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2585" windowWidth="14805" windowHeight="1110" tabRatio="574"/>
  </bookViews>
  <sheets>
    <sheet name="Приложение 1" sheetId="1" r:id="rId1"/>
  </sheets>
  <externalReferences>
    <externalReference r:id="rId2"/>
    <externalReference r:id="rId3"/>
    <externalReference r:id="rId4"/>
    <externalReference r:id="rId5"/>
  </externalReferences>
  <definedNames>
    <definedName name="_xlnm._FilterDatabase" localSheetId="0" hidden="1">'Приложение 1'!$A$13:$Y$4227</definedName>
    <definedName name="_xlnm.Print_Titles" localSheetId="0">'Приложение 1'!$13:$14</definedName>
  </definedNames>
  <calcPr calcId="145621" iterateDelta="1E-4"/>
</workbook>
</file>

<file path=xl/calcChain.xml><?xml version="1.0" encoding="utf-8"?>
<calcChain xmlns="http://schemas.openxmlformats.org/spreadsheetml/2006/main">
  <c r="T1305" i="1" l="1"/>
  <c r="U1305" i="1" s="1"/>
  <c r="U4840" i="1" l="1"/>
  <c r="U4228" i="1" l="1"/>
  <c r="U4637" i="1" l="1"/>
  <c r="T5231" i="1"/>
  <c r="U5231" i="1" s="1"/>
  <c r="U5423" i="1"/>
  <c r="U4232" i="1"/>
  <c r="U5421" i="1"/>
  <c r="U4636" i="1"/>
  <c r="T610" i="1"/>
  <c r="U610" i="1" s="1"/>
  <c r="U5420" i="1" l="1"/>
  <c r="U5419" i="1"/>
  <c r="U5418" i="1" l="1"/>
  <c r="U5417" i="1"/>
  <c r="U5416" i="1"/>
  <c r="U5415" i="1" l="1"/>
  <c r="U5414" i="1" l="1"/>
  <c r="U5413" i="1"/>
  <c r="U5412" i="1"/>
  <c r="U5411" i="1"/>
  <c r="U1364" i="1" l="1"/>
  <c r="U1362" i="1"/>
  <c r="S1362" i="1"/>
  <c r="U1360" i="1"/>
  <c r="U1358" i="1"/>
  <c r="U5410" i="1" l="1"/>
  <c r="S4227" i="1"/>
  <c r="T4227" i="1" s="1"/>
  <c r="U4227" i="1" s="1"/>
  <c r="S4226" i="1"/>
  <c r="T4226" i="1" s="1"/>
  <c r="U4226" i="1" s="1"/>
  <c r="S4225" i="1"/>
  <c r="T4225" i="1" s="1"/>
  <c r="U4225" i="1" s="1"/>
  <c r="S4224" i="1"/>
  <c r="T4224" i="1" s="1"/>
  <c r="U4224" i="1" s="1"/>
  <c r="S4223" i="1"/>
  <c r="T4223" i="1" s="1"/>
  <c r="U4223" i="1" s="1"/>
  <c r="U4475" i="1" l="1"/>
  <c r="U4473" i="1"/>
  <c r="U4635" i="1" l="1"/>
  <c r="U4634" i="1"/>
  <c r="T4197" i="1"/>
  <c r="U4197" i="1" s="1"/>
  <c r="T4090" i="1" l="1"/>
  <c r="U4090" i="1" s="1"/>
  <c r="U5372" i="1"/>
  <c r="U5408" i="1" l="1"/>
  <c r="S5408" i="1"/>
  <c r="U4194" i="1" l="1"/>
  <c r="U4160" i="1"/>
  <c r="U5370" i="1" l="1"/>
  <c r="U5371" i="1"/>
  <c r="U5369" i="1"/>
  <c r="U5368" i="1"/>
  <c r="T5400" i="1"/>
  <c r="U5400" i="1" s="1"/>
  <c r="T5393" i="1" l="1"/>
  <c r="U5393" i="1" s="1"/>
  <c r="U5392" i="1" l="1"/>
  <c r="U5391" i="1"/>
  <c r="U163" i="1" l="1"/>
  <c r="T163" i="1"/>
  <c r="U160" i="1"/>
  <c r="T160" i="1"/>
  <c r="U157" i="1"/>
  <c r="T157" i="1"/>
  <c r="U154" i="1"/>
  <c r="T154" i="1"/>
  <c r="U5390" i="1" l="1"/>
  <c r="U4662" i="1" l="1"/>
  <c r="U5332" i="1" l="1"/>
  <c r="U5330" i="1"/>
  <c r="T4215" i="1"/>
  <c r="U4215" i="1" s="1"/>
  <c r="T4214" i="1"/>
  <c r="U4214" i="1" s="1"/>
  <c r="T4213" i="1"/>
  <c r="U4213" i="1" s="1"/>
  <c r="T4212" i="1"/>
  <c r="U4212" i="1" s="1"/>
  <c r="T4211" i="1"/>
  <c r="U4211" i="1" s="1"/>
  <c r="U5137" i="1" l="1"/>
  <c r="U5389" i="1" l="1"/>
  <c r="T5317" i="1" l="1"/>
  <c r="U5317" i="1" s="1"/>
  <c r="T2102" i="1" l="1"/>
  <c r="U2102" i="1" s="1"/>
  <c r="T3993" i="1" l="1"/>
  <c r="U3993" i="1" s="1"/>
  <c r="T2133" i="1"/>
  <c r="U2133" i="1" s="1"/>
  <c r="T2101" i="1"/>
  <c r="U2101" i="1" s="1"/>
  <c r="T1343" i="1"/>
  <c r="U1343" i="1" s="1"/>
  <c r="U4210" i="1" l="1"/>
  <c r="T4209" i="1"/>
  <c r="U4209" i="1" s="1"/>
  <c r="T4208" i="1"/>
  <c r="U4208" i="1" s="1"/>
  <c r="T4207" i="1"/>
  <c r="U4207" i="1" s="1"/>
  <c r="T4206" i="1"/>
  <c r="U4206" i="1" s="1"/>
  <c r="U4205" i="1"/>
  <c r="U3991" i="1" l="1"/>
  <c r="U3990" i="1"/>
  <c r="T4159" i="1" l="1"/>
  <c r="U4159" i="1" s="1"/>
  <c r="T3318" i="1"/>
  <c r="U3318" i="1" s="1"/>
  <c r="U1736" i="1"/>
  <c r="T4158" i="1"/>
  <c r="U4158" i="1" s="1"/>
  <c r="T4156" i="1"/>
  <c r="U4156" i="1" s="1"/>
  <c r="T1036" i="1"/>
  <c r="U1036" i="1" s="1"/>
  <c r="T927" i="1"/>
  <c r="U927" i="1" s="1"/>
  <c r="U4161" i="1"/>
  <c r="U4157" i="1"/>
  <c r="T3308" i="1"/>
  <c r="U3308" i="1" s="1"/>
  <c r="T2713" i="1"/>
  <c r="U2713" i="1" s="1"/>
  <c r="T1553" i="1"/>
  <c r="U1553" i="1" s="1"/>
  <c r="S723" i="1"/>
  <c r="T723" i="1" s="1"/>
  <c r="U723" i="1" s="1"/>
  <c r="U4204" i="1" l="1"/>
  <c r="U4413" i="1" l="1"/>
  <c r="U4462" i="1" l="1"/>
  <c r="U4201" i="1" l="1"/>
  <c r="U4202" i="1"/>
  <c r="U4203" i="1"/>
  <c r="U4196" i="1"/>
  <c r="U4198" i="1"/>
  <c r="U4199" i="1"/>
  <c r="U4200" i="1"/>
  <c r="U4195" i="1"/>
  <c r="T957" i="1" l="1"/>
  <c r="U957" i="1" s="1"/>
  <c r="T954" i="1"/>
  <c r="U954" i="1" s="1"/>
  <c r="U4320" i="1" l="1"/>
  <c r="U4633" i="1" l="1"/>
  <c r="U4464" i="1"/>
  <c r="T2143" i="1" l="1"/>
  <c r="U2143" i="1" s="1"/>
  <c r="T4193" i="1"/>
  <c r="U4193" i="1" s="1"/>
  <c r="T4192" i="1"/>
  <c r="U4192" i="1" s="1"/>
  <c r="T2398" i="1"/>
  <c r="U2398" i="1" s="1"/>
  <c r="U2141" i="1"/>
  <c r="U4998" i="1"/>
  <c r="T2522" i="1"/>
  <c r="U2522" i="1" s="1"/>
  <c r="T2518" i="1"/>
  <c r="U2518" i="1" s="1"/>
  <c r="T2526" i="1"/>
  <c r="U2526" i="1" s="1"/>
  <c r="T2524" i="1"/>
  <c r="U2524" i="1" s="1"/>
  <c r="T2520" i="1"/>
  <c r="U2520" i="1" s="1"/>
  <c r="U4632" i="1" l="1"/>
  <c r="U4613" i="1" l="1"/>
  <c r="U4611" i="1"/>
  <c r="T104" i="1" l="1"/>
  <c r="U104" i="1" s="1"/>
  <c r="T100" i="1"/>
  <c r="U100" i="1" s="1"/>
  <c r="T93" i="1" l="1"/>
  <c r="U93" i="1" s="1"/>
  <c r="T90" i="1"/>
  <c r="U90" i="1" s="1"/>
  <c r="T86" i="1"/>
  <c r="U86" i="1" s="1"/>
  <c r="T4191" i="1" l="1"/>
  <c r="U4191" i="1" s="1"/>
  <c r="U5388" i="1"/>
  <c r="U3367" i="1"/>
  <c r="T3362" i="1"/>
  <c r="U3362" i="1" s="1"/>
  <c r="U3359" i="1"/>
  <c r="T4190" i="1"/>
  <c r="U4190" i="1" s="1"/>
  <c r="T4189" i="1"/>
  <c r="U4189" i="1" s="1"/>
  <c r="T4188" i="1"/>
  <c r="U4188" i="1" s="1"/>
  <c r="T19" i="1" l="1"/>
  <c r="U19" i="1" s="1"/>
  <c r="U4631" i="1"/>
  <c r="R19" i="1" l="1"/>
  <c r="U2086" i="1"/>
  <c r="U448" i="1"/>
  <c r="S448" i="1"/>
  <c r="U4701" i="1" l="1"/>
  <c r="U984" i="1" l="1"/>
  <c r="U982" i="1"/>
  <c r="T978" i="1"/>
  <c r="U978" i="1" s="1"/>
  <c r="U5387" i="1" l="1"/>
  <c r="T5386" i="1" l="1"/>
  <c r="U5386" i="1" s="1"/>
  <c r="U5066" i="1" l="1"/>
  <c r="U5062" i="1"/>
  <c r="U5385" i="1" l="1"/>
  <c r="U5352" i="1"/>
  <c r="U4974" i="1" l="1"/>
  <c r="U5384" i="1"/>
  <c r="U4630" i="1"/>
  <c r="U4629" i="1"/>
  <c r="U4628" i="1"/>
  <c r="U5383" i="1"/>
  <c r="U5382" i="1"/>
  <c r="U4965" i="1"/>
  <c r="U5381" i="1" l="1"/>
  <c r="U4170" i="1" l="1"/>
  <c r="U1556" i="1" l="1"/>
  <c r="T3296" i="1" l="1"/>
  <c r="U3296" i="1" s="1"/>
  <c r="T3325" i="1"/>
  <c r="U3325" i="1" s="1"/>
  <c r="T930" i="1" l="1"/>
  <c r="U930" i="1" s="1"/>
  <c r="U5380" i="1" l="1"/>
  <c r="U5379" i="1"/>
  <c r="U5378" i="1"/>
  <c r="U5377" i="1"/>
  <c r="U5300" i="1"/>
  <c r="U5210" i="1"/>
  <c r="T5102" i="1"/>
  <c r="U4627" i="1"/>
  <c r="U4626" i="1"/>
  <c r="U4625" i="1"/>
  <c r="U4624" i="1"/>
  <c r="U4425" i="1"/>
  <c r="T4146" i="1"/>
  <c r="U4146" i="1" s="1"/>
  <c r="T89" i="1" l="1"/>
  <c r="U89" i="1" s="1"/>
  <c r="U5319" i="1" l="1"/>
  <c r="U5123" i="1"/>
  <c r="T2120" i="1" l="1"/>
  <c r="U2120" i="1" s="1"/>
  <c r="U2096" i="1"/>
  <c r="U2093" i="1"/>
  <c r="U2090" i="1"/>
  <c r="T2128" i="1" l="1"/>
  <c r="U2128" i="1" s="1"/>
  <c r="T2099" i="1"/>
  <c r="U2099" i="1" s="1"/>
  <c r="T2137" i="1"/>
  <c r="U2137" i="1" s="1"/>
  <c r="U2135" i="1"/>
  <c r="T2131" i="1"/>
  <c r="U2131" i="1" s="1"/>
  <c r="U2126" i="1"/>
  <c r="U2124" i="1"/>
  <c r="U2122" i="1"/>
  <c r="U2117" i="1"/>
  <c r="U2115" i="1"/>
  <c r="U2112" i="1"/>
  <c r="U2107" i="1"/>
  <c r="U4128" i="1" l="1"/>
  <c r="U4594" i="1" l="1"/>
  <c r="U4435" i="1"/>
  <c r="U4417" i="1"/>
  <c r="U4408" i="1"/>
  <c r="U4401" i="1"/>
  <c r="U4389" i="1"/>
  <c r="U4326" i="1"/>
  <c r="U4278" i="1"/>
  <c r="U5376" i="1" l="1"/>
  <c r="T107" i="1" l="1"/>
  <c r="U107" i="1" s="1"/>
  <c r="T103" i="1"/>
  <c r="U103" i="1" s="1"/>
  <c r="U99" i="1"/>
  <c r="T96" i="1"/>
  <c r="U96" i="1" s="1"/>
  <c r="T85" i="1"/>
  <c r="U85" i="1" s="1"/>
  <c r="U5375" i="1" l="1"/>
  <c r="U4623" i="1" l="1"/>
  <c r="U5299" i="1"/>
  <c r="U4622" i="1" l="1"/>
  <c r="U3953" i="1" l="1"/>
  <c r="S3953" i="1"/>
  <c r="U450" i="1"/>
  <c r="S450" i="1"/>
  <c r="U445" i="1"/>
  <c r="S445" i="1"/>
  <c r="U5374" i="1" l="1"/>
  <c r="U5373" i="1" l="1"/>
  <c r="U3863" i="1" l="1"/>
  <c r="U5169" i="1"/>
  <c r="U5325" i="1"/>
  <c r="U5251" i="1"/>
  <c r="U5268" i="1" l="1"/>
  <c r="U4683" i="1"/>
  <c r="U5367" i="1" l="1"/>
  <c r="U5366" i="1"/>
  <c r="U5365" i="1"/>
  <c r="U5364" i="1"/>
  <c r="U4127" i="1"/>
  <c r="R4127" i="1"/>
  <c r="U4126" i="1"/>
  <c r="U4968" i="1" l="1"/>
  <c r="T1972" i="1"/>
  <c r="U1972" i="1" s="1"/>
  <c r="U4972" i="1" l="1"/>
  <c r="T3295" i="1" l="1"/>
  <c r="U3295" i="1" s="1"/>
  <c r="T3291" i="1"/>
  <c r="U3291" i="1" s="1"/>
  <c r="U2717" i="1" l="1"/>
  <c r="R2717" i="1"/>
  <c r="T944" i="1" l="1"/>
  <c r="U944" i="1" s="1"/>
  <c r="T2296" i="1" l="1"/>
  <c r="U2296" i="1" s="1"/>
  <c r="T2294" i="1"/>
  <c r="U2294" i="1" s="1"/>
  <c r="T2292" i="1"/>
  <c r="U2292" i="1" s="1"/>
  <c r="T2290" i="1"/>
  <c r="U2290" i="1" s="1"/>
  <c r="T2287" i="1"/>
  <c r="U2287" i="1" s="1"/>
  <c r="T2285" i="1"/>
  <c r="U2285" i="1" s="1"/>
  <c r="U2202" i="1"/>
  <c r="S2202" i="1"/>
  <c r="U2200" i="1"/>
  <c r="S2200" i="1"/>
  <c r="U2198" i="1"/>
  <c r="S2198" i="1"/>
  <c r="U2196" i="1"/>
  <c r="S2196" i="1"/>
  <c r="U2194" i="1"/>
  <c r="S2194" i="1"/>
  <c r="U2192" i="1"/>
  <c r="S2192" i="1"/>
  <c r="U2190" i="1"/>
  <c r="S2190" i="1"/>
  <c r="S2188" i="1"/>
  <c r="U2188" i="1"/>
  <c r="U2186" i="1"/>
  <c r="S2186" i="1"/>
  <c r="U2184" i="1"/>
  <c r="U2182" i="1"/>
  <c r="S2182" i="1"/>
  <c r="U2179" i="1"/>
  <c r="S2179" i="1"/>
  <c r="S2176" i="1"/>
  <c r="U2174" i="1"/>
  <c r="S2174" i="1"/>
  <c r="U2172" i="1"/>
  <c r="S2172" i="1"/>
  <c r="T4125" i="1"/>
  <c r="U4125" i="1" s="1"/>
  <c r="U4124" i="1"/>
  <c r="U4123" i="1"/>
  <c r="T3281" i="1" l="1"/>
  <c r="U3281" i="1" s="1"/>
  <c r="T3279" i="1"/>
  <c r="U3279" i="1" s="1"/>
  <c r="T3277" i="1"/>
  <c r="U3277" i="1" s="1"/>
  <c r="T3275" i="1"/>
  <c r="U3275" i="1" s="1"/>
  <c r="T3273" i="1"/>
  <c r="U3273" i="1" s="1"/>
  <c r="T3271" i="1"/>
  <c r="U3271" i="1" s="1"/>
  <c r="T3269" i="1"/>
  <c r="U3269" i="1" s="1"/>
  <c r="T3497" i="1"/>
  <c r="U3497" i="1" s="1"/>
  <c r="T3496" i="1"/>
  <c r="U3496" i="1" s="1"/>
  <c r="T3495" i="1"/>
  <c r="U3495" i="1" s="1"/>
  <c r="T3493" i="1"/>
  <c r="U3493" i="1" s="1"/>
  <c r="T3491" i="1"/>
  <c r="U3491" i="1" s="1"/>
  <c r="T3489" i="1"/>
  <c r="U3489" i="1" s="1"/>
  <c r="T3487" i="1"/>
  <c r="U3487" i="1" s="1"/>
  <c r="T3485" i="1"/>
  <c r="U3485" i="1" s="1"/>
  <c r="T3483" i="1"/>
  <c r="U3483" i="1" s="1"/>
  <c r="T3481" i="1"/>
  <c r="U3481" i="1" s="1"/>
  <c r="T3479" i="1"/>
  <c r="U3479" i="1" s="1"/>
  <c r="T3475" i="1"/>
  <c r="U3475" i="1" s="1"/>
  <c r="T3476" i="1"/>
  <c r="U3476" i="1" s="1"/>
  <c r="T3477" i="1"/>
  <c r="U3477" i="1" s="1"/>
  <c r="T3473" i="1"/>
  <c r="U3473" i="1" s="1"/>
  <c r="T3471" i="1"/>
  <c r="U3471" i="1" s="1"/>
  <c r="T3469" i="1"/>
  <c r="U3469" i="1" s="1"/>
  <c r="T3467" i="1"/>
  <c r="U3467" i="1" s="1"/>
  <c r="T3465" i="1"/>
  <c r="U3465" i="1" s="1"/>
  <c r="T3463" i="1"/>
  <c r="U3463" i="1" s="1"/>
  <c r="T3461" i="1"/>
  <c r="U3461" i="1" s="1"/>
  <c r="T3459" i="1"/>
  <c r="U3459" i="1" s="1"/>
  <c r="T3457" i="1"/>
  <c r="U3457" i="1" s="1"/>
  <c r="T3455" i="1"/>
  <c r="U3455" i="1" s="1"/>
  <c r="T3453" i="1"/>
  <c r="U3453" i="1" s="1"/>
  <c r="T3451" i="1"/>
  <c r="U3451" i="1" s="1"/>
  <c r="T3449" i="1"/>
  <c r="U3449" i="1" s="1"/>
  <c r="T3447" i="1"/>
  <c r="U3447" i="1" s="1"/>
  <c r="T3445" i="1"/>
  <c r="U3445" i="1" s="1"/>
  <c r="T3443" i="1"/>
  <c r="U3443" i="1" s="1"/>
  <c r="T3441" i="1"/>
  <c r="U3441" i="1" s="1"/>
  <c r="T3439" i="1"/>
  <c r="U3439" i="1" s="1"/>
  <c r="T3437" i="1"/>
  <c r="U3437" i="1" s="1"/>
  <c r="T3435" i="1"/>
  <c r="U3435" i="1" s="1"/>
  <c r="T3433" i="1"/>
  <c r="U3433" i="1" s="1"/>
  <c r="T3430" i="1"/>
  <c r="U3430" i="1" s="1"/>
  <c r="T3428" i="1"/>
  <c r="U3428" i="1" s="1"/>
  <c r="T3426" i="1"/>
  <c r="U3426" i="1" s="1"/>
  <c r="T3424" i="1"/>
  <c r="U3424" i="1" s="1"/>
  <c r="T3421" i="1"/>
  <c r="U3421" i="1" s="1"/>
  <c r="T3419" i="1"/>
  <c r="U3419" i="1" s="1"/>
  <c r="T3417" i="1"/>
  <c r="U3417" i="1" s="1"/>
  <c r="T3415" i="1"/>
  <c r="U3415" i="1" s="1"/>
  <c r="T3413" i="1"/>
  <c r="U3413" i="1" s="1"/>
  <c r="T3411" i="1"/>
  <c r="U3411" i="1" s="1"/>
  <c r="T3409" i="1"/>
  <c r="U3409" i="1" s="1"/>
  <c r="T3407" i="1"/>
  <c r="U3407" i="1" s="1"/>
  <c r="T3405" i="1"/>
  <c r="U3405" i="1" s="1"/>
  <c r="T3403" i="1"/>
  <c r="U3403" i="1" s="1"/>
  <c r="T3401" i="1"/>
  <c r="U3401" i="1" s="1"/>
  <c r="T3399" i="1"/>
  <c r="U3399" i="1" s="1"/>
  <c r="T3397" i="1"/>
  <c r="U3397" i="1" s="1"/>
  <c r="T3395" i="1"/>
  <c r="U3395" i="1" s="1"/>
  <c r="T3393" i="1"/>
  <c r="U3393" i="1" s="1"/>
  <c r="T3391" i="1"/>
  <c r="U3391" i="1" s="1"/>
  <c r="T3389" i="1"/>
  <c r="U3389" i="1" s="1"/>
  <c r="T3387" i="1"/>
  <c r="U3387" i="1" s="1"/>
  <c r="T3385" i="1"/>
  <c r="U3385" i="1" s="1"/>
  <c r="T3383" i="1"/>
  <c r="U3383" i="1" s="1"/>
  <c r="T3381" i="1"/>
  <c r="U3381" i="1" s="1"/>
  <c r="T3379" i="1"/>
  <c r="U3379" i="1" s="1"/>
  <c r="T3377" i="1"/>
  <c r="U3377" i="1" s="1"/>
  <c r="T3375" i="1"/>
  <c r="U3375" i="1" s="1"/>
  <c r="T3373" i="1" l="1"/>
  <c r="U3373" i="1" s="1"/>
  <c r="U3371" i="1" l="1"/>
  <c r="T3369" i="1"/>
  <c r="U3369" i="1" s="1"/>
  <c r="U3366" i="1"/>
  <c r="U3364" i="1"/>
  <c r="U3361" i="1"/>
  <c r="U3358" i="1"/>
  <c r="U3355" i="1"/>
  <c r="T3353" i="1" l="1"/>
  <c r="U3353" i="1" s="1"/>
  <c r="T3351" i="1"/>
  <c r="U3351" i="1" s="1"/>
  <c r="T3349" i="1"/>
  <c r="U3349" i="1" s="1"/>
  <c r="U5106" i="1"/>
  <c r="T2170" i="1" l="1"/>
  <c r="U2170" i="1" s="1"/>
  <c r="U2169" i="1"/>
  <c r="T2167" i="1"/>
  <c r="U2167" i="1" s="1"/>
  <c r="T2164" i="1"/>
  <c r="U2164" i="1" s="1"/>
  <c r="T2150" i="1"/>
  <c r="U2150" i="1" s="1"/>
  <c r="T2504" i="1"/>
  <c r="U2504" i="1" s="1"/>
  <c r="T2502" i="1"/>
  <c r="U2502" i="1" s="1"/>
  <c r="T2484" i="1"/>
  <c r="U2484" i="1" s="1"/>
  <c r="T2465" i="1"/>
  <c r="U2465" i="1" s="1"/>
  <c r="T2462" i="1"/>
  <c r="U2462" i="1" s="1"/>
  <c r="T2459" i="1"/>
  <c r="U2459" i="1" s="1"/>
  <c r="T2161" i="1"/>
  <c r="U2161" i="1" s="1"/>
  <c r="T2158" i="1"/>
  <c r="U2158" i="1" s="1"/>
  <c r="T2155" i="1"/>
  <c r="U2155" i="1" s="1"/>
  <c r="T2147" i="1"/>
  <c r="U2147" i="1" s="1"/>
  <c r="U4661" i="1" l="1"/>
  <c r="T4121" i="1" l="1"/>
  <c r="U4121" i="1" s="1"/>
  <c r="T4120" i="1" l="1"/>
  <c r="U4120" i="1" s="1"/>
  <c r="U4646" i="1" l="1"/>
  <c r="U5361" i="1" l="1"/>
  <c r="U4748" i="1" l="1"/>
  <c r="U5360" i="1"/>
  <c r="U948" i="1" l="1"/>
  <c r="T946" i="1"/>
  <c r="U946" i="1" s="1"/>
  <c r="T942" i="1"/>
  <c r="U942" i="1" s="1"/>
  <c r="U4119" i="1"/>
  <c r="U956" i="1"/>
  <c r="U953" i="1"/>
  <c r="S951" i="1"/>
  <c r="T951" i="1" s="1"/>
  <c r="U951" i="1" s="1"/>
  <c r="T908" i="1"/>
  <c r="U908" i="1" s="1"/>
  <c r="S906" i="1"/>
  <c r="T906" i="1" s="1"/>
  <c r="U906" i="1" s="1"/>
  <c r="S695" i="1"/>
  <c r="T695" i="1" s="1"/>
  <c r="U695" i="1" s="1"/>
  <c r="T774" i="1"/>
  <c r="U774" i="1" s="1"/>
  <c r="T772" i="1"/>
  <c r="U772" i="1" s="1"/>
  <c r="T753" i="1"/>
  <c r="U753" i="1" s="1"/>
  <c r="T751" i="1"/>
  <c r="U751" i="1" s="1"/>
  <c r="T749" i="1"/>
  <c r="U749" i="1" s="1"/>
  <c r="T747" i="1"/>
  <c r="U747" i="1" s="1"/>
  <c r="S693" i="1"/>
  <c r="T693" i="1" s="1"/>
  <c r="U693" i="1" s="1"/>
  <c r="S691" i="1"/>
  <c r="T691" i="1" s="1"/>
  <c r="U691" i="1" s="1"/>
  <c r="U4573" i="1" l="1"/>
  <c r="U4910" i="1" l="1"/>
  <c r="U4907" i="1"/>
  <c r="T1947" i="1" l="1"/>
  <c r="U1947" i="1" s="1"/>
  <c r="T4118" i="1" l="1"/>
  <c r="U4118" i="1" s="1"/>
  <c r="T4117" i="1"/>
  <c r="U4117" i="1" s="1"/>
  <c r="T4116" i="1"/>
  <c r="U4116" i="1" s="1"/>
  <c r="T4115" i="1"/>
  <c r="U4115" i="1" s="1"/>
  <c r="T4114" i="1"/>
  <c r="U4114" i="1" s="1"/>
  <c r="T4113" i="1"/>
  <c r="U4113" i="1" s="1"/>
  <c r="T3267" i="1"/>
  <c r="U3267" i="1" s="1"/>
  <c r="T3265" i="1"/>
  <c r="U3265" i="1" s="1"/>
  <c r="S3264" i="1"/>
  <c r="U3264" i="1"/>
  <c r="T3263" i="1"/>
  <c r="U3263" i="1" s="1"/>
  <c r="T3261" i="1"/>
  <c r="U3261" i="1" s="1"/>
  <c r="T3259" i="1"/>
  <c r="U3259" i="1" s="1"/>
  <c r="T3256" i="1"/>
  <c r="U3256" i="1" s="1"/>
  <c r="T3254" i="1"/>
  <c r="U3254" i="1" s="1"/>
  <c r="T3252" i="1"/>
  <c r="U3252" i="1" s="1"/>
  <c r="T3250" i="1"/>
  <c r="U3250" i="1" s="1"/>
  <c r="T3248" i="1"/>
  <c r="U3248" i="1" s="1"/>
  <c r="T3246" i="1"/>
  <c r="U3246" i="1" s="1"/>
  <c r="T3244" i="1"/>
  <c r="U3244" i="1" s="1"/>
  <c r="T3242" i="1"/>
  <c r="U3242" i="1" s="1"/>
  <c r="T3240" i="1"/>
  <c r="U3240" i="1" s="1"/>
  <c r="T3238" i="1"/>
  <c r="U3238" i="1" s="1"/>
  <c r="T3236" i="1"/>
  <c r="U3236" i="1" s="1"/>
  <c r="T3234" i="1"/>
  <c r="U3234" i="1" s="1"/>
  <c r="T3232" i="1"/>
  <c r="U3232" i="1" s="1"/>
  <c r="T3230" i="1"/>
  <c r="U3230" i="1" s="1"/>
  <c r="T3228" i="1"/>
  <c r="U3228" i="1" s="1"/>
  <c r="T3226" i="1"/>
  <c r="U3226" i="1" s="1"/>
  <c r="T3224" i="1"/>
  <c r="U3224" i="1" s="1"/>
  <c r="T3222" i="1"/>
  <c r="U3222" i="1" s="1"/>
  <c r="T3220" i="1"/>
  <c r="U3220" i="1" s="1"/>
  <c r="T3218" i="1"/>
  <c r="U3218" i="1" s="1"/>
  <c r="T3216" i="1"/>
  <c r="U3216" i="1" s="1"/>
  <c r="T3214" i="1"/>
  <c r="U3214" i="1" s="1"/>
  <c r="T3212" i="1"/>
  <c r="U3212" i="1" s="1"/>
  <c r="T3210" i="1"/>
  <c r="U3210" i="1" s="1"/>
  <c r="T3208" i="1"/>
  <c r="U3208" i="1" s="1"/>
  <c r="T3205" i="1"/>
  <c r="U3205" i="1" s="1"/>
  <c r="U5359" i="1" l="1"/>
  <c r="U4621" i="1"/>
  <c r="T3334" i="1" l="1"/>
  <c r="U3334" i="1" s="1"/>
  <c r="T3332" i="1"/>
  <c r="U3332" i="1" s="1"/>
  <c r="T3330" i="1"/>
  <c r="U3330" i="1" s="1"/>
  <c r="T3327" i="1"/>
  <c r="U3327" i="1" s="1"/>
  <c r="U3324" i="1"/>
  <c r="T3321" i="1"/>
  <c r="U3321" i="1" s="1"/>
  <c r="T3317" i="1"/>
  <c r="U3317" i="1" s="1"/>
  <c r="T3315" i="1"/>
  <c r="U3315" i="1" s="1"/>
  <c r="T3313" i="1"/>
  <c r="U3313" i="1" s="1"/>
  <c r="T3311" i="1"/>
  <c r="U3311" i="1" s="1"/>
  <c r="T3307" i="1"/>
  <c r="U3307" i="1" s="1"/>
  <c r="T3305" i="1"/>
  <c r="U3305" i="1" s="1"/>
  <c r="T3303" i="1"/>
  <c r="U3303" i="1" s="1"/>
  <c r="T3293" i="1"/>
  <c r="U3293" i="1" s="1"/>
  <c r="U5172" i="1" l="1"/>
  <c r="U5358" i="1"/>
  <c r="U5323" i="1"/>
  <c r="U4620" i="1"/>
  <c r="T4112" i="1"/>
  <c r="U4112" i="1" s="1"/>
  <c r="T4111" i="1"/>
  <c r="U4111" i="1" s="1"/>
  <c r="T4110" i="1"/>
  <c r="U4110" i="1" s="1"/>
  <c r="T4109" i="1"/>
  <c r="U4109" i="1" s="1"/>
  <c r="T4108" i="1"/>
  <c r="U4108" i="1" s="1"/>
  <c r="T4107" i="1"/>
  <c r="U4107" i="1" s="1"/>
  <c r="T4106" i="1"/>
  <c r="U4106" i="1" s="1"/>
  <c r="T4105" i="1"/>
  <c r="U4105" i="1" s="1"/>
  <c r="T4104" i="1"/>
  <c r="U4104" i="1" s="1"/>
  <c r="T4103" i="1"/>
  <c r="U4103" i="1" s="1"/>
  <c r="U5353" i="1" l="1"/>
  <c r="T5309" i="1" l="1"/>
  <c r="U5309" i="1" s="1"/>
  <c r="T4670" i="1"/>
  <c r="U4670" i="1" s="1"/>
  <c r="U5351" i="1" l="1"/>
  <c r="U5068" i="1"/>
  <c r="U5036" i="1"/>
  <c r="U4102" i="1" l="1"/>
  <c r="R4102" i="1"/>
  <c r="S4102" i="1" s="1"/>
  <c r="T4101" i="1" l="1"/>
  <c r="U4101" i="1" s="1"/>
  <c r="T4100" i="1"/>
  <c r="U4100" i="1" s="1"/>
  <c r="T4099" i="1"/>
  <c r="U4099" i="1" s="1"/>
  <c r="U80" i="1"/>
  <c r="U62" i="1"/>
  <c r="U4619" i="1" l="1"/>
  <c r="U4618" i="1"/>
  <c r="U4617" i="1"/>
  <c r="U4616" i="1"/>
  <c r="U1866" i="1" l="1"/>
  <c r="S1866" i="1"/>
  <c r="R1866" i="1" s="1"/>
  <c r="U2071" i="1" l="1"/>
  <c r="U5350" i="1" l="1"/>
  <c r="U5349" i="1"/>
  <c r="U4442" i="1"/>
  <c r="U4094" i="1" l="1"/>
  <c r="U3865" i="1"/>
  <c r="T4093" i="1"/>
  <c r="U4093" i="1" s="1"/>
  <c r="T2426" i="1" l="1"/>
  <c r="U2426" i="1" s="1"/>
  <c r="U2424" i="1"/>
  <c r="T2436" i="1"/>
  <c r="U2436" i="1" s="1"/>
  <c r="T2432" i="1"/>
  <c r="U2432" i="1" s="1"/>
  <c r="U2095" i="1"/>
  <c r="U2092" i="1"/>
  <c r="R2092" i="1"/>
  <c r="U2089" i="1"/>
  <c r="U2085" i="1"/>
  <c r="T2104" i="1"/>
  <c r="U2104" i="1" s="1"/>
  <c r="T2434" i="1"/>
  <c r="U2434" i="1" s="1"/>
  <c r="U2110" i="1"/>
  <c r="U2114" i="1"/>
  <c r="T2098" i="1"/>
  <c r="U2098" i="1" s="1"/>
  <c r="T1992" i="1" l="1"/>
  <c r="U1992" i="1" s="1"/>
  <c r="T1986" i="1" l="1"/>
  <c r="U1986" i="1" s="1"/>
  <c r="T1984" i="1"/>
  <c r="U1984" i="1" s="1"/>
  <c r="T1981" i="1"/>
  <c r="U1981" i="1" s="1"/>
  <c r="T2799" i="1" l="1"/>
  <c r="U2799" i="1" s="1"/>
  <c r="T2797" i="1"/>
  <c r="U2797" i="1" s="1"/>
  <c r="T2790" i="1" l="1"/>
  <c r="U2790" i="1" s="1"/>
  <c r="T2750" i="1"/>
  <c r="U2750" i="1" s="1"/>
  <c r="U2748" i="1"/>
  <c r="S2748" i="1"/>
  <c r="T2725" i="1"/>
  <c r="U2725" i="1" s="1"/>
  <c r="T2719" i="1"/>
  <c r="U2719" i="1" s="1"/>
  <c r="S2744" i="1" l="1"/>
  <c r="T2744" i="1" s="1"/>
  <c r="U2744" i="1" s="1"/>
  <c r="T2722" i="1" l="1"/>
  <c r="U2722" i="1" s="1"/>
  <c r="S2715" i="1"/>
  <c r="T2715" i="1" s="1"/>
  <c r="U2715" i="1" s="1"/>
  <c r="T2712" i="1"/>
  <c r="U2712" i="1" s="1"/>
  <c r="S1217" i="1" l="1"/>
  <c r="T1217" i="1" s="1"/>
  <c r="U1217" i="1" s="1"/>
  <c r="S4092" i="1"/>
  <c r="T4092" i="1" s="1"/>
  <c r="U4092" i="1" s="1"/>
  <c r="S1190" i="1"/>
  <c r="T1190" i="1" s="1"/>
  <c r="U1190" i="1" s="1"/>
  <c r="T1188" i="1"/>
  <c r="U1188" i="1" s="1"/>
  <c r="S1186" i="1"/>
  <c r="T1186" i="1" s="1"/>
  <c r="U1186" i="1" s="1"/>
  <c r="S1184" i="1"/>
  <c r="T1184" i="1" s="1"/>
  <c r="U1184" i="1" s="1"/>
  <c r="T4091" i="1" l="1"/>
  <c r="U4091" i="1" s="1"/>
  <c r="U4089" i="1"/>
  <c r="S4089" i="1"/>
  <c r="U4615" i="1" l="1"/>
  <c r="T3975" i="1"/>
  <c r="U3975" i="1" s="1"/>
  <c r="U4801" i="1"/>
  <c r="U4774" i="1"/>
  <c r="U1304" i="1"/>
  <c r="T3980" i="1" l="1"/>
  <c r="U3980" i="1" s="1"/>
  <c r="T3978" i="1"/>
  <c r="U3978" i="1" s="1"/>
  <c r="T3973" i="1"/>
  <c r="U3973" i="1" s="1"/>
  <c r="T3971" i="1"/>
  <c r="U3971" i="1" s="1"/>
  <c r="T3969" i="1"/>
  <c r="U3969" i="1" s="1"/>
  <c r="T3967" i="1"/>
  <c r="U3967" i="1" s="1"/>
  <c r="T3965" i="1"/>
  <c r="U3965" i="1" s="1"/>
  <c r="T1209" i="1" l="1"/>
  <c r="U1209" i="1" s="1"/>
  <c r="U1206" i="1"/>
  <c r="S1206" i="1"/>
  <c r="U4804" i="1" l="1"/>
  <c r="U4793" i="1"/>
  <c r="U4765" i="1"/>
  <c r="T3982" i="1"/>
  <c r="U3982" i="1" s="1"/>
  <c r="T3989" i="1"/>
  <c r="U3989" i="1" s="1"/>
  <c r="T1199" i="1" l="1"/>
  <c r="U1199" i="1" s="1"/>
  <c r="T1195" i="1"/>
  <c r="U1195" i="1" s="1"/>
  <c r="T1180" i="1"/>
  <c r="U1180" i="1" s="1"/>
  <c r="S1177" i="1"/>
  <c r="T1177" i="1" s="1"/>
  <c r="U1177" i="1" s="1"/>
  <c r="S1174" i="1"/>
  <c r="T1174" i="1" s="1"/>
  <c r="U1174" i="1" s="1"/>
  <c r="T1070" i="1" l="1"/>
  <c r="U1070" i="1" s="1"/>
  <c r="T1066" i="1" l="1"/>
  <c r="U1066" i="1" s="1"/>
  <c r="T3984" i="1"/>
  <c r="U3984" i="1" s="1"/>
  <c r="T1052" i="1"/>
  <c r="U1052" i="1" s="1"/>
  <c r="S1029" i="1"/>
  <c r="T1029" i="1" s="1"/>
  <c r="U1029" i="1" s="1"/>
  <c r="T1026" i="1"/>
  <c r="U1026" i="1" s="1"/>
  <c r="S4088" i="1"/>
  <c r="T4088" i="1" s="1"/>
  <c r="U4088" i="1" s="1"/>
  <c r="S1024" i="1"/>
  <c r="T1024" i="1" s="1"/>
  <c r="U1024" i="1" s="1"/>
  <c r="T1011" i="1"/>
  <c r="U1011" i="1" s="1"/>
  <c r="U4596" i="1" l="1"/>
  <c r="U4588" i="1"/>
  <c r="U4368" i="1"/>
  <c r="U4355" i="1"/>
  <c r="U4330" i="1"/>
  <c r="U4297" i="1"/>
  <c r="U4087" i="1" l="1"/>
  <c r="S4087" i="1"/>
  <c r="U4086" i="1"/>
  <c r="S4086" i="1"/>
  <c r="U4085" i="1"/>
  <c r="S4085" i="1"/>
  <c r="T4084" i="1"/>
  <c r="U4084" i="1" s="1"/>
  <c r="T4083" i="1"/>
  <c r="U4083" i="1" s="1"/>
  <c r="U5348" i="1" l="1"/>
  <c r="U5131" i="1"/>
  <c r="U4614" i="1" l="1"/>
  <c r="T4078" i="1"/>
  <c r="U4078" i="1" s="1"/>
  <c r="T4077" i="1"/>
  <c r="U4077" i="1" s="1"/>
  <c r="T4076" i="1"/>
  <c r="U4076" i="1" s="1"/>
  <c r="T4075" i="1"/>
  <c r="U4075" i="1" s="1"/>
  <c r="T4074" i="1"/>
  <c r="U4074" i="1" s="1"/>
  <c r="T4073" i="1"/>
  <c r="U4073" i="1" s="1"/>
  <c r="T4072" i="1"/>
  <c r="U4072" i="1" s="1"/>
  <c r="T4071" i="1"/>
  <c r="U4071" i="1" s="1"/>
  <c r="T4070" i="1"/>
  <c r="U4070" i="1" s="1"/>
  <c r="T4069" i="1"/>
  <c r="U4069" i="1" s="1"/>
  <c r="T4068" i="1"/>
  <c r="U4068" i="1" s="1"/>
  <c r="T4067" i="1"/>
  <c r="U4067" i="1" s="1"/>
  <c r="T4066" i="1"/>
  <c r="U4066" i="1" s="1"/>
  <c r="T4065" i="1"/>
  <c r="U4065" i="1" s="1"/>
  <c r="T4064" i="1"/>
  <c r="U4064" i="1" s="1"/>
  <c r="T4063" i="1"/>
  <c r="U4063" i="1" s="1"/>
  <c r="T4062" i="1"/>
  <c r="U4062" i="1" s="1"/>
  <c r="T4061" i="1"/>
  <c r="U4061" i="1" s="1"/>
  <c r="T4060" i="1"/>
  <c r="U4060" i="1" s="1"/>
  <c r="T4059" i="1"/>
  <c r="U4059" i="1" s="1"/>
  <c r="T4058" i="1"/>
  <c r="U4058" i="1" s="1"/>
  <c r="T4057" i="1"/>
  <c r="U4057" i="1" s="1"/>
  <c r="T4056" i="1"/>
  <c r="U4056" i="1" s="1"/>
  <c r="T4055" i="1"/>
  <c r="U4055" i="1" s="1"/>
  <c r="T4054" i="1"/>
  <c r="U4054" i="1" s="1"/>
  <c r="T4053" i="1"/>
  <c r="U4053" i="1" s="1"/>
  <c r="T4052" i="1"/>
  <c r="U4052" i="1" s="1"/>
  <c r="T4051" i="1"/>
  <c r="U4051" i="1" s="1"/>
  <c r="T4050" i="1"/>
  <c r="U4050" i="1" s="1"/>
  <c r="T4049" i="1"/>
  <c r="U4049" i="1" s="1"/>
  <c r="T4048" i="1"/>
  <c r="U4048" i="1" s="1"/>
  <c r="T4047" i="1"/>
  <c r="U4047" i="1" s="1"/>
  <c r="T4046" i="1"/>
  <c r="U4046" i="1" s="1"/>
  <c r="T4045" i="1"/>
  <c r="U4045" i="1" s="1"/>
  <c r="T4044" i="1"/>
  <c r="U4044" i="1" s="1"/>
  <c r="T4043" i="1"/>
  <c r="U4043" i="1" s="1"/>
  <c r="T407" i="1"/>
  <c r="U407" i="1" s="1"/>
  <c r="U4868" i="1" l="1"/>
  <c r="U4612" i="1"/>
  <c r="U4609" i="1"/>
  <c r="U5333" i="1" l="1"/>
  <c r="U5331" i="1"/>
  <c r="U5329" i="1"/>
  <c r="U1804" i="1" l="1"/>
  <c r="S1804" i="1"/>
  <c r="U1802" i="1"/>
  <c r="S1802" i="1"/>
  <c r="U1797" i="1"/>
  <c r="S1797" i="1"/>
  <c r="U1795" i="1"/>
  <c r="S1795" i="1"/>
  <c r="U1793" i="1"/>
  <c r="S1793" i="1"/>
  <c r="U1791" i="1"/>
  <c r="S1791" i="1"/>
  <c r="U1789" i="1"/>
  <c r="S1789" i="1"/>
  <c r="U1787" i="1"/>
  <c r="S1787" i="1"/>
  <c r="U1785" i="1"/>
  <c r="S1785" i="1"/>
  <c r="U1783" i="1"/>
  <c r="S1783" i="1"/>
  <c r="U1781" i="1"/>
  <c r="S1781" i="1"/>
  <c r="U1779" i="1"/>
  <c r="S1779" i="1"/>
  <c r="U1777" i="1"/>
  <c r="S1777" i="1"/>
  <c r="U1775" i="1"/>
  <c r="S1775" i="1"/>
  <c r="U1773" i="1"/>
  <c r="S1773" i="1"/>
  <c r="U1771" i="1"/>
  <c r="S1771" i="1"/>
  <c r="U1769" i="1"/>
  <c r="S1769" i="1"/>
  <c r="U1767" i="1"/>
  <c r="S1767" i="1"/>
  <c r="U1765" i="1"/>
  <c r="S1765" i="1"/>
  <c r="U1763" i="1"/>
  <c r="S1763" i="1"/>
  <c r="U1761" i="1"/>
  <c r="S1761" i="1"/>
  <c r="U1740" i="1"/>
  <c r="S1740" i="1"/>
  <c r="U1723" i="1"/>
  <c r="U1724" i="1"/>
  <c r="S1724" i="1"/>
  <c r="U1722" i="1"/>
  <c r="S1722" i="1"/>
  <c r="U1720" i="1"/>
  <c r="S1720" i="1"/>
  <c r="S1717" i="1"/>
  <c r="U1718" i="1"/>
  <c r="S1718" i="1"/>
  <c r="U1716" i="1"/>
  <c r="S1716" i="1"/>
  <c r="U1714" i="1"/>
  <c r="S1714" i="1"/>
  <c r="U1712" i="1"/>
  <c r="S1712" i="1"/>
  <c r="U1710" i="1"/>
  <c r="S1710" i="1"/>
  <c r="U1708" i="1"/>
  <c r="S1708" i="1"/>
  <c r="U1706" i="1"/>
  <c r="S1706" i="1"/>
  <c r="U1704" i="1"/>
  <c r="S1704" i="1"/>
  <c r="S1701" i="1" l="1"/>
  <c r="U1702" i="1"/>
  <c r="S1702" i="1"/>
  <c r="U1700" i="1"/>
  <c r="S1700" i="1"/>
  <c r="U1698" i="1"/>
  <c r="S1698" i="1"/>
  <c r="U1696" i="1"/>
  <c r="S1696" i="1"/>
  <c r="U1694" i="1"/>
  <c r="S1694" i="1"/>
  <c r="U1692" i="1"/>
  <c r="S1692" i="1"/>
  <c r="U4604" i="1" l="1"/>
  <c r="U4602" i="1"/>
  <c r="U4388" i="1" l="1"/>
  <c r="U4593" i="1"/>
  <c r="U4650" i="1" l="1"/>
  <c r="U4608" i="1" l="1"/>
  <c r="U4607" i="1"/>
  <c r="U4606" i="1"/>
  <c r="U4605" i="1"/>
  <c r="U4603" i="1" l="1"/>
  <c r="U4042" i="1"/>
  <c r="S4042" i="1"/>
  <c r="T4041" i="1"/>
  <c r="U4041" i="1" s="1"/>
  <c r="U4666" i="1" l="1"/>
  <c r="U4590" i="1" l="1"/>
  <c r="U4595" i="1" l="1"/>
  <c r="U4587" i="1" l="1"/>
  <c r="U4395" i="1"/>
  <c r="U4384" i="1"/>
  <c r="U4367" i="1" l="1"/>
  <c r="U4354" i="1"/>
  <c r="U4340" i="1"/>
  <c r="U4308" i="1"/>
  <c r="U4303" i="1"/>
  <c r="U4296" i="1" l="1"/>
  <c r="U4286" i="1"/>
  <c r="U4248" i="1" l="1"/>
  <c r="U4245" i="1"/>
  <c r="U401" i="1"/>
  <c r="S401" i="1"/>
  <c r="U380" i="1"/>
  <c r="S380" i="1"/>
  <c r="U382" i="1"/>
  <c r="S382" i="1"/>
  <c r="U5324" i="1" l="1"/>
  <c r="T111" i="1" l="1"/>
  <c r="U111" i="1" s="1"/>
  <c r="T109" i="1"/>
  <c r="U109" i="1" s="1"/>
  <c r="R106" i="1"/>
  <c r="T106" i="1" s="1"/>
  <c r="U106" i="1" s="1"/>
  <c r="R102" i="1"/>
  <c r="T102" i="1" s="1"/>
  <c r="U102" i="1" s="1"/>
  <c r="R98" i="1"/>
  <c r="T98" i="1" s="1"/>
  <c r="U98" i="1" s="1"/>
  <c r="R95" i="1"/>
  <c r="T95" i="1" s="1"/>
  <c r="U95" i="1" s="1"/>
  <c r="R92" i="1"/>
  <c r="U92" i="1" s="1"/>
  <c r="R88" i="1"/>
  <c r="T88" i="1" s="1"/>
  <c r="U88" i="1" s="1"/>
  <c r="R84" i="1"/>
  <c r="T84" i="1" s="1"/>
  <c r="U84" i="1" s="1"/>
  <c r="U4238" i="1" l="1"/>
  <c r="U4584" i="1"/>
  <c r="U4235" i="1"/>
  <c r="U4582" i="1"/>
  <c r="T4638" i="1" l="1"/>
  <c r="T1728" i="1" l="1"/>
  <c r="U1728" i="1" s="1"/>
  <c r="T1545" i="1"/>
  <c r="U1545" i="1" s="1"/>
  <c r="U2747" i="1" l="1"/>
  <c r="U5288" i="1"/>
  <c r="U5107" i="1" l="1"/>
  <c r="U4935" i="1" l="1"/>
  <c r="U5314" i="1"/>
  <c r="U5313" i="1"/>
  <c r="T1944" i="1"/>
  <c r="U1944" i="1" s="1"/>
  <c r="T1925" i="1" l="1"/>
  <c r="U1925" i="1" s="1"/>
  <c r="T4040" i="1"/>
  <c r="U4040" i="1" s="1"/>
  <c r="T4039" i="1"/>
  <c r="U4039" i="1" s="1"/>
  <c r="U4342" i="1" l="1"/>
  <c r="U374" i="1"/>
  <c r="S374" i="1"/>
  <c r="U373" i="1"/>
  <c r="T1877" i="1" l="1"/>
  <c r="U1877" i="1" s="1"/>
  <c r="U4598" i="1" l="1"/>
  <c r="U4597" i="1"/>
  <c r="U4028" i="1"/>
  <c r="U366" i="1"/>
  <c r="S366" i="1"/>
  <c r="U1875" i="1"/>
  <c r="T1873" i="1"/>
  <c r="U1873" i="1" s="1"/>
  <c r="U1871" i="1"/>
  <c r="T1869" i="1"/>
  <c r="U1869" i="1" s="1"/>
  <c r="T4038" i="1"/>
  <c r="U4038" i="1" s="1"/>
  <c r="T4037" i="1"/>
  <c r="U4037" i="1" s="1"/>
  <c r="T1858" i="1"/>
  <c r="U1858" i="1" s="1"/>
  <c r="T4036" i="1" l="1"/>
  <c r="T4035" i="1"/>
  <c r="U4035" i="1" s="1"/>
  <c r="T4034" i="1"/>
  <c r="U4034" i="1" s="1"/>
  <c r="T4033" i="1"/>
  <c r="U4033" i="1" s="1"/>
  <c r="T4032" i="1"/>
  <c r="U4032" i="1" s="1"/>
  <c r="T3937" i="1" l="1"/>
  <c r="U3937" i="1" s="1"/>
  <c r="T4031" i="1"/>
  <c r="U4031" i="1" s="1"/>
  <c r="U4030" i="1"/>
  <c r="U3930" i="1"/>
  <c r="U4912" i="1" l="1"/>
  <c r="U4601" i="1" l="1"/>
  <c r="T3939" i="1" l="1"/>
  <c r="U3939" i="1" s="1"/>
  <c r="T3935" i="1" l="1"/>
  <c r="U3935" i="1" s="1"/>
  <c r="T3933" i="1"/>
  <c r="U3933" i="1" s="1"/>
  <c r="T3928" i="1"/>
  <c r="U3928" i="1" s="1"/>
  <c r="T3926" i="1"/>
  <c r="U3926" i="1" s="1"/>
  <c r="T3924" i="1"/>
  <c r="U3924" i="1" s="1"/>
  <c r="T3922" i="1"/>
  <c r="U3922" i="1" s="1"/>
  <c r="T3920" i="1"/>
  <c r="U3920" i="1" s="1"/>
  <c r="T3918" i="1"/>
  <c r="U3918" i="1" s="1"/>
  <c r="T3916" i="1"/>
  <c r="U3916" i="1" s="1"/>
  <c r="T3914" i="1"/>
  <c r="U3914" i="1" s="1"/>
  <c r="T3912" i="1"/>
  <c r="U3912" i="1" s="1"/>
  <c r="T3910" i="1"/>
  <c r="U3910" i="1" s="1"/>
  <c r="T3908" i="1"/>
  <c r="U3908" i="1" s="1"/>
  <c r="T3906" i="1"/>
  <c r="U3906" i="1" s="1"/>
  <c r="T3904" i="1"/>
  <c r="U3904" i="1" s="1"/>
  <c r="T3902" i="1"/>
  <c r="U3902" i="1" s="1"/>
  <c r="T3900" i="1"/>
  <c r="U3900" i="1" s="1"/>
  <c r="T3898" i="1"/>
  <c r="U3898" i="1" s="1"/>
  <c r="T3896" i="1"/>
  <c r="U3896" i="1" s="1"/>
  <c r="T3894" i="1"/>
  <c r="U3894" i="1" s="1"/>
  <c r="T3892" i="1"/>
  <c r="U3892" i="1" s="1"/>
  <c r="T3890" i="1"/>
  <c r="U3890" i="1" s="1"/>
  <c r="T3888" i="1"/>
  <c r="U3888" i="1" s="1"/>
  <c r="U5320" i="1" l="1"/>
  <c r="U4971" i="1" l="1"/>
  <c r="U5318" i="1" l="1"/>
  <c r="U5122" i="1" l="1"/>
  <c r="T2422" i="1"/>
  <c r="U2422" i="1" s="1"/>
  <c r="T4025" i="1" l="1"/>
  <c r="U4025" i="1" s="1"/>
  <c r="U4378" i="1" l="1"/>
  <c r="U5105" i="1"/>
  <c r="U5322" i="1"/>
  <c r="U3862" i="1" l="1"/>
  <c r="T3821" i="1"/>
  <c r="U3499" i="1"/>
  <c r="S3499" i="1"/>
  <c r="T3345" i="1"/>
  <c r="U3345" i="1" s="1"/>
  <c r="T3343" i="1"/>
  <c r="U3343" i="1" s="1"/>
  <c r="T3341" i="1"/>
  <c r="U3341" i="1" s="1"/>
  <c r="T3339" i="1"/>
  <c r="U3339" i="1" s="1"/>
  <c r="U41" i="1"/>
  <c r="U18" i="1"/>
  <c r="T2515" i="1" l="1"/>
  <c r="U2515" i="1" s="1"/>
  <c r="T2397" i="1"/>
  <c r="U2397" i="1" s="1"/>
  <c r="T2414" i="1"/>
  <c r="U2414" i="1" s="1"/>
  <c r="U4997" i="1"/>
  <c r="U4993" i="1"/>
  <c r="U4991" i="1"/>
  <c r="U4989" i="1"/>
  <c r="T2273" i="1" l="1"/>
  <c r="U2273" i="1" s="1"/>
  <c r="T2271" i="1"/>
  <c r="U2271" i="1" s="1"/>
  <c r="T2243" i="1"/>
  <c r="U2243" i="1" s="1"/>
  <c r="T2238" i="1"/>
  <c r="U2238" i="1" s="1"/>
  <c r="T2236" i="1"/>
  <c r="U2236" i="1" s="1"/>
  <c r="T2224" i="1"/>
  <c r="U2224" i="1" s="1"/>
  <c r="T2221" i="1"/>
  <c r="U2221" i="1" s="1"/>
  <c r="T2216" i="1"/>
  <c r="U2216" i="1" s="1"/>
  <c r="T2214" i="1"/>
  <c r="U2214" i="1" s="1"/>
  <c r="T2212" i="1"/>
  <c r="U2212" i="1" s="1"/>
  <c r="T2210" i="1"/>
  <c r="U2210" i="1" s="1"/>
  <c r="T2208" i="1"/>
  <c r="U2208" i="1" s="1"/>
  <c r="T2206" i="1"/>
  <c r="U2206" i="1" s="1"/>
  <c r="U2077" i="1"/>
  <c r="S2077" i="1"/>
  <c r="T2416" i="1"/>
  <c r="U2416" i="1" s="1"/>
  <c r="T2412" i="1"/>
  <c r="U2412" i="1" s="1"/>
  <c r="U4572" i="1"/>
  <c r="T2053" i="1"/>
  <c r="U2053" i="1" s="1"/>
  <c r="T2051" i="1"/>
  <c r="U2051" i="1" s="1"/>
  <c r="T2049" i="1"/>
  <c r="U2049" i="1" s="1"/>
  <c r="U5306" i="1" l="1"/>
  <c r="U5304" i="1"/>
  <c r="U406" i="1"/>
  <c r="U4600" i="1" l="1"/>
  <c r="U4599" i="1"/>
  <c r="U4592" i="1" l="1"/>
  <c r="U4591" i="1"/>
  <c r="U4589" i="1"/>
  <c r="U4585" i="1"/>
  <c r="U4434" i="1"/>
  <c r="U4433" i="1"/>
  <c r="U4432" i="1"/>
  <c r="U4429" i="1" l="1"/>
  <c r="U4428" i="1"/>
  <c r="U4427" i="1"/>
  <c r="U4426" i="1"/>
  <c r="U4424" i="1"/>
  <c r="U4423" i="1"/>
  <c r="U4420" i="1"/>
  <c r="U4419" i="1"/>
  <c r="U4418" i="1"/>
  <c r="U5316" i="1" l="1"/>
  <c r="T5315" i="1"/>
  <c r="U5315" i="1" s="1"/>
  <c r="U5302" i="1" l="1"/>
  <c r="U5301" i="1"/>
  <c r="U5298" i="1" l="1"/>
  <c r="T4027" i="1"/>
  <c r="U4027" i="1" s="1"/>
  <c r="T4026" i="1"/>
  <c r="U4026" i="1" s="1"/>
  <c r="T4024" i="1"/>
  <c r="U4024" i="1" s="1"/>
  <c r="T4023" i="1"/>
  <c r="U4023" i="1" s="1"/>
  <c r="T4022" i="1"/>
  <c r="U4022" i="1" s="1"/>
  <c r="T4021" i="1"/>
  <c r="U4021" i="1" s="1"/>
  <c r="T4020" i="1"/>
  <c r="U4020" i="1" s="1"/>
  <c r="T4019" i="1"/>
  <c r="U4019" i="1" s="1"/>
  <c r="T4018" i="1"/>
  <c r="U4018" i="1" s="1"/>
  <c r="T4017" i="1"/>
  <c r="U4017" i="1" s="1"/>
  <c r="T4016" i="1"/>
  <c r="U4016" i="1" s="1"/>
  <c r="T4015" i="1"/>
  <c r="U4015" i="1" s="1"/>
  <c r="T4014" i="1"/>
  <c r="U4014" i="1" s="1"/>
  <c r="T4013" i="1"/>
  <c r="U4013" i="1" s="1"/>
  <c r="T4012" i="1"/>
  <c r="U4012" i="1" s="1"/>
  <c r="T4011" i="1"/>
  <c r="U4011" i="1" s="1"/>
  <c r="T4010" i="1"/>
  <c r="U4010" i="1" s="1"/>
  <c r="T4009" i="1"/>
  <c r="U4009" i="1" s="1"/>
  <c r="T4008" i="1"/>
  <c r="U4008" i="1" s="1"/>
  <c r="U405" i="1"/>
  <c r="U403" i="1"/>
  <c r="S403" i="1"/>
  <c r="U402" i="1"/>
  <c r="U399" i="1" l="1"/>
  <c r="S399" i="1"/>
  <c r="U4416" i="1" l="1"/>
  <c r="U4415" i="1"/>
  <c r="U4414" i="1"/>
  <c r="U4412" i="1"/>
  <c r="U4411" i="1"/>
  <c r="U4407" i="1" l="1"/>
  <c r="U4406" i="1"/>
  <c r="U4405" i="1"/>
  <c r="U4404" i="1"/>
  <c r="U4400" i="1"/>
  <c r="U4399" i="1"/>
  <c r="U4398" i="1"/>
  <c r="U4394" i="1"/>
  <c r="U4393" i="1"/>
  <c r="U4392" i="1"/>
  <c r="U4391" i="1"/>
  <c r="U4390" i="1"/>
  <c r="U4387" i="1"/>
  <c r="U4386" i="1"/>
  <c r="U4385" i="1"/>
  <c r="U4383" i="1"/>
  <c r="U4382" i="1"/>
  <c r="U4381" i="1"/>
  <c r="U4380" i="1"/>
  <c r="U4377" i="1"/>
  <c r="U4376" i="1"/>
  <c r="U4375" i="1"/>
  <c r="U4373" i="1"/>
  <c r="U4371" i="1" l="1"/>
  <c r="U4370" i="1"/>
  <c r="U4366" i="1"/>
  <c r="U4365" i="1"/>
  <c r="U4358" i="1"/>
  <c r="U4357" i="1"/>
  <c r="U4347" i="1"/>
  <c r="U4345" i="1"/>
  <c r="U4344" i="1"/>
  <c r="U4343" i="1"/>
  <c r="U4337" i="1"/>
  <c r="U4336" i="1"/>
  <c r="U4335" i="1"/>
  <c r="U4328" i="1"/>
  <c r="U4327" i="1"/>
  <c r="U4325" i="1"/>
  <c r="U4324" i="1"/>
  <c r="U4323" i="1"/>
  <c r="U4319" i="1"/>
  <c r="U4317" i="1"/>
  <c r="U4316" i="1"/>
  <c r="U4315" i="1"/>
  <c r="U4314" i="1"/>
  <c r="U4313" i="1"/>
  <c r="U4312" i="1"/>
  <c r="U4311" i="1"/>
  <c r="U4310" i="1"/>
  <c r="U4309" i="1"/>
  <c r="U4307" i="1"/>
  <c r="U4306" i="1"/>
  <c r="U4300" i="1"/>
  <c r="U4298" i="1"/>
  <c r="U4295" i="1"/>
  <c r="U4294" i="1"/>
  <c r="U4289" i="1"/>
  <c r="U4284" i="1"/>
  <c r="U4283" i="1"/>
  <c r="U4275" i="1"/>
  <c r="U4274" i="1"/>
  <c r="U4272" i="1"/>
  <c r="U4269" i="1"/>
  <c r="U4266" i="1"/>
  <c r="U4263" i="1"/>
  <c r="U4258" i="1" l="1"/>
  <c r="U4257" i="1" l="1"/>
  <c r="U4277" i="1"/>
  <c r="U361" i="1" l="1"/>
  <c r="U364" i="1"/>
  <c r="S364" i="1"/>
  <c r="U371" i="1"/>
  <c r="S371" i="1"/>
  <c r="U376" i="1"/>
  <c r="S376" i="1"/>
  <c r="U387" i="1"/>
  <c r="U397" i="1"/>
  <c r="S397" i="1"/>
  <c r="U392" i="1"/>
  <c r="S392" i="1"/>
  <c r="U395" i="1"/>
  <c r="U4444" i="1" l="1"/>
  <c r="U4441" i="1" l="1"/>
  <c r="U4439" i="1"/>
  <c r="T3955" i="1"/>
  <c r="U3955" i="1" s="1"/>
  <c r="U3952" i="1"/>
  <c r="T3950" i="1"/>
  <c r="U3950" i="1" s="1"/>
  <c r="T3948" i="1"/>
  <c r="U3948" i="1" s="1"/>
  <c r="T3946" i="1"/>
  <c r="U3946" i="1" s="1"/>
  <c r="T3944" i="1"/>
  <c r="U3944" i="1" s="1"/>
  <c r="T3942" i="1"/>
  <c r="U3942" i="1" s="1"/>
  <c r="T674" i="1"/>
  <c r="U674" i="1" s="1"/>
  <c r="T672" i="1" l="1"/>
  <c r="U672" i="1" s="1"/>
  <c r="T670" i="1"/>
  <c r="U670" i="1" s="1"/>
  <c r="U662" i="1"/>
  <c r="T660" i="1"/>
  <c r="U660" i="1" s="1"/>
  <c r="U603" i="1"/>
  <c r="S603" i="1"/>
  <c r="U601" i="1"/>
  <c r="S601" i="1"/>
  <c r="U599" i="1"/>
  <c r="S599" i="1"/>
  <c r="U597" i="1"/>
  <c r="S597" i="1"/>
  <c r="U595" i="1"/>
  <c r="S595" i="1"/>
  <c r="U593" i="1"/>
  <c r="S593" i="1"/>
  <c r="T591" i="1"/>
  <c r="U591" i="1" s="1"/>
  <c r="T589" i="1"/>
  <c r="U589" i="1" s="1"/>
  <c r="U560" i="1"/>
  <c r="U545" i="1"/>
  <c r="U543" i="1"/>
  <c r="U535" i="1" l="1"/>
  <c r="U534" i="1" l="1"/>
  <c r="U532" i="1"/>
  <c r="U530" i="1"/>
  <c r="U528" i="1"/>
  <c r="U526" i="1"/>
  <c r="U524" i="1"/>
  <c r="U522" i="1"/>
  <c r="U520" i="1"/>
  <c r="U518" i="1"/>
  <c r="U516" i="1"/>
  <c r="U514" i="1"/>
  <c r="U512" i="1"/>
  <c r="U510" i="1"/>
  <c r="U508" i="1"/>
  <c r="U506" i="1"/>
  <c r="U504" i="1"/>
  <c r="U498" i="1"/>
  <c r="U495" i="1"/>
  <c r="U492" i="1"/>
  <c r="U489" i="1"/>
  <c r="T486" i="1"/>
  <c r="U486" i="1" s="1"/>
  <c r="T483" i="1"/>
  <c r="U483" i="1" s="1"/>
  <c r="U480" i="1"/>
  <c r="U477" i="1"/>
  <c r="U474" i="1"/>
  <c r="U471" i="1"/>
  <c r="U468" i="1"/>
  <c r="U465" i="1" l="1"/>
  <c r="U462" i="1"/>
  <c r="U459" i="1"/>
  <c r="U447" i="1"/>
  <c r="U444" i="1"/>
  <c r="U442" i="1"/>
  <c r="U440" i="1"/>
  <c r="U438" i="1"/>
  <c r="T436" i="1"/>
  <c r="U436" i="1" s="1"/>
  <c r="T434" i="1"/>
  <c r="U434" i="1" s="1"/>
  <c r="T432" i="1"/>
  <c r="U432" i="1" s="1"/>
  <c r="U5225" i="1" l="1"/>
  <c r="U5221" i="1"/>
  <c r="T430" i="1"/>
  <c r="U430" i="1" s="1"/>
  <c r="T428" i="1"/>
  <c r="U428" i="1" s="1"/>
  <c r="T426" i="1"/>
  <c r="U426" i="1" s="1"/>
  <c r="T424" i="1"/>
  <c r="U424" i="1" s="1"/>
  <c r="T422" i="1"/>
  <c r="U422" i="1" s="1"/>
  <c r="T420" i="1"/>
  <c r="U420" i="1" s="1"/>
  <c r="T418" i="1"/>
  <c r="U418" i="1" s="1"/>
  <c r="T416" i="1"/>
  <c r="U416" i="1" s="1"/>
  <c r="T414" i="1"/>
  <c r="U414" i="1" s="1"/>
  <c r="U5312" i="1" l="1"/>
  <c r="U5311" i="1"/>
  <c r="U5292" i="1"/>
  <c r="U4586" i="1"/>
  <c r="U4410" i="1"/>
  <c r="U4403" i="1"/>
  <c r="U4397" i="1"/>
  <c r="U4322" i="1" l="1"/>
  <c r="U4305" i="1"/>
  <c r="U4302" i="1"/>
  <c r="U4293" i="1"/>
  <c r="U4282" i="1"/>
  <c r="U4259" i="1"/>
  <c r="U4242" i="1"/>
  <c r="U4706" i="1" l="1"/>
  <c r="U4643" i="1" l="1"/>
  <c r="U5308" i="1" l="1"/>
  <c r="U4291" i="1" l="1"/>
  <c r="U1727" i="1" l="1"/>
  <c r="T4007" i="1" l="1"/>
  <c r="U4007" i="1" s="1"/>
  <c r="U537" i="1"/>
  <c r="U2132" i="1"/>
  <c r="T1738" i="1"/>
  <c r="U1738" i="1" s="1"/>
  <c r="U1737" i="1"/>
  <c r="S1737" i="1"/>
  <c r="T4006" i="1" l="1"/>
  <c r="U4006" i="1" s="1"/>
  <c r="T4005" i="1"/>
  <c r="U4005" i="1" s="1"/>
  <c r="T4004" i="1"/>
  <c r="U4004" i="1" s="1"/>
  <c r="T4003" i="1"/>
  <c r="U4003" i="1" s="1"/>
  <c r="T4002" i="1"/>
  <c r="U4002" i="1" s="1"/>
  <c r="T4001" i="1"/>
  <c r="U4001" i="1" s="1"/>
  <c r="T4000" i="1"/>
  <c r="U4000" i="1" s="1"/>
  <c r="T3999" i="1"/>
  <c r="U3999" i="1" s="1"/>
  <c r="T3998" i="1"/>
  <c r="U3998" i="1" s="1"/>
  <c r="T3997" i="1"/>
  <c r="U3997" i="1" s="1"/>
  <c r="T3996" i="1"/>
  <c r="U3996" i="1" s="1"/>
  <c r="T3995" i="1"/>
  <c r="U3995" i="1" s="1"/>
  <c r="T3994" i="1"/>
  <c r="U3994" i="1" s="1"/>
  <c r="T3992" i="1" l="1"/>
  <c r="U3992" i="1" s="1"/>
  <c r="U3298" i="1"/>
  <c r="T2710" i="1"/>
  <c r="U2710" i="1" s="1"/>
  <c r="T2708" i="1"/>
  <c r="U2708" i="1" s="1"/>
  <c r="U2109" i="1"/>
  <c r="U1980" i="1"/>
  <c r="T1032" i="1"/>
  <c r="U1032" i="1" s="1"/>
  <c r="T924" i="1"/>
  <c r="U924" i="1" s="1"/>
  <c r="T1042" i="1"/>
  <c r="U1042" i="1" s="1"/>
  <c r="T3868" i="1"/>
  <c r="U3868" i="1" s="1"/>
  <c r="U3300" i="1"/>
  <c r="T1338" i="1"/>
  <c r="U1338" i="1" s="1"/>
  <c r="T921" i="1" l="1"/>
  <c r="U921" i="1" s="1"/>
  <c r="U4581" i="1"/>
  <c r="U4579" i="1"/>
  <c r="U4577" i="1"/>
  <c r="T721" i="1" l="1"/>
  <c r="U721" i="1" s="1"/>
  <c r="T2119" i="1"/>
  <c r="U2119" i="1" s="1"/>
  <c r="T1335" i="1"/>
  <c r="U1335" i="1" s="1"/>
  <c r="T727" i="1"/>
  <c r="U727" i="1" s="1"/>
  <c r="U4659" i="1" l="1"/>
  <c r="U5176" i="1" l="1"/>
  <c r="U5307" i="1"/>
  <c r="U4737" i="1" l="1"/>
  <c r="T3344" i="1" l="1"/>
  <c r="U3344" i="1" s="1"/>
  <c r="T3342" i="1"/>
  <c r="U3342" i="1" s="1"/>
  <c r="T3340" i="1"/>
  <c r="U3340" i="1" s="1"/>
  <c r="T3988" i="1" l="1"/>
  <c r="U3988" i="1" s="1"/>
  <c r="T3987" i="1"/>
  <c r="U3987" i="1" s="1"/>
  <c r="T3986" i="1"/>
  <c r="U3986" i="1" s="1"/>
  <c r="U3985" i="1"/>
  <c r="U3983" i="1"/>
  <c r="T3981" i="1"/>
  <c r="U3981" i="1" s="1"/>
  <c r="T3979" i="1"/>
  <c r="U3979" i="1" s="1"/>
  <c r="T3977" i="1"/>
  <c r="U3977" i="1" s="1"/>
  <c r="T3976" i="1"/>
  <c r="U3976" i="1" s="1"/>
  <c r="U3974" i="1"/>
  <c r="T3972" i="1"/>
  <c r="U3972" i="1" s="1"/>
  <c r="T3970" i="1"/>
  <c r="U3970" i="1" s="1"/>
  <c r="T3968" i="1"/>
  <c r="U3968" i="1" s="1"/>
  <c r="T3966" i="1"/>
  <c r="U3966" i="1" s="1"/>
  <c r="T3964" i="1"/>
  <c r="U3964" i="1" s="1"/>
  <c r="U3962" i="1"/>
  <c r="U3960" i="1"/>
  <c r="T3958" i="1"/>
  <c r="U3958" i="1" s="1"/>
  <c r="T3956" i="1"/>
  <c r="U3956" i="1" s="1"/>
  <c r="T2083" i="1"/>
  <c r="U2083" i="1" s="1"/>
  <c r="T2056" i="1"/>
  <c r="U2056" i="1" s="1"/>
  <c r="T2367" i="1"/>
  <c r="U2367" i="1" s="1"/>
  <c r="T2584" i="1"/>
  <c r="U2584" i="1" l="1"/>
  <c r="U4704" i="1" l="1"/>
  <c r="U4792" i="1"/>
  <c r="U1300" i="1"/>
  <c r="U1297" i="1"/>
  <c r="T1294" i="1"/>
  <c r="U1294" i="1" s="1"/>
  <c r="U1291" i="1"/>
  <c r="U1288" i="1"/>
  <c r="U1285" i="1"/>
  <c r="U1282" i="1"/>
  <c r="U1279" i="1"/>
  <c r="U1276" i="1"/>
  <c r="T1273" i="1"/>
  <c r="U1273" i="1" s="1"/>
  <c r="U1270" i="1"/>
  <c r="U1267" i="1"/>
  <c r="U1264" i="1" l="1"/>
  <c r="T1261" i="1"/>
  <c r="U1261" i="1" s="1"/>
  <c r="T1258" i="1"/>
  <c r="U1258" i="1" s="1"/>
  <c r="T1255" i="1"/>
  <c r="U1255" i="1" s="1"/>
  <c r="T1252" i="1" l="1"/>
  <c r="U1252" i="1" s="1"/>
  <c r="T1249" i="1"/>
  <c r="U1249" i="1" s="1"/>
  <c r="T1246" i="1"/>
  <c r="U1246" i="1" s="1"/>
  <c r="U1243" i="1"/>
  <c r="T1240" i="1" l="1"/>
  <c r="U1240" i="1" s="1"/>
  <c r="T1214" i="1"/>
  <c r="U1214" i="1" s="1"/>
  <c r="T1211" i="1"/>
  <c r="U1211" i="1" s="1"/>
  <c r="T1208" i="1"/>
  <c r="U1208" i="1" s="1"/>
  <c r="U1205" i="1"/>
  <c r="T1198" i="1"/>
  <c r="U1198" i="1" s="1"/>
  <c r="T1194" i="1"/>
  <c r="U1194" i="1" s="1"/>
  <c r="S1179" i="1"/>
  <c r="U1179" i="1" s="1"/>
  <c r="S1176" i="1"/>
  <c r="T1173" i="1"/>
  <c r="U1173" i="1" s="1"/>
  <c r="U1170" i="1"/>
  <c r="U1167" i="1"/>
  <c r="U1164" i="1"/>
  <c r="U1161" i="1"/>
  <c r="U1158" i="1"/>
  <c r="U1155" i="1"/>
  <c r="T1149" i="1"/>
  <c r="U1149" i="1" s="1"/>
  <c r="U1145" i="1"/>
  <c r="T1142" i="1"/>
  <c r="U1142" i="1" s="1"/>
  <c r="U1139" i="1"/>
  <c r="U1136" i="1"/>
  <c r="U1133" i="1"/>
  <c r="T1130" i="1"/>
  <c r="U1130" i="1" s="1"/>
  <c r="U1127" i="1"/>
  <c r="U1124" i="1"/>
  <c r="U1120" i="1"/>
  <c r="U1112" i="1"/>
  <c r="U1109" i="1"/>
  <c r="U1106" i="1"/>
  <c r="U1103" i="1"/>
  <c r="U1093" i="1"/>
  <c r="U1090" i="1"/>
  <c r="U1087" i="1"/>
  <c r="U1084" i="1"/>
  <c r="U1079" i="1"/>
  <c r="U1075" i="1"/>
  <c r="U1072" i="1"/>
  <c r="U1069" i="1"/>
  <c r="U1063" i="1" l="1"/>
  <c r="U1060" i="1"/>
  <c r="U1057" i="1"/>
  <c r="T1054" i="1"/>
  <c r="U1054" i="1" s="1"/>
  <c r="T1051" i="1"/>
  <c r="U1051" i="1" s="1"/>
  <c r="T1049" i="1"/>
  <c r="U1049" i="1" s="1"/>
  <c r="T1047" i="1"/>
  <c r="U1047" i="1" s="1"/>
  <c r="T1044" i="1"/>
  <c r="U1044" i="1" s="1"/>
  <c r="T1041" i="1"/>
  <c r="U1041" i="1" s="1"/>
  <c r="T1038" i="1"/>
  <c r="U1038" i="1" s="1"/>
  <c r="U1035" i="1"/>
  <c r="T1031" i="1"/>
  <c r="U1031" i="1" s="1"/>
  <c r="T1016" i="1" l="1"/>
  <c r="U1016" i="1" s="1"/>
  <c r="T1013" i="1"/>
  <c r="U1013" i="1" s="1"/>
  <c r="T1005" i="1"/>
  <c r="U1005" i="1" s="1"/>
  <c r="T1002" i="1"/>
  <c r="U1002" i="1" s="1"/>
  <c r="T999" i="1"/>
  <c r="U999" i="1" s="1"/>
  <c r="T996" i="1"/>
  <c r="U996" i="1" s="1"/>
  <c r="T993" i="1"/>
  <c r="U993" i="1" s="1"/>
  <c r="T990" i="1"/>
  <c r="U990" i="1" s="1"/>
  <c r="U3258" i="1"/>
  <c r="U3257" i="1"/>
  <c r="U559" i="1"/>
  <c r="U497" i="1"/>
  <c r="U494" i="1"/>
  <c r="U491" i="1"/>
  <c r="U488" i="1"/>
  <c r="T485" i="1"/>
  <c r="U485" i="1" s="1"/>
  <c r="T482" i="1"/>
  <c r="U482" i="1" s="1"/>
  <c r="U479" i="1"/>
  <c r="U476" i="1"/>
  <c r="U473" i="1" l="1"/>
  <c r="U470" i="1"/>
  <c r="U467" i="1"/>
  <c r="U464" i="1"/>
  <c r="U461" i="1"/>
  <c r="U458" i="1"/>
  <c r="U5305" i="1"/>
  <c r="U5303" i="1"/>
  <c r="U5297" i="1"/>
  <c r="U5296" i="1"/>
  <c r="U5295" i="1"/>
  <c r="U5294" i="1"/>
  <c r="U4970" i="1"/>
  <c r="U2464" i="1"/>
  <c r="U2461" i="1"/>
  <c r="U2458" i="1"/>
  <c r="T2166" i="1"/>
  <c r="U2166" i="1" s="1"/>
  <c r="T2163" i="1"/>
  <c r="U2163" i="1" s="1"/>
  <c r="U2160" i="1"/>
  <c r="T2157" i="1"/>
  <c r="U2157" i="1" s="1"/>
  <c r="U2154" i="1"/>
  <c r="U2152" i="1"/>
  <c r="T2149" i="1"/>
  <c r="U2149" i="1" s="1"/>
  <c r="T2146" i="1"/>
  <c r="U2146" i="1" s="1"/>
  <c r="U5293" i="1"/>
  <c r="U5291" i="1"/>
  <c r="U5098" i="1"/>
  <c r="U5290" i="1"/>
  <c r="U5289" i="1"/>
  <c r="U5287" i="1" l="1"/>
  <c r="T3954" i="1"/>
  <c r="U3954" i="1" s="1"/>
  <c r="T3951" i="1"/>
  <c r="U3951" i="1" s="1"/>
  <c r="T3949" i="1"/>
  <c r="U3949" i="1" s="1"/>
  <c r="T3947" i="1"/>
  <c r="U3947" i="1" s="1"/>
  <c r="T3945" i="1"/>
  <c r="U3945" i="1" s="1"/>
  <c r="T3943" i="1"/>
  <c r="U3943" i="1" s="1"/>
  <c r="T3941" i="1"/>
  <c r="U3941" i="1" s="1"/>
  <c r="T3940" i="1"/>
  <c r="U3940" i="1" s="1"/>
  <c r="T3919" i="1"/>
  <c r="U3919" i="1" s="1"/>
  <c r="U4642" i="1" l="1"/>
  <c r="U4641" i="1"/>
  <c r="U4645" i="1"/>
  <c r="U4644" i="1"/>
  <c r="U5286" i="1"/>
  <c r="U5285" i="1"/>
  <c r="U5284" i="1"/>
  <c r="U5283" i="1"/>
  <c r="U5282" i="1"/>
  <c r="U5281" i="1"/>
  <c r="U5280" i="1"/>
  <c r="U5279" i="1"/>
  <c r="U5278" i="1"/>
  <c r="U5277" i="1"/>
  <c r="U5276" i="1"/>
  <c r="U5275" i="1"/>
  <c r="U5274" i="1"/>
  <c r="U5273" i="1"/>
  <c r="U5272" i="1"/>
  <c r="U5271" i="1"/>
  <c r="U5270" i="1"/>
  <c r="U5269" i="1"/>
  <c r="U5267" i="1"/>
  <c r="U4682" i="1"/>
  <c r="U5266" i="1"/>
  <c r="U5265" i="1"/>
  <c r="U5264" i="1"/>
  <c r="U5263" i="1"/>
  <c r="U4679" i="1"/>
  <c r="U4678" i="1"/>
  <c r="U5261" i="1"/>
  <c r="U5259" i="1"/>
  <c r="U5258" i="1"/>
  <c r="U5257" i="1"/>
  <c r="U4721" i="1"/>
  <c r="U4720" i="1"/>
  <c r="T4718" i="1"/>
  <c r="U4718" i="1" s="1"/>
  <c r="U4717" i="1"/>
  <c r="U4677" i="1"/>
  <c r="U4676" i="1"/>
  <c r="U4668" i="1"/>
  <c r="U4247" i="1"/>
  <c r="U4246" i="1"/>
  <c r="U4244" i="1"/>
  <c r="U4243" i="1"/>
  <c r="U4583" i="1"/>
  <c r="U171" i="1"/>
  <c r="T171" i="1"/>
  <c r="U170" i="1"/>
  <c r="T170" i="1"/>
  <c r="U169" i="1"/>
  <c r="T169" i="1"/>
  <c r="U168" i="1"/>
  <c r="T168" i="1"/>
  <c r="U167" i="1"/>
  <c r="T167" i="1"/>
  <c r="U166" i="1"/>
  <c r="T166" i="1"/>
  <c r="U165" i="1"/>
  <c r="T165" i="1"/>
  <c r="U164" i="1"/>
  <c r="T164" i="1"/>
  <c r="U162" i="1"/>
  <c r="T162" i="1"/>
  <c r="U161" i="1"/>
  <c r="T161" i="1"/>
  <c r="U159" i="1"/>
  <c r="T159" i="1"/>
  <c r="U158" i="1"/>
  <c r="T158" i="1"/>
  <c r="U156" i="1"/>
  <c r="T156" i="1"/>
  <c r="U155" i="1"/>
  <c r="T155" i="1"/>
  <c r="U153" i="1"/>
  <c r="T153" i="1"/>
  <c r="U152" i="1"/>
  <c r="T152" i="1"/>
  <c r="U151" i="1"/>
  <c r="T151" i="1"/>
  <c r="U149" i="1"/>
  <c r="T149" i="1"/>
  <c r="U148" i="1"/>
  <c r="T148" i="1"/>
  <c r="U147" i="1"/>
  <c r="T147" i="1"/>
  <c r="U146" i="1"/>
  <c r="T146" i="1"/>
  <c r="U145" i="1"/>
  <c r="T145" i="1"/>
  <c r="U144" i="1"/>
  <c r="T144" i="1"/>
  <c r="U143" i="1"/>
  <c r="T143" i="1"/>
  <c r="U142" i="1"/>
  <c r="T142" i="1"/>
  <c r="U141" i="1"/>
  <c r="T141" i="1"/>
  <c r="U140" i="1"/>
  <c r="T140" i="1"/>
  <c r="U138" i="1"/>
  <c r="T138" i="1"/>
  <c r="U137" i="1"/>
  <c r="T137" i="1"/>
  <c r="U136" i="1"/>
  <c r="T136" i="1"/>
  <c r="U135" i="1"/>
  <c r="T135" i="1"/>
  <c r="T3938" i="1"/>
  <c r="U3938" i="1" s="1"/>
  <c r="T3936" i="1"/>
  <c r="U3936" i="1" s="1"/>
  <c r="T3934" i="1"/>
  <c r="U3934" i="1" s="1"/>
  <c r="T3932" i="1"/>
  <c r="U3932" i="1" s="1"/>
  <c r="T3931" i="1"/>
  <c r="U3931" i="1" s="1"/>
  <c r="U3929" i="1"/>
  <c r="T3927" i="1"/>
  <c r="U3927" i="1" s="1"/>
  <c r="T3925" i="1"/>
  <c r="U3925" i="1" s="1"/>
  <c r="T3923" i="1"/>
  <c r="U3923" i="1" s="1"/>
  <c r="T3921" i="1"/>
  <c r="U3921" i="1" s="1"/>
  <c r="T3917" i="1"/>
  <c r="U3917" i="1" s="1"/>
  <c r="T3915" i="1"/>
  <c r="U3915" i="1" s="1"/>
  <c r="T3913" i="1"/>
  <c r="U3913" i="1" s="1"/>
  <c r="T3911" i="1"/>
  <c r="U3911" i="1" s="1"/>
  <c r="T3909" i="1"/>
  <c r="U3909" i="1" s="1"/>
  <c r="T3907" i="1"/>
  <c r="U3907" i="1" s="1"/>
  <c r="T3905" i="1"/>
  <c r="U3905" i="1" s="1"/>
  <c r="T3903" i="1"/>
  <c r="U3903" i="1" s="1"/>
  <c r="T3901" i="1"/>
  <c r="U3901" i="1" s="1"/>
  <c r="T3899" i="1"/>
  <c r="U3899" i="1" s="1"/>
  <c r="T3897" i="1"/>
  <c r="U3897" i="1" s="1"/>
  <c r="T3895" i="1"/>
  <c r="U3895" i="1" s="1"/>
  <c r="T3893" i="1"/>
  <c r="U3893" i="1" s="1"/>
  <c r="T3891" i="1"/>
  <c r="U3891" i="1" s="1"/>
  <c r="U3889" i="1"/>
  <c r="T3887" i="1"/>
  <c r="U3887" i="1" s="1"/>
  <c r="U5256" i="1" l="1"/>
  <c r="U4374" i="1"/>
  <c r="U4364" i="1"/>
  <c r="U4363" i="1"/>
  <c r="U4362" i="1"/>
  <c r="U4361" i="1"/>
  <c r="U4360" i="1"/>
  <c r="U4359" i="1"/>
  <c r="U4353" i="1"/>
  <c r="U4352" i="1"/>
  <c r="U4351" i="1"/>
  <c r="U4350" i="1"/>
  <c r="U4349" i="1"/>
  <c r="U4580" i="1"/>
  <c r="U4578" i="1"/>
  <c r="U4576" i="1"/>
  <c r="U396" i="1"/>
  <c r="U394" i="1"/>
  <c r="U393" i="1"/>
  <c r="U389" i="1"/>
  <c r="S389" i="1"/>
  <c r="U388" i="1"/>
  <c r="U370" i="1"/>
  <c r="U367" i="1"/>
  <c r="U363" i="1"/>
  <c r="U359" i="1"/>
  <c r="T712" i="1" l="1"/>
  <c r="U712" i="1" s="1"/>
  <c r="T711" i="1"/>
  <c r="U711" i="1" s="1"/>
  <c r="T687" i="1"/>
  <c r="U687" i="1" s="1"/>
  <c r="T686" i="1"/>
  <c r="U686" i="1" s="1"/>
  <c r="T685" i="1"/>
  <c r="U685" i="1" s="1"/>
  <c r="T684" i="1"/>
  <c r="U684" i="1" s="1"/>
  <c r="T683" i="1"/>
  <c r="U683" i="1" s="1"/>
  <c r="U2144" i="1" l="1"/>
  <c r="U2139" i="1"/>
  <c r="R2139" i="1"/>
  <c r="T2138" i="1"/>
  <c r="U2138" i="1" s="1"/>
  <c r="T2136" i="1"/>
  <c r="U2136" i="1" s="1"/>
  <c r="T2134" i="1"/>
  <c r="U2134" i="1" s="1"/>
  <c r="U2130" i="1"/>
  <c r="T2129" i="1"/>
  <c r="U2129" i="1" s="1"/>
  <c r="U2127" i="1"/>
  <c r="T2125" i="1"/>
  <c r="U2125" i="1" s="1"/>
  <c r="T2123" i="1"/>
  <c r="U2123" i="1" s="1"/>
  <c r="T2121" i="1"/>
  <c r="U2121" i="1" s="1"/>
  <c r="T2118" i="1"/>
  <c r="U2118" i="1" s="1"/>
  <c r="U2116" i="1"/>
  <c r="U2113" i="1"/>
  <c r="T2111" i="1"/>
  <c r="U2111" i="1" s="1"/>
  <c r="T2108" i="1"/>
  <c r="U2108" i="1" s="1"/>
  <c r="T2106" i="1"/>
  <c r="U2106" i="1" s="1"/>
  <c r="T2105" i="1"/>
  <c r="U2105" i="1" s="1"/>
  <c r="T2103" i="1"/>
  <c r="U2103" i="1" s="1"/>
  <c r="T2100" i="1"/>
  <c r="U2100" i="1" s="1"/>
  <c r="U2097" i="1"/>
  <c r="T2057" i="1" l="1"/>
  <c r="T2579" i="1" l="1"/>
  <c r="U2579" i="1" s="1"/>
  <c r="T2580" i="1"/>
  <c r="U2580" i="1" s="1"/>
  <c r="T2545" i="1"/>
  <c r="U2545" i="1" s="1"/>
  <c r="T2546" i="1"/>
  <c r="U2546" i="1" s="1"/>
  <c r="T2547" i="1"/>
  <c r="U2547" i="1" s="1"/>
  <c r="T2548" i="1"/>
  <c r="U2548" i="1" s="1"/>
  <c r="T2549" i="1"/>
  <c r="U2549" i="1" s="1"/>
  <c r="T2550" i="1"/>
  <c r="U2550" i="1" s="1"/>
  <c r="T2551" i="1"/>
  <c r="U2551" i="1" s="1"/>
  <c r="T2552" i="1"/>
  <c r="U2552" i="1" s="1"/>
  <c r="T2553" i="1"/>
  <c r="U2553" i="1" s="1"/>
  <c r="T2554" i="1"/>
  <c r="U2554" i="1" s="1"/>
  <c r="T2555" i="1"/>
  <c r="U2555" i="1" s="1"/>
  <c r="T2556" i="1"/>
  <c r="U2556" i="1" s="1"/>
  <c r="T2557" i="1"/>
  <c r="U2557" i="1" s="1"/>
  <c r="T2558" i="1"/>
  <c r="U2558" i="1" s="1"/>
  <c r="T2559" i="1"/>
  <c r="U2559" i="1" s="1"/>
  <c r="T2351" i="1"/>
  <c r="U2351" i="1" s="1"/>
  <c r="T2352" i="1"/>
  <c r="U2352" i="1" s="1"/>
  <c r="T2353" i="1"/>
  <c r="U2353" i="1" s="1"/>
  <c r="T2354" i="1"/>
  <c r="U2354" i="1" s="1"/>
  <c r="T2355" i="1"/>
  <c r="U2355" i="1" s="1"/>
  <c r="T2356" i="1"/>
  <c r="U2356" i="1" s="1"/>
  <c r="T2357" i="1"/>
  <c r="U2357" i="1" s="1"/>
  <c r="T2358" i="1"/>
  <c r="U2358" i="1" s="1"/>
  <c r="T2359" i="1"/>
  <c r="U2359" i="1" s="1"/>
  <c r="T2360" i="1"/>
  <c r="U2360" i="1" s="1"/>
  <c r="T2361" i="1"/>
  <c r="U2361" i="1" s="1"/>
  <c r="T2362" i="1"/>
  <c r="U2362" i="1" s="1"/>
  <c r="T2363" i="1"/>
  <c r="U2363" i="1" s="1"/>
  <c r="T2350" i="1"/>
  <c r="U2350" i="1" s="1"/>
  <c r="T2341" i="1" l="1"/>
  <c r="U2341" i="1" s="1"/>
  <c r="T2342" i="1"/>
  <c r="U2342" i="1" s="1"/>
  <c r="T2340" i="1"/>
  <c r="U2340" i="1" s="1"/>
  <c r="U4575" i="1"/>
  <c r="U4829" i="1"/>
  <c r="T1624" i="1"/>
  <c r="U1624" i="1" s="1"/>
  <c r="T1623" i="1"/>
  <c r="T1474" i="1"/>
  <c r="U1474" i="1" s="1"/>
  <c r="T1472" i="1"/>
  <c r="U1472" i="1" s="1"/>
  <c r="T1471" i="1"/>
  <c r="U1471" i="1" s="1"/>
  <c r="T1470" i="1"/>
  <c r="U1470" i="1" s="1"/>
  <c r="T1464" i="1"/>
  <c r="U1464" i="1" s="1"/>
  <c r="T1445" i="1"/>
  <c r="T1444" i="1"/>
  <c r="U1444" i="1" s="1"/>
  <c r="T1443" i="1"/>
  <c r="U1443" i="1" s="1"/>
  <c r="T1442" i="1"/>
  <c r="U1442" i="1" s="1"/>
  <c r="T1439" i="1"/>
  <c r="U1439" i="1" s="1"/>
  <c r="U4574" i="1" l="1"/>
  <c r="U4570" i="1" l="1"/>
  <c r="U5255" i="1"/>
  <c r="T3873" i="1"/>
  <c r="U3873" i="1" s="1"/>
  <c r="T3872" i="1"/>
  <c r="U3872" i="1" s="1"/>
  <c r="T3871" i="1"/>
  <c r="U3871" i="1" s="1"/>
  <c r="T3870" i="1"/>
  <c r="U3870" i="1" s="1"/>
  <c r="T3869" i="1" l="1"/>
  <c r="U3869" i="1" s="1"/>
  <c r="U4674" i="1"/>
  <c r="U4673" i="1" l="1"/>
  <c r="U4675" i="1"/>
  <c r="U4684" i="1"/>
  <c r="U4685" i="1"/>
  <c r="U4686" i="1"/>
  <c r="U4687" i="1"/>
  <c r="U4688" i="1"/>
  <c r="U4689" i="1"/>
  <c r="U4690" i="1"/>
  <c r="U4691" i="1"/>
  <c r="U4692" i="1"/>
  <c r="U4693" i="1"/>
  <c r="U4694" i="1"/>
  <c r="U4695" i="1"/>
  <c r="U4696" i="1"/>
  <c r="U4697" i="1"/>
  <c r="U4698" i="1"/>
  <c r="U4699" i="1"/>
  <c r="U4700" i="1"/>
  <c r="U4702" i="1"/>
  <c r="U4703" i="1"/>
  <c r="U4705" i="1"/>
  <c r="U4707" i="1"/>
  <c r="U4708" i="1"/>
  <c r="U4709" i="1"/>
  <c r="U4710" i="1"/>
  <c r="U4711" i="1"/>
  <c r="U4712" i="1"/>
  <c r="U4713" i="1"/>
  <c r="U4714" i="1"/>
  <c r="U4715" i="1"/>
  <c r="U4716" i="1"/>
  <c r="U4719" i="1"/>
  <c r="U4722" i="1"/>
  <c r="T4723" i="1"/>
  <c r="U4723" i="1" s="1"/>
  <c r="T4724" i="1"/>
  <c r="U4724" i="1" s="1"/>
  <c r="T4725" i="1"/>
  <c r="U4725" i="1" s="1"/>
  <c r="T4726" i="1"/>
  <c r="U4726" i="1" s="1"/>
  <c r="U4727" i="1"/>
  <c r="U4728" i="1"/>
  <c r="U4729" i="1"/>
  <c r="U4730" i="1"/>
  <c r="U4731" i="1"/>
  <c r="U4732" i="1"/>
  <c r="U4733" i="1"/>
  <c r="U4734" i="1"/>
  <c r="U4735" i="1"/>
  <c r="U4736" i="1"/>
  <c r="U4738" i="1"/>
  <c r="U4739" i="1"/>
  <c r="U4740" i="1"/>
  <c r="U4741" i="1"/>
  <c r="U4742" i="1"/>
  <c r="U4743" i="1"/>
  <c r="U4744" i="1"/>
  <c r="U4745" i="1"/>
  <c r="U4746" i="1"/>
  <c r="U4747" i="1"/>
  <c r="U4749" i="1"/>
  <c r="U4750" i="1"/>
  <c r="U4751" i="1"/>
  <c r="U4752" i="1"/>
  <c r="U4756" i="1"/>
  <c r="U4757" i="1"/>
  <c r="U4758" i="1"/>
  <c r="U4759" i="1"/>
  <c r="U4760" i="1"/>
  <c r="U4761" i="1"/>
  <c r="U4762" i="1"/>
  <c r="U4763" i="1"/>
  <c r="U4764" i="1"/>
  <c r="U4766" i="1"/>
  <c r="U4767" i="1"/>
  <c r="U4768" i="1"/>
  <c r="U4769" i="1"/>
  <c r="U4770" i="1"/>
  <c r="U4771" i="1"/>
  <c r="U4772" i="1"/>
  <c r="U4773" i="1"/>
  <c r="U4775" i="1"/>
  <c r="U4776" i="1"/>
  <c r="U4777" i="1"/>
  <c r="U4778" i="1"/>
  <c r="U4780" i="1"/>
  <c r="T4781" i="1"/>
  <c r="T4779" i="1" s="1"/>
  <c r="U4782" i="1"/>
  <c r="U4783" i="1"/>
  <c r="U4784" i="1"/>
  <c r="U4785" i="1"/>
  <c r="U4786" i="1"/>
  <c r="U4787" i="1"/>
  <c r="U4788" i="1"/>
  <c r="U4789" i="1"/>
  <c r="U4790" i="1"/>
  <c r="U4791" i="1"/>
  <c r="U4794" i="1"/>
  <c r="U4795" i="1"/>
  <c r="U4796" i="1"/>
  <c r="U4797" i="1"/>
  <c r="U4798" i="1"/>
  <c r="U4799" i="1"/>
  <c r="U4800" i="1"/>
  <c r="U4802" i="1"/>
  <c r="U4803" i="1"/>
  <c r="U4805" i="1"/>
  <c r="U4806" i="1"/>
  <c r="U4807" i="1"/>
  <c r="U4808" i="1"/>
  <c r="U4809" i="1"/>
  <c r="T4810" i="1"/>
  <c r="U4810" i="1" s="1"/>
  <c r="U4811" i="1"/>
  <c r="U4812" i="1"/>
  <c r="U4813" i="1"/>
  <c r="T4814" i="1"/>
  <c r="U4814" i="1" s="1"/>
  <c r="U4815" i="1"/>
  <c r="U4816" i="1"/>
  <c r="U4817" i="1"/>
  <c r="T4818" i="1"/>
  <c r="U4819" i="1"/>
  <c r="U4820" i="1"/>
  <c r="U4821" i="1"/>
  <c r="U4822" i="1"/>
  <c r="U4823" i="1"/>
  <c r="U4824" i="1"/>
  <c r="U4825" i="1"/>
  <c r="U4826" i="1"/>
  <c r="U4831" i="1"/>
  <c r="U4859" i="1"/>
  <c r="U4860" i="1"/>
  <c r="U4864" i="1"/>
  <c r="U4865" i="1"/>
  <c r="U4866" i="1"/>
  <c r="U4867" i="1"/>
  <c r="U4869" i="1"/>
  <c r="U4870" i="1"/>
  <c r="U4871" i="1"/>
  <c r="U4872" i="1"/>
  <c r="U4914" i="1"/>
  <c r="U4915" i="1"/>
  <c r="U4916" i="1"/>
  <c r="U4917" i="1"/>
  <c r="U4918" i="1"/>
  <c r="U4919" i="1"/>
  <c r="U4920" i="1"/>
  <c r="U4922" i="1"/>
  <c r="U4923" i="1"/>
  <c r="U4924" i="1"/>
  <c r="U4925" i="1"/>
  <c r="U4926" i="1"/>
  <c r="U4927" i="1"/>
  <c r="U4928" i="1"/>
  <c r="U4929" i="1"/>
  <c r="U4930" i="1"/>
  <c r="U4931" i="1"/>
  <c r="U4932" i="1"/>
  <c r="U4933" i="1"/>
  <c r="U4934" i="1"/>
  <c r="U4936" i="1"/>
  <c r="U4937" i="1"/>
  <c r="U4938" i="1"/>
  <c r="U4939" i="1"/>
  <c r="U4940" i="1"/>
  <c r="U4942" i="1"/>
  <c r="U4943" i="1"/>
  <c r="U4944" i="1"/>
  <c r="U4946" i="1"/>
  <c r="U4947" i="1"/>
  <c r="U4948" i="1"/>
  <c r="U4949" i="1"/>
  <c r="U4950" i="1"/>
  <c r="U4951" i="1"/>
  <c r="U4952" i="1"/>
  <c r="U4953" i="1"/>
  <c r="U4954" i="1"/>
  <c r="U4955" i="1"/>
  <c r="U4956" i="1"/>
  <c r="U4957" i="1"/>
  <c r="T4958" i="1"/>
  <c r="U4958" i="1" s="1"/>
  <c r="T4959" i="1"/>
  <c r="U4959" i="1" s="1"/>
  <c r="U4960" i="1"/>
  <c r="T4961" i="1"/>
  <c r="U4961" i="1" s="1"/>
  <c r="U4962" i="1"/>
  <c r="U4963" i="1"/>
  <c r="U4964" i="1"/>
  <c r="U4966" i="1"/>
  <c r="U4967" i="1"/>
  <c r="U4969" i="1"/>
  <c r="U4973" i="1"/>
  <c r="U4975" i="1"/>
  <c r="U4976" i="1"/>
  <c r="U4977" i="1"/>
  <c r="U4978" i="1"/>
  <c r="U4979" i="1"/>
  <c r="U4980" i="1"/>
  <c r="U4981" i="1"/>
  <c r="U4571" i="1"/>
  <c r="U4982" i="1"/>
  <c r="U4983" i="1"/>
  <c r="U4984" i="1"/>
  <c r="U4985" i="1"/>
  <c r="U4986" i="1"/>
  <c r="U4987" i="1"/>
  <c r="U4988" i="1"/>
  <c r="U4990" i="1"/>
  <c r="U4992" i="1"/>
  <c r="U4994" i="1"/>
  <c r="U4995" i="1"/>
  <c r="U4996"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7" i="1"/>
  <c r="U5038" i="1"/>
  <c r="U5039" i="1"/>
  <c r="U5040" i="1"/>
  <c r="U5041" i="1"/>
  <c r="U5042" i="1"/>
  <c r="U5043" i="1"/>
  <c r="U5044" i="1"/>
  <c r="U5045" i="1"/>
  <c r="U5046" i="1"/>
  <c r="U5047" i="1"/>
  <c r="U5048" i="1"/>
  <c r="U5049" i="1"/>
  <c r="U5050" i="1"/>
  <c r="U5051" i="1"/>
  <c r="U5052" i="1"/>
  <c r="U5053" i="1"/>
  <c r="U5054" i="1"/>
  <c r="T5055" i="1"/>
  <c r="U5055" i="1" s="1"/>
  <c r="U5056" i="1"/>
  <c r="U5057" i="1"/>
  <c r="U5058" i="1"/>
  <c r="U5059" i="1"/>
  <c r="U5060" i="1"/>
  <c r="U5064" i="1"/>
  <c r="U5065" i="1"/>
  <c r="U5067" i="1"/>
  <c r="U5069" i="1"/>
  <c r="U5070" i="1"/>
  <c r="U5071" i="1"/>
  <c r="U5072" i="1"/>
  <c r="U5073" i="1"/>
  <c r="U5074" i="1"/>
  <c r="U5075" i="1"/>
  <c r="U5076" i="1"/>
  <c r="U5077" i="1"/>
  <c r="U5078" i="1"/>
  <c r="U5079" i="1"/>
  <c r="U5080" i="1"/>
  <c r="U5081" i="1"/>
  <c r="U5082" i="1"/>
  <c r="U5083" i="1"/>
  <c r="U5084" i="1"/>
  <c r="U5085" i="1"/>
  <c r="U5086" i="1"/>
  <c r="U5089" i="1"/>
  <c r="U5090" i="1"/>
  <c r="U5091" i="1"/>
  <c r="U5092" i="1"/>
  <c r="U5093" i="1"/>
  <c r="U5094" i="1"/>
  <c r="U5095" i="1"/>
  <c r="U5096" i="1"/>
  <c r="U5097" i="1"/>
  <c r="U5099" i="1"/>
  <c r="U5100" i="1"/>
  <c r="U5101" i="1"/>
  <c r="U5103" i="1"/>
  <c r="U5104" i="1"/>
  <c r="U5108" i="1"/>
  <c r="U5109" i="1"/>
  <c r="U5110" i="1"/>
  <c r="U5111" i="1"/>
  <c r="U5112" i="1"/>
  <c r="U5113" i="1"/>
  <c r="U5114" i="1"/>
  <c r="U5115" i="1"/>
  <c r="U5116" i="1"/>
  <c r="U5117" i="1"/>
  <c r="U5118" i="1"/>
  <c r="U5119" i="1"/>
  <c r="U5120" i="1"/>
  <c r="U5121" i="1"/>
  <c r="U5124" i="1"/>
  <c r="U5125" i="1"/>
  <c r="U5126" i="1"/>
  <c r="U5127" i="1"/>
  <c r="U5128" i="1"/>
  <c r="U5129" i="1"/>
  <c r="U5130" i="1"/>
  <c r="U5132" i="1"/>
  <c r="U5133" i="1"/>
  <c r="U5134" i="1"/>
  <c r="U5135" i="1"/>
  <c r="U5136" i="1"/>
  <c r="U5138" i="1"/>
  <c r="U5139" i="1"/>
  <c r="U5140" i="1"/>
  <c r="U5141" i="1"/>
  <c r="U5142" i="1"/>
  <c r="U5143" i="1"/>
  <c r="U5144" i="1"/>
  <c r="U5145" i="1"/>
  <c r="U5146" i="1"/>
  <c r="U5148" i="1"/>
  <c r="U5149" i="1"/>
  <c r="U5150" i="1"/>
  <c r="U5151" i="1"/>
  <c r="U5152" i="1"/>
  <c r="U5153" i="1"/>
  <c r="U5154" i="1"/>
  <c r="U5155" i="1"/>
  <c r="U5156" i="1"/>
  <c r="U5157" i="1"/>
  <c r="U5159" i="1"/>
  <c r="U5161" i="1"/>
  <c r="U5162" i="1"/>
  <c r="U5163" i="1"/>
  <c r="U5164" i="1"/>
  <c r="U5165" i="1"/>
  <c r="U5166" i="1"/>
  <c r="U5167" i="1"/>
  <c r="U5168" i="1"/>
  <c r="U5170" i="1"/>
  <c r="U5171" i="1"/>
  <c r="U5173" i="1"/>
  <c r="U5174" i="1"/>
  <c r="U5177" i="1"/>
  <c r="T5178" i="1"/>
  <c r="U5178" i="1" s="1"/>
  <c r="U5179"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1" i="1"/>
  <c r="U5212" i="1"/>
  <c r="U5213" i="1"/>
  <c r="U5214" i="1"/>
  <c r="U5215" i="1"/>
  <c r="U5216" i="1"/>
  <c r="U5217" i="1"/>
  <c r="U5218" i="1"/>
  <c r="U5219" i="1"/>
  <c r="U5220" i="1"/>
  <c r="U5222" i="1"/>
  <c r="U5223" i="1"/>
  <c r="U5224" i="1"/>
  <c r="U5226" i="1"/>
  <c r="U5227" i="1"/>
  <c r="U5228" i="1"/>
  <c r="U5229" i="1"/>
  <c r="U5230" i="1"/>
  <c r="U5232" i="1"/>
  <c r="U5233" i="1"/>
  <c r="U5234" i="1"/>
  <c r="U5235" i="1"/>
  <c r="U5236" i="1"/>
  <c r="U5237" i="1"/>
  <c r="U5238" i="1"/>
  <c r="U5239" i="1"/>
  <c r="U5240" i="1"/>
  <c r="U5241" i="1"/>
  <c r="U5242" i="1"/>
  <c r="U5243" i="1"/>
  <c r="U5244" i="1"/>
  <c r="U5245" i="1"/>
  <c r="U5246" i="1"/>
  <c r="U5247" i="1"/>
  <c r="U5248" i="1"/>
  <c r="U5249" i="1"/>
  <c r="U5250" i="1"/>
  <c r="U5254" i="1"/>
  <c r="T5426" i="1" l="1"/>
  <c r="U4779" i="1"/>
  <c r="T21" i="1"/>
  <c r="T3867" i="1" l="1"/>
  <c r="U3867" i="1" s="1"/>
  <c r="U3347" i="1" l="1"/>
  <c r="T3346" i="1"/>
  <c r="U3346" i="1" s="1"/>
  <c r="U3866" i="1" l="1"/>
  <c r="U3864" i="1" l="1"/>
  <c r="T2372" i="1" l="1"/>
  <c r="U2372" i="1" s="1"/>
  <c r="T2371" i="1"/>
  <c r="U2371" i="1" s="1"/>
  <c r="T2370" i="1"/>
  <c r="U2370" i="1" s="1"/>
  <c r="T2365" i="1" l="1"/>
  <c r="U2365" i="1" s="1"/>
  <c r="T3737" i="1" l="1"/>
  <c r="U3737" i="1" s="1"/>
  <c r="T2453" i="1"/>
  <c r="U2453" i="1" s="1"/>
  <c r="T2452" i="1"/>
  <c r="U2452" i="1" s="1"/>
  <c r="T2451" i="1"/>
  <c r="U2451" i="1" s="1"/>
  <c r="T2450" i="1"/>
  <c r="U2450" i="1" s="1"/>
  <c r="T2449" i="1"/>
  <c r="U2449" i="1" s="1"/>
  <c r="T2448" i="1"/>
  <c r="U2448" i="1" s="1"/>
  <c r="T2447" i="1"/>
  <c r="U2447" i="1" s="1"/>
  <c r="T2446" i="1"/>
  <c r="U2446" i="1" s="1"/>
  <c r="T2445" i="1"/>
  <c r="U2445" i="1" s="1"/>
  <c r="T2444" i="1"/>
  <c r="U2444" i="1" s="1"/>
  <c r="T2443" i="1"/>
  <c r="U2443" i="1" s="1"/>
  <c r="T2442" i="1"/>
  <c r="U2442" i="1" s="1"/>
  <c r="T2441" i="1"/>
  <c r="U2441" i="1" s="1"/>
  <c r="T2440" i="1"/>
  <c r="U2440" i="1" s="1"/>
  <c r="T2439" i="1"/>
  <c r="U2439" i="1" s="1"/>
  <c r="T2438" i="1"/>
  <c r="U2438" i="1" s="1"/>
  <c r="U3794" i="1" l="1"/>
  <c r="S3794" i="1"/>
  <c r="U3793" i="1"/>
  <c r="S3793" i="1"/>
  <c r="U3792" i="1"/>
  <c r="S3792" i="1"/>
  <c r="T3775" i="1"/>
  <c r="U3775" i="1" s="1"/>
  <c r="T3774" i="1"/>
  <c r="U3774" i="1" s="1"/>
  <c r="T3773" i="1"/>
  <c r="U3773" i="1" s="1"/>
  <c r="T3772" i="1"/>
  <c r="U3772" i="1" s="1"/>
  <c r="T3771" i="1"/>
  <c r="U3771" i="1" s="1"/>
  <c r="T3770" i="1"/>
  <c r="U3770" i="1" s="1"/>
  <c r="T3769" i="1"/>
  <c r="U3769" i="1" s="1"/>
  <c r="T3768" i="1"/>
  <c r="U3768" i="1" s="1"/>
  <c r="T3791" i="1" l="1"/>
  <c r="U3791" i="1" s="1"/>
  <c r="T3790" i="1"/>
  <c r="U3790" i="1" s="1"/>
  <c r="T3789" i="1"/>
  <c r="U3789" i="1" s="1"/>
  <c r="T3788" i="1"/>
  <c r="U3788" i="1" s="1"/>
  <c r="T3787" i="1"/>
  <c r="U3787" i="1" s="1"/>
  <c r="T3786" i="1"/>
  <c r="U3786" i="1" s="1"/>
  <c r="T3785" i="1"/>
  <c r="U3785" i="1" s="1"/>
  <c r="T3784" i="1"/>
  <c r="U3784" i="1" s="1"/>
  <c r="T3783" i="1"/>
  <c r="U3783" i="1" s="1"/>
  <c r="T3782" i="1"/>
  <c r="U3782" i="1" s="1"/>
  <c r="T3781" i="1"/>
  <c r="U3781" i="1" s="1"/>
  <c r="T3780" i="1"/>
  <c r="U3780" i="1" s="1"/>
  <c r="T3779" i="1"/>
  <c r="U3779" i="1" s="1"/>
  <c r="T3778" i="1"/>
  <c r="U3778" i="1" s="1"/>
  <c r="T3777" i="1"/>
  <c r="U3777" i="1" s="1"/>
  <c r="T3558" i="1" l="1"/>
  <c r="U3558" i="1" s="1"/>
  <c r="T3557" i="1"/>
  <c r="T1512" i="1" l="1"/>
  <c r="U1512" i="1" s="1"/>
  <c r="T1463" i="1"/>
  <c r="U1463" i="1" s="1"/>
  <c r="T1462" i="1"/>
  <c r="U1462" i="1" s="1"/>
  <c r="T1461" i="1"/>
  <c r="U1461" i="1" s="1"/>
  <c r="T1459" i="1"/>
  <c r="U1459" i="1" s="1"/>
  <c r="T1458" i="1"/>
  <c r="U1458" i="1" s="1"/>
  <c r="T1457" i="1"/>
  <c r="U1457" i="1" s="1"/>
  <c r="T1456" i="1"/>
  <c r="U1456" i="1" s="1"/>
  <c r="T1454" i="1"/>
  <c r="U1454" i="1" s="1"/>
  <c r="T1453" i="1"/>
  <c r="U1453" i="1" s="1"/>
  <c r="T1452" i="1"/>
  <c r="U1452" i="1" s="1"/>
  <c r="T1450" i="1"/>
  <c r="U1450" i="1" s="1"/>
  <c r="T1449" i="1"/>
  <c r="U1449" i="1" s="1"/>
  <c r="T1440" i="1" l="1"/>
  <c r="U1440" i="1" s="1"/>
  <c r="T1548" i="1" l="1"/>
  <c r="U1548" i="1" s="1"/>
  <c r="T1473" i="1"/>
  <c r="U1473" i="1" s="1"/>
  <c r="T1469" i="1"/>
  <c r="U1469" i="1" s="1"/>
  <c r="T1468" i="1"/>
  <c r="U1468" i="1" s="1"/>
  <c r="T1467" i="1"/>
  <c r="U1467" i="1" s="1"/>
  <c r="T1466" i="1"/>
  <c r="U1466" i="1" s="1"/>
  <c r="T1465" i="1"/>
  <c r="U1465" i="1" s="1"/>
  <c r="T1460" i="1"/>
  <c r="U1460" i="1" s="1"/>
  <c r="T1455" i="1"/>
  <c r="U1455" i="1" s="1"/>
  <c r="T1451" i="1"/>
  <c r="U1451" i="1" s="1"/>
  <c r="T1448" i="1"/>
  <c r="U1448" i="1" s="1"/>
  <c r="T1447" i="1"/>
  <c r="U1447" i="1" s="1"/>
  <c r="T1446" i="1"/>
  <c r="U1446" i="1" s="1"/>
  <c r="U1445" i="1"/>
  <c r="T1441" i="1"/>
  <c r="U1441" i="1" s="1"/>
  <c r="T1650" i="1" l="1"/>
  <c r="U1650" i="1" s="1"/>
  <c r="T1651" i="1"/>
  <c r="U1651" i="1" s="1"/>
  <c r="T1652" i="1"/>
  <c r="U1652" i="1" s="1"/>
  <c r="T1653" i="1"/>
  <c r="U1653" i="1" s="1"/>
  <c r="T1654" i="1"/>
  <c r="U1654" i="1" s="1"/>
  <c r="T1649" i="1"/>
  <c r="U1649" i="1" s="1"/>
  <c r="T1635" i="1"/>
  <c r="U1635" i="1" s="1"/>
  <c r="T1636" i="1"/>
  <c r="U1636" i="1" s="1"/>
  <c r="T1634" i="1"/>
  <c r="U1634" i="1" s="1"/>
  <c r="T1614" i="1"/>
  <c r="U1614" i="1" s="1"/>
  <c r="T3861" i="1" l="1"/>
  <c r="U3861" i="1" s="1"/>
  <c r="T3704" i="1" l="1"/>
  <c r="U3704" i="1" s="1"/>
  <c r="T3703" i="1"/>
  <c r="U3703" i="1" s="1"/>
  <c r="T3702" i="1"/>
  <c r="U3702" i="1" s="1"/>
  <c r="T3701" i="1"/>
  <c r="U3701" i="1" s="1"/>
  <c r="T3700" i="1"/>
  <c r="U3700" i="1" s="1"/>
  <c r="T3699" i="1"/>
  <c r="U3699" i="1" s="1"/>
  <c r="T3698" i="1"/>
  <c r="U3698" i="1" s="1"/>
  <c r="T3697" i="1"/>
  <c r="U3697" i="1" s="1"/>
  <c r="T3696" i="1"/>
  <c r="U3696" i="1" s="1"/>
  <c r="T3695" i="1"/>
  <c r="U3695" i="1" s="1"/>
  <c r="T3694" i="1"/>
  <c r="U3694" i="1" s="1"/>
  <c r="T3693" i="1"/>
  <c r="U3693" i="1" s="1"/>
  <c r="T3692" i="1"/>
  <c r="U3692" i="1" s="1"/>
  <c r="T3691" i="1"/>
  <c r="U3691" i="1" s="1"/>
  <c r="T3690" i="1"/>
  <c r="U3690" i="1" s="1"/>
  <c r="T3689" i="1"/>
  <c r="U3689" i="1" s="1"/>
  <c r="T3688" i="1" l="1"/>
  <c r="U3688" i="1" s="1"/>
  <c r="T3687" i="1"/>
  <c r="U3687" i="1" s="1"/>
  <c r="T3686" i="1"/>
  <c r="U3686" i="1" s="1"/>
  <c r="T3685" i="1"/>
  <c r="U3685" i="1" s="1"/>
  <c r="T3684" i="1"/>
  <c r="U3684" i="1" s="1"/>
  <c r="T3683" i="1"/>
  <c r="U3683" i="1" s="1"/>
  <c r="T3682" i="1"/>
  <c r="U3682" i="1" s="1"/>
  <c r="T3681" i="1"/>
  <c r="U3681" i="1" s="1"/>
  <c r="T3680" i="1"/>
  <c r="U3680" i="1" s="1"/>
  <c r="T3679" i="1"/>
  <c r="U3679" i="1" s="1"/>
  <c r="T3678" i="1"/>
  <c r="U3678" i="1" s="1"/>
  <c r="T3677" i="1"/>
  <c r="U3677" i="1" s="1"/>
  <c r="T3676" i="1"/>
  <c r="U3676" i="1" s="1"/>
  <c r="T3675" i="1"/>
  <c r="U3675" i="1" s="1"/>
  <c r="T3674" i="1"/>
  <c r="U3674" i="1" s="1"/>
  <c r="T3673" i="1"/>
  <c r="U3673" i="1" s="1"/>
  <c r="T3672" i="1"/>
  <c r="U3672" i="1" s="1"/>
  <c r="T3671" i="1"/>
  <c r="U3671" i="1" s="1"/>
  <c r="T3670" i="1"/>
  <c r="U3670" i="1" s="1"/>
  <c r="T3669" i="1"/>
  <c r="U3669" i="1" s="1"/>
  <c r="T3668" i="1"/>
  <c r="U3668" i="1" s="1"/>
  <c r="T3667" i="1"/>
  <c r="U3667" i="1" s="1"/>
  <c r="T3666" i="1"/>
  <c r="U3666" i="1" s="1"/>
  <c r="T3665" i="1"/>
  <c r="U3665" i="1" s="1"/>
  <c r="T3664" i="1"/>
  <c r="U3664" i="1" s="1"/>
  <c r="T3663" i="1"/>
  <c r="U3663" i="1" s="1"/>
  <c r="T3662" i="1"/>
  <c r="U3662" i="1" s="1"/>
  <c r="T3661" i="1"/>
  <c r="U3661" i="1" s="1"/>
  <c r="T3660" i="1"/>
  <c r="U3660" i="1" s="1"/>
  <c r="T3659" i="1"/>
  <c r="U3659" i="1" s="1"/>
  <c r="T3658" i="1"/>
  <c r="U3658" i="1" s="1"/>
  <c r="T3657" i="1"/>
  <c r="U3657" i="1" s="1"/>
  <c r="T3656" i="1"/>
  <c r="U3656" i="1" s="1"/>
  <c r="T3655" i="1"/>
  <c r="U3655" i="1" s="1"/>
  <c r="T3654" i="1"/>
  <c r="U3654" i="1" s="1"/>
  <c r="T3653" i="1"/>
  <c r="U3653" i="1" s="1"/>
  <c r="T3652" i="1"/>
  <c r="U3652" i="1" s="1"/>
  <c r="T3651" i="1"/>
  <c r="U3651" i="1" s="1"/>
  <c r="T3650" i="1"/>
  <c r="U3650" i="1" s="1"/>
  <c r="T3649" i="1"/>
  <c r="U3649" i="1" s="1"/>
  <c r="T3648" i="1"/>
  <c r="U3648" i="1" s="1"/>
  <c r="T3647" i="1"/>
  <c r="U3647" i="1" s="1"/>
  <c r="T3646" i="1"/>
  <c r="U3646" i="1" s="1"/>
  <c r="T3645" i="1"/>
  <c r="U3645" i="1" s="1"/>
  <c r="T3644" i="1"/>
  <c r="U3644" i="1" s="1"/>
  <c r="T3643" i="1"/>
  <c r="U3643" i="1" s="1"/>
  <c r="T3642" i="1"/>
  <c r="U3642" i="1" s="1"/>
  <c r="T3641" i="1"/>
  <c r="U3641" i="1" s="1"/>
  <c r="U4647" i="1" l="1"/>
  <c r="U1381" i="1"/>
  <c r="S1381" i="1"/>
  <c r="T1380" i="1"/>
  <c r="U1380" i="1" s="1"/>
  <c r="T1379" i="1"/>
  <c r="U1379" i="1" s="1"/>
  <c r="T1378" i="1"/>
  <c r="U1378" i="1" s="1"/>
  <c r="T1377" i="1"/>
  <c r="U1377" i="1" s="1"/>
  <c r="T1376" i="1"/>
  <c r="U1376" i="1" s="1"/>
  <c r="T1375" i="1"/>
  <c r="U1375" i="1" s="1"/>
  <c r="T1374" i="1"/>
  <c r="U1374" i="1" s="1"/>
  <c r="T1373" i="1"/>
  <c r="U1373" i="1" s="1"/>
  <c r="T1372" i="1"/>
  <c r="U1372" i="1" s="1"/>
  <c r="T1371" i="1"/>
  <c r="U1371" i="1" s="1"/>
  <c r="T1370" i="1"/>
  <c r="U1370" i="1" s="1"/>
  <c r="T1369" i="1"/>
  <c r="U1369" i="1" s="1"/>
  <c r="T1368" i="1"/>
  <c r="U1368" i="1" s="1"/>
  <c r="T1367" i="1"/>
  <c r="U1367" i="1" s="1"/>
  <c r="T1366" i="1"/>
  <c r="U1366" i="1" s="1"/>
  <c r="T1513" i="1" l="1"/>
  <c r="T2822" i="1" l="1"/>
  <c r="T668" i="1" l="1"/>
  <c r="T659" i="1"/>
  <c r="U1847" i="1" l="1"/>
  <c r="T3719" i="1"/>
  <c r="T3720" i="1"/>
  <c r="T3721" i="1"/>
  <c r="T3722" i="1"/>
  <c r="T3723" i="1"/>
  <c r="T3724" i="1"/>
  <c r="T3725" i="1"/>
  <c r="T3726" i="1"/>
  <c r="T3727" i="1"/>
  <c r="T3728" i="1"/>
  <c r="T3729" i="1"/>
  <c r="T3730" i="1"/>
  <c r="T3731" i="1"/>
  <c r="T3732" i="1"/>
  <c r="T3733" i="1"/>
  <c r="T3734" i="1"/>
  <c r="T3735" i="1"/>
  <c r="T3736" i="1"/>
  <c r="T3738" i="1"/>
  <c r="T3739" i="1"/>
  <c r="T3740" i="1"/>
  <c r="T3741" i="1"/>
  <c r="T3742" i="1"/>
  <c r="T3743" i="1"/>
  <c r="T3744" i="1"/>
  <c r="T3746" i="1"/>
  <c r="T3747" i="1"/>
  <c r="T3748" i="1"/>
  <c r="T3749" i="1"/>
  <c r="T3750" i="1"/>
  <c r="T3751" i="1"/>
  <c r="T3752" i="1"/>
  <c r="T3753" i="1"/>
  <c r="T3755" i="1"/>
  <c r="T3754" i="1"/>
  <c r="T3756" i="1"/>
  <c r="T3765" i="1"/>
  <c r="T3776" i="1"/>
  <c r="T1809" i="1"/>
  <c r="U1809" i="1" s="1"/>
  <c r="T1810" i="1"/>
  <c r="U1810" i="1" s="1"/>
  <c r="T1811" i="1"/>
  <c r="U1811" i="1" s="1"/>
  <c r="T1812" i="1"/>
  <c r="U1812" i="1" s="1"/>
  <c r="T1813" i="1"/>
  <c r="U1813" i="1" s="1"/>
  <c r="T1814" i="1"/>
  <c r="U1814" i="1" s="1"/>
  <c r="T1808" i="1"/>
  <c r="U1808" i="1" s="1"/>
  <c r="U183" i="1" l="1"/>
  <c r="T1674" i="1"/>
  <c r="U1674" i="1" s="1"/>
  <c r="U4654" i="1"/>
  <c r="U4436" i="1" l="1"/>
  <c r="T1951" i="1"/>
  <c r="U1951" i="1" s="1"/>
  <c r="T1952" i="1"/>
  <c r="U1952" i="1" s="1"/>
  <c r="T1953" i="1"/>
  <c r="U1953" i="1" s="1"/>
  <c r="T1954" i="1"/>
  <c r="U1954" i="1" s="1"/>
  <c r="T1955" i="1"/>
  <c r="U1955" i="1" s="1"/>
  <c r="T1956" i="1"/>
  <c r="U1956" i="1" s="1"/>
  <c r="T1957" i="1"/>
  <c r="U1957" i="1" s="1"/>
  <c r="T1958" i="1"/>
  <c r="U1958" i="1" s="1"/>
  <c r="T1959" i="1"/>
  <c r="U1959" i="1" s="1"/>
  <c r="T1960" i="1"/>
  <c r="U1960" i="1" s="1"/>
  <c r="T1961" i="1"/>
  <c r="U1961" i="1" s="1"/>
  <c r="T1962" i="1"/>
  <c r="U1962" i="1" s="1"/>
  <c r="T1963" i="1"/>
  <c r="U1963" i="1" s="1"/>
  <c r="T1964" i="1"/>
  <c r="U1964" i="1" s="1"/>
  <c r="T1965" i="1"/>
  <c r="U1965" i="1" s="1"/>
  <c r="T1966" i="1"/>
  <c r="U1966" i="1" s="1"/>
  <c r="T1967" i="1"/>
  <c r="U1967" i="1" s="1"/>
  <c r="T1968" i="1"/>
  <c r="U1968" i="1" s="1"/>
  <c r="T1969" i="1"/>
  <c r="U1969" i="1" s="1"/>
  <c r="T1970" i="1"/>
  <c r="U1970" i="1" s="1"/>
  <c r="T1971" i="1"/>
  <c r="U1971" i="1" s="1"/>
  <c r="T1973" i="1"/>
  <c r="U1973" i="1" s="1"/>
  <c r="T1974" i="1"/>
  <c r="U1974" i="1" s="1"/>
  <c r="T1975" i="1"/>
  <c r="U1975" i="1" s="1"/>
  <c r="T1976" i="1"/>
  <c r="U1976" i="1" s="1"/>
  <c r="T1977" i="1"/>
  <c r="U1977" i="1" s="1"/>
  <c r="T1978" i="1"/>
  <c r="U1978" i="1" s="1"/>
  <c r="T1979" i="1"/>
  <c r="U1979" i="1" s="1"/>
  <c r="T1982" i="1"/>
  <c r="U1982" i="1" s="1"/>
  <c r="T1983" i="1"/>
  <c r="U1983" i="1" s="1"/>
  <c r="T1985" i="1"/>
  <c r="U1985" i="1" s="1"/>
  <c r="T1987" i="1"/>
  <c r="U1987" i="1" s="1"/>
  <c r="T1988" i="1"/>
  <c r="U1988" i="1" s="1"/>
  <c r="T1989" i="1"/>
  <c r="U1989" i="1" s="1"/>
  <c r="T1990" i="1"/>
  <c r="U1990" i="1" s="1"/>
  <c r="T1991" i="1"/>
  <c r="U1991" i="1" s="1"/>
  <c r="T1993" i="1"/>
  <c r="U1993" i="1" s="1"/>
  <c r="T1994" i="1"/>
  <c r="U1994" i="1" s="1"/>
  <c r="T1995" i="1"/>
  <c r="U1995" i="1" s="1"/>
  <c r="T1996" i="1"/>
  <c r="U1996" i="1" s="1"/>
  <c r="T1997" i="1"/>
  <c r="U1997" i="1" s="1"/>
  <c r="T1998" i="1"/>
  <c r="U1998" i="1" s="1"/>
  <c r="T1999" i="1"/>
  <c r="U1999" i="1" s="1"/>
  <c r="T2000" i="1"/>
  <c r="U2000" i="1" s="1"/>
  <c r="T2001" i="1"/>
  <c r="U2001" i="1" s="1"/>
  <c r="T2002" i="1"/>
  <c r="U2002" i="1" s="1"/>
  <c r="T2003" i="1"/>
  <c r="U2003" i="1" s="1"/>
  <c r="T2004" i="1"/>
  <c r="U2004" i="1" s="1"/>
  <c r="T2005" i="1"/>
  <c r="U2005" i="1" s="1"/>
  <c r="T2006" i="1"/>
  <c r="U2006" i="1" s="1"/>
  <c r="T2007" i="1"/>
  <c r="U2007" i="1" s="1"/>
  <c r="T2008" i="1"/>
  <c r="U2008" i="1" s="1"/>
  <c r="T2009" i="1"/>
  <c r="U2009" i="1" s="1"/>
  <c r="T2010" i="1"/>
  <c r="U2010" i="1" s="1"/>
  <c r="T2011" i="1"/>
  <c r="U2011" i="1" s="1"/>
  <c r="T2012" i="1"/>
  <c r="U2012" i="1" s="1"/>
  <c r="T2013" i="1"/>
  <c r="U2013" i="1" s="1"/>
  <c r="T2014" i="1"/>
  <c r="U2014" i="1" s="1"/>
  <c r="T2015" i="1"/>
  <c r="U2015" i="1" s="1"/>
  <c r="T2016" i="1"/>
  <c r="U2016" i="1" s="1"/>
  <c r="T2017" i="1"/>
  <c r="U2017" i="1" s="1"/>
  <c r="T2018" i="1"/>
  <c r="U2018" i="1" s="1"/>
  <c r="T2019" i="1"/>
  <c r="U2019" i="1" s="1"/>
  <c r="T2020" i="1"/>
  <c r="U2020" i="1" s="1"/>
  <c r="T2021" i="1"/>
  <c r="U2021" i="1" s="1"/>
  <c r="T2022" i="1"/>
  <c r="U2022" i="1" s="1"/>
  <c r="T2023" i="1"/>
  <c r="U2023" i="1" s="1"/>
  <c r="T2024" i="1"/>
  <c r="U2024" i="1" s="1"/>
  <c r="T2025" i="1"/>
  <c r="U2025" i="1" s="1"/>
  <c r="T2026" i="1"/>
  <c r="U2026" i="1" s="1"/>
  <c r="T2027" i="1"/>
  <c r="U2027" i="1" s="1"/>
  <c r="T2028" i="1"/>
  <c r="U2028" i="1" s="1"/>
  <c r="T2029" i="1"/>
  <c r="U2029" i="1" s="1"/>
  <c r="T1950" i="1"/>
  <c r="U1950" i="1" s="1"/>
  <c r="U4664" i="1" l="1"/>
  <c r="S3541" i="1" l="1"/>
  <c r="U3541" i="1"/>
  <c r="U4559" i="1"/>
  <c r="U4558" i="1"/>
  <c r="U4557" i="1"/>
  <c r="T2909" i="1"/>
  <c r="U2909" i="1" s="1"/>
  <c r="T2908" i="1"/>
  <c r="U2908" i="1" s="1"/>
  <c r="T2706" i="1" l="1"/>
  <c r="U2706" i="1" s="1"/>
  <c r="T2907" i="1"/>
  <c r="U2907" i="1" s="1"/>
  <c r="U2906" i="1"/>
  <c r="U2904" i="1"/>
  <c r="U2903" i="1"/>
  <c r="U2902" i="1"/>
  <c r="U2901" i="1"/>
  <c r="U2900" i="1"/>
  <c r="U2899" i="1"/>
  <c r="U2898" i="1"/>
  <c r="T2897" i="1"/>
  <c r="U2897" i="1" s="1"/>
  <c r="T2896" i="1"/>
  <c r="U2896" i="1" s="1"/>
  <c r="T2895" i="1"/>
  <c r="U2895" i="1" s="1"/>
  <c r="T2894" i="1"/>
  <c r="U2894" i="1" s="1"/>
  <c r="T2893" i="1"/>
  <c r="U2893" i="1" s="1"/>
  <c r="T2892" i="1"/>
  <c r="U2892" i="1" s="1"/>
  <c r="T2891" i="1"/>
  <c r="U2891" i="1" s="1"/>
  <c r="T2890" i="1"/>
  <c r="U2890" i="1" s="1"/>
  <c r="T2889" i="1"/>
  <c r="U2889" i="1" s="1"/>
  <c r="T2888" i="1"/>
  <c r="U2888" i="1" s="1"/>
  <c r="T2887" i="1"/>
  <c r="U2887" i="1" s="1"/>
  <c r="T2886" i="1"/>
  <c r="U2886" i="1" s="1"/>
  <c r="T2885" i="1"/>
  <c r="U2885" i="1" s="1"/>
  <c r="T2884" i="1"/>
  <c r="U2884" i="1" s="1"/>
  <c r="T2883" i="1"/>
  <c r="U2883" i="1" s="1"/>
  <c r="T2882" i="1"/>
  <c r="U2882" i="1" s="1"/>
  <c r="T2881" i="1"/>
  <c r="U2881" i="1" s="1"/>
  <c r="T2880" i="1"/>
  <c r="U2880" i="1" s="1"/>
  <c r="T2879" i="1"/>
  <c r="U2879" i="1" s="1"/>
  <c r="T2878" i="1"/>
  <c r="U2878" i="1" s="1"/>
  <c r="T2877" i="1"/>
  <c r="U2877" i="1" s="1"/>
  <c r="T2876" i="1"/>
  <c r="U2876" i="1" s="1"/>
  <c r="T2875" i="1"/>
  <c r="U2875" i="1" s="1"/>
  <c r="T2874" i="1"/>
  <c r="U2874" i="1" s="1"/>
  <c r="T2873" i="1"/>
  <c r="U2873" i="1" s="1"/>
  <c r="T2872" i="1"/>
  <c r="U2872" i="1" s="1"/>
  <c r="T2871" i="1"/>
  <c r="U2871" i="1" s="1"/>
  <c r="T2870" i="1"/>
  <c r="U2870" i="1" s="1"/>
  <c r="T2869" i="1"/>
  <c r="U2869" i="1" s="1"/>
  <c r="T2868" i="1"/>
  <c r="U2868" i="1" s="1"/>
  <c r="T2867" i="1"/>
  <c r="U2867" i="1" s="1"/>
  <c r="T2866" i="1"/>
  <c r="U2866" i="1" s="1"/>
  <c r="T2865" i="1"/>
  <c r="U2865" i="1" s="1"/>
  <c r="T2864" i="1"/>
  <c r="U2864" i="1" s="1"/>
  <c r="T2863" i="1"/>
  <c r="U2863" i="1" s="1"/>
  <c r="T2862" i="1"/>
  <c r="U2862" i="1" s="1"/>
  <c r="T2861" i="1"/>
  <c r="U2861" i="1" s="1"/>
  <c r="T2860" i="1"/>
  <c r="U2860" i="1" s="1"/>
  <c r="T2859" i="1"/>
  <c r="U2859" i="1" s="1"/>
  <c r="T2858" i="1"/>
  <c r="U2858" i="1" s="1"/>
  <c r="T2857" i="1"/>
  <c r="U2857" i="1" s="1"/>
  <c r="T2856" i="1"/>
  <c r="U2856" i="1" s="1"/>
  <c r="T2855" i="1"/>
  <c r="U2855" i="1" s="1"/>
  <c r="T2854" i="1"/>
  <c r="U2854" i="1" s="1"/>
  <c r="T2853" i="1"/>
  <c r="U2853" i="1" s="1"/>
  <c r="T2852" i="1"/>
  <c r="U2852" i="1" s="1"/>
  <c r="T2851" i="1"/>
  <c r="U2851" i="1" s="1"/>
  <c r="T2850" i="1"/>
  <c r="U2850" i="1" s="1"/>
  <c r="T2849" i="1"/>
  <c r="U2849" i="1" s="1"/>
  <c r="T2848" i="1"/>
  <c r="U2848" i="1" s="1"/>
  <c r="T2847" i="1"/>
  <c r="U2847" i="1" s="1"/>
  <c r="T2846" i="1"/>
  <c r="U2846" i="1" s="1"/>
  <c r="T2845" i="1"/>
  <c r="U2845" i="1" s="1"/>
  <c r="T2844" i="1"/>
  <c r="U2844" i="1" s="1"/>
  <c r="T2843" i="1"/>
  <c r="U2843" i="1" s="1"/>
  <c r="T2842" i="1"/>
  <c r="U2842" i="1" s="1"/>
  <c r="T2841" i="1"/>
  <c r="U2841" i="1" s="1"/>
  <c r="T2840" i="1"/>
  <c r="U2840" i="1" s="1"/>
  <c r="T2839" i="1"/>
  <c r="U2839" i="1" s="1"/>
  <c r="T2838" i="1"/>
  <c r="U2838" i="1" s="1"/>
  <c r="T2837" i="1"/>
  <c r="U2837" i="1" s="1"/>
  <c r="T2836" i="1"/>
  <c r="U2836" i="1" s="1"/>
  <c r="T2835" i="1"/>
  <c r="U2835" i="1" s="1"/>
  <c r="T2834" i="1"/>
  <c r="U2834" i="1" s="1"/>
  <c r="T2833" i="1"/>
  <c r="U2833" i="1" s="1"/>
  <c r="T2832" i="1"/>
  <c r="U2832" i="1" s="1"/>
  <c r="T2831" i="1"/>
  <c r="U2831" i="1" s="1"/>
  <c r="T2830" i="1"/>
  <c r="U2830" i="1" s="1"/>
  <c r="T2829" i="1"/>
  <c r="U2829" i="1" s="1"/>
  <c r="T2828" i="1"/>
  <c r="U2828" i="1" s="1"/>
  <c r="T2827" i="1"/>
  <c r="U2827" i="1" s="1"/>
  <c r="T2826" i="1"/>
  <c r="U2826" i="1" s="1"/>
  <c r="T2825" i="1"/>
  <c r="U2825" i="1" s="1"/>
  <c r="T2824" i="1"/>
  <c r="U2824" i="1" s="1"/>
  <c r="T2823" i="1"/>
  <c r="U2823" i="1" s="1"/>
  <c r="U2822" i="1"/>
  <c r="T2821" i="1"/>
  <c r="U2821" i="1" s="1"/>
  <c r="T2820" i="1"/>
  <c r="U2820" i="1" s="1"/>
  <c r="T2819" i="1"/>
  <c r="U2819" i="1" s="1"/>
  <c r="T2818" i="1"/>
  <c r="U2818" i="1" s="1"/>
  <c r="T2817" i="1"/>
  <c r="U2817" i="1" s="1"/>
  <c r="T2816" i="1"/>
  <c r="U2816" i="1" s="1"/>
  <c r="T2815" i="1"/>
  <c r="U2815" i="1" s="1"/>
  <c r="T2814" i="1"/>
  <c r="U2814" i="1" s="1"/>
  <c r="T2813" i="1"/>
  <c r="U2813" i="1" s="1"/>
  <c r="T2812" i="1"/>
  <c r="U2812" i="1" s="1"/>
  <c r="T2811" i="1"/>
  <c r="U2811" i="1" s="1"/>
  <c r="T2810" i="1"/>
  <c r="U2810" i="1" s="1"/>
  <c r="T2809" i="1"/>
  <c r="U2809" i="1" s="1"/>
  <c r="T2808" i="1"/>
  <c r="U2808" i="1" s="1"/>
  <c r="T2807" i="1"/>
  <c r="U2807" i="1" s="1"/>
  <c r="T2806" i="1"/>
  <c r="U2806" i="1" s="1"/>
  <c r="T2805" i="1"/>
  <c r="U2805" i="1" s="1"/>
  <c r="T2804" i="1"/>
  <c r="U2804" i="1" s="1"/>
  <c r="T2803" i="1"/>
  <c r="U2803" i="1" s="1"/>
  <c r="T2802" i="1"/>
  <c r="U2802" i="1" s="1"/>
  <c r="T2801" i="1"/>
  <c r="U2801" i="1" s="1"/>
  <c r="T2800" i="1"/>
  <c r="U2800" i="1" s="1"/>
  <c r="T2798" i="1"/>
  <c r="U2798" i="1" s="1"/>
  <c r="T2796" i="1"/>
  <c r="U2796" i="1" s="1"/>
  <c r="T2795" i="1"/>
  <c r="U2795" i="1" s="1"/>
  <c r="T2794" i="1"/>
  <c r="U2794" i="1" s="1"/>
  <c r="T2793" i="1"/>
  <c r="U2793" i="1" s="1"/>
  <c r="T2792" i="1"/>
  <c r="U2792" i="1" s="1"/>
  <c r="T2791" i="1"/>
  <c r="U2791" i="1" s="1"/>
  <c r="T2789" i="1"/>
  <c r="U2789" i="1" s="1"/>
  <c r="T2788" i="1"/>
  <c r="U2788" i="1" s="1"/>
  <c r="T2787" i="1"/>
  <c r="U2787" i="1" s="1"/>
  <c r="T2786" i="1"/>
  <c r="U2786" i="1" s="1"/>
  <c r="T2785" i="1"/>
  <c r="U2785" i="1" s="1"/>
  <c r="T2784" i="1"/>
  <c r="U2784" i="1" s="1"/>
  <c r="T2783" i="1"/>
  <c r="U2783" i="1" s="1"/>
  <c r="T2782" i="1"/>
  <c r="U2782" i="1" s="1"/>
  <c r="T2781" i="1"/>
  <c r="U2781" i="1" s="1"/>
  <c r="T2780" i="1"/>
  <c r="U2780" i="1" s="1"/>
  <c r="T2779" i="1"/>
  <c r="U2779" i="1" s="1"/>
  <c r="T2778" i="1"/>
  <c r="U2778" i="1" s="1"/>
  <c r="T2777" i="1"/>
  <c r="U2777" i="1" s="1"/>
  <c r="T2776" i="1"/>
  <c r="U2776" i="1" s="1"/>
  <c r="T2775" i="1"/>
  <c r="U2775" i="1" s="1"/>
  <c r="T2774" i="1"/>
  <c r="U2774" i="1" s="1"/>
  <c r="T2773" i="1"/>
  <c r="U2773" i="1" s="1"/>
  <c r="T2772" i="1"/>
  <c r="U2772" i="1" s="1"/>
  <c r="T2771" i="1"/>
  <c r="U2771" i="1" s="1"/>
  <c r="T2770" i="1"/>
  <c r="U2770" i="1" s="1"/>
  <c r="T2769" i="1"/>
  <c r="U2769" i="1" s="1"/>
  <c r="T2768" i="1"/>
  <c r="U2768" i="1" s="1"/>
  <c r="T2767" i="1"/>
  <c r="U2767" i="1" s="1"/>
  <c r="T2766" i="1"/>
  <c r="U2766" i="1" s="1"/>
  <c r="T2765" i="1"/>
  <c r="U2765" i="1" s="1"/>
  <c r="T2764" i="1"/>
  <c r="U2764" i="1" s="1"/>
  <c r="T2763" i="1"/>
  <c r="U2763" i="1" s="1"/>
  <c r="T2762" i="1"/>
  <c r="U2762" i="1" s="1"/>
  <c r="T2761" i="1"/>
  <c r="U2761" i="1" s="1"/>
  <c r="T2760" i="1"/>
  <c r="U2760" i="1" s="1"/>
  <c r="T2759" i="1"/>
  <c r="U2759" i="1" s="1"/>
  <c r="T2758" i="1"/>
  <c r="U2758" i="1" s="1"/>
  <c r="T2757" i="1"/>
  <c r="U2757" i="1" s="1"/>
  <c r="T2756" i="1"/>
  <c r="U2756" i="1" s="1"/>
  <c r="T2755" i="1"/>
  <c r="U2755" i="1" s="1"/>
  <c r="T2754" i="1"/>
  <c r="U2754" i="1" s="1"/>
  <c r="T2753" i="1"/>
  <c r="U2753" i="1" s="1"/>
  <c r="T2752" i="1"/>
  <c r="U2752" i="1" s="1"/>
  <c r="T2751" i="1"/>
  <c r="U2751" i="1" s="1"/>
  <c r="T2749" i="1"/>
  <c r="U2749" i="1" s="1"/>
  <c r="T2746" i="1"/>
  <c r="U2746" i="1" s="1"/>
  <c r="T2745" i="1"/>
  <c r="U2745" i="1" s="1"/>
  <c r="T2743" i="1"/>
  <c r="U2743" i="1" s="1"/>
  <c r="U2742" i="1"/>
  <c r="T2741" i="1"/>
  <c r="U2741" i="1" s="1"/>
  <c r="T2740" i="1"/>
  <c r="U2740" i="1" s="1"/>
  <c r="T2739" i="1"/>
  <c r="U2739" i="1" s="1"/>
  <c r="T2738" i="1"/>
  <c r="U2738" i="1" s="1"/>
  <c r="T2737" i="1"/>
  <c r="U2737" i="1" s="1"/>
  <c r="T2736" i="1"/>
  <c r="U2736" i="1" s="1"/>
  <c r="T2735" i="1"/>
  <c r="U2735" i="1" s="1"/>
  <c r="T2734" i="1"/>
  <c r="U2734" i="1" s="1"/>
  <c r="T2733" i="1"/>
  <c r="U2733" i="1" s="1"/>
  <c r="T2732" i="1"/>
  <c r="U2732" i="1" s="1"/>
  <c r="T2731" i="1"/>
  <c r="U2731" i="1" s="1"/>
  <c r="T2730" i="1"/>
  <c r="U2730" i="1" s="1"/>
  <c r="T2729" i="1"/>
  <c r="U2729" i="1" s="1"/>
  <c r="T2728" i="1"/>
  <c r="U2728" i="1" s="1"/>
  <c r="T2727" i="1"/>
  <c r="U2727" i="1" s="1"/>
  <c r="T2726" i="1"/>
  <c r="U2726" i="1" s="1"/>
  <c r="T2724" i="1"/>
  <c r="U2724" i="1" s="1"/>
  <c r="T2723" i="1"/>
  <c r="U2723" i="1" s="1"/>
  <c r="T2721" i="1"/>
  <c r="U2721" i="1" s="1"/>
  <c r="T2720" i="1"/>
  <c r="U2720" i="1" s="1"/>
  <c r="T2718" i="1"/>
  <c r="U2718" i="1" s="1"/>
  <c r="T2716" i="1"/>
  <c r="U2716" i="1" s="1"/>
  <c r="T2714" i="1"/>
  <c r="U2714" i="1" s="1"/>
  <c r="T2711" i="1"/>
  <c r="U2711" i="1" s="1"/>
  <c r="T2709" i="1"/>
  <c r="U2709" i="1" s="1"/>
  <c r="T2707" i="1"/>
  <c r="U2707" i="1" s="1"/>
  <c r="U2705" i="1"/>
  <c r="T2704" i="1"/>
  <c r="U2704" i="1" s="1"/>
  <c r="T2703" i="1"/>
  <c r="U2703" i="1" s="1"/>
  <c r="T2702" i="1"/>
  <c r="U2702" i="1" s="1"/>
  <c r="U4561" i="1"/>
  <c r="U4560" i="1"/>
  <c r="U4556" i="1"/>
  <c r="U4555" i="1"/>
  <c r="U4554" i="1"/>
  <c r="U4553" i="1"/>
  <c r="U4552" i="1"/>
  <c r="U4551" i="1"/>
  <c r="U4550" i="1"/>
  <c r="U4549" i="1"/>
  <c r="U4548" i="1"/>
  <c r="U4547" i="1"/>
  <c r="U4546" i="1"/>
  <c r="U4545" i="1"/>
  <c r="U4544" i="1"/>
  <c r="U4543" i="1"/>
  <c r="U4542" i="1"/>
  <c r="U2911" i="1" l="1"/>
  <c r="U2910" i="1"/>
  <c r="T2701" i="1"/>
  <c r="U2701" i="1" s="1"/>
  <c r="T2700" i="1"/>
  <c r="U2700" i="1" s="1"/>
  <c r="T2699" i="1"/>
  <c r="U2699" i="1" s="1"/>
  <c r="T2698" i="1"/>
  <c r="U2698" i="1" s="1"/>
  <c r="T2697" i="1"/>
  <c r="U2697" i="1" s="1"/>
  <c r="T2696" i="1"/>
  <c r="U2696" i="1" s="1"/>
  <c r="T2695" i="1"/>
  <c r="U2695" i="1" s="1"/>
  <c r="T2694" i="1"/>
  <c r="U2694" i="1" s="1"/>
  <c r="T2693" i="1"/>
  <c r="U2693" i="1" s="1"/>
  <c r="T2692" i="1"/>
  <c r="U2692" i="1" s="1"/>
  <c r="T2691" i="1"/>
  <c r="U2691" i="1" s="1"/>
  <c r="T2690" i="1"/>
  <c r="U2690" i="1" s="1"/>
  <c r="T2689" i="1"/>
  <c r="U2689" i="1" s="1"/>
  <c r="T2688" i="1"/>
  <c r="U2688" i="1" s="1"/>
  <c r="T2687" i="1"/>
  <c r="U2687" i="1" s="1"/>
  <c r="T2686" i="1"/>
  <c r="U2686" i="1" s="1"/>
  <c r="T2685" i="1"/>
  <c r="U2685" i="1" s="1"/>
  <c r="T2683" i="1"/>
  <c r="U2683" i="1" s="1"/>
  <c r="T2682" i="1"/>
  <c r="U2682" i="1" s="1"/>
  <c r="T2681" i="1"/>
  <c r="U2681" i="1" s="1"/>
  <c r="T2680" i="1"/>
  <c r="U2680" i="1" s="1"/>
  <c r="T2679" i="1"/>
  <c r="U2679" i="1" s="1"/>
  <c r="T2676" i="1"/>
  <c r="U2676" i="1" s="1"/>
  <c r="T2675" i="1"/>
  <c r="U2675" i="1" s="1"/>
  <c r="T2674" i="1"/>
  <c r="U2674" i="1" s="1"/>
  <c r="T2673" i="1"/>
  <c r="U2673" i="1" s="1"/>
  <c r="T2672" i="1"/>
  <c r="U2672" i="1" s="1"/>
  <c r="T2671" i="1"/>
  <c r="U2671" i="1" s="1"/>
  <c r="T2670" i="1"/>
  <c r="U2670" i="1" s="1"/>
  <c r="T2669" i="1"/>
  <c r="U2669" i="1" s="1"/>
  <c r="T2668" i="1"/>
  <c r="U2668" i="1" s="1"/>
  <c r="T2659" i="1"/>
  <c r="U2659" i="1" s="1"/>
  <c r="T2658" i="1"/>
  <c r="U2658" i="1" s="1"/>
  <c r="T2657" i="1"/>
  <c r="U2657" i="1" s="1"/>
  <c r="T2632" i="1"/>
  <c r="U2632" i="1" s="1"/>
  <c r="T2627" i="1"/>
  <c r="U2627" i="1" s="1"/>
  <c r="T2620" i="1"/>
  <c r="U2620" i="1" s="1"/>
  <c r="T2616" i="1"/>
  <c r="U2616" i="1" s="1"/>
  <c r="T2614" i="1"/>
  <c r="U2614" i="1" s="1"/>
  <c r="T2606" i="1"/>
  <c r="U2606" i="1" s="1"/>
  <c r="T2605" i="1"/>
  <c r="U2605" i="1" s="1"/>
  <c r="T2595" i="1"/>
  <c r="U2595" i="1" s="1"/>
  <c r="T2591" i="1"/>
  <c r="U2591" i="1" s="1"/>
  <c r="T2590" i="1"/>
  <c r="T2594" i="1"/>
  <c r="T2593" i="1"/>
  <c r="T2589" i="1"/>
  <c r="U2589" i="1" s="1"/>
  <c r="T3115" i="1" l="1"/>
  <c r="U3115" i="1" s="1"/>
  <c r="T3078" i="1"/>
  <c r="U3078" i="1" s="1"/>
  <c r="T3860" i="1" l="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U4565" i="1"/>
  <c r="U4567" i="1"/>
  <c r="U4569" i="1"/>
  <c r="F5159" i="1"/>
  <c r="F5156" i="1"/>
  <c r="F5154" i="1"/>
  <c r="F5153" i="1"/>
  <c r="F5152" i="1"/>
  <c r="F5151" i="1"/>
  <c r="F5150" i="1"/>
  <c r="F5149" i="1"/>
  <c r="F5148" i="1"/>
  <c r="F5146" i="1"/>
  <c r="T3817" i="1"/>
  <c r="T3816" i="1"/>
  <c r="T3813" i="1"/>
  <c r="T3812" i="1"/>
  <c r="T3804" i="1"/>
  <c r="T3803" i="1"/>
  <c r="T3802" i="1"/>
  <c r="U3802" i="1" s="1"/>
  <c r="T3801" i="1"/>
  <c r="T3797" i="1"/>
  <c r="T3796" i="1"/>
  <c r="U3796" i="1" s="1"/>
  <c r="T3795" i="1"/>
  <c r="U3795" i="1" s="1"/>
  <c r="U3767" i="1"/>
  <c r="R3767" i="1"/>
  <c r="T3766" i="1"/>
  <c r="T3745" i="1"/>
  <c r="T3718" i="1"/>
  <c r="T3717" i="1"/>
  <c r="T3716" i="1"/>
  <c r="T3715" i="1"/>
  <c r="T3714" i="1"/>
  <c r="T3711" i="1"/>
  <c r="T3640" i="1"/>
  <c r="U3640" i="1" s="1"/>
  <c r="T3639" i="1"/>
  <c r="U3639" i="1" s="1"/>
  <c r="T3638" i="1"/>
  <c r="U3638" i="1" s="1"/>
  <c r="T3637" i="1"/>
  <c r="U3637" i="1" s="1"/>
  <c r="T3636" i="1"/>
  <c r="U3636" i="1" s="1"/>
  <c r="T3635" i="1"/>
  <c r="U3635" i="1" s="1"/>
  <c r="T3634" i="1"/>
  <c r="U3634" i="1" s="1"/>
  <c r="T3633" i="1"/>
  <c r="U3633" i="1" s="1"/>
  <c r="T3632" i="1"/>
  <c r="U3632" i="1" s="1"/>
  <c r="T3631" i="1"/>
  <c r="U3631" i="1" s="1"/>
  <c r="T3630" i="1"/>
  <c r="U3630" i="1" s="1"/>
  <c r="T3629" i="1"/>
  <c r="U3629" i="1" s="1"/>
  <c r="T3628" i="1"/>
  <c r="U3628" i="1" s="1"/>
  <c r="T3627" i="1"/>
  <c r="U3627" i="1" s="1"/>
  <c r="T3626" i="1"/>
  <c r="U3626" i="1" s="1"/>
  <c r="T3625" i="1"/>
  <c r="U3625" i="1" s="1"/>
  <c r="T3624" i="1"/>
  <c r="U3624" i="1" s="1"/>
  <c r="T3623" i="1"/>
  <c r="U3623" i="1" s="1"/>
  <c r="T3622" i="1"/>
  <c r="U3622" i="1" s="1"/>
  <c r="T3621" i="1"/>
  <c r="U3621" i="1" s="1"/>
  <c r="T3620" i="1"/>
  <c r="U3620" i="1" s="1"/>
  <c r="U3618" i="1"/>
  <c r="S3618" i="1"/>
  <c r="T3617" i="1"/>
  <c r="U3617" i="1" s="1"/>
  <c r="T3616" i="1"/>
  <c r="U3616" i="1" s="1"/>
  <c r="T3615" i="1"/>
  <c r="U3615" i="1" s="1"/>
  <c r="T3614" i="1"/>
  <c r="U3614" i="1" s="1"/>
  <c r="T3613" i="1"/>
  <c r="U3613" i="1" s="1"/>
  <c r="T3612" i="1"/>
  <c r="U3612" i="1" s="1"/>
  <c r="T3611" i="1"/>
  <c r="U3611" i="1" s="1"/>
  <c r="T3610" i="1"/>
  <c r="U3610" i="1" s="1"/>
  <c r="T3609" i="1"/>
  <c r="U3609" i="1" s="1"/>
  <c r="T3608" i="1"/>
  <c r="U3608" i="1" s="1"/>
  <c r="T3607" i="1"/>
  <c r="U3607" i="1" s="1"/>
  <c r="T3606" i="1"/>
  <c r="U3606" i="1" s="1"/>
  <c r="T3605" i="1"/>
  <c r="U3605" i="1" s="1"/>
  <c r="U3604" i="1"/>
  <c r="S3604" i="1"/>
  <c r="U3603" i="1"/>
  <c r="S3603" i="1"/>
  <c r="U3602" i="1"/>
  <c r="S3602" i="1"/>
  <c r="U3601" i="1"/>
  <c r="S3601" i="1"/>
  <c r="U3600" i="1"/>
  <c r="S3600" i="1"/>
  <c r="U3599" i="1"/>
  <c r="S3599" i="1"/>
  <c r="U3598" i="1"/>
  <c r="S3598" i="1"/>
  <c r="U3597" i="1"/>
  <c r="S3597" i="1"/>
  <c r="U3596" i="1"/>
  <c r="S3596" i="1"/>
  <c r="U3595" i="1"/>
  <c r="S3595" i="1"/>
  <c r="U3594" i="1"/>
  <c r="S3594" i="1"/>
  <c r="U3593" i="1"/>
  <c r="S3593" i="1"/>
  <c r="U3592" i="1"/>
  <c r="S3592" i="1"/>
  <c r="U3591" i="1"/>
  <c r="S3591" i="1"/>
  <c r="U3590" i="1"/>
  <c r="S3590" i="1"/>
  <c r="U3589" i="1"/>
  <c r="S3589" i="1"/>
  <c r="U3588" i="1"/>
  <c r="S3588" i="1"/>
  <c r="U3587" i="1"/>
  <c r="S3587" i="1"/>
  <c r="U3586" i="1"/>
  <c r="S3586" i="1"/>
  <c r="U3585" i="1"/>
  <c r="S3585" i="1"/>
  <c r="U3584" i="1"/>
  <c r="S3584" i="1"/>
  <c r="U3583" i="1"/>
  <c r="S3583" i="1"/>
  <c r="U3582" i="1"/>
  <c r="S3582" i="1"/>
  <c r="U3581" i="1"/>
  <c r="S3581" i="1"/>
  <c r="U3580" i="1"/>
  <c r="S3580" i="1"/>
  <c r="U3579" i="1"/>
  <c r="S3579" i="1"/>
  <c r="U3578" i="1"/>
  <c r="S3578" i="1"/>
  <c r="U3577" i="1"/>
  <c r="S3577" i="1"/>
  <c r="U3576" i="1"/>
  <c r="S3576" i="1"/>
  <c r="U3575" i="1"/>
  <c r="S3575" i="1"/>
  <c r="U3574" i="1"/>
  <c r="S3574" i="1"/>
  <c r="U3573" i="1"/>
  <c r="S3573" i="1"/>
  <c r="U3572" i="1"/>
  <c r="S3572" i="1"/>
  <c r="U3571" i="1"/>
  <c r="S3571" i="1"/>
  <c r="U3570" i="1"/>
  <c r="S3570" i="1"/>
  <c r="U3569" i="1"/>
  <c r="S3569" i="1"/>
  <c r="U3568" i="1"/>
  <c r="S3568" i="1"/>
  <c r="U3567" i="1"/>
  <c r="S3567" i="1"/>
  <c r="U3566" i="1"/>
  <c r="S3566" i="1"/>
  <c r="U3565" i="1"/>
  <c r="S3565" i="1"/>
  <c r="U3564" i="1"/>
  <c r="S3564" i="1"/>
  <c r="U3563" i="1"/>
  <c r="S3563" i="1"/>
  <c r="U3562" i="1"/>
  <c r="S3562" i="1"/>
  <c r="U3561" i="1"/>
  <c r="S3561" i="1"/>
  <c r="U3560" i="1"/>
  <c r="S3560" i="1"/>
  <c r="U3559" i="1"/>
  <c r="S3559" i="1"/>
  <c r="U3557" i="1"/>
  <c r="U3556" i="1"/>
  <c r="S3556" i="1"/>
  <c r="U3555" i="1"/>
  <c r="S3555" i="1"/>
  <c r="U3554" i="1"/>
  <c r="S3554" i="1"/>
  <c r="U3553" i="1"/>
  <c r="S3553" i="1"/>
  <c r="U3552" i="1"/>
  <c r="S3552" i="1"/>
  <c r="U3551" i="1"/>
  <c r="S3551" i="1"/>
  <c r="U3550" i="1"/>
  <c r="S3550" i="1"/>
  <c r="U3549" i="1"/>
  <c r="S3549" i="1"/>
  <c r="U3548" i="1"/>
  <c r="S3548" i="1"/>
  <c r="U3547" i="1"/>
  <c r="S3547" i="1"/>
  <c r="U3546" i="1"/>
  <c r="S3546" i="1"/>
  <c r="U3545" i="1"/>
  <c r="S3545" i="1"/>
  <c r="U3544" i="1"/>
  <c r="S3544" i="1"/>
  <c r="U3543" i="1"/>
  <c r="S3543" i="1"/>
  <c r="U3542" i="1"/>
  <c r="S3542" i="1"/>
  <c r="U3540" i="1"/>
  <c r="S3540" i="1"/>
  <c r="U3539" i="1"/>
  <c r="S3539" i="1"/>
  <c r="U3538" i="1"/>
  <c r="S3538" i="1"/>
  <c r="U3537" i="1"/>
  <c r="S3537" i="1"/>
  <c r="U3536" i="1"/>
  <c r="S3536" i="1"/>
  <c r="U3535" i="1"/>
  <c r="S3535" i="1"/>
  <c r="U3534" i="1"/>
  <c r="S3534" i="1"/>
  <c r="U3533" i="1"/>
  <c r="S3533" i="1"/>
  <c r="U3532" i="1"/>
  <c r="S3532" i="1"/>
  <c r="U3531" i="1"/>
  <c r="S3531" i="1"/>
  <c r="U3530" i="1"/>
  <c r="S3530" i="1"/>
  <c r="U3529" i="1"/>
  <c r="S3529" i="1"/>
  <c r="U3528" i="1"/>
  <c r="S3528" i="1"/>
  <c r="T3527" i="1"/>
  <c r="U3527" i="1" s="1"/>
  <c r="U3526" i="1"/>
  <c r="U3525" i="1"/>
  <c r="S3525" i="1"/>
  <c r="U3524" i="1"/>
  <c r="S3524" i="1"/>
  <c r="U3523" i="1"/>
  <c r="S3523" i="1"/>
  <c r="U3522" i="1"/>
  <c r="S3522" i="1"/>
  <c r="U3521" i="1"/>
  <c r="S3521" i="1"/>
  <c r="U3520" i="1"/>
  <c r="S3520" i="1"/>
  <c r="U3519" i="1"/>
  <c r="S3519" i="1"/>
  <c r="U3518" i="1"/>
  <c r="S3518" i="1"/>
  <c r="U3517" i="1"/>
  <c r="S3517" i="1"/>
  <c r="U3516" i="1"/>
  <c r="S3516" i="1"/>
  <c r="U3515" i="1"/>
  <c r="S3515" i="1"/>
  <c r="U3514" i="1"/>
  <c r="S3514" i="1"/>
  <c r="U3513" i="1"/>
  <c r="S3513" i="1"/>
  <c r="U3512" i="1"/>
  <c r="S3512" i="1"/>
  <c r="U3511" i="1"/>
  <c r="S3511" i="1"/>
  <c r="U3510" i="1"/>
  <c r="S3510" i="1"/>
  <c r="U3509" i="1"/>
  <c r="S3509" i="1"/>
  <c r="U3508" i="1"/>
  <c r="S3508" i="1"/>
  <c r="U3507" i="1"/>
  <c r="S3507" i="1"/>
  <c r="U3506" i="1"/>
  <c r="S3506" i="1"/>
  <c r="U3505" i="1"/>
  <c r="S3505" i="1"/>
  <c r="U3504" i="1"/>
  <c r="S3504" i="1"/>
  <c r="U3503" i="1"/>
  <c r="S3503" i="1"/>
  <c r="U3502" i="1"/>
  <c r="S3502" i="1"/>
  <c r="U3501" i="1"/>
  <c r="S3501" i="1"/>
  <c r="U3500" i="1"/>
  <c r="S3500" i="1"/>
  <c r="U3498" i="1"/>
  <c r="T3494" i="1"/>
  <c r="U3494" i="1" s="1"/>
  <c r="T3492" i="1"/>
  <c r="U3492" i="1" s="1"/>
  <c r="T3490" i="1"/>
  <c r="U3490" i="1" s="1"/>
  <c r="T3488" i="1"/>
  <c r="U3488" i="1" s="1"/>
  <c r="T3486" i="1"/>
  <c r="U3486" i="1" s="1"/>
  <c r="T3484" i="1"/>
  <c r="U3484" i="1" s="1"/>
  <c r="T3482" i="1"/>
  <c r="U3482" i="1" s="1"/>
  <c r="T3480" i="1"/>
  <c r="U3480" i="1" s="1"/>
  <c r="T3478" i="1"/>
  <c r="U3478" i="1" s="1"/>
  <c r="T3474" i="1"/>
  <c r="U3474" i="1" s="1"/>
  <c r="T3472" i="1"/>
  <c r="U3472" i="1" s="1"/>
  <c r="T3470" i="1"/>
  <c r="U3470" i="1" s="1"/>
  <c r="T3468" i="1"/>
  <c r="U3468" i="1" s="1"/>
  <c r="T3466" i="1"/>
  <c r="U3466" i="1" s="1"/>
  <c r="T3464" i="1"/>
  <c r="U3464" i="1" s="1"/>
  <c r="T3462" i="1"/>
  <c r="U3462" i="1" s="1"/>
  <c r="T3460" i="1"/>
  <c r="U3460" i="1" s="1"/>
  <c r="T3458" i="1"/>
  <c r="U3458" i="1" s="1"/>
  <c r="T3456" i="1"/>
  <c r="U3456" i="1" s="1"/>
  <c r="T3454" i="1"/>
  <c r="U3454" i="1" s="1"/>
  <c r="T3452" i="1"/>
  <c r="U3452" i="1" s="1"/>
  <c r="T3450" i="1"/>
  <c r="U3450" i="1" s="1"/>
  <c r="T3448" i="1"/>
  <c r="U3448" i="1" s="1"/>
  <c r="T3446" i="1"/>
  <c r="U3446" i="1" s="1"/>
  <c r="T3444" i="1"/>
  <c r="U3444" i="1" s="1"/>
  <c r="T3442" i="1"/>
  <c r="U3442" i="1" s="1"/>
  <c r="T3440" i="1"/>
  <c r="U3440" i="1" s="1"/>
  <c r="T3438" i="1"/>
  <c r="U3438" i="1" s="1"/>
  <c r="T3436" i="1"/>
  <c r="U3436" i="1" s="1"/>
  <c r="T3434" i="1"/>
  <c r="U3434" i="1" s="1"/>
  <c r="T3432" i="1"/>
  <c r="U3432" i="1" s="1"/>
  <c r="T3431" i="1"/>
  <c r="U3431" i="1" s="1"/>
  <c r="T3429" i="1"/>
  <c r="U3429" i="1" s="1"/>
  <c r="T3427" i="1"/>
  <c r="U3427" i="1" s="1"/>
  <c r="T3425" i="1"/>
  <c r="U3425" i="1" s="1"/>
  <c r="T3423" i="1"/>
  <c r="U3423" i="1" s="1"/>
  <c r="T3422" i="1"/>
  <c r="U3422" i="1" s="1"/>
  <c r="T3420" i="1"/>
  <c r="U3420" i="1" s="1"/>
  <c r="T3418" i="1"/>
  <c r="U3418" i="1" s="1"/>
  <c r="T3416" i="1"/>
  <c r="U3416" i="1" s="1"/>
  <c r="T3414" i="1"/>
  <c r="U3414" i="1" s="1"/>
  <c r="T3412" i="1"/>
  <c r="U3412" i="1" s="1"/>
  <c r="T3410" i="1"/>
  <c r="U3410" i="1" s="1"/>
  <c r="T3408" i="1"/>
  <c r="U3408" i="1" s="1"/>
  <c r="T3406" i="1"/>
  <c r="U3406" i="1" s="1"/>
  <c r="T3404" i="1"/>
  <c r="U3404" i="1" s="1"/>
  <c r="T3402" i="1"/>
  <c r="U3402" i="1" s="1"/>
  <c r="T3400" i="1"/>
  <c r="U3400" i="1" s="1"/>
  <c r="T3398" i="1"/>
  <c r="U3398" i="1" s="1"/>
  <c r="U3396" i="1"/>
  <c r="T3394" i="1"/>
  <c r="U3394" i="1" s="1"/>
  <c r="T3392" i="1"/>
  <c r="U3392" i="1" s="1"/>
  <c r="T3390" i="1"/>
  <c r="U3390" i="1" s="1"/>
  <c r="T3388" i="1"/>
  <c r="U3388" i="1" s="1"/>
  <c r="T3386" i="1"/>
  <c r="U3386" i="1" s="1"/>
  <c r="T3384" i="1"/>
  <c r="U3384" i="1" s="1"/>
  <c r="T3382" i="1"/>
  <c r="U3382" i="1" s="1"/>
  <c r="U3378" i="1"/>
  <c r="U3376" i="1"/>
  <c r="U3374" i="1"/>
  <c r="U3372" i="1"/>
  <c r="U3370" i="1"/>
  <c r="S3370" i="1"/>
  <c r="U3368" i="1"/>
  <c r="S3368" i="1"/>
  <c r="U3365" i="1"/>
  <c r="U3363" i="1"/>
  <c r="S3363" i="1"/>
  <c r="U3360" i="1"/>
  <c r="S3360" i="1"/>
  <c r="U3357" i="1"/>
  <c r="S3357" i="1"/>
  <c r="U3354" i="1"/>
  <c r="S3354" i="1"/>
  <c r="U3352" i="1"/>
  <c r="S3352" i="1"/>
  <c r="U3350" i="1"/>
  <c r="S3350" i="1"/>
  <c r="U3348" i="1"/>
  <c r="S3348" i="1"/>
  <c r="U3338" i="1"/>
  <c r="U3337" i="1"/>
  <c r="S3337" i="1"/>
  <c r="U3336" i="1"/>
  <c r="S3336" i="1"/>
  <c r="U3335" i="1"/>
  <c r="S3335" i="1"/>
  <c r="U3333" i="1"/>
  <c r="U3331" i="1"/>
  <c r="U3329" i="1"/>
  <c r="U3328" i="1"/>
  <c r="U3326" i="1"/>
  <c r="U3323" i="1"/>
  <c r="U3322" i="1"/>
  <c r="U3320" i="1"/>
  <c r="U3319" i="1"/>
  <c r="U3316" i="1"/>
  <c r="U3314" i="1"/>
  <c r="U3312" i="1"/>
  <c r="U3310" i="1"/>
  <c r="U3309" i="1"/>
  <c r="U3306" i="1"/>
  <c r="T3304" i="1"/>
  <c r="U3304" i="1" s="1"/>
  <c r="U3302" i="1"/>
  <c r="U3301" i="1"/>
  <c r="T3299" i="1"/>
  <c r="U3299" i="1" s="1"/>
  <c r="T3297" i="1"/>
  <c r="U3297" i="1" s="1"/>
  <c r="U3294" i="1"/>
  <c r="U3292" i="1"/>
  <c r="U3290" i="1"/>
  <c r="T3289" i="1"/>
  <c r="U3289" i="1" s="1"/>
  <c r="T3288" i="1"/>
  <c r="U3288" i="1" s="1"/>
  <c r="T3287" i="1"/>
  <c r="U3287" i="1" s="1"/>
  <c r="T3286" i="1"/>
  <c r="U3286" i="1" s="1"/>
  <c r="T3285" i="1"/>
  <c r="U3285" i="1" s="1"/>
  <c r="T3284" i="1"/>
  <c r="U3284" i="1" s="1"/>
  <c r="T3283" i="1"/>
  <c r="U3283" i="1" s="1"/>
  <c r="T3282" i="1"/>
  <c r="U3282" i="1" s="1"/>
  <c r="U3280" i="1"/>
  <c r="U3278" i="1"/>
  <c r="U3276" i="1"/>
  <c r="T3274" i="1"/>
  <c r="U3274" i="1" s="1"/>
  <c r="T3272" i="1"/>
  <c r="U3272" i="1" s="1"/>
  <c r="T3270" i="1"/>
  <c r="U3270" i="1" s="1"/>
  <c r="T3268" i="1"/>
  <c r="U3268" i="1" s="1"/>
  <c r="U3266" i="1"/>
  <c r="S3266" i="1"/>
  <c r="U3262" i="1"/>
  <c r="S3262" i="1"/>
  <c r="U3260" i="1"/>
  <c r="S3260" i="1"/>
  <c r="U3255" i="1"/>
  <c r="S3255" i="1"/>
  <c r="U3253" i="1"/>
  <c r="S3253" i="1"/>
  <c r="U3251" i="1"/>
  <c r="S3251" i="1"/>
  <c r="U3249" i="1"/>
  <c r="S3249" i="1"/>
  <c r="U3247" i="1"/>
  <c r="S3247" i="1"/>
  <c r="U3245" i="1"/>
  <c r="S3245" i="1"/>
  <c r="U3243" i="1"/>
  <c r="S3243" i="1"/>
  <c r="U3241" i="1"/>
  <c r="S3241" i="1"/>
  <c r="U3239" i="1"/>
  <c r="S3239" i="1"/>
  <c r="U3237" i="1"/>
  <c r="S3237" i="1"/>
  <c r="U3235" i="1"/>
  <c r="S3235" i="1"/>
  <c r="U3233" i="1"/>
  <c r="S3233" i="1"/>
  <c r="U3231" i="1"/>
  <c r="S3231" i="1"/>
  <c r="U3229" i="1"/>
  <c r="S3229" i="1"/>
  <c r="U3227" i="1"/>
  <c r="S3227" i="1"/>
  <c r="U3225" i="1"/>
  <c r="S3225" i="1"/>
  <c r="U3223" i="1"/>
  <c r="S3223" i="1"/>
  <c r="U3221" i="1"/>
  <c r="S3221" i="1"/>
  <c r="U3219" i="1"/>
  <c r="S3219" i="1"/>
  <c r="U3217" i="1"/>
  <c r="S3217" i="1"/>
  <c r="U3215" i="1"/>
  <c r="S3215" i="1"/>
  <c r="U3213" i="1"/>
  <c r="S3213" i="1"/>
  <c r="U3211" i="1"/>
  <c r="S3211" i="1"/>
  <c r="U3209" i="1"/>
  <c r="S3209" i="1"/>
  <c r="U3207" i="1"/>
  <c r="U3206" i="1"/>
  <c r="U3204" i="1"/>
  <c r="T3203" i="1"/>
  <c r="U3203" i="1" s="1"/>
  <c r="T3202" i="1"/>
  <c r="U3202" i="1" s="1"/>
  <c r="T3201" i="1"/>
  <c r="U3201" i="1" s="1"/>
  <c r="T3200" i="1"/>
  <c r="U3200" i="1" s="1"/>
  <c r="T3199" i="1"/>
  <c r="U3199" i="1" s="1"/>
  <c r="T3198" i="1"/>
  <c r="U3198" i="1" s="1"/>
  <c r="T3197" i="1"/>
  <c r="U3197" i="1" s="1"/>
  <c r="T3196" i="1"/>
  <c r="U3196" i="1" s="1"/>
  <c r="T3195" i="1"/>
  <c r="U3195" i="1" s="1"/>
  <c r="T3194" i="1"/>
  <c r="U3194" i="1" s="1"/>
  <c r="T3193" i="1"/>
  <c r="U3193" i="1" s="1"/>
  <c r="T3192" i="1"/>
  <c r="U3192" i="1" s="1"/>
  <c r="T3191" i="1"/>
  <c r="U3191" i="1" s="1"/>
  <c r="T3190" i="1"/>
  <c r="U3190" i="1" s="1"/>
  <c r="T3189" i="1"/>
  <c r="U3189" i="1" s="1"/>
  <c r="T3188" i="1"/>
  <c r="U3188" i="1" s="1"/>
  <c r="T3187" i="1"/>
  <c r="U3187" i="1" s="1"/>
  <c r="T3186" i="1"/>
  <c r="U3186" i="1" s="1"/>
  <c r="T3185" i="1"/>
  <c r="U3185" i="1" s="1"/>
  <c r="T3184" i="1"/>
  <c r="U3184" i="1" s="1"/>
  <c r="T3183" i="1"/>
  <c r="U3183" i="1" s="1"/>
  <c r="T3182" i="1"/>
  <c r="U3182" i="1" s="1"/>
  <c r="T3181" i="1"/>
  <c r="U3181" i="1" s="1"/>
  <c r="T3180" i="1"/>
  <c r="U3180" i="1" s="1"/>
  <c r="T3179" i="1"/>
  <c r="U3179" i="1" s="1"/>
  <c r="T3178" i="1"/>
  <c r="U3178" i="1" s="1"/>
  <c r="T3177" i="1"/>
  <c r="U3177" i="1" s="1"/>
  <c r="T3176" i="1"/>
  <c r="U3176" i="1" s="1"/>
  <c r="T3175" i="1"/>
  <c r="U3175" i="1" s="1"/>
  <c r="T3174" i="1"/>
  <c r="U3174" i="1" s="1"/>
  <c r="T3173" i="1"/>
  <c r="U3173" i="1" s="1"/>
  <c r="T3172" i="1"/>
  <c r="U3172" i="1" s="1"/>
  <c r="T3171" i="1"/>
  <c r="U3171" i="1" s="1"/>
  <c r="T3170" i="1"/>
  <c r="U3170" i="1" s="1"/>
  <c r="T3169" i="1"/>
  <c r="U3169" i="1" s="1"/>
  <c r="T3168" i="1"/>
  <c r="U3168" i="1" s="1"/>
  <c r="T3167" i="1"/>
  <c r="U3167" i="1" s="1"/>
  <c r="T3166" i="1"/>
  <c r="U3166" i="1" s="1"/>
  <c r="T3165" i="1"/>
  <c r="U3165" i="1" s="1"/>
  <c r="T3164" i="1"/>
  <c r="U3164" i="1" s="1"/>
  <c r="T3163" i="1"/>
  <c r="U3163" i="1" s="1"/>
  <c r="T3162" i="1"/>
  <c r="U3162" i="1" s="1"/>
  <c r="T3161" i="1"/>
  <c r="U3161" i="1" s="1"/>
  <c r="T3160" i="1"/>
  <c r="U3160" i="1" s="1"/>
  <c r="T3159" i="1"/>
  <c r="U3159" i="1" s="1"/>
  <c r="T3158" i="1"/>
  <c r="U3158" i="1" s="1"/>
  <c r="T3157" i="1"/>
  <c r="U3157" i="1" s="1"/>
  <c r="T3156" i="1"/>
  <c r="U3156" i="1" s="1"/>
  <c r="T3155" i="1"/>
  <c r="U3155" i="1" s="1"/>
  <c r="T3154" i="1"/>
  <c r="U3154" i="1" s="1"/>
  <c r="T3153" i="1"/>
  <c r="U3153" i="1" s="1"/>
  <c r="T3152" i="1"/>
  <c r="U3152" i="1" s="1"/>
  <c r="T3151" i="1"/>
  <c r="U3151" i="1" s="1"/>
  <c r="T3150" i="1"/>
  <c r="U3150" i="1" s="1"/>
  <c r="T3149" i="1"/>
  <c r="U3149" i="1" s="1"/>
  <c r="T3148" i="1"/>
  <c r="U3148" i="1" s="1"/>
  <c r="T3147" i="1"/>
  <c r="U3147" i="1" s="1"/>
  <c r="T3146" i="1"/>
  <c r="U3146" i="1" s="1"/>
  <c r="T3145" i="1"/>
  <c r="U3145" i="1" s="1"/>
  <c r="T3144" i="1"/>
  <c r="U3144" i="1" s="1"/>
  <c r="T3143" i="1"/>
  <c r="U3143" i="1" s="1"/>
  <c r="T3142" i="1"/>
  <c r="U3142" i="1" s="1"/>
  <c r="T3141" i="1"/>
  <c r="U3141" i="1" s="1"/>
  <c r="T3140" i="1"/>
  <c r="U3140" i="1" s="1"/>
  <c r="T3139" i="1"/>
  <c r="U3139" i="1" s="1"/>
  <c r="T3138" i="1"/>
  <c r="U3138" i="1" s="1"/>
  <c r="T3137" i="1"/>
  <c r="U3137" i="1" s="1"/>
  <c r="T3136" i="1"/>
  <c r="U3136" i="1" s="1"/>
  <c r="T3135" i="1"/>
  <c r="U3135" i="1" s="1"/>
  <c r="T3134" i="1"/>
  <c r="U3134" i="1" s="1"/>
  <c r="T3133" i="1"/>
  <c r="U3133" i="1" s="1"/>
  <c r="T3132" i="1"/>
  <c r="U3132" i="1" s="1"/>
  <c r="T3131" i="1"/>
  <c r="U3131" i="1" s="1"/>
  <c r="T3130" i="1"/>
  <c r="U3130" i="1" s="1"/>
  <c r="T3129" i="1"/>
  <c r="U3129" i="1" s="1"/>
  <c r="T3128" i="1"/>
  <c r="U3128" i="1" s="1"/>
  <c r="T3127" i="1"/>
  <c r="U3127" i="1" s="1"/>
  <c r="T3126" i="1"/>
  <c r="U3126" i="1" s="1"/>
  <c r="T3125" i="1"/>
  <c r="U3125" i="1" s="1"/>
  <c r="T3124" i="1"/>
  <c r="U3124" i="1" s="1"/>
  <c r="T3123" i="1"/>
  <c r="U3123" i="1" s="1"/>
  <c r="T3122" i="1"/>
  <c r="U3122" i="1" s="1"/>
  <c r="T3121" i="1"/>
  <c r="U3121" i="1" s="1"/>
  <c r="T3120" i="1"/>
  <c r="U3120" i="1" s="1"/>
  <c r="T3119" i="1"/>
  <c r="U3119" i="1" s="1"/>
  <c r="T3118" i="1"/>
  <c r="U3118" i="1" s="1"/>
  <c r="T3117" i="1"/>
  <c r="U3117" i="1" s="1"/>
  <c r="T3116" i="1"/>
  <c r="U3116" i="1" s="1"/>
  <c r="T3114" i="1"/>
  <c r="U3114" i="1" s="1"/>
  <c r="T3113" i="1"/>
  <c r="U3113" i="1" s="1"/>
  <c r="T3112" i="1"/>
  <c r="U3112" i="1" s="1"/>
  <c r="T3111" i="1"/>
  <c r="U3111" i="1" s="1"/>
  <c r="T3110" i="1"/>
  <c r="U3110" i="1" s="1"/>
  <c r="T3109" i="1"/>
  <c r="U3109" i="1" s="1"/>
  <c r="T3108" i="1"/>
  <c r="U3108" i="1" s="1"/>
  <c r="T3107" i="1"/>
  <c r="U3107" i="1" s="1"/>
  <c r="T3106" i="1"/>
  <c r="U3106" i="1" s="1"/>
  <c r="T3105" i="1"/>
  <c r="U3105" i="1" s="1"/>
  <c r="T3104" i="1"/>
  <c r="U3104" i="1" s="1"/>
  <c r="T3103" i="1"/>
  <c r="U3103" i="1" s="1"/>
  <c r="T3102" i="1"/>
  <c r="U3102" i="1" s="1"/>
  <c r="T3101" i="1"/>
  <c r="U3101" i="1" s="1"/>
  <c r="T3100" i="1"/>
  <c r="U3100" i="1" s="1"/>
  <c r="T3099" i="1"/>
  <c r="U3099" i="1" s="1"/>
  <c r="T3098" i="1"/>
  <c r="U3098" i="1" s="1"/>
  <c r="T3097" i="1"/>
  <c r="U3097" i="1" s="1"/>
  <c r="T3096" i="1"/>
  <c r="U3096" i="1" s="1"/>
  <c r="T3095" i="1"/>
  <c r="U3095" i="1" s="1"/>
  <c r="T3094" i="1"/>
  <c r="U3094" i="1" s="1"/>
  <c r="T3093" i="1"/>
  <c r="U3093" i="1" s="1"/>
  <c r="T3092" i="1"/>
  <c r="U3092" i="1" s="1"/>
  <c r="T3091" i="1"/>
  <c r="U3091" i="1" s="1"/>
  <c r="T3090" i="1"/>
  <c r="U3090" i="1" s="1"/>
  <c r="T3089" i="1"/>
  <c r="U3089" i="1" s="1"/>
  <c r="T3088" i="1"/>
  <c r="U3088" i="1" s="1"/>
  <c r="T3087" i="1"/>
  <c r="U3087" i="1" s="1"/>
  <c r="T3086" i="1"/>
  <c r="U3086" i="1" s="1"/>
  <c r="T3085" i="1"/>
  <c r="U3085" i="1" s="1"/>
  <c r="T3084" i="1"/>
  <c r="U3084" i="1" s="1"/>
  <c r="T3083" i="1"/>
  <c r="U3083" i="1" s="1"/>
  <c r="T3082" i="1"/>
  <c r="U3082" i="1" s="1"/>
  <c r="T3081" i="1"/>
  <c r="U3081" i="1" s="1"/>
  <c r="T3080" i="1"/>
  <c r="U3080" i="1" s="1"/>
  <c r="T3079" i="1"/>
  <c r="U3079" i="1" s="1"/>
  <c r="T3077" i="1"/>
  <c r="U3077" i="1" s="1"/>
  <c r="T3076" i="1"/>
  <c r="U3076" i="1" s="1"/>
  <c r="T3075" i="1"/>
  <c r="U3075" i="1" s="1"/>
  <c r="T3074" i="1"/>
  <c r="U3074" i="1" s="1"/>
  <c r="T3073" i="1"/>
  <c r="U3073" i="1" s="1"/>
  <c r="T3072" i="1"/>
  <c r="U3072" i="1" s="1"/>
  <c r="T3071" i="1"/>
  <c r="U3071" i="1" s="1"/>
  <c r="T3070" i="1"/>
  <c r="U3070" i="1" s="1"/>
  <c r="T3069" i="1"/>
  <c r="U3069" i="1" s="1"/>
  <c r="T3068" i="1"/>
  <c r="U3068" i="1" s="1"/>
  <c r="T3067" i="1"/>
  <c r="U3067" i="1" s="1"/>
  <c r="T3066" i="1"/>
  <c r="U3066" i="1" s="1"/>
  <c r="T3065" i="1"/>
  <c r="U3065" i="1" s="1"/>
  <c r="T3064" i="1"/>
  <c r="U3064" i="1" s="1"/>
  <c r="T3063" i="1"/>
  <c r="U3063" i="1" s="1"/>
  <c r="T3062" i="1"/>
  <c r="U3062" i="1" s="1"/>
  <c r="T3061" i="1"/>
  <c r="U3061" i="1" s="1"/>
  <c r="T3060" i="1"/>
  <c r="U3060" i="1" s="1"/>
  <c r="T3059" i="1"/>
  <c r="U3059" i="1" s="1"/>
  <c r="T3058" i="1"/>
  <c r="U3058" i="1" s="1"/>
  <c r="T3057" i="1"/>
  <c r="U3057" i="1" s="1"/>
  <c r="T3056" i="1"/>
  <c r="U3056" i="1" s="1"/>
  <c r="T3055" i="1"/>
  <c r="U3055" i="1" s="1"/>
  <c r="T3054" i="1"/>
  <c r="U3054" i="1" s="1"/>
  <c r="T3053" i="1"/>
  <c r="U3053" i="1" s="1"/>
  <c r="T3052" i="1"/>
  <c r="U3052" i="1" s="1"/>
  <c r="T3051" i="1"/>
  <c r="U3051" i="1" s="1"/>
  <c r="T3050" i="1"/>
  <c r="U3050" i="1" s="1"/>
  <c r="T3049" i="1"/>
  <c r="U3049" i="1" s="1"/>
  <c r="T3048" i="1"/>
  <c r="U3048" i="1" s="1"/>
  <c r="T3047" i="1"/>
  <c r="U3047" i="1" s="1"/>
  <c r="T3046" i="1"/>
  <c r="U3046" i="1" s="1"/>
  <c r="T3045" i="1"/>
  <c r="U3045" i="1" s="1"/>
  <c r="T3044" i="1"/>
  <c r="U3044" i="1" s="1"/>
  <c r="T3043" i="1"/>
  <c r="U3043" i="1" s="1"/>
  <c r="S3042" i="1"/>
  <c r="T3042" i="1" s="1"/>
  <c r="U3042" i="1" s="1"/>
  <c r="T3041" i="1"/>
  <c r="U3041" i="1" s="1"/>
  <c r="T3040" i="1"/>
  <c r="U3040" i="1" s="1"/>
  <c r="T3039" i="1"/>
  <c r="U3039" i="1" s="1"/>
  <c r="T3038" i="1"/>
  <c r="U3038" i="1" s="1"/>
  <c r="T3037" i="1"/>
  <c r="U3037" i="1" s="1"/>
  <c r="T3036" i="1"/>
  <c r="U3036" i="1" s="1"/>
  <c r="T3035" i="1"/>
  <c r="U3035" i="1" s="1"/>
  <c r="T3034" i="1"/>
  <c r="U3034" i="1" s="1"/>
  <c r="T3033" i="1"/>
  <c r="U3033" i="1" s="1"/>
  <c r="T3032" i="1"/>
  <c r="U3032" i="1" s="1"/>
  <c r="T3031" i="1"/>
  <c r="U3031" i="1" s="1"/>
  <c r="T3030" i="1"/>
  <c r="U3030" i="1" s="1"/>
  <c r="T3029" i="1"/>
  <c r="U3029" i="1" s="1"/>
  <c r="T3028" i="1"/>
  <c r="U3028" i="1" s="1"/>
  <c r="T3027" i="1"/>
  <c r="U3027" i="1" s="1"/>
  <c r="T3026" i="1"/>
  <c r="U3026" i="1" s="1"/>
  <c r="S3025" i="1"/>
  <c r="T3025" i="1" s="1"/>
  <c r="U3025" i="1" s="1"/>
  <c r="S3024" i="1"/>
  <c r="T3024" i="1" s="1"/>
  <c r="U3024" i="1" s="1"/>
  <c r="T3023" i="1"/>
  <c r="U3023" i="1" s="1"/>
  <c r="S3022" i="1"/>
  <c r="T3022" i="1" s="1"/>
  <c r="U3022" i="1" s="1"/>
  <c r="S3021" i="1"/>
  <c r="T3021" i="1" s="1"/>
  <c r="U3021" i="1" s="1"/>
  <c r="S3020" i="1"/>
  <c r="T3020" i="1" s="1"/>
  <c r="U3020" i="1" s="1"/>
  <c r="S3019" i="1"/>
  <c r="T3019" i="1" s="1"/>
  <c r="U3019" i="1" s="1"/>
  <c r="T3018" i="1"/>
  <c r="U3018" i="1" s="1"/>
  <c r="S3017" i="1"/>
  <c r="T3017" i="1" s="1"/>
  <c r="U3017" i="1" s="1"/>
  <c r="T3016" i="1"/>
  <c r="U3016" i="1" s="1"/>
  <c r="T3015" i="1"/>
  <c r="U3015" i="1" s="1"/>
  <c r="T3014" i="1"/>
  <c r="U3014" i="1" s="1"/>
  <c r="T3013" i="1"/>
  <c r="U3013" i="1" s="1"/>
  <c r="T3012" i="1"/>
  <c r="U3012" i="1" s="1"/>
  <c r="T3011" i="1"/>
  <c r="U3011" i="1" s="1"/>
  <c r="T3010" i="1"/>
  <c r="U3010" i="1" s="1"/>
  <c r="T3009" i="1"/>
  <c r="U3009" i="1" s="1"/>
  <c r="T3008" i="1"/>
  <c r="U3008" i="1" s="1"/>
  <c r="T3007" i="1"/>
  <c r="U3007" i="1" s="1"/>
  <c r="T3006" i="1"/>
  <c r="U3006" i="1" s="1"/>
  <c r="T3005" i="1"/>
  <c r="U3005" i="1" s="1"/>
  <c r="T3004" i="1"/>
  <c r="U3004" i="1" s="1"/>
  <c r="T3003" i="1"/>
  <c r="U3003" i="1" s="1"/>
  <c r="T3002" i="1"/>
  <c r="U3002" i="1" s="1"/>
  <c r="T3001" i="1"/>
  <c r="U3001" i="1" s="1"/>
  <c r="T3000" i="1"/>
  <c r="U3000" i="1" s="1"/>
  <c r="T2999" i="1"/>
  <c r="U2999" i="1" s="1"/>
  <c r="T2998" i="1"/>
  <c r="U2998" i="1" s="1"/>
  <c r="T2997" i="1"/>
  <c r="U2997" i="1" s="1"/>
  <c r="T2996" i="1"/>
  <c r="U2996" i="1" s="1"/>
  <c r="T2995" i="1"/>
  <c r="U2995" i="1" s="1"/>
  <c r="T2994" i="1"/>
  <c r="U2994" i="1" s="1"/>
  <c r="T2993" i="1"/>
  <c r="U2993" i="1" s="1"/>
  <c r="T2992" i="1"/>
  <c r="U2992" i="1" s="1"/>
  <c r="T2991" i="1"/>
  <c r="U2991" i="1" s="1"/>
  <c r="T2990" i="1"/>
  <c r="U2990" i="1" s="1"/>
  <c r="T2989" i="1"/>
  <c r="U2989" i="1" s="1"/>
  <c r="T2988" i="1"/>
  <c r="U2988" i="1" s="1"/>
  <c r="T2987" i="1"/>
  <c r="U2987" i="1" s="1"/>
  <c r="T2986" i="1"/>
  <c r="U2986" i="1" s="1"/>
  <c r="T2985" i="1"/>
  <c r="U2985" i="1" s="1"/>
  <c r="T2984" i="1"/>
  <c r="U2984" i="1" s="1"/>
  <c r="T2983" i="1"/>
  <c r="U2983" i="1" s="1"/>
  <c r="T2982" i="1"/>
  <c r="U2982" i="1" s="1"/>
  <c r="T2981" i="1"/>
  <c r="U2981" i="1" s="1"/>
  <c r="T2980" i="1"/>
  <c r="U2980" i="1" s="1"/>
  <c r="T2979" i="1"/>
  <c r="U2979" i="1" s="1"/>
  <c r="T2978" i="1"/>
  <c r="U2978" i="1" s="1"/>
  <c r="T2977" i="1"/>
  <c r="U2977" i="1" s="1"/>
  <c r="T2976" i="1"/>
  <c r="U2976" i="1" s="1"/>
  <c r="T2975" i="1"/>
  <c r="U2975" i="1" s="1"/>
  <c r="T2974" i="1"/>
  <c r="U2974" i="1" s="1"/>
  <c r="T2973" i="1"/>
  <c r="U2973" i="1" s="1"/>
  <c r="T2972" i="1"/>
  <c r="U2972" i="1" s="1"/>
  <c r="T2971" i="1"/>
  <c r="U2971" i="1" s="1"/>
  <c r="T2970" i="1"/>
  <c r="U2970" i="1" s="1"/>
  <c r="T2969" i="1"/>
  <c r="U2969" i="1" s="1"/>
  <c r="T2968" i="1"/>
  <c r="U2968" i="1" s="1"/>
  <c r="T2967" i="1"/>
  <c r="U2967" i="1" s="1"/>
  <c r="T2966" i="1"/>
  <c r="U2966" i="1" s="1"/>
  <c r="T2965" i="1"/>
  <c r="U2965" i="1" s="1"/>
  <c r="T2964" i="1"/>
  <c r="U2964" i="1" s="1"/>
  <c r="T2963" i="1"/>
  <c r="U2963" i="1" s="1"/>
  <c r="T2962" i="1"/>
  <c r="U2962" i="1" s="1"/>
  <c r="T2961" i="1"/>
  <c r="U2961" i="1" s="1"/>
  <c r="T2960" i="1"/>
  <c r="U2960" i="1" s="1"/>
  <c r="T2959" i="1"/>
  <c r="U2959" i="1" s="1"/>
  <c r="T2958" i="1"/>
  <c r="U2958" i="1" s="1"/>
  <c r="T2957" i="1"/>
  <c r="U2957" i="1" s="1"/>
  <c r="T2956" i="1"/>
  <c r="U2956" i="1" s="1"/>
  <c r="T2955" i="1"/>
  <c r="U2955" i="1" s="1"/>
  <c r="T2954" i="1"/>
  <c r="U2954" i="1" s="1"/>
  <c r="T2953" i="1"/>
  <c r="U2953" i="1" s="1"/>
  <c r="T2952" i="1"/>
  <c r="U2952" i="1" s="1"/>
  <c r="T2951" i="1"/>
  <c r="U2951" i="1" s="1"/>
  <c r="T2950" i="1"/>
  <c r="U2950" i="1" s="1"/>
  <c r="T2949" i="1"/>
  <c r="U2949" i="1" s="1"/>
  <c r="T2948" i="1"/>
  <c r="U2948" i="1" s="1"/>
  <c r="T2947" i="1"/>
  <c r="U2947" i="1" s="1"/>
  <c r="T2946" i="1"/>
  <c r="U2946" i="1" s="1"/>
  <c r="T2945" i="1"/>
  <c r="U2945" i="1" s="1"/>
  <c r="T2944" i="1"/>
  <c r="U2944" i="1" s="1"/>
  <c r="T2943" i="1"/>
  <c r="U2943" i="1" s="1"/>
  <c r="T2942" i="1"/>
  <c r="U2942" i="1" s="1"/>
  <c r="T2941" i="1"/>
  <c r="U2941" i="1" s="1"/>
  <c r="T2940" i="1"/>
  <c r="U2940" i="1" s="1"/>
  <c r="T2939" i="1"/>
  <c r="U2939" i="1" s="1"/>
  <c r="T2938" i="1"/>
  <c r="U2938" i="1" s="1"/>
  <c r="T2937" i="1"/>
  <c r="U2937" i="1" s="1"/>
  <c r="T2936" i="1"/>
  <c r="U2936" i="1" s="1"/>
  <c r="T2935" i="1"/>
  <c r="U2935" i="1" s="1"/>
  <c r="T2934" i="1"/>
  <c r="U2934" i="1" s="1"/>
  <c r="T2933" i="1"/>
  <c r="U2933" i="1" s="1"/>
  <c r="T2932" i="1"/>
  <c r="U2932" i="1" s="1"/>
  <c r="T2931" i="1"/>
  <c r="U2931" i="1" s="1"/>
  <c r="T2930" i="1"/>
  <c r="U2930" i="1" s="1"/>
  <c r="T2929" i="1"/>
  <c r="U2929" i="1" s="1"/>
  <c r="T2928" i="1"/>
  <c r="U2928" i="1" s="1"/>
  <c r="T2927" i="1"/>
  <c r="U2927" i="1" s="1"/>
  <c r="T2926" i="1"/>
  <c r="U2926" i="1" s="1"/>
  <c r="T2925" i="1"/>
  <c r="U2925" i="1" s="1"/>
  <c r="T2924" i="1"/>
  <c r="U2924" i="1" s="1"/>
  <c r="T2923" i="1"/>
  <c r="U2923" i="1" s="1"/>
  <c r="T2922" i="1"/>
  <c r="U2922" i="1" s="1"/>
  <c r="T2921" i="1"/>
  <c r="U2921" i="1" s="1"/>
  <c r="T2920" i="1"/>
  <c r="U2920" i="1" s="1"/>
  <c r="T2919" i="1"/>
  <c r="U2919" i="1" s="1"/>
  <c r="T2918" i="1"/>
  <c r="U2918" i="1" s="1"/>
  <c r="T2917" i="1"/>
  <c r="U2917" i="1" s="1"/>
  <c r="T2916" i="1"/>
  <c r="U2916" i="1" s="1"/>
  <c r="T2915" i="1"/>
  <c r="U2915" i="1" s="1"/>
  <c r="T1510" i="1" l="1"/>
  <c r="U1510" i="1" s="1"/>
  <c r="U4564" i="1" l="1"/>
  <c r="U1803" i="1"/>
  <c r="S1803" i="1"/>
  <c r="U1801" i="1"/>
  <c r="S1801" i="1"/>
  <c r="U1800" i="1"/>
  <c r="S1800" i="1"/>
  <c r="U1799" i="1"/>
  <c r="S1799" i="1"/>
  <c r="U1798" i="1"/>
  <c r="S1798" i="1"/>
  <c r="U1796" i="1"/>
  <c r="S1796" i="1"/>
  <c r="U1794" i="1"/>
  <c r="S1794" i="1"/>
  <c r="U1792" i="1"/>
  <c r="S1792" i="1"/>
  <c r="U1790" i="1"/>
  <c r="S1790" i="1"/>
  <c r="U1788" i="1"/>
  <c r="S1788" i="1"/>
  <c r="U1786" i="1"/>
  <c r="S1786" i="1"/>
  <c r="U1784" i="1"/>
  <c r="S1784" i="1"/>
  <c r="U1782" i="1"/>
  <c r="S1782" i="1"/>
  <c r="U1780" i="1"/>
  <c r="S1780" i="1"/>
  <c r="U1778" i="1"/>
  <c r="S1778" i="1"/>
  <c r="U1776" i="1"/>
  <c r="S1776" i="1"/>
  <c r="U1774" i="1"/>
  <c r="S1774" i="1"/>
  <c r="U1772" i="1"/>
  <c r="S1772" i="1"/>
  <c r="U1770" i="1"/>
  <c r="S1770" i="1"/>
  <c r="U1768" i="1"/>
  <c r="S1768" i="1"/>
  <c r="U1766" i="1"/>
  <c r="S1766" i="1"/>
  <c r="U1764" i="1"/>
  <c r="S1764" i="1"/>
  <c r="U1762" i="1"/>
  <c r="S1762" i="1"/>
  <c r="U1760" i="1"/>
  <c r="S1760" i="1"/>
  <c r="U1759" i="1"/>
  <c r="S1759" i="1"/>
  <c r="U1758" i="1"/>
  <c r="S1758" i="1"/>
  <c r="U1757" i="1"/>
  <c r="S1757" i="1"/>
  <c r="U1756" i="1"/>
  <c r="S1756" i="1"/>
  <c r="U1755" i="1"/>
  <c r="S1755" i="1"/>
  <c r="U1754" i="1"/>
  <c r="S1754" i="1"/>
  <c r="U1753" i="1"/>
  <c r="S1753" i="1"/>
  <c r="U1752" i="1"/>
  <c r="S1752" i="1"/>
  <c r="U1751" i="1"/>
  <c r="S1751" i="1"/>
  <c r="U1750" i="1"/>
  <c r="S1750" i="1"/>
  <c r="U1749" i="1"/>
  <c r="S1749" i="1"/>
  <c r="U1748" i="1"/>
  <c r="S1748" i="1"/>
  <c r="U1747" i="1"/>
  <c r="S1747" i="1"/>
  <c r="U1746" i="1"/>
  <c r="S1746" i="1"/>
  <c r="U1745" i="1"/>
  <c r="S1745" i="1"/>
  <c r="U1744" i="1"/>
  <c r="S1744" i="1"/>
  <c r="U1743" i="1"/>
  <c r="S1743" i="1"/>
  <c r="U1742" i="1"/>
  <c r="S1742" i="1"/>
  <c r="R1741" i="1"/>
  <c r="S1741" i="1" s="1"/>
  <c r="U1741" i="1"/>
  <c r="U1739" i="1"/>
  <c r="S1739" i="1"/>
  <c r="U1735" i="1"/>
  <c r="S1735" i="1"/>
  <c r="U1733" i="1"/>
  <c r="U1732" i="1"/>
  <c r="S1732" i="1"/>
  <c r="U1730" i="1"/>
  <c r="U1729" i="1"/>
  <c r="S1729" i="1"/>
  <c r="U1726" i="1"/>
  <c r="S1726" i="1"/>
  <c r="U1725" i="1"/>
  <c r="S1725" i="1"/>
  <c r="S1723" i="1"/>
  <c r="U1721" i="1"/>
  <c r="S1721" i="1"/>
  <c r="U1719" i="1"/>
  <c r="S1719" i="1"/>
  <c r="U1717" i="1"/>
  <c r="U1715" i="1"/>
  <c r="S1715" i="1"/>
  <c r="U1713" i="1"/>
  <c r="S1713" i="1"/>
  <c r="U1711" i="1"/>
  <c r="S1711" i="1"/>
  <c r="U1709" i="1"/>
  <c r="S1709" i="1"/>
  <c r="U1707" i="1"/>
  <c r="S1707" i="1"/>
  <c r="U1705" i="1"/>
  <c r="S1705" i="1"/>
  <c r="U1703" i="1"/>
  <c r="S1703" i="1"/>
  <c r="U1701" i="1"/>
  <c r="U1697" i="1"/>
  <c r="U1695" i="1"/>
  <c r="S1695" i="1"/>
  <c r="U1691" i="1"/>
  <c r="S1691" i="1"/>
  <c r="U1590" i="1" l="1"/>
  <c r="T1590" i="1" s="1"/>
  <c r="U1589" i="1"/>
  <c r="T1589" i="1" s="1"/>
  <c r="U1588" i="1"/>
  <c r="T1588" i="1" s="1"/>
  <c r="U1587" i="1"/>
  <c r="T1587" i="1" s="1"/>
  <c r="U1586" i="1"/>
  <c r="T1586" i="1" s="1"/>
  <c r="U1585" i="1"/>
  <c r="T1585" i="1" s="1"/>
  <c r="U1584" i="1"/>
  <c r="T1584" i="1" s="1"/>
  <c r="U1583" i="1"/>
  <c r="T1583" i="1" s="1"/>
  <c r="U1582" i="1"/>
  <c r="T1582" i="1" s="1"/>
  <c r="U1581" i="1"/>
  <c r="T1581" i="1" s="1"/>
  <c r="U1580" i="1"/>
  <c r="T1580" i="1" s="1"/>
  <c r="U1579" i="1"/>
  <c r="T1579" i="1" s="1"/>
  <c r="U1578" i="1"/>
  <c r="T1578" i="1" s="1"/>
  <c r="U1577" i="1"/>
  <c r="T1577" i="1" s="1"/>
  <c r="U1576" i="1"/>
  <c r="T1576" i="1" s="1"/>
  <c r="U1575" i="1"/>
  <c r="T1575" i="1" s="1"/>
  <c r="U1574" i="1"/>
  <c r="T1574" i="1" s="1"/>
  <c r="U1573" i="1"/>
  <c r="T1573" i="1" s="1"/>
  <c r="U1572" i="1"/>
  <c r="T1572" i="1" s="1"/>
  <c r="U1571" i="1"/>
  <c r="T1571" i="1" s="1"/>
  <c r="U1570" i="1"/>
  <c r="T1570" i="1" s="1"/>
  <c r="U1569" i="1"/>
  <c r="T1569" i="1" s="1"/>
  <c r="U1568" i="1"/>
  <c r="T1568" i="1" s="1"/>
  <c r="U1567" i="1"/>
  <c r="T1567" i="1" s="1"/>
  <c r="U1566" i="1"/>
  <c r="T1566" i="1" s="1"/>
  <c r="U1565" i="1"/>
  <c r="T1565" i="1" s="1"/>
  <c r="T2597" i="1"/>
  <c r="T2596" i="1"/>
  <c r="U2913" i="1" l="1"/>
  <c r="U4640" i="1" l="1"/>
  <c r="T1846" i="1" l="1"/>
  <c r="U1846" i="1" s="1"/>
  <c r="T1845" i="1"/>
  <c r="U1845" i="1" s="1"/>
  <c r="T1844" i="1"/>
  <c r="U1844" i="1" s="1"/>
  <c r="T1843" i="1"/>
  <c r="U1843" i="1" s="1"/>
  <c r="T1842" i="1"/>
  <c r="U1842" i="1" s="1"/>
  <c r="T1841" i="1"/>
  <c r="U1841" i="1" s="1"/>
  <c r="T1840" i="1"/>
  <c r="U1840" i="1" s="1"/>
  <c r="T1839" i="1"/>
  <c r="U1839" i="1" s="1"/>
  <c r="T1838" i="1"/>
  <c r="U1838" i="1" s="1"/>
  <c r="T1837" i="1"/>
  <c r="U1837" i="1" s="1"/>
  <c r="T1836" i="1"/>
  <c r="U1836" i="1" s="1"/>
  <c r="T1835" i="1"/>
  <c r="U1835" i="1" s="1"/>
  <c r="T1834" i="1"/>
  <c r="U1834" i="1" s="1"/>
  <c r="T1833" i="1"/>
  <c r="U1833" i="1" s="1"/>
  <c r="T1832" i="1"/>
  <c r="U1832" i="1" s="1"/>
  <c r="T1831" i="1"/>
  <c r="U1831" i="1" s="1"/>
  <c r="T1830" i="1"/>
  <c r="U1830" i="1" s="1"/>
  <c r="T1829" i="1"/>
  <c r="U1829" i="1" s="1"/>
  <c r="T1828" i="1"/>
  <c r="U1828" i="1" s="1"/>
  <c r="T1827" i="1"/>
  <c r="U1827" i="1" s="1"/>
  <c r="T1826" i="1"/>
  <c r="U1826" i="1" s="1"/>
  <c r="T1825" i="1"/>
  <c r="U1825" i="1" s="1"/>
  <c r="T1824" i="1"/>
  <c r="U1824" i="1" s="1"/>
  <c r="T1823" i="1"/>
  <c r="U1823" i="1" s="1"/>
  <c r="T1822" i="1"/>
  <c r="U1822" i="1" s="1"/>
  <c r="T1821" i="1"/>
  <c r="U1821" i="1" s="1"/>
  <c r="T1820" i="1"/>
  <c r="U1820" i="1" s="1"/>
  <c r="T1819" i="1"/>
  <c r="U1819" i="1" s="1"/>
  <c r="T1818" i="1"/>
  <c r="U1818" i="1" s="1"/>
  <c r="T1817" i="1"/>
  <c r="U1817" i="1" s="1"/>
  <c r="U1816" i="1"/>
  <c r="T1815" i="1"/>
  <c r="U1815" i="1" s="1"/>
  <c r="T1807" i="1"/>
  <c r="U1807" i="1" s="1"/>
  <c r="T1806" i="1"/>
  <c r="U1806" i="1" s="1"/>
  <c r="T1805" i="1"/>
  <c r="U1805" i="1" s="1"/>
  <c r="T673" i="1"/>
  <c r="U673" i="1" s="1"/>
  <c r="T671" i="1"/>
  <c r="U671" i="1" s="1"/>
  <c r="T669" i="1"/>
  <c r="U669" i="1" s="1"/>
  <c r="U668" i="1"/>
  <c r="U667" i="1"/>
  <c r="U665" i="1"/>
  <c r="U664" i="1"/>
  <c r="U663" i="1"/>
  <c r="U661" i="1"/>
  <c r="U659" i="1"/>
  <c r="T658" i="1"/>
  <c r="U658" i="1" s="1"/>
  <c r="T657" i="1"/>
  <c r="U657" i="1" s="1"/>
  <c r="T656" i="1"/>
  <c r="U656" i="1" s="1"/>
  <c r="T655" i="1"/>
  <c r="U655" i="1" s="1"/>
  <c r="T654" i="1"/>
  <c r="U654" i="1" s="1"/>
  <c r="T653" i="1"/>
  <c r="U653" i="1" s="1"/>
  <c r="T652" i="1"/>
  <c r="U652" i="1" s="1"/>
  <c r="T651" i="1"/>
  <c r="U651" i="1" s="1"/>
  <c r="T650" i="1"/>
  <c r="U650" i="1" s="1"/>
  <c r="T649" i="1"/>
  <c r="U649" i="1" s="1"/>
  <c r="T648" i="1"/>
  <c r="U648" i="1" s="1"/>
  <c r="T647" i="1"/>
  <c r="U647" i="1" s="1"/>
  <c r="T646" i="1"/>
  <c r="U646" i="1" s="1"/>
  <c r="T645" i="1"/>
  <c r="U645" i="1" s="1"/>
  <c r="T644" i="1"/>
  <c r="U644" i="1" s="1"/>
  <c r="T643" i="1"/>
  <c r="U643" i="1" s="1"/>
  <c r="S640" i="1"/>
  <c r="U640" i="1"/>
  <c r="T639" i="1"/>
  <c r="U639" i="1" s="1"/>
  <c r="T638" i="1"/>
  <c r="U638" i="1" s="1"/>
  <c r="T637" i="1"/>
  <c r="U637" i="1" s="1"/>
  <c r="T636" i="1"/>
  <c r="U636" i="1" s="1"/>
  <c r="T635" i="1"/>
  <c r="U635" i="1" s="1"/>
  <c r="T634" i="1"/>
  <c r="U634" i="1" s="1"/>
  <c r="T633" i="1"/>
  <c r="U633" i="1" s="1"/>
  <c r="T632" i="1"/>
  <c r="U632" i="1" s="1"/>
  <c r="T631" i="1"/>
  <c r="U631" i="1" s="1"/>
  <c r="T630" i="1"/>
  <c r="U630" i="1" s="1"/>
  <c r="T629" i="1"/>
  <c r="U629" i="1" s="1"/>
  <c r="T628" i="1"/>
  <c r="U628" i="1" s="1"/>
  <c r="T627" i="1"/>
  <c r="U627" i="1" s="1"/>
  <c r="T626" i="1"/>
  <c r="U626" i="1" s="1"/>
  <c r="T625" i="1"/>
  <c r="U625" i="1" s="1"/>
  <c r="T624" i="1"/>
  <c r="U624" i="1" s="1"/>
  <c r="T623" i="1"/>
  <c r="U623" i="1" s="1"/>
  <c r="T622" i="1"/>
  <c r="U622" i="1" s="1"/>
  <c r="T621" i="1"/>
  <c r="U621" i="1" s="1"/>
  <c r="T620" i="1"/>
  <c r="U620" i="1" s="1"/>
  <c r="T619" i="1"/>
  <c r="U619" i="1" s="1"/>
  <c r="T618" i="1"/>
  <c r="U618" i="1" s="1"/>
  <c r="T617" i="1"/>
  <c r="U617" i="1" s="1"/>
  <c r="T616" i="1"/>
  <c r="U616" i="1" s="1"/>
  <c r="T615" i="1"/>
  <c r="U615" i="1" s="1"/>
  <c r="T614" i="1"/>
  <c r="U614" i="1" s="1"/>
  <c r="T613" i="1"/>
  <c r="U613" i="1" s="1"/>
  <c r="T612" i="1"/>
  <c r="U612" i="1" s="1"/>
  <c r="T611" i="1"/>
  <c r="U611" i="1" s="1"/>
  <c r="U609" i="1"/>
  <c r="T608" i="1"/>
  <c r="U608" i="1" s="1"/>
  <c r="T607" i="1"/>
  <c r="U607" i="1" s="1"/>
  <c r="T588" i="1"/>
  <c r="U588" i="1" s="1"/>
  <c r="T590" i="1"/>
  <c r="U590" i="1" s="1"/>
  <c r="U592" i="1"/>
  <c r="U594" i="1"/>
  <c r="U596" i="1"/>
  <c r="U598" i="1"/>
  <c r="U600" i="1"/>
  <c r="U540" i="1"/>
  <c r="U538" i="1"/>
  <c r="U500" i="1"/>
  <c r="U515" i="1"/>
  <c r="U531" i="1"/>
  <c r="T587" i="1" l="1"/>
  <c r="U587" i="1" s="1"/>
  <c r="T586" i="1"/>
  <c r="U586" i="1" s="1"/>
  <c r="T585" i="1"/>
  <c r="U585" i="1" s="1"/>
  <c r="T584" i="1"/>
  <c r="U584" i="1" s="1"/>
  <c r="T583" i="1"/>
  <c r="U583" i="1" s="1"/>
  <c r="T582" i="1"/>
  <c r="U582" i="1" s="1"/>
  <c r="T581" i="1"/>
  <c r="U581" i="1" s="1"/>
  <c r="T580" i="1"/>
  <c r="U580" i="1" s="1"/>
  <c r="T579" i="1"/>
  <c r="U579" i="1" s="1"/>
  <c r="T578" i="1"/>
  <c r="U578" i="1" s="1"/>
  <c r="T577" i="1"/>
  <c r="U577" i="1" s="1"/>
  <c r="T576" i="1"/>
  <c r="U576" i="1" s="1"/>
  <c r="T575" i="1"/>
  <c r="U575" i="1" s="1"/>
  <c r="U574" i="1"/>
  <c r="S574" i="1"/>
  <c r="U4541" i="1" l="1"/>
  <c r="T2684" i="1"/>
  <c r="U2684" i="1" s="1"/>
  <c r="T2667" i="1"/>
  <c r="U2667" i="1" s="1"/>
  <c r="T2666" i="1"/>
  <c r="U2666" i="1" s="1"/>
  <c r="T2665" i="1"/>
  <c r="U2665" i="1" s="1"/>
  <c r="T2664" i="1"/>
  <c r="U2664" i="1" s="1"/>
  <c r="T2663" i="1"/>
  <c r="U2663" i="1" s="1"/>
  <c r="T2662" i="1"/>
  <c r="U2662" i="1" s="1"/>
  <c r="T2661" i="1"/>
  <c r="U2661" i="1" s="1"/>
  <c r="T2660" i="1"/>
  <c r="U2660" i="1" s="1"/>
  <c r="T2656" i="1"/>
  <c r="U2656" i="1" s="1"/>
  <c r="T2655" i="1"/>
  <c r="U2655" i="1" s="1"/>
  <c r="T2654" i="1"/>
  <c r="U2654" i="1" s="1"/>
  <c r="T2653" i="1"/>
  <c r="U2653" i="1" s="1"/>
  <c r="T2652" i="1"/>
  <c r="U2652" i="1" s="1"/>
  <c r="T2651" i="1"/>
  <c r="U2651" i="1" s="1"/>
  <c r="T2650" i="1"/>
  <c r="U2650" i="1" s="1"/>
  <c r="T2649" i="1"/>
  <c r="U2649" i="1" s="1"/>
  <c r="T2648" i="1"/>
  <c r="U2648" i="1" s="1"/>
  <c r="T2647" i="1"/>
  <c r="U2647" i="1" s="1"/>
  <c r="T2646" i="1"/>
  <c r="U2646" i="1" s="1"/>
  <c r="T2645" i="1"/>
  <c r="U2645" i="1" s="1"/>
  <c r="T2644" i="1"/>
  <c r="U2644" i="1" s="1"/>
  <c r="T2643" i="1"/>
  <c r="U2643" i="1" s="1"/>
  <c r="T2642" i="1"/>
  <c r="U2642" i="1" s="1"/>
  <c r="T2641" i="1"/>
  <c r="U2641" i="1" s="1"/>
  <c r="T2640" i="1"/>
  <c r="U2640" i="1" s="1"/>
  <c r="T2639" i="1"/>
  <c r="U2639" i="1" s="1"/>
  <c r="T2638" i="1"/>
  <c r="U2638" i="1" s="1"/>
  <c r="T2637" i="1"/>
  <c r="U2637" i="1" s="1"/>
  <c r="T2636" i="1"/>
  <c r="U2636" i="1" s="1"/>
  <c r="T2635" i="1"/>
  <c r="U2635" i="1" s="1"/>
  <c r="T2634" i="1"/>
  <c r="U2634" i="1" s="1"/>
  <c r="T2633" i="1"/>
  <c r="U2633" i="1" s="1"/>
  <c r="T2631" i="1"/>
  <c r="U2631" i="1" s="1"/>
  <c r="T2630" i="1"/>
  <c r="U2630" i="1" s="1"/>
  <c r="T2629" i="1"/>
  <c r="U2629" i="1" s="1"/>
  <c r="T2628" i="1"/>
  <c r="U2628" i="1" s="1"/>
  <c r="T2626" i="1"/>
  <c r="U2626" i="1" s="1"/>
  <c r="T2625" i="1"/>
  <c r="U2625" i="1" s="1"/>
  <c r="T2624" i="1"/>
  <c r="U2624" i="1" s="1"/>
  <c r="T2623" i="1"/>
  <c r="U2623" i="1" s="1"/>
  <c r="T2622" i="1"/>
  <c r="U2622" i="1" s="1"/>
  <c r="T2621" i="1"/>
  <c r="U2621" i="1" s="1"/>
  <c r="T2619" i="1"/>
  <c r="U2619" i="1" s="1"/>
  <c r="T2618" i="1"/>
  <c r="U2618" i="1" s="1"/>
  <c r="T2617" i="1"/>
  <c r="U2617" i="1" s="1"/>
  <c r="U2615" i="1"/>
  <c r="T2613" i="1"/>
  <c r="U2613" i="1" s="1"/>
  <c r="T2612" i="1"/>
  <c r="U2612" i="1" s="1"/>
  <c r="T2611" i="1"/>
  <c r="U2611" i="1" s="1"/>
  <c r="T2610" i="1"/>
  <c r="U2610" i="1" s="1"/>
  <c r="T2609" i="1"/>
  <c r="U2609" i="1" s="1"/>
  <c r="T2608" i="1"/>
  <c r="U2608" i="1" s="1"/>
  <c r="T2607" i="1"/>
  <c r="U2607" i="1" s="1"/>
  <c r="T2604" i="1"/>
  <c r="U2604" i="1" s="1"/>
  <c r="T2603" i="1"/>
  <c r="U2603" i="1" s="1"/>
  <c r="T2602" i="1"/>
  <c r="U2602" i="1" s="1"/>
  <c r="T2601" i="1"/>
  <c r="U2601" i="1" s="1"/>
  <c r="T2600" i="1"/>
  <c r="U2600" i="1" s="1"/>
  <c r="T2599" i="1"/>
  <c r="U2599" i="1" s="1"/>
  <c r="T2598" i="1"/>
  <c r="U2598" i="1" s="1"/>
  <c r="U2597" i="1"/>
  <c r="U2596" i="1"/>
  <c r="U2594" i="1"/>
  <c r="U2593" i="1"/>
  <c r="T2592" i="1"/>
  <c r="U2592" i="1" s="1"/>
  <c r="T2588" i="1"/>
  <c r="U2588" i="1" s="1"/>
  <c r="T2587" i="1"/>
  <c r="U2587" i="1" s="1"/>
  <c r="T2586" i="1"/>
  <c r="U2586" i="1" s="1"/>
  <c r="U4540" i="1"/>
  <c r="U4539" i="1"/>
  <c r="U4538" i="1"/>
  <c r="U4537" i="1"/>
  <c r="U4536" i="1"/>
  <c r="U4535" i="1"/>
  <c r="U4534" i="1"/>
  <c r="U4533" i="1"/>
  <c r="U4532" i="1"/>
  <c r="U4531" i="1"/>
  <c r="U2585" i="1"/>
  <c r="T2583" i="1"/>
  <c r="U2583" i="1" s="1"/>
  <c r="T2582" i="1"/>
  <c r="U2582" i="1" s="1"/>
  <c r="T2581" i="1"/>
  <c r="U2581" i="1" s="1"/>
  <c r="T2578" i="1"/>
  <c r="U2578" i="1" s="1"/>
  <c r="T2577" i="1"/>
  <c r="U2577" i="1" s="1"/>
  <c r="T2576" i="1"/>
  <c r="U2576" i="1" s="1"/>
  <c r="T2575" i="1"/>
  <c r="U2575" i="1" s="1"/>
  <c r="T2574" i="1"/>
  <c r="U2574" i="1" s="1"/>
  <c r="T2573" i="1"/>
  <c r="U2573" i="1" s="1"/>
  <c r="T2572" i="1"/>
  <c r="U2572" i="1" s="1"/>
  <c r="T2571" i="1"/>
  <c r="U2571" i="1" s="1"/>
  <c r="T2570" i="1"/>
  <c r="U2570" i="1" s="1"/>
  <c r="T2569" i="1"/>
  <c r="U2569" i="1" s="1"/>
  <c r="T2568" i="1"/>
  <c r="U2568" i="1" s="1"/>
  <c r="T2567" i="1"/>
  <c r="U2567" i="1" s="1"/>
  <c r="T2566" i="1"/>
  <c r="U2566" i="1" s="1"/>
  <c r="T2565" i="1"/>
  <c r="U2565" i="1" s="1"/>
  <c r="T2564" i="1"/>
  <c r="U2564" i="1" s="1"/>
  <c r="T2563" i="1"/>
  <c r="U2563" i="1" s="1"/>
  <c r="T2562" i="1"/>
  <c r="U2562" i="1" s="1"/>
  <c r="T2561" i="1"/>
  <c r="U2561" i="1" s="1"/>
  <c r="T2560" i="1"/>
  <c r="U2560" i="1" s="1"/>
  <c r="T2544" i="1"/>
  <c r="U2544" i="1" s="1"/>
  <c r="T2543" i="1"/>
  <c r="U2543" i="1" s="1"/>
  <c r="T2542" i="1"/>
  <c r="U2542" i="1" s="1"/>
  <c r="T2541" i="1"/>
  <c r="U2541" i="1" s="1"/>
  <c r="T2540" i="1"/>
  <c r="U2540" i="1" s="1"/>
  <c r="T2539" i="1"/>
  <c r="U2539" i="1" s="1"/>
  <c r="T2538" i="1"/>
  <c r="U2538" i="1" s="1"/>
  <c r="T2537" i="1"/>
  <c r="U2537" i="1" s="1"/>
  <c r="T2536" i="1"/>
  <c r="U2536" i="1" s="1"/>
  <c r="T2535" i="1"/>
  <c r="U2535" i="1" s="1"/>
  <c r="T2534" i="1"/>
  <c r="U2534" i="1" s="1"/>
  <c r="T2533" i="1"/>
  <c r="U2533" i="1" s="1"/>
  <c r="T2532" i="1"/>
  <c r="U2532" i="1" s="1"/>
  <c r="T2531" i="1"/>
  <c r="U2531" i="1" s="1"/>
  <c r="T2530" i="1"/>
  <c r="U2530" i="1" s="1"/>
  <c r="T2529" i="1"/>
  <c r="U2529" i="1" s="1"/>
  <c r="T2528" i="1"/>
  <c r="U2528" i="1" s="1"/>
  <c r="T2527" i="1"/>
  <c r="U2527" i="1" s="1"/>
  <c r="U2525" i="1"/>
  <c r="T2523" i="1"/>
  <c r="U2523" i="1" s="1"/>
  <c r="T2521" i="1"/>
  <c r="U2521" i="1" s="1"/>
  <c r="U2519" i="1"/>
  <c r="T2517" i="1"/>
  <c r="U2517" i="1" s="1"/>
  <c r="T2516" i="1"/>
  <c r="U2516" i="1" s="1"/>
  <c r="T2514" i="1"/>
  <c r="U2514" i="1" s="1"/>
  <c r="T2513" i="1"/>
  <c r="U2513" i="1" s="1"/>
  <c r="T2512" i="1"/>
  <c r="U2512" i="1" s="1"/>
  <c r="T2511" i="1"/>
  <c r="U2511" i="1" s="1"/>
  <c r="T2510" i="1"/>
  <c r="U2510" i="1" s="1"/>
  <c r="T2509" i="1"/>
  <c r="U2509" i="1" s="1"/>
  <c r="T2508" i="1"/>
  <c r="U2508" i="1" s="1"/>
  <c r="T2507" i="1"/>
  <c r="U2507" i="1" s="1"/>
  <c r="T2506" i="1"/>
  <c r="U2506" i="1" s="1"/>
  <c r="T2505" i="1"/>
  <c r="U2505" i="1" s="1"/>
  <c r="U2503" i="1"/>
  <c r="U2501" i="1"/>
  <c r="T2500" i="1"/>
  <c r="U2500" i="1" s="1"/>
  <c r="T2499" i="1"/>
  <c r="U2499" i="1" s="1"/>
  <c r="T2498" i="1"/>
  <c r="U2498" i="1" s="1"/>
  <c r="T2497" i="1"/>
  <c r="U2497" i="1" s="1"/>
  <c r="T2496" i="1"/>
  <c r="U2496" i="1" s="1"/>
  <c r="T2495" i="1"/>
  <c r="U2495" i="1" s="1"/>
  <c r="T2494" i="1"/>
  <c r="U2494" i="1" s="1"/>
  <c r="T2493" i="1"/>
  <c r="U2493" i="1" s="1"/>
  <c r="T2492" i="1"/>
  <c r="U2492" i="1" s="1"/>
  <c r="T2491" i="1"/>
  <c r="U2491" i="1" s="1"/>
  <c r="T2490" i="1"/>
  <c r="U2490" i="1" s="1"/>
  <c r="T2489" i="1"/>
  <c r="U2489" i="1" s="1"/>
  <c r="T2488" i="1"/>
  <c r="U2488" i="1" s="1"/>
  <c r="T2487" i="1"/>
  <c r="U2487" i="1" s="1"/>
  <c r="T2486" i="1"/>
  <c r="U2486" i="1" s="1"/>
  <c r="T2485" i="1"/>
  <c r="U2485" i="1" s="1"/>
  <c r="U2483" i="1"/>
  <c r="T2482" i="1"/>
  <c r="U2482" i="1" s="1"/>
  <c r="T2481" i="1"/>
  <c r="U2481" i="1" s="1"/>
  <c r="T2480" i="1"/>
  <c r="U2480" i="1" s="1"/>
  <c r="T2479" i="1"/>
  <c r="U2479" i="1" s="1"/>
  <c r="T2478" i="1"/>
  <c r="U2478" i="1" s="1"/>
  <c r="T2477" i="1"/>
  <c r="U2477" i="1" s="1"/>
  <c r="T2476" i="1"/>
  <c r="U2476" i="1" s="1"/>
  <c r="T2475" i="1"/>
  <c r="U2475" i="1" s="1"/>
  <c r="T2474" i="1"/>
  <c r="U2474" i="1" s="1"/>
  <c r="T2473" i="1"/>
  <c r="U2473" i="1" s="1"/>
  <c r="T2472" i="1"/>
  <c r="U2472" i="1" s="1"/>
  <c r="T2471" i="1"/>
  <c r="U2471" i="1" s="1"/>
  <c r="T2470" i="1"/>
  <c r="U2470" i="1" s="1"/>
  <c r="T2469" i="1"/>
  <c r="U2469" i="1" s="1"/>
  <c r="T2468" i="1"/>
  <c r="U2468" i="1" s="1"/>
  <c r="T2467" i="1"/>
  <c r="U2467" i="1" s="1"/>
  <c r="T2466" i="1"/>
  <c r="U2466" i="1" s="1"/>
  <c r="T2463" i="1"/>
  <c r="U2463" i="1" s="1"/>
  <c r="T2460" i="1"/>
  <c r="U2460" i="1" s="1"/>
  <c r="T2457" i="1"/>
  <c r="U2457" i="1" s="1"/>
  <c r="T2456" i="1"/>
  <c r="U2456" i="1" s="1"/>
  <c r="T2455" i="1"/>
  <c r="U2455" i="1" s="1"/>
  <c r="T2454" i="1"/>
  <c r="U2454" i="1" s="1"/>
  <c r="T2437" i="1"/>
  <c r="U2437" i="1" s="1"/>
  <c r="T2435" i="1"/>
  <c r="U2435" i="1" s="1"/>
  <c r="T2433" i="1"/>
  <c r="U2433" i="1" s="1"/>
  <c r="T2431" i="1"/>
  <c r="U2431" i="1" s="1"/>
  <c r="T2430" i="1"/>
  <c r="U2430" i="1" s="1"/>
  <c r="R2429" i="1"/>
  <c r="T2429" i="1" s="1"/>
  <c r="U2429" i="1" s="1"/>
  <c r="T2428" i="1"/>
  <c r="U2428" i="1" s="1"/>
  <c r="T2427" i="1"/>
  <c r="U2427" i="1" s="1"/>
  <c r="T2425" i="1"/>
  <c r="U2425" i="1" s="1"/>
  <c r="T2423" i="1"/>
  <c r="U2423" i="1" s="1"/>
  <c r="T2421" i="1"/>
  <c r="U2421" i="1" s="1"/>
  <c r="U2420" i="1"/>
  <c r="U2419" i="1"/>
  <c r="T2418" i="1"/>
  <c r="U2418" i="1" s="1"/>
  <c r="U2417" i="1"/>
  <c r="U2415" i="1"/>
  <c r="U2413" i="1"/>
  <c r="T2411" i="1"/>
  <c r="U2411" i="1" s="1"/>
  <c r="T2410" i="1"/>
  <c r="U2410" i="1" s="1"/>
  <c r="T2409" i="1"/>
  <c r="U2409" i="1" s="1"/>
  <c r="T2408" i="1"/>
  <c r="U2408" i="1" s="1"/>
  <c r="T2407" i="1"/>
  <c r="U2407" i="1" s="1"/>
  <c r="T2406" i="1"/>
  <c r="U2406" i="1" s="1"/>
  <c r="T2405" i="1"/>
  <c r="U2405" i="1" s="1"/>
  <c r="T2404" i="1"/>
  <c r="U2404" i="1" s="1"/>
  <c r="T2403" i="1"/>
  <c r="U2403" i="1" s="1"/>
  <c r="T2402" i="1"/>
  <c r="U2402" i="1" s="1"/>
  <c r="T2401" i="1"/>
  <c r="U2401" i="1" s="1"/>
  <c r="T2400" i="1"/>
  <c r="U2400" i="1" s="1"/>
  <c r="T2399" i="1"/>
  <c r="U2399" i="1" s="1"/>
  <c r="T2396" i="1"/>
  <c r="U2396" i="1" s="1"/>
  <c r="T2395" i="1"/>
  <c r="U2395" i="1" s="1"/>
  <c r="T2394" i="1"/>
  <c r="U2394" i="1" s="1"/>
  <c r="T2393" i="1"/>
  <c r="U2393" i="1" s="1"/>
  <c r="T2392" i="1"/>
  <c r="U2392" i="1" s="1"/>
  <c r="T2391" i="1"/>
  <c r="U2391" i="1" s="1"/>
  <c r="T2390" i="1"/>
  <c r="U2390" i="1" s="1"/>
  <c r="T2389" i="1"/>
  <c r="U2389" i="1" s="1"/>
  <c r="T2388" i="1"/>
  <c r="U2388" i="1" s="1"/>
  <c r="T2387" i="1"/>
  <c r="U2387" i="1" s="1"/>
  <c r="T2386" i="1"/>
  <c r="U2386" i="1" s="1"/>
  <c r="T2385" i="1"/>
  <c r="U2385" i="1" s="1"/>
  <c r="T2384" i="1"/>
  <c r="U2384" i="1" s="1"/>
  <c r="T2383" i="1"/>
  <c r="U2383" i="1" s="1"/>
  <c r="T2382" i="1"/>
  <c r="U2382" i="1" s="1"/>
  <c r="T2381" i="1"/>
  <c r="U2381" i="1" s="1"/>
  <c r="T2380" i="1"/>
  <c r="U2380" i="1" s="1"/>
  <c r="T2379" i="1"/>
  <c r="U2379" i="1" s="1"/>
  <c r="T2378" i="1"/>
  <c r="U2378" i="1" s="1"/>
  <c r="T2377" i="1"/>
  <c r="U2377" i="1" s="1"/>
  <c r="T2376" i="1"/>
  <c r="U2376" i="1" s="1"/>
  <c r="T2375" i="1"/>
  <c r="U2375" i="1" s="1"/>
  <c r="T2374" i="1"/>
  <c r="U2374" i="1" s="1"/>
  <c r="T2373" i="1"/>
  <c r="U2373" i="1" s="1"/>
  <c r="U4563" i="1"/>
  <c r="U4562" i="1"/>
  <c r="U4530" i="1"/>
  <c r="U4529" i="1"/>
  <c r="U4528" i="1"/>
  <c r="U4527" i="1"/>
  <c r="U4526" i="1"/>
  <c r="U4525" i="1"/>
  <c r="U4524" i="1"/>
  <c r="U4523" i="1"/>
  <c r="U4522" i="1"/>
  <c r="U4521" i="1"/>
  <c r="T2369" i="1"/>
  <c r="U2369" i="1" s="1"/>
  <c r="U2368" i="1"/>
  <c r="T2366" i="1"/>
  <c r="U2366" i="1" s="1"/>
  <c r="T2364" i="1"/>
  <c r="U2364" i="1" s="1"/>
  <c r="T2349" i="1"/>
  <c r="U2349" i="1" s="1"/>
  <c r="T2348" i="1"/>
  <c r="U2348" i="1" s="1"/>
  <c r="T2347" i="1"/>
  <c r="U2347" i="1" s="1"/>
  <c r="T2346" i="1"/>
  <c r="U2346" i="1" s="1"/>
  <c r="T2345" i="1"/>
  <c r="U2345" i="1" s="1"/>
  <c r="T2344" i="1"/>
  <c r="U2344" i="1" s="1"/>
  <c r="U2343" i="1"/>
  <c r="T2339" i="1"/>
  <c r="U2339" i="1" s="1"/>
  <c r="T2338" i="1"/>
  <c r="U2338" i="1" s="1"/>
  <c r="T2337" i="1"/>
  <c r="U2337" i="1" s="1"/>
  <c r="T2336" i="1"/>
  <c r="U2336" i="1" s="1"/>
  <c r="T2335" i="1"/>
  <c r="U2335" i="1" s="1"/>
  <c r="T2334" i="1"/>
  <c r="U2334" i="1" s="1"/>
  <c r="T2333" i="1"/>
  <c r="U2333" i="1" s="1"/>
  <c r="T2332" i="1"/>
  <c r="U2332" i="1" s="1"/>
  <c r="T2331" i="1"/>
  <c r="U2331" i="1" s="1"/>
  <c r="T2330" i="1"/>
  <c r="U2330" i="1" s="1"/>
  <c r="T2329" i="1"/>
  <c r="U2329" i="1" s="1"/>
  <c r="T2328" i="1"/>
  <c r="U2328" i="1" s="1"/>
  <c r="T2327" i="1"/>
  <c r="U2327" i="1" s="1"/>
  <c r="T2326" i="1"/>
  <c r="U2326" i="1" s="1"/>
  <c r="T2325" i="1"/>
  <c r="U2325" i="1" s="1"/>
  <c r="T2324" i="1"/>
  <c r="U2324" i="1" s="1"/>
  <c r="T2323" i="1"/>
  <c r="U2323" i="1" s="1"/>
  <c r="T2322" i="1"/>
  <c r="U2322" i="1" s="1"/>
  <c r="T2321" i="1"/>
  <c r="U2321" i="1" s="1"/>
  <c r="T2320" i="1"/>
  <c r="U2320" i="1" s="1"/>
  <c r="T2319" i="1"/>
  <c r="U2319" i="1" s="1"/>
  <c r="T2318" i="1"/>
  <c r="U2318" i="1" s="1"/>
  <c r="T2317" i="1"/>
  <c r="U2317" i="1" s="1"/>
  <c r="T2316" i="1"/>
  <c r="U2316" i="1" s="1"/>
  <c r="T2315" i="1"/>
  <c r="U2315" i="1" s="1"/>
  <c r="T2314" i="1"/>
  <c r="U2314" i="1" s="1"/>
  <c r="T2313" i="1"/>
  <c r="U2313" i="1" s="1"/>
  <c r="T2312" i="1"/>
  <c r="U2312" i="1" s="1"/>
  <c r="T2311" i="1"/>
  <c r="U2311" i="1" s="1"/>
  <c r="T2310" i="1"/>
  <c r="U2310" i="1" s="1"/>
  <c r="T2309" i="1"/>
  <c r="U2309" i="1" s="1"/>
  <c r="T2308" i="1"/>
  <c r="U2308" i="1" s="1"/>
  <c r="T2307" i="1"/>
  <c r="U2307" i="1" s="1"/>
  <c r="T2306" i="1"/>
  <c r="U2306" i="1" s="1"/>
  <c r="T2305" i="1"/>
  <c r="U2305" i="1" s="1"/>
  <c r="T2304" i="1"/>
  <c r="U2304" i="1" s="1"/>
  <c r="T2303" i="1"/>
  <c r="U2303" i="1" s="1"/>
  <c r="T2302" i="1"/>
  <c r="U2302" i="1" s="1"/>
  <c r="T2301" i="1"/>
  <c r="U2301" i="1" s="1"/>
  <c r="T2300" i="1"/>
  <c r="U2300" i="1" s="1"/>
  <c r="T2299" i="1"/>
  <c r="U2299" i="1" s="1"/>
  <c r="T2298" i="1"/>
  <c r="U2298" i="1" s="1"/>
  <c r="T2297" i="1"/>
  <c r="U2297" i="1" s="1"/>
  <c r="U2295" i="1"/>
  <c r="U2293" i="1"/>
  <c r="U2291" i="1"/>
  <c r="U2289" i="1"/>
  <c r="T2288" i="1"/>
  <c r="U2288" i="1" s="1"/>
  <c r="U2286" i="1"/>
  <c r="U2284" i="1"/>
  <c r="T2283" i="1"/>
  <c r="U2283" i="1" s="1"/>
  <c r="T2282" i="1"/>
  <c r="U2282" i="1" s="1"/>
  <c r="T2281" i="1"/>
  <c r="U2281" i="1" s="1"/>
  <c r="T2280" i="1"/>
  <c r="U2280" i="1" s="1"/>
  <c r="T2279" i="1"/>
  <c r="U2279" i="1" s="1"/>
  <c r="T2278" i="1"/>
  <c r="U2278" i="1" s="1"/>
  <c r="T2277" i="1"/>
  <c r="U2277" i="1" s="1"/>
  <c r="T2276" i="1"/>
  <c r="U2276" i="1" s="1"/>
  <c r="T2275" i="1"/>
  <c r="U2275" i="1" s="1"/>
  <c r="T2274" i="1"/>
  <c r="U2274" i="1" s="1"/>
  <c r="T2272" i="1"/>
  <c r="U2272" i="1" s="1"/>
  <c r="T2270" i="1"/>
  <c r="U2270" i="1" s="1"/>
  <c r="T2269" i="1"/>
  <c r="U2269" i="1" s="1"/>
  <c r="T2268" i="1"/>
  <c r="U2268" i="1" s="1"/>
  <c r="T2267" i="1"/>
  <c r="U2267" i="1" s="1"/>
  <c r="T2266" i="1"/>
  <c r="U2266" i="1" s="1"/>
  <c r="T2265" i="1"/>
  <c r="U2265" i="1" s="1"/>
  <c r="T2264" i="1"/>
  <c r="U2264" i="1" s="1"/>
  <c r="T2263" i="1"/>
  <c r="U2263" i="1" s="1"/>
  <c r="T2262" i="1"/>
  <c r="U2262" i="1" s="1"/>
  <c r="T2261" i="1"/>
  <c r="U2261" i="1" s="1"/>
  <c r="T2260" i="1"/>
  <c r="U2260" i="1" s="1"/>
  <c r="T2259" i="1"/>
  <c r="U2259" i="1" s="1"/>
  <c r="T2258" i="1"/>
  <c r="U2258" i="1" s="1"/>
  <c r="T2257" i="1"/>
  <c r="U2257" i="1" s="1"/>
  <c r="T2256" i="1"/>
  <c r="U2256" i="1" s="1"/>
  <c r="T2255" i="1"/>
  <c r="U2255" i="1" s="1"/>
  <c r="T2254" i="1"/>
  <c r="U2254" i="1" s="1"/>
  <c r="T2253" i="1"/>
  <c r="U2253" i="1" s="1"/>
  <c r="T2252" i="1"/>
  <c r="U2252" i="1" s="1"/>
  <c r="T2251" i="1"/>
  <c r="U2251" i="1" s="1"/>
  <c r="T2250" i="1"/>
  <c r="U2250" i="1" s="1"/>
  <c r="T2249" i="1"/>
  <c r="U2249" i="1" s="1"/>
  <c r="T2248" i="1"/>
  <c r="U2248" i="1" s="1"/>
  <c r="T2247" i="1"/>
  <c r="U2247" i="1" s="1"/>
  <c r="T2246" i="1"/>
  <c r="U2246" i="1" s="1"/>
  <c r="T2245" i="1"/>
  <c r="U2245" i="1" s="1"/>
  <c r="T2244" i="1"/>
  <c r="U2244" i="1" s="1"/>
  <c r="T2242" i="1"/>
  <c r="U2242" i="1" s="1"/>
  <c r="T2241" i="1"/>
  <c r="U2241" i="1" s="1"/>
  <c r="T2240" i="1"/>
  <c r="U2240" i="1" s="1"/>
  <c r="T2239" i="1"/>
  <c r="U2239" i="1" s="1"/>
  <c r="T2237" i="1"/>
  <c r="U2237" i="1" s="1"/>
  <c r="T2235" i="1"/>
  <c r="U2235" i="1" s="1"/>
  <c r="T2234" i="1"/>
  <c r="U2234" i="1" s="1"/>
  <c r="T2233" i="1"/>
  <c r="U2233" i="1" s="1"/>
  <c r="T2232" i="1"/>
  <c r="U2232" i="1" s="1"/>
  <c r="T2231" i="1"/>
  <c r="U2231" i="1" s="1"/>
  <c r="T2230" i="1"/>
  <c r="U2230" i="1" s="1"/>
  <c r="T2229" i="1"/>
  <c r="U2229" i="1" s="1"/>
  <c r="T2228" i="1"/>
  <c r="U2228" i="1" s="1"/>
  <c r="T2227" i="1"/>
  <c r="U2227" i="1" s="1"/>
  <c r="T2226" i="1"/>
  <c r="U2226" i="1" s="1"/>
  <c r="T2225" i="1"/>
  <c r="U2225" i="1" s="1"/>
  <c r="T2223" i="1"/>
  <c r="U2223" i="1" s="1"/>
  <c r="U2222" i="1"/>
  <c r="T2220" i="1"/>
  <c r="U2220" i="1" s="1"/>
  <c r="T2219" i="1"/>
  <c r="U2219" i="1" s="1"/>
  <c r="T2218" i="1"/>
  <c r="U2218" i="1" s="1"/>
  <c r="T2217" i="1"/>
  <c r="U2217" i="1" s="1"/>
  <c r="T2215" i="1"/>
  <c r="U2215" i="1" s="1"/>
  <c r="T2213" i="1"/>
  <c r="U2213" i="1" s="1"/>
  <c r="T2211" i="1"/>
  <c r="U2211" i="1" s="1"/>
  <c r="T2209" i="1"/>
  <c r="U2209" i="1" s="1"/>
  <c r="T2207" i="1"/>
  <c r="U2207" i="1" s="1"/>
  <c r="T2205" i="1"/>
  <c r="U2205" i="1" s="1"/>
  <c r="T2204" i="1"/>
  <c r="U2204" i="1" s="1"/>
  <c r="T2203" i="1"/>
  <c r="U2203" i="1" s="1"/>
  <c r="U2201" i="1"/>
  <c r="U2199" i="1"/>
  <c r="U2197" i="1"/>
  <c r="U2195" i="1"/>
  <c r="U2193" i="1"/>
  <c r="U2191" i="1"/>
  <c r="U2189" i="1"/>
  <c r="U2187" i="1"/>
  <c r="U2185" i="1"/>
  <c r="U2183" i="1"/>
  <c r="U2181" i="1"/>
  <c r="U2180" i="1"/>
  <c r="U2178" i="1"/>
  <c r="S2178" i="1"/>
  <c r="U2177" i="1"/>
  <c r="U2175" i="1"/>
  <c r="S2175" i="1"/>
  <c r="U2173" i="1"/>
  <c r="S2173" i="1"/>
  <c r="U2171" i="1"/>
  <c r="S2171" i="1"/>
  <c r="T2168" i="1"/>
  <c r="U2168" i="1" s="1"/>
  <c r="T2165" i="1"/>
  <c r="U2165" i="1" s="1"/>
  <c r="T2162" i="1"/>
  <c r="U2162" i="1" s="1"/>
  <c r="T2159" i="1"/>
  <c r="U2159" i="1" s="1"/>
  <c r="T2156" i="1"/>
  <c r="U2156" i="1" s="1"/>
  <c r="T2153" i="1"/>
  <c r="U2153" i="1" s="1"/>
  <c r="T2151" i="1"/>
  <c r="U2151" i="1" s="1"/>
  <c r="T2148" i="1"/>
  <c r="U2148" i="1" s="1"/>
  <c r="U2145" i="1"/>
  <c r="U2142" i="1"/>
  <c r="U2140" i="1"/>
  <c r="T2094" i="1"/>
  <c r="U2094" i="1" s="1"/>
  <c r="R2091" i="1"/>
  <c r="T2091" i="1" s="1"/>
  <c r="U2091" i="1" s="1"/>
  <c r="T2088" i="1"/>
  <c r="U2088" i="1" s="1"/>
  <c r="T2087" i="1"/>
  <c r="U2087" i="1" s="1"/>
  <c r="T2084" i="1"/>
  <c r="U2084" i="1" s="1"/>
  <c r="T2082" i="1"/>
  <c r="U2082" i="1" s="1"/>
  <c r="T2081" i="1"/>
  <c r="U2081" i="1" s="1"/>
  <c r="T2080" i="1"/>
  <c r="U2080" i="1" s="1"/>
  <c r="T2079" i="1"/>
  <c r="U2079" i="1" s="1"/>
  <c r="T2078" i="1"/>
  <c r="U2078" i="1" s="1"/>
  <c r="U2076" i="1"/>
  <c r="S2076" i="1"/>
  <c r="U2075" i="1"/>
  <c r="S2075" i="1"/>
  <c r="U2074" i="1"/>
  <c r="S2074" i="1"/>
  <c r="U2073" i="1"/>
  <c r="U2072" i="1"/>
  <c r="U2070" i="1"/>
  <c r="U2069" i="1"/>
  <c r="U2068" i="1"/>
  <c r="T2067" i="1"/>
  <c r="U2067" i="1" s="1"/>
  <c r="T2066" i="1"/>
  <c r="U2066" i="1" s="1"/>
  <c r="T2065" i="1"/>
  <c r="U2065" i="1" s="1"/>
  <c r="T2064" i="1"/>
  <c r="U2064" i="1" s="1"/>
  <c r="T2063" i="1"/>
  <c r="U2063" i="1" s="1"/>
  <c r="T2062" i="1"/>
  <c r="U2062" i="1" s="1"/>
  <c r="T2061" i="1"/>
  <c r="U2061" i="1" s="1"/>
  <c r="T2060" i="1"/>
  <c r="U2060" i="1" s="1"/>
  <c r="T2059" i="1"/>
  <c r="U2059" i="1" s="1"/>
  <c r="T2058" i="1"/>
  <c r="U2058" i="1" s="1"/>
  <c r="U2057" i="1"/>
  <c r="U2055" i="1"/>
  <c r="T2052" i="1"/>
  <c r="U2052" i="1" s="1"/>
  <c r="T2050" i="1"/>
  <c r="U2050" i="1" s="1"/>
  <c r="T2048" i="1"/>
  <c r="U2048" i="1" s="1"/>
  <c r="T2047" i="1"/>
  <c r="U2047" i="1" s="1"/>
  <c r="T2046" i="1"/>
  <c r="U2046" i="1" s="1"/>
  <c r="T2045" i="1"/>
  <c r="U2045" i="1" s="1"/>
  <c r="T2044" i="1"/>
  <c r="U2044" i="1" s="1"/>
  <c r="T2043" i="1"/>
  <c r="U2043" i="1" s="1"/>
  <c r="T2042" i="1"/>
  <c r="U2042" i="1" s="1"/>
  <c r="T2041" i="1"/>
  <c r="U2041" i="1" s="1"/>
  <c r="T2040" i="1"/>
  <c r="U2040" i="1" s="1"/>
  <c r="T2039" i="1"/>
  <c r="U2039" i="1" s="1"/>
  <c r="T2038" i="1"/>
  <c r="U2038" i="1" s="1"/>
  <c r="T2037" i="1"/>
  <c r="U2037" i="1" s="1"/>
  <c r="T2036" i="1"/>
  <c r="U2036" i="1" s="1"/>
  <c r="T2035" i="1"/>
  <c r="U2035" i="1" s="1"/>
  <c r="T2034" i="1"/>
  <c r="U2034" i="1" s="1"/>
  <c r="T2033" i="1"/>
  <c r="U2033" i="1" s="1"/>
  <c r="T2032" i="1"/>
  <c r="U2032" i="1" s="1"/>
  <c r="T2031" i="1"/>
  <c r="U2031" i="1" s="1"/>
  <c r="T2030" i="1"/>
  <c r="U2030" i="1" s="1"/>
  <c r="U4520" i="1" l="1"/>
  <c r="U4519" i="1"/>
  <c r="U4518" i="1"/>
  <c r="U4517" i="1"/>
  <c r="U4516" i="1"/>
  <c r="U4515" i="1"/>
  <c r="U4514" i="1"/>
  <c r="U4513" i="1"/>
  <c r="U1948" i="1" l="1"/>
  <c r="U4512" i="1"/>
  <c r="U4511" i="1"/>
  <c r="U4510" i="1"/>
  <c r="U1946" i="1"/>
  <c r="U1945" i="1"/>
  <c r="S1942" i="1"/>
  <c r="T1942" i="1" s="1"/>
  <c r="U1942" i="1" s="1"/>
  <c r="U1941" i="1"/>
  <c r="S1941" i="1"/>
  <c r="S1940" i="1"/>
  <c r="T1940" i="1" s="1"/>
  <c r="U1940" i="1" s="1"/>
  <c r="S1939" i="1"/>
  <c r="T1939" i="1" s="1"/>
  <c r="U1939" i="1" s="1"/>
  <c r="S1938" i="1"/>
  <c r="T1938" i="1" s="1"/>
  <c r="U1938" i="1" s="1"/>
  <c r="S1937" i="1"/>
  <c r="T1937" i="1" s="1"/>
  <c r="U1937" i="1" s="1"/>
  <c r="S1936" i="1"/>
  <c r="T1936" i="1" s="1"/>
  <c r="U1936" i="1" s="1"/>
  <c r="S1935" i="1"/>
  <c r="T1935" i="1" s="1"/>
  <c r="U1935" i="1" s="1"/>
  <c r="S1934" i="1"/>
  <c r="T1934" i="1" s="1"/>
  <c r="U1934" i="1" s="1"/>
  <c r="U1933" i="1"/>
  <c r="S1933" i="1"/>
  <c r="R1933" i="1" s="1"/>
  <c r="U1932" i="1"/>
  <c r="S1932" i="1"/>
  <c r="U1931" i="1"/>
  <c r="S1931" i="1"/>
  <c r="U1930" i="1"/>
  <c r="S1930" i="1"/>
  <c r="U1929" i="1"/>
  <c r="S1929" i="1"/>
  <c r="R1929" i="1" s="1"/>
  <c r="U1928" i="1"/>
  <c r="S1928" i="1"/>
  <c r="S1927" i="1"/>
  <c r="T1927" i="1" s="1"/>
  <c r="U1927" i="1" s="1"/>
  <c r="T1926" i="1"/>
  <c r="U1926" i="1" s="1"/>
  <c r="T1924" i="1"/>
  <c r="U1924" i="1" s="1"/>
  <c r="S1923" i="1"/>
  <c r="T1923" i="1" s="1"/>
  <c r="U1923" i="1" s="1"/>
  <c r="S1922" i="1"/>
  <c r="T1922" i="1" s="1"/>
  <c r="U1922" i="1" s="1"/>
  <c r="S1921" i="1"/>
  <c r="T1921" i="1" s="1"/>
  <c r="U1921" i="1" s="1"/>
  <c r="S1920" i="1"/>
  <c r="T1920" i="1" s="1"/>
  <c r="U1920" i="1" s="1"/>
  <c r="S1919" i="1"/>
  <c r="T1919" i="1" s="1"/>
  <c r="U1919" i="1" s="1"/>
  <c r="S1918" i="1"/>
  <c r="T1918" i="1" s="1"/>
  <c r="U1918" i="1" s="1"/>
  <c r="S1917" i="1"/>
  <c r="T1917" i="1" s="1"/>
  <c r="U1917" i="1" s="1"/>
  <c r="S1916" i="1"/>
  <c r="T1916" i="1" s="1"/>
  <c r="U1916" i="1" s="1"/>
  <c r="S1915" i="1"/>
  <c r="T1915" i="1" s="1"/>
  <c r="U1915" i="1" s="1"/>
  <c r="S1914" i="1"/>
  <c r="T1914" i="1" s="1"/>
  <c r="U1914" i="1" s="1"/>
  <c r="S1913" i="1"/>
  <c r="T1913" i="1" s="1"/>
  <c r="U1913" i="1" s="1"/>
  <c r="S1912" i="1"/>
  <c r="T1912" i="1" s="1"/>
  <c r="U1912" i="1" s="1"/>
  <c r="S1911" i="1"/>
  <c r="T1911" i="1" s="1"/>
  <c r="U1911" i="1" s="1"/>
  <c r="S1910" i="1"/>
  <c r="T1910" i="1" s="1"/>
  <c r="U1910" i="1" s="1"/>
  <c r="S1909" i="1"/>
  <c r="T1909" i="1" s="1"/>
  <c r="U1909" i="1" s="1"/>
  <c r="S1908" i="1"/>
  <c r="T1908" i="1" s="1"/>
  <c r="U1908" i="1" s="1"/>
  <c r="S1907" i="1"/>
  <c r="T1907" i="1" s="1"/>
  <c r="U1907" i="1" s="1"/>
  <c r="S1906" i="1"/>
  <c r="T1906" i="1" s="1"/>
  <c r="U1906" i="1" s="1"/>
  <c r="S1905" i="1"/>
  <c r="T1905" i="1" s="1"/>
  <c r="U1905" i="1" s="1"/>
  <c r="S1904" i="1"/>
  <c r="T1904" i="1" s="1"/>
  <c r="U1904" i="1" s="1"/>
  <c r="S1903" i="1"/>
  <c r="T1903" i="1" s="1"/>
  <c r="U1903" i="1" s="1"/>
  <c r="S1902" i="1"/>
  <c r="T1902" i="1" s="1"/>
  <c r="U1902" i="1" s="1"/>
  <c r="S1901" i="1"/>
  <c r="T1901" i="1" s="1"/>
  <c r="U1901" i="1" s="1"/>
  <c r="S1900" i="1"/>
  <c r="T1900" i="1" s="1"/>
  <c r="U1900" i="1" s="1"/>
  <c r="S1899" i="1"/>
  <c r="T1899" i="1" s="1"/>
  <c r="U1899" i="1" s="1"/>
  <c r="S1898" i="1"/>
  <c r="T1898" i="1" s="1"/>
  <c r="U1898" i="1" s="1"/>
  <c r="S1897" i="1"/>
  <c r="T1897" i="1" s="1"/>
  <c r="U1897" i="1" s="1"/>
  <c r="S1896" i="1"/>
  <c r="T1896" i="1" s="1"/>
  <c r="U1896" i="1" s="1"/>
  <c r="S1895" i="1"/>
  <c r="T1895" i="1" s="1"/>
  <c r="U1895" i="1" s="1"/>
  <c r="S1894" i="1"/>
  <c r="T1894" i="1" s="1"/>
  <c r="U1894" i="1" s="1"/>
  <c r="S1893" i="1"/>
  <c r="T1893" i="1" s="1"/>
  <c r="U1893" i="1" s="1"/>
  <c r="S1892" i="1"/>
  <c r="T1892" i="1" s="1"/>
  <c r="U1892" i="1" s="1"/>
  <c r="S1891" i="1"/>
  <c r="T1891" i="1" s="1"/>
  <c r="U1891" i="1" s="1"/>
  <c r="S1890" i="1"/>
  <c r="T1890" i="1" s="1"/>
  <c r="U1890" i="1" s="1"/>
  <c r="S1889" i="1"/>
  <c r="T1889" i="1" s="1"/>
  <c r="U1889" i="1" s="1"/>
  <c r="S1888" i="1"/>
  <c r="T1888" i="1" s="1"/>
  <c r="U1888" i="1" s="1"/>
  <c r="S1887" i="1"/>
  <c r="T1887" i="1" s="1"/>
  <c r="U1887" i="1" s="1"/>
  <c r="S1886" i="1"/>
  <c r="T1886" i="1" s="1"/>
  <c r="U1886" i="1" s="1"/>
  <c r="S1885" i="1"/>
  <c r="T1885" i="1" s="1"/>
  <c r="U1885" i="1" s="1"/>
  <c r="S1884" i="1"/>
  <c r="T1884" i="1" s="1"/>
  <c r="U1884" i="1" s="1"/>
  <c r="S1883" i="1"/>
  <c r="T1883" i="1" s="1"/>
  <c r="U1883" i="1" s="1"/>
  <c r="S1882" i="1"/>
  <c r="T1882" i="1" s="1"/>
  <c r="U1882" i="1" s="1"/>
  <c r="S1881" i="1"/>
  <c r="T1881" i="1" s="1"/>
  <c r="U1881" i="1" s="1"/>
  <c r="S1880" i="1"/>
  <c r="T1880" i="1" s="1"/>
  <c r="U1880" i="1" s="1"/>
  <c r="S1879" i="1"/>
  <c r="T1879" i="1" s="1"/>
  <c r="U1879" i="1" s="1"/>
  <c r="U1878" i="1"/>
  <c r="U1876" i="1"/>
  <c r="U1874" i="1"/>
  <c r="U1872" i="1"/>
  <c r="U1870" i="1"/>
  <c r="U1868" i="1"/>
  <c r="U1867" i="1"/>
  <c r="U1865" i="1"/>
  <c r="U1863" i="1"/>
  <c r="U1861" i="1"/>
  <c r="U1859" i="1"/>
  <c r="U1857" i="1"/>
  <c r="U1856" i="1"/>
  <c r="S1856" i="1"/>
  <c r="U1855" i="1"/>
  <c r="S1855" i="1"/>
  <c r="U1854" i="1"/>
  <c r="S1854" i="1"/>
  <c r="R1854" i="1" s="1"/>
  <c r="S1853" i="1"/>
  <c r="S1852" i="1"/>
  <c r="T1852" i="1" s="1"/>
  <c r="U1852" i="1" s="1"/>
  <c r="U1851" i="1"/>
  <c r="S1851" i="1"/>
  <c r="U1850" i="1"/>
  <c r="S1850" i="1"/>
  <c r="U1849" i="1"/>
  <c r="S1849" i="1"/>
  <c r="U4509" i="1" l="1"/>
  <c r="U4508" i="1"/>
  <c r="U4507" i="1"/>
  <c r="U1007" i="1" l="1"/>
  <c r="U1008" i="1"/>
  <c r="U1018" i="1"/>
  <c r="U1020" i="1"/>
  <c r="U1021" i="1"/>
  <c r="U1022" i="1"/>
  <c r="U1023" i="1"/>
  <c r="U1025" i="1"/>
  <c r="U1027" i="1"/>
  <c r="U1028" i="1"/>
  <c r="U1030" i="1"/>
  <c r="U1033" i="1"/>
  <c r="U1034" i="1"/>
  <c r="U1037" i="1"/>
  <c r="U1040" i="1"/>
  <c r="U1043" i="1"/>
  <c r="U1045" i="1"/>
  <c r="U1046" i="1"/>
  <c r="U1048" i="1"/>
  <c r="U1067" i="1"/>
  <c r="U1175" i="1"/>
  <c r="U1185" i="1"/>
  <c r="U1189" i="1"/>
  <c r="U1191" i="1"/>
  <c r="U1204" i="1"/>
  <c r="U1222" i="1"/>
  <c r="U1281" i="1"/>
  <c r="U1302" i="1"/>
  <c r="U1303" i="1"/>
  <c r="U1306" i="1"/>
  <c r="U1365" i="1"/>
  <c r="U1382" i="1"/>
  <c r="U1383" i="1"/>
  <c r="U1384" i="1"/>
  <c r="U1385" i="1"/>
  <c r="U1386" i="1"/>
  <c r="U1396" i="1"/>
  <c r="U1397" i="1"/>
  <c r="R1397" i="1" s="1"/>
  <c r="U1398" i="1"/>
  <c r="S1398" i="1"/>
  <c r="S1396" i="1"/>
  <c r="T1395" i="1"/>
  <c r="U1395" i="1" s="1"/>
  <c r="T1394" i="1"/>
  <c r="U1394" i="1" s="1"/>
  <c r="T1393" i="1"/>
  <c r="U1393" i="1" s="1"/>
  <c r="T1392" i="1"/>
  <c r="U1392" i="1" s="1"/>
  <c r="T1391" i="1"/>
  <c r="U1391" i="1" s="1"/>
  <c r="T1390" i="1"/>
  <c r="U1390" i="1" s="1"/>
  <c r="T1389" i="1"/>
  <c r="U1389" i="1" s="1"/>
  <c r="T1388" i="1"/>
  <c r="U1388" i="1" s="1"/>
  <c r="T1387" i="1"/>
  <c r="U1387" i="1" s="1"/>
  <c r="S1384" i="1"/>
  <c r="S1383" i="1"/>
  <c r="S1382" i="1"/>
  <c r="U1363" i="1"/>
  <c r="U1361" i="1"/>
  <c r="U1359" i="1"/>
  <c r="U1357" i="1"/>
  <c r="T1356" i="1"/>
  <c r="U1356" i="1" s="1"/>
  <c r="T1355" i="1"/>
  <c r="U1355" i="1" s="1"/>
  <c r="T1354" i="1"/>
  <c r="U1354" i="1" s="1"/>
  <c r="T1353" i="1"/>
  <c r="U1353" i="1" s="1"/>
  <c r="T1352" i="1"/>
  <c r="U1352" i="1" s="1"/>
  <c r="T1351" i="1"/>
  <c r="U1351" i="1" s="1"/>
  <c r="T1350" i="1"/>
  <c r="U1350" i="1" s="1"/>
  <c r="T1349" i="1"/>
  <c r="U1349" i="1" s="1"/>
  <c r="T1348" i="1"/>
  <c r="U1348" i="1" s="1"/>
  <c r="T1347" i="1"/>
  <c r="U1347" i="1" s="1"/>
  <c r="U1346" i="1"/>
  <c r="T1345" i="1"/>
  <c r="U1345" i="1" s="1"/>
  <c r="T1344" i="1"/>
  <c r="U1344" i="1" s="1"/>
  <c r="T1342" i="1"/>
  <c r="U1342" i="1" s="1"/>
  <c r="T1341" i="1"/>
  <c r="U1341" i="1" s="1"/>
  <c r="T1340" i="1"/>
  <c r="U1340" i="1" s="1"/>
  <c r="T1339" i="1"/>
  <c r="U1339" i="1" s="1"/>
  <c r="T1337" i="1"/>
  <c r="U1337" i="1" s="1"/>
  <c r="T1336" i="1"/>
  <c r="U1336" i="1" s="1"/>
  <c r="T1334" i="1"/>
  <c r="U1334" i="1" s="1"/>
  <c r="T1333" i="1"/>
  <c r="U1333" i="1" s="1"/>
  <c r="T1332" i="1"/>
  <c r="U1332" i="1" s="1"/>
  <c r="T1331" i="1"/>
  <c r="U1331" i="1" s="1"/>
  <c r="T1330" i="1"/>
  <c r="U1330" i="1" s="1"/>
  <c r="T1329" i="1"/>
  <c r="U1329" i="1" s="1"/>
  <c r="T1328" i="1"/>
  <c r="U1328" i="1" s="1"/>
  <c r="T1327" i="1"/>
  <c r="U1327" i="1" s="1"/>
  <c r="T1326" i="1"/>
  <c r="U1326" i="1" s="1"/>
  <c r="T1325" i="1"/>
  <c r="U1325" i="1" s="1"/>
  <c r="T1324" i="1"/>
  <c r="U1324" i="1" s="1"/>
  <c r="T1323" i="1"/>
  <c r="U1323" i="1" s="1"/>
  <c r="T1322" i="1"/>
  <c r="U1322" i="1" s="1"/>
  <c r="T1321" i="1"/>
  <c r="U1321" i="1" s="1"/>
  <c r="T1320" i="1"/>
  <c r="U1320" i="1" s="1"/>
  <c r="T1319" i="1"/>
  <c r="U1319" i="1" s="1"/>
  <c r="T1318" i="1"/>
  <c r="U1318" i="1" s="1"/>
  <c r="T1317" i="1"/>
  <c r="U1317" i="1" s="1"/>
  <c r="U1316" i="1"/>
  <c r="U1315" i="1"/>
  <c r="U1314" i="1"/>
  <c r="U1313" i="1"/>
  <c r="T1312" i="1"/>
  <c r="U1312" i="1" s="1"/>
  <c r="T1311" i="1"/>
  <c r="U1311" i="1" s="1"/>
  <c r="T1310" i="1"/>
  <c r="U1310" i="1" s="1"/>
  <c r="T1309" i="1"/>
  <c r="U1309" i="1" s="1"/>
  <c r="T1308" i="1"/>
  <c r="U1308" i="1" s="1"/>
  <c r="T1307" i="1"/>
  <c r="U1307" i="1" s="1"/>
  <c r="S1306" i="1"/>
  <c r="U4568" i="1"/>
  <c r="U4494" i="1"/>
  <c r="U4493" i="1"/>
  <c r="U4492" i="1"/>
  <c r="U4491" i="1"/>
  <c r="U4490" i="1"/>
  <c r="U4489" i="1"/>
  <c r="S1302" i="1"/>
  <c r="T1299" i="1"/>
  <c r="U1299" i="1" s="1"/>
  <c r="T1296" i="1"/>
  <c r="U1296" i="1" s="1"/>
  <c r="T1293" i="1"/>
  <c r="U1293" i="1" s="1"/>
  <c r="U1290" i="1"/>
  <c r="T1287" i="1"/>
  <c r="U1287" i="1" s="1"/>
  <c r="T1284" i="1"/>
  <c r="U1284" i="1" s="1"/>
  <c r="T1278" i="1"/>
  <c r="U1278" i="1" s="1"/>
  <c r="U1275" i="1"/>
  <c r="T1272" i="1"/>
  <c r="U1272" i="1" s="1"/>
  <c r="T1269" i="1"/>
  <c r="U1269" i="1" s="1"/>
  <c r="T1266" i="1"/>
  <c r="U1266" i="1" s="1"/>
  <c r="T1263" i="1"/>
  <c r="U1263" i="1" s="1"/>
  <c r="T1260" i="1"/>
  <c r="U1260" i="1" s="1"/>
  <c r="T1257" i="1"/>
  <c r="U1257" i="1" s="1"/>
  <c r="T1254" i="1"/>
  <c r="U1254" i="1" s="1"/>
  <c r="T1251" i="1"/>
  <c r="U1251" i="1" s="1"/>
  <c r="T1248" i="1"/>
  <c r="U1248" i="1" s="1"/>
  <c r="T1245" i="1"/>
  <c r="U1245" i="1" s="1"/>
  <c r="T1242" i="1"/>
  <c r="U1242" i="1" s="1"/>
  <c r="T1239" i="1"/>
  <c r="U1239" i="1" s="1"/>
  <c r="S1238" i="1"/>
  <c r="T1238" i="1" s="1"/>
  <c r="U1238" i="1" s="1"/>
  <c r="S1237" i="1"/>
  <c r="T1237" i="1" s="1"/>
  <c r="U1237" i="1" s="1"/>
  <c r="S1236" i="1"/>
  <c r="T1236" i="1" s="1"/>
  <c r="U1236" i="1" s="1"/>
  <c r="S1235" i="1"/>
  <c r="T1235" i="1" s="1"/>
  <c r="U1235" i="1" s="1"/>
  <c r="S1234" i="1"/>
  <c r="T1234" i="1" s="1"/>
  <c r="U1234" i="1" s="1"/>
  <c r="S1233" i="1"/>
  <c r="T1233" i="1" s="1"/>
  <c r="S1232" i="1"/>
  <c r="T1232" i="1" s="1"/>
  <c r="U1232" i="1" s="1"/>
  <c r="S1231" i="1"/>
  <c r="T1231" i="1" s="1"/>
  <c r="U1231" i="1" s="1"/>
  <c r="S1230" i="1"/>
  <c r="T1230" i="1" s="1"/>
  <c r="U1230" i="1" s="1"/>
  <c r="S1229" i="1"/>
  <c r="T1229" i="1" s="1"/>
  <c r="U1229" i="1" s="1"/>
  <c r="S1228" i="1"/>
  <c r="T1228" i="1" s="1"/>
  <c r="U1228" i="1" s="1"/>
  <c r="S1227" i="1"/>
  <c r="T1227" i="1" s="1"/>
  <c r="U1227" i="1" s="1"/>
  <c r="S1226" i="1"/>
  <c r="T1226" i="1" s="1"/>
  <c r="U1226" i="1" s="1"/>
  <c r="S1225" i="1"/>
  <c r="T1225" i="1" s="1"/>
  <c r="U1225" i="1" s="1"/>
  <c r="S1224" i="1"/>
  <c r="T1224" i="1" s="1"/>
  <c r="U1224" i="1" s="1"/>
  <c r="S1223" i="1"/>
  <c r="T1223" i="1" s="1"/>
  <c r="U1223" i="1" s="1"/>
  <c r="T1213" i="1"/>
  <c r="U1213" i="1" s="1"/>
  <c r="T1207" i="1"/>
  <c r="U1207" i="1" s="1"/>
  <c r="T1203" i="1"/>
  <c r="U1203" i="1" s="1"/>
  <c r="T1202" i="1"/>
  <c r="U1202" i="1" s="1"/>
  <c r="T1201" i="1"/>
  <c r="U1201" i="1" s="1"/>
  <c r="T1200" i="1"/>
  <c r="U1200" i="1" s="1"/>
  <c r="T1197" i="1"/>
  <c r="U1197" i="1" s="1"/>
  <c r="T1196" i="1"/>
  <c r="U1196" i="1" s="1"/>
  <c r="T1193" i="1"/>
  <c r="U1193" i="1" s="1"/>
  <c r="T1192" i="1"/>
  <c r="U1192" i="1" s="1"/>
  <c r="T1187" i="1"/>
  <c r="U1187" i="1" s="1"/>
  <c r="T1183" i="1"/>
  <c r="U1183" i="1" s="1"/>
  <c r="T1181" i="1"/>
  <c r="U1181" i="1" s="1"/>
  <c r="T1178" i="1"/>
  <c r="U1178" i="1" s="1"/>
  <c r="T1172" i="1"/>
  <c r="U1172" i="1" s="1"/>
  <c r="T1169" i="1"/>
  <c r="U1169" i="1" s="1"/>
  <c r="T1166" i="1"/>
  <c r="U1166" i="1" s="1"/>
  <c r="T1163" i="1"/>
  <c r="U1163" i="1" s="1"/>
  <c r="T1160" i="1"/>
  <c r="U1160" i="1" s="1"/>
  <c r="T1157" i="1"/>
  <c r="U1157" i="1" s="1"/>
  <c r="T1154" i="1"/>
  <c r="U1154" i="1" s="1"/>
  <c r="T1153" i="1"/>
  <c r="U1153" i="1" s="1"/>
  <c r="T1152" i="1"/>
  <c r="U1152" i="1" s="1"/>
  <c r="T1151" i="1"/>
  <c r="U1151" i="1" s="1"/>
  <c r="T1148" i="1"/>
  <c r="U1148" i="1" s="1"/>
  <c r="T1147" i="1"/>
  <c r="U1147" i="1" s="1"/>
  <c r="T1144" i="1"/>
  <c r="U1144" i="1" s="1"/>
  <c r="T1141" i="1"/>
  <c r="U1141" i="1" s="1"/>
  <c r="T1138" i="1"/>
  <c r="U1138" i="1" s="1"/>
  <c r="T1135" i="1"/>
  <c r="U1135" i="1" s="1"/>
  <c r="T1132" i="1"/>
  <c r="U1132" i="1" s="1"/>
  <c r="T1129" i="1"/>
  <c r="U1129" i="1" s="1"/>
  <c r="T1126" i="1"/>
  <c r="U1126" i="1" s="1"/>
  <c r="T1123" i="1"/>
  <c r="U1123" i="1" s="1"/>
  <c r="T1122" i="1"/>
  <c r="U1122" i="1" s="1"/>
  <c r="T1119" i="1"/>
  <c r="U1119" i="1" s="1"/>
  <c r="T1118" i="1"/>
  <c r="U1118" i="1" s="1"/>
  <c r="T1117" i="1"/>
  <c r="U1117" i="1" s="1"/>
  <c r="T1116" i="1"/>
  <c r="U1116" i="1" s="1"/>
  <c r="T1115" i="1"/>
  <c r="U1115" i="1" s="1"/>
  <c r="T1114" i="1"/>
  <c r="U1114" i="1" s="1"/>
  <c r="T1111" i="1"/>
  <c r="U1111" i="1" s="1"/>
  <c r="T1108" i="1"/>
  <c r="U1108" i="1" s="1"/>
  <c r="T1105" i="1"/>
  <c r="U1105" i="1" s="1"/>
  <c r="T1102" i="1"/>
  <c r="U1102" i="1" s="1"/>
  <c r="T1101" i="1"/>
  <c r="U1101" i="1" s="1"/>
  <c r="T1100" i="1"/>
  <c r="U1100" i="1" s="1"/>
  <c r="U1099" i="1"/>
  <c r="T1098" i="1"/>
  <c r="U1098" i="1" s="1"/>
  <c r="T1097" i="1"/>
  <c r="U1097" i="1" s="1"/>
  <c r="T1096" i="1"/>
  <c r="U1096" i="1" s="1"/>
  <c r="T1095" i="1"/>
  <c r="U1095" i="1" s="1"/>
  <c r="T1092" i="1"/>
  <c r="U1092" i="1" s="1"/>
  <c r="T1089" i="1"/>
  <c r="U1089" i="1" s="1"/>
  <c r="T1086" i="1"/>
  <c r="U1086" i="1" s="1"/>
  <c r="T1083" i="1"/>
  <c r="U1083" i="1" s="1"/>
  <c r="T1082" i="1"/>
  <c r="U1082" i="1" s="1"/>
  <c r="T1081" i="1"/>
  <c r="U1081" i="1" s="1"/>
  <c r="T1078" i="1"/>
  <c r="U1078" i="1" s="1"/>
  <c r="T1077" i="1"/>
  <c r="U1077" i="1" s="1"/>
  <c r="T1074" i="1"/>
  <c r="U1074" i="1" s="1"/>
  <c r="T1071" i="1"/>
  <c r="U1071" i="1" s="1"/>
  <c r="T1068" i="1"/>
  <c r="U1068" i="1" s="1"/>
  <c r="S1065" i="1"/>
  <c r="U1065" i="1" s="1"/>
  <c r="T1062" i="1"/>
  <c r="U1062" i="1" s="1"/>
  <c r="T1059" i="1"/>
  <c r="U1059" i="1" s="1"/>
  <c r="T1056" i="1"/>
  <c r="U1056" i="1" s="1"/>
  <c r="U1053" i="1"/>
  <c r="T1050" i="1"/>
  <c r="U1050" i="1" s="1"/>
  <c r="S1028" i="1"/>
  <c r="T1017" i="1"/>
  <c r="U1017" i="1" s="1"/>
  <c r="T1015" i="1"/>
  <c r="U1015" i="1" s="1"/>
  <c r="T1014" i="1"/>
  <c r="U1014" i="1" s="1"/>
  <c r="T1012" i="1"/>
  <c r="U1012" i="1" s="1"/>
  <c r="S1010" i="1"/>
  <c r="S1009" i="1"/>
  <c r="T1009" i="1" s="1"/>
  <c r="U1009" i="1" s="1"/>
  <c r="S1008" i="1"/>
  <c r="S1007" i="1"/>
  <c r="T1004" i="1"/>
  <c r="U1004" i="1" s="1"/>
  <c r="T1001" i="1"/>
  <c r="U1001" i="1" s="1"/>
  <c r="T998" i="1"/>
  <c r="U998" i="1" s="1"/>
  <c r="T995" i="1"/>
  <c r="U995" i="1" s="1"/>
  <c r="T992" i="1"/>
  <c r="U992" i="1" s="1"/>
  <c r="T989" i="1"/>
  <c r="U989" i="1" s="1"/>
  <c r="T988" i="1"/>
  <c r="U988" i="1" s="1"/>
  <c r="U987" i="1"/>
  <c r="U4488" i="1"/>
  <c r="U4487" i="1"/>
  <c r="U4486" i="1"/>
  <c r="U4485" i="1"/>
  <c r="U4484" i="1"/>
  <c r="U4483" i="1"/>
  <c r="U4482" i="1"/>
  <c r="U4481" i="1"/>
  <c r="U4480" i="1"/>
  <c r="U4479" i="1"/>
  <c r="U4478" i="1"/>
  <c r="U4477" i="1"/>
  <c r="U4476" i="1"/>
  <c r="U4474" i="1"/>
  <c r="U4472" i="1"/>
  <c r="U4471" i="1"/>
  <c r="U4469" i="1"/>
  <c r="U4467" i="1"/>
  <c r="T986" i="1" l="1"/>
  <c r="U986" i="1" s="1"/>
  <c r="S981" i="1"/>
  <c r="T981" i="1" s="1"/>
  <c r="U981" i="1" s="1"/>
  <c r="S980" i="1"/>
  <c r="T980" i="1" s="1"/>
  <c r="U980" i="1" s="1"/>
  <c r="S979" i="1"/>
  <c r="T979" i="1" s="1"/>
  <c r="U979" i="1" s="1"/>
  <c r="U977" i="1"/>
  <c r="U975" i="1"/>
  <c r="U973" i="1"/>
  <c r="S971" i="1"/>
  <c r="U971" i="1" s="1"/>
  <c r="S969" i="1"/>
  <c r="U969" i="1" s="1"/>
  <c r="S967" i="1"/>
  <c r="U967" i="1" s="1"/>
  <c r="S965" i="1"/>
  <c r="U965" i="1" s="1"/>
  <c r="S963" i="1"/>
  <c r="U963" i="1" s="1"/>
  <c r="U961" i="1"/>
  <c r="S959" i="1"/>
  <c r="U959" i="1" s="1"/>
  <c r="T958" i="1"/>
  <c r="U958" i="1" s="1"/>
  <c r="U955" i="1"/>
  <c r="U952" i="1"/>
  <c r="S950" i="1"/>
  <c r="U950" i="1" s="1"/>
  <c r="U949" i="1"/>
  <c r="U947" i="1"/>
  <c r="U945" i="1"/>
  <c r="U943" i="1"/>
  <c r="U941" i="1"/>
  <c r="T940" i="1"/>
  <c r="U940" i="1" s="1"/>
  <c r="T939" i="1"/>
  <c r="U939" i="1" s="1"/>
  <c r="S938" i="1"/>
  <c r="T938" i="1" s="1"/>
  <c r="U938" i="1" s="1"/>
  <c r="T937" i="1"/>
  <c r="U937" i="1" s="1"/>
  <c r="S936" i="1"/>
  <c r="T936" i="1" s="1"/>
  <c r="U936" i="1" s="1"/>
  <c r="S935" i="1"/>
  <c r="T935" i="1" s="1"/>
  <c r="U935" i="1" s="1"/>
  <c r="S934" i="1"/>
  <c r="T934" i="1" s="1"/>
  <c r="U934" i="1" s="1"/>
  <c r="S933" i="1"/>
  <c r="T933" i="1" s="1"/>
  <c r="U933" i="1" s="1"/>
  <c r="S932" i="1"/>
  <c r="T932" i="1" s="1"/>
  <c r="U932" i="1" s="1"/>
  <c r="S931" i="1"/>
  <c r="T931" i="1" s="1"/>
  <c r="U931" i="1" s="1"/>
  <c r="T929" i="1"/>
  <c r="U929" i="1" s="1"/>
  <c r="T928" i="1"/>
  <c r="U928" i="1" s="1"/>
  <c r="T926" i="1"/>
  <c r="U926" i="1" s="1"/>
  <c r="T925" i="1"/>
  <c r="U925" i="1" s="1"/>
  <c r="T922" i="1"/>
  <c r="U922" i="1" s="1"/>
  <c r="U920" i="1"/>
  <c r="S919" i="1"/>
  <c r="T919" i="1" s="1"/>
  <c r="U919" i="1" s="1"/>
  <c r="S918" i="1"/>
  <c r="T918" i="1" s="1"/>
  <c r="U918" i="1" s="1"/>
  <c r="S917" i="1"/>
  <c r="T917" i="1" s="1"/>
  <c r="U917" i="1" s="1"/>
  <c r="S916" i="1"/>
  <c r="T916" i="1" s="1"/>
  <c r="U916" i="1" s="1"/>
  <c r="S915" i="1"/>
  <c r="T915" i="1" s="1"/>
  <c r="U915" i="1" s="1"/>
  <c r="S914" i="1"/>
  <c r="T914" i="1" s="1"/>
  <c r="U914" i="1" s="1"/>
  <c r="S913" i="1"/>
  <c r="T913" i="1" s="1"/>
  <c r="U913" i="1" s="1"/>
  <c r="S912" i="1"/>
  <c r="T912" i="1" s="1"/>
  <c r="U912" i="1" s="1"/>
  <c r="T911" i="1"/>
  <c r="U911" i="1" s="1"/>
  <c r="S910" i="1"/>
  <c r="T910" i="1" s="1"/>
  <c r="U910" i="1" s="1"/>
  <c r="T909" i="1"/>
  <c r="U909" i="1" s="1"/>
  <c r="U907" i="1"/>
  <c r="S905" i="1"/>
  <c r="U905" i="1" s="1"/>
  <c r="T904" i="1"/>
  <c r="U904" i="1" s="1"/>
  <c r="T903" i="1"/>
  <c r="U903" i="1" s="1"/>
  <c r="T902" i="1"/>
  <c r="U902" i="1" s="1"/>
  <c r="T901" i="1"/>
  <c r="U901" i="1" s="1"/>
  <c r="T900" i="1"/>
  <c r="U900" i="1" s="1"/>
  <c r="T899" i="1"/>
  <c r="U899" i="1" s="1"/>
  <c r="T898" i="1"/>
  <c r="U898" i="1" s="1"/>
  <c r="T897" i="1"/>
  <c r="U897" i="1" s="1"/>
  <c r="T896" i="1"/>
  <c r="U896" i="1" s="1"/>
  <c r="S895" i="1"/>
  <c r="T895" i="1" s="1"/>
  <c r="U895" i="1" s="1"/>
  <c r="S894" i="1"/>
  <c r="T894" i="1" s="1"/>
  <c r="U894" i="1" s="1"/>
  <c r="S893" i="1"/>
  <c r="T893" i="1" s="1"/>
  <c r="U893" i="1" s="1"/>
  <c r="S892" i="1"/>
  <c r="T892" i="1" s="1"/>
  <c r="U892" i="1" s="1"/>
  <c r="S891" i="1"/>
  <c r="T891" i="1" s="1"/>
  <c r="U891" i="1" s="1"/>
  <c r="S890" i="1"/>
  <c r="T890" i="1" s="1"/>
  <c r="U890" i="1" s="1"/>
  <c r="S889" i="1"/>
  <c r="T889" i="1" s="1"/>
  <c r="U889" i="1" s="1"/>
  <c r="S888" i="1"/>
  <c r="T888" i="1" s="1"/>
  <c r="U888" i="1" s="1"/>
  <c r="S887" i="1"/>
  <c r="T887" i="1" s="1"/>
  <c r="U887" i="1" s="1"/>
  <c r="S886" i="1"/>
  <c r="T886" i="1" s="1"/>
  <c r="U886" i="1" s="1"/>
  <c r="S885" i="1"/>
  <c r="T885" i="1" s="1"/>
  <c r="U885" i="1" s="1"/>
  <c r="U883" i="1"/>
  <c r="U881" i="1"/>
  <c r="T880" i="1"/>
  <c r="U880" i="1" s="1"/>
  <c r="T879" i="1"/>
  <c r="U879" i="1" s="1"/>
  <c r="T878" i="1"/>
  <c r="U878" i="1" s="1"/>
  <c r="T877" i="1"/>
  <c r="U877" i="1" s="1"/>
  <c r="T876" i="1"/>
  <c r="U876" i="1" s="1"/>
  <c r="T875" i="1"/>
  <c r="U875" i="1" s="1"/>
  <c r="T874" i="1"/>
  <c r="U874" i="1" s="1"/>
  <c r="T873" i="1"/>
  <c r="U873" i="1" s="1"/>
  <c r="T872" i="1"/>
  <c r="U872" i="1" s="1"/>
  <c r="T871" i="1"/>
  <c r="U871" i="1" s="1"/>
  <c r="T870" i="1"/>
  <c r="U870" i="1" s="1"/>
  <c r="T869" i="1"/>
  <c r="U869" i="1" s="1"/>
  <c r="T868" i="1"/>
  <c r="U868" i="1" s="1"/>
  <c r="T867" i="1"/>
  <c r="U867" i="1" s="1"/>
  <c r="T866" i="1"/>
  <c r="U866" i="1" s="1"/>
  <c r="T865" i="1"/>
  <c r="U865" i="1" s="1"/>
  <c r="T864" i="1"/>
  <c r="U864" i="1" s="1"/>
  <c r="T863" i="1"/>
  <c r="U863" i="1" s="1"/>
  <c r="T862" i="1"/>
  <c r="U862" i="1" s="1"/>
  <c r="T861" i="1"/>
  <c r="U861" i="1" s="1"/>
  <c r="T860" i="1"/>
  <c r="U860" i="1" s="1"/>
  <c r="T859" i="1"/>
  <c r="U859" i="1" s="1"/>
  <c r="T858" i="1"/>
  <c r="U858" i="1" s="1"/>
  <c r="T857" i="1"/>
  <c r="U857" i="1" s="1"/>
  <c r="T856" i="1"/>
  <c r="U856" i="1" s="1"/>
  <c r="T855" i="1"/>
  <c r="U855" i="1" s="1"/>
  <c r="T854" i="1"/>
  <c r="U854" i="1" s="1"/>
  <c r="T853" i="1"/>
  <c r="U853" i="1" s="1"/>
  <c r="T852" i="1"/>
  <c r="U852" i="1" s="1"/>
  <c r="T851" i="1"/>
  <c r="U851" i="1" s="1"/>
  <c r="T850" i="1"/>
  <c r="U850" i="1" s="1"/>
  <c r="T849" i="1"/>
  <c r="U849" i="1" s="1"/>
  <c r="T848" i="1"/>
  <c r="U848" i="1" s="1"/>
  <c r="T847" i="1"/>
  <c r="U847" i="1" s="1"/>
  <c r="T846" i="1"/>
  <c r="U846" i="1" s="1"/>
  <c r="T845" i="1"/>
  <c r="U845" i="1" s="1"/>
  <c r="T844" i="1"/>
  <c r="U844" i="1" s="1"/>
  <c r="T843" i="1"/>
  <c r="U843" i="1" s="1"/>
  <c r="T842" i="1"/>
  <c r="U842" i="1" s="1"/>
  <c r="T841" i="1"/>
  <c r="U841" i="1" s="1"/>
  <c r="T840" i="1"/>
  <c r="U840" i="1" s="1"/>
  <c r="T839" i="1"/>
  <c r="U839" i="1" s="1"/>
  <c r="T838" i="1"/>
  <c r="U838" i="1" s="1"/>
  <c r="T837" i="1"/>
  <c r="U837" i="1" s="1"/>
  <c r="T836" i="1"/>
  <c r="U836" i="1" s="1"/>
  <c r="T835" i="1"/>
  <c r="U835" i="1" s="1"/>
  <c r="T834" i="1"/>
  <c r="U834" i="1" s="1"/>
  <c r="S833" i="1"/>
  <c r="T833" i="1" s="1"/>
  <c r="U833" i="1" s="1"/>
  <c r="S832" i="1"/>
  <c r="T832" i="1" s="1"/>
  <c r="U832" i="1" s="1"/>
  <c r="T831" i="1"/>
  <c r="U831" i="1" s="1"/>
  <c r="T830" i="1"/>
  <c r="U830" i="1" s="1"/>
  <c r="T829" i="1"/>
  <c r="U829" i="1" s="1"/>
  <c r="T828" i="1"/>
  <c r="U828" i="1" s="1"/>
  <c r="T827" i="1"/>
  <c r="U827" i="1" s="1"/>
  <c r="T826" i="1"/>
  <c r="U826" i="1" s="1"/>
  <c r="T825" i="1"/>
  <c r="U825" i="1" s="1"/>
  <c r="T824" i="1"/>
  <c r="U824" i="1" s="1"/>
  <c r="T823" i="1"/>
  <c r="U823" i="1" s="1"/>
  <c r="T822" i="1"/>
  <c r="U822" i="1" s="1"/>
  <c r="T821" i="1"/>
  <c r="U821" i="1" s="1"/>
  <c r="T820" i="1"/>
  <c r="U820" i="1" s="1"/>
  <c r="T819" i="1"/>
  <c r="U819" i="1" s="1"/>
  <c r="T818" i="1"/>
  <c r="U818" i="1" s="1"/>
  <c r="T817" i="1"/>
  <c r="U817" i="1" s="1"/>
  <c r="T816" i="1"/>
  <c r="U816" i="1" s="1"/>
  <c r="T815" i="1"/>
  <c r="U815" i="1" s="1"/>
  <c r="T814" i="1"/>
  <c r="U814" i="1" s="1"/>
  <c r="T813" i="1"/>
  <c r="U813" i="1" s="1"/>
  <c r="T812" i="1"/>
  <c r="U812" i="1" s="1"/>
  <c r="S811" i="1"/>
  <c r="T811" i="1" s="1"/>
  <c r="U811" i="1" s="1"/>
  <c r="S810" i="1"/>
  <c r="T810" i="1" s="1"/>
  <c r="U810" i="1" s="1"/>
  <c r="S809" i="1"/>
  <c r="T809" i="1" s="1"/>
  <c r="U809" i="1" s="1"/>
  <c r="S808" i="1"/>
  <c r="T808" i="1" s="1"/>
  <c r="U808" i="1" s="1"/>
  <c r="S807" i="1"/>
  <c r="T807" i="1" s="1"/>
  <c r="U807" i="1" s="1"/>
  <c r="S806" i="1"/>
  <c r="T806" i="1" s="1"/>
  <c r="U806" i="1" s="1"/>
  <c r="S805" i="1"/>
  <c r="T805" i="1" s="1"/>
  <c r="U805" i="1" s="1"/>
  <c r="S804" i="1"/>
  <c r="T804" i="1" s="1"/>
  <c r="U804" i="1" s="1"/>
  <c r="S803" i="1"/>
  <c r="T803" i="1" s="1"/>
  <c r="U803" i="1" s="1"/>
  <c r="S802" i="1"/>
  <c r="T802" i="1" s="1"/>
  <c r="U802" i="1" s="1"/>
  <c r="S801" i="1"/>
  <c r="T801" i="1" s="1"/>
  <c r="U801" i="1" s="1"/>
  <c r="S800" i="1"/>
  <c r="T800" i="1" s="1"/>
  <c r="U800" i="1" s="1"/>
  <c r="S799" i="1"/>
  <c r="T799" i="1" s="1"/>
  <c r="U799" i="1" s="1"/>
  <c r="S798" i="1"/>
  <c r="T798" i="1" s="1"/>
  <c r="U798" i="1" s="1"/>
  <c r="S797" i="1"/>
  <c r="T797" i="1" s="1"/>
  <c r="U797" i="1" s="1"/>
  <c r="S796" i="1"/>
  <c r="T796" i="1" s="1"/>
  <c r="U796" i="1" s="1"/>
  <c r="S795" i="1"/>
  <c r="T795" i="1" s="1"/>
  <c r="U795" i="1" s="1"/>
  <c r="T794" i="1"/>
  <c r="U794" i="1" s="1"/>
  <c r="S793" i="1"/>
  <c r="T793" i="1" s="1"/>
  <c r="U793" i="1" s="1"/>
  <c r="T792" i="1"/>
  <c r="U792" i="1" s="1"/>
  <c r="S791" i="1"/>
  <c r="T791" i="1" s="1"/>
  <c r="U791" i="1" s="1"/>
  <c r="S790" i="1"/>
  <c r="T790" i="1" s="1"/>
  <c r="U790" i="1" s="1"/>
  <c r="T789" i="1"/>
  <c r="U789" i="1" s="1"/>
  <c r="T788" i="1"/>
  <c r="U788" i="1" s="1"/>
  <c r="T787" i="1"/>
  <c r="U787" i="1" s="1"/>
  <c r="S786" i="1"/>
  <c r="T786" i="1" s="1"/>
  <c r="U786" i="1" s="1"/>
  <c r="S785" i="1"/>
  <c r="T785" i="1" s="1"/>
  <c r="U785" i="1" s="1"/>
  <c r="S784" i="1"/>
  <c r="T784" i="1" s="1"/>
  <c r="U784" i="1" s="1"/>
  <c r="S783" i="1"/>
  <c r="T783" i="1" s="1"/>
  <c r="U783" i="1" s="1"/>
  <c r="S782" i="1"/>
  <c r="T782" i="1" s="1"/>
  <c r="U782" i="1" s="1"/>
  <c r="S781" i="1"/>
  <c r="T781" i="1" s="1"/>
  <c r="U781" i="1" s="1"/>
  <c r="T780" i="1"/>
  <c r="U780" i="1" s="1"/>
  <c r="T779" i="1"/>
  <c r="U779" i="1" s="1"/>
  <c r="S778" i="1"/>
  <c r="T778" i="1" s="1"/>
  <c r="U778" i="1" s="1"/>
  <c r="S777" i="1"/>
  <c r="T777" i="1" s="1"/>
  <c r="U777" i="1" s="1"/>
  <c r="T776" i="1"/>
  <c r="U776" i="1" s="1"/>
  <c r="S775" i="1"/>
  <c r="T775" i="1" s="1"/>
  <c r="U775" i="1" s="1"/>
  <c r="U773" i="1"/>
  <c r="U771" i="1"/>
  <c r="T770" i="1"/>
  <c r="U770" i="1" s="1"/>
  <c r="T769" i="1"/>
  <c r="U769" i="1" s="1"/>
  <c r="T768" i="1"/>
  <c r="U768" i="1" s="1"/>
  <c r="T767" i="1"/>
  <c r="U767" i="1" s="1"/>
  <c r="T766" i="1"/>
  <c r="U766" i="1" s="1"/>
  <c r="T765" i="1"/>
  <c r="U765" i="1" s="1"/>
  <c r="T764" i="1"/>
  <c r="U764" i="1" s="1"/>
  <c r="T763" i="1"/>
  <c r="U763" i="1" s="1"/>
  <c r="T762" i="1"/>
  <c r="U762" i="1" s="1"/>
  <c r="T761" i="1"/>
  <c r="U761" i="1" s="1"/>
  <c r="T760" i="1"/>
  <c r="U760" i="1" s="1"/>
  <c r="T759" i="1"/>
  <c r="U759" i="1" s="1"/>
  <c r="T758" i="1"/>
  <c r="U758" i="1" s="1"/>
  <c r="T757" i="1"/>
  <c r="U757" i="1" s="1"/>
  <c r="T756" i="1"/>
  <c r="U756" i="1" s="1"/>
  <c r="T755" i="1"/>
  <c r="U755" i="1" s="1"/>
  <c r="T754" i="1"/>
  <c r="U754" i="1" s="1"/>
  <c r="U752" i="1"/>
  <c r="U750" i="1"/>
  <c r="U748" i="1"/>
  <c r="U746" i="1"/>
  <c r="U744" i="1"/>
  <c r="U742" i="1"/>
  <c r="U740" i="1"/>
  <c r="T739" i="1"/>
  <c r="U739" i="1" s="1"/>
  <c r="T738" i="1"/>
  <c r="U738" i="1" s="1"/>
  <c r="S737" i="1"/>
  <c r="T737" i="1" s="1"/>
  <c r="U737" i="1" s="1"/>
  <c r="T736" i="1"/>
  <c r="U736" i="1" s="1"/>
  <c r="S735" i="1"/>
  <c r="T735" i="1" s="1"/>
  <c r="U735" i="1" s="1"/>
  <c r="S734" i="1"/>
  <c r="T734" i="1" s="1"/>
  <c r="U734" i="1" s="1"/>
  <c r="S733" i="1"/>
  <c r="T733" i="1" s="1"/>
  <c r="U733" i="1" s="1"/>
  <c r="S732" i="1"/>
  <c r="T732" i="1" s="1"/>
  <c r="U732" i="1" s="1"/>
  <c r="S731" i="1"/>
  <c r="T731" i="1" s="1"/>
  <c r="U731" i="1" s="1"/>
  <c r="S730" i="1"/>
  <c r="T730" i="1" s="1"/>
  <c r="U730" i="1" s="1"/>
  <c r="S729" i="1"/>
  <c r="T729" i="1" s="1"/>
  <c r="U729" i="1" s="1"/>
  <c r="T728" i="1"/>
  <c r="U728" i="1" s="1"/>
  <c r="T726" i="1"/>
  <c r="U726" i="1" s="1"/>
  <c r="S725" i="1"/>
  <c r="T725" i="1" s="1"/>
  <c r="U725" i="1" s="1"/>
  <c r="S724" i="1"/>
  <c r="T724" i="1" s="1"/>
  <c r="U724" i="1" s="1"/>
  <c r="T722" i="1"/>
  <c r="U722" i="1" s="1"/>
  <c r="T720" i="1"/>
  <c r="U720" i="1" s="1"/>
  <c r="S719" i="1"/>
  <c r="T719" i="1" s="1"/>
  <c r="U719" i="1" s="1"/>
  <c r="T718" i="1"/>
  <c r="U718" i="1" s="1"/>
  <c r="S716" i="1"/>
  <c r="U716" i="1" s="1"/>
  <c r="S714" i="1"/>
  <c r="U714" i="1" s="1"/>
  <c r="T713" i="1"/>
  <c r="U713" i="1" s="1"/>
  <c r="S710" i="1"/>
  <c r="T710" i="1" s="1"/>
  <c r="U710" i="1" s="1"/>
  <c r="S709" i="1"/>
  <c r="T709" i="1" s="1"/>
  <c r="U709" i="1" s="1"/>
  <c r="S708" i="1"/>
  <c r="T708" i="1" s="1"/>
  <c r="U708" i="1" s="1"/>
  <c r="S707" i="1"/>
  <c r="T707" i="1" s="1"/>
  <c r="U707" i="1" s="1"/>
  <c r="S706" i="1"/>
  <c r="T706" i="1" s="1"/>
  <c r="U706" i="1" s="1"/>
  <c r="S705" i="1"/>
  <c r="T705" i="1" s="1"/>
  <c r="U705" i="1" s="1"/>
  <c r="S704" i="1"/>
  <c r="T704" i="1" s="1"/>
  <c r="U704" i="1" s="1"/>
  <c r="S703" i="1"/>
  <c r="T703" i="1" s="1"/>
  <c r="U703" i="1" s="1"/>
  <c r="T702" i="1"/>
  <c r="U702" i="1" s="1"/>
  <c r="S701" i="1"/>
  <c r="S699" i="1"/>
  <c r="U699" i="1" s="1"/>
  <c r="T698" i="1"/>
  <c r="U698" i="1" s="1"/>
  <c r="S697" i="1"/>
  <c r="T697" i="1" s="1"/>
  <c r="U697" i="1" s="1"/>
  <c r="T696" i="1"/>
  <c r="U696" i="1" s="1"/>
  <c r="S694" i="1"/>
  <c r="U694" i="1" s="1"/>
  <c r="T692" i="1"/>
  <c r="U692" i="1" s="1"/>
  <c r="T690" i="1"/>
  <c r="U690" i="1" s="1"/>
  <c r="S689" i="1"/>
  <c r="T689" i="1" s="1"/>
  <c r="U689" i="1" s="1"/>
  <c r="T688" i="1"/>
  <c r="U688" i="1" s="1"/>
  <c r="S682" i="1"/>
  <c r="T682" i="1" s="1"/>
  <c r="U682" i="1" s="1"/>
  <c r="S681" i="1"/>
  <c r="T681" i="1" s="1"/>
  <c r="U681" i="1" s="1"/>
  <c r="S680" i="1"/>
  <c r="T680" i="1" s="1"/>
  <c r="U680" i="1" s="1"/>
  <c r="S679" i="1"/>
  <c r="T679" i="1" s="1"/>
  <c r="U679" i="1" s="1"/>
  <c r="S678" i="1"/>
  <c r="T678" i="1" s="1"/>
  <c r="U678" i="1" s="1"/>
  <c r="S677" i="1"/>
  <c r="T677" i="1" s="1"/>
  <c r="U677" i="1" s="1"/>
  <c r="S676" i="1"/>
  <c r="T676" i="1" s="1"/>
  <c r="U676" i="1" s="1"/>
  <c r="S675" i="1"/>
  <c r="T675" i="1" s="1"/>
  <c r="U675" i="1" s="1"/>
  <c r="T701" i="1" l="1"/>
  <c r="U701" i="1" s="1"/>
  <c r="U4466" i="1" l="1"/>
  <c r="U4465" i="1"/>
  <c r="U4463" i="1"/>
  <c r="U4461" i="1"/>
  <c r="U4460" i="1"/>
  <c r="U4459" i="1"/>
  <c r="U4458" i="1"/>
  <c r="U4457" i="1"/>
  <c r="U4456" i="1"/>
  <c r="U4455" i="1"/>
  <c r="U4454" i="1"/>
  <c r="U4453" i="1"/>
  <c r="U4452" i="1"/>
  <c r="U4451" i="1"/>
  <c r="U4450" i="1"/>
  <c r="U4449" i="1"/>
  <c r="U4448" i="1"/>
  <c r="U4447" i="1"/>
  <c r="U4446" i="1"/>
  <c r="U4445" i="1"/>
  <c r="U4443" i="1"/>
  <c r="U4440" i="1"/>
  <c r="U4438" i="1"/>
  <c r="U642" i="1" l="1"/>
  <c r="S642" i="1"/>
  <c r="U641" i="1"/>
  <c r="S641" i="1"/>
  <c r="U606" i="1"/>
  <c r="S606" i="1"/>
  <c r="U605" i="1"/>
  <c r="U604" i="1"/>
  <c r="S604" i="1"/>
  <c r="U602" i="1"/>
  <c r="U573" i="1"/>
  <c r="S573" i="1"/>
  <c r="U572" i="1"/>
  <c r="S572" i="1"/>
  <c r="U571" i="1"/>
  <c r="S571" i="1"/>
  <c r="U570" i="1"/>
  <c r="S570" i="1"/>
  <c r="U569" i="1"/>
  <c r="S569" i="1"/>
  <c r="U568" i="1"/>
  <c r="S568" i="1"/>
  <c r="U567" i="1"/>
  <c r="S567" i="1"/>
  <c r="U566" i="1"/>
  <c r="S566" i="1"/>
  <c r="U565" i="1"/>
  <c r="S565" i="1"/>
  <c r="U564" i="1"/>
  <c r="U563" i="1"/>
  <c r="S563" i="1"/>
  <c r="U562" i="1"/>
  <c r="S562" i="1"/>
  <c r="U561" i="1"/>
  <c r="S561" i="1"/>
  <c r="U558" i="1"/>
  <c r="U557" i="1"/>
  <c r="U556" i="1"/>
  <c r="U555" i="1"/>
  <c r="U554" i="1"/>
  <c r="U553" i="1"/>
  <c r="S553" i="1"/>
  <c r="U552" i="1"/>
  <c r="S552" i="1"/>
  <c r="U551" i="1"/>
  <c r="S551" i="1"/>
  <c r="U550" i="1"/>
  <c r="U549" i="1"/>
  <c r="U548" i="1"/>
  <c r="U547" i="1"/>
  <c r="U546" i="1"/>
  <c r="U544" i="1"/>
  <c r="U542" i="1"/>
  <c r="U541" i="1"/>
  <c r="U536" i="1"/>
  <c r="U533" i="1" l="1"/>
  <c r="U529" i="1"/>
  <c r="U527" i="1"/>
  <c r="U525" i="1"/>
  <c r="U523" i="1"/>
  <c r="U521" i="1"/>
  <c r="U519" i="1"/>
  <c r="U517" i="1"/>
  <c r="U513" i="1"/>
  <c r="U511" i="1"/>
  <c r="U509" i="1"/>
  <c r="U507" i="1"/>
  <c r="U505" i="1"/>
  <c r="U503" i="1"/>
  <c r="U501" i="1"/>
  <c r="U499" i="1"/>
  <c r="T481" i="1"/>
  <c r="T484" i="1"/>
  <c r="U484" i="1" s="1"/>
  <c r="T452" i="1" l="1"/>
  <c r="U452" i="1" s="1"/>
  <c r="U453" i="1"/>
  <c r="U496" i="1"/>
  <c r="U493" i="1"/>
  <c r="U490" i="1"/>
  <c r="U487" i="1"/>
  <c r="U481" i="1"/>
  <c r="U478" i="1"/>
  <c r="U472" i="1"/>
  <c r="U469" i="1"/>
  <c r="U466" i="1"/>
  <c r="U463" i="1"/>
  <c r="U460" i="1"/>
  <c r="U457" i="1"/>
  <c r="U456" i="1"/>
  <c r="U455" i="1"/>
  <c r="U454" i="1"/>
  <c r="U451" i="1"/>
  <c r="U449" i="1"/>
  <c r="U446" i="1"/>
  <c r="U443" i="1"/>
  <c r="U441" i="1"/>
  <c r="U439" i="1"/>
  <c r="U437" i="1"/>
  <c r="T435" i="1"/>
  <c r="U435" i="1" s="1"/>
  <c r="U433" i="1" l="1"/>
  <c r="U431" i="1"/>
  <c r="U429" i="1"/>
  <c r="T427" i="1"/>
  <c r="U427" i="1" s="1"/>
  <c r="T425" i="1"/>
  <c r="U425" i="1" s="1"/>
  <c r="U423" i="1"/>
  <c r="U419" i="1"/>
  <c r="U421" i="1"/>
  <c r="U415" i="1"/>
  <c r="U413" i="1"/>
  <c r="T231" i="1" l="1"/>
  <c r="U231" i="1" s="1"/>
  <c r="T230" i="1"/>
  <c r="U230" i="1" s="1"/>
  <c r="T229" i="1"/>
  <c r="U229" i="1" s="1"/>
  <c r="U4437" i="1" l="1"/>
  <c r="U4431" i="1"/>
  <c r="U4430" i="1"/>
  <c r="U4421" i="1"/>
  <c r="U4409" i="1"/>
  <c r="U4402" i="1"/>
  <c r="U4396" i="1"/>
  <c r="U4379" i="1"/>
  <c r="U4369" i="1"/>
  <c r="U4339" i="1"/>
  <c r="U4338" i="1"/>
  <c r="U4333" i="1"/>
  <c r="U4331" i="1"/>
  <c r="U4321" i="1"/>
  <c r="U4318" i="1"/>
  <c r="U4304" i="1"/>
  <c r="U4301" i="1"/>
  <c r="U4292" i="1"/>
  <c r="U4290" i="1"/>
  <c r="U4288" i="1"/>
  <c r="U4287" i="1"/>
  <c r="U4285" i="1"/>
  <c r="U4281" i="1"/>
  <c r="U4280" i="1"/>
  <c r="U4279" i="1"/>
  <c r="U4276" i="1"/>
  <c r="U4273" i="1"/>
  <c r="U4270" i="1"/>
  <c r="U4267" i="1"/>
  <c r="U4264" i="1"/>
  <c r="U4261" i="1"/>
  <c r="U4255" i="1" l="1"/>
  <c r="S125" i="1"/>
  <c r="S124" i="1"/>
  <c r="T124" i="1" s="1"/>
  <c r="U124" i="1" s="1"/>
  <c r="S123" i="1"/>
  <c r="T123" i="1" s="1"/>
  <c r="U123" i="1" s="1"/>
  <c r="S122" i="1"/>
  <c r="T122" i="1" s="1"/>
  <c r="U122" i="1" s="1"/>
  <c r="S121" i="1"/>
  <c r="S120" i="1"/>
  <c r="T120" i="1" s="1"/>
  <c r="U120" i="1" s="1"/>
  <c r="R125" i="1"/>
  <c r="S119" i="1"/>
  <c r="S118" i="1"/>
  <c r="S117" i="1"/>
  <c r="S116" i="1"/>
  <c r="S115" i="1"/>
  <c r="T125" i="1" l="1"/>
  <c r="U125" i="1" s="1"/>
  <c r="T410" i="1"/>
  <c r="R119" i="1"/>
  <c r="T119" i="1" s="1"/>
  <c r="U119" i="1" s="1"/>
  <c r="R118" i="1"/>
  <c r="T118" i="1" s="1"/>
  <c r="U118" i="1" s="1"/>
  <c r="R117" i="1"/>
  <c r="T117" i="1" s="1"/>
  <c r="U117" i="1" s="1"/>
  <c r="R116" i="1"/>
  <c r="T116" i="1" s="1"/>
  <c r="U116" i="1" s="1"/>
  <c r="R115" i="1"/>
  <c r="T101" i="1" l="1"/>
  <c r="U101" i="1" s="1"/>
  <c r="T97" i="1"/>
  <c r="U97" i="1" s="1"/>
  <c r="T108" i="1" l="1"/>
  <c r="U108" i="1" s="1"/>
  <c r="T110" i="1"/>
  <c r="U110" i="1" s="1"/>
  <c r="T112" i="1"/>
  <c r="U112" i="1" s="1"/>
  <c r="T87" i="1" l="1"/>
  <c r="U87" i="1" s="1"/>
  <c r="U4254" i="1" l="1"/>
  <c r="U4253" i="1"/>
  <c r="U4250" i="1"/>
  <c r="U4249" i="1"/>
  <c r="U4241" i="1"/>
  <c r="U4240" i="1"/>
  <c r="U4239" i="1"/>
  <c r="U4237" i="1"/>
  <c r="U4234" i="1"/>
  <c r="U4233" i="1"/>
  <c r="U4231" i="1"/>
  <c r="U4236" i="1" l="1"/>
  <c r="U4638" i="1" s="1"/>
  <c r="T129" i="1"/>
  <c r="U129" i="1" s="1"/>
  <c r="T128" i="1"/>
  <c r="U128" i="1" s="1"/>
  <c r="T127" i="1"/>
  <c r="U127" i="1" s="1"/>
  <c r="T126" i="1"/>
  <c r="U126" i="1" s="1"/>
  <c r="T121" i="1"/>
  <c r="U121" i="1" s="1"/>
  <c r="T115" i="1"/>
  <c r="U115" i="1" s="1"/>
  <c r="T114" i="1"/>
  <c r="U114" i="1" s="1"/>
  <c r="T113" i="1"/>
  <c r="U113" i="1" s="1"/>
  <c r="T105" i="1"/>
  <c r="U105" i="1" s="1"/>
  <c r="T94" i="1"/>
  <c r="U94" i="1" s="1"/>
  <c r="T91" i="1"/>
  <c r="U91" i="1" s="1"/>
  <c r="T83" i="1"/>
  <c r="U83" i="1" s="1"/>
  <c r="T345" i="1" l="1"/>
  <c r="T344" i="1"/>
  <c r="T343" i="1"/>
  <c r="T82" i="1" l="1"/>
  <c r="U82" i="1" s="1"/>
  <c r="T81" i="1"/>
  <c r="U81" i="1" s="1"/>
  <c r="U79" i="1"/>
  <c r="T76" i="1"/>
  <c r="U76" i="1" s="1"/>
  <c r="T75" i="1"/>
  <c r="U75" i="1" s="1"/>
  <c r="U74" i="1"/>
  <c r="T73" i="1"/>
  <c r="U73" i="1" s="1"/>
  <c r="T72" i="1"/>
  <c r="U72" i="1" s="1"/>
  <c r="T71" i="1"/>
  <c r="U71" i="1" s="1"/>
  <c r="T70" i="1"/>
  <c r="U70" i="1" s="1"/>
  <c r="T69" i="1"/>
  <c r="U69" i="1" s="1"/>
  <c r="T68" i="1"/>
  <c r="U68" i="1" s="1"/>
  <c r="T67" i="1"/>
  <c r="U67" i="1" s="1"/>
  <c r="U65" i="1"/>
  <c r="T64" i="1"/>
  <c r="U64" i="1" s="1"/>
  <c r="T63" i="1"/>
  <c r="U63" i="1" s="1"/>
  <c r="T61" i="1"/>
  <c r="U61" i="1" s="1"/>
  <c r="T59" i="1"/>
  <c r="U59" i="1" s="1"/>
  <c r="T58" i="1"/>
  <c r="U58" i="1" s="1"/>
  <c r="T57" i="1"/>
  <c r="U57" i="1" s="1"/>
  <c r="T56" i="1"/>
  <c r="U56" i="1" s="1"/>
  <c r="T54" i="1"/>
  <c r="U54" i="1" s="1"/>
  <c r="R53" i="1"/>
  <c r="T52" i="1"/>
  <c r="U52" i="1" s="1"/>
  <c r="T51" i="1"/>
  <c r="U51" i="1" s="1"/>
  <c r="T50" i="1"/>
  <c r="U50" i="1" s="1"/>
  <c r="U45" i="1"/>
  <c r="U44" i="1"/>
  <c r="U43" i="1"/>
  <c r="T42" i="1"/>
  <c r="U42" i="1" s="1"/>
  <c r="T40" i="1"/>
  <c r="U40" i="1" s="1"/>
  <c r="T39" i="1"/>
  <c r="U39" i="1" s="1"/>
  <c r="T38" i="1"/>
  <c r="U38" i="1" s="1"/>
  <c r="U37" i="1"/>
  <c r="U36" i="1"/>
  <c r="T35" i="1"/>
  <c r="U35" i="1" s="1"/>
  <c r="T34" i="1"/>
  <c r="U34" i="1" s="1"/>
  <c r="T33" i="1"/>
  <c r="U33" i="1" s="1"/>
  <c r="T32" i="1"/>
  <c r="U32" i="1" s="1"/>
  <c r="T31" i="1"/>
  <c r="U31" i="1" s="1"/>
  <c r="T30" i="1"/>
  <c r="U30" i="1" s="1"/>
  <c r="U29" i="1"/>
  <c r="U27" i="1"/>
  <c r="R27" i="1"/>
  <c r="U26" i="1"/>
  <c r="R26" i="1"/>
  <c r="U25" i="1"/>
  <c r="R25" i="1"/>
  <c r="T24" i="1"/>
  <c r="U23" i="1"/>
  <c r="U22" i="1"/>
  <c r="U21" i="1"/>
  <c r="U20" i="1"/>
  <c r="U16" i="1"/>
  <c r="U24" i="1" l="1"/>
  <c r="U17" i="1"/>
  <c r="U404" i="1" l="1"/>
  <c r="U398" i="1"/>
  <c r="U390" i="1"/>
  <c r="S390" i="1"/>
  <c r="U386" i="1"/>
  <c r="U385" i="1"/>
  <c r="S385" i="1"/>
  <c r="U384" i="1"/>
  <c r="S384" i="1"/>
  <c r="U381" i="1"/>
  <c r="U379" i="1"/>
  <c r="U369" i="1"/>
  <c r="S369" i="1"/>
  <c r="U368" i="1"/>
  <c r="S368" i="1"/>
  <c r="U365" i="1"/>
  <c r="U360" i="1"/>
  <c r="U4653" i="1" l="1"/>
  <c r="U4652" i="1"/>
  <c r="U4651" i="1"/>
  <c r="U4649" i="1"/>
  <c r="U4648" i="1"/>
  <c r="U150" i="1"/>
  <c r="T150" i="1"/>
  <c r="U139" i="1"/>
  <c r="T139" i="1"/>
  <c r="U5426" i="1" l="1"/>
  <c r="U400" i="1"/>
  <c r="T2054" i="1" l="1"/>
  <c r="U2054" i="1" l="1"/>
  <c r="U1176" i="1" l="1"/>
  <c r="U4229" i="1" s="1"/>
  <c r="R1176" i="1"/>
  <c r="T4229" i="1"/>
  <c r="T5427" i="1" s="1"/>
  <c r="U5427" i="1" s="1"/>
</calcChain>
</file>

<file path=xl/comments1.xml><?xml version="1.0" encoding="utf-8"?>
<comments xmlns="http://schemas.openxmlformats.org/spreadsheetml/2006/main">
  <authors>
    <author>Автор</author>
  </authors>
  <commentList>
    <comment ref="K381" authorId="0">
      <text>
        <r>
          <rPr>
            <b/>
            <sz val="9"/>
            <color indexed="81"/>
            <rFont val="Tahoma"/>
            <family val="2"/>
            <charset val="204"/>
          </rPr>
          <t>Асель срок откорректировать</t>
        </r>
      </text>
    </comment>
    <comment ref="D1332" authorId="0">
      <text>
        <r>
          <rPr>
            <b/>
            <sz val="9"/>
            <color indexed="81"/>
            <rFont val="Tahoma"/>
            <family val="2"/>
            <charset val="204"/>
          </rPr>
          <t>Костюм ХБ</t>
        </r>
      </text>
    </comment>
    <comment ref="D1336" authorId="0">
      <text>
        <r>
          <rPr>
            <b/>
            <sz val="9"/>
            <color indexed="81"/>
            <rFont val="Tahoma"/>
            <family val="2"/>
            <charset val="204"/>
          </rPr>
          <t>Сапоги рабочее</t>
        </r>
      </text>
    </comment>
    <comment ref="D1340" authorId="0">
      <text>
        <r>
          <rPr>
            <b/>
            <sz val="9"/>
            <color indexed="81"/>
            <rFont val="Tahoma"/>
            <family val="2"/>
            <charset val="204"/>
          </rPr>
          <t>Рукавицы утепленные</t>
        </r>
      </text>
    </comment>
    <comment ref="F1739" authorId="0">
      <text>
        <r>
          <rPr>
            <b/>
            <sz val="8"/>
            <color indexed="81"/>
            <rFont val="Tahoma"/>
            <family val="2"/>
            <charset val="204"/>
          </rPr>
          <t>Автор:</t>
        </r>
        <r>
          <rPr>
            <sz val="8"/>
            <color indexed="81"/>
            <rFont val="Tahoma"/>
            <family val="2"/>
            <charset val="204"/>
          </rPr>
          <t xml:space="preserve">
КБОТ</t>
        </r>
      </text>
    </comment>
    <comment ref="E1740" authorId="0">
      <text>
        <r>
          <rPr>
            <b/>
            <sz val="8"/>
            <color indexed="81"/>
            <rFont val="Tahoma"/>
            <family val="2"/>
            <charset val="204"/>
          </rPr>
          <t>Автор:</t>
        </r>
        <r>
          <rPr>
            <sz val="8"/>
            <color indexed="81"/>
            <rFont val="Tahoma"/>
            <family val="2"/>
            <charset val="204"/>
          </rPr>
          <t xml:space="preserve">
КБОТ</t>
        </r>
      </text>
    </comment>
    <comment ref="F1740" authorId="0">
      <text>
        <r>
          <rPr>
            <b/>
            <sz val="8"/>
            <color indexed="81"/>
            <rFont val="Tahoma"/>
            <family val="2"/>
            <charset val="204"/>
          </rPr>
          <t>Автор:</t>
        </r>
        <r>
          <rPr>
            <sz val="8"/>
            <color indexed="81"/>
            <rFont val="Tahoma"/>
            <family val="2"/>
            <charset val="204"/>
          </rPr>
          <t xml:space="preserve">
КБОТ</t>
        </r>
      </text>
    </comment>
    <comment ref="E1770" authorId="0">
      <text>
        <r>
          <rPr>
            <b/>
            <sz val="8"/>
            <color indexed="81"/>
            <rFont val="Tahoma"/>
            <family val="2"/>
            <charset val="204"/>
          </rPr>
          <t>Автор:</t>
        </r>
        <r>
          <rPr>
            <sz val="8"/>
            <color indexed="81"/>
            <rFont val="Tahoma"/>
            <family val="2"/>
            <charset val="204"/>
          </rPr>
          <t xml:space="preserve">
мероприятия по ТБ иОТ</t>
        </r>
      </text>
    </comment>
    <comment ref="F1770" authorId="0">
      <text>
        <r>
          <rPr>
            <b/>
            <sz val="8"/>
            <color indexed="81"/>
            <rFont val="Tahoma"/>
            <family val="2"/>
            <charset val="204"/>
          </rPr>
          <t>Автор:</t>
        </r>
        <r>
          <rPr>
            <sz val="8"/>
            <color indexed="81"/>
            <rFont val="Tahoma"/>
            <family val="2"/>
            <charset val="204"/>
          </rPr>
          <t xml:space="preserve">
мероприятия по ТБ иОТ</t>
        </r>
      </text>
    </comment>
    <comment ref="E1771" authorId="0">
      <text>
        <r>
          <rPr>
            <b/>
            <sz val="8"/>
            <color indexed="81"/>
            <rFont val="Tahoma"/>
            <family val="2"/>
            <charset val="204"/>
          </rPr>
          <t>Автор:</t>
        </r>
        <r>
          <rPr>
            <sz val="8"/>
            <color indexed="81"/>
            <rFont val="Tahoma"/>
            <family val="2"/>
            <charset val="204"/>
          </rPr>
          <t xml:space="preserve">
мероприятия по ТБ иОТ</t>
        </r>
      </text>
    </comment>
    <comment ref="F1771" authorId="0">
      <text>
        <r>
          <rPr>
            <b/>
            <sz val="8"/>
            <color indexed="81"/>
            <rFont val="Tahoma"/>
            <family val="2"/>
            <charset val="204"/>
          </rPr>
          <t>Автор:</t>
        </r>
        <r>
          <rPr>
            <sz val="8"/>
            <color indexed="81"/>
            <rFont val="Tahoma"/>
            <family val="2"/>
            <charset val="204"/>
          </rPr>
          <t xml:space="preserve">
мероприятия по ТБ иОТ</t>
        </r>
      </text>
    </comment>
    <comment ref="E1772" authorId="0">
      <text>
        <r>
          <rPr>
            <b/>
            <sz val="8"/>
            <color indexed="81"/>
            <rFont val="Tahoma"/>
            <family val="2"/>
            <charset val="204"/>
          </rPr>
          <t>Автор:</t>
        </r>
        <r>
          <rPr>
            <sz val="8"/>
            <color indexed="81"/>
            <rFont val="Tahoma"/>
            <family val="2"/>
            <charset val="204"/>
          </rPr>
          <t xml:space="preserve">
КИТ</t>
        </r>
      </text>
    </comment>
    <comment ref="E1773" authorId="0">
      <text>
        <r>
          <rPr>
            <b/>
            <sz val="8"/>
            <color indexed="81"/>
            <rFont val="Tahoma"/>
            <family val="2"/>
            <charset val="204"/>
          </rPr>
          <t>Автор:</t>
        </r>
        <r>
          <rPr>
            <sz val="8"/>
            <color indexed="81"/>
            <rFont val="Tahoma"/>
            <family val="2"/>
            <charset val="204"/>
          </rPr>
          <t xml:space="preserve">
КИТ</t>
        </r>
      </text>
    </comment>
    <comment ref="F1773" authorId="0">
      <text>
        <r>
          <rPr>
            <b/>
            <sz val="8"/>
            <color indexed="81"/>
            <rFont val="Tahoma"/>
            <family val="2"/>
            <charset val="204"/>
          </rPr>
          <t>Автор:</t>
        </r>
        <r>
          <rPr>
            <sz val="8"/>
            <color indexed="81"/>
            <rFont val="Tahoma"/>
            <family val="2"/>
            <charset val="204"/>
          </rPr>
          <t xml:space="preserve">
КИТ</t>
        </r>
      </text>
    </comment>
    <comment ref="E1796" authorId="0">
      <text>
        <r>
          <rPr>
            <b/>
            <sz val="8"/>
            <color indexed="81"/>
            <rFont val="Tahoma"/>
            <family val="2"/>
            <charset val="204"/>
          </rPr>
          <t>Автор:</t>
        </r>
        <r>
          <rPr>
            <sz val="8"/>
            <color indexed="81"/>
            <rFont val="Tahoma"/>
            <family val="2"/>
            <charset val="204"/>
          </rPr>
          <t xml:space="preserve">
КБОТ</t>
        </r>
      </text>
    </comment>
    <comment ref="F1796" authorId="0">
      <text>
        <r>
          <rPr>
            <b/>
            <sz val="8"/>
            <color indexed="81"/>
            <rFont val="Tahoma"/>
            <family val="2"/>
            <charset val="204"/>
          </rPr>
          <t>Автор:</t>
        </r>
        <r>
          <rPr>
            <sz val="8"/>
            <color indexed="81"/>
            <rFont val="Tahoma"/>
            <family val="2"/>
            <charset val="204"/>
          </rPr>
          <t xml:space="preserve">
КБОТ</t>
        </r>
      </text>
    </comment>
    <comment ref="E1797" authorId="0">
      <text>
        <r>
          <rPr>
            <b/>
            <sz val="8"/>
            <color indexed="81"/>
            <rFont val="Tahoma"/>
            <family val="2"/>
            <charset val="204"/>
          </rPr>
          <t>Автор:</t>
        </r>
        <r>
          <rPr>
            <sz val="8"/>
            <color indexed="81"/>
            <rFont val="Tahoma"/>
            <family val="2"/>
            <charset val="204"/>
          </rPr>
          <t xml:space="preserve">
КБОТ</t>
        </r>
      </text>
    </comment>
    <comment ref="F1797" authorId="0">
      <text>
        <r>
          <rPr>
            <b/>
            <sz val="8"/>
            <color indexed="81"/>
            <rFont val="Tahoma"/>
            <family val="2"/>
            <charset val="204"/>
          </rPr>
          <t>Автор:</t>
        </r>
        <r>
          <rPr>
            <sz val="8"/>
            <color indexed="81"/>
            <rFont val="Tahoma"/>
            <family val="2"/>
            <charset val="204"/>
          </rPr>
          <t xml:space="preserve">
КБОТ</t>
        </r>
      </text>
    </comment>
    <comment ref="K1981" authorId="0">
      <text>
        <r>
          <rPr>
            <b/>
            <sz val="9"/>
            <color indexed="81"/>
            <rFont val="Tahoma"/>
            <family val="2"/>
            <charset val="204"/>
          </rPr>
          <t>Автор:</t>
        </r>
        <r>
          <rPr>
            <sz val="9"/>
            <color indexed="81"/>
            <rFont val="Tahoma"/>
            <family val="2"/>
            <charset val="204"/>
          </rPr>
          <t xml:space="preserve">
указываете два месяца</t>
        </r>
      </text>
    </comment>
    <comment ref="K1992" authorId="0">
      <text>
        <r>
          <rPr>
            <b/>
            <sz val="9"/>
            <color indexed="81"/>
            <rFont val="Tahoma"/>
            <family val="2"/>
            <charset val="204"/>
          </rPr>
          <t>Автор:</t>
        </r>
        <r>
          <rPr>
            <sz val="9"/>
            <color indexed="81"/>
            <rFont val="Tahoma"/>
            <family val="2"/>
            <charset val="204"/>
          </rPr>
          <t xml:space="preserve">
указываете два месяца</t>
        </r>
      </text>
    </comment>
    <comment ref="K4093" authorId="0">
      <text>
        <r>
          <rPr>
            <b/>
            <sz val="9"/>
            <color indexed="81"/>
            <rFont val="Tahoma"/>
            <family val="2"/>
            <charset val="204"/>
          </rPr>
          <t>Автор:</t>
        </r>
        <r>
          <rPr>
            <sz val="9"/>
            <color indexed="81"/>
            <rFont val="Tahoma"/>
            <family val="2"/>
            <charset val="204"/>
          </rPr>
          <t xml:space="preserve">
указываете два месяца</t>
        </r>
      </text>
    </comment>
    <comment ref="K4247" authorId="0">
      <text>
        <r>
          <rPr>
            <b/>
            <sz val="9"/>
            <color indexed="81"/>
            <rFont val="Tahoma"/>
            <family val="2"/>
            <charset val="204"/>
          </rPr>
          <t>Автор:</t>
        </r>
        <r>
          <rPr>
            <sz val="9"/>
            <color indexed="81"/>
            <rFont val="Tahoma"/>
            <family val="2"/>
            <charset val="204"/>
          </rPr>
          <t xml:space="preserve">
срок</t>
        </r>
      </text>
    </comment>
    <comment ref="N4247" authorId="0">
      <text>
        <r>
          <rPr>
            <b/>
            <sz val="9"/>
            <color indexed="81"/>
            <rFont val="Tahoma"/>
            <family val="2"/>
            <charset val="204"/>
          </rPr>
          <t>Автор:</t>
        </r>
        <r>
          <rPr>
            <sz val="9"/>
            <color indexed="81"/>
            <rFont val="Tahoma"/>
            <family val="2"/>
            <charset val="204"/>
          </rPr>
          <t xml:space="preserve">
срок</t>
        </r>
      </text>
    </comment>
    <comment ref="N4248" authorId="0">
      <text>
        <r>
          <rPr>
            <b/>
            <sz val="9"/>
            <color indexed="81"/>
            <rFont val="Tahoma"/>
            <family val="2"/>
            <charset val="204"/>
          </rPr>
          <t>Автор:</t>
        </r>
        <r>
          <rPr>
            <sz val="9"/>
            <color indexed="81"/>
            <rFont val="Tahoma"/>
            <family val="2"/>
            <charset val="204"/>
          </rPr>
          <t xml:space="preserve">
срок</t>
        </r>
      </text>
    </comment>
    <comment ref="F4402" authorId="0">
      <text>
        <r>
          <rPr>
            <b/>
            <sz val="8"/>
            <color indexed="81"/>
            <rFont val="Tahoma"/>
            <family val="2"/>
            <charset val="204"/>
          </rPr>
          <t>Автор:</t>
        </r>
        <r>
          <rPr>
            <sz val="8"/>
            <color indexed="81"/>
            <rFont val="Tahoma"/>
            <family val="2"/>
            <charset val="204"/>
          </rPr>
          <t xml:space="preserve">
Инвест бюджет</t>
        </r>
      </text>
    </comment>
    <comment ref="F4403" authorId="0">
      <text>
        <r>
          <rPr>
            <b/>
            <sz val="8"/>
            <color indexed="81"/>
            <rFont val="Tahoma"/>
            <family val="2"/>
            <charset val="204"/>
          </rPr>
          <t>Автор:</t>
        </r>
        <r>
          <rPr>
            <sz val="8"/>
            <color indexed="81"/>
            <rFont val="Tahoma"/>
            <family val="2"/>
            <charset val="204"/>
          </rPr>
          <t xml:space="preserve">
Инвест бюджет</t>
        </r>
      </text>
    </comment>
    <comment ref="R4700" authorId="0">
      <text>
        <r>
          <rPr>
            <b/>
            <sz val="9"/>
            <color indexed="81"/>
            <rFont val="Tahoma"/>
            <family val="2"/>
            <charset val="204"/>
          </rPr>
          <t>Автор:</t>
        </r>
        <r>
          <rPr>
            <sz val="9"/>
            <color indexed="81"/>
            <rFont val="Tahoma"/>
            <family val="2"/>
            <charset val="204"/>
          </rPr>
          <t xml:space="preserve">
2 крана приостановлены</t>
        </r>
      </text>
    </comment>
    <comment ref="R4701" authorId="0">
      <text>
        <r>
          <rPr>
            <b/>
            <sz val="9"/>
            <color indexed="81"/>
            <rFont val="Tahoma"/>
            <family val="2"/>
            <charset val="204"/>
          </rPr>
          <t>Автор:</t>
        </r>
        <r>
          <rPr>
            <sz val="9"/>
            <color indexed="81"/>
            <rFont val="Tahoma"/>
            <family val="2"/>
            <charset val="204"/>
          </rPr>
          <t xml:space="preserve">
2 крана приостановлены</t>
        </r>
      </text>
    </comment>
    <comment ref="R4708" authorId="0">
      <text>
        <r>
          <rPr>
            <b/>
            <sz val="9"/>
            <color indexed="81"/>
            <rFont val="Tahoma"/>
            <family val="2"/>
            <charset val="204"/>
          </rPr>
          <t>Автор:</t>
        </r>
        <r>
          <rPr>
            <sz val="9"/>
            <color indexed="81"/>
            <rFont val="Tahoma"/>
            <family val="2"/>
            <charset val="204"/>
          </rPr>
          <t xml:space="preserve">
нет денег в бюджете будет корректировка</t>
        </r>
      </text>
    </comment>
    <comment ref="R4711" authorId="0">
      <text>
        <r>
          <rPr>
            <b/>
            <sz val="9"/>
            <color indexed="81"/>
            <rFont val="Tahoma"/>
            <family val="2"/>
            <charset val="204"/>
          </rPr>
          <t>Автор:</t>
        </r>
        <r>
          <rPr>
            <sz val="9"/>
            <color indexed="81"/>
            <rFont val="Tahoma"/>
            <family val="2"/>
            <charset val="204"/>
          </rPr>
          <t xml:space="preserve">
нет денег в бюджете будет корректировка</t>
        </r>
      </text>
    </comment>
    <comment ref="D4824" authorId="0">
      <text>
        <r>
          <rPr>
            <b/>
            <sz val="9"/>
            <color indexed="81"/>
            <rFont val="Tahoma"/>
            <family val="2"/>
            <charset val="204"/>
          </rPr>
          <t>В бюджете в материалах</t>
        </r>
      </text>
    </comment>
    <comment ref="E4824" authorId="0">
      <text>
        <r>
          <rPr>
            <b/>
            <sz val="9"/>
            <color indexed="81"/>
            <rFont val="Tahoma"/>
            <family val="2"/>
            <charset val="204"/>
          </rPr>
          <t xml:space="preserve">Автор:
</t>
        </r>
      </text>
    </comment>
    <comment ref="F4826" authorId="0">
      <text>
        <r>
          <rPr>
            <b/>
            <sz val="9"/>
            <color indexed="81"/>
            <rFont val="Tahoma"/>
            <family val="2"/>
            <charset val="204"/>
          </rPr>
          <t>Необходимо провести обследования бомбоубежище для того чтобы списать с реестра МЧС (в рамках строительства ТЛЦ)</t>
        </r>
      </text>
    </comment>
  </commentList>
</comments>
</file>

<file path=xl/sharedStrings.xml><?xml version="1.0" encoding="utf-8"?>
<sst xmlns="http://schemas.openxmlformats.org/spreadsheetml/2006/main" count="80910" uniqueCount="14000">
  <si>
    <t xml:space="preserve">                                                                                                                                                                                  </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</si>
  <si>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</si>
  <si>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</si>
  <si>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</si>
  <si>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</si>
  <si>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</si>
  <si>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</si>
  <si>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</si>
  <si>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</si>
  <si>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</si>
  <si>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</si>
  <si>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</si>
  <si>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</si>
  <si>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</si>
  <si>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</si>
  <si>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</si>
  <si>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</si>
  <si>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</si>
  <si>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</si>
  <si>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</si>
  <si>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</si>
  <si>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</si>
  <si>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</si>
  <si>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</si>
  <si>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</si>
  <si>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Товары</t>
  </si>
  <si>
    <t>1 Т</t>
  </si>
  <si>
    <t>АО "Кедентранссервис"</t>
  </si>
  <si>
    <t>32.99.87.00.00.00.00.10.1</t>
  </si>
  <si>
    <t>ОИ</t>
  </si>
  <si>
    <t>г.Астана, ул Достык 18</t>
  </si>
  <si>
    <t>декабрь 2014 года</t>
  </si>
  <si>
    <t>DDP</t>
  </si>
  <si>
    <t>100%</t>
  </si>
  <si>
    <t>778</t>
  </si>
  <si>
    <t>упаковка</t>
  </si>
  <si>
    <t>ОТП</t>
  </si>
  <si>
    <t>2 Т</t>
  </si>
  <si>
    <t>32.99.87.00.00.00.00.11.1</t>
  </si>
  <si>
    <t>на новогоднии детскии утренник</t>
  </si>
  <si>
    <t>796</t>
  </si>
  <si>
    <t>штука</t>
  </si>
  <si>
    <t>ОП</t>
  </si>
  <si>
    <t>3 Т</t>
  </si>
  <si>
    <t>17.23.12.70.00.00.00.20.1</t>
  </si>
  <si>
    <t>формат А-4 полноцветная печать из высококачественной бумаги (не ниже 250 гр/м2), вложенной в деревянную рамочку под стеклом</t>
  </si>
  <si>
    <t>август, декабрь 2014 года</t>
  </si>
  <si>
    <t>с даты подписания договора до 31 декабря 2013 года</t>
  </si>
  <si>
    <t>4 Т</t>
  </si>
  <si>
    <t>17.23.12.70.00.00.00.40.1</t>
  </si>
  <si>
    <t xml:space="preserve">Благодарственные письма, похвальные листы </t>
  </si>
  <si>
    <t>посвященые к праздникам, на листе формата А4 плотностью не менее 100 гр./кв.м. с деревянной рамкой</t>
  </si>
  <si>
    <t>(формат А-4,бумага 250-300гр,в деревянной рамке)</t>
  </si>
  <si>
    <t>5 Т</t>
  </si>
  <si>
    <t>58.11.15.00.00.00.10.10.1</t>
  </si>
  <si>
    <t>Буклет</t>
  </si>
  <si>
    <t>информационный</t>
  </si>
  <si>
    <t xml:space="preserve">О компании на английском языке. Для буклета необходимо разработать и согласовать  дизайн‐концепта,подача инфографики, верстка и подготовка файлов к печати (для трех языковых версий буклета: русский, английский, китайский),  создание схемы верстки, подбор фотоматериала, решение подачи инфографики, отрисовка инфографики в эскизах, перевод инфографики в цифровой формат, доочистка и покраска
 перевод информации на английский и китайский языки, верстка буклета, согласование сверстанного буклета, корректорская вычитка, ретушь и цветокоррекция материала, подготовка буклета к печати, согласовать дизайн, после согласования необходимо определить параметры : плотность, белизна, прозрачность, фактуру, механическая прочность, растяжение,  электризуемость, характер мелования, пористость, сорность, печать буклета. 
</t>
  </si>
  <si>
    <t>февраль 2014 года</t>
  </si>
  <si>
    <t>Акмолинская область,                        г. Астана</t>
  </si>
  <si>
    <t>в течение 14 рабочих дней со дня подписания договора</t>
  </si>
  <si>
    <t>по факту</t>
  </si>
  <si>
    <t>6 Т</t>
  </si>
  <si>
    <t>7 Т</t>
  </si>
  <si>
    <t>8 Т</t>
  </si>
  <si>
    <t>9 Т</t>
  </si>
  <si>
    <t xml:space="preserve">Лифлет ( О деятельности компании) на русском языке. Разработать и согласовать дизайн‐концепта лифлета ,подача инфографики, верстка и подготовка файлов к печати (для двух языковых версий буклета: русский, английский),  создание схемы верстки, подбор фотоматериала, решение подачи инфографики, отрисовка   карт (филиалов, контейнерных поездов) инфографики в эскизах, перевод инфографики в цифровой формат, доочистка и покраска
 перевод информации на английский язык, верстка лифлета, согласование сверстанного лифлета, корректорская вычитка, ретушь и цветокоррекция материала, подготовка буклета к печати, согласовать дизайн, после согласования необходимо определить параметры : плотность, белизна, прозрачность, фактуру, механическая прочность, растяжение,  электризуемость, характер мелования, пористость, сорность, печать лифлета.  </t>
  </si>
  <si>
    <t>0</t>
  </si>
  <si>
    <t>10 Т</t>
  </si>
  <si>
    <t>буклет</t>
  </si>
  <si>
    <t>лифлет ( О деятельности компании) англ.яз</t>
  </si>
  <si>
    <t>11 Т</t>
  </si>
  <si>
    <t>17.23.13.80.00.00.45.05.1</t>
  </si>
  <si>
    <t>Папка</t>
  </si>
  <si>
    <t>из картона, биговка</t>
  </si>
  <si>
    <t>Разработать дизайн корпоративной папки согласовать с Заказчиком, отпечать, предоставить в электронном формате, согласовать.  Всю продукцию разработать с одним  концептуальным подходом и после верстки и подготовки к печати растиражироать в заявленном количестве. Предоставить в формате CorelDRAW</t>
  </si>
  <si>
    <t>12 Т</t>
  </si>
  <si>
    <t>15.12.12.00.00.00.41.10.1</t>
  </si>
  <si>
    <t>Пакет</t>
  </si>
  <si>
    <t>из картона</t>
  </si>
  <si>
    <t>Разработать дизайн корпоративного пакета, с нанесением логотипа, согласовать с Заказчиком, отпечать, предусмотреть доставку в офис Заказчика.</t>
  </si>
  <si>
    <t>13 Т</t>
  </si>
  <si>
    <t>22.29.25.00.00.00.20.16.1</t>
  </si>
  <si>
    <t>Ручка</t>
  </si>
  <si>
    <t>Ручка пластиковая шариковая автоматическая</t>
  </si>
  <si>
    <t>Предоставить варианты ручек для нанесения логотипа, отработать дизайн ручки в корпоративный стиль заказчика.</t>
  </si>
  <si>
    <t>14 Т</t>
  </si>
  <si>
    <t>17.23.12.40.00.00.00.20.1</t>
  </si>
  <si>
    <t>блокнот для записей</t>
  </si>
  <si>
    <t>Формат А5</t>
  </si>
  <si>
    <t>Разработать дизайн блокнота (обложки+ дизайн внунтренних страниц с нанесением логотипа), Листов в блоке-50 страниц, скрепление -пружина,  согласование, доставка в офис.</t>
  </si>
  <si>
    <t>15 Т</t>
  </si>
  <si>
    <t>17.23.12.80.00.00.00.10.1</t>
  </si>
  <si>
    <t>Календарь</t>
  </si>
  <si>
    <t>настенный</t>
  </si>
  <si>
    <t>Разработать корпоративный дизайн  квартального календаря, Размер: постер 297х210 мм, подложки 297х210 мм, блок 297х150 мм
Цветность: 4+0 (постер, подложка), 2+0 (блок)
Материал: бумага мелованная 300 г. (постер, подложка), бумага офсетная 80 г. (блок), пленка 32 мкм глянцевая (постер), пружина , 2-а люверса, курсор
После печатные операции: ламинация, резка, установка 2-х люверсов, переплет на металлическую пружину, установка курсора, в корпоративном стиле заказчика</t>
  </si>
  <si>
    <t>16 Т</t>
  </si>
  <si>
    <t>17.23.12.80.00.00.00.20.1</t>
  </si>
  <si>
    <t>настольный</t>
  </si>
  <si>
    <t>Разработать корпоративный дизайн календаря,создание схемы подачи информации. Календарь домик с перекидным блоком, описание: Печать: цифровая , размер: пирамида (стороны) 210х110 мм, пирамида (основание) 210х77 мм, блок 210х99 мм, Цветность: 4+0 (пирамида, обложка в корпоративном стиле), 4+4 (календарный блок),Материал: бумага мелованная 300 г/м2 (пирамида, обложка календарного блока), бумага мелованная 130 г/м2 (календарный блок), пружина металлическая 6.4 мм.После печатные операции: резка, биговка, переплет на металлическую пружину</t>
  </si>
  <si>
    <t>17 Т</t>
  </si>
  <si>
    <t>17.23.12.50.00.00.00.40.1</t>
  </si>
  <si>
    <t>ежедневник</t>
  </si>
  <si>
    <t>формат А5, датированный</t>
  </si>
  <si>
    <t>Датированный, формат А5, место для документов и визиток, кожа, внутренний блок 356 стр, информационные страницы в начале ежедневника справочная информации Республики Казахстан, праздничные дни, дни рождения, телефонная книга, особые заметки с возможностью нанесения карт контейнерных перевозок, филиальной сети, закладка. С возможностью нанесения логотипа в корпоративном стиле.</t>
  </si>
  <si>
    <t>18 Т</t>
  </si>
  <si>
    <t>17.23.12.50.00.00.00.30.1</t>
  </si>
  <si>
    <t>формат А4, датированный</t>
  </si>
  <si>
    <t>Датированный, формат А4 vip ,съемная обложка, место для документов и визиток, кожа, внутренний блок 356 стр, информационные страницы в начале ежедневника справочная информации Республики Казахстан, праздничные дни, дни рождения, телефонная книга, особые заметки с возможностью нанесения карт контейнерных перевозок, филиальной сети, закладка. С возможностью нанесения логотипа в корпоративном стиле.</t>
  </si>
  <si>
    <t>19 Т</t>
  </si>
  <si>
    <t xml:space="preserve"> раздаточный материал (прайс лист с тарифами)</t>
  </si>
  <si>
    <t>20 Т</t>
  </si>
  <si>
    <t>31.01.13.00.00.00.04.00.1</t>
  </si>
  <si>
    <t>Стойка</t>
  </si>
  <si>
    <t>Стойка для обслуживания, материал ЛДСП</t>
  </si>
  <si>
    <t>буклетницы, стойки для печатной полиграфической продукции — буклетницы.</t>
  </si>
  <si>
    <t>апрель 2014 года</t>
  </si>
  <si>
    <t>21 Т</t>
  </si>
  <si>
    <t xml:space="preserve">Визитница 4х ярусная, подставка для визиток настольная </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</si>
  <si>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</si>
  <si>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</si>
  <si>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</si>
  <si>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</si>
  <si>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</si>
  <si>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</si>
  <si>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</si>
  <si>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</si>
  <si>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</si>
  <si>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</si>
  <si>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</si>
  <si>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</si>
  <si>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</si>
  <si>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</si>
  <si>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</si>
  <si>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</si>
  <si>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</si>
  <si>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</si>
  <si>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</si>
  <si>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</si>
  <si>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</si>
  <si>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</si>
  <si>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</si>
  <si>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</si>
  <si>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</si>
  <si>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</si>
  <si>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</si>
  <si>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</si>
  <si>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</si>
  <si>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</si>
  <si>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</si>
  <si>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</si>
  <si>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</si>
  <si>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</si>
  <si>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</si>
  <si>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</si>
  <si>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</si>
  <si>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</si>
  <si>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</si>
  <si>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</si>
  <si>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</si>
  <si>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</si>
  <si>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</si>
  <si>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</si>
  <si>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</si>
  <si>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</si>
  <si>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</si>
  <si>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</si>
  <si>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</si>
  <si>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</si>
  <si>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</si>
  <si>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</si>
  <si>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</si>
  <si>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</si>
  <si>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</si>
  <si>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</si>
  <si>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</si>
  <si>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</si>
  <si>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</si>
  <si>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</si>
  <si>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</si>
  <si>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</si>
  <si>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</si>
  <si>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</si>
  <si>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</si>
  <si>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</si>
  <si>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</si>
  <si>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</si>
  <si>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</si>
  <si>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</si>
  <si>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</si>
  <si>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</si>
  <si>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</si>
  <si>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</si>
  <si>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</si>
  <si>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</si>
  <si>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</si>
  <si>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</si>
  <si>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</si>
  <si>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</si>
  <si>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</si>
  <si>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</si>
  <si>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</si>
  <si>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</si>
  <si>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</si>
  <si>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</si>
  <si>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</si>
  <si>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</si>
  <si>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</si>
  <si>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</si>
  <si>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</si>
  <si>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</si>
  <si>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</si>
  <si>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</si>
  <si>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</si>
  <si>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</si>
  <si>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</si>
  <si>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</si>
  <si>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</si>
  <si>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</si>
  <si>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</si>
  <si>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</si>
  <si>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</si>
  <si>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</si>
  <si>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</si>
  <si>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</si>
  <si>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</si>
  <si>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</si>
  <si>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</si>
  <si>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</si>
  <si>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</si>
  <si>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</si>
  <si>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</si>
  <si>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</si>
  <si>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</si>
  <si>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</si>
  <si>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</si>
  <si>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</si>
  <si>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</si>
  <si>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</si>
  <si>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</si>
  <si>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</si>
  <si>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</si>
  <si>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</si>
  <si>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</si>
  <si>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</si>
  <si>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</si>
  <si>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</si>
  <si>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</si>
  <si>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</si>
  <si>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</si>
  <si>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</si>
  <si>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</si>
  <si>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</si>
  <si>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</si>
  <si>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</si>
  <si>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</si>
  <si>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</si>
  <si>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</si>
  <si>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</si>
  <si>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</si>
  <si>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</si>
  <si>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</si>
  <si>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</si>
  <si>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</si>
  <si>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</si>
  <si>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</si>
  <si>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</si>
  <si>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</si>
  <si>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</si>
  <si>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</si>
  <si>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</si>
  <si>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</si>
  <si>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</si>
  <si>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</si>
  <si>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</si>
  <si>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</si>
  <si>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</si>
  <si>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</si>
  <si>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</si>
  <si>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</si>
  <si>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</si>
  <si>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</si>
  <si>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</si>
  <si>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</si>
  <si>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</si>
  <si>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</si>
  <si>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</si>
  <si>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</si>
  <si>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</si>
  <si>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</si>
  <si>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</si>
  <si>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</si>
  <si>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</si>
  <si>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</si>
  <si>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</si>
  <si>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</si>
  <si>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</si>
  <si>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</si>
  <si>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</si>
  <si>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</si>
  <si>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</si>
  <si>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</si>
  <si>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</si>
  <si>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</si>
  <si>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</si>
  <si>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</si>
  <si>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</si>
  <si>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</si>
  <si>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</si>
  <si>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</si>
  <si>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</si>
  <si>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</si>
  <si>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</si>
  <si>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</si>
  <si>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</si>
  <si>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</si>
  <si>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</si>
  <si>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</si>
  <si>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</si>
  <si>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</si>
  <si>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</si>
  <si>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</si>
  <si>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</si>
  <si>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</si>
  <si>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</si>
  <si>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</si>
  <si>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</si>
  <si>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</si>
  <si>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</si>
  <si>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</si>
  <si>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</si>
  <si>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</si>
  <si>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</si>
  <si>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</si>
  <si>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</si>
  <si>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</si>
  <si>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 xml:space="preserve">2. Работы </t>
  </si>
  <si>
    <t>1 Р</t>
  </si>
  <si>
    <t>2 Р</t>
  </si>
  <si>
    <t>3 Р</t>
  </si>
  <si>
    <t xml:space="preserve">3. Услуги </t>
  </si>
  <si>
    <t>1 У</t>
  </si>
  <si>
    <t>70.22.17.20.11.20.10</t>
  </si>
  <si>
    <t>ОТ</t>
  </si>
  <si>
    <t>20 %</t>
  </si>
  <si>
    <t>ОПРУ</t>
  </si>
  <si>
    <t>2 У</t>
  </si>
  <si>
    <t>70.22.15.10.00.00.00</t>
  </si>
  <si>
    <t>Услуги консультационные по вопросам управления производством</t>
  </si>
  <si>
    <t>Консультационные услуги по внедрению системы Кайдзен с реализацией инструментов: бережливого управления и вовлечения работников; повышающих эффективность рабочего пространства, (5S, стандартизация, визуализация) и оборудования (ТРМ, расчет и мониторинг OEE)</t>
  </si>
  <si>
    <t>ЦП</t>
  </si>
  <si>
    <t>3 У</t>
  </si>
  <si>
    <t>70.22.16.20.00.00.00</t>
  </si>
  <si>
    <t>Услуги консультационные в области корпоративного управления</t>
  </si>
  <si>
    <t>30 %</t>
  </si>
  <si>
    <t>4 У</t>
  </si>
  <si>
    <t>73.11.11.15.00.00.00</t>
  </si>
  <si>
    <t>Услуги по созданию стендов и других выставочных структур и сайтов</t>
  </si>
  <si>
    <t>Дизайн, изготовление и установка стенда, дополнительного освещения и объемного корпоративного логотипа</t>
  </si>
  <si>
    <t>5 У</t>
  </si>
  <si>
    <t>71.20.19.18.00.00.00</t>
  </si>
  <si>
    <t>Услуги по сертификации</t>
  </si>
  <si>
    <t>Услуги сертификации в соответствии с  обязательной сертификацией товаров, работ, услуг</t>
  </si>
  <si>
    <t>Соотвествие требованиям  СТ РК 1294-2004 «Экспедиторские услуги на железнодорожном транспорте. Общие требования»;</t>
  </si>
  <si>
    <t>50%</t>
  </si>
  <si>
    <t>6 У</t>
  </si>
  <si>
    <t>58.14.31.10.00.00.00</t>
  </si>
  <si>
    <t>Услуги по продаже места для размещения рекламных объявлений в журналах и изданиях периодических, печатных</t>
  </si>
  <si>
    <t>Размещение рекламных объявлений в журналах и изданиях периодических, печатных</t>
  </si>
  <si>
    <t>Реклама (в буклетах, справочниках)</t>
  </si>
  <si>
    <t>7 У</t>
  </si>
  <si>
    <t>61.90.10.06.00.00.00</t>
  </si>
  <si>
    <t>Услуги справочных служб</t>
  </si>
  <si>
    <t>Оплата за пользование информационными справочными службами посредством телефонных устройств</t>
  </si>
  <si>
    <t xml:space="preserve"> Информационный сервис (годовое обслуживание)</t>
  </si>
  <si>
    <t>100</t>
  </si>
  <si>
    <t>8 У</t>
  </si>
  <si>
    <t>74.90.12.20.13.00.00</t>
  </si>
  <si>
    <t>Услуги по оценке имущества</t>
  </si>
  <si>
    <t>Комплекс услуг по оценке имущества</t>
  </si>
  <si>
    <t>Услуги проведения оценки подъездных путей передаваемых в ТОО "ТХК"</t>
  </si>
  <si>
    <t>г.Астана</t>
  </si>
  <si>
    <t>9 У</t>
  </si>
  <si>
    <t xml:space="preserve">Оценка имущества подлежащего реализации, по оптимизации локомотивного парка </t>
  </si>
  <si>
    <t>10 У</t>
  </si>
  <si>
    <t>Оценка имущества подлежащего реализации, по итогам инвертаризации 2012 года, основание служебная записка КИО/231-И от 31.10.2013 года</t>
  </si>
  <si>
    <t>11 У</t>
  </si>
  <si>
    <t xml:space="preserve">Оценка имущества подлежащего реализации, по итогам инвертаризации 2013-2014 года </t>
  </si>
  <si>
    <t>12 У</t>
  </si>
  <si>
    <t>13 У</t>
  </si>
  <si>
    <t>Проведение оценки СВХ, при передачи СВХ в аутсорсинг</t>
  </si>
  <si>
    <t>14 У</t>
  </si>
  <si>
    <t>15 У</t>
  </si>
  <si>
    <t>16 У</t>
  </si>
  <si>
    <t>17 У</t>
  </si>
  <si>
    <t>18 У</t>
  </si>
  <si>
    <t>84.11.19.10.00.00.00</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</si>
  <si>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</si>
  <si>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</si>
  <si>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</si>
  <si>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</si>
  <si>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</si>
  <si>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</si>
  <si>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</si>
  <si>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</si>
  <si>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</si>
  <si>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</si>
  <si>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</si>
  <si>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</si>
  <si>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</si>
  <si>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</si>
  <si>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</si>
  <si>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</si>
  <si>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</si>
  <si>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</si>
  <si>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</si>
  <si>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</si>
  <si>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</si>
  <si>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</si>
  <si>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42 У</t>
  </si>
  <si>
    <t>43 У</t>
  </si>
  <si>
    <t>44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</si>
  <si>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</si>
  <si>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</si>
  <si>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</si>
  <si>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</si>
  <si>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</si>
  <si>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</si>
  <si>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</si>
  <si>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</si>
  <si>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</si>
  <si>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</si>
  <si>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</si>
  <si>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</si>
  <si>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</si>
  <si>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</si>
  <si>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</si>
  <si>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</si>
  <si>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</si>
  <si>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</si>
  <si>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</si>
  <si>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</si>
  <si>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</si>
  <si>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</si>
  <si>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</si>
  <si>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</si>
  <si>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</si>
  <si>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</si>
  <si>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Всего:</t>
  </si>
  <si>
    <t>Итого по товарам:</t>
  </si>
  <si>
    <t>Итого по работам:</t>
  </si>
  <si>
    <t>февраль, март, апрель 2014 года</t>
  </si>
  <si>
    <t>октябрь, ноябрь, декабрь 2104 года</t>
  </si>
  <si>
    <t>с даты подписания договора до 31 декабря 2014 года</t>
  </si>
  <si>
    <t>73.11.11.12.00.00.00</t>
  </si>
  <si>
    <t>Услуги по размещению объявлений в печатных изданиях</t>
  </si>
  <si>
    <t>69.10.18.10.00.00.00</t>
  </si>
  <si>
    <t>Услуги аукционные юридические</t>
  </si>
  <si>
    <t>Услуги юридические в сфере аукционов</t>
  </si>
  <si>
    <t>услуги аукциониста для проведение аукциона при реализации имущества</t>
  </si>
  <si>
    <t>услуги по изгтовлению топографической съемки по земельным участкам КФ Уральск</t>
  </si>
  <si>
    <t>74.90.20.13.20.10.10</t>
  </si>
  <si>
    <t>Услуги согласования отвода земли и топографической съемки</t>
  </si>
  <si>
    <t>услуги по изгтовлению топографической съемки на 2015 год по земельному участку КФ Атырау</t>
  </si>
  <si>
    <t>услуги по изготовлению технических паспортов на грузовые дворы/терминалы Филиалов (оплата государственной пошлины за регисрацию) (165 объекто*40 000 тенге)</t>
  </si>
  <si>
    <t>Услуги по паспортизации здания</t>
  </si>
  <si>
    <t>паспортизация здания</t>
  </si>
  <si>
    <t>53.10.19.10.16.00.00</t>
  </si>
  <si>
    <t>Оформление почтовых отправлений</t>
  </si>
  <si>
    <t>ОВХ</t>
  </si>
  <si>
    <t>53.10.12.20.12.00.00</t>
  </si>
  <si>
    <t xml:space="preserve">Услуги экспресс почты </t>
  </si>
  <si>
    <t>53.10.11.30.12.00.00</t>
  </si>
  <si>
    <t>Услуги по подписке на периодические издания</t>
  </si>
  <si>
    <t>Услуги по подписке на газеты и журналы</t>
  </si>
  <si>
    <t>50</t>
  </si>
  <si>
    <t>18.14.10.10.00.00.00</t>
  </si>
  <si>
    <t>Услуги по переплету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</si>
  <si>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</si>
  <si>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декабрь 2013, январь 2014</t>
  </si>
  <si>
    <t>с 1 января по 31 декабря 2014 года</t>
  </si>
  <si>
    <t>77.39.11.21.15.00.00</t>
  </si>
  <si>
    <t>Услуги по аренде пассажирских общих вагонов</t>
  </si>
  <si>
    <t>Краткосрочная, среднесрочная или долгосрочная аренда (прокат) пассажирских общих вагонов</t>
  </si>
  <si>
    <t xml:space="preserve">декабрь 2013 года, январь 2014 года </t>
  </si>
  <si>
    <t xml:space="preserve">ежемесячная 100 % предоплата согласно графика </t>
  </si>
  <si>
    <t>25.99.23.00.00.11.13.10.1</t>
  </si>
  <si>
    <t>Антистеплер</t>
  </si>
  <si>
    <t>устройство для вытаскивания скоб от степлера. Устройство состоит из двух противостоящих клинов на оси.6</t>
  </si>
  <si>
    <t>17.12.13.40.10.00.00.10.1</t>
  </si>
  <si>
    <t xml:space="preserve">Бумага </t>
  </si>
  <si>
    <t>формат А4, плотность 80г/м2, 21х29,5 см</t>
  </si>
  <si>
    <t>высококачественная белая офисная бумага предназначена для любых копиров и принтеров, а также офсетной печати, обеспечивает высокую производительность как при одностороннем, так и при двустороннем копировании и печати, белизна 150 CIE, толщина 106мкн, срок архивного хранения 150 лет, вес пачки 2,49кг, не содержит древесных смол и газообразного хлора, офисная бумага класса "А".</t>
  </si>
  <si>
    <t>5111</t>
  </si>
  <si>
    <t>Одна пачка</t>
  </si>
  <si>
    <t>17.12.13.20.00.00.00.50.1</t>
  </si>
  <si>
    <t>для факса, факсовые ролики, белый, плотность 80г/кв.м, масса 1кв.м 80г, ширина 210мм, диаметр 800мм, температура 18-25С</t>
  </si>
  <si>
    <t>ширина 210 мм, длина 30 м, диаметр втулки 12мм.</t>
  </si>
  <si>
    <t>736</t>
  </si>
  <si>
    <t>рулон</t>
  </si>
  <si>
    <t>27.20.11.00.00.00.07.40.1</t>
  </si>
  <si>
    <t>Батарейка</t>
  </si>
  <si>
    <t>Батарейка мизинчиковая типа ААА</t>
  </si>
  <si>
    <t>Duracell размер ААА 1,5V</t>
  </si>
  <si>
    <t>27.20.11.00.00.00.07.20.1</t>
  </si>
  <si>
    <t>Батарейка пальчиковая типа АА</t>
  </si>
  <si>
    <t>Duracell размер АА 1,5V</t>
  </si>
  <si>
    <t>25.99.23.00.00.11.15.10.1</t>
  </si>
  <si>
    <t>Дырокол</t>
  </si>
  <si>
    <t>механическое устройство для пробивания отверстий в бумаге</t>
  </si>
  <si>
    <t>ГОСТ 13143-88, металлический корпус, выдвижной фиксатор бумаги, нормативная толщина прокола 15 листов.</t>
  </si>
  <si>
    <t>ГОСТ 13143-88, в сборе с металлической линейкой, нормативная толщина прокола 20 листов.</t>
  </si>
  <si>
    <t>25.73.30.00.00.25.12.10.1</t>
  </si>
  <si>
    <t>Инструмент для крепления деталей и изделий</t>
  </si>
  <si>
    <t xml:space="preserve">19 мм, Для бумаг </t>
  </si>
  <si>
    <t xml:space="preserve">25 мм, Для бумаг </t>
  </si>
  <si>
    <t xml:space="preserve">51 мм, Для бумаг </t>
  </si>
  <si>
    <t>22.29.25.00.00.00.21.14.1</t>
  </si>
  <si>
    <t>Карандаш</t>
  </si>
  <si>
    <t>прочие, не включенные в другие группировки</t>
  </si>
  <si>
    <t>с резинкой, простой ,С-13/м</t>
  </si>
  <si>
    <t>22.29.25.00.00.00.23.11.1</t>
  </si>
  <si>
    <t>Клей-карандаш  9 грамм</t>
  </si>
  <si>
    <t>твердый</t>
  </si>
  <si>
    <t>20.52.10.00.00.00.09.02.2</t>
  </si>
  <si>
    <t>Клей канцелярский жидкий</t>
  </si>
  <si>
    <t>клей канцелярский бумажный жидкий</t>
  </si>
  <si>
    <t>25.93.14.00.00.13.10.10.2</t>
  </si>
  <si>
    <t>Кнопка</t>
  </si>
  <si>
    <t>Изделия из меди и черных металлов с шляпками из меди и медных сплавов</t>
  </si>
  <si>
    <t>канцелярская, 10 мм, в упаковке 50-100 шт.</t>
  </si>
  <si>
    <t>пачка</t>
  </si>
  <si>
    <t xml:space="preserve">32.99.81.00.00.10.10.13.1 </t>
  </si>
  <si>
    <t>Штрих-карандаш</t>
  </si>
  <si>
    <t>Корректирующая ручка</t>
  </si>
  <si>
    <t>32.99.81.00.00.10.10.11.1</t>
  </si>
  <si>
    <t>Штрих-корректор</t>
  </si>
  <si>
    <t>с кисточкой</t>
  </si>
  <si>
    <t>20мл. (RETYPE)</t>
  </si>
  <si>
    <t>22.19.73.00.00.00.30.10.1</t>
  </si>
  <si>
    <t>Ластик</t>
  </si>
  <si>
    <t>Приспособление для стирания написанного (мягкий)</t>
  </si>
  <si>
    <t>для стирания карандаша</t>
  </si>
  <si>
    <t>22.29.25.00.00.00.16.11.1</t>
  </si>
  <si>
    <t>Линейка</t>
  </si>
  <si>
    <t>Линейка пластмассовая 30 см с многоцветным рисунком</t>
  </si>
  <si>
    <t>30 см, прозрачная, ГОСТ 17435-72 пластик</t>
  </si>
  <si>
    <t>22.29.25.00.00.00.11.11.1</t>
  </si>
  <si>
    <t>Лоток</t>
  </si>
  <si>
    <t>Лоток для бумаг горизонтальный из пластмассы</t>
  </si>
  <si>
    <t xml:space="preserve"> горизонтальный</t>
  </si>
  <si>
    <t>22.29.25.00.00.00.11.10.1</t>
  </si>
  <si>
    <t>Лоток для бумаг вертикальный из пластмассы</t>
  </si>
  <si>
    <t>вертикальный</t>
  </si>
  <si>
    <t>22.29.25.00.00.00.19.13.1</t>
  </si>
  <si>
    <t>Маркер пластиковый перманентный (нестираемый), круглый наконечник 3мм</t>
  </si>
  <si>
    <t>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t>
  </si>
  <si>
    <t>22.29.25.00.00.00.19.12.2</t>
  </si>
  <si>
    <t>Маркер пластиковый перманентный (нестираемый), тонкий наконечник 1мм</t>
  </si>
  <si>
    <t>Чернила при письме быстро высыхают, водоустойчивы, а также устойчивы к выцветанию. Скошенный пишущий узел.  в наборе 4 цвета.</t>
  </si>
  <si>
    <t>704</t>
  </si>
  <si>
    <t>набор</t>
  </si>
  <si>
    <t>13.10.42.00.00.00.10.10.2</t>
  </si>
  <si>
    <t>Нитки швейные шелковые</t>
  </si>
  <si>
    <t>нитки из натурального шелка</t>
  </si>
  <si>
    <t>Для прошива документов, шелковая</t>
  </si>
  <si>
    <t>25.71.11.00.00.10.21.10.1</t>
  </si>
  <si>
    <t xml:space="preserve">Нож </t>
  </si>
  <si>
    <t>канцелярский нож предназначенный для разрезания бумаги</t>
  </si>
  <si>
    <t>Большой, не менее 18мм, выдвижное лезвие, фиксатор</t>
  </si>
  <si>
    <t>Нож</t>
  </si>
  <si>
    <t>Малый, не менее 13мм. выдвижное лезвие, фиксатор</t>
  </si>
  <si>
    <t>22.29.25.00.00.00.24.11.1</t>
  </si>
  <si>
    <t>Ножницы</t>
  </si>
  <si>
    <t>Ножницы с пластиковой ручкой, длина 11 см</t>
  </si>
  <si>
    <t>нержавеющая сталь</t>
  </si>
  <si>
    <t>17.23.13.60.00.00.00.80.1</t>
  </si>
  <si>
    <t>Регистр</t>
  </si>
  <si>
    <t>Регистратор из картона или бумаги, под формат А4</t>
  </si>
  <si>
    <t>Обложка многокрасочная, держатель 2-х кольцевой, размер корешка 50мм, 284х320, формат А4</t>
  </si>
  <si>
    <t>Обложка многокрасочная, держатель 2-х кольцевой, размер корешка 75мм, 284х320, формат А4</t>
  </si>
  <si>
    <t>22.29.25.00.00.00.18.15.1</t>
  </si>
  <si>
    <t>Папка пластиковая адресная "На подпись"</t>
  </si>
  <si>
    <t xml:space="preserve"> Бумвинил А4, с нанесением клише</t>
  </si>
  <si>
    <t>22.29.25.00.00.00.18.30.1</t>
  </si>
  <si>
    <t>Папка пластиковая 40 вкладышей</t>
  </si>
  <si>
    <t>Пластиковая, с  40 файлами-вкладышами, формат А4</t>
  </si>
  <si>
    <t>22.29.25.00.00.00.18.16.1</t>
  </si>
  <si>
    <t>Папка пластиковая с прижимом или скоросшивателем</t>
  </si>
  <si>
    <t>Пластиковая с 2-мя зажимами, формат А4</t>
  </si>
  <si>
    <t>22.29.25.00.00.00.18.66.1</t>
  </si>
  <si>
    <t>Папка-уголок</t>
  </si>
  <si>
    <t>пластиковая А4</t>
  </si>
  <si>
    <t>Уголок прозрачная, формат А4</t>
  </si>
  <si>
    <t>22.29.25.00.00.00.20.15.1</t>
  </si>
  <si>
    <t>Ручка пластиковая шариковая</t>
  </si>
  <si>
    <t>ГОСТ 28937-91 шариковая, прозрачный корпус, стержень 0,5мм, синий</t>
  </si>
  <si>
    <t>ГОСТ 28937-91 шариковая, пластмассовый корпус, стержень 0,5мм, черный</t>
  </si>
  <si>
    <t>22.29.25.00.00.00.20.10.1</t>
  </si>
  <si>
    <t>Ручка пластиковая гелевая</t>
  </si>
  <si>
    <t>ГОСТ 28937-91 шариковая, гелевая, стержень 0,5мм, синий</t>
  </si>
  <si>
    <t>ГОСТ 28937-91 шариковая автоматическая, с резиновым держателем, синий</t>
  </si>
  <si>
    <t>22.29.25.00.00.00.20.17.1</t>
  </si>
  <si>
    <t>Шариковые цветные, в пачке 5 шт</t>
  </si>
  <si>
    <t>17.23.13.60.00.00.00.70.1</t>
  </si>
  <si>
    <t>Скоросшиватель</t>
  </si>
  <si>
    <t>скоросшиватель картонный , глянцевый</t>
  </si>
  <si>
    <t>Пластиковый, формат А4</t>
  </si>
  <si>
    <t>Белый, картонный, формат А4</t>
  </si>
  <si>
    <t>25.99.23.00.00.11.18.10.1</t>
  </si>
  <si>
    <t>Степлер</t>
  </si>
  <si>
    <t>устройство для оперативного скрепления листов металлическими скобами</t>
  </si>
  <si>
    <t>Металлический, с пластиковыми рукоятками, № 24/6</t>
  </si>
  <si>
    <t>25.99.23.00.00.10.11.10.2</t>
  </si>
  <si>
    <t>Скоба</t>
  </si>
  <si>
    <t>Скобы проволочные для канцелярских целей</t>
  </si>
  <si>
    <t>Изготовлен из стали, Тип и размер скобы для степлера 24/6.</t>
  </si>
  <si>
    <t>Изготовлен из стали, Тип и размер скобы №10 для степлера №10.</t>
  </si>
  <si>
    <t>22.29.25.00.00.00.15.18.1</t>
  </si>
  <si>
    <t>Скрепки</t>
  </si>
  <si>
    <t>Канцелярские, металлические, 22мм.</t>
  </si>
  <si>
    <t>Канцелярские, металлические 28 мм</t>
  </si>
  <si>
    <t>Канцелярские, металлические 50 мм.</t>
  </si>
  <si>
    <t>17.23.12.30.00.00.00.70.1</t>
  </si>
  <si>
    <t>Стикеры</t>
  </si>
  <si>
    <t>с липким краем, для заметок</t>
  </si>
  <si>
    <t>Закладки неоновые (5 цветных полоски), 45мм*12мм</t>
  </si>
  <si>
    <t>17.23.12.30.00.00.00.71.2</t>
  </si>
  <si>
    <t>Стикер</t>
  </si>
  <si>
    <t>липкий,  бумажный стикер</t>
  </si>
  <si>
    <t>Стик Dolphin 76*76см, (3*3)</t>
  </si>
  <si>
    <t>Разноцветные 76*76см, (3*3)</t>
  </si>
  <si>
    <t>32.99.16.00.00.00.12.80.1</t>
  </si>
  <si>
    <t>Штемпельная краска</t>
  </si>
  <si>
    <t>Штемпельная краска  для печатей и штемпелей</t>
  </si>
  <si>
    <t>Штемпельная краска на водной основе, для заправки штемпельных подушек - фиолетовая</t>
  </si>
  <si>
    <t>Штемпельная краска на водной основе, для заправки штемпельных подушек - красная</t>
  </si>
  <si>
    <t>13.94.11.00.00.30.13.20.1</t>
  </si>
  <si>
    <t>Шпагат</t>
  </si>
  <si>
    <t>Шпагат из льняного волокна, многониточный. Тонкие  крученые изделия разового применения, диаметром 1-4,8мм</t>
  </si>
  <si>
    <t>ГОСТ 17308-08 Д-14мм. Увязочный (льняной). Нитки льняные</t>
  </si>
  <si>
    <t>006</t>
  </si>
  <si>
    <t>метр</t>
  </si>
  <si>
    <t>22.29.25.00.00.00.40.16.2</t>
  </si>
  <si>
    <t>Пружина для переплета</t>
  </si>
  <si>
    <t>пластиковая, 18 мм</t>
  </si>
  <si>
    <t>разные размеры</t>
  </si>
  <si>
    <t xml:space="preserve">Бумага белая, плотность бумаги 80г/м2, обложка жесткая картонная, 210х297 мм, 100 листов, термоклеевой переплет </t>
  </si>
  <si>
    <t>17.23.13.10.00.00.00.01.1</t>
  </si>
  <si>
    <t>Формат А-4 (100 листов)</t>
  </si>
  <si>
    <t>17.23.12.10.00.00.00.06.1</t>
  </si>
  <si>
    <t>Конверт</t>
  </si>
  <si>
    <t>бумажный, формат А4</t>
  </si>
  <si>
    <t>Пластиковая с кнопкой, Формат А-4</t>
  </si>
  <si>
    <t>22.29.25.00.00.00.28.10.1</t>
  </si>
  <si>
    <t>Файл-уголок</t>
  </si>
  <si>
    <t>формат А4</t>
  </si>
  <si>
    <t>на спирали, Формат А5</t>
  </si>
  <si>
    <t>Гвоздь</t>
  </si>
  <si>
    <t>28.23.12.00.00.00.17.26.1</t>
  </si>
  <si>
    <t>настольный компактный 14 разрядный с функцией расчета налогов и стоимости, продажи, прибыли</t>
  </si>
  <si>
    <t>15.12.12.00.00.00.11.10.1</t>
  </si>
  <si>
    <t>Портфель</t>
  </si>
  <si>
    <t>с лицевой поверхностью из натуральной, композиционной или лаковой кожи</t>
  </si>
  <si>
    <t>Для документов курьера, кож.заменитель, тканевая оконтовка с ручкой, 3-секционный, на замке, размер 350х435</t>
  </si>
  <si>
    <t>Маркер</t>
  </si>
  <si>
    <t>Для доски маркерной, в наборе 4 цвета</t>
  </si>
  <si>
    <t>32.99.16.00.00.00.14.10.1</t>
  </si>
  <si>
    <t>Доска</t>
  </si>
  <si>
    <t>маркерная</t>
  </si>
  <si>
    <t>Из стали с прочным эмалевым покрытием, устойчивым к царапинам и стиранию,  магнитная,  написанное маркерами стирается сухой салфеткой,  размер 100 * 150 см, в комплект поставки входят лоток для маркеров, крепежные детали для крепления на стене,  4 маркера (красный, зеленый, синий, черный), магнитный держатель для 4 маркеров, очиститель со сменной салфеткой (магнитный), 10 чистящих салфеток, очиститель-спрей, 100 мл,  10 цветных магнитных фишек</t>
  </si>
  <si>
    <t>22.19.73.00.00.00.55.10.1</t>
  </si>
  <si>
    <t>Резиновое кольцо для перевязки денег</t>
  </si>
  <si>
    <t>Банковские 100шт.</t>
  </si>
  <si>
    <t>25.99.23.00.00.11.14.16.1</t>
  </si>
  <si>
    <t>Точилка</t>
  </si>
  <si>
    <t>для карандашей, металическая</t>
  </si>
  <si>
    <t>Для карандашей, металический</t>
  </si>
  <si>
    <t>32.99.80.00.00.00.00.07.1</t>
  </si>
  <si>
    <t>Скотч</t>
  </si>
  <si>
    <t>узкий</t>
  </si>
  <si>
    <t>Прозрачный</t>
  </si>
  <si>
    <t>32.99.80.00.00.00.00.05.1</t>
  </si>
  <si>
    <t>широкий</t>
  </si>
  <si>
    <t>Прозрачный , 40*48*100</t>
  </si>
  <si>
    <t>Для мусора пластмассовая</t>
  </si>
  <si>
    <t>26.80.11.00.00.00.02.20.1</t>
  </si>
  <si>
    <t>Аудиокассета</t>
  </si>
  <si>
    <t>Микрокассета (для диктофонов).</t>
  </si>
  <si>
    <t>Для диктофона, меаленькие</t>
  </si>
  <si>
    <t>17.12.13.40.10.00.00.55.1</t>
  </si>
  <si>
    <t>Бумага</t>
  </si>
  <si>
    <t>формат А3, плотность 80г/м2, 14,8х21 см, яркость 105%, белизна 150%</t>
  </si>
  <si>
    <t xml:space="preserve"> плотность 80г/м2, пачка 500 листов, высококачественная белая офисная бумага предназначена для любых копиров и принтеров, а также офсетной печати, обеспечивает высокую производительность как при одностороннем, так и при двустороннем копировании и печати, белизна 150 CIE., белая бумага формат А3</t>
  </si>
  <si>
    <t>конверт  НП С-4  (229*324), силикон</t>
  </si>
  <si>
    <t>17.23.12.10.00.00.00.07.1</t>
  </si>
  <si>
    <t>бумажный, формат А5</t>
  </si>
  <si>
    <t>конверт  НП С-5  (162*229), силикон</t>
  </si>
  <si>
    <t>17.23.12.10.00.00.00.08.1</t>
  </si>
  <si>
    <t>бумажный, формат А6</t>
  </si>
  <si>
    <t xml:space="preserve">Конверт  НП Е65  (110*220), силикон </t>
  </si>
  <si>
    <t>22.29.25.00.00.00.13.23.1</t>
  </si>
  <si>
    <t>Органайзер</t>
  </si>
  <si>
    <t>Органайзер пластиковый настольный круглый на вращающейся основе,  от 10 до 15 предметов</t>
  </si>
  <si>
    <t>Настольный черный (14 предметов) , вращающийся; набор</t>
  </si>
  <si>
    <t xml:space="preserve">формата А 4 </t>
  </si>
  <si>
    <t>25.93.18.00.00.10.12.10.1</t>
  </si>
  <si>
    <t>иглы вышивальные из черных металлов</t>
  </si>
  <si>
    <t>большая, (цыганские)</t>
  </si>
  <si>
    <t>23.12.13.00.00.22.10.10.2</t>
  </si>
  <si>
    <t>Зеркало</t>
  </si>
  <si>
    <t>Зеркало стеклянное бытовое. ГОСТ 17716-91</t>
  </si>
  <si>
    <t>Настенное, Размер  60*150</t>
  </si>
  <si>
    <t>26.52.14.00.00.00.03.20.1</t>
  </si>
  <si>
    <t>Настенные неэлектрические.</t>
  </si>
  <si>
    <t>Механические, настенные</t>
  </si>
  <si>
    <t>17.22.11.41.00.00.00.10.2</t>
  </si>
  <si>
    <t>Полотенце</t>
  </si>
  <si>
    <t>бумажное</t>
  </si>
  <si>
    <t>ТУ 640 РК 010-01-99 двухслойные, высшего качества, белые 23см*25см, 60 листов в рулоне, 2 рулона в упаковке (Селпак)</t>
  </si>
  <si>
    <t>13.92.21.00.00.00.30.18.2</t>
  </si>
  <si>
    <t>Мешок для мусора</t>
  </si>
  <si>
    <t>Полиэтиленовые мешки для мусора обыкновенные (без ручек и завязок) из линейного полиэтилена</t>
  </si>
  <si>
    <t>Размер 55см*60см, объем - 35 литров</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</si>
  <si>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</si>
  <si>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</si>
  <si>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</si>
  <si>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Ароматизированный аэрозоль баллончик. Объём 250 мл.</t>
  </si>
  <si>
    <t>13.92.29.00.00.00.30.40.1</t>
  </si>
  <si>
    <t>Тряпка для удаления пыли</t>
  </si>
  <si>
    <t>Тряпки для удаления пыли, из прочих текстильных материалов</t>
  </si>
  <si>
    <t>Тряпочные, разноцветные для стола 6 шт в упаковке, размер 30см*30см</t>
  </si>
  <si>
    <t>13.92.29.00.00.00.10.40.1</t>
  </si>
  <si>
    <t>Тряпка для мытья полов</t>
  </si>
  <si>
    <t>Тряпки для мытья полов, из прочих текстильных материалов</t>
  </si>
  <si>
    <t xml:space="preserve">Coral Размер 70*70 </t>
  </si>
  <si>
    <t>20.41.31.00.00.10.10.10.1</t>
  </si>
  <si>
    <t>Мыло туалетное</t>
  </si>
  <si>
    <t>твердое, марки "Нейтральное" (Н), ГОСТ 28546-2002</t>
  </si>
  <si>
    <t xml:space="preserve">ГОСТ 28546-2002, твердое на ощупь в кусках не менее 130-140 грамм </t>
  </si>
  <si>
    <t>20.41.31.00.00.10.10.50.1</t>
  </si>
  <si>
    <t>жидкое, гелеобразное, ГОСТ 23361-78</t>
  </si>
  <si>
    <t>Жидкое, технические и качественные характеристики не ниже ГОСТ 23361-78, антибактериальное, фасовка пластиковые бутылки емкостью 900мл</t>
  </si>
  <si>
    <t>20.30.22.00.00.00.70.50.3</t>
  </si>
  <si>
    <t>Краска в баллончиках</t>
  </si>
  <si>
    <t>Краска в баллончиках аэрозольная</t>
  </si>
  <si>
    <t>спрей</t>
  </si>
  <si>
    <t>20.30.11.00.00.00.10.10.2</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</si>
  <si>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</si>
  <si>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</si>
  <si>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банка 1л.</t>
  </si>
  <si>
    <t>Литр (куб. дм.)</t>
  </si>
  <si>
    <t>14.12.30.00.00.80.16.10.1</t>
  </si>
  <si>
    <t>Перчатки технические</t>
  </si>
  <si>
    <t>резиновые, тип 1,  ГОСТ 20010-93</t>
  </si>
  <si>
    <t xml:space="preserve"> ГОСТ 20010-93. Изготовлены из смеси на основе натурального латекса. Рифленая ладонная часть, ворсовая подложка. Универсальная модель. Размер М</t>
  </si>
  <si>
    <t>715</t>
  </si>
  <si>
    <t>пара</t>
  </si>
  <si>
    <t>25.72.14.00.00.60.49.10.1</t>
  </si>
  <si>
    <t>Доводчик двери</t>
  </si>
  <si>
    <t>Доводчик до 90кг</t>
  </si>
  <si>
    <t>Дверные</t>
  </si>
  <si>
    <t>20.41.32.00.00.00.10.10.3</t>
  </si>
  <si>
    <t>Средство для мытья посуды</t>
  </si>
  <si>
    <t>гелеобразное вещество для мытья посуды</t>
  </si>
  <si>
    <t>ГОСТ 23361-78 для посуды, с антибактериальным эффектом, не раздражающее кожу рук, в пластмассовой упаковке вместимостью 0,5 литра</t>
  </si>
  <si>
    <t>32.91.11.00.00.00.18.10.1</t>
  </si>
  <si>
    <t>Губка (мочалка)</t>
  </si>
  <si>
    <t>металическая, для хозяйственных нужд и мытья посуды</t>
  </si>
  <si>
    <t>Железная, для чистки посуды</t>
  </si>
  <si>
    <t>32.91.11.00.00.00.17.10.2</t>
  </si>
  <si>
    <t>Губка</t>
  </si>
  <si>
    <t>для мытья посуды, кухонного оборудования и удаления различных загрязнений с неделикатных поверхностей</t>
  </si>
  <si>
    <t>Паралоновая для мытья посуды 5 шт</t>
  </si>
  <si>
    <t>Робокляйн спец. Шампунь</t>
  </si>
  <si>
    <t>Робокляйн спец. Фильтр</t>
  </si>
  <si>
    <t>Робокляйн спец. Дезодорант</t>
  </si>
  <si>
    <t>27.51.25.01.01.00.00.30.1</t>
  </si>
  <si>
    <t>Диспенсер для воды</t>
  </si>
  <si>
    <t>С функцией нагрева воды и охлаждения воды, напольный с холодильником</t>
  </si>
  <si>
    <t>напольный с холодильником</t>
  </si>
  <si>
    <t>32.91.12.00.00.00.13.60.1</t>
  </si>
  <si>
    <t>Кисти и кисточки прочие</t>
  </si>
  <si>
    <t>Материал исполнения - дерево</t>
  </si>
  <si>
    <t>Для покраски</t>
  </si>
  <si>
    <t>32.91.19.00.00.00.20.12.1</t>
  </si>
  <si>
    <t>Валик малярный</t>
  </si>
  <si>
    <t>типа ВП - валик с пенополиуретановым покрытием, предназначенный для окраски поверхностей  водно-клеевым составом, ГОСТ 10831-87</t>
  </si>
  <si>
    <t>Параллоновый для покраски</t>
  </si>
  <si>
    <t>22.23.11.00.00.30.10.12.1</t>
  </si>
  <si>
    <t>Плитка</t>
  </si>
  <si>
    <t>Неламинированная потолочная плитка  , размеры 600*600 мм, толщина 8 мм</t>
  </si>
  <si>
    <t>армстронг потолочный</t>
  </si>
  <si>
    <t>055</t>
  </si>
  <si>
    <t>17.22.11.60.00.00.00.10.1</t>
  </si>
  <si>
    <t>Салфетки столовые</t>
  </si>
  <si>
    <t>однослойные, площадь салфетки не менее 17000 мм2</t>
  </si>
  <si>
    <t>Технические, качественные характеристики не ниже ТУ 640 РК 010-01-99; цвет - белый, однослойные, в пачках по 50 штук, размер не менее 25\25</t>
  </si>
  <si>
    <t>25.92.11.00.00.12.11.12.1</t>
  </si>
  <si>
    <t>Ведро</t>
  </si>
  <si>
    <t>эмалированное, стальное, вместимостью от 10 до 12л, ГОСТ 24788-2001</t>
  </si>
  <si>
    <t>ГОСТ 24788-2001, платмасс, объем - 10 литров</t>
  </si>
  <si>
    <t>32.99.82.00.00.10.10.13.1</t>
  </si>
  <si>
    <t>Сетевой фильтр</t>
  </si>
  <si>
    <t>количество входных разъемов от 3-х до 5-ти, длина шнура свыше 5 м</t>
  </si>
  <si>
    <t>3, 5 метр</t>
  </si>
  <si>
    <t>20.41.44.00.00.00.00.60.1</t>
  </si>
  <si>
    <t>Чистящее средство для офисной техники</t>
  </si>
  <si>
    <t>Чистящее средство полироль д/мебели в приемную президента, Pronto, крем 300мл</t>
  </si>
  <si>
    <t>31.01.12.00.00.04.06.10.1</t>
  </si>
  <si>
    <t>Плечик</t>
  </si>
  <si>
    <t>Пластмассовый</t>
  </si>
  <si>
    <t xml:space="preserve">Пластмассовые для верхней одежды, размер 52-54 </t>
  </si>
  <si>
    <t>22.23.14.00.00.82.12.15.2</t>
  </si>
  <si>
    <t>Кабель-канал</t>
  </si>
  <si>
    <t>кабель-канал с одним замком в полиэтилене, размеры 25х25</t>
  </si>
  <si>
    <t>для укладки проводов</t>
  </si>
  <si>
    <t>25.12.10.00.00.16.30.10.1</t>
  </si>
  <si>
    <t>дверная</t>
  </si>
  <si>
    <t>Соединение ручек</t>
  </si>
  <si>
    <t>23.64.10.00.20.50.00.10.1</t>
  </si>
  <si>
    <t>Смесь сухая строительная</t>
  </si>
  <si>
    <t>декоративно-отделочная, известково-гипсовая, легкая, СТ РК 1168-2006</t>
  </si>
  <si>
    <t>Финишка 50 кг</t>
  </si>
  <si>
    <t>166</t>
  </si>
  <si>
    <t>Килограмм</t>
  </si>
  <si>
    <t>23.64.10.00.20.50.00.09.1</t>
  </si>
  <si>
    <t>декоративно-отделочная, известково-гипсовая, тяжелая, СТ РК 1168-2006</t>
  </si>
  <si>
    <t>Ротгипс 50 кг</t>
  </si>
  <si>
    <t>27.51.24.00.01.01.01.30.1</t>
  </si>
  <si>
    <t>Электрочайник</t>
  </si>
  <si>
    <t>Скрытый нагревательный элемент. Объем от 1,5 до 1,99 л.</t>
  </si>
  <si>
    <t>пластмасс</t>
  </si>
  <si>
    <t>22.22.12.10.00.00.00.02.1</t>
  </si>
  <si>
    <t>Мешок полипропиленовый</t>
  </si>
  <si>
    <t>Мешок полипропиленовый 50кг зеленый 70г, 105см х55см</t>
  </si>
  <si>
    <t>Полипропиленовые (50кг) для мусора</t>
  </si>
  <si>
    <t>22.23.14.00.00.82.12.13.1</t>
  </si>
  <si>
    <t>кабель-канал с одним замком в полиэтилене, размеры 20х10</t>
  </si>
  <si>
    <t>(3*1,5) 100м</t>
  </si>
  <si>
    <t>25.94.13.00.00.10.40.11.1</t>
  </si>
  <si>
    <t>Набор ключей</t>
  </si>
  <si>
    <t>ГОСТ 2838-80, гаечные рожковые от 8 до 36 мм, 8 предметов.</t>
  </si>
  <si>
    <t>20.52.10.00.00.00.09.03.3</t>
  </si>
  <si>
    <t>Клей</t>
  </si>
  <si>
    <t>эпоксидный универсальный</t>
  </si>
  <si>
    <t>Момент (сек. 50 мл)</t>
  </si>
  <si>
    <t>25.72.11.00.00.12.14.10.1</t>
  </si>
  <si>
    <t>Замок</t>
  </si>
  <si>
    <t>Замки врезные</t>
  </si>
  <si>
    <t>Врезной, с ручкой, материал корпуса - сталь, в комплекте, серебристого цвета, на 6 ключей</t>
  </si>
  <si>
    <t>32.99.80.00.00.00.00.15.1</t>
  </si>
  <si>
    <t>двухсторонний, свыше 3 см</t>
  </si>
  <si>
    <t>Двухсторонний 5м</t>
  </si>
  <si>
    <t>27.32.13.00.02.01.37.09.1</t>
  </si>
  <si>
    <t>Кабель</t>
  </si>
  <si>
    <t>ВВГ-П  3*1,5</t>
  </si>
  <si>
    <t>018</t>
  </si>
  <si>
    <t>Метр погонный</t>
  </si>
  <si>
    <t>27.12.22.11.13.12.11.10.1</t>
  </si>
  <si>
    <t>Выключатель автоматический</t>
  </si>
  <si>
    <t>Двухполюсные, скрытой установки ГОСТ - 739770</t>
  </si>
  <si>
    <t>26.51.33.00.00.00.41.04.1</t>
  </si>
  <si>
    <t>Рулетка</t>
  </si>
  <si>
    <t>лента из нержавеющей стали, ГОСТ 7502-98, шкала номинальной длины: 5 м</t>
  </si>
  <si>
    <t>ГОСТ 1805-02, 5 метров, измерительные металлические</t>
  </si>
  <si>
    <t>25.93.14.00.00.10.10.11.2</t>
  </si>
  <si>
    <t>ГОСТ 4035-63, размер гвоздей 1,4х60 мм</t>
  </si>
  <si>
    <t>для обналички (коричневые)</t>
  </si>
  <si>
    <t>25.73.30.00.00.22.12.10.1</t>
  </si>
  <si>
    <t>Стамеска</t>
  </si>
  <si>
    <t>плотничий или столярный ручной режущий инструмент</t>
  </si>
  <si>
    <t xml:space="preserve">ГОСТ 1184-80, плоские с пластмассовыми ручками из 6 шт. (6 мм;12 мм;18 мм;24 мм;32 мм;38 мм+брусок) </t>
  </si>
  <si>
    <t>27.40.42.00.00.00.02.07.1</t>
  </si>
  <si>
    <t>Стартер</t>
  </si>
  <si>
    <t>мощность люминесцентной лампы 36/40 Вт</t>
  </si>
  <si>
    <t>для люминицентных ламп, Рабочее напряжение - 110 - 220 В - для последовательного запуска люминицентных ламп, марки S-2.</t>
  </si>
  <si>
    <t>27.40.12.00.00.10.10.26.1</t>
  </si>
  <si>
    <t>Лампа накаливания</t>
  </si>
  <si>
    <t>ГОСТ 2239-70, тип ламп (биспиральная аргоновая) Б220-230-60-1, мощность 60 Вт</t>
  </si>
  <si>
    <t>Для настольных ламп 60 Ватт, 220 Вольт (Свечеобразные)</t>
  </si>
  <si>
    <t>27.40.15.00.00.10.51.10.1</t>
  </si>
  <si>
    <t>Лампа люминесцентная</t>
  </si>
  <si>
    <t>Лампа люминесцентная, тип цоколя G13, мощность 75 Ватт</t>
  </si>
  <si>
    <t>25.94.13.00.00.10.41.10.2</t>
  </si>
  <si>
    <t>Набор сверл</t>
  </si>
  <si>
    <t>Диаметр от 4 мм до 20 мм</t>
  </si>
  <si>
    <t>25.73.20.00.00.10.20.10.1</t>
  </si>
  <si>
    <t>Ножовка</t>
  </si>
  <si>
    <t>по металлу</t>
  </si>
  <si>
    <t>Полотно ножовочное узкое 1 -стороннее, 300 мм, по металлу, ручное</t>
  </si>
  <si>
    <t>25.73.30.00.00.14.11.10.1</t>
  </si>
  <si>
    <t>Плоскогубцы</t>
  </si>
  <si>
    <t>Комбинированные</t>
  </si>
  <si>
    <t>ГОСТ 5547-93 комбинированные, исполнения 1 длиной L=160 мм, с изолирующими рукоятками: Плоскогубцы 7814-0258 И Х9.</t>
  </si>
  <si>
    <t>25.94.13.00.00.10.47.01.2</t>
  </si>
  <si>
    <t>Набор инструментов</t>
  </si>
  <si>
    <t>для разделки и монтажа кабеля</t>
  </si>
  <si>
    <t>Комплектность: метр складной, рубанок, топор, стамески, молоток 500 гр., линейка металлическая, ножовка по дереву</t>
  </si>
  <si>
    <t>Для перфоратора диаметр 6мм-22мм</t>
  </si>
  <si>
    <t>Биты фигурные</t>
  </si>
  <si>
    <t>20.52.10.00.00.00.09.10.4</t>
  </si>
  <si>
    <t>Герметик силиконовый</t>
  </si>
  <si>
    <t>марки УТ-31, ГОСТ 13489-79</t>
  </si>
  <si>
    <t>Водостойкий, высокоэластичный, предназначен для заполнения трещин и швов, герметизации стыков в древесине, кирпичной кладке, бетоне, камне и штукатуре.</t>
  </si>
  <si>
    <t>20.59.59.00.16.00.00.22.2</t>
  </si>
  <si>
    <t>Монтажная пена (пенополиуретановый герметик)</t>
  </si>
  <si>
    <t>двухкомпонентная, всесезонная, в аэрозольной упаковке, профессиональная (пистолетная)</t>
  </si>
  <si>
    <t>Пена монтажная универсальная, 750мл, с опрыскивателем</t>
  </si>
  <si>
    <t>5108</t>
  </si>
  <si>
    <t>Один баллон</t>
  </si>
  <si>
    <t>13.99.19.00.00.00.20.10.1</t>
  </si>
  <si>
    <t>Изолента хлопчатобумажная</t>
  </si>
  <si>
    <t>односторонняя, ГОСТ 2162-97</t>
  </si>
  <si>
    <t>25.94.12.00.00.12.12.10.3</t>
  </si>
  <si>
    <t>Дюбель-гвоздь</t>
  </si>
  <si>
    <t>Дюбель-гвоздь с резьбой</t>
  </si>
  <si>
    <t>6,0х40мм</t>
  </si>
  <si>
    <t>25.94.11.00.00.11.10.10.3</t>
  </si>
  <si>
    <t>Шуруп</t>
  </si>
  <si>
    <t>Шурупы с квадратной головкой из черных металлов</t>
  </si>
  <si>
    <t>ГОСТ 1147-80, саморезы с потайной головкой, острый наконечник, крестообразный шлиц , частая резьба (для крепления к металлическим профилям)/крупная  резьба ( для крепления к деревянным конструкциям). Из  высокоуглеродистой  стали, гальваническое защитное покрытие (оксидирование или фосфатирование), длина 2,5см, диаметром-2,5мм.</t>
  </si>
  <si>
    <t>25.94.12.00.00.11.10.10.3</t>
  </si>
  <si>
    <t>Саморез</t>
  </si>
  <si>
    <t>Саморез с потайной головкой</t>
  </si>
  <si>
    <t>По дереву для мебели</t>
  </si>
  <si>
    <t>25.94.12.00.00.11.10.12.3</t>
  </si>
  <si>
    <t xml:space="preserve">Саморез с головкой с полукруглой с пресс-шайбой  </t>
  </si>
  <si>
    <t>Гипсокартонные</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</si>
  <si>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</si>
  <si>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</si>
  <si>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Автоматический выключатель однополюсной, номинальный ток - 25 А, Чистота 50,60 Гц. Степень защиты IP20.</t>
  </si>
  <si>
    <t>25.72.13.00.00.10.11.10.1</t>
  </si>
  <si>
    <t>Шпингалет</t>
  </si>
  <si>
    <t>шпингалеты дверные закрытого типа</t>
  </si>
  <si>
    <t>Для дверей</t>
  </si>
  <si>
    <t>20.30.22.00.00.00.21.16.2</t>
  </si>
  <si>
    <t>Краска</t>
  </si>
  <si>
    <t>МА-015 белая, массовая доля нелетучих веществ, %, не более 7,0, ГОСТ 8292-85</t>
  </si>
  <si>
    <t>строительная</t>
  </si>
  <si>
    <t>881</t>
  </si>
  <si>
    <t>20.41.32.00.00.00.60.10.1</t>
  </si>
  <si>
    <t>Средство для чистки мебели</t>
  </si>
  <si>
    <t>гелеобразное, для чистки и мойки мебели</t>
  </si>
  <si>
    <t>Жидкая для мебели</t>
  </si>
  <si>
    <t>868</t>
  </si>
  <si>
    <t>Бутылка</t>
  </si>
  <si>
    <t>20.41.32.00.00.00.30.40.3</t>
  </si>
  <si>
    <t>Средство для чистки унитаза</t>
  </si>
  <si>
    <t>гелеобразное для чистки и дезинфекции унитаза</t>
  </si>
  <si>
    <t>Для унитазов гелеобразная жидкость, 500 мл "Утенок"</t>
  </si>
  <si>
    <t>20.41.32.00.00.00.30.10.3</t>
  </si>
  <si>
    <t>Средство для чистки ванн и раковин</t>
  </si>
  <si>
    <t>порошкообразное для чистки ванн и раковин</t>
  </si>
  <si>
    <t>"Комет", 500гр, пластмасовая бутылка</t>
  </si>
  <si>
    <t>20.41.32.00.00.00.60.80.1</t>
  </si>
  <si>
    <t>Моющее средство</t>
  </si>
  <si>
    <t>универсальное для любых видов поверхности</t>
  </si>
  <si>
    <t>Очиститель для окон, Мистер Мускул, 500 мл</t>
  </si>
  <si>
    <t>23.41.12.11.10.10.10.10.1</t>
  </si>
  <si>
    <t>Чайный сервиз</t>
  </si>
  <si>
    <t>Тонкостенный полуфарфоровый чайный сервиз на 6 персон</t>
  </si>
  <si>
    <t>на 6 персон белый</t>
  </si>
  <si>
    <t>23.41.12.11.10.10.10.30.1</t>
  </si>
  <si>
    <t>Тонкостенный полуфарфоровый чайный сервиз на 12 персон</t>
  </si>
  <si>
    <t>на 12 персон белый</t>
  </si>
  <si>
    <t>23.41.12.00.11.30.10.10.1</t>
  </si>
  <si>
    <t>Сервиз столовый</t>
  </si>
  <si>
    <t>Сервиз столовый из полуфарфора</t>
  </si>
  <si>
    <t xml:space="preserve">на 12 персон </t>
  </si>
  <si>
    <t>23.13.12.00.00.00.31.10.2</t>
  </si>
  <si>
    <t>Стакан</t>
  </si>
  <si>
    <t>Стакан из стеклокерамики ручной обработки</t>
  </si>
  <si>
    <t>Гладкостенный для воды</t>
  </si>
  <si>
    <t>22.29.23.00.00.00.13.14.1</t>
  </si>
  <si>
    <t>Стакан пластиковый 150 мл</t>
  </si>
  <si>
    <t>Одноразовые стаканы</t>
  </si>
  <si>
    <t>20.20.14.00.00.00.30.10.4</t>
  </si>
  <si>
    <t>Средства дезинфицирующие прочие</t>
  </si>
  <si>
    <t>для унитаза (крепящееся)</t>
  </si>
  <si>
    <t>25.71.14.00.00.70.26.20.1</t>
  </si>
  <si>
    <t>Поднос</t>
  </si>
  <si>
    <t>столовый, из полированной латуни или никелированный</t>
  </si>
  <si>
    <t>для посуды средний</t>
  </si>
  <si>
    <t>31.01.12.00.00.04.02.16.1</t>
  </si>
  <si>
    <t>Вешалка</t>
  </si>
  <si>
    <t>напольная для костюма, деревянная</t>
  </si>
  <si>
    <t>Напольная деревянная</t>
  </si>
  <si>
    <t>22.22.13.70.00.00.00.02.1</t>
  </si>
  <si>
    <t>Коробка</t>
  </si>
  <si>
    <t>Коробка распределительная электрическая</t>
  </si>
  <si>
    <t>Распред коробка</t>
  </si>
  <si>
    <t>13.92.14.00.00.00.12.01.1</t>
  </si>
  <si>
    <t>махровое</t>
  </si>
  <si>
    <t>махровые для приемных (белая)</t>
  </si>
  <si>
    <t>32.91.11.00.00.00.17.25.1</t>
  </si>
  <si>
    <t>для чистки обуви</t>
  </si>
  <si>
    <t>для обуви безцветная</t>
  </si>
  <si>
    <t>Серебрянка спрей</t>
  </si>
  <si>
    <t>27.33.13.00.00.00.02.04.1</t>
  </si>
  <si>
    <t>Розетка</t>
  </si>
  <si>
    <t>Силовая розетка, трехполюсная, расчитана на напряжение более 250 В и силу тока свыше 16 А.</t>
  </si>
  <si>
    <t>Наружные с заземлением тройные</t>
  </si>
  <si>
    <t>27.33.11.00.00.03.20.21.1</t>
  </si>
  <si>
    <t>Выключатель</t>
  </si>
  <si>
    <t>двухклавишный, наружней установки</t>
  </si>
  <si>
    <t>Наружный</t>
  </si>
  <si>
    <t>Штрапс</t>
  </si>
  <si>
    <t>Для тачки</t>
  </si>
  <si>
    <t>Коронка</t>
  </si>
  <si>
    <t>Мебельный кабельгон</t>
  </si>
  <si>
    <t>Мебельный навес</t>
  </si>
  <si>
    <t>Мебельный замок</t>
  </si>
  <si>
    <t>мебельная</t>
  </si>
  <si>
    <t>25.72.13.00.00.31.10.10.1</t>
  </si>
  <si>
    <t>Сердцевина замка</t>
  </si>
  <si>
    <t>Сердцевина для врезного замка</t>
  </si>
  <si>
    <t>на замок</t>
  </si>
  <si>
    <t>Мебельный степлер</t>
  </si>
  <si>
    <t>22.21.42.20.00.00.00.12.1</t>
  </si>
  <si>
    <t>самоклеющаяся, матовая, белая</t>
  </si>
  <si>
    <t>для тонирования окон</t>
  </si>
  <si>
    <t>25.99.23.00.00.10.12.10.1</t>
  </si>
  <si>
    <t>Скобы для обивки мебели</t>
  </si>
  <si>
    <t>Мебельные скобы</t>
  </si>
  <si>
    <t>11.07.11.00.00.00.06.25.1</t>
  </si>
  <si>
    <t>Вода</t>
  </si>
  <si>
    <t>Питьевая, V - 19 л</t>
  </si>
  <si>
    <t>11-ти ступенчатая технология воды (фильтр грубой очистки, картридж-фильтрация от 5 до 30 микрон, кварцевый песок, активированный уголь, ионообменный гранулат, фильтр тонкой очистки, тройная обработка осмоса-0,0007 микрон, обогащение кислородом, озоном 19 л.</t>
  </si>
  <si>
    <t>17.29.19.80.00.00.00.10.1</t>
  </si>
  <si>
    <t>Проездной билет</t>
  </si>
  <si>
    <t>Документ, напечатанный на бумажном носителе и удостоверяющий право на получение платной услуги (проезд на общественном транспорте).</t>
  </si>
  <si>
    <t xml:space="preserve"> металлический, с пластиковыми рукоятками, щипцы для удаления скоб №10 и №24/6</t>
  </si>
  <si>
    <t>ежемесячная предоплата</t>
  </si>
  <si>
    <t>декабрь 2013 года, январь 2014 года</t>
  </si>
  <si>
    <t>01.19.21.00.00.00.03.90.1</t>
  </si>
  <si>
    <t>Цветочная композиция</t>
  </si>
  <si>
    <t>готовая цветочная композиция из цветов одного вида или сборная</t>
  </si>
  <si>
    <t>из свежесрезанных цветов:Роза Эквадор 70 см, Роза Эквадор 80 см, Роза Эквадор 90 см, Роза Микс Колор 60 см, Роза Африка 80 см, Роза Куставая, Антуриум, Гвоздика, Гербера, Каллы, Лилия Азиатка, Лилия Королевская, Протея, Стрелиция, Тюльпаны, Хризантема ветка, Хризантема одиночка, Орхидея ветка, Фрезия, Хиперикум, Эстома, Ирисы, Рускус, Аспарагус, Альстермерия, Берграсс, Аспедистра, Типея, Орнитагалум, Папоротник</t>
  </si>
  <si>
    <t>25.99.23.00.00.11.18.30.1</t>
  </si>
  <si>
    <t>пневматический</t>
  </si>
  <si>
    <t>25.72.13.00.00.10.12.10.1</t>
  </si>
  <si>
    <t>шпингалет мебельный закрытого типа</t>
  </si>
  <si>
    <t>25.72.11.00.00.12.11.10.1</t>
  </si>
  <si>
    <t>Замки цилиндровые для мебели</t>
  </si>
  <si>
    <t>25.11.23.00.00.10.30.12.3</t>
  </si>
  <si>
    <t>Уголок</t>
  </si>
  <si>
    <t>металлический 45х45мм</t>
  </si>
  <si>
    <t>32.99.81.00.00.20.10.21.1</t>
  </si>
  <si>
    <t>Гвоздики</t>
  </si>
  <si>
    <t>канцелярские</t>
  </si>
  <si>
    <t>22.29.25.00.00.00.14.18.1</t>
  </si>
  <si>
    <t>Подставка</t>
  </si>
  <si>
    <t>Подставка для рекламных буклетов пятисекционный для бумаг 1/4 А4</t>
  </si>
  <si>
    <t>22.29.25.00.00.00.14.17.1</t>
  </si>
  <si>
    <t>Подставка для рекламных буклетов четырехсекционный для бумаг 1/2 А4</t>
  </si>
  <si>
    <t>20.41.44.00.00.00.00.25.1</t>
  </si>
  <si>
    <t>Жидкость для моющего пылесоса</t>
  </si>
  <si>
    <t>Концентрированное средтво, предназначенное для удаления загрязнений с ковровых покрытий с помощью моющего пылесоса</t>
  </si>
  <si>
    <t>28.29.12.00.00.00.30.04.1</t>
  </si>
  <si>
    <t>Фильтрующий элемент</t>
  </si>
  <si>
    <t>тонкость фильтрации от 10 до 15 мкм</t>
  </si>
  <si>
    <t>20.41.41.00.00.00.20.10.4</t>
  </si>
  <si>
    <t>Средство для дезинфекции</t>
  </si>
  <si>
    <t>дезодорирующее средство для дезинфекции, дезодорации и санации помещений</t>
  </si>
  <si>
    <t>25.73.30.00.00.19.11.11.2</t>
  </si>
  <si>
    <t>Бур</t>
  </si>
  <si>
    <t>в наборе</t>
  </si>
  <si>
    <t>25.73.40.00.00.13.07.01.1</t>
  </si>
  <si>
    <t>Бита (насадка)</t>
  </si>
  <si>
    <t>20.59.30.00.00.00.60.20.1</t>
  </si>
  <si>
    <t>Металлическая краска</t>
  </si>
  <si>
    <t>серебряные</t>
  </si>
  <si>
    <t>28.22.15.00.00.00.16.10.1</t>
  </si>
  <si>
    <t>Приобретение крупнотоннажного погрузчика ричстакера</t>
  </si>
  <si>
    <t>г.Астана, ул.Достык, 18</t>
  </si>
  <si>
    <t>Приобретение малотоннажных вилочных погрузчиков</t>
  </si>
  <si>
    <t xml:space="preserve">Приобретение малотоннажных погрузчиков с боковым захватом для тюков с боковым смещением </t>
  </si>
  <si>
    <t>29.10.41.00.00.10.19.13.1</t>
  </si>
  <si>
    <t>Автомобиль грузовой</t>
  </si>
  <si>
    <t>самосвал, грузоподъемностью  от 10 до 20 тонн, тип кузова - бункер, способ разгрузки - во все стороны,</t>
  </si>
  <si>
    <t xml:space="preserve">Приобретение грузового автомобиля </t>
  </si>
  <si>
    <t>28.92.30.00.00.00.13.04.1</t>
  </si>
  <si>
    <t>Приобретение вакуумной подметально-уборочной машины</t>
  </si>
  <si>
    <t>Приобретение крупнотоннажных погрузчиков ричстакеров</t>
  </si>
  <si>
    <t>Приобретение малотоннажных вилочных погрузчиков г/п 1,75 тн</t>
  </si>
  <si>
    <t>Приобретение грузового автомобиля г/п 9-12 тонн</t>
  </si>
  <si>
    <t>Приобретение фронтального погрузчика г/п не менее 5 тонн</t>
  </si>
  <si>
    <t>25.73.20.00.00.10.15.10.1</t>
  </si>
  <si>
    <t>дисковая (циркулярная)</t>
  </si>
  <si>
    <t>Станок циркулярная пила (2-5 кВт) переносной, 380 В.</t>
  </si>
  <si>
    <t>27.90.31.00.01.09.00.24.1</t>
  </si>
  <si>
    <t>Номинальная мощность при ПВ=50%  125кВА, Максимальная сварочная мощность  460кВА, Ток короткого замыкания 54кА,Максимальный сварочный ток для алюминия  49кА, Максимальный сварочный ток для стали  43кА,  Тепловой ток при ПВ=100%  8400А, Напряжение питания, 50 Гц 400В,  Макс. ход 100, Подача сжатого воздуха 6,5, d  подающего шланга 15, Водяное охлаждение 8 л.мин,</t>
  </si>
  <si>
    <t>29.10.30.00.00.00.10.23.1</t>
  </si>
  <si>
    <t>большого класса, длиной от 10 до 12,5  метров, вместимостью до 50 посадочных мест,  городской категории</t>
  </si>
  <si>
    <t>Автобус для междугородних маршрутов на 40-50 мест</t>
  </si>
  <si>
    <t>29.10.41.00.00.20.14.10.1</t>
  </si>
  <si>
    <t>вместимость до 4 м3</t>
  </si>
  <si>
    <t>Топливозаправщик емкостью не менее 4 куб.м.</t>
  </si>
  <si>
    <t>29.10.20.00.00.00.70.34.1</t>
  </si>
  <si>
    <t>класс внедорожники, полноразмерный, базовой комплектации</t>
  </si>
  <si>
    <t>Легковой автомобиль внедорожник</t>
  </si>
  <si>
    <t>29.10.30.00.00.00.10.10.1</t>
  </si>
  <si>
    <t>особо малого класса, длиной до 6 метров, вместимостью до 12 посадочных мест, городской категории</t>
  </si>
  <si>
    <t>Микроавтобус на 12-14 мест</t>
  </si>
  <si>
    <t>автопогрузчик вилочный</t>
  </si>
  <si>
    <t>28.29.31.00.00.00.22.14.1</t>
  </si>
  <si>
    <t>весы-платформа</t>
  </si>
  <si>
    <t>весы-платформа с максимальной массой взвешивания 3000 кг</t>
  </si>
  <si>
    <t>Приобретение весов электронных грузоподъемностью более 3-х тонн на СВХ</t>
  </si>
  <si>
    <t>автопогрузчик специальный</t>
  </si>
  <si>
    <t>32.99.61.00.00.00.30.80.2</t>
  </si>
  <si>
    <t>Лицензия на программный продукт</t>
  </si>
  <si>
    <t>Лицензия (право пользования) на программный продукт</t>
  </si>
  <si>
    <t>OfficeProPlus ALNG LicSAPk MVL Pltfrm шт 300
CoreCAL ALNG LicSAPk MVL Pltfrm UsrCAL шт 300
WinPro ALNG UpgrdSAPk MVL Pltfrm шт 300
WinSvrStd ALNG LicSAPk MVL 2Proc шт 5
ExchgSvrStd ALNG LicSAPk MVL шт 1
SysCtrStd ALNG LicSAPk MVL 2Proc шт 5
SQLSvrEntCore ALNG LicSAPk MVL 2Lic CoreLic шт 3
LyncSvr ALNG LicSAPk MVL шт 1
LyncSVrEnCAL ALNG LicSAPk MVL UsrCAL шт 15</t>
  </si>
  <si>
    <t>30.20.33.00.00.00.10.01.1</t>
  </si>
  <si>
    <t>Платформа</t>
  </si>
  <si>
    <t>платформы четырехосные, ГОСТ 26686-96</t>
  </si>
  <si>
    <t>• Грузоподъемность, не менее -69 тонн; масса (тара), не более 25,0 тонн; нагрузка на ось - 230,0(23,5)кН (тс); длина по осям сцепления автосцепок - 25220±30 мм; конструкционная скорость- 120 км/ч.</t>
  </si>
  <si>
    <t>Информационная система электронного документооборота</t>
  </si>
  <si>
    <t>26.30.23.00.00.00.09.20.1</t>
  </si>
  <si>
    <t>Система видеоконференц-связи</t>
  </si>
  <si>
    <t>Видеоконференцсвязь на филиалах</t>
  </si>
  <si>
    <t>Приобретение необъектного оборудования (лицензионное ПО)</t>
  </si>
  <si>
    <t>82.19.11.10.00.00.00</t>
  </si>
  <si>
    <t>Услуги, связанные с копированием и размножением текста</t>
  </si>
  <si>
    <t>Копирование и размножение текста</t>
  </si>
  <si>
    <t>Услуги по аренде перегрузочных мест (ПМ крупногабаритных грузов, тарно-штучных грузов, перегрузочного терминала, административных зданий к ним)</t>
  </si>
  <si>
    <t>январь, февраль, март 2014 года</t>
  </si>
  <si>
    <t>74.90.20.15.00.00.00</t>
  </si>
  <si>
    <t>Маркетинговые услуги</t>
  </si>
  <si>
    <t>Услуги, связанные с исследованием, анализом, планированием и прогнозированием в сфере производства и обращения товаров, работ, услуг</t>
  </si>
  <si>
    <t>услуги  по выдаче копий перевозочных документов</t>
  </si>
  <si>
    <t>предоплата 100%</t>
  </si>
  <si>
    <t>Электроэнергия</t>
  </si>
  <si>
    <t>ГОСТ 13109-97 для собственного потребления</t>
  </si>
  <si>
    <t>Киловатт</t>
  </si>
  <si>
    <t>35.11.10.00.00.00.10.10.1</t>
  </si>
  <si>
    <t>декабрь 2013 года, январь, февраль 2014 года</t>
  </si>
  <si>
    <t xml:space="preserve">Южно-Казахстанский региональный филиал АО "КДТС" г. Шымкент, 
ул. Муминова, б/н
</t>
  </si>
  <si>
    <t>филиал АО "КДТС" -"Уральский грузовой участок"Западно-Казахстанская обл., п. Желаево, Промзона, 20</t>
  </si>
  <si>
    <t xml:space="preserve"> филиал АО "КДТС" по ст.Достык Алматинская область, Алакольский район, ст. Достык, ул. Привокзальная, 7</t>
  </si>
  <si>
    <t xml:space="preserve"> филиал АО "КДТС" по ст.Достык производственный участок ст.Алтынколь</t>
  </si>
  <si>
    <t xml:space="preserve">Западно-Казахстанский региональный филиал АО "КДТС" г. Актобе, 41 разъезд, 
товарный двор
</t>
  </si>
  <si>
    <t xml:space="preserve"> филиал АО "КДТС" по Карагандинской области г. Караганда, 
ул. Складская, д. 13
</t>
  </si>
  <si>
    <t xml:space="preserve">Атырауский региональный филиал АО "КДТС"г. Атырау, ст. Атырау,
 грузовой двор 
</t>
  </si>
  <si>
    <t>Грузовой терминал на ст.Мангишлак (Актау)</t>
  </si>
  <si>
    <t>филиал АО "КДТС" по Павлодарской области г. Павлодар,           ул. Товарная 25</t>
  </si>
  <si>
    <t xml:space="preserve"> филиал АО "КДТС" по г.Астана и Акмолинской области г. Астана, район Алматы, 
ул. Жубанова, 63-а
</t>
  </si>
  <si>
    <t xml:space="preserve">филиал АО "КДТС" по г.Астана и Акмолинской области г.Кокшетау г. Кокшетау,
ул. Вернадского д.1, кв. 34
</t>
  </si>
  <si>
    <t xml:space="preserve"> филиал АО "КДТС" по Костанйской области г. Костанай, 
ул. Перронная, 9
</t>
  </si>
  <si>
    <t xml:space="preserve">филиал АО "КДТС" по ст.Кызылорда , г. Кызылорда, 
ул. Жанадилова, б/н
</t>
  </si>
  <si>
    <t>филиал АО "КДТС " по Восточно-Казахстанской области г. Семей, пос. Восточный, 6-ые дачи</t>
  </si>
  <si>
    <t>Филиал АО "КДТС" по Восточно-Казахстанской области г.Усть-Каменогорск, ул. Делегатская, 36</t>
  </si>
  <si>
    <t>филиал АО "КДТС " по г.Алматы и Алматинской области г.Алматы   ул.Северное кольцо, 57</t>
  </si>
  <si>
    <t>32.99.61.00.00.00.30.30.1</t>
  </si>
  <si>
    <t>Программное обеспечение</t>
  </si>
  <si>
    <t>Программный продукт - система автоматизации документооборота</t>
  </si>
  <si>
    <t>241 Т</t>
  </si>
  <si>
    <t>242 Т</t>
  </si>
  <si>
    <t>243 Т</t>
  </si>
  <si>
    <t>244 Т</t>
  </si>
  <si>
    <t>245 Т</t>
  </si>
  <si>
    <t>246 Т</t>
  </si>
  <si>
    <t>247 Т</t>
  </si>
  <si>
    <t>248 Т</t>
  </si>
  <si>
    <t>249 Т</t>
  </si>
  <si>
    <t>250 Т</t>
  </si>
  <si>
    <t>251 Т</t>
  </si>
  <si>
    <t>252 Т</t>
  </si>
  <si>
    <t>253 Т</t>
  </si>
  <si>
    <t>254 Т</t>
  </si>
  <si>
    <t>255 Т</t>
  </si>
  <si>
    <t>257 Т</t>
  </si>
  <si>
    <t>258 Т</t>
  </si>
  <si>
    <t>259 Т</t>
  </si>
  <si>
    <t>260 Т</t>
  </si>
  <si>
    <t>262 Т</t>
  </si>
  <si>
    <t>263 Т</t>
  </si>
  <si>
    <t>264 Т</t>
  </si>
  <si>
    <t>265 Т</t>
  </si>
  <si>
    <t>266 Т</t>
  </si>
  <si>
    <t>267 Т</t>
  </si>
  <si>
    <t>268 Т</t>
  </si>
  <si>
    <t>269 Т</t>
  </si>
  <si>
    <t>270 Т</t>
  </si>
  <si>
    <t>271 Т</t>
  </si>
  <si>
    <t>272 Т</t>
  </si>
  <si>
    <t>273 Т</t>
  </si>
  <si>
    <t>Топливо дизельное</t>
  </si>
  <si>
    <t>с 1 января до 31 декабря 2014 года</t>
  </si>
  <si>
    <t>летнее, плотность при 20 °С не более 860 кг/м3, температура застывания не выше -10°С</t>
  </si>
  <si>
    <t>зимнее, плотность при 20 °С не более 840 кг/м3, температура застывания не выше -35°С - - 45°С</t>
  </si>
  <si>
    <t>филиал АО "КДТС" по г.Алматы и Алматинской области г.Алматы, ул.Северное кольцо, 57</t>
  </si>
  <si>
    <t>Бензин</t>
  </si>
  <si>
    <t>неэтилированный и этилированный, произведенный для двигателей с искровым зажиганием: АИ-80</t>
  </si>
  <si>
    <t>неэтилированный и этилированный, произведенный для двигателей с искровым зажиганием: АИ-92</t>
  </si>
  <si>
    <t xml:space="preserve"> ЦА АО "КДТС" г.Астана, ул.Достык, 18</t>
  </si>
  <si>
    <t>филиал АО "Кедентранссервис" по г.Алматы и Алматинской области г.Алматы, ул.Северное кольцо, 57</t>
  </si>
  <si>
    <t>22.23.14.00.00.82.11.14.1</t>
  </si>
  <si>
    <t>кабель-канал</t>
  </si>
  <si>
    <t>кабель-канал с двойным замком, размеры 25х16</t>
  </si>
  <si>
    <t>22.21.21.00.00.20.10.00.2</t>
  </si>
  <si>
    <t>Гофрированный шланг</t>
  </si>
  <si>
    <t>пластиковый</t>
  </si>
  <si>
    <t xml:space="preserve"> 200 метров, д.25</t>
  </si>
  <si>
    <t>16.10.10.00.00.00.02.54.1</t>
  </si>
  <si>
    <t>Брус</t>
  </si>
  <si>
    <t>деревянный</t>
  </si>
  <si>
    <t>д.5х5</t>
  </si>
  <si>
    <t>22.21.29.00.00.28.10.01.2</t>
  </si>
  <si>
    <t>крепеж</t>
  </si>
  <si>
    <t>крепеж пластиковый 8-10 мм</t>
  </si>
  <si>
    <t>25.73.30.00.00.19.40.20.1</t>
  </si>
  <si>
    <t>алмазная</t>
  </si>
  <si>
    <t>для резки гипсокартону , д.8-9</t>
  </si>
  <si>
    <t>25.94.11.00.00.10.33.10.2</t>
  </si>
  <si>
    <t>Болт</t>
  </si>
  <si>
    <t>гост 3033-79, болты с круглой головкой от 5 до 36 мм</t>
  </si>
  <si>
    <t>25.94.11.00.00.12.11.10.2</t>
  </si>
  <si>
    <t>Гайка</t>
  </si>
  <si>
    <t>Изделие из нержавеющей стали</t>
  </si>
  <si>
    <t>19.20.26.00.00.00.00.10.1</t>
  </si>
  <si>
    <t>19.20.26.00.00.00.00.20.1</t>
  </si>
  <si>
    <t>19.20.21.00.00.00.11.20.1</t>
  </si>
  <si>
    <t>19.20.21.00.00.00.11.40.1</t>
  </si>
  <si>
    <t>Пиломатериал</t>
  </si>
  <si>
    <t>метр кубический</t>
  </si>
  <si>
    <t>Пиломатериал обрезной 2800*150*50.ГОСТ 8486-86, ГОСТ 2695-83 не ниже третьего сорта</t>
  </si>
  <si>
    <t>диаметр 6 мм</t>
  </si>
  <si>
    <t>24.34.11.00.00.10.11.11.1</t>
  </si>
  <si>
    <t>Катанка</t>
  </si>
  <si>
    <t>ГОСТ 30136-94</t>
  </si>
  <si>
    <t>Тонна (метрическая)</t>
  </si>
  <si>
    <t>16.10.10.00.00.00.01.55.2</t>
  </si>
  <si>
    <t>ГОСТ 8486-86 из хвойных пород, обрезанный</t>
  </si>
  <si>
    <t>Пиломатериал обрезной 2700х100х50 мм, ГОСТ 8486-86, ГОСТ 2695-83 не ниже третьего сорта</t>
  </si>
  <si>
    <t>Пиломатериал обрезной 2700х150х50 мм,  ГОСТ 8486-86, ГОСТ 2695-83 не ниже третьего сорта</t>
  </si>
  <si>
    <t>Текущий ремонт и обслуживание подкрановых путей</t>
  </si>
  <si>
    <t>Ремонт подкранового пути № 427</t>
  </si>
  <si>
    <t>с даты подписания договора в течение 15 календарных дней со дня получения Подрядчиком авансового платежа</t>
  </si>
  <si>
    <t>Закуп работ по ремонту поворотного кулака погрузчика "Кальмар"</t>
  </si>
  <si>
    <t>45 дней с момента оплаты авансового платежа</t>
  </si>
  <si>
    <t>Ремонт вагонов производит строго соответствии с требованиями руководства "Грузовые вагоны железных дорог колеи 1520 мм. Руководству по текущему отцепочному ремонту" (РД 32ЦВ-056-97/1)., Инструкции по техническому обслуживанию ваонов в эксплуатации (инструкция осмотрщику вагонов) ЦВ-ЦЛ-408 2009 г, утвержденной Советом по ж.д. транспорту госудаоств-участников содружества (пртокол от 21-22.05.2009 №50).</t>
  </si>
  <si>
    <t>Территория Республики Казахстан</t>
  </si>
  <si>
    <t>с даты вступления в силу договора и до 30 декабря 2014 года</t>
  </si>
  <si>
    <t>с даты подписания договора до 01 июля 2014года</t>
  </si>
  <si>
    <t>с даты подписания договора до 01 мая 2014года</t>
  </si>
  <si>
    <t>Разработка технико экономического обоснования реконструкции грузового двора на ст.Караганда</t>
  </si>
  <si>
    <t>Разработка технико экономического обоснования реконструкции грузового двора на ст.Шымкент</t>
  </si>
  <si>
    <t>Закуп работ по ремонту и замене транформаторов тока и вводных автоматов на трёх трансформаторных подстанций</t>
  </si>
  <si>
    <t xml:space="preserve"> с даты подписания договора до 28 февраля 2014 года</t>
  </si>
  <si>
    <t xml:space="preserve"> Закуп работ по ремонту погрузчиков ТOYOTA и KALMAR</t>
  </si>
  <si>
    <t>с даты подписания договора до 31 января 2014 года</t>
  </si>
  <si>
    <t>с 1 февраля по 30 апреля 2014 года</t>
  </si>
  <si>
    <t>Автопогрузчик</t>
  </si>
  <si>
    <t>автопогрузчик с грузохватным приспособлением спредерс грузоподъемностью до 45000 кг</t>
  </si>
  <si>
    <t>28.22.15.00.00.00.16.11.1</t>
  </si>
  <si>
    <t>200 мм</t>
  </si>
  <si>
    <t>150 мм</t>
  </si>
  <si>
    <t>100 мм</t>
  </si>
  <si>
    <t>120 мм</t>
  </si>
  <si>
    <t>50 мм</t>
  </si>
  <si>
    <t>28.22.19.00.00.00.10.13.1</t>
  </si>
  <si>
    <t>Колесо</t>
  </si>
  <si>
    <t>для грузовой тележки, диаметром 20 см</t>
  </si>
  <si>
    <t>25.93.14.00.00.10.18.23.1</t>
  </si>
  <si>
    <t>ГОСТ 283-75, круглого сечения, 6,0х200 мм</t>
  </si>
  <si>
    <t>килограмм</t>
  </si>
  <si>
    <t>20.59.59.00.06.00.00.70.1</t>
  </si>
  <si>
    <t>Стекло натриевое жидкое</t>
  </si>
  <si>
    <t>для клеев, пропиток, ГОСТ 13078-81</t>
  </si>
  <si>
    <t xml:space="preserve"> по факту</t>
  </si>
  <si>
    <t>25.93.14.00.00.10.18.21.1</t>
  </si>
  <si>
    <t>ГОСТ 283-75, круглого сечения, 5,0х150 мм</t>
  </si>
  <si>
    <t>Комплекс работ по текущему ремонту и обслуживанию подкрановых путей</t>
  </si>
  <si>
    <t>43.99.90.22.10.10.00</t>
  </si>
  <si>
    <t>Ремонт и техническое обслуживание погрузчика</t>
  </si>
  <si>
    <t>33.12.19.16.00.00.00</t>
  </si>
  <si>
    <t>33.17.11.10.11.10.00</t>
  </si>
  <si>
    <t>Текущий отцепочный ремонт  грузовых вагонов (ТР-1)</t>
  </si>
  <si>
    <t xml:space="preserve">Ремонт порожнего вагона, выполняемый при его подготовке к перевозке с отцепкой от состава или группы вагонов, подачей на специализированные пути с переводом в нерабочий парк. </t>
  </si>
  <si>
    <t>Разработка технико-экономического обоснования</t>
  </si>
  <si>
    <t>74.90.21.45.00.00.00</t>
  </si>
  <si>
    <t>Устройство площадки для хранения контейнеров, сдвижка подъездного пути длиной 500 м в сторону 3-4 м, устройство щебеночного покрытия для хранения контейнеров</t>
  </si>
  <si>
    <t>Разработка ПСД реконструкции контейнерной площадки с устройством подкранового пути и зоны СВХ с передислокацией крана К-305 и демонтажа крана КК-20-25 согласно технического задания</t>
  </si>
  <si>
    <t>71.12.19.05.00.00.00</t>
  </si>
  <si>
    <t>Работы инженерные по проектированию</t>
  </si>
  <si>
    <t>Разработка проектно-сметной документации</t>
  </si>
  <si>
    <t>22.29.25.00.00.00.11.37.1</t>
  </si>
  <si>
    <t>в наборе руководителя</t>
  </si>
  <si>
    <t>26.52.14.00.00.00.01.10.1</t>
  </si>
  <si>
    <t>Часы</t>
  </si>
  <si>
    <t>Электрические. Не предназначенные для ношения на себе или с собой, с обычными часовыми механизмами.</t>
  </si>
  <si>
    <t>15.12.12.00.00.00.24.10.1</t>
  </si>
  <si>
    <t>Планшет</t>
  </si>
  <si>
    <t>25.94.12.00.00.10.10.11.2</t>
  </si>
  <si>
    <t>Шайба</t>
  </si>
  <si>
    <t>Стопорные из черных металлов</t>
  </si>
  <si>
    <t>42.12.20.11.00.00.00</t>
  </si>
  <si>
    <t>Работы строительные по сооружению железнодорожных подъездных путей</t>
  </si>
  <si>
    <t>Комплексные строительно-монтажные работы по сооружению железнодорожных подъездных путей (сооружение земляного полотна, устройство верхнего сроения пути и другие сопутствующие работы, предусмотренные проектом строительства)</t>
  </si>
  <si>
    <t>Разработка ПСД устройства системы вентиляции здания ангара согласно технического задания</t>
  </si>
  <si>
    <t>25.93.14.00.00.10.18.42.1</t>
  </si>
  <si>
    <t>проволочный, круглого сечения, 2,5х50 мм</t>
  </si>
  <si>
    <t>25.93.14.00.00.10.18.44.1</t>
  </si>
  <si>
    <t>проволочный, круглого сечения, 4,0х120 мм</t>
  </si>
  <si>
    <t>25.93.14.00.00.10.18.43.1</t>
  </si>
  <si>
    <t>проволочный, круглого сечения, 4,0х100 мм</t>
  </si>
  <si>
    <t>28.99.39.00.00.09.60.01.1</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</si>
  <si>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</si>
  <si>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</si>
  <si>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17.12.42.10.10.10.10.10.2</t>
  </si>
  <si>
    <t>Бумага мешочная</t>
  </si>
  <si>
    <t>непропитанная</t>
  </si>
  <si>
    <t>25.93.14.00.00.10.18.24.1</t>
  </si>
  <si>
    <t>ГОСТ 283-75, круглого сечения, 8,0х250 мм</t>
  </si>
  <si>
    <t>250 мм</t>
  </si>
  <si>
    <t xml:space="preserve">журнал регистрации </t>
  </si>
  <si>
    <t>для входящей корреспонденции</t>
  </si>
  <si>
    <t>17.23.13.10.00.00.00.02.1</t>
  </si>
  <si>
    <t>для исходящей корреспонденции</t>
  </si>
  <si>
    <t>Обложка для преплета прозрачная</t>
  </si>
  <si>
    <t>15.12.12.00.00.00.44.20.2</t>
  </si>
  <si>
    <t>Обложка</t>
  </si>
  <si>
    <t>с лицевой поверхностью из пластмассы</t>
  </si>
  <si>
    <t>17.12.14.51.00.00.00.51.1</t>
  </si>
  <si>
    <t xml:space="preserve">картон </t>
  </si>
  <si>
    <t>переплетный</t>
  </si>
  <si>
    <t>Картон для перплета</t>
  </si>
  <si>
    <t>Пружины для перплета</t>
  </si>
  <si>
    <t>с лицевой поверхностью из натуральной, композиционной или лаковой кожи. Настольный , 16-разрядный, размер средний, двойное питание: от солнечной и обычной батареек, крупные цифры и кнопки, 16 разрядов,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t>
  </si>
  <si>
    <t>калькулятор настольный компактный</t>
  </si>
  <si>
    <t>Маркеры перманентные в наборе</t>
  </si>
  <si>
    <t>22.29.25.00.00.00.19.05.1</t>
  </si>
  <si>
    <t>с липким краем, для заметок, прозрачный плотный, формат А - 4</t>
  </si>
  <si>
    <t>Формат А5, 76 мм</t>
  </si>
  <si>
    <t>настольный компактный 14 разрядный с функцией расчета налогов и стоимости, продажи, прибыли, в пачках 25-50 шт.</t>
  </si>
  <si>
    <t>Резинка для денег</t>
  </si>
  <si>
    <t>Урна</t>
  </si>
  <si>
    <t>пластиковая мусорная офисная</t>
  </si>
  <si>
    <t>22.22.13.46.10.15.00.00.1</t>
  </si>
  <si>
    <t>Часы настенные</t>
  </si>
  <si>
    <t>двухполюсный,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</si>
  <si>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метр квадратный</t>
  </si>
  <si>
    <t>Разработка ПСД строительства склада для материалов согласно технического задания</t>
  </si>
  <si>
    <t>Разработка технико экономического обоснования реконструкции грузового двора на ст.Шымкент согласно технического задания</t>
  </si>
  <si>
    <t>Ремонт электродвигателей</t>
  </si>
  <si>
    <t>33.14.11.21.00.00.00</t>
  </si>
  <si>
    <t>33.14.11.17.00.00.00</t>
  </si>
  <si>
    <t>Ремонт, технический уход и обслуживание распределительных трансформаторов</t>
  </si>
  <si>
    <t>Работы по построению структурированной кабельной сети  соотвествии с технической спецификацией</t>
  </si>
  <si>
    <t>33.20.29.16.25.10.00</t>
  </si>
  <si>
    <t>Работы по демонтажу и монтажу структурированных кабельных систем</t>
  </si>
  <si>
    <t>43.99.90.37.20.10.10</t>
  </si>
  <si>
    <t>Капитальный ремонт искуственных сооружений на железнодорожном участке</t>
  </si>
  <si>
    <t>Капитальный ремонт подъездного пути №8Г</t>
  </si>
  <si>
    <t>43.99.90.29.00.00.00</t>
  </si>
  <si>
    <t>Капитальный ремонт склада</t>
  </si>
  <si>
    <t>Работы по ремонту склада, разборка бетонного основания, устройство армирования, бетонирование стен и основания, окраска стен, замена оконных блоков</t>
  </si>
  <si>
    <t>Капитальный ремонт зон СВХ</t>
  </si>
  <si>
    <t>43.99.90.32.00.00.00</t>
  </si>
  <si>
    <t>Капитальный ремонт усиления и ремонт фундаментов</t>
  </si>
  <si>
    <t>Работы по ремонту усиления и фундаментов (очистка бетонной поверхности, усиление колонн бетонными обоймами, обезжиривание, обеспыливание, очистка поверхности от ржавчины, оргунтовка и покраска поверхностей металлоконструкций, водоэмульсионная окраска стен, потолков)</t>
  </si>
  <si>
    <t>Капитальный ремонт здания пристройки к товарной кассе</t>
  </si>
  <si>
    <t>март</t>
  </si>
  <si>
    <t xml:space="preserve">Капитальный ремонт подъездного пути №8сев. </t>
  </si>
  <si>
    <t>43.99.90.28.00.00.00</t>
  </si>
  <si>
    <t>Капитальный ремонт кровельного покрытия и гаражного бокса с установкой водослива и фасада</t>
  </si>
  <si>
    <t>Работы по разборке старого кровельного покрытия, устройство нового 2-х слойного с устройством водостоков</t>
  </si>
  <si>
    <t>Капитальный ремонт здания гаража</t>
  </si>
  <si>
    <t>43.99.90.21.00.00.00</t>
  </si>
  <si>
    <t>Капитальный ремонт охранно санитарной зоны водоналивного пункта</t>
  </si>
  <si>
    <t>Устройство стоек, устройство ограждения из сетчатых пролетов, устройство ворот, окраска сетчатого ограждения, устройство наружного освещения</t>
  </si>
  <si>
    <t>Капитальный ремонт ограждения грузового двора</t>
  </si>
  <si>
    <t>43.99.90.31.10.00.00</t>
  </si>
  <si>
    <t>Капитальный ремонт замены оконных и дверных блоков</t>
  </si>
  <si>
    <t>Разборка и демонтаж старых оконных и дверных блоков. Установка новых оконных и дверных блоков и дверей</t>
  </si>
  <si>
    <t>Капитальный ремонт здания КПП</t>
  </si>
  <si>
    <t>Капитальный ремонт автомобильной дороги</t>
  </si>
  <si>
    <t>33.12.12.27.00.00.00</t>
  </si>
  <si>
    <t>Капитальный ремонт козлового крана КК-20 зав.№1236 ГТС-2</t>
  </si>
  <si>
    <t>33.11.11.12.10.00.00</t>
  </si>
  <si>
    <t>Капитальный ремонт металлоконструкций</t>
  </si>
  <si>
    <t>Реконструкция металлоконструкций</t>
  </si>
  <si>
    <t>Реконструкция двухярусной аппарели для выгрузки автомобилей из вагонов автомобилевозов</t>
  </si>
  <si>
    <t>Капитальный ремонт дорог и автомобильных площадок для погрузки и выгрузки грузового двора ГТС-2</t>
  </si>
  <si>
    <t>Капитальный ремонт дорог и автомобильных площадок для погрузки и выгрузки грузового двора ГТС-1</t>
  </si>
  <si>
    <t>Капитальный ремонт козлового крана ККУ-32 №5239 ст.Талдыкорган</t>
  </si>
  <si>
    <t>42.22.21.10.31.00.00</t>
  </si>
  <si>
    <t>Работы строительные по ремонту линий электропередач прочие</t>
  </si>
  <si>
    <t>Работы строительные по ремонту и реконструкции новых линий электропередачи магистральных прочие</t>
  </si>
  <si>
    <t>Капитальный ремонт кабельной линии электроснабжения ГТС-1</t>
  </si>
  <si>
    <t xml:space="preserve">Устройство кабельной сети передачи данных </t>
  </si>
  <si>
    <t>Строительство открытой площадки</t>
  </si>
  <si>
    <t>Капитальный ремонт ж.д. пути №2</t>
  </si>
  <si>
    <t>Капитальный ремонт КК 32,5-25У1</t>
  </si>
  <si>
    <t>Капитальный ремонт повышенного подъездного пути</t>
  </si>
  <si>
    <t>43.99.90.22.00.00.00</t>
  </si>
  <si>
    <t>Капитальный ремонт подкрановых путей и покраска мостового крана</t>
  </si>
  <si>
    <t>Улучшенная штукатурка колонн и подкрановых балок, окраска колонн и подкрановых балок фасадной краской, пескоструйная очистка козлового крана, огрунтовка металлических поверхностей, окраска металлических поверхностей</t>
  </si>
  <si>
    <t>Реконструкция контейнерной площадки с устройством подкранового пути и зоны СВХ с передислокацией крана К-305 и демонтажа крана КК-20-25</t>
  </si>
  <si>
    <t>Капитальный ремонт подъездного ж/д пути и замена стрелочного перевода зоны ж/д СВХ</t>
  </si>
  <si>
    <t>Организация зоны ж/д СВХ</t>
  </si>
  <si>
    <t>43.29.12.20.00.00.00</t>
  </si>
  <si>
    <t>Работы по ремонту ограждений территории</t>
  </si>
  <si>
    <t>Работы по ремонту ограждений территории с заменой элементов конструкции</t>
  </si>
  <si>
    <t xml:space="preserve">Капитальный ремонт ограждения грузового двора </t>
  </si>
  <si>
    <t>Капитальный ремонт крытого склада пакгауз</t>
  </si>
  <si>
    <t>Капитальный ремонт подъездного пути №6</t>
  </si>
  <si>
    <t xml:space="preserve">Капремонт подъездного пути № 5 на грузовом терминале г. Актау </t>
  </si>
  <si>
    <t xml:space="preserve">Капремонт подкранового пути крана КС-50-42 В   </t>
  </si>
  <si>
    <t>Капитальный ремонт козлового крана КС-50-42 В</t>
  </si>
  <si>
    <t>Капремонт подкранового пути крана К-305 Н</t>
  </si>
  <si>
    <t>Реконструкция эстакады (аппарели) на ж/д пути №3 для выгрузки техники (ГР Актау, ГР Атырау)</t>
  </si>
  <si>
    <t xml:space="preserve">Строительство ж/д подъездных путей </t>
  </si>
  <si>
    <t>Капремонт соединительных путей от СП № 215 - СП № 231</t>
  </si>
  <si>
    <t xml:space="preserve">Капремонт подъездного пути № 4 на грузовом терминале г.Актау </t>
  </si>
  <si>
    <t xml:space="preserve">Капремонт подъездного жд пути № 9  </t>
  </si>
  <si>
    <t>Капитальный ремонт здания офиса Атырау</t>
  </si>
  <si>
    <t>Реконструкция перегрузочного места козлового крана КСК-32</t>
  </si>
  <si>
    <t xml:space="preserve">Усиление металлоконструкций подкранового пути и здания ангара  ПМ-4 </t>
  </si>
  <si>
    <t>Строительство автомобильного СВХ на ПМ-7</t>
  </si>
  <si>
    <t>Благоустройство территории общежитий и модернизация канализационной сети</t>
  </si>
  <si>
    <t>Капитальный ремонт здания гаража ПМ-4</t>
  </si>
  <si>
    <t>Капитальный ремонт здания ангара ПМ-2</t>
  </si>
  <si>
    <t>Разработка ПСД строительства перегрузочного места на 30 вагонов</t>
  </si>
  <si>
    <t>Разработка ПСД строительства путей отстоя</t>
  </si>
  <si>
    <t>Устройство склада для материалов</t>
  </si>
  <si>
    <t>Устройство площадки для сбора мусора</t>
  </si>
  <si>
    <t>Разработка ПСД строительства склада для материалов</t>
  </si>
  <si>
    <t>Монтаж с капитальным ремонтом козлового крана КК-32 и усилением подкранового пути</t>
  </si>
  <si>
    <t>Капитальный ремонт подъездного пути № 22</t>
  </si>
  <si>
    <t>Устройство открытой площадки для СВХ</t>
  </si>
  <si>
    <t>Устройство двухярусной аппарели для выгрузки автомобилей из вагонов автомобилевозов</t>
  </si>
  <si>
    <t>Капитальный ремонт  ж.д. подъездных путей  (входная горловина)</t>
  </si>
  <si>
    <t>Капитальный ремонт козлового крана КК-20-25 (ГР Семей)</t>
  </si>
  <si>
    <t>Капитальный ремонт 1 этажа здания АБК</t>
  </si>
  <si>
    <t>Капитальный ремонт подъездных ж.д. путей № 4</t>
  </si>
  <si>
    <t>Капитальный ремонт стрелочного перевода № 32</t>
  </si>
  <si>
    <t>Капитальный ремонт механизированного склада</t>
  </si>
  <si>
    <t>Строительство нового здания контрольно-пропускного пункта под ключ</t>
  </si>
  <si>
    <t>Строительство железнодорожного обгоночного пути протяженностью 300м.</t>
  </si>
  <si>
    <t>Капитальный ремонт подкрановых путей крана ККС-10 протяженностью 270м</t>
  </si>
  <si>
    <t>Капитальный ремонт крана ККС-10,№71324</t>
  </si>
  <si>
    <t>КФ ЦА</t>
  </si>
  <si>
    <t xml:space="preserve">Автоматизация бизнес процессов в информационной системе УПП на платформе 1С </t>
  </si>
  <si>
    <t xml:space="preserve">Развитие системы управления производством.  Контролировать операции на терминалах, участках перегрузки и складах временного хранения, планировать работу бригад и техники, управлять размещением контейнеров, вагонов и грузов. </t>
  </si>
  <si>
    <t>март 2014 года</t>
  </si>
  <si>
    <t>май 2014 года</t>
  </si>
  <si>
    <t>июнь 2014 года</t>
  </si>
  <si>
    <t>август 2014 года</t>
  </si>
  <si>
    <t xml:space="preserve"> март 2014 года</t>
  </si>
  <si>
    <t>январь 2014 года</t>
  </si>
  <si>
    <t xml:space="preserve"> с даты подписания договора до 31 августа 2014 года</t>
  </si>
  <si>
    <t>с даты подписания договора до 31 августа 2014 года</t>
  </si>
  <si>
    <t>с даты подписания договора до 31 июля 2014 года</t>
  </si>
  <si>
    <t>с даты подписания договора до 30 июня 2014 года</t>
  </si>
  <si>
    <t>с даты подписания договора до 31 октября 2014 года</t>
  </si>
  <si>
    <t>с даты подписания договора до 31 июня 2014 года</t>
  </si>
  <si>
    <t>с даты подписания договора до 31 мая 2014 года</t>
  </si>
  <si>
    <t>с даты подписани договора до 30 июня 2014 года</t>
  </si>
  <si>
    <t>с даты подписания до 31 мая 2014 года</t>
  </si>
  <si>
    <t>с даты подписания договора до 30 ноября 2014 года</t>
  </si>
  <si>
    <t xml:space="preserve">с даты подписания договора до 31 августа 2014 года </t>
  </si>
  <si>
    <t>с даты подлписания договора до 31 октября 2014 года</t>
  </si>
  <si>
    <t>с даты подписания договора до 30 июля 2014 года</t>
  </si>
  <si>
    <t>с даты подпиания договора до 30 июня 2014 года</t>
  </si>
  <si>
    <t>с даты подписания догвоора до 30 ноября 2014 года</t>
  </si>
  <si>
    <t>с даты подпиания договора до 31 июня 2014 года</t>
  </si>
  <si>
    <t>с даты подписания договора до 31 октябрь</t>
  </si>
  <si>
    <t>с даты подписания договора до 25 декабря 2014 года</t>
  </si>
  <si>
    <t>109 Т</t>
  </si>
  <si>
    <t>256 Т</t>
  </si>
  <si>
    <t>261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</si>
  <si>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</si>
  <si>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</si>
  <si>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</si>
  <si>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</si>
  <si>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</si>
  <si>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</si>
  <si>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</si>
  <si>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</si>
  <si>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</si>
  <si>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</si>
  <si>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</si>
  <si>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</si>
  <si>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</si>
  <si>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</si>
  <si>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</si>
  <si>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</si>
  <si>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</si>
  <si>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</si>
  <si>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</si>
  <si>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</si>
  <si>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</si>
  <si>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</si>
  <si>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</si>
  <si>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</si>
  <si>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</si>
  <si>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</si>
  <si>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</si>
  <si>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</si>
  <si>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</si>
  <si>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</si>
  <si>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</si>
  <si>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</si>
  <si>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</si>
  <si>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</si>
  <si>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</si>
  <si>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</si>
  <si>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</si>
  <si>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</si>
  <si>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</si>
  <si>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</si>
  <si>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</si>
  <si>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</si>
  <si>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</si>
  <si>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</si>
  <si>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</si>
  <si>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</si>
  <si>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</si>
  <si>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</si>
  <si>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</si>
  <si>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</si>
  <si>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</si>
  <si>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</si>
  <si>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</si>
  <si>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</si>
  <si>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</si>
  <si>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</si>
  <si>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</si>
  <si>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</si>
  <si>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</si>
  <si>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</si>
  <si>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</si>
  <si>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</si>
  <si>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</si>
  <si>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</si>
  <si>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</si>
  <si>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</si>
  <si>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</si>
  <si>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</si>
  <si>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</si>
  <si>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</si>
  <si>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</si>
  <si>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</si>
  <si>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</si>
  <si>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</si>
  <si>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</si>
  <si>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</si>
  <si>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</si>
  <si>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</si>
  <si>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</si>
  <si>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</si>
  <si>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</si>
  <si>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</si>
  <si>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</si>
  <si>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</si>
  <si>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</si>
  <si>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</si>
  <si>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</si>
  <si>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</si>
  <si>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</si>
  <si>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</si>
  <si>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</si>
  <si>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</si>
  <si>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</si>
  <si>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</si>
  <si>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</si>
  <si>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</si>
  <si>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</si>
  <si>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</si>
  <si>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</si>
  <si>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</si>
  <si>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</si>
  <si>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</si>
  <si>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</si>
  <si>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</si>
  <si>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</si>
  <si>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</si>
  <si>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</si>
  <si>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</si>
  <si>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</si>
  <si>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</si>
  <si>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</si>
  <si>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</si>
  <si>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</si>
  <si>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</si>
  <si>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46 Р</t>
  </si>
  <si>
    <t>47 Р</t>
  </si>
  <si>
    <t>48 Р</t>
  </si>
  <si>
    <t>49 Р</t>
  </si>
  <si>
    <t>50 Р</t>
  </si>
  <si>
    <t>51 Р</t>
  </si>
  <si>
    <t>52 Р</t>
  </si>
  <si>
    <t>53 Р</t>
  </si>
  <si>
    <t>54 Р</t>
  </si>
  <si>
    <t>55 Р</t>
  </si>
  <si>
    <t>56 Р</t>
  </si>
  <si>
    <t>57 Р</t>
  </si>
  <si>
    <t>58 Р</t>
  </si>
  <si>
    <t>59 Р</t>
  </si>
  <si>
    <t>60 Р</t>
  </si>
  <si>
    <t>61 Р</t>
  </si>
  <si>
    <t>62 Р</t>
  </si>
  <si>
    <t>63 Р</t>
  </si>
  <si>
    <t>64 Р</t>
  </si>
  <si>
    <t>65 Р</t>
  </si>
  <si>
    <t>66 Р</t>
  </si>
  <si>
    <t>67 Р</t>
  </si>
  <si>
    <t>68 Р</t>
  </si>
  <si>
    <t>69 Р</t>
  </si>
  <si>
    <t>70 Р</t>
  </si>
  <si>
    <t>71 Р</t>
  </si>
  <si>
    <t>72 Р</t>
  </si>
  <si>
    <t>73 Р</t>
  </si>
  <si>
    <t>74 Р</t>
  </si>
  <si>
    <t>75 Р</t>
  </si>
  <si>
    <t>76 Р</t>
  </si>
  <si>
    <t>77 Р</t>
  </si>
  <si>
    <t>78 Р</t>
  </si>
  <si>
    <t>79 Р</t>
  </si>
  <si>
    <t>80 Р</t>
  </si>
  <si>
    <t>81 Р</t>
  </si>
  <si>
    <t>82 Р</t>
  </si>
  <si>
    <t>83 Р</t>
  </si>
  <si>
    <t>84 Р</t>
  </si>
  <si>
    <t>85 Р</t>
  </si>
  <si>
    <t>86 Р</t>
  </si>
  <si>
    <t>87 Р</t>
  </si>
  <si>
    <t>88 Р</t>
  </si>
  <si>
    <t>89 Р</t>
  </si>
  <si>
    <t>90 Р</t>
  </si>
  <si>
    <t>91 Р</t>
  </si>
  <si>
    <t>92 Р</t>
  </si>
  <si>
    <t>93 Р</t>
  </si>
  <si>
    <t>95 Р</t>
  </si>
  <si>
    <t>96 Р</t>
  </si>
  <si>
    <t>97 Р</t>
  </si>
  <si>
    <t>98 Р</t>
  </si>
  <si>
    <t>99 Р</t>
  </si>
  <si>
    <t>100 Р</t>
  </si>
  <si>
    <t>101 Р</t>
  </si>
  <si>
    <t>102 Р</t>
  </si>
  <si>
    <t>103 Р</t>
  </si>
  <si>
    <t>105 Р</t>
  </si>
  <si>
    <t>106 Р</t>
  </si>
  <si>
    <t>107 Р</t>
  </si>
  <si>
    <t>108 Р</t>
  </si>
  <si>
    <t>109 Р</t>
  </si>
  <si>
    <t>110 Р</t>
  </si>
  <si>
    <t>111 Р</t>
  </si>
  <si>
    <t>112 Р</t>
  </si>
  <si>
    <t>113 Р</t>
  </si>
  <si>
    <t>114 Р</t>
  </si>
  <si>
    <t>115 Р</t>
  </si>
  <si>
    <t>119 Р</t>
  </si>
  <si>
    <t>120 Р</t>
  </si>
  <si>
    <t>121 Р</t>
  </si>
  <si>
    <t>122 Р</t>
  </si>
  <si>
    <t>123 Р</t>
  </si>
  <si>
    <t>124 Р</t>
  </si>
  <si>
    <t>126 Р</t>
  </si>
  <si>
    <t>129 Р</t>
  </si>
  <si>
    <t>131 Р</t>
  </si>
  <si>
    <t>138 Р</t>
  </si>
  <si>
    <t>139 Р</t>
  </si>
  <si>
    <t>140 Р</t>
  </si>
  <si>
    <t>141 Р</t>
  </si>
  <si>
    <t>143 Р</t>
  </si>
  <si>
    <t>144 Р</t>
  </si>
  <si>
    <t>145 Р</t>
  </si>
  <si>
    <t>146 Р</t>
  </si>
  <si>
    <t>147 Р</t>
  </si>
  <si>
    <t>148 Р</t>
  </si>
  <si>
    <t>149 Р</t>
  </si>
  <si>
    <t>150 Р</t>
  </si>
  <si>
    <t>151 Р</t>
  </si>
  <si>
    <t>152 Р</t>
  </si>
  <si>
    <t>153 Р</t>
  </si>
  <si>
    <t>154 Р</t>
  </si>
  <si>
    <t>155 Р</t>
  </si>
  <si>
    <t>156 Р</t>
  </si>
  <si>
    <t>158 Р</t>
  </si>
  <si>
    <t>159 Р</t>
  </si>
  <si>
    <t>160 Р</t>
  </si>
  <si>
    <t>161 Р</t>
  </si>
  <si>
    <t>162 Р</t>
  </si>
  <si>
    <t>163 Р</t>
  </si>
  <si>
    <t>164 Р</t>
  </si>
  <si>
    <t>165 Р</t>
  </si>
  <si>
    <t>167 Р</t>
  </si>
  <si>
    <t>170 Р</t>
  </si>
  <si>
    <t>171 Р</t>
  </si>
  <si>
    <t>172 Р</t>
  </si>
  <si>
    <t>173 Р</t>
  </si>
  <si>
    <t>174 Р</t>
  </si>
  <si>
    <t>175 Р</t>
  </si>
  <si>
    <t>176 Р</t>
  </si>
  <si>
    <t>177 Р</t>
  </si>
  <si>
    <t>178 Р</t>
  </si>
  <si>
    <t>179 Р</t>
  </si>
  <si>
    <t>180 Р</t>
  </si>
  <si>
    <t>181 Р</t>
  </si>
  <si>
    <t>182 Р</t>
  </si>
  <si>
    <t>183 Р</t>
  </si>
  <si>
    <t>184 Р</t>
  </si>
  <si>
    <t>185 Р</t>
  </si>
  <si>
    <t>186 Р</t>
  </si>
  <si>
    <t>187 Р</t>
  </si>
  <si>
    <t>188 Р</t>
  </si>
  <si>
    <t>189 Р</t>
  </si>
  <si>
    <t>190 Р</t>
  </si>
  <si>
    <t>191 Р</t>
  </si>
  <si>
    <t>192 Р</t>
  </si>
  <si>
    <t>193 Р</t>
  </si>
  <si>
    <t>194 Р</t>
  </si>
  <si>
    <t>195 Р</t>
  </si>
  <si>
    <t>196 Р</t>
  </si>
  <si>
    <t>197 Р</t>
  </si>
  <si>
    <t>198 Р</t>
  </si>
  <si>
    <t>199 Р</t>
  </si>
  <si>
    <t>209 Р</t>
  </si>
  <si>
    <t>210 Р</t>
  </si>
  <si>
    <t>211 Р</t>
  </si>
  <si>
    <t>212 Р</t>
  </si>
  <si>
    <t>предоплата 30%</t>
  </si>
  <si>
    <t>обрезной, из хвойных пород, размер 2700*150*100мм</t>
  </si>
  <si>
    <t>16.10.10.10.11.10.10.14.1</t>
  </si>
  <si>
    <t>предоплата 50%</t>
  </si>
  <si>
    <t>30.20.40.00.00.08.02.79.1</t>
  </si>
  <si>
    <t>гидротолкатели ТЭ-50</t>
  </si>
  <si>
    <t>28.22.19.00.00.20.16.10.1</t>
  </si>
  <si>
    <t>тормозной барабан</t>
  </si>
  <si>
    <t>для козлового крана</t>
  </si>
  <si>
    <t>27.11.21.10.10.10.40.23.1</t>
  </si>
  <si>
    <t>Электродвигатель переменного тока синхронный однофазный с номинальной частотой сети на 50 Гц, с синхронной частотой вращения 1000 мин, номинальная мощность 15 кВт</t>
  </si>
  <si>
    <t>тормозной барабан для козлового крана</t>
  </si>
  <si>
    <t>Гидротолкатель</t>
  </si>
  <si>
    <t>для подвижного состава</t>
  </si>
  <si>
    <t>Тормозной барабан</t>
  </si>
  <si>
    <t>Электродвигатель переменного тока синхронный однофазный с номинальной частотой сети на 50 Гц</t>
  </si>
  <si>
    <t xml:space="preserve">гидротолкатели ТЭ-50 </t>
  </si>
  <si>
    <t>редуктор в комплекте с валом</t>
  </si>
  <si>
    <t>Редуктор</t>
  </si>
  <si>
    <t>30.20.40.00.00.08.05.34.1</t>
  </si>
  <si>
    <t>27.11.21.10.10.10.40.25.1</t>
  </si>
  <si>
    <t>Электродвигатель переменного тока синхронный однофазный с номинальной частотой сети на 50 Гц, с синхронной частотой вращения 1000 мин, номинальная мощность 22 кВт</t>
  </si>
  <si>
    <t>27.11.21.20.21.10.10.20.1</t>
  </si>
  <si>
    <t>Электродвигатель переменного тока асинхронный двухфазный конденсаторный с номинальной частотой сети на 50 Гц</t>
  </si>
  <si>
    <t>Электродвигатель переменного тока асинхронный двухфазный конденсаторный с номинальной частотой сети на 50 Гц, с синхронной частотой вращения 500 мин, номинальная мощность 2,2 кВт</t>
  </si>
  <si>
    <t>26.51.70.13.00.00.00.17.1</t>
  </si>
  <si>
    <t>анемометр</t>
  </si>
  <si>
    <t>Анемометр</t>
  </si>
  <si>
    <t>прибор для определения скорости  воздушного потока (ветра), индукционный</t>
  </si>
  <si>
    <t>гидротолкатели ТЭ-15</t>
  </si>
  <si>
    <t>гидротолкатели ТЭ-30</t>
  </si>
  <si>
    <t>19.20.29.00.00.00.14.19.1</t>
  </si>
  <si>
    <t>Масло электроизоляционное</t>
  </si>
  <si>
    <t>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</si>
  <si>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</si>
  <si>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</si>
  <si>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</si>
  <si>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19.20.29.00.00.00.16.21.1</t>
  </si>
  <si>
    <t>Масло трансмиссионное</t>
  </si>
  <si>
    <t>НИГРОЛ, летний, масло, вязкое, неочищенное. Вязкость кинематическая при 100 °С, в пределах 27 - 34 мм2/с, плотность при 20°С не более 973 кг/см5</t>
  </si>
  <si>
    <t>27.33.11.00.00.01.04.04.1</t>
  </si>
  <si>
    <t>ЯРВ-250 - номинальный ток - 250 А, размещение рукоятки привода - правое, категория размещения 3</t>
  </si>
  <si>
    <t>тормозные колодки на погрузчик Кальмар DRF 450-12SG</t>
  </si>
  <si>
    <t>30.20.31.00.00.01.01.01.1</t>
  </si>
  <si>
    <t>шланг гидравлический на погрузчик Кальмар SISU</t>
  </si>
  <si>
    <t>гибкий, с муфтами, машины для замены шпал</t>
  </si>
  <si>
    <t>стартер на погрузчик Тойота № 7FD18-19391, 2004г.в.</t>
  </si>
  <si>
    <t>генератор на погрузчик Тойота № 7FD18-19391, 2004г.в.</t>
  </si>
  <si>
    <t>фильтр масляный на погрузчик Clarc P245D0967, 2005г.в.</t>
  </si>
  <si>
    <t>фильтр воздушный на погрузчик Clarc P245D0967, 2005г.в.</t>
  </si>
  <si>
    <t>27.11.61.30.10.10.20.00.1</t>
  </si>
  <si>
    <t>фильтр товпливный на погрузчик Clarc P245D0967, 2005г.в.</t>
  </si>
  <si>
    <t>к электродвигателю дизельному</t>
  </si>
  <si>
    <t>28.13.32.00.00.00.99.60.1</t>
  </si>
  <si>
    <t>фильтр гидравлический на погрузчик Clarc P245D0967, 2005г.в.</t>
  </si>
  <si>
    <t>к компрессору</t>
  </si>
  <si>
    <t>фильтр масляный на погрузчик Clarc P245D0963, 2005г.в.</t>
  </si>
  <si>
    <t>фильтр воздушный на погрузчик Clarc P245D0963, 2005г.в.</t>
  </si>
  <si>
    <t>фильтр товпливный на погрузчик Clarc P245D0963, 2005г.в.</t>
  </si>
  <si>
    <t>фильтр гидравлический на погрузчик Clarc P245D0963, 2005г.в.</t>
  </si>
  <si>
    <t>тормозные колодки на погрузчик Clarc P245D0968, 2005г.в.</t>
  </si>
  <si>
    <t>фильтр масляный на погрузчик Clarc P245D0968, 2005г.в.</t>
  </si>
  <si>
    <t>фильтр воздушный на погрузчик Clarc P245D0968, 2005г.в.</t>
  </si>
  <si>
    <t>фильтр товпливный на погрузчик Clarc P245D0968, 2005г.в.</t>
  </si>
  <si>
    <t>фильтр гидравлический на погрузчик Clarc P245D0968, 2005г.в.</t>
  </si>
  <si>
    <t>80.20.10.21.10.10.00</t>
  </si>
  <si>
    <t>Услуги по проведению экспертизы промышленной безопасности</t>
  </si>
  <si>
    <t>ст.Талдыкорган, Тынышпаева,33</t>
  </si>
  <si>
    <t>Рубильник</t>
  </si>
  <si>
    <t>ЯРВ-250 - номинальный ток - 250 А, размещение рукоятки привода - правое, категория размещения 3.</t>
  </si>
  <si>
    <t>29.32.30.00.07.00.04.03.2</t>
  </si>
  <si>
    <t>Тормозные колодки</t>
  </si>
  <si>
    <t>для прочих автомобилей, передние</t>
  </si>
  <si>
    <t>Гидравлический шланг</t>
  </si>
  <si>
    <t>29.31.22.00.00.00.10.13.1</t>
  </si>
  <si>
    <t>с инерционным или комбинированным приводом, для грузовых автомобилей</t>
  </si>
  <si>
    <t>28.30.93.00.00.00.17.10.1</t>
  </si>
  <si>
    <t>генератор</t>
  </si>
  <si>
    <t>для подзаряда аккумуляторной батареи и питания всех потребителей при работе двигателя.</t>
  </si>
  <si>
    <t>28.29.13.00.00.00.10.18.1</t>
  </si>
  <si>
    <t>фильтр масляный</t>
  </si>
  <si>
    <t>для фильтрования масла или топлива в двигателях внутреннего сгорания прочее</t>
  </si>
  <si>
    <t>27.11.61.30.10.10.25.00.1</t>
  </si>
  <si>
    <t>Фильтр воздушный</t>
  </si>
  <si>
    <t>внутренний, к электродвигателю дизельному</t>
  </si>
  <si>
    <t>Фильтр топливный</t>
  </si>
  <si>
    <t>Фильтр гидравлический</t>
  </si>
  <si>
    <t>29.32.30.00.07.00.04.02.2</t>
  </si>
  <si>
    <t>для грузовых автомобилей, передние</t>
  </si>
  <si>
    <t>29.32.30.00.07.00.04.05.2</t>
  </si>
  <si>
    <t>для грузовых автомобилей, задние</t>
  </si>
  <si>
    <t>гвозди</t>
  </si>
  <si>
    <t>113</t>
  </si>
  <si>
    <t>19.20.29.00.00.20.11.10.1</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</si>
  <si>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</si>
  <si>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</si>
  <si>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24.10.75.00.02.12.10.13.1</t>
  </si>
  <si>
    <t>Рельсовая двухголовая</t>
  </si>
  <si>
    <t>24.10.75.00.02.19.10.05.2</t>
  </si>
  <si>
    <t>костыль на п/путь №428-431</t>
  </si>
  <si>
    <t>накладки, (Р-50) на п/путь №428-431</t>
  </si>
  <si>
    <t>24.10.75.00.02.13.10.10.1</t>
  </si>
  <si>
    <t>подкладки, (Р-50) на п/путь №428-431</t>
  </si>
  <si>
    <t>Железнодорожная металлическая костыльного скрепления рельсов</t>
  </si>
  <si>
    <t>клемма на п/путь №428-431</t>
  </si>
  <si>
    <t>деревяные брусья на стрелочный перевод № 163,173,175</t>
  </si>
  <si>
    <t>шурупы на стрелочный перевод № 163,173,175</t>
  </si>
  <si>
    <t>24.10.75.00.02.14.12.11.2</t>
  </si>
  <si>
    <t>стыковые болты с шайбой и гайкой на стрелочный перевод № 163,173,175</t>
  </si>
  <si>
    <t>Болт для рельсовых стыков железнодорожного пути</t>
  </si>
  <si>
    <t>839</t>
  </si>
  <si>
    <t>комплект</t>
  </si>
  <si>
    <t>болты стяжные для контррельсов на стрелочный перевод № 163,173,175</t>
  </si>
  <si>
    <t>30.20.40.00.00.02.05.30.1</t>
  </si>
  <si>
    <t>тормозные башмаки на стрелочный перевод № 163,173,175</t>
  </si>
  <si>
    <t>Башмак тормозной, горочный</t>
  </si>
  <si>
    <t>Накладка</t>
  </si>
  <si>
    <t>накладки, (Р-50) на подъездной путь №422А-423Б</t>
  </si>
  <si>
    <t>клемма на подъездной путь №422А-423Б</t>
  </si>
  <si>
    <t>24.10.75.00.02.22.10.10.2</t>
  </si>
  <si>
    <t>Клемма</t>
  </si>
  <si>
    <t>пружинная</t>
  </si>
  <si>
    <t>Подкладка </t>
  </si>
  <si>
    <t>16.10.10.10.11.10.10.13.1</t>
  </si>
  <si>
    <t>Брусья</t>
  </si>
  <si>
    <t>деревянные</t>
  </si>
  <si>
    <t>24.10.75.00.02.16.10.12.1</t>
  </si>
  <si>
    <t>Путевой, класс точности С</t>
  </si>
  <si>
    <t>Башмак</t>
  </si>
  <si>
    <t>15.20.11.00.00.00.10.14.1</t>
  </si>
  <si>
    <t>15.20.13.00.00.00.12.10.1</t>
  </si>
  <si>
    <t>спец. обувь газоэлектросварщика с металлическим носком</t>
  </si>
  <si>
    <t>из юфтевой кожи, ГОСТ 5394-89</t>
  </si>
  <si>
    <t>14.12.11.00.00.70.10.10.1</t>
  </si>
  <si>
    <t>15.20.11.00.00.00.60.10.1</t>
  </si>
  <si>
    <t>Обувь водонепроницаемая с верхом из резины. Галоши специальные диэлектрические</t>
  </si>
  <si>
    <t>14.12.30.00.00.80.16.44.1</t>
  </si>
  <si>
    <t>диэлектрические, из латекса, бесшовные</t>
  </si>
  <si>
    <t>22.19.72.00.00.10.10.10.1</t>
  </si>
  <si>
    <t>14.12.30.00.00.80.15.18.1</t>
  </si>
  <si>
    <t>Рукавицы комбинированные (основа - прочная хлопчатобумажная ткань, наладонник - брезент)</t>
  </si>
  <si>
    <t>14.12.30.00.00.11.05.38.1</t>
  </si>
  <si>
    <t>костюм штурмовой зимний</t>
  </si>
  <si>
    <t>14.12.30.00.00.30.10.12.1</t>
  </si>
  <si>
    <t>15.20.13.00.00.00.24.16.1</t>
  </si>
  <si>
    <t>кожаные, с высокими берцами, утепленные. черного цвета</t>
  </si>
  <si>
    <t>15.20.14.00.00.00.10.10.1</t>
  </si>
  <si>
    <t>с верхом из кирзы, ГОСТ 28507-90</t>
  </si>
  <si>
    <t>Сапоги резиновые формовые мужские</t>
  </si>
  <si>
    <t>диэлектрические,  резиновый верх, внутренняя текстильная подкладка, резиновая рифленая подошва, ГОСТ 13385-78</t>
  </si>
  <si>
    <t>Обувь</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</si>
  <si>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</si>
  <si>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</si>
  <si>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Галоши специальные</t>
  </si>
  <si>
    <t>Перчатки</t>
  </si>
  <si>
    <t>Коврик диэлектрический</t>
  </si>
  <si>
    <t>Ковер  диэлектрический резиновый первой группы длиной от 500мм до 1000мм, шириной от 500мм до 1200мм.  ГОСТ 4997-75</t>
  </si>
  <si>
    <t>Рукавицы специальные</t>
  </si>
  <si>
    <t>Плащ мужской</t>
  </si>
  <si>
    <t>для защиты от воды, из  хлопчатобумажной  ткани, ГОСТ  12.4.134-83</t>
  </si>
  <si>
    <t>Ботинки</t>
  </si>
  <si>
    <t>Сапоги мужские</t>
  </si>
  <si>
    <t>25.93.15.00.00.13.10.10.2</t>
  </si>
  <si>
    <t>Изделие используемое для сварки с покрытием</t>
  </si>
  <si>
    <t>19.20.31.00.00.00.00.10.1</t>
  </si>
  <si>
    <t>Массовая доля сероводорода и меркаптановой серы, %, не больше 0,013, Интенсивность запаха, баллов, не менее 3</t>
  </si>
  <si>
    <t>20.11.11.00.00.80.00.10.2</t>
  </si>
  <si>
    <t>технический, первый сорт (99,7%), ГОСТ 5583-78</t>
  </si>
  <si>
    <t>Электрод</t>
  </si>
  <si>
    <t>Пропан технический</t>
  </si>
  <si>
    <t>Кислород</t>
  </si>
  <si>
    <t>23.11.11.00.00.11.13.10.1</t>
  </si>
  <si>
    <t>Стекло листовое литое и прокатное неармированное узорчатое бесцветное. Толщина 6,0 мм. Длина от 1000 мм  до  2500 мм, ширина от 800 мм до 1600 мм. ГОСТ 5533-86</t>
  </si>
  <si>
    <t>22.21.21.00.00.20.60.10.1</t>
  </si>
  <si>
    <t>13.99.13.00.00.00.53.10.2</t>
  </si>
  <si>
    <t>шлифовальный</t>
  </si>
  <si>
    <t>20.59.59.00.16.00.00.11.1</t>
  </si>
  <si>
    <t>однокомпонентная, зимняя, в аэрозольной упаковке, профессиональная (пистолетная)</t>
  </si>
  <si>
    <t>20.59.43.00.00.20.10.20.2</t>
  </si>
  <si>
    <t>27.20.21.00.00.00.02.67.1</t>
  </si>
  <si>
    <t xml:space="preserve"> - аккумулятор 60 А</t>
  </si>
  <si>
    <t>Закрытый стационарный аккумулятор с пастированными электродными пластинами ГОСТ 26881-86</t>
  </si>
  <si>
    <t xml:space="preserve"> - аккумулятор 190 А</t>
  </si>
  <si>
    <t>23.99.13.00.00.20.20.10.2</t>
  </si>
  <si>
    <t>Рубероид РКК-400</t>
  </si>
  <si>
    <t>20.16.53.00.00.00.10.10.3</t>
  </si>
  <si>
    <t xml:space="preserve"> - оргстекло</t>
  </si>
  <si>
    <t>марки ТОСП, ГОСТ 17622-72</t>
  </si>
  <si>
    <t>625</t>
  </si>
  <si>
    <t>лист</t>
  </si>
  <si>
    <t>27.51.26.04.30.00.00.00.1</t>
  </si>
  <si>
    <t>электрический, взрывозащищенный</t>
  </si>
  <si>
    <t>Обогреватель</t>
  </si>
  <si>
    <t>Стекло</t>
  </si>
  <si>
    <t>Стекло листовое литое и прокатное неармированное узорчатое бесцветное. Толщина 6,0 мм. Длина от 1000 мм  до  2500 мм, ширина от 800 мм до 1600 мм. ГОСТ 5533-86</t>
  </si>
  <si>
    <t>Прочие шланги, трубы из пластмасс</t>
  </si>
  <si>
    <t>Войлок</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</si>
  <si>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</si>
  <si>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</si>
  <si>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t>
  </si>
  <si>
    <t>Аккумулятор</t>
  </si>
  <si>
    <t>Рубероид</t>
  </si>
  <si>
    <t>Полиметилметакрилат (оргстекло)</t>
  </si>
  <si>
    <t>32.50.13.00.00.10.18.95.2</t>
  </si>
  <si>
    <t>универсальная</t>
  </si>
  <si>
    <t>Аптечка медицинская</t>
  </si>
  <si>
    <t>27.40.12.00.00.20.85.11.1</t>
  </si>
  <si>
    <t>Галогенная лампа накаливания, тип цоколя G38, мощность 5000 Вт</t>
  </si>
  <si>
    <t>27.40.12.00.00.10.11.07.1</t>
  </si>
  <si>
    <t>лампа 500 Вт</t>
  </si>
  <si>
    <t>27.40.12.00.00.10.10.35.1</t>
  </si>
  <si>
    <t>лампа 100 Вт</t>
  </si>
  <si>
    <t>ГОСТ 2239-70, тип ламп (биспиральная аргоновая)Б125-135-100, мощность 100 Вт</t>
  </si>
  <si>
    <t>27.40.12.00.00.10.10.22.1</t>
  </si>
  <si>
    <t>лампа 60 Вт</t>
  </si>
  <si>
    <t>ГОСТ 2239-70, тип ламп (биспиральная аргоновая) Б125-135-60, мощность 60 Вт</t>
  </si>
  <si>
    <t>изолента п/п, х/б</t>
  </si>
  <si>
    <t>27.12.10.16.11.11.04.02.1</t>
  </si>
  <si>
    <t>предохранитель</t>
  </si>
  <si>
    <t>переменного тока, для трансформаторов напряжения - Н, выхлопной - В</t>
  </si>
  <si>
    <t>27.40.15.00.00.20.10.11.1</t>
  </si>
  <si>
    <t>пампы прожекторные</t>
  </si>
  <si>
    <t>Лампа дуговая ртутная, ДРЛ-250</t>
  </si>
  <si>
    <t>Галогенная лампа накаливания</t>
  </si>
  <si>
    <t>ГОСТ 2239-70, тип ламп  (газополная моноспиральная (аргоновая) Г245-255-500, мощность 500 Вт</t>
  </si>
  <si>
    <t>Предохранитель</t>
  </si>
  <si>
    <t>Лампа дуговая ртутная</t>
  </si>
  <si>
    <t>28.29.13.00.00.00.12.01.1</t>
  </si>
  <si>
    <t>для легковых автомобилей</t>
  </si>
  <si>
    <t>28.29.13.00.00.00.11.07.1</t>
  </si>
  <si>
    <t>грубой очистки для дизельных двигателей легковых автомобилей</t>
  </si>
  <si>
    <t>29.32.30.00.01.01.15.01.1</t>
  </si>
  <si>
    <t>29.31.21.00.00.00.10.16.1</t>
  </si>
  <si>
    <t>на легковые автомобили, средние , резьба - М12</t>
  </si>
  <si>
    <t>22.11.17.11.16.13.11.08.1</t>
  </si>
  <si>
    <t>Размер:235/65R17.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</si>
  <si>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для легковых автомобилей, передние</t>
  </si>
  <si>
    <t xml:space="preserve">29.32.30.00.07.00.04.01.1   </t>
  </si>
  <si>
    <t>29.32.30.00.07.00.04.04.1</t>
  </si>
  <si>
    <t>для легковых автомобилей, задние</t>
  </si>
  <si>
    <t>Воздушный фильтр</t>
  </si>
  <si>
    <t>Топливный фильтр</t>
  </si>
  <si>
    <t>Ремень привода вентилятора</t>
  </si>
  <si>
    <t>Свеча зажигания</t>
  </si>
  <si>
    <t>Автошина</t>
  </si>
  <si>
    <t>26.20.16.06.12.12.11.20.1</t>
  </si>
  <si>
    <t>Оптическая, тип подключения - проводной, интерфейс подключения - USB</t>
  </si>
  <si>
    <t>28.23.26.00.00.00.10.11.1</t>
  </si>
  <si>
    <t>Картридж к копировальной технике</t>
  </si>
  <si>
    <t>32.99.11.00.00.15.20.20.1</t>
  </si>
  <si>
    <t>Наушники малых размеров N, ГОСТ Р 12.4.208-99</t>
  </si>
  <si>
    <t>Манипулятор "мышь"</t>
  </si>
  <si>
    <t>Картридж</t>
  </si>
  <si>
    <t>Наушники</t>
  </si>
  <si>
    <t>лампы настольные</t>
  </si>
  <si>
    <t>26.30.21.00.01.23.12.20.1</t>
  </si>
  <si>
    <t>26.20.21.01.17.12.11.06.1</t>
  </si>
  <si>
    <t>USB-флеш-накопитель, Интерфейс - USB 3.0, емкость - 8 Гб</t>
  </si>
  <si>
    <t>25.73.30.00.00.32.51.10.1</t>
  </si>
  <si>
    <t>запорно-пломбировочное устройство</t>
  </si>
  <si>
    <t>Аппарат телефонный</t>
  </si>
  <si>
    <t>Радиотелефон. Дальность - более 1 км.  Количество трубок - 1. С автоответчиком. Со спикерфоном.</t>
  </si>
  <si>
    <t>Флеш-накопитель</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</si>
  <si>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</si>
  <si>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</si>
  <si>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</si>
  <si>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</si>
  <si>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</si>
  <si>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</si>
  <si>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</si>
  <si>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</si>
  <si>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</si>
  <si>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</si>
  <si>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</si>
  <si>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</si>
  <si>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</si>
  <si>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</si>
  <si>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</si>
  <si>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</si>
  <si>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</si>
  <si>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</si>
  <si>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</si>
  <si>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</si>
  <si>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</si>
  <si>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</si>
  <si>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</si>
  <si>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</si>
  <si>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</si>
  <si>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</si>
  <si>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</si>
  <si>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</si>
  <si>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</si>
  <si>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</si>
  <si>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</si>
  <si>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</si>
  <si>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</si>
  <si>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</si>
  <si>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</si>
  <si>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</si>
  <si>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</si>
  <si>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</si>
  <si>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</si>
  <si>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</si>
  <si>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</si>
  <si>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</si>
  <si>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</si>
  <si>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</si>
  <si>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</si>
  <si>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</si>
  <si>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</si>
  <si>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</si>
  <si>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</si>
  <si>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</si>
  <si>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</si>
  <si>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</si>
  <si>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</si>
  <si>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</si>
  <si>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</si>
  <si>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</si>
  <si>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</si>
  <si>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</si>
  <si>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</si>
  <si>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</si>
  <si>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</si>
  <si>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</si>
  <si>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</si>
  <si>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</si>
  <si>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</si>
  <si>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</si>
  <si>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</si>
  <si>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</si>
  <si>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</si>
  <si>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</si>
  <si>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</si>
  <si>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</si>
  <si>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</si>
  <si>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</si>
  <si>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</si>
  <si>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</si>
  <si>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</si>
  <si>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</si>
  <si>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</si>
  <si>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</si>
  <si>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</si>
  <si>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</si>
  <si>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</si>
  <si>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</si>
  <si>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</si>
  <si>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</si>
  <si>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</si>
  <si>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</si>
  <si>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</si>
  <si>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</si>
  <si>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</si>
  <si>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</si>
  <si>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</si>
  <si>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</si>
  <si>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</si>
  <si>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замена гидротолкателя КК-20ТУ</t>
  </si>
  <si>
    <t>замена гидравлических шлангов на Кальмар DCD280-150</t>
  </si>
  <si>
    <t>45.20.21.10.20.00.00</t>
  </si>
  <si>
    <t>ремонт ходовой части на Кальмар DCD280-150</t>
  </si>
  <si>
    <t>Комплекс работ по приведению в исправность и замены запасных частей ходовой части автомобилей прочих</t>
  </si>
  <si>
    <t>ремонт ходовой и электрической части на Погрузчик Тойота №7FD18-20727, 2004г.в.</t>
  </si>
  <si>
    <t>ремонт ходовой и электрической части на Погрузчик Тойота №7FD18-25960, 2004г.в.</t>
  </si>
  <si>
    <t>ремонт ходовой и электрической части на Погрузчик Тойота №7FD18-19346, 2003г.в.</t>
  </si>
  <si>
    <t>ремонт ходовой и электрической части на Погрузчик Тойота №7FD18-26033, 2006г.в.</t>
  </si>
  <si>
    <t>45.20.21.32.11.00.00</t>
  </si>
  <si>
    <t>Текущий ремонт автотранспорта специального или специализированного назначения</t>
  </si>
  <si>
    <t>Работы по ремонту ходовой части автомобилей прочих</t>
  </si>
  <si>
    <t>33.12.12.25.00.00.00</t>
  </si>
  <si>
    <t>тех/обслуживание КК-5 №1251</t>
  </si>
  <si>
    <t>тех/обслуживание КК-6,3</t>
  </si>
  <si>
    <t>тех/обслуживание КК-20</t>
  </si>
  <si>
    <t>тех/обслуживание КК-20ТУ</t>
  </si>
  <si>
    <t>нивелировка и выправка подкранового пути КК-20ТУ</t>
  </si>
  <si>
    <t>тех/обслуживание КК-305Н</t>
  </si>
  <si>
    <t>тех/обслуживание КК-32-25-8,5-5 №5239</t>
  </si>
  <si>
    <t>ТО-2000 на Погрузчик Тойота №7FD18-20727, 2004г.в.</t>
  </si>
  <si>
    <t>ТО-2000 на Погрузчик Тойота №7FD18-25960, 2004г.в.</t>
  </si>
  <si>
    <t>ТО-2000 на Погрузчик Тойота №7FD18-19346, 2003г.в.</t>
  </si>
  <si>
    <t>ТО-2000 на Погрузчик Тойота №7FD18-26033, 2006г.в.</t>
  </si>
  <si>
    <t>ТО Погрузчик СИСУ</t>
  </si>
  <si>
    <t>52.21.19.40.15.00.00</t>
  </si>
  <si>
    <t>подача-уборка (доп.сборы)</t>
  </si>
  <si>
    <t>Услуги по подаче и уборке вагонов</t>
  </si>
  <si>
    <t>техническое обслуживание трансформаторских подстанций</t>
  </si>
  <si>
    <t xml:space="preserve"> - текущ.ремонт "Ивеко" гос.номер А 304</t>
  </si>
  <si>
    <t>промывка и опрессовка отопительной системы</t>
  </si>
  <si>
    <t>поверка приборов (весы и дозиметры)</t>
  </si>
  <si>
    <t>Поверка средств измерений</t>
  </si>
  <si>
    <t>84.25.11.15.00.00.00</t>
  </si>
  <si>
    <t>зарядка огнетушителя</t>
  </si>
  <si>
    <t>Услуги по перезарядке огнетушителей</t>
  </si>
  <si>
    <t>84.25.11.13.00.00.00</t>
  </si>
  <si>
    <t>противопожарная обработка зданий и сооружений</t>
  </si>
  <si>
    <t>Услуги противопожарной безопасности</t>
  </si>
  <si>
    <t>81.29.12.10.00.00.00</t>
  </si>
  <si>
    <t>43.21.10.10.20.20.00</t>
  </si>
  <si>
    <t>тех.обслуживание систем пожаротушения и видеонаблюдения</t>
  </si>
  <si>
    <t>Услуги по техническому обслуживанию системы газового пожаротушения и сигнализации</t>
  </si>
  <si>
    <t>33.14.19.15.00.00.00</t>
  </si>
  <si>
    <t>Ремонт, технический уход и обслуживание токонесущей электропроводки</t>
  </si>
  <si>
    <t xml:space="preserve"> - изготовление технических паспортов на подкрановые пути</t>
  </si>
  <si>
    <t>74.90.21.30.20.20.00</t>
  </si>
  <si>
    <t xml:space="preserve"> - изготовление технических паспортов на подъездные пути</t>
  </si>
  <si>
    <t>Услуги по паспортизации железнодорожного подъездного пути</t>
  </si>
  <si>
    <t xml:space="preserve"> - изготовление технических паспортов на здания и сооружения</t>
  </si>
  <si>
    <t>16.10.10.10.11.10.10.16.1</t>
  </si>
  <si>
    <t>обрезной, из хвойных пород, размер 2800*150*150 мм</t>
  </si>
  <si>
    <t>обрезной, из хвойных пород, размер 2700*150*150 мм</t>
  </si>
  <si>
    <t>16.10.10.10.11.10.10.15.1</t>
  </si>
  <si>
    <t>обрезной, из хвойных пород, размер 2800*200*200 мм</t>
  </si>
  <si>
    <t>16.10.10.10.11.10.10.17.1</t>
  </si>
  <si>
    <t xml:space="preserve">Техническое обслуживание кранов </t>
  </si>
  <si>
    <t>33.14.11.34.00.00.00</t>
  </si>
  <si>
    <t>Ремонт комплектных трансформаторных подстанций</t>
  </si>
  <si>
    <t>35.30.12.16.00.00.00</t>
  </si>
  <si>
    <t>Услуги по промывке и опрессовке системы отопления</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</si>
  <si>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</si>
  <si>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</si>
  <si>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</si>
  <si>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Услуги по уборке и удалению снега</t>
  </si>
  <si>
    <t>Уборка  снега и льда</t>
  </si>
  <si>
    <t>36.00.20.13.00.00.00</t>
  </si>
  <si>
    <t>Услуги по водоснабжению и водоотведению</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</si>
  <si>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</si>
  <si>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</si>
  <si>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</si>
  <si>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35.30.12.10.00.00.00</t>
  </si>
  <si>
    <t>Услуги по горячему водоснабжению с использованием систем централизованного горячего водоснабжения</t>
  </si>
  <si>
    <t>Услуги по передаче, распределению и горячему водоснабжению с использованием систем централизованного горячего водоснабжения</t>
  </si>
  <si>
    <t>38.11.69.11.00.00.00</t>
  </si>
  <si>
    <t>Услуги по вывозу твердо-бытовых отходов</t>
  </si>
  <si>
    <t>Выполнение операций по сбору, утилизации, размещению или удалению отходов</t>
  </si>
  <si>
    <t>61.10.11.06.01.00.00</t>
  </si>
  <si>
    <t>Услуги телефонной связи</t>
  </si>
  <si>
    <t>Услуги фиксированной местной, междугородней, международной телефонной связи  - доступ и пользование</t>
  </si>
  <si>
    <t>29.20.40.16.00.00.00</t>
  </si>
  <si>
    <t>тех.обслуживание служебного автотранспорта</t>
  </si>
  <si>
    <t>Техническое обслуживание автотранспорта</t>
  </si>
  <si>
    <t>Техническое обслуживание  автотранспорта (замена масел, жидкостей, фильтров, тормозных колодок, свечей, ремней)</t>
  </si>
  <si>
    <t>кабель КГ 7х1,5 на кран козловой КК-5 (1704)</t>
  </si>
  <si>
    <t>г.Усть-Каменогорск, ул. Делегатская, 36</t>
  </si>
  <si>
    <t>28.12.11.00.00.00.50.10.1</t>
  </si>
  <si>
    <t>на кран козловой КПБ М-10</t>
  </si>
  <si>
    <t>19.20.29.00.00.11.20.28.1</t>
  </si>
  <si>
    <t>19.20.29.00.00.00.14.30.1</t>
  </si>
  <si>
    <t>масло электроизоляционное</t>
  </si>
  <si>
    <t> из сернистых парафинистых нефтей с использованием процессов селективной очистки и гидрирования. Содержит присадку ионол.</t>
  </si>
  <si>
    <t>Масло трансформаторное ВГ из парафинистых нефтей с применением гидрокаталитических процессов содержанием присадки</t>
  </si>
  <si>
    <t>20.59.41.00.00.00.10.12.1</t>
  </si>
  <si>
    <t>масло дизельное</t>
  </si>
  <si>
    <t>январь 2014
октябрь 2014</t>
  </si>
  <si>
    <t>фильтр маслянный для двигателя (погрузчик Тойота)</t>
  </si>
  <si>
    <t>февраль 2014
сентябрь 2014</t>
  </si>
  <si>
    <t>28.29.13.00.00.00.12.03.1</t>
  </si>
  <si>
    <t>фильтр воздушный (погрузчик Тойота)</t>
  </si>
  <si>
    <t>28.29.13.00.00.00.11.12.1</t>
  </si>
  <si>
    <t>фильтр топливный (погрузчик Тойота)</t>
  </si>
  <si>
    <t>26.40.33.00.00.00.21.20.1</t>
  </si>
  <si>
    <t>Для видеонаблюдения. Цветная. Внешнего исполнения (уличная).</t>
  </si>
  <si>
    <t>25.73.30.00.00.14.17.14.1</t>
  </si>
  <si>
    <t>Болторез длина 350 мм максимальный диаметр перекусываемого болта 6 мм</t>
  </si>
  <si>
    <t>январь 2014
июль 2014</t>
  </si>
  <si>
    <t>25.72.11.00.00.10.12.10.1</t>
  </si>
  <si>
    <t>Материал корпуса - закаленная сталь, ключ - латунь, тип ключа - английский, 3шт.</t>
  </si>
  <si>
    <t>масло дизельное на автокран, степень вязкости SAE — 0W-40</t>
  </si>
  <si>
    <t>17.23.13.55.20.10.15.21.1</t>
  </si>
  <si>
    <t>памятка приемосдатчика, форма ГУ-45, утвержденная МПС в 1977г., формат А-5</t>
  </si>
  <si>
    <t>17.23.13.50.00.00.34.10.1</t>
  </si>
  <si>
    <t>ведомости на подачу/уборку вагонов, форма ГУ-46 утверждена РК</t>
  </si>
  <si>
    <t>17.23.13.20.00.00.00.99.1</t>
  </si>
  <si>
    <t xml:space="preserve">книга учета выгрузки вагонов </t>
  </si>
  <si>
    <t>по образцу филиала</t>
  </si>
  <si>
    <t>книга учета приема сдачи вагонов</t>
  </si>
  <si>
    <t xml:space="preserve">книга учета вывоза груженых порожних контейнеров </t>
  </si>
  <si>
    <t xml:space="preserve"> книга учета выгрузки/вывоза контейнеров</t>
  </si>
  <si>
    <t xml:space="preserve"> книга учета приема груженых контейнеров</t>
  </si>
  <si>
    <t xml:space="preserve">книга учета погрузки контейнеров </t>
  </si>
  <si>
    <t>книга учета погрузки вагонов</t>
  </si>
  <si>
    <t>17.23.13.10.00.00.00.08.1</t>
  </si>
  <si>
    <t>журнал первичного инструктажа ОТ</t>
  </si>
  <si>
    <t>16.10.10.00.00.00.02.25.2</t>
  </si>
  <si>
    <t>эмаль черная, теоретический расход эмали г/м2 100-150</t>
  </si>
  <si>
    <t>эмаль белая, теоретический расход эмали г/м2 100-150</t>
  </si>
  <si>
    <t>14.12.11.00.00.60.10.10.1</t>
  </si>
  <si>
    <t>комплект летней рабочей одежды, размеры по заявке филиала, с нанесением фирменного логотипа</t>
  </si>
  <si>
    <t>14.12.30.00.00.30.10.15.1</t>
  </si>
  <si>
    <t xml:space="preserve"> для защиты от воды, из  ткани с водооталкивающей пропиткой, ГОСТ 12.4.134-83</t>
  </si>
  <si>
    <t>15.20.11.00.00.00.30.13.1</t>
  </si>
  <si>
    <t>ботинки с металлическим носком, размеры по заявке филиала</t>
  </si>
  <si>
    <t>14.12.11.00.00.60.11.10.1</t>
  </si>
  <si>
    <t>комбинезок, куртка утепленная со светоотражающими полосами, размеры по заявке филиала, с нанесением фирменного логотипа</t>
  </si>
  <si>
    <t>15.20.14.00.00.00.13.11.1</t>
  </si>
  <si>
    <t>из грубой  овечьей натуральной шерсти, средние, ГОСТ 18724-88</t>
  </si>
  <si>
    <t>15.20.11.00.00.00.50.13.1</t>
  </si>
  <si>
    <t>Обувь водонепроницаемая с верхом из резины. Галоши для ношения на валяную обувь без подкладки, полувысокие, ГОСТ 126-79</t>
  </si>
  <si>
    <t>15.20.14.00.00.00.10.11.1</t>
  </si>
  <si>
    <t>ГОСТ 28507-90</t>
  </si>
  <si>
    <t>14.12.30.00.00.80.15.50.1</t>
  </si>
  <si>
    <t>рукавицы утепленные, с внутренней накладкой меха</t>
  </si>
  <si>
    <t>14.12.30.00.00.10.10.17.1</t>
  </si>
  <si>
    <t>зимняя, ГОСТ 10325-79</t>
  </si>
  <si>
    <t>маска сварщика</t>
  </si>
  <si>
    <t>14.12.30.00.00.80.16.16.1</t>
  </si>
  <si>
    <t>рукавицы комбинированные и пятипалые</t>
  </si>
  <si>
    <t>14.12.30.00.00.80.16.45.1</t>
  </si>
  <si>
    <t>15.20.11.00.00.00.40.14.1</t>
  </si>
  <si>
    <t>32.99.11.00.00.00.14.14.1</t>
  </si>
  <si>
    <t>32.50.42.00.00.00.13.30.1</t>
  </si>
  <si>
    <t>25.93.15.00.00.13.10.10.1</t>
  </si>
  <si>
    <t>электроды МП-3 диаметр 3</t>
  </si>
  <si>
    <t>безцветный газ без запаха, точка кипения −42,1 °C. точка замерзания −188 °C, баллон 25кг</t>
  </si>
  <si>
    <t>баллон</t>
  </si>
  <si>
    <t>кислород</t>
  </si>
  <si>
    <t>13.99.13.00.00.00.20.40.1</t>
  </si>
  <si>
    <t>20.59.59.00.16.00.00.25.2</t>
  </si>
  <si>
    <t>пена полиуретановая, фасовка 750 мл</t>
  </si>
  <si>
    <t>25.73.10.00.00.20.15.10.1</t>
  </si>
  <si>
    <t>топоры для комплектация щитов</t>
  </si>
  <si>
    <t>25.73.10.00.00.10.11.14.1</t>
  </si>
  <si>
    <t>лопаты совковые для комплектация щитов</t>
  </si>
  <si>
    <t>противопожарное полотнище 1,5*2м</t>
  </si>
  <si>
    <t>25.73.30.00.00.21.13.14.1</t>
  </si>
  <si>
    <t>лом</t>
  </si>
  <si>
    <t>лом, длина 1,5м</t>
  </si>
  <si>
    <t>автозрезина ИН 142 БМ 9,00 R20 нс12 (кама)</t>
  </si>
  <si>
    <t>29.10.19.00.00.10.22.10.2</t>
  </si>
  <si>
    <t>гильза с поршнем+поршневые кольца ЗИЛ 130 130-1000105 Грузовичок КЗМД/полная</t>
  </si>
  <si>
    <t>вкладыши коренные (СТ) ЗИЛ</t>
  </si>
  <si>
    <t>вкладыши шатунные ЗИЛ (СТ)</t>
  </si>
  <si>
    <t>прокладки на двигатель ЗИЛ-130 КЗМД</t>
  </si>
  <si>
    <t>кольца осевого смещения ЗИЛ-130</t>
  </si>
  <si>
    <t>29.32.30.00.15.00.33.09.1</t>
  </si>
  <si>
    <t>сальник клапана ЗИЛ</t>
  </si>
  <si>
    <t>вал первичный КПП 130-1701030-Б</t>
  </si>
  <si>
    <t>подшипник 150212(6212) первичный вал ЗИЛ</t>
  </si>
  <si>
    <t>подшипник 264706 вал первичный КПП Камаз</t>
  </si>
  <si>
    <t>синхронизатор 4-5 передачи 130-1701151-А ЗИЛ дм. 38-133</t>
  </si>
  <si>
    <t>набивка сальниковая 10мм</t>
  </si>
  <si>
    <t>сальник 62*63 красный БРТ лобовой</t>
  </si>
  <si>
    <t>уплотнитель коренного подшипника ЗИЛ 130-1005154</t>
  </si>
  <si>
    <t>подшипник выжимной Зил 688811 Россия</t>
  </si>
  <si>
    <t>29.32.30.00.03.01.09.02.1</t>
  </si>
  <si>
    <t>диск сцепления нажимной 130-1601090 с кожухом в сборе</t>
  </si>
  <si>
    <t>свеча зажигания 121-1382</t>
  </si>
  <si>
    <t>19.20.29.00.00.20.52.11.1</t>
  </si>
  <si>
    <t>масла смазочные на ЗИЛ, К-700, козловые краны</t>
  </si>
  <si>
    <t>ежеквартально</t>
  </si>
  <si>
    <t>масла М8В UNIX "Универсал" (автол)</t>
  </si>
  <si>
    <t>27.40.15.00.00.13.01.00.1</t>
  </si>
  <si>
    <t>лампы натриевая NAVT 250W</t>
  </si>
  <si>
    <t>ГОСТ 4677-82, вид источника тока А-с аккумуляторами со встроенными зарядными устройствами</t>
  </si>
  <si>
    <t>ГОСТ 8607-82, светильники подвесные</t>
  </si>
  <si>
    <t>27.33.13.00.00.00.02.06.1</t>
  </si>
  <si>
    <t>розетка без заземления, белая</t>
  </si>
  <si>
    <t>розетка наружная, одинарная</t>
  </si>
  <si>
    <t>выключатель одноклавишный, белый</t>
  </si>
  <si>
    <t>27.33.13.00.00.00.07.00.1</t>
  </si>
  <si>
    <t>удлинитель У-045 5м (1*25) с заземлением</t>
  </si>
  <si>
    <t>удлинитель У-045-К5м (1*25) с заземлением</t>
  </si>
  <si>
    <t>25.73.10.00.00.10.10.22.1</t>
  </si>
  <si>
    <t>лопата снеговая с черенком деревянная, размер 365*392 мм</t>
  </si>
  <si>
    <t>25.73.10.00.00.10.10.14.1</t>
  </si>
  <si>
    <t>лопата совковая с черенком железная, размер 270*240 мм</t>
  </si>
  <si>
    <t>25.73.10.00.00.10.10.12.1</t>
  </si>
  <si>
    <t>лопата штыковая с черенком нержавейка</t>
  </si>
  <si>
    <t>лопата совковая  железная, размер 270*240 мм</t>
  </si>
  <si>
    <t>лопата штыковая  нержавейка</t>
  </si>
  <si>
    <t>32.91.11.00.00.00.12.30.1</t>
  </si>
  <si>
    <t>веники из соломы</t>
  </si>
  <si>
    <t>кусачки-болторезы 450 мм</t>
  </si>
  <si>
    <t>25.73.20.00.00.10.21.10.1</t>
  </si>
  <si>
    <t>ножовка для резки по дереву</t>
  </si>
  <si>
    <t>25.73.10.00.00.20.13.10.1</t>
  </si>
  <si>
    <t>топор-колун из кованой стали, топорище инструмента из березы</t>
  </si>
  <si>
    <t>32.91.11.00.00.00.11.10.1</t>
  </si>
  <si>
    <t>веник из сорго для уборки помещений</t>
  </si>
  <si>
    <t>22.29.23.00.00.00.20.10.1</t>
  </si>
  <si>
    <t>совок пластмассовый для уборки помещений</t>
  </si>
  <si>
    <t>25.92.11.00.00.12.10.18.1</t>
  </si>
  <si>
    <t>для воды, оцинкованное, вместимостью 15 л, ГОСТ 20558-82</t>
  </si>
  <si>
    <t>16.29.11.00.00.00.00.35.1</t>
  </si>
  <si>
    <t>20.20.14.00.00.00.30.10.1</t>
  </si>
  <si>
    <t>Гель для чистки туалета 1000 мл</t>
  </si>
  <si>
    <t>20.41.32.00.00.00.20.10.1</t>
  </si>
  <si>
    <t>Стеклоочиститель с распылителем 950мл</t>
  </si>
  <si>
    <t>20.41.44.00.00.00.00.10.1</t>
  </si>
  <si>
    <t>Чистящее средство (1000ml)</t>
  </si>
  <si>
    <t>20.41.31.00.00.10.40.10.1</t>
  </si>
  <si>
    <t>предназначен для стирки изделий из различных тканей, ГОСТ 25644-96</t>
  </si>
  <si>
    <t>20.41.41.00.00.00.20.20.1</t>
  </si>
  <si>
    <t>Белизна 1000 мл</t>
  </si>
  <si>
    <t>20.41.31.00.00.10.10.60.1</t>
  </si>
  <si>
    <t xml:space="preserve">Мыло туалетное </t>
  </si>
  <si>
    <t>Мыло туалетное (100гр)</t>
  </si>
  <si>
    <t>20.41.31.00.00.10.20.20.1</t>
  </si>
  <si>
    <t>мыло хозяйственное 175 гр</t>
  </si>
  <si>
    <t>13.92.29.00.00.00.50.60.1</t>
  </si>
  <si>
    <t>ткань обтирочная для пола (вафельная)</t>
  </si>
  <si>
    <t>ткань обтирочная для стен (вафельная)</t>
  </si>
  <si>
    <t>14.12.30.00.00.80.16.50.1</t>
  </si>
  <si>
    <t>перчатки резиновые</t>
  </si>
  <si>
    <t>перчатки резиновые для уборки помещений</t>
  </si>
  <si>
    <t>20.41.44.00.00.00.00.22.1</t>
  </si>
  <si>
    <t>липучка от мух, размер 200*200 мл</t>
  </si>
  <si>
    <t>32.99.11.00.00.00.14.31.1</t>
  </si>
  <si>
    <t>фильтрующий противогаз с гопколитовым патроном</t>
  </si>
  <si>
    <t>Лепесток 3М клапана выдоха 6889</t>
  </si>
  <si>
    <t>32.99.11.00.00.00.14.32.2</t>
  </si>
  <si>
    <t>изолирующий противогаз в комплекте с двумя регенеративными патронами</t>
  </si>
  <si>
    <t>14.12.30.00.00.11.05.51.1</t>
  </si>
  <si>
    <t>легкий защитный костюм Л-1 или защитно-фильтрующая одежда ЗФО</t>
  </si>
  <si>
    <t>комплект индивидуальных дозиметров ИД-1</t>
  </si>
  <si>
    <t>Ручной. С выносным микрофоном с регулятором громкости. Эффективная дальность - 800 м.</t>
  </si>
  <si>
    <t>Лом классический: простой стержень с заострёнными концами.</t>
  </si>
  <si>
    <t>топор плотницкий</t>
  </si>
  <si>
    <t>защитные очки</t>
  </si>
  <si>
    <t>ГОСТ 4677-82, мощность лампы фонаря свыше 0,75 до 1,50 Вт включ.</t>
  </si>
  <si>
    <t>ножницы для резки проволоки</t>
  </si>
  <si>
    <t>снаряжение пожарного в комплекте</t>
  </si>
  <si>
    <t>миска алюминиевая</t>
  </si>
  <si>
    <t>фляжка алюминиевая 500 мл</t>
  </si>
  <si>
    <t>носилки санитарные (в комплекте с 2-мя лямками)</t>
  </si>
  <si>
    <t>26.20.16.11.13.11.11.10.1</t>
  </si>
  <si>
    <t>26.20.15.00.00.01.11.10.1</t>
  </si>
  <si>
    <t>Клавиатура</t>
  </si>
  <si>
    <t>Алфавитно-цифровая, стандартная клавиатура, содержит 101-102 клавиши.</t>
  </si>
  <si>
    <t>26.20.16.14.11.11.11.16.1</t>
  </si>
  <si>
    <t>Кабель USB, 1м</t>
  </si>
  <si>
    <t>22.29.25.00.00.00.30.10.1</t>
  </si>
  <si>
    <t>антистеплер канцелярский</t>
  </si>
  <si>
    <t>пач</t>
  </si>
  <si>
    <t>дырокол большой</t>
  </si>
  <si>
    <t>зажим для бумаг большой</t>
  </si>
  <si>
    <t>зажим для бумаг  средний</t>
  </si>
  <si>
    <t>22.29.25.00.00.00.21.11.1</t>
  </si>
  <si>
    <t>Карандаш автоматический, толщина стержня 0,7 мм</t>
  </si>
  <si>
    <t>20.52.10.00.00.00.09.01.2</t>
  </si>
  <si>
    <t>клей-карандаш</t>
  </si>
  <si>
    <t>22.29.25.00.00.00.16.18.1</t>
  </si>
  <si>
    <t>линейка, 20 см, пластмассовая</t>
  </si>
  <si>
    <t>22.29.25.00.00.00.11.24.1</t>
  </si>
  <si>
    <t xml:space="preserve">лоток </t>
  </si>
  <si>
    <t>22.29.25.00.00.00.19.15.1</t>
  </si>
  <si>
    <t>маркер цветной</t>
  </si>
  <si>
    <t>лента для прошивки договоров</t>
  </si>
  <si>
    <t>нож канцелярский</t>
  </si>
  <si>
    <t>22.29.25.00.00.00.24.33.1</t>
  </si>
  <si>
    <t>ножницы</t>
  </si>
  <si>
    <t>Ножницы с пластиковой ручкой и резиновыми вставками длина 17 см</t>
  </si>
  <si>
    <t>17.21.15.20.00.00.00.10.1</t>
  </si>
  <si>
    <t xml:space="preserve">папка регистр </t>
  </si>
  <si>
    <t xml:space="preserve">папка файл </t>
  </si>
  <si>
    <t>резинка для денег</t>
  </si>
  <si>
    <t>ручка шариковая</t>
  </si>
  <si>
    <t>ручка шариковая (красный стержень)</t>
  </si>
  <si>
    <t xml:space="preserve">ручка гелевая </t>
  </si>
  <si>
    <t>скоросшиватель кортонный</t>
  </si>
  <si>
    <t>22.29.25.00.00.00.10.10.1</t>
  </si>
  <si>
    <t>скоросшиватель пластиковый</t>
  </si>
  <si>
    <t>скобы для степлера большие</t>
  </si>
  <si>
    <t>скобы №24/6</t>
  </si>
  <si>
    <t>скобы для степлера маленькие</t>
  </si>
  <si>
    <t>скобы №10</t>
  </si>
  <si>
    <t>скрепки большие</t>
  </si>
  <si>
    <t>25.99.23.00.00.11.11.11.1</t>
  </si>
  <si>
    <t>скрепки маленькие</t>
  </si>
  <si>
    <t>скрепки маленькие 25мм</t>
  </si>
  <si>
    <t>стержень</t>
  </si>
  <si>
    <t>стикеры</t>
  </si>
  <si>
    <t>20.59.30.00.00.00.80.20.1</t>
  </si>
  <si>
    <t>Чернила для штампов</t>
  </si>
  <si>
    <t>чернила для штампов 75мл</t>
  </si>
  <si>
    <t xml:space="preserve">флажки цветные </t>
  </si>
  <si>
    <t>17.12.13.40.10.00.00.05.1</t>
  </si>
  <si>
    <t>бумага писчая А4</t>
  </si>
  <si>
    <t>упаковка бумаги формата А4, белая, 500 л</t>
  </si>
  <si>
    <t>17.12.13.20.00.00.00.51.1</t>
  </si>
  <si>
    <t>бумага факсовая</t>
  </si>
  <si>
    <t>рул</t>
  </si>
  <si>
    <t>конверты большие</t>
  </si>
  <si>
    <t>конверты большие, формата А4</t>
  </si>
  <si>
    <t>17.23.12.10.00.00.00.10.1</t>
  </si>
  <si>
    <t>конверты маленькие</t>
  </si>
  <si>
    <t xml:space="preserve">конверты маленькие </t>
  </si>
  <si>
    <t>22.29.25.00.00.00.27.21.2</t>
  </si>
  <si>
    <t>Файлы</t>
  </si>
  <si>
    <t>файлы прозрачные, формата А4</t>
  </si>
  <si>
    <t>канцелярские гвозди</t>
  </si>
  <si>
    <t>точилка</t>
  </si>
  <si>
    <t>точилка для карандашей</t>
  </si>
  <si>
    <t>скотч большой</t>
  </si>
  <si>
    <t>скотч прозрачный, ширина 40мм</t>
  </si>
  <si>
    <t>кассовая лента</t>
  </si>
  <si>
    <t>тетрадь в клетку, 48 л, бумага белая</t>
  </si>
  <si>
    <t>17.23.13.80.00.00.50.17.1</t>
  </si>
  <si>
    <t>тетрадь в клетку, 96 л, бумага белая</t>
  </si>
  <si>
    <t>17.23.13.35.00.00.00.90.1</t>
  </si>
  <si>
    <t>книга учета в клетку, переплет твердый</t>
  </si>
  <si>
    <t>21.20.24.00.00.00.34.20.1</t>
  </si>
  <si>
    <t>26.60.12.00.00.02.31.10.1</t>
  </si>
  <si>
    <t>тонометр</t>
  </si>
  <si>
    <t xml:space="preserve">Освежитель воздуха </t>
  </si>
  <si>
    <t>13.92.21.00.00.00.30.16.2</t>
  </si>
  <si>
    <t>17.22.11.10.00.00.00.08.2</t>
  </si>
  <si>
    <t xml:space="preserve">Чистящее средство </t>
  </si>
  <si>
    <t>пломбы ЗПУ Универсал1</t>
  </si>
  <si>
    <t>пломбы ЗПУ марки Универсал1</t>
  </si>
  <si>
    <t>25.93.12.00.00.11.10.05.1</t>
  </si>
  <si>
    <t xml:space="preserve">трос </t>
  </si>
  <si>
    <t>кабель</t>
  </si>
  <si>
    <t>27.12.23.20.25.11.11.11.1</t>
  </si>
  <si>
    <t xml:space="preserve"> контакторы 2-х полюсные на 100А (кран КК-12,5)</t>
  </si>
  <si>
    <t>трос диаметр 13,5 (кран КК-12,5)</t>
  </si>
  <si>
    <t>редуктор</t>
  </si>
  <si>
    <t>редуктор на ход грузовой тележки (кран КК-12,5)</t>
  </si>
  <si>
    <t>команда контроля на ход крана и грузовой тележки (кран КК-12,5)</t>
  </si>
  <si>
    <t>трельчатая муфта на грузовой редуктор (кран КК-12,5)</t>
  </si>
  <si>
    <t>19.20.29.00.00.00.16.25.1</t>
  </si>
  <si>
    <t>масло трансмиссионное</t>
  </si>
  <si>
    <t>масло трансмиссионное ТАД-17</t>
  </si>
  <si>
    <t>15.20.31.00.00.00.14.18.1</t>
  </si>
  <si>
    <t>14.12.30.00.00.20.10.10.1</t>
  </si>
  <si>
    <t>жилет сигнальный, оранжевого цвета</t>
  </si>
  <si>
    <t>14.12.11.00.00.60.10.15.1</t>
  </si>
  <si>
    <t>32.99.11.00.00.00.10.10.1</t>
  </si>
  <si>
    <t>каска</t>
  </si>
  <si>
    <t>каска защитная</t>
  </si>
  <si>
    <t>14.12.11.00.00.91.10.19.1</t>
  </si>
  <si>
    <t>электроды</t>
  </si>
  <si>
    <t>пропан</t>
  </si>
  <si>
    <t xml:space="preserve">стекло </t>
  </si>
  <si>
    <t>двухкомпонентная, всесезонная, в аэрозольной упаковке, бытовая</t>
  </si>
  <si>
    <t>Войлог ГИ. Войлок для изоляции, применяемый в качестве тепло и звукоизоляционного материала. ГОСТ 6418-81</t>
  </si>
  <si>
    <t>25.94.13.00.00.10.45.10.2</t>
  </si>
  <si>
    <t>23.99.13.00.00.20.20.13.2</t>
  </si>
  <si>
    <t>рубероид кровельный</t>
  </si>
  <si>
    <t>цемент</t>
  </si>
  <si>
    <t>для строительных растворов, ГОСТ 25328-82</t>
  </si>
  <si>
    <t>25.99.29.00.33.00.02.01.1</t>
  </si>
  <si>
    <t>28.29.22.00.00.00.02.07.1</t>
  </si>
  <si>
    <t>топор</t>
  </si>
  <si>
    <t>25.71.15.00.00.10.17.10.1</t>
  </si>
  <si>
    <t>багор</t>
  </si>
  <si>
    <t>багор пожарный</t>
  </si>
  <si>
    <t>25.73.30.00.00.21.13.25.1</t>
  </si>
  <si>
    <t>вентиль d-50мм</t>
  </si>
  <si>
    <t>электролампа 500 Вт.Е 40</t>
  </si>
  <si>
    <t>лампы накаливания 100Вт</t>
  </si>
  <si>
    <t>26.51.63.14.12.12.11.12.1</t>
  </si>
  <si>
    <t>электросчетчик ДАЛА 3-х фазный 60А</t>
  </si>
  <si>
    <t>электросчетчик ДАЛА 3-х фазный 100А</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</si>
  <si>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</si>
  <si>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Обработанное жидкое. СТ РК 1760-2008</t>
  </si>
  <si>
    <t>сентябрь 2014 года</t>
  </si>
  <si>
    <t>Услуги по проведению экспертизы промышленной безопасности  кранов и их подкрановых путей с истекшим сроком службы в соответствии с «Методическими  рекомендациями по проведению экспертизы промышленной безопасности», утвержденные приказом  Председателем и промышленной безопасностью от  мая 2010 года №15.                                                                            Контроль технического состояния кранов и их путей с целью установления соответствия  требованиям технической документации и определения работоспособности на текущий момент;выявление мест дефектов и повреждений, определение причин неисправности и отказов с рекомендацией методов и средств восстановления работоспособности;определение возможности (невозможности) дальнейшей эксплуатации грузоподъемных кранов.</t>
  </si>
  <si>
    <t>16.10.10.10.11.10.10.29.1</t>
  </si>
  <si>
    <t>обрезной, из хвойных пород, размер 2700*100*100 мм</t>
  </si>
  <si>
    <t>16.10.10.10.11.10.10.30.1</t>
  </si>
  <si>
    <t>обрезной, из хвойных пород, размер 2800*100*100 мм</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</si>
  <si>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</si>
  <si>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</si>
  <si>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</si>
  <si>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</si>
  <si>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</si>
  <si>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</si>
  <si>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</si>
  <si>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</si>
  <si>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</si>
  <si>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</si>
  <si>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</si>
  <si>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</si>
  <si>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</si>
  <si>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</si>
  <si>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</si>
  <si>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</si>
  <si>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</si>
  <si>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</si>
  <si>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</si>
  <si>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</si>
  <si>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</si>
  <si>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</si>
  <si>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</si>
  <si>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</si>
  <si>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</si>
  <si>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</si>
  <si>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</si>
  <si>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</si>
  <si>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</si>
  <si>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</si>
  <si>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</si>
  <si>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</si>
  <si>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</si>
  <si>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</si>
  <si>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</si>
  <si>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</si>
  <si>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</si>
  <si>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</si>
  <si>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</si>
  <si>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</si>
  <si>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</si>
  <si>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</si>
  <si>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</si>
  <si>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</si>
  <si>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</si>
  <si>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</si>
  <si>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</si>
  <si>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</si>
  <si>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</si>
  <si>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</si>
  <si>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</si>
  <si>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</si>
  <si>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</si>
  <si>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</si>
  <si>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</si>
  <si>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</si>
  <si>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</si>
  <si>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</si>
  <si>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</si>
  <si>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</si>
  <si>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</si>
  <si>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</si>
  <si>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</si>
  <si>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</si>
  <si>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</si>
  <si>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</si>
  <si>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</si>
  <si>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</si>
  <si>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</si>
  <si>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</si>
  <si>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</si>
  <si>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</si>
  <si>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</si>
  <si>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</si>
  <si>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</si>
  <si>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</si>
  <si>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</si>
  <si>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</si>
  <si>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</si>
  <si>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</si>
  <si>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</si>
  <si>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</si>
  <si>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</si>
  <si>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</si>
  <si>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</si>
  <si>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</si>
  <si>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</si>
  <si>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</si>
  <si>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</si>
  <si>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</si>
  <si>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</si>
  <si>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</si>
  <si>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</si>
  <si>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</si>
  <si>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</si>
  <si>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</si>
  <si>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</si>
  <si>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</si>
  <si>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</si>
  <si>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</si>
  <si>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</si>
  <si>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</si>
  <si>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</si>
  <si>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</si>
  <si>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</si>
  <si>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</si>
  <si>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</si>
  <si>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</si>
  <si>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</si>
  <si>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</si>
  <si>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</si>
  <si>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</si>
  <si>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</si>
  <si>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</si>
  <si>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</si>
  <si>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</si>
  <si>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</si>
  <si>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</si>
  <si>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</si>
  <si>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</si>
  <si>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</si>
  <si>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</si>
  <si>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</si>
  <si>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</si>
  <si>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</si>
  <si>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</si>
  <si>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</si>
  <si>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</si>
  <si>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</si>
  <si>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</si>
  <si>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</si>
  <si>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</si>
  <si>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</si>
  <si>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</si>
  <si>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</si>
  <si>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</si>
  <si>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</si>
  <si>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</si>
  <si>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</si>
  <si>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</si>
  <si>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</si>
  <si>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</si>
  <si>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</si>
  <si>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</si>
  <si>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</si>
  <si>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</si>
  <si>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</si>
  <si>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</si>
  <si>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</si>
  <si>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</si>
  <si>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</si>
  <si>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</si>
  <si>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</si>
  <si>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</si>
  <si>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</si>
  <si>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</si>
  <si>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</si>
  <si>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</si>
  <si>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</si>
  <si>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</si>
  <si>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</si>
  <si>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</si>
  <si>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</si>
  <si>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</si>
  <si>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</si>
  <si>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</si>
  <si>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</si>
  <si>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</si>
  <si>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</si>
  <si>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</si>
  <si>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</si>
  <si>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</si>
  <si>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</si>
  <si>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</si>
  <si>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</si>
  <si>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</si>
  <si>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</si>
  <si>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</si>
  <si>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</si>
  <si>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</si>
  <si>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</si>
  <si>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</si>
  <si>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</si>
  <si>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</si>
  <si>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</si>
  <si>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</si>
  <si>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</si>
  <si>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</si>
  <si>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</si>
  <si>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</si>
  <si>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</si>
  <si>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</si>
  <si>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</si>
  <si>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</si>
  <si>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</si>
  <si>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</si>
  <si>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</si>
  <si>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</si>
  <si>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</si>
  <si>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</si>
  <si>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</si>
  <si>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</si>
  <si>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</si>
  <si>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</si>
  <si>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</si>
  <si>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</si>
  <si>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</si>
  <si>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</si>
  <si>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</si>
  <si>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</si>
  <si>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</si>
  <si>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</si>
  <si>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</si>
  <si>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</si>
  <si>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</si>
  <si>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</si>
  <si>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</si>
  <si>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</si>
  <si>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</si>
  <si>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</si>
  <si>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</si>
  <si>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</si>
  <si>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</si>
  <si>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</si>
  <si>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</si>
  <si>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</si>
  <si>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</si>
  <si>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</si>
  <si>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</si>
  <si>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</si>
  <si>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</si>
  <si>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</si>
  <si>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</si>
  <si>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</si>
  <si>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</si>
  <si>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</si>
  <si>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</si>
  <si>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</si>
  <si>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</si>
  <si>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</si>
  <si>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</si>
  <si>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</si>
  <si>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</si>
  <si>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</si>
  <si>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</si>
  <si>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</si>
  <si>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</si>
  <si>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</si>
  <si>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</si>
  <si>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</si>
  <si>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</si>
  <si>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</si>
  <si>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</si>
  <si>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</si>
  <si>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</si>
  <si>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</si>
  <si>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</si>
  <si>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</si>
  <si>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</si>
  <si>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</si>
  <si>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</si>
  <si>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</si>
  <si>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</si>
  <si>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</si>
  <si>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</si>
  <si>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</si>
  <si>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</si>
  <si>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</si>
  <si>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</si>
  <si>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</si>
  <si>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33.12.11.10.00.00.00</t>
  </si>
  <si>
    <t>перемотка двигателя на козловой кран КК 5 (1704) и КПБ М10 (1240)</t>
  </si>
  <si>
    <t>сентябрь 2014, октябрь 2014</t>
  </si>
  <si>
    <t>перемотка двигателя на козловой кран КК 20-32</t>
  </si>
  <si>
    <t>Спецобследование двигателей и нивелировка подкрановых путей</t>
  </si>
  <si>
    <t>33.12.19.10.00.00.00</t>
  </si>
  <si>
    <t>поверка весов рычажных на складе временного хранения</t>
  </si>
  <si>
    <t>поверка весов электронных на складе временного хранения</t>
  </si>
  <si>
    <t>33.12.24.15.00.00.00</t>
  </si>
  <si>
    <t>проведение ремонта двигателя внутреннего сгорания ЗИЛ4336</t>
  </si>
  <si>
    <t>ремонт КПП на ЗИЛ4336</t>
  </si>
  <si>
    <t>шлифовка каленвала ЗИЛ4336</t>
  </si>
  <si>
    <t>расточка пастели блока ЗИЛ 4336</t>
  </si>
  <si>
    <t>поверка каленвала и шатунов ЗИЛ 4336</t>
  </si>
  <si>
    <t>обработка поверхности головки блока цилиндров ЗИЛ 4336</t>
  </si>
  <si>
    <t>замена втулок распределительного вала ЗИЛ 4336</t>
  </si>
  <si>
    <t>регистрация, перерегистрация предприятия</t>
  </si>
  <si>
    <t>Обследование крана КК-12,5 зав. номер 35</t>
  </si>
  <si>
    <t>май14, авг.14, ноябрь14</t>
  </si>
  <si>
    <t>разработка программы экологического контроля в соответствии с законом РК "Об охране окружающей среды"</t>
  </si>
  <si>
    <t>получение разрешения на эмиссию в ОС</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</si>
  <si>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</si>
  <si>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</si>
  <si>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</si>
  <si>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</si>
  <si>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</si>
  <si>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</si>
  <si>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</si>
  <si>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</si>
  <si>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</si>
  <si>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</si>
  <si>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</si>
  <si>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</si>
  <si>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</si>
  <si>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</si>
  <si>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</si>
  <si>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</si>
  <si>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</si>
  <si>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</si>
  <si>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</si>
  <si>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</si>
  <si>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</si>
  <si>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</si>
  <si>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</si>
  <si>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</si>
  <si>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</si>
  <si>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98 У</t>
  </si>
  <si>
    <t>99 У</t>
  </si>
  <si>
    <t>100 У</t>
  </si>
  <si>
    <t>101 У</t>
  </si>
  <si>
    <t>102 У</t>
  </si>
  <si>
    <t>103 У</t>
  </si>
  <si>
    <t>104 У</t>
  </si>
  <si>
    <t>105 У</t>
  </si>
  <si>
    <t>106 У</t>
  </si>
  <si>
    <t>107 У</t>
  </si>
  <si>
    <t>108 У</t>
  </si>
  <si>
    <t>109 У</t>
  </si>
  <si>
    <t>110 У</t>
  </si>
  <si>
    <t>111 У</t>
  </si>
  <si>
    <t>113 У</t>
  </si>
  <si>
    <t>114 У</t>
  </si>
  <si>
    <t>115 У</t>
  </si>
  <si>
    <t>116 У</t>
  </si>
  <si>
    <t>117 У</t>
  </si>
  <si>
    <t>118 У</t>
  </si>
  <si>
    <t>119 У</t>
  </si>
  <si>
    <t>Услуги по заправке огнетушителей порошком, пеной</t>
  </si>
  <si>
    <t>Услуги по переплету листов в книги, брошюры, журналы, каталоги и аналогичную продукцию</t>
  </si>
  <si>
    <t>82.30.11.14.10.00.00</t>
  </si>
  <si>
    <t>проведение детского новогоднего утренника для детей с участием Деда Мороза, Снегурочки и других сказочных героев</t>
  </si>
  <si>
    <t>проведение корпоративного вечера на международный женский день</t>
  </si>
  <si>
    <t>март 2014,            июнь 2014</t>
  </si>
  <si>
    <t>33.12.15.15.00.00.00</t>
  </si>
  <si>
    <t>диагоностика и обследование кранов и подъездных путей</t>
  </si>
  <si>
    <t>Услуги по подготовке и обучению работников</t>
  </si>
  <si>
    <t>86.90.19.19.10.00.00</t>
  </si>
  <si>
    <t>Услуги по предсменному медицинскому освидетельствованию</t>
  </si>
  <si>
    <t>Предсменное медицинское освидетельствование</t>
  </si>
  <si>
    <t>53.10.11.30.20.00.00</t>
  </si>
  <si>
    <t>Услуги по подписке на другие периодические издания</t>
  </si>
  <si>
    <t>53.10.12.20.10.00.00</t>
  </si>
  <si>
    <t>38.11.61.10.00.00.00</t>
  </si>
  <si>
    <t>77.39.12.10.05.00.00</t>
  </si>
  <si>
    <t>Предоставление справок по метеоусловиям</t>
  </si>
  <si>
    <t>43.21.10.10.30.20.00</t>
  </si>
  <si>
    <t>43.21.10.10.20.11.00</t>
  </si>
  <si>
    <t>Текущее обслуживание системы пожарной сигнализации</t>
  </si>
  <si>
    <t>84.25.19.11.00.00.00</t>
  </si>
  <si>
    <t>Текущее обслуживание системы пожаротушения</t>
  </si>
  <si>
    <t>33.12.19.30.10.10.00</t>
  </si>
  <si>
    <t>Текущее обслуживание контрольно-кассовой машины (аппарата)</t>
  </si>
  <si>
    <t>33.12.16.23.20.00.00</t>
  </si>
  <si>
    <t>Услуги по техническому обслуживанию офисной оргтехники</t>
  </si>
  <si>
    <t>Обслуживание оргтехники и принтеров, заправка картриджа</t>
  </si>
  <si>
    <t>81.29.11.10.05.10.00</t>
  </si>
  <si>
    <t>49.32.12.20.00.00.00</t>
  </si>
  <si>
    <t>Аренда легкового автомобиля с предоставлением услуг водителя</t>
  </si>
  <si>
    <t>36.00.30.10.00.00.00</t>
  </si>
  <si>
    <t>Водоснабжение</t>
  </si>
  <si>
    <t>37.00.11.15.00.00.00</t>
  </si>
  <si>
    <t>Кабель КГ 3 х 16 + 1 х 6,0 кв.мм (Dн=27,6 мм, Р=1,300 кг/м) ГОСТ 15150-69</t>
  </si>
  <si>
    <t>1 квартал 2014</t>
  </si>
  <si>
    <t>Тормозные накладки</t>
  </si>
  <si>
    <t>2 квартал 2014</t>
  </si>
  <si>
    <t>25.93.11.00.00.22.11.22.1</t>
  </si>
  <si>
    <t xml:space="preserve">Строп канатный УСК1 4,0/4000 </t>
  </si>
  <si>
    <t>ГОСТ 25573-82, грузовые канатные стропы, состоящие из соединительных элементов (канатных ветвей, звеньев) и захватов (крюков, каработов) и прменяемые в строительстве для строповки грузов</t>
  </si>
  <si>
    <t>25.93.11.00.00.22.11.18.1</t>
  </si>
  <si>
    <t>Строп канатный стальной УСК1-2,0/6000</t>
  </si>
  <si>
    <t>25.93.11.00.00.22.11.21.1</t>
  </si>
  <si>
    <t>Строп канатный УСК1 3,2/3000</t>
  </si>
  <si>
    <t>Строп текстильный СТП 5,0/4000</t>
  </si>
  <si>
    <t>Строп текстильный СТП 4,0/3000</t>
  </si>
  <si>
    <t>Строп текстильный СТП 4,0/2500</t>
  </si>
  <si>
    <t>Фильтр воздушный 17743-23600-71</t>
  </si>
  <si>
    <t>Фильтр топливный 23390-76001-71</t>
  </si>
  <si>
    <t>Углеродистая сталь, ГОСТ 30136-96</t>
  </si>
  <si>
    <t>19.20.29.00.00.11.40.17.2</t>
  </si>
  <si>
    <t>Масло моторное</t>
  </si>
  <si>
    <t>Масло моторное v Durablend Diesel 10w-40 1 л</t>
  </si>
  <si>
    <t>25.73.30.00.00.32.85.01.1</t>
  </si>
  <si>
    <t xml:space="preserve">Проволока пломбировочная  ГОСТ 792-67. </t>
  </si>
  <si>
    <t>Замки Чебоксары ВС2-7 ГОСТ 5089-2003</t>
  </si>
  <si>
    <t>24.43.11.00.00.11.10.11.1</t>
  </si>
  <si>
    <t>Пломбы свинцовые  диаметром 10 мм</t>
  </si>
  <si>
    <t>24.43.11.00.00.11.11.11.1</t>
  </si>
  <si>
    <t>Пломбы свинцовые  диаметром 8 мм</t>
  </si>
  <si>
    <t>23.52.10.00.00.10.10.10.2</t>
  </si>
  <si>
    <t>Известь ГОСТ 9179-77</t>
  </si>
  <si>
    <t>негашеная комовая, кальциевая, 1 сорт, быстрогасящаяся, ГОСТ 9179-77</t>
  </si>
  <si>
    <t>20.30.12.00.00.00.10.10.1</t>
  </si>
  <si>
    <t>Эмаль ПФ 115 ГОСТ 6465-76.</t>
  </si>
  <si>
    <t>32.91.12.00.00.00.14.12.1</t>
  </si>
  <si>
    <t>Кисть малярная</t>
  </si>
  <si>
    <t>Кисть плоская STAYER «AQUA-STANDARD», искусственная щетина, деревянная ручка, 50мм</t>
  </si>
  <si>
    <t>20.59.59.00.17.10.10.10.2</t>
  </si>
  <si>
    <t>Растворитель</t>
  </si>
  <si>
    <t>Растворитель ГОСТ 18188-72</t>
  </si>
  <si>
    <t>16.10.10.00.00.00.02.53.1</t>
  </si>
  <si>
    <t>Брус 100х100, ГОСТ 8486-86</t>
  </si>
  <si>
    <t>16.10.39.00.00.00.01.01.1</t>
  </si>
  <si>
    <t>Пиломатериал обрезной ГОСТ 8486-86</t>
  </si>
  <si>
    <t>25.11.23.00.00.10.40.13.2</t>
  </si>
  <si>
    <t>Оцинкованный профлист м=0,75мм, Н 60</t>
  </si>
  <si>
    <t>25.93.14.00.00.10.15.10.1</t>
  </si>
  <si>
    <t>Гвоздь оцинкованный 2,8х50 мм, 170 мм</t>
  </si>
  <si>
    <t>25.94.12.00.00.11.10.10.1</t>
  </si>
  <si>
    <t>Шурупы саморезы 4,8х35мм INFO-Global (Польша)</t>
  </si>
  <si>
    <t>Костюм рабочий Лидер-49, куртка+полукомбинезон, ткань смесовая 35х/б, 65п/эф</t>
  </si>
  <si>
    <t>Рукавицы комбинированные</t>
  </si>
  <si>
    <t>Рукавицы комбинированные (основа - прочная хлопчатобумажная  ткань, наладонник - брезент)</t>
  </si>
  <si>
    <t>15.20.14.00.00.00.13.13.1</t>
  </si>
  <si>
    <t>Валенки на резиновой подошве</t>
  </si>
  <si>
    <t>15.20.31.00.00.00.10.24.1</t>
  </si>
  <si>
    <t>Сапоги , из кирзового или комбинированного верха, с металлическим защитным подноском, на подошве из резины, кожи или полимерных материалов</t>
  </si>
  <si>
    <t>15.20.11.00.00.00.20.10.1</t>
  </si>
  <si>
    <t>Ботинки резиновый верх и  подошва, с внутренним резинотекстильным каркасом, надеваемые на ногу с другой обувью, ГОСТ 6410-80</t>
  </si>
  <si>
    <t>14.12.30.00.00.20.10.11.1</t>
  </si>
  <si>
    <t xml:space="preserve">Сигнальная одежда, выполнена с применением фоновых тканей красного, желтого или оранжевого цвета. Из световозвращающего материала. </t>
  </si>
  <si>
    <t>14.11.10.00.00.10.20.11.1</t>
  </si>
  <si>
    <t>Плащ непромокаемый Посейдон ГОСТ 31293-2005</t>
  </si>
  <si>
    <t>Очки защитные ЗH18 DRIVER RIKO (Г2, У)</t>
  </si>
  <si>
    <t>Каска</t>
  </si>
  <si>
    <t>Каска защитная строительная</t>
  </si>
  <si>
    <t>Аптечка универсальная ГОСТ 23267-78</t>
  </si>
  <si>
    <t>Ткань обтирочная хлопчатобумажная, из ситца</t>
  </si>
  <si>
    <t>20.41.31.00.00.10.40.10.3</t>
  </si>
  <si>
    <t>Порошок стиральный ГОСТ 25644-96</t>
  </si>
  <si>
    <t>Чистящее средство</t>
  </si>
  <si>
    <t>20.41.32.00.00.00.60.20.1</t>
  </si>
  <si>
    <t>Перчатки резиновые</t>
  </si>
  <si>
    <t>10.51.11.00.00.00.12.10.4</t>
  </si>
  <si>
    <t>Молоко ф/п 2,5% 0,5л</t>
  </si>
  <si>
    <t>25.73.60.00.00.15.10.01.1</t>
  </si>
  <si>
    <t>Резак пропановый Р1-01П</t>
  </si>
  <si>
    <t>Резак пропановый</t>
  </si>
  <si>
    <t>29.32.30.00.08.00.10.02.1</t>
  </si>
  <si>
    <t>Редуктор кислородный</t>
  </si>
  <si>
    <t>30.20.31.00.00.00.30.12.1</t>
  </si>
  <si>
    <t>Рукав кислородный 9мм</t>
  </si>
  <si>
    <t>25.73.30.00.00.18.10.10.1</t>
  </si>
  <si>
    <t>Сверло д. от 2мм до 10 мм (по 2 шт)</t>
  </si>
  <si>
    <t>25.73.30.00.00.17.14.11.1</t>
  </si>
  <si>
    <t>Метчик М 5*0,8</t>
  </si>
  <si>
    <t>Метчик М 6*1</t>
  </si>
  <si>
    <t>25.73.30.00.00.17.14.22.1</t>
  </si>
  <si>
    <t>Метчик М 8*1,25</t>
  </si>
  <si>
    <t>25.73.30.00.00.17.14.12.1</t>
  </si>
  <si>
    <t>Метчик М 10*1,5</t>
  </si>
  <si>
    <t>25.73.30.00.00.17.14.13.1</t>
  </si>
  <si>
    <t>Метчик М 12*1,75</t>
  </si>
  <si>
    <t>25.73.30.00.00.17.14.14.1</t>
  </si>
  <si>
    <t>Метчик М 14*2</t>
  </si>
  <si>
    <t>Метчик М 16*2</t>
  </si>
  <si>
    <t>25.73.30.00.00.17.14.15.1</t>
  </si>
  <si>
    <t>Метчик М 18*2,5</t>
  </si>
  <si>
    <t>Метчик М 20*2,5</t>
  </si>
  <si>
    <t>Метчик М 22*2,5</t>
  </si>
  <si>
    <t>Метчик М 24*3</t>
  </si>
  <si>
    <t>25.73.20.00.00.13.10.10.1</t>
  </si>
  <si>
    <t>Плашка М 5</t>
  </si>
  <si>
    <t>Плашка М 6</t>
  </si>
  <si>
    <t>Плашка М 8</t>
  </si>
  <si>
    <t>Плашка М 10</t>
  </si>
  <si>
    <t>Плашка М 12</t>
  </si>
  <si>
    <t>Плашка М 14</t>
  </si>
  <si>
    <t>Плашка М 16</t>
  </si>
  <si>
    <t>Плашка М 18</t>
  </si>
  <si>
    <t>Плашка М 20</t>
  </si>
  <si>
    <t>Плашка М 22</t>
  </si>
  <si>
    <t>Плашка М 24</t>
  </si>
  <si>
    <t>23.91.11.00.00.00.40.70.2</t>
  </si>
  <si>
    <t>Ш/круг ПП 64С 350*40*127</t>
  </si>
  <si>
    <t>Ш/круг ПП 24С 350*40*127</t>
  </si>
  <si>
    <t>25.73.30.00.00.32.43.05.1</t>
  </si>
  <si>
    <t>Резец отрезной 16*25 Т5К10</t>
  </si>
  <si>
    <t>25.73.30.00.00.32.40.10.1</t>
  </si>
  <si>
    <t>Резец проходной отогнутый 16*25 Т5К10</t>
  </si>
  <si>
    <t>25.73.30.00.00.32.41.10.1</t>
  </si>
  <si>
    <t>Резец подрезной отогнутый 16*25 Т5К10</t>
  </si>
  <si>
    <t>25.73.30.00.00.32.46.80.1</t>
  </si>
  <si>
    <t>Резец резьбовой наружный 16*25 Т5К10</t>
  </si>
  <si>
    <t>25.73.30.00.00.32.42.25.1</t>
  </si>
  <si>
    <t>Резец расточный глухой 16*16 Т5К10</t>
  </si>
  <si>
    <t>25.73.30.00.00.21.10.11.1</t>
  </si>
  <si>
    <t>Молоток 800гр</t>
  </si>
  <si>
    <t>25.73.10.00.00.20.12.10.1</t>
  </si>
  <si>
    <t>Топор большой</t>
  </si>
  <si>
    <t>Ножовка по дереву</t>
  </si>
  <si>
    <t>25.73.30.00.00.21.13.13.1</t>
  </si>
  <si>
    <t>Лом металлический</t>
  </si>
  <si>
    <t>25.73.30.00.00.16.09.09.1</t>
  </si>
  <si>
    <t>Набор Зубр ключи рожковые</t>
  </si>
  <si>
    <t>Кувалда 6 кг.</t>
  </si>
  <si>
    <t>25.71.11.00.00.30.25.10.1</t>
  </si>
  <si>
    <t>Ножницы по металлу средние</t>
  </si>
  <si>
    <t>25.73.30.00.00.28.10.10.1</t>
  </si>
  <si>
    <t>Алмазный карандаш для правки шлифовальных кругов</t>
  </si>
  <si>
    <t>25.73.20.00.00.10.22.10.1</t>
  </si>
  <si>
    <t>Полотно ножовочное</t>
  </si>
  <si>
    <t>25.73.30.00.00.14.20.18.1</t>
  </si>
  <si>
    <t>Газовый ключ № 1</t>
  </si>
  <si>
    <t>Газовый ключ № 2</t>
  </si>
  <si>
    <t>Веник Сарго</t>
  </si>
  <si>
    <t>Веник караганник</t>
  </si>
  <si>
    <t>25.73.30.00.00.23.10.10.1</t>
  </si>
  <si>
    <t>Отвертка Legioner PZ № 3*150мм</t>
  </si>
  <si>
    <t>Электроды</t>
  </si>
  <si>
    <t>Электроды МР 422 Ф 4 ГОСТ 7933-56</t>
  </si>
  <si>
    <t>Сжиженный газ в баллонах ГОСТ 20448-90</t>
  </si>
  <si>
    <t>Кислород в баллонах ГОСТ 5583-78</t>
  </si>
  <si>
    <t>23.14.12.00.00.00.11.10.1</t>
  </si>
  <si>
    <t>Утеплитель</t>
  </si>
  <si>
    <t>Утеплитель ГОСТ 9573-96</t>
  </si>
  <si>
    <t>20.59.59.00.16.00.00.10.1</t>
  </si>
  <si>
    <t>Пена монтажная ГОСТ 10140-80</t>
  </si>
  <si>
    <t>СЭВ-18/13 (ТЭН Б)</t>
  </si>
  <si>
    <t>Тосол А-40 М Аляска -LUXE 20кг</t>
  </si>
  <si>
    <t>Антифриз Аляска - 40 green 10 кг</t>
  </si>
  <si>
    <t>Кисть побелочная</t>
  </si>
  <si>
    <t>Щит пожарный закрытый ЩПЗ 1300*400*1000Н без инвентаря</t>
  </si>
  <si>
    <t>25.92.12.00.00.10.15.10.1</t>
  </si>
  <si>
    <t>Ящик для песка 0,12 м.куб.</t>
  </si>
  <si>
    <t>Топор пожарный ГОСТ 16714-71</t>
  </si>
  <si>
    <t>25.92.11.00.00.12.10.12.1</t>
  </si>
  <si>
    <t>Ведро конусное пожарное ВКП-7, 0. цвет красный; толщина стенки – 0. 35…0, 55 мм; брутто не более – 0, 95 кг.</t>
  </si>
  <si>
    <t>Огнетушитель ОП*5 ТУ 4854-004-60839588-2011, ГОСТ Р 51057-2001</t>
  </si>
  <si>
    <t>28.29.22.00.00.00.01.03.1</t>
  </si>
  <si>
    <t xml:space="preserve">Огнетушитель ОУ*3 ГОСТ 8050-85 </t>
  </si>
  <si>
    <t>Лопата пожарная штыковая Габариты:1450 х 230 х 170 мм.
Масса не более: 2,5 кг.</t>
  </si>
  <si>
    <t>25.99.29.00.08.13.01.01.1</t>
  </si>
  <si>
    <t>Кронштейн универсальный</t>
  </si>
  <si>
    <t>27.33.11.00.00.03.01.29.1</t>
  </si>
  <si>
    <t>Автомат ВА 88-35 3Р 250 А 35 кА ИЭК</t>
  </si>
  <si>
    <t>28.29.70.00.00.00.18.11.1</t>
  </si>
  <si>
    <t>Сварочный аппарат инверторный Machine CAИ/ARC 250</t>
  </si>
  <si>
    <t>Лампа энергосберегающая YRZ220/30W-SS E27 2700K OPPLE</t>
  </si>
  <si>
    <t>Лампа энергосберегающая YRZ220/20W-SS E27 2700K OPPLE</t>
  </si>
  <si>
    <t>30.20.40.00.00.08.04.55.1</t>
  </si>
  <si>
    <t>Циркуляционный насос UP Basic 25-6 1*220 V</t>
  </si>
  <si>
    <t>26.20.16.12.12.11.11.10.1</t>
  </si>
  <si>
    <t>тонер HP Lazer Jet</t>
  </si>
  <si>
    <t>26.20.16.13.11.12.11.12.1</t>
  </si>
  <si>
    <t>Ракель</t>
  </si>
  <si>
    <t>26.20.40.00.00.00.81.95.1</t>
  </si>
  <si>
    <t>резиновый вал</t>
  </si>
  <si>
    <t>26.20.40.00.00.00.11.12.1</t>
  </si>
  <si>
    <t>Блок питания</t>
  </si>
  <si>
    <t>26.20.40.00.00.00.61.14.1</t>
  </si>
  <si>
    <t>Пломба</t>
  </si>
  <si>
    <t>32.99.12.00.00.00.11.10.1</t>
  </si>
  <si>
    <t>Ручки шариковые в наборе - 2 шт, синий стержень Rotomac-Energy</t>
  </si>
  <si>
    <t>17.23.13.80.00.00.10.01.1</t>
  </si>
  <si>
    <t>Папка для бумаг (Парус)</t>
  </si>
  <si>
    <t>Скобы № 10 Айса (AIVEN)</t>
  </si>
  <si>
    <t>Конверт 229*324 бел. б/окна силикон SNT Enterprise</t>
  </si>
  <si>
    <t>17.23.13.60.00.00.00.10.1</t>
  </si>
  <si>
    <t>Скоросшиватель картонный (М.З.)</t>
  </si>
  <si>
    <t>25.71.11.00.00.30.13.10.1</t>
  </si>
  <si>
    <t>Ножницы  17 см Standart ErichKrause</t>
  </si>
  <si>
    <t>25.99.23.00.00.10.11.10.1</t>
  </si>
  <si>
    <t>Скобы № 26/6 1000 шт Maped</t>
  </si>
  <si>
    <t>26.51.32.12.12.13.11.30.1</t>
  </si>
  <si>
    <t>Калькулятор 14 раз. Assistant</t>
  </si>
  <si>
    <t>20.59.30.00.00.00.50.10.1</t>
  </si>
  <si>
    <t>Маркер текстовый оранжевый JUMBO IIR88 Highlighter Mon Ami</t>
  </si>
  <si>
    <t>17.12.76.10.00.00.00.20.2</t>
  </si>
  <si>
    <t>Бумага офисная А4 500 л. 80гр. Svetocopy</t>
  </si>
  <si>
    <t>25.99.23.00.00.11.11.10.1</t>
  </si>
  <si>
    <t>Скрепки  22 мм 100 шт., Глобус</t>
  </si>
  <si>
    <t>22.29.25.00.00.00.21.10.1</t>
  </si>
  <si>
    <t xml:space="preserve">Карандаш  с ластиком НВ </t>
  </si>
  <si>
    <t>17.23.12.10.00.00.00.05.1</t>
  </si>
  <si>
    <t>Конверт 110*230 бел. б/окна силикон Strip Zip</t>
  </si>
  <si>
    <t>22.29.25.00.00.00.16.40.1</t>
  </si>
  <si>
    <t>Линейка деревянная со спрвочником Можга</t>
  </si>
  <si>
    <t>22.29.25.00.00.00.27.05.2</t>
  </si>
  <si>
    <t>Файл А4 Айса</t>
  </si>
  <si>
    <t>22.29.21.00.00.00.10.10.2</t>
  </si>
  <si>
    <t>Лента клейкая 12мм*10м Луч</t>
  </si>
  <si>
    <t>58.11.10.00.00.00.00.50.1</t>
  </si>
  <si>
    <t>Бланки</t>
  </si>
  <si>
    <t>Кассовая книга</t>
  </si>
  <si>
    <t>17.23.13.15.00.00.00.90.1</t>
  </si>
  <si>
    <t>Копия передпроводительной ведомости 3 экз.</t>
  </si>
  <si>
    <t>58.14.19.00.00.00.00.10.1</t>
  </si>
  <si>
    <t>Журнал погрузки</t>
  </si>
  <si>
    <t>Журнал выгрузки</t>
  </si>
  <si>
    <t>Книга выгрузки груженых вагонов</t>
  </si>
  <si>
    <t>Книга приема груженых вагонов к отправке</t>
  </si>
  <si>
    <t>Книга приема груженых порожних контейнеров</t>
  </si>
  <si>
    <t>Книга выгрузки груженых контейнеров</t>
  </si>
  <si>
    <t>Путевой лист грузового автомобиля</t>
  </si>
  <si>
    <t>Справка о работе грузовых терминалов</t>
  </si>
  <si>
    <t>Наряд на сдельные повременные работы</t>
  </si>
  <si>
    <t xml:space="preserve">Наряд выполненных работ </t>
  </si>
  <si>
    <t>Книга вывоза (бланк)</t>
  </si>
  <si>
    <t>Книга завоза (бланк)</t>
  </si>
  <si>
    <t>Личный листок по учету кадров</t>
  </si>
  <si>
    <t>Разрешение на выгрузку</t>
  </si>
  <si>
    <t>Траспортный пропуск</t>
  </si>
  <si>
    <t>Журнал регистрации вводного инструктажа</t>
  </si>
  <si>
    <t>Книга амбарная (мягкий переплет, бум.писчая, 100 листов)</t>
  </si>
  <si>
    <t>Книга амбарная (твердый переплет, бум.писчая, 100 листов)</t>
  </si>
  <si>
    <t xml:space="preserve">Налоговый журнал </t>
  </si>
  <si>
    <t>21.20.23.00.00.00.33.45.1</t>
  </si>
  <si>
    <t>Пломба Универсал 1</t>
  </si>
  <si>
    <t>99.10.10.20.10.00.00</t>
  </si>
  <si>
    <t>Спец.обследование крана КК-5 зав.№2027</t>
  </si>
  <si>
    <t>Спец.обследование крана КК-5 зав.№2028</t>
  </si>
  <si>
    <t>Спец.обследование крана КК-5 зав.№1302</t>
  </si>
  <si>
    <t>Спец.обследование крана КК-20 зав.№9239</t>
  </si>
  <si>
    <t>Спец.обследование крана ККС-10 зав.№1899</t>
  </si>
  <si>
    <t>Покраска металлоконструкций козлового крана ККС-10 зав.№ 1899</t>
  </si>
  <si>
    <t>Перемотка эл.двигателей козлового крана КК-5 зав. № 2028</t>
  </si>
  <si>
    <t xml:space="preserve">74.90.20.40.00.00.00 
</t>
  </si>
  <si>
    <t>Поверка Вагонные весы марки М8300</t>
  </si>
  <si>
    <t>Осмотр-проверка вагонных весов, поверка весов, ж/д тариф</t>
  </si>
  <si>
    <t>43.21.10.10.30.12.00</t>
  </si>
  <si>
    <t>Техническое обслуживание системы видеонаблюдения</t>
  </si>
  <si>
    <t>Декабрь 2013 г.</t>
  </si>
  <si>
    <t>Расходы по ТехПД</t>
  </si>
  <si>
    <t>Аутсорсинг</t>
  </si>
  <si>
    <t>43.21.10.10.20.12.00</t>
  </si>
  <si>
    <t>Техническое обслуживание пожарно-охранной сигнализации</t>
  </si>
  <si>
    <t>Поверка спидометра</t>
  </si>
  <si>
    <t>86.90.19.19.15.00.00</t>
  </si>
  <si>
    <t>Медицинские услуги по проведению предсменного медицинского осмотра работников согласно требованиям Постановления Правительства РК от 25.01.12г. №  166 Об утверждении перечня вредных производственных факторов,профессий, при которых проводятся обязательные медицинские осмотры, Правил проведения обязательных медицинских осмотров</t>
  </si>
  <si>
    <t>84.24.19.10.10.00.00</t>
  </si>
  <si>
    <t>Техническое обслуживание пожаротушения</t>
  </si>
  <si>
    <t>80.10.12.13.00.00.00</t>
  </si>
  <si>
    <t>Услуги охраны</t>
  </si>
  <si>
    <t>38.11.69.13.00.00.00</t>
  </si>
  <si>
    <t>Канализация</t>
  </si>
  <si>
    <t>38.11.69.10.00.00.00</t>
  </si>
  <si>
    <t>Услуги по захоронению твердых бытовых отходов</t>
  </si>
  <si>
    <t>81.29.11.10.00.00.00</t>
  </si>
  <si>
    <t>СЭС и дератизация</t>
  </si>
  <si>
    <t>Дератизации (борьба с мышами и крысами в помещении) - 887 кв.м. Дезинсекция (борьба с бытовыми насекомыми в помещении)-100кв.м.</t>
  </si>
  <si>
    <t>62.02.30.10.20.00.00</t>
  </si>
  <si>
    <t xml:space="preserve">Обслуживание оргтехники </t>
  </si>
  <si>
    <t>95.11.10.15.15.10.00</t>
  </si>
  <si>
    <t>Заправка катриджа</t>
  </si>
  <si>
    <t>Услуги связи Казахстелеком</t>
  </si>
  <si>
    <t>Услуги связи</t>
  </si>
  <si>
    <t>Услуги связи Транстелеком</t>
  </si>
  <si>
    <t>Предоставление услуг телекоммуникаций с использованием сети местных миний</t>
  </si>
  <si>
    <t>36.00.40.13.00.00.00</t>
  </si>
  <si>
    <t>Медицинское страхование персонала</t>
  </si>
  <si>
    <t>65.12.21.10.00.00.01</t>
  </si>
  <si>
    <t>Страхование персонала (обязательное страхование ГПО работодателя)</t>
  </si>
  <si>
    <t>Страхование автотранспорта, ГПО</t>
  </si>
  <si>
    <t>86.90.19.19.25.00.00</t>
  </si>
  <si>
    <t>Медицинское освидетельствование и профосмотр</t>
  </si>
  <si>
    <t>85.59.19.10.00.00.00</t>
  </si>
  <si>
    <t>Обучение, подготовка, переподготовка персонала</t>
  </si>
  <si>
    <t>Переплетные работы</t>
  </si>
  <si>
    <t>62.09.20.35.00.00.00</t>
  </si>
  <si>
    <t>Сопроводение программного обеспечения</t>
  </si>
  <si>
    <t>84.11.12.12.10.00.00</t>
  </si>
  <si>
    <t>Расчет ставок земельного налога</t>
  </si>
  <si>
    <t>38.22.29.30.10.00.00</t>
  </si>
  <si>
    <t>4 квартал 2014</t>
  </si>
  <si>
    <t>73.12.19.31.11.00.00</t>
  </si>
  <si>
    <t>Наружная реклама (билборды, пилоны, консоли и т.д.)</t>
  </si>
  <si>
    <t xml:space="preserve">Реклама, PR в печатных СМИ </t>
  </si>
  <si>
    <t xml:space="preserve">Отправка почты, багажа </t>
  </si>
  <si>
    <t>Подписка на газеты, журналы</t>
  </si>
  <si>
    <t>68.31.16.00.00.00.01</t>
  </si>
  <si>
    <t>Экспертная оценка</t>
  </si>
  <si>
    <t>90.02.12.11.00.00.00</t>
  </si>
  <si>
    <t>Проведение праздников, корпоративных вечеров</t>
  </si>
  <si>
    <t>3-4 квартал 2014</t>
  </si>
  <si>
    <t>Проведение утренников для детей</t>
  </si>
  <si>
    <t>120 У</t>
  </si>
  <si>
    <t>122 У</t>
  </si>
  <si>
    <t>123 У</t>
  </si>
  <si>
    <t>124 У</t>
  </si>
  <si>
    <t>125 У</t>
  </si>
  <si>
    <t>127 У</t>
  </si>
  <si>
    <t>128 У</t>
  </si>
  <si>
    <t>130 У</t>
  </si>
  <si>
    <t>131 У</t>
  </si>
  <si>
    <t>132 У</t>
  </si>
  <si>
    <t>137 У</t>
  </si>
  <si>
    <t>138 У</t>
  </si>
  <si>
    <t>139 У</t>
  </si>
  <si>
    <t>140 У</t>
  </si>
  <si>
    <t>141 У</t>
  </si>
  <si>
    <t>142 У</t>
  </si>
  <si>
    <t>143 У</t>
  </si>
  <si>
    <t>144 У</t>
  </si>
  <si>
    <t>145 У</t>
  </si>
  <si>
    <t>146 У</t>
  </si>
  <si>
    <t>147 У</t>
  </si>
  <si>
    <t>148 У</t>
  </si>
  <si>
    <t>149 У</t>
  </si>
  <si>
    <t>150 У</t>
  </si>
  <si>
    <t>151 У</t>
  </si>
  <si>
    <t>155 У</t>
  </si>
  <si>
    <t>156 У</t>
  </si>
  <si>
    <t>157 У</t>
  </si>
  <si>
    <t>158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</si>
  <si>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</si>
  <si>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</si>
  <si>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</si>
  <si>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</si>
  <si>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</si>
  <si>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</si>
  <si>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</si>
  <si>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</si>
  <si>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</si>
  <si>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</si>
  <si>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</si>
  <si>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</si>
  <si>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</si>
  <si>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</si>
  <si>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</si>
  <si>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</si>
  <si>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</si>
  <si>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</si>
  <si>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</si>
  <si>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181 У</t>
  </si>
  <si>
    <t>182 У</t>
  </si>
  <si>
    <t>183 У</t>
  </si>
  <si>
    <t>184 У</t>
  </si>
  <si>
    <t>186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</si>
  <si>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</si>
  <si>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</si>
  <si>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</si>
  <si>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</si>
  <si>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</si>
  <si>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</si>
  <si>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</si>
  <si>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</si>
  <si>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</si>
  <si>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</si>
  <si>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</si>
  <si>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</si>
  <si>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</si>
  <si>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</si>
  <si>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</si>
  <si>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</si>
  <si>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</si>
  <si>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</si>
  <si>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</si>
  <si>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</si>
  <si>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</si>
  <si>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</si>
  <si>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</si>
  <si>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</si>
  <si>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</si>
  <si>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213 У</t>
  </si>
  <si>
    <t>214 У</t>
  </si>
  <si>
    <t>215 У</t>
  </si>
  <si>
    <t>217 У</t>
  </si>
  <si>
    <t>218 У</t>
  </si>
  <si>
    <t>220 У</t>
  </si>
  <si>
    <t>222 У</t>
  </si>
  <si>
    <t>223 У</t>
  </si>
  <si>
    <t>224 У</t>
  </si>
  <si>
    <t>225 У</t>
  </si>
  <si>
    <t>226 У</t>
  </si>
  <si>
    <t>227 У</t>
  </si>
  <si>
    <t>228 У</t>
  </si>
  <si>
    <t>229 У</t>
  </si>
  <si>
    <t>230 У</t>
  </si>
  <si>
    <t>231 У</t>
  </si>
  <si>
    <t>232 У</t>
  </si>
  <si>
    <t>233 У</t>
  </si>
  <si>
    <t>234 У</t>
  </si>
  <si>
    <t>235 У</t>
  </si>
  <si>
    <t>236 У</t>
  </si>
  <si>
    <t>237 У</t>
  </si>
  <si>
    <t>238 У</t>
  </si>
  <si>
    <t>239 У</t>
  </si>
  <si>
    <t>240 У</t>
  </si>
  <si>
    <t>241 У</t>
  </si>
  <si>
    <t>242 У</t>
  </si>
  <si>
    <t>243 У</t>
  </si>
  <si>
    <t>244 У</t>
  </si>
  <si>
    <t>246 У</t>
  </si>
  <si>
    <t>247 У</t>
  </si>
  <si>
    <t>248 У</t>
  </si>
  <si>
    <t>250 У</t>
  </si>
  <si>
    <t>251 У</t>
  </si>
  <si>
    <t>253 У</t>
  </si>
  <si>
    <t>254 У</t>
  </si>
  <si>
    <t>256 У</t>
  </si>
  <si>
    <t>257 У</t>
  </si>
  <si>
    <t>258 У</t>
  </si>
  <si>
    <t>259 У</t>
  </si>
  <si>
    <t>260 У</t>
  </si>
  <si>
    <t>261 У</t>
  </si>
  <si>
    <t>262 У</t>
  </si>
  <si>
    <t>263 У</t>
  </si>
  <si>
    <t>264 У</t>
  </si>
  <si>
    <t>265 У</t>
  </si>
  <si>
    <t>266 У</t>
  </si>
  <si>
    <t>267 У</t>
  </si>
  <si>
    <t>268 У</t>
  </si>
  <si>
    <t>269 У</t>
  </si>
  <si>
    <t>270 У</t>
  </si>
  <si>
    <t>271 У</t>
  </si>
  <si>
    <t>272 У</t>
  </si>
  <si>
    <t>273 У</t>
  </si>
  <si>
    <t>274 У</t>
  </si>
  <si>
    <t>275 У</t>
  </si>
  <si>
    <t>276 У</t>
  </si>
  <si>
    <t>277 У</t>
  </si>
  <si>
    <t>278 У</t>
  </si>
  <si>
    <t>279 У</t>
  </si>
  <si>
    <t>280 У</t>
  </si>
  <si>
    <t>281 У</t>
  </si>
  <si>
    <t>282 У</t>
  </si>
  <si>
    <t>283 У</t>
  </si>
  <si>
    <t>284 У</t>
  </si>
  <si>
    <t>285 У</t>
  </si>
  <si>
    <t>287 У</t>
  </si>
  <si>
    <t>289 У</t>
  </si>
  <si>
    <t>290 У</t>
  </si>
  <si>
    <t>291 У</t>
  </si>
  <si>
    <t>292 У</t>
  </si>
  <si>
    <t>293 У</t>
  </si>
  <si>
    <t>294 У</t>
  </si>
  <si>
    <t>295 У</t>
  </si>
  <si>
    <t>296 У</t>
  </si>
  <si>
    <t>297 У</t>
  </si>
  <si>
    <t>298 У</t>
  </si>
  <si>
    <t>300 У</t>
  </si>
  <si>
    <t>301 У</t>
  </si>
  <si>
    <t>302 У</t>
  </si>
  <si>
    <t>303 У</t>
  </si>
  <si>
    <t>304 У</t>
  </si>
  <si>
    <t>305 У</t>
  </si>
  <si>
    <t>306 У</t>
  </si>
  <si>
    <t>307 У</t>
  </si>
  <si>
    <t>308 У</t>
  </si>
  <si>
    <t>309 У</t>
  </si>
  <si>
    <t>310 У</t>
  </si>
  <si>
    <t>311 У</t>
  </si>
  <si>
    <t>312 У</t>
  </si>
  <si>
    <t>313 У</t>
  </si>
  <si>
    <t>314 У</t>
  </si>
  <si>
    <t>315 У</t>
  </si>
  <si>
    <t>316 У</t>
  </si>
  <si>
    <t>317 У</t>
  </si>
  <si>
    <t>318 У</t>
  </si>
  <si>
    <t>319 У</t>
  </si>
  <si>
    <t>320 У</t>
  </si>
  <si>
    <t>321 У</t>
  </si>
  <si>
    <t>322 У</t>
  </si>
  <si>
    <t>323 У</t>
  </si>
  <si>
    <t>324 У</t>
  </si>
  <si>
    <t>325 У</t>
  </si>
  <si>
    <t>326 У</t>
  </si>
  <si>
    <t>327 У</t>
  </si>
  <si>
    <t>328 У</t>
  </si>
  <si>
    <t>329 У</t>
  </si>
  <si>
    <t>330 У</t>
  </si>
  <si>
    <t>331 У</t>
  </si>
  <si>
    <t>332 У</t>
  </si>
  <si>
    <t>333 У</t>
  </si>
  <si>
    <t>334 У</t>
  </si>
  <si>
    <t>335 У</t>
  </si>
  <si>
    <t>336 У</t>
  </si>
  <si>
    <t>337 У</t>
  </si>
  <si>
    <t>338 У</t>
  </si>
  <si>
    <t>339 У</t>
  </si>
  <si>
    <t>340 У</t>
  </si>
  <si>
    <t>100 %</t>
  </si>
  <si>
    <t>616</t>
  </si>
  <si>
    <t>116</t>
  </si>
  <si>
    <t>50/50 %</t>
  </si>
  <si>
    <t>0 %</t>
  </si>
  <si>
    <t>27.32.13.00.02.01.62.39.1</t>
  </si>
  <si>
    <t>КГ 3*16+1*6</t>
  </si>
  <si>
    <t xml:space="preserve"> метр погонный</t>
  </si>
  <si>
    <t>50 %</t>
  </si>
  <si>
    <t>100% квартальная предоплата</t>
  </si>
  <si>
    <t>Новогодние подарки</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</si>
  <si>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</si>
  <si>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</si>
  <si>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</si>
  <si>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</si>
  <si>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</si>
  <si>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</si>
  <si>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</si>
  <si>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</si>
  <si>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</si>
  <si>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</si>
  <si>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</si>
  <si>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</si>
  <si>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</si>
  <si>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</si>
  <si>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</si>
  <si>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</si>
  <si>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</si>
  <si>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</si>
  <si>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</si>
  <si>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</si>
  <si>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</si>
  <si>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</si>
  <si>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</si>
  <si>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</si>
  <si>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</si>
  <si>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</si>
  <si>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</si>
  <si>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</si>
  <si>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</si>
  <si>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</si>
  <si>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</si>
  <si>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</si>
  <si>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</si>
  <si>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</si>
  <si>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</si>
  <si>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</si>
  <si>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</si>
  <si>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</si>
  <si>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</si>
  <si>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</si>
  <si>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</si>
  <si>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</si>
  <si>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</si>
  <si>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</si>
  <si>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</si>
  <si>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</si>
  <si>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</si>
  <si>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</si>
  <si>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</si>
  <si>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</si>
  <si>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</si>
  <si>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</si>
  <si>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</si>
  <si>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</si>
  <si>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</si>
  <si>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</si>
  <si>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</si>
  <si>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</si>
  <si>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</si>
  <si>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</si>
  <si>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</si>
  <si>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</si>
  <si>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</si>
  <si>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</si>
  <si>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</si>
  <si>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779 Т</t>
  </si>
  <si>
    <t>780 Т</t>
  </si>
  <si>
    <t>781 Т</t>
  </si>
  <si>
    <t>782 Т</t>
  </si>
  <si>
    <t>783 Т</t>
  </si>
  <si>
    <t>784 Т</t>
  </si>
  <si>
    <t>785 Т</t>
  </si>
  <si>
    <t>786 Т</t>
  </si>
  <si>
    <t>787 Т</t>
  </si>
  <si>
    <t>788 Т</t>
  </si>
  <si>
    <t>789 Т</t>
  </si>
  <si>
    <t>790 Т</t>
  </si>
  <si>
    <t>791 Т</t>
  </si>
  <si>
    <t>792 Т</t>
  </si>
  <si>
    <t>793 Т</t>
  </si>
  <si>
    <t>794 Т</t>
  </si>
  <si>
    <t>795 Т</t>
  </si>
  <si>
    <t>797 Т</t>
  </si>
  <si>
    <t>798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</si>
  <si>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</si>
  <si>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</si>
  <si>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</si>
  <si>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</si>
  <si>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</si>
  <si>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</si>
  <si>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</si>
  <si>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</si>
  <si>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</si>
  <si>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</si>
  <si>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</si>
  <si>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</si>
  <si>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</si>
  <si>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</si>
  <si>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</si>
  <si>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</si>
  <si>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</si>
  <si>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</si>
  <si>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</si>
  <si>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</si>
  <si>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</si>
  <si>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</si>
  <si>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</si>
  <si>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</si>
  <si>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</si>
  <si>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</si>
  <si>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</si>
  <si>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</si>
  <si>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</si>
  <si>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</si>
  <si>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</si>
  <si>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</si>
  <si>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</si>
  <si>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</si>
  <si>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</si>
  <si>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</si>
  <si>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</si>
  <si>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</si>
  <si>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</si>
  <si>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</si>
  <si>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</si>
  <si>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</si>
  <si>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</si>
  <si>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</si>
  <si>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</si>
  <si>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</si>
  <si>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</si>
  <si>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</si>
  <si>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</si>
  <si>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</si>
  <si>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</si>
  <si>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</si>
  <si>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</si>
  <si>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</si>
  <si>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</si>
  <si>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</si>
  <si>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</si>
  <si>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</si>
  <si>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</si>
  <si>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</si>
  <si>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</si>
  <si>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</si>
  <si>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</si>
  <si>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</si>
  <si>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</si>
  <si>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</si>
  <si>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</si>
  <si>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</si>
  <si>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</si>
  <si>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</si>
  <si>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</si>
  <si>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</si>
  <si>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873 Т</t>
  </si>
  <si>
    <t>874 Т</t>
  </si>
  <si>
    <t>875 Т</t>
  </si>
  <si>
    <t>876 Т</t>
  </si>
  <si>
    <t>877 Т</t>
  </si>
  <si>
    <t>878 Т</t>
  </si>
  <si>
    <t>880 Т</t>
  </si>
  <si>
    <t>881 Т</t>
  </si>
  <si>
    <t>882 Т</t>
  </si>
  <si>
    <t>883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</si>
  <si>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</si>
  <si>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</si>
  <si>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</si>
  <si>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</si>
  <si>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</si>
  <si>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</si>
  <si>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</si>
  <si>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</si>
  <si>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</si>
  <si>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</si>
  <si>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</si>
  <si>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</si>
  <si>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</si>
  <si>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</si>
  <si>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</si>
  <si>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</si>
  <si>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</si>
  <si>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</si>
  <si>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</si>
  <si>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</si>
  <si>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</si>
  <si>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</si>
  <si>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</si>
  <si>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</si>
  <si>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</si>
  <si>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911 Т</t>
  </si>
  <si>
    <t>912 Т</t>
  </si>
  <si>
    <t>19.20.29.00.00.00.14.17.2</t>
  </si>
  <si>
    <t>трансформаторное ПТ, плотность 895 кг/м3 при 20° С, Вязкость кинематическая не менее 9·10(9) мм2/с (сСт) при 50 °С</t>
  </si>
  <si>
    <t>индустриальное</t>
  </si>
  <si>
    <t>22.11.13.00.00.11.10.19.1</t>
  </si>
  <si>
    <t>Шина резиновая пневматическая новая для погрузчика. Конструкция шины: радиальная. Комплектность: шина бескамерная. Индекс категории скорости К (максимальная скорость 80 км/ч).</t>
  </si>
  <si>
    <t>27.20.21.00.00.00.02.20.1</t>
  </si>
  <si>
    <t>ГОСТ 959-2002 марка 6СТ-75; кислотный, стартерный, напряжением 12 В, емкостью 75 А*час</t>
  </si>
  <si>
    <t>28.30.93.00.00.00.13.11.1</t>
  </si>
  <si>
    <t>Масляный фильтр</t>
  </si>
  <si>
    <t>служит для очистки масла от продуктов износа</t>
  </si>
  <si>
    <t>для погрузчика</t>
  </si>
  <si>
    <t>28.29.13.00.00.00.11.09.1</t>
  </si>
  <si>
    <t xml:space="preserve">Топливный фильтр </t>
  </si>
  <si>
    <t xml:space="preserve">грубой очистки для дизельных двигателей прочих автомобилей </t>
  </si>
  <si>
    <t>для прочих автомобилей</t>
  </si>
  <si>
    <t>19.20.29.00.00.11.20.10.3</t>
  </si>
  <si>
    <t>для бензиновых двигателей М-6з/12Г1, (классификация по API SE, SAE 20W-30), всесезонное моторное масло с загустителем, предназначенное для сильнофорсированных бензиновых двигателей. Работоспособность при температурах воздуха от -20 до +45 °С, плотность 900 кг/м3при 20° С, вязкость кинематическая не менее 12 мм2/с (сСт) при 100 °С</t>
  </si>
  <si>
    <t xml:space="preserve">sl10w40,5w40, </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</si>
  <si>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</si>
  <si>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ЦИАТИМ-201</t>
  </si>
  <si>
    <t>19.20.29.00.00.00.16.27.2</t>
  </si>
  <si>
    <t>масло трансэмиссионное</t>
  </si>
  <si>
    <t>максимальная вязкость 6600- при -30</t>
  </si>
  <si>
    <t>20.59.43.00.00.20.10.10.3</t>
  </si>
  <si>
    <t>Температура начала замерзания не выше -40 °С, прозрачная однородная окрашенная жидкость без механических примесей</t>
  </si>
  <si>
    <t xml:space="preserve"> зеленый</t>
  </si>
  <si>
    <t>накладные</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</si>
  <si>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</si>
  <si>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кувалда 5кг</t>
  </si>
  <si>
    <t>16.10.10.00.00.00.02.20.2</t>
  </si>
  <si>
    <t>Шпала деревянная</t>
  </si>
  <si>
    <t>железнодорожная или трамвайная, непропитанная из хвойных пород  по типу 1, ГОСТ 78-89, ГОСТ 78-2004</t>
  </si>
  <si>
    <t>25.73.10.00.00.20.10.10.1</t>
  </si>
  <si>
    <t>топор лесоруба</t>
  </si>
  <si>
    <t>32.91.11.00.00.00.13.10.1</t>
  </si>
  <si>
    <t>метла</t>
  </si>
  <si>
    <t>Материал изготовления - химическая нить</t>
  </si>
  <si>
    <t>лопата</t>
  </si>
  <si>
    <t>Лопаты подборочные (совковые)</t>
  </si>
  <si>
    <t>Лопата</t>
  </si>
  <si>
    <t>Лопаты копальные остроконечные (штыковые)</t>
  </si>
  <si>
    <t>Молоток</t>
  </si>
  <si>
    <t>Слесарный инструмент кованый с деревянной ручкой</t>
  </si>
  <si>
    <t>25.73.30.00.00.21.13.11.1</t>
  </si>
  <si>
    <t>Лом</t>
  </si>
  <si>
    <t>Универсальные: Заточка простая с одного конца и лопатообразная с другого.</t>
  </si>
  <si>
    <t>25.73.30.00.00.14.14.10.1</t>
  </si>
  <si>
    <t>Кусачки (острогубцы)</t>
  </si>
  <si>
    <t>Инструмент для перерезания проводов и проволоки</t>
  </si>
  <si>
    <t>Кусачки (бокорез)</t>
  </si>
  <si>
    <t xml:space="preserve">инструмент для резки (перекусывания) пруткового металла толщиной до 25 мм. </t>
  </si>
  <si>
    <t>25.92.11.00.00.12.10.14.1</t>
  </si>
  <si>
    <t>для воды, оцинкованное, вместимостью 10 л, ГОСТ 20558-82</t>
  </si>
  <si>
    <t>25.73.30.00.00.24.18.10.1</t>
  </si>
  <si>
    <t>Круг отрезной</t>
  </si>
  <si>
    <t>отрезной</t>
  </si>
  <si>
    <t>25.94.13.00.00.10.16.23.1</t>
  </si>
  <si>
    <t>торцевые,  в наборе 29 предметов, 8-38 мм, с трещоткой</t>
  </si>
  <si>
    <t>20.30.11.00.00.00.10.10.1</t>
  </si>
  <si>
    <t>14.12.22.00.00.10.11.12.1</t>
  </si>
  <si>
    <t>Спецодежда для защиты от пониженных температур</t>
  </si>
  <si>
    <t>Из прочей ткани.С пристегивающейся утепляющей подкладкой. ГОСТ 29335-92.</t>
  </si>
  <si>
    <t>14.12.30.00.00.30.10.10.1</t>
  </si>
  <si>
    <t xml:space="preserve"> Халат</t>
  </si>
  <si>
    <t>ГОСТ 12.4.103-83</t>
  </si>
  <si>
    <t>14.12.30.00.00.20.11.10.1</t>
  </si>
  <si>
    <t>Жилет-накидка</t>
  </si>
  <si>
    <t>игнальная одежда, выполнена с применением фоновых тканей красного, желтого или оранжевого цвета. Из флуоресцентного материала.</t>
  </si>
  <si>
    <t>15.20.11.00.00.00.10.10.1</t>
  </si>
  <si>
    <t xml:space="preserve"> 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</si>
  <si>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</si>
  <si>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15.20.11.00.00.00.30.10.1</t>
  </si>
  <si>
    <t>Ботинки мужские</t>
  </si>
  <si>
    <t>Обувь водонепроницаемая, закрывающая лодыжку, но не закрывающая колено, с верхом из резины, резинотекстильные для ношения на кожаную обувь</t>
  </si>
  <si>
    <t>14.12.30.00.00.80.10.10.1</t>
  </si>
  <si>
    <t>для защиты от механических воздействий, тип Б, ГОСТ 12.4.010-75</t>
  </si>
  <si>
    <t>14.12.30.00.00.80.10.11.1</t>
  </si>
  <si>
    <t>для защиты от механических воздействий, тип В, ГОСТ 12.4.010-75</t>
  </si>
  <si>
    <t>14.12.30.00.00.11.08.03.1</t>
  </si>
  <si>
    <t>Перчатки хлопчатобумажные трикотажные, пятипалые, белого цвета</t>
  </si>
  <si>
    <t>Спецодежда летняя</t>
  </si>
  <si>
    <t>14.12.30.00.00.70.10.10.1</t>
  </si>
  <si>
    <t xml:space="preserve"> Подшлемник</t>
  </si>
  <si>
    <t>трикотажный, ГОСТ 30386-95</t>
  </si>
  <si>
    <t>Штука</t>
  </si>
  <si>
    <t>23.12.11.00.00.00.30.10.1</t>
  </si>
  <si>
    <t>обработанное с использованием процессов затемнения</t>
  </si>
  <si>
    <t>оргстекло, стекло</t>
  </si>
  <si>
    <t>Войлок технический</t>
  </si>
  <si>
    <t>20.59.59.00.16.00.00.14.1</t>
  </si>
  <si>
    <t xml:space="preserve"> - монтажная пена</t>
  </si>
  <si>
    <t>Монтажная пена (пенополиуретановый герметик) (однокомпонентная, зимняя, в аэрозольной упаковке, бытовая)</t>
  </si>
  <si>
    <t xml:space="preserve"> - монтажная пена. </t>
  </si>
  <si>
    <t>28.21.11.00.00.00.20.10.1</t>
  </si>
  <si>
    <t>решетка колосниковая</t>
  </si>
  <si>
    <t>решетка колосниковая механическая, ширина 135 мм</t>
  </si>
  <si>
    <t>20.30.22.00.00.00.70.80.1</t>
  </si>
  <si>
    <t>светоотражающая белая</t>
  </si>
  <si>
    <t>светоотражающая красная</t>
  </si>
  <si>
    <t>20.30.22.00.00.00.70.82.1</t>
  </si>
  <si>
    <t>светоотражающая желтая</t>
  </si>
  <si>
    <t>20.30.22.00.00.00.70.83.1</t>
  </si>
  <si>
    <t>светоотражающая синяя</t>
  </si>
  <si>
    <t>20.30.22.00.00.00.70.84.1</t>
  </si>
  <si>
    <t>светоотражающая черная</t>
  </si>
  <si>
    <t>Замок навесной</t>
  </si>
  <si>
    <t>27.40.12.00.00.10.10.61.1</t>
  </si>
  <si>
    <t>ГОСТ 2239-70, тип ламп (газополная моноспиральная (аргоновая) Г125-135-500-1, мощность 500 Вт</t>
  </si>
  <si>
    <t>27.40.15.00.00.12.10.11.1</t>
  </si>
  <si>
    <t xml:space="preserve">Лампа люминесцентная </t>
  </si>
  <si>
    <t>энергосберегающая, тип цоколя В22</t>
  </si>
  <si>
    <t>27.40.12.00.00.40.20.04.1</t>
  </si>
  <si>
    <t>тип ПЖЗ 24-1000, для прожекторов различного назначения</t>
  </si>
  <si>
    <t>27.40.12.00.00.10.10.93.1</t>
  </si>
  <si>
    <t>ГОСТ 2239-70, тип ламп (биспиральная аргоновая) Б105-115-100, мощность 100 Вт</t>
  </si>
  <si>
    <t>100 Вт</t>
  </si>
  <si>
    <t>Принадлежности канцелярские и школьные из пластмасс</t>
  </si>
  <si>
    <t>портфели, скорошиватели, папки, стикеры</t>
  </si>
  <si>
    <t>административные</t>
  </si>
  <si>
    <t>январь-декабрь 2014 год</t>
  </si>
  <si>
    <t>Калькулятор</t>
  </si>
  <si>
    <t>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t>
  </si>
  <si>
    <t>17.23.13.50.00.00.00.03.1</t>
  </si>
  <si>
    <t>ФТУ-17.Бухгалтерская справка</t>
  </si>
  <si>
    <t>25.72.13.00.00.30.17.10.1</t>
  </si>
  <si>
    <t>запорно-пломбировочное устройство, согласно с требованяими АО НК КТЖ</t>
  </si>
  <si>
    <t>05.10.10.00.00.00.10.10.1</t>
  </si>
  <si>
    <t>Уголь каменный</t>
  </si>
  <si>
    <t>длиннопламенные(Д), теплота сгорания, МДж/кг свыше 23,87, фракция 0-300 мм</t>
  </si>
  <si>
    <t>21.20.24.00.00.00.34.01.1</t>
  </si>
  <si>
    <t>Аптечка первой помощи</t>
  </si>
  <si>
    <t>медицинская</t>
  </si>
  <si>
    <t>Средство для мытья стекол</t>
  </si>
  <si>
    <t>предназначен для мытья всех типов стеклянных и зеркальных поверхностей</t>
  </si>
  <si>
    <t>бутылка</t>
  </si>
  <si>
    <t>20.41.32.00.00.00.10.10.1</t>
  </si>
  <si>
    <t>20.41.31.00.00.10.20.10.1</t>
  </si>
  <si>
    <t>Мыло хозяйственное</t>
  </si>
  <si>
    <t>твердое, 1 группы, 72%, ГОСТ 30266-95</t>
  </si>
  <si>
    <t>20.41.32.00.00.00.30.10.1</t>
  </si>
  <si>
    <t>20.41.41.00.00.00.20.20.3</t>
  </si>
  <si>
    <t xml:space="preserve">предназначено для отбеливания и удаления пятен с белых изделий, дезинфекции различных поверхностей </t>
  </si>
  <si>
    <t>Порошок стиральный</t>
  </si>
  <si>
    <t>17.23.13.35.00.00.00.35.1</t>
  </si>
  <si>
    <t>Книга регистрации</t>
  </si>
  <si>
    <t>Книга регистрации ремонтов, технического обслуживания и учета пробегов локомотивов и секций электропоездов и дизель-поездов между всеми видами ремонтов, ф. ТУ-27</t>
  </si>
  <si>
    <t>20.13.52.00.00.10.00.10.1</t>
  </si>
  <si>
    <t>Вода дистиллированная</t>
  </si>
  <si>
    <t>ГОСТ 6709-72, прозрачная, бесцветная жидкость, не имеющая запаха</t>
  </si>
  <si>
    <t>в ассортименте</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</si>
  <si>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</si>
  <si>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</si>
  <si>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</si>
  <si>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</si>
  <si>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</si>
  <si>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</si>
  <si>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</si>
  <si>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</si>
  <si>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</si>
  <si>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</si>
  <si>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</si>
  <si>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</si>
  <si>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</si>
  <si>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</si>
  <si>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</si>
  <si>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</si>
  <si>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</si>
  <si>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</si>
  <si>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</si>
  <si>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</si>
  <si>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</si>
  <si>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</si>
  <si>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</si>
  <si>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</si>
  <si>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</si>
  <si>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</si>
  <si>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</si>
  <si>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</si>
  <si>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</si>
  <si>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</si>
  <si>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</si>
  <si>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</si>
  <si>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</si>
  <si>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</si>
  <si>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</si>
  <si>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</si>
  <si>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Капитальный ремонт подъезных путей с заменой стрелочных переводов</t>
  </si>
  <si>
    <t>Капитальный ремонт кранов</t>
  </si>
  <si>
    <t>41.00.40.20.10.00.00</t>
  </si>
  <si>
    <t>Работы строительные по ремонту административного здания</t>
  </si>
  <si>
    <t>Комплекс работ по ремонту административного здания офисного типа</t>
  </si>
  <si>
    <t>май, июнь 2014 года</t>
  </si>
  <si>
    <t>июнь, июль 2014 года</t>
  </si>
  <si>
    <t>74.90.21.16.20.00.00</t>
  </si>
  <si>
    <t>Услуги по организации метрологического обеспечения средств измерений</t>
  </si>
  <si>
    <t>Услуги метролологических организаций</t>
  </si>
  <si>
    <t>33.12.15.15.10.10.00</t>
  </si>
  <si>
    <t>Обследование подкрановых путей</t>
  </si>
  <si>
    <t xml:space="preserve">Обследование кранов </t>
  </si>
  <si>
    <t>Услуги погрузки отходов на мусоровоз и разгрузка в специально отведенных местах</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</si>
  <si>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</si>
  <si>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</si>
  <si>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 xml:space="preserve">Обслуживание оргтехники,  - заправка катриджа
</t>
  </si>
  <si>
    <t>86.90.19.12.00.00.00</t>
  </si>
  <si>
    <t>85.59.13.05.00.00.00</t>
  </si>
  <si>
    <t>Услуги по страхованию от болезней</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</si>
  <si>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</si>
  <si>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</si>
  <si>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</si>
  <si>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65.12.49.00.00.00.01</t>
  </si>
  <si>
    <t>Услуги по страхованию имущества</t>
  </si>
  <si>
    <t>Догровольное страхования гражданско-правовой ответсвенности владельцев СВХ</t>
  </si>
  <si>
    <t>Услуги по дезинсекции и дератизации</t>
  </si>
  <si>
    <t>Услуги СЭС и дератизация, демуркуризация</t>
  </si>
  <si>
    <t>Услуги по техническому контролю (осмотру) дорожных транспортных средств</t>
  </si>
  <si>
    <t xml:space="preserve"> - технический осмотр (ТО) автотранспорта</t>
  </si>
  <si>
    <t>Услуги почтовые внутри страны</t>
  </si>
  <si>
    <t>53.10.11.30.11.00.00</t>
  </si>
  <si>
    <t>Услуги по подписке на журналы</t>
  </si>
  <si>
    <t>ноябрь 2014 год</t>
  </si>
  <si>
    <t>Услуги по устройству пожарной сигнализации</t>
  </si>
  <si>
    <t>Услуги, связанные с устройством пожарной сигнализации на объекте</t>
  </si>
  <si>
    <t>Расходы по сооружению охранной и пожарной сигнализации</t>
  </si>
  <si>
    <t>93.29.19.10.00.00.00</t>
  </si>
  <si>
    <t>Услуги по организации праздничных мероприятий</t>
  </si>
  <si>
    <t>53.10.19.10.11.00.00</t>
  </si>
  <si>
    <t>Услуги почтовые по предоставлению в пользование абонентских ящиков</t>
  </si>
  <si>
    <t>71.11.22.11.00.00.00</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</si>
  <si>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</si>
  <si>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</si>
  <si>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Техническое обследование убежище</t>
  </si>
  <si>
    <t>96.09.19.90.23.00.00</t>
  </si>
  <si>
    <t>ноябрь, декабрь 2014 года</t>
  </si>
  <si>
    <t xml:space="preserve"> 
17.12.13.40.10.00.00.10.1</t>
  </si>
  <si>
    <t>А4 SvetoCopy ТУ 5438-016-00253497-2001</t>
  </si>
  <si>
    <t>01.01-31.12.14г.</t>
  </si>
  <si>
    <t>0%</t>
  </si>
  <si>
    <t>17.12.13.20.00.00.00.50.2</t>
  </si>
  <si>
    <t>прозрачный А4</t>
  </si>
  <si>
    <t>2GB Transcend</t>
  </si>
  <si>
    <t>SILWERHOF</t>
  </si>
  <si>
    <t>син.стерж.0,7 на масляной основе,РК21</t>
  </si>
  <si>
    <t>дер.с ластиком, простой</t>
  </si>
  <si>
    <t>Besko№ 24/6, Centrum</t>
  </si>
  <si>
    <t>с планкой</t>
  </si>
  <si>
    <t>22.29.25.00.00.00.18.35.1</t>
  </si>
  <si>
    <t>картонный мелованный</t>
  </si>
  <si>
    <t>горизонт и вертик.пластмас.</t>
  </si>
  <si>
    <t>22.29.25.00.00.00.18.12.1</t>
  </si>
  <si>
    <t>8 см (фиолетовая)</t>
  </si>
  <si>
    <t>ПВА, клей-карандаш конт.</t>
  </si>
  <si>
    <t>20 мл.Retipe</t>
  </si>
  <si>
    <t>22.29.25.00.00.00.13.10.1</t>
  </si>
  <si>
    <t>настольн.Berlingo BRABO</t>
  </si>
  <si>
    <t>Бумага копировальная</t>
  </si>
  <si>
    <t>A4 глянц.</t>
  </si>
  <si>
    <t>Ежедневник</t>
  </si>
  <si>
    <t>А5 тверд.переплет</t>
  </si>
  <si>
    <t>22.29.25.00.00.00.24.20.1</t>
  </si>
  <si>
    <t>20см, 16 см Berlingo</t>
  </si>
  <si>
    <t>22.29.25.00.00.00.18.28.1</t>
  </si>
  <si>
    <t>с пружинами, с зажимом</t>
  </si>
  <si>
    <t>28 мл, синяя</t>
  </si>
  <si>
    <t>19.20.29.00.00.11.40.46.1</t>
  </si>
  <si>
    <t>19.20.29.00.00.11.30.10.1</t>
  </si>
  <si>
    <t>19.20.29.00.00.00.12.17.1</t>
  </si>
  <si>
    <t>20.59.43.00.00.20.10.20.3</t>
  </si>
  <si>
    <t>19.20.29.00.00.00.16.26.1</t>
  </si>
  <si>
    <t>20.59.43.00.00.10.00.10.1</t>
  </si>
  <si>
    <t xml:space="preserve"> 
25.73.10.00.00.10.11.14.1</t>
  </si>
  <si>
    <t>для сгребания провяленной травы из прокосов в валки, ворошения её в прокосах и оборачивания валков</t>
  </si>
  <si>
    <t>25.99.29.00.02.13.17.10.1</t>
  </si>
  <si>
    <t>27.40.33.00.00.10.45.09.1</t>
  </si>
  <si>
    <t>27.40.33.00.00.10.30.07.1</t>
  </si>
  <si>
    <t>27.40.15.00.00.10.10.21.1</t>
  </si>
  <si>
    <t xml:space="preserve"> 
27.32.13.00.01.02.40.15.3</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</si>
  <si>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</si>
  <si>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27.33.12.00.01.01.03.04.1</t>
  </si>
  <si>
    <t>С резьбовым соединением, материал корпуса - фарфор, исполнение - подвесное, диаметр - 14 мм (цоколь Е5) - "Миньон"</t>
  </si>
  <si>
    <t>27.32.13.00.02.01.62.36.2</t>
  </si>
  <si>
    <t>КГ 3*4</t>
  </si>
  <si>
    <t xml:space="preserve"> 
25.72.11.00.00.10.12.10.1</t>
  </si>
  <si>
    <t>ВС-2А,ВС-4У</t>
  </si>
  <si>
    <t xml:space="preserve"> 
27.33.13.00.00.00.07.10.1</t>
  </si>
  <si>
    <t xml:space="preserve"> 
22.29.23.00.00.00.11.27.1</t>
  </si>
  <si>
    <t xml:space="preserve"> 
20.13.21.00.00.10.10.11.1</t>
  </si>
  <si>
    <t>хлор</t>
  </si>
  <si>
    <t>медленнорастворимый, в таблетках</t>
  </si>
  <si>
    <t>Водоимульсия радуга -28 краска 7кг</t>
  </si>
  <si>
    <t xml:space="preserve"> 
25.93.11.00.00.22.11.19.1</t>
  </si>
  <si>
    <t xml:space="preserve"> 
25.93.11.00.00.15.10.17.1</t>
  </si>
  <si>
    <t xml:space="preserve"> 
25.93.11.00.00.16.10.23.1</t>
  </si>
  <si>
    <t>25.93.11.00.00.18.10.16.1</t>
  </si>
  <si>
    <t>28.30.93.00.00.00.10.28.1</t>
  </si>
  <si>
    <t>Мотопомпа</t>
  </si>
  <si>
    <t>15.20.31.00.00.00.14.17.1</t>
  </si>
  <si>
    <t>жилеты сигнальные</t>
  </si>
  <si>
    <t>14.12.30.00.00.11.06.08.1</t>
  </si>
  <si>
    <t>костюм зимний</t>
  </si>
  <si>
    <t xml:space="preserve">13.92.29.00.00.00.60.11.1 </t>
  </si>
  <si>
    <t>32.99.11.00.00.00.14.12.1</t>
  </si>
  <si>
    <t>32.50.42.00.00.00.13.00.1</t>
  </si>
  <si>
    <t>Перчатки диэлектрические</t>
  </si>
  <si>
    <t>26.60.12.00.00.02.31.30.1</t>
  </si>
  <si>
    <t>тонометр Gamma Модель М1-S-1 полуавтом на плечо</t>
  </si>
  <si>
    <t>аптечка универсальная и автомобильная</t>
  </si>
  <si>
    <t>односторонний, хлопчатобумажный</t>
  </si>
  <si>
    <t>27.33.11.00.00.01.01.01.1</t>
  </si>
  <si>
    <t>рубильник</t>
  </si>
  <si>
    <t>Рубильник разрывной QS5-100A "ЭНЕРГИЯ"</t>
  </si>
  <si>
    <t>27.11.21.10.30.10.30.25.1</t>
  </si>
  <si>
    <t xml:space="preserve"> Гидротолкатель </t>
  </si>
  <si>
    <t>27.12.31.20.14.15.10.13.1</t>
  </si>
  <si>
    <t>серии ПМЛ 4100, реверсивный с реле, Величина пускателя в зависимости от номинального тока 63А</t>
  </si>
  <si>
    <t>27.12.23.18.11.11.11.10.1</t>
  </si>
  <si>
    <t xml:space="preserve">Командоконтроллер  </t>
  </si>
  <si>
    <t xml:space="preserve">Командоконтроллер   ККТ-63-68 </t>
  </si>
  <si>
    <t>29.32.30.00.07.00.01.01.1</t>
  </si>
  <si>
    <t>Тормозные барабаны</t>
  </si>
  <si>
    <t>26.51.63.14.11.12.11.11.1</t>
  </si>
  <si>
    <t>Счетчик НЕВА 301 1Т0 3ф (5-10)А мех (винт.+дин.р.)</t>
  </si>
  <si>
    <t>30.20.40.00.00.08.03.14.1</t>
  </si>
  <si>
    <t>Катушка на контактор 630А 380В</t>
  </si>
  <si>
    <t>28.15.26.00.00.01.17.13.1</t>
  </si>
  <si>
    <t>муфты фланцевые</t>
  </si>
  <si>
    <t>жесткая муфта фланцевая чугунная, с номинальным крутящимся моментом 63 Н*м, ГОСТ 20761-96</t>
  </si>
  <si>
    <t>26.20.40.00.00.00.81.12.1</t>
  </si>
  <si>
    <t>вал редуктора</t>
  </si>
  <si>
    <t>28.14.12.12.00.00.00.08.1</t>
  </si>
  <si>
    <t>арматура</t>
  </si>
  <si>
    <t>диаметр 20мм</t>
  </si>
  <si>
    <t>28.15.10.00.00.00.17.12.1</t>
  </si>
  <si>
    <t>Подшипник 3622</t>
  </si>
  <si>
    <t>27.40.33.00.00.10.70.09.1</t>
  </si>
  <si>
    <t>Прожектор TS-1002 500W(черн.) "ЭНЕРГИЯ"</t>
  </si>
  <si>
    <t>27.32.13.00.02.01.62.32.1</t>
  </si>
  <si>
    <t>КГ 3*35+1*10</t>
  </si>
  <si>
    <t>27.12.23.20.13.11.11.12.1</t>
  </si>
  <si>
    <t xml:space="preserve">контактор </t>
  </si>
  <si>
    <t>электромагнитные серии КТЭ01</t>
  </si>
  <si>
    <t>КГ 3*50+1*16</t>
  </si>
  <si>
    <t>25.93.11.00.00.08.24.10.1</t>
  </si>
  <si>
    <t>27.11.21.10.30.10.40.10.1</t>
  </si>
  <si>
    <t>МТF 4126-У2</t>
  </si>
  <si>
    <t>27.20.23.00.00.00.00.40.2</t>
  </si>
  <si>
    <t>Тип электрического аккумулятора с гелевым электролитом насыщенный литийсодержащим раствором 132 АСТ</t>
  </si>
  <si>
    <t>28.29.13.00.00.00.11.02.1</t>
  </si>
  <si>
    <t>для грузовых автомобилей с карбюраторными двигателями внутреннего сгорания</t>
  </si>
  <si>
    <t>27.40.42.00.00.00.02.02.1</t>
  </si>
  <si>
    <t>стартер</t>
  </si>
  <si>
    <t>МАЗ ЕВРО</t>
  </si>
  <si>
    <t>29.32.30.00.15.00.33.06.1</t>
  </si>
  <si>
    <t>держателя</t>
  </si>
  <si>
    <t>25.30.13.00.00.10.61.10.1</t>
  </si>
  <si>
    <t>электромагнитная</t>
  </si>
  <si>
    <t>22.19.42.00.00.10.30.07.1</t>
  </si>
  <si>
    <t>ремень</t>
  </si>
  <si>
    <t>Ремень клиновый приводный с сечением В(Б)-950. ГОСТ 1284-89.</t>
  </si>
  <si>
    <t>диск сцепления</t>
  </si>
  <si>
    <t>для грузовых автомобилей</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</si>
  <si>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</si>
  <si>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</si>
  <si>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29.10.19.00.00.20.12.10.1</t>
  </si>
  <si>
    <t xml:space="preserve">для поршневых двигателей с искровым зажиганием (карбюраторные) </t>
  </si>
  <si>
    <t>22.19.43.00.00.00.00.25.1</t>
  </si>
  <si>
    <t xml:space="preserve"> ремень</t>
  </si>
  <si>
    <t>Ремень вентиляторный клиновый 14х10-887 ГОСТ 5813-93</t>
  </si>
  <si>
    <t>29.32.30.00.14.00.03.01.1</t>
  </si>
  <si>
    <t xml:space="preserve"> карбюратор</t>
  </si>
  <si>
    <t>с восходящим потоком</t>
  </si>
  <si>
    <t>798</t>
  </si>
  <si>
    <t>29.31.21.00.00.00.26.15.1</t>
  </si>
  <si>
    <t>для грузовых автомобилей, с замкнутым магнитопроводом</t>
  </si>
  <si>
    <t>Тип электрического аккумулятора с гелевым электролитом насыщенный литийсодержащим раствором</t>
  </si>
  <si>
    <t>Фильтр топливный для Тойота А0425/А1128</t>
  </si>
  <si>
    <t>28.29.13.00.00.00.10.16.1</t>
  </si>
  <si>
    <t>Фильтр масляный для Тойота А0425/А1127</t>
  </si>
  <si>
    <t>Фильтр воздушный А0425/А1126</t>
  </si>
  <si>
    <t>28.11.42.00.00.00.14.10.1</t>
  </si>
  <si>
    <t>28.30.93.00.00.00.10.24.1</t>
  </si>
  <si>
    <t>Мотопомпа РТG208Т</t>
  </si>
  <si>
    <t>29.32.30.00.07.00.40.01.1</t>
  </si>
  <si>
    <t>рабочий тормозной цилиндр</t>
  </si>
  <si>
    <t>27.20.21.00.00.00.02.61.1</t>
  </si>
  <si>
    <t>аккумулятор</t>
  </si>
  <si>
    <t>пусковой ток 640 а/ч, 12В-65</t>
  </si>
  <si>
    <t>29.32.20.00.00.00.60.09.1</t>
  </si>
  <si>
    <t>лобовое стекло</t>
  </si>
  <si>
    <t>лобовое стекло переднее</t>
  </si>
  <si>
    <t>22.11.24.00.00.00.00.00.1</t>
  </si>
  <si>
    <t>шины летние 205/65</t>
  </si>
  <si>
    <t>29.32.30.00.06.06.01.01.1</t>
  </si>
  <si>
    <t>рулевая рейка</t>
  </si>
  <si>
    <t>29.32.30.00.15.00.42.01.1</t>
  </si>
  <si>
    <t>гранаты наружные-2шт</t>
  </si>
  <si>
    <t>29.32.30.00.15.00.42.02.1</t>
  </si>
  <si>
    <t>гранаты внутренние-2шт.</t>
  </si>
  <si>
    <t>16.10.32.00.00.00.00.30.2</t>
  </si>
  <si>
    <t>Деревянная железнодорожная, пропитанная, из лиственных пород для железной дорог, пропитанная креозотом или другими консервантами по типу 3 ГОСТ 78-89, ГОСТ 78-2004</t>
  </si>
  <si>
    <t>30.20.40.00.00.08.25.10.1</t>
  </si>
  <si>
    <t xml:space="preserve">Подкладка регулировочная </t>
  </si>
  <si>
    <t>Подкладки Р65, Р50</t>
  </si>
  <si>
    <t>30.20.40.20.20.10.51.10.1</t>
  </si>
  <si>
    <t>Накладки Р65, Р50</t>
  </si>
  <si>
    <t>30.20.40.00.00.07.01.01.1</t>
  </si>
  <si>
    <t>Болт специальный</t>
  </si>
  <si>
    <t>Крепежное изделие для подвижного состава</t>
  </si>
  <si>
    <t>24.10.75.00.02.16.10.11.2</t>
  </si>
  <si>
    <t>Путевой, ГОСТ 1145-80</t>
  </si>
  <si>
    <t>13.93.19.00.00.30.10.20.2</t>
  </si>
  <si>
    <t> Покрытия напольные из синтетического иглопробивного войлока</t>
  </si>
  <si>
    <t>08.12.11.00.00.00.10.10.1</t>
  </si>
  <si>
    <t>ГОСТ 8736-93</t>
  </si>
  <si>
    <t>19.20.31.00.00.00.00.10.2</t>
  </si>
  <si>
    <t>20.11.11.00.00.80.00.09.1</t>
  </si>
  <si>
    <t>Высокой чистоты (99,995%)</t>
  </si>
  <si>
    <t>25.93.15.00.00.15.10.11.1</t>
  </si>
  <si>
    <t>Электрод вольфрамовый сварочный марки ЭВЛ</t>
  </si>
  <si>
    <t>Пломба свинцовая</t>
  </si>
  <si>
    <t>10.51.11.00.00.00.13.30.2</t>
  </si>
  <si>
    <t>Молоко топленое 900 гр. жирность 3,2%     СТ РК 1760-2008</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</si>
  <si>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</si>
  <si>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</si>
  <si>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</si>
  <si>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</si>
  <si>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</si>
  <si>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</si>
  <si>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</si>
  <si>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</si>
  <si>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</si>
  <si>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</si>
  <si>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</si>
  <si>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</si>
  <si>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</si>
  <si>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</si>
  <si>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</si>
  <si>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</si>
  <si>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</si>
  <si>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</si>
  <si>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</si>
  <si>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</si>
  <si>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</si>
  <si>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</si>
  <si>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</si>
  <si>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</si>
  <si>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</si>
  <si>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</si>
  <si>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</si>
  <si>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</si>
  <si>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</si>
  <si>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</si>
  <si>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</si>
  <si>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</si>
  <si>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</si>
  <si>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</si>
  <si>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</si>
  <si>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</si>
  <si>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</si>
  <si>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</si>
  <si>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</si>
  <si>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</si>
  <si>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</si>
  <si>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</si>
  <si>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</si>
  <si>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</si>
  <si>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</si>
  <si>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</si>
  <si>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</si>
  <si>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</si>
  <si>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</si>
  <si>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</si>
  <si>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</si>
  <si>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</si>
  <si>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</si>
  <si>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</si>
  <si>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</si>
  <si>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</si>
  <si>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</si>
  <si>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</si>
  <si>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</si>
  <si>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</si>
  <si>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</si>
  <si>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</si>
  <si>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</si>
  <si>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</si>
  <si>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</si>
  <si>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</si>
  <si>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</si>
  <si>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</si>
  <si>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</si>
  <si>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</si>
  <si>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</si>
  <si>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</si>
  <si>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</si>
  <si>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</si>
  <si>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</si>
  <si>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</si>
  <si>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</si>
  <si>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</si>
  <si>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</si>
  <si>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</si>
  <si>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</si>
  <si>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</si>
  <si>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</si>
  <si>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</si>
  <si>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</si>
  <si>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</si>
  <si>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</si>
  <si>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</si>
  <si>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</si>
  <si>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</si>
  <si>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</si>
  <si>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</si>
  <si>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</si>
  <si>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</si>
  <si>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</si>
  <si>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</si>
  <si>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</si>
  <si>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</si>
  <si>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</si>
  <si>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</si>
  <si>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</si>
  <si>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</si>
  <si>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</si>
  <si>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</si>
  <si>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</si>
  <si>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</si>
  <si>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</si>
  <si>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</si>
  <si>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</si>
  <si>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</si>
  <si>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</si>
  <si>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</si>
  <si>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</si>
  <si>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</si>
  <si>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</si>
  <si>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</si>
  <si>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</si>
  <si>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</si>
  <si>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</si>
  <si>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</si>
  <si>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</si>
  <si>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</si>
  <si>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</si>
  <si>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</si>
  <si>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</si>
  <si>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</si>
  <si>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</si>
  <si>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</si>
  <si>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</si>
  <si>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</si>
  <si>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</si>
  <si>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</si>
  <si>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</si>
  <si>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</si>
  <si>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</si>
  <si>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</si>
  <si>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</si>
  <si>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</si>
  <si>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</si>
  <si>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</si>
  <si>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</si>
  <si>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</si>
  <si>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</si>
  <si>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</si>
  <si>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</si>
  <si>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</si>
  <si>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</si>
  <si>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</si>
  <si>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</si>
  <si>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</si>
  <si>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</si>
  <si>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</si>
  <si>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</si>
  <si>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</si>
  <si>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</si>
  <si>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</si>
  <si>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</si>
  <si>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</si>
  <si>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</si>
  <si>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</si>
  <si>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</si>
  <si>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</si>
  <si>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</si>
  <si>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</si>
  <si>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</si>
  <si>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</si>
  <si>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</si>
  <si>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</si>
  <si>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</si>
  <si>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</si>
  <si>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</si>
  <si>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</si>
  <si>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</si>
  <si>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</si>
  <si>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</si>
  <si>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козловой кран КДК-12,5</t>
  </si>
  <si>
    <t>козловой кран КК-20-32</t>
  </si>
  <si>
    <t>козловой кран КК-20-25</t>
  </si>
  <si>
    <t>козловой кран КС-50-42В :</t>
  </si>
  <si>
    <t>козловые краны КДК-12,5, КК-20-32, КК-20-25, КК-50-42В</t>
  </si>
  <si>
    <t>тек. ремонт двигателя погрузчика и ходовой части (Тойота  мощностью двигателя 2,5 и 1,8 и 1,8 и погрузчик XCMG  мощностью двигателя 3,0)</t>
  </si>
  <si>
    <t>33.12.21.12.00.00.00</t>
  </si>
  <si>
    <t>42.12.20.31.00.00.00</t>
  </si>
  <si>
    <t>Работы  по содержанию и текущему ремонту железнодорожных подъездных путей</t>
  </si>
  <si>
    <t>74.90.14.10.14.00.00</t>
  </si>
  <si>
    <t>Услуги по сверхдолгосрочному прогнозу погоды общего пользования</t>
  </si>
  <si>
    <t>Сверхдолгосрочные (более чем на 3 месяца: год, несколько лет)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</si>
  <si>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38.22.29.16.00.00.00</t>
  </si>
  <si>
    <t>Услуги по демеркуризации</t>
  </si>
  <si>
    <t>Услуги обезвреживания отходов с  извлечением содержащейся в них ртути и/или ее соединений</t>
  </si>
  <si>
    <t>35.30.22.11.00.00.00</t>
  </si>
  <si>
    <t>Холодная вода</t>
  </si>
  <si>
    <t>Услуги по холодному водоснабжению с использованием систем централизованного водоснабжения</t>
  </si>
  <si>
    <t>84.12.13.13.00.00.00</t>
  </si>
  <si>
    <t>Теплоэнергия</t>
  </si>
  <si>
    <t>Услуги по предоставлению разрешения на подключение к электроэнергии и теплоснабжению</t>
  </si>
  <si>
    <t>38.11.21.10.00.00.00</t>
  </si>
  <si>
    <t>Вывоз мусора</t>
  </si>
  <si>
    <t>Услуги по сбору твердо-бытовых отходов</t>
  </si>
  <si>
    <t>37.00.11.11.00.00.00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</si>
  <si>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</si>
  <si>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</si>
  <si>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Работы и услуги по ремонту компьютеров и переферийного оборудования</t>
  </si>
  <si>
    <t xml:space="preserve">Услуги по заправке картриджей </t>
  </si>
  <si>
    <t>Услуги по заправке картриджей для принтеров</t>
  </si>
  <si>
    <t>Услуги и работы по техническому обслуживанию и ремонту ходовой части автомобилей и средств автотранспортных легковых</t>
  </si>
  <si>
    <t>61.10.11.01.01.00.00</t>
  </si>
  <si>
    <t>65.12.12.10.00.00.01</t>
  </si>
  <si>
    <t>Очистка территории от снега</t>
  </si>
  <si>
    <t>Отправка почты, багажа,ксерокопии перевозочных документов</t>
  </si>
  <si>
    <t>18.12.13.11.00.00.00</t>
  </si>
  <si>
    <t>Услуги по печатанию журналов и изданий периодических</t>
  </si>
  <si>
    <t>18.12.19.24.00.00.00</t>
  </si>
  <si>
    <t>Услуги полиграфические</t>
  </si>
  <si>
    <t>Услуги полиграфические по изготовлению и печатанию полиграфической продукции</t>
  </si>
  <si>
    <t>Журналы ,плакаты,знаки, инструкции</t>
  </si>
  <si>
    <t>33.13.11.17.00.00.00</t>
  </si>
  <si>
    <t xml:space="preserve"> Измерение сопротивления изоляции </t>
  </si>
  <si>
    <t>Поверка средств измерений: измерение давления, теплофизические и температурные измерения, электрические измерения и др.</t>
  </si>
  <si>
    <t>33.20.70.15.10.00.00</t>
  </si>
  <si>
    <t xml:space="preserve">Услуги по техническому обслуживанию приборов учета тепловой энергии </t>
  </si>
  <si>
    <t>Техническое обслуживание приборов учета тепловой энергии</t>
  </si>
  <si>
    <t xml:space="preserve"> Обслуживание кассовых аппаратов </t>
  </si>
  <si>
    <t>82.19.13.10.10.00.00</t>
  </si>
  <si>
    <t>49.39.31.10.00.00.00</t>
  </si>
  <si>
    <t>изоленты</t>
  </si>
  <si>
    <t>Шина</t>
  </si>
  <si>
    <t>коврик диэлектрический</t>
  </si>
  <si>
    <t>Ботинки кирзовые с металлическим носком</t>
  </si>
  <si>
    <t>электроды Ф-3</t>
  </si>
  <si>
    <t>руллон</t>
  </si>
  <si>
    <t>Веник</t>
  </si>
  <si>
    <t>ремонт адмздания (замена дверных блоков,строиматериалы)</t>
  </si>
  <si>
    <t>Приведение электроборудования, электроустановок в соотв. ПТЭ</t>
  </si>
  <si>
    <t>паспортизация электрооборудования, ревизия и их испытание</t>
  </si>
  <si>
    <t>техническое обслуживание пожаротушения</t>
  </si>
  <si>
    <t>текущий ремонт здании</t>
  </si>
  <si>
    <t>холодная вода</t>
  </si>
  <si>
    <t>заправка картриджей</t>
  </si>
  <si>
    <t>промывка и опрессовка системы отопления</t>
  </si>
  <si>
    <t>Отопление</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</si>
  <si>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</si>
  <si>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</si>
  <si>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</si>
  <si>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</si>
  <si>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</si>
  <si>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</si>
  <si>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</si>
  <si>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</si>
  <si>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</si>
  <si>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</si>
  <si>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</si>
  <si>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</si>
  <si>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</si>
  <si>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</si>
  <si>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</si>
  <si>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</si>
  <si>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</si>
  <si>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</si>
  <si>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</si>
  <si>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</si>
  <si>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</si>
  <si>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</si>
  <si>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</si>
  <si>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</si>
  <si>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</si>
  <si>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</si>
  <si>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</si>
  <si>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</si>
  <si>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</si>
  <si>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</si>
  <si>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</si>
  <si>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</si>
  <si>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</si>
  <si>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</si>
  <si>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</si>
  <si>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</si>
  <si>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</si>
  <si>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</si>
  <si>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</si>
  <si>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</si>
  <si>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</si>
  <si>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</si>
  <si>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</si>
  <si>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</si>
  <si>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</si>
  <si>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</si>
  <si>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</si>
  <si>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</si>
  <si>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</si>
  <si>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</si>
  <si>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</si>
  <si>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</si>
  <si>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</si>
  <si>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</si>
  <si>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</si>
  <si>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</si>
  <si>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</si>
  <si>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</si>
  <si>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</si>
  <si>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</si>
  <si>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</si>
  <si>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</si>
  <si>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</si>
  <si>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</si>
  <si>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</si>
  <si>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</si>
  <si>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</si>
  <si>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</si>
  <si>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</si>
  <si>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</si>
  <si>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</si>
  <si>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</si>
  <si>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</si>
  <si>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</si>
  <si>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</si>
  <si>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</si>
  <si>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</si>
  <si>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</si>
  <si>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</si>
  <si>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</si>
  <si>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</si>
  <si>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</si>
  <si>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</si>
  <si>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</si>
  <si>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</si>
  <si>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</si>
  <si>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</si>
  <si>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</si>
  <si>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</si>
  <si>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</si>
  <si>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</si>
  <si>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</si>
  <si>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</si>
  <si>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</si>
  <si>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</si>
  <si>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</si>
  <si>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</si>
  <si>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</si>
  <si>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</si>
  <si>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</si>
  <si>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</si>
  <si>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</si>
  <si>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</si>
  <si>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</si>
  <si>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</si>
  <si>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</si>
  <si>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</si>
  <si>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</si>
  <si>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</si>
  <si>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</si>
  <si>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</si>
  <si>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</si>
  <si>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</si>
  <si>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</si>
  <si>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</si>
  <si>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1253 Т</t>
  </si>
  <si>
    <t>1254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</si>
  <si>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</si>
  <si>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</si>
  <si>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</si>
  <si>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</si>
  <si>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</si>
  <si>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</si>
  <si>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</si>
  <si>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</si>
  <si>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</si>
  <si>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</si>
  <si>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</si>
  <si>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</si>
  <si>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</si>
  <si>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</si>
  <si>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</si>
  <si>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</si>
  <si>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</si>
  <si>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</si>
  <si>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</si>
  <si>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</si>
  <si>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</si>
  <si>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</si>
  <si>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</si>
  <si>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</si>
  <si>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</si>
  <si>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</si>
  <si>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</si>
  <si>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</si>
  <si>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</si>
  <si>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</si>
  <si>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</si>
  <si>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</si>
  <si>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</si>
  <si>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</si>
  <si>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</si>
  <si>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</si>
  <si>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</si>
  <si>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</si>
  <si>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</si>
  <si>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</si>
  <si>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</si>
  <si>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</si>
  <si>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</si>
  <si>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</si>
  <si>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</si>
  <si>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4ск-6,3-3м,1скк5-5м-4</t>
  </si>
  <si>
    <t>Рукавицы комбинированные (основа - прочная хлопчатобумажная ткань, наладонник березент)</t>
  </si>
  <si>
    <t>журнал регистрации вводного инструктажа</t>
  </si>
  <si>
    <t>бумага  Svetocopy, А 4</t>
  </si>
  <si>
    <t>декабрь 2013 г</t>
  </si>
  <si>
    <t>пч</t>
  </si>
  <si>
    <t>папка для бумаг картон</t>
  </si>
  <si>
    <t>скорошиватель 280 г/м2</t>
  </si>
  <si>
    <t>карандаш ч/гр  пластиковый с ластиком</t>
  </si>
  <si>
    <t>ручка шариковая 1,0мм</t>
  </si>
  <si>
    <t>клей карандаш на PVP  основе</t>
  </si>
  <si>
    <t>маркер выделитель желтый скошенный</t>
  </si>
  <si>
    <t>маркер выделитель зеленый скошенный</t>
  </si>
  <si>
    <t>маркер выделитель оранжевый скошенный 4 м</t>
  </si>
  <si>
    <t>ластик из натурального  каучука, комбинированный</t>
  </si>
  <si>
    <t>бумага  Svetocopy, А 3</t>
  </si>
  <si>
    <t>лоток 6-ти секционный тонированный серый</t>
  </si>
  <si>
    <t>лоток вертикальный литой серый</t>
  </si>
  <si>
    <t>регистратор 5 см</t>
  </si>
  <si>
    <t>тетрадь 48 листов</t>
  </si>
  <si>
    <t>папка А4 30 п/э</t>
  </si>
  <si>
    <t>папка А4 20 п/э</t>
  </si>
  <si>
    <t>папка А4 10 п/э</t>
  </si>
  <si>
    <t>папка А4 100</t>
  </si>
  <si>
    <t>калькулятор 14 -р</t>
  </si>
  <si>
    <t>степлер 10</t>
  </si>
  <si>
    <t>ежедневник датированный</t>
  </si>
  <si>
    <t>ткань обтирочная  хлопчатобумажная, из ситца</t>
  </si>
  <si>
    <t>порошок стиральный ГОСТ 25644-96</t>
  </si>
  <si>
    <t>чистящее средство</t>
  </si>
  <si>
    <t>моющее средство</t>
  </si>
  <si>
    <t>молоко</t>
  </si>
  <si>
    <t>молоко ф/п 2,5 % 0,5 л</t>
  </si>
  <si>
    <t>37.00.11.19.13.00.00</t>
  </si>
  <si>
    <t>Услуги обслуживания кассовых аппаратов</t>
  </si>
  <si>
    <t>58.13.31.10.00.00.00</t>
  </si>
  <si>
    <t>Реклама</t>
  </si>
  <si>
    <t>62.02.30.30.00.00.00</t>
  </si>
  <si>
    <t>95.11.10.15.15.15.00</t>
  </si>
  <si>
    <t>Услуги заправки картриджа и обслуживание орг. техники</t>
  </si>
  <si>
    <t>Услуги по вывозу жидко - бытовых отходов</t>
  </si>
  <si>
    <t>Вывоз и утилизация жидкобытовых отходов</t>
  </si>
  <si>
    <t>4 квартал 2014 г</t>
  </si>
  <si>
    <t>Услуги по изготовлению полиграфической продукции</t>
  </si>
  <si>
    <t xml:space="preserve">Разработка и внедрение онлайн-модуля системы оповещения о проведении  закупок товаров, работ и услуг </t>
  </si>
  <si>
    <t>Заправка картриджей для лазерных принтеров и копировальной техники</t>
  </si>
  <si>
    <t>Услуги по сопровождению и технической поддержке информационной системы</t>
  </si>
  <si>
    <t>Информационные услуги. Услуги по предоставлению информации: из системы АСОУП и ЕК ИОДВ, о дислокации вагонов по данным вагонной модели дороги РК, СНГ и странам Балтии; из автоматизированной базы данных парка вагонов (далее АБД ПВ); по переходу через межгосударственные стыковые пункты, формируемой в филиале АО «НК «КТЖ» - «ГВЦ»</t>
  </si>
  <si>
    <t>ЦА г.Астана, ул. Достык, 18. Филиал по ст. Достык ППК</t>
  </si>
  <si>
    <t>Услуги по сопровождению ИРС "Перевозки"</t>
  </si>
  <si>
    <t>Техническое сопровождение и обновление программных продуктов фирмы ТОО "СТМ" (Rail-Tarif,Rail-Инфо, Rail-Доп сборы)</t>
  </si>
  <si>
    <t>Техническое сопровождение и обновление программных продуктов фирмы ТОО "СТМ" (Rail-Тариф сервер)</t>
  </si>
  <si>
    <t xml:space="preserve">Услуги по сопровождению 1С:Предприятие 8.2. 1. Изменение конфигурации и программного кода на основание заявок Заказчика. Модификация модулей программы 1С в рамках сопровождения. 2. Диагностика ошибок и их исправление, а также регулярное тестирование для их предупреж. 3. Обновление конфигурации и платформ, а так же корректная установка новых релизов с предварительным тестированиеДиагностика ошибок и их исправление, а также регулярное тестирование для их предупреждения. 4. Обеспечение горячей линии консультаций по вопросам работы в программе 1С "УПП.  5.Постоянное присутствие специалиста на промышленных участках Заказчика. 6. Настройка сервера 1С "УПП" для обеспечения высокой производительности базы данных, а так же исключение "зависания" базы данных </t>
  </si>
  <si>
    <t>Услуги связи АО"Транстелеком"</t>
  </si>
  <si>
    <t>Услуги связи ТОО "ALACAST"</t>
  </si>
  <si>
    <t>Услуги связи ТОО "Жарык"</t>
  </si>
  <si>
    <t>Услуги связи "Казахтелеком"</t>
  </si>
  <si>
    <t>Услуги по переплету архивных дел</t>
  </si>
  <si>
    <t xml:space="preserve">Ежедневная влажная уборка офисных помещений, включая сан/узлы, коридоры 13 и 14 этажей БЦ "Москва". </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</si>
  <si>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</si>
  <si>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</si>
  <si>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разработке Карты мониторинга местного содержания</t>
  </si>
  <si>
    <t>Услуги по актуализации Единого номенклатурного справочника товаров, работ и услуг</t>
  </si>
  <si>
    <t>Предоставление доступа к Информационной сиситеме электронных закупок (ИСЭЗ)</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</si>
  <si>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</si>
  <si>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</si>
  <si>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</si>
  <si>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</si>
  <si>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</si>
  <si>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</si>
  <si>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</si>
  <si>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</si>
  <si>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</si>
  <si>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</si>
  <si>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</si>
  <si>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</si>
  <si>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</si>
  <si>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</si>
  <si>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</si>
  <si>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</si>
  <si>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</si>
  <si>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</si>
  <si>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</si>
  <si>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</si>
  <si>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</si>
  <si>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</si>
  <si>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</si>
  <si>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</si>
  <si>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</si>
  <si>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</si>
  <si>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</si>
  <si>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</si>
  <si>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</si>
  <si>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</si>
  <si>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</si>
  <si>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</si>
  <si>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</si>
  <si>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</si>
  <si>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</si>
  <si>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</si>
  <si>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</si>
  <si>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</si>
  <si>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</si>
  <si>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</si>
  <si>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</si>
  <si>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</si>
  <si>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</si>
  <si>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</si>
  <si>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</si>
  <si>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</si>
  <si>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</si>
  <si>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</si>
  <si>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</si>
  <si>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</si>
  <si>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</si>
  <si>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</si>
  <si>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</si>
  <si>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</si>
  <si>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</si>
  <si>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</si>
  <si>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</si>
  <si>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</si>
  <si>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</si>
  <si>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</si>
  <si>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</si>
  <si>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</si>
  <si>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</si>
  <si>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</si>
  <si>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</si>
  <si>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</si>
  <si>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</si>
  <si>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</si>
  <si>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</si>
  <si>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</si>
  <si>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</si>
  <si>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</si>
  <si>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</si>
  <si>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</si>
  <si>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</si>
  <si>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</si>
  <si>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</si>
  <si>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</si>
  <si>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</si>
  <si>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</si>
  <si>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</si>
  <si>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</si>
  <si>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</si>
  <si>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</si>
  <si>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</si>
  <si>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</si>
  <si>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</si>
  <si>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</si>
  <si>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</si>
  <si>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</si>
  <si>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</si>
  <si>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</si>
  <si>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</si>
  <si>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</si>
  <si>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</si>
  <si>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</si>
  <si>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</si>
  <si>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</si>
  <si>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</si>
  <si>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</si>
  <si>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</si>
  <si>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</si>
  <si>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</si>
  <si>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</si>
  <si>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</si>
  <si>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</si>
  <si>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</si>
  <si>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</si>
  <si>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</si>
  <si>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</si>
  <si>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</si>
  <si>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</si>
  <si>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</si>
  <si>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</si>
  <si>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</si>
  <si>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</si>
  <si>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</si>
  <si>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</si>
  <si>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</si>
  <si>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</si>
  <si>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</si>
  <si>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</si>
  <si>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</si>
  <si>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</si>
  <si>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</si>
  <si>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</si>
  <si>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</si>
  <si>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</si>
  <si>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</si>
  <si>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</si>
  <si>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</si>
  <si>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</si>
  <si>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</si>
  <si>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</si>
  <si>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</si>
  <si>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</si>
  <si>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</si>
  <si>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</si>
  <si>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</si>
  <si>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</si>
  <si>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</si>
  <si>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</si>
  <si>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</si>
  <si>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</si>
  <si>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</si>
  <si>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</si>
  <si>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</si>
  <si>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</si>
  <si>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</si>
  <si>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</si>
  <si>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</si>
  <si>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</si>
  <si>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</si>
  <si>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</si>
  <si>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</si>
  <si>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</si>
  <si>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</si>
  <si>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</si>
  <si>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</si>
  <si>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</si>
  <si>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</si>
  <si>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</si>
  <si>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</si>
  <si>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</si>
  <si>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</si>
  <si>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</si>
  <si>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</si>
  <si>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</si>
  <si>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</si>
  <si>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</si>
  <si>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</si>
  <si>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</si>
  <si>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</si>
  <si>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</si>
  <si>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</si>
  <si>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</si>
  <si>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</si>
  <si>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</si>
  <si>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</si>
  <si>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</si>
  <si>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</si>
  <si>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</si>
  <si>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</si>
  <si>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</si>
  <si>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</si>
  <si>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</si>
  <si>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</si>
  <si>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</si>
  <si>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</si>
  <si>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</si>
  <si>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</si>
  <si>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</si>
  <si>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</si>
  <si>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</si>
  <si>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</si>
  <si>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</si>
  <si>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</si>
  <si>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</si>
  <si>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</si>
  <si>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</si>
  <si>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</si>
  <si>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</si>
  <si>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</si>
  <si>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</si>
  <si>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</si>
  <si>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</si>
  <si>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</si>
  <si>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</si>
  <si>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</si>
  <si>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</si>
  <si>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</si>
  <si>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</si>
  <si>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</si>
  <si>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</si>
  <si>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</si>
  <si>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</si>
  <si>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</si>
  <si>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</si>
  <si>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</si>
  <si>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</si>
  <si>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</si>
  <si>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1524 Т</t>
  </si>
  <si>
    <t>1525 Т</t>
  </si>
  <si>
    <t>1526 Т</t>
  </si>
  <si>
    <t>1527 Т</t>
  </si>
  <si>
    <t>1528 Т</t>
  </si>
  <si>
    <t>1529 Т</t>
  </si>
  <si>
    <t>1531 Т</t>
  </si>
  <si>
    <t>1532 Т</t>
  </si>
  <si>
    <t>1533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</si>
  <si>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</si>
  <si>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</si>
  <si>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</si>
  <si>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</si>
  <si>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</si>
  <si>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</si>
  <si>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</si>
  <si>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</si>
  <si>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</si>
  <si>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</si>
  <si>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</si>
  <si>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</si>
  <si>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</si>
  <si>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</si>
  <si>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</si>
  <si>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</si>
  <si>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</si>
  <si>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</si>
  <si>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</si>
  <si>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</si>
  <si>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</si>
  <si>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</si>
  <si>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</si>
  <si>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</si>
  <si>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</si>
  <si>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</si>
  <si>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</si>
  <si>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</si>
  <si>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</si>
  <si>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</si>
  <si>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</si>
  <si>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</si>
  <si>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</si>
  <si>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</si>
  <si>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</si>
  <si>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</si>
  <si>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</si>
  <si>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</si>
  <si>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</si>
  <si>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</si>
  <si>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</si>
  <si>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</si>
  <si>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</si>
  <si>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</si>
  <si>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</si>
  <si>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</si>
  <si>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</si>
  <si>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</si>
  <si>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</si>
  <si>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</si>
  <si>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</si>
  <si>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</si>
  <si>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</si>
  <si>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</si>
  <si>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</si>
  <si>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</si>
  <si>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</si>
  <si>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</si>
  <si>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</si>
  <si>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</si>
  <si>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</si>
  <si>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</si>
  <si>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</si>
  <si>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</si>
  <si>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</si>
  <si>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</si>
  <si>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</si>
  <si>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</si>
  <si>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</si>
  <si>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</si>
  <si>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</si>
  <si>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</si>
  <si>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</si>
  <si>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</si>
  <si>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</si>
  <si>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</si>
  <si>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</si>
  <si>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</si>
  <si>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</si>
  <si>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</si>
  <si>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</si>
  <si>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</si>
  <si>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</si>
  <si>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</si>
  <si>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</si>
  <si>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</si>
  <si>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</si>
  <si>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</si>
  <si>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</si>
  <si>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</si>
  <si>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</si>
  <si>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</si>
  <si>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</si>
  <si>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</si>
  <si>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</si>
  <si>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</si>
  <si>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</si>
  <si>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</si>
  <si>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</si>
  <si>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</si>
  <si>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</si>
  <si>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</si>
  <si>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</si>
  <si>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</si>
  <si>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</si>
  <si>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</si>
  <si>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</si>
  <si>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</si>
  <si>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</si>
  <si>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</si>
  <si>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</si>
  <si>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</si>
  <si>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</si>
  <si>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</si>
  <si>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</si>
  <si>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</si>
  <si>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</si>
  <si>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</si>
  <si>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</si>
  <si>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</si>
  <si>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</si>
  <si>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</si>
  <si>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</si>
  <si>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</si>
  <si>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</si>
  <si>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</si>
  <si>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</si>
  <si>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</si>
  <si>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</si>
  <si>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</si>
  <si>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</si>
  <si>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</si>
  <si>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</si>
  <si>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</si>
  <si>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</si>
  <si>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</si>
  <si>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</si>
  <si>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</si>
  <si>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</si>
  <si>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</si>
  <si>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</si>
  <si>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</si>
  <si>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</si>
  <si>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</si>
  <si>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</si>
  <si>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19.20.29.00.00.00.16.22.1</t>
  </si>
  <si>
    <t>январь 2014г</t>
  </si>
  <si>
    <t>872 Т</t>
  </si>
  <si>
    <t>879 Т</t>
  </si>
  <si>
    <t>884 Т</t>
  </si>
  <si>
    <t>910 Т</t>
  </si>
  <si>
    <t>Спец.обследование крана КК-6,3 зав.№759,723</t>
  </si>
  <si>
    <t>Спец.обследование крана КК-20 зав.№17</t>
  </si>
  <si>
    <t>Спец.обследование крана ККС-10 зав.№71320</t>
  </si>
  <si>
    <t>1-4 квартал 2014</t>
  </si>
  <si>
    <t>1-4 квартал 2014г</t>
  </si>
  <si>
    <t>2-4 квартал 2014</t>
  </si>
  <si>
    <t>33.12.15.11.00.00.00</t>
  </si>
  <si>
    <t>ремонт и техническое обслуживание погрузочно-разгрузочного оборудования</t>
  </si>
  <si>
    <t>ремонт и техническое обслуживание оборудования офисного</t>
  </si>
  <si>
    <t>27.12.31.20.11.11.12.40.1</t>
  </si>
  <si>
    <t>Пускатель магнитный</t>
  </si>
  <si>
    <t>серии ПМЛ нереверсивный с термореле, величина пускателя в зависимости от номинального тока 63 А</t>
  </si>
  <si>
    <t>27.12.22.11.15.13.10.10.1</t>
  </si>
  <si>
    <t>трехполюсный, с комбинированным размыкателем (расцепитель), номинальный ток до 100 А</t>
  </si>
  <si>
    <t>27.33.11.00.00.01.01.04.1</t>
  </si>
  <si>
    <t>27.40.33.00.00.10.50.02.1</t>
  </si>
  <si>
    <t>Прожектор</t>
  </si>
  <si>
    <t>27.12.23.20.20.11.11.11.1</t>
  </si>
  <si>
    <t>Контактор</t>
  </si>
  <si>
    <t>тиристорный типа КТ</t>
  </si>
  <si>
    <t>29.32.30.00.15.00.40.03.1</t>
  </si>
  <si>
    <t>тэ-25</t>
  </si>
  <si>
    <t>тэ-50</t>
  </si>
  <si>
    <t>13.94.11.00.00.50.10.16.1</t>
  </si>
  <si>
    <t>Ленточный строп текстильный</t>
  </si>
  <si>
    <t>Петлевой, грузоподъемностью 10 тн и выше</t>
  </si>
  <si>
    <t>25.99.29.00.50.00.05.10.1</t>
  </si>
  <si>
    <t>Крюк</t>
  </si>
  <si>
    <t>чалочный</t>
  </si>
  <si>
    <t>25.93.11.00.00.18.10.23.1</t>
  </si>
  <si>
    <t>Строп</t>
  </si>
  <si>
    <t>ГОСТ 25573-82, 4СК1-12,5 т.</t>
  </si>
  <si>
    <t>25.93.11.00.00.08.19.10.1</t>
  </si>
  <si>
    <t>Канат стальной</t>
  </si>
  <si>
    <t>ГОСТ 3077-80, диаметр каната 15мм</t>
  </si>
  <si>
    <t>Метр</t>
  </si>
  <si>
    <t>25.93.11.00.00.08.18.10.1</t>
  </si>
  <si>
    <t>ГОСТ 3077-80, диаметр каната 14мм</t>
  </si>
  <si>
    <t>25.93.11.00.00.08.21.10.1</t>
  </si>
  <si>
    <t>ГОСТ 3077-80, диаметр каната 17,5мм</t>
  </si>
  <si>
    <t>грубой очистки для дизельных двигателей прочих автомобилей</t>
  </si>
  <si>
    <t>тонкой очистки для дизельных двигателей прочих автомобилей</t>
  </si>
  <si>
    <t>28.29.13.00.00.00.10.13.1</t>
  </si>
  <si>
    <t>фильтр масляный, механический, сетчатый</t>
  </si>
  <si>
    <t>29.32.30.00.04.13.01.03.1</t>
  </si>
  <si>
    <t>Фильтр коробки передач</t>
  </si>
  <si>
    <t>20.59.43.00.00.10.00.40.1</t>
  </si>
  <si>
    <t>Жидкость тормозная гидравлическая</t>
  </si>
  <si>
    <t>Температура кипения не менее 260 С, вязкость 900</t>
  </si>
  <si>
    <t>22.19.34.00.00.00.35.50.1</t>
  </si>
  <si>
    <t>Шланг гидроусилителя</t>
  </si>
  <si>
    <t>Шланг гидроусилителя для автомобилей специальных и специализированных</t>
  </si>
  <si>
    <t>28.11.42.00.00.00.10.79.1</t>
  </si>
  <si>
    <t>Стартер воздушный</t>
  </si>
  <si>
    <t>для дизельного двигателя</t>
  </si>
  <si>
    <t>19.20.29.00.00.11.40.10.1</t>
  </si>
  <si>
    <t>для дизельных двигателей с обозначением по SAE 10W</t>
  </si>
  <si>
    <t>для крана</t>
  </si>
  <si>
    <t>Солидол</t>
  </si>
  <si>
    <t>для дизельных двигателей с обозначением по SAE 10W-40 к использованию при температуре -25... +35 °С</t>
  </si>
  <si>
    <t>канистра 18 л.</t>
  </si>
  <si>
    <t>канистра 20 л</t>
  </si>
  <si>
    <t>канистра 10 кг</t>
  </si>
  <si>
    <t>летний, состоит из куртки и полукомбинезона</t>
  </si>
  <si>
    <t>Комплект</t>
  </si>
  <si>
    <t>14.12.30.00.00.80.11.12.1</t>
  </si>
  <si>
    <t>для защиты от повышенных температур, тип Г, ГОСТ 12.4.010-75</t>
  </si>
  <si>
    <t>Пара</t>
  </si>
  <si>
    <t>Материал изготовления - пластмасса</t>
  </si>
  <si>
    <t>32.99.11.00.00.14.01.01.1</t>
  </si>
  <si>
    <t>Щиток</t>
  </si>
  <si>
    <t>15.20.11.00.00.00.20.15.1</t>
  </si>
  <si>
    <t>Ботики резиновые мужские</t>
  </si>
  <si>
    <t>диэлектрические, резиновый верх и подошва, надеваемые на ногу без другой обуви, ГОСТ 13385-78</t>
  </si>
  <si>
    <t>25.99.29.00.02.13.23.03.1</t>
  </si>
  <si>
    <t>Лазы</t>
  </si>
  <si>
    <t>14.12.30.00.00.80.17.10.1</t>
  </si>
  <si>
    <t>Краги</t>
  </si>
  <si>
    <t>спилковые, пятипалые</t>
  </si>
  <si>
    <t>14.12.30.00.00.60.10.05.1</t>
  </si>
  <si>
    <t>Халат</t>
  </si>
  <si>
    <t>женский, для защиты от производственных загрязнений</t>
  </si>
  <si>
    <t>для защиты от воды, из ткани с водооталкивающей пропиткой, ГОСТ 12.4.134-83</t>
  </si>
  <si>
    <t>27.40.12.00.00.40.10.01.1</t>
  </si>
  <si>
    <t>тип ПЖ 24-1000, для прожекторов различного назначения</t>
  </si>
  <si>
    <t>27.12.31.11.11.11.11.10.1</t>
  </si>
  <si>
    <t>Щит учетно-распределительный</t>
  </si>
  <si>
    <t>27.40.22.00.00.11.10.10.1</t>
  </si>
  <si>
    <t>ГОСТ 6047-90, Н-лампа накаливания общего назначения</t>
  </si>
  <si>
    <t>27.40.15.00.00.13.05.10.1</t>
  </si>
  <si>
    <t>компактная (энергосберегающая), цоколь Е14</t>
  </si>
  <si>
    <t>27.32.13.00.01.02.30.05.1</t>
  </si>
  <si>
    <t>Провод</t>
  </si>
  <si>
    <t>АПУНП 2.2.5</t>
  </si>
  <si>
    <t>Разъем заземленный, расчитанный на силу тока до 36-45 А при напряжении в 220 В.</t>
  </si>
  <si>
    <t>27.12.22.91.11.11.11.10.1</t>
  </si>
  <si>
    <t>прочий</t>
  </si>
  <si>
    <t>27.33.12.00.01.03.03.04.1</t>
  </si>
  <si>
    <t>Патрон</t>
  </si>
  <si>
    <t>26.30.11.00.11.11.11.10.1</t>
  </si>
  <si>
    <t>Радиостанция</t>
  </si>
  <si>
    <t>22.11.17.11.15.12.12.17.1</t>
  </si>
  <si>
    <t>для легковых автомобилей, передний</t>
  </si>
  <si>
    <t>29.32.30.00.07.00.01.04.1</t>
  </si>
  <si>
    <t>для легковых автомобилей, задний</t>
  </si>
  <si>
    <t>26.20.16.06.12.13.11.10.1</t>
  </si>
  <si>
    <t>Лазерная, тип подключения - проводной, интерфейс подключения - USB</t>
  </si>
  <si>
    <t>26.20.16.11.12.11.11.10.1</t>
  </si>
  <si>
    <t>Струйный. Черный.</t>
  </si>
  <si>
    <t>26.20.21.01.17.11.11.06.1</t>
  </si>
  <si>
    <t>USB-флеш-накопитель, Интерфейс - USB 2.0, емкость - 8 Гб</t>
  </si>
  <si>
    <t>приспособление для запирания и опломбирования, для одноразового использования</t>
  </si>
  <si>
    <t>10.51.11.00.00.00.13.20.1</t>
  </si>
  <si>
    <t>13.95.10.00.00.00.23.40.2</t>
  </si>
  <si>
    <t>Материал нетканый</t>
  </si>
  <si>
    <t>Материалы нетканые для изделий домашнего обихода, льняные, прочие</t>
  </si>
  <si>
    <t>20.41.31.00.00.10.20.30.1</t>
  </si>
  <si>
    <t>твердое, 3 группы, 65%, ГОСТ 30266-95</t>
  </si>
  <si>
    <t>мыло 300гр</t>
  </si>
  <si>
    <t>400 гр.</t>
  </si>
  <si>
    <t>900 гр.</t>
  </si>
  <si>
    <t>Средство отбеливающее и дезодорирующее</t>
  </si>
  <si>
    <t>предназначено для отбеливания и удаления пятен с белых изделий, дезинфекции различных поверхностей</t>
  </si>
  <si>
    <t>белизна 1 л</t>
  </si>
  <si>
    <t>23.52.10.00.00.10.20.55.2</t>
  </si>
  <si>
    <t>Известь</t>
  </si>
  <si>
    <t>известь-пачка 4 кг.</t>
  </si>
  <si>
    <t>25.73.10.00.00.10.10.10.1</t>
  </si>
  <si>
    <t>16.29.11.00.00.00.00.30.1</t>
  </si>
  <si>
    <t>Черенок</t>
  </si>
  <si>
    <t>Черенок для лопаты деревянный</t>
  </si>
  <si>
    <t>20.30.21.00.21.11.05.00.2</t>
  </si>
  <si>
    <t>Эмаль</t>
  </si>
  <si>
    <t>алкидно-акриловая</t>
  </si>
  <si>
    <t>1,9 кг</t>
  </si>
  <si>
    <t>32.91.12.00.00.00.14.11.1</t>
  </si>
  <si>
    <t>кисть плоская, предназначена для грунтовки, окраски, а также для покрытия поверхностей лаком</t>
  </si>
  <si>
    <t>28.41.32.00.00.00.16.10.1</t>
  </si>
  <si>
    <t>ножницы арматурные специальные</t>
  </si>
  <si>
    <t>ножницы арматурные специальные (ножницы для резки арматурной стали)</t>
  </si>
  <si>
    <t>25.73.10.00.00.20.22.10.1</t>
  </si>
  <si>
    <t>Коса</t>
  </si>
  <si>
    <t>сельскохозяйственный ручной носимый инструмент для скашивания травы</t>
  </si>
  <si>
    <t>июль 2014 года</t>
  </si>
  <si>
    <t>октябрь 2014 года</t>
  </si>
  <si>
    <t>февраль, март 2014 года</t>
  </si>
  <si>
    <t>март,июль,декабрь 2014 года</t>
  </si>
  <si>
    <t>июнь, декабрь 2014 года</t>
  </si>
  <si>
    <t>март, сентябрь 2014 года</t>
  </si>
  <si>
    <t>апрель, сентябрь 2014 года</t>
  </si>
  <si>
    <t>КК 12,5</t>
  </si>
  <si>
    <t>КК 2025</t>
  </si>
  <si>
    <t>43.21.10.13.15.00.00</t>
  </si>
  <si>
    <t>Обслуживание электрооборудования и линий электропередач</t>
  </si>
  <si>
    <t>33.14.19.00.00.00.00</t>
  </si>
  <si>
    <t>Работы по ремонту и техническому обслуживанию электрооборудования</t>
  </si>
  <si>
    <t>33.12.29.20.00.00.00</t>
  </si>
  <si>
    <t>Техническое обслуживание и ремонт автотранспорта с заменой запчастей</t>
  </si>
  <si>
    <t>94.99.12.20.10.00.00</t>
  </si>
  <si>
    <t>Работы по проведению мероприятий по развитию природно-экологической системы, охране и воспроизводству растительного и животного мира</t>
  </si>
  <si>
    <t>Работы по проведению экспертизы</t>
  </si>
  <si>
    <t>Комплекс работ по проведению экспертизы</t>
  </si>
  <si>
    <t>Услуги по техническому обслуживанию системы видеонаблюдения</t>
  </si>
  <si>
    <t>84.25.11.11.10.00.00</t>
  </si>
  <si>
    <t>Услуга по обслуживанию пожарно-охранной сигнализации</t>
  </si>
  <si>
    <t>80.10.12.12.10.00.00</t>
  </si>
  <si>
    <t>Услуги по охране имущества</t>
  </si>
  <si>
    <t>49.50.19.10.00.00.00</t>
  </si>
  <si>
    <t>Услуги транспортирования по трубопроводам воды</t>
  </si>
  <si>
    <t>37.00.11.12.00.00.00</t>
  </si>
  <si>
    <t>Услуги канализации производственных помещений</t>
  </si>
  <si>
    <t>Удаление твёрдых и жидких продуктов жизнедеятельности человека, хозяйственно-бытовых и дождевых сточ</t>
  </si>
  <si>
    <t>49.50.12.10.00.00.00</t>
  </si>
  <si>
    <t>Услуги транспортирования по трубопроводам газа горючего природного</t>
  </si>
  <si>
    <t>38.21.21.20.10.00.00</t>
  </si>
  <si>
    <t>Услуги по утилизации твердо-бытовых отходов</t>
  </si>
  <si>
    <t>Уборка снега и льда</t>
  </si>
  <si>
    <t>33.13.11.33.00.00.00</t>
  </si>
  <si>
    <t>Метрологическое обслуживание приборов неразрушающего контроля и измерительных приборов</t>
  </si>
  <si>
    <t>Диагностика, испытание, поверка, калибровка, настройка программного обеспечения, замена комплектующи</t>
  </si>
  <si>
    <t>33.13.11.09.00.00.00</t>
  </si>
  <si>
    <t>Услуги по заправке картриджей</t>
  </si>
  <si>
    <t>71.20.13.12.00.00.00</t>
  </si>
  <si>
    <t>Услуги по испытаниям и анализу электросетей и электрооборудования</t>
  </si>
  <si>
    <t>Услуги фиксированной местной, междугородней, международной телефонной связи - доступ и пользование</t>
  </si>
  <si>
    <t>Медицинское страхование работников и членов их семей на случай болезни</t>
  </si>
  <si>
    <t>март, июнь, сентябрь, декабрь</t>
  </si>
  <si>
    <t>65.20.31.00.00.00.05</t>
  </si>
  <si>
    <t>Услуги по перестрахованию гражданская правовой ответственности работодателя</t>
  </si>
  <si>
    <t>Услуги по предсменному медицинскому осмотру персонала</t>
  </si>
  <si>
    <t>38.22.29.30.10.15.00</t>
  </si>
  <si>
    <t>Услуги по утилизации компьютеров и оргтехники</t>
  </si>
  <si>
    <t>Услуги по аренде автобусов с водителем для внутригородских перевозок</t>
  </si>
  <si>
    <t>Аренда автобусов с водителем для внутригородских перевозок</t>
  </si>
  <si>
    <t>68.20.12.00.00.00.00</t>
  </si>
  <si>
    <t>Услуги по аренде помещения</t>
  </si>
  <si>
    <t>96.09.19.90.44.00.00</t>
  </si>
  <si>
    <t>Услуги по регистрации оборудования и приборов в реестрах</t>
  </si>
  <si>
    <t>65.20.21.00.00.00.03</t>
  </si>
  <si>
    <t>Услуги по перестрахованию (обязательному) гражданская правовой ответственности автовладельца</t>
  </si>
  <si>
    <t>71.20.14.10.00.00.00</t>
  </si>
  <si>
    <t>53.10.13.20.10.00.00</t>
  </si>
  <si>
    <t>Услуги почтовые по отправке и доставке посылок и бандеролей внутри страны</t>
  </si>
  <si>
    <t>по предоплате</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</si>
  <si>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</si>
  <si>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</si>
  <si>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</si>
  <si>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</si>
  <si>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</si>
  <si>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</si>
  <si>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</si>
  <si>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</si>
  <si>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</si>
  <si>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</si>
  <si>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</si>
  <si>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</si>
  <si>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</si>
  <si>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</si>
  <si>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</si>
  <si>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</si>
  <si>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</si>
  <si>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</si>
  <si>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</si>
  <si>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</si>
  <si>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</si>
  <si>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</si>
  <si>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</si>
  <si>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</si>
  <si>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</si>
  <si>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</si>
  <si>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</si>
  <si>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</si>
  <si>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</si>
  <si>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</si>
  <si>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</si>
  <si>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</si>
  <si>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</si>
  <si>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</si>
  <si>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</si>
  <si>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</si>
  <si>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</si>
  <si>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</si>
  <si>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</si>
  <si>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</si>
  <si>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</si>
  <si>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</si>
  <si>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</si>
  <si>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</si>
  <si>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</si>
  <si>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</si>
  <si>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</si>
  <si>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</si>
  <si>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</si>
  <si>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</si>
  <si>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</si>
  <si>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</si>
  <si>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</si>
  <si>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</si>
  <si>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</si>
  <si>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</si>
  <si>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</si>
  <si>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</si>
  <si>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</si>
  <si>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</si>
  <si>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</si>
  <si>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</si>
  <si>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</si>
  <si>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</si>
  <si>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</si>
  <si>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</si>
  <si>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</si>
  <si>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</si>
  <si>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</si>
  <si>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</si>
  <si>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</si>
  <si>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</si>
  <si>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</si>
  <si>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</si>
  <si>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</si>
  <si>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</si>
  <si>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</si>
  <si>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</si>
  <si>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</si>
  <si>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</si>
  <si>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</si>
  <si>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</si>
  <si>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</si>
  <si>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</si>
  <si>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</si>
  <si>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</si>
  <si>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</si>
  <si>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</si>
  <si>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</si>
  <si>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</si>
  <si>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</si>
  <si>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</si>
  <si>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</si>
  <si>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</si>
  <si>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</si>
  <si>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</si>
  <si>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</si>
  <si>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</si>
  <si>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</si>
  <si>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</si>
  <si>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</si>
  <si>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</si>
  <si>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</si>
  <si>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</si>
  <si>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</si>
  <si>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</si>
  <si>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</si>
  <si>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</si>
  <si>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</si>
  <si>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1791 Т</t>
  </si>
  <si>
    <t>1792 Т</t>
  </si>
  <si>
    <t>1793 Т</t>
  </si>
  <si>
    <t>1794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</si>
  <si>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</si>
  <si>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</si>
  <si>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</si>
  <si>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</si>
  <si>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</si>
  <si>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</si>
  <si>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</si>
  <si>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</si>
  <si>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</si>
  <si>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</si>
  <si>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</si>
  <si>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</si>
  <si>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</si>
  <si>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</si>
  <si>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</si>
  <si>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</si>
  <si>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</si>
  <si>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</si>
  <si>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</si>
  <si>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</si>
  <si>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</si>
  <si>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</si>
  <si>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</si>
  <si>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</si>
  <si>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</si>
  <si>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</si>
  <si>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</si>
  <si>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</si>
  <si>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</si>
  <si>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</si>
  <si>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</si>
  <si>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</si>
  <si>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</si>
  <si>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</si>
  <si>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1831 Т</t>
  </si>
  <si>
    <t>1832 Т</t>
  </si>
  <si>
    <t>1834 Т</t>
  </si>
  <si>
    <t>1835 Т</t>
  </si>
  <si>
    <t>1836 Т</t>
  </si>
  <si>
    <t>1837 Т</t>
  </si>
  <si>
    <t>1838 Т</t>
  </si>
  <si>
    <t>1839 Т</t>
  </si>
  <si>
    <t>1840 Т</t>
  </si>
  <si>
    <t>1841 Т</t>
  </si>
  <si>
    <t>1842 Т</t>
  </si>
  <si>
    <t>1843 Т</t>
  </si>
  <si>
    <t>1844 Т</t>
  </si>
  <si>
    <t>1845 Т</t>
  </si>
  <si>
    <t>1846 Т</t>
  </si>
  <si>
    <t>1847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</si>
  <si>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</si>
  <si>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</si>
  <si>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</si>
  <si>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</si>
  <si>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</si>
  <si>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</si>
  <si>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</si>
  <si>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</si>
  <si>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</si>
  <si>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</si>
  <si>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</si>
  <si>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</si>
  <si>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</si>
  <si>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</si>
  <si>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</si>
  <si>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</si>
  <si>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</si>
  <si>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</si>
  <si>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</si>
  <si>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</si>
  <si>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</si>
  <si>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</si>
  <si>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</si>
  <si>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</si>
  <si>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</si>
  <si>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</si>
  <si>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</si>
  <si>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</si>
  <si>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</si>
  <si>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</si>
  <si>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</si>
  <si>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</si>
  <si>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</si>
  <si>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</si>
  <si>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</si>
  <si>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</si>
  <si>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</si>
  <si>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</si>
  <si>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</si>
  <si>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</si>
  <si>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</si>
  <si>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</si>
  <si>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</si>
  <si>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</si>
  <si>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</si>
  <si>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</si>
  <si>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</si>
  <si>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</si>
  <si>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</si>
  <si>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</si>
  <si>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</si>
  <si>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</si>
  <si>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</si>
  <si>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</si>
  <si>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</si>
  <si>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</si>
  <si>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</si>
  <si>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</si>
  <si>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</si>
  <si>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</si>
  <si>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</si>
  <si>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</si>
  <si>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</si>
  <si>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</si>
  <si>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</si>
  <si>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</si>
  <si>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</si>
  <si>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</si>
  <si>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</si>
  <si>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</si>
  <si>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</si>
  <si>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</si>
  <si>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</si>
  <si>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</si>
  <si>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</si>
  <si>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</si>
  <si>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</si>
  <si>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</si>
  <si>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</si>
  <si>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</si>
  <si>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</si>
  <si>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</si>
  <si>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</si>
  <si>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</si>
  <si>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</si>
  <si>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</si>
  <si>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</si>
  <si>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</si>
  <si>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</si>
  <si>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</si>
  <si>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</si>
  <si>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</si>
  <si>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</si>
  <si>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</si>
  <si>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</si>
  <si>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</si>
  <si>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</si>
  <si>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</si>
  <si>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</si>
  <si>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</si>
  <si>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</si>
  <si>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</si>
  <si>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</si>
  <si>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</si>
  <si>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</si>
  <si>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</si>
  <si>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</si>
  <si>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</si>
  <si>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</si>
  <si>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</si>
  <si>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</si>
  <si>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</si>
  <si>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</si>
  <si>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</si>
  <si>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</si>
  <si>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</si>
  <si>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</si>
  <si>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</si>
  <si>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</si>
  <si>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</si>
  <si>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</si>
  <si>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</si>
  <si>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</si>
  <si>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</si>
  <si>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</si>
  <si>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</si>
  <si>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</si>
  <si>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</si>
  <si>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</si>
  <si>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</si>
  <si>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</si>
  <si>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</si>
  <si>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</si>
  <si>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</si>
  <si>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</si>
  <si>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</si>
  <si>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</si>
  <si>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</si>
  <si>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</si>
  <si>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</si>
  <si>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</si>
  <si>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</si>
  <si>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</si>
  <si>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</si>
  <si>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</si>
  <si>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</si>
  <si>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</si>
  <si>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</si>
  <si>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</si>
  <si>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</si>
  <si>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</si>
  <si>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</si>
  <si>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</si>
  <si>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</si>
  <si>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</si>
  <si>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</si>
  <si>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</si>
  <si>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</si>
  <si>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</si>
  <si>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</si>
  <si>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</si>
  <si>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</si>
  <si>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</si>
  <si>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</si>
  <si>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</si>
  <si>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</si>
  <si>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</si>
  <si>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</si>
  <si>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</si>
  <si>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</si>
  <si>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</si>
  <si>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</si>
  <si>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</si>
  <si>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</si>
  <si>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</si>
  <si>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</si>
  <si>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</si>
  <si>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</si>
  <si>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</si>
  <si>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</si>
  <si>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</si>
  <si>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</si>
  <si>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</si>
  <si>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</si>
  <si>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</si>
  <si>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</si>
  <si>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</si>
  <si>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</si>
  <si>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</si>
  <si>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</si>
  <si>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</si>
  <si>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</si>
  <si>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</si>
  <si>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</si>
  <si>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</si>
  <si>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</si>
  <si>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</si>
  <si>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</si>
  <si>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</si>
  <si>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</si>
  <si>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</si>
  <si>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</si>
  <si>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68.20.12.10.10.10.00</t>
  </si>
  <si>
    <t>Услуги по аренде погрузочно-перегрузочного комплекса</t>
  </si>
  <si>
    <t>28.30.52.00.00.00.10.30.1</t>
  </si>
  <si>
    <t>грабли боковые</t>
  </si>
  <si>
    <t xml:space="preserve">грабли </t>
  </si>
  <si>
    <t>01.01.-31.12.14г.</t>
  </si>
  <si>
    <t>диски по металлу</t>
  </si>
  <si>
    <t>28.13.31.00.00.00.47.17.1</t>
  </si>
  <si>
    <t>гидрозамок двусторонний</t>
  </si>
  <si>
    <t>двусторонний гидрозамок с двумя запорными элементами, с условным проходом, Ду 80 мм</t>
  </si>
  <si>
    <t>замок навесной "Экстра 80мм"</t>
  </si>
  <si>
    <t>28.13.31.40.10.10.20.10.1</t>
  </si>
  <si>
    <t>Лента</t>
  </si>
  <si>
    <t>тормозная, для станков-качалок</t>
  </si>
  <si>
    <t>кувалда 8 кг</t>
  </si>
  <si>
    <t>Плоская, заострённой формы. Применяется в сельском хозяйстве и землекопных работах. Сверху имеет отогнутые площадки, наступы. Иногда наступы сделаны в виде металлической поперечины на шейке лопаты.</t>
  </si>
  <si>
    <t>лопата штыковая, совковая без черенка</t>
  </si>
  <si>
    <t>28.25.11.00.00.00.10.13.1</t>
  </si>
  <si>
    <t xml:space="preserve">молоток </t>
  </si>
  <si>
    <t>молоток 400 гр.</t>
  </si>
  <si>
    <t>носилки</t>
  </si>
  <si>
    <t>25.73.30.00.00.14.11.11.1</t>
  </si>
  <si>
    <t>плоскогубцы</t>
  </si>
  <si>
    <t>С диэлектрическими ручками</t>
  </si>
  <si>
    <t>26.51.33.00.00.00.41.06.1</t>
  </si>
  <si>
    <t>лента из нержавеющей стали, ГОСТ 7502-98, шкала номинальной длины: 20 м</t>
  </si>
  <si>
    <t>рулетка 20м</t>
  </si>
  <si>
    <t>черенки д/граблей</t>
  </si>
  <si>
    <t>черенки д/лопат</t>
  </si>
  <si>
    <t>25.93.14.00.00.10.19.34.1</t>
  </si>
  <si>
    <t>ГОСТ 6750-75, 5х90 мм</t>
  </si>
  <si>
    <t>шифторез</t>
  </si>
  <si>
    <t>ГЗ 421 дв.</t>
  </si>
  <si>
    <t>900 Гз.</t>
  </si>
  <si>
    <t>К-135 МУ-53.33.07</t>
  </si>
  <si>
    <t>29.31.21.00.00.00.23.43.1</t>
  </si>
  <si>
    <t>130-Р137-067 конт.</t>
  </si>
  <si>
    <t>29.31.21.00.00.00.10.20.2</t>
  </si>
  <si>
    <t>27.12.24.15.11.11.11.70.1</t>
  </si>
  <si>
    <t>времени типа РЭМ</t>
  </si>
  <si>
    <t>65 АКБ</t>
  </si>
  <si>
    <t>мощность люминесцентной лампы 10/13 Вт</t>
  </si>
  <si>
    <t>Тип электрического аккумулятора с гелевым электролитом насыщенный литийсодержащим раствором 78 АСТ</t>
  </si>
  <si>
    <t>Тип электрического аккумулятора с гелевым электролитом насыщенный литийсодержащим раствором 190 АСТ</t>
  </si>
  <si>
    <t>22.11.13.00.00.11.10.02.1</t>
  </si>
  <si>
    <t>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</si>
  <si>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215 55 R16</t>
  </si>
  <si>
    <t>29.32.30.00.07.00.04.01.1</t>
  </si>
  <si>
    <t>на Тойота (Каролла)</t>
  </si>
  <si>
    <t xml:space="preserve">DC+BNC 20M 600G  </t>
  </si>
  <si>
    <t>DC+BNC 20M 1100G</t>
  </si>
  <si>
    <t>DC+BNC+RCA 40M 1200G</t>
  </si>
  <si>
    <t>блок питания</t>
  </si>
  <si>
    <t>26.40.33.00.00.00.11.10.1</t>
  </si>
  <si>
    <t>B61K7/16 - фиксаторы для закрепления подвижного состава, устанавливаемые на путях</t>
  </si>
  <si>
    <t>26.51.63.13.13.11.11.13.1</t>
  </si>
  <si>
    <t>Счетчик холодной воды</t>
  </si>
  <si>
    <t>водоизмер с радиомодулем</t>
  </si>
  <si>
    <t>тосол, VK-40</t>
  </si>
  <si>
    <t>19.20.29.00.00.11.40.30.3</t>
  </si>
  <si>
    <t>масло МГ-10</t>
  </si>
  <si>
    <t>19.20.29.00.00.11.40.32.3</t>
  </si>
  <si>
    <t>масло дизельное,W40</t>
  </si>
  <si>
    <t>28.95.11.00.00.00.09.01.1</t>
  </si>
  <si>
    <t xml:space="preserve">резак </t>
  </si>
  <si>
    <t>резак универсальный</t>
  </si>
  <si>
    <t>22.21.29.00.00.19.30.10.1</t>
  </si>
  <si>
    <t>Редуктор из полипропилена</t>
  </si>
  <si>
    <t xml:space="preserve">редуктор </t>
  </si>
  <si>
    <t>32.99.11.00.00.00.13.10.1</t>
  </si>
  <si>
    <t>Маска сварщика КС-500</t>
  </si>
  <si>
    <t>28.29.22.00.00.00.10.10.1</t>
  </si>
  <si>
    <t>огнетушитель для гражданской авиации</t>
  </si>
  <si>
    <t>ОПУ-5(3)</t>
  </si>
  <si>
    <t>21.20.24.00.00.00.34.10.1</t>
  </si>
  <si>
    <t>Ярко-оранжевая пластиковая коробочка размера 9см х 10см х 2см с надписью «Аптечка индивидуальная» Внутри — несколько ячеек для лекарств, пеналы с лекарствами, инструкция</t>
  </si>
  <si>
    <t>32.99.11.00.00.00.14.11.1</t>
  </si>
  <si>
    <t>для защиты от пылей и туманов</t>
  </si>
  <si>
    <t>респиратор УК2</t>
  </si>
  <si>
    <t>32.99.11.00.00.00.14.33.2</t>
  </si>
  <si>
    <t>противогаз</t>
  </si>
  <si>
    <t>шланговый (поставка воздушной смеси с некоторого отдаления)</t>
  </si>
  <si>
    <t>22.19.72.00.00.10.10.20.2</t>
  </si>
  <si>
    <t>Ковер диэлектрический резиновый первой группы длиной от 1000мм до 8000мм, шириной от 500мм до 1200мм. ГОСТ 4997-75</t>
  </si>
  <si>
    <t>13.92.29.00.00.00.60.10.1</t>
  </si>
  <si>
    <t>пояс монтажный</t>
  </si>
  <si>
    <t>32.50.42.00.00.00.13.20.1</t>
  </si>
  <si>
    <t>Очки защитные (кроме солнцезащитных) и аналогичные оптические приборы из пластмасс</t>
  </si>
  <si>
    <t>ОЗП-12</t>
  </si>
  <si>
    <t>14.12.30.00.00.80.15.16.1</t>
  </si>
  <si>
    <t>меховые, крытые тканью, ГОСТ 28503-90</t>
  </si>
  <si>
    <t>ватные</t>
  </si>
  <si>
    <t>из грубой овечьей натуральной шерсти, с резиновой подошвой, ГОСТ 18724-88</t>
  </si>
  <si>
    <t>валенки обрезиненные</t>
  </si>
  <si>
    <t>15.20.14.00.00.00.15.11.1</t>
  </si>
  <si>
    <t>галоши резиновые</t>
  </si>
  <si>
    <t>жилет путеец</t>
  </si>
  <si>
    <t>14.12.11.00.00.10.10.13.1</t>
  </si>
  <si>
    <t>костюм летний</t>
  </si>
  <si>
    <t>32.99.11.00.00.00.11.10.1</t>
  </si>
  <si>
    <t>СОМ3-55 каска зашитная</t>
  </si>
  <si>
    <t>Рукавицы брезентовые</t>
  </si>
  <si>
    <t>Руковицы брезентовые</t>
  </si>
  <si>
    <t>14.12.30.00.00.80.15.13.1</t>
  </si>
  <si>
    <t>15.20.32.00.00.00.12.52.1</t>
  </si>
  <si>
    <t>для защиты от скольжения по зажиренным поверхностям, верх комбинированный, утепленные, ГОСТ 12.4.033-77</t>
  </si>
  <si>
    <t>кирзовые</t>
  </si>
  <si>
    <t>14.12.30.00.00.40.10.12.1</t>
  </si>
  <si>
    <t>для токаря</t>
  </si>
  <si>
    <t>логотипы на спину</t>
  </si>
  <si>
    <t>32.30.15.00.00.00.30.02.1</t>
  </si>
  <si>
    <t>Перчатки хб</t>
  </si>
  <si>
    <t>сварочный</t>
  </si>
  <si>
    <t>14.12.22.00.00.10.11.10.1</t>
  </si>
  <si>
    <t>комбинезон с копюшоном</t>
  </si>
  <si>
    <t>14.12.30.00.00.11.02.07.1</t>
  </si>
  <si>
    <t>плащь непромокаемый</t>
  </si>
  <si>
    <t>15.20.14.00.00.00.11.10.1</t>
  </si>
  <si>
    <t>Боты диэлектрические</t>
  </si>
  <si>
    <t>24.42.23.00.00.11.10.11.1</t>
  </si>
  <si>
    <t xml:space="preserve">Катанка d-6,5 мм для увязки контейнеров </t>
  </si>
  <si>
    <t>сжиженный газ</t>
  </si>
  <si>
    <t>кислород,баллон-6м.куб</t>
  </si>
  <si>
    <t>Строп 4СК-16,5/3000</t>
  </si>
  <si>
    <t>Строп 4СК-12,0/3000</t>
  </si>
  <si>
    <t>Строп УСК1-32/5000</t>
  </si>
  <si>
    <t>Строп УСК1-22,5/5001</t>
  </si>
  <si>
    <t>25.93.11.00.00.18.10.14.1</t>
  </si>
  <si>
    <t>Строп УСК1-16,5/3000</t>
  </si>
  <si>
    <t>25.93.11.00.00.18.10.15.1</t>
  </si>
  <si>
    <t>Строп УСК1-12/3000</t>
  </si>
  <si>
    <t>Строп СТП-10,0/10000мм</t>
  </si>
  <si>
    <t>Строп 4СК-14/4000</t>
  </si>
  <si>
    <t>25.93.11.00.00.18.10.19.1</t>
  </si>
  <si>
    <t>Строп СТП-5т/5000мм</t>
  </si>
  <si>
    <t>ГОСТ 7399-97</t>
  </si>
  <si>
    <t>ГОСТ Р 51323.1-99</t>
  </si>
  <si>
    <t>27.12.22.11.11.11.11.10.1</t>
  </si>
  <si>
    <t>27.33.11.00.00.01.02.02.1</t>
  </si>
  <si>
    <t>РПС-1/1Л УЗ - рубильник с предохранителем, вид привода - боковой, номинальный ток - 100 А, длина вала - 180 мм, исполнение привода - левое.</t>
  </si>
  <si>
    <t>27.12.10.16.11.11.02.01.1</t>
  </si>
  <si>
    <t>Предохранители</t>
  </si>
  <si>
    <t>переменного тока, для конденсаторов - К, с мелкозернистым кварцевым наполнителем - К</t>
  </si>
  <si>
    <t>ГОСТ Р 50043.1-92</t>
  </si>
  <si>
    <t>27.11.43.00.00.00.02.20.2</t>
  </si>
  <si>
    <t>Трансформатор тока прочий. Имеет три фазы для подключения. Электрическая мощность более 16 кВА.</t>
  </si>
  <si>
    <t>ГОСТ 7746-2001</t>
  </si>
  <si>
    <t>РО 05-400-02 - прожектор с ртутной лампой типа ДРЛ для общего освещения, рассчитан на работу в сети переменного тока номинальным напряжением 220 В частотой 50 Гц, мощность - 400 Вт.</t>
  </si>
  <si>
    <t xml:space="preserve"> ДРЛ 400 Вт</t>
  </si>
  <si>
    <t>26.51.63.14.11.11.11.11.1</t>
  </si>
  <si>
    <t> ГОСТ 2746.1-88</t>
  </si>
  <si>
    <t>кабель КГ</t>
  </si>
  <si>
    <t>27.12.31.20.12.12.11.30.1</t>
  </si>
  <si>
    <t>пускатель магнитный</t>
  </si>
  <si>
    <t>серии ПМЕ, реверсивные, без реле</t>
  </si>
  <si>
    <t>ГОСТ 2491-82</t>
  </si>
  <si>
    <t>25.73.60.00.00.12.12.11.1</t>
  </si>
  <si>
    <t>кабельный, медно-алюминиевый, под опрессовку</t>
  </si>
  <si>
    <t>ГОСТ 9581-80</t>
  </si>
  <si>
    <t>29.10.19.00.00.20.11.10.1</t>
  </si>
  <si>
    <t>ГОСТ 23469.2-79</t>
  </si>
  <si>
    <t>28.15.10.00.00.00.10.13.1</t>
  </si>
  <si>
    <t xml:space="preserve"> ГОСТ 831-75</t>
  </si>
  <si>
    <t xml:space="preserve">Кабель </t>
  </si>
  <si>
    <t>КГ 3х10+1х6</t>
  </si>
  <si>
    <t>контактор КТК -63, 160А</t>
  </si>
  <si>
    <t>ПМЛ 4100</t>
  </si>
  <si>
    <t>ТЭ-25</t>
  </si>
  <si>
    <t xml:space="preserve"> ККТ-63-68 </t>
  </si>
  <si>
    <t xml:space="preserve">Рубильник </t>
  </si>
  <si>
    <t xml:space="preserve"> ЯРВ-400А</t>
  </si>
  <si>
    <t>28.30.93.00.00.00.16.11.1</t>
  </si>
  <si>
    <t>ТКГ-300,200</t>
  </si>
  <si>
    <t xml:space="preserve">катушка </t>
  </si>
  <si>
    <t>МО-200</t>
  </si>
  <si>
    <t>30.20.40.00.00.08.04.85.1</t>
  </si>
  <si>
    <t>ВУ-250МУ, КУ-701</t>
  </si>
  <si>
    <t>ПН-400А,ПН-250 А, 100, 630 А</t>
  </si>
  <si>
    <t>27.12.23.20.13.11.11.16.1</t>
  </si>
  <si>
    <t>электромагнитные крановые и тяговые серий КПД, КПП, ТКПД и КТК</t>
  </si>
  <si>
    <t>160А,250А</t>
  </si>
  <si>
    <t>25.93.11.00.00.09.13.10.2</t>
  </si>
  <si>
    <t>диаметр 13,длинна 50 м.</t>
  </si>
  <si>
    <t>27.90.60.00.00.01.01.06.1</t>
  </si>
  <si>
    <t>С5-3.9 КОМ - постоянный резистор, проволочный, номинальное сопротивление - 3.9 КОМ.</t>
  </si>
  <si>
    <t>"Ирак"</t>
  </si>
  <si>
    <t>29.31.22.00.00.00.37.08.1</t>
  </si>
  <si>
    <t>большая</t>
  </si>
  <si>
    <t>26.20.16.14.16.11.11.10.1</t>
  </si>
  <si>
    <t>шестерни</t>
  </si>
  <si>
    <t>ТЭ-80</t>
  </si>
  <si>
    <t xml:space="preserve">командоконтроллер </t>
  </si>
  <si>
    <t xml:space="preserve"> ККТ-63-68</t>
  </si>
  <si>
    <t>27.12.22.11.14.11.11.30.1</t>
  </si>
  <si>
    <t>ЯРВ 400</t>
  </si>
  <si>
    <t>250А</t>
  </si>
  <si>
    <t>контактор</t>
  </si>
  <si>
    <t>КТ-6033 250 А</t>
  </si>
  <si>
    <t xml:space="preserve"> 250 А</t>
  </si>
  <si>
    <t xml:space="preserve"> ТКГ-400</t>
  </si>
  <si>
    <t>ВУ-250МУ</t>
  </si>
  <si>
    <t>ПН- 630 А</t>
  </si>
  <si>
    <t>22.21.21.00.00.50.20.10.1</t>
  </si>
  <si>
    <t>трубка термоусаживания, 1500м.</t>
  </si>
  <si>
    <t>Реле</t>
  </si>
  <si>
    <t>Для подвижного состава</t>
  </si>
  <si>
    <t>РЭВ</t>
  </si>
  <si>
    <t>сальники гидравлич.системы</t>
  </si>
  <si>
    <t>технический</t>
  </si>
  <si>
    <t xml:space="preserve">6КВТ, </t>
  </si>
  <si>
    <t>ПЭТ-4</t>
  </si>
  <si>
    <t>Насос циркуляционный УП-50 с    электрическим двигателем 54В</t>
  </si>
  <si>
    <t>28.21.10.00.00.00.10.10.1</t>
  </si>
  <si>
    <t>Модульная котельная</t>
  </si>
  <si>
    <t>автономная котельная установка заводской готовности, с вмонтированным и настроенным котельным оборудованием.</t>
  </si>
  <si>
    <t>5 КВт</t>
  </si>
  <si>
    <t>28.14.12.10.00.00.00.23.1</t>
  </si>
  <si>
    <t>Кран</t>
  </si>
  <si>
    <t>кран смывной из цветных металлов прочий</t>
  </si>
  <si>
    <t>краны системы отопления</t>
  </si>
  <si>
    <t>28.29.12.00.00.00.10.10.1</t>
  </si>
  <si>
    <t>оборудование для фильтрования</t>
  </si>
  <si>
    <t>фильтр сетчатый системы отопления</t>
  </si>
  <si>
    <t>для вагона</t>
  </si>
  <si>
    <t>подкладки Р-43</t>
  </si>
  <si>
    <t>для электропоезда</t>
  </si>
  <si>
    <t>накладки</t>
  </si>
  <si>
    <t>костыли</t>
  </si>
  <si>
    <t>болты (стыковые, на ж/б шпалы)</t>
  </si>
  <si>
    <t>30.20.31.00.00.02.01.01.1</t>
  </si>
  <si>
    <t xml:space="preserve">Крестовина </t>
  </si>
  <si>
    <t>Р-50</t>
  </si>
  <si>
    <t>32.99.15.00.00.00.11.30.1</t>
  </si>
  <si>
    <t>Простой, С-13/м с резинкой</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</si>
  <si>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</si>
  <si>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</si>
  <si>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</si>
  <si>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 xml:space="preserve">книга учета </t>
  </si>
  <si>
    <t>папки для хранения документов</t>
  </si>
  <si>
    <t>матово-глянцевая поверхность, металлическая окантовка, р-р 60 x 320 x 297мм, формат А4, ширина корешка 50 мм, вместимость 350 листов</t>
  </si>
  <si>
    <t>Чернила для шариковых ручек</t>
  </si>
  <si>
    <t>20.52.10.00.00.00.09.06.3</t>
  </si>
  <si>
    <t xml:space="preserve">Клей  </t>
  </si>
  <si>
    <t>На основе этилцианакрилата для склеивания в любых сочетаниях фарфор, керамику, дерево, кожу, резину,металл, пробку,картон, большинство пластиков</t>
  </si>
  <si>
    <t>17.23.12.30.00.00.00.72.1</t>
  </si>
  <si>
    <t>Бумага для заметок</t>
  </si>
  <si>
    <t>липкая, размер 76-76 мм</t>
  </si>
  <si>
    <t>степлер №10</t>
  </si>
  <si>
    <t>17.21.15.20.00.00.00.40.1</t>
  </si>
  <si>
    <t>папка на 4 кольца, материал: полифем, толщина 2,8 мм, механизм: 4 D-образных кольц , размер, мм: 49 x 320 x 298, формат А4, ширина корешка 75 мм</t>
  </si>
  <si>
    <t>флешки</t>
  </si>
  <si>
    <t>26.51.32.12.12.13.11.20.1</t>
  </si>
  <si>
    <t>калькулятор</t>
  </si>
  <si>
    <t>бумага обложечная тетрадная</t>
  </si>
  <si>
    <t>высший сорт, масса 110 г/кв.м, влажность 4%, гладкость 450с, ширина 840 мм, ширина 350 мм, диаметр 700-800 мм, ГОСТ 12051-76</t>
  </si>
  <si>
    <t>тетради общие</t>
  </si>
  <si>
    <t>17.12.14.70.00.00.00.20.1</t>
  </si>
  <si>
    <t>с перламутровой поверхностью и односторонним тиснением</t>
  </si>
  <si>
    <t>бумага А4</t>
  </si>
  <si>
    <t>17.23.12.30.00.00.00.01.1</t>
  </si>
  <si>
    <t>из белой бумаги (блок из бумаг для заметок)</t>
  </si>
  <si>
    <t>17.23.13.35.00.00.00.16.1</t>
  </si>
  <si>
    <t>Книга учета готовности локомотива ТУ-125</t>
  </si>
  <si>
    <t>17.23.13.80.00.00.40.11.1</t>
  </si>
  <si>
    <t>Папка-портфель</t>
  </si>
  <si>
    <t>из мелованного картона, плотностью от 200 до 250 г/м2, формат А4</t>
  </si>
  <si>
    <t>17.23.13.80.00.00.52.10.1</t>
  </si>
  <si>
    <t xml:space="preserve">Книга-табель </t>
  </si>
  <si>
    <t>Чековая термолента</t>
  </si>
  <si>
    <t>бумажная лента  для кассовых аппаратов</t>
  </si>
  <si>
    <t>формат А4, недатированный</t>
  </si>
  <si>
    <t>ежедневники</t>
  </si>
  <si>
    <t>журнал вход/исх док.</t>
  </si>
  <si>
    <t>журнал прих/расх орд</t>
  </si>
  <si>
    <t>размера 125*220 мм</t>
  </si>
  <si>
    <t>блокнот</t>
  </si>
  <si>
    <t>регистры</t>
  </si>
  <si>
    <t>Профлист оцинкованный ГОСТ 24045-80</t>
  </si>
  <si>
    <t xml:space="preserve">Картридж к копировальной технике </t>
  </si>
  <si>
    <t>СВ436А/36</t>
  </si>
  <si>
    <t>Canon FX-10</t>
  </si>
  <si>
    <t>HPLU 7115</t>
  </si>
  <si>
    <t>92ALAZER HPC4092F</t>
  </si>
  <si>
    <t>Q2612A</t>
  </si>
  <si>
    <t>CANON H12275</t>
  </si>
  <si>
    <t>Капель 400 г, ручная стирка</t>
  </si>
  <si>
    <t>20.41.31.00.00.10.20.30.2</t>
  </si>
  <si>
    <t>500 мл.с дозаторм</t>
  </si>
  <si>
    <t>20.41.31.00.00.10.20.40.1</t>
  </si>
  <si>
    <t>жидкое, гелеобразное</t>
  </si>
  <si>
    <t>65 %, 200 гр</t>
  </si>
  <si>
    <t>20.41.31.00.00.20.00.10.1</t>
  </si>
  <si>
    <t>Салфетка</t>
  </si>
  <si>
    <t>чистящие салфетки, пропитанные специальным составом</t>
  </si>
  <si>
    <t>салфетка для стекла</t>
  </si>
  <si>
    <t>20.41.31.00.00.20.00.10.2</t>
  </si>
  <si>
    <t>Салфетки бытовые</t>
  </si>
  <si>
    <t>твердое, антибактериальное</t>
  </si>
  <si>
    <t>20.41.32.00.00.00.40.20.3</t>
  </si>
  <si>
    <t>Средство для мытья полов</t>
  </si>
  <si>
    <t>порошкообразное для мытья  полов</t>
  </si>
  <si>
    <t>Бумага туалетная</t>
  </si>
  <si>
    <t>однослойная</t>
  </si>
  <si>
    <t>Бумага таулетная</t>
  </si>
  <si>
    <t>17.22.11.30.00.00.00.20.1</t>
  </si>
  <si>
    <t>салфетки гигиенические или косметические</t>
  </si>
  <si>
    <t>влажные</t>
  </si>
  <si>
    <t>полотенца гигиенические или косметические</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</si>
  <si>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топленое пастеризованное. СТ РК 1760-2008</t>
  </si>
  <si>
    <t>молоко, жирность 3,2%</t>
  </si>
  <si>
    <t>17.23.13.10.00.00.00.07.1</t>
  </si>
  <si>
    <t>приобретение литературы (для ОТ)</t>
  </si>
  <si>
    <t>регистрации инструктажа по ОТ и ТБ ТНУ-19 книга уч.стат. 100л</t>
  </si>
  <si>
    <t>проездные билеты</t>
  </si>
  <si>
    <t>перемотка электродвигателя мощностью 3,5   кВт и ремонт статора,  ротора колец</t>
  </si>
  <si>
    <t>перемотка электродвигателя мощностью 15   кВт и ремонт статора,  ротора колец</t>
  </si>
  <si>
    <t>перемотка электродвигателя мощностью 5,5   кВт и ремонт статора,  ротора колец</t>
  </si>
  <si>
    <t>перемотка электродвигателя мощностью 7,5   кВт и ремонт статора,  ротора колец</t>
  </si>
  <si>
    <t>козлового Крана КК-5, зав.№2112</t>
  </si>
  <si>
    <t>козлового Крана ККС-10  зав.№3477</t>
  </si>
  <si>
    <t>Изготовление вала (Ф 75 L 521)</t>
  </si>
  <si>
    <t>42.12.20.11.10.00.00</t>
  </si>
  <si>
    <t>Комплексные работы по сооружению железнодорожных подъездных путей узкой колеи (перешивка стрелочного перевода, смена рельс и шпал, выправка, рихтовка, постановка на балласт, оздоровление земляного полотна)</t>
  </si>
  <si>
    <t>нивелировка и выправка подкранового пути (Путь № 7 )</t>
  </si>
  <si>
    <t>нивелировка и выправка подкранового пути (Путь № 8 )</t>
  </si>
  <si>
    <t>сервисное обслуживание грузовых автомашин МАЗ 643008-060-020</t>
  </si>
  <si>
    <t>52.21.19.40.12.00.00</t>
  </si>
  <si>
    <t xml:space="preserve"> - ТО-2(18,634тыс.)</t>
  </si>
  <si>
    <t>Услуги по экипировке локомотивов песком</t>
  </si>
  <si>
    <t>52.21.19.40.11.11.00</t>
  </si>
  <si>
    <t xml:space="preserve"> - ТО-3 (197,0тыс.)</t>
  </si>
  <si>
    <t>Услуги по экипировке локомотивов горюче-смазочными материалами</t>
  </si>
  <si>
    <t xml:space="preserve">74.90.20.40.25.00.00 
</t>
  </si>
  <si>
    <t xml:space="preserve"> - заправка аккумуляторных батарей</t>
  </si>
  <si>
    <t>52.21.19.40.13.00.00</t>
  </si>
  <si>
    <t>Обслуживание трансформаторной подстанции и электроустановок</t>
  </si>
  <si>
    <t>71.20.13.10.00.00.00</t>
  </si>
  <si>
    <t>Услуги по испытаниям и анализу комплексных электромеханических систем</t>
  </si>
  <si>
    <t>35.30.12.12.00.00.00</t>
  </si>
  <si>
    <t xml:space="preserve"> -обследование теплоустановок</t>
  </si>
  <si>
    <t xml:space="preserve"> -опрессовка внешней теплотрассы</t>
  </si>
  <si>
    <t>45.20.30.10.10.00.00</t>
  </si>
  <si>
    <t>Услуги по мойке машин</t>
  </si>
  <si>
    <t>Услуги кассового обслуживания</t>
  </si>
  <si>
    <t>Услуги фиксированной местной телефонной связи</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</si>
  <si>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</si>
  <si>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</si>
  <si>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Уборка  снега и льда</t>
  </si>
  <si>
    <t xml:space="preserve"> - СЭС и дератизация</t>
  </si>
  <si>
    <t>82.30.11.14.00.00.00</t>
  </si>
  <si>
    <t>Услуги по организации корпоративных мероприятий</t>
  </si>
  <si>
    <t>Комплекс услуг по организации корпоративных мероприятий (проведение анимационных, физкультурно-оздоровительных, тренинговых и диагностических модулей,  семинаров-тренингов, приглашение специалистов, организация концертов, мастер-классов, круглых столов)</t>
  </si>
  <si>
    <t>341 У</t>
  </si>
  <si>
    <t>343 У</t>
  </si>
  <si>
    <t>344 У</t>
  </si>
  <si>
    <t>345 У</t>
  </si>
  <si>
    <t>346 У</t>
  </si>
  <si>
    <t>347 У</t>
  </si>
  <si>
    <t>348 У</t>
  </si>
  <si>
    <t>349 У</t>
  </si>
  <si>
    <t>350 У</t>
  </si>
  <si>
    <t>351 У</t>
  </si>
  <si>
    <t>на ТО-18 -погрузчик</t>
  </si>
  <si>
    <t>28.13.14.00.00.00.10.12.2</t>
  </si>
  <si>
    <t>гидронасос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</si>
  <si>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</si>
  <si>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30.20.31.00.00.00.30.20.1</t>
  </si>
  <si>
    <t>гидроцилиндр</t>
  </si>
  <si>
    <t>27.51.26.02.01.00.00.10.1</t>
  </si>
  <si>
    <t>радиатор</t>
  </si>
  <si>
    <t>30.20.40.00.00.03.01.03.1</t>
  </si>
  <si>
    <t>Компрессор</t>
  </si>
  <si>
    <t>для питания сжатым воздухом тормозных систем и пневматических приборов локомотивов, путевых и строительных машин и других видов транспорта</t>
  </si>
  <si>
    <t>22.23.15.00.00.40.10.10.1</t>
  </si>
  <si>
    <t>Линолеум</t>
  </si>
  <si>
    <t>20.30.21.00.21.04.21.10.1</t>
  </si>
  <si>
    <t>ЭП-1267, суспензия неорганических пигментов и наполнителей в растворе эпоксидной и перхлорвиниловой смолы</t>
  </si>
  <si>
    <t xml:space="preserve"> масло ТАД-17</t>
  </si>
  <si>
    <t>Строп УСК1-22,3/5000</t>
  </si>
  <si>
    <t>Строп УСК1-16,7/3000</t>
  </si>
  <si>
    <t>Строп УСК1-19,5/3000</t>
  </si>
  <si>
    <t>канат стальной</t>
  </si>
  <si>
    <t>канат стальной передвижения тележки диам.-12 мм., в метрах</t>
  </si>
  <si>
    <t>канат стальной грузовой диам.-13 мм., в метрах</t>
  </si>
  <si>
    <t>марка Гидротолкатель ТЭ-25</t>
  </si>
  <si>
    <t>Кабель КГ 3х16+1 L100м для хода гр. Тележки</t>
  </si>
  <si>
    <t>марка Гидротолкатель ТЭ-50</t>
  </si>
  <si>
    <t>ПАЕ 400</t>
  </si>
  <si>
    <t>козлового Крана КК-6,3, зав.№2112</t>
  </si>
  <si>
    <t xml:space="preserve">козлового Крана К-305Н </t>
  </si>
  <si>
    <t>козлового Крана КК-5, №1685</t>
  </si>
  <si>
    <t xml:space="preserve">нивелировка и выправка подкранового пути </t>
  </si>
  <si>
    <t>Работы по разработке форм отчетности</t>
  </si>
  <si>
    <t>Услуги по аренде легковых автомобилей с водителем</t>
  </si>
  <si>
    <t>352 У</t>
  </si>
  <si>
    <t>353 У</t>
  </si>
  <si>
    <t>354 У</t>
  </si>
  <si>
    <t xml:space="preserve">ТЭ-50 </t>
  </si>
  <si>
    <t>ТЭГ</t>
  </si>
  <si>
    <t>ТЭГ-25</t>
  </si>
  <si>
    <t>пускатель ПМИ 111</t>
  </si>
  <si>
    <t xml:space="preserve">пускатель ПМЛ </t>
  </si>
  <si>
    <t>ПМИ-380*32А</t>
  </si>
  <si>
    <t>ПМИ 380-9А</t>
  </si>
  <si>
    <t>КТВ 6022</t>
  </si>
  <si>
    <t>тормозные барабаны диам 160мм</t>
  </si>
  <si>
    <t>шестярны</t>
  </si>
  <si>
    <t xml:space="preserve">электроддвигатель МTF 412-6 30 квт 970 Об/мин </t>
  </si>
  <si>
    <t>MTF 311-8,   7,5 КВТ 700 Об/мин</t>
  </si>
  <si>
    <t>26.51.70.13.00.00.00.10.1</t>
  </si>
  <si>
    <t>27.33.11.00.00.03.30.10.1</t>
  </si>
  <si>
    <t>конечн.выкл КУ-703</t>
  </si>
  <si>
    <t>конечн. Выкл. ВУ-250 А У2</t>
  </si>
  <si>
    <t>контактор КТ 6022  160 А</t>
  </si>
  <si>
    <t>КТ  6000/02</t>
  </si>
  <si>
    <t>КТ 6003</t>
  </si>
  <si>
    <t>магн.пускатель ПМЕ  211</t>
  </si>
  <si>
    <t>магн.пускатель ПМЕ  212</t>
  </si>
  <si>
    <t>пускатель ПМЕ 111</t>
  </si>
  <si>
    <t>пускатель ПМЛ</t>
  </si>
  <si>
    <t>пускатель ПМЕ111</t>
  </si>
  <si>
    <t>разные для крана К 305   Н, кроме лимита</t>
  </si>
  <si>
    <t>фильтры масляные</t>
  </si>
  <si>
    <t>шланги гидровлические</t>
  </si>
  <si>
    <t>блоки отводные</t>
  </si>
  <si>
    <t>канат диам 16 ММ</t>
  </si>
  <si>
    <t xml:space="preserve">редуктор на ход грузовой тележки </t>
  </si>
  <si>
    <t>сайлентблок. 8 набор</t>
  </si>
  <si>
    <t>29.32.30.00.01.01.15.02.1</t>
  </si>
  <si>
    <t>ремни разные</t>
  </si>
  <si>
    <t>рулевые тяги</t>
  </si>
  <si>
    <t>для автокран КТА 25</t>
  </si>
  <si>
    <t>ведомый диск. Сцепление</t>
  </si>
  <si>
    <t>топл.насос высокого давления (ТНВД)</t>
  </si>
  <si>
    <t>водяной насос</t>
  </si>
  <si>
    <t>турбокомпрессор</t>
  </si>
  <si>
    <t>форсунка</t>
  </si>
  <si>
    <t>влагоотд. КАМАЗ</t>
  </si>
  <si>
    <t>выдвижения опор</t>
  </si>
  <si>
    <t>реле разные</t>
  </si>
  <si>
    <t>потрубки разные</t>
  </si>
  <si>
    <t>насос шестерчатый НШ для крана КС 5363 Д</t>
  </si>
  <si>
    <t>27.20.21.00.00.00.02.20.2</t>
  </si>
  <si>
    <t>аккумулятор 6ст 190</t>
  </si>
  <si>
    <t xml:space="preserve">блоки отводные </t>
  </si>
  <si>
    <t>29.32.30.00.07.00.01.06.1</t>
  </si>
  <si>
    <t>тормозные барабаны диам 200мм</t>
  </si>
  <si>
    <t>Ходовые колеса теляжки</t>
  </si>
  <si>
    <t>28.15.22.00.00.00.17.10.1</t>
  </si>
  <si>
    <t>14.20.10.00.00.00.70.19.1</t>
  </si>
  <si>
    <t>муфты</t>
  </si>
  <si>
    <t>гидрошланги</t>
  </si>
  <si>
    <t>29.32.30.00.07.00.30.01.2</t>
  </si>
  <si>
    <t>колодка</t>
  </si>
  <si>
    <t>колодка тормозного руч.</t>
  </si>
  <si>
    <t>генеротор возбуждения</t>
  </si>
  <si>
    <t>контролер КГ 600/2</t>
  </si>
  <si>
    <t>пускатель маг.ПМ 630/120</t>
  </si>
  <si>
    <t>провод ВВТ</t>
  </si>
  <si>
    <t>масла для крана КС 3577-142,от.т КС 5042-54,ОК-305 Н-43,3 т</t>
  </si>
  <si>
    <t>фильтр двигателя масленный на погрузчик LW 300 F Китай</t>
  </si>
  <si>
    <t xml:space="preserve">костюм </t>
  </si>
  <si>
    <t>14.12.11.00.00.70.10.30.1</t>
  </si>
  <si>
    <t>рукавицы комбинированные</t>
  </si>
  <si>
    <t>распиратор</t>
  </si>
  <si>
    <t>перчатки диэлектрический</t>
  </si>
  <si>
    <t>аптечка</t>
  </si>
  <si>
    <t>тени для кранов</t>
  </si>
  <si>
    <t>бензонасос для газель</t>
  </si>
  <si>
    <t>22.11.13.00.00.11.10.01.1</t>
  </si>
  <si>
    <t>29.32.30.00.07.00.02.03.1</t>
  </si>
  <si>
    <t>29.32.30.00.07.00.04.03.1</t>
  </si>
  <si>
    <t>29.32.30.00.07.00.04.06.1</t>
  </si>
  <si>
    <t>28.29.22.00.00.00.01.02.1</t>
  </si>
  <si>
    <t>22.29.23.00.00.00.32.11.1</t>
  </si>
  <si>
    <t>29.31.21.00.00.00.10.21.2</t>
  </si>
  <si>
    <t>29.31.22.00.00.00.32.18.1</t>
  </si>
  <si>
    <t>29.32.30.00.05.01.03.27.1</t>
  </si>
  <si>
    <t>29.32.30.00.06.04.01.03.1</t>
  </si>
  <si>
    <t>29.31.23.00.00.00.50.20.1</t>
  </si>
  <si>
    <t>27.40.14.00.00.00.05.10.1</t>
  </si>
  <si>
    <t>27.12.21.11.11.11.16.10.1</t>
  </si>
  <si>
    <t>29.32.30.00.01.01.01.06.1</t>
  </si>
  <si>
    <t>29.31.21.00.00.00.25.10.1</t>
  </si>
  <si>
    <t>29.32.30.00.15.00.79.00.1</t>
  </si>
  <si>
    <t>19.20.29.00.00.11.20.30.1</t>
  </si>
  <si>
    <t>масла для газеля</t>
  </si>
  <si>
    <t>с липким краем, размер 76х 76мм, 100 л</t>
  </si>
  <si>
    <t>22.29.25.00.00.00.16.19.1</t>
  </si>
  <si>
    <t>22.29.25.00.00.00.16.28.1</t>
  </si>
  <si>
    <t>22.29.25.00.00.00.18.27.1</t>
  </si>
  <si>
    <t>степлер металический №10</t>
  </si>
  <si>
    <t>степлер металический №24/6</t>
  </si>
  <si>
    <t>28.23.12.00.00.00.17.12.1</t>
  </si>
  <si>
    <t>калькулятор 12разрядн.</t>
  </si>
  <si>
    <t>22.29.25.00.00.00.13.13.1</t>
  </si>
  <si>
    <t>17.23.13.40.00.00.00.48.1</t>
  </si>
  <si>
    <t>книга канцелярская тв переплет            (в линию, в клетку)</t>
  </si>
  <si>
    <t>17.23.13.40.00.00.00.32.1</t>
  </si>
  <si>
    <t>канцелярская</t>
  </si>
  <si>
    <t>урна</t>
  </si>
  <si>
    <t>22.29.23.00.00.00.11.43.1</t>
  </si>
  <si>
    <t xml:space="preserve">ведро </t>
  </si>
  <si>
    <t>пластиковое овальное</t>
  </si>
  <si>
    <t>щетка с совком и ручкой</t>
  </si>
  <si>
    <t>25.73.10.00.00.10.10.13.1</t>
  </si>
  <si>
    <t>13.20.44.00.00.00.00.05.1</t>
  </si>
  <si>
    <t>марля</t>
  </si>
  <si>
    <t>13.92.29.00.00.00.50.30.3</t>
  </si>
  <si>
    <t>полотенце</t>
  </si>
  <si>
    <t>20.41.32.00.00.00.40.10.1</t>
  </si>
  <si>
    <t>20.41.32.00.00.00.20.10.3</t>
  </si>
  <si>
    <t>17.22.11.10.00.00.00.08.1</t>
  </si>
  <si>
    <t>бумага туалетная</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</si>
  <si>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</si>
  <si>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</si>
  <si>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</si>
  <si>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</si>
  <si>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</si>
  <si>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</si>
  <si>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</si>
  <si>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</si>
  <si>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</si>
  <si>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</si>
  <si>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</si>
  <si>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</si>
  <si>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</si>
  <si>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</si>
  <si>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</si>
  <si>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</si>
  <si>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</si>
  <si>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</si>
  <si>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</si>
  <si>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</si>
  <si>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</si>
  <si>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</si>
  <si>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</si>
  <si>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</si>
  <si>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</si>
  <si>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</si>
  <si>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</si>
  <si>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</si>
  <si>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</si>
  <si>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</si>
  <si>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</si>
  <si>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</si>
  <si>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</si>
  <si>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</si>
  <si>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</si>
  <si>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</si>
  <si>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</si>
  <si>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</si>
  <si>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</si>
  <si>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</si>
  <si>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</si>
  <si>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</si>
  <si>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</si>
  <si>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</si>
  <si>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</si>
  <si>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</si>
  <si>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</si>
  <si>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</si>
  <si>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</si>
  <si>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LW-300 ковшовый</t>
  </si>
  <si>
    <t>Обследование крана К-305 Н</t>
  </si>
  <si>
    <t>Обследование крана К-6,3</t>
  </si>
  <si>
    <t>Обследование крана К-305Н</t>
  </si>
  <si>
    <t>Обследование крана КС-5042</t>
  </si>
  <si>
    <t>Обследование крана КС5363</t>
  </si>
  <si>
    <t>Обследование крана КТА 25</t>
  </si>
  <si>
    <t>Обследование крана КС 3577</t>
  </si>
  <si>
    <t xml:space="preserve"> - страхование автотранспорта, ГПО</t>
  </si>
  <si>
    <t>страхование имущества (кранов ГПО)</t>
  </si>
  <si>
    <t>страхование персонала (обязательное страхование ГПО)</t>
  </si>
  <si>
    <t>116 Р</t>
  </si>
  <si>
    <t>125 Р</t>
  </si>
  <si>
    <t>127 Р</t>
  </si>
  <si>
    <t>128 Р</t>
  </si>
  <si>
    <t>130 Р</t>
  </si>
  <si>
    <t>132 Р</t>
  </si>
  <si>
    <t>133 Р</t>
  </si>
  <si>
    <t>134 Р</t>
  </si>
  <si>
    <t>135 Р</t>
  </si>
  <si>
    <t>136 Р</t>
  </si>
  <si>
    <t>137 Р</t>
  </si>
  <si>
    <t>168 Р</t>
  </si>
  <si>
    <t>129 У</t>
  </si>
  <si>
    <t>133 У</t>
  </si>
  <si>
    <t>134 У</t>
  </si>
  <si>
    <t>136 У</t>
  </si>
  <si>
    <t>152 У</t>
  </si>
  <si>
    <t>153 У</t>
  </si>
  <si>
    <t>154 У</t>
  </si>
  <si>
    <t>216 У</t>
  </si>
  <si>
    <t>219 У</t>
  </si>
  <si>
    <t>221 У</t>
  </si>
  <si>
    <t>сентябрь, 
октябрь 2014 года</t>
  </si>
  <si>
    <t>сентябрь, декабрь 2014 года</t>
  </si>
  <si>
    <t>Маркетинговые исследования с целью выявления потенциальных грузопотоков клиентов из КНР и переориентирования этих грузопотоков с морских путей на железную дорогу</t>
  </si>
  <si>
    <t>июнь-июль 2014 года</t>
  </si>
  <si>
    <t>30% предоплата</t>
  </si>
  <si>
    <t>апрель/май 2014</t>
  </si>
  <si>
    <t>апрель, май 2014 года</t>
  </si>
  <si>
    <t>июнь,  июль 2014 года</t>
  </si>
  <si>
    <t>июль, август 2014 года</t>
  </si>
  <si>
    <t>сентябрь, октябрь 2014 года</t>
  </si>
  <si>
    <t>сентябрь, ктябрь 2014 года</t>
  </si>
  <si>
    <t>22.11.13.00.00.11.10.05.1</t>
  </si>
  <si>
    <t>Размер: 185/75R16. Шина резиновая пневматическая новая для автобусов или автомобилей грузовых. Конструкция шины: радиальная.  Комплектность: шина бескамерная.</t>
  </si>
  <si>
    <t>апрель. май 2014 года</t>
  </si>
  <si>
    <t>Лопата совковая с черенком</t>
  </si>
  <si>
    <t>25.73.10.00.00.10.10.24.1</t>
  </si>
  <si>
    <t>Лопаты копальные остроконечные (штыковые) с черенком</t>
  </si>
  <si>
    <t>28.41.32.00.00.00.11.11.1</t>
  </si>
  <si>
    <t>ножницы для обработки металла листовые с наклонным ножом (гильотинные) для листа толщиной свыше 6,3 мм</t>
  </si>
  <si>
    <t>32.91.11.00.00.00.12.10.1</t>
  </si>
  <si>
    <t>Из материалов растительного происхождения</t>
  </si>
  <si>
    <t>Кувалда</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</si>
  <si>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</si>
  <si>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</si>
  <si>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</si>
  <si>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28.24.11.00.00.00.10.10.1</t>
  </si>
  <si>
    <t>инструмент ручной переносной пневматический вращательного действия (включая комбинированные вращательно-ударного действия) для обработки металла</t>
  </si>
  <si>
    <t>25.73.30.00.00.16.08.40.1</t>
  </si>
  <si>
    <t>Набор ключей рожковый от 6 до 32 рам.</t>
  </si>
  <si>
    <t>для винтов с внутренним шестигранником, ГОСТ 11737-93</t>
  </si>
  <si>
    <t>Набор ключей головковые</t>
  </si>
  <si>
    <t>Удлинитель</t>
  </si>
  <si>
    <t>электрический</t>
  </si>
  <si>
    <t>08.12.13.00.00.00.12.30.2</t>
  </si>
  <si>
    <t>материалы для подъемки путей на стрелочный перевод № 163,173,175 (щебень)</t>
  </si>
  <si>
    <t>для строительных работ, ГОСТ 8267-93, фракции св. 10 до 20 мм, количество зерен крупнее верхнего номинального размера в пределах размеров, мм от 60 до 70, % по массе, не более 5</t>
  </si>
  <si>
    <t>Для железной дороги, широкой колеи</t>
  </si>
  <si>
    <t>25.93.14.00.00.10.17.37.1</t>
  </si>
  <si>
    <t>ГОСТ 4028-63, 6,0х200 мм</t>
  </si>
  <si>
    <t>15.20.32.00.00.00.13.16.1</t>
  </si>
  <si>
    <t>для защиты от скольжения по зажиренным поверхностям, верх из кожи юфтевой или водостойкой, ГОСТ 12.4.033-77</t>
  </si>
  <si>
    <t>Папка-регистратор А4</t>
  </si>
  <si>
    <t>Бумага офисная А4, 80г/м2</t>
  </si>
  <si>
    <t>одна пачка</t>
  </si>
  <si>
    <t>Скрепки цинковые</t>
  </si>
  <si>
    <t xml:space="preserve">Ручка шариковая </t>
  </si>
  <si>
    <t>Ручка шариковая с жидкими чернилами</t>
  </si>
  <si>
    <t>Клей карандаш</t>
  </si>
  <si>
    <t>25.99.23.00.00.11.14.15.1</t>
  </si>
  <si>
    <t>Точилка для карандашей пластиковая</t>
  </si>
  <si>
    <t>для карандашей, пластиковая</t>
  </si>
  <si>
    <t>Папка-скоросшиватель картонная, мелованная</t>
  </si>
  <si>
    <t xml:space="preserve">Нож канцелярский </t>
  </si>
  <si>
    <t>Бумага офисная A4 80г/м2</t>
  </si>
  <si>
    <t>Ножницы из нерж. стали пластмассовые ручки обрезиненные</t>
  </si>
  <si>
    <t>Линейка пластмассовая 20 см, прозрачная, цветная, с пазом и фаской</t>
  </si>
  <si>
    <t>Карандаши черные с твердо-мягким грифелем</t>
  </si>
  <si>
    <t>Блокнот на спирали А5</t>
  </si>
  <si>
    <t>общая,96 листов</t>
  </si>
  <si>
    <t>25.93.14.00.00.12.16.10.1</t>
  </si>
  <si>
    <t>Скобы стальные</t>
  </si>
  <si>
    <t>металлическая, для степлера</t>
  </si>
  <si>
    <t>Степлер на скобы, черный</t>
  </si>
  <si>
    <t>Дырокол черный</t>
  </si>
  <si>
    <t>Лоток для документов А4 вертикальный, черный</t>
  </si>
  <si>
    <t>32.99.59.00.00.00.27.10.1</t>
  </si>
  <si>
    <t>Бейдж с красным шнурком</t>
  </si>
  <si>
    <t>нагрудная визитная карточка</t>
  </si>
  <si>
    <t>24.42.24.00.00.14.10.11.2</t>
  </si>
  <si>
    <t>Упаковочная клейкая лента прозрачный</t>
  </si>
  <si>
    <t>липкая (клейкая), на основе алюминиевой фольги</t>
  </si>
  <si>
    <t>Антистеплер для скоб черный</t>
  </si>
  <si>
    <t>Календарь настольный перекидной  2014 г.</t>
  </si>
  <si>
    <t>Органайзер настольный бумага д/заметок, черный</t>
  </si>
  <si>
    <t>Набор текст. маркеров</t>
  </si>
  <si>
    <t>22.29.25.00.00.00.18.25.1</t>
  </si>
  <si>
    <t>Папка для бумаг с резинками, черный</t>
  </si>
  <si>
    <t>Папка пластиковая с резинками, до 300 листов</t>
  </si>
  <si>
    <t>25.99.23.00.00.11.10.13.1</t>
  </si>
  <si>
    <t>Зажимы для бумаги 25мм, черные</t>
  </si>
  <si>
    <t>Зажимы для бумаг. Размер 25 мм</t>
  </si>
  <si>
    <t>25.99.23.00.00.11.10.11.1</t>
  </si>
  <si>
    <t>Зажимы для бумаги 19мм, черные</t>
  </si>
  <si>
    <t>Зажимы для бумаг. Размер 19 мм</t>
  </si>
  <si>
    <t>25.99.23.00.00.11.10.14.1</t>
  </si>
  <si>
    <t>Зажимы для бумаги 32мм, черные</t>
  </si>
  <si>
    <t>Зажимы для бумаг. Размер 32 мм</t>
  </si>
  <si>
    <t>25.99.23.00.00.11.10.15.1</t>
  </si>
  <si>
    <t>Зажимы для бумаги 41мм, черные</t>
  </si>
  <si>
    <t>Зажимы для бумаг. Размер 41 мм</t>
  </si>
  <si>
    <t>Книга входящей корреспонденции, 50 л.</t>
  </si>
  <si>
    <t>Книга исходящей корреспонденции, 50 л.</t>
  </si>
  <si>
    <t>27.40.21.00.00.10.10.14.1</t>
  </si>
  <si>
    <t>ГОСТ 8607-82, светильники настольные</t>
  </si>
  <si>
    <t>декабрь 2013года, январь 2014 года</t>
  </si>
  <si>
    <t>20.41.32.00.00.00.30.20.1</t>
  </si>
  <si>
    <t>Жидкость для чистки сантехники</t>
  </si>
  <si>
    <t>гелеобразное для чистки ванн и раковин</t>
  </si>
  <si>
    <t>13.92.21.00.00.00.30.14.2</t>
  </si>
  <si>
    <t>Полиэтиленовые мешки для мусора с завязками повышенной прочности</t>
  </si>
  <si>
    <t>13.92.29.00.00.00.45.10.3</t>
  </si>
  <si>
    <t>Обтирочное полотно</t>
  </si>
  <si>
    <t>обтирочное, материал - хлопок</t>
  </si>
  <si>
    <t>20.20.14.00.00.00.40.10.1</t>
  </si>
  <si>
    <t>Дезинфицирующее средство широкого спектра действия</t>
  </si>
  <si>
    <t>14.12.30.00.00.80.16.43.1</t>
  </si>
  <si>
    <t>Перчатки универсальные</t>
  </si>
  <si>
    <t>из латекса, хозяйственные</t>
  </si>
  <si>
    <t>Салфетка универсальная</t>
  </si>
  <si>
    <t>Средство для чистки стекол</t>
  </si>
  <si>
    <t>Стиральный порошок</t>
  </si>
  <si>
    <t>Туалетное мыло</t>
  </si>
  <si>
    <t>32.91.12.00.00.00.12.60.1</t>
  </si>
  <si>
    <t>Туалетный набор</t>
  </si>
  <si>
    <t>Щетки туалетные для ухода за внешностью, из резины или пластмасс</t>
  </si>
  <si>
    <t>Чистящее средство д/унитазов</t>
  </si>
  <si>
    <t>20.41.44.00.00.00.00.10.2</t>
  </si>
  <si>
    <t>против ржавчины</t>
  </si>
  <si>
    <t>13.92.29.00.00.00.10.01.1</t>
  </si>
  <si>
    <t>Чудо тряпка</t>
  </si>
  <si>
    <t>тканая</t>
  </si>
  <si>
    <t>10.51.11.00.00.00.12.10.1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</si>
  <si>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1%, но не более 3% жирности  пастеризованное. СТ РК 1760-2008</t>
  </si>
  <si>
    <t>17.23.13.50.00.00.00.31.1</t>
  </si>
  <si>
    <t>порошок стиральный</t>
  </si>
  <si>
    <t>октябрь, ноябрь 2014 года</t>
  </si>
  <si>
    <t>2102 Т</t>
  </si>
  <si>
    <t>2103 Т</t>
  </si>
  <si>
    <t>2104 Т</t>
  </si>
  <si>
    <t>2105 Т</t>
  </si>
  <si>
    <t>2106 Т</t>
  </si>
  <si>
    <t>2110 Т</t>
  </si>
  <si>
    <t>2112 Т</t>
  </si>
  <si>
    <t>2114 Т</t>
  </si>
  <si>
    <t>2116 Т</t>
  </si>
  <si>
    <t>2118 Т</t>
  </si>
  <si>
    <t>2127 Т</t>
  </si>
  <si>
    <t>г. Астана, г. Алматы, г. Усть-Каменогорск, г. Караганда</t>
  </si>
  <si>
    <t>июнь,сентябрь, декабрь 2014 года</t>
  </si>
  <si>
    <t>май/июнь 2014</t>
  </si>
  <si>
    <t>июль/август 2014</t>
  </si>
  <si>
    <t>сентябрь/октябрь 2014</t>
  </si>
  <si>
    <t>ноябрь/декабрь 2014</t>
  </si>
  <si>
    <t>август/сентябрь 2014</t>
  </si>
  <si>
    <t>октябрь/ноябрь 2014</t>
  </si>
  <si>
    <t>в течение года по заявке</t>
  </si>
  <si>
    <t>20.59.59.00.02.05.00.10.1</t>
  </si>
  <si>
    <t>Известь хлорная</t>
  </si>
  <si>
    <t>марки А, 1-й сорт, 28%, ГОСТ 1692-85</t>
  </si>
  <si>
    <t>Пломба тросовая</t>
  </si>
  <si>
    <t>Калькулятор 16-ти разрядный</t>
  </si>
  <si>
    <t>213 Р</t>
  </si>
  <si>
    <t>Ремонт, технический уход и обслуживание грузовых автомобилей-лесовозов</t>
  </si>
  <si>
    <t>август, сентябрь 2014 года</t>
  </si>
  <si>
    <t>декабрь  2013 года, янвраь 2014 года</t>
  </si>
  <si>
    <t>декабрь 2013, январь 2014 года</t>
  </si>
  <si>
    <t>январь, февраль 2014 года</t>
  </si>
  <si>
    <t>33.11.11.12.11.00.00</t>
  </si>
  <si>
    <t>42.21.22.14.05.00.00</t>
  </si>
  <si>
    <t>Работы строительные по ремонту канализационной системы</t>
  </si>
  <si>
    <t>71.12.19.18.00.00.00</t>
  </si>
  <si>
    <t>Разработка проектно-сметной документации на реконструкцию инженерных сетей и коммуникаций</t>
  </si>
  <si>
    <t>41.00.40.20.75.00.00</t>
  </si>
  <si>
    <t>Работы строительные по ремонту периметрального ограждения</t>
  </si>
  <si>
    <t>Комплекс работ по ремонту периметрального ограждения</t>
  </si>
  <si>
    <t>71.12.12.21.00.00.00</t>
  </si>
  <si>
    <t>Работы инженерные по корректировке проектно-сметной документации строительства здания</t>
  </si>
  <si>
    <t>Сопровождение программного обеспечения</t>
  </si>
  <si>
    <t>Системы хранения данных</t>
  </si>
  <si>
    <t>Приобретение оригинальных картриджей</t>
  </si>
  <si>
    <t>62.01.11.87.10.00.00</t>
  </si>
  <si>
    <t>Работы по проектированию и разработке программного обеспечения</t>
  </si>
  <si>
    <t>Работы по проектированию и разработке (анализу, производству и программированию) программного обеспечения по заказу</t>
  </si>
  <si>
    <t>63.11.12.10.00.00.00</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</si>
  <si>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</si>
  <si>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</si>
  <si>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363 У</t>
  </si>
  <si>
    <t>364 У</t>
  </si>
  <si>
    <t>62.02.30.45.00.00.00</t>
  </si>
  <si>
    <t>365 У</t>
  </si>
  <si>
    <t>Услуги по сопровождению и технической поддержке IP - телефонии</t>
  </si>
  <si>
    <t>март, апрель 2014 года</t>
  </si>
  <si>
    <t>27.32.13.00.02.01.62.48.1</t>
  </si>
  <si>
    <t>метр погонный</t>
  </si>
  <si>
    <t>69.20.10.10.00.00.00</t>
  </si>
  <si>
    <t xml:space="preserve">Услуги по проведению ревизий финансовых </t>
  </si>
  <si>
    <t>Услуги по проведению ревизий финансовых (аудита)</t>
  </si>
  <si>
    <t>27.32.13.00.02.01.62.45.1</t>
  </si>
  <si>
    <t>32.91.12.00.00.00.14.19.1</t>
  </si>
  <si>
    <t>21.20.13.00.00.03.12.10.1</t>
  </si>
  <si>
    <t>Таблетки белого или белого с желтоватым оттенком цвета</t>
  </si>
  <si>
    <t>21.20.13.00.00.03.12.60.3</t>
  </si>
  <si>
    <t>Таблетки круглые, плоские, со скошенным краем и разделительной риской с одной стороны, розового цвета с более светлыми и более темными вкраплениями, расположенными хаотично, с фруктовым запахом</t>
  </si>
  <si>
    <t>21.20.13.00.00.03.08.30.2</t>
  </si>
  <si>
    <t>Таблетки белого цвета, покрытые кишечнорастворимой оболочкой</t>
  </si>
  <si>
    <t>21.20.13.00.00.03.87.08.2</t>
  </si>
  <si>
    <t>Лекарственная форма - таблетки</t>
  </si>
  <si>
    <t>21.20.13.00.00.03.32.12.1</t>
  </si>
  <si>
    <t>каптоприл</t>
  </si>
  <si>
    <t>таблетки</t>
  </si>
  <si>
    <t>21.20.13.00.00.03.06.86.2</t>
  </si>
  <si>
    <t>кетонал</t>
  </si>
  <si>
    <t>бесцветный или желтоватый прозрачный раствор практически без видимых включен для иньекций (кетопрофен)</t>
  </si>
  <si>
    <t>21.20.13.00.00.03.06.26.1</t>
  </si>
  <si>
    <t>нимесил</t>
  </si>
  <si>
    <t>Таблетки светло-желтого цвета, круглые</t>
  </si>
  <si>
    <t>21.20.24.00.00.00.32.40.1</t>
  </si>
  <si>
    <t>Наиболее часто применяемый бинт в виде марлевой ленты</t>
  </si>
  <si>
    <t>21.20.13.00.00.03.99.65.1</t>
  </si>
  <si>
    <t>Жидкость зеленого цвета</t>
  </si>
  <si>
    <t>872</t>
  </si>
  <si>
    <t>21.20.13.00.00.03.44.20.1</t>
  </si>
  <si>
    <t>Валидол</t>
  </si>
  <si>
    <t>21.20.24.00.00.00.35.12.1</t>
  </si>
  <si>
    <t>стерильная, гигроскопическая, гигиеническая</t>
  </si>
  <si>
    <t>20.13.21.00.00.10.20.50.2</t>
  </si>
  <si>
    <t>Йод</t>
  </si>
  <si>
    <t>21.20.24.00.00.00.01.40.1</t>
  </si>
  <si>
    <t>Полоска мозольного пластыря салипод размером 2х10 или 6 х10 см с защитным покрытием в упаковке.</t>
  </si>
  <si>
    <t>21.10.54.00.00.00.04.10.2</t>
  </si>
  <si>
    <t>Левомицетин</t>
  </si>
  <si>
    <t>Бесцветные кристаллы горького вкуса</t>
  </si>
  <si>
    <t>21.20.24.00.00.00.01.12.1</t>
  </si>
  <si>
    <t>Лейкопластырь</t>
  </si>
  <si>
    <t>липкий</t>
  </si>
  <si>
    <t>21.20.13.00.00.03.06.03.1</t>
  </si>
  <si>
    <t xml:space="preserve">Найз </t>
  </si>
  <si>
    <t>Арозрачный гель светло-желтого или желтого цвета, свободный от посторонних частиц</t>
  </si>
  <si>
    <t>21.20.13.00.00.03.70.15.2</t>
  </si>
  <si>
    <t>Пантенол</t>
  </si>
  <si>
    <t>Препарат для наружного применения  в виде крема с содержанием  декспантенола и вспомогательных веществ</t>
  </si>
  <si>
    <t>21.20.13.00.00.03.14.05.1</t>
  </si>
  <si>
    <t>Парацетамол</t>
  </si>
  <si>
    <t>Таблетки белого или белого с кремовым оттенком</t>
  </si>
  <si>
    <t>21.20.13.00.00.03.99.10.2</t>
  </si>
  <si>
    <t xml:space="preserve">Перекись водорода </t>
  </si>
  <si>
    <t>Бесцветная жидкость</t>
  </si>
  <si>
    <t>21.20.13.00.00.03.06.70.1</t>
  </si>
  <si>
    <t>Таблетки, покрытые пленочной оболочкой белого цвета, овальной формы, с риской на одной стороне</t>
  </si>
  <si>
    <t>21.20.13.00.00.03.99.22.1</t>
  </si>
  <si>
    <t>Круглые, двояковыпуклые пастилки желтого цвета</t>
  </si>
  <si>
    <t>20.14.75.00.00.00.20.10.2</t>
  </si>
  <si>
    <t xml:space="preserve">Спирт этиловый </t>
  </si>
  <si>
    <t>Легковоспламеняющаяся жидкость, без цвета, с характерным запахом и вкусом</t>
  </si>
  <si>
    <t>21.20.11.00.00.00.26.10.2</t>
  </si>
  <si>
    <t xml:space="preserve">Сульфацил натрия </t>
  </si>
  <si>
    <t>Прозрачная бесцветная или слегка окрашенная жидкость</t>
  </si>
  <si>
    <t>21.20.13.00.00.03.95.10.1</t>
  </si>
  <si>
    <t>Таблетки черного цвета, круглой формы</t>
  </si>
  <si>
    <t>21.20.13.00.00.03.12.50.1</t>
  </si>
  <si>
    <t>Таблетки светло-коричневого цвета с вкраплениями</t>
  </si>
  <si>
    <t>32.50.13.00.00.20.01.02.1</t>
  </si>
  <si>
    <t>одноразовый, объем 0,5 мл</t>
  </si>
  <si>
    <t>20.42.15.00.00.00.00.06.1</t>
  </si>
  <si>
    <t>Крем от обморожения</t>
  </si>
  <si>
    <t>предназначен для защиты кожи рук и лица от обморожений, холодового стресса и других неблагоприятных погодных воздействий</t>
  </si>
  <si>
    <t>январь,апрель 2014 года</t>
  </si>
  <si>
    <t>январь, февраль, апрель 2014 года</t>
  </si>
  <si>
    <t>27.11.21.10.30.10.30.21.1</t>
  </si>
  <si>
    <t>Электродвигатель переменного тока синхронный трехфазный с номинальной частотой сети на 50 Гц</t>
  </si>
  <si>
    <t>Электродвигатель переменного тока синхронный трехфазный с номинальной частотой сети на 50 Гц, с синхронной частотой вращения 750 мин, номинальная мощность 7,5 кВт</t>
  </si>
  <si>
    <t>Электродвигатель переменного тока синхронный трехфазный с номинальной частотой сети на 50 Гц, с синхронной частотой вращения 1000 мин, номинальная мощность 400 кВт</t>
  </si>
  <si>
    <t>Электрогидротолкатель</t>
  </si>
  <si>
    <t>толкатель электрогидравлический</t>
  </si>
  <si>
    <t>27.32.13.00.02.05.04.01.1</t>
  </si>
  <si>
    <t>АПВГ (силовой)</t>
  </si>
  <si>
    <t>27.12.10.12.11.11.11.10.1</t>
  </si>
  <si>
    <t xml:space="preserve">Выключатель нагрузки </t>
  </si>
  <si>
    <t>Выключатели нагрузки (разъединитель мощности) типа ВН-16 обладают небольшой отключающей способностью, поэтому их используют только для отключения рабочих токов нагрузки до 200 А при 10 кВ и 400 А при 6 кВ. Тип ВНП-16 служит для отключения не только  токов перегрузки, но и токов короткого замыкания в силовых цепях.</t>
  </si>
  <si>
    <t>27.12.31.20.12.11.11.10.1</t>
  </si>
  <si>
    <t xml:space="preserve">серии ПМЕ, нереверсивные, без реле, величина пускателя в зависимости от номинального тока 6,0 А </t>
  </si>
  <si>
    <t>22.21.29.00.00.15.10.17.1</t>
  </si>
  <si>
    <t>Канат</t>
  </si>
  <si>
    <t>Канат полипропиленовый тросовой свивки, диаметр 16 мм</t>
  </si>
  <si>
    <t>Прибор для определения скорости  воздушного потока (ветра), вращающийся</t>
  </si>
  <si>
    <t>19.20.29.00.00.00.14.01.1</t>
  </si>
  <si>
    <t xml:space="preserve"> Масло трансформаторное МВТ из парафинистых нефтей с применением гидрокаталитических процессов с содержанием присадки</t>
  </si>
  <si>
    <t>19.20.29.00.00.00.16.20.1</t>
  </si>
  <si>
    <t>НИГРОЛ, зимний, масло, вязкое, неочищенное. Вязкость кинематическая при 100 °С, в пределах 18-22 мм2/с, плотность при 20°С не более 960 кг/см3</t>
  </si>
  <si>
    <t>27.90.13.00.00.03.01.06.2</t>
  </si>
  <si>
    <t>МР - 3d = 4 мм, ГОСТ 9466 - 75</t>
  </si>
  <si>
    <t>13.92.29.00.00.00.40.10.1</t>
  </si>
  <si>
    <t>Ветошь</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</si>
  <si>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</si>
  <si>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22.11.13.00.00.00.50.20.1</t>
  </si>
  <si>
    <t>для погрузчика, 6.50-10</t>
  </si>
  <si>
    <t>22.11.13.00.00.00.50.10.1</t>
  </si>
  <si>
    <t>для погрузчика, 28х9-15</t>
  </si>
  <si>
    <t>Летний, состоит из куртки и полукомбинезона</t>
  </si>
  <si>
    <t xml:space="preserve">Перчатки </t>
  </si>
  <si>
    <t>Диэлектрические, из латекса, бесшовные</t>
  </si>
  <si>
    <t>15.20.13.00.00.00.24.08.1</t>
  </si>
  <si>
    <t>Кожаные, утепленные, черного цвета, СТ РК 1589-2006</t>
  </si>
  <si>
    <t>Ковер  диэлектрический резиновый первой группы длиной от 500мм до 1000мм, шириной от 500мм до 1200мм.  ГОСТ 4997-75</t>
  </si>
  <si>
    <t>14.12.11.00.00.80.10.10.1</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</si>
  <si>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</si>
  <si>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Шапка-ушанка</t>
  </si>
  <si>
    <t>15.20.31.00.00.00.14.22.1</t>
  </si>
  <si>
    <t>их кирзового или комбинированного верха, с металлическим защитным подноском, на подошве из резины, кожи или полимерных материалов</t>
  </si>
  <si>
    <t>май 23014 года</t>
  </si>
  <si>
    <t>23.11.12.00.00.00.12.10.1</t>
  </si>
  <si>
    <t>Стекло листовое оконное полированное твердых размеров</t>
  </si>
  <si>
    <t>23.14.12.00.00.00.02.00.1</t>
  </si>
  <si>
    <t>Минеральная вата</t>
  </si>
  <si>
    <t>теплоизоляционный материал</t>
  </si>
  <si>
    <t xml:space="preserve"> однокомпонентная, летняя, в аэрозольной упаковке, профессиональная (пистолетная)</t>
  </si>
  <si>
    <t>23.19.24.10.21.40.11.10.1</t>
  </si>
  <si>
    <t>Светотехническое органическое стекло СЭП, I, 3*1400*1200 ГОСТ 9784-75.</t>
  </si>
  <si>
    <t>23.65.12.00.10.10.00.10.1</t>
  </si>
  <si>
    <t>Лист асбестоцементный волнистый (шифер)</t>
  </si>
  <si>
    <t>волнистый, марки 40/150, 7- волновой, размер 1750х980х5,8 мм, ГОСТ 30340-95</t>
  </si>
  <si>
    <t>27.90.33.00.00.00.10.01.1</t>
  </si>
  <si>
    <t>Трубчатый электронагреватель (ТЭН)</t>
  </si>
  <si>
    <t>мощностью до 0,10 кВт</t>
  </si>
  <si>
    <t>25.21.11.00.00.10.10.01.1</t>
  </si>
  <si>
    <t>Радиатор</t>
  </si>
  <si>
    <t>секционный</t>
  </si>
  <si>
    <t>840</t>
  </si>
  <si>
    <t>16.23.11.00.00.00.00.90.1</t>
  </si>
  <si>
    <t>Дверь</t>
  </si>
  <si>
    <t xml:space="preserve">Дверь деревянная наружняя, ГОСТ 24698-81 </t>
  </si>
  <si>
    <t>26.30.50.00.00.00.03.03.1</t>
  </si>
  <si>
    <t>Щит</t>
  </si>
  <si>
    <t>пожарный, деревянный</t>
  </si>
  <si>
    <t>23.51.12.00.00.10.10.10.1</t>
  </si>
  <si>
    <t>Портландцемент</t>
  </si>
  <si>
    <t>без минеральных добавок, марки ПЦ 400-Д0 (М 400-Д0), ГОСТ 10178-85</t>
  </si>
  <si>
    <t>23.52.10.00.00.10.10.10.1</t>
  </si>
  <si>
    <t>20.30.22.00.00.00.13.07.1</t>
  </si>
  <si>
    <t>Краска цветная</t>
  </si>
  <si>
    <t>МА-15 светло-голубой, массовая доля нелетучих веществ, %, не менее 12, ГОСТ 10503-71</t>
  </si>
  <si>
    <t>08.11.20.00.00.00.11.20.1</t>
  </si>
  <si>
    <t>Гипс</t>
  </si>
  <si>
    <t>Строительный материал, ослепительно белого цвета или светло-серого в виде порошка.</t>
  </si>
  <si>
    <t>22.23.15.00.00.10.10.10.1</t>
  </si>
  <si>
    <t>Линолеум бытовой из поливинилхлорида</t>
  </si>
  <si>
    <t>20.30.22.00.00.00.50.10.1</t>
  </si>
  <si>
    <t>Шпатлевка</t>
  </si>
  <si>
    <t>cухая выравнивающая смесь</t>
  </si>
  <si>
    <t>32.91.19.00.00.00.20.05.1</t>
  </si>
  <si>
    <t>типа ВМП - валик с меховым покрытием, для лакокрасочных работ, ГОСТ 10831-87</t>
  </si>
  <si>
    <t>25.72.12.00.00.10.16.10.1</t>
  </si>
  <si>
    <t>Замок висячий средний</t>
  </si>
  <si>
    <t>22.22.13.20.10.00.00.01.1</t>
  </si>
  <si>
    <t>Контейнер</t>
  </si>
  <si>
    <t>контейнер пластиковый без сливного отверстия 1200х800х915 мм</t>
  </si>
  <si>
    <t>27.40.24.00.00.10.10.14.1</t>
  </si>
  <si>
    <t>Запрещающий знак</t>
  </si>
  <si>
    <t>Запрещающий знак с поясняющей надписью</t>
  </si>
  <si>
    <t>ножницы для обработки металла</t>
  </si>
  <si>
    <t>Лестница-стремянка</t>
  </si>
  <si>
    <t xml:space="preserve">Лестница-стремянка  алюминиевая </t>
  </si>
  <si>
    <t>Тонерный. Черный.</t>
  </si>
  <si>
    <t xml:space="preserve">Ручка пластиковая шариковая </t>
  </si>
  <si>
    <t>17.23.13.26.00.00.00.17.1</t>
  </si>
  <si>
    <t>Журнал</t>
  </si>
  <si>
    <t>Регистрации документов и личных вещей</t>
  </si>
  <si>
    <t>скоросшиватель</t>
  </si>
  <si>
    <t>17.23.12.50.00.00.00.20.1</t>
  </si>
  <si>
    <t>формат А5, недатированный</t>
  </si>
  <si>
    <t>Клей канцелярский - карандаш</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</si>
  <si>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</si>
  <si>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20.41.32.00.00.00.40.31.2</t>
  </si>
  <si>
    <t>Средство для мытья ковровых изделий</t>
  </si>
  <si>
    <t>жидкость для чистки ковровых изделий</t>
  </si>
  <si>
    <t>20.41.43.00.00.00.10.10.1</t>
  </si>
  <si>
    <t>Полироль</t>
  </si>
  <si>
    <t>полироли для мебели</t>
  </si>
  <si>
    <t>концентрированное</t>
  </si>
  <si>
    <t>март,  апрель 2014 года</t>
  </si>
  <si>
    <t>95.11.10.15.15.00.00</t>
  </si>
  <si>
    <t>июнь,декабрь 2014 года</t>
  </si>
  <si>
    <t>Услуги по передаче, распределению и холодному водоснабжению с использованием систем централизованного водоснабжения</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</si>
  <si>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</si>
  <si>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</si>
  <si>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Услуги по вывозу твердых отходов неопасных, пригодных для повторного использования</t>
  </si>
  <si>
    <t>Вывоз твердых отходов неопасных, пригодных для повторного использования</t>
  </si>
  <si>
    <t>33.20.70.18.23.00.00</t>
  </si>
  <si>
    <t>Электроизмерительные работы</t>
  </si>
  <si>
    <t>Испытание повышенным напряжением электрооборудования и кабельных линий</t>
  </si>
  <si>
    <t>42.11.20.20.11.12.00</t>
  </si>
  <si>
    <t>Работы строительные по капитальному ремонту дороги автомобильной</t>
  </si>
  <si>
    <t>Работы строительные по капитальному ремонту автомобильных дорог I-II категорий</t>
  </si>
  <si>
    <t>серии ПМ</t>
  </si>
  <si>
    <t>27.12.31.20.14.16.10.01.1</t>
  </si>
  <si>
    <t>16.10.10.10.11.10.10.18.1</t>
  </si>
  <si>
    <t>обрезной, из хвойных пород, размер 2800*150*100 мм</t>
  </si>
  <si>
    <t>27.12.23.20.11.11.11.18.1</t>
  </si>
  <si>
    <t>электромагнитный серии КТ</t>
  </si>
  <si>
    <t>27.11.21.10.10.20.30.21.1</t>
  </si>
  <si>
    <t>Электродвигатель переменного тока синхронный однофазный с номинальной частотой сети на 60 Гц</t>
  </si>
  <si>
    <t>Электродвигатель переменного тока синхронный однофазный с номинальной частотой сети на 60 Гц, с синхронной частотой вращения 900 мин, номинальная мощность 7,5 кВт</t>
  </si>
  <si>
    <t>28.11.41.00.00.00.10.20.1</t>
  </si>
  <si>
    <t>шестерня</t>
  </si>
  <si>
    <t>к двигателю внутреннего сгорания</t>
  </si>
  <si>
    <t>27.11.21.10.10.20.20.21.1</t>
  </si>
  <si>
    <t>Электродвигатель переменного тока синхронный однофазный с номинальной частотой сети на 60 Гц, с синхронной частотой вращения 720 мин, номинальная мощность 7,5 кВт</t>
  </si>
  <si>
    <t>27.11.21.10.10.10.50.20.1</t>
  </si>
  <si>
    <t>Электродвигатель переменного тока синхронный однофазный с номинальной частотой сети на 50 Гц, с синхронной частотой вращения 1500 мин, номинальная мощность 2,2 кВт</t>
  </si>
  <si>
    <t>концевой</t>
  </si>
  <si>
    <t>серии ПМЕ, нереверсивные, без реле, величина пускателя в зависимости от номинального тока 6,0 А</t>
  </si>
  <si>
    <t>29.31.22.00.00.00.58.12.1</t>
  </si>
  <si>
    <t>Подшипник генератора</t>
  </si>
  <si>
    <t>для прочих  автомобилей</t>
  </si>
  <si>
    <t>28.29.13.00.00.00.10.10.1</t>
  </si>
  <si>
    <t>фильтр масляный, механический, пластинчатый</t>
  </si>
  <si>
    <t>гидравлики гидравлического ключа, с фитингами</t>
  </si>
  <si>
    <t>28.92.12.20.10.60.50.82.1</t>
  </si>
  <si>
    <t>КАНАТ полипропиленовый тросовой свивки, диаметр 16 мм</t>
  </si>
  <si>
    <t>УСК1-4,0 т.</t>
  </si>
  <si>
    <t>жидкость для растворения различных органических веществ</t>
  </si>
  <si>
    <t>20.59.59.00.17.10.20.01.1</t>
  </si>
  <si>
    <t>25.93.11.00.00.08.22.10.1</t>
  </si>
  <si>
    <t>ГОСТ 3077-80, диаметр каната 19,5мм</t>
  </si>
  <si>
    <t>22.19.34.00.00.00.35.10.1</t>
  </si>
  <si>
    <t>Шланг гидроусилителя для легковых автомобилей</t>
  </si>
  <si>
    <t>24.10.75.00.02.19.10.05.3</t>
  </si>
  <si>
    <t>Костыль</t>
  </si>
  <si>
    <t>Универсальные М-8В, классификация SAE 20, API SD/CB, всесезонное универсальное масло для среднефорсированных бензиновых и дизельных двигателей, , плотность при 20° С, кг/м3 905, вязкость кинематическая 7,5-8,5 мм2/с (сСт) при 100 °С (классификация по API SD/CB, SAE 20W30)</t>
  </si>
  <si>
    <t>Масло гидравлическое</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</si>
  <si>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</si>
  <si>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март-апрель 2014 года</t>
  </si>
  <si>
    <t>Лопаты снегоуборочные</t>
  </si>
  <si>
    <t>Масло трансмиссионное прочее</t>
  </si>
  <si>
    <t>Температура кипения не более 210 С, вязкость 1500</t>
  </si>
  <si>
    <t>Топор лесоруба</t>
  </si>
  <si>
    <t>Лестница-стремянка  алюминиевая</t>
  </si>
  <si>
    <t>25.73.30.00.00.14.15.10.1</t>
  </si>
  <si>
    <t>ножницы для резки стальных тросов</t>
  </si>
  <si>
    <t>25.73.30.00.00.14.15.12.1</t>
  </si>
  <si>
    <t>Инструмент  болторезный</t>
  </si>
  <si>
    <t>Резак</t>
  </si>
  <si>
    <t>для бумаги, гильотинный</t>
  </si>
  <si>
    <t>май-июнь 2014 года</t>
  </si>
  <si>
    <t>32.99.11.00.00.05.15.10.1</t>
  </si>
  <si>
    <t>Маска сварочная</t>
  </si>
  <si>
    <t>средство индивидуальной защиты сварщика</t>
  </si>
  <si>
    <t>32.99.11.00.00.00.10.20.1</t>
  </si>
  <si>
    <t>Шлем</t>
  </si>
  <si>
    <t>25.99.29.00.10.02.00.10.1</t>
  </si>
  <si>
    <t>металлическая, для мусора</t>
  </si>
  <si>
    <t>Насос циркуляционный</t>
  </si>
  <si>
    <t>кварцевая колба, галогенная добавка, КГ-1000</t>
  </si>
  <si>
    <t>27.40.33.00.00.20.10.13.1</t>
  </si>
  <si>
    <t>ИО 02-250-02 -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- 2, мощность - 250 Вт.</t>
  </si>
  <si>
    <t>Лампы люминесцентные</t>
  </si>
  <si>
    <t>Лампа люминесцентная, тип цоколя h23, мощность 18 Ватт</t>
  </si>
  <si>
    <t>АППВ 2*4</t>
  </si>
  <si>
    <t>27.32.13.00.02.01.62.26.1</t>
  </si>
  <si>
    <t>электрический, на катушке</t>
  </si>
  <si>
    <t>резиновые, тип 1,  ГОСТ 20010-93</t>
  </si>
  <si>
    <t>ведро пластиковое 5л., с контрольной пломбой (круглое), диаметр крышки  225 мм, высота 195 мм</t>
  </si>
  <si>
    <t>Швабра</t>
  </si>
  <si>
    <t>Швабра деревянная</t>
  </si>
  <si>
    <t>для воды, оцинкованное, вместимостью 12 л, ГОСТ 20558-82</t>
  </si>
  <si>
    <t>25.92.11.00.00.12.10.16.1</t>
  </si>
  <si>
    <t>22.22.11.10.00.00.00.06.1</t>
  </si>
  <si>
    <t>17.22.13.40.00.00.00.40.1</t>
  </si>
  <si>
    <t>13.92.29.00.00.00.41.10.2</t>
  </si>
  <si>
    <t>Пакет мусорный</t>
  </si>
  <si>
    <t>Пакет мусорный,  полиэтиленовый</t>
  </si>
  <si>
    <t>бумажная, под посуду</t>
  </si>
  <si>
    <t>Ветошь обтирочная, льняная, тканая. Обработанные отходы потребления текстильных материалов, выработанных их хлопчатобумажных или лубяных волокон</t>
  </si>
  <si>
    <t xml:space="preserve"> 
25.93.11.00.00.22.11.22.1</t>
  </si>
  <si>
    <t>УСК1-2,5 т.</t>
  </si>
  <si>
    <t>Кольцевой, грузоподъемностью  5 тн</t>
  </si>
  <si>
    <t>13.94.11.00.00.50.10.24.1</t>
  </si>
  <si>
    <t>ГОСТ 25573-82, 1СК-1,25 т.</t>
  </si>
  <si>
    <t>ГОСТ 25573-82, 2СК-8,0 т</t>
  </si>
  <si>
    <t>Услуги по аренде контейнеров</t>
  </si>
  <si>
    <t>ГОСТ 25573-82, 4СК1-2,5 т</t>
  </si>
  <si>
    <t>ГОСТ 25573-82, СКК1-14,0 т.</t>
  </si>
  <si>
    <t>25.93.11.00.00.20.10.43.1</t>
  </si>
  <si>
    <t>грязевая</t>
  </si>
  <si>
    <t>28.29.22.00.00.00.02.01.1</t>
  </si>
  <si>
    <t>Огнетушитель порошковый</t>
  </si>
  <si>
    <t>ОП-1 (з) (А, В, С, Е)</t>
  </si>
  <si>
    <t>28.29.22.00.00.00.02.02.1</t>
  </si>
  <si>
    <t>ОП-2 (з)  (А, В, С, Е)</t>
  </si>
  <si>
    <t>Огнетушитель углекислотный</t>
  </si>
  <si>
    <t>ОУ-2</t>
  </si>
  <si>
    <t>26.30.50.00.00.00.03.10.1</t>
  </si>
  <si>
    <t>пожарное конусообразное</t>
  </si>
  <si>
    <t>Багор</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</si>
  <si>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</si>
  <si>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пожарный</t>
  </si>
  <si>
    <t>26.30.50.00.00.00.03.02.1</t>
  </si>
  <si>
    <t>пожарный, металлический</t>
  </si>
  <si>
    <t>17.23.12.70.00.00.00.50.1</t>
  </si>
  <si>
    <t>Плакат</t>
  </si>
  <si>
    <t>наглядное пособие</t>
  </si>
  <si>
    <t>14.12.11.00.00.70.10.20.2</t>
  </si>
  <si>
    <t>Для защиты от производственных загрязнений. Комплект мужской из хлопчатобумажной ткани  с химическими волокнами. Летний.  Состоит из куртки и брюк или куртки и полукомбинезона. ГОСТ 27575-87</t>
  </si>
  <si>
    <t>мужской, тип А. ГОСТ 12.4.103-83</t>
  </si>
  <si>
    <t>удлиненный, для защиты от воды, из  винилискожи, ГОСТ 12.4.137-83</t>
  </si>
  <si>
    <t>комбинированные, спилковые с х/б, утепленные</t>
  </si>
  <si>
    <t>их поливинилхлоридного верха, с металлическим защитным подноском, на подошве из резины, кожи или полимерных материалов</t>
  </si>
  <si>
    <t>Жилет</t>
  </si>
  <si>
    <t>сигнальная одежда, выполнена с применением фоновых тканей красного, желтого или оранжевого цвета. Из флуоресцентного материала.</t>
  </si>
  <si>
    <t>Костюм технический</t>
  </si>
  <si>
    <t>Для инженерно-технического состава СВО, зимний</t>
  </si>
  <si>
    <t>Валенки мужские</t>
  </si>
  <si>
    <t>из грубой  овечьей натуральной шерсти, с резиновой подошвой, ГОСТ 18724-88</t>
  </si>
  <si>
    <t>Рукавицы</t>
  </si>
  <si>
    <t>утепленные, двухпалые</t>
  </si>
  <si>
    <t>Предохранительный пояс</t>
  </si>
  <si>
    <t>Предохранительные пояса безлямочные страховочные</t>
  </si>
  <si>
    <t>Респиратор</t>
  </si>
  <si>
    <t>противоаэрозольный</t>
  </si>
  <si>
    <t>Защитные очки</t>
  </si>
  <si>
    <t>специализированные</t>
  </si>
  <si>
    <t>Боты</t>
  </si>
  <si>
    <t>диэлектрические</t>
  </si>
  <si>
    <t>РПБ-1/1П У3 - рубильник с предохранителем, вид привода - боковая рукоятка, номинальный ток - 100 А, длина вала - 170 мм, исполнение привода - правое.</t>
  </si>
  <si>
    <t>1085 Т</t>
  </si>
  <si>
    <t>1086 Т</t>
  </si>
  <si>
    <t>1115 Т</t>
  </si>
  <si>
    <t>1202 Т</t>
  </si>
  <si>
    <t>1203 Т</t>
  </si>
  <si>
    <t>1255 Т</t>
  </si>
  <si>
    <t>1490 Т</t>
  </si>
  <si>
    <t>1523 Т</t>
  </si>
  <si>
    <t>1530 Т</t>
  </si>
  <si>
    <t>1534 Т</t>
  </si>
  <si>
    <t>1772 Т</t>
  </si>
  <si>
    <t>1790 Т</t>
  </si>
  <si>
    <t>1795 Т</t>
  </si>
  <si>
    <t>2229 Т</t>
  </si>
  <si>
    <t>2230 Т</t>
  </si>
  <si>
    <t>104 Р</t>
  </si>
  <si>
    <t>157 Р</t>
  </si>
  <si>
    <t>169 Р</t>
  </si>
  <si>
    <t>187 У</t>
  </si>
  <si>
    <t>366 У</t>
  </si>
  <si>
    <t>367 У</t>
  </si>
  <si>
    <t>368 У</t>
  </si>
  <si>
    <t>369 У</t>
  </si>
  <si>
    <t>370 У</t>
  </si>
  <si>
    <t>371 У</t>
  </si>
  <si>
    <t>Большой</t>
  </si>
  <si>
    <t>Средний</t>
  </si>
  <si>
    <t>АМРАСТ</t>
  </si>
  <si>
    <t>простой (твердый)</t>
  </si>
  <si>
    <t>цветные (маленкие)</t>
  </si>
  <si>
    <t>пластмассовая 30 см</t>
  </si>
  <si>
    <t>96 листов Большим форматм А-4</t>
  </si>
  <si>
    <t xml:space="preserve">настольный </t>
  </si>
  <si>
    <t>для карандаш</t>
  </si>
  <si>
    <t>большой</t>
  </si>
  <si>
    <t>маленькая</t>
  </si>
  <si>
    <t>большие</t>
  </si>
  <si>
    <t>маленькие</t>
  </si>
  <si>
    <t>обычный</t>
  </si>
  <si>
    <t>с зажимом</t>
  </si>
  <si>
    <t>бумажный</t>
  </si>
  <si>
    <t>для бумаг</t>
  </si>
  <si>
    <t xml:space="preserve">с файлами </t>
  </si>
  <si>
    <t xml:space="preserve">для печати </t>
  </si>
  <si>
    <t>синяя</t>
  </si>
  <si>
    <t>для пальцев (макалка)</t>
  </si>
  <si>
    <t>для подшивки (шелковый)</t>
  </si>
  <si>
    <t>средние</t>
  </si>
  <si>
    <t>маленький</t>
  </si>
  <si>
    <t xml:space="preserve">текстовый </t>
  </si>
  <si>
    <t>цветные</t>
  </si>
  <si>
    <t>карандаш</t>
  </si>
  <si>
    <t>Миника 1102ф</t>
  </si>
  <si>
    <t>Железные щетки (мягкие)</t>
  </si>
  <si>
    <t>Специнструменты</t>
  </si>
  <si>
    <t>600мм</t>
  </si>
  <si>
    <t>750мм</t>
  </si>
  <si>
    <t>3кг</t>
  </si>
  <si>
    <t>1кг</t>
  </si>
  <si>
    <t>по дереву</t>
  </si>
  <si>
    <t>по дереву 450*50*2,8/4,2</t>
  </si>
  <si>
    <t>для болгарки 230мм</t>
  </si>
  <si>
    <t>для болгарки 180мм</t>
  </si>
  <si>
    <t>Весы</t>
  </si>
  <si>
    <t>50 кг</t>
  </si>
  <si>
    <t>5000 кг размер платформы</t>
  </si>
  <si>
    <t>60 метр.</t>
  </si>
  <si>
    <t>Метрошток</t>
  </si>
  <si>
    <t>5,2 метр.</t>
  </si>
  <si>
    <t>150мм</t>
  </si>
  <si>
    <t>Штангенциркуль</t>
  </si>
  <si>
    <t>200мм</t>
  </si>
  <si>
    <t>до 2 см</t>
  </si>
  <si>
    <t xml:space="preserve">СКОБА </t>
  </si>
  <si>
    <t xml:space="preserve">Запчасти на автомобильный кран QY-25 (Китай) </t>
  </si>
  <si>
    <t>запчасти на малотонажные погрузчики  Toiota</t>
  </si>
  <si>
    <t>Помпа</t>
  </si>
  <si>
    <t>Реле стартера</t>
  </si>
  <si>
    <t>Запчасти  на НИВУ</t>
  </si>
  <si>
    <t>29.10.19.00.00.30.12.10.2</t>
  </si>
  <si>
    <t>29.32.30.00.07.00.16.01.1</t>
  </si>
  <si>
    <t>29.31.22.00.00.00.10.10.1</t>
  </si>
  <si>
    <t>29.10.19.00.00.10.29.10.1</t>
  </si>
  <si>
    <t>29.32.30.00.09.00.15.01.1</t>
  </si>
  <si>
    <t>29.32.30.00.01.01.03.01.1</t>
  </si>
  <si>
    <t>29.10.19.00.00.10.25.10.1</t>
  </si>
  <si>
    <t>29.32.30.00.15.00.33.07.1</t>
  </si>
  <si>
    <t>29.10.19.00.00.30.14.02.1</t>
  </si>
  <si>
    <t>29.10.19.00.00.10.15.10.2</t>
  </si>
  <si>
    <t>22.11.17.00.11.15.11.32.1</t>
  </si>
  <si>
    <t>29.32.30.00.03.01.09.01.1</t>
  </si>
  <si>
    <t>запчасти на ГАЗ 330700 (бензовоз)</t>
  </si>
  <si>
    <t>29.32.30.00.01.01.03.02.1</t>
  </si>
  <si>
    <t>29.32.30.00.09.00.15.02.1</t>
  </si>
  <si>
    <t>29.32.30.00.15.00.46.20.1</t>
  </si>
  <si>
    <t>29.32.30.00.07.00.04.02.1</t>
  </si>
  <si>
    <t>29.32.30.00.07.00.19.20.1</t>
  </si>
  <si>
    <t>29.31.21.00.00.00.11.14.1</t>
  </si>
  <si>
    <t>29.10.19.00.00.10.17.10.1</t>
  </si>
  <si>
    <t>29.32.30.00.03.01.02.02.1</t>
  </si>
  <si>
    <t>29.32.30.00.40.04.00.02.1</t>
  </si>
  <si>
    <t>29.32.30.00.01.01.01.21.1</t>
  </si>
  <si>
    <t>29.31.22.00.00.00.10.12.1</t>
  </si>
  <si>
    <t>29.32.30.00.07.00.50.01.1</t>
  </si>
  <si>
    <t>29.32.30.00.01.01.05.02.1</t>
  </si>
  <si>
    <t>29.32.30.00.07.00.04.05.1</t>
  </si>
  <si>
    <t>Электроматериалы</t>
  </si>
  <si>
    <t>Кг3х50-1х25</t>
  </si>
  <si>
    <t>ДРЛ-250</t>
  </si>
  <si>
    <t>5000вт</t>
  </si>
  <si>
    <t>трехфазный, трехтарифный.</t>
  </si>
  <si>
    <t>АВВГ-3х6+1х4</t>
  </si>
  <si>
    <t xml:space="preserve">QY-25 (Китай) </t>
  </si>
  <si>
    <t>стеклоочиститель</t>
  </si>
  <si>
    <t>фара</t>
  </si>
  <si>
    <t>коробка отбора мощности</t>
  </si>
  <si>
    <t>29.32.20.00.00.00.40.12.1</t>
  </si>
  <si>
    <t>29.32.30.00.01.01.01.31.1</t>
  </si>
  <si>
    <t>29.32.30.00.04.01.02.06.1</t>
  </si>
  <si>
    <t>22.11.13.00.10.10.10.11.1</t>
  </si>
  <si>
    <t xml:space="preserve">Шина цельнолитая 5, 00-8, </t>
  </si>
  <si>
    <t>22.11.13.00.10.10.10.17.1</t>
  </si>
  <si>
    <t>Шина цельнолита 6, 50-10,</t>
  </si>
  <si>
    <t>22.11.13.00.10.10.10.15.1</t>
  </si>
  <si>
    <t>Шина цельнолита 6, 00-9,</t>
  </si>
  <si>
    <t>22.11.13.00.10.10.10.20.1</t>
  </si>
  <si>
    <t>Шина цельнолита 7, 00-12.</t>
  </si>
  <si>
    <t>22.11.13.00.00.00.12.33.1</t>
  </si>
  <si>
    <t>Автошины Т488530 18.00-25 40 Е-4 HTSTL, Уплотнительное кольцо Т449620 OR-325</t>
  </si>
  <si>
    <t>22.11.13.00.00.00.12.27.1</t>
  </si>
  <si>
    <t xml:space="preserve">R17.5-25Шина для фронтального погрузчика R17.5-25
Камера для шины Амкодор 342 В (ТО-28А) 
Флиппер для шины Амкодор 342 В (ТО-28А)
</t>
  </si>
  <si>
    <t>Шина марки R.11.00, R.12.00, и камера</t>
  </si>
  <si>
    <t>ATFDEXRON-III</t>
  </si>
  <si>
    <t>АнтифризFELIX</t>
  </si>
  <si>
    <t>VEGA-32</t>
  </si>
  <si>
    <t>DOT-4</t>
  </si>
  <si>
    <t>спецодежда</t>
  </si>
  <si>
    <t>14.12.30.00.00.80.13.11.1</t>
  </si>
  <si>
    <t>14.12.30.00.00.80.16.40.1</t>
  </si>
  <si>
    <t>15.20.32.00.00.00.12.39.1</t>
  </si>
  <si>
    <t>13.99.19.00.00.00.00.11.1</t>
  </si>
  <si>
    <t>14.12.30.00.00.70.10.17.1</t>
  </si>
  <si>
    <t>14.12.11.00.00.30.10.20.1</t>
  </si>
  <si>
    <t>15.20.32.00.00.00.12.37.1</t>
  </si>
  <si>
    <t>13.92.29.00.00.00.60.13.1</t>
  </si>
  <si>
    <t>14.12.30.00.00.30.10.16.1</t>
  </si>
  <si>
    <t>14.12.30.00.00.70.10.13.1</t>
  </si>
  <si>
    <t>Трикотажная шапочка 8,011</t>
  </si>
  <si>
    <t>14.12.30.00.00.65.10.10.1</t>
  </si>
  <si>
    <t>ГОСТ 12.4.045-87. Р 12.4.247-2008 цезарь</t>
  </si>
  <si>
    <t>27.90.13.00.00.03.01.03.1</t>
  </si>
  <si>
    <t>средства пожаротушения</t>
  </si>
  <si>
    <t>22.19.35.00.00.00.70.10.2</t>
  </si>
  <si>
    <t>подготовка к зиме</t>
  </si>
  <si>
    <t xml:space="preserve"> - трубы, п.м.</t>
  </si>
  <si>
    <t xml:space="preserve"> - войлок,м</t>
  </si>
  <si>
    <t xml:space="preserve"> - котлы отопления,шм</t>
  </si>
  <si>
    <t xml:space="preserve"> - кровля</t>
  </si>
  <si>
    <t>другие (электроматериалы)</t>
  </si>
  <si>
    <t xml:space="preserve">Силовой кабель АВВГ 3х35+1х16, </t>
  </si>
  <si>
    <t>Электрические котлы</t>
  </si>
  <si>
    <t>Автоматы АЕ2046 250А</t>
  </si>
  <si>
    <t>Светильники  РКУ</t>
  </si>
  <si>
    <t>Удлинитель УШ-16 50м. ПВС 3*1,5</t>
  </si>
  <si>
    <t>Патрон Е27 подвесной карболитовый</t>
  </si>
  <si>
    <t>Шкаф силовой ВРУ 1-47-00</t>
  </si>
  <si>
    <t>Автомат серия АЕ 2056 100А</t>
  </si>
  <si>
    <t>Автомат серия ВА 5731 100А</t>
  </si>
  <si>
    <t xml:space="preserve"> - кабельКГ 3*4+1х2,5</t>
  </si>
  <si>
    <t>счетчик СО-Э411 10-50А 1фэлект</t>
  </si>
  <si>
    <t>счетчик СА4-э708"салют" 100А 3т</t>
  </si>
  <si>
    <t xml:space="preserve"> - розетки с/у з/к с крышкой</t>
  </si>
  <si>
    <t xml:space="preserve"> - розетки с/у без з/к lnci ALFA</t>
  </si>
  <si>
    <t>выключатель 1к.белый.ALFA</t>
  </si>
  <si>
    <t xml:space="preserve"> - контакторы</t>
  </si>
  <si>
    <t xml:space="preserve"> - ТЭНы для электрокотлов</t>
  </si>
  <si>
    <t>АС16</t>
  </si>
  <si>
    <t>КТП100КВА/6-10</t>
  </si>
  <si>
    <t>КТП250КВА/6-10</t>
  </si>
  <si>
    <t>КТП630КВА/6-10</t>
  </si>
  <si>
    <t xml:space="preserve"> - провод АППВ 2х2,5</t>
  </si>
  <si>
    <t xml:space="preserve"> - провод ППВ 3х2,5</t>
  </si>
  <si>
    <t xml:space="preserve"> - муфта концевая 3 КНТП 25-50 КВНТ-Т с наконечником</t>
  </si>
  <si>
    <t xml:space="preserve"> - клещ токоизмеритель М266</t>
  </si>
  <si>
    <t xml:space="preserve"> - набор электрика ТО5Н-5А</t>
  </si>
  <si>
    <t xml:space="preserve"> - рубильник ЯРВ 250А с ПН</t>
  </si>
  <si>
    <t xml:space="preserve"> - рубильник ЯРВ 100А с ПН</t>
  </si>
  <si>
    <t xml:space="preserve"> - шкаф распределительный 600х600х1600(400*700*1600)</t>
  </si>
  <si>
    <t xml:space="preserve"> - коврик диэлектрический 700х700</t>
  </si>
  <si>
    <t xml:space="preserve"> - лазы монтерские (комплект)</t>
  </si>
  <si>
    <t xml:space="preserve"> - указатель напряжения УВН 80-2М</t>
  </si>
  <si>
    <t xml:space="preserve"> - указатель напряжения ПИН-90</t>
  </si>
  <si>
    <t xml:space="preserve"> - указатель напряжения 2-10кв УВН80 с ТФ</t>
  </si>
  <si>
    <t xml:space="preserve"> - штанга оперативная ШО-10(ШО10/3)</t>
  </si>
  <si>
    <t xml:space="preserve"> - каробка распределительная маленькая </t>
  </si>
  <si>
    <t xml:space="preserve"> - коробка сборная круглая</t>
  </si>
  <si>
    <t>АДМ 132М2У2 11 квт 2910 об/мин</t>
  </si>
  <si>
    <t>АДМ 132М2У2 7,5 квт 2910 об/мин</t>
  </si>
  <si>
    <t>осветительные приборы</t>
  </si>
  <si>
    <t xml:space="preserve"> - лампы НОL 250ДРЛ</t>
  </si>
  <si>
    <t xml:space="preserve"> - лампы КГ 5000</t>
  </si>
  <si>
    <t xml:space="preserve"> - лампы L18W/765</t>
  </si>
  <si>
    <t xml:space="preserve"> - лампы КГ 2000-4(7)</t>
  </si>
  <si>
    <t xml:space="preserve"> - лампы HS 17105 8000 H 827 105Bт Е40</t>
  </si>
  <si>
    <t xml:space="preserve"> - лампы HS 1785 8000 H 864 85Bт Е27</t>
  </si>
  <si>
    <t xml:space="preserve"> - стартер 20 С-127</t>
  </si>
  <si>
    <t xml:space="preserve"> - лампа ЛБ 20</t>
  </si>
  <si>
    <t xml:space="preserve"> - лампа 25 Вт</t>
  </si>
  <si>
    <t xml:space="preserve"> - лампа 40 Вт</t>
  </si>
  <si>
    <t xml:space="preserve"> - лампа 60 Вт</t>
  </si>
  <si>
    <t xml:space="preserve"> - лампа 100 Вт</t>
  </si>
  <si>
    <t xml:space="preserve"> - прожектор ИСУ 5000</t>
  </si>
  <si>
    <t xml:space="preserve"> - катушка 520128-06 380 ВТ ПЭТВ-2</t>
  </si>
  <si>
    <t>29.32.30.00.01.01.06.02.1</t>
  </si>
  <si>
    <t>шаровая,шт</t>
  </si>
  <si>
    <t>щетка для поливо уборочный машин</t>
  </si>
  <si>
    <t>кольца поршневые,шт</t>
  </si>
  <si>
    <t>фильтра,шт</t>
  </si>
  <si>
    <t>сапун,шт</t>
  </si>
  <si>
    <t>наконечники,шт</t>
  </si>
  <si>
    <t>аккумуляторная батарея,шт</t>
  </si>
  <si>
    <t>вкумный насос,шт</t>
  </si>
  <si>
    <t>29.31.22.00.00.00.52.10.1</t>
  </si>
  <si>
    <t>компрессор,шт</t>
  </si>
  <si>
    <t>29.31.22.00.00.00.55.10.1</t>
  </si>
  <si>
    <t>датчик распределитель,шт</t>
  </si>
  <si>
    <t>КОМ,шт</t>
  </si>
  <si>
    <t>шланг главного насоса,м</t>
  </si>
  <si>
    <t>МКПП-53,шт</t>
  </si>
  <si>
    <t>Трамблер(Датчик распределитель)</t>
  </si>
  <si>
    <t>лобовое стекло правое,шт</t>
  </si>
  <si>
    <t>29.32.20.00.00.00.30.18.1</t>
  </si>
  <si>
    <t>пассажирские двери,шт</t>
  </si>
  <si>
    <t>29.32.30.00.06.05.01.02.1</t>
  </si>
  <si>
    <t>переключатель фары,шт</t>
  </si>
  <si>
    <t>29.32.30.00.05.03.14.02.1</t>
  </si>
  <si>
    <t>стоп кран,шт</t>
  </si>
  <si>
    <t>спидометр,шт</t>
  </si>
  <si>
    <t>распределитель воздуха дверей,шт</t>
  </si>
  <si>
    <t>радиатор,шт</t>
  </si>
  <si>
    <t>рессоры задние,шт</t>
  </si>
  <si>
    <t>29.32.30.00.09.00.04.11.1</t>
  </si>
  <si>
    <t>подрессорник резиновые,шт</t>
  </si>
  <si>
    <t xml:space="preserve">электродвигатель стеклоотчистителя </t>
  </si>
  <si>
    <t xml:space="preserve">ремни </t>
  </si>
  <si>
    <t>выжимная ступица в сборе,шт</t>
  </si>
  <si>
    <t>ведомый диск сцепление,шт</t>
  </si>
  <si>
    <t>возушный фильтр,шт</t>
  </si>
  <si>
    <t>лампы галогенные 12В,шт</t>
  </si>
  <si>
    <t>УАЗ 390902 (раз. произв.персонала по ПМ)</t>
  </si>
  <si>
    <t>Цзефан  (грузовой а/м)</t>
  </si>
  <si>
    <t>Уголок охраны труда</t>
  </si>
  <si>
    <t xml:space="preserve"> гостиница</t>
  </si>
  <si>
    <t>покрывало</t>
  </si>
  <si>
    <t>электрочайник</t>
  </si>
  <si>
    <t xml:space="preserve"> общежитие</t>
  </si>
  <si>
    <t xml:space="preserve">бойлер </t>
  </si>
  <si>
    <t>апрель, март 2014 года</t>
  </si>
  <si>
    <t xml:space="preserve">Услуги по водоснабжению </t>
  </si>
  <si>
    <t>Услуги по водоснабжению</t>
  </si>
  <si>
    <t xml:space="preserve">Услуги телефонной связи Казахтелеком: </t>
  </si>
  <si>
    <t>61.10.11.04.01.00.00</t>
  </si>
  <si>
    <t xml:space="preserve">Услуги телефонной связи Транстелеком: </t>
  </si>
  <si>
    <t>61.10.20.06.00.00.00</t>
  </si>
  <si>
    <t>Услуги, направленные на предоставление доступа к Интернету широкополосному по сетям проводным</t>
  </si>
  <si>
    <t>Офисный здание (для бухгалтерии и отдела доходов)</t>
  </si>
  <si>
    <t xml:space="preserve">Заправка и Ремонт ,восстоновление картриджей, профилактика, Прошивка принтеров,Техническое обслуживание копиров. </t>
  </si>
  <si>
    <t xml:space="preserve"> - обследование и ремонт Q-25 </t>
  </si>
  <si>
    <t>техобслуживание погрузчики Тойота</t>
  </si>
  <si>
    <t>техобслуживание крупнотоннажные погрузчики Кальмар,СМВ</t>
  </si>
  <si>
    <t>видеонаблюдение</t>
  </si>
  <si>
    <t>Текущий ремонт автомобилей (юнимок, др.)</t>
  </si>
  <si>
    <t xml:space="preserve"> - обслуживание кондиционеров</t>
  </si>
  <si>
    <t xml:space="preserve"> - предоставление информации из системы ИОДВ</t>
  </si>
  <si>
    <t xml:space="preserve"> - Расходы по ТехПД</t>
  </si>
  <si>
    <t xml:space="preserve"> - зарядка огнетушителей</t>
  </si>
  <si>
    <t xml:space="preserve"> - прочие (уборка территории, монтажные работы)</t>
  </si>
  <si>
    <t>профилактические испытания электрооборудования</t>
  </si>
  <si>
    <t>текущий ремонт мобильных домиков под бытовые и туалетные помещения, устройство мусоросборников</t>
  </si>
  <si>
    <t>65.20.13.00.00.00.01</t>
  </si>
  <si>
    <t xml:space="preserve"> - медицинское страхование персонала</t>
  </si>
  <si>
    <t xml:space="preserve"> - страхование персонала (обязательное страхование ГПО работодателя)</t>
  </si>
  <si>
    <t xml:space="preserve"> - аренда поссажирского вагона</t>
  </si>
  <si>
    <t xml:space="preserve"> - инструменты, инвентарь</t>
  </si>
  <si>
    <t xml:space="preserve"> - маркетинговые услуги:</t>
  </si>
  <si>
    <t xml:space="preserve"> - реклама, PR в печатных СМИ </t>
  </si>
  <si>
    <t xml:space="preserve"> - отправка почты, багажа </t>
  </si>
  <si>
    <t xml:space="preserve"> - экспертная оценка</t>
  </si>
  <si>
    <t xml:space="preserve"> - проведение праздников, корпоративных вечеров</t>
  </si>
  <si>
    <t xml:space="preserve"> - проведение утренников для детей</t>
  </si>
  <si>
    <t>Консультационные услуги по моделированию процессов  в среде ARIS (среде для моделирования и анализа деятельности Компании), оптимизации процессов и  организации практики процессного подхода на бизнес-процессы</t>
  </si>
  <si>
    <t xml:space="preserve">гидротолкатели ТЭ-15 </t>
  </si>
  <si>
    <t>Запчасти на козловой кран КК-12,5:</t>
  </si>
  <si>
    <t xml:space="preserve">грузовой канат  </t>
  </si>
  <si>
    <t>Рубильик 250А,Автомат 100А,250А,Лампа Энергосберегающие 40вт, Кабель Кг3х50-1х25, Лампа ДРЛ-250, Прожектор 5000вт, счетчик трехфазный, трехтарифный, Резетка, Кабель АВВГ-3х6+1х4.</t>
  </si>
  <si>
    <t>Костюм утепленный ГОСТ 29335-92, Утеплитель синтепон, ткань-смесовая, Ботинки кирзовые с мет носком ГОСТ 12.4.137-82, материал верха кирза, подошва ПУ,             Каска (ГОСТ Р 12.4.207-99)</t>
  </si>
  <si>
    <t xml:space="preserve"> - инструменты (багор, ведро, лопата, щит),огнетушитель,пожарный рукав,диэлектрические коврики,перчатки</t>
  </si>
  <si>
    <t>Автоматы АЕ2046 16-160А</t>
  </si>
  <si>
    <t>Изолента х/б (Рос) бол</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</si>
  <si>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</si>
  <si>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</si>
  <si>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</si>
  <si>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</si>
  <si>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</si>
  <si>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</si>
  <si>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</si>
  <si>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</si>
  <si>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</si>
  <si>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</si>
  <si>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</si>
  <si>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</si>
  <si>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</si>
  <si>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</si>
  <si>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</si>
  <si>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</si>
  <si>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</si>
  <si>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</si>
  <si>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</si>
  <si>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</si>
  <si>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</si>
  <si>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</si>
  <si>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</si>
  <si>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</si>
  <si>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</si>
  <si>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</si>
  <si>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</si>
  <si>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</si>
  <si>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</si>
  <si>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</si>
  <si>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</si>
  <si>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</si>
  <si>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2264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</si>
  <si>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</si>
  <si>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</si>
  <si>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</si>
  <si>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</si>
  <si>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</si>
  <si>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</si>
  <si>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</si>
  <si>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</si>
  <si>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</si>
  <si>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</si>
  <si>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</si>
  <si>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</si>
  <si>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</si>
  <si>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</si>
  <si>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</si>
  <si>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</si>
  <si>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</si>
  <si>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</si>
  <si>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</si>
  <si>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</si>
  <si>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</si>
  <si>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</si>
  <si>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</si>
  <si>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</si>
  <si>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</si>
  <si>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</si>
  <si>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</si>
  <si>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</si>
  <si>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</si>
  <si>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</si>
  <si>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</si>
  <si>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</si>
  <si>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</si>
  <si>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</si>
  <si>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</si>
  <si>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</si>
  <si>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</si>
  <si>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</si>
  <si>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</si>
  <si>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</si>
  <si>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</si>
  <si>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</si>
  <si>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</si>
  <si>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</si>
  <si>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</si>
  <si>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</si>
  <si>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</si>
  <si>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</si>
  <si>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</si>
  <si>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</si>
  <si>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</si>
  <si>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</si>
  <si>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</si>
  <si>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</si>
  <si>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</si>
  <si>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</si>
  <si>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</si>
  <si>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</si>
  <si>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</si>
  <si>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</si>
  <si>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</si>
  <si>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</si>
  <si>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</si>
  <si>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</si>
  <si>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</si>
  <si>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</si>
  <si>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</si>
  <si>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</si>
  <si>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</si>
  <si>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</si>
  <si>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</si>
  <si>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</si>
  <si>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</si>
  <si>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</si>
  <si>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</si>
  <si>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</si>
  <si>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</si>
  <si>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</si>
  <si>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</si>
  <si>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</si>
  <si>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</si>
  <si>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</si>
  <si>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</si>
  <si>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</si>
  <si>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</si>
  <si>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</si>
  <si>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</si>
  <si>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</si>
  <si>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</si>
  <si>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</si>
  <si>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</si>
  <si>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</si>
  <si>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</si>
  <si>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</si>
  <si>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</si>
  <si>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</si>
  <si>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</si>
  <si>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</si>
  <si>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</si>
  <si>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</si>
  <si>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</si>
  <si>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</si>
  <si>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</si>
  <si>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</si>
  <si>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</si>
  <si>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</si>
  <si>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</si>
  <si>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</si>
  <si>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</si>
  <si>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</si>
  <si>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</si>
  <si>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</si>
  <si>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</si>
  <si>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</si>
  <si>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</si>
  <si>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</si>
  <si>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</si>
  <si>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</si>
  <si>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</si>
  <si>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</si>
  <si>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</si>
  <si>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</si>
  <si>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</si>
  <si>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</si>
  <si>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</si>
  <si>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</si>
  <si>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</si>
  <si>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</si>
  <si>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</si>
  <si>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</si>
  <si>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</si>
  <si>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</si>
  <si>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</si>
  <si>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</si>
  <si>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</si>
  <si>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</si>
  <si>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</si>
  <si>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</si>
  <si>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</si>
  <si>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</si>
  <si>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</si>
  <si>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</si>
  <si>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</si>
  <si>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</si>
  <si>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</si>
  <si>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</si>
  <si>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</si>
  <si>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</si>
  <si>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</si>
  <si>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</si>
  <si>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</si>
  <si>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</si>
  <si>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</si>
  <si>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</si>
  <si>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</si>
  <si>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</si>
  <si>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</si>
  <si>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</si>
  <si>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</si>
  <si>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</si>
  <si>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</si>
  <si>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</si>
  <si>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</si>
  <si>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</si>
  <si>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</si>
  <si>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</si>
  <si>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</si>
  <si>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</si>
  <si>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</si>
  <si>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</si>
  <si>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</si>
  <si>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</si>
  <si>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</si>
  <si>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</si>
  <si>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</si>
  <si>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</si>
  <si>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</si>
  <si>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</si>
  <si>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</si>
  <si>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</si>
  <si>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</si>
  <si>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</si>
  <si>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</si>
  <si>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</si>
  <si>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</si>
  <si>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</si>
  <si>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</si>
  <si>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</si>
  <si>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</si>
  <si>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</si>
  <si>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</si>
  <si>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</si>
  <si>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</si>
  <si>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</si>
  <si>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</si>
  <si>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</si>
  <si>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</si>
  <si>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</si>
  <si>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</si>
  <si>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</si>
  <si>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</si>
  <si>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</si>
  <si>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</si>
  <si>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</si>
  <si>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</si>
  <si>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</si>
  <si>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</si>
  <si>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</si>
  <si>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</si>
  <si>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</si>
  <si>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</si>
  <si>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</si>
  <si>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</si>
  <si>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</si>
  <si>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</si>
  <si>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</si>
  <si>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</si>
  <si>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</si>
  <si>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</si>
  <si>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</si>
  <si>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</si>
  <si>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</si>
  <si>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</si>
  <si>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</si>
  <si>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</si>
  <si>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</si>
  <si>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</si>
  <si>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</si>
  <si>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</si>
  <si>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</si>
  <si>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</si>
  <si>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</si>
  <si>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</si>
  <si>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</si>
  <si>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</si>
  <si>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</si>
  <si>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</si>
  <si>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</si>
  <si>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</si>
  <si>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</si>
  <si>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</si>
  <si>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</si>
  <si>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</si>
  <si>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</si>
  <si>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</si>
  <si>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</si>
  <si>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</si>
  <si>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</si>
  <si>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</si>
  <si>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</si>
  <si>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</si>
  <si>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</si>
  <si>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</si>
  <si>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</si>
  <si>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</si>
  <si>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</si>
  <si>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</si>
  <si>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</si>
  <si>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</si>
  <si>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</si>
  <si>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</si>
  <si>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</si>
  <si>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</si>
  <si>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</si>
  <si>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</si>
  <si>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</si>
  <si>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</si>
  <si>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</si>
  <si>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</si>
  <si>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</si>
  <si>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</si>
  <si>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</si>
  <si>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</si>
  <si>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</si>
  <si>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</si>
  <si>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</si>
  <si>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</si>
  <si>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</si>
  <si>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</si>
  <si>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</si>
  <si>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</si>
  <si>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</si>
  <si>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</si>
  <si>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</si>
  <si>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</si>
  <si>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</si>
  <si>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</si>
  <si>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</si>
  <si>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</si>
  <si>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</si>
  <si>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</si>
  <si>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</si>
  <si>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</si>
  <si>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</si>
  <si>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</si>
  <si>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</si>
  <si>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</si>
  <si>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</si>
  <si>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</si>
  <si>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</si>
  <si>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</si>
  <si>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</si>
  <si>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</si>
  <si>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</si>
  <si>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</si>
  <si>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</si>
  <si>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</si>
  <si>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</si>
  <si>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</si>
  <si>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</si>
  <si>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</si>
  <si>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</si>
  <si>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</si>
  <si>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</si>
  <si>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</si>
  <si>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</si>
  <si>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</si>
  <si>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</si>
  <si>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</si>
  <si>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</si>
  <si>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</si>
  <si>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</si>
  <si>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</si>
  <si>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</si>
  <si>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</si>
  <si>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</si>
  <si>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</si>
  <si>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</si>
  <si>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</si>
  <si>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</si>
  <si>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</si>
  <si>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</si>
  <si>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</si>
  <si>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</si>
  <si>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</si>
  <si>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</si>
  <si>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</si>
  <si>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</si>
  <si>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</si>
  <si>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</si>
  <si>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</si>
  <si>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</si>
  <si>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</si>
  <si>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</si>
  <si>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</si>
  <si>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</si>
  <si>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</si>
  <si>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</si>
  <si>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</si>
  <si>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</si>
  <si>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</si>
  <si>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</si>
  <si>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</si>
  <si>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</si>
  <si>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</si>
  <si>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</si>
  <si>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</si>
  <si>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</si>
  <si>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</si>
  <si>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</si>
  <si>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</si>
  <si>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</si>
  <si>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</si>
  <si>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</si>
  <si>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</si>
  <si>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</si>
  <si>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</si>
  <si>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</si>
  <si>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</si>
  <si>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</si>
  <si>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</si>
  <si>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</si>
  <si>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</si>
  <si>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</si>
  <si>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</si>
  <si>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</si>
  <si>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</si>
  <si>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</si>
  <si>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</si>
  <si>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</si>
  <si>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</si>
  <si>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</si>
  <si>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</si>
  <si>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</si>
  <si>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</si>
  <si>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</si>
  <si>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</si>
  <si>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</si>
  <si>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</si>
  <si>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</si>
  <si>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</si>
  <si>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</si>
  <si>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</si>
  <si>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</si>
  <si>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</si>
  <si>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</si>
  <si>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</si>
  <si>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</si>
  <si>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</si>
  <si>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</si>
  <si>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</si>
  <si>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</si>
  <si>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</si>
  <si>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</si>
  <si>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</si>
  <si>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</si>
  <si>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</si>
  <si>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</si>
  <si>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</si>
  <si>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</si>
  <si>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</si>
  <si>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</si>
  <si>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</si>
  <si>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</si>
  <si>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</si>
  <si>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</si>
  <si>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</si>
  <si>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</si>
  <si>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</si>
  <si>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</si>
  <si>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</si>
  <si>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</si>
  <si>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</si>
  <si>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</si>
  <si>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</si>
  <si>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</si>
  <si>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</si>
  <si>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</si>
  <si>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</si>
  <si>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</si>
  <si>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</si>
  <si>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</si>
  <si>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</si>
  <si>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</si>
  <si>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</si>
  <si>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</si>
  <si>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</si>
  <si>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</si>
  <si>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</si>
  <si>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</si>
  <si>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</si>
  <si>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</si>
  <si>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</si>
  <si>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</si>
  <si>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</si>
  <si>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</si>
  <si>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</si>
  <si>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</si>
  <si>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</si>
  <si>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</si>
  <si>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</si>
  <si>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</si>
  <si>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</si>
  <si>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</si>
  <si>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</si>
  <si>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</si>
  <si>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</si>
  <si>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</si>
  <si>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</si>
  <si>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</si>
  <si>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</si>
  <si>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</si>
  <si>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</si>
  <si>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</si>
  <si>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</si>
  <si>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</si>
  <si>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</si>
  <si>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</si>
  <si>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</si>
  <si>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</si>
  <si>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</si>
  <si>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</si>
  <si>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</si>
  <si>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</si>
  <si>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</si>
  <si>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</si>
  <si>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</si>
  <si>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</si>
  <si>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</si>
  <si>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</si>
  <si>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</si>
  <si>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</si>
  <si>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</si>
  <si>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</si>
  <si>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</si>
  <si>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</si>
  <si>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</si>
  <si>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</si>
  <si>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</si>
  <si>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</si>
  <si>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</si>
  <si>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</si>
  <si>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</si>
  <si>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</si>
  <si>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</si>
  <si>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</si>
  <si>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</si>
  <si>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</si>
  <si>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</si>
  <si>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</si>
  <si>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</si>
  <si>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</si>
  <si>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</si>
  <si>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</si>
  <si>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</si>
  <si>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</si>
  <si>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</si>
  <si>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</si>
  <si>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</si>
  <si>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</si>
  <si>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</si>
  <si>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</si>
  <si>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</si>
  <si>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</si>
  <si>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</si>
  <si>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</si>
  <si>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</si>
  <si>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</si>
  <si>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</si>
  <si>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</si>
  <si>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</si>
  <si>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</si>
  <si>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</si>
  <si>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</si>
  <si>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</si>
  <si>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</si>
  <si>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</si>
  <si>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</si>
  <si>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</si>
  <si>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</si>
  <si>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</si>
  <si>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</si>
  <si>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</si>
  <si>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</si>
  <si>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</si>
  <si>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</si>
  <si>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</si>
  <si>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</si>
  <si>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</si>
  <si>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</si>
  <si>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</si>
  <si>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</si>
  <si>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</si>
  <si>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</si>
  <si>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</si>
  <si>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</si>
  <si>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</si>
  <si>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</si>
  <si>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</si>
  <si>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</si>
  <si>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</si>
  <si>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</si>
  <si>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</si>
  <si>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</si>
  <si>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</si>
  <si>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</si>
  <si>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</si>
  <si>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</si>
  <si>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</si>
  <si>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</si>
  <si>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</si>
  <si>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</si>
  <si>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</si>
  <si>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</si>
  <si>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</si>
  <si>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</si>
  <si>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</si>
  <si>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</si>
  <si>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</si>
  <si>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</si>
  <si>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</si>
  <si>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</si>
  <si>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</si>
  <si>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</si>
  <si>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</si>
  <si>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</si>
  <si>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</si>
  <si>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</si>
  <si>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</si>
  <si>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</si>
  <si>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</si>
  <si>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</si>
  <si>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</si>
  <si>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</si>
  <si>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</si>
  <si>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</si>
  <si>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</si>
  <si>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</si>
  <si>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</si>
  <si>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</si>
  <si>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</si>
  <si>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</si>
  <si>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</si>
  <si>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</si>
  <si>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</si>
  <si>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</si>
  <si>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</si>
  <si>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</si>
  <si>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</si>
  <si>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</si>
  <si>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</si>
  <si>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</si>
  <si>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</si>
  <si>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</si>
  <si>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</si>
  <si>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</si>
  <si>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</si>
  <si>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</si>
  <si>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</si>
  <si>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</si>
  <si>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</si>
  <si>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</si>
  <si>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</si>
  <si>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</si>
  <si>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</si>
  <si>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</si>
  <si>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</si>
  <si>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</si>
  <si>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</si>
  <si>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</si>
  <si>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</si>
  <si>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</si>
  <si>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</si>
  <si>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</si>
  <si>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</si>
  <si>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</si>
  <si>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</si>
  <si>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</si>
  <si>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</si>
  <si>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</si>
  <si>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</si>
  <si>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</si>
  <si>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</si>
  <si>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</si>
  <si>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</si>
  <si>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</si>
  <si>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</si>
  <si>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</si>
  <si>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</si>
  <si>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</si>
  <si>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</si>
  <si>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</si>
  <si>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</si>
  <si>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</si>
  <si>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</si>
  <si>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</si>
  <si>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</si>
  <si>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</si>
  <si>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</si>
  <si>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</si>
  <si>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</si>
  <si>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</si>
  <si>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</si>
  <si>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</si>
  <si>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</si>
  <si>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</si>
  <si>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</si>
  <si>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</si>
  <si>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</si>
  <si>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372 У</t>
  </si>
  <si>
    <t>373 У</t>
  </si>
  <si>
    <t>374 У</t>
  </si>
  <si>
    <t>375 У</t>
  </si>
  <si>
    <t>376 У</t>
  </si>
  <si>
    <t>377 У</t>
  </si>
  <si>
    <t>378 У</t>
  </si>
  <si>
    <t>379 У</t>
  </si>
  <si>
    <t>380 У</t>
  </si>
  <si>
    <t>381 У</t>
  </si>
  <si>
    <t>382 У</t>
  </si>
  <si>
    <t>383 У</t>
  </si>
  <si>
    <t>384 У</t>
  </si>
  <si>
    <t>385 У</t>
  </si>
  <si>
    <t>386 У</t>
  </si>
  <si>
    <t>387 У</t>
  </si>
  <si>
    <t>388 У</t>
  </si>
  <si>
    <t>389 У</t>
  </si>
  <si>
    <t>390 У</t>
  </si>
  <si>
    <t>391 У</t>
  </si>
  <si>
    <t>393 У</t>
  </si>
  <si>
    <t>394 У</t>
  </si>
  <si>
    <t>395 У</t>
  </si>
  <si>
    <t>396 У</t>
  </si>
  <si>
    <t>397 У</t>
  </si>
  <si>
    <t>398 У</t>
  </si>
  <si>
    <t>399 У</t>
  </si>
  <si>
    <t>400 У</t>
  </si>
  <si>
    <t>401 У</t>
  </si>
  <si>
    <t>402 У</t>
  </si>
  <si>
    <t>403 У</t>
  </si>
  <si>
    <t>404 У</t>
  </si>
  <si>
    <t>405 У</t>
  </si>
  <si>
    <t>406 У</t>
  </si>
  <si>
    <t>407 У</t>
  </si>
  <si>
    <t>408 У</t>
  </si>
  <si>
    <t>409 У</t>
  </si>
  <si>
    <t>411 У</t>
  </si>
  <si>
    <t>412 У</t>
  </si>
  <si>
    <t>413 У</t>
  </si>
  <si>
    <t>414 У</t>
  </si>
  <si>
    <t>418 У</t>
  </si>
  <si>
    <t>420 У</t>
  </si>
  <si>
    <t>421 У</t>
  </si>
  <si>
    <t>422 У</t>
  </si>
  <si>
    <t xml:space="preserve"> - ТО вилочные погрузчики</t>
  </si>
  <si>
    <t xml:space="preserve"> - природоохранные (гидрометеоуслуги)</t>
  </si>
  <si>
    <t xml:space="preserve"> - дератизация</t>
  </si>
  <si>
    <t xml:space="preserve"> - природоохранные (экологические мероприятия)</t>
  </si>
  <si>
    <t xml:space="preserve"> - паспортизация крановых путей</t>
  </si>
  <si>
    <t xml:space="preserve"> - расходы, связанные с обслуживанием офиса</t>
  </si>
  <si>
    <t>Кран козловой</t>
  </si>
  <si>
    <t xml:space="preserve"> - тех.паспорт п/путей</t>
  </si>
  <si>
    <t xml:space="preserve"> - ТОО "КазИмпекс Секьюрити"</t>
  </si>
  <si>
    <t>32.99.85.00.00.00.00.25.1</t>
  </si>
  <si>
    <t>Сувенирная продукция</t>
  </si>
  <si>
    <t>Декоративное панно "Байтерек" в подарочной упаковке. Материал: дерево, керамика, эмаль. Размер: 260*200 мм</t>
  </si>
  <si>
    <t>Декоративное панно "Самрук" в подарочной упаковке. Материал: дерево, керамика, эмаль. Размер: 260*200 мм</t>
  </si>
  <si>
    <t>Подарочная фарфоровая тарелка "Независимость". Изготавливается из высококачественного китайского фарфора. Диаметр: 307 мм. На обороте имеется краткое описание (легенда) на Казахском, Русском и Английском языках. Подарочная упаковка</t>
  </si>
  <si>
    <t>Подарочная фарфоровая тарелка "Самрук". Произведено из костяного фарфора высокого качества марки "Bone China". На обороте имеется краткое описание (легенда) на Казахском, Русском и Английском языках. Тарелка идет в подарочной упаковке. Диаметр: 307 мм.</t>
  </si>
  <si>
    <t>Cтатуэтка «Книга исполнения желаний», серебряная книга с рукой Президента. Размер: 110мм х 70мм х 70мм</t>
  </si>
  <si>
    <t>Настенное панно "Чингис Хан", размер: 650*400 мм, материал: полимер, стекло, дерево, темное паспарту</t>
  </si>
  <si>
    <t>Настенное панно "Сүйінші", размер: 650*450 мм, материал: полимер, стекло, дерево, темное паспарту.</t>
  </si>
  <si>
    <t>Настенное панно "Томирис", размер: 650*400 мм, материал: полимер, стекло, дерево, светлое паспарту</t>
  </si>
  <si>
    <t>Рельефное настенное панно "Великие мужи". Размеры: 440 x 300 мм Материал: полимер, стекло, дерево</t>
  </si>
  <si>
    <t>Записная книжка "Петроглифы". Цвет: синий. Размер: 14*20 см. 80 страниц.</t>
  </si>
  <si>
    <t>Панно "Самрук" из серии "20 лет Мира и Созидания". материалы: фарфор, дерево. Размер: 40см х 40см</t>
  </si>
  <si>
    <t>Панно "Независимость" из серии "20 лет Мира и Созидания". материалы: фарфор, дерево. Размер: 40см х 40см</t>
  </si>
  <si>
    <t>Настенное панно из двух тарелочек из колекции "Наследие кочевников". материалы: фарфор, дерево. Размеры: 350 x 600 мм</t>
  </si>
  <si>
    <t>Настенное панно «Казахстан» из серии «Символы Казахстана» в деревянной рамке, черный цвет. Подарочная упаковка.Размер: 24,5 х 31,5 см.Изображение выполнено по эксклюзивной технологии из золотой фольги 24 карата.</t>
  </si>
  <si>
    <t>Настенное панно «Астана» из серии «Символы Казахстана» в деревянной рамке, черный цвет. Размер: 24,5 х 31,5 см.Изображение выполнено по эксклюзивной технологии из золотой фольги 24 карата. Подарочная упаковка.</t>
  </si>
  <si>
    <t>Ручка роллер из серии Керуен серебристого цвета с надписью KAZAKHSTAN. Материал: металл. Подарочная упаковка из дерева</t>
  </si>
  <si>
    <t>Ручка "Керуен" с надписью золотого цвета KAZAKHSTAN. Материал: металл. Подарочная упаковка из дерева</t>
  </si>
  <si>
    <t>Деревянная шкатулка ручной работы, которую можно передавать по наследству от матери к дочери. Материал: лакированное дерево, темная версия.Размеры: 287х137х90 мм.Натуральный материал и изящное художественное исполнение полностью соответствуют предназначению шкатулки – хранить самые дорогие и памятные украшения.</t>
  </si>
  <si>
    <t>Подарочная тарелка из серии "Верблюд". Диаметр: 307 мм. Материал: фарфор Fine Bone China, золотая деколь.</t>
  </si>
  <si>
    <t>В создании панно использовано одноименное произведение Заслуженного деятеля искусств Казахстана, художника Агымсалы Дузельханова, посвященное трем выдающимся Биям казахского народа: Толе би,  Қазыбек би и Айтеке би. В истории казахов роль этих трех выдающихся личностей невозможно переоценить: в тяжелые времена, когда необходимо было объединиться против внешней угрозы, они вместе вдохновляли воинов защищать родную землю, а в мирное время совместными усилиями они решали все насущные проблемы и споры. Размеры: 270х270 мм. Материал: фарфор Fine Porcelain, золотая деколь.</t>
  </si>
  <si>
    <t>Декоративная тарелка "Қобыланды батыр" из коллекции "Повелители Великой степи" на деревянной подставке. Размеры: 260 x 260 мм. Материал: фарфор "Fine Bone China".</t>
  </si>
  <si>
    <t>Декоративная тарелка "Чингисхан" из коллекции "Повелители Великой степи" на деревянной подставке. Размеры: 260 x 260 мм. Материал: фарфор "Fine Bone China".</t>
  </si>
  <si>
    <t>Декоративная тарелка "Культегин" из коллекции "Повелители Великой степи" на деревянной подставке. Размеры: 260 x 260 мм. Материал: фарфор "Fine Bone China".</t>
  </si>
  <si>
    <t>Декоративные настенные часы «Қалқан» По старинному казахскому поверью, боевой щит, украшающий стену юрты, являлся одним из главных талисманов, оберегающих дом, и именно поэтому эти великолепно стилизованные часы станут не просто функциональным декором интерьера, но и станут Вашим домашним оберегом. Размер: 37 х 37 см. Материал: полимер, покрытие «античная бронза», фольга золотого цвета.</t>
  </si>
  <si>
    <t>Набор на 6 персон включает: чайник, блюдце под чайник, 6 пиал, молочник. Материал: фарфор Fine Porcelain, золотая деколь.</t>
  </si>
  <si>
    <t>Набор включает в себя: графин объёмом 1,3 литра и два круглых фужера объемом 0,125 литра. Высота фужера: 115 мм. Произведено в Австрии.</t>
  </si>
  <si>
    <t>Набор включает в себя: графин объёмом 0,6 литра и четыре круглые рюмки. Высота графина: 190 мм, высота рюмок: 60 мм. Материал: сплав олова.</t>
  </si>
  <si>
    <t>Банкнота "5000 и 10000 тенге", черная рама. Изображение выполнено по эксклюзивной технологии из тончайшей металлической пластины. Материал: дерево, металл. Размер: 34см х 32см</t>
  </si>
  <si>
    <t>Ручка шариковая Celebrity «Жаклин» черная/серебристая
Шариковая ручка с поворотным механизмом.Вид нанесения:гравировка с логотипом заказчика</t>
  </si>
  <si>
    <t xml:space="preserve">USB фонарик для ноутбука. Материал  алюминий  
Цвет  серебро  
Нанесение  тампопечать, гравировка </t>
  </si>
  <si>
    <t>Кружка на 320 мл с ложкой. Материал керамика. Подарочный картонный бокс. Способ нанесения логотипа шелкография</t>
  </si>
  <si>
    <t xml:space="preserve">Зонт-трость полуавтоматический с алюминиевой ручкой Материал  нейлон/металл  
Цвет  синий/серебристый 296С  
Нанесение  шелкография </t>
  </si>
  <si>
    <t xml:space="preserve">Плед.Материал  флис/полиэстер 160 г/м2  
Цвет  синий 661C  
Нанесение  термотрансфер, вышивка </t>
  </si>
  <si>
    <t>Ручка роллер Parker модель Sonnet черная с золотом в подарочном боксе с логотипом заказчика.</t>
  </si>
  <si>
    <t>Ручка шариковая Parker модель Urban Metro Metallic в подарочном боксе с логотипом заказчика.</t>
  </si>
  <si>
    <t>Набор: визитница, шариковая ручка. Материал  металл/кожзам  
Цвет  черный  
Нанесение  тампопечать</t>
  </si>
  <si>
    <t>Футболка белая промо с логотипом.</t>
  </si>
  <si>
    <t>Ланьярд с логотипом цвет синий.</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</si>
  <si>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</si>
  <si>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</si>
  <si>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</si>
  <si>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</si>
  <si>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</si>
  <si>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</si>
  <si>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</si>
  <si>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</si>
  <si>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</si>
  <si>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</si>
  <si>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</si>
  <si>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</si>
  <si>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</si>
  <si>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</si>
  <si>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</si>
  <si>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</si>
  <si>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</si>
  <si>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</si>
  <si>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</si>
  <si>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</si>
  <si>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</si>
  <si>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</si>
  <si>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</si>
  <si>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</si>
  <si>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</si>
  <si>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</si>
  <si>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</si>
  <si>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</si>
  <si>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</si>
  <si>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</si>
  <si>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</si>
  <si>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</si>
  <si>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</si>
  <si>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</si>
  <si>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</si>
  <si>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</si>
  <si>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</si>
  <si>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</si>
  <si>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</si>
  <si>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62.01.11.30.00.00.00</t>
  </si>
  <si>
    <t>Услуги по разработке структуры и содержания Web-страниц в Интернете.</t>
  </si>
  <si>
    <t>Продление технической поддержк корпоративного веб-сайта АО "Кедентранссервис" сроком на 1 календарный год. Переход на новую платформу с drupal на bitrix</t>
  </si>
  <si>
    <t>74.90.21.15.10.00.00</t>
  </si>
  <si>
    <t>Услуги по мониторингу средств массовой информации</t>
  </si>
  <si>
    <t>Доступ к онлайн базе всех видов СМИ с предоставлением сервиса выборочной медиастатистики и медиаанализа.</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</si>
  <si>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</si>
  <si>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</si>
  <si>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</si>
  <si>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423 У</t>
  </si>
  <si>
    <t>424 У</t>
  </si>
  <si>
    <t>426 У</t>
  </si>
  <si>
    <t>427 У</t>
  </si>
  <si>
    <t>429 У</t>
  </si>
  <si>
    <t>430 У</t>
  </si>
  <si>
    <t>431 У</t>
  </si>
  <si>
    <t>432 У</t>
  </si>
  <si>
    <t>433 У</t>
  </si>
  <si>
    <t>434 У</t>
  </si>
  <si>
    <t>435 У</t>
  </si>
  <si>
    <t>436 У</t>
  </si>
  <si>
    <t>437 У</t>
  </si>
  <si>
    <t>438 У</t>
  </si>
  <si>
    <t>440 У</t>
  </si>
  <si>
    <t>442 У</t>
  </si>
  <si>
    <t>443 У</t>
  </si>
  <si>
    <t>445 У</t>
  </si>
  <si>
    <t>446 У</t>
  </si>
  <si>
    <t>447 У</t>
  </si>
  <si>
    <t>448 У</t>
  </si>
  <si>
    <t>449 У</t>
  </si>
  <si>
    <t>450 У</t>
  </si>
  <si>
    <t>451 У</t>
  </si>
  <si>
    <t>452 У</t>
  </si>
  <si>
    <t>453 У</t>
  </si>
  <si>
    <t>454 У</t>
  </si>
  <si>
    <t>455 У</t>
  </si>
  <si>
    <t>456 У</t>
  </si>
  <si>
    <t>457 У</t>
  </si>
  <si>
    <t>458 У</t>
  </si>
  <si>
    <t>459 У</t>
  </si>
  <si>
    <t>462 У</t>
  </si>
  <si>
    <t>463 У</t>
  </si>
  <si>
    <t>464 У</t>
  </si>
  <si>
    <t>465 У</t>
  </si>
  <si>
    <t>467 У</t>
  </si>
  <si>
    <t>май  2014 года</t>
  </si>
  <si>
    <t>214 Р</t>
  </si>
  <si>
    <t>215 Р</t>
  </si>
  <si>
    <t>43.21.10.10.20.00.00</t>
  </si>
  <si>
    <t>Работы по устройству пожарной сигнализации</t>
  </si>
  <si>
    <t>Устройство пожарной сигнализации на объекте</t>
  </si>
  <si>
    <t>работы по установке пожарно-охраннгой сигнализации</t>
  </si>
  <si>
    <t>январь, февраль,март 2014 года</t>
  </si>
  <si>
    <t>УСК-1, Д-16,5ММ 6М</t>
  </si>
  <si>
    <t xml:space="preserve">УСК-1, Д-16,5ММ 8М </t>
  </si>
  <si>
    <t xml:space="preserve">УСК-1, Д-12ММ 2М </t>
  </si>
  <si>
    <t>УСК-1, Д-12ММ 6М</t>
  </si>
  <si>
    <t xml:space="preserve">УСК-1, Д-12ММ 8М </t>
  </si>
  <si>
    <t>УСК-1, Д 18ММ 6М</t>
  </si>
  <si>
    <t>УСК-1, Д 18ММ 8М</t>
  </si>
  <si>
    <t xml:space="preserve">УСК-1, Д 18ММ 10М </t>
  </si>
  <si>
    <t xml:space="preserve">УСК-1, Д-22ММ 6М </t>
  </si>
  <si>
    <t xml:space="preserve">УСК-1, Д-22ММ 8М </t>
  </si>
  <si>
    <t>УСК-1, Д-22ММ 8М</t>
  </si>
  <si>
    <t>УСК-1, Д-24ММ 8М</t>
  </si>
  <si>
    <t xml:space="preserve">УСК-1, Д-27ММ 8М </t>
  </si>
  <si>
    <t>УСК-1, Д-25,5ММ 8М</t>
  </si>
  <si>
    <t>УСК-1, Д-27ММ 8М</t>
  </si>
  <si>
    <t>УСК-1, Д-27ММ 10М</t>
  </si>
  <si>
    <t xml:space="preserve">СТП, 10ТН 8М </t>
  </si>
  <si>
    <t xml:space="preserve">СТП, 10ТН 10М  </t>
  </si>
  <si>
    <t xml:space="preserve">4СК, Д-32ММ 7М </t>
  </si>
  <si>
    <t xml:space="preserve">4СК, Д-27.4-м  Г/П 16 ТН по ГОСТ 25573-82 крюк А320 11тн </t>
  </si>
  <si>
    <t xml:space="preserve">СКОБА, G2130 3,25ТН </t>
  </si>
  <si>
    <t xml:space="preserve">СКОБА, G2130 6,5ТН  </t>
  </si>
  <si>
    <t xml:space="preserve">СКОБА, G2130 13,5тн </t>
  </si>
  <si>
    <t xml:space="preserve">канат стальной, 14 мм гост DIN3069 </t>
  </si>
  <si>
    <t xml:space="preserve">канат стальной, 14,5 мм гост 7665-80 </t>
  </si>
  <si>
    <t xml:space="preserve">канат стальной,22 мм гост 7668-80 </t>
  </si>
  <si>
    <t xml:space="preserve">канат стальной, 18 мм гост 2688-80 </t>
  </si>
  <si>
    <t xml:space="preserve">канат стальной, 21 мм гост 2688-80 </t>
  </si>
  <si>
    <t xml:space="preserve">канат стальной, 24 мм гост 2688-80 </t>
  </si>
  <si>
    <t xml:space="preserve">канат стальной, 16,5 мм гост 2688-80 </t>
  </si>
  <si>
    <t xml:space="preserve">канат стальной, 27 мм гост 2688-80 </t>
  </si>
  <si>
    <t>формат А4, плотность 80г/м2, 21х29,7 см, яркость 105%, белизна 150%</t>
  </si>
  <si>
    <t>регистр</t>
  </si>
  <si>
    <t>Регистратор из картона или бумаги, под формат А5</t>
  </si>
  <si>
    <t>Карандаш черный</t>
  </si>
  <si>
    <t>Карандаш черный с твердым грифелем</t>
  </si>
  <si>
    <t>липкий,  бумажный стикер</t>
  </si>
  <si>
    <t>Линейка пластмассовая 30 см,  непрозрачная, цветная, с пазом и фасками</t>
  </si>
  <si>
    <t>Ножницы с пластиковой ручкой, длина 15 см</t>
  </si>
  <si>
    <t>Тетрадь</t>
  </si>
  <si>
    <t>Папка пластиковая-планшет с зажимом, А4</t>
  </si>
  <si>
    <t>широкий, свыше 3 см</t>
  </si>
  <si>
    <t>калькулятор инженерный (научный) с двухстрочным дисплеем</t>
  </si>
  <si>
    <t>Органайзер пластиковый настольный круглый, до 10 предметов</t>
  </si>
  <si>
    <t>USB-флеш-накопитель, Интерфейс - USB 2.0, емкость - 1 Гб</t>
  </si>
  <si>
    <t>Файл - вкладыш</t>
  </si>
  <si>
    <t>с перфорацией для документов</t>
  </si>
  <si>
    <t>Штемпельная подушка</t>
  </si>
  <si>
    <t>Подушка   для печатей, штампов</t>
  </si>
  <si>
    <t>бумага копировальная</t>
  </si>
  <si>
    <t>для машинописи, марки МС-14-П, высший сорт бумаги, масса 14 г/кв.м, ГОСТ 489-88</t>
  </si>
  <si>
    <t>Увлажнитель</t>
  </si>
  <si>
    <t>для пальцев</t>
  </si>
  <si>
    <t>Шило</t>
  </si>
  <si>
    <t>Деревянной рукояткой</t>
  </si>
  <si>
    <t>Зажим</t>
  </si>
  <si>
    <t>почтовый, АЗ</t>
  </si>
  <si>
    <t>почтовый</t>
  </si>
  <si>
    <t>Маркер пластиковый круглый, ширина линии 1,5 мм</t>
  </si>
  <si>
    <t>Маркер пластиковый перманентный (нестираемый), скошенный наконечник 1-5мм</t>
  </si>
  <si>
    <t>Порошок стиральный  (автомат)</t>
  </si>
  <si>
    <t>порошкообразное для мытья  полов</t>
  </si>
  <si>
    <t>Ополаскиватель</t>
  </si>
  <si>
    <t>Концентрированный кондиционер для белья. Придает мягкость, свежесть, антистатик, облегчает глажение</t>
  </si>
  <si>
    <t>13.92.29.00.00.00.10.10.2</t>
  </si>
  <si>
    <t>Тряпки тканые для мытья полов</t>
  </si>
  <si>
    <t>31.01.12.00.00.04.05.17.1</t>
  </si>
  <si>
    <t>20.59.59.00.15.00.10.01.1</t>
  </si>
  <si>
    <t>Средство</t>
  </si>
  <si>
    <t>от накипи и для смягчения воды в стиральной машине</t>
  </si>
  <si>
    <t>резиновые</t>
  </si>
  <si>
    <t>20.42.16.00.00.00.10.20.1</t>
  </si>
  <si>
    <t>Шампунь</t>
  </si>
  <si>
    <t>Шампунь для волос в одноразовой упаковке</t>
  </si>
  <si>
    <t>20.42.18.00.00.00.10.20.2</t>
  </si>
  <si>
    <t>Паста зубная</t>
  </si>
  <si>
    <t>желеобразная масса (паста или гель) для чистки зубов</t>
  </si>
  <si>
    <t>15.20.14.00.00.00.18.10.1</t>
  </si>
  <si>
    <t>Тапочки</t>
  </si>
  <si>
    <t>одноразовые, хлопчатобумажные</t>
  </si>
  <si>
    <t>20.13.21.00.00.10.10.11.2</t>
  </si>
  <si>
    <t>Хлор</t>
  </si>
  <si>
    <t>25.73.30.00.00.31.10.10.1</t>
  </si>
  <si>
    <t>Щетка</t>
  </si>
  <si>
    <t>металлическая ручная</t>
  </si>
  <si>
    <t>22.29.23.00.00.00.32.13.2</t>
  </si>
  <si>
    <t>Щетка пластиковая для ковровых покрытий с ручкой</t>
  </si>
  <si>
    <t>освежители воздуха и арома-средства, для  устранения неприятного запаха в помещениях (комната, ванна, туалеты)</t>
  </si>
  <si>
    <t>для резки металла</t>
  </si>
  <si>
    <t>25.73.30.00.00.21.10.12.1</t>
  </si>
  <si>
    <t>Слесарный</t>
  </si>
  <si>
    <t>28.49.12.00.00.00.12.11.1</t>
  </si>
  <si>
    <t>пилы дисковые</t>
  </si>
  <si>
    <t>пила дисковая для обработки пробки, кости, твердой резины (эбонита), твердых пластмасс и аналогичных твердых материалов</t>
  </si>
  <si>
    <t>23.91.11.00.00.00.30.20.1</t>
  </si>
  <si>
    <t>Круг шлифовальный</t>
  </si>
  <si>
    <t>Круг шлифовальный полировальный, в виде тела вращения, предназначен для абразивной полировки</t>
  </si>
  <si>
    <t>болгарка 230мм</t>
  </si>
  <si>
    <t>болгарка 180мм</t>
  </si>
  <si>
    <t>Шлифовальный диск</t>
  </si>
  <si>
    <t>Шлифовальная шкурка в форме круга</t>
  </si>
  <si>
    <t>Набор ключей и насадок ТУ 2-035-022-4638-1194-90, ТУ 392-602-905-797-228-006</t>
  </si>
  <si>
    <t>25.73.30.00.00.17.11.12.1</t>
  </si>
  <si>
    <t>Дрель</t>
  </si>
  <si>
    <t>Дрель электрическая</t>
  </si>
  <si>
    <t>28.24.11.00.00.00.17.11.1</t>
  </si>
  <si>
    <t>пила электрическая</t>
  </si>
  <si>
    <t>пила дисковая со встроенным электрическим двигателем</t>
  </si>
  <si>
    <t>26.51.31.00.00.01.11.10.1</t>
  </si>
  <si>
    <t>Вагонные. Для статического взвешивания. ГОСТ 29329-92</t>
  </si>
  <si>
    <t>28.29.31.00.00.00.19.37.1</t>
  </si>
  <si>
    <t>весы платформенные товарные стационарные</t>
  </si>
  <si>
    <t>весы платформенные товарные стационарные с максимальной массой взвешивания 5000 кг</t>
  </si>
  <si>
    <t>26.51.12.00.00.11.14.12.1</t>
  </si>
  <si>
    <t>Дальномер</t>
  </si>
  <si>
    <t>Лазерный</t>
  </si>
  <si>
    <t>26.51.52.11.12.11.11.13.1</t>
  </si>
  <si>
    <t>свыше 4 метров</t>
  </si>
  <si>
    <t>25.73.30.00.00.29.11.15.1</t>
  </si>
  <si>
    <t>ШЦЦ — с цифровой индикацией (электронный)</t>
  </si>
  <si>
    <t>26.51.32.12.12.12.12.20.1</t>
  </si>
  <si>
    <t>путевой</t>
  </si>
  <si>
    <t>26.51.32.12.12.11.14.11.1</t>
  </si>
  <si>
    <t>Линейка телескопическая 5 метр.</t>
  </si>
  <si>
    <t>26.51.12.00.00.15.19.11.1</t>
  </si>
  <si>
    <t>Игольчатый влагомер от -10C до +50</t>
  </si>
  <si>
    <t>Скважинный влагомер</t>
  </si>
  <si>
    <t>Служит для измерения влажности газов, жидкостей и твёрдых (в том числе сыпучих) тел.</t>
  </si>
  <si>
    <t>УСК-1  Д-14ММ 8М</t>
  </si>
  <si>
    <t>25.93.11.00.00.22.11.15.1</t>
  </si>
  <si>
    <t>УСК1-1,0 т.</t>
  </si>
  <si>
    <t>ГОСТ 25573-82, 4СК1-5,0 т.</t>
  </si>
  <si>
    <t>Петлевой, грузоподъемностью  10 тн и выше</t>
  </si>
  <si>
    <t>24.20.40.00.22.10.10.11.1</t>
  </si>
  <si>
    <t>ГОСТ 24140-80</t>
  </si>
  <si>
    <t>25.93.11.00.00.07.10.10.1</t>
  </si>
  <si>
    <t>стальной</t>
  </si>
  <si>
    <t xml:space="preserve">фильтр воздушный 3038 Запчасти на автомобильный кран QY-25 (Китай) </t>
  </si>
  <si>
    <t>27.90.32.00.00.01.06.40.1</t>
  </si>
  <si>
    <t>Фильтр</t>
  </si>
  <si>
    <t>воздушный, для сварочного оборудования</t>
  </si>
  <si>
    <t xml:space="preserve">фильтр масляный №LF-9000 Запчасти на автомобильный кран QY-25 (Китай) </t>
  </si>
  <si>
    <t>27.90.32.00.00.01.06.42.1</t>
  </si>
  <si>
    <t>масляный, для сварочного оборудования</t>
  </si>
  <si>
    <t xml:space="preserve">шланги гидравлики, Запчасти на автомобильный кран QY-25 (Китай) </t>
  </si>
  <si>
    <t>13.96.16.00.00.00.00.40.1</t>
  </si>
  <si>
    <t>Шланг</t>
  </si>
  <si>
    <t>Шланги текстильные с подкладкой, обшивкой или с принадлежностями из других материалов или без них</t>
  </si>
  <si>
    <t xml:space="preserve">фильтр топливный D638-002-04a Запчасти на автомобильный кран QY-25 (Китай) </t>
  </si>
  <si>
    <t>30.30.16.00.00.00.50.24.1</t>
  </si>
  <si>
    <t>топливный</t>
  </si>
  <si>
    <t>26.11.22.00.00.20.11.11.1</t>
  </si>
  <si>
    <t>Генератор</t>
  </si>
  <si>
    <t>Пьезоэлектрический, кварцевый</t>
  </si>
  <si>
    <t xml:space="preserve">стекло лобовое кабины Запчасти на автомобильный кран QY-25 (Китай) </t>
  </si>
  <si>
    <t>30.20.40.00.00.08.07.73.1</t>
  </si>
  <si>
    <t>лобовое с электробогревом к подвижному составу</t>
  </si>
  <si>
    <t xml:space="preserve">Цилиндр акселатора (газа) кабины машиниста Запчасти на автомобильный кран QY-25 (Китай) </t>
  </si>
  <si>
    <t>26.51.82.00.00.00.43.01.1</t>
  </si>
  <si>
    <t>Цилиндр</t>
  </si>
  <si>
    <t>к газоанализатору</t>
  </si>
  <si>
    <t>29.32.20.00.00.00.30.19.1</t>
  </si>
  <si>
    <t xml:space="preserve">Дверь кабины машиниста левая Запчасти на автомобильный кран QY-25 (Китай) </t>
  </si>
  <si>
    <t>левая передняя, для прочих  автомобилей</t>
  </si>
  <si>
    <t>28.11.42.00.00.00.10.45.1</t>
  </si>
  <si>
    <t>Форсунка</t>
  </si>
  <si>
    <t>27.90.32.00.00.01.05.25.1</t>
  </si>
  <si>
    <t>Стартер типа СТ</t>
  </si>
  <si>
    <t xml:space="preserve">главный гидронасос 4-секционный Запчасти на автомобильный кран QY-25 (Китай) </t>
  </si>
  <si>
    <t>28.30.93.00.00.00.16.17.1</t>
  </si>
  <si>
    <t>Насос</t>
  </si>
  <si>
    <t>шестеренный к гидравлической системе</t>
  </si>
  <si>
    <t xml:space="preserve">главный гидронасос 3-секционный Запчасти на автомобильный кран QY-25 (Китай) </t>
  </si>
  <si>
    <t>28.11.42.00.00.00.10.71.1</t>
  </si>
  <si>
    <t>Турбокомпрессор</t>
  </si>
  <si>
    <t>29.32.30.00.03.01.12.02.1</t>
  </si>
  <si>
    <t>Пневмогидроусилитель</t>
  </si>
  <si>
    <t>привода сцепления в сборе, для прочих автомобилей</t>
  </si>
  <si>
    <t xml:space="preserve">лопасть вентилятора  Запчасти на автомобильный кран QY-25 (Китай) </t>
  </si>
  <si>
    <t>28.13.32.00.00.00.75.01.1</t>
  </si>
  <si>
    <t>Лопасть</t>
  </si>
  <si>
    <t xml:space="preserve">ТНВД- Запчасти на автомобильный кран QY-25 (Китай) </t>
  </si>
  <si>
    <t>28.13.11.00.00.00.13.17.1</t>
  </si>
  <si>
    <t>насос топливный</t>
  </si>
  <si>
    <t>насос топливный для двигателей внутреннего сгорания</t>
  </si>
  <si>
    <t xml:space="preserve">фильтр воздухоосушителя Запчасти на автомобильный кран QY-25 (Китай) </t>
  </si>
  <si>
    <t>26.70.21.00.11.13.11.10.1</t>
  </si>
  <si>
    <t>В сборе.</t>
  </si>
  <si>
    <t>28.29.82.30.10.30.00.10.1</t>
  </si>
  <si>
    <t xml:space="preserve">топливный фильтр грубой очистки Запчасти на автомобильный кран QY-25 (Китай) </t>
  </si>
  <si>
    <t>Корпус топливного фильтра</t>
  </si>
  <si>
    <t>корпус топливного фильтра грубой очистки дизельного двигателя</t>
  </si>
  <si>
    <t xml:space="preserve">Шланг главного насоса, Запчасти на автомобильный кран QY-25 (Китай) </t>
  </si>
  <si>
    <t xml:space="preserve">токосъемник в сборе со штоком Запчасти на автомобильный кран QY-25 (Китай) </t>
  </si>
  <si>
    <t>27.11.61.00.00.00.22.20.1</t>
  </si>
  <si>
    <t>Токосъемник</t>
  </si>
  <si>
    <t>элемент щеточного устройства</t>
  </si>
  <si>
    <t>28.13.23.00.00.00.10.14.1</t>
  </si>
  <si>
    <t>компрессор</t>
  </si>
  <si>
    <t>высокотемпературный компрессор от 10 до —10 °C</t>
  </si>
  <si>
    <t>30.20.40.00.00.08.07.31.1</t>
  </si>
  <si>
    <t>Помпа топливоподкачивающая</t>
  </si>
  <si>
    <t>29.32.30.00.03.01.02.03.1</t>
  </si>
  <si>
    <t>Нажимной диск (корзина сцепления)</t>
  </si>
  <si>
    <t>28.15.25.00.00.01.27.10.1</t>
  </si>
  <si>
    <t>блок полиспастный</t>
  </si>
  <si>
    <t>блоки полиспастные грузоподъемностью 0,5 т</t>
  </si>
  <si>
    <t>25.21.11.00.00.10.10.01.2</t>
  </si>
  <si>
    <t>Фильтра гидравлики запчасти на малотонажные погрузчики  Toiota</t>
  </si>
  <si>
    <t>28.22.19.10.00.30.20.02.1</t>
  </si>
  <si>
    <t>Фильтр гидросистемы</t>
  </si>
  <si>
    <t>для фильтрации гидравлической жидкости поступающей в гидробак, изготовлен из металлической сетки и армирован синтетическими волокнами</t>
  </si>
  <si>
    <t>27.90.32.00.00.01.05.20.1</t>
  </si>
  <si>
    <t>29.10.19.00.00.10.80.01.1</t>
  </si>
  <si>
    <t>Свеча накаливания</t>
  </si>
  <si>
    <t>электронагревательный элемент дизельного двигателя внутреннего сгорания</t>
  </si>
  <si>
    <t>27.20.21.00.00.00.02.55.3</t>
  </si>
  <si>
    <t>Аккумуляторная батарея</t>
  </si>
  <si>
    <t>Аккумуляторная батарея с 12 последовательно соединенными аккумуляторами в батарее, напряжением 24 В, стартерная, с общей крышкой , залитая электролитом м полностью заряженная</t>
  </si>
  <si>
    <t>Головка блока цилиндров</t>
  </si>
  <si>
    <t>для поршневых двигателей с искровым зажиганием (карбюраторные)</t>
  </si>
  <si>
    <t>29.31.23.00.00.00.10.10.1</t>
  </si>
  <si>
    <t>Фара</t>
  </si>
  <si>
    <t>левая, передняя, односекционная (ближний/дальний совмещен)</t>
  </si>
  <si>
    <t>29.31.23.00.00.00.10.11.1</t>
  </si>
  <si>
    <t>правая, передняя, односекционная (ближний/дальний совмещен)</t>
  </si>
  <si>
    <t>28.11.42.00.00.00.10.41.1</t>
  </si>
  <si>
    <t>Шестерня</t>
  </si>
  <si>
    <t>распределительного вала дизельного двигателя</t>
  </si>
  <si>
    <t>Накладка тормозной колодки</t>
  </si>
  <si>
    <t>с электромеханическим перемещением шестерни привода, для легковых автомобилей</t>
  </si>
  <si>
    <t>28.29.60.00.00.00.21.10.1</t>
  </si>
  <si>
    <t>Ремень</t>
  </si>
  <si>
    <t>вентилятора</t>
  </si>
  <si>
    <t>28.30.93.00.00.00.15.13.1</t>
  </si>
  <si>
    <t>Мост</t>
  </si>
  <si>
    <t>задний, к специальной технике</t>
  </si>
  <si>
    <t>Распределительный вал</t>
  </si>
  <si>
    <t>29.32.30.00.09.00.01.01.1</t>
  </si>
  <si>
    <t>Амортизатор подвески</t>
  </si>
  <si>
    <t>Шаровая опора</t>
  </si>
  <si>
    <t>29.32.30.00.05.03.14.01.1</t>
  </si>
  <si>
    <t>Крестовина карданного вала</t>
  </si>
  <si>
    <t>Термостат</t>
  </si>
  <si>
    <t>Шарнир регулировки угловых скоростей (граната)</t>
  </si>
  <si>
    <t>наружная</t>
  </si>
  <si>
    <t>26.51.66.18.11.11.31.10.1</t>
  </si>
  <si>
    <t>Датчик</t>
  </si>
  <si>
    <t>положения коленчатого вала</t>
  </si>
  <si>
    <t>27.90.31.00.01.12.12.20.1</t>
  </si>
  <si>
    <t>Модуль</t>
  </si>
  <si>
    <t>инверторный</t>
  </si>
  <si>
    <t>Модуль зажигания Запчасти  на НИВУ</t>
  </si>
  <si>
    <t>Электробензонасос Запчасти  на НИВУ</t>
  </si>
  <si>
    <t>29.31.22.00.00.00.30.11.1</t>
  </si>
  <si>
    <t>номинальное напряжение не более 28 В, постоянного тока, с параллельным возбуждением</t>
  </si>
  <si>
    <t>Водяной насос (помпа)</t>
  </si>
  <si>
    <t>29.32.30.00.06.20.01.01.1</t>
  </si>
  <si>
    <t>Маятник</t>
  </si>
  <si>
    <t>маятник рулевой, к легковому автомобилю</t>
  </si>
  <si>
    <t>29.32.30.00.03.01.07.05.1</t>
  </si>
  <si>
    <t>Полуось заднего ведущего моста</t>
  </si>
  <si>
    <t>фланцевая</t>
  </si>
  <si>
    <t>Сальник</t>
  </si>
  <si>
    <t>заднего моста</t>
  </si>
  <si>
    <t>Поршень</t>
  </si>
  <si>
    <t>для поршневых двигателей с искровым зажиганием (карбюраторные), с объемом цилиндра от 50 см3 до 125 см3</t>
  </si>
  <si>
    <t>Поршневое кольцо</t>
  </si>
  <si>
    <t>для поршневых двигателей с искровым зажиганием (карбюраторные), ГОСТ 621-87, маслосъемное</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</si>
  <si>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</si>
  <si>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Цилиндр сцепления рабочий</t>
  </si>
  <si>
    <t>рабочий цилиндр сцепления для автотранспортных средств</t>
  </si>
  <si>
    <t>29.32.30.00.03.01.30.10.1</t>
  </si>
  <si>
    <t>29.32.30.00.15.00.06.05.1</t>
  </si>
  <si>
    <t>Втулка</t>
  </si>
  <si>
    <t>стабилизатора</t>
  </si>
  <si>
    <t>Диск сцепления</t>
  </si>
  <si>
    <t>28.11.42.00.00.00.10.45.2</t>
  </si>
  <si>
    <t>шпилька колесная</t>
  </si>
  <si>
    <t>шпилька колесная для грузовых автомобилей</t>
  </si>
  <si>
    <t>Тормоз передний</t>
  </si>
  <si>
    <t>в сборе, для грузовых автомобилей</t>
  </si>
  <si>
    <t>Сапун</t>
  </si>
  <si>
    <t>для двигателей грузовых автомобилей</t>
  </si>
  <si>
    <t>29.10.19.00.00.10.46.01.1</t>
  </si>
  <si>
    <t>на грузовые автомобили, короткие, рузьба - М18</t>
  </si>
  <si>
    <t>29.32.30.00.06.08.01.03.1</t>
  </si>
  <si>
    <t>Рулевой наконечник</t>
  </si>
  <si>
    <t>правый, для грузовых автомобилей</t>
  </si>
  <si>
    <t>29.32.30.00.06.08.01.04.1</t>
  </si>
  <si>
    <t>левый, для грузовых автомобилей</t>
  </si>
  <si>
    <t>29.10.19.00.00.10.60.10.1</t>
  </si>
  <si>
    <t>Ремкомплект</t>
  </si>
  <si>
    <t>газораспределительного механизма, к легковому автомобилю</t>
  </si>
  <si>
    <t>27.20.11.00.00.00.06.05.1</t>
  </si>
  <si>
    <t>Шатун в сборе</t>
  </si>
  <si>
    <t>Гильзо-поршневая группа</t>
  </si>
  <si>
    <t>29.32.30.00.04.01.03.08.1</t>
  </si>
  <si>
    <t>Коробка передач</t>
  </si>
  <si>
    <t>многоступенчатая, механизированная, трехвальная</t>
  </si>
  <si>
    <t>29.32.30.00.10.10.10.11.1</t>
  </si>
  <si>
    <t>Ступица</t>
  </si>
  <si>
    <t>Ступица для грузовых автомобилей</t>
  </si>
  <si>
    <t>28.30.93.00.00.00.16.21.1</t>
  </si>
  <si>
    <t>Диск ведущий</t>
  </si>
  <si>
    <t>к сцеплению тракторной техники</t>
  </si>
  <si>
    <t>29.32.30.00.14.00.02.50.1</t>
  </si>
  <si>
    <t xml:space="preserve"> карбюратор К-135КМУ,запчасти на ГАЗ 330700 (бензовоз)</t>
  </si>
  <si>
    <t>Карбюратор</t>
  </si>
  <si>
    <t>Комплект ремонтный</t>
  </si>
  <si>
    <t>бензонасоса грузового автомобиля</t>
  </si>
  <si>
    <t>Патрубок радиатора</t>
  </si>
  <si>
    <t>с электромеханическим перемещением шестерни привода, для грузовых автомобилей</t>
  </si>
  <si>
    <t>29.10.19.00.00.10.43.10.1</t>
  </si>
  <si>
    <t>Маслоотражатель</t>
  </si>
  <si>
    <t>коленчатого вала автотранспортных средств</t>
  </si>
  <si>
    <t>27.90.32.00.00.01.05.15.1</t>
  </si>
  <si>
    <t>Прокладка</t>
  </si>
  <si>
    <t>Прокладка форсунок на двигатель</t>
  </si>
  <si>
    <t>датчик распределитель Г-53, запчасти на ГАЗ 330700 (бензовоз)</t>
  </si>
  <si>
    <t>26.51.66.18.11.11.26.10.1</t>
  </si>
  <si>
    <t>распределительный</t>
  </si>
  <si>
    <t>29.31.22.00.00.00.53.11.1</t>
  </si>
  <si>
    <t>Коммутатор</t>
  </si>
  <si>
    <t>Катушка зажигания (бобина)</t>
  </si>
  <si>
    <t>28.15.22.00.00.00.21.10.1</t>
  </si>
  <si>
    <t>вал коленчатый</t>
  </si>
  <si>
    <t>вал коленчатый, ГОСТ 53444-2009</t>
  </si>
  <si>
    <t>с вкладышами запчасти на ГАЗ 330700 (бензовоз)</t>
  </si>
  <si>
    <t>29.31.21.00.00.00.24.10.1</t>
  </si>
  <si>
    <t>Привод</t>
  </si>
  <si>
    <t>распределителя зажигания (трамблера)</t>
  </si>
  <si>
    <t>29.32.30.00.15.00.27.01.1</t>
  </si>
  <si>
    <t>сопротивление зажигания запчасти на ГАЗ 330700 (бензовоз)</t>
  </si>
  <si>
    <t>Сопротивление</t>
  </si>
  <si>
    <t>добавочное</t>
  </si>
  <si>
    <t>29.31.22.00.00.00.31.01.1</t>
  </si>
  <si>
    <t>номинальное напряжение не более 7 В, постоянного тока, с последовательным возбуждением</t>
  </si>
  <si>
    <t>28.12.12.00.00.00.24.15.1</t>
  </si>
  <si>
    <t>Насос-мотор</t>
  </si>
  <si>
    <t>Насос-мотор шестеренный ГОСТ 17752-81</t>
  </si>
  <si>
    <t>22.19.34.20.20.40.10.10.1</t>
  </si>
  <si>
    <t>шланг заправочный стальной обмотки, запчасти на ГАЗ 330700 (бензовоз)</t>
  </si>
  <si>
    <t>заправочный</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</si>
  <si>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</si>
  <si>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</si>
  <si>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26.51.63.13.11.11.11.14.1</t>
  </si>
  <si>
    <t>счётчик раздачи топлива, запчасти на ГАЗ 330700 (бензовоз)</t>
  </si>
  <si>
    <t>Счетчик жидкости</t>
  </si>
  <si>
    <t>Турбинный.</t>
  </si>
  <si>
    <t>Стеклоочиститель</t>
  </si>
  <si>
    <t>для грузовых автомобилей, с каркасной щеткой</t>
  </si>
  <si>
    <t>29.31.23.00.00.00.11.10.1</t>
  </si>
  <si>
    <t>Фонарь</t>
  </si>
  <si>
    <t>левый, задний</t>
  </si>
  <si>
    <t>стоп,запчасти на ГАЗ 330700 (бензовоз)</t>
  </si>
  <si>
    <t>27.40.12.00.00.20.10.17.1</t>
  </si>
  <si>
    <t>Галогенная лампа накаливания, тип цоколя G4, мощность 12 Вт</t>
  </si>
  <si>
    <t>27.40.12.00.00.10.10.25.1</t>
  </si>
  <si>
    <t>ГОСТ 2239-70, тип ламп (биспиральная криптоновая) БК215-225-60-1, мощность 60 Вт</t>
  </si>
  <si>
    <t>29.31.21.00.00.00.12.17.1</t>
  </si>
  <si>
    <t>на грузопассажирские автомобили, средние , резьба - М14</t>
  </si>
  <si>
    <t>28.22.13.00.00.00.20.12.1</t>
  </si>
  <si>
    <t>домкрат винтовой</t>
  </si>
  <si>
    <t>домкрат винтовой с грузоподъемностью 5 т</t>
  </si>
  <si>
    <t>29.10.59.00.00.00.14.10.1</t>
  </si>
  <si>
    <t>Пожарная насосная станция</t>
  </si>
  <si>
    <t>для подачи воды к автонасосам, автоцистернам и передвижным лафетным водяным и воздушно-пенным стволам по магистральным линиям в местах где отсутствует водопровод или источники воды удалены на большое расстояние</t>
  </si>
  <si>
    <t>29.32.30.00.04.03.04.01.1</t>
  </si>
  <si>
    <t>Коробка отбора мощности</t>
  </si>
  <si>
    <t>реверсивная, для грузоавых машин</t>
  </si>
  <si>
    <t>Жилет сигнальный со светоотражающими элементами ГОСТ 12.4.219-99</t>
  </si>
  <si>
    <t>30.20.40.00.00.08.04.58.1</t>
  </si>
  <si>
    <t>Обводные блоки</t>
  </si>
  <si>
    <t>28.15.24.00.00.02.10.13.1</t>
  </si>
  <si>
    <t>редуктор зубчатый общего назначения: цилиндрический</t>
  </si>
  <si>
    <t>редуктор зубчатый общего назначения: цилиндрический двухступечатый горизонтальные крановые</t>
  </si>
  <si>
    <t>30.20.40.00.00.08.02.77.1</t>
  </si>
  <si>
    <t>Гидронасос</t>
  </si>
  <si>
    <t>29.32.30.00.06.04.02.02.1</t>
  </si>
  <si>
    <t>Рулевая тяга</t>
  </si>
  <si>
    <t>28.30.93.00.00.00.10.07.1</t>
  </si>
  <si>
    <t>Диск ведомый</t>
  </si>
  <si>
    <t>для трактора</t>
  </si>
  <si>
    <t>28.11.42.00.00.00.10.32.1</t>
  </si>
  <si>
    <t>топливный насос</t>
  </si>
  <si>
    <t>Гидравлический</t>
  </si>
  <si>
    <t>26.11.22.00.00.23.11.12.1</t>
  </si>
  <si>
    <t>Насос водяной</t>
  </si>
  <si>
    <t>Насос водяной (помпа) к специальной технике</t>
  </si>
  <si>
    <t>29.31.22.00.00.00.30.01.1</t>
  </si>
  <si>
    <t>ЕМ  L  4   У  2,5-2,2 КВТ 1400 ОБ/мин КС-5042 В</t>
  </si>
  <si>
    <t>конечн. Выкл. ВУ-250 А У2 КК-6,3</t>
  </si>
  <si>
    <t>г.Актау ст.Мангишлак грузовой двор</t>
  </si>
  <si>
    <t>27.11.61.00.00.05.24.00.1</t>
  </si>
  <si>
    <t>аванс - 70 %, остаток в течение 10 раб дней с даты подписания акта</t>
  </si>
  <si>
    <t>генератора постоянного тока</t>
  </si>
  <si>
    <t>29.32.30.00.09.00.19.02.1</t>
  </si>
  <si>
    <t>Сайлентблок</t>
  </si>
  <si>
    <t>передней подвески, для грузовых автомобилей</t>
  </si>
  <si>
    <t>ходовые колеса тележки</t>
  </si>
  <si>
    <t>вал-шестерня конический</t>
  </si>
  <si>
    <t>вал-шестерня конический стальной</t>
  </si>
  <si>
    <t>19.20.29.00.00.00.17.12.2</t>
  </si>
  <si>
    <t>Масло компрессорное</t>
  </si>
  <si>
    <t>КС-19, ГОСТ 9243-75, масло из сернистых парафинистых нефтей методом селективной очистки</t>
  </si>
  <si>
    <t>25.93.11.00.00.18.10.37.1</t>
  </si>
  <si>
    <t>стропы 4СК-32</t>
  </si>
  <si>
    <t>25.93.11.00.00.19.10.66.1</t>
  </si>
  <si>
    <t>стропы СТП-5,0</t>
  </si>
  <si>
    <t>25.93.11.00.00.19.10.62.1</t>
  </si>
  <si>
    <t>стропы СТП-3,0</t>
  </si>
  <si>
    <t>25.93.11.00.00.19.10.57.1</t>
  </si>
  <si>
    <t>набор ключей для крана К 305 Н</t>
  </si>
  <si>
    <t xml:space="preserve">набор ключей для крана </t>
  </si>
  <si>
    <t>25.94.13.00.00.10.24.10.1</t>
  </si>
  <si>
    <t>набор электрика для крана К 305 Н</t>
  </si>
  <si>
    <t xml:space="preserve">набор электрика для крана </t>
  </si>
  <si>
    <t>29.32.30.00.15.00.53.10.1</t>
  </si>
  <si>
    <t>тормозной шкив для крана К 305 Н</t>
  </si>
  <si>
    <t>тормозной шкив для крана</t>
  </si>
  <si>
    <t>ГОСТ 25573-82, 4СК1-3,2 т.</t>
  </si>
  <si>
    <t>ГОСТ 25573-82, СКП2-5,0 т.</t>
  </si>
  <si>
    <t>ГОСТ 25573-82, СКП2-3,2 т.</t>
  </si>
  <si>
    <t>стропы СКП 5</t>
  </si>
  <si>
    <t>ГОСТ 25573-82, СКП2-1,8 т.</t>
  </si>
  <si>
    <t>Ключи гаечные</t>
  </si>
  <si>
    <t>Набор электромонтера</t>
  </si>
  <si>
    <t>Шкив</t>
  </si>
  <si>
    <t>Шкив коленчатого вала для грузового автотранспорта</t>
  </si>
  <si>
    <t>28.30.93.00.00.20.12.10.1</t>
  </si>
  <si>
    <t>Колодка тормозная</t>
  </si>
  <si>
    <t>колодка тормозная коробки передач, для тракторной техники</t>
  </si>
  <si>
    <t>тормозная колодка для крана К 305 Н</t>
  </si>
  <si>
    <t>29.32.30.00.03.01.55.10.1</t>
  </si>
  <si>
    <t>набор заклепок для крана К 305 Н</t>
  </si>
  <si>
    <t>изолента ПВХ</t>
  </si>
  <si>
    <t>фильтр гидромасла на погрузчик LW 300 F Китай</t>
  </si>
  <si>
    <t>воздушный фильтр на погрузчик LW 300 F Китай</t>
  </si>
  <si>
    <t>шланги гидровлические разные на погрузчик LW 300 F Китай</t>
  </si>
  <si>
    <t>25.94.11.00.00.10.34.12.1</t>
  </si>
  <si>
    <t>болты обозначение резбы М12</t>
  </si>
  <si>
    <t>25.94.11.00.00.10.34.10.1</t>
  </si>
  <si>
    <t>болты обозначение резбы М8</t>
  </si>
  <si>
    <t>25.94.11.00.00.10.34.11.1</t>
  </si>
  <si>
    <t>болты обозначение резбы М10</t>
  </si>
  <si>
    <t xml:space="preserve">ветош </t>
  </si>
  <si>
    <t>27.40.14.00.00.00.06.00.1</t>
  </si>
  <si>
    <t>лампочки \габаритные</t>
  </si>
  <si>
    <t>29.31.23.00.00.00.40.13.1</t>
  </si>
  <si>
    <t>сигнал на погрузчик LW 300 F Китай</t>
  </si>
  <si>
    <t xml:space="preserve">электрод </t>
  </si>
  <si>
    <t>20.11.11.00.00.80.00.20.2</t>
  </si>
  <si>
    <t>23.11.11.00.00.12.11.01.1</t>
  </si>
  <si>
    <t>стекло</t>
  </si>
  <si>
    <t>22.23.14.00.00.80.40.10.1</t>
  </si>
  <si>
    <t>штапики</t>
  </si>
  <si>
    <t>20.59.59.00.16.00.00.14.3</t>
  </si>
  <si>
    <t>пена</t>
  </si>
  <si>
    <t>замок врезной</t>
  </si>
  <si>
    <t>25.72.11.00.00.10.13.10.1</t>
  </si>
  <si>
    <t>замок накладной</t>
  </si>
  <si>
    <t>веник</t>
  </si>
  <si>
    <t>22.19.72.00.00.10.20.20.1</t>
  </si>
  <si>
    <t>боты диэлектрические</t>
  </si>
  <si>
    <t>25.73.60.00.00.15.14.01.1</t>
  </si>
  <si>
    <t>шина для газель</t>
  </si>
  <si>
    <t>аккумулятор для газель</t>
  </si>
  <si>
    <t>тормозные диски для газель</t>
  </si>
  <si>
    <t>тормозной барабан для газель</t>
  </si>
  <si>
    <t>тормозная колотка пер для газель</t>
  </si>
  <si>
    <t>тормозная колотка зад для газель</t>
  </si>
  <si>
    <t xml:space="preserve">щетка для мойки автомобиля </t>
  </si>
  <si>
    <t>чехы для сидений для газель</t>
  </si>
  <si>
    <t>свечий зажиганий для газель</t>
  </si>
  <si>
    <t>тормозные колотки для газель</t>
  </si>
  <si>
    <t>подшипники для газель</t>
  </si>
  <si>
    <t>рулевые тяги для газель</t>
  </si>
  <si>
    <t>реактивные тяги для газель</t>
  </si>
  <si>
    <t>щетка очистителя для газель</t>
  </si>
  <si>
    <t>лампа габаритная безцокольная для газель</t>
  </si>
  <si>
    <t>предохранители для газель</t>
  </si>
  <si>
    <t>потрубки разные для газель</t>
  </si>
  <si>
    <t>29.32.30.00.15.00.11.01.1</t>
  </si>
  <si>
    <t>реле  для газель</t>
  </si>
  <si>
    <t>провода твг для газель</t>
  </si>
  <si>
    <t>моторчик разбрызгивателя для газель</t>
  </si>
  <si>
    <t>моторчик вентелятора(печки) для газель</t>
  </si>
  <si>
    <t>стеклоподъемники для газель</t>
  </si>
  <si>
    <t>ведро</t>
  </si>
  <si>
    <t>14.12.11.00.00.83.11.40.1</t>
  </si>
  <si>
    <t>костюм сварочный</t>
  </si>
  <si>
    <t>14.12.30.00.00.80.15.55.1</t>
  </si>
  <si>
    <t>рукавицы сварщика</t>
  </si>
  <si>
    <t>лампа люминицентная 100Вт</t>
  </si>
  <si>
    <t>аванс 100%</t>
  </si>
  <si>
    <t>лампа 220*200*100Вт</t>
  </si>
  <si>
    <t>26.30.21.00.02.18.10.10.1</t>
  </si>
  <si>
    <t>27.40.15.00.00.10.60.10.1</t>
  </si>
  <si>
    <t>27.40.12.00.00.20.10.44.1</t>
  </si>
  <si>
    <t>27.40.15.00.00.13.05.11.1</t>
  </si>
  <si>
    <t>27.40.15.00.00.12.10.20.1</t>
  </si>
  <si>
    <t>26.30.23.00.00.00.02.10.1</t>
  </si>
  <si>
    <t>модем</t>
  </si>
  <si>
    <t>26.20.16.06.12.13.12.10.1</t>
  </si>
  <si>
    <t>мышь безпроводной</t>
  </si>
  <si>
    <t>флэшка 4 гб</t>
  </si>
  <si>
    <t>26.40.42.00.00.00.21.10.1</t>
  </si>
  <si>
    <t>наушники мониторные с микрофоном</t>
  </si>
  <si>
    <t>26.40.33.00.00.00.03.10.1</t>
  </si>
  <si>
    <t>Веб камера</t>
  </si>
  <si>
    <t>приобретение картриджей</t>
  </si>
  <si>
    <t>11.07.11.00.00.00.04.10.4</t>
  </si>
  <si>
    <t>покупная питьеая вода</t>
  </si>
  <si>
    <t>калькуляторы</t>
  </si>
  <si>
    <t>22.23.14.00.00.60.20.10.1</t>
  </si>
  <si>
    <t xml:space="preserve">жалюзи вертикальные </t>
  </si>
  <si>
    <t>Линейка пластмассовая 20 см, с держателем, прозрачная, цветная, европодвес</t>
  </si>
  <si>
    <t>Линейка пластмассовая 30 см, прозрачная, цветная, с фасками и белой шкалой</t>
  </si>
  <si>
    <t>Папка пластиковая 10 вкладышей</t>
  </si>
  <si>
    <t>Папка пластиковая 20 вкладышей</t>
  </si>
  <si>
    <t>настольный компактный 12 разрядный</t>
  </si>
  <si>
    <t>Органайзер пластиковый настольный круглый, от 20 до 25 предметов</t>
  </si>
  <si>
    <t>ГУ-58 книга кассовая</t>
  </si>
  <si>
    <t xml:space="preserve"> Штрих-корректор</t>
  </si>
  <si>
    <t>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t>
  </si>
  <si>
    <t>перчатки</t>
  </si>
  <si>
    <t>22.21.30.00.00.10.05.10.1</t>
  </si>
  <si>
    <t>25.93.14.00.00.10.14.12.1</t>
  </si>
  <si>
    <t>гвозди "20 мм"</t>
  </si>
  <si>
    <t>25.93.14.00.00.10.17.21.1</t>
  </si>
  <si>
    <t>гвозди "50 мм"</t>
  </si>
  <si>
    <t>25.93.14.00.00.10.17.29.1</t>
  </si>
  <si>
    <t>гвозди "70 мм"</t>
  </si>
  <si>
    <t>25.93.14.00.00.10.17.32.1</t>
  </si>
  <si>
    <t>гвозди "100 мм"</t>
  </si>
  <si>
    <t>28.14.12.10.00.00.00.07.1</t>
  </si>
  <si>
    <t>кран</t>
  </si>
  <si>
    <t>Кран - смеситель для умывальника и мойки двухрукояточный с подводками в раздельных отверстиях настенный, излив с аэратором  ГОСТ 25809-96</t>
  </si>
  <si>
    <t>10.51.11.00.00.00.11.10.2</t>
  </si>
  <si>
    <t>аванс - 50 %, остаток в течение 30 раб дней с даты подписания акта</t>
  </si>
  <si>
    <t>электродвигатель МТF 412-6 30 квт 970 об\мин.</t>
  </si>
  <si>
    <t>электродвигатель МТF311-8 7,5 квт 700 об\мин.</t>
  </si>
  <si>
    <t xml:space="preserve">электродвигатель МТF 112-5 квт 900 об\мин. </t>
  </si>
  <si>
    <t xml:space="preserve">электродвигатель МТF 412-842 22квт 720 об\мин. </t>
  </si>
  <si>
    <t>невилировка подкрановых путей</t>
  </si>
  <si>
    <t>ремонт основных средств</t>
  </si>
  <si>
    <t>ремонт орг.техники</t>
  </si>
  <si>
    <t>33.11.19.16.00.00.00</t>
  </si>
  <si>
    <t>аванс- 0% остаток в течение 30 рабочих дней с даты подписания акта</t>
  </si>
  <si>
    <t>49.41.19.50.10.00.00</t>
  </si>
  <si>
    <t>автоуслуга и аустсорсинг</t>
  </si>
  <si>
    <t>аренда легкового автотранспорта</t>
  </si>
  <si>
    <t>услуги связи</t>
  </si>
  <si>
    <t>62.09.20.10.12.10.00</t>
  </si>
  <si>
    <t>обслуживание програмного обеспечения</t>
  </si>
  <si>
    <t>62.09.20.10.11.22.00</t>
  </si>
  <si>
    <t>обслуживание орг.техники</t>
  </si>
  <si>
    <t xml:space="preserve">март 2014,            </t>
  </si>
  <si>
    <t>53.10.19.10.15.00.00</t>
  </si>
  <si>
    <t>отправка почты, богажа</t>
  </si>
  <si>
    <t>услуги по подписке</t>
  </si>
  <si>
    <t>мед. Освидетельствование и профосмотр</t>
  </si>
  <si>
    <t>природоохранные и экология</t>
  </si>
  <si>
    <t>технически осмотр автотранспорта</t>
  </si>
  <si>
    <t>вывоз ТБО</t>
  </si>
  <si>
    <t>51.22.12.40.12.00.00</t>
  </si>
  <si>
    <t>услуги метрологии</t>
  </si>
  <si>
    <t>январь-март, апрель-июнь, июль-сентябрь, октябрь-декабрь</t>
  </si>
  <si>
    <t>ноябрь, декабрь 2014 годла</t>
  </si>
  <si>
    <t>29.32.30.00.15.00.38.01.1</t>
  </si>
  <si>
    <t>Влагоотделитель</t>
  </si>
  <si>
    <t>27.12.24.11.11.11.11.10.1</t>
  </si>
  <si>
    <t>для управления постоянного и переменного тока на напряжение не более 1000 В. Работают в схемах автоматического управления электроприводами. Серии ТЭ, ТУ и другие.</t>
  </si>
  <si>
    <t>29.32.30.00.01.01.01.08.1</t>
  </si>
  <si>
    <t>средний, для грузовых автомобилей</t>
  </si>
  <si>
    <t>28.12.13.00.00.00.11.10.1</t>
  </si>
  <si>
    <t>шестеренчатый насос</t>
  </si>
  <si>
    <t>шестеренчатый насос с рабочим объемом от 8 до 50 см3</t>
  </si>
  <si>
    <t>ГОСТ 959-2002 марка 6СТ -75А стартерный,  напряжением 12 В, емкостью 75 А*час,  с общей крышкой.</t>
  </si>
  <si>
    <t>27.11.27.00.00.00.10.10.1</t>
  </si>
  <si>
    <t>Генератор постоянного тока с независимым возбуждением</t>
  </si>
  <si>
    <t>27.12.23.19.20.00.00.01.1</t>
  </si>
  <si>
    <t>Контроллер</t>
  </si>
  <si>
    <t>программируемый</t>
  </si>
  <si>
    <t>27.12.31.20.11.11.11.10.1</t>
  </si>
  <si>
    <t>серии ПМЛ нереверсивный без термореле, величина пускателя в зависимости от номинального тока 10А</t>
  </si>
  <si>
    <t>27.32.13.00.01.15.54.05.1</t>
  </si>
  <si>
    <t>ПВВТ 1*2.5</t>
  </si>
  <si>
    <t>Заклепка</t>
  </si>
  <si>
    <t>для накладок дисков сцепления автомобилей</t>
  </si>
  <si>
    <t>32.99.86.00.00.10.30.20.1</t>
  </si>
  <si>
    <t>поливинилхлоридная электроизоляционная с липким слоем</t>
  </si>
  <si>
    <t>28.29.13.00.00.00.10.11.1</t>
  </si>
  <si>
    <t>фильтр масляный, механический, проволочный</t>
  </si>
  <si>
    <t>28.29.82.20.10.30.00.10.1</t>
  </si>
  <si>
    <t>Элемент фильтра</t>
  </si>
  <si>
    <t>фильтрующий элемент воздушного фильтра</t>
  </si>
  <si>
    <t>гост 4751-73, обозначение резьбы М12</t>
  </si>
  <si>
    <t>гост 4751-73, обозначение резьбы М8</t>
  </si>
  <si>
    <t>гост 4751-73, обозначение резьбы М10</t>
  </si>
  <si>
    <t>Автомобильная лампа</t>
  </si>
  <si>
    <t>габаритная цокольная</t>
  </si>
  <si>
    <t>Сигнал звуковой</t>
  </si>
  <si>
    <t>для прочих  автомобилей</t>
  </si>
  <si>
    <t>ТАД-17и, плотность 907 кг/м3 при 20° С, вязкость кинематическая  при 50 °С не менее 17,5 мм2/с (сСт)</t>
  </si>
  <si>
    <t>трикотажные,со сплошным покрытием резиной, хлопчатобумажные</t>
  </si>
  <si>
    <t>пыле-газозащитный</t>
  </si>
  <si>
    <t>один баллон</t>
  </si>
  <si>
    <t>технический, второй сорт (99,5%), ГОСТ 5583-78</t>
  </si>
  <si>
    <t>Стекло листовое литое и прокатное армированное бесцветное. Толщина 5,5 мм.  Длина 800 мм до 2000 мм, ширина 400 мм до 1600 мм. ГОСТ 7481-78</t>
  </si>
  <si>
    <t>Штапик</t>
  </si>
  <si>
    <t>Штапик для стеклопакета из поливинилхлорида</t>
  </si>
  <si>
    <t>однокомпонентная, зимняя, в аэрозольной упаковке, бытовая</t>
  </si>
  <si>
    <t>Замок накладной</t>
  </si>
  <si>
    <t>Метла</t>
  </si>
  <si>
    <t>13.92.22.00.00.00.10.15.1</t>
  </si>
  <si>
    <t>Навес</t>
  </si>
  <si>
    <t>из прочих текстильных материалов</t>
  </si>
  <si>
    <t>Насосная станция</t>
  </si>
  <si>
    <t>с бензиновым двигателем</t>
  </si>
  <si>
    <t>Размер: 7.00 R16. Шина резиновая пневматическая новая для автобусов или автомобилей грузовых. Конструкция шины: радиальная.  Комплектность: шина бескамерная.</t>
  </si>
  <si>
    <t>27.20.21.00.00.00.02.66.1</t>
  </si>
  <si>
    <t>стартерный, напряжение 12В, емкостью 80А, залитый электролитом, полностью заряженный</t>
  </si>
  <si>
    <t>Тормозной диск</t>
  </si>
  <si>
    <t>для прочих автомобилей, передний</t>
  </si>
  <si>
    <t>для прочих автомобилей, задний</t>
  </si>
  <si>
    <t>для прочих автомобилей, задние</t>
  </si>
  <si>
    <t>Щетка пластиковая для пола с ручкой</t>
  </si>
  <si>
    <t>Чехол</t>
  </si>
  <si>
    <t>13.92.29.00.00.00.60.80.1</t>
  </si>
  <si>
    <t>Чехлы из текстильных материалов для одежды, автомобилей, чемоданов, теннисных ракеток и т.п.</t>
  </si>
  <si>
    <t>на легковые автомобили, длинные, резьба - М12</t>
  </si>
  <si>
    <t>номинальное напряжение не более 14 В, постоянного тока, с самовозбуждением</t>
  </si>
  <si>
    <t>22.19.73.00.00.60.65.20.2</t>
  </si>
  <si>
    <t>Опора двигателя</t>
  </si>
  <si>
    <t>Опора двигателя для грузопассажирских автомобилей</t>
  </si>
  <si>
    <t>шаровая  опора для газели</t>
  </si>
  <si>
    <t>Подшипник промежуточной опоры карданного вала</t>
  </si>
  <si>
    <t>29.32.30.00.04.18.01.01.1</t>
  </si>
  <si>
    <t>Тяга реактивная</t>
  </si>
  <si>
    <t>тяга реактивная грузового автомобиля</t>
  </si>
  <si>
    <t>габаритная безцокольная</t>
  </si>
  <si>
    <t>Предохранитель плавкий</t>
  </si>
  <si>
    <t>номинальный ток 16 А., для защиты оборудования от высокого напряжения и короткого замыкания</t>
  </si>
  <si>
    <t>верхний подводящий, для грузовых автомобилей</t>
  </si>
  <si>
    <t>Реле зарядки</t>
  </si>
  <si>
    <t>провод системы зажигания</t>
  </si>
  <si>
    <t>Стеклоомыватель электрический</t>
  </si>
  <si>
    <t>для бензиновых двигателей обозначение по SAE 5W-60 к использованию при морозах до -30-25°С, при жаре до +50 °С и выше</t>
  </si>
  <si>
    <t>29.32.20.00.00.00.35.10.2</t>
  </si>
  <si>
    <t>Стеклоподъемник</t>
  </si>
  <si>
    <t>28.29.22.00.00.00.01.01.1</t>
  </si>
  <si>
    <t>ОУ-1</t>
  </si>
  <si>
    <t>Костюм изолирующий</t>
  </si>
  <si>
    <t>для защиты от повышенных температур воздуха рабочей зоны. ГОСТ 12.4.064-84.</t>
  </si>
  <si>
    <t>брезентовые, с брезентовым наладонником</t>
  </si>
  <si>
    <t>внутренняя, для кросс-панелей</t>
  </si>
  <si>
    <t>Модем</t>
  </si>
  <si>
    <t>Для выделенной линии.</t>
  </si>
  <si>
    <t>Лазерная, тип подключения - беспроводной, способ подключения - инфракрасный</t>
  </si>
  <si>
    <t>26.20.21.01.17.12.11.05.1</t>
  </si>
  <si>
    <t>USB-флеш-накопитель, Интерфейс - USB 3.0, емкость - 4 Гб</t>
  </si>
  <si>
    <t>Наушник</t>
  </si>
  <si>
    <t>Мониторные с микрофоном</t>
  </si>
  <si>
    <t>Веб-камера</t>
  </si>
  <si>
    <t>цифровая видео или фотокамера, способная в реальном времени фиксировать изображения, предназначенные для дальнейшей передачи по сети Интернет (в программах типа Skype, Instant Messenger или в любом другом видеоприложении), 1,3 Мпикс,  USB 2.0</t>
  </si>
  <si>
    <t>USB порт</t>
  </si>
  <si>
    <t>комплектующая часть к принтеру</t>
  </si>
  <si>
    <t>Минеральная природная питьевая лечебная газированная. Ионно-солевой и газовый состав, повышенное содержание биологически активных компонентов. С минерализацией не менее 1 г/дм3 или при меньшей минерализации, содержащие биологически активные микрокомпоненты в количестве не ниже бальнеологических норм.</t>
  </si>
  <si>
    <t>Жалюзи</t>
  </si>
  <si>
    <t>Горизонтальные жалюзи пластиковые внутренние</t>
  </si>
  <si>
    <t>25.99.23.00.00.11.10.16.1</t>
  </si>
  <si>
    <t>Зажимы для бумаг. Размер 51 мм</t>
  </si>
  <si>
    <t>Линейка пластмассовая 20 см, прозрачная, цветная с рисунком</t>
  </si>
  <si>
    <t>Лоток для бумаг вертикальный сборный</t>
  </si>
  <si>
    <t>Маркер пластиковый перманентный (нестираемый), круглый наконечник 2,5мм</t>
  </si>
  <si>
    <t>папка регистратор металлическая окантовка продлевает срок службы , р-р 75 x 285 x 231мм, формат А5, ширина корешка 75мм</t>
  </si>
  <si>
    <t>Скрепка</t>
  </si>
  <si>
    <t>Скрепки для бумаг. Размер 25 мм</t>
  </si>
  <si>
    <t>Чернила</t>
  </si>
  <si>
    <t>чернила для печатающего плоттера</t>
  </si>
  <si>
    <t>формат А4, плотность 80г/м2, 21х29,7 см</t>
  </si>
  <si>
    <t>для факса</t>
  </si>
  <si>
    <t>Конверты</t>
  </si>
  <si>
    <t>формат Евро, Е65 (110 х 220 мм)</t>
  </si>
  <si>
    <t>из полипропиленовой пленки</t>
  </si>
  <si>
    <t>широкий, бумажный,  свыше 3 см</t>
  </si>
  <si>
    <t>32.99.80.00.00.00.00.12.1</t>
  </si>
  <si>
    <t>книга</t>
  </si>
  <si>
    <t>Книга</t>
  </si>
  <si>
    <t>ГУ-58 Кассовая книга</t>
  </si>
  <si>
    <t>30 мл</t>
  </si>
  <si>
    <t>Аптечка универсальная (автомобильная)</t>
  </si>
  <si>
    <t>Комплектуется в пластиковый чемоданчик с внутренними перегородками и удобными замками.</t>
  </si>
  <si>
    <t>Муфта</t>
  </si>
  <si>
    <t>ГОСТ 19107-97, втулочная муфта, номинальный крутящий момент от 0,25 до 20 000,0 включ. Мкр</t>
  </si>
  <si>
    <t>мфта выжимная запчасти на ГАЗ 330700 (бензовоз)</t>
  </si>
  <si>
    <t>25.72.14.00.00.40.10.10.1</t>
  </si>
  <si>
    <t>28.29.13.00.00.00.10.12.1</t>
  </si>
  <si>
    <t>фильтр масляный, механический, бумажный</t>
  </si>
  <si>
    <t>ниточный запчасти на ГАЗ 330700 (бензовоз)</t>
  </si>
  <si>
    <t>30.99.10.10.20.10.19.10.1</t>
  </si>
  <si>
    <t>Главный цилиндр гидропривода сцепления</t>
  </si>
  <si>
    <t>для гусеничного транспортера</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</si>
  <si>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</si>
  <si>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</si>
  <si>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</si>
  <si>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29.31.23.00.00.00.30.20.1</t>
  </si>
  <si>
    <t>Фара противотуманная</t>
  </si>
  <si>
    <t>бесцветный рассеиватель, для автотранспортных средств</t>
  </si>
  <si>
    <t>29.31.23.00.00.00.31.15.1</t>
  </si>
  <si>
    <t>фонари габарит стоп, запчасти на ГАЗ 330700 (бензовоз)</t>
  </si>
  <si>
    <t>Фонарь боковой, габаритный, 24В, со светоотражающим устройством, для автотранспортных средств</t>
  </si>
  <si>
    <t>27.11.42.00.00.00.04.10.1</t>
  </si>
  <si>
    <t>комплектное распределительное устройство</t>
  </si>
  <si>
    <t>комплектное распределительное устройство (КРУ) с номинальным напряжением 6 кВ выдвижного (выкатного) типа</t>
  </si>
  <si>
    <t>распределитель делителя запчасти на ГАЗ 330700 (бензовоз)</t>
  </si>
  <si>
    <t>Тормозной цилиндр</t>
  </si>
  <si>
    <t>со встроенным регулятором, для пассажирских вагонов локомотивной тяги, оборудованных дисковым тормозом</t>
  </si>
  <si>
    <t>30.20.40.00.00.02.03.08.1</t>
  </si>
  <si>
    <t>27.40.12.00.00.20.10.26.1</t>
  </si>
  <si>
    <t>Галогенная лампа накаливания, тип цоколя G4, мощность 24 Вт</t>
  </si>
  <si>
    <t>28.22.13.00.00.00.20.17.1</t>
  </si>
  <si>
    <t>домкрат винтовой с грузоподъемностью 24 т</t>
  </si>
  <si>
    <t>№1421021 запчасти на ГАЗ 330700 (бензовоз)</t>
  </si>
  <si>
    <t>№1335680 запчасти на ГАЗ 330700 (бензовоз)</t>
  </si>
  <si>
    <t>8802002 запчасти на ГАЗ 330700 (бензовоз)</t>
  </si>
  <si>
    <t>8802006 запчасти на ГАЗ 330700 (бензовоз)</t>
  </si>
  <si>
    <t>8802008 запчасти на ГАЗ 330700 (бензовоз)</t>
  </si>
  <si>
    <t>8802003 запчасти на ГАЗ 330700 (бензовоз)</t>
  </si>
  <si>
    <t>1484377 запчасти на ГАЗ 330700 (бензовоз)</t>
  </si>
  <si>
    <t>27.40.14.00.00.00.01.40.1</t>
  </si>
  <si>
    <t xml:space="preserve">Автомобильная лампа </t>
  </si>
  <si>
    <t>галогеновая, тип цоколя Н1</t>
  </si>
  <si>
    <t>28.29.13.00.00.00.11.11.1</t>
  </si>
  <si>
    <t>тонкой очистки для дизельных двигателей грузовых автомобилей</t>
  </si>
  <si>
    <t>28.29.13.00.00.00.11.08.1</t>
  </si>
  <si>
    <t>грубой очистки для дизельных двигателей грузовых автомобилей</t>
  </si>
  <si>
    <t>29.32.30.00.04.16.01.02.1</t>
  </si>
  <si>
    <t>кольцо фильтра коробки передач</t>
  </si>
  <si>
    <t>кольцо фильтра коробки передач грузовых автомобилей</t>
  </si>
  <si>
    <t>29.32.30.00.02.16.10.10.1</t>
  </si>
  <si>
    <t>Центрифуга</t>
  </si>
  <si>
    <t>масляного фильтра автотранспортных средств</t>
  </si>
  <si>
    <t>1482664 запчасти на ГАЗ 330700 (бензовоз)</t>
  </si>
  <si>
    <t>1353072 запчасти на ГАЗ 330700 (бензовоз)</t>
  </si>
  <si>
    <t>2060000.2050 запчасти на ГАЗ 330700 (бензовоз)</t>
  </si>
  <si>
    <t>29.10.19.00.00.30.25.11.1</t>
  </si>
  <si>
    <t>28.11.42.00.00.00.10.85.1</t>
  </si>
  <si>
    <t>теплообменник ТА130460 6073.020 запчасти на ГАЗ 330700 (бензовоз)</t>
  </si>
  <si>
    <t>Теплообменник</t>
  </si>
  <si>
    <t>23641236 запчасти на ГАЗ 330700 (бензовоз)</t>
  </si>
  <si>
    <t>250 АЭлектроматериалы</t>
  </si>
  <si>
    <t>100 АЭлектроматериалы</t>
  </si>
  <si>
    <t>27.12.32.11.11.11.11.10.1</t>
  </si>
  <si>
    <t>Распределительное устройство</t>
  </si>
  <si>
    <t>6-10 кВ с камерами типа КСО и другие на  напряжение свыше 1000 В.</t>
  </si>
  <si>
    <t>27.40.12.00.00.10.10.13.1</t>
  </si>
  <si>
    <t>ГОСТ 2239-70, тип ламп (биспиральная аргоновая)Б125-135-40, мощность 40 Вт</t>
  </si>
  <si>
    <t>27.32.13.00.02.01.62.49.1</t>
  </si>
  <si>
    <t>КГ 3*50+1*25</t>
  </si>
  <si>
    <t>27.40.33.00.00.10.50.01.1</t>
  </si>
  <si>
    <t>26.51.63.14.13.11.11.11.1</t>
  </si>
  <si>
    <t>Счетчик электроэнергии</t>
  </si>
  <si>
    <t>СЭТ-4ТМ.03. Трехфазный многотарифный цифровой счетчик с последовательным цифровым интерфейсом передачи данных, трансформаторного включения (ТТ и ТН), прямого и обратного направления, активной и реактивной энергии. Соответствуют ГОСТ 30206-94</t>
  </si>
  <si>
    <t>26.11.40.00.00.11.11.11.1</t>
  </si>
  <si>
    <t>Электророзетка</t>
  </si>
  <si>
    <t>Штепсельная, ГОСТ Р 51323.3-99</t>
  </si>
  <si>
    <t>27.32.13.00.02.01.27.20.3</t>
  </si>
  <si>
    <t>АВВГ 3*6+1*4</t>
  </si>
  <si>
    <t xml:space="preserve">рем комплект гидроцилиндра QY-25 (Китай) </t>
  </si>
  <si>
    <t>28.22.19.10.00.30.10.01.1</t>
  </si>
  <si>
    <t>Комплект ремонтный гидроцилиндра</t>
  </si>
  <si>
    <t>к передвижному стреловому крану</t>
  </si>
  <si>
    <t>28.13.11.00.00.00.13.13.1</t>
  </si>
  <si>
    <t>насос жидкостный ручной</t>
  </si>
  <si>
    <t xml:space="preserve">муфта 51-1 QY-25 (Китай) </t>
  </si>
  <si>
    <t>Муфты</t>
  </si>
  <si>
    <t>28.13.31.00.00.00.50.10.1</t>
  </si>
  <si>
    <t xml:space="preserve">главный гидрораспределитель QY-25 (Китай) </t>
  </si>
  <si>
    <t>гидрораспределитель золотниковый с ручным управлением</t>
  </si>
  <si>
    <t>гидрораспределитель золотниковый двухпозиционный с ручным управлением эксплуатируется на минеральных маслах с кинетической вязкостью от 10 до 400 мм2/с, эксплуатируется при температуре окружающей среды от -40 до +50 °С, с условным проходом, Ду 6 мм</t>
  </si>
  <si>
    <t xml:space="preserve">наконечники рулевой трапеции QY-25 (Китай) </t>
  </si>
  <si>
    <t>29.32.30.00.06.08.01.05.1</t>
  </si>
  <si>
    <t>правый, для прочих автомобилей</t>
  </si>
  <si>
    <t>29.32.30.00.09.00.11.02.1</t>
  </si>
  <si>
    <t>Шкворень</t>
  </si>
  <si>
    <t>29.32.30.00.15.00.48.03.1</t>
  </si>
  <si>
    <t>Отопитель салона</t>
  </si>
  <si>
    <t>28.30.93.00.00.00.11.18.1</t>
  </si>
  <si>
    <t xml:space="preserve">натяжитель ремня QY-25 (Китай) </t>
  </si>
  <si>
    <t>Натяжитель</t>
  </si>
  <si>
    <t>устройство, с помощью которого устраняется чрезмерное провисание цепь, ремня гРМ</t>
  </si>
  <si>
    <t>27.40.21.00.00.11.10.10.1</t>
  </si>
  <si>
    <t>ГОСТ 4677-82, вид источника тока Б-с сухими электрохимическими элементами</t>
  </si>
  <si>
    <t xml:space="preserve">фонарь стрелы QY-25 (Китай) </t>
  </si>
  <si>
    <t xml:space="preserve">Трубка четырехконтурного клапана QY-25 (Китай) </t>
  </si>
  <si>
    <t>22.19.73.71.00.00.01.13.3</t>
  </si>
  <si>
    <t>Трубка электроизоляционная</t>
  </si>
  <si>
    <t>из поливинилхлоридного пластиката, внутренний диаметр 6,0 мм</t>
  </si>
  <si>
    <t xml:space="preserve">Блок предохранителей и реле стартера QY-25 (Китай) </t>
  </si>
  <si>
    <t>29.32.30.00.15.00.12.08.1</t>
  </si>
  <si>
    <t>Блок предохранителей</t>
  </si>
  <si>
    <t>Услуги по лицензионному сопровождению программного обеспечения</t>
  </si>
  <si>
    <t>62.02.30.46.10.00.00</t>
  </si>
  <si>
    <t>Услуги по сопровождению и технической поддержке программно-аппаратных средств и программного обеспечения</t>
  </si>
  <si>
    <t>96.09.19.90.18.00.00</t>
  </si>
  <si>
    <t>30.20.40.00.00.08.07.74.1</t>
  </si>
  <si>
    <t xml:space="preserve">Боковое стекло левой двери кабины  QY-25 (Китай) </t>
  </si>
  <si>
    <t>боковое к подвижному составу</t>
  </si>
  <si>
    <t xml:space="preserve"> Боковое стекло двери кабины машиниста крана QY-25 (Китай) </t>
  </si>
  <si>
    <t xml:space="preserve">Боковое стекло правой двери кабины QY-25 (Китай) </t>
  </si>
  <si>
    <t xml:space="preserve">Лобовое стекло кабины машиниста крана QY-25 (Китай) </t>
  </si>
  <si>
    <t xml:space="preserve">Гидрораспределитель операций опор QY-25 (Китай) </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</si>
  <si>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</si>
  <si>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</si>
  <si>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</si>
  <si>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 xml:space="preserve">Шприц для наполнеия твердой смазкой QY-25 (Китай) </t>
  </si>
  <si>
    <t>25.94.11.00.00.24.01.03.1</t>
  </si>
  <si>
    <t>Шприц для смазки</t>
  </si>
  <si>
    <t xml:space="preserve">цилиндр рабочего газа QY-25 (Китай) </t>
  </si>
  <si>
    <t xml:space="preserve">коробка отбора мощности QY-25 (Китай) </t>
  </si>
  <si>
    <t>27.32.13.00.01.15.73.05.1</t>
  </si>
  <si>
    <t xml:space="preserve">провод РАТ QY-25 (Китай) </t>
  </si>
  <si>
    <t>Провод контрольных кабелей к дизельгенератору марки ISBIR</t>
  </si>
  <si>
    <t>Март 2014 года</t>
  </si>
  <si>
    <t>Июнь 2014 года</t>
  </si>
  <si>
    <t>Апрель 2014 года</t>
  </si>
  <si>
    <t>Декабрь 2013 года</t>
  </si>
  <si>
    <t>Март-апрель 2014 года</t>
  </si>
  <si>
    <t>Декабрь 2014 года</t>
  </si>
  <si>
    <t>Май 2014 года</t>
  </si>
  <si>
    <t>Июль 2014 года</t>
  </si>
  <si>
    <t>Февраль 2014 года</t>
  </si>
  <si>
    <t xml:space="preserve">Октябрь 2014 года </t>
  </si>
  <si>
    <t>Ноябрь 2014 года</t>
  </si>
  <si>
    <t>Август, декабрь 2014 года</t>
  </si>
  <si>
    <t>25.93.11.00.00.18.10.26.1</t>
  </si>
  <si>
    <t>ГОСТ 25573-82, 4СК1-25,0 т.</t>
  </si>
  <si>
    <t>УСК1-2,0 т.</t>
  </si>
  <si>
    <t>УСК1-3,2 т.</t>
  </si>
  <si>
    <t>январь, март 2014 года</t>
  </si>
  <si>
    <t>апрель, май 20144 года</t>
  </si>
  <si>
    <t>Проволока</t>
  </si>
  <si>
    <t>пломбировочная</t>
  </si>
  <si>
    <t>бобина</t>
  </si>
  <si>
    <t>Свинцовая, ГОСТ 3778-98</t>
  </si>
  <si>
    <t>на основе сложных полиэфиров, диспергированные или растворенные в летучих органических растворителях</t>
  </si>
  <si>
    <t>ГОСТ 4030-63, 3,5х40 мм</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</si>
  <si>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</si>
  <si>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для дизельных двигателей М-10Г2ЦС (классификация SAE 30, API СС), циркуляционное, судовое, плотность при 20° С 910 кг/м3, вязкость кинематическая 10,0-11,0 мм2/с (сСт) при 100 °С</t>
  </si>
  <si>
    <t>октябрь 2014 гожа</t>
  </si>
  <si>
    <t>флакон</t>
  </si>
  <si>
    <t>июнь, июль 2104 года</t>
  </si>
  <si>
    <t>ноябрь 2014 года</t>
  </si>
  <si>
    <t>январь, октябрь 2014 года</t>
  </si>
  <si>
    <t>январь,  июнь 2014</t>
  </si>
  <si>
    <t>с даты подписания договора до 30 апреля 2014 года</t>
  </si>
  <si>
    <t>с даты подписания договора до 31 марта 2014 года</t>
  </si>
  <si>
    <t xml:space="preserve"> с даты подписания договора до 31 марта 2014 года</t>
  </si>
  <si>
    <t>с даты подписания договора до 30 сентября 2014 года</t>
  </si>
  <si>
    <t>с даты подписания договорадо 31 октября 2014 года</t>
  </si>
  <si>
    <t>аперль, май, июнь 2014 года</t>
  </si>
  <si>
    <t>по заявке в течение года</t>
  </si>
  <si>
    <t>услуги по изгтовлению топографической съемки по земельному участку КФ Караганда</t>
  </si>
  <si>
    <t>филиал  АО "КДТС"  по Карагандинской области</t>
  </si>
  <si>
    <t>март, апрель, май 2014 года</t>
  </si>
  <si>
    <t>декабрь 2013 года, янвраь, февраль 2014 года</t>
  </si>
  <si>
    <t xml:space="preserve">февраль 2013 года, </t>
  </si>
  <si>
    <t>апрель, май, июнь 2014 года</t>
  </si>
  <si>
    <t>янвраь, февраль, март 2014 года</t>
  </si>
  <si>
    <t>68.20.12.00.00.00.01</t>
  </si>
  <si>
    <t>Услуги по аренде офисных помещений</t>
  </si>
  <si>
    <t>с 1 января по 30 сентября 2014 года</t>
  </si>
  <si>
    <t>предоплата за 2 месяца</t>
  </si>
  <si>
    <t>апрель, декабрь 2014 года</t>
  </si>
  <si>
    <t>январь, октябрь 2014</t>
  </si>
  <si>
    <t>январь, октябрь 2015</t>
  </si>
  <si>
    <t>январь, октябрь 2016</t>
  </si>
  <si>
    <t>февраль, декабрь 2014 года</t>
  </si>
  <si>
    <t>декабрь 2013 года, янвраь 2014 года</t>
  </si>
  <si>
    <t>октябрь, ноябрь, декабрь 2014 года</t>
  </si>
  <si>
    <t>декабрь  2013 года, январь 2014 года</t>
  </si>
  <si>
    <t>март, апрель  2014 года</t>
  </si>
  <si>
    <t>март, сентябрь, декабрь 2014 года</t>
  </si>
  <si>
    <t>Грамоты</t>
  </si>
  <si>
    <t>Почетная грамота</t>
  </si>
  <si>
    <t>в течение 5 дней с даты вступления в силу договора</t>
  </si>
  <si>
    <t>33.12.16.10.00.00.00</t>
  </si>
  <si>
    <t>Ремонт с заменой износившихся деталей средств производственно-бытового назначения</t>
  </si>
  <si>
    <t>95.11.10.15.00.00.00</t>
  </si>
  <si>
    <t>Ремонт и обслуживание принтеров</t>
  </si>
  <si>
    <t>Ремонт и техническое обслуживание принтеров (диагностика, чистка, замена лент, смазка и др.)</t>
  </si>
  <si>
    <t>81.29.11.20.00.00.00</t>
  </si>
  <si>
    <t>Услуги по дезинфекции и дезинсекции</t>
  </si>
  <si>
    <t>Услуги по обновлению программного обеспечения</t>
  </si>
  <si>
    <t>Услуги по обновлению существующего  программного обеспечения</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</si>
  <si>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</si>
  <si>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</si>
  <si>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</si>
  <si>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80.10.12.15.00.00.00</t>
  </si>
  <si>
    <t>Услуги военизированной железнодорожной охраны</t>
  </si>
  <si>
    <t xml:space="preserve">гидронасос лебедки и поворота QY-25 (Китай) </t>
  </si>
  <si>
    <t xml:space="preserve">счетчик моточасов отображающая частьQY-25 (Китай) </t>
  </si>
  <si>
    <t>29.32.30.00.15.00.28.01.1</t>
  </si>
  <si>
    <t>Счетчик моточасов</t>
  </si>
  <si>
    <t xml:space="preserve">счетчик моточасов считывающая часть QY-25 (Китай) </t>
  </si>
  <si>
    <t>27.20.21.00.00.00.02.05.2</t>
  </si>
  <si>
    <t xml:space="preserve">аккумуляторные батареи, QY-25 (Китай) </t>
  </si>
  <si>
    <t>Аккумуляторная батарея с 3 последовательно соединенными аккумуляторами в батарее, напряжением 6 В, стартерная, с общей крышкой</t>
  </si>
  <si>
    <t>29.32.30.00.15.30.00.01.1</t>
  </si>
  <si>
    <t xml:space="preserve">корпус осушителя QY-25 (Китай) </t>
  </si>
  <si>
    <t>Осушитель воздуха</t>
  </si>
  <si>
    <t>22.11.17.11.11.12.11.30.1</t>
  </si>
  <si>
    <t>Размер:155/- R12. Шина резиновая пневматическая новая  для легковых автомобилей. Конструкция шины: радиальная. Комплектность: бескамерная шина. Номинальный диаметр обода: 12. Зимняя  шипованная шина.</t>
  </si>
  <si>
    <t>APICI/CFSAE10W41</t>
  </si>
  <si>
    <t>19.20.29.00.00.11.20.10.1</t>
  </si>
  <si>
    <t>19.20.29.00.00.11.20.10.2</t>
  </si>
  <si>
    <t>APICFSAE 10W41 на бензиновый двигатель</t>
  </si>
  <si>
    <t>APICFSAE 80W91</t>
  </si>
  <si>
    <t>Температура начала замерзания не выше -35 °С, при разбавлении дистиллированной водой в объемном соотношении 1:1</t>
  </si>
  <si>
    <t>Пластичная смазкаЛитол-24</t>
  </si>
  <si>
    <t>Полумаска фильтрующая (респиратор) противоаэрозольная 8122 (с клапаном выдоха) обеспечение защиты FFP2 (до 12 ПДК). ГОСТ Р 12.4.191-99, ТУ 2568-002-11502704-2011</t>
  </si>
  <si>
    <t>32.99.11.00.00.05.20.10.1</t>
  </si>
  <si>
    <t>Полумаска</t>
  </si>
  <si>
    <t>для защиты органов дыхания</t>
  </si>
  <si>
    <t>Противошум-ные наушники беруши на шнурке многоразовые в индивидуальной упаковке 6,108 гост р 12.4.255-2011</t>
  </si>
  <si>
    <t>32.99.11.00.00.15.20.30.1</t>
  </si>
  <si>
    <t>Наушники малых размеров L, ГОСТ Р 12.4.208-99</t>
  </si>
  <si>
    <t>Маска сварщика гост 12.4.023-84      6,062</t>
  </si>
  <si>
    <t>Костюм брезентовый с огнезащитной пропиткой ГОСТ 12.4.045-87. Р 12.4.247-2008 3,121</t>
  </si>
  <si>
    <t>14.12.11.00.00.40.12.10.1</t>
  </si>
  <si>
    <t>Брезентовый. ГОСТ 9398-68.Состоит из куртки и брюк с притачным поясом и шлевками.</t>
  </si>
  <si>
    <t>20.11.11.00.00.80.00.10.3</t>
  </si>
  <si>
    <t>23.11.11.00.13.11.11.01.2</t>
  </si>
  <si>
    <t>ШП-240-t-35-5,5-А-ГОСТ 21992-83 Стекло марки ШП-240, t- длина не более  3600 мм, высота-35 мм, толщина - 5,5мм, бесцветное, армированное, с гладкой поверхностью.</t>
  </si>
  <si>
    <t>22.21.21.00.00.40.10.10.2</t>
  </si>
  <si>
    <t>Труба</t>
  </si>
  <si>
    <t>труба из поливинилхлорида для водоснабжения SDR 41 PN6,3(0,63 Мпа), диаметр/толщина  90/2,2</t>
  </si>
  <si>
    <t>13.99.13.00.00.00.10.10.1</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</si>
  <si>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6418-81</t>
  </si>
  <si>
    <t>однокомпонентная, летняя, в аэрозольной упаковке, профессиональная (пистолетная)</t>
  </si>
  <si>
    <t>25.21.12.00.00.10.10.10.1</t>
  </si>
  <si>
    <t>Котел</t>
  </si>
  <si>
    <t>Номинальная теплопроизводительность, МВт (Гкал/ч) От 0,63 (0,54) до 3,6 (3,1), КПД, %  при камерном сжигании 86,0</t>
  </si>
  <si>
    <t>20.52.10.00.00.00.09.09.1</t>
  </si>
  <si>
    <t>марки У-30М, ГОСТ 13489-79</t>
  </si>
  <si>
    <t>27.90.31.00.01.12.26.10.1</t>
  </si>
  <si>
    <t>Установка газопрессовой сварки</t>
  </si>
  <si>
    <t>Установка для сварочных работ</t>
  </si>
  <si>
    <t>опрессовка</t>
  </si>
  <si>
    <t>23.65.12.00.10.10.00.20.2</t>
  </si>
  <si>
    <t>волнистый, марки 40/150, 8- волновой, размер 1750х1130х5,8 мм, ГОСТ 30340-95</t>
  </si>
  <si>
    <t>кровля</t>
  </si>
  <si>
    <t>27.90.33.00.00.00.30.30.1</t>
  </si>
  <si>
    <t>мощностью свыше 25,0 кВт</t>
  </si>
  <si>
    <t>Электрическая тепловая пушка</t>
  </si>
  <si>
    <t>Рубероид РКП-350</t>
  </si>
  <si>
    <t>27.32.13.00.02.01.27.25.1</t>
  </si>
  <si>
    <t>АВВГ 3*35+1*16</t>
  </si>
  <si>
    <t>27.32.13.00.02.01.62.09.1</t>
  </si>
  <si>
    <t>КГ 1*35</t>
  </si>
  <si>
    <t>27.32.13.00.02.01.27.24.1</t>
  </si>
  <si>
    <t>АВВГ 3*25+1*16</t>
  </si>
  <si>
    <t>27.32.13.00.02.01.27.37.1</t>
  </si>
  <si>
    <t>АВВГ 4*6</t>
  </si>
  <si>
    <t>27.33.11.00.00.02.15.17.1</t>
  </si>
  <si>
    <t>Разъединитель</t>
  </si>
  <si>
    <t>РЛНД-10/250</t>
  </si>
  <si>
    <t>23.61.20.00.50.20.21.01.1</t>
  </si>
  <si>
    <t>Опора</t>
  </si>
  <si>
    <t>железобетонная промежуточная, ВЛ 10 кВ</t>
  </si>
  <si>
    <t>25.21.12.00.00.40.00.00.1</t>
  </si>
  <si>
    <t>электрический водогрейный котел для отопления зданий и помещений</t>
  </si>
  <si>
    <t>27.12.22.11.15.13.10.11.1</t>
  </si>
  <si>
    <t>трехполюсный, с комбинированным размыкателем (расцепитель), номинальный ток до 250 А</t>
  </si>
  <si>
    <t>27.40.22.00.00.11.20.10.1</t>
  </si>
  <si>
    <t>Светильник уличный</t>
  </si>
  <si>
    <t>РКУ 06-250, напряжение 220 В, частота 50Гц, мощность 25Вт</t>
  </si>
  <si>
    <t>27.33.13.00.00.00.07.10.1</t>
  </si>
  <si>
    <t>27.33.12.00.01.01.01.07.1</t>
  </si>
  <si>
    <t>С резьбовым соединением, материал корпуса - фарфор, исполнение - настенное, диаметр - 27 мм (цоколь Е27)</t>
  </si>
  <si>
    <t>22.19.57.00.00.20.10.30.3</t>
  </si>
  <si>
    <t>1 ШОЛ - 20 ГОСТ 2162-97. Лента изоляционная прорезиненная дляширокогоприменения. ШОЛ - односторонняя обычной липкости. Ширина 20 мм. ГОСТ 2162-97</t>
  </si>
  <si>
    <t>27.12.31.15.11.11.11.10.1</t>
  </si>
  <si>
    <t>Шкаф распределительный</t>
  </si>
  <si>
    <t>для приема и распределения электрической энергии в сетях и защиты электрических установок.</t>
  </si>
  <si>
    <t>27.12.31.16.11.11.11.10.1</t>
  </si>
  <si>
    <t>Распределительный ящик с автоматическими выключателями.</t>
  </si>
  <si>
    <t>типа ЯАЕ,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</si>
  <si>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27.12.22.11.13.13.10.10.1</t>
  </si>
  <si>
    <t>двухполюсный, с комбинированным размыкателем (расцепитель)</t>
  </si>
  <si>
    <t>27.32.13.00.02.01.62.28.1</t>
  </si>
  <si>
    <t>КГ 3*4 + 1*2.5</t>
  </si>
  <si>
    <t>26.51.63.14.15.11.11.13.1</t>
  </si>
  <si>
    <t>Статические счетчики активной энергии классов точности 1 и 2, ГОСТ Р 52322-2005</t>
  </si>
  <si>
    <t>Электронный. Трехфазный (измерение переменного тока 100 В, 50 Гц).</t>
  </si>
  <si>
    <t>27.33.13.00.00.00.02.01.1</t>
  </si>
  <si>
    <t>С1а - двухполюсная, без заземляющего контакта, расчитана на силу тока не более 10/16 А, напряжение - 250 В. ГОСТ 7396.1-89</t>
  </si>
  <si>
    <t>27.33.13.00.00.00.02.05.1</t>
  </si>
  <si>
    <t>Розетка, поддерживающая различные типы вилок (с заземлением, без заземления).</t>
  </si>
  <si>
    <t>27.12.23.20.11.11.11.10.1</t>
  </si>
  <si>
    <t>электромагнитные серии МК</t>
  </si>
  <si>
    <t>27.90.33.00.00.00.30.29.1</t>
  </si>
  <si>
    <t>мощностью свыше 20,0 но не выше  25,0 кВт</t>
  </si>
  <si>
    <t>27.32.13.00.01.01.10.05.1</t>
  </si>
  <si>
    <t>АС-25</t>
  </si>
  <si>
    <t>27.12.21.13.11.11.11.70.1</t>
  </si>
  <si>
    <t>Предохранитель калиброванный</t>
  </si>
  <si>
    <t>на напряжение 220В, ток 250А</t>
  </si>
  <si>
    <t>27.11.41.05.00.01.01.01.1</t>
  </si>
  <si>
    <t>Комплектная трансформаторная подстанция</t>
  </si>
  <si>
    <t>Комплектная трансформаторная подстанция (КТП), ГОСТ 14695-80, с масленным трансформатором, мощностью 25 кВ А</t>
  </si>
  <si>
    <t>27.11.41.05.00.01.01.06.1</t>
  </si>
  <si>
    <t>Комплектная трансформаторная подстанция (КТП), ГОСТ 14695-80, с масленным трансформатором, мощностью 250 кВ А</t>
  </si>
  <si>
    <t>27.11.41.05.00.01.01.08.1</t>
  </si>
  <si>
    <t>Комплектная трансформаторная подстанция (КТП), ГОСТ 14695-80, с масленным трансформатором, мощностью 630 кВ А</t>
  </si>
  <si>
    <t>27.32.13.00.01.02.40.10.1</t>
  </si>
  <si>
    <t>АППВ 2*2.5</t>
  </si>
  <si>
    <t>27.32.13.00.01.02.40.25.1</t>
  </si>
  <si>
    <t>АППВ 3*2.5</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</si>
  <si>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</si>
  <si>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</si>
  <si>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26.51.43.11.11.15.35.01.1</t>
  </si>
  <si>
    <t>Прибор комбинированный аналоговый электроизмерительный</t>
  </si>
  <si>
    <t>для измерения силы тока, напряжения тока, сопротивления току</t>
  </si>
  <si>
    <t>Набор слесарных инструментов</t>
  </si>
  <si>
    <t>набор инструментов для слесарных работ</t>
  </si>
  <si>
    <t>27.33.11.00.00.01.04.02.1</t>
  </si>
  <si>
    <t>ЯРВ-100 - номинальный ток - 100 А, размещение рукоятки привода - правое, категория размещения 3.</t>
  </si>
  <si>
    <t>26.30.30.70.10.10.12.00.1</t>
  </si>
  <si>
    <t>Шкаф</t>
  </si>
  <si>
    <t>Шкаф распределительный телефонный</t>
  </si>
  <si>
    <t>универсальные, для подъема на железобетонные опоры трапецеидального сече­ния воздушных линий электропередач</t>
  </si>
  <si>
    <t>26.51.45.00.00.00.04.10.1</t>
  </si>
  <si>
    <t>Указатель напряжения</t>
  </si>
  <si>
    <t>однополюсный, до 1000 В</t>
  </si>
  <si>
    <t>25.99.29.00.10.18.02.02.1</t>
  </si>
  <si>
    <t>Штанга оперативная</t>
  </si>
  <si>
    <t>на напряжение до 10 кВ</t>
  </si>
  <si>
    <t>27.11.21.10.10.10.60.11.1</t>
  </si>
  <si>
    <t>Электродвигатель переменного тока синхронный однофазный с номинальной частотой сети на 50 Гц, с синхронной частотой вращения 3000 мин, номинальная мощность 0,09 кВт</t>
  </si>
  <si>
    <t>27.11.21.10.10.10.40.10.1</t>
  </si>
  <si>
    <t>Электродвигатель переменного тока синхронный однофазный с номинальной частотой сети на 50 Гц, с синхронной частотой вращения 1000 мин, номинальная мощность 0,06 кВт</t>
  </si>
  <si>
    <t>27.40.33.00.00.20.10.12.1</t>
  </si>
  <si>
    <t>кварцевая колба, галогенная добавка, КГ-500</t>
  </si>
  <si>
    <t>27.40.33.00.00.20.10.15.1</t>
  </si>
  <si>
    <t>кварцевая колба, галогенная добавка, КГ-2000</t>
  </si>
  <si>
    <t>27.40.12.00.00.20.10.21.1</t>
  </si>
  <si>
    <t>Галогенная лампа накаливания, тип цоколя G4, мощность 18 Вт</t>
  </si>
  <si>
    <t>27.40.12.00.00.10.10.84.1</t>
  </si>
  <si>
    <t>ГОСТ 2239-70, тип ламп (биспиральная аргоновая) Б105-115-40, мощность 40 Вт</t>
  </si>
  <si>
    <t>27.40.12.00.00.20.60.43.1</t>
  </si>
  <si>
    <t>Галогенная лампа накаливания, тип цоколя E27, мощность 85 Вт</t>
  </si>
  <si>
    <t>26.11.22.00.00.24.11.11.1</t>
  </si>
  <si>
    <t>для трубчатых люминесцентных ламп, тип - 20С-127, ГОСТ 8799-90</t>
  </si>
  <si>
    <t>27.40.12.00.00.10.10.09.1</t>
  </si>
  <si>
    <t>ГОСТ 2239-70, тип ламп (биспиральная аргоновая) Б220-230-25, мощность 25 Вт</t>
  </si>
  <si>
    <t>27.40.12.00.00.10.10.06.1</t>
  </si>
  <si>
    <t>ГОСТ 2239-70, тип ламп (вакуумная) В125-135-25, мощность 25 Вт</t>
  </si>
  <si>
    <t>27.40.33.00.00.10.71.01.1</t>
  </si>
  <si>
    <t>ИСУ 02-5000 - прожектор с отражателем из алюминия с высоким оптическим КПД, защитное силикатное термостойкое стекло, мощность - 5000 Вт.</t>
  </si>
  <si>
    <t>27.12.23.21.10.10.20.11.1</t>
  </si>
  <si>
    <t>Катушка</t>
  </si>
  <si>
    <t>распределительная</t>
  </si>
  <si>
    <t>32.91.11.00.00.00.16.12.1</t>
  </si>
  <si>
    <t>автомобильная, для чистки от пыли</t>
  </si>
  <si>
    <t>29.10.19.00.00.10.15.10.1</t>
  </si>
  <si>
    <t>27.12.40.53.10.10.10.20.1</t>
  </si>
  <si>
    <t>Наконечник</t>
  </si>
  <si>
    <t>высоковольтного выключателя</t>
  </si>
  <si>
    <t>27.20.21.00.00.00.02.05.1</t>
  </si>
  <si>
    <t>Аккумуляторная батарея с 3 последовательно соединенными аккумуляторами в батарее, напряжением 6 В, стартерная</t>
  </si>
  <si>
    <t>28.13.21.00.00.00.16.10.1</t>
  </si>
  <si>
    <t>насос вакуумный</t>
  </si>
  <si>
    <t>насос вакуумный плунжерный</t>
  </si>
  <si>
    <t>28.13.13.00.00.00.10.25.1</t>
  </si>
  <si>
    <t>винтовой, для перекачки жидкостей</t>
  </si>
  <si>
    <t>28.24.22.00.00.00.11.55.1</t>
  </si>
  <si>
    <t>РВД L=2,0 м, к приспособлению для захвата насосно-компрессорных или бурильных труб и удержания их на вес у в устье скважин</t>
  </si>
  <si>
    <t>30.91.20.00.00.00.40.10.1</t>
  </si>
  <si>
    <t>для изменения крутящего момента на заднем колесе и отъединения двигателя от силовой передачи</t>
  </si>
  <si>
    <t>шкворень ЗИЛ,шт</t>
  </si>
  <si>
    <t>29.32.30.00.15.00.25.03.1</t>
  </si>
  <si>
    <t>Переключатель</t>
  </si>
  <si>
    <t>света</t>
  </si>
  <si>
    <t>30.20.40.20.20.10.44.10.1</t>
  </si>
  <si>
    <t>Коробка стоп-крана</t>
  </si>
  <si>
    <t>26.51.64.16.14.11.11.30.1</t>
  </si>
  <si>
    <t>Спидометр</t>
  </si>
  <si>
    <t>для специальных транспортных средств, цифровой</t>
  </si>
  <si>
    <t>30.20.40.00.00.02.01.09.1</t>
  </si>
  <si>
    <t>Главная часть воздухораспределителя</t>
  </si>
  <si>
    <t>Составные части воздухораспределителя</t>
  </si>
  <si>
    <t>29.32.30.00.09.00.03.02.1</t>
  </si>
  <si>
    <t>Рессора задняя</t>
  </si>
  <si>
    <t>Механизм стеклоочистителя</t>
  </si>
  <si>
    <t>для автотранспортных средств</t>
  </si>
  <si>
    <t>777 Т</t>
  </si>
  <si>
    <t>778 Т</t>
  </si>
  <si>
    <t>796 Т</t>
  </si>
  <si>
    <t>1251 Т</t>
  </si>
  <si>
    <t>1252 Т</t>
  </si>
  <si>
    <t>1830 Т</t>
  </si>
  <si>
    <t>1833 Т</t>
  </si>
  <si>
    <t>1848 Т</t>
  </si>
  <si>
    <t>1972 Т</t>
  </si>
  <si>
    <t>1999 Т</t>
  </si>
  <si>
    <t>2107 Т</t>
  </si>
  <si>
    <t>2108 Т</t>
  </si>
  <si>
    <t>2109 Т</t>
  </si>
  <si>
    <t>2111 Т</t>
  </si>
  <si>
    <t>2113 Т</t>
  </si>
  <si>
    <t>2115 Т</t>
  </si>
  <si>
    <t>2117 Т</t>
  </si>
  <si>
    <t>2119 Т</t>
  </si>
  <si>
    <t>2120 Т</t>
  </si>
  <si>
    <t>2121 Т</t>
  </si>
  <si>
    <t>2122 Т</t>
  </si>
  <si>
    <t>2123 Т</t>
  </si>
  <si>
    <t>2124 Т</t>
  </si>
  <si>
    <t>2125 Т</t>
  </si>
  <si>
    <t>2126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</si>
  <si>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</si>
  <si>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</si>
  <si>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</si>
  <si>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</si>
  <si>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</si>
  <si>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</si>
  <si>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</si>
  <si>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</si>
  <si>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</si>
  <si>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</si>
  <si>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</si>
  <si>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</si>
  <si>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</si>
  <si>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</si>
  <si>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</si>
  <si>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</si>
  <si>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</si>
  <si>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</si>
  <si>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</si>
  <si>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</si>
  <si>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</si>
  <si>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</si>
  <si>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</si>
  <si>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</si>
  <si>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</si>
  <si>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</si>
  <si>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</si>
  <si>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</si>
  <si>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</si>
  <si>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</si>
  <si>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</si>
  <si>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</si>
  <si>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</si>
  <si>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</si>
  <si>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</si>
  <si>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</si>
  <si>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</si>
  <si>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</si>
  <si>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</si>
  <si>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</si>
  <si>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</si>
  <si>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</si>
  <si>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</si>
  <si>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</si>
  <si>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</si>
  <si>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</si>
  <si>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</si>
  <si>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</si>
  <si>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</si>
  <si>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</si>
  <si>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</si>
  <si>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</si>
  <si>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</si>
  <si>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</si>
  <si>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</si>
  <si>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</si>
  <si>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</si>
  <si>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</si>
  <si>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</si>
  <si>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</si>
  <si>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</si>
  <si>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</si>
  <si>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</si>
  <si>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</si>
  <si>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</si>
  <si>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</si>
  <si>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</si>
  <si>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</si>
  <si>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</si>
  <si>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</si>
  <si>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</si>
  <si>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</si>
  <si>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</si>
  <si>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</si>
  <si>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</si>
  <si>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</si>
  <si>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</si>
  <si>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</si>
  <si>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</si>
  <si>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</si>
  <si>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</si>
  <si>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</si>
  <si>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</si>
  <si>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</si>
  <si>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</si>
  <si>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</si>
  <si>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</si>
  <si>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</si>
  <si>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</si>
  <si>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</si>
  <si>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</si>
  <si>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</si>
  <si>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</si>
  <si>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</si>
  <si>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</si>
  <si>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</si>
  <si>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</si>
  <si>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</si>
  <si>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</si>
  <si>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</si>
  <si>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</si>
  <si>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2928 Т</t>
  </si>
  <si>
    <t>2968 Т</t>
  </si>
  <si>
    <t>2969 Т</t>
  </si>
  <si>
    <t>2970 Т</t>
  </si>
  <si>
    <t>2971 Т</t>
  </si>
  <si>
    <t>2972 Т</t>
  </si>
  <si>
    <t>2973 Т</t>
  </si>
  <si>
    <t>2974 Т</t>
  </si>
  <si>
    <t>2975 Т</t>
  </si>
  <si>
    <t>2976 Т</t>
  </si>
  <si>
    <t>2977 Т</t>
  </si>
  <si>
    <t>166 Р</t>
  </si>
  <si>
    <t>200 Р</t>
  </si>
  <si>
    <t>201 Р</t>
  </si>
  <si>
    <t>202 Р</t>
  </si>
  <si>
    <t>203 Р</t>
  </si>
  <si>
    <t>204 Р</t>
  </si>
  <si>
    <t>205 Р</t>
  </si>
  <si>
    <t>206 Р</t>
  </si>
  <si>
    <t>207 Р</t>
  </si>
  <si>
    <t>208 Р</t>
  </si>
  <si>
    <t>216 Р</t>
  </si>
  <si>
    <t>217 Р</t>
  </si>
  <si>
    <r>
      <t xml:space="preserve">услуг </t>
    </r>
    <r>
      <rPr>
        <sz val="10"/>
        <color rgb="FF000000"/>
        <rFont val="Times New Roman"/>
        <family val="1"/>
        <charset val="204"/>
      </rPr>
      <t xml:space="preserve"> </t>
    </r>
    <r>
      <rPr>
        <sz val="10"/>
        <color theme="1"/>
        <rFont val="Times New Roman"/>
        <family val="1"/>
        <charset val="204"/>
      </rPr>
      <t>по публикации объявлений в газете «Тендер КЗ»</t>
    </r>
  </si>
  <si>
    <t>41 У</t>
  </si>
  <si>
    <t>45 У</t>
  </si>
  <si>
    <t>112 У</t>
  </si>
  <si>
    <t>121 У</t>
  </si>
  <si>
    <t>245 У</t>
  </si>
  <si>
    <t>249 У</t>
  </si>
  <si>
    <t>252 У</t>
  </si>
  <si>
    <t>255 У</t>
  </si>
  <si>
    <t>288 У</t>
  </si>
  <si>
    <t>342 У</t>
  </si>
  <si>
    <t>355 У</t>
  </si>
  <si>
    <t>357 У</t>
  </si>
  <si>
    <t>358 У</t>
  </si>
  <si>
    <t>359 У</t>
  </si>
  <si>
    <t>360 У</t>
  </si>
  <si>
    <t>361 У</t>
  </si>
  <si>
    <t>362 У</t>
  </si>
  <si>
    <t>468 У</t>
  </si>
  <si>
    <t>469 У</t>
  </si>
  <si>
    <t>470 У</t>
  </si>
  <si>
    <t>471 У</t>
  </si>
  <si>
    <t>472 У</t>
  </si>
  <si>
    <t>473 У</t>
  </si>
  <si>
    <t xml:space="preserve">Техническое обслуживание и ремонт автотранспорта  с заменой запчастей </t>
  </si>
  <si>
    <t>ремонт АБК</t>
  </si>
  <si>
    <t>80.10.12.11.00.00.00</t>
  </si>
  <si>
    <t>Услуги охранников по защите имущества юридических лиц</t>
  </si>
  <si>
    <t>74.90.14.40.11.00.00</t>
  </si>
  <si>
    <t>Услуги по краткосрочным сельскохозяйственным (агрометеорологическим) прогнозам погоды</t>
  </si>
  <si>
    <t>Краткосрочные (от 12 до 36 часов) сельскохозяйственные (агрометеорологические) прогнозы погоды содержат детальную характеристику атмосферных осадков и температуры воздуха</t>
  </si>
  <si>
    <t>49.20.19.12.20.00.00</t>
  </si>
  <si>
    <t>Услуги железнодорожного транспорта по перевозкам грузов прочих, не включенных в другие группировки междугородные</t>
  </si>
  <si>
    <t>Перевозки междугородные по железной дороге грузов прочих, не включенных в другие группировки</t>
  </si>
  <si>
    <t>ТЕХПД</t>
  </si>
  <si>
    <t>КАЗАХТЕЛЕКОМ</t>
  </si>
  <si>
    <t>63.11.12.40.00.00.00</t>
  </si>
  <si>
    <t xml:space="preserve">Услуги по обработке сайтов в Интернете </t>
  </si>
  <si>
    <t>Услуги по созданию, продвижению и содержанию сайтов в рабочем состоянии</t>
  </si>
  <si>
    <t>81.21.10.10.00.00.00</t>
  </si>
  <si>
    <t>Услуги по общей уборке зданий</t>
  </si>
  <si>
    <t>Общая уборка зданий</t>
  </si>
  <si>
    <t>74.90.21.12.10.10.00</t>
  </si>
  <si>
    <t>58.12.20.15.00.00.00</t>
  </si>
  <si>
    <t>96.09.19.90.28.00.00</t>
  </si>
  <si>
    <t>Услуги по организации проведения электронных закупок</t>
  </si>
  <si>
    <t>Организация проведения электронных закупок</t>
  </si>
  <si>
    <t>Услуги по продаже места для размещения рекламных объявлений в газетах, печатных республиканских</t>
  </si>
  <si>
    <t>95.11.10.15.11.00.00</t>
  </si>
  <si>
    <t>Услуги по диагностике принтеров</t>
  </si>
  <si>
    <t>Техническое обслуживание  автотранспорта (замена масел, жидкостей, фильтров, тормозных колодок, свечей, ремней)</t>
  </si>
  <si>
    <t>84.11.19.11.00.00.00</t>
  </si>
  <si>
    <t>Услуги по изготовлению актов землепользования</t>
  </si>
  <si>
    <t>изготовление актов землепользования</t>
  </si>
  <si>
    <t>Услуги по техническому обслуживанию и ремонту машин и оборудования офисных</t>
  </si>
  <si>
    <t>62.02.30.10.10.00.00</t>
  </si>
  <si>
    <t>53.10.13.30.10.00.00</t>
  </si>
  <si>
    <t>Услуги почтовые, связанные с посылками и бандеролями, прочие</t>
  </si>
  <si>
    <t>81.29.13.12.00.10.00</t>
  </si>
  <si>
    <t>Услуги санитарные прочие</t>
  </si>
  <si>
    <t>Прочие услуги санитарные, не включенные в другие группировки</t>
  </si>
  <si>
    <t>33.13.11.32.00.00.00</t>
  </si>
  <si>
    <t>Техническое (постгарантийное) обслуживание средств измерений</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</si>
  <si>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</si>
  <si>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</si>
  <si>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</si>
  <si>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74.90.19.25.12.00.00</t>
  </si>
  <si>
    <t>Услуги по разработке норм расхода материалов, запасных частей, времени на ремонт и текущее содержание оборудования</t>
  </si>
  <si>
    <t>Комплекс услуг по разработке норм расхода материалов, запасных частей, времени на ремонт и текущее содержание оборудования</t>
  </si>
  <si>
    <t>гидрометеоуслуги</t>
  </si>
  <si>
    <t>81.21.10.17.00.00.00</t>
  </si>
  <si>
    <t>Услуги по общей уборке прилегающей территории здания</t>
  </si>
  <si>
    <t>Услуги по очистке, подметанию, уборке прилегающей к зданию территории</t>
  </si>
  <si>
    <t>77.39.11.21.10.00.00</t>
  </si>
  <si>
    <t>Услуги по аренде пассажирских багажных вагонов</t>
  </si>
  <si>
    <t>Услуги по перестрахованию страхования медицинского</t>
  </si>
  <si>
    <t>45.20.14.10.00.00.00</t>
  </si>
  <si>
    <t xml:space="preserve">Услуги по техническому обслуживанию кузовов автомобилей и средств автотранспортных легковых </t>
  </si>
  <si>
    <t>Диагностика состояния кузова автомобилей и средств автотранспортных легковых</t>
  </si>
  <si>
    <t>52.23.11.12.00.00.00</t>
  </si>
  <si>
    <t>Услуги аэропортов по предоставлению информации справочными бюро</t>
  </si>
  <si>
    <t>73.11.11.17.00.00.00</t>
  </si>
  <si>
    <t>Услуги по маркетинговым консультациям</t>
  </si>
  <si>
    <t>53.10.11.20.11.00.00</t>
  </si>
  <si>
    <t>74.90.12.20.11.10.00</t>
  </si>
  <si>
    <t>Услуги по оценке стоимости нематериальных активов</t>
  </si>
  <si>
    <t>58.19.29.10.40.00.00</t>
  </si>
  <si>
    <t>Услуги по продаже места для размещения рекламных объявлений на материалах печатных, не включенные в другие группировки в электронном виде</t>
  </si>
  <si>
    <t>Услуги юридические</t>
  </si>
  <si>
    <t>31.01.13.00.00.00.11.06.1</t>
  </si>
  <si>
    <t xml:space="preserve">вывески на филиал дизайн и изготовление конструкции в объемном  исполнении, для филиалов Общества в корпоративном стиле </t>
  </si>
  <si>
    <t>Стенды</t>
  </si>
  <si>
    <t>металлические</t>
  </si>
  <si>
    <t>32.50.42.00.00.00.13.10.1</t>
  </si>
  <si>
    <t>27.31.11.00.00.00.01.01.1</t>
  </si>
  <si>
    <t>28.92.62.00.00.00.01.01.1</t>
  </si>
  <si>
    <t>27.33.13.00.00.00.01.01.1</t>
  </si>
  <si>
    <t>142 Р</t>
  </si>
  <si>
    <t>97 У</t>
  </si>
  <si>
    <t>160 У</t>
  </si>
  <si>
    <t>356 У</t>
  </si>
  <si>
    <t>410 У</t>
  </si>
  <si>
    <t>415 У</t>
  </si>
  <si>
    <t>416 У</t>
  </si>
  <si>
    <t>417 У</t>
  </si>
  <si>
    <t>419 У</t>
  </si>
  <si>
    <t>425 У</t>
  </si>
  <si>
    <t>428 У</t>
  </si>
  <si>
    <t>439 У</t>
  </si>
  <si>
    <t>441 У</t>
  </si>
  <si>
    <t>444 У</t>
  </si>
  <si>
    <t>460 У</t>
  </si>
  <si>
    <t>461 У</t>
  </si>
  <si>
    <t>466 У</t>
  </si>
  <si>
    <t>январь, февраль 204 года</t>
  </si>
  <si>
    <t>март, апрель 2014года</t>
  </si>
  <si>
    <t>апрель, октябрь2014 года года</t>
  </si>
  <si>
    <t>Исполнительный директор по закупкам</t>
  </si>
  <si>
    <t>(проведение праздника для детей- "День защиты детей)</t>
  </si>
  <si>
    <t>Услуги в области спорта и спортивно-оздоровительных мероприятий прочие</t>
  </si>
  <si>
    <t>(футбол, волейбол, баскетбол,шахматы,настольный теннис,боулинг, бильярд)</t>
  </si>
  <si>
    <t>55.20.12.13.00.00.00</t>
  </si>
  <si>
    <t>Услуги по санаторно-курортному лечению</t>
  </si>
  <si>
    <t>55.30.11.10.00.00.00</t>
  </si>
  <si>
    <t>Услуги детских лагерей на время каникул</t>
  </si>
  <si>
    <t>85.59.19.12.00.00.00</t>
  </si>
  <si>
    <t>Услуги по повышению квалификации</t>
  </si>
  <si>
    <t>Услуги по повышению квалификации работников</t>
  </si>
  <si>
    <t>г.Астана, г. Москва</t>
  </si>
  <si>
    <t>с даты подписания договора до 31 августа  2014 года</t>
  </si>
  <si>
    <t>Билет</t>
  </si>
  <si>
    <t>на новогодний детский утренник</t>
  </si>
  <si>
    <t>Благодарственные письма, похвальные листы</t>
  </si>
  <si>
    <t>Подключение здания общежития, комплекса одноэтажных зданий общежития (Рошевского) к центральным сетям отопления (завершение работы 2013г) согласно технического задания</t>
  </si>
  <si>
    <t>Работы по установке системы отопления</t>
  </si>
  <si>
    <t>Полный цикл работ по установке системы отопления, в соответствии с проектом строительства</t>
  </si>
  <si>
    <t>43.22.12.10.10.00.00</t>
  </si>
  <si>
    <t>Ремонт, технический уход и обслуживание козловых кранов</t>
  </si>
  <si>
    <t>33.12.15.23.14.00.00</t>
  </si>
  <si>
    <t>Текущее обслуживание двигателей оборудования</t>
  </si>
  <si>
    <t>Капитальный ремонт крана К-20-32</t>
  </si>
  <si>
    <t>474 У</t>
  </si>
  <si>
    <t>475 У</t>
  </si>
  <si>
    <t>476 У</t>
  </si>
  <si>
    <t>477 У</t>
  </si>
  <si>
    <t>478 У</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</si>
  <si>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1%, но не более 3% жирности  пастеризованное. СТ РК 1760-2008</t>
  </si>
  <si>
    <t>Аптечка индивидуальная АИ2</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</si>
  <si>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</si>
  <si>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Услуги по перестрахованию (обязательному) ГПО владельцев автотранспортных средств, перевозчиков, предприятий</t>
  </si>
  <si>
    <t>для наружной обмывке подвижного состава</t>
  </si>
  <si>
    <t>Ткань обтирочная</t>
  </si>
  <si>
    <t>хлопчатобумажная, из ситца</t>
  </si>
  <si>
    <t>компактная (энергосберегающая)</t>
  </si>
  <si>
    <t>24.10.75.00.02.16.10.11.1</t>
  </si>
  <si>
    <t>серии ПМ 12, реверсивный с реле, Величина пускателя в зависимости от номинального тока 63А</t>
  </si>
  <si>
    <t>июль, 2014г</t>
  </si>
  <si>
    <t>в течение 10 дней за фактически поставленный товар</t>
  </si>
  <si>
    <t>банка</t>
  </si>
  <si>
    <t>август, 2014г</t>
  </si>
  <si>
    <t>шт</t>
  </si>
  <si>
    <t>сентябрь, 2014г</t>
  </si>
  <si>
    <t xml:space="preserve"> даты подписания договора до полного исполнения</t>
  </si>
  <si>
    <t>трубы</t>
  </si>
  <si>
    <t>журнал регистрации</t>
  </si>
  <si>
    <t>Услуги по вывозу промышленных отходов</t>
  </si>
  <si>
    <t>Выполнение операций по сбору, утилизации, размещению или удалению опасных промышленных отходов</t>
  </si>
  <si>
    <t>предоставление евроконтейнера</t>
  </si>
  <si>
    <t>38.12.30.10.00.00.00</t>
  </si>
  <si>
    <t>Услуги по повышению квалификации работников прочие</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</si>
  <si>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</si>
  <si>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</si>
  <si>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692 Т</t>
  </si>
  <si>
    <t>2263 Т</t>
  </si>
  <si>
    <t>392 У</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</si>
  <si>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</si>
  <si>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</si>
  <si>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Услуги по техническому обслуживанию контрольно-кассовой машины</t>
  </si>
  <si>
    <t>Услуги по установке и настройке антивирусных программ</t>
  </si>
  <si>
    <t>Услуги по установке и настройке программ для обнаружения компьютерных вирусов, а также нежелательных (считающихся вредоносными) программ вообще и восстановления зараженных (модифицированных) такими программами файлов, а также для профилактики — предотвращ</t>
  </si>
  <si>
    <t>Услуги по диагностированию аккумуляторов</t>
  </si>
  <si>
    <t>Оценка технического состояния и испытание аккумуляторов, с целью определения их пригодности к дальнейшей эксплуатации</t>
  </si>
  <si>
    <t>Услуги по перевозкам грузовым специализированным автомобильным транспортом опасных грузов</t>
  </si>
  <si>
    <t>Услуги по перевозкам грузовым специализированным автомобильным транспортом опасных грузов, не включенных в другие группировки</t>
  </si>
  <si>
    <t>Комплекс услуг по мойке машин</t>
  </si>
  <si>
    <t>Услуги по продаже воды по муниципальным трубопроводам</t>
  </si>
  <si>
    <t>Сбор твердо-бытовых отходов (мусора), товаров, потерявших потребительские свойства</t>
  </si>
  <si>
    <t>112</t>
  </si>
  <si>
    <t>19.20.29.00.00.00.16.05.1</t>
  </si>
  <si>
    <t>Синтетическое транссмиссионное масло  для автоматических трансмиссий и коробок передач с ручным переключением</t>
  </si>
  <si>
    <t>Радиатор алюминиевый 500/100</t>
  </si>
  <si>
    <t>трубы Q20мм (белый) с стекловолным покрытием водопроводн.диам. 20мм  ГОСТ 3262-75</t>
  </si>
  <si>
    <t>Труба полипропиленовая PN20 для отопления (стекловолокно) диаметр в мм/толщина в мм/давление атм 20/2,8/20</t>
  </si>
  <si>
    <t>22.21.21.00.00.40.23.10.1</t>
  </si>
  <si>
    <t>журнал учета</t>
  </si>
  <si>
    <t>журнал учета прочие</t>
  </si>
  <si>
    <t xml:space="preserve"> совковая KCG черно-матовая</t>
  </si>
  <si>
    <t>Веник чилижный</t>
  </si>
  <si>
    <t>лом строительный ЛО-24</t>
  </si>
  <si>
    <t>20.30.21.00.21.06.13.01.2</t>
  </si>
  <si>
    <t>20.30.21.00.21.06.13.24.2</t>
  </si>
  <si>
    <t>20.30.21.00.21.06.12.21.2</t>
  </si>
  <si>
    <t>ПФ-115 первый сорт черный, массовая доля нелетучих веществ, %, не менее 49-55, ГОСТ 6465-76</t>
  </si>
  <si>
    <t>ПФ-115 высший сорт белый, массовая доля нелетучих веществ, %, не менее 62-68, ГОСТ 6465-76</t>
  </si>
  <si>
    <t>25.93.11.00.00.22.11.26.1</t>
  </si>
  <si>
    <t xml:space="preserve">УСК1 14,5/5500 Стропы двухпетлевые из стального каната D-40мм, длина 5,5м  ГОСТ 25573-82 </t>
  </si>
  <si>
    <t>УСК1-10,0 т.</t>
  </si>
  <si>
    <t>на кран КК 20-25 марка Гидротолкатель ТЭ-30</t>
  </si>
  <si>
    <t>на кран КК 20-25 серии ПМЛ 4100, реверсивный с реле, Величина пускателя в зависимости от номинального тока 63А</t>
  </si>
  <si>
    <t>на кран КК 20-25 Катушка на контактор 630А 380В</t>
  </si>
  <si>
    <t>на кран КК 20-25 односторонний, хлопчатобумажный</t>
  </si>
  <si>
    <t>на кран КК 20-25 ГОСТ 3077-80, диаметр каната 17,5мм</t>
  </si>
  <si>
    <t>на кран КК 20-25 диаметр 20мм</t>
  </si>
  <si>
    <t>на кран КК 20-25 Подшипник 3622</t>
  </si>
  <si>
    <t>на кран КК 20-25 электромагнитные серии КТЭ01</t>
  </si>
  <si>
    <t>на кран КК 20-25 Счетчик НЕВА 301 1Т0 3ф (5-10)А мех (винт.+дин.р.)</t>
  </si>
  <si>
    <t xml:space="preserve">на кран КК 20-25 Командоконтроллер   ККТ-63-68 </t>
  </si>
  <si>
    <t>на кран КК 20-25 ходовые колеса крана</t>
  </si>
  <si>
    <t xml:space="preserve"> для прочих автомобилей</t>
  </si>
  <si>
    <t xml:space="preserve"> диаметр 21мм, длина 190м.</t>
  </si>
  <si>
    <t xml:space="preserve"> жесткая муфта фланцевая чугунная, с номинальным крутящимся моментом 63 Н*м, ГОСТ 20761-96</t>
  </si>
  <si>
    <t>на кран КК 20-25 ГОСТ Р ИСО 6315-93</t>
  </si>
  <si>
    <t>Термобумага "Silwerhof" 210*24м*12мм</t>
  </si>
  <si>
    <t>26.20.21.01.17.11.11.04.1</t>
  </si>
  <si>
    <t>USB-флеш-накопитель, Интерфейс - USB 2.0, емкость - 2 Гб</t>
  </si>
  <si>
    <t>29.32.30.00.11.00.03.01.1</t>
  </si>
  <si>
    <t>Топливный насос высокого давления (ТНВД)</t>
  </si>
  <si>
    <t>рядные</t>
  </si>
  <si>
    <t>Щебень</t>
  </si>
  <si>
    <t>Ботинки женские</t>
  </si>
  <si>
    <t>Тетрадь общая, А4, клетка, общая 96 листов</t>
  </si>
  <si>
    <t>Бейдж</t>
  </si>
  <si>
    <t>Органайзер пластиковый настольный круглый на вращающейся основе,  от 10 до 15 предметов</t>
  </si>
  <si>
    <t>Светильник</t>
  </si>
  <si>
    <t>Полотно</t>
  </si>
  <si>
    <t>Средство дезинфицирующее</t>
  </si>
  <si>
    <t>отбеливатель</t>
  </si>
  <si>
    <t>Щетка и кисть туалетная</t>
  </si>
  <si>
    <t>Тряпка</t>
  </si>
  <si>
    <t>Бланк "Личный листок по учету кадров"  формы Т-1</t>
  </si>
  <si>
    <t>кабель КГХ 4х25 на кран козловой КК 20-26</t>
  </si>
  <si>
    <t>27.32.13.00.02.01.62.68.1</t>
  </si>
  <si>
    <t>КГ 4*25</t>
  </si>
  <si>
    <t>на кран козловой КК 20-25 на ТЭ-50</t>
  </si>
  <si>
    <t>27.32.13.00.02.01.62.74.1</t>
  </si>
  <si>
    <t>КГ 7*1.5</t>
  </si>
  <si>
    <t>для бензиновых двигателей обозначение по SAE 5W-40 к использованию при температуре -30 ... +35°С</t>
  </si>
  <si>
    <t>Автол, Вязкость кинематическая, мм2/с, при 100 0С, не более 7,5-8,5, вязкость кинематическая, мм2/с, при 0оС, не более 1200</t>
  </si>
  <si>
    <t>Масло</t>
  </si>
  <si>
    <t>на основе синтетической жидкости</t>
  </si>
  <si>
    <r>
      <t>масло дизельное 10W40, Разрешение - 420 ТВЛ, материал корпуса - металл, рабочая температура от -45</t>
    </r>
    <r>
      <rPr>
        <vertAlign val="superscript"/>
        <sz val="10"/>
        <rFont val="Times New Roman"/>
        <family val="1"/>
        <charset val="204"/>
      </rPr>
      <t>0</t>
    </r>
    <r>
      <rPr>
        <sz val="10"/>
        <rFont val="Times New Roman"/>
        <family val="1"/>
        <charset val="204"/>
      </rPr>
      <t xml:space="preserve"> ~ +50</t>
    </r>
    <r>
      <rPr>
        <vertAlign val="superscript"/>
        <sz val="10"/>
        <rFont val="Times New Roman"/>
        <family val="1"/>
        <charset val="204"/>
      </rPr>
      <t>0</t>
    </r>
    <r>
      <rPr>
        <sz val="10"/>
        <rFont val="Times New Roman"/>
        <family val="1"/>
        <charset val="204"/>
      </rPr>
      <t xml:space="preserve"> C</t>
    </r>
  </si>
  <si>
    <t>Видеокамера</t>
  </si>
  <si>
    <t>инструмент для резки (перекусывания) пруткового металла толщиной до 25 мм.</t>
  </si>
  <si>
    <t>бланк</t>
  </si>
  <si>
    <t>ГУ-45 Памятка приемосдатчика</t>
  </si>
  <si>
    <t>Бланк</t>
  </si>
  <si>
    <t>Бланк Ведомость на подачу и уборку вагонов</t>
  </si>
  <si>
    <t>Журналы прочие</t>
  </si>
  <si>
    <t>книга учета выгрузки вагонов по образцу филиала, 100 листов</t>
  </si>
  <si>
    <t>книга учета приема сдачи вагонов по образцу филиала, 100 листов</t>
  </si>
  <si>
    <t>книга учета вывоза груженых порожних контейнеров по образцу филиала, 100 листов</t>
  </si>
  <si>
    <t xml:space="preserve"> книга учета приема груженых контейнеров, 100 листов</t>
  </si>
  <si>
    <t>книга учета погрузки контейнеров, 100 листов</t>
  </si>
  <si>
    <t>журнал первичного инструктажа ОТ, 50 листов</t>
  </si>
  <si>
    <t>книга учета погрузки вагонов, 50 листов</t>
  </si>
  <si>
    <t>железнодорожная или трамвайная, непропитанная из хвойных пород  по типу 2, ГОСТ 78-89, ГОСТ 78-2004</t>
  </si>
  <si>
    <t>полушпала, железнодорожная или трамвайная, непропитанная из хвойных пород  по типу 2, ГОСТ 78-89, ГОСТ 78-2004</t>
  </si>
  <si>
    <t>20.30.21.00.21.02.11.11.1</t>
  </si>
  <si>
    <t>ХВ-110 черный, массовая доля нелетучих веществ, %, не менее 32±2, ГОСТ 18374-79</t>
  </si>
  <si>
    <t>Комплект мужской</t>
  </si>
  <si>
    <t>Комплекты мужские, летние. Могут состоять из двух или трех предметов одежды.</t>
  </si>
  <si>
    <t>для защиты от воды, из  ткани с водооталкивающей пропиткой, ГОСТ 12.4.134-83</t>
  </si>
  <si>
    <t>Обувь водонепроницаемая, закрывающая лодыжку, но не закрывающая колено, с верхом из резины, цельнорезиновые для ношения без обуви</t>
  </si>
  <si>
    <t>Комплекты мужские, зимние. Могут состоять из двух или трех предметов одежды.</t>
  </si>
  <si>
    <t>из грубой  овечьей натуральной шерсти, средние, ГОСТ 18724-88</t>
  </si>
  <si>
    <t>Галоши мужские</t>
  </si>
  <si>
    <t>с верхом из кирзы, утепленные,  ГОСТ 28507-90</t>
  </si>
  <si>
    <t>Рукавицы комбинированные (основа - прочная хлопчатобумажная  ткань, наладонник - брезент)</t>
  </si>
  <si>
    <t>диэлектрические штанцованные (со швом), из резины</t>
  </si>
  <si>
    <t>Очки защитные (кроме солнцезащитных) и аналогичные оптические приборы из прочих материалов</t>
  </si>
  <si>
    <t>Топор</t>
  </si>
  <si>
    <t>Топор пожарного</t>
  </si>
  <si>
    <t>Войлок юртовый (кошма)</t>
  </si>
  <si>
    <t>противопожарный</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</si>
  <si>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</si>
  <si>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</si>
  <si>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Гильза цилиндра</t>
  </si>
  <si>
    <t>27.90.32.00.00.01.05.35.1</t>
  </si>
  <si>
    <t>Вкладыш</t>
  </si>
  <si>
    <t>Вкладыш коренной</t>
  </si>
  <si>
    <t>27.90.32.00.00.01.05.40.1</t>
  </si>
  <si>
    <t>Вкладыш шатунный</t>
  </si>
  <si>
    <t>29.10.19.00.00.10.37.11.1</t>
  </si>
  <si>
    <t>к двигателю грузового автомобиля</t>
  </si>
  <si>
    <t>29.10.19.00.00.20.68.10.1</t>
  </si>
  <si>
    <t>Кольцо осевого смещения</t>
  </si>
  <si>
    <t>для грузового автомобиля</t>
  </si>
  <si>
    <t>29.32.30.00.15.00.33.18.1</t>
  </si>
  <si>
    <t>сальник</t>
  </si>
  <si>
    <t>к передней крышке поршня</t>
  </si>
  <si>
    <t>28.22.15.00.00.00.15.17.1</t>
  </si>
  <si>
    <t>автопогрузчик специальный с грузоподъемностью 5000 кг</t>
  </si>
  <si>
    <t>28.22.15.00.00.00.14.13.1</t>
  </si>
  <si>
    <t>автопогрузчик вилочный с грузоподъемностью 2000 кг</t>
  </si>
  <si>
    <t>28.22.15.00.00.00.15.15.1</t>
  </si>
  <si>
    <t>автопогрузчик специальный с грузоподъемностью 3000 кг</t>
  </si>
  <si>
    <t>Приобретение вилочного погрузчика г/п 2 тн</t>
  </si>
  <si>
    <t xml:space="preserve">Приобретение вилочных погрузчиков грузоподъемностью 2 тонны </t>
  </si>
  <si>
    <t>29.32.30.00.04.03.01.01.1</t>
  </si>
  <si>
    <t>Вал первичный (ведущий)</t>
  </si>
  <si>
    <t>коробка передач - четырехступенчатая, двухвальная</t>
  </si>
  <si>
    <t>28.15.10.00.00.00.10.14.1</t>
  </si>
  <si>
    <t>подшипник шариковый радиальный</t>
  </si>
  <si>
    <t>подшипник качения шариковый радиальный однорядные с канавкой на наружном кольце</t>
  </si>
  <si>
    <t>29.32.30.00.04.06.03.03.1</t>
  </si>
  <si>
    <t>Синхронизатор (муфта синхронизаторов)</t>
  </si>
  <si>
    <t>для переключения 4 и 5 передач</t>
  </si>
  <si>
    <t>32.99.83.00.00.00.00.13.2</t>
  </si>
  <si>
    <t>Набивка</t>
  </si>
  <si>
    <t>сальниковая, арамидная</t>
  </si>
  <si>
    <t>29.32.30.00.15.00.33.02.1</t>
  </si>
  <si>
    <t>вала коленчатого</t>
  </si>
  <si>
    <t>69.20.31.10.20.10.00</t>
  </si>
  <si>
    <t>Услуги по проведению аудита налоговой отчетности и консультационному сопровождению в сфере налогообложения</t>
  </si>
  <si>
    <t>29.32.30.00.15.00.64.20.1</t>
  </si>
  <si>
    <t>Уплотнитель</t>
  </si>
  <si>
    <t>28.15.10.00.00.00.16.09.1</t>
  </si>
  <si>
    <t>подшипник шариковый радиально-упорный</t>
  </si>
  <si>
    <t>29.31.21.00.00.00.11.10.1</t>
  </si>
  <si>
    <t>на грузовые автомобили, короткие, резьба - М10</t>
  </si>
  <si>
    <t>19.20.29.00.00.11.40.35.1</t>
  </si>
  <si>
    <t>для дизельных двигателей М-10ДЦЛ20 классификация SAE 30, API CD, класс вязкости 10 сСт (10), с наддувом, работающих в тяжелых условиях эксплуатации (Д), применяемое в циркуляционных и лубрикаторных смазочных системах (ЦЛ) плотность при 20° С 910 кг/м3, вязкость кинематическая 10,0-11,0 мм2/с (сСт) при 100 °С, с щелочным числом 20 мг КОН/г (20)</t>
  </si>
  <si>
    <t>Лампа люминесцентная, тип цоколя Е14, мощность 60 Ватт</t>
  </si>
  <si>
    <t>58 Ватт</t>
  </si>
  <si>
    <t>27.40.15.00.00.13.01.10.1</t>
  </si>
  <si>
    <t>компактная (энергосберегающая), цоколь Е27</t>
  </si>
  <si>
    <t>27.40.39.10.10.20.10.05.1</t>
  </si>
  <si>
    <t>Лампа</t>
  </si>
  <si>
    <t>натриевая, тип ДНаТ мощность 250 W</t>
  </si>
  <si>
    <t>27.40.21.00.00.11.10.40.1</t>
  </si>
  <si>
    <t>ГОСТ 4677-82, вид источника тока АЗ-с аккумуляторами с выносными зарядными устройствами</t>
  </si>
  <si>
    <t>27.40.21.00.00.10.10.10.1</t>
  </si>
  <si>
    <t>26.30.21.00.02.18.10.11.1</t>
  </si>
  <si>
    <t>внешняя, для кросс-панелей</t>
  </si>
  <si>
    <t>27.33.11.00.00.03.20.10.1</t>
  </si>
  <si>
    <t>одноклавишный, внутренней установки</t>
  </si>
  <si>
    <t>27.33.11.00.00.03.20.20.1</t>
  </si>
  <si>
    <t>одноклавишный, наружней установки</t>
  </si>
  <si>
    <t>Пломбировочный материал</t>
  </si>
  <si>
    <t>реставрационный</t>
  </si>
  <si>
    <t>Контрольная пломба</t>
  </si>
  <si>
    <t>четырехкантный брус по качеству древесины не ниже 3 (третьего) сорта, соответствующий требованиям ГОСТ 8486-86</t>
  </si>
  <si>
    <t>бумага мешочная непропитанная марки М-78 А, изготовленная в соответствии с требованиями ГОСТ 2228-81</t>
  </si>
  <si>
    <t>2265 Т</t>
  </si>
  <si>
    <t>479 У</t>
  </si>
  <si>
    <t xml:space="preserve"> - ТОО "Казимпэкс"</t>
  </si>
  <si>
    <t>декабрь 2013/январь 2014</t>
  </si>
  <si>
    <t>Горячая вода</t>
  </si>
  <si>
    <t>Химическая вода</t>
  </si>
  <si>
    <t>Транспортирование бытовых сточных вод через канализационные системы</t>
  </si>
  <si>
    <t>замена селенового барабана НР</t>
  </si>
  <si>
    <t>замена селенового барабана Samsung</t>
  </si>
  <si>
    <t>замена каратрона НР</t>
  </si>
  <si>
    <t>замена каратрона CANON</t>
  </si>
  <si>
    <t>замена дозирующего лезвия НР</t>
  </si>
  <si>
    <t>замена ракеля НР</t>
  </si>
  <si>
    <t>ремонт принтера и МФУ</t>
  </si>
  <si>
    <t xml:space="preserve"> - аренда автокранов, грузоподъемной техники</t>
  </si>
  <si>
    <t>65.12.21.10.00.00.02</t>
  </si>
  <si>
    <t>Услуги по добровольному страхованию автотранспорта:  ДТП, угон, разбой, грабеж, кража и уничтожение либо повреждение  автомобильного транспорта и т.д.</t>
  </si>
  <si>
    <t xml:space="preserve"> - автокранов, грузоподъемной техники, локомотивов</t>
  </si>
  <si>
    <t>июнь/июль 2014</t>
  </si>
  <si>
    <t>74.90.13.10.00.00.00</t>
  </si>
  <si>
    <t>Консультации в области экологии по природоохранному проектированию, разработке системы правил (норм), количественных и качественных показателей (нормативов) состояния окружающей среды и степени воздействия на нее</t>
  </si>
  <si>
    <t>73.12.19.31.16.00.00</t>
  </si>
  <si>
    <t>на нескольких видах наружней рекламы - плакатах, стендах, световых табло, билбордах</t>
  </si>
  <si>
    <t>73.11.11.10.00.00.00</t>
  </si>
  <si>
    <t>Услуги по созданию и размещению рекламы в средствах массовой информации</t>
  </si>
  <si>
    <t>предоставление подъездного пути для проезда подвижного состава</t>
  </si>
  <si>
    <t>71.20.13.12.10.00.00</t>
  </si>
  <si>
    <t>Услуги по испытанию высоковольтного оборудования</t>
  </si>
  <si>
    <t>Услуги по транспортированию бытовых сточных вод через канализационные системы</t>
  </si>
  <si>
    <t>37.00.11.19.11.00.00</t>
  </si>
  <si>
    <t>Услуги по очистке сточных вод с использованием механических, физико-химических и биологических методов</t>
  </si>
  <si>
    <t>Очистка сточных вод с использованием механических, физико-химических и биологических методов</t>
  </si>
  <si>
    <t>480 У</t>
  </si>
  <si>
    <t>481 У</t>
  </si>
  <si>
    <t>482 У</t>
  </si>
  <si>
    <t>483 У</t>
  </si>
  <si>
    <t>484 У</t>
  </si>
  <si>
    <t>485 У</t>
  </si>
  <si>
    <t>486 У</t>
  </si>
  <si>
    <t>487 У</t>
  </si>
  <si>
    <t>488 У</t>
  </si>
  <si>
    <t>489 У</t>
  </si>
  <si>
    <t>490 У</t>
  </si>
  <si>
    <t>491 У</t>
  </si>
  <si>
    <t>492 У</t>
  </si>
  <si>
    <t>493 У</t>
  </si>
  <si>
    <t>494 У</t>
  </si>
  <si>
    <t>495 У</t>
  </si>
  <si>
    <t>496 У</t>
  </si>
  <si>
    <t>497 У</t>
  </si>
  <si>
    <t>499 У</t>
  </si>
  <si>
    <t>500 У</t>
  </si>
  <si>
    <t>501 У</t>
  </si>
  <si>
    <t>502 У</t>
  </si>
  <si>
    <t>503 У</t>
  </si>
  <si>
    <t>504 У</t>
  </si>
  <si>
    <t>505 У</t>
  </si>
  <si>
    <t>506 У</t>
  </si>
  <si>
    <t>507 У</t>
  </si>
  <si>
    <t>508 У</t>
  </si>
  <si>
    <t>510 У</t>
  </si>
  <si>
    <t>511 У</t>
  </si>
  <si>
    <t>512 У</t>
  </si>
  <si>
    <t>513 У</t>
  </si>
  <si>
    <t>514 У</t>
  </si>
  <si>
    <t>515 У</t>
  </si>
  <si>
    <t>516 У</t>
  </si>
  <si>
    <t>517 У</t>
  </si>
  <si>
    <t>518 У</t>
  </si>
  <si>
    <t>519 У</t>
  </si>
  <si>
    <t>520 У</t>
  </si>
  <si>
    <t>521 У</t>
  </si>
  <si>
    <t>522 У</t>
  </si>
  <si>
    <t>523 У</t>
  </si>
  <si>
    <t>524 У</t>
  </si>
  <si>
    <t>525 У</t>
  </si>
  <si>
    <t>526 У</t>
  </si>
  <si>
    <t>527 У</t>
  </si>
  <si>
    <t>528 У</t>
  </si>
  <si>
    <t>529 У</t>
  </si>
  <si>
    <t>530 У</t>
  </si>
  <si>
    <t>531 У</t>
  </si>
  <si>
    <t>532 У</t>
  </si>
  <si>
    <t>533 У</t>
  </si>
  <si>
    <t>534 У</t>
  </si>
  <si>
    <t>535 У</t>
  </si>
  <si>
    <t>536 У</t>
  </si>
  <si>
    <t>537 У</t>
  </si>
  <si>
    <t>538 У</t>
  </si>
  <si>
    <t>539 У</t>
  </si>
  <si>
    <t>30</t>
  </si>
  <si>
    <t>68.20.12.00.00.00.09</t>
  </si>
  <si>
    <t>Услуги по аренде подъездных путей</t>
  </si>
  <si>
    <t>Услуги по размещению наружней рекламы</t>
  </si>
  <si>
    <t>Услуги по страхованию (добровольному) автотранспорта</t>
  </si>
  <si>
    <t>Услуги консультационные в области экологии по природоохранному проектированию, нормированию</t>
  </si>
  <si>
    <t>Услуги по аренде специальной техники</t>
  </si>
  <si>
    <t>Аренда специальной техники</t>
  </si>
  <si>
    <t>77.12.19.10.10.00.00</t>
  </si>
  <si>
    <t xml:space="preserve">Казахтелеком, Транстелеком </t>
  </si>
  <si>
    <t>Колун</t>
  </si>
  <si>
    <t>Из материалов животного происхождения</t>
  </si>
  <si>
    <t>Совок</t>
  </si>
  <si>
    <t>Совок пластиковый для мусора</t>
  </si>
  <si>
    <t>20.41.32.00.00.00.30.40.2</t>
  </si>
  <si>
    <t>порошок для стирки (400гр), предназначен для стирки изделий из различных тканей, ГОСТ 25644-96</t>
  </si>
  <si>
    <t>твердое, 2 группы, 70%, ГОСТ 30266-95</t>
  </si>
  <si>
    <t>Средство от насекомых</t>
  </si>
  <si>
    <t>Средство от насекомых в виде пластинок (фигурок)</t>
  </si>
  <si>
    <t>Противогаз</t>
  </si>
  <si>
    <t>фильтрующий (фильтрование окружающего воздуха)</t>
  </si>
  <si>
    <t>изолирующий (подача воздуха, генерируемого патроном)</t>
  </si>
  <si>
    <t>костюм</t>
  </si>
  <si>
    <t>защитный Л-1</t>
  </si>
  <si>
    <t>ОРУ</t>
  </si>
  <si>
    <t>прочие</t>
  </si>
  <si>
    <t>26.51.41.00.00.00.08.11.1</t>
  </si>
  <si>
    <t>Дозиметр</t>
  </si>
  <si>
    <t>Прямопоказывающий.</t>
  </si>
  <si>
    <t>26.30.12.00.00.11.11.40.1</t>
  </si>
  <si>
    <t>Электромегафон</t>
  </si>
  <si>
    <t>Ручной. Без выносного микрофона с регулятором громкости. Эффективная дальность - 800 м.</t>
  </si>
  <si>
    <t>25.73.10.00.00.20.11.10.1</t>
  </si>
  <si>
    <t>Плотницкий топор</t>
  </si>
  <si>
    <t>32.50.42.00.00.00.20.01.1</t>
  </si>
  <si>
    <t>Очки компьютерные</t>
  </si>
  <si>
    <t>для работы за компьютером</t>
  </si>
  <si>
    <t>компактный фонарь, не менее 800ВТ, длина не менее 11 см ГОСТ 4677-82, мощность лампы фонаря свыше 0,75 до 1,50 Вт включ.</t>
  </si>
  <si>
    <t>27.40.21.00.00.11.12.30.1</t>
  </si>
  <si>
    <t>25.73.30.00.00.14.15.11.1</t>
  </si>
  <si>
    <t>Для резки проволоки</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</si>
  <si>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</si>
  <si>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</si>
  <si>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</si>
  <si>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22.29.23.00.00.00.25.10.1</t>
  </si>
  <si>
    <t>Ложка столовая</t>
  </si>
  <si>
    <t>Ложка пластиковая столовая, длина 16 см</t>
  </si>
  <si>
    <t>25.99.12.17.00.00.00.11.1</t>
  </si>
  <si>
    <t>Кружка</t>
  </si>
  <si>
    <t>стальная эмалированная</t>
  </si>
  <si>
    <t>250 мл</t>
  </si>
  <si>
    <t>картриджы на принтеры HP LaserJet1020, LaserJet M1212nf MFP, CANON LBP 2900,  HP LaserJet Р1103</t>
  </si>
  <si>
    <t>25.71.14.00.00.60.17.10.1</t>
  </si>
  <si>
    <t>Миска</t>
  </si>
  <si>
    <t>из алюминия</t>
  </si>
  <si>
    <t>25.92.12.00.00.10.14.50.1</t>
  </si>
  <si>
    <t>Фляжка</t>
  </si>
  <si>
    <t>алюминиевая</t>
  </si>
  <si>
    <t>32.50.30.00.00.00.11.23.1</t>
  </si>
  <si>
    <t>Носилки</t>
  </si>
  <si>
    <t>мебель медицинская</t>
  </si>
  <si>
    <t>26.20.16.06.12.12.11.10.1</t>
  </si>
  <si>
    <t>Оптическая, тип подключения - проводной, интерфейс подключения - PS/2</t>
  </si>
  <si>
    <t>27.32.13.00.02.02.01.30.1</t>
  </si>
  <si>
    <t>Кабель телефонный</t>
  </si>
  <si>
    <t>линейный</t>
  </si>
  <si>
    <t>22.29.25.00.00.00.23.10.1</t>
  </si>
  <si>
    <t>Клей-карандаш</t>
  </si>
  <si>
    <t>498 У</t>
  </si>
  <si>
    <t>509 У</t>
  </si>
  <si>
    <t>Стекло, обработанное с использованием процессов затемнения</t>
  </si>
  <si>
    <t>фильтр масляный, гравитационный</t>
  </si>
  <si>
    <t>20.52.10.00.00.00.09.09.4</t>
  </si>
  <si>
    <t>27.90.33.00.00.00.10.22.1</t>
  </si>
  <si>
    <t>мощностью свыше 5,0 но не выше  6,3 кВт</t>
  </si>
  <si>
    <t>30.99.10.10.25.31.10.10.1</t>
  </si>
  <si>
    <t>электронагреватель</t>
  </si>
  <si>
    <t>тепловой,для прогрева газификатора</t>
  </si>
  <si>
    <t>Насос циркуляционный УП-50 с    электрическим двигателем 54ВНЦ 50-00.000 ПС.(ЭЦН-0,4-40-50)</t>
  </si>
  <si>
    <t>28.13.14.00.00.00.36.00.1</t>
  </si>
  <si>
    <t>циркуляционный, для системы отопления</t>
  </si>
  <si>
    <t> ГОСТ 15866 силикон</t>
  </si>
  <si>
    <t> ГОСТ 15867 силикон</t>
  </si>
  <si>
    <t>цельнолитая шина 5.00-8</t>
  </si>
  <si>
    <t>цельнолитая шина 6.50-10</t>
  </si>
  <si>
    <t>цельнолитая шина 6.00-9</t>
  </si>
  <si>
    <t>цельнолитая шина 7.00-12</t>
  </si>
  <si>
    <t>Размер:18.00-25. Шины резиновые пневматические новые для автобусов или автомобилей грузовых. Конструкция шины: диагональная.</t>
  </si>
  <si>
    <t>Уличная камера с ИК,кронштейном и объективом в комплекте чипсет Sony 672/673 + Sony Effio-e 0.001Lux/F2.0.Антивандальная, растояние ИК-подстветки 20м. Водонепроницаемая,класс защиты: IP66 Встроеный кронштейн.Размер: 86x60x55мм Вес: 400гр.</t>
  </si>
  <si>
    <t>Цифровая.</t>
  </si>
  <si>
    <t>Счетчик электроэнергии, Счетчик электроэнергии, Индукционный. Однофазный ГОСТ Р 52322</t>
  </si>
  <si>
    <t>Индукционный. Однофазный (измерение переменного тока 220 В, 50 Гц).</t>
  </si>
  <si>
    <t>для нагрева воздушной среды либо разнообразных газовых смесей 12 кВт</t>
  </si>
  <si>
    <t>27.90.33.00.00.00.10.25.1</t>
  </si>
  <si>
    <t>мощностью свыше 10,0 но не выше  12,0 кВт</t>
  </si>
  <si>
    <t>Тип электрического аккумулятора с гелевым электролитом насыщенный литийсодержащим раствором 65 АКБ</t>
  </si>
  <si>
    <t>Аккумулятор литиево-ионный</t>
  </si>
  <si>
    <t>Павлодарская область, г. Павлодар, ул. Товарная 25</t>
  </si>
  <si>
    <t>17.23.12.40.00.00.00.50.1</t>
  </si>
  <si>
    <t>22.29.25.00.00.00.19.10.1</t>
  </si>
  <si>
    <t>Маркер пластиковый круглый, ширина линии 1,8 мм</t>
  </si>
  <si>
    <t>25.93.14.00.00.12.12.10.2</t>
  </si>
  <si>
    <t>Из проволоки из черных металлов, плакированной</t>
  </si>
  <si>
    <t>Упаковка</t>
  </si>
  <si>
    <t>степлер №11</t>
  </si>
  <si>
    <t>устройство для вытаскивания скоб от степлера. Устройство состоит из двух противостоящих клинов на оси.7</t>
  </si>
  <si>
    <t>с даты подписания договора до  31 декабря 2014 года</t>
  </si>
  <si>
    <t>Размер:17,5Х25. Шины резиновые пневматические новые для автобусов или автомобилей грузовых. Конструкция шины: диагональная.</t>
  </si>
  <si>
    <t>LB 52U - сварочный электрод с пониженным содержанием водорода, диаметр 3 мм. ГОСТ 9466-75</t>
  </si>
  <si>
    <t>Пожарный рукав</t>
  </si>
  <si>
    <t>Пожарный рукав, внут. диам. 51,0.  ГОСТ 7877-75</t>
  </si>
  <si>
    <t>24.20.11.01.10.10.10.11.2</t>
  </si>
  <si>
    <t>Стальная, бесшовная, горячедеформированная, из углеродистой стали, наружный диаметр 45 мм, толщина стенки - 3,5 мм, ГОСТ 30564-98</t>
  </si>
  <si>
    <t>13.99.13.00.00.00.70.10.1</t>
  </si>
  <si>
    <t>20.59.59.00.16.00.00.15.1</t>
  </si>
  <si>
    <t>однокомпонентная, всесезонная, в аэрозольной упаковке, бытовая</t>
  </si>
  <si>
    <t>Номинальная теплопроизводительность, МВт (Гкал/ч) От 58,2 (50)  до 209,0(180), КПД, %  при слоевом сжигании 83,0, при камерном сжигании 87,0</t>
  </si>
  <si>
    <t>25.21.12.00.00.30.20.30.1</t>
  </si>
  <si>
    <t>25.93.13.00.00.10.20.10.2</t>
  </si>
  <si>
    <t>Металлочерепица</t>
  </si>
  <si>
    <t>кровельные листы из оцинкованной стали толщиной 0,4 мм с полимерным покрытием</t>
  </si>
  <si>
    <t>23.11.11.00.00.11.11.10.2</t>
  </si>
  <si>
    <t>Стекло листовое литое и прокатное неармированное узорчатое бесцветное. Толщина 3,5 мм. Длина от 600 мм  до  1600 мм, ширина от 400 мм до 1200 мм.  ГОСТ 5533-86</t>
  </si>
  <si>
    <t>27.40.12.00.00.10.10.23.1</t>
  </si>
  <si>
    <t>ГОСТ 2239-70, тип ламп (биспиральная криптоновая) БК125-135-60-1, мощность 60 Вт</t>
  </si>
  <si>
    <t>Выключатель пакетный</t>
  </si>
  <si>
    <t>ПВ 3-250 А</t>
  </si>
  <si>
    <t>АЦЦ (Ацетилцистеин)</t>
  </si>
  <si>
    <t>ГОСТ 959-2002 марка 6СТ-132АЗ; кислотный, стартерный, напряжением 12 В, емкостью 132 А*час, с общей крышкой З – залитая электролитом и полностью заряженная.</t>
  </si>
  <si>
    <t>Аккумулятор емкостью 60 а*час, СТ-60</t>
  </si>
  <si>
    <t>27.20.23.00.00.00.00.40.1</t>
  </si>
  <si>
    <t>27.20.21.00.00.00.02.15.1</t>
  </si>
  <si>
    <t>ГОСТ 959-2002 марка 6СТ-60; кислотный, стартерный, напряжением 12 В, емкостью 60 А*час</t>
  </si>
  <si>
    <t>автомат 16 А 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</si>
  <si>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ГОСТ Р 50345-99 и ТУ 2000 АГИЕ.641.235.003. , 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</si>
  <si>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А3716 63А,100 А, марка ВА-47-29 3р 100А</t>
  </si>
  <si>
    <t>ГОСТ Р 50345-99 и ТУ 2000 АГИЕ.641.235.003. 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</si>
  <si>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Аккумуляторные батареи для радиостанции емкостью от 300 - 500 мА/ч</t>
  </si>
  <si>
    <t>А-4</t>
  </si>
  <si>
    <t>декабрь 2013 года</t>
  </si>
  <si>
    <t>декабрь</t>
  </si>
  <si>
    <t>А-3</t>
  </si>
  <si>
    <t>шт.</t>
  </si>
  <si>
    <t>Жидкоий</t>
  </si>
  <si>
    <t>17.12.13.40.10.00.00.50.1</t>
  </si>
  <si>
    <t>формат А3, плотность 80г/м2, 420мм</t>
  </si>
  <si>
    <t>32.99.15.00.00.00.11.20.1</t>
  </si>
  <si>
    <t>17.23.12.30.00.00.00.70.2</t>
  </si>
  <si>
    <t>22.29.25.00.00.00.24.10.1</t>
  </si>
  <si>
    <t>Ножницы с пластиковой ручкой, длина 10 см</t>
  </si>
  <si>
    <t>159 У</t>
  </si>
  <si>
    <t>17.23.12.50.00.00.00.10.1</t>
  </si>
  <si>
    <t>62.02.10.21.00.00.00</t>
  </si>
  <si>
    <t>Услуги информационных-вычислительных центров</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</si>
  <si>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</si>
  <si>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</si>
  <si>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22.29.25.00.00.00.18.37.1</t>
  </si>
  <si>
    <t>28.23.12.00.00.00.17.22.1</t>
  </si>
  <si>
    <t>настольный компактный 12 разрядный с функцией расчета налогов</t>
  </si>
  <si>
    <t>26.20.21.01.17.11.11.05.1</t>
  </si>
  <si>
    <t>USB-флеш-накопитель, Интерфейс - USB 2.0, емкость - 4 Гб</t>
  </si>
  <si>
    <t>32.99.16.00.00.00.12.90.1</t>
  </si>
  <si>
    <t>32.99.81.00.00.34.10.10.1</t>
  </si>
  <si>
    <t>13.10.42.00.00.00.10.10.1</t>
  </si>
  <si>
    <t>889</t>
  </si>
  <si>
    <t>катушка условная</t>
  </si>
  <si>
    <t>25.99.23.00.00.11.16.11.1</t>
  </si>
  <si>
    <t xml:space="preserve"> по дереву </t>
  </si>
  <si>
    <t xml:space="preserve"> для болгарки 230мм</t>
  </si>
  <si>
    <t xml:space="preserve"> для болгарки 180мм</t>
  </si>
  <si>
    <t>ТУ 2-035-022-4638-1194-90, ТУ 392-602-905-797-228-006</t>
  </si>
  <si>
    <t>Bosch</t>
  </si>
  <si>
    <t>540 У</t>
  </si>
  <si>
    <t>2978 Т</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</si>
  <si>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не более 1,0 % жирности пастеризованное. СТ РК 1760-2008</t>
  </si>
  <si>
    <t>участие в выставках, бизнес-форумах и конференциях</t>
  </si>
  <si>
    <t>43 Т</t>
  </si>
  <si>
    <t>2843 Т</t>
  </si>
  <si>
    <t>2844 Т</t>
  </si>
  <si>
    <t>2906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</si>
  <si>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</si>
  <si>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</si>
  <si>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</si>
  <si>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</si>
  <si>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</si>
  <si>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</si>
  <si>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</si>
  <si>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</si>
  <si>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</si>
  <si>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</si>
  <si>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</si>
  <si>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</si>
  <si>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</si>
  <si>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</si>
  <si>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</si>
  <si>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</si>
  <si>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</si>
  <si>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</si>
  <si>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</si>
  <si>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</si>
  <si>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</si>
  <si>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</si>
  <si>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</si>
  <si>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</si>
  <si>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</si>
  <si>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</si>
  <si>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</si>
  <si>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</si>
  <si>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</si>
  <si>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</si>
  <si>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</si>
  <si>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</si>
  <si>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</si>
  <si>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</si>
  <si>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</si>
  <si>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</si>
  <si>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</si>
  <si>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</si>
  <si>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</si>
  <si>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</si>
  <si>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</si>
  <si>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</si>
  <si>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</si>
  <si>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</si>
  <si>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</si>
  <si>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</si>
  <si>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</si>
  <si>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</si>
  <si>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</si>
  <si>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</si>
  <si>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</si>
  <si>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</si>
  <si>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</si>
  <si>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</si>
  <si>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</si>
  <si>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</si>
  <si>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</si>
  <si>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</si>
  <si>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</si>
  <si>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</si>
  <si>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</si>
  <si>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</si>
  <si>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</si>
  <si>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</si>
  <si>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</si>
  <si>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</si>
  <si>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</si>
  <si>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</si>
  <si>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3048 Т</t>
  </si>
  <si>
    <t>3049 Т</t>
  </si>
  <si>
    <t>3050 Т</t>
  </si>
  <si>
    <t>3051 Т</t>
  </si>
  <si>
    <t>3052 Т</t>
  </si>
  <si>
    <t>3053 Т</t>
  </si>
  <si>
    <t>3054 Т</t>
  </si>
  <si>
    <t>Моторное масло Sibimotor M8ДМ ГОСТ 1510-84 5 л. на седельный тягач МАЗ-643008</t>
  </si>
  <si>
    <t>для дизельных двигателей М-8ДМ, классификация SAE 20, API SF/SD, плотность при 20°С 897 кг/м3, вязкость кинематическая 8-8,5 мм2/с (сСт) при 100 °С</t>
  </si>
  <si>
    <t>Тосол А-40 М</t>
  </si>
  <si>
    <t>20.52.10.00.00.00.09.17.2</t>
  </si>
  <si>
    <t xml:space="preserve">Герметик радиатора </t>
  </si>
  <si>
    <t>19.20.29.00.00.00.12.00.2</t>
  </si>
  <si>
    <t>Гидравлическое масло ВМГЗ</t>
  </si>
  <si>
    <t>Трансмиссионное масло 5л.</t>
  </si>
  <si>
    <t>Моторное масло Sibimotor M8В ГОСТ 1510-84</t>
  </si>
  <si>
    <t>Sibimotor BMГ3 (4л)</t>
  </si>
  <si>
    <t>SIBТЭК Масло трансмис. ТАД-17 (10л)</t>
  </si>
  <si>
    <t>Моторное масло Mobile1</t>
  </si>
  <si>
    <t>Антифриз красный</t>
  </si>
  <si>
    <t>Масло трансмиссионное Dexron3</t>
  </si>
  <si>
    <t>20.59.43.00.00.10.00.10.2</t>
  </si>
  <si>
    <t>трансмиссионное масло ZIK</t>
  </si>
  <si>
    <t>Mobil ATF 220 Dexron трансмис масло</t>
  </si>
  <si>
    <t xml:space="preserve">Антифриз зеленый ALFA </t>
  </si>
  <si>
    <t>19.20.29.00.00.00.16.07.2</t>
  </si>
  <si>
    <t xml:space="preserve">Масло в КПП Автомат </t>
  </si>
  <si>
    <t>Герметик - прокладка</t>
  </si>
  <si>
    <t>силиконовая</t>
  </si>
  <si>
    <t>для гидравлических систем</t>
  </si>
  <si>
    <t>для использования в качестве рабочей жидкости в автоматических гидромеханических коробках передач</t>
  </si>
  <si>
    <t>27.32.13.00.02.01.62.69.1</t>
  </si>
  <si>
    <t>КГ 4*35</t>
  </si>
  <si>
    <t xml:space="preserve">бронированный,алюминиевый </t>
  </si>
  <si>
    <t>для фильтрования масла или топлива</t>
  </si>
  <si>
    <t>28.29.13.00.00.00.12.02.1</t>
  </si>
  <si>
    <t>797</t>
  </si>
  <si>
    <t>ремень на водяную помпу</t>
  </si>
  <si>
    <t>Аккумулятор 90А, Тип электрического аккумулятора с гелевым электролитом насыщенный литийсодержащим раствором</t>
  </si>
  <si>
    <t>28.13.32.00.00.00.99.71.1</t>
  </si>
  <si>
    <t>топор 1000гр.</t>
  </si>
  <si>
    <t>врезной</t>
  </si>
  <si>
    <t>краска эмаль ПФ-115 ВИТ Эконом</t>
  </si>
  <si>
    <t>20.30.21.00.21.06.12.09.2</t>
  </si>
  <si>
    <t>Инструмент ручной для резки металла</t>
  </si>
  <si>
    <t>Отвертка</t>
  </si>
  <si>
    <t>Отвертки обыкновенные</t>
  </si>
  <si>
    <t>ПФ-115 первый сорт красный, массовая доля нелетучих веществ, %, не менее 52-58, ГОСТ 6465-76</t>
  </si>
  <si>
    <t>20.30.21.00.21.06.11.04.2</t>
  </si>
  <si>
    <t>ПФ-133 желтый, массовая доля нелетучих веществ, %, не менее 60-67, ГОСТ 926-82</t>
  </si>
  <si>
    <t>ПФ-115 высший сорт голубой 423, массовая доля нелетучих веществ, %, не менее 60-66, ГОСТ 6465-76</t>
  </si>
  <si>
    <t>7-ми ступечатая</t>
  </si>
  <si>
    <t>14.12.30.00.00.30.10.19.1</t>
  </si>
  <si>
    <t>14.12.30.00.00.60.10.12.1</t>
  </si>
  <si>
    <t>14.12.30.00.00.80.16.28.1</t>
  </si>
  <si>
    <t>1035 Т</t>
  </si>
  <si>
    <t>1036 Т</t>
  </si>
  <si>
    <t>1037 Т</t>
  </si>
  <si>
    <t>1038 Т</t>
  </si>
  <si>
    <t>1039 Т</t>
  </si>
  <si>
    <t>1040 Т</t>
  </si>
  <si>
    <t>1041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</si>
  <si>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</si>
  <si>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</si>
  <si>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</si>
  <si>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</si>
  <si>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</si>
  <si>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</si>
  <si>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</si>
  <si>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</si>
  <si>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</si>
  <si>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</si>
  <si>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</si>
  <si>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</si>
  <si>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</si>
  <si>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</si>
  <si>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</si>
  <si>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</si>
  <si>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</si>
  <si>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</si>
  <si>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</si>
  <si>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</si>
  <si>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Теплоэнегрия</t>
  </si>
  <si>
    <t>45.20.11.10.10.00.00</t>
  </si>
  <si>
    <t>Услуги по техническому обслуживанию ходовой части автомобилей и средств автотранспортных легковых</t>
  </si>
  <si>
    <t>Диагностика ходовой части автомобилей и средств автотранспортных легковых</t>
  </si>
  <si>
    <t>Услуги по печатанию журналов и изданий периодических, выходящих менее 1 раза в месяц</t>
  </si>
  <si>
    <t>аренда автобуса</t>
  </si>
  <si>
    <t>в течении 10 дней</t>
  </si>
  <si>
    <t>Услуги по проведению культурных мероприятии</t>
  </si>
  <si>
    <t>октябрь-ноябрь 2014 года</t>
  </si>
  <si>
    <t>49.41.20.12.00.00.00</t>
  </si>
  <si>
    <t>Услуги по аренде автовышки с водителем</t>
  </si>
  <si>
    <t>Автовышка высотой до 17-ти метров</t>
  </si>
  <si>
    <t>март,июнь,сентябрь,декабрь 2014 года</t>
  </si>
  <si>
    <t>81.29.19.91.00.00.00</t>
  </si>
  <si>
    <t>Услуги по изготовлению санитарных паспортов</t>
  </si>
  <si>
    <t>услуги охраны</t>
  </si>
  <si>
    <t>38.12.30.10.11.00.00</t>
  </si>
  <si>
    <t>Услуги по размещению промышленных отходов</t>
  </si>
  <si>
    <t>Услуги по размещению промышленных отходов (размещение/утилизация/удаление промышленных отходов)</t>
  </si>
  <si>
    <t>Изготовление санитарных паспортов с государственного санитарно эпидемиологического надзора</t>
  </si>
  <si>
    <t>май, сентябрь 2014 года</t>
  </si>
  <si>
    <t>180 У</t>
  </si>
  <si>
    <t>185 У</t>
  </si>
  <si>
    <t>286 У</t>
  </si>
  <si>
    <t>541 У</t>
  </si>
  <si>
    <t>542 У</t>
  </si>
  <si>
    <t>543 У</t>
  </si>
  <si>
    <t>544 У</t>
  </si>
  <si>
    <t>545 У</t>
  </si>
  <si>
    <t>молоток 800гр.</t>
  </si>
  <si>
    <t>Дрон №50</t>
  </si>
  <si>
    <t>Дрон №60</t>
  </si>
  <si>
    <t>Дрон №70</t>
  </si>
  <si>
    <t>25.93.14.00.00.10.17.31.1</t>
  </si>
  <si>
    <t>25.93.14.00.00.10.17.35.1</t>
  </si>
  <si>
    <t>ГОСТ 4028-63, 3,5х90 мм</t>
  </si>
  <si>
    <t>ГОСТ 4028-63, 4,0х100 мм</t>
  </si>
  <si>
    <t>ГОСТ 4028-63, 5,0х150 мм</t>
  </si>
  <si>
    <t>ГОСТ 4028-63, 3,0х70 мм</t>
  </si>
  <si>
    <t xml:space="preserve"> 
32.91.12.00.00.00.14.15.1</t>
  </si>
  <si>
    <t>кисть флейцевая Евро 2,5</t>
  </si>
  <si>
    <t>кисть флейцевая Евро 3</t>
  </si>
  <si>
    <t>кисть флейцевая Евро 4</t>
  </si>
  <si>
    <t>кисть флейцевая, предназначена для обработки (флейцевания) свежеокрашенных поверхностей путем сглаживания следов кисти</t>
  </si>
  <si>
    <t>3072 Т</t>
  </si>
  <si>
    <t>3073 Т</t>
  </si>
  <si>
    <t>3074 Т</t>
  </si>
  <si>
    <t>3075 Т</t>
  </si>
  <si>
    <t>3076 Т</t>
  </si>
  <si>
    <t>3077 Т</t>
  </si>
  <si>
    <t>3078 Т</t>
  </si>
  <si>
    <t>3079 Т</t>
  </si>
  <si>
    <t xml:space="preserve">март, апрель 2014 года </t>
  </si>
  <si>
    <t>Услуги по расчету налога</t>
  </si>
  <si>
    <t>Услуги по утилизации офисной оргтехники и электронных устройств</t>
  </si>
  <si>
    <t>на стендах</t>
  </si>
  <si>
    <t>Услуги по оценке (экспертизе) имущества недвижимого, предоставляемые за вознаграждение или на договорной основе</t>
  </si>
  <si>
    <t>Услуги по оценке (экспертизе) имущества недвижимого,  в связи с операциями по покупке, продаже или аренде недвижимости, залогу, предоставляемые за вознаграждение или на договорной основе</t>
  </si>
  <si>
    <t>52.21.19.31.11.00.00</t>
  </si>
  <si>
    <t>Услуги по поверке и клеймению электронных вагонных весов</t>
  </si>
  <si>
    <t>Услуги по техническому обслуживанию и ремонту систем охранно-пожарной безопасности</t>
  </si>
  <si>
    <t>март,апрель 2014 года</t>
  </si>
  <si>
    <t>апрель,май 2014 года</t>
  </si>
  <si>
    <t>декабрь 2013 года\</t>
  </si>
  <si>
    <t>дщекабрь 2013 года</t>
  </si>
  <si>
    <t>28.29.13.00.00.00.11.01.1</t>
  </si>
  <si>
    <t>для легковых автомобилей с карбюраторными двигателями внутреннего сгорания</t>
  </si>
  <si>
    <t>кисть маховая, предназначена для промывки, грунтовки, побелки и окраски поверхностей</t>
  </si>
  <si>
    <t>смесь летучих органических жидкостей, марка 645, ГОСТ 18188-72</t>
  </si>
  <si>
    <t>мостовой деревянный</t>
  </si>
  <si>
    <t>Доска обрезная</t>
  </si>
  <si>
    <t>отборный сорт, толщина до 20 мм</t>
  </si>
  <si>
    <t>Профиль</t>
  </si>
  <si>
    <t>из оцинкованного железа</t>
  </si>
  <si>
    <t>резиновый верх и  подошва, с внутренним резинотекстильным каркасом, надеваемые на ногу с другой обувью, ГОСТ 6410-80</t>
  </si>
  <si>
    <t>сигнальная одежда, выполнена с применением фоновых тканей красного, желтого или оранжевого цвета. Из световозвращающего материала.</t>
  </si>
  <si>
    <t>Очки защитные (кроме солнцезащитных) и аналогичные оптические приборы из обычного или безосколочного стекла</t>
  </si>
  <si>
    <t>аварийно-спасательный инструмент</t>
  </si>
  <si>
    <t>Редуктор заднего моста</t>
  </si>
  <si>
    <t>соосный редуктор с неподвижным корпусом</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</si>
  <si>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</si>
  <si>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</si>
  <si>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Сверло</t>
  </si>
  <si>
    <t>ГОСТ 17013-71, диаметр 16 мм</t>
  </si>
  <si>
    <t>Метчик</t>
  </si>
  <si>
    <t>Машинный метчик. Номинальный диаметр до 8 мм</t>
  </si>
  <si>
    <t>25.73.30.00.00.17.14.21.1</t>
  </si>
  <si>
    <t>Гаечный метчик. Номинальный диаметр свыше 8 до 10 мм</t>
  </si>
  <si>
    <t>Гаечный метчик. Номинальный диаметр свыше 10 до 16 мм</t>
  </si>
  <si>
    <t>25.73.30.00.00.17.14.23.1</t>
  </si>
  <si>
    <t>Гаечный метчик. Номинальный диаметр свыше 16 до 40 мм</t>
  </si>
  <si>
    <t>Плашка</t>
  </si>
  <si>
    <t>Круглые плашки</t>
  </si>
  <si>
    <t>Резец</t>
  </si>
  <si>
    <t>резец отрезной</t>
  </si>
  <si>
    <t>Резец токарный проходной отогнутый с пластинами из быстрорежущей стали. ГОСТ 18868-73</t>
  </si>
  <si>
    <t>резьбовой</t>
  </si>
  <si>
    <t>Резец расточный цельный твердосплавный со стальным хвостовиком для глухих отверстий. ГОСТ 18063-72</t>
  </si>
  <si>
    <t>Столярный топор</t>
  </si>
  <si>
    <t>Безискровые: наконечник изготавливается не из стали, а из металла, не дающего искры при ударе по другому металлу (например, из меди). Такие ломы используются во взрывоопасной среде, например, при открытии зимой, в условиях оледенения, крышек канализационных, связевых и прочих колодцев, в которых может накапливаться горючий газ.</t>
  </si>
  <si>
    <t>ГОСТ 607-80, тип 01 с алмазами, расположенными цепочкой по оси карандаша</t>
  </si>
  <si>
    <t>ножовочное</t>
  </si>
  <si>
    <t>Газовый ключ</t>
  </si>
  <si>
    <t>металлический № 1.2.3</t>
  </si>
  <si>
    <t>на основе стекловолокна</t>
  </si>
  <si>
    <t>20.59.43.00.00.20.10.10.2</t>
  </si>
  <si>
    <t>Размер: 185/75R16. Шина резиновая пневматическая новая для автобусов или автомобилей грузовых. Конструкция шины: радиальная.  Комплектность: шина бескамерная.</t>
  </si>
  <si>
    <t>общая,48 листов</t>
  </si>
  <si>
    <t>Размер:12R22,5.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</si>
  <si>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14.12.11.00.00.70.10.05.1</t>
  </si>
  <si>
    <t>Для защиты от производственных загрязнений, летний.  состоит из куртки и полукомбинезона</t>
  </si>
  <si>
    <t>Цитрамон</t>
  </si>
  <si>
    <t>Шины резиновые пневматически восстановленные для легковых автомобилей</t>
  </si>
  <si>
    <t> Шины резиновые пневматически восстановленные для легковых автомобилей, пригодные для дальнейшего использования, либо пригодные для восстановления, в том числе восстановленные методом наложения нового протектора. ГОСТ 8407-89</t>
  </si>
  <si>
    <t>ГОСТ 25304-88, размер 23,5-25 L-3Шина резиновая пневматическая новая для погрузчика. Конструкция шины: радиальная. Комплектность: шина бескамерная. Индекс категории скорости К (максимальная скорость 80 км/ч).</t>
  </si>
  <si>
    <t>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</si>
  <si>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на легковые автомобили, длинные, резьба - М10</t>
  </si>
  <si>
    <t xml:space="preserve">Шина резиновая пневматическая новая для погрузчика. Конструкция шины: радиальная. Комплектность: шина бескамерная. Индекс категории скорости К (максимальная скорость 80 км/ч).на автомашину </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</si>
  <si>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</si>
  <si>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км/ч).на ТО-18</t>
  </si>
  <si>
    <t>Шапка - ушанка "Енисей" с креплениями под каску, ГОСТ 10325-79</t>
  </si>
  <si>
    <t>Шапка</t>
  </si>
  <si>
    <t>трикотажная, полушерстяная</t>
  </si>
  <si>
    <t>термостат,шт, осветительные приборы</t>
  </si>
  <si>
    <t>Колодка</t>
  </si>
  <si>
    <t>колодка стояночного тормоза для грузовых автомобилей</t>
  </si>
  <si>
    <t>29.32.30.00.07.00.04.06.2</t>
  </si>
  <si>
    <t>29.32.30.00.16.10.10.01.1</t>
  </si>
  <si>
    <t>Трос спидометра</t>
  </si>
  <si>
    <t>к легковому автомобилю</t>
  </si>
  <si>
    <t>26.51.64.16.12.11.11.10.1</t>
  </si>
  <si>
    <t>для грузовых транспортных средств, стрелочный</t>
  </si>
  <si>
    <t>29.32.30.00.03.01.11.02.1</t>
  </si>
  <si>
    <t>Цилиндр сцепления</t>
  </si>
  <si>
    <t>29.32.30.00.04.13.01.02.1</t>
  </si>
  <si>
    <t xml:space="preserve">Цзефан  (грузовой а/м), фильтр осушителя </t>
  </si>
  <si>
    <t>29.32.30.00.11.00.04.01.1</t>
  </si>
  <si>
    <t>Шпала</t>
  </si>
  <si>
    <t>Деревянная железнодорожная или трамвайная (поперечная), пропитанная, из лиственных пород для железной дорог, пропитанная креозотом или другими консервантами по типу 3 ГОСТ 78-89, ГОСТ 78-2004</t>
  </si>
  <si>
    <t>железнодорожная или трамвайная, непропитанная из хвойных пород  по типу 1, ГОСТ 78-89, ГОСТ 78-2004</t>
  </si>
  <si>
    <t>3080 Т</t>
  </si>
  <si>
    <t>подарочная</t>
  </si>
  <si>
    <t>ввгуст, декабрь 2014 года</t>
  </si>
  <si>
    <t xml:space="preserve">Жилет сигнальный  </t>
  </si>
  <si>
    <t xml:space="preserve">Ботинки зимние с мет. Подноском. </t>
  </si>
  <si>
    <t>Ботинки летние с мет. Подноском.</t>
  </si>
  <si>
    <t xml:space="preserve">Перчатки диэлектрические </t>
  </si>
  <si>
    <t xml:space="preserve">Рукавицы </t>
  </si>
  <si>
    <t xml:space="preserve">Очки </t>
  </si>
  <si>
    <t>Костюм сварщика.</t>
  </si>
  <si>
    <t>Респиратор FFP 1</t>
  </si>
  <si>
    <t>Плащ влагозащитный</t>
  </si>
  <si>
    <t>82.30.11.13.00.00.00</t>
  </si>
  <si>
    <t>Услуги по организации форума</t>
  </si>
  <si>
    <t>Комплекс услуг по организации форума (проведение форума с приглашением специалистов, обучение, проведение тренингов, деловых игр, семинаров)</t>
  </si>
  <si>
    <t>Костюм летний «Форсаж» ГОСТ 27575-87</t>
  </si>
  <si>
    <t xml:space="preserve">Перчатки пятипалые комбинированные « Желтый Бык» ГОСТ ОСТ 12.4.246-2008 </t>
  </si>
  <si>
    <t>Каска защитная «Фаворит» ГОСТ Р 12.4.207-99</t>
  </si>
  <si>
    <t>Костюм женский для тех персонала ГОСТ 27575-87</t>
  </si>
  <si>
    <t>20.59.59.00.16.00.00.10.2</t>
  </si>
  <si>
    <t>28.24.11.00.00.10.10.10.1</t>
  </si>
  <si>
    <t>Прямая шлифовальная машина</t>
  </si>
  <si>
    <t>с цанговым зажимом, мощность не менее 315 Вт, частота вращения не менее 25000 об/мин, размер цанги 6 мм, расход воздуха около 5 л/сек</t>
  </si>
  <si>
    <t>23.91.11.00.00.00.30.10.1</t>
  </si>
  <si>
    <t>Абразивный инструмент в виде твердого тела вращения, предназначенный для шлифования</t>
  </si>
  <si>
    <t>28.24.11.00.00.00.17.10.1</t>
  </si>
  <si>
    <t>пила цепная со встроенным электрическим двигателем</t>
  </si>
  <si>
    <t>14.12.30.00.00.11.08.02.1</t>
  </si>
  <si>
    <t>Перчатки утепленные пятипалые, из кожи белого (черного) цвета, для ВОС</t>
  </si>
  <si>
    <t>14.12.21.00.00.70.10.10.1</t>
  </si>
  <si>
    <t>Костюм женский</t>
  </si>
  <si>
    <t>Для защиты от производственных загрязнений. Комплект женский из хлопчатобумажной ткани. 100% хлопок, летний.  Состоит из куртки и брюк или куртки и полукомбинезона. ГОСТ 27574-87</t>
  </si>
  <si>
    <t>15.20.13.00.00.00.24.13.1</t>
  </si>
  <si>
    <t>зимние, на меху, для инженерно-технического состава СВО</t>
  </si>
  <si>
    <t>15.20.13.00.00.00.24.07.1</t>
  </si>
  <si>
    <t>кожаные, черного цвета, СТ РК 1589-2006</t>
  </si>
  <si>
    <t>14.12.11.00.00.80.10.50.1</t>
  </si>
  <si>
    <t>Комплекты мужские для защиты от повышенных температур. Состоят из куртки и брюк. Комплект типа Д. Ткани грубошерстные и полугрубошерстные шинельные для верха костюма, материал дублированный АФТ-Т для накладок и верха костюма, суконная полушерстяная ткань . Условия эксплуатации: при температуре воздуха от 40 градусов и выше. ГОСТ 12.4.045-87.</t>
  </si>
  <si>
    <t>14.12.12.00.00.10.11.11.1</t>
  </si>
  <si>
    <t>Комбинезон</t>
  </si>
  <si>
    <t>Из хлопчатобумажной ткани с химическими волокнами.С пристегивающейся утепляющей подкладкой. ГОСТ 29335-92.</t>
  </si>
  <si>
    <t>Комбинезон "Тайвек"</t>
  </si>
  <si>
    <t xml:space="preserve"> API CI/CF SAE 10W40,   </t>
  </si>
  <si>
    <t>API CF SAE 10W40</t>
  </si>
  <si>
    <t>API SAE 80W90</t>
  </si>
  <si>
    <t xml:space="preserve"> ATF DEXRON-III</t>
  </si>
  <si>
    <t>Литол-24</t>
  </si>
  <si>
    <t xml:space="preserve"> L-HV32</t>
  </si>
  <si>
    <t>19.20.29.00.00.11.13.01.1</t>
  </si>
  <si>
    <t>высококачественное синтетическое масло,10W-40, кинематическая вязкость, при 40/100°С - 94,3/14,0 мм2/с, идекс вязкости - 152, температура застывания минус 42 °С</t>
  </si>
  <si>
    <t>литр</t>
  </si>
  <si>
    <t>19.20.29.00.00.00.16.17.1</t>
  </si>
  <si>
    <t>ТМ-4-18 (обозначение по SAE 90 API GL-4), минеральное масло с противозадирными присадками высокой эффективности для применения при температуре окружающей среды до -50+120°С, вязкость кинематическая при 100°С в пределах 14,00-24,99 мм2/с</t>
  </si>
  <si>
    <t>19.20.29.00.00.00.16.17.2</t>
  </si>
  <si>
    <t>20.59.43.00.00.20.10.33.1</t>
  </si>
  <si>
    <t xml:space="preserve">Охлаждающая жидкость Антифриз FELIX, </t>
  </si>
  <si>
    <t>Охлаждающая жидкость (антифриз)</t>
  </si>
  <si>
    <t>Антифриз всесезонного применения с усовершенствованной антикоррозийной формулой. Не содержит нитритов, фосфатов, аминокислотных соединений. Концентрация: 50%: -40 °С</t>
  </si>
  <si>
    <t>Костюм</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</si>
  <si>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</si>
  <si>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</si>
  <si>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</si>
  <si>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Услуги демеркуризация</t>
  </si>
  <si>
    <t xml:space="preserve"> апрель, май 2014 года</t>
  </si>
  <si>
    <t>33.12.15.23.14.10.00</t>
  </si>
  <si>
    <t>Работы по капитальному ремонту козлового крана</t>
  </si>
  <si>
    <t>Комплекс работ по капитальному ремонту козлового крана</t>
  </si>
  <si>
    <t>41.00.40.10.65.10.10</t>
  </si>
  <si>
    <t>Комплексные работы по строительству двухъярусных аппарелей для погрузки-выгрузки автомобилей</t>
  </si>
  <si>
    <t>Комплексные работы по строительству двухъярусных аппарелей для погрузки-выгрузки автомобилей "под ключ"</t>
  </si>
  <si>
    <t>33.12.29.40.10.10.01</t>
  </si>
  <si>
    <t>Работы по капитальному ремонту стрелочных переводов</t>
  </si>
  <si>
    <t>Комплекс работ по капитальному ремонту стрелочных переводов</t>
  </si>
  <si>
    <t>41.00.40.10.33.10.10</t>
  </si>
  <si>
    <t>Комплексные работы по возведению здания контрольно-пропускного пункта</t>
  </si>
  <si>
    <t>Комплексные работы по возведению здания контрольно-пропускного пункта "под ключ"</t>
  </si>
  <si>
    <t>65.12.31.00.00.00.01</t>
  </si>
  <si>
    <t>Услуги по страхованию подвижного состава железных дорог</t>
  </si>
  <si>
    <t>апрель-май 2014</t>
  </si>
  <si>
    <t>г. Астана, ул. Достык, 18</t>
  </si>
  <si>
    <t>12 месяцев с даты подписания договора</t>
  </si>
  <si>
    <t>страхование 100 вагонов</t>
  </si>
  <si>
    <t>тонна условная</t>
  </si>
  <si>
    <t>тонная условная</t>
  </si>
  <si>
    <t>банка условня</t>
  </si>
  <si>
    <t>3081 Т</t>
  </si>
  <si>
    <t>126 У</t>
  </si>
  <si>
    <t>135 У</t>
  </si>
  <si>
    <t>август,сентябрь 2014 года</t>
  </si>
  <si>
    <t>апрель, май 2014</t>
  </si>
  <si>
    <t>август, сентябрь 2014</t>
  </si>
  <si>
    <t>август,сентябрь 2014</t>
  </si>
  <si>
    <t>март апрель 2014 гшода</t>
  </si>
  <si>
    <t>рукавицы х/б</t>
  </si>
  <si>
    <t>69.10.19.20.20.10.00</t>
  </si>
  <si>
    <t>Услуги юридические консультационные при проведении переговоров</t>
  </si>
  <si>
    <t>услуги независимой правовой экспертизы</t>
  </si>
  <si>
    <t>апрель 2014 год</t>
  </si>
  <si>
    <t>г. Астана</t>
  </si>
  <si>
    <t>без предоплаты</t>
  </si>
  <si>
    <t>с момента подписания договора по 31 мая 2014 года</t>
  </si>
  <si>
    <t>32.91.11.00.00.00.19.10.1</t>
  </si>
  <si>
    <t>синтетическая</t>
  </si>
  <si>
    <t>30.20.40.00.00.02.05.15.1</t>
  </si>
  <si>
    <t>Башмак тормозной колодки</t>
  </si>
  <si>
    <t>поворотный для вагонов железных дорог колеи 1520 мм, ГОСТ 1204-67</t>
  </si>
  <si>
    <t>10.51.11.00.00.00.13.20.2</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</si>
  <si>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стерилизованное. СТ РК 1760-2008</t>
  </si>
  <si>
    <t>хлорная известь</t>
  </si>
  <si>
    <t>32.99.87.00.00.00.00.30.1</t>
  </si>
  <si>
    <t>с металлическим кузовом</t>
  </si>
  <si>
    <t>20.30.21.00.21.06.11.16.1</t>
  </si>
  <si>
    <t>ПФ-133 черный, массовая доля нелетучих веществ, %, не менее 46-53, ГОСТ 926-82</t>
  </si>
  <si>
    <t>май, июнь, июль 2014 года</t>
  </si>
  <si>
    <t>Подшлемник</t>
  </si>
  <si>
    <t>Филиал АО "Кедентранссервис"-"Уральский грузовой участок"</t>
  </si>
  <si>
    <t>с даты подписания договора до 15 октября 2014 года</t>
  </si>
  <si>
    <t>с даты поодписания договора до 15 октября 2014 года</t>
  </si>
  <si>
    <t xml:space="preserve"> с даты подписания договора до 1 августа 2014 года</t>
  </si>
  <si>
    <t>с даты подписания договора до 1 августа 2014 года</t>
  </si>
  <si>
    <t>28.29.22.00.00.00.01.07.1</t>
  </si>
  <si>
    <t>28.29.22.00.00.00.02.09.1</t>
  </si>
  <si>
    <t>ОУ-10</t>
  </si>
  <si>
    <t>ОП-8 (з) (А, В, С, Е)</t>
  </si>
  <si>
    <t>43.34.10.13.00.00.00</t>
  </si>
  <si>
    <t>Услуги вспомогательные малярные</t>
  </si>
  <si>
    <t>Услуги по текущему ремонту ПМ</t>
  </si>
  <si>
    <t>поверка газовых счетчиков</t>
  </si>
  <si>
    <t>3082 Т</t>
  </si>
  <si>
    <t>3083 Т</t>
  </si>
  <si>
    <t>3084 Т</t>
  </si>
  <si>
    <t>3085 Т</t>
  </si>
  <si>
    <t>22.29.22.10.10.10.00.00.1</t>
  </si>
  <si>
    <t>изоляционная поливинилхлоридная липкая, для обмотки трубопроводов</t>
  </si>
  <si>
    <t>25.93.11.00.00.22.11.23.1</t>
  </si>
  <si>
    <t>УСК1-5,0 т.</t>
  </si>
  <si>
    <t>инструмент ручной переносной пневматический вращательного действия</t>
  </si>
  <si>
    <t>электроболгарка</t>
  </si>
  <si>
    <t>торцевые,  в наборе 29 предметов, 8-38 мм, с трещоткой</t>
  </si>
  <si>
    <t>лампа 5000 кВт</t>
  </si>
  <si>
    <t>Размещение объявлениий в средствах массовой информации по проводимым торгам, распростроняемом на всей территории РК, с периодичностью не менее 3-х раз в неделю</t>
  </si>
  <si>
    <t>Размещение объявлениий в средствах массовой информации по проводимым торгам,с периодичностью не менее 1 раза в неделю</t>
  </si>
  <si>
    <t>546 У</t>
  </si>
  <si>
    <t>27.40.24.00.00.14.15.20.1</t>
  </si>
  <si>
    <t>Табличка</t>
  </si>
  <si>
    <t>маркировочная</t>
  </si>
  <si>
    <t>таблички ПГ (30 см*30 см, светящаяся)</t>
  </si>
  <si>
    <t>3086 Т</t>
  </si>
  <si>
    <t>22.19.35.00.00.00.70.50.2</t>
  </si>
  <si>
    <t>Пожарный рукав, внут. диам. 110,0.  ГОСТ 7877-75</t>
  </si>
  <si>
    <t>Пожарный рукав Ф-66 для кранов</t>
  </si>
  <si>
    <t>3087 Т</t>
  </si>
  <si>
    <t xml:space="preserve">  25.73.10.00.00.20.11.10.1</t>
  </si>
  <si>
    <t>топор малый</t>
  </si>
  <si>
    <t>3088 Т</t>
  </si>
  <si>
    <t>лопата штыковая с черенком</t>
  </si>
  <si>
    <t>3089 Т</t>
  </si>
  <si>
    <t>3090 Т</t>
  </si>
  <si>
    <t>ОП-5 (з) (А, В, С, Е)</t>
  </si>
  <si>
    <t>Услуги по изготовлению документов землепользования</t>
  </si>
  <si>
    <t>33.17.11.50.10.00.00</t>
  </si>
  <si>
    <t>Ремонт запасных частей, узлов и агрегатов тягового подвижного состава</t>
  </si>
  <si>
    <t>Комплекс работ по ремонту запасных частей, узлов и агрегатов тягового подвижного состава</t>
  </si>
  <si>
    <t>218 Р</t>
  </si>
  <si>
    <t>Услуги консультирования по вопросам применения законодательства по налогам и другим обязательным платежам в бюджет и ведения налогового уч</t>
  </si>
  <si>
    <t>ОУ-3</t>
  </si>
  <si>
    <t>ОУ-2, углекислотный огнетушитель для газель</t>
  </si>
  <si>
    <t>ОУ-1, огнетушитель</t>
  </si>
  <si>
    <t>Работы по содержанию и текущему ремонту железнодорожных подъездных путей</t>
  </si>
  <si>
    <t>Работы  по содержанию и текущему ремонту железнодорожных подъездных путей</t>
  </si>
  <si>
    <t>219 Р</t>
  </si>
  <si>
    <t>220 Р</t>
  </si>
  <si>
    <t>обработка и дератизация подъездных путей от сорной растительности</t>
  </si>
  <si>
    <t>лопата оранжевая</t>
  </si>
  <si>
    <t>32.91.12.00.00.00.14.13.1</t>
  </si>
  <si>
    <t>кисть-макловица, предназначена для окраски поверхностей водными растворами</t>
  </si>
  <si>
    <t>известь расфасованная в упаковки по 2 килограмма</t>
  </si>
  <si>
    <t>25.73.30.00.00.10.16.13.2</t>
  </si>
  <si>
    <t>Напильник</t>
  </si>
  <si>
    <t>набор напильников по ме6таллу 5 штук</t>
  </si>
  <si>
    <t>20.30.11.00.00.00.10.81.1</t>
  </si>
  <si>
    <t>Колер</t>
  </si>
  <si>
    <t>жидкий, для водоэмульсии</t>
  </si>
  <si>
    <t>цвет карамельный</t>
  </si>
  <si>
    <t>Водоимульсия радуга -28 краска расфасованная в упаковку 14 кг</t>
  </si>
  <si>
    <t>20.59.59.00.16.00.00.15.3</t>
  </si>
  <si>
    <t>кабель силовой  КГ 3*50+1*16</t>
  </si>
  <si>
    <t xml:space="preserve">кабель силовой ,4*35 бронированный,алюминиевый </t>
  </si>
  <si>
    <t>33.19.10.42.00.00.00</t>
  </si>
  <si>
    <t>Ремонт системы видеонаблюдения</t>
  </si>
  <si>
    <t>Ремонт и техническое обслуживание системы видеонаблюдения</t>
  </si>
  <si>
    <t>221 Р</t>
  </si>
  <si>
    <t>3091 Т</t>
  </si>
  <si>
    <t>3092 Т</t>
  </si>
  <si>
    <t>299 У</t>
  </si>
  <si>
    <t>17.21.15.20.00.00.00.20.1</t>
  </si>
  <si>
    <t>17.23.12.10.00.00.00.88.1</t>
  </si>
  <si>
    <t>17.12.14.06.00.00.00.60.1</t>
  </si>
  <si>
    <t>17.23.13.80.00.00.50.12.1</t>
  </si>
  <si>
    <t>общая,24 листа</t>
  </si>
  <si>
    <t>22.29.25.00.00.00.28.16.1</t>
  </si>
  <si>
    <t>формат А4, в наборе свыше 25 штук</t>
  </si>
  <si>
    <t>25.99.23.00.00.11.10.01.1</t>
  </si>
  <si>
    <t>Зажим для бумаг</t>
  </si>
  <si>
    <t>32.99.12.00.00.00.14.30.1</t>
  </si>
  <si>
    <t>Точилка ручная для подтачивания грифельного карандаша</t>
  </si>
  <si>
    <t>32.99.81.00.00.10.10.13.1</t>
  </si>
  <si>
    <t>25.73.30.00.00.14.17.60.1</t>
  </si>
  <si>
    <t>дырокол с дыропробивными кольцами в комплекте, для листового металла</t>
  </si>
  <si>
    <t>22.29.25.00.00.00.19.12.1</t>
  </si>
  <si>
    <t>22.29.25.00.00.00.24.15.1</t>
  </si>
  <si>
    <t>22.29.25.00.00.00.15.12.1</t>
  </si>
  <si>
    <t>скрепки пластиковые, 25 мм, одноцветные</t>
  </si>
  <si>
    <t>17.23.13.15.00.00.00.16.1</t>
  </si>
  <si>
    <t>Журнал учета выданных доверенностей</t>
  </si>
  <si>
    <t>28.23.12.00.00.00.17.27.1</t>
  </si>
  <si>
    <t>настольный компактный 16 разрядный с функцией расчета налогов и стоимости, продажи, прибыли</t>
  </si>
  <si>
    <t>17.23.13.60.00.00.00.20.1</t>
  </si>
  <si>
    <t>Архивная папка для формата А4., 320x230x40мм, формат А4</t>
  </si>
  <si>
    <t>перчатки технические</t>
  </si>
  <si>
    <t>Морозоустойчивые (до-40-45С), маслобензостойкие перчатки с ПВХ покрытием, утепленные подкладкой из х/б материала</t>
  </si>
  <si>
    <t>17.22.11.40.00.00.00.10.2</t>
  </si>
  <si>
    <t>однослойные, ширина не менее 160 мм</t>
  </si>
  <si>
    <t>состоит из сердечника, первичной обмотки, вторичной обмотки, карболитовой крышки, выводных клемм, добавочного сопротивления и железного корпуса с магнитопроводами на ТО-18 -погрузчик</t>
  </si>
  <si>
    <t>29.31.21.00.00.00.26.10.1</t>
  </si>
  <si>
    <t>для легковых автомобилей, с разомкнутым магнитопроводом</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</si>
  <si>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</si>
  <si>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</si>
  <si>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</si>
  <si>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</si>
  <si>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</si>
  <si>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</si>
  <si>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</si>
  <si>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</si>
  <si>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</si>
  <si>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</si>
  <si>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</si>
  <si>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</si>
  <si>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</si>
  <si>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</si>
  <si>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</si>
  <si>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</si>
  <si>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</si>
  <si>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</si>
  <si>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</si>
  <si>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</si>
  <si>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</si>
  <si>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</si>
  <si>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22.11.14.00.00.00.11.91.1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</si>
  <si>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23.5-25.</t>
  </si>
  <si>
    <t>22.11.13.00.00.00.12.11.1</t>
  </si>
  <si>
    <t>Размер:10.00-20.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14. ГОСТ 5513-97.</t>
  </si>
  <si>
    <t>22.11.13.00.00.11.10.11.1</t>
  </si>
  <si>
    <t>Размер:295/80R22,5.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</si>
  <si>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14.12.30.00.00.60.10.16.1</t>
  </si>
  <si>
    <t>для инженерно-технических работников ГОСТ 12.4.132-83</t>
  </si>
  <si>
    <t>14.19.19.00.00.00.32.01.1</t>
  </si>
  <si>
    <t>Шеврон</t>
  </si>
  <si>
    <t>знак различия в виде шеврона (нашивка) на одежду</t>
  </si>
  <si>
    <t>наспинник с логотипом на спину</t>
  </si>
  <si>
    <t>14.12.30.00.00.80.16.24.1</t>
  </si>
  <si>
    <t>комбинированные, спилковые с х/б</t>
  </si>
  <si>
    <t>брезентовый, для защиты от искр и брызг расплавленного металла</t>
  </si>
  <si>
    <t>С 51, ГОСТ 12.4.14-99, жилет путеец</t>
  </si>
  <si>
    <t>Материал изготовления - резина</t>
  </si>
  <si>
    <t>25.93.11.00.00.15.10.21.1</t>
  </si>
  <si>
    <t>ГОСТ 25573-82, 1СК-3,2 т.</t>
  </si>
  <si>
    <t>грузозахватывающие стропы 1СК-3.2 диаметр 19,5мм, длина 8м</t>
  </si>
  <si>
    <t>25.93.11.00.00.15.10.20.1</t>
  </si>
  <si>
    <t>ГОСТ 25573-82, 1СК-2,5 т.</t>
  </si>
  <si>
    <t>грузозахватывающие стропы 1СК-2.5 диаметр 16,5мм, длина 6м</t>
  </si>
  <si>
    <t>грузозахватывающие стропы 1СК-2.5 диаметр 16,5мм, длина 4м</t>
  </si>
  <si>
    <t>25.93.11.00.00.15.10.18.1</t>
  </si>
  <si>
    <t>грузозахватывающие стропы 1СК-1.6 диаметр 14мм, длина 2м</t>
  </si>
  <si>
    <t xml:space="preserve">четырехветвевые стропы 4СК-25, D-32 mm,  длина 6 м </t>
  </si>
  <si>
    <t>16.10.32.00.00.00.00.25.2</t>
  </si>
  <si>
    <t>Деревянная железнодорожная или трамвайная (поперечная), пропитанная,из лиственных пород для железной дорог, пропитанная креозотом или другими консервантами по типу 2 ГОСТ 78-89, ГОСТ 78-2004</t>
  </si>
  <si>
    <t>16.10.10.00.00.00.02.45.2</t>
  </si>
  <si>
    <t>Переводной деревянный брус</t>
  </si>
  <si>
    <t>ГОСТ 8816-2003 по типу II, пропитанные маслянным антисептиком ГОСТ 20022.5-93, обрезанные из древесины хвойных пород и лиственницы.</t>
  </si>
  <si>
    <t>ГОСТ 8816-2003 по типу II, пропитанные маслянным антисептиком ГОСТ 20022.5-93, обрезанные из древесины хвойных пород и лиственницы. Тип рельсов R50, тип стрелки 1/9, количество 68 штук</t>
  </si>
  <si>
    <t>19,20,21</t>
  </si>
  <si>
    <t>299-1 Т</t>
  </si>
  <si>
    <t>304-1 Т</t>
  </si>
  <si>
    <t>305-1 Т</t>
  </si>
  <si>
    <t>306-1 Т</t>
  </si>
  <si>
    <t>315-1 Т</t>
  </si>
  <si>
    <t>317-1 Т</t>
  </si>
  <si>
    <t>Приобретение фронтального погрузчика  (3тонны)</t>
  </si>
  <si>
    <t>318-1 Т</t>
  </si>
  <si>
    <t>319-1 Т</t>
  </si>
  <si>
    <t>исключена</t>
  </si>
  <si>
    <t>71.12.12.10.10.00.00</t>
  </si>
  <si>
    <t>Работы инженерные по проектированию зданий</t>
  </si>
  <si>
    <t>Разработка проектно-сметной документации на капитальный ремонт зданий</t>
  </si>
  <si>
    <t>Экспертиза строений ангара ПМ-2 с разработкой ПСД</t>
  </si>
  <si>
    <t>60 календаных дней с даты подписания договора</t>
  </si>
  <si>
    <t>30%</t>
  </si>
  <si>
    <t>71.12.12.15.00.00.00</t>
  </si>
  <si>
    <t>Разработка проектно-сметной документации по реконструкции зданий</t>
  </si>
  <si>
    <t>Обследование здания ангара ПМ-3 с  разработкой ПСД</t>
  </si>
  <si>
    <t>71.12.12.10.00.00.00</t>
  </si>
  <si>
    <t>Разработка проектной документации усиления здания АБК ППК-7</t>
  </si>
  <si>
    <t>222 Р</t>
  </si>
  <si>
    <t>223 Р</t>
  </si>
  <si>
    <t>224 Р</t>
  </si>
  <si>
    <t>55-1 Р</t>
  </si>
  <si>
    <t xml:space="preserve">90 календарных дней </t>
  </si>
  <si>
    <t>56-1 Р</t>
  </si>
  <si>
    <t>57-1 Р</t>
  </si>
  <si>
    <t>42.99.29.10.00.00.00</t>
  </si>
  <si>
    <t>Работы и услуги строительные по возведению сооружений гражданских инженерных, не включенных в другие группировки</t>
  </si>
  <si>
    <t>3,4,5,11,14</t>
  </si>
  <si>
    <t>58-1 Р</t>
  </si>
  <si>
    <t xml:space="preserve">до 1 ноября 2014 года с момента подписания Договора </t>
  </si>
  <si>
    <t>Строительство канализационных сетей на ППК-7</t>
  </si>
  <si>
    <t>59-1 Р</t>
  </si>
  <si>
    <t>60-1 Р</t>
  </si>
  <si>
    <t>61-1 Р</t>
  </si>
  <si>
    <t>62-1 Р</t>
  </si>
  <si>
    <t xml:space="preserve">60 календарных дней </t>
  </si>
  <si>
    <t>63-1 Р</t>
  </si>
  <si>
    <t>64-1 Р</t>
  </si>
  <si>
    <t>90 календарных дней</t>
  </si>
  <si>
    <t>65-1 Р</t>
  </si>
  <si>
    <t>7,11,14</t>
  </si>
  <si>
    <t>Модернизация контейнерного козлового крана Takraf</t>
  </si>
  <si>
    <t>67-1 Р</t>
  </si>
  <si>
    <t>Комплексные работы по модернизации контейнерного козлового крана Takraf</t>
  </si>
  <si>
    <t>120 календарных дней</t>
  </si>
  <si>
    <t>6,11,14,20,21</t>
  </si>
  <si>
    <t>68-1 Р</t>
  </si>
  <si>
    <t>41.00.40.20.07.10.10</t>
  </si>
  <si>
    <t>Работы по капитальному ремонту площадок для погрузки-выгрузки и хранения грузов</t>
  </si>
  <si>
    <t>Комплекс работ по капитальному ремонту площадок для погрузки-выгрузки и хранения грузов</t>
  </si>
  <si>
    <t>Комплексные работы по капитальному ремонту зон СВХ</t>
  </si>
  <si>
    <t>69-1 Р</t>
  </si>
  <si>
    <t>иключена</t>
  </si>
  <si>
    <t xml:space="preserve">Строительство двухярусных аппарелей для выгрузки или погрузки автомобилей </t>
  </si>
  <si>
    <t>апрель, май,июнь 2014 года</t>
  </si>
  <si>
    <t>547 У</t>
  </si>
  <si>
    <t>62.01.11.60.00.00.00</t>
  </si>
  <si>
    <t>Услуги по разработке и внедрению информационных систем</t>
  </si>
  <si>
    <t>Разработка и внедрение информационной системы</t>
  </si>
  <si>
    <t xml:space="preserve">Разработка методики списания топлива с разработкой технического задания для автоматизации учета в информационной системе УПП на платформе 1С </t>
  </si>
  <si>
    <t>45 календаных дней с даты подписания договора</t>
  </si>
  <si>
    <t>3115 Т</t>
  </si>
  <si>
    <t>3116 Т</t>
  </si>
  <si>
    <t>3117 Т</t>
  </si>
  <si>
    <t xml:space="preserve"> - лампа 500 Вт</t>
  </si>
  <si>
    <t>3118 Т</t>
  </si>
  <si>
    <t>3119 Т</t>
  </si>
  <si>
    <t>лампа прожекторная</t>
  </si>
  <si>
    <t>3120 Т</t>
  </si>
  <si>
    <t>прожектор</t>
  </si>
  <si>
    <t>3121 Т</t>
  </si>
  <si>
    <t>3122 Т</t>
  </si>
  <si>
    <t>27.32.13.00.02.01.27.20.1</t>
  </si>
  <si>
    <t xml:space="preserve"> АВВГ -3х6+1х4</t>
  </si>
  <si>
    <t>3123 Т</t>
  </si>
  <si>
    <t>26.51.45.00.00.00.03.30.1</t>
  </si>
  <si>
    <t>Тестер</t>
  </si>
  <si>
    <t>профессиональный, переменный 0-700V, постоянный 0-1000 V, Ом, А, прозвонка</t>
  </si>
  <si>
    <t>тестер</t>
  </si>
  <si>
    <t>3124 Т</t>
  </si>
  <si>
    <t>бакарез</t>
  </si>
  <si>
    <t>3125 Т</t>
  </si>
  <si>
    <t>3126 Т</t>
  </si>
  <si>
    <t>3127 Т</t>
  </si>
  <si>
    <t>3128 Т</t>
  </si>
  <si>
    <t>27.20.21.00.00.00.02.25.1</t>
  </si>
  <si>
    <t>ГОСТ 959-2002 марка 6СТ-90; кислотный, стартерный, напряжением 12 В, емкостью 90 А*час</t>
  </si>
  <si>
    <t xml:space="preserve"> май., июнь 2014 года</t>
  </si>
  <si>
    <t>3129 Т</t>
  </si>
  <si>
    <t>28.13.32.00.00.00.13.10.1</t>
  </si>
  <si>
    <t>поршневого компрессора</t>
  </si>
  <si>
    <t>3130 Т</t>
  </si>
  <si>
    <t>3131 Т</t>
  </si>
  <si>
    <t>3132 Т</t>
  </si>
  <si>
    <t>3133 Т</t>
  </si>
  <si>
    <t>3134 Т</t>
  </si>
  <si>
    <t>Радиатор системы охлаждения</t>
  </si>
  <si>
    <t>3135 Т</t>
  </si>
  <si>
    <t>3136 Т</t>
  </si>
  <si>
    <t>29.10.19.00.00.10.24.11.1</t>
  </si>
  <si>
    <t>Прокладка маслянного насоса</t>
  </si>
  <si>
    <t>3137 Т</t>
  </si>
  <si>
    <t>25.94.11.00.00.21.20.10.1</t>
  </si>
  <si>
    <t>Хомут</t>
  </si>
  <si>
    <t>зажимной, металлический</t>
  </si>
  <si>
    <t>3138 Т</t>
  </si>
  <si>
    <t>22.19.35.00.00.00.30.07.1</t>
  </si>
  <si>
    <t>Рукава резиновые высокого давления</t>
  </si>
  <si>
    <t>Рукав 12х24,4, здесь 12мм-внутренний диаметр рукова(предельное отклонение ±0,5), 24,4мм - наружный диаметр рукова(предельное отклонение ±0,8). Рукав резиновый высокого давления с металлическими навивками неармированный. ГОСТ 25452-90</t>
  </si>
  <si>
    <t>3139 Т</t>
  </si>
  <si>
    <t>3140 Т</t>
  </si>
  <si>
    <t>27.12.23.21.10.10.20.10.1</t>
  </si>
  <si>
    <t>к контактору, электромагнитная</t>
  </si>
  <si>
    <t>3141 Т</t>
  </si>
  <si>
    <t>КТ 6022, 160 А</t>
  </si>
  <si>
    <t>3142 Т</t>
  </si>
  <si>
    <t>28.29.70.00.00.00.15.12.1</t>
  </si>
  <si>
    <t>автомат для электродуговой сварки</t>
  </si>
  <si>
    <t>полуавтомат для электродуговой сварки и наплавки (включая полуавтоматы аргонно-дуговой сварки)</t>
  </si>
  <si>
    <t>3143 Т</t>
  </si>
  <si>
    <t>3144 Т</t>
  </si>
  <si>
    <t>3145 Т</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</si>
  <si>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</si>
  <si>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52 мм</t>
  </si>
  <si>
    <t>подшипнгик на кран КК-20,3622</t>
  </si>
  <si>
    <t>3146 Т</t>
  </si>
  <si>
    <t>предохранитель ПН-400А, ПН-250А, 100, 630А</t>
  </si>
  <si>
    <t>3147 Т</t>
  </si>
  <si>
    <t>25.94.13.00.00.10.32.10.1</t>
  </si>
  <si>
    <t>Инструменты для электрика</t>
  </si>
  <si>
    <t>Инструмент для электрика</t>
  </si>
  <si>
    <t>3148 Т</t>
  </si>
  <si>
    <t>27.32.13.00.02.01.62.36.1</t>
  </si>
  <si>
    <t>КГ 3*10+1*4</t>
  </si>
  <si>
    <t>3149 Т</t>
  </si>
  <si>
    <t>Редуктора.</t>
  </si>
  <si>
    <t>3150 Т</t>
  </si>
  <si>
    <t>3151 Т</t>
  </si>
  <si>
    <t>19.20.29.00.00.20.11.20.1</t>
  </si>
  <si>
    <t>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t>
  </si>
  <si>
    <t>3152 Т</t>
  </si>
  <si>
    <t>19.20.29.00.00.00.16.10.1</t>
  </si>
  <si>
    <t>ТМ-2-18 (старое обозначение ТЭп-15, обозначение по SAE 90 API GL-2), всесезонное, с противоизносными присадками, температурный диапазон - 20 ..+100°С, кинематическая вязкость при 100°С  до 14,00-24,99 мм2</t>
  </si>
  <si>
    <t>3153 Т</t>
  </si>
  <si>
    <t>25.93.11.50.10.10.20.00.1</t>
  </si>
  <si>
    <t>для стропы</t>
  </si>
  <si>
    <t>Для крана КК-20</t>
  </si>
  <si>
    <t>94-1 Т</t>
  </si>
  <si>
    <t xml:space="preserve">О компании на русском языке. Для буклета необходимо разработать и согласовать  дизайн‐концепта,подача инфографики, верстка и подготовка файлов к печати,  Создание схемы верстки, подбор фотоматериала, решение подачи инфографики, отрисовка инфографики в эскизах, перевод инфографики в цифровой формат, доочистка и покраска
 перевод информации на английский и китайский языки, верстка буклета, согласование сверстанного буклета, корректорская вычитка, ретушь и цветокоррекция материала, подготовка буклета к печати, согласовать дизайн, после согласования необходимо определить параметры : плотность, белизна, прозрачность, фактуру, механическая прочность, растяжение,  электризуемость, характер мелования, пористость, сорность, печать буклета. 
</t>
  </si>
  <si>
    <t>6,11,18,19,20.</t>
  </si>
  <si>
    <t>95-1 Т</t>
  </si>
  <si>
    <t xml:space="preserve">О компании на английском языке. Для буклета необходимо разработать и согласовать  дизайн‐концепта,подача инфографики, верстка и подготовка файлов к печати,  создание схемы верстки, подбор фотоматериала, решение подачи инфографики, отрисовка инфографики в эскизах, перевод инфографики в цифровой формат, доочистка и покраска
 перевод информации на английский и китайский языки, верстка буклета, согласование сверстанного буклета, корректорская вычитка, ретушь и цветокоррекция материала, подготовка буклета к печати, согласовать дизайн, после согласования необходимо определить параметры : плотность, белизна, прозрачность, фактуру, механическая прочность, растяжение,  электризуемость, характер мелования, пористость, сорность, печать буклета. 
</t>
  </si>
  <si>
    <t>май-июнь  2014 года</t>
  </si>
  <si>
    <t>97-1 Т</t>
  </si>
  <si>
    <t>98-1 Т</t>
  </si>
  <si>
    <t>11,18,19,20,</t>
  </si>
  <si>
    <t>99-1 Т</t>
  </si>
  <si>
    <t>11,18,19,20</t>
  </si>
  <si>
    <t>100-1 Т</t>
  </si>
  <si>
    <t>101-1 Т</t>
  </si>
  <si>
    <t>металическая с лазерным нанесением логотипа, необходимо предоставить варианты ручек для нанесения логотипа, отработать дизайн ручки в корпоративный стиль заказчика.</t>
  </si>
  <si>
    <t>4,5,6,11,18,19,20.</t>
  </si>
  <si>
    <t>102-1 Т</t>
  </si>
  <si>
    <t>11,18,19,20.</t>
  </si>
  <si>
    <t>103-1 Т</t>
  </si>
  <si>
    <t>ноябрь  2014 года</t>
  </si>
  <si>
    <t>104-1 Т</t>
  </si>
  <si>
    <t>105-1 Т</t>
  </si>
  <si>
    <t>106-1 Т</t>
  </si>
  <si>
    <t>107-1 Т</t>
  </si>
  <si>
    <t>108-1 Т</t>
  </si>
  <si>
    <t>109-1 Т</t>
  </si>
  <si>
    <t>110-1 Т</t>
  </si>
  <si>
    <t>226 Р</t>
  </si>
  <si>
    <t>Ремонт и техническое обслуживание погрузочно-разгрузочного оборудования</t>
  </si>
  <si>
    <t>Ремонт, технический уход и обслуживание погрузочно-разгрузочного оборудования</t>
  </si>
  <si>
    <t xml:space="preserve">Разработка технико экономического обоснования развития грузового двора  Атырауского регионального филиала АО "Кедентранссервис" </t>
  </si>
  <si>
    <t>6,11,12,14</t>
  </si>
  <si>
    <t>Разработка технико экономического обоснования развития грузового двора Западно-Казахстанского регионального филиала АО "Кедентранссервис"</t>
  </si>
  <si>
    <t>11-1 Р</t>
  </si>
  <si>
    <t>Разработка технико экономического обоснования реконструкции грузового двора  филиала АО "Кедентранссеврис" по Карагандинской области</t>
  </si>
  <si>
    <t>12-1 Р</t>
  </si>
  <si>
    <t xml:space="preserve">Разработка технико экономического обоснования реконструкции грузового двора Южно-Казахстанского регионального филиала АО "Кедентранссервис" </t>
  </si>
  <si>
    <t>19-1 У</t>
  </si>
  <si>
    <t>25-1 У</t>
  </si>
  <si>
    <t xml:space="preserve">май, июнь, 2014 года </t>
  </si>
  <si>
    <t>7,11,20,21</t>
  </si>
  <si>
    <t>58-1 У</t>
  </si>
  <si>
    <t xml:space="preserve"> - изготовление технических паспортов на подкрановые пути (проверка профиля и изготовление технического паспорта и местной инструкции на подъездной путь грузового района г.Астана и г.Кокшетау. Изготовление технического паспорта на подкрановые пути - 640 м.</t>
  </si>
  <si>
    <t>май, июнь 2014</t>
  </si>
  <si>
    <t>6,20,21</t>
  </si>
  <si>
    <t>60-1 У</t>
  </si>
  <si>
    <t xml:space="preserve"> - изготовление технических паспортов на здания и сооружения (обновление)</t>
  </si>
  <si>
    <t>548 У</t>
  </si>
  <si>
    <t>Услуги по регистрации объектов недвижимого имущества, 17-объектов</t>
  </si>
  <si>
    <t xml:space="preserve">май, октябрь2014 года </t>
  </si>
  <si>
    <t>549 У</t>
  </si>
  <si>
    <t>Услуги по регистрации объектов недвижимого имущества, 25-объектов</t>
  </si>
  <si>
    <t xml:space="preserve"> филиал АО "КДТС" по Восточно-Казахстанской области, г.Усть - Каменогорск, ул.Делегатская 36. 
</t>
  </si>
  <si>
    <t>550 У</t>
  </si>
  <si>
    <t xml:space="preserve"> - изготовление технических паспортов на здания и сооружения (техническое обследование объектов г.Семей)</t>
  </si>
  <si>
    <t>551 У</t>
  </si>
  <si>
    <t xml:space="preserve"> - изготовление технических паспортов на здания и сооружения (техническое обследование объектов г.Усть - Каменогорск)</t>
  </si>
  <si>
    <t>26-1 У</t>
  </si>
  <si>
    <t xml:space="preserve">услуги по изгтовлению топографической съемки по земельным участкам КФ ВКО (г.Семей, г.Усть-Каменогорск) </t>
  </si>
  <si>
    <t>6,12,20,21</t>
  </si>
  <si>
    <t>552 У</t>
  </si>
  <si>
    <t>административное здание в г. Усть - Каменогорск</t>
  </si>
  <si>
    <t>553 У</t>
  </si>
  <si>
    <t>Услуги по регистрации объектов недвижимого имущества (корректировка)</t>
  </si>
  <si>
    <t>май, октябрь2014 года года</t>
  </si>
  <si>
    <t>554 У</t>
  </si>
  <si>
    <t>Незарегистрированное имущество - 99 объектов</t>
  </si>
  <si>
    <t xml:space="preserve"> филиал АО "КДТС" по г.Алматы и Алматинской области 
</t>
  </si>
  <si>
    <t>555 У</t>
  </si>
  <si>
    <t>27-1 У</t>
  </si>
  <si>
    <t>услуги по изгтовлению топографической съемки по земельному участку КФ ЮКРФ</t>
  </si>
  <si>
    <t xml:space="preserve">Южно-Казахстанский региональный филиал АО "КДТС"г. Шымкент, ул Моминова б/н 
</t>
  </si>
  <si>
    <t>556 У</t>
  </si>
  <si>
    <t>изготовление актов на право землепользования</t>
  </si>
  <si>
    <t>557 У</t>
  </si>
  <si>
    <t>подъездные и подкрановые пути</t>
  </si>
  <si>
    <t>558 У</t>
  </si>
  <si>
    <t>52.21.19.30.11.00.00</t>
  </si>
  <si>
    <t>Услуги эксплуатации подъездных путей</t>
  </si>
  <si>
    <t>услуги по предоставлению подъездного пути для маневровых работ, погрузки-выгрузки, других технологических операций перевозочного процесса (маневр)</t>
  </si>
  <si>
    <t>559 У</t>
  </si>
  <si>
    <t>услуги по предоставлению подъездного пути для проезда подвижного состава (проезд)</t>
  </si>
  <si>
    <t>560 У</t>
  </si>
  <si>
    <t>Грузовой терминал на ст. Мангишлак (Актау)</t>
  </si>
  <si>
    <t>561 У</t>
  </si>
  <si>
    <t>562 У</t>
  </si>
  <si>
    <t>563 У</t>
  </si>
  <si>
    <t>услуги по предоставлению подъездного пути для стоянки подвижного состава, непредусмотренной технологическими операциями перевозочного процесса (стоянка)</t>
  </si>
  <si>
    <t>564 У</t>
  </si>
  <si>
    <t>565 У</t>
  </si>
  <si>
    <t xml:space="preserve">филиал АО "КДТС" по ст. Кзылорда , г. Кызылорда, 
ул. Жанадилова, б/н
</t>
  </si>
  <si>
    <t>566 У</t>
  </si>
  <si>
    <t>филиал АО "КДТС" по Восточно-Казахстанской области г. Семей, пос. Восточный, 6-ые дачи</t>
  </si>
  <si>
    <t>567 У</t>
  </si>
  <si>
    <t>568 У</t>
  </si>
  <si>
    <t>569 У</t>
  </si>
  <si>
    <t>570 У</t>
  </si>
  <si>
    <t>филиал АО "КДТС" по Костанайской области г. Костанай, ст.Майлин</t>
  </si>
  <si>
    <t>571 У</t>
  </si>
  <si>
    <t>572 У</t>
  </si>
  <si>
    <t>573 У</t>
  </si>
  <si>
    <t>филиал АО "КДТС " по г.Алматы и Алматинской области г. Талдыкорган</t>
  </si>
  <si>
    <t>574 У</t>
  </si>
  <si>
    <t>Услуги консультирования по вопросам применения законодательства по налогам и другим обязательным платежам в бюджет и ведения налогового учета</t>
  </si>
  <si>
    <t>3-1 У</t>
  </si>
  <si>
    <t>60 календарных дней с даты подписания договора</t>
  </si>
  <si>
    <t>7,11,14,20,21</t>
  </si>
  <si>
    <t>2-1 У</t>
  </si>
  <si>
    <t>май, июнь  2014 года</t>
  </si>
  <si>
    <t>85</t>
  </si>
  <si>
    <t>Электрогидротолкатель ТЭ-50 на кран КК-20</t>
  </si>
  <si>
    <t>Электрогидротолкатель ТЭ-50 на кран КК-10</t>
  </si>
  <si>
    <t>3154 Т</t>
  </si>
  <si>
    <t>метр погоный</t>
  </si>
  <si>
    <t>Запчасти на краны</t>
  </si>
  <si>
    <t>25.93.11.00.00.22.10.10.1</t>
  </si>
  <si>
    <t>универсальный канатный УСК</t>
  </si>
  <si>
    <t>грузозахватывающие приспособления</t>
  </si>
  <si>
    <t>25.93.11.00.00.15.10.23.1</t>
  </si>
  <si>
    <t>ГОСТ 25573-82, 1СК-5,0 т.</t>
  </si>
  <si>
    <t>19.20.29.00.00.00.16.29.1</t>
  </si>
  <si>
    <t>ТМ-5 (обозначение по SAE 75W-90 API GL-5), универсальное всесезонное, с противозадирными присадками высокой эффективности и многофункционального действия, вязкость кинематическая при 100°С не выше 14,69 мм2/с</t>
  </si>
  <si>
    <t>масла и смазочные материалы</t>
  </si>
  <si>
    <t>19.20.29.00.00.11.40.20.1</t>
  </si>
  <si>
    <t>для дизельных двигателей с обозначением по SAE 15W-40 к использованию при температуре -20 ... +45 °С</t>
  </si>
  <si>
    <t>3155 Т</t>
  </si>
  <si>
    <t>3156 Т</t>
  </si>
  <si>
    <t>3157 Т</t>
  </si>
  <si>
    <t>3158 Т</t>
  </si>
  <si>
    <t>3159 Т</t>
  </si>
  <si>
    <t>3160 Т</t>
  </si>
  <si>
    <t>3161 Т</t>
  </si>
  <si>
    <t>3162 Т</t>
  </si>
  <si>
    <t>3163 Т</t>
  </si>
  <si>
    <t>3164 Т</t>
  </si>
  <si>
    <t>575 У</t>
  </si>
  <si>
    <t>Автоматизация бизнес- процессов в ИРС «Перевозки»</t>
  </si>
  <si>
    <t>576 У</t>
  </si>
  <si>
    <t>2620-1 Т</t>
  </si>
  <si>
    <t>11,19,20,21</t>
  </si>
  <si>
    <t>577 У</t>
  </si>
  <si>
    <t>текущий ремонт служебного автомобиля Toyota Prado гос.№ B 998 DH</t>
  </si>
  <si>
    <t>405-1 У</t>
  </si>
  <si>
    <t>5,20,21</t>
  </si>
  <si>
    <t>578 У</t>
  </si>
  <si>
    <t>52.21.19.20.10.00.00</t>
  </si>
  <si>
    <t>Услуги железнодорожных перегрузочных товарных станций</t>
  </si>
  <si>
    <t xml:space="preserve">Услуги товарных кассиров </t>
  </si>
  <si>
    <t>579 У</t>
  </si>
  <si>
    <t>68.20.12.00.00.00.10</t>
  </si>
  <si>
    <t>Услуги по аренде и эксплуатации имущества недвижимого собственного или арендуемого нежилого прочие</t>
  </si>
  <si>
    <t>1631-1 Т</t>
  </si>
  <si>
    <t>ГОСТ 25573-82, 4СК1-10,0 т.</t>
  </si>
  <si>
    <t>25.93.11.00.00.18.10.22.1</t>
  </si>
  <si>
    <t>3,5 м</t>
  </si>
  <si>
    <t>3,5,6,19,20,21</t>
  </si>
  <si>
    <t>1632-1 Т</t>
  </si>
  <si>
    <t>25.93.11.00.00.18.10.24.1</t>
  </si>
  <si>
    <t>ГОСТ 25573-82, 4СК1-16,0 т.</t>
  </si>
  <si>
    <t>длина 7,5 м, максимальнгая грузоподъемность 28 т</t>
  </si>
  <si>
    <t>1633-1 Т</t>
  </si>
  <si>
    <t>Петлевой грузоподъемностью 10 тн и выше, 6 м</t>
  </si>
  <si>
    <t>3,4,5,6,19,20,21</t>
  </si>
  <si>
    <t>1634-1 Т</t>
  </si>
  <si>
    <t>Петлевой грузоподъемностью 10 тн и выше, 8 м</t>
  </si>
  <si>
    <t>1635-1 Т</t>
  </si>
  <si>
    <t>Петлевой грузоподъемностью 10 тн и выше, 10 м</t>
  </si>
  <si>
    <t>3,4,5,6,18,19,20,21</t>
  </si>
  <si>
    <t>1636-1 Т</t>
  </si>
  <si>
    <t>4 м, диаметр 30,5 мм</t>
  </si>
  <si>
    <t>1637-1 Т</t>
  </si>
  <si>
    <t>2,5 м</t>
  </si>
  <si>
    <t>1638-1 Т</t>
  </si>
  <si>
    <t>3 м</t>
  </si>
  <si>
    <t>1639-1 Т</t>
  </si>
  <si>
    <t>1880-1 Т</t>
  </si>
  <si>
    <t>3,5,6,18,19,20,21</t>
  </si>
  <si>
    <t>1881-1 Т</t>
  </si>
  <si>
    <t>6 м, диаметр 16,7 мм</t>
  </si>
  <si>
    <t>1882-1 Т</t>
  </si>
  <si>
    <t>6 м, диаметр 19,5 мм</t>
  </si>
  <si>
    <t>290-1 У</t>
  </si>
  <si>
    <t>580 У</t>
  </si>
  <si>
    <t>581 У</t>
  </si>
  <si>
    <t>64.91.10.10.00.00.00</t>
  </si>
  <si>
    <t>Услуги по лизингу финансовому</t>
  </si>
  <si>
    <t>Услуги по сделкам в области лизингового кредитования</t>
  </si>
  <si>
    <t>582 У</t>
  </si>
  <si>
    <t>69.20.23.20.20.10.00</t>
  </si>
  <si>
    <t>Услуги по пересмотру сроков полезной службы основных средств</t>
  </si>
  <si>
    <t>Комплекс услуг по пересмотру сроков полезной службы основных средств</t>
  </si>
  <si>
    <t>Пересмотр сроков полезной службы основных средств вследствие изменения бухгалтерских оценок</t>
  </si>
  <si>
    <t>3 месяца с даты подписания договора</t>
  </si>
  <si>
    <t>583 У</t>
  </si>
  <si>
    <t>584 У</t>
  </si>
  <si>
    <t>585 У</t>
  </si>
  <si>
    <t>586 У</t>
  </si>
  <si>
    <t>Развитие системы интеграции между информационными системами ИРС "Перевозки" и 1С</t>
  </si>
  <si>
    <t>Автоматизация бизнес-процессов в информационной сиситеме ИРС "Перевозки" в части учета терминальной деятельности филиалов АО "Кедентранссеврис"</t>
  </si>
  <si>
    <t>Создание интернет портала клиента. Создать канал удаленного доступа клиентам для работы с автоматизированной системой управления продажами услуг ИРС "Перевозки"</t>
  </si>
  <si>
    <t>Интеграция личного кабинета Клиента с Национальным удостоверяющим центром (НУЦ ЭЦП)</t>
  </si>
  <si>
    <t>353-1 Т</t>
  </si>
  <si>
    <t>354-1 Т</t>
  </si>
  <si>
    <t>355-1 Т</t>
  </si>
  <si>
    <t>356-1 Т</t>
  </si>
  <si>
    <t>357-1 Т</t>
  </si>
  <si>
    <t>358-1 Т</t>
  </si>
  <si>
    <t>359-1 Т</t>
  </si>
  <si>
    <t>360-1 Т</t>
  </si>
  <si>
    <t>361-1 Т</t>
  </si>
  <si>
    <t>362-1 Т</t>
  </si>
  <si>
    <t>363-1 Т</t>
  </si>
  <si>
    <t>364-1 Т</t>
  </si>
  <si>
    <t>365-1 Т</t>
  </si>
  <si>
    <t>366-1 Т</t>
  </si>
  <si>
    <t>406-1 Т</t>
  </si>
  <si>
    <t>773-1 Т</t>
  </si>
  <si>
    <t>774-1 Т</t>
  </si>
  <si>
    <t>775-1 Т</t>
  </si>
  <si>
    <t>776-1 Т</t>
  </si>
  <si>
    <t>777-1 Т</t>
  </si>
  <si>
    <t>778-1 Т</t>
  </si>
  <si>
    <t>783-1 Т</t>
  </si>
  <si>
    <t>11,18,19,20,21</t>
  </si>
  <si>
    <t>785-1 Т</t>
  </si>
  <si>
    <t>796-1 Т</t>
  </si>
  <si>
    <t>798-1 Т</t>
  </si>
  <si>
    <t>18,19,20,21</t>
  </si>
  <si>
    <t>800-1 Т</t>
  </si>
  <si>
    <t>801-1 Т</t>
  </si>
  <si>
    <t>11,18,19</t>
  </si>
  <si>
    <t>803-1 Т</t>
  </si>
  <si>
    <t>804-1 Т</t>
  </si>
  <si>
    <t>805-1 Т</t>
  </si>
  <si>
    <t>806-1 Т</t>
  </si>
  <si>
    <t>807-1 Т</t>
  </si>
  <si>
    <t>808-1 Т</t>
  </si>
  <si>
    <t>809-1 Т</t>
  </si>
  <si>
    <t>812-1 Т</t>
  </si>
  <si>
    <t>813-1 Т</t>
  </si>
  <si>
    <t>27.90.32.00.00.01.01.06.1</t>
  </si>
  <si>
    <t>БПО-5 - балонный пропановый редуктор, одна ступень с пружинным заданием, пропускная способность - 5 м3/ч. ГОСТ 13861-89</t>
  </si>
  <si>
    <t>редуктор пропановый</t>
  </si>
  <si>
    <t>3,4,5,6,11,19,20,21</t>
  </si>
  <si>
    <t>814-1 Т</t>
  </si>
  <si>
    <t>27.90.32.00.00.01.01.00.1</t>
  </si>
  <si>
    <t>баллонный кислородный редуктор</t>
  </si>
  <si>
    <t>816-1 Т</t>
  </si>
  <si>
    <t>819-1 Т</t>
  </si>
  <si>
    <t>820-1 Т</t>
  </si>
  <si>
    <t>821-1 Т</t>
  </si>
  <si>
    <t>822-1 Т</t>
  </si>
  <si>
    <t>830-1 Т</t>
  </si>
  <si>
    <t>831-1 Т</t>
  </si>
  <si>
    <t>832-1 Т</t>
  </si>
  <si>
    <t>833-1 Т</t>
  </si>
  <si>
    <t>839-1 Т</t>
  </si>
  <si>
    <t>май,июнь 2014 года</t>
  </si>
  <si>
    <t>841-1 Т</t>
  </si>
  <si>
    <t>842-1 Т</t>
  </si>
  <si>
    <t>843-1 Т</t>
  </si>
  <si>
    <t>844-1 Т</t>
  </si>
  <si>
    <t>845-1 Т</t>
  </si>
  <si>
    <t>846-1 Т</t>
  </si>
  <si>
    <t>847-1 Т</t>
  </si>
  <si>
    <t>848-1 Т</t>
  </si>
  <si>
    <t>850-1 Т</t>
  </si>
  <si>
    <t>854-1 Т</t>
  </si>
  <si>
    <t>855-1 Т</t>
  </si>
  <si>
    <t>856-1 Т</t>
  </si>
  <si>
    <t>857-1 Т</t>
  </si>
  <si>
    <t>858-1 Т</t>
  </si>
  <si>
    <t>859-1 Т</t>
  </si>
  <si>
    <t>860-1 Т</t>
  </si>
  <si>
    <t>861-1 Т</t>
  </si>
  <si>
    <t>862-1 Т</t>
  </si>
  <si>
    <t>Ящик</t>
  </si>
  <si>
    <t>Для любых веществ (кроме газов) вместимостью 50 л и более, но не более 300 л из черных металлов</t>
  </si>
  <si>
    <t>870-1 Т</t>
  </si>
  <si>
    <t>Ящик для песка 0,1 м.куб. сборно-разборный</t>
  </si>
  <si>
    <t>5,6,11,18,19,20,21</t>
  </si>
  <si>
    <t>872-1 Т</t>
  </si>
  <si>
    <t>877-1 Т</t>
  </si>
  <si>
    <t>878-1 Т</t>
  </si>
  <si>
    <t>автомат для сварки</t>
  </si>
  <si>
    <t>полуавтомат для дуговой сварки и наплавки</t>
  </si>
  <si>
    <t>4,5,11,19,20,21</t>
  </si>
  <si>
    <t>879-1 Т</t>
  </si>
  <si>
    <t>Лампа энергосберегающая КЭЛ-FS E27 25Вт 4000К Т2 спираль ИЭК</t>
  </si>
  <si>
    <t>4,5,11,18,19,20,21</t>
  </si>
  <si>
    <t>880-1 Т</t>
  </si>
  <si>
    <t>Лампа энергосберегающая КЭЛ-FS E27 23Вт 4000К Т2 спираль ИЭК</t>
  </si>
  <si>
    <t>903-1 Т</t>
  </si>
  <si>
    <t>3,4,5,11</t>
  </si>
  <si>
    <t>904-1 Т</t>
  </si>
  <si>
    <t>17.23.13.45.00.00.00.14.1</t>
  </si>
  <si>
    <t>Ведомость</t>
  </si>
  <si>
    <t>Ведомость препроводительная ГУ-24</t>
  </si>
  <si>
    <t>905-1 Т</t>
  </si>
  <si>
    <t>17.23.13.15.00.00.00.04.1</t>
  </si>
  <si>
    <t>Журнал количественного учета выгрузки вагонов и погрузки в автоцистерны</t>
  </si>
  <si>
    <t>906-1 Т</t>
  </si>
  <si>
    <t>907-1 Т</t>
  </si>
  <si>
    <t>17.23.13.40.00.00.00.25.1</t>
  </si>
  <si>
    <t>ГУ-2 Книга уведомлений о времени подачи вагонов под погрузку или выгрузку</t>
  </si>
  <si>
    <t>908-1 Т</t>
  </si>
  <si>
    <t>909-1 Т</t>
  </si>
  <si>
    <t>910-1 Т</t>
  </si>
  <si>
    <t>911-1 Т</t>
  </si>
  <si>
    <t>17.23.13.50.00.00.00.58.1</t>
  </si>
  <si>
    <t>912-1 Т</t>
  </si>
  <si>
    <t>17.23.13.55.20.10.15.37.1</t>
  </si>
  <si>
    <t>схема поездной и грузовой работы</t>
  </si>
  <si>
    <t>913-1 Т</t>
  </si>
  <si>
    <t>17.23.13.50.00.00.00.56.1</t>
  </si>
  <si>
    <t>Наряд на сдельные работы</t>
  </si>
  <si>
    <t>914-1 Т</t>
  </si>
  <si>
    <t>Бланк  наряда ФТУ-12</t>
  </si>
  <si>
    <t>17.23.13.50.00.00.00.29.1</t>
  </si>
  <si>
    <t>915-1 Т</t>
  </si>
  <si>
    <t>917-1 Т</t>
  </si>
  <si>
    <t>918-1 Т</t>
  </si>
  <si>
    <t>17.29.11.10.00.00.30.10.1</t>
  </si>
  <si>
    <t>фирменный</t>
  </si>
  <si>
    <t>17.23.13.55.20.10.15.60.1</t>
  </si>
  <si>
    <t>ФДУ-91 Сопроводительная дорожная ведомость по выдаче груза</t>
  </si>
  <si>
    <t>919-1 Т</t>
  </si>
  <si>
    <t>17.23.13.50.00.00.42.10.1</t>
  </si>
  <si>
    <t xml:space="preserve">Бланк </t>
  </si>
  <si>
    <t>Бланк Товарно-транспортная накладная</t>
  </si>
  <si>
    <t>920-1 Т</t>
  </si>
  <si>
    <t>Журнал регистрации вводного, планового и внепланового инструктажа</t>
  </si>
  <si>
    <t>921-1 Т</t>
  </si>
  <si>
    <t>17.23.13.40.00.00.00.40.1</t>
  </si>
  <si>
    <t>Амбарная книга</t>
  </si>
  <si>
    <t>922-1 Т</t>
  </si>
  <si>
    <t>923-1 Т</t>
  </si>
  <si>
    <t>127-1 У</t>
  </si>
  <si>
    <t>46-1 У</t>
  </si>
  <si>
    <t>473-1 У</t>
  </si>
  <si>
    <t>Продление технической поддержки корпоративного веб-сайта АО "Кедентранссервис" сроком на 1 календарный год. Переход на новую платформу с drupal на bitrix</t>
  </si>
  <si>
    <t>5,11,20,21</t>
  </si>
  <si>
    <t>ежемесячно по факту</t>
  </si>
  <si>
    <t>1991-1 Т</t>
  </si>
  <si>
    <t>3,4,5,6,16,17,18,19,</t>
  </si>
  <si>
    <t>1801-1 Т</t>
  </si>
  <si>
    <t>3,4,5,6,16,17,18,19</t>
  </si>
  <si>
    <t>1577-1 Т</t>
  </si>
  <si>
    <t>1601-1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</si>
  <si>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</si>
  <si>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</si>
  <si>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</si>
  <si>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</si>
  <si>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</si>
  <si>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</si>
  <si>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</si>
  <si>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</si>
  <si>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</si>
  <si>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</si>
  <si>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</si>
  <si>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</si>
  <si>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</si>
  <si>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</si>
  <si>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</si>
  <si>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</si>
  <si>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</si>
  <si>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</si>
  <si>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</si>
  <si>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</si>
  <si>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</si>
  <si>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</si>
  <si>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25.73.30.00.00.10.12.10.1</t>
  </si>
  <si>
    <t>ГОСТ 1465-80, трехгранный, 01-60 HRC</t>
  </si>
  <si>
    <t>25.73.30.00.00.10.13.10.1</t>
  </si>
  <si>
    <t>ГОСТ 1465-80, ромбический, 01-60 HRC</t>
  </si>
  <si>
    <t>27.40.15.00.00.20.14.30.1</t>
  </si>
  <si>
    <t>Лампа дуговая ртутно-вольфрамовая</t>
  </si>
  <si>
    <t>Лампа дуговая ртутно-вольфрамовая, ДРВ-500</t>
  </si>
  <si>
    <t>27.40.15.00.00.10.50.32.1</t>
  </si>
  <si>
    <t>Лампа люминесцентная, тип цоколя G13, мощность 36 Ватт</t>
  </si>
  <si>
    <t>Вилка</t>
  </si>
  <si>
    <t>С1b - двухполюсная, без заземляющего контакта, расчитана на силу тока не более 10/16 А, напряжение - 250 В. ГОСТ 7396.1-89</t>
  </si>
  <si>
    <t>27.32.13.00.02.01.62.43.1</t>
  </si>
  <si>
    <t>КГ 3*25+1*10</t>
  </si>
  <si>
    <t>27.32.13.00.02.01.75.08.1</t>
  </si>
  <si>
    <t>РПШ 14*2.5</t>
  </si>
  <si>
    <t>28.30.93.00.00.00.12.14.1</t>
  </si>
  <si>
    <t>обеспечивает принудительную циркуляцию жидкости в системе охлаждения</t>
  </si>
  <si>
    <t>Замок ВС2А</t>
  </si>
  <si>
    <t>Замок ВСМ1-01</t>
  </si>
  <si>
    <t>Замок ВС2-26</t>
  </si>
  <si>
    <t>Услуги по оценке интеллектуальной собственности, стоимости нематериальных активов</t>
  </si>
  <si>
    <t>Обязательная и инициативная оценка интеллектуальной собственности, стоимости нематериальных активов</t>
  </si>
  <si>
    <t>587 У</t>
  </si>
  <si>
    <t>74.90.12.20.11.00.00</t>
  </si>
  <si>
    <t>с даты подписания договора до 01 августа 2014 года</t>
  </si>
  <si>
    <t>Определение рыночной стоиомсти 50% акций закрытой акционерной компании ""Logistic System Management B.V"</t>
  </si>
  <si>
    <t>14-1 У</t>
  </si>
  <si>
    <t>Алматинская область, село Каргалы</t>
  </si>
  <si>
    <t>11,12,15,20,21</t>
  </si>
  <si>
    <t>389-1 Т</t>
  </si>
  <si>
    <t>Носочная часть имеет дополнительную защиту в виде металлического подноска ударной прочностью 200 Дж с амортизирующей подкладкой. Основная стелька-жесткая
кожа. Цвет: черный. Наличие товарного ярлыка с указанием наименования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t>
  </si>
  <si>
    <t>20 дней  календарных дней с момента двухстороннего подписания договора</t>
  </si>
  <si>
    <t>549-1 Т</t>
  </si>
  <si>
    <t>3,5,6,11,14,15,19,20,21,22</t>
  </si>
  <si>
    <t>779-2 Т</t>
  </si>
  <si>
    <t>6,11,14,15,19,20,21,22</t>
  </si>
  <si>
    <t>1616-1 Т</t>
  </si>
  <si>
    <t>3,4,5,6,11,14,15,19,20,21,22</t>
  </si>
  <si>
    <t>545-1 Т</t>
  </si>
  <si>
    <t>15.20.31.00.00.00.14.10.1</t>
  </si>
  <si>
    <t>с верхом из юфтевой или хромовой кожи, на подошве из резины, кожи или полимерных материалов, с подноском защитным металлическим</t>
  </si>
  <si>
    <t>Носочная часть имеет дополнительную защиту в виде металлического подноска ударной прочностью 200 Дж с амортизирующей подкладкой. Основная стелька-жесткая</t>
  </si>
  <si>
    <t>222-1 Р</t>
  </si>
  <si>
    <t>223-1 Р</t>
  </si>
  <si>
    <t>224-1 Р</t>
  </si>
  <si>
    <t>июнь , июль 2014 года</t>
  </si>
  <si>
    <t>729-1 Т</t>
  </si>
  <si>
    <t>3,4,5,6,11,12,14,15,19,20,21,22</t>
  </si>
  <si>
    <t>956-1 Т</t>
  </si>
  <si>
    <t>3,4,5,6,7,11,14,15,19,20,21,22</t>
  </si>
  <si>
    <t>1152-1 Т</t>
  </si>
  <si>
    <t>1306-1 Т</t>
  </si>
  <si>
    <t>1623-1 Т</t>
  </si>
  <si>
    <t>2143-1 Т</t>
  </si>
  <si>
    <t>3,4,5,6,11,15,19,20,21,22</t>
  </si>
  <si>
    <t>2644-1 Т</t>
  </si>
  <si>
    <t>3109-1 Т</t>
  </si>
  <si>
    <t>3,5,6,8,11,14,15,19,20,21,22</t>
  </si>
  <si>
    <t>800-2 Т</t>
  </si>
  <si>
    <t>14.12.11.00.00.70.10.20.1</t>
  </si>
  <si>
    <t>ГОСТ Р 12.4.219-99 "Одежда специальная сигнальная повышенной видимости" ГОСТ 27575-87, логотип компании, цвета синий, темносиний</t>
  </si>
  <si>
    <t>731-1 Т</t>
  </si>
  <si>
    <t>796-2 Т</t>
  </si>
  <si>
    <t>3,5,6,11,14,15,16,17,19,20,21,22</t>
  </si>
  <si>
    <t>960-1 Т</t>
  </si>
  <si>
    <t>3,5,6,11,14,15,19,20,21,22,</t>
  </si>
  <si>
    <t>1148-1 Т</t>
  </si>
  <si>
    <t>3,5,6,11,12,14,15,16,17,19,20,21,22</t>
  </si>
  <si>
    <t>1300-1 Т</t>
  </si>
  <si>
    <t>1509-1 Т</t>
  </si>
  <si>
    <t>1612-1 Т</t>
  </si>
  <si>
    <t>2114-1 Т</t>
  </si>
  <si>
    <t>3,5,6,11,14,16,22</t>
  </si>
  <si>
    <t>2115-1 Т</t>
  </si>
  <si>
    <t>2643-1 Т</t>
  </si>
  <si>
    <t xml:space="preserve">услуги по оказанию летнего оздоровительного отдыха </t>
  </si>
  <si>
    <t>22.11.17.11.16.12.11.20.1</t>
  </si>
  <si>
    <t>Размер:225/55R17.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Зимняя шипованная шина.</t>
  </si>
  <si>
    <t>с даты подписания договора в течени 10 банковских дней</t>
  </si>
  <si>
    <t>22.11.17.11.15.12.11.13.1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</si>
  <si>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</si>
  <si>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22.11.17.11.14.12.11.06.1</t>
  </si>
  <si>
    <t>Размер:195/70R15.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</si>
  <si>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3187 Т</t>
  </si>
  <si>
    <t>3188 Т</t>
  </si>
  <si>
    <t>3189 Т</t>
  </si>
  <si>
    <t>22.11.17.00.11.15.11.36.1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</si>
  <si>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</si>
  <si>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22.11.17.11.16.12.11.32.1</t>
  </si>
  <si>
    <t>3190 Т</t>
  </si>
  <si>
    <t>3191 Т</t>
  </si>
  <si>
    <t>3192 Т</t>
  </si>
  <si>
    <t>3193 Т</t>
  </si>
  <si>
    <t>воздушный электрический, со встроенным манометром и шлангом</t>
  </si>
  <si>
    <t>12 В, двухцилиндровый</t>
  </si>
  <si>
    <t>25.94.13.00.00.10.40.15.1</t>
  </si>
  <si>
    <t>Набор накидных ключей</t>
  </si>
  <si>
    <t>Для легковых машин</t>
  </si>
  <si>
    <t>Для легковых автомашин</t>
  </si>
  <si>
    <t>3194 Т</t>
  </si>
  <si>
    <t>3195 Т</t>
  </si>
  <si>
    <t>3196 Т</t>
  </si>
  <si>
    <t>22.29.29.30.53.10.10.10.1</t>
  </si>
  <si>
    <t>Трос</t>
  </si>
  <si>
    <t>буксировочный, из синтетических волокон</t>
  </si>
  <si>
    <t>27.20.21.00.00.00.02.25.2</t>
  </si>
  <si>
    <t>ГОСТ 959-2002 марка 6СТ -90А стартерный,  напряжением 12 В, емкостью 90 А*час,  с общей крышкой.</t>
  </si>
  <si>
    <t xml:space="preserve">Для легковых автомашин </t>
  </si>
  <si>
    <t>227 Р</t>
  </si>
  <si>
    <t>в течении 30 календарных дней</t>
  </si>
  <si>
    <t>3,5,6,7,11,14,15,18,19,20,21,22</t>
  </si>
  <si>
    <t>3197 Т</t>
  </si>
  <si>
    <t>36-1 Р</t>
  </si>
  <si>
    <t>Комплексные работы по капитальному ремонту ремонту козлового контейнерного крана  ремонт ККК 32,5-25У1</t>
  </si>
  <si>
    <t>6,11,14</t>
  </si>
  <si>
    <t>19-2 У</t>
  </si>
  <si>
    <t>Оценка имущества, подлежащего реализации по оптимизации действующего локоомтивного парка (14 единиц), находящихся на территории РК и за ее пределами</t>
  </si>
  <si>
    <t>6,7,11,20,21</t>
  </si>
  <si>
    <t>588 У</t>
  </si>
  <si>
    <t>74.90.12.20.10.00.00</t>
  </si>
  <si>
    <t>Услуги по оценке имущества, не относящегося к недвижимости и объектам страхования (за исключением объектов интеллектуальной собственности, стоимости нематериальных активов)</t>
  </si>
  <si>
    <t>Оценка имущества, не относящегося к недвижимости и объектам страхования (за исключением объектов интеллектуальной собственности, стоимости нематериальных активов)</t>
  </si>
  <si>
    <t>Оценка имущества, подлеждащего реализации по оптимизации недействующего локомотивного прака (17,5 единиц), находящихся на территории РК</t>
  </si>
  <si>
    <t>2-2 У</t>
  </si>
  <si>
    <t>68.31.16.10.01.00.00</t>
  </si>
  <si>
    <t>Услуги по оценке недвижимого имущества</t>
  </si>
  <si>
    <t>Оценка зданий, гаражей, складов на филиалов</t>
  </si>
  <si>
    <t>с даты подписания договора до 20 января 2014 года</t>
  </si>
  <si>
    <t>47-1 У</t>
  </si>
  <si>
    <t>30 календарных дней</t>
  </si>
  <si>
    <t>10-1 Р</t>
  </si>
  <si>
    <t>июнь, июль, август 2014 года</t>
  </si>
  <si>
    <t>11, 14</t>
  </si>
  <si>
    <t>19-1 Р</t>
  </si>
  <si>
    <t>20-1 Р</t>
  </si>
  <si>
    <t>22-1 Р</t>
  </si>
  <si>
    <t>23-1 Р</t>
  </si>
  <si>
    <t>24-1 Р</t>
  </si>
  <si>
    <t>25-1 Р</t>
  </si>
  <si>
    <t>27-1 Р</t>
  </si>
  <si>
    <t>31-1 Р</t>
  </si>
  <si>
    <t>Талдыкорган</t>
  </si>
  <si>
    <t>11,12,14</t>
  </si>
  <si>
    <t>32-1 Р</t>
  </si>
  <si>
    <t>33-1 Р</t>
  </si>
  <si>
    <t>228 Р</t>
  </si>
  <si>
    <t>37-1 Р</t>
  </si>
  <si>
    <t>38-1 Р</t>
  </si>
  <si>
    <t>39-1 Р</t>
  </si>
  <si>
    <t>40-1 Р</t>
  </si>
  <si>
    <t>41-1 Р</t>
  </si>
  <si>
    <t>42-1 Р</t>
  </si>
  <si>
    <t>43-1 Р</t>
  </si>
  <si>
    <t>44-1 Р</t>
  </si>
  <si>
    <t>45-1 Р</t>
  </si>
  <si>
    <t>46-1 Р</t>
  </si>
  <si>
    <t>47-1 Р</t>
  </si>
  <si>
    <t>48-1 Р</t>
  </si>
  <si>
    <t>49-1 Р</t>
  </si>
  <si>
    <t>50-1 Р</t>
  </si>
  <si>
    <t>51-1 Р</t>
  </si>
  <si>
    <t>52-1 Р</t>
  </si>
  <si>
    <t>70-1 Р</t>
  </si>
  <si>
    <t>72-1 Р</t>
  </si>
  <si>
    <t>73-1 Р</t>
  </si>
  <si>
    <t>74-1 Р</t>
  </si>
  <si>
    <t>75-1 Р</t>
  </si>
  <si>
    <t>76-1 Р</t>
  </si>
  <si>
    <t>июнь,июль, август 2014 года</t>
  </si>
  <si>
    <t>77-1 Р</t>
  </si>
  <si>
    <t>г.Семей, дачи 6</t>
  </si>
  <si>
    <t>78-1 Р</t>
  </si>
  <si>
    <t>79-1 Р</t>
  </si>
  <si>
    <t>80-1 Р</t>
  </si>
  <si>
    <t>82-1 Р</t>
  </si>
  <si>
    <t>83-1 Р</t>
  </si>
  <si>
    <t>84-1 Р</t>
  </si>
  <si>
    <t>85-1 Р</t>
  </si>
  <si>
    <t>86-1 Р</t>
  </si>
  <si>
    <t>89-1 Р</t>
  </si>
  <si>
    <t>92-1 Р</t>
  </si>
  <si>
    <t>145-1 Р</t>
  </si>
  <si>
    <t>11, 14, 20, 21</t>
  </si>
  <si>
    <t>298-1 Т</t>
  </si>
  <si>
    <t>Вибратор накладной передвижной для выгрузки сыпучих грузов из открытого полувагона. Напряжение - 380 вольт, мощность электродвигателя- 22 Квт, частота вращения - 1500 оба - об/мин, собственный вес - 6400 кг, время очистки одного полувагона от 5 до 6 минут</t>
  </si>
  <si>
    <t>6, 11, 14,15</t>
  </si>
  <si>
    <t>229 Р</t>
  </si>
  <si>
    <t>33.12.11.11.00.00.00</t>
  </si>
  <si>
    <t>Текущий ремонт двигателей оборудования</t>
  </si>
  <si>
    <t>Ремонт электродвигателя МТН 280 S10 45 кВт/565 оборотов в минуту на козловом кране КК-20 заводской номер 9239</t>
  </si>
  <si>
    <t>Лизингодатель передает приобретенный в собственность предмет лизинга вовременное владение и пользование Лизингополучателю, без права отчуждать предмет лизинга или распоряжаться им иным образом. Прдемет лизинга 4-х осная платформа для крупнотоннажных контейнеров. Платформы для перевозки крупнотоннажных контейнеров (фитинговые) должны соответствовать ГОСТ 26686-96 "Вагоны - платформы магистральных железных дорог колеи 1520 мм. Грузоподъемность, не менее - 69 тонн, масса /(тара),узка на ось - 230,0 (23,,5) кН, длина по осям сцепления автосцепок - 25220 ±30 мм; конструкционная скорость - 120 км/ч. Изготовитель: страна СНГ</t>
  </si>
  <si>
    <t>Текущий ремонт подъездного пути № 105</t>
  </si>
  <si>
    <t>589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</si>
  <si>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</si>
  <si>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</si>
  <si>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услуги по определению ценовых диапазонов планируемых к закупу товаров</t>
  </si>
  <si>
    <t>982 427, 16</t>
  </si>
  <si>
    <t>1 100 318, 41</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</si>
  <si>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</si>
  <si>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</si>
  <si>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</si>
  <si>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590 У</t>
  </si>
  <si>
    <t>62.09.10.40.00.00.00</t>
  </si>
  <si>
    <t>Услуги по обслуживанию АТС</t>
  </si>
  <si>
    <t>Услуги по техническому обслуживанию, настройке автоматических телефонных станций</t>
  </si>
  <si>
    <t>сопровождение  IP телефонии</t>
  </si>
  <si>
    <t>591 У</t>
  </si>
  <si>
    <t>592 У</t>
  </si>
  <si>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</si>
  <si>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</si>
  <si>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</si>
  <si>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</si>
  <si>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</si>
  <si>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</si>
  <si>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</si>
  <si>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</si>
  <si>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</si>
  <si>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</si>
  <si>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</si>
  <si>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</si>
  <si>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</si>
  <si>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</si>
  <si>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</si>
  <si>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</si>
  <si>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</si>
  <si>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</si>
  <si>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329-1 Т</t>
  </si>
  <si>
    <t>330-1 Т</t>
  </si>
  <si>
    <t>331-1 Т</t>
  </si>
  <si>
    <t>332-1 Т</t>
  </si>
  <si>
    <t>333-1 Т</t>
  </si>
  <si>
    <t>334-1 Т</t>
  </si>
  <si>
    <t>335-1 Т</t>
  </si>
  <si>
    <t>336-1 Т</t>
  </si>
  <si>
    <t>337-1 Т</t>
  </si>
  <si>
    <t>515-1 У</t>
  </si>
  <si>
    <t>518-1 У</t>
  </si>
  <si>
    <t>338-1 Т</t>
  </si>
  <si>
    <t>339-1 Т</t>
  </si>
  <si>
    <t>340-1 Т</t>
  </si>
  <si>
    <t>341-1 Т</t>
  </si>
  <si>
    <t>342-1 Т</t>
  </si>
  <si>
    <t>343-1 Т</t>
  </si>
  <si>
    <t>344-1 Т</t>
  </si>
  <si>
    <t>345-1 Т</t>
  </si>
  <si>
    <t>353-2 Т</t>
  </si>
  <si>
    <t>354-2 Т</t>
  </si>
  <si>
    <t>355-2 Т</t>
  </si>
  <si>
    <t>299-2 Т</t>
  </si>
  <si>
    <t>Приобретение фронтального погрузчика  с грузоподъемностью 5000 кг</t>
  </si>
  <si>
    <t>Приобретение малотоннажных вилочных погрузчиков с грузоподъемностью 2000 кг</t>
  </si>
  <si>
    <t>305-2 Т</t>
  </si>
  <si>
    <t>578-1 У</t>
  </si>
  <si>
    <t>с даты подпиания договора до 31 декабря 2014 года</t>
  </si>
  <si>
    <t>28-1 Р</t>
  </si>
  <si>
    <t>Комплексные работы по проектированию и реконструкции двухярусной аппарели для выгрузки автомобилей</t>
  </si>
  <si>
    <t>июль, август, сентябрь 2014 года</t>
  </si>
  <si>
    <t xml:space="preserve"> июль, август 2014 года</t>
  </si>
  <si>
    <t>56-2 Р</t>
  </si>
  <si>
    <t>65-2 Р</t>
  </si>
  <si>
    <t>70-2 Р</t>
  </si>
  <si>
    <t>74-2 Р</t>
  </si>
  <si>
    <t>78-2 Р</t>
  </si>
  <si>
    <t>81-1 Р</t>
  </si>
  <si>
    <t>84-2 Р</t>
  </si>
  <si>
    <t>92-2 Р</t>
  </si>
  <si>
    <t>230 Р</t>
  </si>
  <si>
    <t>Проектно изыскательские работы по устройству склада временного хранения на перегрузочном месте №4 открытого типа ст.Достык</t>
  </si>
  <si>
    <t>356-2 Т</t>
  </si>
  <si>
    <t>357-2 Т</t>
  </si>
  <si>
    <t>358-2 Т</t>
  </si>
  <si>
    <t>359-2 Т</t>
  </si>
  <si>
    <t>360-2 Т</t>
  </si>
  <si>
    <t>361-2 Т</t>
  </si>
  <si>
    <t>362-2 Т</t>
  </si>
  <si>
    <t>363-2 Т</t>
  </si>
  <si>
    <t>364-2 Т</t>
  </si>
  <si>
    <t>365-2 Т</t>
  </si>
  <si>
    <t>366-2 Т</t>
  </si>
  <si>
    <t>369-1 Т</t>
  </si>
  <si>
    <t>11, 18, 19, 20, 21</t>
  </si>
  <si>
    <t>370-1 Т</t>
  </si>
  <si>
    <t>371-1 Т</t>
  </si>
  <si>
    <t>372-1 Т</t>
  </si>
  <si>
    <t>373-1 Т</t>
  </si>
  <si>
    <t>374-1 Т</t>
  </si>
  <si>
    <t>375-1 Т</t>
  </si>
  <si>
    <t>376-1 Т</t>
  </si>
  <si>
    <t>377-1 Т</t>
  </si>
  <si>
    <t>378-1 Т</t>
  </si>
  <si>
    <t>379-1 Т</t>
  </si>
  <si>
    <t>380-1 Т</t>
  </si>
  <si>
    <t>381-1 Т</t>
  </si>
  <si>
    <t>382-1 Т</t>
  </si>
  <si>
    <t>383-1 Т</t>
  </si>
  <si>
    <t>384-1 Т</t>
  </si>
  <si>
    <t>385-1 Т</t>
  </si>
  <si>
    <t>392-1 Т</t>
  </si>
  <si>
    <t>393-1 Т</t>
  </si>
  <si>
    <t>406-2 Т</t>
  </si>
  <si>
    <t>434-1 Т</t>
  </si>
  <si>
    <t>435-1 Т</t>
  </si>
  <si>
    <t>436-1 Т</t>
  </si>
  <si>
    <t>437-1 Т</t>
  </si>
  <si>
    <t>438-1 Т</t>
  </si>
  <si>
    <t>439-1 Т</t>
  </si>
  <si>
    <t>440-1 Т</t>
  </si>
  <si>
    <t>441-1 Т</t>
  </si>
  <si>
    <t>496 -1Т</t>
  </si>
  <si>
    <t>497-1 Т</t>
  </si>
  <si>
    <t>503-1 Т</t>
  </si>
  <si>
    <t>504-1 Т</t>
  </si>
  <si>
    <t>505-1 Т</t>
  </si>
  <si>
    <t>3156-1 Т</t>
  </si>
  <si>
    <t>3157-1 Т</t>
  </si>
  <si>
    <t>3158-1 Т</t>
  </si>
  <si>
    <t>3159-1 Т</t>
  </si>
  <si>
    <t>3160-1 Т</t>
  </si>
  <si>
    <t>3161-1 Т</t>
  </si>
  <si>
    <t>3162-1 Т</t>
  </si>
  <si>
    <t>96-1 Р</t>
  </si>
  <si>
    <t>97-1 Р</t>
  </si>
  <si>
    <t>318-2 Т</t>
  </si>
  <si>
    <t>30 % предоплата</t>
  </si>
  <si>
    <t>30 %  предоплата</t>
  </si>
  <si>
    <t>98-1 Р</t>
  </si>
  <si>
    <t>799 Т</t>
  </si>
  <si>
    <t>799-1 Т</t>
  </si>
  <si>
    <t>799-2 Т</t>
  </si>
  <si>
    <t>Г. Муканов</t>
  </si>
  <si>
    <t>90 календарных дней с даты вступления в силу договора</t>
  </si>
  <si>
    <t>до 31 декабря 2014 года с даты вступления в силу договора</t>
  </si>
  <si>
    <t>до 01 марта 2014 года с даты вступления в силу договора</t>
  </si>
  <si>
    <t>до 01 мая 2014 года с даты вступления в силу договора</t>
  </si>
  <si>
    <t>120 календарных дней с даты вступления в силу договора</t>
  </si>
  <si>
    <t>90 календарных дней со дня вступления в силу договора</t>
  </si>
  <si>
    <t>до 01 июля 2014 года с даты вступления в силу договора</t>
  </si>
  <si>
    <t>до 1 августа 2014 года с даты вступления в силу договора</t>
  </si>
  <si>
    <t xml:space="preserve">с даты подписания договора до 31 марта 2014 года </t>
  </si>
  <si>
    <t xml:space="preserve">с даты подписания договора до 31 марта 2014 года  </t>
  </si>
  <si>
    <t xml:space="preserve">с даты подписания договора до 30 апреля 2014 года </t>
  </si>
  <si>
    <t xml:space="preserve"> до 30 ноября 2014 года с даты вступления в силу договора</t>
  </si>
  <si>
    <t>Для проведения видеоконференций</t>
  </si>
  <si>
    <t>145-2 Р</t>
  </si>
  <si>
    <t>42.12.20.21.00.00.00</t>
  </si>
  <si>
    <t>Работы строительные по ремонту железнодорожных подъездных путей</t>
  </si>
  <si>
    <t>Комплексные строительно-монтажные работы по ремонту железнодорожных подъездных путей</t>
  </si>
  <si>
    <t>3,4,5,11, 14</t>
  </si>
  <si>
    <t>321-1 Т</t>
  </si>
  <si>
    <t xml:space="preserve"> до 1 августа 2014 года с даты вступления в силу договора</t>
  </si>
  <si>
    <t>14, 19,20,21</t>
  </si>
  <si>
    <t>314-1 Т</t>
  </si>
  <si>
    <t>309-1 Т</t>
  </si>
  <si>
    <t>пила</t>
  </si>
  <si>
    <t>стационарная машина с линейным ходом электрода</t>
  </si>
  <si>
    <t>автобус</t>
  </si>
  <si>
    <t>автотопливозаправщик</t>
  </si>
  <si>
    <t>автомобиль легковой</t>
  </si>
  <si>
    <t xml:space="preserve"> до 31 декабря 2014 года с даты вступления в силу договора</t>
  </si>
  <si>
    <t xml:space="preserve"> до 15 октября 2014 года с даты вступления в силу договора</t>
  </si>
  <si>
    <t>300-1 Т</t>
  </si>
  <si>
    <t xml:space="preserve"> в течение 30 календарных дней с даты вступления в силу договора</t>
  </si>
  <si>
    <t>60 календарных дней с даты вступления в силу договора</t>
  </si>
  <si>
    <t>6, 11,14, 20, 21</t>
  </si>
  <si>
    <t>19-2 Р</t>
  </si>
  <si>
    <t>3,4,5,14</t>
  </si>
  <si>
    <t>3216 Т</t>
  </si>
  <si>
    <t>22-2 Р</t>
  </si>
  <si>
    <t>3,4,5, 11, 14</t>
  </si>
  <si>
    <t xml:space="preserve"> с даты подписания договора до 31 октября 2014 года</t>
  </si>
  <si>
    <t>23-2 Р</t>
  </si>
  <si>
    <t>41.00.40.20.11.00.00</t>
  </si>
  <si>
    <t>Работы строительные по ремонту производственного здания</t>
  </si>
  <si>
    <t>Комплекс работ по ремонту производственного здания.</t>
  </si>
  <si>
    <t>24-2 Р</t>
  </si>
  <si>
    <t>43.29.12.20.10.00.00</t>
  </si>
  <si>
    <t>Работы по капитальному ремонту ограждений территории</t>
  </si>
  <si>
    <t>Комплекс работ по капитальному ремонту ограждений территории</t>
  </si>
  <si>
    <t>25-2 Р</t>
  </si>
  <si>
    <t xml:space="preserve"> с даты подписания договора до 31 мая 2014 года</t>
  </si>
  <si>
    <t>42.22.22.10.10.10.00</t>
  </si>
  <si>
    <t>Работы строительные по ремонту линий электропередач</t>
  </si>
  <si>
    <t>Комплекс строительных работ по ремонту и реконструкции линий электропередач местных</t>
  </si>
  <si>
    <t>3,4,5, 11,14</t>
  </si>
  <si>
    <t>35-1 Р</t>
  </si>
  <si>
    <t>3,4,5, 11, 14,20,21</t>
  </si>
  <si>
    <t>38-2 Р</t>
  </si>
  <si>
    <t>42.12.20.35.10.15.00</t>
  </si>
  <si>
    <t>Работы по капитальному ремонту подкрановых железнодорожных путей</t>
  </si>
  <si>
    <t>Комплекс работ по капитальному ремонту подкрановых железнодорожных путей</t>
  </si>
  <si>
    <t>3,4,5, 14</t>
  </si>
  <si>
    <t>39-2 Р</t>
  </si>
  <si>
    <t>40-2 Р</t>
  </si>
  <si>
    <t>42-2 Р</t>
  </si>
  <si>
    <t>43-2 Р</t>
  </si>
  <si>
    <t>Капитальный ремонт железнодорожного пути №6</t>
  </si>
  <si>
    <t>44-2 Р</t>
  </si>
  <si>
    <t>45-2 Р</t>
  </si>
  <si>
    <t>48-2 Р</t>
  </si>
  <si>
    <t>3,4,5,6, 11, 14,15,20,21</t>
  </si>
  <si>
    <t>49-2 Р</t>
  </si>
  <si>
    <t>52-2 Р</t>
  </si>
  <si>
    <t>54-1 Р</t>
  </si>
  <si>
    <t>с даты подписания дооговора до 31 октября 2014 года</t>
  </si>
  <si>
    <t xml:space="preserve">Усиление металлоконструкций здания ангара  ПМ-4 </t>
  </si>
  <si>
    <t>3,4,5,11, 14, 20, 21</t>
  </si>
  <si>
    <t>41.00.40.10.11.00.00</t>
  </si>
  <si>
    <t>Работы строительные по возведению производственного здания</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</si>
  <si>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</si>
  <si>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60-2 Р</t>
  </si>
  <si>
    <t>61-2 Р</t>
  </si>
  <si>
    <t>3,4,5,6,11,14, 15</t>
  </si>
  <si>
    <t>11, 14, 15</t>
  </si>
  <si>
    <t>3,4,5,11,14,15,20,21</t>
  </si>
  <si>
    <t>73-2 Р</t>
  </si>
  <si>
    <t>3,4,5, 11, 14, 15</t>
  </si>
  <si>
    <t>3,4,5,6,11,14,15,20, 21</t>
  </si>
  <si>
    <t>3,4,5,6,14,15,20, 21</t>
  </si>
  <si>
    <t>75-2 Р</t>
  </si>
  <si>
    <t>76-2 Р</t>
  </si>
  <si>
    <t>11, 14,20,21</t>
  </si>
  <si>
    <t>3,4,5,6, 11,14,15</t>
  </si>
  <si>
    <t>11, 14,15</t>
  </si>
  <si>
    <t>3,4,5, 6, 11,14, 15, 20, 21</t>
  </si>
  <si>
    <t>320-1 Т</t>
  </si>
  <si>
    <t xml:space="preserve"> до 30 сентября 2014 года с даты вступления в силу договора</t>
  </si>
  <si>
    <t>322-1 Т</t>
  </si>
  <si>
    <t>324-1 Т</t>
  </si>
  <si>
    <t>для проведения видеоконференций</t>
  </si>
  <si>
    <t xml:space="preserve">• 720p, 60 кадр/с при скорости передачи данных от 832 Кбит/с 
• 720p, 30 кадр/с при скорости передачи данных от 512 Кбит/с 
• 4SIF/4CIF, 60 кадр/с при скорости передачи данных от 512 Кбит/с 
• 4SIF/4CIF, 30 кадр/с при скорости передачи данных от 128 Кбит/с 
• SIF (352 x 240), CIF (352 x 288) при скорости передачи данных от 64 Кбит/с 
• QSIF (176 x 120), QCIF (176 x 144) при скорости передачи данных от 64 Кбит/с 
• w288p при скорости передачи данных от 128 Кбит/с 
• w448 при скорости передачи данных от 384 Кбит/с 
• w576p при скорости передачи данных от 512 Кбит/с </t>
  </si>
  <si>
    <t>в течение 20 рабочих дней с даты вступления в силу договора</t>
  </si>
  <si>
    <t>• 1080p 30 кадр/сек (RX) на скорости от 1024 Кбит/сек.
• 1080p 15 кадр/сек (RX/TX) на скорости от 1024 Кбит/сек.
• 720p 30 кадр/сек на скорости от 512 Кбит/сек.
• 720p 60 кадр/сек (RX/TX) на скорости от 832 Кбит/сек.
• 4SIF/4CIF, 30 кадр/сек на скорости от 128 Кбит/сек.
• 4SIF/4CIF, 60 кадр/сек на скорости от 512 Кбит/сек.
• SIF (352х240), CIF (352х288);
QSIF (176x120), QCIF (176x144).</t>
  </si>
  <si>
    <t>г.Шымкент, ул.Мичурина, б/н</t>
  </si>
  <si>
    <t>в течении 20 рабочих дней с даты вступления в силу договора</t>
  </si>
  <si>
    <t>г.Усть-каменогорск, ул. Делегатская, 36</t>
  </si>
  <si>
    <t>г.Кызылорда, ул. Жанадилова, б/н</t>
  </si>
  <si>
    <t>г.Караганда, ул. Складская, 13</t>
  </si>
  <si>
    <t>26.20.40.00.00.00.30.05.1</t>
  </si>
  <si>
    <t>Системный блок</t>
  </si>
  <si>
    <t>системный блок, состоящий из корпуса, процессора, материнской платы, оперативной памяти, жёсткого диска, видеокарты, блока питания, разъемов, оптического привода</t>
  </si>
  <si>
    <t>26.20.17.00.01.12.21.10.1</t>
  </si>
  <si>
    <t>Монитор</t>
  </si>
  <si>
    <t>Основной элемент дисплея — жидкие кристаллы, диагональ - 23'', разрешение - 1920x1080</t>
  </si>
  <si>
    <t>26.20.16.01.12.11.12.10.1</t>
  </si>
  <si>
    <t>Принтер</t>
  </si>
  <si>
    <t>Лазерный, Цветность - монохромный, формат - А4, скорость печати - 20-30 стр/м, разрешение 600 х 600 dpi</t>
  </si>
  <si>
    <t>26.20.18.00.03.13.11.10.1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</si>
  <si>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</si>
  <si>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- 600 х 600 dpi.</t>
  </si>
  <si>
    <t>26.20.16.01.12.14.12.10.1</t>
  </si>
  <si>
    <t>Лазерный, Цветность - цветной, формат - А3, скорость печати (ч/б) - 20-30 стр/м, разрешение  600 х 600 dpi</t>
  </si>
  <si>
    <t>26.20.16.03.11.11.11.08.1</t>
  </si>
  <si>
    <t>Сканер</t>
  </si>
  <si>
    <t>Планшетный. Формат - А4. Разрешение - 2400х2400dpi.</t>
  </si>
  <si>
    <t>28.23.21.00.00.00.10.15.1</t>
  </si>
  <si>
    <t>Машина копировальная электрографическая</t>
  </si>
  <si>
    <t>Электрографические цифровые черно-белые копиры, производительностью от 20 до 40 копий формата А3, А4,А5 в минуту</t>
  </si>
  <si>
    <t>26.40.31.14.13.11.11.10.1</t>
  </si>
  <si>
    <t>Колонка</t>
  </si>
  <si>
    <t>Звуковая</t>
  </si>
  <si>
    <t>26.30.21.00.01.21.11.10.1</t>
  </si>
  <si>
    <t>Радиотелефон. Дальность - 10-30 м (для использования в пределах помещений). Количество трубок - 1. Без автоответчика. Без спикерфона.</t>
  </si>
  <si>
    <t>26.30.21.00.01.12.11.20.1</t>
  </si>
  <si>
    <t>Стационарный. Кнопочный. Без АОН. Без автоответчика. Со спикерфоном.</t>
  </si>
  <si>
    <t>26.30.21.00.01.23.31.10.1</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</si>
  <si>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</si>
  <si>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26.30.21.00.02.12.11.10.1</t>
  </si>
  <si>
    <t>Коммутатор сетевой</t>
  </si>
  <si>
    <t>Способ коммутации - с промежуточным хранением (Store and Forward). Симметричный коммутатор. Управляемый (сложный).</t>
  </si>
  <si>
    <t>Коммутатор сетевой Layer 2</t>
  </si>
  <si>
    <t>Коммутатор сетевой Layer 3</t>
  </si>
  <si>
    <t>Коммутатор сетевой 48 портовый с POE, Layer 3</t>
  </si>
  <si>
    <t>583-1 У</t>
  </si>
  <si>
    <t>11, 12, 14</t>
  </si>
  <si>
    <t>План закупок товаров, работ и услуг на 2014 год по АО "Кедентранссервис"</t>
  </si>
  <si>
    <t>584-1 У</t>
  </si>
  <si>
    <t>585-1 У</t>
  </si>
  <si>
    <t>586-1 У</t>
  </si>
  <si>
    <t>594 У</t>
  </si>
  <si>
    <t>Услуги по построению структурированно - кабельной сети</t>
  </si>
  <si>
    <t>595 У</t>
  </si>
  <si>
    <t>597 У</t>
  </si>
  <si>
    <t>85-2 Р</t>
  </si>
  <si>
    <t>87-1 Р</t>
  </si>
  <si>
    <t>42.12.20.11.11.00.00</t>
  </si>
  <si>
    <t>Комплексные работы по сооружению железнодорожных подъездных путей широкой колеи (перешивка стрелочного перевода, смена рельс и шпал, выправка, рихтовка, постановка на балласт, оздоровление земляного полотна)</t>
  </si>
  <si>
    <t>89-2 Р</t>
  </si>
  <si>
    <t>Комплексные работы по проектированию и реконструкции  двухъярусных аппарелей для выгрузки автомобилей</t>
  </si>
  <si>
    <t>6,11,14, 15,20, 21</t>
  </si>
  <si>
    <t xml:space="preserve">исключить </t>
  </si>
  <si>
    <t>231 Р</t>
  </si>
  <si>
    <t>232 Р</t>
  </si>
  <si>
    <t>233 Р</t>
  </si>
  <si>
    <t xml:space="preserve"> филиал АО "КДТС" по ст.Достык Алматинская область, Алакольский район, ст. Достык, ул. Привокзальная, 8</t>
  </si>
  <si>
    <t>234 Р</t>
  </si>
  <si>
    <t>235 Р</t>
  </si>
  <si>
    <t>236 Р</t>
  </si>
  <si>
    <t>Капитальный ремонт санитарно-бытовых помещений</t>
  </si>
  <si>
    <t>237 Р</t>
  </si>
  <si>
    <t>45.20.21.31.11.00.00</t>
  </si>
  <si>
    <t>Капитальный ремонт автотранспорта специального или специализированного назначения</t>
  </si>
  <si>
    <t>Капитальынй ремонт крупнотоннажного погрузчика</t>
  </si>
  <si>
    <t>238 Р</t>
  </si>
  <si>
    <t>Разработка ПСД по строительству железнодорожного обгоночного пути (50% переходящего проекта 2013г)</t>
  </si>
  <si>
    <t>239 Р</t>
  </si>
  <si>
    <t>Разработка ПСД строительства подъездных путей (50% переходящего проекта 2013г)</t>
  </si>
  <si>
    <t>до 1 ноября 2014 года с даты вступления в силу договора</t>
  </si>
  <si>
    <t>11, 14, 15, 19, 20, 21, 23</t>
  </si>
  <si>
    <t>12-2 Р</t>
  </si>
  <si>
    <t>3,4,5,  11, 14</t>
  </si>
  <si>
    <t>7, 11, 14, 19, 20, 21</t>
  </si>
  <si>
    <t>сентябрь,октябрь 2014 года</t>
  </si>
  <si>
    <t>7, 11, 14</t>
  </si>
  <si>
    <t>1573-1 Т</t>
  </si>
  <si>
    <t>1574-1 Т</t>
  </si>
  <si>
    <t>1575-1 Т</t>
  </si>
  <si>
    <t>219-1 Р</t>
  </si>
  <si>
    <t>1843-1 Т</t>
  </si>
  <si>
    <t>1845-1 Т</t>
  </si>
  <si>
    <t>1596-1 Т</t>
  </si>
  <si>
    <t>1659-1 Т</t>
  </si>
  <si>
    <t>1660-1 Т</t>
  </si>
  <si>
    <t>1661-1 Т</t>
  </si>
  <si>
    <t>1662-1 Т</t>
  </si>
  <si>
    <t>1663-1 Т</t>
  </si>
  <si>
    <t>1664-1 Т</t>
  </si>
  <si>
    <t>1668-1 Т</t>
  </si>
  <si>
    <t>1670-1 Т</t>
  </si>
  <si>
    <t>1681-1 Т</t>
  </si>
  <si>
    <t>1682-1 Т</t>
  </si>
  <si>
    <t>1686-1 Т</t>
  </si>
  <si>
    <t>1713-1 Т</t>
  </si>
  <si>
    <t>1714-1 Т</t>
  </si>
  <si>
    <t>310-1 Т</t>
  </si>
  <si>
    <t>305-1 У</t>
  </si>
  <si>
    <t>306-1 У</t>
  </si>
  <si>
    <t>307-1 У</t>
  </si>
  <si>
    <t>310-1 У</t>
  </si>
  <si>
    <t>1844-1 Т</t>
  </si>
  <si>
    <t>1830-1 Т</t>
  </si>
  <si>
    <t>1928-1 Т</t>
  </si>
  <si>
    <t>2-1 Т</t>
  </si>
  <si>
    <t>18, 19, 20, 21</t>
  </si>
  <si>
    <t>23-1 Т</t>
  </si>
  <si>
    <t>18, 20, 21</t>
  </si>
  <si>
    <t>2666-1 Т</t>
  </si>
  <si>
    <t>2667-1 Т</t>
  </si>
  <si>
    <t>2668-1 Т</t>
  </si>
  <si>
    <t>11, 19, 20, 21</t>
  </si>
  <si>
    <t>2669-1 Т</t>
  </si>
  <si>
    <t>2746-1 Т</t>
  </si>
  <si>
    <t>3, 4, 5, 11</t>
  </si>
  <si>
    <t>3066-1 Т</t>
  </si>
  <si>
    <t>10.51.11.00.00.00.13.50.2</t>
  </si>
  <si>
    <t xml:space="preserve">3,5, 6, 11, 18, 19 </t>
  </si>
  <si>
    <t>3106-1 Т</t>
  </si>
  <si>
    <t>2337, 403846</t>
  </si>
  <si>
    <t xml:space="preserve">3, 5, 11, 18, 19 </t>
  </si>
  <si>
    <t>600 У</t>
  </si>
  <si>
    <t>77.39.19.05.10.15.00</t>
  </si>
  <si>
    <t>Услуги по аренде грузозахватных устройств</t>
  </si>
  <si>
    <t>Спредер необходим для безопасного перегруз контейнеров</t>
  </si>
  <si>
    <t>услуги типографии</t>
  </si>
  <si>
    <t xml:space="preserve"> филиал АО "КДТС" по ст.Достык Алматинская область, Алакольский район, ст. Достык, ул. Привокзальная,7</t>
  </si>
  <si>
    <t>410-1 У</t>
  </si>
  <si>
    <t>июль,август 2014года</t>
  </si>
  <si>
    <t>Передислокация и капитальный ремонт козлового крана КК-32</t>
  </si>
  <si>
    <t>6, 11, 14, 20, 21</t>
  </si>
  <si>
    <t>3217 Т</t>
  </si>
  <si>
    <t>26.20.13.00.00.01.51.20.1</t>
  </si>
  <si>
    <t>Сервер</t>
  </si>
  <si>
    <t>Сетевой общего назначения, сверхплотный с горизонтальным масштабированием ресурсов (blade), Предназначен для формирования структурированного серверного пула с максимальной плотностью монтажа компонентов. Предполагает постановку в специальные корпуса-полки с централизованной системой сетевых коммуникаций, энергопитания, охлаждения и управления, которые вынесены и обобщены в корзине для уменьшения занимаемого пространства. Корзина (англ. enclosure) — шасси для блейд-серверов, предоставляющая им доступ к общим компонентам.</t>
  </si>
  <si>
    <t>в течение 45 рабочих дней с даты вступления в силу договора</t>
  </si>
  <si>
    <t>3218 Т</t>
  </si>
  <si>
    <t xml:space="preserve">Атырауский региональный филиал АО "КДТС" г. Актау
</t>
  </si>
  <si>
    <t>3,4,5, 11, 12, 14</t>
  </si>
  <si>
    <t>Атырауский региональный филиал АО "КДТС" г. Актау, грузовой двор</t>
  </si>
  <si>
    <t>3,4,5, 7, 11, 14, 15</t>
  </si>
  <si>
    <t>1850-1 Т</t>
  </si>
  <si>
    <t>ОПУ-5(3) (А, В, С, Е)</t>
  </si>
  <si>
    <t>3, 5, 6, 11, 17</t>
  </si>
  <si>
    <t>425-1 У</t>
  </si>
  <si>
    <t>20, 21</t>
  </si>
  <si>
    <t>3219 Т</t>
  </si>
  <si>
    <t>флеш карта с логотипом объемом 4 гб</t>
  </si>
  <si>
    <t>376-1 У</t>
  </si>
  <si>
    <t>290-2 У</t>
  </si>
  <si>
    <t>11, 20, 21</t>
  </si>
  <si>
    <t>236-1 У</t>
  </si>
  <si>
    <t>85.60.10.16.16.15.00</t>
  </si>
  <si>
    <t>Разработка дизайна, верстки, подготовки к печати и верстки в электронный файл годового отчета</t>
  </si>
  <si>
    <t>3128-1 Т</t>
  </si>
  <si>
    <t>3129-1 Т</t>
  </si>
  <si>
    <t>3130-1 Т</t>
  </si>
  <si>
    <t>3131-1 Т</t>
  </si>
  <si>
    <t>3132-1 Т</t>
  </si>
  <si>
    <t>3133-1 Т</t>
  </si>
  <si>
    <t>3134-1 Т</t>
  </si>
  <si>
    <t>3135-1 Т</t>
  </si>
  <si>
    <t>3136-1 Т</t>
  </si>
  <si>
    <t>3137-1 Т</t>
  </si>
  <si>
    <t>3138-1 Т</t>
  </si>
  <si>
    <t>3139-1 Т</t>
  </si>
  <si>
    <t>3140-1 Т</t>
  </si>
  <si>
    <t>3141-1 Т</t>
  </si>
  <si>
    <t>3142-1 Т</t>
  </si>
  <si>
    <t>3143-1 Т</t>
  </si>
  <si>
    <t>3144-1 Т</t>
  </si>
  <si>
    <t>3145-1 Т</t>
  </si>
  <si>
    <t>3146-1 Т</t>
  </si>
  <si>
    <t>3147-1 Т</t>
  </si>
  <si>
    <t>3148-1 Т</t>
  </si>
  <si>
    <t>3151-1 Т</t>
  </si>
  <si>
    <t>3152-1 Т</t>
  </si>
  <si>
    <t>3154-1 Т</t>
  </si>
  <si>
    <t>240 Р</t>
  </si>
  <si>
    <t>3149-1 Т</t>
  </si>
  <si>
    <t>27.32.13.00.02.01.63.28.1</t>
  </si>
  <si>
    <t>КГ-ХЛ 3х16</t>
  </si>
  <si>
    <t>Кабель 3х16+1 L400 для хода крана</t>
  </si>
  <si>
    <t>3, 5, 6, 11, 15</t>
  </si>
  <si>
    <t>11, 15</t>
  </si>
  <si>
    <t>3220 Т</t>
  </si>
  <si>
    <t>3221 Т</t>
  </si>
  <si>
    <t>шестерна хода крана</t>
  </si>
  <si>
    <t>шестерня хода каретки</t>
  </si>
  <si>
    <t>3153-1 Т</t>
  </si>
  <si>
    <t>3222 Т</t>
  </si>
  <si>
    <t>23.65.12.00.10.10.00.20.1</t>
  </si>
  <si>
    <t>3223 Т</t>
  </si>
  <si>
    <t>22.23.14.00.00.50.10.10.1</t>
  </si>
  <si>
    <t>Окна и их рамы из пластмасс</t>
  </si>
  <si>
    <t>3224 Т</t>
  </si>
  <si>
    <t>16.23.19.00.00.00.18.01.1</t>
  </si>
  <si>
    <t>Стропила</t>
  </si>
  <si>
    <t>из дерева, опора скатной крыши</t>
  </si>
  <si>
    <t>3225 Т</t>
  </si>
  <si>
    <t>23.65.12.00.10.10.00.42.1</t>
  </si>
  <si>
    <t>обыкновенного профиля, толщина 5,5 мм</t>
  </si>
  <si>
    <t>метр кв.</t>
  </si>
  <si>
    <t>3226 Т</t>
  </si>
  <si>
    <t>25.94.11.00.00.11.19.01.1</t>
  </si>
  <si>
    <t xml:space="preserve">Шуруп </t>
  </si>
  <si>
    <t>1402-1 Т</t>
  </si>
  <si>
    <t>3, 5, 6, 7, 11, 15, 18, 19, 20 21</t>
  </si>
  <si>
    <t>3227 Т</t>
  </si>
  <si>
    <t>25.72.14.00.00.60.47.10.2</t>
  </si>
  <si>
    <t>Навес дверной</t>
  </si>
  <si>
    <t>правый</t>
  </si>
  <si>
    <t>3228 Т</t>
  </si>
  <si>
    <t>25.72.14.00.00.60.48.10.1</t>
  </si>
  <si>
    <t>левый</t>
  </si>
  <si>
    <t>1408-1 Т</t>
  </si>
  <si>
    <t>4, 5, 11, 15, 18, 19, 20, 21</t>
  </si>
  <si>
    <t>1409-1 Т</t>
  </si>
  <si>
    <t>1410-1 Т</t>
  </si>
  <si>
    <t>1411-1 Т</t>
  </si>
  <si>
    <t>4, 5, 11, 15, 16, 17, 18, 19, 20, 21</t>
  </si>
  <si>
    <t>исключить</t>
  </si>
  <si>
    <t>6, 11, 14,  19, 20, 21</t>
  </si>
  <si>
    <t>27.90.31.00.01.12.19.11.1</t>
  </si>
  <si>
    <t>аппарат сварочный</t>
  </si>
  <si>
    <t>сварочный трансформатор для ручной дуговой сварки, 380 В</t>
  </si>
  <si>
    <t>3, 4, 5, 6, 11, 14, 23</t>
  </si>
  <si>
    <t>Весы-платформа</t>
  </si>
  <si>
    <t>1412-1 Т</t>
  </si>
  <si>
    <t xml:space="preserve">резиновые </t>
  </si>
  <si>
    <t xml:space="preserve"> 19, 20, 21</t>
  </si>
  <si>
    <t>41.00.40.30.01.05.01</t>
  </si>
  <si>
    <t>Работы строительно-монтажные по реконструкции перегрузочного места</t>
  </si>
  <si>
    <t>Комплексные работы по проведению строительно-монтажных работ по реконструкции перегрузочного места для погрузки-выгрузки грузов</t>
  </si>
  <si>
    <t>4, 5, 6, 11, 14</t>
  </si>
  <si>
    <t>3229 Т</t>
  </si>
  <si>
    <t>3330 Т</t>
  </si>
  <si>
    <t>20.41.31.00.00.10.10.30.1</t>
  </si>
  <si>
    <t>твердое, марки "Детское" (Д), ГОСТ 28546-2002</t>
  </si>
  <si>
    <t>1459-1 Т</t>
  </si>
  <si>
    <t>4, 5, 6, 11, 15, 18, 19, 20, 21</t>
  </si>
  <si>
    <t>3331 Т</t>
  </si>
  <si>
    <t>13.92.29.00.00.00.50.50.2</t>
  </si>
  <si>
    <t>Антистатические салфетки</t>
  </si>
  <si>
    <t>для сбора пыли и оставшихся мельчайших загрязнений с поверхности, подготовленной для лакировки.</t>
  </si>
  <si>
    <t>1477-1 Т</t>
  </si>
  <si>
    <t>3, 4, 5, 11, 15, 18, 19, 20, 21</t>
  </si>
  <si>
    <t>Обследование грузоподъемных механизмов</t>
  </si>
  <si>
    <t>обследование козловых кранов КК-10 зав.№71320, КК-20 зав.№17</t>
  </si>
  <si>
    <t xml:space="preserve">Южно-Казахстанский региональный филиал АО "КДТС" г. Шымкент, </t>
  </si>
  <si>
    <t>593 У</t>
  </si>
  <si>
    <t>обследование козлового крана КК-20</t>
  </si>
  <si>
    <t>599 У</t>
  </si>
  <si>
    <t>598 У</t>
  </si>
  <si>
    <t>258-1 У</t>
  </si>
  <si>
    <t>4, 5, 11, 15, 20, 21</t>
  </si>
  <si>
    <t>5 рабочих дней с даты вступления в силу договора</t>
  </si>
  <si>
    <t>241 Р</t>
  </si>
  <si>
    <t>в течении 70 календарных дней с даты подписания договора</t>
  </si>
  <si>
    <t>242 Р</t>
  </si>
  <si>
    <t>575-1 У</t>
  </si>
  <si>
    <t>по 31 декабря 2014 года</t>
  </si>
  <si>
    <t>тел..550-450, вн. 9194</t>
  </si>
  <si>
    <t>Исп.Капашова А .-Кснаб</t>
  </si>
  <si>
    <t>5, 11</t>
  </si>
  <si>
    <t>в течение 7 рабочих дней с даты вступления в силу договора</t>
  </si>
  <si>
    <t xml:space="preserve"> 225 Р</t>
  </si>
  <si>
    <t>Услуги по разработке Web-страниц</t>
  </si>
  <si>
    <t>63-1 Т</t>
  </si>
  <si>
    <t>Обрезной пиломатериал размером 2700*100*50 мм, по качеству древесины и обработки не ниже 3 (третьего) сорта, соответствующий требованиям ГОСТ 8486-86 "Пиломатериалы хвойных пород"</t>
  </si>
  <si>
    <t>декабрь 2013 года, сентябрь, октябрь 2014 года</t>
  </si>
  <si>
    <t xml:space="preserve">Филиал АО "КДТС" по ст.Достык 
Алматинская область, Алакольский район, ст. Достык, ул. Привокзальная, 7, ПМ-7
</t>
  </si>
  <si>
    <t>До 31 декабря 2014 года с даты вступления в силу договора. Поставка осуществляется партиями в течение 30 календарных дней с даты получения письменных заявок Заказчика.</t>
  </si>
  <si>
    <t>6, 11, 12, 14, 15, 18, 20, 21</t>
  </si>
  <si>
    <t>64-1 Т</t>
  </si>
  <si>
    <t>Обрезной пиломатериал размером 2700*150*50 мм, по качеству древесины и обработки не ниже 3 (третьего) сорта, соответствующий требованиям ГОСТ 8486-86 "Пиломатериалы хвойных пород"</t>
  </si>
  <si>
    <t>Филиал АО "КДТС" по ст.Достык 
Алматинская область, Алакольский район, ст. Достык, ул. Привокзальная, 7, ПМ-7</t>
  </si>
  <si>
    <t>До 31 декабря 2014 года с даты вступления в силу договора. Поставка осуществляется партиями в течении 30 календарных дней с даты получения письменных заявок Заказчика.</t>
  </si>
  <si>
    <t>6, 11, 12, 14, 18, 20, 21</t>
  </si>
  <si>
    <t>65-1 Т</t>
  </si>
  <si>
    <t>Обрезной пиломатериал размером 2800*150*50 мм, по качеству древесины и обработки не ниже 3 (третьего) сорта, соответствующий требованиям ГОСТ 8486-86 "Пиломатериалы хвойных пород"</t>
  </si>
  <si>
    <t>Филиал АО "КДТС" по ст.Достык
производственный участок 
на ст.Алтынколь.
Алматинская область, 
Панфиловский район, 
ст. Алтынколь</t>
  </si>
  <si>
    <t>66-1 Т</t>
  </si>
  <si>
    <t>Четырехкантный брус по качеству древесины и обработки не ниже третьего сорта, соответствующий требованиям ГОСТ 8486-86 "Пиломатериалы хвойных пород"</t>
  </si>
  <si>
    <t>67-1 Т</t>
  </si>
  <si>
    <t>68-1 Т</t>
  </si>
  <si>
    <t>69-1 Т</t>
  </si>
  <si>
    <t>70-1 Т</t>
  </si>
  <si>
    <t>71-1 Т</t>
  </si>
  <si>
    <t>227-1 У</t>
  </si>
  <si>
    <t>Услуги связи: телеграммы телефония VPN, аренда канала</t>
  </si>
  <si>
    <t xml:space="preserve">5, 6, 14, 20, 21, 22 </t>
  </si>
  <si>
    <t>601 У</t>
  </si>
  <si>
    <t>почтовые услуги по транспортировке оргтехники</t>
  </si>
  <si>
    <t>Телекоммуникационные услуги: сотовая связь, междугородная связь, международная связь</t>
  </si>
  <si>
    <t>602 У</t>
  </si>
  <si>
    <t>Пила</t>
  </si>
  <si>
    <t>25 календарных дней с даты вступления в силу договора</t>
  </si>
  <si>
    <t>30 календарных дней с даты вступления в силу договора</t>
  </si>
  <si>
    <t>11, 14,15,19,20,21</t>
  </si>
  <si>
    <t>11-2 Р</t>
  </si>
  <si>
    <t>до 31 декабря с даты вступления в силу договора</t>
  </si>
  <si>
    <t xml:space="preserve"> август, сентябрь 2014 года</t>
  </si>
  <si>
    <t>43.21.10.10.30.00.00</t>
  </si>
  <si>
    <t>Работы по устройству системы видеонаблюдения</t>
  </si>
  <si>
    <t>Устройство системы видеонаблюдения на объекте</t>
  </si>
  <si>
    <t xml:space="preserve">Устройство кабельной сети передачи данных. Устройство видеонаблюдения на складе временного хранения ГТС-1 Алматы, ревизионные и ремонтные работы на всех складах временного хранения ГТС-1 Алматы. Камеры должны обладать возможностью по дальности не менее 100 м, автоматического переключения режимов (День/Ночь: ч/б, цветное), ИК подсветкой 3 поколения, а также имеет антивандальный корпус  </t>
  </si>
  <si>
    <t xml:space="preserve">  август, сентябрь 2014 года</t>
  </si>
  <si>
    <t>3,4,5,6,11, 14</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</si>
  <si>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</si>
  <si>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</si>
  <si>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</si>
  <si>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3, 4, 5, 11, 14</t>
  </si>
  <si>
    <t>3,4,5, 11, 14, 20, 21</t>
  </si>
  <si>
    <t>3, 4, 5, 11, 14, 15,18,20,21</t>
  </si>
  <si>
    <t>Капитальный ремонт ПВУ</t>
  </si>
  <si>
    <t>6, 11, 14, 15</t>
  </si>
  <si>
    <t>перемотка электродвигателя мощностью 3,5   кВт и ремонт статора, ротора колец</t>
  </si>
  <si>
    <t>до 31 декабря 2015 года с даты вступления в силу договора</t>
  </si>
  <si>
    <t xml:space="preserve">31.01.11.00.00.00.02.01.1 </t>
  </si>
  <si>
    <t>Шкаф металлический архивный с замком.</t>
  </si>
  <si>
    <t>Предназначены для хранения больших объемов документации, служебной и деловой информации. Наличие магнитных защелок, фиксирующих дверь в закрытом состоянии при открытом замке. Оригинальная конструкция ригелей из нержавеющей стали и пластиковые втулки обеспечивают бесшумный ход дверей и надежное запирание шкафа. Шкафы комплектуются ключевыми замками. Максимальная нагрузка на полку - 60 кг., возможность установки полок типа BBS, BWS. Вес 45 кг, вместимость - 60 папок 75 мм., количество полок - 4, высота - 1830 мм, ширина - 915 мм, глубина - 370 мм, тип замка - ключевой, цвет - серый полуматовый (RAL 7038), тип покрытия - порошковое.</t>
  </si>
  <si>
    <t xml:space="preserve"> сентябрь, октябрь 2014 года</t>
  </si>
  <si>
    <t>до 15 октября 2014 года с даты вступления в силу договора</t>
  </si>
  <si>
    <t>3332 Т</t>
  </si>
  <si>
    <t>Капитальный ремонт подъездного пути №431</t>
  </si>
  <si>
    <t>Устройство тепловых элеваторных узлов "под ключ" в зданиях общежитий</t>
  </si>
  <si>
    <t>Проектно-изыскательские работы строительства путей отстоя</t>
  </si>
  <si>
    <t>Капитальный ремонт крупнотоннажного погрузчика</t>
  </si>
  <si>
    <t xml:space="preserve"> филиал АО "КДТС" по ст.Достык Алматинская область, Алакольский район, ст. Достык, ул. Привокзальная, 9</t>
  </si>
  <si>
    <t>243 Р</t>
  </si>
  <si>
    <t>244 Р</t>
  </si>
  <si>
    <t>245 Р</t>
  </si>
  <si>
    <t>246 Р</t>
  </si>
  <si>
    <t>6-1 У</t>
  </si>
  <si>
    <t>Консультационные услуги по внедрению системы Кайдзен на филиале г. Астана с реализацией инструментов: бережливого управления и вовлечения работников; повышающих эффективность рабочего пространства, (5S, стандартизация, визуализация) и оборудования (ТРМ, расчет и мониторинг OEE)</t>
  </si>
  <si>
    <t>234-1 Р</t>
  </si>
  <si>
    <t>74-3 Р</t>
  </si>
  <si>
    <t>Техническое обслуживание погрузчика малотоннажного погрузчика Toyota</t>
  </si>
  <si>
    <t>247 Р</t>
  </si>
  <si>
    <t>603 У</t>
  </si>
  <si>
    <t>74.90.19.28.10.00.00</t>
  </si>
  <si>
    <t>Услуги по разработке и переработке нормативных документов</t>
  </si>
  <si>
    <t>Разработка Положения о СВА, политики работы СВА, регламента и методики проведения аудита</t>
  </si>
  <si>
    <t>773-2 Т</t>
  </si>
  <si>
    <t>7, 11, 12, 14, 20, 21</t>
  </si>
  <si>
    <t>1279-1 Т</t>
  </si>
  <si>
    <t>сентябрь-октябрь 2014 года</t>
  </si>
  <si>
    <t xml:space="preserve">до 31 декабря 2014 года с даты вступления в силу договора </t>
  </si>
  <si>
    <t>5,6,11,14,   15</t>
  </si>
  <si>
    <t>1280-1 Т</t>
  </si>
  <si>
    <t>1281-1 Т</t>
  </si>
  <si>
    <t>1282-1 Т</t>
  </si>
  <si>
    <t>1283-1 Т</t>
  </si>
  <si>
    <t>1284-1 Т</t>
  </si>
  <si>
    <t>с даты вступления в силу договора до 31 декабря 2014 года</t>
  </si>
  <si>
    <t>1285-1 Т</t>
  </si>
  <si>
    <t>1286-1 Т</t>
  </si>
  <si>
    <t>1287-1 Т</t>
  </si>
  <si>
    <t>1288-1 Т</t>
  </si>
  <si>
    <t>1289-1 Т</t>
  </si>
  <si>
    <t>1290-1 Т</t>
  </si>
  <si>
    <t>1291-1 Т</t>
  </si>
  <si>
    <t>1292-1 Т</t>
  </si>
  <si>
    <t>1293-1 Т</t>
  </si>
  <si>
    <t>1294-1 Т</t>
  </si>
  <si>
    <t>5,11,14,   15</t>
  </si>
  <si>
    <t>1295-1 Т</t>
  </si>
  <si>
    <t>1296-1 Т</t>
  </si>
  <si>
    <t>1297-1 Т</t>
  </si>
  <si>
    <t>1307-1 Т</t>
  </si>
  <si>
    <t>1327-1 Т</t>
  </si>
  <si>
    <t>1328-1 Т</t>
  </si>
  <si>
    <t>5,6,11,14,   15,19,20,21</t>
  </si>
  <si>
    <t>1329-1 Т</t>
  </si>
  <si>
    <t>1330-1 Т</t>
  </si>
  <si>
    <t>1331-1 Т</t>
  </si>
  <si>
    <t>1332-1 Т</t>
  </si>
  <si>
    <t>1333-1 Т</t>
  </si>
  <si>
    <t>1334-1 Т</t>
  </si>
  <si>
    <t>1335-1 Т</t>
  </si>
  <si>
    <t>1336-1 Т</t>
  </si>
  <si>
    <t>1337-1 Т</t>
  </si>
  <si>
    <t>1338-1 Т</t>
  </si>
  <si>
    <t>1339-1 Т</t>
  </si>
  <si>
    <t>1340-1 Т</t>
  </si>
  <si>
    <t>1342-1 Т</t>
  </si>
  <si>
    <t>1343-1 Т</t>
  </si>
  <si>
    <t>1344-1 Т</t>
  </si>
  <si>
    <t>1345-1 Т</t>
  </si>
  <si>
    <t>1349-1 Т</t>
  </si>
  <si>
    <t>1350-1 Т</t>
  </si>
  <si>
    <t>196-1 У</t>
  </si>
  <si>
    <t>6, 7, 11, 14, 15, 20, 21</t>
  </si>
  <si>
    <t>604 У</t>
  </si>
  <si>
    <t>Административное здание вокзала</t>
  </si>
  <si>
    <t>филиал АО "КДТС " по ст.Достык производственный участок ст.Алтынколь</t>
  </si>
  <si>
    <t>605 У</t>
  </si>
  <si>
    <t>Служебное здание перегрузочного терминала контейнеров</t>
  </si>
  <si>
    <t>606 У</t>
  </si>
  <si>
    <t>Служебное здание вокзала</t>
  </si>
  <si>
    <t xml:space="preserve">АО "Кедентранссервис" </t>
  </si>
  <si>
    <t>Услуги по нивелировке и выправки подкранового пути</t>
  </si>
  <si>
    <t>сентябрь, октябрь 2014 г</t>
  </si>
  <si>
    <t>г.Костанай, ул. Перронная, 1</t>
  </si>
  <si>
    <t xml:space="preserve">до 31 декабря 2014 года с даты вступления силы договора </t>
  </si>
  <si>
    <t>Ремонт электродвигателя КК-5</t>
  </si>
  <si>
    <t xml:space="preserve">  сентябрь, октябрь 2014 г</t>
  </si>
  <si>
    <t>Ремонт электродвигателя КК-2025</t>
  </si>
  <si>
    <t>г.Костанай, Перронная, 1</t>
  </si>
  <si>
    <t>248 Р</t>
  </si>
  <si>
    <t>249 Р</t>
  </si>
  <si>
    <t>250 Р</t>
  </si>
  <si>
    <t>11,14, 15</t>
  </si>
  <si>
    <t>607 У</t>
  </si>
  <si>
    <t>Спец.обследование крана КК-5</t>
  </si>
  <si>
    <t>608 У</t>
  </si>
  <si>
    <t>Спец.обследование крана КК-6,3</t>
  </si>
  <si>
    <t>609 У</t>
  </si>
  <si>
    <t>Спец.обследование крана КК-2025</t>
  </si>
  <si>
    <t>610 У</t>
  </si>
  <si>
    <t>37.00.20.11.00.10.00</t>
  </si>
  <si>
    <t>Услуги по откачиванию сточных вод</t>
  </si>
  <si>
    <t>Откачка сточных вод</t>
  </si>
  <si>
    <t>Услуги по откачиванию септика</t>
  </si>
  <si>
    <t xml:space="preserve">сентябрь, октябрь 2014 г </t>
  </si>
  <si>
    <t>611 У</t>
  </si>
  <si>
    <t>Работы связанные с приемкой новых зданий</t>
  </si>
  <si>
    <t>612 У</t>
  </si>
  <si>
    <t xml:space="preserve"> - изготовление технических паспортов на подкрановые пути (проверка профиля и изготовление технического паспорта и местной инструкции на подъездной путь грузового района г.Костанай и г.Лисаковск. Изготовление технического паспорта на подкрановые пути </t>
  </si>
  <si>
    <t>613 У</t>
  </si>
  <si>
    <t>Перезарядка огнетушителей</t>
  </si>
  <si>
    <t>3333 Т</t>
  </si>
  <si>
    <t>26.11.30.01.12.16.14.04.1</t>
  </si>
  <si>
    <t>Оперативная память</t>
  </si>
  <si>
    <t>Техническое исполнение - DIMM, вид памяти - DDR3, PC10600, емкость - 4 Гб</t>
  </si>
  <si>
    <t xml:space="preserve">2RX8 PC3-10600U-9-10-B0/4ГБ/DDR3 </t>
  </si>
  <si>
    <t>АО "Кедентранссервис" г.Астана, ул.Достык, 18</t>
  </si>
  <si>
    <t>3334 Т</t>
  </si>
  <si>
    <t>26.20.21.01.12.16.11.19.1</t>
  </si>
  <si>
    <t>Жесткий диск</t>
  </si>
  <si>
    <t>HDD 500 Gb, 3.5", 32Mb, SATA III</t>
  </si>
  <si>
    <t>3335 Т</t>
  </si>
  <si>
    <t>26.20.40.00.00.00.51.10.1</t>
  </si>
  <si>
    <t>Термопаста</t>
  </si>
  <si>
    <t>Силиконовая</t>
  </si>
  <si>
    <t>Термопаста, пакетик, 1г</t>
  </si>
  <si>
    <t>3336 Т</t>
  </si>
  <si>
    <t>26.20.40.00.00.00.21.10.1</t>
  </si>
  <si>
    <t>Кулер</t>
  </si>
  <si>
    <t>Вентилятор для центрального процессора.</t>
  </si>
  <si>
    <t>Тип: для процессора
Материал: Медь, Алюминий
Совместимость: Socket 1156/1155/1150
Диаметр вентилятора: 92 мм
Максимальный уровень шума, дБ: не более 21
Коннектор: 3 pin</t>
  </si>
  <si>
    <t>3337 Т</t>
  </si>
  <si>
    <t>26.20.40.00.00.00.11.10.1</t>
  </si>
  <si>
    <t xml:space="preserve"> Блок питания</t>
  </si>
  <si>
    <t>стандарт АTХ 450-600 Вт</t>
  </si>
  <si>
    <t>Номинальная мощность, Вт: не менее 400
Пиковая мощность, Вт: не менее 500
Количество PCI-Express коннекторов 12V (6-pin): не менее 2
Количество периферийных коннекторов Molex (4-pin): не менее 3
Количество SATA коннекторов: не менее 4</t>
  </si>
  <si>
    <t>3338 Т</t>
  </si>
  <si>
    <t>26.30.40.00.00.00.05.30.1</t>
  </si>
  <si>
    <t>Приемопередатчик</t>
  </si>
  <si>
    <t>Оптический трансивер</t>
  </si>
  <si>
    <t>Трансивер для DELL 8/4Gbps FC SAN Module</t>
  </si>
  <si>
    <t>3339 Т</t>
  </si>
  <si>
    <t>Коротковолновой HP MSA 2040 8Гб Fibre Channel SFP+, 4 п.(C8R23A)</t>
  </si>
  <si>
    <t>3340 Т</t>
  </si>
  <si>
    <t>Трансивер для HP 8/8 Base SAN Switch, 8Gb/sec</t>
  </si>
  <si>
    <t>3341 Т</t>
  </si>
  <si>
    <t>Трансивер для Dell MD36ххf</t>
  </si>
  <si>
    <t>3342 Т</t>
  </si>
  <si>
    <t>26.20.21.01.12.13.13.10.1</t>
  </si>
  <si>
    <t>Размер 2,5'', интерфейс SAS,  6 Гбит/сек</t>
  </si>
  <si>
    <t>Жесткие диски 2,5-дюймовые диски SAS 10 000 об/мин емкостью 1,2 Тбайт для DELL MD36xxf</t>
  </si>
  <si>
    <t>3343 Т</t>
  </si>
  <si>
    <t>Картридж для HP LJ M1136 (CC388A) -оригинал</t>
  </si>
  <si>
    <t>3344 Т</t>
  </si>
  <si>
    <t>Картридж для HP LJ 600 (CE390Х) - оригинал</t>
  </si>
  <si>
    <t>3345 Т</t>
  </si>
  <si>
    <t>Картридж для Canon LBP6000 (Canon 725) - оригинал</t>
  </si>
  <si>
    <t>3346 Т</t>
  </si>
  <si>
    <t>Картридж для HP LJ M1212nf/1102 (CE285A) - оригинал</t>
  </si>
  <si>
    <t>3347 Т</t>
  </si>
  <si>
    <t>Картридж для HP LJ M1536 dnf/1566 (CE278A) - оригинал</t>
  </si>
  <si>
    <t>3348 Т</t>
  </si>
  <si>
    <t>26.20.16.11.13.12.11.40.1</t>
  </si>
  <si>
    <t>Тонерный. Цветной</t>
  </si>
  <si>
    <t xml:space="preserve">Картридж для HP Color LJ Pro CP5225n (CE740A, CE741A, CE742A, CE743A - комплект) - оригинал  </t>
  </si>
  <si>
    <t>3349 Т</t>
  </si>
  <si>
    <t>Картридж для HP Color LJ CP 2025n (СС530A,СС531A,СС532A, СС533A - комплект) - оригинал</t>
  </si>
  <si>
    <t>3350 Т</t>
  </si>
  <si>
    <t>Тонер картридж для Canon IR2520 (C-EXV 33) - оригинал</t>
  </si>
  <si>
    <t>3351 Т</t>
  </si>
  <si>
    <t>26.30.30.12.11.11.11.15.1</t>
  </si>
  <si>
    <t xml:space="preserve">Разъем телефонный </t>
  </si>
  <si>
    <t>Коннектор модульный RJ45</t>
  </si>
  <si>
    <t>Коннектер RJ45</t>
  </si>
  <si>
    <t>3352 Т</t>
  </si>
  <si>
    <t>26.30.30.40.20.10.26.10.1</t>
  </si>
  <si>
    <t>Оборудование WiFi</t>
  </si>
  <si>
    <t>Оборудование для организации беспроводного подключения к сети передачи данных</t>
  </si>
  <si>
    <t>Тип оборудования: точка доступа;
Cтандарты Wi-Fi: 802.11n, 802.11g, 802.11b;
Стандарты проводной связи: 802.3 (10BASE-T) Ethernet, 802.3u (100BASE-TX) Ethernet, Passive PoE;
Скорость передачи: не менее 150 Mbps;
Дальность действия: не менее 15 km;
Частотный диапазон: 2.412‒2.462 GHz;
Модуляция сигнала: OFDM (QPSK), OFDM (BPSK), OFDM (64QAM), OFDM (16 QAM), DSSS; VSWR: 1.6:1;
HPBW по горизонтали: не менее 55°; HPBW по веритикали: не менее 53°; Операционная система: AirOS; Процессор: Atheros MIPS 24KC; Частота процессора: не менее 400 MHz; Размер оперативной памяти: не менее 32 MB; Размер флэш памяти: не менее 8 MB; Направленность антенны: секторная;
Антенна (кол-во): не менее 1 шт; Поддержка MIMO: есть; Тип MIMO :2 × 2; Мощность передачи (макс) 26 dBm; Поляризация: двойная линейная; Усиление антенны: 10.4-11.2 dBi; Порты и интерфейсы: 2 × 10/100 BASE-TX (Cat. 5, RJ-45) Ethernet Interface; Режимы беспроводной сети: Access Point, Station WDS, Bridge, Station; Виды шифрования: WEP, WPA;
Диапазоны частот: 2,4 GHz; Исполнение: уличная;
Макс. кол-во одновременно подкл. клиентов: не менее 30; Службы: DHCP Server, Port Forwarding; Способы подключения: WAN DHCP, PPTP, PPPoE, статический IP; Стандарты PoE: Passive PoE;
Тип точки доступа: CPE; Потребляемая мощность (макс): 8 Watts; Питание: 24 V, 0.5 А, PoE;
Комплектация точка доступа, комплект для установки на столб, адаптер питания, провод для подключения адаптера питания к сети, два жгута, монтажный комплект Ubiquiti NanoStation Mount NSM</t>
  </si>
  <si>
    <t>3353 Т</t>
  </si>
  <si>
    <t>Автоматическое принятие вызовов при надевании гарнитуры на ухо
Автоматическая передача вызова между мобильным телефоном и гарнитурой
Автоматическое обновление информации о статусе присутствия пользователя в сети во время разговора по мобильному телефону или через ПК
Воспроизведение звука в расширенном частотном диапазоне
Технология Multipoint – одновременная работа с двумя Bluetooth устройствами
Три уровня защиты от шума ветра
Поддержка голосовых команд -  «answer», «ignore» и «pair»
Голосовые оповещения о состоянии гарнитуры и входящем абоненте
Время работы - до 7 часов в режиме разговора и 11 дней в режиме ожидания
Протестирована для комфортного ношения в течение длительного периода, имеет покрытие для защиты от пота и влаги (P2i)
Вес  - 18 грамм</t>
  </si>
  <si>
    <t>3354 Т</t>
  </si>
  <si>
    <t>26.40.42.00.00.00.12.10.1</t>
  </si>
  <si>
    <t>Громкоговоритель</t>
  </si>
  <si>
    <t>Абонентский.</t>
  </si>
  <si>
    <t>Спикерфон должен поддерживать подключение к ПК и мобильному устройству по технологий беспроводной связи Bluetooth®v2.1+EDR
Оптимизирована под  Microsoft® Lync™ и Microsoft® Office Communicator
Работа в режиме разговора - до 7 часов
Работа в режиме ожидания - до 5 дней
Широкополосная передача звука (до 6800 Hz)
Full Duplex, 360° покрытие помещения
Двунаправленный микрофон с шумоподавлением
Цифровая обработка сигнала — DSP (Digital Signal Processing) обеспечивает естественное звучание голоса
Технология A2DP для передачи музыки, подсказок GPS и др звуков с устройств, поддерживающих A2DP</t>
  </si>
  <si>
    <t>3355 Т</t>
  </si>
  <si>
    <t>27.32.13.00.02.04.26.21.1</t>
  </si>
  <si>
    <t xml:space="preserve"> Кабель</t>
  </si>
  <si>
    <t>USB2.0 A(p)-A(m). Для подключения периферийных устройств.</t>
  </si>
  <si>
    <t>Тип:  USB A-A
Длина: 3 м</t>
  </si>
  <si>
    <t>3356 Т</t>
  </si>
  <si>
    <t>22.21.29.00.00.17.40.10.1</t>
  </si>
  <si>
    <t>Адаптер</t>
  </si>
  <si>
    <t>8Gb/s FC Fibre Channel PCI-e Dual Channel Host Bus Adapter</t>
  </si>
  <si>
    <t>3357 Т</t>
  </si>
  <si>
    <t>Тип подключения:  Проводная
Интерфейс:  USB
Тип мыши:  Оптическая
Кнопки управления: 3 кнопки, включая колесо-кнопку
Цвет: Черный
Дополнительно: Симметричный дизайн, подходит как для левшей, так и для правшей
Размеры (Ш х В х Г): 6.35 х 11.5 х 3.5 см
Размер упаковки (Ш х В х Г): 12.1 х 14 х 5.4 см
Вес изделия: 0.095 кг
Вес с упаковкой: 0.17 кг</t>
  </si>
  <si>
    <t>3358 Т</t>
  </si>
  <si>
    <t>22.21.29.00.00.24.40.10.1</t>
  </si>
  <si>
    <t>Переходник</t>
  </si>
  <si>
    <t>USB 2.0 преходник на COM RS232 порт (Длина 1.8 метра)</t>
  </si>
  <si>
    <t>3359 Т</t>
  </si>
  <si>
    <t>26.51.84.00.00.00.02.12.1</t>
  </si>
  <si>
    <t>Карта пластиковая</t>
  </si>
  <si>
    <t>со встроенной микросхемой, для использования в тахографе</t>
  </si>
  <si>
    <t>Тонкая, под прямую печать, 86х54х0,8 мм
Назначение изделия: Предназначена для использования совместно с устройствами контроля доступа в помещениях в качестве ключа доступа
Технические характеристики: Габаритные размеры, мм 86х54х0.8</t>
  </si>
  <si>
    <t>3360 Т</t>
  </si>
  <si>
    <t>26.20.16.11.11.11.11.10.1</t>
  </si>
  <si>
    <t>Ленточный.</t>
  </si>
  <si>
    <t>Набор для печати DataCard- полноцветная красящая лента YMCK-T, чистящий ролик, чистящая карта.Нормативный ресурс-500 отпечатков.</t>
  </si>
  <si>
    <t>3361 Т</t>
  </si>
  <si>
    <t>26.30.21.00.03.20.10.10.1</t>
  </si>
  <si>
    <t>Медиаконвертер</t>
  </si>
  <si>
    <t>управляемый</t>
  </si>
  <si>
    <t>Медиаконвертер 1000BASE-T порт,1 1000BASE-LX порт</t>
  </si>
  <si>
    <t>3362 Т</t>
  </si>
  <si>
    <t>26.20.40.00.00.00.01.01.1</t>
  </si>
  <si>
    <t>Док -станция</t>
  </si>
  <si>
    <t>для жестких дисков</t>
  </si>
  <si>
    <t>Формат:  2.5", 3.5"
Совместимость:  SATA
Интерфейс:  USB 2.0, USB 3.0
Индикаторы:  Питание, Состояние
Скорость передачи данных: до 5 Гбит/с
Обратная совместимость с USB 2.0 (до 480 Мбит/с) и USB 1.1 интерфейсами
Поддержка 2.5” и 3.5” SATA I/II/III и SSD жестких дисков до 2ТБ
Возможность записи и считывания с двух дисков одновременно</t>
  </si>
  <si>
    <t>3363 Т</t>
  </si>
  <si>
    <t>27.31.12.00.00.10.10.12.2</t>
  </si>
  <si>
    <t>Оптический шнур (патчкорд)</t>
  </si>
  <si>
    <t>Шнур оптический соединительный (патчкорд), оконцован с двух сторон коннекторами типа LC - LC одномодовое или многомодовое волокно, кабель 2-3 миллиметра</t>
  </si>
  <si>
    <t>Оптический шнур LC-LC MM 20 метров</t>
  </si>
  <si>
    <t>3364 Т</t>
  </si>
  <si>
    <t>цифровая видео или фотокамера, способная в реальном времени фиксировать изображения, предназначенные для дальнейшей передачи по сети Интернет (в программах типа Skype, Instant Messenger или в любом другом видеоприложении), 1,3 Мпикс,  USB 2.0</t>
  </si>
  <si>
    <t>Совместимость Совместимость LED ТВ: 2013: F4500, F5300~F5500, F6200~F6800; 2012 EH5300, ES5500, ES6100~ES6900, ES7200; 2011: D6500 и выше (32"и выше) Плазменные ТВ: 2013: F5500; 2012: E550, E6500; 2011: D8000
Максимальные углы обзора, Г/В 63
Тип питания USB
Комплектация Инструкция пользователя USB кабель Прищепка для USB кабеля
Вес 0.113 кг</t>
  </si>
  <si>
    <t>3365 Т</t>
  </si>
  <si>
    <t>USB Power Adapter for Samsung Galaxy Tab</t>
  </si>
  <si>
    <t>3366 Т</t>
  </si>
  <si>
    <t>Тип:  Клавиатура + мышь
Тип клавиатуры:  Мультимедийная, Slim-клавиатура
Тип подключения:  Беспроводная
Интерфейс:  USB
Клавиши быстрого доступа:  3 клавиши управления звуком, 8 горячих клавиш для быстрого доступа к приложениям, 4 клавиши управление мультимедиа (активируются клавишей Fn), кнопка спящего режима
Мышь:  Беспроводная
Тип мыши:  Оптическая
Кнопки управления (мышь): 3 клавиши, включая колесо прокрутки
Тип связи: Беспроводная связь на частоте 2.4 ГГц
Цвет: Черный
Питание: 2 батареи типа AA (клавиатура), 2 батареи типа AA (мышь)
Размеры (Ш х В х Г): 42.1 x 14.5 x 2.5 см
Размеры упаковки (Ш х В х Г): 56 x 19 x 4.5 см</t>
  </si>
  <si>
    <t>3367 Т</t>
  </si>
  <si>
    <t>Доукомплектация оборудование в кластере Juniper EX4200</t>
  </si>
  <si>
    <t>3368 Т</t>
  </si>
  <si>
    <t>32.99.61.00.00.00.30.80.1</t>
  </si>
  <si>
    <t>Для AVAYA AURA</t>
  </si>
  <si>
    <t>3369 Т</t>
  </si>
  <si>
    <t>33.20.29.16.20.00.00</t>
  </si>
  <si>
    <t>Работы по созданию структурированной кабельной сети</t>
  </si>
  <si>
    <t>Комплекс работ по созданию структурированной кабельной сети</t>
  </si>
  <si>
    <t>Построение СКС с организацией ВОЛС</t>
  </si>
  <si>
    <t>3370 Т</t>
  </si>
  <si>
    <t>28.23.13.00.00.00.11.12.1</t>
  </si>
  <si>
    <t>аппарат кассовый автономный</t>
  </si>
  <si>
    <t>портативная машина, работающая от внутреннего аккумулятора емкостью 3А/ч, с термопринтером (термолента 57мм), с разрядностью светодиодного индикатора – 8 знаков. Машина предназначена для автоматизации учета, контроля и первичной обработки информации кассовых операций в торговле и сфере услуг, регистрации ее на печатаемых документах.</t>
  </si>
  <si>
    <t>Приобретение фискальных регистраторов</t>
  </si>
  <si>
    <t>324-2 Т</t>
  </si>
  <si>
    <t>26.20.30.00.00.55.20.01.1</t>
  </si>
  <si>
    <t>Комплекс оборудования сетевой безопасности</t>
  </si>
  <si>
    <t>оборудование сетевой безопасности для защиты от распределенных атак, вторжений, вирусов, угроз различного типа (защита от DDoS, межсетевое экранирование, IPS/IDS, Антивирус, Антиспам)</t>
  </si>
  <si>
    <t>Доукомплектация в кластере Cisco IronPort c-170</t>
  </si>
  <si>
    <t>26.20.21.01.14.12.12.10.1</t>
  </si>
  <si>
    <t>Жесткий диск внешний</t>
  </si>
  <si>
    <t>Размер 2,5'', интерфейс USB 3.0, емкость - 1 Тб</t>
  </si>
  <si>
    <t>Объем памяти, Гб: 1000
Цвет используемый в оформлении: Черный
Скорость передачи данных интерфейса: До 5 Гбит/сек
Тип интерфейса:  USB 3.0
Индикаторы:  Питание, Чтение/запись
Дополнительно: Система компенсации, защищающая от повреждений
Кнопка One Touch Auto-Backup для быстрого создания резервной копии данных
Размеры (Ш х В х Г): 8 х 1.5 х 13 см
Вес изделия: 0.182 кг</t>
  </si>
  <si>
    <t>Тип оборудования:  Гарнитура
Тип подключения : Проводные
Цвет используемый в оформлении: Черный
Минимальная частота наушников, Гц:  20
Максимальная частота наушников, кГц:  20
Частота микрофона:  100 - 10 000 Гц
Разъемы: USB
Регулятор громкости: Есть
Крепление: Вертикальная дужка
Дополнительно: Легкая гарнитура с вертикальной регулируемой дужкой 
Поворотный держатель микрофона 
Микрофон с функцией шумоподавления 
Настоящий цифровой звук через USB-разъем 
Встроенные элементы управления
Длина шнура: 1.8 м
Размеры упаковки (Ш х В х Г): 17.9 x 22.8 x 8.3 см
Вес изделия: 0.13 кг
Вес с упаковкой: 0.47 кг</t>
  </si>
  <si>
    <t>3371 Т</t>
  </si>
  <si>
    <t>3, 4, 5, 6, 10, 14, 16</t>
  </si>
  <si>
    <t>251 Р</t>
  </si>
  <si>
    <t>432-1 У</t>
  </si>
  <si>
    <t>апрель, март  2014 года</t>
  </si>
  <si>
    <t>614 У</t>
  </si>
  <si>
    <t xml:space="preserve"> - страхование автотранспорта КАМАЗ Гос.номер 684 АЕ 05</t>
  </si>
  <si>
    <t>3372 Т</t>
  </si>
  <si>
    <t>толкатель электрогидровлический ТЭУ2 для  козлового крана</t>
  </si>
  <si>
    <t>3373 Т</t>
  </si>
  <si>
    <t>28.22.19.00.00.20.41.10.1</t>
  </si>
  <si>
    <t>Вал-шестерня</t>
  </si>
  <si>
    <t>для подъемно-транспортного оборудования</t>
  </si>
  <si>
    <t xml:space="preserve">Вал-шестерня ходовой тележки ТГ50.09.001К для козлового крана </t>
  </si>
  <si>
    <t>3374 Т</t>
  </si>
  <si>
    <t>26.20.16.14.20.01.10.01.1</t>
  </si>
  <si>
    <t>Узел захвата</t>
  </si>
  <si>
    <t>Узел захвата в сборе для многофункционального устройства</t>
  </si>
  <si>
    <t xml:space="preserve">тормозной захват в комплекте  с пальсами для   козлового крана  </t>
  </si>
  <si>
    <t>3375 Т</t>
  </si>
  <si>
    <t>27.90.70.00.00.20.40.14.1</t>
  </si>
  <si>
    <t>Блок диодов и резисторов</t>
  </si>
  <si>
    <t>для работы в схемах управления стрелками при электрической централизации</t>
  </si>
  <si>
    <t xml:space="preserve">Блок резисторов БК12 кат.NИРАК434.331.003-07
для двигателя перемещения тележки для козлового крана </t>
  </si>
  <si>
    <t>3376 Т</t>
  </si>
  <si>
    <t>27.12.21.11.11.11.12.10.1</t>
  </si>
  <si>
    <t>Сила тока 10А</t>
  </si>
  <si>
    <t xml:space="preserve">Предохранители 10 500V gG 10Адля  козлового крана </t>
  </si>
  <si>
    <t>38-3 Р</t>
  </si>
  <si>
    <t>14, 15</t>
  </si>
  <si>
    <t>49-3 Р</t>
  </si>
  <si>
    <t>60-3 Р</t>
  </si>
  <si>
    <t>65-3 Р</t>
  </si>
  <si>
    <t>7, 15</t>
  </si>
  <si>
    <t>230-1 Р</t>
  </si>
  <si>
    <t>3,4,5,7, 15</t>
  </si>
  <si>
    <t>235-1 Р</t>
  </si>
  <si>
    <t>774-2 Т</t>
  </si>
  <si>
    <t>775-2 Т</t>
  </si>
  <si>
    <t>3, 11, 14, 15</t>
  </si>
  <si>
    <t>776-2 Т</t>
  </si>
  <si>
    <t>13.94.11.00.00.50.10.14.1</t>
  </si>
  <si>
    <t>Петлевой, грузоподъемностью  5 тн</t>
  </si>
  <si>
    <t>3,4,5,11, 14, 15</t>
  </si>
  <si>
    <t>777-2 Т</t>
  </si>
  <si>
    <t>13.94.11.00.00.50.10.13.1</t>
  </si>
  <si>
    <t>Петлевой, грузоподъемностью  4 тн</t>
  </si>
  <si>
    <t>3, 4, 5, 11, 14, 15</t>
  </si>
  <si>
    <t>778-2 Т</t>
  </si>
  <si>
    <t>782-1 Т</t>
  </si>
  <si>
    <t>11, 14, 15, 18, 19, 20, 21</t>
  </si>
  <si>
    <t>792-1 Т</t>
  </si>
  <si>
    <t>16.10.39.00.00.00.04.02.1</t>
  </si>
  <si>
    <t>III сорт, толщина до 30 мм</t>
  </si>
  <si>
    <t>3, 5, 11, 14, 15, 18, 19, 20, 21</t>
  </si>
  <si>
    <t>16.10.39.00.00.01.04.04.1</t>
  </si>
  <si>
    <t>Доска необрезная</t>
  </si>
  <si>
    <t>толщина 25 мм, ширина 150 мм</t>
  </si>
  <si>
    <t>Доска необрезная 25 мм L6м</t>
  </si>
  <si>
    <t>3377 Т</t>
  </si>
  <si>
    <t>793-1 Т</t>
  </si>
  <si>
    <t>Оцинкованный профлист С-44-1000 (5200*1047)</t>
  </si>
  <si>
    <t>6, 11, 14, 15, 16, 17, 18, 19, 20, 21</t>
  </si>
  <si>
    <t>795-1 Т</t>
  </si>
  <si>
    <t>805-2 Т</t>
  </si>
  <si>
    <t>3, 11, 14, 15, 16, 17, 18, 19, 20, 21</t>
  </si>
  <si>
    <t>806-2 Т</t>
  </si>
  <si>
    <t>11, 14 ,15</t>
  </si>
  <si>
    <t>807-2 Т</t>
  </si>
  <si>
    <t>808-2 Т</t>
  </si>
  <si>
    <t>809-2 Т</t>
  </si>
  <si>
    <t>20.41.32.00.00.00.60.30.4</t>
  </si>
  <si>
    <t xml:space="preserve">Моющее средство </t>
  </si>
  <si>
    <t>для металических поверхностей</t>
  </si>
  <si>
    <t>3, 4, 5, 11, 14, 15, 16, 17</t>
  </si>
  <si>
    <t>3177-1 Т</t>
  </si>
  <si>
    <t>810-1 Т</t>
  </si>
  <si>
    <t>813-2 Т</t>
  </si>
  <si>
    <t>814-2 Т</t>
  </si>
  <si>
    <t>816-2 Т</t>
  </si>
  <si>
    <t>819-2 Т</t>
  </si>
  <si>
    <t>820-2 Т</t>
  </si>
  <si>
    <t>821-2 Т</t>
  </si>
  <si>
    <t>822-2 Т</t>
  </si>
  <si>
    <t>830-2 Т</t>
  </si>
  <si>
    <t>831-2 Т</t>
  </si>
  <si>
    <t>832-2 Т</t>
  </si>
  <si>
    <t>833-2 Т</t>
  </si>
  <si>
    <t>839-2 Т</t>
  </si>
  <si>
    <t>841-2 Т</t>
  </si>
  <si>
    <t>842-2 Т</t>
  </si>
  <si>
    <t>843-2 Т</t>
  </si>
  <si>
    <t>Резец токарный подрезной торцовой с пластинками из быстрорежущей стали. ГОСТ 18871-73</t>
  </si>
  <si>
    <t>5, 11, 14, 15</t>
  </si>
  <si>
    <t>844-2 Т</t>
  </si>
  <si>
    <t>845-2 Т</t>
  </si>
  <si>
    <t>846-2 Т</t>
  </si>
  <si>
    <t>847-2 Т</t>
  </si>
  <si>
    <t>848-2 Т</t>
  </si>
  <si>
    <t>850-2 Т</t>
  </si>
  <si>
    <t>854-2 Т</t>
  </si>
  <si>
    <t>855-2 Т</t>
  </si>
  <si>
    <t>856-2 Т</t>
  </si>
  <si>
    <t>857-2 Т</t>
  </si>
  <si>
    <t>858-2 Т</t>
  </si>
  <si>
    <t>859-2 Т</t>
  </si>
  <si>
    <t>3163-1 Т</t>
  </si>
  <si>
    <t>3164-1 Т</t>
  </si>
  <si>
    <t>3165-1 Т</t>
  </si>
  <si>
    <t>3166-1 Т</t>
  </si>
  <si>
    <t>812-2 Т</t>
  </si>
  <si>
    <t>860-2 Т</t>
  </si>
  <si>
    <t>25.93.15.00.00.13.10.10.3</t>
  </si>
  <si>
    <t>3, 11, 14, 15, 16, 17</t>
  </si>
  <si>
    <t>861-2 Т</t>
  </si>
  <si>
    <t>862-2 Т</t>
  </si>
  <si>
    <t>11, 14, 15, 18,19,20,21</t>
  </si>
  <si>
    <t>870-2 Т</t>
  </si>
  <si>
    <t>11, 14, 15, 18, 20, 21</t>
  </si>
  <si>
    <t>872-2 Т</t>
  </si>
  <si>
    <t xml:space="preserve">Ведро </t>
  </si>
  <si>
    <t>для воды, оцинкованное, вместимостью от 7 до 9 л, ГОСТ 20558-82</t>
  </si>
  <si>
    <t>4, 5, 11, 14, 15</t>
  </si>
  <si>
    <t>3176-1 Т</t>
  </si>
  <si>
    <t>102-1 У</t>
  </si>
  <si>
    <t>127-2 У</t>
  </si>
  <si>
    <t>136-1 У</t>
  </si>
  <si>
    <t>ноябрь, декабрь 2014г.</t>
  </si>
  <si>
    <t>903-2 Т</t>
  </si>
  <si>
    <t>904-2 Т</t>
  </si>
  <si>
    <t>905-2 Т</t>
  </si>
  <si>
    <t>906-2 Т</t>
  </si>
  <si>
    <t>907-2 Т</t>
  </si>
  <si>
    <t>908-2 Т</t>
  </si>
  <si>
    <t>909-2 Т</t>
  </si>
  <si>
    <t>910-2 Т</t>
  </si>
  <si>
    <t>911-2 Т</t>
  </si>
  <si>
    <t>912-2 Т</t>
  </si>
  <si>
    <t>913-2 Т</t>
  </si>
  <si>
    <t>914-2 Т</t>
  </si>
  <si>
    <t>915-2 Т</t>
  </si>
  <si>
    <t>917-2 Т</t>
  </si>
  <si>
    <t>918-2 Т</t>
  </si>
  <si>
    <t>919-2 Т</t>
  </si>
  <si>
    <t>920-2 Т</t>
  </si>
  <si>
    <t>921-2 Т</t>
  </si>
  <si>
    <t>922-2 Т</t>
  </si>
  <si>
    <t>923-2 Т</t>
  </si>
  <si>
    <t>17.23.13.35.00.00.00.38.1</t>
  </si>
  <si>
    <t>Книга регистрации налоговых счетов - фактур, согласно приложения к приказу МГД РК от 14.07.2000 г. № 712 формата А4 альбомный, 100 листов</t>
  </si>
  <si>
    <t>877-2 Т</t>
  </si>
  <si>
    <t>878-2 Т</t>
  </si>
  <si>
    <t>879-2 Т</t>
  </si>
  <si>
    <t>880-2 Т</t>
  </si>
  <si>
    <t>3167-1 Т</t>
  </si>
  <si>
    <t>3168-1 Т</t>
  </si>
  <si>
    <t>3169-1 Т</t>
  </si>
  <si>
    <t>3170-1 Т</t>
  </si>
  <si>
    <t>3171-1 Т</t>
  </si>
  <si>
    <t>3174-1 Т</t>
  </si>
  <si>
    <t>11, 14, 15, 19, 20, 21</t>
  </si>
  <si>
    <t>3175-1 Т</t>
  </si>
  <si>
    <t>863-1 Т</t>
  </si>
  <si>
    <t>864-1 Т</t>
  </si>
  <si>
    <t>865-1 Т</t>
  </si>
  <si>
    <t>866-1 Т</t>
  </si>
  <si>
    <t>867-1 Т</t>
  </si>
  <si>
    <t>3, 4, 5, 6, 11, 14, 15, 16, 17, 18, 19, 20, 21</t>
  </si>
  <si>
    <t>925-1 Т</t>
  </si>
  <si>
    <t>110-1 У</t>
  </si>
  <si>
    <t>Текущий ремонт пожарно-охранной сигнализации</t>
  </si>
  <si>
    <t>Сентяррь, октябрь 2014 года</t>
  </si>
  <si>
    <t xml:space="preserve">в течение 30 календарных дней с даты вступления в силу договора </t>
  </si>
  <si>
    <t>6, 11, 14, 15, 20, 21</t>
  </si>
  <si>
    <t>134-1 У</t>
  </si>
  <si>
    <t>ноябрь, декабрь 2014 год</t>
  </si>
  <si>
    <t>3172-1 Т</t>
  </si>
  <si>
    <t>252 Р</t>
  </si>
  <si>
    <t>3379 Т</t>
  </si>
  <si>
    <t>19.20.24.00.00.00.10.10.2</t>
  </si>
  <si>
    <t>Керосин</t>
  </si>
  <si>
    <t>осветительный КО-25, плотность при 20°С не менее 795 кг/м3,  массовая доля общей серы не более 0,04%</t>
  </si>
  <si>
    <t>керосин авиационный</t>
  </si>
  <si>
    <t>сентябрь, октябрь2014год</t>
  </si>
  <si>
    <t>3380 Т</t>
  </si>
  <si>
    <t>27.11.21.20.30.10.21.27.1</t>
  </si>
  <si>
    <t>Электродвигатель переменного тока асинхронный</t>
  </si>
  <si>
    <t>трехфазный, с номинальной частотой сети на 50 Гц, с синхронной частотой вращения 720 мин, номинальная мощность 37кВт</t>
  </si>
  <si>
    <t xml:space="preserve">электродвигатель для козлового крана </t>
  </si>
  <si>
    <t>сентябрь, октябрь 2014год</t>
  </si>
  <si>
    <t>23.14.12.00.00.00.11.10.2</t>
  </si>
  <si>
    <t>3, 11, 14, 15, 16, 17, 18, 19</t>
  </si>
  <si>
    <t xml:space="preserve">3, 5, 11, 14, 15, 16, 17, </t>
  </si>
  <si>
    <t>27.90.33.00.00.00.20.17.1</t>
  </si>
  <si>
    <t>мощностью свыше 2,5 но не выше  3,0 кВт</t>
  </si>
  <si>
    <t>ТЭН Б-3кВт</t>
  </si>
  <si>
    <t>3, 4, 5, 6, 11, 14, 15, 18, 19, 20, 21</t>
  </si>
  <si>
    <t>Тосол -40 Oil Right</t>
  </si>
  <si>
    <t>Антифриз -40 green</t>
  </si>
  <si>
    <t>27.90.33.00.00.00.30.27.1</t>
  </si>
  <si>
    <t>мощностью свыше 12,5 но не выше  16,0 кВт</t>
  </si>
  <si>
    <t>ТЭН Б-15кВт</t>
  </si>
  <si>
    <t>3381 Т</t>
  </si>
  <si>
    <t>881-1 Т</t>
  </si>
  <si>
    <t>Насос STAR-RS 30/4</t>
  </si>
  <si>
    <t>6, 14, 15, 19, 20, 21</t>
  </si>
  <si>
    <t>2116-1 Т</t>
  </si>
  <si>
    <t xml:space="preserve">Утеплитель синтепон, ткань - смесовая, ВО
Комплект зимней спецодежды состоит из куртки и брюк (полукомбинезон). Куртка со светоотражающими полосами, суппортной застежкой на пуговицы, меховым воротником, отстегивающимся регулируемым капюшоном на контактной ленте, трикотажными напульсниками, усилительными накладками в области локтей. В костюме брюки (полукомбинезон)
на лямках, которые регулируются фасетками, размеры по заявке филиала, с нанесением фирменного логотипа
</t>
  </si>
  <si>
    <t>2117-1 Т</t>
  </si>
  <si>
    <t>2118-1 Т</t>
  </si>
  <si>
    <t>2119-1 Т</t>
  </si>
  <si>
    <t>2121-1 Т</t>
  </si>
  <si>
    <t xml:space="preserve">каска зашитная СОМ3-55 </t>
  </si>
  <si>
    <t>2123-1 Т</t>
  </si>
  <si>
    <t>2141-1 Т</t>
  </si>
  <si>
    <t>3, 4, 5, 6, 8, 14, 15, 18, 19, 20, 21</t>
  </si>
  <si>
    <t>6, 8, 11, 14, 15, 19, 20, 21</t>
  </si>
  <si>
    <t>3, 5, 6, 8, 11, 14, 15, 18, 19, 20, 21</t>
  </si>
  <si>
    <t>6, 7, 8, 11, 14, 15, 18, 19, 20, 21</t>
  </si>
  <si>
    <t>3, 5, 6, 7, 8,  11, 14, 15, 19, 20, 21</t>
  </si>
  <si>
    <t>20 календарных дней с даты вступления в силу договора</t>
  </si>
  <si>
    <t>2143-2 Т</t>
  </si>
  <si>
    <t>5, 7, 8, 14, 19, 20, 21</t>
  </si>
  <si>
    <t>2144-1 Т</t>
  </si>
  <si>
    <t>4, 5, 7, 8, 11, 14, 15, 16, 18, 19, 20, 21</t>
  </si>
  <si>
    <t>2183-1 Т</t>
  </si>
  <si>
    <t>Костюм сварщика</t>
  </si>
  <si>
    <t>3, 4, 5, 6, 8, 11, 14, 15</t>
  </si>
  <si>
    <t>2189-1 Т</t>
  </si>
  <si>
    <t>перчатки диэлектрические</t>
  </si>
  <si>
    <t>7, 8, 11, 14, 15, 16, 17, 18, 19, 20, 21</t>
  </si>
  <si>
    <t>2190-1 Т</t>
  </si>
  <si>
    <t>1509-2 Т</t>
  </si>
  <si>
    <t>20 дней  календарных дней с даты вступления в силу договора</t>
  </si>
  <si>
    <t>11, 14, 19, 20, 21,</t>
  </si>
  <si>
    <t>1511-1 Т</t>
  </si>
  <si>
    <t>8, 11, 14, 15, 18, 19, 20, 21</t>
  </si>
  <si>
    <t>1512-1 Т</t>
  </si>
  <si>
    <t>1517-1 Т</t>
  </si>
  <si>
    <t>1607-1 Т</t>
  </si>
  <si>
    <t xml:space="preserve"> до 31 декабря 2014 года с даты вступления договора</t>
  </si>
  <si>
    <t>8, 11, 14, 15, 16, 17</t>
  </si>
  <si>
    <t>1614-1 Т</t>
  </si>
  <si>
    <t xml:space="preserve"> 8, 11, 14, 18, 20, 21</t>
  </si>
  <si>
    <t>1612-2 Т</t>
  </si>
  <si>
    <t>8, 11, 14, 19, 20, 21</t>
  </si>
  <si>
    <t>1608-1 Т</t>
  </si>
  <si>
    <t>Для защиты от производственных загрязнений. Куртка, утепленная с центральной бортовой застежкой на шесть пуговиц, верхняя петля – сквозная. Брюки утепленные, на передних половинках боковые карманы. Комплект рабочий, защитного цвета. «Одежда специальная сигнальная повышенной видимости» ГОСТ 27575-87, логотип компании, цвета синий, темно-синий, должен быть расположен в центре на спине высота букв -5 см, ширина букв- 3 см., и впереди на левой стороне груди размер 10см х10 см.</t>
  </si>
  <si>
    <t>3, 4, 5, 6, 7, 8, 11, 14, 17</t>
  </si>
  <si>
    <t>1858-1 Т</t>
  </si>
  <si>
    <t>3, 4, 5, 6, 8, 11, 14, 16, 17</t>
  </si>
  <si>
    <t>1609-1 Т</t>
  </si>
  <si>
    <t>из грубой  овечьей натуральной шерсти, с резиновой подошвой, ГОСТ 18724-88</t>
  </si>
  <si>
    <t>8, 11, 14, 15, 18, 20, 21</t>
  </si>
  <si>
    <t>1602-1 Т</t>
  </si>
  <si>
    <t>11, 20</t>
  </si>
  <si>
    <t>8, 11, 14, 15</t>
  </si>
  <si>
    <t>1604-1 Т</t>
  </si>
  <si>
    <t>8, 11, 14, 15, 16, 17, 21</t>
  </si>
  <si>
    <t>1605-1 Т</t>
  </si>
  <si>
    <t>Предохранительные пояса безлямочные с амортизатором</t>
  </si>
  <si>
    <t>4, 5, 8, 11, 14, 15, 19, 20, 21</t>
  </si>
  <si>
    <t>1606-1 Т</t>
  </si>
  <si>
    <t>1857-1 Т</t>
  </si>
  <si>
    <t xml:space="preserve">8, 11, 14, 15 </t>
  </si>
  <si>
    <t>1859-1 Т</t>
  </si>
  <si>
    <t>4, 8, 11, 14, 15</t>
  </si>
  <si>
    <t>1851-1 Т</t>
  </si>
  <si>
    <t>1852-1 Т</t>
  </si>
  <si>
    <t xml:space="preserve">Респиратор </t>
  </si>
  <si>
    <t>3382 Т</t>
  </si>
  <si>
    <t>3107-1 Т</t>
  </si>
  <si>
    <t>октябрь-декабрь 2014 года</t>
  </si>
  <si>
    <t>11, 14, 15, 20, 21</t>
  </si>
  <si>
    <t>Костюм огнестойкий</t>
  </si>
  <si>
    <t>Куртка и комбинезон, летний</t>
  </si>
  <si>
    <t>3383 Т</t>
  </si>
  <si>
    <t>97-2 Р</t>
  </si>
  <si>
    <t>7, 11, 14, 20, 21</t>
  </si>
  <si>
    <t>615 У</t>
  </si>
  <si>
    <t>45.20.24.12.00.00.00</t>
  </si>
  <si>
    <t>Услуги по диагностике автотранспорта специального или специализированного назначения</t>
  </si>
  <si>
    <t>Услуги по диагностике погрузчиков Kalmar</t>
  </si>
  <si>
    <t>Установка прибора учета тепловой энергии на базе электромагнитного теплосчетчика марки Магика</t>
  </si>
  <si>
    <t>616 У</t>
  </si>
  <si>
    <t>1591-1 Т</t>
  </si>
  <si>
    <t>4, 11, 14, 16, 18</t>
  </si>
  <si>
    <t>сентябрь - декабрь      2014 года</t>
  </si>
  <si>
    <t>Южно-Казахстанский региональный филиал АО "КДТС" г. Шымкент, 
ул. Муминова, б/н</t>
  </si>
  <si>
    <t xml:space="preserve">Жилет </t>
  </si>
  <si>
    <t xml:space="preserve">4, 5, 8, 11, 14, 15, 18, 19, 20, 21 </t>
  </si>
  <si>
    <t>сентябрь, декабрь      2014 года</t>
  </si>
  <si>
    <t>1405-1 Т</t>
  </si>
  <si>
    <t>1404-1 Т</t>
  </si>
  <si>
    <t>Плащ мужской кожаный, ГОСТ 31293-2005</t>
  </si>
  <si>
    <t>4, 8, 11, 14, 15, 18, 19, 20, 21</t>
  </si>
  <si>
    <t>1403-1 Т</t>
  </si>
  <si>
    <t xml:space="preserve">32.99.11.00.00.00.14.11.1 </t>
  </si>
  <si>
    <t>Для защиты от пылей и туманов</t>
  </si>
  <si>
    <t>сентябрь-декабрь      2014 года</t>
  </si>
  <si>
    <t>3384 Т</t>
  </si>
  <si>
    <t>3385 Т</t>
  </si>
  <si>
    <t>8, 14, 19, 20, 21</t>
  </si>
  <si>
    <t>14.12.30.00.00.11.05.16.1</t>
  </si>
  <si>
    <t xml:space="preserve">Куртка и брюки </t>
  </si>
  <si>
    <t>Для летного состава СВО. Демисезонные.</t>
  </si>
  <si>
    <t>сентябрь, октябрь      2014 года</t>
  </si>
  <si>
    <t>3386 Т</t>
  </si>
  <si>
    <t>1406 - 1 Т</t>
  </si>
  <si>
    <t>5, 6, 8, 11, 14, 15, 20, 21</t>
  </si>
  <si>
    <t>13.92.29.00.00.00.60.12.1</t>
  </si>
  <si>
    <t>Предохранительные пояса лямочные с амортизатором</t>
  </si>
  <si>
    <t>3387 Т</t>
  </si>
  <si>
    <t>8, 11, 14, 16, 17</t>
  </si>
  <si>
    <t>с даты подписания договора в течение 10 банковских дней</t>
  </si>
  <si>
    <t>3183-1 Т</t>
  </si>
  <si>
    <t>3182-1 Т</t>
  </si>
  <si>
    <t>33.14.19.20.00.00.00</t>
  </si>
  <si>
    <t>Ремонт асинхронных электродвигателей</t>
  </si>
  <si>
    <t>сентябрь, октябрь 2014</t>
  </si>
  <si>
    <t>г. Кокшетау, ул. Вернадского 1/34</t>
  </si>
  <si>
    <t>45000</t>
  </si>
  <si>
    <t>перемотка электродвигателя мощностью 11   кВт и ремонт статора,  ротора колец</t>
  </si>
  <si>
    <t>50000</t>
  </si>
  <si>
    <t>перемотка электродвигателя мощностью 22   кВт и ремонт статора,  ротора колец</t>
  </si>
  <si>
    <t>75000</t>
  </si>
  <si>
    <t>перемотка электродвигателя мощностью 30   кВт и ремонт статора,  ротора колец</t>
  </si>
  <si>
    <t>140000</t>
  </si>
  <si>
    <t>253 Р</t>
  </si>
  <si>
    <t>254 Р</t>
  </si>
  <si>
    <t>255 Р</t>
  </si>
  <si>
    <t>256 Р</t>
  </si>
  <si>
    <t>в течение 10 рабочих дней с даты вступления в силу договора</t>
  </si>
  <si>
    <t>43-1Т</t>
  </si>
  <si>
    <t>60-1Т</t>
  </si>
  <si>
    <t>3388 Т</t>
  </si>
  <si>
    <t>3389 Т</t>
  </si>
  <si>
    <t>3390 Т</t>
  </si>
  <si>
    <t>08.12.12.00.00.00.11.10.1</t>
  </si>
  <si>
    <t>Гравий</t>
  </si>
  <si>
    <t>мытый, неорганический зернистый сыпучий материал с зернами крупностью св. 5 мм, получаемый рассевом природных гравийно-песчаных смесей.</t>
  </si>
  <si>
    <t>сентябрь, октябрь 2014г.</t>
  </si>
  <si>
    <t>168</t>
  </si>
  <si>
    <t>тонна (метрическая)</t>
  </si>
  <si>
    <t>3391 Т</t>
  </si>
  <si>
    <t>автоуслуги и аустсорсинг</t>
  </si>
  <si>
    <t>347-1 У</t>
  </si>
  <si>
    <t>7, 11, 14, 15</t>
  </si>
  <si>
    <t>6, 7, 11, 14, 15</t>
  </si>
  <si>
    <t>617 У</t>
  </si>
  <si>
    <t>19-3 У</t>
  </si>
  <si>
    <t xml:space="preserve">Оценка имущества подлежащего реализации, по оптимизации действующего  локомотивного парка (14 единиц), находящихся на территории РК и за ее пределами </t>
  </si>
  <si>
    <t>в течение 20 дней с даты подписания договора</t>
  </si>
  <si>
    <t>Оценка имущества, подлеждащего реализации по оптимизации недействующего локомотивного прака (26,5 единиц), находящихся на территории РК</t>
  </si>
  <si>
    <t>в течение 30 дней с даты подписания договора</t>
  </si>
  <si>
    <t>6, 7, 11, 14, 20, 21</t>
  </si>
  <si>
    <t>588-1 У</t>
  </si>
  <si>
    <t>618 У</t>
  </si>
  <si>
    <t>Сварные работы козловых кранов КК-5 зав. № 2027, 2028, 1302</t>
  </si>
  <si>
    <t xml:space="preserve">в течение 10 календарных дней с даты вступления в силу договора </t>
  </si>
  <si>
    <t>26-2 У</t>
  </si>
  <si>
    <t xml:space="preserve">услуги по изгтовлению топографической съемки по земельным участкам КФ ВКО г. Усть-Каменогорск </t>
  </si>
  <si>
    <t>октябрь, ноябрь 2014г.</t>
  </si>
  <si>
    <t>до 31. декабря 2014 года с даты вступления в силу договора</t>
  </si>
  <si>
    <t>550-1 У</t>
  </si>
  <si>
    <t xml:space="preserve"> филиал АО "КДТС" по Восточно-Казахстанской области, г.Семей, п.Восточный, 6-ые дачи
</t>
  </si>
  <si>
    <t>до 31. декабря 2014г. с даты вступления в силу договора</t>
  </si>
  <si>
    <t>5, 11, 12, 14, 15</t>
  </si>
  <si>
    <t>551-1 У</t>
  </si>
  <si>
    <t>услуги по изгтовлению топографической съемки по земельным участкам КФ ВКО г. Семей</t>
  </si>
  <si>
    <t>услуги по изготовлению актов ввода в эксплуатацию объектов недвижимого имущества</t>
  </si>
  <si>
    <t>Услуги по регистрации, перерегистрации объектов недвижимого имущества</t>
  </si>
  <si>
    <t>619 У</t>
  </si>
  <si>
    <t>620 У</t>
  </si>
  <si>
    <t>621 У</t>
  </si>
  <si>
    <t>622 У</t>
  </si>
  <si>
    <t>сентябрь, октябрь 2014года</t>
  </si>
  <si>
    <t>19.20.29.00.00.11.40.14.1</t>
  </si>
  <si>
    <t>для дизельных двигателей с обозначением по SAE 5W-30 к использованию при температуре от -30 ... +20°С</t>
  </si>
  <si>
    <t>APICI/CFSAE 5W30</t>
  </si>
  <si>
    <t>19.20.29.00.00.11.20.14.1</t>
  </si>
  <si>
    <t>для бензиновых двигателей с обозначением по SAE 5W, зимнее к использованию при диапазоне температур ниже -30°С</t>
  </si>
  <si>
    <t>APICFSAE 5W30</t>
  </si>
  <si>
    <t>19.20.29.00.00.00.12.31.1</t>
  </si>
  <si>
    <t>Масло гидравлическое прочее</t>
  </si>
  <si>
    <t>L-HV22</t>
  </si>
  <si>
    <t xml:space="preserve">Масло трансмиссионное </t>
  </si>
  <si>
    <t>ATF DEXRON-III</t>
  </si>
  <si>
    <t>20.59.43.00.00.20.10.30.3</t>
  </si>
  <si>
    <t>Температура начала замерзания  не выше -65 °С, прозрачная однородная окрашенная жидкость без механических примесей</t>
  </si>
  <si>
    <t>литол-24</t>
  </si>
  <si>
    <t>20.59.43.00.00.10.00.50.1</t>
  </si>
  <si>
    <t>Температура кипения не менее 270 С, вязкость 900</t>
  </si>
  <si>
    <t>3392 Т</t>
  </si>
  <si>
    <t>3393 Т</t>
  </si>
  <si>
    <t>3394 Т</t>
  </si>
  <si>
    <t>3395 Т</t>
  </si>
  <si>
    <t>3396 Т</t>
  </si>
  <si>
    <t>3397 Т</t>
  </si>
  <si>
    <t>3398 Т</t>
  </si>
  <si>
    <t>3399 Т</t>
  </si>
  <si>
    <t>3400 Т</t>
  </si>
  <si>
    <t>3401 Т</t>
  </si>
  <si>
    <t>257 Р</t>
  </si>
  <si>
    <t>599-1 У</t>
  </si>
  <si>
    <t>623 У</t>
  </si>
  <si>
    <t>470 -1У</t>
  </si>
  <si>
    <t>На козловой кран</t>
  </si>
  <si>
    <t>5, 6, 7, 11, 14, 20, 21</t>
  </si>
  <si>
    <t>30 календраных дней с даты вступления в силу договора</t>
  </si>
  <si>
    <t>для защиты от кислот, тип В, ГОСТ 12.4.010-75</t>
  </si>
  <si>
    <t>5, 11, 14, 16, 17</t>
  </si>
  <si>
    <t>2641-1 Т</t>
  </si>
  <si>
    <t>2642-1 Т</t>
  </si>
  <si>
    <t>2646-1 Т</t>
  </si>
  <si>
    <t>3, 4, 5, 11, 14, 19, 20, 21</t>
  </si>
  <si>
    <t>2647-1 Т</t>
  </si>
  <si>
    <t>2648-1 Т</t>
  </si>
  <si>
    <t>3, 4, 5, 6, 11, 14, 16, 17, 19, 20, 21</t>
  </si>
  <si>
    <t>2650-1 Т</t>
  </si>
  <si>
    <t xml:space="preserve">пара </t>
  </si>
  <si>
    <t>4, 5, 11, 14, 15, 16, 17</t>
  </si>
  <si>
    <t>2651-1 Т</t>
  </si>
  <si>
    <t xml:space="preserve"> Коврик диэлектрический</t>
  </si>
  <si>
    <t>2652-1 Т</t>
  </si>
  <si>
    <t>2653 -1Т</t>
  </si>
  <si>
    <t>2655-1 Т</t>
  </si>
  <si>
    <t>2657 -1Т</t>
  </si>
  <si>
    <t>2658-1 Т</t>
  </si>
  <si>
    <t xml:space="preserve"> Костюм огнестойкий</t>
  </si>
  <si>
    <t>4, 5, 8, 11, 14, 15</t>
  </si>
  <si>
    <t>2660-1 Т</t>
  </si>
  <si>
    <t>2661-1 Т</t>
  </si>
  <si>
    <t>2662-1 Т</t>
  </si>
  <si>
    <t>1129-1 Т</t>
  </si>
  <si>
    <t>1137-1 Т</t>
  </si>
  <si>
    <t>УСК1-4,0/4000т.</t>
  </si>
  <si>
    <t>5, 6, 7, 11</t>
  </si>
  <si>
    <t>УСК1-4,0/5000 т.</t>
  </si>
  <si>
    <t>1130-1 Т</t>
  </si>
  <si>
    <t>УСК1-2,5/7000т.</t>
  </si>
  <si>
    <t>1133-1 Т</t>
  </si>
  <si>
    <t>ГОСТ 25573-82, 2СК-8,0/3000т</t>
  </si>
  <si>
    <t>5, 6, 11</t>
  </si>
  <si>
    <t>1135-1 Т</t>
  </si>
  <si>
    <t>ГОСТ 25573-82, СКК1-14,0/5500т.</t>
  </si>
  <si>
    <t>1132-1 Т</t>
  </si>
  <si>
    <t>5, 7, 11</t>
  </si>
  <si>
    <t>1134-1 Т</t>
  </si>
  <si>
    <t>3, 5, 6, 11</t>
  </si>
  <si>
    <t>1131-1 Т</t>
  </si>
  <si>
    <t>Кольцевой, грузоподъемностью 5 тн</t>
  </si>
  <si>
    <t>258 Р</t>
  </si>
  <si>
    <t>43.99.90.16.00.00.00</t>
  </si>
  <si>
    <t>Строительно-монтажные работы по устройству временной дороги</t>
  </si>
  <si>
    <t xml:space="preserve"> сентябрь, октябрь 2014г.</t>
  </si>
  <si>
    <t>49.41.20.22.00.00.00</t>
  </si>
  <si>
    <t>Услуги по аренде автоэкскаватора -планировщика с водителем</t>
  </si>
  <si>
    <t>624 У</t>
  </si>
  <si>
    <t>Работы дорожного катка</t>
  </si>
  <si>
    <t>услуги грейдера</t>
  </si>
  <si>
    <t>2593-1 Т</t>
  </si>
  <si>
    <t>7, 11, 14, 18, 20, 21</t>
  </si>
  <si>
    <t>2595-1 Т</t>
  </si>
  <si>
    <t>2596-1 Т</t>
  </si>
  <si>
    <t>2597-1Т</t>
  </si>
  <si>
    <t>2598-1Т</t>
  </si>
  <si>
    <t>2599-1Т</t>
  </si>
  <si>
    <t>2600-1 Т</t>
  </si>
  <si>
    <t>2601 -1Т</t>
  </si>
  <si>
    <t>2602-1 Т</t>
  </si>
  <si>
    <t xml:space="preserve"> для грузовых автомобилей, с каркасной щеткой</t>
  </si>
  <si>
    <t>5, 7, 11, 14</t>
  </si>
  <si>
    <t>2603-1 Т</t>
  </si>
  <si>
    <t>2604-1 Т</t>
  </si>
  <si>
    <t>28.11.42.00.00.00.10.47.1</t>
  </si>
  <si>
    <t xml:space="preserve">Трубка </t>
  </si>
  <si>
    <t>топливная, для дизельного двигателя</t>
  </si>
  <si>
    <t>3, 4, 5, 7, 11, 14</t>
  </si>
  <si>
    <t>2605-1Т</t>
  </si>
  <si>
    <t>2606-1Т</t>
  </si>
  <si>
    <t>29.32.20.00.00.00.60.23.1</t>
  </si>
  <si>
    <t>Боковое ветровое стекло</t>
  </si>
  <si>
    <t>триплекс, для грузовых автомобилей</t>
  </si>
  <si>
    <t>2607-1 Т</t>
  </si>
  <si>
    <t>2608-1Т</t>
  </si>
  <si>
    <t>2609-1 Т</t>
  </si>
  <si>
    <t>29.32.20.00.00.00.60.03.1</t>
  </si>
  <si>
    <t>Лобовое стекло</t>
  </si>
  <si>
    <t>переднее, триплекс, для грузовых автомобилей</t>
  </si>
  <si>
    <t>2610-1 Т</t>
  </si>
  <si>
    <t>Гидрораспределитель крановый</t>
  </si>
  <si>
    <t>2611-1 Т</t>
  </si>
  <si>
    <t>2612-1 Т</t>
  </si>
  <si>
    <t>2613-1 Т</t>
  </si>
  <si>
    <t>2614 -1Т</t>
  </si>
  <si>
    <t>2615 -1Т</t>
  </si>
  <si>
    <t>2616-1 Т</t>
  </si>
  <si>
    <t>2617-1 Т</t>
  </si>
  <si>
    <t>2618 -1Т</t>
  </si>
  <si>
    <t>2619 -1Т</t>
  </si>
  <si>
    <t xml:space="preserve"> Бампер</t>
  </si>
  <si>
    <t xml:space="preserve"> передний, для грузовых  автомобилей</t>
  </si>
  <si>
    <t>4, 5, 7, 11, 14</t>
  </si>
  <si>
    <t>2620-2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</si>
  <si>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</si>
  <si>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</si>
  <si>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3, 5, 7, 11, 14, 19, 20, 21</t>
  </si>
  <si>
    <t>2621-1 Т</t>
  </si>
  <si>
    <t xml:space="preserve"> для грузовых автомобилей</t>
  </si>
  <si>
    <t>2622 -1Т</t>
  </si>
  <si>
    <t xml:space="preserve"> Патрубок системы охлаждения</t>
  </si>
  <si>
    <t>2623-1 Т</t>
  </si>
  <si>
    <t>2624-1 Т</t>
  </si>
  <si>
    <t>пятиступенчатая, механизированная, многовальная</t>
  </si>
  <si>
    <t>29.31.22.00.00.00.30.03.1</t>
  </si>
  <si>
    <t xml:space="preserve">Цилиндр </t>
  </si>
  <si>
    <t>помпа</t>
  </si>
  <si>
    <t>3402 Т</t>
  </si>
  <si>
    <t>3403 Т</t>
  </si>
  <si>
    <t>3404 Т</t>
  </si>
  <si>
    <t>3405 Т</t>
  </si>
  <si>
    <t>3406 Т</t>
  </si>
  <si>
    <t>3407 Т</t>
  </si>
  <si>
    <t>1479-1 Т</t>
  </si>
  <si>
    <t>06.20.10.00.00.00.20.20.1</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</si>
  <si>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</si>
  <si>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</si>
  <si>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3, 4, 5, 11, 16, 17</t>
  </si>
  <si>
    <t>233-1 У</t>
  </si>
  <si>
    <t>235-1 У</t>
  </si>
  <si>
    <t>219-2 Р</t>
  </si>
  <si>
    <t>521-1 Т</t>
  </si>
  <si>
    <t>28.29.13.00.00.00.12.04.1</t>
  </si>
  <si>
    <t>для спецтехники</t>
  </si>
  <si>
    <t>522-1 Т</t>
  </si>
  <si>
    <t>28.29.13.00.00.00.11.13.1</t>
  </si>
  <si>
    <t>565-1 Т</t>
  </si>
  <si>
    <t>566-1 Т</t>
  </si>
  <si>
    <t>567-1 Т</t>
  </si>
  <si>
    <t>13.99.13.00.00.00.70.10.2</t>
  </si>
  <si>
    <t>568-1 Т</t>
  </si>
  <si>
    <t>586-1 Т</t>
  </si>
  <si>
    <t>масла смазочные на  К-700</t>
  </si>
  <si>
    <t>587-1 Т</t>
  </si>
  <si>
    <t>523-1 Т</t>
  </si>
  <si>
    <t xml:space="preserve">
сентябрь 2014 октябрь 2014</t>
  </si>
  <si>
    <t>716-1 Т</t>
  </si>
  <si>
    <t> Масло трансформаторное ВГ из парафинистых нефтей с применением гидрокаталитических процессов содержанием присадки</t>
  </si>
  <si>
    <t>Сентябрь, октябрь 2014</t>
  </si>
  <si>
    <t>717-1 Т</t>
  </si>
  <si>
    <t>19.20.29.00.00.00.16.25.3</t>
  </si>
  <si>
    <t>ТАД-17и, плотность 907 кг/м3 при 20° С, вязкость кинематическая  при 50 °С не менее 17,5 мм2/с (сСт)</t>
  </si>
  <si>
    <t>751-1 Т</t>
  </si>
  <si>
    <t>752-1 Т</t>
  </si>
  <si>
    <t>753-1 Т</t>
  </si>
  <si>
    <t>23.51.12.00.00.60.00.10.2</t>
  </si>
  <si>
    <t>747-1 Т</t>
  </si>
  <si>
    <t>3, 5, 7, 11, 14, 15</t>
  </si>
  <si>
    <t>3, 7, 11, 14, 15</t>
  </si>
  <si>
    <t>5, 7, 11, 14, 15</t>
  </si>
  <si>
    <t>3, 5, 7, 14, 15</t>
  </si>
  <si>
    <t>3, 4, 5, 6, 7, 15, 16, 17</t>
  </si>
  <si>
    <t>3, 7, 15</t>
  </si>
  <si>
    <t>3408 Т</t>
  </si>
  <si>
    <t xml:space="preserve">электрический, взрывозащищенный </t>
  </si>
  <si>
    <t>746-1 Т</t>
  </si>
  <si>
    <t>23.12.12.00.00.15.02.10.1</t>
  </si>
  <si>
    <t>3, 5, 7, 15</t>
  </si>
  <si>
    <t>748-1 Т</t>
  </si>
  <si>
    <t>3, 4, 5, 7, 14, 15, 16</t>
  </si>
  <si>
    <t>749-1 Т</t>
  </si>
  <si>
    <t>20.30.11.00.00.00.20.70.2</t>
  </si>
  <si>
    <t xml:space="preserve">лак </t>
  </si>
  <si>
    <t>АК полиакриловые, массовая доля нелетучих веществ, %, не менее 6, условная вязкость при температуре (20±0,5) 0С  12-180, ГОСТ 23832-79</t>
  </si>
  <si>
    <t>3, 4, 5, 7, 14, 15</t>
  </si>
  <si>
    <t>82.99.19.18.10.00.00</t>
  </si>
  <si>
    <t>Работы по изготовлению табличек</t>
  </si>
  <si>
    <t>Изготовление информационных табличек</t>
  </si>
  <si>
    <t>Изготовление табличек по образцу филиала</t>
  </si>
  <si>
    <t>Сентябрь 2014г. Октябрь 2014г.</t>
  </si>
  <si>
    <t>260 Р</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</si>
  <si>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</si>
  <si>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</si>
  <si>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</si>
  <si>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625 У</t>
  </si>
  <si>
    <t>86-1 У</t>
  </si>
  <si>
    <t>январь,сентябрь,октябрь 2014 года</t>
  </si>
  <si>
    <t>по территории РК</t>
  </si>
  <si>
    <t>12 календарных месяцев с даты вступления в силу договора</t>
  </si>
  <si>
    <t xml:space="preserve">  100%</t>
  </si>
  <si>
    <t>626 У</t>
  </si>
  <si>
    <t>3-2 У</t>
  </si>
  <si>
    <t>69.20.31.10.00.00.00</t>
  </si>
  <si>
    <t>Услуги консультационные в области налогообложения</t>
  </si>
  <si>
    <t>Консультирование по вопросам применения законодательства по налогам в 2014 году</t>
  </si>
  <si>
    <t>627 У</t>
  </si>
  <si>
    <t>05.10.10.00.00.00.10.16.1</t>
  </si>
  <si>
    <t>длиннопламенные (Д), низшая теплота сгорания не менее 4900 ккал/кг (20500 кДж/кг), фракция 0-300 мм</t>
  </si>
  <si>
    <t>3409 Т</t>
  </si>
  <si>
    <t>15-1 У</t>
  </si>
  <si>
    <t>январь- декабрь 2014г</t>
  </si>
  <si>
    <t>24.34.13.00.00.20.17.10.1</t>
  </si>
  <si>
    <t>катанная</t>
  </si>
  <si>
    <t>3410 Т</t>
  </si>
  <si>
    <t xml:space="preserve">РК, РФ        </t>
  </si>
  <si>
    <t>6, 11, 12, 20, 21</t>
  </si>
  <si>
    <t>1631-2 Т</t>
  </si>
  <si>
    <t>3,0 м</t>
  </si>
  <si>
    <t xml:space="preserve"> сентябрь, октябрь  2014 года</t>
  </si>
  <si>
    <t>ФАО "КДТС" по г. Астана и Акмолинской области г. Астана ул. Жубанова 33</t>
  </si>
  <si>
    <t>в течение 10 банковских дней с даты вступления в силу договора</t>
  </si>
  <si>
    <t>6, 7, 11, 14, 17, 19, 20, 21</t>
  </si>
  <si>
    <t>1634-2 Т</t>
  </si>
  <si>
    <t>7, 11, 14, 17, 18, 19, 20, 21</t>
  </si>
  <si>
    <t>1635-2 Т</t>
  </si>
  <si>
    <t>Петлевой, грузоподъемностью  5 тн</t>
  </si>
  <si>
    <t>3, 5, 6, 7, 11, 14, 17, 18, 19, 20, 21</t>
  </si>
  <si>
    <t>1636-2 Т</t>
  </si>
  <si>
    <t>7, 11, 14, 17, 19, 20, 21</t>
  </si>
  <si>
    <t>1880-2 Т</t>
  </si>
  <si>
    <t>1881-2 Т</t>
  </si>
  <si>
    <t>6 м, диаметр 16,5 мм</t>
  </si>
  <si>
    <t>6, 7, 11, 14, 17, 18, 19, 20, 21</t>
  </si>
  <si>
    <t>1882-2 Т</t>
  </si>
  <si>
    <t>1900-1 Т</t>
  </si>
  <si>
    <t>3, 4, 5, 6, 11, 14, 16, 17, 18, 19, 20, 21</t>
  </si>
  <si>
    <t>1917-1 Т</t>
  </si>
  <si>
    <t>1918-1 Т</t>
  </si>
  <si>
    <t xml:space="preserve">стальной </t>
  </si>
  <si>
    <t>1632-2 Т</t>
  </si>
  <si>
    <t>длина 7,5 м, диаметр 27 мм</t>
  </si>
  <si>
    <t>1637-2 Т</t>
  </si>
  <si>
    <t>1638-2 Т</t>
  </si>
  <si>
    <t>1639-2 Т</t>
  </si>
  <si>
    <t>410-2 У</t>
  </si>
  <si>
    <t xml:space="preserve">обследование и ремонт Q-25 </t>
  </si>
  <si>
    <t>сентябрь,  октябрь 2014года</t>
  </si>
  <si>
    <t>2672-1 Т</t>
  </si>
  <si>
    <t>2673-1 Т</t>
  </si>
  <si>
    <t>2674 -1Т</t>
  </si>
  <si>
    <t>2676-1 Т</t>
  </si>
  <si>
    <t>2677-1 Т</t>
  </si>
  <si>
    <t>2678-1 Т</t>
  </si>
  <si>
    <t>2679-1 Т</t>
  </si>
  <si>
    <t>2680-1 Т</t>
  </si>
  <si>
    <t>7, 11, 14, 18, 19, 20, 21</t>
  </si>
  <si>
    <t>2681-1 Т</t>
  </si>
  <si>
    <t>2682-1 Т</t>
  </si>
  <si>
    <t>2683 -1Т</t>
  </si>
  <si>
    <t>6, 7, 11, 14</t>
  </si>
  <si>
    <t>2684 -1Т</t>
  </si>
  <si>
    <t>6, 7, 11, 14, 18, 19, 20, 21</t>
  </si>
  <si>
    <t>2685-1 Т</t>
  </si>
  <si>
    <t>2686 -1Т</t>
  </si>
  <si>
    <t>2687 -1Т</t>
  </si>
  <si>
    <t>2688-1 Т</t>
  </si>
  <si>
    <t>7, 11, 14, 18</t>
  </si>
  <si>
    <t>2691-1 Т</t>
  </si>
  <si>
    <t>2692 -1 Т</t>
  </si>
  <si>
    <t>2690-1 Т</t>
  </si>
  <si>
    <t>2689-1 Т</t>
  </si>
  <si>
    <t>2693 -1Т</t>
  </si>
  <si>
    <t>7-11-14</t>
  </si>
  <si>
    <t>2694-1 Т</t>
  </si>
  <si>
    <t>2695 -1 Т</t>
  </si>
  <si>
    <t>2696-1 Т</t>
  </si>
  <si>
    <t>2697 -1 Т</t>
  </si>
  <si>
    <t>2698 -1 Т</t>
  </si>
  <si>
    <t>2699 -1 Т</t>
  </si>
  <si>
    <t>2700 -1 Т</t>
  </si>
  <si>
    <t>2701 -1 Т</t>
  </si>
  <si>
    <t>2702-1 Т</t>
  </si>
  <si>
    <t>2703 -1 Т</t>
  </si>
  <si>
    <t>2704-1 Т</t>
  </si>
  <si>
    <t>2705-1 Т</t>
  </si>
  <si>
    <t>2706 -1 Т</t>
  </si>
  <si>
    <t>2708-1 Т</t>
  </si>
  <si>
    <t>2709-1 Т</t>
  </si>
  <si>
    <t>2710 -1 Т</t>
  </si>
  <si>
    <t>2711-1 Т</t>
  </si>
  <si>
    <t>2713 -1 Т</t>
  </si>
  <si>
    <t>2714-1 Т</t>
  </si>
  <si>
    <t>2715-1 Т</t>
  </si>
  <si>
    <t>2716 -1 Т</t>
  </si>
  <si>
    <t>2717-1 Т</t>
  </si>
  <si>
    <t>2718-1 Т</t>
  </si>
  <si>
    <t>2719-1 Т</t>
  </si>
  <si>
    <t>2720-1 Т</t>
  </si>
  <si>
    <t>27.51.28.04.02.02.10.10.1</t>
  </si>
  <si>
    <t xml:space="preserve"> жарочный электрический</t>
  </si>
  <si>
    <t>3, 5, 7, 11, 14</t>
  </si>
  <si>
    <t>2721-1 Т</t>
  </si>
  <si>
    <t>2722-1 Т</t>
  </si>
  <si>
    <t>3, 7, 11, 14, 16, 18</t>
  </si>
  <si>
    <t>2724-1 Т</t>
  </si>
  <si>
    <t>2725-1 Т</t>
  </si>
  <si>
    <t>2726 -1 Т</t>
  </si>
  <si>
    <t>2727 -1 Т</t>
  </si>
  <si>
    <t>2728-1 Т</t>
  </si>
  <si>
    <t>2729-1 Т</t>
  </si>
  <si>
    <t>27.11.21.10.10.10.60.22.1</t>
  </si>
  <si>
    <t>Электродвигатель переменного тока синхронный однофазный с номинальной частотой сети на 50 Гц, с синхронной частотой вращения 3000 мин, номинальная мощность 11 кВт</t>
  </si>
  <si>
    <t>3, 5, 7, 12, 14</t>
  </si>
  <si>
    <t>2730-1 Т</t>
  </si>
  <si>
    <t>27.11.21.10.10.10.60.21.1</t>
  </si>
  <si>
    <t>Электродвигатель переменного тока синхронный однофазный с номинальной частотой сети на 50 Гц, с синхронной частотой вращения 3000 мин, номинальная мощность 7,5 кВт</t>
  </si>
  <si>
    <t>27.11.21.10.10.10.60.20.1</t>
  </si>
  <si>
    <t>Электродвигатель переменного тока синхронный однофазный с номинальной частотой сети на 50 Гц, с синхронной частотой вращения 3000 мин, номинальная мощность 2,2 кВт</t>
  </si>
  <si>
    <t>3, 5, 7, 14</t>
  </si>
  <si>
    <t>2732-1 Т</t>
  </si>
  <si>
    <t>2739-1 Т</t>
  </si>
  <si>
    <t>2743-1 Т</t>
  </si>
  <si>
    <t>2744-1 Т</t>
  </si>
  <si>
    <t>2741 -1 Т</t>
  </si>
  <si>
    <t>2723-1 Т</t>
  </si>
  <si>
    <t>2731-1 Т</t>
  </si>
  <si>
    <t>2733-1 Т</t>
  </si>
  <si>
    <t>2734-1 Т</t>
  </si>
  <si>
    <t>2735-1 Т</t>
  </si>
  <si>
    <t>2736 -1 Т</t>
  </si>
  <si>
    <t>2737-1 Т</t>
  </si>
  <si>
    <t xml:space="preserve">2738-1 Т </t>
  </si>
  <si>
    <t>2740-1 Т</t>
  </si>
  <si>
    <t>2742-1 Т</t>
  </si>
  <si>
    <t>2745-1 Т</t>
  </si>
  <si>
    <t>2625-1 Т</t>
  </si>
  <si>
    <t>2626-1 Т</t>
  </si>
  <si>
    <t>2627-1 Т</t>
  </si>
  <si>
    <t>2628-1 Т</t>
  </si>
  <si>
    <t>Автошины Т488530 18.00-25 40 Е-4 HTSTL, Уплотнительное кольцо Т449620 OR-326</t>
  </si>
  <si>
    <t>22.11.13.00.00.11.30.10.1</t>
  </si>
  <si>
    <t>Шина для автомобилей специальных, новая, радиальная</t>
  </si>
  <si>
    <t>3, 5, 7, 11, 14, 16, 17</t>
  </si>
  <si>
    <t>2630-1 Т</t>
  </si>
  <si>
    <t>2629-1 Т</t>
  </si>
  <si>
    <t>22.11.13.00.00.11.32.10.1</t>
  </si>
  <si>
    <t>Шина для автомобилей грузовых, новая, радиальная</t>
  </si>
  <si>
    <t>Шина марки, R.12.00, и камера</t>
  </si>
  <si>
    <t>3, 4, 5, 11, 14, 16, 17</t>
  </si>
  <si>
    <t>2631-1 Т</t>
  </si>
  <si>
    <t>22.21.21.00.00.40.35.23.1</t>
  </si>
  <si>
    <t>Труба полиэтиленовая ПЭ 80 для водоснабжения SDR 21 диаметр в мм/толщина в мм/давление атм 280/13,4/6</t>
  </si>
  <si>
    <t xml:space="preserve">Выключатель </t>
  </si>
  <si>
    <t>до 31 декабря 2014 года с вступления договора</t>
  </si>
  <si>
    <t>28.22.19.00.00.20.01.01.1</t>
  </si>
  <si>
    <t>для подъемно-транспортного оборудования, ход штока 32 мм, развиваемое усилие подъема не менее 270 Н</t>
  </si>
  <si>
    <t>3411 Т</t>
  </si>
  <si>
    <t>3412 Т</t>
  </si>
  <si>
    <t>3413 Т</t>
  </si>
  <si>
    <t>3414 Т</t>
  </si>
  <si>
    <t>3415 Т</t>
  </si>
  <si>
    <t>1640-1 Т</t>
  </si>
  <si>
    <t>32.50.13.20.10.10.10.30.1</t>
  </si>
  <si>
    <t>к ларингоскопу</t>
  </si>
  <si>
    <t xml:space="preserve">3, 4, 5, 6, 11, 14 </t>
  </si>
  <si>
    <t>1641-1 Т</t>
  </si>
  <si>
    <t>3, 4, 5, 6, 11, 14, 16, 17</t>
  </si>
  <si>
    <t>1642-1 Т</t>
  </si>
  <si>
    <t>27.12.23.33.11.11.11.01.1</t>
  </si>
  <si>
    <t>Выключатель кнопочный</t>
  </si>
  <si>
    <t>контактный элемент 1-1</t>
  </si>
  <si>
    <t>3, 4, 5, 6, 11, 14</t>
  </si>
  <si>
    <t>1644-1 Т</t>
  </si>
  <si>
    <t>6, 11, 14</t>
  </si>
  <si>
    <t>1646-1 Т</t>
  </si>
  <si>
    <t>1647-1 Т</t>
  </si>
  <si>
    <t>коробка</t>
  </si>
  <si>
    <t>4, 5, 6, 11, 14, 18, 19</t>
  </si>
  <si>
    <t>1648-1 Т</t>
  </si>
  <si>
    <t>11, 14, 16, 17</t>
  </si>
  <si>
    <t>1649-1 Т</t>
  </si>
  <si>
    <t>4, 11, 14</t>
  </si>
  <si>
    <t>1650-1 Т</t>
  </si>
  <si>
    <t>1651-1 Т</t>
  </si>
  <si>
    <t>1652-1 Т</t>
  </si>
  <si>
    <t>008</t>
  </si>
  <si>
    <t>Километр (тысяча метров)</t>
  </si>
  <si>
    <t>5, 6, 7, 11, 14, 16, 17</t>
  </si>
  <si>
    <t>1653-1 Т</t>
  </si>
  <si>
    <t>1654-1 Т</t>
  </si>
  <si>
    <t xml:space="preserve">наконечник </t>
  </si>
  <si>
    <t>4, 6, 11, 14</t>
  </si>
  <si>
    <t>1655-1 Т</t>
  </si>
  <si>
    <t>1656-1 Т</t>
  </si>
  <si>
    <t>1725-1 Т</t>
  </si>
  <si>
    <t>6, 11, 14, 18, 19, 20, 21</t>
  </si>
  <si>
    <t>1726-1 Т</t>
  </si>
  <si>
    <t>3, 5, 11, 14, 16, 17, 18, 19</t>
  </si>
  <si>
    <t>1728-1 Т</t>
  </si>
  <si>
    <t>1729-1 Т</t>
  </si>
  <si>
    <t>6, 11, 14, 18, 19</t>
  </si>
  <si>
    <t>1730-1 Т</t>
  </si>
  <si>
    <t>1731-1 Т</t>
  </si>
  <si>
    <t>6, 11, 14, 16, 17, 18, 19</t>
  </si>
  <si>
    <t xml:space="preserve"> октябрь, ноябрь 2014</t>
  </si>
  <si>
    <t>80</t>
  </si>
  <si>
    <t>30 рабочих дней с даты подписания договора</t>
  </si>
  <si>
    <t>3, 4, 5, 6, 7, 12, 15, 16, 17</t>
  </si>
  <si>
    <t>3, 4, 5, 8, 11, 14, 15, 16, 18, 19, 20, 21</t>
  </si>
  <si>
    <t>7, 11, 14,  20, 21</t>
  </si>
  <si>
    <t>2640 -1Т</t>
  </si>
  <si>
    <t>4, 5, 11, 14, 16, 17, 18, 20, 21</t>
  </si>
  <si>
    <t>290-3 У</t>
  </si>
  <si>
    <t>1502-1 Т</t>
  </si>
  <si>
    <t xml:space="preserve">7, 8, 11, 14 </t>
  </si>
  <si>
    <t>289-1 У</t>
  </si>
  <si>
    <t>поверка весов электронных,   товарных на складе временного хранения</t>
  </si>
  <si>
    <t xml:space="preserve"> октябрь, ноябрь 2014 года года</t>
  </si>
  <si>
    <t>3, 4, 5, 6, 7, 11, 14</t>
  </si>
  <si>
    <t>628 У</t>
  </si>
  <si>
    <t>3416 Т</t>
  </si>
  <si>
    <t>68.20.12.00.00.00.08</t>
  </si>
  <si>
    <t>Услуги по аренде земельного участка</t>
  </si>
  <si>
    <t>услуги по оформлению земельного участка</t>
  </si>
  <si>
    <t>в течение 30 дней с даты вступления в силу договора</t>
  </si>
  <si>
    <t xml:space="preserve">  проведение утренников для детей</t>
  </si>
  <si>
    <t>декабрь  2014 года</t>
  </si>
  <si>
    <t>629 У</t>
  </si>
  <si>
    <t>630 У</t>
  </si>
  <si>
    <t>631 У</t>
  </si>
  <si>
    <t>632 У</t>
  </si>
  <si>
    <t>27-2 У</t>
  </si>
  <si>
    <t>556-1 У</t>
  </si>
  <si>
    <t>8, 11, 20, 21</t>
  </si>
  <si>
    <t>296-1-Т</t>
  </si>
  <si>
    <t>8, 14, 18, 19, 20, 21</t>
  </si>
  <si>
    <t>325-1- Т</t>
  </si>
  <si>
    <t xml:space="preserve">8, 14, 18, 20, 21 </t>
  </si>
  <si>
    <t>476-1 У</t>
  </si>
  <si>
    <t>январь , октябрь 2014 года</t>
  </si>
  <si>
    <t>с 1января  по 31 декабря 2014 года с даты вступления в силу договора</t>
  </si>
  <si>
    <t>74.90.21.10.00.00.00</t>
  </si>
  <si>
    <t>Услуги по предоставлению ценовых маркетинговых заключений</t>
  </si>
  <si>
    <t>октябрь,  ноябрь 2014 года</t>
  </si>
  <si>
    <t>633 У</t>
  </si>
  <si>
    <t>страхование служебного автотранспорта Тойота Prado</t>
  </si>
  <si>
    <t>634 У</t>
  </si>
  <si>
    <t>542-1У</t>
  </si>
  <si>
    <t>Обучение, подготовка и переподготовка персонала</t>
  </si>
  <si>
    <t>филиал АО "КДТС" по станции Кызылорда, г. Кызылорда, ул. Жанадилова, б/н</t>
  </si>
  <si>
    <t xml:space="preserve"> </t>
  </si>
  <si>
    <t xml:space="preserve"> с даты вступления в силу договора  до 31 декабря 2014 года</t>
  </si>
  <si>
    <t>635 У</t>
  </si>
  <si>
    <t>октябрь, ноябрь 2014года</t>
  </si>
  <si>
    <t>11, 12</t>
  </si>
  <si>
    <t>600-1 У</t>
  </si>
  <si>
    <t>468-1 У</t>
  </si>
  <si>
    <t xml:space="preserve">паспортизация объекта недвижимости </t>
  </si>
  <si>
    <t xml:space="preserve">октябрь, ноябрь, 2014 года </t>
  </si>
  <si>
    <t xml:space="preserve">30 календараных дней с даты вступления в силу договора  </t>
  </si>
  <si>
    <t>6, 11, 15</t>
  </si>
  <si>
    <t>3106-2 Т</t>
  </si>
  <si>
    <t>октябрь, ноябрь  2014 года</t>
  </si>
  <si>
    <t>74.90.21.98.20.10.00</t>
  </si>
  <si>
    <t>Услуги по разработке технической документации</t>
  </si>
  <si>
    <t xml:space="preserve"> - изготовление технических паспортов на козловой кран</t>
  </si>
  <si>
    <t>октябрь, ноябрь 2014</t>
  </si>
  <si>
    <t>636 У</t>
  </si>
  <si>
    <t>октябрь- декабрь 2014 года</t>
  </si>
  <si>
    <t>филиал АО "КДТС" по Костанайской области, г. Костанай ул Перонная,1</t>
  </si>
  <si>
    <t>637 У</t>
  </si>
  <si>
    <t>19.20.29.00.00.00.14.19.2</t>
  </si>
  <si>
    <t>филиал АО "Кедентранссервис" по г.Алматы и Алматинской области г.Алматы, ул.Северное кольцо, 58</t>
  </si>
  <si>
    <t>344-2 Т</t>
  </si>
  <si>
    <t>11, 14, 18, 19, 20, 21</t>
  </si>
  <si>
    <t>345-2 Т</t>
  </si>
  <si>
    <t>346-1 Т</t>
  </si>
  <si>
    <t>3161-2 Т</t>
  </si>
  <si>
    <t>41.00.40.40.11.00.00</t>
  </si>
  <si>
    <t>Работы по восстановлению производственного здания</t>
  </si>
  <si>
    <t xml:space="preserve"> октябрь, ноябрь 2014г.</t>
  </si>
  <si>
    <t>до 31 декабря 2014 года с даты вступления договора</t>
  </si>
  <si>
    <t>261 Р</t>
  </si>
  <si>
    <t>текущий ремонт и приведение помещений в соответствие санитарно-гигеническим нормам</t>
  </si>
  <si>
    <t>583-2 У</t>
  </si>
  <si>
    <t>Автоматизация бизнес-процессов в информационной системе ИРС "Перевозки" в части учета терминальной деятельности филиалов АО "Кедентранссеврис"</t>
  </si>
  <si>
    <t>262 Р</t>
  </si>
  <si>
    <t>покраска ограждений территории</t>
  </si>
  <si>
    <t xml:space="preserve">в течение 10 рабочих дней с даты вступления в силу договора </t>
  </si>
  <si>
    <t>43.34.10.12.00.00.00</t>
  </si>
  <si>
    <t>Работы малярные</t>
  </si>
  <si>
    <t>Работы по покраске объектов гражданского строительства</t>
  </si>
  <si>
    <t>все филиалы АО "КДТС" по территории РК</t>
  </si>
  <si>
    <t>638 У</t>
  </si>
  <si>
    <t>63-2 Т</t>
  </si>
  <si>
    <t>декабрь 2013 года, октябрь, ноябрь 2014 года</t>
  </si>
  <si>
    <t>11, 18, 20, 21</t>
  </si>
  <si>
    <t>64-2 Т</t>
  </si>
  <si>
    <t>66-2 Т</t>
  </si>
  <si>
    <t>67-2 Т</t>
  </si>
  <si>
    <t>68-2 Т</t>
  </si>
  <si>
    <t>69-2 Т</t>
  </si>
  <si>
    <t>639 У</t>
  </si>
  <si>
    <t>74.90.20.13.22.10.10</t>
  </si>
  <si>
    <t>Услуги по предоставлению акта выноса в натуру границ земельного участка</t>
  </si>
  <si>
    <t>Услуги по изготовлению и обновлению технических паспортов объектов недвижимого имущества</t>
  </si>
  <si>
    <t xml:space="preserve">Западно-Казахстанский региональный филиал АО "КДТС" г. Актобе, 41 разъезд, 
</t>
  </si>
  <si>
    <t>640 У</t>
  </si>
  <si>
    <t>28-2 Р</t>
  </si>
  <si>
    <t>48-3 Р</t>
  </si>
  <si>
    <t>74-4 Р</t>
  </si>
  <si>
    <t>78-3 Р</t>
  </si>
  <si>
    <t>81-2 Р</t>
  </si>
  <si>
    <t>84-3 Р</t>
  </si>
  <si>
    <t>92-3 Р</t>
  </si>
  <si>
    <t>234-2 Р</t>
  </si>
  <si>
    <t xml:space="preserve">октябрь, ноябрь 2014 года </t>
  </si>
  <si>
    <t>3417 Т</t>
  </si>
  <si>
    <t>1611-1 Т</t>
  </si>
  <si>
    <t>1613-1 Т</t>
  </si>
  <si>
    <t>1614-2 Т</t>
  </si>
  <si>
    <t>1615-1 Т</t>
  </si>
  <si>
    <t>160, 84</t>
  </si>
  <si>
    <t>1617-1 Т</t>
  </si>
  <si>
    <t>1618-1 Т</t>
  </si>
  <si>
    <t>1619-1 Т</t>
  </si>
  <si>
    <t>для защиты от воды, из  ткани с водооталкивающей пропиткой, ГОСТ 12.4.134-83</t>
  </si>
  <si>
    <t>3, 4, 5, 11, 18, 19, 20, 21</t>
  </si>
  <si>
    <t>1622-1 Т</t>
  </si>
  <si>
    <t>1624-1 Т</t>
  </si>
  <si>
    <t>1625-1 Т</t>
  </si>
  <si>
    <t>11, 19,  20, 21</t>
  </si>
  <si>
    <t>1607-2 Т</t>
  </si>
  <si>
    <t>4, 11</t>
  </si>
  <si>
    <t>1620-1 Т</t>
  </si>
  <si>
    <t>1602-2 Т</t>
  </si>
  <si>
    <t>1604-2 Т</t>
  </si>
  <si>
    <t>11, 19</t>
  </si>
  <si>
    <t>1605-2 Т</t>
  </si>
  <si>
    <t>11, 18, 19</t>
  </si>
  <si>
    <t>1606-2 Т</t>
  </si>
  <si>
    <t>1616-2 Т</t>
  </si>
  <si>
    <t>3371-1 Т</t>
  </si>
  <si>
    <t>Маркетинговые исследования: 1. стоимости материалов; 2. стоимости текущего содержания и ремонта подъездных путей; 3. стоимости текущего  содержания и ремонта стрелочных переводов; 4. стоимости обслуживания и ремонта подкрановых путей; 5. стоимости обслуживания и ремонта козловых и автомобильных кранов; 6.  стоимости обслуживания и ремонта малотоннажных и крупнотоннажных погрузчиков; 7. стоимости обслуживания и ремонта легкового и грузового автотранспорта</t>
  </si>
  <si>
    <t>425-2 У</t>
  </si>
  <si>
    <t>12, 20, 21</t>
  </si>
  <si>
    <t>596 У</t>
  </si>
  <si>
    <t>596-1  У</t>
  </si>
  <si>
    <t>5, 20, 21</t>
  </si>
  <si>
    <t>Итого по услугам:</t>
  </si>
  <si>
    <t>Ремонт, технический уход и обслуживание грузоподъемных машин</t>
  </si>
  <si>
    <t>Текущий ремонт водопроводов</t>
  </si>
  <si>
    <t xml:space="preserve"> Текущий ремонт водопроводов</t>
  </si>
  <si>
    <t>Разработка проекта оценки воздействия на окружающую среду (ОВОС)</t>
  </si>
  <si>
    <t xml:space="preserve">Разработка проекта оценки воздействия на окружающую среду </t>
  </si>
  <si>
    <t>74.90.20.30.00.00.00</t>
  </si>
  <si>
    <t>Ремонт, поверка и оценка состояния  средств измерений</t>
  </si>
  <si>
    <t>Ремонт, поверка и оценка состояния средств измерений</t>
  </si>
  <si>
    <t xml:space="preserve">Услуги по проведению экспертизы промышленной безопасности  </t>
  </si>
  <si>
    <t>Услуги по проведению культурно-массовых корпоративных мероприятий</t>
  </si>
  <si>
    <t>Услуги экспресс почты</t>
  </si>
  <si>
    <t xml:space="preserve">Услуги по устройству пожарной сигнализации </t>
  </si>
  <si>
    <t>прочие услуги пожарной охраны, не включенные в другие группировки</t>
  </si>
  <si>
    <t xml:space="preserve"> Услуги пожарной охраны прочие</t>
  </si>
  <si>
    <t>Аренда легковых автомобилей с предоставлением услуг водителя</t>
  </si>
  <si>
    <t>Услуги по периодическому медицинскому осмотру персонала</t>
  </si>
  <si>
    <t>Охрана объектов производственных зданий</t>
  </si>
  <si>
    <t>Услуги по охране объектов производственных зданий</t>
  </si>
  <si>
    <t>Услуги по обеспечению технической водой</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</si>
  <si>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</si>
  <si>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</si>
  <si>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Услуги по предсменному медицинскому освидетельствованию</t>
  </si>
  <si>
    <t xml:space="preserve"> Услуги по сверхдолгосрочному прогнозу погоды общего пользования</t>
  </si>
  <si>
    <t>Удаление твёрдых и жидких продуктов жизнедеятельности человека, хозяйственно-бытовых и дождевых сточных вод с целью их очистки от загрязнений и дальнейшей эксплуатации или возвращения в водоём для офисных помещений</t>
  </si>
  <si>
    <t>Услуги канализации для офисных помещений</t>
  </si>
  <si>
    <t>Услуги по заправке картриджей для копировальной техники</t>
  </si>
  <si>
    <t xml:space="preserve"> Услуги по заправке картриджей</t>
  </si>
  <si>
    <t>Комплекс услуг по экспертному обследованию и техническому диагностированию оборудования</t>
  </si>
  <si>
    <t xml:space="preserve"> Услуги по экспертному обследованию и техническому диагностированию оборудования</t>
  </si>
  <si>
    <t xml:space="preserve"> Услуги медицинского освидетельствования для установления факта употреблениия психоактивного вещества и состояния опьянения работников</t>
  </si>
  <si>
    <t>Услуги по распределению горячей воды (тепловой энергии) по распределительным тепловым сетям, кроме коммунальных</t>
  </si>
  <si>
    <t>Диагностика моторной части автомобилей и средств автотранспортных легковых</t>
  </si>
  <si>
    <t>Услуги по техническому обслуживанию моторной части автомобилей и средств автотранспортных легковых</t>
  </si>
  <si>
    <t>45.20.11.20.10.00.00</t>
  </si>
  <si>
    <t>Кассовое обслуживание</t>
  </si>
  <si>
    <t xml:space="preserve"> Услуги по испытаниям и анализу комплексных электромеханических систем</t>
  </si>
  <si>
    <t>Услуги по установке и настройке программного обеспечения для работы с различными типами документов: текстами, электронными таблицами, базами данных и др.</t>
  </si>
  <si>
    <t>Услуги по установке и настройке офисного программного обеспечения</t>
  </si>
  <si>
    <t>Услуги почты, связанные с почтовыми переводами денежных средств</t>
  </si>
  <si>
    <t>Услуги, связанные с использованием космических объектов для гидрометеорологического наблюдения и экологического мониторинга из космоса</t>
  </si>
  <si>
    <t>Услуги по диагностике и тестированию принтеров</t>
  </si>
  <si>
    <t>Услуги по доставке журналов</t>
  </si>
  <si>
    <t>Услуги фиксированной местной телефонной связи  - доступ и пользование</t>
  </si>
  <si>
    <t>Услуги по предоставлению телекомуникационных железнодорожных телефонных сетей</t>
  </si>
  <si>
    <t xml:space="preserve"> Услуги по предоставлению телекомуникационных железнодорожных телефонных сетей</t>
  </si>
  <si>
    <t>Ручка шариковая</t>
  </si>
  <si>
    <t>из мелованного картона</t>
  </si>
  <si>
    <t xml:space="preserve"> Конверт</t>
  </si>
  <si>
    <t>Материал немелованный картон 370 грамм, 220x230x40мм, формат А5</t>
  </si>
  <si>
    <t>Ножницы металлические. Средние</t>
  </si>
  <si>
    <t>готовят на основе нитрата серебра</t>
  </si>
  <si>
    <t xml:space="preserve"> Маркерная краска</t>
  </si>
  <si>
    <t>Скрепки для бумаг. Размер 22 мм</t>
  </si>
  <si>
    <t>Карандаш автоматический, толщина стержня 0,5 мм</t>
  </si>
  <si>
    <t>бумажный, формат А3</t>
  </si>
  <si>
    <t>Линейка пластмассовая специализированная 25 см справочная по физике</t>
  </si>
  <si>
    <t>Лента самоклеющаяся, сетчатая (серпянка)</t>
  </si>
  <si>
    <t>Лента самоклеющаяся</t>
  </si>
  <si>
    <t xml:space="preserve">прочие, не включенные в другие группировки </t>
  </si>
  <si>
    <t>22.29.25.00.00.00.19.17.1</t>
  </si>
  <si>
    <t>Лоток для бумаг настольный</t>
  </si>
  <si>
    <t xml:space="preserve"> Лоток</t>
  </si>
  <si>
    <t>22.29.25.00.00.00.11.22.1</t>
  </si>
  <si>
    <t>регистр 80 мм</t>
  </si>
  <si>
    <t xml:space="preserve">17.23.13.80.00.00.50.14.1 </t>
  </si>
  <si>
    <t xml:space="preserve">формат А4, датированный </t>
  </si>
  <si>
    <t xml:space="preserve"> Резак</t>
  </si>
  <si>
    <t>автомотрисы</t>
  </si>
  <si>
    <t>Рукав</t>
  </si>
  <si>
    <t xml:space="preserve"> Метчик</t>
  </si>
  <si>
    <t>Машинный метчик. Номинальный диаметр свыше 8 до 16 мм</t>
  </si>
  <si>
    <t>Машинный метчик. Номинальный диаметр свыше 16 до 24 мм</t>
  </si>
  <si>
    <t>Машинный метчик. Номинальный диаметр свыше 24 до 40 мм</t>
  </si>
  <si>
    <t xml:space="preserve">Машинный метчик. Номинальный диаметр свыше 40 </t>
  </si>
  <si>
    <t xml:space="preserve"> Карандаш</t>
  </si>
  <si>
    <t>Папка пластиковая-короб с завязками</t>
  </si>
  <si>
    <t>Папка пластиковая-регистратор, А4, 80 мм</t>
  </si>
  <si>
    <t>17.12.76.10.00.00.00.70.1</t>
  </si>
  <si>
    <t>при письме в ручную, марки РС-16, первый сорт бумаги, цвет фиалетовый, масса 16 г/кв.м, ГОСТ 489-88</t>
  </si>
  <si>
    <t>13.92.29.00.00.00.45.10.4</t>
  </si>
  <si>
    <t>Ножницы с пластиковой ручкой, длина 20 см</t>
  </si>
  <si>
    <t>Стандарт-титр (фиксанал), для приготовления растворов точно известной концентрации</t>
  </si>
  <si>
    <t>Электродвигатель переменного тока синхронный трехфазный с номинальной частотой сети на 50 Гц, с синхронной частотой вращения 750 мин, номинальная мощность 22 кВт</t>
  </si>
  <si>
    <t>серии ЭК</t>
  </si>
  <si>
    <t xml:space="preserve">Электродвигатель переменного тока синхронный трехфазный с номинальной частотой сети на 50 Гц, с синхронной частотой вращения 1000 мин, номинальная мощность 0,06 кВт </t>
  </si>
  <si>
    <t xml:space="preserve"> Стартер</t>
  </si>
  <si>
    <t>легкового автомобиля</t>
  </si>
  <si>
    <t>стартерный, напряжение 12В, емкостью 65А, залитый электролитом, полностью заряженный</t>
  </si>
  <si>
    <t>автомобильное</t>
  </si>
  <si>
    <t xml:space="preserve"> Рулевая рейка</t>
  </si>
  <si>
    <t>внутренняя</t>
  </si>
  <si>
    <t xml:space="preserve">Для железной дороги, широкой колеи </t>
  </si>
  <si>
    <t>Покрытия напольные из синтетического иглопробивного войлока</t>
  </si>
  <si>
    <t>Напольное покрытие</t>
  </si>
  <si>
    <t>Метр квадратный</t>
  </si>
  <si>
    <t>Песок природный</t>
  </si>
  <si>
    <t>Метр кубический</t>
  </si>
  <si>
    <t>22.29.25.00.00.00.18.13.1</t>
  </si>
  <si>
    <t>Папка пластиковая адресная без надписи, А4</t>
  </si>
  <si>
    <t>Клей-карандаш  8 грамм</t>
  </si>
  <si>
    <t>циркуляционной пилы внешний диаметр 360мм</t>
  </si>
  <si>
    <t>Диск</t>
  </si>
  <si>
    <t>25.73.20.00.00.11.10.11.1</t>
  </si>
  <si>
    <t>блок кондаптера для распределительных устройств</t>
  </si>
  <si>
    <t>Блок кондаптера</t>
  </si>
  <si>
    <t>27.12.32.17.11.11.11.10.1</t>
  </si>
  <si>
    <t>для хозяйственных тележек.</t>
  </si>
  <si>
    <t xml:space="preserve"> Колесо</t>
  </si>
  <si>
    <t>30.99.10.10.10.10.60.10.1</t>
  </si>
  <si>
    <t>муфта</t>
  </si>
  <si>
    <t>Для питания сжатым воздухом тормозных систем грузовых автомобилей</t>
  </si>
  <si>
    <t xml:space="preserve"> Радиатор системы охлаждения</t>
  </si>
  <si>
    <t xml:space="preserve"> Стеклоочиститель</t>
  </si>
  <si>
    <t>передний, для грузовых  автомобилей</t>
  </si>
  <si>
    <t>Бампер</t>
  </si>
  <si>
    <t>Патрубок системы охлаждения</t>
  </si>
  <si>
    <t>Радиатор кондиционера (конденсатор)</t>
  </si>
  <si>
    <t>коммутатор</t>
  </si>
  <si>
    <t xml:space="preserve">29.32.30.00.14.00.02.50.1 </t>
  </si>
  <si>
    <t>Замок зажигания стартера</t>
  </si>
  <si>
    <t>для автомобилей с рабочим объемом цилиндров не более 50 см3</t>
  </si>
  <si>
    <t>Распределитель зажигания (трамблер)</t>
  </si>
  <si>
    <t>29.31.21.00.00.00.23.10.1</t>
  </si>
  <si>
    <t>правая передняя, для прочих  автомобилей</t>
  </si>
  <si>
    <t>Рулевая трапеция</t>
  </si>
  <si>
    <t>Подушка рессоры</t>
  </si>
  <si>
    <t>ь,шт</t>
  </si>
  <si>
    <t>объем силикагеля до 0,2 дм3</t>
  </si>
  <si>
    <t>Воздухоосушитель</t>
  </si>
  <si>
    <t xml:space="preserve">30.20.40.00.00.08.06.90.1 </t>
  </si>
  <si>
    <t>Ступица для легковых автомобилей</t>
  </si>
  <si>
    <t xml:space="preserve">29.32.30.00.10.10.10.10.2 </t>
  </si>
  <si>
    <t>СП</t>
  </si>
  <si>
    <t>Диск-сальник</t>
  </si>
  <si>
    <t>13.99.13.00.00.00.71.23.1</t>
  </si>
  <si>
    <t xml:space="preserve">служит для очистки масла от продуктов износа </t>
  </si>
  <si>
    <t xml:space="preserve">28.30.93.00.00.00.13.11.1 </t>
  </si>
  <si>
    <t>для автомобильной техники</t>
  </si>
  <si>
    <t>Карданный вал</t>
  </si>
  <si>
    <t>29.32.30.00.05.01.02.10.1</t>
  </si>
  <si>
    <t>на легковые автомобили, короткие, резьба - М10</t>
  </si>
  <si>
    <t>29.31.21.00.00.00.10.10.1</t>
  </si>
  <si>
    <t>Лампы накаливания вакуумные</t>
  </si>
  <si>
    <t>Лампочка</t>
  </si>
  <si>
    <t>Наконечник свечной</t>
  </si>
  <si>
    <t xml:space="preserve">29.31.23.00.00.00.75.01.2 </t>
  </si>
  <si>
    <t>Р-65 1/6</t>
  </si>
  <si>
    <t>ремкомплект</t>
  </si>
  <si>
    <t xml:space="preserve">24.10.75.00.02.11.10.12.1 </t>
  </si>
  <si>
    <t>емкость металлическая объемом от 0,6 до 0,9 куб.м. для хранения воздуха и выравнивания его давления (воздушный ресивер)</t>
  </si>
  <si>
    <t>Воздухосборник</t>
  </si>
  <si>
    <t>25.29.12.00.40.10.20.10.1</t>
  </si>
  <si>
    <t>движения</t>
  </si>
  <si>
    <t>26.51.66.18.11.11.13.10.1</t>
  </si>
  <si>
    <t>для двигателей с непосредственным впрыском (инжекторные)</t>
  </si>
  <si>
    <t>29.31.22.00.00.00.51.12.1</t>
  </si>
  <si>
    <t>Прокладка масляного фильтра</t>
  </si>
  <si>
    <t>Прокладка фильтра</t>
  </si>
  <si>
    <t>28.29.82.00.00.00.16.13.1</t>
  </si>
  <si>
    <t>детали рессорного подвешивания</t>
  </si>
  <si>
    <t xml:space="preserve"> Рессора</t>
  </si>
  <si>
    <t xml:space="preserve">30.20.40.00.00.04.04.08.1 </t>
  </si>
  <si>
    <t>замок</t>
  </si>
  <si>
    <t>цилиндрическая</t>
  </si>
  <si>
    <t>28.49.21.00.00.00.10.14.1</t>
  </si>
  <si>
    <t>гидроцилиндр поршневой двухстороннего действия с односторонним штоком с торможением и креплением на лапах</t>
  </si>
  <si>
    <t>гидроцилиндр поршневой</t>
  </si>
  <si>
    <t xml:space="preserve">28.12.11.00.00.00.10.10.1 </t>
  </si>
  <si>
    <t xml:space="preserve"> Стенды</t>
  </si>
  <si>
    <t xml:space="preserve">31.01.13.00.00.00.11.05.1 </t>
  </si>
  <si>
    <t>Скрытый нагревательный элемент. Объем - менее 1 л.</t>
  </si>
  <si>
    <t>27.51.24.00.01.01.01.10.1</t>
  </si>
  <si>
    <t>с защитным воском для чистки деревянных поверхности</t>
  </si>
  <si>
    <t xml:space="preserve">20.41.32.00.00.00.60.92.1 </t>
  </si>
  <si>
    <t>светодиодный</t>
  </si>
  <si>
    <t>27.40.33.00.00.10.90.01.1</t>
  </si>
  <si>
    <t>комбинированного тушения</t>
  </si>
  <si>
    <t>Установка пожаротушения</t>
  </si>
  <si>
    <t>28.29.22.00.00.00.20.10.1</t>
  </si>
  <si>
    <t>автопогрузчик (изделия автомобильной промышленности) прочие</t>
  </si>
  <si>
    <t>автопогрузчик, прочие</t>
  </si>
  <si>
    <t>Лампа дуговая ртутная, ДРЛ-700</t>
  </si>
  <si>
    <t>27.40.15.00.00.20.10.15.1</t>
  </si>
  <si>
    <t>Услуги по разработке и изданию информационных, методических, справочных материалов</t>
  </si>
  <si>
    <t>Услуги по подключению дополнительной точки в сети инфраструктуры кабельной на абонентской основе</t>
  </si>
  <si>
    <t>Услуги по распространению программ по инфраструктуре кабельной</t>
  </si>
  <si>
    <t>61.10.53.02.00.00.00</t>
  </si>
  <si>
    <t xml:space="preserve"> Услуги по оценке имущества</t>
  </si>
  <si>
    <t>Услуги по получению информации от информационно-вычислительных центров</t>
  </si>
  <si>
    <t xml:space="preserve">Предсменное медицинское освидетельствование </t>
  </si>
  <si>
    <t>Техническое обслуживание средств измерений после истечения сроков гарантийного обслуживания</t>
  </si>
  <si>
    <t>Техническое обслуживание кондиционеров</t>
  </si>
  <si>
    <t>Услуги по техническому обслуживанию кондиционеров</t>
  </si>
  <si>
    <t>43.22.12.20.13.10.01</t>
  </si>
  <si>
    <t>Краткосрочная, среднесрочная или долгосрочная аренда (прокат) пассажирских багажных вагонов</t>
  </si>
  <si>
    <t xml:space="preserve"> Услуги по техническому обслуживанию кондиционеров</t>
  </si>
  <si>
    <t xml:space="preserve">Обследование подкрановых путей </t>
  </si>
  <si>
    <t xml:space="preserve">Услуги предоставления доступа в Интернет </t>
  </si>
  <si>
    <t>Услуги предоставления доступа в Интернет от оператора кабельной инфраструктуры</t>
  </si>
  <si>
    <t>Энергетическая экспертиза технического состояния электроустановок</t>
  </si>
  <si>
    <t>Диагностика, испытание, поверка, калибровка, настройка программного обеспечения, замена комплектующих приборов неразрушающего контроля и измерительных приборов</t>
  </si>
  <si>
    <t>Удаление твёрдых и жидких продуктов жизнедеятельности человека, хозяйственно-бытовых и дождевых сточных вод с целью их очистки от загрязнений и дальнейшей эксплуатации или возвращения в водоём для производственных помещений</t>
  </si>
  <si>
    <t>Услуги по обслуживанию торгового оборудования</t>
  </si>
  <si>
    <t xml:space="preserve">33.12.19.30.01.01.01 </t>
  </si>
  <si>
    <t>Услуги по оценке (экспертизе) имущества недвижимого,  в связи с операциями по покупке, продаже или аренде недвижимости, залогу, предоставляемые за вознаграждение или на договорной основе</t>
  </si>
  <si>
    <t xml:space="preserve"> Услуги по оценке (экспертизе) имущества недвижимого, предоставляемые за вознаграждение или на договорной основе</t>
  </si>
  <si>
    <t>Услуги по обновлению существующего  программного обеспечения</t>
  </si>
  <si>
    <t xml:space="preserve">Кассовое обслуживание </t>
  </si>
  <si>
    <t>Очистка сточных вод промышленных предприятий с использованием механических, физико-химических и биологических методов</t>
  </si>
  <si>
    <t>Услуги по очистке сточных вод промышленных предприятий с использованием механических, физико-химических и биологических методов</t>
  </si>
  <si>
    <t>Комплексное обслуживание объектов социального, административного, культурно-оздоровительного назначения</t>
  </si>
  <si>
    <t>Услуги по комплексному обслуживанию объектов социального, административного, культурно-оздоровительного назначения</t>
  </si>
  <si>
    <t>81.10.10.10.10.10.00</t>
  </si>
  <si>
    <t xml:space="preserve">Услуги фиксированной местной, междугородней, международной телефонной связи  - доступ и пользование </t>
  </si>
  <si>
    <t xml:space="preserve">Услуги по техническому обслуживанию и ремонту вычислительной техники </t>
  </si>
  <si>
    <t>Услуги по планированию ввода в работу оборудования</t>
  </si>
  <si>
    <t>62.09.20.20.60.30.00</t>
  </si>
  <si>
    <t>Услуги консультирования по вопросам управления в области производства и контроля за его качеством.</t>
  </si>
  <si>
    <t>Услуги консультационные по моделированию и оптимизации бизнес-процесов и организации практике процессного подхода на бизнес-процессы</t>
  </si>
  <si>
    <t xml:space="preserve"> Услуги консультационные по моделированию и оптимизации бизнес-процессов</t>
  </si>
  <si>
    <t>Восстановление интерьера и экстерьера производственного здания.</t>
  </si>
  <si>
    <t>Работы по регистрации заявления-декларации на продукцию, подлежащую обязательному подтверждению соответствия, ввозимую на территорию Республики Казахстан</t>
  </si>
  <si>
    <t>Работы по регистрации заявления-декларации</t>
  </si>
  <si>
    <t>96.09.19.19.10.10.00</t>
  </si>
  <si>
    <t>Комплекс работ по восстановлению системы пожаротушения</t>
  </si>
  <si>
    <t>Работы по восстановлению системы пожаротушения</t>
  </si>
  <si>
    <t>43.21.10.10.21.10.00</t>
  </si>
  <si>
    <t>номинальное напряжение не более 28 В, постоянного тока, с последовательным возбуждением</t>
  </si>
  <si>
    <t>Наушники малых размеров S, ГОСТ Р 12.4.208-99</t>
  </si>
  <si>
    <t xml:space="preserve">32.99.11.00.00.15.20.10.1 </t>
  </si>
  <si>
    <t>Ковка металлов</t>
  </si>
  <si>
    <t>Услуги по ковке металлов</t>
  </si>
  <si>
    <t>25.50.11.10.00.00.00</t>
  </si>
  <si>
    <t>Услуги по техническому обслуживанию и ремонту машин и оборудования офисных.</t>
  </si>
  <si>
    <t>Шуруп самонарезающий с потайной головкой из нержавеющей стали, номинальный диаметр - 2,9 мм, длина - 13 мм, диаметр шляпы - 5,5 мм</t>
  </si>
  <si>
    <t>ГОСТ 959-2002 марка 6СТ -75А стартерный,  напряжением 12 В, емкостью 75 А*час,  с общей крышкой.</t>
  </si>
  <si>
    <t>Размер:285/65R17.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Зимняя шипованная шина.</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</si>
  <si>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подвергнутое другим видам термообработки. СТ РК 1760-2008</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</si>
  <si>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</si>
  <si>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Шкафы несгораемые металлические</t>
  </si>
  <si>
    <t>25.99.21.00.00.10.10.10.1</t>
  </si>
  <si>
    <t>тип 1</t>
  </si>
  <si>
    <t>Патрон фрезерный</t>
  </si>
  <si>
    <t>28.49.21.00.00.00.12.17.1</t>
  </si>
  <si>
    <t>усиленный, для всех типов пневматических и электрических трещоток и гайковертов</t>
  </si>
  <si>
    <t>27.33.13.00.00.00.07.20.1</t>
  </si>
  <si>
    <t>Светильники и устройства осветительные неэлектрические , прочие, не включенные в другие группировки</t>
  </si>
  <si>
    <t xml:space="preserve"> Светильники и устройства осветительные неэлектрические</t>
  </si>
  <si>
    <t>27.40.23.00.00.00.10.16.1</t>
  </si>
  <si>
    <t>серии ПМЕ, реверсивные, с реле</t>
  </si>
  <si>
    <t>27.12.31.20.12.12.11.40.1</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</si>
  <si>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</si>
  <si>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марка ВВГ, номинальное сечение 5*6 мм2</t>
  </si>
  <si>
    <t xml:space="preserve">27.32.13.00.02.01.37.43.3 </t>
  </si>
  <si>
    <t>Костюм утепленный  штурмовой черного цвета</t>
  </si>
  <si>
    <t>Костюм (куртка и брюки)</t>
  </si>
  <si>
    <t xml:space="preserve">14.12.30.00.00.11.05.32.1 </t>
  </si>
  <si>
    <t>электрический двигатель постоянного тока для автоматической двери, вид ШИМ (широтно-импульсный модулятор)</t>
  </si>
  <si>
    <t>Электродвигатель</t>
  </si>
  <si>
    <t>27.90.40.00.00.00.03.01.1</t>
  </si>
  <si>
    <t>27.40.13.00.00.00.00.10.1</t>
  </si>
  <si>
    <t>Б230-240-500В, 500Вт</t>
  </si>
  <si>
    <t>27.40.12.00.00.10.11.25.1</t>
  </si>
  <si>
    <t>30.20.40.00.00.08.05.40.1</t>
  </si>
  <si>
    <t>22.21.29.00.00.15.40.10.1</t>
  </si>
  <si>
    <t>Концевой выключатель</t>
  </si>
  <si>
    <t xml:space="preserve">30.20.31.00.00.00.30.04.1 </t>
  </si>
  <si>
    <t xml:space="preserve">27.12.23.20.25.11.11.11.1 </t>
  </si>
  <si>
    <t>Командоконтроллер</t>
  </si>
  <si>
    <t>27.12.31.20.91.11.11.10.1</t>
  </si>
  <si>
    <t>29.32.30.00.09.00.11.03.1</t>
  </si>
  <si>
    <t>Прочая, не входящая в другие группировки</t>
  </si>
  <si>
    <t>27.20.11.00.00.00.06.60.1</t>
  </si>
  <si>
    <t>передний, для прочих  автомобилей</t>
  </si>
  <si>
    <t>бампер</t>
  </si>
  <si>
    <t>29.32.20.00.00.00.40.14.1</t>
  </si>
  <si>
    <t>27.11.62.00.00.00.01.60.1</t>
  </si>
  <si>
    <t>V-образные (многосекционные)</t>
  </si>
  <si>
    <t>29.32.30.00.11.00.04.02.1</t>
  </si>
  <si>
    <t>Изделия  (кроме механических), используемые в строительстве из черных металлов (кроме кованых и штампованных)</t>
  </si>
  <si>
    <t>Вентилятор</t>
  </si>
  <si>
    <t>25.99.29.00.02.16.10.10.1</t>
  </si>
  <si>
    <t>привода сцепления в сборе, для грузовых автомобилей</t>
  </si>
  <si>
    <t>29.32.30.00.03.01.12.01.1</t>
  </si>
  <si>
    <t>винтовой компрессор</t>
  </si>
  <si>
    <t>турбокомпрессор, прочие</t>
  </si>
  <si>
    <t>28.13.25.00.00.00.12.15.1</t>
  </si>
  <si>
    <t>для учета суммарной наработки оборудования и числа его включений в процессе эксплуатации на номинальное напряжение 24 вольт</t>
  </si>
  <si>
    <t>26.51.66.19.10.10.10.10.1</t>
  </si>
  <si>
    <t xml:space="preserve">провод РАТ, Запчасти на автомобильный кран QY-25 (Китай) </t>
  </si>
  <si>
    <t>Шланг трубопровода отопления для грузопассажирских автомобилей</t>
  </si>
  <si>
    <t xml:space="preserve"> Шланг трубопровода отопления</t>
  </si>
  <si>
    <t xml:space="preserve">22.19.34.00.00.00.65.20.1 </t>
  </si>
  <si>
    <t>для передачи крутящего момента от силового агрегата (ДВС) авиационном подвижном электроагрегате на рабочие генераторы</t>
  </si>
  <si>
    <t>30.99.10.10.25.10.16.10.1</t>
  </si>
  <si>
    <t>левая, задняя</t>
  </si>
  <si>
    <t xml:space="preserve">29.31.23.00.00.00.10.14.1 </t>
  </si>
  <si>
    <t xml:space="preserve"> крышка цилиндра</t>
  </si>
  <si>
    <t xml:space="preserve">28.11.42.00.00.00.10.27.1 </t>
  </si>
  <si>
    <t xml:space="preserve">фильтр возд, Запчасти на автомобильный кран QY-25 (Китай) </t>
  </si>
  <si>
    <t xml:space="preserve">фильтр масляный, Запчасти на автомобильный кран QY-25 (Китай) </t>
  </si>
  <si>
    <t xml:space="preserve">фильтр топливный, Запчасти на автомобильный кран QY-25 (Китай) </t>
  </si>
  <si>
    <t xml:space="preserve">рем комплект гидроцилиндра, Запчасти на автомобильный кран QY-25 (Китай) </t>
  </si>
  <si>
    <t xml:space="preserve">генератор, Запчасти на автомобильный кран QY-25 (Китай) </t>
  </si>
  <si>
    <t xml:space="preserve">ручной насос подкачки топлива, Запчасти на автомобильный кран QY-25 (Китай) </t>
  </si>
  <si>
    <t xml:space="preserve">ведомый диск сцепления, Запчасти на автомобильный кран QY-25 (Китай) </t>
  </si>
  <si>
    <t xml:space="preserve">муфта 51-1, Запчасти на автомобильный кран QY-25 (Китай) </t>
  </si>
  <si>
    <t xml:space="preserve">главный гидрораспределитель, Запчасти на автомобильный кран QY-25 (Китай) </t>
  </si>
  <si>
    <t xml:space="preserve">отопитель кабины машиниста, Запчасти на автомобильный кран QY-25 (Китай) </t>
  </si>
  <si>
    <t xml:space="preserve">натяжитель ремня, Запчасти на автомобильный кран QY-25 (Китай) </t>
  </si>
  <si>
    <t xml:space="preserve">стеклоочиститель, Запчасти на автомобильный кран QY-25 (Китай) </t>
  </si>
  <si>
    <t xml:space="preserve">стекло лобовое кабины, Запчасти на автомобильный кран QY-25 (Китай) </t>
  </si>
  <si>
    <t xml:space="preserve">осветительные фонари стрелы ,Запчасти на автомобильный кран QY-25 (Китай) </t>
  </si>
  <si>
    <t xml:space="preserve">Трубка четырехконтурного клапана, Запчасти на автомобильный кран QY-25 (Китай) </t>
  </si>
  <si>
    <t xml:space="preserve">наконечники рулевой трапеции, Запчасти на автомобильный кран QY-25 (Китай) </t>
  </si>
  <si>
    <t xml:space="preserve">Блок предохранителей и реле стартера, Запчасти на автомобильный кран QY-25 (Китай) </t>
  </si>
  <si>
    <t xml:space="preserve">Боковое стекло левой двери кабины . Запчасти на автомобильный кран QY-25 (Китай) </t>
  </si>
  <si>
    <t xml:space="preserve">Боковое стекло двери кабины машиниста крана ,Запчасти на автомобильный кран QY-25 (Китай) </t>
  </si>
  <si>
    <t xml:space="preserve">Боковое стекло правой двери кабиныЗапчасти на автомобильный кран QY-25 (Китай) </t>
  </si>
  <si>
    <t xml:space="preserve">Лобовое стекло кабины машиниста кранаЗапчасти на автомобильный кран QY-25 (Китай) </t>
  </si>
  <si>
    <t xml:space="preserve">Гидрораспределитель операций опорЗапчасти на автомобильный кран QY-25 (Китай) </t>
  </si>
  <si>
    <t xml:space="preserve">Дверь кабины машинистаЗапчасти на автомобильный кран QY-25 (Китай) </t>
  </si>
  <si>
    <t xml:space="preserve">Шприц для наполнеия твердой смазкойЗапчасти на автомобильный кран QY-25 (Китай) </t>
  </si>
  <si>
    <t>части домкратов, подъемных механизмов, используемых для подъема транспортных средств</t>
  </si>
  <si>
    <t xml:space="preserve"> части подъемно-транспортного оборудования</t>
  </si>
  <si>
    <t>28.22.19.00.00.00.12.10.1</t>
  </si>
  <si>
    <t>стальной канат Запчасти на козловой кран КК-20:</t>
  </si>
  <si>
    <t>командоконтроллеры, Запчасти на козловой кран КК-20:</t>
  </si>
  <si>
    <t xml:space="preserve"> контакторы, Запчасти на козловой кран КК-20:</t>
  </si>
  <si>
    <t>концевые выключатели, Запчасти на козловой кран КК-20:</t>
  </si>
  <si>
    <t>гидротолкатели ТЭ-15 , Запчасти на козловой кран КК-20:</t>
  </si>
  <si>
    <t>гидротолкатели ТЭ-30, Запчасти на козловой кран КК-20:</t>
  </si>
  <si>
    <t>анемометр, Запчасти на козловой кран КК-20:</t>
  </si>
  <si>
    <t>электродвигатель   22 квт, Запчасти на козловой кран КК-20:</t>
  </si>
  <si>
    <t>магнитные пускатели, Запчасти на козловой кран КК-20:</t>
  </si>
  <si>
    <t>17.29.19.30.00.00.00.40.2</t>
  </si>
  <si>
    <t xml:space="preserve">17.23.12.10.00.00.00.85.1 </t>
  </si>
  <si>
    <t>формат C6 (114 х 162 мм)</t>
  </si>
  <si>
    <t>17.23.12.10.00.00.00.20.1</t>
  </si>
  <si>
    <t>25.99.23.00.00.11.10.01.2</t>
  </si>
  <si>
    <t xml:space="preserve">22.29.25.00.00.00.11.11.1 </t>
  </si>
  <si>
    <t>Полуторный пододеяльник из хлопка с очень высокой плотностью плетения(130—280 нитей/см)размером 150*210 см , ГОСТ 31307-2005</t>
  </si>
  <si>
    <t>Постельное белье из хлопка</t>
  </si>
  <si>
    <t>13.92.12.00.00.11.12.10.1</t>
  </si>
  <si>
    <t>Другие виды матрацов</t>
  </si>
  <si>
    <t>матрац</t>
  </si>
  <si>
    <t>13.92.24.00.00.00.92.50.1</t>
  </si>
  <si>
    <t>для смесителя</t>
  </si>
  <si>
    <t>Шланг гибкий</t>
  </si>
  <si>
    <t>22.21.29.00.00.50.10.11.1</t>
  </si>
  <si>
    <t>Смеситель для душа</t>
  </si>
  <si>
    <t>25.99.11.00.00.18.10.10.1</t>
  </si>
  <si>
    <t>Смеситель для раковины</t>
  </si>
  <si>
    <t>25.99.11.00.00.20.10.10.1</t>
  </si>
  <si>
    <t>Кран туалетный настенный</t>
  </si>
  <si>
    <t>25.99.11.00.00.27.01.03.1</t>
  </si>
  <si>
    <t>Проточного типа (моментальный нагрев).</t>
  </si>
  <si>
    <t xml:space="preserve">27.51.25.01.02.01.00.10.1 </t>
  </si>
  <si>
    <t>Тюль(лёгкая прозрачная сетчатая гладкая или узорчатая ткань) из искусственных нитей</t>
  </si>
  <si>
    <t>тюль</t>
  </si>
  <si>
    <t>13.99.11.00.00.00.10.10.2</t>
  </si>
  <si>
    <t>Доска гладильная</t>
  </si>
  <si>
    <t>28.94.21.00.00.00.06.03.1</t>
  </si>
  <si>
    <t>Без пароувлажнения. Подошва обычная.</t>
  </si>
  <si>
    <t>Электроутюг</t>
  </si>
  <si>
    <t xml:space="preserve">27.51.23.00.00.04.01.10.1 </t>
  </si>
  <si>
    <t>Покрывало спальное из хлопка взрослое, прочих размеров</t>
  </si>
  <si>
    <t xml:space="preserve">13.92.16.00.00.10.10.13.1 </t>
  </si>
  <si>
    <t>13.92.24.00.00.00.93.50.1</t>
  </si>
  <si>
    <t>Халаты купальные и домашние мужские из прочих текстильных материалов, не включенные в другие группировки</t>
  </si>
  <si>
    <t>Халат мужской</t>
  </si>
  <si>
    <t xml:space="preserve">14.14.22.00.00.10.15.60.1 </t>
  </si>
  <si>
    <t>Двуспальный пододеяльник из хлопка высокой плотности плетения (85-120 нитей/см2) размером 180*210 см , ГОСТ 31307-2005</t>
  </si>
  <si>
    <t>13.92.12.00.00.11.23.10.1</t>
  </si>
  <si>
    <t>Классические шторы из хлопка на завязках. Драпировки, которые образуют вертикальные складки по всей высоте при перемещении по оконному проёму. Подвешиваются на карниз с помощью декоративных завязкок из ткани. Завязки могут быть выполнены из основной портьеры</t>
  </si>
  <si>
    <t>Шторы из хлопка</t>
  </si>
  <si>
    <t>13.92.15.00.00.10.10.10.1</t>
  </si>
  <si>
    <t>Удостоверение  по ТБ по проверке знаний безопасных методов работ по профессиям</t>
  </si>
  <si>
    <t>Бланк прочий</t>
  </si>
  <si>
    <t>17.23.13.55.00.00.00.31.1</t>
  </si>
  <si>
    <t>шкаф</t>
  </si>
  <si>
    <t>Шкаф металлический гардеробный. 1 секция, 1 отделение, полка, перекладина д/вешалки, сборная конструкция, сталь, замки.</t>
  </si>
  <si>
    <t>31.01.11.00.00.00.04.01.1</t>
  </si>
  <si>
    <t>"Доступ посторонних запрещен"</t>
  </si>
  <si>
    <t>Знаки безопасности</t>
  </si>
  <si>
    <t>27.40.24.00.00.10.15.18.1</t>
  </si>
  <si>
    <t xml:space="preserve">27.40.13.00.00.00.00.10.1 </t>
  </si>
  <si>
    <t xml:space="preserve"> Ремень вентиляторный клиновый 14х10-887 ГОСТ 5813-93.</t>
  </si>
  <si>
    <t>29.31.23.00.00.00.50.43.1</t>
  </si>
  <si>
    <t>карбюратор</t>
  </si>
  <si>
    <t xml:space="preserve"> Рукавицы специальные</t>
  </si>
  <si>
    <t>удлиненный, для защиты от воды , из  ткани с водооталкивающей пропиткой, ГОСТ 12.4.137-83</t>
  </si>
  <si>
    <t>Предохранительные пояса лямочные страховочные</t>
  </si>
  <si>
    <t xml:space="preserve"> Предохранительный пояс</t>
  </si>
  <si>
    <t>для защиты от механических воздействий, верх из юфтевой кожи,  ГОСТ 28507-90</t>
  </si>
  <si>
    <t>Полуботинки мужские</t>
  </si>
  <si>
    <t xml:space="preserve"> Куртка</t>
  </si>
  <si>
    <t>трикотажная</t>
  </si>
  <si>
    <t>Шлем-маска</t>
  </si>
  <si>
    <t>Cостоящие из нескольких слоев нетканых материалов, обработанных или не обработанных активированным углем, или имеющие средний слой из синтетических нитей. Защищают от пыли, запахов и др</t>
  </si>
  <si>
    <t>Маски для лица защитные</t>
  </si>
  <si>
    <t>верх - юфтевая или водостойкая кожа, для защиты от нефти, нефтепродуктов, кислот, щелочей, нетоксичной и взрывоопасной пыли, ГОСТ 12.4.137-84</t>
  </si>
  <si>
    <t>FL 500 - прожектор с датчиками движения, высокая степень защиты, лампа - линейная галогенная, мощность - 500 Вт.</t>
  </si>
  <si>
    <t>Поверочная, лекальная, 1 класс точности.</t>
  </si>
  <si>
    <t>20.41.44.00.00.00.00.40.1</t>
  </si>
  <si>
    <t>20.41.32.00.00.00.40.20.1</t>
  </si>
  <si>
    <t xml:space="preserve">20.41.32.00.00.00.20.10.1 </t>
  </si>
  <si>
    <t>20.41.32.00.00.00.30.40.1</t>
  </si>
  <si>
    <t>20.41.31.00.00.10.40.10.2</t>
  </si>
  <si>
    <t>бумажная лента  для кассовых аппаратов</t>
  </si>
  <si>
    <t xml:space="preserve">32.99.81.00.00.34.10.10.1 </t>
  </si>
  <si>
    <t>для контактного копирования, ширина 36 см, масса 70г/кв.м, ГОСТ 489-88</t>
  </si>
  <si>
    <t xml:space="preserve">17.12.76.10.00.00.00.10.1 </t>
  </si>
  <si>
    <t xml:space="preserve">25.99.23.00.00.11.13.10.1 </t>
  </si>
  <si>
    <t>22.29.25.00.00.00.27.05.1</t>
  </si>
  <si>
    <t xml:space="preserve">26.20.21.01.17.11.11.03.1 </t>
  </si>
  <si>
    <t>инженерный (научный) с двухстрочным дисплеем, 8 разрядный</t>
  </si>
  <si>
    <t>28.23.12.00.00.00.11.10.1</t>
  </si>
  <si>
    <t>32.99.80.00.00.00.00.10.1</t>
  </si>
  <si>
    <t xml:space="preserve">17.23.13.60.00.00.00.70.1 </t>
  </si>
  <si>
    <t>22.29.25.00.00.00.18.36.1</t>
  </si>
  <si>
    <t>22.29.25.00.00.00.16.26.1</t>
  </si>
  <si>
    <t xml:space="preserve">17.23.13.60.00.00.00.90.1
</t>
  </si>
  <si>
    <t>17.12.13.40.10.00.00.07.1</t>
  </si>
  <si>
    <t xml:space="preserve">26.20.16.11.13.11.11.10.1 </t>
  </si>
  <si>
    <t>гвоздь</t>
  </si>
  <si>
    <t>ГОСТ 4028-63, 1,6х50 мм</t>
  </si>
  <si>
    <t>ГОСТ 4032-63, 1,2х20 мм</t>
  </si>
  <si>
    <t>Полиэтиленовая</t>
  </si>
  <si>
    <t>Пленка</t>
  </si>
  <si>
    <t>жидкость для мытья  полов</t>
  </si>
  <si>
    <t>Салфетки технические, бесшовные, из вафельного полотна</t>
  </si>
  <si>
    <t xml:space="preserve"> Салфетка</t>
  </si>
  <si>
    <t>хлопчатобумажная</t>
  </si>
  <si>
    <t>Лопаты копальные прямоугольные</t>
  </si>
  <si>
    <t>Щетка хозяйственная</t>
  </si>
  <si>
    <t>32.91.11.00.00.00.15.10.1</t>
  </si>
  <si>
    <t xml:space="preserve">17.29.19.30.00.00.00.40.2 </t>
  </si>
  <si>
    <t>энергосберегающая, тип цоколя Е-27, мощность 20 Ватт</t>
  </si>
  <si>
    <t>Лампа люминесцентная, цоколь Е14, мощность 10 Ватт</t>
  </si>
  <si>
    <t>Галогенная лампа накаливания, тип цоколя G4, мощность 100 Вт</t>
  </si>
  <si>
    <t xml:space="preserve">Лампа люминесцентная, тип цоколя Е14, мощность 60 Ватт </t>
  </si>
  <si>
    <t>огнетушитель</t>
  </si>
  <si>
    <t>огнетушитель прочие, не включенные в другие группировки</t>
  </si>
  <si>
    <t>28.29.22.00.00.00.13.10.1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</si>
  <si>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</si>
  <si>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Ковер  диэлектрический резиновый второй группы длиной от 1000мм до 8000мм, шириной от 500мм до 1200мм.  ГОСТ 4997-75</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</si>
  <si>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</si>
  <si>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132-08 (ОКБ-122-5), смесь полиэтилсилоксановой жидкости ПЭС-4 и минеральных масел . Для смазки подшипников в различных приборах и узлах трения машин, работающих в интервале температур от минус 65-70 град. С до плюс 70 град. С. Плотность  при 20 град. С 0,950-0,970 г/см3</t>
  </si>
  <si>
    <t>Масло смазочное</t>
  </si>
  <si>
    <t>клапана</t>
  </si>
  <si>
    <t xml:space="preserve"> Заклепка</t>
  </si>
  <si>
    <t>для грузовых автомобилей, передний</t>
  </si>
  <si>
    <t>29.32.30.00.07.00.01.02.1</t>
  </si>
  <si>
    <t>Рулевое колесо</t>
  </si>
  <si>
    <t>29.32.30.00.06.01.01.02.1</t>
  </si>
  <si>
    <t>стержни заданного сечения, для изготовления тяг для электрических выключателей</t>
  </si>
  <si>
    <t>Стеклопластик профильный</t>
  </si>
  <si>
    <t>32.99.86.00.00.10.50.10.1</t>
  </si>
  <si>
    <t>Алюминиевая, ГОСТ 13843-78</t>
  </si>
  <si>
    <t xml:space="preserve"> Катанка</t>
  </si>
  <si>
    <t>трехполюсный, с тепловым размыкателем (расцепитель), типа Т,  для электронных устройств</t>
  </si>
  <si>
    <t xml:space="preserve"> Выключатель автоматический</t>
  </si>
  <si>
    <t>27.12.22.11.14.11.11.60.1</t>
  </si>
  <si>
    <t>переноса изображений</t>
  </si>
  <si>
    <t>вал</t>
  </si>
  <si>
    <t xml:space="preserve"> жесткая муфта фланцевая чугунная</t>
  </si>
  <si>
    <t>металлографитные, для грузовых  атвомобилей</t>
  </si>
  <si>
    <t>Щетки стартера</t>
  </si>
  <si>
    <t xml:space="preserve"> Резистор</t>
  </si>
  <si>
    <t>Переключатель концевой</t>
  </si>
  <si>
    <t>электромагнитный переменного тока серии КНТ</t>
  </si>
  <si>
    <t>27.12.23.20.11.11.11.16.1</t>
  </si>
  <si>
    <t xml:space="preserve">30.20.40.00.00.08.02.79.1 </t>
  </si>
  <si>
    <t>наконечник</t>
  </si>
  <si>
    <t>патрон</t>
  </si>
  <si>
    <t xml:space="preserve"> Трансформатор тока</t>
  </si>
  <si>
    <t xml:space="preserve"> Коробка</t>
  </si>
  <si>
    <t>марка ПВС, номинальное сечение 5*16 мм2</t>
  </si>
  <si>
    <t>ГОСТ 25573-82, 4СК1-2,0 т.</t>
  </si>
  <si>
    <t>ГОСТ 25573-82, 4СК1-1,6 т.</t>
  </si>
  <si>
    <t xml:space="preserve"> Пропан технический</t>
  </si>
  <si>
    <t>Плащ демисезонный  (темно-синего и цвета темной полыни) состоит из полочек, спинки, воротника, рукавов и пояса, для ВОС</t>
  </si>
  <si>
    <t>Плащ установленного цвета</t>
  </si>
  <si>
    <t>Из хлопчатобумажной ткани.С пристегивающейся утепляющей подкладкой. ГОСТ 29335-92.</t>
  </si>
  <si>
    <t>комбинезон</t>
  </si>
  <si>
    <t>для защиты от пониженных температур. ГОСТ 29335-92. Состоит из куртки и брюк. Тип А. Из хлопчатобумажной ткани с химическими волокнами.</t>
  </si>
  <si>
    <t>Комплект мужской для защиты от пониженных температур</t>
  </si>
  <si>
    <t>Фехтовальные. Для правой руки. Район кисти сделан из искуственной кожи,(замши), запястье –из  х\б. Крепится на липучках.</t>
  </si>
  <si>
    <t>для защиты от нефти и нефтепродуктов, тип Д, ГОСТ 12.4.010-75</t>
  </si>
  <si>
    <t>женский, тип А. ГОСТ 24760-81</t>
  </si>
  <si>
    <t>валенки из грубой  овечьей натуральной шерсти, ГОСТ 18724-88, галоши морозостойкие</t>
  </si>
  <si>
    <t>Валенки с галошами мужские</t>
  </si>
  <si>
    <t>Шлем - маска №1, ТУ 6-00-05795781-249-96</t>
  </si>
  <si>
    <t xml:space="preserve">для бензиновых двигателей М-6з/12Г1, (классификация по API SE, SAE 20W-30), всесезонное моторное масло с загустителем, предназначенное для сильнофорсированных бензиновых двигателей. Работоспособность при температурах воздуха от -20 до +45 °С, плотность 900 кг/м3при 20° С, вязкость кинематическая не менее 12 мм2/с (сСт) при 100 °С </t>
  </si>
  <si>
    <t>Отопительный циркуляционный жидконаполненный.</t>
  </si>
  <si>
    <t>для автомотрисы</t>
  </si>
  <si>
    <t>горизонтальный центробежный насос</t>
  </si>
  <si>
    <t>для автомбилей с рабочим объемом цилиндров свыше 4100 см3 но не более 4200 см3,</t>
  </si>
  <si>
    <t>аппарат теплообменный кожухотрубчатый с плавающей головкой при давлении в трубах и межтубном пространстве выше атмосферного</t>
  </si>
  <si>
    <t xml:space="preserve"> аппарат теплообменный кожухотрубчатый</t>
  </si>
  <si>
    <t>ширина 140 мм, толщина 10 мм</t>
  </si>
  <si>
    <t>Лента тормозная</t>
  </si>
  <si>
    <t>оцинкованный высотой профиля 20 мм, толщиной стали 0,4 мм</t>
  </si>
  <si>
    <t>Профилированный настил</t>
  </si>
  <si>
    <t>25.93.13.00.00.10.21.13.1</t>
  </si>
  <si>
    <t>в сборе, для мотовоза</t>
  </si>
  <si>
    <t>Для железной дороги, широкой колеи, размер - 205 мм, масса - 0,458 кг, ГОСТ 5812-82</t>
  </si>
  <si>
    <t xml:space="preserve">24.10.75.00.02.19.10.12.1 </t>
  </si>
  <si>
    <t>оборудование для фильтрования или очистки воды для гражданской авиации</t>
  </si>
  <si>
    <t>жесткая муфта фланцевая чугунная</t>
  </si>
  <si>
    <t>Резистор</t>
  </si>
  <si>
    <t>электромагнитные серии КТ</t>
  </si>
  <si>
    <t>27.12.23.20.17.11.11.12.1</t>
  </si>
  <si>
    <t xml:space="preserve">серии ЭК </t>
  </si>
  <si>
    <t xml:space="preserve"> подшипник роликовый радиально-упорный с коническими роликами однорядный</t>
  </si>
  <si>
    <t>резистор</t>
  </si>
  <si>
    <t>Тонкостенная гибкая термоусаживающаяся трубка из поливинилхлорида</t>
  </si>
  <si>
    <t>трубка</t>
  </si>
  <si>
    <t xml:space="preserve">27.12.23.20.11.11.11.10.1 </t>
  </si>
  <si>
    <t>поворот гусеничных тракторов производится изменением частоты вращения ведущих колёс правой или левой гусениц муфтами и тормозми</t>
  </si>
  <si>
    <t>Тормозов (ленточных или дисковых) и их части</t>
  </si>
  <si>
    <t>Канат стальной двойной свивки типа ТК конструкции с органическим сердечником, диаметр 6,3 мм</t>
  </si>
  <si>
    <t>КГ 3*6+1*2.5</t>
  </si>
  <si>
    <t>подшипник шариковый радиальный однорядный, ГОСТ 831-75, наружным диаметром 950 мм</t>
  </si>
  <si>
    <t>трансформатор тока</t>
  </si>
  <si>
    <t xml:space="preserve">27.12.22.11.14.11.11.60.1 </t>
  </si>
  <si>
    <t>ПВС 2*0.75</t>
  </si>
  <si>
    <t>27.32.13.00.01.03.05.05.2</t>
  </si>
  <si>
    <t>ГОСТ 25573-82, 4СК1-2,5 т.</t>
  </si>
  <si>
    <t>"для дизельных двигателей М-20В2СМ, классификация SAE 50, вязкость кинематическая 19,0-22мм2/с (сСт) при 100 °С, температура застывания не выше-15°С</t>
  </si>
  <si>
    <t>27.32.13.00.02.01.27.69.3</t>
  </si>
  <si>
    <t>АВВГ 1х10</t>
  </si>
  <si>
    <t>Устройство дешифрации</t>
  </si>
  <si>
    <t>стационарное</t>
  </si>
  <si>
    <t>25.93.14.00.00.10.19.10.1</t>
  </si>
  <si>
    <t>ГОСТ 6750-75, 1,2х20 мм</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</si>
  <si>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</si>
  <si>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 xml:space="preserve">25.73.30.00.00.29.13.10.1 </t>
  </si>
  <si>
    <t>с деревянным кузовом</t>
  </si>
  <si>
    <t>32.99.87.00.00.00.00.32.1</t>
  </si>
  <si>
    <t xml:space="preserve">25.73.30.00.00.21.10.12.1 </t>
  </si>
  <si>
    <t>23.99.11.08.02.01.03.01.1</t>
  </si>
  <si>
    <t>негашеная порошкообразная без добавок, магнезиальная и доломитовая, 1 сорт, среднегасящаяся, ГОСТ 9179-77</t>
  </si>
  <si>
    <t>Размер:205/55R16.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</si>
  <si>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Носимая. Диапазон частот 140 - 174 МГц, программное задание рабочей частоты, программное переключение мощности передачи до  5 Вт, зарядное устройство, аккумуляторная батарея на 1800 мАч.</t>
  </si>
  <si>
    <t>С резьбовым соединением, материал корпуса - карболит, исполнение - подвесное, диаметр - 14 мм (цоколь Е5) - "Миньон"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</si>
  <si>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</si>
  <si>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защитный лицевой, с наголовным креплением, исполнение корпуса - бесцветный прозрачный ударостойкий  (НБТ)</t>
  </si>
  <si>
    <t>ТСп-15К (обозначение по SAE 90 АPI GL-3), для применения при температурах -20 .. +130°С, плотность 910 кг/м3 при 20° С, вязкость кинематическая при 50 °С не менее 15,0+1 мм2/с (сСт)</t>
  </si>
  <si>
    <t>ПЗМ-35-1 - прожектор заливающего света с металлическим симметричным отражателем, рассчитан на работу в сети переменного тока с номинальным напряжением 220 В и частотой 50 Гц, мощность - 500 Вт.</t>
  </si>
  <si>
    <t>РПБ-1/2Л У3 - рубильник с предохранителем, вид привода - боковая рукоятка, номинальный ток - 100 А, длина вала - 215 мм, исполнение привода - левое.</t>
  </si>
  <si>
    <t>разборный</t>
  </si>
  <si>
    <t>1341- 1 Т</t>
  </si>
  <si>
    <t>1 класса, мелкий, ГОСТ 8736-93</t>
  </si>
  <si>
    <t>Ремень вентиляторный клиновый 14х10-887 ГОСТ 5813-93.</t>
  </si>
  <si>
    <t>катушка</t>
  </si>
  <si>
    <t>ГОСТ 3077-80, диаметр каната 22мм</t>
  </si>
  <si>
    <t>(направляющих и ведущих) с пневматическими шинами низкого давления</t>
  </si>
  <si>
    <t>Колёса и их части</t>
  </si>
  <si>
    <t>28.30.93.00.00.00.15.15.1</t>
  </si>
  <si>
    <t>Индукционный. Трехфазный (измерение переменного тока 380 В, 50 Гц).</t>
  </si>
  <si>
    <t>Арматура промышленная специальная, не включенная в другие группировки</t>
  </si>
  <si>
    <t>ГО 08-2000 - прожектор с  лампой типа ДРИ для общего освещения, отражатель - симметричный, номер серии - 08, мощность - 2000 Вт.</t>
  </si>
  <si>
    <t xml:space="preserve">РПБ-1/1П У3 - рубильник с предохранителем, вид привода - боковая рукоятка, номинальный ток - 100 А, длина вала - 170 мм, исполнение привода - правое. </t>
  </si>
  <si>
    <t>Шприц медицинский</t>
  </si>
  <si>
    <t>Уголь активированный</t>
  </si>
  <si>
    <t>Септолете Д</t>
  </si>
  <si>
    <t>Кардиомагнил</t>
  </si>
  <si>
    <t>Вата медицинская</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</si>
  <si>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</si>
  <si>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Бриллиантовый зеленый</t>
  </si>
  <si>
    <t>Бинт марлевый</t>
  </si>
  <si>
    <t>Кислота ацетилсалициловая</t>
  </si>
  <si>
    <t>Антигриппин П</t>
  </si>
  <si>
    <t>Метимезол натрий (Анальгин)</t>
  </si>
  <si>
    <t>Неинвазивные. На основе метода Н.С. Короткова. Приборы с частичной или полной автоматизацией процесса распознавания тонов Короткова и других этапов измерения.</t>
  </si>
  <si>
    <t xml:space="preserve"> Из материалов растительного происхождения</t>
  </si>
  <si>
    <t>простейший, 1-2  регистра памяти, минимальное число функций</t>
  </si>
  <si>
    <t xml:space="preserve"> Масло электроизоляционное</t>
  </si>
  <si>
    <t>Периодическое журнальное издание, имеющее постоянную рубрикацию и содержащее статьи или рефераты по различным общественно-политическим, научным, производственным и др. вопросам, литературно-художественные произведения</t>
  </si>
  <si>
    <t>Журналы и издания периодические прочие печатные</t>
  </si>
  <si>
    <t>Один из видов печатной продукции: непериодическое издание, состоящее из сброшюрованных бумажных листов (страниц) или тетрадей, на которых нанесена типографским или рукописным способом текстовая и графическая (иллюстрации) информация, имеющая объём более 48 страниц и размер листа  100 мм х 125 мм, 82 мм Х 125 мм, 82 мм Х 102 мм</t>
  </si>
  <si>
    <t>Книги печатные</t>
  </si>
  <si>
    <t>916 -1Т</t>
  </si>
  <si>
    <t>916 -2Т</t>
  </si>
  <si>
    <t>Плата коммутатора 16 port</t>
  </si>
  <si>
    <t>Плата</t>
  </si>
  <si>
    <t>стандарт АТХ 400W</t>
  </si>
  <si>
    <t>прижимной, к печатно-копировальному аппарату</t>
  </si>
  <si>
    <t>Вал</t>
  </si>
  <si>
    <t>лента, используемая для продавливания краски сквозь печатную форму</t>
  </si>
  <si>
    <t>Черный.</t>
  </si>
  <si>
    <t>Тонер</t>
  </si>
  <si>
    <t>регулируемый,настенный</t>
  </si>
  <si>
    <t>Кронштейн</t>
  </si>
  <si>
    <t>Щит противопожарный</t>
  </si>
  <si>
    <t>Свинцовая, ГОСТ 19133-73</t>
  </si>
  <si>
    <t>КГ 4*16</t>
  </si>
  <si>
    <t xml:space="preserve">27.32.13.00.02.01.62.67.3 </t>
  </si>
  <si>
    <t xml:space="preserve">Счетчик электроэнергии   </t>
  </si>
  <si>
    <t>для пожарного крана</t>
  </si>
  <si>
    <t>26.30.50.00.00.00.03.01.1</t>
  </si>
  <si>
    <t>Вентиль</t>
  </si>
  <si>
    <t xml:space="preserve">22.21.29.00.00.38.30.10.1 </t>
  </si>
  <si>
    <t>Рукав пожарный льняной сухого прядения нормальные, d 51 мм</t>
  </si>
  <si>
    <t xml:space="preserve">Рукав пожарный </t>
  </si>
  <si>
    <t>22.19.35.00.00.00.70.70.1</t>
  </si>
  <si>
    <t>противопожарное из стекловолокна</t>
  </si>
  <si>
    <t>23.14.12.10.10.14.10.01.1</t>
  </si>
  <si>
    <t>23.99.13.00.00.20.20.10.1</t>
  </si>
  <si>
    <t>Защитное многослойное взрывобезопасное Стекло. Класс защиты J2. ГОСТ Р 51136-2008</t>
  </si>
  <si>
    <t>20.11.11.00.00.80.00.10.1</t>
  </si>
  <si>
    <t xml:space="preserve">14.12.11.00.00.91.10.19.1 </t>
  </si>
  <si>
    <t xml:space="preserve"> Рукавицы</t>
  </si>
  <si>
    <t>зимняя</t>
  </si>
  <si>
    <t>14.12.30.00.00.10.10.20.1</t>
  </si>
  <si>
    <t>водонепроницаемые, верх и подошва из поливинилхлорида, общего назначения</t>
  </si>
  <si>
    <t>брезентовый постовой</t>
  </si>
  <si>
    <t>Плащ</t>
  </si>
  <si>
    <t>Журнал для регистрации прочих документов</t>
  </si>
  <si>
    <t>Журнал регистрации</t>
  </si>
  <si>
    <t>17.23.13.10.00.00.00.90.1</t>
  </si>
  <si>
    <t>22.21.29.00.00.19.40.10.1</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</si>
  <si>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</si>
  <si>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Части машин для сортировки, дробления или прочи способов обработки грунта, камня и аналогичных материалов</t>
  </si>
  <si>
    <t>КС-ОКБ - 4/144 - SM/MM50/MM62,5-FF/CF одномодный</t>
  </si>
  <si>
    <t xml:space="preserve">13.92.29.00.00.00.50.60.1 </t>
  </si>
  <si>
    <t xml:space="preserve"> Средство для мытья стекол</t>
  </si>
  <si>
    <t>Полиэтиленовые мешки для мусора обыкновенные (без ручек и завязок) обычной прочности</t>
  </si>
  <si>
    <t>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t>
  </si>
  <si>
    <t>Книги учета и регистрации</t>
  </si>
  <si>
    <t>Книги учета и регистрации прочие</t>
  </si>
  <si>
    <t>ГОСТ 25573-82, 1СК-1,6 т.</t>
  </si>
  <si>
    <t xml:space="preserve">мыло хозяйственное </t>
  </si>
  <si>
    <t>Аппара моторизованный, управляемый идущим рядом оператором (например, подметальные машины или аппараты для нанесения линий краской)</t>
  </si>
  <si>
    <t xml:space="preserve"> Моторизованный аппарат</t>
  </si>
  <si>
    <t>Игла</t>
  </si>
  <si>
    <t>18 -1У</t>
  </si>
  <si>
    <t>93.19.19.10.00.00.00</t>
  </si>
  <si>
    <t>28.13.28.00.00.00.11.11.1</t>
  </si>
  <si>
    <t>Перчатки пятипалые, из кожи белого цвета, для ВОС</t>
  </si>
  <si>
    <t xml:space="preserve">14.12.30.00.00.11.08.01.1 </t>
  </si>
  <si>
    <t>29.32.30.00.01.01.05.03.1</t>
  </si>
  <si>
    <t xml:space="preserve">27.90.70.00.00.20.25.10.1 </t>
  </si>
  <si>
    <t>32.99.87.00.00.00.00.31.1</t>
  </si>
  <si>
    <t>с пластиковым кузовом</t>
  </si>
  <si>
    <t xml:space="preserve">Мешок для мусора </t>
  </si>
  <si>
    <t>14.12.30.00.00.11.02.16.1</t>
  </si>
  <si>
    <t>15.20.11.00.00.00.70.10.1</t>
  </si>
  <si>
    <t xml:space="preserve">14.12.30.00.00.80.15.18.1 </t>
  </si>
  <si>
    <t>Войлок ТПр. Войлок для прокладок, предохраняющих детали машин от истирания, загрязнения, ударов, сотрясений, звукопоглащения. ГОСТ 288-72</t>
  </si>
  <si>
    <t>13.99.13.00.00.00.30.20.2</t>
  </si>
  <si>
    <t>Лейкопластырь мозольный</t>
  </si>
  <si>
    <t>27.90.70.00.00.20.25.10.1</t>
  </si>
  <si>
    <t>стандарт АTХ, P-IV</t>
  </si>
  <si>
    <t>26.20.40.00.00.00.11.11.1</t>
  </si>
  <si>
    <t>Сапоги женские</t>
  </si>
  <si>
    <t xml:space="preserve">27.32.13.00.01.03.05.59.1 </t>
  </si>
  <si>
    <t xml:space="preserve">трехполюсный, с тепловым размыкателем (расцепитель), типа Т,  для электронных устройств </t>
  </si>
  <si>
    <t>Ковер диэлектрический</t>
  </si>
  <si>
    <t>Папка пластиковая-планшет с зажимом и крышкой, А4</t>
  </si>
  <si>
    <t>27.12.10.13.11.11.11.10.1</t>
  </si>
  <si>
    <t>Размер 3,5'', интерфейс SATA 6 ГГц/с, объем буфера - 32 Мб, количество оборотов шпинделя 10000 об/м, емкость - 500 Гб</t>
  </si>
  <si>
    <t>кузнечная, тупоносая</t>
  </si>
  <si>
    <t>25.73.30.00.00.21.11.30.1</t>
  </si>
  <si>
    <t>63-3 Т</t>
  </si>
  <si>
    <t>г. Астана, 
ул. Достык, 18</t>
  </si>
  <si>
    <t>2013-2014</t>
  </si>
  <si>
    <t>64-3 Т</t>
  </si>
  <si>
    <t>3418 Т</t>
  </si>
  <si>
    <t>31.00.13.00.10.10.20.10.1</t>
  </si>
  <si>
    <t>Кресло</t>
  </si>
  <si>
    <t>для руководителя, на роликах, с отделочным материалом из кожи</t>
  </si>
  <si>
    <t>ЗКРФ АО "Кедентранссервис" 41 разъед</t>
  </si>
  <si>
    <t>инвест</t>
  </si>
  <si>
    <t>3419 Т</t>
  </si>
  <si>
    <t>31.01.12.00.00.02.01.53.1</t>
  </si>
  <si>
    <t>Стол</t>
  </si>
  <si>
    <t>Стол руководителя со столешницей из ламинированного МДФ</t>
  </si>
  <si>
    <t>Черного цвета, овальный</t>
  </si>
  <si>
    <t>3420 Т</t>
  </si>
  <si>
    <t>1500*60 см, цвет коричневый</t>
  </si>
  <si>
    <t>3421 Т</t>
  </si>
  <si>
    <t>1Д/6Д СН.018.05, цвет венги</t>
  </si>
  <si>
    <t>3422 Т</t>
  </si>
  <si>
    <t>31.01.12.00.00.03.04.39.1</t>
  </si>
  <si>
    <t>Тумба</t>
  </si>
  <si>
    <t>Тумба мобильная с выдвижными ящиками, из ЛДСП и ДСП</t>
  </si>
  <si>
    <t>1Д/6Д УМФ.002.04, цвет венги</t>
  </si>
  <si>
    <t>3423 Т</t>
  </si>
  <si>
    <t>1200х800 СН0180.04, цвет венги</t>
  </si>
  <si>
    <t>3424 Т</t>
  </si>
  <si>
    <t>31.01.12.00.00.00.04.01.1</t>
  </si>
  <si>
    <t xml:space="preserve">Стол </t>
  </si>
  <si>
    <t>Стол журнальный. ДСП.</t>
  </si>
  <si>
    <t>СН018.11 (венге ТКН), цвет венги</t>
  </si>
  <si>
    <t>3425 Т</t>
  </si>
  <si>
    <t>31.01.12.00.00.03.01.45.1</t>
  </si>
  <si>
    <t>шкаф для документов, материал изготовления ЛДСП</t>
  </si>
  <si>
    <t>шкаф для документов, материал изготовления ЛДСП, цвет венги</t>
  </si>
  <si>
    <t>3426 Т</t>
  </si>
  <si>
    <t>31.00.11.00.00.01.01.05.1</t>
  </si>
  <si>
    <t>Стул</t>
  </si>
  <si>
    <t>Мягкое сидение из искусственной кожи; спинка мягкая. Обивочный материал c тиснением, изготовленный из  хлопка, покрытого  полиуретаном.</t>
  </si>
  <si>
    <t>3427 Т</t>
  </si>
  <si>
    <t>31.00.11.00.00.01.01.09.1</t>
  </si>
  <si>
    <t>черного цвета</t>
  </si>
  <si>
    <t>3428 Т</t>
  </si>
  <si>
    <t>31.01.12.00.00.03.04.45.1</t>
  </si>
  <si>
    <t>Тумба мобильная с выдвижными ящиками, из МДФ и ДСП</t>
  </si>
  <si>
    <t>1Д/6Д (венге) УФМ.002.04</t>
  </si>
  <si>
    <t>3429 Т</t>
  </si>
  <si>
    <t>31.01.12.00.00.02.01.22.1</t>
  </si>
  <si>
    <t>П-307, цвет венги</t>
  </si>
  <si>
    <t>3430 Т</t>
  </si>
  <si>
    <t>31.01.12.00.00.03.02.08.1</t>
  </si>
  <si>
    <t>шкаф для одежды, материал изготовления МДФ и ЛДСП</t>
  </si>
  <si>
    <t>П-901, цвет венги</t>
  </si>
  <si>
    <t>3431 Т</t>
  </si>
  <si>
    <t>31.00.13.00.10.20.25.10.1</t>
  </si>
  <si>
    <t>для руководителя, на полозьях, с отделочным материалом из кожзаменителя</t>
  </si>
  <si>
    <t>черного цвета.</t>
  </si>
  <si>
    <t>3432 Т</t>
  </si>
  <si>
    <t>31.01.12.00.00.03.01.10.1</t>
  </si>
  <si>
    <t>Шкаф с стеллажами: 3полки, 2 двери створчатые. Материал ЛДСП.</t>
  </si>
  <si>
    <t xml:space="preserve"> 3полки, 2 двери створчатые. Материал ЛДСП, цвет венги</t>
  </si>
  <si>
    <t>3433 Т</t>
  </si>
  <si>
    <t>31.00.11.00.00.01.01.12.1</t>
  </si>
  <si>
    <t>Полумягкий стул со спинкой с металлическим каркасом и тканевым материалом покрытия</t>
  </si>
  <si>
    <t>Полумягкий стул со спинкой с металлическим каркасом и тканевым материалом покрытия, цвет черный</t>
  </si>
  <si>
    <t>3434 Т</t>
  </si>
  <si>
    <t>31.00.13.00.00.01.20.25.1</t>
  </si>
  <si>
    <t>Скамья</t>
  </si>
  <si>
    <t>деревянная, без спинки</t>
  </si>
  <si>
    <t>3435 Т</t>
  </si>
  <si>
    <t>31.01.12.00.00.02.01.56.1</t>
  </si>
  <si>
    <t>Стол письменный, в комплекте с мобильной с тумбой</t>
  </si>
  <si>
    <t>стол письменный П-101, цвет венги</t>
  </si>
  <si>
    <t>3436 Т</t>
  </si>
  <si>
    <t>31.00.11.00.00.01.01.03.2</t>
  </si>
  <si>
    <t>Мягкое сидение из искусственной кожи; Каркас металлический хромированный.</t>
  </si>
  <si>
    <t>г.Костанай, ул.Перронная 1</t>
  </si>
  <si>
    <t>3437 Т</t>
  </si>
  <si>
    <t>31.00.13.00.00.01.02.08.1</t>
  </si>
  <si>
    <t>Кресло кожаное на колесиках.</t>
  </si>
  <si>
    <t>3438 Т</t>
  </si>
  <si>
    <t>31.00.13.00.00.01.02.03.1</t>
  </si>
  <si>
    <t>Кресло мягкое тканевое, на колесиках.</t>
  </si>
  <si>
    <t>3439 Т</t>
  </si>
  <si>
    <t>31.01.11.00.00.00.04.02.1</t>
  </si>
  <si>
    <t>Шкаф металлический гардеробный. 1 секция, 4 отделения по вертикали (для сумок), сборная конструкция.</t>
  </si>
  <si>
    <t>3440 Т</t>
  </si>
  <si>
    <t>31.01.12.00.00.03.01.13.1</t>
  </si>
  <si>
    <t>Шкаф с стеллажами: 6 полок, 2 двери створчатые. Материал ЛДСП.</t>
  </si>
  <si>
    <t>3441 Т</t>
  </si>
  <si>
    <t>31.01.12.00.00.02.01.04.1</t>
  </si>
  <si>
    <t>Стол ЛДСП рабочий. Габариты (ширина/длина) от 600/1201мм до 650/1300мм. Толщина столешницы 15-30мм, ПВХ 2-4мм.</t>
  </si>
  <si>
    <t>3442 Т</t>
  </si>
  <si>
    <t>31.01.11.00.00.00.03.01.1</t>
  </si>
  <si>
    <t>Шкаф металлический бухгалтерский, сварная конструкция, 1 съемная полка, замок, полимерное покрытие.</t>
  </si>
  <si>
    <t>Металлический для хранения документов</t>
  </si>
  <si>
    <t>3443 Т</t>
  </si>
  <si>
    <t>31.01.12.00.00.03.01.01.1</t>
  </si>
  <si>
    <t>Шкаф изготовлен из ЛДСП. Каркас со средней стяжной полкой, навесные полки для документов в кол-ве  2 штук в верхней части, створчатые двери ДСП в нижней части шкафа.</t>
  </si>
  <si>
    <t>Шкаф со стеклом (715*385*2060)</t>
  </si>
  <si>
    <t>стол</t>
  </si>
  <si>
    <t>Металлический каркас. Сиденье и спинка из кожезаменителя.</t>
  </si>
  <si>
    <t>Стол приставной. ЛДСП. Прямоугольный. Габариты (ширина/длина) до 600/850мм. Толщина столешницы 15-30мм, ПВХ 2-4мм.</t>
  </si>
  <si>
    <t>кресло</t>
  </si>
  <si>
    <t>цвет синий</t>
  </si>
  <si>
    <t>цвет коричневый</t>
  </si>
  <si>
    <t>цвет черный</t>
  </si>
  <si>
    <t>Цвет-коричневый, стекла затемненные</t>
  </si>
  <si>
    <t>Материал ЛДСП, цвет коричневый</t>
  </si>
  <si>
    <t>Стол ЛДСП рабочий, цвет коричневый</t>
  </si>
  <si>
    <t>87-2 Р</t>
  </si>
  <si>
    <t>263 Р</t>
  </si>
  <si>
    <t>33.12.12.26.00.00.00</t>
  </si>
  <si>
    <t>Текущий ремонт кранов</t>
  </si>
  <si>
    <t xml:space="preserve">Текущий ремонт кранов </t>
  </si>
  <si>
    <t xml:space="preserve">Текущий ремонт мостового  крана </t>
  </si>
  <si>
    <t xml:space="preserve">  октябрь, ноябрь 2014года</t>
  </si>
  <si>
    <t>264 Р</t>
  </si>
  <si>
    <t xml:space="preserve">обследование и ремонт Автокраны QY-25 и QY-50. </t>
  </si>
  <si>
    <t>265 Р</t>
  </si>
  <si>
    <t xml:space="preserve">Техническое обслуживание и ремонт  </t>
  </si>
  <si>
    <t>408-1 У</t>
  </si>
  <si>
    <t>Офисное здание (для бухгалтерии)</t>
  </si>
  <si>
    <t>6, 20, 21</t>
  </si>
  <si>
    <t>505-1 У</t>
  </si>
  <si>
    <t>Техническое обслуживание автотранспорта (замена масел, жидкостей, фильтров, тормозных колодок, свечей, ремней)</t>
  </si>
  <si>
    <t>583-3 У</t>
  </si>
  <si>
    <t xml:space="preserve"> октябрь, ноябрь 2014 года</t>
  </si>
  <si>
    <t>7, 20, 21</t>
  </si>
  <si>
    <t>641 У</t>
  </si>
  <si>
    <t>Офисное здание для отдела доходов</t>
  </si>
  <si>
    <t>642 У</t>
  </si>
  <si>
    <t xml:space="preserve">Разработка эксплуатационной и ремонтной конструкторской документации для перегрузочного комплекса ст. Алтынколь с последующей  разработкой Технико-Экономического Обоснования вариантов эксплуатации или замены технологического грузоподъемного оборудования в соответствии с требованиями ГОСТ 2.602.-95 и ГОСТ 2.004-88, ГОСТ 2.051-2006, ГОСТ 2.102-68, ГОСТ 2.104-2006 
ГОСТ 2.105-95, ГОСТ 2.114-95,  
ГОСТ 2.301-68, ГОСТ 2.304-81, 
ГОСТ 2.503-90, ГОСТ 2.601-2006, 
ГОСТ 2.604-2000, ГОСТ 2.610-2006, 
ГОСТ 2.701-84, ГОСТ 27.002-89 
ГОСТ 5773-90, ГОСТ 18322-78, 
ГОСТ 23660-79 </t>
  </si>
  <si>
    <t>филиал АО "КДТС" по ст.Достык производственный участок ст.Алтынколь</t>
  </si>
  <si>
    <t>643 У</t>
  </si>
  <si>
    <t>диагностика автокрана QY-50</t>
  </si>
  <si>
    <t>1608-2 Т</t>
  </si>
  <si>
    <t>3444 Т</t>
  </si>
  <si>
    <t>Атырауский региональный филиал АО "КДТС"г. Атырау, ст. Атырау</t>
  </si>
  <si>
    <t>3445 Т</t>
  </si>
  <si>
    <t>2116-2 Т</t>
  </si>
  <si>
    <t xml:space="preserve">Костюм </t>
  </si>
  <si>
    <t>546-1 Т</t>
  </si>
  <si>
    <t xml:space="preserve"> ноябрь, декабрь 2014 </t>
  </si>
  <si>
    <t>3, 4, 5, 6, 11, 14, 15, 18, 20, 21</t>
  </si>
  <si>
    <t>733-1 Т</t>
  </si>
  <si>
    <t>С верхом из юфтевой или хромовой кожи, на подошве из резины, кожи или полимерных материалов, с подноском защитным металлическим</t>
  </si>
  <si>
    <t>3, 4, 5, 6, 11, 14, 15, 16, 17, 18, 19</t>
  </si>
  <si>
    <t>735-1 Т</t>
  </si>
  <si>
    <t>14.12.30.00.00.11.08.04.1</t>
  </si>
  <si>
    <t>Перчатки трикотажные, утепленные, плотной вязки, пятипалые, из шерстяной пряжи черного (белого) цвета, на кистьях рук резина трикотажной вязки</t>
  </si>
  <si>
    <t>2648-2 Т</t>
  </si>
  <si>
    <t>3, 4, 5, 6, 11, 16, 17, 18, 19, 20, 21</t>
  </si>
  <si>
    <t>2653 -2Т</t>
  </si>
  <si>
    <t>6, 11, 19, 20, 21</t>
  </si>
  <si>
    <t>2657 -2Т</t>
  </si>
  <si>
    <t>2642-2 Т</t>
  </si>
  <si>
    <t xml:space="preserve"> 
14.12.30.00.00.11.08.04.1</t>
  </si>
  <si>
    <t>3, 4, 5, 6, 11, 18, 20, 21</t>
  </si>
  <si>
    <t>3446 Т</t>
  </si>
  <si>
    <t>1154-1 Т</t>
  </si>
  <si>
    <t>3, 4, 6, 8, 11, 14, 15, 18, 19, 20, 21</t>
  </si>
  <si>
    <t>3447 Т</t>
  </si>
  <si>
    <t>1156-1 Т</t>
  </si>
  <si>
    <t>3, 4, 5, 6, 8, 11, 14, 15, 18, 19, 20, 21</t>
  </si>
  <si>
    <t>798-2 Т</t>
  </si>
  <si>
    <t>3, 4, 5, 6, 11, 14, 19, 20, 21</t>
  </si>
  <si>
    <t>ноябрь, декабрь 2014 г</t>
  </si>
  <si>
    <t xml:space="preserve">  ноябрь, декабрь 2014 г</t>
  </si>
  <si>
    <t>3448 Т</t>
  </si>
  <si>
    <t>3449 Т</t>
  </si>
  <si>
    <t>1302-1 Т</t>
  </si>
  <si>
    <t>1304-1 Т</t>
  </si>
  <si>
    <t>1305-1 Т</t>
  </si>
  <si>
    <t>ноябрь, декабрь   2014 года</t>
  </si>
  <si>
    <t>ноябрь, декабрь    2014 года</t>
  </si>
  <si>
    <t>2014 год</t>
  </si>
  <si>
    <t>31.01.12.00.00.02.01.85.1</t>
  </si>
  <si>
    <t>эргономичный из ЛДСП</t>
  </si>
  <si>
    <t>31.01.12.00.00.02.08.01.1</t>
  </si>
  <si>
    <t>Стол для совещания</t>
  </si>
  <si>
    <t xml:space="preserve">31.01.12.00.00.02.01.53.1 </t>
  </si>
  <si>
    <t>31.01.12.00.00.03.05.08.1</t>
  </si>
  <si>
    <t>тумба</t>
  </si>
  <si>
    <t>Тумба приставная двухдверная. Тумба – приставка: до 400*450*750, ламинированное ДСП, кромка ПВХ 2 мм.</t>
  </si>
  <si>
    <t>31.01.12.00.00.03.04.03.1</t>
  </si>
  <si>
    <t>Тумба мобильная с задвижками. Тумба (ШxГxВ) до 50x45x50см, с тремя выдвижными ящиками, на четырех колесиках из ламинированной ДСП толщиной до 16мм.</t>
  </si>
  <si>
    <t>31.01.12.00.00.03.01.11.1</t>
  </si>
  <si>
    <t>31.01.12.00.00.03.02.30.1</t>
  </si>
  <si>
    <t>для одежды, материал изготовления ЛДСП, ДВП</t>
  </si>
  <si>
    <t>31.00.11.00.00.01.01.04.1</t>
  </si>
  <si>
    <t>Мягкое сидение из ткани; каркас металлический хромированный.</t>
  </si>
  <si>
    <t>31.09.12.00.00.01.01.19.1</t>
  </si>
  <si>
    <t>Диван</t>
  </si>
  <si>
    <t>угловой, нераскладной. Размеры 213x150x80. Наполнители ППУ., каркас из дерева, ножки металлические</t>
  </si>
  <si>
    <t xml:space="preserve">31.00.13.00.10.10.20.10.1 </t>
  </si>
  <si>
    <t xml:space="preserve">31.01.12.00.00.02.01.21.1 </t>
  </si>
  <si>
    <t>Стол приставной. ДСП. Прямоугольный. Габариты (ширина/длина) до 600/850мм. Толщина столешницы 15-30мм, ПВХ 2-4мм.</t>
  </si>
  <si>
    <t>3450 Т</t>
  </si>
  <si>
    <t>3451 Т</t>
  </si>
  <si>
    <t>3452 Т</t>
  </si>
  <si>
    <t>3453 Т</t>
  </si>
  <si>
    <t>3454 Т</t>
  </si>
  <si>
    <t>3455 Т</t>
  </si>
  <si>
    <t>3456 Т</t>
  </si>
  <si>
    <t>3457 Т</t>
  </si>
  <si>
    <t>3458 Т</t>
  </si>
  <si>
    <t>3459 Т</t>
  </si>
  <si>
    <t>3460 Т</t>
  </si>
  <si>
    <t>3461 Т</t>
  </si>
  <si>
    <t>3462 Т</t>
  </si>
  <si>
    <t>3463 Т</t>
  </si>
  <si>
    <t>3464 Т</t>
  </si>
  <si>
    <t>3465 Т</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</si>
  <si>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</si>
  <si>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</si>
  <si>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</si>
  <si>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Изготовление и регистрация акта ввода в эксплуатацию</t>
  </si>
  <si>
    <t xml:space="preserve"> ноябрь, декабрь     2014 года</t>
  </si>
  <si>
    <t>644 У</t>
  </si>
  <si>
    <t>ноябрь, декабрь  2014 года</t>
  </si>
  <si>
    <t>Услуги по регистрации объектов недвижимого имущества</t>
  </si>
  <si>
    <t>Изготовление землеустроительного проекта, земельно-кадастрового дела на земельный участок</t>
  </si>
  <si>
    <t>645 У</t>
  </si>
  <si>
    <t>646 У</t>
  </si>
  <si>
    <t>тех/обслуживание КК-5</t>
  </si>
  <si>
    <t>тех/обслуживание КК-12,5</t>
  </si>
  <si>
    <t>тех/обслуживание КК-20-25</t>
  </si>
  <si>
    <t>266 Р</t>
  </si>
  <si>
    <t>267 Р</t>
  </si>
  <si>
    <t>268 Р</t>
  </si>
  <si>
    <t>647 У</t>
  </si>
  <si>
    <t>291-1 У</t>
  </si>
  <si>
    <t>617-1 У</t>
  </si>
  <si>
    <t>648 У</t>
  </si>
  <si>
    <t>1256-1 Т</t>
  </si>
  <si>
    <t>сентябрь, октябрь,   2014 года</t>
  </si>
  <si>
    <t>1253-1 Т</t>
  </si>
  <si>
    <t>1254-1 Т</t>
  </si>
  <si>
    <t>1259-1 Т</t>
  </si>
  <si>
    <t>1260-1 Т</t>
  </si>
  <si>
    <t>372-1  У</t>
  </si>
  <si>
    <t>375-1 У</t>
  </si>
  <si>
    <t>11, 15, 20, 21</t>
  </si>
  <si>
    <t>649 У</t>
  </si>
  <si>
    <t>38.11.69.12.00.00.00</t>
  </si>
  <si>
    <t>Услуги по вывозу отходов оргтехники</t>
  </si>
  <si>
    <t>Выполнение операций по сбору, утилизации, размещению или удалению использованной оргтехники и комплектующих</t>
  </si>
  <si>
    <t>15 рабочих дней с даты вступления в силу договора</t>
  </si>
  <si>
    <t>кг</t>
  </si>
  <si>
    <t>3466 Т</t>
  </si>
  <si>
    <t>3467 Т</t>
  </si>
  <si>
    <t>650 У</t>
  </si>
  <si>
    <t>Услуги по организации и проведению праздничного мероприятия с предоставлением банкетного зала, с организацией концертных развлекательных программ в том числе выступлением танцевальных групп с хореографией различного жанра, вокально-инструментальных ансамблей, оркестров, шоу-балетов, фольклорных коллективов, артистов оригинального жанра, с привлечением профессиоанльного ведущего/тамады/шоумена, с предоставлением звукового, светового, музыкального сопровождения мероприятия, с предоставлением новогодних подарков, подарочных наборов, сувениров, призов</t>
  </si>
  <si>
    <t>26-27 декабря 2014 года</t>
  </si>
  <si>
    <t>527-1 Т</t>
  </si>
  <si>
    <t>541-1 Т</t>
  </si>
  <si>
    <t>542-1 Т</t>
  </si>
  <si>
    <t>562-1 Т</t>
  </si>
  <si>
    <t>563-1 Т</t>
  </si>
  <si>
    <t>564-1 Т</t>
  </si>
  <si>
    <t xml:space="preserve">7, 11, 14 </t>
  </si>
  <si>
    <t>694-1 Т</t>
  </si>
  <si>
    <t>695-1 Т</t>
  </si>
  <si>
    <t>755-1 Т</t>
  </si>
  <si>
    <t>756-1 Т</t>
  </si>
  <si>
    <t>757-1 Т</t>
  </si>
  <si>
    <t>28.29.22.00.00.00.01.04.1</t>
  </si>
  <si>
    <t xml:space="preserve">огнетушитель углекислотный  </t>
  </si>
  <si>
    <t>ОУ-5</t>
  </si>
  <si>
    <t>758-1 Т</t>
  </si>
  <si>
    <t>759-1 Т</t>
  </si>
  <si>
    <t>760-1 Т</t>
  </si>
  <si>
    <t>761-1 Т</t>
  </si>
  <si>
    <t>войлок юртовый (кошма)</t>
  </si>
  <si>
    <t>762-1 Т</t>
  </si>
  <si>
    <t xml:space="preserve">пожарный рукав </t>
  </si>
  <si>
    <t>Пожарный рукав, внут. диам. 51,0.  ГОСТ 7877-75</t>
  </si>
  <si>
    <t>763-1 Т</t>
  </si>
  <si>
    <t>25.99.29.00.01.13.20.10.1</t>
  </si>
  <si>
    <t xml:space="preserve">вентиль </t>
  </si>
  <si>
    <t>764-1 Т</t>
  </si>
  <si>
    <t>25.99.21.00.00.17.01.01.1</t>
  </si>
  <si>
    <t>шкаф пожарный</t>
  </si>
  <si>
    <t>металлический, для пожарного инвентаря</t>
  </si>
  <si>
    <t>768-1 Т</t>
  </si>
  <si>
    <t>769-1 Т</t>
  </si>
  <si>
    <t>121-1 Р</t>
  </si>
  <si>
    <t>122-1 Р</t>
  </si>
  <si>
    <t>7, 14</t>
  </si>
  <si>
    <t>44-1 У</t>
  </si>
  <si>
    <t>сентябрь, октябрь 2014 г.</t>
  </si>
  <si>
    <t>3181-1 Т</t>
  </si>
  <si>
    <t>4, 11, 18</t>
  </si>
  <si>
    <t>29.10.19.00.00.20.25.11.1</t>
  </si>
  <si>
    <t>водяной насос (помпа)</t>
  </si>
  <si>
    <t>на погрузчик Тойота А15</t>
  </si>
  <si>
    <t>3468 Т</t>
  </si>
  <si>
    <t>1238-1 Т</t>
  </si>
  <si>
    <t>6, 11</t>
  </si>
  <si>
    <t>28.11.42.00.00.00.60.10.1</t>
  </si>
  <si>
    <t>топливной аппаратуры дизельного двигателя</t>
  </si>
  <si>
    <t>для дизельных двигателей</t>
  </si>
  <si>
    <t>3469 Т</t>
  </si>
  <si>
    <t>29.31.22.00.00.00.71.10.1</t>
  </si>
  <si>
    <t xml:space="preserve"> к генератору и водяному насосу</t>
  </si>
  <si>
    <t>3470 Т</t>
  </si>
  <si>
    <t>29.32.30.00.40.20.70.10.1</t>
  </si>
  <si>
    <t>3471 Т</t>
  </si>
  <si>
    <t>1242-1 Т</t>
  </si>
  <si>
    <t>29.31.22.00.00.00.30.18.1</t>
  </si>
  <si>
    <t>3472 Т</t>
  </si>
  <si>
    <t>3473 Т</t>
  </si>
  <si>
    <t>3474 Т</t>
  </si>
  <si>
    <t>3475 Т</t>
  </si>
  <si>
    <t>1255-1 Т</t>
  </si>
  <si>
    <t xml:space="preserve"> для легкового автомобиля пусковой ток 640 а/ч, 12В-65</t>
  </si>
  <si>
    <t>161-1У</t>
  </si>
  <si>
    <t>186-1У</t>
  </si>
  <si>
    <t>170-1 У</t>
  </si>
  <si>
    <t>полное тех.обслуживание и замена узлов и агрегатов</t>
  </si>
  <si>
    <t>33.20.21.01.00.00.00</t>
  </si>
  <si>
    <t>Работы по монтажу и демонтажу оборудования</t>
  </si>
  <si>
    <t xml:space="preserve">работы по демонтажу железобетонных опор и установка над забором металлических 4-х угольных труб </t>
  </si>
  <si>
    <t>октябрь, ноябрь    2014 года</t>
  </si>
  <si>
    <t>269 Р</t>
  </si>
  <si>
    <t>2-2 Т</t>
  </si>
  <si>
    <t>30 календараных дней с даты вступления в силу договора</t>
  </si>
  <si>
    <t>25.73.30.00.00.21.11.10.1</t>
  </si>
  <si>
    <t>3476 Т</t>
  </si>
  <si>
    <t>3477 Т</t>
  </si>
  <si>
    <t>3478 Т</t>
  </si>
  <si>
    <t>2675 -1 Т</t>
  </si>
  <si>
    <t>2675-2 Т</t>
  </si>
  <si>
    <t xml:space="preserve">ноябрь, декабрь 2014 года </t>
  </si>
  <si>
    <t>2676-2 Т</t>
  </si>
  <si>
    <t>11, 14, 19, 20, 21</t>
  </si>
  <si>
    <t>2677-2 Т</t>
  </si>
  <si>
    <t>2679-2 Т</t>
  </si>
  <si>
    <t>651 У</t>
  </si>
  <si>
    <t xml:space="preserve"> для вагона</t>
  </si>
  <si>
    <t xml:space="preserve">резиновые подкладки размером 600ммХ120ммХ4мм </t>
  </si>
  <si>
    <t>3479 Т</t>
  </si>
  <si>
    <t>65-2 Т</t>
  </si>
  <si>
    <t>Филиал АО "КДТС" по ст.Достык
производственный участок 
на ст.Алтынколь.
Алматинская область, Панфиловский район, ст. Алтынколь</t>
  </si>
  <si>
    <t>67-3 Т</t>
  </si>
  <si>
    <t>68-3 Т</t>
  </si>
  <si>
    <t>607-1 У</t>
  </si>
  <si>
    <t>608-1 У</t>
  </si>
  <si>
    <t>609 -1У</t>
  </si>
  <si>
    <t>613-1 У</t>
  </si>
  <si>
    <t xml:space="preserve"> ноябрь, декабрь 2014 г</t>
  </si>
  <si>
    <t>249-1 Р</t>
  </si>
  <si>
    <t>250-1 Р</t>
  </si>
  <si>
    <t>612-1 У</t>
  </si>
  <si>
    <t>611-1 У</t>
  </si>
  <si>
    <t>270 Р</t>
  </si>
  <si>
    <t>1931-1 Т</t>
  </si>
  <si>
    <t>силикон</t>
  </si>
  <si>
    <t>1933-1 Т</t>
  </si>
  <si>
    <t xml:space="preserve"> циркуляционный, для системы отопления</t>
  </si>
  <si>
    <t>1934-1 Т</t>
  </si>
  <si>
    <t>1930-1 Т</t>
  </si>
  <si>
    <t>1932-1 Т</t>
  </si>
  <si>
    <t xml:space="preserve">мощностью свыше 5,0 но не выше  6,3 кВт </t>
  </si>
  <si>
    <t>310-2 У</t>
  </si>
  <si>
    <t>Услуги по техническому обслуживанию приборов учета тепловой энергии</t>
  </si>
  <si>
    <t>1629-1 Т</t>
  </si>
  <si>
    <t>1628-1 Т</t>
  </si>
  <si>
    <t>1830-2 Т</t>
  </si>
  <si>
    <t>27.20.21.00.00.00.02.17.1</t>
  </si>
  <si>
    <t xml:space="preserve"> марка 6СТ-62; кислотный, стартерный, напряжением 12 В, емкостью 62 А*час</t>
  </si>
  <si>
    <t>27.20.21.00.00.00.02.45.1</t>
  </si>
  <si>
    <t>ГОСТ 959-2002 марка 6СТ -190стартерный,  напряжением 12 В, емкостью 190 А*час,  с общей крышкой.</t>
  </si>
  <si>
    <t>3480 Т</t>
  </si>
  <si>
    <t xml:space="preserve">24.33.25.10.10.11.11.10.1 </t>
  </si>
  <si>
    <t>Лист</t>
  </si>
  <si>
    <t>профилированный оцинкованный</t>
  </si>
  <si>
    <t>3481 Т</t>
  </si>
  <si>
    <t>3, 5, 6, 11, 16, 17, 18, 20, 21</t>
  </si>
  <si>
    <t>4, 5, 11, 18</t>
  </si>
  <si>
    <t>116-1 Р</t>
  </si>
  <si>
    <t xml:space="preserve"> текущий ремонт служебного автотранспорта "Skoda"</t>
  </si>
  <si>
    <t>16.10.32.00.00.00.00.05.2</t>
  </si>
  <si>
    <t>Деревянная железнодорожная или трамвайная (поперечная), пропитанная, из хвойных пород для железных дорог, пропитанная креозотом или другими консервантами по типу 1, ГОСТ 78-89, ГОСТ 78-2004</t>
  </si>
  <si>
    <t>24.10.75.00.01.10.11.11.1</t>
  </si>
  <si>
    <t>Рельса железнодорожная</t>
  </si>
  <si>
    <t>тип рельса Р50 Отверстия на обоих концах Длина рельса (при t=(20±2)°С), м -12,500</t>
  </si>
  <si>
    <t>16.10.10.10.11.10.10.10.1</t>
  </si>
  <si>
    <t>деревянные 50*50 мм</t>
  </si>
  <si>
    <t>Брусья в комплекте</t>
  </si>
  <si>
    <t>24.10.75.00.01.10.11.13.1</t>
  </si>
  <si>
    <t>тип рельса Р50 Отверстия на обоих концах Длина рельса (при t=(20±2)°С), м -12,421</t>
  </si>
  <si>
    <t>Рамный рельс с остряком в комплекте</t>
  </si>
  <si>
    <t>24.10.75.00.02.10.11.11.1</t>
  </si>
  <si>
    <t>Крестовина</t>
  </si>
  <si>
    <t>Р-50 1/9. Крестовина на подкладках, с литым сердечником и рельсовыми усовиками</t>
  </si>
  <si>
    <t>24.10.75.00.02.19.10.11.2</t>
  </si>
  <si>
    <t>Для железной дороги, широкой колеи, размер - 165 мм, масса - 0,378 кг, ГОСТ 5812-82</t>
  </si>
  <si>
    <t>тонна</t>
  </si>
  <si>
    <t>3482 Т</t>
  </si>
  <si>
    <t>3483 Т</t>
  </si>
  <si>
    <t>3484 Т</t>
  </si>
  <si>
    <t>3485 Т</t>
  </si>
  <si>
    <t>3486 Т</t>
  </si>
  <si>
    <t>3487 Т</t>
  </si>
  <si>
    <t>23.19.25.00.00.20.20.10.1</t>
  </si>
  <si>
    <t>Изолятор</t>
  </si>
  <si>
    <t>Изолятор электрический стеклянный штыревой низковольтный</t>
  </si>
  <si>
    <t>27.12.10.16.11.11.01.02.1</t>
  </si>
  <si>
    <t>переменного тока, для защиты силовых трансформаторов и линий - Т, выхлопной - В</t>
  </si>
  <si>
    <t>24.42.25.00.00.10.14.11.1</t>
  </si>
  <si>
    <t>Алюминиевая</t>
  </si>
  <si>
    <t>Алюминиевая шинка для трансформаторных подстанции</t>
  </si>
  <si>
    <t>27.32.13.00.01.01.20.10.1</t>
  </si>
  <si>
    <t>СИП-2  3*16+1*35</t>
  </si>
  <si>
    <t>Провод самоизолирущий</t>
  </si>
  <si>
    <t>3488 Т</t>
  </si>
  <si>
    <t>3489 Т</t>
  </si>
  <si>
    <t>3490 Т</t>
  </si>
  <si>
    <t>3491 Т</t>
  </si>
  <si>
    <t>115-1 Р</t>
  </si>
  <si>
    <t>7, 11, 20, 21</t>
  </si>
  <si>
    <t>271 Р</t>
  </si>
  <si>
    <t>46-2 Р</t>
  </si>
  <si>
    <t>752-2 Т</t>
  </si>
  <si>
    <t>г.Астана, ул.Достык, 19</t>
  </si>
  <si>
    <t>11</t>
  </si>
  <si>
    <t xml:space="preserve">Рубероид  </t>
  </si>
  <si>
    <t>753-2 Т</t>
  </si>
  <si>
    <t>167</t>
  </si>
  <si>
    <t>23.99.13.00.00.20.20.31.1</t>
  </si>
  <si>
    <t>627-1 У</t>
  </si>
  <si>
    <t>Консультирование по вопросам применения законодательства по налогам в 2014-2015 году</t>
  </si>
  <si>
    <t>83-2 Р</t>
  </si>
  <si>
    <t>Услуги утилизации оргтехники, утилизации списаной оргтехники</t>
  </si>
  <si>
    <t>3492 Т</t>
  </si>
  <si>
    <t xml:space="preserve">Костюм состоит из куртки и полукомбинезона.
Куртка утепленная, на подкладке, укороченная с притачным поясом, с центральной бортовой застежкой на двухзамковую тракторную молнию, закрытую ветрозащитной планкой на 4-х кнопках. На бегунке молнии – пуллер. Планка доходит до горловины. Подкладка планки из отделочной ткани с кантом на лицо по длинному срезу, шир. 2 мм. Внутри по правому борту молния закрыта укороченной ветрозащитной планкой, огибающей верхний край молнии.
Полочки и спинка с кокетками. Кокетки из основной ткани. На кокетках у проймы вставка из отделочной ткани. Параллельно срезу вставки, на расстоянии 2 мм, на кокетки вертикально настрочена световозвращающая полоса, шир. 2,5 см. 
На полочках имеются нагрудные накладные фигурные карманы с клапанами на липучке и хлястиками-флажками для удобного расстегивания. Карманы и клапаны из основной ткани, хлястики-флажки из красной стропы, шир. 2,5 см. Клапаны обоих карманов одинакового размера, с 1-м слоем утеплителя. Верхний срез клапанов уходит в шов притачивания кокеток. 
Полочки имеют нижнюю отрезную часть. В нижней отрезной части расположены большие карманы с наклонной линией входа, закрытой клапаном треугольной формы с 1-м слоем утеплителя. По краю клапана проходит кант из отделочной ткани, шир. 2 мм. Срезы клапана уходят в шов притачивания нижней отрезной части полочки и в боковые швы. По линии входа в карманы поставить закрепки на спецмашине. Вход в карманы застегивается на липучку. 
По низу куртки притачной пояс. Боковые участки притачного пояса стянуты эластичной лентой. 
Рукав куртки одношовный, с притачной манжетой. Часть манжеты с эластичной лентой, часть с хлястиком на липучке. 
Воротник – стойка. На верхней стойке по центру спинки настрочена вставка из отделочной ткани. В горловину втачана планка из основной ткани, закрывающая молнию для пристегивания капюшона.
Капюшон двухшовный, съемный,  пристегивается на молнию. По краю капюшона проходит кулиса с блочками, шляпной резинкой и стопорами с 2-мя отверстиями. Застежка капюшона на 2 липучки (на левой стороне капюшона вертикально настрочены мягкие части липучки, на правой стороне горизонтально настрочены жесткие части липучки). На средней части капюшона расположен хлястик на липучке для регулировки высоты.
На изнанке в середину горловины спинки втачана петля-вешалка и этикетка размерная сетка. К петле на биркодержатель крепится пакетик «зип-лок» (с кусочками используемых материалов и запасной фурнитурой) и картонный ярлык. В левый боковой шов подкладки, на 15 см от линии низа вставлена этикетка по составу ткани и уходу.
Подкладка полочек и спинки простегана с утеплителем вертикальными строчками, расстояние между строчками должно быть не более 12 см (в маленьких размерах допускается стегать полочку 1-й вертикальной строчкой посередине, спинку 3-мя вертикальными строчками). 
Полукомбинезон утепленный, на подкладке. 
Полукомбинезон на притачных комбинированных бретелях из основной ткани и помочной резинки. 
 Ниже, на шов притачивания вставки настрочена световозвращающая полоса, шир. 2,5 см.
На полукомбинезоне расположены 2 симметричных накладных фигурных кармана с фигурными клапанами на липучке и хлястиками-флажками для удобного расстегивания. Карманы и клапаны из основной ткани, хлястики-флажки из красной стропы, шир. 2,5 см. Клапаны с 1-с слоем утеплителя. Верхний срез клапанов уходит под СОП.
На передних половинках брючин имеются боковые карманы с отрезным бочком. По линии входа в карманы поставить закрепки на спецмашине. 
На левой брючине, на боковом шве расположен накладной фигурный карман с клапаном на 2-х липучках. Карман и клапан из основной ткани. Клапан с 1-м слоем утеплителя. По центру клапана – вставка из отделочной ткани.
Низ брючин обработан швом в подгибку с закрытым срезом, шир. 2,5 см.
Подкладка простегана вертикальными строчками с утеплителем.
Строчки:
Одинарная отделочная строчка 0,1 см нитками 45 ЛЛ светло-серого цвета проходит: при настрачивании СОПа;
Одинарная отделочная строчка 0,1 см нитками 45 ЛЛ синего цвета проходит: по кокеткам, по краю внутренней укороченной планки, по средней части капюшона, по хлястикам, при настрачивании карманов, по бретелям, по шву притачивания нижней части полочек, по талии передних половинок п/к, по шву сидения; 0,7 см: по шву настрачивания ветрозащитной планки, по воротнику, по швам притачивания вставки из отделочной ткани на воротнике и кармане п/к, вдоль центральной молнии на куртке и п/к, по клапанам, по верхнему срезу п/к; 2,5 см: по низу брючин п/к;
Двойная отделочная строчка 0,1 и 0,7 см нитками 45 ЛЛ синего цвета проходит: по низу и по застежке капюшона, по краю ветрозащитной планки, по краю клапана нижнего кармана куртки, по краю пояса куртки (участки без эластичной ленты).Для защиты от производственных загрязнений. Куртка, утепленная с центральной бортовой застежкой на шесть пуговиц, верхняя петля – сквозная. Брюки утепленные, на передних половинках боковые карманы. Логотип компании, цвета синий, темно-синий, должен быть расположен в центре на спине высота букв -5 см, ширина букв- 3 см., и впереди на левой стороне груди размер 10см х10 см.
</t>
  </si>
  <si>
    <t>эксплуат</t>
  </si>
  <si>
    <t xml:space="preserve">Ботинки кожаные утепленные, зимние на нескользящей подошве с металлическим подноском.
Верх: натуральная кожа, мягкий кант-искусственная кожа. Высота берец 15см. Подкладка/ утеплитель: искусственный мех (М).Подошва:полиуретан.Метод крепления подошвы: литьевой 
Подносок: металлическийю Задник: формованный Стелька: Cambrelle+Eva.
Особенности модели:ПУ накладка для защиты носка, энергопоглощающий каблук.
</t>
  </si>
  <si>
    <t>ноябрь-декабрь 2014 года</t>
  </si>
  <si>
    <t xml:space="preserve">
         Шапка-ушанка темно-синего цвета состоит из головки (донышка), изготовленной из четырех деталей клинообразной формы, козырька и назатыльника с наушниками. 
         Высота козырька и назатыльника - 13-14 см.  К концам наушников пришита тесьма для их завязывания. Внутри шапки-ушанки - подкладка, детали шапки-ушанки - с утеплителем из искусственного меха. Детали шапки-ушанки должны быть расположены симметрично относительно осевой линии.
</t>
  </si>
  <si>
    <t>3493-1 Т</t>
  </si>
  <si>
    <t>3494 Т</t>
  </si>
  <si>
    <t>3495 Т</t>
  </si>
  <si>
    <t>3496 Т</t>
  </si>
  <si>
    <t>3497 Т</t>
  </si>
  <si>
    <t>6, 11, 15, 18, 19, 20, 21</t>
  </si>
  <si>
    <t>595-1 У</t>
  </si>
  <si>
    <t>Разработка модуля списания топлива в информационной системе УПП на платформе 1 С</t>
  </si>
  <si>
    <t>84.11.19.05.00.00.00</t>
  </si>
  <si>
    <t>Услуги по проведению государственного технического обследования недвижимого имущества</t>
  </si>
  <si>
    <t>652 У</t>
  </si>
  <si>
    <t>437 -1У</t>
  </si>
  <si>
    <t xml:space="preserve">93.29.19.10.00.00.00 </t>
  </si>
  <si>
    <t>январь-декабрь 2014 года</t>
  </si>
  <si>
    <t>до 31 декабря 2014 года с даты заключения договора</t>
  </si>
  <si>
    <t>27.12.23.20.24.11.11.11.1</t>
  </si>
  <si>
    <t xml:space="preserve">с управляющей катушкой на напряжение 380 В, 200А  </t>
  </si>
  <si>
    <t>Контактор КТ-6032 380В2,3,И2,Р</t>
  </si>
  <si>
    <t>27.12.23.19.11.11.11.20.1</t>
  </si>
  <si>
    <t>контроллер</t>
  </si>
  <si>
    <t>кулачковый, серии ККТ, 75А</t>
  </si>
  <si>
    <t xml:space="preserve">контроллер управление передвижение грузовой тележки </t>
  </si>
  <si>
    <t>Вал колеса крана (Вал ТП50.02.009, сталь 4х круг d 160, 116,2кг L=750мм)</t>
  </si>
  <si>
    <t>27.11.21.20.10.10.40.21.1</t>
  </si>
  <si>
    <t>Электродвигатель переменного тока асинхронный однофазный с номинальной частотой сети на 50 Гц</t>
  </si>
  <si>
    <t>Электродвигатель переменного тока асинхронный однофазный с номинальной частотой сети на 50 Гц, с синхронной частотой вращения 1000 мин, номинальная мощность 7,5 кВт</t>
  </si>
  <si>
    <t>электродвигатель асинхронный</t>
  </si>
  <si>
    <t>27.33.11.00.00.01.05.10.1</t>
  </si>
  <si>
    <t>ВР32-35А30120-00Т3</t>
  </si>
  <si>
    <t>рубилник 3 фазный</t>
  </si>
  <si>
    <t>3498 Т</t>
  </si>
  <si>
    <t>3499 Т</t>
  </si>
  <si>
    <t>3500 Т</t>
  </si>
  <si>
    <t>3501 Т</t>
  </si>
  <si>
    <t>3502 Т</t>
  </si>
  <si>
    <t>604 -1У</t>
  </si>
  <si>
    <t>605-1 У</t>
  </si>
  <si>
    <t>15-2 У</t>
  </si>
  <si>
    <t>653 У</t>
  </si>
  <si>
    <t>информационные услуги по технической поддержке, разработке новых версий, предоставления исключительных прав на использование дополнительных модулей "Автоматизированная система формирования тарифной политики АО "Кедентранссервис"</t>
  </si>
  <si>
    <t>103-2 Т</t>
  </si>
  <si>
    <t>7, 11</t>
  </si>
  <si>
    <t>104-2 Т</t>
  </si>
  <si>
    <t>7, 11, 18, 20, 21</t>
  </si>
  <si>
    <t>105-2 Т</t>
  </si>
  <si>
    <t>106-2 Т</t>
  </si>
  <si>
    <t>7, 11, 19, 20, 21</t>
  </si>
  <si>
    <t>654 У</t>
  </si>
  <si>
    <t xml:space="preserve">Оценка имущества подлежащего реализации, по итогам инвентаризации </t>
  </si>
  <si>
    <t>655 У</t>
  </si>
  <si>
    <t>71.11.33.11.00.00.00</t>
  </si>
  <si>
    <t>Услуги по осуществлению топографической съемки</t>
  </si>
  <si>
    <t>услуги по осуществлению топографической съемки</t>
  </si>
  <si>
    <t xml:space="preserve">  изготовление топографической съемки</t>
  </si>
  <si>
    <t>до 21 декабря 2014 г. c даты вступления в силу договора</t>
  </si>
  <si>
    <t>14, 15, 18, 19, 20, 21</t>
  </si>
  <si>
    <t>90-1 Т</t>
  </si>
  <si>
    <t>до 21 декабря 2014 г. С даты вступления в силу договора</t>
  </si>
  <si>
    <t>500-1 Т</t>
  </si>
  <si>
    <t xml:space="preserve">филиал АО "КДТС" по Карагандинской области г. Караганда, 
ул. Складская, д. 13
</t>
  </si>
  <si>
    <t xml:space="preserve"> до 21 декабря 2014 года с даты вступления в силу договора</t>
  </si>
  <si>
    <t>925-2 Т</t>
  </si>
  <si>
    <t>14, 15, 18, 19, 20, 21, 22</t>
  </si>
  <si>
    <t>8, 14, 15, 18, 19, 20, 21, 22</t>
  </si>
  <si>
    <t>1011-1 Т</t>
  </si>
  <si>
    <t>филиал АО "КДТС" по Павлодарской области г. Павлодар,   ул. Товарная 25</t>
  </si>
  <si>
    <t>1393-1 Т</t>
  </si>
  <si>
    <t>филиал АО "КДТС" по Костанйской области г. Костанай, 
ул. Перронная, 9</t>
  </si>
  <si>
    <t xml:space="preserve">11, 14, 15, 18, 19, 20, 21 </t>
  </si>
  <si>
    <t>1480-1 Т</t>
  </si>
  <si>
    <t>2295-1 Т</t>
  </si>
  <si>
    <t>Атырауский региональный филиал АО "КДТС"г. Атырау, ст. Атырау,
 грузовой двор</t>
  </si>
  <si>
    <t>до 21 декабря 2014 года с даты вступления в силу договора</t>
  </si>
  <si>
    <t>2301-1 Т</t>
  </si>
  <si>
    <t>8, 11, 14, 15, 18, 19, 20, 21, 22</t>
  </si>
  <si>
    <t>2865-1 Т</t>
  </si>
  <si>
    <t>филиал АО "КДТС" по ст.Достык Алматинская область, Алакольский район, ст. Достык, ул. Привокзальная, 7</t>
  </si>
  <si>
    <t>3065-1 Т</t>
  </si>
  <si>
    <t>филиал АО "КДТС" по Восточно- Казахстанской области, г. Усть- Каменогорск, ул Делегатская 36</t>
  </si>
  <si>
    <t>филиал АО "КДТС" по Восточно- Казахстанской области, г. Семей, поселок Восточный, 6-ые дачи</t>
  </si>
  <si>
    <t>филиал АО "КДТС" -Западно- Казахстанский региональный филиал, г. Актобе 41 разъезд, товарный двор</t>
  </si>
  <si>
    <t>филиал АО "КДТС"- Уральский грузовой участок,пос. Жилаево промзона д.20</t>
  </si>
  <si>
    <t>филиал АО "КДТС" по г. Кызылорда, г. Кызылорда,ул Жанадилова б/н</t>
  </si>
  <si>
    <t>филиал АО "КДТС" по г. Астана и Акмолинской области, г. Астана, ул Жубанова 63А</t>
  </si>
  <si>
    <t>филиал АО "КДТС" по г. Астана и Акмолинской области, г.Кокшетау, грузовой двор</t>
  </si>
  <si>
    <t>3503 Т</t>
  </si>
  <si>
    <t>3504 Т</t>
  </si>
  <si>
    <t>3505 Т</t>
  </si>
  <si>
    <t>3506 Т</t>
  </si>
  <si>
    <t>3507 Т</t>
  </si>
  <si>
    <t>3508 Т</t>
  </si>
  <si>
    <t>3509 Т</t>
  </si>
  <si>
    <t xml:space="preserve">г.Астана, </t>
  </si>
  <si>
    <t>до 25 декабря 2014 года с даты вступления в силу договора</t>
  </si>
  <si>
    <t>Западно- Казахстанская область поселок Жилаево</t>
  </si>
  <si>
    <t>Алматинская область Панфиловский район поселок Жаркент</t>
  </si>
  <si>
    <t>656 У</t>
  </si>
  <si>
    <t>657 У</t>
  </si>
  <si>
    <t>658 У</t>
  </si>
  <si>
    <t>659 У</t>
  </si>
  <si>
    <t>660 У</t>
  </si>
  <si>
    <t>661 У</t>
  </si>
  <si>
    <t>662 У</t>
  </si>
  <si>
    <t>663 У</t>
  </si>
  <si>
    <t>664 У</t>
  </si>
  <si>
    <t>665 У</t>
  </si>
  <si>
    <t>666 У</t>
  </si>
  <si>
    <t>667 У</t>
  </si>
  <si>
    <t>668 У</t>
  </si>
  <si>
    <t>669 У</t>
  </si>
  <si>
    <t>670 У</t>
  </si>
  <si>
    <t>Филиал АО "КДТС" по Восточно-Казахстанской области г.Усть-Каменогорск</t>
  </si>
  <si>
    <t>филиал АО "КДТС " по Восточно-Казахстанской области г. Семей</t>
  </si>
  <si>
    <t xml:space="preserve"> филиал АО "КДТС" по Карагандинской области г. Караганда
</t>
  </si>
  <si>
    <t>филиал АО "КДТС" по Костанайской области г. Костанай</t>
  </si>
  <si>
    <t>Южно-Казахстанский региональный филиал АО "КДТС" г. Шымкент</t>
  </si>
  <si>
    <t xml:space="preserve">Атырауский региональный филиал АО "КДТС" г. Атырау 
</t>
  </si>
  <si>
    <t xml:space="preserve"> филиал АО "КДТС" по ст.Достык Алматинская область, Алакольский район</t>
  </si>
  <si>
    <t>филиал АО "Кедентранссервис" по г.Алматы и Алматинской области г.Алматы</t>
  </si>
  <si>
    <t>филиал АО "КДТС" по Павлодарской области г. Павлодар</t>
  </si>
  <si>
    <t xml:space="preserve">Западно-Казахстанский региональный филиал АО "КДТС" г. Актобе 
</t>
  </si>
  <si>
    <t>филиал АО "КДТС" по станции Кызылорда, г. Кызылорда</t>
  </si>
  <si>
    <t>287-1 У</t>
  </si>
  <si>
    <t>20.30.21.00.21.02.12.18.1</t>
  </si>
  <si>
    <t>ХВ-113 белый, массовая доля нелетучих веществ, %, не менее 40±2</t>
  </si>
  <si>
    <t>морозостойкий РПМ-300</t>
  </si>
  <si>
    <t>31.00.20.00.00.00.08.01.1</t>
  </si>
  <si>
    <t xml:space="preserve">Дверцы </t>
  </si>
  <si>
    <t>31.01.12.00.00.03.06.01.1</t>
  </si>
  <si>
    <t>Брифинг</t>
  </si>
  <si>
    <t>Брифинг приставка, габариты до 1000*860*760, цвет тёмный орех, для руководителя</t>
  </si>
  <si>
    <t>Шкаф с стеллажами: 4 полки, 2 двери створчатые. Материал ЛДСП.</t>
  </si>
  <si>
    <t>водяного насоса (помпа) автотранспортных средств</t>
  </si>
  <si>
    <t>65.12.50.20.00.00.01</t>
  </si>
  <si>
    <t>Услуги по страхованию ответственности должностных лиц</t>
  </si>
  <si>
    <t>Услуги по страхованию ответственности должностных лиц (страхование профессиональной ответственности)</t>
  </si>
  <si>
    <t xml:space="preserve">Страхование ответственности членов Совета директоров и членов Правления </t>
  </si>
  <si>
    <t>в течение 12 месяцев с даты вступления в силу договора</t>
  </si>
  <si>
    <t>671 У</t>
  </si>
  <si>
    <t>635-1 У</t>
  </si>
  <si>
    <t>6, 11, 20, 21</t>
  </si>
  <si>
    <t>19.20.24.00.00.00.10.10.1</t>
  </si>
  <si>
    <t>керосин  технический</t>
  </si>
  <si>
    <t>3379-1 Т</t>
  </si>
  <si>
    <t>3, 6, 11, 16, 17, 18, 19</t>
  </si>
  <si>
    <t>672 У</t>
  </si>
  <si>
    <t>3484-1 Т</t>
  </si>
  <si>
    <t>Брусья в комплекте 3 типа (толщиной 160 мм, шириной 230 мм, длиной от 3000 до 5500 мм
шаг 250 мм)</t>
  </si>
  <si>
    <t>3, 5, 6</t>
  </si>
  <si>
    <t>43.21.10.13.13.20.10</t>
  </si>
  <si>
    <t>Работы по замене электрического силового кабеля</t>
  </si>
  <si>
    <t>замена силового кабеля КК-20 на ГТС-2</t>
  </si>
  <si>
    <t>43.21.10.16.00.00.00</t>
  </si>
  <si>
    <t>Работы по прокладке телекоммуникаций</t>
  </si>
  <si>
    <t>Работы, связанные с прокладкой телекоммуникационных линий здания, включая телефонные, телевизионные, спутниковые, компьютерные системы, оптоволоконнные кабели</t>
  </si>
  <si>
    <t>Прокладка кабеля на тупике № 431</t>
  </si>
  <si>
    <t>272 Р</t>
  </si>
  <si>
    <t>273 Р</t>
  </si>
  <si>
    <t>124-1 Р</t>
  </si>
  <si>
    <t>ноябрь, декабрь 2014</t>
  </si>
  <si>
    <t>125-1 Р</t>
  </si>
  <si>
    <t>Лукойл - Авангард Экстра 10W40CH-4/CG-4/SJ 50 k</t>
  </si>
  <si>
    <t>в течнении 30 дней с даты вступления в силу договора</t>
  </si>
  <si>
    <t>Синтетическое транссмиссионное масло  для автоматических трансмиссий и коробок передач с ручным переключением</t>
  </si>
  <si>
    <t>THK ATF II D 20 л</t>
  </si>
  <si>
    <t>THK ATF II D 4 л</t>
  </si>
  <si>
    <t>19.20.29.00.00.00.16.28.1</t>
  </si>
  <si>
    <t>ТМ-5-18 (обозначение по SAE 80W-90 API GL-5), универсальное всесезонное, с противозадирными присадками высокой эффективности и многофункционального действия, вязкость кинематическая при 100°С не выше 15,05 мм2/с</t>
  </si>
  <si>
    <t>Формула масло SAE80 w 90 20 л трансмиссионное</t>
  </si>
  <si>
    <t>19.20.29.00.00.00.12.17.2</t>
  </si>
  <si>
    <t>Петрол масло ВМГЗ(-45) гидравлическое</t>
  </si>
  <si>
    <t>3510 Т</t>
  </si>
  <si>
    <t>3511 Т</t>
  </si>
  <si>
    <t>3512 Т</t>
  </si>
  <si>
    <t>3513 Т</t>
  </si>
  <si>
    <t>3514 Т</t>
  </si>
  <si>
    <t>71.12.34.15.00.00.00</t>
  </si>
  <si>
    <t xml:space="preserve"> Услуги по оценке запасов полезных ископаемых</t>
  </si>
  <si>
    <t>разработки землеустроительного проекта с пересчетом координат поворотных точек из прямоугольной системы координат в географическую систему координат</t>
  </si>
  <si>
    <t>673 У</t>
  </si>
  <si>
    <t>3417-1 Т</t>
  </si>
  <si>
    <t xml:space="preserve"> ноябрь, декабрь 2014 года </t>
  </si>
  <si>
    <t>подготовка и распечатка идентификационного документа на земельный участок</t>
  </si>
  <si>
    <t>10 дней с момента заключение договора</t>
  </si>
  <si>
    <t>674 У</t>
  </si>
  <si>
    <t>Новогодние утренники (на 250 детей)</t>
  </si>
  <si>
    <t>Новогодние утренники (на 34 ребенка)</t>
  </si>
  <si>
    <t>Новогодние утренники (на 5 детей)</t>
  </si>
  <si>
    <t>Новогодние утренники (на 29 детей)</t>
  </si>
  <si>
    <t>Новогодние утренники (на 23 ребенка)</t>
  </si>
  <si>
    <t>Новогодние утренники (на 59 детей)</t>
  </si>
  <si>
    <t>Новогодние утренники (на 19 детей)</t>
  </si>
  <si>
    <t>Новогодние утренники (на 13 детей)</t>
  </si>
  <si>
    <t>Новогодние утренники (на 1015 детей)</t>
  </si>
  <si>
    <t>Новогодние утренники (на 63 ребенка)</t>
  </si>
  <si>
    <t>Новогодние утренники (на 20 детей)</t>
  </si>
  <si>
    <t>Новогодние утренники (на 38 детей)</t>
  </si>
  <si>
    <t>Новогодние утренники (на 24 ребенка)</t>
  </si>
  <si>
    <t>Новогодние утренники (на 138 детей)</t>
  </si>
  <si>
    <t>Реквизиты   (№ приказа и дата утверждения плана закупок) №_______от 24 ноября 2014 года</t>
  </si>
  <si>
    <t>974-1 Т</t>
  </si>
  <si>
    <t>Ноябрь, декабрь 2014 года</t>
  </si>
  <si>
    <t>975-1 Т</t>
  </si>
  <si>
    <t>976-1 Т</t>
  </si>
  <si>
    <t>11, 15, 19, 20, 21</t>
  </si>
  <si>
    <t>977-1 Т</t>
  </si>
  <si>
    <t>56.10.11.10.10.00.00</t>
  </si>
  <si>
    <t>Услуги ресторанов в сопровождении развлекательных программ</t>
  </si>
  <si>
    <t>27-28 декабря 2014 года</t>
  </si>
  <si>
    <t>675 У</t>
  </si>
  <si>
    <t>29-30 декабря 2014 года с даты вступления в силу договора</t>
  </si>
  <si>
    <t>676 У</t>
  </si>
  <si>
    <t>677 У</t>
  </si>
  <si>
    <t>56.10.11.10.11.00.00</t>
  </si>
  <si>
    <t>Услуги кафе с полным обслуживанием в сопровождении развлекательных программ</t>
  </si>
  <si>
    <t>678 У</t>
  </si>
  <si>
    <t>проведение Новогоднего праздника</t>
  </si>
  <si>
    <t>679 У</t>
  </si>
  <si>
    <t>ноябрь, декабрь 2014г года</t>
  </si>
  <si>
    <t>680 У</t>
  </si>
  <si>
    <t>56.10.11.10.12.00.00</t>
  </si>
  <si>
    <t>Услуги прочих предприятий питания с полным обслуживанием в сопровождении развлекательных программ</t>
  </si>
  <si>
    <t>АО "Кедентранссервис" г.Астана, ул.Достык, 19</t>
  </si>
  <si>
    <t>681 У</t>
  </si>
  <si>
    <t>682 У</t>
  </si>
  <si>
    <t xml:space="preserve">г. Кызылорда
</t>
  </si>
  <si>
    <t>г. Атырау</t>
  </si>
  <si>
    <t xml:space="preserve">г.. Павлодар        </t>
  </si>
  <si>
    <t xml:space="preserve"> г. Караганда </t>
  </si>
  <si>
    <t xml:space="preserve"> г.Алматы </t>
  </si>
  <si>
    <t xml:space="preserve">г.Семей </t>
  </si>
  <si>
    <t xml:space="preserve"> г.Усть-Каменогорск</t>
  </si>
  <si>
    <t xml:space="preserve"> г. Актобе</t>
  </si>
  <si>
    <t>683 У</t>
  </si>
  <si>
    <t>г. Костанай</t>
  </si>
  <si>
    <t>684 У</t>
  </si>
  <si>
    <t>г.Астана, ул.Достык, 20</t>
  </si>
  <si>
    <t>г. Шымкент</t>
  </si>
  <si>
    <t>447-1 Т</t>
  </si>
  <si>
    <t>45.20.24.20.00.00.00</t>
  </si>
  <si>
    <t>Работы по ремонту машин комплексные</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</si>
  <si>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</si>
  <si>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274 Р</t>
  </si>
  <si>
    <t>проведение производственного экологического мониторинга</t>
  </si>
  <si>
    <t xml:space="preserve">декабрь 2014 года </t>
  </si>
  <si>
    <t>685 У</t>
  </si>
  <si>
    <t>1-1 Р</t>
  </si>
  <si>
    <t>Ремонт подкранового пути на тупике № 427</t>
  </si>
  <si>
    <t>6, 8, 11, 14, 20, 21</t>
  </si>
  <si>
    <t>686 У</t>
  </si>
  <si>
    <t>523-1 У</t>
  </si>
  <si>
    <t>33.20.39.12.20.20.00</t>
  </si>
  <si>
    <t>Работы по монтажу и демонтажу кранового оборудования</t>
  </si>
  <si>
    <t>Полный цикл работ по монтажу и демонтажу кранового оборудования</t>
  </si>
  <si>
    <t>Демонтаж козлового крана</t>
  </si>
  <si>
    <t>275 Р</t>
  </si>
  <si>
    <t>32.99.61.00.00.00.30.78.1</t>
  </si>
  <si>
    <t>антивирусное</t>
  </si>
  <si>
    <t>3515 Т</t>
  </si>
  <si>
    <t>612 -2 У</t>
  </si>
  <si>
    <t>687 У</t>
  </si>
  <si>
    <t>68.31.16.10.01.00.01</t>
  </si>
  <si>
    <t xml:space="preserve">Услуги по оценке недвижимого имущества     </t>
  </si>
  <si>
    <t xml:space="preserve">Услуги по оценке недвижимого имущества         </t>
  </si>
  <si>
    <t>688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</si>
  <si>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</si>
  <si>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</si>
  <si>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</si>
  <si>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Доступ к порталу Учет.кз</t>
  </si>
  <si>
    <t>ноябрь-декабрь 2014</t>
  </si>
  <si>
    <t>в течение 30 рабочих дней с даты вступления в силу договора</t>
  </si>
  <si>
    <t>ОПВХ</t>
  </si>
  <si>
    <t>11, 18, 20, 21, 22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</si>
</sst>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quot;р.&quot;;[Red]\-#,##0&quot;р.&quot;"/>
    <numFmt numFmtId="43" formatCode="_-* #,##0.00_р_._-;\-* #,##0.00_р_._-;_-* &quot;-&quot;??_р_._-;_-@_-"/>
    <numFmt numFmtId="164" formatCode="#,##0.0"/>
    <numFmt numFmtId="165" formatCode="_-* #,##0_р_._-;\-* #,##0_р_._-;_-* &quot;-&quot;??_р_._-;_-@_-"/>
    <numFmt numFmtId="166" formatCode="[$-419]General"/>
    <numFmt numFmtId="167" formatCode="[$-419]#,##0.00"/>
    <numFmt numFmtId="168" formatCode="0.000"/>
    <numFmt numFmtId="169" formatCode="0.0"/>
    <numFmt numFmtId="170" formatCode="[$-419]mmmm\ yyyy;@"/>
    <numFmt numFmtId="171" formatCode="#,##0_р_."/>
    <numFmt numFmtId="172" formatCode="#,##0.000"/>
  </numFmts>
  <fonts count="5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0"/>
      <name val="Times New Roman"/>
      <family val="1"/>
      <charset val="204"/>
    </font>
    <font>
      <b/>
      <sz val="10"/>
      <name val="Times New Roman"/>
      <family val="1"/>
      <charset val="204"/>
    </font>
    <font>
      <b/>
      <i/>
      <sz val="10"/>
      <color indexed="8"/>
      <name val="Times New Roman"/>
      <family val="1"/>
      <charset val="204"/>
    </font>
    <font>
      <sz val="10"/>
      <color indexed="8"/>
      <name val="Arial"/>
      <family val="2"/>
      <charset val="204"/>
    </font>
    <font>
      <sz val="10"/>
      <color indexed="8"/>
      <name val="Times New Roman"/>
      <family val="1"/>
      <charset val="204"/>
    </font>
    <font>
      <sz val="10"/>
      <color rgb="FF000000"/>
      <name val="Times New Roman"/>
      <family val="1"/>
      <charset val="204"/>
    </font>
    <font>
      <sz val="10"/>
      <name val="MS Sans Serif"/>
      <family val="2"/>
      <charset val="204"/>
    </font>
    <font>
      <sz val="11"/>
      <color rgb="FF000000"/>
      <name val="Calibri"/>
      <family val="2"/>
      <charset val="204"/>
    </font>
    <font>
      <sz val="10"/>
      <color theme="1"/>
      <name val="Times New Roman"/>
      <family val="1"/>
      <charset val="204"/>
    </font>
    <font>
      <b/>
      <sz val="9"/>
      <color indexed="81"/>
      <name val="Tahoma"/>
      <family val="2"/>
      <charset val="204"/>
    </font>
    <font>
      <sz val="9"/>
      <color indexed="81"/>
      <name val="Tahoma"/>
      <family val="2"/>
      <charset val="204"/>
    </font>
    <font>
      <sz val="10"/>
      <name val="Arial"/>
      <family val="2"/>
      <charset val="204"/>
    </font>
    <font>
      <u/>
      <sz val="10"/>
      <color theme="10"/>
      <name val="Arial"/>
      <family val="2"/>
      <charset val="204"/>
    </font>
    <font>
      <sz val="10"/>
      <color rgb="FF262626"/>
      <name val="Times New Roman"/>
      <family val="1"/>
      <charset val="204"/>
    </font>
    <font>
      <vertAlign val="superscript"/>
      <sz val="10"/>
      <name val="Times New Roman"/>
      <family val="1"/>
      <charset val="204"/>
    </font>
    <font>
      <sz val="11"/>
      <color indexed="8"/>
      <name val="Calibri"/>
      <family val="2"/>
      <charset val="204"/>
    </font>
    <font>
      <b/>
      <sz val="8"/>
      <color indexed="81"/>
      <name val="Tahoma"/>
      <family val="2"/>
      <charset val="204"/>
    </font>
    <font>
      <sz val="8"/>
      <color indexed="81"/>
      <name val="Tahoma"/>
      <family val="2"/>
      <charset val="204"/>
    </font>
    <font>
      <sz val="11"/>
      <color theme="1"/>
      <name val="Calibri"/>
      <family val="2"/>
      <charset val="204"/>
    </font>
    <font>
      <sz val="11"/>
      <color indexed="8"/>
      <name val="Calibri"/>
      <family val="2"/>
      <scheme val="minor"/>
    </font>
    <font>
      <sz val="10"/>
      <color theme="1"/>
      <name val="Arial Cyr"/>
      <family val="2"/>
      <charset val="204"/>
    </font>
    <font>
      <sz val="10"/>
      <name val="Helv"/>
    </font>
    <font>
      <b/>
      <i/>
      <sz val="10"/>
      <name val="Times New Roman"/>
      <family val="1"/>
      <charset val="204"/>
    </font>
    <font>
      <b/>
      <sz val="10"/>
      <color indexed="8"/>
      <name val="Times New Roman"/>
      <family val="1"/>
      <charset val="204"/>
    </font>
    <font>
      <sz val="10"/>
      <color indexed="60"/>
      <name val="Times New Roman"/>
      <family val="1"/>
      <charset val="204"/>
    </font>
    <font>
      <sz val="11"/>
      <name val="Times New Roman"/>
      <family val="1"/>
      <charset val="204"/>
    </font>
    <font>
      <sz val="12"/>
      <name val="Times New Roman"/>
      <family val="1"/>
      <charset val="204"/>
    </font>
    <font>
      <sz val="11"/>
      <color theme="1"/>
      <name val="Times New Roman"/>
      <family val="1"/>
      <charset val="204"/>
    </font>
    <font>
      <sz val="14"/>
      <name val="Times New Roman"/>
      <family val="1"/>
      <charset val="204"/>
    </font>
    <font>
      <b/>
      <sz val="14"/>
      <name val="Times New Roman"/>
      <family val="1"/>
      <charset val="204"/>
    </font>
    <font>
      <b/>
      <sz val="12"/>
      <name val="Times New Roman"/>
      <family val="1"/>
      <charset val="204"/>
    </font>
    <font>
      <b/>
      <sz val="10"/>
      <color theme="1"/>
      <name val="Times New Roman"/>
      <family val="1"/>
      <charset val="204"/>
    </font>
    <font>
      <b/>
      <sz val="11"/>
      <color theme="1"/>
      <name val="Calibri"/>
      <family val="2"/>
      <charset val="204"/>
      <scheme val="minor"/>
    </font>
    <font>
      <b/>
      <sz val="10"/>
      <color theme="1"/>
      <name val="Calibri"/>
      <family val="2"/>
      <charset val="204"/>
      <scheme val="minor"/>
    </font>
    <font>
      <b/>
      <sz val="10"/>
      <name val="Calibri"/>
      <family val="2"/>
      <charset val="204"/>
      <scheme val="minor"/>
    </font>
    <font>
      <b/>
      <sz val="10"/>
      <color rgb="FFFF0000"/>
      <name val="Calibri"/>
      <family val="2"/>
      <charset val="204"/>
      <scheme val="minor"/>
    </font>
    <font>
      <sz val="11"/>
      <name val="Calibri"/>
      <family val="2"/>
      <scheme val="minor"/>
    </font>
    <font>
      <sz val="11"/>
      <color rgb="FFFF0000"/>
      <name val="Calibri"/>
      <family val="2"/>
      <scheme val="minor"/>
    </font>
    <font>
      <sz val="11"/>
      <name val="Calibri"/>
      <family val="2"/>
      <charset val="204"/>
      <scheme val="minor"/>
    </font>
    <font>
      <sz val="10"/>
      <color rgb="FFFF0000"/>
      <name val="Times New Roman"/>
      <family val="1"/>
      <charset val="204"/>
    </font>
    <font>
      <sz val="12"/>
      <color theme="1"/>
      <name val="Calibri"/>
      <family val="2"/>
      <scheme val="minor"/>
    </font>
    <font>
      <b/>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85">
    <xf numFmtId="0" fontId="0" fillId="0" borderId="0"/>
    <xf numFmtId="43" fontId="8" fillId="0" borderId="0" applyFont="0" applyFill="0" applyBorder="0" applyAlignment="0" applyProtection="0"/>
    <xf numFmtId="0" fontId="9" fillId="0" borderId="0"/>
    <xf numFmtId="0" fontId="13" fillId="0" borderId="0"/>
    <xf numFmtId="0" fontId="13" fillId="0" borderId="0"/>
    <xf numFmtId="0" fontId="9" fillId="0" borderId="0"/>
    <xf numFmtId="0" fontId="16" fillId="0" borderId="0"/>
    <xf numFmtId="0" fontId="13" fillId="0" borderId="0"/>
    <xf numFmtId="0" fontId="7" fillId="0" borderId="0"/>
    <xf numFmtId="166" fontId="17" fillId="0" borderId="0" applyBorder="0" applyProtection="0"/>
    <xf numFmtId="0" fontId="13" fillId="0" borderId="0"/>
    <xf numFmtId="0" fontId="13" fillId="0" borderId="0"/>
    <xf numFmtId="0" fontId="22" fillId="0" borderId="0" applyNumberFormat="0" applyFill="0" applyBorder="0" applyAlignment="0" applyProtection="0"/>
    <xf numFmtId="0" fontId="13" fillId="0" borderId="0"/>
    <xf numFmtId="0" fontId="25" fillId="0" borderId="0"/>
    <xf numFmtId="0" fontId="9" fillId="0" borderId="0"/>
    <xf numFmtId="0" fontId="28" fillId="0" borderId="0"/>
    <xf numFmtId="0" fontId="29" fillId="0" borderId="0"/>
    <xf numFmtId="0" fontId="30" fillId="0" borderId="0"/>
    <xf numFmtId="0" fontId="21" fillId="0" borderId="0"/>
    <xf numFmtId="0" fontId="6" fillId="0" borderId="0"/>
    <xf numFmtId="0" fontId="5"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9" fontId="8" fillId="0" borderId="0" applyFont="0" applyFill="0" applyBorder="0" applyAlignment="0" applyProtection="0"/>
    <xf numFmtId="0" fontId="21" fillId="0" borderId="0"/>
    <xf numFmtId="0" fontId="25" fillId="0" borderId="0"/>
    <xf numFmtId="0" fontId="3" fillId="0" borderId="0"/>
    <xf numFmtId="0" fontId="21" fillId="0" borderId="0"/>
    <xf numFmtId="0" fontId="3" fillId="0" borderId="0"/>
    <xf numFmtId="0" fontId="3" fillId="0" borderId="0"/>
    <xf numFmtId="0" fontId="3" fillId="0" borderId="0"/>
    <xf numFmtId="0" fontId="21" fillId="0" borderId="0"/>
    <xf numFmtId="0" fontId="9" fillId="0" borderId="0"/>
    <xf numFmtId="0" fontId="3" fillId="0" borderId="0"/>
    <xf numFmtId="0" fontId="3" fillId="0" borderId="0"/>
    <xf numFmtId="0" fontId="3" fillId="0" borderId="0"/>
    <xf numFmtId="0" fontId="21" fillId="0" borderId="0"/>
    <xf numFmtId="0" fontId="21" fillId="0" borderId="0"/>
    <xf numFmtId="6" fontId="3"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6" fontId="1" fillId="0" borderId="0" applyFont="0" applyFill="0" applyBorder="0" applyAlignment="0" applyProtection="0"/>
    <xf numFmtId="0" fontId="1" fillId="0" borderId="0"/>
  </cellStyleXfs>
  <cellXfs count="371">
    <xf numFmtId="0" fontId="0" fillId="0" borderId="0" xfId="0"/>
    <xf numFmtId="0" fontId="10" fillId="2" borderId="0" xfId="2" applyFont="1" applyFill="1" applyAlignment="1">
      <alignment horizontal="center" vertical="center" wrapText="1"/>
    </xf>
    <xf numFmtId="0" fontId="10" fillId="2" borderId="4" xfId="2" applyFont="1" applyFill="1" applyBorder="1" applyAlignment="1">
      <alignment horizontal="center" vertical="center" wrapText="1"/>
    </xf>
    <xf numFmtId="0" fontId="18" fillId="2" borderId="4" xfId="8" applyFont="1" applyFill="1" applyBorder="1" applyAlignment="1">
      <alignment horizontal="center" vertical="center" wrapText="1"/>
    </xf>
    <xf numFmtId="1" fontId="10" fillId="2" borderId="4" xfId="2"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4" xfId="0" applyFont="1" applyFill="1" applyBorder="1" applyAlignment="1" applyProtection="1">
      <alignment horizontal="center" vertical="center" wrapText="1"/>
      <protection locked="0"/>
    </xf>
    <xf numFmtId="49" fontId="10" fillId="2" borderId="4" xfId="0" applyNumberFormat="1" applyFont="1" applyFill="1" applyBorder="1" applyAlignment="1">
      <alignment horizontal="center" vertical="center" wrapText="1"/>
    </xf>
    <xf numFmtId="3" fontId="10" fillId="2" borderId="4" xfId="2" applyNumberFormat="1" applyFont="1" applyFill="1" applyBorder="1" applyAlignment="1">
      <alignment horizontal="center" vertical="center" wrapText="1"/>
    </xf>
    <xf numFmtId="4" fontId="10" fillId="2" borderId="4" xfId="2" applyNumberFormat="1" applyFont="1" applyFill="1" applyBorder="1" applyAlignment="1">
      <alignment horizontal="center" vertical="center" wrapText="1"/>
    </xf>
    <xf numFmtId="0" fontId="18" fillId="2" borderId="4" xfId="0" applyFont="1" applyFill="1" applyBorder="1" applyAlignment="1">
      <alignment horizontal="center" vertical="center" wrapText="1"/>
    </xf>
    <xf numFmtId="164" fontId="10" fillId="2" borderId="4" xfId="0" applyNumberFormat="1"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0" fillId="2" borderId="4" xfId="5" applyFont="1" applyFill="1" applyBorder="1" applyAlignment="1">
      <alignment horizontal="center" vertical="center" wrapText="1"/>
    </xf>
    <xf numFmtId="17" fontId="10" fillId="2" borderId="4" xfId="0" applyNumberFormat="1" applyFont="1" applyFill="1" applyBorder="1" applyAlignment="1">
      <alignment horizontal="center" vertical="center" wrapText="1"/>
    </xf>
    <xf numFmtId="9" fontId="10" fillId="2" borderId="4" xfId="0" applyNumberFormat="1" applyFont="1" applyFill="1" applyBorder="1" applyAlignment="1">
      <alignment horizontal="center" vertical="center" wrapText="1"/>
    </xf>
    <xf numFmtId="169" fontId="10" fillId="2" borderId="4" xfId="0" applyNumberFormat="1" applyFont="1" applyFill="1" applyBorder="1" applyAlignment="1">
      <alignment horizontal="center" vertical="center" wrapText="1"/>
    </xf>
    <xf numFmtId="4" fontId="10" fillId="2" borderId="4" xfId="0" applyNumberFormat="1" applyFont="1" applyFill="1" applyBorder="1" applyAlignment="1">
      <alignment horizontal="center" vertical="center" wrapText="1"/>
    </xf>
    <xf numFmtId="0" fontId="37" fillId="2" borderId="0" xfId="0" applyFont="1" applyFill="1"/>
    <xf numFmtId="0" fontId="10" fillId="2"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9" fontId="10" fillId="2" borderId="4" xfId="2" applyNumberFormat="1" applyFont="1" applyFill="1" applyBorder="1" applyAlignment="1">
      <alignment horizontal="center" vertical="center" wrapText="1"/>
    </xf>
    <xf numFmtId="165" fontId="10" fillId="2" borderId="4" xfId="0" applyNumberFormat="1" applyFont="1" applyFill="1" applyBorder="1" applyAlignment="1">
      <alignment horizontal="center" vertical="center" wrapText="1"/>
    </xf>
    <xf numFmtId="165" fontId="11" fillId="2" borderId="4" xfId="2" applyNumberFormat="1" applyFont="1" applyFill="1" applyBorder="1" applyAlignment="1">
      <alignment horizontal="center" vertical="center" wrapText="1"/>
    </xf>
    <xf numFmtId="3" fontId="10" fillId="2" borderId="5" xfId="0" applyNumberFormat="1" applyFont="1" applyFill="1" applyBorder="1" applyAlignment="1">
      <alignment horizontal="center" vertical="center" wrapText="1"/>
    </xf>
    <xf numFmtId="0" fontId="18" fillId="2" borderId="4" xfId="56" applyFont="1" applyFill="1" applyBorder="1" applyAlignment="1">
      <alignment horizontal="center" vertical="center" wrapText="1"/>
    </xf>
    <xf numFmtId="0" fontId="42" fillId="2" borderId="0" xfId="0" applyFont="1" applyFill="1" applyAlignment="1">
      <alignment horizontal="center" vertical="center" wrapText="1"/>
    </xf>
    <xf numFmtId="0" fontId="18" fillId="2" borderId="4" xfId="2" applyFont="1" applyFill="1" applyBorder="1" applyAlignment="1">
      <alignment horizontal="center" vertical="center" wrapText="1"/>
    </xf>
    <xf numFmtId="0" fontId="18" fillId="2" borderId="4" xfId="14" applyFont="1" applyFill="1" applyBorder="1" applyAlignment="1">
      <alignment horizontal="center" vertical="center" wrapText="1"/>
    </xf>
    <xf numFmtId="49" fontId="18" fillId="2" borderId="4" xfId="2" applyNumberFormat="1" applyFont="1" applyFill="1" applyBorder="1" applyAlignment="1">
      <alignment horizontal="center" vertical="center" wrapText="1"/>
    </xf>
    <xf numFmtId="0" fontId="10" fillId="2" borderId="4" xfId="16" applyFont="1" applyFill="1" applyBorder="1" applyAlignment="1">
      <alignment horizontal="center" vertical="center" wrapText="1"/>
    </xf>
    <xf numFmtId="0" fontId="18" fillId="2" borderId="4" xfId="0" applyFont="1" applyFill="1" applyBorder="1" applyAlignment="1" applyProtection="1">
      <alignment horizontal="center" vertical="center" wrapText="1"/>
      <protection locked="0"/>
    </xf>
    <xf numFmtId="9" fontId="18" fillId="2" borderId="4" xfId="16" applyNumberFormat="1" applyFont="1" applyFill="1" applyBorder="1" applyAlignment="1">
      <alignment horizontal="center" vertical="center" wrapText="1"/>
    </xf>
    <xf numFmtId="1" fontId="18" fillId="2" borderId="4" xfId="16" applyNumberFormat="1" applyFont="1" applyFill="1" applyBorder="1" applyAlignment="1">
      <alignment horizontal="center" vertical="center" wrapText="1"/>
    </xf>
    <xf numFmtId="0" fontId="10" fillId="2" borderId="4" xfId="14" applyFont="1" applyFill="1" applyBorder="1" applyAlignment="1">
      <alignment horizontal="center" vertical="center" wrapText="1"/>
    </xf>
    <xf numFmtId="9" fontId="10" fillId="2" borderId="4" xfId="16" applyNumberFormat="1" applyFont="1" applyFill="1" applyBorder="1" applyAlignment="1">
      <alignment horizontal="center" vertical="center" wrapText="1"/>
    </xf>
    <xf numFmtId="49" fontId="10" fillId="2" borderId="4" xfId="2" applyNumberFormat="1" applyFont="1" applyFill="1" applyBorder="1" applyAlignment="1">
      <alignment horizontal="center" vertical="center" wrapText="1"/>
    </xf>
    <xf numFmtId="1" fontId="10" fillId="2" borderId="4" xfId="16" applyNumberFormat="1" applyFont="1" applyFill="1" applyBorder="1" applyAlignment="1">
      <alignment horizontal="center" vertical="center" wrapText="1"/>
    </xf>
    <xf numFmtId="1" fontId="18" fillId="2" borderId="4" xfId="14" applyNumberFormat="1" applyFont="1" applyFill="1" applyBorder="1" applyAlignment="1">
      <alignment horizontal="center" vertical="center" wrapText="1"/>
    </xf>
    <xf numFmtId="0" fontId="37" fillId="2" borderId="4" xfId="0" applyFont="1" applyFill="1" applyBorder="1" applyAlignment="1">
      <alignment horizontal="center" vertical="center" wrapText="1"/>
    </xf>
    <xf numFmtId="0" fontId="35" fillId="2" borderId="4" xfId="2" applyFont="1" applyFill="1" applyBorder="1" applyAlignment="1">
      <alignment horizontal="center" vertical="center" wrapText="1"/>
    </xf>
    <xf numFmtId="49" fontId="10" fillId="2" borderId="4" xfId="4" applyNumberFormat="1" applyFont="1" applyFill="1" applyBorder="1" applyAlignment="1">
      <alignment horizontal="center" vertical="center" wrapText="1"/>
    </xf>
    <xf numFmtId="0" fontId="10" fillId="2" borderId="4" xfId="4" applyFont="1" applyFill="1" applyBorder="1" applyAlignment="1">
      <alignment horizontal="center" vertical="center" wrapText="1"/>
    </xf>
    <xf numFmtId="0" fontId="10" fillId="2" borderId="4" xfId="0" applyFont="1" applyFill="1" applyBorder="1" applyAlignment="1" applyProtection="1">
      <alignment horizontal="center" vertical="center" wrapText="1"/>
    </xf>
    <xf numFmtId="170" fontId="10" fillId="2" borderId="4" xfId="2" applyNumberFormat="1" applyFont="1" applyFill="1" applyBorder="1" applyAlignment="1">
      <alignment horizontal="center" vertical="center" wrapText="1"/>
    </xf>
    <xf numFmtId="0" fontId="18" fillId="2" borderId="4" xfId="0" applyFont="1" applyFill="1" applyBorder="1" applyAlignment="1">
      <alignment horizontal="center" vertical="center"/>
    </xf>
    <xf numFmtId="0" fontId="18" fillId="2" borderId="4" xfId="0" applyFont="1" applyFill="1" applyBorder="1" applyAlignment="1">
      <alignment horizontal="left" vertical="center"/>
    </xf>
    <xf numFmtId="43" fontId="18" fillId="2" borderId="4" xfId="1" applyFont="1" applyFill="1" applyBorder="1" applyAlignment="1">
      <alignment horizontal="right" vertical="center"/>
    </xf>
    <xf numFmtId="3" fontId="10" fillId="2" borderId="4" xfId="0" applyNumberFormat="1" applyFont="1" applyFill="1" applyBorder="1" applyAlignment="1">
      <alignment horizontal="center" vertical="center" wrapText="1"/>
    </xf>
    <xf numFmtId="0" fontId="41" fillId="2" borderId="0" xfId="0" applyFont="1" applyFill="1" applyAlignment="1">
      <alignment horizontal="center" vertical="center" wrapText="1"/>
    </xf>
    <xf numFmtId="0" fontId="10" fillId="2" borderId="0" xfId="2" applyFont="1" applyFill="1" applyBorder="1" applyAlignment="1">
      <alignment horizontal="center" vertical="center" wrapText="1"/>
    </xf>
    <xf numFmtId="9" fontId="10" fillId="2" borderId="0" xfId="2" applyNumberFormat="1" applyFont="1" applyFill="1" applyAlignment="1">
      <alignment horizontal="center" vertical="center" wrapText="1"/>
    </xf>
    <xf numFmtId="49" fontId="10" fillId="2" borderId="0" xfId="2" applyNumberFormat="1" applyFont="1" applyFill="1" applyAlignment="1">
      <alignment horizontal="center" vertical="center" wrapText="1"/>
    </xf>
    <xf numFmtId="0" fontId="10" fillId="2" borderId="2" xfId="2" applyFont="1" applyFill="1" applyBorder="1" applyAlignment="1">
      <alignment horizontal="center" vertical="center" wrapText="1"/>
    </xf>
    <xf numFmtId="9" fontId="10" fillId="2" borderId="3" xfId="2" applyNumberFormat="1" applyFont="1" applyFill="1" applyBorder="1" applyAlignment="1">
      <alignment horizontal="center" vertical="center" wrapText="1"/>
    </xf>
    <xf numFmtId="0" fontId="18" fillId="2" borderId="0" xfId="0" applyFont="1" applyFill="1" applyAlignment="1">
      <alignment horizontal="center" vertical="center" wrapText="1"/>
    </xf>
    <xf numFmtId="0" fontId="10" fillId="2" borderId="0" xfId="0" applyFont="1" applyFill="1" applyAlignment="1">
      <alignment horizontal="center" vertical="center" wrapText="1"/>
    </xf>
    <xf numFmtId="9" fontId="18" fillId="2" borderId="0" xfId="0" applyNumberFormat="1" applyFont="1" applyFill="1" applyAlignment="1">
      <alignment horizontal="center" vertical="center" wrapText="1"/>
    </xf>
    <xf numFmtId="49" fontId="18" fillId="2" borderId="0" xfId="0" applyNumberFormat="1" applyFont="1" applyFill="1" applyAlignment="1">
      <alignment horizontal="center" vertical="center" wrapText="1"/>
    </xf>
    <xf numFmtId="0" fontId="18" fillId="2" borderId="0" xfId="0" applyFont="1" applyFill="1" applyBorder="1" applyAlignment="1">
      <alignment horizontal="center" vertical="center" wrapText="1"/>
    </xf>
    <xf numFmtId="49" fontId="10" fillId="2" borderId="0" xfId="2" applyNumberFormat="1" applyFont="1" applyFill="1" applyBorder="1" applyAlignment="1">
      <alignment horizontal="center" vertical="center" wrapText="1"/>
    </xf>
    <xf numFmtId="9" fontId="10" fillId="2" borderId="0" xfId="2" applyNumberFormat="1"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0" xfId="14" applyFont="1" applyFill="1" applyBorder="1" applyAlignment="1">
      <alignment horizontal="center" vertical="center" wrapText="1"/>
    </xf>
    <xf numFmtId="1" fontId="10" fillId="2" borderId="0" xfId="2" applyNumberFormat="1" applyFont="1" applyFill="1" applyBorder="1" applyAlignment="1">
      <alignment horizontal="center" vertical="center" wrapText="1"/>
    </xf>
    <xf numFmtId="0" fontId="33" fillId="2" borderId="6" xfId="2" applyFont="1" applyFill="1" applyBorder="1" applyAlignment="1">
      <alignment horizontal="center" vertical="center" wrapText="1"/>
    </xf>
    <xf numFmtId="0" fontId="33" fillId="2" borderId="7" xfId="2"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7" xfId="2" applyFont="1" applyFill="1" applyBorder="1" applyAlignment="1">
      <alignment horizontal="center" vertical="center" wrapText="1"/>
    </xf>
    <xf numFmtId="9" fontId="33" fillId="2" borderId="7" xfId="2" applyNumberFormat="1" applyFont="1" applyFill="1" applyBorder="1" applyAlignment="1">
      <alignment horizontal="center" vertical="center" wrapText="1"/>
    </xf>
    <xf numFmtId="49" fontId="33" fillId="2" borderId="7" xfId="2" applyNumberFormat="1" applyFont="1" applyFill="1" applyBorder="1" applyAlignment="1">
      <alignment horizontal="center" vertical="center" wrapText="1"/>
    </xf>
    <xf numFmtId="0" fontId="11" fillId="2" borderId="0" xfId="2" applyFont="1" applyFill="1" applyAlignment="1">
      <alignment horizontal="center" vertical="center" wrapText="1"/>
    </xf>
    <xf numFmtId="0" fontId="12" fillId="2" borderId="8" xfId="2" applyFont="1" applyFill="1" applyBorder="1" applyAlignment="1">
      <alignment horizontal="center" vertical="center" wrapText="1"/>
    </xf>
    <xf numFmtId="0" fontId="12" fillId="2" borderId="9" xfId="2" applyFont="1" applyFill="1" applyBorder="1" applyAlignment="1">
      <alignment horizontal="center" vertical="center" wrapText="1"/>
    </xf>
    <xf numFmtId="0" fontId="11" fillId="2" borderId="9" xfId="0" applyFont="1" applyFill="1" applyBorder="1" applyAlignment="1">
      <alignment horizontal="center" vertical="center" wrapText="1"/>
    </xf>
    <xf numFmtId="0" fontId="32" fillId="2" borderId="9" xfId="2" applyFont="1" applyFill="1" applyBorder="1" applyAlignment="1">
      <alignment horizontal="center" vertical="center" wrapText="1"/>
    </xf>
    <xf numFmtId="0" fontId="12" fillId="2" borderId="9" xfId="2" applyNumberFormat="1" applyFont="1" applyFill="1" applyBorder="1" applyAlignment="1">
      <alignment horizontal="center" vertical="center" wrapText="1"/>
    </xf>
    <xf numFmtId="0" fontId="32" fillId="2" borderId="0" xfId="2" applyFont="1" applyFill="1" applyAlignment="1">
      <alignment horizontal="center" vertical="center" wrapText="1"/>
    </xf>
    <xf numFmtId="0" fontId="10" fillId="2" borderId="4" xfId="2" applyNumberFormat="1" applyFont="1" applyFill="1" applyBorder="1" applyAlignment="1">
      <alignment horizontal="center" vertical="center" wrapText="1"/>
    </xf>
    <xf numFmtId="4" fontId="18" fillId="2" borderId="4" xfId="0" applyNumberFormat="1" applyFont="1" applyFill="1" applyBorder="1" applyAlignment="1">
      <alignment horizontal="center" vertical="center" wrapText="1"/>
    </xf>
    <xf numFmtId="3" fontId="18" fillId="2" borderId="4" xfId="0" applyNumberFormat="1" applyFont="1" applyFill="1" applyBorder="1" applyAlignment="1">
      <alignment horizontal="center" vertical="center" wrapText="1"/>
    </xf>
    <xf numFmtId="0" fontId="15" fillId="2" borderId="4" xfId="2" applyFont="1" applyFill="1" applyBorder="1" applyAlignment="1" applyProtection="1">
      <alignment horizontal="center" vertical="center" wrapText="1"/>
    </xf>
    <xf numFmtId="166" fontId="15" fillId="2" borderId="4" xfId="9" applyFont="1" applyFill="1" applyBorder="1" applyAlignment="1" applyProtection="1">
      <alignment horizontal="center" vertical="center" wrapText="1"/>
    </xf>
    <xf numFmtId="167" fontId="15" fillId="2" borderId="4" xfId="9" applyNumberFormat="1" applyFont="1" applyFill="1" applyBorder="1" applyAlignment="1" applyProtection="1">
      <alignment horizontal="center" vertical="center" wrapText="1"/>
    </xf>
    <xf numFmtId="49" fontId="15" fillId="2" borderId="4" xfId="9" applyNumberFormat="1" applyFont="1" applyFill="1" applyBorder="1" applyAlignment="1" applyProtection="1">
      <alignment horizontal="center" vertical="center" wrapText="1"/>
    </xf>
    <xf numFmtId="0" fontId="0" fillId="2" borderId="0" xfId="0" applyFill="1"/>
    <xf numFmtId="0" fontId="10" fillId="2" borderId="4" xfId="2" applyFont="1" applyFill="1" applyBorder="1" applyAlignment="1" applyProtection="1">
      <alignment horizontal="center" vertical="center" wrapText="1"/>
    </xf>
    <xf numFmtId="0" fontId="15" fillId="2" borderId="4" xfId="0" applyFont="1" applyFill="1" applyBorder="1" applyAlignment="1">
      <alignment horizontal="center" vertical="top" wrapText="1"/>
    </xf>
    <xf numFmtId="0" fontId="10" fillId="2" borderId="4" xfId="8" applyFont="1" applyFill="1" applyBorder="1" applyAlignment="1">
      <alignment horizontal="center" vertical="center" wrapText="1"/>
    </xf>
    <xf numFmtId="164" fontId="10" fillId="2" borderId="4" xfId="2" applyNumberFormat="1" applyFont="1" applyFill="1" applyBorder="1" applyAlignment="1">
      <alignment horizontal="center" vertical="center" wrapText="1"/>
    </xf>
    <xf numFmtId="17" fontId="10" fillId="2" borderId="4" xfId="2" applyNumberFormat="1" applyFont="1" applyFill="1" applyBorder="1" applyAlignment="1">
      <alignment horizontal="center" vertical="center" wrapText="1"/>
    </xf>
    <xf numFmtId="0" fontId="14" fillId="2" borderId="4" xfId="4" applyFont="1" applyFill="1" applyBorder="1" applyAlignment="1">
      <alignment horizontal="center" vertical="center" wrapText="1"/>
    </xf>
    <xf numFmtId="49" fontId="14" fillId="2" borderId="4" xfId="3" applyNumberFormat="1" applyFont="1" applyFill="1" applyBorder="1" applyAlignment="1">
      <alignment horizontal="center" vertical="center" wrapText="1"/>
    </xf>
    <xf numFmtId="0" fontId="10" fillId="2" borderId="4" xfId="15" applyFont="1" applyFill="1" applyBorder="1" applyAlignment="1">
      <alignment horizontal="center" vertical="center" wrapText="1"/>
    </xf>
    <xf numFmtId="49" fontId="14" fillId="2" borderId="4" xfId="4" applyNumberFormat="1" applyFont="1" applyFill="1" applyBorder="1" applyAlignment="1">
      <alignment horizontal="center" vertical="center" wrapText="1"/>
    </xf>
    <xf numFmtId="0" fontId="14" fillId="2" borderId="4" xfId="3" applyFont="1" applyFill="1" applyBorder="1" applyAlignment="1">
      <alignment horizontal="center" vertical="center" wrapText="1"/>
    </xf>
    <xf numFmtId="49" fontId="14" fillId="2" borderId="4" xfId="7" applyNumberFormat="1" applyFont="1" applyFill="1" applyBorder="1" applyAlignment="1">
      <alignment horizontal="center" vertical="center" wrapText="1"/>
    </xf>
    <xf numFmtId="0" fontId="14" fillId="2" borderId="4" xfId="7" applyFont="1" applyFill="1" applyBorder="1" applyAlignment="1">
      <alignment horizontal="center" vertical="center" wrapText="1"/>
    </xf>
    <xf numFmtId="0" fontId="10" fillId="2" borderId="4" xfId="10" applyFont="1" applyFill="1" applyBorder="1" applyAlignment="1">
      <alignment horizontal="center" vertical="center" wrapText="1"/>
    </xf>
    <xf numFmtId="49" fontId="10" fillId="2" borderId="4" xfId="10" applyNumberFormat="1" applyFont="1" applyFill="1" applyBorder="1" applyAlignment="1">
      <alignment horizontal="center" vertical="center" wrapText="1"/>
    </xf>
    <xf numFmtId="49" fontId="10" fillId="2" borderId="4" xfId="1" applyNumberFormat="1" applyFont="1" applyFill="1" applyBorder="1" applyAlignment="1">
      <alignment horizontal="center" vertical="center" wrapText="1"/>
    </xf>
    <xf numFmtId="0" fontId="11" fillId="2" borderId="4" xfId="0" applyFont="1" applyFill="1" applyBorder="1" applyAlignment="1">
      <alignment horizontal="center" vertical="center" wrapText="1"/>
    </xf>
    <xf numFmtId="165" fontId="10" fillId="2" borderId="4" xfId="1" applyNumberFormat="1" applyFont="1" applyFill="1" applyBorder="1" applyAlignment="1">
      <alignment horizontal="center" vertical="center" wrapText="1"/>
    </xf>
    <xf numFmtId="9" fontId="11" fillId="2" borderId="4" xfId="0" applyNumberFormat="1" applyFont="1" applyFill="1" applyBorder="1" applyAlignment="1">
      <alignment horizontal="center" vertical="center" wrapText="1"/>
    </xf>
    <xf numFmtId="49" fontId="10" fillId="2" borderId="4" xfId="0" applyNumberFormat="1" applyFont="1" applyFill="1" applyBorder="1" applyAlignment="1" applyProtection="1">
      <alignment horizontal="center" vertical="center" wrapText="1"/>
    </xf>
    <xf numFmtId="0" fontId="14" fillId="2" borderId="4" xfId="0" applyFont="1" applyFill="1" applyBorder="1" applyAlignment="1">
      <alignment horizontal="center" vertical="center" wrapText="1"/>
    </xf>
    <xf numFmtId="9" fontId="10" fillId="2" borderId="4" xfId="0" applyNumberFormat="1" applyFont="1" applyFill="1" applyBorder="1" applyAlignment="1" applyProtection="1">
      <alignment horizontal="center" vertical="center" wrapText="1"/>
    </xf>
    <xf numFmtId="0" fontId="14" fillId="2" borderId="4" xfId="11" applyFont="1" applyFill="1" applyBorder="1" applyAlignment="1">
      <alignment horizontal="center" vertical="center" wrapText="1"/>
    </xf>
    <xf numFmtId="1" fontId="10" fillId="2" borderId="4" xfId="0" applyNumberFormat="1" applyFont="1" applyFill="1" applyBorder="1" applyAlignment="1">
      <alignment horizontal="center" vertical="center" wrapText="1"/>
    </xf>
    <xf numFmtId="3" fontId="10" fillId="2" borderId="4" xfId="0" applyNumberFormat="1" applyFont="1" applyFill="1" applyBorder="1" applyAlignment="1" applyProtection="1">
      <alignment horizontal="center" vertical="center" wrapText="1"/>
    </xf>
    <xf numFmtId="9" fontId="10" fillId="2" borderId="4" xfId="40" applyFont="1" applyFill="1" applyBorder="1" applyAlignment="1" applyProtection="1">
      <alignment horizontal="center" vertical="center" wrapText="1"/>
    </xf>
    <xf numFmtId="49" fontId="14" fillId="2" borderId="4" xfId="0" applyNumberFormat="1" applyFont="1" applyFill="1" applyBorder="1" applyAlignment="1">
      <alignment horizontal="center" vertical="center" wrapText="1"/>
    </xf>
    <xf numFmtId="0" fontId="14" fillId="2" borderId="4" xfId="0" applyFont="1" applyFill="1" applyBorder="1" applyAlignment="1" applyProtection="1">
      <alignment horizontal="center" vertical="center" wrapText="1"/>
    </xf>
    <xf numFmtId="49" fontId="14" fillId="2" borderId="4" xfId="13" applyNumberFormat="1" applyFont="1" applyFill="1" applyBorder="1" applyAlignment="1">
      <alignment horizontal="center" vertical="center" wrapText="1"/>
    </xf>
    <xf numFmtId="0" fontId="10" fillId="2" borderId="4" xfId="13" applyFont="1" applyFill="1" applyBorder="1" applyAlignment="1">
      <alignment horizontal="center" vertical="center" wrapText="1"/>
    </xf>
    <xf numFmtId="0" fontId="10" fillId="2" borderId="4" xfId="7" applyFont="1" applyFill="1" applyBorder="1" applyAlignment="1">
      <alignment horizontal="center" vertical="center" wrapText="1"/>
    </xf>
    <xf numFmtId="0" fontId="23" fillId="2" borderId="4" xfId="0" applyFont="1" applyFill="1" applyBorder="1" applyAlignment="1">
      <alignment horizontal="center" vertical="center" wrapText="1"/>
    </xf>
    <xf numFmtId="170" fontId="10" fillId="2" borderId="4" xfId="0" applyNumberFormat="1" applyFont="1" applyFill="1" applyBorder="1" applyAlignment="1">
      <alignment horizontal="center" vertical="center" wrapText="1"/>
    </xf>
    <xf numFmtId="1" fontId="14" fillId="2" borderId="4" xfId="14" applyNumberFormat="1" applyFont="1" applyFill="1" applyBorder="1" applyAlignment="1">
      <alignment horizontal="center" vertical="center" wrapText="1"/>
    </xf>
    <xf numFmtId="49" fontId="14" fillId="2" borderId="4" xfId="0" applyNumberFormat="1" applyFont="1" applyFill="1" applyBorder="1" applyAlignment="1" applyProtection="1">
      <alignment horizontal="center" vertical="center" wrapText="1"/>
    </xf>
    <xf numFmtId="166" fontId="15" fillId="2" borderId="4" xfId="9" applyNumberFormat="1" applyFont="1" applyFill="1" applyBorder="1" applyAlignment="1">
      <alignment horizontal="center" vertical="center" wrapText="1"/>
    </xf>
    <xf numFmtId="1" fontId="10" fillId="2" borderId="4" xfId="14" applyNumberFormat="1" applyFont="1" applyFill="1" applyBorder="1" applyAlignment="1">
      <alignment horizontal="center" vertical="center" wrapText="1"/>
    </xf>
    <xf numFmtId="0" fontId="18" fillId="2" borderId="4" xfId="12" applyFont="1" applyFill="1" applyBorder="1" applyAlignment="1">
      <alignment horizontal="center" vertical="center" wrapText="1"/>
    </xf>
    <xf numFmtId="10" fontId="10" fillId="2" borderId="4" xfId="21" applyNumberFormat="1" applyFont="1" applyFill="1" applyBorder="1" applyAlignment="1">
      <alignment horizontal="center" vertical="center" wrapText="1"/>
    </xf>
    <xf numFmtId="1" fontId="14" fillId="2" borderId="4" xfId="16" applyNumberFormat="1" applyFont="1" applyFill="1" applyBorder="1" applyAlignment="1">
      <alignment horizontal="center" vertical="center" wrapText="1"/>
    </xf>
    <xf numFmtId="49" fontId="10" fillId="2" borderId="4" xfId="7" applyNumberFormat="1" applyFont="1" applyFill="1" applyBorder="1" applyAlignment="1">
      <alignment horizontal="center" vertical="center" wrapText="1"/>
    </xf>
    <xf numFmtId="49" fontId="10" fillId="2" borderId="4" xfId="3" applyNumberFormat="1" applyFont="1" applyFill="1" applyBorder="1" applyAlignment="1">
      <alignment horizontal="center" vertical="center" wrapText="1"/>
    </xf>
    <xf numFmtId="0" fontId="10" fillId="2" borderId="4" xfId="3" applyFont="1" applyFill="1" applyBorder="1" applyAlignment="1">
      <alignment horizontal="center" vertical="center" wrapText="1"/>
    </xf>
    <xf numFmtId="0" fontId="14" fillId="2" borderId="4" xfId="14" applyFont="1" applyFill="1" applyBorder="1" applyAlignment="1">
      <alignment horizontal="center" vertical="center" wrapText="1"/>
    </xf>
    <xf numFmtId="2" fontId="10" fillId="2" borderId="4" xfId="16" applyNumberFormat="1" applyFont="1" applyFill="1" applyBorder="1" applyAlignment="1">
      <alignment horizontal="center" vertical="center" wrapText="1"/>
    </xf>
    <xf numFmtId="0" fontId="10" fillId="2" borderId="4" xfId="18" applyFont="1" applyFill="1" applyBorder="1" applyAlignment="1">
      <alignment horizontal="center" vertical="center" wrapText="1"/>
    </xf>
    <xf numFmtId="0" fontId="10" fillId="2" borderId="4" xfId="12" applyFont="1" applyFill="1" applyBorder="1" applyAlignment="1">
      <alignment horizontal="center" vertical="center" wrapText="1"/>
    </xf>
    <xf numFmtId="2" fontId="18" fillId="2" borderId="4" xfId="15" applyNumberFormat="1" applyFont="1" applyFill="1" applyBorder="1" applyAlignment="1">
      <alignment horizontal="center" vertical="center" wrapText="1"/>
    </xf>
    <xf numFmtId="14" fontId="10" fillId="2" borderId="4" xfId="16" applyNumberFormat="1" applyFont="1" applyFill="1" applyBorder="1" applyAlignment="1">
      <alignment horizontal="center" vertical="center" wrapText="1"/>
    </xf>
    <xf numFmtId="49" fontId="10" fillId="2" borderId="4" xfId="19" applyNumberFormat="1" applyFont="1" applyFill="1" applyBorder="1" applyAlignment="1">
      <alignment horizontal="center" vertical="center" wrapText="1"/>
    </xf>
    <xf numFmtId="168" fontId="10" fillId="2" borderId="4" xfId="16" applyNumberFormat="1" applyFont="1" applyFill="1" applyBorder="1" applyAlignment="1">
      <alignment horizontal="center" vertical="center" wrapText="1"/>
    </xf>
    <xf numFmtId="0" fontId="10" fillId="2" borderId="4" xfId="20" applyFont="1" applyFill="1" applyBorder="1" applyAlignment="1">
      <alignment horizontal="center" vertical="center" wrapText="1"/>
    </xf>
    <xf numFmtId="49" fontId="10" fillId="2" borderId="4" xfId="14" applyNumberFormat="1" applyFont="1" applyFill="1" applyBorder="1" applyAlignment="1">
      <alignment horizontal="center" vertical="center" wrapText="1"/>
    </xf>
    <xf numFmtId="169" fontId="10" fillId="2" borderId="4" xfId="16" applyNumberFormat="1" applyFont="1" applyFill="1" applyBorder="1" applyAlignment="1">
      <alignment horizontal="center" vertical="center" wrapText="1"/>
    </xf>
    <xf numFmtId="3" fontId="10" fillId="2" borderId="4" xfId="5" applyNumberFormat="1" applyFont="1" applyFill="1" applyBorder="1" applyAlignment="1">
      <alignment horizontal="center" vertical="center" wrapText="1"/>
    </xf>
    <xf numFmtId="3" fontId="10" fillId="2" borderId="4" xfId="15" applyNumberFormat="1" applyFont="1" applyFill="1" applyBorder="1" applyAlignment="1">
      <alignment horizontal="center" vertical="center" wrapText="1"/>
    </xf>
    <xf numFmtId="3" fontId="10" fillId="2" borderId="4" xfId="22" applyNumberFormat="1" applyFont="1" applyFill="1" applyBorder="1" applyAlignment="1">
      <alignment horizontal="center" vertical="center" wrapText="1"/>
    </xf>
    <xf numFmtId="0" fontId="18" fillId="2" borderId="4" xfId="16" applyFont="1" applyFill="1" applyBorder="1" applyAlignment="1">
      <alignment horizontal="center" vertical="center" wrapText="1"/>
    </xf>
    <xf numFmtId="0" fontId="18" fillId="2" borderId="4" xfId="15" applyFont="1" applyFill="1" applyBorder="1" applyAlignment="1">
      <alignment horizontal="center" vertical="center" wrapText="1"/>
    </xf>
    <xf numFmtId="0" fontId="42" fillId="2" borderId="0" xfId="0" applyFont="1" applyFill="1" applyBorder="1" applyAlignment="1">
      <alignment horizontal="center" vertical="center" wrapText="1"/>
    </xf>
    <xf numFmtId="1" fontId="18" fillId="2" borderId="4" xfId="2" applyNumberFormat="1" applyFont="1" applyFill="1" applyBorder="1" applyAlignment="1">
      <alignment horizontal="center" vertical="center" wrapText="1"/>
    </xf>
    <xf numFmtId="171" fontId="10" fillId="2" borderId="4" xfId="4" applyNumberFormat="1" applyFont="1" applyFill="1" applyBorder="1" applyAlignment="1">
      <alignment horizontal="center" vertical="center" wrapText="1"/>
    </xf>
    <xf numFmtId="171" fontId="10" fillId="2" borderId="4" xfId="14" applyNumberFormat="1" applyFont="1" applyFill="1" applyBorder="1" applyAlignment="1">
      <alignment horizontal="center" vertical="center" wrapText="1"/>
    </xf>
    <xf numFmtId="0" fontId="10" fillId="2" borderId="4" xfId="14" applyNumberFormat="1" applyFont="1" applyFill="1" applyBorder="1" applyAlignment="1">
      <alignment horizontal="center" vertical="center" wrapText="1"/>
    </xf>
    <xf numFmtId="0" fontId="43" fillId="2" borderId="0" xfId="0" applyFont="1" applyFill="1" applyAlignment="1">
      <alignment horizontal="center" vertical="center" wrapText="1"/>
    </xf>
    <xf numFmtId="0" fontId="18" fillId="2" borderId="4" xfId="0" applyFont="1" applyFill="1" applyBorder="1" applyAlignment="1">
      <alignment vertical="center" wrapText="1"/>
    </xf>
    <xf numFmtId="0" fontId="35" fillId="2" borderId="4" xfId="0" applyFont="1" applyFill="1" applyBorder="1" applyAlignment="1">
      <alignment horizontal="center" vertical="center" wrapText="1"/>
    </xf>
    <xf numFmtId="0" fontId="10" fillId="2" borderId="4" xfId="17" applyNumberFormat="1" applyFont="1" applyFill="1" applyBorder="1" applyAlignment="1">
      <alignment horizontal="center" vertical="center" wrapText="1"/>
    </xf>
    <xf numFmtId="0" fontId="46" fillId="2" borderId="0" xfId="0" applyFont="1" applyFill="1"/>
    <xf numFmtId="0" fontId="8" fillId="2" borderId="0" xfId="0" applyFont="1" applyFill="1"/>
    <xf numFmtId="0" fontId="47" fillId="2" borderId="0" xfId="0" applyFont="1" applyFill="1"/>
    <xf numFmtId="0" fontId="10" fillId="2" borderId="4" xfId="22" applyFont="1" applyFill="1" applyBorder="1" applyAlignment="1">
      <alignment horizontal="center" vertical="center" wrapText="1"/>
    </xf>
    <xf numFmtId="0" fontId="10" fillId="2" borderId="4" xfId="19" applyFont="1" applyFill="1" applyBorder="1" applyAlignment="1">
      <alignment horizontal="center" vertical="center" wrapText="1"/>
    </xf>
    <xf numFmtId="169" fontId="10" fillId="2" borderId="4" xfId="14" applyNumberFormat="1" applyFont="1" applyFill="1" applyBorder="1" applyAlignment="1">
      <alignment horizontal="center" vertical="center" wrapText="1"/>
    </xf>
    <xf numFmtId="49" fontId="18" fillId="2" borderId="4" xfId="3" applyNumberFormat="1" applyFont="1" applyFill="1" applyBorder="1" applyAlignment="1">
      <alignment horizontal="center" vertical="center" wrapText="1"/>
    </xf>
    <xf numFmtId="0" fontId="18" fillId="2" borderId="4" xfId="3" applyFont="1" applyFill="1" applyBorder="1" applyAlignment="1">
      <alignment horizontal="center" vertical="center" wrapText="1"/>
    </xf>
    <xf numFmtId="0" fontId="18" fillId="2" borderId="4" xfId="7" applyFont="1" applyFill="1" applyBorder="1" applyAlignment="1">
      <alignment horizontal="center" vertical="center" wrapText="1"/>
    </xf>
    <xf numFmtId="49" fontId="18" fillId="2" borderId="4" xfId="7" applyNumberFormat="1" applyFont="1" applyFill="1" applyBorder="1" applyAlignment="1">
      <alignment horizontal="center" vertical="center" wrapText="1"/>
    </xf>
    <xf numFmtId="0" fontId="18" fillId="2" borderId="4" xfId="4" applyFont="1" applyFill="1" applyBorder="1" applyAlignment="1">
      <alignment horizontal="center" vertical="center" wrapText="1"/>
    </xf>
    <xf numFmtId="17" fontId="10" fillId="2" borderId="4" xfId="16" applyNumberFormat="1" applyFont="1" applyFill="1" applyBorder="1" applyAlignment="1">
      <alignment horizontal="center" vertical="center" wrapText="1"/>
    </xf>
    <xf numFmtId="0" fontId="11" fillId="2" borderId="4" xfId="14" applyFont="1" applyFill="1" applyBorder="1" applyAlignment="1">
      <alignment horizontal="center" vertical="center" wrapText="1"/>
    </xf>
    <xf numFmtId="0" fontId="44" fillId="2" borderId="0" xfId="0" applyFont="1" applyFill="1" applyAlignment="1">
      <alignment horizontal="center" vertical="center" wrapText="1"/>
    </xf>
    <xf numFmtId="49" fontId="18" fillId="2" borderId="4" xfId="14" applyNumberFormat="1" applyFont="1" applyFill="1" applyBorder="1" applyAlignment="1">
      <alignment horizontal="center" vertical="center" wrapText="1"/>
    </xf>
    <xf numFmtId="0" fontId="45" fillId="2" borderId="0" xfId="0" applyFont="1" applyFill="1" applyAlignment="1">
      <alignment horizontal="center" vertical="center" wrapText="1"/>
    </xf>
    <xf numFmtId="2" fontId="10" fillId="2" borderId="4" xfId="2" applyNumberFormat="1" applyFont="1" applyFill="1" applyBorder="1" applyAlignment="1">
      <alignment horizontal="center" vertical="center" wrapText="1"/>
    </xf>
    <xf numFmtId="1" fontId="18" fillId="2" borderId="4" xfId="0" applyNumberFormat="1" applyFont="1" applyFill="1" applyBorder="1" applyAlignment="1">
      <alignment horizontal="center" vertical="center" wrapText="1"/>
    </xf>
    <xf numFmtId="0" fontId="18" fillId="2" borderId="4" xfId="23" applyFont="1" applyFill="1" applyBorder="1" applyAlignment="1">
      <alignment horizontal="center" vertical="center" wrapText="1"/>
    </xf>
    <xf numFmtId="0" fontId="18" fillId="2" borderId="4" xfId="24" applyFont="1" applyFill="1" applyBorder="1" applyAlignment="1">
      <alignment horizontal="center" vertical="center" wrapText="1"/>
    </xf>
    <xf numFmtId="3" fontId="18" fillId="2" borderId="4" xfId="24" applyNumberFormat="1" applyFont="1" applyFill="1" applyBorder="1" applyAlignment="1">
      <alignment horizontal="center" vertical="center" wrapText="1"/>
    </xf>
    <xf numFmtId="0" fontId="15" fillId="2" borderId="4" xfId="23" applyFont="1" applyFill="1" applyBorder="1" applyAlignment="1">
      <alignment horizontal="center" vertical="center" wrapText="1"/>
    </xf>
    <xf numFmtId="3" fontId="18" fillId="2" borderId="4" xfId="15" applyNumberFormat="1" applyFont="1" applyFill="1" applyBorder="1" applyAlignment="1">
      <alignment horizontal="center" vertical="center" wrapText="1"/>
    </xf>
    <xf numFmtId="0" fontId="18" fillId="2" borderId="4" xfId="27" applyFont="1" applyFill="1" applyBorder="1" applyAlignment="1">
      <alignment horizontal="center" vertical="center" wrapText="1"/>
    </xf>
    <xf numFmtId="49" fontId="10" fillId="2" borderId="4" xfId="11" applyNumberFormat="1" applyFont="1" applyFill="1" applyBorder="1" applyAlignment="1">
      <alignment horizontal="center" vertical="center" wrapText="1"/>
    </xf>
    <xf numFmtId="0" fontId="15" fillId="2" borderId="4" xfId="20" applyFont="1" applyFill="1" applyBorder="1" applyAlignment="1">
      <alignment horizontal="center" vertical="center" wrapText="1"/>
    </xf>
    <xf numFmtId="0" fontId="18" fillId="2" borderId="4" xfId="20" applyFont="1" applyFill="1" applyBorder="1" applyAlignment="1">
      <alignment horizontal="center" vertical="center" wrapText="1"/>
    </xf>
    <xf numFmtId="0" fontId="18" fillId="2" borderId="4" xfId="32" applyFont="1" applyFill="1" applyBorder="1" applyAlignment="1">
      <alignment horizontal="center" vertical="center" wrapText="1"/>
    </xf>
    <xf numFmtId="0" fontId="18" fillId="2" borderId="4" xfId="35" applyFont="1" applyFill="1" applyBorder="1" applyAlignment="1">
      <alignment horizontal="center" vertical="center" wrapText="1"/>
    </xf>
    <xf numFmtId="0" fontId="18" fillId="2" borderId="4" xfId="36" applyFont="1" applyFill="1" applyBorder="1" applyAlignment="1">
      <alignment horizontal="center" vertical="center" wrapText="1"/>
    </xf>
    <xf numFmtId="164" fontId="10" fillId="2" borderId="4" xfId="5" applyNumberFormat="1" applyFont="1" applyFill="1" applyBorder="1" applyAlignment="1">
      <alignment horizontal="center" vertical="center" wrapText="1"/>
    </xf>
    <xf numFmtId="0" fontId="18" fillId="2" borderId="4" xfId="39" applyFont="1" applyFill="1" applyBorder="1" applyAlignment="1">
      <alignment horizontal="center" vertical="center" wrapText="1"/>
    </xf>
    <xf numFmtId="0" fontId="10" fillId="2" borderId="4" xfId="15" applyNumberFormat="1" applyFont="1" applyFill="1" applyBorder="1" applyAlignment="1">
      <alignment horizontal="center" vertical="center" wrapText="1"/>
    </xf>
    <xf numFmtId="0" fontId="34" fillId="2" borderId="4" xfId="15"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3" fontId="34" fillId="2" borderId="4" xfId="5" applyNumberFormat="1" applyFont="1" applyFill="1" applyBorder="1" applyAlignment="1">
      <alignment horizontal="center" vertical="center" wrapText="1"/>
    </xf>
    <xf numFmtId="3" fontId="18" fillId="2" borderId="4" xfId="2" applyNumberFormat="1" applyFont="1" applyFill="1" applyBorder="1" applyAlignment="1">
      <alignment horizontal="center" vertical="center" wrapText="1"/>
    </xf>
    <xf numFmtId="3" fontId="36" fillId="2" borderId="4" xfId="0" applyNumberFormat="1" applyFont="1" applyFill="1" applyBorder="1" applyAlignment="1">
      <alignment horizontal="center" vertical="center" wrapText="1"/>
    </xf>
    <xf numFmtId="0" fontId="10" fillId="2" borderId="4" xfId="6" applyFont="1" applyFill="1" applyBorder="1" applyAlignment="1">
      <alignment horizontal="center" vertical="center" wrapText="1"/>
    </xf>
    <xf numFmtId="0" fontId="18" fillId="2" borderId="4" xfId="0" applyFont="1" applyFill="1" applyBorder="1" applyAlignment="1">
      <alignment horizontal="right" vertical="center"/>
    </xf>
    <xf numFmtId="0" fontId="18" fillId="2" borderId="4" xfId="0" applyFont="1" applyFill="1" applyBorder="1" applyAlignment="1">
      <alignment horizontal="left" vertical="center" wrapText="1"/>
    </xf>
    <xf numFmtId="0" fontId="18" fillId="2" borderId="0" xfId="0" applyFont="1" applyFill="1"/>
    <xf numFmtId="1" fontId="35" fillId="2" borderId="4" xfId="2" applyNumberFormat="1" applyFont="1" applyFill="1" applyBorder="1" applyAlignment="1">
      <alignment horizontal="center" vertical="center" wrapText="1"/>
    </xf>
    <xf numFmtId="9" fontId="35" fillId="2" borderId="4" xfId="0" applyNumberFormat="1" applyFont="1" applyFill="1" applyBorder="1" applyAlignment="1">
      <alignment horizontal="center" vertical="center" wrapText="1"/>
    </xf>
    <xf numFmtId="1" fontId="10" fillId="2" borderId="4" xfId="0" applyNumberFormat="1" applyFont="1" applyFill="1" applyBorder="1" applyAlignment="1">
      <alignment horizontal="center" vertical="top" wrapText="1"/>
    </xf>
    <xf numFmtId="2" fontId="18" fillId="2" borderId="4" xfId="0" applyNumberFormat="1" applyFont="1" applyFill="1" applyBorder="1" applyAlignment="1">
      <alignment horizontal="center" vertical="center" wrapText="1"/>
    </xf>
    <xf numFmtId="0" fontId="11" fillId="2" borderId="4" xfId="2" applyFont="1" applyFill="1" applyBorder="1" applyAlignment="1">
      <alignment horizontal="center" vertical="center" wrapText="1"/>
    </xf>
    <xf numFmtId="1" fontId="11" fillId="2" borderId="4" xfId="2" applyNumberFormat="1" applyFont="1" applyFill="1" applyBorder="1" applyAlignment="1">
      <alignment horizontal="center" vertical="center" wrapText="1"/>
    </xf>
    <xf numFmtId="4" fontId="11" fillId="2" borderId="4" xfId="2" applyNumberFormat="1" applyFont="1" applyFill="1" applyBorder="1" applyAlignment="1">
      <alignment horizontal="center" vertical="center" wrapText="1"/>
    </xf>
    <xf numFmtId="165" fontId="10" fillId="2" borderId="4" xfId="2" applyNumberFormat="1" applyFont="1" applyFill="1" applyBorder="1" applyAlignment="1">
      <alignment horizontal="center" vertical="center" wrapText="1"/>
    </xf>
    <xf numFmtId="0" fontId="15" fillId="2" borderId="4" xfId="0" applyFont="1" applyFill="1" applyBorder="1" applyAlignment="1">
      <alignment horizontal="left" vertical="center" wrapText="1" indent="1"/>
    </xf>
    <xf numFmtId="0" fontId="10" fillId="2" borderId="4" xfId="56" applyFont="1" applyFill="1" applyBorder="1" applyAlignment="1">
      <alignment horizontal="center" vertical="center" wrapText="1"/>
    </xf>
    <xf numFmtId="165" fontId="10" fillId="2" borderId="4" xfId="0" applyNumberFormat="1" applyFont="1" applyFill="1" applyBorder="1" applyAlignment="1">
      <alignment vertical="center" wrapText="1"/>
    </xf>
    <xf numFmtId="0" fontId="10" fillId="2" borderId="5" xfId="0" applyFont="1" applyFill="1" applyBorder="1" applyAlignment="1">
      <alignment horizontal="center" vertical="center" wrapText="1"/>
    </xf>
    <xf numFmtId="3" fontId="35" fillId="2" borderId="5" xfId="0" applyNumberFormat="1" applyFont="1" applyFill="1" applyBorder="1" applyAlignment="1">
      <alignment horizontal="center" vertical="center" wrapText="1"/>
    </xf>
    <xf numFmtId="4" fontId="10" fillId="2" borderId="4" xfId="1" applyNumberFormat="1" applyFont="1" applyFill="1" applyBorder="1" applyAlignment="1">
      <alignment horizontal="center" vertical="center" wrapText="1"/>
    </xf>
    <xf numFmtId="49" fontId="18" fillId="2" borderId="4" xfId="0" applyNumberFormat="1" applyFont="1" applyFill="1" applyBorder="1" applyAlignment="1">
      <alignment vertical="center" wrapText="1"/>
    </xf>
    <xf numFmtId="168" fontId="18" fillId="2" borderId="4" xfId="0" applyNumberFormat="1" applyFont="1" applyFill="1" applyBorder="1" applyAlignment="1">
      <alignment horizontal="center" vertical="center" wrapText="1"/>
    </xf>
    <xf numFmtId="2" fontId="10" fillId="2" borderId="4" xfId="14" applyNumberFormat="1" applyFont="1" applyFill="1" applyBorder="1" applyAlignment="1">
      <alignment horizontal="center" vertical="center" wrapText="1"/>
    </xf>
    <xf numFmtId="4" fontId="10" fillId="2" borderId="4" xfId="4" applyNumberFormat="1" applyFont="1" applyFill="1" applyBorder="1" applyAlignment="1">
      <alignment horizontal="center" vertical="center" wrapText="1"/>
    </xf>
    <xf numFmtId="4" fontId="10" fillId="2" borderId="4" xfId="14" applyNumberFormat="1" applyFont="1" applyFill="1" applyBorder="1" applyAlignment="1">
      <alignment horizontal="center" vertical="center" wrapText="1"/>
    </xf>
    <xf numFmtId="2" fontId="14" fillId="2" borderId="4" xfId="4" applyNumberFormat="1" applyFont="1" applyFill="1" applyBorder="1" applyAlignment="1">
      <alignment horizontal="center" vertical="center" wrapText="1"/>
    </xf>
    <xf numFmtId="4" fontId="18" fillId="2" borderId="4" xfId="1" applyNumberFormat="1" applyFont="1" applyFill="1" applyBorder="1" applyAlignment="1">
      <alignment horizontal="center" vertical="center" wrapText="1"/>
    </xf>
    <xf numFmtId="0" fontId="14" fillId="2" borderId="4" xfId="13" applyFont="1" applyFill="1" applyBorder="1" applyAlignment="1">
      <alignment horizontal="center" vertical="center" wrapText="1"/>
    </xf>
    <xf numFmtId="4" fontId="18" fillId="2" borderId="4" xfId="2" applyNumberFormat="1" applyFont="1" applyFill="1" applyBorder="1" applyAlignment="1">
      <alignment horizontal="center" vertical="center" wrapText="1"/>
    </xf>
    <xf numFmtId="0" fontId="10" fillId="2" borderId="4" xfId="17" applyFont="1" applyFill="1" applyBorder="1" applyAlignment="1">
      <alignment horizontal="center" vertical="center" wrapText="1"/>
    </xf>
    <xf numFmtId="0" fontId="48" fillId="2" borderId="0" xfId="0" applyFont="1" applyFill="1"/>
    <xf numFmtId="0" fontId="10" fillId="2" borderId="0" xfId="0" applyFont="1" applyFill="1" applyBorder="1" applyAlignment="1" applyProtection="1">
      <alignment horizontal="center" vertical="center" wrapText="1"/>
    </xf>
    <xf numFmtId="49" fontId="10" fillId="2" borderId="0" xfId="0" applyNumberFormat="1" applyFont="1" applyFill="1" applyBorder="1" applyAlignment="1">
      <alignment horizontal="center" vertical="center" wrapText="1"/>
    </xf>
    <xf numFmtId="3" fontId="10" fillId="2" borderId="0" xfId="2" applyNumberFormat="1" applyFont="1" applyFill="1" applyBorder="1" applyAlignment="1">
      <alignment horizontal="center" vertical="center" wrapText="1"/>
    </xf>
    <xf numFmtId="4" fontId="10" fillId="2" borderId="0" xfId="2" applyNumberFormat="1" applyFont="1" applyFill="1" applyBorder="1" applyAlignment="1">
      <alignment horizontal="center" vertical="center" wrapText="1"/>
    </xf>
    <xf numFmtId="0" fontId="10" fillId="2" borderId="0" xfId="16" applyFont="1" applyFill="1" applyBorder="1" applyAlignment="1">
      <alignment horizontal="center" vertical="center" wrapText="1"/>
    </xf>
    <xf numFmtId="0" fontId="0" fillId="2" borderId="0" xfId="0" applyFill="1" applyBorder="1"/>
    <xf numFmtId="43" fontId="10" fillId="2" borderId="4" xfId="1" applyFont="1" applyFill="1" applyBorder="1"/>
    <xf numFmtId="43" fontId="10" fillId="2" borderId="4" xfId="0" applyNumberFormat="1" applyFont="1" applyFill="1" applyBorder="1"/>
    <xf numFmtId="0" fontId="10" fillId="2" borderId="0" xfId="0" applyFont="1" applyFill="1" applyBorder="1"/>
    <xf numFmtId="0" fontId="15" fillId="2" borderId="0" xfId="0" applyFont="1" applyFill="1" applyAlignment="1">
      <alignment horizontal="center" vertical="center" wrapText="1"/>
    </xf>
    <xf numFmtId="4" fontId="11" fillId="2" borderId="4" xfId="14" applyNumberFormat="1" applyFont="1" applyFill="1" applyBorder="1" applyAlignment="1">
      <alignment horizontal="center" vertical="center" wrapText="1"/>
    </xf>
    <xf numFmtId="4" fontId="40" fillId="2" borderId="4" xfId="2" applyNumberFormat="1" applyFont="1" applyFill="1" applyBorder="1" applyAlignment="1">
      <alignment horizontal="center" vertical="center" wrapText="1"/>
    </xf>
    <xf numFmtId="0" fontId="38" fillId="2" borderId="0" xfId="2" applyFont="1" applyFill="1" applyAlignment="1">
      <alignment horizontal="center" vertical="center" wrapText="1"/>
    </xf>
    <xf numFmtId="0" fontId="39" fillId="2" borderId="0" xfId="2" applyFont="1" applyFill="1" applyAlignment="1">
      <alignment horizontal="left" vertical="center" wrapText="1"/>
    </xf>
    <xf numFmtId="9" fontId="38" fillId="2" borderId="0" xfId="2" applyNumberFormat="1" applyFont="1" applyFill="1" applyAlignment="1">
      <alignment horizontal="center" vertical="center" wrapText="1"/>
    </xf>
    <xf numFmtId="49" fontId="38" fillId="2" borderId="0" xfId="2" applyNumberFormat="1" applyFont="1" applyFill="1" applyAlignment="1">
      <alignment horizontal="center" vertical="center" wrapText="1"/>
    </xf>
    <xf numFmtId="0" fontId="0" fillId="0" borderId="0" xfId="0" applyFill="1"/>
    <xf numFmtId="0" fontId="10" fillId="0" borderId="4" xfId="2" applyFont="1" applyFill="1" applyBorder="1" applyAlignment="1">
      <alignment horizontal="center" vertical="center" wrapText="1"/>
    </xf>
    <xf numFmtId="0" fontId="18" fillId="0" borderId="4" xfId="8" applyFont="1" applyFill="1" applyBorder="1" applyAlignment="1">
      <alignment horizontal="center" vertical="center" wrapText="1"/>
    </xf>
    <xf numFmtId="0" fontId="18"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9" fontId="10" fillId="0" borderId="4" xfId="0" applyNumberFormat="1" applyFont="1" applyFill="1" applyBorder="1" applyAlignment="1">
      <alignment horizontal="center" vertical="center" wrapText="1"/>
    </xf>
    <xf numFmtId="0" fontId="15" fillId="0" borderId="4" xfId="0"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9" fontId="10" fillId="0" borderId="4" xfId="2" applyNumberFormat="1" applyFont="1" applyFill="1" applyBorder="1" applyAlignment="1">
      <alignment horizontal="center" vertical="center" wrapText="1"/>
    </xf>
    <xf numFmtId="4" fontId="18" fillId="0" borderId="4" xfId="0" applyNumberFormat="1" applyFont="1" applyFill="1" applyBorder="1" applyAlignment="1">
      <alignment horizontal="center" vertical="center" wrapText="1"/>
    </xf>
    <xf numFmtId="4" fontId="10" fillId="0" borderId="4" xfId="2" applyNumberFormat="1" applyFont="1" applyFill="1" applyBorder="1" applyAlignment="1">
      <alignment horizontal="center" vertical="center" wrapText="1"/>
    </xf>
    <xf numFmtId="0" fontId="10" fillId="0" borderId="4" xfId="8" applyFont="1" applyFill="1" applyBorder="1" applyAlignment="1">
      <alignment horizontal="center" vertical="center" wrapText="1"/>
    </xf>
    <xf numFmtId="17" fontId="10" fillId="0" borderId="4" xfId="0" applyNumberFormat="1" applyFont="1" applyFill="1" applyBorder="1" applyAlignment="1">
      <alignment horizontal="center" vertical="center" wrapText="1"/>
    </xf>
    <xf numFmtId="49" fontId="10" fillId="0" borderId="4" xfId="1" applyNumberFormat="1" applyFont="1" applyFill="1" applyBorder="1" applyAlignment="1">
      <alignment horizontal="center" vertical="center" wrapText="1"/>
    </xf>
    <xf numFmtId="1" fontId="10" fillId="0" borderId="4" xfId="0" applyNumberFormat="1" applyFont="1" applyFill="1" applyBorder="1" applyAlignment="1">
      <alignment horizontal="center" vertical="center" wrapText="1"/>
    </xf>
    <xf numFmtId="3" fontId="10" fillId="0" borderId="4" xfId="0" applyNumberFormat="1" applyFont="1" applyFill="1" applyBorder="1" applyAlignment="1">
      <alignment horizontal="center" vertical="center" wrapText="1"/>
    </xf>
    <xf numFmtId="3" fontId="10" fillId="0" borderId="4" xfId="2" applyNumberFormat="1" applyFont="1" applyFill="1" applyBorder="1" applyAlignment="1">
      <alignment horizontal="center" vertical="center" wrapText="1"/>
    </xf>
    <xf numFmtId="0" fontId="10" fillId="0" borderId="0" xfId="2" applyFont="1" applyFill="1" applyAlignment="1">
      <alignment horizontal="center" vertical="center" wrapText="1"/>
    </xf>
    <xf numFmtId="0" fontId="10" fillId="0" borderId="12" xfId="0" applyFont="1" applyFill="1" applyBorder="1" applyAlignment="1">
      <alignment horizontal="center" vertical="center" wrapText="1"/>
    </xf>
    <xf numFmtId="4" fontId="10" fillId="0" borderId="4" xfId="0" applyNumberFormat="1" applyFont="1" applyFill="1" applyBorder="1" applyAlignment="1">
      <alignment horizontal="center" vertical="center" wrapText="1"/>
    </xf>
    <xf numFmtId="0" fontId="38" fillId="0" borderId="0" xfId="2" applyFont="1" applyFill="1" applyAlignment="1">
      <alignment horizontal="center" vertical="center" wrapText="1"/>
    </xf>
    <xf numFmtId="1" fontId="10" fillId="0" borderId="4" xfId="2" applyNumberFormat="1" applyFont="1" applyFill="1" applyBorder="1" applyAlignment="1">
      <alignment horizontal="center" vertical="center" wrapText="1"/>
    </xf>
    <xf numFmtId="0" fontId="10" fillId="0" borderId="0" xfId="2" applyFont="1" applyFill="1" applyBorder="1" applyAlignment="1">
      <alignment horizontal="center" vertical="center" wrapText="1"/>
    </xf>
    <xf numFmtId="164" fontId="10" fillId="0" borderId="4" xfId="0" applyNumberFormat="1" applyFont="1" applyFill="1" applyBorder="1" applyAlignment="1">
      <alignment horizontal="center" vertical="center" wrapText="1"/>
    </xf>
    <xf numFmtId="0" fontId="10" fillId="0" borderId="4" xfId="0" applyFont="1" applyFill="1" applyBorder="1" applyAlignment="1" applyProtection="1">
      <alignment horizontal="center" vertical="center" wrapText="1"/>
      <protection locked="0"/>
    </xf>
    <xf numFmtId="49" fontId="14" fillId="0" borderId="4" xfId="4" applyNumberFormat="1" applyFont="1" applyFill="1" applyBorder="1" applyAlignment="1">
      <alignment horizontal="center" vertical="center" wrapText="1"/>
    </xf>
    <xf numFmtId="0" fontId="14" fillId="0" borderId="4" xfId="4" applyFont="1" applyFill="1" applyBorder="1" applyAlignment="1">
      <alignment horizontal="center" vertical="center" wrapText="1"/>
    </xf>
    <xf numFmtId="0" fontId="10" fillId="0" borderId="4" xfId="16" applyFont="1" applyFill="1" applyBorder="1" applyAlignment="1">
      <alignment horizontal="center" vertical="center" wrapText="1"/>
    </xf>
    <xf numFmtId="0" fontId="10" fillId="0" borderId="4" xfId="14" applyFont="1" applyFill="1" applyBorder="1" applyAlignment="1">
      <alignment horizontal="center" vertical="center" wrapText="1"/>
    </xf>
    <xf numFmtId="0" fontId="10" fillId="2" borderId="0" xfId="0" applyFont="1" applyFill="1"/>
    <xf numFmtId="49" fontId="10" fillId="0" borderId="4" xfId="2" applyNumberFormat="1" applyFont="1" applyFill="1" applyBorder="1" applyAlignment="1">
      <alignment horizontal="center" vertical="center" wrapText="1"/>
    </xf>
    <xf numFmtId="0" fontId="10" fillId="0" borderId="4" xfId="0" applyFont="1" applyFill="1" applyBorder="1" applyAlignment="1" applyProtection="1">
      <alignment horizontal="center" vertical="center" wrapText="1"/>
    </xf>
    <xf numFmtId="0" fontId="10" fillId="0" borderId="4" xfId="15" applyFont="1" applyFill="1" applyBorder="1" applyAlignment="1">
      <alignment horizontal="center" vertical="center" wrapText="1"/>
    </xf>
    <xf numFmtId="0" fontId="15" fillId="0" borderId="4" xfId="2" applyFont="1" applyFill="1" applyBorder="1" applyAlignment="1" applyProtection="1">
      <alignment horizontal="center" vertical="center" wrapText="1"/>
    </xf>
    <xf numFmtId="1" fontId="18" fillId="0" borderId="4" xfId="16" applyNumberFormat="1" applyFont="1" applyFill="1" applyBorder="1" applyAlignment="1">
      <alignment horizontal="center" vertical="center" wrapText="1"/>
    </xf>
    <xf numFmtId="17" fontId="10" fillId="0" borderId="4" xfId="2" applyNumberFormat="1" applyFont="1" applyFill="1" applyBorder="1" applyAlignment="1">
      <alignment horizontal="center" vertical="center" wrapText="1"/>
    </xf>
    <xf numFmtId="0" fontId="18" fillId="0" borderId="4" xfId="84" applyFont="1" applyFill="1" applyBorder="1" applyAlignment="1">
      <alignment horizontal="center" vertical="center" wrapText="1"/>
    </xf>
    <xf numFmtId="0" fontId="0" fillId="0" borderId="0" xfId="0"/>
    <xf numFmtId="0" fontId="10" fillId="0" borderId="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0" fillId="0" borderId="4" xfId="2" applyFont="1" applyFill="1" applyBorder="1" applyAlignment="1">
      <alignment horizontal="center" vertical="center" wrapText="1"/>
    </xf>
    <xf numFmtId="3" fontId="10" fillId="0" borderId="4" xfId="2" applyNumberFormat="1" applyFont="1" applyFill="1" applyBorder="1" applyAlignment="1">
      <alignment horizontal="center" vertical="center" wrapText="1"/>
    </xf>
    <xf numFmtId="4" fontId="10" fillId="0" borderId="4" xfId="2" applyNumberFormat="1" applyFont="1" applyFill="1" applyBorder="1" applyAlignment="1">
      <alignment horizontal="center" vertical="center" wrapText="1"/>
    </xf>
    <xf numFmtId="49" fontId="10" fillId="0" borderId="4" xfId="2" applyNumberFormat="1" applyFont="1" applyFill="1" applyBorder="1" applyAlignment="1">
      <alignment horizontal="center" vertical="center" wrapText="1"/>
    </xf>
    <xf numFmtId="0" fontId="10" fillId="0" borderId="4" xfId="0" applyFont="1" applyFill="1" applyBorder="1" applyAlignment="1" applyProtection="1">
      <alignment horizontal="center" vertical="center" wrapText="1"/>
    </xf>
    <xf numFmtId="1" fontId="10" fillId="0" borderId="4" xfId="2" applyNumberFormat="1" applyFont="1" applyFill="1" applyBorder="1" applyAlignment="1">
      <alignment horizontal="center" vertical="center" wrapText="1"/>
    </xf>
    <xf numFmtId="0" fontId="10" fillId="0" borderId="4" xfId="0" applyFont="1" applyFill="1" applyBorder="1" applyAlignment="1" applyProtection="1">
      <alignment horizontal="center" vertical="center" wrapText="1"/>
      <protection locked="0"/>
    </xf>
    <xf numFmtId="0" fontId="14" fillId="0" borderId="4" xfId="4" applyFont="1" applyFill="1" applyBorder="1" applyAlignment="1">
      <alignment horizontal="center" vertical="center" wrapText="1"/>
    </xf>
    <xf numFmtId="49" fontId="14" fillId="0" borderId="4" xfId="4" applyNumberFormat="1" applyFont="1" applyFill="1" applyBorder="1" applyAlignment="1">
      <alignment horizontal="center" vertical="center" wrapText="1"/>
    </xf>
    <xf numFmtId="9" fontId="10" fillId="0" borderId="4" xfId="0" applyNumberFormat="1" applyFont="1" applyFill="1" applyBorder="1" applyAlignment="1">
      <alignment horizontal="center" vertical="center" wrapText="1"/>
    </xf>
    <xf numFmtId="170" fontId="10" fillId="0" borderId="4" xfId="2" applyNumberFormat="1" applyFont="1" applyFill="1" applyBorder="1" applyAlignment="1">
      <alignment horizontal="center" vertical="center" wrapText="1"/>
    </xf>
    <xf numFmtId="9" fontId="10" fillId="0" borderId="4" xfId="2" applyNumberFormat="1" applyFont="1" applyFill="1" applyBorder="1" applyAlignment="1">
      <alignment horizontal="center" vertical="center" wrapText="1"/>
    </xf>
    <xf numFmtId="0" fontId="10" fillId="0" borderId="0" xfId="2" applyFont="1" applyFill="1" applyAlignment="1">
      <alignment horizontal="center" vertical="center" wrapText="1"/>
    </xf>
    <xf numFmtId="0" fontId="10" fillId="0" borderId="0" xfId="2" applyFont="1" applyFill="1" applyBorder="1" applyAlignment="1">
      <alignment horizontal="center" vertical="center" wrapText="1"/>
    </xf>
    <xf numFmtId="0" fontId="10" fillId="2" borderId="0" xfId="2" applyFont="1" applyFill="1" applyAlignment="1">
      <alignment horizontal="center" vertical="center" wrapText="1"/>
    </xf>
    <xf numFmtId="0" fontId="10" fillId="2" borderId="4" xfId="2" applyFont="1" applyFill="1" applyBorder="1" applyAlignment="1">
      <alignment horizontal="center" vertical="center" wrapText="1"/>
    </xf>
    <xf numFmtId="0" fontId="18" fillId="2" borderId="4" xfId="0" applyFont="1" applyFill="1" applyBorder="1" applyAlignment="1">
      <alignment horizontal="center" vertical="center" wrapText="1"/>
    </xf>
    <xf numFmtId="0" fontId="10" fillId="2" borderId="4" xfId="0" applyFont="1" applyFill="1" applyBorder="1" applyAlignment="1">
      <alignment horizontal="center" vertical="center" wrapText="1"/>
    </xf>
    <xf numFmtId="4" fontId="10" fillId="2" borderId="4" xfId="2"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1" fontId="10" fillId="2" borderId="4" xfId="2" applyNumberFormat="1" applyFont="1" applyFill="1" applyBorder="1" applyAlignment="1">
      <alignment horizontal="center" vertical="center" wrapText="1"/>
    </xf>
    <xf numFmtId="0" fontId="49" fillId="0" borderId="4" xfId="2" applyNumberFormat="1" applyFont="1" applyFill="1" applyBorder="1" applyAlignment="1">
      <alignment horizontal="center" vertical="center" wrapText="1"/>
    </xf>
    <xf numFmtId="0" fontId="42" fillId="0" borderId="0" xfId="0" applyFont="1" applyFill="1" applyAlignment="1">
      <alignment horizontal="center" vertical="center" wrapText="1"/>
    </xf>
    <xf numFmtId="0" fontId="15" fillId="0" borderId="4" xfId="0" applyFont="1" applyFill="1" applyBorder="1" applyAlignment="1">
      <alignment horizontal="center" vertical="center"/>
    </xf>
    <xf numFmtId="0" fontId="10" fillId="0" borderId="4" xfId="0" applyNumberFormat="1" applyFont="1" applyFill="1" applyBorder="1" applyAlignment="1">
      <alignment horizontal="center" vertical="center" wrapText="1"/>
    </xf>
    <xf numFmtId="0" fontId="14" fillId="0" borderId="16" xfId="4" applyFont="1" applyFill="1" applyBorder="1" applyAlignment="1">
      <alignment horizontal="center" vertical="center" wrapText="1"/>
    </xf>
    <xf numFmtId="0" fontId="10" fillId="0" borderId="16" xfId="2" applyFont="1" applyFill="1" applyBorder="1" applyAlignment="1">
      <alignment horizontal="center" vertical="center" wrapText="1"/>
    </xf>
    <xf numFmtId="0" fontId="42" fillId="0" borderId="0" xfId="0" applyFont="1" applyFill="1" applyBorder="1" applyAlignment="1">
      <alignment horizontal="center" vertical="center" wrapText="1"/>
    </xf>
    <xf numFmtId="0" fontId="18" fillId="0" borderId="4" xfId="0" applyFont="1" applyBorder="1" applyAlignment="1">
      <alignment horizontal="center" vertical="center"/>
    </xf>
    <xf numFmtId="0" fontId="18" fillId="0" borderId="4" xfId="0" applyFont="1" applyBorder="1" applyAlignment="1">
      <alignment horizontal="center" vertical="center" wrapText="1"/>
    </xf>
    <xf numFmtId="172" fontId="10" fillId="2" borderId="4" xfId="14" applyNumberFormat="1" applyFont="1" applyFill="1" applyBorder="1" applyAlignment="1">
      <alignment horizontal="center" vertical="center" wrapText="1"/>
    </xf>
    <xf numFmtId="49" fontId="14" fillId="0" borderId="4" xfId="7" applyNumberFormat="1" applyFont="1" applyFill="1" applyBorder="1" applyAlignment="1">
      <alignment horizontal="center" vertical="center" wrapText="1"/>
    </xf>
    <xf numFmtId="0" fontId="14" fillId="0" borderId="4" xfId="0" applyFont="1" applyFill="1" applyBorder="1" applyAlignment="1" applyProtection="1">
      <alignment horizontal="center" vertical="center" wrapText="1"/>
    </xf>
    <xf numFmtId="0" fontId="10" fillId="0" borderId="4" xfId="5" applyFont="1" applyFill="1" applyBorder="1" applyAlignment="1">
      <alignment horizontal="center" vertical="center" wrapText="1"/>
    </xf>
    <xf numFmtId="0" fontId="10" fillId="2" borderId="4" xfId="12" applyFont="1" applyFill="1" applyBorder="1" applyAlignment="1" applyProtection="1">
      <alignment horizontal="center" vertical="center" wrapText="1"/>
    </xf>
    <xf numFmtId="0" fontId="18" fillId="0" borderId="0" xfId="0" applyFont="1" applyFill="1"/>
    <xf numFmtId="49" fontId="10" fillId="0" borderId="4" xfId="0" applyNumberFormat="1" applyFont="1" applyFill="1" applyBorder="1" applyAlignment="1" applyProtection="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47" fillId="0" borderId="0" xfId="0" applyFont="1"/>
    <xf numFmtId="0" fontId="10" fillId="0" borderId="12" xfId="0" applyFont="1" applyBorder="1" applyAlignment="1">
      <alignment horizontal="center" vertical="center" wrapText="1"/>
    </xf>
    <xf numFmtId="166" fontId="10" fillId="2" borderId="4" xfId="9" applyNumberFormat="1" applyFont="1" applyFill="1" applyBorder="1" applyAlignment="1">
      <alignment horizontal="center" vertical="center" wrapText="1"/>
    </xf>
    <xf numFmtId="0" fontId="10" fillId="0" borderId="4" xfId="4" applyFont="1" applyFill="1" applyBorder="1" applyAlignment="1">
      <alignment horizontal="center" vertical="center" wrapText="1"/>
    </xf>
    <xf numFmtId="0" fontId="10" fillId="0" borderId="4" xfId="2" applyFont="1" applyFill="1" applyBorder="1" applyAlignment="1" applyProtection="1">
      <alignment horizontal="center" vertical="center" wrapText="1"/>
    </xf>
    <xf numFmtId="49" fontId="10" fillId="0" borderId="4" xfId="14" applyNumberFormat="1" applyFont="1" applyFill="1" applyBorder="1" applyAlignment="1">
      <alignment horizontal="center" vertical="center" wrapText="1"/>
    </xf>
    <xf numFmtId="0" fontId="15" fillId="0" borderId="4" xfId="0" applyFont="1" applyFill="1" applyBorder="1" applyAlignment="1">
      <alignment horizontal="center" vertical="top" wrapText="1"/>
    </xf>
    <xf numFmtId="0" fontId="14" fillId="0" borderId="4" xfId="3" applyFont="1" applyFill="1" applyBorder="1" applyAlignment="1">
      <alignment horizontal="center" vertical="center" wrapText="1"/>
    </xf>
    <xf numFmtId="9" fontId="10" fillId="0" borderId="4" xfId="16" applyNumberFormat="1" applyFont="1" applyFill="1" applyBorder="1" applyAlignment="1">
      <alignment horizontal="center" vertical="center" wrapText="1"/>
    </xf>
    <xf numFmtId="0" fontId="50" fillId="0" borderId="0" xfId="0" applyFont="1"/>
    <xf numFmtId="0" fontId="50" fillId="2" borderId="0" xfId="0" applyFont="1" applyFill="1"/>
    <xf numFmtId="1" fontId="10" fillId="0" borderId="4" xfId="14" applyNumberFormat="1" applyFont="1" applyFill="1" applyBorder="1" applyAlignment="1">
      <alignment horizontal="center" vertical="center" wrapText="1"/>
    </xf>
    <xf numFmtId="1" fontId="10" fillId="0" borderId="4" xfId="16" applyNumberFormat="1"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4" xfId="11" applyFont="1" applyFill="1" applyBorder="1" applyAlignment="1">
      <alignment horizontal="center" vertical="center" wrapText="1"/>
    </xf>
    <xf numFmtId="0" fontId="10" fillId="0" borderId="5" xfId="2" applyFont="1" applyFill="1" applyBorder="1" applyAlignment="1">
      <alignment horizontal="center" vertical="center" wrapText="1"/>
    </xf>
    <xf numFmtId="2" fontId="10" fillId="2" borderId="4" xfId="0" applyNumberFormat="1" applyFont="1" applyFill="1" applyBorder="1" applyAlignment="1">
      <alignment horizontal="center" vertical="center" wrapText="1"/>
    </xf>
    <xf numFmtId="49" fontId="14" fillId="0" borderId="4" xfId="3" applyNumberFormat="1" applyFont="1" applyFill="1" applyBorder="1" applyAlignment="1">
      <alignment horizontal="center" vertical="center" wrapText="1"/>
    </xf>
    <xf numFmtId="0" fontId="10" fillId="0" borderId="4" xfId="2" applyNumberFormat="1" applyFont="1" applyFill="1" applyBorder="1" applyAlignment="1">
      <alignment horizontal="center" vertical="center" wrapText="1"/>
    </xf>
    <xf numFmtId="0" fontId="14" fillId="0" borderId="4" xfId="14" applyFont="1" applyFill="1" applyBorder="1" applyAlignment="1">
      <alignment horizontal="center" vertical="center" wrapText="1"/>
    </xf>
    <xf numFmtId="49" fontId="18" fillId="0" borderId="4" xfId="2" applyNumberFormat="1" applyFont="1" applyFill="1" applyBorder="1" applyAlignment="1">
      <alignment horizontal="center" vertical="center" wrapText="1"/>
    </xf>
    <xf numFmtId="0" fontId="46" fillId="0" borderId="0" xfId="0" applyFont="1"/>
    <xf numFmtId="1" fontId="18" fillId="0" borderId="4" xfId="0" applyNumberFormat="1" applyFont="1" applyFill="1" applyBorder="1" applyAlignment="1">
      <alignment horizontal="center" vertical="center" wrapText="1"/>
    </xf>
    <xf numFmtId="3" fontId="10" fillId="0" borderId="4" xfId="5" applyNumberFormat="1" applyFont="1" applyFill="1" applyBorder="1" applyAlignment="1">
      <alignment horizontal="center" vertical="center" wrapText="1"/>
    </xf>
    <xf numFmtId="3" fontId="10" fillId="0" borderId="4" xfId="15" applyNumberFormat="1" applyFont="1" applyFill="1" applyBorder="1" applyAlignment="1">
      <alignment horizontal="center" vertical="center" wrapText="1"/>
    </xf>
    <xf numFmtId="49" fontId="49" fillId="0" borderId="4" xfId="2" applyNumberFormat="1" applyFont="1" applyFill="1" applyBorder="1" applyAlignment="1">
      <alignment horizontal="center" vertical="center" wrapText="1"/>
    </xf>
    <xf numFmtId="0" fontId="10" fillId="0" borderId="4" xfId="0" applyFont="1" applyBorder="1" applyAlignment="1">
      <alignment horizontal="center" vertical="center"/>
    </xf>
    <xf numFmtId="0" fontId="0" fillId="0" borderId="0" xfId="0" applyAlignment="1">
      <alignment vertical="center"/>
    </xf>
    <xf numFmtId="4" fontId="10" fillId="2" borderId="0" xfId="2" applyNumberFormat="1" applyFont="1" applyFill="1" applyAlignment="1">
      <alignment horizontal="center" vertical="center" wrapText="1"/>
    </xf>
    <xf numFmtId="0" fontId="51" fillId="2" borderId="4" xfId="0" applyFont="1" applyFill="1" applyBorder="1" applyAlignment="1">
      <alignment horizontal="center" vertical="center" wrapText="1"/>
    </xf>
    <xf numFmtId="0" fontId="0" fillId="0" borderId="4" xfId="0" applyBorder="1"/>
    <xf numFmtId="0" fontId="15" fillId="0" borderId="4" xfId="0" applyFont="1" applyBorder="1" applyAlignment="1">
      <alignment horizontal="center" vertical="center"/>
    </xf>
    <xf numFmtId="0" fontId="10" fillId="2" borderId="4" xfId="2" applyFont="1" applyFill="1" applyBorder="1" applyAlignment="1">
      <alignment vertical="center" wrapText="1"/>
    </xf>
    <xf numFmtId="0" fontId="10" fillId="2" borderId="0" xfId="2" applyFont="1" applyFill="1" applyAlignment="1">
      <alignment vertical="center" wrapText="1"/>
    </xf>
    <xf numFmtId="169" fontId="10" fillId="0" borderId="4"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0" fillId="3" borderId="4" xfId="0" applyFont="1" applyFill="1" applyBorder="1" applyAlignment="1">
      <alignment horizontal="center" vertical="center" wrapText="1"/>
    </xf>
    <xf numFmtId="43" fontId="10" fillId="0" borderId="4" xfId="1" applyFont="1" applyFill="1" applyBorder="1"/>
    <xf numFmtId="43" fontId="10" fillId="0" borderId="4" xfId="0" applyNumberFormat="1" applyFont="1" applyFill="1" applyBorder="1"/>
    <xf numFmtId="4" fontId="10" fillId="3" borderId="4" xfId="0" applyNumberFormat="1" applyFont="1" applyFill="1" applyBorder="1" applyAlignment="1">
      <alignment horizontal="center" vertical="center" wrapText="1"/>
    </xf>
    <xf numFmtId="0" fontId="10" fillId="0" borderId="0" xfId="0" applyFont="1" applyFill="1" applyBorder="1"/>
    <xf numFmtId="0" fontId="10" fillId="2" borderId="1" xfId="2" applyFont="1" applyFill="1" applyBorder="1" applyAlignment="1">
      <alignment horizontal="center" vertical="center" wrapText="1"/>
    </xf>
    <xf numFmtId="0" fontId="10" fillId="2" borderId="2" xfId="2" applyFont="1" applyFill="1" applyBorder="1" applyAlignment="1">
      <alignment horizontal="center" vertical="center" wrapText="1"/>
    </xf>
    <xf numFmtId="0" fontId="39" fillId="2" borderId="0" xfId="2" applyFont="1" applyFill="1" applyAlignment="1">
      <alignment horizontal="left" vertical="center" wrapText="1"/>
    </xf>
    <xf numFmtId="0" fontId="10" fillId="2" borderId="0" xfId="2" applyFont="1" applyFill="1" applyAlignment="1">
      <alignment horizontal="left" vertical="center" wrapText="1"/>
    </xf>
    <xf numFmtId="0" fontId="40" fillId="2" borderId="4" xfId="2" applyFont="1" applyFill="1" applyBorder="1" applyAlignment="1">
      <alignment horizontal="center" vertical="center" wrapText="1"/>
    </xf>
    <xf numFmtId="0" fontId="11" fillId="2" borderId="0" xfId="2" applyFont="1" applyFill="1" applyBorder="1" applyAlignment="1">
      <alignment horizontal="center" vertical="center" wrapText="1"/>
    </xf>
    <xf numFmtId="49" fontId="11" fillId="2" borderId="0" xfId="2" applyNumberFormat="1" applyFont="1" applyFill="1" applyBorder="1" applyAlignment="1">
      <alignment horizontal="center" vertical="center" wrapText="1"/>
    </xf>
    <xf numFmtId="0" fontId="11" fillId="2" borderId="13" xfId="2" applyFont="1" applyFill="1" applyBorder="1" applyAlignment="1">
      <alignment horizontal="left" vertical="center" wrapText="1"/>
    </xf>
    <xf numFmtId="0" fontId="11" fillId="2" borderId="14" xfId="2" applyFont="1" applyFill="1" applyBorder="1" applyAlignment="1">
      <alignment horizontal="left" vertical="center" wrapText="1"/>
    </xf>
    <xf numFmtId="0" fontId="11" fillId="2" borderId="15" xfId="2" applyFont="1" applyFill="1" applyBorder="1" applyAlignment="1">
      <alignment horizontal="left" vertical="center" wrapText="1"/>
    </xf>
    <xf numFmtId="0" fontId="11" fillId="2" borderId="10" xfId="2" applyFont="1" applyFill="1" applyBorder="1" applyAlignment="1">
      <alignment horizontal="left" vertical="center" wrapText="1"/>
    </xf>
    <xf numFmtId="0" fontId="11" fillId="2" borderId="11" xfId="2" applyFont="1" applyFill="1" applyBorder="1" applyAlignment="1">
      <alignment horizontal="left" vertical="center" wrapText="1"/>
    </xf>
    <xf numFmtId="0" fontId="11" fillId="2" borderId="5" xfId="2" applyFont="1" applyFill="1" applyBorder="1" applyAlignment="1">
      <alignment horizontal="left" vertical="center" wrapText="1"/>
    </xf>
    <xf numFmtId="0" fontId="10" fillId="2" borderId="0" xfId="2" applyFont="1" applyFill="1" applyBorder="1" applyAlignment="1">
      <alignment horizontal="center" vertical="center" wrapText="1"/>
    </xf>
    <xf numFmtId="0" fontId="39" fillId="2" borderId="0" xfId="2" applyFont="1" applyFill="1" applyAlignment="1">
      <alignment horizontal="center" vertical="center" wrapText="1"/>
    </xf>
  </cellXfs>
  <cellStyles count="85">
    <cellStyle name="Excel Built-in Normal" xfId="9"/>
    <cellStyle name="Excel Built-in Normal 2" xfId="42"/>
    <cellStyle name="Гиперссылка" xfId="12" builtinId="8"/>
    <cellStyle name="КАНДАГАЧ тел3-33-96" xfId="5"/>
    <cellStyle name="КАНДАГАЧ тел3-33-96 2" xfId="15"/>
    <cellStyle name="Обычный" xfId="0" builtinId="0"/>
    <cellStyle name="Обычный 10" xfId="39"/>
    <cellStyle name="Обычный 10 2" xfId="43"/>
    <cellStyle name="Обычный 10 2 2" xfId="76"/>
    <cellStyle name="Обычный 10 3" xfId="75"/>
    <cellStyle name="Обычный 11" xfId="41"/>
    <cellStyle name="Обычный 13" xfId="6"/>
    <cellStyle name="Обычный 13 2" xfId="44"/>
    <cellStyle name="Обычный 17" xfId="45"/>
    <cellStyle name="Обычный 17 2" xfId="77"/>
    <cellStyle name="Обычный 2" xfId="2"/>
    <cellStyle name="Обычный 2 14" xfId="21"/>
    <cellStyle name="Обычный 2 14 2" xfId="59"/>
    <cellStyle name="Обычный 2 2" xfId="16"/>
    <cellStyle name="Обычный 2 3" xfId="38"/>
    <cellStyle name="Обычный 21" xfId="23"/>
    <cellStyle name="Обычный 21 2" xfId="60"/>
    <cellStyle name="Обычный 22" xfId="24"/>
    <cellStyle name="Обычный 22 2" xfId="61"/>
    <cellStyle name="Обычный 23" xfId="25"/>
    <cellStyle name="Обычный 23 2" xfId="62"/>
    <cellStyle name="Обычный 24" xfId="46"/>
    <cellStyle name="Обычный 24 2" xfId="78"/>
    <cellStyle name="Обычный 25" xfId="26"/>
    <cellStyle name="Обычный 25 2" xfId="63"/>
    <cellStyle name="Обычный 26" xfId="27"/>
    <cellStyle name="Обычный 26 2" xfId="64"/>
    <cellStyle name="Обычный 27" xfId="28"/>
    <cellStyle name="Обычный 27 2" xfId="65"/>
    <cellStyle name="Обычный 28" xfId="29"/>
    <cellStyle name="Обычный 28 2" xfId="66"/>
    <cellStyle name="Обычный 29" xfId="20"/>
    <cellStyle name="Обычный 29 2" xfId="58"/>
    <cellStyle name="Обычный 3" xfId="8"/>
    <cellStyle name="Обычный 3 2" xfId="47"/>
    <cellStyle name="Обычный 3 2 2" xfId="56"/>
    <cellStyle name="Обычный 3 2 2 2" xfId="84"/>
    <cellStyle name="Обычный 3 2 3" xfId="79"/>
    <cellStyle name="Обычный 3 3" xfId="57"/>
    <cellStyle name="Обычный 30" xfId="30"/>
    <cellStyle name="Обычный 30 2" xfId="67"/>
    <cellStyle name="Обычный 31" xfId="31"/>
    <cellStyle name="Обычный 31 2" xfId="68"/>
    <cellStyle name="Обычный 32" xfId="32"/>
    <cellStyle name="Обычный 32 2" xfId="69"/>
    <cellStyle name="Обычный 33" xfId="33"/>
    <cellStyle name="Обычный 33 2" xfId="70"/>
    <cellStyle name="Обычный 34" xfId="34"/>
    <cellStyle name="Обычный 34 2" xfId="71"/>
    <cellStyle name="Обычный 35" xfId="35"/>
    <cellStyle name="Обычный 35 2" xfId="72"/>
    <cellStyle name="Обычный 36" xfId="36"/>
    <cellStyle name="Обычный 36 2" xfId="73"/>
    <cellStyle name="Обычный 37" xfId="37"/>
    <cellStyle name="Обычный 37 2" xfId="74"/>
    <cellStyle name="Обычный 4" xfId="48"/>
    <cellStyle name="Обычный 4 5" xfId="49"/>
    <cellStyle name="Обычный 5" xfId="14"/>
    <cellStyle name="Обычный 6" xfId="17"/>
    <cellStyle name="Обычный 6 2" xfId="50"/>
    <cellStyle name="Обычный 6 2 2" xfId="80"/>
    <cellStyle name="Обычный 6 2 4" xfId="51"/>
    <cellStyle name="Обычный 6 2 4 2" xfId="81"/>
    <cellStyle name="Обычный 7" xfId="18"/>
    <cellStyle name="Обычный 8" xfId="52"/>
    <cellStyle name="Обычный 8 2" xfId="82"/>
    <cellStyle name="Обычный 9" xfId="53"/>
    <cellStyle name="Обычный_20" xfId="7"/>
    <cellStyle name="Обычный_Лист1" xfId="4"/>
    <cellStyle name="Обычный_Лист1 12" xfId="11"/>
    <cellStyle name="Обычный_Лист1 2" xfId="19"/>
    <cellStyle name="Обычный_Лист2" xfId="3"/>
    <cellStyle name="Обычный_Лист3" xfId="13"/>
    <cellStyle name="Обычный_Лист4" xfId="10"/>
    <cellStyle name="Процентный" xfId="40" builtinId="5"/>
    <cellStyle name="Стиль 1" xfId="22"/>
    <cellStyle name="Стиль 1 2" xfId="54"/>
    <cellStyle name="Финансовый" xfId="1" builtinId="3"/>
    <cellStyle name="Финансовый 2" xfId="55"/>
    <cellStyle name="Финансовый 2 2" xfId="83"/>
  </cellStyles>
  <dxfs count="18">
    <dxf>
      <fill>
        <patternFill>
          <bgColor rgb="FFFFFFCC"/>
        </patternFill>
      </fill>
    </dxf>
    <dxf>
      <fill>
        <patternFill>
          <bgColor theme="0" tint="-0.14996795556505021"/>
        </patternFill>
      </fill>
    </dxf>
    <dxf>
      <fill>
        <patternFill>
          <bgColor rgb="FFCCFFCC"/>
        </patternFill>
      </fill>
    </dxf>
    <dxf>
      <fill>
        <patternFill>
          <bgColor rgb="FFFFFFCC"/>
        </patternFill>
      </fill>
    </dxf>
    <dxf>
      <fill>
        <patternFill>
          <bgColor theme="0" tint="-0.14996795556505021"/>
        </patternFill>
      </fill>
    </dxf>
    <dxf>
      <fill>
        <patternFill>
          <bgColor rgb="FFCCFFCC"/>
        </patternFill>
      </fill>
    </dxf>
    <dxf>
      <fill>
        <patternFill>
          <bgColor rgb="FFFFFFCC"/>
        </patternFill>
      </fill>
    </dxf>
    <dxf>
      <fill>
        <patternFill>
          <bgColor theme="0" tint="-0.14996795556505021"/>
        </patternFill>
      </fill>
    </dxf>
    <dxf>
      <fill>
        <patternFill>
          <bgColor rgb="FFCCFFCC"/>
        </patternFill>
      </fill>
    </dxf>
    <dxf>
      <fill>
        <patternFill>
          <bgColor rgb="FFFFFFCC"/>
        </patternFill>
      </fill>
    </dxf>
    <dxf>
      <fill>
        <patternFill>
          <bgColor theme="0" tint="-0.14996795556505021"/>
        </patternFill>
      </fill>
    </dxf>
    <dxf>
      <fill>
        <patternFill>
          <bgColor rgb="FFCCFFCC"/>
        </patternFill>
      </fill>
    </dxf>
    <dxf>
      <fill>
        <patternFill>
          <bgColor rgb="FFFFFFCC"/>
        </patternFill>
      </fill>
    </dxf>
    <dxf>
      <fill>
        <patternFill>
          <bgColor theme="0" tint="-0.14996795556505021"/>
        </patternFill>
      </fill>
    </dxf>
    <dxf>
      <fill>
        <patternFill>
          <bgColor rgb="FFCCFFCC"/>
        </patternFill>
      </fill>
    </dxf>
    <dxf>
      <fill>
        <patternFill>
          <bgColor rgb="FFFFFFCC"/>
        </patternFill>
      </fill>
    </dxf>
    <dxf>
      <fill>
        <patternFill>
          <bgColor theme="0" tint="-0.14996795556505021"/>
        </patternFill>
      </fill>
    </dxf>
    <dxf>
      <fill>
        <patternFill>
          <bgColor rgb="FFCCFFCC"/>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57;&#1072;&#1084;&#1072;&#1083;/Desktop/&#1041;&#1102;&#1076;&#1078;&#1077;&#1090;%20&#1082;&#1086;&#1088;&#1088;&#1077;&#1082;&#1090;&#1080;&#1088;&#1086;&#1074;&#1082;&#1072;%202014/+&#1041;&#1070;&#1044;&#1046;&#1045;&#1058;%202014%20-%20&#1040;&#1083;&#1090;&#1099;&#1085;&#1082;&#1086;&#1083;&#1100;%20%20&#1082;&#1086;&#1088;&#1088;&#1077;&#1082;&#1090;&#1080;&#1088;&#1086;&#1074;&#1082;&#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055;&#1083;&#1072;&#1085;%20&#1086;&#1090;%20&#1092;&#1080;&#1083;&#1080;&#1072;&#1083;&#1086;&#1074;\&#1041;&#1070;&#1044;&#1046;&#1045;&#1058;%202014%20-%20&#1040;&#1083;&#1090;&#1099;&#1085;&#1082;&#1086;&#1083;&#1100;777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055;&#1083;&#1072;&#1085;%20&#1086;&#1090;%20&#1092;&#1080;&#1083;&#1080;&#1072;&#1083;&#1086;&#1074;\&#1059;&#1090;&#1074;%20&#1073;&#1102;&#1076;&#1078;&#1077;&#1090;%202014\&#1041;&#1070;&#1044;&#1046;&#1045;&#1058;%202014%20-%20&#1044;&#1086;&#1089;&#1090;&#1099;&#108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1055;&#1083;&#1072;&#1085;%20&#1086;&#1090;%20&#1092;&#1080;&#1083;&#1080;&#1072;&#1083;&#1086;&#1074;\&#1041;&#1102;&#1076;&#1078;&#1077;&#1090;\&#1041;&#1070;&#1044;&#1046;&#1045;&#1058;-2014%20-%20&#1044;&#1086;&#1089;&#1090;&#1099;&#1082;%20(&#1086;&#1095;&#1080;&#1097;&#1077;&#1085;&#1085;&#1099;&#1077;%20&#1088;&#1072;&#1089;&#1093;&#1086;&#1076;&#10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ы по ПМ (январь)"/>
      <sheetName val="Расходы по ПМ (февраль)"/>
      <sheetName val="Расходы по ПМ (март)"/>
      <sheetName val="Расходы по ПМ (апрель)"/>
      <sheetName val="Расходы по ПМ (май)"/>
      <sheetName val="Расходы по ПМ (июнь)"/>
      <sheetName val="Расходы по ПМ (июль)"/>
      <sheetName val="Расходы по ПМ (август)"/>
      <sheetName val="Расходы по ПМ (сентябрь)"/>
      <sheetName val="Расходы по ПМ (октябрь)"/>
      <sheetName val="Расходы по ПМ (ноябрь)"/>
      <sheetName val="Расходы по ПМ (декабрь)"/>
      <sheetName val="Расходы по ПМ (среднемес)"/>
      <sheetName val="Расходы по ПМ (2014)"/>
      <sheetName val="ФО-2"/>
      <sheetName val="ПР"/>
      <sheetName val="ПД"/>
      <sheetName val="СВОД"/>
      <sheetName val="ФОТ"/>
      <sheetName val="расчеты к ФОТ"/>
      <sheetName val="Лист1"/>
      <sheetName val="материалы"/>
      <sheetName val="3-2 подача"/>
      <sheetName val="прочее-инструменты"/>
      <sheetName val="топливо"/>
      <sheetName val="расчет к топливу"/>
      <sheetName val="электроэнергия"/>
      <sheetName val="расчет электроэнергии"/>
      <sheetName val="износ"/>
      <sheetName val="расчет износа по инвест бюджету"/>
      <sheetName val="ОРиУ"/>
      <sheetName val="расчет ТехПД"/>
      <sheetName val="прочее"/>
      <sheetName val="расчет на обучение"/>
      <sheetName val="налоги"/>
      <sheetName val="расчет к налогам"/>
      <sheetName val="командировоч."/>
      <sheetName val="расчет командировочных"/>
      <sheetName val="расходов ПМ 4"/>
      <sheetName val="Корректи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59">
          <cell r="E459">
            <v>20937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ы по ПМ (январь)"/>
      <sheetName val="Расходы по ПМ (февраль)"/>
      <sheetName val="Расходы по ПМ (март)"/>
      <sheetName val="Расходы по ПМ (апрель)"/>
      <sheetName val="Расходы по ПМ (май)"/>
      <sheetName val="Расходы по ПМ (июнь)"/>
      <sheetName val="Расходы по ПМ (июль)"/>
      <sheetName val="Расходы по ПМ (август)"/>
      <sheetName val="Расходы по ПМ (сентябрь)"/>
      <sheetName val="Расходы по ПМ (октябрь)"/>
      <sheetName val="Расходы по ПМ (ноябрь)"/>
      <sheetName val="Расходы по ПМ (декабрь)"/>
      <sheetName val="Расходы по ПМ (среднемес)"/>
      <sheetName val="Расходы по ПМ (2014)"/>
      <sheetName val="ФО-2"/>
      <sheetName val="ПР"/>
      <sheetName val="ПД"/>
      <sheetName val="СВОД"/>
      <sheetName val="ФОТ"/>
      <sheetName val="расчеты к ФОТ"/>
      <sheetName val="Лист1"/>
      <sheetName val="материалы"/>
      <sheetName val="3-2 подача"/>
      <sheetName val="прочее-инструменты"/>
      <sheetName val="топливо"/>
      <sheetName val="расчет к топливу"/>
      <sheetName val="электроэнергия"/>
      <sheetName val="расчет электроэнергии"/>
      <sheetName val="износ"/>
      <sheetName val="расчет износа по инвест бюджету"/>
      <sheetName val="ОРиУ"/>
      <sheetName val="расчет ТехПД"/>
      <sheetName val="прочее"/>
      <sheetName val="расчет на обучение"/>
      <sheetName val="налоги"/>
      <sheetName val="расчет к налогам"/>
      <sheetName val="командировоч."/>
      <sheetName val="расчет командировочных"/>
      <sheetName val="расходов ПМ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1">
          <cell r="H31">
            <v>2177.5</v>
          </cell>
        </row>
        <row r="40">
          <cell r="H40">
            <v>114.99999999999999</v>
          </cell>
        </row>
        <row r="53">
          <cell r="H53">
            <v>60</v>
          </cell>
        </row>
        <row r="54">
          <cell r="H54">
            <v>64.400000000000006</v>
          </cell>
        </row>
        <row r="55">
          <cell r="H55">
            <v>100</v>
          </cell>
        </row>
        <row r="56">
          <cell r="H56">
            <v>40</v>
          </cell>
        </row>
        <row r="57">
          <cell r="H57">
            <v>24</v>
          </cell>
        </row>
        <row r="98">
          <cell r="H98">
            <v>58</v>
          </cell>
        </row>
        <row r="469">
          <cell r="H469">
            <v>170</v>
          </cell>
        </row>
        <row r="470">
          <cell r="H470">
            <v>1116.0714285714284</v>
          </cell>
        </row>
        <row r="471">
          <cell r="H471">
            <v>262</v>
          </cell>
        </row>
        <row r="476">
          <cell r="H476">
            <v>600</v>
          </cell>
        </row>
        <row r="480">
          <cell r="H480">
            <v>1384</v>
          </cell>
        </row>
        <row r="501">
          <cell r="G501">
            <v>3502</v>
          </cell>
        </row>
        <row r="503">
          <cell r="H503">
            <v>2226</v>
          </cell>
        </row>
        <row r="504">
          <cell r="H504">
            <v>428</v>
          </cell>
        </row>
        <row r="515">
          <cell r="H515">
            <v>18</v>
          </cell>
        </row>
        <row r="516">
          <cell r="H516">
            <v>1070</v>
          </cell>
        </row>
        <row r="532">
          <cell r="H532">
            <v>1704</v>
          </cell>
        </row>
        <row r="535">
          <cell r="H535">
            <v>6</v>
          </cell>
        </row>
        <row r="760">
          <cell r="H760">
            <v>432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13">
          <cell r="C113">
            <v>500</v>
          </cell>
        </row>
        <row r="137">
          <cell r="C137">
            <v>480</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ы по ПМ (январь)"/>
      <sheetName val="Расходы по ПМ (февраль)"/>
      <sheetName val="Расходы по ПМ (март)"/>
      <sheetName val="Расходы по ПМ (апрель)"/>
      <sheetName val="Расходы по ПМ (май)"/>
      <sheetName val="Расходы по ПМ (июнь)"/>
      <sheetName val="Расходы по ПМ (июль)"/>
      <sheetName val="Расходы по ПМ (август)"/>
      <sheetName val="Расходы по ПМ (сентябрь)"/>
      <sheetName val="Расходы по ПМ (октябрь)"/>
      <sheetName val="Расходы по ПМ (ноябрь)"/>
      <sheetName val="Расходы по ПМ (декабрь)"/>
      <sheetName val="Расходы по ПМ (2014)"/>
      <sheetName val="по видам деят."/>
      <sheetName val="ФО-2"/>
      <sheetName val="ПД"/>
      <sheetName val="ПР"/>
      <sheetName val="СВОД"/>
      <sheetName val="ФОТ"/>
      <sheetName val="расчеты к ФОТ"/>
      <sheetName val="Лист1"/>
      <sheetName val="материалы"/>
      <sheetName val="топливо"/>
      <sheetName val="расчет к топливу"/>
      <sheetName val="электроэнергия"/>
      <sheetName val="расчет электроэнергии"/>
      <sheetName val="износ"/>
      <sheetName val="ОРиУ"/>
      <sheetName val="расчет ТехПД"/>
      <sheetName val="расчет мусора"/>
      <sheetName val="прочее"/>
      <sheetName val="расчет на обучение"/>
      <sheetName val="прочее-инструменты"/>
      <sheetName val="налоги"/>
      <sheetName val="расчет к налогам"/>
      <sheetName val="командировоч."/>
      <sheetName val="расчет командировочных"/>
      <sheetName val="расходов ПМ 4"/>
      <sheetName val="Комплексный план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2">
          <cell r="B12" t="str">
            <v xml:space="preserve"> - Расходы по ТехПД</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ы по ПМ (январь)"/>
      <sheetName val="Расходы по ПМ (февраль)"/>
      <sheetName val="Расходы по ПМ (март)"/>
      <sheetName val="Расходы по ПМ (апрель)"/>
      <sheetName val="Расходы по ПМ (май)"/>
      <sheetName val="Расходы по ПМ (июнь)"/>
      <sheetName val="Расходы по ПМ (июль)"/>
      <sheetName val="Расходы по ПМ (август)"/>
      <sheetName val="Расходы по ПМ (сентябрь)"/>
      <sheetName val="Расходы по ПМ (октябрь)"/>
      <sheetName val="Расходы по ПМ (ноябрь)"/>
      <sheetName val="Расходы по ПМ (декабрь)"/>
      <sheetName val="Расходы по ПМ (2014)"/>
      <sheetName val="по видам деят."/>
      <sheetName val="ФО-2"/>
      <sheetName val="ПД"/>
      <sheetName val="ПР"/>
      <sheetName val="СВОД"/>
      <sheetName val="ФОТ"/>
      <sheetName val="расчеты к ФОТ"/>
      <sheetName val="Лист1"/>
      <sheetName val="материалы"/>
      <sheetName val="топливо"/>
      <sheetName val="расчет к топливу"/>
      <sheetName val="электроэнергия"/>
      <sheetName val="расчет электроэнергии"/>
      <sheetName val="износ"/>
      <sheetName val="ОРиУ"/>
      <sheetName val="расчет ТехПД"/>
      <sheetName val="расчет мусора"/>
      <sheetName val="прочее"/>
      <sheetName val="расчет на обучение"/>
      <sheetName val="прочее-инструменты"/>
      <sheetName val="налоги"/>
      <sheetName val="расчет к налогам"/>
      <sheetName val="командировоч."/>
      <sheetName val="расчет командировочных"/>
      <sheetName val="расходов ПМ 4"/>
      <sheetName val="Комплексный план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97">
          <cell r="B197" t="str">
            <v xml:space="preserve"> - зарядка огнетушителей</v>
          </cell>
        </row>
        <row r="200">
          <cell r="B200" t="str">
            <v xml:space="preserve"> - прочие (уборка территории, монтажные работы)</v>
          </cell>
        </row>
        <row r="205">
          <cell r="B205" t="str">
            <v>профилактические испытания электрооборудования</v>
          </cell>
        </row>
        <row r="206">
          <cell r="B206" t="str">
            <v>текущий ремонт мобильных домиков под бытовые и туалетные помещения, устройство мусоросборников</v>
          </cell>
        </row>
        <row r="208">
          <cell r="B208" t="str">
            <v>тех.обслуживание ТПП</v>
          </cell>
        </row>
        <row r="218">
          <cell r="B218" t="str">
            <v xml:space="preserve"> - АО "Военнизированная железнодорожная охрана" (ВЖДО)</v>
          </cell>
        </row>
        <row r="281">
          <cell r="B281" t="str">
            <v xml:space="preserve"> - обслуживание кондиционеров</v>
          </cell>
        </row>
      </sheetData>
      <sheetData sheetId="28" refreshError="1"/>
      <sheetData sheetId="29" refreshError="1"/>
      <sheetData sheetId="30" refreshError="1">
        <row r="23">
          <cell r="B23" t="str">
            <v xml:space="preserve"> - медицинское страхование персонала</v>
          </cell>
        </row>
        <row r="24">
          <cell r="B24" t="str">
            <v xml:space="preserve"> - медицинское освидетельствование и профосмотр</v>
          </cell>
        </row>
        <row r="31">
          <cell r="B31" t="str">
            <v xml:space="preserve"> - технический осмотр (ТО) автотранспорта</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enstru.skc.kz/ru/ntru/detail/?kpved=29.32.30.00.06.06.01.01.1" TargetMode="External"/><Relationship Id="rId18" Type="http://schemas.openxmlformats.org/officeDocument/2006/relationships/hyperlink" Target="http://enstru.skc.kz/ru/ntru/detail/?kpved=19.20.29.00.00.11.40.17.2" TargetMode="External"/><Relationship Id="rId26" Type="http://schemas.openxmlformats.org/officeDocument/2006/relationships/hyperlink" Target="https://www.google.kz/url?sa=t&amp;rct=j&amp;q=&amp;esrc=s&amp;source=web&amp;cd=4&amp;ved=0CD4QFjAD&amp;url=http%3A%2F%2Fvsegost.com%2FCatalog%2F28%2F28700.shtml&amp;ei=HBa9UozIHem04ASQ0IGIBQ&amp;usg=AFQjCNF5GZLnJ1v9rutdPjjLAR5ae_q0TQ&amp;bvm=bv.58187178,d.bGE" TargetMode="External"/><Relationship Id="rId39" Type="http://schemas.openxmlformats.org/officeDocument/2006/relationships/hyperlink" Target="http://enstru.skc.kz/ru/ntru/detail/?kpved=25.93.15.00.00.13.10.10.1" TargetMode="External"/><Relationship Id="rId21" Type="http://schemas.openxmlformats.org/officeDocument/2006/relationships/hyperlink" Target="http://ostapbenderx.narod.ru/Index/5/507.htm" TargetMode="External"/><Relationship Id="rId34" Type="http://schemas.openxmlformats.org/officeDocument/2006/relationships/hyperlink" Target="http://www.avtomats.com.ua/1720-GOST_2491_82_puskatel_magnitnyj.html" TargetMode="External"/><Relationship Id="rId42" Type="http://schemas.openxmlformats.org/officeDocument/2006/relationships/hyperlink" Target="http://enstru.skc.kz/ru/ntru/detail/?kpved=20.41.31.00.00.10.10.10.1" TargetMode="External"/><Relationship Id="rId47" Type="http://schemas.openxmlformats.org/officeDocument/2006/relationships/hyperlink" Target="http://enstru.skc.kz/ru/ntru/detail/?kpved=17.22.13.40.00.00.00.40.1" TargetMode="External"/><Relationship Id="rId50" Type="http://schemas.openxmlformats.org/officeDocument/2006/relationships/hyperlink" Target="http://enstru.skc.kz/ru/ntru/detail/?kpved=26.20.16.14.11.11.11.16.1" TargetMode="External"/><Relationship Id="rId55" Type="http://schemas.openxmlformats.org/officeDocument/2006/relationships/hyperlink" Target="http://enstru.skc.kz/ru/ntru/detail/?kpved=25.93.11.00.00.22.11.22.1" TargetMode="External"/><Relationship Id="rId7" Type="http://schemas.openxmlformats.org/officeDocument/2006/relationships/hyperlink" Target="http://enstru.skc.kz/ru/ntru/detail/?kpved=13.99.19.00.00.00.20.10.1" TargetMode="External"/><Relationship Id="rId2" Type="http://schemas.openxmlformats.org/officeDocument/2006/relationships/hyperlink" Target="http://enstru.skc.kz/ru/ntru/detail/?kpved=08.12.11.00.00.00.10.10.1" TargetMode="External"/><Relationship Id="rId16" Type="http://schemas.openxmlformats.org/officeDocument/2006/relationships/hyperlink" Target="http://enstru.skc.kz/ru/ntru/detail/?kpved=28.29.13.00.00.00.11.12.1" TargetMode="External"/><Relationship Id="rId20" Type="http://schemas.openxmlformats.org/officeDocument/2006/relationships/hyperlink" Target="http://vsegost.com/Catalog/38/38067.shtml" TargetMode="External"/><Relationship Id="rId29" Type="http://schemas.openxmlformats.org/officeDocument/2006/relationships/hyperlink" Target="http://vsegost.com/Catalog/23/23994.shtml" TargetMode="External"/><Relationship Id="rId41" Type="http://schemas.openxmlformats.org/officeDocument/2006/relationships/hyperlink" Target="http://enstru.skc.kz/ru/ntru/detail/?kpved=20.41.31.00.00.10.20.30.1" TargetMode="External"/><Relationship Id="rId54" Type="http://schemas.openxmlformats.org/officeDocument/2006/relationships/hyperlink" Target="http://enstru.skc.kz/ru/ntru/detail/?kpved=20.30.21.00.21.06.12.21.2" TargetMode="External"/><Relationship Id="rId62" Type="http://schemas.openxmlformats.org/officeDocument/2006/relationships/comments" Target="../comments1.xml"/><Relationship Id="rId1" Type="http://schemas.openxmlformats.org/officeDocument/2006/relationships/hyperlink" Target="http://enstru.skc.kz/ru/ntru/detail/?kpved=13.92.29.00.00.00.60.11.1" TargetMode="External"/><Relationship Id="rId6" Type="http://schemas.openxmlformats.org/officeDocument/2006/relationships/hyperlink" Target="http://enstru.skc.kz/ru/ntru/detail/?kpved=29.10.19.00.00.20.12.10.1" TargetMode="External"/><Relationship Id="rId11" Type="http://schemas.openxmlformats.org/officeDocument/2006/relationships/hyperlink" Target="http://enstru.skc.kz/ru/ntru/detail/?kpved=28.14.12.12.00.00.00.08.1" TargetMode="External"/><Relationship Id="rId24" Type="http://schemas.openxmlformats.org/officeDocument/2006/relationships/hyperlink" Target="http://vsegost.com/Catalog/13/13927.shtml" TargetMode="External"/><Relationship Id="rId32" Type="http://schemas.openxmlformats.org/officeDocument/2006/relationships/hyperlink" Target="http://ostapbenderx.narod.ru/Index/5/507.htm" TargetMode="External"/><Relationship Id="rId37" Type="http://schemas.openxmlformats.org/officeDocument/2006/relationships/hyperlink" Target="http://vsegost.com/Catalog/23/23994.shtml" TargetMode="External"/><Relationship Id="rId40" Type="http://schemas.openxmlformats.org/officeDocument/2006/relationships/hyperlink" Target="http://enstru.skc.kz/ru/ntru/detail/?kpved=32.91.11.00.00.00.12.30.1" TargetMode="External"/><Relationship Id="rId45" Type="http://schemas.openxmlformats.org/officeDocument/2006/relationships/hyperlink" Target="http://enstru.skc.kz/ru/ntru/detail/?kpved=20.13.21.00.00.10.10.11.1" TargetMode="External"/><Relationship Id="rId53" Type="http://schemas.openxmlformats.org/officeDocument/2006/relationships/hyperlink" Target="http://enstru.skc.kz/ru/ntru/detail/?kpved=25.99.29.00.02.13.17.10.1" TargetMode="External"/><Relationship Id="rId58" Type="http://schemas.openxmlformats.org/officeDocument/2006/relationships/hyperlink" Target="http://enstru.skc.kz/ru/ntru/detail/?kpved=29.32.30.00.15.00.42.02.1" TargetMode="External"/><Relationship Id="rId5" Type="http://schemas.openxmlformats.org/officeDocument/2006/relationships/hyperlink" Target="http://enstru.skc.kz/ru/ntru/detail/?kpved=26.51.63.14.11.12.11.11.1" TargetMode="External"/><Relationship Id="rId15" Type="http://schemas.openxmlformats.org/officeDocument/2006/relationships/hyperlink" Target="http://enstru.skc.kz/ru/ntru/detail/?kpved=29.32.30.00.15.00.42.02.1" TargetMode="External"/><Relationship Id="rId23" Type="http://schemas.openxmlformats.org/officeDocument/2006/relationships/hyperlink" Target="http://www.avtomats.com.ua/1720-GOST_2491_82_puskatel_magnitnyj.html" TargetMode="External"/><Relationship Id="rId28" Type="http://schemas.openxmlformats.org/officeDocument/2006/relationships/hyperlink" Target="http://standartgost.ru/%D0%93%D0%9E%D0%A1%D0%A2%20%D0%A0%20%D0%98%D0%A1%D0%9E%206315-93" TargetMode="External"/><Relationship Id="rId36" Type="http://schemas.openxmlformats.org/officeDocument/2006/relationships/hyperlink" Target="http://vsegost.com/Catalog/23/23994.shtml" TargetMode="External"/><Relationship Id="rId49" Type="http://schemas.openxmlformats.org/officeDocument/2006/relationships/hyperlink" Target="http://enstru.skc.kz/ru/ntru/detail/?kpved=26.20.16.14.11.11.11.16.1" TargetMode="External"/><Relationship Id="rId57" Type="http://schemas.openxmlformats.org/officeDocument/2006/relationships/hyperlink" Target="http://enstru.skc.kz/ru/ntru/detail/?kpved=29.32.30.00.15.00.42.01.1" TargetMode="External"/><Relationship Id="rId61" Type="http://schemas.openxmlformats.org/officeDocument/2006/relationships/vmlDrawing" Target="../drawings/vmlDrawing1.vml"/><Relationship Id="rId10" Type="http://schemas.openxmlformats.org/officeDocument/2006/relationships/hyperlink" Target="http://enstru.skc.kz/ru/ntru/detail/?kpved=28.14.12.12.00.00.00.08.1" TargetMode="External"/><Relationship Id="rId19" Type="http://schemas.openxmlformats.org/officeDocument/2006/relationships/hyperlink" Target="http://enstru.skc.kz/ru/ntru/detail/?kpved=19.20.29.00.00.00.16.22.1" TargetMode="External"/><Relationship Id="rId31" Type="http://schemas.openxmlformats.org/officeDocument/2006/relationships/hyperlink" Target="http://vsegost.com/Catalog/38/38067.shtml" TargetMode="External"/><Relationship Id="rId44" Type="http://schemas.openxmlformats.org/officeDocument/2006/relationships/hyperlink" Target="http://enstru.skc.kz/ru/ntru/detail/?kpved=14.12.30.00.00.80.16.10.1" TargetMode="External"/><Relationship Id="rId52" Type="http://schemas.openxmlformats.org/officeDocument/2006/relationships/hyperlink" Target="http://enstru.skc.kz/ru/ntru/detail/?kpved=32.91.11.00.00.00.12.30.1" TargetMode="External"/><Relationship Id="rId60" Type="http://schemas.openxmlformats.org/officeDocument/2006/relationships/printerSettings" Target="../printerSettings/printerSettings1.bin"/><Relationship Id="rId4" Type="http://schemas.openxmlformats.org/officeDocument/2006/relationships/hyperlink" Target="http://enstru.skc.kz/ru/ntru/detail/?kpved=27.33.11.00.00.01.01.01.1" TargetMode="External"/><Relationship Id="rId9" Type="http://schemas.openxmlformats.org/officeDocument/2006/relationships/hyperlink" Target="http://enstru.skc.kz/ru/ntru/detail/?kpved=13.99.19.00.00.00.20.10.1" TargetMode="External"/><Relationship Id="rId14" Type="http://schemas.openxmlformats.org/officeDocument/2006/relationships/hyperlink" Target="http://enstru.skc.kz/ru/ntru/detail/?kpved=29.32.30.00.15.00.42.01.1" TargetMode="External"/><Relationship Id="rId22" Type="http://schemas.openxmlformats.org/officeDocument/2006/relationships/hyperlink" Target="http://zavhoz-spb.ru/product/6647/" TargetMode="External"/><Relationship Id="rId27" Type="http://schemas.openxmlformats.org/officeDocument/2006/relationships/hyperlink" Target="http://vsegost.com/Catalog/22/22455.shtml" TargetMode="External"/><Relationship Id="rId30" Type="http://schemas.openxmlformats.org/officeDocument/2006/relationships/hyperlink" Target="http://vsegost.com/Catalog/23/23994.shtml" TargetMode="External"/><Relationship Id="rId35" Type="http://schemas.openxmlformats.org/officeDocument/2006/relationships/hyperlink" Target="http://vsegost.com/Catalog/13/13927.shtml" TargetMode="External"/><Relationship Id="rId43" Type="http://schemas.openxmlformats.org/officeDocument/2006/relationships/hyperlink" Target="http://enstru.skc.kz/ru/ntru/detail/?kpved=20.41.31.00.00.10.10.50.1" TargetMode="External"/><Relationship Id="rId48" Type="http://schemas.openxmlformats.org/officeDocument/2006/relationships/hyperlink" Target="http://enstru.skc.kz/ru/ntru/detail/?kpved=25.93.11.00.00.22.11.22.1" TargetMode="External"/><Relationship Id="rId56" Type="http://schemas.openxmlformats.org/officeDocument/2006/relationships/hyperlink" Target="http://enstru.skc.kz/ru/ntru/detail/?kpved=84.11.19.11.00.00.00" TargetMode="External"/><Relationship Id="rId8" Type="http://schemas.openxmlformats.org/officeDocument/2006/relationships/hyperlink" Target="http://enstru.skc.kz/ru/ntru/detail/?kpved=27.40.33.00.00.10.70.09.1" TargetMode="External"/><Relationship Id="rId51" Type="http://schemas.openxmlformats.org/officeDocument/2006/relationships/hyperlink" Target="http://enstru.skc.kz/ru/ntru/detail/?kpved=25.21.11.00.00.10.10.01.2" TargetMode="External"/><Relationship Id="rId3" Type="http://schemas.openxmlformats.org/officeDocument/2006/relationships/hyperlink" Target="http://enstru.skc.kz/ru/ntru/detail/?kpved=13.99.19.00.00.00.20.10.1" TargetMode="External"/><Relationship Id="rId12" Type="http://schemas.openxmlformats.org/officeDocument/2006/relationships/hyperlink" Target="http://enstru.skc.kz/ru/ntru/detail/?kpved=26.51.63.14.11.12.11.11.1" TargetMode="External"/><Relationship Id="rId17" Type="http://schemas.openxmlformats.org/officeDocument/2006/relationships/hyperlink" Target="http://enstru.skc.kz/ru/ntru/detail/?kpved=19.20.29.00.00.11.40.10.1" TargetMode="External"/><Relationship Id="rId25" Type="http://schemas.openxmlformats.org/officeDocument/2006/relationships/hyperlink" Target="http://vsegost.com/Catalog/23/23994.shtml" TargetMode="External"/><Relationship Id="rId33" Type="http://schemas.openxmlformats.org/officeDocument/2006/relationships/hyperlink" Target="http://zavhoz-spb.ru/product/6647/" TargetMode="External"/><Relationship Id="rId38" Type="http://schemas.openxmlformats.org/officeDocument/2006/relationships/hyperlink" Target="http://vsegost.com/Catalog/38/38067.shtml" TargetMode="External"/><Relationship Id="rId46" Type="http://schemas.openxmlformats.org/officeDocument/2006/relationships/hyperlink" Target="http://enstru.skc.kz/ru/ntru/detail/?kpved=22.22.11.10.00.00.00.06.1" TargetMode="External"/><Relationship Id="rId59" Type="http://schemas.openxmlformats.org/officeDocument/2006/relationships/hyperlink" Target="http://enstru.skc.kz/ru/ntru/detail/?kpved=29.10.19.00.00.20.12.1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441"/>
  <sheetViews>
    <sheetView tabSelected="1" zoomScale="70" zoomScaleNormal="70" zoomScaleSheetLayoutView="75" workbookViewId="0">
      <pane ySplit="14" topLeftCell="A5417" activePane="bottomLeft" state="frozen"/>
      <selection pane="bottomLeft" activeCell="C5419" sqref="C5419"/>
    </sheetView>
  </sheetViews>
  <sheetFormatPr defaultRowHeight="12.75" outlineLevelRow="1" x14ac:dyDescent="0.25"/>
  <cols>
    <col min="1" max="1" width="7.42578125" style="1" customWidth="1"/>
    <col min="2" max="2" width="18.5703125" style="1" customWidth="1"/>
    <col min="3" max="3" width="23" style="1" customWidth="1"/>
    <col min="4" max="4" width="27.28515625" style="1" customWidth="1"/>
    <col min="5" max="5" width="31.42578125" style="1" customWidth="1"/>
    <col min="6" max="6" width="38.42578125" style="1" customWidth="1"/>
    <col min="7" max="7" width="8" style="1" customWidth="1"/>
    <col min="8" max="8" width="9.140625" style="1" customWidth="1"/>
    <col min="9" max="9" width="13.42578125" style="1" customWidth="1"/>
    <col min="10" max="10" width="13.140625" style="1" customWidth="1"/>
    <col min="11" max="11" width="15.7109375" style="1" customWidth="1"/>
    <col min="12" max="12" width="26.28515625" style="1" customWidth="1"/>
    <col min="13" max="13" width="14.28515625" style="1" customWidth="1"/>
    <col min="14" max="14" width="15" style="1" customWidth="1"/>
    <col min="15" max="15" width="16.42578125" style="51" customWidth="1"/>
    <col min="16" max="16" width="14.42578125" style="52" customWidth="1"/>
    <col min="17" max="17" width="10.85546875" style="1" customWidth="1"/>
    <col min="18" max="18" width="12.5703125" style="1" customWidth="1"/>
    <col min="19" max="19" width="16.5703125" style="1" customWidth="1"/>
    <col min="20" max="20" width="20.28515625" style="1" customWidth="1"/>
    <col min="21" max="21" width="20" style="1" customWidth="1"/>
    <col min="22" max="22" width="11" style="1" customWidth="1"/>
    <col min="23" max="23" width="10" style="1" customWidth="1"/>
    <col min="24" max="24" width="10.42578125" style="1" customWidth="1"/>
    <col min="25" max="237" width="9.140625" style="1"/>
    <col min="238" max="238" width="5.28515625" style="1" customWidth="1"/>
    <col min="239" max="239" width="7.42578125" style="1" customWidth="1"/>
    <col min="240" max="240" width="17.5703125" style="1" customWidth="1"/>
    <col min="241" max="241" width="24" style="1" customWidth="1"/>
    <col min="242" max="242" width="22.140625" style="1" customWidth="1"/>
    <col min="243" max="243" width="20.140625" style="1" customWidth="1"/>
    <col min="244" max="244" width="39.7109375" style="1" customWidth="1"/>
    <col min="245" max="245" width="10.5703125" style="1" customWidth="1"/>
    <col min="246" max="246" width="15.28515625" style="1" customWidth="1"/>
    <col min="247" max="247" width="12.85546875" style="1" customWidth="1"/>
    <col min="248" max="248" width="13.140625" style="1" customWidth="1"/>
    <col min="249" max="249" width="17.5703125" style="1" customWidth="1"/>
    <col min="250" max="250" width="14.42578125" style="1" customWidth="1"/>
    <col min="251" max="251" width="15.7109375" style="1" customWidth="1"/>
    <col min="252" max="252" width="15.85546875" style="1" customWidth="1"/>
    <col min="253" max="253" width="15" style="1" customWidth="1"/>
    <col min="254" max="254" width="14.42578125" style="1" customWidth="1"/>
    <col min="255" max="255" width="10.85546875" style="1" customWidth="1"/>
    <col min="256" max="256" width="11.140625" style="1" customWidth="1"/>
    <col min="257" max="257" width="14.7109375" style="1" customWidth="1"/>
    <col min="258" max="258" width="15.28515625" style="1" customWidth="1"/>
    <col min="259" max="260" width="13.85546875" style="1" customWidth="1"/>
    <col min="261" max="261" width="13.28515625" style="1" customWidth="1"/>
    <col min="262" max="262" width="13.7109375" style="1" customWidth="1"/>
    <col min="263" max="493" width="9.140625" style="1"/>
    <col min="494" max="494" width="5.28515625" style="1" customWidth="1"/>
    <col min="495" max="495" width="7.42578125" style="1" customWidth="1"/>
    <col min="496" max="496" width="17.5703125" style="1" customWidth="1"/>
    <col min="497" max="497" width="24" style="1" customWidth="1"/>
    <col min="498" max="498" width="22.140625" style="1" customWidth="1"/>
    <col min="499" max="499" width="20.140625" style="1" customWidth="1"/>
    <col min="500" max="500" width="39.7109375" style="1" customWidth="1"/>
    <col min="501" max="501" width="10.5703125" style="1" customWidth="1"/>
    <col min="502" max="502" width="15.28515625" style="1" customWidth="1"/>
    <col min="503" max="503" width="12.85546875" style="1" customWidth="1"/>
    <col min="504" max="504" width="13.140625" style="1" customWidth="1"/>
    <col min="505" max="505" width="17.5703125" style="1" customWidth="1"/>
    <col min="506" max="506" width="14.42578125" style="1" customWidth="1"/>
    <col min="507" max="507" width="15.7109375" style="1" customWidth="1"/>
    <col min="508" max="508" width="15.85546875" style="1" customWidth="1"/>
    <col min="509" max="509" width="15" style="1" customWidth="1"/>
    <col min="510" max="510" width="14.42578125" style="1" customWidth="1"/>
    <col min="511" max="511" width="10.85546875" style="1" customWidth="1"/>
    <col min="512" max="512" width="11.140625" style="1" customWidth="1"/>
    <col min="513" max="513" width="14.7109375" style="1" customWidth="1"/>
    <col min="514" max="514" width="15.28515625" style="1" customWidth="1"/>
    <col min="515" max="516" width="13.85546875" style="1" customWidth="1"/>
    <col min="517" max="517" width="13.28515625" style="1" customWidth="1"/>
    <col min="518" max="518" width="13.7109375" style="1" customWidth="1"/>
    <col min="519" max="749" width="9.140625" style="1"/>
    <col min="750" max="750" width="5.28515625" style="1" customWidth="1"/>
    <col min="751" max="751" width="7.42578125" style="1" customWidth="1"/>
    <col min="752" max="752" width="17.5703125" style="1" customWidth="1"/>
    <col min="753" max="753" width="24" style="1" customWidth="1"/>
    <col min="754" max="754" width="22.140625" style="1" customWidth="1"/>
    <col min="755" max="755" width="20.140625" style="1" customWidth="1"/>
    <col min="756" max="756" width="39.7109375" style="1" customWidth="1"/>
    <col min="757" max="757" width="10.5703125" style="1" customWidth="1"/>
    <col min="758" max="758" width="15.28515625" style="1" customWidth="1"/>
    <col min="759" max="759" width="12.85546875" style="1" customWidth="1"/>
    <col min="760" max="760" width="13.140625" style="1" customWidth="1"/>
    <col min="761" max="761" width="17.5703125" style="1" customWidth="1"/>
    <col min="762" max="762" width="14.42578125" style="1" customWidth="1"/>
    <col min="763" max="763" width="15.7109375" style="1" customWidth="1"/>
    <col min="764" max="764" width="15.85546875" style="1" customWidth="1"/>
    <col min="765" max="765" width="15" style="1" customWidth="1"/>
    <col min="766" max="766" width="14.42578125" style="1" customWidth="1"/>
    <col min="767" max="767" width="10.85546875" style="1" customWidth="1"/>
    <col min="768" max="768" width="11.140625" style="1" customWidth="1"/>
    <col min="769" max="769" width="14.7109375" style="1" customWidth="1"/>
    <col min="770" max="770" width="15.28515625" style="1" customWidth="1"/>
    <col min="771" max="772" width="13.85546875" style="1" customWidth="1"/>
    <col min="773" max="773" width="13.28515625" style="1" customWidth="1"/>
    <col min="774" max="774" width="13.7109375" style="1" customWidth="1"/>
    <col min="775" max="1005" width="9.140625" style="1"/>
    <col min="1006" max="1006" width="5.28515625" style="1" customWidth="1"/>
    <col min="1007" max="1007" width="7.42578125" style="1" customWidth="1"/>
    <col min="1008" max="1008" width="17.5703125" style="1" customWidth="1"/>
    <col min="1009" max="1009" width="24" style="1" customWidth="1"/>
    <col min="1010" max="1010" width="22.140625" style="1" customWidth="1"/>
    <col min="1011" max="1011" width="20.140625" style="1" customWidth="1"/>
    <col min="1012" max="1012" width="39.7109375" style="1" customWidth="1"/>
    <col min="1013" max="1013" width="10.5703125" style="1" customWidth="1"/>
    <col min="1014" max="1014" width="15.28515625" style="1" customWidth="1"/>
    <col min="1015" max="1015" width="12.85546875" style="1" customWidth="1"/>
    <col min="1016" max="1016" width="13.140625" style="1" customWidth="1"/>
    <col min="1017" max="1017" width="17.5703125" style="1" customWidth="1"/>
    <col min="1018" max="1018" width="14.42578125" style="1" customWidth="1"/>
    <col min="1019" max="1019" width="15.7109375" style="1" customWidth="1"/>
    <col min="1020" max="1020" width="15.85546875" style="1" customWidth="1"/>
    <col min="1021" max="1021" width="15" style="1" customWidth="1"/>
    <col min="1022" max="1022" width="14.42578125" style="1" customWidth="1"/>
    <col min="1023" max="1023" width="10.85546875" style="1" customWidth="1"/>
    <col min="1024" max="1024" width="11.140625" style="1" customWidth="1"/>
    <col min="1025" max="1025" width="14.7109375" style="1" customWidth="1"/>
    <col min="1026" max="1026" width="15.28515625" style="1" customWidth="1"/>
    <col min="1027" max="1028" width="13.85546875" style="1" customWidth="1"/>
    <col min="1029" max="1029" width="13.28515625" style="1" customWidth="1"/>
    <col min="1030" max="1030" width="13.7109375" style="1" customWidth="1"/>
    <col min="1031" max="1261" width="9.140625" style="1"/>
    <col min="1262" max="1262" width="5.28515625" style="1" customWidth="1"/>
    <col min="1263" max="1263" width="7.42578125" style="1" customWidth="1"/>
    <col min="1264" max="1264" width="17.5703125" style="1" customWidth="1"/>
    <col min="1265" max="1265" width="24" style="1" customWidth="1"/>
    <col min="1266" max="1266" width="22.140625" style="1" customWidth="1"/>
    <col min="1267" max="1267" width="20.140625" style="1" customWidth="1"/>
    <col min="1268" max="1268" width="39.7109375" style="1" customWidth="1"/>
    <col min="1269" max="1269" width="10.5703125" style="1" customWidth="1"/>
    <col min="1270" max="1270" width="15.28515625" style="1" customWidth="1"/>
    <col min="1271" max="1271" width="12.85546875" style="1" customWidth="1"/>
    <col min="1272" max="1272" width="13.140625" style="1" customWidth="1"/>
    <col min="1273" max="1273" width="17.5703125" style="1" customWidth="1"/>
    <col min="1274" max="1274" width="14.42578125" style="1" customWidth="1"/>
    <col min="1275" max="1275" width="15.7109375" style="1" customWidth="1"/>
    <col min="1276" max="1276" width="15.85546875" style="1" customWidth="1"/>
    <col min="1277" max="1277" width="15" style="1" customWidth="1"/>
    <col min="1278" max="1278" width="14.42578125" style="1" customWidth="1"/>
    <col min="1279" max="1279" width="10.85546875" style="1" customWidth="1"/>
    <col min="1280" max="1280" width="11.140625" style="1" customWidth="1"/>
    <col min="1281" max="1281" width="14.7109375" style="1" customWidth="1"/>
    <col min="1282" max="1282" width="15.28515625" style="1" customWidth="1"/>
    <col min="1283" max="1284" width="13.85546875" style="1" customWidth="1"/>
    <col min="1285" max="1285" width="13.28515625" style="1" customWidth="1"/>
    <col min="1286" max="1286" width="13.7109375" style="1" customWidth="1"/>
    <col min="1287" max="1517" width="9.140625" style="1"/>
    <col min="1518" max="1518" width="5.28515625" style="1" customWidth="1"/>
    <col min="1519" max="1519" width="7.42578125" style="1" customWidth="1"/>
    <col min="1520" max="1520" width="17.5703125" style="1" customWidth="1"/>
    <col min="1521" max="1521" width="24" style="1" customWidth="1"/>
    <col min="1522" max="1522" width="22.140625" style="1" customWidth="1"/>
    <col min="1523" max="1523" width="20.140625" style="1" customWidth="1"/>
    <col min="1524" max="1524" width="39.7109375" style="1" customWidth="1"/>
    <col min="1525" max="1525" width="10.5703125" style="1" customWidth="1"/>
    <col min="1526" max="1526" width="15.28515625" style="1" customWidth="1"/>
    <col min="1527" max="1527" width="12.85546875" style="1" customWidth="1"/>
    <col min="1528" max="1528" width="13.140625" style="1" customWidth="1"/>
    <col min="1529" max="1529" width="17.5703125" style="1" customWidth="1"/>
    <col min="1530" max="1530" width="14.42578125" style="1" customWidth="1"/>
    <col min="1531" max="1531" width="15.7109375" style="1" customWidth="1"/>
    <col min="1532" max="1532" width="15.85546875" style="1" customWidth="1"/>
    <col min="1533" max="1533" width="15" style="1" customWidth="1"/>
    <col min="1534" max="1534" width="14.42578125" style="1" customWidth="1"/>
    <col min="1535" max="1535" width="10.85546875" style="1" customWidth="1"/>
    <col min="1536" max="1536" width="11.140625" style="1" customWidth="1"/>
    <col min="1537" max="1537" width="14.7109375" style="1" customWidth="1"/>
    <col min="1538" max="1538" width="15.28515625" style="1" customWidth="1"/>
    <col min="1539" max="1540" width="13.85546875" style="1" customWidth="1"/>
    <col min="1541" max="1541" width="13.28515625" style="1" customWidth="1"/>
    <col min="1542" max="1542" width="13.7109375" style="1" customWidth="1"/>
    <col min="1543" max="1773" width="9.140625" style="1"/>
    <col min="1774" max="1774" width="5.28515625" style="1" customWidth="1"/>
    <col min="1775" max="1775" width="7.42578125" style="1" customWidth="1"/>
    <col min="1776" max="1776" width="17.5703125" style="1" customWidth="1"/>
    <col min="1777" max="1777" width="24" style="1" customWidth="1"/>
    <col min="1778" max="1778" width="22.140625" style="1" customWidth="1"/>
    <col min="1779" max="1779" width="20.140625" style="1" customWidth="1"/>
    <col min="1780" max="1780" width="39.7109375" style="1" customWidth="1"/>
    <col min="1781" max="1781" width="10.5703125" style="1" customWidth="1"/>
    <col min="1782" max="1782" width="15.28515625" style="1" customWidth="1"/>
    <col min="1783" max="1783" width="12.85546875" style="1" customWidth="1"/>
    <col min="1784" max="1784" width="13.140625" style="1" customWidth="1"/>
    <col min="1785" max="1785" width="17.5703125" style="1" customWidth="1"/>
    <col min="1786" max="1786" width="14.42578125" style="1" customWidth="1"/>
    <col min="1787" max="1787" width="15.7109375" style="1" customWidth="1"/>
    <col min="1788" max="1788" width="15.85546875" style="1" customWidth="1"/>
    <col min="1789" max="1789" width="15" style="1" customWidth="1"/>
    <col min="1790" max="1790" width="14.42578125" style="1" customWidth="1"/>
    <col min="1791" max="1791" width="10.85546875" style="1" customWidth="1"/>
    <col min="1792" max="1792" width="11.140625" style="1" customWidth="1"/>
    <col min="1793" max="1793" width="14.7109375" style="1" customWidth="1"/>
    <col min="1794" max="1794" width="15.28515625" style="1" customWidth="1"/>
    <col min="1795" max="1796" width="13.85546875" style="1" customWidth="1"/>
    <col min="1797" max="1797" width="13.28515625" style="1" customWidth="1"/>
    <col min="1798" max="1798" width="13.7109375" style="1" customWidth="1"/>
    <col min="1799" max="2029" width="9.140625" style="1"/>
    <col min="2030" max="2030" width="5.28515625" style="1" customWidth="1"/>
    <col min="2031" max="2031" width="7.42578125" style="1" customWidth="1"/>
    <col min="2032" max="2032" width="17.5703125" style="1" customWidth="1"/>
    <col min="2033" max="2033" width="24" style="1" customWidth="1"/>
    <col min="2034" max="2034" width="22.140625" style="1" customWidth="1"/>
    <col min="2035" max="2035" width="20.140625" style="1" customWidth="1"/>
    <col min="2036" max="2036" width="39.7109375" style="1" customWidth="1"/>
    <col min="2037" max="2037" width="10.5703125" style="1" customWidth="1"/>
    <col min="2038" max="2038" width="15.28515625" style="1" customWidth="1"/>
    <col min="2039" max="2039" width="12.85546875" style="1" customWidth="1"/>
    <col min="2040" max="2040" width="13.140625" style="1" customWidth="1"/>
    <col min="2041" max="2041" width="17.5703125" style="1" customWidth="1"/>
    <col min="2042" max="2042" width="14.42578125" style="1" customWidth="1"/>
    <col min="2043" max="2043" width="15.7109375" style="1" customWidth="1"/>
    <col min="2044" max="2044" width="15.85546875" style="1" customWidth="1"/>
    <col min="2045" max="2045" width="15" style="1" customWidth="1"/>
    <col min="2046" max="2046" width="14.42578125" style="1" customWidth="1"/>
    <col min="2047" max="2047" width="10.85546875" style="1" customWidth="1"/>
    <col min="2048" max="2048" width="11.140625" style="1" customWidth="1"/>
    <col min="2049" max="2049" width="14.7109375" style="1" customWidth="1"/>
    <col min="2050" max="2050" width="15.28515625" style="1" customWidth="1"/>
    <col min="2051" max="2052" width="13.85546875" style="1" customWidth="1"/>
    <col min="2053" max="2053" width="13.28515625" style="1" customWidth="1"/>
    <col min="2054" max="2054" width="13.7109375" style="1" customWidth="1"/>
    <col min="2055" max="2285" width="9.140625" style="1"/>
    <col min="2286" max="2286" width="5.28515625" style="1" customWidth="1"/>
    <col min="2287" max="2287" width="7.42578125" style="1" customWidth="1"/>
    <col min="2288" max="2288" width="17.5703125" style="1" customWidth="1"/>
    <col min="2289" max="2289" width="24" style="1" customWidth="1"/>
    <col min="2290" max="2290" width="22.140625" style="1" customWidth="1"/>
    <col min="2291" max="2291" width="20.140625" style="1" customWidth="1"/>
    <col min="2292" max="2292" width="39.7109375" style="1" customWidth="1"/>
    <col min="2293" max="2293" width="10.5703125" style="1" customWidth="1"/>
    <col min="2294" max="2294" width="15.28515625" style="1" customWidth="1"/>
    <col min="2295" max="2295" width="12.85546875" style="1" customWidth="1"/>
    <col min="2296" max="2296" width="13.140625" style="1" customWidth="1"/>
    <col min="2297" max="2297" width="17.5703125" style="1" customWidth="1"/>
    <col min="2298" max="2298" width="14.42578125" style="1" customWidth="1"/>
    <col min="2299" max="2299" width="15.7109375" style="1" customWidth="1"/>
    <col min="2300" max="2300" width="15.85546875" style="1" customWidth="1"/>
    <col min="2301" max="2301" width="15" style="1" customWidth="1"/>
    <col min="2302" max="2302" width="14.42578125" style="1" customWidth="1"/>
    <col min="2303" max="2303" width="10.85546875" style="1" customWidth="1"/>
    <col min="2304" max="2304" width="11.140625" style="1" customWidth="1"/>
    <col min="2305" max="2305" width="14.7109375" style="1" customWidth="1"/>
    <col min="2306" max="2306" width="15.28515625" style="1" customWidth="1"/>
    <col min="2307" max="2308" width="13.85546875" style="1" customWidth="1"/>
    <col min="2309" max="2309" width="13.28515625" style="1" customWidth="1"/>
    <col min="2310" max="2310" width="13.7109375" style="1" customWidth="1"/>
    <col min="2311" max="2541" width="9.140625" style="1"/>
    <col min="2542" max="2542" width="5.28515625" style="1" customWidth="1"/>
    <col min="2543" max="2543" width="7.42578125" style="1" customWidth="1"/>
    <col min="2544" max="2544" width="17.5703125" style="1" customWidth="1"/>
    <col min="2545" max="2545" width="24" style="1" customWidth="1"/>
    <col min="2546" max="2546" width="22.140625" style="1" customWidth="1"/>
    <col min="2547" max="2547" width="20.140625" style="1" customWidth="1"/>
    <col min="2548" max="2548" width="39.7109375" style="1" customWidth="1"/>
    <col min="2549" max="2549" width="10.5703125" style="1" customWidth="1"/>
    <col min="2550" max="2550" width="15.28515625" style="1" customWidth="1"/>
    <col min="2551" max="2551" width="12.85546875" style="1" customWidth="1"/>
    <col min="2552" max="2552" width="13.140625" style="1" customWidth="1"/>
    <col min="2553" max="2553" width="17.5703125" style="1" customWidth="1"/>
    <col min="2554" max="2554" width="14.42578125" style="1" customWidth="1"/>
    <col min="2555" max="2555" width="15.7109375" style="1" customWidth="1"/>
    <col min="2556" max="2556" width="15.85546875" style="1" customWidth="1"/>
    <col min="2557" max="2557" width="15" style="1" customWidth="1"/>
    <col min="2558" max="2558" width="14.42578125" style="1" customWidth="1"/>
    <col min="2559" max="2559" width="10.85546875" style="1" customWidth="1"/>
    <col min="2560" max="2560" width="11.140625" style="1" customWidth="1"/>
    <col min="2561" max="2561" width="14.7109375" style="1" customWidth="1"/>
    <col min="2562" max="2562" width="15.28515625" style="1" customWidth="1"/>
    <col min="2563" max="2564" width="13.85546875" style="1" customWidth="1"/>
    <col min="2565" max="2565" width="13.28515625" style="1" customWidth="1"/>
    <col min="2566" max="2566" width="13.7109375" style="1" customWidth="1"/>
    <col min="2567" max="2797" width="9.140625" style="1"/>
    <col min="2798" max="2798" width="5.28515625" style="1" customWidth="1"/>
    <col min="2799" max="2799" width="7.42578125" style="1" customWidth="1"/>
    <col min="2800" max="2800" width="17.5703125" style="1" customWidth="1"/>
    <col min="2801" max="2801" width="24" style="1" customWidth="1"/>
    <col min="2802" max="2802" width="22.140625" style="1" customWidth="1"/>
    <col min="2803" max="2803" width="20.140625" style="1" customWidth="1"/>
    <col min="2804" max="2804" width="39.7109375" style="1" customWidth="1"/>
    <col min="2805" max="2805" width="10.5703125" style="1" customWidth="1"/>
    <col min="2806" max="2806" width="15.28515625" style="1" customWidth="1"/>
    <col min="2807" max="2807" width="12.85546875" style="1" customWidth="1"/>
    <col min="2808" max="2808" width="13.140625" style="1" customWidth="1"/>
    <col min="2809" max="2809" width="17.5703125" style="1" customWidth="1"/>
    <col min="2810" max="2810" width="14.42578125" style="1" customWidth="1"/>
    <col min="2811" max="2811" width="15.7109375" style="1" customWidth="1"/>
    <col min="2812" max="2812" width="15.85546875" style="1" customWidth="1"/>
    <col min="2813" max="2813" width="15" style="1" customWidth="1"/>
    <col min="2814" max="2814" width="14.42578125" style="1" customWidth="1"/>
    <col min="2815" max="2815" width="10.85546875" style="1" customWidth="1"/>
    <col min="2816" max="2816" width="11.140625" style="1" customWidth="1"/>
    <col min="2817" max="2817" width="14.7109375" style="1" customWidth="1"/>
    <col min="2818" max="2818" width="15.28515625" style="1" customWidth="1"/>
    <col min="2819" max="2820" width="13.85546875" style="1" customWidth="1"/>
    <col min="2821" max="2821" width="13.28515625" style="1" customWidth="1"/>
    <col min="2822" max="2822" width="13.7109375" style="1" customWidth="1"/>
    <col min="2823" max="3053" width="9.140625" style="1"/>
    <col min="3054" max="3054" width="5.28515625" style="1" customWidth="1"/>
    <col min="3055" max="3055" width="7.42578125" style="1" customWidth="1"/>
    <col min="3056" max="3056" width="17.5703125" style="1" customWidth="1"/>
    <col min="3057" max="3057" width="24" style="1" customWidth="1"/>
    <col min="3058" max="3058" width="22.140625" style="1" customWidth="1"/>
    <col min="3059" max="3059" width="20.140625" style="1" customWidth="1"/>
    <col min="3060" max="3060" width="39.7109375" style="1" customWidth="1"/>
    <col min="3061" max="3061" width="10.5703125" style="1" customWidth="1"/>
    <col min="3062" max="3062" width="15.28515625" style="1" customWidth="1"/>
    <col min="3063" max="3063" width="12.85546875" style="1" customWidth="1"/>
    <col min="3064" max="3064" width="13.140625" style="1" customWidth="1"/>
    <col min="3065" max="3065" width="17.5703125" style="1" customWidth="1"/>
    <col min="3066" max="3066" width="14.42578125" style="1" customWidth="1"/>
    <col min="3067" max="3067" width="15.7109375" style="1" customWidth="1"/>
    <col min="3068" max="3068" width="15.85546875" style="1" customWidth="1"/>
    <col min="3069" max="3069" width="15" style="1" customWidth="1"/>
    <col min="3070" max="3070" width="14.42578125" style="1" customWidth="1"/>
    <col min="3071" max="3071" width="10.85546875" style="1" customWidth="1"/>
    <col min="3072" max="3072" width="11.140625" style="1" customWidth="1"/>
    <col min="3073" max="3073" width="14.7109375" style="1" customWidth="1"/>
    <col min="3074" max="3074" width="15.28515625" style="1" customWidth="1"/>
    <col min="3075" max="3076" width="13.85546875" style="1" customWidth="1"/>
    <col min="3077" max="3077" width="13.28515625" style="1" customWidth="1"/>
    <col min="3078" max="3078" width="13.7109375" style="1" customWidth="1"/>
    <col min="3079" max="3309" width="9.140625" style="1"/>
    <col min="3310" max="3310" width="5.28515625" style="1" customWidth="1"/>
    <col min="3311" max="3311" width="7.42578125" style="1" customWidth="1"/>
    <col min="3312" max="3312" width="17.5703125" style="1" customWidth="1"/>
    <col min="3313" max="3313" width="24" style="1" customWidth="1"/>
    <col min="3314" max="3314" width="22.140625" style="1" customWidth="1"/>
    <col min="3315" max="3315" width="20.140625" style="1" customWidth="1"/>
    <col min="3316" max="3316" width="39.7109375" style="1" customWidth="1"/>
    <col min="3317" max="3317" width="10.5703125" style="1" customWidth="1"/>
    <col min="3318" max="3318" width="15.28515625" style="1" customWidth="1"/>
    <col min="3319" max="3319" width="12.85546875" style="1" customWidth="1"/>
    <col min="3320" max="3320" width="13.140625" style="1" customWidth="1"/>
    <col min="3321" max="3321" width="17.5703125" style="1" customWidth="1"/>
    <col min="3322" max="3322" width="14.42578125" style="1" customWidth="1"/>
    <col min="3323" max="3323" width="15.7109375" style="1" customWidth="1"/>
    <col min="3324" max="3324" width="15.85546875" style="1" customWidth="1"/>
    <col min="3325" max="3325" width="15" style="1" customWidth="1"/>
    <col min="3326" max="3326" width="14.42578125" style="1" customWidth="1"/>
    <col min="3327" max="3327" width="10.85546875" style="1" customWidth="1"/>
    <col min="3328" max="3328" width="11.140625" style="1" customWidth="1"/>
    <col min="3329" max="3329" width="14.7109375" style="1" customWidth="1"/>
    <col min="3330" max="3330" width="15.28515625" style="1" customWidth="1"/>
    <col min="3331" max="3332" width="13.85546875" style="1" customWidth="1"/>
    <col min="3333" max="3333" width="13.28515625" style="1" customWidth="1"/>
    <col min="3334" max="3334" width="13.7109375" style="1" customWidth="1"/>
    <col min="3335" max="3565" width="9.140625" style="1"/>
    <col min="3566" max="3566" width="5.28515625" style="1" customWidth="1"/>
    <col min="3567" max="3567" width="7.42578125" style="1" customWidth="1"/>
    <col min="3568" max="3568" width="17.5703125" style="1" customWidth="1"/>
    <col min="3569" max="3569" width="24" style="1" customWidth="1"/>
    <col min="3570" max="3570" width="22.140625" style="1" customWidth="1"/>
    <col min="3571" max="3571" width="20.140625" style="1" customWidth="1"/>
    <col min="3572" max="3572" width="39.7109375" style="1" customWidth="1"/>
    <col min="3573" max="3573" width="10.5703125" style="1" customWidth="1"/>
    <col min="3574" max="3574" width="15.28515625" style="1" customWidth="1"/>
    <col min="3575" max="3575" width="12.85546875" style="1" customWidth="1"/>
    <col min="3576" max="3576" width="13.140625" style="1" customWidth="1"/>
    <col min="3577" max="3577" width="17.5703125" style="1" customWidth="1"/>
    <col min="3578" max="3578" width="14.42578125" style="1" customWidth="1"/>
    <col min="3579" max="3579" width="15.7109375" style="1" customWidth="1"/>
    <col min="3580" max="3580" width="15.85546875" style="1" customWidth="1"/>
    <col min="3581" max="3581" width="15" style="1" customWidth="1"/>
    <col min="3582" max="3582" width="14.42578125" style="1" customWidth="1"/>
    <col min="3583" max="3583" width="10.85546875" style="1" customWidth="1"/>
    <col min="3584" max="3584" width="11.140625" style="1" customWidth="1"/>
    <col min="3585" max="3585" width="14.7109375" style="1" customWidth="1"/>
    <col min="3586" max="3586" width="15.28515625" style="1" customWidth="1"/>
    <col min="3587" max="3588" width="13.85546875" style="1" customWidth="1"/>
    <col min="3589" max="3589" width="13.28515625" style="1" customWidth="1"/>
    <col min="3590" max="3590" width="13.7109375" style="1" customWidth="1"/>
    <col min="3591" max="3821" width="9.140625" style="1"/>
    <col min="3822" max="3822" width="5.28515625" style="1" customWidth="1"/>
    <col min="3823" max="3823" width="7.42578125" style="1" customWidth="1"/>
    <col min="3824" max="3824" width="17.5703125" style="1" customWidth="1"/>
    <col min="3825" max="3825" width="24" style="1" customWidth="1"/>
    <col min="3826" max="3826" width="22.140625" style="1" customWidth="1"/>
    <col min="3827" max="3827" width="20.140625" style="1" customWidth="1"/>
    <col min="3828" max="3828" width="39.7109375" style="1" customWidth="1"/>
    <col min="3829" max="3829" width="10.5703125" style="1" customWidth="1"/>
    <col min="3830" max="3830" width="15.28515625" style="1" customWidth="1"/>
    <col min="3831" max="3831" width="12.85546875" style="1" customWidth="1"/>
    <col min="3832" max="3832" width="13.140625" style="1" customWidth="1"/>
    <col min="3833" max="3833" width="17.5703125" style="1" customWidth="1"/>
    <col min="3834" max="3834" width="14.42578125" style="1" customWidth="1"/>
    <col min="3835" max="3835" width="15.7109375" style="1" customWidth="1"/>
    <col min="3836" max="3836" width="15.85546875" style="1" customWidth="1"/>
    <col min="3837" max="3837" width="15" style="1" customWidth="1"/>
    <col min="3838" max="3838" width="14.42578125" style="1" customWidth="1"/>
    <col min="3839" max="3839" width="10.85546875" style="1" customWidth="1"/>
    <col min="3840" max="3840" width="11.140625" style="1" customWidth="1"/>
    <col min="3841" max="3841" width="14.7109375" style="1" customWidth="1"/>
    <col min="3842" max="3842" width="15.28515625" style="1" customWidth="1"/>
    <col min="3843" max="3844" width="13.85546875" style="1" customWidth="1"/>
    <col min="3845" max="3845" width="13.28515625" style="1" customWidth="1"/>
    <col min="3846" max="3846" width="13.7109375" style="1" customWidth="1"/>
    <col min="3847" max="4077" width="9.140625" style="1"/>
    <col min="4078" max="4078" width="5.28515625" style="1" customWidth="1"/>
    <col min="4079" max="4079" width="7.42578125" style="1" customWidth="1"/>
    <col min="4080" max="4080" width="17.5703125" style="1" customWidth="1"/>
    <col min="4081" max="4081" width="24" style="1" customWidth="1"/>
    <col min="4082" max="4082" width="22.140625" style="1" customWidth="1"/>
    <col min="4083" max="4083" width="20.140625" style="1" customWidth="1"/>
    <col min="4084" max="4084" width="39.7109375" style="1" customWidth="1"/>
    <col min="4085" max="4085" width="10.5703125" style="1" customWidth="1"/>
    <col min="4086" max="4086" width="15.28515625" style="1" customWidth="1"/>
    <col min="4087" max="4087" width="12.85546875" style="1" customWidth="1"/>
    <col min="4088" max="4088" width="13.140625" style="1" customWidth="1"/>
    <col min="4089" max="4089" width="17.5703125" style="1" customWidth="1"/>
    <col min="4090" max="4090" width="14.42578125" style="1" customWidth="1"/>
    <col min="4091" max="4091" width="15.7109375" style="1" customWidth="1"/>
    <col min="4092" max="4092" width="15.85546875" style="1" customWidth="1"/>
    <col min="4093" max="4093" width="15" style="1" customWidth="1"/>
    <col min="4094" max="4094" width="14.42578125" style="1" customWidth="1"/>
    <col min="4095" max="4095" width="10.85546875" style="1" customWidth="1"/>
    <col min="4096" max="4096" width="11.140625" style="1" customWidth="1"/>
    <col min="4097" max="4097" width="14.7109375" style="1" customWidth="1"/>
    <col min="4098" max="4098" width="15.28515625" style="1" customWidth="1"/>
    <col min="4099" max="4100" width="13.85546875" style="1" customWidth="1"/>
    <col min="4101" max="4101" width="13.28515625" style="1" customWidth="1"/>
    <col min="4102" max="4102" width="13.7109375" style="1" customWidth="1"/>
    <col min="4103" max="4333" width="9.140625" style="1"/>
    <col min="4334" max="4334" width="5.28515625" style="1" customWidth="1"/>
    <col min="4335" max="4335" width="7.42578125" style="1" customWidth="1"/>
    <col min="4336" max="4336" width="17.5703125" style="1" customWidth="1"/>
    <col min="4337" max="4337" width="24" style="1" customWidth="1"/>
    <col min="4338" max="4338" width="22.140625" style="1" customWidth="1"/>
    <col min="4339" max="4339" width="20.140625" style="1" customWidth="1"/>
    <col min="4340" max="4340" width="39.7109375" style="1" customWidth="1"/>
    <col min="4341" max="4341" width="10.5703125" style="1" customWidth="1"/>
    <col min="4342" max="4342" width="15.28515625" style="1" customWidth="1"/>
    <col min="4343" max="4343" width="12.85546875" style="1" customWidth="1"/>
    <col min="4344" max="4344" width="13.140625" style="1" customWidth="1"/>
    <col min="4345" max="4345" width="17.5703125" style="1" customWidth="1"/>
    <col min="4346" max="4346" width="14.42578125" style="1" customWidth="1"/>
    <col min="4347" max="4347" width="15.7109375" style="1" customWidth="1"/>
    <col min="4348" max="4348" width="15.85546875" style="1" customWidth="1"/>
    <col min="4349" max="4349" width="15" style="1" customWidth="1"/>
    <col min="4350" max="4350" width="14.42578125" style="1" customWidth="1"/>
    <col min="4351" max="4351" width="10.85546875" style="1" customWidth="1"/>
    <col min="4352" max="4352" width="11.140625" style="1" customWidth="1"/>
    <col min="4353" max="4353" width="14.7109375" style="1" customWidth="1"/>
    <col min="4354" max="4354" width="15.28515625" style="1" customWidth="1"/>
    <col min="4355" max="4356" width="13.85546875" style="1" customWidth="1"/>
    <col min="4357" max="4357" width="13.28515625" style="1" customWidth="1"/>
    <col min="4358" max="4358" width="13.7109375" style="1" customWidth="1"/>
    <col min="4359" max="4589" width="9.140625" style="1"/>
    <col min="4590" max="4590" width="5.28515625" style="1" customWidth="1"/>
    <col min="4591" max="4591" width="7.42578125" style="1" customWidth="1"/>
    <col min="4592" max="4592" width="17.5703125" style="1" customWidth="1"/>
    <col min="4593" max="4593" width="24" style="1" customWidth="1"/>
    <col min="4594" max="4594" width="22.140625" style="1" customWidth="1"/>
    <col min="4595" max="4595" width="20.140625" style="1" customWidth="1"/>
    <col min="4596" max="4596" width="39.7109375" style="1" customWidth="1"/>
    <col min="4597" max="4597" width="10.5703125" style="1" customWidth="1"/>
    <col min="4598" max="4598" width="15.28515625" style="1" customWidth="1"/>
    <col min="4599" max="4599" width="12.85546875" style="1" customWidth="1"/>
    <col min="4600" max="4600" width="13.140625" style="1" customWidth="1"/>
    <col min="4601" max="4601" width="17.5703125" style="1" customWidth="1"/>
    <col min="4602" max="4602" width="14.42578125" style="1" customWidth="1"/>
    <col min="4603" max="4603" width="15.7109375" style="1" customWidth="1"/>
    <col min="4604" max="4604" width="15.85546875" style="1" customWidth="1"/>
    <col min="4605" max="4605" width="15" style="1" customWidth="1"/>
    <col min="4606" max="4606" width="14.42578125" style="1" customWidth="1"/>
    <col min="4607" max="4607" width="10.85546875" style="1" customWidth="1"/>
    <col min="4608" max="4608" width="11.140625" style="1" customWidth="1"/>
    <col min="4609" max="4609" width="14.7109375" style="1" customWidth="1"/>
    <col min="4610" max="4610" width="15.28515625" style="1" customWidth="1"/>
    <col min="4611" max="4612" width="13.85546875" style="1" customWidth="1"/>
    <col min="4613" max="4613" width="13.28515625" style="1" customWidth="1"/>
    <col min="4614" max="4614" width="13.7109375" style="1" customWidth="1"/>
    <col min="4615" max="4845" width="9.140625" style="1"/>
    <col min="4846" max="4846" width="5.28515625" style="1" customWidth="1"/>
    <col min="4847" max="4847" width="7.42578125" style="1" customWidth="1"/>
    <col min="4848" max="4848" width="17.5703125" style="1" customWidth="1"/>
    <col min="4849" max="4849" width="24" style="1" customWidth="1"/>
    <col min="4850" max="4850" width="22.140625" style="1" customWidth="1"/>
    <col min="4851" max="4851" width="20.140625" style="1" customWidth="1"/>
    <col min="4852" max="4852" width="39.7109375" style="1" customWidth="1"/>
    <col min="4853" max="4853" width="10.5703125" style="1" customWidth="1"/>
    <col min="4854" max="4854" width="15.28515625" style="1" customWidth="1"/>
    <col min="4855" max="4855" width="12.85546875" style="1" customWidth="1"/>
    <col min="4856" max="4856" width="13.140625" style="1" customWidth="1"/>
    <col min="4857" max="4857" width="17.5703125" style="1" customWidth="1"/>
    <col min="4858" max="4858" width="14.42578125" style="1" customWidth="1"/>
    <col min="4859" max="4859" width="15.7109375" style="1" customWidth="1"/>
    <col min="4860" max="4860" width="15.85546875" style="1" customWidth="1"/>
    <col min="4861" max="4861" width="15" style="1" customWidth="1"/>
    <col min="4862" max="4862" width="14.42578125" style="1" customWidth="1"/>
    <col min="4863" max="4863" width="10.85546875" style="1" customWidth="1"/>
    <col min="4864" max="4864" width="11.140625" style="1" customWidth="1"/>
    <col min="4865" max="4865" width="14.7109375" style="1" customWidth="1"/>
    <col min="4866" max="4866" width="15.28515625" style="1" customWidth="1"/>
    <col min="4867" max="4868" width="13.85546875" style="1" customWidth="1"/>
    <col min="4869" max="4869" width="13.28515625" style="1" customWidth="1"/>
    <col min="4870" max="4870" width="13.7109375" style="1" customWidth="1"/>
    <col min="4871" max="5101" width="9.140625" style="1"/>
    <col min="5102" max="5102" width="5.28515625" style="1" customWidth="1"/>
    <col min="5103" max="5103" width="7.42578125" style="1" customWidth="1"/>
    <col min="5104" max="5104" width="17.5703125" style="1" customWidth="1"/>
    <col min="5105" max="5105" width="24" style="1" customWidth="1"/>
    <col min="5106" max="5106" width="22.140625" style="1" customWidth="1"/>
    <col min="5107" max="5107" width="20.140625" style="1" customWidth="1"/>
    <col min="5108" max="5108" width="39.7109375" style="1" customWidth="1"/>
    <col min="5109" max="5109" width="10.5703125" style="1" customWidth="1"/>
    <col min="5110" max="5110" width="15.28515625" style="1" customWidth="1"/>
    <col min="5111" max="5111" width="12.85546875" style="1" customWidth="1"/>
    <col min="5112" max="5112" width="13.140625" style="1" customWidth="1"/>
    <col min="5113" max="5113" width="17.5703125" style="1" customWidth="1"/>
    <col min="5114" max="5114" width="14.42578125" style="1" customWidth="1"/>
    <col min="5115" max="5115" width="15.7109375" style="1" customWidth="1"/>
    <col min="5116" max="5116" width="15.85546875" style="1" customWidth="1"/>
    <col min="5117" max="5117" width="15" style="1" customWidth="1"/>
    <col min="5118" max="5118" width="14.42578125" style="1" customWidth="1"/>
    <col min="5119" max="5119" width="10.85546875" style="1" customWidth="1"/>
    <col min="5120" max="5120" width="11.140625" style="1" customWidth="1"/>
    <col min="5121" max="5121" width="14.7109375" style="1" customWidth="1"/>
    <col min="5122" max="5122" width="15.28515625" style="1" customWidth="1"/>
    <col min="5123" max="5124" width="13.85546875" style="1" customWidth="1"/>
    <col min="5125" max="5125" width="13.28515625" style="1" customWidth="1"/>
    <col min="5126" max="5126" width="13.7109375" style="1" customWidth="1"/>
    <col min="5127" max="5357" width="9.140625" style="1"/>
    <col min="5358" max="5358" width="5.28515625" style="1" customWidth="1"/>
    <col min="5359" max="5359" width="7.42578125" style="1" customWidth="1"/>
    <col min="5360" max="5360" width="17.5703125" style="1" customWidth="1"/>
    <col min="5361" max="5361" width="24" style="1" customWidth="1"/>
    <col min="5362" max="5362" width="22.140625" style="1" customWidth="1"/>
    <col min="5363" max="5363" width="20.140625" style="1" customWidth="1"/>
    <col min="5364" max="5364" width="39.7109375" style="1" customWidth="1"/>
    <col min="5365" max="5365" width="10.5703125" style="1" customWidth="1"/>
    <col min="5366" max="5366" width="15.28515625" style="1" customWidth="1"/>
    <col min="5367" max="5367" width="12.85546875" style="1" customWidth="1"/>
    <col min="5368" max="5368" width="13.140625" style="1" customWidth="1"/>
    <col min="5369" max="5369" width="17.5703125" style="1" customWidth="1"/>
    <col min="5370" max="5370" width="14.42578125" style="1" customWidth="1"/>
    <col min="5371" max="5371" width="15.7109375" style="1" customWidth="1"/>
    <col min="5372" max="5372" width="15.85546875" style="1" customWidth="1"/>
    <col min="5373" max="5373" width="15" style="1" customWidth="1"/>
    <col min="5374" max="5374" width="14.42578125" style="1" customWidth="1"/>
    <col min="5375" max="5375" width="10.85546875" style="1" customWidth="1"/>
    <col min="5376" max="5376" width="11.140625" style="1" customWidth="1"/>
    <col min="5377" max="5377" width="14.7109375" style="1" customWidth="1"/>
    <col min="5378" max="5378" width="15.28515625" style="1" customWidth="1"/>
    <col min="5379" max="5380" width="13.85546875" style="1" customWidth="1"/>
    <col min="5381" max="5381" width="13.28515625" style="1" customWidth="1"/>
    <col min="5382" max="5382" width="13.7109375" style="1" customWidth="1"/>
    <col min="5383" max="5613" width="9.140625" style="1"/>
    <col min="5614" max="5614" width="5.28515625" style="1" customWidth="1"/>
    <col min="5615" max="5615" width="7.42578125" style="1" customWidth="1"/>
    <col min="5616" max="5616" width="17.5703125" style="1" customWidth="1"/>
    <col min="5617" max="5617" width="24" style="1" customWidth="1"/>
    <col min="5618" max="5618" width="22.140625" style="1" customWidth="1"/>
    <col min="5619" max="5619" width="20.140625" style="1" customWidth="1"/>
    <col min="5620" max="5620" width="39.7109375" style="1" customWidth="1"/>
    <col min="5621" max="5621" width="10.5703125" style="1" customWidth="1"/>
    <col min="5622" max="5622" width="15.28515625" style="1" customWidth="1"/>
    <col min="5623" max="5623" width="12.85546875" style="1" customWidth="1"/>
    <col min="5624" max="5624" width="13.140625" style="1" customWidth="1"/>
    <col min="5625" max="5625" width="17.5703125" style="1" customWidth="1"/>
    <col min="5626" max="5626" width="14.42578125" style="1" customWidth="1"/>
    <col min="5627" max="5627" width="15.7109375" style="1" customWidth="1"/>
    <col min="5628" max="5628" width="15.85546875" style="1" customWidth="1"/>
    <col min="5629" max="5629" width="15" style="1" customWidth="1"/>
    <col min="5630" max="5630" width="14.42578125" style="1" customWidth="1"/>
    <col min="5631" max="5631" width="10.85546875" style="1" customWidth="1"/>
    <col min="5632" max="5632" width="11.140625" style="1" customWidth="1"/>
    <col min="5633" max="5633" width="14.7109375" style="1" customWidth="1"/>
    <col min="5634" max="5634" width="15.28515625" style="1" customWidth="1"/>
    <col min="5635" max="5636" width="13.85546875" style="1" customWidth="1"/>
    <col min="5637" max="5637" width="13.28515625" style="1" customWidth="1"/>
    <col min="5638" max="5638" width="13.7109375" style="1" customWidth="1"/>
    <col min="5639" max="5869" width="9.140625" style="1"/>
    <col min="5870" max="5870" width="5.28515625" style="1" customWidth="1"/>
    <col min="5871" max="5871" width="7.42578125" style="1" customWidth="1"/>
    <col min="5872" max="5872" width="17.5703125" style="1" customWidth="1"/>
    <col min="5873" max="5873" width="24" style="1" customWidth="1"/>
    <col min="5874" max="5874" width="22.140625" style="1" customWidth="1"/>
    <col min="5875" max="5875" width="20.140625" style="1" customWidth="1"/>
    <col min="5876" max="5876" width="39.7109375" style="1" customWidth="1"/>
    <col min="5877" max="5877" width="10.5703125" style="1" customWidth="1"/>
    <col min="5878" max="5878" width="15.28515625" style="1" customWidth="1"/>
    <col min="5879" max="5879" width="12.85546875" style="1" customWidth="1"/>
    <col min="5880" max="5880" width="13.140625" style="1" customWidth="1"/>
    <col min="5881" max="5881" width="17.5703125" style="1" customWidth="1"/>
    <col min="5882" max="5882" width="14.42578125" style="1" customWidth="1"/>
    <col min="5883" max="5883" width="15.7109375" style="1" customWidth="1"/>
    <col min="5884" max="5884" width="15.85546875" style="1" customWidth="1"/>
    <col min="5885" max="5885" width="15" style="1" customWidth="1"/>
    <col min="5886" max="5886" width="14.42578125" style="1" customWidth="1"/>
    <col min="5887" max="5887" width="10.85546875" style="1" customWidth="1"/>
    <col min="5888" max="5888" width="11.140625" style="1" customWidth="1"/>
    <col min="5889" max="5889" width="14.7109375" style="1" customWidth="1"/>
    <col min="5890" max="5890" width="15.28515625" style="1" customWidth="1"/>
    <col min="5891" max="5892" width="13.85546875" style="1" customWidth="1"/>
    <col min="5893" max="5893" width="13.28515625" style="1" customWidth="1"/>
    <col min="5894" max="5894" width="13.7109375" style="1" customWidth="1"/>
    <col min="5895" max="6125" width="9.140625" style="1"/>
    <col min="6126" max="6126" width="5.28515625" style="1" customWidth="1"/>
    <col min="6127" max="6127" width="7.42578125" style="1" customWidth="1"/>
    <col min="6128" max="6128" width="17.5703125" style="1" customWidth="1"/>
    <col min="6129" max="6129" width="24" style="1" customWidth="1"/>
    <col min="6130" max="6130" width="22.140625" style="1" customWidth="1"/>
    <col min="6131" max="6131" width="20.140625" style="1" customWidth="1"/>
    <col min="6132" max="6132" width="39.7109375" style="1" customWidth="1"/>
    <col min="6133" max="6133" width="10.5703125" style="1" customWidth="1"/>
    <col min="6134" max="6134" width="15.28515625" style="1" customWidth="1"/>
    <col min="6135" max="6135" width="12.85546875" style="1" customWidth="1"/>
    <col min="6136" max="6136" width="13.140625" style="1" customWidth="1"/>
    <col min="6137" max="6137" width="17.5703125" style="1" customWidth="1"/>
    <col min="6138" max="6138" width="14.42578125" style="1" customWidth="1"/>
    <col min="6139" max="6139" width="15.7109375" style="1" customWidth="1"/>
    <col min="6140" max="6140" width="15.85546875" style="1" customWidth="1"/>
    <col min="6141" max="6141" width="15" style="1" customWidth="1"/>
    <col min="6142" max="6142" width="14.42578125" style="1" customWidth="1"/>
    <col min="6143" max="6143" width="10.85546875" style="1" customWidth="1"/>
    <col min="6144" max="6144" width="11.140625" style="1" customWidth="1"/>
    <col min="6145" max="6145" width="14.7109375" style="1" customWidth="1"/>
    <col min="6146" max="6146" width="15.28515625" style="1" customWidth="1"/>
    <col min="6147" max="6148" width="13.85546875" style="1" customWidth="1"/>
    <col min="6149" max="6149" width="13.28515625" style="1" customWidth="1"/>
    <col min="6150" max="6150" width="13.7109375" style="1" customWidth="1"/>
    <col min="6151" max="6381" width="9.140625" style="1"/>
    <col min="6382" max="6382" width="5.28515625" style="1" customWidth="1"/>
    <col min="6383" max="6383" width="7.42578125" style="1" customWidth="1"/>
    <col min="6384" max="6384" width="17.5703125" style="1" customWidth="1"/>
    <col min="6385" max="6385" width="24" style="1" customWidth="1"/>
    <col min="6386" max="6386" width="22.140625" style="1" customWidth="1"/>
    <col min="6387" max="6387" width="20.140625" style="1" customWidth="1"/>
    <col min="6388" max="6388" width="39.7109375" style="1" customWidth="1"/>
    <col min="6389" max="6389" width="10.5703125" style="1" customWidth="1"/>
    <col min="6390" max="6390" width="15.28515625" style="1" customWidth="1"/>
    <col min="6391" max="6391" width="12.85546875" style="1" customWidth="1"/>
    <col min="6392" max="6392" width="13.140625" style="1" customWidth="1"/>
    <col min="6393" max="6393" width="17.5703125" style="1" customWidth="1"/>
    <col min="6394" max="6394" width="14.42578125" style="1" customWidth="1"/>
    <col min="6395" max="6395" width="15.7109375" style="1" customWidth="1"/>
    <col min="6396" max="6396" width="15.85546875" style="1" customWidth="1"/>
    <col min="6397" max="6397" width="15" style="1" customWidth="1"/>
    <col min="6398" max="6398" width="14.42578125" style="1" customWidth="1"/>
    <col min="6399" max="6399" width="10.85546875" style="1" customWidth="1"/>
    <col min="6400" max="6400" width="11.140625" style="1" customWidth="1"/>
    <col min="6401" max="6401" width="14.7109375" style="1" customWidth="1"/>
    <col min="6402" max="6402" width="15.28515625" style="1" customWidth="1"/>
    <col min="6403" max="6404" width="13.85546875" style="1" customWidth="1"/>
    <col min="6405" max="6405" width="13.28515625" style="1" customWidth="1"/>
    <col min="6406" max="6406" width="13.7109375" style="1" customWidth="1"/>
    <col min="6407" max="6637" width="9.140625" style="1"/>
    <col min="6638" max="6638" width="5.28515625" style="1" customWidth="1"/>
    <col min="6639" max="6639" width="7.42578125" style="1" customWidth="1"/>
    <col min="6640" max="6640" width="17.5703125" style="1" customWidth="1"/>
    <col min="6641" max="6641" width="24" style="1" customWidth="1"/>
    <col min="6642" max="6642" width="22.140625" style="1" customWidth="1"/>
    <col min="6643" max="6643" width="20.140625" style="1" customWidth="1"/>
    <col min="6644" max="6644" width="39.7109375" style="1" customWidth="1"/>
    <col min="6645" max="6645" width="10.5703125" style="1" customWidth="1"/>
    <col min="6646" max="6646" width="15.28515625" style="1" customWidth="1"/>
    <col min="6647" max="6647" width="12.85546875" style="1" customWidth="1"/>
    <col min="6648" max="6648" width="13.140625" style="1" customWidth="1"/>
    <col min="6649" max="6649" width="17.5703125" style="1" customWidth="1"/>
    <col min="6650" max="6650" width="14.42578125" style="1" customWidth="1"/>
    <col min="6651" max="6651" width="15.7109375" style="1" customWidth="1"/>
    <col min="6652" max="6652" width="15.85546875" style="1" customWidth="1"/>
    <col min="6653" max="6653" width="15" style="1" customWidth="1"/>
    <col min="6654" max="6654" width="14.42578125" style="1" customWidth="1"/>
    <col min="6655" max="6655" width="10.85546875" style="1" customWidth="1"/>
    <col min="6656" max="6656" width="11.140625" style="1" customWidth="1"/>
    <col min="6657" max="6657" width="14.7109375" style="1" customWidth="1"/>
    <col min="6658" max="6658" width="15.28515625" style="1" customWidth="1"/>
    <col min="6659" max="6660" width="13.85546875" style="1" customWidth="1"/>
    <col min="6661" max="6661" width="13.28515625" style="1" customWidth="1"/>
    <col min="6662" max="6662" width="13.7109375" style="1" customWidth="1"/>
    <col min="6663" max="6893" width="9.140625" style="1"/>
    <col min="6894" max="6894" width="5.28515625" style="1" customWidth="1"/>
    <col min="6895" max="6895" width="7.42578125" style="1" customWidth="1"/>
    <col min="6896" max="6896" width="17.5703125" style="1" customWidth="1"/>
    <col min="6897" max="6897" width="24" style="1" customWidth="1"/>
    <col min="6898" max="6898" width="22.140625" style="1" customWidth="1"/>
    <col min="6899" max="6899" width="20.140625" style="1" customWidth="1"/>
    <col min="6900" max="6900" width="39.7109375" style="1" customWidth="1"/>
    <col min="6901" max="6901" width="10.5703125" style="1" customWidth="1"/>
    <col min="6902" max="6902" width="15.28515625" style="1" customWidth="1"/>
    <col min="6903" max="6903" width="12.85546875" style="1" customWidth="1"/>
    <col min="6904" max="6904" width="13.140625" style="1" customWidth="1"/>
    <col min="6905" max="6905" width="17.5703125" style="1" customWidth="1"/>
    <col min="6906" max="6906" width="14.42578125" style="1" customWidth="1"/>
    <col min="6907" max="6907" width="15.7109375" style="1" customWidth="1"/>
    <col min="6908" max="6908" width="15.85546875" style="1" customWidth="1"/>
    <col min="6909" max="6909" width="15" style="1" customWidth="1"/>
    <col min="6910" max="6910" width="14.42578125" style="1" customWidth="1"/>
    <col min="6911" max="6911" width="10.85546875" style="1" customWidth="1"/>
    <col min="6912" max="6912" width="11.140625" style="1" customWidth="1"/>
    <col min="6913" max="6913" width="14.7109375" style="1" customWidth="1"/>
    <col min="6914" max="6914" width="15.28515625" style="1" customWidth="1"/>
    <col min="6915" max="6916" width="13.85546875" style="1" customWidth="1"/>
    <col min="6917" max="6917" width="13.28515625" style="1" customWidth="1"/>
    <col min="6918" max="6918" width="13.7109375" style="1" customWidth="1"/>
    <col min="6919" max="7149" width="9.140625" style="1"/>
    <col min="7150" max="7150" width="5.28515625" style="1" customWidth="1"/>
    <col min="7151" max="7151" width="7.42578125" style="1" customWidth="1"/>
    <col min="7152" max="7152" width="17.5703125" style="1" customWidth="1"/>
    <col min="7153" max="7153" width="24" style="1" customWidth="1"/>
    <col min="7154" max="7154" width="22.140625" style="1" customWidth="1"/>
    <col min="7155" max="7155" width="20.140625" style="1" customWidth="1"/>
    <col min="7156" max="7156" width="39.7109375" style="1" customWidth="1"/>
    <col min="7157" max="7157" width="10.5703125" style="1" customWidth="1"/>
    <col min="7158" max="7158" width="15.28515625" style="1" customWidth="1"/>
    <col min="7159" max="7159" width="12.85546875" style="1" customWidth="1"/>
    <col min="7160" max="7160" width="13.140625" style="1" customWidth="1"/>
    <col min="7161" max="7161" width="17.5703125" style="1" customWidth="1"/>
    <col min="7162" max="7162" width="14.42578125" style="1" customWidth="1"/>
    <col min="7163" max="7163" width="15.7109375" style="1" customWidth="1"/>
    <col min="7164" max="7164" width="15.85546875" style="1" customWidth="1"/>
    <col min="7165" max="7165" width="15" style="1" customWidth="1"/>
    <col min="7166" max="7166" width="14.42578125" style="1" customWidth="1"/>
    <col min="7167" max="7167" width="10.85546875" style="1" customWidth="1"/>
    <col min="7168" max="7168" width="11.140625" style="1" customWidth="1"/>
    <col min="7169" max="7169" width="14.7109375" style="1" customWidth="1"/>
    <col min="7170" max="7170" width="15.28515625" style="1" customWidth="1"/>
    <col min="7171" max="7172" width="13.85546875" style="1" customWidth="1"/>
    <col min="7173" max="7173" width="13.28515625" style="1" customWidth="1"/>
    <col min="7174" max="7174" width="13.7109375" style="1" customWidth="1"/>
    <col min="7175" max="7405" width="9.140625" style="1"/>
    <col min="7406" max="7406" width="5.28515625" style="1" customWidth="1"/>
    <col min="7407" max="7407" width="7.42578125" style="1" customWidth="1"/>
    <col min="7408" max="7408" width="17.5703125" style="1" customWidth="1"/>
    <col min="7409" max="7409" width="24" style="1" customWidth="1"/>
    <col min="7410" max="7410" width="22.140625" style="1" customWidth="1"/>
    <col min="7411" max="7411" width="20.140625" style="1" customWidth="1"/>
    <col min="7412" max="7412" width="39.7109375" style="1" customWidth="1"/>
    <col min="7413" max="7413" width="10.5703125" style="1" customWidth="1"/>
    <col min="7414" max="7414" width="15.28515625" style="1" customWidth="1"/>
    <col min="7415" max="7415" width="12.85546875" style="1" customWidth="1"/>
    <col min="7416" max="7416" width="13.140625" style="1" customWidth="1"/>
    <col min="7417" max="7417" width="17.5703125" style="1" customWidth="1"/>
    <col min="7418" max="7418" width="14.42578125" style="1" customWidth="1"/>
    <col min="7419" max="7419" width="15.7109375" style="1" customWidth="1"/>
    <col min="7420" max="7420" width="15.85546875" style="1" customWidth="1"/>
    <col min="7421" max="7421" width="15" style="1" customWidth="1"/>
    <col min="7422" max="7422" width="14.42578125" style="1" customWidth="1"/>
    <col min="7423" max="7423" width="10.85546875" style="1" customWidth="1"/>
    <col min="7424" max="7424" width="11.140625" style="1" customWidth="1"/>
    <col min="7425" max="7425" width="14.7109375" style="1" customWidth="1"/>
    <col min="7426" max="7426" width="15.28515625" style="1" customWidth="1"/>
    <col min="7427" max="7428" width="13.85546875" style="1" customWidth="1"/>
    <col min="7429" max="7429" width="13.28515625" style="1" customWidth="1"/>
    <col min="7430" max="7430" width="13.7109375" style="1" customWidth="1"/>
    <col min="7431" max="7661" width="9.140625" style="1"/>
    <col min="7662" max="7662" width="5.28515625" style="1" customWidth="1"/>
    <col min="7663" max="7663" width="7.42578125" style="1" customWidth="1"/>
    <col min="7664" max="7664" width="17.5703125" style="1" customWidth="1"/>
    <col min="7665" max="7665" width="24" style="1" customWidth="1"/>
    <col min="7666" max="7666" width="22.140625" style="1" customWidth="1"/>
    <col min="7667" max="7667" width="20.140625" style="1" customWidth="1"/>
    <col min="7668" max="7668" width="39.7109375" style="1" customWidth="1"/>
    <col min="7669" max="7669" width="10.5703125" style="1" customWidth="1"/>
    <col min="7670" max="7670" width="15.28515625" style="1" customWidth="1"/>
    <col min="7671" max="7671" width="12.85546875" style="1" customWidth="1"/>
    <col min="7672" max="7672" width="13.140625" style="1" customWidth="1"/>
    <col min="7673" max="7673" width="17.5703125" style="1" customWidth="1"/>
    <col min="7674" max="7674" width="14.42578125" style="1" customWidth="1"/>
    <col min="7675" max="7675" width="15.7109375" style="1" customWidth="1"/>
    <col min="7676" max="7676" width="15.85546875" style="1" customWidth="1"/>
    <col min="7677" max="7677" width="15" style="1" customWidth="1"/>
    <col min="7678" max="7678" width="14.42578125" style="1" customWidth="1"/>
    <col min="7679" max="7679" width="10.85546875" style="1" customWidth="1"/>
    <col min="7680" max="7680" width="11.140625" style="1" customWidth="1"/>
    <col min="7681" max="7681" width="14.7109375" style="1" customWidth="1"/>
    <col min="7682" max="7682" width="15.28515625" style="1" customWidth="1"/>
    <col min="7683" max="7684" width="13.85546875" style="1" customWidth="1"/>
    <col min="7685" max="7685" width="13.28515625" style="1" customWidth="1"/>
    <col min="7686" max="7686" width="13.7109375" style="1" customWidth="1"/>
    <col min="7687" max="7917" width="9.140625" style="1"/>
    <col min="7918" max="7918" width="5.28515625" style="1" customWidth="1"/>
    <col min="7919" max="7919" width="7.42578125" style="1" customWidth="1"/>
    <col min="7920" max="7920" width="17.5703125" style="1" customWidth="1"/>
    <col min="7921" max="7921" width="24" style="1" customWidth="1"/>
    <col min="7922" max="7922" width="22.140625" style="1" customWidth="1"/>
    <col min="7923" max="7923" width="20.140625" style="1" customWidth="1"/>
    <col min="7924" max="7924" width="39.7109375" style="1" customWidth="1"/>
    <col min="7925" max="7925" width="10.5703125" style="1" customWidth="1"/>
    <col min="7926" max="7926" width="15.28515625" style="1" customWidth="1"/>
    <col min="7927" max="7927" width="12.85546875" style="1" customWidth="1"/>
    <col min="7928" max="7928" width="13.140625" style="1" customWidth="1"/>
    <col min="7929" max="7929" width="17.5703125" style="1" customWidth="1"/>
    <col min="7930" max="7930" width="14.42578125" style="1" customWidth="1"/>
    <col min="7931" max="7931" width="15.7109375" style="1" customWidth="1"/>
    <col min="7932" max="7932" width="15.85546875" style="1" customWidth="1"/>
    <col min="7933" max="7933" width="15" style="1" customWidth="1"/>
    <col min="7934" max="7934" width="14.42578125" style="1" customWidth="1"/>
    <col min="7935" max="7935" width="10.85546875" style="1" customWidth="1"/>
    <col min="7936" max="7936" width="11.140625" style="1" customWidth="1"/>
    <col min="7937" max="7937" width="14.7109375" style="1" customWidth="1"/>
    <col min="7938" max="7938" width="15.28515625" style="1" customWidth="1"/>
    <col min="7939" max="7940" width="13.85546875" style="1" customWidth="1"/>
    <col min="7941" max="7941" width="13.28515625" style="1" customWidth="1"/>
    <col min="7942" max="7942" width="13.7109375" style="1" customWidth="1"/>
    <col min="7943" max="8173" width="9.140625" style="1"/>
    <col min="8174" max="8174" width="5.28515625" style="1" customWidth="1"/>
    <col min="8175" max="8175" width="7.42578125" style="1" customWidth="1"/>
    <col min="8176" max="8176" width="17.5703125" style="1" customWidth="1"/>
    <col min="8177" max="8177" width="24" style="1" customWidth="1"/>
    <col min="8178" max="8178" width="22.140625" style="1" customWidth="1"/>
    <col min="8179" max="8179" width="20.140625" style="1" customWidth="1"/>
    <col min="8180" max="8180" width="39.7109375" style="1" customWidth="1"/>
    <col min="8181" max="8181" width="10.5703125" style="1" customWidth="1"/>
    <col min="8182" max="8182" width="15.28515625" style="1" customWidth="1"/>
    <col min="8183" max="8183" width="12.85546875" style="1" customWidth="1"/>
    <col min="8184" max="8184" width="13.140625" style="1" customWidth="1"/>
    <col min="8185" max="8185" width="17.5703125" style="1" customWidth="1"/>
    <col min="8186" max="8186" width="14.42578125" style="1" customWidth="1"/>
    <col min="8187" max="8187" width="15.7109375" style="1" customWidth="1"/>
    <col min="8188" max="8188" width="15.85546875" style="1" customWidth="1"/>
    <col min="8189" max="8189" width="15" style="1" customWidth="1"/>
    <col min="8190" max="8190" width="14.42578125" style="1" customWidth="1"/>
    <col min="8191" max="8191" width="10.85546875" style="1" customWidth="1"/>
    <col min="8192" max="8192" width="11.140625" style="1" customWidth="1"/>
    <col min="8193" max="8193" width="14.7109375" style="1" customWidth="1"/>
    <col min="8194" max="8194" width="15.28515625" style="1" customWidth="1"/>
    <col min="8195" max="8196" width="13.85546875" style="1" customWidth="1"/>
    <col min="8197" max="8197" width="13.28515625" style="1" customWidth="1"/>
    <col min="8198" max="8198" width="13.7109375" style="1" customWidth="1"/>
    <col min="8199" max="8429" width="9.140625" style="1"/>
    <col min="8430" max="8430" width="5.28515625" style="1" customWidth="1"/>
    <col min="8431" max="8431" width="7.42578125" style="1" customWidth="1"/>
    <col min="8432" max="8432" width="17.5703125" style="1" customWidth="1"/>
    <col min="8433" max="8433" width="24" style="1" customWidth="1"/>
    <col min="8434" max="8434" width="22.140625" style="1" customWidth="1"/>
    <col min="8435" max="8435" width="20.140625" style="1" customWidth="1"/>
    <col min="8436" max="8436" width="39.7109375" style="1" customWidth="1"/>
    <col min="8437" max="8437" width="10.5703125" style="1" customWidth="1"/>
    <col min="8438" max="8438" width="15.28515625" style="1" customWidth="1"/>
    <col min="8439" max="8439" width="12.85546875" style="1" customWidth="1"/>
    <col min="8440" max="8440" width="13.140625" style="1" customWidth="1"/>
    <col min="8441" max="8441" width="17.5703125" style="1" customWidth="1"/>
    <col min="8442" max="8442" width="14.42578125" style="1" customWidth="1"/>
    <col min="8443" max="8443" width="15.7109375" style="1" customWidth="1"/>
    <col min="8444" max="8444" width="15.85546875" style="1" customWidth="1"/>
    <col min="8445" max="8445" width="15" style="1" customWidth="1"/>
    <col min="8446" max="8446" width="14.42578125" style="1" customWidth="1"/>
    <col min="8447" max="8447" width="10.85546875" style="1" customWidth="1"/>
    <col min="8448" max="8448" width="11.140625" style="1" customWidth="1"/>
    <col min="8449" max="8449" width="14.7109375" style="1" customWidth="1"/>
    <col min="8450" max="8450" width="15.28515625" style="1" customWidth="1"/>
    <col min="8451" max="8452" width="13.85546875" style="1" customWidth="1"/>
    <col min="8453" max="8453" width="13.28515625" style="1" customWidth="1"/>
    <col min="8454" max="8454" width="13.7109375" style="1" customWidth="1"/>
    <col min="8455" max="8685" width="9.140625" style="1"/>
    <col min="8686" max="8686" width="5.28515625" style="1" customWidth="1"/>
    <col min="8687" max="8687" width="7.42578125" style="1" customWidth="1"/>
    <col min="8688" max="8688" width="17.5703125" style="1" customWidth="1"/>
    <col min="8689" max="8689" width="24" style="1" customWidth="1"/>
    <col min="8690" max="8690" width="22.140625" style="1" customWidth="1"/>
    <col min="8691" max="8691" width="20.140625" style="1" customWidth="1"/>
    <col min="8692" max="8692" width="39.7109375" style="1" customWidth="1"/>
    <col min="8693" max="8693" width="10.5703125" style="1" customWidth="1"/>
    <col min="8694" max="8694" width="15.28515625" style="1" customWidth="1"/>
    <col min="8695" max="8695" width="12.85546875" style="1" customWidth="1"/>
    <col min="8696" max="8696" width="13.140625" style="1" customWidth="1"/>
    <col min="8697" max="8697" width="17.5703125" style="1" customWidth="1"/>
    <col min="8698" max="8698" width="14.42578125" style="1" customWidth="1"/>
    <col min="8699" max="8699" width="15.7109375" style="1" customWidth="1"/>
    <col min="8700" max="8700" width="15.85546875" style="1" customWidth="1"/>
    <col min="8701" max="8701" width="15" style="1" customWidth="1"/>
    <col min="8702" max="8702" width="14.42578125" style="1" customWidth="1"/>
    <col min="8703" max="8703" width="10.85546875" style="1" customWidth="1"/>
    <col min="8704" max="8704" width="11.140625" style="1" customWidth="1"/>
    <col min="8705" max="8705" width="14.7109375" style="1" customWidth="1"/>
    <col min="8706" max="8706" width="15.28515625" style="1" customWidth="1"/>
    <col min="8707" max="8708" width="13.85546875" style="1" customWidth="1"/>
    <col min="8709" max="8709" width="13.28515625" style="1" customWidth="1"/>
    <col min="8710" max="8710" width="13.7109375" style="1" customWidth="1"/>
    <col min="8711" max="8941" width="9.140625" style="1"/>
    <col min="8942" max="8942" width="5.28515625" style="1" customWidth="1"/>
    <col min="8943" max="8943" width="7.42578125" style="1" customWidth="1"/>
    <col min="8944" max="8944" width="17.5703125" style="1" customWidth="1"/>
    <col min="8945" max="8945" width="24" style="1" customWidth="1"/>
    <col min="8946" max="8946" width="22.140625" style="1" customWidth="1"/>
    <col min="8947" max="8947" width="20.140625" style="1" customWidth="1"/>
    <col min="8948" max="8948" width="39.7109375" style="1" customWidth="1"/>
    <col min="8949" max="8949" width="10.5703125" style="1" customWidth="1"/>
    <col min="8950" max="8950" width="15.28515625" style="1" customWidth="1"/>
    <col min="8951" max="8951" width="12.85546875" style="1" customWidth="1"/>
    <col min="8952" max="8952" width="13.140625" style="1" customWidth="1"/>
    <col min="8953" max="8953" width="17.5703125" style="1" customWidth="1"/>
    <col min="8954" max="8954" width="14.42578125" style="1" customWidth="1"/>
    <col min="8955" max="8955" width="15.7109375" style="1" customWidth="1"/>
    <col min="8956" max="8956" width="15.85546875" style="1" customWidth="1"/>
    <col min="8957" max="8957" width="15" style="1" customWidth="1"/>
    <col min="8958" max="8958" width="14.42578125" style="1" customWidth="1"/>
    <col min="8959" max="8959" width="10.85546875" style="1" customWidth="1"/>
    <col min="8960" max="8960" width="11.140625" style="1" customWidth="1"/>
    <col min="8961" max="8961" width="14.7109375" style="1" customWidth="1"/>
    <col min="8962" max="8962" width="15.28515625" style="1" customWidth="1"/>
    <col min="8963" max="8964" width="13.85546875" style="1" customWidth="1"/>
    <col min="8965" max="8965" width="13.28515625" style="1" customWidth="1"/>
    <col min="8966" max="8966" width="13.7109375" style="1" customWidth="1"/>
    <col min="8967" max="9197" width="9.140625" style="1"/>
    <col min="9198" max="9198" width="5.28515625" style="1" customWidth="1"/>
    <col min="9199" max="9199" width="7.42578125" style="1" customWidth="1"/>
    <col min="9200" max="9200" width="17.5703125" style="1" customWidth="1"/>
    <col min="9201" max="9201" width="24" style="1" customWidth="1"/>
    <col min="9202" max="9202" width="22.140625" style="1" customWidth="1"/>
    <col min="9203" max="9203" width="20.140625" style="1" customWidth="1"/>
    <col min="9204" max="9204" width="39.7109375" style="1" customWidth="1"/>
    <col min="9205" max="9205" width="10.5703125" style="1" customWidth="1"/>
    <col min="9206" max="9206" width="15.28515625" style="1" customWidth="1"/>
    <col min="9207" max="9207" width="12.85546875" style="1" customWidth="1"/>
    <col min="9208" max="9208" width="13.140625" style="1" customWidth="1"/>
    <col min="9209" max="9209" width="17.5703125" style="1" customWidth="1"/>
    <col min="9210" max="9210" width="14.42578125" style="1" customWidth="1"/>
    <col min="9211" max="9211" width="15.7109375" style="1" customWidth="1"/>
    <col min="9212" max="9212" width="15.85546875" style="1" customWidth="1"/>
    <col min="9213" max="9213" width="15" style="1" customWidth="1"/>
    <col min="9214" max="9214" width="14.42578125" style="1" customWidth="1"/>
    <col min="9215" max="9215" width="10.85546875" style="1" customWidth="1"/>
    <col min="9216" max="9216" width="11.140625" style="1" customWidth="1"/>
    <col min="9217" max="9217" width="14.7109375" style="1" customWidth="1"/>
    <col min="9218" max="9218" width="15.28515625" style="1" customWidth="1"/>
    <col min="9219" max="9220" width="13.85546875" style="1" customWidth="1"/>
    <col min="9221" max="9221" width="13.28515625" style="1" customWidth="1"/>
    <col min="9222" max="9222" width="13.7109375" style="1" customWidth="1"/>
    <col min="9223" max="9453" width="9.140625" style="1"/>
    <col min="9454" max="9454" width="5.28515625" style="1" customWidth="1"/>
    <col min="9455" max="9455" width="7.42578125" style="1" customWidth="1"/>
    <col min="9456" max="9456" width="17.5703125" style="1" customWidth="1"/>
    <col min="9457" max="9457" width="24" style="1" customWidth="1"/>
    <col min="9458" max="9458" width="22.140625" style="1" customWidth="1"/>
    <col min="9459" max="9459" width="20.140625" style="1" customWidth="1"/>
    <col min="9460" max="9460" width="39.7109375" style="1" customWidth="1"/>
    <col min="9461" max="9461" width="10.5703125" style="1" customWidth="1"/>
    <col min="9462" max="9462" width="15.28515625" style="1" customWidth="1"/>
    <col min="9463" max="9463" width="12.85546875" style="1" customWidth="1"/>
    <col min="9464" max="9464" width="13.140625" style="1" customWidth="1"/>
    <col min="9465" max="9465" width="17.5703125" style="1" customWidth="1"/>
    <col min="9466" max="9466" width="14.42578125" style="1" customWidth="1"/>
    <col min="9467" max="9467" width="15.7109375" style="1" customWidth="1"/>
    <col min="9468" max="9468" width="15.85546875" style="1" customWidth="1"/>
    <col min="9469" max="9469" width="15" style="1" customWidth="1"/>
    <col min="9470" max="9470" width="14.42578125" style="1" customWidth="1"/>
    <col min="9471" max="9471" width="10.85546875" style="1" customWidth="1"/>
    <col min="9472" max="9472" width="11.140625" style="1" customWidth="1"/>
    <col min="9473" max="9473" width="14.7109375" style="1" customWidth="1"/>
    <col min="9474" max="9474" width="15.28515625" style="1" customWidth="1"/>
    <col min="9475" max="9476" width="13.85546875" style="1" customWidth="1"/>
    <col min="9477" max="9477" width="13.28515625" style="1" customWidth="1"/>
    <col min="9478" max="9478" width="13.7109375" style="1" customWidth="1"/>
    <col min="9479" max="9709" width="9.140625" style="1"/>
    <col min="9710" max="9710" width="5.28515625" style="1" customWidth="1"/>
    <col min="9711" max="9711" width="7.42578125" style="1" customWidth="1"/>
    <col min="9712" max="9712" width="17.5703125" style="1" customWidth="1"/>
    <col min="9713" max="9713" width="24" style="1" customWidth="1"/>
    <col min="9714" max="9714" width="22.140625" style="1" customWidth="1"/>
    <col min="9715" max="9715" width="20.140625" style="1" customWidth="1"/>
    <col min="9716" max="9716" width="39.7109375" style="1" customWidth="1"/>
    <col min="9717" max="9717" width="10.5703125" style="1" customWidth="1"/>
    <col min="9718" max="9718" width="15.28515625" style="1" customWidth="1"/>
    <col min="9719" max="9719" width="12.85546875" style="1" customWidth="1"/>
    <col min="9720" max="9720" width="13.140625" style="1" customWidth="1"/>
    <col min="9721" max="9721" width="17.5703125" style="1" customWidth="1"/>
    <col min="9722" max="9722" width="14.42578125" style="1" customWidth="1"/>
    <col min="9723" max="9723" width="15.7109375" style="1" customWidth="1"/>
    <col min="9724" max="9724" width="15.85546875" style="1" customWidth="1"/>
    <col min="9725" max="9725" width="15" style="1" customWidth="1"/>
    <col min="9726" max="9726" width="14.42578125" style="1" customWidth="1"/>
    <col min="9727" max="9727" width="10.85546875" style="1" customWidth="1"/>
    <col min="9728" max="9728" width="11.140625" style="1" customWidth="1"/>
    <col min="9729" max="9729" width="14.7109375" style="1" customWidth="1"/>
    <col min="9730" max="9730" width="15.28515625" style="1" customWidth="1"/>
    <col min="9731" max="9732" width="13.85546875" style="1" customWidth="1"/>
    <col min="9733" max="9733" width="13.28515625" style="1" customWidth="1"/>
    <col min="9734" max="9734" width="13.7109375" style="1" customWidth="1"/>
    <col min="9735" max="9965" width="9.140625" style="1"/>
    <col min="9966" max="9966" width="5.28515625" style="1" customWidth="1"/>
    <col min="9967" max="9967" width="7.42578125" style="1" customWidth="1"/>
    <col min="9968" max="9968" width="17.5703125" style="1" customWidth="1"/>
    <col min="9969" max="9969" width="24" style="1" customWidth="1"/>
    <col min="9970" max="9970" width="22.140625" style="1" customWidth="1"/>
    <col min="9971" max="9971" width="20.140625" style="1" customWidth="1"/>
    <col min="9972" max="9972" width="39.7109375" style="1" customWidth="1"/>
    <col min="9973" max="9973" width="10.5703125" style="1" customWidth="1"/>
    <col min="9974" max="9974" width="15.28515625" style="1" customWidth="1"/>
    <col min="9975" max="9975" width="12.85546875" style="1" customWidth="1"/>
    <col min="9976" max="9976" width="13.140625" style="1" customWidth="1"/>
    <col min="9977" max="9977" width="17.5703125" style="1" customWidth="1"/>
    <col min="9978" max="9978" width="14.42578125" style="1" customWidth="1"/>
    <col min="9979" max="9979" width="15.7109375" style="1" customWidth="1"/>
    <col min="9980" max="9980" width="15.85546875" style="1" customWidth="1"/>
    <col min="9981" max="9981" width="15" style="1" customWidth="1"/>
    <col min="9982" max="9982" width="14.42578125" style="1" customWidth="1"/>
    <col min="9983" max="9983" width="10.85546875" style="1" customWidth="1"/>
    <col min="9984" max="9984" width="11.140625" style="1" customWidth="1"/>
    <col min="9985" max="9985" width="14.7109375" style="1" customWidth="1"/>
    <col min="9986" max="9986" width="15.28515625" style="1" customWidth="1"/>
    <col min="9987" max="9988" width="13.85546875" style="1" customWidth="1"/>
    <col min="9989" max="9989" width="13.28515625" style="1" customWidth="1"/>
    <col min="9990" max="9990" width="13.7109375" style="1" customWidth="1"/>
    <col min="9991" max="10221" width="9.140625" style="1"/>
    <col min="10222" max="10222" width="5.28515625" style="1" customWidth="1"/>
    <col min="10223" max="10223" width="7.42578125" style="1" customWidth="1"/>
    <col min="10224" max="10224" width="17.5703125" style="1" customWidth="1"/>
    <col min="10225" max="10225" width="24" style="1" customWidth="1"/>
    <col min="10226" max="10226" width="22.140625" style="1" customWidth="1"/>
    <col min="10227" max="10227" width="20.140625" style="1" customWidth="1"/>
    <col min="10228" max="10228" width="39.7109375" style="1" customWidth="1"/>
    <col min="10229" max="10229" width="10.5703125" style="1" customWidth="1"/>
    <col min="10230" max="10230" width="15.28515625" style="1" customWidth="1"/>
    <col min="10231" max="10231" width="12.85546875" style="1" customWidth="1"/>
    <col min="10232" max="10232" width="13.140625" style="1" customWidth="1"/>
    <col min="10233" max="10233" width="17.5703125" style="1" customWidth="1"/>
    <col min="10234" max="10234" width="14.42578125" style="1" customWidth="1"/>
    <col min="10235" max="10235" width="15.7109375" style="1" customWidth="1"/>
    <col min="10236" max="10236" width="15.85546875" style="1" customWidth="1"/>
    <col min="10237" max="10237" width="15" style="1" customWidth="1"/>
    <col min="10238" max="10238" width="14.42578125" style="1" customWidth="1"/>
    <col min="10239" max="10239" width="10.85546875" style="1" customWidth="1"/>
    <col min="10240" max="10240" width="11.140625" style="1" customWidth="1"/>
    <col min="10241" max="10241" width="14.7109375" style="1" customWidth="1"/>
    <col min="10242" max="10242" width="15.28515625" style="1" customWidth="1"/>
    <col min="10243" max="10244" width="13.85546875" style="1" customWidth="1"/>
    <col min="10245" max="10245" width="13.28515625" style="1" customWidth="1"/>
    <col min="10246" max="10246" width="13.7109375" style="1" customWidth="1"/>
    <col min="10247" max="10477" width="9.140625" style="1"/>
    <col min="10478" max="10478" width="5.28515625" style="1" customWidth="1"/>
    <col min="10479" max="10479" width="7.42578125" style="1" customWidth="1"/>
    <col min="10480" max="10480" width="17.5703125" style="1" customWidth="1"/>
    <col min="10481" max="10481" width="24" style="1" customWidth="1"/>
    <col min="10482" max="10482" width="22.140625" style="1" customWidth="1"/>
    <col min="10483" max="10483" width="20.140625" style="1" customWidth="1"/>
    <col min="10484" max="10484" width="39.7109375" style="1" customWidth="1"/>
    <col min="10485" max="10485" width="10.5703125" style="1" customWidth="1"/>
    <col min="10486" max="10486" width="15.28515625" style="1" customWidth="1"/>
    <col min="10487" max="10487" width="12.85546875" style="1" customWidth="1"/>
    <col min="10488" max="10488" width="13.140625" style="1" customWidth="1"/>
    <col min="10489" max="10489" width="17.5703125" style="1" customWidth="1"/>
    <col min="10490" max="10490" width="14.42578125" style="1" customWidth="1"/>
    <col min="10491" max="10491" width="15.7109375" style="1" customWidth="1"/>
    <col min="10492" max="10492" width="15.85546875" style="1" customWidth="1"/>
    <col min="10493" max="10493" width="15" style="1" customWidth="1"/>
    <col min="10494" max="10494" width="14.42578125" style="1" customWidth="1"/>
    <col min="10495" max="10495" width="10.85546875" style="1" customWidth="1"/>
    <col min="10496" max="10496" width="11.140625" style="1" customWidth="1"/>
    <col min="10497" max="10497" width="14.7109375" style="1" customWidth="1"/>
    <col min="10498" max="10498" width="15.28515625" style="1" customWidth="1"/>
    <col min="10499" max="10500" width="13.85546875" style="1" customWidth="1"/>
    <col min="10501" max="10501" width="13.28515625" style="1" customWidth="1"/>
    <col min="10502" max="10502" width="13.7109375" style="1" customWidth="1"/>
    <col min="10503" max="10733" width="9.140625" style="1"/>
    <col min="10734" max="10734" width="5.28515625" style="1" customWidth="1"/>
    <col min="10735" max="10735" width="7.42578125" style="1" customWidth="1"/>
    <col min="10736" max="10736" width="17.5703125" style="1" customWidth="1"/>
    <col min="10737" max="10737" width="24" style="1" customWidth="1"/>
    <col min="10738" max="10738" width="22.140625" style="1" customWidth="1"/>
    <col min="10739" max="10739" width="20.140625" style="1" customWidth="1"/>
    <col min="10740" max="10740" width="39.7109375" style="1" customWidth="1"/>
    <col min="10741" max="10741" width="10.5703125" style="1" customWidth="1"/>
    <col min="10742" max="10742" width="15.28515625" style="1" customWidth="1"/>
    <col min="10743" max="10743" width="12.85546875" style="1" customWidth="1"/>
    <col min="10744" max="10744" width="13.140625" style="1" customWidth="1"/>
    <col min="10745" max="10745" width="17.5703125" style="1" customWidth="1"/>
    <col min="10746" max="10746" width="14.42578125" style="1" customWidth="1"/>
    <col min="10747" max="10747" width="15.7109375" style="1" customWidth="1"/>
    <col min="10748" max="10748" width="15.85546875" style="1" customWidth="1"/>
    <col min="10749" max="10749" width="15" style="1" customWidth="1"/>
    <col min="10750" max="10750" width="14.42578125" style="1" customWidth="1"/>
    <col min="10751" max="10751" width="10.85546875" style="1" customWidth="1"/>
    <col min="10752" max="10752" width="11.140625" style="1" customWidth="1"/>
    <col min="10753" max="10753" width="14.7109375" style="1" customWidth="1"/>
    <col min="10754" max="10754" width="15.28515625" style="1" customWidth="1"/>
    <col min="10755" max="10756" width="13.85546875" style="1" customWidth="1"/>
    <col min="10757" max="10757" width="13.28515625" style="1" customWidth="1"/>
    <col min="10758" max="10758" width="13.7109375" style="1" customWidth="1"/>
    <col min="10759" max="10989" width="9.140625" style="1"/>
    <col min="10990" max="10990" width="5.28515625" style="1" customWidth="1"/>
    <col min="10991" max="10991" width="7.42578125" style="1" customWidth="1"/>
    <col min="10992" max="10992" width="17.5703125" style="1" customWidth="1"/>
    <col min="10993" max="10993" width="24" style="1" customWidth="1"/>
    <col min="10994" max="10994" width="22.140625" style="1" customWidth="1"/>
    <col min="10995" max="10995" width="20.140625" style="1" customWidth="1"/>
    <col min="10996" max="10996" width="39.7109375" style="1" customWidth="1"/>
    <col min="10997" max="10997" width="10.5703125" style="1" customWidth="1"/>
    <col min="10998" max="10998" width="15.28515625" style="1" customWidth="1"/>
    <col min="10999" max="10999" width="12.85546875" style="1" customWidth="1"/>
    <col min="11000" max="11000" width="13.140625" style="1" customWidth="1"/>
    <col min="11001" max="11001" width="17.5703125" style="1" customWidth="1"/>
    <col min="11002" max="11002" width="14.42578125" style="1" customWidth="1"/>
    <col min="11003" max="11003" width="15.7109375" style="1" customWidth="1"/>
    <col min="11004" max="11004" width="15.85546875" style="1" customWidth="1"/>
    <col min="11005" max="11005" width="15" style="1" customWidth="1"/>
    <col min="11006" max="11006" width="14.42578125" style="1" customWidth="1"/>
    <col min="11007" max="11007" width="10.85546875" style="1" customWidth="1"/>
    <col min="11008" max="11008" width="11.140625" style="1" customWidth="1"/>
    <col min="11009" max="11009" width="14.7109375" style="1" customWidth="1"/>
    <col min="11010" max="11010" width="15.28515625" style="1" customWidth="1"/>
    <col min="11011" max="11012" width="13.85546875" style="1" customWidth="1"/>
    <col min="11013" max="11013" width="13.28515625" style="1" customWidth="1"/>
    <col min="11014" max="11014" width="13.7109375" style="1" customWidth="1"/>
    <col min="11015" max="11245" width="9.140625" style="1"/>
    <col min="11246" max="11246" width="5.28515625" style="1" customWidth="1"/>
    <col min="11247" max="11247" width="7.42578125" style="1" customWidth="1"/>
    <col min="11248" max="11248" width="17.5703125" style="1" customWidth="1"/>
    <col min="11249" max="11249" width="24" style="1" customWidth="1"/>
    <col min="11250" max="11250" width="22.140625" style="1" customWidth="1"/>
    <col min="11251" max="11251" width="20.140625" style="1" customWidth="1"/>
    <col min="11252" max="11252" width="39.7109375" style="1" customWidth="1"/>
    <col min="11253" max="11253" width="10.5703125" style="1" customWidth="1"/>
    <col min="11254" max="11254" width="15.28515625" style="1" customWidth="1"/>
    <col min="11255" max="11255" width="12.85546875" style="1" customWidth="1"/>
    <col min="11256" max="11256" width="13.140625" style="1" customWidth="1"/>
    <col min="11257" max="11257" width="17.5703125" style="1" customWidth="1"/>
    <col min="11258" max="11258" width="14.42578125" style="1" customWidth="1"/>
    <col min="11259" max="11259" width="15.7109375" style="1" customWidth="1"/>
    <col min="11260" max="11260" width="15.85546875" style="1" customWidth="1"/>
    <col min="11261" max="11261" width="15" style="1" customWidth="1"/>
    <col min="11262" max="11262" width="14.42578125" style="1" customWidth="1"/>
    <col min="11263" max="11263" width="10.85546875" style="1" customWidth="1"/>
    <col min="11264" max="11264" width="11.140625" style="1" customWidth="1"/>
    <col min="11265" max="11265" width="14.7109375" style="1" customWidth="1"/>
    <col min="11266" max="11266" width="15.28515625" style="1" customWidth="1"/>
    <col min="11267" max="11268" width="13.85546875" style="1" customWidth="1"/>
    <col min="11269" max="11269" width="13.28515625" style="1" customWidth="1"/>
    <col min="11270" max="11270" width="13.7109375" style="1" customWidth="1"/>
    <col min="11271" max="11501" width="9.140625" style="1"/>
    <col min="11502" max="11502" width="5.28515625" style="1" customWidth="1"/>
    <col min="11503" max="11503" width="7.42578125" style="1" customWidth="1"/>
    <col min="11504" max="11504" width="17.5703125" style="1" customWidth="1"/>
    <col min="11505" max="11505" width="24" style="1" customWidth="1"/>
    <col min="11506" max="11506" width="22.140625" style="1" customWidth="1"/>
    <col min="11507" max="11507" width="20.140625" style="1" customWidth="1"/>
    <col min="11508" max="11508" width="39.7109375" style="1" customWidth="1"/>
    <col min="11509" max="11509" width="10.5703125" style="1" customWidth="1"/>
    <col min="11510" max="11510" width="15.28515625" style="1" customWidth="1"/>
    <col min="11511" max="11511" width="12.85546875" style="1" customWidth="1"/>
    <col min="11512" max="11512" width="13.140625" style="1" customWidth="1"/>
    <col min="11513" max="11513" width="17.5703125" style="1" customWidth="1"/>
    <col min="11514" max="11514" width="14.42578125" style="1" customWidth="1"/>
    <col min="11515" max="11515" width="15.7109375" style="1" customWidth="1"/>
    <col min="11516" max="11516" width="15.85546875" style="1" customWidth="1"/>
    <col min="11517" max="11517" width="15" style="1" customWidth="1"/>
    <col min="11518" max="11518" width="14.42578125" style="1" customWidth="1"/>
    <col min="11519" max="11519" width="10.85546875" style="1" customWidth="1"/>
    <col min="11520" max="11520" width="11.140625" style="1" customWidth="1"/>
    <col min="11521" max="11521" width="14.7109375" style="1" customWidth="1"/>
    <col min="11522" max="11522" width="15.28515625" style="1" customWidth="1"/>
    <col min="11523" max="11524" width="13.85546875" style="1" customWidth="1"/>
    <col min="11525" max="11525" width="13.28515625" style="1" customWidth="1"/>
    <col min="11526" max="11526" width="13.7109375" style="1" customWidth="1"/>
    <col min="11527" max="11757" width="9.140625" style="1"/>
    <col min="11758" max="11758" width="5.28515625" style="1" customWidth="1"/>
    <col min="11759" max="11759" width="7.42578125" style="1" customWidth="1"/>
    <col min="11760" max="11760" width="17.5703125" style="1" customWidth="1"/>
    <col min="11761" max="11761" width="24" style="1" customWidth="1"/>
    <col min="11762" max="11762" width="22.140625" style="1" customWidth="1"/>
    <col min="11763" max="11763" width="20.140625" style="1" customWidth="1"/>
    <col min="11764" max="11764" width="39.7109375" style="1" customWidth="1"/>
    <col min="11765" max="11765" width="10.5703125" style="1" customWidth="1"/>
    <col min="11766" max="11766" width="15.28515625" style="1" customWidth="1"/>
    <col min="11767" max="11767" width="12.85546875" style="1" customWidth="1"/>
    <col min="11768" max="11768" width="13.140625" style="1" customWidth="1"/>
    <col min="11769" max="11769" width="17.5703125" style="1" customWidth="1"/>
    <col min="11770" max="11770" width="14.42578125" style="1" customWidth="1"/>
    <col min="11771" max="11771" width="15.7109375" style="1" customWidth="1"/>
    <col min="11772" max="11772" width="15.85546875" style="1" customWidth="1"/>
    <col min="11773" max="11773" width="15" style="1" customWidth="1"/>
    <col min="11774" max="11774" width="14.42578125" style="1" customWidth="1"/>
    <col min="11775" max="11775" width="10.85546875" style="1" customWidth="1"/>
    <col min="11776" max="11776" width="11.140625" style="1" customWidth="1"/>
    <col min="11777" max="11777" width="14.7109375" style="1" customWidth="1"/>
    <col min="11778" max="11778" width="15.28515625" style="1" customWidth="1"/>
    <col min="11779" max="11780" width="13.85546875" style="1" customWidth="1"/>
    <col min="11781" max="11781" width="13.28515625" style="1" customWidth="1"/>
    <col min="11782" max="11782" width="13.7109375" style="1" customWidth="1"/>
    <col min="11783" max="12013" width="9.140625" style="1"/>
    <col min="12014" max="12014" width="5.28515625" style="1" customWidth="1"/>
    <col min="12015" max="12015" width="7.42578125" style="1" customWidth="1"/>
    <col min="12016" max="12016" width="17.5703125" style="1" customWidth="1"/>
    <col min="12017" max="12017" width="24" style="1" customWidth="1"/>
    <col min="12018" max="12018" width="22.140625" style="1" customWidth="1"/>
    <col min="12019" max="12019" width="20.140625" style="1" customWidth="1"/>
    <col min="12020" max="12020" width="39.7109375" style="1" customWidth="1"/>
    <col min="12021" max="12021" width="10.5703125" style="1" customWidth="1"/>
    <col min="12022" max="12022" width="15.28515625" style="1" customWidth="1"/>
    <col min="12023" max="12023" width="12.85546875" style="1" customWidth="1"/>
    <col min="12024" max="12024" width="13.140625" style="1" customWidth="1"/>
    <col min="12025" max="12025" width="17.5703125" style="1" customWidth="1"/>
    <col min="12026" max="12026" width="14.42578125" style="1" customWidth="1"/>
    <col min="12027" max="12027" width="15.7109375" style="1" customWidth="1"/>
    <col min="12028" max="12028" width="15.85546875" style="1" customWidth="1"/>
    <col min="12029" max="12029" width="15" style="1" customWidth="1"/>
    <col min="12030" max="12030" width="14.42578125" style="1" customWidth="1"/>
    <col min="12031" max="12031" width="10.85546875" style="1" customWidth="1"/>
    <col min="12032" max="12032" width="11.140625" style="1" customWidth="1"/>
    <col min="12033" max="12033" width="14.7109375" style="1" customWidth="1"/>
    <col min="12034" max="12034" width="15.28515625" style="1" customWidth="1"/>
    <col min="12035" max="12036" width="13.85546875" style="1" customWidth="1"/>
    <col min="12037" max="12037" width="13.28515625" style="1" customWidth="1"/>
    <col min="12038" max="12038" width="13.7109375" style="1" customWidth="1"/>
    <col min="12039" max="12269" width="9.140625" style="1"/>
    <col min="12270" max="12270" width="5.28515625" style="1" customWidth="1"/>
    <col min="12271" max="12271" width="7.42578125" style="1" customWidth="1"/>
    <col min="12272" max="12272" width="17.5703125" style="1" customWidth="1"/>
    <col min="12273" max="12273" width="24" style="1" customWidth="1"/>
    <col min="12274" max="12274" width="22.140625" style="1" customWidth="1"/>
    <col min="12275" max="12275" width="20.140625" style="1" customWidth="1"/>
    <col min="12276" max="12276" width="39.7109375" style="1" customWidth="1"/>
    <col min="12277" max="12277" width="10.5703125" style="1" customWidth="1"/>
    <col min="12278" max="12278" width="15.28515625" style="1" customWidth="1"/>
    <col min="12279" max="12279" width="12.85546875" style="1" customWidth="1"/>
    <col min="12280" max="12280" width="13.140625" style="1" customWidth="1"/>
    <col min="12281" max="12281" width="17.5703125" style="1" customWidth="1"/>
    <col min="12282" max="12282" width="14.42578125" style="1" customWidth="1"/>
    <col min="12283" max="12283" width="15.7109375" style="1" customWidth="1"/>
    <col min="12284" max="12284" width="15.85546875" style="1" customWidth="1"/>
    <col min="12285" max="12285" width="15" style="1" customWidth="1"/>
    <col min="12286" max="12286" width="14.42578125" style="1" customWidth="1"/>
    <col min="12287" max="12287" width="10.85546875" style="1" customWidth="1"/>
    <col min="12288" max="12288" width="11.140625" style="1" customWidth="1"/>
    <col min="12289" max="12289" width="14.7109375" style="1" customWidth="1"/>
    <col min="12290" max="12290" width="15.28515625" style="1" customWidth="1"/>
    <col min="12291" max="12292" width="13.85546875" style="1" customWidth="1"/>
    <col min="12293" max="12293" width="13.28515625" style="1" customWidth="1"/>
    <col min="12294" max="12294" width="13.7109375" style="1" customWidth="1"/>
    <col min="12295" max="12525" width="9.140625" style="1"/>
    <col min="12526" max="12526" width="5.28515625" style="1" customWidth="1"/>
    <col min="12527" max="12527" width="7.42578125" style="1" customWidth="1"/>
    <col min="12528" max="12528" width="17.5703125" style="1" customWidth="1"/>
    <col min="12529" max="12529" width="24" style="1" customWidth="1"/>
    <col min="12530" max="12530" width="22.140625" style="1" customWidth="1"/>
    <col min="12531" max="12531" width="20.140625" style="1" customWidth="1"/>
    <col min="12532" max="12532" width="39.7109375" style="1" customWidth="1"/>
    <col min="12533" max="12533" width="10.5703125" style="1" customWidth="1"/>
    <col min="12534" max="12534" width="15.28515625" style="1" customWidth="1"/>
    <col min="12535" max="12535" width="12.85546875" style="1" customWidth="1"/>
    <col min="12536" max="12536" width="13.140625" style="1" customWidth="1"/>
    <col min="12537" max="12537" width="17.5703125" style="1" customWidth="1"/>
    <col min="12538" max="12538" width="14.42578125" style="1" customWidth="1"/>
    <col min="12539" max="12539" width="15.7109375" style="1" customWidth="1"/>
    <col min="12540" max="12540" width="15.85546875" style="1" customWidth="1"/>
    <col min="12541" max="12541" width="15" style="1" customWidth="1"/>
    <col min="12542" max="12542" width="14.42578125" style="1" customWidth="1"/>
    <col min="12543" max="12543" width="10.85546875" style="1" customWidth="1"/>
    <col min="12544" max="12544" width="11.140625" style="1" customWidth="1"/>
    <col min="12545" max="12545" width="14.7109375" style="1" customWidth="1"/>
    <col min="12546" max="12546" width="15.28515625" style="1" customWidth="1"/>
    <col min="12547" max="12548" width="13.85546875" style="1" customWidth="1"/>
    <col min="12549" max="12549" width="13.28515625" style="1" customWidth="1"/>
    <col min="12550" max="12550" width="13.7109375" style="1" customWidth="1"/>
    <col min="12551" max="12781" width="9.140625" style="1"/>
    <col min="12782" max="12782" width="5.28515625" style="1" customWidth="1"/>
    <col min="12783" max="12783" width="7.42578125" style="1" customWidth="1"/>
    <col min="12784" max="12784" width="17.5703125" style="1" customWidth="1"/>
    <col min="12785" max="12785" width="24" style="1" customWidth="1"/>
    <col min="12786" max="12786" width="22.140625" style="1" customWidth="1"/>
    <col min="12787" max="12787" width="20.140625" style="1" customWidth="1"/>
    <col min="12788" max="12788" width="39.7109375" style="1" customWidth="1"/>
    <col min="12789" max="12789" width="10.5703125" style="1" customWidth="1"/>
    <col min="12790" max="12790" width="15.28515625" style="1" customWidth="1"/>
    <col min="12791" max="12791" width="12.85546875" style="1" customWidth="1"/>
    <col min="12792" max="12792" width="13.140625" style="1" customWidth="1"/>
    <col min="12793" max="12793" width="17.5703125" style="1" customWidth="1"/>
    <col min="12794" max="12794" width="14.42578125" style="1" customWidth="1"/>
    <col min="12795" max="12795" width="15.7109375" style="1" customWidth="1"/>
    <col min="12796" max="12796" width="15.85546875" style="1" customWidth="1"/>
    <col min="12797" max="12797" width="15" style="1" customWidth="1"/>
    <col min="12798" max="12798" width="14.42578125" style="1" customWidth="1"/>
    <col min="12799" max="12799" width="10.85546875" style="1" customWidth="1"/>
    <col min="12800" max="12800" width="11.140625" style="1" customWidth="1"/>
    <col min="12801" max="12801" width="14.7109375" style="1" customWidth="1"/>
    <col min="12802" max="12802" width="15.28515625" style="1" customWidth="1"/>
    <col min="12803" max="12804" width="13.85546875" style="1" customWidth="1"/>
    <col min="12805" max="12805" width="13.28515625" style="1" customWidth="1"/>
    <col min="12806" max="12806" width="13.7109375" style="1" customWidth="1"/>
    <col min="12807" max="13037" width="9.140625" style="1"/>
    <col min="13038" max="13038" width="5.28515625" style="1" customWidth="1"/>
    <col min="13039" max="13039" width="7.42578125" style="1" customWidth="1"/>
    <col min="13040" max="13040" width="17.5703125" style="1" customWidth="1"/>
    <col min="13041" max="13041" width="24" style="1" customWidth="1"/>
    <col min="13042" max="13042" width="22.140625" style="1" customWidth="1"/>
    <col min="13043" max="13043" width="20.140625" style="1" customWidth="1"/>
    <col min="13044" max="13044" width="39.7109375" style="1" customWidth="1"/>
    <col min="13045" max="13045" width="10.5703125" style="1" customWidth="1"/>
    <col min="13046" max="13046" width="15.28515625" style="1" customWidth="1"/>
    <col min="13047" max="13047" width="12.85546875" style="1" customWidth="1"/>
    <col min="13048" max="13048" width="13.140625" style="1" customWidth="1"/>
    <col min="13049" max="13049" width="17.5703125" style="1" customWidth="1"/>
    <col min="13050" max="13050" width="14.42578125" style="1" customWidth="1"/>
    <col min="13051" max="13051" width="15.7109375" style="1" customWidth="1"/>
    <col min="13052" max="13052" width="15.85546875" style="1" customWidth="1"/>
    <col min="13053" max="13053" width="15" style="1" customWidth="1"/>
    <col min="13054" max="13054" width="14.42578125" style="1" customWidth="1"/>
    <col min="13055" max="13055" width="10.85546875" style="1" customWidth="1"/>
    <col min="13056" max="13056" width="11.140625" style="1" customWidth="1"/>
    <col min="13057" max="13057" width="14.7109375" style="1" customWidth="1"/>
    <col min="13058" max="13058" width="15.28515625" style="1" customWidth="1"/>
    <col min="13059" max="13060" width="13.85546875" style="1" customWidth="1"/>
    <col min="13061" max="13061" width="13.28515625" style="1" customWidth="1"/>
    <col min="13062" max="13062" width="13.7109375" style="1" customWidth="1"/>
    <col min="13063" max="13293" width="9.140625" style="1"/>
    <col min="13294" max="13294" width="5.28515625" style="1" customWidth="1"/>
    <col min="13295" max="13295" width="7.42578125" style="1" customWidth="1"/>
    <col min="13296" max="13296" width="17.5703125" style="1" customWidth="1"/>
    <col min="13297" max="13297" width="24" style="1" customWidth="1"/>
    <col min="13298" max="13298" width="22.140625" style="1" customWidth="1"/>
    <col min="13299" max="13299" width="20.140625" style="1" customWidth="1"/>
    <col min="13300" max="13300" width="39.7109375" style="1" customWidth="1"/>
    <col min="13301" max="13301" width="10.5703125" style="1" customWidth="1"/>
    <col min="13302" max="13302" width="15.28515625" style="1" customWidth="1"/>
    <col min="13303" max="13303" width="12.85546875" style="1" customWidth="1"/>
    <col min="13304" max="13304" width="13.140625" style="1" customWidth="1"/>
    <col min="13305" max="13305" width="17.5703125" style="1" customWidth="1"/>
    <col min="13306" max="13306" width="14.42578125" style="1" customWidth="1"/>
    <col min="13307" max="13307" width="15.7109375" style="1" customWidth="1"/>
    <col min="13308" max="13308" width="15.85546875" style="1" customWidth="1"/>
    <col min="13309" max="13309" width="15" style="1" customWidth="1"/>
    <col min="13310" max="13310" width="14.42578125" style="1" customWidth="1"/>
    <col min="13311" max="13311" width="10.85546875" style="1" customWidth="1"/>
    <col min="13312" max="13312" width="11.140625" style="1" customWidth="1"/>
    <col min="13313" max="13313" width="14.7109375" style="1" customWidth="1"/>
    <col min="13314" max="13314" width="15.28515625" style="1" customWidth="1"/>
    <col min="13315" max="13316" width="13.85546875" style="1" customWidth="1"/>
    <col min="13317" max="13317" width="13.28515625" style="1" customWidth="1"/>
    <col min="13318" max="13318" width="13.7109375" style="1" customWidth="1"/>
    <col min="13319" max="13549" width="9.140625" style="1"/>
    <col min="13550" max="13550" width="5.28515625" style="1" customWidth="1"/>
    <col min="13551" max="13551" width="7.42578125" style="1" customWidth="1"/>
    <col min="13552" max="13552" width="17.5703125" style="1" customWidth="1"/>
    <col min="13553" max="13553" width="24" style="1" customWidth="1"/>
    <col min="13554" max="13554" width="22.140625" style="1" customWidth="1"/>
    <col min="13555" max="13555" width="20.140625" style="1" customWidth="1"/>
    <col min="13556" max="13556" width="39.7109375" style="1" customWidth="1"/>
    <col min="13557" max="13557" width="10.5703125" style="1" customWidth="1"/>
    <col min="13558" max="13558" width="15.28515625" style="1" customWidth="1"/>
    <col min="13559" max="13559" width="12.85546875" style="1" customWidth="1"/>
    <col min="13560" max="13560" width="13.140625" style="1" customWidth="1"/>
    <col min="13561" max="13561" width="17.5703125" style="1" customWidth="1"/>
    <col min="13562" max="13562" width="14.42578125" style="1" customWidth="1"/>
    <col min="13563" max="13563" width="15.7109375" style="1" customWidth="1"/>
    <col min="13564" max="13564" width="15.85546875" style="1" customWidth="1"/>
    <col min="13565" max="13565" width="15" style="1" customWidth="1"/>
    <col min="13566" max="13566" width="14.42578125" style="1" customWidth="1"/>
    <col min="13567" max="13567" width="10.85546875" style="1" customWidth="1"/>
    <col min="13568" max="13568" width="11.140625" style="1" customWidth="1"/>
    <col min="13569" max="13569" width="14.7109375" style="1" customWidth="1"/>
    <col min="13570" max="13570" width="15.28515625" style="1" customWidth="1"/>
    <col min="13571" max="13572" width="13.85546875" style="1" customWidth="1"/>
    <col min="13573" max="13573" width="13.28515625" style="1" customWidth="1"/>
    <col min="13574" max="13574" width="13.7109375" style="1" customWidth="1"/>
    <col min="13575" max="13805" width="9.140625" style="1"/>
    <col min="13806" max="13806" width="5.28515625" style="1" customWidth="1"/>
    <col min="13807" max="13807" width="7.42578125" style="1" customWidth="1"/>
    <col min="13808" max="13808" width="17.5703125" style="1" customWidth="1"/>
    <col min="13809" max="13809" width="24" style="1" customWidth="1"/>
    <col min="13810" max="13810" width="22.140625" style="1" customWidth="1"/>
    <col min="13811" max="13811" width="20.140625" style="1" customWidth="1"/>
    <col min="13812" max="13812" width="39.7109375" style="1" customWidth="1"/>
    <col min="13813" max="13813" width="10.5703125" style="1" customWidth="1"/>
    <col min="13814" max="13814" width="15.28515625" style="1" customWidth="1"/>
    <col min="13815" max="13815" width="12.85546875" style="1" customWidth="1"/>
    <col min="13816" max="13816" width="13.140625" style="1" customWidth="1"/>
    <col min="13817" max="13817" width="17.5703125" style="1" customWidth="1"/>
    <col min="13818" max="13818" width="14.42578125" style="1" customWidth="1"/>
    <col min="13819" max="13819" width="15.7109375" style="1" customWidth="1"/>
    <col min="13820" max="13820" width="15.85546875" style="1" customWidth="1"/>
    <col min="13821" max="13821" width="15" style="1" customWidth="1"/>
    <col min="13822" max="13822" width="14.42578125" style="1" customWidth="1"/>
    <col min="13823" max="13823" width="10.85546875" style="1" customWidth="1"/>
    <col min="13824" max="13824" width="11.140625" style="1" customWidth="1"/>
    <col min="13825" max="13825" width="14.7109375" style="1" customWidth="1"/>
    <col min="13826" max="13826" width="15.28515625" style="1" customWidth="1"/>
    <col min="13827" max="13828" width="13.85546875" style="1" customWidth="1"/>
    <col min="13829" max="13829" width="13.28515625" style="1" customWidth="1"/>
    <col min="13830" max="13830" width="13.7109375" style="1" customWidth="1"/>
    <col min="13831" max="14061" width="9.140625" style="1"/>
    <col min="14062" max="14062" width="5.28515625" style="1" customWidth="1"/>
    <col min="14063" max="14063" width="7.42578125" style="1" customWidth="1"/>
    <col min="14064" max="14064" width="17.5703125" style="1" customWidth="1"/>
    <col min="14065" max="14065" width="24" style="1" customWidth="1"/>
    <col min="14066" max="14066" width="22.140625" style="1" customWidth="1"/>
    <col min="14067" max="14067" width="20.140625" style="1" customWidth="1"/>
    <col min="14068" max="14068" width="39.7109375" style="1" customWidth="1"/>
    <col min="14069" max="14069" width="10.5703125" style="1" customWidth="1"/>
    <col min="14070" max="14070" width="15.28515625" style="1" customWidth="1"/>
    <col min="14071" max="14071" width="12.85546875" style="1" customWidth="1"/>
    <col min="14072" max="14072" width="13.140625" style="1" customWidth="1"/>
    <col min="14073" max="14073" width="17.5703125" style="1" customWidth="1"/>
    <col min="14074" max="14074" width="14.42578125" style="1" customWidth="1"/>
    <col min="14075" max="14075" width="15.7109375" style="1" customWidth="1"/>
    <col min="14076" max="14076" width="15.85546875" style="1" customWidth="1"/>
    <col min="14077" max="14077" width="15" style="1" customWidth="1"/>
    <col min="14078" max="14078" width="14.42578125" style="1" customWidth="1"/>
    <col min="14079" max="14079" width="10.85546875" style="1" customWidth="1"/>
    <col min="14080" max="14080" width="11.140625" style="1" customWidth="1"/>
    <col min="14081" max="14081" width="14.7109375" style="1" customWidth="1"/>
    <col min="14082" max="14082" width="15.28515625" style="1" customWidth="1"/>
    <col min="14083" max="14084" width="13.85546875" style="1" customWidth="1"/>
    <col min="14085" max="14085" width="13.28515625" style="1" customWidth="1"/>
    <col min="14086" max="14086" width="13.7109375" style="1" customWidth="1"/>
    <col min="14087" max="14317" width="9.140625" style="1"/>
    <col min="14318" max="14318" width="5.28515625" style="1" customWidth="1"/>
    <col min="14319" max="14319" width="7.42578125" style="1" customWidth="1"/>
    <col min="14320" max="14320" width="17.5703125" style="1" customWidth="1"/>
    <col min="14321" max="14321" width="24" style="1" customWidth="1"/>
    <col min="14322" max="14322" width="22.140625" style="1" customWidth="1"/>
    <col min="14323" max="14323" width="20.140625" style="1" customWidth="1"/>
    <col min="14324" max="14324" width="39.7109375" style="1" customWidth="1"/>
    <col min="14325" max="14325" width="10.5703125" style="1" customWidth="1"/>
    <col min="14326" max="14326" width="15.28515625" style="1" customWidth="1"/>
    <col min="14327" max="14327" width="12.85546875" style="1" customWidth="1"/>
    <col min="14328" max="14328" width="13.140625" style="1" customWidth="1"/>
    <col min="14329" max="14329" width="17.5703125" style="1" customWidth="1"/>
    <col min="14330" max="14330" width="14.42578125" style="1" customWidth="1"/>
    <col min="14331" max="14331" width="15.7109375" style="1" customWidth="1"/>
    <col min="14332" max="14332" width="15.85546875" style="1" customWidth="1"/>
    <col min="14333" max="14333" width="15" style="1" customWidth="1"/>
    <col min="14334" max="14334" width="14.42578125" style="1" customWidth="1"/>
    <col min="14335" max="14335" width="10.85546875" style="1" customWidth="1"/>
    <col min="14336" max="14336" width="11.140625" style="1" customWidth="1"/>
    <col min="14337" max="14337" width="14.7109375" style="1" customWidth="1"/>
    <col min="14338" max="14338" width="15.28515625" style="1" customWidth="1"/>
    <col min="14339" max="14340" width="13.85546875" style="1" customWidth="1"/>
    <col min="14341" max="14341" width="13.28515625" style="1" customWidth="1"/>
    <col min="14342" max="14342" width="13.7109375" style="1" customWidth="1"/>
    <col min="14343" max="14573" width="9.140625" style="1"/>
    <col min="14574" max="14574" width="5.28515625" style="1" customWidth="1"/>
    <col min="14575" max="14575" width="7.42578125" style="1" customWidth="1"/>
    <col min="14576" max="14576" width="17.5703125" style="1" customWidth="1"/>
    <col min="14577" max="14577" width="24" style="1" customWidth="1"/>
    <col min="14578" max="14578" width="22.140625" style="1" customWidth="1"/>
    <col min="14579" max="14579" width="20.140625" style="1" customWidth="1"/>
    <col min="14580" max="14580" width="39.7109375" style="1" customWidth="1"/>
    <col min="14581" max="14581" width="10.5703125" style="1" customWidth="1"/>
    <col min="14582" max="14582" width="15.28515625" style="1" customWidth="1"/>
    <col min="14583" max="14583" width="12.85546875" style="1" customWidth="1"/>
    <col min="14584" max="14584" width="13.140625" style="1" customWidth="1"/>
    <col min="14585" max="14585" width="17.5703125" style="1" customWidth="1"/>
    <col min="14586" max="14586" width="14.42578125" style="1" customWidth="1"/>
    <col min="14587" max="14587" width="15.7109375" style="1" customWidth="1"/>
    <col min="14588" max="14588" width="15.85546875" style="1" customWidth="1"/>
    <col min="14589" max="14589" width="15" style="1" customWidth="1"/>
    <col min="14590" max="14590" width="14.42578125" style="1" customWidth="1"/>
    <col min="14591" max="14591" width="10.85546875" style="1" customWidth="1"/>
    <col min="14592" max="14592" width="11.140625" style="1" customWidth="1"/>
    <col min="14593" max="14593" width="14.7109375" style="1" customWidth="1"/>
    <col min="14594" max="14594" width="15.28515625" style="1" customWidth="1"/>
    <col min="14595" max="14596" width="13.85546875" style="1" customWidth="1"/>
    <col min="14597" max="14597" width="13.28515625" style="1" customWidth="1"/>
    <col min="14598" max="14598" width="13.7109375" style="1" customWidth="1"/>
    <col min="14599" max="14829" width="9.140625" style="1"/>
    <col min="14830" max="14830" width="5.28515625" style="1" customWidth="1"/>
    <col min="14831" max="14831" width="7.42578125" style="1" customWidth="1"/>
    <col min="14832" max="14832" width="17.5703125" style="1" customWidth="1"/>
    <col min="14833" max="14833" width="24" style="1" customWidth="1"/>
    <col min="14834" max="14834" width="22.140625" style="1" customWidth="1"/>
    <col min="14835" max="14835" width="20.140625" style="1" customWidth="1"/>
    <col min="14836" max="14836" width="39.7109375" style="1" customWidth="1"/>
    <col min="14837" max="14837" width="10.5703125" style="1" customWidth="1"/>
    <col min="14838" max="14838" width="15.28515625" style="1" customWidth="1"/>
    <col min="14839" max="14839" width="12.85546875" style="1" customWidth="1"/>
    <col min="14840" max="14840" width="13.140625" style="1" customWidth="1"/>
    <col min="14841" max="14841" width="17.5703125" style="1" customWidth="1"/>
    <col min="14842" max="14842" width="14.42578125" style="1" customWidth="1"/>
    <col min="14843" max="14843" width="15.7109375" style="1" customWidth="1"/>
    <col min="14844" max="14844" width="15.85546875" style="1" customWidth="1"/>
    <col min="14845" max="14845" width="15" style="1" customWidth="1"/>
    <col min="14846" max="14846" width="14.42578125" style="1" customWidth="1"/>
    <col min="14847" max="14847" width="10.85546875" style="1" customWidth="1"/>
    <col min="14848" max="14848" width="11.140625" style="1" customWidth="1"/>
    <col min="14849" max="14849" width="14.7109375" style="1" customWidth="1"/>
    <col min="14850" max="14850" width="15.28515625" style="1" customWidth="1"/>
    <col min="14851" max="14852" width="13.85546875" style="1" customWidth="1"/>
    <col min="14853" max="14853" width="13.28515625" style="1" customWidth="1"/>
    <col min="14854" max="14854" width="13.7109375" style="1" customWidth="1"/>
    <col min="14855" max="15085" width="9.140625" style="1"/>
    <col min="15086" max="15086" width="5.28515625" style="1" customWidth="1"/>
    <col min="15087" max="15087" width="7.42578125" style="1" customWidth="1"/>
    <col min="15088" max="15088" width="17.5703125" style="1" customWidth="1"/>
    <col min="15089" max="15089" width="24" style="1" customWidth="1"/>
    <col min="15090" max="15090" width="22.140625" style="1" customWidth="1"/>
    <col min="15091" max="15091" width="20.140625" style="1" customWidth="1"/>
    <col min="15092" max="15092" width="39.7109375" style="1" customWidth="1"/>
    <col min="15093" max="15093" width="10.5703125" style="1" customWidth="1"/>
    <col min="15094" max="15094" width="15.28515625" style="1" customWidth="1"/>
    <col min="15095" max="15095" width="12.85546875" style="1" customWidth="1"/>
    <col min="15096" max="15096" width="13.140625" style="1" customWidth="1"/>
    <col min="15097" max="15097" width="17.5703125" style="1" customWidth="1"/>
    <col min="15098" max="15098" width="14.42578125" style="1" customWidth="1"/>
    <col min="15099" max="15099" width="15.7109375" style="1" customWidth="1"/>
    <col min="15100" max="15100" width="15.85546875" style="1" customWidth="1"/>
    <col min="15101" max="15101" width="15" style="1" customWidth="1"/>
    <col min="15102" max="15102" width="14.42578125" style="1" customWidth="1"/>
    <col min="15103" max="15103" width="10.85546875" style="1" customWidth="1"/>
    <col min="15104" max="15104" width="11.140625" style="1" customWidth="1"/>
    <col min="15105" max="15105" width="14.7109375" style="1" customWidth="1"/>
    <col min="15106" max="15106" width="15.28515625" style="1" customWidth="1"/>
    <col min="15107" max="15108" width="13.85546875" style="1" customWidth="1"/>
    <col min="15109" max="15109" width="13.28515625" style="1" customWidth="1"/>
    <col min="15110" max="15110" width="13.7109375" style="1" customWidth="1"/>
    <col min="15111" max="15341" width="9.140625" style="1"/>
    <col min="15342" max="15342" width="5.28515625" style="1" customWidth="1"/>
    <col min="15343" max="15343" width="7.42578125" style="1" customWidth="1"/>
    <col min="15344" max="15344" width="17.5703125" style="1" customWidth="1"/>
    <col min="15345" max="15345" width="24" style="1" customWidth="1"/>
    <col min="15346" max="15346" width="22.140625" style="1" customWidth="1"/>
    <col min="15347" max="15347" width="20.140625" style="1" customWidth="1"/>
    <col min="15348" max="15348" width="39.7109375" style="1" customWidth="1"/>
    <col min="15349" max="15349" width="10.5703125" style="1" customWidth="1"/>
    <col min="15350" max="15350" width="15.28515625" style="1" customWidth="1"/>
    <col min="15351" max="15351" width="12.85546875" style="1" customWidth="1"/>
    <col min="15352" max="15352" width="13.140625" style="1" customWidth="1"/>
    <col min="15353" max="15353" width="17.5703125" style="1" customWidth="1"/>
    <col min="15354" max="15354" width="14.42578125" style="1" customWidth="1"/>
    <col min="15355" max="15355" width="15.7109375" style="1" customWidth="1"/>
    <col min="15356" max="15356" width="15.85546875" style="1" customWidth="1"/>
    <col min="15357" max="15357" width="15" style="1" customWidth="1"/>
    <col min="15358" max="15358" width="14.42578125" style="1" customWidth="1"/>
    <col min="15359" max="15359" width="10.85546875" style="1" customWidth="1"/>
    <col min="15360" max="15360" width="11.140625" style="1" customWidth="1"/>
    <col min="15361" max="15361" width="14.7109375" style="1" customWidth="1"/>
    <col min="15362" max="15362" width="15.28515625" style="1" customWidth="1"/>
    <col min="15363" max="15364" width="13.85546875" style="1" customWidth="1"/>
    <col min="15365" max="15365" width="13.28515625" style="1" customWidth="1"/>
    <col min="15366" max="15366" width="13.7109375" style="1" customWidth="1"/>
    <col min="15367" max="15597" width="9.140625" style="1"/>
    <col min="15598" max="15598" width="5.28515625" style="1" customWidth="1"/>
    <col min="15599" max="15599" width="7.42578125" style="1" customWidth="1"/>
    <col min="15600" max="15600" width="17.5703125" style="1" customWidth="1"/>
    <col min="15601" max="15601" width="24" style="1" customWidth="1"/>
    <col min="15602" max="15602" width="22.140625" style="1" customWidth="1"/>
    <col min="15603" max="15603" width="20.140625" style="1" customWidth="1"/>
    <col min="15604" max="15604" width="39.7109375" style="1" customWidth="1"/>
    <col min="15605" max="15605" width="10.5703125" style="1" customWidth="1"/>
    <col min="15606" max="15606" width="15.28515625" style="1" customWidth="1"/>
    <col min="15607" max="15607" width="12.85546875" style="1" customWidth="1"/>
    <col min="15608" max="15608" width="13.140625" style="1" customWidth="1"/>
    <col min="15609" max="15609" width="17.5703125" style="1" customWidth="1"/>
    <col min="15610" max="15610" width="14.42578125" style="1" customWidth="1"/>
    <col min="15611" max="15611" width="15.7109375" style="1" customWidth="1"/>
    <col min="15612" max="15612" width="15.85546875" style="1" customWidth="1"/>
    <col min="15613" max="15613" width="15" style="1" customWidth="1"/>
    <col min="15614" max="15614" width="14.42578125" style="1" customWidth="1"/>
    <col min="15615" max="15615" width="10.85546875" style="1" customWidth="1"/>
    <col min="15616" max="15616" width="11.140625" style="1" customWidth="1"/>
    <col min="15617" max="15617" width="14.7109375" style="1" customWidth="1"/>
    <col min="15618" max="15618" width="15.28515625" style="1" customWidth="1"/>
    <col min="15619" max="15620" width="13.85546875" style="1" customWidth="1"/>
    <col min="15621" max="15621" width="13.28515625" style="1" customWidth="1"/>
    <col min="15622" max="15622" width="13.7109375" style="1" customWidth="1"/>
    <col min="15623" max="15853" width="9.140625" style="1"/>
    <col min="15854" max="15854" width="5.28515625" style="1" customWidth="1"/>
    <col min="15855" max="15855" width="7.42578125" style="1" customWidth="1"/>
    <col min="15856" max="15856" width="17.5703125" style="1" customWidth="1"/>
    <col min="15857" max="15857" width="24" style="1" customWidth="1"/>
    <col min="15858" max="15858" width="22.140625" style="1" customWidth="1"/>
    <col min="15859" max="15859" width="20.140625" style="1" customWidth="1"/>
    <col min="15860" max="15860" width="39.7109375" style="1" customWidth="1"/>
    <col min="15861" max="15861" width="10.5703125" style="1" customWidth="1"/>
    <col min="15862" max="15862" width="15.28515625" style="1" customWidth="1"/>
    <col min="15863" max="15863" width="12.85546875" style="1" customWidth="1"/>
    <col min="15864" max="15864" width="13.140625" style="1" customWidth="1"/>
    <col min="15865" max="15865" width="17.5703125" style="1" customWidth="1"/>
    <col min="15866" max="15866" width="14.42578125" style="1" customWidth="1"/>
    <col min="15867" max="15867" width="15.7109375" style="1" customWidth="1"/>
    <col min="15868" max="15868" width="15.85546875" style="1" customWidth="1"/>
    <col min="15869" max="15869" width="15" style="1" customWidth="1"/>
    <col min="15870" max="15870" width="14.42578125" style="1" customWidth="1"/>
    <col min="15871" max="15871" width="10.85546875" style="1" customWidth="1"/>
    <col min="15872" max="15872" width="11.140625" style="1" customWidth="1"/>
    <col min="15873" max="15873" width="14.7109375" style="1" customWidth="1"/>
    <col min="15874" max="15874" width="15.28515625" style="1" customWidth="1"/>
    <col min="15875" max="15876" width="13.85546875" style="1" customWidth="1"/>
    <col min="15877" max="15877" width="13.28515625" style="1" customWidth="1"/>
    <col min="15878" max="15878" width="13.7109375" style="1" customWidth="1"/>
    <col min="15879" max="16109" width="9.140625" style="1"/>
    <col min="16110" max="16110" width="5.28515625" style="1" customWidth="1"/>
    <col min="16111" max="16111" width="7.42578125" style="1" customWidth="1"/>
    <col min="16112" max="16112" width="17.5703125" style="1" customWidth="1"/>
    <col min="16113" max="16113" width="24" style="1" customWidth="1"/>
    <col min="16114" max="16114" width="22.140625" style="1" customWidth="1"/>
    <col min="16115" max="16115" width="20.140625" style="1" customWidth="1"/>
    <col min="16116" max="16116" width="39.7109375" style="1" customWidth="1"/>
    <col min="16117" max="16117" width="10.5703125" style="1" customWidth="1"/>
    <col min="16118" max="16118" width="15.28515625" style="1" customWidth="1"/>
    <col min="16119" max="16119" width="12.85546875" style="1" customWidth="1"/>
    <col min="16120" max="16120" width="13.140625" style="1" customWidth="1"/>
    <col min="16121" max="16121" width="17.5703125" style="1" customWidth="1"/>
    <col min="16122" max="16122" width="14.42578125" style="1" customWidth="1"/>
    <col min="16123" max="16123" width="15.7109375" style="1" customWidth="1"/>
    <col min="16124" max="16124" width="15.85546875" style="1" customWidth="1"/>
    <col min="16125" max="16125" width="15" style="1" customWidth="1"/>
    <col min="16126" max="16126" width="14.42578125" style="1" customWidth="1"/>
    <col min="16127" max="16127" width="10.85546875" style="1" customWidth="1"/>
    <col min="16128" max="16128" width="11.140625" style="1" customWidth="1"/>
    <col min="16129" max="16129" width="14.7109375" style="1" customWidth="1"/>
    <col min="16130" max="16130" width="15.28515625" style="1" customWidth="1"/>
    <col min="16131" max="16132" width="13.85546875" style="1" customWidth="1"/>
    <col min="16133" max="16133" width="13.28515625" style="1" customWidth="1"/>
    <col min="16134" max="16134" width="13.7109375" style="1" customWidth="1"/>
    <col min="16135" max="16384" width="9.140625" style="1"/>
  </cols>
  <sheetData>
    <row r="1" spans="1:24" ht="13.5" thickBot="1" x14ac:dyDescent="0.3">
      <c r="D1" s="50"/>
      <c r="E1" s="50"/>
      <c r="F1" s="50"/>
      <c r="G1" s="50"/>
      <c r="H1" s="50"/>
      <c r="I1" s="50"/>
      <c r="J1" s="50"/>
      <c r="K1" s="50"/>
      <c r="L1" s="50"/>
      <c r="M1" s="50"/>
      <c r="N1" s="50"/>
      <c r="Q1" s="50"/>
      <c r="S1" s="50"/>
      <c r="U1" s="50"/>
      <c r="V1" s="50"/>
      <c r="W1" s="50"/>
    </row>
    <row r="2" spans="1:24" ht="60.75" customHeight="1" thickBot="1" x14ac:dyDescent="0.3">
      <c r="B2" s="356"/>
      <c r="C2" s="357"/>
      <c r="D2" s="357"/>
      <c r="E2" s="53"/>
      <c r="F2" s="53"/>
      <c r="G2" s="53"/>
      <c r="H2" s="53"/>
      <c r="I2" s="53"/>
      <c r="J2" s="53"/>
      <c r="K2" s="53"/>
      <c r="L2" s="53"/>
      <c r="M2" s="53"/>
      <c r="N2" s="53"/>
      <c r="O2" s="54"/>
      <c r="Q2" s="50"/>
      <c r="S2" s="50"/>
      <c r="U2" s="50"/>
      <c r="V2" s="50"/>
      <c r="W2" s="50"/>
    </row>
    <row r="3" spans="1:24" ht="16.5" customHeight="1" x14ac:dyDescent="0.25">
      <c r="N3" s="50"/>
      <c r="U3" s="50"/>
      <c r="V3" s="50"/>
      <c r="W3" s="50"/>
      <c r="X3" s="50"/>
    </row>
    <row r="4" spans="1:24" ht="15" customHeight="1" x14ac:dyDescent="0.25">
      <c r="A4" s="361" t="s">
        <v>11137</v>
      </c>
      <c r="B4" s="361"/>
      <c r="C4" s="361"/>
      <c r="D4" s="361"/>
      <c r="E4" s="361"/>
      <c r="F4" s="361"/>
      <c r="G4" s="361"/>
      <c r="H4" s="361"/>
      <c r="I4" s="361"/>
      <c r="J4" s="361"/>
      <c r="K4" s="361"/>
      <c r="L4" s="361"/>
      <c r="M4" s="361"/>
      <c r="N4" s="361"/>
      <c r="O4" s="361"/>
      <c r="P4" s="362"/>
      <c r="Q4" s="361"/>
      <c r="R4" s="361"/>
      <c r="S4" s="361"/>
      <c r="T4" s="361"/>
      <c r="U4" s="361"/>
      <c r="V4" s="361"/>
      <c r="W4" s="361"/>
      <c r="X4" s="361"/>
    </row>
    <row r="5" spans="1:24" x14ac:dyDescent="0.25">
      <c r="B5" s="55"/>
      <c r="C5" s="50" t="s">
        <v>0</v>
      </c>
      <c r="D5" s="55"/>
      <c r="E5" s="55"/>
      <c r="F5" s="56"/>
      <c r="G5" s="55"/>
      <c r="H5" s="55"/>
      <c r="I5" s="55"/>
      <c r="J5" s="55"/>
      <c r="K5" s="55"/>
      <c r="L5" s="55"/>
      <c r="M5" s="55"/>
      <c r="N5" s="55"/>
      <c r="O5" s="57"/>
      <c r="P5" s="58"/>
      <c r="Q5" s="55"/>
      <c r="R5" s="55"/>
      <c r="S5" s="55"/>
      <c r="T5" s="55"/>
      <c r="U5" s="55"/>
      <c r="V5" s="59"/>
      <c r="W5" s="59"/>
      <c r="X5" s="50"/>
    </row>
    <row r="6" spans="1:24" ht="24.75" customHeight="1" x14ac:dyDescent="0.25">
      <c r="K6" s="50"/>
      <c r="L6" s="50"/>
      <c r="M6" s="50"/>
      <c r="N6" s="50"/>
      <c r="P6" s="60"/>
      <c r="Q6" s="50"/>
      <c r="R6" s="50"/>
      <c r="T6" s="369" t="s">
        <v>13926</v>
      </c>
      <c r="U6" s="369"/>
      <c r="V6" s="369"/>
      <c r="W6" s="369"/>
      <c r="X6" s="369"/>
    </row>
    <row r="7" spans="1:24" ht="14.25" hidden="1" customHeight="1" x14ac:dyDescent="0.25">
      <c r="K7" s="50"/>
      <c r="L7" s="50"/>
      <c r="M7" s="50"/>
      <c r="N7" s="50"/>
      <c r="P7" s="60"/>
      <c r="Q7" s="50"/>
      <c r="R7" s="50"/>
      <c r="T7" s="55"/>
      <c r="U7" s="55"/>
      <c r="V7" s="59"/>
      <c r="W7" s="59"/>
      <c r="X7" s="59"/>
    </row>
    <row r="8" spans="1:24" s="50" customFormat="1" ht="40.5" hidden="1" customHeight="1" x14ac:dyDescent="0.25">
      <c r="O8" s="61"/>
    </row>
    <row r="9" spans="1:24" hidden="1" x14ac:dyDescent="0.25">
      <c r="B9" s="50"/>
      <c r="C9" s="62"/>
      <c r="E9" s="62"/>
      <c r="F9" s="50"/>
      <c r="K9" s="50"/>
      <c r="L9" s="50"/>
      <c r="M9" s="50"/>
      <c r="N9" s="50"/>
      <c r="P9" s="60"/>
      <c r="Q9" s="50"/>
      <c r="R9" s="50"/>
      <c r="S9" s="55"/>
      <c r="T9" s="55"/>
      <c r="U9" s="55"/>
      <c r="V9" s="59"/>
      <c r="W9" s="59"/>
      <c r="X9" s="59"/>
    </row>
    <row r="10" spans="1:24" hidden="1" x14ac:dyDescent="0.25">
      <c r="B10" s="50"/>
      <c r="C10" s="63"/>
    </row>
    <row r="11" spans="1:24" hidden="1" x14ac:dyDescent="0.25">
      <c r="A11" s="50"/>
    </row>
    <row r="12" spans="1:24" ht="13.5" thickBot="1" x14ac:dyDescent="0.3">
      <c r="C12" s="50"/>
      <c r="D12" s="50"/>
      <c r="E12" s="50"/>
      <c r="F12" s="50"/>
      <c r="G12" s="50"/>
      <c r="H12" s="50"/>
      <c r="I12" s="50"/>
      <c r="J12" s="50"/>
      <c r="K12" s="50"/>
      <c r="L12" s="50"/>
      <c r="M12" s="50"/>
      <c r="N12" s="50"/>
      <c r="O12" s="64"/>
      <c r="P12" s="60"/>
      <c r="Q12" s="50"/>
      <c r="R12" s="50"/>
      <c r="S12" s="50"/>
      <c r="T12" s="50"/>
      <c r="U12" s="50"/>
      <c r="V12" s="50"/>
      <c r="W12" s="50"/>
    </row>
    <row r="13" spans="1:24" s="71" customFormat="1" ht="112.5" customHeight="1" thickBot="1" x14ac:dyDescent="0.3">
      <c r="A13" s="65" t="s">
        <v>1</v>
      </c>
      <c r="B13" s="66" t="s">
        <v>2</v>
      </c>
      <c r="C13" s="66" t="s">
        <v>3</v>
      </c>
      <c r="D13" s="67" t="s">
        <v>4</v>
      </c>
      <c r="E13" s="66" t="s">
        <v>5</v>
      </c>
      <c r="F13" s="68" t="s">
        <v>6</v>
      </c>
      <c r="G13" s="66" t="s">
        <v>7</v>
      </c>
      <c r="H13" s="66" t="s">
        <v>8</v>
      </c>
      <c r="I13" s="66" t="s">
        <v>9</v>
      </c>
      <c r="J13" s="66" t="s">
        <v>10</v>
      </c>
      <c r="K13" s="66" t="s">
        <v>11</v>
      </c>
      <c r="L13" s="66" t="s">
        <v>12</v>
      </c>
      <c r="M13" s="66" t="s">
        <v>13</v>
      </c>
      <c r="N13" s="66" t="s">
        <v>14</v>
      </c>
      <c r="O13" s="69" t="s">
        <v>15</v>
      </c>
      <c r="P13" s="70" t="s">
        <v>16</v>
      </c>
      <c r="Q13" s="66" t="s">
        <v>17</v>
      </c>
      <c r="R13" s="66" t="s">
        <v>18</v>
      </c>
      <c r="S13" s="66" t="s">
        <v>19</v>
      </c>
      <c r="T13" s="66" t="s">
        <v>20</v>
      </c>
      <c r="U13" s="66" t="s">
        <v>21</v>
      </c>
      <c r="V13" s="66" t="s">
        <v>22</v>
      </c>
      <c r="W13" s="66" t="s">
        <v>23</v>
      </c>
      <c r="X13" s="66" t="s">
        <v>24</v>
      </c>
    </row>
    <row r="14" spans="1:24" s="77" customFormat="1" ht="12.75" customHeight="1" thickBot="1" x14ac:dyDescent="0.3">
      <c r="A14" s="72">
        <v>1</v>
      </c>
      <c r="B14" s="73">
        <v>2</v>
      </c>
      <c r="C14" s="73">
        <v>3</v>
      </c>
      <c r="D14" s="74">
        <v>4</v>
      </c>
      <c r="E14" s="73">
        <v>5</v>
      </c>
      <c r="F14" s="75">
        <v>6</v>
      </c>
      <c r="G14" s="73">
        <v>7</v>
      </c>
      <c r="H14" s="73">
        <v>8</v>
      </c>
      <c r="I14" s="73">
        <v>9</v>
      </c>
      <c r="J14" s="73">
        <v>10</v>
      </c>
      <c r="K14" s="73">
        <v>11</v>
      </c>
      <c r="L14" s="73">
        <v>12</v>
      </c>
      <c r="M14" s="66"/>
      <c r="N14" s="73">
        <v>14</v>
      </c>
      <c r="O14" s="76">
        <v>15</v>
      </c>
      <c r="P14" s="73">
        <v>16</v>
      </c>
      <c r="Q14" s="73">
        <v>17</v>
      </c>
      <c r="R14" s="73">
        <v>18</v>
      </c>
      <c r="S14" s="73">
        <v>19</v>
      </c>
      <c r="T14" s="73">
        <v>20</v>
      </c>
      <c r="U14" s="73">
        <v>21</v>
      </c>
      <c r="V14" s="73">
        <v>22</v>
      </c>
      <c r="W14" s="73">
        <v>23</v>
      </c>
      <c r="X14" s="73">
        <v>24</v>
      </c>
    </row>
    <row r="15" spans="1:24" s="71" customFormat="1" x14ac:dyDescent="0.25">
      <c r="A15" s="363" t="s">
        <v>25</v>
      </c>
      <c r="B15" s="364"/>
      <c r="C15" s="364"/>
      <c r="D15" s="364"/>
      <c r="E15" s="364"/>
      <c r="F15" s="364"/>
      <c r="G15" s="364"/>
      <c r="H15" s="364"/>
      <c r="I15" s="364"/>
      <c r="J15" s="364"/>
      <c r="K15" s="364"/>
      <c r="L15" s="364"/>
      <c r="M15" s="364"/>
      <c r="N15" s="364"/>
      <c r="O15" s="364"/>
      <c r="P15" s="364"/>
      <c r="Q15" s="364"/>
      <c r="R15" s="364"/>
      <c r="S15" s="364"/>
      <c r="T15" s="364"/>
      <c r="U15" s="364"/>
      <c r="V15" s="364"/>
      <c r="W15" s="364"/>
      <c r="X15" s="365"/>
    </row>
    <row r="16" spans="1:24" ht="72.75" customHeight="1" outlineLevel="1" x14ac:dyDescent="0.25">
      <c r="A16" s="2" t="s">
        <v>26</v>
      </c>
      <c r="B16" s="3" t="s">
        <v>27</v>
      </c>
      <c r="C16" s="10" t="s">
        <v>1137</v>
      </c>
      <c r="D16" s="10" t="s">
        <v>1134</v>
      </c>
      <c r="E16" s="10" t="s">
        <v>1135</v>
      </c>
      <c r="F16" s="2"/>
      <c r="G16" s="2" t="s">
        <v>29</v>
      </c>
      <c r="H16" s="2">
        <v>100</v>
      </c>
      <c r="I16" s="2">
        <v>710000000</v>
      </c>
      <c r="J16" s="2" t="s">
        <v>11537</v>
      </c>
      <c r="K16" s="2" t="s">
        <v>1138</v>
      </c>
      <c r="L16" s="2" t="s">
        <v>1141</v>
      </c>
      <c r="M16" s="2" t="s">
        <v>32</v>
      </c>
      <c r="N16" s="2" t="s">
        <v>480</v>
      </c>
      <c r="O16" s="78">
        <v>0</v>
      </c>
      <c r="P16" s="2">
        <v>214</v>
      </c>
      <c r="Q16" s="10" t="s">
        <v>1136</v>
      </c>
      <c r="R16" s="79">
        <v>2419604.88</v>
      </c>
      <c r="S16" s="9">
        <v>15.778141</v>
      </c>
      <c r="T16" s="9">
        <v>38181365.130000003</v>
      </c>
      <c r="U16" s="9">
        <f t="shared" ref="U16:U27" si="0">T16*1.12</f>
        <v>42763128.94560001</v>
      </c>
      <c r="V16" s="2" t="s">
        <v>36</v>
      </c>
      <c r="W16" s="2">
        <v>2014</v>
      </c>
      <c r="X16" s="2"/>
    </row>
    <row r="17" spans="1:24" ht="66" customHeight="1" outlineLevel="1" x14ac:dyDescent="0.25">
      <c r="A17" s="2" t="s">
        <v>37</v>
      </c>
      <c r="B17" s="3" t="s">
        <v>27</v>
      </c>
      <c r="C17" s="10" t="s">
        <v>1137</v>
      </c>
      <c r="D17" s="10" t="s">
        <v>1134</v>
      </c>
      <c r="E17" s="10" t="s">
        <v>1135</v>
      </c>
      <c r="F17" s="2"/>
      <c r="G17" s="2" t="s">
        <v>29</v>
      </c>
      <c r="H17" s="2">
        <v>100</v>
      </c>
      <c r="I17" s="2">
        <v>710000000</v>
      </c>
      <c r="J17" s="2" t="s">
        <v>11537</v>
      </c>
      <c r="K17" s="2" t="s">
        <v>1138</v>
      </c>
      <c r="L17" s="2" t="s">
        <v>1142</v>
      </c>
      <c r="M17" s="2" t="s">
        <v>32</v>
      </c>
      <c r="N17" s="2" t="s">
        <v>480</v>
      </c>
      <c r="O17" s="78">
        <v>0</v>
      </c>
      <c r="P17" s="2">
        <v>214</v>
      </c>
      <c r="Q17" s="10" t="s">
        <v>1136</v>
      </c>
      <c r="R17" s="79">
        <v>2779526</v>
      </c>
      <c r="S17" s="9">
        <v>0</v>
      </c>
      <c r="T17" s="9">
        <v>0</v>
      </c>
      <c r="U17" s="9">
        <f t="shared" si="0"/>
        <v>0</v>
      </c>
      <c r="V17" s="2" t="s">
        <v>36</v>
      </c>
      <c r="W17" s="2">
        <v>2014</v>
      </c>
      <c r="X17" s="2"/>
    </row>
    <row r="18" spans="1:24" ht="66" customHeight="1" outlineLevel="1" x14ac:dyDescent="0.25">
      <c r="A18" s="2" t="s">
        <v>11204</v>
      </c>
      <c r="B18" s="3" t="s">
        <v>27</v>
      </c>
      <c r="C18" s="10" t="s">
        <v>1137</v>
      </c>
      <c r="D18" s="10" t="s">
        <v>1134</v>
      </c>
      <c r="E18" s="10" t="s">
        <v>1135</v>
      </c>
      <c r="F18" s="2"/>
      <c r="G18" s="2" t="s">
        <v>29</v>
      </c>
      <c r="H18" s="2">
        <v>100</v>
      </c>
      <c r="I18" s="2">
        <v>710000000</v>
      </c>
      <c r="J18" s="2" t="s">
        <v>11537</v>
      </c>
      <c r="K18" s="2" t="s">
        <v>1138</v>
      </c>
      <c r="L18" s="2" t="s">
        <v>1142</v>
      </c>
      <c r="M18" s="2" t="s">
        <v>32</v>
      </c>
      <c r="N18" s="2" t="s">
        <v>480</v>
      </c>
      <c r="O18" s="78">
        <v>0</v>
      </c>
      <c r="P18" s="2">
        <v>214</v>
      </c>
      <c r="Q18" s="10" t="s">
        <v>1136</v>
      </c>
      <c r="R18" s="79">
        <v>1752518</v>
      </c>
      <c r="S18" s="9">
        <v>17.260000000000002</v>
      </c>
      <c r="T18" s="9">
        <v>0</v>
      </c>
      <c r="U18" s="9">
        <f t="shared" si="0"/>
        <v>0</v>
      </c>
      <c r="V18" s="2" t="s">
        <v>36</v>
      </c>
      <c r="W18" s="2">
        <v>2014</v>
      </c>
      <c r="X18" s="2" t="s">
        <v>11205</v>
      </c>
    </row>
    <row r="19" spans="1:24" s="290" customFormat="1" ht="66" customHeight="1" outlineLevel="1" x14ac:dyDescent="0.25">
      <c r="A19" s="291" t="s">
        <v>13611</v>
      </c>
      <c r="B19" s="3" t="s">
        <v>27</v>
      </c>
      <c r="C19" s="292" t="s">
        <v>1137</v>
      </c>
      <c r="D19" s="292" t="s">
        <v>1134</v>
      </c>
      <c r="E19" s="292" t="s">
        <v>1135</v>
      </c>
      <c r="F19" s="291"/>
      <c r="G19" s="291" t="s">
        <v>29</v>
      </c>
      <c r="H19" s="291">
        <v>100</v>
      </c>
      <c r="I19" s="291">
        <v>710000000</v>
      </c>
      <c r="J19" s="291" t="s">
        <v>11537</v>
      </c>
      <c r="K19" s="291" t="s">
        <v>1138</v>
      </c>
      <c r="L19" s="291" t="s">
        <v>1142</v>
      </c>
      <c r="M19" s="291" t="s">
        <v>32</v>
      </c>
      <c r="N19" s="291" t="s">
        <v>480</v>
      </c>
      <c r="O19" s="78">
        <v>0</v>
      </c>
      <c r="P19" s="291">
        <v>214</v>
      </c>
      <c r="Q19" s="292" t="s">
        <v>1136</v>
      </c>
      <c r="R19" s="79">
        <f>T19/S19</f>
        <v>1213035.9212050983</v>
      </c>
      <c r="S19" s="294">
        <v>17.260000000000002</v>
      </c>
      <c r="T19" s="294">
        <f>[1]ПР!$E$459*1000</f>
        <v>20937000</v>
      </c>
      <c r="U19" s="294">
        <f>T19*1.12</f>
        <v>23449440.000000004</v>
      </c>
      <c r="V19" s="291" t="s">
        <v>36</v>
      </c>
      <c r="W19" s="291">
        <v>2014</v>
      </c>
      <c r="X19" s="291" t="s">
        <v>12565</v>
      </c>
    </row>
    <row r="20" spans="1:24" ht="66" customHeight="1" outlineLevel="1" x14ac:dyDescent="0.25">
      <c r="A20" s="2" t="s">
        <v>43</v>
      </c>
      <c r="B20" s="3" t="s">
        <v>27</v>
      </c>
      <c r="C20" s="10" t="s">
        <v>1137</v>
      </c>
      <c r="D20" s="10" t="s">
        <v>1134</v>
      </c>
      <c r="E20" s="10" t="s">
        <v>1135</v>
      </c>
      <c r="F20" s="2"/>
      <c r="G20" s="2" t="s">
        <v>29</v>
      </c>
      <c r="H20" s="2">
        <v>100</v>
      </c>
      <c r="I20" s="2">
        <v>710000000</v>
      </c>
      <c r="J20" s="2" t="s">
        <v>11537</v>
      </c>
      <c r="K20" s="2" t="s">
        <v>1138</v>
      </c>
      <c r="L20" s="81" t="s">
        <v>1143</v>
      </c>
      <c r="M20" s="2" t="s">
        <v>32</v>
      </c>
      <c r="N20" s="2" t="s">
        <v>480</v>
      </c>
      <c r="O20" s="78">
        <v>0</v>
      </c>
      <c r="P20" s="2">
        <v>214</v>
      </c>
      <c r="Q20" s="82" t="s">
        <v>1136</v>
      </c>
      <c r="R20" s="83">
        <v>194415.38</v>
      </c>
      <c r="S20" s="9">
        <v>16.510000000000002</v>
      </c>
      <c r="T20" s="9">
        <v>3209798</v>
      </c>
      <c r="U20" s="9">
        <f t="shared" si="0"/>
        <v>3594973.7600000002</v>
      </c>
      <c r="V20" s="2" t="s">
        <v>36</v>
      </c>
      <c r="W20" s="2">
        <v>2014</v>
      </c>
      <c r="X20" s="2"/>
    </row>
    <row r="21" spans="1:24" ht="66" customHeight="1" outlineLevel="1" x14ac:dyDescent="0.25">
      <c r="A21" s="2" t="s">
        <v>48</v>
      </c>
      <c r="B21" s="3" t="s">
        <v>27</v>
      </c>
      <c r="C21" s="10" t="s">
        <v>1137</v>
      </c>
      <c r="D21" s="10" t="s">
        <v>1134</v>
      </c>
      <c r="E21" s="10" t="s">
        <v>1135</v>
      </c>
      <c r="F21" s="2"/>
      <c r="G21" s="2" t="s">
        <v>29</v>
      </c>
      <c r="H21" s="2">
        <v>100</v>
      </c>
      <c r="I21" s="2">
        <v>710000000</v>
      </c>
      <c r="J21" s="2" t="s">
        <v>11537</v>
      </c>
      <c r="K21" s="2" t="s">
        <v>1138</v>
      </c>
      <c r="L21" s="2" t="s">
        <v>1144</v>
      </c>
      <c r="M21" s="2" t="s">
        <v>32</v>
      </c>
      <c r="N21" s="2" t="s">
        <v>480</v>
      </c>
      <c r="O21" s="78">
        <v>0</v>
      </c>
      <c r="P21" s="2">
        <v>214</v>
      </c>
      <c r="Q21" s="10" t="s">
        <v>1136</v>
      </c>
      <c r="R21" s="79">
        <v>519668</v>
      </c>
      <c r="S21" s="9">
        <v>14.7</v>
      </c>
      <c r="T21" s="9">
        <f>S21*R21</f>
        <v>7639119.5999999996</v>
      </c>
      <c r="U21" s="9">
        <f t="shared" si="0"/>
        <v>8555813.9519999996</v>
      </c>
      <c r="V21" s="2" t="s">
        <v>36</v>
      </c>
      <c r="W21" s="2">
        <v>2014</v>
      </c>
      <c r="X21" s="2"/>
    </row>
    <row r="22" spans="1:24" ht="66" customHeight="1" outlineLevel="1" x14ac:dyDescent="0.25">
      <c r="A22" s="2" t="s">
        <v>53</v>
      </c>
      <c r="B22" s="3" t="s">
        <v>27</v>
      </c>
      <c r="C22" s="10" t="s">
        <v>1137</v>
      </c>
      <c r="D22" s="10" t="s">
        <v>1134</v>
      </c>
      <c r="E22" s="10" t="s">
        <v>1135</v>
      </c>
      <c r="F22" s="2"/>
      <c r="G22" s="2" t="s">
        <v>29</v>
      </c>
      <c r="H22" s="2">
        <v>100</v>
      </c>
      <c r="I22" s="2">
        <v>710000000</v>
      </c>
      <c r="J22" s="2" t="s">
        <v>11537</v>
      </c>
      <c r="K22" s="2" t="s">
        <v>1138</v>
      </c>
      <c r="L22" s="2" t="s">
        <v>1145</v>
      </c>
      <c r="M22" s="2" t="s">
        <v>32</v>
      </c>
      <c r="N22" s="2" t="s">
        <v>480</v>
      </c>
      <c r="O22" s="78">
        <v>0</v>
      </c>
      <c r="P22" s="36">
        <v>214</v>
      </c>
      <c r="Q22" s="10" t="s">
        <v>1136</v>
      </c>
      <c r="R22" s="79">
        <v>366257</v>
      </c>
      <c r="S22" s="9">
        <v>17.100000000000001</v>
      </c>
      <c r="T22" s="9">
        <v>6263000</v>
      </c>
      <c r="U22" s="9">
        <f t="shared" si="0"/>
        <v>7014560.0000000009</v>
      </c>
      <c r="V22" s="2" t="s">
        <v>36</v>
      </c>
      <c r="W22" s="2">
        <v>2014</v>
      </c>
      <c r="X22" s="2"/>
    </row>
    <row r="23" spans="1:24" ht="66" customHeight="1" outlineLevel="1" x14ac:dyDescent="0.25">
      <c r="A23" s="2" t="s">
        <v>62</v>
      </c>
      <c r="B23" s="3" t="s">
        <v>27</v>
      </c>
      <c r="C23" s="10" t="s">
        <v>1137</v>
      </c>
      <c r="D23" s="10" t="s">
        <v>1134</v>
      </c>
      <c r="E23" s="10" t="s">
        <v>1135</v>
      </c>
      <c r="F23" s="2"/>
      <c r="G23" s="2" t="s">
        <v>29</v>
      </c>
      <c r="H23" s="2">
        <v>100</v>
      </c>
      <c r="I23" s="2">
        <v>710000000</v>
      </c>
      <c r="J23" s="2" t="s">
        <v>11537</v>
      </c>
      <c r="K23" s="2" t="s">
        <v>1138</v>
      </c>
      <c r="L23" s="5" t="s">
        <v>8093</v>
      </c>
      <c r="M23" s="2" t="s">
        <v>32</v>
      </c>
      <c r="N23" s="2" t="s">
        <v>480</v>
      </c>
      <c r="O23" s="78">
        <v>0</v>
      </c>
      <c r="P23" s="2">
        <v>214</v>
      </c>
      <c r="Q23" s="10" t="s">
        <v>1136</v>
      </c>
      <c r="R23" s="79">
        <v>79882.25</v>
      </c>
      <c r="S23" s="9">
        <v>12.57</v>
      </c>
      <c r="T23" s="9">
        <v>1004120</v>
      </c>
      <c r="U23" s="9">
        <f t="shared" si="0"/>
        <v>1124614.4000000001</v>
      </c>
      <c r="V23" s="2" t="s">
        <v>36</v>
      </c>
      <c r="W23" s="2">
        <v>2014</v>
      </c>
      <c r="X23" s="2"/>
    </row>
    <row r="24" spans="1:24" ht="66" customHeight="1" outlineLevel="1" x14ac:dyDescent="0.25">
      <c r="A24" s="2" t="s">
        <v>63</v>
      </c>
      <c r="B24" s="3" t="s">
        <v>27</v>
      </c>
      <c r="C24" s="10" t="s">
        <v>1137</v>
      </c>
      <c r="D24" s="10" t="s">
        <v>1134</v>
      </c>
      <c r="E24" s="10" t="s">
        <v>1135</v>
      </c>
      <c r="F24" s="2"/>
      <c r="G24" s="2" t="s">
        <v>29</v>
      </c>
      <c r="H24" s="2">
        <v>100</v>
      </c>
      <c r="I24" s="2">
        <v>710000000</v>
      </c>
      <c r="J24" s="2" t="s">
        <v>11537</v>
      </c>
      <c r="K24" s="2" t="s">
        <v>1138</v>
      </c>
      <c r="L24" s="5" t="s">
        <v>1147</v>
      </c>
      <c r="M24" s="2" t="s">
        <v>32</v>
      </c>
      <c r="N24" s="2" t="s">
        <v>480</v>
      </c>
      <c r="O24" s="78">
        <v>0</v>
      </c>
      <c r="P24" s="2">
        <v>214</v>
      </c>
      <c r="Q24" s="10" t="s">
        <v>1136</v>
      </c>
      <c r="R24" s="80">
        <v>617465</v>
      </c>
      <c r="S24" s="9">
        <v>11.36</v>
      </c>
      <c r="T24" s="9">
        <f>R24*S24</f>
        <v>7014402.3999999994</v>
      </c>
      <c r="U24" s="9">
        <f t="shared" si="0"/>
        <v>7856130.6880000001</v>
      </c>
      <c r="V24" s="2" t="s">
        <v>36</v>
      </c>
      <c r="W24" s="2">
        <v>2014</v>
      </c>
      <c r="X24" s="2"/>
    </row>
    <row r="25" spans="1:24" ht="81" customHeight="1" outlineLevel="1" x14ac:dyDescent="0.25">
      <c r="A25" s="2" t="s">
        <v>64</v>
      </c>
      <c r="B25" s="3" t="s">
        <v>27</v>
      </c>
      <c r="C25" s="10" t="s">
        <v>1137</v>
      </c>
      <c r="D25" s="10" t="s">
        <v>1134</v>
      </c>
      <c r="E25" s="10" t="s">
        <v>1135</v>
      </c>
      <c r="F25" s="2"/>
      <c r="G25" s="2" t="s">
        <v>29</v>
      </c>
      <c r="H25" s="2">
        <v>100</v>
      </c>
      <c r="I25" s="2">
        <v>710000000</v>
      </c>
      <c r="J25" s="2" t="s">
        <v>11537</v>
      </c>
      <c r="K25" s="2" t="s">
        <v>1138</v>
      </c>
      <c r="L25" s="2" t="s">
        <v>1148</v>
      </c>
      <c r="M25" s="2" t="s">
        <v>32</v>
      </c>
      <c r="N25" s="2" t="s">
        <v>480</v>
      </c>
      <c r="O25" s="78">
        <v>0</v>
      </c>
      <c r="P25" s="2">
        <v>214</v>
      </c>
      <c r="Q25" s="10" t="s">
        <v>1136</v>
      </c>
      <c r="R25" s="79">
        <f>T25/S25</f>
        <v>1012751.9213836477</v>
      </c>
      <c r="S25" s="9">
        <v>3.18</v>
      </c>
      <c r="T25" s="9">
        <v>3220551.11</v>
      </c>
      <c r="U25" s="9">
        <f t="shared" si="0"/>
        <v>3607017.2432000004</v>
      </c>
      <c r="V25" s="2" t="s">
        <v>36</v>
      </c>
      <c r="W25" s="2">
        <v>2014</v>
      </c>
      <c r="X25" s="2"/>
    </row>
    <row r="26" spans="1:24" ht="81" customHeight="1" outlineLevel="1" x14ac:dyDescent="0.25">
      <c r="A26" s="2" t="s">
        <v>65</v>
      </c>
      <c r="B26" s="3" t="s">
        <v>27</v>
      </c>
      <c r="C26" s="10" t="s">
        <v>1137</v>
      </c>
      <c r="D26" s="10" t="s">
        <v>1134</v>
      </c>
      <c r="E26" s="10" t="s">
        <v>1135</v>
      </c>
      <c r="F26" s="2"/>
      <c r="G26" s="2" t="s">
        <v>29</v>
      </c>
      <c r="H26" s="2">
        <v>100</v>
      </c>
      <c r="I26" s="2">
        <v>710000000</v>
      </c>
      <c r="J26" s="2" t="s">
        <v>11537</v>
      </c>
      <c r="K26" s="2" t="s">
        <v>1138</v>
      </c>
      <c r="L26" s="2" t="s">
        <v>1148</v>
      </c>
      <c r="M26" s="2" t="s">
        <v>32</v>
      </c>
      <c r="N26" s="2" t="s">
        <v>480</v>
      </c>
      <c r="O26" s="78">
        <v>0</v>
      </c>
      <c r="P26" s="2">
        <v>214</v>
      </c>
      <c r="Q26" s="10" t="s">
        <v>1136</v>
      </c>
      <c r="R26" s="79">
        <f>T26/S26</f>
        <v>289012.66726457397</v>
      </c>
      <c r="S26" s="9">
        <v>11.15</v>
      </c>
      <c r="T26" s="9">
        <v>3222491.24</v>
      </c>
      <c r="U26" s="9">
        <f t="shared" si="0"/>
        <v>3609190.1888000006</v>
      </c>
      <c r="V26" s="2" t="s">
        <v>36</v>
      </c>
      <c r="W26" s="2">
        <v>2014</v>
      </c>
      <c r="X26" s="2"/>
    </row>
    <row r="27" spans="1:24" ht="81" customHeight="1" outlineLevel="1" x14ac:dyDescent="0.25">
      <c r="A27" s="2" t="s">
        <v>68</v>
      </c>
      <c r="B27" s="3" t="s">
        <v>27</v>
      </c>
      <c r="C27" s="10" t="s">
        <v>1137</v>
      </c>
      <c r="D27" s="10" t="s">
        <v>1134</v>
      </c>
      <c r="E27" s="10" t="s">
        <v>1135</v>
      </c>
      <c r="F27" s="2"/>
      <c r="G27" s="2" t="s">
        <v>29</v>
      </c>
      <c r="H27" s="2">
        <v>100</v>
      </c>
      <c r="I27" s="2">
        <v>710000000</v>
      </c>
      <c r="J27" s="2" t="s">
        <v>11537</v>
      </c>
      <c r="K27" s="2" t="s">
        <v>1138</v>
      </c>
      <c r="L27" s="2" t="s">
        <v>1148</v>
      </c>
      <c r="M27" s="2" t="s">
        <v>32</v>
      </c>
      <c r="N27" s="2" t="s">
        <v>480</v>
      </c>
      <c r="O27" s="78">
        <v>0</v>
      </c>
      <c r="P27" s="2">
        <v>214</v>
      </c>
      <c r="Q27" s="10" t="s">
        <v>1136</v>
      </c>
      <c r="R27" s="79">
        <f>T27/S27</f>
        <v>137851.05431993157</v>
      </c>
      <c r="S27" s="9">
        <v>23.38</v>
      </c>
      <c r="T27" s="9">
        <v>3222957.65</v>
      </c>
      <c r="U27" s="9">
        <f t="shared" si="0"/>
        <v>3609712.5680000004</v>
      </c>
      <c r="V27" s="2" t="s">
        <v>36</v>
      </c>
      <c r="W27" s="2">
        <v>2014</v>
      </c>
      <c r="X27" s="2"/>
    </row>
    <row r="28" spans="1:24" ht="81" customHeight="1" outlineLevel="1" x14ac:dyDescent="0.25">
      <c r="A28" s="2" t="s">
        <v>71</v>
      </c>
      <c r="B28" s="3" t="s">
        <v>27</v>
      </c>
      <c r="C28" s="10" t="s">
        <v>1137</v>
      </c>
      <c r="D28" s="10" t="s">
        <v>1134</v>
      </c>
      <c r="E28" s="10" t="s">
        <v>1135</v>
      </c>
      <c r="F28" s="2"/>
      <c r="G28" s="2" t="s">
        <v>29</v>
      </c>
      <c r="H28" s="2">
        <v>100</v>
      </c>
      <c r="I28" s="2">
        <v>710000000</v>
      </c>
      <c r="J28" s="2" t="s">
        <v>11537</v>
      </c>
      <c r="K28" s="2" t="s">
        <v>1138</v>
      </c>
      <c r="L28" s="2" t="s">
        <v>1149</v>
      </c>
      <c r="M28" s="2" t="s">
        <v>32</v>
      </c>
      <c r="N28" s="2" t="s">
        <v>480</v>
      </c>
      <c r="O28" s="78">
        <v>0</v>
      </c>
      <c r="P28" s="2">
        <v>214</v>
      </c>
      <c r="Q28" s="10" t="s">
        <v>1136</v>
      </c>
      <c r="R28" s="79">
        <v>342042</v>
      </c>
      <c r="S28" s="9">
        <v>13.571400000000001</v>
      </c>
      <c r="T28" s="9">
        <v>4641998.57</v>
      </c>
      <c r="U28" s="9">
        <v>5199037.4000000004</v>
      </c>
      <c r="V28" s="2" t="s">
        <v>36</v>
      </c>
      <c r="W28" s="2">
        <v>2014</v>
      </c>
      <c r="X28" s="2"/>
    </row>
    <row r="29" spans="1:24" ht="81" customHeight="1" outlineLevel="1" x14ac:dyDescent="0.25">
      <c r="A29" s="2" t="s">
        <v>76</v>
      </c>
      <c r="B29" s="3" t="s">
        <v>27</v>
      </c>
      <c r="C29" s="10" t="s">
        <v>1137</v>
      </c>
      <c r="D29" s="10" t="s">
        <v>1134</v>
      </c>
      <c r="E29" s="10" t="s">
        <v>1135</v>
      </c>
      <c r="F29" s="2"/>
      <c r="G29" s="2" t="s">
        <v>29</v>
      </c>
      <c r="H29" s="2">
        <v>100</v>
      </c>
      <c r="I29" s="2">
        <v>710000000</v>
      </c>
      <c r="J29" s="2" t="s">
        <v>11537</v>
      </c>
      <c r="K29" s="2" t="s">
        <v>1138</v>
      </c>
      <c r="L29" s="2" t="s">
        <v>1150</v>
      </c>
      <c r="M29" s="2" t="s">
        <v>32</v>
      </c>
      <c r="N29" s="2" t="s">
        <v>480</v>
      </c>
      <c r="O29" s="78">
        <v>0</v>
      </c>
      <c r="P29" s="2">
        <v>214</v>
      </c>
      <c r="Q29" s="82" t="s">
        <v>1136</v>
      </c>
      <c r="R29" s="79">
        <v>148548.69</v>
      </c>
      <c r="S29" s="9">
        <v>16</v>
      </c>
      <c r="T29" s="9">
        <v>2376779</v>
      </c>
      <c r="U29" s="9">
        <f t="shared" ref="U29:U35" si="1">T29*1.12</f>
        <v>2661992.4800000004</v>
      </c>
      <c r="V29" s="2" t="s">
        <v>36</v>
      </c>
      <c r="W29" s="2">
        <v>2014</v>
      </c>
      <c r="X29" s="2"/>
    </row>
    <row r="30" spans="1:24" ht="63.75" customHeight="1" outlineLevel="1" x14ac:dyDescent="0.25">
      <c r="A30" s="2" t="s">
        <v>81</v>
      </c>
      <c r="B30" s="3" t="s">
        <v>27</v>
      </c>
      <c r="C30" s="10" t="s">
        <v>1137</v>
      </c>
      <c r="D30" s="10" t="s">
        <v>1134</v>
      </c>
      <c r="E30" s="10" t="s">
        <v>1135</v>
      </c>
      <c r="F30" s="2"/>
      <c r="G30" s="2" t="s">
        <v>29</v>
      </c>
      <c r="H30" s="2">
        <v>100</v>
      </c>
      <c r="I30" s="2">
        <v>710000000</v>
      </c>
      <c r="J30" s="2" t="s">
        <v>11537</v>
      </c>
      <c r="K30" s="2" t="s">
        <v>1138</v>
      </c>
      <c r="L30" s="2" t="s">
        <v>1151</v>
      </c>
      <c r="M30" s="2" t="s">
        <v>32</v>
      </c>
      <c r="N30" s="2" t="s">
        <v>480</v>
      </c>
      <c r="O30" s="78">
        <v>0</v>
      </c>
      <c r="P30" s="2">
        <v>214</v>
      </c>
      <c r="Q30" s="10" t="s">
        <v>1136</v>
      </c>
      <c r="R30" s="79">
        <v>64923.08</v>
      </c>
      <c r="S30" s="9">
        <v>13</v>
      </c>
      <c r="T30" s="9">
        <f>S30*R30</f>
        <v>844000.04</v>
      </c>
      <c r="U30" s="9">
        <f t="shared" si="1"/>
        <v>945280.04480000015</v>
      </c>
      <c r="V30" s="2" t="s">
        <v>36</v>
      </c>
      <c r="W30" s="2">
        <v>2014</v>
      </c>
      <c r="X30" s="2"/>
    </row>
    <row r="31" spans="1:24" ht="63.75" customHeight="1" outlineLevel="1" x14ac:dyDescent="0.25">
      <c r="A31" s="2" t="s">
        <v>86</v>
      </c>
      <c r="B31" s="3" t="s">
        <v>27</v>
      </c>
      <c r="C31" s="10" t="s">
        <v>1137</v>
      </c>
      <c r="D31" s="10" t="s">
        <v>1134</v>
      </c>
      <c r="E31" s="10" t="s">
        <v>1135</v>
      </c>
      <c r="F31" s="2"/>
      <c r="G31" s="2" t="s">
        <v>29</v>
      </c>
      <c r="H31" s="2">
        <v>100</v>
      </c>
      <c r="I31" s="2">
        <v>710000000</v>
      </c>
      <c r="J31" s="2" t="s">
        <v>11537</v>
      </c>
      <c r="K31" s="2" t="s">
        <v>1138</v>
      </c>
      <c r="L31" s="5" t="s">
        <v>1152</v>
      </c>
      <c r="M31" s="2" t="s">
        <v>32</v>
      </c>
      <c r="N31" s="2" t="s">
        <v>480</v>
      </c>
      <c r="O31" s="78">
        <v>0</v>
      </c>
      <c r="P31" s="2">
        <v>214</v>
      </c>
      <c r="Q31" s="10" t="s">
        <v>1136</v>
      </c>
      <c r="R31" s="79">
        <v>207877</v>
      </c>
      <c r="S31" s="9">
        <v>13.81</v>
      </c>
      <c r="T31" s="9">
        <f>S31*R31</f>
        <v>2870781.37</v>
      </c>
      <c r="U31" s="9">
        <f t="shared" si="1"/>
        <v>3215275.1344000003</v>
      </c>
      <c r="V31" s="2" t="s">
        <v>36</v>
      </c>
      <c r="W31" s="2">
        <v>2014</v>
      </c>
      <c r="X31" s="2"/>
    </row>
    <row r="32" spans="1:24" ht="63.75" customHeight="1" outlineLevel="1" x14ac:dyDescent="0.25">
      <c r="A32" s="2" t="s">
        <v>91</v>
      </c>
      <c r="B32" s="3" t="s">
        <v>27</v>
      </c>
      <c r="C32" s="10" t="s">
        <v>1137</v>
      </c>
      <c r="D32" s="10" t="s">
        <v>1134</v>
      </c>
      <c r="E32" s="10" t="s">
        <v>1135</v>
      </c>
      <c r="F32" s="2"/>
      <c r="G32" s="2" t="s">
        <v>29</v>
      </c>
      <c r="H32" s="2">
        <v>100</v>
      </c>
      <c r="I32" s="2">
        <v>710000000</v>
      </c>
      <c r="J32" s="2" t="s">
        <v>11537</v>
      </c>
      <c r="K32" s="2" t="s">
        <v>1138</v>
      </c>
      <c r="L32" s="5" t="s">
        <v>1153</v>
      </c>
      <c r="M32" s="2" t="s">
        <v>32</v>
      </c>
      <c r="N32" s="2" t="s">
        <v>480</v>
      </c>
      <c r="O32" s="78">
        <v>0</v>
      </c>
      <c r="P32" s="2">
        <v>214</v>
      </c>
      <c r="Q32" s="10" t="s">
        <v>1136</v>
      </c>
      <c r="R32" s="79">
        <v>173953</v>
      </c>
      <c r="S32" s="9">
        <v>11.05</v>
      </c>
      <c r="T32" s="9">
        <f t="shared" ref="T32:T38" si="2">S32*R32</f>
        <v>1922180.6500000001</v>
      </c>
      <c r="U32" s="9">
        <f t="shared" si="1"/>
        <v>2152842.3280000002</v>
      </c>
      <c r="V32" s="2" t="s">
        <v>36</v>
      </c>
      <c r="W32" s="2">
        <v>2014</v>
      </c>
      <c r="X32" s="2"/>
    </row>
    <row r="33" spans="1:24" ht="63.75" customHeight="1" outlineLevel="1" x14ac:dyDescent="0.25">
      <c r="A33" s="2" t="s">
        <v>96</v>
      </c>
      <c r="B33" s="3" t="s">
        <v>27</v>
      </c>
      <c r="C33" s="10" t="s">
        <v>1137</v>
      </c>
      <c r="D33" s="10" t="s">
        <v>1134</v>
      </c>
      <c r="E33" s="10" t="s">
        <v>1135</v>
      </c>
      <c r="F33" s="2"/>
      <c r="G33" s="2" t="s">
        <v>29</v>
      </c>
      <c r="H33" s="2">
        <v>100</v>
      </c>
      <c r="I33" s="2">
        <v>710000000</v>
      </c>
      <c r="J33" s="2" t="s">
        <v>11537</v>
      </c>
      <c r="K33" s="2" t="s">
        <v>1138</v>
      </c>
      <c r="L33" s="10" t="s">
        <v>1154</v>
      </c>
      <c r="M33" s="2" t="s">
        <v>32</v>
      </c>
      <c r="N33" s="2" t="s">
        <v>480</v>
      </c>
      <c r="O33" s="78">
        <v>0</v>
      </c>
      <c r="P33" s="2">
        <v>214</v>
      </c>
      <c r="Q33" s="10" t="s">
        <v>1136</v>
      </c>
      <c r="R33" s="79">
        <v>720000</v>
      </c>
      <c r="S33" s="9">
        <v>13.54</v>
      </c>
      <c r="T33" s="9">
        <f t="shared" si="2"/>
        <v>9748800</v>
      </c>
      <c r="U33" s="9">
        <f t="shared" si="1"/>
        <v>10918656.000000002</v>
      </c>
      <c r="V33" s="2" t="s">
        <v>36</v>
      </c>
      <c r="W33" s="2">
        <v>2014</v>
      </c>
      <c r="X33" s="2"/>
    </row>
    <row r="34" spans="1:24" ht="63.75" customHeight="1" outlineLevel="1" x14ac:dyDescent="0.25">
      <c r="A34" s="2" t="s">
        <v>100</v>
      </c>
      <c r="B34" s="3" t="s">
        <v>27</v>
      </c>
      <c r="C34" s="10" t="s">
        <v>1137</v>
      </c>
      <c r="D34" s="10" t="s">
        <v>1134</v>
      </c>
      <c r="E34" s="10" t="s">
        <v>1135</v>
      </c>
      <c r="F34" s="2"/>
      <c r="G34" s="2" t="s">
        <v>29</v>
      </c>
      <c r="H34" s="2">
        <v>100</v>
      </c>
      <c r="I34" s="2">
        <v>710000000</v>
      </c>
      <c r="J34" s="2" t="s">
        <v>11537</v>
      </c>
      <c r="K34" s="2" t="s">
        <v>1138</v>
      </c>
      <c r="L34" s="10" t="s">
        <v>1154</v>
      </c>
      <c r="M34" s="2" t="s">
        <v>32</v>
      </c>
      <c r="N34" s="2" t="s">
        <v>480</v>
      </c>
      <c r="O34" s="78">
        <v>0</v>
      </c>
      <c r="P34" s="2">
        <v>214</v>
      </c>
      <c r="Q34" s="10" t="s">
        <v>1136</v>
      </c>
      <c r="R34" s="79">
        <v>299856</v>
      </c>
      <c r="S34" s="9">
        <v>28.33</v>
      </c>
      <c r="T34" s="9">
        <f t="shared" si="2"/>
        <v>8494920.4799999986</v>
      </c>
      <c r="U34" s="9">
        <f t="shared" si="1"/>
        <v>9514310.9375999998</v>
      </c>
      <c r="V34" s="2" t="s">
        <v>36</v>
      </c>
      <c r="W34" s="2">
        <v>2014</v>
      </c>
      <c r="X34" s="2"/>
    </row>
    <row r="35" spans="1:24" ht="63.75" customHeight="1" outlineLevel="1" x14ac:dyDescent="0.25">
      <c r="A35" s="2" t="s">
        <v>105</v>
      </c>
      <c r="B35" s="3" t="s">
        <v>27</v>
      </c>
      <c r="C35" s="10" t="s">
        <v>1137</v>
      </c>
      <c r="D35" s="10" t="s">
        <v>1134</v>
      </c>
      <c r="E35" s="10" t="s">
        <v>1135</v>
      </c>
      <c r="F35" s="2"/>
      <c r="G35" s="2" t="s">
        <v>29</v>
      </c>
      <c r="H35" s="2">
        <v>100</v>
      </c>
      <c r="I35" s="2">
        <v>710000000</v>
      </c>
      <c r="J35" s="2" t="s">
        <v>11537</v>
      </c>
      <c r="K35" s="2" t="s">
        <v>1138</v>
      </c>
      <c r="L35" s="10" t="s">
        <v>1154</v>
      </c>
      <c r="M35" s="2" t="s">
        <v>32</v>
      </c>
      <c r="N35" s="2" t="s">
        <v>480</v>
      </c>
      <c r="O35" s="78">
        <v>0</v>
      </c>
      <c r="P35" s="2">
        <v>214</v>
      </c>
      <c r="Q35" s="10" t="s">
        <v>1136</v>
      </c>
      <c r="R35" s="79">
        <v>480347.71</v>
      </c>
      <c r="S35" s="9">
        <v>3.0819999999999999</v>
      </c>
      <c r="T35" s="9">
        <f t="shared" si="2"/>
        <v>1480431.64222</v>
      </c>
      <c r="U35" s="9">
        <f t="shared" si="1"/>
        <v>1658083.4392864001</v>
      </c>
      <c r="V35" s="2" t="s">
        <v>36</v>
      </c>
      <c r="W35" s="2">
        <v>2014</v>
      </c>
      <c r="X35" s="2"/>
    </row>
    <row r="36" spans="1:24" ht="63.75" customHeight="1" outlineLevel="1" x14ac:dyDescent="0.25">
      <c r="A36" s="2" t="s">
        <v>109</v>
      </c>
      <c r="B36" s="3" t="s">
        <v>27</v>
      </c>
      <c r="C36" s="10" t="s">
        <v>1137</v>
      </c>
      <c r="D36" s="10" t="s">
        <v>1134</v>
      </c>
      <c r="E36" s="10" t="s">
        <v>1135</v>
      </c>
      <c r="F36" s="2"/>
      <c r="G36" s="2" t="s">
        <v>29</v>
      </c>
      <c r="H36" s="2">
        <v>100</v>
      </c>
      <c r="I36" s="2">
        <v>710000000</v>
      </c>
      <c r="J36" s="2" t="s">
        <v>11537</v>
      </c>
      <c r="K36" s="2" t="s">
        <v>1138</v>
      </c>
      <c r="L36" s="2" t="s">
        <v>1139</v>
      </c>
      <c r="M36" s="2" t="s">
        <v>32</v>
      </c>
      <c r="N36" s="2" t="s">
        <v>480</v>
      </c>
      <c r="O36" s="78">
        <v>0</v>
      </c>
      <c r="P36" s="2">
        <v>214</v>
      </c>
      <c r="Q36" s="10" t="s">
        <v>1136</v>
      </c>
      <c r="R36" s="79">
        <v>116333.5</v>
      </c>
      <c r="S36" s="9">
        <v>17.420000000000002</v>
      </c>
      <c r="T36" s="9">
        <v>2026530</v>
      </c>
      <c r="U36" s="9">
        <f t="shared" ref="U36:U45" si="3">T36*1.12</f>
        <v>2269713.6</v>
      </c>
      <c r="V36" s="2" t="s">
        <v>36</v>
      </c>
      <c r="W36" s="2">
        <v>2014</v>
      </c>
      <c r="X36" s="2"/>
    </row>
    <row r="37" spans="1:24" ht="63.75" customHeight="1" outlineLevel="1" x14ac:dyDescent="0.25">
      <c r="A37" s="2" t="s">
        <v>111</v>
      </c>
      <c r="B37" s="3" t="s">
        <v>27</v>
      </c>
      <c r="C37" s="10" t="s">
        <v>1137</v>
      </c>
      <c r="D37" s="10" t="s">
        <v>1134</v>
      </c>
      <c r="E37" s="10" t="s">
        <v>1135</v>
      </c>
      <c r="F37" s="2"/>
      <c r="G37" s="2" t="s">
        <v>29</v>
      </c>
      <c r="H37" s="2">
        <v>100</v>
      </c>
      <c r="I37" s="2">
        <v>710000000</v>
      </c>
      <c r="J37" s="2" t="s">
        <v>11537</v>
      </c>
      <c r="K37" s="2" t="s">
        <v>1138</v>
      </c>
      <c r="L37" s="2" t="s">
        <v>1139</v>
      </c>
      <c r="M37" s="2" t="s">
        <v>32</v>
      </c>
      <c r="N37" s="2" t="s">
        <v>480</v>
      </c>
      <c r="O37" s="78">
        <v>0</v>
      </c>
      <c r="P37" s="2">
        <v>214</v>
      </c>
      <c r="Q37" s="10" t="s">
        <v>1136</v>
      </c>
      <c r="R37" s="79">
        <v>164642</v>
      </c>
      <c r="S37" s="9">
        <v>5.53</v>
      </c>
      <c r="T37" s="9">
        <v>910470</v>
      </c>
      <c r="U37" s="9">
        <f t="shared" si="3"/>
        <v>1019726.4000000001</v>
      </c>
      <c r="V37" s="2" t="s">
        <v>36</v>
      </c>
      <c r="W37" s="2">
        <v>2014</v>
      </c>
      <c r="X37" s="2"/>
    </row>
    <row r="38" spans="1:24" ht="67.5" customHeight="1" outlineLevel="1" x14ac:dyDescent="0.25">
      <c r="A38" s="2" t="s">
        <v>117</v>
      </c>
      <c r="B38" s="3" t="s">
        <v>27</v>
      </c>
      <c r="C38" s="10" t="s">
        <v>1137</v>
      </c>
      <c r="D38" s="10" t="s">
        <v>1134</v>
      </c>
      <c r="E38" s="10" t="s">
        <v>1135</v>
      </c>
      <c r="F38" s="2"/>
      <c r="G38" s="2" t="s">
        <v>29</v>
      </c>
      <c r="H38" s="2">
        <v>100</v>
      </c>
      <c r="I38" s="2">
        <v>710000000</v>
      </c>
      <c r="J38" s="2" t="s">
        <v>11537</v>
      </c>
      <c r="K38" s="2" t="s">
        <v>1138</v>
      </c>
      <c r="L38" s="2" t="s">
        <v>1140</v>
      </c>
      <c r="M38" s="2" t="s">
        <v>32</v>
      </c>
      <c r="N38" s="2" t="s">
        <v>480</v>
      </c>
      <c r="O38" s="78">
        <v>0</v>
      </c>
      <c r="P38" s="2">
        <v>214</v>
      </c>
      <c r="Q38" s="10" t="s">
        <v>1136</v>
      </c>
      <c r="R38" s="79">
        <v>204898.5</v>
      </c>
      <c r="S38" s="9">
        <v>14.05</v>
      </c>
      <c r="T38" s="9">
        <f t="shared" si="2"/>
        <v>2878823.9250000003</v>
      </c>
      <c r="U38" s="9">
        <f t="shared" si="3"/>
        <v>3224282.7960000006</v>
      </c>
      <c r="V38" s="2" t="s">
        <v>36</v>
      </c>
      <c r="W38" s="2">
        <v>2014</v>
      </c>
      <c r="X38" s="2"/>
    </row>
    <row r="39" spans="1:24" ht="82.5" customHeight="1" outlineLevel="1" x14ac:dyDescent="0.25">
      <c r="A39" s="2" t="s">
        <v>119</v>
      </c>
      <c r="B39" s="3" t="s">
        <v>27</v>
      </c>
      <c r="C39" s="10" t="s">
        <v>1222</v>
      </c>
      <c r="D39" s="10" t="s">
        <v>1189</v>
      </c>
      <c r="E39" s="10" t="s">
        <v>1191</v>
      </c>
      <c r="F39" s="2"/>
      <c r="G39" s="10" t="s">
        <v>343</v>
      </c>
      <c r="H39" s="2">
        <v>0</v>
      </c>
      <c r="I39" s="2">
        <v>710000000</v>
      </c>
      <c r="J39" s="2" t="s">
        <v>11537</v>
      </c>
      <c r="K39" s="2" t="s">
        <v>1138</v>
      </c>
      <c r="L39" s="2" t="s">
        <v>1141</v>
      </c>
      <c r="M39" s="2" t="s">
        <v>32</v>
      </c>
      <c r="N39" s="7" t="s">
        <v>1190</v>
      </c>
      <c r="O39" s="78">
        <v>100</v>
      </c>
      <c r="P39" s="2">
        <v>112</v>
      </c>
      <c r="Q39" s="2" t="s">
        <v>751</v>
      </c>
      <c r="R39" s="79">
        <v>665446</v>
      </c>
      <c r="S39" s="9">
        <v>122.66</v>
      </c>
      <c r="T39" s="9">
        <f>S39*R39</f>
        <v>81623606.359999999</v>
      </c>
      <c r="U39" s="9">
        <f t="shared" si="3"/>
        <v>91418439.123200014</v>
      </c>
      <c r="V39" s="2" t="s">
        <v>36</v>
      </c>
      <c r="W39" s="2">
        <v>2014</v>
      </c>
      <c r="X39" s="2"/>
    </row>
    <row r="40" spans="1:24" ht="67.5" customHeight="1" outlineLevel="1" x14ac:dyDescent="0.25">
      <c r="A40" s="2" t="s">
        <v>120</v>
      </c>
      <c r="B40" s="3" t="s">
        <v>27</v>
      </c>
      <c r="C40" s="10" t="s">
        <v>1222</v>
      </c>
      <c r="D40" s="10" t="s">
        <v>1189</v>
      </c>
      <c r="E40" s="10" t="s">
        <v>1191</v>
      </c>
      <c r="F40" s="2"/>
      <c r="G40" s="10" t="s">
        <v>343</v>
      </c>
      <c r="H40" s="2">
        <v>0</v>
      </c>
      <c r="I40" s="2">
        <v>710000000</v>
      </c>
      <c r="J40" s="2" t="s">
        <v>11537</v>
      </c>
      <c r="K40" s="2" t="s">
        <v>1138</v>
      </c>
      <c r="L40" s="2" t="s">
        <v>1142</v>
      </c>
      <c r="M40" s="2" t="s">
        <v>32</v>
      </c>
      <c r="N40" s="7" t="s">
        <v>1190</v>
      </c>
      <c r="O40" s="78">
        <v>100</v>
      </c>
      <c r="P40" s="2">
        <v>112</v>
      </c>
      <c r="Q40" s="2" t="s">
        <v>751</v>
      </c>
      <c r="R40" s="79">
        <v>0</v>
      </c>
      <c r="S40" s="9">
        <v>0</v>
      </c>
      <c r="T40" s="9">
        <f>S40*R40</f>
        <v>0</v>
      </c>
      <c r="U40" s="9">
        <f t="shared" si="3"/>
        <v>0</v>
      </c>
      <c r="V40" s="2" t="s">
        <v>36</v>
      </c>
      <c r="W40" s="2">
        <v>2014</v>
      </c>
      <c r="X40" s="2"/>
    </row>
    <row r="41" spans="1:24" ht="67.5" customHeight="1" outlineLevel="1" x14ac:dyDescent="0.25">
      <c r="A41" s="2" t="s">
        <v>11206</v>
      </c>
      <c r="B41" s="3" t="s">
        <v>27</v>
      </c>
      <c r="C41" s="10" t="s">
        <v>1222</v>
      </c>
      <c r="D41" s="10" t="s">
        <v>1189</v>
      </c>
      <c r="E41" s="10" t="s">
        <v>1191</v>
      </c>
      <c r="F41" s="2"/>
      <c r="G41" s="10" t="s">
        <v>343</v>
      </c>
      <c r="H41" s="2">
        <v>0</v>
      </c>
      <c r="I41" s="2">
        <v>710000000</v>
      </c>
      <c r="J41" s="2" t="s">
        <v>11537</v>
      </c>
      <c r="K41" s="2" t="s">
        <v>1138</v>
      </c>
      <c r="L41" s="2" t="s">
        <v>1142</v>
      </c>
      <c r="M41" s="2" t="s">
        <v>32</v>
      </c>
      <c r="N41" s="7" t="s">
        <v>1190</v>
      </c>
      <c r="O41" s="78">
        <v>100</v>
      </c>
      <c r="P41" s="2">
        <v>112</v>
      </c>
      <c r="Q41" s="2" t="s">
        <v>751</v>
      </c>
      <c r="R41" s="79">
        <v>42537</v>
      </c>
      <c r="S41" s="9">
        <v>123.16</v>
      </c>
      <c r="T41" s="9">
        <v>5238805.88</v>
      </c>
      <c r="U41" s="9">
        <f t="shared" si="3"/>
        <v>5867462.5856000008</v>
      </c>
      <c r="V41" s="2" t="s">
        <v>36</v>
      </c>
      <c r="W41" s="2">
        <v>2014</v>
      </c>
      <c r="X41" s="2" t="s">
        <v>11207</v>
      </c>
    </row>
    <row r="42" spans="1:24" ht="67.5" customHeight="1" outlineLevel="1" x14ac:dyDescent="0.25">
      <c r="A42" s="2" t="s">
        <v>121</v>
      </c>
      <c r="B42" s="3" t="s">
        <v>27</v>
      </c>
      <c r="C42" s="10" t="s">
        <v>1222</v>
      </c>
      <c r="D42" s="10" t="s">
        <v>1189</v>
      </c>
      <c r="E42" s="10" t="s">
        <v>1191</v>
      </c>
      <c r="F42" s="2"/>
      <c r="G42" s="10" t="s">
        <v>343</v>
      </c>
      <c r="H42" s="2">
        <v>0</v>
      </c>
      <c r="I42" s="2">
        <v>710000000</v>
      </c>
      <c r="J42" s="2" t="s">
        <v>11537</v>
      </c>
      <c r="K42" s="2" t="s">
        <v>1138</v>
      </c>
      <c r="L42" s="81" t="s">
        <v>1143</v>
      </c>
      <c r="M42" s="2" t="s">
        <v>32</v>
      </c>
      <c r="N42" s="84" t="s">
        <v>1190</v>
      </c>
      <c r="O42" s="78">
        <v>100</v>
      </c>
      <c r="P42" s="2">
        <v>112</v>
      </c>
      <c r="Q42" s="2" t="s">
        <v>751</v>
      </c>
      <c r="R42" s="79">
        <v>8470</v>
      </c>
      <c r="S42" s="9">
        <v>96.53</v>
      </c>
      <c r="T42" s="9">
        <f>S42*R42</f>
        <v>817609.1</v>
      </c>
      <c r="U42" s="9">
        <f t="shared" si="3"/>
        <v>915722.19200000004</v>
      </c>
      <c r="V42" s="2" t="s">
        <v>42</v>
      </c>
      <c r="W42" s="2">
        <v>2014</v>
      </c>
      <c r="X42" s="2"/>
    </row>
    <row r="43" spans="1:24" ht="67.5" customHeight="1" outlineLevel="1" x14ac:dyDescent="0.25">
      <c r="A43" s="2" t="s">
        <v>122</v>
      </c>
      <c r="B43" s="3" t="s">
        <v>27</v>
      </c>
      <c r="C43" s="10" t="s">
        <v>1223</v>
      </c>
      <c r="D43" s="10" t="s">
        <v>1189</v>
      </c>
      <c r="E43" s="10" t="s">
        <v>1192</v>
      </c>
      <c r="F43" s="2"/>
      <c r="G43" s="10" t="s">
        <v>343</v>
      </c>
      <c r="H43" s="2">
        <v>0</v>
      </c>
      <c r="I43" s="2">
        <v>710000000</v>
      </c>
      <c r="J43" s="2" t="s">
        <v>11537</v>
      </c>
      <c r="K43" s="2" t="s">
        <v>1138</v>
      </c>
      <c r="L43" s="81" t="s">
        <v>1143</v>
      </c>
      <c r="M43" s="2" t="s">
        <v>32</v>
      </c>
      <c r="N43" s="84" t="s">
        <v>1190</v>
      </c>
      <c r="O43" s="78">
        <v>100</v>
      </c>
      <c r="P43" s="2">
        <v>112</v>
      </c>
      <c r="Q43" s="2" t="s">
        <v>751</v>
      </c>
      <c r="R43" s="79">
        <v>6500</v>
      </c>
      <c r="S43" s="9">
        <v>141.02199999999999</v>
      </c>
      <c r="T43" s="9">
        <v>916630</v>
      </c>
      <c r="U43" s="9">
        <f t="shared" si="3"/>
        <v>1026625.6000000001</v>
      </c>
      <c r="V43" s="2" t="s">
        <v>42</v>
      </c>
      <c r="W43" s="2">
        <v>2014</v>
      </c>
      <c r="X43" s="2"/>
    </row>
    <row r="44" spans="1:24" ht="67.5" customHeight="1" outlineLevel="1" x14ac:dyDescent="0.25">
      <c r="A44" s="2" t="s">
        <v>123</v>
      </c>
      <c r="B44" s="3" t="s">
        <v>27</v>
      </c>
      <c r="C44" s="10" t="s">
        <v>1222</v>
      </c>
      <c r="D44" s="10" t="s">
        <v>1189</v>
      </c>
      <c r="E44" s="10" t="s">
        <v>1191</v>
      </c>
      <c r="F44" s="2"/>
      <c r="G44" s="10" t="s">
        <v>343</v>
      </c>
      <c r="H44" s="2">
        <v>0</v>
      </c>
      <c r="I44" s="2">
        <v>710000000</v>
      </c>
      <c r="J44" s="2" t="s">
        <v>11537</v>
      </c>
      <c r="K44" s="2" t="s">
        <v>1138</v>
      </c>
      <c r="L44" s="2" t="s">
        <v>1144</v>
      </c>
      <c r="M44" s="2" t="s">
        <v>32</v>
      </c>
      <c r="N44" s="7" t="s">
        <v>1190</v>
      </c>
      <c r="O44" s="78">
        <v>100</v>
      </c>
      <c r="P44" s="2">
        <v>112</v>
      </c>
      <c r="Q44" s="2" t="s">
        <v>751</v>
      </c>
      <c r="R44" s="79">
        <v>4893</v>
      </c>
      <c r="S44" s="9">
        <v>91.07</v>
      </c>
      <c r="T44" s="9">
        <v>445595.54</v>
      </c>
      <c r="U44" s="9">
        <f t="shared" si="3"/>
        <v>499067.0048</v>
      </c>
      <c r="V44" s="2" t="s">
        <v>42</v>
      </c>
      <c r="W44" s="2">
        <v>2014</v>
      </c>
      <c r="X44" s="2"/>
    </row>
    <row r="45" spans="1:24" ht="67.5" customHeight="1" outlineLevel="1" x14ac:dyDescent="0.25">
      <c r="A45" s="2" t="s">
        <v>124</v>
      </c>
      <c r="B45" s="3" t="s">
        <v>27</v>
      </c>
      <c r="C45" s="10" t="s">
        <v>1223</v>
      </c>
      <c r="D45" s="10" t="s">
        <v>1189</v>
      </c>
      <c r="E45" s="10" t="s">
        <v>1192</v>
      </c>
      <c r="F45" s="2"/>
      <c r="G45" s="10" t="s">
        <v>343</v>
      </c>
      <c r="H45" s="2">
        <v>0</v>
      </c>
      <c r="I45" s="2">
        <v>710000000</v>
      </c>
      <c r="J45" s="2" t="s">
        <v>11537</v>
      </c>
      <c r="K45" s="2" t="s">
        <v>1138</v>
      </c>
      <c r="L45" s="2" t="s">
        <v>1144</v>
      </c>
      <c r="M45" s="2" t="s">
        <v>32</v>
      </c>
      <c r="N45" s="2" t="s">
        <v>1190</v>
      </c>
      <c r="O45" s="78">
        <v>100</v>
      </c>
      <c r="P45" s="2">
        <v>112</v>
      </c>
      <c r="Q45" s="2" t="s">
        <v>751</v>
      </c>
      <c r="R45" s="79">
        <v>1000</v>
      </c>
      <c r="S45" s="9">
        <v>129.46</v>
      </c>
      <c r="T45" s="9">
        <v>129464.29</v>
      </c>
      <c r="U45" s="9">
        <f t="shared" si="3"/>
        <v>145000.0048</v>
      </c>
      <c r="V45" s="2" t="s">
        <v>42</v>
      </c>
      <c r="W45" s="2">
        <v>2014</v>
      </c>
      <c r="X45" s="2"/>
    </row>
    <row r="46" spans="1:24" ht="67.5" customHeight="1" outlineLevel="1" x14ac:dyDescent="0.25">
      <c r="A46" s="2" t="s">
        <v>125</v>
      </c>
      <c r="B46" s="3" t="s">
        <v>27</v>
      </c>
      <c r="C46" s="10" t="s">
        <v>1223</v>
      </c>
      <c r="D46" s="10" t="s">
        <v>1189</v>
      </c>
      <c r="E46" s="10" t="s">
        <v>1192</v>
      </c>
      <c r="F46" s="2"/>
      <c r="G46" s="10" t="s">
        <v>343</v>
      </c>
      <c r="H46" s="2">
        <v>0</v>
      </c>
      <c r="I46" s="2">
        <v>710000000</v>
      </c>
      <c r="J46" s="2" t="s">
        <v>11537</v>
      </c>
      <c r="K46" s="2" t="s">
        <v>1138</v>
      </c>
      <c r="L46" s="2" t="s">
        <v>1145</v>
      </c>
      <c r="M46" s="2" t="s">
        <v>32</v>
      </c>
      <c r="N46" s="7" t="s">
        <v>1190</v>
      </c>
      <c r="O46" s="78">
        <v>100</v>
      </c>
      <c r="P46" s="2">
        <v>112</v>
      </c>
      <c r="Q46" s="2" t="s">
        <v>751</v>
      </c>
      <c r="R46" s="79">
        <v>6921.9</v>
      </c>
      <c r="S46" s="9">
        <v>129.46</v>
      </c>
      <c r="T46" s="9">
        <v>896115.96</v>
      </c>
      <c r="U46" s="9">
        <v>1003649.87</v>
      </c>
      <c r="V46" s="2" t="s">
        <v>42</v>
      </c>
      <c r="W46" s="2">
        <v>2014</v>
      </c>
      <c r="X46" s="2"/>
    </row>
    <row r="47" spans="1:24" ht="67.5" customHeight="1" outlineLevel="1" x14ac:dyDescent="0.25">
      <c r="A47" s="2" t="s">
        <v>126</v>
      </c>
      <c r="B47" s="3" t="s">
        <v>27</v>
      </c>
      <c r="C47" s="10" t="s">
        <v>1222</v>
      </c>
      <c r="D47" s="10" t="s">
        <v>1189</v>
      </c>
      <c r="E47" s="10" t="s">
        <v>1191</v>
      </c>
      <c r="F47" s="2"/>
      <c r="G47" s="10" t="s">
        <v>343</v>
      </c>
      <c r="H47" s="2">
        <v>0</v>
      </c>
      <c r="I47" s="2">
        <v>710000000</v>
      </c>
      <c r="J47" s="2" t="s">
        <v>11537</v>
      </c>
      <c r="K47" s="2" t="s">
        <v>1138</v>
      </c>
      <c r="L47" s="2" t="s">
        <v>1145</v>
      </c>
      <c r="M47" s="2" t="s">
        <v>32</v>
      </c>
      <c r="N47" s="7" t="s">
        <v>1190</v>
      </c>
      <c r="O47" s="78">
        <v>100</v>
      </c>
      <c r="P47" s="2">
        <v>112</v>
      </c>
      <c r="Q47" s="2" t="s">
        <v>751</v>
      </c>
      <c r="R47" s="79">
        <v>10501.2</v>
      </c>
      <c r="S47" s="9">
        <v>91.07</v>
      </c>
      <c r="T47" s="9">
        <v>956348.2</v>
      </c>
      <c r="U47" s="9">
        <v>1071110</v>
      </c>
      <c r="V47" s="2" t="s">
        <v>42</v>
      </c>
      <c r="W47" s="2">
        <v>2014</v>
      </c>
      <c r="X47" s="2"/>
    </row>
    <row r="48" spans="1:24" ht="67.5" customHeight="1" outlineLevel="1" x14ac:dyDescent="0.25">
      <c r="A48" s="2" t="s">
        <v>127</v>
      </c>
      <c r="B48" s="3" t="s">
        <v>27</v>
      </c>
      <c r="C48" s="10" t="s">
        <v>1223</v>
      </c>
      <c r="D48" s="10" t="s">
        <v>1189</v>
      </c>
      <c r="E48" s="10" t="s">
        <v>1192</v>
      </c>
      <c r="F48" s="2"/>
      <c r="G48" s="10" t="s">
        <v>343</v>
      </c>
      <c r="H48" s="2">
        <v>0</v>
      </c>
      <c r="I48" s="2">
        <v>710000000</v>
      </c>
      <c r="J48" s="2" t="s">
        <v>11537</v>
      </c>
      <c r="K48" s="2" t="s">
        <v>1138</v>
      </c>
      <c r="L48" s="5" t="s">
        <v>8093</v>
      </c>
      <c r="M48" s="2" t="s">
        <v>32</v>
      </c>
      <c r="N48" s="7" t="s">
        <v>1190</v>
      </c>
      <c r="O48" s="78">
        <v>100</v>
      </c>
      <c r="P48" s="2">
        <v>112</v>
      </c>
      <c r="Q48" s="2" t="s">
        <v>751</v>
      </c>
      <c r="R48" s="79">
        <v>1895.57</v>
      </c>
      <c r="S48" s="9">
        <v>129.46</v>
      </c>
      <c r="T48" s="9">
        <v>245400.49</v>
      </c>
      <c r="U48" s="9">
        <v>274839</v>
      </c>
      <c r="V48" s="2" t="s">
        <v>42</v>
      </c>
      <c r="W48" s="2">
        <v>2014</v>
      </c>
      <c r="X48" s="2"/>
    </row>
    <row r="49" spans="1:24" ht="67.5" customHeight="1" outlineLevel="1" x14ac:dyDescent="0.25">
      <c r="A49" s="2" t="s">
        <v>128</v>
      </c>
      <c r="B49" s="3" t="s">
        <v>27</v>
      </c>
      <c r="C49" s="10" t="s">
        <v>1222</v>
      </c>
      <c r="D49" s="10" t="s">
        <v>1189</v>
      </c>
      <c r="E49" s="10" t="s">
        <v>1191</v>
      </c>
      <c r="F49" s="2"/>
      <c r="G49" s="10" t="s">
        <v>343</v>
      </c>
      <c r="H49" s="2">
        <v>0</v>
      </c>
      <c r="I49" s="2">
        <v>710000000</v>
      </c>
      <c r="J49" s="2" t="s">
        <v>11537</v>
      </c>
      <c r="K49" s="2" t="s">
        <v>1138</v>
      </c>
      <c r="L49" s="5" t="s">
        <v>8093</v>
      </c>
      <c r="M49" s="2" t="s">
        <v>32</v>
      </c>
      <c r="N49" s="7" t="s">
        <v>1190</v>
      </c>
      <c r="O49" s="78">
        <v>100</v>
      </c>
      <c r="P49" s="2">
        <v>112</v>
      </c>
      <c r="Q49" s="2" t="s">
        <v>751</v>
      </c>
      <c r="R49" s="79">
        <v>5167.54</v>
      </c>
      <c r="S49" s="9">
        <v>91.07</v>
      </c>
      <c r="T49" s="9">
        <v>470608</v>
      </c>
      <c r="U49" s="9">
        <v>527081</v>
      </c>
      <c r="V49" s="2" t="s">
        <v>42</v>
      </c>
      <c r="W49" s="2">
        <v>2014</v>
      </c>
      <c r="X49" s="2"/>
    </row>
    <row r="50" spans="1:24" ht="67.5" customHeight="1" outlineLevel="1" x14ac:dyDescent="0.25">
      <c r="A50" s="2" t="s">
        <v>129</v>
      </c>
      <c r="B50" s="3" t="s">
        <v>27</v>
      </c>
      <c r="C50" s="10" t="s">
        <v>1222</v>
      </c>
      <c r="D50" s="10" t="s">
        <v>1189</v>
      </c>
      <c r="E50" s="10" t="s">
        <v>1191</v>
      </c>
      <c r="F50" s="2"/>
      <c r="G50" s="10" t="s">
        <v>343</v>
      </c>
      <c r="H50" s="2">
        <v>0</v>
      </c>
      <c r="I50" s="2">
        <v>710000000</v>
      </c>
      <c r="J50" s="2" t="s">
        <v>11537</v>
      </c>
      <c r="K50" s="2" t="s">
        <v>1138</v>
      </c>
      <c r="L50" s="5" t="s">
        <v>1147</v>
      </c>
      <c r="M50" s="2" t="s">
        <v>32</v>
      </c>
      <c r="N50" s="7" t="s">
        <v>1190</v>
      </c>
      <c r="O50" s="78">
        <v>100</v>
      </c>
      <c r="P50" s="2">
        <v>112</v>
      </c>
      <c r="Q50" s="2" t="s">
        <v>751</v>
      </c>
      <c r="R50" s="79">
        <v>2780</v>
      </c>
      <c r="S50" s="9">
        <v>150</v>
      </c>
      <c r="T50" s="9">
        <f>S50*R50</f>
        <v>417000</v>
      </c>
      <c r="U50" s="9">
        <f>T50*1.12</f>
        <v>467040.00000000006</v>
      </c>
      <c r="V50" s="2" t="s">
        <v>42</v>
      </c>
      <c r="W50" s="2">
        <v>2014</v>
      </c>
      <c r="X50" s="2"/>
    </row>
    <row r="51" spans="1:24" ht="67.5" customHeight="1" outlineLevel="1" x14ac:dyDescent="0.25">
      <c r="A51" s="2" t="s">
        <v>130</v>
      </c>
      <c r="B51" s="3" t="s">
        <v>27</v>
      </c>
      <c r="C51" s="10" t="s">
        <v>1222</v>
      </c>
      <c r="D51" s="10" t="s">
        <v>1189</v>
      </c>
      <c r="E51" s="10" t="s">
        <v>1191</v>
      </c>
      <c r="F51" s="2"/>
      <c r="G51" s="10" t="s">
        <v>343</v>
      </c>
      <c r="H51" s="2">
        <v>0</v>
      </c>
      <c r="I51" s="2">
        <v>710000000</v>
      </c>
      <c r="J51" s="2" t="s">
        <v>11537</v>
      </c>
      <c r="K51" s="2" t="s">
        <v>1138</v>
      </c>
      <c r="L51" s="2" t="s">
        <v>1148</v>
      </c>
      <c r="M51" s="2" t="s">
        <v>32</v>
      </c>
      <c r="N51" s="7" t="s">
        <v>1190</v>
      </c>
      <c r="O51" s="78">
        <v>100</v>
      </c>
      <c r="P51" s="2">
        <v>112</v>
      </c>
      <c r="Q51" s="2" t="s">
        <v>751</v>
      </c>
      <c r="R51" s="79">
        <v>114452</v>
      </c>
      <c r="S51" s="9">
        <v>91.07</v>
      </c>
      <c r="T51" s="9">
        <f>R51*S51</f>
        <v>10423143.639999999</v>
      </c>
      <c r="U51" s="9">
        <f>T51*1.12</f>
        <v>11673920.876799999</v>
      </c>
      <c r="V51" s="2" t="s">
        <v>42</v>
      </c>
      <c r="W51" s="2">
        <v>2014</v>
      </c>
      <c r="X51" s="2"/>
    </row>
    <row r="52" spans="1:24" ht="67.5" customHeight="1" outlineLevel="1" x14ac:dyDescent="0.25">
      <c r="A52" s="2" t="s">
        <v>131</v>
      </c>
      <c r="B52" s="3" t="s">
        <v>27</v>
      </c>
      <c r="C52" s="10" t="s">
        <v>1223</v>
      </c>
      <c r="D52" s="10" t="s">
        <v>1189</v>
      </c>
      <c r="E52" s="10" t="s">
        <v>1192</v>
      </c>
      <c r="F52" s="2"/>
      <c r="G52" s="10" t="s">
        <v>343</v>
      </c>
      <c r="H52" s="2">
        <v>0</v>
      </c>
      <c r="I52" s="2">
        <v>710000000</v>
      </c>
      <c r="J52" s="2" t="s">
        <v>11537</v>
      </c>
      <c r="K52" s="2" t="s">
        <v>1138</v>
      </c>
      <c r="L52" s="2" t="s">
        <v>1148</v>
      </c>
      <c r="M52" s="2" t="s">
        <v>32</v>
      </c>
      <c r="N52" s="7" t="s">
        <v>1190</v>
      </c>
      <c r="O52" s="78">
        <v>100</v>
      </c>
      <c r="P52" s="2">
        <v>112</v>
      </c>
      <c r="Q52" s="2" t="s">
        <v>751</v>
      </c>
      <c r="R52" s="79">
        <v>68500</v>
      </c>
      <c r="S52" s="9">
        <v>138.38999999999999</v>
      </c>
      <c r="T52" s="9">
        <f>R52*S52</f>
        <v>9479714.9999999981</v>
      </c>
      <c r="U52" s="9">
        <f>T52*1.12</f>
        <v>10617280.799999999</v>
      </c>
      <c r="V52" s="2" t="s">
        <v>42</v>
      </c>
      <c r="W52" s="2">
        <v>2014</v>
      </c>
      <c r="X52" s="2"/>
    </row>
    <row r="53" spans="1:24" ht="67.5" customHeight="1" outlineLevel="1" x14ac:dyDescent="0.25">
      <c r="A53" s="2" t="s">
        <v>132</v>
      </c>
      <c r="B53" s="3" t="s">
        <v>27</v>
      </c>
      <c r="C53" s="10" t="s">
        <v>1222</v>
      </c>
      <c r="D53" s="10" t="s">
        <v>1189</v>
      </c>
      <c r="E53" s="10" t="s">
        <v>1191</v>
      </c>
      <c r="F53" s="2"/>
      <c r="G53" s="10" t="s">
        <v>343</v>
      </c>
      <c r="H53" s="2">
        <v>0</v>
      </c>
      <c r="I53" s="2">
        <v>710000000</v>
      </c>
      <c r="J53" s="2" t="s">
        <v>11537</v>
      </c>
      <c r="K53" s="2" t="s">
        <v>1138</v>
      </c>
      <c r="L53" s="2" t="s">
        <v>1151</v>
      </c>
      <c r="M53" s="2" t="s">
        <v>32</v>
      </c>
      <c r="N53" s="7" t="s">
        <v>1190</v>
      </c>
      <c r="O53" s="78">
        <v>100</v>
      </c>
      <c r="P53" s="2">
        <v>112</v>
      </c>
      <c r="Q53" s="2" t="s">
        <v>751</v>
      </c>
      <c r="R53" s="79">
        <f>T53/S53</f>
        <v>2572.4137931034484</v>
      </c>
      <c r="S53" s="9">
        <v>145</v>
      </c>
      <c r="T53" s="9">
        <v>373000</v>
      </c>
      <c r="U53" s="9">
        <v>417760</v>
      </c>
      <c r="V53" s="2" t="s">
        <v>42</v>
      </c>
      <c r="W53" s="2">
        <v>2014</v>
      </c>
      <c r="X53" s="2"/>
    </row>
    <row r="54" spans="1:24" ht="67.5" customHeight="1" outlineLevel="1" x14ac:dyDescent="0.25">
      <c r="A54" s="2" t="s">
        <v>133</v>
      </c>
      <c r="B54" s="3" t="s">
        <v>27</v>
      </c>
      <c r="C54" s="10" t="s">
        <v>1222</v>
      </c>
      <c r="D54" s="10" t="s">
        <v>1189</v>
      </c>
      <c r="E54" s="10" t="s">
        <v>1191</v>
      </c>
      <c r="F54" s="2"/>
      <c r="G54" s="10" t="s">
        <v>343</v>
      </c>
      <c r="H54" s="2">
        <v>10</v>
      </c>
      <c r="I54" s="2">
        <v>710000000</v>
      </c>
      <c r="J54" s="2" t="s">
        <v>11537</v>
      </c>
      <c r="K54" s="2" t="s">
        <v>1138</v>
      </c>
      <c r="L54" s="5" t="s">
        <v>1153</v>
      </c>
      <c r="M54" s="2" t="s">
        <v>32</v>
      </c>
      <c r="N54" s="2" t="s">
        <v>480</v>
      </c>
      <c r="O54" s="78">
        <v>100</v>
      </c>
      <c r="P54" s="2">
        <v>112</v>
      </c>
      <c r="Q54" s="2" t="s">
        <v>751</v>
      </c>
      <c r="R54" s="79">
        <v>6434</v>
      </c>
      <c r="S54" s="9">
        <v>97.88</v>
      </c>
      <c r="T54" s="9">
        <f>S54*R54</f>
        <v>629759.91999999993</v>
      </c>
      <c r="U54" s="9">
        <f>T54*1.12</f>
        <v>705331.11040000001</v>
      </c>
      <c r="V54" s="2" t="s">
        <v>42</v>
      </c>
      <c r="W54" s="2">
        <v>2014</v>
      </c>
      <c r="X54" s="2"/>
    </row>
    <row r="55" spans="1:24" ht="67.5" customHeight="1" outlineLevel="1" x14ac:dyDescent="0.25">
      <c r="A55" s="2" t="s">
        <v>134</v>
      </c>
      <c r="B55" s="3" t="s">
        <v>27</v>
      </c>
      <c r="C55" s="10" t="s">
        <v>1223</v>
      </c>
      <c r="D55" s="10" t="s">
        <v>1189</v>
      </c>
      <c r="E55" s="10" t="s">
        <v>1192</v>
      </c>
      <c r="F55" s="2"/>
      <c r="G55" s="10" t="s">
        <v>343</v>
      </c>
      <c r="H55" s="2">
        <v>0</v>
      </c>
      <c r="I55" s="2">
        <v>710000000</v>
      </c>
      <c r="J55" s="2" t="s">
        <v>11537</v>
      </c>
      <c r="K55" s="2" t="s">
        <v>1138</v>
      </c>
      <c r="L55" s="5" t="s">
        <v>1153</v>
      </c>
      <c r="M55" s="2" t="s">
        <v>32</v>
      </c>
      <c r="N55" s="2" t="s">
        <v>480</v>
      </c>
      <c r="O55" s="78">
        <v>100</v>
      </c>
      <c r="P55" s="2">
        <v>112</v>
      </c>
      <c r="Q55" s="2" t="s">
        <v>751</v>
      </c>
      <c r="R55" s="79">
        <v>6600</v>
      </c>
      <c r="S55" s="9">
        <v>137.94</v>
      </c>
      <c r="T55" s="9">
        <v>910446.42</v>
      </c>
      <c r="U55" s="9">
        <v>1019700</v>
      </c>
      <c r="V55" s="2" t="s">
        <v>42</v>
      </c>
      <c r="W55" s="2">
        <v>2014</v>
      </c>
      <c r="X55" s="2"/>
    </row>
    <row r="56" spans="1:24" ht="67.5" customHeight="1" outlineLevel="1" x14ac:dyDescent="0.25">
      <c r="A56" s="2" t="s">
        <v>135</v>
      </c>
      <c r="B56" s="3" t="s">
        <v>27</v>
      </c>
      <c r="C56" s="10" t="s">
        <v>1223</v>
      </c>
      <c r="D56" s="10" t="s">
        <v>1189</v>
      </c>
      <c r="E56" s="10" t="s">
        <v>1192</v>
      </c>
      <c r="F56" s="2"/>
      <c r="G56" s="10" t="s">
        <v>343</v>
      </c>
      <c r="H56" s="2">
        <v>0</v>
      </c>
      <c r="I56" s="2">
        <v>710000000</v>
      </c>
      <c r="J56" s="2" t="s">
        <v>11537</v>
      </c>
      <c r="K56" s="2" t="s">
        <v>1138</v>
      </c>
      <c r="L56" s="10" t="s">
        <v>1193</v>
      </c>
      <c r="M56" s="2" t="s">
        <v>32</v>
      </c>
      <c r="N56" s="2" t="s">
        <v>480</v>
      </c>
      <c r="O56" s="78">
        <v>100</v>
      </c>
      <c r="P56" s="2">
        <v>112</v>
      </c>
      <c r="Q56" s="2" t="s">
        <v>751</v>
      </c>
      <c r="R56" s="79">
        <v>48100</v>
      </c>
      <c r="S56" s="9">
        <v>142</v>
      </c>
      <c r="T56" s="9">
        <f>R56*S56</f>
        <v>6830200</v>
      </c>
      <c r="U56" s="9">
        <f t="shared" ref="U56:U64" si="4">T56*1.12</f>
        <v>7649824.0000000009</v>
      </c>
      <c r="V56" s="2" t="s">
        <v>42</v>
      </c>
      <c r="W56" s="2">
        <v>2014</v>
      </c>
      <c r="X56" s="2"/>
    </row>
    <row r="57" spans="1:24" ht="67.5" customHeight="1" outlineLevel="1" x14ac:dyDescent="0.25">
      <c r="A57" s="2" t="s">
        <v>136</v>
      </c>
      <c r="B57" s="3" t="s">
        <v>27</v>
      </c>
      <c r="C57" s="10" t="s">
        <v>1222</v>
      </c>
      <c r="D57" s="10" t="s">
        <v>1189</v>
      </c>
      <c r="E57" s="10" t="s">
        <v>1191</v>
      </c>
      <c r="F57" s="2"/>
      <c r="G57" s="10" t="s">
        <v>343</v>
      </c>
      <c r="H57" s="2">
        <v>0</v>
      </c>
      <c r="I57" s="2">
        <v>710000000</v>
      </c>
      <c r="J57" s="2" t="s">
        <v>11537</v>
      </c>
      <c r="K57" s="2" t="s">
        <v>1138</v>
      </c>
      <c r="L57" s="10" t="s">
        <v>1193</v>
      </c>
      <c r="M57" s="2" t="s">
        <v>32</v>
      </c>
      <c r="N57" s="2" t="s">
        <v>480</v>
      </c>
      <c r="O57" s="78">
        <v>100</v>
      </c>
      <c r="P57" s="2">
        <v>112</v>
      </c>
      <c r="Q57" s="2" t="s">
        <v>751</v>
      </c>
      <c r="R57" s="79">
        <v>48100</v>
      </c>
      <c r="S57" s="9">
        <v>118</v>
      </c>
      <c r="T57" s="9">
        <f>R57*S57</f>
        <v>5675800</v>
      </c>
      <c r="U57" s="9">
        <f t="shared" si="4"/>
        <v>6356896.0000000009</v>
      </c>
      <c r="V57" s="2" t="s">
        <v>42</v>
      </c>
      <c r="W57" s="2">
        <v>2014</v>
      </c>
      <c r="X57" s="2"/>
    </row>
    <row r="58" spans="1:24" ht="67.5" customHeight="1" outlineLevel="1" x14ac:dyDescent="0.25">
      <c r="A58" s="2" t="s">
        <v>137</v>
      </c>
      <c r="B58" s="3" t="s">
        <v>27</v>
      </c>
      <c r="C58" s="10" t="s">
        <v>1222</v>
      </c>
      <c r="D58" s="10" t="s">
        <v>1189</v>
      </c>
      <c r="E58" s="10" t="s">
        <v>1191</v>
      </c>
      <c r="F58" s="2"/>
      <c r="G58" s="10" t="s">
        <v>343</v>
      </c>
      <c r="H58" s="2">
        <v>0</v>
      </c>
      <c r="I58" s="2">
        <v>710000000</v>
      </c>
      <c r="J58" s="2" t="s">
        <v>11537</v>
      </c>
      <c r="K58" s="2" t="s">
        <v>1138</v>
      </c>
      <c r="L58" s="2" t="s">
        <v>1149</v>
      </c>
      <c r="M58" s="2" t="s">
        <v>32</v>
      </c>
      <c r="N58" s="7" t="s">
        <v>1190</v>
      </c>
      <c r="O58" s="78">
        <v>100</v>
      </c>
      <c r="P58" s="2">
        <v>112</v>
      </c>
      <c r="Q58" s="2" t="s">
        <v>751</v>
      </c>
      <c r="R58" s="79">
        <v>7960</v>
      </c>
      <c r="S58" s="9">
        <v>91.07</v>
      </c>
      <c r="T58" s="9">
        <f>R58*S58</f>
        <v>724917.2</v>
      </c>
      <c r="U58" s="9">
        <f t="shared" si="4"/>
        <v>811907.26400000008</v>
      </c>
      <c r="V58" s="2" t="s">
        <v>42</v>
      </c>
      <c r="W58" s="2">
        <v>2014</v>
      </c>
      <c r="X58" s="2"/>
    </row>
    <row r="59" spans="1:24" ht="67.5" customHeight="1" outlineLevel="1" x14ac:dyDescent="0.25">
      <c r="A59" s="2" t="s">
        <v>138</v>
      </c>
      <c r="B59" s="3" t="s">
        <v>27</v>
      </c>
      <c r="C59" s="10" t="s">
        <v>1223</v>
      </c>
      <c r="D59" s="10" t="s">
        <v>1189</v>
      </c>
      <c r="E59" s="10" t="s">
        <v>1192</v>
      </c>
      <c r="F59" s="2"/>
      <c r="G59" s="10" t="s">
        <v>343</v>
      </c>
      <c r="H59" s="2">
        <v>0</v>
      </c>
      <c r="I59" s="2">
        <v>710000000</v>
      </c>
      <c r="J59" s="2" t="s">
        <v>11537</v>
      </c>
      <c r="K59" s="2" t="s">
        <v>1138</v>
      </c>
      <c r="L59" s="2" t="s">
        <v>1149</v>
      </c>
      <c r="M59" s="2" t="s">
        <v>32</v>
      </c>
      <c r="N59" s="7" t="s">
        <v>1190</v>
      </c>
      <c r="O59" s="78">
        <v>100</v>
      </c>
      <c r="P59" s="2">
        <v>112</v>
      </c>
      <c r="Q59" s="2" t="s">
        <v>751</v>
      </c>
      <c r="R59" s="79">
        <v>5058</v>
      </c>
      <c r="S59" s="9">
        <v>138.38999999999999</v>
      </c>
      <c r="T59" s="9">
        <f>R59*S59</f>
        <v>699976.61999999988</v>
      </c>
      <c r="U59" s="9">
        <f t="shared" si="4"/>
        <v>783973.81439999992</v>
      </c>
      <c r="V59" s="2" t="s">
        <v>42</v>
      </c>
      <c r="W59" s="2">
        <v>2014</v>
      </c>
      <c r="X59" s="2"/>
    </row>
    <row r="60" spans="1:24" ht="67.5" customHeight="1" outlineLevel="1" x14ac:dyDescent="0.25">
      <c r="A60" s="2" t="s">
        <v>139</v>
      </c>
      <c r="B60" s="3" t="s">
        <v>27</v>
      </c>
      <c r="C60" s="10" t="s">
        <v>1222</v>
      </c>
      <c r="D60" s="10" t="s">
        <v>1189</v>
      </c>
      <c r="E60" s="10" t="s">
        <v>1191</v>
      </c>
      <c r="F60" s="2"/>
      <c r="G60" s="10" t="s">
        <v>343</v>
      </c>
      <c r="H60" s="2">
        <v>0</v>
      </c>
      <c r="I60" s="2">
        <v>710000000</v>
      </c>
      <c r="J60" s="2" t="s">
        <v>11537</v>
      </c>
      <c r="K60" s="2" t="s">
        <v>1138</v>
      </c>
      <c r="L60" s="2" t="s">
        <v>1139</v>
      </c>
      <c r="M60" s="2" t="s">
        <v>32</v>
      </c>
      <c r="N60" s="7" t="s">
        <v>1190</v>
      </c>
      <c r="O60" s="78">
        <v>100</v>
      </c>
      <c r="P60" s="2">
        <v>112</v>
      </c>
      <c r="Q60" s="2" t="s">
        <v>751</v>
      </c>
      <c r="R60" s="79">
        <v>20500</v>
      </c>
      <c r="S60" s="9">
        <v>91.07</v>
      </c>
      <c r="T60" s="9">
        <v>1866964.28</v>
      </c>
      <c r="U60" s="9">
        <v>2091000</v>
      </c>
      <c r="V60" s="2" t="s">
        <v>42</v>
      </c>
      <c r="W60" s="2">
        <v>2014</v>
      </c>
      <c r="X60" s="2"/>
    </row>
    <row r="61" spans="1:24" ht="67.5" customHeight="1" outlineLevel="1" x14ac:dyDescent="0.25">
      <c r="A61" s="2" t="s">
        <v>9567</v>
      </c>
      <c r="B61" s="3" t="s">
        <v>27</v>
      </c>
      <c r="C61" s="10" t="s">
        <v>1223</v>
      </c>
      <c r="D61" s="10" t="s">
        <v>1189</v>
      </c>
      <c r="E61" s="10" t="s">
        <v>1192</v>
      </c>
      <c r="F61" s="2"/>
      <c r="G61" s="10" t="s">
        <v>343</v>
      </c>
      <c r="H61" s="2">
        <v>0</v>
      </c>
      <c r="I61" s="2">
        <v>710000000</v>
      </c>
      <c r="J61" s="2" t="s">
        <v>11537</v>
      </c>
      <c r="K61" s="2" t="s">
        <v>1138</v>
      </c>
      <c r="L61" s="2" t="s">
        <v>1140</v>
      </c>
      <c r="M61" s="2" t="s">
        <v>32</v>
      </c>
      <c r="N61" s="7" t="s">
        <v>1190</v>
      </c>
      <c r="O61" s="78">
        <v>100</v>
      </c>
      <c r="P61" s="2">
        <v>112</v>
      </c>
      <c r="Q61" s="2" t="s">
        <v>751</v>
      </c>
      <c r="R61" s="79">
        <v>21000</v>
      </c>
      <c r="S61" s="9">
        <v>0</v>
      </c>
      <c r="T61" s="9">
        <f>S61*R61</f>
        <v>0</v>
      </c>
      <c r="U61" s="9">
        <f t="shared" si="4"/>
        <v>0</v>
      </c>
      <c r="V61" s="2" t="s">
        <v>42</v>
      </c>
      <c r="W61" s="2">
        <v>2014</v>
      </c>
      <c r="X61" s="2"/>
    </row>
    <row r="62" spans="1:24" ht="67.5" customHeight="1" outlineLevel="1" x14ac:dyDescent="0.25">
      <c r="A62" s="2" t="s">
        <v>12011</v>
      </c>
      <c r="B62" s="3" t="s">
        <v>27</v>
      </c>
      <c r="C62" s="10" t="s">
        <v>1223</v>
      </c>
      <c r="D62" s="10" t="s">
        <v>1189</v>
      </c>
      <c r="E62" s="10" t="s">
        <v>1192</v>
      </c>
      <c r="F62" s="2"/>
      <c r="G62" s="10" t="s">
        <v>343</v>
      </c>
      <c r="H62" s="2">
        <v>0</v>
      </c>
      <c r="I62" s="2">
        <v>710000000</v>
      </c>
      <c r="J62" s="2" t="s">
        <v>11537</v>
      </c>
      <c r="K62" s="2" t="s">
        <v>1138</v>
      </c>
      <c r="L62" s="2" t="s">
        <v>1140</v>
      </c>
      <c r="M62" s="2" t="s">
        <v>32</v>
      </c>
      <c r="N62" s="7" t="s">
        <v>1190</v>
      </c>
      <c r="O62" s="78">
        <v>100</v>
      </c>
      <c r="P62" s="2">
        <v>112</v>
      </c>
      <c r="Q62" s="2" t="s">
        <v>751</v>
      </c>
      <c r="R62" s="79">
        <v>10284.299999999999</v>
      </c>
      <c r="S62" s="9">
        <v>102</v>
      </c>
      <c r="T62" s="9">
        <v>1049000</v>
      </c>
      <c r="U62" s="9">
        <f>T62*1.12</f>
        <v>1174880</v>
      </c>
      <c r="V62" s="2" t="s">
        <v>42</v>
      </c>
      <c r="W62" s="2">
        <v>2014</v>
      </c>
      <c r="X62" s="2" t="s">
        <v>11207</v>
      </c>
    </row>
    <row r="63" spans="1:24" ht="67.5" customHeight="1" outlineLevel="1" x14ac:dyDescent="0.25">
      <c r="A63" s="2" t="s">
        <v>140</v>
      </c>
      <c r="B63" s="3" t="s">
        <v>27</v>
      </c>
      <c r="C63" s="10" t="s">
        <v>1224</v>
      </c>
      <c r="D63" s="10" t="s">
        <v>1194</v>
      </c>
      <c r="E63" s="10" t="s">
        <v>1195</v>
      </c>
      <c r="F63" s="2"/>
      <c r="G63" s="2" t="s">
        <v>343</v>
      </c>
      <c r="H63" s="2">
        <v>0</v>
      </c>
      <c r="I63" s="2">
        <v>710000000</v>
      </c>
      <c r="J63" s="2" t="s">
        <v>11537</v>
      </c>
      <c r="K63" s="2" t="s">
        <v>1138</v>
      </c>
      <c r="L63" s="2" t="s">
        <v>1141</v>
      </c>
      <c r="M63" s="2" t="s">
        <v>32</v>
      </c>
      <c r="N63" s="7" t="s">
        <v>1190</v>
      </c>
      <c r="O63" s="78">
        <v>100</v>
      </c>
      <c r="P63" s="2">
        <v>112</v>
      </c>
      <c r="Q63" s="2" t="s">
        <v>751</v>
      </c>
      <c r="R63" s="79">
        <v>44442</v>
      </c>
      <c r="S63" s="9">
        <v>131.61000000000001</v>
      </c>
      <c r="T63" s="9">
        <f>S63*R63</f>
        <v>5849011.620000001</v>
      </c>
      <c r="U63" s="9">
        <f t="shared" si="4"/>
        <v>6550893.0144000016</v>
      </c>
      <c r="V63" s="2" t="s">
        <v>36</v>
      </c>
      <c r="W63" s="2">
        <v>2014</v>
      </c>
      <c r="X63" s="2"/>
    </row>
    <row r="64" spans="1:24" ht="67.5" customHeight="1" outlineLevel="1" x14ac:dyDescent="0.25">
      <c r="A64" s="2" t="s">
        <v>141</v>
      </c>
      <c r="B64" s="3" t="s">
        <v>27</v>
      </c>
      <c r="C64" s="10" t="s">
        <v>1225</v>
      </c>
      <c r="D64" s="10" t="s">
        <v>1194</v>
      </c>
      <c r="E64" s="10" t="s">
        <v>1196</v>
      </c>
      <c r="F64" s="2"/>
      <c r="G64" s="2" t="s">
        <v>343</v>
      </c>
      <c r="H64" s="2">
        <v>0</v>
      </c>
      <c r="I64" s="2">
        <v>710000000</v>
      </c>
      <c r="J64" s="2" t="s">
        <v>11537</v>
      </c>
      <c r="K64" s="2" t="s">
        <v>1138</v>
      </c>
      <c r="L64" s="2" t="s">
        <v>1141</v>
      </c>
      <c r="M64" s="2" t="s">
        <v>32</v>
      </c>
      <c r="N64" s="7" t="s">
        <v>1190</v>
      </c>
      <c r="O64" s="78">
        <v>100</v>
      </c>
      <c r="P64" s="2">
        <v>112</v>
      </c>
      <c r="Q64" s="2" t="s">
        <v>751</v>
      </c>
      <c r="R64" s="79">
        <v>21565</v>
      </c>
      <c r="S64" s="9">
        <v>127.78</v>
      </c>
      <c r="T64" s="9">
        <f>S64*R64</f>
        <v>2755575.7</v>
      </c>
      <c r="U64" s="9">
        <f t="shared" si="4"/>
        <v>3086244.7840000005</v>
      </c>
      <c r="V64" s="2" t="s">
        <v>36</v>
      </c>
      <c r="W64" s="2">
        <v>2014</v>
      </c>
      <c r="X64" s="2"/>
    </row>
    <row r="65" spans="1:24" ht="67.5" customHeight="1" outlineLevel="1" x14ac:dyDescent="0.25">
      <c r="A65" s="2" t="s">
        <v>142</v>
      </c>
      <c r="B65" s="3" t="s">
        <v>27</v>
      </c>
      <c r="C65" s="10" t="s">
        <v>1224</v>
      </c>
      <c r="D65" s="10" t="s">
        <v>1194</v>
      </c>
      <c r="E65" s="10" t="s">
        <v>1195</v>
      </c>
      <c r="F65" s="2"/>
      <c r="G65" s="2" t="s">
        <v>343</v>
      </c>
      <c r="H65" s="2">
        <v>0</v>
      </c>
      <c r="I65" s="2">
        <v>710000000</v>
      </c>
      <c r="J65" s="2" t="s">
        <v>11537</v>
      </c>
      <c r="K65" s="2" t="s">
        <v>1138</v>
      </c>
      <c r="L65" s="2" t="s">
        <v>1144</v>
      </c>
      <c r="M65" s="2" t="s">
        <v>32</v>
      </c>
      <c r="N65" s="7" t="s">
        <v>1190</v>
      </c>
      <c r="O65" s="78">
        <v>100</v>
      </c>
      <c r="P65" s="2">
        <v>112</v>
      </c>
      <c r="Q65" s="2" t="s">
        <v>751</v>
      </c>
      <c r="R65" s="79">
        <v>1522.27</v>
      </c>
      <c r="S65" s="9">
        <v>79.459999999999994</v>
      </c>
      <c r="T65" s="9">
        <v>120960</v>
      </c>
      <c r="U65" s="9">
        <f>T65*1.12</f>
        <v>135475.20000000001</v>
      </c>
      <c r="V65" s="2" t="s">
        <v>42</v>
      </c>
      <c r="W65" s="2">
        <v>2014</v>
      </c>
      <c r="X65" s="2"/>
    </row>
    <row r="66" spans="1:24" ht="67.5" customHeight="1" outlineLevel="1" x14ac:dyDescent="0.25">
      <c r="A66" s="2" t="s">
        <v>143</v>
      </c>
      <c r="B66" s="3" t="s">
        <v>27</v>
      </c>
      <c r="C66" s="10" t="s">
        <v>1225</v>
      </c>
      <c r="D66" s="10" t="s">
        <v>1194</v>
      </c>
      <c r="E66" s="10" t="s">
        <v>1196</v>
      </c>
      <c r="F66" s="2"/>
      <c r="G66" s="2" t="s">
        <v>343</v>
      </c>
      <c r="H66" s="2">
        <v>0</v>
      </c>
      <c r="I66" s="2">
        <v>710000000</v>
      </c>
      <c r="J66" s="2" t="s">
        <v>11537</v>
      </c>
      <c r="K66" s="2" t="s">
        <v>1138</v>
      </c>
      <c r="L66" s="2" t="s">
        <v>1145</v>
      </c>
      <c r="M66" s="2" t="s">
        <v>32</v>
      </c>
      <c r="N66" s="7" t="s">
        <v>1190</v>
      </c>
      <c r="O66" s="78">
        <v>100</v>
      </c>
      <c r="P66" s="2">
        <v>112</v>
      </c>
      <c r="Q66" s="2" t="s">
        <v>751</v>
      </c>
      <c r="R66" s="79">
        <v>9345.0300000000007</v>
      </c>
      <c r="S66" s="9">
        <v>102.67</v>
      </c>
      <c r="T66" s="9">
        <v>959534.33</v>
      </c>
      <c r="U66" s="9">
        <v>1074678</v>
      </c>
      <c r="V66" s="2" t="s">
        <v>42</v>
      </c>
      <c r="W66" s="2">
        <v>2014</v>
      </c>
      <c r="X66" s="2"/>
    </row>
    <row r="67" spans="1:24" ht="67.5" customHeight="1" outlineLevel="1" x14ac:dyDescent="0.25">
      <c r="A67" s="2" t="s">
        <v>144</v>
      </c>
      <c r="B67" s="3" t="s">
        <v>27</v>
      </c>
      <c r="C67" s="10" t="s">
        <v>1224</v>
      </c>
      <c r="D67" s="10" t="s">
        <v>1194</v>
      </c>
      <c r="E67" s="10" t="s">
        <v>1195</v>
      </c>
      <c r="F67" s="2"/>
      <c r="G67" s="2" t="s">
        <v>343</v>
      </c>
      <c r="H67" s="2">
        <v>0</v>
      </c>
      <c r="I67" s="2">
        <v>710000000</v>
      </c>
      <c r="J67" s="2" t="s">
        <v>11537</v>
      </c>
      <c r="K67" s="2" t="s">
        <v>1138</v>
      </c>
      <c r="L67" s="5" t="s">
        <v>1147</v>
      </c>
      <c r="M67" s="2" t="s">
        <v>32</v>
      </c>
      <c r="N67" s="7" t="s">
        <v>1190</v>
      </c>
      <c r="O67" s="78">
        <v>100</v>
      </c>
      <c r="P67" s="2">
        <v>112</v>
      </c>
      <c r="Q67" s="2" t="s">
        <v>751</v>
      </c>
      <c r="R67" s="79">
        <v>1470</v>
      </c>
      <c r="S67" s="9">
        <v>100</v>
      </c>
      <c r="T67" s="9">
        <f t="shared" ref="T67:T72" si="5">R67*S67</f>
        <v>147000</v>
      </c>
      <c r="U67" s="9">
        <f t="shared" ref="U67:U74" si="6">T67*1.12</f>
        <v>164640.00000000003</v>
      </c>
      <c r="V67" s="2" t="s">
        <v>42</v>
      </c>
      <c r="W67" s="2">
        <v>2014</v>
      </c>
      <c r="X67" s="2"/>
    </row>
    <row r="68" spans="1:24" ht="67.5" customHeight="1" outlineLevel="1" x14ac:dyDescent="0.25">
      <c r="A68" s="2" t="s">
        <v>145</v>
      </c>
      <c r="B68" s="3" t="s">
        <v>27</v>
      </c>
      <c r="C68" s="10" t="s">
        <v>1224</v>
      </c>
      <c r="D68" s="10" t="s">
        <v>1194</v>
      </c>
      <c r="E68" s="10" t="s">
        <v>1195</v>
      </c>
      <c r="F68" s="2"/>
      <c r="G68" s="2" t="s">
        <v>343</v>
      </c>
      <c r="H68" s="2">
        <v>10</v>
      </c>
      <c r="I68" s="2">
        <v>710000000</v>
      </c>
      <c r="J68" s="2" t="s">
        <v>11537</v>
      </c>
      <c r="K68" s="2" t="s">
        <v>1138</v>
      </c>
      <c r="L68" s="5" t="s">
        <v>1153</v>
      </c>
      <c r="M68" s="2" t="s">
        <v>32</v>
      </c>
      <c r="N68" s="2" t="s">
        <v>480</v>
      </c>
      <c r="O68" s="78">
        <v>100</v>
      </c>
      <c r="P68" s="2">
        <v>112</v>
      </c>
      <c r="Q68" s="2" t="s">
        <v>751</v>
      </c>
      <c r="R68" s="79">
        <v>180</v>
      </c>
      <c r="S68" s="9">
        <v>86.125</v>
      </c>
      <c r="T68" s="9">
        <f t="shared" si="5"/>
        <v>15502.5</v>
      </c>
      <c r="U68" s="9">
        <f>T68*1.12</f>
        <v>17362.800000000003</v>
      </c>
      <c r="V68" s="2" t="s">
        <v>42</v>
      </c>
      <c r="W68" s="2">
        <v>2014</v>
      </c>
      <c r="X68" s="2"/>
    </row>
    <row r="69" spans="1:24" ht="67.5" customHeight="1" outlineLevel="1" x14ac:dyDescent="0.25">
      <c r="A69" s="2" t="s">
        <v>146</v>
      </c>
      <c r="B69" s="3" t="s">
        <v>27</v>
      </c>
      <c r="C69" s="10" t="s">
        <v>1225</v>
      </c>
      <c r="D69" s="10" t="s">
        <v>1194</v>
      </c>
      <c r="E69" s="10" t="s">
        <v>1196</v>
      </c>
      <c r="F69" s="2"/>
      <c r="G69" s="2" t="s">
        <v>343</v>
      </c>
      <c r="H69" s="2">
        <v>0</v>
      </c>
      <c r="I69" s="2">
        <v>710000000</v>
      </c>
      <c r="J69" s="2" t="s">
        <v>11537</v>
      </c>
      <c r="K69" s="2" t="s">
        <v>1138</v>
      </c>
      <c r="L69" s="5" t="s">
        <v>1147</v>
      </c>
      <c r="M69" s="2" t="s">
        <v>32</v>
      </c>
      <c r="N69" s="7" t="s">
        <v>1190</v>
      </c>
      <c r="O69" s="78">
        <v>100</v>
      </c>
      <c r="P69" s="2">
        <v>112</v>
      </c>
      <c r="Q69" s="2" t="s">
        <v>751</v>
      </c>
      <c r="R69" s="79">
        <v>2400</v>
      </c>
      <c r="S69" s="9">
        <v>120</v>
      </c>
      <c r="T69" s="9">
        <f t="shared" si="5"/>
        <v>288000</v>
      </c>
      <c r="U69" s="9">
        <f t="shared" si="6"/>
        <v>322560.00000000006</v>
      </c>
      <c r="V69" s="2" t="s">
        <v>42</v>
      </c>
      <c r="W69" s="2">
        <v>2014</v>
      </c>
      <c r="X69" s="2"/>
    </row>
    <row r="70" spans="1:24" ht="67.5" customHeight="1" outlineLevel="1" x14ac:dyDescent="0.25">
      <c r="A70" s="2" t="s">
        <v>147</v>
      </c>
      <c r="B70" s="3" t="s">
        <v>27</v>
      </c>
      <c r="C70" s="10" t="s">
        <v>1224</v>
      </c>
      <c r="D70" s="10" t="s">
        <v>1194</v>
      </c>
      <c r="E70" s="10" t="s">
        <v>1195</v>
      </c>
      <c r="F70" s="2"/>
      <c r="G70" s="2" t="s">
        <v>343</v>
      </c>
      <c r="H70" s="2">
        <v>0</v>
      </c>
      <c r="I70" s="2">
        <v>710000000</v>
      </c>
      <c r="J70" s="2" t="s">
        <v>11537</v>
      </c>
      <c r="K70" s="2" t="s">
        <v>1138</v>
      </c>
      <c r="L70" s="2" t="s">
        <v>1148</v>
      </c>
      <c r="M70" s="2" t="s">
        <v>32</v>
      </c>
      <c r="N70" s="7" t="s">
        <v>1190</v>
      </c>
      <c r="O70" s="78">
        <v>100</v>
      </c>
      <c r="P70" s="2">
        <v>112</v>
      </c>
      <c r="Q70" s="2" t="s">
        <v>751</v>
      </c>
      <c r="R70" s="79">
        <v>8200</v>
      </c>
      <c r="S70" s="9">
        <v>95</v>
      </c>
      <c r="T70" s="9">
        <f t="shared" si="5"/>
        <v>779000</v>
      </c>
      <c r="U70" s="9">
        <f t="shared" si="6"/>
        <v>872480.00000000012</v>
      </c>
      <c r="V70" s="2" t="s">
        <v>42</v>
      </c>
      <c r="W70" s="2">
        <v>2014</v>
      </c>
      <c r="X70" s="2"/>
    </row>
    <row r="71" spans="1:24" ht="67.5" customHeight="1" outlineLevel="1" x14ac:dyDescent="0.25">
      <c r="A71" s="2" t="s">
        <v>148</v>
      </c>
      <c r="B71" s="3" t="s">
        <v>27</v>
      </c>
      <c r="C71" s="10" t="s">
        <v>1225</v>
      </c>
      <c r="D71" s="10" t="s">
        <v>1194</v>
      </c>
      <c r="E71" s="10" t="s">
        <v>1196</v>
      </c>
      <c r="F71" s="2"/>
      <c r="G71" s="2" t="s">
        <v>343</v>
      </c>
      <c r="H71" s="2">
        <v>0</v>
      </c>
      <c r="I71" s="2">
        <v>710000000</v>
      </c>
      <c r="J71" s="2" t="s">
        <v>11537</v>
      </c>
      <c r="K71" s="2" t="s">
        <v>1138</v>
      </c>
      <c r="L71" s="2" t="s">
        <v>1148</v>
      </c>
      <c r="M71" s="2" t="s">
        <v>32</v>
      </c>
      <c r="N71" s="7" t="s">
        <v>1190</v>
      </c>
      <c r="O71" s="78">
        <v>100</v>
      </c>
      <c r="P71" s="2">
        <v>112</v>
      </c>
      <c r="Q71" s="2" t="s">
        <v>751</v>
      </c>
      <c r="R71" s="79">
        <v>66535</v>
      </c>
      <c r="S71" s="9">
        <v>112</v>
      </c>
      <c r="T71" s="9">
        <f t="shared" si="5"/>
        <v>7451920</v>
      </c>
      <c r="U71" s="9">
        <f t="shared" si="6"/>
        <v>8346150.4000000004</v>
      </c>
      <c r="V71" s="2" t="s">
        <v>42</v>
      </c>
      <c r="W71" s="2">
        <v>2014</v>
      </c>
      <c r="X71" s="2"/>
    </row>
    <row r="72" spans="1:24" ht="67.5" customHeight="1" outlineLevel="1" x14ac:dyDescent="0.25">
      <c r="A72" s="2" t="s">
        <v>149</v>
      </c>
      <c r="B72" s="3" t="s">
        <v>27</v>
      </c>
      <c r="C72" s="10" t="s">
        <v>1225</v>
      </c>
      <c r="D72" s="10" t="s">
        <v>1194</v>
      </c>
      <c r="E72" s="10" t="s">
        <v>1196</v>
      </c>
      <c r="F72" s="2"/>
      <c r="G72" s="2" t="s">
        <v>343</v>
      </c>
      <c r="H72" s="2">
        <v>0</v>
      </c>
      <c r="I72" s="2">
        <v>710000000</v>
      </c>
      <c r="J72" s="2" t="s">
        <v>11537</v>
      </c>
      <c r="K72" s="2" t="s">
        <v>1138</v>
      </c>
      <c r="L72" s="2" t="s">
        <v>1148</v>
      </c>
      <c r="M72" s="2" t="s">
        <v>32</v>
      </c>
      <c r="N72" s="7" t="s">
        <v>1190</v>
      </c>
      <c r="O72" s="78">
        <v>100</v>
      </c>
      <c r="P72" s="2">
        <v>112</v>
      </c>
      <c r="Q72" s="2" t="s">
        <v>751</v>
      </c>
      <c r="R72" s="79">
        <v>5678</v>
      </c>
      <c r="S72" s="9">
        <v>112</v>
      </c>
      <c r="T72" s="9">
        <f t="shared" si="5"/>
        <v>635936</v>
      </c>
      <c r="U72" s="9">
        <f t="shared" si="6"/>
        <v>712248.32000000007</v>
      </c>
      <c r="V72" s="2" t="s">
        <v>42</v>
      </c>
      <c r="W72" s="2">
        <v>2014</v>
      </c>
      <c r="X72" s="2"/>
    </row>
    <row r="73" spans="1:24" ht="55.5" customHeight="1" outlineLevel="1" x14ac:dyDescent="0.25">
      <c r="A73" s="2" t="s">
        <v>150</v>
      </c>
      <c r="B73" s="3" t="s">
        <v>27</v>
      </c>
      <c r="C73" s="10" t="s">
        <v>1224</v>
      </c>
      <c r="D73" s="10" t="s">
        <v>1194</v>
      </c>
      <c r="E73" s="10" t="s">
        <v>1195</v>
      </c>
      <c r="F73" s="2"/>
      <c r="G73" s="2" t="s">
        <v>343</v>
      </c>
      <c r="H73" s="2">
        <v>0</v>
      </c>
      <c r="I73" s="2">
        <v>710000000</v>
      </c>
      <c r="J73" s="2" t="s">
        <v>11537</v>
      </c>
      <c r="K73" s="2" t="s">
        <v>1138</v>
      </c>
      <c r="L73" s="81" t="s">
        <v>1143</v>
      </c>
      <c r="M73" s="2" t="s">
        <v>32</v>
      </c>
      <c r="N73" s="7" t="s">
        <v>1190</v>
      </c>
      <c r="O73" s="78">
        <v>100</v>
      </c>
      <c r="P73" s="2">
        <v>112</v>
      </c>
      <c r="Q73" s="2" t="s">
        <v>751</v>
      </c>
      <c r="R73" s="79">
        <v>3460</v>
      </c>
      <c r="S73" s="9">
        <v>84.23</v>
      </c>
      <c r="T73" s="9">
        <f>S73*R73</f>
        <v>291435.8</v>
      </c>
      <c r="U73" s="9">
        <f t="shared" si="6"/>
        <v>326408.09600000002</v>
      </c>
      <c r="V73" s="2" t="s">
        <v>42</v>
      </c>
      <c r="W73" s="2">
        <v>2014</v>
      </c>
      <c r="X73" s="2"/>
    </row>
    <row r="74" spans="1:24" ht="72" customHeight="1" outlineLevel="1" x14ac:dyDescent="0.25">
      <c r="A74" s="2" t="s">
        <v>151</v>
      </c>
      <c r="B74" s="3" t="s">
        <v>27</v>
      </c>
      <c r="C74" s="10" t="s">
        <v>1225</v>
      </c>
      <c r="D74" s="10" t="s">
        <v>1194</v>
      </c>
      <c r="E74" s="10" t="s">
        <v>1196</v>
      </c>
      <c r="F74" s="2"/>
      <c r="G74" s="2" t="s">
        <v>343</v>
      </c>
      <c r="H74" s="2">
        <v>0</v>
      </c>
      <c r="I74" s="2">
        <v>710000000</v>
      </c>
      <c r="J74" s="2" t="s">
        <v>11537</v>
      </c>
      <c r="K74" s="2" t="s">
        <v>1138</v>
      </c>
      <c r="L74" s="81" t="s">
        <v>1143</v>
      </c>
      <c r="M74" s="2" t="s">
        <v>32</v>
      </c>
      <c r="N74" s="7" t="s">
        <v>1190</v>
      </c>
      <c r="O74" s="78">
        <v>100</v>
      </c>
      <c r="P74" s="2">
        <v>112</v>
      </c>
      <c r="Q74" s="2" t="s">
        <v>751</v>
      </c>
      <c r="R74" s="79">
        <v>5190</v>
      </c>
      <c r="S74" s="9">
        <v>104.1</v>
      </c>
      <c r="T74" s="9">
        <v>540292</v>
      </c>
      <c r="U74" s="9">
        <f t="shared" si="6"/>
        <v>605127.04</v>
      </c>
      <c r="V74" s="2" t="s">
        <v>42</v>
      </c>
      <c r="W74" s="2">
        <v>2014</v>
      </c>
      <c r="X74" s="2"/>
    </row>
    <row r="75" spans="1:24" ht="68.25" customHeight="1" outlineLevel="1" x14ac:dyDescent="0.25">
      <c r="A75" s="2" t="s">
        <v>152</v>
      </c>
      <c r="B75" s="3" t="s">
        <v>27</v>
      </c>
      <c r="C75" s="10" t="s">
        <v>1225</v>
      </c>
      <c r="D75" s="10" t="s">
        <v>1194</v>
      </c>
      <c r="E75" s="10" t="s">
        <v>1196</v>
      </c>
      <c r="F75" s="2"/>
      <c r="G75" s="2" t="s">
        <v>343</v>
      </c>
      <c r="H75" s="2">
        <v>0</v>
      </c>
      <c r="I75" s="2">
        <v>710000000</v>
      </c>
      <c r="J75" s="2" t="s">
        <v>11537</v>
      </c>
      <c r="K75" s="2" t="s">
        <v>1138</v>
      </c>
      <c r="L75" s="10" t="s">
        <v>1198</v>
      </c>
      <c r="M75" s="2" t="s">
        <v>32</v>
      </c>
      <c r="N75" s="2" t="s">
        <v>480</v>
      </c>
      <c r="O75" s="78">
        <v>100</v>
      </c>
      <c r="P75" s="2">
        <v>112</v>
      </c>
      <c r="Q75" s="2" t="s">
        <v>751</v>
      </c>
      <c r="R75" s="79">
        <v>23350</v>
      </c>
      <c r="S75" s="9">
        <v>108</v>
      </c>
      <c r="T75" s="9">
        <f>R75*S75</f>
        <v>2521800</v>
      </c>
      <c r="U75" s="9">
        <f>T75*1.12</f>
        <v>2824416.0000000005</v>
      </c>
      <c r="V75" s="2" t="s">
        <v>42</v>
      </c>
      <c r="W75" s="2">
        <v>2014</v>
      </c>
      <c r="X75" s="2"/>
    </row>
    <row r="76" spans="1:24" ht="99" customHeight="1" outlineLevel="1" x14ac:dyDescent="0.25">
      <c r="A76" s="2" t="s">
        <v>153</v>
      </c>
      <c r="B76" s="3" t="s">
        <v>27</v>
      </c>
      <c r="C76" s="10" t="s">
        <v>1224</v>
      </c>
      <c r="D76" s="10" t="s">
        <v>1194</v>
      </c>
      <c r="E76" s="10" t="s">
        <v>1195</v>
      </c>
      <c r="F76" s="2"/>
      <c r="G76" s="2" t="s">
        <v>343</v>
      </c>
      <c r="H76" s="2">
        <v>0</v>
      </c>
      <c r="I76" s="2">
        <v>710000000</v>
      </c>
      <c r="J76" s="2" t="s">
        <v>11537</v>
      </c>
      <c r="K76" s="2" t="s">
        <v>1138</v>
      </c>
      <c r="L76" s="2" t="s">
        <v>1149</v>
      </c>
      <c r="M76" s="2" t="s">
        <v>32</v>
      </c>
      <c r="N76" s="7" t="s">
        <v>1190</v>
      </c>
      <c r="O76" s="78">
        <v>100</v>
      </c>
      <c r="P76" s="2">
        <v>112</v>
      </c>
      <c r="Q76" s="2" t="s">
        <v>751</v>
      </c>
      <c r="R76" s="79">
        <v>547</v>
      </c>
      <c r="S76" s="9">
        <v>95</v>
      </c>
      <c r="T76" s="9">
        <f>R76*S76</f>
        <v>51965</v>
      </c>
      <c r="U76" s="9">
        <f>T76*1.12</f>
        <v>58200.800000000003</v>
      </c>
      <c r="V76" s="2" t="s">
        <v>42</v>
      </c>
      <c r="W76" s="2">
        <v>2014</v>
      </c>
      <c r="X76" s="2"/>
    </row>
    <row r="77" spans="1:24" ht="99" customHeight="1" outlineLevel="1" x14ac:dyDescent="0.25">
      <c r="A77" s="2" t="s">
        <v>154</v>
      </c>
      <c r="B77" s="3" t="s">
        <v>27</v>
      </c>
      <c r="C77" s="10" t="s">
        <v>1224</v>
      </c>
      <c r="D77" s="10" t="s">
        <v>1194</v>
      </c>
      <c r="E77" s="10" t="s">
        <v>1195</v>
      </c>
      <c r="F77" s="2"/>
      <c r="G77" s="2" t="s">
        <v>343</v>
      </c>
      <c r="H77" s="2">
        <v>0</v>
      </c>
      <c r="I77" s="2">
        <v>710000000</v>
      </c>
      <c r="J77" s="2" t="s">
        <v>11537</v>
      </c>
      <c r="K77" s="2" t="s">
        <v>1138</v>
      </c>
      <c r="L77" s="2" t="s">
        <v>1139</v>
      </c>
      <c r="M77" s="2" t="s">
        <v>32</v>
      </c>
      <c r="N77" s="7" t="s">
        <v>1190</v>
      </c>
      <c r="O77" s="78">
        <v>100</v>
      </c>
      <c r="P77" s="2">
        <v>112</v>
      </c>
      <c r="Q77" s="2" t="s">
        <v>751</v>
      </c>
      <c r="R77" s="79">
        <v>1200</v>
      </c>
      <c r="S77" s="9">
        <v>79.459999999999994</v>
      </c>
      <c r="T77" s="9">
        <v>35357.14</v>
      </c>
      <c r="U77" s="9">
        <v>106800</v>
      </c>
      <c r="V77" s="2" t="s">
        <v>42</v>
      </c>
      <c r="W77" s="2">
        <v>2014</v>
      </c>
      <c r="X77" s="2"/>
    </row>
    <row r="78" spans="1:24" ht="72.75" customHeight="1" outlineLevel="1" x14ac:dyDescent="0.25">
      <c r="A78" s="2" t="s">
        <v>155</v>
      </c>
      <c r="B78" s="3" t="s">
        <v>27</v>
      </c>
      <c r="C78" s="10" t="s">
        <v>1225</v>
      </c>
      <c r="D78" s="10" t="s">
        <v>1194</v>
      </c>
      <c r="E78" s="10" t="s">
        <v>1196</v>
      </c>
      <c r="F78" s="2"/>
      <c r="G78" s="2" t="s">
        <v>343</v>
      </c>
      <c r="H78" s="2">
        <v>0</v>
      </c>
      <c r="I78" s="2">
        <v>710000000</v>
      </c>
      <c r="J78" s="2" t="s">
        <v>11537</v>
      </c>
      <c r="K78" s="2" t="s">
        <v>1138</v>
      </c>
      <c r="L78" s="2" t="s">
        <v>1139</v>
      </c>
      <c r="M78" s="2" t="s">
        <v>32</v>
      </c>
      <c r="N78" s="7" t="s">
        <v>1190</v>
      </c>
      <c r="O78" s="78">
        <v>100</v>
      </c>
      <c r="P78" s="2">
        <v>112</v>
      </c>
      <c r="Q78" s="2" t="s">
        <v>751</v>
      </c>
      <c r="R78" s="79">
        <v>3360</v>
      </c>
      <c r="S78" s="9">
        <v>102.67</v>
      </c>
      <c r="T78" s="9">
        <v>345000</v>
      </c>
      <c r="U78" s="9">
        <v>386400</v>
      </c>
      <c r="V78" s="2" t="s">
        <v>42</v>
      </c>
      <c r="W78" s="2">
        <v>2014</v>
      </c>
      <c r="X78" s="2"/>
    </row>
    <row r="79" spans="1:24" ht="70.5" customHeight="1" outlineLevel="1" x14ac:dyDescent="0.25">
      <c r="A79" s="2" t="s">
        <v>156</v>
      </c>
      <c r="B79" s="3" t="s">
        <v>27</v>
      </c>
      <c r="C79" s="10" t="s">
        <v>1225</v>
      </c>
      <c r="D79" s="10" t="s">
        <v>1194</v>
      </c>
      <c r="E79" s="10" t="s">
        <v>1196</v>
      </c>
      <c r="F79" s="2"/>
      <c r="G79" s="2" t="s">
        <v>343</v>
      </c>
      <c r="H79" s="2">
        <v>0</v>
      </c>
      <c r="I79" s="2">
        <v>710000000</v>
      </c>
      <c r="J79" s="2" t="s">
        <v>11537</v>
      </c>
      <c r="K79" s="2" t="s">
        <v>1138</v>
      </c>
      <c r="L79" s="2" t="s">
        <v>1140</v>
      </c>
      <c r="M79" s="2" t="s">
        <v>32</v>
      </c>
      <c r="N79" s="7" t="s">
        <v>1190</v>
      </c>
      <c r="O79" s="78">
        <v>100</v>
      </c>
      <c r="P79" s="2">
        <v>112</v>
      </c>
      <c r="Q79" s="2" t="s">
        <v>751</v>
      </c>
      <c r="R79" s="79">
        <v>6000</v>
      </c>
      <c r="S79" s="9">
        <v>0</v>
      </c>
      <c r="T79" s="9">
        <v>0</v>
      </c>
      <c r="U79" s="9">
        <f>T79*1.12</f>
        <v>0</v>
      </c>
      <c r="V79" s="2" t="s">
        <v>42</v>
      </c>
      <c r="W79" s="2">
        <v>2014</v>
      </c>
      <c r="X79" s="2"/>
    </row>
    <row r="80" spans="1:24" s="26" customFormat="1" ht="63.75" outlineLevel="1" x14ac:dyDescent="0.25">
      <c r="A80" s="2" t="s">
        <v>12012</v>
      </c>
      <c r="B80" s="3" t="s">
        <v>27</v>
      </c>
      <c r="C80" s="10" t="s">
        <v>1225</v>
      </c>
      <c r="D80" s="10" t="s">
        <v>1194</v>
      </c>
      <c r="E80" s="10" t="s">
        <v>1196</v>
      </c>
      <c r="F80" s="2"/>
      <c r="G80" s="2" t="s">
        <v>343</v>
      </c>
      <c r="H80" s="2">
        <v>0</v>
      </c>
      <c r="I80" s="2">
        <v>710000000</v>
      </c>
      <c r="J80" s="2" t="s">
        <v>11537</v>
      </c>
      <c r="K80" s="2" t="s">
        <v>1138</v>
      </c>
      <c r="L80" s="2" t="s">
        <v>1140</v>
      </c>
      <c r="M80" s="2" t="s">
        <v>32</v>
      </c>
      <c r="N80" s="7" t="s">
        <v>1190</v>
      </c>
      <c r="O80" s="78">
        <v>100</v>
      </c>
      <c r="P80" s="2">
        <v>112</v>
      </c>
      <c r="Q80" s="2" t="s">
        <v>751</v>
      </c>
      <c r="R80" s="79">
        <v>2727.27</v>
      </c>
      <c r="S80" s="9">
        <v>110</v>
      </c>
      <c r="T80" s="9">
        <v>300000</v>
      </c>
      <c r="U80" s="9">
        <f>T80*1.12</f>
        <v>336000.00000000006</v>
      </c>
      <c r="V80" s="2" t="s">
        <v>42</v>
      </c>
      <c r="W80" s="2">
        <v>2014</v>
      </c>
      <c r="X80" s="2" t="s">
        <v>11207</v>
      </c>
    </row>
    <row r="81" spans="1:25" ht="47.25" customHeight="1" outlineLevel="1" x14ac:dyDescent="0.25">
      <c r="A81" s="2" t="s">
        <v>157</v>
      </c>
      <c r="B81" s="3" t="s">
        <v>27</v>
      </c>
      <c r="C81" s="10" t="s">
        <v>1225</v>
      </c>
      <c r="D81" s="10" t="s">
        <v>1194</v>
      </c>
      <c r="E81" s="10" t="s">
        <v>1196</v>
      </c>
      <c r="F81" s="2"/>
      <c r="G81" s="2" t="s">
        <v>343</v>
      </c>
      <c r="H81" s="2">
        <v>0</v>
      </c>
      <c r="I81" s="2">
        <v>710000000</v>
      </c>
      <c r="J81" s="2" t="s">
        <v>11537</v>
      </c>
      <c r="K81" s="2" t="s">
        <v>1138</v>
      </c>
      <c r="L81" s="2" t="s">
        <v>1142</v>
      </c>
      <c r="M81" s="2" t="s">
        <v>32</v>
      </c>
      <c r="N81" s="7" t="s">
        <v>1190</v>
      </c>
      <c r="O81" s="78">
        <v>100</v>
      </c>
      <c r="P81" s="2">
        <v>112</v>
      </c>
      <c r="Q81" s="2" t="s">
        <v>751</v>
      </c>
      <c r="R81" s="79">
        <v>7800</v>
      </c>
      <c r="S81" s="9">
        <v>119.42</v>
      </c>
      <c r="T81" s="9">
        <f t="shared" ref="T81:T90" si="7">S81*R81</f>
        <v>931476</v>
      </c>
      <c r="U81" s="9">
        <f>T81*1.12</f>
        <v>1043253.1200000001</v>
      </c>
      <c r="V81" s="2" t="s">
        <v>42</v>
      </c>
      <c r="W81" s="2">
        <v>2014</v>
      </c>
      <c r="X81" s="2"/>
    </row>
    <row r="82" spans="1:25" ht="47.25" customHeight="1" outlineLevel="1" x14ac:dyDescent="0.25">
      <c r="A82" s="2" t="s">
        <v>158</v>
      </c>
      <c r="B82" s="3" t="s">
        <v>27</v>
      </c>
      <c r="C82" s="10" t="s">
        <v>1224</v>
      </c>
      <c r="D82" s="10" t="s">
        <v>1194</v>
      </c>
      <c r="E82" s="10" t="s">
        <v>1195</v>
      </c>
      <c r="F82" s="2"/>
      <c r="G82" s="2" t="s">
        <v>343</v>
      </c>
      <c r="H82" s="2">
        <v>0</v>
      </c>
      <c r="I82" s="2">
        <v>710000000</v>
      </c>
      <c r="J82" s="2" t="s">
        <v>11537</v>
      </c>
      <c r="K82" s="2" t="s">
        <v>1138</v>
      </c>
      <c r="L82" s="2" t="s">
        <v>1142</v>
      </c>
      <c r="M82" s="2" t="s">
        <v>32</v>
      </c>
      <c r="N82" s="7" t="s">
        <v>1190</v>
      </c>
      <c r="O82" s="78">
        <v>100</v>
      </c>
      <c r="P82" s="2">
        <v>112</v>
      </c>
      <c r="Q82" s="2" t="s">
        <v>751</v>
      </c>
      <c r="R82" s="79">
        <v>25458</v>
      </c>
      <c r="S82" s="9">
        <v>89.64</v>
      </c>
      <c r="T82" s="9">
        <f t="shared" si="7"/>
        <v>2282055.12</v>
      </c>
      <c r="U82" s="9">
        <f>T82*1.12</f>
        <v>2555901.7344000004</v>
      </c>
      <c r="V82" s="2" t="s">
        <v>42</v>
      </c>
      <c r="W82" s="2">
        <v>2014</v>
      </c>
      <c r="X82" s="2"/>
    </row>
    <row r="83" spans="1:25" ht="70.5" customHeight="1" outlineLevel="1" x14ac:dyDescent="0.25">
      <c r="A83" s="2" t="s">
        <v>159</v>
      </c>
      <c r="B83" s="3" t="s">
        <v>27</v>
      </c>
      <c r="C83" s="10" t="s">
        <v>1234</v>
      </c>
      <c r="D83" s="10" t="s">
        <v>1226</v>
      </c>
      <c r="E83" s="10" t="s">
        <v>1235</v>
      </c>
      <c r="F83" s="5" t="s">
        <v>1236</v>
      </c>
      <c r="G83" s="10" t="s">
        <v>343</v>
      </c>
      <c r="H83" s="5">
        <v>100</v>
      </c>
      <c r="I83" s="2">
        <v>710000000</v>
      </c>
      <c r="J83" s="2" t="s">
        <v>11537</v>
      </c>
      <c r="K83" s="2" t="s">
        <v>1138</v>
      </c>
      <c r="L83" s="2" t="s">
        <v>1141</v>
      </c>
      <c r="M83" s="7" t="s">
        <v>32</v>
      </c>
      <c r="N83" s="2" t="s">
        <v>47</v>
      </c>
      <c r="O83" s="78">
        <v>0</v>
      </c>
      <c r="P83" s="2">
        <v>113</v>
      </c>
      <c r="Q83" s="10" t="s">
        <v>1227</v>
      </c>
      <c r="R83" s="79">
        <v>0</v>
      </c>
      <c r="S83" s="9">
        <v>0</v>
      </c>
      <c r="T83" s="9">
        <f t="shared" si="7"/>
        <v>0</v>
      </c>
      <c r="U83" s="9">
        <f t="shared" ref="U83:U129" si="8">T83*1.12</f>
        <v>0</v>
      </c>
      <c r="V83" s="9" t="s">
        <v>36</v>
      </c>
      <c r="W83" s="2">
        <v>2014</v>
      </c>
      <c r="X83" s="2"/>
    </row>
    <row r="84" spans="1:25" s="85" customFormat="1" ht="138.75" customHeight="1" outlineLevel="1" x14ac:dyDescent="0.25">
      <c r="A84" s="2" t="s">
        <v>11368</v>
      </c>
      <c r="B84" s="3" t="s">
        <v>27</v>
      </c>
      <c r="C84" s="10" t="s">
        <v>1234</v>
      </c>
      <c r="D84" s="10" t="s">
        <v>1226</v>
      </c>
      <c r="E84" s="10" t="s">
        <v>1235</v>
      </c>
      <c r="F84" s="5" t="s">
        <v>11369</v>
      </c>
      <c r="G84" s="10" t="s">
        <v>343</v>
      </c>
      <c r="H84" s="5">
        <v>100</v>
      </c>
      <c r="I84" s="2">
        <v>710000000</v>
      </c>
      <c r="J84" s="2" t="s">
        <v>11537</v>
      </c>
      <c r="K84" s="2" t="s">
        <v>11370</v>
      </c>
      <c r="L84" s="20" t="s">
        <v>11371</v>
      </c>
      <c r="M84" s="7" t="s">
        <v>32</v>
      </c>
      <c r="N84" s="2" t="s">
        <v>11372</v>
      </c>
      <c r="O84" s="78">
        <v>30</v>
      </c>
      <c r="P84" s="2">
        <v>113</v>
      </c>
      <c r="Q84" s="10" t="s">
        <v>1227</v>
      </c>
      <c r="R84" s="79">
        <f>7228+3217</f>
        <v>10445</v>
      </c>
      <c r="S84" s="9">
        <v>0</v>
      </c>
      <c r="T84" s="9">
        <f t="shared" si="7"/>
        <v>0</v>
      </c>
      <c r="U84" s="9">
        <f t="shared" si="8"/>
        <v>0</v>
      </c>
      <c r="V84" s="9" t="s">
        <v>36</v>
      </c>
      <c r="W84" s="2">
        <v>2014</v>
      </c>
      <c r="X84" s="10" t="s">
        <v>11373</v>
      </c>
    </row>
    <row r="85" spans="1:25" s="85" customFormat="1" ht="178.5" outlineLevel="1" x14ac:dyDescent="0.25">
      <c r="A85" s="2" t="s">
        <v>12563</v>
      </c>
      <c r="B85" s="3" t="s">
        <v>27</v>
      </c>
      <c r="C85" s="10" t="s">
        <v>1234</v>
      </c>
      <c r="D85" s="10" t="s">
        <v>1226</v>
      </c>
      <c r="E85" s="10" t="s">
        <v>1235</v>
      </c>
      <c r="F85" s="5" t="s">
        <v>11369</v>
      </c>
      <c r="G85" s="10" t="s">
        <v>343</v>
      </c>
      <c r="H85" s="5">
        <v>100</v>
      </c>
      <c r="I85" s="2">
        <v>710000000</v>
      </c>
      <c r="J85" s="2" t="s">
        <v>11537</v>
      </c>
      <c r="K85" s="2" t="s">
        <v>12564</v>
      </c>
      <c r="L85" s="20" t="s">
        <v>11376</v>
      </c>
      <c r="M85" s="7" t="s">
        <v>32</v>
      </c>
      <c r="N85" s="2" t="s">
        <v>11372</v>
      </c>
      <c r="O85" s="78">
        <v>30</v>
      </c>
      <c r="P85" s="2">
        <v>113</v>
      </c>
      <c r="Q85" s="10" t="s">
        <v>1227</v>
      </c>
      <c r="R85" s="245">
        <v>0</v>
      </c>
      <c r="S85" s="9">
        <v>0</v>
      </c>
      <c r="T85" s="9">
        <f t="shared" si="7"/>
        <v>0</v>
      </c>
      <c r="U85" s="9">
        <f t="shared" si="8"/>
        <v>0</v>
      </c>
      <c r="V85" s="9" t="s">
        <v>36</v>
      </c>
      <c r="W85" s="2">
        <v>2014</v>
      </c>
      <c r="X85" s="10" t="s">
        <v>12565</v>
      </c>
    </row>
    <row r="86" spans="1:25" s="236" customFormat="1" ht="178.5" x14ac:dyDescent="0.25">
      <c r="A86" s="276" t="s">
        <v>13285</v>
      </c>
      <c r="B86" s="238" t="s">
        <v>27</v>
      </c>
      <c r="C86" s="275" t="s">
        <v>1234</v>
      </c>
      <c r="D86" s="275" t="s">
        <v>1226</v>
      </c>
      <c r="E86" s="275" t="s">
        <v>1235</v>
      </c>
      <c r="F86" s="274" t="s">
        <v>11369</v>
      </c>
      <c r="G86" s="275" t="s">
        <v>343</v>
      </c>
      <c r="H86" s="274">
        <v>100</v>
      </c>
      <c r="I86" s="276">
        <v>710000000</v>
      </c>
      <c r="J86" s="276" t="s">
        <v>13286</v>
      </c>
      <c r="K86" s="276" t="s">
        <v>12564</v>
      </c>
      <c r="L86" s="242" t="s">
        <v>11376</v>
      </c>
      <c r="M86" s="243" t="s">
        <v>32</v>
      </c>
      <c r="N86" s="276" t="s">
        <v>11372</v>
      </c>
      <c r="O86" s="287">
        <v>0.3</v>
      </c>
      <c r="P86" s="276">
        <v>113</v>
      </c>
      <c r="Q86" s="275" t="s">
        <v>1227</v>
      </c>
      <c r="R86" s="251">
        <v>12681</v>
      </c>
      <c r="S86" s="278">
        <v>29483</v>
      </c>
      <c r="T86" s="278">
        <f t="shared" si="7"/>
        <v>373873923</v>
      </c>
      <c r="U86" s="278">
        <f t="shared" si="8"/>
        <v>418738793.76000005</v>
      </c>
      <c r="V86" s="278" t="s">
        <v>36</v>
      </c>
      <c r="W86" s="276">
        <v>2014</v>
      </c>
      <c r="X86" s="275" t="s">
        <v>11207</v>
      </c>
      <c r="Y86" s="85"/>
    </row>
    <row r="87" spans="1:25" ht="57.75" customHeight="1" outlineLevel="1" x14ac:dyDescent="0.25">
      <c r="A87" s="2" t="s">
        <v>160</v>
      </c>
      <c r="B87" s="3" t="s">
        <v>27</v>
      </c>
      <c r="C87" s="10" t="s">
        <v>1234</v>
      </c>
      <c r="D87" s="10" t="s">
        <v>1226</v>
      </c>
      <c r="E87" s="10" t="s">
        <v>1235</v>
      </c>
      <c r="F87" s="5" t="s">
        <v>1237</v>
      </c>
      <c r="G87" s="10" t="s">
        <v>343</v>
      </c>
      <c r="H87" s="5">
        <v>100</v>
      </c>
      <c r="I87" s="2">
        <v>710000000</v>
      </c>
      <c r="J87" s="2" t="s">
        <v>11537</v>
      </c>
      <c r="K87" s="2" t="s">
        <v>1138</v>
      </c>
      <c r="L87" s="2" t="s">
        <v>1141</v>
      </c>
      <c r="M87" s="7" t="s">
        <v>32</v>
      </c>
      <c r="N87" s="2" t="s">
        <v>47</v>
      </c>
      <c r="O87" s="78">
        <v>30</v>
      </c>
      <c r="P87" s="2">
        <v>113</v>
      </c>
      <c r="Q87" s="10" t="s">
        <v>1227</v>
      </c>
      <c r="R87" s="79">
        <v>0</v>
      </c>
      <c r="S87" s="9">
        <v>0</v>
      </c>
      <c r="T87" s="9">
        <f t="shared" si="7"/>
        <v>0</v>
      </c>
      <c r="U87" s="9">
        <f t="shared" si="8"/>
        <v>0</v>
      </c>
      <c r="V87" s="9" t="s">
        <v>36</v>
      </c>
      <c r="W87" s="2">
        <v>2014</v>
      </c>
      <c r="X87" s="2"/>
    </row>
    <row r="88" spans="1:25" s="85" customFormat="1" ht="178.5" customHeight="1" outlineLevel="1" x14ac:dyDescent="0.25">
      <c r="A88" s="2" t="s">
        <v>11374</v>
      </c>
      <c r="B88" s="3" t="s">
        <v>27</v>
      </c>
      <c r="C88" s="10" t="s">
        <v>1234</v>
      </c>
      <c r="D88" s="10" t="s">
        <v>1226</v>
      </c>
      <c r="E88" s="10" t="s">
        <v>1235</v>
      </c>
      <c r="F88" s="5" t="s">
        <v>11375</v>
      </c>
      <c r="G88" s="10" t="s">
        <v>343</v>
      </c>
      <c r="H88" s="5">
        <v>100</v>
      </c>
      <c r="I88" s="2">
        <v>710000000</v>
      </c>
      <c r="J88" s="2" t="s">
        <v>11537</v>
      </c>
      <c r="K88" s="2" t="s">
        <v>11370</v>
      </c>
      <c r="L88" s="20" t="s">
        <v>11376</v>
      </c>
      <c r="M88" s="7" t="s">
        <v>32</v>
      </c>
      <c r="N88" s="2" t="s">
        <v>11377</v>
      </c>
      <c r="O88" s="78">
        <v>30</v>
      </c>
      <c r="P88" s="2">
        <v>113</v>
      </c>
      <c r="Q88" s="10" t="s">
        <v>1227</v>
      </c>
      <c r="R88" s="79">
        <f>9000+5000</f>
        <v>14000</v>
      </c>
      <c r="S88" s="9">
        <v>0</v>
      </c>
      <c r="T88" s="9">
        <f t="shared" si="7"/>
        <v>0</v>
      </c>
      <c r="U88" s="9">
        <f t="shared" si="8"/>
        <v>0</v>
      </c>
      <c r="V88" s="9" t="s">
        <v>36</v>
      </c>
      <c r="W88" s="2">
        <v>2014</v>
      </c>
      <c r="X88" s="10" t="s">
        <v>11378</v>
      </c>
    </row>
    <row r="89" spans="1:25" s="85" customFormat="1" ht="178.5" outlineLevel="1" x14ac:dyDescent="0.25">
      <c r="A89" s="2" t="s">
        <v>12566</v>
      </c>
      <c r="B89" s="3" t="s">
        <v>27</v>
      </c>
      <c r="C89" s="10" t="s">
        <v>1234</v>
      </c>
      <c r="D89" s="10" t="s">
        <v>1226</v>
      </c>
      <c r="E89" s="10" t="s">
        <v>1235</v>
      </c>
      <c r="F89" s="5" t="s">
        <v>11375</v>
      </c>
      <c r="G89" s="10" t="s">
        <v>343</v>
      </c>
      <c r="H89" s="5">
        <v>100</v>
      </c>
      <c r="I89" s="2">
        <v>710000000</v>
      </c>
      <c r="J89" s="2" t="s">
        <v>11537</v>
      </c>
      <c r="K89" s="2" t="s">
        <v>11370</v>
      </c>
      <c r="L89" s="20" t="s">
        <v>11376</v>
      </c>
      <c r="M89" s="7" t="s">
        <v>32</v>
      </c>
      <c r="N89" s="2" t="s">
        <v>11377</v>
      </c>
      <c r="O89" s="78">
        <v>30</v>
      </c>
      <c r="P89" s="2">
        <v>113</v>
      </c>
      <c r="Q89" s="10" t="s">
        <v>1227</v>
      </c>
      <c r="R89" s="79">
        <v>0</v>
      </c>
      <c r="S89" s="9">
        <v>0</v>
      </c>
      <c r="T89" s="9">
        <f t="shared" si="7"/>
        <v>0</v>
      </c>
      <c r="U89" s="9">
        <f t="shared" si="8"/>
        <v>0</v>
      </c>
      <c r="V89" s="9" t="s">
        <v>36</v>
      </c>
      <c r="W89" s="2">
        <v>2014</v>
      </c>
      <c r="X89" s="10" t="s">
        <v>12565</v>
      </c>
    </row>
    <row r="90" spans="1:25" s="236" customFormat="1" ht="178.5" x14ac:dyDescent="0.25">
      <c r="A90" s="276" t="s">
        <v>13288</v>
      </c>
      <c r="B90" s="238" t="s">
        <v>27</v>
      </c>
      <c r="C90" s="275" t="s">
        <v>1234</v>
      </c>
      <c r="D90" s="275" t="s">
        <v>1226</v>
      </c>
      <c r="E90" s="275" t="s">
        <v>1235</v>
      </c>
      <c r="F90" s="274" t="s">
        <v>11375</v>
      </c>
      <c r="G90" s="275" t="s">
        <v>343</v>
      </c>
      <c r="H90" s="274">
        <v>100</v>
      </c>
      <c r="I90" s="276">
        <v>710000000</v>
      </c>
      <c r="J90" s="276" t="s">
        <v>13286</v>
      </c>
      <c r="K90" s="276" t="s">
        <v>12564</v>
      </c>
      <c r="L90" s="242" t="s">
        <v>11376</v>
      </c>
      <c r="M90" s="243" t="s">
        <v>32</v>
      </c>
      <c r="N90" s="276" t="s">
        <v>11377</v>
      </c>
      <c r="O90" s="287">
        <v>0.3</v>
      </c>
      <c r="P90" s="276">
        <v>113</v>
      </c>
      <c r="Q90" s="275" t="s">
        <v>1227</v>
      </c>
      <c r="R90" s="79">
        <v>19000</v>
      </c>
      <c r="S90" s="278">
        <v>29483</v>
      </c>
      <c r="T90" s="278">
        <f t="shared" si="7"/>
        <v>560177000</v>
      </c>
      <c r="U90" s="278">
        <f t="shared" si="8"/>
        <v>627398240.00000012</v>
      </c>
      <c r="V90" s="278" t="s">
        <v>36</v>
      </c>
      <c r="W90" s="276">
        <v>2014</v>
      </c>
      <c r="X90" s="275" t="s">
        <v>12565</v>
      </c>
      <c r="Y90" s="85"/>
    </row>
    <row r="91" spans="1:25" ht="64.5" customHeight="1" outlineLevel="1" x14ac:dyDescent="0.25">
      <c r="A91" s="2" t="s">
        <v>161</v>
      </c>
      <c r="B91" s="3" t="s">
        <v>27</v>
      </c>
      <c r="C91" s="10" t="s">
        <v>1234</v>
      </c>
      <c r="D91" s="10" t="s">
        <v>1226</v>
      </c>
      <c r="E91" s="10" t="s">
        <v>1235</v>
      </c>
      <c r="F91" s="86" t="s">
        <v>1228</v>
      </c>
      <c r="G91" s="10" t="s">
        <v>343</v>
      </c>
      <c r="H91" s="5">
        <v>100</v>
      </c>
      <c r="I91" s="2">
        <v>710000000</v>
      </c>
      <c r="J91" s="2" t="s">
        <v>11537</v>
      </c>
      <c r="K91" s="2" t="s">
        <v>1138</v>
      </c>
      <c r="L91" s="2" t="s">
        <v>1142</v>
      </c>
      <c r="M91" s="7" t="s">
        <v>32</v>
      </c>
      <c r="N91" s="2" t="s">
        <v>47</v>
      </c>
      <c r="O91" s="78">
        <v>30</v>
      </c>
      <c r="P91" s="2">
        <v>113</v>
      </c>
      <c r="Q91" s="10" t="s">
        <v>1227</v>
      </c>
      <c r="R91" s="79">
        <v>0</v>
      </c>
      <c r="S91" s="9">
        <v>0</v>
      </c>
      <c r="T91" s="9">
        <f>R91*S91</f>
        <v>0</v>
      </c>
      <c r="U91" s="9">
        <f t="shared" si="8"/>
        <v>0</v>
      </c>
      <c r="V91" s="9" t="s">
        <v>36</v>
      </c>
      <c r="W91" s="2">
        <v>2014</v>
      </c>
      <c r="X91" s="2"/>
    </row>
    <row r="92" spans="1:25" s="85" customFormat="1" ht="147.75" customHeight="1" outlineLevel="1" x14ac:dyDescent="0.25">
      <c r="A92" s="2" t="s">
        <v>11379</v>
      </c>
      <c r="B92" s="3" t="s">
        <v>27</v>
      </c>
      <c r="C92" s="10" t="s">
        <v>1234</v>
      </c>
      <c r="D92" s="10" t="s">
        <v>1226</v>
      </c>
      <c r="E92" s="10" t="s">
        <v>1235</v>
      </c>
      <c r="F92" s="5" t="s">
        <v>11380</v>
      </c>
      <c r="G92" s="10" t="s">
        <v>343</v>
      </c>
      <c r="H92" s="5">
        <v>100</v>
      </c>
      <c r="I92" s="2">
        <v>710000000</v>
      </c>
      <c r="J92" s="2" t="s">
        <v>11537</v>
      </c>
      <c r="K92" s="2" t="s">
        <v>11370</v>
      </c>
      <c r="L92" s="20" t="s">
        <v>11381</v>
      </c>
      <c r="M92" s="7" t="s">
        <v>32</v>
      </c>
      <c r="N92" s="2" t="s">
        <v>11377</v>
      </c>
      <c r="O92" s="78">
        <v>30</v>
      </c>
      <c r="P92" s="2">
        <v>113</v>
      </c>
      <c r="Q92" s="10" t="s">
        <v>1227</v>
      </c>
      <c r="R92" s="79">
        <f>1500+500</f>
        <v>2000</v>
      </c>
      <c r="S92" s="9">
        <v>0</v>
      </c>
      <c r="T92" s="9">
        <v>0</v>
      </c>
      <c r="U92" s="9">
        <f t="shared" si="8"/>
        <v>0</v>
      </c>
      <c r="V92" s="9" t="s">
        <v>36</v>
      </c>
      <c r="W92" s="2">
        <v>2014</v>
      </c>
      <c r="X92" s="10" t="s">
        <v>11378</v>
      </c>
    </row>
    <row r="93" spans="1:25" s="236" customFormat="1" ht="178.5" x14ac:dyDescent="0.25">
      <c r="A93" s="276" t="s">
        <v>13628</v>
      </c>
      <c r="B93" s="238" t="s">
        <v>27</v>
      </c>
      <c r="C93" s="275" t="s">
        <v>1234</v>
      </c>
      <c r="D93" s="275" t="s">
        <v>1226</v>
      </c>
      <c r="E93" s="275" t="s">
        <v>1235</v>
      </c>
      <c r="F93" s="276" t="s">
        <v>11380</v>
      </c>
      <c r="G93" s="275" t="s">
        <v>343</v>
      </c>
      <c r="H93" s="274">
        <v>100</v>
      </c>
      <c r="I93" s="276">
        <v>710000000</v>
      </c>
      <c r="J93" s="276" t="s">
        <v>13286</v>
      </c>
      <c r="K93" s="243" t="s">
        <v>11370</v>
      </c>
      <c r="L93" s="242" t="s">
        <v>13629</v>
      </c>
      <c r="M93" s="243" t="s">
        <v>32</v>
      </c>
      <c r="N93" s="276" t="s">
        <v>11377</v>
      </c>
      <c r="O93" s="78">
        <v>30</v>
      </c>
      <c r="P93" s="276">
        <v>113</v>
      </c>
      <c r="Q93" s="275" t="s">
        <v>1227</v>
      </c>
      <c r="R93" s="79">
        <v>500</v>
      </c>
      <c r="S93" s="278">
        <v>29483</v>
      </c>
      <c r="T93" s="278">
        <f t="shared" ref="T93:T104" si="9">S93*R93</f>
        <v>14741500</v>
      </c>
      <c r="U93" s="278">
        <f t="shared" si="8"/>
        <v>16510480.000000002</v>
      </c>
      <c r="V93" s="278" t="s">
        <v>36</v>
      </c>
      <c r="W93" s="276" t="s">
        <v>13287</v>
      </c>
      <c r="X93" s="275" t="s">
        <v>11207</v>
      </c>
      <c r="Y93" s="85"/>
    </row>
    <row r="94" spans="1:25" ht="75.75" customHeight="1" outlineLevel="1" x14ac:dyDescent="0.25">
      <c r="A94" s="2" t="s">
        <v>162</v>
      </c>
      <c r="B94" s="3" t="s">
        <v>27</v>
      </c>
      <c r="C94" s="10" t="s">
        <v>2485</v>
      </c>
      <c r="D94" s="10" t="s">
        <v>1207</v>
      </c>
      <c r="E94" s="10" t="s">
        <v>2486</v>
      </c>
      <c r="F94" s="2" t="s">
        <v>9299</v>
      </c>
      <c r="G94" s="10" t="s">
        <v>343</v>
      </c>
      <c r="H94" s="5">
        <v>100</v>
      </c>
      <c r="I94" s="2">
        <v>710000000</v>
      </c>
      <c r="J94" s="2" t="s">
        <v>11537</v>
      </c>
      <c r="K94" s="2" t="s">
        <v>1138</v>
      </c>
      <c r="L94" s="2" t="s">
        <v>1141</v>
      </c>
      <c r="M94" s="7" t="s">
        <v>32</v>
      </c>
      <c r="N94" s="2" t="s">
        <v>47</v>
      </c>
      <c r="O94" s="78">
        <v>30</v>
      </c>
      <c r="P94" s="2">
        <v>113</v>
      </c>
      <c r="Q94" s="10" t="s">
        <v>1227</v>
      </c>
      <c r="R94" s="79">
        <v>0</v>
      </c>
      <c r="S94" s="9">
        <v>0</v>
      </c>
      <c r="T94" s="9">
        <f t="shared" si="9"/>
        <v>0</v>
      </c>
      <c r="U94" s="9">
        <f t="shared" si="8"/>
        <v>0</v>
      </c>
      <c r="V94" s="9" t="s">
        <v>36</v>
      </c>
      <c r="W94" s="2">
        <v>2014</v>
      </c>
      <c r="X94" s="2"/>
    </row>
    <row r="95" spans="1:25" s="85" customFormat="1" ht="189" customHeight="1" outlineLevel="1" x14ac:dyDescent="0.25">
      <c r="A95" s="2" t="s">
        <v>11382</v>
      </c>
      <c r="B95" s="3" t="s">
        <v>27</v>
      </c>
      <c r="C95" s="10" t="s">
        <v>2485</v>
      </c>
      <c r="D95" s="10" t="s">
        <v>1207</v>
      </c>
      <c r="E95" s="10" t="s">
        <v>2486</v>
      </c>
      <c r="F95" s="2" t="s">
        <v>11383</v>
      </c>
      <c r="G95" s="10" t="s">
        <v>343</v>
      </c>
      <c r="H95" s="5">
        <v>100</v>
      </c>
      <c r="I95" s="2">
        <v>710000000</v>
      </c>
      <c r="J95" s="2" t="s">
        <v>11537</v>
      </c>
      <c r="K95" s="2" t="s">
        <v>11370</v>
      </c>
      <c r="L95" s="87" t="s">
        <v>11371</v>
      </c>
      <c r="M95" s="7" t="s">
        <v>32</v>
      </c>
      <c r="N95" s="2" t="s">
        <v>11377</v>
      </c>
      <c r="O95" s="78">
        <v>30</v>
      </c>
      <c r="P95" s="2">
        <v>113</v>
      </c>
      <c r="Q95" s="10" t="s">
        <v>1227</v>
      </c>
      <c r="R95" s="79">
        <f>300+400</f>
        <v>700</v>
      </c>
      <c r="S95" s="9">
        <v>0</v>
      </c>
      <c r="T95" s="9">
        <f t="shared" si="9"/>
        <v>0</v>
      </c>
      <c r="U95" s="9">
        <f t="shared" si="8"/>
        <v>0</v>
      </c>
      <c r="V95" s="9" t="s">
        <v>36</v>
      </c>
      <c r="W95" s="2">
        <v>2014</v>
      </c>
      <c r="X95" s="10" t="s">
        <v>11378</v>
      </c>
    </row>
    <row r="96" spans="1:25" s="85" customFormat="1" ht="178.5" outlineLevel="1" x14ac:dyDescent="0.25">
      <c r="A96" s="2" t="s">
        <v>12567</v>
      </c>
      <c r="B96" s="3" t="s">
        <v>27</v>
      </c>
      <c r="C96" s="10" t="s">
        <v>2485</v>
      </c>
      <c r="D96" s="10" t="s">
        <v>1207</v>
      </c>
      <c r="E96" s="10" t="s">
        <v>2486</v>
      </c>
      <c r="F96" s="2" t="s">
        <v>11383</v>
      </c>
      <c r="G96" s="10" t="s">
        <v>343</v>
      </c>
      <c r="H96" s="5">
        <v>100</v>
      </c>
      <c r="I96" s="2">
        <v>710000000</v>
      </c>
      <c r="J96" s="2" t="s">
        <v>11537</v>
      </c>
      <c r="K96" s="2" t="s">
        <v>11370</v>
      </c>
      <c r="L96" s="87" t="s">
        <v>11376</v>
      </c>
      <c r="M96" s="7" t="s">
        <v>32</v>
      </c>
      <c r="N96" s="2" t="s">
        <v>11377</v>
      </c>
      <c r="O96" s="78">
        <v>30</v>
      </c>
      <c r="P96" s="2">
        <v>113</v>
      </c>
      <c r="Q96" s="10" t="s">
        <v>1227</v>
      </c>
      <c r="R96" s="79">
        <v>500</v>
      </c>
      <c r="S96" s="9">
        <v>32142</v>
      </c>
      <c r="T96" s="9">
        <f t="shared" si="9"/>
        <v>16071000</v>
      </c>
      <c r="U96" s="9">
        <f t="shared" si="8"/>
        <v>17999520</v>
      </c>
      <c r="V96" s="9" t="s">
        <v>36</v>
      </c>
      <c r="W96" s="2">
        <v>2014</v>
      </c>
      <c r="X96" s="10" t="s">
        <v>11207</v>
      </c>
    </row>
    <row r="97" spans="1:25" ht="61.5" customHeight="1" outlineLevel="1" x14ac:dyDescent="0.25">
      <c r="A97" s="2" t="s">
        <v>163</v>
      </c>
      <c r="B97" s="3" t="s">
        <v>27</v>
      </c>
      <c r="C97" s="10" t="s">
        <v>1729</v>
      </c>
      <c r="D97" s="10" t="s">
        <v>1207</v>
      </c>
      <c r="E97" s="10" t="s">
        <v>1728</v>
      </c>
      <c r="F97" s="2" t="s">
        <v>9299</v>
      </c>
      <c r="G97" s="10" t="s">
        <v>343</v>
      </c>
      <c r="H97" s="5">
        <v>100</v>
      </c>
      <c r="I97" s="2">
        <v>710000000</v>
      </c>
      <c r="J97" s="2" t="s">
        <v>11537</v>
      </c>
      <c r="K97" s="2" t="s">
        <v>1138</v>
      </c>
      <c r="L97" s="2" t="s">
        <v>1141</v>
      </c>
      <c r="M97" s="7" t="s">
        <v>32</v>
      </c>
      <c r="N97" s="2" t="s">
        <v>47</v>
      </c>
      <c r="O97" s="78">
        <v>30</v>
      </c>
      <c r="P97" s="2">
        <v>113</v>
      </c>
      <c r="Q97" s="10" t="s">
        <v>1227</v>
      </c>
      <c r="R97" s="79">
        <v>0</v>
      </c>
      <c r="S97" s="9">
        <v>0</v>
      </c>
      <c r="T97" s="9">
        <f t="shared" si="9"/>
        <v>0</v>
      </c>
      <c r="U97" s="9">
        <f t="shared" si="8"/>
        <v>0</v>
      </c>
      <c r="V97" s="9" t="s">
        <v>36</v>
      </c>
      <c r="W97" s="2">
        <v>2014</v>
      </c>
      <c r="X97" s="2"/>
    </row>
    <row r="98" spans="1:25" s="85" customFormat="1" ht="162.75" customHeight="1" outlineLevel="1" x14ac:dyDescent="0.25">
      <c r="A98" s="2" t="s">
        <v>11384</v>
      </c>
      <c r="B98" s="3" t="s">
        <v>27</v>
      </c>
      <c r="C98" s="10" t="s">
        <v>1729</v>
      </c>
      <c r="D98" s="10" t="s">
        <v>1207</v>
      </c>
      <c r="E98" s="10" t="s">
        <v>1728</v>
      </c>
      <c r="F98" s="2" t="s">
        <v>11383</v>
      </c>
      <c r="G98" s="10" t="s">
        <v>343</v>
      </c>
      <c r="H98" s="5">
        <v>100</v>
      </c>
      <c r="I98" s="2">
        <v>710000000</v>
      </c>
      <c r="J98" s="2" t="s">
        <v>11537</v>
      </c>
      <c r="K98" s="2" t="s">
        <v>11370</v>
      </c>
      <c r="L98" s="87" t="s">
        <v>11371</v>
      </c>
      <c r="M98" s="7" t="s">
        <v>32</v>
      </c>
      <c r="N98" s="2" t="s">
        <v>11377</v>
      </c>
      <c r="O98" s="78">
        <v>30</v>
      </c>
      <c r="P98" s="2">
        <v>113</v>
      </c>
      <c r="Q98" s="10" t="s">
        <v>1227</v>
      </c>
      <c r="R98" s="79">
        <f>300+200</f>
        <v>500</v>
      </c>
      <c r="S98" s="9">
        <v>0</v>
      </c>
      <c r="T98" s="9">
        <f t="shared" si="9"/>
        <v>0</v>
      </c>
      <c r="U98" s="9">
        <f t="shared" si="8"/>
        <v>0</v>
      </c>
      <c r="V98" s="9" t="s">
        <v>36</v>
      </c>
      <c r="W98" s="2">
        <v>2014</v>
      </c>
      <c r="X98" s="10" t="s">
        <v>11378</v>
      </c>
    </row>
    <row r="99" spans="1:25" s="85" customFormat="1" ht="178.5" outlineLevel="1" x14ac:dyDescent="0.25">
      <c r="A99" s="2" t="s">
        <v>12568</v>
      </c>
      <c r="B99" s="3" t="s">
        <v>27</v>
      </c>
      <c r="C99" s="10" t="s">
        <v>1729</v>
      </c>
      <c r="D99" s="10" t="s">
        <v>1207</v>
      </c>
      <c r="E99" s="10" t="s">
        <v>1728</v>
      </c>
      <c r="F99" s="2" t="s">
        <v>11383</v>
      </c>
      <c r="G99" s="10" t="s">
        <v>343</v>
      </c>
      <c r="H99" s="5">
        <v>100</v>
      </c>
      <c r="I99" s="2">
        <v>710000000</v>
      </c>
      <c r="J99" s="2" t="s">
        <v>11537</v>
      </c>
      <c r="K99" s="2" t="s">
        <v>11370</v>
      </c>
      <c r="L99" s="87" t="s">
        <v>11371</v>
      </c>
      <c r="M99" s="7" t="s">
        <v>32</v>
      </c>
      <c r="N99" s="2" t="s">
        <v>11377</v>
      </c>
      <c r="O99" s="78">
        <v>30</v>
      </c>
      <c r="P99" s="2">
        <v>113</v>
      </c>
      <c r="Q99" s="10" t="s">
        <v>1227</v>
      </c>
      <c r="R99" s="79">
        <v>300</v>
      </c>
      <c r="S99" s="9">
        <v>0</v>
      </c>
      <c r="T99" s="9">
        <v>0</v>
      </c>
      <c r="U99" s="9">
        <f t="shared" si="8"/>
        <v>0</v>
      </c>
      <c r="V99" s="9" t="s">
        <v>36</v>
      </c>
      <c r="W99" s="2">
        <v>2014</v>
      </c>
      <c r="X99" s="10" t="s">
        <v>11207</v>
      </c>
    </row>
    <row r="100" spans="1:25" s="236" customFormat="1" ht="178.5" x14ac:dyDescent="0.25">
      <c r="A100" s="276" t="s">
        <v>13630</v>
      </c>
      <c r="B100" s="238" t="s">
        <v>27</v>
      </c>
      <c r="C100" s="275" t="s">
        <v>1729</v>
      </c>
      <c r="D100" s="275" t="s">
        <v>1207</v>
      </c>
      <c r="E100" s="275" t="s">
        <v>1728</v>
      </c>
      <c r="F100" s="276" t="s">
        <v>11383</v>
      </c>
      <c r="G100" s="275" t="s">
        <v>343</v>
      </c>
      <c r="H100" s="274">
        <v>100</v>
      </c>
      <c r="I100" s="276">
        <v>710000000</v>
      </c>
      <c r="J100" s="276" t="s">
        <v>13286</v>
      </c>
      <c r="K100" s="276" t="s">
        <v>12564</v>
      </c>
      <c r="L100" s="321" t="s">
        <v>11371</v>
      </c>
      <c r="M100" s="243" t="s">
        <v>32</v>
      </c>
      <c r="N100" s="276" t="s">
        <v>11377</v>
      </c>
      <c r="O100" s="78">
        <v>30</v>
      </c>
      <c r="P100" s="276">
        <v>113</v>
      </c>
      <c r="Q100" s="275" t="s">
        <v>1227</v>
      </c>
      <c r="R100" s="79">
        <v>400</v>
      </c>
      <c r="S100" s="278">
        <v>32142</v>
      </c>
      <c r="T100" s="278">
        <f t="shared" si="9"/>
        <v>12856800</v>
      </c>
      <c r="U100" s="278">
        <f t="shared" si="8"/>
        <v>14399616.000000002</v>
      </c>
      <c r="V100" s="278" t="s">
        <v>36</v>
      </c>
      <c r="W100" s="276">
        <v>2014</v>
      </c>
      <c r="X100" s="275" t="s">
        <v>12565</v>
      </c>
      <c r="Y100" s="85"/>
    </row>
    <row r="101" spans="1:25" ht="76.5" customHeight="1" outlineLevel="1" x14ac:dyDescent="0.25">
      <c r="A101" s="2" t="s">
        <v>164</v>
      </c>
      <c r="B101" s="3" t="s">
        <v>27</v>
      </c>
      <c r="C101" s="10" t="s">
        <v>2138</v>
      </c>
      <c r="D101" s="10" t="s">
        <v>1207</v>
      </c>
      <c r="E101" s="10" t="s">
        <v>2137</v>
      </c>
      <c r="F101" s="2" t="s">
        <v>9299</v>
      </c>
      <c r="G101" s="10" t="s">
        <v>343</v>
      </c>
      <c r="H101" s="5">
        <v>100</v>
      </c>
      <c r="I101" s="2">
        <v>710000000</v>
      </c>
      <c r="J101" s="2" t="s">
        <v>11537</v>
      </c>
      <c r="K101" s="2" t="s">
        <v>1138</v>
      </c>
      <c r="L101" s="2" t="s">
        <v>1141</v>
      </c>
      <c r="M101" s="7" t="s">
        <v>32</v>
      </c>
      <c r="N101" s="2" t="s">
        <v>47</v>
      </c>
      <c r="O101" s="78">
        <v>30</v>
      </c>
      <c r="P101" s="2">
        <v>113</v>
      </c>
      <c r="Q101" s="10" t="s">
        <v>1227</v>
      </c>
      <c r="R101" s="79">
        <v>0</v>
      </c>
      <c r="S101" s="9">
        <v>0</v>
      </c>
      <c r="T101" s="9">
        <f t="shared" si="9"/>
        <v>0</v>
      </c>
      <c r="U101" s="9">
        <f t="shared" si="8"/>
        <v>0</v>
      </c>
      <c r="V101" s="9" t="s">
        <v>36</v>
      </c>
      <c r="W101" s="2">
        <v>2014</v>
      </c>
      <c r="X101" s="2"/>
    </row>
    <row r="102" spans="1:25" s="85" customFormat="1" ht="142.5" customHeight="1" outlineLevel="1" x14ac:dyDescent="0.25">
      <c r="A102" s="2" t="s">
        <v>11385</v>
      </c>
      <c r="B102" s="3" t="s">
        <v>27</v>
      </c>
      <c r="C102" s="10" t="s">
        <v>2138</v>
      </c>
      <c r="D102" s="10" t="s">
        <v>1207</v>
      </c>
      <c r="E102" s="10" t="s">
        <v>2137</v>
      </c>
      <c r="F102" s="2" t="s">
        <v>11383</v>
      </c>
      <c r="G102" s="10" t="s">
        <v>343</v>
      </c>
      <c r="H102" s="5">
        <v>100</v>
      </c>
      <c r="I102" s="2">
        <v>710000000</v>
      </c>
      <c r="J102" s="2" t="s">
        <v>11537</v>
      </c>
      <c r="K102" s="2" t="s">
        <v>11370</v>
      </c>
      <c r="L102" s="87" t="s">
        <v>11371</v>
      </c>
      <c r="M102" s="7" t="s">
        <v>32</v>
      </c>
      <c r="N102" s="2" t="s">
        <v>11377</v>
      </c>
      <c r="O102" s="78">
        <v>30</v>
      </c>
      <c r="P102" s="2">
        <v>113</v>
      </c>
      <c r="Q102" s="10" t="s">
        <v>1227</v>
      </c>
      <c r="R102" s="79">
        <f>1600+1113</f>
        <v>2713</v>
      </c>
      <c r="S102" s="9">
        <v>0</v>
      </c>
      <c r="T102" s="9">
        <f t="shared" si="9"/>
        <v>0</v>
      </c>
      <c r="U102" s="9">
        <f t="shared" si="8"/>
        <v>0</v>
      </c>
      <c r="V102" s="9" t="s">
        <v>36</v>
      </c>
      <c r="W102" s="2">
        <v>2014</v>
      </c>
      <c r="X102" s="10" t="s">
        <v>11378</v>
      </c>
    </row>
    <row r="103" spans="1:25" s="85" customFormat="1" ht="178.5" outlineLevel="1" x14ac:dyDescent="0.25">
      <c r="A103" s="2" t="s">
        <v>12569</v>
      </c>
      <c r="B103" s="3" t="s">
        <v>27</v>
      </c>
      <c r="C103" s="10" t="s">
        <v>2138</v>
      </c>
      <c r="D103" s="10" t="s">
        <v>1207</v>
      </c>
      <c r="E103" s="10" t="s">
        <v>2137</v>
      </c>
      <c r="F103" s="2" t="s">
        <v>11383</v>
      </c>
      <c r="G103" s="10" t="s">
        <v>343</v>
      </c>
      <c r="H103" s="5">
        <v>100</v>
      </c>
      <c r="I103" s="2">
        <v>710000000</v>
      </c>
      <c r="J103" s="2" t="s">
        <v>11537</v>
      </c>
      <c r="K103" s="2" t="s">
        <v>11370</v>
      </c>
      <c r="L103" s="87" t="s">
        <v>11371</v>
      </c>
      <c r="M103" s="7" t="s">
        <v>32</v>
      </c>
      <c r="N103" s="2" t="s">
        <v>11377</v>
      </c>
      <c r="O103" s="78">
        <v>30</v>
      </c>
      <c r="P103" s="2">
        <v>113</v>
      </c>
      <c r="Q103" s="10" t="s">
        <v>1227</v>
      </c>
      <c r="R103" s="79">
        <v>1600</v>
      </c>
      <c r="S103" s="9">
        <v>0</v>
      </c>
      <c r="T103" s="9">
        <f t="shared" si="9"/>
        <v>0</v>
      </c>
      <c r="U103" s="9">
        <f t="shared" si="8"/>
        <v>0</v>
      </c>
      <c r="V103" s="9" t="s">
        <v>36</v>
      </c>
      <c r="W103" s="2">
        <v>2014</v>
      </c>
      <c r="X103" s="10" t="s">
        <v>11207</v>
      </c>
    </row>
    <row r="104" spans="1:25" s="236" customFormat="1" ht="178.5" x14ac:dyDescent="0.25">
      <c r="A104" s="276" t="s">
        <v>13631</v>
      </c>
      <c r="B104" s="238" t="s">
        <v>27</v>
      </c>
      <c r="C104" s="275" t="s">
        <v>2138</v>
      </c>
      <c r="D104" s="275" t="s">
        <v>1207</v>
      </c>
      <c r="E104" s="275" t="s">
        <v>2137</v>
      </c>
      <c r="F104" s="276" t="s">
        <v>11383</v>
      </c>
      <c r="G104" s="275" t="s">
        <v>343</v>
      </c>
      <c r="H104" s="274">
        <v>100</v>
      </c>
      <c r="I104" s="276">
        <v>710000000</v>
      </c>
      <c r="J104" s="276" t="s">
        <v>13286</v>
      </c>
      <c r="K104" s="276" t="s">
        <v>12564</v>
      </c>
      <c r="L104" s="321" t="s">
        <v>11371</v>
      </c>
      <c r="M104" s="243" t="s">
        <v>32</v>
      </c>
      <c r="N104" s="276" t="s">
        <v>11377</v>
      </c>
      <c r="O104" s="287">
        <v>0.3</v>
      </c>
      <c r="P104" s="276">
        <v>113</v>
      </c>
      <c r="Q104" s="275" t="s">
        <v>1227</v>
      </c>
      <c r="R104" s="79">
        <v>1700</v>
      </c>
      <c r="S104" s="278">
        <v>32142</v>
      </c>
      <c r="T104" s="278">
        <f t="shared" si="9"/>
        <v>54641400</v>
      </c>
      <c r="U104" s="278">
        <f t="shared" si="8"/>
        <v>61198368.000000007</v>
      </c>
      <c r="V104" s="278" t="s">
        <v>36</v>
      </c>
      <c r="W104" s="276">
        <v>2014</v>
      </c>
      <c r="X104" s="275" t="s">
        <v>12565</v>
      </c>
      <c r="Y104" s="85"/>
    </row>
    <row r="105" spans="1:25" ht="63" customHeight="1" outlineLevel="1" x14ac:dyDescent="0.25">
      <c r="A105" s="2" t="s">
        <v>165</v>
      </c>
      <c r="B105" s="3" t="s">
        <v>27</v>
      </c>
      <c r="C105" s="10" t="s">
        <v>2487</v>
      </c>
      <c r="D105" s="10" t="s">
        <v>1207</v>
      </c>
      <c r="E105" s="10" t="s">
        <v>2488</v>
      </c>
      <c r="F105" s="2" t="s">
        <v>9299</v>
      </c>
      <c r="G105" s="10" t="s">
        <v>343</v>
      </c>
      <c r="H105" s="5">
        <v>100</v>
      </c>
      <c r="I105" s="2">
        <v>710000000</v>
      </c>
      <c r="J105" s="2" t="s">
        <v>11537</v>
      </c>
      <c r="K105" s="2" t="s">
        <v>1138</v>
      </c>
      <c r="L105" s="2" t="s">
        <v>1142</v>
      </c>
      <c r="M105" s="7" t="s">
        <v>32</v>
      </c>
      <c r="N105" s="2" t="s">
        <v>47</v>
      </c>
      <c r="O105" s="78">
        <v>30</v>
      </c>
      <c r="P105" s="2">
        <v>113</v>
      </c>
      <c r="Q105" s="10" t="s">
        <v>1227</v>
      </c>
      <c r="R105" s="79">
        <v>0</v>
      </c>
      <c r="S105" s="9">
        <v>0</v>
      </c>
      <c r="T105" s="9">
        <f t="shared" ref="T105:T112" si="10">R105*S105</f>
        <v>0</v>
      </c>
      <c r="U105" s="9">
        <f t="shared" si="8"/>
        <v>0</v>
      </c>
      <c r="V105" s="9" t="s">
        <v>36</v>
      </c>
      <c r="W105" s="2">
        <v>2014</v>
      </c>
      <c r="X105" s="2"/>
    </row>
    <row r="106" spans="1:25" s="85" customFormat="1" ht="129" customHeight="1" outlineLevel="1" x14ac:dyDescent="0.25">
      <c r="A106" s="2" t="s">
        <v>11386</v>
      </c>
      <c r="B106" s="3" t="s">
        <v>27</v>
      </c>
      <c r="C106" s="10" t="s">
        <v>2487</v>
      </c>
      <c r="D106" s="10" t="s">
        <v>1207</v>
      </c>
      <c r="E106" s="10" t="s">
        <v>2488</v>
      </c>
      <c r="F106" s="2" t="s">
        <v>11383</v>
      </c>
      <c r="G106" s="10" t="s">
        <v>343</v>
      </c>
      <c r="H106" s="5">
        <v>100</v>
      </c>
      <c r="I106" s="2">
        <v>710000000</v>
      </c>
      <c r="J106" s="2" t="s">
        <v>11537</v>
      </c>
      <c r="K106" s="2" t="s">
        <v>11370</v>
      </c>
      <c r="L106" s="20" t="s">
        <v>11381</v>
      </c>
      <c r="M106" s="7" t="s">
        <v>32</v>
      </c>
      <c r="N106" s="2" t="s">
        <v>11377</v>
      </c>
      <c r="O106" s="78">
        <v>30</v>
      </c>
      <c r="P106" s="2">
        <v>113</v>
      </c>
      <c r="Q106" s="10" t="s">
        <v>1227</v>
      </c>
      <c r="R106" s="9">
        <f>200+100</f>
        <v>300</v>
      </c>
      <c r="S106" s="9">
        <v>0</v>
      </c>
      <c r="T106" s="9">
        <f>S106*R106</f>
        <v>0</v>
      </c>
      <c r="U106" s="9">
        <f t="shared" si="8"/>
        <v>0</v>
      </c>
      <c r="V106" s="9" t="s">
        <v>36</v>
      </c>
      <c r="W106" s="2">
        <v>2014</v>
      </c>
      <c r="X106" s="10" t="s">
        <v>11378</v>
      </c>
    </row>
    <row r="107" spans="1:25" s="85" customFormat="1" ht="178.5" outlineLevel="1" x14ac:dyDescent="0.25">
      <c r="A107" s="2" t="s">
        <v>12570</v>
      </c>
      <c r="B107" s="3" t="s">
        <v>27</v>
      </c>
      <c r="C107" s="10" t="s">
        <v>2487</v>
      </c>
      <c r="D107" s="10" t="s">
        <v>1207</v>
      </c>
      <c r="E107" s="10" t="s">
        <v>2488</v>
      </c>
      <c r="F107" s="2" t="s">
        <v>11383</v>
      </c>
      <c r="G107" s="10" t="s">
        <v>343</v>
      </c>
      <c r="H107" s="5">
        <v>100</v>
      </c>
      <c r="I107" s="2">
        <v>710000000</v>
      </c>
      <c r="J107" s="2" t="s">
        <v>11537</v>
      </c>
      <c r="K107" s="2" t="s">
        <v>11370</v>
      </c>
      <c r="L107" s="20" t="s">
        <v>11381</v>
      </c>
      <c r="M107" s="7" t="s">
        <v>32</v>
      </c>
      <c r="N107" s="2" t="s">
        <v>11377</v>
      </c>
      <c r="O107" s="21">
        <v>0.3</v>
      </c>
      <c r="P107" s="2">
        <v>113</v>
      </c>
      <c r="Q107" s="10" t="s">
        <v>1227</v>
      </c>
      <c r="R107" s="9">
        <v>200</v>
      </c>
      <c r="S107" s="9">
        <v>32142</v>
      </c>
      <c r="T107" s="9">
        <f>S107*R107</f>
        <v>6428400</v>
      </c>
      <c r="U107" s="9">
        <f t="shared" si="8"/>
        <v>7199808.0000000009</v>
      </c>
      <c r="V107" s="9" t="s">
        <v>36</v>
      </c>
      <c r="W107" s="2">
        <v>2014</v>
      </c>
      <c r="X107" s="10" t="s">
        <v>11207</v>
      </c>
    </row>
    <row r="108" spans="1:25" ht="63" customHeight="1" outlineLevel="1" x14ac:dyDescent="0.25">
      <c r="A108" s="2" t="s">
        <v>166</v>
      </c>
      <c r="B108" s="3" t="s">
        <v>27</v>
      </c>
      <c r="C108" s="10" t="s">
        <v>6393</v>
      </c>
      <c r="D108" s="10" t="s">
        <v>1207</v>
      </c>
      <c r="E108" s="10" t="s">
        <v>6394</v>
      </c>
      <c r="F108" s="2" t="s">
        <v>9299</v>
      </c>
      <c r="G108" s="10" t="s">
        <v>343</v>
      </c>
      <c r="H108" s="5">
        <v>100</v>
      </c>
      <c r="I108" s="2">
        <v>710000000</v>
      </c>
      <c r="J108" s="2" t="s">
        <v>11537</v>
      </c>
      <c r="K108" s="7" t="s">
        <v>1138</v>
      </c>
      <c r="L108" s="2" t="s">
        <v>1142</v>
      </c>
      <c r="M108" s="7" t="s">
        <v>32</v>
      </c>
      <c r="N108" s="2" t="s">
        <v>47</v>
      </c>
      <c r="O108" s="78">
        <v>30</v>
      </c>
      <c r="P108" s="2">
        <v>113</v>
      </c>
      <c r="Q108" s="10" t="s">
        <v>1227</v>
      </c>
      <c r="R108" s="9">
        <v>0</v>
      </c>
      <c r="S108" s="9">
        <v>0</v>
      </c>
      <c r="T108" s="9">
        <f t="shared" si="10"/>
        <v>0</v>
      </c>
      <c r="U108" s="9">
        <f t="shared" si="8"/>
        <v>0</v>
      </c>
      <c r="V108" s="9" t="s">
        <v>36</v>
      </c>
      <c r="W108" s="2">
        <v>2014</v>
      </c>
      <c r="X108" s="2"/>
    </row>
    <row r="109" spans="1:25" s="85" customFormat="1" ht="128.25" customHeight="1" outlineLevel="1" x14ac:dyDescent="0.25">
      <c r="A109" s="2" t="s">
        <v>11387</v>
      </c>
      <c r="B109" s="3" t="s">
        <v>27</v>
      </c>
      <c r="C109" s="10" t="s">
        <v>6393</v>
      </c>
      <c r="D109" s="10" t="s">
        <v>1207</v>
      </c>
      <c r="E109" s="10" t="s">
        <v>6394</v>
      </c>
      <c r="F109" s="2" t="s">
        <v>11383</v>
      </c>
      <c r="G109" s="10" t="s">
        <v>343</v>
      </c>
      <c r="H109" s="5">
        <v>100</v>
      </c>
      <c r="I109" s="2">
        <v>710000000</v>
      </c>
      <c r="J109" s="2" t="s">
        <v>11537</v>
      </c>
      <c r="K109" s="7" t="s">
        <v>1138</v>
      </c>
      <c r="L109" s="20" t="s">
        <v>11381</v>
      </c>
      <c r="M109" s="7" t="s">
        <v>32</v>
      </c>
      <c r="N109" s="2" t="s">
        <v>11377</v>
      </c>
      <c r="O109" s="78">
        <v>30</v>
      </c>
      <c r="P109" s="2">
        <v>113</v>
      </c>
      <c r="Q109" s="10" t="s">
        <v>1227</v>
      </c>
      <c r="R109" s="9">
        <v>100</v>
      </c>
      <c r="S109" s="9">
        <v>32142</v>
      </c>
      <c r="T109" s="9">
        <f>S109*R109</f>
        <v>3214200</v>
      </c>
      <c r="U109" s="9">
        <f t="shared" si="8"/>
        <v>3599904.0000000005</v>
      </c>
      <c r="V109" s="9" t="s">
        <v>36</v>
      </c>
      <c r="W109" s="2">
        <v>2014</v>
      </c>
      <c r="X109" s="10" t="s">
        <v>11378</v>
      </c>
    </row>
    <row r="110" spans="1:25" ht="63" customHeight="1" outlineLevel="1" x14ac:dyDescent="0.25">
      <c r="A110" s="2" t="s">
        <v>167</v>
      </c>
      <c r="B110" s="3" t="s">
        <v>27</v>
      </c>
      <c r="C110" s="10" t="s">
        <v>2135</v>
      </c>
      <c r="D110" s="10" t="s">
        <v>1207</v>
      </c>
      <c r="E110" s="10" t="s">
        <v>2136</v>
      </c>
      <c r="F110" s="2" t="s">
        <v>9299</v>
      </c>
      <c r="G110" s="10" t="s">
        <v>343</v>
      </c>
      <c r="H110" s="5">
        <v>100</v>
      </c>
      <c r="I110" s="2">
        <v>710000000</v>
      </c>
      <c r="J110" s="2" t="s">
        <v>11537</v>
      </c>
      <c r="K110" s="7" t="s">
        <v>1138</v>
      </c>
      <c r="L110" s="2" t="s">
        <v>1142</v>
      </c>
      <c r="M110" s="7" t="s">
        <v>32</v>
      </c>
      <c r="N110" s="2" t="s">
        <v>47</v>
      </c>
      <c r="O110" s="78">
        <v>30</v>
      </c>
      <c r="P110" s="2">
        <v>113</v>
      </c>
      <c r="Q110" s="10" t="s">
        <v>1227</v>
      </c>
      <c r="R110" s="9">
        <v>0</v>
      </c>
      <c r="S110" s="9">
        <v>0</v>
      </c>
      <c r="T110" s="9">
        <f t="shared" si="10"/>
        <v>0</v>
      </c>
      <c r="U110" s="9">
        <f t="shared" si="8"/>
        <v>0</v>
      </c>
      <c r="V110" s="9" t="s">
        <v>36</v>
      </c>
      <c r="W110" s="2">
        <v>2014</v>
      </c>
      <c r="X110" s="2"/>
    </row>
    <row r="111" spans="1:25" s="85" customFormat="1" ht="135.75" customHeight="1" outlineLevel="1" x14ac:dyDescent="0.25">
      <c r="A111" s="2" t="s">
        <v>11388</v>
      </c>
      <c r="B111" s="3" t="s">
        <v>27</v>
      </c>
      <c r="C111" s="10" t="s">
        <v>2135</v>
      </c>
      <c r="D111" s="10" t="s">
        <v>1207</v>
      </c>
      <c r="E111" s="10" t="s">
        <v>2136</v>
      </c>
      <c r="F111" s="2" t="s">
        <v>11383</v>
      </c>
      <c r="G111" s="10" t="s">
        <v>343</v>
      </c>
      <c r="H111" s="5">
        <v>100</v>
      </c>
      <c r="I111" s="2">
        <v>710000000</v>
      </c>
      <c r="J111" s="2" t="s">
        <v>11537</v>
      </c>
      <c r="K111" s="7" t="s">
        <v>1138</v>
      </c>
      <c r="L111" s="20" t="s">
        <v>11381</v>
      </c>
      <c r="M111" s="7" t="s">
        <v>32</v>
      </c>
      <c r="N111" s="2" t="s">
        <v>11377</v>
      </c>
      <c r="O111" s="78">
        <v>30</v>
      </c>
      <c r="P111" s="2">
        <v>113</v>
      </c>
      <c r="Q111" s="10" t="s">
        <v>1227</v>
      </c>
      <c r="R111" s="9">
        <v>200</v>
      </c>
      <c r="S111" s="9">
        <v>32142</v>
      </c>
      <c r="T111" s="9">
        <f>S111*R111</f>
        <v>6428400</v>
      </c>
      <c r="U111" s="9">
        <f t="shared" si="8"/>
        <v>7199808.0000000009</v>
      </c>
      <c r="V111" s="9" t="s">
        <v>36</v>
      </c>
      <c r="W111" s="2">
        <v>2014</v>
      </c>
      <c r="X111" s="10" t="s">
        <v>11378</v>
      </c>
    </row>
    <row r="112" spans="1:25" ht="63" customHeight="1" outlineLevel="1" x14ac:dyDescent="0.25">
      <c r="A112" s="2" t="s">
        <v>168</v>
      </c>
      <c r="B112" s="3" t="s">
        <v>27</v>
      </c>
      <c r="C112" s="10" t="s">
        <v>2140</v>
      </c>
      <c r="D112" s="10" t="s">
        <v>1207</v>
      </c>
      <c r="E112" s="10" t="s">
        <v>2139</v>
      </c>
      <c r="F112" s="2" t="s">
        <v>9299</v>
      </c>
      <c r="G112" s="10" t="s">
        <v>343</v>
      </c>
      <c r="H112" s="5">
        <v>100</v>
      </c>
      <c r="I112" s="2">
        <v>710000000</v>
      </c>
      <c r="J112" s="2" t="s">
        <v>11537</v>
      </c>
      <c r="K112" s="7" t="s">
        <v>1138</v>
      </c>
      <c r="L112" s="2" t="s">
        <v>1142</v>
      </c>
      <c r="M112" s="7" t="s">
        <v>32</v>
      </c>
      <c r="N112" s="2" t="s">
        <v>47</v>
      </c>
      <c r="O112" s="78">
        <v>30</v>
      </c>
      <c r="P112" s="2">
        <v>113</v>
      </c>
      <c r="Q112" s="10" t="s">
        <v>1227</v>
      </c>
      <c r="R112" s="9">
        <v>0</v>
      </c>
      <c r="S112" s="9">
        <v>0</v>
      </c>
      <c r="T112" s="9">
        <f t="shared" si="10"/>
        <v>0</v>
      </c>
      <c r="U112" s="9">
        <f t="shared" si="8"/>
        <v>0</v>
      </c>
      <c r="V112" s="9" t="s">
        <v>36</v>
      </c>
      <c r="W112" s="2">
        <v>2014</v>
      </c>
      <c r="X112" s="2" t="s">
        <v>10152</v>
      </c>
    </row>
    <row r="113" spans="1:24" ht="69.75" customHeight="1" outlineLevel="1" x14ac:dyDescent="0.25">
      <c r="A113" s="2" t="s">
        <v>169</v>
      </c>
      <c r="B113" s="3" t="s">
        <v>27</v>
      </c>
      <c r="C113" s="10" t="s">
        <v>1230</v>
      </c>
      <c r="D113" s="10" t="s">
        <v>1231</v>
      </c>
      <c r="E113" s="10" t="s">
        <v>1232</v>
      </c>
      <c r="F113" s="88" t="s">
        <v>1229</v>
      </c>
      <c r="G113" s="10" t="s">
        <v>343</v>
      </c>
      <c r="H113" s="5">
        <v>0</v>
      </c>
      <c r="I113" s="2">
        <v>710000000</v>
      </c>
      <c r="J113" s="2" t="s">
        <v>11537</v>
      </c>
      <c r="K113" s="2" t="s">
        <v>1138</v>
      </c>
      <c r="L113" s="2" t="s">
        <v>1141</v>
      </c>
      <c r="M113" s="7" t="s">
        <v>32</v>
      </c>
      <c r="N113" s="2" t="s">
        <v>47</v>
      </c>
      <c r="O113" s="78">
        <v>0</v>
      </c>
      <c r="P113" s="2">
        <v>168</v>
      </c>
      <c r="Q113" s="10" t="s">
        <v>1233</v>
      </c>
      <c r="R113" s="9">
        <v>870</v>
      </c>
      <c r="S113" s="9">
        <v>125000</v>
      </c>
      <c r="T113" s="9">
        <f>S113*R113</f>
        <v>108750000</v>
      </c>
      <c r="U113" s="9">
        <f t="shared" si="8"/>
        <v>121800000.00000001</v>
      </c>
      <c r="V113" s="9" t="s">
        <v>42</v>
      </c>
      <c r="W113" s="2">
        <v>2014</v>
      </c>
      <c r="X113" s="2"/>
    </row>
    <row r="114" spans="1:24" ht="76.5" customHeight="1" outlineLevel="1" x14ac:dyDescent="0.25">
      <c r="A114" s="2" t="s">
        <v>170</v>
      </c>
      <c r="B114" s="3" t="s">
        <v>27</v>
      </c>
      <c r="C114" s="10" t="s">
        <v>1230</v>
      </c>
      <c r="D114" s="10" t="s">
        <v>1231</v>
      </c>
      <c r="E114" s="10" t="s">
        <v>1232</v>
      </c>
      <c r="F114" s="88" t="s">
        <v>1229</v>
      </c>
      <c r="G114" s="10" t="s">
        <v>343</v>
      </c>
      <c r="H114" s="5">
        <v>0</v>
      </c>
      <c r="I114" s="2">
        <v>710000000</v>
      </c>
      <c r="J114" s="2" t="s">
        <v>11537</v>
      </c>
      <c r="K114" s="2" t="s">
        <v>1138</v>
      </c>
      <c r="L114" s="2" t="s">
        <v>1142</v>
      </c>
      <c r="M114" s="7" t="s">
        <v>32</v>
      </c>
      <c r="N114" s="2" t="s">
        <v>47</v>
      </c>
      <c r="O114" s="78">
        <v>0</v>
      </c>
      <c r="P114" s="2">
        <v>168</v>
      </c>
      <c r="Q114" s="10" t="s">
        <v>1233</v>
      </c>
      <c r="R114" s="9">
        <v>130</v>
      </c>
      <c r="S114" s="9">
        <v>125000</v>
      </c>
      <c r="T114" s="9">
        <f>R114*S114</f>
        <v>16250000</v>
      </c>
      <c r="U114" s="9">
        <f t="shared" si="8"/>
        <v>18200000</v>
      </c>
      <c r="V114" s="9" t="s">
        <v>42</v>
      </c>
      <c r="W114" s="2">
        <v>2014</v>
      </c>
      <c r="X114" s="2"/>
    </row>
    <row r="115" spans="1:24" ht="76.5" customHeight="1" outlineLevel="1" x14ac:dyDescent="0.25">
      <c r="A115" s="2" t="s">
        <v>171</v>
      </c>
      <c r="B115" s="3" t="s">
        <v>27</v>
      </c>
      <c r="C115" s="10" t="s">
        <v>1266</v>
      </c>
      <c r="D115" s="10" t="s">
        <v>658</v>
      </c>
      <c r="E115" s="10" t="s">
        <v>1267</v>
      </c>
      <c r="F115" s="2" t="s">
        <v>1258</v>
      </c>
      <c r="G115" s="10" t="s">
        <v>343</v>
      </c>
      <c r="H115" s="5">
        <v>0</v>
      </c>
      <c r="I115" s="2">
        <v>710000000</v>
      </c>
      <c r="J115" s="2" t="s">
        <v>11537</v>
      </c>
      <c r="K115" s="2" t="s">
        <v>1138</v>
      </c>
      <c r="L115" s="2" t="s">
        <v>1141</v>
      </c>
      <c r="M115" s="7" t="s">
        <v>32</v>
      </c>
      <c r="N115" s="2" t="s">
        <v>47</v>
      </c>
      <c r="O115" s="78">
        <v>0</v>
      </c>
      <c r="P115" s="2">
        <v>166</v>
      </c>
      <c r="Q115" s="88" t="s">
        <v>1268</v>
      </c>
      <c r="R115" s="79">
        <f>7*1000</f>
        <v>7000</v>
      </c>
      <c r="S115" s="9">
        <f>250555/1000</f>
        <v>250.55500000000001</v>
      </c>
      <c r="T115" s="9">
        <f t="shared" ref="T115:T120" si="11">S115*R115</f>
        <v>1753885</v>
      </c>
      <c r="U115" s="9">
        <f t="shared" si="8"/>
        <v>1964351.2000000002</v>
      </c>
      <c r="V115" s="9" t="s">
        <v>42</v>
      </c>
      <c r="W115" s="2">
        <v>2014</v>
      </c>
      <c r="X115" s="2"/>
    </row>
    <row r="116" spans="1:24" ht="76.5" customHeight="1" outlineLevel="1" x14ac:dyDescent="0.25">
      <c r="A116" s="2" t="s">
        <v>172</v>
      </c>
      <c r="B116" s="3" t="s">
        <v>27</v>
      </c>
      <c r="C116" s="10" t="s">
        <v>1273</v>
      </c>
      <c r="D116" s="10" t="s">
        <v>658</v>
      </c>
      <c r="E116" s="10" t="s">
        <v>1274</v>
      </c>
      <c r="F116" s="5" t="s">
        <v>1259</v>
      </c>
      <c r="G116" s="10" t="s">
        <v>343</v>
      </c>
      <c r="H116" s="5">
        <v>0</v>
      </c>
      <c r="I116" s="2">
        <v>710000000</v>
      </c>
      <c r="J116" s="2" t="s">
        <v>11537</v>
      </c>
      <c r="K116" s="2" t="s">
        <v>1138</v>
      </c>
      <c r="L116" s="2" t="s">
        <v>1141</v>
      </c>
      <c r="M116" s="7" t="s">
        <v>32</v>
      </c>
      <c r="N116" s="2" t="s">
        <v>47</v>
      </c>
      <c r="O116" s="78">
        <v>0</v>
      </c>
      <c r="P116" s="2">
        <v>166</v>
      </c>
      <c r="Q116" s="88" t="s">
        <v>1268</v>
      </c>
      <c r="R116" s="79">
        <f>7*1000</f>
        <v>7000</v>
      </c>
      <c r="S116" s="9">
        <f t="shared" ref="S116:S125" si="12">250555/1000</f>
        <v>250.55500000000001</v>
      </c>
      <c r="T116" s="9">
        <f t="shared" si="11"/>
        <v>1753885</v>
      </c>
      <c r="U116" s="9">
        <f t="shared" si="8"/>
        <v>1964351.2000000002</v>
      </c>
      <c r="V116" s="9" t="s">
        <v>42</v>
      </c>
      <c r="W116" s="2">
        <v>2014</v>
      </c>
      <c r="X116" s="2"/>
    </row>
    <row r="117" spans="1:24" ht="76.5" customHeight="1" outlineLevel="1" x14ac:dyDescent="0.25">
      <c r="A117" s="2" t="s">
        <v>173</v>
      </c>
      <c r="B117" s="3" t="s">
        <v>27</v>
      </c>
      <c r="C117" s="10" t="s">
        <v>1305</v>
      </c>
      <c r="D117" s="10" t="s">
        <v>658</v>
      </c>
      <c r="E117" s="10" t="s">
        <v>1306</v>
      </c>
      <c r="F117" s="5" t="s">
        <v>1261</v>
      </c>
      <c r="G117" s="10" t="s">
        <v>343</v>
      </c>
      <c r="H117" s="5">
        <v>0</v>
      </c>
      <c r="I117" s="2">
        <v>710000000</v>
      </c>
      <c r="J117" s="2" t="s">
        <v>11537</v>
      </c>
      <c r="K117" s="2" t="s">
        <v>1138</v>
      </c>
      <c r="L117" s="2" t="s">
        <v>1141</v>
      </c>
      <c r="M117" s="7" t="s">
        <v>32</v>
      </c>
      <c r="N117" s="2" t="s">
        <v>47</v>
      </c>
      <c r="O117" s="78">
        <v>0</v>
      </c>
      <c r="P117" s="2">
        <v>166</v>
      </c>
      <c r="Q117" s="88" t="s">
        <v>1268</v>
      </c>
      <c r="R117" s="79">
        <f>55*1000</f>
        <v>55000</v>
      </c>
      <c r="S117" s="9">
        <f t="shared" si="12"/>
        <v>250.55500000000001</v>
      </c>
      <c r="T117" s="9">
        <f t="shared" si="11"/>
        <v>13780525</v>
      </c>
      <c r="U117" s="9">
        <f t="shared" si="8"/>
        <v>15434188.000000002</v>
      </c>
      <c r="V117" s="9" t="s">
        <v>42</v>
      </c>
      <c r="W117" s="2">
        <v>2014</v>
      </c>
      <c r="X117" s="2"/>
    </row>
    <row r="118" spans="1:24" ht="76.5" customHeight="1" outlineLevel="1" x14ac:dyDescent="0.25">
      <c r="A118" s="2" t="s">
        <v>174</v>
      </c>
      <c r="B118" s="3" t="s">
        <v>27</v>
      </c>
      <c r="C118" s="10" t="s">
        <v>1307</v>
      </c>
      <c r="D118" s="10" t="s">
        <v>658</v>
      </c>
      <c r="E118" s="10" t="s">
        <v>1308</v>
      </c>
      <c r="F118" s="5" t="s">
        <v>1260</v>
      </c>
      <c r="G118" s="10" t="s">
        <v>343</v>
      </c>
      <c r="H118" s="5">
        <v>0</v>
      </c>
      <c r="I118" s="2">
        <v>710000000</v>
      </c>
      <c r="J118" s="2" t="s">
        <v>11537</v>
      </c>
      <c r="K118" s="2" t="s">
        <v>1138</v>
      </c>
      <c r="L118" s="2" t="s">
        <v>1141</v>
      </c>
      <c r="M118" s="7" t="s">
        <v>32</v>
      </c>
      <c r="N118" s="2" t="s">
        <v>47</v>
      </c>
      <c r="O118" s="78">
        <v>0</v>
      </c>
      <c r="P118" s="2">
        <v>166</v>
      </c>
      <c r="Q118" s="88" t="s">
        <v>1268</v>
      </c>
      <c r="R118" s="79">
        <f>14*1000</f>
        <v>14000</v>
      </c>
      <c r="S118" s="9">
        <f t="shared" si="12"/>
        <v>250.55500000000001</v>
      </c>
      <c r="T118" s="9">
        <f t="shared" si="11"/>
        <v>3507770</v>
      </c>
      <c r="U118" s="9">
        <f t="shared" si="8"/>
        <v>3928702.4000000004</v>
      </c>
      <c r="V118" s="9" t="s">
        <v>42</v>
      </c>
      <c r="W118" s="2">
        <v>2014</v>
      </c>
      <c r="X118" s="2"/>
    </row>
    <row r="119" spans="1:24" ht="69.75" customHeight="1" outlineLevel="1" x14ac:dyDescent="0.25">
      <c r="A119" s="2" t="s">
        <v>175</v>
      </c>
      <c r="B119" s="3" t="s">
        <v>27</v>
      </c>
      <c r="C119" s="10" t="s">
        <v>1303</v>
      </c>
      <c r="D119" s="10" t="s">
        <v>658</v>
      </c>
      <c r="E119" s="10" t="s">
        <v>1304</v>
      </c>
      <c r="F119" s="5" t="s">
        <v>1262</v>
      </c>
      <c r="G119" s="10" t="s">
        <v>343</v>
      </c>
      <c r="H119" s="5">
        <v>0</v>
      </c>
      <c r="I119" s="2">
        <v>710000000</v>
      </c>
      <c r="J119" s="2" t="s">
        <v>11537</v>
      </c>
      <c r="K119" s="2" t="s">
        <v>1138</v>
      </c>
      <c r="L119" s="2" t="s">
        <v>1141</v>
      </c>
      <c r="M119" s="7" t="s">
        <v>32</v>
      </c>
      <c r="N119" s="2" t="s">
        <v>47</v>
      </c>
      <c r="O119" s="78">
        <v>0</v>
      </c>
      <c r="P119" s="2">
        <v>166</v>
      </c>
      <c r="Q119" s="88" t="s">
        <v>1268</v>
      </c>
      <c r="R119" s="79">
        <f>0.62*1000</f>
        <v>620</v>
      </c>
      <c r="S119" s="9">
        <f t="shared" si="12"/>
        <v>250.55500000000001</v>
      </c>
      <c r="T119" s="9">
        <f t="shared" si="11"/>
        <v>155344.1</v>
      </c>
      <c r="U119" s="9">
        <f t="shared" si="8"/>
        <v>173985.39200000002</v>
      </c>
      <c r="V119" s="9" t="s">
        <v>42</v>
      </c>
      <c r="W119" s="2">
        <v>2014</v>
      </c>
      <c r="X119" s="2"/>
    </row>
    <row r="120" spans="1:24" ht="47.25" customHeight="1" outlineLevel="1" x14ac:dyDescent="0.25">
      <c r="A120" s="2" t="s">
        <v>176</v>
      </c>
      <c r="B120" s="3" t="s">
        <v>27</v>
      </c>
      <c r="C120" s="10" t="s">
        <v>1315</v>
      </c>
      <c r="D120" s="10" t="s">
        <v>658</v>
      </c>
      <c r="E120" s="10" t="s">
        <v>1316</v>
      </c>
      <c r="F120" s="5" t="s">
        <v>1317</v>
      </c>
      <c r="G120" s="10" t="s">
        <v>343</v>
      </c>
      <c r="H120" s="5">
        <v>0</v>
      </c>
      <c r="I120" s="2">
        <v>710000000</v>
      </c>
      <c r="J120" s="2" t="s">
        <v>11537</v>
      </c>
      <c r="K120" s="2" t="s">
        <v>1138</v>
      </c>
      <c r="L120" s="2" t="s">
        <v>1142</v>
      </c>
      <c r="M120" s="7" t="s">
        <v>32</v>
      </c>
      <c r="N120" s="2" t="s">
        <v>47</v>
      </c>
      <c r="O120" s="78">
        <v>0</v>
      </c>
      <c r="P120" s="2">
        <v>166</v>
      </c>
      <c r="Q120" s="88" t="s">
        <v>1268</v>
      </c>
      <c r="R120" s="79">
        <v>1000</v>
      </c>
      <c r="S120" s="9">
        <f t="shared" si="12"/>
        <v>250.55500000000001</v>
      </c>
      <c r="T120" s="9">
        <f t="shared" si="11"/>
        <v>250555</v>
      </c>
      <c r="U120" s="9">
        <f>T120*1.12</f>
        <v>280621.60000000003</v>
      </c>
      <c r="V120" s="9" t="s">
        <v>42</v>
      </c>
      <c r="W120" s="2">
        <v>2014</v>
      </c>
      <c r="X120" s="2"/>
    </row>
    <row r="121" spans="1:24" ht="47.25" customHeight="1" outlineLevel="1" x14ac:dyDescent="0.25">
      <c r="A121" s="2" t="s">
        <v>177</v>
      </c>
      <c r="B121" s="3" t="s">
        <v>27</v>
      </c>
      <c r="C121" s="10" t="s">
        <v>1266</v>
      </c>
      <c r="D121" s="10" t="s">
        <v>658</v>
      </c>
      <c r="E121" s="10" t="s">
        <v>1267</v>
      </c>
      <c r="F121" s="2" t="s">
        <v>1258</v>
      </c>
      <c r="G121" s="10" t="s">
        <v>343</v>
      </c>
      <c r="H121" s="5">
        <v>0</v>
      </c>
      <c r="I121" s="2">
        <v>710000000</v>
      </c>
      <c r="J121" s="2" t="s">
        <v>11537</v>
      </c>
      <c r="K121" s="2" t="s">
        <v>1138</v>
      </c>
      <c r="L121" s="2" t="s">
        <v>1142</v>
      </c>
      <c r="M121" s="7" t="s">
        <v>32</v>
      </c>
      <c r="N121" s="2" t="s">
        <v>47</v>
      </c>
      <c r="O121" s="78">
        <v>0</v>
      </c>
      <c r="P121" s="2">
        <v>166</v>
      </c>
      <c r="Q121" s="88" t="s">
        <v>1268</v>
      </c>
      <c r="R121" s="9">
        <v>1000</v>
      </c>
      <c r="S121" s="9">
        <f t="shared" si="12"/>
        <v>250.55500000000001</v>
      </c>
      <c r="T121" s="9">
        <f>R121*S121</f>
        <v>250555</v>
      </c>
      <c r="U121" s="9">
        <f t="shared" si="8"/>
        <v>280621.60000000003</v>
      </c>
      <c r="V121" s="9" t="s">
        <v>42</v>
      </c>
      <c r="W121" s="2">
        <v>2014</v>
      </c>
      <c r="X121" s="2"/>
    </row>
    <row r="122" spans="1:24" ht="47.25" customHeight="1" outlineLevel="1" x14ac:dyDescent="0.25">
      <c r="A122" s="2" t="s">
        <v>178</v>
      </c>
      <c r="B122" s="3" t="s">
        <v>27</v>
      </c>
      <c r="C122" s="10" t="s">
        <v>1273</v>
      </c>
      <c r="D122" s="10" t="s">
        <v>658</v>
      </c>
      <c r="E122" s="10" t="s">
        <v>1274</v>
      </c>
      <c r="F122" s="5" t="s">
        <v>1259</v>
      </c>
      <c r="G122" s="10" t="s">
        <v>343</v>
      </c>
      <c r="H122" s="5">
        <v>0</v>
      </c>
      <c r="I122" s="2">
        <v>710000000</v>
      </c>
      <c r="J122" s="2" t="s">
        <v>11537</v>
      </c>
      <c r="K122" s="2" t="s">
        <v>1138</v>
      </c>
      <c r="L122" s="2" t="s">
        <v>1142</v>
      </c>
      <c r="M122" s="7" t="s">
        <v>32</v>
      </c>
      <c r="N122" s="2" t="s">
        <v>47</v>
      </c>
      <c r="O122" s="78">
        <v>0</v>
      </c>
      <c r="P122" s="2">
        <v>166</v>
      </c>
      <c r="Q122" s="88" t="s">
        <v>1268</v>
      </c>
      <c r="R122" s="9">
        <v>2000</v>
      </c>
      <c r="S122" s="9">
        <f t="shared" si="12"/>
        <v>250.55500000000001</v>
      </c>
      <c r="T122" s="9">
        <f>S122*R122</f>
        <v>501110</v>
      </c>
      <c r="U122" s="9">
        <f>T122*1.12</f>
        <v>561243.20000000007</v>
      </c>
      <c r="V122" s="9" t="s">
        <v>42</v>
      </c>
      <c r="W122" s="2">
        <v>2014</v>
      </c>
      <c r="X122" s="2"/>
    </row>
    <row r="123" spans="1:24" ht="47.25" customHeight="1" outlineLevel="1" x14ac:dyDescent="0.25">
      <c r="A123" s="2" t="s">
        <v>179</v>
      </c>
      <c r="B123" s="3" t="s">
        <v>27</v>
      </c>
      <c r="C123" s="10" t="s">
        <v>1305</v>
      </c>
      <c r="D123" s="10" t="s">
        <v>658</v>
      </c>
      <c r="E123" s="10" t="s">
        <v>1306</v>
      </c>
      <c r="F123" s="5" t="s">
        <v>1261</v>
      </c>
      <c r="G123" s="10" t="s">
        <v>343</v>
      </c>
      <c r="H123" s="5">
        <v>0</v>
      </c>
      <c r="I123" s="2">
        <v>710000000</v>
      </c>
      <c r="J123" s="2" t="s">
        <v>11537</v>
      </c>
      <c r="K123" s="2" t="s">
        <v>1138</v>
      </c>
      <c r="L123" s="2" t="s">
        <v>1142</v>
      </c>
      <c r="M123" s="7" t="s">
        <v>32</v>
      </c>
      <c r="N123" s="2" t="s">
        <v>47</v>
      </c>
      <c r="O123" s="78">
        <v>0</v>
      </c>
      <c r="P123" s="2">
        <v>166</v>
      </c>
      <c r="Q123" s="88" t="s">
        <v>1268</v>
      </c>
      <c r="R123" s="9">
        <v>2000</v>
      </c>
      <c r="S123" s="9">
        <f t="shared" si="12"/>
        <v>250.55500000000001</v>
      </c>
      <c r="T123" s="9">
        <f>S123*R123</f>
        <v>501110</v>
      </c>
      <c r="U123" s="9">
        <f>T123*1.12</f>
        <v>561243.20000000007</v>
      </c>
      <c r="V123" s="9" t="s">
        <v>42</v>
      </c>
      <c r="W123" s="2">
        <v>2014</v>
      </c>
      <c r="X123" s="2"/>
    </row>
    <row r="124" spans="1:24" ht="47.25" customHeight="1" outlineLevel="1" x14ac:dyDescent="0.25">
      <c r="A124" s="2" t="s">
        <v>180</v>
      </c>
      <c r="B124" s="3" t="s">
        <v>27</v>
      </c>
      <c r="C124" s="10" t="s">
        <v>1307</v>
      </c>
      <c r="D124" s="10" t="s">
        <v>658</v>
      </c>
      <c r="E124" s="10" t="s">
        <v>1308</v>
      </c>
      <c r="F124" s="5" t="s">
        <v>1260</v>
      </c>
      <c r="G124" s="10" t="s">
        <v>343</v>
      </c>
      <c r="H124" s="5">
        <v>0</v>
      </c>
      <c r="I124" s="2">
        <v>710000000</v>
      </c>
      <c r="J124" s="2" t="s">
        <v>11537</v>
      </c>
      <c r="K124" s="2" t="s">
        <v>1138</v>
      </c>
      <c r="L124" s="2" t="s">
        <v>1142</v>
      </c>
      <c r="M124" s="7" t="s">
        <v>32</v>
      </c>
      <c r="N124" s="2" t="s">
        <v>47</v>
      </c>
      <c r="O124" s="78">
        <v>0</v>
      </c>
      <c r="P124" s="2">
        <v>166</v>
      </c>
      <c r="Q124" s="88" t="s">
        <v>1268</v>
      </c>
      <c r="R124" s="9">
        <v>1000</v>
      </c>
      <c r="S124" s="9">
        <f t="shared" si="12"/>
        <v>250.55500000000001</v>
      </c>
      <c r="T124" s="9">
        <f>S124*R124</f>
        <v>250555</v>
      </c>
      <c r="U124" s="9">
        <f>T124*1.12</f>
        <v>280621.60000000003</v>
      </c>
      <c r="V124" s="9" t="s">
        <v>42</v>
      </c>
      <c r="W124" s="2">
        <v>2014</v>
      </c>
      <c r="X124" s="2"/>
    </row>
    <row r="125" spans="1:24" ht="47.25" customHeight="1" outlineLevel="1" x14ac:dyDescent="0.25">
      <c r="A125" s="2" t="s">
        <v>181</v>
      </c>
      <c r="B125" s="3" t="s">
        <v>27</v>
      </c>
      <c r="C125" s="10" t="s">
        <v>1303</v>
      </c>
      <c r="D125" s="10" t="s">
        <v>658</v>
      </c>
      <c r="E125" s="10" t="s">
        <v>1304</v>
      </c>
      <c r="F125" s="5" t="s">
        <v>1262</v>
      </c>
      <c r="G125" s="10" t="s">
        <v>343</v>
      </c>
      <c r="H125" s="5">
        <v>0</v>
      </c>
      <c r="I125" s="2">
        <v>710000000</v>
      </c>
      <c r="J125" s="2" t="s">
        <v>11537</v>
      </c>
      <c r="K125" s="2" t="s">
        <v>1138</v>
      </c>
      <c r="L125" s="2" t="s">
        <v>1142</v>
      </c>
      <c r="M125" s="7" t="s">
        <v>32</v>
      </c>
      <c r="N125" s="2" t="s">
        <v>47</v>
      </c>
      <c r="O125" s="78">
        <v>0</v>
      </c>
      <c r="P125" s="2">
        <v>166</v>
      </c>
      <c r="Q125" s="88" t="s">
        <v>1268</v>
      </c>
      <c r="R125" s="9">
        <f>0.38*1000</f>
        <v>380</v>
      </c>
      <c r="S125" s="9">
        <f t="shared" si="12"/>
        <v>250.55500000000001</v>
      </c>
      <c r="T125" s="9">
        <f>S125*R125</f>
        <v>95210.900000000009</v>
      </c>
      <c r="U125" s="9">
        <f>T125*1.12</f>
        <v>106636.20800000001</v>
      </c>
      <c r="V125" s="9" t="s">
        <v>42</v>
      </c>
      <c r="W125" s="2">
        <v>2014</v>
      </c>
      <c r="X125" s="2"/>
    </row>
    <row r="126" spans="1:24" ht="47.25" customHeight="1" outlineLevel="1" x14ac:dyDescent="0.25">
      <c r="A126" s="2" t="s">
        <v>182</v>
      </c>
      <c r="B126" s="3" t="s">
        <v>27</v>
      </c>
      <c r="C126" s="10" t="s">
        <v>1269</v>
      </c>
      <c r="D126" s="10" t="s">
        <v>1270</v>
      </c>
      <c r="E126" s="10" t="s">
        <v>1271</v>
      </c>
      <c r="F126" s="2"/>
      <c r="G126" s="2" t="s">
        <v>29</v>
      </c>
      <c r="H126" s="5">
        <v>0</v>
      </c>
      <c r="I126" s="2">
        <v>710000000</v>
      </c>
      <c r="J126" s="2" t="s">
        <v>11537</v>
      </c>
      <c r="K126" s="2" t="s">
        <v>1138</v>
      </c>
      <c r="L126" s="2" t="s">
        <v>1141</v>
      </c>
      <c r="M126" s="7" t="s">
        <v>32</v>
      </c>
      <c r="N126" s="2" t="s">
        <v>47</v>
      </c>
      <c r="O126" s="78">
        <v>0</v>
      </c>
      <c r="P126" s="2">
        <v>168</v>
      </c>
      <c r="Q126" s="10" t="s">
        <v>1233</v>
      </c>
      <c r="R126" s="9">
        <v>2</v>
      </c>
      <c r="S126" s="9">
        <v>190000</v>
      </c>
      <c r="T126" s="9">
        <f>S126*R126</f>
        <v>380000</v>
      </c>
      <c r="U126" s="9">
        <f t="shared" si="8"/>
        <v>425600.00000000006</v>
      </c>
      <c r="V126" s="9" t="s">
        <v>42</v>
      </c>
      <c r="W126" s="2">
        <v>2014</v>
      </c>
      <c r="X126" s="2"/>
    </row>
    <row r="127" spans="1:24" ht="47.25" customHeight="1" outlineLevel="1" x14ac:dyDescent="0.25">
      <c r="A127" s="2" t="s">
        <v>183</v>
      </c>
      <c r="B127" s="3" t="s">
        <v>27</v>
      </c>
      <c r="C127" s="10" t="s">
        <v>1269</v>
      </c>
      <c r="D127" s="10" t="s">
        <v>1270</v>
      </c>
      <c r="E127" s="10" t="s">
        <v>1271</v>
      </c>
      <c r="F127" s="2"/>
      <c r="G127" s="2" t="s">
        <v>29</v>
      </c>
      <c r="H127" s="5">
        <v>0</v>
      </c>
      <c r="I127" s="2">
        <v>710000000</v>
      </c>
      <c r="J127" s="2" t="s">
        <v>11537</v>
      </c>
      <c r="K127" s="2" t="s">
        <v>1138</v>
      </c>
      <c r="L127" s="2" t="s">
        <v>1142</v>
      </c>
      <c r="M127" s="7" t="s">
        <v>32</v>
      </c>
      <c r="N127" s="2" t="s">
        <v>47</v>
      </c>
      <c r="O127" s="21" t="s">
        <v>61</v>
      </c>
      <c r="P127" s="2">
        <v>168</v>
      </c>
      <c r="Q127" s="10" t="s">
        <v>1233</v>
      </c>
      <c r="R127" s="8">
        <v>1</v>
      </c>
      <c r="S127" s="9">
        <v>190000</v>
      </c>
      <c r="T127" s="9">
        <f>R127*S127</f>
        <v>190000</v>
      </c>
      <c r="U127" s="9">
        <f t="shared" si="8"/>
        <v>212800.00000000003</v>
      </c>
      <c r="V127" s="9" t="s">
        <v>42</v>
      </c>
      <c r="W127" s="2">
        <v>2014</v>
      </c>
      <c r="X127" s="2"/>
    </row>
    <row r="128" spans="1:24" ht="51" customHeight="1" outlineLevel="1" x14ac:dyDescent="0.25">
      <c r="A128" s="2" t="s">
        <v>184</v>
      </c>
      <c r="B128" s="3" t="s">
        <v>27</v>
      </c>
      <c r="C128" s="10" t="s">
        <v>1312</v>
      </c>
      <c r="D128" s="10" t="s">
        <v>1313</v>
      </c>
      <c r="E128" s="10" t="s">
        <v>1314</v>
      </c>
      <c r="F128" s="13" t="s">
        <v>9300</v>
      </c>
      <c r="G128" s="2" t="s">
        <v>343</v>
      </c>
      <c r="H128" s="5">
        <v>0</v>
      </c>
      <c r="I128" s="2">
        <v>710000000</v>
      </c>
      <c r="J128" s="2" t="s">
        <v>11537</v>
      </c>
      <c r="K128" s="2" t="s">
        <v>1138</v>
      </c>
      <c r="L128" s="2" t="s">
        <v>1141</v>
      </c>
      <c r="M128" s="7" t="s">
        <v>32</v>
      </c>
      <c r="N128" s="2" t="s">
        <v>47</v>
      </c>
      <c r="O128" s="21" t="s">
        <v>61</v>
      </c>
      <c r="P128" s="2">
        <v>168</v>
      </c>
      <c r="Q128" s="10" t="s">
        <v>1233</v>
      </c>
      <c r="R128" s="80">
        <v>18</v>
      </c>
      <c r="S128" s="9">
        <v>312434</v>
      </c>
      <c r="T128" s="9">
        <f>S128*R128</f>
        <v>5623812</v>
      </c>
      <c r="U128" s="9">
        <f t="shared" si="8"/>
        <v>6298669.4400000004</v>
      </c>
      <c r="V128" s="9" t="s">
        <v>42</v>
      </c>
      <c r="W128" s="2">
        <v>2014</v>
      </c>
      <c r="X128" s="2"/>
    </row>
    <row r="129" spans="1:25" ht="51" customHeight="1" outlineLevel="1" x14ac:dyDescent="0.25">
      <c r="A129" s="2" t="s">
        <v>185</v>
      </c>
      <c r="B129" s="3" t="s">
        <v>27</v>
      </c>
      <c r="C129" s="10" t="s">
        <v>1312</v>
      </c>
      <c r="D129" s="10" t="s">
        <v>1313</v>
      </c>
      <c r="E129" s="10" t="s">
        <v>1314</v>
      </c>
      <c r="F129" s="13" t="s">
        <v>9300</v>
      </c>
      <c r="G129" s="2" t="s">
        <v>343</v>
      </c>
      <c r="H129" s="5">
        <v>0</v>
      </c>
      <c r="I129" s="2">
        <v>710000000</v>
      </c>
      <c r="J129" s="2" t="s">
        <v>11537</v>
      </c>
      <c r="K129" s="2" t="s">
        <v>1138</v>
      </c>
      <c r="L129" s="2" t="s">
        <v>1142</v>
      </c>
      <c r="M129" s="7" t="s">
        <v>32</v>
      </c>
      <c r="N129" s="2" t="s">
        <v>47</v>
      </c>
      <c r="O129" s="21" t="s">
        <v>61</v>
      </c>
      <c r="P129" s="2">
        <v>168</v>
      </c>
      <c r="Q129" s="10" t="s">
        <v>1233</v>
      </c>
      <c r="R129" s="89">
        <v>6.5</v>
      </c>
      <c r="S129" s="9">
        <v>312434</v>
      </c>
      <c r="T129" s="9">
        <f>R129*S129</f>
        <v>2030821</v>
      </c>
      <c r="U129" s="9">
        <f t="shared" si="8"/>
        <v>2274519.52</v>
      </c>
      <c r="V129" s="9" t="s">
        <v>42</v>
      </c>
      <c r="W129" s="2">
        <v>2014</v>
      </c>
      <c r="X129" s="2"/>
    </row>
    <row r="130" spans="1:25" ht="45" customHeight="1" outlineLevel="1" x14ac:dyDescent="0.25">
      <c r="A130" s="2" t="s">
        <v>186</v>
      </c>
      <c r="B130" s="3" t="s">
        <v>27</v>
      </c>
      <c r="C130" s="5" t="s">
        <v>28</v>
      </c>
      <c r="D130" s="10" t="s">
        <v>3380</v>
      </c>
      <c r="E130" s="10" t="s">
        <v>3723</v>
      </c>
      <c r="F130" s="43" t="s">
        <v>39</v>
      </c>
      <c r="G130" s="2" t="s">
        <v>350</v>
      </c>
      <c r="H130" s="4">
        <v>100</v>
      </c>
      <c r="I130" s="2">
        <v>710000000</v>
      </c>
      <c r="J130" s="2" t="s">
        <v>11537</v>
      </c>
      <c r="K130" s="2" t="s">
        <v>31</v>
      </c>
      <c r="L130" s="2" t="s">
        <v>30</v>
      </c>
      <c r="M130" s="6" t="s">
        <v>32</v>
      </c>
      <c r="N130" s="90" t="s">
        <v>1471</v>
      </c>
      <c r="O130" s="15" t="s">
        <v>33</v>
      </c>
      <c r="P130" s="36" t="s">
        <v>34</v>
      </c>
      <c r="Q130" s="2" t="s">
        <v>35</v>
      </c>
      <c r="R130" s="2">
        <v>200</v>
      </c>
      <c r="S130" s="9">
        <v>1780</v>
      </c>
      <c r="T130" s="9">
        <v>0</v>
      </c>
      <c r="U130" s="9">
        <v>0</v>
      </c>
      <c r="V130" s="2" t="s">
        <v>36</v>
      </c>
      <c r="W130" s="2">
        <v>2014</v>
      </c>
      <c r="X130" s="2"/>
    </row>
    <row r="131" spans="1:25" s="273" customFormat="1" ht="65.25" customHeight="1" x14ac:dyDescent="0.25">
      <c r="A131" s="276" t="s">
        <v>13783</v>
      </c>
      <c r="B131" s="238" t="s">
        <v>27</v>
      </c>
      <c r="C131" s="293" t="s">
        <v>28</v>
      </c>
      <c r="D131" s="275" t="s">
        <v>3380</v>
      </c>
      <c r="E131" s="275" t="s">
        <v>3723</v>
      </c>
      <c r="F131" s="276"/>
      <c r="G131" s="276" t="s">
        <v>350</v>
      </c>
      <c r="H131" s="281">
        <v>100</v>
      </c>
      <c r="I131" s="276">
        <v>710000000</v>
      </c>
      <c r="J131" s="276" t="s">
        <v>1075</v>
      </c>
      <c r="K131" s="276" t="s">
        <v>3806</v>
      </c>
      <c r="L131" s="275" t="s">
        <v>30</v>
      </c>
      <c r="M131" s="282" t="s">
        <v>32</v>
      </c>
      <c r="N131" s="276" t="s">
        <v>13781</v>
      </c>
      <c r="O131" s="285">
        <v>0.3</v>
      </c>
      <c r="P131" s="36" t="s">
        <v>34</v>
      </c>
      <c r="Q131" s="291" t="s">
        <v>35</v>
      </c>
      <c r="R131" s="276">
        <v>215</v>
      </c>
      <c r="S131" s="278">
        <v>1852</v>
      </c>
      <c r="T131" s="278">
        <v>398180</v>
      </c>
      <c r="U131" s="278">
        <v>445961.6</v>
      </c>
      <c r="V131" s="276" t="s">
        <v>36</v>
      </c>
      <c r="W131" s="276">
        <v>2014</v>
      </c>
      <c r="X131" s="276" t="s">
        <v>13782</v>
      </c>
      <c r="Y131" s="290"/>
    </row>
    <row r="132" spans="1:25" ht="54" customHeight="1" outlineLevel="1" x14ac:dyDescent="0.25">
      <c r="A132" s="2" t="s">
        <v>187</v>
      </c>
      <c r="B132" s="3" t="s">
        <v>27</v>
      </c>
      <c r="C132" s="10" t="s">
        <v>38</v>
      </c>
      <c r="D132" s="10" t="s">
        <v>9078</v>
      </c>
      <c r="E132" s="10" t="s">
        <v>9079</v>
      </c>
      <c r="F132" s="91" t="s">
        <v>45</v>
      </c>
      <c r="G132" s="2" t="s">
        <v>29</v>
      </c>
      <c r="H132" s="4">
        <v>100</v>
      </c>
      <c r="I132" s="2">
        <v>710000000</v>
      </c>
      <c r="J132" s="2" t="s">
        <v>11537</v>
      </c>
      <c r="K132" s="2" t="s">
        <v>31</v>
      </c>
      <c r="L132" s="2" t="s">
        <v>30</v>
      </c>
      <c r="M132" s="6" t="s">
        <v>32</v>
      </c>
      <c r="N132" s="90" t="s">
        <v>1471</v>
      </c>
      <c r="O132" s="15" t="s">
        <v>33</v>
      </c>
      <c r="P132" s="36" t="s">
        <v>40</v>
      </c>
      <c r="Q132" s="2" t="s">
        <v>41</v>
      </c>
      <c r="R132" s="2">
        <v>200</v>
      </c>
      <c r="S132" s="9">
        <v>3500</v>
      </c>
      <c r="T132" s="9">
        <v>0</v>
      </c>
      <c r="U132" s="9">
        <v>0</v>
      </c>
      <c r="V132" s="2" t="s">
        <v>42</v>
      </c>
      <c r="W132" s="2">
        <v>2014</v>
      </c>
      <c r="X132" s="2" t="s">
        <v>10152</v>
      </c>
    </row>
    <row r="133" spans="1:25" ht="63.75" outlineLevel="1" x14ac:dyDescent="0.25">
      <c r="A133" s="2" t="s">
        <v>188</v>
      </c>
      <c r="B133" s="3" t="s">
        <v>27</v>
      </c>
      <c r="C133" s="92" t="s">
        <v>44</v>
      </c>
      <c r="D133" s="10" t="s">
        <v>8586</v>
      </c>
      <c r="E133" s="10" t="s">
        <v>45</v>
      </c>
      <c r="F133" s="43" t="s">
        <v>51</v>
      </c>
      <c r="G133" s="2" t="s">
        <v>29</v>
      </c>
      <c r="H133" s="4">
        <v>100</v>
      </c>
      <c r="I133" s="2">
        <v>710000000</v>
      </c>
      <c r="J133" s="2" t="s">
        <v>11537</v>
      </c>
      <c r="K133" s="90" t="s">
        <v>46</v>
      </c>
      <c r="L133" s="2" t="s">
        <v>30</v>
      </c>
      <c r="M133" s="6" t="s">
        <v>32</v>
      </c>
      <c r="N133" s="90" t="s">
        <v>47</v>
      </c>
      <c r="O133" s="15" t="s">
        <v>33</v>
      </c>
      <c r="P133" s="36" t="s">
        <v>40</v>
      </c>
      <c r="Q133" s="2" t="s">
        <v>41</v>
      </c>
      <c r="R133" s="2">
        <v>60</v>
      </c>
      <c r="S133" s="9">
        <v>3566.6</v>
      </c>
      <c r="T133" s="9">
        <v>214000</v>
      </c>
      <c r="U133" s="9">
        <v>239680</v>
      </c>
      <c r="V133" s="2" t="s">
        <v>42</v>
      </c>
      <c r="W133" s="2">
        <v>2014</v>
      </c>
      <c r="X133" s="2"/>
    </row>
    <row r="134" spans="1:25" ht="63.75" outlineLevel="1" x14ac:dyDescent="0.25">
      <c r="A134" s="2" t="s">
        <v>189</v>
      </c>
      <c r="B134" s="3" t="s">
        <v>27</v>
      </c>
      <c r="C134" s="92" t="s">
        <v>49</v>
      </c>
      <c r="D134" s="10" t="s">
        <v>9080</v>
      </c>
      <c r="E134" s="10" t="s">
        <v>51</v>
      </c>
      <c r="F134" s="5" t="s">
        <v>52</v>
      </c>
      <c r="G134" s="2" t="s">
        <v>29</v>
      </c>
      <c r="H134" s="4">
        <v>100</v>
      </c>
      <c r="I134" s="2">
        <v>710000000</v>
      </c>
      <c r="J134" s="2" t="s">
        <v>11537</v>
      </c>
      <c r="K134" s="90" t="s">
        <v>46</v>
      </c>
      <c r="L134" s="2" t="s">
        <v>30</v>
      </c>
      <c r="M134" s="6" t="s">
        <v>32</v>
      </c>
      <c r="N134" s="90" t="s">
        <v>47</v>
      </c>
      <c r="O134" s="15" t="s">
        <v>33</v>
      </c>
      <c r="P134" s="36" t="s">
        <v>40</v>
      </c>
      <c r="Q134" s="2" t="s">
        <v>41</v>
      </c>
      <c r="R134" s="2">
        <v>60</v>
      </c>
      <c r="S134" s="9">
        <v>2383.3000000000002</v>
      </c>
      <c r="T134" s="9">
        <v>143000</v>
      </c>
      <c r="U134" s="9">
        <v>160160</v>
      </c>
      <c r="V134" s="2" t="s">
        <v>42</v>
      </c>
      <c r="W134" s="2">
        <v>2014</v>
      </c>
      <c r="X134" s="2"/>
    </row>
    <row r="135" spans="1:25" ht="318.75" outlineLevel="1" x14ac:dyDescent="0.25">
      <c r="A135" s="2" t="s">
        <v>190</v>
      </c>
      <c r="B135" s="3" t="s">
        <v>27</v>
      </c>
      <c r="C135" s="20" t="s">
        <v>54</v>
      </c>
      <c r="D135" s="5" t="s">
        <v>55</v>
      </c>
      <c r="E135" s="5" t="s">
        <v>56</v>
      </c>
      <c r="F135" s="2" t="s">
        <v>57</v>
      </c>
      <c r="G135" s="2" t="s">
        <v>29</v>
      </c>
      <c r="H135" s="2">
        <v>0</v>
      </c>
      <c r="I135" s="2">
        <v>710000000</v>
      </c>
      <c r="J135" s="2" t="s">
        <v>11537</v>
      </c>
      <c r="K135" s="90" t="s">
        <v>58</v>
      </c>
      <c r="L135" s="2" t="s">
        <v>30</v>
      </c>
      <c r="M135" s="6" t="s">
        <v>32</v>
      </c>
      <c r="N135" s="2" t="s">
        <v>60</v>
      </c>
      <c r="O135" s="21" t="s">
        <v>61</v>
      </c>
      <c r="P135" s="20">
        <v>796</v>
      </c>
      <c r="Q135" s="8" t="s">
        <v>41</v>
      </c>
      <c r="R135" s="8">
        <v>600</v>
      </c>
      <c r="S135" s="9">
        <v>0</v>
      </c>
      <c r="T135" s="9">
        <f>R135*S135</f>
        <v>0</v>
      </c>
      <c r="U135" s="9">
        <f>R135*S135*1.12</f>
        <v>0</v>
      </c>
      <c r="V135" s="2" t="s">
        <v>42</v>
      </c>
      <c r="W135" s="2">
        <v>2014</v>
      </c>
      <c r="X135" s="2" t="s">
        <v>9416</v>
      </c>
    </row>
    <row r="136" spans="1:25" ht="293.25" outlineLevel="1" x14ac:dyDescent="0.25">
      <c r="A136" s="2" t="s">
        <v>10293</v>
      </c>
      <c r="B136" s="3" t="s">
        <v>27</v>
      </c>
      <c r="C136" s="20" t="s">
        <v>54</v>
      </c>
      <c r="D136" s="5" t="s">
        <v>55</v>
      </c>
      <c r="E136" s="5" t="s">
        <v>56</v>
      </c>
      <c r="F136" s="2" t="s">
        <v>10294</v>
      </c>
      <c r="G136" s="2" t="s">
        <v>29</v>
      </c>
      <c r="H136" s="2">
        <v>0</v>
      </c>
      <c r="I136" s="2">
        <v>710000000</v>
      </c>
      <c r="J136" s="2" t="s">
        <v>11537</v>
      </c>
      <c r="K136" s="90" t="s">
        <v>6441</v>
      </c>
      <c r="L136" s="2" t="s">
        <v>30</v>
      </c>
      <c r="M136" s="6" t="s">
        <v>32</v>
      </c>
      <c r="N136" s="2" t="s">
        <v>60</v>
      </c>
      <c r="O136" s="21" t="s">
        <v>61</v>
      </c>
      <c r="P136" s="20">
        <v>796</v>
      </c>
      <c r="Q136" s="8" t="s">
        <v>41</v>
      </c>
      <c r="R136" s="8">
        <v>450</v>
      </c>
      <c r="S136" s="9">
        <v>1295</v>
      </c>
      <c r="T136" s="9">
        <f>R136*S136</f>
        <v>582750</v>
      </c>
      <c r="U136" s="9">
        <f>R136*S136*1.12</f>
        <v>652680.00000000012</v>
      </c>
      <c r="V136" s="2" t="s">
        <v>42</v>
      </c>
      <c r="W136" s="2">
        <v>2014</v>
      </c>
      <c r="X136" s="2" t="s">
        <v>10295</v>
      </c>
    </row>
    <row r="137" spans="1:25" ht="63.75" outlineLevel="1" x14ac:dyDescent="0.25">
      <c r="A137" s="2" t="s">
        <v>191</v>
      </c>
      <c r="B137" s="3" t="s">
        <v>27</v>
      </c>
      <c r="C137" s="20" t="s">
        <v>54</v>
      </c>
      <c r="D137" s="5" t="s">
        <v>55</v>
      </c>
      <c r="E137" s="5" t="s">
        <v>56</v>
      </c>
      <c r="F137" s="2"/>
      <c r="G137" s="2" t="s">
        <v>29</v>
      </c>
      <c r="H137" s="2">
        <v>0</v>
      </c>
      <c r="I137" s="2">
        <v>710000000</v>
      </c>
      <c r="J137" s="2" t="s">
        <v>11537</v>
      </c>
      <c r="K137" s="90" t="s">
        <v>58</v>
      </c>
      <c r="L137" s="2" t="s">
        <v>30</v>
      </c>
      <c r="M137" s="6" t="s">
        <v>32</v>
      </c>
      <c r="N137" s="2" t="s">
        <v>60</v>
      </c>
      <c r="O137" s="21" t="s">
        <v>61</v>
      </c>
      <c r="P137" s="20">
        <v>796</v>
      </c>
      <c r="Q137" s="8" t="s">
        <v>41</v>
      </c>
      <c r="R137" s="8">
        <v>500</v>
      </c>
      <c r="S137" s="9">
        <v>0</v>
      </c>
      <c r="T137" s="9">
        <f>R137*S137</f>
        <v>0</v>
      </c>
      <c r="U137" s="9">
        <f>R137*S137*1.12</f>
        <v>0</v>
      </c>
      <c r="V137" s="2" t="s">
        <v>42</v>
      </c>
      <c r="W137" s="2">
        <v>2014</v>
      </c>
      <c r="X137" s="2" t="s">
        <v>9416</v>
      </c>
    </row>
    <row r="138" spans="1:25" ht="293.25" outlineLevel="1" x14ac:dyDescent="0.25">
      <c r="A138" s="2" t="s">
        <v>10296</v>
      </c>
      <c r="B138" s="3" t="s">
        <v>27</v>
      </c>
      <c r="C138" s="20" t="s">
        <v>54</v>
      </c>
      <c r="D138" s="5" t="s">
        <v>55</v>
      </c>
      <c r="E138" s="5" t="s">
        <v>56</v>
      </c>
      <c r="F138" s="2" t="s">
        <v>10297</v>
      </c>
      <c r="G138" s="2" t="s">
        <v>29</v>
      </c>
      <c r="H138" s="2">
        <v>0</v>
      </c>
      <c r="I138" s="2">
        <v>710000000</v>
      </c>
      <c r="J138" s="2" t="s">
        <v>11537</v>
      </c>
      <c r="K138" s="90" t="s">
        <v>10298</v>
      </c>
      <c r="L138" s="2" t="s">
        <v>30</v>
      </c>
      <c r="M138" s="6" t="s">
        <v>32</v>
      </c>
      <c r="N138" s="2" t="s">
        <v>60</v>
      </c>
      <c r="O138" s="21" t="s">
        <v>61</v>
      </c>
      <c r="P138" s="20">
        <v>796</v>
      </c>
      <c r="Q138" s="8" t="s">
        <v>41</v>
      </c>
      <c r="R138" s="8">
        <v>100</v>
      </c>
      <c r="S138" s="9">
        <v>1300</v>
      </c>
      <c r="T138" s="9">
        <f>R138*S138</f>
        <v>130000</v>
      </c>
      <c r="U138" s="9">
        <f>R138*S138*1.12</f>
        <v>145600</v>
      </c>
      <c r="V138" s="2" t="s">
        <v>42</v>
      </c>
      <c r="W138" s="2">
        <v>2014</v>
      </c>
      <c r="X138" s="2" t="s">
        <v>10295</v>
      </c>
    </row>
    <row r="139" spans="1:25" ht="63.75" outlineLevel="1" x14ac:dyDescent="0.25">
      <c r="A139" s="2" t="s">
        <v>192</v>
      </c>
      <c r="B139" s="3" t="s">
        <v>27</v>
      </c>
      <c r="C139" s="20" t="s">
        <v>54</v>
      </c>
      <c r="D139" s="5" t="s">
        <v>55</v>
      </c>
      <c r="E139" s="2" t="s">
        <v>56</v>
      </c>
      <c r="F139" s="2"/>
      <c r="G139" s="11" t="s">
        <v>29</v>
      </c>
      <c r="H139" s="2">
        <v>0</v>
      </c>
      <c r="I139" s="2">
        <v>710000000</v>
      </c>
      <c r="J139" s="2" t="s">
        <v>11537</v>
      </c>
      <c r="K139" s="90" t="s">
        <v>58</v>
      </c>
      <c r="L139" s="2" t="s">
        <v>30</v>
      </c>
      <c r="M139" s="6" t="s">
        <v>32</v>
      </c>
      <c r="N139" s="2" t="s">
        <v>60</v>
      </c>
      <c r="O139" s="21" t="s">
        <v>61</v>
      </c>
      <c r="P139" s="20">
        <v>796</v>
      </c>
      <c r="Q139" s="8" t="s">
        <v>41</v>
      </c>
      <c r="R139" s="2">
        <v>500</v>
      </c>
      <c r="S139" s="9">
        <v>0</v>
      </c>
      <c r="T139" s="9">
        <f t="shared" ref="T139:T171" si="13">R139*S139</f>
        <v>0</v>
      </c>
      <c r="U139" s="9">
        <f t="shared" ref="U139:U171" si="14">R139*S139*1.12</f>
        <v>0</v>
      </c>
      <c r="V139" s="2" t="s">
        <v>42</v>
      </c>
      <c r="W139" s="2">
        <v>2014</v>
      </c>
      <c r="X139" s="2" t="s">
        <v>10152</v>
      </c>
    </row>
    <row r="140" spans="1:25" ht="232.5" customHeight="1" outlineLevel="1" x14ac:dyDescent="0.25">
      <c r="A140" s="2" t="s">
        <v>193</v>
      </c>
      <c r="B140" s="3" t="s">
        <v>27</v>
      </c>
      <c r="C140" s="20" t="s">
        <v>54</v>
      </c>
      <c r="D140" s="5" t="s">
        <v>55</v>
      </c>
      <c r="E140" s="2" t="s">
        <v>56</v>
      </c>
      <c r="F140" s="5" t="s">
        <v>66</v>
      </c>
      <c r="G140" s="11" t="s">
        <v>29</v>
      </c>
      <c r="H140" s="7" t="s">
        <v>67</v>
      </c>
      <c r="I140" s="2">
        <v>710000000</v>
      </c>
      <c r="J140" s="2" t="s">
        <v>11537</v>
      </c>
      <c r="K140" s="90" t="s">
        <v>58</v>
      </c>
      <c r="L140" s="2" t="s">
        <v>30</v>
      </c>
      <c r="M140" s="6" t="s">
        <v>32</v>
      </c>
      <c r="N140" s="7" t="s">
        <v>60</v>
      </c>
      <c r="O140" s="15" t="s">
        <v>61</v>
      </c>
      <c r="P140" s="2">
        <v>796</v>
      </c>
      <c r="Q140" s="8" t="s">
        <v>41</v>
      </c>
      <c r="R140" s="2">
        <v>500</v>
      </c>
      <c r="S140" s="9">
        <v>0</v>
      </c>
      <c r="T140" s="9">
        <f t="shared" si="13"/>
        <v>0</v>
      </c>
      <c r="U140" s="9">
        <f t="shared" si="14"/>
        <v>0</v>
      </c>
      <c r="V140" s="2" t="s">
        <v>42</v>
      </c>
      <c r="W140" s="2">
        <v>2014</v>
      </c>
      <c r="X140" s="2" t="s">
        <v>9416</v>
      </c>
    </row>
    <row r="141" spans="1:25" ht="126.75" customHeight="1" outlineLevel="1" x14ac:dyDescent="0.25">
      <c r="A141" s="2" t="s">
        <v>10299</v>
      </c>
      <c r="B141" s="3" t="s">
        <v>27</v>
      </c>
      <c r="C141" s="20" t="s">
        <v>54</v>
      </c>
      <c r="D141" s="5" t="s">
        <v>55</v>
      </c>
      <c r="E141" s="2" t="s">
        <v>56</v>
      </c>
      <c r="F141" s="5" t="s">
        <v>66</v>
      </c>
      <c r="G141" s="11" t="s">
        <v>29</v>
      </c>
      <c r="H141" s="7" t="s">
        <v>67</v>
      </c>
      <c r="I141" s="2">
        <v>710000000</v>
      </c>
      <c r="J141" s="2" t="s">
        <v>11537</v>
      </c>
      <c r="K141" s="90" t="s">
        <v>10298</v>
      </c>
      <c r="L141" s="2" t="s">
        <v>30</v>
      </c>
      <c r="M141" s="6" t="s">
        <v>32</v>
      </c>
      <c r="N141" s="7" t="s">
        <v>60</v>
      </c>
      <c r="O141" s="15" t="s">
        <v>61</v>
      </c>
      <c r="P141" s="2">
        <v>796</v>
      </c>
      <c r="Q141" s="8" t="s">
        <v>41</v>
      </c>
      <c r="R141" s="2">
        <v>450</v>
      </c>
      <c r="S141" s="9">
        <v>330</v>
      </c>
      <c r="T141" s="9">
        <f t="shared" si="13"/>
        <v>148500</v>
      </c>
      <c r="U141" s="9">
        <f t="shared" si="14"/>
        <v>166320.00000000003</v>
      </c>
      <c r="V141" s="2" t="s">
        <v>42</v>
      </c>
      <c r="W141" s="2">
        <v>2014</v>
      </c>
      <c r="X141" s="2" t="s">
        <v>10295</v>
      </c>
    </row>
    <row r="142" spans="1:25" ht="63.75" outlineLevel="1" x14ac:dyDescent="0.25">
      <c r="A142" s="2" t="s">
        <v>194</v>
      </c>
      <c r="B142" s="3" t="s">
        <v>27</v>
      </c>
      <c r="C142" s="20" t="s">
        <v>54</v>
      </c>
      <c r="D142" s="93" t="s">
        <v>69</v>
      </c>
      <c r="E142" s="2" t="s">
        <v>56</v>
      </c>
      <c r="F142" s="93" t="s">
        <v>70</v>
      </c>
      <c r="G142" s="11" t="s">
        <v>29</v>
      </c>
      <c r="H142" s="7" t="s">
        <v>67</v>
      </c>
      <c r="I142" s="2">
        <v>710000000</v>
      </c>
      <c r="J142" s="2" t="s">
        <v>11537</v>
      </c>
      <c r="K142" s="90" t="s">
        <v>58</v>
      </c>
      <c r="L142" s="2" t="s">
        <v>30</v>
      </c>
      <c r="M142" s="6" t="s">
        <v>32</v>
      </c>
      <c r="N142" s="7" t="s">
        <v>60</v>
      </c>
      <c r="O142" s="15" t="s">
        <v>61</v>
      </c>
      <c r="P142" s="2">
        <v>796</v>
      </c>
      <c r="Q142" s="8" t="s">
        <v>41</v>
      </c>
      <c r="R142" s="2">
        <v>500</v>
      </c>
      <c r="S142" s="9">
        <v>0</v>
      </c>
      <c r="T142" s="9">
        <f t="shared" si="13"/>
        <v>0</v>
      </c>
      <c r="U142" s="9">
        <f t="shared" si="14"/>
        <v>0</v>
      </c>
      <c r="V142" s="2" t="s">
        <v>42</v>
      </c>
      <c r="W142" s="2">
        <v>2014</v>
      </c>
      <c r="X142" s="2" t="s">
        <v>9416</v>
      </c>
    </row>
    <row r="143" spans="1:25" ht="63.75" outlineLevel="1" x14ac:dyDescent="0.25">
      <c r="A143" s="2" t="s">
        <v>10300</v>
      </c>
      <c r="B143" s="3" t="s">
        <v>27</v>
      </c>
      <c r="C143" s="20" t="s">
        <v>54</v>
      </c>
      <c r="D143" s="93" t="s">
        <v>69</v>
      </c>
      <c r="E143" s="2" t="s">
        <v>56</v>
      </c>
      <c r="F143" s="93" t="s">
        <v>70</v>
      </c>
      <c r="G143" s="11" t="s">
        <v>29</v>
      </c>
      <c r="H143" s="7" t="s">
        <v>67</v>
      </c>
      <c r="I143" s="2">
        <v>710000000</v>
      </c>
      <c r="J143" s="2" t="s">
        <v>11537</v>
      </c>
      <c r="K143" s="90" t="s">
        <v>6441</v>
      </c>
      <c r="L143" s="2" t="s">
        <v>30</v>
      </c>
      <c r="M143" s="6" t="s">
        <v>32</v>
      </c>
      <c r="N143" s="7" t="s">
        <v>60</v>
      </c>
      <c r="O143" s="15" t="s">
        <v>61</v>
      </c>
      <c r="P143" s="2">
        <v>796</v>
      </c>
      <c r="Q143" s="8" t="s">
        <v>41</v>
      </c>
      <c r="R143" s="2">
        <v>150</v>
      </c>
      <c r="S143" s="9">
        <v>367</v>
      </c>
      <c r="T143" s="9">
        <f t="shared" si="13"/>
        <v>55050</v>
      </c>
      <c r="U143" s="9">
        <f t="shared" si="14"/>
        <v>61656.000000000007</v>
      </c>
      <c r="V143" s="2" t="s">
        <v>42</v>
      </c>
      <c r="W143" s="2">
        <v>2014</v>
      </c>
      <c r="X143" s="2" t="s">
        <v>10301</v>
      </c>
    </row>
    <row r="144" spans="1:25" ht="125.25" customHeight="1" outlineLevel="1" x14ac:dyDescent="0.25">
      <c r="A144" s="2" t="s">
        <v>195</v>
      </c>
      <c r="B144" s="3" t="s">
        <v>27</v>
      </c>
      <c r="C144" s="94" t="s">
        <v>72</v>
      </c>
      <c r="D144" s="5" t="s">
        <v>73</v>
      </c>
      <c r="E144" s="5" t="s">
        <v>74</v>
      </c>
      <c r="F144" s="5" t="s">
        <v>75</v>
      </c>
      <c r="G144" s="11" t="s">
        <v>29</v>
      </c>
      <c r="H144" s="7" t="s">
        <v>67</v>
      </c>
      <c r="I144" s="2">
        <v>710000000</v>
      </c>
      <c r="J144" s="2" t="s">
        <v>11537</v>
      </c>
      <c r="K144" s="90" t="s">
        <v>58</v>
      </c>
      <c r="L144" s="2" t="s">
        <v>30</v>
      </c>
      <c r="M144" s="6" t="s">
        <v>32</v>
      </c>
      <c r="N144" s="7" t="s">
        <v>60</v>
      </c>
      <c r="O144" s="15" t="s">
        <v>61</v>
      </c>
      <c r="P144" s="2">
        <v>796</v>
      </c>
      <c r="Q144" s="8" t="s">
        <v>41</v>
      </c>
      <c r="R144" s="2">
        <v>500</v>
      </c>
      <c r="S144" s="9">
        <v>0</v>
      </c>
      <c r="T144" s="9">
        <f t="shared" si="13"/>
        <v>0</v>
      </c>
      <c r="U144" s="9">
        <f t="shared" si="14"/>
        <v>0</v>
      </c>
      <c r="V144" s="2" t="s">
        <v>42</v>
      </c>
      <c r="W144" s="2">
        <v>2014</v>
      </c>
      <c r="X144" s="2" t="s">
        <v>9416</v>
      </c>
    </row>
    <row r="145" spans="1:24" ht="125.25" customHeight="1" outlineLevel="1" x14ac:dyDescent="0.25">
      <c r="A145" s="2" t="s">
        <v>10302</v>
      </c>
      <c r="B145" s="3" t="s">
        <v>27</v>
      </c>
      <c r="C145" s="94" t="s">
        <v>72</v>
      </c>
      <c r="D145" s="5" t="s">
        <v>73</v>
      </c>
      <c r="E145" s="5" t="s">
        <v>74</v>
      </c>
      <c r="F145" s="5" t="s">
        <v>75</v>
      </c>
      <c r="G145" s="11" t="s">
        <v>29</v>
      </c>
      <c r="H145" s="7" t="s">
        <v>67</v>
      </c>
      <c r="I145" s="2">
        <v>710000000</v>
      </c>
      <c r="J145" s="2" t="s">
        <v>11537</v>
      </c>
      <c r="K145" s="90" t="s">
        <v>6441</v>
      </c>
      <c r="L145" s="2" t="s">
        <v>30</v>
      </c>
      <c r="M145" s="6" t="s">
        <v>32</v>
      </c>
      <c r="N145" s="7" t="s">
        <v>60</v>
      </c>
      <c r="O145" s="15" t="s">
        <v>61</v>
      </c>
      <c r="P145" s="2">
        <v>796</v>
      </c>
      <c r="Q145" s="8" t="s">
        <v>41</v>
      </c>
      <c r="R145" s="2">
        <v>300</v>
      </c>
      <c r="S145" s="9">
        <v>350</v>
      </c>
      <c r="T145" s="9">
        <f t="shared" si="13"/>
        <v>105000</v>
      </c>
      <c r="U145" s="9">
        <f t="shared" si="14"/>
        <v>117600.00000000001</v>
      </c>
      <c r="V145" s="2" t="s">
        <v>42</v>
      </c>
      <c r="W145" s="2">
        <v>2014</v>
      </c>
      <c r="X145" s="2" t="s">
        <v>10303</v>
      </c>
    </row>
    <row r="146" spans="1:24" ht="63.75" outlineLevel="1" x14ac:dyDescent="0.25">
      <c r="A146" s="2" t="s">
        <v>196</v>
      </c>
      <c r="B146" s="3" t="s">
        <v>27</v>
      </c>
      <c r="C146" s="5" t="s">
        <v>77</v>
      </c>
      <c r="D146" s="5" t="s">
        <v>78</v>
      </c>
      <c r="E146" s="5" t="s">
        <v>79</v>
      </c>
      <c r="F146" s="5" t="s">
        <v>80</v>
      </c>
      <c r="G146" s="11" t="s">
        <v>29</v>
      </c>
      <c r="H146" s="7" t="s">
        <v>67</v>
      </c>
      <c r="I146" s="2">
        <v>710000000</v>
      </c>
      <c r="J146" s="2" t="s">
        <v>11537</v>
      </c>
      <c r="K146" s="90" t="s">
        <v>58</v>
      </c>
      <c r="L146" s="2" t="s">
        <v>30</v>
      </c>
      <c r="M146" s="6" t="s">
        <v>32</v>
      </c>
      <c r="N146" s="7" t="s">
        <v>60</v>
      </c>
      <c r="O146" s="15" t="s">
        <v>61</v>
      </c>
      <c r="P146" s="2">
        <v>796</v>
      </c>
      <c r="Q146" s="8" t="s">
        <v>41</v>
      </c>
      <c r="R146" s="2">
        <v>700</v>
      </c>
      <c r="S146" s="9">
        <v>0</v>
      </c>
      <c r="T146" s="9">
        <f t="shared" si="13"/>
        <v>0</v>
      </c>
      <c r="U146" s="9">
        <f t="shared" si="14"/>
        <v>0</v>
      </c>
      <c r="V146" s="2" t="s">
        <v>42</v>
      </c>
      <c r="W146" s="2">
        <v>2014</v>
      </c>
      <c r="X146" s="2" t="s">
        <v>9416</v>
      </c>
    </row>
    <row r="147" spans="1:24" ht="63.75" outlineLevel="1" x14ac:dyDescent="0.25">
      <c r="A147" s="2" t="s">
        <v>10304</v>
      </c>
      <c r="B147" s="3" t="s">
        <v>27</v>
      </c>
      <c r="C147" s="5" t="s">
        <v>77</v>
      </c>
      <c r="D147" s="5" t="s">
        <v>78</v>
      </c>
      <c r="E147" s="10" t="s">
        <v>79</v>
      </c>
      <c r="F147" s="5" t="s">
        <v>80</v>
      </c>
      <c r="G147" s="11" t="s">
        <v>29</v>
      </c>
      <c r="H147" s="7" t="s">
        <v>67</v>
      </c>
      <c r="I147" s="2">
        <v>710000000</v>
      </c>
      <c r="J147" s="2" t="s">
        <v>11537</v>
      </c>
      <c r="K147" s="90" t="s">
        <v>6441</v>
      </c>
      <c r="L147" s="2" t="s">
        <v>30</v>
      </c>
      <c r="M147" s="6" t="s">
        <v>32</v>
      </c>
      <c r="N147" s="7" t="s">
        <v>60</v>
      </c>
      <c r="O147" s="15" t="s">
        <v>61</v>
      </c>
      <c r="P147" s="2">
        <v>796</v>
      </c>
      <c r="Q147" s="8" t="s">
        <v>41</v>
      </c>
      <c r="R147" s="2">
        <v>700</v>
      </c>
      <c r="S147" s="9">
        <v>890</v>
      </c>
      <c r="T147" s="9">
        <f t="shared" si="13"/>
        <v>623000</v>
      </c>
      <c r="U147" s="9">
        <f t="shared" si="14"/>
        <v>697760.00000000012</v>
      </c>
      <c r="V147" s="2" t="s">
        <v>42</v>
      </c>
      <c r="W147" s="2">
        <v>2014</v>
      </c>
      <c r="X147" s="2" t="s">
        <v>10301</v>
      </c>
    </row>
    <row r="148" spans="1:24" ht="63.75" outlineLevel="1" x14ac:dyDescent="0.25">
      <c r="A148" s="2" t="s">
        <v>197</v>
      </c>
      <c r="B148" s="3" t="s">
        <v>27</v>
      </c>
      <c r="C148" s="10" t="s">
        <v>602</v>
      </c>
      <c r="D148" s="10" t="s">
        <v>83</v>
      </c>
      <c r="E148" s="10" t="s">
        <v>519</v>
      </c>
      <c r="F148" s="5" t="s">
        <v>85</v>
      </c>
      <c r="G148" s="11" t="s">
        <v>29</v>
      </c>
      <c r="H148" s="7" t="s">
        <v>67</v>
      </c>
      <c r="I148" s="2">
        <v>710000000</v>
      </c>
      <c r="J148" s="2" t="s">
        <v>11537</v>
      </c>
      <c r="K148" s="90" t="s">
        <v>58</v>
      </c>
      <c r="L148" s="2" t="s">
        <v>30</v>
      </c>
      <c r="M148" s="6" t="s">
        <v>32</v>
      </c>
      <c r="N148" s="7" t="s">
        <v>60</v>
      </c>
      <c r="O148" s="15" t="s">
        <v>61</v>
      </c>
      <c r="P148" s="2">
        <v>796</v>
      </c>
      <c r="Q148" s="8" t="s">
        <v>41</v>
      </c>
      <c r="R148" s="2">
        <v>700</v>
      </c>
      <c r="S148" s="9">
        <v>0</v>
      </c>
      <c r="T148" s="9">
        <f t="shared" si="13"/>
        <v>0</v>
      </c>
      <c r="U148" s="9">
        <f t="shared" si="14"/>
        <v>0</v>
      </c>
      <c r="V148" s="2" t="s">
        <v>42</v>
      </c>
      <c r="W148" s="2">
        <v>2014</v>
      </c>
      <c r="X148" s="2" t="s">
        <v>9416</v>
      </c>
    </row>
    <row r="149" spans="1:24" ht="63.75" outlineLevel="1" x14ac:dyDescent="0.25">
      <c r="A149" s="2" t="s">
        <v>10305</v>
      </c>
      <c r="B149" s="3" t="s">
        <v>27</v>
      </c>
      <c r="C149" s="10" t="s">
        <v>602</v>
      </c>
      <c r="D149" s="10" t="s">
        <v>83</v>
      </c>
      <c r="E149" s="10" t="s">
        <v>519</v>
      </c>
      <c r="F149" s="5" t="s">
        <v>10306</v>
      </c>
      <c r="G149" s="11" t="s">
        <v>29</v>
      </c>
      <c r="H149" s="7" t="s">
        <v>67</v>
      </c>
      <c r="I149" s="2">
        <v>710000000</v>
      </c>
      <c r="J149" s="2" t="s">
        <v>11537</v>
      </c>
      <c r="K149" s="90" t="s">
        <v>6441</v>
      </c>
      <c r="L149" s="2" t="s">
        <v>30</v>
      </c>
      <c r="M149" s="6" t="s">
        <v>32</v>
      </c>
      <c r="N149" s="7" t="s">
        <v>60</v>
      </c>
      <c r="O149" s="15" t="s">
        <v>61</v>
      </c>
      <c r="P149" s="2">
        <v>796</v>
      </c>
      <c r="Q149" s="8" t="s">
        <v>41</v>
      </c>
      <c r="R149" s="2">
        <v>700</v>
      </c>
      <c r="S149" s="9">
        <v>536</v>
      </c>
      <c r="T149" s="9">
        <f>R149*S149</f>
        <v>375200</v>
      </c>
      <c r="U149" s="9">
        <f>R149*S149*1.12</f>
        <v>420224.00000000006</v>
      </c>
      <c r="V149" s="2" t="s">
        <v>42</v>
      </c>
      <c r="W149" s="2">
        <v>2014</v>
      </c>
      <c r="X149" s="2" t="s">
        <v>10307</v>
      </c>
    </row>
    <row r="150" spans="1:24" ht="63.75" outlineLevel="1" x14ac:dyDescent="0.25">
      <c r="A150" s="2" t="s">
        <v>198</v>
      </c>
      <c r="B150" s="3" t="s">
        <v>27</v>
      </c>
      <c r="C150" s="94" t="s">
        <v>87</v>
      </c>
      <c r="D150" s="5" t="s">
        <v>88</v>
      </c>
      <c r="E150" s="10" t="s">
        <v>89</v>
      </c>
      <c r="F150" s="5" t="s">
        <v>90</v>
      </c>
      <c r="G150" s="11" t="s">
        <v>29</v>
      </c>
      <c r="H150" s="7" t="s">
        <v>67</v>
      </c>
      <c r="I150" s="2">
        <v>710000000</v>
      </c>
      <c r="J150" s="2" t="s">
        <v>11537</v>
      </c>
      <c r="K150" s="90" t="s">
        <v>58</v>
      </c>
      <c r="L150" s="2" t="s">
        <v>30</v>
      </c>
      <c r="M150" s="6" t="s">
        <v>32</v>
      </c>
      <c r="N150" s="7" t="s">
        <v>60</v>
      </c>
      <c r="O150" s="15" t="s">
        <v>61</v>
      </c>
      <c r="P150" s="2">
        <v>796</v>
      </c>
      <c r="Q150" s="8" t="s">
        <v>41</v>
      </c>
      <c r="R150" s="2">
        <v>700</v>
      </c>
      <c r="S150" s="9">
        <v>850</v>
      </c>
      <c r="T150" s="9">
        <f t="shared" si="13"/>
        <v>595000</v>
      </c>
      <c r="U150" s="9">
        <f t="shared" si="14"/>
        <v>666400.00000000012</v>
      </c>
      <c r="V150" s="2" t="s">
        <v>42</v>
      </c>
      <c r="W150" s="2">
        <v>2014</v>
      </c>
      <c r="X150" s="2" t="s">
        <v>9416</v>
      </c>
    </row>
    <row r="151" spans="1:24" ht="63.75" outlineLevel="1" x14ac:dyDescent="0.25">
      <c r="A151" s="2" t="s">
        <v>10308</v>
      </c>
      <c r="B151" s="3" t="s">
        <v>27</v>
      </c>
      <c r="C151" s="94" t="s">
        <v>87</v>
      </c>
      <c r="D151" s="5" t="s">
        <v>88</v>
      </c>
      <c r="E151" s="10" t="s">
        <v>89</v>
      </c>
      <c r="F151" s="5" t="s">
        <v>90</v>
      </c>
      <c r="G151" s="11" t="s">
        <v>29</v>
      </c>
      <c r="H151" s="7" t="s">
        <v>67</v>
      </c>
      <c r="I151" s="2">
        <v>710000000</v>
      </c>
      <c r="J151" s="2" t="s">
        <v>11537</v>
      </c>
      <c r="K151" s="90" t="s">
        <v>6441</v>
      </c>
      <c r="L151" s="2" t="s">
        <v>30</v>
      </c>
      <c r="M151" s="6" t="s">
        <v>32</v>
      </c>
      <c r="N151" s="7" t="s">
        <v>60</v>
      </c>
      <c r="O151" s="15" t="s">
        <v>61</v>
      </c>
      <c r="P151" s="2">
        <v>796</v>
      </c>
      <c r="Q151" s="8" t="s">
        <v>41</v>
      </c>
      <c r="R151" s="2">
        <v>300</v>
      </c>
      <c r="S151" s="9">
        <v>620</v>
      </c>
      <c r="T151" s="9">
        <f t="shared" si="13"/>
        <v>186000</v>
      </c>
      <c r="U151" s="9">
        <f t="shared" si="14"/>
        <v>208320.00000000003</v>
      </c>
      <c r="V151" s="2" t="s">
        <v>42</v>
      </c>
      <c r="W151" s="2">
        <v>2014</v>
      </c>
      <c r="X151" s="2" t="s">
        <v>10309</v>
      </c>
    </row>
    <row r="152" spans="1:24" ht="178.5" customHeight="1" outlineLevel="1" x14ac:dyDescent="0.25">
      <c r="A152" s="2" t="s">
        <v>199</v>
      </c>
      <c r="B152" s="3" t="s">
        <v>27</v>
      </c>
      <c r="C152" s="94" t="s">
        <v>92</v>
      </c>
      <c r="D152" s="5" t="s">
        <v>93</v>
      </c>
      <c r="E152" s="5" t="s">
        <v>94</v>
      </c>
      <c r="F152" s="5" t="s">
        <v>95</v>
      </c>
      <c r="G152" s="11" t="s">
        <v>343</v>
      </c>
      <c r="H152" s="7" t="s">
        <v>67</v>
      </c>
      <c r="I152" s="2">
        <v>710000000</v>
      </c>
      <c r="J152" s="2" t="s">
        <v>11537</v>
      </c>
      <c r="K152" s="90" t="s">
        <v>58</v>
      </c>
      <c r="L152" s="2" t="s">
        <v>30</v>
      </c>
      <c r="M152" s="6" t="s">
        <v>32</v>
      </c>
      <c r="N152" s="7" t="s">
        <v>60</v>
      </c>
      <c r="O152" s="15" t="s">
        <v>61</v>
      </c>
      <c r="P152" s="20">
        <v>796</v>
      </c>
      <c r="Q152" s="8" t="s">
        <v>41</v>
      </c>
      <c r="R152" s="2">
        <v>100</v>
      </c>
      <c r="S152" s="9">
        <v>0</v>
      </c>
      <c r="T152" s="9">
        <f t="shared" si="13"/>
        <v>0</v>
      </c>
      <c r="U152" s="9">
        <f t="shared" si="14"/>
        <v>0</v>
      </c>
      <c r="V152" s="2" t="s">
        <v>42</v>
      </c>
      <c r="W152" s="2">
        <v>2014</v>
      </c>
      <c r="X152" s="2" t="s">
        <v>9416</v>
      </c>
    </row>
    <row r="153" spans="1:24" ht="76.5" customHeight="1" outlineLevel="1" x14ac:dyDescent="0.25">
      <c r="A153" s="2" t="s">
        <v>10310</v>
      </c>
      <c r="B153" s="3" t="s">
        <v>27</v>
      </c>
      <c r="C153" s="94" t="s">
        <v>92</v>
      </c>
      <c r="D153" s="5" t="s">
        <v>93</v>
      </c>
      <c r="E153" s="5" t="s">
        <v>94</v>
      </c>
      <c r="F153" s="5" t="s">
        <v>95</v>
      </c>
      <c r="G153" s="11" t="s">
        <v>343</v>
      </c>
      <c r="H153" s="7" t="s">
        <v>67</v>
      </c>
      <c r="I153" s="2">
        <v>710000000</v>
      </c>
      <c r="J153" s="2" t="s">
        <v>11537</v>
      </c>
      <c r="K153" s="90" t="s">
        <v>10311</v>
      </c>
      <c r="L153" s="2" t="s">
        <v>30</v>
      </c>
      <c r="M153" s="6" t="s">
        <v>32</v>
      </c>
      <c r="N153" s="7" t="s">
        <v>60</v>
      </c>
      <c r="O153" s="15" t="s">
        <v>61</v>
      </c>
      <c r="P153" s="20">
        <v>796</v>
      </c>
      <c r="Q153" s="8" t="s">
        <v>41</v>
      </c>
      <c r="R153" s="2">
        <v>100</v>
      </c>
      <c r="S153" s="9">
        <v>0</v>
      </c>
      <c r="T153" s="9">
        <f t="shared" si="13"/>
        <v>0</v>
      </c>
      <c r="U153" s="9">
        <f t="shared" si="14"/>
        <v>0</v>
      </c>
      <c r="V153" s="2" t="s">
        <v>42</v>
      </c>
      <c r="W153" s="2">
        <v>2014</v>
      </c>
      <c r="X153" s="2">
        <v>11</v>
      </c>
    </row>
    <row r="154" spans="1:24" s="290" customFormat="1" ht="76.5" customHeight="1" outlineLevel="1" x14ac:dyDescent="0.25">
      <c r="A154" s="291" t="s">
        <v>13767</v>
      </c>
      <c r="B154" s="3" t="s">
        <v>27</v>
      </c>
      <c r="C154" s="94" t="s">
        <v>92</v>
      </c>
      <c r="D154" s="293" t="s">
        <v>93</v>
      </c>
      <c r="E154" s="293" t="s">
        <v>94</v>
      </c>
      <c r="F154" s="293" t="s">
        <v>95</v>
      </c>
      <c r="G154" s="11" t="s">
        <v>29</v>
      </c>
      <c r="H154" s="295" t="s">
        <v>67</v>
      </c>
      <c r="I154" s="291">
        <v>710000000</v>
      </c>
      <c r="J154" s="291" t="s">
        <v>11537</v>
      </c>
      <c r="K154" s="90" t="s">
        <v>3806</v>
      </c>
      <c r="L154" s="291" t="s">
        <v>30</v>
      </c>
      <c r="M154" s="6" t="s">
        <v>32</v>
      </c>
      <c r="N154" s="295" t="s">
        <v>60</v>
      </c>
      <c r="O154" s="15" t="s">
        <v>61</v>
      </c>
      <c r="P154" s="20">
        <v>796</v>
      </c>
      <c r="Q154" s="8" t="s">
        <v>41</v>
      </c>
      <c r="R154" s="291">
        <v>100</v>
      </c>
      <c r="S154" s="294">
        <v>2500</v>
      </c>
      <c r="T154" s="294">
        <f t="shared" ref="T154" si="15">R154*S154</f>
        <v>250000</v>
      </c>
      <c r="U154" s="294">
        <f t="shared" ref="U154" si="16">R154*S154*1.12</f>
        <v>280000</v>
      </c>
      <c r="V154" s="291" t="s">
        <v>42</v>
      </c>
      <c r="W154" s="291">
        <v>2014</v>
      </c>
      <c r="X154" s="291" t="s">
        <v>13768</v>
      </c>
    </row>
    <row r="155" spans="1:24" ht="191.25" outlineLevel="1" x14ac:dyDescent="0.25">
      <c r="A155" s="2" t="s">
        <v>200</v>
      </c>
      <c r="B155" s="3" t="s">
        <v>27</v>
      </c>
      <c r="C155" s="94" t="s">
        <v>97</v>
      </c>
      <c r="D155" s="5" t="s">
        <v>93</v>
      </c>
      <c r="E155" s="5" t="s">
        <v>98</v>
      </c>
      <c r="F155" s="5" t="s">
        <v>99</v>
      </c>
      <c r="G155" s="11" t="s">
        <v>343</v>
      </c>
      <c r="H155" s="7" t="s">
        <v>67</v>
      </c>
      <c r="I155" s="2">
        <v>710000000</v>
      </c>
      <c r="J155" s="2" t="s">
        <v>11537</v>
      </c>
      <c r="K155" s="90" t="s">
        <v>58</v>
      </c>
      <c r="L155" s="2" t="s">
        <v>30</v>
      </c>
      <c r="M155" s="6" t="s">
        <v>32</v>
      </c>
      <c r="N155" s="7" t="s">
        <v>60</v>
      </c>
      <c r="O155" s="15" t="s">
        <v>61</v>
      </c>
      <c r="P155" s="20">
        <v>796</v>
      </c>
      <c r="Q155" s="8" t="s">
        <v>41</v>
      </c>
      <c r="R155" s="2">
        <v>350</v>
      </c>
      <c r="S155" s="9">
        <v>0</v>
      </c>
      <c r="T155" s="9">
        <f t="shared" si="13"/>
        <v>0</v>
      </c>
      <c r="U155" s="9">
        <f t="shared" si="14"/>
        <v>0</v>
      </c>
      <c r="V155" s="2" t="s">
        <v>42</v>
      </c>
      <c r="W155" s="2">
        <v>2014</v>
      </c>
      <c r="X155" s="2" t="s">
        <v>9416</v>
      </c>
    </row>
    <row r="156" spans="1:24" ht="191.25" outlineLevel="1" x14ac:dyDescent="0.25">
      <c r="A156" s="2" t="s">
        <v>10312</v>
      </c>
      <c r="B156" s="3" t="s">
        <v>27</v>
      </c>
      <c r="C156" s="94" t="s">
        <v>97</v>
      </c>
      <c r="D156" s="5" t="s">
        <v>93</v>
      </c>
      <c r="E156" s="5" t="s">
        <v>98</v>
      </c>
      <c r="F156" s="5" t="s">
        <v>99</v>
      </c>
      <c r="G156" s="11" t="s">
        <v>343</v>
      </c>
      <c r="H156" s="7" t="s">
        <v>67</v>
      </c>
      <c r="I156" s="2">
        <v>710000000</v>
      </c>
      <c r="J156" s="2" t="s">
        <v>11537</v>
      </c>
      <c r="K156" s="90" t="s">
        <v>10311</v>
      </c>
      <c r="L156" s="2" t="s">
        <v>30</v>
      </c>
      <c r="M156" s="6" t="s">
        <v>32</v>
      </c>
      <c r="N156" s="7" t="s">
        <v>60</v>
      </c>
      <c r="O156" s="15" t="s">
        <v>61</v>
      </c>
      <c r="P156" s="20">
        <v>796</v>
      </c>
      <c r="Q156" s="8" t="s">
        <v>41</v>
      </c>
      <c r="R156" s="2">
        <v>350</v>
      </c>
      <c r="S156" s="9">
        <v>0</v>
      </c>
      <c r="T156" s="9">
        <f t="shared" si="13"/>
        <v>0</v>
      </c>
      <c r="U156" s="9">
        <f t="shared" si="14"/>
        <v>0</v>
      </c>
      <c r="V156" s="2" t="s">
        <v>42</v>
      </c>
      <c r="W156" s="2">
        <v>2014</v>
      </c>
      <c r="X156" s="2">
        <v>11</v>
      </c>
    </row>
    <row r="157" spans="1:24" s="290" customFormat="1" ht="191.25" outlineLevel="1" x14ac:dyDescent="0.25">
      <c r="A157" s="291" t="s">
        <v>13769</v>
      </c>
      <c r="B157" s="3" t="s">
        <v>27</v>
      </c>
      <c r="C157" s="94" t="s">
        <v>97</v>
      </c>
      <c r="D157" s="293" t="s">
        <v>93</v>
      </c>
      <c r="E157" s="293" t="s">
        <v>98</v>
      </c>
      <c r="F157" s="293" t="s">
        <v>99</v>
      </c>
      <c r="G157" s="11" t="s">
        <v>29</v>
      </c>
      <c r="H157" s="295" t="s">
        <v>67</v>
      </c>
      <c r="I157" s="291">
        <v>710000000</v>
      </c>
      <c r="J157" s="291" t="s">
        <v>11537</v>
      </c>
      <c r="K157" s="90" t="s">
        <v>3806</v>
      </c>
      <c r="L157" s="291" t="s">
        <v>30</v>
      </c>
      <c r="M157" s="6" t="s">
        <v>32</v>
      </c>
      <c r="N157" s="295" t="s">
        <v>60</v>
      </c>
      <c r="O157" s="15" t="s">
        <v>61</v>
      </c>
      <c r="P157" s="20">
        <v>796</v>
      </c>
      <c r="Q157" s="8" t="s">
        <v>41</v>
      </c>
      <c r="R157" s="291">
        <v>250</v>
      </c>
      <c r="S157" s="294">
        <v>1500</v>
      </c>
      <c r="T157" s="294">
        <f t="shared" ref="T157" si="17">R157*S157</f>
        <v>375000</v>
      </c>
      <c r="U157" s="294">
        <f t="shared" ref="U157" si="18">R157*S157*1.12</f>
        <v>420000.00000000006</v>
      </c>
      <c r="V157" s="291" t="s">
        <v>42</v>
      </c>
      <c r="W157" s="291">
        <v>2014</v>
      </c>
      <c r="X157" s="291" t="s">
        <v>13770</v>
      </c>
    </row>
    <row r="158" spans="1:24" ht="127.5" outlineLevel="1" x14ac:dyDescent="0.25">
      <c r="A158" s="2" t="s">
        <v>201</v>
      </c>
      <c r="B158" s="3" t="s">
        <v>27</v>
      </c>
      <c r="C158" s="94" t="s">
        <v>101</v>
      </c>
      <c r="D158" s="5" t="s">
        <v>102</v>
      </c>
      <c r="E158" s="5" t="s">
        <v>103</v>
      </c>
      <c r="F158" s="5" t="s">
        <v>104</v>
      </c>
      <c r="G158" s="11" t="s">
        <v>343</v>
      </c>
      <c r="H158" s="7" t="s">
        <v>67</v>
      </c>
      <c r="I158" s="2">
        <v>710000000</v>
      </c>
      <c r="J158" s="2" t="s">
        <v>11537</v>
      </c>
      <c r="K158" s="90" t="s">
        <v>58</v>
      </c>
      <c r="L158" s="2" t="s">
        <v>30</v>
      </c>
      <c r="M158" s="6" t="s">
        <v>32</v>
      </c>
      <c r="N158" s="7" t="s">
        <v>60</v>
      </c>
      <c r="O158" s="15" t="s">
        <v>61</v>
      </c>
      <c r="P158" s="2">
        <v>796</v>
      </c>
      <c r="Q158" s="8" t="s">
        <v>41</v>
      </c>
      <c r="R158" s="2">
        <v>300</v>
      </c>
      <c r="S158" s="9">
        <v>0</v>
      </c>
      <c r="T158" s="9">
        <f t="shared" si="13"/>
        <v>0</v>
      </c>
      <c r="U158" s="9">
        <f t="shared" si="14"/>
        <v>0</v>
      </c>
      <c r="V158" s="2" t="s">
        <v>42</v>
      </c>
      <c r="W158" s="2">
        <v>2014</v>
      </c>
      <c r="X158" s="2" t="s">
        <v>9416</v>
      </c>
    </row>
    <row r="159" spans="1:24" ht="127.5" outlineLevel="1" x14ac:dyDescent="0.25">
      <c r="A159" s="2" t="s">
        <v>10313</v>
      </c>
      <c r="B159" s="3" t="s">
        <v>27</v>
      </c>
      <c r="C159" s="94" t="s">
        <v>101</v>
      </c>
      <c r="D159" s="5" t="s">
        <v>102</v>
      </c>
      <c r="E159" s="5" t="s">
        <v>103</v>
      </c>
      <c r="F159" s="5" t="s">
        <v>104</v>
      </c>
      <c r="G159" s="11" t="s">
        <v>343</v>
      </c>
      <c r="H159" s="7" t="s">
        <v>67</v>
      </c>
      <c r="I159" s="2">
        <v>710000000</v>
      </c>
      <c r="J159" s="2" t="s">
        <v>11537</v>
      </c>
      <c r="K159" s="90" t="s">
        <v>10311</v>
      </c>
      <c r="L159" s="2" t="s">
        <v>30</v>
      </c>
      <c r="M159" s="6" t="s">
        <v>32</v>
      </c>
      <c r="N159" s="7" t="s">
        <v>60</v>
      </c>
      <c r="O159" s="15" t="s">
        <v>61</v>
      </c>
      <c r="P159" s="2">
        <v>796</v>
      </c>
      <c r="Q159" s="8" t="s">
        <v>41</v>
      </c>
      <c r="R159" s="2">
        <v>300</v>
      </c>
      <c r="S159" s="9">
        <v>0</v>
      </c>
      <c r="T159" s="9">
        <f t="shared" si="13"/>
        <v>0</v>
      </c>
      <c r="U159" s="9">
        <f t="shared" si="14"/>
        <v>0</v>
      </c>
      <c r="V159" s="2" t="s">
        <v>42</v>
      </c>
      <c r="W159" s="2">
        <v>2014</v>
      </c>
      <c r="X159" s="2">
        <v>11</v>
      </c>
    </row>
    <row r="160" spans="1:24" s="290" customFormat="1" ht="127.5" outlineLevel="1" x14ac:dyDescent="0.25">
      <c r="A160" s="291" t="s">
        <v>13771</v>
      </c>
      <c r="B160" s="3" t="s">
        <v>27</v>
      </c>
      <c r="C160" s="94" t="s">
        <v>101</v>
      </c>
      <c r="D160" s="293" t="s">
        <v>102</v>
      </c>
      <c r="E160" s="293" t="s">
        <v>103</v>
      </c>
      <c r="F160" s="293" t="s">
        <v>104</v>
      </c>
      <c r="G160" s="11" t="s">
        <v>29</v>
      </c>
      <c r="H160" s="295" t="s">
        <v>67</v>
      </c>
      <c r="I160" s="291">
        <v>710000000</v>
      </c>
      <c r="J160" s="291" t="s">
        <v>11537</v>
      </c>
      <c r="K160" s="90" t="s">
        <v>3806</v>
      </c>
      <c r="L160" s="291" t="s">
        <v>30</v>
      </c>
      <c r="M160" s="6" t="s">
        <v>32</v>
      </c>
      <c r="N160" s="295" t="s">
        <v>60</v>
      </c>
      <c r="O160" s="15" t="s">
        <v>61</v>
      </c>
      <c r="P160" s="291">
        <v>796</v>
      </c>
      <c r="Q160" s="8" t="s">
        <v>41</v>
      </c>
      <c r="R160" s="291">
        <v>240</v>
      </c>
      <c r="S160" s="294">
        <v>2500</v>
      </c>
      <c r="T160" s="294">
        <f t="shared" ref="T160" si="19">R160*S160</f>
        <v>600000</v>
      </c>
      <c r="U160" s="294">
        <f t="shared" ref="U160" si="20">R160*S160*1.12</f>
        <v>672000.00000000012</v>
      </c>
      <c r="V160" s="291" t="s">
        <v>42</v>
      </c>
      <c r="W160" s="291">
        <v>2014</v>
      </c>
      <c r="X160" s="291" t="s">
        <v>13770</v>
      </c>
    </row>
    <row r="161" spans="1:24" ht="140.25" outlineLevel="1" x14ac:dyDescent="0.25">
      <c r="A161" s="2" t="s">
        <v>202</v>
      </c>
      <c r="B161" s="3" t="s">
        <v>27</v>
      </c>
      <c r="C161" s="94" t="s">
        <v>106</v>
      </c>
      <c r="D161" s="5" t="s">
        <v>102</v>
      </c>
      <c r="E161" s="5" t="s">
        <v>107</v>
      </c>
      <c r="F161" s="5" t="s">
        <v>108</v>
      </c>
      <c r="G161" s="11" t="s">
        <v>343</v>
      </c>
      <c r="H161" s="7" t="s">
        <v>67</v>
      </c>
      <c r="I161" s="2">
        <v>710000000</v>
      </c>
      <c r="J161" s="2" t="s">
        <v>11537</v>
      </c>
      <c r="K161" s="90" t="s">
        <v>58</v>
      </c>
      <c r="L161" s="2" t="s">
        <v>30</v>
      </c>
      <c r="M161" s="6" t="s">
        <v>32</v>
      </c>
      <c r="N161" s="7" t="s">
        <v>60</v>
      </c>
      <c r="O161" s="15" t="s">
        <v>61</v>
      </c>
      <c r="P161" s="2">
        <v>796</v>
      </c>
      <c r="Q161" s="2" t="s">
        <v>41</v>
      </c>
      <c r="R161" s="2">
        <v>100</v>
      </c>
      <c r="S161" s="9">
        <v>0</v>
      </c>
      <c r="T161" s="9">
        <f t="shared" si="13"/>
        <v>0</v>
      </c>
      <c r="U161" s="9">
        <f t="shared" si="14"/>
        <v>0</v>
      </c>
      <c r="V161" s="2" t="s">
        <v>42</v>
      </c>
      <c r="W161" s="2">
        <v>2014</v>
      </c>
      <c r="X161" s="2" t="s">
        <v>9416</v>
      </c>
    </row>
    <row r="162" spans="1:24" ht="140.25" outlineLevel="1" x14ac:dyDescent="0.25">
      <c r="A162" s="2" t="s">
        <v>10314</v>
      </c>
      <c r="B162" s="3" t="s">
        <v>27</v>
      </c>
      <c r="C162" s="94" t="s">
        <v>106</v>
      </c>
      <c r="D162" s="5" t="s">
        <v>102</v>
      </c>
      <c r="E162" s="5" t="s">
        <v>107</v>
      </c>
      <c r="F162" s="5" t="s">
        <v>108</v>
      </c>
      <c r="G162" s="11" t="s">
        <v>343</v>
      </c>
      <c r="H162" s="7" t="s">
        <v>67</v>
      </c>
      <c r="I162" s="2">
        <v>710000000</v>
      </c>
      <c r="J162" s="2" t="s">
        <v>11537</v>
      </c>
      <c r="K162" s="90" t="s">
        <v>10311</v>
      </c>
      <c r="L162" s="2" t="s">
        <v>30</v>
      </c>
      <c r="M162" s="6" t="s">
        <v>32</v>
      </c>
      <c r="N162" s="7" t="s">
        <v>60</v>
      </c>
      <c r="O162" s="15" t="s">
        <v>61</v>
      </c>
      <c r="P162" s="2">
        <v>796</v>
      </c>
      <c r="Q162" s="2" t="s">
        <v>41</v>
      </c>
      <c r="R162" s="2">
        <v>100</v>
      </c>
      <c r="S162" s="9">
        <v>0</v>
      </c>
      <c r="T162" s="9">
        <f t="shared" si="13"/>
        <v>0</v>
      </c>
      <c r="U162" s="9">
        <f t="shared" si="14"/>
        <v>0</v>
      </c>
      <c r="V162" s="2" t="s">
        <v>42</v>
      </c>
      <c r="W162" s="2">
        <v>2014</v>
      </c>
      <c r="X162" s="2">
        <v>11</v>
      </c>
    </row>
    <row r="163" spans="1:24" s="290" customFormat="1" ht="140.25" outlineLevel="1" x14ac:dyDescent="0.25">
      <c r="A163" s="291" t="s">
        <v>13772</v>
      </c>
      <c r="B163" s="3" t="s">
        <v>27</v>
      </c>
      <c r="C163" s="94" t="s">
        <v>106</v>
      </c>
      <c r="D163" s="293" t="s">
        <v>102</v>
      </c>
      <c r="E163" s="293" t="s">
        <v>107</v>
      </c>
      <c r="F163" s="293" t="s">
        <v>108</v>
      </c>
      <c r="G163" s="11" t="s">
        <v>29</v>
      </c>
      <c r="H163" s="295" t="s">
        <v>67</v>
      </c>
      <c r="I163" s="291">
        <v>710000000</v>
      </c>
      <c r="J163" s="291" t="s">
        <v>11537</v>
      </c>
      <c r="K163" s="90" t="s">
        <v>13505</v>
      </c>
      <c r="L163" s="291" t="s">
        <v>30</v>
      </c>
      <c r="M163" s="6" t="s">
        <v>32</v>
      </c>
      <c r="N163" s="295" t="s">
        <v>60</v>
      </c>
      <c r="O163" s="15" t="s">
        <v>61</v>
      </c>
      <c r="P163" s="291">
        <v>796</v>
      </c>
      <c r="Q163" s="291" t="s">
        <v>41</v>
      </c>
      <c r="R163" s="291">
        <v>100</v>
      </c>
      <c r="S163" s="294">
        <v>13000</v>
      </c>
      <c r="T163" s="294">
        <f t="shared" ref="T163" si="21">R163*S163</f>
        <v>1300000</v>
      </c>
      <c r="U163" s="294">
        <f t="shared" ref="U163" si="22">R163*S163*1.12</f>
        <v>1456000.0000000002</v>
      </c>
      <c r="V163" s="291" t="s">
        <v>42</v>
      </c>
      <c r="W163" s="291">
        <v>2014</v>
      </c>
      <c r="X163" s="291" t="s">
        <v>13773</v>
      </c>
    </row>
    <row r="164" spans="1:24" ht="63.75" outlineLevel="1" x14ac:dyDescent="0.25">
      <c r="A164" s="2" t="s">
        <v>203</v>
      </c>
      <c r="B164" s="3" t="s">
        <v>27</v>
      </c>
      <c r="C164" s="94" t="s">
        <v>54</v>
      </c>
      <c r="D164" s="5" t="s">
        <v>55</v>
      </c>
      <c r="E164" s="5" t="s">
        <v>56</v>
      </c>
      <c r="F164" s="5" t="s">
        <v>110</v>
      </c>
      <c r="G164" s="5" t="s">
        <v>343</v>
      </c>
      <c r="H164" s="7" t="s">
        <v>67</v>
      </c>
      <c r="I164" s="2">
        <v>710000000</v>
      </c>
      <c r="J164" s="2" t="s">
        <v>11537</v>
      </c>
      <c r="K164" s="90" t="s">
        <v>58</v>
      </c>
      <c r="L164" s="2" t="s">
        <v>30</v>
      </c>
      <c r="M164" s="6" t="s">
        <v>32</v>
      </c>
      <c r="N164" s="7" t="s">
        <v>60</v>
      </c>
      <c r="O164" s="15" t="s">
        <v>61</v>
      </c>
      <c r="P164" s="2">
        <v>796</v>
      </c>
      <c r="Q164" s="2" t="s">
        <v>41</v>
      </c>
      <c r="R164" s="2">
        <v>2800</v>
      </c>
      <c r="S164" s="9">
        <v>0</v>
      </c>
      <c r="T164" s="9">
        <f t="shared" si="13"/>
        <v>0</v>
      </c>
      <c r="U164" s="9">
        <f t="shared" si="14"/>
        <v>0</v>
      </c>
      <c r="V164" s="2" t="s">
        <v>42</v>
      </c>
      <c r="W164" s="2">
        <v>2014</v>
      </c>
      <c r="X164" s="2" t="s">
        <v>9416</v>
      </c>
    </row>
    <row r="165" spans="1:24" ht="63.75" outlineLevel="1" x14ac:dyDescent="0.25">
      <c r="A165" s="2" t="s">
        <v>10315</v>
      </c>
      <c r="B165" s="3" t="s">
        <v>27</v>
      </c>
      <c r="C165" s="94" t="s">
        <v>54</v>
      </c>
      <c r="D165" s="5" t="s">
        <v>55</v>
      </c>
      <c r="E165" s="5" t="s">
        <v>56</v>
      </c>
      <c r="F165" s="5" t="s">
        <v>110</v>
      </c>
      <c r="G165" s="5" t="s">
        <v>343</v>
      </c>
      <c r="H165" s="7" t="s">
        <v>67</v>
      </c>
      <c r="I165" s="2">
        <v>710000000</v>
      </c>
      <c r="J165" s="2" t="s">
        <v>11537</v>
      </c>
      <c r="K165" s="90" t="s">
        <v>3765</v>
      </c>
      <c r="L165" s="2" t="s">
        <v>30</v>
      </c>
      <c r="M165" s="6" t="s">
        <v>32</v>
      </c>
      <c r="N165" s="7" t="s">
        <v>60</v>
      </c>
      <c r="O165" s="15" t="s">
        <v>61</v>
      </c>
      <c r="P165" s="2">
        <v>796</v>
      </c>
      <c r="Q165" s="2" t="s">
        <v>41</v>
      </c>
      <c r="R165" s="2">
        <v>2800</v>
      </c>
      <c r="S165" s="9">
        <v>330</v>
      </c>
      <c r="T165" s="9">
        <f t="shared" si="13"/>
        <v>924000</v>
      </c>
      <c r="U165" s="9">
        <f t="shared" si="14"/>
        <v>1034880.0000000001</v>
      </c>
      <c r="V165" s="2" t="s">
        <v>42</v>
      </c>
      <c r="W165" s="2">
        <v>2014</v>
      </c>
      <c r="X165" s="2" t="s">
        <v>10303</v>
      </c>
    </row>
    <row r="166" spans="1:24" ht="63.75" outlineLevel="1" x14ac:dyDescent="0.25">
      <c r="A166" s="2" t="s">
        <v>204</v>
      </c>
      <c r="B166" s="3" t="s">
        <v>27</v>
      </c>
      <c r="C166" s="5" t="s">
        <v>112</v>
      </c>
      <c r="D166" s="5" t="s">
        <v>113</v>
      </c>
      <c r="E166" s="10" t="s">
        <v>114</v>
      </c>
      <c r="F166" s="5" t="s">
        <v>115</v>
      </c>
      <c r="G166" s="5" t="s">
        <v>343</v>
      </c>
      <c r="H166" s="7">
        <v>0</v>
      </c>
      <c r="I166" s="2">
        <v>710000000</v>
      </c>
      <c r="J166" s="2" t="s">
        <v>11537</v>
      </c>
      <c r="K166" s="90" t="s">
        <v>116</v>
      </c>
      <c r="L166" s="2" t="s">
        <v>30</v>
      </c>
      <c r="M166" s="6" t="s">
        <v>32</v>
      </c>
      <c r="N166" s="7" t="s">
        <v>60</v>
      </c>
      <c r="O166" s="15" t="s">
        <v>61</v>
      </c>
      <c r="P166" s="7" t="s">
        <v>40</v>
      </c>
      <c r="Q166" s="2" t="s">
        <v>41</v>
      </c>
      <c r="R166" s="2">
        <v>30</v>
      </c>
      <c r="S166" s="9">
        <v>0</v>
      </c>
      <c r="T166" s="9">
        <f t="shared" si="13"/>
        <v>0</v>
      </c>
      <c r="U166" s="9">
        <f t="shared" si="14"/>
        <v>0</v>
      </c>
      <c r="V166" s="9" t="s">
        <v>42</v>
      </c>
      <c r="W166" s="2">
        <v>2014</v>
      </c>
      <c r="X166" s="2" t="s">
        <v>9416</v>
      </c>
    </row>
    <row r="167" spans="1:24" ht="63.75" outlineLevel="1" x14ac:dyDescent="0.25">
      <c r="A167" s="2" t="s">
        <v>10316</v>
      </c>
      <c r="B167" s="3" t="s">
        <v>27</v>
      </c>
      <c r="C167" s="5" t="s">
        <v>112</v>
      </c>
      <c r="D167" s="5" t="s">
        <v>113</v>
      </c>
      <c r="E167" s="10" t="s">
        <v>114</v>
      </c>
      <c r="F167" s="5" t="s">
        <v>115</v>
      </c>
      <c r="G167" s="5" t="s">
        <v>343</v>
      </c>
      <c r="H167" s="7">
        <v>0</v>
      </c>
      <c r="I167" s="2">
        <v>710000000</v>
      </c>
      <c r="J167" s="2" t="s">
        <v>11537</v>
      </c>
      <c r="K167" s="90" t="s">
        <v>4987</v>
      </c>
      <c r="L167" s="2" t="s">
        <v>30</v>
      </c>
      <c r="M167" s="6" t="s">
        <v>32</v>
      </c>
      <c r="N167" s="7" t="s">
        <v>60</v>
      </c>
      <c r="O167" s="15" t="s">
        <v>61</v>
      </c>
      <c r="P167" s="7" t="s">
        <v>40</v>
      </c>
      <c r="Q167" s="2" t="s">
        <v>41</v>
      </c>
      <c r="R167" s="2">
        <v>30</v>
      </c>
      <c r="S167" s="9">
        <v>47500</v>
      </c>
      <c r="T167" s="9">
        <f t="shared" si="13"/>
        <v>1425000</v>
      </c>
      <c r="U167" s="9">
        <f t="shared" si="14"/>
        <v>1596000.0000000002</v>
      </c>
      <c r="V167" s="9" t="s">
        <v>42</v>
      </c>
      <c r="W167" s="2">
        <v>2014</v>
      </c>
      <c r="X167" s="2">
        <v>11</v>
      </c>
    </row>
    <row r="168" spans="1:24" ht="63.75" outlineLevel="1" x14ac:dyDescent="0.25">
      <c r="A168" s="2" t="s">
        <v>1472</v>
      </c>
      <c r="B168" s="3" t="s">
        <v>27</v>
      </c>
      <c r="C168" s="10" t="s">
        <v>1054</v>
      </c>
      <c r="D168" s="10" t="s">
        <v>1052</v>
      </c>
      <c r="E168" s="10" t="s">
        <v>1055</v>
      </c>
      <c r="F168" s="5" t="s">
        <v>118</v>
      </c>
      <c r="G168" s="5" t="s">
        <v>343</v>
      </c>
      <c r="H168" s="7">
        <v>0</v>
      </c>
      <c r="I168" s="2">
        <v>710000000</v>
      </c>
      <c r="J168" s="2" t="s">
        <v>11537</v>
      </c>
      <c r="K168" s="90" t="s">
        <v>116</v>
      </c>
      <c r="L168" s="2" t="s">
        <v>30</v>
      </c>
      <c r="M168" s="6" t="s">
        <v>32</v>
      </c>
      <c r="N168" s="7" t="s">
        <v>60</v>
      </c>
      <c r="O168" s="15" t="s">
        <v>61</v>
      </c>
      <c r="P168" s="7" t="s">
        <v>40</v>
      </c>
      <c r="Q168" s="2" t="s">
        <v>41</v>
      </c>
      <c r="R168" s="2">
        <v>30</v>
      </c>
      <c r="S168" s="9">
        <v>0</v>
      </c>
      <c r="T168" s="9">
        <f t="shared" si="13"/>
        <v>0</v>
      </c>
      <c r="U168" s="9">
        <f t="shared" si="14"/>
        <v>0</v>
      </c>
      <c r="V168" s="9" t="s">
        <v>42</v>
      </c>
      <c r="W168" s="2">
        <v>2014</v>
      </c>
      <c r="X168" s="2" t="s">
        <v>9416</v>
      </c>
    </row>
    <row r="169" spans="1:24" ht="63.75" outlineLevel="1" x14ac:dyDescent="0.25">
      <c r="A169" s="2" t="s">
        <v>10317</v>
      </c>
      <c r="B169" s="3" t="s">
        <v>27</v>
      </c>
      <c r="C169" s="10" t="s">
        <v>1054</v>
      </c>
      <c r="D169" s="10" t="s">
        <v>1052</v>
      </c>
      <c r="E169" s="10" t="s">
        <v>1055</v>
      </c>
      <c r="F169" s="5" t="s">
        <v>118</v>
      </c>
      <c r="G169" s="5" t="s">
        <v>343</v>
      </c>
      <c r="H169" s="7">
        <v>0</v>
      </c>
      <c r="I169" s="2">
        <v>710000000</v>
      </c>
      <c r="J169" s="2" t="s">
        <v>11537</v>
      </c>
      <c r="K169" s="90" t="s">
        <v>4987</v>
      </c>
      <c r="L169" s="2" t="s">
        <v>30</v>
      </c>
      <c r="M169" s="6" t="s">
        <v>32</v>
      </c>
      <c r="N169" s="7" t="s">
        <v>60</v>
      </c>
      <c r="O169" s="15" t="s">
        <v>61</v>
      </c>
      <c r="P169" s="7" t="s">
        <v>40</v>
      </c>
      <c r="Q169" s="2" t="s">
        <v>41</v>
      </c>
      <c r="R169" s="2">
        <v>30</v>
      </c>
      <c r="S169" s="9">
        <v>12540</v>
      </c>
      <c r="T169" s="9">
        <f t="shared" si="13"/>
        <v>376200</v>
      </c>
      <c r="U169" s="9">
        <f t="shared" si="14"/>
        <v>421344.00000000006</v>
      </c>
      <c r="V169" s="9" t="s">
        <v>42</v>
      </c>
      <c r="W169" s="2">
        <v>2014</v>
      </c>
      <c r="X169" s="2">
        <v>11</v>
      </c>
    </row>
    <row r="170" spans="1:24" ht="63" customHeight="1" outlineLevel="1" x14ac:dyDescent="0.25">
      <c r="A170" s="2" t="s">
        <v>205</v>
      </c>
      <c r="B170" s="3" t="s">
        <v>27</v>
      </c>
      <c r="C170" s="10" t="s">
        <v>9037</v>
      </c>
      <c r="D170" s="10" t="s">
        <v>9039</v>
      </c>
      <c r="E170" s="10" t="s">
        <v>9040</v>
      </c>
      <c r="F170" s="5" t="s">
        <v>9038</v>
      </c>
      <c r="G170" s="5" t="s">
        <v>343</v>
      </c>
      <c r="H170" s="7">
        <v>0</v>
      </c>
      <c r="I170" s="2">
        <v>710000000</v>
      </c>
      <c r="J170" s="2" t="s">
        <v>11537</v>
      </c>
      <c r="K170" s="90" t="s">
        <v>116</v>
      </c>
      <c r="L170" s="2" t="s">
        <v>30</v>
      </c>
      <c r="M170" s="2" t="s">
        <v>32</v>
      </c>
      <c r="N170" s="7" t="s">
        <v>60</v>
      </c>
      <c r="O170" s="15" t="s">
        <v>61</v>
      </c>
      <c r="P170" s="7" t="s">
        <v>40</v>
      </c>
      <c r="Q170" s="2" t="s">
        <v>41</v>
      </c>
      <c r="R170" s="2">
        <v>14</v>
      </c>
      <c r="S170" s="9">
        <v>0</v>
      </c>
      <c r="T170" s="9">
        <f t="shared" si="13"/>
        <v>0</v>
      </c>
      <c r="U170" s="9">
        <f t="shared" si="14"/>
        <v>0</v>
      </c>
      <c r="V170" s="9" t="s">
        <v>42</v>
      </c>
      <c r="W170" s="2">
        <v>2014</v>
      </c>
      <c r="X170" s="2" t="s">
        <v>9416</v>
      </c>
    </row>
    <row r="171" spans="1:24" ht="63" customHeight="1" outlineLevel="1" x14ac:dyDescent="0.25">
      <c r="A171" s="2" t="s">
        <v>10318</v>
      </c>
      <c r="B171" s="3" t="s">
        <v>27</v>
      </c>
      <c r="C171" s="10" t="s">
        <v>9037</v>
      </c>
      <c r="D171" s="10" t="s">
        <v>9039</v>
      </c>
      <c r="E171" s="10" t="s">
        <v>9040</v>
      </c>
      <c r="F171" s="5" t="s">
        <v>9038</v>
      </c>
      <c r="G171" s="5" t="s">
        <v>343</v>
      </c>
      <c r="H171" s="7">
        <v>0</v>
      </c>
      <c r="I171" s="2">
        <v>710000000</v>
      </c>
      <c r="J171" s="2" t="s">
        <v>11537</v>
      </c>
      <c r="K171" s="90" t="s">
        <v>4987</v>
      </c>
      <c r="L171" s="2" t="s">
        <v>30</v>
      </c>
      <c r="M171" s="2" t="s">
        <v>32</v>
      </c>
      <c r="N171" s="7" t="s">
        <v>60</v>
      </c>
      <c r="O171" s="15" t="s">
        <v>61</v>
      </c>
      <c r="P171" s="7" t="s">
        <v>40</v>
      </c>
      <c r="Q171" s="2" t="s">
        <v>41</v>
      </c>
      <c r="R171" s="2">
        <v>14</v>
      </c>
      <c r="S171" s="9">
        <v>130150</v>
      </c>
      <c r="T171" s="9">
        <f t="shared" si="13"/>
        <v>1822100</v>
      </c>
      <c r="U171" s="9">
        <f t="shared" si="14"/>
        <v>2040752.0000000002</v>
      </c>
      <c r="V171" s="9" t="s">
        <v>42</v>
      </c>
      <c r="W171" s="2">
        <v>2014</v>
      </c>
      <c r="X171" s="2">
        <v>11</v>
      </c>
    </row>
    <row r="172" spans="1:24" ht="63.75" outlineLevel="1" x14ac:dyDescent="0.25">
      <c r="A172" s="2" t="s">
        <v>206</v>
      </c>
      <c r="B172" s="3" t="s">
        <v>27</v>
      </c>
      <c r="C172" s="43" t="s">
        <v>486</v>
      </c>
      <c r="D172" s="10" t="s">
        <v>487</v>
      </c>
      <c r="E172" s="10" t="s">
        <v>488</v>
      </c>
      <c r="F172" s="5" t="s">
        <v>1032</v>
      </c>
      <c r="G172" s="5" t="s">
        <v>343</v>
      </c>
      <c r="H172" s="7">
        <v>0</v>
      </c>
      <c r="I172" s="2">
        <v>710000000</v>
      </c>
      <c r="J172" s="2" t="s">
        <v>11537</v>
      </c>
      <c r="K172" s="2" t="s">
        <v>1034</v>
      </c>
      <c r="L172" s="2" t="s">
        <v>30</v>
      </c>
      <c r="M172" s="6" t="s">
        <v>32</v>
      </c>
      <c r="N172" s="2" t="s">
        <v>47</v>
      </c>
      <c r="O172" s="15" t="s">
        <v>61</v>
      </c>
      <c r="P172" s="36" t="s">
        <v>40</v>
      </c>
      <c r="Q172" s="8" t="s">
        <v>41</v>
      </c>
      <c r="R172" s="2">
        <v>50</v>
      </c>
      <c r="S172" s="9">
        <v>62.5</v>
      </c>
      <c r="T172" s="9">
        <v>3125</v>
      </c>
      <c r="U172" s="9">
        <v>3500</v>
      </c>
      <c r="V172" s="2" t="s">
        <v>42</v>
      </c>
      <c r="W172" s="2">
        <v>2014</v>
      </c>
      <c r="X172" s="2"/>
    </row>
    <row r="173" spans="1:24" ht="140.25" outlineLevel="1" x14ac:dyDescent="0.25">
      <c r="A173" s="2" t="s">
        <v>207</v>
      </c>
      <c r="B173" s="3" t="s">
        <v>27</v>
      </c>
      <c r="C173" s="43" t="s">
        <v>489</v>
      </c>
      <c r="D173" s="43" t="s">
        <v>490</v>
      </c>
      <c r="E173" s="43" t="s">
        <v>491</v>
      </c>
      <c r="F173" s="5" t="s">
        <v>492</v>
      </c>
      <c r="G173" s="5" t="s">
        <v>343</v>
      </c>
      <c r="H173" s="7">
        <v>0</v>
      </c>
      <c r="I173" s="2">
        <v>710000000</v>
      </c>
      <c r="J173" s="2" t="s">
        <v>11537</v>
      </c>
      <c r="K173" s="2" t="s">
        <v>1034</v>
      </c>
      <c r="L173" s="2" t="s">
        <v>30</v>
      </c>
      <c r="M173" s="6" t="s">
        <v>32</v>
      </c>
      <c r="N173" s="2" t="s">
        <v>47</v>
      </c>
      <c r="O173" s="15" t="s">
        <v>61</v>
      </c>
      <c r="P173" s="36" t="s">
        <v>493</v>
      </c>
      <c r="Q173" s="2" t="s">
        <v>494</v>
      </c>
      <c r="R173" s="2">
        <v>4160</v>
      </c>
      <c r="S173" s="9">
        <v>589.28</v>
      </c>
      <c r="T173" s="9">
        <v>2451428.5699999998</v>
      </c>
      <c r="U173" s="9">
        <v>2745600</v>
      </c>
      <c r="V173" s="2" t="s">
        <v>42</v>
      </c>
      <c r="W173" s="2">
        <v>2014</v>
      </c>
      <c r="X173" s="2"/>
    </row>
    <row r="174" spans="1:24" ht="63.75" outlineLevel="1" x14ac:dyDescent="0.25">
      <c r="A174" s="2" t="s">
        <v>208</v>
      </c>
      <c r="B174" s="3" t="s">
        <v>27</v>
      </c>
      <c r="C174" s="43" t="s">
        <v>495</v>
      </c>
      <c r="D174" s="43" t="s">
        <v>490</v>
      </c>
      <c r="E174" s="43" t="s">
        <v>496</v>
      </c>
      <c r="F174" s="5" t="s">
        <v>497</v>
      </c>
      <c r="G174" s="5" t="s">
        <v>343</v>
      </c>
      <c r="H174" s="7">
        <v>0</v>
      </c>
      <c r="I174" s="2">
        <v>710000000</v>
      </c>
      <c r="J174" s="2" t="s">
        <v>11537</v>
      </c>
      <c r="K174" s="2" t="s">
        <v>1034</v>
      </c>
      <c r="L174" s="2" t="s">
        <v>30</v>
      </c>
      <c r="M174" s="6" t="s">
        <v>32</v>
      </c>
      <c r="N174" s="2" t="s">
        <v>47</v>
      </c>
      <c r="O174" s="15" t="s">
        <v>61</v>
      </c>
      <c r="P174" s="36" t="s">
        <v>498</v>
      </c>
      <c r="Q174" s="2" t="s">
        <v>499</v>
      </c>
      <c r="R174" s="2">
        <v>50</v>
      </c>
      <c r="S174" s="9">
        <v>281.25</v>
      </c>
      <c r="T174" s="9">
        <v>14062.5</v>
      </c>
      <c r="U174" s="9">
        <v>15750</v>
      </c>
      <c r="V174" s="2" t="s">
        <v>42</v>
      </c>
      <c r="W174" s="2">
        <v>2014</v>
      </c>
      <c r="X174" s="2"/>
    </row>
    <row r="175" spans="1:24" ht="63.75" outlineLevel="1" x14ac:dyDescent="0.25">
      <c r="A175" s="2" t="s">
        <v>209</v>
      </c>
      <c r="B175" s="3" t="s">
        <v>27</v>
      </c>
      <c r="C175" s="43" t="s">
        <v>500</v>
      </c>
      <c r="D175" s="43" t="s">
        <v>501</v>
      </c>
      <c r="E175" s="43" t="s">
        <v>502</v>
      </c>
      <c r="F175" s="5" t="s">
        <v>503</v>
      </c>
      <c r="G175" s="5" t="s">
        <v>343</v>
      </c>
      <c r="H175" s="7">
        <v>0</v>
      </c>
      <c r="I175" s="2">
        <v>710000000</v>
      </c>
      <c r="J175" s="2" t="s">
        <v>11537</v>
      </c>
      <c r="K175" s="2" t="s">
        <v>1034</v>
      </c>
      <c r="L175" s="2" t="s">
        <v>30</v>
      </c>
      <c r="M175" s="6" t="s">
        <v>32</v>
      </c>
      <c r="N175" s="2" t="s">
        <v>47</v>
      </c>
      <c r="O175" s="15" t="s">
        <v>61</v>
      </c>
      <c r="P175" s="36" t="s">
        <v>40</v>
      </c>
      <c r="Q175" s="8" t="s">
        <v>41</v>
      </c>
      <c r="R175" s="2">
        <v>30</v>
      </c>
      <c r="S175" s="9">
        <v>187.5</v>
      </c>
      <c r="T175" s="9">
        <v>5625</v>
      </c>
      <c r="U175" s="9">
        <v>6300</v>
      </c>
      <c r="V175" s="2" t="s">
        <v>42</v>
      </c>
      <c r="W175" s="2">
        <v>2014</v>
      </c>
      <c r="X175" s="2"/>
    </row>
    <row r="176" spans="1:24" ht="63.75" outlineLevel="1" x14ac:dyDescent="0.25">
      <c r="A176" s="2" t="s">
        <v>210</v>
      </c>
      <c r="B176" s="3" t="s">
        <v>27</v>
      </c>
      <c r="C176" s="43" t="s">
        <v>504</v>
      </c>
      <c r="D176" s="43" t="s">
        <v>501</v>
      </c>
      <c r="E176" s="43" t="s">
        <v>505</v>
      </c>
      <c r="F176" s="5" t="s">
        <v>506</v>
      </c>
      <c r="G176" s="5" t="s">
        <v>343</v>
      </c>
      <c r="H176" s="7">
        <v>0</v>
      </c>
      <c r="I176" s="2">
        <v>710000000</v>
      </c>
      <c r="J176" s="2" t="s">
        <v>11537</v>
      </c>
      <c r="K176" s="2" t="s">
        <v>1034</v>
      </c>
      <c r="L176" s="2" t="s">
        <v>30</v>
      </c>
      <c r="M176" s="6" t="s">
        <v>32</v>
      </c>
      <c r="N176" s="2" t="s">
        <v>47</v>
      </c>
      <c r="O176" s="15" t="s">
        <v>61</v>
      </c>
      <c r="P176" s="36" t="s">
        <v>40</v>
      </c>
      <c r="Q176" s="8" t="s">
        <v>41</v>
      </c>
      <c r="R176" s="2">
        <v>50</v>
      </c>
      <c r="S176" s="9">
        <v>187.5</v>
      </c>
      <c r="T176" s="9">
        <v>9375</v>
      </c>
      <c r="U176" s="9">
        <v>10500</v>
      </c>
      <c r="V176" s="2" t="s">
        <v>42</v>
      </c>
      <c r="W176" s="2">
        <v>2014</v>
      </c>
      <c r="X176" s="2"/>
    </row>
    <row r="177" spans="1:24" ht="63.75" outlineLevel="1" x14ac:dyDescent="0.25">
      <c r="A177" s="2" t="s">
        <v>211</v>
      </c>
      <c r="B177" s="3" t="s">
        <v>27</v>
      </c>
      <c r="C177" s="43" t="s">
        <v>507</v>
      </c>
      <c r="D177" s="43" t="s">
        <v>508</v>
      </c>
      <c r="E177" s="43" t="s">
        <v>509</v>
      </c>
      <c r="F177" s="5" t="s">
        <v>510</v>
      </c>
      <c r="G177" s="5" t="s">
        <v>343</v>
      </c>
      <c r="H177" s="4">
        <v>0</v>
      </c>
      <c r="I177" s="2">
        <v>710000000</v>
      </c>
      <c r="J177" s="2" t="s">
        <v>11537</v>
      </c>
      <c r="K177" s="2" t="s">
        <v>1034</v>
      </c>
      <c r="L177" s="2" t="s">
        <v>30</v>
      </c>
      <c r="M177" s="6" t="s">
        <v>32</v>
      </c>
      <c r="N177" s="2" t="s">
        <v>47</v>
      </c>
      <c r="O177" s="15" t="s">
        <v>61</v>
      </c>
      <c r="P177" s="36" t="s">
        <v>40</v>
      </c>
      <c r="Q177" s="8" t="s">
        <v>41</v>
      </c>
      <c r="R177" s="2">
        <v>30</v>
      </c>
      <c r="S177" s="9">
        <v>517.85</v>
      </c>
      <c r="T177" s="9">
        <v>15535.71</v>
      </c>
      <c r="U177" s="9">
        <v>17400</v>
      </c>
      <c r="V177" s="2" t="s">
        <v>42</v>
      </c>
      <c r="W177" s="2">
        <v>2014</v>
      </c>
      <c r="X177" s="2"/>
    </row>
    <row r="178" spans="1:24" ht="63.75" outlineLevel="1" x14ac:dyDescent="0.25">
      <c r="A178" s="2" t="s">
        <v>212</v>
      </c>
      <c r="B178" s="3" t="s">
        <v>27</v>
      </c>
      <c r="C178" s="43" t="s">
        <v>507</v>
      </c>
      <c r="D178" s="43" t="s">
        <v>508</v>
      </c>
      <c r="E178" s="43" t="s">
        <v>509</v>
      </c>
      <c r="F178" s="5" t="s">
        <v>511</v>
      </c>
      <c r="G178" s="5" t="s">
        <v>343</v>
      </c>
      <c r="H178" s="4">
        <v>0</v>
      </c>
      <c r="I178" s="2">
        <v>710000000</v>
      </c>
      <c r="J178" s="2" t="s">
        <v>11537</v>
      </c>
      <c r="K178" s="2" t="s">
        <v>1034</v>
      </c>
      <c r="L178" s="2" t="s">
        <v>30</v>
      </c>
      <c r="M178" s="6" t="s">
        <v>32</v>
      </c>
      <c r="N178" s="2" t="s">
        <v>47</v>
      </c>
      <c r="O178" s="15" t="s">
        <v>61</v>
      </c>
      <c r="P178" s="36" t="s">
        <v>40</v>
      </c>
      <c r="Q178" s="8" t="s">
        <v>41</v>
      </c>
      <c r="R178" s="2">
        <v>30</v>
      </c>
      <c r="S178" s="9">
        <v>642.85</v>
      </c>
      <c r="T178" s="9">
        <v>19285.71</v>
      </c>
      <c r="U178" s="9">
        <v>21600</v>
      </c>
      <c r="V178" s="2" t="s">
        <v>42</v>
      </c>
      <c r="W178" s="2">
        <v>2014</v>
      </c>
      <c r="X178" s="2"/>
    </row>
    <row r="179" spans="1:24" ht="63.75" outlineLevel="1" x14ac:dyDescent="0.25">
      <c r="A179" s="2" t="s">
        <v>213</v>
      </c>
      <c r="B179" s="3" t="s">
        <v>27</v>
      </c>
      <c r="C179" s="43" t="s">
        <v>1289</v>
      </c>
      <c r="D179" s="43" t="s">
        <v>548</v>
      </c>
      <c r="E179" s="43" t="s">
        <v>519</v>
      </c>
      <c r="F179" s="5" t="s">
        <v>1290</v>
      </c>
      <c r="G179" s="5" t="s">
        <v>343</v>
      </c>
      <c r="H179" s="4">
        <v>0</v>
      </c>
      <c r="I179" s="2">
        <v>710000000</v>
      </c>
      <c r="J179" s="2" t="s">
        <v>11537</v>
      </c>
      <c r="K179" s="2" t="s">
        <v>1034</v>
      </c>
      <c r="L179" s="2" t="s">
        <v>30</v>
      </c>
      <c r="M179" s="6" t="s">
        <v>32</v>
      </c>
      <c r="N179" s="2" t="s">
        <v>453</v>
      </c>
      <c r="O179" s="15" t="s">
        <v>61</v>
      </c>
      <c r="P179" s="36" t="s">
        <v>40</v>
      </c>
      <c r="Q179" s="8" t="s">
        <v>41</v>
      </c>
      <c r="R179" s="2">
        <v>5</v>
      </c>
      <c r="S179" s="9">
        <v>6250</v>
      </c>
      <c r="T179" s="9">
        <v>31250</v>
      </c>
      <c r="U179" s="9">
        <v>35000</v>
      </c>
      <c r="V179" s="2" t="s">
        <v>345</v>
      </c>
      <c r="W179" s="2">
        <v>2014</v>
      </c>
      <c r="X179" s="2"/>
    </row>
    <row r="180" spans="1:24" ht="63.75" outlineLevel="1" x14ac:dyDescent="0.25">
      <c r="A180" s="2" t="s">
        <v>214</v>
      </c>
      <c r="B180" s="3" t="s">
        <v>27</v>
      </c>
      <c r="C180" s="43" t="s">
        <v>1291</v>
      </c>
      <c r="D180" s="43" t="s">
        <v>1292</v>
      </c>
      <c r="E180" s="43" t="s">
        <v>1293</v>
      </c>
      <c r="F180" s="5" t="s">
        <v>1290</v>
      </c>
      <c r="G180" s="5" t="s">
        <v>343</v>
      </c>
      <c r="H180" s="4">
        <v>0</v>
      </c>
      <c r="I180" s="2">
        <v>710000000</v>
      </c>
      <c r="J180" s="2" t="s">
        <v>11537</v>
      </c>
      <c r="K180" s="2" t="s">
        <v>1034</v>
      </c>
      <c r="L180" s="2" t="s">
        <v>30</v>
      </c>
      <c r="M180" s="6" t="s">
        <v>32</v>
      </c>
      <c r="N180" s="2" t="s">
        <v>453</v>
      </c>
      <c r="O180" s="15" t="s">
        <v>61</v>
      </c>
      <c r="P180" s="36" t="s">
        <v>40</v>
      </c>
      <c r="Q180" s="8" t="s">
        <v>41</v>
      </c>
      <c r="R180" s="2">
        <v>5</v>
      </c>
      <c r="S180" s="9">
        <v>6250</v>
      </c>
      <c r="T180" s="9">
        <v>31250</v>
      </c>
      <c r="U180" s="9">
        <v>35000</v>
      </c>
      <c r="V180" s="2" t="s">
        <v>345</v>
      </c>
      <c r="W180" s="2">
        <v>2014</v>
      </c>
      <c r="X180" s="2"/>
    </row>
    <row r="181" spans="1:24" ht="63.75" outlineLevel="1" x14ac:dyDescent="0.25">
      <c r="A181" s="2" t="s">
        <v>215</v>
      </c>
      <c r="B181" s="3" t="s">
        <v>27</v>
      </c>
      <c r="C181" s="43" t="s">
        <v>602</v>
      </c>
      <c r="D181" s="43" t="s">
        <v>83</v>
      </c>
      <c r="E181" s="43" t="s">
        <v>519</v>
      </c>
      <c r="F181" s="5" t="s">
        <v>1290</v>
      </c>
      <c r="G181" s="5" t="s">
        <v>343</v>
      </c>
      <c r="H181" s="4">
        <v>0</v>
      </c>
      <c r="I181" s="2">
        <v>710000000</v>
      </c>
      <c r="J181" s="2" t="s">
        <v>11537</v>
      </c>
      <c r="K181" s="2" t="s">
        <v>1034</v>
      </c>
      <c r="L181" s="2" t="s">
        <v>30</v>
      </c>
      <c r="M181" s="6" t="s">
        <v>32</v>
      </c>
      <c r="N181" s="2" t="s">
        <v>453</v>
      </c>
      <c r="O181" s="15" t="s">
        <v>61</v>
      </c>
      <c r="P181" s="36" t="s">
        <v>40</v>
      </c>
      <c r="Q181" s="8" t="s">
        <v>41</v>
      </c>
      <c r="R181" s="2">
        <v>5</v>
      </c>
      <c r="S181" s="9">
        <v>6250</v>
      </c>
      <c r="T181" s="9">
        <v>31250</v>
      </c>
      <c r="U181" s="9">
        <v>35000</v>
      </c>
      <c r="V181" s="2" t="s">
        <v>345</v>
      </c>
      <c r="W181" s="2">
        <v>2014</v>
      </c>
      <c r="X181" s="2"/>
    </row>
    <row r="182" spans="1:24" ht="63.75" outlineLevel="1" x14ac:dyDescent="0.25">
      <c r="A182" s="2" t="s">
        <v>216</v>
      </c>
      <c r="B182" s="3" t="s">
        <v>27</v>
      </c>
      <c r="C182" s="43" t="s">
        <v>1294</v>
      </c>
      <c r="D182" s="43" t="s">
        <v>1295</v>
      </c>
      <c r="E182" s="43" t="s">
        <v>663</v>
      </c>
      <c r="F182" s="5" t="s">
        <v>1290</v>
      </c>
      <c r="G182" s="5" t="s">
        <v>343</v>
      </c>
      <c r="H182" s="4">
        <v>0</v>
      </c>
      <c r="I182" s="2">
        <v>710000000</v>
      </c>
      <c r="J182" s="2" t="s">
        <v>11537</v>
      </c>
      <c r="K182" s="2" t="s">
        <v>1034</v>
      </c>
      <c r="L182" s="2" t="s">
        <v>30</v>
      </c>
      <c r="M182" s="6" t="s">
        <v>32</v>
      </c>
      <c r="N182" s="2" t="s">
        <v>453</v>
      </c>
      <c r="O182" s="15" t="s">
        <v>61</v>
      </c>
      <c r="P182" s="36" t="s">
        <v>40</v>
      </c>
      <c r="Q182" s="8" t="s">
        <v>41</v>
      </c>
      <c r="R182" s="2">
        <v>5</v>
      </c>
      <c r="S182" s="9">
        <v>6250</v>
      </c>
      <c r="T182" s="9">
        <v>31250</v>
      </c>
      <c r="U182" s="9">
        <v>35000</v>
      </c>
      <c r="V182" s="2" t="s">
        <v>345</v>
      </c>
      <c r="W182" s="2">
        <v>2014</v>
      </c>
      <c r="X182" s="2"/>
    </row>
    <row r="183" spans="1:24" ht="63.75" outlineLevel="1" x14ac:dyDescent="0.25">
      <c r="A183" s="2" t="s">
        <v>217</v>
      </c>
      <c r="B183" s="3" t="s">
        <v>27</v>
      </c>
      <c r="C183" s="43" t="s">
        <v>512</v>
      </c>
      <c r="D183" s="43" t="s">
        <v>7755</v>
      </c>
      <c r="E183" s="43" t="s">
        <v>513</v>
      </c>
      <c r="F183" s="5" t="s">
        <v>514</v>
      </c>
      <c r="G183" s="5" t="s">
        <v>343</v>
      </c>
      <c r="H183" s="4">
        <v>0</v>
      </c>
      <c r="I183" s="2">
        <v>710000000</v>
      </c>
      <c r="J183" s="2" t="s">
        <v>11537</v>
      </c>
      <c r="K183" s="2" t="s">
        <v>1034</v>
      </c>
      <c r="L183" s="2" t="s">
        <v>30</v>
      </c>
      <c r="M183" s="6" t="s">
        <v>32</v>
      </c>
      <c r="N183" s="2" t="s">
        <v>47</v>
      </c>
      <c r="O183" s="15" t="s">
        <v>61</v>
      </c>
      <c r="P183" s="36" t="s">
        <v>40</v>
      </c>
      <c r="Q183" s="8" t="s">
        <v>41</v>
      </c>
      <c r="R183" s="2">
        <v>50</v>
      </c>
      <c r="S183" s="9">
        <v>6.25</v>
      </c>
      <c r="T183" s="9">
        <v>312.5</v>
      </c>
      <c r="U183" s="9">
        <f>T183*1.12</f>
        <v>350.00000000000006</v>
      </c>
      <c r="V183" s="2" t="s">
        <v>42</v>
      </c>
      <c r="W183" s="2">
        <v>2014</v>
      </c>
      <c r="X183" s="2"/>
    </row>
    <row r="184" spans="1:24" ht="63.75" outlineLevel="1" x14ac:dyDescent="0.25">
      <c r="A184" s="2" t="s">
        <v>218</v>
      </c>
      <c r="B184" s="3" t="s">
        <v>27</v>
      </c>
      <c r="C184" s="43" t="s">
        <v>512</v>
      </c>
      <c r="D184" s="43" t="s">
        <v>7755</v>
      </c>
      <c r="E184" s="43" t="s">
        <v>513</v>
      </c>
      <c r="F184" s="5" t="s">
        <v>515</v>
      </c>
      <c r="G184" s="5" t="s">
        <v>343</v>
      </c>
      <c r="H184" s="4">
        <v>0</v>
      </c>
      <c r="I184" s="2">
        <v>710000000</v>
      </c>
      <c r="J184" s="2" t="s">
        <v>11537</v>
      </c>
      <c r="K184" s="2" t="s">
        <v>1034</v>
      </c>
      <c r="L184" s="2" t="s">
        <v>30</v>
      </c>
      <c r="M184" s="6" t="s">
        <v>32</v>
      </c>
      <c r="N184" s="2" t="s">
        <v>47</v>
      </c>
      <c r="O184" s="15" t="s">
        <v>61</v>
      </c>
      <c r="P184" s="36" t="s">
        <v>40</v>
      </c>
      <c r="Q184" s="8" t="s">
        <v>41</v>
      </c>
      <c r="R184" s="2">
        <v>50</v>
      </c>
      <c r="S184" s="9">
        <v>9.82</v>
      </c>
      <c r="T184" s="9">
        <v>491.07</v>
      </c>
      <c r="U184" s="9">
        <v>550</v>
      </c>
      <c r="V184" s="2" t="s">
        <v>42</v>
      </c>
      <c r="W184" s="2">
        <v>2014</v>
      </c>
      <c r="X184" s="2"/>
    </row>
    <row r="185" spans="1:24" ht="63.75" outlineLevel="1" x14ac:dyDescent="0.25">
      <c r="A185" s="2" t="s">
        <v>219</v>
      </c>
      <c r="B185" s="3" t="s">
        <v>27</v>
      </c>
      <c r="C185" s="43" t="s">
        <v>512</v>
      </c>
      <c r="D185" s="43" t="s">
        <v>7755</v>
      </c>
      <c r="E185" s="43" t="s">
        <v>513</v>
      </c>
      <c r="F185" s="5" t="s">
        <v>516</v>
      </c>
      <c r="G185" s="5" t="s">
        <v>343</v>
      </c>
      <c r="H185" s="4">
        <v>0</v>
      </c>
      <c r="I185" s="2">
        <v>710000000</v>
      </c>
      <c r="J185" s="2" t="s">
        <v>11537</v>
      </c>
      <c r="K185" s="2" t="s">
        <v>1034</v>
      </c>
      <c r="L185" s="2" t="s">
        <v>30</v>
      </c>
      <c r="M185" s="6" t="s">
        <v>32</v>
      </c>
      <c r="N185" s="2" t="s">
        <v>47</v>
      </c>
      <c r="O185" s="15" t="s">
        <v>61</v>
      </c>
      <c r="P185" s="36" t="s">
        <v>40</v>
      </c>
      <c r="Q185" s="8" t="s">
        <v>41</v>
      </c>
      <c r="R185" s="2">
        <v>50</v>
      </c>
      <c r="S185" s="9">
        <v>40.17</v>
      </c>
      <c r="T185" s="9">
        <v>2008.92</v>
      </c>
      <c r="U185" s="9">
        <v>2250</v>
      </c>
      <c r="V185" s="2" t="s">
        <v>42</v>
      </c>
      <c r="W185" s="2">
        <v>2014</v>
      </c>
      <c r="X185" s="2"/>
    </row>
    <row r="186" spans="1:24" ht="63.75" outlineLevel="1" x14ac:dyDescent="0.25">
      <c r="A186" s="2" t="s">
        <v>220</v>
      </c>
      <c r="B186" s="3" t="s">
        <v>27</v>
      </c>
      <c r="C186" s="43" t="s">
        <v>517</v>
      </c>
      <c r="D186" s="43" t="s">
        <v>518</v>
      </c>
      <c r="E186" s="43" t="s">
        <v>519</v>
      </c>
      <c r="F186" s="5" t="s">
        <v>520</v>
      </c>
      <c r="G186" s="5" t="s">
        <v>343</v>
      </c>
      <c r="H186" s="4">
        <v>0</v>
      </c>
      <c r="I186" s="2">
        <v>710000000</v>
      </c>
      <c r="J186" s="2" t="s">
        <v>11537</v>
      </c>
      <c r="K186" s="2" t="s">
        <v>1034</v>
      </c>
      <c r="L186" s="2" t="s">
        <v>30</v>
      </c>
      <c r="M186" s="6" t="s">
        <v>32</v>
      </c>
      <c r="N186" s="2" t="s">
        <v>47</v>
      </c>
      <c r="O186" s="15" t="s">
        <v>61</v>
      </c>
      <c r="P186" s="36" t="s">
        <v>40</v>
      </c>
      <c r="Q186" s="8" t="s">
        <v>41</v>
      </c>
      <c r="R186" s="2">
        <v>50</v>
      </c>
      <c r="S186" s="9">
        <v>22.32</v>
      </c>
      <c r="T186" s="9">
        <v>1116.07</v>
      </c>
      <c r="U186" s="9">
        <v>1250</v>
      </c>
      <c r="V186" s="2" t="s">
        <v>42</v>
      </c>
      <c r="W186" s="2">
        <v>2014</v>
      </c>
      <c r="X186" s="2"/>
    </row>
    <row r="187" spans="1:24" ht="63.75" outlineLevel="1" x14ac:dyDescent="0.25">
      <c r="A187" s="2" t="s">
        <v>221</v>
      </c>
      <c r="B187" s="3" t="s">
        <v>27</v>
      </c>
      <c r="C187" s="43" t="s">
        <v>521</v>
      </c>
      <c r="D187" s="43" t="s">
        <v>9458</v>
      </c>
      <c r="E187" s="43" t="s">
        <v>522</v>
      </c>
      <c r="F187" s="5" t="s">
        <v>523</v>
      </c>
      <c r="G187" s="5" t="s">
        <v>343</v>
      </c>
      <c r="H187" s="4">
        <v>0</v>
      </c>
      <c r="I187" s="2">
        <v>710000000</v>
      </c>
      <c r="J187" s="2" t="s">
        <v>11537</v>
      </c>
      <c r="K187" s="2" t="s">
        <v>1034</v>
      </c>
      <c r="L187" s="2" t="s">
        <v>30</v>
      </c>
      <c r="M187" s="6" t="s">
        <v>32</v>
      </c>
      <c r="N187" s="2" t="s">
        <v>47</v>
      </c>
      <c r="O187" s="15" t="s">
        <v>61</v>
      </c>
      <c r="P187" s="36" t="s">
        <v>40</v>
      </c>
      <c r="Q187" s="8" t="s">
        <v>41</v>
      </c>
      <c r="R187" s="2">
        <v>50</v>
      </c>
      <c r="S187" s="9">
        <v>89.28</v>
      </c>
      <c r="T187" s="9">
        <v>4464.28</v>
      </c>
      <c r="U187" s="9">
        <v>5000</v>
      </c>
      <c r="V187" s="2" t="s">
        <v>42</v>
      </c>
      <c r="W187" s="2">
        <v>2014</v>
      </c>
      <c r="X187" s="2"/>
    </row>
    <row r="188" spans="1:24" ht="63.75" outlineLevel="1" x14ac:dyDescent="0.25">
      <c r="A188" s="2" t="s">
        <v>222</v>
      </c>
      <c r="B188" s="3" t="s">
        <v>27</v>
      </c>
      <c r="C188" s="43" t="s">
        <v>524</v>
      </c>
      <c r="D188" s="43" t="s">
        <v>844</v>
      </c>
      <c r="E188" s="43" t="s">
        <v>525</v>
      </c>
      <c r="F188" s="5" t="s">
        <v>526</v>
      </c>
      <c r="G188" s="5" t="s">
        <v>343</v>
      </c>
      <c r="H188" s="4">
        <v>0</v>
      </c>
      <c r="I188" s="2">
        <v>710000000</v>
      </c>
      <c r="J188" s="2" t="s">
        <v>11537</v>
      </c>
      <c r="K188" s="2" t="s">
        <v>1034</v>
      </c>
      <c r="L188" s="2" t="s">
        <v>30</v>
      </c>
      <c r="M188" s="6" t="s">
        <v>32</v>
      </c>
      <c r="N188" s="2" t="s">
        <v>47</v>
      </c>
      <c r="O188" s="15" t="s">
        <v>61</v>
      </c>
      <c r="P188" s="36" t="s">
        <v>40</v>
      </c>
      <c r="Q188" s="8" t="s">
        <v>41</v>
      </c>
      <c r="R188" s="2">
        <v>50</v>
      </c>
      <c r="S188" s="9">
        <v>49.1</v>
      </c>
      <c r="T188" s="9">
        <v>2455.35</v>
      </c>
      <c r="U188" s="9">
        <v>2750</v>
      </c>
      <c r="V188" s="2" t="s">
        <v>42</v>
      </c>
      <c r="W188" s="2">
        <v>2014</v>
      </c>
      <c r="X188" s="2"/>
    </row>
    <row r="189" spans="1:24" ht="63.75" outlineLevel="1" x14ac:dyDescent="0.25">
      <c r="A189" s="2" t="s">
        <v>223</v>
      </c>
      <c r="B189" s="3" t="s">
        <v>27</v>
      </c>
      <c r="C189" s="43" t="s">
        <v>527</v>
      </c>
      <c r="D189" s="43" t="s">
        <v>528</v>
      </c>
      <c r="E189" s="43" t="s">
        <v>529</v>
      </c>
      <c r="F189" s="5" t="s">
        <v>530</v>
      </c>
      <c r="G189" s="5" t="s">
        <v>343</v>
      </c>
      <c r="H189" s="4">
        <v>0</v>
      </c>
      <c r="I189" s="2">
        <v>710000000</v>
      </c>
      <c r="J189" s="2" t="s">
        <v>11537</v>
      </c>
      <c r="K189" s="2" t="s">
        <v>1034</v>
      </c>
      <c r="L189" s="2" t="s">
        <v>30</v>
      </c>
      <c r="M189" s="6" t="s">
        <v>32</v>
      </c>
      <c r="N189" s="2" t="s">
        <v>47</v>
      </c>
      <c r="O189" s="15" t="s">
        <v>61</v>
      </c>
      <c r="P189" s="36" t="s">
        <v>34</v>
      </c>
      <c r="Q189" s="2" t="s">
        <v>531</v>
      </c>
      <c r="R189" s="2">
        <v>75</v>
      </c>
      <c r="S189" s="9">
        <v>62.5</v>
      </c>
      <c r="T189" s="9">
        <v>4687.5</v>
      </c>
      <c r="U189" s="9">
        <v>5250</v>
      </c>
      <c r="V189" s="2" t="s">
        <v>42</v>
      </c>
      <c r="W189" s="2">
        <v>2014</v>
      </c>
      <c r="X189" s="2"/>
    </row>
    <row r="190" spans="1:24" ht="63.75" outlineLevel="1" x14ac:dyDescent="0.25">
      <c r="A190" s="2" t="s">
        <v>224</v>
      </c>
      <c r="B190" s="3" t="s">
        <v>27</v>
      </c>
      <c r="C190" s="43" t="s">
        <v>532</v>
      </c>
      <c r="D190" s="43" t="s">
        <v>533</v>
      </c>
      <c r="E190" s="43" t="s">
        <v>533</v>
      </c>
      <c r="F190" s="5" t="s">
        <v>534</v>
      </c>
      <c r="G190" s="5" t="s">
        <v>343</v>
      </c>
      <c r="H190" s="4">
        <v>0</v>
      </c>
      <c r="I190" s="2">
        <v>710000000</v>
      </c>
      <c r="J190" s="2" t="s">
        <v>11537</v>
      </c>
      <c r="K190" s="2" t="s">
        <v>1034</v>
      </c>
      <c r="L190" s="2" t="s">
        <v>30</v>
      </c>
      <c r="M190" s="6" t="s">
        <v>32</v>
      </c>
      <c r="N190" s="2" t="s">
        <v>47</v>
      </c>
      <c r="O190" s="15" t="s">
        <v>61</v>
      </c>
      <c r="P190" s="36" t="s">
        <v>40</v>
      </c>
      <c r="Q190" s="8" t="s">
        <v>41</v>
      </c>
      <c r="R190" s="2">
        <v>80</v>
      </c>
      <c r="S190" s="9">
        <v>89.28</v>
      </c>
      <c r="T190" s="9">
        <v>7142.85</v>
      </c>
      <c r="U190" s="9">
        <v>8000</v>
      </c>
      <c r="V190" s="2" t="s">
        <v>42</v>
      </c>
      <c r="W190" s="2">
        <v>2014</v>
      </c>
      <c r="X190" s="2"/>
    </row>
    <row r="191" spans="1:24" ht="63.75" outlineLevel="1" x14ac:dyDescent="0.25">
      <c r="A191" s="2" t="s">
        <v>225</v>
      </c>
      <c r="B191" s="3" t="s">
        <v>27</v>
      </c>
      <c r="C191" s="43" t="s">
        <v>535</v>
      </c>
      <c r="D191" s="43" t="s">
        <v>536</v>
      </c>
      <c r="E191" s="43" t="s">
        <v>537</v>
      </c>
      <c r="F191" s="5" t="s">
        <v>538</v>
      </c>
      <c r="G191" s="5" t="s">
        <v>343</v>
      </c>
      <c r="H191" s="4">
        <v>0</v>
      </c>
      <c r="I191" s="2">
        <v>710000000</v>
      </c>
      <c r="J191" s="2" t="s">
        <v>11537</v>
      </c>
      <c r="K191" s="2" t="s">
        <v>1034</v>
      </c>
      <c r="L191" s="2" t="s">
        <v>30</v>
      </c>
      <c r="M191" s="6" t="s">
        <v>32</v>
      </c>
      <c r="N191" s="2" t="s">
        <v>47</v>
      </c>
      <c r="O191" s="15" t="s">
        <v>61</v>
      </c>
      <c r="P191" s="36" t="s">
        <v>40</v>
      </c>
      <c r="Q191" s="8" t="s">
        <v>41</v>
      </c>
      <c r="R191" s="2">
        <v>80</v>
      </c>
      <c r="S191" s="9">
        <v>93.75</v>
      </c>
      <c r="T191" s="9">
        <v>7500</v>
      </c>
      <c r="U191" s="9">
        <v>8400</v>
      </c>
      <c r="V191" s="2" t="s">
        <v>42</v>
      </c>
      <c r="W191" s="2">
        <v>2014</v>
      </c>
      <c r="X191" s="2"/>
    </row>
    <row r="192" spans="1:24" ht="63.75" outlineLevel="1" x14ac:dyDescent="0.25">
      <c r="A192" s="2" t="s">
        <v>226</v>
      </c>
      <c r="B192" s="3" t="s">
        <v>27</v>
      </c>
      <c r="C192" s="43" t="s">
        <v>539</v>
      </c>
      <c r="D192" s="43" t="s">
        <v>540</v>
      </c>
      <c r="E192" s="43" t="s">
        <v>541</v>
      </c>
      <c r="F192" s="5" t="s">
        <v>542</v>
      </c>
      <c r="G192" s="5" t="s">
        <v>343</v>
      </c>
      <c r="H192" s="4">
        <v>0</v>
      </c>
      <c r="I192" s="2">
        <v>710000000</v>
      </c>
      <c r="J192" s="2" t="s">
        <v>11537</v>
      </c>
      <c r="K192" s="2" t="s">
        <v>1034</v>
      </c>
      <c r="L192" s="2" t="s">
        <v>30</v>
      </c>
      <c r="M192" s="6" t="s">
        <v>32</v>
      </c>
      <c r="N192" s="2" t="s">
        <v>47</v>
      </c>
      <c r="O192" s="15" t="s">
        <v>61</v>
      </c>
      <c r="P192" s="36" t="s">
        <v>40</v>
      </c>
      <c r="Q192" s="8" t="s">
        <v>41</v>
      </c>
      <c r="R192" s="2">
        <v>80</v>
      </c>
      <c r="S192" s="9">
        <v>22.32</v>
      </c>
      <c r="T192" s="9">
        <v>1785.71</v>
      </c>
      <c r="U192" s="9">
        <v>2000</v>
      </c>
      <c r="V192" s="2" t="s">
        <v>42</v>
      </c>
      <c r="W192" s="2">
        <v>2014</v>
      </c>
      <c r="X192" s="2"/>
    </row>
    <row r="193" spans="1:24" ht="63.75" outlineLevel="1" x14ac:dyDescent="0.25">
      <c r="A193" s="2" t="s">
        <v>227</v>
      </c>
      <c r="B193" s="3" t="s">
        <v>27</v>
      </c>
      <c r="C193" s="43" t="s">
        <v>543</v>
      </c>
      <c r="D193" s="43" t="s">
        <v>544</v>
      </c>
      <c r="E193" s="43" t="s">
        <v>545</v>
      </c>
      <c r="F193" s="5" t="s">
        <v>546</v>
      </c>
      <c r="G193" s="5" t="s">
        <v>343</v>
      </c>
      <c r="H193" s="4">
        <v>0</v>
      </c>
      <c r="I193" s="2">
        <v>710000000</v>
      </c>
      <c r="J193" s="2" t="s">
        <v>11537</v>
      </c>
      <c r="K193" s="2" t="s">
        <v>1034</v>
      </c>
      <c r="L193" s="2" t="s">
        <v>30</v>
      </c>
      <c r="M193" s="6" t="s">
        <v>32</v>
      </c>
      <c r="N193" s="2" t="s">
        <v>47</v>
      </c>
      <c r="O193" s="15" t="s">
        <v>61</v>
      </c>
      <c r="P193" s="36" t="s">
        <v>40</v>
      </c>
      <c r="Q193" s="8" t="s">
        <v>41</v>
      </c>
      <c r="R193" s="2">
        <v>50</v>
      </c>
      <c r="S193" s="9">
        <v>35.71</v>
      </c>
      <c r="T193" s="9">
        <v>1785.71</v>
      </c>
      <c r="U193" s="9">
        <v>2000</v>
      </c>
      <c r="V193" s="2" t="s">
        <v>42</v>
      </c>
      <c r="W193" s="2">
        <v>2014</v>
      </c>
      <c r="X193" s="2"/>
    </row>
    <row r="194" spans="1:24" ht="63.75" outlineLevel="1" x14ac:dyDescent="0.25">
      <c r="A194" s="2" t="s">
        <v>228</v>
      </c>
      <c r="B194" s="3" t="s">
        <v>27</v>
      </c>
      <c r="C194" s="43" t="s">
        <v>547</v>
      </c>
      <c r="D194" s="43" t="s">
        <v>548</v>
      </c>
      <c r="E194" s="43" t="s">
        <v>549</v>
      </c>
      <c r="F194" s="5" t="s">
        <v>550</v>
      </c>
      <c r="G194" s="5" t="s">
        <v>343</v>
      </c>
      <c r="H194" s="4">
        <v>0</v>
      </c>
      <c r="I194" s="2">
        <v>710000000</v>
      </c>
      <c r="J194" s="2" t="s">
        <v>11537</v>
      </c>
      <c r="K194" s="2" t="s">
        <v>1034</v>
      </c>
      <c r="L194" s="2" t="s">
        <v>30</v>
      </c>
      <c r="M194" s="6" t="s">
        <v>32</v>
      </c>
      <c r="N194" s="2" t="s">
        <v>47</v>
      </c>
      <c r="O194" s="15" t="s">
        <v>61</v>
      </c>
      <c r="P194" s="36" t="s">
        <v>40</v>
      </c>
      <c r="Q194" s="8" t="s">
        <v>41</v>
      </c>
      <c r="R194" s="2">
        <v>50</v>
      </c>
      <c r="S194" s="9">
        <v>1191.96</v>
      </c>
      <c r="T194" s="9">
        <v>59598.21</v>
      </c>
      <c r="U194" s="9">
        <v>66750</v>
      </c>
      <c r="V194" s="2" t="s">
        <v>42</v>
      </c>
      <c r="W194" s="2">
        <v>2014</v>
      </c>
      <c r="X194" s="2"/>
    </row>
    <row r="195" spans="1:24" ht="63.75" outlineLevel="1" x14ac:dyDescent="0.25">
      <c r="A195" s="2" t="s">
        <v>229</v>
      </c>
      <c r="B195" s="3" t="s">
        <v>27</v>
      </c>
      <c r="C195" s="43" t="s">
        <v>551</v>
      </c>
      <c r="D195" s="43" t="s">
        <v>548</v>
      </c>
      <c r="E195" s="43" t="s">
        <v>552</v>
      </c>
      <c r="F195" s="5" t="s">
        <v>553</v>
      </c>
      <c r="G195" s="5" t="s">
        <v>343</v>
      </c>
      <c r="H195" s="4">
        <v>0</v>
      </c>
      <c r="I195" s="2">
        <v>710000000</v>
      </c>
      <c r="J195" s="2" t="s">
        <v>11537</v>
      </c>
      <c r="K195" s="2" t="s">
        <v>1034</v>
      </c>
      <c r="L195" s="2" t="s">
        <v>30</v>
      </c>
      <c r="M195" s="6" t="s">
        <v>32</v>
      </c>
      <c r="N195" s="2" t="s">
        <v>47</v>
      </c>
      <c r="O195" s="15" t="s">
        <v>61</v>
      </c>
      <c r="P195" s="36" t="s">
        <v>40</v>
      </c>
      <c r="Q195" s="8" t="s">
        <v>41</v>
      </c>
      <c r="R195" s="2">
        <v>50</v>
      </c>
      <c r="S195" s="9">
        <v>1129.46</v>
      </c>
      <c r="T195" s="9">
        <v>56473.21</v>
      </c>
      <c r="U195" s="9">
        <v>63250</v>
      </c>
      <c r="V195" s="2" t="s">
        <v>42</v>
      </c>
      <c r="W195" s="2">
        <v>2014</v>
      </c>
      <c r="X195" s="2"/>
    </row>
    <row r="196" spans="1:24" ht="63.75" outlineLevel="1" x14ac:dyDescent="0.25">
      <c r="A196" s="2" t="s">
        <v>230</v>
      </c>
      <c r="B196" s="3" t="s">
        <v>27</v>
      </c>
      <c r="C196" s="43" t="s">
        <v>554</v>
      </c>
      <c r="D196" s="43" t="s">
        <v>665</v>
      </c>
      <c r="E196" s="43" t="s">
        <v>555</v>
      </c>
      <c r="F196" s="5" t="s">
        <v>556</v>
      </c>
      <c r="G196" s="5" t="s">
        <v>343</v>
      </c>
      <c r="H196" s="4">
        <v>0</v>
      </c>
      <c r="I196" s="2">
        <v>710000000</v>
      </c>
      <c r="J196" s="2" t="s">
        <v>11537</v>
      </c>
      <c r="K196" s="2" t="s">
        <v>1034</v>
      </c>
      <c r="L196" s="2" t="s">
        <v>30</v>
      </c>
      <c r="M196" s="6" t="s">
        <v>32</v>
      </c>
      <c r="N196" s="2" t="s">
        <v>47</v>
      </c>
      <c r="O196" s="15" t="s">
        <v>61</v>
      </c>
      <c r="P196" s="36" t="s">
        <v>40</v>
      </c>
      <c r="Q196" s="8" t="s">
        <v>41</v>
      </c>
      <c r="R196" s="2">
        <v>50</v>
      </c>
      <c r="S196" s="9">
        <v>84.82</v>
      </c>
      <c r="T196" s="9">
        <v>4241.07</v>
      </c>
      <c r="U196" s="9">
        <v>4750</v>
      </c>
      <c r="V196" s="2" t="s">
        <v>42</v>
      </c>
      <c r="W196" s="2">
        <v>2014</v>
      </c>
      <c r="X196" s="2"/>
    </row>
    <row r="197" spans="1:24" ht="63.75" outlineLevel="1" x14ac:dyDescent="0.25">
      <c r="A197" s="2" t="s">
        <v>231</v>
      </c>
      <c r="B197" s="3" t="s">
        <v>27</v>
      </c>
      <c r="C197" s="43" t="s">
        <v>557</v>
      </c>
      <c r="D197" s="43" t="s">
        <v>665</v>
      </c>
      <c r="E197" s="43" t="s">
        <v>558</v>
      </c>
      <c r="F197" s="5" t="s">
        <v>559</v>
      </c>
      <c r="G197" s="5" t="s">
        <v>343</v>
      </c>
      <c r="H197" s="4">
        <v>0</v>
      </c>
      <c r="I197" s="2">
        <v>710000000</v>
      </c>
      <c r="J197" s="2" t="s">
        <v>11537</v>
      </c>
      <c r="K197" s="2" t="s">
        <v>1034</v>
      </c>
      <c r="L197" s="2" t="s">
        <v>30</v>
      </c>
      <c r="M197" s="6" t="s">
        <v>32</v>
      </c>
      <c r="N197" s="2" t="s">
        <v>47</v>
      </c>
      <c r="O197" s="15" t="s">
        <v>61</v>
      </c>
      <c r="P197" s="36" t="s">
        <v>560</v>
      </c>
      <c r="Q197" s="2" t="s">
        <v>561</v>
      </c>
      <c r="R197" s="2">
        <v>50</v>
      </c>
      <c r="S197" s="9">
        <v>321.42</v>
      </c>
      <c r="T197" s="9">
        <v>16071.42</v>
      </c>
      <c r="U197" s="9">
        <v>18000</v>
      </c>
      <c r="V197" s="2" t="s">
        <v>42</v>
      </c>
      <c r="W197" s="2">
        <v>2014</v>
      </c>
      <c r="X197" s="2"/>
    </row>
    <row r="198" spans="1:24" ht="63.75" outlineLevel="1" x14ac:dyDescent="0.25">
      <c r="A198" s="2" t="s">
        <v>232</v>
      </c>
      <c r="B198" s="3" t="s">
        <v>27</v>
      </c>
      <c r="C198" s="5" t="s">
        <v>562</v>
      </c>
      <c r="D198" s="5" t="s">
        <v>563</v>
      </c>
      <c r="E198" s="5" t="s">
        <v>564</v>
      </c>
      <c r="F198" s="5" t="s">
        <v>565</v>
      </c>
      <c r="G198" s="5" t="s">
        <v>343</v>
      </c>
      <c r="H198" s="4">
        <v>0</v>
      </c>
      <c r="I198" s="2">
        <v>710000000</v>
      </c>
      <c r="J198" s="2" t="s">
        <v>11537</v>
      </c>
      <c r="K198" s="2" t="s">
        <v>1034</v>
      </c>
      <c r="L198" s="2" t="s">
        <v>30</v>
      </c>
      <c r="M198" s="6" t="s">
        <v>32</v>
      </c>
      <c r="N198" s="2" t="s">
        <v>47</v>
      </c>
      <c r="O198" s="15" t="s">
        <v>61</v>
      </c>
      <c r="P198" s="20">
        <v>796</v>
      </c>
      <c r="Q198" s="8" t="s">
        <v>41</v>
      </c>
      <c r="R198" s="2">
        <v>20</v>
      </c>
      <c r="S198" s="9">
        <v>241.07</v>
      </c>
      <c r="T198" s="9">
        <v>4821.42</v>
      </c>
      <c r="U198" s="9">
        <v>5400</v>
      </c>
      <c r="V198" s="2" t="s">
        <v>42</v>
      </c>
      <c r="W198" s="2">
        <v>2014</v>
      </c>
      <c r="X198" s="2"/>
    </row>
    <row r="199" spans="1:24" ht="63.75" outlineLevel="1" x14ac:dyDescent="0.25">
      <c r="A199" s="2" t="s">
        <v>233</v>
      </c>
      <c r="B199" s="3" t="s">
        <v>27</v>
      </c>
      <c r="C199" s="43" t="s">
        <v>566</v>
      </c>
      <c r="D199" s="43" t="s">
        <v>567</v>
      </c>
      <c r="E199" s="43" t="s">
        <v>568</v>
      </c>
      <c r="F199" s="5" t="s">
        <v>569</v>
      </c>
      <c r="G199" s="5" t="s">
        <v>343</v>
      </c>
      <c r="H199" s="4">
        <v>0</v>
      </c>
      <c r="I199" s="2">
        <v>710000000</v>
      </c>
      <c r="J199" s="2" t="s">
        <v>11537</v>
      </c>
      <c r="K199" s="2" t="s">
        <v>1034</v>
      </c>
      <c r="L199" s="2" t="s">
        <v>30</v>
      </c>
      <c r="M199" s="6" t="s">
        <v>32</v>
      </c>
      <c r="N199" s="2" t="s">
        <v>47</v>
      </c>
      <c r="O199" s="15" t="s">
        <v>61</v>
      </c>
      <c r="P199" s="36" t="s">
        <v>40</v>
      </c>
      <c r="Q199" s="8" t="s">
        <v>41</v>
      </c>
      <c r="R199" s="2">
        <v>50</v>
      </c>
      <c r="S199" s="9">
        <v>214.28</v>
      </c>
      <c r="T199" s="9">
        <v>10714.28</v>
      </c>
      <c r="U199" s="9">
        <v>12000</v>
      </c>
      <c r="V199" s="2" t="s">
        <v>42</v>
      </c>
      <c r="W199" s="2">
        <v>2014</v>
      </c>
      <c r="X199" s="2"/>
    </row>
    <row r="200" spans="1:24" ht="63.75" outlineLevel="1" x14ac:dyDescent="0.25">
      <c r="A200" s="2" t="s">
        <v>234</v>
      </c>
      <c r="B200" s="3" t="s">
        <v>27</v>
      </c>
      <c r="C200" s="43" t="s">
        <v>566</v>
      </c>
      <c r="D200" s="43" t="s">
        <v>570</v>
      </c>
      <c r="E200" s="43" t="s">
        <v>568</v>
      </c>
      <c r="F200" s="5" t="s">
        <v>571</v>
      </c>
      <c r="G200" s="5" t="s">
        <v>343</v>
      </c>
      <c r="H200" s="4">
        <v>0</v>
      </c>
      <c r="I200" s="2">
        <v>710000000</v>
      </c>
      <c r="J200" s="2" t="s">
        <v>11537</v>
      </c>
      <c r="K200" s="2" t="s">
        <v>1034</v>
      </c>
      <c r="L200" s="2" t="s">
        <v>30</v>
      </c>
      <c r="M200" s="6" t="s">
        <v>32</v>
      </c>
      <c r="N200" s="2" t="s">
        <v>47</v>
      </c>
      <c r="O200" s="15" t="s">
        <v>61</v>
      </c>
      <c r="P200" s="36" t="s">
        <v>40</v>
      </c>
      <c r="Q200" s="8" t="s">
        <v>41</v>
      </c>
      <c r="R200" s="2">
        <v>50</v>
      </c>
      <c r="S200" s="9">
        <v>71.42</v>
      </c>
      <c r="T200" s="9">
        <v>3571.42</v>
      </c>
      <c r="U200" s="9">
        <v>4000</v>
      </c>
      <c r="V200" s="2" t="s">
        <v>42</v>
      </c>
      <c r="W200" s="2">
        <v>2014</v>
      </c>
      <c r="X200" s="2"/>
    </row>
    <row r="201" spans="1:24" ht="63.75" outlineLevel="1" x14ac:dyDescent="0.25">
      <c r="A201" s="2" t="s">
        <v>235</v>
      </c>
      <c r="B201" s="3" t="s">
        <v>27</v>
      </c>
      <c r="C201" s="43" t="s">
        <v>572</v>
      </c>
      <c r="D201" s="43" t="s">
        <v>573</v>
      </c>
      <c r="E201" s="43" t="s">
        <v>574</v>
      </c>
      <c r="F201" s="5" t="s">
        <v>575</v>
      </c>
      <c r="G201" s="5" t="s">
        <v>343</v>
      </c>
      <c r="H201" s="4">
        <v>0</v>
      </c>
      <c r="I201" s="2">
        <v>710000000</v>
      </c>
      <c r="J201" s="2" t="s">
        <v>11537</v>
      </c>
      <c r="K201" s="2" t="s">
        <v>1034</v>
      </c>
      <c r="L201" s="2" t="s">
        <v>30</v>
      </c>
      <c r="M201" s="6" t="s">
        <v>32</v>
      </c>
      <c r="N201" s="2" t="s">
        <v>47</v>
      </c>
      <c r="O201" s="15" t="s">
        <v>61</v>
      </c>
      <c r="P201" s="36" t="s">
        <v>40</v>
      </c>
      <c r="Q201" s="8" t="s">
        <v>41</v>
      </c>
      <c r="R201" s="2">
        <v>50</v>
      </c>
      <c r="S201" s="9">
        <v>232.14</v>
      </c>
      <c r="T201" s="9">
        <v>11607.14</v>
      </c>
      <c r="U201" s="9">
        <v>13000</v>
      </c>
      <c r="V201" s="2" t="s">
        <v>42</v>
      </c>
      <c r="W201" s="2">
        <v>2014</v>
      </c>
      <c r="X201" s="2"/>
    </row>
    <row r="202" spans="1:24" ht="63.75" outlineLevel="1" x14ac:dyDescent="0.25">
      <c r="A202" s="2" t="s">
        <v>236</v>
      </c>
      <c r="B202" s="3" t="s">
        <v>27</v>
      </c>
      <c r="C202" s="43" t="s">
        <v>576</v>
      </c>
      <c r="D202" s="43" t="s">
        <v>577</v>
      </c>
      <c r="E202" s="43" t="s">
        <v>578</v>
      </c>
      <c r="F202" s="5" t="s">
        <v>579</v>
      </c>
      <c r="G202" s="5" t="s">
        <v>343</v>
      </c>
      <c r="H202" s="4">
        <v>0</v>
      </c>
      <c r="I202" s="2">
        <v>710000000</v>
      </c>
      <c r="J202" s="2" t="s">
        <v>11537</v>
      </c>
      <c r="K202" s="2" t="s">
        <v>1034</v>
      </c>
      <c r="L202" s="2" t="s">
        <v>30</v>
      </c>
      <c r="M202" s="6" t="s">
        <v>32</v>
      </c>
      <c r="N202" s="2" t="s">
        <v>47</v>
      </c>
      <c r="O202" s="15" t="s">
        <v>61</v>
      </c>
      <c r="P202" s="36" t="s">
        <v>40</v>
      </c>
      <c r="Q202" s="8" t="s">
        <v>41</v>
      </c>
      <c r="R202" s="2">
        <v>300</v>
      </c>
      <c r="S202" s="9">
        <v>366.07</v>
      </c>
      <c r="T202" s="9">
        <v>109821.42</v>
      </c>
      <c r="U202" s="9">
        <v>123000</v>
      </c>
      <c r="V202" s="2" t="s">
        <v>42</v>
      </c>
      <c r="W202" s="2">
        <v>2014</v>
      </c>
      <c r="X202" s="2"/>
    </row>
    <row r="203" spans="1:24" ht="63.75" outlineLevel="1" x14ac:dyDescent="0.25">
      <c r="A203" s="2" t="s">
        <v>237</v>
      </c>
      <c r="B203" s="3" t="s">
        <v>27</v>
      </c>
      <c r="C203" s="43" t="s">
        <v>576</v>
      </c>
      <c r="D203" s="43" t="s">
        <v>577</v>
      </c>
      <c r="E203" s="43" t="s">
        <v>578</v>
      </c>
      <c r="F203" s="5" t="s">
        <v>580</v>
      </c>
      <c r="G203" s="5" t="s">
        <v>343</v>
      </c>
      <c r="H203" s="4">
        <v>0</v>
      </c>
      <c r="I203" s="2">
        <v>710000000</v>
      </c>
      <c r="J203" s="2" t="s">
        <v>11537</v>
      </c>
      <c r="K203" s="2" t="s">
        <v>1034</v>
      </c>
      <c r="L203" s="2" t="s">
        <v>30</v>
      </c>
      <c r="M203" s="6" t="s">
        <v>32</v>
      </c>
      <c r="N203" s="2" t="s">
        <v>47</v>
      </c>
      <c r="O203" s="15" t="s">
        <v>61</v>
      </c>
      <c r="P203" s="36" t="s">
        <v>40</v>
      </c>
      <c r="Q203" s="8" t="s">
        <v>41</v>
      </c>
      <c r="R203" s="2">
        <v>300</v>
      </c>
      <c r="S203" s="9">
        <v>366.07</v>
      </c>
      <c r="T203" s="9">
        <v>109821.42</v>
      </c>
      <c r="U203" s="9">
        <v>123000</v>
      </c>
      <c r="V203" s="2" t="s">
        <v>42</v>
      </c>
      <c r="W203" s="2">
        <v>2014</v>
      </c>
      <c r="X203" s="2"/>
    </row>
    <row r="204" spans="1:24" ht="63.75" outlineLevel="1" x14ac:dyDescent="0.25">
      <c r="A204" s="2" t="s">
        <v>238</v>
      </c>
      <c r="B204" s="3" t="s">
        <v>27</v>
      </c>
      <c r="C204" s="43" t="s">
        <v>581</v>
      </c>
      <c r="D204" s="43" t="s">
        <v>73</v>
      </c>
      <c r="E204" s="43" t="s">
        <v>582</v>
      </c>
      <c r="F204" s="5" t="s">
        <v>583</v>
      </c>
      <c r="G204" s="5" t="s">
        <v>343</v>
      </c>
      <c r="H204" s="4">
        <v>0</v>
      </c>
      <c r="I204" s="2">
        <v>710000000</v>
      </c>
      <c r="J204" s="2" t="s">
        <v>11537</v>
      </c>
      <c r="K204" s="2" t="s">
        <v>1034</v>
      </c>
      <c r="L204" s="2" t="s">
        <v>30</v>
      </c>
      <c r="M204" s="6" t="s">
        <v>32</v>
      </c>
      <c r="N204" s="2" t="s">
        <v>47</v>
      </c>
      <c r="O204" s="15" t="s">
        <v>61</v>
      </c>
      <c r="P204" s="36" t="s">
        <v>40</v>
      </c>
      <c r="Q204" s="8" t="s">
        <v>41</v>
      </c>
      <c r="R204" s="2">
        <v>10</v>
      </c>
      <c r="S204" s="9">
        <v>892.85</v>
      </c>
      <c r="T204" s="9">
        <v>8928.57</v>
      </c>
      <c r="U204" s="9">
        <v>10000</v>
      </c>
      <c r="V204" s="2" t="s">
        <v>42</v>
      </c>
      <c r="W204" s="2">
        <v>2014</v>
      </c>
      <c r="X204" s="2"/>
    </row>
    <row r="205" spans="1:24" ht="63.75" outlineLevel="1" x14ac:dyDescent="0.25">
      <c r="A205" s="2" t="s">
        <v>239</v>
      </c>
      <c r="B205" s="3" t="s">
        <v>27</v>
      </c>
      <c r="C205" s="43" t="s">
        <v>584</v>
      </c>
      <c r="D205" s="43" t="s">
        <v>73</v>
      </c>
      <c r="E205" s="43" t="s">
        <v>585</v>
      </c>
      <c r="F205" s="5" t="s">
        <v>586</v>
      </c>
      <c r="G205" s="5" t="s">
        <v>343</v>
      </c>
      <c r="H205" s="4">
        <v>0</v>
      </c>
      <c r="I205" s="2">
        <v>710000000</v>
      </c>
      <c r="J205" s="2" t="s">
        <v>11537</v>
      </c>
      <c r="K205" s="2" t="s">
        <v>1034</v>
      </c>
      <c r="L205" s="2" t="s">
        <v>30</v>
      </c>
      <c r="M205" s="6" t="s">
        <v>32</v>
      </c>
      <c r="N205" s="2" t="s">
        <v>47</v>
      </c>
      <c r="O205" s="15" t="s">
        <v>61</v>
      </c>
      <c r="P205" s="36" t="s">
        <v>40</v>
      </c>
      <c r="Q205" s="8" t="s">
        <v>41</v>
      </c>
      <c r="R205" s="2">
        <v>10</v>
      </c>
      <c r="S205" s="9">
        <v>339.28</v>
      </c>
      <c r="T205" s="9">
        <v>3392.85</v>
      </c>
      <c r="U205" s="9">
        <v>3800</v>
      </c>
      <c r="V205" s="2" t="s">
        <v>42</v>
      </c>
      <c r="W205" s="2">
        <v>2014</v>
      </c>
      <c r="X205" s="2"/>
    </row>
    <row r="206" spans="1:24" ht="63.75" outlineLevel="1" x14ac:dyDescent="0.25">
      <c r="A206" s="2" t="s">
        <v>240</v>
      </c>
      <c r="B206" s="3" t="s">
        <v>27</v>
      </c>
      <c r="C206" s="43" t="s">
        <v>587</v>
      </c>
      <c r="D206" s="43" t="s">
        <v>73</v>
      </c>
      <c r="E206" s="43" t="s">
        <v>588</v>
      </c>
      <c r="F206" s="5" t="s">
        <v>589</v>
      </c>
      <c r="G206" s="5" t="s">
        <v>343</v>
      </c>
      <c r="H206" s="4">
        <v>0</v>
      </c>
      <c r="I206" s="2">
        <v>710000000</v>
      </c>
      <c r="J206" s="2" t="s">
        <v>11537</v>
      </c>
      <c r="K206" s="2" t="s">
        <v>1034</v>
      </c>
      <c r="L206" s="2" t="s">
        <v>30</v>
      </c>
      <c r="M206" s="6" t="s">
        <v>32</v>
      </c>
      <c r="N206" s="2" t="s">
        <v>47</v>
      </c>
      <c r="O206" s="15" t="s">
        <v>61</v>
      </c>
      <c r="P206" s="36" t="s">
        <v>40</v>
      </c>
      <c r="Q206" s="8" t="s">
        <v>41</v>
      </c>
      <c r="R206" s="2">
        <v>10</v>
      </c>
      <c r="S206" s="9">
        <v>321.42</v>
      </c>
      <c r="T206" s="9">
        <v>3214.28</v>
      </c>
      <c r="U206" s="9">
        <v>3600</v>
      </c>
      <c r="V206" s="2" t="s">
        <v>42</v>
      </c>
      <c r="W206" s="2">
        <v>2014</v>
      </c>
      <c r="X206" s="2"/>
    </row>
    <row r="207" spans="1:24" ht="63.75" outlineLevel="1" x14ac:dyDescent="0.25">
      <c r="A207" s="2" t="s">
        <v>241</v>
      </c>
      <c r="B207" s="3" t="s">
        <v>27</v>
      </c>
      <c r="C207" s="43" t="s">
        <v>590</v>
      </c>
      <c r="D207" s="43" t="s">
        <v>591</v>
      </c>
      <c r="E207" s="43" t="s">
        <v>592</v>
      </c>
      <c r="F207" s="5" t="s">
        <v>593</v>
      </c>
      <c r="G207" s="5" t="s">
        <v>343</v>
      </c>
      <c r="H207" s="4">
        <v>0</v>
      </c>
      <c r="I207" s="2">
        <v>710000000</v>
      </c>
      <c r="J207" s="2" t="s">
        <v>11537</v>
      </c>
      <c r="K207" s="2" t="s">
        <v>1034</v>
      </c>
      <c r="L207" s="2" t="s">
        <v>30</v>
      </c>
      <c r="M207" s="6" t="s">
        <v>32</v>
      </c>
      <c r="N207" s="2" t="s">
        <v>47</v>
      </c>
      <c r="O207" s="15" t="s">
        <v>61</v>
      </c>
      <c r="P207" s="36" t="s">
        <v>40</v>
      </c>
      <c r="Q207" s="8" t="s">
        <v>41</v>
      </c>
      <c r="R207" s="2">
        <v>20</v>
      </c>
      <c r="S207" s="9">
        <v>31.25</v>
      </c>
      <c r="T207" s="9">
        <v>625</v>
      </c>
      <c r="U207" s="9">
        <v>700</v>
      </c>
      <c r="V207" s="2" t="s">
        <v>42</v>
      </c>
      <c r="W207" s="2">
        <v>2014</v>
      </c>
      <c r="X207" s="2"/>
    </row>
    <row r="208" spans="1:24" ht="63.75" outlineLevel="1" x14ac:dyDescent="0.25">
      <c r="A208" s="2" t="s">
        <v>242</v>
      </c>
      <c r="B208" s="3" t="s">
        <v>27</v>
      </c>
      <c r="C208" s="43" t="s">
        <v>594</v>
      </c>
      <c r="D208" s="43" t="s">
        <v>83</v>
      </c>
      <c r="E208" s="43" t="s">
        <v>595</v>
      </c>
      <c r="F208" s="5" t="s">
        <v>596</v>
      </c>
      <c r="G208" s="5" t="s">
        <v>343</v>
      </c>
      <c r="H208" s="4">
        <v>0</v>
      </c>
      <c r="I208" s="2">
        <v>710000000</v>
      </c>
      <c r="J208" s="2" t="s">
        <v>11537</v>
      </c>
      <c r="K208" s="2" t="s">
        <v>1034</v>
      </c>
      <c r="L208" s="2" t="s">
        <v>30</v>
      </c>
      <c r="M208" s="6" t="s">
        <v>32</v>
      </c>
      <c r="N208" s="2" t="s">
        <v>47</v>
      </c>
      <c r="O208" s="15" t="s">
        <v>61</v>
      </c>
      <c r="P208" s="36" t="s">
        <v>40</v>
      </c>
      <c r="Q208" s="8" t="s">
        <v>41</v>
      </c>
      <c r="R208" s="2">
        <v>200</v>
      </c>
      <c r="S208" s="9">
        <v>44.64</v>
      </c>
      <c r="T208" s="9">
        <v>8928.57</v>
      </c>
      <c r="U208" s="9">
        <v>10000</v>
      </c>
      <c r="V208" s="2" t="s">
        <v>42</v>
      </c>
      <c r="W208" s="2">
        <v>2014</v>
      </c>
      <c r="X208" s="2"/>
    </row>
    <row r="209" spans="1:24" ht="63.75" outlineLevel="1" x14ac:dyDescent="0.25">
      <c r="A209" s="2" t="s">
        <v>243</v>
      </c>
      <c r="B209" s="3" t="s">
        <v>27</v>
      </c>
      <c r="C209" s="43" t="s">
        <v>594</v>
      </c>
      <c r="D209" s="43" t="s">
        <v>83</v>
      </c>
      <c r="E209" s="43" t="s">
        <v>595</v>
      </c>
      <c r="F209" s="5" t="s">
        <v>597</v>
      </c>
      <c r="G209" s="5" t="s">
        <v>343</v>
      </c>
      <c r="H209" s="4">
        <v>0</v>
      </c>
      <c r="I209" s="2">
        <v>710000000</v>
      </c>
      <c r="J209" s="2" t="s">
        <v>11537</v>
      </c>
      <c r="K209" s="2" t="s">
        <v>1034</v>
      </c>
      <c r="L209" s="2" t="s">
        <v>30</v>
      </c>
      <c r="M209" s="6" t="s">
        <v>32</v>
      </c>
      <c r="N209" s="2" t="s">
        <v>47</v>
      </c>
      <c r="O209" s="15" t="s">
        <v>61</v>
      </c>
      <c r="P209" s="36" t="s">
        <v>40</v>
      </c>
      <c r="Q209" s="8" t="s">
        <v>41</v>
      </c>
      <c r="R209" s="2">
        <v>50</v>
      </c>
      <c r="S209" s="9">
        <v>44.64</v>
      </c>
      <c r="T209" s="9">
        <v>2232.14</v>
      </c>
      <c r="U209" s="9">
        <v>2500</v>
      </c>
      <c r="V209" s="2" t="s">
        <v>42</v>
      </c>
      <c r="W209" s="2">
        <v>2014</v>
      </c>
      <c r="X209" s="2"/>
    </row>
    <row r="210" spans="1:24" ht="63.75" outlineLevel="1" x14ac:dyDescent="0.25">
      <c r="A210" s="2" t="s">
        <v>244</v>
      </c>
      <c r="B210" s="3" t="s">
        <v>27</v>
      </c>
      <c r="C210" s="43" t="s">
        <v>598</v>
      </c>
      <c r="D210" s="43" t="s">
        <v>83</v>
      </c>
      <c r="E210" s="43" t="s">
        <v>599</v>
      </c>
      <c r="F210" s="5" t="s">
        <v>600</v>
      </c>
      <c r="G210" s="5" t="s">
        <v>343</v>
      </c>
      <c r="H210" s="4">
        <v>0</v>
      </c>
      <c r="I210" s="2">
        <v>710000000</v>
      </c>
      <c r="J210" s="2" t="s">
        <v>11537</v>
      </c>
      <c r="K210" s="2" t="s">
        <v>1034</v>
      </c>
      <c r="L210" s="2" t="s">
        <v>30</v>
      </c>
      <c r="M210" s="6" t="s">
        <v>32</v>
      </c>
      <c r="N210" s="2" t="s">
        <v>47</v>
      </c>
      <c r="O210" s="15" t="s">
        <v>61</v>
      </c>
      <c r="P210" s="36" t="s">
        <v>40</v>
      </c>
      <c r="Q210" s="8" t="s">
        <v>41</v>
      </c>
      <c r="R210" s="2">
        <v>50</v>
      </c>
      <c r="S210" s="9">
        <v>40.17</v>
      </c>
      <c r="T210" s="9">
        <v>2008.92</v>
      </c>
      <c r="U210" s="9">
        <v>2250</v>
      </c>
      <c r="V210" s="2" t="s">
        <v>42</v>
      </c>
      <c r="W210" s="2">
        <v>2014</v>
      </c>
      <c r="X210" s="2"/>
    </row>
    <row r="211" spans="1:24" ht="63.75" outlineLevel="1" x14ac:dyDescent="0.25">
      <c r="A211" s="2" t="s">
        <v>245</v>
      </c>
      <c r="B211" s="3" t="s">
        <v>27</v>
      </c>
      <c r="C211" s="43" t="s">
        <v>82</v>
      </c>
      <c r="D211" s="43" t="s">
        <v>83</v>
      </c>
      <c r="E211" s="43" t="s">
        <v>84</v>
      </c>
      <c r="F211" s="5" t="s">
        <v>601</v>
      </c>
      <c r="G211" s="5" t="s">
        <v>343</v>
      </c>
      <c r="H211" s="4">
        <v>0</v>
      </c>
      <c r="I211" s="2">
        <v>710000000</v>
      </c>
      <c r="J211" s="2" t="s">
        <v>11537</v>
      </c>
      <c r="K211" s="2" t="s">
        <v>1034</v>
      </c>
      <c r="L211" s="2" t="s">
        <v>30</v>
      </c>
      <c r="M211" s="6" t="s">
        <v>32</v>
      </c>
      <c r="N211" s="2" t="s">
        <v>47</v>
      </c>
      <c r="O211" s="15" t="s">
        <v>61</v>
      </c>
      <c r="P211" s="36" t="s">
        <v>40</v>
      </c>
      <c r="Q211" s="8" t="s">
        <v>41</v>
      </c>
      <c r="R211" s="2">
        <v>200</v>
      </c>
      <c r="S211" s="9">
        <v>66.959999999999994</v>
      </c>
      <c r="T211" s="9">
        <v>13392.85</v>
      </c>
      <c r="U211" s="9">
        <v>15000</v>
      </c>
      <c r="V211" s="2" t="s">
        <v>42</v>
      </c>
      <c r="W211" s="2">
        <v>2014</v>
      </c>
      <c r="X211" s="2"/>
    </row>
    <row r="212" spans="1:24" ht="63.75" outlineLevel="1" x14ac:dyDescent="0.25">
      <c r="A212" s="2" t="s">
        <v>246</v>
      </c>
      <c r="B212" s="3" t="s">
        <v>27</v>
      </c>
      <c r="C212" s="43" t="s">
        <v>602</v>
      </c>
      <c r="D212" s="43" t="s">
        <v>83</v>
      </c>
      <c r="E212" s="43" t="s">
        <v>519</v>
      </c>
      <c r="F212" s="5" t="s">
        <v>603</v>
      </c>
      <c r="G212" s="5" t="s">
        <v>343</v>
      </c>
      <c r="H212" s="4">
        <v>0</v>
      </c>
      <c r="I212" s="2">
        <v>710000000</v>
      </c>
      <c r="J212" s="2" t="s">
        <v>11537</v>
      </c>
      <c r="K212" s="2" t="s">
        <v>1034</v>
      </c>
      <c r="L212" s="2" t="s">
        <v>30</v>
      </c>
      <c r="M212" s="6" t="s">
        <v>32</v>
      </c>
      <c r="N212" s="2" t="s">
        <v>47</v>
      </c>
      <c r="O212" s="15" t="s">
        <v>61</v>
      </c>
      <c r="P212" s="36" t="s">
        <v>40</v>
      </c>
      <c r="Q212" s="2" t="s">
        <v>531</v>
      </c>
      <c r="R212" s="2">
        <v>20</v>
      </c>
      <c r="S212" s="9">
        <v>89.28</v>
      </c>
      <c r="T212" s="9">
        <v>1785.71</v>
      </c>
      <c r="U212" s="9">
        <v>2000</v>
      </c>
      <c r="V212" s="2" t="s">
        <v>42</v>
      </c>
      <c r="W212" s="2">
        <v>2014</v>
      </c>
      <c r="X212" s="2"/>
    </row>
    <row r="213" spans="1:24" ht="63.75" outlineLevel="1" x14ac:dyDescent="0.25">
      <c r="A213" s="2" t="s">
        <v>247</v>
      </c>
      <c r="B213" s="3" t="s">
        <v>27</v>
      </c>
      <c r="C213" s="43" t="s">
        <v>604</v>
      </c>
      <c r="D213" s="43" t="s">
        <v>605</v>
      </c>
      <c r="E213" s="43" t="s">
        <v>606</v>
      </c>
      <c r="F213" s="5" t="s">
        <v>607</v>
      </c>
      <c r="G213" s="5" t="s">
        <v>343</v>
      </c>
      <c r="H213" s="4">
        <v>0</v>
      </c>
      <c r="I213" s="2">
        <v>710000000</v>
      </c>
      <c r="J213" s="2" t="s">
        <v>11537</v>
      </c>
      <c r="K213" s="2" t="s">
        <v>1034</v>
      </c>
      <c r="L213" s="2" t="s">
        <v>30</v>
      </c>
      <c r="M213" s="6" t="s">
        <v>32</v>
      </c>
      <c r="N213" s="2" t="s">
        <v>47</v>
      </c>
      <c r="O213" s="15" t="s">
        <v>61</v>
      </c>
      <c r="P213" s="36" t="s">
        <v>40</v>
      </c>
      <c r="Q213" s="8" t="s">
        <v>41</v>
      </c>
      <c r="R213" s="2">
        <v>100</v>
      </c>
      <c r="S213" s="9">
        <v>62.5</v>
      </c>
      <c r="T213" s="9">
        <v>6250</v>
      </c>
      <c r="U213" s="9">
        <v>7000</v>
      </c>
      <c r="V213" s="2" t="s">
        <v>42</v>
      </c>
      <c r="W213" s="2">
        <v>2014</v>
      </c>
      <c r="X213" s="2"/>
    </row>
    <row r="214" spans="1:24" ht="63.75" outlineLevel="1" x14ac:dyDescent="0.25">
      <c r="A214" s="2" t="s">
        <v>248</v>
      </c>
      <c r="B214" s="3" t="s">
        <v>27</v>
      </c>
      <c r="C214" s="43" t="s">
        <v>604</v>
      </c>
      <c r="D214" s="43" t="s">
        <v>605</v>
      </c>
      <c r="E214" s="43" t="s">
        <v>606</v>
      </c>
      <c r="F214" s="5" t="s">
        <v>608</v>
      </c>
      <c r="G214" s="5" t="s">
        <v>343</v>
      </c>
      <c r="H214" s="4">
        <v>0</v>
      </c>
      <c r="I214" s="2">
        <v>710000000</v>
      </c>
      <c r="J214" s="2" t="s">
        <v>11537</v>
      </c>
      <c r="K214" s="2" t="s">
        <v>1034</v>
      </c>
      <c r="L214" s="2" t="s">
        <v>30</v>
      </c>
      <c r="M214" s="6" t="s">
        <v>32</v>
      </c>
      <c r="N214" s="2" t="s">
        <v>47</v>
      </c>
      <c r="O214" s="15" t="s">
        <v>61</v>
      </c>
      <c r="P214" s="36" t="s">
        <v>40</v>
      </c>
      <c r="Q214" s="8" t="s">
        <v>41</v>
      </c>
      <c r="R214" s="2">
        <v>1000</v>
      </c>
      <c r="S214" s="9">
        <v>40.17</v>
      </c>
      <c r="T214" s="9">
        <v>40178.57</v>
      </c>
      <c r="U214" s="9">
        <v>45000</v>
      </c>
      <c r="V214" s="2" t="s">
        <v>42</v>
      </c>
      <c r="W214" s="2">
        <v>2014</v>
      </c>
      <c r="X214" s="2"/>
    </row>
    <row r="215" spans="1:24" ht="63.75" outlineLevel="1" x14ac:dyDescent="0.25">
      <c r="A215" s="2" t="s">
        <v>249</v>
      </c>
      <c r="B215" s="3" t="s">
        <v>27</v>
      </c>
      <c r="C215" s="43" t="s">
        <v>609</v>
      </c>
      <c r="D215" s="43" t="s">
        <v>610</v>
      </c>
      <c r="E215" s="43" t="s">
        <v>611</v>
      </c>
      <c r="F215" s="2" t="s">
        <v>29</v>
      </c>
      <c r="G215" s="5" t="s">
        <v>343</v>
      </c>
      <c r="H215" s="4">
        <v>0</v>
      </c>
      <c r="I215" s="2">
        <v>710000000</v>
      </c>
      <c r="J215" s="2" t="s">
        <v>11537</v>
      </c>
      <c r="K215" s="2" t="s">
        <v>1034</v>
      </c>
      <c r="L215" s="2" t="s">
        <v>30</v>
      </c>
      <c r="M215" s="6" t="s">
        <v>32</v>
      </c>
      <c r="N215" s="2" t="s">
        <v>47</v>
      </c>
      <c r="O215" s="15" t="s">
        <v>61</v>
      </c>
      <c r="P215" s="36" t="s">
        <v>40</v>
      </c>
      <c r="Q215" s="8" t="s">
        <v>41</v>
      </c>
      <c r="R215" s="2">
        <v>50</v>
      </c>
      <c r="S215" s="9">
        <v>169.64</v>
      </c>
      <c r="T215" s="9">
        <v>8482.14</v>
      </c>
      <c r="U215" s="9">
        <v>9500</v>
      </c>
      <c r="V215" s="2" t="s">
        <v>42</v>
      </c>
      <c r="W215" s="2">
        <v>2014</v>
      </c>
      <c r="X215" s="2"/>
    </row>
    <row r="216" spans="1:24" ht="63.75" outlineLevel="1" x14ac:dyDescent="0.25">
      <c r="A216" s="2" t="s">
        <v>250</v>
      </c>
      <c r="B216" s="3" t="s">
        <v>27</v>
      </c>
      <c r="C216" s="43" t="s">
        <v>609</v>
      </c>
      <c r="D216" s="43" t="s">
        <v>610</v>
      </c>
      <c r="E216" s="43" t="s">
        <v>611</v>
      </c>
      <c r="F216" s="5" t="s">
        <v>612</v>
      </c>
      <c r="G216" s="5" t="s">
        <v>343</v>
      </c>
      <c r="H216" s="4">
        <v>0</v>
      </c>
      <c r="I216" s="2">
        <v>710000000</v>
      </c>
      <c r="J216" s="2" t="s">
        <v>11537</v>
      </c>
      <c r="K216" s="2" t="s">
        <v>1034</v>
      </c>
      <c r="L216" s="2" t="s">
        <v>30</v>
      </c>
      <c r="M216" s="6" t="s">
        <v>32</v>
      </c>
      <c r="N216" s="2" t="s">
        <v>47</v>
      </c>
      <c r="O216" s="15" t="s">
        <v>61</v>
      </c>
      <c r="P216" s="36" t="s">
        <v>40</v>
      </c>
      <c r="Q216" s="8" t="s">
        <v>41</v>
      </c>
      <c r="R216" s="2">
        <v>75</v>
      </c>
      <c r="S216" s="9">
        <v>357.14</v>
      </c>
      <c r="T216" s="9">
        <v>26785.71</v>
      </c>
      <c r="U216" s="9">
        <v>30000</v>
      </c>
      <c r="V216" s="2" t="s">
        <v>42</v>
      </c>
      <c r="W216" s="2">
        <v>2014</v>
      </c>
      <c r="X216" s="2"/>
    </row>
    <row r="217" spans="1:24" ht="63.75" outlineLevel="1" x14ac:dyDescent="0.25">
      <c r="A217" s="2" t="s">
        <v>251</v>
      </c>
      <c r="B217" s="3" t="s">
        <v>27</v>
      </c>
      <c r="C217" s="43" t="s">
        <v>613</v>
      </c>
      <c r="D217" s="43" t="s">
        <v>614</v>
      </c>
      <c r="E217" s="43" t="s">
        <v>615</v>
      </c>
      <c r="F217" s="5" t="s">
        <v>616</v>
      </c>
      <c r="G217" s="5" t="s">
        <v>343</v>
      </c>
      <c r="H217" s="4">
        <v>0</v>
      </c>
      <c r="I217" s="2">
        <v>710000000</v>
      </c>
      <c r="J217" s="2" t="s">
        <v>11537</v>
      </c>
      <c r="K217" s="2" t="s">
        <v>1034</v>
      </c>
      <c r="L217" s="2" t="s">
        <v>30</v>
      </c>
      <c r="M217" s="6" t="s">
        <v>32</v>
      </c>
      <c r="N217" s="2" t="s">
        <v>47</v>
      </c>
      <c r="O217" s="15" t="s">
        <v>61</v>
      </c>
      <c r="P217" s="36" t="s">
        <v>493</v>
      </c>
      <c r="Q217" s="2" t="s">
        <v>531</v>
      </c>
      <c r="R217" s="2">
        <v>100</v>
      </c>
      <c r="S217" s="9">
        <v>34.82</v>
      </c>
      <c r="T217" s="9">
        <v>3482.14</v>
      </c>
      <c r="U217" s="9">
        <v>3900</v>
      </c>
      <c r="V217" s="2" t="s">
        <v>42</v>
      </c>
      <c r="W217" s="2">
        <v>2014</v>
      </c>
      <c r="X217" s="2"/>
    </row>
    <row r="218" spans="1:24" ht="63.75" outlineLevel="1" x14ac:dyDescent="0.25">
      <c r="A218" s="2" t="s">
        <v>252</v>
      </c>
      <c r="B218" s="3" t="s">
        <v>27</v>
      </c>
      <c r="C218" s="43" t="s">
        <v>613</v>
      </c>
      <c r="D218" s="43" t="s">
        <v>614</v>
      </c>
      <c r="E218" s="43" t="s">
        <v>615</v>
      </c>
      <c r="F218" s="5" t="s">
        <v>617</v>
      </c>
      <c r="G218" s="5" t="s">
        <v>343</v>
      </c>
      <c r="H218" s="4">
        <v>0</v>
      </c>
      <c r="I218" s="2">
        <v>710000000</v>
      </c>
      <c r="J218" s="2" t="s">
        <v>11537</v>
      </c>
      <c r="K218" s="2" t="s">
        <v>1034</v>
      </c>
      <c r="L218" s="2" t="s">
        <v>30</v>
      </c>
      <c r="M218" s="6" t="s">
        <v>32</v>
      </c>
      <c r="N218" s="2" t="s">
        <v>47</v>
      </c>
      <c r="O218" s="15" t="s">
        <v>61</v>
      </c>
      <c r="P218" s="36" t="s">
        <v>493</v>
      </c>
      <c r="Q218" s="2" t="s">
        <v>531</v>
      </c>
      <c r="R218" s="2">
        <v>99</v>
      </c>
      <c r="S218" s="9">
        <v>22.32</v>
      </c>
      <c r="T218" s="9">
        <v>2209.8200000000002</v>
      </c>
      <c r="U218" s="9">
        <v>2475</v>
      </c>
      <c r="V218" s="2" t="s">
        <v>42</v>
      </c>
      <c r="W218" s="2">
        <v>2014</v>
      </c>
      <c r="X218" s="2"/>
    </row>
    <row r="219" spans="1:24" ht="63.75" outlineLevel="1" x14ac:dyDescent="0.25">
      <c r="A219" s="2" t="s">
        <v>253</v>
      </c>
      <c r="B219" s="3" t="s">
        <v>27</v>
      </c>
      <c r="C219" s="43" t="s">
        <v>618</v>
      </c>
      <c r="D219" s="43" t="s">
        <v>619</v>
      </c>
      <c r="E219" s="43" t="s">
        <v>519</v>
      </c>
      <c r="F219" s="5" t="s">
        <v>620</v>
      </c>
      <c r="G219" s="5" t="s">
        <v>343</v>
      </c>
      <c r="H219" s="4">
        <v>0</v>
      </c>
      <c r="I219" s="2">
        <v>710000000</v>
      </c>
      <c r="J219" s="2" t="s">
        <v>11537</v>
      </c>
      <c r="K219" s="2" t="s">
        <v>1034</v>
      </c>
      <c r="L219" s="2" t="s">
        <v>30</v>
      </c>
      <c r="M219" s="6" t="s">
        <v>32</v>
      </c>
      <c r="N219" s="2" t="s">
        <v>47</v>
      </c>
      <c r="O219" s="15" t="s">
        <v>61</v>
      </c>
      <c r="P219" s="36" t="s">
        <v>40</v>
      </c>
      <c r="Q219" s="2" t="s">
        <v>531</v>
      </c>
      <c r="R219" s="2">
        <v>100</v>
      </c>
      <c r="S219" s="9">
        <v>31.25</v>
      </c>
      <c r="T219" s="9">
        <v>3125</v>
      </c>
      <c r="U219" s="9">
        <v>3500</v>
      </c>
      <c r="V219" s="2" t="s">
        <v>42</v>
      </c>
      <c r="W219" s="2">
        <v>2014</v>
      </c>
      <c r="X219" s="2"/>
    </row>
    <row r="220" spans="1:24" ht="63.75" outlineLevel="1" x14ac:dyDescent="0.25">
      <c r="A220" s="2" t="s">
        <v>254</v>
      </c>
      <c r="B220" s="3" t="s">
        <v>27</v>
      </c>
      <c r="C220" s="43" t="s">
        <v>618</v>
      </c>
      <c r="D220" s="43" t="s">
        <v>619</v>
      </c>
      <c r="E220" s="43" t="s">
        <v>519</v>
      </c>
      <c r="F220" s="5" t="s">
        <v>621</v>
      </c>
      <c r="G220" s="5" t="s">
        <v>343</v>
      </c>
      <c r="H220" s="4">
        <v>0</v>
      </c>
      <c r="I220" s="2">
        <v>710000000</v>
      </c>
      <c r="J220" s="2" t="s">
        <v>11537</v>
      </c>
      <c r="K220" s="2" t="s">
        <v>1034</v>
      </c>
      <c r="L220" s="2" t="s">
        <v>30</v>
      </c>
      <c r="M220" s="6" t="s">
        <v>32</v>
      </c>
      <c r="N220" s="2" t="s">
        <v>47</v>
      </c>
      <c r="O220" s="15" t="s">
        <v>61</v>
      </c>
      <c r="P220" s="36" t="s">
        <v>40</v>
      </c>
      <c r="Q220" s="2" t="s">
        <v>531</v>
      </c>
      <c r="R220" s="2">
        <v>100</v>
      </c>
      <c r="S220" s="9">
        <v>30.35</v>
      </c>
      <c r="T220" s="9">
        <v>3035.71</v>
      </c>
      <c r="U220" s="9">
        <v>3400</v>
      </c>
      <c r="V220" s="2" t="s">
        <v>42</v>
      </c>
      <c r="W220" s="2">
        <v>2014</v>
      </c>
      <c r="X220" s="2"/>
    </row>
    <row r="221" spans="1:24" ht="63.75" outlineLevel="1" x14ac:dyDescent="0.25">
      <c r="A221" s="2" t="s">
        <v>255</v>
      </c>
      <c r="B221" s="3" t="s">
        <v>27</v>
      </c>
      <c r="C221" s="43" t="s">
        <v>618</v>
      </c>
      <c r="D221" s="43" t="s">
        <v>619</v>
      </c>
      <c r="E221" s="43" t="s">
        <v>519</v>
      </c>
      <c r="F221" s="5" t="s">
        <v>622</v>
      </c>
      <c r="G221" s="5" t="s">
        <v>343</v>
      </c>
      <c r="H221" s="4">
        <v>0</v>
      </c>
      <c r="I221" s="2">
        <v>710000000</v>
      </c>
      <c r="J221" s="2" t="s">
        <v>11537</v>
      </c>
      <c r="K221" s="2" t="s">
        <v>1034</v>
      </c>
      <c r="L221" s="2" t="s">
        <v>30</v>
      </c>
      <c r="M221" s="6" t="s">
        <v>32</v>
      </c>
      <c r="N221" s="2" t="s">
        <v>47</v>
      </c>
      <c r="O221" s="15" t="s">
        <v>61</v>
      </c>
      <c r="P221" s="36" t="s">
        <v>40</v>
      </c>
      <c r="Q221" s="2" t="s">
        <v>531</v>
      </c>
      <c r="R221" s="2">
        <v>100</v>
      </c>
      <c r="S221" s="9">
        <v>80.349999999999994</v>
      </c>
      <c r="T221" s="9">
        <v>8035.71</v>
      </c>
      <c r="U221" s="9">
        <v>9000</v>
      </c>
      <c r="V221" s="2" t="s">
        <v>42</v>
      </c>
      <c r="W221" s="2">
        <v>2014</v>
      </c>
      <c r="X221" s="2"/>
    </row>
    <row r="222" spans="1:24" ht="63.75" outlineLevel="1" x14ac:dyDescent="0.25">
      <c r="A222" s="2" t="s">
        <v>256</v>
      </c>
      <c r="B222" s="3" t="s">
        <v>27</v>
      </c>
      <c r="C222" s="43" t="s">
        <v>623</v>
      </c>
      <c r="D222" s="43" t="s">
        <v>624</v>
      </c>
      <c r="E222" s="43" t="s">
        <v>625</v>
      </c>
      <c r="F222" s="5" t="s">
        <v>626</v>
      </c>
      <c r="G222" s="5" t="s">
        <v>343</v>
      </c>
      <c r="H222" s="4">
        <v>0</v>
      </c>
      <c r="I222" s="2">
        <v>710000000</v>
      </c>
      <c r="J222" s="2" t="s">
        <v>11537</v>
      </c>
      <c r="K222" s="2" t="s">
        <v>1034</v>
      </c>
      <c r="L222" s="2" t="s">
        <v>30</v>
      </c>
      <c r="M222" s="6" t="s">
        <v>32</v>
      </c>
      <c r="N222" s="2" t="s">
        <v>47</v>
      </c>
      <c r="O222" s="15" t="s">
        <v>61</v>
      </c>
      <c r="P222" s="36" t="s">
        <v>493</v>
      </c>
      <c r="Q222" s="8" t="s">
        <v>41</v>
      </c>
      <c r="R222" s="2">
        <v>100</v>
      </c>
      <c r="S222" s="9">
        <v>107.14</v>
      </c>
      <c r="T222" s="9">
        <v>10714.28</v>
      </c>
      <c r="U222" s="9">
        <v>12000</v>
      </c>
      <c r="V222" s="2" t="s">
        <v>42</v>
      </c>
      <c r="W222" s="2">
        <v>2014</v>
      </c>
      <c r="X222" s="2"/>
    </row>
    <row r="223" spans="1:24" ht="63.75" outlineLevel="1" x14ac:dyDescent="0.25">
      <c r="A223" s="2" t="s">
        <v>257</v>
      </c>
      <c r="B223" s="3" t="s">
        <v>27</v>
      </c>
      <c r="C223" s="43" t="s">
        <v>627</v>
      </c>
      <c r="D223" s="43" t="s">
        <v>628</v>
      </c>
      <c r="E223" s="43" t="s">
        <v>629</v>
      </c>
      <c r="F223" s="5" t="s">
        <v>630</v>
      </c>
      <c r="G223" s="5" t="s">
        <v>343</v>
      </c>
      <c r="H223" s="4">
        <v>0</v>
      </c>
      <c r="I223" s="2">
        <v>710000000</v>
      </c>
      <c r="J223" s="2" t="s">
        <v>11537</v>
      </c>
      <c r="K223" s="2" t="s">
        <v>1034</v>
      </c>
      <c r="L223" s="2" t="s">
        <v>30</v>
      </c>
      <c r="M223" s="6" t="s">
        <v>32</v>
      </c>
      <c r="N223" s="2" t="s">
        <v>47</v>
      </c>
      <c r="O223" s="15" t="s">
        <v>61</v>
      </c>
      <c r="P223" s="36" t="s">
        <v>40</v>
      </c>
      <c r="Q223" s="8" t="s">
        <v>41</v>
      </c>
      <c r="R223" s="2">
        <v>50</v>
      </c>
      <c r="S223" s="9">
        <v>98.21</v>
      </c>
      <c r="T223" s="9">
        <v>4910.71</v>
      </c>
      <c r="U223" s="9">
        <v>5500</v>
      </c>
      <c r="V223" s="2" t="s">
        <v>42</v>
      </c>
      <c r="W223" s="2">
        <v>2014</v>
      </c>
      <c r="X223" s="2"/>
    </row>
    <row r="224" spans="1:24" ht="63.75" outlineLevel="1" x14ac:dyDescent="0.25">
      <c r="A224" s="2" t="s">
        <v>258</v>
      </c>
      <c r="B224" s="3" t="s">
        <v>27</v>
      </c>
      <c r="C224" s="43" t="s">
        <v>627</v>
      </c>
      <c r="D224" s="43" t="s">
        <v>628</v>
      </c>
      <c r="E224" s="43" t="s">
        <v>629</v>
      </c>
      <c r="F224" s="5" t="s">
        <v>631</v>
      </c>
      <c r="G224" s="5" t="s">
        <v>343</v>
      </c>
      <c r="H224" s="4">
        <v>0</v>
      </c>
      <c r="I224" s="2">
        <v>710000000</v>
      </c>
      <c r="J224" s="2" t="s">
        <v>11537</v>
      </c>
      <c r="K224" s="2" t="s">
        <v>1034</v>
      </c>
      <c r="L224" s="2" t="s">
        <v>30</v>
      </c>
      <c r="M224" s="6" t="s">
        <v>32</v>
      </c>
      <c r="N224" s="2" t="s">
        <v>47</v>
      </c>
      <c r="O224" s="15" t="s">
        <v>61</v>
      </c>
      <c r="P224" s="36" t="s">
        <v>40</v>
      </c>
      <c r="Q224" s="8" t="s">
        <v>41</v>
      </c>
      <c r="R224" s="2">
        <v>50</v>
      </c>
      <c r="S224" s="9">
        <v>446.42</v>
      </c>
      <c r="T224" s="9">
        <v>22321.42</v>
      </c>
      <c r="U224" s="9">
        <v>25000</v>
      </c>
      <c r="V224" s="2" t="s">
        <v>42</v>
      </c>
      <c r="W224" s="2">
        <v>2014</v>
      </c>
      <c r="X224" s="2"/>
    </row>
    <row r="225" spans="1:24" ht="63.75" outlineLevel="1" x14ac:dyDescent="0.25">
      <c r="A225" s="2" t="s">
        <v>259</v>
      </c>
      <c r="B225" s="3" t="s">
        <v>27</v>
      </c>
      <c r="C225" s="43" t="s">
        <v>632</v>
      </c>
      <c r="D225" s="43" t="s">
        <v>633</v>
      </c>
      <c r="E225" s="43" t="s">
        <v>634</v>
      </c>
      <c r="F225" s="5" t="s">
        <v>635</v>
      </c>
      <c r="G225" s="5" t="s">
        <v>343</v>
      </c>
      <c r="H225" s="4">
        <v>0</v>
      </c>
      <c r="I225" s="2">
        <v>710000000</v>
      </c>
      <c r="J225" s="2" t="s">
        <v>11537</v>
      </c>
      <c r="K225" s="2" t="s">
        <v>1034</v>
      </c>
      <c r="L225" s="2" t="s">
        <v>30</v>
      </c>
      <c r="M225" s="6" t="s">
        <v>32</v>
      </c>
      <c r="N225" s="2" t="s">
        <v>47</v>
      </c>
      <c r="O225" s="15" t="s">
        <v>61</v>
      </c>
      <c r="P225" s="36" t="s">
        <v>40</v>
      </c>
      <c r="Q225" s="8" t="s">
        <v>41</v>
      </c>
      <c r="R225" s="2">
        <v>10</v>
      </c>
      <c r="S225" s="9">
        <v>142.85</v>
      </c>
      <c r="T225" s="9">
        <v>1428.57</v>
      </c>
      <c r="U225" s="9">
        <v>1600</v>
      </c>
      <c r="V225" s="2" t="s">
        <v>42</v>
      </c>
      <c r="W225" s="2">
        <v>2014</v>
      </c>
      <c r="X225" s="2"/>
    </row>
    <row r="226" spans="1:24" ht="63.75" outlineLevel="1" x14ac:dyDescent="0.25">
      <c r="A226" s="2" t="s">
        <v>260</v>
      </c>
      <c r="B226" s="3" t="s">
        <v>27</v>
      </c>
      <c r="C226" s="43" t="s">
        <v>632</v>
      </c>
      <c r="D226" s="43" t="s">
        <v>633</v>
      </c>
      <c r="E226" s="43" t="s">
        <v>634</v>
      </c>
      <c r="F226" s="5" t="s">
        <v>636</v>
      </c>
      <c r="G226" s="5" t="s">
        <v>343</v>
      </c>
      <c r="H226" s="4">
        <v>0</v>
      </c>
      <c r="I226" s="2">
        <v>710000000</v>
      </c>
      <c r="J226" s="2" t="s">
        <v>11537</v>
      </c>
      <c r="K226" s="2" t="s">
        <v>1034</v>
      </c>
      <c r="L226" s="2" t="s">
        <v>30</v>
      </c>
      <c r="M226" s="6" t="s">
        <v>32</v>
      </c>
      <c r="N226" s="2" t="s">
        <v>47</v>
      </c>
      <c r="O226" s="15" t="s">
        <v>61</v>
      </c>
      <c r="P226" s="36" t="s">
        <v>40</v>
      </c>
      <c r="Q226" s="8" t="s">
        <v>41</v>
      </c>
      <c r="R226" s="2">
        <v>5</v>
      </c>
      <c r="S226" s="9">
        <v>142.85</v>
      </c>
      <c r="T226" s="9">
        <v>714.28</v>
      </c>
      <c r="U226" s="9">
        <v>800</v>
      </c>
      <c r="V226" s="2" t="s">
        <v>42</v>
      </c>
      <c r="W226" s="2">
        <v>2014</v>
      </c>
      <c r="X226" s="2"/>
    </row>
    <row r="227" spans="1:24" ht="63.75" outlineLevel="1" x14ac:dyDescent="0.25">
      <c r="A227" s="2" t="s">
        <v>261</v>
      </c>
      <c r="B227" s="3" t="s">
        <v>27</v>
      </c>
      <c r="C227" s="43" t="s">
        <v>637</v>
      </c>
      <c r="D227" s="43" t="s">
        <v>638</v>
      </c>
      <c r="E227" s="43" t="s">
        <v>639</v>
      </c>
      <c r="F227" s="5" t="s">
        <v>640</v>
      </c>
      <c r="G227" s="5" t="s">
        <v>343</v>
      </c>
      <c r="H227" s="4">
        <v>0</v>
      </c>
      <c r="I227" s="2">
        <v>710000000</v>
      </c>
      <c r="J227" s="2" t="s">
        <v>11537</v>
      </c>
      <c r="K227" s="2" t="s">
        <v>1034</v>
      </c>
      <c r="L227" s="2" t="s">
        <v>30</v>
      </c>
      <c r="M227" s="6" t="s">
        <v>32</v>
      </c>
      <c r="N227" s="2" t="s">
        <v>47</v>
      </c>
      <c r="O227" s="15" t="s">
        <v>61</v>
      </c>
      <c r="P227" s="36" t="s">
        <v>641</v>
      </c>
      <c r="Q227" s="2" t="s">
        <v>642</v>
      </c>
      <c r="R227" s="2">
        <v>10</v>
      </c>
      <c r="S227" s="9">
        <v>5803.57</v>
      </c>
      <c r="T227" s="9">
        <v>58035.71</v>
      </c>
      <c r="U227" s="9">
        <v>65000</v>
      </c>
      <c r="V227" s="2" t="s">
        <v>42</v>
      </c>
      <c r="W227" s="2">
        <v>2014</v>
      </c>
      <c r="X227" s="2"/>
    </row>
    <row r="228" spans="1:24" ht="63.75" outlineLevel="1" x14ac:dyDescent="0.25">
      <c r="A228" s="2" t="s">
        <v>262</v>
      </c>
      <c r="B228" s="3" t="s">
        <v>27</v>
      </c>
      <c r="C228" s="43" t="s">
        <v>643</v>
      </c>
      <c r="D228" s="43" t="s">
        <v>644</v>
      </c>
      <c r="E228" s="43" t="s">
        <v>645</v>
      </c>
      <c r="F228" s="5" t="s">
        <v>646</v>
      </c>
      <c r="G228" s="5" t="s">
        <v>343</v>
      </c>
      <c r="H228" s="4">
        <v>0</v>
      </c>
      <c r="I228" s="2">
        <v>710000000</v>
      </c>
      <c r="J228" s="2" t="s">
        <v>11537</v>
      </c>
      <c r="K228" s="2" t="s">
        <v>1034</v>
      </c>
      <c r="L228" s="2" t="s">
        <v>30</v>
      </c>
      <c r="M228" s="6" t="s">
        <v>32</v>
      </c>
      <c r="N228" s="2" t="s">
        <v>47</v>
      </c>
      <c r="O228" s="15" t="s">
        <v>61</v>
      </c>
      <c r="P228" s="36" t="s">
        <v>493</v>
      </c>
      <c r="Q228" s="2" t="s">
        <v>531</v>
      </c>
      <c r="R228" s="2">
        <v>50</v>
      </c>
      <c r="S228" s="9">
        <v>3571.42</v>
      </c>
      <c r="T228" s="9">
        <v>178571.42</v>
      </c>
      <c r="U228" s="9">
        <v>200000</v>
      </c>
      <c r="V228" s="2" t="s">
        <v>42</v>
      </c>
      <c r="W228" s="2">
        <v>2014</v>
      </c>
      <c r="X228" s="2"/>
    </row>
    <row r="229" spans="1:24" ht="63.75" outlineLevel="1" x14ac:dyDescent="0.25">
      <c r="A229" s="2" t="s">
        <v>263</v>
      </c>
      <c r="B229" s="3" t="s">
        <v>27</v>
      </c>
      <c r="C229" s="41" t="s">
        <v>1323</v>
      </c>
      <c r="D229" s="42" t="s">
        <v>1324</v>
      </c>
      <c r="E229" s="42" t="s">
        <v>1325</v>
      </c>
      <c r="F229" s="5" t="s">
        <v>1322</v>
      </c>
      <c r="G229" s="5" t="s">
        <v>343</v>
      </c>
      <c r="H229" s="4">
        <v>0</v>
      </c>
      <c r="I229" s="2">
        <v>710000000</v>
      </c>
      <c r="J229" s="2" t="s">
        <v>11537</v>
      </c>
      <c r="K229" s="2" t="s">
        <v>1034</v>
      </c>
      <c r="L229" s="2" t="s">
        <v>30</v>
      </c>
      <c r="M229" s="6" t="s">
        <v>32</v>
      </c>
      <c r="N229" s="2" t="s">
        <v>47</v>
      </c>
      <c r="O229" s="15" t="s">
        <v>61</v>
      </c>
      <c r="P229" s="36" t="s">
        <v>493</v>
      </c>
      <c r="Q229" s="2" t="s">
        <v>494</v>
      </c>
      <c r="R229" s="2">
        <v>20</v>
      </c>
      <c r="S229" s="9">
        <v>2410.71</v>
      </c>
      <c r="T229" s="9">
        <f>S229*R229</f>
        <v>48214.2</v>
      </c>
      <c r="U229" s="9">
        <f>T229*1.12</f>
        <v>53999.904000000002</v>
      </c>
      <c r="V229" s="2" t="s">
        <v>42</v>
      </c>
      <c r="W229" s="2">
        <v>2014</v>
      </c>
      <c r="X229" s="2"/>
    </row>
    <row r="230" spans="1:24" ht="63.75" outlineLevel="1" x14ac:dyDescent="0.25">
      <c r="A230" s="2" t="s">
        <v>264</v>
      </c>
      <c r="B230" s="3" t="s">
        <v>27</v>
      </c>
      <c r="C230" s="92" t="s">
        <v>1326</v>
      </c>
      <c r="D230" s="95" t="s">
        <v>1327</v>
      </c>
      <c r="E230" s="95" t="s">
        <v>1328</v>
      </c>
      <c r="F230" s="5" t="s">
        <v>1329</v>
      </c>
      <c r="G230" s="5" t="s">
        <v>343</v>
      </c>
      <c r="H230" s="4">
        <v>0</v>
      </c>
      <c r="I230" s="2">
        <v>710000000</v>
      </c>
      <c r="J230" s="2" t="s">
        <v>11537</v>
      </c>
      <c r="K230" s="2" t="s">
        <v>1034</v>
      </c>
      <c r="L230" s="2" t="s">
        <v>30</v>
      </c>
      <c r="M230" s="6" t="s">
        <v>32</v>
      </c>
      <c r="N230" s="2" t="s">
        <v>47</v>
      </c>
      <c r="O230" s="15" t="s">
        <v>61</v>
      </c>
      <c r="P230" s="36" t="s">
        <v>34</v>
      </c>
      <c r="Q230" s="2" t="s">
        <v>35</v>
      </c>
      <c r="R230" s="2">
        <v>20</v>
      </c>
      <c r="S230" s="9">
        <v>2410.71</v>
      </c>
      <c r="T230" s="9">
        <f>S230*R230</f>
        <v>48214.2</v>
      </c>
      <c r="U230" s="9">
        <f>T230*1.12</f>
        <v>53999.904000000002</v>
      </c>
      <c r="V230" s="2" t="s">
        <v>42</v>
      </c>
      <c r="W230" s="2">
        <v>2014</v>
      </c>
      <c r="X230" s="2"/>
    </row>
    <row r="231" spans="1:24" ht="63.75" outlineLevel="1" x14ac:dyDescent="0.25">
      <c r="A231" s="2" t="s">
        <v>265</v>
      </c>
      <c r="B231" s="3" t="s">
        <v>27</v>
      </c>
      <c r="C231" s="10" t="s">
        <v>643</v>
      </c>
      <c r="D231" s="10" t="s">
        <v>644</v>
      </c>
      <c r="E231" s="10" t="s">
        <v>645</v>
      </c>
      <c r="F231" s="5" t="s">
        <v>1330</v>
      </c>
      <c r="G231" s="5" t="s">
        <v>343</v>
      </c>
      <c r="H231" s="4">
        <v>0</v>
      </c>
      <c r="I231" s="2">
        <v>710000000</v>
      </c>
      <c r="J231" s="2" t="s">
        <v>11537</v>
      </c>
      <c r="K231" s="2" t="s">
        <v>1034</v>
      </c>
      <c r="L231" s="2" t="s">
        <v>30</v>
      </c>
      <c r="M231" s="6" t="s">
        <v>32</v>
      </c>
      <c r="N231" s="2" t="s">
        <v>47</v>
      </c>
      <c r="O231" s="15" t="s">
        <v>61</v>
      </c>
      <c r="P231" s="36" t="s">
        <v>493</v>
      </c>
      <c r="Q231" s="2" t="s">
        <v>494</v>
      </c>
      <c r="R231" s="2">
        <v>20</v>
      </c>
      <c r="S231" s="9">
        <v>2410.17</v>
      </c>
      <c r="T231" s="9">
        <f>S231*R231</f>
        <v>48203.4</v>
      </c>
      <c r="U231" s="9">
        <f>T231*1.12</f>
        <v>53987.808000000005</v>
      </c>
      <c r="V231" s="2" t="s">
        <v>42</v>
      </c>
      <c r="W231" s="2">
        <v>2014</v>
      </c>
      <c r="X231" s="2"/>
    </row>
    <row r="232" spans="1:24" ht="63.75" outlineLevel="1" x14ac:dyDescent="0.25">
      <c r="A232" s="2" t="s">
        <v>266</v>
      </c>
      <c r="B232" s="3" t="s">
        <v>27</v>
      </c>
      <c r="C232" s="92" t="s">
        <v>648</v>
      </c>
      <c r="D232" s="95" t="s">
        <v>1318</v>
      </c>
      <c r="E232" s="95" t="s">
        <v>1319</v>
      </c>
      <c r="F232" s="5" t="s">
        <v>647</v>
      </c>
      <c r="G232" s="5" t="s">
        <v>343</v>
      </c>
      <c r="H232" s="4">
        <v>0</v>
      </c>
      <c r="I232" s="2">
        <v>710000000</v>
      </c>
      <c r="J232" s="2" t="s">
        <v>11537</v>
      </c>
      <c r="K232" s="2" t="s">
        <v>1034</v>
      </c>
      <c r="L232" s="2" t="s">
        <v>30</v>
      </c>
      <c r="M232" s="6" t="s">
        <v>32</v>
      </c>
      <c r="N232" s="2" t="s">
        <v>47</v>
      </c>
      <c r="O232" s="15" t="s">
        <v>61</v>
      </c>
      <c r="P232" s="36" t="s">
        <v>40</v>
      </c>
      <c r="Q232" s="2" t="s">
        <v>41</v>
      </c>
      <c r="R232" s="2">
        <v>25</v>
      </c>
      <c r="S232" s="9">
        <v>491.07</v>
      </c>
      <c r="T232" s="9">
        <v>24553.57</v>
      </c>
      <c r="U232" s="9">
        <v>27500</v>
      </c>
      <c r="V232" s="2" t="s">
        <v>42</v>
      </c>
      <c r="W232" s="2">
        <v>2014</v>
      </c>
      <c r="X232" s="2"/>
    </row>
    <row r="233" spans="1:24" ht="63.75" outlineLevel="1" x14ac:dyDescent="0.25">
      <c r="A233" s="2" t="s">
        <v>267</v>
      </c>
      <c r="B233" s="3" t="s">
        <v>27</v>
      </c>
      <c r="C233" s="92" t="s">
        <v>1320</v>
      </c>
      <c r="D233" s="95" t="s">
        <v>1318</v>
      </c>
      <c r="E233" s="95" t="s">
        <v>1321</v>
      </c>
      <c r="F233" s="5" t="s">
        <v>647</v>
      </c>
      <c r="G233" s="5" t="s">
        <v>343</v>
      </c>
      <c r="H233" s="4">
        <v>0</v>
      </c>
      <c r="I233" s="2">
        <v>710000000</v>
      </c>
      <c r="J233" s="2" t="s">
        <v>11537</v>
      </c>
      <c r="K233" s="2" t="s">
        <v>1034</v>
      </c>
      <c r="L233" s="2" t="s">
        <v>30</v>
      </c>
      <c r="M233" s="6" t="s">
        <v>32</v>
      </c>
      <c r="N233" s="2" t="s">
        <v>47</v>
      </c>
      <c r="O233" s="15" t="s">
        <v>61</v>
      </c>
      <c r="P233" s="36" t="s">
        <v>40</v>
      </c>
      <c r="Q233" s="2" t="s">
        <v>41</v>
      </c>
      <c r="R233" s="2">
        <v>25</v>
      </c>
      <c r="S233" s="9">
        <v>491.07</v>
      </c>
      <c r="T233" s="9">
        <v>24553.57</v>
      </c>
      <c r="U233" s="9">
        <v>27500</v>
      </c>
      <c r="V233" s="2" t="s">
        <v>42</v>
      </c>
      <c r="W233" s="2">
        <v>2014</v>
      </c>
      <c r="X233" s="2"/>
    </row>
    <row r="234" spans="1:24" ht="63.75" outlineLevel="1" x14ac:dyDescent="0.25">
      <c r="A234" s="2" t="s">
        <v>268</v>
      </c>
      <c r="B234" s="3" t="s">
        <v>27</v>
      </c>
      <c r="C234" s="92" t="s">
        <v>648</v>
      </c>
      <c r="D234" s="95" t="s">
        <v>1318</v>
      </c>
      <c r="E234" s="95" t="s">
        <v>1319</v>
      </c>
      <c r="F234" s="5" t="s">
        <v>649</v>
      </c>
      <c r="G234" s="5" t="s">
        <v>343</v>
      </c>
      <c r="H234" s="4">
        <v>0</v>
      </c>
      <c r="I234" s="2">
        <v>710000000</v>
      </c>
      <c r="J234" s="2" t="s">
        <v>11537</v>
      </c>
      <c r="K234" s="2" t="s">
        <v>1034</v>
      </c>
      <c r="L234" s="2" t="s">
        <v>30</v>
      </c>
      <c r="M234" s="6" t="s">
        <v>32</v>
      </c>
      <c r="N234" s="2" t="s">
        <v>47</v>
      </c>
      <c r="O234" s="15" t="s">
        <v>61</v>
      </c>
      <c r="P234" s="36" t="s">
        <v>40</v>
      </c>
      <c r="Q234" s="8" t="s">
        <v>41</v>
      </c>
      <c r="R234" s="2">
        <v>50</v>
      </c>
      <c r="S234" s="9">
        <v>312.5</v>
      </c>
      <c r="T234" s="9">
        <v>15625</v>
      </c>
      <c r="U234" s="9">
        <v>17500</v>
      </c>
      <c r="V234" s="2" t="s">
        <v>42</v>
      </c>
      <c r="W234" s="2">
        <v>2014</v>
      </c>
      <c r="X234" s="2"/>
    </row>
    <row r="235" spans="1:24" ht="63.75" outlineLevel="1" x14ac:dyDescent="0.25">
      <c r="A235" s="2" t="s">
        <v>269</v>
      </c>
      <c r="B235" s="3" t="s">
        <v>27</v>
      </c>
      <c r="C235" s="43" t="s">
        <v>650</v>
      </c>
      <c r="D235" s="43" t="s">
        <v>651</v>
      </c>
      <c r="E235" s="43" t="s">
        <v>652</v>
      </c>
      <c r="F235" s="5" t="s">
        <v>653</v>
      </c>
      <c r="G235" s="5" t="s">
        <v>343</v>
      </c>
      <c r="H235" s="4">
        <v>0</v>
      </c>
      <c r="I235" s="2">
        <v>710000000</v>
      </c>
      <c r="J235" s="2" t="s">
        <v>11537</v>
      </c>
      <c r="K235" s="2" t="s">
        <v>1034</v>
      </c>
      <c r="L235" s="2" t="s">
        <v>30</v>
      </c>
      <c r="M235" s="6" t="s">
        <v>32</v>
      </c>
      <c r="N235" s="2" t="s">
        <v>47</v>
      </c>
      <c r="O235" s="15" t="s">
        <v>61</v>
      </c>
      <c r="P235" s="36" t="s">
        <v>40</v>
      </c>
      <c r="Q235" s="8" t="s">
        <v>41</v>
      </c>
      <c r="R235" s="2">
        <v>15</v>
      </c>
      <c r="S235" s="9">
        <v>62.5</v>
      </c>
      <c r="T235" s="9">
        <v>937.5</v>
      </c>
      <c r="U235" s="9">
        <v>1050</v>
      </c>
      <c r="V235" s="2" t="s">
        <v>42</v>
      </c>
      <c r="W235" s="2">
        <v>2014</v>
      </c>
      <c r="X235" s="2"/>
    </row>
    <row r="236" spans="1:24" ht="63.75" outlineLevel="1" x14ac:dyDescent="0.25">
      <c r="A236" s="2" t="s">
        <v>270</v>
      </c>
      <c r="B236" s="3" t="s">
        <v>27</v>
      </c>
      <c r="C236" s="43" t="s">
        <v>654</v>
      </c>
      <c r="D236" s="10" t="s">
        <v>655</v>
      </c>
      <c r="E236" s="10" t="s">
        <v>656</v>
      </c>
      <c r="F236" s="5" t="s">
        <v>1335</v>
      </c>
      <c r="G236" s="5" t="s">
        <v>343</v>
      </c>
      <c r="H236" s="4">
        <v>0</v>
      </c>
      <c r="I236" s="2">
        <v>710000000</v>
      </c>
      <c r="J236" s="2" t="s">
        <v>11537</v>
      </c>
      <c r="K236" s="2" t="s">
        <v>1034</v>
      </c>
      <c r="L236" s="2" t="s">
        <v>30</v>
      </c>
      <c r="M236" s="6" t="s">
        <v>32</v>
      </c>
      <c r="N236" s="2" t="s">
        <v>47</v>
      </c>
      <c r="O236" s="15" t="s">
        <v>61</v>
      </c>
      <c r="P236" s="36" t="s">
        <v>40</v>
      </c>
      <c r="Q236" s="8" t="s">
        <v>41</v>
      </c>
      <c r="R236" s="2">
        <v>50</v>
      </c>
      <c r="S236" s="9">
        <v>9.82</v>
      </c>
      <c r="T236" s="9">
        <v>491.07</v>
      </c>
      <c r="U236" s="9">
        <v>550</v>
      </c>
      <c r="V236" s="2" t="s">
        <v>42</v>
      </c>
      <c r="W236" s="2">
        <v>2014</v>
      </c>
      <c r="X236" s="2"/>
    </row>
    <row r="237" spans="1:24" ht="63.75" outlineLevel="1" x14ac:dyDescent="0.25">
      <c r="A237" s="2" t="s">
        <v>271</v>
      </c>
      <c r="B237" s="3" t="s">
        <v>27</v>
      </c>
      <c r="C237" s="10" t="s">
        <v>623</v>
      </c>
      <c r="D237" s="10" t="s">
        <v>624</v>
      </c>
      <c r="E237" s="10" t="s">
        <v>625</v>
      </c>
      <c r="F237" s="5" t="s">
        <v>1336</v>
      </c>
      <c r="G237" s="5" t="s">
        <v>343</v>
      </c>
      <c r="H237" s="4">
        <v>0</v>
      </c>
      <c r="I237" s="2">
        <v>710000000</v>
      </c>
      <c r="J237" s="2" t="s">
        <v>11537</v>
      </c>
      <c r="K237" s="2" t="s">
        <v>1034</v>
      </c>
      <c r="L237" s="2" t="s">
        <v>30</v>
      </c>
      <c r="M237" s="6" t="s">
        <v>32</v>
      </c>
      <c r="N237" s="2" t="s">
        <v>47</v>
      </c>
      <c r="O237" s="15" t="s">
        <v>61</v>
      </c>
      <c r="P237" s="36" t="s">
        <v>493</v>
      </c>
      <c r="Q237" s="2" t="s">
        <v>531</v>
      </c>
      <c r="R237" s="2">
        <v>50</v>
      </c>
      <c r="S237" s="9">
        <v>214.28</v>
      </c>
      <c r="T237" s="9">
        <v>10714.28</v>
      </c>
      <c r="U237" s="9">
        <v>12000</v>
      </c>
      <c r="V237" s="2" t="s">
        <v>42</v>
      </c>
      <c r="W237" s="2">
        <v>2014</v>
      </c>
      <c r="X237" s="2"/>
    </row>
    <row r="238" spans="1:24" ht="63.75" outlineLevel="1" x14ac:dyDescent="0.25">
      <c r="A238" s="2" t="s">
        <v>272</v>
      </c>
      <c r="B238" s="3" t="s">
        <v>27</v>
      </c>
      <c r="C238" s="43" t="s">
        <v>87</v>
      </c>
      <c r="D238" s="10" t="s">
        <v>88</v>
      </c>
      <c r="E238" s="10" t="s">
        <v>89</v>
      </c>
      <c r="F238" s="5" t="s">
        <v>657</v>
      </c>
      <c r="G238" s="5" t="s">
        <v>343</v>
      </c>
      <c r="H238" s="4">
        <v>0</v>
      </c>
      <c r="I238" s="2">
        <v>710000000</v>
      </c>
      <c r="J238" s="2" t="s">
        <v>11537</v>
      </c>
      <c r="K238" s="2" t="s">
        <v>1034</v>
      </c>
      <c r="L238" s="2" t="s">
        <v>30</v>
      </c>
      <c r="M238" s="6" t="s">
        <v>32</v>
      </c>
      <c r="N238" s="2" t="s">
        <v>47</v>
      </c>
      <c r="O238" s="15" t="s">
        <v>61</v>
      </c>
      <c r="P238" s="36" t="s">
        <v>40</v>
      </c>
      <c r="Q238" s="8" t="s">
        <v>41</v>
      </c>
      <c r="R238" s="2">
        <v>60</v>
      </c>
      <c r="S238" s="9">
        <v>196.42</v>
      </c>
      <c r="T238" s="9">
        <v>11785.71</v>
      </c>
      <c r="U238" s="9">
        <v>13200</v>
      </c>
      <c r="V238" s="2" t="s">
        <v>42</v>
      </c>
      <c r="W238" s="2">
        <v>2014</v>
      </c>
      <c r="X238" s="2"/>
    </row>
    <row r="239" spans="1:24" ht="63.75" outlineLevel="1" x14ac:dyDescent="0.25">
      <c r="A239" s="2" t="s">
        <v>273</v>
      </c>
      <c r="B239" s="3" t="s">
        <v>27</v>
      </c>
      <c r="C239" s="10" t="s">
        <v>1048</v>
      </c>
      <c r="D239" s="10" t="s">
        <v>1049</v>
      </c>
      <c r="E239" s="10" t="s">
        <v>1050</v>
      </c>
      <c r="F239" s="5" t="s">
        <v>1337</v>
      </c>
      <c r="G239" s="10" t="s">
        <v>343</v>
      </c>
      <c r="H239" s="4">
        <v>0</v>
      </c>
      <c r="I239" s="2">
        <v>710000000</v>
      </c>
      <c r="J239" s="2" t="s">
        <v>11537</v>
      </c>
      <c r="K239" s="2" t="s">
        <v>1034</v>
      </c>
      <c r="L239" s="2" t="s">
        <v>30</v>
      </c>
      <c r="M239" s="6" t="s">
        <v>32</v>
      </c>
      <c r="N239" s="2" t="s">
        <v>47</v>
      </c>
      <c r="O239" s="15" t="s">
        <v>61</v>
      </c>
      <c r="P239" s="36" t="s">
        <v>34</v>
      </c>
      <c r="Q239" s="2" t="s">
        <v>35</v>
      </c>
      <c r="R239" s="2">
        <v>50</v>
      </c>
      <c r="S239" s="9">
        <v>62.5</v>
      </c>
      <c r="T239" s="9">
        <v>3125</v>
      </c>
      <c r="U239" s="9">
        <v>3500</v>
      </c>
      <c r="V239" s="2" t="s">
        <v>42</v>
      </c>
      <c r="W239" s="2">
        <v>2014</v>
      </c>
      <c r="X239" s="2"/>
    </row>
    <row r="240" spans="1:24" ht="140.25" outlineLevel="1" x14ac:dyDescent="0.25">
      <c r="A240" s="2" t="s">
        <v>274</v>
      </c>
      <c r="B240" s="3" t="s">
        <v>27</v>
      </c>
      <c r="C240" s="43" t="s">
        <v>659</v>
      </c>
      <c r="D240" s="10" t="s">
        <v>1332</v>
      </c>
      <c r="E240" s="10" t="s">
        <v>660</v>
      </c>
      <c r="F240" s="5" t="s">
        <v>1331</v>
      </c>
      <c r="G240" s="5" t="s">
        <v>343</v>
      </c>
      <c r="H240" s="4">
        <v>0</v>
      </c>
      <c r="I240" s="2">
        <v>710000000</v>
      </c>
      <c r="J240" s="2" t="s">
        <v>11537</v>
      </c>
      <c r="K240" s="2" t="s">
        <v>1034</v>
      </c>
      <c r="L240" s="2" t="s">
        <v>30</v>
      </c>
      <c r="M240" s="6" t="s">
        <v>32</v>
      </c>
      <c r="N240" s="2" t="s">
        <v>47</v>
      </c>
      <c r="O240" s="15" t="s">
        <v>61</v>
      </c>
      <c r="P240" s="36" t="s">
        <v>40</v>
      </c>
      <c r="Q240" s="8" t="s">
        <v>41</v>
      </c>
      <c r="R240" s="2">
        <v>20</v>
      </c>
      <c r="S240" s="9">
        <v>3107.14</v>
      </c>
      <c r="T240" s="9">
        <v>62142.85</v>
      </c>
      <c r="U240" s="9">
        <v>69600</v>
      </c>
      <c r="V240" s="2" t="s">
        <v>42</v>
      </c>
      <c r="W240" s="2">
        <v>2014</v>
      </c>
      <c r="X240" s="2"/>
    </row>
    <row r="241" spans="1:24" ht="63.75" outlineLevel="1" x14ac:dyDescent="0.25">
      <c r="A241" s="2" t="s">
        <v>275</v>
      </c>
      <c r="B241" s="3" t="s">
        <v>27</v>
      </c>
      <c r="C241" s="43" t="s">
        <v>661</v>
      </c>
      <c r="D241" s="10" t="s">
        <v>662</v>
      </c>
      <c r="E241" s="10" t="s">
        <v>663</v>
      </c>
      <c r="F241" s="5" t="s">
        <v>664</v>
      </c>
      <c r="G241" s="5" t="s">
        <v>343</v>
      </c>
      <c r="H241" s="4">
        <v>0</v>
      </c>
      <c r="I241" s="2">
        <v>710000000</v>
      </c>
      <c r="J241" s="2" t="s">
        <v>11537</v>
      </c>
      <c r="K241" s="2" t="s">
        <v>1034</v>
      </c>
      <c r="L241" s="2" t="s">
        <v>30</v>
      </c>
      <c r="M241" s="6" t="s">
        <v>32</v>
      </c>
      <c r="N241" s="2" t="s">
        <v>47</v>
      </c>
      <c r="O241" s="15" t="s">
        <v>61</v>
      </c>
      <c r="P241" s="36" t="s">
        <v>40</v>
      </c>
      <c r="Q241" s="8" t="s">
        <v>41</v>
      </c>
      <c r="R241" s="2">
        <v>5</v>
      </c>
      <c r="S241" s="9">
        <v>4464.28</v>
      </c>
      <c r="T241" s="9">
        <v>22321.42</v>
      </c>
      <c r="U241" s="9">
        <v>25000</v>
      </c>
      <c r="V241" s="2" t="s">
        <v>42</v>
      </c>
      <c r="W241" s="2">
        <v>2014</v>
      </c>
      <c r="X241" s="2"/>
    </row>
    <row r="242" spans="1:24" ht="63.75" outlineLevel="1" x14ac:dyDescent="0.25">
      <c r="A242" s="2" t="s">
        <v>276</v>
      </c>
      <c r="B242" s="3" t="s">
        <v>27</v>
      </c>
      <c r="C242" s="10" t="s">
        <v>1334</v>
      </c>
      <c r="D242" s="10" t="s">
        <v>665</v>
      </c>
      <c r="E242" s="10" t="s">
        <v>1333</v>
      </c>
      <c r="F242" s="5" t="s">
        <v>666</v>
      </c>
      <c r="G242" s="5" t="s">
        <v>343</v>
      </c>
      <c r="H242" s="4">
        <v>0</v>
      </c>
      <c r="I242" s="2">
        <v>710000000</v>
      </c>
      <c r="J242" s="2" t="s">
        <v>11537</v>
      </c>
      <c r="K242" s="2" t="s">
        <v>1034</v>
      </c>
      <c r="L242" s="2" t="s">
        <v>30</v>
      </c>
      <c r="M242" s="6" t="s">
        <v>32</v>
      </c>
      <c r="N242" s="2" t="s">
        <v>47</v>
      </c>
      <c r="O242" s="15" t="s">
        <v>61</v>
      </c>
      <c r="P242" s="36" t="s">
        <v>560</v>
      </c>
      <c r="Q242" s="2" t="s">
        <v>561</v>
      </c>
      <c r="R242" s="2">
        <v>10</v>
      </c>
      <c r="S242" s="9">
        <v>285.70999999999998</v>
      </c>
      <c r="T242" s="9">
        <v>2857.14</v>
      </c>
      <c r="U242" s="9">
        <v>3200</v>
      </c>
      <c r="V242" s="2" t="s">
        <v>42</v>
      </c>
      <c r="W242" s="2">
        <v>2014</v>
      </c>
      <c r="X242" s="2"/>
    </row>
    <row r="243" spans="1:24" ht="153" outlineLevel="1" x14ac:dyDescent="0.25">
      <c r="A243" s="2" t="s">
        <v>277</v>
      </c>
      <c r="B243" s="3" t="s">
        <v>27</v>
      </c>
      <c r="C243" s="43" t="s">
        <v>667</v>
      </c>
      <c r="D243" s="10" t="s">
        <v>668</v>
      </c>
      <c r="E243" s="10" t="s">
        <v>669</v>
      </c>
      <c r="F243" s="5" t="s">
        <v>670</v>
      </c>
      <c r="G243" s="5" t="s">
        <v>343</v>
      </c>
      <c r="H243" s="4">
        <v>0</v>
      </c>
      <c r="I243" s="2">
        <v>710000000</v>
      </c>
      <c r="J243" s="2" t="s">
        <v>11537</v>
      </c>
      <c r="K243" s="2" t="s">
        <v>1034</v>
      </c>
      <c r="L243" s="2" t="s">
        <v>30</v>
      </c>
      <c r="M243" s="6" t="s">
        <v>32</v>
      </c>
      <c r="N243" s="2" t="s">
        <v>47</v>
      </c>
      <c r="O243" s="15" t="s">
        <v>61</v>
      </c>
      <c r="P243" s="36" t="s">
        <v>40</v>
      </c>
      <c r="Q243" s="8" t="s">
        <v>41</v>
      </c>
      <c r="R243" s="2">
        <v>10</v>
      </c>
      <c r="S243" s="9">
        <v>25892.85</v>
      </c>
      <c r="T243" s="9">
        <v>258928.57</v>
      </c>
      <c r="U243" s="9">
        <v>290000</v>
      </c>
      <c r="V243" s="2" t="s">
        <v>42</v>
      </c>
      <c r="W243" s="2">
        <v>2014</v>
      </c>
      <c r="X243" s="2"/>
    </row>
    <row r="244" spans="1:24" ht="63.75" outlineLevel="1" x14ac:dyDescent="0.25">
      <c r="A244" s="2" t="s">
        <v>278</v>
      </c>
      <c r="B244" s="3" t="s">
        <v>27</v>
      </c>
      <c r="C244" s="10" t="s">
        <v>562</v>
      </c>
      <c r="D244" s="10" t="s">
        <v>563</v>
      </c>
      <c r="E244" s="10" t="s">
        <v>564</v>
      </c>
      <c r="F244" s="5"/>
      <c r="G244" s="5" t="s">
        <v>343</v>
      </c>
      <c r="H244" s="4">
        <v>0</v>
      </c>
      <c r="I244" s="2">
        <v>710000000</v>
      </c>
      <c r="J244" s="2" t="s">
        <v>11537</v>
      </c>
      <c r="K244" s="2" t="s">
        <v>1034</v>
      </c>
      <c r="L244" s="2" t="s">
        <v>30</v>
      </c>
      <c r="M244" s="6" t="s">
        <v>32</v>
      </c>
      <c r="N244" s="2" t="s">
        <v>47</v>
      </c>
      <c r="O244" s="15" t="s">
        <v>61</v>
      </c>
      <c r="P244" s="36" t="s">
        <v>40</v>
      </c>
      <c r="Q244" s="2" t="s">
        <v>41</v>
      </c>
      <c r="R244" s="2">
        <v>50</v>
      </c>
      <c r="S244" s="9">
        <v>223.21</v>
      </c>
      <c r="T244" s="9">
        <v>11160.71</v>
      </c>
      <c r="U244" s="9">
        <v>12500</v>
      </c>
      <c r="V244" s="2" t="s">
        <v>42</v>
      </c>
      <c r="W244" s="2">
        <v>2014</v>
      </c>
      <c r="X244" s="2"/>
    </row>
    <row r="245" spans="1:24" ht="63.75" outlineLevel="1" x14ac:dyDescent="0.25">
      <c r="A245" s="2" t="s">
        <v>279</v>
      </c>
      <c r="B245" s="3" t="s">
        <v>27</v>
      </c>
      <c r="C245" s="43" t="s">
        <v>671</v>
      </c>
      <c r="D245" s="10" t="s">
        <v>1338</v>
      </c>
      <c r="E245" s="10" t="s">
        <v>672</v>
      </c>
      <c r="F245" s="5" t="s">
        <v>673</v>
      </c>
      <c r="G245" s="5" t="s">
        <v>343</v>
      </c>
      <c r="H245" s="4">
        <v>0</v>
      </c>
      <c r="I245" s="2">
        <v>710000000</v>
      </c>
      <c r="J245" s="2" t="s">
        <v>11537</v>
      </c>
      <c r="K245" s="2" t="s">
        <v>1034</v>
      </c>
      <c r="L245" s="2" t="s">
        <v>30</v>
      </c>
      <c r="M245" s="6" t="s">
        <v>32</v>
      </c>
      <c r="N245" s="2" t="s">
        <v>47</v>
      </c>
      <c r="O245" s="15" t="s">
        <v>61</v>
      </c>
      <c r="P245" s="36" t="s">
        <v>493</v>
      </c>
      <c r="Q245" s="2" t="s">
        <v>531</v>
      </c>
      <c r="R245" s="2">
        <v>15</v>
      </c>
      <c r="S245" s="9">
        <v>191.96</v>
      </c>
      <c r="T245" s="9">
        <v>2879.46</v>
      </c>
      <c r="U245" s="9">
        <v>3225</v>
      </c>
      <c r="V245" s="2" t="s">
        <v>42</v>
      </c>
      <c r="W245" s="2">
        <v>2014</v>
      </c>
      <c r="X245" s="2"/>
    </row>
    <row r="246" spans="1:24" ht="63.75" outlineLevel="1" x14ac:dyDescent="0.25">
      <c r="A246" s="2" t="s">
        <v>280</v>
      </c>
      <c r="B246" s="3" t="s">
        <v>27</v>
      </c>
      <c r="C246" s="43" t="s">
        <v>674</v>
      </c>
      <c r="D246" s="43" t="s">
        <v>675</v>
      </c>
      <c r="E246" s="43" t="s">
        <v>676</v>
      </c>
      <c r="F246" s="5" t="s">
        <v>677</v>
      </c>
      <c r="G246" s="5" t="s">
        <v>343</v>
      </c>
      <c r="H246" s="4">
        <v>0</v>
      </c>
      <c r="I246" s="2">
        <v>710000000</v>
      </c>
      <c r="J246" s="2" t="s">
        <v>11537</v>
      </c>
      <c r="K246" s="2" t="s">
        <v>1034</v>
      </c>
      <c r="L246" s="2" t="s">
        <v>30</v>
      </c>
      <c r="M246" s="6" t="s">
        <v>32</v>
      </c>
      <c r="N246" s="2" t="s">
        <v>47</v>
      </c>
      <c r="O246" s="15" t="s">
        <v>61</v>
      </c>
      <c r="P246" s="36" t="s">
        <v>40</v>
      </c>
      <c r="Q246" s="8" t="s">
        <v>41</v>
      </c>
      <c r="R246" s="2">
        <v>20</v>
      </c>
      <c r="S246" s="9">
        <v>40.17</v>
      </c>
      <c r="T246" s="9">
        <v>803.57</v>
      </c>
      <c r="U246" s="9">
        <v>900</v>
      </c>
      <c r="V246" s="2" t="s">
        <v>42</v>
      </c>
      <c r="W246" s="2">
        <v>2014</v>
      </c>
      <c r="X246" s="2"/>
    </row>
    <row r="247" spans="1:24" ht="63.75" outlineLevel="1" x14ac:dyDescent="0.25">
      <c r="A247" s="2" t="s">
        <v>281</v>
      </c>
      <c r="B247" s="3" t="s">
        <v>27</v>
      </c>
      <c r="C247" s="43" t="s">
        <v>678</v>
      </c>
      <c r="D247" s="43" t="s">
        <v>679</v>
      </c>
      <c r="E247" s="43" t="s">
        <v>680</v>
      </c>
      <c r="F247" s="5" t="s">
        <v>681</v>
      </c>
      <c r="G247" s="5" t="s">
        <v>343</v>
      </c>
      <c r="H247" s="4">
        <v>0</v>
      </c>
      <c r="I247" s="2">
        <v>710000000</v>
      </c>
      <c r="J247" s="2" t="s">
        <v>11537</v>
      </c>
      <c r="K247" s="2" t="s">
        <v>1034</v>
      </c>
      <c r="L247" s="2" t="s">
        <v>30</v>
      </c>
      <c r="M247" s="6" t="s">
        <v>32</v>
      </c>
      <c r="N247" s="2" t="s">
        <v>47</v>
      </c>
      <c r="O247" s="15" t="s">
        <v>61</v>
      </c>
      <c r="P247" s="36" t="s">
        <v>40</v>
      </c>
      <c r="Q247" s="8" t="s">
        <v>41</v>
      </c>
      <c r="R247" s="2">
        <v>120</v>
      </c>
      <c r="S247" s="9">
        <v>40.17</v>
      </c>
      <c r="T247" s="9">
        <v>4821.42</v>
      </c>
      <c r="U247" s="9">
        <v>5400</v>
      </c>
      <c r="V247" s="2" t="s">
        <v>42</v>
      </c>
      <c r="W247" s="2">
        <v>2014</v>
      </c>
      <c r="X247" s="2"/>
    </row>
    <row r="248" spans="1:24" ht="63.75" outlineLevel="1" x14ac:dyDescent="0.25">
      <c r="A248" s="2" t="s">
        <v>282</v>
      </c>
      <c r="B248" s="3" t="s">
        <v>27</v>
      </c>
      <c r="C248" s="43" t="s">
        <v>682</v>
      </c>
      <c r="D248" s="43" t="s">
        <v>679</v>
      </c>
      <c r="E248" s="43" t="s">
        <v>683</v>
      </c>
      <c r="F248" s="5" t="s">
        <v>684</v>
      </c>
      <c r="G248" s="5" t="s">
        <v>343</v>
      </c>
      <c r="H248" s="4">
        <v>0</v>
      </c>
      <c r="I248" s="2">
        <v>710000000</v>
      </c>
      <c r="J248" s="2" t="s">
        <v>11537</v>
      </c>
      <c r="K248" s="2" t="s">
        <v>1034</v>
      </c>
      <c r="L248" s="2" t="s">
        <v>30</v>
      </c>
      <c r="M248" s="6" t="s">
        <v>32</v>
      </c>
      <c r="N248" s="2" t="s">
        <v>47</v>
      </c>
      <c r="O248" s="15" t="s">
        <v>61</v>
      </c>
      <c r="P248" s="36" t="s">
        <v>40</v>
      </c>
      <c r="Q248" s="8" t="s">
        <v>41</v>
      </c>
      <c r="R248" s="2">
        <v>50</v>
      </c>
      <c r="S248" s="9">
        <v>178.57</v>
      </c>
      <c r="T248" s="9">
        <v>8928.57</v>
      </c>
      <c r="U248" s="9">
        <v>10000</v>
      </c>
      <c r="V248" s="2" t="s">
        <v>42</v>
      </c>
      <c r="W248" s="2">
        <v>2014</v>
      </c>
      <c r="X248" s="2"/>
    </row>
    <row r="249" spans="1:24" ht="63.75" outlineLevel="1" x14ac:dyDescent="0.25">
      <c r="A249" s="2" t="s">
        <v>283</v>
      </c>
      <c r="B249" s="3" t="s">
        <v>27</v>
      </c>
      <c r="C249" s="10" t="s">
        <v>1341</v>
      </c>
      <c r="D249" s="10" t="s">
        <v>1339</v>
      </c>
      <c r="E249" s="10" t="s">
        <v>1340</v>
      </c>
      <c r="F249" s="5" t="s">
        <v>685</v>
      </c>
      <c r="G249" s="5" t="s">
        <v>343</v>
      </c>
      <c r="H249" s="4">
        <v>0</v>
      </c>
      <c r="I249" s="2">
        <v>710000000</v>
      </c>
      <c r="J249" s="2" t="s">
        <v>11537</v>
      </c>
      <c r="K249" s="2" t="s">
        <v>1034</v>
      </c>
      <c r="L249" s="2" t="s">
        <v>30</v>
      </c>
      <c r="M249" s="6" t="s">
        <v>32</v>
      </c>
      <c r="N249" s="2" t="s">
        <v>47</v>
      </c>
      <c r="O249" s="15" t="s">
        <v>61</v>
      </c>
      <c r="P249" s="36" t="s">
        <v>40</v>
      </c>
      <c r="Q249" s="8" t="s">
        <v>41</v>
      </c>
      <c r="R249" s="2">
        <v>50</v>
      </c>
      <c r="S249" s="9">
        <v>308.02999999999997</v>
      </c>
      <c r="T249" s="9">
        <v>15401.78</v>
      </c>
      <c r="U249" s="9">
        <v>17250</v>
      </c>
      <c r="V249" s="2" t="s">
        <v>42</v>
      </c>
      <c r="W249" s="2">
        <v>2014</v>
      </c>
      <c r="X249" s="2"/>
    </row>
    <row r="250" spans="1:24" ht="63.75" outlineLevel="1" x14ac:dyDescent="0.25">
      <c r="A250" s="2" t="s">
        <v>284</v>
      </c>
      <c r="B250" s="3" t="s">
        <v>27</v>
      </c>
      <c r="C250" s="43" t="s">
        <v>686</v>
      </c>
      <c r="D250" s="10" t="s">
        <v>687</v>
      </c>
      <c r="E250" s="10" t="s">
        <v>688</v>
      </c>
      <c r="F250" s="5" t="s">
        <v>689</v>
      </c>
      <c r="G250" s="5" t="s">
        <v>343</v>
      </c>
      <c r="H250" s="4">
        <v>0</v>
      </c>
      <c r="I250" s="2">
        <v>710000000</v>
      </c>
      <c r="J250" s="2" t="s">
        <v>11537</v>
      </c>
      <c r="K250" s="2" t="s">
        <v>1034</v>
      </c>
      <c r="L250" s="2" t="s">
        <v>30</v>
      </c>
      <c r="M250" s="6" t="s">
        <v>32</v>
      </c>
      <c r="N250" s="2" t="s">
        <v>47</v>
      </c>
      <c r="O250" s="15" t="s">
        <v>61</v>
      </c>
      <c r="P250" s="36" t="s">
        <v>40</v>
      </c>
      <c r="Q250" s="8" t="s">
        <v>41</v>
      </c>
      <c r="R250" s="2">
        <v>7</v>
      </c>
      <c r="S250" s="9">
        <v>892.85</v>
      </c>
      <c r="T250" s="9">
        <v>6249.99</v>
      </c>
      <c r="U250" s="9">
        <v>7000</v>
      </c>
      <c r="V250" s="2" t="s">
        <v>42</v>
      </c>
      <c r="W250" s="2">
        <v>2014</v>
      </c>
      <c r="X250" s="2"/>
    </row>
    <row r="251" spans="1:24" ht="102" outlineLevel="1" x14ac:dyDescent="0.25">
      <c r="A251" s="2" t="s">
        <v>285</v>
      </c>
      <c r="B251" s="3" t="s">
        <v>27</v>
      </c>
      <c r="C251" s="43" t="s">
        <v>690</v>
      </c>
      <c r="D251" s="10" t="s">
        <v>691</v>
      </c>
      <c r="E251" s="10" t="s">
        <v>692</v>
      </c>
      <c r="F251" s="5" t="s">
        <v>693</v>
      </c>
      <c r="G251" s="5" t="s">
        <v>343</v>
      </c>
      <c r="H251" s="4">
        <v>0</v>
      </c>
      <c r="I251" s="2">
        <v>710000000</v>
      </c>
      <c r="J251" s="2" t="s">
        <v>11537</v>
      </c>
      <c r="K251" s="2" t="s">
        <v>1034</v>
      </c>
      <c r="L251" s="2" t="s">
        <v>30</v>
      </c>
      <c r="M251" s="6" t="s">
        <v>32</v>
      </c>
      <c r="N251" s="2" t="s">
        <v>47</v>
      </c>
      <c r="O251" s="15" t="s">
        <v>61</v>
      </c>
      <c r="P251" s="36" t="s">
        <v>493</v>
      </c>
      <c r="Q251" s="2" t="s">
        <v>531</v>
      </c>
      <c r="R251" s="2">
        <v>50</v>
      </c>
      <c r="S251" s="9">
        <v>1294.6400000000001</v>
      </c>
      <c r="T251" s="9">
        <v>64732.14</v>
      </c>
      <c r="U251" s="9">
        <v>72500</v>
      </c>
      <c r="V251" s="2" t="s">
        <v>42</v>
      </c>
      <c r="W251" s="2">
        <v>2014</v>
      </c>
      <c r="X251" s="2"/>
    </row>
    <row r="252" spans="1:24" ht="63.75" outlineLevel="1" x14ac:dyDescent="0.25">
      <c r="A252" s="2" t="s">
        <v>286</v>
      </c>
      <c r="B252" s="3" t="s">
        <v>27</v>
      </c>
      <c r="C252" s="43" t="s">
        <v>650</v>
      </c>
      <c r="D252" s="43" t="s">
        <v>651</v>
      </c>
      <c r="E252" s="43" t="s">
        <v>652</v>
      </c>
      <c r="F252" s="5" t="s">
        <v>694</v>
      </c>
      <c r="G252" s="5" t="s">
        <v>343</v>
      </c>
      <c r="H252" s="4">
        <v>0</v>
      </c>
      <c r="I252" s="2">
        <v>710000000</v>
      </c>
      <c r="J252" s="2" t="s">
        <v>11537</v>
      </c>
      <c r="K252" s="2" t="s">
        <v>1034</v>
      </c>
      <c r="L252" s="2" t="s">
        <v>30</v>
      </c>
      <c r="M252" s="6" t="s">
        <v>32</v>
      </c>
      <c r="N252" s="2" t="s">
        <v>47</v>
      </c>
      <c r="O252" s="15" t="s">
        <v>61</v>
      </c>
      <c r="P252" s="36" t="s">
        <v>40</v>
      </c>
      <c r="Q252" s="8" t="s">
        <v>41</v>
      </c>
      <c r="R252" s="2">
        <v>100</v>
      </c>
      <c r="S252" s="9">
        <v>22.32</v>
      </c>
      <c r="T252" s="9">
        <v>2232.14</v>
      </c>
      <c r="U252" s="9">
        <v>2500</v>
      </c>
      <c r="V252" s="2" t="s">
        <v>42</v>
      </c>
      <c r="W252" s="2">
        <v>2014</v>
      </c>
      <c r="X252" s="2"/>
    </row>
    <row r="253" spans="1:24" ht="63.75" outlineLevel="1" x14ac:dyDescent="0.25">
      <c r="A253" s="2" t="s">
        <v>287</v>
      </c>
      <c r="B253" s="3" t="s">
        <v>27</v>
      </c>
      <c r="C253" s="43" t="s">
        <v>695</v>
      </c>
      <c r="D253" s="43" t="s">
        <v>651</v>
      </c>
      <c r="E253" s="43" t="s">
        <v>696</v>
      </c>
      <c r="F253" s="5" t="s">
        <v>697</v>
      </c>
      <c r="G253" s="5" t="s">
        <v>343</v>
      </c>
      <c r="H253" s="4">
        <v>0</v>
      </c>
      <c r="I253" s="2">
        <v>710000000</v>
      </c>
      <c r="J253" s="2" t="s">
        <v>11537</v>
      </c>
      <c r="K253" s="2" t="s">
        <v>1034</v>
      </c>
      <c r="L253" s="2" t="s">
        <v>30</v>
      </c>
      <c r="M253" s="6" t="s">
        <v>32</v>
      </c>
      <c r="N253" s="2" t="s">
        <v>47</v>
      </c>
      <c r="O253" s="15" t="s">
        <v>61</v>
      </c>
      <c r="P253" s="36" t="s">
        <v>40</v>
      </c>
      <c r="Q253" s="8" t="s">
        <v>41</v>
      </c>
      <c r="R253" s="2">
        <v>100</v>
      </c>
      <c r="S253" s="9">
        <v>13.39</v>
      </c>
      <c r="T253" s="9">
        <v>1339.28</v>
      </c>
      <c r="U253" s="9">
        <v>1500</v>
      </c>
      <c r="V253" s="2" t="s">
        <v>42</v>
      </c>
      <c r="W253" s="2">
        <v>2014</v>
      </c>
      <c r="X253" s="2"/>
    </row>
    <row r="254" spans="1:24" ht="63.75" outlineLevel="1" x14ac:dyDescent="0.25">
      <c r="A254" s="2" t="s">
        <v>288</v>
      </c>
      <c r="B254" s="3" t="s">
        <v>27</v>
      </c>
      <c r="C254" s="43" t="s">
        <v>698</v>
      </c>
      <c r="D254" s="43" t="s">
        <v>651</v>
      </c>
      <c r="E254" s="43" t="s">
        <v>699</v>
      </c>
      <c r="F254" s="5" t="s">
        <v>700</v>
      </c>
      <c r="G254" s="5" t="s">
        <v>343</v>
      </c>
      <c r="H254" s="4">
        <v>0</v>
      </c>
      <c r="I254" s="2">
        <v>710000000</v>
      </c>
      <c r="J254" s="2" t="s">
        <v>11537</v>
      </c>
      <c r="K254" s="2" t="s">
        <v>1034</v>
      </c>
      <c r="L254" s="2" t="s">
        <v>30</v>
      </c>
      <c r="M254" s="6" t="s">
        <v>32</v>
      </c>
      <c r="N254" s="2" t="s">
        <v>47</v>
      </c>
      <c r="O254" s="15" t="s">
        <v>61</v>
      </c>
      <c r="P254" s="36" t="s">
        <v>40</v>
      </c>
      <c r="Q254" s="8" t="s">
        <v>41</v>
      </c>
      <c r="R254" s="2">
        <v>100</v>
      </c>
      <c r="S254" s="9">
        <v>8.92</v>
      </c>
      <c r="T254" s="9">
        <v>892.85</v>
      </c>
      <c r="U254" s="9">
        <v>1000</v>
      </c>
      <c r="V254" s="2" t="s">
        <v>42</v>
      </c>
      <c r="W254" s="2">
        <v>2014</v>
      </c>
      <c r="X254" s="2"/>
    </row>
    <row r="255" spans="1:24" ht="63.75" outlineLevel="1" x14ac:dyDescent="0.25">
      <c r="A255" s="2" t="s">
        <v>289</v>
      </c>
      <c r="B255" s="3" t="s">
        <v>27</v>
      </c>
      <c r="C255" s="43" t="s">
        <v>701</v>
      </c>
      <c r="D255" s="43" t="s">
        <v>702</v>
      </c>
      <c r="E255" s="43" t="s">
        <v>703</v>
      </c>
      <c r="F255" s="5" t="s">
        <v>704</v>
      </c>
      <c r="G255" s="5" t="s">
        <v>343</v>
      </c>
      <c r="H255" s="4">
        <v>0</v>
      </c>
      <c r="I255" s="2">
        <v>710000000</v>
      </c>
      <c r="J255" s="2" t="s">
        <v>11537</v>
      </c>
      <c r="K255" s="2" t="s">
        <v>1034</v>
      </c>
      <c r="L255" s="2" t="s">
        <v>30</v>
      </c>
      <c r="M255" s="6" t="s">
        <v>32</v>
      </c>
      <c r="N255" s="2" t="s">
        <v>47</v>
      </c>
      <c r="O255" s="15" t="s">
        <v>61</v>
      </c>
      <c r="P255" s="36" t="s">
        <v>40</v>
      </c>
      <c r="Q255" s="8" t="s">
        <v>41</v>
      </c>
      <c r="R255" s="2">
        <v>30</v>
      </c>
      <c r="S255" s="9">
        <v>1339.28</v>
      </c>
      <c r="T255" s="9">
        <v>40178.57</v>
      </c>
      <c r="U255" s="9">
        <v>45000</v>
      </c>
      <c r="V255" s="2" t="s">
        <v>42</v>
      </c>
      <c r="W255" s="2">
        <v>2014</v>
      </c>
      <c r="X255" s="2"/>
    </row>
    <row r="256" spans="1:24" ht="63.75" outlineLevel="1" x14ac:dyDescent="0.25">
      <c r="A256" s="2" t="s">
        <v>290</v>
      </c>
      <c r="B256" s="3" t="s">
        <v>27</v>
      </c>
      <c r="C256" s="10" t="s">
        <v>1051</v>
      </c>
      <c r="D256" s="10" t="s">
        <v>1052</v>
      </c>
      <c r="E256" s="10" t="s">
        <v>1053</v>
      </c>
      <c r="F256" s="5" t="s">
        <v>705</v>
      </c>
      <c r="G256" s="5" t="s">
        <v>343</v>
      </c>
      <c r="H256" s="4">
        <v>0</v>
      </c>
      <c r="I256" s="2">
        <v>710000000</v>
      </c>
      <c r="J256" s="2" t="s">
        <v>11537</v>
      </c>
      <c r="K256" s="2" t="s">
        <v>1034</v>
      </c>
      <c r="L256" s="2" t="s">
        <v>30</v>
      </c>
      <c r="M256" s="6" t="s">
        <v>32</v>
      </c>
      <c r="N256" s="2" t="s">
        <v>47</v>
      </c>
      <c r="O256" s="15" t="s">
        <v>61</v>
      </c>
      <c r="P256" s="36" t="s">
        <v>40</v>
      </c>
      <c r="Q256" s="2" t="s">
        <v>41</v>
      </c>
      <c r="R256" s="2">
        <v>5</v>
      </c>
      <c r="S256" s="9">
        <v>4017.85</v>
      </c>
      <c r="T256" s="9">
        <v>20089.28</v>
      </c>
      <c r="U256" s="9">
        <v>22500</v>
      </c>
      <c r="V256" s="2" t="s">
        <v>42</v>
      </c>
      <c r="W256" s="2">
        <v>2014</v>
      </c>
      <c r="X256" s="2"/>
    </row>
    <row r="257" spans="1:24" ht="63.75" outlineLevel="1" x14ac:dyDescent="0.25">
      <c r="A257" s="2" t="s">
        <v>291</v>
      </c>
      <c r="B257" s="3" t="s">
        <v>27</v>
      </c>
      <c r="C257" s="43" t="s">
        <v>706</v>
      </c>
      <c r="D257" s="43" t="s">
        <v>13256</v>
      </c>
      <c r="E257" s="43" t="s">
        <v>707</v>
      </c>
      <c r="F257" s="5" t="s">
        <v>708</v>
      </c>
      <c r="G257" s="5" t="s">
        <v>343</v>
      </c>
      <c r="H257" s="4">
        <v>0</v>
      </c>
      <c r="I257" s="2">
        <v>710000000</v>
      </c>
      <c r="J257" s="2" t="s">
        <v>11537</v>
      </c>
      <c r="K257" s="2" t="s">
        <v>1034</v>
      </c>
      <c r="L257" s="2" t="s">
        <v>30</v>
      </c>
      <c r="M257" s="6" t="s">
        <v>32</v>
      </c>
      <c r="N257" s="2" t="s">
        <v>47</v>
      </c>
      <c r="O257" s="15" t="s">
        <v>61</v>
      </c>
      <c r="P257" s="36" t="s">
        <v>34</v>
      </c>
      <c r="Q257" s="8" t="s">
        <v>41</v>
      </c>
      <c r="R257" s="2">
        <v>10</v>
      </c>
      <c r="S257" s="9">
        <v>44.64</v>
      </c>
      <c r="T257" s="9">
        <v>446.42</v>
      </c>
      <c r="U257" s="9">
        <v>500</v>
      </c>
      <c r="V257" s="2" t="s">
        <v>42</v>
      </c>
      <c r="W257" s="2">
        <v>2014</v>
      </c>
      <c r="X257" s="2"/>
    </row>
    <row r="258" spans="1:24" ht="63.75" outlineLevel="1" x14ac:dyDescent="0.25">
      <c r="A258" s="2" t="s">
        <v>292</v>
      </c>
      <c r="B258" s="3" t="s">
        <v>27</v>
      </c>
      <c r="C258" s="43" t="s">
        <v>709</v>
      </c>
      <c r="D258" s="43" t="s">
        <v>710</v>
      </c>
      <c r="E258" s="43" t="s">
        <v>711</v>
      </c>
      <c r="F258" s="5" t="s">
        <v>712</v>
      </c>
      <c r="G258" s="5" t="s">
        <v>343</v>
      </c>
      <c r="H258" s="4">
        <v>0</v>
      </c>
      <c r="I258" s="2">
        <v>710000000</v>
      </c>
      <c r="J258" s="2" t="s">
        <v>11537</v>
      </c>
      <c r="K258" s="2" t="s">
        <v>1034</v>
      </c>
      <c r="L258" s="2" t="s">
        <v>30</v>
      </c>
      <c r="M258" s="6" t="s">
        <v>32</v>
      </c>
      <c r="N258" s="2" t="s">
        <v>47</v>
      </c>
      <c r="O258" s="15" t="s">
        <v>61</v>
      </c>
      <c r="P258" s="36" t="s">
        <v>40</v>
      </c>
      <c r="Q258" s="8" t="s">
        <v>41</v>
      </c>
      <c r="R258" s="2">
        <v>5</v>
      </c>
      <c r="S258" s="9">
        <v>5357.14</v>
      </c>
      <c r="T258" s="9">
        <v>26785.71</v>
      </c>
      <c r="U258" s="9">
        <v>30000</v>
      </c>
      <c r="V258" s="2" t="s">
        <v>42</v>
      </c>
      <c r="W258" s="2">
        <v>2014</v>
      </c>
      <c r="X258" s="2"/>
    </row>
    <row r="259" spans="1:24" ht="63.75" outlineLevel="1" x14ac:dyDescent="0.25">
      <c r="A259" s="2" t="s">
        <v>293</v>
      </c>
      <c r="B259" s="3" t="s">
        <v>27</v>
      </c>
      <c r="C259" s="43" t="s">
        <v>713</v>
      </c>
      <c r="D259" s="10" t="s">
        <v>1342</v>
      </c>
      <c r="E259" s="10" t="s">
        <v>714</v>
      </c>
      <c r="F259" s="5" t="s">
        <v>715</v>
      </c>
      <c r="G259" s="5" t="s">
        <v>343</v>
      </c>
      <c r="H259" s="4">
        <v>0</v>
      </c>
      <c r="I259" s="2">
        <v>710000000</v>
      </c>
      <c r="J259" s="2" t="s">
        <v>11537</v>
      </c>
      <c r="K259" s="2" t="s">
        <v>1034</v>
      </c>
      <c r="L259" s="2" t="s">
        <v>30</v>
      </c>
      <c r="M259" s="6" t="s">
        <v>32</v>
      </c>
      <c r="N259" s="2" t="s">
        <v>47</v>
      </c>
      <c r="O259" s="15" t="s">
        <v>61</v>
      </c>
      <c r="P259" s="36" t="s">
        <v>40</v>
      </c>
      <c r="Q259" s="8" t="s">
        <v>41</v>
      </c>
      <c r="R259" s="2">
        <v>8</v>
      </c>
      <c r="S259" s="9">
        <v>4017.85</v>
      </c>
      <c r="T259" s="9">
        <v>32142.85</v>
      </c>
      <c r="U259" s="9">
        <v>36000</v>
      </c>
      <c r="V259" s="2" t="s">
        <v>42</v>
      </c>
      <c r="W259" s="2">
        <v>2014</v>
      </c>
      <c r="X259" s="2"/>
    </row>
    <row r="260" spans="1:24" ht="63.75" outlineLevel="1" x14ac:dyDescent="0.25">
      <c r="A260" s="2" t="s">
        <v>294</v>
      </c>
      <c r="B260" s="3" t="s">
        <v>27</v>
      </c>
      <c r="C260" s="43" t="s">
        <v>716</v>
      </c>
      <c r="D260" s="43" t="s">
        <v>717</v>
      </c>
      <c r="E260" s="43" t="s">
        <v>718</v>
      </c>
      <c r="F260" s="5" t="s">
        <v>719</v>
      </c>
      <c r="G260" s="5" t="s">
        <v>343</v>
      </c>
      <c r="H260" s="4">
        <v>0</v>
      </c>
      <c r="I260" s="2">
        <v>710000000</v>
      </c>
      <c r="J260" s="2" t="s">
        <v>11537</v>
      </c>
      <c r="K260" s="2" t="s">
        <v>1034</v>
      </c>
      <c r="L260" s="2" t="s">
        <v>30</v>
      </c>
      <c r="M260" s="6" t="s">
        <v>32</v>
      </c>
      <c r="N260" s="2" t="s">
        <v>47</v>
      </c>
      <c r="O260" s="15" t="s">
        <v>61</v>
      </c>
      <c r="P260" s="36" t="s">
        <v>34</v>
      </c>
      <c r="Q260" s="8" t="s">
        <v>41</v>
      </c>
      <c r="R260" s="2">
        <v>15</v>
      </c>
      <c r="S260" s="9">
        <v>553.57000000000005</v>
      </c>
      <c r="T260" s="9">
        <v>8303.57</v>
      </c>
      <c r="U260" s="9">
        <v>9300</v>
      </c>
      <c r="V260" s="2" t="s">
        <v>42</v>
      </c>
      <c r="W260" s="2">
        <v>2014</v>
      </c>
      <c r="X260" s="2"/>
    </row>
    <row r="261" spans="1:24" ht="63.75" outlineLevel="1" x14ac:dyDescent="0.25">
      <c r="A261" s="2" t="s">
        <v>295</v>
      </c>
      <c r="B261" s="3" t="s">
        <v>27</v>
      </c>
      <c r="C261" s="43" t="s">
        <v>720</v>
      </c>
      <c r="D261" s="43" t="s">
        <v>721</v>
      </c>
      <c r="E261" s="43" t="s">
        <v>722</v>
      </c>
      <c r="F261" s="5" t="s">
        <v>723</v>
      </c>
      <c r="G261" s="5" t="s">
        <v>343</v>
      </c>
      <c r="H261" s="4">
        <v>0</v>
      </c>
      <c r="I261" s="2">
        <v>710000000</v>
      </c>
      <c r="J261" s="2" t="s">
        <v>11537</v>
      </c>
      <c r="K261" s="2" t="s">
        <v>1034</v>
      </c>
      <c r="L261" s="2" t="s">
        <v>30</v>
      </c>
      <c r="M261" s="6" t="s">
        <v>32</v>
      </c>
      <c r="N261" s="2" t="s">
        <v>47</v>
      </c>
      <c r="O261" s="15" t="s">
        <v>61</v>
      </c>
      <c r="P261" s="36" t="s">
        <v>498</v>
      </c>
      <c r="Q261" s="2" t="s">
        <v>499</v>
      </c>
      <c r="R261" s="2">
        <v>55</v>
      </c>
      <c r="S261" s="9">
        <v>125</v>
      </c>
      <c r="T261" s="9">
        <v>6875</v>
      </c>
      <c r="U261" s="9">
        <v>7700</v>
      </c>
      <c r="V261" s="2" t="s">
        <v>42</v>
      </c>
      <c r="W261" s="2">
        <v>2014</v>
      </c>
      <c r="X261" s="2"/>
    </row>
    <row r="262" spans="1:24" ht="63.75" outlineLevel="1" x14ac:dyDescent="0.25">
      <c r="A262" s="2" t="s">
        <v>296</v>
      </c>
      <c r="B262" s="3" t="s">
        <v>27</v>
      </c>
      <c r="C262" s="43" t="s">
        <v>724</v>
      </c>
      <c r="D262" s="43" t="s">
        <v>725</v>
      </c>
      <c r="E262" s="43" t="s">
        <v>726</v>
      </c>
      <c r="F262" s="5" t="s">
        <v>727</v>
      </c>
      <c r="G262" s="5" t="s">
        <v>343</v>
      </c>
      <c r="H262" s="4">
        <v>0</v>
      </c>
      <c r="I262" s="2">
        <v>710000000</v>
      </c>
      <c r="J262" s="2" t="s">
        <v>11537</v>
      </c>
      <c r="K262" s="2" t="s">
        <v>1034</v>
      </c>
      <c r="L262" s="2" t="s">
        <v>30</v>
      </c>
      <c r="M262" s="6" t="s">
        <v>32</v>
      </c>
      <c r="N262" s="2" t="s">
        <v>47</v>
      </c>
      <c r="O262" s="15" t="s">
        <v>61</v>
      </c>
      <c r="P262" s="36" t="s">
        <v>40</v>
      </c>
      <c r="Q262" s="8" t="s">
        <v>41</v>
      </c>
      <c r="R262" s="2">
        <v>40</v>
      </c>
      <c r="S262" s="9">
        <v>214.28</v>
      </c>
      <c r="T262" s="9">
        <v>8571.42</v>
      </c>
      <c r="U262" s="9">
        <v>9600</v>
      </c>
      <c r="V262" s="2" t="s">
        <v>42</v>
      </c>
      <c r="W262" s="2">
        <v>2014</v>
      </c>
      <c r="X262" s="2"/>
    </row>
    <row r="263" spans="1:24" ht="63.75" outlineLevel="1" x14ac:dyDescent="0.25">
      <c r="A263" s="2" t="s">
        <v>297</v>
      </c>
      <c r="B263" s="3" t="s">
        <v>27</v>
      </c>
      <c r="C263" s="43" t="s">
        <v>728</v>
      </c>
      <c r="D263" s="43" t="s">
        <v>729</v>
      </c>
      <c r="E263" s="43" t="s">
        <v>730</v>
      </c>
      <c r="F263" s="5" t="s">
        <v>731</v>
      </c>
      <c r="G263" s="5" t="s">
        <v>343</v>
      </c>
      <c r="H263" s="4">
        <v>0</v>
      </c>
      <c r="I263" s="2">
        <v>710000000</v>
      </c>
      <c r="J263" s="2" t="s">
        <v>11537</v>
      </c>
      <c r="K263" s="2" t="s">
        <v>1034</v>
      </c>
      <c r="L263" s="2" t="s">
        <v>30</v>
      </c>
      <c r="M263" s="6" t="s">
        <v>32</v>
      </c>
      <c r="N263" s="2" t="s">
        <v>47</v>
      </c>
      <c r="O263" s="15" t="s">
        <v>61</v>
      </c>
      <c r="P263" s="36" t="s">
        <v>40</v>
      </c>
      <c r="Q263" s="8" t="s">
        <v>41</v>
      </c>
      <c r="R263" s="2">
        <v>15</v>
      </c>
      <c r="S263" s="9">
        <v>473.21</v>
      </c>
      <c r="T263" s="9">
        <v>7098.21</v>
      </c>
      <c r="U263" s="9">
        <v>7950</v>
      </c>
      <c r="V263" s="2" t="s">
        <v>42</v>
      </c>
      <c r="W263" s="2">
        <v>2014</v>
      </c>
      <c r="X263" s="2"/>
    </row>
    <row r="264" spans="1:24" ht="63.75" outlineLevel="1" x14ac:dyDescent="0.25">
      <c r="A264" s="2" t="s">
        <v>298</v>
      </c>
      <c r="B264" s="3" t="s">
        <v>27</v>
      </c>
      <c r="C264" s="43" t="s">
        <v>732</v>
      </c>
      <c r="D264" s="43" t="s">
        <v>733</v>
      </c>
      <c r="E264" s="43" t="s">
        <v>734</v>
      </c>
      <c r="F264" s="5" t="s">
        <v>735</v>
      </c>
      <c r="G264" s="5" t="s">
        <v>343</v>
      </c>
      <c r="H264" s="4">
        <v>0</v>
      </c>
      <c r="I264" s="2">
        <v>710000000</v>
      </c>
      <c r="J264" s="2" t="s">
        <v>11537</v>
      </c>
      <c r="K264" s="2" t="s">
        <v>1034</v>
      </c>
      <c r="L264" s="2" t="s">
        <v>30</v>
      </c>
      <c r="M264" s="6" t="s">
        <v>32</v>
      </c>
      <c r="N264" s="2" t="s">
        <v>47</v>
      </c>
      <c r="O264" s="15" t="s">
        <v>61</v>
      </c>
      <c r="P264" s="36" t="s">
        <v>40</v>
      </c>
      <c r="Q264" s="8" t="s">
        <v>41</v>
      </c>
      <c r="R264" s="2">
        <v>16</v>
      </c>
      <c r="S264" s="9">
        <v>205.35</v>
      </c>
      <c r="T264" s="9">
        <v>3285.71</v>
      </c>
      <c r="U264" s="9">
        <v>3680</v>
      </c>
      <c r="V264" s="2" t="s">
        <v>42</v>
      </c>
      <c r="W264" s="2">
        <v>2014</v>
      </c>
      <c r="X264" s="2"/>
    </row>
    <row r="265" spans="1:24" ht="63.75" outlineLevel="1" x14ac:dyDescent="0.25">
      <c r="A265" s="2" t="s">
        <v>299</v>
      </c>
      <c r="B265" s="3" t="s">
        <v>27</v>
      </c>
      <c r="C265" s="43" t="s">
        <v>736</v>
      </c>
      <c r="D265" s="43" t="s">
        <v>737</v>
      </c>
      <c r="E265" s="43" t="s">
        <v>738</v>
      </c>
      <c r="F265" s="5" t="s">
        <v>739</v>
      </c>
      <c r="G265" s="5" t="s">
        <v>343</v>
      </c>
      <c r="H265" s="4">
        <v>0</v>
      </c>
      <c r="I265" s="2">
        <v>710000000</v>
      </c>
      <c r="J265" s="2" t="s">
        <v>11537</v>
      </c>
      <c r="K265" s="2" t="s">
        <v>1034</v>
      </c>
      <c r="L265" s="2" t="s">
        <v>30</v>
      </c>
      <c r="M265" s="6" t="s">
        <v>32</v>
      </c>
      <c r="N265" s="2" t="s">
        <v>47</v>
      </c>
      <c r="O265" s="15" t="s">
        <v>61</v>
      </c>
      <c r="P265" s="36" t="s">
        <v>40</v>
      </c>
      <c r="Q265" s="8" t="s">
        <v>41</v>
      </c>
      <c r="R265" s="2">
        <v>15</v>
      </c>
      <c r="S265" s="9">
        <v>133.91999999999999</v>
      </c>
      <c r="T265" s="9">
        <v>2008.92</v>
      </c>
      <c r="U265" s="9">
        <v>2250</v>
      </c>
      <c r="V265" s="2" t="s">
        <v>42</v>
      </c>
      <c r="W265" s="2">
        <v>2014</v>
      </c>
      <c r="X265" s="2"/>
    </row>
    <row r="266" spans="1:24" ht="63.75" outlineLevel="1" x14ac:dyDescent="0.25">
      <c r="A266" s="2" t="s">
        <v>300</v>
      </c>
      <c r="B266" s="3" t="s">
        <v>27</v>
      </c>
      <c r="C266" s="43" t="s">
        <v>740</v>
      </c>
      <c r="D266" s="43" t="s">
        <v>737</v>
      </c>
      <c r="E266" s="43" t="s">
        <v>741</v>
      </c>
      <c r="F266" s="5" t="s">
        <v>742</v>
      </c>
      <c r="G266" s="5" t="s">
        <v>343</v>
      </c>
      <c r="H266" s="4">
        <v>0</v>
      </c>
      <c r="I266" s="2">
        <v>710000000</v>
      </c>
      <c r="J266" s="2" t="s">
        <v>11537</v>
      </c>
      <c r="K266" s="2" t="s">
        <v>1034</v>
      </c>
      <c r="L266" s="2" t="s">
        <v>30</v>
      </c>
      <c r="M266" s="6" t="s">
        <v>32</v>
      </c>
      <c r="N266" s="2" t="s">
        <v>47</v>
      </c>
      <c r="O266" s="15" t="s">
        <v>61</v>
      </c>
      <c r="P266" s="36" t="s">
        <v>40</v>
      </c>
      <c r="Q266" s="8" t="s">
        <v>41</v>
      </c>
      <c r="R266" s="2">
        <v>15</v>
      </c>
      <c r="S266" s="9">
        <v>473.21</v>
      </c>
      <c r="T266" s="9">
        <v>7098.21</v>
      </c>
      <c r="U266" s="9">
        <v>7950</v>
      </c>
      <c r="V266" s="2" t="s">
        <v>42</v>
      </c>
      <c r="W266" s="2">
        <v>2014</v>
      </c>
      <c r="X266" s="2"/>
    </row>
    <row r="267" spans="1:24" ht="63.75" outlineLevel="1" x14ac:dyDescent="0.25">
      <c r="A267" s="2" t="s">
        <v>301</v>
      </c>
      <c r="B267" s="3" t="s">
        <v>27</v>
      </c>
      <c r="C267" s="43" t="s">
        <v>743</v>
      </c>
      <c r="D267" s="43" t="s">
        <v>744</v>
      </c>
      <c r="E267" s="43" t="s">
        <v>745</v>
      </c>
      <c r="F267" s="5" t="s">
        <v>746</v>
      </c>
      <c r="G267" s="5" t="s">
        <v>343</v>
      </c>
      <c r="H267" s="4">
        <v>0</v>
      </c>
      <c r="I267" s="2">
        <v>710000000</v>
      </c>
      <c r="J267" s="2" t="s">
        <v>11537</v>
      </c>
      <c r="K267" s="2" t="s">
        <v>1034</v>
      </c>
      <c r="L267" s="2" t="s">
        <v>30</v>
      </c>
      <c r="M267" s="6" t="s">
        <v>32</v>
      </c>
      <c r="N267" s="2" t="s">
        <v>47</v>
      </c>
      <c r="O267" s="15" t="s">
        <v>61</v>
      </c>
      <c r="P267" s="36" t="s">
        <v>40</v>
      </c>
      <c r="Q267" s="8" t="s">
        <v>41</v>
      </c>
      <c r="R267" s="2">
        <v>10</v>
      </c>
      <c r="S267" s="9">
        <v>1000</v>
      </c>
      <c r="T267" s="9">
        <v>1000</v>
      </c>
      <c r="U267" s="9">
        <v>11200</v>
      </c>
      <c r="V267" s="2" t="s">
        <v>42</v>
      </c>
      <c r="W267" s="2">
        <v>2014</v>
      </c>
      <c r="X267" s="2"/>
    </row>
    <row r="268" spans="1:24" ht="102" outlineLevel="1" x14ac:dyDescent="0.25">
      <c r="A268" s="2" t="s">
        <v>302</v>
      </c>
      <c r="B268" s="3" t="s">
        <v>27</v>
      </c>
      <c r="C268" s="43" t="s">
        <v>747</v>
      </c>
      <c r="D268" s="43" t="s">
        <v>748</v>
      </c>
      <c r="E268" s="43" t="s">
        <v>749</v>
      </c>
      <c r="F268" s="5" t="s">
        <v>750</v>
      </c>
      <c r="G268" s="5" t="s">
        <v>343</v>
      </c>
      <c r="H268" s="4">
        <v>0</v>
      </c>
      <c r="I268" s="2">
        <v>710000000</v>
      </c>
      <c r="J268" s="2" t="s">
        <v>11537</v>
      </c>
      <c r="K268" s="2" t="s">
        <v>1034</v>
      </c>
      <c r="L268" s="2" t="s">
        <v>30</v>
      </c>
      <c r="M268" s="6" t="s">
        <v>32</v>
      </c>
      <c r="N268" s="2" t="s">
        <v>47</v>
      </c>
      <c r="O268" s="15" t="s">
        <v>61</v>
      </c>
      <c r="P268" s="2">
        <v>112</v>
      </c>
      <c r="Q268" s="2" t="s">
        <v>751</v>
      </c>
      <c r="R268" s="2">
        <v>10</v>
      </c>
      <c r="S268" s="9">
        <v>1285.71</v>
      </c>
      <c r="T268" s="9">
        <v>12857.14</v>
      </c>
      <c r="U268" s="9">
        <v>14400</v>
      </c>
      <c r="V268" s="2" t="s">
        <v>42</v>
      </c>
      <c r="W268" s="2">
        <v>2014</v>
      </c>
      <c r="X268" s="2"/>
    </row>
    <row r="269" spans="1:24" ht="63.75" outlineLevel="1" x14ac:dyDescent="0.25">
      <c r="A269" s="2" t="s">
        <v>303</v>
      </c>
      <c r="B269" s="3" t="s">
        <v>27</v>
      </c>
      <c r="C269" s="43" t="s">
        <v>752</v>
      </c>
      <c r="D269" s="43" t="s">
        <v>753</v>
      </c>
      <c r="E269" s="43" t="s">
        <v>754</v>
      </c>
      <c r="F269" s="5" t="s">
        <v>755</v>
      </c>
      <c r="G269" s="2" t="s">
        <v>343</v>
      </c>
      <c r="H269" s="4">
        <v>0</v>
      </c>
      <c r="I269" s="2">
        <v>710000000</v>
      </c>
      <c r="J269" s="2" t="s">
        <v>11537</v>
      </c>
      <c r="K269" s="2" t="s">
        <v>1034</v>
      </c>
      <c r="L269" s="2" t="s">
        <v>30</v>
      </c>
      <c r="M269" s="6" t="s">
        <v>32</v>
      </c>
      <c r="N269" s="2" t="s">
        <v>47</v>
      </c>
      <c r="O269" s="15" t="s">
        <v>61</v>
      </c>
      <c r="P269" s="36" t="s">
        <v>756</v>
      </c>
      <c r="Q269" s="2" t="s">
        <v>757</v>
      </c>
      <c r="R269" s="2">
        <v>15</v>
      </c>
      <c r="S269" s="9">
        <v>223.21</v>
      </c>
      <c r="T269" s="9">
        <v>3348.21</v>
      </c>
      <c r="U269" s="9">
        <v>3750</v>
      </c>
      <c r="V269" s="2" t="s">
        <v>42</v>
      </c>
      <c r="W269" s="2">
        <v>2014</v>
      </c>
      <c r="X269" s="2"/>
    </row>
    <row r="270" spans="1:24" ht="63.75" outlineLevel="1" x14ac:dyDescent="0.25">
      <c r="A270" s="2" t="s">
        <v>304</v>
      </c>
      <c r="B270" s="3" t="s">
        <v>27</v>
      </c>
      <c r="C270" s="43" t="s">
        <v>758</v>
      </c>
      <c r="D270" s="43" t="s">
        <v>759</v>
      </c>
      <c r="E270" s="43" t="s">
        <v>760</v>
      </c>
      <c r="F270" s="5" t="s">
        <v>761</v>
      </c>
      <c r="G270" s="2" t="s">
        <v>29</v>
      </c>
      <c r="H270" s="4">
        <v>0</v>
      </c>
      <c r="I270" s="2">
        <v>710000000</v>
      </c>
      <c r="J270" s="2" t="s">
        <v>11537</v>
      </c>
      <c r="K270" s="2" t="s">
        <v>1034</v>
      </c>
      <c r="L270" s="2" t="s">
        <v>30</v>
      </c>
      <c r="M270" s="6" t="s">
        <v>32</v>
      </c>
      <c r="N270" s="2" t="s">
        <v>47</v>
      </c>
      <c r="O270" s="15" t="s">
        <v>61</v>
      </c>
      <c r="P270" s="36" t="s">
        <v>40</v>
      </c>
      <c r="Q270" s="8" t="s">
        <v>41</v>
      </c>
      <c r="R270" s="2">
        <v>5</v>
      </c>
      <c r="S270" s="9">
        <v>2232.14</v>
      </c>
      <c r="T270" s="9">
        <v>11160.71</v>
      </c>
      <c r="U270" s="9">
        <v>12500</v>
      </c>
      <c r="V270" s="2" t="s">
        <v>42</v>
      </c>
      <c r="W270" s="2">
        <v>2014</v>
      </c>
      <c r="X270" s="2"/>
    </row>
    <row r="271" spans="1:24" ht="63.75" outlineLevel="1" x14ac:dyDescent="0.25">
      <c r="A271" s="2" t="s">
        <v>305</v>
      </c>
      <c r="B271" s="3" t="s">
        <v>27</v>
      </c>
      <c r="C271" s="43" t="s">
        <v>762</v>
      </c>
      <c r="D271" s="43" t="s">
        <v>763</v>
      </c>
      <c r="E271" s="43" t="s">
        <v>764</v>
      </c>
      <c r="F271" s="5" t="s">
        <v>765</v>
      </c>
      <c r="G271" s="2" t="s">
        <v>29</v>
      </c>
      <c r="H271" s="4">
        <v>0</v>
      </c>
      <c r="I271" s="2">
        <v>710000000</v>
      </c>
      <c r="J271" s="2" t="s">
        <v>11537</v>
      </c>
      <c r="K271" s="2" t="s">
        <v>1034</v>
      </c>
      <c r="L271" s="2" t="s">
        <v>30</v>
      </c>
      <c r="M271" s="6" t="s">
        <v>32</v>
      </c>
      <c r="N271" s="2" t="s">
        <v>47</v>
      </c>
      <c r="O271" s="15" t="s">
        <v>61</v>
      </c>
      <c r="P271" s="36" t="s">
        <v>40</v>
      </c>
      <c r="Q271" s="8" t="s">
        <v>41</v>
      </c>
      <c r="R271" s="2">
        <v>10</v>
      </c>
      <c r="S271" s="9">
        <v>357.14</v>
      </c>
      <c r="T271" s="9">
        <v>3571.42</v>
      </c>
      <c r="U271" s="9">
        <v>4000</v>
      </c>
      <c r="V271" s="2" t="s">
        <v>42</v>
      </c>
      <c r="W271" s="2">
        <v>2014</v>
      </c>
      <c r="X271" s="2"/>
    </row>
    <row r="272" spans="1:24" ht="63.75" outlineLevel="1" x14ac:dyDescent="0.25">
      <c r="A272" s="2" t="s">
        <v>306</v>
      </c>
      <c r="B272" s="3" t="s">
        <v>27</v>
      </c>
      <c r="C272" s="43" t="s">
        <v>766</v>
      </c>
      <c r="D272" s="43" t="s">
        <v>767</v>
      </c>
      <c r="E272" s="43" t="s">
        <v>768</v>
      </c>
      <c r="F272" s="5" t="s">
        <v>769</v>
      </c>
      <c r="G272" s="2" t="s">
        <v>29</v>
      </c>
      <c r="H272" s="4">
        <v>0</v>
      </c>
      <c r="I272" s="2">
        <v>710000000</v>
      </c>
      <c r="J272" s="2" t="s">
        <v>11537</v>
      </c>
      <c r="K272" s="2" t="s">
        <v>1034</v>
      </c>
      <c r="L272" s="2" t="s">
        <v>30</v>
      </c>
      <c r="M272" s="6" t="s">
        <v>32</v>
      </c>
      <c r="N272" s="2" t="s">
        <v>47</v>
      </c>
      <c r="O272" s="15" t="s">
        <v>61</v>
      </c>
      <c r="P272" s="36" t="s">
        <v>40</v>
      </c>
      <c r="Q272" s="8" t="s">
        <v>41</v>
      </c>
      <c r="R272" s="2">
        <v>2</v>
      </c>
      <c r="S272" s="9">
        <v>254.46</v>
      </c>
      <c r="T272" s="9">
        <v>508.92</v>
      </c>
      <c r="U272" s="9">
        <v>570</v>
      </c>
      <c r="V272" s="2" t="s">
        <v>42</v>
      </c>
      <c r="W272" s="2">
        <v>2014</v>
      </c>
      <c r="X272" s="2"/>
    </row>
    <row r="273" spans="1:24" ht="63.75" outlineLevel="1" x14ac:dyDescent="0.25">
      <c r="A273" s="2" t="s">
        <v>307</v>
      </c>
      <c r="B273" s="3" t="s">
        <v>27</v>
      </c>
      <c r="C273" s="43" t="s">
        <v>770</v>
      </c>
      <c r="D273" s="43" t="s">
        <v>771</v>
      </c>
      <c r="E273" s="43" t="s">
        <v>772</v>
      </c>
      <c r="F273" s="5" t="s">
        <v>773</v>
      </c>
      <c r="G273" s="2" t="s">
        <v>29</v>
      </c>
      <c r="H273" s="4">
        <v>0</v>
      </c>
      <c r="I273" s="2">
        <v>710000000</v>
      </c>
      <c r="J273" s="2" t="s">
        <v>11537</v>
      </c>
      <c r="K273" s="2" t="s">
        <v>1034</v>
      </c>
      <c r="L273" s="2" t="s">
        <v>30</v>
      </c>
      <c r="M273" s="6" t="s">
        <v>32</v>
      </c>
      <c r="N273" s="2" t="s">
        <v>47</v>
      </c>
      <c r="O273" s="15" t="s">
        <v>61</v>
      </c>
      <c r="P273" s="36" t="s">
        <v>34</v>
      </c>
      <c r="Q273" s="2" t="s">
        <v>35</v>
      </c>
      <c r="R273" s="2">
        <v>4</v>
      </c>
      <c r="S273" s="9">
        <v>205.35</v>
      </c>
      <c r="T273" s="9">
        <v>821.42</v>
      </c>
      <c r="U273" s="9">
        <v>920</v>
      </c>
      <c r="V273" s="2" t="s">
        <v>42</v>
      </c>
      <c r="W273" s="2">
        <v>2014</v>
      </c>
      <c r="X273" s="2"/>
    </row>
    <row r="274" spans="1:24" ht="63.75" outlineLevel="1" x14ac:dyDescent="0.25">
      <c r="A274" s="2" t="s">
        <v>308</v>
      </c>
      <c r="B274" s="3" t="s">
        <v>27</v>
      </c>
      <c r="C274" s="10" t="s">
        <v>1056</v>
      </c>
      <c r="D274" s="10" t="s">
        <v>1057</v>
      </c>
      <c r="E274" s="10" t="s">
        <v>1058</v>
      </c>
      <c r="F274" s="5" t="s">
        <v>774</v>
      </c>
      <c r="G274" s="2" t="s">
        <v>29</v>
      </c>
      <c r="H274" s="4">
        <v>0</v>
      </c>
      <c r="I274" s="2">
        <v>710000000</v>
      </c>
      <c r="J274" s="2" t="s">
        <v>11537</v>
      </c>
      <c r="K274" s="2" t="s">
        <v>1034</v>
      </c>
      <c r="L274" s="2" t="s">
        <v>30</v>
      </c>
      <c r="M274" s="6" t="s">
        <v>32</v>
      </c>
      <c r="N274" s="2" t="s">
        <v>47</v>
      </c>
      <c r="O274" s="15" t="s">
        <v>61</v>
      </c>
      <c r="P274" s="36" t="s">
        <v>40</v>
      </c>
      <c r="Q274" s="2" t="s">
        <v>41</v>
      </c>
      <c r="R274" s="2">
        <v>10</v>
      </c>
      <c r="S274" s="9">
        <v>2026.78</v>
      </c>
      <c r="T274" s="9">
        <v>20267.849999999999</v>
      </c>
      <c r="U274" s="9">
        <v>22700</v>
      </c>
      <c r="V274" s="2" t="s">
        <v>42</v>
      </c>
      <c r="W274" s="2">
        <v>2014</v>
      </c>
      <c r="X274" s="2"/>
    </row>
    <row r="275" spans="1:24" ht="63.75" outlineLevel="1" x14ac:dyDescent="0.25">
      <c r="A275" s="2" t="s">
        <v>309</v>
      </c>
      <c r="B275" s="3" t="s">
        <v>27</v>
      </c>
      <c r="C275" s="10" t="s">
        <v>1059</v>
      </c>
      <c r="D275" s="10" t="s">
        <v>1060</v>
      </c>
      <c r="E275" s="10" t="s">
        <v>1061</v>
      </c>
      <c r="F275" s="5" t="s">
        <v>775</v>
      </c>
      <c r="G275" s="2" t="s">
        <v>350</v>
      </c>
      <c r="H275" s="4">
        <v>0</v>
      </c>
      <c r="I275" s="2">
        <v>710000000</v>
      </c>
      <c r="J275" s="2" t="s">
        <v>11537</v>
      </c>
      <c r="K275" s="2" t="s">
        <v>1034</v>
      </c>
      <c r="L275" s="2" t="s">
        <v>30</v>
      </c>
      <c r="M275" s="6" t="s">
        <v>32</v>
      </c>
      <c r="N275" s="2" t="s">
        <v>47</v>
      </c>
      <c r="O275" s="15" t="s">
        <v>61</v>
      </c>
      <c r="P275" s="36" t="s">
        <v>40</v>
      </c>
      <c r="Q275" s="2" t="s">
        <v>41</v>
      </c>
      <c r="R275" s="2">
        <v>10</v>
      </c>
      <c r="S275" s="9">
        <v>2674.1</v>
      </c>
      <c r="T275" s="9">
        <v>26741.07</v>
      </c>
      <c r="U275" s="9">
        <v>29950</v>
      </c>
      <c r="V275" s="2" t="s">
        <v>42</v>
      </c>
      <c r="W275" s="2">
        <v>2014</v>
      </c>
      <c r="X275" s="2"/>
    </row>
    <row r="276" spans="1:24" ht="63.75" outlineLevel="1" x14ac:dyDescent="0.25">
      <c r="A276" s="2" t="s">
        <v>310</v>
      </c>
      <c r="B276" s="3" t="s">
        <v>27</v>
      </c>
      <c r="C276" s="96" t="s">
        <v>1062</v>
      </c>
      <c r="D276" s="97" t="s">
        <v>1063</v>
      </c>
      <c r="E276" s="97" t="s">
        <v>1064</v>
      </c>
      <c r="F276" s="43" t="s">
        <v>776</v>
      </c>
      <c r="G276" s="2" t="s">
        <v>29</v>
      </c>
      <c r="H276" s="4">
        <v>0</v>
      </c>
      <c r="I276" s="2">
        <v>710000000</v>
      </c>
      <c r="J276" s="2" t="s">
        <v>11537</v>
      </c>
      <c r="K276" s="2" t="s">
        <v>1034</v>
      </c>
      <c r="L276" s="2" t="s">
        <v>30</v>
      </c>
      <c r="M276" s="6" t="s">
        <v>32</v>
      </c>
      <c r="N276" s="2" t="s">
        <v>47</v>
      </c>
      <c r="O276" s="15" t="s">
        <v>61</v>
      </c>
      <c r="P276" s="36" t="s">
        <v>40</v>
      </c>
      <c r="Q276" s="2" t="s">
        <v>41</v>
      </c>
      <c r="R276" s="2">
        <v>10</v>
      </c>
      <c r="S276" s="9">
        <v>1433.03</v>
      </c>
      <c r="T276" s="9">
        <v>14330.35</v>
      </c>
      <c r="U276" s="9">
        <v>16050</v>
      </c>
      <c r="V276" s="2" t="s">
        <v>42</v>
      </c>
      <c r="W276" s="2">
        <v>2014</v>
      </c>
      <c r="X276" s="2"/>
    </row>
    <row r="277" spans="1:24" ht="63.75" outlineLevel="1" x14ac:dyDescent="0.25">
      <c r="A277" s="2" t="s">
        <v>311</v>
      </c>
      <c r="B277" s="3" t="s">
        <v>27</v>
      </c>
      <c r="C277" s="43" t="s">
        <v>777</v>
      </c>
      <c r="D277" s="43" t="s">
        <v>778</v>
      </c>
      <c r="E277" s="43" t="s">
        <v>779</v>
      </c>
      <c r="F277" s="5" t="s">
        <v>780</v>
      </c>
      <c r="G277" s="2" t="s">
        <v>29</v>
      </c>
      <c r="H277" s="4">
        <v>0</v>
      </c>
      <c r="I277" s="2">
        <v>710000000</v>
      </c>
      <c r="J277" s="2" t="s">
        <v>11537</v>
      </c>
      <c r="K277" s="2" t="s">
        <v>1034</v>
      </c>
      <c r="L277" s="2" t="s">
        <v>30</v>
      </c>
      <c r="M277" s="6" t="s">
        <v>32</v>
      </c>
      <c r="N277" s="2" t="s">
        <v>47</v>
      </c>
      <c r="O277" s="15" t="s">
        <v>61</v>
      </c>
      <c r="P277" s="36" t="s">
        <v>40</v>
      </c>
      <c r="Q277" s="8" t="s">
        <v>41</v>
      </c>
      <c r="R277" s="2">
        <v>4</v>
      </c>
      <c r="S277" s="9">
        <v>15178.57</v>
      </c>
      <c r="T277" s="9">
        <v>60714.28</v>
      </c>
      <c r="U277" s="9">
        <v>68000</v>
      </c>
      <c r="V277" s="2" t="s">
        <v>42</v>
      </c>
      <c r="W277" s="2">
        <v>2014</v>
      </c>
      <c r="X277" s="2"/>
    </row>
    <row r="278" spans="1:24" ht="63.75" outlineLevel="1" x14ac:dyDescent="0.25">
      <c r="A278" s="2" t="s">
        <v>312</v>
      </c>
      <c r="B278" s="3" t="s">
        <v>27</v>
      </c>
      <c r="C278" s="43" t="s">
        <v>781</v>
      </c>
      <c r="D278" s="43" t="s">
        <v>782</v>
      </c>
      <c r="E278" s="43" t="s">
        <v>783</v>
      </c>
      <c r="F278" s="5" t="s">
        <v>784</v>
      </c>
      <c r="G278" s="2" t="s">
        <v>29</v>
      </c>
      <c r="H278" s="4">
        <v>0</v>
      </c>
      <c r="I278" s="2">
        <v>710000000</v>
      </c>
      <c r="J278" s="2" t="s">
        <v>11537</v>
      </c>
      <c r="K278" s="2" t="s">
        <v>1034</v>
      </c>
      <c r="L278" s="2" t="s">
        <v>30</v>
      </c>
      <c r="M278" s="6" t="s">
        <v>32</v>
      </c>
      <c r="N278" s="2" t="s">
        <v>47</v>
      </c>
      <c r="O278" s="15" t="s">
        <v>61</v>
      </c>
      <c r="P278" s="36" t="s">
        <v>40</v>
      </c>
      <c r="Q278" s="8" t="s">
        <v>41</v>
      </c>
      <c r="R278" s="2">
        <v>10</v>
      </c>
      <c r="S278" s="9">
        <v>580.35</v>
      </c>
      <c r="T278" s="9">
        <v>5803.57</v>
      </c>
      <c r="U278" s="9">
        <v>6500</v>
      </c>
      <c r="V278" s="2" t="s">
        <v>42</v>
      </c>
      <c r="W278" s="2">
        <v>2014</v>
      </c>
      <c r="X278" s="2"/>
    </row>
    <row r="279" spans="1:24" ht="63.75" outlineLevel="1" x14ac:dyDescent="0.25">
      <c r="A279" s="2" t="s">
        <v>313</v>
      </c>
      <c r="B279" s="3" t="s">
        <v>27</v>
      </c>
      <c r="C279" s="43" t="s">
        <v>785</v>
      </c>
      <c r="D279" s="43" t="s">
        <v>786</v>
      </c>
      <c r="E279" s="43" t="s">
        <v>787</v>
      </c>
      <c r="F279" s="5" t="s">
        <v>788</v>
      </c>
      <c r="G279" s="2" t="s">
        <v>29</v>
      </c>
      <c r="H279" s="4">
        <v>0</v>
      </c>
      <c r="I279" s="2">
        <v>710000000</v>
      </c>
      <c r="J279" s="2" t="s">
        <v>11537</v>
      </c>
      <c r="K279" s="2" t="s">
        <v>1034</v>
      </c>
      <c r="L279" s="2" t="s">
        <v>30</v>
      </c>
      <c r="M279" s="6" t="s">
        <v>32</v>
      </c>
      <c r="N279" s="2" t="s">
        <v>47</v>
      </c>
      <c r="O279" s="15" t="s">
        <v>61</v>
      </c>
      <c r="P279" s="36" t="s">
        <v>40</v>
      </c>
      <c r="Q279" s="8" t="s">
        <v>41</v>
      </c>
      <c r="R279" s="2">
        <v>2</v>
      </c>
      <c r="S279" s="9">
        <v>566.96</v>
      </c>
      <c r="T279" s="9">
        <v>1133.92</v>
      </c>
      <c r="U279" s="9">
        <v>1270</v>
      </c>
      <c r="V279" s="2" t="s">
        <v>42</v>
      </c>
      <c r="W279" s="2">
        <v>2014</v>
      </c>
      <c r="X279" s="2"/>
    </row>
    <row r="280" spans="1:24" ht="63.75" outlineLevel="1" x14ac:dyDescent="0.25">
      <c r="A280" s="2" t="s">
        <v>314</v>
      </c>
      <c r="B280" s="3" t="s">
        <v>27</v>
      </c>
      <c r="C280" s="43" t="s">
        <v>789</v>
      </c>
      <c r="D280" s="43" t="s">
        <v>790</v>
      </c>
      <c r="E280" s="43" t="s">
        <v>791</v>
      </c>
      <c r="F280" s="5" t="s">
        <v>792</v>
      </c>
      <c r="G280" s="2" t="s">
        <v>29</v>
      </c>
      <c r="H280" s="4">
        <v>0</v>
      </c>
      <c r="I280" s="2">
        <v>710000000</v>
      </c>
      <c r="J280" s="2" t="s">
        <v>11537</v>
      </c>
      <c r="K280" s="2" t="s">
        <v>1034</v>
      </c>
      <c r="L280" s="2" t="s">
        <v>30</v>
      </c>
      <c r="M280" s="6" t="s">
        <v>32</v>
      </c>
      <c r="N280" s="2" t="s">
        <v>47</v>
      </c>
      <c r="O280" s="15" t="s">
        <v>61</v>
      </c>
      <c r="P280" s="36" t="s">
        <v>793</v>
      </c>
      <c r="Q280" s="2" t="s">
        <v>1344</v>
      </c>
      <c r="R280" s="2">
        <v>60</v>
      </c>
      <c r="S280" s="9">
        <v>4464.28</v>
      </c>
      <c r="T280" s="9">
        <v>267857.14</v>
      </c>
      <c r="U280" s="9">
        <v>300000</v>
      </c>
      <c r="V280" s="2" t="s">
        <v>42</v>
      </c>
      <c r="W280" s="2">
        <v>2014</v>
      </c>
      <c r="X280" s="2"/>
    </row>
    <row r="281" spans="1:24" ht="63.75" outlineLevel="1" x14ac:dyDescent="0.25">
      <c r="A281" s="2" t="s">
        <v>315</v>
      </c>
      <c r="B281" s="3" t="s">
        <v>27</v>
      </c>
      <c r="C281" s="43" t="s">
        <v>794</v>
      </c>
      <c r="D281" s="43" t="s">
        <v>795</v>
      </c>
      <c r="E281" s="43" t="s">
        <v>796</v>
      </c>
      <c r="F281" s="5" t="s">
        <v>797</v>
      </c>
      <c r="G281" s="2" t="s">
        <v>29</v>
      </c>
      <c r="H281" s="4">
        <v>0</v>
      </c>
      <c r="I281" s="2">
        <v>710000000</v>
      </c>
      <c r="J281" s="2" t="s">
        <v>11537</v>
      </c>
      <c r="K281" s="2" t="s">
        <v>1034</v>
      </c>
      <c r="L281" s="2" t="s">
        <v>30</v>
      </c>
      <c r="M281" s="6" t="s">
        <v>32</v>
      </c>
      <c r="N281" s="2" t="s">
        <v>47</v>
      </c>
      <c r="O281" s="15" t="s">
        <v>61</v>
      </c>
      <c r="P281" s="36" t="s">
        <v>493</v>
      </c>
      <c r="Q281" s="2" t="s">
        <v>531</v>
      </c>
      <c r="R281" s="2">
        <v>10</v>
      </c>
      <c r="S281" s="9">
        <v>566.96</v>
      </c>
      <c r="T281" s="9">
        <v>5669.64</v>
      </c>
      <c r="U281" s="9">
        <v>6350</v>
      </c>
      <c r="V281" s="2" t="s">
        <v>42</v>
      </c>
      <c r="W281" s="2">
        <v>2014</v>
      </c>
      <c r="X281" s="2"/>
    </row>
    <row r="282" spans="1:24" ht="63.75" outlineLevel="1" x14ac:dyDescent="0.25">
      <c r="A282" s="2" t="s">
        <v>316</v>
      </c>
      <c r="B282" s="3" t="s">
        <v>27</v>
      </c>
      <c r="C282" s="43" t="s">
        <v>798</v>
      </c>
      <c r="D282" s="43" t="s">
        <v>799</v>
      </c>
      <c r="E282" s="43" t="s">
        <v>800</v>
      </c>
      <c r="F282" s="5" t="s">
        <v>801</v>
      </c>
      <c r="G282" s="2" t="s">
        <v>29</v>
      </c>
      <c r="H282" s="4">
        <v>0</v>
      </c>
      <c r="I282" s="2">
        <v>710000000</v>
      </c>
      <c r="J282" s="2" t="s">
        <v>11537</v>
      </c>
      <c r="K282" s="2" t="s">
        <v>1034</v>
      </c>
      <c r="L282" s="2" t="s">
        <v>30</v>
      </c>
      <c r="M282" s="6" t="s">
        <v>32</v>
      </c>
      <c r="N282" s="2" t="s">
        <v>47</v>
      </c>
      <c r="O282" s="15" t="s">
        <v>61</v>
      </c>
      <c r="P282" s="36" t="s">
        <v>40</v>
      </c>
      <c r="Q282" s="8" t="s">
        <v>41</v>
      </c>
      <c r="R282" s="2">
        <v>8</v>
      </c>
      <c r="S282" s="9">
        <v>1071.42</v>
      </c>
      <c r="T282" s="9">
        <v>8571.42</v>
      </c>
      <c r="U282" s="9">
        <v>9600</v>
      </c>
      <c r="V282" s="2" t="s">
        <v>42</v>
      </c>
      <c r="W282" s="2">
        <v>2014</v>
      </c>
      <c r="X282" s="2"/>
    </row>
    <row r="283" spans="1:24" ht="63.75" outlineLevel="1" x14ac:dyDescent="0.25">
      <c r="A283" s="2" t="s">
        <v>317</v>
      </c>
      <c r="B283" s="3" t="s">
        <v>27</v>
      </c>
      <c r="C283" s="43" t="s">
        <v>802</v>
      </c>
      <c r="D283" s="43" t="s">
        <v>803</v>
      </c>
      <c r="E283" s="43" t="s">
        <v>804</v>
      </c>
      <c r="F283" s="5" t="s">
        <v>805</v>
      </c>
      <c r="G283" s="2" t="s">
        <v>350</v>
      </c>
      <c r="H283" s="4">
        <v>0</v>
      </c>
      <c r="I283" s="2">
        <v>710000000</v>
      </c>
      <c r="J283" s="2" t="s">
        <v>11537</v>
      </c>
      <c r="K283" s="2" t="s">
        <v>1034</v>
      </c>
      <c r="L283" s="2" t="s">
        <v>30</v>
      </c>
      <c r="M283" s="6" t="s">
        <v>32</v>
      </c>
      <c r="N283" s="2" t="s">
        <v>47</v>
      </c>
      <c r="O283" s="15" t="s">
        <v>61</v>
      </c>
      <c r="P283" s="36" t="s">
        <v>40</v>
      </c>
      <c r="Q283" s="8" t="s">
        <v>41</v>
      </c>
      <c r="R283" s="2">
        <v>10</v>
      </c>
      <c r="S283" s="9">
        <v>1428.57</v>
      </c>
      <c r="T283" s="9">
        <v>14285.71</v>
      </c>
      <c r="U283" s="9">
        <v>16000</v>
      </c>
      <c r="V283" s="2" t="s">
        <v>42</v>
      </c>
      <c r="W283" s="2">
        <v>2014</v>
      </c>
      <c r="X283" s="2"/>
    </row>
    <row r="284" spans="1:24" ht="63.75" outlineLevel="1" x14ac:dyDescent="0.25">
      <c r="A284" s="2" t="s">
        <v>318</v>
      </c>
      <c r="B284" s="3" t="s">
        <v>27</v>
      </c>
      <c r="C284" s="43" t="s">
        <v>806</v>
      </c>
      <c r="D284" s="43" t="s">
        <v>807</v>
      </c>
      <c r="E284" s="43" t="s">
        <v>807</v>
      </c>
      <c r="F284" s="5" t="s">
        <v>808</v>
      </c>
      <c r="G284" s="2" t="s">
        <v>29</v>
      </c>
      <c r="H284" s="4">
        <v>0</v>
      </c>
      <c r="I284" s="2">
        <v>710000000</v>
      </c>
      <c r="J284" s="2" t="s">
        <v>11537</v>
      </c>
      <c r="K284" s="2" t="s">
        <v>1034</v>
      </c>
      <c r="L284" s="2" t="s">
        <v>30</v>
      </c>
      <c r="M284" s="6" t="s">
        <v>32</v>
      </c>
      <c r="N284" s="2" t="s">
        <v>47</v>
      </c>
      <c r="O284" s="15" t="s">
        <v>61</v>
      </c>
      <c r="P284" s="36" t="s">
        <v>40</v>
      </c>
      <c r="Q284" s="8" t="s">
        <v>41</v>
      </c>
      <c r="R284" s="2">
        <v>12</v>
      </c>
      <c r="S284" s="9">
        <v>441.96</v>
      </c>
      <c r="T284" s="9">
        <v>5303.57</v>
      </c>
      <c r="U284" s="9">
        <v>5940</v>
      </c>
      <c r="V284" s="2" t="s">
        <v>42</v>
      </c>
      <c r="W284" s="2">
        <v>2014</v>
      </c>
      <c r="X284" s="2"/>
    </row>
    <row r="285" spans="1:24" ht="63.75" outlineLevel="1" x14ac:dyDescent="0.25">
      <c r="A285" s="2" t="s">
        <v>319</v>
      </c>
      <c r="B285" s="3" t="s">
        <v>27</v>
      </c>
      <c r="C285" s="43" t="s">
        <v>809</v>
      </c>
      <c r="D285" s="43" t="s">
        <v>810</v>
      </c>
      <c r="E285" s="43" t="s">
        <v>811</v>
      </c>
      <c r="F285" s="5" t="s">
        <v>812</v>
      </c>
      <c r="G285" s="2" t="s">
        <v>29</v>
      </c>
      <c r="H285" s="4">
        <v>0</v>
      </c>
      <c r="I285" s="2">
        <v>710000000</v>
      </c>
      <c r="J285" s="2" t="s">
        <v>11537</v>
      </c>
      <c r="K285" s="2" t="s">
        <v>1034</v>
      </c>
      <c r="L285" s="2" t="s">
        <v>30</v>
      </c>
      <c r="M285" s="6" t="s">
        <v>32</v>
      </c>
      <c r="N285" s="2" t="s">
        <v>47</v>
      </c>
      <c r="O285" s="15" t="s">
        <v>61</v>
      </c>
      <c r="P285" s="36" t="s">
        <v>40</v>
      </c>
      <c r="Q285" s="8" t="s">
        <v>41</v>
      </c>
      <c r="R285" s="2">
        <v>10</v>
      </c>
      <c r="S285" s="9">
        <v>165.17</v>
      </c>
      <c r="T285" s="9">
        <v>1651.78</v>
      </c>
      <c r="U285" s="9">
        <v>1850</v>
      </c>
      <c r="V285" s="2" t="s">
        <v>42</v>
      </c>
      <c r="W285" s="2">
        <v>2014</v>
      </c>
      <c r="X285" s="2"/>
    </row>
    <row r="286" spans="1:24" ht="63.75" outlineLevel="1" x14ac:dyDescent="0.25">
      <c r="A286" s="2" t="s">
        <v>320</v>
      </c>
      <c r="B286" s="3" t="s">
        <v>27</v>
      </c>
      <c r="C286" s="43" t="s">
        <v>813</v>
      </c>
      <c r="D286" s="43" t="s">
        <v>814</v>
      </c>
      <c r="E286" s="43" t="s">
        <v>815</v>
      </c>
      <c r="F286" s="5" t="s">
        <v>816</v>
      </c>
      <c r="G286" s="2" t="s">
        <v>350</v>
      </c>
      <c r="H286" s="4">
        <v>0</v>
      </c>
      <c r="I286" s="2">
        <v>710000000</v>
      </c>
      <c r="J286" s="2" t="s">
        <v>11537</v>
      </c>
      <c r="K286" s="2" t="s">
        <v>1034</v>
      </c>
      <c r="L286" s="2" t="s">
        <v>30</v>
      </c>
      <c r="M286" s="6" t="s">
        <v>32</v>
      </c>
      <c r="N286" s="2" t="s">
        <v>47</v>
      </c>
      <c r="O286" s="15" t="s">
        <v>61</v>
      </c>
      <c r="P286" s="36" t="s">
        <v>40</v>
      </c>
      <c r="Q286" s="2" t="s">
        <v>642</v>
      </c>
      <c r="R286" s="2">
        <v>10</v>
      </c>
      <c r="S286" s="9">
        <v>2678.57</v>
      </c>
      <c r="T286" s="9">
        <v>26785.71</v>
      </c>
      <c r="U286" s="9">
        <v>30000</v>
      </c>
      <c r="V286" s="2" t="s">
        <v>42</v>
      </c>
      <c r="W286" s="2">
        <v>2014</v>
      </c>
      <c r="X286" s="2"/>
    </row>
    <row r="287" spans="1:24" ht="63.75" outlineLevel="1" x14ac:dyDescent="0.25">
      <c r="A287" s="2" t="s">
        <v>321</v>
      </c>
      <c r="B287" s="3" t="s">
        <v>27</v>
      </c>
      <c r="C287" s="43" t="s">
        <v>817</v>
      </c>
      <c r="D287" s="43" t="s">
        <v>83</v>
      </c>
      <c r="E287" s="43" t="s">
        <v>818</v>
      </c>
      <c r="F287" s="5" t="s">
        <v>819</v>
      </c>
      <c r="G287" s="2" t="s">
        <v>29</v>
      </c>
      <c r="H287" s="4">
        <v>0</v>
      </c>
      <c r="I287" s="2">
        <v>710000000</v>
      </c>
      <c r="J287" s="2" t="s">
        <v>11537</v>
      </c>
      <c r="K287" s="2" t="s">
        <v>1034</v>
      </c>
      <c r="L287" s="2" t="s">
        <v>30</v>
      </c>
      <c r="M287" s="6" t="s">
        <v>32</v>
      </c>
      <c r="N287" s="2" t="s">
        <v>47</v>
      </c>
      <c r="O287" s="15" t="s">
        <v>61</v>
      </c>
      <c r="P287" s="36" t="s">
        <v>40</v>
      </c>
      <c r="Q287" s="8" t="s">
        <v>41</v>
      </c>
      <c r="R287" s="2">
        <v>50</v>
      </c>
      <c r="S287" s="9">
        <v>1339.28</v>
      </c>
      <c r="T287" s="9">
        <v>66964.28</v>
      </c>
      <c r="U287" s="9">
        <v>75000</v>
      </c>
      <c r="V287" s="2" t="s">
        <v>42</v>
      </c>
      <c r="W287" s="2">
        <v>2014</v>
      </c>
      <c r="X287" s="2"/>
    </row>
    <row r="288" spans="1:24" ht="63.75" outlineLevel="1" x14ac:dyDescent="0.25">
      <c r="A288" s="2" t="s">
        <v>322</v>
      </c>
      <c r="B288" s="3" t="s">
        <v>27</v>
      </c>
      <c r="C288" s="43" t="s">
        <v>820</v>
      </c>
      <c r="D288" s="43" t="s">
        <v>821</v>
      </c>
      <c r="E288" s="43" t="s">
        <v>822</v>
      </c>
      <c r="F288" s="5" t="s">
        <v>823</v>
      </c>
      <c r="G288" s="2" t="s">
        <v>29</v>
      </c>
      <c r="H288" s="4">
        <v>0</v>
      </c>
      <c r="I288" s="2">
        <v>710000000</v>
      </c>
      <c r="J288" s="2" t="s">
        <v>11537</v>
      </c>
      <c r="K288" s="2" t="s">
        <v>1034</v>
      </c>
      <c r="L288" s="2" t="s">
        <v>30</v>
      </c>
      <c r="M288" s="6" t="s">
        <v>32</v>
      </c>
      <c r="N288" s="2" t="s">
        <v>47</v>
      </c>
      <c r="O288" s="15" t="s">
        <v>61</v>
      </c>
      <c r="P288" s="36" t="s">
        <v>824</v>
      </c>
      <c r="Q288" s="2" t="s">
        <v>825</v>
      </c>
      <c r="R288" s="2">
        <v>2</v>
      </c>
      <c r="S288" s="9">
        <v>1339.28</v>
      </c>
      <c r="T288" s="9">
        <v>2678.57</v>
      </c>
      <c r="U288" s="9">
        <v>3000</v>
      </c>
      <c r="V288" s="2" t="s">
        <v>42</v>
      </c>
      <c r="W288" s="2">
        <v>2014</v>
      </c>
      <c r="X288" s="2"/>
    </row>
    <row r="289" spans="1:24" ht="63.75" outlineLevel="1" x14ac:dyDescent="0.25">
      <c r="A289" s="2" t="s">
        <v>323</v>
      </c>
      <c r="B289" s="3" t="s">
        <v>27</v>
      </c>
      <c r="C289" s="43" t="s">
        <v>826</v>
      </c>
      <c r="D289" s="43" t="s">
        <v>821</v>
      </c>
      <c r="E289" s="43" t="s">
        <v>827</v>
      </c>
      <c r="F289" s="43" t="s">
        <v>828</v>
      </c>
      <c r="G289" s="2" t="s">
        <v>29</v>
      </c>
      <c r="H289" s="4">
        <v>0</v>
      </c>
      <c r="I289" s="2">
        <v>710000000</v>
      </c>
      <c r="J289" s="2" t="s">
        <v>11537</v>
      </c>
      <c r="K289" s="2" t="s">
        <v>1034</v>
      </c>
      <c r="L289" s="2" t="s">
        <v>30</v>
      </c>
      <c r="M289" s="6" t="s">
        <v>32</v>
      </c>
      <c r="N289" s="2" t="s">
        <v>47</v>
      </c>
      <c r="O289" s="15" t="s">
        <v>61</v>
      </c>
      <c r="P289" s="36" t="s">
        <v>824</v>
      </c>
      <c r="Q289" s="2" t="s">
        <v>825</v>
      </c>
      <c r="R289" s="2">
        <v>2</v>
      </c>
      <c r="S289" s="9">
        <v>2053.5700000000002</v>
      </c>
      <c r="T289" s="9">
        <v>4107.1400000000003</v>
      </c>
      <c r="U289" s="9">
        <v>4600</v>
      </c>
      <c r="V289" s="2" t="s">
        <v>42</v>
      </c>
      <c r="W289" s="2">
        <v>2014</v>
      </c>
      <c r="X289" s="2"/>
    </row>
    <row r="290" spans="1:24" ht="63.75" outlineLevel="1" x14ac:dyDescent="0.25">
      <c r="A290" s="2" t="s">
        <v>324</v>
      </c>
      <c r="B290" s="3" t="s">
        <v>27</v>
      </c>
      <c r="C290" s="43" t="s">
        <v>829</v>
      </c>
      <c r="D290" s="43" t="s">
        <v>830</v>
      </c>
      <c r="E290" s="43" t="s">
        <v>831</v>
      </c>
      <c r="F290" s="5" t="s">
        <v>832</v>
      </c>
      <c r="G290" s="2" t="s">
        <v>29</v>
      </c>
      <c r="H290" s="4">
        <v>0</v>
      </c>
      <c r="I290" s="2">
        <v>710000000</v>
      </c>
      <c r="J290" s="2" t="s">
        <v>11537</v>
      </c>
      <c r="K290" s="2" t="s">
        <v>1034</v>
      </c>
      <c r="L290" s="2" t="s">
        <v>30</v>
      </c>
      <c r="M290" s="6" t="s">
        <v>32</v>
      </c>
      <c r="N290" s="2" t="s">
        <v>47</v>
      </c>
      <c r="O290" s="15" t="s">
        <v>61</v>
      </c>
      <c r="P290" s="36" t="s">
        <v>40</v>
      </c>
      <c r="Q290" s="8" t="s">
        <v>41</v>
      </c>
      <c r="R290" s="2">
        <v>5</v>
      </c>
      <c r="S290" s="9">
        <v>3125</v>
      </c>
      <c r="T290" s="9">
        <v>15625</v>
      </c>
      <c r="U290" s="9">
        <v>17500</v>
      </c>
      <c r="V290" s="2" t="s">
        <v>42</v>
      </c>
      <c r="W290" s="2">
        <v>2014</v>
      </c>
      <c r="X290" s="2"/>
    </row>
    <row r="291" spans="1:24" ht="63.75" outlineLevel="1" x14ac:dyDescent="0.25">
      <c r="A291" s="2" t="s">
        <v>325</v>
      </c>
      <c r="B291" s="3" t="s">
        <v>27</v>
      </c>
      <c r="C291" s="43" t="s">
        <v>833</v>
      </c>
      <c r="D291" s="43" t="s">
        <v>834</v>
      </c>
      <c r="E291" s="43" t="s">
        <v>835</v>
      </c>
      <c r="F291" s="5" t="s">
        <v>836</v>
      </c>
      <c r="G291" s="2" t="s">
        <v>29</v>
      </c>
      <c r="H291" s="4">
        <v>0</v>
      </c>
      <c r="I291" s="2">
        <v>710000000</v>
      </c>
      <c r="J291" s="2" t="s">
        <v>11537</v>
      </c>
      <c r="K291" s="2" t="s">
        <v>1034</v>
      </c>
      <c r="L291" s="2" t="s">
        <v>30</v>
      </c>
      <c r="M291" s="6" t="s">
        <v>32</v>
      </c>
      <c r="N291" s="2" t="s">
        <v>47</v>
      </c>
      <c r="O291" s="15" t="s">
        <v>61</v>
      </c>
      <c r="P291" s="36" t="s">
        <v>40</v>
      </c>
      <c r="Q291" s="8" t="s">
        <v>41</v>
      </c>
      <c r="R291" s="2">
        <v>4</v>
      </c>
      <c r="S291" s="9">
        <v>821.42</v>
      </c>
      <c r="T291" s="9">
        <v>3285.71</v>
      </c>
      <c r="U291" s="9">
        <v>3680</v>
      </c>
      <c r="V291" s="2" t="s">
        <v>42</v>
      </c>
      <c r="W291" s="2">
        <v>2014</v>
      </c>
      <c r="X291" s="2"/>
    </row>
    <row r="292" spans="1:24" ht="63.75" outlineLevel="1" x14ac:dyDescent="0.25">
      <c r="A292" s="2" t="s">
        <v>326</v>
      </c>
      <c r="B292" s="3" t="s">
        <v>27</v>
      </c>
      <c r="C292" s="43" t="s">
        <v>837</v>
      </c>
      <c r="D292" s="43" t="s">
        <v>814</v>
      </c>
      <c r="E292" s="43" t="s">
        <v>838</v>
      </c>
      <c r="F292" s="5" t="s">
        <v>839</v>
      </c>
      <c r="G292" s="2" t="s">
        <v>350</v>
      </c>
      <c r="H292" s="4">
        <v>0</v>
      </c>
      <c r="I292" s="2">
        <v>710000000</v>
      </c>
      <c r="J292" s="2" t="s">
        <v>11537</v>
      </c>
      <c r="K292" s="2" t="s">
        <v>1034</v>
      </c>
      <c r="L292" s="2" t="s">
        <v>30</v>
      </c>
      <c r="M292" s="6" t="s">
        <v>32</v>
      </c>
      <c r="N292" s="2" t="s">
        <v>47</v>
      </c>
      <c r="O292" s="15" t="s">
        <v>61</v>
      </c>
      <c r="P292" s="36" t="s">
        <v>641</v>
      </c>
      <c r="Q292" s="2" t="s">
        <v>642</v>
      </c>
      <c r="R292" s="2">
        <v>50</v>
      </c>
      <c r="S292" s="9">
        <v>312.5</v>
      </c>
      <c r="T292" s="9">
        <v>15625</v>
      </c>
      <c r="U292" s="9">
        <v>17500</v>
      </c>
      <c r="V292" s="2" t="s">
        <v>42</v>
      </c>
      <c r="W292" s="2">
        <v>2014</v>
      </c>
      <c r="X292" s="2"/>
    </row>
    <row r="293" spans="1:24" ht="63.75" outlineLevel="1" x14ac:dyDescent="0.25">
      <c r="A293" s="2" t="s">
        <v>327</v>
      </c>
      <c r="B293" s="3" t="s">
        <v>27</v>
      </c>
      <c r="C293" s="43" t="s">
        <v>840</v>
      </c>
      <c r="D293" s="43" t="s">
        <v>841</v>
      </c>
      <c r="E293" s="43" t="s">
        <v>841</v>
      </c>
      <c r="F293" s="5" t="s">
        <v>842</v>
      </c>
      <c r="G293" s="2" t="s">
        <v>29</v>
      </c>
      <c r="H293" s="4">
        <v>0</v>
      </c>
      <c r="I293" s="2">
        <v>710000000</v>
      </c>
      <c r="J293" s="2" t="s">
        <v>11537</v>
      </c>
      <c r="K293" s="2" t="s">
        <v>1034</v>
      </c>
      <c r="L293" s="2" t="s">
        <v>30</v>
      </c>
      <c r="M293" s="6" t="s">
        <v>32</v>
      </c>
      <c r="N293" s="2" t="s">
        <v>47</v>
      </c>
      <c r="O293" s="15" t="s">
        <v>61</v>
      </c>
      <c r="P293" s="36" t="s">
        <v>560</v>
      </c>
      <c r="Q293" s="2" t="s">
        <v>561</v>
      </c>
      <c r="R293" s="2">
        <v>1</v>
      </c>
      <c r="S293" s="9">
        <v>11379.46</v>
      </c>
      <c r="T293" s="9">
        <v>11379.46</v>
      </c>
      <c r="U293" s="9">
        <v>12745</v>
      </c>
      <c r="V293" s="2" t="s">
        <v>42</v>
      </c>
      <c r="W293" s="2">
        <v>2014</v>
      </c>
      <c r="X293" s="2"/>
    </row>
    <row r="294" spans="1:24" ht="63.75" outlineLevel="1" x14ac:dyDescent="0.25">
      <c r="A294" s="2" t="s">
        <v>328</v>
      </c>
      <c r="B294" s="3" t="s">
        <v>27</v>
      </c>
      <c r="C294" s="43" t="s">
        <v>843</v>
      </c>
      <c r="D294" s="43" t="s">
        <v>844</v>
      </c>
      <c r="E294" s="43" t="s">
        <v>845</v>
      </c>
      <c r="F294" s="5" t="s">
        <v>846</v>
      </c>
      <c r="G294" s="2" t="s">
        <v>29</v>
      </c>
      <c r="H294" s="4">
        <v>0</v>
      </c>
      <c r="I294" s="2">
        <v>710000000</v>
      </c>
      <c r="J294" s="2" t="s">
        <v>11537</v>
      </c>
      <c r="K294" s="2" t="s">
        <v>1034</v>
      </c>
      <c r="L294" s="2" t="s">
        <v>30</v>
      </c>
      <c r="M294" s="6" t="s">
        <v>32</v>
      </c>
      <c r="N294" s="2" t="s">
        <v>47</v>
      </c>
      <c r="O294" s="15" t="s">
        <v>61</v>
      </c>
      <c r="P294" s="36" t="s">
        <v>40</v>
      </c>
      <c r="Q294" s="8" t="s">
        <v>41</v>
      </c>
      <c r="R294" s="2">
        <v>6</v>
      </c>
      <c r="S294" s="9">
        <v>71.42</v>
      </c>
      <c r="T294" s="9">
        <v>428.57</v>
      </c>
      <c r="U294" s="9">
        <v>480</v>
      </c>
      <c r="V294" s="2" t="s">
        <v>42</v>
      </c>
      <c r="W294" s="2">
        <v>2014</v>
      </c>
      <c r="X294" s="2"/>
    </row>
    <row r="295" spans="1:24" ht="63.75" outlineLevel="1" x14ac:dyDescent="0.25">
      <c r="A295" s="2" t="s">
        <v>329</v>
      </c>
      <c r="B295" s="3" t="s">
        <v>27</v>
      </c>
      <c r="C295" s="43" t="s">
        <v>847</v>
      </c>
      <c r="D295" s="43" t="s">
        <v>848</v>
      </c>
      <c r="E295" s="43" t="s">
        <v>849</v>
      </c>
      <c r="F295" s="5" t="s">
        <v>850</v>
      </c>
      <c r="G295" s="2" t="s">
        <v>29</v>
      </c>
      <c r="H295" s="4">
        <v>0</v>
      </c>
      <c r="I295" s="2">
        <v>710000000</v>
      </c>
      <c r="J295" s="2" t="s">
        <v>11537</v>
      </c>
      <c r="K295" s="2" t="s">
        <v>1034</v>
      </c>
      <c r="L295" s="2" t="s">
        <v>30</v>
      </c>
      <c r="M295" s="6" t="s">
        <v>32</v>
      </c>
      <c r="N295" s="2" t="s">
        <v>47</v>
      </c>
      <c r="O295" s="15" t="s">
        <v>61</v>
      </c>
      <c r="P295" s="36" t="s">
        <v>40</v>
      </c>
      <c r="Q295" s="8" t="s">
        <v>41</v>
      </c>
      <c r="R295" s="2">
        <v>5</v>
      </c>
      <c r="S295" s="9">
        <v>6285.71</v>
      </c>
      <c r="T295" s="9">
        <v>31428.57</v>
      </c>
      <c r="U295" s="9">
        <v>35200</v>
      </c>
      <c r="V295" s="2" t="s">
        <v>42</v>
      </c>
      <c r="W295" s="2">
        <v>2014</v>
      </c>
      <c r="X295" s="2"/>
    </row>
    <row r="296" spans="1:24" ht="63.75" outlineLevel="1" x14ac:dyDescent="0.25">
      <c r="A296" s="2" t="s">
        <v>330</v>
      </c>
      <c r="B296" s="3" t="s">
        <v>27</v>
      </c>
      <c r="C296" s="43" t="s">
        <v>851</v>
      </c>
      <c r="D296" s="43" t="s">
        <v>679</v>
      </c>
      <c r="E296" s="43" t="s">
        <v>852</v>
      </c>
      <c r="F296" s="5" t="s">
        <v>853</v>
      </c>
      <c r="G296" s="2" t="s">
        <v>29</v>
      </c>
      <c r="H296" s="4">
        <v>0</v>
      </c>
      <c r="I296" s="2">
        <v>710000000</v>
      </c>
      <c r="J296" s="2" t="s">
        <v>11537</v>
      </c>
      <c r="K296" s="2" t="s">
        <v>1034</v>
      </c>
      <c r="L296" s="2" t="s">
        <v>30</v>
      </c>
      <c r="M296" s="6" t="s">
        <v>32</v>
      </c>
      <c r="N296" s="2" t="s">
        <v>47</v>
      </c>
      <c r="O296" s="15" t="s">
        <v>61</v>
      </c>
      <c r="P296" s="36" t="s">
        <v>40</v>
      </c>
      <c r="Q296" s="8" t="s">
        <v>41</v>
      </c>
      <c r="R296" s="2">
        <v>10</v>
      </c>
      <c r="S296" s="9">
        <v>165.17</v>
      </c>
      <c r="T296" s="9">
        <v>1651.78</v>
      </c>
      <c r="U296" s="9">
        <v>1850</v>
      </c>
      <c r="V296" s="2" t="s">
        <v>42</v>
      </c>
      <c r="W296" s="2">
        <v>2014</v>
      </c>
      <c r="X296" s="2"/>
    </row>
    <row r="297" spans="1:24" ht="63.75" outlineLevel="1" x14ac:dyDescent="0.25">
      <c r="A297" s="2" t="s">
        <v>331</v>
      </c>
      <c r="B297" s="3" t="s">
        <v>27</v>
      </c>
      <c r="C297" s="43" t="s">
        <v>854</v>
      </c>
      <c r="D297" s="43" t="s">
        <v>855</v>
      </c>
      <c r="E297" s="43" t="s">
        <v>856</v>
      </c>
      <c r="F297" s="5" t="s">
        <v>839</v>
      </c>
      <c r="G297" s="2" t="s">
        <v>350</v>
      </c>
      <c r="H297" s="4">
        <v>0</v>
      </c>
      <c r="I297" s="2">
        <v>710000000</v>
      </c>
      <c r="J297" s="2" t="s">
        <v>11537</v>
      </c>
      <c r="K297" s="2" t="s">
        <v>1034</v>
      </c>
      <c r="L297" s="2" t="s">
        <v>30</v>
      </c>
      <c r="M297" s="6" t="s">
        <v>32</v>
      </c>
      <c r="N297" s="2" t="s">
        <v>47</v>
      </c>
      <c r="O297" s="15" t="s">
        <v>61</v>
      </c>
      <c r="P297" s="36" t="s">
        <v>857</v>
      </c>
      <c r="Q297" s="2" t="s">
        <v>858</v>
      </c>
      <c r="R297" s="2">
        <v>1</v>
      </c>
      <c r="S297" s="9">
        <v>17857.14</v>
      </c>
      <c r="T297" s="9">
        <v>17857.14</v>
      </c>
      <c r="U297" s="9">
        <v>20000</v>
      </c>
      <c r="V297" s="2" t="s">
        <v>42</v>
      </c>
      <c r="W297" s="2">
        <v>2014</v>
      </c>
      <c r="X297" s="2"/>
    </row>
    <row r="298" spans="1:24" ht="76.5" outlineLevel="1" x14ac:dyDescent="0.25">
      <c r="A298" s="2" t="s">
        <v>332</v>
      </c>
      <c r="B298" s="3" t="s">
        <v>27</v>
      </c>
      <c r="C298" s="43" t="s">
        <v>859</v>
      </c>
      <c r="D298" s="10" t="s">
        <v>860</v>
      </c>
      <c r="E298" s="10" t="s">
        <v>1343</v>
      </c>
      <c r="F298" s="5" t="s">
        <v>861</v>
      </c>
      <c r="G298" s="2" t="s">
        <v>29</v>
      </c>
      <c r="H298" s="4">
        <v>0</v>
      </c>
      <c r="I298" s="2">
        <v>710000000</v>
      </c>
      <c r="J298" s="2" t="s">
        <v>11537</v>
      </c>
      <c r="K298" s="2" t="s">
        <v>1034</v>
      </c>
      <c r="L298" s="2" t="s">
        <v>30</v>
      </c>
      <c r="M298" s="6" t="s">
        <v>32</v>
      </c>
      <c r="N298" s="2" t="s">
        <v>47</v>
      </c>
      <c r="O298" s="15" t="s">
        <v>61</v>
      </c>
      <c r="P298" s="36" t="s">
        <v>40</v>
      </c>
      <c r="Q298" s="8" t="s">
        <v>41</v>
      </c>
      <c r="R298" s="2">
        <v>5</v>
      </c>
      <c r="S298" s="9">
        <v>348.21</v>
      </c>
      <c r="T298" s="9">
        <v>1741.07</v>
      </c>
      <c r="U298" s="9">
        <v>1950</v>
      </c>
      <c r="V298" s="2" t="s">
        <v>42</v>
      </c>
      <c r="W298" s="2">
        <v>2014</v>
      </c>
      <c r="X298" s="2"/>
    </row>
    <row r="299" spans="1:24" ht="63.75" outlineLevel="1" x14ac:dyDescent="0.25">
      <c r="A299" s="2" t="s">
        <v>333</v>
      </c>
      <c r="B299" s="3" t="s">
        <v>27</v>
      </c>
      <c r="C299" s="43" t="s">
        <v>862</v>
      </c>
      <c r="D299" s="43" t="s">
        <v>863</v>
      </c>
      <c r="E299" s="43" t="s">
        <v>864</v>
      </c>
      <c r="F299" s="5" t="s">
        <v>865</v>
      </c>
      <c r="G299" s="2" t="s">
        <v>29</v>
      </c>
      <c r="H299" s="4">
        <v>0</v>
      </c>
      <c r="I299" s="2">
        <v>710000000</v>
      </c>
      <c r="J299" s="2" t="s">
        <v>11537</v>
      </c>
      <c r="K299" s="2" t="s">
        <v>1034</v>
      </c>
      <c r="L299" s="2" t="s">
        <v>30</v>
      </c>
      <c r="M299" s="6" t="s">
        <v>32</v>
      </c>
      <c r="N299" s="2" t="s">
        <v>47</v>
      </c>
      <c r="O299" s="15" t="s">
        <v>61</v>
      </c>
      <c r="P299" s="36" t="s">
        <v>40</v>
      </c>
      <c r="Q299" s="8" t="s">
        <v>41</v>
      </c>
      <c r="R299" s="2">
        <v>1</v>
      </c>
      <c r="S299" s="9">
        <v>647.32000000000005</v>
      </c>
      <c r="T299" s="9">
        <v>647.32000000000005</v>
      </c>
      <c r="U299" s="9">
        <v>725</v>
      </c>
      <c r="V299" s="2" t="s">
        <v>42</v>
      </c>
      <c r="W299" s="2">
        <v>2014</v>
      </c>
      <c r="X299" s="2"/>
    </row>
    <row r="300" spans="1:24" ht="63.75" outlineLevel="1" x14ac:dyDescent="0.25">
      <c r="A300" s="2" t="s">
        <v>334</v>
      </c>
      <c r="B300" s="3" t="s">
        <v>27</v>
      </c>
      <c r="C300" s="43" t="s">
        <v>866</v>
      </c>
      <c r="D300" s="43" t="s">
        <v>658</v>
      </c>
      <c r="E300" s="43" t="s">
        <v>867</v>
      </c>
      <c r="F300" s="5" t="s">
        <v>868</v>
      </c>
      <c r="G300" s="10" t="s">
        <v>343</v>
      </c>
      <c r="H300" s="4">
        <v>0</v>
      </c>
      <c r="I300" s="2">
        <v>710000000</v>
      </c>
      <c r="J300" s="2" t="s">
        <v>11537</v>
      </c>
      <c r="K300" s="2" t="s">
        <v>1034</v>
      </c>
      <c r="L300" s="2" t="s">
        <v>30</v>
      </c>
      <c r="M300" s="6" t="s">
        <v>32</v>
      </c>
      <c r="N300" s="2" t="s">
        <v>47</v>
      </c>
      <c r="O300" s="15" t="s">
        <v>61</v>
      </c>
      <c r="P300" s="36" t="s">
        <v>34</v>
      </c>
      <c r="Q300" s="2" t="s">
        <v>531</v>
      </c>
      <c r="R300" s="2">
        <v>3</v>
      </c>
      <c r="S300" s="9">
        <v>254.46</v>
      </c>
      <c r="T300" s="9">
        <v>763.39</v>
      </c>
      <c r="U300" s="9">
        <v>855</v>
      </c>
      <c r="V300" s="2" t="s">
        <v>42</v>
      </c>
      <c r="W300" s="2">
        <v>2014</v>
      </c>
      <c r="X300" s="2"/>
    </row>
    <row r="301" spans="1:24" ht="63.75" outlineLevel="1" x14ac:dyDescent="0.25">
      <c r="A301" s="2" t="s">
        <v>335</v>
      </c>
      <c r="B301" s="3" t="s">
        <v>27</v>
      </c>
      <c r="C301" s="43" t="s">
        <v>869</v>
      </c>
      <c r="D301" s="43" t="s">
        <v>870</v>
      </c>
      <c r="E301" s="43" t="s">
        <v>871</v>
      </c>
      <c r="F301" s="5" t="s">
        <v>872</v>
      </c>
      <c r="G301" s="2" t="s">
        <v>29</v>
      </c>
      <c r="H301" s="4">
        <v>0</v>
      </c>
      <c r="I301" s="2">
        <v>710000000</v>
      </c>
      <c r="J301" s="2" t="s">
        <v>11537</v>
      </c>
      <c r="K301" s="2" t="s">
        <v>1034</v>
      </c>
      <c r="L301" s="2" t="s">
        <v>30</v>
      </c>
      <c r="M301" s="6" t="s">
        <v>32</v>
      </c>
      <c r="N301" s="2" t="s">
        <v>47</v>
      </c>
      <c r="O301" s="15" t="s">
        <v>61</v>
      </c>
      <c r="P301" s="36" t="s">
        <v>40</v>
      </c>
      <c r="Q301" s="8" t="s">
        <v>41</v>
      </c>
      <c r="R301" s="2">
        <v>1</v>
      </c>
      <c r="S301" s="9">
        <v>883.92</v>
      </c>
      <c r="T301" s="9">
        <v>883.92</v>
      </c>
      <c r="U301" s="9">
        <v>990</v>
      </c>
      <c r="V301" s="2" t="s">
        <v>42</v>
      </c>
      <c r="W301" s="2">
        <v>2014</v>
      </c>
      <c r="X301" s="2"/>
    </row>
    <row r="302" spans="1:24" ht="63.75" outlineLevel="1" x14ac:dyDescent="0.25">
      <c r="A302" s="2" t="s">
        <v>1158</v>
      </c>
      <c r="B302" s="3" t="s">
        <v>27</v>
      </c>
      <c r="C302" s="43" t="s">
        <v>873</v>
      </c>
      <c r="D302" s="43" t="s">
        <v>874</v>
      </c>
      <c r="E302" s="43" t="s">
        <v>875</v>
      </c>
      <c r="F302" s="5" t="s">
        <v>876</v>
      </c>
      <c r="G302" s="2" t="s">
        <v>29</v>
      </c>
      <c r="H302" s="4">
        <v>0</v>
      </c>
      <c r="I302" s="2">
        <v>710000000</v>
      </c>
      <c r="J302" s="2" t="s">
        <v>11537</v>
      </c>
      <c r="K302" s="2" t="s">
        <v>1034</v>
      </c>
      <c r="L302" s="2" t="s">
        <v>30</v>
      </c>
      <c r="M302" s="6" t="s">
        <v>32</v>
      </c>
      <c r="N302" s="2" t="s">
        <v>47</v>
      </c>
      <c r="O302" s="15" t="s">
        <v>61</v>
      </c>
      <c r="P302" s="36" t="s">
        <v>40</v>
      </c>
      <c r="Q302" s="8" t="s">
        <v>41</v>
      </c>
      <c r="R302" s="2">
        <v>51</v>
      </c>
      <c r="S302" s="9">
        <v>120.53</v>
      </c>
      <c r="T302" s="9">
        <v>6147.32</v>
      </c>
      <c r="U302" s="9">
        <v>6885</v>
      </c>
      <c r="V302" s="2" t="s">
        <v>42</v>
      </c>
      <c r="W302" s="2">
        <v>2014</v>
      </c>
      <c r="X302" s="2"/>
    </row>
    <row r="303" spans="1:24" ht="63.75" outlineLevel="1" x14ac:dyDescent="0.25">
      <c r="A303" s="2" t="s">
        <v>1159</v>
      </c>
      <c r="B303" s="3" t="s">
        <v>27</v>
      </c>
      <c r="C303" s="43" t="s">
        <v>877</v>
      </c>
      <c r="D303" s="43" t="s">
        <v>878</v>
      </c>
      <c r="E303" s="43" t="s">
        <v>879</v>
      </c>
      <c r="F303" s="5" t="s">
        <v>880</v>
      </c>
      <c r="G303" s="2" t="s">
        <v>29</v>
      </c>
      <c r="H303" s="4">
        <v>0</v>
      </c>
      <c r="I303" s="2">
        <v>710000000</v>
      </c>
      <c r="J303" s="2" t="s">
        <v>11537</v>
      </c>
      <c r="K303" s="2" t="s">
        <v>1034</v>
      </c>
      <c r="L303" s="2" t="s">
        <v>30</v>
      </c>
      <c r="M303" s="6" t="s">
        <v>32</v>
      </c>
      <c r="N303" s="2" t="s">
        <v>47</v>
      </c>
      <c r="O303" s="15" t="s">
        <v>61</v>
      </c>
      <c r="P303" s="36" t="s">
        <v>40</v>
      </c>
      <c r="Q303" s="8" t="s">
        <v>41</v>
      </c>
      <c r="R303" s="2">
        <v>50</v>
      </c>
      <c r="S303" s="9">
        <v>89.28</v>
      </c>
      <c r="T303" s="9">
        <v>4464.28</v>
      </c>
      <c r="U303" s="9">
        <v>5000</v>
      </c>
      <c r="V303" s="2" t="s">
        <v>42</v>
      </c>
      <c r="W303" s="2">
        <v>2014</v>
      </c>
      <c r="X303" s="2"/>
    </row>
    <row r="304" spans="1:24" ht="63.75" outlineLevel="1" x14ac:dyDescent="0.25">
      <c r="A304" s="2" t="s">
        <v>1160</v>
      </c>
      <c r="B304" s="3" t="s">
        <v>27</v>
      </c>
      <c r="C304" s="43" t="s">
        <v>881</v>
      </c>
      <c r="D304" s="43" t="s">
        <v>882</v>
      </c>
      <c r="E304" s="43" t="s">
        <v>883</v>
      </c>
      <c r="F304" s="43" t="s">
        <v>883</v>
      </c>
      <c r="G304" s="2" t="s">
        <v>29</v>
      </c>
      <c r="H304" s="4">
        <v>0</v>
      </c>
      <c r="I304" s="2">
        <v>710000000</v>
      </c>
      <c r="J304" s="2" t="s">
        <v>11537</v>
      </c>
      <c r="K304" s="2" t="s">
        <v>1034</v>
      </c>
      <c r="L304" s="2" t="s">
        <v>30</v>
      </c>
      <c r="M304" s="6" t="s">
        <v>32</v>
      </c>
      <c r="N304" s="2" t="s">
        <v>47</v>
      </c>
      <c r="O304" s="15" t="s">
        <v>61</v>
      </c>
      <c r="P304" s="36" t="s">
        <v>40</v>
      </c>
      <c r="Q304" s="8" t="s">
        <v>41</v>
      </c>
      <c r="R304" s="2">
        <v>70</v>
      </c>
      <c r="S304" s="9">
        <v>178.57</v>
      </c>
      <c r="T304" s="9">
        <v>12500</v>
      </c>
      <c r="U304" s="9">
        <v>14000</v>
      </c>
      <c r="V304" s="2" t="s">
        <v>42</v>
      </c>
      <c r="W304" s="2">
        <v>2014</v>
      </c>
      <c r="X304" s="2"/>
    </row>
    <row r="305" spans="1:24" ht="63.75" outlineLevel="1" x14ac:dyDescent="0.25">
      <c r="A305" s="2" t="s">
        <v>1161</v>
      </c>
      <c r="B305" s="3" t="s">
        <v>27</v>
      </c>
      <c r="C305" s="43" t="s">
        <v>884</v>
      </c>
      <c r="D305" s="43" t="s">
        <v>885</v>
      </c>
      <c r="E305" s="43" t="s">
        <v>885</v>
      </c>
      <c r="F305" s="5" t="s">
        <v>886</v>
      </c>
      <c r="G305" s="2" t="s">
        <v>29</v>
      </c>
      <c r="H305" s="4">
        <v>0</v>
      </c>
      <c r="I305" s="2">
        <v>710000000</v>
      </c>
      <c r="J305" s="2" t="s">
        <v>11537</v>
      </c>
      <c r="K305" s="2" t="s">
        <v>1034</v>
      </c>
      <c r="L305" s="2" t="s">
        <v>30</v>
      </c>
      <c r="M305" s="6" t="s">
        <v>32</v>
      </c>
      <c r="N305" s="2" t="s">
        <v>47</v>
      </c>
      <c r="O305" s="15" t="s">
        <v>61</v>
      </c>
      <c r="P305" s="36" t="s">
        <v>40</v>
      </c>
      <c r="Q305" s="8" t="s">
        <v>41</v>
      </c>
      <c r="R305" s="2">
        <v>4</v>
      </c>
      <c r="S305" s="9">
        <v>1151.78</v>
      </c>
      <c r="T305" s="9">
        <v>4607.1400000000003</v>
      </c>
      <c r="U305" s="9">
        <v>5160</v>
      </c>
      <c r="V305" s="2" t="s">
        <v>42</v>
      </c>
      <c r="W305" s="2">
        <v>2014</v>
      </c>
      <c r="X305" s="2"/>
    </row>
    <row r="306" spans="1:24" ht="63.75" outlineLevel="1" x14ac:dyDescent="0.25">
      <c r="A306" s="2" t="s">
        <v>1162</v>
      </c>
      <c r="B306" s="3" t="s">
        <v>27</v>
      </c>
      <c r="C306" s="43" t="s">
        <v>887</v>
      </c>
      <c r="D306" s="43" t="s">
        <v>888</v>
      </c>
      <c r="E306" s="43" t="s">
        <v>889</v>
      </c>
      <c r="F306" s="5" t="s">
        <v>890</v>
      </c>
      <c r="G306" s="2" t="s">
        <v>29</v>
      </c>
      <c r="H306" s="4">
        <v>0</v>
      </c>
      <c r="I306" s="2">
        <v>710000000</v>
      </c>
      <c r="J306" s="2" t="s">
        <v>11537</v>
      </c>
      <c r="K306" s="2" t="s">
        <v>1034</v>
      </c>
      <c r="L306" s="2" t="s">
        <v>30</v>
      </c>
      <c r="M306" s="6" t="s">
        <v>32</v>
      </c>
      <c r="N306" s="2" t="s">
        <v>47</v>
      </c>
      <c r="O306" s="15" t="s">
        <v>61</v>
      </c>
      <c r="P306" s="36" t="s">
        <v>40</v>
      </c>
      <c r="Q306" s="8" t="s">
        <v>41</v>
      </c>
      <c r="R306" s="2">
        <v>3</v>
      </c>
      <c r="S306" s="9">
        <v>80.349999999999994</v>
      </c>
      <c r="T306" s="9">
        <v>241.07</v>
      </c>
      <c r="U306" s="9">
        <v>270</v>
      </c>
      <c r="V306" s="2" t="s">
        <v>42</v>
      </c>
      <c r="W306" s="2">
        <v>2014</v>
      </c>
      <c r="X306" s="2"/>
    </row>
    <row r="307" spans="1:24" ht="63.75" outlineLevel="1" x14ac:dyDescent="0.25">
      <c r="A307" s="2" t="s">
        <v>1163</v>
      </c>
      <c r="B307" s="3" t="s">
        <v>27</v>
      </c>
      <c r="C307" s="43" t="s">
        <v>891</v>
      </c>
      <c r="D307" s="43" t="s">
        <v>892</v>
      </c>
      <c r="E307" s="43" t="s">
        <v>893</v>
      </c>
      <c r="F307" s="5" t="s">
        <v>894</v>
      </c>
      <c r="G307" s="2" t="s">
        <v>29</v>
      </c>
      <c r="H307" s="4">
        <v>0</v>
      </c>
      <c r="I307" s="2">
        <v>710000000</v>
      </c>
      <c r="J307" s="2" t="s">
        <v>11537</v>
      </c>
      <c r="K307" s="2" t="s">
        <v>1034</v>
      </c>
      <c r="L307" s="2" t="s">
        <v>30</v>
      </c>
      <c r="M307" s="6" t="s">
        <v>32</v>
      </c>
      <c r="N307" s="2" t="s">
        <v>47</v>
      </c>
      <c r="O307" s="15" t="s">
        <v>61</v>
      </c>
      <c r="P307" s="36" t="s">
        <v>40</v>
      </c>
      <c r="Q307" s="8" t="s">
        <v>41</v>
      </c>
      <c r="R307" s="2">
        <v>1</v>
      </c>
      <c r="S307" s="9">
        <v>1151.78</v>
      </c>
      <c r="T307" s="9">
        <v>1151.78</v>
      </c>
      <c r="U307" s="9">
        <v>1290</v>
      </c>
      <c r="V307" s="2" t="s">
        <v>42</v>
      </c>
      <c r="W307" s="2">
        <v>2014</v>
      </c>
      <c r="X307" s="2"/>
    </row>
    <row r="308" spans="1:24" ht="63.75" outlineLevel="1" x14ac:dyDescent="0.25">
      <c r="A308" s="2" t="s">
        <v>1164</v>
      </c>
      <c r="B308" s="3" t="s">
        <v>27</v>
      </c>
      <c r="C308" s="43" t="s">
        <v>895</v>
      </c>
      <c r="D308" s="43" t="s">
        <v>896</v>
      </c>
      <c r="E308" s="43" t="s">
        <v>897</v>
      </c>
      <c r="F308" s="5" t="s">
        <v>898</v>
      </c>
      <c r="G308" s="2" t="s">
        <v>29</v>
      </c>
      <c r="H308" s="4">
        <v>0</v>
      </c>
      <c r="I308" s="2">
        <v>710000000</v>
      </c>
      <c r="J308" s="2" t="s">
        <v>11537</v>
      </c>
      <c r="K308" s="2" t="s">
        <v>1034</v>
      </c>
      <c r="L308" s="2" t="s">
        <v>30</v>
      </c>
      <c r="M308" s="6" t="s">
        <v>32</v>
      </c>
      <c r="N308" s="2" t="s">
        <v>47</v>
      </c>
      <c r="O308" s="15" t="s">
        <v>61</v>
      </c>
      <c r="P308" s="36" t="s">
        <v>40</v>
      </c>
      <c r="Q308" s="8" t="s">
        <v>41</v>
      </c>
      <c r="R308" s="2">
        <v>1</v>
      </c>
      <c r="S308" s="9">
        <v>6348.21</v>
      </c>
      <c r="T308" s="9">
        <v>6348.21</v>
      </c>
      <c r="U308" s="9">
        <v>7110</v>
      </c>
      <c r="V308" s="2" t="s">
        <v>42</v>
      </c>
      <c r="W308" s="2">
        <v>2014</v>
      </c>
      <c r="X308" s="2"/>
    </row>
    <row r="309" spans="1:24" ht="63.75" outlineLevel="1" x14ac:dyDescent="0.25">
      <c r="A309" s="2" t="s">
        <v>1165</v>
      </c>
      <c r="B309" s="3" t="s">
        <v>27</v>
      </c>
      <c r="C309" s="10" t="s">
        <v>1065</v>
      </c>
      <c r="D309" s="10" t="s">
        <v>1066</v>
      </c>
      <c r="E309" s="10" t="s">
        <v>1067</v>
      </c>
      <c r="F309" s="5" t="s">
        <v>899</v>
      </c>
      <c r="G309" s="2" t="s">
        <v>29</v>
      </c>
      <c r="H309" s="4">
        <v>0</v>
      </c>
      <c r="I309" s="2">
        <v>710000000</v>
      </c>
      <c r="J309" s="2" t="s">
        <v>11537</v>
      </c>
      <c r="K309" s="2" t="s">
        <v>1034</v>
      </c>
      <c r="L309" s="2" t="s">
        <v>30</v>
      </c>
      <c r="M309" s="6" t="s">
        <v>32</v>
      </c>
      <c r="N309" s="2" t="s">
        <v>47</v>
      </c>
      <c r="O309" s="15" t="s">
        <v>61</v>
      </c>
      <c r="P309" s="36" t="s">
        <v>40</v>
      </c>
      <c r="Q309" s="2" t="s">
        <v>41</v>
      </c>
      <c r="R309" s="2">
        <v>1</v>
      </c>
      <c r="S309" s="9">
        <v>3928.57</v>
      </c>
      <c r="T309" s="9">
        <v>3928.57</v>
      </c>
      <c r="U309" s="9">
        <v>4400</v>
      </c>
      <c r="V309" s="2" t="s">
        <v>42</v>
      </c>
      <c r="W309" s="2">
        <v>2014</v>
      </c>
      <c r="X309" s="2"/>
    </row>
    <row r="310" spans="1:24" ht="63.75" outlineLevel="1" x14ac:dyDescent="0.25">
      <c r="A310" s="2" t="s">
        <v>1166</v>
      </c>
      <c r="B310" s="3" t="s">
        <v>27</v>
      </c>
      <c r="C310" s="10" t="s">
        <v>1068</v>
      </c>
      <c r="D310" s="10" t="s">
        <v>1069</v>
      </c>
      <c r="E310" s="10" t="s">
        <v>1067</v>
      </c>
      <c r="F310" s="5" t="s">
        <v>900</v>
      </c>
      <c r="G310" s="2" t="s">
        <v>29</v>
      </c>
      <c r="H310" s="4">
        <v>0</v>
      </c>
      <c r="I310" s="2">
        <v>710000000</v>
      </c>
      <c r="J310" s="2" t="s">
        <v>11537</v>
      </c>
      <c r="K310" s="2" t="s">
        <v>1034</v>
      </c>
      <c r="L310" s="2" t="s">
        <v>30</v>
      </c>
      <c r="M310" s="6" t="s">
        <v>32</v>
      </c>
      <c r="N310" s="2" t="s">
        <v>47</v>
      </c>
      <c r="O310" s="15" t="s">
        <v>61</v>
      </c>
      <c r="P310" s="36" t="s">
        <v>560</v>
      </c>
      <c r="Q310" s="2" t="s">
        <v>561</v>
      </c>
      <c r="R310" s="2">
        <v>4</v>
      </c>
      <c r="S310" s="9">
        <v>191.96</v>
      </c>
      <c r="T310" s="9">
        <v>767.85</v>
      </c>
      <c r="U310" s="9">
        <v>860</v>
      </c>
      <c r="V310" s="2" t="s">
        <v>42</v>
      </c>
      <c r="W310" s="2">
        <v>2014</v>
      </c>
      <c r="X310" s="2"/>
    </row>
    <row r="311" spans="1:24" ht="63.75" outlineLevel="1" x14ac:dyDescent="0.25">
      <c r="A311" s="2" t="s">
        <v>1167</v>
      </c>
      <c r="B311" s="3" t="s">
        <v>27</v>
      </c>
      <c r="C311" s="43" t="s">
        <v>901</v>
      </c>
      <c r="D311" s="43" t="s">
        <v>902</v>
      </c>
      <c r="E311" s="43" t="s">
        <v>903</v>
      </c>
      <c r="F311" s="5" t="s">
        <v>904</v>
      </c>
      <c r="G311" s="2" t="s">
        <v>29</v>
      </c>
      <c r="H311" s="4">
        <v>0</v>
      </c>
      <c r="I311" s="2">
        <v>710000000</v>
      </c>
      <c r="J311" s="2" t="s">
        <v>11537</v>
      </c>
      <c r="K311" s="2" t="s">
        <v>1034</v>
      </c>
      <c r="L311" s="2" t="s">
        <v>30</v>
      </c>
      <c r="M311" s="6" t="s">
        <v>32</v>
      </c>
      <c r="N311" s="2" t="s">
        <v>47</v>
      </c>
      <c r="O311" s="15" t="s">
        <v>61</v>
      </c>
      <c r="P311" s="36" t="s">
        <v>40</v>
      </c>
      <c r="Q311" s="8" t="s">
        <v>41</v>
      </c>
      <c r="R311" s="2">
        <v>5</v>
      </c>
      <c r="S311" s="9">
        <v>897.32</v>
      </c>
      <c r="T311" s="9">
        <v>4486.6000000000004</v>
      </c>
      <c r="U311" s="9">
        <v>5025</v>
      </c>
      <c r="V311" s="2" t="s">
        <v>42</v>
      </c>
      <c r="W311" s="2">
        <v>2014</v>
      </c>
      <c r="X311" s="2"/>
    </row>
    <row r="312" spans="1:24" ht="63.75" outlineLevel="1" x14ac:dyDescent="0.25">
      <c r="A312" s="2" t="s">
        <v>1168</v>
      </c>
      <c r="B312" s="3" t="s">
        <v>27</v>
      </c>
      <c r="C312" s="43" t="s">
        <v>905</v>
      </c>
      <c r="D312" s="43" t="s">
        <v>906</v>
      </c>
      <c r="E312" s="43" t="s">
        <v>907</v>
      </c>
      <c r="F312" s="5" t="s">
        <v>908</v>
      </c>
      <c r="G312" s="2" t="s">
        <v>29</v>
      </c>
      <c r="H312" s="4">
        <v>0</v>
      </c>
      <c r="I312" s="2">
        <v>710000000</v>
      </c>
      <c r="J312" s="2" t="s">
        <v>11537</v>
      </c>
      <c r="K312" s="2" t="s">
        <v>1034</v>
      </c>
      <c r="L312" s="2" t="s">
        <v>30</v>
      </c>
      <c r="M312" s="6" t="s">
        <v>32</v>
      </c>
      <c r="N312" s="2" t="s">
        <v>47</v>
      </c>
      <c r="O312" s="15" t="s">
        <v>61</v>
      </c>
      <c r="P312" s="36" t="s">
        <v>909</v>
      </c>
      <c r="Q312" s="2" t="s">
        <v>910</v>
      </c>
      <c r="R312" s="2">
        <v>5</v>
      </c>
      <c r="S312" s="9">
        <v>1339.28</v>
      </c>
      <c r="T312" s="9">
        <v>6696.42</v>
      </c>
      <c r="U312" s="9">
        <v>7500</v>
      </c>
      <c r="V312" s="2" t="s">
        <v>42</v>
      </c>
      <c r="W312" s="2">
        <v>2014</v>
      </c>
      <c r="X312" s="2"/>
    </row>
    <row r="313" spans="1:24" ht="63.75" outlineLevel="1" x14ac:dyDescent="0.25">
      <c r="A313" s="2" t="s">
        <v>1169</v>
      </c>
      <c r="B313" s="3" t="s">
        <v>27</v>
      </c>
      <c r="C313" s="43" t="s">
        <v>911</v>
      </c>
      <c r="D313" s="43" t="s">
        <v>912</v>
      </c>
      <c r="E313" s="43" t="s">
        <v>913</v>
      </c>
      <c r="F313" s="43" t="s">
        <v>913</v>
      </c>
      <c r="G313" s="2" t="s">
        <v>29</v>
      </c>
      <c r="H313" s="4">
        <v>0</v>
      </c>
      <c r="I313" s="2">
        <v>710000000</v>
      </c>
      <c r="J313" s="2" t="s">
        <v>11537</v>
      </c>
      <c r="K313" s="2" t="s">
        <v>1034</v>
      </c>
      <c r="L313" s="2" t="s">
        <v>30</v>
      </c>
      <c r="M313" s="6" t="s">
        <v>32</v>
      </c>
      <c r="N313" s="2" t="s">
        <v>47</v>
      </c>
      <c r="O313" s="15" t="s">
        <v>61</v>
      </c>
      <c r="P313" s="36" t="s">
        <v>40</v>
      </c>
      <c r="Q313" s="8" t="s">
        <v>41</v>
      </c>
      <c r="R313" s="2">
        <v>10</v>
      </c>
      <c r="S313" s="9">
        <v>191.96</v>
      </c>
      <c r="T313" s="9">
        <v>1919.64</v>
      </c>
      <c r="U313" s="9">
        <v>2150</v>
      </c>
      <c r="V313" s="2" t="s">
        <v>42</v>
      </c>
      <c r="W313" s="2">
        <v>2014</v>
      </c>
      <c r="X313" s="2"/>
    </row>
    <row r="314" spans="1:24" ht="63.75" outlineLevel="1" x14ac:dyDescent="0.25">
      <c r="A314" s="2" t="s">
        <v>1170</v>
      </c>
      <c r="B314" s="3" t="s">
        <v>27</v>
      </c>
      <c r="C314" s="43" t="s">
        <v>914</v>
      </c>
      <c r="D314" s="43" t="s">
        <v>915</v>
      </c>
      <c r="E314" s="43" t="s">
        <v>916</v>
      </c>
      <c r="F314" s="5" t="s">
        <v>917</v>
      </c>
      <c r="G314" s="10" t="s">
        <v>343</v>
      </c>
      <c r="H314" s="4">
        <v>0</v>
      </c>
      <c r="I314" s="2">
        <v>710000000</v>
      </c>
      <c r="J314" s="2" t="s">
        <v>11537</v>
      </c>
      <c r="K314" s="2" t="s">
        <v>1034</v>
      </c>
      <c r="L314" s="2" t="s">
        <v>30</v>
      </c>
      <c r="M314" s="6" t="s">
        <v>32</v>
      </c>
      <c r="N314" s="2" t="s">
        <v>47</v>
      </c>
      <c r="O314" s="15" t="s">
        <v>61</v>
      </c>
      <c r="P314" s="36" t="s">
        <v>40</v>
      </c>
      <c r="Q314" s="8" t="s">
        <v>41</v>
      </c>
      <c r="R314" s="2">
        <v>50</v>
      </c>
      <c r="S314" s="9">
        <v>8.0299999999999994</v>
      </c>
      <c r="T314" s="9">
        <v>401.78</v>
      </c>
      <c r="U314" s="9">
        <v>450</v>
      </c>
      <c r="V314" s="2" t="s">
        <v>42</v>
      </c>
      <c r="W314" s="2">
        <v>2014</v>
      </c>
      <c r="X314" s="2"/>
    </row>
    <row r="315" spans="1:24" ht="127.5" outlineLevel="1" x14ac:dyDescent="0.25">
      <c r="A315" s="2" t="s">
        <v>1171</v>
      </c>
      <c r="B315" s="3" t="s">
        <v>27</v>
      </c>
      <c r="C315" s="43" t="s">
        <v>918</v>
      </c>
      <c r="D315" s="43" t="s">
        <v>919</v>
      </c>
      <c r="E315" s="43" t="s">
        <v>920</v>
      </c>
      <c r="F315" s="5" t="s">
        <v>921</v>
      </c>
      <c r="G315" s="2" t="s">
        <v>29</v>
      </c>
      <c r="H315" s="4">
        <v>0</v>
      </c>
      <c r="I315" s="2">
        <v>710000000</v>
      </c>
      <c r="J315" s="2" t="s">
        <v>11537</v>
      </c>
      <c r="K315" s="2" t="s">
        <v>1034</v>
      </c>
      <c r="L315" s="2" t="s">
        <v>30</v>
      </c>
      <c r="M315" s="6" t="s">
        <v>32</v>
      </c>
      <c r="N315" s="2" t="s">
        <v>47</v>
      </c>
      <c r="O315" s="15" t="s">
        <v>61</v>
      </c>
      <c r="P315" s="36" t="s">
        <v>40</v>
      </c>
      <c r="Q315" s="8" t="s">
        <v>41</v>
      </c>
      <c r="R315" s="2">
        <v>30</v>
      </c>
      <c r="S315" s="9">
        <v>3.57</v>
      </c>
      <c r="T315" s="9">
        <v>107.14</v>
      </c>
      <c r="U315" s="9">
        <v>120</v>
      </c>
      <c r="V315" s="2" t="s">
        <v>42</v>
      </c>
      <c r="W315" s="2">
        <v>2014</v>
      </c>
      <c r="X315" s="2"/>
    </row>
    <row r="316" spans="1:24" ht="63.75" outlineLevel="1" x14ac:dyDescent="0.25">
      <c r="A316" s="2" t="s">
        <v>1172</v>
      </c>
      <c r="B316" s="3" t="s">
        <v>27</v>
      </c>
      <c r="C316" s="43" t="s">
        <v>922</v>
      </c>
      <c r="D316" s="43" t="s">
        <v>923</v>
      </c>
      <c r="E316" s="43" t="s">
        <v>924</v>
      </c>
      <c r="F316" s="5" t="s">
        <v>925</v>
      </c>
      <c r="G316" s="2" t="s">
        <v>29</v>
      </c>
      <c r="H316" s="4">
        <v>0</v>
      </c>
      <c r="I316" s="2">
        <v>710000000</v>
      </c>
      <c r="J316" s="2" t="s">
        <v>11537</v>
      </c>
      <c r="K316" s="2" t="s">
        <v>1034</v>
      </c>
      <c r="L316" s="2" t="s">
        <v>30</v>
      </c>
      <c r="M316" s="6" t="s">
        <v>32</v>
      </c>
      <c r="N316" s="2" t="s">
        <v>47</v>
      </c>
      <c r="O316" s="15" t="s">
        <v>61</v>
      </c>
      <c r="P316" s="36" t="s">
        <v>40</v>
      </c>
      <c r="Q316" s="8" t="s">
        <v>41</v>
      </c>
      <c r="R316" s="2">
        <v>100</v>
      </c>
      <c r="S316" s="9">
        <v>7.14</v>
      </c>
      <c r="T316" s="9">
        <v>714.28</v>
      </c>
      <c r="U316" s="9">
        <v>800</v>
      </c>
      <c r="V316" s="2" t="s">
        <v>42</v>
      </c>
      <c r="W316" s="2">
        <v>2014</v>
      </c>
      <c r="X316" s="2"/>
    </row>
    <row r="317" spans="1:24" ht="63.75" outlineLevel="1" x14ac:dyDescent="0.25">
      <c r="A317" s="2" t="s">
        <v>1473</v>
      </c>
      <c r="B317" s="3" t="s">
        <v>27</v>
      </c>
      <c r="C317" s="43" t="s">
        <v>926</v>
      </c>
      <c r="D317" s="43" t="s">
        <v>923</v>
      </c>
      <c r="E317" s="43" t="s">
        <v>927</v>
      </c>
      <c r="F317" s="5" t="s">
        <v>928</v>
      </c>
      <c r="G317" s="2" t="s">
        <v>29</v>
      </c>
      <c r="H317" s="4">
        <v>0</v>
      </c>
      <c r="I317" s="2">
        <v>710000000</v>
      </c>
      <c r="J317" s="2" t="s">
        <v>11537</v>
      </c>
      <c r="K317" s="2" t="s">
        <v>1034</v>
      </c>
      <c r="L317" s="2" t="s">
        <v>30</v>
      </c>
      <c r="M317" s="6" t="s">
        <v>32</v>
      </c>
      <c r="N317" s="2" t="s">
        <v>47</v>
      </c>
      <c r="O317" s="15" t="s">
        <v>61</v>
      </c>
      <c r="P317" s="36" t="s">
        <v>40</v>
      </c>
      <c r="Q317" s="8" t="s">
        <v>41</v>
      </c>
      <c r="R317" s="2">
        <v>100</v>
      </c>
      <c r="S317" s="9">
        <v>6.25</v>
      </c>
      <c r="T317" s="9">
        <v>625</v>
      </c>
      <c r="U317" s="9">
        <v>700</v>
      </c>
      <c r="V317" s="2" t="s">
        <v>42</v>
      </c>
      <c r="W317" s="2">
        <v>2014</v>
      </c>
      <c r="X317" s="2"/>
    </row>
    <row r="318" spans="1:24" ht="102" outlineLevel="1" x14ac:dyDescent="0.25">
      <c r="A318" s="2" t="s">
        <v>1173</v>
      </c>
      <c r="B318" s="3" t="s">
        <v>27</v>
      </c>
      <c r="C318" s="43" t="s">
        <v>929</v>
      </c>
      <c r="D318" s="43" t="s">
        <v>860</v>
      </c>
      <c r="E318" s="43" t="s">
        <v>930</v>
      </c>
      <c r="F318" s="5" t="s">
        <v>931</v>
      </c>
      <c r="G318" s="2" t="s">
        <v>29</v>
      </c>
      <c r="H318" s="4">
        <v>0</v>
      </c>
      <c r="I318" s="2">
        <v>710000000</v>
      </c>
      <c r="J318" s="2" t="s">
        <v>11537</v>
      </c>
      <c r="K318" s="2" t="s">
        <v>1034</v>
      </c>
      <c r="L318" s="2" t="s">
        <v>30</v>
      </c>
      <c r="M318" s="6" t="s">
        <v>32</v>
      </c>
      <c r="N318" s="2" t="s">
        <v>47</v>
      </c>
      <c r="O318" s="15" t="s">
        <v>61</v>
      </c>
      <c r="P318" s="36" t="s">
        <v>40</v>
      </c>
      <c r="Q318" s="8" t="s">
        <v>41</v>
      </c>
      <c r="R318" s="2">
        <v>14</v>
      </c>
      <c r="S318" s="9">
        <v>401.78</v>
      </c>
      <c r="T318" s="9">
        <v>5625</v>
      </c>
      <c r="U318" s="9">
        <v>6300</v>
      </c>
      <c r="V318" s="2" t="s">
        <v>42</v>
      </c>
      <c r="W318" s="2">
        <v>2014</v>
      </c>
      <c r="X318" s="2"/>
    </row>
    <row r="319" spans="1:24" ht="63.75" outlineLevel="1" x14ac:dyDescent="0.25">
      <c r="A319" s="2" t="s">
        <v>1174</v>
      </c>
      <c r="B319" s="3" t="s">
        <v>27</v>
      </c>
      <c r="C319" s="43" t="s">
        <v>932</v>
      </c>
      <c r="D319" s="43" t="s">
        <v>933</v>
      </c>
      <c r="E319" s="43" t="s">
        <v>934</v>
      </c>
      <c r="F319" s="5" t="s">
        <v>935</v>
      </c>
      <c r="G319" s="2" t="s">
        <v>29</v>
      </c>
      <c r="H319" s="4">
        <v>0</v>
      </c>
      <c r="I319" s="2">
        <v>710000000</v>
      </c>
      <c r="J319" s="2" t="s">
        <v>11537</v>
      </c>
      <c r="K319" s="2" t="s">
        <v>1034</v>
      </c>
      <c r="L319" s="2" t="s">
        <v>30</v>
      </c>
      <c r="M319" s="6" t="s">
        <v>32</v>
      </c>
      <c r="N319" s="2" t="s">
        <v>47</v>
      </c>
      <c r="O319" s="15" t="s">
        <v>61</v>
      </c>
      <c r="P319" s="36" t="s">
        <v>40</v>
      </c>
      <c r="Q319" s="8" t="s">
        <v>41</v>
      </c>
      <c r="R319" s="2">
        <v>5</v>
      </c>
      <c r="S319" s="9">
        <v>316.95999999999998</v>
      </c>
      <c r="T319" s="9">
        <v>1584.82</v>
      </c>
      <c r="U319" s="9">
        <v>1775</v>
      </c>
      <c r="V319" s="2" t="s">
        <v>42</v>
      </c>
      <c r="W319" s="2">
        <v>2014</v>
      </c>
      <c r="X319" s="2"/>
    </row>
    <row r="320" spans="1:24" ht="63.75" outlineLevel="1" x14ac:dyDescent="0.25">
      <c r="A320" s="2" t="s">
        <v>1175</v>
      </c>
      <c r="B320" s="3" t="s">
        <v>27</v>
      </c>
      <c r="C320" s="43" t="s">
        <v>936</v>
      </c>
      <c r="D320" s="43" t="s">
        <v>937</v>
      </c>
      <c r="E320" s="43" t="s">
        <v>938</v>
      </c>
      <c r="F320" s="5" t="s">
        <v>939</v>
      </c>
      <c r="G320" s="2" t="s">
        <v>29</v>
      </c>
      <c r="H320" s="4">
        <v>0</v>
      </c>
      <c r="I320" s="2">
        <v>710000000</v>
      </c>
      <c r="J320" s="2" t="s">
        <v>11537</v>
      </c>
      <c r="K320" s="2" t="s">
        <v>1034</v>
      </c>
      <c r="L320" s="2" t="s">
        <v>30</v>
      </c>
      <c r="M320" s="6" t="s">
        <v>32</v>
      </c>
      <c r="N320" s="2" t="s">
        <v>47</v>
      </c>
      <c r="O320" s="15" t="s">
        <v>61</v>
      </c>
      <c r="P320" s="36" t="s">
        <v>940</v>
      </c>
      <c r="Q320" s="8" t="s">
        <v>41</v>
      </c>
      <c r="R320" s="2">
        <v>5</v>
      </c>
      <c r="S320" s="9">
        <v>1339.28</v>
      </c>
      <c r="T320" s="9">
        <v>6696.42</v>
      </c>
      <c r="U320" s="9">
        <v>7500</v>
      </c>
      <c r="V320" s="2" t="s">
        <v>42</v>
      </c>
      <c r="W320" s="2">
        <v>2014</v>
      </c>
      <c r="X320" s="2"/>
    </row>
    <row r="321" spans="1:24" ht="63.75" outlineLevel="1" x14ac:dyDescent="0.25">
      <c r="A321" s="2" t="s">
        <v>1176</v>
      </c>
      <c r="B321" s="3" t="s">
        <v>27</v>
      </c>
      <c r="C321" s="43" t="s">
        <v>941</v>
      </c>
      <c r="D321" s="43" t="s">
        <v>942</v>
      </c>
      <c r="E321" s="43" t="s">
        <v>943</v>
      </c>
      <c r="F321" s="5" t="s">
        <v>944</v>
      </c>
      <c r="G321" s="2" t="s">
        <v>29</v>
      </c>
      <c r="H321" s="4">
        <v>0</v>
      </c>
      <c r="I321" s="2">
        <v>710000000</v>
      </c>
      <c r="J321" s="2" t="s">
        <v>11537</v>
      </c>
      <c r="K321" s="2" t="s">
        <v>1034</v>
      </c>
      <c r="L321" s="2" t="s">
        <v>30</v>
      </c>
      <c r="M321" s="6" t="s">
        <v>32</v>
      </c>
      <c r="N321" s="2" t="s">
        <v>47</v>
      </c>
      <c r="O321" s="15" t="s">
        <v>61</v>
      </c>
      <c r="P321" s="36" t="s">
        <v>945</v>
      </c>
      <c r="Q321" s="2" t="s">
        <v>946</v>
      </c>
      <c r="R321" s="2">
        <v>10</v>
      </c>
      <c r="S321" s="9">
        <v>441.96</v>
      </c>
      <c r="T321" s="9">
        <v>4419.6400000000003</v>
      </c>
      <c r="U321" s="9">
        <v>4950</v>
      </c>
      <c r="V321" s="2" t="s">
        <v>42</v>
      </c>
      <c r="W321" s="2">
        <v>2014</v>
      </c>
      <c r="X321" s="2"/>
    </row>
    <row r="322" spans="1:24" ht="63.75" outlineLevel="1" x14ac:dyDescent="0.25">
      <c r="A322" s="2" t="s">
        <v>1474</v>
      </c>
      <c r="B322" s="3" t="s">
        <v>27</v>
      </c>
      <c r="C322" s="43" t="s">
        <v>947</v>
      </c>
      <c r="D322" s="43" t="s">
        <v>948</v>
      </c>
      <c r="E322" s="43" t="s">
        <v>949</v>
      </c>
      <c r="F322" s="5" t="s">
        <v>950</v>
      </c>
      <c r="G322" s="2" t="s">
        <v>29</v>
      </c>
      <c r="H322" s="4">
        <v>0</v>
      </c>
      <c r="I322" s="2">
        <v>710000000</v>
      </c>
      <c r="J322" s="2" t="s">
        <v>11537</v>
      </c>
      <c r="K322" s="2" t="s">
        <v>1034</v>
      </c>
      <c r="L322" s="2" t="s">
        <v>30</v>
      </c>
      <c r="M322" s="6" t="s">
        <v>32</v>
      </c>
      <c r="N322" s="2" t="s">
        <v>47</v>
      </c>
      <c r="O322" s="15" t="s">
        <v>61</v>
      </c>
      <c r="P322" s="36" t="s">
        <v>40</v>
      </c>
      <c r="Q322" s="8" t="s">
        <v>41</v>
      </c>
      <c r="R322" s="2">
        <v>10</v>
      </c>
      <c r="S322" s="9">
        <v>334.82</v>
      </c>
      <c r="T322" s="9">
        <v>3348.21</v>
      </c>
      <c r="U322" s="9">
        <v>3750</v>
      </c>
      <c r="V322" s="2" t="s">
        <v>42</v>
      </c>
      <c r="W322" s="2">
        <v>2014</v>
      </c>
      <c r="X322" s="2"/>
    </row>
    <row r="323" spans="1:24" ht="63.75" outlineLevel="1" x14ac:dyDescent="0.25">
      <c r="A323" s="2" t="s">
        <v>1177</v>
      </c>
      <c r="B323" s="3" t="s">
        <v>27</v>
      </c>
      <c r="C323" s="43" t="s">
        <v>951</v>
      </c>
      <c r="D323" s="43" t="s">
        <v>952</v>
      </c>
      <c r="E323" s="43" t="s">
        <v>953</v>
      </c>
      <c r="F323" s="5" t="s">
        <v>954</v>
      </c>
      <c r="G323" s="2" t="s">
        <v>29</v>
      </c>
      <c r="H323" s="4">
        <v>0</v>
      </c>
      <c r="I323" s="2">
        <v>710000000</v>
      </c>
      <c r="J323" s="2" t="s">
        <v>11537</v>
      </c>
      <c r="K323" s="2" t="s">
        <v>1034</v>
      </c>
      <c r="L323" s="2" t="s">
        <v>30</v>
      </c>
      <c r="M323" s="6" t="s">
        <v>32</v>
      </c>
      <c r="N323" s="2" t="s">
        <v>47</v>
      </c>
      <c r="O323" s="15" t="s">
        <v>61</v>
      </c>
      <c r="P323" s="36" t="s">
        <v>40</v>
      </c>
      <c r="Q323" s="8" t="s">
        <v>41</v>
      </c>
      <c r="R323" s="2">
        <v>10</v>
      </c>
      <c r="S323" s="9">
        <v>160.71</v>
      </c>
      <c r="T323" s="9">
        <v>1607.14</v>
      </c>
      <c r="U323" s="9">
        <v>1800</v>
      </c>
      <c r="V323" s="2" t="s">
        <v>42</v>
      </c>
      <c r="W323" s="2">
        <v>2014</v>
      </c>
      <c r="X323" s="2"/>
    </row>
    <row r="324" spans="1:24" ht="63.75" outlineLevel="1" x14ac:dyDescent="0.25">
      <c r="A324" s="2" t="s">
        <v>1178</v>
      </c>
      <c r="B324" s="3" t="s">
        <v>27</v>
      </c>
      <c r="C324" s="43" t="s">
        <v>955</v>
      </c>
      <c r="D324" s="43" t="s">
        <v>956</v>
      </c>
      <c r="E324" s="43" t="s">
        <v>957</v>
      </c>
      <c r="F324" s="5" t="s">
        <v>958</v>
      </c>
      <c r="G324" s="2" t="s">
        <v>29</v>
      </c>
      <c r="H324" s="4">
        <v>0</v>
      </c>
      <c r="I324" s="2">
        <v>710000000</v>
      </c>
      <c r="J324" s="2" t="s">
        <v>11537</v>
      </c>
      <c r="K324" s="2" t="s">
        <v>1034</v>
      </c>
      <c r="L324" s="2" t="s">
        <v>30</v>
      </c>
      <c r="M324" s="6" t="s">
        <v>32</v>
      </c>
      <c r="N324" s="2" t="s">
        <v>47</v>
      </c>
      <c r="O324" s="15" t="s">
        <v>61</v>
      </c>
      <c r="P324" s="36" t="s">
        <v>40</v>
      </c>
      <c r="Q324" s="8" t="s">
        <v>41</v>
      </c>
      <c r="R324" s="2">
        <v>10</v>
      </c>
      <c r="S324" s="9">
        <v>535.71</v>
      </c>
      <c r="T324" s="9">
        <v>5357.14</v>
      </c>
      <c r="U324" s="9">
        <v>6000</v>
      </c>
      <c r="V324" s="2" t="s">
        <v>42</v>
      </c>
      <c r="W324" s="2">
        <v>2014</v>
      </c>
      <c r="X324" s="2"/>
    </row>
    <row r="325" spans="1:24" ht="63.75" outlineLevel="1" x14ac:dyDescent="0.25">
      <c r="A325" s="2" t="s">
        <v>1179</v>
      </c>
      <c r="B325" s="3" t="s">
        <v>27</v>
      </c>
      <c r="C325" s="43" t="s">
        <v>959</v>
      </c>
      <c r="D325" s="43" t="s">
        <v>960</v>
      </c>
      <c r="E325" s="43" t="s">
        <v>961</v>
      </c>
      <c r="F325" s="5" t="s">
        <v>962</v>
      </c>
      <c r="G325" s="2" t="s">
        <v>29</v>
      </c>
      <c r="H325" s="4">
        <v>0</v>
      </c>
      <c r="I325" s="2">
        <v>710000000</v>
      </c>
      <c r="J325" s="2" t="s">
        <v>11537</v>
      </c>
      <c r="K325" s="2" t="s">
        <v>1034</v>
      </c>
      <c r="L325" s="2" t="s">
        <v>30</v>
      </c>
      <c r="M325" s="6" t="s">
        <v>32</v>
      </c>
      <c r="N325" s="2" t="s">
        <v>47</v>
      </c>
      <c r="O325" s="15" t="s">
        <v>61</v>
      </c>
      <c r="P325" s="36" t="s">
        <v>560</v>
      </c>
      <c r="Q325" s="2" t="s">
        <v>561</v>
      </c>
      <c r="R325" s="2">
        <v>3</v>
      </c>
      <c r="S325" s="9">
        <v>5357.14</v>
      </c>
      <c r="T325" s="9">
        <v>16071.42</v>
      </c>
      <c r="U325" s="9">
        <v>18000</v>
      </c>
      <c r="V325" s="2" t="s">
        <v>42</v>
      </c>
      <c r="W325" s="2">
        <v>2014</v>
      </c>
      <c r="X325" s="2"/>
    </row>
    <row r="326" spans="1:24" ht="63.75" outlineLevel="1" x14ac:dyDescent="0.25">
      <c r="A326" s="2" t="s">
        <v>1180</v>
      </c>
      <c r="B326" s="3" t="s">
        <v>27</v>
      </c>
      <c r="C326" s="43" t="s">
        <v>963</v>
      </c>
      <c r="D326" s="43" t="s">
        <v>960</v>
      </c>
      <c r="E326" s="43" t="s">
        <v>964</v>
      </c>
      <c r="F326" s="5" t="s">
        <v>965</v>
      </c>
      <c r="G326" s="2" t="s">
        <v>29</v>
      </c>
      <c r="H326" s="4">
        <v>0</v>
      </c>
      <c r="I326" s="2">
        <v>710000000</v>
      </c>
      <c r="J326" s="2" t="s">
        <v>11537</v>
      </c>
      <c r="K326" s="2" t="s">
        <v>1034</v>
      </c>
      <c r="L326" s="2" t="s">
        <v>30</v>
      </c>
      <c r="M326" s="6" t="s">
        <v>32</v>
      </c>
      <c r="N326" s="2" t="s">
        <v>47</v>
      </c>
      <c r="O326" s="15" t="s">
        <v>61</v>
      </c>
      <c r="P326" s="36" t="s">
        <v>560</v>
      </c>
      <c r="Q326" s="2" t="s">
        <v>561</v>
      </c>
      <c r="R326" s="2">
        <v>2</v>
      </c>
      <c r="S326" s="9">
        <v>5357.14</v>
      </c>
      <c r="T326" s="9">
        <v>10714.28</v>
      </c>
      <c r="U326" s="9">
        <v>12000</v>
      </c>
      <c r="V326" s="2" t="s">
        <v>42</v>
      </c>
      <c r="W326" s="2">
        <v>2014</v>
      </c>
      <c r="X326" s="2"/>
    </row>
    <row r="327" spans="1:24" ht="63.75" outlineLevel="1" x14ac:dyDescent="0.25">
      <c r="A327" s="2" t="s">
        <v>1181</v>
      </c>
      <c r="B327" s="3" t="s">
        <v>27</v>
      </c>
      <c r="C327" s="43" t="s">
        <v>966</v>
      </c>
      <c r="D327" s="43" t="s">
        <v>967</v>
      </c>
      <c r="E327" s="43" t="s">
        <v>968</v>
      </c>
      <c r="F327" s="5" t="s">
        <v>969</v>
      </c>
      <c r="G327" s="2" t="s">
        <v>29</v>
      </c>
      <c r="H327" s="4">
        <v>0</v>
      </c>
      <c r="I327" s="2">
        <v>710000000</v>
      </c>
      <c r="J327" s="2" t="s">
        <v>11537</v>
      </c>
      <c r="K327" s="2" t="s">
        <v>1034</v>
      </c>
      <c r="L327" s="2" t="s">
        <v>30</v>
      </c>
      <c r="M327" s="6" t="s">
        <v>32</v>
      </c>
      <c r="N327" s="2" t="s">
        <v>47</v>
      </c>
      <c r="O327" s="15" t="s">
        <v>61</v>
      </c>
      <c r="P327" s="36" t="s">
        <v>560</v>
      </c>
      <c r="Q327" s="2" t="s">
        <v>561</v>
      </c>
      <c r="R327" s="2">
        <v>4</v>
      </c>
      <c r="S327" s="9">
        <v>5357.14</v>
      </c>
      <c r="T327" s="9">
        <v>21428.57</v>
      </c>
      <c r="U327" s="9">
        <v>24000</v>
      </c>
      <c r="V327" s="2" t="s">
        <v>42</v>
      </c>
      <c r="W327" s="2">
        <v>2014</v>
      </c>
      <c r="X327" s="2"/>
    </row>
    <row r="328" spans="1:24" ht="63.75" outlineLevel="1" x14ac:dyDescent="0.25">
      <c r="A328" s="2" t="s">
        <v>1182</v>
      </c>
      <c r="B328" s="3" t="s">
        <v>27</v>
      </c>
      <c r="C328" s="43" t="s">
        <v>970</v>
      </c>
      <c r="D328" s="43" t="s">
        <v>971</v>
      </c>
      <c r="E328" s="43" t="s">
        <v>972</v>
      </c>
      <c r="F328" s="5" t="s">
        <v>973</v>
      </c>
      <c r="G328" s="2" t="s">
        <v>29</v>
      </c>
      <c r="H328" s="4">
        <v>0</v>
      </c>
      <c r="I328" s="2">
        <v>710000000</v>
      </c>
      <c r="J328" s="2" t="s">
        <v>11537</v>
      </c>
      <c r="K328" s="2" t="s">
        <v>1034</v>
      </c>
      <c r="L328" s="2" t="s">
        <v>30</v>
      </c>
      <c r="M328" s="6" t="s">
        <v>32</v>
      </c>
      <c r="N328" s="2" t="s">
        <v>47</v>
      </c>
      <c r="O328" s="15" t="s">
        <v>61</v>
      </c>
      <c r="P328" s="36" t="s">
        <v>560</v>
      </c>
      <c r="Q328" s="2" t="s">
        <v>561</v>
      </c>
      <c r="R328" s="2">
        <v>5</v>
      </c>
      <c r="S328" s="9">
        <v>848.21</v>
      </c>
      <c r="T328" s="9">
        <v>4241.07</v>
      </c>
      <c r="U328" s="9">
        <v>4750</v>
      </c>
      <c r="V328" s="2" t="s">
        <v>42</v>
      </c>
      <c r="W328" s="2">
        <v>2014</v>
      </c>
      <c r="X328" s="2"/>
    </row>
    <row r="329" spans="1:24" ht="63.75" outlineLevel="1" x14ac:dyDescent="0.25">
      <c r="A329" s="2" t="s">
        <v>1183</v>
      </c>
      <c r="B329" s="3" t="s">
        <v>27</v>
      </c>
      <c r="C329" s="43" t="s">
        <v>974</v>
      </c>
      <c r="D329" s="43" t="s">
        <v>971</v>
      </c>
      <c r="E329" s="43" t="s">
        <v>975</v>
      </c>
      <c r="F329" s="5" t="s">
        <v>976</v>
      </c>
      <c r="G329" s="2" t="s">
        <v>29</v>
      </c>
      <c r="H329" s="4">
        <v>0</v>
      </c>
      <c r="I329" s="2">
        <v>710000000</v>
      </c>
      <c r="J329" s="2" t="s">
        <v>11537</v>
      </c>
      <c r="K329" s="2" t="s">
        <v>1034</v>
      </c>
      <c r="L329" s="2" t="s">
        <v>30</v>
      </c>
      <c r="M329" s="6" t="s">
        <v>32</v>
      </c>
      <c r="N329" s="2" t="s">
        <v>47</v>
      </c>
      <c r="O329" s="15" t="s">
        <v>61</v>
      </c>
      <c r="P329" s="36" t="s">
        <v>40</v>
      </c>
      <c r="Q329" s="8" t="s">
        <v>41</v>
      </c>
      <c r="R329" s="2">
        <v>100</v>
      </c>
      <c r="S329" s="9">
        <v>8.92</v>
      </c>
      <c r="T329" s="9">
        <v>892.85</v>
      </c>
      <c r="U329" s="9">
        <v>1000</v>
      </c>
      <c r="V329" s="2" t="s">
        <v>42</v>
      </c>
      <c r="W329" s="2">
        <v>2014</v>
      </c>
      <c r="X329" s="2"/>
    </row>
    <row r="330" spans="1:24" ht="63.75" outlineLevel="1" x14ac:dyDescent="0.25">
      <c r="A330" s="2" t="s">
        <v>1184</v>
      </c>
      <c r="B330" s="3" t="s">
        <v>27</v>
      </c>
      <c r="C330" s="43" t="s">
        <v>977</v>
      </c>
      <c r="D330" s="43" t="s">
        <v>978</v>
      </c>
      <c r="E330" s="43" t="s">
        <v>978</v>
      </c>
      <c r="F330" s="5" t="s">
        <v>979</v>
      </c>
      <c r="G330" s="2" t="s">
        <v>29</v>
      </c>
      <c r="H330" s="4">
        <v>0</v>
      </c>
      <c r="I330" s="2">
        <v>710000000</v>
      </c>
      <c r="J330" s="2" t="s">
        <v>11537</v>
      </c>
      <c r="K330" s="2" t="s">
        <v>1034</v>
      </c>
      <c r="L330" s="2" t="s">
        <v>30</v>
      </c>
      <c r="M330" s="6" t="s">
        <v>32</v>
      </c>
      <c r="N330" s="2" t="s">
        <v>47</v>
      </c>
      <c r="O330" s="15" t="s">
        <v>61</v>
      </c>
      <c r="P330" s="36" t="s">
        <v>40</v>
      </c>
      <c r="Q330" s="8" t="s">
        <v>41</v>
      </c>
      <c r="R330" s="2">
        <v>10</v>
      </c>
      <c r="S330" s="9">
        <v>535.71</v>
      </c>
      <c r="T330" s="9">
        <v>5357.14</v>
      </c>
      <c r="U330" s="9">
        <v>6000</v>
      </c>
      <c r="V330" s="2" t="s">
        <v>42</v>
      </c>
      <c r="W330" s="2">
        <v>2014</v>
      </c>
      <c r="X330" s="2"/>
    </row>
    <row r="331" spans="1:24" ht="63.75" outlineLevel="1" x14ac:dyDescent="0.25">
      <c r="A331" s="2" t="s">
        <v>1185</v>
      </c>
      <c r="B331" s="3" t="s">
        <v>27</v>
      </c>
      <c r="C331" s="43" t="s">
        <v>980</v>
      </c>
      <c r="D331" s="43" t="s">
        <v>981</v>
      </c>
      <c r="E331" s="43" t="s">
        <v>982</v>
      </c>
      <c r="F331" s="5" t="s">
        <v>983</v>
      </c>
      <c r="G331" s="2" t="s">
        <v>29</v>
      </c>
      <c r="H331" s="4">
        <v>0</v>
      </c>
      <c r="I331" s="2">
        <v>710000000</v>
      </c>
      <c r="J331" s="2" t="s">
        <v>11537</v>
      </c>
      <c r="K331" s="2" t="s">
        <v>1034</v>
      </c>
      <c r="L331" s="2" t="s">
        <v>30</v>
      </c>
      <c r="M331" s="6" t="s">
        <v>32</v>
      </c>
      <c r="N331" s="2" t="s">
        <v>47</v>
      </c>
      <c r="O331" s="15" t="s">
        <v>61</v>
      </c>
      <c r="P331" s="36" t="s">
        <v>40</v>
      </c>
      <c r="Q331" s="8" t="s">
        <v>41</v>
      </c>
      <c r="R331" s="2">
        <v>6</v>
      </c>
      <c r="S331" s="9">
        <v>1339.28</v>
      </c>
      <c r="T331" s="9">
        <v>8035.71</v>
      </c>
      <c r="U331" s="9">
        <v>9000</v>
      </c>
      <c r="V331" s="2" t="s">
        <v>42</v>
      </c>
      <c r="W331" s="2">
        <v>2014</v>
      </c>
      <c r="X331" s="2"/>
    </row>
    <row r="332" spans="1:24" ht="63.75" outlineLevel="1" x14ac:dyDescent="0.25">
      <c r="A332" s="2" t="s">
        <v>1186</v>
      </c>
      <c r="B332" s="3" t="s">
        <v>27</v>
      </c>
      <c r="C332" s="43" t="s">
        <v>984</v>
      </c>
      <c r="D332" s="43" t="s">
        <v>985</v>
      </c>
      <c r="E332" s="43" t="s">
        <v>986</v>
      </c>
      <c r="F332" s="5" t="s">
        <v>987</v>
      </c>
      <c r="G332" s="2" t="s">
        <v>29</v>
      </c>
      <c r="H332" s="4">
        <v>0</v>
      </c>
      <c r="I332" s="2">
        <v>710000000</v>
      </c>
      <c r="J332" s="2" t="s">
        <v>11537</v>
      </c>
      <c r="K332" s="2" t="s">
        <v>1034</v>
      </c>
      <c r="L332" s="2" t="s">
        <v>30</v>
      </c>
      <c r="M332" s="6" t="s">
        <v>32</v>
      </c>
      <c r="N332" s="2" t="s">
        <v>47</v>
      </c>
      <c r="O332" s="15" t="s">
        <v>61</v>
      </c>
      <c r="P332" s="36" t="s">
        <v>40</v>
      </c>
      <c r="Q332" s="8" t="s">
        <v>41</v>
      </c>
      <c r="R332" s="2">
        <v>5</v>
      </c>
      <c r="S332" s="9">
        <v>9821.42</v>
      </c>
      <c r="T332" s="9">
        <v>49107.14</v>
      </c>
      <c r="U332" s="9">
        <v>55000</v>
      </c>
      <c r="V332" s="2" t="s">
        <v>42</v>
      </c>
      <c r="W332" s="2">
        <v>2014</v>
      </c>
      <c r="X332" s="2"/>
    </row>
    <row r="333" spans="1:24" ht="63.75" outlineLevel="1" x14ac:dyDescent="0.25">
      <c r="A333" s="2" t="s">
        <v>1187</v>
      </c>
      <c r="B333" s="3" t="s">
        <v>27</v>
      </c>
      <c r="C333" s="5" t="s">
        <v>1202</v>
      </c>
      <c r="D333" s="98" t="s">
        <v>1203</v>
      </c>
      <c r="E333" s="99" t="s">
        <v>1204</v>
      </c>
      <c r="F333" s="5" t="s">
        <v>1205</v>
      </c>
      <c r="G333" s="2" t="s">
        <v>29</v>
      </c>
      <c r="H333" s="4">
        <v>0</v>
      </c>
      <c r="I333" s="2">
        <v>710000000</v>
      </c>
      <c r="J333" s="2" t="s">
        <v>11537</v>
      </c>
      <c r="K333" s="2" t="s">
        <v>1034</v>
      </c>
      <c r="L333" s="2" t="s">
        <v>30</v>
      </c>
      <c r="M333" s="2" t="s">
        <v>32</v>
      </c>
      <c r="N333" s="2" t="s">
        <v>47</v>
      </c>
      <c r="O333" s="15" t="s">
        <v>61</v>
      </c>
      <c r="P333" s="36" t="s">
        <v>641</v>
      </c>
      <c r="Q333" s="2" t="s">
        <v>642</v>
      </c>
      <c r="R333" s="2">
        <v>1</v>
      </c>
      <c r="S333" s="9">
        <v>1785.71</v>
      </c>
      <c r="T333" s="9">
        <v>1785.71</v>
      </c>
      <c r="U333" s="9">
        <v>2000</v>
      </c>
      <c r="V333" s="2" t="s">
        <v>42</v>
      </c>
      <c r="W333" s="2">
        <v>2014</v>
      </c>
      <c r="X333" s="2"/>
    </row>
    <row r="334" spans="1:24" ht="63.75" outlineLevel="1" x14ac:dyDescent="0.25">
      <c r="A334" s="2" t="s">
        <v>1188</v>
      </c>
      <c r="B334" s="3" t="s">
        <v>27</v>
      </c>
      <c r="C334" s="43" t="s">
        <v>988</v>
      </c>
      <c r="D334" s="43" t="s">
        <v>989</v>
      </c>
      <c r="E334" s="43" t="s">
        <v>990</v>
      </c>
      <c r="F334" s="43" t="s">
        <v>991</v>
      </c>
      <c r="G334" s="2" t="s">
        <v>29</v>
      </c>
      <c r="H334" s="4">
        <v>0</v>
      </c>
      <c r="I334" s="2">
        <v>710000000</v>
      </c>
      <c r="J334" s="2" t="s">
        <v>11537</v>
      </c>
      <c r="K334" s="2" t="s">
        <v>1034</v>
      </c>
      <c r="L334" s="2" t="s">
        <v>30</v>
      </c>
      <c r="M334" s="6" t="s">
        <v>32</v>
      </c>
      <c r="N334" s="2" t="s">
        <v>47</v>
      </c>
      <c r="O334" s="15" t="s">
        <v>61</v>
      </c>
      <c r="P334" s="36" t="s">
        <v>40</v>
      </c>
      <c r="Q334" s="8" t="s">
        <v>41</v>
      </c>
      <c r="R334" s="2">
        <v>10</v>
      </c>
      <c r="S334" s="9">
        <v>1071.42</v>
      </c>
      <c r="T334" s="9">
        <v>10714.28</v>
      </c>
      <c r="U334" s="9">
        <v>12000</v>
      </c>
      <c r="V334" s="2" t="s">
        <v>42</v>
      </c>
      <c r="W334" s="2">
        <v>2014</v>
      </c>
      <c r="X334" s="2"/>
    </row>
    <row r="335" spans="1:24" ht="63.75" outlineLevel="1" x14ac:dyDescent="0.25">
      <c r="A335" s="2" t="s">
        <v>1475</v>
      </c>
      <c r="B335" s="3" t="s">
        <v>27</v>
      </c>
      <c r="C335" s="43" t="s">
        <v>992</v>
      </c>
      <c r="D335" s="43" t="s">
        <v>717</v>
      </c>
      <c r="E335" s="43" t="s">
        <v>993</v>
      </c>
      <c r="F335" s="5" t="s">
        <v>994</v>
      </c>
      <c r="G335" s="2" t="s">
        <v>29</v>
      </c>
      <c r="H335" s="4">
        <v>0</v>
      </c>
      <c r="I335" s="2">
        <v>710000000</v>
      </c>
      <c r="J335" s="2" t="s">
        <v>11537</v>
      </c>
      <c r="K335" s="2" t="s">
        <v>1034</v>
      </c>
      <c r="L335" s="2" t="s">
        <v>30</v>
      </c>
      <c r="M335" s="6" t="s">
        <v>32</v>
      </c>
      <c r="N335" s="2" t="s">
        <v>47</v>
      </c>
      <c r="O335" s="15" t="s">
        <v>61</v>
      </c>
      <c r="P335" s="36" t="s">
        <v>40</v>
      </c>
      <c r="Q335" s="8" t="s">
        <v>41</v>
      </c>
      <c r="R335" s="2">
        <v>5</v>
      </c>
      <c r="S335" s="9">
        <v>696.42</v>
      </c>
      <c r="T335" s="9">
        <v>3482.14</v>
      </c>
      <c r="U335" s="9">
        <v>3900</v>
      </c>
      <c r="V335" s="2" t="s">
        <v>42</v>
      </c>
      <c r="W335" s="2">
        <v>2014</v>
      </c>
      <c r="X335" s="2"/>
    </row>
    <row r="336" spans="1:24" ht="63.75" outlineLevel="1" x14ac:dyDescent="0.25">
      <c r="A336" s="2" t="s">
        <v>1476</v>
      </c>
      <c r="B336" s="3" t="s">
        <v>27</v>
      </c>
      <c r="C336" s="43" t="s">
        <v>995</v>
      </c>
      <c r="D336" s="43" t="s">
        <v>771</v>
      </c>
      <c r="E336" s="43" t="s">
        <v>996</v>
      </c>
      <c r="F336" s="5" t="s">
        <v>997</v>
      </c>
      <c r="G336" s="2" t="s">
        <v>29</v>
      </c>
      <c r="H336" s="4">
        <v>0</v>
      </c>
      <c r="I336" s="2">
        <v>710000000</v>
      </c>
      <c r="J336" s="2" t="s">
        <v>11537</v>
      </c>
      <c r="K336" s="2" t="s">
        <v>1034</v>
      </c>
      <c r="L336" s="2" t="s">
        <v>30</v>
      </c>
      <c r="M336" s="6" t="s">
        <v>32</v>
      </c>
      <c r="N336" s="2" t="s">
        <v>47</v>
      </c>
      <c r="O336" s="15" t="s">
        <v>61</v>
      </c>
      <c r="P336" s="36" t="s">
        <v>40</v>
      </c>
      <c r="Q336" s="8" t="s">
        <v>41</v>
      </c>
      <c r="R336" s="2">
        <v>10</v>
      </c>
      <c r="S336" s="9">
        <v>437.5</v>
      </c>
      <c r="T336" s="9">
        <v>4375</v>
      </c>
      <c r="U336" s="9">
        <v>4900</v>
      </c>
      <c r="V336" s="2" t="s">
        <v>42</v>
      </c>
      <c r="W336" s="2">
        <v>2014</v>
      </c>
      <c r="X336" s="2"/>
    </row>
    <row r="337" spans="1:24" ht="63.75" outlineLevel="1" x14ac:dyDescent="0.25">
      <c r="A337" s="2" t="s">
        <v>1477</v>
      </c>
      <c r="B337" s="3" t="s">
        <v>27</v>
      </c>
      <c r="C337" s="96" t="s">
        <v>1070</v>
      </c>
      <c r="D337" s="97" t="s">
        <v>1071</v>
      </c>
      <c r="E337" s="97" t="s">
        <v>1072</v>
      </c>
      <c r="F337" s="5" t="s">
        <v>998</v>
      </c>
      <c r="G337" s="2" t="s">
        <v>29</v>
      </c>
      <c r="H337" s="4">
        <v>0</v>
      </c>
      <c r="I337" s="2">
        <v>710000000</v>
      </c>
      <c r="J337" s="2" t="s">
        <v>11537</v>
      </c>
      <c r="K337" s="2" t="s">
        <v>1034</v>
      </c>
      <c r="L337" s="2" t="s">
        <v>30</v>
      </c>
      <c r="M337" s="6" t="s">
        <v>32</v>
      </c>
      <c r="N337" s="2" t="s">
        <v>47</v>
      </c>
      <c r="O337" s="15" t="s">
        <v>61</v>
      </c>
      <c r="P337" s="36" t="s">
        <v>34</v>
      </c>
      <c r="Q337" s="8" t="s">
        <v>41</v>
      </c>
      <c r="R337" s="2">
        <v>5</v>
      </c>
      <c r="S337" s="9">
        <v>535.71</v>
      </c>
      <c r="T337" s="9">
        <v>2678.57</v>
      </c>
      <c r="U337" s="9">
        <v>3000</v>
      </c>
      <c r="V337" s="2" t="s">
        <v>42</v>
      </c>
      <c r="W337" s="2">
        <v>2014</v>
      </c>
      <c r="X337" s="2"/>
    </row>
    <row r="338" spans="1:24" ht="63.75" outlineLevel="1" x14ac:dyDescent="0.25">
      <c r="A338" s="2" t="s">
        <v>1478</v>
      </c>
      <c r="B338" s="3" t="s">
        <v>27</v>
      </c>
      <c r="C338" s="43" t="s">
        <v>999</v>
      </c>
      <c r="D338" s="43" t="s">
        <v>1000</v>
      </c>
      <c r="E338" s="43" t="s">
        <v>1001</v>
      </c>
      <c r="F338" s="5" t="s">
        <v>1002</v>
      </c>
      <c r="G338" s="2" t="s">
        <v>29</v>
      </c>
      <c r="H338" s="4">
        <v>0</v>
      </c>
      <c r="I338" s="2">
        <v>710000000</v>
      </c>
      <c r="J338" s="2" t="s">
        <v>11537</v>
      </c>
      <c r="K338" s="2" t="s">
        <v>1034</v>
      </c>
      <c r="L338" s="2" t="s">
        <v>30</v>
      </c>
      <c r="M338" s="6" t="s">
        <v>32</v>
      </c>
      <c r="N338" s="2" t="s">
        <v>47</v>
      </c>
      <c r="O338" s="15" t="s">
        <v>61</v>
      </c>
      <c r="P338" s="36" t="s">
        <v>40</v>
      </c>
      <c r="Q338" s="8" t="s">
        <v>41</v>
      </c>
      <c r="R338" s="2">
        <v>9</v>
      </c>
      <c r="S338" s="9">
        <v>446.42</v>
      </c>
      <c r="T338" s="9">
        <v>4017.85</v>
      </c>
      <c r="U338" s="9">
        <v>4500</v>
      </c>
      <c r="V338" s="2" t="s">
        <v>42</v>
      </c>
      <c r="W338" s="2">
        <v>2014</v>
      </c>
      <c r="X338" s="2"/>
    </row>
    <row r="339" spans="1:24" ht="63.75" outlineLevel="1" x14ac:dyDescent="0.25">
      <c r="A339" s="2" t="s">
        <v>1479</v>
      </c>
      <c r="B339" s="3" t="s">
        <v>27</v>
      </c>
      <c r="C339" s="43" t="s">
        <v>1003</v>
      </c>
      <c r="D339" s="43" t="s">
        <v>1004</v>
      </c>
      <c r="E339" s="43" t="s">
        <v>1005</v>
      </c>
      <c r="F339" s="5" t="s">
        <v>1006</v>
      </c>
      <c r="G339" s="2" t="s">
        <v>29</v>
      </c>
      <c r="H339" s="4">
        <v>0</v>
      </c>
      <c r="I339" s="2">
        <v>710000000</v>
      </c>
      <c r="J339" s="2" t="s">
        <v>11537</v>
      </c>
      <c r="K339" s="2" t="s">
        <v>1034</v>
      </c>
      <c r="L339" s="2" t="s">
        <v>30</v>
      </c>
      <c r="M339" s="6" t="s">
        <v>32</v>
      </c>
      <c r="N339" s="2" t="s">
        <v>47</v>
      </c>
      <c r="O339" s="15" t="s">
        <v>61</v>
      </c>
      <c r="P339" s="36" t="s">
        <v>40</v>
      </c>
      <c r="Q339" s="8" t="s">
        <v>41</v>
      </c>
      <c r="R339" s="2">
        <v>5</v>
      </c>
      <c r="S339" s="9">
        <v>401.78</v>
      </c>
      <c r="T339" s="9">
        <v>2008.92</v>
      </c>
      <c r="U339" s="9">
        <v>2250</v>
      </c>
      <c r="V339" s="2" t="s">
        <v>42</v>
      </c>
      <c r="W339" s="2">
        <v>2014</v>
      </c>
      <c r="X339" s="2"/>
    </row>
    <row r="340" spans="1:24" ht="63.75" outlineLevel="1" x14ac:dyDescent="0.25">
      <c r="A340" s="2" t="s">
        <v>1480</v>
      </c>
      <c r="B340" s="3" t="s">
        <v>27</v>
      </c>
      <c r="C340" s="10" t="s">
        <v>1206</v>
      </c>
      <c r="D340" s="10" t="s">
        <v>1207</v>
      </c>
      <c r="E340" s="10" t="s">
        <v>1208</v>
      </c>
      <c r="F340" s="5" t="s">
        <v>1209</v>
      </c>
      <c r="G340" s="2" t="s">
        <v>343</v>
      </c>
      <c r="H340" s="4">
        <v>0</v>
      </c>
      <c r="I340" s="2">
        <v>710000000</v>
      </c>
      <c r="J340" s="2" t="s">
        <v>11537</v>
      </c>
      <c r="K340" s="2" t="s">
        <v>1034</v>
      </c>
      <c r="L340" s="2" t="s">
        <v>30</v>
      </c>
      <c r="M340" s="2" t="s">
        <v>32</v>
      </c>
      <c r="N340" s="2" t="s">
        <v>47</v>
      </c>
      <c r="O340" s="15" t="s">
        <v>61</v>
      </c>
      <c r="P340" s="36" t="s">
        <v>641</v>
      </c>
      <c r="Q340" s="2" t="s">
        <v>642</v>
      </c>
      <c r="R340" s="2">
        <v>7</v>
      </c>
      <c r="S340" s="9">
        <v>446.42</v>
      </c>
      <c r="T340" s="9">
        <v>3125</v>
      </c>
      <c r="U340" s="9">
        <v>3500</v>
      </c>
      <c r="V340" s="2" t="s">
        <v>42</v>
      </c>
      <c r="W340" s="2">
        <v>2014</v>
      </c>
      <c r="X340" s="2"/>
    </row>
    <row r="341" spans="1:24" ht="63.75" outlineLevel="1" x14ac:dyDescent="0.25">
      <c r="A341" s="2" t="s">
        <v>1481</v>
      </c>
      <c r="B341" s="3" t="s">
        <v>27</v>
      </c>
      <c r="C341" s="10" t="s">
        <v>1210</v>
      </c>
      <c r="D341" s="10" t="s">
        <v>1211</v>
      </c>
      <c r="E341" s="10" t="s">
        <v>1212</v>
      </c>
      <c r="F341" s="43" t="s">
        <v>1007</v>
      </c>
      <c r="G341" s="2" t="s">
        <v>29</v>
      </c>
      <c r="H341" s="4">
        <v>0</v>
      </c>
      <c r="I341" s="2">
        <v>710000000</v>
      </c>
      <c r="J341" s="2" t="s">
        <v>11537</v>
      </c>
      <c r="K341" s="2" t="s">
        <v>1034</v>
      </c>
      <c r="L341" s="2" t="s">
        <v>30</v>
      </c>
      <c r="M341" s="2" t="s">
        <v>32</v>
      </c>
      <c r="N341" s="2" t="s">
        <v>47</v>
      </c>
      <c r="O341" s="15" t="s">
        <v>61</v>
      </c>
      <c r="P341" s="36" t="s">
        <v>34</v>
      </c>
      <c r="Q341" s="2" t="s">
        <v>35</v>
      </c>
      <c r="R341" s="2">
        <v>5</v>
      </c>
      <c r="S341" s="9">
        <v>223.21</v>
      </c>
      <c r="T341" s="9">
        <v>1116.07</v>
      </c>
      <c r="U341" s="9">
        <v>1250</v>
      </c>
      <c r="V341" s="2" t="s">
        <v>42</v>
      </c>
      <c r="W341" s="2">
        <v>2014</v>
      </c>
      <c r="X341" s="2"/>
    </row>
    <row r="342" spans="1:24" ht="63.75" outlineLevel="1" x14ac:dyDescent="0.25">
      <c r="A342" s="2" t="s">
        <v>1482</v>
      </c>
      <c r="B342" s="3" t="s">
        <v>27</v>
      </c>
      <c r="C342" s="10" t="s">
        <v>1263</v>
      </c>
      <c r="D342" s="10" t="s">
        <v>1264</v>
      </c>
      <c r="E342" s="10" t="s">
        <v>1265</v>
      </c>
      <c r="F342" s="5" t="s">
        <v>1008</v>
      </c>
      <c r="G342" s="2" t="s">
        <v>29</v>
      </c>
      <c r="H342" s="4">
        <v>0</v>
      </c>
      <c r="I342" s="2">
        <v>710000000</v>
      </c>
      <c r="J342" s="2" t="s">
        <v>11537</v>
      </c>
      <c r="K342" s="2" t="s">
        <v>1034</v>
      </c>
      <c r="L342" s="2" t="s">
        <v>30</v>
      </c>
      <c r="M342" s="2" t="s">
        <v>32</v>
      </c>
      <c r="N342" s="2" t="s">
        <v>47</v>
      </c>
      <c r="O342" s="15" t="s">
        <v>61</v>
      </c>
      <c r="P342" s="36" t="s">
        <v>40</v>
      </c>
      <c r="Q342" s="2" t="s">
        <v>41</v>
      </c>
      <c r="R342" s="2">
        <v>8</v>
      </c>
      <c r="S342" s="9">
        <v>1339.28</v>
      </c>
      <c r="T342" s="9">
        <v>10714.28</v>
      </c>
      <c r="U342" s="9">
        <v>12000</v>
      </c>
      <c r="V342" s="2" t="s">
        <v>42</v>
      </c>
      <c r="W342" s="2">
        <v>2014</v>
      </c>
      <c r="X342" s="2"/>
    </row>
    <row r="343" spans="1:24" ht="63.75" outlineLevel="1" x14ac:dyDescent="0.25">
      <c r="A343" s="2" t="s">
        <v>1483</v>
      </c>
      <c r="B343" s="3" t="s">
        <v>27</v>
      </c>
      <c r="C343" s="10" t="s">
        <v>1216</v>
      </c>
      <c r="D343" s="10" t="s">
        <v>1217</v>
      </c>
      <c r="E343" s="10" t="s">
        <v>1218</v>
      </c>
      <c r="F343" s="5">
        <v>6</v>
      </c>
      <c r="G343" s="2" t="s">
        <v>29</v>
      </c>
      <c r="H343" s="4">
        <v>0</v>
      </c>
      <c r="I343" s="2">
        <v>710000000</v>
      </c>
      <c r="J343" s="2" t="s">
        <v>11537</v>
      </c>
      <c r="K343" s="2" t="s">
        <v>1034</v>
      </c>
      <c r="L343" s="2" t="s">
        <v>30</v>
      </c>
      <c r="M343" s="2" t="s">
        <v>32</v>
      </c>
      <c r="N343" s="2" t="s">
        <v>47</v>
      </c>
      <c r="O343" s="15" t="s">
        <v>61</v>
      </c>
      <c r="P343" s="36" t="s">
        <v>34</v>
      </c>
      <c r="Q343" s="2" t="s">
        <v>35</v>
      </c>
      <c r="R343" s="2">
        <v>1</v>
      </c>
      <c r="S343" s="9">
        <v>267.85000000000002</v>
      </c>
      <c r="T343" s="9">
        <f>S343*R343</f>
        <v>267.85000000000002</v>
      </c>
      <c r="U343" s="9">
        <v>300</v>
      </c>
      <c r="V343" s="2" t="s">
        <v>42</v>
      </c>
      <c r="W343" s="2">
        <v>2014</v>
      </c>
      <c r="X343" s="2"/>
    </row>
    <row r="344" spans="1:24" ht="63.75" outlineLevel="1" x14ac:dyDescent="0.25">
      <c r="A344" s="2" t="s">
        <v>1484</v>
      </c>
      <c r="B344" s="3" t="s">
        <v>27</v>
      </c>
      <c r="C344" s="10" t="s">
        <v>1219</v>
      </c>
      <c r="D344" s="10" t="s">
        <v>1220</v>
      </c>
      <c r="E344" s="10" t="s">
        <v>1221</v>
      </c>
      <c r="F344" s="5"/>
      <c r="G344" s="2" t="s">
        <v>29</v>
      </c>
      <c r="H344" s="4">
        <v>0</v>
      </c>
      <c r="I344" s="2">
        <v>710000000</v>
      </c>
      <c r="J344" s="2" t="s">
        <v>11537</v>
      </c>
      <c r="K344" s="2" t="s">
        <v>1034</v>
      </c>
      <c r="L344" s="2" t="s">
        <v>30</v>
      </c>
      <c r="M344" s="2" t="s">
        <v>32</v>
      </c>
      <c r="N344" s="2" t="s">
        <v>47</v>
      </c>
      <c r="O344" s="15" t="s">
        <v>61</v>
      </c>
      <c r="P344" s="36" t="s">
        <v>34</v>
      </c>
      <c r="Q344" s="2" t="s">
        <v>35</v>
      </c>
      <c r="R344" s="2">
        <v>1</v>
      </c>
      <c r="S344" s="9">
        <v>267.85000000000002</v>
      </c>
      <c r="T344" s="9">
        <f>S344*R344</f>
        <v>267.85000000000002</v>
      </c>
      <c r="U344" s="9">
        <v>300</v>
      </c>
      <c r="V344" s="2" t="s">
        <v>42</v>
      </c>
      <c r="W344" s="2">
        <v>2014</v>
      </c>
      <c r="X344" s="2"/>
    </row>
    <row r="345" spans="1:24" ht="63.75" outlineLevel="1" x14ac:dyDescent="0.25">
      <c r="A345" s="2" t="s">
        <v>1485</v>
      </c>
      <c r="B345" s="3" t="s">
        <v>27</v>
      </c>
      <c r="C345" s="10" t="s">
        <v>1296</v>
      </c>
      <c r="D345" s="10" t="s">
        <v>1297</v>
      </c>
      <c r="E345" s="10" t="s">
        <v>1298</v>
      </c>
      <c r="F345" s="5"/>
      <c r="G345" s="2" t="s">
        <v>29</v>
      </c>
      <c r="H345" s="4">
        <v>0</v>
      </c>
      <c r="I345" s="2">
        <v>710000000</v>
      </c>
      <c r="J345" s="2" t="s">
        <v>11537</v>
      </c>
      <c r="K345" s="2" t="s">
        <v>1034</v>
      </c>
      <c r="L345" s="2" t="s">
        <v>30</v>
      </c>
      <c r="M345" s="2" t="s">
        <v>32</v>
      </c>
      <c r="N345" s="2" t="s">
        <v>47</v>
      </c>
      <c r="O345" s="15" t="s">
        <v>61</v>
      </c>
      <c r="P345" s="20">
        <v>796</v>
      </c>
      <c r="Q345" s="8" t="s">
        <v>41</v>
      </c>
      <c r="R345" s="2">
        <v>1</v>
      </c>
      <c r="S345" s="9">
        <v>267.85000000000002</v>
      </c>
      <c r="T345" s="9">
        <f>S345*R345</f>
        <v>267.85000000000002</v>
      </c>
      <c r="U345" s="9">
        <v>300</v>
      </c>
      <c r="V345" s="2" t="s">
        <v>42</v>
      </c>
      <c r="W345" s="2">
        <v>2014</v>
      </c>
      <c r="X345" s="2"/>
    </row>
    <row r="346" spans="1:24" ht="63.75" outlineLevel="1" x14ac:dyDescent="0.25">
      <c r="A346" s="2" t="s">
        <v>1486</v>
      </c>
      <c r="B346" s="3" t="s">
        <v>27</v>
      </c>
      <c r="C346" s="10" t="s">
        <v>1213</v>
      </c>
      <c r="D346" s="10" t="s">
        <v>1009</v>
      </c>
      <c r="E346" s="10" t="s">
        <v>1214</v>
      </c>
      <c r="F346" s="43" t="s">
        <v>1215</v>
      </c>
      <c r="G346" s="2" t="s">
        <v>29</v>
      </c>
      <c r="H346" s="4">
        <v>0</v>
      </c>
      <c r="I346" s="2">
        <v>710000000</v>
      </c>
      <c r="J346" s="2" t="s">
        <v>11537</v>
      </c>
      <c r="K346" s="2" t="s">
        <v>1034</v>
      </c>
      <c r="L346" s="2" t="s">
        <v>30</v>
      </c>
      <c r="M346" s="2" t="s">
        <v>32</v>
      </c>
      <c r="N346" s="2" t="s">
        <v>47</v>
      </c>
      <c r="O346" s="15" t="s">
        <v>61</v>
      </c>
      <c r="P346" s="10">
        <v>796</v>
      </c>
      <c r="Q346" s="2" t="s">
        <v>41</v>
      </c>
      <c r="R346" s="2">
        <v>1</v>
      </c>
      <c r="S346" s="9">
        <v>4017.85</v>
      </c>
      <c r="T346" s="9">
        <v>4017.85</v>
      </c>
      <c r="U346" s="9">
        <v>4500</v>
      </c>
      <c r="V346" s="2" t="s">
        <v>42</v>
      </c>
      <c r="W346" s="2">
        <v>2014</v>
      </c>
      <c r="X346" s="2"/>
    </row>
    <row r="347" spans="1:24" ht="63.75" outlineLevel="1" x14ac:dyDescent="0.25">
      <c r="A347" s="2" t="s">
        <v>1487</v>
      </c>
      <c r="B347" s="3" t="s">
        <v>27</v>
      </c>
      <c r="C347" s="10" t="s">
        <v>1199</v>
      </c>
      <c r="D347" s="10" t="s">
        <v>1200</v>
      </c>
      <c r="E347" s="10" t="s">
        <v>1201</v>
      </c>
      <c r="F347" s="5" t="s">
        <v>1010</v>
      </c>
      <c r="G347" s="2" t="s">
        <v>350</v>
      </c>
      <c r="H347" s="4">
        <v>0</v>
      </c>
      <c r="I347" s="2">
        <v>710000000</v>
      </c>
      <c r="J347" s="2" t="s">
        <v>11537</v>
      </c>
      <c r="K347" s="2" t="s">
        <v>1034</v>
      </c>
      <c r="L347" s="2" t="s">
        <v>30</v>
      </c>
      <c r="M347" s="6" t="s">
        <v>32</v>
      </c>
      <c r="N347" s="2" t="s">
        <v>47</v>
      </c>
      <c r="O347" s="15" t="s">
        <v>61</v>
      </c>
      <c r="P347" s="36" t="s">
        <v>641</v>
      </c>
      <c r="Q347" s="2" t="s">
        <v>642</v>
      </c>
      <c r="R347" s="2">
        <v>10</v>
      </c>
      <c r="S347" s="9">
        <v>178.57</v>
      </c>
      <c r="T347" s="9">
        <v>1785.71</v>
      </c>
      <c r="U347" s="9">
        <v>2000</v>
      </c>
      <c r="V347" s="2" t="s">
        <v>42</v>
      </c>
      <c r="W347" s="2">
        <v>2014</v>
      </c>
      <c r="X347" s="2"/>
    </row>
    <row r="348" spans="1:24" ht="63.75" outlineLevel="1" x14ac:dyDescent="0.25">
      <c r="A348" s="2" t="s">
        <v>1488</v>
      </c>
      <c r="B348" s="3" t="s">
        <v>27</v>
      </c>
      <c r="C348" s="10" t="s">
        <v>1045</v>
      </c>
      <c r="D348" s="10" t="s">
        <v>1046</v>
      </c>
      <c r="E348" s="10" t="s">
        <v>1047</v>
      </c>
      <c r="F348" s="5" t="s">
        <v>1011</v>
      </c>
      <c r="G348" s="2" t="s">
        <v>29</v>
      </c>
      <c r="H348" s="4">
        <v>0</v>
      </c>
      <c r="I348" s="2">
        <v>710000000</v>
      </c>
      <c r="J348" s="2" t="s">
        <v>11537</v>
      </c>
      <c r="K348" s="2" t="s">
        <v>1034</v>
      </c>
      <c r="L348" s="2" t="s">
        <v>30</v>
      </c>
      <c r="M348" s="6" t="s">
        <v>32</v>
      </c>
      <c r="N348" s="2" t="s">
        <v>47</v>
      </c>
      <c r="O348" s="15" t="s">
        <v>61</v>
      </c>
      <c r="P348" s="36" t="s">
        <v>40</v>
      </c>
      <c r="Q348" s="8" t="s">
        <v>41</v>
      </c>
      <c r="R348" s="2">
        <v>10</v>
      </c>
      <c r="S348" s="9">
        <v>178.57</v>
      </c>
      <c r="T348" s="9">
        <v>1785.71</v>
      </c>
      <c r="U348" s="9">
        <v>2000</v>
      </c>
      <c r="V348" s="2" t="s">
        <v>42</v>
      </c>
      <c r="W348" s="2">
        <v>2014</v>
      </c>
      <c r="X348" s="2"/>
    </row>
    <row r="349" spans="1:24" ht="63.75" outlineLevel="1" x14ac:dyDescent="0.25">
      <c r="A349" s="2" t="s">
        <v>1489</v>
      </c>
      <c r="B349" s="3" t="s">
        <v>27</v>
      </c>
      <c r="C349" s="10" t="s">
        <v>1043</v>
      </c>
      <c r="D349" s="10" t="s">
        <v>848</v>
      </c>
      <c r="E349" s="10" t="s">
        <v>1044</v>
      </c>
      <c r="F349" s="5" t="s">
        <v>1012</v>
      </c>
      <c r="G349" s="2" t="s">
        <v>29</v>
      </c>
      <c r="H349" s="4">
        <v>0</v>
      </c>
      <c r="I349" s="2">
        <v>710000000</v>
      </c>
      <c r="J349" s="2" t="s">
        <v>11537</v>
      </c>
      <c r="K349" s="2" t="s">
        <v>1034</v>
      </c>
      <c r="L349" s="2" t="s">
        <v>30</v>
      </c>
      <c r="M349" s="6" t="s">
        <v>32</v>
      </c>
      <c r="N349" s="2" t="s">
        <v>47</v>
      </c>
      <c r="O349" s="15" t="s">
        <v>61</v>
      </c>
      <c r="P349" s="36" t="s">
        <v>40</v>
      </c>
      <c r="Q349" s="8" t="s">
        <v>41</v>
      </c>
      <c r="R349" s="2">
        <v>10</v>
      </c>
      <c r="S349" s="9">
        <v>446.42</v>
      </c>
      <c r="T349" s="9">
        <v>4464.28</v>
      </c>
      <c r="U349" s="9">
        <v>5000</v>
      </c>
      <c r="V349" s="2" t="s">
        <v>42</v>
      </c>
      <c r="W349" s="2">
        <v>2014</v>
      </c>
      <c r="X349" s="2"/>
    </row>
    <row r="350" spans="1:24" ht="63.75" outlineLevel="1" x14ac:dyDescent="0.25">
      <c r="A350" s="2" t="s">
        <v>1490</v>
      </c>
      <c r="B350" s="3" t="s">
        <v>27</v>
      </c>
      <c r="C350" s="10" t="s">
        <v>1041</v>
      </c>
      <c r="D350" s="10" t="s">
        <v>933</v>
      </c>
      <c r="E350" s="10" t="s">
        <v>1042</v>
      </c>
      <c r="F350" s="5" t="s">
        <v>1013</v>
      </c>
      <c r="G350" s="2" t="s">
        <v>29</v>
      </c>
      <c r="H350" s="4">
        <v>0</v>
      </c>
      <c r="I350" s="2">
        <v>710000000</v>
      </c>
      <c r="J350" s="2" t="s">
        <v>11537</v>
      </c>
      <c r="K350" s="2" t="s">
        <v>1034</v>
      </c>
      <c r="L350" s="2" t="s">
        <v>30</v>
      </c>
      <c r="M350" s="6" t="s">
        <v>32</v>
      </c>
      <c r="N350" s="2" t="s">
        <v>47</v>
      </c>
      <c r="O350" s="15" t="s">
        <v>61</v>
      </c>
      <c r="P350" s="36" t="s">
        <v>40</v>
      </c>
      <c r="Q350" s="8" t="s">
        <v>41</v>
      </c>
      <c r="R350" s="2">
        <v>10</v>
      </c>
      <c r="S350" s="9">
        <v>446.42</v>
      </c>
      <c r="T350" s="9">
        <v>4464.28</v>
      </c>
      <c r="U350" s="9">
        <v>5000</v>
      </c>
      <c r="V350" s="2" t="s">
        <v>42</v>
      </c>
      <c r="W350" s="2">
        <v>2014</v>
      </c>
      <c r="X350" s="2"/>
    </row>
    <row r="351" spans="1:24" ht="63.75" outlineLevel="1" x14ac:dyDescent="0.25">
      <c r="A351" s="2" t="s">
        <v>1491</v>
      </c>
      <c r="B351" s="3" t="s">
        <v>27</v>
      </c>
      <c r="C351" s="43" t="s">
        <v>1014</v>
      </c>
      <c r="D351" s="43" t="s">
        <v>1015</v>
      </c>
      <c r="E351" s="43" t="s">
        <v>1016</v>
      </c>
      <c r="F351" s="5" t="s">
        <v>1017</v>
      </c>
      <c r="G351" s="2" t="s">
        <v>29</v>
      </c>
      <c r="H351" s="4">
        <v>0</v>
      </c>
      <c r="I351" s="2">
        <v>710000000</v>
      </c>
      <c r="J351" s="2" t="s">
        <v>11537</v>
      </c>
      <c r="K351" s="2" t="s">
        <v>1034</v>
      </c>
      <c r="L351" s="2" t="s">
        <v>30</v>
      </c>
      <c r="M351" s="6" t="s">
        <v>32</v>
      </c>
      <c r="N351" s="2" t="s">
        <v>47</v>
      </c>
      <c r="O351" s="15" t="s">
        <v>61</v>
      </c>
      <c r="P351" s="36" t="s">
        <v>40</v>
      </c>
      <c r="Q351" s="8" t="s">
        <v>41</v>
      </c>
      <c r="R351" s="2">
        <v>11</v>
      </c>
      <c r="S351" s="9">
        <v>1071.42</v>
      </c>
      <c r="T351" s="9">
        <v>11785.71</v>
      </c>
      <c r="U351" s="9">
        <v>13200</v>
      </c>
      <c r="V351" s="2" t="s">
        <v>42</v>
      </c>
      <c r="W351" s="2">
        <v>2014</v>
      </c>
      <c r="X351" s="2"/>
    </row>
    <row r="352" spans="1:24" ht="63.75" outlineLevel="1" x14ac:dyDescent="0.25">
      <c r="A352" s="2" t="s">
        <v>1492</v>
      </c>
      <c r="B352" s="3" t="s">
        <v>27</v>
      </c>
      <c r="C352" s="10" t="s">
        <v>1039</v>
      </c>
      <c r="D352" s="10" t="s">
        <v>610</v>
      </c>
      <c r="E352" s="10" t="s">
        <v>1040</v>
      </c>
      <c r="F352" s="5" t="s">
        <v>1018</v>
      </c>
      <c r="G352" s="2" t="s">
        <v>29</v>
      </c>
      <c r="H352" s="4">
        <v>0</v>
      </c>
      <c r="I352" s="2">
        <v>710000000</v>
      </c>
      <c r="J352" s="2" t="s">
        <v>11537</v>
      </c>
      <c r="K352" s="2" t="s">
        <v>1034</v>
      </c>
      <c r="L352" s="2" t="s">
        <v>30</v>
      </c>
      <c r="M352" s="6" t="s">
        <v>32</v>
      </c>
      <c r="N352" s="2" t="s">
        <v>47</v>
      </c>
      <c r="O352" s="15" t="s">
        <v>61</v>
      </c>
      <c r="P352" s="36" t="s">
        <v>40</v>
      </c>
      <c r="Q352" s="8" t="s">
        <v>41</v>
      </c>
      <c r="R352" s="2">
        <v>2</v>
      </c>
      <c r="S352" s="9">
        <v>1339.28</v>
      </c>
      <c r="T352" s="9">
        <v>2678.57</v>
      </c>
      <c r="U352" s="9">
        <v>3000</v>
      </c>
      <c r="V352" s="2" t="s">
        <v>42</v>
      </c>
      <c r="W352" s="2">
        <v>2014</v>
      </c>
      <c r="X352" s="2"/>
    </row>
    <row r="353" spans="1:24" ht="63.75" outlineLevel="1" x14ac:dyDescent="0.25">
      <c r="A353" s="2" t="s">
        <v>1493</v>
      </c>
      <c r="B353" s="3" t="s">
        <v>27</v>
      </c>
      <c r="C353" s="43" t="s">
        <v>1019</v>
      </c>
      <c r="D353" s="43" t="s">
        <v>13048</v>
      </c>
      <c r="E353" s="43" t="s">
        <v>1020</v>
      </c>
      <c r="F353" s="5" t="s">
        <v>1021</v>
      </c>
      <c r="G353" s="2" t="s">
        <v>29</v>
      </c>
      <c r="H353" s="4">
        <v>0</v>
      </c>
      <c r="I353" s="2">
        <v>710000000</v>
      </c>
      <c r="J353" s="2" t="s">
        <v>11537</v>
      </c>
      <c r="K353" s="2" t="s">
        <v>1034</v>
      </c>
      <c r="L353" s="2" t="s">
        <v>30</v>
      </c>
      <c r="M353" s="6" t="s">
        <v>32</v>
      </c>
      <c r="N353" s="2" t="s">
        <v>47</v>
      </c>
      <c r="O353" s="15" t="s">
        <v>61</v>
      </c>
      <c r="P353" s="36" t="s">
        <v>793</v>
      </c>
      <c r="Q353" s="2" t="s">
        <v>642</v>
      </c>
      <c r="R353" s="2">
        <v>10</v>
      </c>
      <c r="S353" s="9">
        <v>4464.28</v>
      </c>
      <c r="T353" s="9">
        <v>44642.85</v>
      </c>
      <c r="U353" s="9">
        <v>50000</v>
      </c>
      <c r="V353" s="2" t="s">
        <v>42</v>
      </c>
      <c r="W353" s="2">
        <v>2014</v>
      </c>
      <c r="X353" s="2"/>
    </row>
    <row r="354" spans="1:24" ht="63.75" outlineLevel="1" x14ac:dyDescent="0.25">
      <c r="A354" s="2" t="s">
        <v>1494</v>
      </c>
      <c r="B354" s="3" t="s">
        <v>27</v>
      </c>
      <c r="C354" s="43" t="s">
        <v>1022</v>
      </c>
      <c r="D354" s="43" t="s">
        <v>614</v>
      </c>
      <c r="E354" s="43" t="s">
        <v>1023</v>
      </c>
      <c r="F354" s="5" t="s">
        <v>1024</v>
      </c>
      <c r="G354" s="2" t="s">
        <v>29</v>
      </c>
      <c r="H354" s="4">
        <v>0</v>
      </c>
      <c r="I354" s="2">
        <v>710000000</v>
      </c>
      <c r="J354" s="2" t="s">
        <v>11537</v>
      </c>
      <c r="K354" s="2" t="s">
        <v>1034</v>
      </c>
      <c r="L354" s="2" t="s">
        <v>30</v>
      </c>
      <c r="M354" s="6" t="s">
        <v>32</v>
      </c>
      <c r="N354" s="2" t="s">
        <v>47</v>
      </c>
      <c r="O354" s="15" t="s">
        <v>61</v>
      </c>
      <c r="P354" s="36" t="s">
        <v>34</v>
      </c>
      <c r="Q354" s="2" t="s">
        <v>35</v>
      </c>
      <c r="R354" s="2">
        <v>5</v>
      </c>
      <c r="S354" s="9">
        <v>267.85000000000002</v>
      </c>
      <c r="T354" s="9">
        <v>1339.28</v>
      </c>
      <c r="U354" s="9">
        <v>1500</v>
      </c>
      <c r="V354" s="2" t="s">
        <v>42</v>
      </c>
      <c r="W354" s="2">
        <v>2014</v>
      </c>
      <c r="X354" s="2"/>
    </row>
    <row r="355" spans="1:24" ht="89.25" outlineLevel="1" x14ac:dyDescent="0.25">
      <c r="A355" s="2" t="s">
        <v>1495</v>
      </c>
      <c r="B355" s="3" t="s">
        <v>27</v>
      </c>
      <c r="C355" s="43" t="s">
        <v>1025</v>
      </c>
      <c r="D355" s="43" t="s">
        <v>1026</v>
      </c>
      <c r="E355" s="43" t="s">
        <v>1027</v>
      </c>
      <c r="F355" s="5" t="s">
        <v>1028</v>
      </c>
      <c r="G355" s="2" t="s">
        <v>29</v>
      </c>
      <c r="H355" s="4">
        <v>0</v>
      </c>
      <c r="I355" s="2">
        <v>710000000</v>
      </c>
      <c r="J355" s="2" t="s">
        <v>11537</v>
      </c>
      <c r="K355" s="2" t="s">
        <v>1034</v>
      </c>
      <c r="L355" s="2" t="s">
        <v>30</v>
      </c>
      <c r="M355" s="6" t="s">
        <v>32</v>
      </c>
      <c r="N355" s="2" t="s">
        <v>47</v>
      </c>
      <c r="O355" s="15" t="s">
        <v>61</v>
      </c>
      <c r="P355" s="36" t="s">
        <v>945</v>
      </c>
      <c r="Q355" s="2" t="s">
        <v>946</v>
      </c>
      <c r="R355" s="2">
        <v>1220</v>
      </c>
      <c r="S355" s="9">
        <v>400</v>
      </c>
      <c r="T355" s="9">
        <v>488000</v>
      </c>
      <c r="U355" s="9">
        <v>546560</v>
      </c>
      <c r="V355" s="2" t="s">
        <v>42</v>
      </c>
      <c r="W355" s="2">
        <v>2014</v>
      </c>
      <c r="X355" s="2"/>
    </row>
    <row r="356" spans="1:24" ht="140.25" outlineLevel="1" x14ac:dyDescent="0.25">
      <c r="A356" s="2" t="s">
        <v>1496</v>
      </c>
      <c r="B356" s="3" t="s">
        <v>27</v>
      </c>
      <c r="C356" s="7" t="s">
        <v>1035</v>
      </c>
      <c r="D356" s="5" t="s">
        <v>1036</v>
      </c>
      <c r="E356" s="5" t="s">
        <v>1037</v>
      </c>
      <c r="F356" s="5" t="s">
        <v>1038</v>
      </c>
      <c r="G356" s="2" t="s">
        <v>29</v>
      </c>
      <c r="H356" s="4">
        <v>0</v>
      </c>
      <c r="I356" s="2">
        <v>710000000</v>
      </c>
      <c r="J356" s="2" t="s">
        <v>11537</v>
      </c>
      <c r="K356" s="2" t="s">
        <v>1034</v>
      </c>
      <c r="L356" s="2" t="s">
        <v>30</v>
      </c>
      <c r="M356" s="6" t="s">
        <v>32</v>
      </c>
      <c r="N356" s="2" t="s">
        <v>47</v>
      </c>
      <c r="O356" s="15" t="s">
        <v>61</v>
      </c>
      <c r="P356" s="20">
        <v>796</v>
      </c>
      <c r="Q356" s="8" t="s">
        <v>41</v>
      </c>
      <c r="R356" s="2"/>
      <c r="S356" s="9">
        <v>830357.14</v>
      </c>
      <c r="T356" s="9">
        <v>830357.14</v>
      </c>
      <c r="U356" s="9">
        <v>930000</v>
      </c>
      <c r="V356" s="2" t="s">
        <v>42</v>
      </c>
      <c r="W356" s="2">
        <v>2014</v>
      </c>
      <c r="X356" s="2"/>
    </row>
    <row r="357" spans="1:24" ht="75" customHeight="1" outlineLevel="1" x14ac:dyDescent="0.25">
      <c r="A357" s="2" t="s">
        <v>1497</v>
      </c>
      <c r="B357" s="3" t="s">
        <v>27</v>
      </c>
      <c r="C357" s="43" t="s">
        <v>1029</v>
      </c>
      <c r="D357" s="43" t="s">
        <v>1030</v>
      </c>
      <c r="E357" s="43" t="s">
        <v>1031</v>
      </c>
      <c r="F357" s="5" t="s">
        <v>1031</v>
      </c>
      <c r="G357" s="2" t="s">
        <v>29</v>
      </c>
      <c r="H357" s="4">
        <v>0</v>
      </c>
      <c r="I357" s="2">
        <v>710000000</v>
      </c>
      <c r="J357" s="2" t="s">
        <v>11537</v>
      </c>
      <c r="K357" s="2" t="s">
        <v>1034</v>
      </c>
      <c r="L357" s="2" t="s">
        <v>30</v>
      </c>
      <c r="M357" s="6" t="s">
        <v>32</v>
      </c>
      <c r="N357" s="2" t="s">
        <v>47</v>
      </c>
      <c r="O357" s="15" t="s">
        <v>33</v>
      </c>
      <c r="P357" s="36" t="s">
        <v>40</v>
      </c>
      <c r="Q357" s="8" t="s">
        <v>41</v>
      </c>
      <c r="R357" s="2">
        <v>60</v>
      </c>
      <c r="S357" s="9">
        <v>5178.57</v>
      </c>
      <c r="T357" s="9">
        <v>0</v>
      </c>
      <c r="U357" s="9">
        <v>0</v>
      </c>
      <c r="V357" s="2" t="s">
        <v>42</v>
      </c>
      <c r="W357" s="2">
        <v>2014</v>
      </c>
      <c r="X357" s="2"/>
    </row>
    <row r="358" spans="1:24" ht="78.75" customHeight="1" outlineLevel="1" x14ac:dyDescent="0.25">
      <c r="A358" s="2" t="s">
        <v>12503</v>
      </c>
      <c r="B358" s="3" t="s">
        <v>27</v>
      </c>
      <c r="C358" s="43" t="s">
        <v>1029</v>
      </c>
      <c r="D358" s="43" t="s">
        <v>1030</v>
      </c>
      <c r="E358" s="43" t="s">
        <v>1031</v>
      </c>
      <c r="F358" s="5" t="s">
        <v>1031</v>
      </c>
      <c r="G358" s="2" t="s">
        <v>29</v>
      </c>
      <c r="H358" s="4">
        <v>100</v>
      </c>
      <c r="I358" s="2">
        <v>710000000</v>
      </c>
      <c r="J358" s="2" t="s">
        <v>11537</v>
      </c>
      <c r="K358" s="2" t="s">
        <v>1034</v>
      </c>
      <c r="L358" s="2" t="s">
        <v>30</v>
      </c>
      <c r="M358" s="6" t="s">
        <v>32</v>
      </c>
      <c r="N358" s="2" t="s">
        <v>453</v>
      </c>
      <c r="O358" s="15" t="s">
        <v>33</v>
      </c>
      <c r="P358" s="36" t="s">
        <v>40</v>
      </c>
      <c r="Q358" s="8" t="s">
        <v>41</v>
      </c>
      <c r="R358" s="2">
        <v>49</v>
      </c>
      <c r="S358" s="9">
        <v>6696.42</v>
      </c>
      <c r="T358" s="9">
        <v>328124.58</v>
      </c>
      <c r="U358" s="9">
        <v>367499.52000000002</v>
      </c>
      <c r="V358" s="2" t="s">
        <v>42</v>
      </c>
      <c r="W358" s="2">
        <v>2014</v>
      </c>
      <c r="X358" s="2" t="s">
        <v>12504</v>
      </c>
    </row>
    <row r="359" spans="1:24" ht="63.75" outlineLevel="1" x14ac:dyDescent="0.25">
      <c r="A359" s="2" t="s">
        <v>1498</v>
      </c>
      <c r="B359" s="88" t="s">
        <v>27</v>
      </c>
      <c r="C359" s="5" t="s">
        <v>1257</v>
      </c>
      <c r="D359" s="5" t="s">
        <v>1255</v>
      </c>
      <c r="E359" s="5" t="s">
        <v>1256</v>
      </c>
      <c r="F359" s="5" t="s">
        <v>1074</v>
      </c>
      <c r="G359" s="5" t="s">
        <v>343</v>
      </c>
      <c r="H359" s="5">
        <v>0</v>
      </c>
      <c r="I359" s="2">
        <v>710000000</v>
      </c>
      <c r="J359" s="2" t="s">
        <v>11537</v>
      </c>
      <c r="K359" s="14" t="s">
        <v>6163</v>
      </c>
      <c r="L359" s="5" t="s">
        <v>1154</v>
      </c>
      <c r="M359" s="2" t="s">
        <v>32</v>
      </c>
      <c r="N359" s="5" t="s">
        <v>9977</v>
      </c>
      <c r="O359" s="15">
        <v>0</v>
      </c>
      <c r="P359" s="100">
        <v>796</v>
      </c>
      <c r="Q359" s="5" t="s">
        <v>41</v>
      </c>
      <c r="R359" s="5">
        <v>1</v>
      </c>
      <c r="S359" s="9">
        <v>0</v>
      </c>
      <c r="T359" s="9">
        <v>0</v>
      </c>
      <c r="U359" s="9">
        <f>T359*1.12</f>
        <v>0</v>
      </c>
      <c r="V359" s="5" t="s">
        <v>42</v>
      </c>
      <c r="W359" s="2">
        <v>2014</v>
      </c>
      <c r="X359" s="5" t="s">
        <v>10152</v>
      </c>
    </row>
    <row r="360" spans="1:24" ht="76.5" customHeight="1" outlineLevel="1" x14ac:dyDescent="0.25">
      <c r="A360" s="2" t="s">
        <v>1499</v>
      </c>
      <c r="B360" s="3" t="s">
        <v>27</v>
      </c>
      <c r="C360" s="10" t="s">
        <v>1309</v>
      </c>
      <c r="D360" s="10" t="s">
        <v>1310</v>
      </c>
      <c r="E360" s="10" t="s">
        <v>1311</v>
      </c>
      <c r="F360" s="5"/>
      <c r="G360" s="5" t="s">
        <v>350</v>
      </c>
      <c r="H360" s="5">
        <v>0</v>
      </c>
      <c r="I360" s="2">
        <v>710000000</v>
      </c>
      <c r="J360" s="2" t="s">
        <v>11537</v>
      </c>
      <c r="K360" s="5" t="s">
        <v>6164</v>
      </c>
      <c r="L360" s="2" t="s">
        <v>1145</v>
      </c>
      <c r="M360" s="2" t="s">
        <v>32</v>
      </c>
      <c r="N360" s="5" t="s">
        <v>11003</v>
      </c>
      <c r="O360" s="15">
        <v>0</v>
      </c>
      <c r="P360" s="100">
        <v>796</v>
      </c>
      <c r="Q360" s="5" t="s">
        <v>41</v>
      </c>
      <c r="R360" s="5">
        <v>1</v>
      </c>
      <c r="S360" s="9">
        <v>0</v>
      </c>
      <c r="T360" s="9">
        <v>0</v>
      </c>
      <c r="U360" s="9">
        <f t="shared" ref="U360:U407" si="23">T360*1.12</f>
        <v>0</v>
      </c>
      <c r="V360" s="2" t="s">
        <v>42</v>
      </c>
      <c r="W360" s="2">
        <v>2014</v>
      </c>
      <c r="X360" s="5"/>
    </row>
    <row r="361" spans="1:24" ht="89.25" outlineLevel="1" x14ac:dyDescent="0.25">
      <c r="A361" s="2" t="s">
        <v>10846</v>
      </c>
      <c r="B361" s="3" t="s">
        <v>27</v>
      </c>
      <c r="C361" s="10" t="s">
        <v>1309</v>
      </c>
      <c r="D361" s="10" t="s">
        <v>1310</v>
      </c>
      <c r="E361" s="10" t="s">
        <v>1311</v>
      </c>
      <c r="F361" s="5" t="s">
        <v>10847</v>
      </c>
      <c r="G361" s="5" t="s">
        <v>350</v>
      </c>
      <c r="H361" s="101">
        <v>0</v>
      </c>
      <c r="I361" s="2">
        <v>710000000</v>
      </c>
      <c r="J361" s="2" t="s">
        <v>11537</v>
      </c>
      <c r="K361" s="5" t="s">
        <v>6016</v>
      </c>
      <c r="L361" s="2" t="s">
        <v>1145</v>
      </c>
      <c r="M361" s="2" t="s">
        <v>32</v>
      </c>
      <c r="N361" s="5" t="s">
        <v>11024</v>
      </c>
      <c r="O361" s="15" t="s">
        <v>61</v>
      </c>
      <c r="P361" s="100" t="s">
        <v>40</v>
      </c>
      <c r="Q361" s="5" t="s">
        <v>41</v>
      </c>
      <c r="R361" s="5">
        <v>1</v>
      </c>
      <c r="S361" s="9">
        <v>3000000</v>
      </c>
      <c r="T361" s="9">
        <v>3000000</v>
      </c>
      <c r="U361" s="9">
        <f t="shared" si="23"/>
        <v>3360000.0000000005</v>
      </c>
      <c r="V361" s="2" t="s">
        <v>42</v>
      </c>
      <c r="W361" s="2">
        <v>2014</v>
      </c>
      <c r="X361" s="5" t="s">
        <v>10848</v>
      </c>
    </row>
    <row r="362" spans="1:24" ht="63.75" outlineLevel="1" x14ac:dyDescent="0.25">
      <c r="A362" s="2" t="s">
        <v>1500</v>
      </c>
      <c r="B362" s="88" t="s">
        <v>27</v>
      </c>
      <c r="C362" s="5" t="s">
        <v>9248</v>
      </c>
      <c r="D362" s="5" t="s">
        <v>1110</v>
      </c>
      <c r="E362" s="5" t="s">
        <v>9249</v>
      </c>
      <c r="F362" s="5" t="s">
        <v>9249</v>
      </c>
      <c r="G362" s="5" t="s">
        <v>343</v>
      </c>
      <c r="H362" s="5">
        <v>0</v>
      </c>
      <c r="I362" s="2">
        <v>710000000</v>
      </c>
      <c r="J362" s="2" t="s">
        <v>11537</v>
      </c>
      <c r="K362" s="14" t="s">
        <v>1034</v>
      </c>
      <c r="L362" s="2" t="s">
        <v>1145</v>
      </c>
      <c r="M362" s="5" t="s">
        <v>32</v>
      </c>
      <c r="N362" s="5" t="s">
        <v>9979</v>
      </c>
      <c r="O362" s="15">
        <v>0</v>
      </c>
      <c r="P362" s="100">
        <v>796</v>
      </c>
      <c r="Q362" s="8" t="s">
        <v>41</v>
      </c>
      <c r="R362" s="5">
        <v>1</v>
      </c>
      <c r="S362" s="9">
        <v>0</v>
      </c>
      <c r="T362" s="9">
        <v>0</v>
      </c>
      <c r="U362" s="9">
        <v>0</v>
      </c>
      <c r="V362" s="2" t="s">
        <v>42</v>
      </c>
      <c r="W362" s="2">
        <v>2014</v>
      </c>
      <c r="X362" s="5"/>
    </row>
    <row r="363" spans="1:24" ht="63.75" outlineLevel="1" x14ac:dyDescent="0.25">
      <c r="A363" s="2" t="s">
        <v>10143</v>
      </c>
      <c r="B363" s="88" t="s">
        <v>27</v>
      </c>
      <c r="C363" s="5" t="s">
        <v>9248</v>
      </c>
      <c r="D363" s="5" t="s">
        <v>1110</v>
      </c>
      <c r="E363" s="5" t="s">
        <v>9249</v>
      </c>
      <c r="F363" s="5" t="s">
        <v>9249</v>
      </c>
      <c r="G363" s="5" t="s">
        <v>343</v>
      </c>
      <c r="H363" s="5">
        <v>0</v>
      </c>
      <c r="I363" s="2">
        <v>710000000</v>
      </c>
      <c r="J363" s="2" t="s">
        <v>11537</v>
      </c>
      <c r="K363" s="14" t="s">
        <v>1034</v>
      </c>
      <c r="L363" s="2" t="s">
        <v>1145</v>
      </c>
      <c r="M363" s="5" t="s">
        <v>32</v>
      </c>
      <c r="N363" s="5" t="s">
        <v>9979</v>
      </c>
      <c r="O363" s="15">
        <v>0</v>
      </c>
      <c r="P363" s="100">
        <v>796</v>
      </c>
      <c r="Q363" s="8" t="s">
        <v>41</v>
      </c>
      <c r="R363" s="5">
        <v>1</v>
      </c>
      <c r="S363" s="9">
        <v>0</v>
      </c>
      <c r="T363" s="9">
        <v>0</v>
      </c>
      <c r="U363" s="9">
        <f>T363*1.12</f>
        <v>0</v>
      </c>
      <c r="V363" s="2" t="s">
        <v>42</v>
      </c>
      <c r="W363" s="2">
        <v>2014</v>
      </c>
      <c r="X363" s="5" t="s">
        <v>10142</v>
      </c>
    </row>
    <row r="364" spans="1:24" ht="86.25" customHeight="1" outlineLevel="1" x14ac:dyDescent="0.25">
      <c r="A364" s="2" t="s">
        <v>10911</v>
      </c>
      <c r="B364" s="88" t="s">
        <v>27</v>
      </c>
      <c r="C364" s="5" t="s">
        <v>9248</v>
      </c>
      <c r="D364" s="5" t="s">
        <v>1110</v>
      </c>
      <c r="E364" s="5" t="s">
        <v>9249</v>
      </c>
      <c r="F364" s="5" t="s">
        <v>10912</v>
      </c>
      <c r="G364" s="5" t="s">
        <v>343</v>
      </c>
      <c r="H364" s="5">
        <v>0</v>
      </c>
      <c r="I364" s="2">
        <v>710000000</v>
      </c>
      <c r="J364" s="2" t="s">
        <v>11537</v>
      </c>
      <c r="K364" s="14" t="s">
        <v>6016</v>
      </c>
      <c r="L364" s="2" t="s">
        <v>1145</v>
      </c>
      <c r="M364" s="5" t="s">
        <v>32</v>
      </c>
      <c r="N364" s="5" t="s">
        <v>10997</v>
      </c>
      <c r="O364" s="15" t="s">
        <v>10986</v>
      </c>
      <c r="P364" s="100">
        <v>796</v>
      </c>
      <c r="Q364" s="8" t="s">
        <v>41</v>
      </c>
      <c r="R364" s="5">
        <v>1</v>
      </c>
      <c r="S364" s="9">
        <f>T364/R364</f>
        <v>10200000</v>
      </c>
      <c r="T364" s="9">
        <v>10200000</v>
      </c>
      <c r="U364" s="9">
        <f>T364*1.12</f>
        <v>11424000.000000002</v>
      </c>
      <c r="V364" s="2" t="s">
        <v>42</v>
      </c>
      <c r="W364" s="2">
        <v>2014</v>
      </c>
      <c r="X364" s="5" t="s">
        <v>11416</v>
      </c>
    </row>
    <row r="365" spans="1:24" ht="63.75" outlineLevel="1" x14ac:dyDescent="0.25">
      <c r="A365" s="2" t="s">
        <v>1501</v>
      </c>
      <c r="B365" s="3" t="s">
        <v>27</v>
      </c>
      <c r="C365" s="10" t="s">
        <v>9250</v>
      </c>
      <c r="D365" s="10" t="s">
        <v>1105</v>
      </c>
      <c r="E365" s="10" t="s">
        <v>9251</v>
      </c>
      <c r="F365" s="5" t="s">
        <v>1076</v>
      </c>
      <c r="G365" s="5" t="s">
        <v>343</v>
      </c>
      <c r="H365" s="5">
        <v>0</v>
      </c>
      <c r="I365" s="2">
        <v>710000000</v>
      </c>
      <c r="J365" s="2" t="s">
        <v>11537</v>
      </c>
      <c r="K365" s="14" t="s">
        <v>1034</v>
      </c>
      <c r="L365" s="2" t="s">
        <v>1141</v>
      </c>
      <c r="M365" s="5" t="s">
        <v>32</v>
      </c>
      <c r="N365" s="5" t="s">
        <v>9979</v>
      </c>
      <c r="O365" s="15">
        <v>0</v>
      </c>
      <c r="P365" s="102">
        <v>796</v>
      </c>
      <c r="Q365" s="8" t="s">
        <v>41</v>
      </c>
      <c r="R365" s="5">
        <v>4</v>
      </c>
      <c r="S365" s="9">
        <v>0</v>
      </c>
      <c r="T365" s="9">
        <v>0</v>
      </c>
      <c r="U365" s="9">
        <f t="shared" si="23"/>
        <v>0</v>
      </c>
      <c r="V365" s="5" t="s">
        <v>42</v>
      </c>
      <c r="W365" s="2">
        <v>2014</v>
      </c>
      <c r="X365" s="5"/>
    </row>
    <row r="366" spans="1:24" ht="67.5" customHeight="1" outlineLevel="1" x14ac:dyDescent="0.25">
      <c r="A366" s="2" t="s">
        <v>11023</v>
      </c>
      <c r="B366" s="3" t="s">
        <v>27</v>
      </c>
      <c r="C366" s="10" t="s">
        <v>9250</v>
      </c>
      <c r="D366" s="10" t="s">
        <v>1105</v>
      </c>
      <c r="E366" s="10" t="s">
        <v>9251</v>
      </c>
      <c r="F366" s="5" t="s">
        <v>10913</v>
      </c>
      <c r="G366" s="5" t="s">
        <v>343</v>
      </c>
      <c r="H366" s="5">
        <v>0</v>
      </c>
      <c r="I366" s="2">
        <v>710000000</v>
      </c>
      <c r="J366" s="2" t="s">
        <v>11537</v>
      </c>
      <c r="K366" s="14" t="s">
        <v>6016</v>
      </c>
      <c r="L366" s="2" t="s">
        <v>1141</v>
      </c>
      <c r="M366" s="5" t="s">
        <v>32</v>
      </c>
      <c r="N366" s="5" t="s">
        <v>10994</v>
      </c>
      <c r="O366" s="103">
        <v>0</v>
      </c>
      <c r="P366" s="102">
        <v>796</v>
      </c>
      <c r="Q366" s="8" t="s">
        <v>41</v>
      </c>
      <c r="R366" s="5">
        <v>4</v>
      </c>
      <c r="S366" s="9">
        <f>T366/4</f>
        <v>7200000</v>
      </c>
      <c r="T366" s="9">
        <v>28800000</v>
      </c>
      <c r="U366" s="9">
        <f t="shared" si="23"/>
        <v>32256000.000000004</v>
      </c>
      <c r="V366" s="5" t="s">
        <v>42</v>
      </c>
      <c r="W366" s="2">
        <v>2014</v>
      </c>
      <c r="X366" s="5" t="s">
        <v>11322</v>
      </c>
    </row>
    <row r="367" spans="1:24" ht="63.75" outlineLevel="1" x14ac:dyDescent="0.25">
      <c r="A367" s="2" t="s">
        <v>1502</v>
      </c>
      <c r="B367" s="88" t="s">
        <v>27</v>
      </c>
      <c r="C367" s="5" t="s">
        <v>9250</v>
      </c>
      <c r="D367" s="5" t="s">
        <v>1105</v>
      </c>
      <c r="E367" s="5" t="s">
        <v>9251</v>
      </c>
      <c r="F367" s="5" t="s">
        <v>1077</v>
      </c>
      <c r="G367" s="5" t="s">
        <v>343</v>
      </c>
      <c r="H367" s="5">
        <v>0</v>
      </c>
      <c r="I367" s="2">
        <v>710000000</v>
      </c>
      <c r="J367" s="2" t="s">
        <v>11537</v>
      </c>
      <c r="K367" s="14" t="s">
        <v>1034</v>
      </c>
      <c r="L367" s="2" t="s">
        <v>1141</v>
      </c>
      <c r="M367" s="5" t="s">
        <v>32</v>
      </c>
      <c r="N367" s="5" t="s">
        <v>9979</v>
      </c>
      <c r="O367" s="15">
        <v>0</v>
      </c>
      <c r="P367" s="102">
        <v>796</v>
      </c>
      <c r="Q367" s="8" t="s">
        <v>41</v>
      </c>
      <c r="R367" s="5">
        <v>1</v>
      </c>
      <c r="S367" s="9">
        <v>0</v>
      </c>
      <c r="T367" s="9">
        <v>0</v>
      </c>
      <c r="U367" s="9">
        <f>T367*1.12</f>
        <v>0</v>
      </c>
      <c r="V367" s="5" t="s">
        <v>42</v>
      </c>
      <c r="W367" s="2">
        <v>2014</v>
      </c>
      <c r="X367" s="5" t="s">
        <v>11321</v>
      </c>
    </row>
    <row r="368" spans="1:24" ht="63.75" outlineLevel="1" x14ac:dyDescent="0.25">
      <c r="A368" s="2" t="s">
        <v>1503</v>
      </c>
      <c r="B368" s="3" t="s">
        <v>27</v>
      </c>
      <c r="C368" s="5" t="s">
        <v>1078</v>
      </c>
      <c r="D368" s="5" t="s">
        <v>1079</v>
      </c>
      <c r="E368" s="5" t="s">
        <v>1080</v>
      </c>
      <c r="F368" s="5" t="s">
        <v>1081</v>
      </c>
      <c r="G368" s="5" t="s">
        <v>343</v>
      </c>
      <c r="H368" s="5">
        <v>0</v>
      </c>
      <c r="I368" s="2">
        <v>710000000</v>
      </c>
      <c r="J368" s="2" t="s">
        <v>11537</v>
      </c>
      <c r="K368" s="14" t="s">
        <v>1034</v>
      </c>
      <c r="L368" s="2" t="s">
        <v>1141</v>
      </c>
      <c r="M368" s="5" t="s">
        <v>32</v>
      </c>
      <c r="N368" s="5" t="s">
        <v>8558</v>
      </c>
      <c r="O368" s="15">
        <v>0</v>
      </c>
      <c r="P368" s="102">
        <v>796</v>
      </c>
      <c r="Q368" s="8" t="s">
        <v>41</v>
      </c>
      <c r="R368" s="5">
        <v>1</v>
      </c>
      <c r="S368" s="9">
        <f>T368/R368</f>
        <v>9933000</v>
      </c>
      <c r="T368" s="9">
        <v>9933000</v>
      </c>
      <c r="U368" s="9">
        <f t="shared" si="23"/>
        <v>11124960.000000002</v>
      </c>
      <c r="V368" s="5" t="s">
        <v>42</v>
      </c>
      <c r="W368" s="2">
        <v>2014</v>
      </c>
      <c r="X368" s="5"/>
    </row>
    <row r="369" spans="1:24" ht="76.5" outlineLevel="1" x14ac:dyDescent="0.25">
      <c r="A369" s="2" t="s">
        <v>1504</v>
      </c>
      <c r="B369" s="3" t="s">
        <v>27</v>
      </c>
      <c r="C369" s="5" t="s">
        <v>1082</v>
      </c>
      <c r="D369" s="5" t="s">
        <v>13255</v>
      </c>
      <c r="E369" s="5" t="s">
        <v>13254</v>
      </c>
      <c r="F369" s="5" t="s">
        <v>1083</v>
      </c>
      <c r="G369" s="5" t="s">
        <v>343</v>
      </c>
      <c r="H369" s="5">
        <v>0</v>
      </c>
      <c r="I369" s="2">
        <v>710000000</v>
      </c>
      <c r="J369" s="2" t="s">
        <v>11537</v>
      </c>
      <c r="K369" s="14" t="s">
        <v>1034</v>
      </c>
      <c r="L369" s="2" t="s">
        <v>1141</v>
      </c>
      <c r="M369" s="5" t="s">
        <v>32</v>
      </c>
      <c r="N369" s="5" t="s">
        <v>11001</v>
      </c>
      <c r="O369" s="15">
        <v>0</v>
      </c>
      <c r="P369" s="102">
        <v>796</v>
      </c>
      <c r="Q369" s="8" t="s">
        <v>41</v>
      </c>
      <c r="R369" s="5">
        <v>2</v>
      </c>
      <c r="S369" s="9">
        <f>T369/R369</f>
        <v>14000000</v>
      </c>
      <c r="T369" s="9">
        <v>28000000</v>
      </c>
      <c r="U369" s="9">
        <f t="shared" si="23"/>
        <v>31360000.000000004</v>
      </c>
      <c r="V369" s="5" t="s">
        <v>42</v>
      </c>
      <c r="W369" s="2">
        <v>2014</v>
      </c>
      <c r="X369" s="5"/>
    </row>
    <row r="370" spans="1:24" ht="63.75" outlineLevel="1" x14ac:dyDescent="0.25">
      <c r="A370" s="2" t="s">
        <v>1505</v>
      </c>
      <c r="B370" s="88" t="s">
        <v>27</v>
      </c>
      <c r="C370" s="5" t="s">
        <v>1073</v>
      </c>
      <c r="D370" s="5" t="s">
        <v>12799</v>
      </c>
      <c r="E370" s="5" t="s">
        <v>12798</v>
      </c>
      <c r="F370" s="5" t="s">
        <v>1074</v>
      </c>
      <c r="G370" s="5" t="s">
        <v>343</v>
      </c>
      <c r="H370" s="5">
        <v>0</v>
      </c>
      <c r="I370" s="2">
        <v>710000000</v>
      </c>
      <c r="J370" s="2" t="s">
        <v>11537</v>
      </c>
      <c r="K370" s="14" t="s">
        <v>1034</v>
      </c>
      <c r="L370" s="2" t="s">
        <v>1141</v>
      </c>
      <c r="M370" s="5" t="s">
        <v>32</v>
      </c>
      <c r="N370" s="5" t="s">
        <v>9978</v>
      </c>
      <c r="O370" s="15">
        <v>0</v>
      </c>
      <c r="P370" s="102">
        <v>796</v>
      </c>
      <c r="Q370" s="8" t="s">
        <v>41</v>
      </c>
      <c r="R370" s="5">
        <v>1</v>
      </c>
      <c r="S370" s="9">
        <v>0</v>
      </c>
      <c r="T370" s="9">
        <v>0</v>
      </c>
      <c r="U370" s="9">
        <f>T370*1.12</f>
        <v>0</v>
      </c>
      <c r="V370" s="5" t="s">
        <v>42</v>
      </c>
      <c r="W370" s="2">
        <v>2014</v>
      </c>
      <c r="X370" s="5"/>
    </row>
    <row r="371" spans="1:24" ht="63.75" outlineLevel="1" x14ac:dyDescent="0.25">
      <c r="A371" s="2" t="s">
        <v>10144</v>
      </c>
      <c r="B371" s="88" t="s">
        <v>27</v>
      </c>
      <c r="C371" s="5" t="s">
        <v>1073</v>
      </c>
      <c r="D371" s="5" t="s">
        <v>12799</v>
      </c>
      <c r="E371" s="5" t="s">
        <v>12798</v>
      </c>
      <c r="F371" s="5" t="s">
        <v>1074</v>
      </c>
      <c r="G371" s="5" t="s">
        <v>343</v>
      </c>
      <c r="H371" s="5">
        <v>0</v>
      </c>
      <c r="I371" s="2">
        <v>710000000</v>
      </c>
      <c r="J371" s="2" t="s">
        <v>11537</v>
      </c>
      <c r="K371" s="14" t="s">
        <v>1034</v>
      </c>
      <c r="L371" s="2" t="s">
        <v>1141</v>
      </c>
      <c r="M371" s="5" t="s">
        <v>32</v>
      </c>
      <c r="N371" s="5" t="s">
        <v>11022</v>
      </c>
      <c r="O371" s="15">
        <v>0</v>
      </c>
      <c r="P371" s="102">
        <v>796</v>
      </c>
      <c r="Q371" s="8" t="s">
        <v>41</v>
      </c>
      <c r="R371" s="5">
        <v>1</v>
      </c>
      <c r="S371" s="9">
        <f>T371/R371</f>
        <v>108290000</v>
      </c>
      <c r="T371" s="9">
        <v>108290000</v>
      </c>
      <c r="U371" s="9">
        <f>T371*1.12</f>
        <v>121284800.00000001</v>
      </c>
      <c r="V371" s="5" t="s">
        <v>42</v>
      </c>
      <c r="W371" s="2">
        <v>2014</v>
      </c>
      <c r="X371" s="5" t="s">
        <v>11013</v>
      </c>
    </row>
    <row r="372" spans="1:24" ht="63.75" outlineLevel="1" x14ac:dyDescent="0.25">
      <c r="A372" s="2" t="s">
        <v>1506</v>
      </c>
      <c r="B372" s="88" t="s">
        <v>27</v>
      </c>
      <c r="C372" s="5" t="s">
        <v>1073</v>
      </c>
      <c r="D372" s="5" t="s">
        <v>12799</v>
      </c>
      <c r="E372" s="5" t="s">
        <v>12798</v>
      </c>
      <c r="F372" s="5" t="s">
        <v>1084</v>
      </c>
      <c r="G372" s="5" t="s">
        <v>343</v>
      </c>
      <c r="H372" s="5">
        <v>0</v>
      </c>
      <c r="I372" s="2">
        <v>710000000</v>
      </c>
      <c r="J372" s="2" t="s">
        <v>11537</v>
      </c>
      <c r="K372" s="14" t="s">
        <v>1034</v>
      </c>
      <c r="L372" s="2" t="s">
        <v>1142</v>
      </c>
      <c r="M372" s="5" t="s">
        <v>32</v>
      </c>
      <c r="N372" s="5" t="s">
        <v>9977</v>
      </c>
      <c r="O372" s="15">
        <v>0</v>
      </c>
      <c r="P372" s="102">
        <v>796</v>
      </c>
      <c r="Q372" s="8" t="s">
        <v>41</v>
      </c>
      <c r="R372" s="5">
        <v>0</v>
      </c>
      <c r="S372" s="9">
        <v>0</v>
      </c>
      <c r="T372" s="9">
        <v>0</v>
      </c>
      <c r="U372" s="9">
        <v>0</v>
      </c>
      <c r="V372" s="5" t="s">
        <v>42</v>
      </c>
      <c r="W372" s="2">
        <v>2014</v>
      </c>
      <c r="X372" s="5"/>
    </row>
    <row r="373" spans="1:24" ht="63.75" outlineLevel="1" x14ac:dyDescent="0.25">
      <c r="A373" s="2" t="s">
        <v>10145</v>
      </c>
      <c r="B373" s="88" t="s">
        <v>27</v>
      </c>
      <c r="C373" s="5" t="s">
        <v>1073</v>
      </c>
      <c r="D373" s="5" t="s">
        <v>12799</v>
      </c>
      <c r="E373" s="5" t="s">
        <v>12798</v>
      </c>
      <c r="F373" s="5" t="s">
        <v>1084</v>
      </c>
      <c r="G373" s="5" t="s">
        <v>343</v>
      </c>
      <c r="H373" s="5">
        <v>0</v>
      </c>
      <c r="I373" s="2">
        <v>710000000</v>
      </c>
      <c r="J373" s="2" t="s">
        <v>11537</v>
      </c>
      <c r="K373" s="14" t="s">
        <v>1034</v>
      </c>
      <c r="L373" s="2" t="s">
        <v>1142</v>
      </c>
      <c r="M373" s="5" t="s">
        <v>32</v>
      </c>
      <c r="N373" s="5" t="s">
        <v>9977</v>
      </c>
      <c r="O373" s="15">
        <v>0</v>
      </c>
      <c r="P373" s="102">
        <v>796</v>
      </c>
      <c r="Q373" s="8" t="s">
        <v>41</v>
      </c>
      <c r="R373" s="5">
        <v>0</v>
      </c>
      <c r="S373" s="9">
        <v>0</v>
      </c>
      <c r="T373" s="9">
        <v>0</v>
      </c>
      <c r="U373" s="9">
        <f>T373*1.12</f>
        <v>0</v>
      </c>
      <c r="V373" s="5" t="s">
        <v>42</v>
      </c>
      <c r="W373" s="2">
        <v>2014</v>
      </c>
      <c r="X373" s="5" t="s">
        <v>10142</v>
      </c>
    </row>
    <row r="374" spans="1:24" ht="59.25" customHeight="1" outlineLevel="1" x14ac:dyDescent="0.25">
      <c r="A374" s="2" t="s">
        <v>10914</v>
      </c>
      <c r="B374" s="88" t="s">
        <v>27</v>
      </c>
      <c r="C374" s="5" t="s">
        <v>1073</v>
      </c>
      <c r="D374" s="5" t="s">
        <v>12799</v>
      </c>
      <c r="E374" s="5" t="s">
        <v>12798</v>
      </c>
      <c r="F374" s="5" t="s">
        <v>1084</v>
      </c>
      <c r="G374" s="5" t="s">
        <v>343</v>
      </c>
      <c r="H374" s="5">
        <v>0</v>
      </c>
      <c r="I374" s="2">
        <v>710000000</v>
      </c>
      <c r="J374" s="2" t="s">
        <v>11537</v>
      </c>
      <c r="K374" s="14" t="s">
        <v>1034</v>
      </c>
      <c r="L374" s="2" t="s">
        <v>1142</v>
      </c>
      <c r="M374" s="5" t="s">
        <v>32</v>
      </c>
      <c r="N374" s="5" t="s">
        <v>11021</v>
      </c>
      <c r="O374" s="15">
        <v>0</v>
      </c>
      <c r="P374" s="102">
        <v>796</v>
      </c>
      <c r="Q374" s="8" t="s">
        <v>41</v>
      </c>
      <c r="R374" s="5">
        <v>2</v>
      </c>
      <c r="S374" s="9">
        <f>T374/R374</f>
        <v>141752000</v>
      </c>
      <c r="T374" s="9">
        <v>283504000</v>
      </c>
      <c r="U374" s="9">
        <f>T374*1.12</f>
        <v>317524480.00000006</v>
      </c>
      <c r="V374" s="5" t="s">
        <v>42</v>
      </c>
      <c r="W374" s="2">
        <v>2014</v>
      </c>
      <c r="X374" s="5" t="s">
        <v>11330</v>
      </c>
    </row>
    <row r="375" spans="1:24" ht="63.75" outlineLevel="1" x14ac:dyDescent="0.25">
      <c r="A375" s="2" t="s">
        <v>1507</v>
      </c>
      <c r="B375" s="88" t="s">
        <v>27</v>
      </c>
      <c r="C375" s="5" t="s">
        <v>9250</v>
      </c>
      <c r="D375" s="5" t="s">
        <v>1105</v>
      </c>
      <c r="E375" s="5" t="s">
        <v>9251</v>
      </c>
      <c r="F375" s="5" t="s">
        <v>1085</v>
      </c>
      <c r="G375" s="5" t="s">
        <v>343</v>
      </c>
      <c r="H375" s="5">
        <v>0</v>
      </c>
      <c r="I375" s="2">
        <v>710000000</v>
      </c>
      <c r="J375" s="2" t="s">
        <v>11537</v>
      </c>
      <c r="K375" s="14" t="s">
        <v>1034</v>
      </c>
      <c r="L375" s="2" t="s">
        <v>1142</v>
      </c>
      <c r="M375" s="5" t="s">
        <v>32</v>
      </c>
      <c r="N375" s="5" t="s">
        <v>9980</v>
      </c>
      <c r="O375" s="15">
        <v>0</v>
      </c>
      <c r="P375" s="102">
        <v>796</v>
      </c>
      <c r="Q375" s="8" t="s">
        <v>41</v>
      </c>
      <c r="R375" s="5">
        <v>7</v>
      </c>
      <c r="S375" s="9">
        <v>0</v>
      </c>
      <c r="T375" s="9">
        <v>0</v>
      </c>
      <c r="U375" s="9">
        <v>0</v>
      </c>
      <c r="V375" s="5" t="s">
        <v>42</v>
      </c>
      <c r="W375" s="2">
        <v>2014</v>
      </c>
      <c r="X375" s="5"/>
    </row>
    <row r="376" spans="1:24" ht="66.75" customHeight="1" outlineLevel="1" x14ac:dyDescent="0.25">
      <c r="A376" s="2" t="s">
        <v>10146</v>
      </c>
      <c r="B376" s="88" t="s">
        <v>27</v>
      </c>
      <c r="C376" s="5" t="s">
        <v>9250</v>
      </c>
      <c r="D376" s="5" t="s">
        <v>1105</v>
      </c>
      <c r="E376" s="5" t="s">
        <v>9251</v>
      </c>
      <c r="F376" s="5" t="s">
        <v>1085</v>
      </c>
      <c r="G376" s="5" t="s">
        <v>343</v>
      </c>
      <c r="H376" s="5">
        <v>0</v>
      </c>
      <c r="I376" s="2">
        <v>710000000</v>
      </c>
      <c r="J376" s="2" t="s">
        <v>11537</v>
      </c>
      <c r="K376" s="14" t="s">
        <v>1034</v>
      </c>
      <c r="L376" s="2" t="s">
        <v>1142</v>
      </c>
      <c r="M376" s="5" t="s">
        <v>32</v>
      </c>
      <c r="N376" s="5" t="s">
        <v>11000</v>
      </c>
      <c r="O376" s="15">
        <v>0</v>
      </c>
      <c r="P376" s="102">
        <v>796</v>
      </c>
      <c r="Q376" s="8" t="s">
        <v>41</v>
      </c>
      <c r="R376" s="5">
        <v>7</v>
      </c>
      <c r="S376" s="9">
        <f>T376/R376</f>
        <v>7200000</v>
      </c>
      <c r="T376" s="9">
        <v>50400000</v>
      </c>
      <c r="U376" s="9">
        <f>T376*1.12</f>
        <v>56448000.000000007</v>
      </c>
      <c r="V376" s="5" t="s">
        <v>42</v>
      </c>
      <c r="W376" s="2">
        <v>2014</v>
      </c>
      <c r="X376" s="5" t="s">
        <v>11013</v>
      </c>
    </row>
    <row r="377" spans="1:24" ht="63.75" outlineLevel="1" x14ac:dyDescent="0.25">
      <c r="A377" s="2" t="s">
        <v>1508</v>
      </c>
      <c r="B377" s="3" t="s">
        <v>27</v>
      </c>
      <c r="C377" s="5" t="s">
        <v>1078</v>
      </c>
      <c r="D377" s="5" t="s">
        <v>1079</v>
      </c>
      <c r="E377" s="5" t="s">
        <v>1080</v>
      </c>
      <c r="F377" s="5" t="s">
        <v>1086</v>
      </c>
      <c r="G377" s="5" t="s">
        <v>343</v>
      </c>
      <c r="H377" s="5">
        <v>0</v>
      </c>
      <c r="I377" s="2">
        <v>710000000</v>
      </c>
      <c r="J377" s="2" t="s">
        <v>11537</v>
      </c>
      <c r="K377" s="14" t="s">
        <v>1034</v>
      </c>
      <c r="L377" s="2" t="s">
        <v>1142</v>
      </c>
      <c r="M377" s="5" t="s">
        <v>32</v>
      </c>
      <c r="N377" s="5" t="s">
        <v>8559</v>
      </c>
      <c r="O377" s="15">
        <v>0</v>
      </c>
      <c r="P377" s="102">
        <v>796</v>
      </c>
      <c r="Q377" s="8" t="s">
        <v>41</v>
      </c>
      <c r="R377" s="5">
        <v>1</v>
      </c>
      <c r="S377" s="9">
        <v>0</v>
      </c>
      <c r="T377" s="9">
        <v>0</v>
      </c>
      <c r="U377" s="9">
        <v>0</v>
      </c>
      <c r="V377" s="5" t="s">
        <v>42</v>
      </c>
      <c r="W377" s="2">
        <v>2014</v>
      </c>
      <c r="X377" s="5" t="s">
        <v>10152</v>
      </c>
    </row>
    <row r="378" spans="1:24" ht="37.5" customHeight="1" outlineLevel="1" x14ac:dyDescent="0.25">
      <c r="A378" s="2" t="s">
        <v>1509</v>
      </c>
      <c r="B378" s="88" t="s">
        <v>27</v>
      </c>
      <c r="C378" s="5" t="s">
        <v>9248</v>
      </c>
      <c r="D378" s="5" t="s">
        <v>1110</v>
      </c>
      <c r="E378" s="5" t="s">
        <v>9249</v>
      </c>
      <c r="F378" s="5" t="s">
        <v>1087</v>
      </c>
      <c r="G378" s="5" t="s">
        <v>343</v>
      </c>
      <c r="H378" s="5">
        <v>0</v>
      </c>
      <c r="I378" s="2">
        <v>710000000</v>
      </c>
      <c r="J378" s="2" t="s">
        <v>11537</v>
      </c>
      <c r="K378" s="14" t="s">
        <v>1034</v>
      </c>
      <c r="L378" s="2" t="s">
        <v>1142</v>
      </c>
      <c r="M378" s="5" t="s">
        <v>32</v>
      </c>
      <c r="N378" s="5" t="s">
        <v>9980</v>
      </c>
      <c r="O378" s="15">
        <v>0</v>
      </c>
      <c r="P378" s="102">
        <v>796</v>
      </c>
      <c r="Q378" s="8" t="s">
        <v>41</v>
      </c>
      <c r="R378" s="5">
        <v>1</v>
      </c>
      <c r="S378" s="9">
        <v>0</v>
      </c>
      <c r="T378" s="9">
        <v>0</v>
      </c>
      <c r="U378" s="9">
        <v>0</v>
      </c>
      <c r="V378" s="5" t="s">
        <v>42</v>
      </c>
      <c r="W378" s="2">
        <v>2014</v>
      </c>
      <c r="X378" s="5"/>
    </row>
    <row r="379" spans="1:24" ht="63.75" outlineLevel="1" x14ac:dyDescent="0.25">
      <c r="A379" s="2" t="s">
        <v>1510</v>
      </c>
      <c r="B379" s="3" t="s">
        <v>27</v>
      </c>
      <c r="C379" s="5" t="s">
        <v>1088</v>
      </c>
      <c r="D379" s="5" t="s">
        <v>11016</v>
      </c>
      <c r="E379" s="5" t="s">
        <v>1089</v>
      </c>
      <c r="F379" s="5" t="s">
        <v>1090</v>
      </c>
      <c r="G379" s="5" t="s">
        <v>29</v>
      </c>
      <c r="H379" s="5">
        <v>0</v>
      </c>
      <c r="I379" s="2">
        <v>710000000</v>
      </c>
      <c r="J379" s="2" t="s">
        <v>11537</v>
      </c>
      <c r="K379" s="14" t="s">
        <v>1034</v>
      </c>
      <c r="L379" s="2" t="s">
        <v>1142</v>
      </c>
      <c r="M379" s="5" t="s">
        <v>32</v>
      </c>
      <c r="N379" s="5" t="s">
        <v>8560</v>
      </c>
      <c r="O379" s="15">
        <v>0</v>
      </c>
      <c r="P379" s="102">
        <v>796</v>
      </c>
      <c r="Q379" s="8" t="s">
        <v>41</v>
      </c>
      <c r="R379" s="5">
        <v>3</v>
      </c>
      <c r="S379" s="9">
        <v>0</v>
      </c>
      <c r="T379" s="9">
        <v>0</v>
      </c>
      <c r="U379" s="9">
        <f t="shared" si="23"/>
        <v>0</v>
      </c>
      <c r="V379" s="5" t="s">
        <v>42</v>
      </c>
      <c r="W379" s="2">
        <v>2014</v>
      </c>
      <c r="X379" s="5"/>
    </row>
    <row r="380" spans="1:24" ht="65.25" customHeight="1" outlineLevel="1" x14ac:dyDescent="0.25">
      <c r="A380" s="2" t="s">
        <v>11015</v>
      </c>
      <c r="B380" s="3" t="s">
        <v>27</v>
      </c>
      <c r="C380" s="5" t="s">
        <v>1088</v>
      </c>
      <c r="D380" s="5" t="s">
        <v>11396</v>
      </c>
      <c r="E380" s="5" t="s">
        <v>1089</v>
      </c>
      <c r="F380" s="5" t="s">
        <v>1090</v>
      </c>
      <c r="G380" s="5" t="s">
        <v>29</v>
      </c>
      <c r="H380" s="101">
        <v>0</v>
      </c>
      <c r="I380" s="2">
        <v>710000000</v>
      </c>
      <c r="J380" s="2" t="s">
        <v>11537</v>
      </c>
      <c r="K380" s="14" t="s">
        <v>6161</v>
      </c>
      <c r="L380" s="2" t="s">
        <v>1142</v>
      </c>
      <c r="M380" s="5" t="s">
        <v>32</v>
      </c>
      <c r="N380" s="5" t="s">
        <v>11398</v>
      </c>
      <c r="O380" s="103">
        <v>0</v>
      </c>
      <c r="P380" s="102">
        <v>796</v>
      </c>
      <c r="Q380" s="8" t="s">
        <v>41</v>
      </c>
      <c r="R380" s="80">
        <v>3</v>
      </c>
      <c r="S380" s="9">
        <f>T380/R380</f>
        <v>350000</v>
      </c>
      <c r="T380" s="9">
        <v>1050000</v>
      </c>
      <c r="U380" s="9">
        <f t="shared" si="23"/>
        <v>1176000</v>
      </c>
      <c r="V380" s="5" t="s">
        <v>42</v>
      </c>
      <c r="W380" s="2">
        <v>2014</v>
      </c>
      <c r="X380" s="5">
        <v>11.14</v>
      </c>
    </row>
    <row r="381" spans="1:24" ht="165.75" outlineLevel="1" x14ac:dyDescent="0.25">
      <c r="A381" s="2" t="s">
        <v>1511</v>
      </c>
      <c r="B381" s="3" t="s">
        <v>27</v>
      </c>
      <c r="C381" s="5" t="s">
        <v>1091</v>
      </c>
      <c r="D381" s="5" t="s">
        <v>11017</v>
      </c>
      <c r="E381" s="5" t="s">
        <v>1092</v>
      </c>
      <c r="F381" s="5" t="s">
        <v>1092</v>
      </c>
      <c r="G381" s="5" t="s">
        <v>29</v>
      </c>
      <c r="H381" s="5">
        <v>0</v>
      </c>
      <c r="I381" s="2">
        <v>710000000</v>
      </c>
      <c r="J381" s="2" t="s">
        <v>11537</v>
      </c>
      <c r="K381" s="14" t="s">
        <v>1034</v>
      </c>
      <c r="L381" s="2" t="s">
        <v>1142</v>
      </c>
      <c r="M381" s="5" t="s">
        <v>32</v>
      </c>
      <c r="N381" s="5" t="s">
        <v>8559</v>
      </c>
      <c r="O381" s="15">
        <v>0</v>
      </c>
      <c r="P381" s="102">
        <v>796</v>
      </c>
      <c r="Q381" s="8" t="s">
        <v>41</v>
      </c>
      <c r="R381" s="5">
        <v>1</v>
      </c>
      <c r="S381" s="9">
        <v>0</v>
      </c>
      <c r="T381" s="9">
        <v>0</v>
      </c>
      <c r="U381" s="9">
        <f t="shared" si="23"/>
        <v>0</v>
      </c>
      <c r="V381" s="5" t="s">
        <v>42</v>
      </c>
      <c r="W381" s="2">
        <v>2014</v>
      </c>
      <c r="X381" s="5"/>
    </row>
    <row r="382" spans="1:24" ht="63.75" outlineLevel="1" x14ac:dyDescent="0.25">
      <c r="A382" s="2" t="s">
        <v>11196</v>
      </c>
      <c r="B382" s="3" t="s">
        <v>27</v>
      </c>
      <c r="C382" s="5" t="s">
        <v>11323</v>
      </c>
      <c r="D382" s="5" t="s">
        <v>11324</v>
      </c>
      <c r="E382" s="5" t="s">
        <v>5524</v>
      </c>
      <c r="F382" s="5" t="s">
        <v>11325</v>
      </c>
      <c r="G382" s="5" t="s">
        <v>29</v>
      </c>
      <c r="H382" s="5">
        <v>0</v>
      </c>
      <c r="I382" s="2">
        <v>710000000</v>
      </c>
      <c r="J382" s="2" t="s">
        <v>11537</v>
      </c>
      <c r="K382" s="14" t="s">
        <v>6161</v>
      </c>
      <c r="L382" s="2" t="s">
        <v>1142</v>
      </c>
      <c r="M382" s="5" t="s">
        <v>32</v>
      </c>
      <c r="N382" s="5" t="s">
        <v>11397</v>
      </c>
      <c r="O382" s="15">
        <v>0</v>
      </c>
      <c r="P382" s="102">
        <v>796</v>
      </c>
      <c r="Q382" s="8" t="s">
        <v>41</v>
      </c>
      <c r="R382" s="80">
        <v>1</v>
      </c>
      <c r="S382" s="9">
        <f>T382/R382</f>
        <v>250000</v>
      </c>
      <c r="T382" s="9">
        <v>250000</v>
      </c>
      <c r="U382" s="9">
        <f t="shared" si="23"/>
        <v>280000</v>
      </c>
      <c r="V382" s="5" t="s">
        <v>42</v>
      </c>
      <c r="W382" s="2">
        <v>2014</v>
      </c>
      <c r="X382" s="5" t="s">
        <v>11326</v>
      </c>
    </row>
    <row r="383" spans="1:24" ht="63.75" outlineLevel="1" x14ac:dyDescent="0.25">
      <c r="A383" s="2" t="s">
        <v>1512</v>
      </c>
      <c r="B383" s="3" t="s">
        <v>27</v>
      </c>
      <c r="C383" s="5" t="s">
        <v>1093</v>
      </c>
      <c r="D383" s="5" t="s">
        <v>11018</v>
      </c>
      <c r="E383" s="5" t="s">
        <v>1094</v>
      </c>
      <c r="F383" s="5" t="s">
        <v>1095</v>
      </c>
      <c r="G383" s="5" t="s">
        <v>343</v>
      </c>
      <c r="H383" s="5">
        <v>0</v>
      </c>
      <c r="I383" s="2">
        <v>710000000</v>
      </c>
      <c r="J383" s="2" t="s">
        <v>11537</v>
      </c>
      <c r="K383" s="14" t="s">
        <v>1034</v>
      </c>
      <c r="L383" s="2" t="s">
        <v>1142</v>
      </c>
      <c r="M383" s="5" t="s">
        <v>32</v>
      </c>
      <c r="N383" s="5" t="s">
        <v>8561</v>
      </c>
      <c r="O383" s="15">
        <v>0</v>
      </c>
      <c r="P383" s="102">
        <v>796</v>
      </c>
      <c r="Q383" s="8" t="s">
        <v>41</v>
      </c>
      <c r="R383" s="5">
        <v>1</v>
      </c>
      <c r="S383" s="9">
        <v>0</v>
      </c>
      <c r="T383" s="9">
        <v>0</v>
      </c>
      <c r="U383" s="9">
        <v>0</v>
      </c>
      <c r="V383" s="5" t="s">
        <v>42</v>
      </c>
      <c r="W383" s="2">
        <v>2014</v>
      </c>
      <c r="X383" s="5" t="s">
        <v>10152</v>
      </c>
    </row>
    <row r="384" spans="1:24" ht="57.75" customHeight="1" outlineLevel="1" x14ac:dyDescent="0.25">
      <c r="A384" s="2" t="s">
        <v>1513</v>
      </c>
      <c r="B384" s="3" t="s">
        <v>27</v>
      </c>
      <c r="C384" s="5" t="s">
        <v>1096</v>
      </c>
      <c r="D384" s="5" t="s">
        <v>11019</v>
      </c>
      <c r="E384" s="5" t="s">
        <v>1097</v>
      </c>
      <c r="F384" s="5" t="s">
        <v>1098</v>
      </c>
      <c r="G384" s="5" t="s">
        <v>350</v>
      </c>
      <c r="H384" s="5">
        <v>0</v>
      </c>
      <c r="I384" s="2">
        <v>710000000</v>
      </c>
      <c r="J384" s="2" t="s">
        <v>11537</v>
      </c>
      <c r="K384" s="14" t="s">
        <v>1034</v>
      </c>
      <c r="L384" s="2" t="s">
        <v>1142</v>
      </c>
      <c r="M384" s="5" t="s">
        <v>32</v>
      </c>
      <c r="N384" s="5" t="s">
        <v>8559</v>
      </c>
      <c r="O384" s="15">
        <v>0</v>
      </c>
      <c r="P384" s="102">
        <v>796</v>
      </c>
      <c r="Q384" s="8" t="s">
        <v>41</v>
      </c>
      <c r="R384" s="5">
        <v>1</v>
      </c>
      <c r="S384" s="9">
        <f>T384/R384</f>
        <v>6000000</v>
      </c>
      <c r="T384" s="9">
        <v>6000000</v>
      </c>
      <c r="U384" s="9">
        <f t="shared" si="23"/>
        <v>6720000.0000000009</v>
      </c>
      <c r="V384" s="5" t="s">
        <v>42</v>
      </c>
      <c r="W384" s="2">
        <v>2014</v>
      </c>
      <c r="X384" s="5"/>
    </row>
    <row r="385" spans="1:24" ht="60.75" customHeight="1" outlineLevel="1" x14ac:dyDescent="0.25">
      <c r="A385" s="2" t="s">
        <v>1514</v>
      </c>
      <c r="B385" s="3" t="s">
        <v>27</v>
      </c>
      <c r="C385" s="5" t="s">
        <v>1099</v>
      </c>
      <c r="D385" s="5" t="s">
        <v>11020</v>
      </c>
      <c r="E385" s="5" t="s">
        <v>1100</v>
      </c>
      <c r="F385" s="5" t="s">
        <v>1101</v>
      </c>
      <c r="G385" s="5" t="s">
        <v>350</v>
      </c>
      <c r="H385" s="5">
        <v>0</v>
      </c>
      <c r="I385" s="2">
        <v>710000000</v>
      </c>
      <c r="J385" s="2" t="s">
        <v>11537</v>
      </c>
      <c r="K385" s="14" t="s">
        <v>1034</v>
      </c>
      <c r="L385" s="2" t="s">
        <v>1142</v>
      </c>
      <c r="M385" s="5" t="s">
        <v>32</v>
      </c>
      <c r="N385" s="5" t="s">
        <v>8559</v>
      </c>
      <c r="O385" s="15">
        <v>0</v>
      </c>
      <c r="P385" s="102">
        <v>796</v>
      </c>
      <c r="Q385" s="8" t="s">
        <v>41</v>
      </c>
      <c r="R385" s="5">
        <v>1</v>
      </c>
      <c r="S385" s="9">
        <f>T385/R385</f>
        <v>3000000</v>
      </c>
      <c r="T385" s="9">
        <v>3000000</v>
      </c>
      <c r="U385" s="9">
        <f t="shared" si="23"/>
        <v>3360000.0000000005</v>
      </c>
      <c r="V385" s="5" t="s">
        <v>42</v>
      </c>
      <c r="W385" s="2">
        <v>2014</v>
      </c>
      <c r="X385" s="5"/>
    </row>
    <row r="386" spans="1:24" ht="55.5" customHeight="1" outlineLevel="1" x14ac:dyDescent="0.25">
      <c r="A386" s="2" t="s">
        <v>1515</v>
      </c>
      <c r="B386" s="3" t="s">
        <v>27</v>
      </c>
      <c r="C386" s="5" t="s">
        <v>1102</v>
      </c>
      <c r="D386" s="5" t="s">
        <v>11018</v>
      </c>
      <c r="E386" s="5" t="s">
        <v>1103</v>
      </c>
      <c r="F386" s="5" t="s">
        <v>1104</v>
      </c>
      <c r="G386" s="5" t="s">
        <v>350</v>
      </c>
      <c r="H386" s="5">
        <v>0</v>
      </c>
      <c r="I386" s="2">
        <v>710000000</v>
      </c>
      <c r="J386" s="2" t="s">
        <v>11537</v>
      </c>
      <c r="K386" s="14" t="s">
        <v>1034</v>
      </c>
      <c r="L386" s="2" t="s">
        <v>1142</v>
      </c>
      <c r="M386" s="5" t="s">
        <v>32</v>
      </c>
      <c r="N386" s="5" t="s">
        <v>11002</v>
      </c>
      <c r="O386" s="15">
        <v>0</v>
      </c>
      <c r="P386" s="102">
        <v>796</v>
      </c>
      <c r="Q386" s="8" t="s">
        <v>41</v>
      </c>
      <c r="R386" s="5">
        <v>1</v>
      </c>
      <c r="S386" s="9">
        <v>0</v>
      </c>
      <c r="T386" s="9">
        <v>0</v>
      </c>
      <c r="U386" s="9">
        <f t="shared" si="23"/>
        <v>0</v>
      </c>
      <c r="V386" s="5" t="s">
        <v>42</v>
      </c>
      <c r="W386" s="2">
        <v>2014</v>
      </c>
      <c r="X386" s="5" t="s">
        <v>10152</v>
      </c>
    </row>
    <row r="387" spans="1:24" ht="63.75" outlineLevel="1" x14ac:dyDescent="0.25">
      <c r="A387" s="2" t="s">
        <v>11014</v>
      </c>
      <c r="B387" s="3" t="s">
        <v>27</v>
      </c>
      <c r="C387" s="5" t="s">
        <v>1102</v>
      </c>
      <c r="D387" s="5" t="s">
        <v>11018</v>
      </c>
      <c r="E387" s="5" t="s">
        <v>1103</v>
      </c>
      <c r="F387" s="5" t="s">
        <v>1104</v>
      </c>
      <c r="G387" s="5" t="s">
        <v>350</v>
      </c>
      <c r="H387" s="101">
        <v>0</v>
      </c>
      <c r="I387" s="2">
        <v>710000000</v>
      </c>
      <c r="J387" s="2" t="s">
        <v>11537</v>
      </c>
      <c r="K387" s="14" t="s">
        <v>1034</v>
      </c>
      <c r="L387" s="2" t="s">
        <v>1142</v>
      </c>
      <c r="M387" s="5" t="s">
        <v>32</v>
      </c>
      <c r="N387" s="5" t="s">
        <v>11002</v>
      </c>
      <c r="O387" s="103">
        <v>0</v>
      </c>
      <c r="P387" s="102">
        <v>796</v>
      </c>
      <c r="Q387" s="8" t="s">
        <v>41</v>
      </c>
      <c r="R387" s="5">
        <v>1</v>
      </c>
      <c r="S387" s="9">
        <v>2900000</v>
      </c>
      <c r="T387" s="9">
        <v>2900000</v>
      </c>
      <c r="U387" s="9">
        <f t="shared" si="23"/>
        <v>3248000.0000000005</v>
      </c>
      <c r="V387" s="5" t="s">
        <v>42</v>
      </c>
      <c r="W387" s="2">
        <v>2014</v>
      </c>
      <c r="X387" s="5">
        <v>20.21</v>
      </c>
    </row>
    <row r="388" spans="1:24" ht="63.75" outlineLevel="1" x14ac:dyDescent="0.25">
      <c r="A388" s="2" t="s">
        <v>1516</v>
      </c>
      <c r="B388" s="88" t="s">
        <v>27</v>
      </c>
      <c r="C388" s="5" t="s">
        <v>9250</v>
      </c>
      <c r="D388" s="5" t="s">
        <v>1105</v>
      </c>
      <c r="E388" s="5" t="s">
        <v>9251</v>
      </c>
      <c r="F388" s="5" t="s">
        <v>9254</v>
      </c>
      <c r="G388" s="5" t="s">
        <v>343</v>
      </c>
      <c r="H388" s="5">
        <v>0</v>
      </c>
      <c r="I388" s="2">
        <v>710000000</v>
      </c>
      <c r="J388" s="2" t="s">
        <v>11537</v>
      </c>
      <c r="K388" s="14" t="s">
        <v>1034</v>
      </c>
      <c r="L388" s="2" t="s">
        <v>1144</v>
      </c>
      <c r="M388" s="5" t="s">
        <v>32</v>
      </c>
      <c r="N388" s="5" t="s">
        <v>9980</v>
      </c>
      <c r="O388" s="15">
        <v>0</v>
      </c>
      <c r="P388" s="102">
        <v>796</v>
      </c>
      <c r="Q388" s="8" t="s">
        <v>41</v>
      </c>
      <c r="R388" s="5">
        <v>1</v>
      </c>
      <c r="S388" s="9">
        <v>0</v>
      </c>
      <c r="T388" s="9">
        <v>0</v>
      </c>
      <c r="U388" s="9">
        <f>T388*1.12</f>
        <v>0</v>
      </c>
      <c r="V388" s="5" t="s">
        <v>42</v>
      </c>
      <c r="W388" s="2">
        <v>2014</v>
      </c>
      <c r="X388" s="5"/>
    </row>
    <row r="389" spans="1:24" ht="63.75" outlineLevel="1" x14ac:dyDescent="0.25">
      <c r="A389" s="2" t="s">
        <v>10147</v>
      </c>
      <c r="B389" s="88" t="s">
        <v>27</v>
      </c>
      <c r="C389" s="5" t="s">
        <v>9250</v>
      </c>
      <c r="D389" s="5" t="s">
        <v>1105</v>
      </c>
      <c r="E389" s="5" t="s">
        <v>9251</v>
      </c>
      <c r="F389" s="5" t="s">
        <v>9254</v>
      </c>
      <c r="G389" s="5" t="s">
        <v>343</v>
      </c>
      <c r="H389" s="5">
        <v>0</v>
      </c>
      <c r="I389" s="2">
        <v>710000000</v>
      </c>
      <c r="J389" s="2" t="s">
        <v>11537</v>
      </c>
      <c r="K389" s="14" t="s">
        <v>1034</v>
      </c>
      <c r="L389" s="2" t="s">
        <v>1144</v>
      </c>
      <c r="M389" s="5" t="s">
        <v>32</v>
      </c>
      <c r="N389" s="5" t="s">
        <v>9980</v>
      </c>
      <c r="O389" s="15">
        <v>0</v>
      </c>
      <c r="P389" s="102">
        <v>796</v>
      </c>
      <c r="Q389" s="8" t="s">
        <v>41</v>
      </c>
      <c r="R389" s="5">
        <v>1</v>
      </c>
      <c r="S389" s="9">
        <f>T389/R389</f>
        <v>7200000</v>
      </c>
      <c r="T389" s="9">
        <v>7200000</v>
      </c>
      <c r="U389" s="9">
        <f>T389*1.12</f>
        <v>8064000.0000000009</v>
      </c>
      <c r="V389" s="5" t="s">
        <v>42</v>
      </c>
      <c r="W389" s="2">
        <v>2014</v>
      </c>
      <c r="X389" s="5" t="s">
        <v>10142</v>
      </c>
    </row>
    <row r="390" spans="1:24" ht="63.75" outlineLevel="1" x14ac:dyDescent="0.25">
      <c r="A390" s="2" t="s">
        <v>1517</v>
      </c>
      <c r="B390" s="3" t="s">
        <v>27</v>
      </c>
      <c r="C390" s="5" t="s">
        <v>1106</v>
      </c>
      <c r="D390" s="5" t="s">
        <v>1107</v>
      </c>
      <c r="E390" s="5" t="s">
        <v>1108</v>
      </c>
      <c r="F390" s="5" t="s">
        <v>1109</v>
      </c>
      <c r="G390" s="5" t="s">
        <v>29</v>
      </c>
      <c r="H390" s="5">
        <v>0</v>
      </c>
      <c r="I390" s="2">
        <v>710000000</v>
      </c>
      <c r="J390" s="2" t="s">
        <v>11537</v>
      </c>
      <c r="K390" s="14" t="s">
        <v>1034</v>
      </c>
      <c r="L390" s="2" t="s">
        <v>1150</v>
      </c>
      <c r="M390" s="5" t="s">
        <v>32</v>
      </c>
      <c r="N390" s="5" t="s">
        <v>1460</v>
      </c>
      <c r="O390" s="15">
        <v>0</v>
      </c>
      <c r="P390" s="102">
        <v>796</v>
      </c>
      <c r="Q390" s="8" t="s">
        <v>41</v>
      </c>
      <c r="R390" s="5">
        <v>1</v>
      </c>
      <c r="S390" s="9">
        <f>T390/R390</f>
        <v>536000</v>
      </c>
      <c r="T390" s="9">
        <v>536000</v>
      </c>
      <c r="U390" s="9">
        <f t="shared" si="23"/>
        <v>600320</v>
      </c>
      <c r="V390" s="5" t="s">
        <v>42</v>
      </c>
      <c r="W390" s="2">
        <v>2014</v>
      </c>
      <c r="X390" s="5"/>
    </row>
    <row r="391" spans="1:24" ht="63.75" outlineLevel="1" x14ac:dyDescent="0.25">
      <c r="A391" s="2" t="s">
        <v>1518</v>
      </c>
      <c r="B391" s="88" t="s">
        <v>27</v>
      </c>
      <c r="C391" s="5" t="s">
        <v>9250</v>
      </c>
      <c r="D391" s="5" t="s">
        <v>1105</v>
      </c>
      <c r="E391" s="5" t="s">
        <v>9251</v>
      </c>
      <c r="F391" s="5" t="s">
        <v>9254</v>
      </c>
      <c r="G391" s="5" t="s">
        <v>343</v>
      </c>
      <c r="H391" s="5">
        <v>0</v>
      </c>
      <c r="I391" s="2">
        <v>710000000</v>
      </c>
      <c r="J391" s="2" t="s">
        <v>11537</v>
      </c>
      <c r="K391" s="14" t="s">
        <v>1034</v>
      </c>
      <c r="L391" s="2" t="s">
        <v>1151</v>
      </c>
      <c r="M391" s="5" t="s">
        <v>32</v>
      </c>
      <c r="N391" s="5" t="s">
        <v>9980</v>
      </c>
      <c r="O391" s="15">
        <v>0</v>
      </c>
      <c r="P391" s="102">
        <v>796</v>
      </c>
      <c r="Q391" s="8" t="s">
        <v>41</v>
      </c>
      <c r="R391" s="5">
        <v>1</v>
      </c>
      <c r="S391" s="9">
        <v>0</v>
      </c>
      <c r="T391" s="9">
        <v>0</v>
      </c>
      <c r="U391" s="9">
        <v>0</v>
      </c>
      <c r="V391" s="5" t="s">
        <v>42</v>
      </c>
      <c r="W391" s="2">
        <v>2014</v>
      </c>
      <c r="X391" s="5"/>
    </row>
    <row r="392" spans="1:24" ht="63.75" outlineLevel="1" x14ac:dyDescent="0.25">
      <c r="A392" s="2" t="s">
        <v>10148</v>
      </c>
      <c r="B392" s="88" t="s">
        <v>27</v>
      </c>
      <c r="C392" s="5" t="s">
        <v>9250</v>
      </c>
      <c r="D392" s="5" t="s">
        <v>1105</v>
      </c>
      <c r="E392" s="5" t="s">
        <v>9251</v>
      </c>
      <c r="F392" s="5" t="s">
        <v>9254</v>
      </c>
      <c r="G392" s="5" t="s">
        <v>343</v>
      </c>
      <c r="H392" s="5">
        <v>0</v>
      </c>
      <c r="I392" s="2">
        <v>710000000</v>
      </c>
      <c r="J392" s="2" t="s">
        <v>11537</v>
      </c>
      <c r="K392" s="14" t="s">
        <v>1034</v>
      </c>
      <c r="L392" s="2" t="s">
        <v>1151</v>
      </c>
      <c r="M392" s="5" t="s">
        <v>32</v>
      </c>
      <c r="N392" s="5" t="s">
        <v>11012</v>
      </c>
      <c r="O392" s="15">
        <v>0</v>
      </c>
      <c r="P392" s="102">
        <v>796</v>
      </c>
      <c r="Q392" s="8" t="s">
        <v>41</v>
      </c>
      <c r="R392" s="5">
        <v>1</v>
      </c>
      <c r="S392" s="9">
        <f>T392/R392</f>
        <v>7200000</v>
      </c>
      <c r="T392" s="9">
        <v>7200000</v>
      </c>
      <c r="U392" s="9">
        <f t="shared" ref="U392:U397" si="24">T392*1.12</f>
        <v>8064000.0000000009</v>
      </c>
      <c r="V392" s="5" t="s">
        <v>42</v>
      </c>
      <c r="W392" s="2">
        <v>2014</v>
      </c>
      <c r="X392" s="5" t="s">
        <v>11013</v>
      </c>
    </row>
    <row r="393" spans="1:24" ht="63.75" outlineLevel="1" x14ac:dyDescent="0.25">
      <c r="A393" s="2" t="s">
        <v>1519</v>
      </c>
      <c r="B393" s="88" t="s">
        <v>27</v>
      </c>
      <c r="C393" s="5" t="s">
        <v>9252</v>
      </c>
      <c r="D393" s="5" t="s">
        <v>1110</v>
      </c>
      <c r="E393" s="5" t="s">
        <v>9253</v>
      </c>
      <c r="F393" s="5" t="s">
        <v>10149</v>
      </c>
      <c r="G393" s="5" t="s">
        <v>343</v>
      </c>
      <c r="H393" s="5">
        <v>0</v>
      </c>
      <c r="I393" s="2">
        <v>710000000</v>
      </c>
      <c r="J393" s="2" t="s">
        <v>11537</v>
      </c>
      <c r="K393" s="14" t="s">
        <v>1034</v>
      </c>
      <c r="L393" s="5" t="s">
        <v>1147</v>
      </c>
      <c r="M393" s="5" t="s">
        <v>32</v>
      </c>
      <c r="N393" s="5" t="s">
        <v>9980</v>
      </c>
      <c r="O393" s="15">
        <v>0</v>
      </c>
      <c r="P393" s="102">
        <v>796</v>
      </c>
      <c r="Q393" s="8" t="s">
        <v>41</v>
      </c>
      <c r="R393" s="5">
        <v>1</v>
      </c>
      <c r="S393" s="9">
        <v>0</v>
      </c>
      <c r="T393" s="9">
        <v>0</v>
      </c>
      <c r="U393" s="9">
        <f t="shared" si="24"/>
        <v>0</v>
      </c>
      <c r="V393" s="5" t="s">
        <v>42</v>
      </c>
      <c r="W393" s="2">
        <v>2014</v>
      </c>
      <c r="X393" s="5"/>
    </row>
    <row r="394" spans="1:24" ht="63.75" outlineLevel="1" x14ac:dyDescent="0.25">
      <c r="A394" s="2" t="s">
        <v>10150</v>
      </c>
      <c r="B394" s="88" t="s">
        <v>27</v>
      </c>
      <c r="C394" s="5" t="s">
        <v>9252</v>
      </c>
      <c r="D394" s="5" t="s">
        <v>1110</v>
      </c>
      <c r="E394" s="5" t="s">
        <v>9253</v>
      </c>
      <c r="F394" s="5" t="s">
        <v>10149</v>
      </c>
      <c r="G394" s="5" t="s">
        <v>343</v>
      </c>
      <c r="H394" s="5">
        <v>0</v>
      </c>
      <c r="I394" s="2">
        <v>710000000</v>
      </c>
      <c r="J394" s="2" t="s">
        <v>11537</v>
      </c>
      <c r="K394" s="14" t="s">
        <v>1034</v>
      </c>
      <c r="L394" s="5" t="s">
        <v>1147</v>
      </c>
      <c r="M394" s="5" t="s">
        <v>32</v>
      </c>
      <c r="N394" s="5" t="s">
        <v>9980</v>
      </c>
      <c r="O394" s="15">
        <v>0</v>
      </c>
      <c r="P394" s="102">
        <v>796</v>
      </c>
      <c r="Q394" s="8" t="s">
        <v>41</v>
      </c>
      <c r="R394" s="5">
        <v>1</v>
      </c>
      <c r="S394" s="9">
        <v>0</v>
      </c>
      <c r="T394" s="9">
        <v>0</v>
      </c>
      <c r="U394" s="9">
        <f t="shared" si="24"/>
        <v>0</v>
      </c>
      <c r="V394" s="5" t="s">
        <v>42</v>
      </c>
      <c r="W394" s="2">
        <v>2014</v>
      </c>
      <c r="X394" s="5" t="s">
        <v>10142</v>
      </c>
    </row>
    <row r="395" spans="1:24" ht="63.75" outlineLevel="1" x14ac:dyDescent="0.25">
      <c r="A395" s="2" t="s">
        <v>10985</v>
      </c>
      <c r="B395" s="88" t="s">
        <v>27</v>
      </c>
      <c r="C395" s="5" t="s">
        <v>9252</v>
      </c>
      <c r="D395" s="5" t="s">
        <v>1110</v>
      </c>
      <c r="E395" s="5" t="s">
        <v>9253</v>
      </c>
      <c r="F395" s="5" t="s">
        <v>10149</v>
      </c>
      <c r="G395" s="5" t="s">
        <v>343</v>
      </c>
      <c r="H395" s="5">
        <v>0</v>
      </c>
      <c r="I395" s="2">
        <v>710000000</v>
      </c>
      <c r="J395" s="2" t="s">
        <v>11537</v>
      </c>
      <c r="K395" s="14" t="s">
        <v>6016</v>
      </c>
      <c r="L395" s="5" t="s">
        <v>1147</v>
      </c>
      <c r="M395" s="5" t="s">
        <v>32</v>
      </c>
      <c r="N395" s="5" t="s">
        <v>10997</v>
      </c>
      <c r="O395" s="15" t="s">
        <v>10987</v>
      </c>
      <c r="P395" s="102">
        <v>796</v>
      </c>
      <c r="Q395" s="8" t="s">
        <v>41</v>
      </c>
      <c r="R395" s="5">
        <v>1</v>
      </c>
      <c r="S395" s="9">
        <v>7072000</v>
      </c>
      <c r="T395" s="9">
        <v>7072000</v>
      </c>
      <c r="U395" s="9">
        <f t="shared" si="24"/>
        <v>7920640.0000000009</v>
      </c>
      <c r="V395" s="5" t="s">
        <v>42</v>
      </c>
      <c r="W395" s="2">
        <v>2014</v>
      </c>
      <c r="X395" s="5" t="s">
        <v>11170</v>
      </c>
    </row>
    <row r="396" spans="1:24" ht="63.75" outlineLevel="1" x14ac:dyDescent="0.25">
      <c r="A396" s="2" t="s">
        <v>1520</v>
      </c>
      <c r="B396" s="88" t="s">
        <v>27</v>
      </c>
      <c r="C396" s="5" t="s">
        <v>9250</v>
      </c>
      <c r="D396" s="5" t="s">
        <v>1105</v>
      </c>
      <c r="E396" s="5" t="s">
        <v>9251</v>
      </c>
      <c r="F396" s="5" t="s">
        <v>9255</v>
      </c>
      <c r="G396" s="5" t="s">
        <v>343</v>
      </c>
      <c r="H396" s="5">
        <v>0</v>
      </c>
      <c r="I396" s="2">
        <v>710000000</v>
      </c>
      <c r="J396" s="2" t="s">
        <v>11537</v>
      </c>
      <c r="K396" s="14" t="s">
        <v>1034</v>
      </c>
      <c r="L396" s="2" t="s">
        <v>1139</v>
      </c>
      <c r="M396" s="5" t="s">
        <v>32</v>
      </c>
      <c r="N396" s="5" t="s">
        <v>9980</v>
      </c>
      <c r="O396" s="15">
        <v>0</v>
      </c>
      <c r="P396" s="102">
        <v>796</v>
      </c>
      <c r="Q396" s="8" t="s">
        <v>41</v>
      </c>
      <c r="R396" s="5">
        <v>2</v>
      </c>
      <c r="S396" s="9">
        <v>0</v>
      </c>
      <c r="T396" s="9">
        <v>0</v>
      </c>
      <c r="U396" s="9">
        <f t="shared" si="24"/>
        <v>0</v>
      </c>
      <c r="V396" s="5" t="s">
        <v>42</v>
      </c>
      <c r="W396" s="2">
        <v>2014</v>
      </c>
      <c r="X396" s="5"/>
    </row>
    <row r="397" spans="1:24" ht="63.75" outlineLevel="1" x14ac:dyDescent="0.25">
      <c r="A397" s="2" t="s">
        <v>10151</v>
      </c>
      <c r="B397" s="88" t="s">
        <v>27</v>
      </c>
      <c r="C397" s="5" t="s">
        <v>9250</v>
      </c>
      <c r="D397" s="5" t="s">
        <v>1105</v>
      </c>
      <c r="E397" s="5" t="s">
        <v>9251</v>
      </c>
      <c r="F397" s="5" t="s">
        <v>9255</v>
      </c>
      <c r="G397" s="5" t="s">
        <v>343</v>
      </c>
      <c r="H397" s="5">
        <v>0</v>
      </c>
      <c r="I397" s="2">
        <v>710000000</v>
      </c>
      <c r="J397" s="2" t="s">
        <v>11537</v>
      </c>
      <c r="K397" s="14" t="s">
        <v>1034</v>
      </c>
      <c r="L397" s="2" t="s">
        <v>1139</v>
      </c>
      <c r="M397" s="5" t="s">
        <v>32</v>
      </c>
      <c r="N397" s="5" t="s">
        <v>11012</v>
      </c>
      <c r="O397" s="15">
        <v>0</v>
      </c>
      <c r="P397" s="102">
        <v>796</v>
      </c>
      <c r="Q397" s="8" t="s">
        <v>41</v>
      </c>
      <c r="R397" s="5">
        <v>2</v>
      </c>
      <c r="S397" s="9">
        <f>T397/R397</f>
        <v>7200000</v>
      </c>
      <c r="T397" s="9">
        <v>14400000</v>
      </c>
      <c r="U397" s="9">
        <f t="shared" si="24"/>
        <v>16128000.000000002</v>
      </c>
      <c r="V397" s="5" t="s">
        <v>42</v>
      </c>
      <c r="W397" s="2">
        <v>2014</v>
      </c>
      <c r="X397" s="5" t="s">
        <v>11013</v>
      </c>
    </row>
    <row r="398" spans="1:24" ht="165.75" outlineLevel="1" x14ac:dyDescent="0.25">
      <c r="A398" s="2" t="s">
        <v>1521</v>
      </c>
      <c r="B398" s="3" t="s">
        <v>27</v>
      </c>
      <c r="C398" s="5" t="s">
        <v>1111</v>
      </c>
      <c r="D398" s="5" t="s">
        <v>1112</v>
      </c>
      <c r="E398" s="5" t="s">
        <v>1113</v>
      </c>
      <c r="F398" s="5" t="s">
        <v>1114</v>
      </c>
      <c r="G398" s="5" t="s">
        <v>29</v>
      </c>
      <c r="H398" s="5">
        <v>0</v>
      </c>
      <c r="I398" s="2">
        <v>710000000</v>
      </c>
      <c r="J398" s="2" t="s">
        <v>11537</v>
      </c>
      <c r="K398" s="14" t="s">
        <v>1034</v>
      </c>
      <c r="L398" s="2" t="s">
        <v>1197</v>
      </c>
      <c r="M398" s="5" t="s">
        <v>32</v>
      </c>
      <c r="N398" s="5" t="s">
        <v>8558</v>
      </c>
      <c r="O398" s="15">
        <v>0</v>
      </c>
      <c r="P398" s="102">
        <v>796</v>
      </c>
      <c r="Q398" s="8" t="s">
        <v>41</v>
      </c>
      <c r="R398" s="5">
        <v>1</v>
      </c>
      <c r="S398" s="9">
        <v>0</v>
      </c>
      <c r="T398" s="9">
        <v>0</v>
      </c>
      <c r="U398" s="9">
        <f t="shared" si="23"/>
        <v>0</v>
      </c>
      <c r="V398" s="5" t="s">
        <v>42</v>
      </c>
      <c r="W398" s="2">
        <v>2014</v>
      </c>
      <c r="X398" s="5"/>
    </row>
    <row r="399" spans="1:24" ht="165.75" outlineLevel="1" x14ac:dyDescent="0.25">
      <c r="A399" s="2" t="s">
        <v>11087</v>
      </c>
      <c r="B399" s="25" t="s">
        <v>27</v>
      </c>
      <c r="C399" s="5" t="s">
        <v>1111</v>
      </c>
      <c r="D399" s="5" t="s">
        <v>1112</v>
      </c>
      <c r="E399" s="5" t="s">
        <v>1113</v>
      </c>
      <c r="F399" s="5" t="s">
        <v>1114</v>
      </c>
      <c r="G399" s="5" t="s">
        <v>29</v>
      </c>
      <c r="H399" s="5">
        <v>0</v>
      </c>
      <c r="I399" s="2">
        <v>710000000</v>
      </c>
      <c r="J399" s="2" t="s">
        <v>11537</v>
      </c>
      <c r="K399" s="14" t="s">
        <v>58</v>
      </c>
      <c r="L399" s="2" t="s">
        <v>1197</v>
      </c>
      <c r="M399" s="5" t="s">
        <v>32</v>
      </c>
      <c r="N399" s="5" t="s">
        <v>11088</v>
      </c>
      <c r="O399" s="15">
        <v>0</v>
      </c>
      <c r="P399" s="102">
        <v>796</v>
      </c>
      <c r="Q399" s="8" t="s">
        <v>41</v>
      </c>
      <c r="R399" s="5">
        <v>1</v>
      </c>
      <c r="S399" s="9">
        <f>T399/R399</f>
        <v>22884000</v>
      </c>
      <c r="T399" s="9">
        <v>22884000</v>
      </c>
      <c r="U399" s="9">
        <f t="shared" si="23"/>
        <v>25630080.000000004</v>
      </c>
      <c r="V399" s="5" t="s">
        <v>42</v>
      </c>
      <c r="W399" s="2">
        <v>2014</v>
      </c>
      <c r="X399" s="5" t="s">
        <v>10795</v>
      </c>
    </row>
    <row r="400" spans="1:24" ht="63.75" outlineLevel="1" x14ac:dyDescent="0.25">
      <c r="A400" s="2" t="s">
        <v>1522</v>
      </c>
      <c r="B400" s="3" t="s">
        <v>27</v>
      </c>
      <c r="C400" s="5" t="s">
        <v>1115</v>
      </c>
      <c r="D400" s="5" t="s">
        <v>1116</v>
      </c>
      <c r="E400" s="5" t="s">
        <v>1117</v>
      </c>
      <c r="F400" s="5" t="s">
        <v>1118</v>
      </c>
      <c r="G400" s="5" t="s">
        <v>343</v>
      </c>
      <c r="H400" s="5">
        <v>0</v>
      </c>
      <c r="I400" s="2">
        <v>710000000</v>
      </c>
      <c r="J400" s="2" t="s">
        <v>11537</v>
      </c>
      <c r="K400" s="5" t="s">
        <v>4986</v>
      </c>
      <c r="L400" s="2" t="s">
        <v>1140</v>
      </c>
      <c r="M400" s="5" t="s">
        <v>32</v>
      </c>
      <c r="N400" s="5" t="s">
        <v>1456</v>
      </c>
      <c r="O400" s="15">
        <v>0</v>
      </c>
      <c r="P400" s="102">
        <v>796</v>
      </c>
      <c r="Q400" s="8" t="s">
        <v>41</v>
      </c>
      <c r="R400" s="5">
        <v>200</v>
      </c>
      <c r="S400" s="9">
        <v>0</v>
      </c>
      <c r="T400" s="9">
        <v>0</v>
      </c>
      <c r="U400" s="9">
        <f t="shared" si="23"/>
        <v>0</v>
      </c>
      <c r="V400" s="5" t="s">
        <v>42</v>
      </c>
      <c r="W400" s="2">
        <v>2014</v>
      </c>
      <c r="X400" s="5"/>
    </row>
    <row r="401" spans="1:24" ht="63.75" outlineLevel="1" x14ac:dyDescent="0.25">
      <c r="A401" s="2" t="s">
        <v>11011</v>
      </c>
      <c r="B401" s="3" t="s">
        <v>27</v>
      </c>
      <c r="C401" s="5" t="s">
        <v>1115</v>
      </c>
      <c r="D401" s="5" t="s">
        <v>1116</v>
      </c>
      <c r="E401" s="5" t="s">
        <v>1117</v>
      </c>
      <c r="F401" s="5" t="s">
        <v>1118</v>
      </c>
      <c r="G401" s="5" t="s">
        <v>343</v>
      </c>
      <c r="H401" s="5">
        <v>0</v>
      </c>
      <c r="I401" s="2">
        <v>710000000</v>
      </c>
      <c r="J401" s="2" t="s">
        <v>11537</v>
      </c>
      <c r="K401" s="5" t="s">
        <v>6017</v>
      </c>
      <c r="L401" s="2" t="s">
        <v>1140</v>
      </c>
      <c r="M401" s="5" t="s">
        <v>32</v>
      </c>
      <c r="N401" s="5" t="s">
        <v>10994</v>
      </c>
      <c r="O401" s="15">
        <v>0</v>
      </c>
      <c r="P401" s="102">
        <v>796</v>
      </c>
      <c r="Q401" s="8" t="s">
        <v>41</v>
      </c>
      <c r="R401" s="80">
        <v>200</v>
      </c>
      <c r="S401" s="9">
        <f>T401/200</f>
        <v>9607500</v>
      </c>
      <c r="T401" s="9">
        <v>1921500000</v>
      </c>
      <c r="U401" s="9">
        <f t="shared" si="23"/>
        <v>2152080000</v>
      </c>
      <c r="V401" s="5" t="s">
        <v>42</v>
      </c>
      <c r="W401" s="2">
        <v>2014</v>
      </c>
      <c r="X401" s="2" t="s">
        <v>11399</v>
      </c>
    </row>
    <row r="402" spans="1:24" ht="54.75" customHeight="1" outlineLevel="1" x14ac:dyDescent="0.25">
      <c r="A402" s="2" t="s">
        <v>1523</v>
      </c>
      <c r="B402" s="3" t="s">
        <v>27</v>
      </c>
      <c r="C402" s="10" t="s">
        <v>1155</v>
      </c>
      <c r="D402" s="10" t="s">
        <v>1156</v>
      </c>
      <c r="E402" s="10" t="s">
        <v>1157</v>
      </c>
      <c r="F402" s="5" t="s">
        <v>1119</v>
      </c>
      <c r="G402" s="5" t="s">
        <v>343</v>
      </c>
      <c r="H402" s="5">
        <v>0</v>
      </c>
      <c r="I402" s="2">
        <v>710000000</v>
      </c>
      <c r="J402" s="2" t="s">
        <v>11537</v>
      </c>
      <c r="K402" s="5" t="s">
        <v>6164</v>
      </c>
      <c r="L402" s="2" t="s">
        <v>1197</v>
      </c>
      <c r="M402" s="5" t="s">
        <v>32</v>
      </c>
      <c r="N402" s="5" t="s">
        <v>1457</v>
      </c>
      <c r="O402" s="15">
        <v>0</v>
      </c>
      <c r="P402" s="102">
        <v>796</v>
      </c>
      <c r="Q402" s="8" t="s">
        <v>41</v>
      </c>
      <c r="R402" s="5">
        <v>1</v>
      </c>
      <c r="S402" s="9">
        <v>0</v>
      </c>
      <c r="T402" s="9">
        <v>0</v>
      </c>
      <c r="U402" s="9">
        <f t="shared" si="23"/>
        <v>0</v>
      </c>
      <c r="V402" s="5" t="s">
        <v>42</v>
      </c>
      <c r="W402" s="2">
        <v>2014</v>
      </c>
      <c r="X402" s="5"/>
    </row>
    <row r="403" spans="1:24" ht="75" customHeight="1" outlineLevel="1" x14ac:dyDescent="0.25">
      <c r="A403" s="2" t="s">
        <v>11089</v>
      </c>
      <c r="B403" s="3" t="s">
        <v>27</v>
      </c>
      <c r="C403" s="10" t="s">
        <v>1155</v>
      </c>
      <c r="D403" s="10" t="s">
        <v>1156</v>
      </c>
      <c r="E403" s="10" t="s">
        <v>1157</v>
      </c>
      <c r="F403" s="5" t="s">
        <v>1119</v>
      </c>
      <c r="G403" s="5" t="s">
        <v>343</v>
      </c>
      <c r="H403" s="5">
        <v>0</v>
      </c>
      <c r="I403" s="2">
        <v>710000000</v>
      </c>
      <c r="J403" s="2" t="s">
        <v>11537</v>
      </c>
      <c r="K403" s="5" t="s">
        <v>6161</v>
      </c>
      <c r="L403" s="2" t="s">
        <v>1197</v>
      </c>
      <c r="M403" s="5" t="s">
        <v>32</v>
      </c>
      <c r="N403" s="5" t="s">
        <v>11021</v>
      </c>
      <c r="O403" s="15">
        <v>0</v>
      </c>
      <c r="P403" s="102">
        <v>796</v>
      </c>
      <c r="Q403" s="8" t="s">
        <v>41</v>
      </c>
      <c r="R403" s="5">
        <v>1</v>
      </c>
      <c r="S403" s="9">
        <f>T403/R403</f>
        <v>10000000</v>
      </c>
      <c r="T403" s="9">
        <v>10000000</v>
      </c>
      <c r="U403" s="9">
        <f t="shared" si="23"/>
        <v>11200000.000000002</v>
      </c>
      <c r="V403" s="5" t="s">
        <v>42</v>
      </c>
      <c r="W403" s="2">
        <v>2014</v>
      </c>
      <c r="X403" s="5" t="s">
        <v>10795</v>
      </c>
    </row>
    <row r="404" spans="1:24" ht="63.75" outlineLevel="1" x14ac:dyDescent="0.25">
      <c r="A404" s="2" t="s">
        <v>1524</v>
      </c>
      <c r="B404" s="3" t="s">
        <v>27</v>
      </c>
      <c r="C404" s="5" t="s">
        <v>1120</v>
      </c>
      <c r="D404" s="5" t="s">
        <v>1121</v>
      </c>
      <c r="E404" s="5" t="s">
        <v>11005</v>
      </c>
      <c r="F404" s="5" t="s">
        <v>1122</v>
      </c>
      <c r="G404" s="5" t="s">
        <v>343</v>
      </c>
      <c r="H404" s="5">
        <v>0</v>
      </c>
      <c r="I404" s="2">
        <v>710000000</v>
      </c>
      <c r="J404" s="2" t="s">
        <v>11537</v>
      </c>
      <c r="K404" s="5" t="s">
        <v>116</v>
      </c>
      <c r="L404" s="2" t="s">
        <v>1197</v>
      </c>
      <c r="M404" s="5" t="s">
        <v>32</v>
      </c>
      <c r="N404" s="5" t="s">
        <v>8562</v>
      </c>
      <c r="O404" s="15">
        <v>0</v>
      </c>
      <c r="P404" s="102">
        <v>796</v>
      </c>
      <c r="Q404" s="8" t="s">
        <v>41</v>
      </c>
      <c r="R404" s="5">
        <v>1</v>
      </c>
      <c r="S404" s="9">
        <v>0</v>
      </c>
      <c r="T404" s="9">
        <v>0</v>
      </c>
      <c r="U404" s="9">
        <f t="shared" si="23"/>
        <v>0</v>
      </c>
      <c r="V404" s="5" t="s">
        <v>42</v>
      </c>
      <c r="W404" s="2">
        <v>2014</v>
      </c>
      <c r="X404" s="5" t="s">
        <v>10152</v>
      </c>
    </row>
    <row r="405" spans="1:24" ht="64.5" customHeight="1" outlineLevel="1" x14ac:dyDescent="0.25">
      <c r="A405" s="2" t="s">
        <v>1525</v>
      </c>
      <c r="B405" s="3" t="s">
        <v>27</v>
      </c>
      <c r="C405" s="5" t="s">
        <v>11656</v>
      </c>
      <c r="D405" s="10" t="s">
        <v>1112</v>
      </c>
      <c r="E405" s="10" t="s">
        <v>1113</v>
      </c>
      <c r="F405" s="5" t="s">
        <v>1123</v>
      </c>
      <c r="G405" s="5" t="s">
        <v>29</v>
      </c>
      <c r="H405" s="5">
        <v>0</v>
      </c>
      <c r="I405" s="2">
        <v>710000000</v>
      </c>
      <c r="J405" s="2" t="s">
        <v>11537</v>
      </c>
      <c r="K405" s="5" t="s">
        <v>1450</v>
      </c>
      <c r="L405" s="2" t="s">
        <v>1197</v>
      </c>
      <c r="M405" s="2" t="s">
        <v>32</v>
      </c>
      <c r="N405" s="5" t="s">
        <v>1457</v>
      </c>
      <c r="O405" s="15">
        <v>0</v>
      </c>
      <c r="P405" s="102">
        <v>796</v>
      </c>
      <c r="Q405" s="5" t="s">
        <v>41</v>
      </c>
      <c r="R405" s="5">
        <v>1</v>
      </c>
      <c r="S405" s="9">
        <v>0</v>
      </c>
      <c r="T405" s="9">
        <v>0</v>
      </c>
      <c r="U405" s="9">
        <f t="shared" si="23"/>
        <v>0</v>
      </c>
      <c r="V405" s="5" t="s">
        <v>42</v>
      </c>
      <c r="W405" s="2">
        <v>2014</v>
      </c>
      <c r="X405" s="5"/>
    </row>
    <row r="406" spans="1:24" ht="52.5" customHeight="1" outlineLevel="1" x14ac:dyDescent="0.25">
      <c r="A406" s="2" t="s">
        <v>11090</v>
      </c>
      <c r="B406" s="3" t="s">
        <v>27</v>
      </c>
      <c r="C406" s="5" t="s">
        <v>11656</v>
      </c>
      <c r="D406" s="10" t="s">
        <v>1112</v>
      </c>
      <c r="E406" s="10" t="s">
        <v>1113</v>
      </c>
      <c r="F406" s="5" t="s">
        <v>1123</v>
      </c>
      <c r="G406" s="5" t="s">
        <v>350</v>
      </c>
      <c r="H406" s="5">
        <v>0</v>
      </c>
      <c r="I406" s="2">
        <v>710000000</v>
      </c>
      <c r="J406" s="2" t="s">
        <v>11537</v>
      </c>
      <c r="K406" s="14" t="s">
        <v>6161</v>
      </c>
      <c r="L406" s="2" t="s">
        <v>1197</v>
      </c>
      <c r="M406" s="2" t="s">
        <v>32</v>
      </c>
      <c r="N406" s="2" t="s">
        <v>10994</v>
      </c>
      <c r="O406" s="15">
        <v>0</v>
      </c>
      <c r="P406" s="102">
        <v>796</v>
      </c>
      <c r="Q406" s="5" t="s">
        <v>41</v>
      </c>
      <c r="R406" s="5">
        <v>1</v>
      </c>
      <c r="S406" s="9">
        <v>0</v>
      </c>
      <c r="T406" s="9">
        <v>0</v>
      </c>
      <c r="U406" s="9">
        <f t="shared" si="23"/>
        <v>0</v>
      </c>
      <c r="V406" s="5" t="s">
        <v>42</v>
      </c>
      <c r="W406" s="2">
        <v>2014</v>
      </c>
      <c r="X406" s="5" t="s">
        <v>11173</v>
      </c>
    </row>
    <row r="407" spans="1:24" ht="99.75" customHeight="1" outlineLevel="1" x14ac:dyDescent="0.25">
      <c r="A407" s="2" t="s">
        <v>11668</v>
      </c>
      <c r="B407" s="3" t="s">
        <v>27</v>
      </c>
      <c r="C407" s="5" t="s">
        <v>11669</v>
      </c>
      <c r="D407" s="10" t="s">
        <v>11670</v>
      </c>
      <c r="E407" s="10" t="s">
        <v>11671</v>
      </c>
      <c r="F407" s="5" t="s">
        <v>11672</v>
      </c>
      <c r="G407" s="5" t="s">
        <v>350</v>
      </c>
      <c r="H407" s="5">
        <v>0</v>
      </c>
      <c r="I407" s="2">
        <v>710000000</v>
      </c>
      <c r="J407" s="2" t="s">
        <v>11537</v>
      </c>
      <c r="K407" s="14" t="s">
        <v>6017</v>
      </c>
      <c r="L407" s="2" t="s">
        <v>1197</v>
      </c>
      <c r="M407" s="2" t="s">
        <v>32</v>
      </c>
      <c r="N407" s="2" t="s">
        <v>11093</v>
      </c>
      <c r="O407" s="15" t="s">
        <v>67</v>
      </c>
      <c r="P407" s="102">
        <v>839</v>
      </c>
      <c r="Q407" s="5" t="s">
        <v>1838</v>
      </c>
      <c r="R407" s="5">
        <v>1</v>
      </c>
      <c r="S407" s="9">
        <v>3000000</v>
      </c>
      <c r="T407" s="9">
        <f>S407*R407</f>
        <v>3000000</v>
      </c>
      <c r="U407" s="9">
        <f t="shared" si="23"/>
        <v>3360000.0000000005</v>
      </c>
      <c r="V407" s="5" t="s">
        <v>42</v>
      </c>
      <c r="W407" s="2">
        <v>2014</v>
      </c>
      <c r="X407" s="5" t="s">
        <v>11679</v>
      </c>
    </row>
    <row r="408" spans="1:24" ht="89.25" outlineLevel="1" x14ac:dyDescent="0.25">
      <c r="A408" s="2" t="s">
        <v>1526</v>
      </c>
      <c r="B408" s="3" t="s">
        <v>27</v>
      </c>
      <c r="C408" s="43" t="s">
        <v>1025</v>
      </c>
      <c r="D408" s="43" t="s">
        <v>1026</v>
      </c>
      <c r="E408" s="43" t="s">
        <v>1027</v>
      </c>
      <c r="F408" s="5" t="s">
        <v>1028</v>
      </c>
      <c r="G408" s="2" t="s">
        <v>29</v>
      </c>
      <c r="H408" s="4">
        <v>0</v>
      </c>
      <c r="I408" s="2">
        <v>710000000</v>
      </c>
      <c r="J408" s="2" t="s">
        <v>11537</v>
      </c>
      <c r="K408" s="2" t="s">
        <v>1138</v>
      </c>
      <c r="L408" s="2" t="s">
        <v>30</v>
      </c>
      <c r="M408" s="6" t="s">
        <v>32</v>
      </c>
      <c r="N408" s="2" t="s">
        <v>47</v>
      </c>
      <c r="O408" s="15" t="s">
        <v>33</v>
      </c>
      <c r="P408" s="36" t="s">
        <v>945</v>
      </c>
      <c r="Q408" s="2" t="s">
        <v>946</v>
      </c>
      <c r="R408" s="2">
        <v>1220</v>
      </c>
      <c r="S408" s="9">
        <v>400</v>
      </c>
      <c r="T408" s="9">
        <v>0</v>
      </c>
      <c r="U408" s="9">
        <v>0</v>
      </c>
      <c r="V408" s="2" t="s">
        <v>42</v>
      </c>
      <c r="W408" s="2">
        <v>2014</v>
      </c>
      <c r="X408" s="2"/>
    </row>
    <row r="409" spans="1:24" ht="89.25" outlineLevel="1" x14ac:dyDescent="0.25">
      <c r="A409" s="2" t="s">
        <v>12505</v>
      </c>
      <c r="B409" s="3" t="s">
        <v>27</v>
      </c>
      <c r="C409" s="43" t="s">
        <v>1025</v>
      </c>
      <c r="D409" s="43" t="s">
        <v>1026</v>
      </c>
      <c r="E409" s="43" t="s">
        <v>1027</v>
      </c>
      <c r="F409" s="5" t="s">
        <v>1028</v>
      </c>
      <c r="G409" s="2" t="s">
        <v>29</v>
      </c>
      <c r="H409" s="4">
        <v>100</v>
      </c>
      <c r="I409" s="2">
        <v>710000000</v>
      </c>
      <c r="J409" s="2" t="s">
        <v>11537</v>
      </c>
      <c r="K409" s="2" t="s">
        <v>1138</v>
      </c>
      <c r="L409" s="2" t="s">
        <v>30</v>
      </c>
      <c r="M409" s="6" t="s">
        <v>32</v>
      </c>
      <c r="N409" s="2" t="s">
        <v>453</v>
      </c>
      <c r="O409" s="15" t="s">
        <v>33</v>
      </c>
      <c r="P409" s="36" t="s">
        <v>945</v>
      </c>
      <c r="Q409" s="2" t="s">
        <v>946</v>
      </c>
      <c r="R409" s="2">
        <v>975</v>
      </c>
      <c r="S409" s="9">
        <v>400</v>
      </c>
      <c r="T409" s="9">
        <v>390000</v>
      </c>
      <c r="U409" s="9">
        <v>436800</v>
      </c>
      <c r="V409" s="2" t="s">
        <v>42</v>
      </c>
      <c r="W409" s="2">
        <v>2014</v>
      </c>
      <c r="X409" s="2" t="s">
        <v>12506</v>
      </c>
    </row>
    <row r="410" spans="1:24" ht="89.25" outlineLevel="1" x14ac:dyDescent="0.25">
      <c r="A410" s="2" t="s">
        <v>1527</v>
      </c>
      <c r="B410" s="3" t="s">
        <v>27</v>
      </c>
      <c r="C410" s="43" t="s">
        <v>1025</v>
      </c>
      <c r="D410" s="43" t="s">
        <v>1026</v>
      </c>
      <c r="E410" s="43" t="s">
        <v>1027</v>
      </c>
      <c r="F410" s="5" t="s">
        <v>1028</v>
      </c>
      <c r="G410" s="2" t="s">
        <v>29</v>
      </c>
      <c r="H410" s="2">
        <v>0</v>
      </c>
      <c r="I410" s="2">
        <v>710000000</v>
      </c>
      <c r="J410" s="2" t="s">
        <v>11537</v>
      </c>
      <c r="K410" s="2" t="s">
        <v>1138</v>
      </c>
      <c r="L410" s="2" t="s">
        <v>1145</v>
      </c>
      <c r="M410" s="6" t="s">
        <v>32</v>
      </c>
      <c r="N410" s="2" t="s">
        <v>47</v>
      </c>
      <c r="O410" s="15" t="s">
        <v>1272</v>
      </c>
      <c r="P410" s="36" t="s">
        <v>945</v>
      </c>
      <c r="Q410" s="2" t="s">
        <v>946</v>
      </c>
      <c r="R410" s="10">
        <v>58</v>
      </c>
      <c r="S410" s="9">
        <v>357.14</v>
      </c>
      <c r="T410" s="9">
        <f>S410*R410</f>
        <v>20714.12</v>
      </c>
      <c r="U410" s="9">
        <v>23520</v>
      </c>
      <c r="V410" s="2" t="s">
        <v>42</v>
      </c>
      <c r="W410" s="2">
        <v>2014</v>
      </c>
      <c r="X410" s="2"/>
    </row>
    <row r="411" spans="1:24" ht="89.25" outlineLevel="1" x14ac:dyDescent="0.25">
      <c r="A411" s="2" t="s">
        <v>1528</v>
      </c>
      <c r="B411" s="3" t="s">
        <v>27</v>
      </c>
      <c r="C411" s="43" t="s">
        <v>1025</v>
      </c>
      <c r="D411" s="43" t="s">
        <v>1026</v>
      </c>
      <c r="E411" s="43" t="s">
        <v>1027</v>
      </c>
      <c r="F411" s="5" t="s">
        <v>1028</v>
      </c>
      <c r="G411" s="2" t="s">
        <v>29</v>
      </c>
      <c r="H411" s="2">
        <v>0</v>
      </c>
      <c r="I411" s="2">
        <v>710000000</v>
      </c>
      <c r="J411" s="2" t="s">
        <v>11537</v>
      </c>
      <c r="K411" s="2" t="s">
        <v>1138</v>
      </c>
      <c r="L411" s="2" t="s">
        <v>1150</v>
      </c>
      <c r="M411" s="2" t="s">
        <v>32</v>
      </c>
      <c r="N411" s="2" t="s">
        <v>47</v>
      </c>
      <c r="O411" s="15" t="s">
        <v>1272</v>
      </c>
      <c r="P411" s="36" t="s">
        <v>945</v>
      </c>
      <c r="Q411" s="2" t="s">
        <v>946</v>
      </c>
      <c r="R411" s="80">
        <v>120</v>
      </c>
      <c r="S411" s="9">
        <v>400</v>
      </c>
      <c r="T411" s="9">
        <v>48000</v>
      </c>
      <c r="U411" s="9">
        <v>53760</v>
      </c>
      <c r="V411" s="2" t="s">
        <v>42</v>
      </c>
      <c r="W411" s="2">
        <v>2014</v>
      </c>
      <c r="X411" s="2"/>
    </row>
    <row r="412" spans="1:24" ht="89.25" outlineLevel="1" x14ac:dyDescent="0.25">
      <c r="A412" s="2" t="s">
        <v>1529</v>
      </c>
      <c r="B412" s="3" t="s">
        <v>27</v>
      </c>
      <c r="C412" s="43" t="s">
        <v>1025</v>
      </c>
      <c r="D412" s="43" t="s">
        <v>1026</v>
      </c>
      <c r="E412" s="43" t="s">
        <v>1027</v>
      </c>
      <c r="F412" s="5" t="s">
        <v>1028</v>
      </c>
      <c r="G412" s="2" t="s">
        <v>29</v>
      </c>
      <c r="H412" s="2">
        <v>0</v>
      </c>
      <c r="I412" s="2">
        <v>710000000</v>
      </c>
      <c r="J412" s="2" t="s">
        <v>11537</v>
      </c>
      <c r="K412" s="2" t="s">
        <v>1138</v>
      </c>
      <c r="L412" s="5" t="s">
        <v>1147</v>
      </c>
      <c r="M412" s="2" t="s">
        <v>32</v>
      </c>
      <c r="N412" s="2" t="s">
        <v>47</v>
      </c>
      <c r="O412" s="15" t="s">
        <v>1272</v>
      </c>
      <c r="P412" s="36" t="s">
        <v>945</v>
      </c>
      <c r="Q412" s="2" t="s">
        <v>946</v>
      </c>
      <c r="R412" s="10">
        <v>72</v>
      </c>
      <c r="S412" s="9">
        <v>500</v>
      </c>
      <c r="T412" s="9">
        <v>36000</v>
      </c>
      <c r="U412" s="9">
        <v>40320.000000000007</v>
      </c>
      <c r="V412" s="2" t="s">
        <v>42</v>
      </c>
      <c r="W412" s="2">
        <v>2014</v>
      </c>
      <c r="X412" s="2"/>
    </row>
    <row r="413" spans="1:24" ht="63.75" outlineLevel="1" x14ac:dyDescent="0.25">
      <c r="A413" s="2" t="s">
        <v>1530</v>
      </c>
      <c r="B413" s="3" t="s">
        <v>27</v>
      </c>
      <c r="C413" s="43" t="s">
        <v>1731</v>
      </c>
      <c r="D413" s="10" t="s">
        <v>1739</v>
      </c>
      <c r="E413" s="10" t="s">
        <v>1740</v>
      </c>
      <c r="F413" s="43" t="s">
        <v>1732</v>
      </c>
      <c r="G413" s="2" t="s">
        <v>29</v>
      </c>
      <c r="H413" s="4">
        <v>0</v>
      </c>
      <c r="I413" s="2">
        <v>710000000</v>
      </c>
      <c r="J413" s="2" t="s">
        <v>11537</v>
      </c>
      <c r="K413" s="2" t="s">
        <v>6014</v>
      </c>
      <c r="L413" s="10" t="s">
        <v>1198</v>
      </c>
      <c r="M413" s="2" t="s">
        <v>32</v>
      </c>
      <c r="N413" s="2" t="s">
        <v>453</v>
      </c>
      <c r="O413" s="15" t="s">
        <v>61</v>
      </c>
      <c r="P413" s="36" t="s">
        <v>40</v>
      </c>
      <c r="Q413" s="2" t="s">
        <v>41</v>
      </c>
      <c r="R413" s="2">
        <v>2</v>
      </c>
      <c r="S413" s="9">
        <v>0</v>
      </c>
      <c r="T413" s="9">
        <v>0</v>
      </c>
      <c r="U413" s="9">
        <f>T413*1.12</f>
        <v>0</v>
      </c>
      <c r="V413" s="5" t="s">
        <v>42</v>
      </c>
      <c r="W413" s="2">
        <v>2014</v>
      </c>
      <c r="X413" s="2"/>
    </row>
    <row r="414" spans="1:24" ht="63.75" outlineLevel="1" x14ac:dyDescent="0.25">
      <c r="A414" s="2" t="s">
        <v>10889</v>
      </c>
      <c r="B414" s="3" t="s">
        <v>27</v>
      </c>
      <c r="C414" s="43" t="s">
        <v>1731</v>
      </c>
      <c r="D414" s="10" t="s">
        <v>1739</v>
      </c>
      <c r="E414" s="10" t="s">
        <v>1740</v>
      </c>
      <c r="F414" s="43" t="s">
        <v>1732</v>
      </c>
      <c r="G414" s="2" t="s">
        <v>29</v>
      </c>
      <c r="H414" s="4">
        <v>0</v>
      </c>
      <c r="I414" s="2">
        <v>710000000</v>
      </c>
      <c r="J414" s="2" t="s">
        <v>11537</v>
      </c>
      <c r="K414" s="2" t="s">
        <v>6016</v>
      </c>
      <c r="L414" s="10" t="s">
        <v>1198</v>
      </c>
      <c r="M414" s="2" t="s">
        <v>32</v>
      </c>
      <c r="N414" s="2" t="s">
        <v>453</v>
      </c>
      <c r="O414" s="15" t="s">
        <v>61</v>
      </c>
      <c r="P414" s="36" t="s">
        <v>40</v>
      </c>
      <c r="Q414" s="2" t="s">
        <v>41</v>
      </c>
      <c r="R414" s="2">
        <v>2</v>
      </c>
      <c r="S414" s="9">
        <v>45000</v>
      </c>
      <c r="T414" s="9">
        <f>S414*R414</f>
        <v>90000</v>
      </c>
      <c r="U414" s="9">
        <f>T414*1.12</f>
        <v>100800.00000000001</v>
      </c>
      <c r="V414" s="5" t="s">
        <v>42</v>
      </c>
      <c r="W414" s="2">
        <v>2014</v>
      </c>
      <c r="X414" s="2">
        <v>11</v>
      </c>
    </row>
    <row r="415" spans="1:24" ht="63.75" outlineLevel="1" x14ac:dyDescent="0.25">
      <c r="A415" s="2" t="s">
        <v>1531</v>
      </c>
      <c r="B415" s="3" t="s">
        <v>27</v>
      </c>
      <c r="C415" s="104" t="s">
        <v>1733</v>
      </c>
      <c r="D415" s="10" t="s">
        <v>1741</v>
      </c>
      <c r="E415" s="10" t="s">
        <v>1735</v>
      </c>
      <c r="F415" s="43" t="s">
        <v>1738</v>
      </c>
      <c r="G415" s="2" t="s">
        <v>29</v>
      </c>
      <c r="H415" s="4">
        <v>0</v>
      </c>
      <c r="I415" s="2">
        <v>710000000</v>
      </c>
      <c r="J415" s="2" t="s">
        <v>11537</v>
      </c>
      <c r="K415" s="2" t="s">
        <v>6014</v>
      </c>
      <c r="L415" s="10" t="s">
        <v>1198</v>
      </c>
      <c r="M415" s="2" t="s">
        <v>32</v>
      </c>
      <c r="N415" s="2" t="s">
        <v>453</v>
      </c>
      <c r="O415" s="15" t="s">
        <v>61</v>
      </c>
      <c r="P415" s="36" t="s">
        <v>40</v>
      </c>
      <c r="Q415" s="2" t="s">
        <v>41</v>
      </c>
      <c r="R415" s="2">
        <v>1</v>
      </c>
      <c r="S415" s="9">
        <v>0</v>
      </c>
      <c r="T415" s="9">
        <v>0</v>
      </c>
      <c r="U415" s="9">
        <f t="shared" ref="U415:U433" si="25">T415*1.12</f>
        <v>0</v>
      </c>
      <c r="V415" s="5" t="s">
        <v>42</v>
      </c>
      <c r="W415" s="2">
        <v>2014</v>
      </c>
      <c r="X415" s="2"/>
    </row>
    <row r="416" spans="1:24" ht="63.75" outlineLevel="1" x14ac:dyDescent="0.25">
      <c r="A416" s="2" t="s">
        <v>10890</v>
      </c>
      <c r="B416" s="3" t="s">
        <v>27</v>
      </c>
      <c r="C416" s="104" t="s">
        <v>1733</v>
      </c>
      <c r="D416" s="10" t="s">
        <v>1741</v>
      </c>
      <c r="E416" s="10" t="s">
        <v>1735</v>
      </c>
      <c r="F416" s="43" t="s">
        <v>1738</v>
      </c>
      <c r="G416" s="2" t="s">
        <v>29</v>
      </c>
      <c r="H416" s="4">
        <v>0</v>
      </c>
      <c r="I416" s="2">
        <v>710000000</v>
      </c>
      <c r="J416" s="2" t="s">
        <v>11537</v>
      </c>
      <c r="K416" s="2" t="s">
        <v>6016</v>
      </c>
      <c r="L416" s="10" t="s">
        <v>1198</v>
      </c>
      <c r="M416" s="2" t="s">
        <v>32</v>
      </c>
      <c r="N416" s="2" t="s">
        <v>453</v>
      </c>
      <c r="O416" s="15" t="s">
        <v>61</v>
      </c>
      <c r="P416" s="36" t="s">
        <v>40</v>
      </c>
      <c r="Q416" s="2" t="s">
        <v>41</v>
      </c>
      <c r="R416" s="2">
        <v>1</v>
      </c>
      <c r="S416" s="9">
        <v>100000</v>
      </c>
      <c r="T416" s="9">
        <f>S416*R416</f>
        <v>100000</v>
      </c>
      <c r="U416" s="9">
        <f>T416*1.12</f>
        <v>112000.00000000001</v>
      </c>
      <c r="V416" s="5" t="s">
        <v>42</v>
      </c>
      <c r="W416" s="2">
        <v>2014</v>
      </c>
      <c r="X416" s="2">
        <v>11</v>
      </c>
    </row>
    <row r="417" spans="1:24" ht="63.75" outlineLevel="1" x14ac:dyDescent="0.25">
      <c r="A417" s="2" t="s">
        <v>1532</v>
      </c>
      <c r="B417" s="3" t="s">
        <v>27</v>
      </c>
      <c r="C417" s="104" t="s">
        <v>1733</v>
      </c>
      <c r="D417" s="10" t="s">
        <v>1741</v>
      </c>
      <c r="E417" s="10" t="s">
        <v>1735</v>
      </c>
      <c r="F417" s="43" t="s">
        <v>1738</v>
      </c>
      <c r="G417" s="2" t="s">
        <v>29</v>
      </c>
      <c r="H417" s="4">
        <v>0</v>
      </c>
      <c r="I417" s="2">
        <v>710000000</v>
      </c>
      <c r="J417" s="2" t="s">
        <v>11537</v>
      </c>
      <c r="K417" s="2" t="s">
        <v>6014</v>
      </c>
      <c r="L417" s="10" t="s">
        <v>1198</v>
      </c>
      <c r="M417" s="2" t="s">
        <v>32</v>
      </c>
      <c r="N417" s="2" t="s">
        <v>453</v>
      </c>
      <c r="O417" s="15" t="s">
        <v>61</v>
      </c>
      <c r="P417" s="36" t="s">
        <v>40</v>
      </c>
      <c r="Q417" s="2" t="s">
        <v>41</v>
      </c>
      <c r="R417" s="2">
        <v>1</v>
      </c>
      <c r="S417" s="9">
        <v>0</v>
      </c>
      <c r="T417" s="9">
        <v>0</v>
      </c>
      <c r="U417" s="9">
        <v>0</v>
      </c>
      <c r="V417" s="5" t="s">
        <v>42</v>
      </c>
      <c r="W417" s="2">
        <v>2014</v>
      </c>
      <c r="X417" s="2"/>
    </row>
    <row r="418" spans="1:24" ht="63.75" outlineLevel="1" x14ac:dyDescent="0.25">
      <c r="A418" s="2" t="s">
        <v>10891</v>
      </c>
      <c r="B418" s="3" t="s">
        <v>27</v>
      </c>
      <c r="C418" s="104" t="s">
        <v>1733</v>
      </c>
      <c r="D418" s="10" t="s">
        <v>1741</v>
      </c>
      <c r="E418" s="10" t="s">
        <v>1735</v>
      </c>
      <c r="F418" s="43" t="s">
        <v>1738</v>
      </c>
      <c r="G418" s="2" t="s">
        <v>29</v>
      </c>
      <c r="H418" s="4">
        <v>0</v>
      </c>
      <c r="I418" s="2">
        <v>710000000</v>
      </c>
      <c r="J418" s="2" t="s">
        <v>11537</v>
      </c>
      <c r="K418" s="2" t="s">
        <v>6016</v>
      </c>
      <c r="L418" s="10" t="s">
        <v>1198</v>
      </c>
      <c r="M418" s="2" t="s">
        <v>32</v>
      </c>
      <c r="N418" s="2" t="s">
        <v>453</v>
      </c>
      <c r="O418" s="15" t="s">
        <v>61</v>
      </c>
      <c r="P418" s="36" t="s">
        <v>40</v>
      </c>
      <c r="Q418" s="2" t="s">
        <v>41</v>
      </c>
      <c r="R418" s="2">
        <v>1</v>
      </c>
      <c r="S418" s="9">
        <v>95000</v>
      </c>
      <c r="T418" s="9">
        <f>S418*R418</f>
        <v>95000</v>
      </c>
      <c r="U418" s="9">
        <f>T418*1.12</f>
        <v>106400.00000000001</v>
      </c>
      <c r="V418" s="5" t="s">
        <v>42</v>
      </c>
      <c r="W418" s="2">
        <v>2014</v>
      </c>
      <c r="X418" s="2">
        <v>11</v>
      </c>
    </row>
    <row r="419" spans="1:24" ht="76.5" outlineLevel="1" x14ac:dyDescent="0.25">
      <c r="A419" s="2" t="s">
        <v>1533</v>
      </c>
      <c r="B419" s="3" t="s">
        <v>27</v>
      </c>
      <c r="C419" s="43" t="s">
        <v>1736</v>
      </c>
      <c r="D419" s="10" t="s">
        <v>1742</v>
      </c>
      <c r="E419" s="10" t="s">
        <v>1737</v>
      </c>
      <c r="F419" s="43" t="s">
        <v>1737</v>
      </c>
      <c r="G419" s="2" t="s">
        <v>350</v>
      </c>
      <c r="H419" s="4">
        <v>0</v>
      </c>
      <c r="I419" s="2">
        <v>710000000</v>
      </c>
      <c r="J419" s="2" t="s">
        <v>11537</v>
      </c>
      <c r="K419" s="2" t="s">
        <v>6014</v>
      </c>
      <c r="L419" s="10" t="s">
        <v>1198</v>
      </c>
      <c r="M419" s="2" t="s">
        <v>32</v>
      </c>
      <c r="N419" s="2" t="s">
        <v>453</v>
      </c>
      <c r="O419" s="15" t="s">
        <v>61</v>
      </c>
      <c r="P419" s="36" t="s">
        <v>40</v>
      </c>
      <c r="Q419" s="2" t="s">
        <v>41</v>
      </c>
      <c r="R419" s="2">
        <v>1</v>
      </c>
      <c r="S419" s="9">
        <v>0</v>
      </c>
      <c r="T419" s="9">
        <v>0</v>
      </c>
      <c r="U419" s="9">
        <f t="shared" si="25"/>
        <v>0</v>
      </c>
      <c r="V419" s="5" t="s">
        <v>42</v>
      </c>
      <c r="W419" s="2">
        <v>2014</v>
      </c>
      <c r="X419" s="2"/>
    </row>
    <row r="420" spans="1:24" ht="76.5" outlineLevel="1" x14ac:dyDescent="0.25">
      <c r="A420" s="2" t="s">
        <v>10892</v>
      </c>
      <c r="B420" s="3" t="s">
        <v>27</v>
      </c>
      <c r="C420" s="43" t="s">
        <v>1736</v>
      </c>
      <c r="D420" s="10" t="s">
        <v>1742</v>
      </c>
      <c r="E420" s="10" t="s">
        <v>1737</v>
      </c>
      <c r="F420" s="43" t="s">
        <v>1737</v>
      </c>
      <c r="G420" s="2" t="s">
        <v>350</v>
      </c>
      <c r="H420" s="4">
        <v>0</v>
      </c>
      <c r="I420" s="2">
        <v>710000000</v>
      </c>
      <c r="J420" s="2" t="s">
        <v>11537</v>
      </c>
      <c r="K420" s="2" t="s">
        <v>6016</v>
      </c>
      <c r="L420" s="10" t="s">
        <v>1198</v>
      </c>
      <c r="M420" s="2" t="s">
        <v>32</v>
      </c>
      <c r="N420" s="2" t="s">
        <v>453</v>
      </c>
      <c r="O420" s="15" t="s">
        <v>61</v>
      </c>
      <c r="P420" s="36" t="s">
        <v>40</v>
      </c>
      <c r="Q420" s="2" t="s">
        <v>41</v>
      </c>
      <c r="R420" s="2">
        <v>1</v>
      </c>
      <c r="S420" s="9">
        <v>300000</v>
      </c>
      <c r="T420" s="9">
        <f>S420*R420</f>
        <v>300000</v>
      </c>
      <c r="U420" s="9">
        <f>T420*1.12</f>
        <v>336000.00000000006</v>
      </c>
      <c r="V420" s="5" t="s">
        <v>42</v>
      </c>
      <c r="W420" s="2">
        <v>2014</v>
      </c>
      <c r="X420" s="2">
        <v>11</v>
      </c>
    </row>
    <row r="421" spans="1:24" ht="76.5" outlineLevel="1" x14ac:dyDescent="0.25">
      <c r="A421" s="2" t="s">
        <v>1534</v>
      </c>
      <c r="B421" s="3" t="s">
        <v>27</v>
      </c>
      <c r="C421" s="43" t="s">
        <v>1736</v>
      </c>
      <c r="D421" s="10" t="s">
        <v>1742</v>
      </c>
      <c r="E421" s="10" t="s">
        <v>1737</v>
      </c>
      <c r="F421" s="43" t="s">
        <v>1737</v>
      </c>
      <c r="G421" s="2" t="s">
        <v>350</v>
      </c>
      <c r="H421" s="4">
        <v>0</v>
      </c>
      <c r="I421" s="2">
        <v>710000000</v>
      </c>
      <c r="J421" s="2" t="s">
        <v>11537</v>
      </c>
      <c r="K421" s="2" t="s">
        <v>6014</v>
      </c>
      <c r="L421" s="10" t="s">
        <v>1198</v>
      </c>
      <c r="M421" s="2" t="s">
        <v>32</v>
      </c>
      <c r="N421" s="2" t="s">
        <v>453</v>
      </c>
      <c r="O421" s="15" t="s">
        <v>61</v>
      </c>
      <c r="P421" s="36" t="s">
        <v>40</v>
      </c>
      <c r="Q421" s="2" t="s">
        <v>41</v>
      </c>
      <c r="R421" s="2">
        <v>1</v>
      </c>
      <c r="S421" s="9">
        <v>0</v>
      </c>
      <c r="T421" s="9">
        <v>0</v>
      </c>
      <c r="U421" s="9">
        <f t="shared" si="25"/>
        <v>0</v>
      </c>
      <c r="V421" s="5" t="s">
        <v>42</v>
      </c>
      <c r="W421" s="2">
        <v>2014</v>
      </c>
      <c r="X421" s="2"/>
    </row>
    <row r="422" spans="1:24" ht="76.5" outlineLevel="1" x14ac:dyDescent="0.25">
      <c r="A422" s="2" t="s">
        <v>10893</v>
      </c>
      <c r="B422" s="3" t="s">
        <v>27</v>
      </c>
      <c r="C422" s="43" t="s">
        <v>1736</v>
      </c>
      <c r="D422" s="10" t="s">
        <v>1742</v>
      </c>
      <c r="E422" s="10" t="s">
        <v>1737</v>
      </c>
      <c r="F422" s="43" t="s">
        <v>1737</v>
      </c>
      <c r="G422" s="2" t="s">
        <v>350</v>
      </c>
      <c r="H422" s="4">
        <v>0</v>
      </c>
      <c r="I422" s="2">
        <v>710000000</v>
      </c>
      <c r="J422" s="2" t="s">
        <v>11537</v>
      </c>
      <c r="K422" s="2" t="s">
        <v>6016</v>
      </c>
      <c r="L422" s="10" t="s">
        <v>1198</v>
      </c>
      <c r="M422" s="2" t="s">
        <v>32</v>
      </c>
      <c r="N422" s="2" t="s">
        <v>453</v>
      </c>
      <c r="O422" s="15" t="s">
        <v>61</v>
      </c>
      <c r="P422" s="36" t="s">
        <v>40</v>
      </c>
      <c r="Q422" s="2" t="s">
        <v>41</v>
      </c>
      <c r="R422" s="2">
        <v>1</v>
      </c>
      <c r="S422" s="9">
        <v>160000</v>
      </c>
      <c r="T422" s="9">
        <f>S422*R422</f>
        <v>160000</v>
      </c>
      <c r="U422" s="9">
        <f>T422*1.12</f>
        <v>179200.00000000003</v>
      </c>
      <c r="V422" s="5" t="s">
        <v>42</v>
      </c>
      <c r="W422" s="2">
        <v>2014</v>
      </c>
      <c r="X422" s="2">
        <v>11</v>
      </c>
    </row>
    <row r="423" spans="1:24" ht="63.75" outlineLevel="1" x14ac:dyDescent="0.25">
      <c r="A423" s="2" t="s">
        <v>1535</v>
      </c>
      <c r="B423" s="3" t="s">
        <v>27</v>
      </c>
      <c r="C423" s="43" t="s">
        <v>1731</v>
      </c>
      <c r="D423" s="10" t="s">
        <v>1739</v>
      </c>
      <c r="E423" s="10" t="s">
        <v>1740</v>
      </c>
      <c r="F423" s="43" t="s">
        <v>1743</v>
      </c>
      <c r="G423" s="2" t="s">
        <v>29</v>
      </c>
      <c r="H423" s="4">
        <v>0</v>
      </c>
      <c r="I423" s="2">
        <v>710000000</v>
      </c>
      <c r="J423" s="2" t="s">
        <v>11537</v>
      </c>
      <c r="K423" s="2" t="s">
        <v>3765</v>
      </c>
      <c r="L423" s="10" t="s">
        <v>1198</v>
      </c>
      <c r="M423" s="2" t="s">
        <v>32</v>
      </c>
      <c r="N423" s="2" t="s">
        <v>453</v>
      </c>
      <c r="O423" s="15" t="s">
        <v>61</v>
      </c>
      <c r="P423" s="36" t="s">
        <v>40</v>
      </c>
      <c r="Q423" s="2" t="s">
        <v>41</v>
      </c>
      <c r="R423" s="2">
        <v>1</v>
      </c>
      <c r="S423" s="9">
        <v>0</v>
      </c>
      <c r="T423" s="9">
        <v>0</v>
      </c>
      <c r="U423" s="9">
        <f t="shared" si="25"/>
        <v>0</v>
      </c>
      <c r="V423" s="5" t="s">
        <v>42</v>
      </c>
      <c r="W423" s="2">
        <v>2014</v>
      </c>
      <c r="X423" s="2"/>
    </row>
    <row r="424" spans="1:24" ht="63.75" outlineLevel="1" x14ac:dyDescent="0.25">
      <c r="A424" s="2" t="s">
        <v>10894</v>
      </c>
      <c r="B424" s="3" t="s">
        <v>27</v>
      </c>
      <c r="C424" s="43" t="s">
        <v>1731</v>
      </c>
      <c r="D424" s="10" t="s">
        <v>1739</v>
      </c>
      <c r="E424" s="10" t="s">
        <v>1740</v>
      </c>
      <c r="F424" s="43" t="s">
        <v>1743</v>
      </c>
      <c r="G424" s="2" t="s">
        <v>29</v>
      </c>
      <c r="H424" s="4">
        <v>0</v>
      </c>
      <c r="I424" s="2">
        <v>710000000</v>
      </c>
      <c r="J424" s="2" t="s">
        <v>11537</v>
      </c>
      <c r="K424" s="2" t="s">
        <v>6016</v>
      </c>
      <c r="L424" s="10" t="s">
        <v>1198</v>
      </c>
      <c r="M424" s="2" t="s">
        <v>32</v>
      </c>
      <c r="N424" s="2" t="s">
        <v>453</v>
      </c>
      <c r="O424" s="15" t="s">
        <v>61</v>
      </c>
      <c r="P424" s="36" t="s">
        <v>40</v>
      </c>
      <c r="Q424" s="2" t="s">
        <v>41</v>
      </c>
      <c r="R424" s="2">
        <v>1</v>
      </c>
      <c r="S424" s="9">
        <v>45000</v>
      </c>
      <c r="T424" s="9">
        <f>S424</f>
        <v>45000</v>
      </c>
      <c r="U424" s="9">
        <f>T424*1.12</f>
        <v>50400.000000000007</v>
      </c>
      <c r="V424" s="5" t="s">
        <v>42</v>
      </c>
      <c r="W424" s="2">
        <v>2014</v>
      </c>
      <c r="X424" s="2">
        <v>11</v>
      </c>
    </row>
    <row r="425" spans="1:24" ht="63.75" outlineLevel="1" x14ac:dyDescent="0.25">
      <c r="A425" s="2" t="s">
        <v>1536</v>
      </c>
      <c r="B425" s="3" t="s">
        <v>27</v>
      </c>
      <c r="C425" s="104" t="s">
        <v>1733</v>
      </c>
      <c r="D425" s="43" t="s">
        <v>1734</v>
      </c>
      <c r="E425" s="43" t="s">
        <v>1735</v>
      </c>
      <c r="F425" s="43" t="s">
        <v>1734</v>
      </c>
      <c r="G425" s="2" t="s">
        <v>29</v>
      </c>
      <c r="H425" s="4">
        <v>0</v>
      </c>
      <c r="I425" s="2">
        <v>710000000</v>
      </c>
      <c r="J425" s="2" t="s">
        <v>11537</v>
      </c>
      <c r="K425" s="2" t="s">
        <v>3765</v>
      </c>
      <c r="L425" s="10" t="s">
        <v>1198</v>
      </c>
      <c r="M425" s="2" t="s">
        <v>32</v>
      </c>
      <c r="N425" s="2" t="s">
        <v>453</v>
      </c>
      <c r="O425" s="15" t="s">
        <v>61</v>
      </c>
      <c r="P425" s="36" t="s">
        <v>40</v>
      </c>
      <c r="Q425" s="2" t="s">
        <v>41</v>
      </c>
      <c r="R425" s="2">
        <v>1</v>
      </c>
      <c r="S425" s="9">
        <v>0</v>
      </c>
      <c r="T425" s="9">
        <f>S425</f>
        <v>0</v>
      </c>
      <c r="U425" s="9">
        <f t="shared" si="25"/>
        <v>0</v>
      </c>
      <c r="V425" s="5" t="s">
        <v>42</v>
      </c>
      <c r="W425" s="2">
        <v>2014</v>
      </c>
      <c r="X425" s="2"/>
    </row>
    <row r="426" spans="1:24" ht="63.75" outlineLevel="1" x14ac:dyDescent="0.25">
      <c r="A426" s="2" t="s">
        <v>10895</v>
      </c>
      <c r="B426" s="3" t="s">
        <v>27</v>
      </c>
      <c r="C426" s="104" t="s">
        <v>1733</v>
      </c>
      <c r="D426" s="43" t="s">
        <v>1734</v>
      </c>
      <c r="E426" s="43" t="s">
        <v>1735</v>
      </c>
      <c r="F426" s="43" t="s">
        <v>1734</v>
      </c>
      <c r="G426" s="2" t="s">
        <v>29</v>
      </c>
      <c r="H426" s="4">
        <v>0</v>
      </c>
      <c r="I426" s="2">
        <v>710000000</v>
      </c>
      <c r="J426" s="2" t="s">
        <v>11537</v>
      </c>
      <c r="K426" s="2" t="s">
        <v>6016</v>
      </c>
      <c r="L426" s="10" t="s">
        <v>1198</v>
      </c>
      <c r="M426" s="2" t="s">
        <v>32</v>
      </c>
      <c r="N426" s="2" t="s">
        <v>453</v>
      </c>
      <c r="O426" s="15" t="s">
        <v>61</v>
      </c>
      <c r="P426" s="36" t="s">
        <v>40</v>
      </c>
      <c r="Q426" s="2" t="s">
        <v>41</v>
      </c>
      <c r="R426" s="2">
        <v>1</v>
      </c>
      <c r="S426" s="9">
        <v>100000</v>
      </c>
      <c r="T426" s="9">
        <f>S426</f>
        <v>100000</v>
      </c>
      <c r="U426" s="9">
        <f>T426*1.12</f>
        <v>112000.00000000001</v>
      </c>
      <c r="V426" s="5" t="s">
        <v>42</v>
      </c>
      <c r="W426" s="2">
        <v>2014</v>
      </c>
      <c r="X426" s="2">
        <v>11</v>
      </c>
    </row>
    <row r="427" spans="1:24" ht="63.75" outlineLevel="1" x14ac:dyDescent="0.25">
      <c r="A427" s="2" t="s">
        <v>1537</v>
      </c>
      <c r="B427" s="3" t="s">
        <v>27</v>
      </c>
      <c r="C427" s="10" t="s">
        <v>1731</v>
      </c>
      <c r="D427" s="10" t="s">
        <v>1739</v>
      </c>
      <c r="E427" s="10" t="s">
        <v>1740</v>
      </c>
      <c r="F427" s="2"/>
      <c r="G427" s="2" t="s">
        <v>29</v>
      </c>
      <c r="H427" s="4">
        <v>0</v>
      </c>
      <c r="I427" s="2">
        <v>710000000</v>
      </c>
      <c r="J427" s="2" t="s">
        <v>11537</v>
      </c>
      <c r="K427" s="2" t="s">
        <v>3765</v>
      </c>
      <c r="L427" s="10" t="s">
        <v>1198</v>
      </c>
      <c r="M427" s="2" t="s">
        <v>32</v>
      </c>
      <c r="N427" s="2" t="s">
        <v>453</v>
      </c>
      <c r="O427" s="15" t="s">
        <v>61</v>
      </c>
      <c r="P427" s="36" t="s">
        <v>40</v>
      </c>
      <c r="Q427" s="2" t="s">
        <v>41</v>
      </c>
      <c r="R427" s="2">
        <v>1</v>
      </c>
      <c r="S427" s="9">
        <v>0</v>
      </c>
      <c r="T427" s="9">
        <f>S427</f>
        <v>0</v>
      </c>
      <c r="U427" s="9">
        <f t="shared" si="25"/>
        <v>0</v>
      </c>
      <c r="V427" s="5" t="s">
        <v>42</v>
      </c>
      <c r="W427" s="2">
        <v>2014</v>
      </c>
      <c r="X427" s="2"/>
    </row>
    <row r="428" spans="1:24" ht="63.75" outlineLevel="1" x14ac:dyDescent="0.25">
      <c r="A428" s="2" t="s">
        <v>10896</v>
      </c>
      <c r="B428" s="3" t="s">
        <v>27</v>
      </c>
      <c r="C428" s="10" t="s">
        <v>1731</v>
      </c>
      <c r="D428" s="10" t="s">
        <v>1739</v>
      </c>
      <c r="E428" s="10" t="s">
        <v>1740</v>
      </c>
      <c r="F428" s="2"/>
      <c r="G428" s="2" t="s">
        <v>29</v>
      </c>
      <c r="H428" s="4">
        <v>0</v>
      </c>
      <c r="I428" s="2">
        <v>710000000</v>
      </c>
      <c r="J428" s="2" t="s">
        <v>11537</v>
      </c>
      <c r="K428" s="2" t="s">
        <v>6016</v>
      </c>
      <c r="L428" s="10" t="s">
        <v>1198</v>
      </c>
      <c r="M428" s="2" t="s">
        <v>32</v>
      </c>
      <c r="N428" s="2" t="s">
        <v>453</v>
      </c>
      <c r="O428" s="15" t="s">
        <v>61</v>
      </c>
      <c r="P428" s="36" t="s">
        <v>40</v>
      </c>
      <c r="Q428" s="2" t="s">
        <v>41</v>
      </c>
      <c r="R428" s="2">
        <v>1</v>
      </c>
      <c r="S428" s="9">
        <v>100000</v>
      </c>
      <c r="T428" s="9">
        <f>S428</f>
        <v>100000</v>
      </c>
      <c r="U428" s="9">
        <f>T428*1.12</f>
        <v>112000.00000000001</v>
      </c>
      <c r="V428" s="5" t="s">
        <v>42</v>
      </c>
      <c r="W428" s="2">
        <v>2014</v>
      </c>
      <c r="X428" s="2">
        <v>11</v>
      </c>
    </row>
    <row r="429" spans="1:24" ht="63.75" outlineLevel="1" x14ac:dyDescent="0.25">
      <c r="A429" s="2" t="s">
        <v>1538</v>
      </c>
      <c r="B429" s="3" t="s">
        <v>27</v>
      </c>
      <c r="C429" s="10" t="s">
        <v>1746</v>
      </c>
      <c r="D429" s="10" t="s">
        <v>1745</v>
      </c>
      <c r="E429" s="10" t="s">
        <v>1740</v>
      </c>
      <c r="F429" s="43" t="s">
        <v>1744</v>
      </c>
      <c r="G429" s="2" t="s">
        <v>29</v>
      </c>
      <c r="H429" s="4">
        <v>0</v>
      </c>
      <c r="I429" s="2">
        <v>710000000</v>
      </c>
      <c r="J429" s="2" t="s">
        <v>11537</v>
      </c>
      <c r="K429" s="2" t="s">
        <v>3765</v>
      </c>
      <c r="L429" s="10" t="s">
        <v>1198</v>
      </c>
      <c r="M429" s="2" t="s">
        <v>32</v>
      </c>
      <c r="N429" s="2" t="s">
        <v>453</v>
      </c>
      <c r="O429" s="15" t="s">
        <v>61</v>
      </c>
      <c r="P429" s="20">
        <v>796</v>
      </c>
      <c r="Q429" s="8" t="s">
        <v>41</v>
      </c>
      <c r="R429" s="2">
        <v>1</v>
      </c>
      <c r="S429" s="9">
        <v>0</v>
      </c>
      <c r="T429" s="9">
        <v>0</v>
      </c>
      <c r="U429" s="9">
        <f t="shared" si="25"/>
        <v>0</v>
      </c>
      <c r="V429" s="5" t="s">
        <v>42</v>
      </c>
      <c r="W429" s="2">
        <v>2014</v>
      </c>
      <c r="X429" s="2"/>
    </row>
    <row r="430" spans="1:24" ht="63.75" outlineLevel="1" x14ac:dyDescent="0.25">
      <c r="A430" s="2" t="s">
        <v>10897</v>
      </c>
      <c r="B430" s="3" t="s">
        <v>27</v>
      </c>
      <c r="C430" s="10" t="s">
        <v>1746</v>
      </c>
      <c r="D430" s="10" t="s">
        <v>1745</v>
      </c>
      <c r="E430" s="10" t="s">
        <v>1740</v>
      </c>
      <c r="F430" s="43" t="s">
        <v>1744</v>
      </c>
      <c r="G430" s="2" t="s">
        <v>29</v>
      </c>
      <c r="H430" s="4">
        <v>0</v>
      </c>
      <c r="I430" s="2">
        <v>710000000</v>
      </c>
      <c r="J430" s="2" t="s">
        <v>11537</v>
      </c>
      <c r="K430" s="2" t="s">
        <v>6016</v>
      </c>
      <c r="L430" s="10" t="s">
        <v>1198</v>
      </c>
      <c r="M430" s="2" t="s">
        <v>32</v>
      </c>
      <c r="N430" s="2" t="s">
        <v>453</v>
      </c>
      <c r="O430" s="15" t="s">
        <v>61</v>
      </c>
      <c r="P430" s="20">
        <v>796</v>
      </c>
      <c r="Q430" s="8" t="s">
        <v>41</v>
      </c>
      <c r="R430" s="2">
        <v>1</v>
      </c>
      <c r="S430" s="9">
        <v>350000</v>
      </c>
      <c r="T430" s="9">
        <f>S430</f>
        <v>350000</v>
      </c>
      <c r="U430" s="9">
        <f>T430*1.12</f>
        <v>392000.00000000006</v>
      </c>
      <c r="V430" s="5" t="s">
        <v>42</v>
      </c>
      <c r="W430" s="2">
        <v>2014</v>
      </c>
      <c r="X430" s="2">
        <v>11</v>
      </c>
    </row>
    <row r="431" spans="1:24" ht="76.5" outlineLevel="1" x14ac:dyDescent="0.25">
      <c r="A431" s="2" t="s">
        <v>1539</v>
      </c>
      <c r="B431" s="3" t="s">
        <v>27</v>
      </c>
      <c r="C431" s="5" t="s">
        <v>1747</v>
      </c>
      <c r="D431" s="105" t="s">
        <v>1742</v>
      </c>
      <c r="E431" s="105" t="s">
        <v>1748</v>
      </c>
      <c r="F431" s="5"/>
      <c r="G431" s="2" t="s">
        <v>350</v>
      </c>
      <c r="H431" s="4">
        <v>0</v>
      </c>
      <c r="I431" s="2">
        <v>710000000</v>
      </c>
      <c r="J431" s="2" t="s">
        <v>11537</v>
      </c>
      <c r="K431" s="2" t="s">
        <v>3765</v>
      </c>
      <c r="L431" s="10" t="s">
        <v>1198</v>
      </c>
      <c r="M431" s="2" t="s">
        <v>32</v>
      </c>
      <c r="N431" s="2" t="s">
        <v>453</v>
      </c>
      <c r="O431" s="15" t="s">
        <v>61</v>
      </c>
      <c r="P431" s="36" t="s">
        <v>40</v>
      </c>
      <c r="Q431" s="2" t="s">
        <v>41</v>
      </c>
      <c r="R431" s="2">
        <v>1</v>
      </c>
      <c r="S431" s="9">
        <v>0</v>
      </c>
      <c r="T431" s="9">
        <v>0</v>
      </c>
      <c r="U431" s="9">
        <f t="shared" si="25"/>
        <v>0</v>
      </c>
      <c r="V431" s="5" t="s">
        <v>42</v>
      </c>
      <c r="W431" s="2">
        <v>2014</v>
      </c>
      <c r="X431" s="2"/>
    </row>
    <row r="432" spans="1:24" ht="76.5" outlineLevel="1" x14ac:dyDescent="0.25">
      <c r="A432" s="2" t="s">
        <v>10900</v>
      </c>
      <c r="B432" s="3" t="s">
        <v>27</v>
      </c>
      <c r="C432" s="5" t="s">
        <v>1747</v>
      </c>
      <c r="D432" s="105" t="s">
        <v>1742</v>
      </c>
      <c r="E432" s="105" t="s">
        <v>1748</v>
      </c>
      <c r="F432" s="5"/>
      <c r="G432" s="2" t="s">
        <v>350</v>
      </c>
      <c r="H432" s="4">
        <v>0</v>
      </c>
      <c r="I432" s="2">
        <v>710000000</v>
      </c>
      <c r="J432" s="2" t="s">
        <v>11537</v>
      </c>
      <c r="K432" s="2" t="s">
        <v>6016</v>
      </c>
      <c r="L432" s="10" t="s">
        <v>1198</v>
      </c>
      <c r="M432" s="2" t="s">
        <v>32</v>
      </c>
      <c r="N432" s="2" t="s">
        <v>453</v>
      </c>
      <c r="O432" s="15" t="s">
        <v>61</v>
      </c>
      <c r="P432" s="36" t="s">
        <v>40</v>
      </c>
      <c r="Q432" s="2" t="s">
        <v>41</v>
      </c>
      <c r="R432" s="2">
        <v>1</v>
      </c>
      <c r="S432" s="9">
        <v>252000</v>
      </c>
      <c r="T432" s="9">
        <f>S432</f>
        <v>252000</v>
      </c>
      <c r="U432" s="9">
        <f>T432*1.12</f>
        <v>282240</v>
      </c>
      <c r="V432" s="5" t="s">
        <v>42</v>
      </c>
      <c r="W432" s="2">
        <v>2014</v>
      </c>
      <c r="X432" s="2">
        <v>11</v>
      </c>
    </row>
    <row r="433" spans="1:25" ht="76.5" outlineLevel="1" x14ac:dyDescent="0.25">
      <c r="A433" s="2" t="s">
        <v>1540</v>
      </c>
      <c r="B433" s="3" t="s">
        <v>27</v>
      </c>
      <c r="C433" s="5" t="s">
        <v>1749</v>
      </c>
      <c r="D433" s="105" t="s">
        <v>1750</v>
      </c>
      <c r="E433" s="105" t="s">
        <v>1751</v>
      </c>
      <c r="F433" s="5"/>
      <c r="G433" s="2" t="s">
        <v>350</v>
      </c>
      <c r="H433" s="4">
        <v>0</v>
      </c>
      <c r="I433" s="2">
        <v>710000000</v>
      </c>
      <c r="J433" s="2" t="s">
        <v>11537</v>
      </c>
      <c r="K433" s="2" t="s">
        <v>3765</v>
      </c>
      <c r="L433" s="10" t="s">
        <v>1198</v>
      </c>
      <c r="M433" s="2" t="s">
        <v>32</v>
      </c>
      <c r="N433" s="2" t="s">
        <v>453</v>
      </c>
      <c r="O433" s="15" t="s">
        <v>61</v>
      </c>
      <c r="P433" s="36" t="s">
        <v>40</v>
      </c>
      <c r="Q433" s="2" t="s">
        <v>41</v>
      </c>
      <c r="R433" s="2">
        <v>1</v>
      </c>
      <c r="S433" s="9">
        <v>0</v>
      </c>
      <c r="T433" s="9">
        <v>0</v>
      </c>
      <c r="U433" s="9">
        <f t="shared" si="25"/>
        <v>0</v>
      </c>
      <c r="V433" s="5" t="s">
        <v>42</v>
      </c>
      <c r="W433" s="2">
        <v>2014</v>
      </c>
      <c r="X433" s="2"/>
    </row>
    <row r="434" spans="1:25" ht="76.5" outlineLevel="1" x14ac:dyDescent="0.25">
      <c r="A434" s="2" t="s">
        <v>10901</v>
      </c>
      <c r="B434" s="3" t="s">
        <v>27</v>
      </c>
      <c r="C434" s="5" t="s">
        <v>1749</v>
      </c>
      <c r="D434" s="105" t="s">
        <v>1750</v>
      </c>
      <c r="E434" s="105" t="s">
        <v>1751</v>
      </c>
      <c r="F434" s="5"/>
      <c r="G434" s="2" t="s">
        <v>350</v>
      </c>
      <c r="H434" s="4">
        <v>0</v>
      </c>
      <c r="I434" s="2">
        <v>710000000</v>
      </c>
      <c r="J434" s="2" t="s">
        <v>11537</v>
      </c>
      <c r="K434" s="2" t="s">
        <v>6016</v>
      </c>
      <c r="L434" s="10" t="s">
        <v>1198</v>
      </c>
      <c r="M434" s="2" t="s">
        <v>32</v>
      </c>
      <c r="N434" s="2" t="s">
        <v>453</v>
      </c>
      <c r="O434" s="15" t="s">
        <v>61</v>
      </c>
      <c r="P434" s="36" t="s">
        <v>40</v>
      </c>
      <c r="Q434" s="2" t="s">
        <v>41</v>
      </c>
      <c r="R434" s="2">
        <v>1</v>
      </c>
      <c r="S434" s="9">
        <v>150000</v>
      </c>
      <c r="T434" s="9">
        <f>S434</f>
        <v>150000</v>
      </c>
      <c r="U434" s="9">
        <f>T434*1.12</f>
        <v>168000.00000000003</v>
      </c>
      <c r="V434" s="5" t="s">
        <v>42</v>
      </c>
      <c r="W434" s="2">
        <v>2014</v>
      </c>
      <c r="X434" s="2">
        <v>11</v>
      </c>
    </row>
    <row r="435" spans="1:25" ht="63.75" outlineLevel="1" x14ac:dyDescent="0.25">
      <c r="A435" s="2" t="s">
        <v>1541</v>
      </c>
      <c r="B435" s="3" t="s">
        <v>27</v>
      </c>
      <c r="C435" s="43" t="s">
        <v>1752</v>
      </c>
      <c r="D435" s="10" t="s">
        <v>1754</v>
      </c>
      <c r="E435" s="10" t="s">
        <v>1755</v>
      </c>
      <c r="F435" s="5"/>
      <c r="G435" s="2" t="s">
        <v>29</v>
      </c>
      <c r="H435" s="4">
        <v>0</v>
      </c>
      <c r="I435" s="2">
        <v>710000000</v>
      </c>
      <c r="J435" s="2" t="s">
        <v>11537</v>
      </c>
      <c r="K435" s="2" t="s">
        <v>6014</v>
      </c>
      <c r="L435" s="10" t="s">
        <v>1198</v>
      </c>
      <c r="M435" s="2" t="s">
        <v>32</v>
      </c>
      <c r="N435" s="2" t="s">
        <v>453</v>
      </c>
      <c r="O435" s="15" t="s">
        <v>61</v>
      </c>
      <c r="P435" s="36" t="s">
        <v>40</v>
      </c>
      <c r="Q435" s="2" t="s">
        <v>41</v>
      </c>
      <c r="R435" s="2">
        <v>2</v>
      </c>
      <c r="S435" s="9">
        <v>0</v>
      </c>
      <c r="T435" s="9">
        <f>R435*S435</f>
        <v>0</v>
      </c>
      <c r="U435" s="9">
        <f t="shared" ref="U435:U442" si="26">T435*1.12</f>
        <v>0</v>
      </c>
      <c r="V435" s="5" t="s">
        <v>42</v>
      </c>
      <c r="W435" s="2">
        <v>2014</v>
      </c>
      <c r="X435" s="2"/>
    </row>
    <row r="436" spans="1:25" ht="63.75" outlineLevel="1" x14ac:dyDescent="0.25">
      <c r="A436" s="2" t="s">
        <v>10902</v>
      </c>
      <c r="B436" s="3" t="s">
        <v>27</v>
      </c>
      <c r="C436" s="43" t="s">
        <v>1752</v>
      </c>
      <c r="D436" s="10" t="s">
        <v>1754</v>
      </c>
      <c r="E436" s="10" t="s">
        <v>1755</v>
      </c>
      <c r="F436" s="5"/>
      <c r="G436" s="2" t="s">
        <v>29</v>
      </c>
      <c r="H436" s="4">
        <v>0</v>
      </c>
      <c r="I436" s="2">
        <v>710000000</v>
      </c>
      <c r="J436" s="2" t="s">
        <v>11537</v>
      </c>
      <c r="K436" s="2" t="s">
        <v>6016</v>
      </c>
      <c r="L436" s="10" t="s">
        <v>1198</v>
      </c>
      <c r="M436" s="2" t="s">
        <v>32</v>
      </c>
      <c r="N436" s="2" t="s">
        <v>453</v>
      </c>
      <c r="O436" s="15" t="s">
        <v>61</v>
      </c>
      <c r="P436" s="36" t="s">
        <v>40</v>
      </c>
      <c r="Q436" s="2" t="s">
        <v>41</v>
      </c>
      <c r="R436" s="2">
        <v>2</v>
      </c>
      <c r="S436" s="9">
        <v>50000</v>
      </c>
      <c r="T436" s="9">
        <f>R436*S436</f>
        <v>100000</v>
      </c>
      <c r="U436" s="9">
        <f t="shared" si="26"/>
        <v>112000.00000000001</v>
      </c>
      <c r="V436" s="5" t="s">
        <v>42</v>
      </c>
      <c r="W436" s="2">
        <v>2014</v>
      </c>
      <c r="X436" s="2">
        <v>11</v>
      </c>
    </row>
    <row r="437" spans="1:25" ht="63.75" outlineLevel="1" x14ac:dyDescent="0.25">
      <c r="A437" s="2" t="s">
        <v>1542</v>
      </c>
      <c r="B437" s="3" t="s">
        <v>27</v>
      </c>
      <c r="C437" s="43" t="s">
        <v>1731</v>
      </c>
      <c r="D437" s="10" t="s">
        <v>1739</v>
      </c>
      <c r="E437" s="10" t="s">
        <v>1740</v>
      </c>
      <c r="F437" s="43" t="s">
        <v>1756</v>
      </c>
      <c r="G437" s="2" t="s">
        <v>29</v>
      </c>
      <c r="H437" s="4">
        <v>0</v>
      </c>
      <c r="I437" s="2">
        <v>710000000</v>
      </c>
      <c r="J437" s="2" t="s">
        <v>11537</v>
      </c>
      <c r="K437" s="2" t="s">
        <v>3765</v>
      </c>
      <c r="L437" s="10" t="s">
        <v>1198</v>
      </c>
      <c r="M437" s="2" t="s">
        <v>32</v>
      </c>
      <c r="N437" s="2" t="s">
        <v>453</v>
      </c>
      <c r="O437" s="15" t="s">
        <v>61</v>
      </c>
      <c r="P437" s="36" t="s">
        <v>40</v>
      </c>
      <c r="Q437" s="2" t="s">
        <v>41</v>
      </c>
      <c r="R437" s="2">
        <v>3</v>
      </c>
      <c r="S437" s="9">
        <v>0</v>
      </c>
      <c r="T437" s="9">
        <v>0</v>
      </c>
      <c r="U437" s="9">
        <f t="shared" si="26"/>
        <v>0</v>
      </c>
      <c r="V437" s="5" t="s">
        <v>42</v>
      </c>
      <c r="W437" s="2">
        <v>2014</v>
      </c>
      <c r="X437" s="2"/>
    </row>
    <row r="438" spans="1:25" ht="63.75" outlineLevel="1" x14ac:dyDescent="0.25">
      <c r="A438" s="2" t="s">
        <v>10903</v>
      </c>
      <c r="B438" s="3" t="s">
        <v>27</v>
      </c>
      <c r="C438" s="43" t="s">
        <v>1731</v>
      </c>
      <c r="D438" s="10" t="s">
        <v>1739</v>
      </c>
      <c r="E438" s="10" t="s">
        <v>1740</v>
      </c>
      <c r="F438" s="43" t="s">
        <v>1756</v>
      </c>
      <c r="G438" s="2" t="s">
        <v>29</v>
      </c>
      <c r="H438" s="4">
        <v>0</v>
      </c>
      <c r="I438" s="2">
        <v>710000000</v>
      </c>
      <c r="J438" s="2" t="s">
        <v>11537</v>
      </c>
      <c r="K438" s="2" t="s">
        <v>6016</v>
      </c>
      <c r="L438" s="10" t="s">
        <v>1198</v>
      </c>
      <c r="M438" s="2" t="s">
        <v>32</v>
      </c>
      <c r="N438" s="2" t="s">
        <v>453</v>
      </c>
      <c r="O438" s="15" t="s">
        <v>61</v>
      </c>
      <c r="P438" s="36" t="s">
        <v>40</v>
      </c>
      <c r="Q438" s="2" t="s">
        <v>41</v>
      </c>
      <c r="R438" s="2">
        <v>3</v>
      </c>
      <c r="S438" s="9">
        <v>16667</v>
      </c>
      <c r="T438" s="9">
        <v>50000</v>
      </c>
      <c r="U438" s="9">
        <f t="shared" si="26"/>
        <v>56000.000000000007</v>
      </c>
      <c r="V438" s="5" t="s">
        <v>42</v>
      </c>
      <c r="W438" s="2">
        <v>2014</v>
      </c>
      <c r="X438" s="2">
        <v>11</v>
      </c>
    </row>
    <row r="439" spans="1:25" ht="63.75" outlineLevel="1" x14ac:dyDescent="0.25">
      <c r="A439" s="2" t="s">
        <v>1543</v>
      </c>
      <c r="B439" s="3" t="s">
        <v>27</v>
      </c>
      <c r="C439" s="43" t="s">
        <v>1731</v>
      </c>
      <c r="D439" s="10" t="s">
        <v>1739</v>
      </c>
      <c r="E439" s="10" t="s">
        <v>1740</v>
      </c>
      <c r="F439" s="43" t="s">
        <v>1757</v>
      </c>
      <c r="G439" s="2" t="s">
        <v>29</v>
      </c>
      <c r="H439" s="4">
        <v>0</v>
      </c>
      <c r="I439" s="2">
        <v>710000000</v>
      </c>
      <c r="J439" s="2" t="s">
        <v>11537</v>
      </c>
      <c r="K439" s="2" t="s">
        <v>3765</v>
      </c>
      <c r="L439" s="10" t="s">
        <v>1198</v>
      </c>
      <c r="M439" s="2" t="s">
        <v>32</v>
      </c>
      <c r="N439" s="2" t="s">
        <v>453</v>
      </c>
      <c r="O439" s="15" t="s">
        <v>61</v>
      </c>
      <c r="P439" s="36" t="s">
        <v>40</v>
      </c>
      <c r="Q439" s="2" t="s">
        <v>41</v>
      </c>
      <c r="R439" s="2">
        <v>1</v>
      </c>
      <c r="S439" s="9">
        <v>0</v>
      </c>
      <c r="T439" s="9">
        <v>0</v>
      </c>
      <c r="U439" s="9">
        <f t="shared" si="26"/>
        <v>0</v>
      </c>
      <c r="V439" s="5" t="s">
        <v>42</v>
      </c>
      <c r="W439" s="2">
        <v>2014</v>
      </c>
      <c r="X439" s="2"/>
    </row>
    <row r="440" spans="1:25" ht="63.75" outlineLevel="1" x14ac:dyDescent="0.25">
      <c r="A440" s="2" t="s">
        <v>10904</v>
      </c>
      <c r="B440" s="3" t="s">
        <v>27</v>
      </c>
      <c r="C440" s="43" t="s">
        <v>1731</v>
      </c>
      <c r="D440" s="10" t="s">
        <v>1739</v>
      </c>
      <c r="E440" s="10" t="s">
        <v>1740</v>
      </c>
      <c r="F440" s="43" t="s">
        <v>1757</v>
      </c>
      <c r="G440" s="2" t="s">
        <v>29</v>
      </c>
      <c r="H440" s="4">
        <v>0</v>
      </c>
      <c r="I440" s="2">
        <v>710000000</v>
      </c>
      <c r="J440" s="2" t="s">
        <v>11537</v>
      </c>
      <c r="K440" s="2" t="s">
        <v>6016</v>
      </c>
      <c r="L440" s="10" t="s">
        <v>1198</v>
      </c>
      <c r="M440" s="2" t="s">
        <v>32</v>
      </c>
      <c r="N440" s="2" t="s">
        <v>453</v>
      </c>
      <c r="O440" s="15" t="s">
        <v>61</v>
      </c>
      <c r="P440" s="36" t="s">
        <v>40</v>
      </c>
      <c r="Q440" s="2" t="s">
        <v>41</v>
      </c>
      <c r="R440" s="2">
        <v>1</v>
      </c>
      <c r="S440" s="9">
        <v>45000</v>
      </c>
      <c r="T440" s="9">
        <v>45000</v>
      </c>
      <c r="U440" s="9">
        <f t="shared" si="26"/>
        <v>50400.000000000007</v>
      </c>
      <c r="V440" s="5" t="s">
        <v>42</v>
      </c>
      <c r="W440" s="2">
        <v>2014</v>
      </c>
      <c r="X440" s="2">
        <v>11</v>
      </c>
    </row>
    <row r="441" spans="1:25" ht="63.75" outlineLevel="1" x14ac:dyDescent="0.25">
      <c r="A441" s="2" t="s">
        <v>1544</v>
      </c>
      <c r="B441" s="3" t="s">
        <v>27</v>
      </c>
      <c r="C441" s="43" t="s">
        <v>1752</v>
      </c>
      <c r="D441" s="10" t="s">
        <v>1754</v>
      </c>
      <c r="E441" s="10" t="s">
        <v>1755</v>
      </c>
      <c r="F441" s="43" t="s">
        <v>1753</v>
      </c>
      <c r="G441" s="2" t="s">
        <v>29</v>
      </c>
      <c r="H441" s="4">
        <v>0</v>
      </c>
      <c r="I441" s="2">
        <v>710000000</v>
      </c>
      <c r="J441" s="2" t="s">
        <v>11537</v>
      </c>
      <c r="K441" s="2" t="s">
        <v>3765</v>
      </c>
      <c r="L441" s="10" t="s">
        <v>1198</v>
      </c>
      <c r="M441" s="2" t="s">
        <v>32</v>
      </c>
      <c r="N441" s="2" t="s">
        <v>453</v>
      </c>
      <c r="O441" s="15" t="s">
        <v>61</v>
      </c>
      <c r="P441" s="36" t="s">
        <v>40</v>
      </c>
      <c r="Q441" s="2" t="s">
        <v>41</v>
      </c>
      <c r="R441" s="2">
        <v>2</v>
      </c>
      <c r="S441" s="9">
        <v>0</v>
      </c>
      <c r="T441" s="9">
        <v>0</v>
      </c>
      <c r="U441" s="9">
        <f t="shared" si="26"/>
        <v>0</v>
      </c>
      <c r="V441" s="5" t="s">
        <v>42</v>
      </c>
      <c r="W441" s="2">
        <v>2014</v>
      </c>
      <c r="X441" s="2"/>
    </row>
    <row r="442" spans="1:25" ht="63.75" outlineLevel="1" x14ac:dyDescent="0.25">
      <c r="A442" s="2" t="s">
        <v>10905</v>
      </c>
      <c r="B442" s="3" t="s">
        <v>27</v>
      </c>
      <c r="C442" s="43" t="s">
        <v>1752</v>
      </c>
      <c r="D442" s="10" t="s">
        <v>1754</v>
      </c>
      <c r="E442" s="10" t="s">
        <v>1755</v>
      </c>
      <c r="F442" s="43" t="s">
        <v>1753</v>
      </c>
      <c r="G442" s="2" t="s">
        <v>29</v>
      </c>
      <c r="H442" s="4">
        <v>0</v>
      </c>
      <c r="I442" s="2">
        <v>710000000</v>
      </c>
      <c r="J442" s="2" t="s">
        <v>11537</v>
      </c>
      <c r="K442" s="2" t="s">
        <v>6016</v>
      </c>
      <c r="L442" s="10" t="s">
        <v>1198</v>
      </c>
      <c r="M442" s="2" t="s">
        <v>32</v>
      </c>
      <c r="N442" s="2" t="s">
        <v>453</v>
      </c>
      <c r="O442" s="15" t="s">
        <v>61</v>
      </c>
      <c r="P442" s="36" t="s">
        <v>40</v>
      </c>
      <c r="Q442" s="2" t="s">
        <v>41</v>
      </c>
      <c r="R442" s="2">
        <v>2</v>
      </c>
      <c r="S442" s="9">
        <v>50000</v>
      </c>
      <c r="T442" s="9">
        <v>100000</v>
      </c>
      <c r="U442" s="9">
        <f t="shared" si="26"/>
        <v>112000.00000000001</v>
      </c>
      <c r="V442" s="5" t="s">
        <v>42</v>
      </c>
      <c r="W442" s="2">
        <v>2014</v>
      </c>
      <c r="X442" s="2">
        <v>11</v>
      </c>
    </row>
    <row r="443" spans="1:25" ht="89.25" outlineLevel="1" x14ac:dyDescent="0.25">
      <c r="A443" s="2" t="s">
        <v>1545</v>
      </c>
      <c r="B443" s="3" t="s">
        <v>27</v>
      </c>
      <c r="C443" s="43" t="s">
        <v>1758</v>
      </c>
      <c r="D443" s="10" t="s">
        <v>1759</v>
      </c>
      <c r="E443" s="10" t="s">
        <v>1760</v>
      </c>
      <c r="F443" s="43"/>
      <c r="G443" s="2" t="s">
        <v>29</v>
      </c>
      <c r="H443" s="4">
        <v>0</v>
      </c>
      <c r="I443" s="2">
        <v>710000000</v>
      </c>
      <c r="J443" s="2" t="s">
        <v>11537</v>
      </c>
      <c r="K443" s="2" t="s">
        <v>3765</v>
      </c>
      <c r="L443" s="10" t="s">
        <v>1198</v>
      </c>
      <c r="M443" s="2" t="s">
        <v>32</v>
      </c>
      <c r="N443" s="2" t="s">
        <v>453</v>
      </c>
      <c r="O443" s="15" t="s">
        <v>61</v>
      </c>
      <c r="P443" s="2">
        <v>112</v>
      </c>
      <c r="Q443" s="2" t="s">
        <v>751</v>
      </c>
      <c r="R443" s="2">
        <v>340</v>
      </c>
      <c r="S443" s="9">
        <v>0</v>
      </c>
      <c r="T443" s="9">
        <v>0</v>
      </c>
      <c r="U443" s="9">
        <f t="shared" ref="U443:U474" si="27">T443*1.12</f>
        <v>0</v>
      </c>
      <c r="V443" s="5" t="s">
        <v>42</v>
      </c>
      <c r="W443" s="2">
        <v>2014</v>
      </c>
      <c r="X443" s="2"/>
    </row>
    <row r="444" spans="1:25" ht="84.75" customHeight="1" outlineLevel="1" x14ac:dyDescent="0.25">
      <c r="A444" s="2" t="s">
        <v>10906</v>
      </c>
      <c r="B444" s="3" t="s">
        <v>27</v>
      </c>
      <c r="C444" s="43" t="s">
        <v>1758</v>
      </c>
      <c r="D444" s="10" t="s">
        <v>1759</v>
      </c>
      <c r="E444" s="10" t="s">
        <v>1760</v>
      </c>
      <c r="F444" s="43"/>
      <c r="G444" s="2" t="s">
        <v>29</v>
      </c>
      <c r="H444" s="4">
        <v>0</v>
      </c>
      <c r="I444" s="2">
        <v>710000000</v>
      </c>
      <c r="J444" s="2" t="s">
        <v>11537</v>
      </c>
      <c r="K444" s="2" t="s">
        <v>6016</v>
      </c>
      <c r="L444" s="10" t="s">
        <v>1198</v>
      </c>
      <c r="M444" s="2" t="s">
        <v>32</v>
      </c>
      <c r="N444" s="2" t="s">
        <v>453</v>
      </c>
      <c r="O444" s="15" t="s">
        <v>61</v>
      </c>
      <c r="P444" s="2">
        <v>112</v>
      </c>
      <c r="Q444" s="2" t="s">
        <v>751</v>
      </c>
      <c r="R444" s="2">
        <v>340</v>
      </c>
      <c r="S444" s="9">
        <v>1117.6500000000001</v>
      </c>
      <c r="T444" s="9">
        <v>0</v>
      </c>
      <c r="U444" s="9">
        <f t="shared" si="27"/>
        <v>0</v>
      </c>
      <c r="V444" s="5" t="s">
        <v>42</v>
      </c>
      <c r="W444" s="2">
        <v>2014</v>
      </c>
      <c r="X444" s="2">
        <v>11</v>
      </c>
    </row>
    <row r="445" spans="1:25" s="85" customFormat="1" ht="84.75" customHeight="1" outlineLevel="1" x14ac:dyDescent="0.25">
      <c r="A445" s="2" t="s">
        <v>12542</v>
      </c>
      <c r="B445" s="3" t="s">
        <v>27</v>
      </c>
      <c r="C445" s="43" t="s">
        <v>12540</v>
      </c>
      <c r="D445" s="10" t="s">
        <v>1759</v>
      </c>
      <c r="E445" s="10" t="s">
        <v>1760</v>
      </c>
      <c r="F445" s="43"/>
      <c r="G445" s="2" t="s">
        <v>29</v>
      </c>
      <c r="H445" s="4">
        <v>0</v>
      </c>
      <c r="I445" s="2">
        <v>710000000</v>
      </c>
      <c r="J445" s="2" t="s">
        <v>11537</v>
      </c>
      <c r="K445" s="2" t="s">
        <v>6133</v>
      </c>
      <c r="L445" s="10" t="s">
        <v>12541</v>
      </c>
      <c r="M445" s="2" t="s">
        <v>32</v>
      </c>
      <c r="N445" s="2" t="s">
        <v>11021</v>
      </c>
      <c r="O445" s="7" t="s">
        <v>67</v>
      </c>
      <c r="P445" s="2">
        <v>112</v>
      </c>
      <c r="Q445" s="2" t="s">
        <v>751</v>
      </c>
      <c r="R445" s="2">
        <v>270</v>
      </c>
      <c r="S445" s="9">
        <f>T445/R445</f>
        <v>1151.851851851852</v>
      </c>
      <c r="T445" s="9">
        <v>311000</v>
      </c>
      <c r="U445" s="9">
        <f t="shared" si="27"/>
        <v>348320.00000000006</v>
      </c>
      <c r="V445" s="5" t="s">
        <v>42</v>
      </c>
      <c r="W445" s="2">
        <v>2014</v>
      </c>
      <c r="X445" s="2" t="s">
        <v>12543</v>
      </c>
    </row>
    <row r="446" spans="1:25" ht="133.5" customHeight="1" outlineLevel="1" x14ac:dyDescent="0.25">
      <c r="A446" s="2" t="s">
        <v>1546</v>
      </c>
      <c r="B446" s="3" t="s">
        <v>27</v>
      </c>
      <c r="C446" s="104" t="s">
        <v>1761</v>
      </c>
      <c r="D446" s="10" t="s">
        <v>1762</v>
      </c>
      <c r="E446" s="10" t="s">
        <v>1763</v>
      </c>
      <c r="F446" s="5"/>
      <c r="G446" s="2" t="s">
        <v>29</v>
      </c>
      <c r="H446" s="4">
        <v>0</v>
      </c>
      <c r="I446" s="2">
        <v>710000000</v>
      </c>
      <c r="J446" s="2" t="s">
        <v>11537</v>
      </c>
      <c r="K446" s="2" t="s">
        <v>3765</v>
      </c>
      <c r="L446" s="10" t="s">
        <v>1198</v>
      </c>
      <c r="M446" s="2" t="s">
        <v>32</v>
      </c>
      <c r="N446" s="2" t="s">
        <v>453</v>
      </c>
      <c r="O446" s="15" t="s">
        <v>61</v>
      </c>
      <c r="P446" s="36" t="s">
        <v>824</v>
      </c>
      <c r="Q446" s="2" t="s">
        <v>825</v>
      </c>
      <c r="R446" s="2">
        <v>190</v>
      </c>
      <c r="S446" s="9">
        <v>0</v>
      </c>
      <c r="T446" s="9">
        <v>0</v>
      </c>
      <c r="U446" s="9">
        <f t="shared" si="27"/>
        <v>0</v>
      </c>
      <c r="V446" s="5" t="s">
        <v>42</v>
      </c>
      <c r="W446" s="2">
        <v>2014</v>
      </c>
      <c r="X446" s="2"/>
    </row>
    <row r="447" spans="1:25" ht="178.5" outlineLevel="1" x14ac:dyDescent="0.25">
      <c r="A447" s="2" t="s">
        <v>10907</v>
      </c>
      <c r="B447" s="3" t="s">
        <v>27</v>
      </c>
      <c r="C447" s="104" t="s">
        <v>1761</v>
      </c>
      <c r="D447" s="10" t="s">
        <v>1762</v>
      </c>
      <c r="E447" s="10" t="s">
        <v>1763</v>
      </c>
      <c r="F447" s="5"/>
      <c r="G447" s="2" t="s">
        <v>29</v>
      </c>
      <c r="H447" s="4">
        <v>0</v>
      </c>
      <c r="I447" s="2">
        <v>710000000</v>
      </c>
      <c r="J447" s="2" t="s">
        <v>11537</v>
      </c>
      <c r="K447" s="2" t="s">
        <v>6016</v>
      </c>
      <c r="L447" s="10" t="s">
        <v>1198</v>
      </c>
      <c r="M447" s="2" t="s">
        <v>32</v>
      </c>
      <c r="N447" s="2" t="s">
        <v>453</v>
      </c>
      <c r="O447" s="15" t="s">
        <v>61</v>
      </c>
      <c r="P447" s="36" t="s">
        <v>824</v>
      </c>
      <c r="Q447" s="2" t="s">
        <v>825</v>
      </c>
      <c r="R447" s="2">
        <v>190</v>
      </c>
      <c r="S447" s="9">
        <v>1578.95</v>
      </c>
      <c r="T447" s="9">
        <v>0</v>
      </c>
      <c r="U447" s="9">
        <f t="shared" si="27"/>
        <v>0</v>
      </c>
      <c r="V447" s="5" t="s">
        <v>42</v>
      </c>
      <c r="W447" s="2">
        <v>2014</v>
      </c>
      <c r="X447" s="2">
        <v>11</v>
      </c>
    </row>
    <row r="448" spans="1:25" s="273" customFormat="1" ht="169.5" customHeight="1" x14ac:dyDescent="0.25">
      <c r="A448" s="276" t="s">
        <v>12544</v>
      </c>
      <c r="B448" s="238" t="s">
        <v>27</v>
      </c>
      <c r="C448" s="312" t="s">
        <v>1761</v>
      </c>
      <c r="D448" s="275" t="s">
        <v>1762</v>
      </c>
      <c r="E448" s="275" t="s">
        <v>1763</v>
      </c>
      <c r="F448" s="274"/>
      <c r="G448" s="276" t="s">
        <v>29</v>
      </c>
      <c r="H448" s="281">
        <v>0</v>
      </c>
      <c r="I448" s="276">
        <v>710000000</v>
      </c>
      <c r="J448" s="291" t="s">
        <v>11537</v>
      </c>
      <c r="K448" s="276" t="s">
        <v>6133</v>
      </c>
      <c r="L448" s="275" t="s">
        <v>12541</v>
      </c>
      <c r="M448" s="276" t="s">
        <v>32</v>
      </c>
      <c r="N448" s="276" t="s">
        <v>11021</v>
      </c>
      <c r="O448" s="243" t="s">
        <v>67</v>
      </c>
      <c r="P448" s="279" t="s">
        <v>824</v>
      </c>
      <c r="Q448" s="276" t="s">
        <v>825</v>
      </c>
      <c r="R448" s="276">
        <v>129</v>
      </c>
      <c r="S448" s="278">
        <f t="shared" ref="S448" si="28">T448/R448</f>
        <v>1935.7131782945737</v>
      </c>
      <c r="T448" s="278">
        <v>249707</v>
      </c>
      <c r="U448" s="278">
        <f t="shared" si="27"/>
        <v>279671.84000000003</v>
      </c>
      <c r="V448" s="274" t="s">
        <v>42</v>
      </c>
      <c r="W448" s="276">
        <v>2014</v>
      </c>
      <c r="X448" s="276" t="s">
        <v>10943</v>
      </c>
      <c r="Y448" s="290"/>
    </row>
    <row r="449" spans="1:24" ht="63.75" outlineLevel="1" x14ac:dyDescent="0.25">
      <c r="A449" s="2" t="s">
        <v>1990</v>
      </c>
      <c r="B449" s="3" t="s">
        <v>27</v>
      </c>
      <c r="C449" s="104" t="s">
        <v>1764</v>
      </c>
      <c r="D449" s="43" t="s">
        <v>1765</v>
      </c>
      <c r="E449" s="43" t="s">
        <v>1766</v>
      </c>
      <c r="F449" s="5"/>
      <c r="G449" s="2" t="s">
        <v>29</v>
      </c>
      <c r="H449" s="4">
        <v>0</v>
      </c>
      <c r="I449" s="2">
        <v>710000000</v>
      </c>
      <c r="J449" s="2" t="s">
        <v>11537</v>
      </c>
      <c r="K449" s="2" t="s">
        <v>3765</v>
      </c>
      <c r="L449" s="10" t="s">
        <v>1198</v>
      </c>
      <c r="M449" s="2" t="s">
        <v>32</v>
      </c>
      <c r="N449" s="2" t="s">
        <v>453</v>
      </c>
      <c r="O449" s="15" t="s">
        <v>61</v>
      </c>
      <c r="P449" s="2">
        <v>112</v>
      </c>
      <c r="Q449" s="2" t="s">
        <v>751</v>
      </c>
      <c r="R449" s="2">
        <v>150</v>
      </c>
      <c r="S449" s="9">
        <v>1466.67</v>
      </c>
      <c r="T449" s="9">
        <v>0</v>
      </c>
      <c r="U449" s="9">
        <f t="shared" si="27"/>
        <v>0</v>
      </c>
      <c r="V449" s="5" t="s">
        <v>42</v>
      </c>
      <c r="W449" s="2">
        <v>2014</v>
      </c>
      <c r="X449" s="2"/>
    </row>
    <row r="450" spans="1:24" s="85" customFormat="1" ht="60.75" customHeight="1" outlineLevel="1" x14ac:dyDescent="0.25">
      <c r="A450" s="2" t="s">
        <v>12545</v>
      </c>
      <c r="B450" s="3" t="s">
        <v>27</v>
      </c>
      <c r="C450" s="104" t="s">
        <v>1764</v>
      </c>
      <c r="D450" s="43" t="s">
        <v>1765</v>
      </c>
      <c r="E450" s="43" t="s">
        <v>1766</v>
      </c>
      <c r="F450" s="5"/>
      <c r="G450" s="2" t="s">
        <v>29</v>
      </c>
      <c r="H450" s="4">
        <v>0</v>
      </c>
      <c r="I450" s="2">
        <v>710000000</v>
      </c>
      <c r="J450" s="2" t="s">
        <v>11537</v>
      </c>
      <c r="K450" s="2" t="s">
        <v>6133</v>
      </c>
      <c r="L450" s="10" t="s">
        <v>12541</v>
      </c>
      <c r="M450" s="2" t="s">
        <v>32</v>
      </c>
      <c r="N450" s="2" t="s">
        <v>11021</v>
      </c>
      <c r="O450" s="7" t="s">
        <v>67</v>
      </c>
      <c r="P450" s="2">
        <v>112</v>
      </c>
      <c r="Q450" s="2" t="s">
        <v>751</v>
      </c>
      <c r="R450" s="2">
        <v>170</v>
      </c>
      <c r="S450" s="9">
        <f t="shared" ref="S450" si="29">T450/R450</f>
        <v>1552.9411764705883</v>
      </c>
      <c r="T450" s="9">
        <v>264000</v>
      </c>
      <c r="U450" s="9">
        <f t="shared" si="27"/>
        <v>295680</v>
      </c>
      <c r="V450" s="5" t="s">
        <v>42</v>
      </c>
      <c r="W450" s="2">
        <v>2014</v>
      </c>
      <c r="X450" s="2" t="s">
        <v>10943</v>
      </c>
    </row>
    <row r="451" spans="1:24" ht="63.75" outlineLevel="1" x14ac:dyDescent="0.25">
      <c r="A451" s="2" t="s">
        <v>1991</v>
      </c>
      <c r="B451" s="3" t="s">
        <v>27</v>
      </c>
      <c r="C451" s="43" t="s">
        <v>1767</v>
      </c>
      <c r="D451" s="10" t="s">
        <v>1795</v>
      </c>
      <c r="E451" s="10" t="s">
        <v>1796</v>
      </c>
      <c r="F451" s="43" t="s">
        <v>1768</v>
      </c>
      <c r="G451" s="2" t="s">
        <v>29</v>
      </c>
      <c r="H451" s="4">
        <v>0</v>
      </c>
      <c r="I451" s="2">
        <v>710000000</v>
      </c>
      <c r="J451" s="2" t="s">
        <v>11537</v>
      </c>
      <c r="K451" s="2" t="s">
        <v>6015</v>
      </c>
      <c r="L451" s="10" t="s">
        <v>1198</v>
      </c>
      <c r="M451" s="2" t="s">
        <v>32</v>
      </c>
      <c r="N451" s="2" t="s">
        <v>453</v>
      </c>
      <c r="O451" s="15" t="s">
        <v>61</v>
      </c>
      <c r="P451" s="36" t="s">
        <v>40</v>
      </c>
      <c r="Q451" s="2" t="s">
        <v>41</v>
      </c>
      <c r="R451" s="2">
        <v>5</v>
      </c>
      <c r="S451" s="9">
        <v>30000</v>
      </c>
      <c r="T451" s="9">
        <v>150000</v>
      </c>
      <c r="U451" s="9">
        <f t="shared" si="27"/>
        <v>168000.00000000003</v>
      </c>
      <c r="V451" s="5" t="s">
        <v>42</v>
      </c>
      <c r="W451" s="2">
        <v>2014</v>
      </c>
      <c r="X451" s="2"/>
    </row>
    <row r="452" spans="1:24" ht="63.75" outlineLevel="1" x14ac:dyDescent="0.25">
      <c r="A452" s="2" t="s">
        <v>1992</v>
      </c>
      <c r="B452" s="3" t="s">
        <v>27</v>
      </c>
      <c r="C452" s="10" t="s">
        <v>1797</v>
      </c>
      <c r="D452" s="10" t="s">
        <v>1798</v>
      </c>
      <c r="E452" s="10" t="s">
        <v>1799</v>
      </c>
      <c r="F452" s="43" t="s">
        <v>1769</v>
      </c>
      <c r="G452" s="2" t="s">
        <v>29</v>
      </c>
      <c r="H452" s="4">
        <v>0</v>
      </c>
      <c r="I452" s="2">
        <v>710000000</v>
      </c>
      <c r="J452" s="2" t="s">
        <v>11537</v>
      </c>
      <c r="K452" s="2" t="s">
        <v>3766</v>
      </c>
      <c r="L452" s="10" t="s">
        <v>1198</v>
      </c>
      <c r="M452" s="2" t="s">
        <v>32</v>
      </c>
      <c r="N452" s="2" t="s">
        <v>453</v>
      </c>
      <c r="O452" s="106">
        <v>0</v>
      </c>
      <c r="P452" s="36" t="s">
        <v>40</v>
      </c>
      <c r="Q452" s="2" t="s">
        <v>41</v>
      </c>
      <c r="R452" s="2">
        <v>4</v>
      </c>
      <c r="S452" s="9">
        <v>30000</v>
      </c>
      <c r="T452" s="9">
        <f>S452*R452</f>
        <v>120000</v>
      </c>
      <c r="U452" s="9">
        <f t="shared" si="27"/>
        <v>134400</v>
      </c>
      <c r="V452" s="5" t="s">
        <v>42</v>
      </c>
      <c r="W452" s="2">
        <v>2014</v>
      </c>
      <c r="X452" s="2"/>
    </row>
    <row r="453" spans="1:24" ht="63.75" outlineLevel="1" x14ac:dyDescent="0.25">
      <c r="A453" s="2" t="s">
        <v>1993</v>
      </c>
      <c r="B453" s="3" t="s">
        <v>27</v>
      </c>
      <c r="C453" s="10" t="s">
        <v>1797</v>
      </c>
      <c r="D453" s="10" t="s">
        <v>1798</v>
      </c>
      <c r="E453" s="10" t="s">
        <v>1799</v>
      </c>
      <c r="F453" s="43" t="s">
        <v>1769</v>
      </c>
      <c r="G453" s="2" t="s">
        <v>29</v>
      </c>
      <c r="H453" s="4">
        <v>0</v>
      </c>
      <c r="I453" s="2">
        <v>710000000</v>
      </c>
      <c r="J453" s="2" t="s">
        <v>11537</v>
      </c>
      <c r="K453" s="2" t="s">
        <v>3766</v>
      </c>
      <c r="L453" s="10" t="s">
        <v>1198</v>
      </c>
      <c r="M453" s="2" t="s">
        <v>32</v>
      </c>
      <c r="N453" s="2" t="s">
        <v>453</v>
      </c>
      <c r="O453" s="106">
        <v>0</v>
      </c>
      <c r="P453" s="36" t="s">
        <v>40</v>
      </c>
      <c r="Q453" s="2" t="s">
        <v>41</v>
      </c>
      <c r="R453" s="2">
        <v>4</v>
      </c>
      <c r="S453" s="9">
        <v>30000</v>
      </c>
      <c r="T453" s="9">
        <v>240000</v>
      </c>
      <c r="U453" s="9">
        <f t="shared" si="27"/>
        <v>268800</v>
      </c>
      <c r="V453" s="5" t="s">
        <v>42</v>
      </c>
      <c r="W453" s="2">
        <v>2014</v>
      </c>
      <c r="X453" s="2"/>
    </row>
    <row r="454" spans="1:24" ht="63.75" outlineLevel="1" x14ac:dyDescent="0.25">
      <c r="A454" s="2" t="s">
        <v>1994</v>
      </c>
      <c r="B454" s="3" t="s">
        <v>27</v>
      </c>
      <c r="C454" s="43" t="s">
        <v>1770</v>
      </c>
      <c r="D454" s="10" t="s">
        <v>1800</v>
      </c>
      <c r="E454" s="10" t="s">
        <v>1772</v>
      </c>
      <c r="F454" s="43" t="s">
        <v>1771</v>
      </c>
      <c r="G454" s="2" t="s">
        <v>29</v>
      </c>
      <c r="H454" s="4">
        <v>0</v>
      </c>
      <c r="I454" s="2">
        <v>710000000</v>
      </c>
      <c r="J454" s="2" t="s">
        <v>11537</v>
      </c>
      <c r="K454" s="2" t="s">
        <v>6016</v>
      </c>
      <c r="L454" s="10" t="s">
        <v>1198</v>
      </c>
      <c r="M454" s="2" t="s">
        <v>32</v>
      </c>
      <c r="N454" s="2" t="s">
        <v>453</v>
      </c>
      <c r="O454" s="15" t="s">
        <v>61</v>
      </c>
      <c r="P454" s="36" t="s">
        <v>40</v>
      </c>
      <c r="Q454" s="2" t="s">
        <v>41</v>
      </c>
      <c r="R454" s="2">
        <v>5</v>
      </c>
      <c r="S454" s="9">
        <v>20000</v>
      </c>
      <c r="T454" s="9">
        <v>100000</v>
      </c>
      <c r="U454" s="9">
        <f t="shared" si="27"/>
        <v>112000.00000000001</v>
      </c>
      <c r="V454" s="5" t="s">
        <v>42</v>
      </c>
      <c r="W454" s="2">
        <v>2014</v>
      </c>
      <c r="X454" s="2"/>
    </row>
    <row r="455" spans="1:24" ht="63.75" outlineLevel="1" x14ac:dyDescent="0.25">
      <c r="A455" s="2" t="s">
        <v>1995</v>
      </c>
      <c r="B455" s="3" t="s">
        <v>27</v>
      </c>
      <c r="C455" s="10" t="s">
        <v>1801</v>
      </c>
      <c r="D455" s="10" t="s">
        <v>874</v>
      </c>
      <c r="E455" s="10" t="s">
        <v>1802</v>
      </c>
      <c r="F455" s="43" t="s">
        <v>1773</v>
      </c>
      <c r="G455" s="2" t="s">
        <v>29</v>
      </c>
      <c r="H455" s="4">
        <v>0</v>
      </c>
      <c r="I455" s="2">
        <v>710000000</v>
      </c>
      <c r="J455" s="2" t="s">
        <v>11537</v>
      </c>
      <c r="K455" s="2" t="s">
        <v>6016</v>
      </c>
      <c r="L455" s="10" t="s">
        <v>1198</v>
      </c>
      <c r="M455" s="2" t="s">
        <v>32</v>
      </c>
      <c r="N455" s="2" t="s">
        <v>453</v>
      </c>
      <c r="O455" s="15" t="s">
        <v>61</v>
      </c>
      <c r="P455" s="36" t="s">
        <v>40</v>
      </c>
      <c r="Q455" s="2" t="s">
        <v>41</v>
      </c>
      <c r="R455" s="2">
        <v>1</v>
      </c>
      <c r="S455" s="9">
        <v>150000</v>
      </c>
      <c r="T455" s="9">
        <v>150000</v>
      </c>
      <c r="U455" s="9">
        <f t="shared" si="27"/>
        <v>168000.00000000003</v>
      </c>
      <c r="V455" s="5" t="s">
        <v>42</v>
      </c>
      <c r="W455" s="2">
        <v>2014</v>
      </c>
      <c r="X455" s="2"/>
    </row>
    <row r="456" spans="1:24" ht="63.75" outlineLevel="1" x14ac:dyDescent="0.25">
      <c r="A456" s="2" t="s">
        <v>1996</v>
      </c>
      <c r="B456" s="3" t="s">
        <v>27</v>
      </c>
      <c r="C456" s="10" t="s">
        <v>1803</v>
      </c>
      <c r="D456" s="10" t="s">
        <v>1804</v>
      </c>
      <c r="E456" s="10" t="s">
        <v>1805</v>
      </c>
      <c r="F456" s="43" t="s">
        <v>1774</v>
      </c>
      <c r="G456" s="2" t="s">
        <v>29</v>
      </c>
      <c r="H456" s="4">
        <v>0</v>
      </c>
      <c r="I456" s="2">
        <v>710000000</v>
      </c>
      <c r="J456" s="2" t="s">
        <v>11537</v>
      </c>
      <c r="K456" s="2" t="s">
        <v>6016</v>
      </c>
      <c r="L456" s="10" t="s">
        <v>1198</v>
      </c>
      <c r="M456" s="2" t="s">
        <v>32</v>
      </c>
      <c r="N456" s="2" t="s">
        <v>453</v>
      </c>
      <c r="O456" s="15" t="s">
        <v>61</v>
      </c>
      <c r="P456" s="20">
        <v>796</v>
      </c>
      <c r="Q456" s="8" t="s">
        <v>41</v>
      </c>
      <c r="R456" s="2">
        <v>1</v>
      </c>
      <c r="S456" s="9">
        <v>100000</v>
      </c>
      <c r="T456" s="9">
        <v>100000</v>
      </c>
      <c r="U456" s="9">
        <f t="shared" si="27"/>
        <v>112000.00000000001</v>
      </c>
      <c r="V456" s="5" t="s">
        <v>42</v>
      </c>
      <c r="W456" s="2">
        <v>2014</v>
      </c>
      <c r="X456" s="2"/>
    </row>
    <row r="457" spans="1:24" ht="63.75" outlineLevel="1" x14ac:dyDescent="0.25">
      <c r="A457" s="2" t="s">
        <v>1997</v>
      </c>
      <c r="B457" s="3" t="s">
        <v>27</v>
      </c>
      <c r="C457" s="10" t="s">
        <v>1806</v>
      </c>
      <c r="D457" s="10" t="s">
        <v>1807</v>
      </c>
      <c r="E457" s="10" t="s">
        <v>1808</v>
      </c>
      <c r="F457" s="43" t="s">
        <v>1775</v>
      </c>
      <c r="G457" s="2" t="s">
        <v>350</v>
      </c>
      <c r="H457" s="4">
        <v>0</v>
      </c>
      <c r="I457" s="2">
        <v>710000000</v>
      </c>
      <c r="J457" s="2" t="s">
        <v>11537</v>
      </c>
      <c r="K457" s="2" t="s">
        <v>6016</v>
      </c>
      <c r="L457" s="10" t="s">
        <v>1198</v>
      </c>
      <c r="M457" s="2" t="s">
        <v>32</v>
      </c>
      <c r="N457" s="2" t="s">
        <v>453</v>
      </c>
      <c r="O457" s="15" t="s">
        <v>61</v>
      </c>
      <c r="P457" s="20">
        <v>796</v>
      </c>
      <c r="Q457" s="8" t="s">
        <v>41</v>
      </c>
      <c r="R457" s="2">
        <v>1</v>
      </c>
      <c r="S457" s="9">
        <v>0</v>
      </c>
      <c r="T457" s="9">
        <v>0</v>
      </c>
      <c r="U457" s="9">
        <f t="shared" si="27"/>
        <v>0</v>
      </c>
      <c r="V457" s="5" t="s">
        <v>42</v>
      </c>
      <c r="W457" s="2">
        <v>2014</v>
      </c>
      <c r="X457" s="2"/>
    </row>
    <row r="458" spans="1:24" ht="63.75" outlineLevel="1" x14ac:dyDescent="0.25">
      <c r="A458" s="2" t="s">
        <v>10493</v>
      </c>
      <c r="B458" s="3" t="s">
        <v>27</v>
      </c>
      <c r="C458" s="10" t="s">
        <v>1806</v>
      </c>
      <c r="D458" s="10" t="s">
        <v>1807</v>
      </c>
      <c r="E458" s="10" t="s">
        <v>1808</v>
      </c>
      <c r="F458" s="43" t="s">
        <v>1775</v>
      </c>
      <c r="G458" s="2" t="s">
        <v>350</v>
      </c>
      <c r="H458" s="4">
        <v>0</v>
      </c>
      <c r="I458" s="2">
        <v>710000000</v>
      </c>
      <c r="J458" s="2" t="s">
        <v>11537</v>
      </c>
      <c r="K458" s="2" t="s">
        <v>3765</v>
      </c>
      <c r="L458" s="10" t="s">
        <v>1198</v>
      </c>
      <c r="M458" s="2" t="s">
        <v>32</v>
      </c>
      <c r="N458" s="2" t="s">
        <v>453</v>
      </c>
      <c r="O458" s="15" t="s">
        <v>61</v>
      </c>
      <c r="P458" s="20">
        <v>796</v>
      </c>
      <c r="Q458" s="8" t="s">
        <v>41</v>
      </c>
      <c r="R458" s="2">
        <v>1</v>
      </c>
      <c r="S458" s="9">
        <v>0</v>
      </c>
      <c r="T458" s="9">
        <v>0</v>
      </c>
      <c r="U458" s="9">
        <f t="shared" si="27"/>
        <v>0</v>
      </c>
      <c r="V458" s="5" t="s">
        <v>42</v>
      </c>
      <c r="W458" s="2">
        <v>2014</v>
      </c>
      <c r="X458" s="2">
        <v>11</v>
      </c>
    </row>
    <row r="459" spans="1:24" ht="63.75" outlineLevel="1" x14ac:dyDescent="0.25">
      <c r="A459" s="2" t="s">
        <v>10908</v>
      </c>
      <c r="B459" s="3" t="s">
        <v>27</v>
      </c>
      <c r="C459" s="10" t="s">
        <v>1806</v>
      </c>
      <c r="D459" s="10" t="s">
        <v>1807</v>
      </c>
      <c r="E459" s="10" t="s">
        <v>1808</v>
      </c>
      <c r="F459" s="43" t="s">
        <v>1775</v>
      </c>
      <c r="G459" s="2" t="s">
        <v>350</v>
      </c>
      <c r="H459" s="4">
        <v>0</v>
      </c>
      <c r="I459" s="2">
        <v>710000000</v>
      </c>
      <c r="J459" s="2" t="s">
        <v>11537</v>
      </c>
      <c r="K459" s="2" t="s">
        <v>6016</v>
      </c>
      <c r="L459" s="10" t="s">
        <v>1198</v>
      </c>
      <c r="M459" s="2" t="s">
        <v>32</v>
      </c>
      <c r="N459" s="2" t="s">
        <v>453</v>
      </c>
      <c r="O459" s="15" t="s">
        <v>61</v>
      </c>
      <c r="P459" s="20">
        <v>796</v>
      </c>
      <c r="Q459" s="8" t="s">
        <v>41</v>
      </c>
      <c r="R459" s="2">
        <v>1</v>
      </c>
      <c r="S459" s="9">
        <v>3000</v>
      </c>
      <c r="T459" s="9">
        <v>3000</v>
      </c>
      <c r="U459" s="9">
        <f t="shared" si="27"/>
        <v>3360.0000000000005</v>
      </c>
      <c r="V459" s="5" t="s">
        <v>42</v>
      </c>
      <c r="W459" s="2">
        <v>2014</v>
      </c>
      <c r="X459" s="2">
        <v>11</v>
      </c>
    </row>
    <row r="460" spans="1:24" ht="63.75" outlineLevel="1" x14ac:dyDescent="0.25">
      <c r="A460" s="2" t="s">
        <v>1998</v>
      </c>
      <c r="B460" s="3" t="s">
        <v>27</v>
      </c>
      <c r="C460" s="107" t="s">
        <v>1809</v>
      </c>
      <c r="D460" s="42" t="s">
        <v>1810</v>
      </c>
      <c r="E460" s="107" t="s">
        <v>1811</v>
      </c>
      <c r="F460" s="43" t="s">
        <v>1776</v>
      </c>
      <c r="G460" s="2" t="s">
        <v>350</v>
      </c>
      <c r="H460" s="4">
        <v>0</v>
      </c>
      <c r="I460" s="2">
        <v>710000000</v>
      </c>
      <c r="J460" s="2" t="s">
        <v>11537</v>
      </c>
      <c r="K460" s="2" t="s">
        <v>6016</v>
      </c>
      <c r="L460" s="10" t="s">
        <v>1198</v>
      </c>
      <c r="M460" s="2" t="s">
        <v>32</v>
      </c>
      <c r="N460" s="2" t="s">
        <v>453</v>
      </c>
      <c r="O460" s="15" t="s">
        <v>61</v>
      </c>
      <c r="P460" s="20">
        <v>796</v>
      </c>
      <c r="Q460" s="8" t="s">
        <v>41</v>
      </c>
      <c r="R460" s="2">
        <v>1</v>
      </c>
      <c r="S460" s="9">
        <v>0</v>
      </c>
      <c r="T460" s="9">
        <v>0</v>
      </c>
      <c r="U460" s="9">
        <f t="shared" si="27"/>
        <v>0</v>
      </c>
      <c r="V460" s="5" t="s">
        <v>42</v>
      </c>
      <c r="W460" s="2">
        <v>2014</v>
      </c>
      <c r="X460" s="2"/>
    </row>
    <row r="461" spans="1:24" ht="63.75" outlineLevel="1" x14ac:dyDescent="0.25">
      <c r="A461" s="2" t="s">
        <v>10494</v>
      </c>
      <c r="B461" s="3" t="s">
        <v>27</v>
      </c>
      <c r="C461" s="107" t="s">
        <v>1809</v>
      </c>
      <c r="D461" s="42" t="s">
        <v>1810</v>
      </c>
      <c r="E461" s="107" t="s">
        <v>1811</v>
      </c>
      <c r="F461" s="43" t="s">
        <v>1776</v>
      </c>
      <c r="G461" s="2" t="s">
        <v>350</v>
      </c>
      <c r="H461" s="4">
        <v>0</v>
      </c>
      <c r="I461" s="2">
        <v>710000000</v>
      </c>
      <c r="J461" s="2" t="s">
        <v>11537</v>
      </c>
      <c r="K461" s="2" t="s">
        <v>3765</v>
      </c>
      <c r="L461" s="10" t="s">
        <v>1198</v>
      </c>
      <c r="M461" s="2" t="s">
        <v>32</v>
      </c>
      <c r="N461" s="2" t="s">
        <v>453</v>
      </c>
      <c r="O461" s="15" t="s">
        <v>61</v>
      </c>
      <c r="P461" s="20">
        <v>796</v>
      </c>
      <c r="Q461" s="8" t="s">
        <v>41</v>
      </c>
      <c r="R461" s="2">
        <v>1</v>
      </c>
      <c r="S461" s="9">
        <v>0</v>
      </c>
      <c r="T461" s="9">
        <v>0</v>
      </c>
      <c r="U461" s="9">
        <f t="shared" si="27"/>
        <v>0</v>
      </c>
      <c r="V461" s="5" t="s">
        <v>42</v>
      </c>
      <c r="W461" s="2">
        <v>2014</v>
      </c>
      <c r="X461" s="2">
        <v>11</v>
      </c>
    </row>
    <row r="462" spans="1:24" ht="63.75" outlineLevel="1" x14ac:dyDescent="0.25">
      <c r="A462" s="2" t="s">
        <v>10909</v>
      </c>
      <c r="B462" s="3" t="s">
        <v>27</v>
      </c>
      <c r="C462" s="107" t="s">
        <v>1809</v>
      </c>
      <c r="D462" s="42" t="s">
        <v>1810</v>
      </c>
      <c r="E462" s="107" t="s">
        <v>1811</v>
      </c>
      <c r="F462" s="43" t="s">
        <v>1776</v>
      </c>
      <c r="G462" s="2" t="s">
        <v>350</v>
      </c>
      <c r="H462" s="4">
        <v>0</v>
      </c>
      <c r="I462" s="2">
        <v>710000000</v>
      </c>
      <c r="J462" s="2" t="s">
        <v>11537</v>
      </c>
      <c r="K462" s="2" t="s">
        <v>6016</v>
      </c>
      <c r="L462" s="10" t="s">
        <v>1198</v>
      </c>
      <c r="M462" s="2" t="s">
        <v>32</v>
      </c>
      <c r="N462" s="2" t="s">
        <v>453</v>
      </c>
      <c r="O462" s="15" t="s">
        <v>61</v>
      </c>
      <c r="P462" s="20">
        <v>796</v>
      </c>
      <c r="Q462" s="8" t="s">
        <v>41</v>
      </c>
      <c r="R462" s="2">
        <v>1</v>
      </c>
      <c r="S462" s="9">
        <v>3000</v>
      </c>
      <c r="T462" s="9">
        <v>3000</v>
      </c>
      <c r="U462" s="9">
        <f t="shared" si="27"/>
        <v>3360.0000000000005</v>
      </c>
      <c r="V462" s="5" t="s">
        <v>42</v>
      </c>
      <c r="W462" s="2">
        <v>2014</v>
      </c>
      <c r="X462" s="2">
        <v>11</v>
      </c>
    </row>
    <row r="463" spans="1:24" ht="63.75" outlineLevel="1" x14ac:dyDescent="0.25">
      <c r="A463" s="2" t="s">
        <v>1999</v>
      </c>
      <c r="B463" s="3" t="s">
        <v>27</v>
      </c>
      <c r="C463" s="43" t="s">
        <v>1777</v>
      </c>
      <c r="D463" s="10" t="s">
        <v>1812</v>
      </c>
      <c r="E463" s="10" t="s">
        <v>1779</v>
      </c>
      <c r="F463" s="43" t="s">
        <v>1778</v>
      </c>
      <c r="G463" s="2" t="s">
        <v>350</v>
      </c>
      <c r="H463" s="4">
        <v>0</v>
      </c>
      <c r="I463" s="2">
        <v>710000000</v>
      </c>
      <c r="J463" s="2" t="s">
        <v>11537</v>
      </c>
      <c r="K463" s="2" t="s">
        <v>6016</v>
      </c>
      <c r="L463" s="10" t="s">
        <v>1198</v>
      </c>
      <c r="M463" s="2" t="s">
        <v>32</v>
      </c>
      <c r="N463" s="2" t="s">
        <v>453</v>
      </c>
      <c r="O463" s="15" t="s">
        <v>61</v>
      </c>
      <c r="P463" s="36" t="s">
        <v>40</v>
      </c>
      <c r="Q463" s="2" t="s">
        <v>41</v>
      </c>
      <c r="R463" s="2">
        <v>1</v>
      </c>
      <c r="S463" s="9">
        <v>0</v>
      </c>
      <c r="T463" s="9">
        <v>0</v>
      </c>
      <c r="U463" s="9">
        <f t="shared" si="27"/>
        <v>0</v>
      </c>
      <c r="V463" s="5" t="s">
        <v>42</v>
      </c>
      <c r="W463" s="2">
        <v>2014</v>
      </c>
      <c r="X463" s="2"/>
    </row>
    <row r="464" spans="1:24" ht="63.75" outlineLevel="1" x14ac:dyDescent="0.25">
      <c r="A464" s="2" t="s">
        <v>10495</v>
      </c>
      <c r="B464" s="3" t="s">
        <v>27</v>
      </c>
      <c r="C464" s="43" t="s">
        <v>1777</v>
      </c>
      <c r="D464" s="10" t="s">
        <v>1812</v>
      </c>
      <c r="E464" s="10" t="s">
        <v>1779</v>
      </c>
      <c r="F464" s="43" t="s">
        <v>1778</v>
      </c>
      <c r="G464" s="2" t="s">
        <v>350</v>
      </c>
      <c r="H464" s="4">
        <v>0</v>
      </c>
      <c r="I464" s="2">
        <v>710000000</v>
      </c>
      <c r="J464" s="2" t="s">
        <v>11537</v>
      </c>
      <c r="K464" s="2" t="s">
        <v>3765</v>
      </c>
      <c r="L464" s="10" t="s">
        <v>1198</v>
      </c>
      <c r="M464" s="2" t="s">
        <v>32</v>
      </c>
      <c r="N464" s="2" t="s">
        <v>453</v>
      </c>
      <c r="O464" s="15" t="s">
        <v>61</v>
      </c>
      <c r="P464" s="36" t="s">
        <v>40</v>
      </c>
      <c r="Q464" s="2" t="s">
        <v>41</v>
      </c>
      <c r="R464" s="2">
        <v>1</v>
      </c>
      <c r="S464" s="9">
        <v>0</v>
      </c>
      <c r="T464" s="9">
        <v>0</v>
      </c>
      <c r="U464" s="9">
        <f t="shared" si="27"/>
        <v>0</v>
      </c>
      <c r="V464" s="5" t="s">
        <v>42</v>
      </c>
      <c r="W464" s="2">
        <v>2014</v>
      </c>
      <c r="X464" s="2">
        <v>11</v>
      </c>
    </row>
    <row r="465" spans="1:24" ht="63.75" outlineLevel="1" x14ac:dyDescent="0.25">
      <c r="A465" s="2" t="s">
        <v>10910</v>
      </c>
      <c r="B465" s="3" t="s">
        <v>27</v>
      </c>
      <c r="C465" s="43" t="s">
        <v>1777</v>
      </c>
      <c r="D465" s="10" t="s">
        <v>1812</v>
      </c>
      <c r="E465" s="10" t="s">
        <v>1779</v>
      </c>
      <c r="F465" s="43" t="s">
        <v>1778</v>
      </c>
      <c r="G465" s="2" t="s">
        <v>350</v>
      </c>
      <c r="H465" s="4">
        <v>0</v>
      </c>
      <c r="I465" s="2">
        <v>710000000</v>
      </c>
      <c r="J465" s="2" t="s">
        <v>11537</v>
      </c>
      <c r="K465" s="2" t="s">
        <v>6016</v>
      </c>
      <c r="L465" s="10" t="s">
        <v>1198</v>
      </c>
      <c r="M465" s="2" t="s">
        <v>32</v>
      </c>
      <c r="N465" s="2" t="s">
        <v>453</v>
      </c>
      <c r="O465" s="15" t="s">
        <v>61</v>
      </c>
      <c r="P465" s="36" t="s">
        <v>40</v>
      </c>
      <c r="Q465" s="2" t="s">
        <v>41</v>
      </c>
      <c r="R465" s="2">
        <v>1</v>
      </c>
      <c r="S465" s="9">
        <v>2000</v>
      </c>
      <c r="T465" s="9">
        <v>2000</v>
      </c>
      <c r="U465" s="9">
        <f t="shared" si="27"/>
        <v>2240</v>
      </c>
      <c r="V465" s="5" t="s">
        <v>42</v>
      </c>
      <c r="W465" s="2">
        <v>2014</v>
      </c>
      <c r="X465" s="2">
        <v>11</v>
      </c>
    </row>
    <row r="466" spans="1:24" ht="63.75" outlineLevel="1" x14ac:dyDescent="0.25">
      <c r="A466" s="2" t="s">
        <v>2000</v>
      </c>
      <c r="B466" s="3" t="s">
        <v>27</v>
      </c>
      <c r="C466" s="43" t="s">
        <v>1780</v>
      </c>
      <c r="D466" s="10" t="s">
        <v>1813</v>
      </c>
      <c r="E466" s="10" t="s">
        <v>1782</v>
      </c>
      <c r="F466" s="43" t="s">
        <v>1781</v>
      </c>
      <c r="G466" s="2" t="s">
        <v>350</v>
      </c>
      <c r="H466" s="4">
        <v>0</v>
      </c>
      <c r="I466" s="2">
        <v>710000000</v>
      </c>
      <c r="J466" s="2" t="s">
        <v>11537</v>
      </c>
      <c r="K466" s="2" t="s">
        <v>6016</v>
      </c>
      <c r="L466" s="10" t="s">
        <v>1198</v>
      </c>
      <c r="M466" s="2" t="s">
        <v>32</v>
      </c>
      <c r="N466" s="2" t="s">
        <v>453</v>
      </c>
      <c r="O466" s="15" t="s">
        <v>61</v>
      </c>
      <c r="P466" s="36" t="s">
        <v>40</v>
      </c>
      <c r="Q466" s="2" t="s">
        <v>41</v>
      </c>
      <c r="R466" s="2">
        <v>1</v>
      </c>
      <c r="S466" s="9">
        <v>0</v>
      </c>
      <c r="T466" s="9">
        <v>0</v>
      </c>
      <c r="U466" s="9">
        <f t="shared" si="27"/>
        <v>0</v>
      </c>
      <c r="V466" s="5" t="s">
        <v>42</v>
      </c>
      <c r="W466" s="2">
        <v>2014</v>
      </c>
      <c r="X466" s="2"/>
    </row>
    <row r="467" spans="1:24" ht="63.75" outlineLevel="1" x14ac:dyDescent="0.25">
      <c r="A467" s="2" t="s">
        <v>10496</v>
      </c>
      <c r="B467" s="3" t="s">
        <v>27</v>
      </c>
      <c r="C467" s="43" t="s">
        <v>1780</v>
      </c>
      <c r="D467" s="10" t="s">
        <v>1813</v>
      </c>
      <c r="E467" s="10" t="s">
        <v>1782</v>
      </c>
      <c r="F467" s="43" t="s">
        <v>1781</v>
      </c>
      <c r="G467" s="2" t="s">
        <v>350</v>
      </c>
      <c r="H467" s="4">
        <v>0</v>
      </c>
      <c r="I467" s="2">
        <v>710000000</v>
      </c>
      <c r="J467" s="2" t="s">
        <v>11537</v>
      </c>
      <c r="K467" s="2" t="s">
        <v>3765</v>
      </c>
      <c r="L467" s="10" t="s">
        <v>1198</v>
      </c>
      <c r="M467" s="2" t="s">
        <v>32</v>
      </c>
      <c r="N467" s="2" t="s">
        <v>453</v>
      </c>
      <c r="O467" s="15" t="s">
        <v>61</v>
      </c>
      <c r="P467" s="36" t="s">
        <v>40</v>
      </c>
      <c r="Q467" s="2" t="s">
        <v>41</v>
      </c>
      <c r="R467" s="2">
        <v>1</v>
      </c>
      <c r="S467" s="9">
        <v>0</v>
      </c>
      <c r="T467" s="9">
        <v>0</v>
      </c>
      <c r="U467" s="9">
        <f t="shared" si="27"/>
        <v>0</v>
      </c>
      <c r="V467" s="5" t="s">
        <v>42</v>
      </c>
      <c r="W467" s="2">
        <v>2014</v>
      </c>
      <c r="X467" s="2">
        <v>11</v>
      </c>
    </row>
    <row r="468" spans="1:24" ht="63.75" outlineLevel="1" x14ac:dyDescent="0.25">
      <c r="A468" s="2" t="s">
        <v>10931</v>
      </c>
      <c r="B468" s="3" t="s">
        <v>27</v>
      </c>
      <c r="C468" s="43" t="s">
        <v>1780</v>
      </c>
      <c r="D468" s="10" t="s">
        <v>1813</v>
      </c>
      <c r="E468" s="10" t="s">
        <v>1782</v>
      </c>
      <c r="F468" s="43" t="s">
        <v>1781</v>
      </c>
      <c r="G468" s="2" t="s">
        <v>350</v>
      </c>
      <c r="H468" s="4">
        <v>0</v>
      </c>
      <c r="I468" s="2">
        <v>710000000</v>
      </c>
      <c r="J468" s="2" t="s">
        <v>11537</v>
      </c>
      <c r="K468" s="2" t="s">
        <v>6016</v>
      </c>
      <c r="L468" s="10" t="s">
        <v>1198</v>
      </c>
      <c r="M468" s="2" t="s">
        <v>32</v>
      </c>
      <c r="N468" s="2" t="s">
        <v>453</v>
      </c>
      <c r="O468" s="15" t="s">
        <v>61</v>
      </c>
      <c r="P468" s="36" t="s">
        <v>40</v>
      </c>
      <c r="Q468" s="2" t="s">
        <v>41</v>
      </c>
      <c r="R468" s="2">
        <v>1</v>
      </c>
      <c r="S468" s="9">
        <v>15000</v>
      </c>
      <c r="T468" s="9">
        <v>15000</v>
      </c>
      <c r="U468" s="9">
        <f t="shared" si="27"/>
        <v>16800</v>
      </c>
      <c r="V468" s="5" t="s">
        <v>42</v>
      </c>
      <c r="W468" s="2">
        <v>2014</v>
      </c>
      <c r="X468" s="2">
        <v>11</v>
      </c>
    </row>
    <row r="469" spans="1:24" ht="63.75" outlineLevel="1" x14ac:dyDescent="0.25">
      <c r="A469" s="2" t="s">
        <v>2001</v>
      </c>
      <c r="B469" s="3" t="s">
        <v>27</v>
      </c>
      <c r="C469" s="10" t="s">
        <v>1806</v>
      </c>
      <c r="D469" s="10" t="s">
        <v>1807</v>
      </c>
      <c r="E469" s="10" t="s">
        <v>1808</v>
      </c>
      <c r="F469" s="43" t="s">
        <v>1783</v>
      </c>
      <c r="G469" s="2" t="s">
        <v>350</v>
      </c>
      <c r="H469" s="4">
        <v>0</v>
      </c>
      <c r="I469" s="2">
        <v>710000000</v>
      </c>
      <c r="J469" s="2" t="s">
        <v>11537</v>
      </c>
      <c r="K469" s="2" t="s">
        <v>6016</v>
      </c>
      <c r="L469" s="10" t="s">
        <v>1198</v>
      </c>
      <c r="M469" s="2" t="s">
        <v>32</v>
      </c>
      <c r="N469" s="2" t="s">
        <v>453</v>
      </c>
      <c r="O469" s="15" t="s">
        <v>61</v>
      </c>
      <c r="P469" s="20">
        <v>796</v>
      </c>
      <c r="Q469" s="8" t="s">
        <v>41</v>
      </c>
      <c r="R469" s="2">
        <v>1</v>
      </c>
      <c r="S469" s="9">
        <v>0</v>
      </c>
      <c r="T469" s="9">
        <v>0</v>
      </c>
      <c r="U469" s="9">
        <f t="shared" si="27"/>
        <v>0</v>
      </c>
      <c r="V469" s="5" t="s">
        <v>42</v>
      </c>
      <c r="W469" s="2">
        <v>2014</v>
      </c>
      <c r="X469" s="2"/>
    </row>
    <row r="470" spans="1:24" ht="63.75" outlineLevel="1" x14ac:dyDescent="0.25">
      <c r="A470" s="2" t="s">
        <v>10497</v>
      </c>
      <c r="B470" s="3" t="s">
        <v>27</v>
      </c>
      <c r="C470" s="10" t="s">
        <v>1806</v>
      </c>
      <c r="D470" s="10" t="s">
        <v>1807</v>
      </c>
      <c r="E470" s="10" t="s">
        <v>1808</v>
      </c>
      <c r="F470" s="43" t="s">
        <v>1783</v>
      </c>
      <c r="G470" s="2" t="s">
        <v>350</v>
      </c>
      <c r="H470" s="4">
        <v>0</v>
      </c>
      <c r="I470" s="2">
        <v>710000000</v>
      </c>
      <c r="J470" s="2" t="s">
        <v>11537</v>
      </c>
      <c r="K470" s="2" t="s">
        <v>3765</v>
      </c>
      <c r="L470" s="10" t="s">
        <v>1198</v>
      </c>
      <c r="M470" s="2" t="s">
        <v>32</v>
      </c>
      <c r="N470" s="2" t="s">
        <v>453</v>
      </c>
      <c r="O470" s="15" t="s">
        <v>61</v>
      </c>
      <c r="P470" s="20">
        <v>796</v>
      </c>
      <c r="Q470" s="8" t="s">
        <v>41</v>
      </c>
      <c r="R470" s="2">
        <v>1</v>
      </c>
      <c r="S470" s="9">
        <v>0</v>
      </c>
      <c r="T470" s="9">
        <v>0</v>
      </c>
      <c r="U470" s="9">
        <f t="shared" si="27"/>
        <v>0</v>
      </c>
      <c r="V470" s="5" t="s">
        <v>42</v>
      </c>
      <c r="W470" s="2">
        <v>2014</v>
      </c>
      <c r="X470" s="2">
        <v>11</v>
      </c>
    </row>
    <row r="471" spans="1:24" ht="63.75" outlineLevel="1" x14ac:dyDescent="0.25">
      <c r="A471" s="2" t="s">
        <v>10932</v>
      </c>
      <c r="B471" s="3" t="s">
        <v>27</v>
      </c>
      <c r="C471" s="10" t="s">
        <v>1806</v>
      </c>
      <c r="D471" s="10" t="s">
        <v>1807</v>
      </c>
      <c r="E471" s="10" t="s">
        <v>1808</v>
      </c>
      <c r="F471" s="43" t="s">
        <v>1783</v>
      </c>
      <c r="G471" s="2" t="s">
        <v>350</v>
      </c>
      <c r="H471" s="4">
        <v>0</v>
      </c>
      <c r="I471" s="2">
        <v>710000000</v>
      </c>
      <c r="J471" s="2" t="s">
        <v>11537</v>
      </c>
      <c r="K471" s="2" t="s">
        <v>6016</v>
      </c>
      <c r="L471" s="10" t="s">
        <v>1198</v>
      </c>
      <c r="M471" s="2" t="s">
        <v>32</v>
      </c>
      <c r="N471" s="2" t="s">
        <v>453</v>
      </c>
      <c r="O471" s="15" t="s">
        <v>61</v>
      </c>
      <c r="P471" s="20">
        <v>796</v>
      </c>
      <c r="Q471" s="8" t="s">
        <v>41</v>
      </c>
      <c r="R471" s="2">
        <v>1</v>
      </c>
      <c r="S471" s="9">
        <v>3000</v>
      </c>
      <c r="T471" s="9">
        <v>3000</v>
      </c>
      <c r="U471" s="9">
        <f t="shared" si="27"/>
        <v>3360.0000000000005</v>
      </c>
      <c r="V471" s="5" t="s">
        <v>42</v>
      </c>
      <c r="W471" s="2">
        <v>2014</v>
      </c>
      <c r="X471" s="2">
        <v>11</v>
      </c>
    </row>
    <row r="472" spans="1:24" ht="63.75" outlineLevel="1" x14ac:dyDescent="0.25">
      <c r="A472" s="2" t="s">
        <v>2002</v>
      </c>
      <c r="B472" s="3" t="s">
        <v>27</v>
      </c>
      <c r="C472" s="107" t="s">
        <v>1809</v>
      </c>
      <c r="D472" s="42" t="s">
        <v>1810</v>
      </c>
      <c r="E472" s="107" t="s">
        <v>1811</v>
      </c>
      <c r="F472" s="43" t="s">
        <v>1784</v>
      </c>
      <c r="G472" s="2" t="s">
        <v>350</v>
      </c>
      <c r="H472" s="4">
        <v>0</v>
      </c>
      <c r="I472" s="2">
        <v>710000000</v>
      </c>
      <c r="J472" s="2" t="s">
        <v>11537</v>
      </c>
      <c r="K472" s="2" t="s">
        <v>6016</v>
      </c>
      <c r="L472" s="10" t="s">
        <v>1198</v>
      </c>
      <c r="M472" s="2" t="s">
        <v>32</v>
      </c>
      <c r="N472" s="2" t="s">
        <v>453</v>
      </c>
      <c r="O472" s="15" t="s">
        <v>61</v>
      </c>
      <c r="P472" s="20">
        <v>796</v>
      </c>
      <c r="Q472" s="8" t="s">
        <v>41</v>
      </c>
      <c r="R472" s="2">
        <v>1</v>
      </c>
      <c r="S472" s="9">
        <v>0</v>
      </c>
      <c r="T472" s="9">
        <v>0</v>
      </c>
      <c r="U472" s="9">
        <f t="shared" si="27"/>
        <v>0</v>
      </c>
      <c r="V472" s="5" t="s">
        <v>42</v>
      </c>
      <c r="W472" s="2">
        <v>2014</v>
      </c>
      <c r="X472" s="2"/>
    </row>
    <row r="473" spans="1:24" ht="63.75" outlineLevel="1" x14ac:dyDescent="0.25">
      <c r="A473" s="2" t="s">
        <v>10498</v>
      </c>
      <c r="B473" s="3" t="s">
        <v>27</v>
      </c>
      <c r="C473" s="107" t="s">
        <v>1809</v>
      </c>
      <c r="D473" s="42" t="s">
        <v>1810</v>
      </c>
      <c r="E473" s="107" t="s">
        <v>1811</v>
      </c>
      <c r="F473" s="43" t="s">
        <v>1784</v>
      </c>
      <c r="G473" s="2" t="s">
        <v>350</v>
      </c>
      <c r="H473" s="4">
        <v>0</v>
      </c>
      <c r="I473" s="2">
        <v>710000000</v>
      </c>
      <c r="J473" s="2" t="s">
        <v>11537</v>
      </c>
      <c r="K473" s="2" t="s">
        <v>3765</v>
      </c>
      <c r="L473" s="10" t="s">
        <v>1198</v>
      </c>
      <c r="M473" s="2" t="s">
        <v>32</v>
      </c>
      <c r="N473" s="2" t="s">
        <v>453</v>
      </c>
      <c r="O473" s="15" t="s">
        <v>61</v>
      </c>
      <c r="P473" s="20">
        <v>796</v>
      </c>
      <c r="Q473" s="8" t="s">
        <v>41</v>
      </c>
      <c r="R473" s="2">
        <v>1</v>
      </c>
      <c r="S473" s="9">
        <v>0</v>
      </c>
      <c r="T473" s="9">
        <v>0</v>
      </c>
      <c r="U473" s="9">
        <f t="shared" si="27"/>
        <v>0</v>
      </c>
      <c r="V473" s="5" t="s">
        <v>42</v>
      </c>
      <c r="W473" s="2">
        <v>2014</v>
      </c>
      <c r="X473" s="2">
        <v>11</v>
      </c>
    </row>
    <row r="474" spans="1:24" ht="63.75" outlineLevel="1" x14ac:dyDescent="0.25">
      <c r="A474" s="2" t="s">
        <v>10933</v>
      </c>
      <c r="B474" s="3" t="s">
        <v>27</v>
      </c>
      <c r="C474" s="107" t="s">
        <v>1809</v>
      </c>
      <c r="D474" s="42" t="s">
        <v>1810</v>
      </c>
      <c r="E474" s="107" t="s">
        <v>1811</v>
      </c>
      <c r="F474" s="43" t="s">
        <v>1784</v>
      </c>
      <c r="G474" s="2" t="s">
        <v>350</v>
      </c>
      <c r="H474" s="4">
        <v>0</v>
      </c>
      <c r="I474" s="2">
        <v>710000000</v>
      </c>
      <c r="J474" s="2" t="s">
        <v>11537</v>
      </c>
      <c r="K474" s="2" t="s">
        <v>6016</v>
      </c>
      <c r="L474" s="10" t="s">
        <v>1198</v>
      </c>
      <c r="M474" s="2" t="s">
        <v>32</v>
      </c>
      <c r="N474" s="2" t="s">
        <v>453</v>
      </c>
      <c r="O474" s="15" t="s">
        <v>61</v>
      </c>
      <c r="P474" s="20">
        <v>796</v>
      </c>
      <c r="Q474" s="8" t="s">
        <v>41</v>
      </c>
      <c r="R474" s="2">
        <v>1</v>
      </c>
      <c r="S474" s="9">
        <v>2000</v>
      </c>
      <c r="T474" s="9">
        <v>2000</v>
      </c>
      <c r="U474" s="9">
        <f t="shared" si="27"/>
        <v>2240</v>
      </c>
      <c r="V474" s="5" t="s">
        <v>42</v>
      </c>
      <c r="W474" s="2">
        <v>2014</v>
      </c>
      <c r="X474" s="2">
        <v>11</v>
      </c>
    </row>
    <row r="475" spans="1:24" ht="63.75" outlineLevel="1" x14ac:dyDescent="0.25">
      <c r="A475" s="2" t="s">
        <v>2003</v>
      </c>
      <c r="B475" s="3" t="s">
        <v>27</v>
      </c>
      <c r="C475" s="43" t="s">
        <v>1777</v>
      </c>
      <c r="D475" s="10" t="s">
        <v>1812</v>
      </c>
      <c r="E475" s="10" t="s">
        <v>1779</v>
      </c>
      <c r="F475" s="43" t="s">
        <v>1785</v>
      </c>
      <c r="G475" s="2" t="s">
        <v>350</v>
      </c>
      <c r="H475" s="4">
        <v>0</v>
      </c>
      <c r="I475" s="2">
        <v>710000000</v>
      </c>
      <c r="J475" s="2" t="s">
        <v>11537</v>
      </c>
      <c r="K475" s="2" t="s">
        <v>6016</v>
      </c>
      <c r="L475" s="10" t="s">
        <v>1198</v>
      </c>
      <c r="M475" s="2" t="s">
        <v>32</v>
      </c>
      <c r="N475" s="2" t="s">
        <v>453</v>
      </c>
      <c r="O475" s="15" t="s">
        <v>61</v>
      </c>
      <c r="P475" s="36" t="s">
        <v>40</v>
      </c>
      <c r="Q475" s="2" t="s">
        <v>41</v>
      </c>
      <c r="R475" s="2">
        <v>1</v>
      </c>
      <c r="S475" s="9">
        <v>0</v>
      </c>
      <c r="T475" s="9">
        <v>0</v>
      </c>
      <c r="U475" s="9">
        <v>0</v>
      </c>
      <c r="V475" s="5" t="s">
        <v>42</v>
      </c>
      <c r="W475" s="2">
        <v>2014</v>
      </c>
      <c r="X475" s="2"/>
    </row>
    <row r="476" spans="1:24" ht="63.75" outlineLevel="1" x14ac:dyDescent="0.25">
      <c r="A476" s="2" t="s">
        <v>10499</v>
      </c>
      <c r="B476" s="3" t="s">
        <v>27</v>
      </c>
      <c r="C476" s="43" t="s">
        <v>1777</v>
      </c>
      <c r="D476" s="10" t="s">
        <v>1812</v>
      </c>
      <c r="E476" s="10" t="s">
        <v>1779</v>
      </c>
      <c r="F476" s="43" t="s">
        <v>1785</v>
      </c>
      <c r="G476" s="2" t="s">
        <v>350</v>
      </c>
      <c r="H476" s="4">
        <v>0</v>
      </c>
      <c r="I476" s="2">
        <v>710000000</v>
      </c>
      <c r="J476" s="2" t="s">
        <v>11537</v>
      </c>
      <c r="K476" s="2" t="s">
        <v>3765</v>
      </c>
      <c r="L476" s="10" t="s">
        <v>1198</v>
      </c>
      <c r="M476" s="2" t="s">
        <v>32</v>
      </c>
      <c r="N476" s="2" t="s">
        <v>453</v>
      </c>
      <c r="O476" s="15" t="s">
        <v>61</v>
      </c>
      <c r="P476" s="36" t="s">
        <v>40</v>
      </c>
      <c r="Q476" s="2" t="s">
        <v>41</v>
      </c>
      <c r="R476" s="2">
        <v>1</v>
      </c>
      <c r="S476" s="9">
        <v>0</v>
      </c>
      <c r="T476" s="9">
        <v>0</v>
      </c>
      <c r="U476" s="9">
        <f t="shared" ref="U476:U507" si="30">T476*1.12</f>
        <v>0</v>
      </c>
      <c r="V476" s="5" t="s">
        <v>42</v>
      </c>
      <c r="W476" s="2">
        <v>2014</v>
      </c>
      <c r="X476" s="2">
        <v>11</v>
      </c>
    </row>
    <row r="477" spans="1:24" ht="63.75" outlineLevel="1" x14ac:dyDescent="0.25">
      <c r="A477" s="2" t="s">
        <v>10934</v>
      </c>
      <c r="B477" s="3" t="s">
        <v>27</v>
      </c>
      <c r="C477" s="43" t="s">
        <v>1777</v>
      </c>
      <c r="D477" s="10" t="s">
        <v>1812</v>
      </c>
      <c r="E477" s="10" t="s">
        <v>1779</v>
      </c>
      <c r="F477" s="43" t="s">
        <v>1785</v>
      </c>
      <c r="G477" s="2" t="s">
        <v>350</v>
      </c>
      <c r="H477" s="4">
        <v>0</v>
      </c>
      <c r="I477" s="2">
        <v>710000000</v>
      </c>
      <c r="J477" s="2" t="s">
        <v>11537</v>
      </c>
      <c r="K477" s="2" t="s">
        <v>6016</v>
      </c>
      <c r="L477" s="10" t="s">
        <v>1198</v>
      </c>
      <c r="M477" s="2" t="s">
        <v>32</v>
      </c>
      <c r="N477" s="2" t="s">
        <v>453</v>
      </c>
      <c r="O477" s="15" t="s">
        <v>61</v>
      </c>
      <c r="P477" s="36" t="s">
        <v>40</v>
      </c>
      <c r="Q477" s="2" t="s">
        <v>41</v>
      </c>
      <c r="R477" s="2">
        <v>1</v>
      </c>
      <c r="S477" s="9">
        <v>2000</v>
      </c>
      <c r="T477" s="9">
        <v>2000</v>
      </c>
      <c r="U477" s="9">
        <f t="shared" si="30"/>
        <v>2240</v>
      </c>
      <c r="V477" s="5" t="s">
        <v>42</v>
      </c>
      <c r="W477" s="2">
        <v>2014</v>
      </c>
      <c r="X477" s="2">
        <v>11</v>
      </c>
    </row>
    <row r="478" spans="1:24" ht="63.75" outlineLevel="1" x14ac:dyDescent="0.25">
      <c r="A478" s="2" t="s">
        <v>2004</v>
      </c>
      <c r="B478" s="3" t="s">
        <v>27</v>
      </c>
      <c r="C478" s="43" t="s">
        <v>1780</v>
      </c>
      <c r="D478" s="10" t="s">
        <v>1813</v>
      </c>
      <c r="E478" s="10" t="s">
        <v>1782</v>
      </c>
      <c r="F478" s="43" t="s">
        <v>1786</v>
      </c>
      <c r="G478" s="2" t="s">
        <v>350</v>
      </c>
      <c r="H478" s="4">
        <v>0</v>
      </c>
      <c r="I478" s="2">
        <v>710000000</v>
      </c>
      <c r="J478" s="2" t="s">
        <v>11537</v>
      </c>
      <c r="K478" s="2" t="s">
        <v>6016</v>
      </c>
      <c r="L478" s="10" t="s">
        <v>1198</v>
      </c>
      <c r="M478" s="2" t="s">
        <v>32</v>
      </c>
      <c r="N478" s="2" t="s">
        <v>453</v>
      </c>
      <c r="O478" s="15" t="s">
        <v>61</v>
      </c>
      <c r="P478" s="36" t="s">
        <v>40</v>
      </c>
      <c r="Q478" s="2" t="s">
        <v>41</v>
      </c>
      <c r="R478" s="2">
        <v>1</v>
      </c>
      <c r="S478" s="9">
        <v>0</v>
      </c>
      <c r="T478" s="9">
        <v>0</v>
      </c>
      <c r="U478" s="9">
        <f t="shared" si="30"/>
        <v>0</v>
      </c>
      <c r="V478" s="5" t="s">
        <v>42</v>
      </c>
      <c r="W478" s="2">
        <v>2014</v>
      </c>
      <c r="X478" s="2"/>
    </row>
    <row r="479" spans="1:24" ht="63.75" outlineLevel="1" x14ac:dyDescent="0.25">
      <c r="A479" s="2" t="s">
        <v>10500</v>
      </c>
      <c r="B479" s="3" t="s">
        <v>27</v>
      </c>
      <c r="C479" s="43" t="s">
        <v>1780</v>
      </c>
      <c r="D479" s="10" t="s">
        <v>1813</v>
      </c>
      <c r="E479" s="10" t="s">
        <v>1782</v>
      </c>
      <c r="F479" s="43" t="s">
        <v>1786</v>
      </c>
      <c r="G479" s="2" t="s">
        <v>350</v>
      </c>
      <c r="H479" s="4">
        <v>0</v>
      </c>
      <c r="I479" s="2">
        <v>710000000</v>
      </c>
      <c r="J479" s="2" t="s">
        <v>11537</v>
      </c>
      <c r="K479" s="2" t="s">
        <v>3765</v>
      </c>
      <c r="L479" s="10" t="s">
        <v>1198</v>
      </c>
      <c r="M479" s="2" t="s">
        <v>32</v>
      </c>
      <c r="N479" s="2" t="s">
        <v>453</v>
      </c>
      <c r="O479" s="15" t="s">
        <v>61</v>
      </c>
      <c r="P479" s="36" t="s">
        <v>40</v>
      </c>
      <c r="Q479" s="2" t="s">
        <v>41</v>
      </c>
      <c r="R479" s="2">
        <v>1</v>
      </c>
      <c r="S479" s="9">
        <v>0</v>
      </c>
      <c r="T479" s="9">
        <v>0</v>
      </c>
      <c r="U479" s="9">
        <f t="shared" si="30"/>
        <v>0</v>
      </c>
      <c r="V479" s="5" t="s">
        <v>42</v>
      </c>
      <c r="W479" s="2">
        <v>2014</v>
      </c>
      <c r="X479" s="2">
        <v>11</v>
      </c>
    </row>
    <row r="480" spans="1:24" ht="63.75" outlineLevel="1" x14ac:dyDescent="0.25">
      <c r="A480" s="2" t="s">
        <v>10935</v>
      </c>
      <c r="B480" s="3" t="s">
        <v>27</v>
      </c>
      <c r="C480" s="43" t="s">
        <v>1780</v>
      </c>
      <c r="D480" s="10" t="s">
        <v>1813</v>
      </c>
      <c r="E480" s="10" t="s">
        <v>1782</v>
      </c>
      <c r="F480" s="43" t="s">
        <v>1786</v>
      </c>
      <c r="G480" s="2" t="s">
        <v>350</v>
      </c>
      <c r="H480" s="4">
        <v>0</v>
      </c>
      <c r="I480" s="2">
        <v>710000000</v>
      </c>
      <c r="J480" s="2" t="s">
        <v>11537</v>
      </c>
      <c r="K480" s="2" t="s">
        <v>6016</v>
      </c>
      <c r="L480" s="10" t="s">
        <v>1198</v>
      </c>
      <c r="M480" s="2" t="s">
        <v>32</v>
      </c>
      <c r="N480" s="2" t="s">
        <v>453</v>
      </c>
      <c r="O480" s="15" t="s">
        <v>61</v>
      </c>
      <c r="P480" s="36" t="s">
        <v>40</v>
      </c>
      <c r="Q480" s="2" t="s">
        <v>41</v>
      </c>
      <c r="R480" s="2">
        <v>1</v>
      </c>
      <c r="S480" s="9">
        <v>15000</v>
      </c>
      <c r="T480" s="9">
        <v>15000</v>
      </c>
      <c r="U480" s="9">
        <f t="shared" si="30"/>
        <v>16800</v>
      </c>
      <c r="V480" s="5" t="s">
        <v>42</v>
      </c>
      <c r="W480" s="2">
        <v>2014</v>
      </c>
      <c r="X480" s="2">
        <v>11</v>
      </c>
    </row>
    <row r="481" spans="1:24" ht="63.75" outlineLevel="1" x14ac:dyDescent="0.25">
      <c r="A481" s="2" t="s">
        <v>2005</v>
      </c>
      <c r="B481" s="3" t="s">
        <v>27</v>
      </c>
      <c r="C481" s="10" t="s">
        <v>1814</v>
      </c>
      <c r="D481" s="10" t="s">
        <v>1798</v>
      </c>
      <c r="E481" s="10" t="s">
        <v>1815</v>
      </c>
      <c r="F481" s="43" t="s">
        <v>1787</v>
      </c>
      <c r="G481" s="2" t="s">
        <v>29</v>
      </c>
      <c r="H481" s="4">
        <v>0</v>
      </c>
      <c r="I481" s="2">
        <v>710000000</v>
      </c>
      <c r="J481" s="2" t="s">
        <v>11537</v>
      </c>
      <c r="K481" s="2" t="s">
        <v>6016</v>
      </c>
      <c r="L481" s="10" t="s">
        <v>1198</v>
      </c>
      <c r="M481" s="2" t="s">
        <v>32</v>
      </c>
      <c r="N481" s="2" t="s">
        <v>453</v>
      </c>
      <c r="O481" s="15" t="s">
        <v>61</v>
      </c>
      <c r="P481" s="36" t="s">
        <v>40</v>
      </c>
      <c r="Q481" s="2" t="s">
        <v>41</v>
      </c>
      <c r="R481" s="2">
        <v>2</v>
      </c>
      <c r="S481" s="9">
        <v>0</v>
      </c>
      <c r="T481" s="9">
        <f t="shared" ref="T481:T486" si="31">S481*R481</f>
        <v>0</v>
      </c>
      <c r="U481" s="9">
        <f t="shared" si="30"/>
        <v>0</v>
      </c>
      <c r="V481" s="5" t="s">
        <v>42</v>
      </c>
      <c r="W481" s="2">
        <v>2014</v>
      </c>
      <c r="X481" s="2"/>
    </row>
    <row r="482" spans="1:24" ht="63.75" outlineLevel="1" x14ac:dyDescent="0.25">
      <c r="A482" s="2" t="s">
        <v>10501</v>
      </c>
      <c r="B482" s="3" t="s">
        <v>27</v>
      </c>
      <c r="C482" s="10" t="s">
        <v>1814</v>
      </c>
      <c r="D482" s="10" t="s">
        <v>1798</v>
      </c>
      <c r="E482" s="10" t="s">
        <v>1815</v>
      </c>
      <c r="F482" s="43" t="s">
        <v>1787</v>
      </c>
      <c r="G482" s="2" t="s">
        <v>29</v>
      </c>
      <c r="H482" s="4">
        <v>0</v>
      </c>
      <c r="I482" s="2">
        <v>710000000</v>
      </c>
      <c r="J482" s="2" t="s">
        <v>11537</v>
      </c>
      <c r="K482" s="2" t="s">
        <v>3765</v>
      </c>
      <c r="L482" s="10" t="s">
        <v>1198</v>
      </c>
      <c r="M482" s="2" t="s">
        <v>32</v>
      </c>
      <c r="N482" s="2" t="s">
        <v>453</v>
      </c>
      <c r="O482" s="15" t="s">
        <v>61</v>
      </c>
      <c r="P482" s="36" t="s">
        <v>40</v>
      </c>
      <c r="Q482" s="2" t="s">
        <v>41</v>
      </c>
      <c r="R482" s="2">
        <v>2</v>
      </c>
      <c r="S482" s="9">
        <v>0</v>
      </c>
      <c r="T482" s="9">
        <f t="shared" si="31"/>
        <v>0</v>
      </c>
      <c r="U482" s="9">
        <f t="shared" si="30"/>
        <v>0</v>
      </c>
      <c r="V482" s="5" t="s">
        <v>42</v>
      </c>
      <c r="W482" s="2">
        <v>2014</v>
      </c>
      <c r="X482" s="2">
        <v>11</v>
      </c>
    </row>
    <row r="483" spans="1:24" ht="63.75" outlineLevel="1" x14ac:dyDescent="0.25">
      <c r="A483" s="2" t="s">
        <v>10936</v>
      </c>
      <c r="B483" s="3" t="s">
        <v>27</v>
      </c>
      <c r="C483" s="10" t="s">
        <v>1814</v>
      </c>
      <c r="D483" s="10" t="s">
        <v>1798</v>
      </c>
      <c r="E483" s="10" t="s">
        <v>1815</v>
      </c>
      <c r="F483" s="43" t="s">
        <v>1787</v>
      </c>
      <c r="G483" s="2" t="s">
        <v>29</v>
      </c>
      <c r="H483" s="4">
        <v>0</v>
      </c>
      <c r="I483" s="2">
        <v>710000000</v>
      </c>
      <c r="J483" s="2" t="s">
        <v>11537</v>
      </c>
      <c r="K483" s="2" t="s">
        <v>6016</v>
      </c>
      <c r="L483" s="10" t="s">
        <v>1198</v>
      </c>
      <c r="M483" s="2" t="s">
        <v>32</v>
      </c>
      <c r="N483" s="2" t="s">
        <v>453</v>
      </c>
      <c r="O483" s="15" t="s">
        <v>61</v>
      </c>
      <c r="P483" s="36" t="s">
        <v>40</v>
      </c>
      <c r="Q483" s="2" t="s">
        <v>41</v>
      </c>
      <c r="R483" s="2">
        <v>2</v>
      </c>
      <c r="S483" s="9">
        <v>5000</v>
      </c>
      <c r="T483" s="9">
        <f t="shared" si="31"/>
        <v>10000</v>
      </c>
      <c r="U483" s="9">
        <f t="shared" si="30"/>
        <v>11200.000000000002</v>
      </c>
      <c r="V483" s="5" t="s">
        <v>42</v>
      </c>
      <c r="W483" s="2">
        <v>2014</v>
      </c>
      <c r="X483" s="2">
        <v>11</v>
      </c>
    </row>
    <row r="484" spans="1:24" ht="63.75" outlineLevel="1" x14ac:dyDescent="0.25">
      <c r="A484" s="2" t="s">
        <v>2006</v>
      </c>
      <c r="B484" s="3" t="s">
        <v>27</v>
      </c>
      <c r="C484" s="10" t="s">
        <v>1816</v>
      </c>
      <c r="D484" s="10" t="s">
        <v>1798</v>
      </c>
      <c r="E484" s="10" t="s">
        <v>1817</v>
      </c>
      <c r="F484" s="43" t="s">
        <v>1787</v>
      </c>
      <c r="G484" s="2" t="s">
        <v>29</v>
      </c>
      <c r="H484" s="4">
        <v>0</v>
      </c>
      <c r="I484" s="2">
        <v>710000000</v>
      </c>
      <c r="J484" s="2" t="s">
        <v>11537</v>
      </c>
      <c r="K484" s="2" t="s">
        <v>6016</v>
      </c>
      <c r="L484" s="10" t="s">
        <v>1198</v>
      </c>
      <c r="M484" s="2" t="s">
        <v>32</v>
      </c>
      <c r="N484" s="2" t="s">
        <v>453</v>
      </c>
      <c r="O484" s="15" t="s">
        <v>61</v>
      </c>
      <c r="P484" s="36" t="s">
        <v>40</v>
      </c>
      <c r="Q484" s="2" t="s">
        <v>41</v>
      </c>
      <c r="R484" s="2">
        <v>2</v>
      </c>
      <c r="S484" s="9">
        <v>0</v>
      </c>
      <c r="T484" s="9">
        <f t="shared" si="31"/>
        <v>0</v>
      </c>
      <c r="U484" s="9">
        <f t="shared" si="30"/>
        <v>0</v>
      </c>
      <c r="V484" s="5" t="s">
        <v>42</v>
      </c>
      <c r="W484" s="2">
        <v>2014</v>
      </c>
      <c r="X484" s="2"/>
    </row>
    <row r="485" spans="1:24" ht="63.75" outlineLevel="1" x14ac:dyDescent="0.25">
      <c r="A485" s="2" t="s">
        <v>10502</v>
      </c>
      <c r="B485" s="3" t="s">
        <v>27</v>
      </c>
      <c r="C485" s="10" t="s">
        <v>1816</v>
      </c>
      <c r="D485" s="10" t="s">
        <v>1798</v>
      </c>
      <c r="E485" s="10" t="s">
        <v>1817</v>
      </c>
      <c r="F485" s="43" t="s">
        <v>1787</v>
      </c>
      <c r="G485" s="2" t="s">
        <v>29</v>
      </c>
      <c r="H485" s="4">
        <v>0</v>
      </c>
      <c r="I485" s="2">
        <v>710000000</v>
      </c>
      <c r="J485" s="2" t="s">
        <v>11537</v>
      </c>
      <c r="K485" s="2" t="s">
        <v>3765</v>
      </c>
      <c r="L485" s="10" t="s">
        <v>1198</v>
      </c>
      <c r="M485" s="2" t="s">
        <v>32</v>
      </c>
      <c r="N485" s="2" t="s">
        <v>453</v>
      </c>
      <c r="O485" s="15" t="s">
        <v>61</v>
      </c>
      <c r="P485" s="36" t="s">
        <v>40</v>
      </c>
      <c r="Q485" s="2" t="s">
        <v>41</v>
      </c>
      <c r="R485" s="2">
        <v>2</v>
      </c>
      <c r="S485" s="9">
        <v>0</v>
      </c>
      <c r="T485" s="9">
        <f t="shared" si="31"/>
        <v>0</v>
      </c>
      <c r="U485" s="9">
        <f t="shared" si="30"/>
        <v>0</v>
      </c>
      <c r="V485" s="5" t="s">
        <v>42</v>
      </c>
      <c r="W485" s="2">
        <v>2014</v>
      </c>
      <c r="X485" s="2">
        <v>11</v>
      </c>
    </row>
    <row r="486" spans="1:24" ht="63.75" outlineLevel="1" x14ac:dyDescent="0.25">
      <c r="A486" s="2" t="s">
        <v>10937</v>
      </c>
      <c r="B486" s="3" t="s">
        <v>27</v>
      </c>
      <c r="C486" s="10" t="s">
        <v>1816</v>
      </c>
      <c r="D486" s="10" t="s">
        <v>1798</v>
      </c>
      <c r="E486" s="10" t="s">
        <v>1817</v>
      </c>
      <c r="F486" s="43" t="s">
        <v>1787</v>
      </c>
      <c r="G486" s="2" t="s">
        <v>29</v>
      </c>
      <c r="H486" s="4">
        <v>0</v>
      </c>
      <c r="I486" s="2">
        <v>710000000</v>
      </c>
      <c r="J486" s="2" t="s">
        <v>11537</v>
      </c>
      <c r="K486" s="2" t="s">
        <v>6016</v>
      </c>
      <c r="L486" s="10" t="s">
        <v>1198</v>
      </c>
      <c r="M486" s="2" t="s">
        <v>32</v>
      </c>
      <c r="N486" s="2" t="s">
        <v>453</v>
      </c>
      <c r="O486" s="15" t="s">
        <v>61</v>
      </c>
      <c r="P486" s="36" t="s">
        <v>40</v>
      </c>
      <c r="Q486" s="2" t="s">
        <v>41</v>
      </c>
      <c r="R486" s="2">
        <v>2</v>
      </c>
      <c r="S486" s="9">
        <v>5000</v>
      </c>
      <c r="T486" s="9">
        <f t="shared" si="31"/>
        <v>10000</v>
      </c>
      <c r="U486" s="9">
        <f t="shared" si="30"/>
        <v>11200.000000000002</v>
      </c>
      <c r="V486" s="5" t="s">
        <v>42</v>
      </c>
      <c r="W486" s="2">
        <v>2014</v>
      </c>
      <c r="X486" s="2">
        <v>11</v>
      </c>
    </row>
    <row r="487" spans="1:24" ht="63.75" outlineLevel="1" x14ac:dyDescent="0.25">
      <c r="A487" s="2" t="s">
        <v>2007</v>
      </c>
      <c r="B487" s="3" t="s">
        <v>27</v>
      </c>
      <c r="C487" s="10" t="s">
        <v>1806</v>
      </c>
      <c r="D487" s="10" t="s">
        <v>1807</v>
      </c>
      <c r="E487" s="10" t="s">
        <v>1808</v>
      </c>
      <c r="F487" s="43" t="s">
        <v>1788</v>
      </c>
      <c r="G487" s="2" t="s">
        <v>350</v>
      </c>
      <c r="H487" s="4">
        <v>0</v>
      </c>
      <c r="I487" s="2">
        <v>710000000</v>
      </c>
      <c r="J487" s="2" t="s">
        <v>11537</v>
      </c>
      <c r="K487" s="2" t="s">
        <v>6016</v>
      </c>
      <c r="L487" s="10" t="s">
        <v>1198</v>
      </c>
      <c r="M487" s="2" t="s">
        <v>32</v>
      </c>
      <c r="N487" s="2" t="s">
        <v>453</v>
      </c>
      <c r="O487" s="15" t="s">
        <v>61</v>
      </c>
      <c r="P487" s="20">
        <v>796</v>
      </c>
      <c r="Q487" s="8" t="s">
        <v>41</v>
      </c>
      <c r="R487" s="2">
        <v>1</v>
      </c>
      <c r="S487" s="9">
        <v>0</v>
      </c>
      <c r="T487" s="9">
        <v>0</v>
      </c>
      <c r="U487" s="9">
        <f t="shared" si="30"/>
        <v>0</v>
      </c>
      <c r="V487" s="5" t="s">
        <v>42</v>
      </c>
      <c r="W487" s="2">
        <v>2014</v>
      </c>
      <c r="X487" s="2"/>
    </row>
    <row r="488" spans="1:24" ht="63.75" outlineLevel="1" x14ac:dyDescent="0.25">
      <c r="A488" s="2" t="s">
        <v>10503</v>
      </c>
      <c r="B488" s="3" t="s">
        <v>27</v>
      </c>
      <c r="C488" s="10" t="s">
        <v>1806</v>
      </c>
      <c r="D488" s="10" t="s">
        <v>1807</v>
      </c>
      <c r="E488" s="10" t="s">
        <v>1808</v>
      </c>
      <c r="F488" s="43" t="s">
        <v>1788</v>
      </c>
      <c r="G488" s="2" t="s">
        <v>350</v>
      </c>
      <c r="H488" s="4">
        <v>0</v>
      </c>
      <c r="I488" s="2">
        <v>710000000</v>
      </c>
      <c r="J488" s="2" t="s">
        <v>11537</v>
      </c>
      <c r="K488" s="2" t="s">
        <v>3765</v>
      </c>
      <c r="L488" s="10" t="s">
        <v>1198</v>
      </c>
      <c r="M488" s="2" t="s">
        <v>32</v>
      </c>
      <c r="N488" s="2" t="s">
        <v>453</v>
      </c>
      <c r="O488" s="15" t="s">
        <v>61</v>
      </c>
      <c r="P488" s="20">
        <v>796</v>
      </c>
      <c r="Q488" s="8" t="s">
        <v>41</v>
      </c>
      <c r="R488" s="2">
        <v>1</v>
      </c>
      <c r="S488" s="9">
        <v>0</v>
      </c>
      <c r="T488" s="9">
        <v>0</v>
      </c>
      <c r="U488" s="9">
        <f t="shared" si="30"/>
        <v>0</v>
      </c>
      <c r="V488" s="5" t="s">
        <v>42</v>
      </c>
      <c r="W488" s="2">
        <v>2014</v>
      </c>
      <c r="X488" s="2">
        <v>11</v>
      </c>
    </row>
    <row r="489" spans="1:24" ht="63.75" outlineLevel="1" x14ac:dyDescent="0.25">
      <c r="A489" s="2" t="s">
        <v>10938</v>
      </c>
      <c r="B489" s="3" t="s">
        <v>27</v>
      </c>
      <c r="C489" s="10" t="s">
        <v>1806</v>
      </c>
      <c r="D489" s="10" t="s">
        <v>1807</v>
      </c>
      <c r="E489" s="10" t="s">
        <v>1808</v>
      </c>
      <c r="F489" s="43" t="s">
        <v>1788</v>
      </c>
      <c r="G489" s="2" t="s">
        <v>350</v>
      </c>
      <c r="H489" s="4">
        <v>0</v>
      </c>
      <c r="I489" s="2">
        <v>710000000</v>
      </c>
      <c r="J489" s="2" t="s">
        <v>11537</v>
      </c>
      <c r="K489" s="2" t="s">
        <v>6016</v>
      </c>
      <c r="L489" s="10" t="s">
        <v>1198</v>
      </c>
      <c r="M489" s="2" t="s">
        <v>32</v>
      </c>
      <c r="N489" s="2" t="s">
        <v>453</v>
      </c>
      <c r="O489" s="15" t="s">
        <v>61</v>
      </c>
      <c r="P489" s="20">
        <v>796</v>
      </c>
      <c r="Q489" s="8" t="s">
        <v>41</v>
      </c>
      <c r="R489" s="2">
        <v>1</v>
      </c>
      <c r="S489" s="9">
        <v>3000</v>
      </c>
      <c r="T489" s="9">
        <v>3000</v>
      </c>
      <c r="U489" s="9">
        <f t="shared" si="30"/>
        <v>3360.0000000000005</v>
      </c>
      <c r="V489" s="5" t="s">
        <v>42</v>
      </c>
      <c r="W489" s="2">
        <v>2014</v>
      </c>
      <c r="X489" s="2">
        <v>11</v>
      </c>
    </row>
    <row r="490" spans="1:24" ht="63.75" outlineLevel="1" x14ac:dyDescent="0.25">
      <c r="A490" s="2" t="s">
        <v>2008</v>
      </c>
      <c r="B490" s="3" t="s">
        <v>27</v>
      </c>
      <c r="C490" s="107" t="s">
        <v>1809</v>
      </c>
      <c r="D490" s="42" t="s">
        <v>1810</v>
      </c>
      <c r="E490" s="107" t="s">
        <v>1811</v>
      </c>
      <c r="F490" s="43" t="s">
        <v>1789</v>
      </c>
      <c r="G490" s="2" t="s">
        <v>350</v>
      </c>
      <c r="H490" s="4">
        <v>0</v>
      </c>
      <c r="I490" s="2">
        <v>710000000</v>
      </c>
      <c r="J490" s="2" t="s">
        <v>11537</v>
      </c>
      <c r="K490" s="2" t="s">
        <v>6016</v>
      </c>
      <c r="L490" s="10" t="s">
        <v>1198</v>
      </c>
      <c r="M490" s="2" t="s">
        <v>32</v>
      </c>
      <c r="N490" s="2" t="s">
        <v>453</v>
      </c>
      <c r="O490" s="15" t="s">
        <v>61</v>
      </c>
      <c r="P490" s="20">
        <v>796</v>
      </c>
      <c r="Q490" s="8" t="s">
        <v>41</v>
      </c>
      <c r="R490" s="2">
        <v>1</v>
      </c>
      <c r="S490" s="9">
        <v>0</v>
      </c>
      <c r="T490" s="9">
        <v>0</v>
      </c>
      <c r="U490" s="9">
        <f t="shared" si="30"/>
        <v>0</v>
      </c>
      <c r="V490" s="5" t="s">
        <v>42</v>
      </c>
      <c r="W490" s="2">
        <v>2014</v>
      </c>
      <c r="X490" s="2"/>
    </row>
    <row r="491" spans="1:24" ht="63.75" outlineLevel="1" x14ac:dyDescent="0.25">
      <c r="A491" s="2" t="s">
        <v>10504</v>
      </c>
      <c r="B491" s="3" t="s">
        <v>27</v>
      </c>
      <c r="C491" s="107" t="s">
        <v>1809</v>
      </c>
      <c r="D491" s="42" t="s">
        <v>1810</v>
      </c>
      <c r="E491" s="107" t="s">
        <v>1811</v>
      </c>
      <c r="F491" s="43" t="s">
        <v>1789</v>
      </c>
      <c r="G491" s="2" t="s">
        <v>350</v>
      </c>
      <c r="H491" s="4">
        <v>0</v>
      </c>
      <c r="I491" s="2">
        <v>710000000</v>
      </c>
      <c r="J491" s="2" t="s">
        <v>11537</v>
      </c>
      <c r="K491" s="2" t="s">
        <v>3765</v>
      </c>
      <c r="L491" s="10" t="s">
        <v>1198</v>
      </c>
      <c r="M491" s="2" t="s">
        <v>32</v>
      </c>
      <c r="N491" s="2" t="s">
        <v>453</v>
      </c>
      <c r="O491" s="15" t="s">
        <v>61</v>
      </c>
      <c r="P491" s="20">
        <v>796</v>
      </c>
      <c r="Q491" s="8" t="s">
        <v>41</v>
      </c>
      <c r="R491" s="2">
        <v>1</v>
      </c>
      <c r="S491" s="9">
        <v>0</v>
      </c>
      <c r="T491" s="9">
        <v>0</v>
      </c>
      <c r="U491" s="9">
        <f t="shared" si="30"/>
        <v>0</v>
      </c>
      <c r="V491" s="5" t="s">
        <v>42</v>
      </c>
      <c r="W491" s="2">
        <v>2014</v>
      </c>
      <c r="X491" s="2">
        <v>11</v>
      </c>
    </row>
    <row r="492" spans="1:24" ht="63.75" outlineLevel="1" x14ac:dyDescent="0.25">
      <c r="A492" s="2" t="s">
        <v>10939</v>
      </c>
      <c r="B492" s="3" t="s">
        <v>27</v>
      </c>
      <c r="C492" s="107" t="s">
        <v>1809</v>
      </c>
      <c r="D492" s="42" t="s">
        <v>1810</v>
      </c>
      <c r="E492" s="107" t="s">
        <v>1811</v>
      </c>
      <c r="F492" s="43" t="s">
        <v>1789</v>
      </c>
      <c r="G492" s="2" t="s">
        <v>350</v>
      </c>
      <c r="H492" s="4">
        <v>0</v>
      </c>
      <c r="I492" s="2">
        <v>710000000</v>
      </c>
      <c r="J492" s="2" t="s">
        <v>11537</v>
      </c>
      <c r="K492" s="2" t="s">
        <v>6016</v>
      </c>
      <c r="L492" s="10" t="s">
        <v>1198</v>
      </c>
      <c r="M492" s="2" t="s">
        <v>32</v>
      </c>
      <c r="N492" s="2" t="s">
        <v>453</v>
      </c>
      <c r="O492" s="15" t="s">
        <v>61</v>
      </c>
      <c r="P492" s="20">
        <v>796</v>
      </c>
      <c r="Q492" s="8" t="s">
        <v>41</v>
      </c>
      <c r="R492" s="2">
        <v>1</v>
      </c>
      <c r="S492" s="9">
        <v>3000</v>
      </c>
      <c r="T492" s="9">
        <v>3000</v>
      </c>
      <c r="U492" s="9">
        <f t="shared" si="30"/>
        <v>3360.0000000000005</v>
      </c>
      <c r="V492" s="5" t="s">
        <v>42</v>
      </c>
      <c r="W492" s="2">
        <v>2014</v>
      </c>
      <c r="X492" s="2">
        <v>11</v>
      </c>
    </row>
    <row r="493" spans="1:24" ht="63.75" outlineLevel="1" x14ac:dyDescent="0.25">
      <c r="A493" s="2" t="s">
        <v>2009</v>
      </c>
      <c r="B493" s="3" t="s">
        <v>27</v>
      </c>
      <c r="C493" s="43" t="s">
        <v>1777</v>
      </c>
      <c r="D493" s="10" t="s">
        <v>1812</v>
      </c>
      <c r="E493" s="10" t="s">
        <v>1779</v>
      </c>
      <c r="F493" s="43" t="s">
        <v>1790</v>
      </c>
      <c r="G493" s="2" t="s">
        <v>350</v>
      </c>
      <c r="H493" s="4">
        <v>0</v>
      </c>
      <c r="I493" s="2">
        <v>710000000</v>
      </c>
      <c r="J493" s="2" t="s">
        <v>11537</v>
      </c>
      <c r="K493" s="2" t="s">
        <v>6016</v>
      </c>
      <c r="L493" s="10" t="s">
        <v>1198</v>
      </c>
      <c r="M493" s="2" t="s">
        <v>32</v>
      </c>
      <c r="N493" s="2" t="s">
        <v>453</v>
      </c>
      <c r="O493" s="15" t="s">
        <v>61</v>
      </c>
      <c r="P493" s="36" t="s">
        <v>40</v>
      </c>
      <c r="Q493" s="2" t="s">
        <v>41</v>
      </c>
      <c r="R493" s="2">
        <v>1</v>
      </c>
      <c r="S493" s="9">
        <v>0</v>
      </c>
      <c r="T493" s="9">
        <v>0</v>
      </c>
      <c r="U493" s="9">
        <f t="shared" si="30"/>
        <v>0</v>
      </c>
      <c r="V493" s="5" t="s">
        <v>42</v>
      </c>
      <c r="W493" s="2">
        <v>2014</v>
      </c>
      <c r="X493" s="2"/>
    </row>
    <row r="494" spans="1:24" ht="63.75" outlineLevel="1" x14ac:dyDescent="0.25">
      <c r="A494" s="2" t="s">
        <v>10505</v>
      </c>
      <c r="B494" s="3" t="s">
        <v>27</v>
      </c>
      <c r="C494" s="43" t="s">
        <v>1777</v>
      </c>
      <c r="D494" s="10" t="s">
        <v>1812</v>
      </c>
      <c r="E494" s="10" t="s">
        <v>1779</v>
      </c>
      <c r="F494" s="43" t="s">
        <v>1790</v>
      </c>
      <c r="G494" s="2" t="s">
        <v>350</v>
      </c>
      <c r="H494" s="4">
        <v>0</v>
      </c>
      <c r="I494" s="2">
        <v>710000000</v>
      </c>
      <c r="J494" s="2" t="s">
        <v>11537</v>
      </c>
      <c r="K494" s="2" t="s">
        <v>3765</v>
      </c>
      <c r="L494" s="10" t="s">
        <v>1198</v>
      </c>
      <c r="M494" s="2" t="s">
        <v>32</v>
      </c>
      <c r="N494" s="2" t="s">
        <v>453</v>
      </c>
      <c r="O494" s="15" t="s">
        <v>61</v>
      </c>
      <c r="P494" s="36" t="s">
        <v>40</v>
      </c>
      <c r="Q494" s="2" t="s">
        <v>41</v>
      </c>
      <c r="R494" s="2">
        <v>1</v>
      </c>
      <c r="S494" s="9">
        <v>0</v>
      </c>
      <c r="T494" s="9">
        <v>0</v>
      </c>
      <c r="U494" s="9">
        <f t="shared" si="30"/>
        <v>0</v>
      </c>
      <c r="V494" s="5" t="s">
        <v>42</v>
      </c>
      <c r="W494" s="2">
        <v>2014</v>
      </c>
      <c r="X494" s="2">
        <v>11</v>
      </c>
    </row>
    <row r="495" spans="1:24" ht="63.75" outlineLevel="1" x14ac:dyDescent="0.25">
      <c r="A495" s="2" t="s">
        <v>10940</v>
      </c>
      <c r="B495" s="3" t="s">
        <v>27</v>
      </c>
      <c r="C495" s="43" t="s">
        <v>1777</v>
      </c>
      <c r="D495" s="10" t="s">
        <v>1812</v>
      </c>
      <c r="E495" s="10" t="s">
        <v>1779</v>
      </c>
      <c r="F495" s="43" t="s">
        <v>1790</v>
      </c>
      <c r="G495" s="2" t="s">
        <v>350</v>
      </c>
      <c r="H495" s="4">
        <v>0</v>
      </c>
      <c r="I495" s="2">
        <v>710000000</v>
      </c>
      <c r="J495" s="2" t="s">
        <v>11537</v>
      </c>
      <c r="K495" s="2" t="s">
        <v>6016</v>
      </c>
      <c r="L495" s="10" t="s">
        <v>1198</v>
      </c>
      <c r="M495" s="2" t="s">
        <v>32</v>
      </c>
      <c r="N495" s="2" t="s">
        <v>453</v>
      </c>
      <c r="O495" s="15" t="s">
        <v>61</v>
      </c>
      <c r="P495" s="36" t="s">
        <v>40</v>
      </c>
      <c r="Q495" s="2" t="s">
        <v>41</v>
      </c>
      <c r="R495" s="2">
        <v>1</v>
      </c>
      <c r="S495" s="9">
        <v>2000</v>
      </c>
      <c r="T495" s="9">
        <v>2000</v>
      </c>
      <c r="U495" s="9">
        <f t="shared" si="30"/>
        <v>2240</v>
      </c>
      <c r="V495" s="5" t="s">
        <v>42</v>
      </c>
      <c r="W495" s="2">
        <v>2014</v>
      </c>
      <c r="X495" s="2">
        <v>11</v>
      </c>
    </row>
    <row r="496" spans="1:24" ht="63.75" outlineLevel="1" x14ac:dyDescent="0.25">
      <c r="A496" s="2" t="s">
        <v>2010</v>
      </c>
      <c r="B496" s="3" t="s">
        <v>27</v>
      </c>
      <c r="C496" s="43" t="s">
        <v>1780</v>
      </c>
      <c r="D496" s="10" t="s">
        <v>1813</v>
      </c>
      <c r="E496" s="10" t="s">
        <v>1782</v>
      </c>
      <c r="F496" s="43" t="s">
        <v>1791</v>
      </c>
      <c r="G496" s="2" t="s">
        <v>350</v>
      </c>
      <c r="H496" s="4">
        <v>0</v>
      </c>
      <c r="I496" s="2">
        <v>710000000</v>
      </c>
      <c r="J496" s="2" t="s">
        <v>11537</v>
      </c>
      <c r="K496" s="2" t="s">
        <v>6016</v>
      </c>
      <c r="L496" s="10" t="s">
        <v>1198</v>
      </c>
      <c r="M496" s="2" t="s">
        <v>32</v>
      </c>
      <c r="N496" s="2" t="s">
        <v>453</v>
      </c>
      <c r="O496" s="15" t="s">
        <v>61</v>
      </c>
      <c r="P496" s="36" t="s">
        <v>40</v>
      </c>
      <c r="Q496" s="2" t="s">
        <v>41</v>
      </c>
      <c r="R496" s="2">
        <v>1</v>
      </c>
      <c r="S496" s="9">
        <v>0</v>
      </c>
      <c r="T496" s="9">
        <v>0</v>
      </c>
      <c r="U496" s="9">
        <f t="shared" si="30"/>
        <v>0</v>
      </c>
      <c r="V496" s="5" t="s">
        <v>42</v>
      </c>
      <c r="W496" s="2">
        <v>2014</v>
      </c>
      <c r="X496" s="2"/>
    </row>
    <row r="497" spans="1:24" ht="63.75" outlineLevel="1" x14ac:dyDescent="0.25">
      <c r="A497" s="2" t="s">
        <v>10506</v>
      </c>
      <c r="B497" s="3" t="s">
        <v>27</v>
      </c>
      <c r="C497" s="43" t="s">
        <v>1780</v>
      </c>
      <c r="D497" s="10" t="s">
        <v>1813</v>
      </c>
      <c r="E497" s="10" t="s">
        <v>1782</v>
      </c>
      <c r="F497" s="43" t="s">
        <v>1791</v>
      </c>
      <c r="G497" s="2" t="s">
        <v>350</v>
      </c>
      <c r="H497" s="4">
        <v>0</v>
      </c>
      <c r="I497" s="2">
        <v>710000000</v>
      </c>
      <c r="J497" s="2" t="s">
        <v>11537</v>
      </c>
      <c r="K497" s="2" t="s">
        <v>3765</v>
      </c>
      <c r="L497" s="10" t="s">
        <v>1198</v>
      </c>
      <c r="M497" s="2" t="s">
        <v>32</v>
      </c>
      <c r="N497" s="2" t="s">
        <v>453</v>
      </c>
      <c r="O497" s="15" t="s">
        <v>61</v>
      </c>
      <c r="P497" s="36" t="s">
        <v>40</v>
      </c>
      <c r="Q497" s="2" t="s">
        <v>41</v>
      </c>
      <c r="R497" s="2">
        <v>1</v>
      </c>
      <c r="S497" s="9">
        <v>0</v>
      </c>
      <c r="T497" s="9">
        <v>0</v>
      </c>
      <c r="U497" s="9">
        <f t="shared" si="30"/>
        <v>0</v>
      </c>
      <c r="V497" s="5" t="s">
        <v>42</v>
      </c>
      <c r="W497" s="2">
        <v>2014</v>
      </c>
      <c r="X497" s="2">
        <v>11</v>
      </c>
    </row>
    <row r="498" spans="1:24" ht="63.75" outlineLevel="1" x14ac:dyDescent="0.25">
      <c r="A498" s="2" t="s">
        <v>10941</v>
      </c>
      <c r="B498" s="3" t="s">
        <v>27</v>
      </c>
      <c r="C498" s="43" t="s">
        <v>1780</v>
      </c>
      <c r="D498" s="10" t="s">
        <v>1813</v>
      </c>
      <c r="E498" s="10" t="s">
        <v>1782</v>
      </c>
      <c r="F498" s="43" t="s">
        <v>1791</v>
      </c>
      <c r="G498" s="2" t="s">
        <v>350</v>
      </c>
      <c r="H498" s="4">
        <v>0</v>
      </c>
      <c r="I498" s="2">
        <v>710000000</v>
      </c>
      <c r="J498" s="2" t="s">
        <v>11537</v>
      </c>
      <c r="K498" s="2" t="s">
        <v>6016</v>
      </c>
      <c r="L498" s="10" t="s">
        <v>1198</v>
      </c>
      <c r="M498" s="2" t="s">
        <v>32</v>
      </c>
      <c r="N498" s="2" t="s">
        <v>453</v>
      </c>
      <c r="O498" s="15" t="s">
        <v>61</v>
      </c>
      <c r="P498" s="36" t="s">
        <v>40</v>
      </c>
      <c r="Q498" s="2" t="s">
        <v>41</v>
      </c>
      <c r="R498" s="2">
        <v>1</v>
      </c>
      <c r="S498" s="9">
        <v>15000</v>
      </c>
      <c r="T498" s="9">
        <v>15000</v>
      </c>
      <c r="U498" s="9">
        <f t="shared" si="30"/>
        <v>16800</v>
      </c>
      <c r="V498" s="5" t="s">
        <v>42</v>
      </c>
      <c r="W498" s="2">
        <v>2014</v>
      </c>
      <c r="X498" s="2">
        <v>11</v>
      </c>
    </row>
    <row r="499" spans="1:24" ht="63.75" outlineLevel="1" x14ac:dyDescent="0.25">
      <c r="A499" s="2" t="s">
        <v>2011</v>
      </c>
      <c r="B499" s="3" t="s">
        <v>27</v>
      </c>
      <c r="C499" s="10" t="s">
        <v>1234</v>
      </c>
      <c r="D499" s="10" t="s">
        <v>1226</v>
      </c>
      <c r="E499" s="10" t="s">
        <v>1235</v>
      </c>
      <c r="F499" s="5"/>
      <c r="G499" s="2" t="s">
        <v>343</v>
      </c>
      <c r="H499" s="5">
        <v>100</v>
      </c>
      <c r="I499" s="2">
        <v>710000000</v>
      </c>
      <c r="J499" s="2" t="s">
        <v>11537</v>
      </c>
      <c r="K499" s="2" t="s">
        <v>6014</v>
      </c>
      <c r="L499" s="10" t="s">
        <v>1198</v>
      </c>
      <c r="M499" s="2" t="s">
        <v>32</v>
      </c>
      <c r="N499" s="2" t="s">
        <v>453</v>
      </c>
      <c r="O499" s="15" t="s">
        <v>61</v>
      </c>
      <c r="P499" s="36" t="s">
        <v>1819</v>
      </c>
      <c r="Q499" s="10" t="s">
        <v>1227</v>
      </c>
      <c r="R499" s="2">
        <v>4</v>
      </c>
      <c r="S499" s="9">
        <v>18750</v>
      </c>
      <c r="T499" s="9">
        <v>75000</v>
      </c>
      <c r="U499" s="9">
        <f t="shared" si="30"/>
        <v>84000.000000000015</v>
      </c>
      <c r="V499" s="2" t="s">
        <v>36</v>
      </c>
      <c r="W499" s="2">
        <v>2014</v>
      </c>
      <c r="X499" s="2"/>
    </row>
    <row r="500" spans="1:24" ht="63.75" outlineLevel="1" x14ac:dyDescent="0.25">
      <c r="A500" s="2" t="s">
        <v>2012</v>
      </c>
      <c r="B500" s="3" t="s">
        <v>27</v>
      </c>
      <c r="C500" s="43" t="s">
        <v>6045</v>
      </c>
      <c r="D500" s="43" t="s">
        <v>13044</v>
      </c>
      <c r="E500" s="43" t="s">
        <v>6046</v>
      </c>
      <c r="F500" s="5"/>
      <c r="G500" s="10" t="s">
        <v>343</v>
      </c>
      <c r="H500" s="4">
        <v>0</v>
      </c>
      <c r="I500" s="2">
        <v>710000000</v>
      </c>
      <c r="J500" s="2" t="s">
        <v>11537</v>
      </c>
      <c r="K500" s="2" t="s">
        <v>6014</v>
      </c>
      <c r="L500" s="10" t="s">
        <v>1198</v>
      </c>
      <c r="M500" s="6" t="s">
        <v>32</v>
      </c>
      <c r="N500" s="2" t="s">
        <v>453</v>
      </c>
      <c r="O500" s="15" t="s">
        <v>3374</v>
      </c>
      <c r="P500" s="36" t="s">
        <v>824</v>
      </c>
      <c r="Q500" s="2" t="s">
        <v>1268</v>
      </c>
      <c r="R500" s="2">
        <v>10</v>
      </c>
      <c r="S500" s="9">
        <v>1700</v>
      </c>
      <c r="T500" s="9">
        <v>17000</v>
      </c>
      <c r="U500" s="9">
        <f t="shared" si="30"/>
        <v>19040</v>
      </c>
      <c r="V500" s="2" t="s">
        <v>42</v>
      </c>
      <c r="W500" s="2">
        <v>2014</v>
      </c>
      <c r="X500" s="2"/>
    </row>
    <row r="501" spans="1:24" ht="63.75" outlineLevel="1" x14ac:dyDescent="0.25">
      <c r="A501" s="2" t="s">
        <v>2013</v>
      </c>
      <c r="B501" s="3" t="s">
        <v>27</v>
      </c>
      <c r="C501" s="10" t="s">
        <v>1230</v>
      </c>
      <c r="D501" s="10" t="s">
        <v>1231</v>
      </c>
      <c r="E501" s="10" t="s">
        <v>1232</v>
      </c>
      <c r="F501" s="10" t="s">
        <v>1232</v>
      </c>
      <c r="G501" s="10" t="s">
        <v>343</v>
      </c>
      <c r="H501" s="4">
        <v>0</v>
      </c>
      <c r="I501" s="2">
        <v>710000000</v>
      </c>
      <c r="J501" s="2" t="s">
        <v>11537</v>
      </c>
      <c r="K501" s="2" t="s">
        <v>6014</v>
      </c>
      <c r="L501" s="10" t="s">
        <v>1198</v>
      </c>
      <c r="M501" s="2" t="s">
        <v>32</v>
      </c>
      <c r="N501" s="2" t="s">
        <v>453</v>
      </c>
      <c r="O501" s="15" t="s">
        <v>61</v>
      </c>
      <c r="P501" s="2">
        <v>168</v>
      </c>
      <c r="Q501" s="10" t="s">
        <v>1233</v>
      </c>
      <c r="R501" s="2">
        <v>7</v>
      </c>
      <c r="S501" s="9">
        <v>0</v>
      </c>
      <c r="T501" s="9">
        <v>0</v>
      </c>
      <c r="U501" s="9">
        <f t="shared" si="30"/>
        <v>0</v>
      </c>
      <c r="V501" s="2" t="s">
        <v>42</v>
      </c>
      <c r="W501" s="2">
        <v>2014</v>
      </c>
      <c r="X501" s="2"/>
    </row>
    <row r="502" spans="1:24" ht="63.75" outlineLevel="1" x14ac:dyDescent="0.25">
      <c r="A502" s="2" t="s">
        <v>10942</v>
      </c>
      <c r="B502" s="3" t="s">
        <v>27</v>
      </c>
      <c r="C502" s="10" t="s">
        <v>1230</v>
      </c>
      <c r="D502" s="10" t="s">
        <v>1231</v>
      </c>
      <c r="E502" s="10" t="s">
        <v>1232</v>
      </c>
      <c r="F502" s="10" t="s">
        <v>1232</v>
      </c>
      <c r="G502" s="10" t="s">
        <v>343</v>
      </c>
      <c r="H502" s="4">
        <v>0</v>
      </c>
      <c r="I502" s="2">
        <v>710000000</v>
      </c>
      <c r="J502" s="2" t="s">
        <v>11537</v>
      </c>
      <c r="K502" s="2" t="s">
        <v>6161</v>
      </c>
      <c r="L502" s="10" t="s">
        <v>1198</v>
      </c>
      <c r="M502" s="2" t="s">
        <v>32</v>
      </c>
      <c r="N502" s="2" t="s">
        <v>453</v>
      </c>
      <c r="O502" s="15" t="s">
        <v>61</v>
      </c>
      <c r="P502" s="2">
        <v>168</v>
      </c>
      <c r="Q502" s="10" t="s">
        <v>1233</v>
      </c>
      <c r="R502" s="2">
        <v>2</v>
      </c>
      <c r="S502" s="9">
        <v>0</v>
      </c>
      <c r="T502" s="9">
        <v>0</v>
      </c>
      <c r="U502" s="9">
        <v>0</v>
      </c>
      <c r="V502" s="2" t="s">
        <v>42</v>
      </c>
      <c r="W502" s="2">
        <v>2014</v>
      </c>
      <c r="X502" s="2" t="s">
        <v>10152</v>
      </c>
    </row>
    <row r="503" spans="1:24" ht="89.25" outlineLevel="1" x14ac:dyDescent="0.25">
      <c r="A503" s="2" t="s">
        <v>2014</v>
      </c>
      <c r="B503" s="3" t="s">
        <v>27</v>
      </c>
      <c r="C503" s="43" t="s">
        <v>1820</v>
      </c>
      <c r="D503" s="43" t="s">
        <v>1821</v>
      </c>
      <c r="E503" s="43" t="s">
        <v>1822</v>
      </c>
      <c r="F503" s="5"/>
      <c r="G503" s="2" t="s">
        <v>29</v>
      </c>
      <c r="H503" s="4">
        <v>0</v>
      </c>
      <c r="I503" s="2">
        <v>710000000</v>
      </c>
      <c r="J503" s="2" t="s">
        <v>11537</v>
      </c>
      <c r="K503" s="2" t="s">
        <v>6014</v>
      </c>
      <c r="L503" s="10" t="s">
        <v>1198</v>
      </c>
      <c r="M503" s="2" t="s">
        <v>32</v>
      </c>
      <c r="N503" s="2" t="s">
        <v>453</v>
      </c>
      <c r="O503" s="15" t="s">
        <v>61</v>
      </c>
      <c r="P503" s="36" t="s">
        <v>824</v>
      </c>
      <c r="Q503" s="2" t="s">
        <v>1268</v>
      </c>
      <c r="R503" s="2">
        <v>3</v>
      </c>
      <c r="S503" s="9">
        <v>0</v>
      </c>
      <c r="T503" s="9">
        <v>0</v>
      </c>
      <c r="U503" s="9">
        <f t="shared" si="30"/>
        <v>0</v>
      </c>
      <c r="V503" s="2" t="s">
        <v>42</v>
      </c>
      <c r="W503" s="2">
        <v>2014</v>
      </c>
      <c r="X503" s="2"/>
    </row>
    <row r="504" spans="1:24" ht="89.25" outlineLevel="1" x14ac:dyDescent="0.25">
      <c r="A504" s="2" t="s">
        <v>10944</v>
      </c>
      <c r="B504" s="3" t="s">
        <v>27</v>
      </c>
      <c r="C504" s="43" t="s">
        <v>1820</v>
      </c>
      <c r="D504" s="43" t="s">
        <v>1821</v>
      </c>
      <c r="E504" s="43" t="s">
        <v>1822</v>
      </c>
      <c r="F504" s="5"/>
      <c r="G504" s="2" t="s">
        <v>29</v>
      </c>
      <c r="H504" s="4">
        <v>0</v>
      </c>
      <c r="I504" s="2">
        <v>710000000</v>
      </c>
      <c r="J504" s="2" t="s">
        <v>11537</v>
      </c>
      <c r="K504" s="2" t="s">
        <v>6016</v>
      </c>
      <c r="L504" s="10" t="s">
        <v>1198</v>
      </c>
      <c r="M504" s="2" t="s">
        <v>32</v>
      </c>
      <c r="N504" s="2" t="s">
        <v>453</v>
      </c>
      <c r="O504" s="15" t="s">
        <v>61</v>
      </c>
      <c r="P504" s="36" t="s">
        <v>824</v>
      </c>
      <c r="Q504" s="2" t="s">
        <v>1268</v>
      </c>
      <c r="R504" s="2">
        <v>3</v>
      </c>
      <c r="S504" s="9">
        <v>1666.67</v>
      </c>
      <c r="T504" s="9">
        <v>5000</v>
      </c>
      <c r="U504" s="9">
        <f t="shared" si="30"/>
        <v>5600.0000000000009</v>
      </c>
      <c r="V504" s="2" t="s">
        <v>42</v>
      </c>
      <c r="W504" s="2">
        <v>2014</v>
      </c>
      <c r="X504" s="2">
        <v>11</v>
      </c>
    </row>
    <row r="505" spans="1:24" ht="63.75" outlineLevel="1" x14ac:dyDescent="0.25">
      <c r="A505" s="2" t="s">
        <v>2015</v>
      </c>
      <c r="B505" s="3" t="s">
        <v>27</v>
      </c>
      <c r="C505" s="10" t="s">
        <v>1764</v>
      </c>
      <c r="D505" s="10" t="s">
        <v>1765</v>
      </c>
      <c r="E505" s="10" t="s">
        <v>1766</v>
      </c>
      <c r="F505" s="5"/>
      <c r="G505" s="2" t="s">
        <v>29</v>
      </c>
      <c r="H505" s="4">
        <v>0</v>
      </c>
      <c r="I505" s="2">
        <v>710000000</v>
      </c>
      <c r="J505" s="2" t="s">
        <v>11537</v>
      </c>
      <c r="K505" s="2" t="s">
        <v>6014</v>
      </c>
      <c r="L505" s="10" t="s">
        <v>1198</v>
      </c>
      <c r="M505" s="2" t="s">
        <v>32</v>
      </c>
      <c r="N505" s="2" t="s">
        <v>453</v>
      </c>
      <c r="O505" s="15" t="s">
        <v>61</v>
      </c>
      <c r="P505" s="2">
        <v>112</v>
      </c>
      <c r="Q505" s="2" t="s">
        <v>751</v>
      </c>
      <c r="R505" s="2">
        <v>20</v>
      </c>
      <c r="S505" s="9">
        <v>0</v>
      </c>
      <c r="T505" s="9">
        <v>0</v>
      </c>
      <c r="U505" s="9">
        <f t="shared" si="30"/>
        <v>0</v>
      </c>
      <c r="V505" s="2" t="s">
        <v>42</v>
      </c>
      <c r="W505" s="2">
        <v>2014</v>
      </c>
      <c r="X505" s="2"/>
    </row>
    <row r="506" spans="1:24" ht="63.75" outlineLevel="1" x14ac:dyDescent="0.25">
      <c r="A506" s="2" t="s">
        <v>10945</v>
      </c>
      <c r="B506" s="3" t="s">
        <v>27</v>
      </c>
      <c r="C506" s="10" t="s">
        <v>1764</v>
      </c>
      <c r="D506" s="10" t="s">
        <v>1765</v>
      </c>
      <c r="E506" s="10" t="s">
        <v>1766</v>
      </c>
      <c r="F506" s="5"/>
      <c r="G506" s="2" t="s">
        <v>29</v>
      </c>
      <c r="H506" s="4">
        <v>0</v>
      </c>
      <c r="I506" s="2">
        <v>710000000</v>
      </c>
      <c r="J506" s="2" t="s">
        <v>11537</v>
      </c>
      <c r="K506" s="2" t="s">
        <v>6016</v>
      </c>
      <c r="L506" s="10" t="s">
        <v>1198</v>
      </c>
      <c r="M506" s="2" t="s">
        <v>32</v>
      </c>
      <c r="N506" s="2" t="s">
        <v>453</v>
      </c>
      <c r="O506" s="15" t="s">
        <v>61</v>
      </c>
      <c r="P506" s="2">
        <v>112</v>
      </c>
      <c r="Q506" s="2" t="s">
        <v>751</v>
      </c>
      <c r="R506" s="2">
        <v>20</v>
      </c>
      <c r="S506" s="9">
        <v>1000</v>
      </c>
      <c r="T506" s="9">
        <v>20000</v>
      </c>
      <c r="U506" s="9">
        <f t="shared" si="30"/>
        <v>22400.000000000004</v>
      </c>
      <c r="V506" s="2" t="s">
        <v>42</v>
      </c>
      <c r="W506" s="2">
        <v>2014</v>
      </c>
      <c r="X506" s="2">
        <v>11</v>
      </c>
    </row>
    <row r="507" spans="1:24" ht="89.25" outlineLevel="1" x14ac:dyDescent="0.25">
      <c r="A507" s="2" t="s">
        <v>2016</v>
      </c>
      <c r="B507" s="3" t="s">
        <v>27</v>
      </c>
      <c r="C507" s="43" t="s">
        <v>1820</v>
      </c>
      <c r="D507" s="43" t="s">
        <v>1821</v>
      </c>
      <c r="E507" s="43" t="s">
        <v>1822</v>
      </c>
      <c r="F507" s="5"/>
      <c r="G507" s="2" t="s">
        <v>29</v>
      </c>
      <c r="H507" s="4">
        <v>0</v>
      </c>
      <c r="I507" s="2">
        <v>710000000</v>
      </c>
      <c r="J507" s="2" t="s">
        <v>11537</v>
      </c>
      <c r="K507" s="2" t="s">
        <v>6014</v>
      </c>
      <c r="L507" s="10" t="s">
        <v>1198</v>
      </c>
      <c r="M507" s="2" t="s">
        <v>32</v>
      </c>
      <c r="N507" s="2" t="s">
        <v>453</v>
      </c>
      <c r="O507" s="15" t="s">
        <v>61</v>
      </c>
      <c r="P507" s="36" t="s">
        <v>824</v>
      </c>
      <c r="Q507" s="2" t="s">
        <v>825</v>
      </c>
      <c r="R507" s="2">
        <v>20</v>
      </c>
      <c r="S507" s="9">
        <v>0</v>
      </c>
      <c r="T507" s="9">
        <v>0</v>
      </c>
      <c r="U507" s="9">
        <f t="shared" si="30"/>
        <v>0</v>
      </c>
      <c r="V507" s="2" t="s">
        <v>42</v>
      </c>
      <c r="W507" s="2">
        <v>2014</v>
      </c>
      <c r="X507" s="2"/>
    </row>
    <row r="508" spans="1:24" ht="89.25" outlineLevel="1" x14ac:dyDescent="0.25">
      <c r="A508" s="2" t="s">
        <v>10946</v>
      </c>
      <c r="B508" s="3" t="s">
        <v>27</v>
      </c>
      <c r="C508" s="43" t="s">
        <v>1820</v>
      </c>
      <c r="D508" s="43" t="s">
        <v>1821</v>
      </c>
      <c r="E508" s="43" t="s">
        <v>1822</v>
      </c>
      <c r="F508" s="5"/>
      <c r="G508" s="2" t="s">
        <v>29</v>
      </c>
      <c r="H508" s="4">
        <v>0</v>
      </c>
      <c r="I508" s="2">
        <v>710000000</v>
      </c>
      <c r="J508" s="2" t="s">
        <v>11537</v>
      </c>
      <c r="K508" s="2" t="s">
        <v>6016</v>
      </c>
      <c r="L508" s="10" t="s">
        <v>1198</v>
      </c>
      <c r="M508" s="2" t="s">
        <v>32</v>
      </c>
      <c r="N508" s="2" t="s">
        <v>453</v>
      </c>
      <c r="O508" s="15" t="s">
        <v>61</v>
      </c>
      <c r="P508" s="36" t="s">
        <v>824</v>
      </c>
      <c r="Q508" s="2" t="s">
        <v>825</v>
      </c>
      <c r="R508" s="2">
        <v>20</v>
      </c>
      <c r="S508" s="9">
        <v>1000</v>
      </c>
      <c r="T508" s="9">
        <v>20000</v>
      </c>
      <c r="U508" s="9">
        <f t="shared" ref="U508:U538" si="32">T508*1.12</f>
        <v>22400.000000000004</v>
      </c>
      <c r="V508" s="2" t="s">
        <v>42</v>
      </c>
      <c r="W508" s="2">
        <v>2014</v>
      </c>
      <c r="X508" s="2">
        <v>11</v>
      </c>
    </row>
    <row r="509" spans="1:24" ht="63.75" outlineLevel="1" x14ac:dyDescent="0.25">
      <c r="A509" s="2" t="s">
        <v>2017</v>
      </c>
      <c r="B509" s="3" t="s">
        <v>27</v>
      </c>
      <c r="C509" s="10" t="s">
        <v>1764</v>
      </c>
      <c r="D509" s="10" t="s">
        <v>1765</v>
      </c>
      <c r="E509" s="10" t="s">
        <v>1766</v>
      </c>
      <c r="F509" s="5"/>
      <c r="G509" s="2" t="s">
        <v>29</v>
      </c>
      <c r="H509" s="4">
        <v>0</v>
      </c>
      <c r="I509" s="2">
        <v>710000000</v>
      </c>
      <c r="J509" s="2" t="s">
        <v>11537</v>
      </c>
      <c r="K509" s="2" t="s">
        <v>6014</v>
      </c>
      <c r="L509" s="10" t="s">
        <v>1198</v>
      </c>
      <c r="M509" s="2" t="s">
        <v>32</v>
      </c>
      <c r="N509" s="2" t="s">
        <v>453</v>
      </c>
      <c r="O509" s="15" t="s">
        <v>61</v>
      </c>
      <c r="P509" s="2">
        <v>112</v>
      </c>
      <c r="Q509" s="2" t="s">
        <v>751</v>
      </c>
      <c r="R509" s="2">
        <v>20</v>
      </c>
      <c r="S509" s="9">
        <v>0</v>
      </c>
      <c r="T509" s="9">
        <v>0</v>
      </c>
      <c r="U509" s="9">
        <f t="shared" si="32"/>
        <v>0</v>
      </c>
      <c r="V509" s="2" t="s">
        <v>42</v>
      </c>
      <c r="W509" s="2">
        <v>2014</v>
      </c>
      <c r="X509" s="2"/>
    </row>
    <row r="510" spans="1:24" ht="63.75" outlineLevel="1" x14ac:dyDescent="0.25">
      <c r="A510" s="2" t="s">
        <v>10947</v>
      </c>
      <c r="B510" s="3" t="s">
        <v>27</v>
      </c>
      <c r="C510" s="10" t="s">
        <v>1764</v>
      </c>
      <c r="D510" s="10" t="s">
        <v>1765</v>
      </c>
      <c r="E510" s="10" t="s">
        <v>1766</v>
      </c>
      <c r="F510" s="5"/>
      <c r="G510" s="2" t="s">
        <v>29</v>
      </c>
      <c r="H510" s="4">
        <v>0</v>
      </c>
      <c r="I510" s="2">
        <v>710000000</v>
      </c>
      <c r="J510" s="2" t="s">
        <v>11537</v>
      </c>
      <c r="K510" s="2" t="s">
        <v>6016</v>
      </c>
      <c r="L510" s="10" t="s">
        <v>1198</v>
      </c>
      <c r="M510" s="2" t="s">
        <v>32</v>
      </c>
      <c r="N510" s="2" t="s">
        <v>453</v>
      </c>
      <c r="O510" s="15" t="s">
        <v>61</v>
      </c>
      <c r="P510" s="2">
        <v>112</v>
      </c>
      <c r="Q510" s="2" t="s">
        <v>751</v>
      </c>
      <c r="R510" s="2">
        <v>20</v>
      </c>
      <c r="S510" s="9">
        <v>1000</v>
      </c>
      <c r="T510" s="9">
        <v>20000</v>
      </c>
      <c r="U510" s="9">
        <f t="shared" si="32"/>
        <v>22400.000000000004</v>
      </c>
      <c r="V510" s="2" t="s">
        <v>42</v>
      </c>
      <c r="W510" s="2">
        <v>2014</v>
      </c>
      <c r="X510" s="2">
        <v>11</v>
      </c>
    </row>
    <row r="511" spans="1:24" ht="63.75" outlineLevel="1" x14ac:dyDescent="0.25">
      <c r="A511" s="2" t="s">
        <v>2018</v>
      </c>
      <c r="B511" s="3" t="s">
        <v>27</v>
      </c>
      <c r="C511" s="43" t="s">
        <v>1823</v>
      </c>
      <c r="D511" s="10" t="s">
        <v>1843</v>
      </c>
      <c r="E511" s="10" t="s">
        <v>1824</v>
      </c>
      <c r="F511" s="43" t="s">
        <v>1844</v>
      </c>
      <c r="G511" s="2" t="s">
        <v>29</v>
      </c>
      <c r="H511" s="4">
        <v>0</v>
      </c>
      <c r="I511" s="2">
        <v>710000000</v>
      </c>
      <c r="J511" s="2" t="s">
        <v>11537</v>
      </c>
      <c r="K511" s="2" t="s">
        <v>6014</v>
      </c>
      <c r="L511" s="10" t="s">
        <v>1198</v>
      </c>
      <c r="M511" s="2" t="s">
        <v>32</v>
      </c>
      <c r="N511" s="2" t="s">
        <v>453</v>
      </c>
      <c r="O511" s="15" t="s">
        <v>61</v>
      </c>
      <c r="P511" s="2">
        <v>168</v>
      </c>
      <c r="Q511" s="10" t="s">
        <v>1233</v>
      </c>
      <c r="R511" s="2">
        <v>1</v>
      </c>
      <c r="S511" s="9">
        <v>0</v>
      </c>
      <c r="T511" s="9">
        <v>0</v>
      </c>
      <c r="U511" s="9">
        <f t="shared" si="32"/>
        <v>0</v>
      </c>
      <c r="V511" s="2" t="s">
        <v>42</v>
      </c>
      <c r="W511" s="2">
        <v>2014</v>
      </c>
      <c r="X511" s="2"/>
    </row>
    <row r="512" spans="1:24" ht="63.75" outlineLevel="1" x14ac:dyDescent="0.25">
      <c r="A512" s="2" t="s">
        <v>10948</v>
      </c>
      <c r="B512" s="3" t="s">
        <v>27</v>
      </c>
      <c r="C512" s="43" t="s">
        <v>1823</v>
      </c>
      <c r="D512" s="10" t="s">
        <v>1843</v>
      </c>
      <c r="E512" s="10" t="s">
        <v>1824</v>
      </c>
      <c r="F512" s="43" t="s">
        <v>1844</v>
      </c>
      <c r="G512" s="2" t="s">
        <v>29</v>
      </c>
      <c r="H512" s="4">
        <v>0</v>
      </c>
      <c r="I512" s="2">
        <v>710000000</v>
      </c>
      <c r="J512" s="2" t="s">
        <v>11537</v>
      </c>
      <c r="K512" s="2" t="s">
        <v>6016</v>
      </c>
      <c r="L512" s="10" t="s">
        <v>1198</v>
      </c>
      <c r="M512" s="2" t="s">
        <v>32</v>
      </c>
      <c r="N512" s="2" t="s">
        <v>453</v>
      </c>
      <c r="O512" s="15" t="s">
        <v>61</v>
      </c>
      <c r="P512" s="2">
        <v>168</v>
      </c>
      <c r="Q512" s="10" t="s">
        <v>1233</v>
      </c>
      <c r="R512" s="2">
        <v>1</v>
      </c>
      <c r="S512" s="9">
        <v>100000</v>
      </c>
      <c r="T512" s="9">
        <v>100000</v>
      </c>
      <c r="U512" s="9">
        <f t="shared" si="32"/>
        <v>112000.00000000001</v>
      </c>
      <c r="V512" s="2" t="s">
        <v>42</v>
      </c>
      <c r="W512" s="2">
        <v>2014</v>
      </c>
      <c r="X512" s="2">
        <v>11</v>
      </c>
    </row>
    <row r="513" spans="1:24" ht="63.75" outlineLevel="1" x14ac:dyDescent="0.25">
      <c r="A513" s="2" t="s">
        <v>2019</v>
      </c>
      <c r="B513" s="3" t="s">
        <v>27</v>
      </c>
      <c r="C513" s="10" t="s">
        <v>1846</v>
      </c>
      <c r="D513" s="10" t="s">
        <v>1847</v>
      </c>
      <c r="E513" s="10" t="s">
        <v>1848</v>
      </c>
      <c r="F513" s="43" t="s">
        <v>1845</v>
      </c>
      <c r="G513" s="2" t="s">
        <v>29</v>
      </c>
      <c r="H513" s="4">
        <v>0</v>
      </c>
      <c r="I513" s="2">
        <v>710000000</v>
      </c>
      <c r="J513" s="2" t="s">
        <v>11537</v>
      </c>
      <c r="K513" s="2" t="s">
        <v>6014</v>
      </c>
      <c r="L513" s="10" t="s">
        <v>1198</v>
      </c>
      <c r="M513" s="2" t="s">
        <v>32</v>
      </c>
      <c r="N513" s="2" t="s">
        <v>453</v>
      </c>
      <c r="O513" s="15" t="s">
        <v>61</v>
      </c>
      <c r="P513" s="2">
        <v>168</v>
      </c>
      <c r="Q513" s="10" t="s">
        <v>1233</v>
      </c>
      <c r="R513" s="2">
        <v>1</v>
      </c>
      <c r="S513" s="9">
        <v>0</v>
      </c>
      <c r="T513" s="9">
        <v>0</v>
      </c>
      <c r="U513" s="9">
        <f t="shared" si="32"/>
        <v>0</v>
      </c>
      <c r="V513" s="2" t="s">
        <v>42</v>
      </c>
      <c r="W513" s="2">
        <v>2014</v>
      </c>
      <c r="X513" s="2"/>
    </row>
    <row r="514" spans="1:24" ht="63.75" outlineLevel="1" x14ac:dyDescent="0.25">
      <c r="A514" s="2" t="s">
        <v>10949</v>
      </c>
      <c r="B514" s="3" t="s">
        <v>27</v>
      </c>
      <c r="C514" s="10" t="s">
        <v>1846</v>
      </c>
      <c r="D514" s="10" t="s">
        <v>1847</v>
      </c>
      <c r="E514" s="10" t="s">
        <v>1848</v>
      </c>
      <c r="F514" s="43" t="s">
        <v>1845</v>
      </c>
      <c r="G514" s="2" t="s">
        <v>29</v>
      </c>
      <c r="H514" s="4">
        <v>0</v>
      </c>
      <c r="I514" s="2">
        <v>710000000</v>
      </c>
      <c r="J514" s="2" t="s">
        <v>11537</v>
      </c>
      <c r="K514" s="2" t="s">
        <v>6016</v>
      </c>
      <c r="L514" s="10" t="s">
        <v>1198</v>
      </c>
      <c r="M514" s="2" t="s">
        <v>32</v>
      </c>
      <c r="N514" s="2" t="s">
        <v>453</v>
      </c>
      <c r="O514" s="15" t="s">
        <v>61</v>
      </c>
      <c r="P514" s="2">
        <v>168</v>
      </c>
      <c r="Q514" s="10" t="s">
        <v>1233</v>
      </c>
      <c r="R514" s="2">
        <v>1</v>
      </c>
      <c r="S514" s="9">
        <v>150000</v>
      </c>
      <c r="T514" s="9">
        <v>150000</v>
      </c>
      <c r="U514" s="9">
        <f t="shared" si="32"/>
        <v>168000.00000000003</v>
      </c>
      <c r="V514" s="2" t="s">
        <v>42</v>
      </c>
      <c r="W514" s="2">
        <v>2014</v>
      </c>
      <c r="X514" s="2">
        <v>11</v>
      </c>
    </row>
    <row r="515" spans="1:24" ht="63.75" outlineLevel="1" x14ac:dyDescent="0.25">
      <c r="A515" s="2" t="s">
        <v>2020</v>
      </c>
      <c r="B515" s="3" t="s">
        <v>27</v>
      </c>
      <c r="C515" s="43" t="s">
        <v>1825</v>
      </c>
      <c r="D515" s="10" t="s">
        <v>6425</v>
      </c>
      <c r="E515" s="10" t="s">
        <v>6044</v>
      </c>
      <c r="F515" s="43" t="s">
        <v>1826</v>
      </c>
      <c r="G515" s="2" t="s">
        <v>29</v>
      </c>
      <c r="H515" s="4">
        <v>0</v>
      </c>
      <c r="I515" s="2">
        <v>710000000</v>
      </c>
      <c r="J515" s="2" t="s">
        <v>11537</v>
      </c>
      <c r="K515" s="2" t="s">
        <v>6014</v>
      </c>
      <c r="L515" s="10" t="s">
        <v>1198</v>
      </c>
      <c r="M515" s="6" t="s">
        <v>32</v>
      </c>
      <c r="N515" s="2" t="s">
        <v>453</v>
      </c>
      <c r="O515" s="15" t="s">
        <v>3374</v>
      </c>
      <c r="P515" s="2">
        <v>168</v>
      </c>
      <c r="Q515" s="10" t="s">
        <v>1233</v>
      </c>
      <c r="R515" s="2">
        <v>1</v>
      </c>
      <c r="S515" s="9">
        <v>0</v>
      </c>
      <c r="T515" s="9">
        <v>0</v>
      </c>
      <c r="U515" s="9">
        <f t="shared" si="32"/>
        <v>0</v>
      </c>
      <c r="V515" s="2" t="s">
        <v>42</v>
      </c>
      <c r="W515" s="2">
        <v>2014</v>
      </c>
      <c r="X515" s="2"/>
    </row>
    <row r="516" spans="1:24" ht="63.75" outlineLevel="1" x14ac:dyDescent="0.25">
      <c r="A516" s="2" t="s">
        <v>10950</v>
      </c>
      <c r="B516" s="3" t="s">
        <v>27</v>
      </c>
      <c r="C516" s="43" t="s">
        <v>1825</v>
      </c>
      <c r="D516" s="10" t="s">
        <v>6425</v>
      </c>
      <c r="E516" s="10" t="s">
        <v>6044</v>
      </c>
      <c r="F516" s="43" t="s">
        <v>1826</v>
      </c>
      <c r="G516" s="2" t="s">
        <v>29</v>
      </c>
      <c r="H516" s="4">
        <v>0</v>
      </c>
      <c r="I516" s="2">
        <v>710000000</v>
      </c>
      <c r="J516" s="2" t="s">
        <v>11537</v>
      </c>
      <c r="K516" s="2" t="s">
        <v>6016</v>
      </c>
      <c r="L516" s="10" t="s">
        <v>1198</v>
      </c>
      <c r="M516" s="6" t="s">
        <v>32</v>
      </c>
      <c r="N516" s="2" t="s">
        <v>453</v>
      </c>
      <c r="O516" s="15" t="s">
        <v>3374</v>
      </c>
      <c r="P516" s="2">
        <v>168</v>
      </c>
      <c r="Q516" s="10" t="s">
        <v>1233</v>
      </c>
      <c r="R516" s="2">
        <v>1</v>
      </c>
      <c r="S516" s="9">
        <v>100000</v>
      </c>
      <c r="T516" s="9">
        <v>100000</v>
      </c>
      <c r="U516" s="9">
        <f t="shared" si="32"/>
        <v>112000.00000000001</v>
      </c>
      <c r="V516" s="2" t="s">
        <v>42</v>
      </c>
      <c r="W516" s="2">
        <v>2014</v>
      </c>
      <c r="X516" s="2">
        <v>11</v>
      </c>
    </row>
    <row r="517" spans="1:24" ht="63.75" outlineLevel="1" x14ac:dyDescent="0.25">
      <c r="A517" s="2" t="s">
        <v>2021</v>
      </c>
      <c r="B517" s="3" t="s">
        <v>27</v>
      </c>
      <c r="C517" s="43" t="s">
        <v>1823</v>
      </c>
      <c r="D517" s="10" t="s">
        <v>1843</v>
      </c>
      <c r="E517" s="10" t="s">
        <v>1824</v>
      </c>
      <c r="F517" s="43" t="s">
        <v>1827</v>
      </c>
      <c r="G517" s="2" t="s">
        <v>29</v>
      </c>
      <c r="H517" s="4">
        <v>0</v>
      </c>
      <c r="I517" s="2">
        <v>710000000</v>
      </c>
      <c r="J517" s="2" t="s">
        <v>11537</v>
      </c>
      <c r="K517" s="2" t="s">
        <v>6014</v>
      </c>
      <c r="L517" s="10" t="s">
        <v>1198</v>
      </c>
      <c r="M517" s="2" t="s">
        <v>32</v>
      </c>
      <c r="N517" s="2" t="s">
        <v>453</v>
      </c>
      <c r="O517" s="15" t="s">
        <v>61</v>
      </c>
      <c r="P517" s="2">
        <v>168</v>
      </c>
      <c r="Q517" s="10" t="s">
        <v>1233</v>
      </c>
      <c r="R517" s="2">
        <v>2</v>
      </c>
      <c r="S517" s="9">
        <v>0</v>
      </c>
      <c r="T517" s="9">
        <v>0</v>
      </c>
      <c r="U517" s="9">
        <f t="shared" si="32"/>
        <v>0</v>
      </c>
      <c r="V517" s="2" t="s">
        <v>42</v>
      </c>
      <c r="W517" s="2">
        <v>2014</v>
      </c>
      <c r="X517" s="2"/>
    </row>
    <row r="518" spans="1:24" ht="63.75" outlineLevel="1" x14ac:dyDescent="0.25">
      <c r="A518" s="2" t="s">
        <v>10951</v>
      </c>
      <c r="B518" s="3" t="s">
        <v>27</v>
      </c>
      <c r="C518" s="43" t="s">
        <v>1823</v>
      </c>
      <c r="D518" s="10" t="s">
        <v>1843</v>
      </c>
      <c r="E518" s="10" t="s">
        <v>1824</v>
      </c>
      <c r="F518" s="43" t="s">
        <v>1827</v>
      </c>
      <c r="G518" s="2" t="s">
        <v>29</v>
      </c>
      <c r="H518" s="4">
        <v>0</v>
      </c>
      <c r="I518" s="2">
        <v>710000000</v>
      </c>
      <c r="J518" s="2" t="s">
        <v>11537</v>
      </c>
      <c r="K518" s="2" t="s">
        <v>6016</v>
      </c>
      <c r="L518" s="10" t="s">
        <v>1198</v>
      </c>
      <c r="M518" s="2" t="s">
        <v>32</v>
      </c>
      <c r="N518" s="2" t="s">
        <v>453</v>
      </c>
      <c r="O518" s="15" t="s">
        <v>61</v>
      </c>
      <c r="P518" s="2">
        <v>168</v>
      </c>
      <c r="Q518" s="10" t="s">
        <v>1233</v>
      </c>
      <c r="R518" s="2">
        <v>2</v>
      </c>
      <c r="S518" s="9">
        <v>50000</v>
      </c>
      <c r="T518" s="9">
        <v>100000</v>
      </c>
      <c r="U518" s="9">
        <f t="shared" si="32"/>
        <v>112000.00000000001</v>
      </c>
      <c r="V518" s="2" t="s">
        <v>42</v>
      </c>
      <c r="W518" s="2">
        <v>2014</v>
      </c>
      <c r="X518" s="2">
        <v>11</v>
      </c>
    </row>
    <row r="519" spans="1:24" ht="63.75" outlineLevel="1" x14ac:dyDescent="0.25">
      <c r="A519" s="2" t="s">
        <v>2022</v>
      </c>
      <c r="B519" s="3" t="s">
        <v>27</v>
      </c>
      <c r="C519" s="43" t="s">
        <v>1828</v>
      </c>
      <c r="D519" s="10" t="s">
        <v>1849</v>
      </c>
      <c r="E519" s="10" t="s">
        <v>1830</v>
      </c>
      <c r="F519" s="43" t="s">
        <v>1829</v>
      </c>
      <c r="G519" s="2" t="s">
        <v>29</v>
      </c>
      <c r="H519" s="4">
        <v>0</v>
      </c>
      <c r="I519" s="2">
        <v>710000000</v>
      </c>
      <c r="J519" s="2" t="s">
        <v>11537</v>
      </c>
      <c r="K519" s="2" t="s">
        <v>6014</v>
      </c>
      <c r="L519" s="10" t="s">
        <v>1198</v>
      </c>
      <c r="M519" s="2" t="s">
        <v>32</v>
      </c>
      <c r="N519" s="2" t="s">
        <v>453</v>
      </c>
      <c r="O519" s="15" t="s">
        <v>61</v>
      </c>
      <c r="P519" s="2">
        <v>168</v>
      </c>
      <c r="Q519" s="10" t="s">
        <v>1233</v>
      </c>
      <c r="R519" s="2">
        <v>2</v>
      </c>
      <c r="S519" s="9">
        <v>0</v>
      </c>
      <c r="T519" s="9">
        <v>0</v>
      </c>
      <c r="U519" s="9">
        <f t="shared" si="32"/>
        <v>0</v>
      </c>
      <c r="V519" s="2" t="s">
        <v>42</v>
      </c>
      <c r="W519" s="2">
        <v>2014</v>
      </c>
      <c r="X519" s="2"/>
    </row>
    <row r="520" spans="1:24" ht="63.75" outlineLevel="1" x14ac:dyDescent="0.25">
      <c r="A520" s="2" t="s">
        <v>10952</v>
      </c>
      <c r="B520" s="3" t="s">
        <v>27</v>
      </c>
      <c r="C520" s="43" t="s">
        <v>1828</v>
      </c>
      <c r="D520" s="10" t="s">
        <v>1849</v>
      </c>
      <c r="E520" s="10" t="s">
        <v>1830</v>
      </c>
      <c r="F520" s="43" t="s">
        <v>1829</v>
      </c>
      <c r="G520" s="2" t="s">
        <v>29</v>
      </c>
      <c r="H520" s="4">
        <v>0</v>
      </c>
      <c r="I520" s="2">
        <v>710000000</v>
      </c>
      <c r="J520" s="2" t="s">
        <v>11537</v>
      </c>
      <c r="K520" s="2" t="s">
        <v>6016</v>
      </c>
      <c r="L520" s="10" t="s">
        <v>1198</v>
      </c>
      <c r="M520" s="2" t="s">
        <v>32</v>
      </c>
      <c r="N520" s="2" t="s">
        <v>453</v>
      </c>
      <c r="O520" s="15" t="s">
        <v>61</v>
      </c>
      <c r="P520" s="2">
        <v>168</v>
      </c>
      <c r="Q520" s="10" t="s">
        <v>1233</v>
      </c>
      <c r="R520" s="2">
        <v>2</v>
      </c>
      <c r="S520" s="9">
        <v>150000</v>
      </c>
      <c r="T520" s="9">
        <v>300000</v>
      </c>
      <c r="U520" s="9">
        <f t="shared" si="32"/>
        <v>336000.00000000006</v>
      </c>
      <c r="V520" s="2" t="s">
        <v>42</v>
      </c>
      <c r="W520" s="2">
        <v>2014</v>
      </c>
      <c r="X520" s="2">
        <v>11</v>
      </c>
    </row>
    <row r="521" spans="1:24" ht="63.75" outlineLevel="1" x14ac:dyDescent="0.25">
      <c r="A521" s="2" t="s">
        <v>2023</v>
      </c>
      <c r="B521" s="3" t="s">
        <v>27</v>
      </c>
      <c r="C521" s="10" t="s">
        <v>1846</v>
      </c>
      <c r="D521" s="10" t="s">
        <v>1847</v>
      </c>
      <c r="E521" s="10" t="s">
        <v>1848</v>
      </c>
      <c r="F521" s="43" t="s">
        <v>1831</v>
      </c>
      <c r="G521" s="2" t="s">
        <v>29</v>
      </c>
      <c r="H521" s="4">
        <v>0</v>
      </c>
      <c r="I521" s="2">
        <v>710000000</v>
      </c>
      <c r="J521" s="2" t="s">
        <v>11537</v>
      </c>
      <c r="K521" s="2" t="s">
        <v>6014</v>
      </c>
      <c r="L521" s="10" t="s">
        <v>1198</v>
      </c>
      <c r="M521" s="2" t="s">
        <v>32</v>
      </c>
      <c r="N521" s="2" t="s">
        <v>453</v>
      </c>
      <c r="O521" s="15" t="s">
        <v>61</v>
      </c>
      <c r="P521" s="36" t="s">
        <v>40</v>
      </c>
      <c r="Q521" s="2" t="s">
        <v>41</v>
      </c>
      <c r="R521" s="2">
        <v>1</v>
      </c>
      <c r="S521" s="9">
        <v>0</v>
      </c>
      <c r="T521" s="9">
        <v>0</v>
      </c>
      <c r="U521" s="9">
        <f t="shared" si="32"/>
        <v>0</v>
      </c>
      <c r="V521" s="2" t="s">
        <v>42</v>
      </c>
      <c r="W521" s="2">
        <v>2014</v>
      </c>
      <c r="X521" s="2"/>
    </row>
    <row r="522" spans="1:24" ht="63.75" outlineLevel="1" x14ac:dyDescent="0.25">
      <c r="A522" s="2" t="s">
        <v>10953</v>
      </c>
      <c r="B522" s="3" t="s">
        <v>27</v>
      </c>
      <c r="C522" s="10" t="s">
        <v>1846</v>
      </c>
      <c r="D522" s="10" t="s">
        <v>1847</v>
      </c>
      <c r="E522" s="10" t="s">
        <v>1848</v>
      </c>
      <c r="F522" s="43" t="s">
        <v>1831</v>
      </c>
      <c r="G522" s="2" t="s">
        <v>29</v>
      </c>
      <c r="H522" s="4">
        <v>0</v>
      </c>
      <c r="I522" s="2">
        <v>710000000</v>
      </c>
      <c r="J522" s="2" t="s">
        <v>11537</v>
      </c>
      <c r="K522" s="2" t="s">
        <v>6016</v>
      </c>
      <c r="L522" s="10" t="s">
        <v>1198</v>
      </c>
      <c r="M522" s="2" t="s">
        <v>32</v>
      </c>
      <c r="N522" s="2" t="s">
        <v>453</v>
      </c>
      <c r="O522" s="15" t="s">
        <v>61</v>
      </c>
      <c r="P522" s="36" t="s">
        <v>40</v>
      </c>
      <c r="Q522" s="2" t="s">
        <v>41</v>
      </c>
      <c r="R522" s="2">
        <v>1</v>
      </c>
      <c r="S522" s="9">
        <v>135000</v>
      </c>
      <c r="T522" s="9">
        <v>135000</v>
      </c>
      <c r="U522" s="9">
        <f t="shared" si="32"/>
        <v>151200</v>
      </c>
      <c r="V522" s="2" t="s">
        <v>42</v>
      </c>
      <c r="W522" s="2">
        <v>2014</v>
      </c>
      <c r="X522" s="2">
        <v>11</v>
      </c>
    </row>
    <row r="523" spans="1:24" ht="63.75" outlineLevel="1" x14ac:dyDescent="0.25">
      <c r="A523" s="2" t="s">
        <v>2024</v>
      </c>
      <c r="B523" s="3" t="s">
        <v>27</v>
      </c>
      <c r="C523" s="10" t="s">
        <v>1850</v>
      </c>
      <c r="D523" s="10" t="s">
        <v>1851</v>
      </c>
      <c r="E523" s="10" t="s">
        <v>1852</v>
      </c>
      <c r="F523" s="43" t="s">
        <v>1832</v>
      </c>
      <c r="G523" s="2" t="s">
        <v>29</v>
      </c>
      <c r="H523" s="4">
        <v>0</v>
      </c>
      <c r="I523" s="2">
        <v>710000000</v>
      </c>
      <c r="J523" s="2" t="s">
        <v>11537</v>
      </c>
      <c r="K523" s="2" t="s">
        <v>6014</v>
      </c>
      <c r="L523" s="10" t="s">
        <v>1198</v>
      </c>
      <c r="M523" s="2" t="s">
        <v>32</v>
      </c>
      <c r="N523" s="2" t="s">
        <v>453</v>
      </c>
      <c r="O523" s="15" t="s">
        <v>61</v>
      </c>
      <c r="P523" s="36" t="s">
        <v>641</v>
      </c>
      <c r="Q523" s="2" t="s">
        <v>642</v>
      </c>
      <c r="R523" s="2">
        <v>12</v>
      </c>
      <c r="S523" s="9">
        <v>0</v>
      </c>
      <c r="T523" s="9">
        <v>0</v>
      </c>
      <c r="U523" s="9">
        <f t="shared" si="32"/>
        <v>0</v>
      </c>
      <c r="V523" s="2" t="s">
        <v>42</v>
      </c>
      <c r="W523" s="2">
        <v>2014</v>
      </c>
      <c r="X523" s="2"/>
    </row>
    <row r="524" spans="1:24" ht="63.75" outlineLevel="1" x14ac:dyDescent="0.25">
      <c r="A524" s="2" t="s">
        <v>10954</v>
      </c>
      <c r="B524" s="3" t="s">
        <v>27</v>
      </c>
      <c r="C524" s="10" t="s">
        <v>1850</v>
      </c>
      <c r="D524" s="10" t="s">
        <v>1851</v>
      </c>
      <c r="E524" s="10" t="s">
        <v>1852</v>
      </c>
      <c r="F524" s="43" t="s">
        <v>1832</v>
      </c>
      <c r="G524" s="2" t="s">
        <v>29</v>
      </c>
      <c r="H524" s="4">
        <v>0</v>
      </c>
      <c r="I524" s="2">
        <v>710000000</v>
      </c>
      <c r="J524" s="2" t="s">
        <v>11537</v>
      </c>
      <c r="K524" s="2" t="s">
        <v>6016</v>
      </c>
      <c r="L524" s="10" t="s">
        <v>1198</v>
      </c>
      <c r="M524" s="2" t="s">
        <v>32</v>
      </c>
      <c r="N524" s="2" t="s">
        <v>453</v>
      </c>
      <c r="O524" s="15" t="s">
        <v>61</v>
      </c>
      <c r="P524" s="36" t="s">
        <v>641</v>
      </c>
      <c r="Q524" s="2" t="s">
        <v>642</v>
      </c>
      <c r="R524" s="2">
        <v>12</v>
      </c>
      <c r="S524" s="9">
        <v>0</v>
      </c>
      <c r="T524" s="9">
        <v>0</v>
      </c>
      <c r="U524" s="9">
        <f t="shared" si="32"/>
        <v>0</v>
      </c>
      <c r="V524" s="2" t="s">
        <v>42</v>
      </c>
      <c r="W524" s="2">
        <v>2014</v>
      </c>
      <c r="X524" s="2" t="s">
        <v>10152</v>
      </c>
    </row>
    <row r="525" spans="1:24" ht="63.75" outlineLevel="1" x14ac:dyDescent="0.25">
      <c r="A525" s="2" t="s">
        <v>2025</v>
      </c>
      <c r="B525" s="3" t="s">
        <v>27</v>
      </c>
      <c r="C525" s="10" t="s">
        <v>1853</v>
      </c>
      <c r="D525" s="10" t="s">
        <v>919</v>
      </c>
      <c r="E525" s="10" t="s">
        <v>1854</v>
      </c>
      <c r="F525" s="43" t="s">
        <v>1833</v>
      </c>
      <c r="G525" s="2" t="s">
        <v>29</v>
      </c>
      <c r="H525" s="4">
        <v>0</v>
      </c>
      <c r="I525" s="2">
        <v>710000000</v>
      </c>
      <c r="J525" s="2" t="s">
        <v>11537</v>
      </c>
      <c r="K525" s="2" t="s">
        <v>6014</v>
      </c>
      <c r="L525" s="10" t="s">
        <v>1198</v>
      </c>
      <c r="M525" s="2" t="s">
        <v>32</v>
      </c>
      <c r="N525" s="2" t="s">
        <v>453</v>
      </c>
      <c r="O525" s="15" t="s">
        <v>61</v>
      </c>
      <c r="P525" s="2">
        <v>168</v>
      </c>
      <c r="Q525" s="10" t="s">
        <v>1233</v>
      </c>
      <c r="R525" s="2">
        <v>1</v>
      </c>
      <c r="S525" s="9">
        <v>0</v>
      </c>
      <c r="T525" s="9">
        <v>0</v>
      </c>
      <c r="U525" s="9">
        <f t="shared" si="32"/>
        <v>0</v>
      </c>
      <c r="V525" s="2" t="s">
        <v>42</v>
      </c>
      <c r="W525" s="2">
        <v>2014</v>
      </c>
      <c r="X525" s="2"/>
    </row>
    <row r="526" spans="1:24" ht="63.75" outlineLevel="1" x14ac:dyDescent="0.25">
      <c r="A526" s="2" t="s">
        <v>10955</v>
      </c>
      <c r="B526" s="3" t="s">
        <v>27</v>
      </c>
      <c r="C526" s="10" t="s">
        <v>1853</v>
      </c>
      <c r="D526" s="10" t="s">
        <v>919</v>
      </c>
      <c r="E526" s="10" t="s">
        <v>1854</v>
      </c>
      <c r="F526" s="43" t="s">
        <v>1833</v>
      </c>
      <c r="G526" s="2" t="s">
        <v>29</v>
      </c>
      <c r="H526" s="4">
        <v>0</v>
      </c>
      <c r="I526" s="2">
        <v>710000000</v>
      </c>
      <c r="J526" s="2" t="s">
        <v>11537</v>
      </c>
      <c r="K526" s="2" t="s">
        <v>6016</v>
      </c>
      <c r="L526" s="10" t="s">
        <v>1198</v>
      </c>
      <c r="M526" s="2" t="s">
        <v>32</v>
      </c>
      <c r="N526" s="2" t="s">
        <v>453</v>
      </c>
      <c r="O526" s="15" t="s">
        <v>61</v>
      </c>
      <c r="P526" s="2">
        <v>168</v>
      </c>
      <c r="Q526" s="10" t="s">
        <v>1233</v>
      </c>
      <c r="R526" s="2">
        <v>1</v>
      </c>
      <c r="S526" s="9">
        <v>0</v>
      </c>
      <c r="T526" s="9">
        <v>0</v>
      </c>
      <c r="U526" s="9">
        <f t="shared" si="32"/>
        <v>0</v>
      </c>
      <c r="V526" s="2" t="s">
        <v>42</v>
      </c>
      <c r="W526" s="2">
        <v>2014</v>
      </c>
      <c r="X526" s="2" t="s">
        <v>10152</v>
      </c>
    </row>
    <row r="527" spans="1:24" ht="63.75" outlineLevel="1" x14ac:dyDescent="0.25">
      <c r="A527" s="2" t="s">
        <v>2026</v>
      </c>
      <c r="B527" s="3" t="s">
        <v>27</v>
      </c>
      <c r="C527" s="43" t="s">
        <v>1834</v>
      </c>
      <c r="D527" s="10" t="s">
        <v>1217</v>
      </c>
      <c r="E527" s="10" t="s">
        <v>1836</v>
      </c>
      <c r="F527" s="43" t="s">
        <v>1835</v>
      </c>
      <c r="G527" s="2" t="s">
        <v>29</v>
      </c>
      <c r="H527" s="4">
        <v>0</v>
      </c>
      <c r="I527" s="2">
        <v>710000000</v>
      </c>
      <c r="J527" s="2" t="s">
        <v>11537</v>
      </c>
      <c r="K527" s="2" t="s">
        <v>6014</v>
      </c>
      <c r="L527" s="10" t="s">
        <v>1198</v>
      </c>
      <c r="M527" s="2" t="s">
        <v>32</v>
      </c>
      <c r="N527" s="2" t="s">
        <v>453</v>
      </c>
      <c r="O527" s="15" t="s">
        <v>61</v>
      </c>
      <c r="P527" s="36" t="s">
        <v>1837</v>
      </c>
      <c r="Q527" s="2" t="s">
        <v>1838</v>
      </c>
      <c r="R527" s="2">
        <v>1</v>
      </c>
      <c r="S527" s="9">
        <v>0</v>
      </c>
      <c r="T527" s="9">
        <v>0</v>
      </c>
      <c r="U527" s="9">
        <f t="shared" si="32"/>
        <v>0</v>
      </c>
      <c r="V527" s="2" t="s">
        <v>42</v>
      </c>
      <c r="W527" s="2">
        <v>2014</v>
      </c>
      <c r="X527" s="2"/>
    </row>
    <row r="528" spans="1:24" ht="63.75" outlineLevel="1" x14ac:dyDescent="0.25">
      <c r="A528" s="2" t="s">
        <v>10956</v>
      </c>
      <c r="B528" s="3" t="s">
        <v>27</v>
      </c>
      <c r="C528" s="43" t="s">
        <v>1834</v>
      </c>
      <c r="D528" s="10" t="s">
        <v>1217</v>
      </c>
      <c r="E528" s="10" t="s">
        <v>1836</v>
      </c>
      <c r="F528" s="43" t="s">
        <v>1835</v>
      </c>
      <c r="G528" s="2" t="s">
        <v>29</v>
      </c>
      <c r="H528" s="4">
        <v>0</v>
      </c>
      <c r="I528" s="2">
        <v>710000000</v>
      </c>
      <c r="J528" s="2" t="s">
        <v>11537</v>
      </c>
      <c r="K528" s="2" t="s">
        <v>6016</v>
      </c>
      <c r="L528" s="10" t="s">
        <v>1198</v>
      </c>
      <c r="M528" s="2" t="s">
        <v>32</v>
      </c>
      <c r="N528" s="2" t="s">
        <v>453</v>
      </c>
      <c r="O528" s="15" t="s">
        <v>61</v>
      </c>
      <c r="P528" s="36" t="s">
        <v>1837</v>
      </c>
      <c r="Q528" s="2" t="s">
        <v>1838</v>
      </c>
      <c r="R528" s="2">
        <v>1</v>
      </c>
      <c r="S528" s="9">
        <v>0</v>
      </c>
      <c r="T528" s="9">
        <v>0</v>
      </c>
      <c r="U528" s="9">
        <f t="shared" si="32"/>
        <v>0</v>
      </c>
      <c r="V528" s="2" t="s">
        <v>42</v>
      </c>
      <c r="W528" s="2">
        <v>2014</v>
      </c>
      <c r="X528" s="2" t="s">
        <v>10152</v>
      </c>
    </row>
    <row r="529" spans="1:24" ht="63.75" outlineLevel="1" x14ac:dyDescent="0.25">
      <c r="A529" s="2" t="s">
        <v>2027</v>
      </c>
      <c r="B529" s="3" t="s">
        <v>27</v>
      </c>
      <c r="C529" s="10" t="s">
        <v>1834</v>
      </c>
      <c r="D529" s="10" t="s">
        <v>1217</v>
      </c>
      <c r="E529" s="10" t="s">
        <v>1836</v>
      </c>
      <c r="F529" s="43" t="s">
        <v>1839</v>
      </c>
      <c r="G529" s="2" t="s">
        <v>29</v>
      </c>
      <c r="H529" s="4">
        <v>0</v>
      </c>
      <c r="I529" s="2">
        <v>710000000</v>
      </c>
      <c r="J529" s="2" t="s">
        <v>11537</v>
      </c>
      <c r="K529" s="2" t="s">
        <v>6014</v>
      </c>
      <c r="L529" s="10" t="s">
        <v>1198</v>
      </c>
      <c r="M529" s="2" t="s">
        <v>32</v>
      </c>
      <c r="N529" s="2" t="s">
        <v>453</v>
      </c>
      <c r="O529" s="15" t="s">
        <v>61</v>
      </c>
      <c r="P529" s="36" t="s">
        <v>1837</v>
      </c>
      <c r="Q529" s="2" t="s">
        <v>1838</v>
      </c>
      <c r="R529" s="2">
        <v>1</v>
      </c>
      <c r="S529" s="9">
        <v>0</v>
      </c>
      <c r="T529" s="9">
        <v>0</v>
      </c>
      <c r="U529" s="9">
        <f t="shared" si="32"/>
        <v>0</v>
      </c>
      <c r="V529" s="2" t="s">
        <v>42</v>
      </c>
      <c r="W529" s="2">
        <v>2014</v>
      </c>
      <c r="X529" s="2"/>
    </row>
    <row r="530" spans="1:24" ht="63.75" outlineLevel="1" x14ac:dyDescent="0.25">
      <c r="A530" s="2" t="s">
        <v>10957</v>
      </c>
      <c r="B530" s="3" t="s">
        <v>27</v>
      </c>
      <c r="C530" s="10" t="s">
        <v>1834</v>
      </c>
      <c r="D530" s="10" t="s">
        <v>1217</v>
      </c>
      <c r="E530" s="10" t="s">
        <v>1836</v>
      </c>
      <c r="F530" s="43" t="s">
        <v>1839</v>
      </c>
      <c r="G530" s="2" t="s">
        <v>29</v>
      </c>
      <c r="H530" s="4">
        <v>0</v>
      </c>
      <c r="I530" s="2">
        <v>710000000</v>
      </c>
      <c r="J530" s="2" t="s">
        <v>11537</v>
      </c>
      <c r="K530" s="2" t="s">
        <v>6016</v>
      </c>
      <c r="L530" s="10" t="s">
        <v>1198</v>
      </c>
      <c r="M530" s="2" t="s">
        <v>32</v>
      </c>
      <c r="N530" s="2" t="s">
        <v>453</v>
      </c>
      <c r="O530" s="15" t="s">
        <v>61</v>
      </c>
      <c r="P530" s="36" t="s">
        <v>1837</v>
      </c>
      <c r="Q530" s="2" t="s">
        <v>1838</v>
      </c>
      <c r="R530" s="2">
        <v>1</v>
      </c>
      <c r="S530" s="9">
        <v>0</v>
      </c>
      <c r="T530" s="9">
        <v>0</v>
      </c>
      <c r="U530" s="9">
        <f t="shared" si="32"/>
        <v>0</v>
      </c>
      <c r="V530" s="2" t="s">
        <v>42</v>
      </c>
      <c r="W530" s="2">
        <v>2014</v>
      </c>
      <c r="X530" s="2" t="s">
        <v>10152</v>
      </c>
    </row>
    <row r="531" spans="1:24" ht="76.5" outlineLevel="1" x14ac:dyDescent="0.25">
      <c r="A531" s="2" t="s">
        <v>2028</v>
      </c>
      <c r="B531" s="3" t="s">
        <v>27</v>
      </c>
      <c r="C531" s="43" t="s">
        <v>6041</v>
      </c>
      <c r="D531" s="10" t="s">
        <v>9176</v>
      </c>
      <c r="E531" s="10" t="s">
        <v>6043</v>
      </c>
      <c r="F531" s="43" t="s">
        <v>6042</v>
      </c>
      <c r="G531" s="2" t="s">
        <v>29</v>
      </c>
      <c r="H531" s="4">
        <v>0</v>
      </c>
      <c r="I531" s="2">
        <v>710000000</v>
      </c>
      <c r="J531" s="2" t="s">
        <v>11537</v>
      </c>
      <c r="K531" s="2" t="s">
        <v>6014</v>
      </c>
      <c r="L531" s="10" t="s">
        <v>1198</v>
      </c>
      <c r="M531" s="6" t="s">
        <v>32</v>
      </c>
      <c r="N531" s="2" t="s">
        <v>453</v>
      </c>
      <c r="O531" s="15" t="s">
        <v>3374</v>
      </c>
      <c r="P531" s="36" t="s">
        <v>1819</v>
      </c>
      <c r="Q531" s="10" t="s">
        <v>1227</v>
      </c>
      <c r="R531" s="2">
        <v>30</v>
      </c>
      <c r="S531" s="9">
        <v>0</v>
      </c>
      <c r="T531" s="9">
        <v>0</v>
      </c>
      <c r="U531" s="9">
        <f t="shared" si="32"/>
        <v>0</v>
      </c>
      <c r="V531" s="2" t="s">
        <v>42</v>
      </c>
      <c r="W531" s="2">
        <v>2014</v>
      </c>
      <c r="X531" s="2"/>
    </row>
    <row r="532" spans="1:24" ht="76.5" outlineLevel="1" x14ac:dyDescent="0.25">
      <c r="A532" s="2" t="s">
        <v>10958</v>
      </c>
      <c r="B532" s="3" t="s">
        <v>27</v>
      </c>
      <c r="C532" s="43" t="s">
        <v>6041</v>
      </c>
      <c r="D532" s="10" t="s">
        <v>9176</v>
      </c>
      <c r="E532" s="10" t="s">
        <v>6043</v>
      </c>
      <c r="F532" s="43" t="s">
        <v>6042</v>
      </c>
      <c r="G532" s="2" t="s">
        <v>29</v>
      </c>
      <c r="H532" s="4">
        <v>0</v>
      </c>
      <c r="I532" s="2">
        <v>710000000</v>
      </c>
      <c r="J532" s="2" t="s">
        <v>11537</v>
      </c>
      <c r="K532" s="2" t="s">
        <v>6016</v>
      </c>
      <c r="L532" s="10" t="s">
        <v>1198</v>
      </c>
      <c r="M532" s="6" t="s">
        <v>32</v>
      </c>
      <c r="N532" s="2" t="s">
        <v>453</v>
      </c>
      <c r="O532" s="15" t="s">
        <v>3374</v>
      </c>
      <c r="P532" s="36" t="s">
        <v>1819</v>
      </c>
      <c r="Q532" s="10" t="s">
        <v>1227</v>
      </c>
      <c r="R532" s="2">
        <v>30</v>
      </c>
      <c r="S532" s="9">
        <v>9666.67</v>
      </c>
      <c r="T532" s="9">
        <v>290000</v>
      </c>
      <c r="U532" s="9">
        <f t="shared" si="32"/>
        <v>324800.00000000006</v>
      </c>
      <c r="V532" s="2" t="s">
        <v>42</v>
      </c>
      <c r="W532" s="2">
        <v>2014</v>
      </c>
      <c r="X532" s="2">
        <v>11</v>
      </c>
    </row>
    <row r="533" spans="1:24" ht="63.75" outlineLevel="1" x14ac:dyDescent="0.25">
      <c r="A533" s="2" t="s">
        <v>2029</v>
      </c>
      <c r="B533" s="3" t="s">
        <v>27</v>
      </c>
      <c r="C533" s="43" t="s">
        <v>1840</v>
      </c>
      <c r="D533" s="10" t="s">
        <v>1855</v>
      </c>
      <c r="E533" s="10" t="s">
        <v>1842</v>
      </c>
      <c r="F533" s="43" t="s">
        <v>1841</v>
      </c>
      <c r="G533" s="2" t="s">
        <v>29</v>
      </c>
      <c r="H533" s="4">
        <v>0</v>
      </c>
      <c r="I533" s="2">
        <v>710000000</v>
      </c>
      <c r="J533" s="2" t="s">
        <v>11537</v>
      </c>
      <c r="K533" s="2" t="s">
        <v>6014</v>
      </c>
      <c r="L533" s="10" t="s">
        <v>1198</v>
      </c>
      <c r="M533" s="2" t="s">
        <v>32</v>
      </c>
      <c r="N533" s="2" t="s">
        <v>453</v>
      </c>
      <c r="O533" s="15" t="s">
        <v>61</v>
      </c>
      <c r="P533" s="36" t="s">
        <v>40</v>
      </c>
      <c r="Q533" s="2" t="s">
        <v>41</v>
      </c>
      <c r="R533" s="2">
        <v>15</v>
      </c>
      <c r="S533" s="9">
        <v>0</v>
      </c>
      <c r="T533" s="9">
        <v>0</v>
      </c>
      <c r="U533" s="9">
        <f t="shared" si="32"/>
        <v>0</v>
      </c>
      <c r="V533" s="2" t="s">
        <v>42</v>
      </c>
      <c r="W533" s="2">
        <v>2014</v>
      </c>
      <c r="X533" s="2"/>
    </row>
    <row r="534" spans="1:24" ht="63.75" outlineLevel="1" x14ac:dyDescent="0.25">
      <c r="A534" s="2" t="s">
        <v>10959</v>
      </c>
      <c r="B534" s="3" t="s">
        <v>27</v>
      </c>
      <c r="C534" s="43" t="s">
        <v>1840</v>
      </c>
      <c r="D534" s="10" t="s">
        <v>1855</v>
      </c>
      <c r="E534" s="10" t="s">
        <v>1842</v>
      </c>
      <c r="F534" s="43" t="s">
        <v>1841</v>
      </c>
      <c r="G534" s="2" t="s">
        <v>29</v>
      </c>
      <c r="H534" s="4">
        <v>0</v>
      </c>
      <c r="I534" s="2">
        <v>710000000</v>
      </c>
      <c r="J534" s="2" t="s">
        <v>11537</v>
      </c>
      <c r="K534" s="2" t="s">
        <v>6016</v>
      </c>
      <c r="L534" s="10" t="s">
        <v>1198</v>
      </c>
      <c r="M534" s="2" t="s">
        <v>32</v>
      </c>
      <c r="N534" s="2" t="s">
        <v>453</v>
      </c>
      <c r="O534" s="15" t="s">
        <v>61</v>
      </c>
      <c r="P534" s="36" t="s">
        <v>40</v>
      </c>
      <c r="Q534" s="2" t="s">
        <v>41</v>
      </c>
      <c r="R534" s="2">
        <v>15</v>
      </c>
      <c r="S534" s="9">
        <v>11666.67</v>
      </c>
      <c r="T534" s="9">
        <v>175000</v>
      </c>
      <c r="U534" s="9">
        <f t="shared" si="32"/>
        <v>196000.00000000003</v>
      </c>
      <c r="V534" s="2" t="s">
        <v>42</v>
      </c>
      <c r="W534" s="2">
        <v>2014</v>
      </c>
      <c r="X534" s="2">
        <v>11</v>
      </c>
    </row>
    <row r="535" spans="1:24" ht="63.75" outlineLevel="1" x14ac:dyDescent="0.25">
      <c r="A535" s="2" t="s">
        <v>2030</v>
      </c>
      <c r="B535" s="3" t="s">
        <v>27</v>
      </c>
      <c r="C535" s="43" t="s">
        <v>1856</v>
      </c>
      <c r="D535" s="10" t="s">
        <v>1875</v>
      </c>
      <c r="E535" s="10" t="s">
        <v>1876</v>
      </c>
      <c r="F535" s="5"/>
      <c r="G535" s="2" t="s">
        <v>343</v>
      </c>
      <c r="H535" s="4">
        <v>0</v>
      </c>
      <c r="I535" s="2">
        <v>710000000</v>
      </c>
      <c r="J535" s="2" t="s">
        <v>11537</v>
      </c>
      <c r="K535" s="2" t="s">
        <v>6014</v>
      </c>
      <c r="L535" s="10" t="s">
        <v>1198</v>
      </c>
      <c r="M535" s="2" t="s">
        <v>32</v>
      </c>
      <c r="N535" s="2" t="s">
        <v>453</v>
      </c>
      <c r="O535" s="15" t="s">
        <v>61</v>
      </c>
      <c r="P535" s="36" t="s">
        <v>756</v>
      </c>
      <c r="Q535" s="2" t="s">
        <v>757</v>
      </c>
      <c r="R535" s="2">
        <v>2</v>
      </c>
      <c r="S535" s="9">
        <v>2000</v>
      </c>
      <c r="T535" s="9">
        <v>4000</v>
      </c>
      <c r="U535" s="9">
        <f t="shared" si="32"/>
        <v>4480</v>
      </c>
      <c r="V535" s="5" t="s">
        <v>42</v>
      </c>
      <c r="W535" s="2">
        <v>2014</v>
      </c>
      <c r="X535" s="2"/>
    </row>
    <row r="536" spans="1:24" ht="63.75" outlineLevel="1" x14ac:dyDescent="0.25">
      <c r="A536" s="2" t="s">
        <v>2031</v>
      </c>
      <c r="B536" s="3" t="s">
        <v>27</v>
      </c>
      <c r="C536" s="43" t="s">
        <v>1857</v>
      </c>
      <c r="D536" s="10" t="s">
        <v>1877</v>
      </c>
      <c r="E536" s="10" t="s">
        <v>1859</v>
      </c>
      <c r="F536" s="43" t="s">
        <v>1858</v>
      </c>
      <c r="G536" s="2" t="s">
        <v>343</v>
      </c>
      <c r="H536" s="4">
        <v>0</v>
      </c>
      <c r="I536" s="2">
        <v>710000000</v>
      </c>
      <c r="J536" s="2" t="s">
        <v>11537</v>
      </c>
      <c r="K536" s="2" t="s">
        <v>6014</v>
      </c>
      <c r="L536" s="10" t="s">
        <v>1198</v>
      </c>
      <c r="M536" s="2" t="s">
        <v>32</v>
      </c>
      <c r="N536" s="2" t="s">
        <v>453</v>
      </c>
      <c r="O536" s="15" t="s">
        <v>61</v>
      </c>
      <c r="P536" s="36" t="s">
        <v>756</v>
      </c>
      <c r="Q536" s="2" t="s">
        <v>757</v>
      </c>
      <c r="R536" s="2">
        <v>2</v>
      </c>
      <c r="S536" s="9">
        <v>10000</v>
      </c>
      <c r="T536" s="9">
        <v>20000</v>
      </c>
      <c r="U536" s="9">
        <f t="shared" si="32"/>
        <v>22400.000000000004</v>
      </c>
      <c r="V536" s="5" t="s">
        <v>42</v>
      </c>
      <c r="W536" s="2">
        <v>2014</v>
      </c>
      <c r="X536" s="2"/>
    </row>
    <row r="537" spans="1:24" ht="99" customHeight="1" outlineLevel="1" x14ac:dyDescent="0.25">
      <c r="A537" s="2" t="s">
        <v>2032</v>
      </c>
      <c r="B537" s="3" t="s">
        <v>27</v>
      </c>
      <c r="C537" s="43" t="s">
        <v>1860</v>
      </c>
      <c r="D537" s="10" t="s">
        <v>1878</v>
      </c>
      <c r="E537" s="10" t="s">
        <v>1879</v>
      </c>
      <c r="F537" s="5"/>
      <c r="G537" s="2" t="s">
        <v>343</v>
      </c>
      <c r="H537" s="4">
        <v>0</v>
      </c>
      <c r="I537" s="2">
        <v>710000000</v>
      </c>
      <c r="J537" s="2" t="s">
        <v>11537</v>
      </c>
      <c r="K537" s="2" t="s">
        <v>6014</v>
      </c>
      <c r="L537" s="10" t="s">
        <v>1198</v>
      </c>
      <c r="M537" s="2" t="s">
        <v>32</v>
      </c>
      <c r="N537" s="2" t="s">
        <v>453</v>
      </c>
      <c r="O537" s="15" t="s">
        <v>61</v>
      </c>
      <c r="P537" s="36" t="s">
        <v>1837</v>
      </c>
      <c r="Q537" s="2" t="s">
        <v>1838</v>
      </c>
      <c r="R537" s="2">
        <v>120</v>
      </c>
      <c r="S537" s="9">
        <v>3833.33</v>
      </c>
      <c r="T537" s="9">
        <v>0</v>
      </c>
      <c r="U537" s="9">
        <f t="shared" si="32"/>
        <v>0</v>
      </c>
      <c r="V537" s="5" t="s">
        <v>42</v>
      </c>
      <c r="W537" s="2">
        <v>2014</v>
      </c>
      <c r="X537" s="2" t="s">
        <v>10152</v>
      </c>
    </row>
    <row r="538" spans="1:24" ht="63.75" outlineLevel="1" x14ac:dyDescent="0.25">
      <c r="A538" s="2" t="s">
        <v>2033</v>
      </c>
      <c r="B538" s="3" t="s">
        <v>27</v>
      </c>
      <c r="C538" s="43" t="s">
        <v>1873</v>
      </c>
      <c r="D538" s="10" t="s">
        <v>1888</v>
      </c>
      <c r="E538" s="10" t="s">
        <v>1874</v>
      </c>
      <c r="F538" s="43" t="s">
        <v>1874</v>
      </c>
      <c r="G538" s="2" t="s">
        <v>343</v>
      </c>
      <c r="H538" s="4">
        <v>0</v>
      </c>
      <c r="I538" s="2">
        <v>710000000</v>
      </c>
      <c r="J538" s="2" t="s">
        <v>11537</v>
      </c>
      <c r="K538" s="2" t="s">
        <v>6014</v>
      </c>
      <c r="L538" s="10" t="s">
        <v>1198</v>
      </c>
      <c r="M538" s="6" t="s">
        <v>32</v>
      </c>
      <c r="N538" s="2" t="s">
        <v>453</v>
      </c>
      <c r="O538" s="15" t="s">
        <v>3374</v>
      </c>
      <c r="P538" s="36" t="s">
        <v>756</v>
      </c>
      <c r="Q538" s="2" t="s">
        <v>757</v>
      </c>
      <c r="R538" s="2">
        <v>100</v>
      </c>
      <c r="S538" s="9">
        <v>0</v>
      </c>
      <c r="T538" s="9">
        <v>0</v>
      </c>
      <c r="U538" s="9">
        <f t="shared" si="32"/>
        <v>0</v>
      </c>
      <c r="V538" s="2" t="s">
        <v>42</v>
      </c>
      <c r="W538" s="2">
        <v>2014</v>
      </c>
      <c r="X538" s="2"/>
    </row>
    <row r="539" spans="1:24" ht="140.25" outlineLevel="1" x14ac:dyDescent="0.25">
      <c r="A539" s="2" t="s">
        <v>10692</v>
      </c>
      <c r="B539" s="3" t="s">
        <v>27</v>
      </c>
      <c r="C539" s="108" t="s">
        <v>2913</v>
      </c>
      <c r="D539" s="10" t="s">
        <v>1888</v>
      </c>
      <c r="E539" s="10" t="s">
        <v>6306</v>
      </c>
      <c r="F539" s="108" t="s">
        <v>10693</v>
      </c>
      <c r="G539" s="2" t="s">
        <v>343</v>
      </c>
      <c r="H539" s="4">
        <v>0</v>
      </c>
      <c r="I539" s="2">
        <v>710000000</v>
      </c>
      <c r="J539" s="2" t="s">
        <v>11537</v>
      </c>
      <c r="K539" s="2" t="s">
        <v>3766</v>
      </c>
      <c r="L539" s="10" t="s">
        <v>1198</v>
      </c>
      <c r="M539" s="6" t="s">
        <v>32</v>
      </c>
      <c r="N539" s="5" t="s">
        <v>10694</v>
      </c>
      <c r="O539" s="15" t="s">
        <v>9391</v>
      </c>
      <c r="P539" s="36" t="s">
        <v>756</v>
      </c>
      <c r="Q539" s="2" t="s">
        <v>757</v>
      </c>
      <c r="R539" s="2">
        <v>100</v>
      </c>
      <c r="S539" s="9">
        <v>3036</v>
      </c>
      <c r="T539" s="9">
        <v>0</v>
      </c>
      <c r="U539" s="9">
        <v>0</v>
      </c>
      <c r="V539" s="2" t="s">
        <v>36</v>
      </c>
      <c r="W539" s="2">
        <v>2014</v>
      </c>
      <c r="X539" s="2" t="s">
        <v>10152</v>
      </c>
    </row>
    <row r="540" spans="1:24" ht="63.75" outlineLevel="1" x14ac:dyDescent="0.25">
      <c r="A540" s="2" t="s">
        <v>2034</v>
      </c>
      <c r="B540" s="3" t="s">
        <v>27</v>
      </c>
      <c r="C540" s="43" t="s">
        <v>6047</v>
      </c>
      <c r="D540" s="10" t="s">
        <v>9177</v>
      </c>
      <c r="E540" s="10" t="s">
        <v>6048</v>
      </c>
      <c r="F540" s="10"/>
      <c r="G540" s="2" t="s">
        <v>343</v>
      </c>
      <c r="H540" s="4">
        <v>0</v>
      </c>
      <c r="I540" s="2">
        <v>710000000</v>
      </c>
      <c r="J540" s="2" t="s">
        <v>11537</v>
      </c>
      <c r="K540" s="2" t="s">
        <v>6014</v>
      </c>
      <c r="L540" s="10" t="s">
        <v>1198</v>
      </c>
      <c r="M540" s="6" t="s">
        <v>32</v>
      </c>
      <c r="N540" s="2" t="s">
        <v>453</v>
      </c>
      <c r="O540" s="15" t="s">
        <v>3374</v>
      </c>
      <c r="P540" s="36" t="s">
        <v>756</v>
      </c>
      <c r="Q540" s="2" t="s">
        <v>757</v>
      </c>
      <c r="R540" s="2">
        <v>20</v>
      </c>
      <c r="S540" s="9">
        <v>3250</v>
      </c>
      <c r="T540" s="9">
        <v>65000</v>
      </c>
      <c r="U540" s="9">
        <f t="shared" ref="U540:U546" si="33">T540*1.12</f>
        <v>72800</v>
      </c>
      <c r="V540" s="2" t="s">
        <v>42</v>
      </c>
      <c r="W540" s="2">
        <v>2014</v>
      </c>
      <c r="X540" s="2"/>
    </row>
    <row r="541" spans="1:24" ht="63.75" outlineLevel="1" x14ac:dyDescent="0.25">
      <c r="A541" s="2" t="s">
        <v>2035</v>
      </c>
      <c r="B541" s="3" t="s">
        <v>27</v>
      </c>
      <c r="C541" s="43" t="s">
        <v>1861</v>
      </c>
      <c r="D541" s="10" t="s">
        <v>1880</v>
      </c>
      <c r="E541" s="10" t="s">
        <v>1862</v>
      </c>
      <c r="F541" s="5"/>
      <c r="G541" s="2" t="s">
        <v>343</v>
      </c>
      <c r="H541" s="4">
        <v>0</v>
      </c>
      <c r="I541" s="2">
        <v>710000000</v>
      </c>
      <c r="J541" s="2" t="s">
        <v>11537</v>
      </c>
      <c r="K541" s="2" t="s">
        <v>6014</v>
      </c>
      <c r="L541" s="10" t="s">
        <v>1198</v>
      </c>
      <c r="M541" s="2" t="s">
        <v>32</v>
      </c>
      <c r="N541" s="2" t="s">
        <v>453</v>
      </c>
      <c r="O541" s="15" t="s">
        <v>61</v>
      </c>
      <c r="P541" s="36" t="s">
        <v>756</v>
      </c>
      <c r="Q541" s="2" t="s">
        <v>757</v>
      </c>
      <c r="R541" s="2">
        <v>22</v>
      </c>
      <c r="S541" s="9">
        <v>2500</v>
      </c>
      <c r="T541" s="9">
        <v>55000</v>
      </c>
      <c r="U541" s="9">
        <f t="shared" si="33"/>
        <v>61600.000000000007</v>
      </c>
      <c r="V541" s="5" t="s">
        <v>42</v>
      </c>
      <c r="W541" s="2">
        <v>2014</v>
      </c>
      <c r="X541" s="2"/>
    </row>
    <row r="542" spans="1:24" ht="63.75" outlineLevel="1" x14ac:dyDescent="0.25">
      <c r="A542" s="2" t="s">
        <v>2036</v>
      </c>
      <c r="B542" s="3" t="s">
        <v>27</v>
      </c>
      <c r="C542" s="43" t="s">
        <v>1863</v>
      </c>
      <c r="D542" s="10" t="s">
        <v>1881</v>
      </c>
      <c r="E542" s="10" t="s">
        <v>1864</v>
      </c>
      <c r="F542" s="5" t="s">
        <v>1864</v>
      </c>
      <c r="G542" s="2" t="s">
        <v>29</v>
      </c>
      <c r="H542" s="4">
        <v>0</v>
      </c>
      <c r="I542" s="2">
        <v>710000000</v>
      </c>
      <c r="J542" s="2" t="s">
        <v>11537</v>
      </c>
      <c r="K542" s="2" t="s">
        <v>6014</v>
      </c>
      <c r="L542" s="10" t="s">
        <v>1198</v>
      </c>
      <c r="M542" s="2" t="s">
        <v>32</v>
      </c>
      <c r="N542" s="2" t="s">
        <v>453</v>
      </c>
      <c r="O542" s="15" t="s">
        <v>61</v>
      </c>
      <c r="P542" s="36" t="s">
        <v>756</v>
      </c>
      <c r="Q542" s="2" t="s">
        <v>757</v>
      </c>
      <c r="R542" s="2">
        <v>11</v>
      </c>
      <c r="S542" s="9">
        <v>0</v>
      </c>
      <c r="T542" s="9">
        <v>0</v>
      </c>
      <c r="U542" s="9">
        <f t="shared" si="33"/>
        <v>0</v>
      </c>
      <c r="V542" s="5" t="s">
        <v>42</v>
      </c>
      <c r="W542" s="2">
        <v>2014</v>
      </c>
      <c r="X542" s="2"/>
    </row>
    <row r="543" spans="1:24" ht="63.75" outlineLevel="1" x14ac:dyDescent="0.25">
      <c r="A543" s="2" t="s">
        <v>10960</v>
      </c>
      <c r="B543" s="3" t="s">
        <v>27</v>
      </c>
      <c r="C543" s="43" t="s">
        <v>1863</v>
      </c>
      <c r="D543" s="10" t="s">
        <v>1881</v>
      </c>
      <c r="E543" s="10" t="s">
        <v>1864</v>
      </c>
      <c r="F543" s="5" t="s">
        <v>1864</v>
      </c>
      <c r="G543" s="2" t="s">
        <v>29</v>
      </c>
      <c r="H543" s="4">
        <v>0</v>
      </c>
      <c r="I543" s="2">
        <v>710000000</v>
      </c>
      <c r="J543" s="2" t="s">
        <v>11537</v>
      </c>
      <c r="K543" s="2" t="s">
        <v>6016</v>
      </c>
      <c r="L543" s="10" t="s">
        <v>1198</v>
      </c>
      <c r="M543" s="2" t="s">
        <v>32</v>
      </c>
      <c r="N543" s="2" t="s">
        <v>453</v>
      </c>
      <c r="O543" s="15" t="s">
        <v>61</v>
      </c>
      <c r="P543" s="36" t="s">
        <v>756</v>
      </c>
      <c r="Q543" s="2" t="s">
        <v>757</v>
      </c>
      <c r="R543" s="2">
        <v>11</v>
      </c>
      <c r="S543" s="9">
        <v>2545.4499999999998</v>
      </c>
      <c r="T543" s="9">
        <v>28000</v>
      </c>
      <c r="U543" s="9">
        <f t="shared" si="33"/>
        <v>31360.000000000004</v>
      </c>
      <c r="V543" s="5" t="s">
        <v>42</v>
      </c>
      <c r="W543" s="2">
        <v>2014</v>
      </c>
      <c r="X543" s="2">
        <v>11</v>
      </c>
    </row>
    <row r="544" spans="1:24" ht="63.75" outlineLevel="1" x14ac:dyDescent="0.25">
      <c r="A544" s="2" t="s">
        <v>2037</v>
      </c>
      <c r="B544" s="3" t="s">
        <v>27</v>
      </c>
      <c r="C544" s="43" t="s">
        <v>1865</v>
      </c>
      <c r="D544" s="10" t="s">
        <v>1882</v>
      </c>
      <c r="E544" s="10" t="s">
        <v>1883</v>
      </c>
      <c r="F544" s="5"/>
      <c r="G544" s="2" t="s">
        <v>29</v>
      </c>
      <c r="H544" s="4">
        <v>0</v>
      </c>
      <c r="I544" s="2">
        <v>710000000</v>
      </c>
      <c r="J544" s="2" t="s">
        <v>11537</v>
      </c>
      <c r="K544" s="2" t="s">
        <v>6014</v>
      </c>
      <c r="L544" s="10" t="s">
        <v>1198</v>
      </c>
      <c r="M544" s="2" t="s">
        <v>32</v>
      </c>
      <c r="N544" s="2" t="s">
        <v>453</v>
      </c>
      <c r="O544" s="15" t="s">
        <v>61</v>
      </c>
      <c r="P544" s="36" t="s">
        <v>40</v>
      </c>
      <c r="Q544" s="2" t="s">
        <v>41</v>
      </c>
      <c r="R544" s="2">
        <v>11</v>
      </c>
      <c r="S544" s="9">
        <v>0</v>
      </c>
      <c r="T544" s="9">
        <v>0</v>
      </c>
      <c r="U544" s="9">
        <f t="shared" si="33"/>
        <v>0</v>
      </c>
      <c r="V544" s="5" t="s">
        <v>42</v>
      </c>
      <c r="W544" s="2">
        <v>2014</v>
      </c>
      <c r="X544" s="2"/>
    </row>
    <row r="545" spans="1:24" ht="63.75" outlineLevel="1" x14ac:dyDescent="0.25">
      <c r="A545" s="2" t="s">
        <v>10961</v>
      </c>
      <c r="B545" s="3" t="s">
        <v>27</v>
      </c>
      <c r="C545" s="43" t="s">
        <v>1865</v>
      </c>
      <c r="D545" s="10" t="s">
        <v>1882</v>
      </c>
      <c r="E545" s="10" t="s">
        <v>1883</v>
      </c>
      <c r="F545" s="5"/>
      <c r="G545" s="2" t="s">
        <v>29</v>
      </c>
      <c r="H545" s="4">
        <v>0</v>
      </c>
      <c r="I545" s="2">
        <v>710000000</v>
      </c>
      <c r="J545" s="2" t="s">
        <v>11537</v>
      </c>
      <c r="K545" s="2" t="s">
        <v>6016</v>
      </c>
      <c r="L545" s="10" t="s">
        <v>1198</v>
      </c>
      <c r="M545" s="2" t="s">
        <v>32</v>
      </c>
      <c r="N545" s="2" t="s">
        <v>453</v>
      </c>
      <c r="O545" s="15" t="s">
        <v>61</v>
      </c>
      <c r="P545" s="36" t="s">
        <v>40</v>
      </c>
      <c r="Q545" s="2" t="s">
        <v>41</v>
      </c>
      <c r="R545" s="2">
        <v>11</v>
      </c>
      <c r="S545" s="9">
        <v>3000</v>
      </c>
      <c r="T545" s="9">
        <v>33000</v>
      </c>
      <c r="U545" s="9">
        <f t="shared" si="33"/>
        <v>36960</v>
      </c>
      <c r="V545" s="5" t="s">
        <v>42</v>
      </c>
      <c r="W545" s="2">
        <v>2014</v>
      </c>
      <c r="X545" s="2">
        <v>11</v>
      </c>
    </row>
    <row r="546" spans="1:24" ht="63.75" outlineLevel="1" x14ac:dyDescent="0.25">
      <c r="A546" s="2" t="s">
        <v>2038</v>
      </c>
      <c r="B546" s="3" t="s">
        <v>27</v>
      </c>
      <c r="C546" s="43" t="s">
        <v>1866</v>
      </c>
      <c r="D546" s="10" t="s">
        <v>1884</v>
      </c>
      <c r="E546" s="10" t="s">
        <v>2910</v>
      </c>
      <c r="F546" s="5" t="s">
        <v>1867</v>
      </c>
      <c r="G546" s="2" t="s">
        <v>343</v>
      </c>
      <c r="H546" s="4">
        <v>0</v>
      </c>
      <c r="I546" s="2">
        <v>710000000</v>
      </c>
      <c r="J546" s="2" t="s">
        <v>11537</v>
      </c>
      <c r="K546" s="2" t="s">
        <v>6014</v>
      </c>
      <c r="L546" s="10" t="s">
        <v>1198</v>
      </c>
      <c r="M546" s="2" t="s">
        <v>32</v>
      </c>
      <c r="N546" s="2" t="s">
        <v>453</v>
      </c>
      <c r="O546" s="15" t="s">
        <v>61</v>
      </c>
      <c r="P546" s="36" t="s">
        <v>756</v>
      </c>
      <c r="Q546" s="2" t="s">
        <v>757</v>
      </c>
      <c r="R546" s="2">
        <v>2000</v>
      </c>
      <c r="S546" s="9">
        <v>195</v>
      </c>
      <c r="T546" s="9">
        <v>390000</v>
      </c>
      <c r="U546" s="9">
        <f t="shared" si="33"/>
        <v>436800.00000000006</v>
      </c>
      <c r="V546" s="5" t="s">
        <v>42</v>
      </c>
      <c r="W546" s="2">
        <v>2014</v>
      </c>
      <c r="X546" s="2"/>
    </row>
    <row r="547" spans="1:24" ht="63.75" outlineLevel="1" x14ac:dyDescent="0.25">
      <c r="A547" s="2" t="s">
        <v>2039</v>
      </c>
      <c r="B547" s="3" t="s">
        <v>27</v>
      </c>
      <c r="C547" s="43" t="s">
        <v>1868</v>
      </c>
      <c r="D547" s="43" t="s">
        <v>9919</v>
      </c>
      <c r="E547" s="43" t="s">
        <v>1869</v>
      </c>
      <c r="F547" s="5"/>
      <c r="G547" s="2" t="s">
        <v>343</v>
      </c>
      <c r="H547" s="4">
        <v>0</v>
      </c>
      <c r="I547" s="2">
        <v>710000000</v>
      </c>
      <c r="J547" s="2" t="s">
        <v>11537</v>
      </c>
      <c r="K547" s="2" t="s">
        <v>6017</v>
      </c>
      <c r="L547" s="10" t="s">
        <v>1198</v>
      </c>
      <c r="M547" s="2" t="s">
        <v>32</v>
      </c>
      <c r="N547" s="2" t="s">
        <v>453</v>
      </c>
      <c r="O547" s="15" t="s">
        <v>61</v>
      </c>
      <c r="P547" s="36" t="s">
        <v>1837</v>
      </c>
      <c r="Q547" s="2" t="s">
        <v>1838</v>
      </c>
      <c r="R547" s="2">
        <v>40</v>
      </c>
      <c r="S547" s="9">
        <v>12500</v>
      </c>
      <c r="T547" s="9">
        <v>500000</v>
      </c>
      <c r="U547" s="9">
        <f t="shared" ref="U547:U606" si="34">T547*1.12</f>
        <v>560000</v>
      </c>
      <c r="V547" s="5" t="s">
        <v>42</v>
      </c>
      <c r="W547" s="2">
        <v>2014</v>
      </c>
      <c r="X547" s="2"/>
    </row>
    <row r="548" spans="1:24" ht="63.75" outlineLevel="1" x14ac:dyDescent="0.25">
      <c r="A548" s="2" t="s">
        <v>2040</v>
      </c>
      <c r="B548" s="3" t="s">
        <v>27</v>
      </c>
      <c r="C548" s="43" t="s">
        <v>1870</v>
      </c>
      <c r="D548" s="10" t="s">
        <v>1885</v>
      </c>
      <c r="E548" s="10" t="s">
        <v>1886</v>
      </c>
      <c r="F548" s="5"/>
      <c r="G548" s="2" t="s">
        <v>343</v>
      </c>
      <c r="H548" s="4">
        <v>0</v>
      </c>
      <c r="I548" s="2">
        <v>710000000</v>
      </c>
      <c r="J548" s="2" t="s">
        <v>11537</v>
      </c>
      <c r="K548" s="2" t="s">
        <v>6017</v>
      </c>
      <c r="L548" s="10" t="s">
        <v>1198</v>
      </c>
      <c r="M548" s="2" t="s">
        <v>32</v>
      </c>
      <c r="N548" s="2" t="s">
        <v>453</v>
      </c>
      <c r="O548" s="15" t="s">
        <v>61</v>
      </c>
      <c r="P548" s="36" t="s">
        <v>40</v>
      </c>
      <c r="Q548" s="2" t="s">
        <v>41</v>
      </c>
      <c r="R548" s="2">
        <v>120</v>
      </c>
      <c r="S548" s="9">
        <v>2500</v>
      </c>
      <c r="T548" s="9">
        <v>300000</v>
      </c>
      <c r="U548" s="9">
        <f t="shared" si="34"/>
        <v>336000.00000000006</v>
      </c>
      <c r="V548" s="5" t="s">
        <v>42</v>
      </c>
      <c r="W548" s="2">
        <v>2014</v>
      </c>
      <c r="X548" s="2"/>
    </row>
    <row r="549" spans="1:24" ht="63.75" outlineLevel="1" x14ac:dyDescent="0.25">
      <c r="A549" s="2" t="s">
        <v>2041</v>
      </c>
      <c r="B549" s="3" t="s">
        <v>27</v>
      </c>
      <c r="C549" s="43" t="s">
        <v>1871</v>
      </c>
      <c r="D549" s="10" t="s">
        <v>1887</v>
      </c>
      <c r="E549" s="10" t="s">
        <v>1872</v>
      </c>
      <c r="F549" s="5"/>
      <c r="G549" s="2" t="s">
        <v>343</v>
      </c>
      <c r="H549" s="4">
        <v>0</v>
      </c>
      <c r="I549" s="2">
        <v>710000000</v>
      </c>
      <c r="J549" s="2" t="s">
        <v>11537</v>
      </c>
      <c r="K549" s="2" t="s">
        <v>6017</v>
      </c>
      <c r="L549" s="10" t="s">
        <v>1198</v>
      </c>
      <c r="M549" s="2" t="s">
        <v>32</v>
      </c>
      <c r="N549" s="2" t="s">
        <v>453</v>
      </c>
      <c r="O549" s="15" t="s">
        <v>61</v>
      </c>
      <c r="P549" s="36" t="s">
        <v>756</v>
      </c>
      <c r="Q549" s="2" t="s">
        <v>757</v>
      </c>
      <c r="R549" s="2">
        <v>40</v>
      </c>
      <c r="S549" s="9">
        <v>2000</v>
      </c>
      <c r="T549" s="9">
        <v>80000</v>
      </c>
      <c r="U549" s="9">
        <f t="shared" si="34"/>
        <v>89600.000000000015</v>
      </c>
      <c r="V549" s="5" t="s">
        <v>42</v>
      </c>
      <c r="W549" s="2">
        <v>2014</v>
      </c>
      <c r="X549" s="2"/>
    </row>
    <row r="550" spans="1:24" ht="63.75" outlineLevel="1" x14ac:dyDescent="0.25">
      <c r="A550" s="2" t="s">
        <v>2042</v>
      </c>
      <c r="B550" s="3" t="s">
        <v>27</v>
      </c>
      <c r="C550" s="43" t="s">
        <v>1873</v>
      </c>
      <c r="D550" s="10" t="s">
        <v>1888</v>
      </c>
      <c r="E550" s="10" t="s">
        <v>1874</v>
      </c>
      <c r="F550" s="5" t="s">
        <v>1874</v>
      </c>
      <c r="G550" s="2" t="s">
        <v>343</v>
      </c>
      <c r="H550" s="4">
        <v>0</v>
      </c>
      <c r="I550" s="2">
        <v>710000000</v>
      </c>
      <c r="J550" s="2" t="s">
        <v>11537</v>
      </c>
      <c r="K550" s="2" t="s">
        <v>6017</v>
      </c>
      <c r="L550" s="10" t="s">
        <v>1198</v>
      </c>
      <c r="M550" s="2" t="s">
        <v>32</v>
      </c>
      <c r="N550" s="2" t="s">
        <v>453</v>
      </c>
      <c r="O550" s="15" t="s">
        <v>61</v>
      </c>
      <c r="P550" s="36" t="s">
        <v>756</v>
      </c>
      <c r="Q550" s="2" t="s">
        <v>757</v>
      </c>
      <c r="R550" s="2">
        <v>120</v>
      </c>
      <c r="S550" s="9">
        <v>3000</v>
      </c>
      <c r="T550" s="9">
        <v>360000</v>
      </c>
      <c r="U550" s="9">
        <f t="shared" si="34"/>
        <v>403200.00000000006</v>
      </c>
      <c r="V550" s="5" t="s">
        <v>42</v>
      </c>
      <c r="W550" s="2">
        <v>2014</v>
      </c>
      <c r="X550" s="2"/>
    </row>
    <row r="551" spans="1:24" ht="63.75" outlineLevel="1" x14ac:dyDescent="0.25">
      <c r="A551" s="2" t="s">
        <v>2043</v>
      </c>
      <c r="B551" s="3" t="s">
        <v>27</v>
      </c>
      <c r="C551" s="43" t="s">
        <v>1889</v>
      </c>
      <c r="D551" s="10" t="s">
        <v>1895</v>
      </c>
      <c r="E551" s="10" t="s">
        <v>1890</v>
      </c>
      <c r="F551" s="43" t="s">
        <v>1890</v>
      </c>
      <c r="G551" s="2" t="s">
        <v>29</v>
      </c>
      <c r="H551" s="4">
        <v>0</v>
      </c>
      <c r="I551" s="2">
        <v>710000000</v>
      </c>
      <c r="J551" s="2" t="s">
        <v>11537</v>
      </c>
      <c r="K551" s="2" t="s">
        <v>6017</v>
      </c>
      <c r="L551" s="10" t="s">
        <v>1198</v>
      </c>
      <c r="M551" s="2" t="s">
        <v>32</v>
      </c>
      <c r="N551" s="2" t="s">
        <v>453</v>
      </c>
      <c r="O551" s="15" t="s">
        <v>61</v>
      </c>
      <c r="P551" s="36" t="s">
        <v>34</v>
      </c>
      <c r="Q551" s="2" t="s">
        <v>35</v>
      </c>
      <c r="R551" s="2">
        <v>20</v>
      </c>
      <c r="S551" s="9">
        <f>T551/R551</f>
        <v>3000</v>
      </c>
      <c r="T551" s="9">
        <v>60000</v>
      </c>
      <c r="U551" s="9">
        <f t="shared" si="34"/>
        <v>67200</v>
      </c>
      <c r="V551" s="5" t="s">
        <v>42</v>
      </c>
      <c r="W551" s="2">
        <v>2014</v>
      </c>
      <c r="X551" s="2"/>
    </row>
    <row r="552" spans="1:24" ht="63.75" outlineLevel="1" x14ac:dyDescent="0.25">
      <c r="A552" s="2" t="s">
        <v>2044</v>
      </c>
      <c r="B552" s="3" t="s">
        <v>27</v>
      </c>
      <c r="C552" s="43" t="s">
        <v>1891</v>
      </c>
      <c r="D552" s="10" t="s">
        <v>1896</v>
      </c>
      <c r="E552" s="10" t="s">
        <v>1892</v>
      </c>
      <c r="F552" s="43" t="s">
        <v>1892</v>
      </c>
      <c r="G552" s="2" t="s">
        <v>29</v>
      </c>
      <c r="H552" s="4">
        <v>0</v>
      </c>
      <c r="I552" s="2">
        <v>710000000</v>
      </c>
      <c r="J552" s="2" t="s">
        <v>11537</v>
      </c>
      <c r="K552" s="2" t="s">
        <v>6017</v>
      </c>
      <c r="L552" s="10" t="s">
        <v>1198</v>
      </c>
      <c r="M552" s="2" t="s">
        <v>32</v>
      </c>
      <c r="N552" s="2" t="s">
        <v>453</v>
      </c>
      <c r="O552" s="15" t="s">
        <v>61</v>
      </c>
      <c r="P552" s="36" t="s">
        <v>909</v>
      </c>
      <c r="Q552" s="2" t="s">
        <v>910</v>
      </c>
      <c r="R552" s="2">
        <v>20</v>
      </c>
      <c r="S552" s="9">
        <f>T552/R552</f>
        <v>3000</v>
      </c>
      <c r="T552" s="9">
        <v>60000</v>
      </c>
      <c r="U552" s="9">
        <f t="shared" si="34"/>
        <v>67200</v>
      </c>
      <c r="V552" s="5" t="s">
        <v>42</v>
      </c>
      <c r="W552" s="2">
        <v>2014</v>
      </c>
      <c r="X552" s="2"/>
    </row>
    <row r="553" spans="1:24" ht="63.75" outlineLevel="1" x14ac:dyDescent="0.25">
      <c r="A553" s="2" t="s">
        <v>2045</v>
      </c>
      <c r="B553" s="3" t="s">
        <v>27</v>
      </c>
      <c r="C553" s="43" t="s">
        <v>1893</v>
      </c>
      <c r="D553" s="10" t="s">
        <v>1897</v>
      </c>
      <c r="E553" s="10" t="s">
        <v>1894</v>
      </c>
      <c r="F553" s="43" t="s">
        <v>1894</v>
      </c>
      <c r="G553" s="2" t="s">
        <v>29</v>
      </c>
      <c r="H553" s="4">
        <v>0</v>
      </c>
      <c r="I553" s="2">
        <v>710000000</v>
      </c>
      <c r="J553" s="2" t="s">
        <v>11537</v>
      </c>
      <c r="K553" s="2" t="s">
        <v>6017</v>
      </c>
      <c r="L553" s="10" t="s">
        <v>1198</v>
      </c>
      <c r="M553" s="2" t="s">
        <v>32</v>
      </c>
      <c r="N553" s="2" t="s">
        <v>453</v>
      </c>
      <c r="O553" s="15" t="s">
        <v>61</v>
      </c>
      <c r="P553" s="36" t="s">
        <v>909</v>
      </c>
      <c r="Q553" s="2" t="s">
        <v>910</v>
      </c>
      <c r="R553" s="2">
        <v>20</v>
      </c>
      <c r="S553" s="9">
        <f>T553/R553</f>
        <v>6000</v>
      </c>
      <c r="T553" s="9">
        <v>120000</v>
      </c>
      <c r="U553" s="9">
        <f t="shared" si="34"/>
        <v>134400</v>
      </c>
      <c r="V553" s="5" t="s">
        <v>42</v>
      </c>
      <c r="W553" s="2">
        <v>2014</v>
      </c>
      <c r="X553" s="2"/>
    </row>
    <row r="554" spans="1:24" ht="63.75" outlineLevel="1" x14ac:dyDescent="0.25">
      <c r="A554" s="2" t="s">
        <v>2046</v>
      </c>
      <c r="B554" s="3" t="s">
        <v>27</v>
      </c>
      <c r="C554" s="43" t="s">
        <v>1898</v>
      </c>
      <c r="D554" s="10" t="s">
        <v>1920</v>
      </c>
      <c r="E554" s="10" t="s">
        <v>1921</v>
      </c>
      <c r="F554" s="43" t="s">
        <v>1899</v>
      </c>
      <c r="G554" s="2" t="s">
        <v>29</v>
      </c>
      <c r="H554" s="4">
        <v>0</v>
      </c>
      <c r="I554" s="2">
        <v>710000000</v>
      </c>
      <c r="J554" s="2" t="s">
        <v>11537</v>
      </c>
      <c r="K554" s="2" t="s">
        <v>6018</v>
      </c>
      <c r="L554" s="10" t="s">
        <v>1198</v>
      </c>
      <c r="M554" s="2" t="s">
        <v>32</v>
      </c>
      <c r="N554" s="2" t="s">
        <v>453</v>
      </c>
      <c r="O554" s="15" t="s">
        <v>61</v>
      </c>
      <c r="P554" s="36" t="s">
        <v>793</v>
      </c>
      <c r="Q554" s="2" t="s">
        <v>1344</v>
      </c>
      <c r="R554" s="2">
        <v>10</v>
      </c>
      <c r="S554" s="9">
        <v>3000</v>
      </c>
      <c r="T554" s="9">
        <v>30000</v>
      </c>
      <c r="U554" s="9">
        <f t="shared" si="34"/>
        <v>33600</v>
      </c>
      <c r="V554" s="5" t="s">
        <v>42</v>
      </c>
      <c r="W554" s="2">
        <v>2014</v>
      </c>
      <c r="X554" s="2"/>
    </row>
    <row r="555" spans="1:24" ht="26.25" customHeight="1" outlineLevel="1" x14ac:dyDescent="0.25">
      <c r="A555" s="2" t="s">
        <v>2047</v>
      </c>
      <c r="B555" s="3" t="s">
        <v>27</v>
      </c>
      <c r="C555" s="43" t="s">
        <v>1900</v>
      </c>
      <c r="D555" s="10" t="s">
        <v>1922</v>
      </c>
      <c r="E555" s="10" t="s">
        <v>519</v>
      </c>
      <c r="F555" s="43" t="s">
        <v>9111</v>
      </c>
      <c r="G555" s="2" t="s">
        <v>29</v>
      </c>
      <c r="H555" s="4">
        <v>0</v>
      </c>
      <c r="I555" s="2">
        <v>710000000</v>
      </c>
      <c r="J555" s="2" t="s">
        <v>11537</v>
      </c>
      <c r="K555" s="2" t="s">
        <v>6018</v>
      </c>
      <c r="L555" s="10" t="s">
        <v>1198</v>
      </c>
      <c r="M555" s="2" t="s">
        <v>32</v>
      </c>
      <c r="N555" s="2" t="s">
        <v>453</v>
      </c>
      <c r="O555" s="15" t="s">
        <v>61</v>
      </c>
      <c r="P555" s="36" t="s">
        <v>641</v>
      </c>
      <c r="Q555" s="2" t="s">
        <v>642</v>
      </c>
      <c r="R555" s="2">
        <v>100</v>
      </c>
      <c r="S555" s="9">
        <v>500</v>
      </c>
      <c r="T555" s="9">
        <v>50000</v>
      </c>
      <c r="U555" s="9">
        <f t="shared" si="34"/>
        <v>56000.000000000007</v>
      </c>
      <c r="V555" s="5" t="s">
        <v>42</v>
      </c>
      <c r="W555" s="2">
        <v>2014</v>
      </c>
      <c r="X555" s="2"/>
    </row>
    <row r="556" spans="1:24" ht="63.75" outlineLevel="1" x14ac:dyDescent="0.25">
      <c r="A556" s="2" t="s">
        <v>2048</v>
      </c>
      <c r="B556" s="3" t="s">
        <v>27</v>
      </c>
      <c r="C556" s="43" t="s">
        <v>1901</v>
      </c>
      <c r="D556" s="10" t="s">
        <v>1923</v>
      </c>
      <c r="E556" s="10" t="s">
        <v>1902</v>
      </c>
      <c r="F556" s="43" t="s">
        <v>1902</v>
      </c>
      <c r="G556" s="2" t="s">
        <v>29</v>
      </c>
      <c r="H556" s="4">
        <v>0</v>
      </c>
      <c r="I556" s="2">
        <v>710000000</v>
      </c>
      <c r="J556" s="2" t="s">
        <v>11537</v>
      </c>
      <c r="K556" s="2" t="s">
        <v>6018</v>
      </c>
      <c r="L556" s="10" t="s">
        <v>1198</v>
      </c>
      <c r="M556" s="2" t="s">
        <v>32</v>
      </c>
      <c r="N556" s="2" t="s">
        <v>453</v>
      </c>
      <c r="O556" s="15" t="s">
        <v>61</v>
      </c>
      <c r="P556" s="36" t="s">
        <v>498</v>
      </c>
      <c r="Q556" s="2" t="s">
        <v>499</v>
      </c>
      <c r="R556" s="2">
        <v>1</v>
      </c>
      <c r="S556" s="9">
        <v>10000</v>
      </c>
      <c r="T556" s="9">
        <v>10000</v>
      </c>
      <c r="U556" s="9">
        <f t="shared" si="34"/>
        <v>11200.000000000002</v>
      </c>
      <c r="V556" s="5" t="s">
        <v>42</v>
      </c>
      <c r="W556" s="2">
        <v>2014</v>
      </c>
      <c r="X556" s="2"/>
    </row>
    <row r="557" spans="1:24" ht="63.75" outlineLevel="1" x14ac:dyDescent="0.25">
      <c r="A557" s="2" t="s">
        <v>2049</v>
      </c>
      <c r="B557" s="3" t="s">
        <v>27</v>
      </c>
      <c r="C557" s="43" t="s">
        <v>1903</v>
      </c>
      <c r="D557" s="10" t="s">
        <v>906</v>
      </c>
      <c r="E557" s="10" t="s">
        <v>1904</v>
      </c>
      <c r="F557" s="43" t="s">
        <v>1904</v>
      </c>
      <c r="G557" s="2" t="s">
        <v>29</v>
      </c>
      <c r="H557" s="4">
        <v>0</v>
      </c>
      <c r="I557" s="2">
        <v>710000000</v>
      </c>
      <c r="J557" s="2" t="s">
        <v>11537</v>
      </c>
      <c r="K557" s="2" t="s">
        <v>6018</v>
      </c>
      <c r="L557" s="10" t="s">
        <v>1198</v>
      </c>
      <c r="M557" s="2" t="s">
        <v>32</v>
      </c>
      <c r="N557" s="2" t="s">
        <v>453</v>
      </c>
      <c r="O557" s="15" t="s">
        <v>61</v>
      </c>
      <c r="P557" s="36" t="s">
        <v>34</v>
      </c>
      <c r="Q557" s="2" t="s">
        <v>35</v>
      </c>
      <c r="R557" s="2">
        <v>5</v>
      </c>
      <c r="S557" s="9">
        <v>1000</v>
      </c>
      <c r="T557" s="9">
        <v>5000</v>
      </c>
      <c r="U557" s="9">
        <f t="shared" si="34"/>
        <v>5600.0000000000009</v>
      </c>
      <c r="V557" s="5" t="s">
        <v>42</v>
      </c>
      <c r="W557" s="2">
        <v>2014</v>
      </c>
      <c r="X557" s="2"/>
    </row>
    <row r="558" spans="1:24" ht="63.75" outlineLevel="1" x14ac:dyDescent="0.25">
      <c r="A558" s="2" t="s">
        <v>2050</v>
      </c>
      <c r="B558" s="3" t="s">
        <v>27</v>
      </c>
      <c r="C558" s="43" t="s">
        <v>1905</v>
      </c>
      <c r="D558" s="10" t="s">
        <v>1924</v>
      </c>
      <c r="E558" s="10" t="s">
        <v>1925</v>
      </c>
      <c r="F558" s="43" t="s">
        <v>1926</v>
      </c>
      <c r="G558" s="2" t="s">
        <v>29</v>
      </c>
      <c r="H558" s="4">
        <v>0</v>
      </c>
      <c r="I558" s="2">
        <v>710000000</v>
      </c>
      <c r="J558" s="2" t="s">
        <v>11537</v>
      </c>
      <c r="K558" s="2" t="s">
        <v>6018</v>
      </c>
      <c r="L558" s="10" t="s">
        <v>1198</v>
      </c>
      <c r="M558" s="2" t="s">
        <v>32</v>
      </c>
      <c r="N558" s="2" t="s">
        <v>453</v>
      </c>
      <c r="O558" s="15" t="s">
        <v>61</v>
      </c>
      <c r="P558" s="36" t="s">
        <v>824</v>
      </c>
      <c r="Q558" s="2" t="s">
        <v>1268</v>
      </c>
      <c r="R558" s="2">
        <v>20</v>
      </c>
      <c r="S558" s="9">
        <v>0</v>
      </c>
      <c r="T558" s="9">
        <v>0</v>
      </c>
      <c r="U558" s="9">
        <f t="shared" si="34"/>
        <v>0</v>
      </c>
      <c r="V558" s="5" t="s">
        <v>42</v>
      </c>
      <c r="W558" s="2">
        <v>2014</v>
      </c>
      <c r="X558" s="2"/>
    </row>
    <row r="559" spans="1:24" ht="63.75" outlineLevel="1" x14ac:dyDescent="0.25">
      <c r="A559" s="2" t="s">
        <v>10507</v>
      </c>
      <c r="B559" s="3" t="s">
        <v>27</v>
      </c>
      <c r="C559" s="43" t="s">
        <v>1905</v>
      </c>
      <c r="D559" s="10" t="s">
        <v>1924</v>
      </c>
      <c r="E559" s="10" t="s">
        <v>1925</v>
      </c>
      <c r="F559" s="43" t="s">
        <v>1926</v>
      </c>
      <c r="G559" s="2" t="s">
        <v>29</v>
      </c>
      <c r="H559" s="4">
        <v>0</v>
      </c>
      <c r="I559" s="2">
        <v>710000000</v>
      </c>
      <c r="J559" s="2" t="s">
        <v>11537</v>
      </c>
      <c r="K559" s="2" t="s">
        <v>3765</v>
      </c>
      <c r="L559" s="10" t="s">
        <v>1198</v>
      </c>
      <c r="M559" s="2" t="s">
        <v>32</v>
      </c>
      <c r="N559" s="2" t="s">
        <v>453</v>
      </c>
      <c r="O559" s="15" t="s">
        <v>61</v>
      </c>
      <c r="P559" s="36" t="s">
        <v>824</v>
      </c>
      <c r="Q559" s="2" t="s">
        <v>1268</v>
      </c>
      <c r="R559" s="2">
        <v>20</v>
      </c>
      <c r="S559" s="9">
        <v>0</v>
      </c>
      <c r="T559" s="9">
        <v>0</v>
      </c>
      <c r="U559" s="9">
        <f>T559*1.12</f>
        <v>0</v>
      </c>
      <c r="V559" s="5" t="s">
        <v>42</v>
      </c>
      <c r="W559" s="2">
        <v>2014</v>
      </c>
      <c r="X559" s="2">
        <v>11</v>
      </c>
    </row>
    <row r="560" spans="1:24" ht="63.75" outlineLevel="1" x14ac:dyDescent="0.25">
      <c r="A560" s="2" t="s">
        <v>10962</v>
      </c>
      <c r="B560" s="3" t="s">
        <v>27</v>
      </c>
      <c r="C560" s="43" t="s">
        <v>1905</v>
      </c>
      <c r="D560" s="10" t="s">
        <v>1924</v>
      </c>
      <c r="E560" s="10" t="s">
        <v>1925</v>
      </c>
      <c r="F560" s="43" t="s">
        <v>1926</v>
      </c>
      <c r="G560" s="2" t="s">
        <v>29</v>
      </c>
      <c r="H560" s="4">
        <v>0</v>
      </c>
      <c r="I560" s="2">
        <v>710000000</v>
      </c>
      <c r="J560" s="2" t="s">
        <v>11537</v>
      </c>
      <c r="K560" s="2" t="s">
        <v>6016</v>
      </c>
      <c r="L560" s="10" t="s">
        <v>1198</v>
      </c>
      <c r="M560" s="2" t="s">
        <v>32</v>
      </c>
      <c r="N560" s="2" t="s">
        <v>453</v>
      </c>
      <c r="O560" s="15" t="s">
        <v>61</v>
      </c>
      <c r="P560" s="36" t="s">
        <v>824</v>
      </c>
      <c r="Q560" s="2" t="s">
        <v>1268</v>
      </c>
      <c r="R560" s="2">
        <v>40</v>
      </c>
      <c r="S560" s="9">
        <v>500</v>
      </c>
      <c r="T560" s="9">
        <v>20000</v>
      </c>
      <c r="U560" s="9">
        <f>T560*1.12</f>
        <v>22400.000000000004</v>
      </c>
      <c r="V560" s="5" t="s">
        <v>42</v>
      </c>
      <c r="W560" s="2">
        <v>2014</v>
      </c>
      <c r="X560" s="2">
        <v>11</v>
      </c>
    </row>
    <row r="561" spans="1:24" ht="63.75" outlineLevel="1" x14ac:dyDescent="0.25">
      <c r="A561" s="2" t="s">
        <v>2051</v>
      </c>
      <c r="B561" s="3" t="s">
        <v>27</v>
      </c>
      <c r="C561" s="43" t="s">
        <v>1906</v>
      </c>
      <c r="D561" s="10" t="s">
        <v>1927</v>
      </c>
      <c r="E561" s="10" t="s">
        <v>1908</v>
      </c>
      <c r="F561" s="43" t="s">
        <v>1907</v>
      </c>
      <c r="G561" s="2" t="s">
        <v>29</v>
      </c>
      <c r="H561" s="4">
        <v>0</v>
      </c>
      <c r="I561" s="2">
        <v>710000000</v>
      </c>
      <c r="J561" s="2" t="s">
        <v>11537</v>
      </c>
      <c r="K561" s="2" t="s">
        <v>6018</v>
      </c>
      <c r="L561" s="10" t="s">
        <v>1198</v>
      </c>
      <c r="M561" s="2" t="s">
        <v>32</v>
      </c>
      <c r="N561" s="2" t="s">
        <v>453</v>
      </c>
      <c r="O561" s="15" t="s">
        <v>61</v>
      </c>
      <c r="P561" s="36" t="s">
        <v>40</v>
      </c>
      <c r="Q561" s="2" t="s">
        <v>41</v>
      </c>
      <c r="R561" s="2">
        <v>7</v>
      </c>
      <c r="S561" s="9">
        <f>T561/R561</f>
        <v>17142.857142857141</v>
      </c>
      <c r="T561" s="9">
        <v>120000</v>
      </c>
      <c r="U561" s="9">
        <f t="shared" si="34"/>
        <v>134400</v>
      </c>
      <c r="V561" s="5" t="s">
        <v>42</v>
      </c>
      <c r="W561" s="2">
        <v>2014</v>
      </c>
      <c r="X561" s="2"/>
    </row>
    <row r="562" spans="1:24" ht="63.75" outlineLevel="1" x14ac:dyDescent="0.25">
      <c r="A562" s="2" t="s">
        <v>2052</v>
      </c>
      <c r="B562" s="3" t="s">
        <v>27</v>
      </c>
      <c r="C562" s="43" t="s">
        <v>1906</v>
      </c>
      <c r="D562" s="10" t="s">
        <v>1927</v>
      </c>
      <c r="E562" s="10" t="s">
        <v>1908</v>
      </c>
      <c r="F562" s="43" t="s">
        <v>1909</v>
      </c>
      <c r="G562" s="2" t="s">
        <v>29</v>
      </c>
      <c r="H562" s="4">
        <v>0</v>
      </c>
      <c r="I562" s="2">
        <v>710000000</v>
      </c>
      <c r="J562" s="2" t="s">
        <v>11537</v>
      </c>
      <c r="K562" s="2" t="s">
        <v>6018</v>
      </c>
      <c r="L562" s="10" t="s">
        <v>1198</v>
      </c>
      <c r="M562" s="2" t="s">
        <v>32</v>
      </c>
      <c r="N562" s="2" t="s">
        <v>453</v>
      </c>
      <c r="O562" s="15" t="s">
        <v>61</v>
      </c>
      <c r="P562" s="36" t="s">
        <v>40</v>
      </c>
      <c r="Q562" s="2" t="s">
        <v>41</v>
      </c>
      <c r="R562" s="2">
        <v>6</v>
      </c>
      <c r="S562" s="9">
        <f>T562/R562</f>
        <v>33333.333333333336</v>
      </c>
      <c r="T562" s="9">
        <v>200000</v>
      </c>
      <c r="U562" s="9">
        <f t="shared" si="34"/>
        <v>224000.00000000003</v>
      </c>
      <c r="V562" s="5" t="s">
        <v>42</v>
      </c>
      <c r="W562" s="2">
        <v>2014</v>
      </c>
      <c r="X562" s="2"/>
    </row>
    <row r="563" spans="1:24" ht="63.75" outlineLevel="1" x14ac:dyDescent="0.25">
      <c r="A563" s="2" t="s">
        <v>2053</v>
      </c>
      <c r="B563" s="3" t="s">
        <v>27</v>
      </c>
      <c r="C563" s="43" t="s">
        <v>1910</v>
      </c>
      <c r="D563" s="10" t="s">
        <v>1928</v>
      </c>
      <c r="E563" s="10" t="s">
        <v>1911</v>
      </c>
      <c r="F563" s="43" t="s">
        <v>1911</v>
      </c>
      <c r="G563" s="2" t="s">
        <v>29</v>
      </c>
      <c r="H563" s="4">
        <v>0</v>
      </c>
      <c r="I563" s="2">
        <v>710000000</v>
      </c>
      <c r="J563" s="2" t="s">
        <v>11537</v>
      </c>
      <c r="K563" s="2" t="s">
        <v>6018</v>
      </c>
      <c r="L563" s="10" t="s">
        <v>1198</v>
      </c>
      <c r="M563" s="2" t="s">
        <v>32</v>
      </c>
      <c r="N563" s="2" t="s">
        <v>453</v>
      </c>
      <c r="O563" s="15" t="s">
        <v>61</v>
      </c>
      <c r="P563" s="36" t="s">
        <v>498</v>
      </c>
      <c r="Q563" s="2" t="s">
        <v>499</v>
      </c>
      <c r="R563" s="2">
        <v>45</v>
      </c>
      <c r="S563" s="9">
        <f>T563/R563</f>
        <v>1777.7777777777778</v>
      </c>
      <c r="T563" s="9">
        <v>80000</v>
      </c>
      <c r="U563" s="9">
        <f t="shared" si="34"/>
        <v>89600.000000000015</v>
      </c>
      <c r="V563" s="5" t="s">
        <v>42</v>
      </c>
      <c r="W563" s="2">
        <v>2014</v>
      </c>
      <c r="X563" s="2"/>
    </row>
    <row r="564" spans="1:24" ht="63.75" outlineLevel="1" x14ac:dyDescent="0.25">
      <c r="A564" s="2" t="s">
        <v>2054</v>
      </c>
      <c r="B564" s="3" t="s">
        <v>27</v>
      </c>
      <c r="C564" s="43" t="s">
        <v>1912</v>
      </c>
      <c r="D564" s="10" t="s">
        <v>1929</v>
      </c>
      <c r="E564" s="10" t="s">
        <v>1914</v>
      </c>
      <c r="F564" s="43" t="s">
        <v>1913</v>
      </c>
      <c r="G564" s="2" t="s">
        <v>29</v>
      </c>
      <c r="H564" s="4">
        <v>0</v>
      </c>
      <c r="I564" s="2">
        <v>710000000</v>
      </c>
      <c r="J564" s="2" t="s">
        <v>11537</v>
      </c>
      <c r="K564" s="2" t="s">
        <v>6018</v>
      </c>
      <c r="L564" s="10" t="s">
        <v>1198</v>
      </c>
      <c r="M564" s="2" t="s">
        <v>32</v>
      </c>
      <c r="N564" s="2" t="s">
        <v>453</v>
      </c>
      <c r="O564" s="15" t="s">
        <v>61</v>
      </c>
      <c r="P564" s="36" t="s">
        <v>1915</v>
      </c>
      <c r="Q564" s="2" t="s">
        <v>1916</v>
      </c>
      <c r="R564" s="2">
        <v>5</v>
      </c>
      <c r="S564" s="9">
        <v>6000</v>
      </c>
      <c r="T564" s="9">
        <v>30000</v>
      </c>
      <c r="U564" s="9">
        <f t="shared" si="34"/>
        <v>33600</v>
      </c>
      <c r="V564" s="5" t="s">
        <v>42</v>
      </c>
      <c r="W564" s="2">
        <v>2014</v>
      </c>
      <c r="X564" s="2"/>
    </row>
    <row r="565" spans="1:24" ht="63.75" outlineLevel="1" x14ac:dyDescent="0.25">
      <c r="A565" s="2" t="s">
        <v>2055</v>
      </c>
      <c r="B565" s="3" t="s">
        <v>27</v>
      </c>
      <c r="C565" s="43" t="s">
        <v>1917</v>
      </c>
      <c r="D565" s="10" t="s">
        <v>1919</v>
      </c>
      <c r="E565" s="10" t="s">
        <v>1918</v>
      </c>
      <c r="F565" s="43" t="s">
        <v>1918</v>
      </c>
      <c r="G565" s="2" t="s">
        <v>29</v>
      </c>
      <c r="H565" s="4">
        <v>0</v>
      </c>
      <c r="I565" s="2">
        <v>710000000</v>
      </c>
      <c r="J565" s="2" t="s">
        <v>11537</v>
      </c>
      <c r="K565" s="2" t="s">
        <v>6018</v>
      </c>
      <c r="L565" s="10" t="s">
        <v>1198</v>
      </c>
      <c r="M565" s="2" t="s">
        <v>32</v>
      </c>
      <c r="N565" s="2" t="s">
        <v>453</v>
      </c>
      <c r="O565" s="15" t="s">
        <v>61</v>
      </c>
      <c r="P565" s="36" t="s">
        <v>40</v>
      </c>
      <c r="Q565" s="2" t="s">
        <v>41</v>
      </c>
      <c r="R565" s="2">
        <v>5</v>
      </c>
      <c r="S565" s="9">
        <f t="shared" ref="S565:S574" si="35">T565/R565</f>
        <v>7000</v>
      </c>
      <c r="T565" s="9">
        <v>35000</v>
      </c>
      <c r="U565" s="9">
        <f t="shared" si="34"/>
        <v>39200.000000000007</v>
      </c>
      <c r="V565" s="5" t="s">
        <v>42</v>
      </c>
      <c r="W565" s="2">
        <v>2014</v>
      </c>
      <c r="X565" s="2"/>
    </row>
    <row r="566" spans="1:24" ht="63.75" outlineLevel="1" x14ac:dyDescent="0.25">
      <c r="A566" s="2" t="s">
        <v>2056</v>
      </c>
      <c r="B566" s="3" t="s">
        <v>27</v>
      </c>
      <c r="C566" s="43" t="s">
        <v>1930</v>
      </c>
      <c r="D566" s="10" t="s">
        <v>1932</v>
      </c>
      <c r="E566" s="10" t="s">
        <v>1931</v>
      </c>
      <c r="F566" s="5" t="s">
        <v>1931</v>
      </c>
      <c r="G566" s="2" t="s">
        <v>29</v>
      </c>
      <c r="H566" s="4">
        <v>0</v>
      </c>
      <c r="I566" s="2">
        <v>710000000</v>
      </c>
      <c r="J566" s="2" t="s">
        <v>11537</v>
      </c>
      <c r="K566" s="2" t="s">
        <v>3765</v>
      </c>
      <c r="L566" s="10" t="s">
        <v>1198</v>
      </c>
      <c r="M566" s="2" t="s">
        <v>32</v>
      </c>
      <c r="N566" s="2" t="s">
        <v>453</v>
      </c>
      <c r="O566" s="15" t="s">
        <v>61</v>
      </c>
      <c r="P566" s="36" t="s">
        <v>1837</v>
      </c>
      <c r="Q566" s="2" t="s">
        <v>1838</v>
      </c>
      <c r="R566" s="2">
        <v>32</v>
      </c>
      <c r="S566" s="9">
        <f t="shared" si="35"/>
        <v>5000</v>
      </c>
      <c r="T566" s="9">
        <v>160000</v>
      </c>
      <c r="U566" s="9">
        <f t="shared" si="34"/>
        <v>179200.00000000003</v>
      </c>
      <c r="V566" s="5" t="s">
        <v>42</v>
      </c>
      <c r="W566" s="2">
        <v>2014</v>
      </c>
      <c r="X566" s="2"/>
    </row>
    <row r="567" spans="1:24" ht="63.75" outlineLevel="1" x14ac:dyDescent="0.25">
      <c r="A567" s="2" t="s">
        <v>2057</v>
      </c>
      <c r="B567" s="3" t="s">
        <v>27</v>
      </c>
      <c r="C567" s="43" t="s">
        <v>1933</v>
      </c>
      <c r="D567" s="10" t="s">
        <v>1950</v>
      </c>
      <c r="E567" s="10" t="s">
        <v>1934</v>
      </c>
      <c r="F567" s="109" t="s">
        <v>10000</v>
      </c>
      <c r="G567" s="2" t="s">
        <v>29</v>
      </c>
      <c r="H567" s="4">
        <v>0</v>
      </c>
      <c r="I567" s="2">
        <v>710000000</v>
      </c>
      <c r="J567" s="2" t="s">
        <v>11537</v>
      </c>
      <c r="K567" s="2" t="s">
        <v>6014</v>
      </c>
      <c r="L567" s="10" t="s">
        <v>1198</v>
      </c>
      <c r="M567" s="2" t="s">
        <v>32</v>
      </c>
      <c r="N567" s="2" t="s">
        <v>453</v>
      </c>
      <c r="O567" s="15" t="s">
        <v>61</v>
      </c>
      <c r="P567" s="36" t="s">
        <v>40</v>
      </c>
      <c r="Q567" s="2" t="s">
        <v>41</v>
      </c>
      <c r="R567" s="2">
        <v>25</v>
      </c>
      <c r="S567" s="9">
        <f t="shared" si="35"/>
        <v>2520</v>
      </c>
      <c r="T567" s="9">
        <v>63000</v>
      </c>
      <c r="U567" s="9">
        <f t="shared" si="34"/>
        <v>70560</v>
      </c>
      <c r="V567" s="5" t="s">
        <v>42</v>
      </c>
      <c r="W567" s="2">
        <v>2014</v>
      </c>
      <c r="X567" s="2"/>
    </row>
    <row r="568" spans="1:24" ht="63.75" outlineLevel="1" x14ac:dyDescent="0.25">
      <c r="A568" s="2" t="s">
        <v>2058</v>
      </c>
      <c r="B568" s="3" t="s">
        <v>27</v>
      </c>
      <c r="C568" s="43" t="s">
        <v>1935</v>
      </c>
      <c r="D568" s="10" t="s">
        <v>878</v>
      </c>
      <c r="E568" s="10" t="s">
        <v>1951</v>
      </c>
      <c r="F568" s="109" t="s">
        <v>1936</v>
      </c>
      <c r="G568" s="2" t="s">
        <v>29</v>
      </c>
      <c r="H568" s="4">
        <v>0</v>
      </c>
      <c r="I568" s="2">
        <v>710000000</v>
      </c>
      <c r="J568" s="2" t="s">
        <v>11537</v>
      </c>
      <c r="K568" s="2" t="s">
        <v>6014</v>
      </c>
      <c r="L568" s="10" t="s">
        <v>1198</v>
      </c>
      <c r="M568" s="2" t="s">
        <v>32</v>
      </c>
      <c r="N568" s="2" t="s">
        <v>453</v>
      </c>
      <c r="O568" s="15" t="s">
        <v>61</v>
      </c>
      <c r="P568" s="36" t="s">
        <v>40</v>
      </c>
      <c r="Q568" s="2" t="s">
        <v>41</v>
      </c>
      <c r="R568" s="2">
        <v>50</v>
      </c>
      <c r="S568" s="9">
        <f t="shared" si="35"/>
        <v>800</v>
      </c>
      <c r="T568" s="9">
        <v>40000</v>
      </c>
      <c r="U568" s="9">
        <f t="shared" si="34"/>
        <v>44800.000000000007</v>
      </c>
      <c r="V568" s="5" t="s">
        <v>42</v>
      </c>
      <c r="W568" s="2">
        <v>2014</v>
      </c>
      <c r="X568" s="2"/>
    </row>
    <row r="569" spans="1:24" ht="63.75" outlineLevel="1" x14ac:dyDescent="0.25">
      <c r="A569" s="2" t="s">
        <v>2059</v>
      </c>
      <c r="B569" s="3" t="s">
        <v>27</v>
      </c>
      <c r="C569" s="43" t="s">
        <v>1937</v>
      </c>
      <c r="D569" s="10" t="s">
        <v>878</v>
      </c>
      <c r="E569" s="10" t="s">
        <v>1939</v>
      </c>
      <c r="F569" s="43" t="s">
        <v>1938</v>
      </c>
      <c r="G569" s="2" t="s">
        <v>29</v>
      </c>
      <c r="H569" s="4">
        <v>0</v>
      </c>
      <c r="I569" s="2">
        <v>710000000</v>
      </c>
      <c r="J569" s="2" t="s">
        <v>11537</v>
      </c>
      <c r="K569" s="2" t="s">
        <v>6014</v>
      </c>
      <c r="L569" s="10" t="s">
        <v>1198</v>
      </c>
      <c r="M569" s="2" t="s">
        <v>32</v>
      </c>
      <c r="N569" s="2" t="s">
        <v>453</v>
      </c>
      <c r="O569" s="15" t="s">
        <v>61</v>
      </c>
      <c r="P569" s="36" t="s">
        <v>40</v>
      </c>
      <c r="Q569" s="2" t="s">
        <v>41</v>
      </c>
      <c r="R569" s="2">
        <v>50</v>
      </c>
      <c r="S569" s="9">
        <f t="shared" si="35"/>
        <v>460</v>
      </c>
      <c r="T569" s="9">
        <v>23000</v>
      </c>
      <c r="U569" s="9">
        <f t="shared" si="34"/>
        <v>25760.000000000004</v>
      </c>
      <c r="V569" s="5" t="s">
        <v>42</v>
      </c>
      <c r="W569" s="2">
        <v>2014</v>
      </c>
      <c r="X569" s="2"/>
    </row>
    <row r="570" spans="1:24" ht="63.75" outlineLevel="1" x14ac:dyDescent="0.25">
      <c r="A570" s="2" t="s">
        <v>2060</v>
      </c>
      <c r="B570" s="3" t="s">
        <v>27</v>
      </c>
      <c r="C570" s="43" t="s">
        <v>1940</v>
      </c>
      <c r="D570" s="10" t="s">
        <v>878</v>
      </c>
      <c r="E570" s="10" t="s">
        <v>1942</v>
      </c>
      <c r="F570" s="43" t="s">
        <v>1941</v>
      </c>
      <c r="G570" s="2" t="s">
        <v>29</v>
      </c>
      <c r="H570" s="4">
        <v>0</v>
      </c>
      <c r="I570" s="2">
        <v>710000000</v>
      </c>
      <c r="J570" s="2" t="s">
        <v>11537</v>
      </c>
      <c r="K570" s="2" t="s">
        <v>6014</v>
      </c>
      <c r="L570" s="10" t="s">
        <v>1198</v>
      </c>
      <c r="M570" s="2" t="s">
        <v>32</v>
      </c>
      <c r="N570" s="2" t="s">
        <v>453</v>
      </c>
      <c r="O570" s="15" t="s">
        <v>61</v>
      </c>
      <c r="P570" s="36" t="s">
        <v>40</v>
      </c>
      <c r="Q570" s="2" t="s">
        <v>41</v>
      </c>
      <c r="R570" s="2">
        <v>50</v>
      </c>
      <c r="S570" s="9">
        <f t="shared" si="35"/>
        <v>380</v>
      </c>
      <c r="T570" s="9">
        <v>19000</v>
      </c>
      <c r="U570" s="9">
        <f t="shared" si="34"/>
        <v>21280.000000000004</v>
      </c>
      <c r="V570" s="5" t="s">
        <v>42</v>
      </c>
      <c r="W570" s="2">
        <v>2014</v>
      </c>
      <c r="X570" s="2"/>
    </row>
    <row r="571" spans="1:24" ht="63.75" outlineLevel="1" x14ac:dyDescent="0.25">
      <c r="A571" s="2" t="s">
        <v>2061</v>
      </c>
      <c r="B571" s="3" t="s">
        <v>27</v>
      </c>
      <c r="C571" s="43" t="s">
        <v>911</v>
      </c>
      <c r="D571" s="10" t="s">
        <v>912</v>
      </c>
      <c r="E571" s="10" t="s">
        <v>913</v>
      </c>
      <c r="F571" s="43" t="s">
        <v>1943</v>
      </c>
      <c r="G571" s="2" t="s">
        <v>29</v>
      </c>
      <c r="H571" s="4">
        <v>0</v>
      </c>
      <c r="I571" s="2">
        <v>710000000</v>
      </c>
      <c r="J571" s="2" t="s">
        <v>11537</v>
      </c>
      <c r="K571" s="2" t="s">
        <v>6014</v>
      </c>
      <c r="L571" s="10" t="s">
        <v>1198</v>
      </c>
      <c r="M571" s="2" t="s">
        <v>32</v>
      </c>
      <c r="N571" s="2" t="s">
        <v>453</v>
      </c>
      <c r="O571" s="15" t="s">
        <v>61</v>
      </c>
      <c r="P571" s="36" t="s">
        <v>40</v>
      </c>
      <c r="Q571" s="2" t="s">
        <v>41</v>
      </c>
      <c r="R571" s="2">
        <v>100</v>
      </c>
      <c r="S571" s="9">
        <f t="shared" si="35"/>
        <v>30</v>
      </c>
      <c r="T571" s="9">
        <v>3000</v>
      </c>
      <c r="U571" s="9">
        <f t="shared" si="34"/>
        <v>3360.0000000000005</v>
      </c>
      <c r="V571" s="5" t="s">
        <v>42</v>
      </c>
      <c r="W571" s="2">
        <v>2014</v>
      </c>
      <c r="X571" s="2"/>
    </row>
    <row r="572" spans="1:24" ht="63.75" outlineLevel="1" x14ac:dyDescent="0.25">
      <c r="A572" s="2" t="s">
        <v>2062</v>
      </c>
      <c r="B572" s="3" t="s">
        <v>27</v>
      </c>
      <c r="C572" s="43" t="s">
        <v>1944</v>
      </c>
      <c r="D572" s="10" t="s">
        <v>1952</v>
      </c>
      <c r="E572" s="10" t="s">
        <v>1946</v>
      </c>
      <c r="F572" s="43" t="s">
        <v>1945</v>
      </c>
      <c r="G572" s="2" t="s">
        <v>29</v>
      </c>
      <c r="H572" s="4">
        <v>0</v>
      </c>
      <c r="I572" s="2">
        <v>710000000</v>
      </c>
      <c r="J572" s="2" t="s">
        <v>11537</v>
      </c>
      <c r="K572" s="2" t="s">
        <v>6014</v>
      </c>
      <c r="L572" s="10" t="s">
        <v>1198</v>
      </c>
      <c r="M572" s="2" t="s">
        <v>32</v>
      </c>
      <c r="N572" s="2" t="s">
        <v>453</v>
      </c>
      <c r="O572" s="15" t="s">
        <v>61</v>
      </c>
      <c r="P572" s="36" t="s">
        <v>40</v>
      </c>
      <c r="Q572" s="2" t="s">
        <v>41</v>
      </c>
      <c r="R572" s="2">
        <v>50</v>
      </c>
      <c r="S572" s="9">
        <f t="shared" si="35"/>
        <v>600</v>
      </c>
      <c r="T572" s="9">
        <v>30000</v>
      </c>
      <c r="U572" s="9">
        <f t="shared" si="34"/>
        <v>33600</v>
      </c>
      <c r="V572" s="5" t="s">
        <v>42</v>
      </c>
      <c r="W572" s="2">
        <v>2014</v>
      </c>
      <c r="X572" s="2"/>
    </row>
    <row r="573" spans="1:24" ht="63.75" outlineLevel="1" x14ac:dyDescent="0.25">
      <c r="A573" s="2" t="s">
        <v>2063</v>
      </c>
      <c r="B573" s="3" t="s">
        <v>27</v>
      </c>
      <c r="C573" s="43" t="s">
        <v>1947</v>
      </c>
      <c r="D573" s="10" t="s">
        <v>1953</v>
      </c>
      <c r="E573" s="10" t="s">
        <v>1949</v>
      </c>
      <c r="F573" s="43" t="s">
        <v>1948</v>
      </c>
      <c r="G573" s="2" t="s">
        <v>29</v>
      </c>
      <c r="H573" s="4">
        <v>0</v>
      </c>
      <c r="I573" s="2">
        <v>710000000</v>
      </c>
      <c r="J573" s="2" t="s">
        <v>11537</v>
      </c>
      <c r="K573" s="2" t="s">
        <v>3765</v>
      </c>
      <c r="L573" s="10" t="s">
        <v>1198</v>
      </c>
      <c r="M573" s="2" t="s">
        <v>32</v>
      </c>
      <c r="N573" s="2" t="s">
        <v>453</v>
      </c>
      <c r="O573" s="15" t="s">
        <v>61</v>
      </c>
      <c r="P573" s="36" t="s">
        <v>40</v>
      </c>
      <c r="Q573" s="2" t="s">
        <v>41</v>
      </c>
      <c r="R573" s="2">
        <v>25</v>
      </c>
      <c r="S573" s="9">
        <f t="shared" si="35"/>
        <v>160</v>
      </c>
      <c r="T573" s="9">
        <v>4000</v>
      </c>
      <c r="U573" s="9">
        <f t="shared" si="34"/>
        <v>4480</v>
      </c>
      <c r="V573" s="5" t="s">
        <v>42</v>
      </c>
      <c r="W573" s="2">
        <v>2014</v>
      </c>
      <c r="X573" s="2"/>
    </row>
    <row r="574" spans="1:24" ht="76.5" outlineLevel="1" x14ac:dyDescent="0.25">
      <c r="A574" s="2" t="s">
        <v>2064</v>
      </c>
      <c r="B574" s="3" t="s">
        <v>27</v>
      </c>
      <c r="C574" s="43" t="s">
        <v>6019</v>
      </c>
      <c r="D574" s="10" t="s">
        <v>4221</v>
      </c>
      <c r="E574" s="10" t="s">
        <v>9827</v>
      </c>
      <c r="F574" s="43" t="s">
        <v>6020</v>
      </c>
      <c r="G574" s="2" t="s">
        <v>29</v>
      </c>
      <c r="H574" s="4">
        <v>0</v>
      </c>
      <c r="I574" s="2">
        <v>710000000</v>
      </c>
      <c r="J574" s="2" t="s">
        <v>11537</v>
      </c>
      <c r="K574" s="2" t="s">
        <v>6021</v>
      </c>
      <c r="L574" s="10" t="s">
        <v>1198</v>
      </c>
      <c r="M574" s="6" t="s">
        <v>32</v>
      </c>
      <c r="N574" s="2" t="s">
        <v>453</v>
      </c>
      <c r="O574" s="15" t="s">
        <v>3374</v>
      </c>
      <c r="P574" s="36" t="s">
        <v>40</v>
      </c>
      <c r="Q574" s="2" t="s">
        <v>41</v>
      </c>
      <c r="R574" s="2">
        <v>3</v>
      </c>
      <c r="S574" s="9">
        <f t="shared" si="35"/>
        <v>7666.666666666667</v>
      </c>
      <c r="T574" s="9">
        <v>23000</v>
      </c>
      <c r="U574" s="9">
        <f t="shared" si="34"/>
        <v>25760.000000000004</v>
      </c>
      <c r="V574" s="2" t="s">
        <v>42</v>
      </c>
      <c r="W574" s="2">
        <v>2014</v>
      </c>
      <c r="X574" s="2"/>
    </row>
    <row r="575" spans="1:24" ht="63.75" outlineLevel="1" x14ac:dyDescent="0.25">
      <c r="A575" s="2" t="s">
        <v>2065</v>
      </c>
      <c r="B575" s="3" t="s">
        <v>27</v>
      </c>
      <c r="C575" s="43" t="s">
        <v>2248</v>
      </c>
      <c r="D575" s="43" t="s">
        <v>3613</v>
      </c>
      <c r="E575" s="43" t="s">
        <v>6022</v>
      </c>
      <c r="F575" s="5"/>
      <c r="G575" s="2" t="s">
        <v>29</v>
      </c>
      <c r="H575" s="4">
        <v>0</v>
      </c>
      <c r="I575" s="2">
        <v>710000000</v>
      </c>
      <c r="J575" s="2" t="s">
        <v>11537</v>
      </c>
      <c r="K575" s="2" t="s">
        <v>6014</v>
      </c>
      <c r="L575" s="10" t="s">
        <v>1198</v>
      </c>
      <c r="M575" s="6" t="s">
        <v>32</v>
      </c>
      <c r="N575" s="2" t="s">
        <v>453</v>
      </c>
      <c r="O575" s="15" t="s">
        <v>3374</v>
      </c>
      <c r="P575" s="36" t="s">
        <v>40</v>
      </c>
      <c r="Q575" s="2" t="s">
        <v>41</v>
      </c>
      <c r="R575" s="2">
        <v>30</v>
      </c>
      <c r="S575" s="9">
        <v>1000</v>
      </c>
      <c r="T575" s="9">
        <f>S575*R575</f>
        <v>30000</v>
      </c>
      <c r="U575" s="9">
        <f t="shared" si="34"/>
        <v>33600</v>
      </c>
      <c r="V575" s="2" t="s">
        <v>42</v>
      </c>
      <c r="W575" s="2">
        <v>2014</v>
      </c>
      <c r="X575" s="2"/>
    </row>
    <row r="576" spans="1:24" ht="63.75" outlineLevel="1" x14ac:dyDescent="0.25">
      <c r="A576" s="2" t="s">
        <v>2066</v>
      </c>
      <c r="B576" s="3" t="s">
        <v>27</v>
      </c>
      <c r="C576" s="43" t="s">
        <v>6023</v>
      </c>
      <c r="D576" s="43" t="s">
        <v>3613</v>
      </c>
      <c r="E576" s="43" t="s">
        <v>6024</v>
      </c>
      <c r="F576" s="5"/>
      <c r="G576" s="2" t="s">
        <v>29</v>
      </c>
      <c r="H576" s="4">
        <v>0</v>
      </c>
      <c r="I576" s="2">
        <v>710000000</v>
      </c>
      <c r="J576" s="2" t="s">
        <v>11537</v>
      </c>
      <c r="K576" s="2" t="s">
        <v>6014</v>
      </c>
      <c r="L576" s="10" t="s">
        <v>1198</v>
      </c>
      <c r="M576" s="6" t="s">
        <v>32</v>
      </c>
      <c r="N576" s="2" t="s">
        <v>453</v>
      </c>
      <c r="O576" s="15" t="s">
        <v>3374</v>
      </c>
      <c r="P576" s="36" t="s">
        <v>40</v>
      </c>
      <c r="Q576" s="2" t="s">
        <v>41</v>
      </c>
      <c r="R576" s="2">
        <v>30</v>
      </c>
      <c r="S576" s="9">
        <v>1000</v>
      </c>
      <c r="T576" s="9">
        <f t="shared" ref="T576:T587" si="36">S576*R576</f>
        <v>30000</v>
      </c>
      <c r="U576" s="9">
        <f t="shared" si="34"/>
        <v>33600</v>
      </c>
      <c r="V576" s="2" t="s">
        <v>42</v>
      </c>
      <c r="W576" s="2">
        <v>2014</v>
      </c>
      <c r="X576" s="2"/>
    </row>
    <row r="577" spans="1:24" ht="63.75" outlineLevel="1" x14ac:dyDescent="0.25">
      <c r="A577" s="2" t="s">
        <v>2067</v>
      </c>
      <c r="B577" s="3" t="s">
        <v>27</v>
      </c>
      <c r="C577" s="43" t="s">
        <v>6025</v>
      </c>
      <c r="D577" s="43" t="s">
        <v>6357</v>
      </c>
      <c r="E577" s="43" t="s">
        <v>6026</v>
      </c>
      <c r="F577" s="5"/>
      <c r="G577" s="2" t="s">
        <v>29</v>
      </c>
      <c r="H577" s="4">
        <v>0</v>
      </c>
      <c r="I577" s="2">
        <v>710000000</v>
      </c>
      <c r="J577" s="2" t="s">
        <v>11537</v>
      </c>
      <c r="K577" s="2" t="s">
        <v>6014</v>
      </c>
      <c r="L577" s="10" t="s">
        <v>1198</v>
      </c>
      <c r="M577" s="6" t="s">
        <v>32</v>
      </c>
      <c r="N577" s="2" t="s">
        <v>453</v>
      </c>
      <c r="O577" s="15" t="s">
        <v>3374</v>
      </c>
      <c r="P577" s="36" t="s">
        <v>40</v>
      </c>
      <c r="Q577" s="2" t="s">
        <v>41</v>
      </c>
      <c r="R577" s="2">
        <v>15</v>
      </c>
      <c r="S577" s="9">
        <v>4000</v>
      </c>
      <c r="T577" s="9">
        <f t="shared" si="36"/>
        <v>60000</v>
      </c>
      <c r="U577" s="9">
        <f t="shared" si="34"/>
        <v>67200</v>
      </c>
      <c r="V577" s="2" t="s">
        <v>42</v>
      </c>
      <c r="W577" s="2">
        <v>2014</v>
      </c>
      <c r="X577" s="2"/>
    </row>
    <row r="578" spans="1:24" ht="63.75" outlineLevel="1" x14ac:dyDescent="0.25">
      <c r="A578" s="2" t="s">
        <v>2068</v>
      </c>
      <c r="B578" s="3" t="s">
        <v>27</v>
      </c>
      <c r="C578" s="43" t="s">
        <v>6027</v>
      </c>
      <c r="D578" s="10" t="s">
        <v>8315</v>
      </c>
      <c r="E578" s="10" t="s">
        <v>6028</v>
      </c>
      <c r="F578" s="5"/>
      <c r="G578" s="2" t="s">
        <v>29</v>
      </c>
      <c r="H578" s="4">
        <v>0</v>
      </c>
      <c r="I578" s="2">
        <v>710000000</v>
      </c>
      <c r="J578" s="2" t="s">
        <v>11537</v>
      </c>
      <c r="K578" s="2" t="s">
        <v>6014</v>
      </c>
      <c r="L578" s="10" t="s">
        <v>1198</v>
      </c>
      <c r="M578" s="6" t="s">
        <v>32</v>
      </c>
      <c r="N578" s="2" t="s">
        <v>453</v>
      </c>
      <c r="O578" s="15" t="s">
        <v>3374</v>
      </c>
      <c r="P578" s="36" t="s">
        <v>40</v>
      </c>
      <c r="Q578" s="2" t="s">
        <v>41</v>
      </c>
      <c r="R578" s="2">
        <v>30</v>
      </c>
      <c r="S578" s="9">
        <v>1000</v>
      </c>
      <c r="T578" s="9">
        <f t="shared" si="36"/>
        <v>30000</v>
      </c>
      <c r="U578" s="9">
        <f t="shared" si="34"/>
        <v>33600</v>
      </c>
      <c r="V578" s="2" t="s">
        <v>42</v>
      </c>
      <c r="W578" s="2">
        <v>2014</v>
      </c>
      <c r="X578" s="2"/>
    </row>
    <row r="579" spans="1:24" ht="63.75" outlineLevel="1" x14ac:dyDescent="0.25">
      <c r="A579" s="2" t="s">
        <v>2069</v>
      </c>
      <c r="B579" s="3" t="s">
        <v>27</v>
      </c>
      <c r="C579" s="43" t="s">
        <v>3625</v>
      </c>
      <c r="D579" s="43" t="s">
        <v>799</v>
      </c>
      <c r="E579" s="43" t="s">
        <v>3626</v>
      </c>
      <c r="F579" s="5"/>
      <c r="G579" s="2" t="s">
        <v>29</v>
      </c>
      <c r="H579" s="4">
        <v>0</v>
      </c>
      <c r="I579" s="2">
        <v>710000000</v>
      </c>
      <c r="J579" s="2" t="s">
        <v>11537</v>
      </c>
      <c r="K579" s="2" t="s">
        <v>6014</v>
      </c>
      <c r="L579" s="10" t="s">
        <v>1198</v>
      </c>
      <c r="M579" s="6" t="s">
        <v>32</v>
      </c>
      <c r="N579" s="2" t="s">
        <v>453</v>
      </c>
      <c r="O579" s="15" t="s">
        <v>3374</v>
      </c>
      <c r="P579" s="36" t="s">
        <v>40</v>
      </c>
      <c r="Q579" s="2" t="s">
        <v>41</v>
      </c>
      <c r="R579" s="2">
        <v>30</v>
      </c>
      <c r="S579" s="9">
        <v>900</v>
      </c>
      <c r="T579" s="9">
        <f t="shared" si="36"/>
        <v>27000</v>
      </c>
      <c r="U579" s="9">
        <f t="shared" si="34"/>
        <v>30240.000000000004</v>
      </c>
      <c r="V579" s="2" t="s">
        <v>42</v>
      </c>
      <c r="W579" s="2">
        <v>2014</v>
      </c>
      <c r="X579" s="2"/>
    </row>
    <row r="580" spans="1:24" ht="63.75" outlineLevel="1" x14ac:dyDescent="0.25">
      <c r="A580" s="2" t="s">
        <v>2070</v>
      </c>
      <c r="B580" s="3" t="s">
        <v>27</v>
      </c>
      <c r="C580" s="43" t="s">
        <v>2984</v>
      </c>
      <c r="D580" s="43" t="s">
        <v>3615</v>
      </c>
      <c r="E580" s="43" t="s">
        <v>3616</v>
      </c>
      <c r="F580" s="5"/>
      <c r="G580" s="2" t="s">
        <v>29</v>
      </c>
      <c r="H580" s="4">
        <v>0</v>
      </c>
      <c r="I580" s="2">
        <v>710000000</v>
      </c>
      <c r="J580" s="2" t="s">
        <v>11537</v>
      </c>
      <c r="K580" s="2" t="s">
        <v>6014</v>
      </c>
      <c r="L580" s="10" t="s">
        <v>1198</v>
      </c>
      <c r="M580" s="6" t="s">
        <v>32</v>
      </c>
      <c r="N580" s="2" t="s">
        <v>453</v>
      </c>
      <c r="O580" s="15" t="s">
        <v>3374</v>
      </c>
      <c r="P580" s="36" t="s">
        <v>40</v>
      </c>
      <c r="Q580" s="2" t="s">
        <v>41</v>
      </c>
      <c r="R580" s="2">
        <v>15</v>
      </c>
      <c r="S580" s="9">
        <v>1000</v>
      </c>
      <c r="T580" s="9">
        <f t="shared" si="36"/>
        <v>15000</v>
      </c>
      <c r="U580" s="9">
        <f t="shared" si="34"/>
        <v>16800</v>
      </c>
      <c r="V580" s="2" t="s">
        <v>42</v>
      </c>
      <c r="W580" s="2">
        <v>2014</v>
      </c>
      <c r="X580" s="2"/>
    </row>
    <row r="581" spans="1:24" ht="63.75" outlineLevel="1" x14ac:dyDescent="0.25">
      <c r="A581" s="2" t="s">
        <v>2071</v>
      </c>
      <c r="B581" s="3" t="s">
        <v>27</v>
      </c>
      <c r="C581" s="43" t="s">
        <v>13284</v>
      </c>
      <c r="D581" s="43" t="s">
        <v>6029</v>
      </c>
      <c r="E581" s="43" t="s">
        <v>13283</v>
      </c>
      <c r="F581" s="5"/>
      <c r="G581" s="2" t="s">
        <v>29</v>
      </c>
      <c r="H581" s="4">
        <v>0</v>
      </c>
      <c r="I581" s="2">
        <v>710000000</v>
      </c>
      <c r="J581" s="2" t="s">
        <v>11537</v>
      </c>
      <c r="K581" s="2" t="s">
        <v>6014</v>
      </c>
      <c r="L581" s="10" t="s">
        <v>1198</v>
      </c>
      <c r="M581" s="6" t="s">
        <v>32</v>
      </c>
      <c r="N581" s="2" t="s">
        <v>453</v>
      </c>
      <c r="O581" s="15" t="s">
        <v>3374</v>
      </c>
      <c r="P581" s="36" t="s">
        <v>40</v>
      </c>
      <c r="Q581" s="2" t="s">
        <v>41</v>
      </c>
      <c r="R581" s="2">
        <v>10</v>
      </c>
      <c r="S581" s="9">
        <v>1500</v>
      </c>
      <c r="T581" s="9">
        <f t="shared" si="36"/>
        <v>15000</v>
      </c>
      <c r="U581" s="9">
        <f t="shared" si="34"/>
        <v>16800</v>
      </c>
      <c r="V581" s="2" t="s">
        <v>42</v>
      </c>
      <c r="W581" s="2">
        <v>2014</v>
      </c>
      <c r="X581" s="2"/>
    </row>
    <row r="582" spans="1:24" ht="76.5" outlineLevel="1" x14ac:dyDescent="0.25">
      <c r="A582" s="2" t="s">
        <v>2072</v>
      </c>
      <c r="B582" s="3" t="s">
        <v>27</v>
      </c>
      <c r="C582" s="43" t="s">
        <v>6030</v>
      </c>
      <c r="D582" s="43" t="s">
        <v>6031</v>
      </c>
      <c r="E582" s="43" t="s">
        <v>6032</v>
      </c>
      <c r="F582" s="5"/>
      <c r="G582" s="2" t="s">
        <v>29</v>
      </c>
      <c r="H582" s="4">
        <v>0</v>
      </c>
      <c r="I582" s="2">
        <v>710000000</v>
      </c>
      <c r="J582" s="2" t="s">
        <v>11537</v>
      </c>
      <c r="K582" s="2" t="s">
        <v>6014</v>
      </c>
      <c r="L582" s="10" t="s">
        <v>1198</v>
      </c>
      <c r="M582" s="6" t="s">
        <v>32</v>
      </c>
      <c r="N582" s="2" t="s">
        <v>453</v>
      </c>
      <c r="O582" s="15" t="s">
        <v>3374</v>
      </c>
      <c r="P582" s="36" t="s">
        <v>40</v>
      </c>
      <c r="Q582" s="2" t="s">
        <v>41</v>
      </c>
      <c r="R582" s="2">
        <v>2</v>
      </c>
      <c r="S582" s="9">
        <v>8000</v>
      </c>
      <c r="T582" s="9">
        <f t="shared" si="36"/>
        <v>16000</v>
      </c>
      <c r="U582" s="9">
        <f t="shared" si="34"/>
        <v>17920</v>
      </c>
      <c r="V582" s="2" t="s">
        <v>42</v>
      </c>
      <c r="W582" s="2">
        <v>2014</v>
      </c>
      <c r="X582" s="2"/>
    </row>
    <row r="583" spans="1:24" ht="76.5" outlineLevel="1" x14ac:dyDescent="0.25">
      <c r="A583" s="2" t="s">
        <v>2073</v>
      </c>
      <c r="B583" s="3" t="s">
        <v>27</v>
      </c>
      <c r="C583" s="43" t="s">
        <v>6033</v>
      </c>
      <c r="D583" s="10" t="s">
        <v>9997</v>
      </c>
      <c r="E583" s="10" t="s">
        <v>6034</v>
      </c>
      <c r="F583" s="5" t="s">
        <v>9998</v>
      </c>
      <c r="G583" s="2" t="s">
        <v>29</v>
      </c>
      <c r="H583" s="4">
        <v>0</v>
      </c>
      <c r="I583" s="2">
        <v>710000000</v>
      </c>
      <c r="J583" s="2" t="s">
        <v>11537</v>
      </c>
      <c r="K583" s="2" t="s">
        <v>6014</v>
      </c>
      <c r="L583" s="10" t="s">
        <v>1198</v>
      </c>
      <c r="M583" s="6" t="s">
        <v>32</v>
      </c>
      <c r="N583" s="2" t="s">
        <v>453</v>
      </c>
      <c r="O583" s="15" t="s">
        <v>3374</v>
      </c>
      <c r="P583" s="36" t="s">
        <v>40</v>
      </c>
      <c r="Q583" s="2" t="s">
        <v>41</v>
      </c>
      <c r="R583" s="2">
        <v>2</v>
      </c>
      <c r="S583" s="9">
        <v>8000</v>
      </c>
      <c r="T583" s="9">
        <f t="shared" si="36"/>
        <v>16000</v>
      </c>
      <c r="U583" s="9">
        <f t="shared" si="34"/>
        <v>17920</v>
      </c>
      <c r="V583" s="2" t="s">
        <v>42</v>
      </c>
      <c r="W583" s="2">
        <v>2014</v>
      </c>
      <c r="X583" s="2"/>
    </row>
    <row r="584" spans="1:24" ht="63.75" outlineLevel="1" x14ac:dyDescent="0.25">
      <c r="A584" s="2" t="s">
        <v>2074</v>
      </c>
      <c r="B584" s="3" t="s">
        <v>27</v>
      </c>
      <c r="C584" s="43" t="s">
        <v>3617</v>
      </c>
      <c r="D584" s="43" t="s">
        <v>3618</v>
      </c>
      <c r="E584" s="43" t="s">
        <v>3619</v>
      </c>
      <c r="F584" s="5"/>
      <c r="G584" s="2" t="s">
        <v>29</v>
      </c>
      <c r="H584" s="4">
        <v>0</v>
      </c>
      <c r="I584" s="2">
        <v>710000000</v>
      </c>
      <c r="J584" s="2" t="s">
        <v>11537</v>
      </c>
      <c r="K584" s="2" t="s">
        <v>6014</v>
      </c>
      <c r="L584" s="10" t="s">
        <v>1198</v>
      </c>
      <c r="M584" s="6" t="s">
        <v>32</v>
      </c>
      <c r="N584" s="2" t="s">
        <v>453</v>
      </c>
      <c r="O584" s="15" t="s">
        <v>3374</v>
      </c>
      <c r="P584" s="36" t="s">
        <v>40</v>
      </c>
      <c r="Q584" s="2" t="s">
        <v>41</v>
      </c>
      <c r="R584" s="2">
        <v>10</v>
      </c>
      <c r="S584" s="9">
        <v>1500</v>
      </c>
      <c r="T584" s="9">
        <f t="shared" si="36"/>
        <v>15000</v>
      </c>
      <c r="U584" s="9">
        <f t="shared" si="34"/>
        <v>16800</v>
      </c>
      <c r="V584" s="2" t="s">
        <v>42</v>
      </c>
      <c r="W584" s="2">
        <v>2014</v>
      </c>
      <c r="X584" s="2"/>
    </row>
    <row r="585" spans="1:24" ht="63.75" outlineLevel="1" x14ac:dyDescent="0.25">
      <c r="A585" s="2" t="s">
        <v>2075</v>
      </c>
      <c r="B585" s="3" t="s">
        <v>27</v>
      </c>
      <c r="C585" s="43" t="s">
        <v>6035</v>
      </c>
      <c r="D585" s="10" t="s">
        <v>841</v>
      </c>
      <c r="E585" s="10" t="s">
        <v>6037</v>
      </c>
      <c r="F585" s="43" t="s">
        <v>6036</v>
      </c>
      <c r="G585" s="2" t="s">
        <v>29</v>
      </c>
      <c r="H585" s="4">
        <v>0</v>
      </c>
      <c r="I585" s="2">
        <v>710000000</v>
      </c>
      <c r="J585" s="2" t="s">
        <v>11537</v>
      </c>
      <c r="K585" s="2" t="s">
        <v>6014</v>
      </c>
      <c r="L585" s="10" t="s">
        <v>1198</v>
      </c>
      <c r="M585" s="6" t="s">
        <v>32</v>
      </c>
      <c r="N585" s="2" t="s">
        <v>453</v>
      </c>
      <c r="O585" s="15" t="s">
        <v>3374</v>
      </c>
      <c r="P585" s="36" t="s">
        <v>560</v>
      </c>
      <c r="Q585" s="2" t="s">
        <v>561</v>
      </c>
      <c r="R585" s="2">
        <v>3</v>
      </c>
      <c r="S585" s="9">
        <v>5500</v>
      </c>
      <c r="T585" s="9">
        <f t="shared" si="36"/>
        <v>16500</v>
      </c>
      <c r="U585" s="9">
        <f t="shared" si="34"/>
        <v>18480</v>
      </c>
      <c r="V585" s="2" t="s">
        <v>42</v>
      </c>
      <c r="W585" s="2">
        <v>2014</v>
      </c>
      <c r="X585" s="2"/>
    </row>
    <row r="586" spans="1:24" ht="63.75" outlineLevel="1" x14ac:dyDescent="0.25">
      <c r="A586" s="2" t="s">
        <v>2076</v>
      </c>
      <c r="B586" s="3" t="s">
        <v>27</v>
      </c>
      <c r="C586" s="43" t="s">
        <v>3630</v>
      </c>
      <c r="D586" s="10" t="s">
        <v>841</v>
      </c>
      <c r="E586" s="10" t="s">
        <v>9999</v>
      </c>
      <c r="F586" s="5" t="s">
        <v>6038</v>
      </c>
      <c r="G586" s="2" t="s">
        <v>29</v>
      </c>
      <c r="H586" s="4">
        <v>0</v>
      </c>
      <c r="I586" s="2">
        <v>710000000</v>
      </c>
      <c r="J586" s="2" t="s">
        <v>11537</v>
      </c>
      <c r="K586" s="2" t="s">
        <v>6014</v>
      </c>
      <c r="L586" s="10" t="s">
        <v>1198</v>
      </c>
      <c r="M586" s="6" t="s">
        <v>32</v>
      </c>
      <c r="N586" s="2" t="s">
        <v>453</v>
      </c>
      <c r="O586" s="15" t="s">
        <v>3374</v>
      </c>
      <c r="P586" s="36" t="s">
        <v>560</v>
      </c>
      <c r="Q586" s="2" t="s">
        <v>561</v>
      </c>
      <c r="R586" s="2">
        <v>3</v>
      </c>
      <c r="S586" s="9">
        <v>5500</v>
      </c>
      <c r="T586" s="9">
        <f t="shared" si="36"/>
        <v>16500</v>
      </c>
      <c r="U586" s="9">
        <f t="shared" si="34"/>
        <v>18480</v>
      </c>
      <c r="V586" s="2" t="s">
        <v>42</v>
      </c>
      <c r="W586" s="2">
        <v>2014</v>
      </c>
      <c r="X586" s="2"/>
    </row>
    <row r="587" spans="1:24" ht="63.75" outlineLevel="1" x14ac:dyDescent="0.25">
      <c r="A587" s="2" t="s">
        <v>2077</v>
      </c>
      <c r="B587" s="3" t="s">
        <v>27</v>
      </c>
      <c r="C587" s="43" t="s">
        <v>2286</v>
      </c>
      <c r="D587" s="43" t="s">
        <v>6039</v>
      </c>
      <c r="E587" s="43" t="s">
        <v>6040</v>
      </c>
      <c r="F587" s="5"/>
      <c r="G587" s="2" t="s">
        <v>29</v>
      </c>
      <c r="H587" s="4">
        <v>0</v>
      </c>
      <c r="I587" s="2">
        <v>710000000</v>
      </c>
      <c r="J587" s="2" t="s">
        <v>11537</v>
      </c>
      <c r="K587" s="2" t="s">
        <v>6014</v>
      </c>
      <c r="L587" s="10" t="s">
        <v>1198</v>
      </c>
      <c r="M587" s="6" t="s">
        <v>32</v>
      </c>
      <c r="N587" s="2" t="s">
        <v>453</v>
      </c>
      <c r="O587" s="15" t="s">
        <v>3374</v>
      </c>
      <c r="P587" s="36" t="s">
        <v>40</v>
      </c>
      <c r="Q587" s="2" t="s">
        <v>41</v>
      </c>
      <c r="R587" s="2">
        <v>10</v>
      </c>
      <c r="S587" s="9">
        <v>1500</v>
      </c>
      <c r="T587" s="9">
        <f t="shared" si="36"/>
        <v>15000</v>
      </c>
      <c r="U587" s="9">
        <f t="shared" si="34"/>
        <v>16800</v>
      </c>
      <c r="V587" s="2" t="s">
        <v>42</v>
      </c>
      <c r="W587" s="2">
        <v>2014</v>
      </c>
      <c r="X587" s="2"/>
    </row>
    <row r="588" spans="1:24" ht="63.75" outlineLevel="1" x14ac:dyDescent="0.25">
      <c r="A588" s="2" t="s">
        <v>2078</v>
      </c>
      <c r="B588" s="3" t="s">
        <v>27</v>
      </c>
      <c r="C588" s="43" t="s">
        <v>1964</v>
      </c>
      <c r="D588" s="10" t="s">
        <v>1798</v>
      </c>
      <c r="E588" s="10" t="s">
        <v>1963</v>
      </c>
      <c r="F588" s="5"/>
      <c r="G588" s="2" t="s">
        <v>29</v>
      </c>
      <c r="H588" s="4">
        <v>0</v>
      </c>
      <c r="I588" s="2">
        <v>710000000</v>
      </c>
      <c r="J588" s="2" t="s">
        <v>11537</v>
      </c>
      <c r="K588" s="2" t="s">
        <v>3765</v>
      </c>
      <c r="L588" s="10" t="s">
        <v>1198</v>
      </c>
      <c r="M588" s="2" t="s">
        <v>32</v>
      </c>
      <c r="N588" s="2" t="s">
        <v>453</v>
      </c>
      <c r="O588" s="15" t="s">
        <v>61</v>
      </c>
      <c r="P588" s="36" t="s">
        <v>1837</v>
      </c>
      <c r="Q588" s="2" t="s">
        <v>1838</v>
      </c>
      <c r="R588" s="2">
        <v>1</v>
      </c>
      <c r="S588" s="9">
        <v>0</v>
      </c>
      <c r="T588" s="9">
        <f>S588*R588</f>
        <v>0</v>
      </c>
      <c r="U588" s="9">
        <f t="shared" si="34"/>
        <v>0</v>
      </c>
      <c r="V588" s="5" t="s">
        <v>42</v>
      </c>
      <c r="W588" s="2">
        <v>2014</v>
      </c>
      <c r="X588" s="2"/>
    </row>
    <row r="589" spans="1:24" ht="63.75" outlineLevel="1" x14ac:dyDescent="0.25">
      <c r="A589" s="2" t="s">
        <v>10963</v>
      </c>
      <c r="B589" s="3" t="s">
        <v>27</v>
      </c>
      <c r="C589" s="43" t="s">
        <v>1964</v>
      </c>
      <c r="D589" s="10" t="s">
        <v>1798</v>
      </c>
      <c r="E589" s="10" t="s">
        <v>1963</v>
      </c>
      <c r="F589" s="5"/>
      <c r="G589" s="2" t="s">
        <v>29</v>
      </c>
      <c r="H589" s="4">
        <v>0</v>
      </c>
      <c r="I589" s="2">
        <v>710000000</v>
      </c>
      <c r="J589" s="2" t="s">
        <v>11537</v>
      </c>
      <c r="K589" s="2" t="s">
        <v>6016</v>
      </c>
      <c r="L589" s="10" t="s">
        <v>1198</v>
      </c>
      <c r="M589" s="2" t="s">
        <v>32</v>
      </c>
      <c r="N589" s="2" t="s">
        <v>453</v>
      </c>
      <c r="O589" s="15" t="s">
        <v>61</v>
      </c>
      <c r="P589" s="36" t="s">
        <v>1837</v>
      </c>
      <c r="Q589" s="2" t="s">
        <v>1838</v>
      </c>
      <c r="R589" s="2">
        <v>1</v>
      </c>
      <c r="S589" s="9">
        <v>50000</v>
      </c>
      <c r="T589" s="9">
        <f>S589*R589</f>
        <v>50000</v>
      </c>
      <c r="U589" s="9">
        <f>T589*1.12</f>
        <v>56000.000000000007</v>
      </c>
      <c r="V589" s="5" t="s">
        <v>42</v>
      </c>
      <c r="W589" s="2">
        <v>2014</v>
      </c>
      <c r="X589" s="2">
        <v>11</v>
      </c>
    </row>
    <row r="590" spans="1:24" ht="63.75" outlineLevel="1" x14ac:dyDescent="0.25">
      <c r="A590" s="2" t="s">
        <v>2079</v>
      </c>
      <c r="B590" s="3" t="s">
        <v>27</v>
      </c>
      <c r="C590" s="43" t="s">
        <v>1965</v>
      </c>
      <c r="D590" s="10" t="s">
        <v>1798</v>
      </c>
      <c r="E590" s="10" t="s">
        <v>1966</v>
      </c>
      <c r="F590" s="5"/>
      <c r="G590" s="2" t="s">
        <v>29</v>
      </c>
      <c r="H590" s="4">
        <v>0</v>
      </c>
      <c r="I590" s="2">
        <v>710000000</v>
      </c>
      <c r="J590" s="2" t="s">
        <v>11537</v>
      </c>
      <c r="K590" s="2" t="s">
        <v>3765</v>
      </c>
      <c r="L590" s="10" t="s">
        <v>1198</v>
      </c>
      <c r="M590" s="2" t="s">
        <v>32</v>
      </c>
      <c r="N590" s="2" t="s">
        <v>453</v>
      </c>
      <c r="O590" s="15" t="s">
        <v>61</v>
      </c>
      <c r="P590" s="36" t="s">
        <v>1837</v>
      </c>
      <c r="Q590" s="2" t="s">
        <v>1838</v>
      </c>
      <c r="R590" s="2">
        <v>1</v>
      </c>
      <c r="S590" s="9">
        <v>0</v>
      </c>
      <c r="T590" s="9">
        <f>S590*R590</f>
        <v>0</v>
      </c>
      <c r="U590" s="9">
        <f t="shared" si="34"/>
        <v>0</v>
      </c>
      <c r="V590" s="5" t="s">
        <v>42</v>
      </c>
      <c r="W590" s="2">
        <v>2014</v>
      </c>
      <c r="X590" s="2"/>
    </row>
    <row r="591" spans="1:24" ht="63.75" outlineLevel="1" x14ac:dyDescent="0.25">
      <c r="A591" s="2" t="s">
        <v>10964</v>
      </c>
      <c r="B591" s="3" t="s">
        <v>27</v>
      </c>
      <c r="C591" s="43" t="s">
        <v>1965</v>
      </c>
      <c r="D591" s="10" t="s">
        <v>1798</v>
      </c>
      <c r="E591" s="10" t="s">
        <v>1966</v>
      </c>
      <c r="F591" s="5"/>
      <c r="G591" s="2" t="s">
        <v>29</v>
      </c>
      <c r="H591" s="4">
        <v>0</v>
      </c>
      <c r="I591" s="2">
        <v>710000000</v>
      </c>
      <c r="J591" s="2" t="s">
        <v>11537</v>
      </c>
      <c r="K591" s="2" t="s">
        <v>6016</v>
      </c>
      <c r="L591" s="10" t="s">
        <v>1198</v>
      </c>
      <c r="M591" s="2" t="s">
        <v>32</v>
      </c>
      <c r="N591" s="2" t="s">
        <v>453</v>
      </c>
      <c r="O591" s="15" t="s">
        <v>61</v>
      </c>
      <c r="P591" s="36" t="s">
        <v>1837</v>
      </c>
      <c r="Q591" s="2" t="s">
        <v>1838</v>
      </c>
      <c r="R591" s="2">
        <v>1</v>
      </c>
      <c r="S591" s="9">
        <v>50000</v>
      </c>
      <c r="T591" s="9">
        <f>S591*R591</f>
        <v>50000</v>
      </c>
      <c r="U591" s="9">
        <f>T591*1.12</f>
        <v>56000.000000000007</v>
      </c>
      <c r="V591" s="5" t="s">
        <v>42</v>
      </c>
      <c r="W591" s="2">
        <v>2014</v>
      </c>
      <c r="X591" s="2">
        <v>11</v>
      </c>
    </row>
    <row r="592" spans="1:24" ht="63.75" outlineLevel="1" x14ac:dyDescent="0.25">
      <c r="A592" s="2" t="s">
        <v>2080</v>
      </c>
      <c r="B592" s="3" t="s">
        <v>27</v>
      </c>
      <c r="C592" s="43" t="s">
        <v>1806</v>
      </c>
      <c r="D592" s="10" t="s">
        <v>1807</v>
      </c>
      <c r="E592" s="10" t="s">
        <v>1808</v>
      </c>
      <c r="F592" s="43" t="s">
        <v>1808</v>
      </c>
      <c r="G592" s="2" t="s">
        <v>350</v>
      </c>
      <c r="H592" s="4">
        <v>0</v>
      </c>
      <c r="I592" s="2">
        <v>710000000</v>
      </c>
      <c r="J592" s="2" t="s">
        <v>11537</v>
      </c>
      <c r="K592" s="2" t="s">
        <v>3765</v>
      </c>
      <c r="L592" s="10" t="s">
        <v>1198</v>
      </c>
      <c r="M592" s="2" t="s">
        <v>32</v>
      </c>
      <c r="N592" s="2" t="s">
        <v>453</v>
      </c>
      <c r="O592" s="15" t="s">
        <v>61</v>
      </c>
      <c r="P592" s="36" t="s">
        <v>40</v>
      </c>
      <c r="Q592" s="2" t="s">
        <v>41</v>
      </c>
      <c r="R592" s="2">
        <v>2</v>
      </c>
      <c r="S592" s="9">
        <v>0</v>
      </c>
      <c r="T592" s="9">
        <v>0</v>
      </c>
      <c r="U592" s="9">
        <f t="shared" si="34"/>
        <v>0</v>
      </c>
      <c r="V592" s="5" t="s">
        <v>42</v>
      </c>
      <c r="W592" s="2">
        <v>2014</v>
      </c>
      <c r="X592" s="2"/>
    </row>
    <row r="593" spans="1:24" ht="63.75" outlineLevel="1" x14ac:dyDescent="0.25">
      <c r="A593" s="2" t="s">
        <v>10965</v>
      </c>
      <c r="B593" s="3" t="s">
        <v>27</v>
      </c>
      <c r="C593" s="43" t="s">
        <v>1806</v>
      </c>
      <c r="D593" s="10" t="s">
        <v>1807</v>
      </c>
      <c r="E593" s="10" t="s">
        <v>1808</v>
      </c>
      <c r="F593" s="43" t="s">
        <v>1808</v>
      </c>
      <c r="G593" s="2" t="s">
        <v>350</v>
      </c>
      <c r="H593" s="4">
        <v>0</v>
      </c>
      <c r="I593" s="2">
        <v>710000000</v>
      </c>
      <c r="J593" s="2" t="s">
        <v>11537</v>
      </c>
      <c r="K593" s="2" t="s">
        <v>6016</v>
      </c>
      <c r="L593" s="10" t="s">
        <v>1198</v>
      </c>
      <c r="M593" s="2" t="s">
        <v>32</v>
      </c>
      <c r="N593" s="2" t="s">
        <v>453</v>
      </c>
      <c r="O593" s="15" t="s">
        <v>61</v>
      </c>
      <c r="P593" s="36" t="s">
        <v>40</v>
      </c>
      <c r="Q593" s="2" t="s">
        <v>41</v>
      </c>
      <c r="R593" s="2">
        <v>2</v>
      </c>
      <c r="S593" s="9">
        <f>T593/R593</f>
        <v>2000</v>
      </c>
      <c r="T593" s="9">
        <v>4000</v>
      </c>
      <c r="U593" s="9">
        <f>T593*1.12</f>
        <v>4480</v>
      </c>
      <c r="V593" s="5" t="s">
        <v>42</v>
      </c>
      <c r="W593" s="2">
        <v>2014</v>
      </c>
      <c r="X593" s="2">
        <v>11</v>
      </c>
    </row>
    <row r="594" spans="1:24" ht="63.75" outlineLevel="1" x14ac:dyDescent="0.25">
      <c r="A594" s="2" t="s">
        <v>2081</v>
      </c>
      <c r="B594" s="3" t="s">
        <v>27</v>
      </c>
      <c r="C594" s="43" t="s">
        <v>1954</v>
      </c>
      <c r="D594" s="10" t="s">
        <v>1967</v>
      </c>
      <c r="E594" s="10" t="s">
        <v>1955</v>
      </c>
      <c r="F594" s="43" t="s">
        <v>1955</v>
      </c>
      <c r="G594" s="2" t="s">
        <v>350</v>
      </c>
      <c r="H594" s="4">
        <v>0</v>
      </c>
      <c r="I594" s="2">
        <v>710000000</v>
      </c>
      <c r="J594" s="2" t="s">
        <v>11537</v>
      </c>
      <c r="K594" s="2" t="s">
        <v>3765</v>
      </c>
      <c r="L594" s="10" t="s">
        <v>1198</v>
      </c>
      <c r="M594" s="2" t="s">
        <v>32</v>
      </c>
      <c r="N594" s="2" t="s">
        <v>453</v>
      </c>
      <c r="O594" s="15" t="s">
        <v>61</v>
      </c>
      <c r="P594" s="36" t="s">
        <v>40</v>
      </c>
      <c r="Q594" s="2" t="s">
        <v>41</v>
      </c>
      <c r="R594" s="2">
        <v>2</v>
      </c>
      <c r="S594" s="9">
        <v>0</v>
      </c>
      <c r="T594" s="9">
        <v>0</v>
      </c>
      <c r="U594" s="9">
        <f t="shared" si="34"/>
        <v>0</v>
      </c>
      <c r="V594" s="5" t="s">
        <v>42</v>
      </c>
      <c r="W594" s="2">
        <v>2014</v>
      </c>
      <c r="X594" s="2"/>
    </row>
    <row r="595" spans="1:24" ht="63.75" outlineLevel="1" x14ac:dyDescent="0.25">
      <c r="A595" s="2" t="s">
        <v>10966</v>
      </c>
      <c r="B595" s="3" t="s">
        <v>27</v>
      </c>
      <c r="C595" s="43" t="s">
        <v>1954</v>
      </c>
      <c r="D595" s="10" t="s">
        <v>1967</v>
      </c>
      <c r="E595" s="10" t="s">
        <v>1955</v>
      </c>
      <c r="F595" s="43" t="s">
        <v>1955</v>
      </c>
      <c r="G595" s="2" t="s">
        <v>350</v>
      </c>
      <c r="H595" s="4">
        <v>0</v>
      </c>
      <c r="I595" s="2">
        <v>710000000</v>
      </c>
      <c r="J595" s="2" t="s">
        <v>11537</v>
      </c>
      <c r="K595" s="2" t="s">
        <v>6016</v>
      </c>
      <c r="L595" s="10" t="s">
        <v>1198</v>
      </c>
      <c r="M595" s="2" t="s">
        <v>32</v>
      </c>
      <c r="N595" s="2" t="s">
        <v>453</v>
      </c>
      <c r="O595" s="15" t="s">
        <v>61</v>
      </c>
      <c r="P595" s="36" t="s">
        <v>40</v>
      </c>
      <c r="Q595" s="2" t="s">
        <v>41</v>
      </c>
      <c r="R595" s="2">
        <v>2</v>
      </c>
      <c r="S595" s="9">
        <f>T595/R595</f>
        <v>3000</v>
      </c>
      <c r="T595" s="9">
        <v>6000</v>
      </c>
      <c r="U595" s="9">
        <f>T595*1.12</f>
        <v>6720.0000000000009</v>
      </c>
      <c r="V595" s="5" t="s">
        <v>42</v>
      </c>
      <c r="W595" s="2">
        <v>2014</v>
      </c>
      <c r="X595" s="2">
        <v>11</v>
      </c>
    </row>
    <row r="596" spans="1:24" ht="63.75" outlineLevel="1" x14ac:dyDescent="0.25">
      <c r="A596" s="2" t="s">
        <v>2082</v>
      </c>
      <c r="B596" s="3" t="s">
        <v>27</v>
      </c>
      <c r="C596" s="43" t="s">
        <v>1956</v>
      </c>
      <c r="D596" s="10" t="s">
        <v>1968</v>
      </c>
      <c r="E596" s="10" t="s">
        <v>1957</v>
      </c>
      <c r="F596" s="43" t="s">
        <v>1957</v>
      </c>
      <c r="G596" s="2" t="s">
        <v>350</v>
      </c>
      <c r="H596" s="4">
        <v>0</v>
      </c>
      <c r="I596" s="2">
        <v>710000000</v>
      </c>
      <c r="J596" s="2" t="s">
        <v>11537</v>
      </c>
      <c r="K596" s="2" t="s">
        <v>3765</v>
      </c>
      <c r="L596" s="10" t="s">
        <v>1198</v>
      </c>
      <c r="M596" s="2" t="s">
        <v>32</v>
      </c>
      <c r="N596" s="2" t="s">
        <v>453</v>
      </c>
      <c r="O596" s="15" t="s">
        <v>61</v>
      </c>
      <c r="P596" s="36" t="s">
        <v>40</v>
      </c>
      <c r="Q596" s="2" t="s">
        <v>41</v>
      </c>
      <c r="R596" s="2">
        <v>2</v>
      </c>
      <c r="S596" s="9">
        <v>0</v>
      </c>
      <c r="T596" s="9">
        <v>0</v>
      </c>
      <c r="U596" s="9">
        <f t="shared" si="34"/>
        <v>0</v>
      </c>
      <c r="V596" s="5" t="s">
        <v>42</v>
      </c>
      <c r="W596" s="2">
        <v>2014</v>
      </c>
      <c r="X596" s="2"/>
    </row>
    <row r="597" spans="1:24" ht="63.75" outlineLevel="1" x14ac:dyDescent="0.25">
      <c r="A597" s="2" t="s">
        <v>10967</v>
      </c>
      <c r="B597" s="3" t="s">
        <v>27</v>
      </c>
      <c r="C597" s="43" t="s">
        <v>1956</v>
      </c>
      <c r="D597" s="10" t="s">
        <v>1968</v>
      </c>
      <c r="E597" s="10" t="s">
        <v>1957</v>
      </c>
      <c r="F597" s="43" t="s">
        <v>1957</v>
      </c>
      <c r="G597" s="2" t="s">
        <v>350</v>
      </c>
      <c r="H597" s="4">
        <v>0</v>
      </c>
      <c r="I597" s="2">
        <v>710000000</v>
      </c>
      <c r="J597" s="2" t="s">
        <v>11537</v>
      </c>
      <c r="K597" s="2" t="s">
        <v>6016</v>
      </c>
      <c r="L597" s="10" t="s">
        <v>1198</v>
      </c>
      <c r="M597" s="2" t="s">
        <v>32</v>
      </c>
      <c r="N597" s="2" t="s">
        <v>453</v>
      </c>
      <c r="O597" s="15" t="s">
        <v>61</v>
      </c>
      <c r="P597" s="36" t="s">
        <v>40</v>
      </c>
      <c r="Q597" s="2" t="s">
        <v>41</v>
      </c>
      <c r="R597" s="2">
        <v>2</v>
      </c>
      <c r="S597" s="9">
        <f>T597/R597</f>
        <v>8500</v>
      </c>
      <c r="T597" s="9">
        <v>17000</v>
      </c>
      <c r="U597" s="9">
        <f>T597*1.12</f>
        <v>19040</v>
      </c>
      <c r="V597" s="5" t="s">
        <v>42</v>
      </c>
      <c r="W597" s="2">
        <v>2014</v>
      </c>
      <c r="X597" s="2">
        <v>11</v>
      </c>
    </row>
    <row r="598" spans="1:24" ht="63.75" outlineLevel="1" x14ac:dyDescent="0.25">
      <c r="A598" s="2" t="s">
        <v>2083</v>
      </c>
      <c r="B598" s="3" t="s">
        <v>27</v>
      </c>
      <c r="C598" s="43" t="s">
        <v>1958</v>
      </c>
      <c r="D598" s="10" t="s">
        <v>1969</v>
      </c>
      <c r="E598" s="10" t="s">
        <v>1955</v>
      </c>
      <c r="F598" s="43" t="s">
        <v>1955</v>
      </c>
      <c r="G598" s="2" t="s">
        <v>29</v>
      </c>
      <c r="H598" s="4">
        <v>0</v>
      </c>
      <c r="I598" s="2">
        <v>710000000</v>
      </c>
      <c r="J598" s="2" t="s">
        <v>11537</v>
      </c>
      <c r="K598" s="2" t="s">
        <v>3765</v>
      </c>
      <c r="L598" s="10" t="s">
        <v>1198</v>
      </c>
      <c r="M598" s="2" t="s">
        <v>32</v>
      </c>
      <c r="N598" s="2" t="s">
        <v>453</v>
      </c>
      <c r="O598" s="15" t="s">
        <v>61</v>
      </c>
      <c r="P598" s="36" t="s">
        <v>40</v>
      </c>
      <c r="Q598" s="2" t="s">
        <v>41</v>
      </c>
      <c r="R598" s="2">
        <v>1</v>
      </c>
      <c r="S598" s="9">
        <v>0</v>
      </c>
      <c r="T598" s="9">
        <v>0</v>
      </c>
      <c r="U598" s="9">
        <f t="shared" si="34"/>
        <v>0</v>
      </c>
      <c r="V598" s="5" t="s">
        <v>42</v>
      </c>
      <c r="W598" s="2">
        <v>2014</v>
      </c>
      <c r="X598" s="2"/>
    </row>
    <row r="599" spans="1:24" ht="63.75" outlineLevel="1" x14ac:dyDescent="0.25">
      <c r="A599" s="2" t="s">
        <v>10968</v>
      </c>
      <c r="B599" s="3" t="s">
        <v>27</v>
      </c>
      <c r="C599" s="43" t="s">
        <v>1958</v>
      </c>
      <c r="D599" s="10" t="s">
        <v>1969</v>
      </c>
      <c r="E599" s="10" t="s">
        <v>1955</v>
      </c>
      <c r="F599" s="43" t="s">
        <v>1955</v>
      </c>
      <c r="G599" s="2" t="s">
        <v>29</v>
      </c>
      <c r="H599" s="4">
        <v>0</v>
      </c>
      <c r="I599" s="2">
        <v>710000000</v>
      </c>
      <c r="J599" s="2" t="s">
        <v>11537</v>
      </c>
      <c r="K599" s="2" t="s">
        <v>6016</v>
      </c>
      <c r="L599" s="10" t="s">
        <v>1198</v>
      </c>
      <c r="M599" s="2" t="s">
        <v>32</v>
      </c>
      <c r="N599" s="2" t="s">
        <v>453</v>
      </c>
      <c r="O599" s="15" t="s">
        <v>61</v>
      </c>
      <c r="P599" s="36" t="s">
        <v>40</v>
      </c>
      <c r="Q599" s="2" t="s">
        <v>41</v>
      </c>
      <c r="R599" s="2">
        <v>1</v>
      </c>
      <c r="S599" s="9">
        <f>T599/R599</f>
        <v>30000</v>
      </c>
      <c r="T599" s="9">
        <v>30000</v>
      </c>
      <c r="U599" s="9">
        <f>T599*1.12</f>
        <v>33600</v>
      </c>
      <c r="V599" s="5" t="s">
        <v>42</v>
      </c>
      <c r="W599" s="2">
        <v>2014</v>
      </c>
      <c r="X599" s="2">
        <v>11</v>
      </c>
    </row>
    <row r="600" spans="1:24" ht="63.75" outlineLevel="1" x14ac:dyDescent="0.25">
      <c r="A600" s="2" t="s">
        <v>2084</v>
      </c>
      <c r="B600" s="3" t="s">
        <v>27</v>
      </c>
      <c r="C600" s="43" t="s">
        <v>1959</v>
      </c>
      <c r="D600" s="10" t="s">
        <v>1970</v>
      </c>
      <c r="E600" s="10" t="s">
        <v>1960</v>
      </c>
      <c r="F600" s="43" t="s">
        <v>1960</v>
      </c>
      <c r="G600" s="2" t="s">
        <v>29</v>
      </c>
      <c r="H600" s="4">
        <v>0</v>
      </c>
      <c r="I600" s="2">
        <v>710000000</v>
      </c>
      <c r="J600" s="2" t="s">
        <v>11537</v>
      </c>
      <c r="K600" s="2" t="s">
        <v>3765</v>
      </c>
      <c r="L600" s="10" t="s">
        <v>1198</v>
      </c>
      <c r="M600" s="2" t="s">
        <v>32</v>
      </c>
      <c r="N600" s="2" t="s">
        <v>453</v>
      </c>
      <c r="O600" s="15" t="s">
        <v>61</v>
      </c>
      <c r="P600" s="36" t="s">
        <v>40</v>
      </c>
      <c r="Q600" s="2" t="s">
        <v>41</v>
      </c>
      <c r="R600" s="2">
        <v>4</v>
      </c>
      <c r="S600" s="9">
        <v>0</v>
      </c>
      <c r="T600" s="9">
        <v>0</v>
      </c>
      <c r="U600" s="9">
        <f t="shared" si="34"/>
        <v>0</v>
      </c>
      <c r="V600" s="5" t="s">
        <v>42</v>
      </c>
      <c r="W600" s="2">
        <v>2014</v>
      </c>
      <c r="X600" s="2"/>
    </row>
    <row r="601" spans="1:24" ht="63.75" outlineLevel="1" x14ac:dyDescent="0.25">
      <c r="A601" s="2" t="s">
        <v>10969</v>
      </c>
      <c r="B601" s="3" t="s">
        <v>27</v>
      </c>
      <c r="C601" s="43" t="s">
        <v>1959</v>
      </c>
      <c r="D601" s="10" t="s">
        <v>1970</v>
      </c>
      <c r="E601" s="10" t="s">
        <v>1960</v>
      </c>
      <c r="F601" s="43" t="s">
        <v>1960</v>
      </c>
      <c r="G601" s="2" t="s">
        <v>29</v>
      </c>
      <c r="H601" s="4">
        <v>0</v>
      </c>
      <c r="I601" s="2">
        <v>710000000</v>
      </c>
      <c r="J601" s="2" t="s">
        <v>11537</v>
      </c>
      <c r="K601" s="2" t="s">
        <v>6016</v>
      </c>
      <c r="L601" s="10" t="s">
        <v>1198</v>
      </c>
      <c r="M601" s="2" t="s">
        <v>32</v>
      </c>
      <c r="N601" s="2" t="s">
        <v>453</v>
      </c>
      <c r="O601" s="15" t="s">
        <v>61</v>
      </c>
      <c r="P601" s="36" t="s">
        <v>40</v>
      </c>
      <c r="Q601" s="2" t="s">
        <v>41</v>
      </c>
      <c r="R601" s="2">
        <v>4</v>
      </c>
      <c r="S601" s="9">
        <f>T601/R601</f>
        <v>2000</v>
      </c>
      <c r="T601" s="9">
        <v>8000</v>
      </c>
      <c r="U601" s="9">
        <f>T601*1.12</f>
        <v>8960</v>
      </c>
      <c r="V601" s="5" t="s">
        <v>42</v>
      </c>
      <c r="W601" s="2">
        <v>2014</v>
      </c>
      <c r="X601" s="2">
        <v>11</v>
      </c>
    </row>
    <row r="602" spans="1:24" ht="89.25" outlineLevel="1" x14ac:dyDescent="0.25">
      <c r="A602" s="2" t="s">
        <v>2489</v>
      </c>
      <c r="B602" s="3" t="s">
        <v>27</v>
      </c>
      <c r="C602" s="43" t="s">
        <v>1961</v>
      </c>
      <c r="D602" s="10" t="s">
        <v>1971</v>
      </c>
      <c r="E602" s="10" t="s">
        <v>1962</v>
      </c>
      <c r="F602" s="43" t="s">
        <v>1962</v>
      </c>
      <c r="G602" s="2" t="s">
        <v>29</v>
      </c>
      <c r="H602" s="4">
        <v>0</v>
      </c>
      <c r="I602" s="2">
        <v>710000000</v>
      </c>
      <c r="J602" s="2" t="s">
        <v>11537</v>
      </c>
      <c r="K602" s="2" t="s">
        <v>3765</v>
      </c>
      <c r="L602" s="10" t="s">
        <v>1198</v>
      </c>
      <c r="M602" s="2" t="s">
        <v>32</v>
      </c>
      <c r="N602" s="2" t="s">
        <v>453</v>
      </c>
      <c r="O602" s="15" t="s">
        <v>61</v>
      </c>
      <c r="P602" s="36" t="s">
        <v>40</v>
      </c>
      <c r="Q602" s="2" t="s">
        <v>41</v>
      </c>
      <c r="R602" s="2">
        <v>2</v>
      </c>
      <c r="S602" s="9">
        <v>0</v>
      </c>
      <c r="T602" s="9">
        <v>0</v>
      </c>
      <c r="U602" s="9">
        <f t="shared" si="34"/>
        <v>0</v>
      </c>
      <c r="V602" s="5" t="s">
        <v>42</v>
      </c>
      <c r="W602" s="2">
        <v>2014</v>
      </c>
      <c r="X602" s="2"/>
    </row>
    <row r="603" spans="1:24" ht="89.25" outlineLevel="1" x14ac:dyDescent="0.25">
      <c r="A603" s="2" t="s">
        <v>10970</v>
      </c>
      <c r="B603" s="3" t="s">
        <v>27</v>
      </c>
      <c r="C603" s="43" t="s">
        <v>1961</v>
      </c>
      <c r="D603" s="10" t="s">
        <v>1971</v>
      </c>
      <c r="E603" s="10" t="s">
        <v>1962</v>
      </c>
      <c r="F603" s="43" t="s">
        <v>1962</v>
      </c>
      <c r="G603" s="2" t="s">
        <v>29</v>
      </c>
      <c r="H603" s="4">
        <v>0</v>
      </c>
      <c r="I603" s="2">
        <v>710000000</v>
      </c>
      <c r="J603" s="2" t="s">
        <v>11537</v>
      </c>
      <c r="K603" s="2" t="s">
        <v>6016</v>
      </c>
      <c r="L603" s="10" t="s">
        <v>1198</v>
      </c>
      <c r="M603" s="2" t="s">
        <v>32</v>
      </c>
      <c r="N603" s="2" t="s">
        <v>453</v>
      </c>
      <c r="O603" s="15" t="s">
        <v>61</v>
      </c>
      <c r="P603" s="36" t="s">
        <v>40</v>
      </c>
      <c r="Q603" s="2" t="s">
        <v>41</v>
      </c>
      <c r="R603" s="2">
        <v>2</v>
      </c>
      <c r="S603" s="9">
        <f>T603/R603</f>
        <v>45000</v>
      </c>
      <c r="T603" s="9">
        <v>90000</v>
      </c>
      <c r="U603" s="9">
        <f>T603*1.12</f>
        <v>100800.00000000001</v>
      </c>
      <c r="V603" s="5" t="s">
        <v>42</v>
      </c>
      <c r="W603" s="2">
        <v>2014</v>
      </c>
      <c r="X603" s="2">
        <v>11</v>
      </c>
    </row>
    <row r="604" spans="1:24" ht="63.75" outlineLevel="1" x14ac:dyDescent="0.25">
      <c r="A604" s="2" t="s">
        <v>2490</v>
      </c>
      <c r="B604" s="3" t="s">
        <v>27</v>
      </c>
      <c r="C604" s="43" t="s">
        <v>1972</v>
      </c>
      <c r="D604" s="10" t="s">
        <v>1978</v>
      </c>
      <c r="E604" s="10" t="s">
        <v>1973</v>
      </c>
      <c r="F604" s="5"/>
      <c r="G604" s="2" t="s">
        <v>29</v>
      </c>
      <c r="H604" s="4">
        <v>0</v>
      </c>
      <c r="I604" s="2">
        <v>710000000</v>
      </c>
      <c r="J604" s="2" t="s">
        <v>11537</v>
      </c>
      <c r="K604" s="2" t="s">
        <v>3765</v>
      </c>
      <c r="L604" s="10" t="s">
        <v>1198</v>
      </c>
      <c r="M604" s="2" t="s">
        <v>32</v>
      </c>
      <c r="N604" s="2" t="s">
        <v>453</v>
      </c>
      <c r="O604" s="15" t="s">
        <v>61</v>
      </c>
      <c r="P604" s="36" t="s">
        <v>40</v>
      </c>
      <c r="Q604" s="2" t="s">
        <v>41</v>
      </c>
      <c r="R604" s="2">
        <v>120</v>
      </c>
      <c r="S604" s="9">
        <f>T604/R604</f>
        <v>1041.6666666666667</v>
      </c>
      <c r="T604" s="9">
        <v>125000</v>
      </c>
      <c r="U604" s="9">
        <f t="shared" si="34"/>
        <v>140000</v>
      </c>
      <c r="V604" s="5" t="s">
        <v>42</v>
      </c>
      <c r="W604" s="2">
        <v>2014</v>
      </c>
      <c r="X604" s="2"/>
    </row>
    <row r="605" spans="1:24" ht="63.75" outlineLevel="1" x14ac:dyDescent="0.25">
      <c r="A605" s="2" t="s">
        <v>2491</v>
      </c>
      <c r="B605" s="3" t="s">
        <v>27</v>
      </c>
      <c r="C605" s="43" t="s">
        <v>1974</v>
      </c>
      <c r="D605" s="10" t="s">
        <v>1979</v>
      </c>
      <c r="E605" s="10" t="s">
        <v>1975</v>
      </c>
      <c r="F605" s="5"/>
      <c r="G605" s="2" t="s">
        <v>29</v>
      </c>
      <c r="H605" s="4">
        <v>0</v>
      </c>
      <c r="I605" s="2">
        <v>710000000</v>
      </c>
      <c r="J605" s="2" t="s">
        <v>11537</v>
      </c>
      <c r="K605" s="2" t="s">
        <v>3765</v>
      </c>
      <c r="L605" s="10" t="s">
        <v>1198</v>
      </c>
      <c r="M605" s="2" t="s">
        <v>32</v>
      </c>
      <c r="N605" s="2" t="s">
        <v>453</v>
      </c>
      <c r="O605" s="15" t="s">
        <v>61</v>
      </c>
      <c r="P605" s="36" t="s">
        <v>40</v>
      </c>
      <c r="Q605" s="2" t="s">
        <v>41</v>
      </c>
      <c r="R605" s="2">
        <v>100</v>
      </c>
      <c r="S605" s="9">
        <v>0</v>
      </c>
      <c r="T605" s="9">
        <v>0</v>
      </c>
      <c r="U605" s="9">
        <f t="shared" si="34"/>
        <v>0</v>
      </c>
      <c r="V605" s="5" t="s">
        <v>42</v>
      </c>
      <c r="W605" s="2">
        <v>2014</v>
      </c>
      <c r="X605" s="2" t="s">
        <v>10152</v>
      </c>
    </row>
    <row r="606" spans="1:24" ht="63.75" outlineLevel="1" x14ac:dyDescent="0.25">
      <c r="A606" s="2" t="s">
        <v>2492</v>
      </c>
      <c r="B606" s="3" t="s">
        <v>27</v>
      </c>
      <c r="C606" s="43" t="s">
        <v>1976</v>
      </c>
      <c r="D606" s="10" t="s">
        <v>1980</v>
      </c>
      <c r="E606" s="10" t="s">
        <v>1977</v>
      </c>
      <c r="F606" s="5"/>
      <c r="G606" s="2" t="s">
        <v>29</v>
      </c>
      <c r="H606" s="4">
        <v>0</v>
      </c>
      <c r="I606" s="2">
        <v>710000000</v>
      </c>
      <c r="J606" s="2" t="s">
        <v>11537</v>
      </c>
      <c r="K606" s="2" t="s">
        <v>3765</v>
      </c>
      <c r="L606" s="10" t="s">
        <v>1198</v>
      </c>
      <c r="M606" s="2" t="s">
        <v>32</v>
      </c>
      <c r="N606" s="2" t="s">
        <v>453</v>
      </c>
      <c r="O606" s="15" t="s">
        <v>61</v>
      </c>
      <c r="P606" s="36" t="s">
        <v>40</v>
      </c>
      <c r="Q606" s="2" t="s">
        <v>41</v>
      </c>
      <c r="R606" s="2">
        <v>50</v>
      </c>
      <c r="S606" s="9">
        <f>T606/R606</f>
        <v>0</v>
      </c>
      <c r="T606" s="9">
        <v>0</v>
      </c>
      <c r="U606" s="9">
        <f t="shared" si="34"/>
        <v>0</v>
      </c>
      <c r="V606" s="5" t="s">
        <v>42</v>
      </c>
      <c r="W606" s="2">
        <v>2014</v>
      </c>
      <c r="X606" s="2" t="s">
        <v>10152</v>
      </c>
    </row>
    <row r="607" spans="1:24" ht="49.5" customHeight="1" outlineLevel="1" x14ac:dyDescent="0.25">
      <c r="A607" s="2" t="s">
        <v>2493</v>
      </c>
      <c r="B607" s="3" t="s">
        <v>27</v>
      </c>
      <c r="C607" s="10" t="s">
        <v>2358</v>
      </c>
      <c r="D607" s="10" t="s">
        <v>3690</v>
      </c>
      <c r="E607" s="10" t="s">
        <v>519</v>
      </c>
      <c r="F607" s="43" t="s">
        <v>6049</v>
      </c>
      <c r="G607" s="2" t="s">
        <v>29</v>
      </c>
      <c r="H607" s="4">
        <v>0</v>
      </c>
      <c r="I607" s="2">
        <v>710000000</v>
      </c>
      <c r="J607" s="2" t="s">
        <v>11537</v>
      </c>
      <c r="K607" s="2" t="s">
        <v>6102</v>
      </c>
      <c r="L607" s="10" t="s">
        <v>1198</v>
      </c>
      <c r="M607" s="6" t="s">
        <v>32</v>
      </c>
      <c r="N607" s="2" t="s">
        <v>453</v>
      </c>
      <c r="O607" s="15" t="s">
        <v>3374</v>
      </c>
      <c r="P607" s="36" t="s">
        <v>40</v>
      </c>
      <c r="Q607" s="2" t="s">
        <v>41</v>
      </c>
      <c r="R607" s="2">
        <v>30</v>
      </c>
      <c r="S607" s="9">
        <v>468</v>
      </c>
      <c r="T607" s="9">
        <f>S607*R607</f>
        <v>14040</v>
      </c>
      <c r="U607" s="9">
        <f>T607*1.12</f>
        <v>15724.800000000001</v>
      </c>
      <c r="V607" s="2" t="s">
        <v>42</v>
      </c>
      <c r="W607" s="2">
        <v>2014</v>
      </c>
      <c r="X607" s="2"/>
    </row>
    <row r="608" spans="1:24" ht="39.75" customHeight="1" outlineLevel="1" x14ac:dyDescent="0.25">
      <c r="A608" s="2" t="s">
        <v>2494</v>
      </c>
      <c r="B608" s="3" t="s">
        <v>27</v>
      </c>
      <c r="C608" s="10" t="s">
        <v>2358</v>
      </c>
      <c r="D608" s="10" t="s">
        <v>3690</v>
      </c>
      <c r="E608" s="10" t="s">
        <v>519</v>
      </c>
      <c r="F608" s="43" t="s">
        <v>6049</v>
      </c>
      <c r="G608" s="2" t="s">
        <v>29</v>
      </c>
      <c r="H608" s="4">
        <v>0</v>
      </c>
      <c r="I608" s="2">
        <v>710000000</v>
      </c>
      <c r="J608" s="2" t="s">
        <v>11537</v>
      </c>
      <c r="K608" s="2" t="s">
        <v>6102</v>
      </c>
      <c r="L608" s="10" t="s">
        <v>1198</v>
      </c>
      <c r="M608" s="6" t="s">
        <v>32</v>
      </c>
      <c r="N608" s="2" t="s">
        <v>453</v>
      </c>
      <c r="O608" s="15" t="s">
        <v>3374</v>
      </c>
      <c r="P608" s="36" t="s">
        <v>40</v>
      </c>
      <c r="Q608" s="2" t="s">
        <v>41</v>
      </c>
      <c r="R608" s="2">
        <v>30</v>
      </c>
      <c r="S608" s="9">
        <v>468</v>
      </c>
      <c r="T608" s="9">
        <f t="shared" ref="T608:T638" si="37">S608*R608</f>
        <v>14040</v>
      </c>
      <c r="U608" s="9">
        <f t="shared" ref="U608:U639" si="38">T608*1.12</f>
        <v>15724.800000000001</v>
      </c>
      <c r="V608" s="2" t="s">
        <v>42</v>
      </c>
      <c r="W608" s="2">
        <v>2014</v>
      </c>
      <c r="X608" s="2"/>
    </row>
    <row r="609" spans="1:24" ht="39.75" customHeight="1" outlineLevel="1" x14ac:dyDescent="0.25">
      <c r="A609" s="2" t="s">
        <v>2495</v>
      </c>
      <c r="B609" s="3" t="s">
        <v>27</v>
      </c>
      <c r="C609" s="10" t="s">
        <v>2358</v>
      </c>
      <c r="D609" s="10" t="s">
        <v>3690</v>
      </c>
      <c r="E609" s="10" t="s">
        <v>519</v>
      </c>
      <c r="F609" s="43" t="s">
        <v>6050</v>
      </c>
      <c r="G609" s="2" t="s">
        <v>29</v>
      </c>
      <c r="H609" s="4">
        <v>0</v>
      </c>
      <c r="I609" s="2">
        <v>710000000</v>
      </c>
      <c r="J609" s="2" t="s">
        <v>11537</v>
      </c>
      <c r="K609" s="2" t="s">
        <v>6102</v>
      </c>
      <c r="L609" s="10" t="s">
        <v>1198</v>
      </c>
      <c r="M609" s="6" t="s">
        <v>32</v>
      </c>
      <c r="N609" s="2" t="s">
        <v>453</v>
      </c>
      <c r="O609" s="15" t="s">
        <v>3374</v>
      </c>
      <c r="P609" s="36" t="s">
        <v>493</v>
      </c>
      <c r="Q609" s="2" t="s">
        <v>6051</v>
      </c>
      <c r="R609" s="2">
        <v>450</v>
      </c>
      <c r="S609" s="9">
        <v>729</v>
      </c>
      <c r="T609" s="9">
        <v>0</v>
      </c>
      <c r="U609" s="9">
        <f t="shared" si="38"/>
        <v>0</v>
      </c>
      <c r="V609" s="2" t="s">
        <v>42</v>
      </c>
      <c r="W609" s="2">
        <v>2014</v>
      </c>
      <c r="X609" s="2"/>
    </row>
    <row r="610" spans="1:24" s="350" customFormat="1" ht="65.25" customHeight="1" x14ac:dyDescent="0.25">
      <c r="A610" s="322" t="s">
        <v>13965</v>
      </c>
      <c r="B610" s="274" t="s">
        <v>27</v>
      </c>
      <c r="C610" s="274" t="s">
        <v>2358</v>
      </c>
      <c r="D610" s="276" t="s">
        <v>3690</v>
      </c>
      <c r="E610" s="276" t="s">
        <v>519</v>
      </c>
      <c r="F610" s="329" t="s">
        <v>6050</v>
      </c>
      <c r="G610" s="276" t="s">
        <v>29</v>
      </c>
      <c r="H610" s="276">
        <v>0</v>
      </c>
      <c r="I610" s="276">
        <v>710000000</v>
      </c>
      <c r="J610" s="274" t="s">
        <v>11537</v>
      </c>
      <c r="K610" s="276" t="s">
        <v>6102</v>
      </c>
      <c r="L610" s="276" t="s">
        <v>1198</v>
      </c>
      <c r="M610" s="285" t="s">
        <v>32</v>
      </c>
      <c r="N610" s="287" t="s">
        <v>11021</v>
      </c>
      <c r="O610" s="287" t="s">
        <v>3374</v>
      </c>
      <c r="P610" s="349" t="s">
        <v>493</v>
      </c>
      <c r="Q610" s="259" t="s">
        <v>6051</v>
      </c>
      <c r="R610" s="259">
        <v>573</v>
      </c>
      <c r="S610" s="259">
        <v>729</v>
      </c>
      <c r="T610" s="255">
        <f>R610*S610</f>
        <v>417717</v>
      </c>
      <c r="U610" s="79">
        <f t="shared" si="38"/>
        <v>467843.04000000004</v>
      </c>
      <c r="V610" s="276" t="s">
        <v>42</v>
      </c>
      <c r="W610" s="274">
        <v>2014</v>
      </c>
      <c r="X610" s="274" t="s">
        <v>11207</v>
      </c>
    </row>
    <row r="611" spans="1:24" ht="39.75" customHeight="1" outlineLevel="1" x14ac:dyDescent="0.25">
      <c r="A611" s="2" t="s">
        <v>2496</v>
      </c>
      <c r="B611" s="3" t="s">
        <v>27</v>
      </c>
      <c r="C611" s="10" t="s">
        <v>2358</v>
      </c>
      <c r="D611" s="10" t="s">
        <v>3690</v>
      </c>
      <c r="E611" s="10" t="s">
        <v>519</v>
      </c>
      <c r="F611" s="43" t="s">
        <v>6052</v>
      </c>
      <c r="G611" s="2" t="s">
        <v>29</v>
      </c>
      <c r="H611" s="4">
        <v>0</v>
      </c>
      <c r="I611" s="2">
        <v>710000000</v>
      </c>
      <c r="J611" s="2" t="s">
        <v>11537</v>
      </c>
      <c r="K611" s="2" t="s">
        <v>6102</v>
      </c>
      <c r="L611" s="10" t="s">
        <v>1198</v>
      </c>
      <c r="M611" s="6" t="s">
        <v>32</v>
      </c>
      <c r="N611" s="2" t="s">
        <v>453</v>
      </c>
      <c r="O611" s="15" t="s">
        <v>3374</v>
      </c>
      <c r="P611" s="36" t="s">
        <v>493</v>
      </c>
      <c r="Q611" s="2" t="s">
        <v>6051</v>
      </c>
      <c r="R611" s="2">
        <v>50</v>
      </c>
      <c r="S611" s="9">
        <v>71</v>
      </c>
      <c r="T611" s="9">
        <f t="shared" si="37"/>
        <v>3550</v>
      </c>
      <c r="U611" s="9">
        <f t="shared" si="38"/>
        <v>3976.0000000000005</v>
      </c>
      <c r="V611" s="2" t="s">
        <v>42</v>
      </c>
      <c r="W611" s="2">
        <v>2014</v>
      </c>
      <c r="X611" s="2"/>
    </row>
    <row r="612" spans="1:24" ht="39.75" customHeight="1" outlineLevel="1" x14ac:dyDescent="0.25">
      <c r="A612" s="2" t="s">
        <v>2497</v>
      </c>
      <c r="B612" s="3" t="s">
        <v>27</v>
      </c>
      <c r="C612" s="43" t="s">
        <v>3050</v>
      </c>
      <c r="D612" s="43" t="s">
        <v>6053</v>
      </c>
      <c r="E612" s="43" t="s">
        <v>6054</v>
      </c>
      <c r="F612" s="5"/>
      <c r="G612" s="2" t="s">
        <v>29</v>
      </c>
      <c r="H612" s="4">
        <v>0</v>
      </c>
      <c r="I612" s="2">
        <v>710000000</v>
      </c>
      <c r="J612" s="2" t="s">
        <v>11537</v>
      </c>
      <c r="K612" s="2" t="s">
        <v>6102</v>
      </c>
      <c r="L612" s="10" t="s">
        <v>1198</v>
      </c>
      <c r="M612" s="6" t="s">
        <v>32</v>
      </c>
      <c r="N612" s="2" t="s">
        <v>453</v>
      </c>
      <c r="O612" s="15" t="s">
        <v>3374</v>
      </c>
      <c r="P612" s="36" t="s">
        <v>40</v>
      </c>
      <c r="Q612" s="2" t="s">
        <v>41</v>
      </c>
      <c r="R612" s="2">
        <v>520</v>
      </c>
      <c r="S612" s="9">
        <v>87</v>
      </c>
      <c r="T612" s="9">
        <f t="shared" si="37"/>
        <v>45240</v>
      </c>
      <c r="U612" s="9">
        <f t="shared" si="38"/>
        <v>50668.800000000003</v>
      </c>
      <c r="V612" s="2" t="s">
        <v>42</v>
      </c>
      <c r="W612" s="2">
        <v>2014</v>
      </c>
      <c r="X612" s="2"/>
    </row>
    <row r="613" spans="1:24" ht="39.75" customHeight="1" outlineLevel="1" x14ac:dyDescent="0.25">
      <c r="A613" s="2" t="s">
        <v>2498</v>
      </c>
      <c r="B613" s="3" t="s">
        <v>27</v>
      </c>
      <c r="C613" s="10" t="s">
        <v>2358</v>
      </c>
      <c r="D613" s="10" t="s">
        <v>3690</v>
      </c>
      <c r="E613" s="10" t="s">
        <v>519</v>
      </c>
      <c r="F613" s="43" t="s">
        <v>6055</v>
      </c>
      <c r="G613" s="2" t="s">
        <v>29</v>
      </c>
      <c r="H613" s="4">
        <v>0</v>
      </c>
      <c r="I613" s="2">
        <v>710000000</v>
      </c>
      <c r="J613" s="2" t="s">
        <v>11537</v>
      </c>
      <c r="K613" s="2" t="s">
        <v>6102</v>
      </c>
      <c r="L613" s="10" t="s">
        <v>1198</v>
      </c>
      <c r="M613" s="6" t="s">
        <v>32</v>
      </c>
      <c r="N613" s="2" t="s">
        <v>453</v>
      </c>
      <c r="O613" s="15" t="s">
        <v>3374</v>
      </c>
      <c r="P613" s="36" t="s">
        <v>40</v>
      </c>
      <c r="Q613" s="2" t="s">
        <v>41</v>
      </c>
      <c r="R613" s="2">
        <v>50</v>
      </c>
      <c r="S613" s="9">
        <v>209</v>
      </c>
      <c r="T613" s="9">
        <f t="shared" si="37"/>
        <v>10450</v>
      </c>
      <c r="U613" s="9">
        <f t="shared" si="38"/>
        <v>11704.000000000002</v>
      </c>
      <c r="V613" s="2" t="s">
        <v>42</v>
      </c>
      <c r="W613" s="2">
        <v>2014</v>
      </c>
      <c r="X613" s="2"/>
    </row>
    <row r="614" spans="1:24" ht="39.75" customHeight="1" outlineLevel="1" x14ac:dyDescent="0.25">
      <c r="A614" s="2" t="s">
        <v>2499</v>
      </c>
      <c r="B614" s="3" t="s">
        <v>27</v>
      </c>
      <c r="C614" s="10" t="s">
        <v>2358</v>
      </c>
      <c r="D614" s="10" t="s">
        <v>3690</v>
      </c>
      <c r="E614" s="10" t="s">
        <v>519</v>
      </c>
      <c r="F614" s="43" t="s">
        <v>6057</v>
      </c>
      <c r="G614" s="2" t="s">
        <v>29</v>
      </c>
      <c r="H614" s="4">
        <v>0</v>
      </c>
      <c r="I614" s="2">
        <v>710000000</v>
      </c>
      <c r="J614" s="2" t="s">
        <v>11537</v>
      </c>
      <c r="K614" s="2" t="s">
        <v>6102</v>
      </c>
      <c r="L614" s="10" t="s">
        <v>1198</v>
      </c>
      <c r="M614" s="6" t="s">
        <v>32</v>
      </c>
      <c r="N614" s="2" t="s">
        <v>453</v>
      </c>
      <c r="O614" s="15" t="s">
        <v>3374</v>
      </c>
      <c r="P614" s="36" t="s">
        <v>40</v>
      </c>
      <c r="Q614" s="2" t="s">
        <v>41</v>
      </c>
      <c r="R614" s="2">
        <v>20</v>
      </c>
      <c r="S614" s="9">
        <v>24</v>
      </c>
      <c r="T614" s="9">
        <f t="shared" si="37"/>
        <v>480</v>
      </c>
      <c r="U614" s="9">
        <f t="shared" si="38"/>
        <v>537.6</v>
      </c>
      <c r="V614" s="2" t="s">
        <v>42</v>
      </c>
      <c r="W614" s="2">
        <v>2014</v>
      </c>
      <c r="X614" s="2"/>
    </row>
    <row r="615" spans="1:24" ht="39.75" customHeight="1" outlineLevel="1" x14ac:dyDescent="0.25">
      <c r="A615" s="2" t="s">
        <v>2500</v>
      </c>
      <c r="B615" s="3" t="s">
        <v>27</v>
      </c>
      <c r="C615" s="10" t="s">
        <v>2358</v>
      </c>
      <c r="D615" s="10" t="s">
        <v>3690</v>
      </c>
      <c r="E615" s="10" t="s">
        <v>519</v>
      </c>
      <c r="F615" s="43" t="s">
        <v>6059</v>
      </c>
      <c r="G615" s="2" t="s">
        <v>29</v>
      </c>
      <c r="H615" s="4">
        <v>0</v>
      </c>
      <c r="I615" s="2">
        <v>710000000</v>
      </c>
      <c r="J615" s="2" t="s">
        <v>11537</v>
      </c>
      <c r="K615" s="2" t="s">
        <v>6102</v>
      </c>
      <c r="L615" s="10" t="s">
        <v>1198</v>
      </c>
      <c r="M615" s="6" t="s">
        <v>32</v>
      </c>
      <c r="N615" s="2" t="s">
        <v>453</v>
      </c>
      <c r="O615" s="15" t="s">
        <v>3374</v>
      </c>
      <c r="P615" s="36" t="s">
        <v>40</v>
      </c>
      <c r="Q615" s="2" t="s">
        <v>41</v>
      </c>
      <c r="R615" s="2">
        <v>300</v>
      </c>
      <c r="S615" s="9">
        <v>49</v>
      </c>
      <c r="T615" s="9">
        <f t="shared" si="37"/>
        <v>14700</v>
      </c>
      <c r="U615" s="9">
        <f t="shared" si="38"/>
        <v>16464</v>
      </c>
      <c r="V615" s="2" t="s">
        <v>42</v>
      </c>
      <c r="W615" s="2">
        <v>2014</v>
      </c>
      <c r="X615" s="2"/>
    </row>
    <row r="616" spans="1:24" ht="39.75" customHeight="1" outlineLevel="1" x14ac:dyDescent="0.25">
      <c r="A616" s="2" t="s">
        <v>2501</v>
      </c>
      <c r="B616" s="3" t="s">
        <v>27</v>
      </c>
      <c r="C616" s="10" t="s">
        <v>2358</v>
      </c>
      <c r="D616" s="10" t="s">
        <v>3690</v>
      </c>
      <c r="E616" s="10" t="s">
        <v>519</v>
      </c>
      <c r="F616" s="43" t="s">
        <v>6060</v>
      </c>
      <c r="G616" s="2" t="s">
        <v>343</v>
      </c>
      <c r="H616" s="4">
        <v>0</v>
      </c>
      <c r="I616" s="2">
        <v>710000000</v>
      </c>
      <c r="J616" s="2" t="s">
        <v>11537</v>
      </c>
      <c r="K616" s="2" t="s">
        <v>6102</v>
      </c>
      <c r="L616" s="10" t="s">
        <v>1198</v>
      </c>
      <c r="M616" s="6" t="s">
        <v>32</v>
      </c>
      <c r="N616" s="2" t="s">
        <v>453</v>
      </c>
      <c r="O616" s="15" t="s">
        <v>3374</v>
      </c>
      <c r="P616" s="36" t="s">
        <v>40</v>
      </c>
      <c r="Q616" s="2" t="s">
        <v>41</v>
      </c>
      <c r="R616" s="2">
        <v>15</v>
      </c>
      <c r="S616" s="9">
        <v>111</v>
      </c>
      <c r="T616" s="9">
        <f t="shared" si="37"/>
        <v>1665</v>
      </c>
      <c r="U616" s="9">
        <f t="shared" si="38"/>
        <v>1864.8000000000002</v>
      </c>
      <c r="V616" s="2" t="s">
        <v>42</v>
      </c>
      <c r="W616" s="2">
        <v>2014</v>
      </c>
      <c r="X616" s="2"/>
    </row>
    <row r="617" spans="1:24" ht="39.75" customHeight="1" outlineLevel="1" x14ac:dyDescent="0.25">
      <c r="A617" s="2" t="s">
        <v>2502</v>
      </c>
      <c r="B617" s="3" t="s">
        <v>27</v>
      </c>
      <c r="C617" s="10" t="s">
        <v>2358</v>
      </c>
      <c r="D617" s="10" t="s">
        <v>3690</v>
      </c>
      <c r="E617" s="10" t="s">
        <v>519</v>
      </c>
      <c r="F617" s="43" t="s">
        <v>6061</v>
      </c>
      <c r="G617" s="2" t="s">
        <v>29</v>
      </c>
      <c r="H617" s="4">
        <v>0</v>
      </c>
      <c r="I617" s="2">
        <v>710000000</v>
      </c>
      <c r="J617" s="2" t="s">
        <v>11537</v>
      </c>
      <c r="K617" s="2" t="s">
        <v>6102</v>
      </c>
      <c r="L617" s="10" t="s">
        <v>1198</v>
      </c>
      <c r="M617" s="6" t="s">
        <v>32</v>
      </c>
      <c r="N617" s="2" t="s">
        <v>453</v>
      </c>
      <c r="O617" s="15" t="s">
        <v>3374</v>
      </c>
      <c r="P617" s="36" t="s">
        <v>493</v>
      </c>
      <c r="Q617" s="2" t="s">
        <v>6051</v>
      </c>
      <c r="R617" s="2">
        <v>5</v>
      </c>
      <c r="S617" s="9">
        <v>947</v>
      </c>
      <c r="T617" s="9">
        <f t="shared" si="37"/>
        <v>4735</v>
      </c>
      <c r="U617" s="9">
        <f t="shared" si="38"/>
        <v>5303.2000000000007</v>
      </c>
      <c r="V617" s="2" t="s">
        <v>42</v>
      </c>
      <c r="W617" s="2">
        <v>2014</v>
      </c>
      <c r="X617" s="2"/>
    </row>
    <row r="618" spans="1:24" ht="39.75" customHeight="1" outlineLevel="1" x14ac:dyDescent="0.25">
      <c r="A618" s="2" t="s">
        <v>2503</v>
      </c>
      <c r="B618" s="3" t="s">
        <v>27</v>
      </c>
      <c r="C618" s="10" t="s">
        <v>2358</v>
      </c>
      <c r="D618" s="10" t="s">
        <v>3690</v>
      </c>
      <c r="E618" s="10" t="s">
        <v>519</v>
      </c>
      <c r="F618" s="43" t="s">
        <v>6062</v>
      </c>
      <c r="G618" s="2" t="s">
        <v>29</v>
      </c>
      <c r="H618" s="4">
        <v>0</v>
      </c>
      <c r="I618" s="2">
        <v>710000000</v>
      </c>
      <c r="J618" s="2" t="s">
        <v>11537</v>
      </c>
      <c r="K618" s="2" t="s">
        <v>6102</v>
      </c>
      <c r="L618" s="10" t="s">
        <v>1198</v>
      </c>
      <c r="M618" s="6" t="s">
        <v>32</v>
      </c>
      <c r="N618" s="2" t="s">
        <v>453</v>
      </c>
      <c r="O618" s="15" t="s">
        <v>3374</v>
      </c>
      <c r="P618" s="36" t="s">
        <v>40</v>
      </c>
      <c r="Q618" s="2" t="s">
        <v>41</v>
      </c>
      <c r="R618" s="2">
        <v>15</v>
      </c>
      <c r="S618" s="9">
        <v>480</v>
      </c>
      <c r="T618" s="9">
        <f t="shared" si="37"/>
        <v>7200</v>
      </c>
      <c r="U618" s="9">
        <f t="shared" si="38"/>
        <v>8064.0000000000009</v>
      </c>
      <c r="V618" s="2" t="s">
        <v>42</v>
      </c>
      <c r="W618" s="2">
        <v>2014</v>
      </c>
      <c r="X618" s="2"/>
    </row>
    <row r="619" spans="1:24" ht="39.75" customHeight="1" outlineLevel="1" x14ac:dyDescent="0.25">
      <c r="A619" s="2" t="s">
        <v>2504</v>
      </c>
      <c r="B619" s="3" t="s">
        <v>27</v>
      </c>
      <c r="C619" s="10" t="s">
        <v>2358</v>
      </c>
      <c r="D619" s="10" t="s">
        <v>3690</v>
      </c>
      <c r="E619" s="10" t="s">
        <v>519</v>
      </c>
      <c r="F619" s="43" t="s">
        <v>6063</v>
      </c>
      <c r="G619" s="2" t="s">
        <v>29</v>
      </c>
      <c r="H619" s="4">
        <v>0</v>
      </c>
      <c r="I619" s="2">
        <v>710000000</v>
      </c>
      <c r="J619" s="2" t="s">
        <v>11537</v>
      </c>
      <c r="K619" s="2" t="s">
        <v>6102</v>
      </c>
      <c r="L619" s="10" t="s">
        <v>1198</v>
      </c>
      <c r="M619" s="6" t="s">
        <v>32</v>
      </c>
      <c r="N619" s="2" t="s">
        <v>453</v>
      </c>
      <c r="O619" s="15" t="s">
        <v>3374</v>
      </c>
      <c r="P619" s="36" t="s">
        <v>40</v>
      </c>
      <c r="Q619" s="2" t="s">
        <v>41</v>
      </c>
      <c r="R619" s="2">
        <v>15</v>
      </c>
      <c r="S619" s="9">
        <v>46</v>
      </c>
      <c r="T619" s="9">
        <f t="shared" si="37"/>
        <v>690</v>
      </c>
      <c r="U619" s="9">
        <f t="shared" si="38"/>
        <v>772.80000000000007</v>
      </c>
      <c r="V619" s="2" t="s">
        <v>42</v>
      </c>
      <c r="W619" s="2">
        <v>2014</v>
      </c>
      <c r="X619" s="2"/>
    </row>
    <row r="620" spans="1:24" ht="39.75" customHeight="1" outlineLevel="1" x14ac:dyDescent="0.25">
      <c r="A620" s="2" t="s">
        <v>2505</v>
      </c>
      <c r="B620" s="3" t="s">
        <v>27</v>
      </c>
      <c r="C620" s="43" t="s">
        <v>5644</v>
      </c>
      <c r="D620" s="10" t="s">
        <v>7734</v>
      </c>
      <c r="E620" s="10" t="s">
        <v>6064</v>
      </c>
      <c r="F620" s="10"/>
      <c r="G620" s="2" t="s">
        <v>29</v>
      </c>
      <c r="H620" s="4">
        <v>0</v>
      </c>
      <c r="I620" s="2">
        <v>710000000</v>
      </c>
      <c r="J620" s="2" t="s">
        <v>11537</v>
      </c>
      <c r="K620" s="2" t="s">
        <v>6102</v>
      </c>
      <c r="L620" s="10" t="s">
        <v>1198</v>
      </c>
      <c r="M620" s="6" t="s">
        <v>32</v>
      </c>
      <c r="N620" s="2" t="s">
        <v>453</v>
      </c>
      <c r="O620" s="15" t="s">
        <v>3374</v>
      </c>
      <c r="P620" s="36" t="s">
        <v>40</v>
      </c>
      <c r="Q620" s="2" t="s">
        <v>41</v>
      </c>
      <c r="R620" s="2">
        <v>70</v>
      </c>
      <c r="S620" s="9">
        <v>30</v>
      </c>
      <c r="T620" s="9">
        <f t="shared" si="37"/>
        <v>2100</v>
      </c>
      <c r="U620" s="9">
        <f t="shared" si="38"/>
        <v>2352</v>
      </c>
      <c r="V620" s="2" t="s">
        <v>42</v>
      </c>
      <c r="W620" s="2">
        <v>2014</v>
      </c>
      <c r="X620" s="2"/>
    </row>
    <row r="621" spans="1:24" ht="39.75" customHeight="1" outlineLevel="1" x14ac:dyDescent="0.25">
      <c r="A621" s="2" t="s">
        <v>2506</v>
      </c>
      <c r="B621" s="3" t="s">
        <v>27</v>
      </c>
      <c r="C621" s="43" t="s">
        <v>87</v>
      </c>
      <c r="D621" s="10" t="s">
        <v>88</v>
      </c>
      <c r="E621" s="10" t="s">
        <v>89</v>
      </c>
      <c r="F621" s="43" t="s">
        <v>6065</v>
      </c>
      <c r="G621" s="2" t="s">
        <v>29</v>
      </c>
      <c r="H621" s="4">
        <v>0</v>
      </c>
      <c r="I621" s="2">
        <v>710000000</v>
      </c>
      <c r="J621" s="2" t="s">
        <v>11537</v>
      </c>
      <c r="K621" s="2" t="s">
        <v>6102</v>
      </c>
      <c r="L621" s="10" t="s">
        <v>1198</v>
      </c>
      <c r="M621" s="6" t="s">
        <v>32</v>
      </c>
      <c r="N621" s="2" t="s">
        <v>453</v>
      </c>
      <c r="O621" s="15" t="s">
        <v>3374</v>
      </c>
      <c r="P621" s="36" t="s">
        <v>40</v>
      </c>
      <c r="Q621" s="2" t="s">
        <v>41</v>
      </c>
      <c r="R621" s="2">
        <v>25</v>
      </c>
      <c r="S621" s="9">
        <v>292</v>
      </c>
      <c r="T621" s="9">
        <f t="shared" si="37"/>
        <v>7300</v>
      </c>
      <c r="U621" s="9">
        <f t="shared" si="38"/>
        <v>8176.0000000000009</v>
      </c>
      <c r="V621" s="2" t="s">
        <v>42</v>
      </c>
      <c r="W621" s="2">
        <v>2014</v>
      </c>
      <c r="X621" s="2"/>
    </row>
    <row r="622" spans="1:24" ht="39.75" customHeight="1" outlineLevel="1" x14ac:dyDescent="0.25">
      <c r="A622" s="2" t="s">
        <v>2507</v>
      </c>
      <c r="B622" s="3" t="s">
        <v>27</v>
      </c>
      <c r="C622" s="43" t="s">
        <v>2424</v>
      </c>
      <c r="D622" s="10" t="s">
        <v>7739</v>
      </c>
      <c r="E622" s="10" t="s">
        <v>6066</v>
      </c>
      <c r="F622" s="43" t="s">
        <v>9178</v>
      </c>
      <c r="G622" s="2" t="s">
        <v>29</v>
      </c>
      <c r="H622" s="4">
        <v>0</v>
      </c>
      <c r="I622" s="2">
        <v>710000000</v>
      </c>
      <c r="J622" s="2" t="s">
        <v>11537</v>
      </c>
      <c r="K622" s="2" t="s">
        <v>6102</v>
      </c>
      <c r="L622" s="10" t="s">
        <v>1198</v>
      </c>
      <c r="M622" s="6" t="s">
        <v>32</v>
      </c>
      <c r="N622" s="2" t="s">
        <v>453</v>
      </c>
      <c r="O622" s="15" t="s">
        <v>3374</v>
      </c>
      <c r="P622" s="36" t="s">
        <v>40</v>
      </c>
      <c r="Q622" s="2" t="s">
        <v>41</v>
      </c>
      <c r="R622" s="2">
        <v>50</v>
      </c>
      <c r="S622" s="9">
        <v>292</v>
      </c>
      <c r="T622" s="9">
        <f t="shared" si="37"/>
        <v>14600</v>
      </c>
      <c r="U622" s="9">
        <f t="shared" si="38"/>
        <v>16352.000000000002</v>
      </c>
      <c r="V622" s="2" t="s">
        <v>42</v>
      </c>
      <c r="W622" s="2">
        <v>2014</v>
      </c>
      <c r="X622" s="2"/>
    </row>
    <row r="623" spans="1:24" ht="39.75" customHeight="1" outlineLevel="1" x14ac:dyDescent="0.25">
      <c r="A623" s="2" t="s">
        <v>2508</v>
      </c>
      <c r="B623" s="3" t="s">
        <v>27</v>
      </c>
      <c r="C623" s="10" t="s">
        <v>2358</v>
      </c>
      <c r="D623" s="10" t="s">
        <v>3690</v>
      </c>
      <c r="E623" s="10" t="s">
        <v>519</v>
      </c>
      <c r="F623" s="43" t="s">
        <v>6068</v>
      </c>
      <c r="G623" s="2" t="s">
        <v>29</v>
      </c>
      <c r="H623" s="4">
        <v>0</v>
      </c>
      <c r="I623" s="2">
        <v>710000000</v>
      </c>
      <c r="J623" s="2" t="s">
        <v>11537</v>
      </c>
      <c r="K623" s="2" t="s">
        <v>6102</v>
      </c>
      <c r="L623" s="10" t="s">
        <v>1198</v>
      </c>
      <c r="M623" s="6" t="s">
        <v>32</v>
      </c>
      <c r="N623" s="2" t="s">
        <v>453</v>
      </c>
      <c r="O623" s="15" t="s">
        <v>3374</v>
      </c>
      <c r="P623" s="36" t="s">
        <v>40</v>
      </c>
      <c r="Q623" s="2" t="s">
        <v>41</v>
      </c>
      <c r="R623" s="2">
        <v>100</v>
      </c>
      <c r="S623" s="9">
        <v>58</v>
      </c>
      <c r="T623" s="9">
        <f>S623*R623</f>
        <v>5800</v>
      </c>
      <c r="U623" s="9">
        <f t="shared" si="38"/>
        <v>6496.0000000000009</v>
      </c>
      <c r="V623" s="2" t="s">
        <v>42</v>
      </c>
      <c r="W623" s="2">
        <v>2014</v>
      </c>
      <c r="X623" s="2"/>
    </row>
    <row r="624" spans="1:24" ht="39.75" customHeight="1" outlineLevel="1" x14ac:dyDescent="0.25">
      <c r="A624" s="2" t="s">
        <v>2509</v>
      </c>
      <c r="B624" s="3" t="s">
        <v>27</v>
      </c>
      <c r="C624" s="43" t="s">
        <v>609</v>
      </c>
      <c r="D624" s="10" t="s">
        <v>610</v>
      </c>
      <c r="E624" s="10" t="s">
        <v>611</v>
      </c>
      <c r="F624" s="43" t="s">
        <v>6070</v>
      </c>
      <c r="G624" s="2" t="s">
        <v>29</v>
      </c>
      <c r="H624" s="4">
        <v>0</v>
      </c>
      <c r="I624" s="2">
        <v>710000000</v>
      </c>
      <c r="J624" s="2" t="s">
        <v>11537</v>
      </c>
      <c r="K624" s="2" t="s">
        <v>6102</v>
      </c>
      <c r="L624" s="10" t="s">
        <v>1198</v>
      </c>
      <c r="M624" s="6" t="s">
        <v>32</v>
      </c>
      <c r="N624" s="2" t="s">
        <v>453</v>
      </c>
      <c r="O624" s="15" t="s">
        <v>3374</v>
      </c>
      <c r="P624" s="36" t="s">
        <v>40</v>
      </c>
      <c r="Q624" s="2" t="s">
        <v>41</v>
      </c>
      <c r="R624" s="2">
        <v>35</v>
      </c>
      <c r="S624" s="9">
        <v>648</v>
      </c>
      <c r="T624" s="9">
        <f t="shared" si="37"/>
        <v>22680</v>
      </c>
      <c r="U624" s="9">
        <f t="shared" si="38"/>
        <v>25401.600000000002</v>
      </c>
      <c r="V624" s="2" t="s">
        <v>42</v>
      </c>
      <c r="W624" s="2">
        <v>2014</v>
      </c>
      <c r="X624" s="2"/>
    </row>
    <row r="625" spans="1:24" ht="39.75" customHeight="1" outlineLevel="1" x14ac:dyDescent="0.25">
      <c r="A625" s="2" t="s">
        <v>2510</v>
      </c>
      <c r="B625" s="3" t="s">
        <v>27</v>
      </c>
      <c r="C625" s="43" t="s">
        <v>507</v>
      </c>
      <c r="D625" s="10" t="s">
        <v>508</v>
      </c>
      <c r="E625" s="10" t="s">
        <v>509</v>
      </c>
      <c r="F625" s="43" t="s">
        <v>6071</v>
      </c>
      <c r="G625" s="2" t="s">
        <v>29</v>
      </c>
      <c r="H625" s="4">
        <v>0</v>
      </c>
      <c r="I625" s="2">
        <v>710000000</v>
      </c>
      <c r="J625" s="2" t="s">
        <v>11537</v>
      </c>
      <c r="K625" s="2" t="s">
        <v>6102</v>
      </c>
      <c r="L625" s="10" t="s">
        <v>1198</v>
      </c>
      <c r="M625" s="6" t="s">
        <v>32</v>
      </c>
      <c r="N625" s="2" t="s">
        <v>453</v>
      </c>
      <c r="O625" s="15" t="s">
        <v>3374</v>
      </c>
      <c r="P625" s="36" t="s">
        <v>40</v>
      </c>
      <c r="Q625" s="2" t="s">
        <v>41</v>
      </c>
      <c r="R625" s="2">
        <v>10</v>
      </c>
      <c r="S625" s="9">
        <v>1324</v>
      </c>
      <c r="T625" s="9">
        <f t="shared" si="37"/>
        <v>13240</v>
      </c>
      <c r="U625" s="9">
        <f t="shared" si="38"/>
        <v>14828.800000000001</v>
      </c>
      <c r="V625" s="2" t="s">
        <v>42</v>
      </c>
      <c r="W625" s="2">
        <v>2014</v>
      </c>
      <c r="X625" s="2"/>
    </row>
    <row r="626" spans="1:24" ht="39.75" customHeight="1" outlineLevel="1" x14ac:dyDescent="0.25">
      <c r="A626" s="2" t="s">
        <v>2511</v>
      </c>
      <c r="B626" s="3" t="s">
        <v>27</v>
      </c>
      <c r="C626" s="43" t="s">
        <v>551</v>
      </c>
      <c r="D626" s="10" t="s">
        <v>548</v>
      </c>
      <c r="E626" s="10" t="s">
        <v>552</v>
      </c>
      <c r="F626" s="43" t="s">
        <v>6072</v>
      </c>
      <c r="G626" s="2" t="s">
        <v>29</v>
      </c>
      <c r="H626" s="4">
        <v>0</v>
      </c>
      <c r="I626" s="2">
        <v>710000000</v>
      </c>
      <c r="J626" s="2" t="s">
        <v>11537</v>
      </c>
      <c r="K626" s="2" t="s">
        <v>6102</v>
      </c>
      <c r="L626" s="10" t="s">
        <v>1198</v>
      </c>
      <c r="M626" s="6" t="s">
        <v>32</v>
      </c>
      <c r="N626" s="2" t="s">
        <v>453</v>
      </c>
      <c r="O626" s="15" t="s">
        <v>3374</v>
      </c>
      <c r="P626" s="36" t="s">
        <v>40</v>
      </c>
      <c r="Q626" s="2" t="s">
        <v>41</v>
      </c>
      <c r="R626" s="2">
        <v>15</v>
      </c>
      <c r="S626" s="9">
        <v>759</v>
      </c>
      <c r="T626" s="9">
        <f t="shared" si="37"/>
        <v>11385</v>
      </c>
      <c r="U626" s="9">
        <f t="shared" si="38"/>
        <v>12751.2</v>
      </c>
      <c r="V626" s="2" t="s">
        <v>42</v>
      </c>
      <c r="W626" s="2">
        <v>2014</v>
      </c>
      <c r="X626" s="2"/>
    </row>
    <row r="627" spans="1:24" ht="39.75" customHeight="1" outlineLevel="1" x14ac:dyDescent="0.25">
      <c r="A627" s="2" t="s">
        <v>2512</v>
      </c>
      <c r="B627" s="3" t="s">
        <v>27</v>
      </c>
      <c r="C627" s="43" t="s">
        <v>6073</v>
      </c>
      <c r="D627" s="10" t="s">
        <v>9179</v>
      </c>
      <c r="E627" s="10" t="s">
        <v>6075</v>
      </c>
      <c r="F627" s="43" t="s">
        <v>6074</v>
      </c>
      <c r="G627" s="2" t="s">
        <v>29</v>
      </c>
      <c r="H627" s="4">
        <v>0</v>
      </c>
      <c r="I627" s="2">
        <v>710000000</v>
      </c>
      <c r="J627" s="2" t="s">
        <v>11537</v>
      </c>
      <c r="K627" s="2" t="s">
        <v>6102</v>
      </c>
      <c r="L627" s="10" t="s">
        <v>1198</v>
      </c>
      <c r="M627" s="6" t="s">
        <v>32</v>
      </c>
      <c r="N627" s="2" t="s">
        <v>453</v>
      </c>
      <c r="O627" s="15" t="s">
        <v>3374</v>
      </c>
      <c r="P627" s="36" t="s">
        <v>40</v>
      </c>
      <c r="Q627" s="2" t="s">
        <v>41</v>
      </c>
      <c r="R627" s="2">
        <v>50</v>
      </c>
      <c r="S627" s="9">
        <v>146</v>
      </c>
      <c r="T627" s="9">
        <f t="shared" si="37"/>
        <v>7300</v>
      </c>
      <c r="U627" s="9">
        <f t="shared" si="38"/>
        <v>8176.0000000000009</v>
      </c>
      <c r="V627" s="2" t="s">
        <v>42</v>
      </c>
      <c r="W627" s="2">
        <v>2014</v>
      </c>
      <c r="X627" s="2"/>
    </row>
    <row r="628" spans="1:24" ht="39.75" customHeight="1" outlineLevel="1" x14ac:dyDescent="0.25">
      <c r="A628" s="2" t="s">
        <v>2513</v>
      </c>
      <c r="B628" s="3" t="s">
        <v>27</v>
      </c>
      <c r="C628" s="43" t="s">
        <v>6076</v>
      </c>
      <c r="D628" s="10" t="s">
        <v>5424</v>
      </c>
      <c r="E628" s="10" t="s">
        <v>6078</v>
      </c>
      <c r="F628" s="43" t="s">
        <v>6077</v>
      </c>
      <c r="G628" s="2" t="s">
        <v>29</v>
      </c>
      <c r="H628" s="4">
        <v>0</v>
      </c>
      <c r="I628" s="2">
        <v>710000000</v>
      </c>
      <c r="J628" s="2" t="s">
        <v>11537</v>
      </c>
      <c r="K628" s="2" t="s">
        <v>6102</v>
      </c>
      <c r="L628" s="10" t="s">
        <v>1198</v>
      </c>
      <c r="M628" s="6" t="s">
        <v>32</v>
      </c>
      <c r="N628" s="2" t="s">
        <v>453</v>
      </c>
      <c r="O628" s="15" t="s">
        <v>3374</v>
      </c>
      <c r="P628" s="36" t="s">
        <v>40</v>
      </c>
      <c r="Q628" s="2" t="s">
        <v>41</v>
      </c>
      <c r="R628" s="2">
        <v>40</v>
      </c>
      <c r="S628" s="9">
        <v>231</v>
      </c>
      <c r="T628" s="9">
        <f t="shared" si="37"/>
        <v>9240</v>
      </c>
      <c r="U628" s="9">
        <f t="shared" si="38"/>
        <v>10348.800000000001</v>
      </c>
      <c r="V628" s="2" t="s">
        <v>42</v>
      </c>
      <c r="W628" s="2">
        <v>2014</v>
      </c>
      <c r="X628" s="2"/>
    </row>
    <row r="629" spans="1:24" ht="39.75" customHeight="1" outlineLevel="1" x14ac:dyDescent="0.25">
      <c r="A629" s="2" t="s">
        <v>2514</v>
      </c>
      <c r="B629" s="3" t="s">
        <v>27</v>
      </c>
      <c r="C629" s="43" t="s">
        <v>486</v>
      </c>
      <c r="D629" s="10" t="s">
        <v>487</v>
      </c>
      <c r="E629" s="10" t="s">
        <v>488</v>
      </c>
      <c r="F629" s="43" t="s">
        <v>6079</v>
      </c>
      <c r="G629" s="2" t="s">
        <v>29</v>
      </c>
      <c r="H629" s="4">
        <v>0</v>
      </c>
      <c r="I629" s="2">
        <v>710000000</v>
      </c>
      <c r="J629" s="2" t="s">
        <v>11537</v>
      </c>
      <c r="K629" s="2" t="s">
        <v>6102</v>
      </c>
      <c r="L629" s="10" t="s">
        <v>1198</v>
      </c>
      <c r="M629" s="6" t="s">
        <v>32</v>
      </c>
      <c r="N629" s="2" t="s">
        <v>453</v>
      </c>
      <c r="O629" s="15" t="s">
        <v>3374</v>
      </c>
      <c r="P629" s="36" t="s">
        <v>40</v>
      </c>
      <c r="Q629" s="2" t="s">
        <v>41</v>
      </c>
      <c r="R629" s="2">
        <v>20</v>
      </c>
      <c r="S629" s="9">
        <v>96</v>
      </c>
      <c r="T629" s="9">
        <f t="shared" si="37"/>
        <v>1920</v>
      </c>
      <c r="U629" s="9">
        <f t="shared" si="38"/>
        <v>2150.4</v>
      </c>
      <c r="V629" s="2" t="s">
        <v>42</v>
      </c>
      <c r="W629" s="2">
        <v>2014</v>
      </c>
      <c r="X629" s="2"/>
    </row>
    <row r="630" spans="1:24" ht="39.75" customHeight="1" outlineLevel="1" x14ac:dyDescent="0.25">
      <c r="A630" s="2" t="s">
        <v>2515</v>
      </c>
      <c r="B630" s="3" t="s">
        <v>27</v>
      </c>
      <c r="C630" s="43" t="s">
        <v>97</v>
      </c>
      <c r="D630" s="10" t="s">
        <v>93</v>
      </c>
      <c r="E630" s="10" t="s">
        <v>98</v>
      </c>
      <c r="F630" s="43" t="s">
        <v>6080</v>
      </c>
      <c r="G630" s="2" t="s">
        <v>29</v>
      </c>
      <c r="H630" s="4">
        <v>0</v>
      </c>
      <c r="I630" s="2">
        <v>710000000</v>
      </c>
      <c r="J630" s="2" t="s">
        <v>11537</v>
      </c>
      <c r="K630" s="2" t="s">
        <v>6102</v>
      </c>
      <c r="L630" s="10" t="s">
        <v>1198</v>
      </c>
      <c r="M630" s="6" t="s">
        <v>32</v>
      </c>
      <c r="N630" s="2" t="s">
        <v>453</v>
      </c>
      <c r="O630" s="15" t="s">
        <v>3374</v>
      </c>
      <c r="P630" s="36" t="s">
        <v>40</v>
      </c>
      <c r="Q630" s="2" t="s">
        <v>41</v>
      </c>
      <c r="R630" s="2">
        <v>10</v>
      </c>
      <c r="S630" s="9">
        <v>304</v>
      </c>
      <c r="T630" s="9">
        <f t="shared" si="37"/>
        <v>3040</v>
      </c>
      <c r="U630" s="9">
        <f t="shared" si="38"/>
        <v>3404.8</v>
      </c>
      <c r="V630" s="2" t="s">
        <v>42</v>
      </c>
      <c r="W630" s="2">
        <v>2014</v>
      </c>
      <c r="X630" s="2"/>
    </row>
    <row r="631" spans="1:24" ht="39.75" customHeight="1" outlineLevel="1" x14ac:dyDescent="0.25">
      <c r="A631" s="2" t="s">
        <v>2516</v>
      </c>
      <c r="B631" s="3" t="s">
        <v>27</v>
      </c>
      <c r="C631" s="43" t="s">
        <v>701</v>
      </c>
      <c r="D631" s="10" t="s">
        <v>702</v>
      </c>
      <c r="E631" s="10" t="s">
        <v>9180</v>
      </c>
      <c r="F631" s="43" t="s">
        <v>6081</v>
      </c>
      <c r="G631" s="2" t="s">
        <v>29</v>
      </c>
      <c r="H631" s="4">
        <v>0</v>
      </c>
      <c r="I631" s="2">
        <v>710000000</v>
      </c>
      <c r="J631" s="2" t="s">
        <v>11537</v>
      </c>
      <c r="K631" s="2" t="s">
        <v>6102</v>
      </c>
      <c r="L631" s="10" t="s">
        <v>1198</v>
      </c>
      <c r="M631" s="6" t="s">
        <v>32</v>
      </c>
      <c r="N631" s="2" t="s">
        <v>453</v>
      </c>
      <c r="O631" s="15" t="s">
        <v>3374</v>
      </c>
      <c r="P631" s="36" t="s">
        <v>40</v>
      </c>
      <c r="Q631" s="2" t="s">
        <v>41</v>
      </c>
      <c r="R631" s="2">
        <v>10</v>
      </c>
      <c r="S631" s="9">
        <v>2671</v>
      </c>
      <c r="T631" s="9">
        <f>S631*R631</f>
        <v>26710</v>
      </c>
      <c r="U631" s="9">
        <f t="shared" si="38"/>
        <v>29915.200000000004</v>
      </c>
      <c r="V631" s="2" t="s">
        <v>42</v>
      </c>
      <c r="W631" s="2">
        <v>2014</v>
      </c>
      <c r="X631" s="2"/>
    </row>
    <row r="632" spans="1:24" ht="39.75" customHeight="1" outlineLevel="1" x14ac:dyDescent="0.25">
      <c r="A632" s="2" t="s">
        <v>2517</v>
      </c>
      <c r="B632" s="3" t="s">
        <v>27</v>
      </c>
      <c r="C632" s="43" t="s">
        <v>1334</v>
      </c>
      <c r="D632" s="10" t="s">
        <v>665</v>
      </c>
      <c r="E632" s="10" t="s">
        <v>1333</v>
      </c>
      <c r="F632" s="43" t="s">
        <v>6082</v>
      </c>
      <c r="G632" s="2" t="s">
        <v>29</v>
      </c>
      <c r="H632" s="4">
        <v>0</v>
      </c>
      <c r="I632" s="2">
        <v>710000000</v>
      </c>
      <c r="J632" s="2" t="s">
        <v>11537</v>
      </c>
      <c r="K632" s="2" t="s">
        <v>6102</v>
      </c>
      <c r="L632" s="10" t="s">
        <v>1198</v>
      </c>
      <c r="M632" s="6" t="s">
        <v>32</v>
      </c>
      <c r="N632" s="2" t="s">
        <v>453</v>
      </c>
      <c r="O632" s="15" t="s">
        <v>3374</v>
      </c>
      <c r="P632" s="36" t="s">
        <v>560</v>
      </c>
      <c r="Q632" s="2" t="s">
        <v>561</v>
      </c>
      <c r="R632" s="2">
        <v>15</v>
      </c>
      <c r="S632" s="9">
        <v>473</v>
      </c>
      <c r="T632" s="9">
        <f t="shared" si="37"/>
        <v>7095</v>
      </c>
      <c r="U632" s="9">
        <f t="shared" si="38"/>
        <v>7946.4000000000005</v>
      </c>
      <c r="V632" s="2" t="s">
        <v>42</v>
      </c>
      <c r="W632" s="2">
        <v>2014</v>
      </c>
      <c r="X632" s="2"/>
    </row>
    <row r="633" spans="1:24" ht="39.75" customHeight="1" outlineLevel="1" x14ac:dyDescent="0.25">
      <c r="A633" s="2" t="s">
        <v>2518</v>
      </c>
      <c r="B633" s="3" t="s">
        <v>27</v>
      </c>
      <c r="C633" s="43" t="s">
        <v>6083</v>
      </c>
      <c r="D633" s="10" t="s">
        <v>73</v>
      </c>
      <c r="E633" s="10" t="s">
        <v>6085</v>
      </c>
      <c r="F633" s="43" t="s">
        <v>6084</v>
      </c>
      <c r="G633" s="2" t="s">
        <v>29</v>
      </c>
      <c r="H633" s="4">
        <v>0</v>
      </c>
      <c r="I633" s="2">
        <v>710000000</v>
      </c>
      <c r="J633" s="2" t="s">
        <v>11537</v>
      </c>
      <c r="K633" s="2" t="s">
        <v>6102</v>
      </c>
      <c r="L633" s="10" t="s">
        <v>1198</v>
      </c>
      <c r="M633" s="6" t="s">
        <v>32</v>
      </c>
      <c r="N633" s="2" t="s">
        <v>453</v>
      </c>
      <c r="O633" s="15" t="s">
        <v>3374</v>
      </c>
      <c r="P633" s="36" t="s">
        <v>40</v>
      </c>
      <c r="Q633" s="2" t="s">
        <v>41</v>
      </c>
      <c r="R633" s="2">
        <v>20</v>
      </c>
      <c r="S633" s="9">
        <v>255</v>
      </c>
      <c r="T633" s="9">
        <f t="shared" si="37"/>
        <v>5100</v>
      </c>
      <c r="U633" s="9">
        <f t="shared" si="38"/>
        <v>5712.0000000000009</v>
      </c>
      <c r="V633" s="2" t="s">
        <v>42</v>
      </c>
      <c r="W633" s="2">
        <v>2014</v>
      </c>
      <c r="X633" s="2"/>
    </row>
    <row r="634" spans="1:24" ht="39.75" customHeight="1" outlineLevel="1" x14ac:dyDescent="0.25">
      <c r="A634" s="2" t="s">
        <v>2519</v>
      </c>
      <c r="B634" s="3" t="s">
        <v>27</v>
      </c>
      <c r="C634" s="43" t="s">
        <v>6086</v>
      </c>
      <c r="D634" s="10" t="s">
        <v>7755</v>
      </c>
      <c r="E634" s="10" t="s">
        <v>6088</v>
      </c>
      <c r="F634" s="43" t="s">
        <v>6087</v>
      </c>
      <c r="G634" s="2" t="s">
        <v>29</v>
      </c>
      <c r="H634" s="4">
        <v>0</v>
      </c>
      <c r="I634" s="2">
        <v>710000000</v>
      </c>
      <c r="J634" s="2" t="s">
        <v>11537</v>
      </c>
      <c r="K634" s="2" t="s">
        <v>6102</v>
      </c>
      <c r="L634" s="10" t="s">
        <v>1198</v>
      </c>
      <c r="M634" s="6" t="s">
        <v>32</v>
      </c>
      <c r="N634" s="2" t="s">
        <v>453</v>
      </c>
      <c r="O634" s="15" t="s">
        <v>3374</v>
      </c>
      <c r="P634" s="36" t="s">
        <v>34</v>
      </c>
      <c r="Q634" s="2" t="s">
        <v>35</v>
      </c>
      <c r="R634" s="2">
        <v>15</v>
      </c>
      <c r="S634" s="9">
        <v>175</v>
      </c>
      <c r="T634" s="9">
        <f t="shared" si="37"/>
        <v>2625</v>
      </c>
      <c r="U634" s="9">
        <f t="shared" si="38"/>
        <v>2940.0000000000005</v>
      </c>
      <c r="V634" s="2" t="s">
        <v>42</v>
      </c>
      <c r="W634" s="2">
        <v>2014</v>
      </c>
      <c r="X634" s="2"/>
    </row>
    <row r="635" spans="1:24" ht="39.75" customHeight="1" outlineLevel="1" x14ac:dyDescent="0.25">
      <c r="A635" s="2" t="s">
        <v>2520</v>
      </c>
      <c r="B635" s="3" t="s">
        <v>27</v>
      </c>
      <c r="C635" s="43" t="s">
        <v>6089</v>
      </c>
      <c r="D635" s="10" t="s">
        <v>7755</v>
      </c>
      <c r="E635" s="10" t="s">
        <v>6091</v>
      </c>
      <c r="F635" s="43" t="s">
        <v>6090</v>
      </c>
      <c r="G635" s="2" t="s">
        <v>29</v>
      </c>
      <c r="H635" s="4">
        <v>0</v>
      </c>
      <c r="I635" s="2">
        <v>710000000</v>
      </c>
      <c r="J635" s="2" t="s">
        <v>11537</v>
      </c>
      <c r="K635" s="2" t="s">
        <v>6102</v>
      </c>
      <c r="L635" s="10" t="s">
        <v>1198</v>
      </c>
      <c r="M635" s="6" t="s">
        <v>32</v>
      </c>
      <c r="N635" s="2" t="s">
        <v>453</v>
      </c>
      <c r="O635" s="15" t="s">
        <v>3374</v>
      </c>
      <c r="P635" s="36" t="s">
        <v>34</v>
      </c>
      <c r="Q635" s="2" t="s">
        <v>35</v>
      </c>
      <c r="R635" s="2">
        <v>15</v>
      </c>
      <c r="S635" s="9">
        <v>146</v>
      </c>
      <c r="T635" s="9">
        <f t="shared" si="37"/>
        <v>2190</v>
      </c>
      <c r="U635" s="9">
        <f t="shared" si="38"/>
        <v>2452.8000000000002</v>
      </c>
      <c r="V635" s="2" t="s">
        <v>42</v>
      </c>
      <c r="W635" s="2">
        <v>2014</v>
      </c>
      <c r="X635" s="2"/>
    </row>
    <row r="636" spans="1:24" ht="39.75" customHeight="1" outlineLevel="1" x14ac:dyDescent="0.25">
      <c r="A636" s="2" t="s">
        <v>2521</v>
      </c>
      <c r="B636" s="3" t="s">
        <v>27</v>
      </c>
      <c r="C636" s="43" t="s">
        <v>6092</v>
      </c>
      <c r="D636" s="10" t="s">
        <v>7755</v>
      </c>
      <c r="E636" s="10" t="s">
        <v>6094</v>
      </c>
      <c r="F636" s="43" t="s">
        <v>6093</v>
      </c>
      <c r="G636" s="2" t="s">
        <v>29</v>
      </c>
      <c r="H636" s="4">
        <v>0</v>
      </c>
      <c r="I636" s="2">
        <v>710000000</v>
      </c>
      <c r="J636" s="2" t="s">
        <v>11537</v>
      </c>
      <c r="K636" s="2" t="s">
        <v>6102</v>
      </c>
      <c r="L636" s="10" t="s">
        <v>1198</v>
      </c>
      <c r="M636" s="6" t="s">
        <v>32</v>
      </c>
      <c r="N636" s="2" t="s">
        <v>453</v>
      </c>
      <c r="O636" s="15" t="s">
        <v>3374</v>
      </c>
      <c r="P636" s="36" t="s">
        <v>34</v>
      </c>
      <c r="Q636" s="2" t="s">
        <v>35</v>
      </c>
      <c r="R636" s="2">
        <v>15</v>
      </c>
      <c r="S636" s="9">
        <v>255</v>
      </c>
      <c r="T636" s="9">
        <f t="shared" si="37"/>
        <v>3825</v>
      </c>
      <c r="U636" s="9">
        <f t="shared" si="38"/>
        <v>4284</v>
      </c>
      <c r="V636" s="2" t="s">
        <v>42</v>
      </c>
      <c r="W636" s="2">
        <v>2014</v>
      </c>
      <c r="X636" s="2"/>
    </row>
    <row r="637" spans="1:24" ht="39.75" customHeight="1" outlineLevel="1" x14ac:dyDescent="0.25">
      <c r="A637" s="2" t="s">
        <v>2522</v>
      </c>
      <c r="B637" s="3" t="s">
        <v>27</v>
      </c>
      <c r="C637" s="43" t="s">
        <v>6095</v>
      </c>
      <c r="D637" s="10" t="s">
        <v>7755</v>
      </c>
      <c r="E637" s="10" t="s">
        <v>6097</v>
      </c>
      <c r="F637" s="43" t="s">
        <v>6096</v>
      </c>
      <c r="G637" s="2" t="s">
        <v>29</v>
      </c>
      <c r="H637" s="4">
        <v>0</v>
      </c>
      <c r="I637" s="2">
        <v>710000000</v>
      </c>
      <c r="J637" s="2" t="s">
        <v>11537</v>
      </c>
      <c r="K637" s="2" t="s">
        <v>6102</v>
      </c>
      <c r="L637" s="10" t="s">
        <v>1198</v>
      </c>
      <c r="M637" s="6" t="s">
        <v>32</v>
      </c>
      <c r="N637" s="2" t="s">
        <v>453</v>
      </c>
      <c r="O637" s="15" t="s">
        <v>3374</v>
      </c>
      <c r="P637" s="36" t="s">
        <v>34</v>
      </c>
      <c r="Q637" s="2" t="s">
        <v>35</v>
      </c>
      <c r="R637" s="2">
        <v>15</v>
      </c>
      <c r="S637" s="9">
        <v>389</v>
      </c>
      <c r="T637" s="9">
        <f t="shared" si="37"/>
        <v>5835</v>
      </c>
      <c r="U637" s="9">
        <f t="shared" si="38"/>
        <v>6535.2000000000007</v>
      </c>
      <c r="V637" s="2" t="s">
        <v>42</v>
      </c>
      <c r="W637" s="2">
        <v>2014</v>
      </c>
      <c r="X637" s="2"/>
    </row>
    <row r="638" spans="1:24" ht="39.75" customHeight="1" outlineLevel="1" x14ac:dyDescent="0.25">
      <c r="A638" s="2" t="s">
        <v>2523</v>
      </c>
      <c r="B638" s="3" t="s">
        <v>27</v>
      </c>
      <c r="C638" s="43" t="s">
        <v>648</v>
      </c>
      <c r="D638" s="10" t="s">
        <v>9112</v>
      </c>
      <c r="E638" s="10" t="s">
        <v>1319</v>
      </c>
      <c r="F638" s="2" t="s">
        <v>6098</v>
      </c>
      <c r="G638" s="2" t="s">
        <v>29</v>
      </c>
      <c r="H638" s="4">
        <v>0</v>
      </c>
      <c r="I638" s="2">
        <v>710000000</v>
      </c>
      <c r="J638" s="2" t="s">
        <v>11537</v>
      </c>
      <c r="K638" s="2" t="s">
        <v>6102</v>
      </c>
      <c r="L638" s="10" t="s">
        <v>1198</v>
      </c>
      <c r="M638" s="6" t="s">
        <v>32</v>
      </c>
      <c r="N638" s="2" t="s">
        <v>453</v>
      </c>
      <c r="O638" s="15" t="s">
        <v>3374</v>
      </c>
      <c r="P638" s="36" t="s">
        <v>40</v>
      </c>
      <c r="Q638" s="2" t="s">
        <v>41</v>
      </c>
      <c r="R638" s="2">
        <v>30</v>
      </c>
      <c r="S638" s="9">
        <v>316</v>
      </c>
      <c r="T638" s="9">
        <f t="shared" si="37"/>
        <v>9480</v>
      </c>
      <c r="U638" s="9">
        <f t="shared" si="38"/>
        <v>10617.6</v>
      </c>
      <c r="V638" s="2" t="s">
        <v>42</v>
      </c>
      <c r="W638" s="2">
        <v>2014</v>
      </c>
      <c r="X638" s="2"/>
    </row>
    <row r="639" spans="1:24" ht="39.75" customHeight="1" outlineLevel="1" x14ac:dyDescent="0.25">
      <c r="A639" s="2" t="s">
        <v>2524</v>
      </c>
      <c r="B639" s="3" t="s">
        <v>27</v>
      </c>
      <c r="C639" s="43" t="s">
        <v>1320</v>
      </c>
      <c r="D639" s="10" t="s">
        <v>9112</v>
      </c>
      <c r="E639" s="10" t="s">
        <v>1321</v>
      </c>
      <c r="F639" s="2" t="s">
        <v>6099</v>
      </c>
      <c r="G639" s="2" t="s">
        <v>29</v>
      </c>
      <c r="H639" s="4">
        <v>0</v>
      </c>
      <c r="I639" s="2">
        <v>710000000</v>
      </c>
      <c r="J639" s="2" t="s">
        <v>11537</v>
      </c>
      <c r="K639" s="2" t="s">
        <v>6102</v>
      </c>
      <c r="L639" s="10" t="s">
        <v>1198</v>
      </c>
      <c r="M639" s="6" t="s">
        <v>32</v>
      </c>
      <c r="N639" s="2" t="s">
        <v>453</v>
      </c>
      <c r="O639" s="15" t="s">
        <v>3374</v>
      </c>
      <c r="P639" s="36" t="s">
        <v>40</v>
      </c>
      <c r="Q639" s="2" t="s">
        <v>41</v>
      </c>
      <c r="R639" s="2">
        <v>30</v>
      </c>
      <c r="S639" s="9">
        <v>316</v>
      </c>
      <c r="T639" s="9">
        <f>S639*R639</f>
        <v>9480</v>
      </c>
      <c r="U639" s="9">
        <f t="shared" si="38"/>
        <v>10617.6</v>
      </c>
      <c r="V639" s="2" t="s">
        <v>42</v>
      </c>
      <c r="W639" s="2">
        <v>2014</v>
      </c>
      <c r="X639" s="2"/>
    </row>
    <row r="640" spans="1:24" ht="39.75" customHeight="1" outlineLevel="1" x14ac:dyDescent="0.25">
      <c r="A640" s="2" t="s">
        <v>2525</v>
      </c>
      <c r="B640" s="3" t="s">
        <v>27</v>
      </c>
      <c r="C640" s="43" t="s">
        <v>6100</v>
      </c>
      <c r="D640" s="10" t="s">
        <v>9181</v>
      </c>
      <c r="E640" s="10" t="s">
        <v>6101</v>
      </c>
      <c r="F640" s="43" t="s">
        <v>1981</v>
      </c>
      <c r="G640" s="2" t="s">
        <v>29</v>
      </c>
      <c r="H640" s="4">
        <v>0</v>
      </c>
      <c r="I640" s="2">
        <v>710000000</v>
      </c>
      <c r="J640" s="2" t="s">
        <v>11537</v>
      </c>
      <c r="K640" s="2" t="s">
        <v>6102</v>
      </c>
      <c r="L640" s="10" t="s">
        <v>1198</v>
      </c>
      <c r="M640" s="6" t="s">
        <v>32</v>
      </c>
      <c r="N640" s="2" t="s">
        <v>453</v>
      </c>
      <c r="O640" s="15" t="s">
        <v>3374</v>
      </c>
      <c r="P640" s="36" t="s">
        <v>40</v>
      </c>
      <c r="Q640" s="2" t="s">
        <v>41</v>
      </c>
      <c r="R640" s="2">
        <v>4</v>
      </c>
      <c r="S640" s="9">
        <f>T640/R640</f>
        <v>5000</v>
      </c>
      <c r="T640" s="9">
        <v>20000</v>
      </c>
      <c r="U640" s="9">
        <f>T640*1.12</f>
        <v>22400.000000000004</v>
      </c>
      <c r="V640" s="2" t="s">
        <v>42</v>
      </c>
      <c r="W640" s="2">
        <v>2014</v>
      </c>
      <c r="X640" s="2"/>
    </row>
    <row r="641" spans="1:24" ht="39.75" customHeight="1" outlineLevel="1" x14ac:dyDescent="0.25">
      <c r="A641" s="2" t="s">
        <v>2526</v>
      </c>
      <c r="B641" s="3" t="s">
        <v>27</v>
      </c>
      <c r="C641" s="43" t="s">
        <v>1982</v>
      </c>
      <c r="D641" s="10" t="s">
        <v>1987</v>
      </c>
      <c r="E641" s="10" t="s">
        <v>1988</v>
      </c>
      <c r="F641" s="10"/>
      <c r="G641" s="2" t="s">
        <v>29</v>
      </c>
      <c r="H641" s="4">
        <v>0</v>
      </c>
      <c r="I641" s="2">
        <v>710000000</v>
      </c>
      <c r="J641" s="2" t="s">
        <v>11537</v>
      </c>
      <c r="K641" s="2" t="s">
        <v>6102</v>
      </c>
      <c r="L641" s="10" t="s">
        <v>1198</v>
      </c>
      <c r="M641" s="2" t="s">
        <v>32</v>
      </c>
      <c r="N641" s="2" t="s">
        <v>453</v>
      </c>
      <c r="O641" s="15" t="s">
        <v>61</v>
      </c>
      <c r="P641" s="36" t="s">
        <v>40</v>
      </c>
      <c r="Q641" s="2" t="s">
        <v>41</v>
      </c>
      <c r="R641" s="2">
        <v>5</v>
      </c>
      <c r="S641" s="9">
        <f>T641/R641</f>
        <v>6000</v>
      </c>
      <c r="T641" s="9">
        <v>30000</v>
      </c>
      <c r="U641" s="9">
        <f>T641*1.12</f>
        <v>33600</v>
      </c>
      <c r="V641" s="5" t="s">
        <v>42</v>
      </c>
      <c r="W641" s="2">
        <v>2014</v>
      </c>
      <c r="X641" s="2"/>
    </row>
    <row r="642" spans="1:24" ht="39.75" customHeight="1" outlineLevel="1" x14ac:dyDescent="0.25">
      <c r="A642" s="2" t="s">
        <v>2527</v>
      </c>
      <c r="B642" s="3" t="s">
        <v>27</v>
      </c>
      <c r="C642" s="43" t="s">
        <v>1983</v>
      </c>
      <c r="D642" s="10" t="s">
        <v>1989</v>
      </c>
      <c r="E642" s="10" t="s">
        <v>1984</v>
      </c>
      <c r="F642" s="43" t="s">
        <v>1984</v>
      </c>
      <c r="G642" s="2" t="s">
        <v>29</v>
      </c>
      <c r="H642" s="4">
        <v>0</v>
      </c>
      <c r="I642" s="2">
        <v>710000000</v>
      </c>
      <c r="J642" s="2" t="s">
        <v>11537</v>
      </c>
      <c r="K642" s="2" t="s">
        <v>6102</v>
      </c>
      <c r="L642" s="10" t="s">
        <v>1198</v>
      </c>
      <c r="M642" s="2" t="s">
        <v>32</v>
      </c>
      <c r="N642" s="2" t="s">
        <v>453</v>
      </c>
      <c r="O642" s="15" t="s">
        <v>61</v>
      </c>
      <c r="P642" s="36" t="s">
        <v>40</v>
      </c>
      <c r="Q642" s="2" t="s">
        <v>41</v>
      </c>
      <c r="R642" s="2">
        <v>8</v>
      </c>
      <c r="S642" s="9">
        <f>T642/R642</f>
        <v>5000</v>
      </c>
      <c r="T642" s="9">
        <v>40000</v>
      </c>
      <c r="U642" s="9">
        <f>T642*1.12</f>
        <v>44800.000000000007</v>
      </c>
      <c r="V642" s="5" t="s">
        <v>42</v>
      </c>
      <c r="W642" s="2">
        <v>2014</v>
      </c>
      <c r="X642" s="2"/>
    </row>
    <row r="643" spans="1:24" ht="31.5" customHeight="1" outlineLevel="1" x14ac:dyDescent="0.25">
      <c r="A643" s="2" t="s">
        <v>2528</v>
      </c>
      <c r="B643" s="3" t="s">
        <v>27</v>
      </c>
      <c r="C643" s="43" t="s">
        <v>5924</v>
      </c>
      <c r="D643" s="43" t="s">
        <v>5713</v>
      </c>
      <c r="E643" s="43" t="s">
        <v>5714</v>
      </c>
      <c r="F643" s="5"/>
      <c r="G643" s="2" t="s">
        <v>29</v>
      </c>
      <c r="H643" s="4">
        <v>0</v>
      </c>
      <c r="I643" s="2">
        <v>710000000</v>
      </c>
      <c r="J643" s="2" t="s">
        <v>11537</v>
      </c>
      <c r="K643" s="2" t="s">
        <v>6102</v>
      </c>
      <c r="L643" s="10" t="s">
        <v>1198</v>
      </c>
      <c r="M643" s="6" t="s">
        <v>32</v>
      </c>
      <c r="N643" s="2" t="s">
        <v>453</v>
      </c>
      <c r="O643" s="15" t="s">
        <v>3374</v>
      </c>
      <c r="P643" s="36" t="s">
        <v>498</v>
      </c>
      <c r="Q643" s="2" t="s">
        <v>499</v>
      </c>
      <c r="R643" s="2">
        <v>80</v>
      </c>
      <c r="S643" s="9">
        <v>61</v>
      </c>
      <c r="T643" s="9">
        <f>S643*R643</f>
        <v>4880</v>
      </c>
      <c r="U643" s="9">
        <f>T643*1.12</f>
        <v>5465.6</v>
      </c>
      <c r="V643" s="2" t="s">
        <v>42</v>
      </c>
      <c r="W643" s="2">
        <v>2014</v>
      </c>
      <c r="X643" s="2"/>
    </row>
    <row r="644" spans="1:24" ht="31.5" customHeight="1" outlineLevel="1" x14ac:dyDescent="0.25">
      <c r="A644" s="2" t="s">
        <v>2529</v>
      </c>
      <c r="B644" s="3" t="s">
        <v>27</v>
      </c>
      <c r="C644" s="43" t="s">
        <v>6103</v>
      </c>
      <c r="D644" s="10" t="s">
        <v>952</v>
      </c>
      <c r="E644" s="10" t="s">
        <v>6105</v>
      </c>
      <c r="F644" s="43" t="s">
        <v>6104</v>
      </c>
      <c r="G644" s="2" t="s">
        <v>29</v>
      </c>
      <c r="H644" s="4">
        <v>0</v>
      </c>
      <c r="I644" s="2">
        <v>710000000</v>
      </c>
      <c r="J644" s="2" t="s">
        <v>11537</v>
      </c>
      <c r="K644" s="2" t="s">
        <v>6102</v>
      </c>
      <c r="L644" s="10" t="s">
        <v>1198</v>
      </c>
      <c r="M644" s="6" t="s">
        <v>32</v>
      </c>
      <c r="N644" s="2" t="s">
        <v>453</v>
      </c>
      <c r="O644" s="15" t="s">
        <v>3374</v>
      </c>
      <c r="P644" s="36" t="s">
        <v>945</v>
      </c>
      <c r="Q644" s="2" t="s">
        <v>3708</v>
      </c>
      <c r="R644" s="2">
        <v>74</v>
      </c>
      <c r="S644" s="9">
        <v>633</v>
      </c>
      <c r="T644" s="9">
        <f t="shared" ref="T644:T658" si="39">S644*R644</f>
        <v>46842</v>
      </c>
      <c r="U644" s="9">
        <f t="shared" ref="U644:U658" si="40">T644*1.12</f>
        <v>52463.040000000008</v>
      </c>
      <c r="V644" s="2" t="s">
        <v>42</v>
      </c>
      <c r="W644" s="2">
        <v>2014</v>
      </c>
      <c r="X644" s="2"/>
    </row>
    <row r="645" spans="1:24" ht="31.5" customHeight="1" outlineLevel="1" x14ac:dyDescent="0.25">
      <c r="A645" s="2" t="s">
        <v>2530</v>
      </c>
      <c r="B645" s="3" t="s">
        <v>27</v>
      </c>
      <c r="C645" s="43" t="s">
        <v>1341</v>
      </c>
      <c r="D645" s="10" t="s">
        <v>1339</v>
      </c>
      <c r="E645" s="10" t="s">
        <v>1340</v>
      </c>
      <c r="F645" s="10"/>
      <c r="G645" s="2" t="s">
        <v>29</v>
      </c>
      <c r="H645" s="4">
        <v>0</v>
      </c>
      <c r="I645" s="2">
        <v>710000000</v>
      </c>
      <c r="J645" s="2" t="s">
        <v>11537</v>
      </c>
      <c r="K645" s="2" t="s">
        <v>6102</v>
      </c>
      <c r="L645" s="10" t="s">
        <v>1198</v>
      </c>
      <c r="M645" s="6" t="s">
        <v>32</v>
      </c>
      <c r="N645" s="2" t="s">
        <v>453</v>
      </c>
      <c r="O645" s="15" t="s">
        <v>3374</v>
      </c>
      <c r="P645" s="36" t="s">
        <v>40</v>
      </c>
      <c r="Q645" s="2" t="s">
        <v>41</v>
      </c>
      <c r="R645" s="2">
        <v>10</v>
      </c>
      <c r="S645" s="9">
        <v>571</v>
      </c>
      <c r="T645" s="9">
        <f t="shared" si="39"/>
        <v>5710</v>
      </c>
      <c r="U645" s="9">
        <f t="shared" si="40"/>
        <v>6395.2000000000007</v>
      </c>
      <c r="V645" s="2" t="s">
        <v>42</v>
      </c>
      <c r="W645" s="2">
        <v>2014</v>
      </c>
      <c r="X645" s="2"/>
    </row>
    <row r="646" spans="1:24" ht="31.5" customHeight="1" outlineLevel="1" x14ac:dyDescent="0.25">
      <c r="A646" s="2" t="s">
        <v>2531</v>
      </c>
      <c r="B646" s="3" t="s">
        <v>27</v>
      </c>
      <c r="C646" s="43" t="s">
        <v>6106</v>
      </c>
      <c r="D646" s="10" t="s">
        <v>721</v>
      </c>
      <c r="E646" s="10" t="s">
        <v>6107</v>
      </c>
      <c r="F646" s="5"/>
      <c r="G646" s="2" t="s">
        <v>29</v>
      </c>
      <c r="H646" s="4">
        <v>0</v>
      </c>
      <c r="I646" s="2">
        <v>710000000</v>
      </c>
      <c r="J646" s="2" t="s">
        <v>11537</v>
      </c>
      <c r="K646" s="2" t="s">
        <v>6102</v>
      </c>
      <c r="L646" s="10" t="s">
        <v>1198</v>
      </c>
      <c r="M646" s="6" t="s">
        <v>32</v>
      </c>
      <c r="N646" s="2" t="s">
        <v>453</v>
      </c>
      <c r="O646" s="15" t="s">
        <v>3374</v>
      </c>
      <c r="P646" s="36" t="s">
        <v>498</v>
      </c>
      <c r="Q646" s="2" t="s">
        <v>499</v>
      </c>
      <c r="R646" s="2">
        <v>8</v>
      </c>
      <c r="S646" s="9">
        <v>433</v>
      </c>
      <c r="T646" s="9">
        <f t="shared" si="39"/>
        <v>3464</v>
      </c>
      <c r="U646" s="9">
        <f t="shared" si="40"/>
        <v>3879.6800000000003</v>
      </c>
      <c r="V646" s="2" t="s">
        <v>42</v>
      </c>
      <c r="W646" s="2">
        <v>2014</v>
      </c>
      <c r="X646" s="2"/>
    </row>
    <row r="647" spans="1:24" ht="31.5" customHeight="1" outlineLevel="1" x14ac:dyDescent="0.25">
      <c r="A647" s="2" t="s">
        <v>2532</v>
      </c>
      <c r="B647" s="3" t="s">
        <v>27</v>
      </c>
      <c r="C647" s="43" t="s">
        <v>6108</v>
      </c>
      <c r="D647" s="10" t="s">
        <v>9182</v>
      </c>
      <c r="E647" s="10" t="s">
        <v>6110</v>
      </c>
      <c r="F647" s="43" t="s">
        <v>6109</v>
      </c>
      <c r="G647" s="2" t="s">
        <v>29</v>
      </c>
      <c r="H647" s="4">
        <v>0</v>
      </c>
      <c r="I647" s="2">
        <v>710000000</v>
      </c>
      <c r="J647" s="2" t="s">
        <v>11537</v>
      </c>
      <c r="K647" s="2" t="s">
        <v>6102</v>
      </c>
      <c r="L647" s="10" t="s">
        <v>1198</v>
      </c>
      <c r="M647" s="6" t="s">
        <v>32</v>
      </c>
      <c r="N647" s="2" t="s">
        <v>453</v>
      </c>
      <c r="O647" s="15" t="s">
        <v>3374</v>
      </c>
      <c r="P647" s="36" t="s">
        <v>641</v>
      </c>
      <c r="Q647" s="2" t="s">
        <v>642</v>
      </c>
      <c r="R647" s="2">
        <v>325</v>
      </c>
      <c r="S647" s="9">
        <v>273</v>
      </c>
      <c r="T647" s="9">
        <f t="shared" si="39"/>
        <v>88725</v>
      </c>
      <c r="U647" s="9">
        <f t="shared" si="40"/>
        <v>99372.000000000015</v>
      </c>
      <c r="V647" s="2" t="s">
        <v>42</v>
      </c>
      <c r="W647" s="2">
        <v>2014</v>
      </c>
      <c r="X647" s="2"/>
    </row>
    <row r="648" spans="1:24" ht="31.5" customHeight="1" outlineLevel="1" x14ac:dyDescent="0.25">
      <c r="A648" s="2" t="s">
        <v>2533</v>
      </c>
      <c r="B648" s="3" t="s">
        <v>27</v>
      </c>
      <c r="C648" s="43" t="s">
        <v>6111</v>
      </c>
      <c r="D648" s="10" t="s">
        <v>9183</v>
      </c>
      <c r="E648" s="10" t="s">
        <v>6112</v>
      </c>
      <c r="F648" s="10" t="s">
        <v>9184</v>
      </c>
      <c r="G648" s="2" t="s">
        <v>29</v>
      </c>
      <c r="H648" s="4">
        <v>0</v>
      </c>
      <c r="I648" s="2">
        <v>710000000</v>
      </c>
      <c r="J648" s="2" t="s">
        <v>11537</v>
      </c>
      <c r="K648" s="2" t="s">
        <v>6102</v>
      </c>
      <c r="L648" s="10" t="s">
        <v>1198</v>
      </c>
      <c r="M648" s="6" t="s">
        <v>32</v>
      </c>
      <c r="N648" s="2" t="s">
        <v>453</v>
      </c>
      <c r="O648" s="15" t="s">
        <v>3374</v>
      </c>
      <c r="P648" s="36" t="s">
        <v>40</v>
      </c>
      <c r="Q648" s="2" t="s">
        <v>41</v>
      </c>
      <c r="R648" s="2">
        <v>116</v>
      </c>
      <c r="S648" s="9">
        <v>201</v>
      </c>
      <c r="T648" s="9">
        <f t="shared" si="39"/>
        <v>23316</v>
      </c>
      <c r="U648" s="9">
        <f t="shared" si="40"/>
        <v>26113.920000000002</v>
      </c>
      <c r="V648" s="2" t="s">
        <v>42</v>
      </c>
      <c r="W648" s="2">
        <v>2014</v>
      </c>
      <c r="X648" s="2"/>
    </row>
    <row r="649" spans="1:24" ht="31.5" customHeight="1" outlineLevel="1" x14ac:dyDescent="0.25">
      <c r="A649" s="2" t="s">
        <v>2534</v>
      </c>
      <c r="B649" s="3" t="s">
        <v>27</v>
      </c>
      <c r="C649" s="43" t="s">
        <v>6113</v>
      </c>
      <c r="D649" s="10" t="s">
        <v>753</v>
      </c>
      <c r="E649" s="10" t="s">
        <v>6115</v>
      </c>
      <c r="F649" s="43" t="s">
        <v>6114</v>
      </c>
      <c r="G649" s="2" t="s">
        <v>343</v>
      </c>
      <c r="H649" s="4">
        <v>0</v>
      </c>
      <c r="I649" s="2">
        <v>710000000</v>
      </c>
      <c r="J649" s="2" t="s">
        <v>11537</v>
      </c>
      <c r="K649" s="2" t="s">
        <v>6102</v>
      </c>
      <c r="L649" s="10" t="s">
        <v>1198</v>
      </c>
      <c r="M649" s="6" t="s">
        <v>32</v>
      </c>
      <c r="N649" s="2" t="s">
        <v>453</v>
      </c>
      <c r="O649" s="15" t="s">
        <v>3374</v>
      </c>
      <c r="P649" s="36" t="s">
        <v>756</v>
      </c>
      <c r="Q649" s="2" t="s">
        <v>757</v>
      </c>
      <c r="R649" s="2">
        <v>300</v>
      </c>
      <c r="S649" s="9">
        <v>359</v>
      </c>
      <c r="T649" s="9">
        <f t="shared" si="39"/>
        <v>107700</v>
      </c>
      <c r="U649" s="9">
        <f t="shared" si="40"/>
        <v>120624.00000000001</v>
      </c>
      <c r="V649" s="2" t="s">
        <v>42</v>
      </c>
      <c r="W649" s="2">
        <v>2014</v>
      </c>
      <c r="X649" s="2"/>
    </row>
    <row r="650" spans="1:24" ht="31.5" customHeight="1" outlineLevel="1" x14ac:dyDescent="0.25">
      <c r="A650" s="2" t="s">
        <v>2535</v>
      </c>
      <c r="B650" s="3" t="s">
        <v>27</v>
      </c>
      <c r="C650" s="43" t="s">
        <v>5716</v>
      </c>
      <c r="D650" s="10" t="s">
        <v>5717</v>
      </c>
      <c r="E650" s="10" t="s">
        <v>5718</v>
      </c>
      <c r="F650" s="43" t="s">
        <v>6116</v>
      </c>
      <c r="G650" s="2" t="s">
        <v>29</v>
      </c>
      <c r="H650" s="4">
        <v>0</v>
      </c>
      <c r="I650" s="2">
        <v>710000000</v>
      </c>
      <c r="J650" s="2" t="s">
        <v>11537</v>
      </c>
      <c r="K650" s="2" t="s">
        <v>6102</v>
      </c>
      <c r="L650" s="10" t="s">
        <v>1198</v>
      </c>
      <c r="M650" s="6" t="s">
        <v>32</v>
      </c>
      <c r="N650" s="2" t="s">
        <v>453</v>
      </c>
      <c r="O650" s="15" t="s">
        <v>3374</v>
      </c>
      <c r="P650" s="36" t="s">
        <v>493</v>
      </c>
      <c r="Q650" s="2" t="s">
        <v>6051</v>
      </c>
      <c r="R650" s="2">
        <v>6</v>
      </c>
      <c r="S650" s="9">
        <v>334</v>
      </c>
      <c r="T650" s="9">
        <f t="shared" si="39"/>
        <v>2004</v>
      </c>
      <c r="U650" s="9">
        <f t="shared" si="40"/>
        <v>2244.48</v>
      </c>
      <c r="V650" s="2" t="s">
        <v>42</v>
      </c>
      <c r="W650" s="2">
        <v>2014</v>
      </c>
      <c r="X650" s="2"/>
    </row>
    <row r="651" spans="1:24" ht="31.5" customHeight="1" outlineLevel="1" x14ac:dyDescent="0.25">
      <c r="A651" s="2" t="s">
        <v>2536</v>
      </c>
      <c r="B651" s="3" t="s">
        <v>27</v>
      </c>
      <c r="C651" s="43" t="s">
        <v>762</v>
      </c>
      <c r="D651" s="10" t="s">
        <v>763</v>
      </c>
      <c r="E651" s="10" t="s">
        <v>764</v>
      </c>
      <c r="F651" s="43" t="s">
        <v>763</v>
      </c>
      <c r="G651" s="2" t="s">
        <v>29</v>
      </c>
      <c r="H651" s="4">
        <v>0</v>
      </c>
      <c r="I651" s="2">
        <v>710000000</v>
      </c>
      <c r="J651" s="2" t="s">
        <v>11537</v>
      </c>
      <c r="K651" s="2" t="s">
        <v>6102</v>
      </c>
      <c r="L651" s="10" t="s">
        <v>1198</v>
      </c>
      <c r="M651" s="6" t="s">
        <v>32</v>
      </c>
      <c r="N651" s="2" t="s">
        <v>453</v>
      </c>
      <c r="O651" s="15" t="s">
        <v>3374</v>
      </c>
      <c r="P651" s="36" t="s">
        <v>40</v>
      </c>
      <c r="Q651" s="2" t="s">
        <v>41</v>
      </c>
      <c r="R651" s="2">
        <v>42</v>
      </c>
      <c r="S651" s="9">
        <v>444</v>
      </c>
      <c r="T651" s="9">
        <f t="shared" si="39"/>
        <v>18648</v>
      </c>
      <c r="U651" s="9">
        <f t="shared" si="40"/>
        <v>20885.760000000002</v>
      </c>
      <c r="V651" s="2" t="s">
        <v>42</v>
      </c>
      <c r="W651" s="2">
        <v>2014</v>
      </c>
      <c r="X651" s="2"/>
    </row>
    <row r="652" spans="1:24" ht="52.5" customHeight="1" outlineLevel="1" x14ac:dyDescent="0.25">
      <c r="A652" s="2" t="s">
        <v>2537</v>
      </c>
      <c r="B652" s="3" t="s">
        <v>27</v>
      </c>
      <c r="C652" s="43" t="s">
        <v>5923</v>
      </c>
      <c r="D652" s="10" t="s">
        <v>3706</v>
      </c>
      <c r="E652" s="10" t="s">
        <v>3707</v>
      </c>
      <c r="F652" s="43" t="s">
        <v>6117</v>
      </c>
      <c r="G652" s="2" t="s">
        <v>29</v>
      </c>
      <c r="H652" s="4">
        <v>0</v>
      </c>
      <c r="I652" s="2">
        <v>710000000</v>
      </c>
      <c r="J652" s="2" t="s">
        <v>11537</v>
      </c>
      <c r="K652" s="2" t="s">
        <v>6102</v>
      </c>
      <c r="L652" s="10" t="s">
        <v>1198</v>
      </c>
      <c r="M652" s="6" t="s">
        <v>32</v>
      </c>
      <c r="N652" s="2" t="s">
        <v>453</v>
      </c>
      <c r="O652" s="15" t="s">
        <v>3374</v>
      </c>
      <c r="P652" s="36" t="s">
        <v>40</v>
      </c>
      <c r="Q652" s="2" t="s">
        <v>41</v>
      </c>
      <c r="R652" s="2">
        <v>54</v>
      </c>
      <c r="S652" s="9">
        <v>796</v>
      </c>
      <c r="T652" s="9">
        <f t="shared" si="39"/>
        <v>42984</v>
      </c>
      <c r="U652" s="9">
        <f t="shared" si="40"/>
        <v>48142.080000000002</v>
      </c>
      <c r="V652" s="2" t="s">
        <v>42</v>
      </c>
      <c r="W652" s="2">
        <v>2014</v>
      </c>
      <c r="X652" s="2"/>
    </row>
    <row r="653" spans="1:24" ht="31.5" customHeight="1" outlineLevel="1" x14ac:dyDescent="0.25">
      <c r="A653" s="2" t="s">
        <v>2538</v>
      </c>
      <c r="B653" s="3" t="s">
        <v>27</v>
      </c>
      <c r="C653" s="110" t="s">
        <v>2926</v>
      </c>
      <c r="D653" s="10" t="s">
        <v>3716</v>
      </c>
      <c r="E653" s="10" t="s">
        <v>2318</v>
      </c>
      <c r="F653" s="43" t="s">
        <v>6118</v>
      </c>
      <c r="G653" s="2" t="s">
        <v>29</v>
      </c>
      <c r="H653" s="4">
        <v>0</v>
      </c>
      <c r="I653" s="2">
        <v>710000000</v>
      </c>
      <c r="J653" s="2" t="s">
        <v>11537</v>
      </c>
      <c r="K653" s="2" t="s">
        <v>6102</v>
      </c>
      <c r="L653" s="10" t="s">
        <v>1198</v>
      </c>
      <c r="M653" s="6" t="s">
        <v>32</v>
      </c>
      <c r="N653" s="2" t="s">
        <v>453</v>
      </c>
      <c r="O653" s="15" t="s">
        <v>3374</v>
      </c>
      <c r="P653" s="36" t="s">
        <v>40</v>
      </c>
      <c r="Q653" s="2" t="s">
        <v>41</v>
      </c>
      <c r="R653" s="2">
        <v>197</v>
      </c>
      <c r="S653" s="9">
        <v>313</v>
      </c>
      <c r="T653" s="9">
        <f t="shared" si="39"/>
        <v>61661</v>
      </c>
      <c r="U653" s="9">
        <f t="shared" si="40"/>
        <v>69060.320000000007</v>
      </c>
      <c r="V653" s="2" t="s">
        <v>42</v>
      </c>
      <c r="W653" s="2">
        <v>2014</v>
      </c>
      <c r="X653" s="2"/>
    </row>
    <row r="654" spans="1:24" ht="31.5" customHeight="1" outlineLevel="1" x14ac:dyDescent="0.25">
      <c r="A654" s="2" t="s">
        <v>2539</v>
      </c>
      <c r="B654" s="3" t="s">
        <v>27</v>
      </c>
      <c r="C654" s="43" t="s">
        <v>2321</v>
      </c>
      <c r="D654" s="10" t="s">
        <v>737</v>
      </c>
      <c r="E654" s="10" t="s">
        <v>5709</v>
      </c>
      <c r="F654" s="43" t="s">
        <v>6119</v>
      </c>
      <c r="G654" s="2" t="s">
        <v>29</v>
      </c>
      <c r="H654" s="4">
        <v>0</v>
      </c>
      <c r="I654" s="2">
        <v>710000000</v>
      </c>
      <c r="J654" s="2" t="s">
        <v>11537</v>
      </c>
      <c r="K654" s="2" t="s">
        <v>6102</v>
      </c>
      <c r="L654" s="10" t="s">
        <v>1198</v>
      </c>
      <c r="M654" s="6" t="s">
        <v>32</v>
      </c>
      <c r="N654" s="2" t="s">
        <v>453</v>
      </c>
      <c r="O654" s="15" t="s">
        <v>3374</v>
      </c>
      <c r="P654" s="36" t="s">
        <v>40</v>
      </c>
      <c r="Q654" s="2" t="s">
        <v>41</v>
      </c>
      <c r="R654" s="2">
        <v>13</v>
      </c>
      <c r="S654" s="9">
        <v>484</v>
      </c>
      <c r="T654" s="9">
        <f t="shared" si="39"/>
        <v>6292</v>
      </c>
      <c r="U654" s="9">
        <f t="shared" si="40"/>
        <v>7047.0400000000009</v>
      </c>
      <c r="V654" s="2" t="s">
        <v>42</v>
      </c>
      <c r="W654" s="2">
        <v>2014</v>
      </c>
      <c r="X654" s="2"/>
    </row>
    <row r="655" spans="1:24" ht="31.5" customHeight="1" outlineLevel="1" x14ac:dyDescent="0.25">
      <c r="A655" s="2" t="s">
        <v>2540</v>
      </c>
      <c r="B655" s="3" t="s">
        <v>27</v>
      </c>
      <c r="C655" s="43" t="s">
        <v>6120</v>
      </c>
      <c r="D655" s="10" t="s">
        <v>9185</v>
      </c>
      <c r="E655" s="10" t="s">
        <v>6122</v>
      </c>
      <c r="F655" s="43" t="s">
        <v>6121</v>
      </c>
      <c r="G655" s="2" t="s">
        <v>29</v>
      </c>
      <c r="H655" s="4">
        <v>0</v>
      </c>
      <c r="I655" s="2">
        <v>710000000</v>
      </c>
      <c r="J655" s="2" t="s">
        <v>11537</v>
      </c>
      <c r="K655" s="2" t="s">
        <v>6102</v>
      </c>
      <c r="L655" s="10" t="s">
        <v>1198</v>
      </c>
      <c r="M655" s="6" t="s">
        <v>32</v>
      </c>
      <c r="N655" s="2" t="s">
        <v>453</v>
      </c>
      <c r="O655" s="15" t="s">
        <v>3374</v>
      </c>
      <c r="P655" s="36" t="s">
        <v>40</v>
      </c>
      <c r="Q655" s="2" t="s">
        <v>41</v>
      </c>
      <c r="R655" s="2">
        <v>10</v>
      </c>
      <c r="S655" s="9">
        <v>541</v>
      </c>
      <c r="T655" s="9">
        <f t="shared" si="39"/>
        <v>5410</v>
      </c>
      <c r="U655" s="9">
        <f t="shared" si="40"/>
        <v>6059.2000000000007</v>
      </c>
      <c r="V655" s="2" t="s">
        <v>42</v>
      </c>
      <c r="W655" s="2">
        <v>2014</v>
      </c>
      <c r="X655" s="2"/>
    </row>
    <row r="656" spans="1:24" ht="31.5" customHeight="1" outlineLevel="1" x14ac:dyDescent="0.25">
      <c r="A656" s="2" t="s">
        <v>2541</v>
      </c>
      <c r="B656" s="3" t="s">
        <v>27</v>
      </c>
      <c r="C656" s="43" t="s">
        <v>947</v>
      </c>
      <c r="D656" s="10" t="s">
        <v>948</v>
      </c>
      <c r="E656" s="10" t="s">
        <v>949</v>
      </c>
      <c r="F656" s="43" t="s">
        <v>6123</v>
      </c>
      <c r="G656" s="2" t="s">
        <v>29</v>
      </c>
      <c r="H656" s="4">
        <v>0</v>
      </c>
      <c r="I656" s="2">
        <v>710000000</v>
      </c>
      <c r="J656" s="2" t="s">
        <v>11537</v>
      </c>
      <c r="K656" s="2" t="s">
        <v>6102</v>
      </c>
      <c r="L656" s="10" t="s">
        <v>1198</v>
      </c>
      <c r="M656" s="6" t="s">
        <v>32</v>
      </c>
      <c r="N656" s="2" t="s">
        <v>453</v>
      </c>
      <c r="O656" s="15" t="s">
        <v>3374</v>
      </c>
      <c r="P656" s="36" t="s">
        <v>40</v>
      </c>
      <c r="Q656" s="2" t="s">
        <v>41</v>
      </c>
      <c r="R656" s="2">
        <v>84</v>
      </c>
      <c r="S656" s="9">
        <v>492</v>
      </c>
      <c r="T656" s="9">
        <f t="shared" si="39"/>
        <v>41328</v>
      </c>
      <c r="U656" s="9">
        <f t="shared" si="40"/>
        <v>46287.360000000008</v>
      </c>
      <c r="V656" s="2" t="s">
        <v>42</v>
      </c>
      <c r="W656" s="2">
        <v>2014</v>
      </c>
      <c r="X656" s="2"/>
    </row>
    <row r="657" spans="1:25" ht="31.5" customHeight="1" outlineLevel="1" x14ac:dyDescent="0.25">
      <c r="A657" s="2" t="s">
        <v>2542</v>
      </c>
      <c r="B657" s="3" t="s">
        <v>27</v>
      </c>
      <c r="C657" s="43" t="s">
        <v>6124</v>
      </c>
      <c r="D657" s="43" t="s">
        <v>2928</v>
      </c>
      <c r="E657" s="43" t="s">
        <v>6125</v>
      </c>
      <c r="F657" s="5"/>
      <c r="G657" s="2" t="s">
        <v>29</v>
      </c>
      <c r="H657" s="4">
        <v>0</v>
      </c>
      <c r="I657" s="2">
        <v>710000000</v>
      </c>
      <c r="J657" s="2" t="s">
        <v>11537</v>
      </c>
      <c r="K657" s="2" t="s">
        <v>6102</v>
      </c>
      <c r="L657" s="10" t="s">
        <v>1198</v>
      </c>
      <c r="M657" s="6" t="s">
        <v>32</v>
      </c>
      <c r="N657" s="2" t="s">
        <v>453</v>
      </c>
      <c r="O657" s="15" t="s">
        <v>3374</v>
      </c>
      <c r="P657" s="36" t="s">
        <v>945</v>
      </c>
      <c r="Q657" s="2" t="s">
        <v>3708</v>
      </c>
      <c r="R657" s="2">
        <v>100</v>
      </c>
      <c r="S657" s="9">
        <v>294</v>
      </c>
      <c r="T657" s="9">
        <f t="shared" si="39"/>
        <v>29400</v>
      </c>
      <c r="U657" s="9">
        <f t="shared" si="40"/>
        <v>32928</v>
      </c>
      <c r="V657" s="2" t="s">
        <v>42</v>
      </c>
      <c r="W657" s="2">
        <v>2014</v>
      </c>
      <c r="X657" s="2"/>
    </row>
    <row r="658" spans="1:25" ht="31.5" customHeight="1" outlineLevel="1" x14ac:dyDescent="0.25">
      <c r="A658" s="2" t="s">
        <v>2543</v>
      </c>
      <c r="B658" s="3" t="s">
        <v>27</v>
      </c>
      <c r="C658" s="43" t="s">
        <v>6126</v>
      </c>
      <c r="D658" s="10" t="s">
        <v>9186</v>
      </c>
      <c r="E658" s="10" t="s">
        <v>6128</v>
      </c>
      <c r="F658" s="43" t="s">
        <v>6127</v>
      </c>
      <c r="G658" s="2" t="s">
        <v>29</v>
      </c>
      <c r="H658" s="4">
        <v>0</v>
      </c>
      <c r="I658" s="2">
        <v>710000000</v>
      </c>
      <c r="J658" s="2" t="s">
        <v>11537</v>
      </c>
      <c r="K658" s="2" t="s">
        <v>6102</v>
      </c>
      <c r="L658" s="10" t="s">
        <v>1198</v>
      </c>
      <c r="M658" s="6" t="s">
        <v>32</v>
      </c>
      <c r="N658" s="2" t="s">
        <v>453</v>
      </c>
      <c r="O658" s="15" t="s">
        <v>3374</v>
      </c>
      <c r="P658" s="36" t="s">
        <v>34</v>
      </c>
      <c r="Q658" s="2" t="s">
        <v>35</v>
      </c>
      <c r="R658" s="2">
        <v>10</v>
      </c>
      <c r="S658" s="9">
        <v>1676</v>
      </c>
      <c r="T658" s="9">
        <f t="shared" si="39"/>
        <v>16760</v>
      </c>
      <c r="U658" s="9">
        <f t="shared" si="40"/>
        <v>18771.2</v>
      </c>
      <c r="V658" s="2" t="s">
        <v>42</v>
      </c>
      <c r="W658" s="2">
        <v>2014</v>
      </c>
      <c r="X658" s="2"/>
    </row>
    <row r="659" spans="1:25" ht="31.5" customHeight="1" outlineLevel="1" x14ac:dyDescent="0.25">
      <c r="A659" s="2" t="s">
        <v>2544</v>
      </c>
      <c r="B659" s="3" t="s">
        <v>27</v>
      </c>
      <c r="C659" s="43" t="s">
        <v>1985</v>
      </c>
      <c r="D659" s="10" t="s">
        <v>6157</v>
      </c>
      <c r="E659" s="10" t="s">
        <v>1986</v>
      </c>
      <c r="F659" s="43" t="s">
        <v>1986</v>
      </c>
      <c r="G659" s="2" t="s">
        <v>350</v>
      </c>
      <c r="H659" s="4">
        <v>0</v>
      </c>
      <c r="I659" s="2">
        <v>710000000</v>
      </c>
      <c r="J659" s="2" t="s">
        <v>11537</v>
      </c>
      <c r="K659" s="2" t="s">
        <v>6014</v>
      </c>
      <c r="L659" s="10" t="s">
        <v>1198</v>
      </c>
      <c r="M659" s="6" t="s">
        <v>32</v>
      </c>
      <c r="N659" s="2" t="s">
        <v>453</v>
      </c>
      <c r="O659" s="15" t="s">
        <v>3374</v>
      </c>
      <c r="P659" s="36" t="s">
        <v>40</v>
      </c>
      <c r="Q659" s="2" t="s">
        <v>41</v>
      </c>
      <c r="R659" s="2">
        <v>780</v>
      </c>
      <c r="S659" s="9">
        <v>0</v>
      </c>
      <c r="T659" s="9">
        <f>S659*R659</f>
        <v>0</v>
      </c>
      <c r="U659" s="9">
        <f t="shared" ref="U659:U673" si="41">T659*1.12</f>
        <v>0</v>
      </c>
      <c r="V659" s="2" t="s">
        <v>42</v>
      </c>
      <c r="W659" s="2">
        <v>2014</v>
      </c>
      <c r="X659" s="2"/>
    </row>
    <row r="660" spans="1:25" ht="31.5" customHeight="1" outlineLevel="1" x14ac:dyDescent="0.25">
      <c r="A660" s="2" t="s">
        <v>10971</v>
      </c>
      <c r="B660" s="3" t="s">
        <v>27</v>
      </c>
      <c r="C660" s="43" t="s">
        <v>1985</v>
      </c>
      <c r="D660" s="10" t="s">
        <v>6157</v>
      </c>
      <c r="E660" s="10" t="s">
        <v>1986</v>
      </c>
      <c r="F660" s="43" t="s">
        <v>1986</v>
      </c>
      <c r="G660" s="2" t="s">
        <v>350</v>
      </c>
      <c r="H660" s="4">
        <v>0</v>
      </c>
      <c r="I660" s="2">
        <v>710000000</v>
      </c>
      <c r="J660" s="2" t="s">
        <v>11537</v>
      </c>
      <c r="K660" s="2" t="s">
        <v>6016</v>
      </c>
      <c r="L660" s="10" t="s">
        <v>1198</v>
      </c>
      <c r="M660" s="6" t="s">
        <v>32</v>
      </c>
      <c r="N660" s="2" t="s">
        <v>453</v>
      </c>
      <c r="O660" s="15" t="s">
        <v>3374</v>
      </c>
      <c r="P660" s="36" t="s">
        <v>40</v>
      </c>
      <c r="Q660" s="2" t="s">
        <v>41</v>
      </c>
      <c r="R660" s="2">
        <v>780</v>
      </c>
      <c r="S660" s="9">
        <v>1500</v>
      </c>
      <c r="T660" s="9">
        <f>S660*R660</f>
        <v>1170000</v>
      </c>
      <c r="U660" s="9">
        <f>T660*1.12</f>
        <v>1310400.0000000002</v>
      </c>
      <c r="V660" s="2" t="s">
        <v>42</v>
      </c>
      <c r="W660" s="2">
        <v>2014</v>
      </c>
      <c r="X660" s="2">
        <v>11</v>
      </c>
    </row>
    <row r="661" spans="1:25" ht="31.5" customHeight="1" outlineLevel="1" x14ac:dyDescent="0.25">
      <c r="A661" s="2" t="s">
        <v>2545</v>
      </c>
      <c r="B661" s="3" t="s">
        <v>27</v>
      </c>
      <c r="C661" s="2" t="s">
        <v>6129</v>
      </c>
      <c r="D661" s="2" t="s">
        <v>4429</v>
      </c>
      <c r="E661" s="2" t="s">
        <v>6130</v>
      </c>
      <c r="F661" s="2"/>
      <c r="G661" s="2" t="s">
        <v>29</v>
      </c>
      <c r="H661" s="4">
        <v>0</v>
      </c>
      <c r="I661" s="2">
        <v>710000000</v>
      </c>
      <c r="J661" s="2" t="s">
        <v>11537</v>
      </c>
      <c r="K661" s="2" t="s">
        <v>6014</v>
      </c>
      <c r="L661" s="10" t="s">
        <v>1198</v>
      </c>
      <c r="M661" s="6" t="s">
        <v>32</v>
      </c>
      <c r="N661" s="2" t="s">
        <v>453</v>
      </c>
      <c r="O661" s="15" t="s">
        <v>3374</v>
      </c>
      <c r="P661" s="2">
        <v>112</v>
      </c>
      <c r="Q661" s="2" t="s">
        <v>751</v>
      </c>
      <c r="R661" s="2">
        <v>264</v>
      </c>
      <c r="S661" s="9">
        <v>0</v>
      </c>
      <c r="T661" s="9">
        <v>0</v>
      </c>
      <c r="U661" s="9">
        <f t="shared" si="41"/>
        <v>0</v>
      </c>
      <c r="V661" s="2" t="s">
        <v>42</v>
      </c>
      <c r="W661" s="2">
        <v>2014</v>
      </c>
      <c r="X661" s="2"/>
    </row>
    <row r="662" spans="1:25" ht="31.5" customHeight="1" outlineLevel="1" x14ac:dyDescent="0.25">
      <c r="A662" s="2" t="s">
        <v>10972</v>
      </c>
      <c r="B662" s="3" t="s">
        <v>27</v>
      </c>
      <c r="C662" s="2" t="s">
        <v>6129</v>
      </c>
      <c r="D662" s="2" t="s">
        <v>4429</v>
      </c>
      <c r="E662" s="2" t="s">
        <v>6130</v>
      </c>
      <c r="F662" s="2"/>
      <c r="G662" s="2" t="s">
        <v>29</v>
      </c>
      <c r="H662" s="4">
        <v>0</v>
      </c>
      <c r="I662" s="2">
        <v>710000000</v>
      </c>
      <c r="J662" s="2" t="s">
        <v>11537</v>
      </c>
      <c r="K662" s="2" t="s">
        <v>6016</v>
      </c>
      <c r="L662" s="10" t="s">
        <v>1198</v>
      </c>
      <c r="M662" s="6" t="s">
        <v>32</v>
      </c>
      <c r="N662" s="2" t="s">
        <v>453</v>
      </c>
      <c r="O662" s="15" t="s">
        <v>3374</v>
      </c>
      <c r="P662" s="2">
        <v>112</v>
      </c>
      <c r="Q662" s="2" t="s">
        <v>751</v>
      </c>
      <c r="R662" s="2">
        <v>264</v>
      </c>
      <c r="S662" s="9">
        <v>682</v>
      </c>
      <c r="T662" s="9">
        <v>180000</v>
      </c>
      <c r="U662" s="9">
        <f>T662*1.12</f>
        <v>201600.00000000003</v>
      </c>
      <c r="V662" s="2" t="s">
        <v>42</v>
      </c>
      <c r="W662" s="2">
        <v>2014</v>
      </c>
      <c r="X662" s="2">
        <v>11</v>
      </c>
    </row>
    <row r="663" spans="1:25" ht="31.5" customHeight="1" outlineLevel="1" x14ac:dyDescent="0.25">
      <c r="A663" s="2" t="s">
        <v>2546</v>
      </c>
      <c r="B663" s="3" t="s">
        <v>27</v>
      </c>
      <c r="C663" s="2" t="s">
        <v>6131</v>
      </c>
      <c r="D663" s="10" t="s">
        <v>3081</v>
      </c>
      <c r="E663" s="10" t="s">
        <v>9187</v>
      </c>
      <c r="F663" s="2"/>
      <c r="G663" s="2" t="s">
        <v>29</v>
      </c>
      <c r="H663" s="4">
        <v>0</v>
      </c>
      <c r="I663" s="2">
        <v>710000000</v>
      </c>
      <c r="J663" s="2" t="s">
        <v>11537</v>
      </c>
      <c r="K663" s="2" t="s">
        <v>6014</v>
      </c>
      <c r="L663" s="10" t="s">
        <v>1198</v>
      </c>
      <c r="M663" s="6" t="s">
        <v>32</v>
      </c>
      <c r="N663" s="2" t="s">
        <v>453</v>
      </c>
      <c r="O663" s="15" t="s">
        <v>3374</v>
      </c>
      <c r="P663" s="36" t="s">
        <v>40</v>
      </c>
      <c r="Q663" s="2" t="s">
        <v>41</v>
      </c>
      <c r="R663" s="2">
        <v>274</v>
      </c>
      <c r="S663" s="9">
        <v>300</v>
      </c>
      <c r="T663" s="9">
        <v>82000</v>
      </c>
      <c r="U663" s="9">
        <f t="shared" si="41"/>
        <v>91840.000000000015</v>
      </c>
      <c r="V663" s="2" t="s">
        <v>42</v>
      </c>
      <c r="W663" s="2">
        <v>2014</v>
      </c>
      <c r="X663" s="2"/>
    </row>
    <row r="664" spans="1:25" ht="31.5" customHeight="1" outlineLevel="1" x14ac:dyDescent="0.25">
      <c r="A664" s="2" t="s">
        <v>2547</v>
      </c>
      <c r="B664" s="3" t="s">
        <v>27</v>
      </c>
      <c r="C664" s="2" t="s">
        <v>1025</v>
      </c>
      <c r="D664" s="10" t="s">
        <v>1026</v>
      </c>
      <c r="E664" s="10" t="s">
        <v>1027</v>
      </c>
      <c r="F664" s="2"/>
      <c r="G664" s="2" t="s">
        <v>29</v>
      </c>
      <c r="H664" s="4">
        <v>0</v>
      </c>
      <c r="I664" s="2">
        <v>710000000</v>
      </c>
      <c r="J664" s="2" t="s">
        <v>11537</v>
      </c>
      <c r="K664" s="2" t="s">
        <v>6014</v>
      </c>
      <c r="L664" s="10" t="s">
        <v>1198</v>
      </c>
      <c r="M664" s="6" t="s">
        <v>32</v>
      </c>
      <c r="N664" s="2" t="s">
        <v>453</v>
      </c>
      <c r="O664" s="15" t="s">
        <v>3374</v>
      </c>
      <c r="P664" s="36" t="s">
        <v>945</v>
      </c>
      <c r="Q664" s="2" t="s">
        <v>3708</v>
      </c>
      <c r="R664" s="2">
        <v>120</v>
      </c>
      <c r="S664" s="9">
        <v>500</v>
      </c>
      <c r="T664" s="9">
        <v>60000</v>
      </c>
      <c r="U664" s="9">
        <f t="shared" si="41"/>
        <v>67200</v>
      </c>
      <c r="V664" s="2" t="s">
        <v>42</v>
      </c>
      <c r="W664" s="2">
        <v>2014</v>
      </c>
      <c r="X664" s="2"/>
    </row>
    <row r="665" spans="1:25" ht="31.5" customHeight="1" outlineLevel="1" x14ac:dyDescent="0.25">
      <c r="A665" s="2" t="s">
        <v>2548</v>
      </c>
      <c r="B665" s="3" t="s">
        <v>27</v>
      </c>
      <c r="C665" s="5" t="s">
        <v>28</v>
      </c>
      <c r="D665" s="10" t="s">
        <v>3380</v>
      </c>
      <c r="E665" s="10" t="s">
        <v>3723</v>
      </c>
      <c r="F665" s="2"/>
      <c r="G665" s="2" t="s">
        <v>350</v>
      </c>
      <c r="H665" s="4">
        <v>0</v>
      </c>
      <c r="I665" s="2">
        <v>710000000</v>
      </c>
      <c r="J665" s="2" t="s">
        <v>11537</v>
      </c>
      <c r="K665" s="2" t="s">
        <v>3806</v>
      </c>
      <c r="L665" s="10" t="s">
        <v>1198</v>
      </c>
      <c r="M665" s="6" t="s">
        <v>32</v>
      </c>
      <c r="N665" s="2" t="s">
        <v>453</v>
      </c>
      <c r="O665" s="15" t="s">
        <v>3374</v>
      </c>
      <c r="P665" s="36" t="s">
        <v>34</v>
      </c>
      <c r="Q665" s="2" t="s">
        <v>35</v>
      </c>
      <c r="R665" s="2">
        <v>141</v>
      </c>
      <c r="S665" s="9">
        <v>1150</v>
      </c>
      <c r="T665" s="9">
        <v>0</v>
      </c>
      <c r="U665" s="9">
        <f t="shared" si="41"/>
        <v>0</v>
      </c>
      <c r="V665" s="2" t="s">
        <v>42</v>
      </c>
      <c r="W665" s="2">
        <v>2014</v>
      </c>
      <c r="X665" s="2"/>
    </row>
    <row r="666" spans="1:25" s="273" customFormat="1" ht="57" customHeight="1" x14ac:dyDescent="0.25">
      <c r="A666" s="276" t="s">
        <v>13785</v>
      </c>
      <c r="B666" s="238" t="s">
        <v>27</v>
      </c>
      <c r="C666" s="293" t="s">
        <v>28</v>
      </c>
      <c r="D666" s="275" t="s">
        <v>3380</v>
      </c>
      <c r="E666" s="275" t="s">
        <v>3723</v>
      </c>
      <c r="F666" s="280"/>
      <c r="G666" s="276" t="s">
        <v>350</v>
      </c>
      <c r="H666" s="281">
        <v>100</v>
      </c>
      <c r="I666" s="276">
        <v>710000000</v>
      </c>
      <c r="J666" s="276" t="s">
        <v>1075</v>
      </c>
      <c r="K666" s="286" t="s">
        <v>11805</v>
      </c>
      <c r="L666" s="276" t="s">
        <v>1198</v>
      </c>
      <c r="M666" s="276" t="s">
        <v>32</v>
      </c>
      <c r="N666" s="276" t="s">
        <v>13784</v>
      </c>
      <c r="O666" s="285">
        <v>0.3</v>
      </c>
      <c r="P666" s="36" t="s">
        <v>34</v>
      </c>
      <c r="Q666" s="291" t="s">
        <v>35</v>
      </c>
      <c r="R666" s="276">
        <v>133</v>
      </c>
      <c r="S666" s="278">
        <v>1852</v>
      </c>
      <c r="T666" s="278">
        <v>246316</v>
      </c>
      <c r="U666" s="278">
        <v>275873.91999999998</v>
      </c>
      <c r="V666" s="276" t="s">
        <v>36</v>
      </c>
      <c r="W666" s="276">
        <v>2014</v>
      </c>
      <c r="X666" s="276" t="s">
        <v>13790</v>
      </c>
      <c r="Y666" s="290"/>
    </row>
    <row r="667" spans="1:25" ht="31.5" customHeight="1" outlineLevel="1" x14ac:dyDescent="0.25">
      <c r="A667" s="2" t="s">
        <v>2549</v>
      </c>
      <c r="B667" s="3" t="s">
        <v>27</v>
      </c>
      <c r="C667" s="2" t="s">
        <v>44</v>
      </c>
      <c r="D667" s="10" t="s">
        <v>8586</v>
      </c>
      <c r="E667" s="10" t="s">
        <v>45</v>
      </c>
      <c r="F667" s="2" t="s">
        <v>45</v>
      </c>
      <c r="G667" s="2" t="s">
        <v>29</v>
      </c>
      <c r="H667" s="4">
        <v>0</v>
      </c>
      <c r="I667" s="2">
        <v>710000000</v>
      </c>
      <c r="J667" s="2" t="s">
        <v>11537</v>
      </c>
      <c r="K667" s="2" t="s">
        <v>6016</v>
      </c>
      <c r="L667" s="10" t="s">
        <v>1198</v>
      </c>
      <c r="M667" s="6" t="s">
        <v>32</v>
      </c>
      <c r="N667" s="2" t="s">
        <v>453</v>
      </c>
      <c r="O667" s="15" t="s">
        <v>3374</v>
      </c>
      <c r="P667" s="2">
        <v>796</v>
      </c>
      <c r="Q667" s="2" t="s">
        <v>41</v>
      </c>
      <c r="R667" s="2">
        <v>20</v>
      </c>
      <c r="S667" s="9">
        <v>3000</v>
      </c>
      <c r="T667" s="9">
        <v>60000</v>
      </c>
      <c r="U667" s="9">
        <f t="shared" si="41"/>
        <v>67200</v>
      </c>
      <c r="V667" s="2" t="s">
        <v>42</v>
      </c>
      <c r="W667" s="2">
        <v>2014</v>
      </c>
      <c r="X667" s="2"/>
    </row>
    <row r="668" spans="1:25" ht="31.5" customHeight="1" outlineLevel="1" x14ac:dyDescent="0.25">
      <c r="A668" s="2" t="s">
        <v>2550</v>
      </c>
      <c r="B668" s="3" t="s">
        <v>27</v>
      </c>
      <c r="C668" s="2" t="s">
        <v>49</v>
      </c>
      <c r="D668" s="2" t="s">
        <v>9080</v>
      </c>
      <c r="E668" s="2" t="s">
        <v>51</v>
      </c>
      <c r="F668" s="2" t="s">
        <v>51</v>
      </c>
      <c r="G668" s="2" t="s">
        <v>29</v>
      </c>
      <c r="H668" s="4">
        <v>0</v>
      </c>
      <c r="I668" s="2">
        <v>710000000</v>
      </c>
      <c r="J668" s="2" t="s">
        <v>11537</v>
      </c>
      <c r="K668" s="2" t="s">
        <v>6016</v>
      </c>
      <c r="L668" s="10" t="s">
        <v>1198</v>
      </c>
      <c r="M668" s="6" t="s">
        <v>32</v>
      </c>
      <c r="N668" s="2" t="s">
        <v>453</v>
      </c>
      <c r="O668" s="15" t="s">
        <v>3374</v>
      </c>
      <c r="P668" s="2">
        <v>796</v>
      </c>
      <c r="Q668" s="2" t="s">
        <v>41</v>
      </c>
      <c r="R668" s="2">
        <v>13</v>
      </c>
      <c r="S668" s="9">
        <v>3000</v>
      </c>
      <c r="T668" s="9">
        <f t="shared" ref="T668:T674" si="42">S668*R668</f>
        <v>39000</v>
      </c>
      <c r="U668" s="9">
        <f t="shared" si="41"/>
        <v>43680.000000000007</v>
      </c>
      <c r="V668" s="2" t="s">
        <v>42</v>
      </c>
      <c r="W668" s="2">
        <v>2014</v>
      </c>
      <c r="X668" s="2"/>
    </row>
    <row r="669" spans="1:25" ht="31.5" customHeight="1" outlineLevel="1" x14ac:dyDescent="0.25">
      <c r="A669" s="2" t="s">
        <v>2551</v>
      </c>
      <c r="B669" s="3" t="s">
        <v>27</v>
      </c>
      <c r="C669" s="2" t="s">
        <v>3710</v>
      </c>
      <c r="D669" s="2" t="s">
        <v>13253</v>
      </c>
      <c r="E669" s="2" t="s">
        <v>3712</v>
      </c>
      <c r="F669" s="2"/>
      <c r="G669" s="2" t="s">
        <v>29</v>
      </c>
      <c r="H669" s="4">
        <v>0</v>
      </c>
      <c r="I669" s="2">
        <v>710000000</v>
      </c>
      <c r="J669" s="2" t="s">
        <v>11537</v>
      </c>
      <c r="K669" s="2" t="s">
        <v>6014</v>
      </c>
      <c r="L669" s="10" t="s">
        <v>1198</v>
      </c>
      <c r="M669" s="6" t="s">
        <v>32</v>
      </c>
      <c r="N669" s="2" t="s">
        <v>453</v>
      </c>
      <c r="O669" s="15" t="s">
        <v>3374</v>
      </c>
      <c r="P669" s="2">
        <v>796</v>
      </c>
      <c r="Q669" s="2" t="s">
        <v>41</v>
      </c>
      <c r="R669" s="2">
        <v>400</v>
      </c>
      <c r="S669" s="9">
        <v>0</v>
      </c>
      <c r="T669" s="9">
        <f t="shared" si="42"/>
        <v>0</v>
      </c>
      <c r="U669" s="9">
        <f t="shared" si="41"/>
        <v>0</v>
      </c>
      <c r="V669" s="2" t="s">
        <v>42</v>
      </c>
      <c r="W669" s="2">
        <v>2014</v>
      </c>
      <c r="X669" s="2"/>
    </row>
    <row r="670" spans="1:25" ht="31.5" customHeight="1" outlineLevel="1" x14ac:dyDescent="0.25">
      <c r="A670" s="2" t="s">
        <v>10973</v>
      </c>
      <c r="B670" s="3" t="s">
        <v>27</v>
      </c>
      <c r="C670" s="2" t="s">
        <v>3710</v>
      </c>
      <c r="D670" s="2" t="s">
        <v>13253</v>
      </c>
      <c r="E670" s="2" t="s">
        <v>3712</v>
      </c>
      <c r="F670" s="2"/>
      <c r="G670" s="2" t="s">
        <v>29</v>
      </c>
      <c r="H670" s="4">
        <v>0</v>
      </c>
      <c r="I670" s="2">
        <v>710000000</v>
      </c>
      <c r="J670" s="2" t="s">
        <v>11537</v>
      </c>
      <c r="K670" s="2" t="s">
        <v>6016</v>
      </c>
      <c r="L670" s="10" t="s">
        <v>1198</v>
      </c>
      <c r="M670" s="6" t="s">
        <v>32</v>
      </c>
      <c r="N670" s="2" t="s">
        <v>453</v>
      </c>
      <c r="O670" s="15" t="s">
        <v>3374</v>
      </c>
      <c r="P670" s="2">
        <v>796</v>
      </c>
      <c r="Q670" s="2" t="s">
        <v>41</v>
      </c>
      <c r="R670" s="2">
        <v>400</v>
      </c>
      <c r="S670" s="9">
        <v>100</v>
      </c>
      <c r="T670" s="9">
        <f t="shared" si="42"/>
        <v>40000</v>
      </c>
      <c r="U670" s="9">
        <f>T670*1.12</f>
        <v>44800.000000000007</v>
      </c>
      <c r="V670" s="2" t="s">
        <v>42</v>
      </c>
      <c r="W670" s="2">
        <v>2014</v>
      </c>
      <c r="X670" s="2">
        <v>11</v>
      </c>
    </row>
    <row r="671" spans="1:25" ht="63.75" outlineLevel="1" x14ac:dyDescent="0.25">
      <c r="A671" s="2" t="s">
        <v>2552</v>
      </c>
      <c r="B671" s="3" t="s">
        <v>27</v>
      </c>
      <c r="C671" s="2" t="s">
        <v>2926</v>
      </c>
      <c r="D671" s="2" t="s">
        <v>6132</v>
      </c>
      <c r="E671" s="2" t="s">
        <v>2318</v>
      </c>
      <c r="F671" s="2"/>
      <c r="G671" s="2" t="s">
        <v>29</v>
      </c>
      <c r="H671" s="4">
        <v>0</v>
      </c>
      <c r="I671" s="2">
        <v>710000000</v>
      </c>
      <c r="J671" s="2" t="s">
        <v>11537</v>
      </c>
      <c r="K671" s="2" t="s">
        <v>6014</v>
      </c>
      <c r="L671" s="10" t="s">
        <v>1198</v>
      </c>
      <c r="M671" s="6" t="s">
        <v>32</v>
      </c>
      <c r="N671" s="2" t="s">
        <v>453</v>
      </c>
      <c r="O671" s="15" t="s">
        <v>3374</v>
      </c>
      <c r="P671" s="2">
        <v>796</v>
      </c>
      <c r="Q671" s="2" t="s">
        <v>41</v>
      </c>
      <c r="R671" s="2">
        <v>60</v>
      </c>
      <c r="S671" s="9">
        <v>0</v>
      </c>
      <c r="T671" s="9">
        <f t="shared" si="42"/>
        <v>0</v>
      </c>
      <c r="U671" s="9">
        <f t="shared" si="41"/>
        <v>0</v>
      </c>
      <c r="V671" s="2" t="s">
        <v>42</v>
      </c>
      <c r="W671" s="2">
        <v>2014</v>
      </c>
      <c r="X671" s="2"/>
    </row>
    <row r="672" spans="1:25" ht="63.75" outlineLevel="1" x14ac:dyDescent="0.25">
      <c r="A672" s="2" t="s">
        <v>10974</v>
      </c>
      <c r="B672" s="3" t="s">
        <v>27</v>
      </c>
      <c r="C672" s="2" t="s">
        <v>2926</v>
      </c>
      <c r="D672" s="2" t="s">
        <v>6132</v>
      </c>
      <c r="E672" s="2" t="s">
        <v>2318</v>
      </c>
      <c r="F672" s="2"/>
      <c r="G672" s="2" t="s">
        <v>29</v>
      </c>
      <c r="H672" s="4">
        <v>0</v>
      </c>
      <c r="I672" s="2">
        <v>710000000</v>
      </c>
      <c r="J672" s="2" t="s">
        <v>11537</v>
      </c>
      <c r="K672" s="2" t="s">
        <v>6016</v>
      </c>
      <c r="L672" s="10" t="s">
        <v>1198</v>
      </c>
      <c r="M672" s="6" t="s">
        <v>32</v>
      </c>
      <c r="N672" s="2" t="s">
        <v>453</v>
      </c>
      <c r="O672" s="15" t="s">
        <v>3374</v>
      </c>
      <c r="P672" s="2">
        <v>796</v>
      </c>
      <c r="Q672" s="2" t="s">
        <v>41</v>
      </c>
      <c r="R672" s="2">
        <v>60</v>
      </c>
      <c r="S672" s="9">
        <v>350</v>
      </c>
      <c r="T672" s="9">
        <f t="shared" si="42"/>
        <v>21000</v>
      </c>
      <c r="U672" s="9">
        <f>T672*1.12</f>
        <v>23520.000000000004</v>
      </c>
      <c r="V672" s="2" t="s">
        <v>42</v>
      </c>
      <c r="W672" s="2">
        <v>2014</v>
      </c>
      <c r="X672" s="2">
        <v>11</v>
      </c>
    </row>
    <row r="673" spans="1:24" ht="63.75" outlineLevel="1" x14ac:dyDescent="0.25">
      <c r="A673" s="2" t="s">
        <v>2553</v>
      </c>
      <c r="B673" s="3" t="s">
        <v>27</v>
      </c>
      <c r="C673" s="96" t="s">
        <v>6154</v>
      </c>
      <c r="D673" s="97" t="s">
        <v>6155</v>
      </c>
      <c r="E673" s="97" t="s">
        <v>6156</v>
      </c>
      <c r="F673" s="2" t="s">
        <v>9969</v>
      </c>
      <c r="G673" s="2" t="s">
        <v>29</v>
      </c>
      <c r="H673" s="4">
        <v>0</v>
      </c>
      <c r="I673" s="2">
        <v>710000000</v>
      </c>
      <c r="J673" s="2" t="s">
        <v>11537</v>
      </c>
      <c r="K673" s="2" t="s">
        <v>6014</v>
      </c>
      <c r="L673" s="10" t="s">
        <v>1198</v>
      </c>
      <c r="M673" s="6" t="s">
        <v>32</v>
      </c>
      <c r="N673" s="2" t="s">
        <v>453</v>
      </c>
      <c r="O673" s="15" t="s">
        <v>3374</v>
      </c>
      <c r="P673" s="2">
        <v>166</v>
      </c>
      <c r="Q673" s="2" t="s">
        <v>1268</v>
      </c>
      <c r="R673" s="2">
        <v>100</v>
      </c>
      <c r="S673" s="9">
        <v>0</v>
      </c>
      <c r="T673" s="9">
        <f t="shared" si="42"/>
        <v>0</v>
      </c>
      <c r="U673" s="9">
        <f t="shared" si="41"/>
        <v>0</v>
      </c>
      <c r="V673" s="2" t="s">
        <v>42</v>
      </c>
      <c r="W673" s="2">
        <v>2014</v>
      </c>
      <c r="X673" s="2"/>
    </row>
    <row r="674" spans="1:24" ht="63.75" outlineLevel="1" x14ac:dyDescent="0.25">
      <c r="A674" s="2" t="s">
        <v>10975</v>
      </c>
      <c r="B674" s="3" t="s">
        <v>27</v>
      </c>
      <c r="C674" s="96" t="s">
        <v>6154</v>
      </c>
      <c r="D674" s="97" t="s">
        <v>6155</v>
      </c>
      <c r="E674" s="97" t="s">
        <v>6156</v>
      </c>
      <c r="F674" s="2" t="s">
        <v>9969</v>
      </c>
      <c r="G674" s="2" t="s">
        <v>29</v>
      </c>
      <c r="H674" s="4">
        <v>0</v>
      </c>
      <c r="I674" s="2">
        <v>710000000</v>
      </c>
      <c r="J674" s="2" t="s">
        <v>11537</v>
      </c>
      <c r="K674" s="2" t="s">
        <v>6016</v>
      </c>
      <c r="L674" s="10" t="s">
        <v>1198</v>
      </c>
      <c r="M674" s="6" t="s">
        <v>32</v>
      </c>
      <c r="N674" s="2" t="s">
        <v>453</v>
      </c>
      <c r="O674" s="15" t="s">
        <v>3374</v>
      </c>
      <c r="P674" s="2">
        <v>166</v>
      </c>
      <c r="Q674" s="2" t="s">
        <v>1268</v>
      </c>
      <c r="R674" s="2">
        <v>100</v>
      </c>
      <c r="S674" s="9">
        <v>350</v>
      </c>
      <c r="T674" s="9">
        <f t="shared" si="42"/>
        <v>35000</v>
      </c>
      <c r="U674" s="9">
        <f>T674*1.12</f>
        <v>39200.000000000007</v>
      </c>
      <c r="V674" s="2" t="s">
        <v>42</v>
      </c>
      <c r="W674" s="2">
        <v>2014</v>
      </c>
      <c r="X674" s="2">
        <v>11</v>
      </c>
    </row>
    <row r="675" spans="1:24" ht="63.75" outlineLevel="1" x14ac:dyDescent="0.25">
      <c r="A675" s="2" t="s">
        <v>2554</v>
      </c>
      <c r="B675" s="3" t="s">
        <v>27</v>
      </c>
      <c r="C675" s="10" t="s">
        <v>9192</v>
      </c>
      <c r="D675" s="10" t="s">
        <v>855</v>
      </c>
      <c r="E675" s="10" t="s">
        <v>9193</v>
      </c>
      <c r="F675" s="5" t="s">
        <v>2169</v>
      </c>
      <c r="G675" s="2" t="s">
        <v>350</v>
      </c>
      <c r="H675" s="4">
        <v>0</v>
      </c>
      <c r="I675" s="2">
        <v>710000000</v>
      </c>
      <c r="J675" s="2" t="s">
        <v>11537</v>
      </c>
      <c r="K675" s="14" t="s">
        <v>8576</v>
      </c>
      <c r="L675" s="5" t="s">
        <v>2170</v>
      </c>
      <c r="M675" s="2" t="s">
        <v>32</v>
      </c>
      <c r="N675" s="2" t="s">
        <v>453</v>
      </c>
      <c r="O675" s="15" t="s">
        <v>61</v>
      </c>
      <c r="P675" s="36" t="s">
        <v>857</v>
      </c>
      <c r="Q675" s="5" t="s">
        <v>6191</v>
      </c>
      <c r="R675" s="5">
        <v>100</v>
      </c>
      <c r="S675" s="9">
        <f>410/1.12</f>
        <v>366.07142857142856</v>
      </c>
      <c r="T675" s="9">
        <f t="shared" ref="T675:T698" si="43">S675*R675</f>
        <v>36607.142857142855</v>
      </c>
      <c r="U675" s="9">
        <f>T675*1.12</f>
        <v>41000</v>
      </c>
      <c r="V675" s="2" t="s">
        <v>42</v>
      </c>
      <c r="W675" s="2">
        <v>2014</v>
      </c>
      <c r="X675" s="2"/>
    </row>
    <row r="676" spans="1:24" ht="63.75" outlineLevel="1" x14ac:dyDescent="0.25">
      <c r="A676" s="2" t="s">
        <v>2555</v>
      </c>
      <c r="B676" s="3" t="s">
        <v>27</v>
      </c>
      <c r="C676" s="10" t="s">
        <v>2171</v>
      </c>
      <c r="D676" s="10" t="s">
        <v>6270</v>
      </c>
      <c r="E676" s="10" t="s">
        <v>6271</v>
      </c>
      <c r="F676" s="5" t="s">
        <v>2172</v>
      </c>
      <c r="G676" s="2" t="s">
        <v>350</v>
      </c>
      <c r="H676" s="4">
        <v>0</v>
      </c>
      <c r="I676" s="2">
        <v>710000000</v>
      </c>
      <c r="J676" s="2" t="s">
        <v>11537</v>
      </c>
      <c r="K676" s="14" t="s">
        <v>2483</v>
      </c>
      <c r="L676" s="5" t="s">
        <v>2170</v>
      </c>
      <c r="M676" s="2" t="s">
        <v>32</v>
      </c>
      <c r="N676" s="2" t="s">
        <v>453</v>
      </c>
      <c r="O676" s="15" t="s">
        <v>61</v>
      </c>
      <c r="P676" s="36" t="s">
        <v>40</v>
      </c>
      <c r="Q676" s="2" t="s">
        <v>41</v>
      </c>
      <c r="R676" s="5">
        <v>4</v>
      </c>
      <c r="S676" s="9">
        <f>53000/1.12</f>
        <v>47321.428571428565</v>
      </c>
      <c r="T676" s="9">
        <f t="shared" si="43"/>
        <v>189285.71428571426</v>
      </c>
      <c r="U676" s="9">
        <f t="shared" ref="U676:U810" si="44">T676*1.12</f>
        <v>212000</v>
      </c>
      <c r="V676" s="2" t="s">
        <v>42</v>
      </c>
      <c r="W676" s="2">
        <v>2014</v>
      </c>
      <c r="X676" s="2"/>
    </row>
    <row r="677" spans="1:24" ht="63.75" outlineLevel="1" x14ac:dyDescent="0.25">
      <c r="A677" s="2" t="s">
        <v>2556</v>
      </c>
      <c r="B677" s="3" t="s">
        <v>27</v>
      </c>
      <c r="C677" s="10" t="s">
        <v>2171</v>
      </c>
      <c r="D677" s="10" t="s">
        <v>6270</v>
      </c>
      <c r="E677" s="10" t="s">
        <v>6271</v>
      </c>
      <c r="F677" s="5" t="s">
        <v>9191</v>
      </c>
      <c r="G677" s="2" t="s">
        <v>350</v>
      </c>
      <c r="H677" s="4">
        <v>0</v>
      </c>
      <c r="I677" s="2">
        <v>710000000</v>
      </c>
      <c r="J677" s="2" t="s">
        <v>11537</v>
      </c>
      <c r="K677" s="14" t="s">
        <v>2483</v>
      </c>
      <c r="L677" s="5" t="s">
        <v>2170</v>
      </c>
      <c r="M677" s="2" t="s">
        <v>32</v>
      </c>
      <c r="N677" s="2" t="s">
        <v>453</v>
      </c>
      <c r="O677" s="15" t="s">
        <v>61</v>
      </c>
      <c r="P677" s="36" t="s">
        <v>40</v>
      </c>
      <c r="Q677" s="2" t="s">
        <v>41</v>
      </c>
      <c r="R677" s="5">
        <v>4</v>
      </c>
      <c r="S677" s="9">
        <f>53000/1.12</f>
        <v>47321.428571428565</v>
      </c>
      <c r="T677" s="9">
        <f t="shared" si="43"/>
        <v>189285.71428571426</v>
      </c>
      <c r="U677" s="9">
        <f t="shared" si="44"/>
        <v>212000</v>
      </c>
      <c r="V677" s="2" t="s">
        <v>42</v>
      </c>
      <c r="W677" s="2">
        <v>2014</v>
      </c>
      <c r="X677" s="2"/>
    </row>
    <row r="678" spans="1:24" ht="63.75" outlineLevel="1" x14ac:dyDescent="0.25">
      <c r="A678" s="2" t="s">
        <v>2557</v>
      </c>
      <c r="B678" s="3" t="s">
        <v>27</v>
      </c>
      <c r="C678" s="10" t="s">
        <v>9189</v>
      </c>
      <c r="D678" s="10" t="s">
        <v>855</v>
      </c>
      <c r="E678" s="10" t="s">
        <v>9190</v>
      </c>
      <c r="F678" s="5" t="s">
        <v>9188</v>
      </c>
      <c r="G678" s="2" t="s">
        <v>350</v>
      </c>
      <c r="H678" s="4">
        <v>0</v>
      </c>
      <c r="I678" s="2">
        <v>710000000</v>
      </c>
      <c r="J678" s="2" t="s">
        <v>11537</v>
      </c>
      <c r="K678" s="14" t="s">
        <v>8576</v>
      </c>
      <c r="L678" s="5" t="s">
        <v>2170</v>
      </c>
      <c r="M678" s="2" t="s">
        <v>32</v>
      </c>
      <c r="N678" s="2" t="s">
        <v>453</v>
      </c>
      <c r="O678" s="15" t="s">
        <v>61</v>
      </c>
      <c r="P678" s="36" t="s">
        <v>857</v>
      </c>
      <c r="Q678" s="5" t="s">
        <v>6191</v>
      </c>
      <c r="R678" s="5">
        <v>100</v>
      </c>
      <c r="S678" s="9">
        <f>2123/1.12</f>
        <v>1895.535714285714</v>
      </c>
      <c r="T678" s="9">
        <f t="shared" si="43"/>
        <v>189553.57142857139</v>
      </c>
      <c r="U678" s="9">
        <f t="shared" si="44"/>
        <v>212299.99999999997</v>
      </c>
      <c r="V678" s="2" t="s">
        <v>42</v>
      </c>
      <c r="W678" s="2">
        <v>2014</v>
      </c>
      <c r="X678" s="2"/>
    </row>
    <row r="679" spans="1:24" ht="63.75" outlineLevel="1" x14ac:dyDescent="0.25">
      <c r="A679" s="2" t="s">
        <v>2558</v>
      </c>
      <c r="B679" s="3" t="s">
        <v>27</v>
      </c>
      <c r="C679" s="10" t="s">
        <v>2171</v>
      </c>
      <c r="D679" s="10" t="s">
        <v>6270</v>
      </c>
      <c r="E679" s="10" t="s">
        <v>6271</v>
      </c>
      <c r="F679" s="5" t="s">
        <v>9191</v>
      </c>
      <c r="G679" s="2" t="s">
        <v>350</v>
      </c>
      <c r="H679" s="4">
        <v>0</v>
      </c>
      <c r="I679" s="2">
        <v>710000000</v>
      </c>
      <c r="J679" s="2" t="s">
        <v>11537</v>
      </c>
      <c r="K679" s="5" t="s">
        <v>2483</v>
      </c>
      <c r="L679" s="5" t="s">
        <v>2170</v>
      </c>
      <c r="M679" s="2" t="s">
        <v>32</v>
      </c>
      <c r="N679" s="2" t="s">
        <v>453</v>
      </c>
      <c r="O679" s="15" t="s">
        <v>61</v>
      </c>
      <c r="P679" s="36" t="s">
        <v>40</v>
      </c>
      <c r="Q679" s="2" t="s">
        <v>41</v>
      </c>
      <c r="R679" s="5">
        <v>4</v>
      </c>
      <c r="S679" s="9">
        <f>53000/1.12</f>
        <v>47321.428571428565</v>
      </c>
      <c r="T679" s="9">
        <f t="shared" si="43"/>
        <v>189285.71428571426</v>
      </c>
      <c r="U679" s="9">
        <f t="shared" si="44"/>
        <v>212000</v>
      </c>
      <c r="V679" s="2" t="s">
        <v>42</v>
      </c>
      <c r="W679" s="2">
        <v>2014</v>
      </c>
      <c r="X679" s="2"/>
    </row>
    <row r="680" spans="1:24" ht="63.75" outlineLevel="1" x14ac:dyDescent="0.25">
      <c r="A680" s="2" t="s">
        <v>2559</v>
      </c>
      <c r="B680" s="3" t="s">
        <v>27</v>
      </c>
      <c r="C680" s="43" t="s">
        <v>2173</v>
      </c>
      <c r="D680" s="10" t="s">
        <v>2878</v>
      </c>
      <c r="E680" s="10" t="s">
        <v>9194</v>
      </c>
      <c r="F680" s="5" t="s">
        <v>9195</v>
      </c>
      <c r="G680" s="2" t="s">
        <v>350</v>
      </c>
      <c r="H680" s="4">
        <v>0</v>
      </c>
      <c r="I680" s="2">
        <v>710000000</v>
      </c>
      <c r="J680" s="2" t="s">
        <v>11537</v>
      </c>
      <c r="K680" s="5" t="s">
        <v>4987</v>
      </c>
      <c r="L680" s="5" t="s">
        <v>2170</v>
      </c>
      <c r="M680" s="2" t="s">
        <v>32</v>
      </c>
      <c r="N680" s="2" t="s">
        <v>453</v>
      </c>
      <c r="O680" s="15" t="s">
        <v>61</v>
      </c>
      <c r="P680" s="2">
        <v>112</v>
      </c>
      <c r="Q680" s="2" t="s">
        <v>751</v>
      </c>
      <c r="R680" s="5">
        <v>160</v>
      </c>
      <c r="S680" s="9">
        <f>252/1.12</f>
        <v>224.99999999999997</v>
      </c>
      <c r="T680" s="9">
        <f t="shared" si="43"/>
        <v>35999.999999999993</v>
      </c>
      <c r="U680" s="9">
        <f t="shared" si="44"/>
        <v>40319.999999999993</v>
      </c>
      <c r="V680" s="2" t="s">
        <v>42</v>
      </c>
      <c r="W680" s="2">
        <v>2014</v>
      </c>
      <c r="X680" s="2"/>
    </row>
    <row r="681" spans="1:24" ht="63.75" outlineLevel="1" x14ac:dyDescent="0.25">
      <c r="A681" s="2" t="s">
        <v>2560</v>
      </c>
      <c r="B681" s="3" t="s">
        <v>27</v>
      </c>
      <c r="C681" s="43" t="s">
        <v>2174</v>
      </c>
      <c r="D681" s="10" t="s">
        <v>1759</v>
      </c>
      <c r="E681" s="10" t="s">
        <v>2177</v>
      </c>
      <c r="F681" s="5" t="s">
        <v>2177</v>
      </c>
      <c r="G681" s="2" t="s">
        <v>350</v>
      </c>
      <c r="H681" s="4">
        <v>0</v>
      </c>
      <c r="I681" s="2">
        <v>710000000</v>
      </c>
      <c r="J681" s="2" t="s">
        <v>11537</v>
      </c>
      <c r="K681" s="5" t="s">
        <v>6008</v>
      </c>
      <c r="L681" s="5" t="s">
        <v>2170</v>
      </c>
      <c r="M681" s="2" t="s">
        <v>32</v>
      </c>
      <c r="N681" s="2" t="s">
        <v>453</v>
      </c>
      <c r="O681" s="15" t="s">
        <v>61</v>
      </c>
      <c r="P681" s="2">
        <v>112</v>
      </c>
      <c r="Q681" s="2" t="s">
        <v>751</v>
      </c>
      <c r="R681" s="5">
        <v>90</v>
      </c>
      <c r="S681" s="9">
        <f>396/1.12</f>
        <v>353.57142857142856</v>
      </c>
      <c r="T681" s="9">
        <f t="shared" si="43"/>
        <v>31821.428571428569</v>
      </c>
      <c r="U681" s="9">
        <f t="shared" si="44"/>
        <v>35640</v>
      </c>
      <c r="V681" s="2" t="s">
        <v>42</v>
      </c>
      <c r="W681" s="2">
        <v>2014</v>
      </c>
      <c r="X681" s="2"/>
    </row>
    <row r="682" spans="1:24" ht="35.25" customHeight="1" outlineLevel="1" x14ac:dyDescent="0.25">
      <c r="A682" s="2" t="s">
        <v>2561</v>
      </c>
      <c r="B682" s="3" t="s">
        <v>27</v>
      </c>
      <c r="C682" s="96" t="s">
        <v>2178</v>
      </c>
      <c r="D682" s="10" t="s">
        <v>9196</v>
      </c>
      <c r="E682" s="10" t="s">
        <v>9197</v>
      </c>
      <c r="F682" s="5" t="s">
        <v>2179</v>
      </c>
      <c r="G682" s="2" t="s">
        <v>350</v>
      </c>
      <c r="H682" s="4">
        <v>0</v>
      </c>
      <c r="I682" s="2">
        <v>710000000</v>
      </c>
      <c r="J682" s="2" t="s">
        <v>11537</v>
      </c>
      <c r="K682" s="14" t="s">
        <v>6009</v>
      </c>
      <c r="L682" s="5" t="s">
        <v>2170</v>
      </c>
      <c r="M682" s="2" t="s">
        <v>32</v>
      </c>
      <c r="N682" s="2" t="s">
        <v>453</v>
      </c>
      <c r="O682" s="15" t="s">
        <v>61</v>
      </c>
      <c r="P682" s="2">
        <v>112</v>
      </c>
      <c r="Q682" s="2" t="s">
        <v>751</v>
      </c>
      <c r="R682" s="5">
        <v>51</v>
      </c>
      <c r="S682" s="9">
        <f>356/1.12</f>
        <v>317.85714285714283</v>
      </c>
      <c r="T682" s="9">
        <f t="shared" si="43"/>
        <v>16210.714285714284</v>
      </c>
      <c r="U682" s="9">
        <f t="shared" si="44"/>
        <v>18156</v>
      </c>
      <c r="V682" s="2" t="s">
        <v>42</v>
      </c>
      <c r="W682" s="2">
        <v>2014</v>
      </c>
      <c r="X682" s="2"/>
    </row>
    <row r="683" spans="1:24" ht="63.75" outlineLevel="1" x14ac:dyDescent="0.25">
      <c r="A683" s="2" t="s">
        <v>2562</v>
      </c>
      <c r="B683" s="3" t="s">
        <v>27</v>
      </c>
      <c r="C683" s="20" t="s">
        <v>10126</v>
      </c>
      <c r="D683" s="5" t="s">
        <v>4873</v>
      </c>
      <c r="E683" s="20" t="s">
        <v>10127</v>
      </c>
      <c r="F683" s="5" t="s">
        <v>10128</v>
      </c>
      <c r="G683" s="2" t="s">
        <v>343</v>
      </c>
      <c r="H683" s="4">
        <v>0</v>
      </c>
      <c r="I683" s="2">
        <v>710000000</v>
      </c>
      <c r="J683" s="2" t="s">
        <v>11537</v>
      </c>
      <c r="K683" s="14" t="s">
        <v>8542</v>
      </c>
      <c r="L683" s="5" t="s">
        <v>2170</v>
      </c>
      <c r="M683" s="2" t="s">
        <v>32</v>
      </c>
      <c r="N683" s="2" t="s">
        <v>453</v>
      </c>
      <c r="O683" s="15" t="s">
        <v>61</v>
      </c>
      <c r="P683" s="36" t="s">
        <v>40</v>
      </c>
      <c r="Q683" s="2" t="s">
        <v>41</v>
      </c>
      <c r="R683" s="5">
        <v>6</v>
      </c>
      <c r="S683" s="9">
        <v>16420</v>
      </c>
      <c r="T683" s="9">
        <f t="shared" si="43"/>
        <v>98520</v>
      </c>
      <c r="U683" s="9">
        <f t="shared" si="44"/>
        <v>110342.40000000001</v>
      </c>
      <c r="V683" s="2" t="s">
        <v>42</v>
      </c>
      <c r="W683" s="2">
        <v>2014</v>
      </c>
      <c r="X683" s="2"/>
    </row>
    <row r="684" spans="1:24" ht="63.75" outlineLevel="1" x14ac:dyDescent="0.25">
      <c r="A684" s="2" t="s">
        <v>2563</v>
      </c>
      <c r="B684" s="3" t="s">
        <v>27</v>
      </c>
      <c r="C684" s="20" t="s">
        <v>10129</v>
      </c>
      <c r="D684" s="5" t="s">
        <v>4873</v>
      </c>
      <c r="E684" s="20" t="s">
        <v>10130</v>
      </c>
      <c r="F684" s="5" t="s">
        <v>10131</v>
      </c>
      <c r="G684" s="2" t="s">
        <v>343</v>
      </c>
      <c r="H684" s="4">
        <v>0</v>
      </c>
      <c r="I684" s="2">
        <v>710000000</v>
      </c>
      <c r="J684" s="2" t="s">
        <v>11537</v>
      </c>
      <c r="K684" s="14" t="s">
        <v>8542</v>
      </c>
      <c r="L684" s="5" t="s">
        <v>2170</v>
      </c>
      <c r="M684" s="2" t="s">
        <v>32</v>
      </c>
      <c r="N684" s="2" t="s">
        <v>453</v>
      </c>
      <c r="O684" s="15" t="s">
        <v>61</v>
      </c>
      <c r="P684" s="36" t="s">
        <v>40</v>
      </c>
      <c r="Q684" s="2" t="s">
        <v>41</v>
      </c>
      <c r="R684" s="5">
        <v>8</v>
      </c>
      <c r="S684" s="9">
        <v>10344</v>
      </c>
      <c r="T684" s="9">
        <f t="shared" si="43"/>
        <v>82752</v>
      </c>
      <c r="U684" s="9">
        <f t="shared" si="44"/>
        <v>92682.240000000005</v>
      </c>
      <c r="V684" s="2" t="s">
        <v>42</v>
      </c>
      <c r="W684" s="2">
        <v>2014</v>
      </c>
      <c r="X684" s="2"/>
    </row>
    <row r="685" spans="1:24" ht="63.75" outlineLevel="1" x14ac:dyDescent="0.25">
      <c r="A685" s="2" t="s">
        <v>2564</v>
      </c>
      <c r="B685" s="3" t="s">
        <v>27</v>
      </c>
      <c r="C685" s="20" t="s">
        <v>10129</v>
      </c>
      <c r="D685" s="5" t="s">
        <v>4873</v>
      </c>
      <c r="E685" s="20" t="s">
        <v>10130</v>
      </c>
      <c r="F685" s="5" t="s">
        <v>10132</v>
      </c>
      <c r="G685" s="2" t="s">
        <v>343</v>
      </c>
      <c r="H685" s="4">
        <v>0</v>
      </c>
      <c r="I685" s="2">
        <v>710000000</v>
      </c>
      <c r="J685" s="2" t="s">
        <v>11537</v>
      </c>
      <c r="K685" s="14" t="s">
        <v>8542</v>
      </c>
      <c r="L685" s="5" t="s">
        <v>2170</v>
      </c>
      <c r="M685" s="2" t="s">
        <v>32</v>
      </c>
      <c r="N685" s="2" t="s">
        <v>453</v>
      </c>
      <c r="O685" s="15" t="s">
        <v>61</v>
      </c>
      <c r="P685" s="36" t="s">
        <v>40</v>
      </c>
      <c r="Q685" s="2" t="s">
        <v>41</v>
      </c>
      <c r="R685" s="5">
        <v>8</v>
      </c>
      <c r="S685" s="9">
        <v>9472</v>
      </c>
      <c r="T685" s="9">
        <f t="shared" si="43"/>
        <v>75776</v>
      </c>
      <c r="U685" s="9">
        <f t="shared" si="44"/>
        <v>84869.12000000001</v>
      </c>
      <c r="V685" s="2" t="s">
        <v>42</v>
      </c>
      <c r="W685" s="2">
        <v>2014</v>
      </c>
      <c r="X685" s="2"/>
    </row>
    <row r="686" spans="1:24" ht="63.75" outlineLevel="1" x14ac:dyDescent="0.25">
      <c r="A686" s="2" t="s">
        <v>2565</v>
      </c>
      <c r="B686" s="3" t="s">
        <v>27</v>
      </c>
      <c r="C686" s="20" t="s">
        <v>10133</v>
      </c>
      <c r="D686" s="5" t="s">
        <v>4873</v>
      </c>
      <c r="E686" s="20" t="s">
        <v>13252</v>
      </c>
      <c r="F686" s="5" t="s">
        <v>10134</v>
      </c>
      <c r="G686" s="2" t="s">
        <v>343</v>
      </c>
      <c r="H686" s="4">
        <v>0</v>
      </c>
      <c r="I686" s="2">
        <v>710000000</v>
      </c>
      <c r="J686" s="2" t="s">
        <v>11537</v>
      </c>
      <c r="K686" s="14" t="s">
        <v>8542</v>
      </c>
      <c r="L686" s="5" t="s">
        <v>2170</v>
      </c>
      <c r="M686" s="2" t="s">
        <v>32</v>
      </c>
      <c r="N686" s="2" t="s">
        <v>453</v>
      </c>
      <c r="O686" s="15" t="s">
        <v>61</v>
      </c>
      <c r="P686" s="36" t="s">
        <v>40</v>
      </c>
      <c r="Q686" s="2" t="s">
        <v>41</v>
      </c>
      <c r="R686" s="5">
        <v>8</v>
      </c>
      <c r="S686" s="9">
        <v>7400</v>
      </c>
      <c r="T686" s="9">
        <f>S686*R686</f>
        <v>59200</v>
      </c>
      <c r="U686" s="9">
        <f>T686*1.12</f>
        <v>66304</v>
      </c>
      <c r="V686" s="2" t="s">
        <v>42</v>
      </c>
      <c r="W686" s="2">
        <v>2014</v>
      </c>
      <c r="X686" s="2"/>
    </row>
    <row r="687" spans="1:24" ht="63.75" outlineLevel="1" x14ac:dyDescent="0.25">
      <c r="A687" s="2" t="s">
        <v>2566</v>
      </c>
      <c r="B687" s="3" t="s">
        <v>27</v>
      </c>
      <c r="C687" s="10" t="s">
        <v>8538</v>
      </c>
      <c r="D687" s="5" t="s">
        <v>4873</v>
      </c>
      <c r="E687" s="20" t="s">
        <v>8539</v>
      </c>
      <c r="F687" s="5" t="s">
        <v>10135</v>
      </c>
      <c r="G687" s="2" t="s">
        <v>343</v>
      </c>
      <c r="H687" s="4">
        <v>0</v>
      </c>
      <c r="I687" s="2">
        <v>710000000</v>
      </c>
      <c r="J687" s="2" t="s">
        <v>11537</v>
      </c>
      <c r="K687" s="14" t="s">
        <v>8543</v>
      </c>
      <c r="L687" s="5" t="s">
        <v>2170</v>
      </c>
      <c r="M687" s="2" t="s">
        <v>32</v>
      </c>
      <c r="N687" s="2" t="s">
        <v>453</v>
      </c>
      <c r="O687" s="15" t="s">
        <v>61</v>
      </c>
      <c r="P687" s="36" t="s">
        <v>40</v>
      </c>
      <c r="Q687" s="2" t="s">
        <v>41</v>
      </c>
      <c r="R687" s="5">
        <v>1</v>
      </c>
      <c r="S687" s="9">
        <v>242700</v>
      </c>
      <c r="T687" s="9">
        <f t="shared" si="43"/>
        <v>242700</v>
      </c>
      <c r="U687" s="9">
        <f t="shared" si="44"/>
        <v>271824</v>
      </c>
      <c r="V687" s="2" t="s">
        <v>42</v>
      </c>
      <c r="W687" s="2">
        <v>2014</v>
      </c>
      <c r="X687" s="2"/>
    </row>
    <row r="688" spans="1:24" ht="39" customHeight="1" outlineLevel="1" x14ac:dyDescent="0.25">
      <c r="A688" s="2" t="s">
        <v>2567</v>
      </c>
      <c r="B688" s="3" t="s">
        <v>27</v>
      </c>
      <c r="C688" s="10" t="s">
        <v>1230</v>
      </c>
      <c r="D688" s="10" t="s">
        <v>1231</v>
      </c>
      <c r="E688" s="10" t="s">
        <v>1232</v>
      </c>
      <c r="F688" s="42" t="s">
        <v>1232</v>
      </c>
      <c r="G688" s="10" t="s">
        <v>343</v>
      </c>
      <c r="H688" s="4">
        <v>0</v>
      </c>
      <c r="I688" s="2">
        <v>710000000</v>
      </c>
      <c r="J688" s="2" t="s">
        <v>11537</v>
      </c>
      <c r="K688" s="14" t="s">
        <v>2180</v>
      </c>
      <c r="L688" s="5" t="s">
        <v>2170</v>
      </c>
      <c r="M688" s="2" t="s">
        <v>32</v>
      </c>
      <c r="N688" s="2" t="s">
        <v>453</v>
      </c>
      <c r="O688" s="15" t="s">
        <v>61</v>
      </c>
      <c r="P688" s="2">
        <v>168</v>
      </c>
      <c r="Q688" s="10" t="s">
        <v>1233</v>
      </c>
      <c r="R688" s="5">
        <v>1.65</v>
      </c>
      <c r="S688" s="9">
        <v>132000</v>
      </c>
      <c r="T688" s="9">
        <f t="shared" si="43"/>
        <v>217800</v>
      </c>
      <c r="U688" s="9">
        <f t="shared" si="44"/>
        <v>243936.00000000003</v>
      </c>
      <c r="V688" s="2" t="s">
        <v>42</v>
      </c>
      <c r="W688" s="2">
        <v>2014</v>
      </c>
      <c r="X688" s="2"/>
    </row>
    <row r="689" spans="1:25" ht="63.75" outlineLevel="1" x14ac:dyDescent="0.25">
      <c r="A689" s="2" t="s">
        <v>2568</v>
      </c>
      <c r="B689" s="3" t="s">
        <v>27</v>
      </c>
      <c r="C689" s="19" t="s">
        <v>1806</v>
      </c>
      <c r="D689" s="10" t="s">
        <v>1807</v>
      </c>
      <c r="E689" s="10" t="s">
        <v>1808</v>
      </c>
      <c r="F689" s="5" t="s">
        <v>2181</v>
      </c>
      <c r="G689" s="2" t="s">
        <v>350</v>
      </c>
      <c r="H689" s="4">
        <v>0</v>
      </c>
      <c r="I689" s="2">
        <v>710000000</v>
      </c>
      <c r="J689" s="2" t="s">
        <v>11537</v>
      </c>
      <c r="K689" s="5" t="s">
        <v>2182</v>
      </c>
      <c r="L689" s="5" t="s">
        <v>2170</v>
      </c>
      <c r="M689" s="2" t="s">
        <v>32</v>
      </c>
      <c r="N689" s="2" t="s">
        <v>453</v>
      </c>
      <c r="O689" s="15" t="s">
        <v>61</v>
      </c>
      <c r="P689" s="36" t="s">
        <v>40</v>
      </c>
      <c r="Q689" s="2" t="s">
        <v>41</v>
      </c>
      <c r="R689" s="5">
        <v>2</v>
      </c>
      <c r="S689" s="9">
        <f>6000/1.12</f>
        <v>5357.1428571428569</v>
      </c>
      <c r="T689" s="9">
        <f t="shared" si="43"/>
        <v>10714.285714285714</v>
      </c>
      <c r="U689" s="9">
        <f t="shared" si="44"/>
        <v>12000</v>
      </c>
      <c r="V689" s="2" t="s">
        <v>42</v>
      </c>
      <c r="W689" s="2">
        <v>2014</v>
      </c>
      <c r="X689" s="2"/>
    </row>
    <row r="690" spans="1:25" ht="63.75" outlineLevel="1" x14ac:dyDescent="0.25">
      <c r="A690" s="2" t="s">
        <v>2569</v>
      </c>
      <c r="B690" s="3" t="s">
        <v>27</v>
      </c>
      <c r="C690" s="92" t="s">
        <v>2183</v>
      </c>
      <c r="D690" s="10" t="s">
        <v>1967</v>
      </c>
      <c r="E690" s="10" t="s">
        <v>3588</v>
      </c>
      <c r="F690" s="5" t="s">
        <v>2184</v>
      </c>
      <c r="G690" s="2" t="s">
        <v>350</v>
      </c>
      <c r="H690" s="4">
        <v>0</v>
      </c>
      <c r="I690" s="2">
        <v>710000000</v>
      </c>
      <c r="J690" s="2" t="s">
        <v>11537</v>
      </c>
      <c r="K690" s="5" t="s">
        <v>2182</v>
      </c>
      <c r="L690" s="5" t="s">
        <v>2170</v>
      </c>
      <c r="M690" s="2" t="s">
        <v>32</v>
      </c>
      <c r="N690" s="2" t="s">
        <v>453</v>
      </c>
      <c r="O690" s="15" t="s">
        <v>61</v>
      </c>
      <c r="P690" s="36" t="s">
        <v>40</v>
      </c>
      <c r="Q690" s="2" t="s">
        <v>41</v>
      </c>
      <c r="R690" s="5">
        <v>2</v>
      </c>
      <c r="S690" s="9">
        <v>0</v>
      </c>
      <c r="T690" s="9">
        <f t="shared" si="43"/>
        <v>0</v>
      </c>
      <c r="U690" s="9">
        <f t="shared" si="44"/>
        <v>0</v>
      </c>
      <c r="V690" s="2" t="s">
        <v>42</v>
      </c>
      <c r="W690" s="2">
        <v>2014</v>
      </c>
      <c r="X690" s="2"/>
    </row>
    <row r="691" spans="1:25" s="85" customFormat="1" ht="63.75" outlineLevel="1" x14ac:dyDescent="0.25">
      <c r="A691" s="2" t="s">
        <v>12210</v>
      </c>
      <c r="B691" s="2" t="s">
        <v>11501</v>
      </c>
      <c r="C691" s="92" t="s">
        <v>12211</v>
      </c>
      <c r="D691" s="10" t="s">
        <v>1967</v>
      </c>
      <c r="E691" s="10" t="s">
        <v>12212</v>
      </c>
      <c r="F691" s="5" t="s">
        <v>2184</v>
      </c>
      <c r="G691" s="2" t="s">
        <v>29</v>
      </c>
      <c r="H691" s="4">
        <v>0</v>
      </c>
      <c r="I691" s="2">
        <v>710000000</v>
      </c>
      <c r="J691" s="2" t="s">
        <v>11537</v>
      </c>
      <c r="K691" s="5" t="s">
        <v>6017</v>
      </c>
      <c r="L691" s="5" t="s">
        <v>2170</v>
      </c>
      <c r="M691" s="2" t="s">
        <v>32</v>
      </c>
      <c r="N691" s="2" t="s">
        <v>11021</v>
      </c>
      <c r="O691" s="15">
        <v>0</v>
      </c>
      <c r="P691" s="36" t="s">
        <v>40</v>
      </c>
      <c r="Q691" s="2" t="s">
        <v>41</v>
      </c>
      <c r="R691" s="5">
        <v>2</v>
      </c>
      <c r="S691" s="9">
        <f>4500/1.12</f>
        <v>4017.8571428571427</v>
      </c>
      <c r="T691" s="9">
        <f t="shared" si="43"/>
        <v>8035.7142857142853</v>
      </c>
      <c r="U691" s="9">
        <f t="shared" si="44"/>
        <v>9000</v>
      </c>
      <c r="V691" s="2" t="s">
        <v>42</v>
      </c>
      <c r="W691" s="2">
        <v>2014</v>
      </c>
      <c r="X691" s="92" t="s">
        <v>12236</v>
      </c>
    </row>
    <row r="692" spans="1:25" ht="63.75" outlineLevel="1" x14ac:dyDescent="0.25">
      <c r="A692" s="2" t="s">
        <v>2570</v>
      </c>
      <c r="B692" s="3" t="s">
        <v>27</v>
      </c>
      <c r="C692" s="92" t="s">
        <v>2185</v>
      </c>
      <c r="D692" s="10" t="s">
        <v>1968</v>
      </c>
      <c r="E692" s="10" t="s">
        <v>4884</v>
      </c>
      <c r="F692" s="5" t="s">
        <v>2186</v>
      </c>
      <c r="G692" s="2" t="s">
        <v>350</v>
      </c>
      <c r="H692" s="4">
        <v>0</v>
      </c>
      <c r="I692" s="2">
        <v>710000000</v>
      </c>
      <c r="J692" s="2" t="s">
        <v>11537</v>
      </c>
      <c r="K692" s="5" t="s">
        <v>2182</v>
      </c>
      <c r="L692" s="5" t="s">
        <v>2170</v>
      </c>
      <c r="M692" s="2" t="s">
        <v>32</v>
      </c>
      <c r="N692" s="2" t="s">
        <v>453</v>
      </c>
      <c r="O692" s="15" t="s">
        <v>61</v>
      </c>
      <c r="P692" s="36" t="s">
        <v>40</v>
      </c>
      <c r="Q692" s="2" t="s">
        <v>41</v>
      </c>
      <c r="R692" s="5">
        <v>1</v>
      </c>
      <c r="S692" s="9">
        <v>0</v>
      </c>
      <c r="T692" s="9">
        <f t="shared" si="43"/>
        <v>0</v>
      </c>
      <c r="U692" s="9">
        <f t="shared" si="44"/>
        <v>0</v>
      </c>
      <c r="V692" s="2" t="s">
        <v>42</v>
      </c>
      <c r="W692" s="2">
        <v>2014</v>
      </c>
      <c r="X692" s="2"/>
    </row>
    <row r="693" spans="1:25" s="85" customFormat="1" ht="63.75" outlineLevel="1" x14ac:dyDescent="0.25">
      <c r="A693" s="2" t="s">
        <v>12213</v>
      </c>
      <c r="B693" s="3" t="s">
        <v>27</v>
      </c>
      <c r="C693" s="92" t="s">
        <v>12214</v>
      </c>
      <c r="D693" s="10" t="s">
        <v>1968</v>
      </c>
      <c r="E693" s="10" t="s">
        <v>12212</v>
      </c>
      <c r="F693" s="5" t="s">
        <v>2186</v>
      </c>
      <c r="G693" s="2" t="s">
        <v>29</v>
      </c>
      <c r="H693" s="4">
        <v>0</v>
      </c>
      <c r="I693" s="2">
        <v>710000000</v>
      </c>
      <c r="J693" s="2" t="s">
        <v>11537</v>
      </c>
      <c r="K693" s="5" t="s">
        <v>6017</v>
      </c>
      <c r="L693" s="5" t="s">
        <v>2170</v>
      </c>
      <c r="M693" s="2" t="s">
        <v>32</v>
      </c>
      <c r="N693" s="2" t="s">
        <v>11021</v>
      </c>
      <c r="O693" s="15">
        <v>0</v>
      </c>
      <c r="P693" s="36" t="s">
        <v>40</v>
      </c>
      <c r="Q693" s="2" t="s">
        <v>41</v>
      </c>
      <c r="R693" s="5">
        <v>1</v>
      </c>
      <c r="S693" s="9">
        <f>3500/1.12</f>
        <v>3124.9999999999995</v>
      </c>
      <c r="T693" s="9">
        <f>S693*R693</f>
        <v>3124.9999999999995</v>
      </c>
      <c r="U693" s="9">
        <f>T693*1.12</f>
        <v>3500</v>
      </c>
      <c r="V693" s="2" t="s">
        <v>42</v>
      </c>
      <c r="W693" s="2">
        <v>2014</v>
      </c>
      <c r="X693" s="92" t="s">
        <v>12236</v>
      </c>
    </row>
    <row r="694" spans="1:25" ht="63.75" outlineLevel="1" x14ac:dyDescent="0.25">
      <c r="A694" s="2" t="s">
        <v>2571</v>
      </c>
      <c r="B694" s="3" t="s">
        <v>27</v>
      </c>
      <c r="C694" s="96" t="s">
        <v>2178</v>
      </c>
      <c r="D694" s="10" t="s">
        <v>9196</v>
      </c>
      <c r="E694" s="10" t="s">
        <v>9197</v>
      </c>
      <c r="F694" s="5" t="s">
        <v>9198</v>
      </c>
      <c r="G694" s="2" t="s">
        <v>350</v>
      </c>
      <c r="H694" s="4">
        <v>0</v>
      </c>
      <c r="I694" s="2">
        <v>710000000</v>
      </c>
      <c r="J694" s="2" t="s">
        <v>11537</v>
      </c>
      <c r="K694" s="5" t="s">
        <v>2182</v>
      </c>
      <c r="L694" s="5" t="s">
        <v>2170</v>
      </c>
      <c r="M694" s="2" t="s">
        <v>32</v>
      </c>
      <c r="N694" s="2" t="s">
        <v>453</v>
      </c>
      <c r="O694" s="15" t="s">
        <v>61</v>
      </c>
      <c r="P694" s="2">
        <v>112</v>
      </c>
      <c r="Q694" s="2" t="s">
        <v>751</v>
      </c>
      <c r="R694" s="5">
        <v>20</v>
      </c>
      <c r="S694" s="9">
        <f>1600/1.12</f>
        <v>1428.5714285714284</v>
      </c>
      <c r="T694" s="9">
        <v>0</v>
      </c>
      <c r="U694" s="9">
        <f t="shared" si="44"/>
        <v>0</v>
      </c>
      <c r="V694" s="2" t="s">
        <v>42</v>
      </c>
      <c r="W694" s="2">
        <v>2014</v>
      </c>
      <c r="X694" s="2"/>
    </row>
    <row r="695" spans="1:25" s="85" customFormat="1" ht="63.75" outlineLevel="1" x14ac:dyDescent="0.25">
      <c r="A695" s="2" t="s">
        <v>12223</v>
      </c>
      <c r="B695" s="3" t="s">
        <v>27</v>
      </c>
      <c r="C695" s="96" t="s">
        <v>2178</v>
      </c>
      <c r="D695" s="10" t="s">
        <v>9196</v>
      </c>
      <c r="E695" s="10" t="s">
        <v>9197</v>
      </c>
      <c r="F695" s="5" t="s">
        <v>9198</v>
      </c>
      <c r="G695" s="2" t="s">
        <v>29</v>
      </c>
      <c r="H695" s="4">
        <v>0</v>
      </c>
      <c r="I695" s="2">
        <v>710000000</v>
      </c>
      <c r="J695" s="2" t="s">
        <v>11537</v>
      </c>
      <c r="K695" s="5" t="s">
        <v>12224</v>
      </c>
      <c r="L695" s="5" t="s">
        <v>2170</v>
      </c>
      <c r="M695" s="2" t="s">
        <v>32</v>
      </c>
      <c r="N695" s="2" t="s">
        <v>11021</v>
      </c>
      <c r="O695" s="15">
        <v>0</v>
      </c>
      <c r="P695" s="2">
        <v>112</v>
      </c>
      <c r="Q695" s="2" t="s">
        <v>751</v>
      </c>
      <c r="R695" s="5">
        <v>20</v>
      </c>
      <c r="S695" s="9">
        <f>1600/1.12</f>
        <v>1428.5714285714284</v>
      </c>
      <c r="T695" s="9">
        <f t="shared" si="43"/>
        <v>28571.428571428569</v>
      </c>
      <c r="U695" s="9">
        <f t="shared" si="44"/>
        <v>32000</v>
      </c>
      <c r="V695" s="2" t="s">
        <v>42</v>
      </c>
      <c r="W695" s="2">
        <v>2014</v>
      </c>
      <c r="X695" s="92" t="s">
        <v>12025</v>
      </c>
    </row>
    <row r="696" spans="1:25" ht="63.75" outlineLevel="1" x14ac:dyDescent="0.25">
      <c r="A696" s="2" t="s">
        <v>2572</v>
      </c>
      <c r="B696" s="3" t="s">
        <v>27</v>
      </c>
      <c r="C696" s="111" t="s">
        <v>2187</v>
      </c>
      <c r="D696" s="10" t="s">
        <v>9199</v>
      </c>
      <c r="E696" s="10" t="s">
        <v>2188</v>
      </c>
      <c r="F696" s="5" t="s">
        <v>2188</v>
      </c>
      <c r="G696" s="2" t="s">
        <v>350</v>
      </c>
      <c r="H696" s="4">
        <v>0</v>
      </c>
      <c r="I696" s="2">
        <v>710000000</v>
      </c>
      <c r="J696" s="2" t="s">
        <v>11537</v>
      </c>
      <c r="K696" s="14" t="s">
        <v>6189</v>
      </c>
      <c r="L696" s="5" t="s">
        <v>2170</v>
      </c>
      <c r="M696" s="2" t="s">
        <v>32</v>
      </c>
      <c r="N696" s="2" t="s">
        <v>453</v>
      </c>
      <c r="O696" s="15" t="s">
        <v>61</v>
      </c>
      <c r="P696" s="36" t="s">
        <v>40</v>
      </c>
      <c r="Q696" s="2" t="s">
        <v>41</v>
      </c>
      <c r="R696" s="5">
        <v>4</v>
      </c>
      <c r="S696" s="9">
        <v>14464.29</v>
      </c>
      <c r="T696" s="9">
        <f t="shared" si="43"/>
        <v>57857.16</v>
      </c>
      <c r="U696" s="9">
        <f t="shared" si="44"/>
        <v>64800.01920000001</v>
      </c>
      <c r="V696" s="2" t="s">
        <v>42</v>
      </c>
      <c r="W696" s="2">
        <v>2014</v>
      </c>
      <c r="X696" s="2"/>
    </row>
    <row r="697" spans="1:25" ht="63.75" outlineLevel="1" x14ac:dyDescent="0.25">
      <c r="A697" s="2" t="s">
        <v>2573</v>
      </c>
      <c r="B697" s="3" t="s">
        <v>27</v>
      </c>
      <c r="C697" s="112" t="s">
        <v>2189</v>
      </c>
      <c r="D697" s="10" t="s">
        <v>3623</v>
      </c>
      <c r="E697" s="10" t="s">
        <v>9200</v>
      </c>
      <c r="F697" s="5" t="s">
        <v>2190</v>
      </c>
      <c r="G697" s="2" t="s">
        <v>350</v>
      </c>
      <c r="H697" s="4">
        <v>0</v>
      </c>
      <c r="I697" s="2">
        <v>710000000</v>
      </c>
      <c r="J697" s="2" t="s">
        <v>11537</v>
      </c>
      <c r="K697" s="5" t="s">
        <v>2191</v>
      </c>
      <c r="L697" s="5" t="s">
        <v>2170</v>
      </c>
      <c r="M697" s="2" t="s">
        <v>32</v>
      </c>
      <c r="N697" s="2" t="s">
        <v>453</v>
      </c>
      <c r="O697" s="15" t="s">
        <v>61</v>
      </c>
      <c r="P697" s="36" t="s">
        <v>40</v>
      </c>
      <c r="Q697" s="2" t="s">
        <v>41</v>
      </c>
      <c r="R697" s="5">
        <v>2</v>
      </c>
      <c r="S697" s="9">
        <f>4500/1.12</f>
        <v>4017.8571428571427</v>
      </c>
      <c r="T697" s="9">
        <f t="shared" si="43"/>
        <v>8035.7142857142853</v>
      </c>
      <c r="U697" s="9">
        <f t="shared" si="44"/>
        <v>9000</v>
      </c>
      <c r="V697" s="2" t="s">
        <v>42</v>
      </c>
      <c r="W697" s="2">
        <v>2014</v>
      </c>
      <c r="X697" s="2"/>
    </row>
    <row r="698" spans="1:25" ht="63.75" outlineLevel="1" x14ac:dyDescent="0.25">
      <c r="A698" s="2" t="s">
        <v>2574</v>
      </c>
      <c r="B698" s="3" t="s">
        <v>27</v>
      </c>
      <c r="C698" s="112" t="s">
        <v>2192</v>
      </c>
      <c r="D698" s="10" t="s">
        <v>848</v>
      </c>
      <c r="E698" s="10" t="s">
        <v>3679</v>
      </c>
      <c r="F698" s="5" t="s">
        <v>2193</v>
      </c>
      <c r="G698" s="2" t="s">
        <v>350</v>
      </c>
      <c r="H698" s="4">
        <v>0</v>
      </c>
      <c r="I698" s="2">
        <v>710000000</v>
      </c>
      <c r="J698" s="2" t="s">
        <v>11537</v>
      </c>
      <c r="K698" s="14" t="s">
        <v>6189</v>
      </c>
      <c r="L698" s="5" t="s">
        <v>2170</v>
      </c>
      <c r="M698" s="2" t="s">
        <v>32</v>
      </c>
      <c r="N698" s="2" t="s">
        <v>453</v>
      </c>
      <c r="O698" s="15" t="s">
        <v>61</v>
      </c>
      <c r="P698" s="36" t="s">
        <v>40</v>
      </c>
      <c r="Q698" s="2" t="s">
        <v>41</v>
      </c>
      <c r="R698" s="5">
        <v>20</v>
      </c>
      <c r="S698" s="9">
        <v>1000</v>
      </c>
      <c r="T698" s="9">
        <f t="shared" si="43"/>
        <v>20000</v>
      </c>
      <c r="U698" s="9">
        <f t="shared" si="44"/>
        <v>22400.000000000004</v>
      </c>
      <c r="V698" s="2" t="s">
        <v>42</v>
      </c>
      <c r="W698" s="2">
        <v>2014</v>
      </c>
      <c r="X698" s="2"/>
    </row>
    <row r="699" spans="1:25" ht="63.75" outlineLevel="1" x14ac:dyDescent="0.25">
      <c r="A699" s="2" t="s">
        <v>2575</v>
      </c>
      <c r="B699" s="3" t="s">
        <v>27</v>
      </c>
      <c r="C699" s="96" t="s">
        <v>2178</v>
      </c>
      <c r="D699" s="10" t="s">
        <v>9196</v>
      </c>
      <c r="E699" s="10" t="s">
        <v>9197</v>
      </c>
      <c r="F699" s="20" t="s">
        <v>2194</v>
      </c>
      <c r="G699" s="2" t="s">
        <v>350</v>
      </c>
      <c r="H699" s="4">
        <v>0</v>
      </c>
      <c r="I699" s="2">
        <v>710000000</v>
      </c>
      <c r="J699" s="2" t="s">
        <v>11537</v>
      </c>
      <c r="K699" s="14" t="s">
        <v>3766</v>
      </c>
      <c r="L699" s="5" t="s">
        <v>2170</v>
      </c>
      <c r="M699" s="2" t="s">
        <v>32</v>
      </c>
      <c r="N699" s="2" t="s">
        <v>453</v>
      </c>
      <c r="O699" s="15" t="s">
        <v>61</v>
      </c>
      <c r="P699" s="2">
        <v>112</v>
      </c>
      <c r="Q699" s="2" t="s">
        <v>751</v>
      </c>
      <c r="R699" s="5">
        <v>117.67700000000001</v>
      </c>
      <c r="S699" s="9">
        <f>356/1.12</f>
        <v>317.85714285714283</v>
      </c>
      <c r="T699" s="9">
        <v>0</v>
      </c>
      <c r="U699" s="9">
        <f t="shared" si="44"/>
        <v>0</v>
      </c>
      <c r="V699" s="2" t="s">
        <v>42</v>
      </c>
      <c r="W699" s="2">
        <v>2014</v>
      </c>
      <c r="X699" s="2"/>
    </row>
    <row r="700" spans="1:25" s="273" customFormat="1" ht="51" x14ac:dyDescent="0.25">
      <c r="A700" s="276" t="s">
        <v>13540</v>
      </c>
      <c r="B700" s="238" t="s">
        <v>27</v>
      </c>
      <c r="C700" s="307" t="s">
        <v>2178</v>
      </c>
      <c r="D700" s="275" t="s">
        <v>9196</v>
      </c>
      <c r="E700" s="275" t="s">
        <v>9197</v>
      </c>
      <c r="F700" s="242" t="s">
        <v>2194</v>
      </c>
      <c r="G700" s="276" t="s">
        <v>29</v>
      </c>
      <c r="H700" s="281">
        <v>0</v>
      </c>
      <c r="I700" s="276">
        <v>710000000</v>
      </c>
      <c r="J700" s="276" t="s">
        <v>1075</v>
      </c>
      <c r="K700" s="248" t="s">
        <v>3806</v>
      </c>
      <c r="L700" s="274" t="s">
        <v>2170</v>
      </c>
      <c r="M700" s="276" t="s">
        <v>32</v>
      </c>
      <c r="N700" s="276" t="s">
        <v>10994</v>
      </c>
      <c r="O700" s="285">
        <v>0</v>
      </c>
      <c r="P700" s="276">
        <v>112</v>
      </c>
      <c r="Q700" s="276" t="s">
        <v>751</v>
      </c>
      <c r="R700" s="274">
        <v>117.67700000000001</v>
      </c>
      <c r="S700" s="278">
        <v>317.85714285714283</v>
      </c>
      <c r="T700" s="278">
        <v>37404.474999999999</v>
      </c>
      <c r="U700" s="278">
        <v>41893.012000000002</v>
      </c>
      <c r="V700" s="276" t="s">
        <v>42</v>
      </c>
      <c r="W700" s="276">
        <v>2014</v>
      </c>
      <c r="X700" s="276" t="s">
        <v>11175</v>
      </c>
      <c r="Y700" s="290"/>
    </row>
    <row r="701" spans="1:25" ht="63.75" outlineLevel="1" x14ac:dyDescent="0.25">
      <c r="A701" s="2" t="s">
        <v>2576</v>
      </c>
      <c r="B701" s="3" t="s">
        <v>27</v>
      </c>
      <c r="C701" s="43" t="s">
        <v>2195</v>
      </c>
      <c r="D701" s="10" t="s">
        <v>9201</v>
      </c>
      <c r="E701" s="10" t="s">
        <v>9202</v>
      </c>
      <c r="F701" s="5" t="s">
        <v>2196</v>
      </c>
      <c r="G701" s="2" t="s">
        <v>350</v>
      </c>
      <c r="H701" s="4">
        <v>100</v>
      </c>
      <c r="I701" s="2">
        <v>710000000</v>
      </c>
      <c r="J701" s="2" t="s">
        <v>11537</v>
      </c>
      <c r="K701" s="14" t="s">
        <v>3806</v>
      </c>
      <c r="L701" s="5" t="s">
        <v>2170</v>
      </c>
      <c r="M701" s="2" t="s">
        <v>32</v>
      </c>
      <c r="N701" s="2" t="s">
        <v>453</v>
      </c>
      <c r="O701" s="15" t="s">
        <v>61</v>
      </c>
      <c r="P701" s="36" t="s">
        <v>40</v>
      </c>
      <c r="Q701" s="2" t="s">
        <v>41</v>
      </c>
      <c r="R701" s="5">
        <v>2000</v>
      </c>
      <c r="S701" s="9">
        <f>1.5/1.12</f>
        <v>1.3392857142857142</v>
      </c>
      <c r="T701" s="9">
        <f>S701*R701</f>
        <v>2678.5714285714284</v>
      </c>
      <c r="U701" s="9">
        <f t="shared" si="44"/>
        <v>3000</v>
      </c>
      <c r="V701" s="2" t="s">
        <v>42</v>
      </c>
      <c r="W701" s="2">
        <v>2014</v>
      </c>
      <c r="X701" s="2"/>
    </row>
    <row r="702" spans="1:25" ht="63.75" outlineLevel="1" x14ac:dyDescent="0.25">
      <c r="A702" s="2" t="s">
        <v>2577</v>
      </c>
      <c r="B702" s="3" t="s">
        <v>27</v>
      </c>
      <c r="C702" s="43" t="s">
        <v>2197</v>
      </c>
      <c r="D702" s="10" t="s">
        <v>9203</v>
      </c>
      <c r="E702" s="10" t="s">
        <v>9204</v>
      </c>
      <c r="F702" s="5" t="s">
        <v>2198</v>
      </c>
      <c r="G702" s="2" t="s">
        <v>350</v>
      </c>
      <c r="H702" s="4">
        <v>100</v>
      </c>
      <c r="I702" s="2">
        <v>710000000</v>
      </c>
      <c r="J702" s="2" t="s">
        <v>11537</v>
      </c>
      <c r="K702" s="14" t="s">
        <v>3806</v>
      </c>
      <c r="L702" s="5" t="s">
        <v>2170</v>
      </c>
      <c r="M702" s="2" t="s">
        <v>32</v>
      </c>
      <c r="N702" s="2" t="s">
        <v>453</v>
      </c>
      <c r="O702" s="15" t="s">
        <v>61</v>
      </c>
      <c r="P702" s="36" t="s">
        <v>40</v>
      </c>
      <c r="Q702" s="2" t="s">
        <v>41</v>
      </c>
      <c r="R702" s="5">
        <v>150</v>
      </c>
      <c r="S702" s="9">
        <v>7.18</v>
      </c>
      <c r="T702" s="9">
        <f t="shared" ref="T702:T809" si="45">S702*R702</f>
        <v>1077</v>
      </c>
      <c r="U702" s="9">
        <f t="shared" si="44"/>
        <v>1206.24</v>
      </c>
      <c r="V702" s="2" t="s">
        <v>42</v>
      </c>
      <c r="W702" s="2">
        <v>2014</v>
      </c>
      <c r="X702" s="2"/>
    </row>
    <row r="703" spans="1:25" ht="63.75" outlineLevel="1" x14ac:dyDescent="0.25">
      <c r="A703" s="2" t="s">
        <v>2578</v>
      </c>
      <c r="B703" s="3" t="s">
        <v>27</v>
      </c>
      <c r="C703" s="92" t="s">
        <v>2199</v>
      </c>
      <c r="D703" s="10" t="s">
        <v>6363</v>
      </c>
      <c r="E703" s="10" t="s">
        <v>9205</v>
      </c>
      <c r="F703" s="5" t="s">
        <v>9206</v>
      </c>
      <c r="G703" s="2" t="s">
        <v>350</v>
      </c>
      <c r="H703" s="4">
        <v>100</v>
      </c>
      <c r="I703" s="2">
        <v>710000000</v>
      </c>
      <c r="J703" s="2" t="s">
        <v>11537</v>
      </c>
      <c r="K703" s="14" t="s">
        <v>3806</v>
      </c>
      <c r="L703" s="5" t="s">
        <v>2170</v>
      </c>
      <c r="M703" s="2" t="s">
        <v>32</v>
      </c>
      <c r="N703" s="2" t="s">
        <v>453</v>
      </c>
      <c r="O703" s="15" t="s">
        <v>61</v>
      </c>
      <c r="P703" s="36" t="s">
        <v>40</v>
      </c>
      <c r="Q703" s="2" t="s">
        <v>41</v>
      </c>
      <c r="R703" s="5">
        <v>1</v>
      </c>
      <c r="S703" s="9">
        <f t="shared" ref="S703:S708" si="46">1700/1.12</f>
        <v>1517.8571428571427</v>
      </c>
      <c r="T703" s="9">
        <f>S703*R703</f>
        <v>1517.8571428571427</v>
      </c>
      <c r="U703" s="9">
        <f>T703*1.12</f>
        <v>1700</v>
      </c>
      <c r="V703" s="2" t="s">
        <v>42</v>
      </c>
      <c r="W703" s="2">
        <v>2014</v>
      </c>
      <c r="X703" s="2"/>
    </row>
    <row r="704" spans="1:25" ht="63.75" outlineLevel="1" x14ac:dyDescent="0.25">
      <c r="A704" s="2" t="s">
        <v>2579</v>
      </c>
      <c r="B704" s="3" t="s">
        <v>27</v>
      </c>
      <c r="C704" s="92" t="s">
        <v>2199</v>
      </c>
      <c r="D704" s="10" t="s">
        <v>6363</v>
      </c>
      <c r="E704" s="10" t="s">
        <v>9205</v>
      </c>
      <c r="F704" s="5" t="s">
        <v>9207</v>
      </c>
      <c r="G704" s="2" t="s">
        <v>350</v>
      </c>
      <c r="H704" s="4">
        <v>100</v>
      </c>
      <c r="I704" s="2">
        <v>710000000</v>
      </c>
      <c r="J704" s="2" t="s">
        <v>11537</v>
      </c>
      <c r="K704" s="14" t="s">
        <v>3806</v>
      </c>
      <c r="L704" s="5" t="s">
        <v>2170</v>
      </c>
      <c r="M704" s="2" t="s">
        <v>32</v>
      </c>
      <c r="N704" s="2" t="s">
        <v>453</v>
      </c>
      <c r="O704" s="15" t="s">
        <v>61</v>
      </c>
      <c r="P704" s="36" t="s">
        <v>40</v>
      </c>
      <c r="Q704" s="2" t="s">
        <v>41</v>
      </c>
      <c r="R704" s="5">
        <v>1</v>
      </c>
      <c r="S704" s="9">
        <f t="shared" si="46"/>
        <v>1517.8571428571427</v>
      </c>
      <c r="T704" s="9">
        <f>S704*R704</f>
        <v>1517.8571428571427</v>
      </c>
      <c r="U704" s="9">
        <f>T704*1.12</f>
        <v>1700</v>
      </c>
      <c r="V704" s="2" t="s">
        <v>42</v>
      </c>
      <c r="W704" s="2">
        <v>2014</v>
      </c>
      <c r="X704" s="2"/>
    </row>
    <row r="705" spans="1:25" ht="63.75" outlineLevel="1" x14ac:dyDescent="0.25">
      <c r="A705" s="2" t="s">
        <v>2580</v>
      </c>
      <c r="B705" s="3" t="s">
        <v>27</v>
      </c>
      <c r="C705" s="92" t="s">
        <v>2199</v>
      </c>
      <c r="D705" s="10" t="s">
        <v>6363</v>
      </c>
      <c r="E705" s="10" t="s">
        <v>9205</v>
      </c>
      <c r="F705" s="5" t="s">
        <v>9208</v>
      </c>
      <c r="G705" s="2" t="s">
        <v>350</v>
      </c>
      <c r="H705" s="4">
        <v>100</v>
      </c>
      <c r="I705" s="2">
        <v>710000000</v>
      </c>
      <c r="J705" s="2" t="s">
        <v>11537</v>
      </c>
      <c r="K705" s="14" t="s">
        <v>3806</v>
      </c>
      <c r="L705" s="5" t="s">
        <v>2170</v>
      </c>
      <c r="M705" s="2" t="s">
        <v>32</v>
      </c>
      <c r="N705" s="2" t="s">
        <v>453</v>
      </c>
      <c r="O705" s="15" t="s">
        <v>61</v>
      </c>
      <c r="P705" s="36" t="s">
        <v>40</v>
      </c>
      <c r="Q705" s="2" t="s">
        <v>41</v>
      </c>
      <c r="R705" s="5">
        <v>1</v>
      </c>
      <c r="S705" s="9">
        <f t="shared" si="46"/>
        <v>1517.8571428571427</v>
      </c>
      <c r="T705" s="9">
        <f>S705*R705</f>
        <v>1517.8571428571427</v>
      </c>
      <c r="U705" s="9">
        <f>T705*1.12</f>
        <v>1700</v>
      </c>
      <c r="V705" s="2" t="s">
        <v>42</v>
      </c>
      <c r="W705" s="2">
        <v>2014</v>
      </c>
      <c r="X705" s="2"/>
    </row>
    <row r="706" spans="1:25" ht="63.75" outlineLevel="1" x14ac:dyDescent="0.25">
      <c r="A706" s="2" t="s">
        <v>2581</v>
      </c>
      <c r="B706" s="3" t="s">
        <v>27</v>
      </c>
      <c r="C706" s="92" t="s">
        <v>2199</v>
      </c>
      <c r="D706" s="10" t="s">
        <v>6363</v>
      </c>
      <c r="E706" s="10" t="s">
        <v>9205</v>
      </c>
      <c r="F706" s="5" t="s">
        <v>2201</v>
      </c>
      <c r="G706" s="2" t="s">
        <v>350</v>
      </c>
      <c r="H706" s="4">
        <v>100</v>
      </c>
      <c r="I706" s="2">
        <v>710000000</v>
      </c>
      <c r="J706" s="2" t="s">
        <v>11537</v>
      </c>
      <c r="K706" s="14" t="s">
        <v>3806</v>
      </c>
      <c r="L706" s="5" t="s">
        <v>2170</v>
      </c>
      <c r="M706" s="2" t="s">
        <v>32</v>
      </c>
      <c r="N706" s="2" t="s">
        <v>453</v>
      </c>
      <c r="O706" s="15" t="s">
        <v>61</v>
      </c>
      <c r="P706" s="36" t="s">
        <v>40</v>
      </c>
      <c r="Q706" s="2" t="s">
        <v>41</v>
      </c>
      <c r="R706" s="5">
        <v>1</v>
      </c>
      <c r="S706" s="9">
        <f t="shared" si="46"/>
        <v>1517.8571428571427</v>
      </c>
      <c r="T706" s="9">
        <f t="shared" si="45"/>
        <v>1517.8571428571427</v>
      </c>
      <c r="U706" s="9">
        <f t="shared" si="44"/>
        <v>1700</v>
      </c>
      <c r="V706" s="2" t="s">
        <v>42</v>
      </c>
      <c r="W706" s="2">
        <v>2014</v>
      </c>
      <c r="X706" s="2"/>
    </row>
    <row r="707" spans="1:25" ht="63.75" outlineLevel="1" x14ac:dyDescent="0.25">
      <c r="A707" s="2" t="s">
        <v>2582</v>
      </c>
      <c r="B707" s="3" t="s">
        <v>27</v>
      </c>
      <c r="C707" s="92" t="s">
        <v>2199</v>
      </c>
      <c r="D707" s="10" t="s">
        <v>6363</v>
      </c>
      <c r="E707" s="10" t="s">
        <v>9205</v>
      </c>
      <c r="F707" s="5" t="s">
        <v>9209</v>
      </c>
      <c r="G707" s="2" t="s">
        <v>350</v>
      </c>
      <c r="H707" s="4">
        <v>100</v>
      </c>
      <c r="I707" s="2">
        <v>710000000</v>
      </c>
      <c r="J707" s="2" t="s">
        <v>11537</v>
      </c>
      <c r="K707" s="14" t="s">
        <v>3806</v>
      </c>
      <c r="L707" s="5" t="s">
        <v>2170</v>
      </c>
      <c r="M707" s="2" t="s">
        <v>32</v>
      </c>
      <c r="N707" s="2" t="s">
        <v>453</v>
      </c>
      <c r="O707" s="15" t="s">
        <v>61</v>
      </c>
      <c r="P707" s="36" t="s">
        <v>40</v>
      </c>
      <c r="Q707" s="2" t="s">
        <v>41</v>
      </c>
      <c r="R707" s="5">
        <v>1</v>
      </c>
      <c r="S707" s="9">
        <f t="shared" si="46"/>
        <v>1517.8571428571427</v>
      </c>
      <c r="T707" s="9">
        <f>S707*R707</f>
        <v>1517.8571428571427</v>
      </c>
      <c r="U707" s="9">
        <f>T707*1.12</f>
        <v>1700</v>
      </c>
      <c r="V707" s="2" t="s">
        <v>42</v>
      </c>
      <c r="W707" s="2">
        <v>2014</v>
      </c>
      <c r="X707" s="2"/>
    </row>
    <row r="708" spans="1:25" ht="63.75" outlineLevel="1" x14ac:dyDescent="0.25">
      <c r="A708" s="2" t="s">
        <v>2583</v>
      </c>
      <c r="B708" s="3" t="s">
        <v>27</v>
      </c>
      <c r="C708" s="92" t="s">
        <v>2199</v>
      </c>
      <c r="D708" s="10" t="s">
        <v>6363</v>
      </c>
      <c r="E708" s="10" t="s">
        <v>9205</v>
      </c>
      <c r="F708" s="5" t="s">
        <v>9210</v>
      </c>
      <c r="G708" s="2" t="s">
        <v>350</v>
      </c>
      <c r="H708" s="4">
        <v>100</v>
      </c>
      <c r="I708" s="2">
        <v>710000000</v>
      </c>
      <c r="J708" s="2" t="s">
        <v>11537</v>
      </c>
      <c r="K708" s="14" t="s">
        <v>3806</v>
      </c>
      <c r="L708" s="5" t="s">
        <v>2170</v>
      </c>
      <c r="M708" s="2" t="s">
        <v>32</v>
      </c>
      <c r="N708" s="2" t="s">
        <v>453</v>
      </c>
      <c r="O708" s="15" t="s">
        <v>61</v>
      </c>
      <c r="P708" s="36" t="s">
        <v>40</v>
      </c>
      <c r="Q708" s="2" t="s">
        <v>41</v>
      </c>
      <c r="R708" s="5">
        <v>1</v>
      </c>
      <c r="S708" s="9">
        <f t="shared" si="46"/>
        <v>1517.8571428571427</v>
      </c>
      <c r="T708" s="9">
        <f>S708*R708</f>
        <v>1517.8571428571427</v>
      </c>
      <c r="U708" s="9">
        <f>T708*1.12</f>
        <v>1700</v>
      </c>
      <c r="V708" s="2" t="s">
        <v>42</v>
      </c>
      <c r="W708" s="2">
        <v>2014</v>
      </c>
      <c r="X708" s="2"/>
    </row>
    <row r="709" spans="1:25" ht="63.75" outlineLevel="1" x14ac:dyDescent="0.25">
      <c r="A709" s="2" t="s">
        <v>2584</v>
      </c>
      <c r="B709" s="3" t="s">
        <v>27</v>
      </c>
      <c r="C709" s="92" t="s">
        <v>2199</v>
      </c>
      <c r="D709" s="10" t="s">
        <v>6363</v>
      </c>
      <c r="E709" s="10" t="s">
        <v>9205</v>
      </c>
      <c r="F709" s="5" t="s">
        <v>9212</v>
      </c>
      <c r="G709" s="2" t="s">
        <v>350</v>
      </c>
      <c r="H709" s="4">
        <v>100</v>
      </c>
      <c r="I709" s="2">
        <v>710000000</v>
      </c>
      <c r="J709" s="2" t="s">
        <v>11537</v>
      </c>
      <c r="K709" s="14" t="s">
        <v>3806</v>
      </c>
      <c r="L709" s="5" t="s">
        <v>2170</v>
      </c>
      <c r="M709" s="2" t="s">
        <v>32</v>
      </c>
      <c r="N709" s="2" t="s">
        <v>453</v>
      </c>
      <c r="O709" s="15" t="s">
        <v>61</v>
      </c>
      <c r="P709" s="36" t="s">
        <v>40</v>
      </c>
      <c r="Q709" s="2" t="s">
        <v>41</v>
      </c>
      <c r="R709" s="5">
        <v>1</v>
      </c>
      <c r="S709" s="9">
        <f>1400/1.12</f>
        <v>1249.9999999999998</v>
      </c>
      <c r="T709" s="9">
        <f t="shared" si="45"/>
        <v>1249.9999999999998</v>
      </c>
      <c r="U709" s="9">
        <f t="shared" si="44"/>
        <v>1399.9999999999998</v>
      </c>
      <c r="V709" s="2" t="s">
        <v>42</v>
      </c>
      <c r="W709" s="2">
        <v>2014</v>
      </c>
      <c r="X709" s="2"/>
    </row>
    <row r="710" spans="1:25" ht="63.75" outlineLevel="1" x14ac:dyDescent="0.25">
      <c r="A710" s="2" t="s">
        <v>2585</v>
      </c>
      <c r="B710" s="3" t="s">
        <v>27</v>
      </c>
      <c r="C710" s="43" t="s">
        <v>2208</v>
      </c>
      <c r="D710" s="10" t="s">
        <v>9112</v>
      </c>
      <c r="E710" s="10" t="s">
        <v>10623</v>
      </c>
      <c r="F710" s="5" t="s">
        <v>9211</v>
      </c>
      <c r="G710" s="2" t="s">
        <v>350</v>
      </c>
      <c r="H710" s="4">
        <v>100</v>
      </c>
      <c r="I710" s="2">
        <v>710000000</v>
      </c>
      <c r="J710" s="2" t="s">
        <v>11537</v>
      </c>
      <c r="K710" s="14" t="s">
        <v>3806</v>
      </c>
      <c r="L710" s="5" t="s">
        <v>2170</v>
      </c>
      <c r="M710" s="2" t="s">
        <v>32</v>
      </c>
      <c r="N710" s="2" t="s">
        <v>453</v>
      </c>
      <c r="O710" s="15" t="s">
        <v>61</v>
      </c>
      <c r="P710" s="36" t="s">
        <v>40</v>
      </c>
      <c r="Q710" s="2" t="s">
        <v>41</v>
      </c>
      <c r="R710" s="5">
        <v>4</v>
      </c>
      <c r="S710" s="9">
        <f>1400/1.12</f>
        <v>1249.9999999999998</v>
      </c>
      <c r="T710" s="9">
        <f>S710*R710</f>
        <v>4999.9999999999991</v>
      </c>
      <c r="U710" s="9">
        <f>T710*1.12</f>
        <v>5599.9999999999991</v>
      </c>
      <c r="V710" s="2" t="s">
        <v>42</v>
      </c>
      <c r="W710" s="2">
        <v>2014</v>
      </c>
      <c r="X710" s="2"/>
    </row>
    <row r="711" spans="1:25" ht="89.25" outlineLevel="1" x14ac:dyDescent="0.25">
      <c r="A711" s="2" t="s">
        <v>2586</v>
      </c>
      <c r="B711" s="3" t="s">
        <v>27</v>
      </c>
      <c r="C711" s="20" t="s">
        <v>10136</v>
      </c>
      <c r="D711" s="10" t="s">
        <v>9858</v>
      </c>
      <c r="E711" s="20" t="s">
        <v>10137</v>
      </c>
      <c r="F711" s="20" t="s">
        <v>10137</v>
      </c>
      <c r="G711" s="2" t="s">
        <v>29</v>
      </c>
      <c r="H711" s="4">
        <v>0</v>
      </c>
      <c r="I711" s="2">
        <v>710000000</v>
      </c>
      <c r="J711" s="2" t="s">
        <v>11537</v>
      </c>
      <c r="K711" s="14" t="s">
        <v>6014</v>
      </c>
      <c r="L711" s="5" t="s">
        <v>2170</v>
      </c>
      <c r="M711" s="2" t="s">
        <v>32</v>
      </c>
      <c r="N711" s="2" t="s">
        <v>453</v>
      </c>
      <c r="O711" s="15" t="s">
        <v>61</v>
      </c>
      <c r="P711" s="36" t="s">
        <v>40</v>
      </c>
      <c r="Q711" s="2" t="s">
        <v>41</v>
      </c>
      <c r="R711" s="5">
        <v>100</v>
      </c>
      <c r="S711" s="9">
        <v>5400</v>
      </c>
      <c r="T711" s="9">
        <f>S711*R711</f>
        <v>540000</v>
      </c>
      <c r="U711" s="9">
        <f>T711*1.12</f>
        <v>604800</v>
      </c>
      <c r="V711" s="2" t="s">
        <v>42</v>
      </c>
      <c r="W711" s="2">
        <v>2014</v>
      </c>
      <c r="X711" s="2"/>
    </row>
    <row r="712" spans="1:25" ht="63.75" outlineLevel="1" x14ac:dyDescent="0.25">
      <c r="A712" s="2" t="s">
        <v>2587</v>
      </c>
      <c r="B712" s="3" t="s">
        <v>27</v>
      </c>
      <c r="C712" s="20" t="s">
        <v>10138</v>
      </c>
      <c r="D712" s="10" t="s">
        <v>10139</v>
      </c>
      <c r="E712" s="20" t="s">
        <v>10140</v>
      </c>
      <c r="F712" s="20" t="s">
        <v>10141</v>
      </c>
      <c r="G712" s="2" t="s">
        <v>29</v>
      </c>
      <c r="H712" s="4">
        <v>0</v>
      </c>
      <c r="I712" s="2">
        <v>710000000</v>
      </c>
      <c r="J712" s="2" t="s">
        <v>11537</v>
      </c>
      <c r="K712" s="14" t="s">
        <v>3765</v>
      </c>
      <c r="L712" s="5" t="s">
        <v>2170</v>
      </c>
      <c r="M712" s="2" t="s">
        <v>32</v>
      </c>
      <c r="N712" s="2" t="s">
        <v>453</v>
      </c>
      <c r="O712" s="15" t="s">
        <v>61</v>
      </c>
      <c r="P712" s="36" t="s">
        <v>1837</v>
      </c>
      <c r="Q712" s="5" t="s">
        <v>1838</v>
      </c>
      <c r="R712" s="5">
        <v>1</v>
      </c>
      <c r="S712" s="9">
        <v>830000</v>
      </c>
      <c r="T712" s="9">
        <f>S712*R712</f>
        <v>830000</v>
      </c>
      <c r="U712" s="9">
        <f>T712*1.12</f>
        <v>929600.00000000012</v>
      </c>
      <c r="V712" s="2" t="s">
        <v>42</v>
      </c>
      <c r="W712" s="2">
        <v>2014</v>
      </c>
      <c r="X712" s="2"/>
    </row>
    <row r="713" spans="1:25" ht="63.75" outlineLevel="1" x14ac:dyDescent="0.25">
      <c r="A713" s="2" t="s">
        <v>2588</v>
      </c>
      <c r="B713" s="3" t="s">
        <v>27</v>
      </c>
      <c r="C713" s="113" t="s">
        <v>2210</v>
      </c>
      <c r="D713" s="10" t="s">
        <v>3604</v>
      </c>
      <c r="E713" s="10" t="s">
        <v>9213</v>
      </c>
      <c r="F713" s="114" t="s">
        <v>9214</v>
      </c>
      <c r="G713" s="2" t="s">
        <v>29</v>
      </c>
      <c r="H713" s="4">
        <v>0</v>
      </c>
      <c r="I713" s="2">
        <v>710000000</v>
      </c>
      <c r="J713" s="2" t="s">
        <v>11537</v>
      </c>
      <c r="K713" s="14" t="s">
        <v>8554</v>
      </c>
      <c r="L713" s="5" t="s">
        <v>2170</v>
      </c>
      <c r="M713" s="2" t="s">
        <v>32</v>
      </c>
      <c r="N713" s="2" t="s">
        <v>453</v>
      </c>
      <c r="O713" s="15" t="s">
        <v>61</v>
      </c>
      <c r="P713" s="36" t="s">
        <v>40</v>
      </c>
      <c r="Q713" s="2" t="s">
        <v>41</v>
      </c>
      <c r="R713" s="5">
        <v>53</v>
      </c>
      <c r="S713" s="9">
        <v>5400</v>
      </c>
      <c r="T713" s="9">
        <f t="shared" si="45"/>
        <v>286200</v>
      </c>
      <c r="U713" s="9">
        <f t="shared" si="44"/>
        <v>320544.00000000006</v>
      </c>
      <c r="V713" s="2" t="s">
        <v>42</v>
      </c>
      <c r="W713" s="2">
        <v>2014</v>
      </c>
      <c r="X713" s="2"/>
    </row>
    <row r="714" spans="1:25" ht="63.75" outlineLevel="1" x14ac:dyDescent="0.25">
      <c r="A714" s="2" t="s">
        <v>2589</v>
      </c>
      <c r="B714" s="3" t="s">
        <v>27</v>
      </c>
      <c r="C714" s="10" t="s">
        <v>9215</v>
      </c>
      <c r="D714" s="10" t="s">
        <v>4975</v>
      </c>
      <c r="E714" s="10" t="s">
        <v>9216</v>
      </c>
      <c r="F714" s="5" t="s">
        <v>2211</v>
      </c>
      <c r="G714" s="2" t="s">
        <v>350</v>
      </c>
      <c r="H714" s="4">
        <v>0</v>
      </c>
      <c r="I714" s="2">
        <v>710000000</v>
      </c>
      <c r="J714" s="2" t="s">
        <v>11537</v>
      </c>
      <c r="K714" s="14" t="s">
        <v>6189</v>
      </c>
      <c r="L714" s="5" t="s">
        <v>2170</v>
      </c>
      <c r="M714" s="2" t="s">
        <v>32</v>
      </c>
      <c r="N714" s="2" t="s">
        <v>453</v>
      </c>
      <c r="O714" s="15" t="s">
        <v>61</v>
      </c>
      <c r="P714" s="36" t="s">
        <v>824</v>
      </c>
      <c r="Q714" s="5" t="s">
        <v>1268</v>
      </c>
      <c r="R714" s="5">
        <v>15</v>
      </c>
      <c r="S714" s="9">
        <f>650/1.12</f>
        <v>580.35714285714278</v>
      </c>
      <c r="T714" s="9">
        <v>0</v>
      </c>
      <c r="U714" s="9">
        <f t="shared" si="44"/>
        <v>0</v>
      </c>
      <c r="V714" s="2" t="s">
        <v>42</v>
      </c>
      <c r="W714" s="2">
        <v>2014</v>
      </c>
      <c r="X714" s="2"/>
    </row>
    <row r="715" spans="1:25" s="273" customFormat="1" ht="51" x14ac:dyDescent="0.25">
      <c r="A715" s="276" t="s">
        <v>13541</v>
      </c>
      <c r="B715" s="238" t="s">
        <v>27</v>
      </c>
      <c r="C715" s="275" t="s">
        <v>9215</v>
      </c>
      <c r="D715" s="275" t="s">
        <v>4975</v>
      </c>
      <c r="E715" s="275" t="s">
        <v>9216</v>
      </c>
      <c r="F715" s="274" t="s">
        <v>2211</v>
      </c>
      <c r="G715" s="276" t="s">
        <v>29</v>
      </c>
      <c r="H715" s="281">
        <v>0</v>
      </c>
      <c r="I715" s="276">
        <v>710000000</v>
      </c>
      <c r="J715" s="276" t="s">
        <v>1075</v>
      </c>
      <c r="K715" s="248" t="s">
        <v>6133</v>
      </c>
      <c r="L715" s="274" t="s">
        <v>2170</v>
      </c>
      <c r="M715" s="276" t="s">
        <v>32</v>
      </c>
      <c r="N715" s="276" t="s">
        <v>10994</v>
      </c>
      <c r="O715" s="285">
        <v>0</v>
      </c>
      <c r="P715" s="279" t="s">
        <v>824</v>
      </c>
      <c r="Q715" s="274" t="s">
        <v>1268</v>
      </c>
      <c r="R715" s="274">
        <v>20</v>
      </c>
      <c r="S715" s="278">
        <v>580.35714285714278</v>
      </c>
      <c r="T715" s="278">
        <v>8705.3571428571413</v>
      </c>
      <c r="U715" s="278">
        <v>9750</v>
      </c>
      <c r="V715" s="276" t="s">
        <v>42</v>
      </c>
      <c r="W715" s="276">
        <v>2014</v>
      </c>
      <c r="X715" s="276" t="s">
        <v>12335</v>
      </c>
      <c r="Y715" s="290"/>
    </row>
    <row r="716" spans="1:25" ht="63.75" outlineLevel="1" x14ac:dyDescent="0.25">
      <c r="A716" s="2" t="s">
        <v>2590</v>
      </c>
      <c r="B716" s="3" t="s">
        <v>27</v>
      </c>
      <c r="C716" s="10" t="s">
        <v>9215</v>
      </c>
      <c r="D716" s="10" t="s">
        <v>4975</v>
      </c>
      <c r="E716" s="10" t="s">
        <v>9216</v>
      </c>
      <c r="F716" s="5" t="s">
        <v>2212</v>
      </c>
      <c r="G716" s="2" t="s">
        <v>350</v>
      </c>
      <c r="H716" s="4">
        <v>0</v>
      </c>
      <c r="I716" s="2">
        <v>710000000</v>
      </c>
      <c r="J716" s="2" t="s">
        <v>11537</v>
      </c>
      <c r="K716" s="14" t="s">
        <v>6189</v>
      </c>
      <c r="L716" s="5" t="s">
        <v>2170</v>
      </c>
      <c r="M716" s="2" t="s">
        <v>32</v>
      </c>
      <c r="N716" s="2" t="s">
        <v>453</v>
      </c>
      <c r="O716" s="15" t="s">
        <v>61</v>
      </c>
      <c r="P716" s="36" t="s">
        <v>824</v>
      </c>
      <c r="Q716" s="5" t="s">
        <v>1268</v>
      </c>
      <c r="R716" s="5">
        <v>15</v>
      </c>
      <c r="S716" s="9">
        <f>650/1.12</f>
        <v>580.35714285714278</v>
      </c>
      <c r="T716" s="9">
        <v>0</v>
      </c>
      <c r="U716" s="9">
        <f t="shared" si="44"/>
        <v>0</v>
      </c>
      <c r="V716" s="2" t="s">
        <v>42</v>
      </c>
      <c r="W716" s="2">
        <v>2014</v>
      </c>
      <c r="X716" s="2"/>
    </row>
    <row r="717" spans="1:25" s="273" customFormat="1" ht="51" x14ac:dyDescent="0.25">
      <c r="A717" s="276" t="s">
        <v>13542</v>
      </c>
      <c r="B717" s="238" t="s">
        <v>27</v>
      </c>
      <c r="C717" s="292" t="s">
        <v>13850</v>
      </c>
      <c r="D717" s="292" t="s">
        <v>4975</v>
      </c>
      <c r="E717" s="292" t="s">
        <v>13851</v>
      </c>
      <c r="F717" s="293" t="s">
        <v>2212</v>
      </c>
      <c r="G717" s="276" t="s">
        <v>29</v>
      </c>
      <c r="H717" s="281">
        <v>0</v>
      </c>
      <c r="I717" s="276">
        <v>710000000</v>
      </c>
      <c r="J717" s="276" t="s">
        <v>1075</v>
      </c>
      <c r="K717" s="248" t="s">
        <v>6133</v>
      </c>
      <c r="L717" s="274" t="s">
        <v>2170</v>
      </c>
      <c r="M717" s="276" t="s">
        <v>32</v>
      </c>
      <c r="N717" s="276" t="s">
        <v>10994</v>
      </c>
      <c r="O717" s="285">
        <v>0</v>
      </c>
      <c r="P717" s="279" t="s">
        <v>824</v>
      </c>
      <c r="Q717" s="274" t="s">
        <v>1268</v>
      </c>
      <c r="R717" s="274">
        <v>10</v>
      </c>
      <c r="S717" s="278">
        <v>580.35714285714278</v>
      </c>
      <c r="T717" s="278">
        <v>8705.3571428571413</v>
      </c>
      <c r="U717" s="278">
        <v>9750</v>
      </c>
      <c r="V717" s="276" t="s">
        <v>42</v>
      </c>
      <c r="W717" s="276">
        <v>2014</v>
      </c>
      <c r="X717" s="276" t="s">
        <v>12335</v>
      </c>
      <c r="Y717" s="290"/>
    </row>
    <row r="718" spans="1:25" ht="63.75" outlineLevel="1" x14ac:dyDescent="0.25">
      <c r="A718" s="2" t="s">
        <v>2591</v>
      </c>
      <c r="B718" s="3" t="s">
        <v>27</v>
      </c>
      <c r="C718" s="94" t="s">
        <v>2213</v>
      </c>
      <c r="D718" s="10" t="s">
        <v>9217</v>
      </c>
      <c r="E718" s="10" t="s">
        <v>9218</v>
      </c>
      <c r="F718" s="5" t="s">
        <v>2214</v>
      </c>
      <c r="G718" s="2" t="s">
        <v>343</v>
      </c>
      <c r="H718" s="4">
        <v>100</v>
      </c>
      <c r="I718" s="2">
        <v>710000000</v>
      </c>
      <c r="J718" s="2" t="s">
        <v>11537</v>
      </c>
      <c r="K718" s="14" t="s">
        <v>6014</v>
      </c>
      <c r="L718" s="5" t="s">
        <v>2170</v>
      </c>
      <c r="M718" s="2" t="s">
        <v>32</v>
      </c>
      <c r="N718" s="2" t="s">
        <v>453</v>
      </c>
      <c r="O718" s="15" t="s">
        <v>61</v>
      </c>
      <c r="P718" s="36" t="s">
        <v>1837</v>
      </c>
      <c r="Q718" s="5" t="s">
        <v>1838</v>
      </c>
      <c r="R718" s="5">
        <v>21</v>
      </c>
      <c r="S718" s="9">
        <v>4901.75</v>
      </c>
      <c r="T718" s="9">
        <f t="shared" si="45"/>
        <v>102936.75</v>
      </c>
      <c r="U718" s="9">
        <f t="shared" si="44"/>
        <v>115289.16000000002</v>
      </c>
      <c r="V718" s="2" t="s">
        <v>42</v>
      </c>
      <c r="W718" s="2">
        <v>2014</v>
      </c>
      <c r="X718" s="2"/>
    </row>
    <row r="719" spans="1:25" ht="63.75" outlineLevel="1" x14ac:dyDescent="0.25">
      <c r="A719" s="2" t="s">
        <v>2592</v>
      </c>
      <c r="B719" s="3" t="s">
        <v>27</v>
      </c>
      <c r="C719" s="94" t="s">
        <v>2215</v>
      </c>
      <c r="D719" s="10" t="s">
        <v>1885</v>
      </c>
      <c r="E719" s="10" t="s">
        <v>9219</v>
      </c>
      <c r="F719" s="42" t="s">
        <v>2216</v>
      </c>
      <c r="G719" s="2" t="s">
        <v>343</v>
      </c>
      <c r="H719" s="4">
        <v>100</v>
      </c>
      <c r="I719" s="2">
        <v>710000000</v>
      </c>
      <c r="J719" s="2" t="s">
        <v>11537</v>
      </c>
      <c r="K719" s="14" t="s">
        <v>6014</v>
      </c>
      <c r="L719" s="5" t="s">
        <v>2170</v>
      </c>
      <c r="M719" s="2" t="s">
        <v>32</v>
      </c>
      <c r="N719" s="2" t="s">
        <v>453</v>
      </c>
      <c r="O719" s="15" t="s">
        <v>61</v>
      </c>
      <c r="P719" s="36" t="s">
        <v>40</v>
      </c>
      <c r="Q719" s="2" t="s">
        <v>41</v>
      </c>
      <c r="R719" s="5">
        <v>10</v>
      </c>
      <c r="S719" s="9">
        <f>2650/1.12</f>
        <v>2366.0714285714284</v>
      </c>
      <c r="T719" s="9">
        <f>S719*R719</f>
        <v>23660.714285714283</v>
      </c>
      <c r="U719" s="9">
        <f t="shared" si="44"/>
        <v>26500</v>
      </c>
      <c r="V719" s="2" t="s">
        <v>42</v>
      </c>
      <c r="W719" s="2">
        <v>2014</v>
      </c>
      <c r="X719" s="2"/>
    </row>
    <row r="720" spans="1:25" ht="63.75" outlineLevel="1" x14ac:dyDescent="0.25">
      <c r="A720" s="2" t="s">
        <v>2593</v>
      </c>
      <c r="B720" s="3" t="s">
        <v>27</v>
      </c>
      <c r="C720" s="10" t="s">
        <v>2217</v>
      </c>
      <c r="D720" s="10" t="s">
        <v>3646</v>
      </c>
      <c r="E720" s="10" t="s">
        <v>9220</v>
      </c>
      <c r="F720" s="5" t="s">
        <v>2218</v>
      </c>
      <c r="G720" s="2" t="s">
        <v>343</v>
      </c>
      <c r="H720" s="4">
        <v>0</v>
      </c>
      <c r="I720" s="2">
        <v>710000000</v>
      </c>
      <c r="J720" s="2" t="s">
        <v>11537</v>
      </c>
      <c r="K720" s="14" t="s">
        <v>6014</v>
      </c>
      <c r="L720" s="5" t="s">
        <v>2170</v>
      </c>
      <c r="M720" s="2" t="s">
        <v>32</v>
      </c>
      <c r="N720" s="2" t="s">
        <v>453</v>
      </c>
      <c r="O720" s="15" t="s">
        <v>61</v>
      </c>
      <c r="P720" s="36" t="s">
        <v>756</v>
      </c>
      <c r="Q720" s="5" t="s">
        <v>757</v>
      </c>
      <c r="R720" s="5">
        <v>11</v>
      </c>
      <c r="S720" s="9">
        <v>0</v>
      </c>
      <c r="T720" s="9">
        <f>S720*R720</f>
        <v>0</v>
      </c>
      <c r="U720" s="9">
        <f t="shared" si="44"/>
        <v>0</v>
      </c>
      <c r="V720" s="2" t="s">
        <v>42</v>
      </c>
      <c r="W720" s="2">
        <v>2014</v>
      </c>
      <c r="X720" s="2"/>
    </row>
    <row r="721" spans="1:24" ht="76.5" outlineLevel="1" x14ac:dyDescent="0.25">
      <c r="A721" s="2" t="s">
        <v>10701</v>
      </c>
      <c r="B721" s="3" t="s">
        <v>27</v>
      </c>
      <c r="C721" s="10" t="s">
        <v>10702</v>
      </c>
      <c r="D721" s="10" t="s">
        <v>3646</v>
      </c>
      <c r="E721" s="108" t="s">
        <v>10703</v>
      </c>
      <c r="F721" s="108" t="s">
        <v>10704</v>
      </c>
      <c r="G721" s="2" t="s">
        <v>343</v>
      </c>
      <c r="H721" s="4">
        <v>0</v>
      </c>
      <c r="I721" s="2">
        <v>710000000</v>
      </c>
      <c r="J721" s="2" t="s">
        <v>11537</v>
      </c>
      <c r="K721" s="14" t="s">
        <v>3766</v>
      </c>
      <c r="L721" s="5" t="s">
        <v>2170</v>
      </c>
      <c r="M721" s="2" t="s">
        <v>32</v>
      </c>
      <c r="N721" s="5" t="s">
        <v>10694</v>
      </c>
      <c r="O721" s="15">
        <v>0.3</v>
      </c>
      <c r="P721" s="36" t="s">
        <v>756</v>
      </c>
      <c r="Q721" s="5" t="s">
        <v>757</v>
      </c>
      <c r="R721" s="5">
        <v>11</v>
      </c>
      <c r="S721" s="9">
        <v>4420</v>
      </c>
      <c r="T721" s="9">
        <f>S721*R721</f>
        <v>48620</v>
      </c>
      <c r="U721" s="9">
        <f>T721*1.12</f>
        <v>54454.400000000009</v>
      </c>
      <c r="V721" s="2" t="s">
        <v>36</v>
      </c>
      <c r="W721" s="2">
        <v>2014</v>
      </c>
      <c r="X721" s="2" t="s">
        <v>10696</v>
      </c>
    </row>
    <row r="722" spans="1:24" ht="59.25" customHeight="1" outlineLevel="1" x14ac:dyDescent="0.25">
      <c r="A722" s="2" t="s">
        <v>2594</v>
      </c>
      <c r="B722" s="3" t="s">
        <v>27</v>
      </c>
      <c r="C722" s="94" t="s">
        <v>2219</v>
      </c>
      <c r="D722" s="10" t="s">
        <v>9217</v>
      </c>
      <c r="E722" s="10" t="s">
        <v>9221</v>
      </c>
      <c r="F722" s="5" t="s">
        <v>2220</v>
      </c>
      <c r="G722" s="2" t="s">
        <v>343</v>
      </c>
      <c r="H722" s="4">
        <v>100</v>
      </c>
      <c r="I722" s="2">
        <v>710000000</v>
      </c>
      <c r="J722" s="2" t="s">
        <v>11537</v>
      </c>
      <c r="K722" s="5" t="s">
        <v>8577</v>
      </c>
      <c r="L722" s="5" t="s">
        <v>2170</v>
      </c>
      <c r="M722" s="2" t="s">
        <v>32</v>
      </c>
      <c r="N722" s="2" t="s">
        <v>453</v>
      </c>
      <c r="O722" s="15" t="s">
        <v>61</v>
      </c>
      <c r="P722" s="36" t="s">
        <v>1837</v>
      </c>
      <c r="Q722" s="5" t="s">
        <v>1838</v>
      </c>
      <c r="R722" s="5">
        <v>25</v>
      </c>
      <c r="S722" s="9">
        <v>0</v>
      </c>
      <c r="T722" s="9">
        <f t="shared" si="45"/>
        <v>0</v>
      </c>
      <c r="U722" s="9">
        <f t="shared" si="44"/>
        <v>0</v>
      </c>
      <c r="V722" s="2" t="s">
        <v>42</v>
      </c>
      <c r="W722" s="2">
        <v>2014</v>
      </c>
      <c r="X722" s="2"/>
    </row>
    <row r="723" spans="1:24" s="290" customFormat="1" ht="93.75" customHeight="1" outlineLevel="1" x14ac:dyDescent="0.25">
      <c r="A723" s="291" t="s">
        <v>13427</v>
      </c>
      <c r="B723" s="3" t="s">
        <v>27</v>
      </c>
      <c r="C723" s="94" t="s">
        <v>1868</v>
      </c>
      <c r="D723" s="292" t="s">
        <v>9919</v>
      </c>
      <c r="E723" s="292" t="s">
        <v>1869</v>
      </c>
      <c r="F723" s="293" t="s">
        <v>13722</v>
      </c>
      <c r="G723" s="291" t="s">
        <v>343</v>
      </c>
      <c r="H723" s="296">
        <v>100</v>
      </c>
      <c r="I723" s="291">
        <v>710000000</v>
      </c>
      <c r="J723" s="291" t="s">
        <v>1075</v>
      </c>
      <c r="K723" s="293" t="s">
        <v>13428</v>
      </c>
      <c r="L723" s="293" t="s">
        <v>2170</v>
      </c>
      <c r="M723" s="291" t="s">
        <v>32</v>
      </c>
      <c r="N723" s="291" t="s">
        <v>10994</v>
      </c>
      <c r="O723" s="15">
        <v>0.3</v>
      </c>
      <c r="P723" s="36" t="s">
        <v>1837</v>
      </c>
      <c r="Q723" s="293" t="s">
        <v>1838</v>
      </c>
      <c r="R723" s="293">
        <v>24</v>
      </c>
      <c r="S723" s="294">
        <f>16000</f>
        <v>16000</v>
      </c>
      <c r="T723" s="294">
        <f t="shared" si="45"/>
        <v>384000</v>
      </c>
      <c r="U723" s="294">
        <f t="shared" si="44"/>
        <v>430080.00000000006</v>
      </c>
      <c r="V723" s="291" t="s">
        <v>36</v>
      </c>
      <c r="W723" s="291">
        <v>2014</v>
      </c>
      <c r="X723" s="291" t="s">
        <v>13429</v>
      </c>
    </row>
    <row r="724" spans="1:24" ht="63.75" outlineLevel="1" x14ac:dyDescent="0.25">
      <c r="A724" s="2" t="s">
        <v>2595</v>
      </c>
      <c r="B724" s="3" t="s">
        <v>27</v>
      </c>
      <c r="C724" s="41" t="s">
        <v>2221</v>
      </c>
      <c r="D724" s="10" t="s">
        <v>6509</v>
      </c>
      <c r="E724" s="10" t="s">
        <v>9222</v>
      </c>
      <c r="F724" s="42" t="s">
        <v>2222</v>
      </c>
      <c r="G724" s="2" t="s">
        <v>343</v>
      </c>
      <c r="H724" s="4">
        <v>100</v>
      </c>
      <c r="I724" s="2">
        <v>710000000</v>
      </c>
      <c r="J724" s="2" t="s">
        <v>11537</v>
      </c>
      <c r="K724" s="5" t="s">
        <v>8578</v>
      </c>
      <c r="L724" s="5" t="s">
        <v>2170</v>
      </c>
      <c r="M724" s="2" t="s">
        <v>32</v>
      </c>
      <c r="N724" s="2" t="s">
        <v>453</v>
      </c>
      <c r="O724" s="15" t="s">
        <v>61</v>
      </c>
      <c r="P724" s="36" t="s">
        <v>756</v>
      </c>
      <c r="Q724" s="5" t="s">
        <v>757</v>
      </c>
      <c r="R724" s="5">
        <v>20</v>
      </c>
      <c r="S724" s="9">
        <f>6160/1.12</f>
        <v>5499.9999999999991</v>
      </c>
      <c r="T724" s="9">
        <f t="shared" ref="T724:T729" si="47">S724*R724</f>
        <v>109999.99999999999</v>
      </c>
      <c r="U724" s="9">
        <f t="shared" si="44"/>
        <v>123200</v>
      </c>
      <c r="V724" s="2" t="s">
        <v>42</v>
      </c>
      <c r="W724" s="2">
        <v>2014</v>
      </c>
      <c r="X724" s="2"/>
    </row>
    <row r="725" spans="1:24" ht="63.75" outlineLevel="1" x14ac:dyDescent="0.25">
      <c r="A725" s="2" t="s">
        <v>2596</v>
      </c>
      <c r="B725" s="3" t="s">
        <v>27</v>
      </c>
      <c r="C725" s="41" t="s">
        <v>2223</v>
      </c>
      <c r="D725" s="10" t="s">
        <v>9223</v>
      </c>
      <c r="E725" s="10" t="s">
        <v>2224</v>
      </c>
      <c r="F725" s="42" t="s">
        <v>2224</v>
      </c>
      <c r="G725" s="2" t="s">
        <v>343</v>
      </c>
      <c r="H725" s="4">
        <v>100</v>
      </c>
      <c r="I725" s="2">
        <v>710000000</v>
      </c>
      <c r="J725" s="2" t="s">
        <v>11537</v>
      </c>
      <c r="K725" s="5" t="s">
        <v>8579</v>
      </c>
      <c r="L725" s="5" t="s">
        <v>2170</v>
      </c>
      <c r="M725" s="2" t="s">
        <v>32</v>
      </c>
      <c r="N725" s="2" t="s">
        <v>453</v>
      </c>
      <c r="O725" s="15" t="s">
        <v>61</v>
      </c>
      <c r="P725" s="36" t="s">
        <v>756</v>
      </c>
      <c r="Q725" s="5" t="s">
        <v>757</v>
      </c>
      <c r="R725" s="5">
        <v>20</v>
      </c>
      <c r="S725" s="9">
        <f>2090/1.12</f>
        <v>1866.0714285714284</v>
      </c>
      <c r="T725" s="9">
        <f t="shared" si="47"/>
        <v>37321.428571428565</v>
      </c>
      <c r="U725" s="9">
        <f t="shared" si="44"/>
        <v>41800</v>
      </c>
      <c r="V725" s="2" t="s">
        <v>42</v>
      </c>
      <c r="W725" s="2">
        <v>2014</v>
      </c>
      <c r="X725" s="2"/>
    </row>
    <row r="726" spans="1:24" ht="63.75" outlineLevel="1" x14ac:dyDescent="0.25">
      <c r="A726" s="2" t="s">
        <v>2597</v>
      </c>
      <c r="B726" s="3" t="s">
        <v>27</v>
      </c>
      <c r="C726" s="43" t="s">
        <v>2225</v>
      </c>
      <c r="D726" s="10" t="s">
        <v>1888</v>
      </c>
      <c r="E726" s="10" t="s">
        <v>9224</v>
      </c>
      <c r="F726" s="5" t="s">
        <v>2226</v>
      </c>
      <c r="G726" s="2" t="s">
        <v>343</v>
      </c>
      <c r="H726" s="4">
        <v>100</v>
      </c>
      <c r="I726" s="2">
        <v>710000000</v>
      </c>
      <c r="J726" s="2" t="s">
        <v>11537</v>
      </c>
      <c r="K726" s="14" t="s">
        <v>4987</v>
      </c>
      <c r="L726" s="5" t="s">
        <v>2170</v>
      </c>
      <c r="M726" s="2" t="s">
        <v>32</v>
      </c>
      <c r="N726" s="2" t="s">
        <v>453</v>
      </c>
      <c r="O726" s="15" t="s">
        <v>61</v>
      </c>
      <c r="P726" s="36" t="s">
        <v>756</v>
      </c>
      <c r="Q726" s="5" t="s">
        <v>757</v>
      </c>
      <c r="R726" s="5">
        <v>5</v>
      </c>
      <c r="S726" s="9">
        <v>0</v>
      </c>
      <c r="T726" s="9">
        <f t="shared" si="47"/>
        <v>0</v>
      </c>
      <c r="U726" s="9">
        <f t="shared" si="44"/>
        <v>0</v>
      </c>
      <c r="V726" s="2" t="s">
        <v>42</v>
      </c>
      <c r="W726" s="2">
        <v>2014</v>
      </c>
      <c r="X726" s="2"/>
    </row>
    <row r="727" spans="1:24" ht="140.25" outlineLevel="1" x14ac:dyDescent="0.25">
      <c r="A727" s="2" t="s">
        <v>10695</v>
      </c>
      <c r="B727" s="3" t="s">
        <v>27</v>
      </c>
      <c r="C727" s="108" t="s">
        <v>2913</v>
      </c>
      <c r="D727" s="10" t="s">
        <v>1888</v>
      </c>
      <c r="E727" s="10" t="s">
        <v>6306</v>
      </c>
      <c r="F727" s="108" t="s">
        <v>10693</v>
      </c>
      <c r="G727" s="2" t="s">
        <v>343</v>
      </c>
      <c r="H727" s="4">
        <v>100</v>
      </c>
      <c r="I727" s="2">
        <v>710000000</v>
      </c>
      <c r="J727" s="2" t="s">
        <v>11537</v>
      </c>
      <c r="K727" s="14" t="s">
        <v>3766</v>
      </c>
      <c r="L727" s="5" t="s">
        <v>2170</v>
      </c>
      <c r="M727" s="2" t="s">
        <v>32</v>
      </c>
      <c r="N727" s="5" t="s">
        <v>10694</v>
      </c>
      <c r="O727" s="15">
        <v>0.3</v>
      </c>
      <c r="P727" s="36" t="s">
        <v>756</v>
      </c>
      <c r="Q727" s="5" t="s">
        <v>757</v>
      </c>
      <c r="R727" s="5">
        <v>5</v>
      </c>
      <c r="S727" s="9">
        <v>3036</v>
      </c>
      <c r="T727" s="9">
        <f t="shared" si="47"/>
        <v>15180</v>
      </c>
      <c r="U727" s="9">
        <f>T727*1.12</f>
        <v>17001.600000000002</v>
      </c>
      <c r="V727" s="2" t="s">
        <v>36</v>
      </c>
      <c r="W727" s="2">
        <v>2014</v>
      </c>
      <c r="X727" s="2" t="s">
        <v>10696</v>
      </c>
    </row>
    <row r="728" spans="1:24" ht="63.75" outlineLevel="1" x14ac:dyDescent="0.25">
      <c r="A728" s="2" t="s">
        <v>2598</v>
      </c>
      <c r="B728" s="3" t="s">
        <v>27</v>
      </c>
      <c r="C728" s="43" t="s">
        <v>2227</v>
      </c>
      <c r="D728" s="10" t="s">
        <v>6511</v>
      </c>
      <c r="E728" s="10" t="s">
        <v>6512</v>
      </c>
      <c r="F728" s="5" t="s">
        <v>2228</v>
      </c>
      <c r="G728" s="2" t="s">
        <v>343</v>
      </c>
      <c r="H728" s="4">
        <v>100</v>
      </c>
      <c r="I728" s="2">
        <v>710000000</v>
      </c>
      <c r="J728" s="2" t="s">
        <v>11537</v>
      </c>
      <c r="K728" s="5" t="s">
        <v>4987</v>
      </c>
      <c r="L728" s="5" t="s">
        <v>2170</v>
      </c>
      <c r="M728" s="2" t="s">
        <v>32</v>
      </c>
      <c r="N728" s="2" t="s">
        <v>453</v>
      </c>
      <c r="O728" s="15" t="s">
        <v>61</v>
      </c>
      <c r="P728" s="36" t="s">
        <v>756</v>
      </c>
      <c r="Q728" s="5" t="s">
        <v>757</v>
      </c>
      <c r="R728" s="5">
        <v>21</v>
      </c>
      <c r="S728" s="9">
        <v>2520</v>
      </c>
      <c r="T728" s="9">
        <f t="shared" si="47"/>
        <v>52920</v>
      </c>
      <c r="U728" s="9">
        <f t="shared" si="44"/>
        <v>59270.400000000009</v>
      </c>
      <c r="V728" s="2" t="s">
        <v>42</v>
      </c>
      <c r="W728" s="2">
        <v>2014</v>
      </c>
      <c r="X728" s="2"/>
    </row>
    <row r="729" spans="1:24" ht="63.75" outlineLevel="1" x14ac:dyDescent="0.25">
      <c r="A729" s="2" t="s">
        <v>2599</v>
      </c>
      <c r="B729" s="3" t="s">
        <v>27</v>
      </c>
      <c r="C729" s="43" t="s">
        <v>2229</v>
      </c>
      <c r="D729" s="10" t="s">
        <v>6304</v>
      </c>
      <c r="E729" s="10" t="s">
        <v>2230</v>
      </c>
      <c r="F729" s="5" t="s">
        <v>2230</v>
      </c>
      <c r="G729" s="2" t="s">
        <v>343</v>
      </c>
      <c r="H729" s="4">
        <v>100</v>
      </c>
      <c r="I729" s="2">
        <v>710000000</v>
      </c>
      <c r="J729" s="2" t="s">
        <v>11537</v>
      </c>
      <c r="K729" s="14" t="s">
        <v>4987</v>
      </c>
      <c r="L729" s="5" t="s">
        <v>2170</v>
      </c>
      <c r="M729" s="2" t="s">
        <v>32</v>
      </c>
      <c r="N729" s="2" t="s">
        <v>453</v>
      </c>
      <c r="O729" s="15" t="s">
        <v>61</v>
      </c>
      <c r="P729" s="36" t="s">
        <v>40</v>
      </c>
      <c r="Q729" s="2" t="s">
        <v>41</v>
      </c>
      <c r="R729" s="5">
        <v>10</v>
      </c>
      <c r="S729" s="9">
        <f>3920/1.12</f>
        <v>3499.9999999999995</v>
      </c>
      <c r="T729" s="9">
        <f t="shared" si="47"/>
        <v>34999.999999999993</v>
      </c>
      <c r="U729" s="9">
        <f t="shared" si="44"/>
        <v>39199.999999999993</v>
      </c>
      <c r="V729" s="2" t="s">
        <v>42</v>
      </c>
      <c r="W729" s="2">
        <v>2014</v>
      </c>
      <c r="X729" s="2"/>
    </row>
    <row r="730" spans="1:24" ht="63.75" outlineLevel="1" x14ac:dyDescent="0.25">
      <c r="A730" s="2" t="s">
        <v>2600</v>
      </c>
      <c r="B730" s="3" t="s">
        <v>27</v>
      </c>
      <c r="C730" s="10" t="s">
        <v>6442</v>
      </c>
      <c r="D730" s="10" t="s">
        <v>6443</v>
      </c>
      <c r="E730" s="10" t="s">
        <v>6444</v>
      </c>
      <c r="F730" s="10"/>
      <c r="G730" s="2" t="s">
        <v>350</v>
      </c>
      <c r="H730" s="4">
        <v>0</v>
      </c>
      <c r="I730" s="2">
        <v>710000000</v>
      </c>
      <c r="J730" s="2" t="s">
        <v>11537</v>
      </c>
      <c r="K730" s="14" t="s">
        <v>6014</v>
      </c>
      <c r="L730" s="5" t="s">
        <v>2170</v>
      </c>
      <c r="M730" s="2" t="s">
        <v>32</v>
      </c>
      <c r="N730" s="2" t="s">
        <v>453</v>
      </c>
      <c r="O730" s="15" t="s">
        <v>61</v>
      </c>
      <c r="P730" s="36" t="s">
        <v>40</v>
      </c>
      <c r="Q730" s="2" t="s">
        <v>41</v>
      </c>
      <c r="R730" s="5">
        <v>1</v>
      </c>
      <c r="S730" s="9">
        <f>3000/1.12</f>
        <v>2678.5714285714284</v>
      </c>
      <c r="T730" s="9">
        <f t="shared" si="45"/>
        <v>2678.5714285714284</v>
      </c>
      <c r="U730" s="9">
        <f t="shared" si="44"/>
        <v>3000</v>
      </c>
      <c r="V730" s="2" t="s">
        <v>42</v>
      </c>
      <c r="W730" s="2">
        <v>2014</v>
      </c>
      <c r="X730" s="2"/>
    </row>
    <row r="731" spans="1:24" ht="63.75" outlineLevel="1" x14ac:dyDescent="0.25">
      <c r="A731" s="2" t="s">
        <v>2601</v>
      </c>
      <c r="B731" s="3" t="s">
        <v>27</v>
      </c>
      <c r="C731" s="43" t="s">
        <v>2232</v>
      </c>
      <c r="D731" s="10" t="s">
        <v>753</v>
      </c>
      <c r="E731" s="10" t="s">
        <v>8306</v>
      </c>
      <c r="F731" s="5" t="s">
        <v>2233</v>
      </c>
      <c r="G731" s="2" t="s">
        <v>343</v>
      </c>
      <c r="H731" s="4">
        <v>0</v>
      </c>
      <c r="I731" s="2">
        <v>710000000</v>
      </c>
      <c r="J731" s="2" t="s">
        <v>11537</v>
      </c>
      <c r="K731" s="14" t="s">
        <v>451</v>
      </c>
      <c r="L731" s="5" t="s">
        <v>2170</v>
      </c>
      <c r="M731" s="2" t="s">
        <v>32</v>
      </c>
      <c r="N731" s="2" t="s">
        <v>453</v>
      </c>
      <c r="O731" s="15" t="s">
        <v>61</v>
      </c>
      <c r="P731" s="36" t="s">
        <v>756</v>
      </c>
      <c r="Q731" s="5" t="s">
        <v>757</v>
      </c>
      <c r="R731" s="5">
        <v>192</v>
      </c>
      <c r="S731" s="9">
        <f>470/1.12</f>
        <v>419.64285714285711</v>
      </c>
      <c r="T731" s="9">
        <f t="shared" si="45"/>
        <v>80571.428571428565</v>
      </c>
      <c r="U731" s="9">
        <f t="shared" si="44"/>
        <v>90240</v>
      </c>
      <c r="V731" s="2" t="s">
        <v>42</v>
      </c>
      <c r="W731" s="2">
        <v>2014</v>
      </c>
      <c r="X731" s="2"/>
    </row>
    <row r="732" spans="1:24" ht="63.75" outlineLevel="1" x14ac:dyDescent="0.25">
      <c r="A732" s="2" t="s">
        <v>2602</v>
      </c>
      <c r="B732" s="3" t="s">
        <v>27</v>
      </c>
      <c r="C732" s="94" t="s">
        <v>1866</v>
      </c>
      <c r="D732" s="10" t="s">
        <v>1884</v>
      </c>
      <c r="E732" s="10" t="s">
        <v>9225</v>
      </c>
      <c r="F732" s="5"/>
      <c r="G732" s="2" t="s">
        <v>343</v>
      </c>
      <c r="H732" s="4">
        <v>0</v>
      </c>
      <c r="I732" s="2">
        <v>710000000</v>
      </c>
      <c r="J732" s="2" t="s">
        <v>11537</v>
      </c>
      <c r="K732" s="14" t="s">
        <v>451</v>
      </c>
      <c r="L732" s="5" t="s">
        <v>2170</v>
      </c>
      <c r="M732" s="2" t="s">
        <v>32</v>
      </c>
      <c r="N732" s="2" t="s">
        <v>453</v>
      </c>
      <c r="O732" s="15" t="s">
        <v>61</v>
      </c>
      <c r="P732" s="36" t="s">
        <v>756</v>
      </c>
      <c r="Q732" s="5" t="s">
        <v>757</v>
      </c>
      <c r="R732" s="5">
        <v>72</v>
      </c>
      <c r="S732" s="9">
        <f>715/1.12</f>
        <v>638.39285714285711</v>
      </c>
      <c r="T732" s="9">
        <f t="shared" si="45"/>
        <v>45964.28571428571</v>
      </c>
      <c r="U732" s="9">
        <f t="shared" si="44"/>
        <v>51480</v>
      </c>
      <c r="V732" s="2" t="s">
        <v>42</v>
      </c>
      <c r="W732" s="2">
        <v>2014</v>
      </c>
      <c r="X732" s="2"/>
    </row>
    <row r="733" spans="1:24" ht="63.75" outlineLevel="1" x14ac:dyDescent="0.25">
      <c r="A733" s="2" t="s">
        <v>2603</v>
      </c>
      <c r="B733" s="3" t="s">
        <v>27</v>
      </c>
      <c r="C733" s="43" t="s">
        <v>2234</v>
      </c>
      <c r="D733" s="10" t="s">
        <v>1881</v>
      </c>
      <c r="E733" s="10" t="s">
        <v>9226</v>
      </c>
      <c r="F733" s="5"/>
      <c r="G733" s="2" t="s">
        <v>350</v>
      </c>
      <c r="H733" s="4">
        <v>0</v>
      </c>
      <c r="I733" s="2">
        <v>710000000</v>
      </c>
      <c r="J733" s="2" t="s">
        <v>11537</v>
      </c>
      <c r="K733" s="14" t="s">
        <v>451</v>
      </c>
      <c r="L733" s="5" t="s">
        <v>2170</v>
      </c>
      <c r="M733" s="2" t="s">
        <v>32</v>
      </c>
      <c r="N733" s="2" t="s">
        <v>453</v>
      </c>
      <c r="O733" s="15" t="s">
        <v>61</v>
      </c>
      <c r="P733" s="36" t="s">
        <v>756</v>
      </c>
      <c r="Q733" s="5" t="s">
        <v>757</v>
      </c>
      <c r="R733" s="5">
        <v>1</v>
      </c>
      <c r="S733" s="9">
        <f>2070/1.12</f>
        <v>1848.2142857142856</v>
      </c>
      <c r="T733" s="9">
        <f t="shared" si="45"/>
        <v>1848.2142857142856</v>
      </c>
      <c r="U733" s="9">
        <f t="shared" si="44"/>
        <v>2070</v>
      </c>
      <c r="V733" s="2" t="s">
        <v>42</v>
      </c>
      <c r="W733" s="2">
        <v>2014</v>
      </c>
      <c r="X733" s="2"/>
    </row>
    <row r="734" spans="1:24" ht="63.75" outlineLevel="1" x14ac:dyDescent="0.25">
      <c r="A734" s="2" t="s">
        <v>2604</v>
      </c>
      <c r="B734" s="3" t="s">
        <v>27</v>
      </c>
      <c r="C734" s="43" t="s">
        <v>2235</v>
      </c>
      <c r="D734" s="10" t="s">
        <v>6519</v>
      </c>
      <c r="E734" s="10" t="s">
        <v>6520</v>
      </c>
      <c r="F734" s="5"/>
      <c r="G734" s="2" t="s">
        <v>350</v>
      </c>
      <c r="H734" s="4">
        <v>0</v>
      </c>
      <c r="I734" s="2">
        <v>710000000</v>
      </c>
      <c r="J734" s="2" t="s">
        <v>11537</v>
      </c>
      <c r="K734" s="14" t="s">
        <v>451</v>
      </c>
      <c r="L734" s="5" t="s">
        <v>2170</v>
      </c>
      <c r="M734" s="2" t="s">
        <v>32</v>
      </c>
      <c r="N734" s="2" t="s">
        <v>453</v>
      </c>
      <c r="O734" s="15" t="s">
        <v>61</v>
      </c>
      <c r="P734" s="36" t="s">
        <v>756</v>
      </c>
      <c r="Q734" s="5" t="s">
        <v>757</v>
      </c>
      <c r="R734" s="5">
        <v>2</v>
      </c>
      <c r="S734" s="9">
        <f>4730/1.12</f>
        <v>4223.2142857142853</v>
      </c>
      <c r="T734" s="9">
        <f t="shared" si="45"/>
        <v>8446.4285714285706</v>
      </c>
      <c r="U734" s="9">
        <f t="shared" si="44"/>
        <v>9460</v>
      </c>
      <c r="V734" s="2" t="s">
        <v>42</v>
      </c>
      <c r="W734" s="2">
        <v>2014</v>
      </c>
      <c r="X734" s="2"/>
    </row>
    <row r="735" spans="1:24" ht="63.75" outlineLevel="1" x14ac:dyDescent="0.25">
      <c r="A735" s="2" t="s">
        <v>2605</v>
      </c>
      <c r="B735" s="3" t="s">
        <v>27</v>
      </c>
      <c r="C735" s="91" t="s">
        <v>2236</v>
      </c>
      <c r="D735" s="10" t="s">
        <v>6515</v>
      </c>
      <c r="E735" s="10" t="s">
        <v>8307</v>
      </c>
      <c r="F735" s="10"/>
      <c r="G735" s="2" t="s">
        <v>350</v>
      </c>
      <c r="H735" s="4">
        <v>0</v>
      </c>
      <c r="I735" s="2">
        <v>710000000</v>
      </c>
      <c r="J735" s="2" t="s">
        <v>11537</v>
      </c>
      <c r="K735" s="14" t="s">
        <v>451</v>
      </c>
      <c r="L735" s="5" t="s">
        <v>2170</v>
      </c>
      <c r="M735" s="2" t="s">
        <v>32</v>
      </c>
      <c r="N735" s="2" t="s">
        <v>453</v>
      </c>
      <c r="O735" s="15" t="s">
        <v>61</v>
      </c>
      <c r="P735" s="36" t="s">
        <v>40</v>
      </c>
      <c r="Q735" s="2" t="s">
        <v>41</v>
      </c>
      <c r="R735" s="5">
        <v>24</v>
      </c>
      <c r="S735" s="9">
        <f>475/1.12</f>
        <v>424.10714285714283</v>
      </c>
      <c r="T735" s="9">
        <f t="shared" si="45"/>
        <v>10178.571428571428</v>
      </c>
      <c r="U735" s="9">
        <f t="shared" si="44"/>
        <v>11400</v>
      </c>
      <c r="V735" s="2" t="s">
        <v>42</v>
      </c>
      <c r="W735" s="2">
        <v>2014</v>
      </c>
      <c r="X735" s="2"/>
    </row>
    <row r="736" spans="1:24" ht="63.75" outlineLevel="1" x14ac:dyDescent="0.25">
      <c r="A736" s="2" t="s">
        <v>2606</v>
      </c>
      <c r="B736" s="3" t="s">
        <v>27</v>
      </c>
      <c r="C736" s="20" t="s">
        <v>2237</v>
      </c>
      <c r="D736" s="10" t="s">
        <v>6517</v>
      </c>
      <c r="E736" s="10" t="s">
        <v>9227</v>
      </c>
      <c r="F736" s="5"/>
      <c r="G736" s="2" t="s">
        <v>350</v>
      </c>
      <c r="H736" s="4">
        <v>0</v>
      </c>
      <c r="I736" s="2">
        <v>710000000</v>
      </c>
      <c r="J736" s="2" t="s">
        <v>11537</v>
      </c>
      <c r="K736" s="14" t="s">
        <v>6014</v>
      </c>
      <c r="L736" s="5" t="s">
        <v>2170</v>
      </c>
      <c r="M736" s="2" t="s">
        <v>32</v>
      </c>
      <c r="N736" s="2" t="s">
        <v>453</v>
      </c>
      <c r="O736" s="15" t="s">
        <v>61</v>
      </c>
      <c r="P736" s="36" t="s">
        <v>40</v>
      </c>
      <c r="Q736" s="2" t="s">
        <v>41</v>
      </c>
      <c r="R736" s="5">
        <v>6</v>
      </c>
      <c r="S736" s="9">
        <v>200</v>
      </c>
      <c r="T736" s="9">
        <f t="shared" si="45"/>
        <v>1200</v>
      </c>
      <c r="U736" s="9">
        <f t="shared" si="44"/>
        <v>1344.0000000000002</v>
      </c>
      <c r="V736" s="2" t="s">
        <v>42</v>
      </c>
      <c r="W736" s="2">
        <v>2014</v>
      </c>
      <c r="X736" s="2"/>
    </row>
    <row r="737" spans="1:25" ht="63.75" outlineLevel="1" x14ac:dyDescent="0.25">
      <c r="A737" s="2" t="s">
        <v>2607</v>
      </c>
      <c r="B737" s="3" t="s">
        <v>27</v>
      </c>
      <c r="C737" s="10" t="s">
        <v>2238</v>
      </c>
      <c r="D737" s="10" t="s">
        <v>1895</v>
      </c>
      <c r="E737" s="10" t="s">
        <v>1890</v>
      </c>
      <c r="F737" s="5" t="s">
        <v>2239</v>
      </c>
      <c r="G737" s="2" t="s">
        <v>350</v>
      </c>
      <c r="H737" s="4">
        <v>0</v>
      </c>
      <c r="I737" s="2">
        <v>710000000</v>
      </c>
      <c r="J737" s="2" t="s">
        <v>11537</v>
      </c>
      <c r="K737" s="14" t="s">
        <v>451</v>
      </c>
      <c r="L737" s="5" t="s">
        <v>2170</v>
      </c>
      <c r="M737" s="2" t="s">
        <v>32</v>
      </c>
      <c r="N737" s="2" t="s">
        <v>453</v>
      </c>
      <c r="O737" s="15" t="s">
        <v>61</v>
      </c>
      <c r="P737" s="36" t="s">
        <v>40</v>
      </c>
      <c r="Q737" s="5" t="s">
        <v>41</v>
      </c>
      <c r="R737" s="5">
        <v>72</v>
      </c>
      <c r="S737" s="9">
        <f>350/1.12</f>
        <v>312.49999999999994</v>
      </c>
      <c r="T737" s="9">
        <f t="shared" si="45"/>
        <v>22499.999999999996</v>
      </c>
      <c r="U737" s="9">
        <f t="shared" si="44"/>
        <v>25200</v>
      </c>
      <c r="V737" s="2" t="s">
        <v>42</v>
      </c>
      <c r="W737" s="2">
        <v>2014</v>
      </c>
      <c r="X737" s="2"/>
    </row>
    <row r="738" spans="1:25" ht="63.75" outlineLevel="1" x14ac:dyDescent="0.25">
      <c r="A738" s="2" t="s">
        <v>2608</v>
      </c>
      <c r="B738" s="3" t="s">
        <v>27</v>
      </c>
      <c r="C738" s="43" t="s">
        <v>1891</v>
      </c>
      <c r="D738" s="10" t="s">
        <v>1896</v>
      </c>
      <c r="E738" s="10" t="s">
        <v>1892</v>
      </c>
      <c r="F738" s="5" t="s">
        <v>2240</v>
      </c>
      <c r="G738" s="2" t="s">
        <v>350</v>
      </c>
      <c r="H738" s="4">
        <v>100</v>
      </c>
      <c r="I738" s="2">
        <v>710000000</v>
      </c>
      <c r="J738" s="2" t="s">
        <v>11537</v>
      </c>
      <c r="K738" s="14" t="s">
        <v>4988</v>
      </c>
      <c r="L738" s="5" t="s">
        <v>2170</v>
      </c>
      <c r="M738" s="2" t="s">
        <v>32</v>
      </c>
      <c r="N738" s="2" t="s">
        <v>453</v>
      </c>
      <c r="O738" s="15" t="s">
        <v>61</v>
      </c>
      <c r="P738" s="36" t="s">
        <v>909</v>
      </c>
      <c r="Q738" s="5" t="s">
        <v>2241</v>
      </c>
      <c r="R738" s="5">
        <v>4</v>
      </c>
      <c r="S738" s="9">
        <v>3800</v>
      </c>
      <c r="T738" s="9">
        <f>S738*R738</f>
        <v>15200</v>
      </c>
      <c r="U738" s="9">
        <f>T738*1.12</f>
        <v>17024</v>
      </c>
      <c r="V738" s="2" t="s">
        <v>42</v>
      </c>
      <c r="W738" s="2">
        <v>2014</v>
      </c>
      <c r="X738" s="2"/>
    </row>
    <row r="739" spans="1:25" ht="63.75" outlineLevel="1" x14ac:dyDescent="0.25">
      <c r="A739" s="2" t="s">
        <v>2609</v>
      </c>
      <c r="B739" s="3" t="s">
        <v>27</v>
      </c>
      <c r="C739" s="96" t="s">
        <v>1893</v>
      </c>
      <c r="D739" s="10" t="s">
        <v>1897</v>
      </c>
      <c r="E739" s="10" t="s">
        <v>1894</v>
      </c>
      <c r="F739" s="115" t="s">
        <v>1894</v>
      </c>
      <c r="G739" s="2" t="s">
        <v>350</v>
      </c>
      <c r="H739" s="4">
        <v>100</v>
      </c>
      <c r="I739" s="2">
        <v>710000000</v>
      </c>
      <c r="J739" s="2" t="s">
        <v>11537</v>
      </c>
      <c r="K739" s="14" t="s">
        <v>4988</v>
      </c>
      <c r="L739" s="5" t="s">
        <v>2170</v>
      </c>
      <c r="M739" s="2" t="s">
        <v>32</v>
      </c>
      <c r="N739" s="2" t="s">
        <v>453</v>
      </c>
      <c r="O739" s="15" t="s">
        <v>61</v>
      </c>
      <c r="P739" s="36" t="s">
        <v>909</v>
      </c>
      <c r="Q739" s="5" t="s">
        <v>2241</v>
      </c>
      <c r="R739" s="5">
        <v>12</v>
      </c>
      <c r="S739" s="9">
        <v>1000</v>
      </c>
      <c r="T739" s="9">
        <f>S739*R739</f>
        <v>12000</v>
      </c>
      <c r="U739" s="9">
        <f t="shared" si="44"/>
        <v>13440.000000000002</v>
      </c>
      <c r="V739" s="2" t="s">
        <v>42</v>
      </c>
      <c r="W739" s="2">
        <v>2014</v>
      </c>
      <c r="X739" s="2"/>
    </row>
    <row r="740" spans="1:25" ht="63.75" outlineLevel="1" x14ac:dyDescent="0.25">
      <c r="A740" s="2" t="s">
        <v>2610</v>
      </c>
      <c r="B740" s="3" t="s">
        <v>27</v>
      </c>
      <c r="C740" s="43" t="s">
        <v>2243</v>
      </c>
      <c r="D740" s="10" t="s">
        <v>3662</v>
      </c>
      <c r="E740" s="10" t="s">
        <v>2462</v>
      </c>
      <c r="F740" s="5"/>
      <c r="G740" s="2" t="s">
        <v>350</v>
      </c>
      <c r="H740" s="4">
        <v>100</v>
      </c>
      <c r="I740" s="2">
        <v>710000000</v>
      </c>
      <c r="J740" s="2" t="s">
        <v>11537</v>
      </c>
      <c r="K740" s="14" t="s">
        <v>8552</v>
      </c>
      <c r="L740" s="5" t="s">
        <v>2170</v>
      </c>
      <c r="M740" s="2" t="s">
        <v>32</v>
      </c>
      <c r="N740" s="2" t="s">
        <v>453</v>
      </c>
      <c r="O740" s="15" t="s">
        <v>61</v>
      </c>
      <c r="P740" s="36" t="s">
        <v>857</v>
      </c>
      <c r="Q740" s="5" t="s">
        <v>1268</v>
      </c>
      <c r="R740" s="5">
        <v>28</v>
      </c>
      <c r="S740" s="9">
        <v>750</v>
      </c>
      <c r="T740" s="9">
        <v>0</v>
      </c>
      <c r="U740" s="9">
        <f t="shared" si="44"/>
        <v>0</v>
      </c>
      <c r="V740" s="2" t="s">
        <v>42</v>
      </c>
      <c r="W740" s="2">
        <v>2014</v>
      </c>
      <c r="X740" s="2"/>
    </row>
    <row r="741" spans="1:25" s="273" customFormat="1" ht="51" x14ac:dyDescent="0.25">
      <c r="A741" s="276" t="s">
        <v>13543</v>
      </c>
      <c r="B741" s="238" t="s">
        <v>27</v>
      </c>
      <c r="C741" s="280" t="s">
        <v>2243</v>
      </c>
      <c r="D741" s="275" t="s">
        <v>3662</v>
      </c>
      <c r="E741" s="275" t="s">
        <v>2462</v>
      </c>
      <c r="F741" s="274"/>
      <c r="G741" s="276" t="s">
        <v>29</v>
      </c>
      <c r="H741" s="281">
        <v>100</v>
      </c>
      <c r="I741" s="276">
        <v>710000000</v>
      </c>
      <c r="J741" s="276" t="s">
        <v>1075</v>
      </c>
      <c r="K741" s="248" t="s">
        <v>6133</v>
      </c>
      <c r="L741" s="274" t="s">
        <v>2170</v>
      </c>
      <c r="M741" s="276" t="s">
        <v>32</v>
      </c>
      <c r="N741" s="276" t="s">
        <v>10994</v>
      </c>
      <c r="O741" s="285">
        <v>0</v>
      </c>
      <c r="P741" s="279" t="s">
        <v>857</v>
      </c>
      <c r="Q741" s="274" t="s">
        <v>1268</v>
      </c>
      <c r="R741" s="274">
        <v>20</v>
      </c>
      <c r="S741" s="278">
        <v>750</v>
      </c>
      <c r="T741" s="278">
        <v>15000</v>
      </c>
      <c r="U741" s="278">
        <v>16800</v>
      </c>
      <c r="V741" s="276" t="s">
        <v>42</v>
      </c>
      <c r="W741" s="276">
        <v>2014</v>
      </c>
      <c r="X741" s="276" t="s">
        <v>12335</v>
      </c>
      <c r="Y741" s="290"/>
    </row>
    <row r="742" spans="1:25" ht="63.75" outlineLevel="1" x14ac:dyDescent="0.25">
      <c r="A742" s="2" t="s">
        <v>2611</v>
      </c>
      <c r="B742" s="3" t="s">
        <v>27</v>
      </c>
      <c r="C742" s="43" t="s">
        <v>2244</v>
      </c>
      <c r="D742" s="10" t="s">
        <v>906</v>
      </c>
      <c r="E742" s="10" t="s">
        <v>2461</v>
      </c>
      <c r="F742" s="5" t="s">
        <v>2245</v>
      </c>
      <c r="G742" s="2" t="s">
        <v>350</v>
      </c>
      <c r="H742" s="4">
        <v>0</v>
      </c>
      <c r="I742" s="2">
        <v>710000000</v>
      </c>
      <c r="J742" s="2" t="s">
        <v>11537</v>
      </c>
      <c r="K742" s="14" t="s">
        <v>4987</v>
      </c>
      <c r="L742" s="5" t="s">
        <v>2170</v>
      </c>
      <c r="M742" s="2" t="s">
        <v>32</v>
      </c>
      <c r="N742" s="2" t="s">
        <v>453</v>
      </c>
      <c r="O742" s="15" t="s">
        <v>61</v>
      </c>
      <c r="P742" s="36" t="s">
        <v>909</v>
      </c>
      <c r="Q742" s="5" t="s">
        <v>8308</v>
      </c>
      <c r="R742" s="5">
        <v>5</v>
      </c>
      <c r="S742" s="9">
        <v>875</v>
      </c>
      <c r="T742" s="9">
        <v>0</v>
      </c>
      <c r="U742" s="9">
        <f t="shared" si="44"/>
        <v>0</v>
      </c>
      <c r="V742" s="2" t="s">
        <v>42</v>
      </c>
      <c r="W742" s="2">
        <v>2014</v>
      </c>
      <c r="X742" s="2"/>
    </row>
    <row r="743" spans="1:25" s="273" customFormat="1" ht="51" x14ac:dyDescent="0.25">
      <c r="A743" s="276" t="s">
        <v>13544</v>
      </c>
      <c r="B743" s="238" t="s">
        <v>27</v>
      </c>
      <c r="C743" s="280" t="s">
        <v>2244</v>
      </c>
      <c r="D743" s="275" t="s">
        <v>906</v>
      </c>
      <c r="E743" s="275" t="s">
        <v>2461</v>
      </c>
      <c r="F743" s="274" t="s">
        <v>2245</v>
      </c>
      <c r="G743" s="276" t="s">
        <v>29</v>
      </c>
      <c r="H743" s="281">
        <v>0</v>
      </c>
      <c r="I743" s="276">
        <v>710000000</v>
      </c>
      <c r="J743" s="276" t="s">
        <v>1075</v>
      </c>
      <c r="K743" s="248" t="s">
        <v>6133</v>
      </c>
      <c r="L743" s="274" t="s">
        <v>2170</v>
      </c>
      <c r="M743" s="276" t="s">
        <v>32</v>
      </c>
      <c r="N743" s="276" t="s">
        <v>10994</v>
      </c>
      <c r="O743" s="285">
        <v>0</v>
      </c>
      <c r="P743" s="279" t="s">
        <v>909</v>
      </c>
      <c r="Q743" s="274" t="s">
        <v>8308</v>
      </c>
      <c r="R743" s="274">
        <v>5</v>
      </c>
      <c r="S743" s="278">
        <v>875</v>
      </c>
      <c r="T743" s="278">
        <v>4375</v>
      </c>
      <c r="U743" s="278">
        <v>4900.0000000000009</v>
      </c>
      <c r="V743" s="276" t="s">
        <v>42</v>
      </c>
      <c r="W743" s="276">
        <v>2014</v>
      </c>
      <c r="X743" s="276" t="s">
        <v>12025</v>
      </c>
      <c r="Y743" s="290"/>
    </row>
    <row r="744" spans="1:25" ht="63.75" outlineLevel="1" x14ac:dyDescent="0.25">
      <c r="A744" s="2" t="s">
        <v>2612</v>
      </c>
      <c r="B744" s="3" t="s">
        <v>27</v>
      </c>
      <c r="C744" s="43" t="s">
        <v>2174</v>
      </c>
      <c r="D744" s="10" t="s">
        <v>1759</v>
      </c>
      <c r="E744" s="10" t="s">
        <v>2177</v>
      </c>
      <c r="F744" s="5" t="s">
        <v>2177</v>
      </c>
      <c r="G744" s="2" t="s">
        <v>350</v>
      </c>
      <c r="H744" s="4">
        <v>0</v>
      </c>
      <c r="I744" s="2">
        <v>710000000</v>
      </c>
      <c r="J744" s="2" t="s">
        <v>11537</v>
      </c>
      <c r="K744" s="14" t="s">
        <v>4987</v>
      </c>
      <c r="L744" s="5" t="s">
        <v>2170</v>
      </c>
      <c r="M744" s="2" t="s">
        <v>32</v>
      </c>
      <c r="N744" s="2" t="s">
        <v>453</v>
      </c>
      <c r="O744" s="15" t="s">
        <v>61</v>
      </c>
      <c r="P744" s="2">
        <v>112</v>
      </c>
      <c r="Q744" s="2" t="s">
        <v>751</v>
      </c>
      <c r="R744" s="5">
        <v>40</v>
      </c>
      <c r="S744" s="9">
        <v>1026.79</v>
      </c>
      <c r="T744" s="9">
        <v>0</v>
      </c>
      <c r="U744" s="9">
        <f t="shared" si="44"/>
        <v>0</v>
      </c>
      <c r="V744" s="2" t="s">
        <v>42</v>
      </c>
      <c r="W744" s="2">
        <v>2014</v>
      </c>
      <c r="X744" s="2"/>
    </row>
    <row r="745" spans="1:25" s="273" customFormat="1" ht="51" x14ac:dyDescent="0.25">
      <c r="A745" s="276" t="s">
        <v>13545</v>
      </c>
      <c r="B745" s="238" t="s">
        <v>27</v>
      </c>
      <c r="C745" s="280" t="s">
        <v>2174</v>
      </c>
      <c r="D745" s="275" t="s">
        <v>1759</v>
      </c>
      <c r="E745" s="275" t="s">
        <v>2177</v>
      </c>
      <c r="F745" s="274" t="s">
        <v>2177</v>
      </c>
      <c r="G745" s="276" t="s">
        <v>29</v>
      </c>
      <c r="H745" s="281">
        <v>0</v>
      </c>
      <c r="I745" s="276">
        <v>710000000</v>
      </c>
      <c r="J745" s="276" t="s">
        <v>1075</v>
      </c>
      <c r="K745" s="248" t="s">
        <v>6133</v>
      </c>
      <c r="L745" s="274" t="s">
        <v>2170</v>
      </c>
      <c r="M745" s="276" t="s">
        <v>32</v>
      </c>
      <c r="N745" s="276" t="s">
        <v>10994</v>
      </c>
      <c r="O745" s="285">
        <v>0</v>
      </c>
      <c r="P745" s="276">
        <v>112</v>
      </c>
      <c r="Q745" s="276" t="s">
        <v>751</v>
      </c>
      <c r="R745" s="274">
        <v>40</v>
      </c>
      <c r="S745" s="278">
        <v>1026.79</v>
      </c>
      <c r="T745" s="278">
        <v>41071.599999999999</v>
      </c>
      <c r="U745" s="278">
        <v>46000.192000000003</v>
      </c>
      <c r="V745" s="276" t="s">
        <v>42</v>
      </c>
      <c r="W745" s="276">
        <v>2014</v>
      </c>
      <c r="X745" s="276" t="s">
        <v>13546</v>
      </c>
      <c r="Y745" s="290"/>
    </row>
    <row r="746" spans="1:25" ht="63.75" outlineLevel="1" x14ac:dyDescent="0.25">
      <c r="A746" s="2" t="s">
        <v>2613</v>
      </c>
      <c r="B746" s="3" t="s">
        <v>27</v>
      </c>
      <c r="C746" s="43" t="s">
        <v>2246</v>
      </c>
      <c r="D746" s="10" t="s">
        <v>9228</v>
      </c>
      <c r="E746" s="10" t="s">
        <v>9229</v>
      </c>
      <c r="F746" s="5" t="s">
        <v>2247</v>
      </c>
      <c r="G746" s="2" t="s">
        <v>350</v>
      </c>
      <c r="H746" s="4">
        <v>0</v>
      </c>
      <c r="I746" s="2">
        <v>710000000</v>
      </c>
      <c r="J746" s="2" t="s">
        <v>11537</v>
      </c>
      <c r="K746" s="14" t="s">
        <v>6014</v>
      </c>
      <c r="L746" s="5" t="s">
        <v>2170</v>
      </c>
      <c r="M746" s="2" t="s">
        <v>32</v>
      </c>
      <c r="N746" s="2" t="s">
        <v>453</v>
      </c>
      <c r="O746" s="15" t="s">
        <v>61</v>
      </c>
      <c r="P746" s="36" t="s">
        <v>40</v>
      </c>
      <c r="Q746" s="2" t="s">
        <v>41</v>
      </c>
      <c r="R746" s="5">
        <v>8</v>
      </c>
      <c r="S746" s="9">
        <v>1678.57</v>
      </c>
      <c r="T746" s="9">
        <v>0</v>
      </c>
      <c r="U746" s="9">
        <f t="shared" si="44"/>
        <v>0</v>
      </c>
      <c r="V746" s="2" t="s">
        <v>42</v>
      </c>
      <c r="W746" s="2">
        <v>2014</v>
      </c>
      <c r="X746" s="2"/>
    </row>
    <row r="747" spans="1:25" s="85" customFormat="1" ht="63.75" outlineLevel="1" x14ac:dyDescent="0.25">
      <c r="A747" s="2" t="s">
        <v>12215</v>
      </c>
      <c r="B747" s="3" t="s">
        <v>27</v>
      </c>
      <c r="C747" s="43" t="s">
        <v>2246</v>
      </c>
      <c r="D747" s="10" t="s">
        <v>9228</v>
      </c>
      <c r="E747" s="10" t="s">
        <v>9229</v>
      </c>
      <c r="F747" s="5" t="s">
        <v>2247</v>
      </c>
      <c r="G747" s="2" t="s">
        <v>29</v>
      </c>
      <c r="H747" s="4">
        <v>0</v>
      </c>
      <c r="I747" s="2">
        <v>710000000</v>
      </c>
      <c r="J747" s="2" t="s">
        <v>11537</v>
      </c>
      <c r="K747" s="14" t="s">
        <v>12019</v>
      </c>
      <c r="L747" s="5" t="s">
        <v>2170</v>
      </c>
      <c r="M747" s="2" t="s">
        <v>32</v>
      </c>
      <c r="N747" s="2" t="s">
        <v>11021</v>
      </c>
      <c r="O747" s="15">
        <v>0</v>
      </c>
      <c r="P747" s="36" t="s">
        <v>40</v>
      </c>
      <c r="Q747" s="2" t="s">
        <v>41</v>
      </c>
      <c r="R747" s="5">
        <v>8</v>
      </c>
      <c r="S747" s="9">
        <v>1678.57</v>
      </c>
      <c r="T747" s="9">
        <f t="shared" si="45"/>
        <v>13428.56</v>
      </c>
      <c r="U747" s="9">
        <f t="shared" si="44"/>
        <v>15039.987200000001</v>
      </c>
      <c r="V747" s="2" t="s">
        <v>42</v>
      </c>
      <c r="W747" s="2">
        <v>2014</v>
      </c>
      <c r="X747" s="92" t="s">
        <v>12025</v>
      </c>
    </row>
    <row r="748" spans="1:25" ht="63.75" outlineLevel="1" x14ac:dyDescent="0.25">
      <c r="A748" s="2" t="s">
        <v>2614</v>
      </c>
      <c r="B748" s="3" t="s">
        <v>27</v>
      </c>
      <c r="C748" s="112" t="s">
        <v>2248</v>
      </c>
      <c r="D748" s="10" t="s">
        <v>3613</v>
      </c>
      <c r="E748" s="10" t="s">
        <v>6022</v>
      </c>
      <c r="F748" s="5" t="s">
        <v>2249</v>
      </c>
      <c r="G748" s="2" t="s">
        <v>350</v>
      </c>
      <c r="H748" s="4">
        <v>0</v>
      </c>
      <c r="I748" s="2">
        <v>710000000</v>
      </c>
      <c r="J748" s="2" t="s">
        <v>11537</v>
      </c>
      <c r="K748" s="14" t="s">
        <v>6014</v>
      </c>
      <c r="L748" s="5" t="s">
        <v>2170</v>
      </c>
      <c r="M748" s="2" t="s">
        <v>32</v>
      </c>
      <c r="N748" s="2" t="s">
        <v>453</v>
      </c>
      <c r="O748" s="15" t="s">
        <v>61</v>
      </c>
      <c r="P748" s="36" t="s">
        <v>40</v>
      </c>
      <c r="Q748" s="2" t="s">
        <v>41</v>
      </c>
      <c r="R748" s="5">
        <v>8</v>
      </c>
      <c r="S748" s="9">
        <v>1392.85</v>
      </c>
      <c r="T748" s="9">
        <v>0</v>
      </c>
      <c r="U748" s="9">
        <f t="shared" si="44"/>
        <v>0</v>
      </c>
      <c r="V748" s="2" t="s">
        <v>42</v>
      </c>
      <c r="W748" s="2">
        <v>2014</v>
      </c>
      <c r="X748" s="2"/>
    </row>
    <row r="749" spans="1:25" s="85" customFormat="1" ht="63.75" outlineLevel="1" x14ac:dyDescent="0.25">
      <c r="A749" s="2" t="s">
        <v>12216</v>
      </c>
      <c r="B749" s="3" t="s">
        <v>27</v>
      </c>
      <c r="C749" s="112" t="s">
        <v>2248</v>
      </c>
      <c r="D749" s="10" t="s">
        <v>3613</v>
      </c>
      <c r="E749" s="10" t="s">
        <v>6022</v>
      </c>
      <c r="F749" s="5" t="s">
        <v>2249</v>
      </c>
      <c r="G749" s="2" t="s">
        <v>29</v>
      </c>
      <c r="H749" s="4">
        <v>0</v>
      </c>
      <c r="I749" s="2">
        <v>710000000</v>
      </c>
      <c r="J749" s="2" t="s">
        <v>11537</v>
      </c>
      <c r="K749" s="14" t="s">
        <v>12019</v>
      </c>
      <c r="L749" s="5" t="s">
        <v>2170</v>
      </c>
      <c r="M749" s="2" t="s">
        <v>32</v>
      </c>
      <c r="N749" s="2" t="s">
        <v>11021</v>
      </c>
      <c r="O749" s="15">
        <v>0</v>
      </c>
      <c r="P749" s="36" t="s">
        <v>40</v>
      </c>
      <c r="Q749" s="2" t="s">
        <v>41</v>
      </c>
      <c r="R749" s="5">
        <v>8</v>
      </c>
      <c r="S749" s="9">
        <v>1392.85</v>
      </c>
      <c r="T749" s="9">
        <f t="shared" si="45"/>
        <v>11142.8</v>
      </c>
      <c r="U749" s="9">
        <f t="shared" si="44"/>
        <v>12479.936</v>
      </c>
      <c r="V749" s="2" t="s">
        <v>42</v>
      </c>
      <c r="W749" s="2">
        <v>2014</v>
      </c>
      <c r="X749" s="92" t="s">
        <v>12025</v>
      </c>
    </row>
    <row r="750" spans="1:25" ht="63.75" outlineLevel="1" x14ac:dyDescent="0.25">
      <c r="A750" s="2" t="s">
        <v>2615</v>
      </c>
      <c r="B750" s="3" t="s">
        <v>27</v>
      </c>
      <c r="C750" s="41" t="s">
        <v>12218</v>
      </c>
      <c r="D750" s="5" t="s">
        <v>9230</v>
      </c>
      <c r="E750" s="5" t="s">
        <v>9231</v>
      </c>
      <c r="F750" s="5" t="s">
        <v>2250</v>
      </c>
      <c r="G750" s="2" t="s">
        <v>350</v>
      </c>
      <c r="H750" s="4">
        <v>0</v>
      </c>
      <c r="I750" s="2">
        <v>710000000</v>
      </c>
      <c r="J750" s="2" t="s">
        <v>11537</v>
      </c>
      <c r="K750" s="14" t="s">
        <v>6014</v>
      </c>
      <c r="L750" s="5" t="s">
        <v>2170</v>
      </c>
      <c r="M750" s="2" t="s">
        <v>32</v>
      </c>
      <c r="N750" s="2" t="s">
        <v>453</v>
      </c>
      <c r="O750" s="15" t="s">
        <v>61</v>
      </c>
      <c r="P750" s="36" t="s">
        <v>40</v>
      </c>
      <c r="Q750" s="2" t="s">
        <v>41</v>
      </c>
      <c r="R750" s="5">
        <v>1</v>
      </c>
      <c r="S750" s="9">
        <v>4687.5</v>
      </c>
      <c r="T750" s="9">
        <v>0</v>
      </c>
      <c r="U750" s="9">
        <f t="shared" si="44"/>
        <v>0</v>
      </c>
      <c r="V750" s="2" t="s">
        <v>42</v>
      </c>
      <c r="W750" s="2">
        <v>2014</v>
      </c>
      <c r="X750" s="2"/>
    </row>
    <row r="751" spans="1:25" s="85" customFormat="1" ht="63.75" outlineLevel="1" x14ac:dyDescent="0.25">
      <c r="A751" s="2" t="s">
        <v>12217</v>
      </c>
      <c r="B751" s="3" t="s">
        <v>27</v>
      </c>
      <c r="C751" s="41" t="s">
        <v>12218</v>
      </c>
      <c r="D751" s="5" t="s">
        <v>9230</v>
      </c>
      <c r="E751" s="5" t="s">
        <v>9231</v>
      </c>
      <c r="F751" s="5" t="s">
        <v>2250</v>
      </c>
      <c r="G751" s="2" t="s">
        <v>29</v>
      </c>
      <c r="H751" s="4">
        <v>0</v>
      </c>
      <c r="I751" s="2">
        <v>710000000</v>
      </c>
      <c r="J751" s="2" t="s">
        <v>11537</v>
      </c>
      <c r="K751" s="14" t="s">
        <v>12019</v>
      </c>
      <c r="L751" s="5" t="s">
        <v>2170</v>
      </c>
      <c r="M751" s="2" t="s">
        <v>32</v>
      </c>
      <c r="N751" s="2" t="s">
        <v>10994</v>
      </c>
      <c r="O751" s="15">
        <v>0</v>
      </c>
      <c r="P751" s="36" t="s">
        <v>40</v>
      </c>
      <c r="Q751" s="2" t="s">
        <v>41</v>
      </c>
      <c r="R751" s="5">
        <v>1</v>
      </c>
      <c r="S751" s="9">
        <v>4687.5</v>
      </c>
      <c r="T751" s="9">
        <f t="shared" si="45"/>
        <v>4687.5</v>
      </c>
      <c r="U751" s="9">
        <f t="shared" si="44"/>
        <v>5250.0000000000009</v>
      </c>
      <c r="V751" s="2" t="s">
        <v>42</v>
      </c>
      <c r="W751" s="2">
        <v>2014</v>
      </c>
      <c r="X751" s="92" t="s">
        <v>12237</v>
      </c>
    </row>
    <row r="752" spans="1:25" ht="63.75" outlineLevel="1" x14ac:dyDescent="0.25">
      <c r="A752" s="2" t="s">
        <v>2616</v>
      </c>
      <c r="B752" s="3" t="s">
        <v>27</v>
      </c>
      <c r="C752" s="10" t="s">
        <v>2474</v>
      </c>
      <c r="D752" s="10" t="s">
        <v>3618</v>
      </c>
      <c r="E752" s="10" t="s">
        <v>6493</v>
      </c>
      <c r="F752" s="5" t="s">
        <v>2253</v>
      </c>
      <c r="G752" s="2" t="s">
        <v>350</v>
      </c>
      <c r="H752" s="4">
        <v>0</v>
      </c>
      <c r="I752" s="2">
        <v>710000000</v>
      </c>
      <c r="J752" s="2" t="s">
        <v>11537</v>
      </c>
      <c r="K752" s="14" t="s">
        <v>6014</v>
      </c>
      <c r="L752" s="5" t="s">
        <v>2170</v>
      </c>
      <c r="M752" s="2" t="s">
        <v>32</v>
      </c>
      <c r="N752" s="2" t="s">
        <v>453</v>
      </c>
      <c r="O752" s="15" t="s">
        <v>61</v>
      </c>
      <c r="P752" s="36" t="s">
        <v>40</v>
      </c>
      <c r="Q752" s="2" t="s">
        <v>41</v>
      </c>
      <c r="R752" s="5">
        <v>10</v>
      </c>
      <c r="S752" s="9">
        <v>1919.64</v>
      </c>
      <c r="T752" s="9">
        <v>0</v>
      </c>
      <c r="U752" s="9">
        <f t="shared" si="44"/>
        <v>0</v>
      </c>
      <c r="V752" s="2" t="s">
        <v>42</v>
      </c>
      <c r="W752" s="2">
        <v>2014</v>
      </c>
      <c r="X752" s="2"/>
    </row>
    <row r="753" spans="1:24" s="85" customFormat="1" ht="63.75" outlineLevel="1" x14ac:dyDescent="0.25">
      <c r="A753" s="2" t="s">
        <v>12219</v>
      </c>
      <c r="B753" s="3" t="s">
        <v>27</v>
      </c>
      <c r="C753" s="10" t="s">
        <v>2474</v>
      </c>
      <c r="D753" s="10" t="s">
        <v>3618</v>
      </c>
      <c r="E753" s="10" t="s">
        <v>6493</v>
      </c>
      <c r="F753" s="5" t="s">
        <v>2253</v>
      </c>
      <c r="G753" s="2" t="s">
        <v>29</v>
      </c>
      <c r="H753" s="4">
        <v>0</v>
      </c>
      <c r="I753" s="2">
        <v>710000000</v>
      </c>
      <c r="J753" s="2" t="s">
        <v>11537</v>
      </c>
      <c r="K753" s="14" t="s">
        <v>12019</v>
      </c>
      <c r="L753" s="5" t="s">
        <v>2170</v>
      </c>
      <c r="M753" s="2" t="s">
        <v>32</v>
      </c>
      <c r="N753" s="2" t="s">
        <v>11021</v>
      </c>
      <c r="O753" s="15">
        <v>0</v>
      </c>
      <c r="P753" s="36" t="s">
        <v>40</v>
      </c>
      <c r="Q753" s="2" t="s">
        <v>41</v>
      </c>
      <c r="R753" s="5">
        <v>10</v>
      </c>
      <c r="S753" s="9">
        <v>1919.64</v>
      </c>
      <c r="T753" s="9">
        <f t="shared" si="45"/>
        <v>19196.400000000001</v>
      </c>
      <c r="U753" s="9">
        <f t="shared" si="44"/>
        <v>21499.968000000004</v>
      </c>
      <c r="V753" s="2" t="s">
        <v>42</v>
      </c>
      <c r="W753" s="2">
        <v>2014</v>
      </c>
      <c r="X753" s="92" t="s">
        <v>12025</v>
      </c>
    </row>
    <row r="754" spans="1:24" ht="76.5" customHeight="1" outlineLevel="1" x14ac:dyDescent="0.25">
      <c r="A754" s="2" t="s">
        <v>2617</v>
      </c>
      <c r="B754" s="3" t="s">
        <v>27</v>
      </c>
      <c r="C754" s="10" t="s">
        <v>9232</v>
      </c>
      <c r="D754" s="10" t="s">
        <v>4221</v>
      </c>
      <c r="E754" s="10" t="s">
        <v>9233</v>
      </c>
      <c r="F754" s="13" t="s">
        <v>2254</v>
      </c>
      <c r="G754" s="2" t="s">
        <v>350</v>
      </c>
      <c r="H754" s="4">
        <v>0</v>
      </c>
      <c r="I754" s="2">
        <v>710000000</v>
      </c>
      <c r="J754" s="2" t="s">
        <v>11537</v>
      </c>
      <c r="K754" s="14" t="s">
        <v>3766</v>
      </c>
      <c r="L754" s="5" t="s">
        <v>2170</v>
      </c>
      <c r="M754" s="2" t="s">
        <v>32</v>
      </c>
      <c r="N754" s="2" t="s">
        <v>453</v>
      </c>
      <c r="O754" s="15" t="s">
        <v>61</v>
      </c>
      <c r="P754" s="36" t="s">
        <v>40</v>
      </c>
      <c r="Q754" s="2" t="s">
        <v>41</v>
      </c>
      <c r="R754" s="5">
        <v>4</v>
      </c>
      <c r="S754" s="9">
        <v>31250</v>
      </c>
      <c r="T754" s="9">
        <f t="shared" si="45"/>
        <v>125000</v>
      </c>
      <c r="U754" s="9">
        <f t="shared" si="44"/>
        <v>140000</v>
      </c>
      <c r="V754" s="2" t="s">
        <v>42</v>
      </c>
      <c r="W754" s="2">
        <v>2014</v>
      </c>
      <c r="X754" s="2"/>
    </row>
    <row r="755" spans="1:24" ht="63.75" outlineLevel="1" x14ac:dyDescent="0.25">
      <c r="A755" s="2" t="s">
        <v>2618</v>
      </c>
      <c r="B755" s="3" t="s">
        <v>27</v>
      </c>
      <c r="C755" s="10" t="s">
        <v>5571</v>
      </c>
      <c r="D755" s="10" t="s">
        <v>9234</v>
      </c>
      <c r="E755" s="10" t="s">
        <v>7920</v>
      </c>
      <c r="F755" s="5" t="s">
        <v>2256</v>
      </c>
      <c r="G755" s="2" t="s">
        <v>350</v>
      </c>
      <c r="H755" s="4">
        <v>0</v>
      </c>
      <c r="I755" s="2">
        <v>710000000</v>
      </c>
      <c r="J755" s="2" t="s">
        <v>11537</v>
      </c>
      <c r="K755" s="14" t="s">
        <v>6189</v>
      </c>
      <c r="L755" s="5" t="s">
        <v>2170</v>
      </c>
      <c r="M755" s="2" t="s">
        <v>32</v>
      </c>
      <c r="N755" s="2" t="s">
        <v>453</v>
      </c>
      <c r="O755" s="15" t="s">
        <v>61</v>
      </c>
      <c r="P755" s="36" t="s">
        <v>40</v>
      </c>
      <c r="Q755" s="5" t="s">
        <v>41</v>
      </c>
      <c r="R755" s="5">
        <v>1</v>
      </c>
      <c r="S755" s="9">
        <v>71428.570000000007</v>
      </c>
      <c r="T755" s="9">
        <f t="shared" si="45"/>
        <v>71428.570000000007</v>
      </c>
      <c r="U755" s="9">
        <f t="shared" si="44"/>
        <v>79999.998400000011</v>
      </c>
      <c r="V755" s="2" t="s">
        <v>42</v>
      </c>
      <c r="W755" s="2">
        <v>2014</v>
      </c>
      <c r="X755" s="2"/>
    </row>
    <row r="756" spans="1:24" ht="63.75" outlineLevel="1" x14ac:dyDescent="0.25">
      <c r="A756" s="2" t="s">
        <v>2619</v>
      </c>
      <c r="B756" s="3" t="s">
        <v>27</v>
      </c>
      <c r="C756" s="10" t="s">
        <v>9235</v>
      </c>
      <c r="D756" s="10" t="s">
        <v>9236</v>
      </c>
      <c r="E756" s="10" t="s">
        <v>9237</v>
      </c>
      <c r="F756" s="5" t="s">
        <v>2257</v>
      </c>
      <c r="G756" s="2" t="s">
        <v>350</v>
      </c>
      <c r="H756" s="4">
        <v>0</v>
      </c>
      <c r="I756" s="2">
        <v>710000000</v>
      </c>
      <c r="J756" s="2" t="s">
        <v>11537</v>
      </c>
      <c r="K756" s="14" t="s">
        <v>6189</v>
      </c>
      <c r="L756" s="5" t="s">
        <v>2170</v>
      </c>
      <c r="M756" s="2" t="s">
        <v>32</v>
      </c>
      <c r="N756" s="2" t="s">
        <v>453</v>
      </c>
      <c r="O756" s="15" t="s">
        <v>61</v>
      </c>
      <c r="P756" s="36" t="s">
        <v>1837</v>
      </c>
      <c r="Q756" s="2" t="s">
        <v>1838</v>
      </c>
      <c r="R756" s="5">
        <v>1</v>
      </c>
      <c r="S756" s="9">
        <v>2678.57</v>
      </c>
      <c r="T756" s="9">
        <f t="shared" si="45"/>
        <v>2678.57</v>
      </c>
      <c r="U756" s="9">
        <f t="shared" si="44"/>
        <v>2999.9984000000004</v>
      </c>
      <c r="V756" s="2" t="s">
        <v>42</v>
      </c>
      <c r="W756" s="2">
        <v>2014</v>
      </c>
      <c r="X756" s="2"/>
    </row>
    <row r="757" spans="1:24" ht="63.75" outlineLevel="1" x14ac:dyDescent="0.25">
      <c r="A757" s="2" t="s">
        <v>2620</v>
      </c>
      <c r="B757" s="3" t="s">
        <v>27</v>
      </c>
      <c r="C757" s="10" t="s">
        <v>9238</v>
      </c>
      <c r="D757" s="10" t="s">
        <v>9236</v>
      </c>
      <c r="E757" s="10" t="s">
        <v>9239</v>
      </c>
      <c r="F757" s="5" t="s">
        <v>2258</v>
      </c>
      <c r="G757" s="2" t="s">
        <v>350</v>
      </c>
      <c r="H757" s="4">
        <v>0</v>
      </c>
      <c r="I757" s="2">
        <v>710000000</v>
      </c>
      <c r="J757" s="2" t="s">
        <v>11537</v>
      </c>
      <c r="K757" s="14" t="s">
        <v>6189</v>
      </c>
      <c r="L757" s="5" t="s">
        <v>2170</v>
      </c>
      <c r="M757" s="2" t="s">
        <v>32</v>
      </c>
      <c r="N757" s="2" t="s">
        <v>453</v>
      </c>
      <c r="O757" s="15" t="s">
        <v>61</v>
      </c>
      <c r="P757" s="36" t="s">
        <v>1837</v>
      </c>
      <c r="Q757" s="2" t="s">
        <v>1838</v>
      </c>
      <c r="R757" s="5">
        <v>1</v>
      </c>
      <c r="S757" s="9">
        <v>3571.43</v>
      </c>
      <c r="T757" s="9">
        <f t="shared" si="45"/>
        <v>3571.43</v>
      </c>
      <c r="U757" s="9">
        <f t="shared" si="44"/>
        <v>4000.0016000000001</v>
      </c>
      <c r="V757" s="2" t="s">
        <v>42</v>
      </c>
      <c r="W757" s="2">
        <v>2014</v>
      </c>
      <c r="X757" s="2"/>
    </row>
    <row r="758" spans="1:24" ht="63.75" outlineLevel="1" x14ac:dyDescent="0.25">
      <c r="A758" s="2" t="s">
        <v>2621</v>
      </c>
      <c r="B758" s="3" t="s">
        <v>27</v>
      </c>
      <c r="C758" s="10" t="s">
        <v>9240</v>
      </c>
      <c r="D758" s="10" t="s">
        <v>8017</v>
      </c>
      <c r="E758" s="10" t="s">
        <v>9241</v>
      </c>
      <c r="F758" s="13" t="s">
        <v>2259</v>
      </c>
      <c r="G758" s="2" t="s">
        <v>350</v>
      </c>
      <c r="H758" s="4">
        <v>0</v>
      </c>
      <c r="I758" s="2">
        <v>710000000</v>
      </c>
      <c r="J758" s="2" t="s">
        <v>11537</v>
      </c>
      <c r="K758" s="14" t="s">
        <v>6189</v>
      </c>
      <c r="L758" s="5" t="s">
        <v>2170</v>
      </c>
      <c r="M758" s="2" t="s">
        <v>32</v>
      </c>
      <c r="N758" s="2" t="s">
        <v>453</v>
      </c>
      <c r="O758" s="15" t="s">
        <v>61</v>
      </c>
      <c r="P758" s="36" t="s">
        <v>40</v>
      </c>
      <c r="Q758" s="2" t="s">
        <v>41</v>
      </c>
      <c r="R758" s="5">
        <v>1</v>
      </c>
      <c r="S758" s="9">
        <v>3839.29</v>
      </c>
      <c r="T758" s="9">
        <f t="shared" si="45"/>
        <v>3839.29</v>
      </c>
      <c r="U758" s="9">
        <f t="shared" si="44"/>
        <v>4300.0048000000006</v>
      </c>
      <c r="V758" s="2" t="s">
        <v>42</v>
      </c>
      <c r="W758" s="2">
        <v>2014</v>
      </c>
      <c r="X758" s="2"/>
    </row>
    <row r="759" spans="1:24" ht="63.75" outlineLevel="1" x14ac:dyDescent="0.25">
      <c r="A759" s="2" t="s">
        <v>2622</v>
      </c>
      <c r="B759" s="3" t="s">
        <v>27</v>
      </c>
      <c r="C759" s="10" t="s">
        <v>9242</v>
      </c>
      <c r="D759" s="10" t="s">
        <v>9243</v>
      </c>
      <c r="E759" s="10" t="s">
        <v>9244</v>
      </c>
      <c r="F759" s="5" t="s">
        <v>2260</v>
      </c>
      <c r="G759" s="2" t="s">
        <v>350</v>
      </c>
      <c r="H759" s="4">
        <v>0</v>
      </c>
      <c r="I759" s="2">
        <v>710000000</v>
      </c>
      <c r="J759" s="2" t="s">
        <v>11537</v>
      </c>
      <c r="K759" s="14" t="s">
        <v>6189</v>
      </c>
      <c r="L759" s="5" t="s">
        <v>2170</v>
      </c>
      <c r="M759" s="2" t="s">
        <v>32</v>
      </c>
      <c r="N759" s="2" t="s">
        <v>453</v>
      </c>
      <c r="O759" s="15" t="s">
        <v>61</v>
      </c>
      <c r="P759" s="36" t="s">
        <v>40</v>
      </c>
      <c r="Q759" s="2" t="s">
        <v>41</v>
      </c>
      <c r="R759" s="5">
        <v>1</v>
      </c>
      <c r="S759" s="9">
        <v>892.86</v>
      </c>
      <c r="T759" s="9">
        <f t="shared" si="45"/>
        <v>892.86</v>
      </c>
      <c r="U759" s="9">
        <f t="shared" si="44"/>
        <v>1000.0032000000001</v>
      </c>
      <c r="V759" s="2" t="s">
        <v>42</v>
      </c>
      <c r="W759" s="2">
        <v>2014</v>
      </c>
      <c r="X759" s="2"/>
    </row>
    <row r="760" spans="1:24" ht="63.75" outlineLevel="1" x14ac:dyDescent="0.25">
      <c r="A760" s="2" t="s">
        <v>2623</v>
      </c>
      <c r="B760" s="3" t="s">
        <v>27</v>
      </c>
      <c r="C760" s="10" t="s">
        <v>9245</v>
      </c>
      <c r="D760" s="10" t="s">
        <v>9246</v>
      </c>
      <c r="E760" s="10" t="s">
        <v>9247</v>
      </c>
      <c r="F760" s="5" t="s">
        <v>2262</v>
      </c>
      <c r="G760" s="2" t="s">
        <v>350</v>
      </c>
      <c r="H760" s="4">
        <v>0</v>
      </c>
      <c r="I760" s="2">
        <v>710000000</v>
      </c>
      <c r="J760" s="2" t="s">
        <v>11537</v>
      </c>
      <c r="K760" s="14" t="s">
        <v>6189</v>
      </c>
      <c r="L760" s="5" t="s">
        <v>2170</v>
      </c>
      <c r="M760" s="2" t="s">
        <v>32</v>
      </c>
      <c r="N760" s="2" t="s">
        <v>453</v>
      </c>
      <c r="O760" s="15" t="s">
        <v>61</v>
      </c>
      <c r="P760" s="36" t="s">
        <v>40</v>
      </c>
      <c r="Q760" s="2" t="s">
        <v>41</v>
      </c>
      <c r="R760" s="5">
        <v>1</v>
      </c>
      <c r="S760" s="9">
        <v>401.79</v>
      </c>
      <c r="T760" s="9">
        <f t="shared" si="45"/>
        <v>401.79</v>
      </c>
      <c r="U760" s="9">
        <f t="shared" si="44"/>
        <v>450.00480000000005</v>
      </c>
      <c r="V760" s="2" t="s">
        <v>42</v>
      </c>
      <c r="W760" s="2">
        <v>2014</v>
      </c>
      <c r="X760" s="2"/>
    </row>
    <row r="761" spans="1:24" ht="63.75" outlineLevel="1" x14ac:dyDescent="0.25">
      <c r="A761" s="2" t="s">
        <v>2624</v>
      </c>
      <c r="B761" s="3" t="s">
        <v>27</v>
      </c>
      <c r="C761" s="10" t="s">
        <v>9256</v>
      </c>
      <c r="D761" s="10" t="s">
        <v>9257</v>
      </c>
      <c r="E761" s="10" t="s">
        <v>9258</v>
      </c>
      <c r="F761" s="13" t="s">
        <v>2263</v>
      </c>
      <c r="G761" s="2" t="s">
        <v>350</v>
      </c>
      <c r="H761" s="4">
        <v>0</v>
      </c>
      <c r="I761" s="2">
        <v>710000000</v>
      </c>
      <c r="J761" s="2" t="s">
        <v>11537</v>
      </c>
      <c r="K761" s="14" t="s">
        <v>6189</v>
      </c>
      <c r="L761" s="5" t="s">
        <v>2170</v>
      </c>
      <c r="M761" s="2" t="s">
        <v>32</v>
      </c>
      <c r="N761" s="2" t="s">
        <v>453</v>
      </c>
      <c r="O761" s="15" t="s">
        <v>61</v>
      </c>
      <c r="P761" s="36" t="s">
        <v>40</v>
      </c>
      <c r="Q761" s="2" t="s">
        <v>41</v>
      </c>
      <c r="R761" s="5">
        <v>1</v>
      </c>
      <c r="S761" s="9">
        <v>9107.14</v>
      </c>
      <c r="T761" s="9">
        <f t="shared" si="45"/>
        <v>9107.14</v>
      </c>
      <c r="U761" s="9">
        <f t="shared" si="44"/>
        <v>10199.996800000001</v>
      </c>
      <c r="V761" s="2" t="s">
        <v>42</v>
      </c>
      <c r="W761" s="2">
        <v>2014</v>
      </c>
      <c r="X761" s="2"/>
    </row>
    <row r="762" spans="1:24" ht="63.75" outlineLevel="1" x14ac:dyDescent="0.25">
      <c r="A762" s="2" t="s">
        <v>2625</v>
      </c>
      <c r="B762" s="3" t="s">
        <v>27</v>
      </c>
      <c r="C762" s="19" t="s">
        <v>9259</v>
      </c>
      <c r="D762" s="19" t="s">
        <v>9260</v>
      </c>
      <c r="E762" s="19" t="s">
        <v>9261</v>
      </c>
      <c r="F762" s="13" t="s">
        <v>2264</v>
      </c>
      <c r="G762" s="2" t="s">
        <v>350</v>
      </c>
      <c r="H762" s="4">
        <v>0</v>
      </c>
      <c r="I762" s="2">
        <v>710000000</v>
      </c>
      <c r="J762" s="2" t="s">
        <v>11537</v>
      </c>
      <c r="K762" s="14" t="s">
        <v>6189</v>
      </c>
      <c r="L762" s="5" t="s">
        <v>2170</v>
      </c>
      <c r="M762" s="2" t="s">
        <v>32</v>
      </c>
      <c r="N762" s="2" t="s">
        <v>453</v>
      </c>
      <c r="O762" s="15" t="s">
        <v>61</v>
      </c>
      <c r="P762" s="36" t="s">
        <v>40</v>
      </c>
      <c r="Q762" s="2" t="s">
        <v>41</v>
      </c>
      <c r="R762" s="5">
        <v>1</v>
      </c>
      <c r="S762" s="9">
        <v>1785.71</v>
      </c>
      <c r="T762" s="9">
        <f t="shared" si="45"/>
        <v>1785.71</v>
      </c>
      <c r="U762" s="9">
        <f t="shared" si="44"/>
        <v>1999.9952000000003</v>
      </c>
      <c r="V762" s="2" t="s">
        <v>42</v>
      </c>
      <c r="W762" s="2">
        <v>2014</v>
      </c>
      <c r="X762" s="2"/>
    </row>
    <row r="763" spans="1:24" ht="63.75" outlineLevel="1" x14ac:dyDescent="0.25">
      <c r="A763" s="2" t="s">
        <v>2626</v>
      </c>
      <c r="B763" s="3" t="s">
        <v>27</v>
      </c>
      <c r="C763" s="19" t="s">
        <v>9259</v>
      </c>
      <c r="D763" s="19" t="s">
        <v>9260</v>
      </c>
      <c r="E763" s="19" t="s">
        <v>9261</v>
      </c>
      <c r="F763" s="13" t="s">
        <v>2265</v>
      </c>
      <c r="G763" s="2" t="s">
        <v>350</v>
      </c>
      <c r="H763" s="4">
        <v>0</v>
      </c>
      <c r="I763" s="2">
        <v>710000000</v>
      </c>
      <c r="J763" s="2" t="s">
        <v>11537</v>
      </c>
      <c r="K763" s="14" t="s">
        <v>6189</v>
      </c>
      <c r="L763" s="5" t="s">
        <v>2170</v>
      </c>
      <c r="M763" s="2" t="s">
        <v>32</v>
      </c>
      <c r="N763" s="2" t="s">
        <v>453</v>
      </c>
      <c r="O763" s="15" t="s">
        <v>61</v>
      </c>
      <c r="P763" s="36" t="s">
        <v>40</v>
      </c>
      <c r="Q763" s="2" t="s">
        <v>41</v>
      </c>
      <c r="R763" s="5">
        <v>1</v>
      </c>
      <c r="S763" s="9">
        <v>892.86</v>
      </c>
      <c r="T763" s="9">
        <f t="shared" si="45"/>
        <v>892.86</v>
      </c>
      <c r="U763" s="9">
        <f t="shared" si="44"/>
        <v>1000.0032000000001</v>
      </c>
      <c r="V763" s="2" t="s">
        <v>42</v>
      </c>
      <c r="W763" s="2">
        <v>2014</v>
      </c>
      <c r="X763" s="2"/>
    </row>
    <row r="764" spans="1:24" ht="63.75" outlineLevel="1" x14ac:dyDescent="0.25">
      <c r="A764" s="2" t="s">
        <v>2627</v>
      </c>
      <c r="B764" s="3" t="s">
        <v>27</v>
      </c>
      <c r="C764" s="10" t="s">
        <v>9262</v>
      </c>
      <c r="D764" s="10" t="s">
        <v>9263</v>
      </c>
      <c r="E764" s="10" t="s">
        <v>9264</v>
      </c>
      <c r="F764" s="5" t="s">
        <v>2266</v>
      </c>
      <c r="G764" s="2" t="s">
        <v>350</v>
      </c>
      <c r="H764" s="4">
        <v>0</v>
      </c>
      <c r="I764" s="2">
        <v>710000000</v>
      </c>
      <c r="J764" s="2" t="s">
        <v>11537</v>
      </c>
      <c r="K764" s="14" t="s">
        <v>6189</v>
      </c>
      <c r="L764" s="5" t="s">
        <v>2170</v>
      </c>
      <c r="M764" s="2" t="s">
        <v>32</v>
      </c>
      <c r="N764" s="2" t="s">
        <v>453</v>
      </c>
      <c r="O764" s="15" t="s">
        <v>61</v>
      </c>
      <c r="P764" s="36" t="s">
        <v>40</v>
      </c>
      <c r="Q764" s="2" t="s">
        <v>41</v>
      </c>
      <c r="R764" s="5">
        <v>1</v>
      </c>
      <c r="S764" s="9">
        <v>6696.43</v>
      </c>
      <c r="T764" s="9">
        <f t="shared" si="45"/>
        <v>6696.43</v>
      </c>
      <c r="U764" s="9">
        <f t="shared" si="44"/>
        <v>7500.0016000000014</v>
      </c>
      <c r="V764" s="2" t="s">
        <v>42</v>
      </c>
      <c r="W764" s="2">
        <v>2014</v>
      </c>
      <c r="X764" s="2"/>
    </row>
    <row r="765" spans="1:24" ht="63.75" outlineLevel="1" x14ac:dyDescent="0.25">
      <c r="A765" s="2" t="s">
        <v>2628</v>
      </c>
      <c r="B765" s="3" t="s">
        <v>27</v>
      </c>
      <c r="C765" s="10" t="s">
        <v>9265</v>
      </c>
      <c r="D765" s="10" t="s">
        <v>9266</v>
      </c>
      <c r="E765" s="10" t="s">
        <v>9267</v>
      </c>
      <c r="F765" s="5" t="s">
        <v>2267</v>
      </c>
      <c r="G765" s="2" t="s">
        <v>350</v>
      </c>
      <c r="H765" s="4">
        <v>0</v>
      </c>
      <c r="I765" s="2">
        <v>710000000</v>
      </c>
      <c r="J765" s="2" t="s">
        <v>11537</v>
      </c>
      <c r="K765" s="14" t="s">
        <v>6189</v>
      </c>
      <c r="L765" s="5" t="s">
        <v>2170</v>
      </c>
      <c r="M765" s="2" t="s">
        <v>32</v>
      </c>
      <c r="N765" s="2" t="s">
        <v>453</v>
      </c>
      <c r="O765" s="15" t="s">
        <v>61</v>
      </c>
      <c r="P765" s="36" t="s">
        <v>40</v>
      </c>
      <c r="Q765" s="2" t="s">
        <v>41</v>
      </c>
      <c r="R765" s="5">
        <v>1</v>
      </c>
      <c r="S765" s="9">
        <v>89.29</v>
      </c>
      <c r="T765" s="9">
        <f t="shared" si="45"/>
        <v>89.29</v>
      </c>
      <c r="U765" s="9">
        <f t="shared" si="44"/>
        <v>100.00480000000002</v>
      </c>
      <c r="V765" s="2" t="s">
        <v>42</v>
      </c>
      <c r="W765" s="2">
        <v>2014</v>
      </c>
      <c r="X765" s="2"/>
    </row>
    <row r="766" spans="1:24" ht="63.75" outlineLevel="1" x14ac:dyDescent="0.25">
      <c r="A766" s="2" t="s">
        <v>2629</v>
      </c>
      <c r="B766" s="3" t="s">
        <v>27</v>
      </c>
      <c r="C766" s="92" t="s">
        <v>9268</v>
      </c>
      <c r="D766" s="105" t="s">
        <v>7963</v>
      </c>
      <c r="E766" s="105" t="s">
        <v>9269</v>
      </c>
      <c r="F766" s="5" t="s">
        <v>2268</v>
      </c>
      <c r="G766" s="2" t="s">
        <v>350</v>
      </c>
      <c r="H766" s="4">
        <v>0</v>
      </c>
      <c r="I766" s="2">
        <v>710000000</v>
      </c>
      <c r="J766" s="2" t="s">
        <v>11537</v>
      </c>
      <c r="K766" s="14" t="s">
        <v>6189</v>
      </c>
      <c r="L766" s="5" t="s">
        <v>2170</v>
      </c>
      <c r="M766" s="2" t="s">
        <v>32</v>
      </c>
      <c r="N766" s="2" t="s">
        <v>453</v>
      </c>
      <c r="O766" s="15" t="s">
        <v>61</v>
      </c>
      <c r="P766" s="36" t="s">
        <v>40</v>
      </c>
      <c r="Q766" s="2" t="s">
        <v>41</v>
      </c>
      <c r="R766" s="5">
        <v>1</v>
      </c>
      <c r="S766" s="9">
        <v>625</v>
      </c>
      <c r="T766" s="9">
        <f t="shared" si="45"/>
        <v>625</v>
      </c>
      <c r="U766" s="9">
        <f t="shared" si="44"/>
        <v>700.00000000000011</v>
      </c>
      <c r="V766" s="2" t="s">
        <v>42</v>
      </c>
      <c r="W766" s="2">
        <v>2014</v>
      </c>
      <c r="X766" s="2"/>
    </row>
    <row r="767" spans="1:24" ht="63.75" outlineLevel="1" x14ac:dyDescent="0.25">
      <c r="A767" s="2" t="s">
        <v>2630</v>
      </c>
      <c r="B767" s="3" t="s">
        <v>27</v>
      </c>
      <c r="C767" s="10" t="s">
        <v>9272</v>
      </c>
      <c r="D767" s="10" t="s">
        <v>9273</v>
      </c>
      <c r="E767" s="10" t="s">
        <v>3933</v>
      </c>
      <c r="F767" s="13" t="s">
        <v>2269</v>
      </c>
      <c r="G767" s="2" t="s">
        <v>350</v>
      </c>
      <c r="H767" s="4">
        <v>0</v>
      </c>
      <c r="I767" s="2">
        <v>710000000</v>
      </c>
      <c r="J767" s="2" t="s">
        <v>11537</v>
      </c>
      <c r="K767" s="14" t="s">
        <v>6189</v>
      </c>
      <c r="L767" s="5" t="s">
        <v>2170</v>
      </c>
      <c r="M767" s="2" t="s">
        <v>32</v>
      </c>
      <c r="N767" s="2" t="s">
        <v>453</v>
      </c>
      <c r="O767" s="15" t="s">
        <v>61</v>
      </c>
      <c r="P767" s="36" t="s">
        <v>40</v>
      </c>
      <c r="Q767" s="2" t="s">
        <v>41</v>
      </c>
      <c r="R767" s="5">
        <v>1</v>
      </c>
      <c r="S767" s="9">
        <v>107.14</v>
      </c>
      <c r="T767" s="9">
        <f t="shared" si="45"/>
        <v>107.14</v>
      </c>
      <c r="U767" s="9">
        <f t="shared" si="44"/>
        <v>119.99680000000001</v>
      </c>
      <c r="V767" s="2" t="s">
        <v>42</v>
      </c>
      <c r="W767" s="2">
        <v>2014</v>
      </c>
      <c r="X767" s="2"/>
    </row>
    <row r="768" spans="1:24" ht="63.75" outlineLevel="1" x14ac:dyDescent="0.25">
      <c r="A768" s="2" t="s">
        <v>2631</v>
      </c>
      <c r="B768" s="3" t="s">
        <v>27</v>
      </c>
      <c r="C768" s="19" t="s">
        <v>9274</v>
      </c>
      <c r="D768" s="19" t="s">
        <v>9275</v>
      </c>
      <c r="E768" s="19" t="s">
        <v>9275</v>
      </c>
      <c r="F768" s="13" t="s">
        <v>2270</v>
      </c>
      <c r="G768" s="2" t="s">
        <v>350</v>
      </c>
      <c r="H768" s="4">
        <v>0</v>
      </c>
      <c r="I768" s="2">
        <v>710000000</v>
      </c>
      <c r="J768" s="2" t="s">
        <v>11537</v>
      </c>
      <c r="K768" s="14" t="s">
        <v>6189</v>
      </c>
      <c r="L768" s="5" t="s">
        <v>2170</v>
      </c>
      <c r="M768" s="2" t="s">
        <v>32</v>
      </c>
      <c r="N768" s="2" t="s">
        <v>453</v>
      </c>
      <c r="O768" s="15" t="s">
        <v>61</v>
      </c>
      <c r="P768" s="36" t="s">
        <v>40</v>
      </c>
      <c r="Q768" s="2" t="s">
        <v>41</v>
      </c>
      <c r="R768" s="5">
        <v>1</v>
      </c>
      <c r="S768" s="9">
        <v>1607.14</v>
      </c>
      <c r="T768" s="9">
        <f t="shared" si="45"/>
        <v>1607.14</v>
      </c>
      <c r="U768" s="9">
        <f t="shared" si="44"/>
        <v>1799.9968000000003</v>
      </c>
      <c r="V768" s="2" t="s">
        <v>42</v>
      </c>
      <c r="W768" s="2">
        <v>2014</v>
      </c>
      <c r="X768" s="2"/>
    </row>
    <row r="769" spans="1:24" ht="63.75" outlineLevel="1" x14ac:dyDescent="0.25">
      <c r="A769" s="2" t="s">
        <v>2632</v>
      </c>
      <c r="B769" s="3" t="s">
        <v>27</v>
      </c>
      <c r="C769" s="10" t="s">
        <v>2271</v>
      </c>
      <c r="D769" s="10" t="s">
        <v>7976</v>
      </c>
      <c r="E769" s="10" t="s">
        <v>3933</v>
      </c>
      <c r="F769" s="13" t="s">
        <v>2272</v>
      </c>
      <c r="G769" s="2" t="s">
        <v>350</v>
      </c>
      <c r="H769" s="4">
        <v>0</v>
      </c>
      <c r="I769" s="2">
        <v>710000000</v>
      </c>
      <c r="J769" s="2" t="s">
        <v>11537</v>
      </c>
      <c r="K769" s="14" t="s">
        <v>6189</v>
      </c>
      <c r="L769" s="5" t="s">
        <v>2170</v>
      </c>
      <c r="M769" s="2" t="s">
        <v>32</v>
      </c>
      <c r="N769" s="2" t="s">
        <v>453</v>
      </c>
      <c r="O769" s="15" t="s">
        <v>61</v>
      </c>
      <c r="P769" s="36" t="s">
        <v>40</v>
      </c>
      <c r="Q769" s="2" t="s">
        <v>41</v>
      </c>
      <c r="R769" s="5">
        <v>1</v>
      </c>
      <c r="S769" s="9">
        <v>24107.14</v>
      </c>
      <c r="T769" s="9">
        <f t="shared" si="45"/>
        <v>24107.14</v>
      </c>
      <c r="U769" s="9">
        <f t="shared" si="44"/>
        <v>26999.996800000001</v>
      </c>
      <c r="V769" s="2" t="s">
        <v>42</v>
      </c>
      <c r="W769" s="2">
        <v>2014</v>
      </c>
      <c r="X769" s="2"/>
    </row>
    <row r="770" spans="1:24" ht="63.75" outlineLevel="1" x14ac:dyDescent="0.25">
      <c r="A770" s="2" t="s">
        <v>2633</v>
      </c>
      <c r="B770" s="3" t="s">
        <v>27</v>
      </c>
      <c r="C770" s="10" t="s">
        <v>9276</v>
      </c>
      <c r="D770" s="10" t="s">
        <v>1970</v>
      </c>
      <c r="E770" s="10" t="s">
        <v>9277</v>
      </c>
      <c r="F770" s="13" t="s">
        <v>2273</v>
      </c>
      <c r="G770" s="2" t="s">
        <v>350</v>
      </c>
      <c r="H770" s="4">
        <v>0</v>
      </c>
      <c r="I770" s="2">
        <v>710000000</v>
      </c>
      <c r="J770" s="2" t="s">
        <v>11537</v>
      </c>
      <c r="K770" s="14" t="s">
        <v>6189</v>
      </c>
      <c r="L770" s="5" t="s">
        <v>2170</v>
      </c>
      <c r="M770" s="2" t="s">
        <v>32</v>
      </c>
      <c r="N770" s="2" t="s">
        <v>453</v>
      </c>
      <c r="O770" s="15" t="s">
        <v>61</v>
      </c>
      <c r="P770" s="36" t="s">
        <v>40</v>
      </c>
      <c r="Q770" s="2" t="s">
        <v>41</v>
      </c>
      <c r="R770" s="5">
        <v>2</v>
      </c>
      <c r="S770" s="9">
        <v>892.86</v>
      </c>
      <c r="T770" s="9">
        <f t="shared" si="45"/>
        <v>1785.72</v>
      </c>
      <c r="U770" s="9">
        <f t="shared" si="44"/>
        <v>2000.0064000000002</v>
      </c>
      <c r="V770" s="2" t="s">
        <v>42</v>
      </c>
      <c r="W770" s="2">
        <v>2014</v>
      </c>
      <c r="X770" s="2"/>
    </row>
    <row r="771" spans="1:24" ht="140.25" outlineLevel="1" x14ac:dyDescent="0.25">
      <c r="A771" s="2" t="s">
        <v>2634</v>
      </c>
      <c r="B771" s="3" t="s">
        <v>27</v>
      </c>
      <c r="C771" s="10" t="s">
        <v>9278</v>
      </c>
      <c r="D771" s="10" t="s">
        <v>2878</v>
      </c>
      <c r="E771" s="10" t="s">
        <v>9279</v>
      </c>
      <c r="F771" s="5" t="s">
        <v>2275</v>
      </c>
      <c r="G771" s="2" t="s">
        <v>350</v>
      </c>
      <c r="H771" s="4">
        <v>0</v>
      </c>
      <c r="I771" s="2">
        <v>710000000</v>
      </c>
      <c r="J771" s="2" t="s">
        <v>11537</v>
      </c>
      <c r="K771" s="14" t="s">
        <v>6189</v>
      </c>
      <c r="L771" s="5" t="s">
        <v>2170</v>
      </c>
      <c r="M771" s="2" t="s">
        <v>32</v>
      </c>
      <c r="N771" s="2" t="s">
        <v>453</v>
      </c>
      <c r="O771" s="15" t="s">
        <v>61</v>
      </c>
      <c r="P771" s="2">
        <v>112</v>
      </c>
      <c r="Q771" s="2" t="s">
        <v>751</v>
      </c>
      <c r="R771" s="5">
        <v>267</v>
      </c>
      <c r="S771" s="9">
        <v>317.86</v>
      </c>
      <c r="T771" s="9">
        <v>0</v>
      </c>
      <c r="U771" s="9">
        <f t="shared" si="44"/>
        <v>0</v>
      </c>
      <c r="V771" s="2" t="s">
        <v>42</v>
      </c>
      <c r="W771" s="2">
        <v>2014</v>
      </c>
      <c r="X771" s="2"/>
    </row>
    <row r="772" spans="1:24" s="85" customFormat="1" ht="140.25" outlineLevel="1" x14ac:dyDescent="0.25">
      <c r="A772" s="2" t="s">
        <v>12220</v>
      </c>
      <c r="B772" s="3" t="s">
        <v>27</v>
      </c>
      <c r="C772" s="10" t="s">
        <v>9278</v>
      </c>
      <c r="D772" s="10" t="s">
        <v>2878</v>
      </c>
      <c r="E772" s="10" t="s">
        <v>9279</v>
      </c>
      <c r="F772" s="5" t="s">
        <v>12221</v>
      </c>
      <c r="G772" s="2" t="s">
        <v>29</v>
      </c>
      <c r="H772" s="4">
        <v>0</v>
      </c>
      <c r="I772" s="2">
        <v>710000000</v>
      </c>
      <c r="J772" s="2" t="s">
        <v>11537</v>
      </c>
      <c r="K772" s="14" t="s">
        <v>12019</v>
      </c>
      <c r="L772" s="5" t="s">
        <v>2170</v>
      </c>
      <c r="M772" s="2" t="s">
        <v>32</v>
      </c>
      <c r="N772" s="2" t="s">
        <v>10994</v>
      </c>
      <c r="O772" s="15">
        <v>0</v>
      </c>
      <c r="P772" s="2">
        <v>112</v>
      </c>
      <c r="Q772" s="2" t="s">
        <v>751</v>
      </c>
      <c r="R772" s="5">
        <v>267</v>
      </c>
      <c r="S772" s="9">
        <v>317.86</v>
      </c>
      <c r="T772" s="9">
        <f t="shared" si="45"/>
        <v>84868.62000000001</v>
      </c>
      <c r="U772" s="9">
        <f t="shared" si="44"/>
        <v>95052.854400000026</v>
      </c>
      <c r="V772" s="2" t="s">
        <v>42</v>
      </c>
      <c r="W772" s="2">
        <v>2014</v>
      </c>
      <c r="X772" s="92" t="s">
        <v>12238</v>
      </c>
    </row>
    <row r="773" spans="1:24" ht="63.75" outlineLevel="1" x14ac:dyDescent="0.25">
      <c r="A773" s="2" t="s">
        <v>2635</v>
      </c>
      <c r="B773" s="3" t="s">
        <v>27</v>
      </c>
      <c r="C773" s="43" t="s">
        <v>2173</v>
      </c>
      <c r="D773" s="10" t="s">
        <v>2878</v>
      </c>
      <c r="E773" s="10" t="s">
        <v>9194</v>
      </c>
      <c r="F773" s="13" t="s">
        <v>2277</v>
      </c>
      <c r="G773" s="2" t="s">
        <v>350</v>
      </c>
      <c r="H773" s="4">
        <v>0</v>
      </c>
      <c r="I773" s="2">
        <v>710000000</v>
      </c>
      <c r="J773" s="2" t="s">
        <v>11537</v>
      </c>
      <c r="K773" s="14" t="s">
        <v>6189</v>
      </c>
      <c r="L773" s="5" t="s">
        <v>2170</v>
      </c>
      <c r="M773" s="2" t="s">
        <v>32</v>
      </c>
      <c r="N773" s="2" t="s">
        <v>453</v>
      </c>
      <c r="O773" s="15" t="s">
        <v>61</v>
      </c>
      <c r="P773" s="2">
        <v>112</v>
      </c>
      <c r="Q773" s="2" t="s">
        <v>751</v>
      </c>
      <c r="R773" s="5">
        <v>10</v>
      </c>
      <c r="S773" s="9">
        <v>330.36</v>
      </c>
      <c r="T773" s="9">
        <v>0</v>
      </c>
      <c r="U773" s="9">
        <f t="shared" si="44"/>
        <v>0</v>
      </c>
      <c r="V773" s="2" t="s">
        <v>42</v>
      </c>
      <c r="W773" s="2">
        <v>2014</v>
      </c>
      <c r="X773" s="2"/>
    </row>
    <row r="774" spans="1:24" s="85" customFormat="1" ht="63.75" outlineLevel="1" x14ac:dyDescent="0.25">
      <c r="A774" s="2" t="s">
        <v>12222</v>
      </c>
      <c r="B774" s="3" t="s">
        <v>27</v>
      </c>
      <c r="C774" s="43" t="s">
        <v>2173</v>
      </c>
      <c r="D774" s="10" t="s">
        <v>2878</v>
      </c>
      <c r="E774" s="10" t="s">
        <v>9194</v>
      </c>
      <c r="F774" s="13" t="s">
        <v>2277</v>
      </c>
      <c r="G774" s="2" t="s">
        <v>29</v>
      </c>
      <c r="H774" s="4">
        <v>0</v>
      </c>
      <c r="I774" s="2">
        <v>710000000</v>
      </c>
      <c r="J774" s="2" t="s">
        <v>11537</v>
      </c>
      <c r="K774" s="14" t="s">
        <v>12019</v>
      </c>
      <c r="L774" s="5" t="s">
        <v>2170</v>
      </c>
      <c r="M774" s="2" t="s">
        <v>32</v>
      </c>
      <c r="N774" s="2" t="s">
        <v>11021</v>
      </c>
      <c r="O774" s="15">
        <v>0</v>
      </c>
      <c r="P774" s="2">
        <v>112</v>
      </c>
      <c r="Q774" s="2" t="s">
        <v>751</v>
      </c>
      <c r="R774" s="5">
        <v>10</v>
      </c>
      <c r="S774" s="9">
        <v>330.36</v>
      </c>
      <c r="T774" s="9">
        <f t="shared" si="45"/>
        <v>3303.6000000000004</v>
      </c>
      <c r="U774" s="9">
        <f t="shared" si="44"/>
        <v>3700.0320000000006</v>
      </c>
      <c r="V774" s="2" t="s">
        <v>42</v>
      </c>
      <c r="W774" s="2">
        <v>2014</v>
      </c>
      <c r="X774" s="92" t="s">
        <v>12025</v>
      </c>
    </row>
    <row r="775" spans="1:24" ht="63.75" outlineLevel="1" x14ac:dyDescent="0.25">
      <c r="A775" s="2" t="s">
        <v>2636</v>
      </c>
      <c r="B775" s="3" t="s">
        <v>27</v>
      </c>
      <c r="C775" s="10" t="s">
        <v>8198</v>
      </c>
      <c r="D775" s="10" t="s">
        <v>882</v>
      </c>
      <c r="E775" s="10" t="s">
        <v>9280</v>
      </c>
      <c r="F775" s="10" t="s">
        <v>9281</v>
      </c>
      <c r="G775" s="2" t="s">
        <v>350</v>
      </c>
      <c r="H775" s="4">
        <v>0</v>
      </c>
      <c r="I775" s="2">
        <v>710000000</v>
      </c>
      <c r="J775" s="2" t="s">
        <v>11537</v>
      </c>
      <c r="K775" s="14" t="s">
        <v>6189</v>
      </c>
      <c r="L775" s="5" t="s">
        <v>2170</v>
      </c>
      <c r="M775" s="2" t="s">
        <v>32</v>
      </c>
      <c r="N775" s="2" t="s">
        <v>453</v>
      </c>
      <c r="O775" s="15" t="s">
        <v>61</v>
      </c>
      <c r="P775" s="36" t="s">
        <v>40</v>
      </c>
      <c r="Q775" s="2" t="s">
        <v>41</v>
      </c>
      <c r="R775" s="5">
        <v>6</v>
      </c>
      <c r="S775" s="9">
        <f>245/1.12</f>
        <v>218.74999999999997</v>
      </c>
      <c r="T775" s="9">
        <f t="shared" si="45"/>
        <v>1312.4999999999998</v>
      </c>
      <c r="U775" s="9">
        <f t="shared" si="44"/>
        <v>1469.9999999999998</v>
      </c>
      <c r="V775" s="2" t="s">
        <v>42</v>
      </c>
      <c r="W775" s="2">
        <v>2014</v>
      </c>
      <c r="X775" s="2"/>
    </row>
    <row r="776" spans="1:24" ht="63.75" outlineLevel="1" x14ac:dyDescent="0.25">
      <c r="A776" s="2" t="s">
        <v>2637</v>
      </c>
      <c r="B776" s="3" t="s">
        <v>27</v>
      </c>
      <c r="C776" s="10" t="s">
        <v>9282</v>
      </c>
      <c r="D776" s="10" t="s">
        <v>882</v>
      </c>
      <c r="E776" s="10" t="s">
        <v>9283</v>
      </c>
      <c r="F776" s="5"/>
      <c r="G776" s="2" t="s">
        <v>350</v>
      </c>
      <c r="H776" s="4">
        <v>0</v>
      </c>
      <c r="I776" s="2">
        <v>710000000</v>
      </c>
      <c r="J776" s="2" t="s">
        <v>11537</v>
      </c>
      <c r="K776" s="14" t="s">
        <v>1128</v>
      </c>
      <c r="L776" s="5" t="s">
        <v>2170</v>
      </c>
      <c r="M776" s="2" t="s">
        <v>32</v>
      </c>
      <c r="N776" s="2" t="s">
        <v>453</v>
      </c>
      <c r="O776" s="15" t="s">
        <v>61</v>
      </c>
      <c r="P776" s="36" t="s">
        <v>40</v>
      </c>
      <c r="Q776" s="2" t="s">
        <v>41</v>
      </c>
      <c r="R776" s="5">
        <v>43</v>
      </c>
      <c r="S776" s="9">
        <v>736.6</v>
      </c>
      <c r="T776" s="9">
        <f t="shared" si="45"/>
        <v>31673.8</v>
      </c>
      <c r="U776" s="9">
        <f t="shared" si="44"/>
        <v>35474.656000000003</v>
      </c>
      <c r="V776" s="2" t="s">
        <v>42</v>
      </c>
      <c r="W776" s="2">
        <v>2014</v>
      </c>
      <c r="X776" s="2"/>
    </row>
    <row r="777" spans="1:24" ht="63.75" outlineLevel="1" x14ac:dyDescent="0.25">
      <c r="A777" s="2" t="s">
        <v>2638</v>
      </c>
      <c r="B777" s="3" t="s">
        <v>27</v>
      </c>
      <c r="C777" s="10" t="s">
        <v>1947</v>
      </c>
      <c r="D777" s="10" t="s">
        <v>1953</v>
      </c>
      <c r="E777" s="10" t="s">
        <v>1949</v>
      </c>
      <c r="F777" s="10"/>
      <c r="G777" s="2" t="s">
        <v>350</v>
      </c>
      <c r="H777" s="4">
        <v>0</v>
      </c>
      <c r="I777" s="2">
        <v>710000000</v>
      </c>
      <c r="J777" s="2" t="s">
        <v>11537</v>
      </c>
      <c r="K777" s="14" t="s">
        <v>1128</v>
      </c>
      <c r="L777" s="5" t="s">
        <v>2170</v>
      </c>
      <c r="M777" s="2" t="s">
        <v>32</v>
      </c>
      <c r="N777" s="2" t="s">
        <v>453</v>
      </c>
      <c r="O777" s="15" t="s">
        <v>61</v>
      </c>
      <c r="P777" s="36" t="s">
        <v>40</v>
      </c>
      <c r="Q777" s="2" t="s">
        <v>41</v>
      </c>
      <c r="R777" s="5">
        <v>96</v>
      </c>
      <c r="S777" s="9">
        <f>1100/1.12</f>
        <v>982.142857142857</v>
      </c>
      <c r="T777" s="9">
        <f t="shared" si="45"/>
        <v>94285.714285714275</v>
      </c>
      <c r="U777" s="9">
        <f t="shared" si="44"/>
        <v>105600</v>
      </c>
      <c r="V777" s="2" t="s">
        <v>42</v>
      </c>
      <c r="W777" s="2">
        <v>2014</v>
      </c>
      <c r="X777" s="2"/>
    </row>
    <row r="778" spans="1:24" ht="63.75" outlineLevel="1" x14ac:dyDescent="0.25">
      <c r="A778" s="2" t="s">
        <v>2639</v>
      </c>
      <c r="B778" s="3" t="s">
        <v>27</v>
      </c>
      <c r="C778" s="10" t="s">
        <v>9284</v>
      </c>
      <c r="D778" s="10" t="s">
        <v>9285</v>
      </c>
      <c r="E778" s="10" t="s">
        <v>9286</v>
      </c>
      <c r="F778" s="13" t="s">
        <v>2279</v>
      </c>
      <c r="G778" s="2" t="s">
        <v>350</v>
      </c>
      <c r="H778" s="4">
        <v>0</v>
      </c>
      <c r="I778" s="2">
        <v>710000000</v>
      </c>
      <c r="J778" s="2" t="s">
        <v>11537</v>
      </c>
      <c r="K778" s="14" t="s">
        <v>1128</v>
      </c>
      <c r="L778" s="5" t="s">
        <v>2170</v>
      </c>
      <c r="M778" s="2" t="s">
        <v>32</v>
      </c>
      <c r="N778" s="2" t="s">
        <v>453</v>
      </c>
      <c r="O778" s="15" t="s">
        <v>61</v>
      </c>
      <c r="P778" s="36" t="s">
        <v>40</v>
      </c>
      <c r="Q778" s="2" t="s">
        <v>41</v>
      </c>
      <c r="R778" s="5">
        <v>20</v>
      </c>
      <c r="S778" s="9">
        <f>1850/1.12</f>
        <v>1651.7857142857142</v>
      </c>
      <c r="T778" s="9">
        <f t="shared" si="45"/>
        <v>33035.714285714283</v>
      </c>
      <c r="U778" s="9">
        <f t="shared" si="44"/>
        <v>37000</v>
      </c>
      <c r="V778" s="2" t="s">
        <v>42</v>
      </c>
      <c r="W778" s="2">
        <v>2014</v>
      </c>
      <c r="X778" s="2"/>
    </row>
    <row r="779" spans="1:24" ht="63.75" outlineLevel="1" x14ac:dyDescent="0.25">
      <c r="A779" s="2" t="s">
        <v>2640</v>
      </c>
      <c r="B779" s="3" t="s">
        <v>27</v>
      </c>
      <c r="C779" s="10" t="s">
        <v>9287</v>
      </c>
      <c r="D779" s="10" t="s">
        <v>8053</v>
      </c>
      <c r="E779" s="10" t="s">
        <v>9288</v>
      </c>
      <c r="F779" s="5" t="s">
        <v>2280</v>
      </c>
      <c r="G779" s="2" t="s">
        <v>350</v>
      </c>
      <c r="H779" s="4">
        <v>0</v>
      </c>
      <c r="I779" s="2">
        <v>710000000</v>
      </c>
      <c r="J779" s="2" t="s">
        <v>11537</v>
      </c>
      <c r="K779" s="14" t="s">
        <v>1128</v>
      </c>
      <c r="L779" s="5" t="s">
        <v>2170</v>
      </c>
      <c r="M779" s="2" t="s">
        <v>32</v>
      </c>
      <c r="N779" s="2" t="s">
        <v>453</v>
      </c>
      <c r="O779" s="15" t="s">
        <v>61</v>
      </c>
      <c r="P779" s="36" t="s">
        <v>40</v>
      </c>
      <c r="Q779" s="2" t="s">
        <v>41</v>
      </c>
      <c r="R779" s="5">
        <v>2</v>
      </c>
      <c r="S779" s="9">
        <v>8035.7142857141998</v>
      </c>
      <c r="T779" s="9">
        <f t="shared" si="45"/>
        <v>16071.4285714284</v>
      </c>
      <c r="U779" s="9">
        <f t="shared" si="44"/>
        <v>17999.999999999811</v>
      </c>
      <c r="V779" s="2" t="s">
        <v>42</v>
      </c>
      <c r="W779" s="2">
        <v>2014</v>
      </c>
      <c r="X779" s="2"/>
    </row>
    <row r="780" spans="1:24" ht="63.75" outlineLevel="1" x14ac:dyDescent="0.25">
      <c r="A780" s="2" t="s">
        <v>2641</v>
      </c>
      <c r="B780" s="3" t="s">
        <v>27</v>
      </c>
      <c r="C780" s="10" t="s">
        <v>9289</v>
      </c>
      <c r="D780" s="10" t="s">
        <v>9181</v>
      </c>
      <c r="E780" s="10" t="s">
        <v>2281</v>
      </c>
      <c r="F780" s="5" t="s">
        <v>2281</v>
      </c>
      <c r="G780" s="2" t="s">
        <v>350</v>
      </c>
      <c r="H780" s="4">
        <v>0</v>
      </c>
      <c r="I780" s="2">
        <v>710000000</v>
      </c>
      <c r="J780" s="2" t="s">
        <v>11537</v>
      </c>
      <c r="K780" s="14" t="s">
        <v>1128</v>
      </c>
      <c r="L780" s="5" t="s">
        <v>2170</v>
      </c>
      <c r="M780" s="2" t="s">
        <v>32</v>
      </c>
      <c r="N780" s="2" t="s">
        <v>453</v>
      </c>
      <c r="O780" s="15" t="s">
        <v>61</v>
      </c>
      <c r="P780" s="36" t="s">
        <v>40</v>
      </c>
      <c r="Q780" s="2" t="s">
        <v>41</v>
      </c>
      <c r="R780" s="5">
        <v>14</v>
      </c>
      <c r="S780" s="9">
        <v>3000</v>
      </c>
      <c r="T780" s="9">
        <f t="shared" si="45"/>
        <v>42000</v>
      </c>
      <c r="U780" s="9">
        <f t="shared" si="44"/>
        <v>47040.000000000007</v>
      </c>
      <c r="V780" s="2" t="s">
        <v>42</v>
      </c>
      <c r="W780" s="2">
        <v>2014</v>
      </c>
      <c r="X780" s="2"/>
    </row>
    <row r="781" spans="1:24" ht="63.75" outlineLevel="1" x14ac:dyDescent="0.25">
      <c r="A781" s="2" t="s">
        <v>2642</v>
      </c>
      <c r="B781" s="3" t="s">
        <v>27</v>
      </c>
      <c r="C781" s="10" t="s">
        <v>8698</v>
      </c>
      <c r="D781" s="10" t="s">
        <v>1000</v>
      </c>
      <c r="E781" s="10" t="s">
        <v>8699</v>
      </c>
      <c r="F781" s="13" t="s">
        <v>2283</v>
      </c>
      <c r="G781" s="2" t="s">
        <v>350</v>
      </c>
      <c r="H781" s="4">
        <v>0</v>
      </c>
      <c r="I781" s="2">
        <v>710000000</v>
      </c>
      <c r="J781" s="2" t="s">
        <v>11537</v>
      </c>
      <c r="K781" s="14" t="s">
        <v>1128</v>
      </c>
      <c r="L781" s="5" t="s">
        <v>2170</v>
      </c>
      <c r="M781" s="2" t="s">
        <v>32</v>
      </c>
      <c r="N781" s="2" t="s">
        <v>453</v>
      </c>
      <c r="O781" s="15" t="s">
        <v>61</v>
      </c>
      <c r="P781" s="36" t="s">
        <v>40</v>
      </c>
      <c r="Q781" s="2" t="s">
        <v>41</v>
      </c>
      <c r="R781" s="5">
        <v>5</v>
      </c>
      <c r="S781" s="9">
        <f>155/1.12</f>
        <v>138.39285714285714</v>
      </c>
      <c r="T781" s="9">
        <f>S781*R781</f>
        <v>691.96428571428567</v>
      </c>
      <c r="U781" s="9">
        <f>T781*1.12</f>
        <v>775</v>
      </c>
      <c r="V781" s="2" t="s">
        <v>42</v>
      </c>
      <c r="W781" s="2">
        <v>2014</v>
      </c>
      <c r="X781" s="2"/>
    </row>
    <row r="782" spans="1:24" ht="63.75" outlineLevel="1" x14ac:dyDescent="0.25">
      <c r="A782" s="2" t="s">
        <v>2643</v>
      </c>
      <c r="B782" s="3" t="s">
        <v>27</v>
      </c>
      <c r="C782" s="10" t="s">
        <v>9290</v>
      </c>
      <c r="D782" s="10" t="s">
        <v>1000</v>
      </c>
      <c r="E782" s="10" t="s">
        <v>9291</v>
      </c>
      <c r="F782" s="13" t="s">
        <v>2284</v>
      </c>
      <c r="G782" s="2" t="s">
        <v>350</v>
      </c>
      <c r="H782" s="4">
        <v>0</v>
      </c>
      <c r="I782" s="2">
        <v>710000000</v>
      </c>
      <c r="J782" s="2" t="s">
        <v>11537</v>
      </c>
      <c r="K782" s="14" t="s">
        <v>1128</v>
      </c>
      <c r="L782" s="5" t="s">
        <v>2170</v>
      </c>
      <c r="M782" s="2" t="s">
        <v>32</v>
      </c>
      <c r="N782" s="2" t="s">
        <v>453</v>
      </c>
      <c r="O782" s="15" t="s">
        <v>61</v>
      </c>
      <c r="P782" s="36" t="s">
        <v>40</v>
      </c>
      <c r="Q782" s="2" t="s">
        <v>41</v>
      </c>
      <c r="R782" s="5">
        <v>7</v>
      </c>
      <c r="S782" s="9">
        <f>100/1.12</f>
        <v>89.285714285714278</v>
      </c>
      <c r="T782" s="9">
        <f>S782*R782</f>
        <v>625</v>
      </c>
      <c r="U782" s="9">
        <f>T782*1.12</f>
        <v>700.00000000000011</v>
      </c>
      <c r="V782" s="2" t="s">
        <v>42</v>
      </c>
      <c r="W782" s="2">
        <v>2014</v>
      </c>
      <c r="X782" s="2"/>
    </row>
    <row r="783" spans="1:24" ht="63.75" outlineLevel="1" x14ac:dyDescent="0.25">
      <c r="A783" s="2" t="s">
        <v>2644</v>
      </c>
      <c r="B783" s="3" t="s">
        <v>27</v>
      </c>
      <c r="C783" s="10" t="s">
        <v>9292</v>
      </c>
      <c r="D783" s="10" t="s">
        <v>1004</v>
      </c>
      <c r="E783" s="10" t="s">
        <v>9293</v>
      </c>
      <c r="F783" s="13" t="s">
        <v>2285</v>
      </c>
      <c r="G783" s="2" t="s">
        <v>350</v>
      </c>
      <c r="H783" s="4">
        <v>0</v>
      </c>
      <c r="I783" s="2">
        <v>710000000</v>
      </c>
      <c r="J783" s="2" t="s">
        <v>11537</v>
      </c>
      <c r="K783" s="14" t="s">
        <v>1128</v>
      </c>
      <c r="L783" s="5" t="s">
        <v>2170</v>
      </c>
      <c r="M783" s="2" t="s">
        <v>32</v>
      </c>
      <c r="N783" s="2" t="s">
        <v>453</v>
      </c>
      <c r="O783" s="15" t="s">
        <v>61</v>
      </c>
      <c r="P783" s="36" t="s">
        <v>40</v>
      </c>
      <c r="Q783" s="2" t="s">
        <v>41</v>
      </c>
      <c r="R783" s="5">
        <v>5</v>
      </c>
      <c r="S783" s="9">
        <f>215/1.12</f>
        <v>191.96428571428569</v>
      </c>
      <c r="T783" s="9">
        <f t="shared" si="45"/>
        <v>959.82142857142844</v>
      </c>
      <c r="U783" s="9">
        <f t="shared" si="44"/>
        <v>1075</v>
      </c>
      <c r="V783" s="2" t="s">
        <v>42</v>
      </c>
      <c r="W783" s="2">
        <v>2014</v>
      </c>
      <c r="X783" s="2"/>
    </row>
    <row r="784" spans="1:24" ht="63.75" outlineLevel="1" x14ac:dyDescent="0.25">
      <c r="A784" s="2" t="s">
        <v>2645</v>
      </c>
      <c r="B784" s="3" t="s">
        <v>27</v>
      </c>
      <c r="C784" s="10" t="s">
        <v>9294</v>
      </c>
      <c r="D784" s="10" t="s">
        <v>1004</v>
      </c>
      <c r="E784" s="10" t="s">
        <v>9295</v>
      </c>
      <c r="F784" s="5"/>
      <c r="G784" s="2" t="s">
        <v>350</v>
      </c>
      <c r="H784" s="4">
        <v>0</v>
      </c>
      <c r="I784" s="2">
        <v>710000000</v>
      </c>
      <c r="J784" s="2" t="s">
        <v>11537</v>
      </c>
      <c r="K784" s="14" t="s">
        <v>1128</v>
      </c>
      <c r="L784" s="5" t="s">
        <v>2170</v>
      </c>
      <c r="M784" s="2" t="s">
        <v>32</v>
      </c>
      <c r="N784" s="2" t="s">
        <v>453</v>
      </c>
      <c r="O784" s="15" t="s">
        <v>61</v>
      </c>
      <c r="P784" s="36" t="s">
        <v>40</v>
      </c>
      <c r="Q784" s="2" t="s">
        <v>41</v>
      </c>
      <c r="R784" s="5">
        <v>5</v>
      </c>
      <c r="S784" s="9">
        <f>160/1.12</f>
        <v>142.85714285714283</v>
      </c>
      <c r="T784" s="9">
        <f t="shared" si="45"/>
        <v>714.28571428571422</v>
      </c>
      <c r="U784" s="9">
        <f t="shared" si="44"/>
        <v>800</v>
      </c>
      <c r="V784" s="2" t="s">
        <v>42</v>
      </c>
      <c r="W784" s="2">
        <v>2014</v>
      </c>
      <c r="X784" s="2"/>
    </row>
    <row r="785" spans="1:24" ht="63.75" outlineLevel="1" x14ac:dyDescent="0.25">
      <c r="A785" s="2" t="s">
        <v>2646</v>
      </c>
      <c r="B785" s="3" t="s">
        <v>27</v>
      </c>
      <c r="C785" s="10" t="s">
        <v>2286</v>
      </c>
      <c r="D785" s="10" t="s">
        <v>6039</v>
      </c>
      <c r="E785" s="10" t="s">
        <v>6040</v>
      </c>
      <c r="F785" s="13" t="s">
        <v>2287</v>
      </c>
      <c r="G785" s="2" t="s">
        <v>350</v>
      </c>
      <c r="H785" s="4">
        <v>0</v>
      </c>
      <c r="I785" s="2">
        <v>710000000</v>
      </c>
      <c r="J785" s="2" t="s">
        <v>11537</v>
      </c>
      <c r="K785" s="14" t="s">
        <v>1128</v>
      </c>
      <c r="L785" s="5" t="s">
        <v>2170</v>
      </c>
      <c r="M785" s="2" t="s">
        <v>32</v>
      </c>
      <c r="N785" s="2" t="s">
        <v>453</v>
      </c>
      <c r="O785" s="15" t="s">
        <v>61</v>
      </c>
      <c r="P785" s="36" t="s">
        <v>40</v>
      </c>
      <c r="Q785" s="2" t="s">
        <v>41</v>
      </c>
      <c r="R785" s="5">
        <v>2</v>
      </c>
      <c r="S785" s="9">
        <f>1100/1.12</f>
        <v>982.142857142857</v>
      </c>
      <c r="T785" s="9">
        <f>S785*R785</f>
        <v>1964.285714285714</v>
      </c>
      <c r="U785" s="9">
        <f>T785*1.12</f>
        <v>2200</v>
      </c>
      <c r="V785" s="2" t="s">
        <v>42</v>
      </c>
      <c r="W785" s="2">
        <v>2014</v>
      </c>
      <c r="X785" s="2"/>
    </row>
    <row r="786" spans="1:24" ht="63.75" outlineLevel="1" x14ac:dyDescent="0.25">
      <c r="A786" s="2" t="s">
        <v>2647</v>
      </c>
      <c r="B786" s="3" t="s">
        <v>27</v>
      </c>
      <c r="C786" s="10" t="s">
        <v>2286</v>
      </c>
      <c r="D786" s="10" t="s">
        <v>6039</v>
      </c>
      <c r="E786" s="10" t="s">
        <v>6040</v>
      </c>
      <c r="F786" s="13" t="s">
        <v>2288</v>
      </c>
      <c r="G786" s="2" t="s">
        <v>350</v>
      </c>
      <c r="H786" s="4">
        <v>0</v>
      </c>
      <c r="I786" s="2">
        <v>710000000</v>
      </c>
      <c r="J786" s="2" t="s">
        <v>11537</v>
      </c>
      <c r="K786" s="14" t="s">
        <v>1128</v>
      </c>
      <c r="L786" s="5" t="s">
        <v>2170</v>
      </c>
      <c r="M786" s="2" t="s">
        <v>32</v>
      </c>
      <c r="N786" s="2" t="s">
        <v>453</v>
      </c>
      <c r="O786" s="15" t="s">
        <v>61</v>
      </c>
      <c r="P786" s="36" t="s">
        <v>40</v>
      </c>
      <c r="Q786" s="2" t="s">
        <v>41</v>
      </c>
      <c r="R786" s="5">
        <v>2</v>
      </c>
      <c r="S786" s="9">
        <f>1160/1.12</f>
        <v>1035.7142857142856</v>
      </c>
      <c r="T786" s="9">
        <f t="shared" si="45"/>
        <v>2071.4285714285711</v>
      </c>
      <c r="U786" s="9">
        <f t="shared" si="44"/>
        <v>2320</v>
      </c>
      <c r="V786" s="2" t="s">
        <v>42</v>
      </c>
      <c r="W786" s="2">
        <v>2014</v>
      </c>
      <c r="X786" s="2"/>
    </row>
    <row r="787" spans="1:24" ht="63.75" outlineLevel="1" x14ac:dyDescent="0.25">
      <c r="A787" s="2" t="s">
        <v>2648</v>
      </c>
      <c r="B787" s="3" t="s">
        <v>27</v>
      </c>
      <c r="C787" s="10" t="s">
        <v>2289</v>
      </c>
      <c r="D787" s="10" t="s">
        <v>3613</v>
      </c>
      <c r="E787" s="10" t="s">
        <v>6430</v>
      </c>
      <c r="F787" s="13" t="s">
        <v>2290</v>
      </c>
      <c r="G787" s="2" t="s">
        <v>350</v>
      </c>
      <c r="H787" s="4">
        <v>0</v>
      </c>
      <c r="I787" s="2">
        <v>710000000</v>
      </c>
      <c r="J787" s="2" t="s">
        <v>11537</v>
      </c>
      <c r="K787" s="14" t="s">
        <v>1128</v>
      </c>
      <c r="L787" s="5" t="s">
        <v>2170</v>
      </c>
      <c r="M787" s="2" t="s">
        <v>32</v>
      </c>
      <c r="N787" s="2" t="s">
        <v>453</v>
      </c>
      <c r="O787" s="15" t="s">
        <v>61</v>
      </c>
      <c r="P787" s="36" t="s">
        <v>40</v>
      </c>
      <c r="Q787" s="2" t="s">
        <v>41</v>
      </c>
      <c r="R787" s="5">
        <v>47</v>
      </c>
      <c r="S787" s="9">
        <v>1696.4290000000001</v>
      </c>
      <c r="T787" s="9">
        <f t="shared" si="45"/>
        <v>79732.163</v>
      </c>
      <c r="U787" s="9">
        <f t="shared" si="44"/>
        <v>89300.022560000012</v>
      </c>
      <c r="V787" s="2" t="s">
        <v>42</v>
      </c>
      <c r="W787" s="2">
        <v>2014</v>
      </c>
      <c r="X787" s="2"/>
    </row>
    <row r="788" spans="1:24" ht="63.75" outlineLevel="1" x14ac:dyDescent="0.25">
      <c r="A788" s="2" t="s">
        <v>2649</v>
      </c>
      <c r="B788" s="3" t="s">
        <v>27</v>
      </c>
      <c r="C788" s="10" t="s">
        <v>2248</v>
      </c>
      <c r="D788" s="10" t="s">
        <v>3613</v>
      </c>
      <c r="E788" s="10" t="s">
        <v>6022</v>
      </c>
      <c r="F788" s="5" t="s">
        <v>2292</v>
      </c>
      <c r="G788" s="2" t="s">
        <v>350</v>
      </c>
      <c r="H788" s="4">
        <v>0</v>
      </c>
      <c r="I788" s="2">
        <v>710000000</v>
      </c>
      <c r="J788" s="2" t="s">
        <v>11537</v>
      </c>
      <c r="K788" s="14" t="s">
        <v>4988</v>
      </c>
      <c r="L788" s="5" t="s">
        <v>2170</v>
      </c>
      <c r="M788" s="2" t="s">
        <v>32</v>
      </c>
      <c r="N788" s="2" t="s">
        <v>453</v>
      </c>
      <c r="O788" s="15" t="s">
        <v>61</v>
      </c>
      <c r="P788" s="36" t="s">
        <v>40</v>
      </c>
      <c r="Q788" s="2" t="s">
        <v>41</v>
      </c>
      <c r="R788" s="5">
        <v>11</v>
      </c>
      <c r="S788" s="9">
        <v>625</v>
      </c>
      <c r="T788" s="9">
        <f t="shared" si="45"/>
        <v>6875</v>
      </c>
      <c r="U788" s="9">
        <f t="shared" si="44"/>
        <v>7700.0000000000009</v>
      </c>
      <c r="V788" s="2" t="s">
        <v>42</v>
      </c>
      <c r="W788" s="2">
        <v>2014</v>
      </c>
      <c r="X788" s="2"/>
    </row>
    <row r="789" spans="1:24" ht="63.75" outlineLevel="1" x14ac:dyDescent="0.25">
      <c r="A789" s="2" t="s">
        <v>2650</v>
      </c>
      <c r="B789" s="3" t="s">
        <v>27</v>
      </c>
      <c r="C789" s="10" t="s">
        <v>6023</v>
      </c>
      <c r="D789" s="10" t="s">
        <v>3613</v>
      </c>
      <c r="E789" s="10" t="s">
        <v>6024</v>
      </c>
      <c r="F789" s="5" t="s">
        <v>2294</v>
      </c>
      <c r="G789" s="2" t="s">
        <v>350</v>
      </c>
      <c r="H789" s="4">
        <v>0</v>
      </c>
      <c r="I789" s="2">
        <v>710000000</v>
      </c>
      <c r="J789" s="2" t="s">
        <v>11537</v>
      </c>
      <c r="K789" s="14" t="s">
        <v>6189</v>
      </c>
      <c r="L789" s="5" t="s">
        <v>2170</v>
      </c>
      <c r="M789" s="2" t="s">
        <v>32</v>
      </c>
      <c r="N789" s="2" t="s">
        <v>453</v>
      </c>
      <c r="O789" s="15" t="s">
        <v>61</v>
      </c>
      <c r="P789" s="36" t="s">
        <v>40</v>
      </c>
      <c r="Q789" s="2" t="s">
        <v>41</v>
      </c>
      <c r="R789" s="5">
        <v>11</v>
      </c>
      <c r="S789" s="9">
        <v>625</v>
      </c>
      <c r="T789" s="9">
        <f t="shared" si="45"/>
        <v>6875</v>
      </c>
      <c r="U789" s="9">
        <f t="shared" si="44"/>
        <v>7700.0000000000009</v>
      </c>
      <c r="V789" s="2" t="s">
        <v>42</v>
      </c>
      <c r="W789" s="2">
        <v>2014</v>
      </c>
      <c r="X789" s="2"/>
    </row>
    <row r="790" spans="1:24" ht="63.75" outlineLevel="1" x14ac:dyDescent="0.25">
      <c r="A790" s="2" t="s">
        <v>2651</v>
      </c>
      <c r="B790" s="3" t="s">
        <v>27</v>
      </c>
      <c r="C790" s="10" t="s">
        <v>2248</v>
      </c>
      <c r="D790" s="10" t="s">
        <v>3613</v>
      </c>
      <c r="E790" s="10" t="s">
        <v>6022</v>
      </c>
      <c r="F790" s="5" t="s">
        <v>2295</v>
      </c>
      <c r="G790" s="2" t="s">
        <v>350</v>
      </c>
      <c r="H790" s="4">
        <v>0</v>
      </c>
      <c r="I790" s="2">
        <v>710000000</v>
      </c>
      <c r="J790" s="2" t="s">
        <v>11537</v>
      </c>
      <c r="K790" s="14" t="s">
        <v>4988</v>
      </c>
      <c r="L790" s="5" t="s">
        <v>2170</v>
      </c>
      <c r="M790" s="2" t="s">
        <v>32</v>
      </c>
      <c r="N790" s="2" t="s">
        <v>453</v>
      </c>
      <c r="O790" s="15" t="s">
        <v>61</v>
      </c>
      <c r="P790" s="36" t="s">
        <v>40</v>
      </c>
      <c r="Q790" s="2" t="s">
        <v>41</v>
      </c>
      <c r="R790" s="5">
        <v>5</v>
      </c>
      <c r="S790" s="9">
        <f>450/1.12</f>
        <v>401.78571428571422</v>
      </c>
      <c r="T790" s="9">
        <f>S790*R790</f>
        <v>2008.9285714285711</v>
      </c>
      <c r="U790" s="9">
        <f>T790*1.12</f>
        <v>2250</v>
      </c>
      <c r="V790" s="2" t="s">
        <v>42</v>
      </c>
      <c r="W790" s="2">
        <v>2014</v>
      </c>
      <c r="X790" s="2"/>
    </row>
    <row r="791" spans="1:24" ht="63.75" outlineLevel="1" x14ac:dyDescent="0.25">
      <c r="A791" s="2" t="s">
        <v>2652</v>
      </c>
      <c r="B791" s="3" t="s">
        <v>27</v>
      </c>
      <c r="C791" s="10" t="s">
        <v>6023</v>
      </c>
      <c r="D791" s="10" t="s">
        <v>3613</v>
      </c>
      <c r="E791" s="10" t="s">
        <v>6024</v>
      </c>
      <c r="F791" s="5" t="s">
        <v>2296</v>
      </c>
      <c r="G791" s="2" t="s">
        <v>350</v>
      </c>
      <c r="H791" s="4">
        <v>0</v>
      </c>
      <c r="I791" s="2">
        <v>710000000</v>
      </c>
      <c r="J791" s="2" t="s">
        <v>11537</v>
      </c>
      <c r="K791" s="14" t="s">
        <v>6189</v>
      </c>
      <c r="L791" s="5" t="s">
        <v>2170</v>
      </c>
      <c r="M791" s="2" t="s">
        <v>32</v>
      </c>
      <c r="N791" s="2" t="s">
        <v>453</v>
      </c>
      <c r="O791" s="15" t="s">
        <v>61</v>
      </c>
      <c r="P791" s="36" t="s">
        <v>40</v>
      </c>
      <c r="Q791" s="2" t="s">
        <v>41</v>
      </c>
      <c r="R791" s="5">
        <v>5</v>
      </c>
      <c r="S791" s="9">
        <f>560/1.12</f>
        <v>499.99999999999994</v>
      </c>
      <c r="T791" s="9">
        <f>S791*R791</f>
        <v>2499.9999999999995</v>
      </c>
      <c r="U791" s="9">
        <f>T791*1.12</f>
        <v>2799.9999999999995</v>
      </c>
      <c r="V791" s="2" t="s">
        <v>42</v>
      </c>
      <c r="W791" s="2">
        <v>2014</v>
      </c>
      <c r="X791" s="2"/>
    </row>
    <row r="792" spans="1:24" ht="63.75" outlineLevel="1" x14ac:dyDescent="0.25">
      <c r="A792" s="2" t="s">
        <v>2653</v>
      </c>
      <c r="B792" s="3" t="s">
        <v>27</v>
      </c>
      <c r="C792" s="10" t="s">
        <v>2297</v>
      </c>
      <c r="D792" s="10" t="s">
        <v>4226</v>
      </c>
      <c r="E792" s="10" t="s">
        <v>6028</v>
      </c>
      <c r="F792" s="5" t="s">
        <v>2298</v>
      </c>
      <c r="G792" s="2" t="s">
        <v>350</v>
      </c>
      <c r="H792" s="4">
        <v>0</v>
      </c>
      <c r="I792" s="2">
        <v>710000000</v>
      </c>
      <c r="J792" s="2" t="s">
        <v>11537</v>
      </c>
      <c r="K792" s="14" t="s">
        <v>4988</v>
      </c>
      <c r="L792" s="5" t="s">
        <v>2170</v>
      </c>
      <c r="M792" s="2" t="s">
        <v>32</v>
      </c>
      <c r="N792" s="2" t="s">
        <v>453</v>
      </c>
      <c r="O792" s="15" t="s">
        <v>61</v>
      </c>
      <c r="P792" s="36" t="s">
        <v>40</v>
      </c>
      <c r="Q792" s="2" t="s">
        <v>41</v>
      </c>
      <c r="R792" s="5">
        <v>243</v>
      </c>
      <c r="S792" s="9">
        <v>89.285709999999995</v>
      </c>
      <c r="T792" s="9">
        <f t="shared" si="45"/>
        <v>21696.427529999997</v>
      </c>
      <c r="U792" s="9">
        <f t="shared" si="44"/>
        <v>24299.998833599999</v>
      </c>
      <c r="V792" s="2" t="s">
        <v>42</v>
      </c>
      <c r="W792" s="2">
        <v>2014</v>
      </c>
      <c r="X792" s="2"/>
    </row>
    <row r="793" spans="1:24" ht="63.75" outlineLevel="1" x14ac:dyDescent="0.25">
      <c r="A793" s="2" t="s">
        <v>2654</v>
      </c>
      <c r="B793" s="3" t="s">
        <v>27</v>
      </c>
      <c r="C793" s="43" t="s">
        <v>3617</v>
      </c>
      <c r="D793" s="43" t="s">
        <v>3618</v>
      </c>
      <c r="E793" s="43" t="s">
        <v>3619</v>
      </c>
      <c r="F793" s="5" t="s">
        <v>2253</v>
      </c>
      <c r="G793" s="2" t="s">
        <v>350</v>
      </c>
      <c r="H793" s="4">
        <v>0</v>
      </c>
      <c r="I793" s="2">
        <v>710000000</v>
      </c>
      <c r="J793" s="2" t="s">
        <v>11537</v>
      </c>
      <c r="K793" s="14" t="s">
        <v>6189</v>
      </c>
      <c r="L793" s="5" t="s">
        <v>2170</v>
      </c>
      <c r="M793" s="2" t="s">
        <v>32</v>
      </c>
      <c r="N793" s="2" t="s">
        <v>453</v>
      </c>
      <c r="O793" s="15" t="s">
        <v>61</v>
      </c>
      <c r="P793" s="36" t="s">
        <v>40</v>
      </c>
      <c r="Q793" s="2" t="s">
        <v>41</v>
      </c>
      <c r="R793" s="5">
        <v>9</v>
      </c>
      <c r="S793" s="9">
        <f>2300/1.12</f>
        <v>2053.5714285714284</v>
      </c>
      <c r="T793" s="9">
        <f t="shared" si="45"/>
        <v>18482.142857142855</v>
      </c>
      <c r="U793" s="9">
        <f t="shared" si="44"/>
        <v>20700</v>
      </c>
      <c r="V793" s="2" t="s">
        <v>42</v>
      </c>
      <c r="W793" s="2">
        <v>2014</v>
      </c>
      <c r="X793" s="2"/>
    </row>
    <row r="794" spans="1:24" ht="63.75" outlineLevel="1" x14ac:dyDescent="0.25">
      <c r="A794" s="2" t="s">
        <v>2655</v>
      </c>
      <c r="B794" s="3" t="s">
        <v>27</v>
      </c>
      <c r="C794" s="112" t="s">
        <v>2189</v>
      </c>
      <c r="D794" s="10" t="s">
        <v>3623</v>
      </c>
      <c r="E794" s="10" t="s">
        <v>9200</v>
      </c>
      <c r="F794" s="5" t="s">
        <v>2299</v>
      </c>
      <c r="G794" s="2" t="s">
        <v>350</v>
      </c>
      <c r="H794" s="4">
        <v>0</v>
      </c>
      <c r="I794" s="2">
        <v>710000000</v>
      </c>
      <c r="J794" s="2" t="s">
        <v>11537</v>
      </c>
      <c r="K794" s="14" t="s">
        <v>4992</v>
      </c>
      <c r="L794" s="5" t="s">
        <v>2170</v>
      </c>
      <c r="M794" s="2" t="s">
        <v>32</v>
      </c>
      <c r="N794" s="2" t="s">
        <v>453</v>
      </c>
      <c r="O794" s="15" t="s">
        <v>61</v>
      </c>
      <c r="P794" s="36" t="s">
        <v>40</v>
      </c>
      <c r="Q794" s="2" t="s">
        <v>41</v>
      </c>
      <c r="R794" s="5">
        <v>4</v>
      </c>
      <c r="S794" s="9">
        <v>4017.857</v>
      </c>
      <c r="T794" s="9">
        <f t="shared" si="45"/>
        <v>16071.428</v>
      </c>
      <c r="U794" s="9">
        <f t="shared" si="44"/>
        <v>17999.999360000002</v>
      </c>
      <c r="V794" s="2" t="s">
        <v>42</v>
      </c>
      <c r="W794" s="2">
        <v>2014</v>
      </c>
      <c r="X794" s="2"/>
    </row>
    <row r="795" spans="1:24" ht="63.75" outlineLevel="1" x14ac:dyDescent="0.25">
      <c r="A795" s="2" t="s">
        <v>2656</v>
      </c>
      <c r="B795" s="3" t="s">
        <v>27</v>
      </c>
      <c r="C795" s="112" t="s">
        <v>2300</v>
      </c>
      <c r="D795" s="13" t="s">
        <v>888</v>
      </c>
      <c r="E795" s="5" t="s">
        <v>6581</v>
      </c>
      <c r="F795" s="5" t="s">
        <v>2301</v>
      </c>
      <c r="G795" s="2" t="s">
        <v>350</v>
      </c>
      <c r="H795" s="4">
        <v>0</v>
      </c>
      <c r="I795" s="2">
        <v>710000000</v>
      </c>
      <c r="J795" s="2" t="s">
        <v>11537</v>
      </c>
      <c r="K795" s="14" t="s">
        <v>3765</v>
      </c>
      <c r="L795" s="5" t="s">
        <v>2170</v>
      </c>
      <c r="M795" s="2" t="s">
        <v>32</v>
      </c>
      <c r="N795" s="2" t="s">
        <v>453</v>
      </c>
      <c r="O795" s="15" t="s">
        <v>61</v>
      </c>
      <c r="P795" s="36" t="s">
        <v>40</v>
      </c>
      <c r="Q795" s="2" t="s">
        <v>41</v>
      </c>
      <c r="R795" s="5">
        <v>8</v>
      </c>
      <c r="S795" s="9">
        <f>1000/1.12</f>
        <v>892.85714285714278</v>
      </c>
      <c r="T795" s="9">
        <f t="shared" si="45"/>
        <v>7142.8571428571422</v>
      </c>
      <c r="U795" s="9">
        <f t="shared" si="44"/>
        <v>8000</v>
      </c>
      <c r="V795" s="2" t="s">
        <v>42</v>
      </c>
      <c r="W795" s="2">
        <v>2014</v>
      </c>
      <c r="X795" s="2"/>
    </row>
    <row r="796" spans="1:24" ht="63.75" outlineLevel="1" x14ac:dyDescent="0.25">
      <c r="A796" s="2" t="s">
        <v>2657</v>
      </c>
      <c r="B796" s="3" t="s">
        <v>27</v>
      </c>
      <c r="C796" s="112" t="s">
        <v>2302</v>
      </c>
      <c r="D796" s="10" t="s">
        <v>9228</v>
      </c>
      <c r="E796" s="10" t="s">
        <v>9401</v>
      </c>
      <c r="F796" s="5" t="s">
        <v>2303</v>
      </c>
      <c r="G796" s="2" t="s">
        <v>350</v>
      </c>
      <c r="H796" s="4">
        <v>0</v>
      </c>
      <c r="I796" s="2">
        <v>710000000</v>
      </c>
      <c r="J796" s="2" t="s">
        <v>11537</v>
      </c>
      <c r="K796" s="14" t="s">
        <v>3765</v>
      </c>
      <c r="L796" s="5" t="s">
        <v>2170</v>
      </c>
      <c r="M796" s="2" t="s">
        <v>32</v>
      </c>
      <c r="N796" s="2" t="s">
        <v>453</v>
      </c>
      <c r="O796" s="15" t="s">
        <v>61</v>
      </c>
      <c r="P796" s="36" t="s">
        <v>40</v>
      </c>
      <c r="Q796" s="2" t="s">
        <v>41</v>
      </c>
      <c r="R796" s="5">
        <v>6</v>
      </c>
      <c r="S796" s="9">
        <f>2000/1.12</f>
        <v>1785.7142857142856</v>
      </c>
      <c r="T796" s="9">
        <f t="shared" si="45"/>
        <v>10714.285714285714</v>
      </c>
      <c r="U796" s="9">
        <f t="shared" si="44"/>
        <v>12000</v>
      </c>
      <c r="V796" s="2" t="s">
        <v>42</v>
      </c>
      <c r="W796" s="2">
        <v>2014</v>
      </c>
      <c r="X796" s="2"/>
    </row>
    <row r="797" spans="1:24" ht="63.75" outlineLevel="1" x14ac:dyDescent="0.25">
      <c r="A797" s="2" t="s">
        <v>2658</v>
      </c>
      <c r="B797" s="3" t="s">
        <v>27</v>
      </c>
      <c r="C797" s="91" t="s">
        <v>2304</v>
      </c>
      <c r="D797" s="10" t="s">
        <v>8315</v>
      </c>
      <c r="E797" s="10" t="s">
        <v>9402</v>
      </c>
      <c r="F797" s="5" t="s">
        <v>2305</v>
      </c>
      <c r="G797" s="2" t="s">
        <v>350</v>
      </c>
      <c r="H797" s="4">
        <v>0</v>
      </c>
      <c r="I797" s="2">
        <v>710000000</v>
      </c>
      <c r="J797" s="2" t="s">
        <v>11537</v>
      </c>
      <c r="K797" s="14" t="s">
        <v>3765</v>
      </c>
      <c r="L797" s="5" t="s">
        <v>2170</v>
      </c>
      <c r="M797" s="2" t="s">
        <v>32</v>
      </c>
      <c r="N797" s="2" t="s">
        <v>453</v>
      </c>
      <c r="O797" s="15" t="s">
        <v>61</v>
      </c>
      <c r="P797" s="36" t="s">
        <v>40</v>
      </c>
      <c r="Q797" s="2" t="s">
        <v>41</v>
      </c>
      <c r="R797" s="5">
        <v>1</v>
      </c>
      <c r="S797" s="9">
        <f>1600/1.12</f>
        <v>1428.5714285714284</v>
      </c>
      <c r="T797" s="9">
        <f>S797*R797</f>
        <v>1428.5714285714284</v>
      </c>
      <c r="U797" s="9">
        <f>T797*1.12</f>
        <v>1600</v>
      </c>
      <c r="V797" s="2" t="s">
        <v>42</v>
      </c>
      <c r="W797" s="2">
        <v>2014</v>
      </c>
      <c r="X797" s="2"/>
    </row>
    <row r="798" spans="1:24" ht="63.75" outlineLevel="1" x14ac:dyDescent="0.25">
      <c r="A798" s="2" t="s">
        <v>2659</v>
      </c>
      <c r="B798" s="3" t="s">
        <v>27</v>
      </c>
      <c r="C798" s="5" t="s">
        <v>2306</v>
      </c>
      <c r="D798" s="10" t="s">
        <v>9403</v>
      </c>
      <c r="E798" s="10" t="s">
        <v>9404</v>
      </c>
      <c r="F798" s="5" t="s">
        <v>2307</v>
      </c>
      <c r="G798" s="2" t="s">
        <v>350</v>
      </c>
      <c r="H798" s="4">
        <v>0</v>
      </c>
      <c r="I798" s="2">
        <v>710000000</v>
      </c>
      <c r="J798" s="2" t="s">
        <v>11537</v>
      </c>
      <c r="K798" s="14" t="s">
        <v>3765</v>
      </c>
      <c r="L798" s="5" t="s">
        <v>2170</v>
      </c>
      <c r="M798" s="2" t="s">
        <v>32</v>
      </c>
      <c r="N798" s="2" t="s">
        <v>453</v>
      </c>
      <c r="O798" s="15" t="s">
        <v>61</v>
      </c>
      <c r="P798" s="36" t="s">
        <v>40</v>
      </c>
      <c r="Q798" s="2" t="s">
        <v>41</v>
      </c>
      <c r="R798" s="5">
        <v>1</v>
      </c>
      <c r="S798" s="9">
        <f>300/1.12</f>
        <v>267.85714285714283</v>
      </c>
      <c r="T798" s="9">
        <f>S798*R798</f>
        <v>267.85714285714283</v>
      </c>
      <c r="U798" s="9">
        <f>T798*1.12</f>
        <v>300</v>
      </c>
      <c r="V798" s="2" t="s">
        <v>42</v>
      </c>
      <c r="W798" s="2">
        <v>2014</v>
      </c>
      <c r="X798" s="2"/>
    </row>
    <row r="799" spans="1:24" ht="63.75" outlineLevel="1" x14ac:dyDescent="0.25">
      <c r="A799" s="2" t="s">
        <v>2660</v>
      </c>
      <c r="B799" s="3" t="s">
        <v>27</v>
      </c>
      <c r="C799" s="112" t="s">
        <v>2308</v>
      </c>
      <c r="D799" s="10" t="s">
        <v>799</v>
      </c>
      <c r="E799" s="10" t="s">
        <v>2309</v>
      </c>
      <c r="F799" s="43" t="s">
        <v>2309</v>
      </c>
      <c r="G799" s="2" t="s">
        <v>350</v>
      </c>
      <c r="H799" s="4">
        <v>0</v>
      </c>
      <c r="I799" s="2">
        <v>710000000</v>
      </c>
      <c r="J799" s="2" t="s">
        <v>11537</v>
      </c>
      <c r="K799" s="14" t="s">
        <v>3765</v>
      </c>
      <c r="L799" s="5" t="s">
        <v>2170</v>
      </c>
      <c r="M799" s="2" t="s">
        <v>32</v>
      </c>
      <c r="N799" s="2" t="s">
        <v>453</v>
      </c>
      <c r="O799" s="15" t="s">
        <v>61</v>
      </c>
      <c r="P799" s="36" t="s">
        <v>40</v>
      </c>
      <c r="Q799" s="2" t="s">
        <v>41</v>
      </c>
      <c r="R799" s="5">
        <v>4</v>
      </c>
      <c r="S799" s="9">
        <f>600/1.12</f>
        <v>535.71428571428567</v>
      </c>
      <c r="T799" s="9">
        <f>S799*R799</f>
        <v>2142.8571428571427</v>
      </c>
      <c r="U799" s="9">
        <f>T799*1.12</f>
        <v>2400</v>
      </c>
      <c r="V799" s="2" t="s">
        <v>42</v>
      </c>
      <c r="W799" s="2">
        <v>2014</v>
      </c>
      <c r="X799" s="2"/>
    </row>
    <row r="800" spans="1:24" ht="63.75" outlineLevel="1" x14ac:dyDescent="0.25">
      <c r="A800" s="2" t="s">
        <v>2661</v>
      </c>
      <c r="B800" s="3" t="s">
        <v>27</v>
      </c>
      <c r="C800" s="113" t="s">
        <v>2310</v>
      </c>
      <c r="D800" s="10" t="s">
        <v>6460</v>
      </c>
      <c r="E800" s="10" t="s">
        <v>6461</v>
      </c>
      <c r="F800" s="5"/>
      <c r="G800" s="2" t="s">
        <v>350</v>
      </c>
      <c r="H800" s="4">
        <v>0</v>
      </c>
      <c r="I800" s="2">
        <v>710000000</v>
      </c>
      <c r="J800" s="2" t="s">
        <v>11537</v>
      </c>
      <c r="K800" s="14" t="s">
        <v>3765</v>
      </c>
      <c r="L800" s="5" t="s">
        <v>2170</v>
      </c>
      <c r="M800" s="2" t="s">
        <v>32</v>
      </c>
      <c r="N800" s="2" t="s">
        <v>453</v>
      </c>
      <c r="O800" s="15" t="s">
        <v>61</v>
      </c>
      <c r="P800" s="36" t="s">
        <v>40</v>
      </c>
      <c r="Q800" s="2" t="s">
        <v>41</v>
      </c>
      <c r="R800" s="5">
        <v>1</v>
      </c>
      <c r="S800" s="9">
        <f>700/1.12</f>
        <v>624.99999999999989</v>
      </c>
      <c r="T800" s="9">
        <f>S800*R800</f>
        <v>624.99999999999989</v>
      </c>
      <c r="U800" s="9">
        <f>T800*1.12</f>
        <v>699.99999999999989</v>
      </c>
      <c r="V800" s="2" t="s">
        <v>42</v>
      </c>
      <c r="W800" s="2">
        <v>2014</v>
      </c>
      <c r="X800" s="2"/>
    </row>
    <row r="801" spans="1:24" ht="63.75" outlineLevel="1" x14ac:dyDescent="0.25">
      <c r="A801" s="2" t="s">
        <v>2662</v>
      </c>
      <c r="B801" s="3" t="s">
        <v>27</v>
      </c>
      <c r="C801" s="10" t="s">
        <v>9405</v>
      </c>
      <c r="D801" s="10" t="s">
        <v>948</v>
      </c>
      <c r="E801" s="10" t="s">
        <v>949</v>
      </c>
      <c r="F801" s="5" t="s">
        <v>2312</v>
      </c>
      <c r="G801" s="2" t="s">
        <v>350</v>
      </c>
      <c r="H801" s="4">
        <v>0</v>
      </c>
      <c r="I801" s="2">
        <v>710000000</v>
      </c>
      <c r="J801" s="2" t="s">
        <v>11537</v>
      </c>
      <c r="K801" s="14" t="s">
        <v>1128</v>
      </c>
      <c r="L801" s="5" t="s">
        <v>2170</v>
      </c>
      <c r="M801" s="2" t="s">
        <v>32</v>
      </c>
      <c r="N801" s="2" t="s">
        <v>453</v>
      </c>
      <c r="O801" s="15" t="s">
        <v>61</v>
      </c>
      <c r="P801" s="36" t="s">
        <v>9135</v>
      </c>
      <c r="Q801" s="5" t="s">
        <v>751</v>
      </c>
      <c r="R801" s="5">
        <v>12</v>
      </c>
      <c r="S801" s="9">
        <f>780/1.12</f>
        <v>696.42857142857133</v>
      </c>
      <c r="T801" s="9">
        <f t="shared" si="45"/>
        <v>8357.1428571428551</v>
      </c>
      <c r="U801" s="9">
        <f t="shared" si="44"/>
        <v>9359.9999999999982</v>
      </c>
      <c r="V801" s="2" t="s">
        <v>42</v>
      </c>
      <c r="W801" s="2">
        <v>2014</v>
      </c>
      <c r="X801" s="2"/>
    </row>
    <row r="802" spans="1:24" ht="63.75" outlineLevel="1" x14ac:dyDescent="0.25">
      <c r="A802" s="2" t="s">
        <v>2663</v>
      </c>
      <c r="B802" s="3" t="s">
        <v>27</v>
      </c>
      <c r="C802" s="43" t="s">
        <v>2313</v>
      </c>
      <c r="D802" s="10" t="s">
        <v>3706</v>
      </c>
      <c r="E802" s="10" t="s">
        <v>3707</v>
      </c>
      <c r="F802" s="5" t="s">
        <v>2314</v>
      </c>
      <c r="G802" s="2" t="s">
        <v>350</v>
      </c>
      <c r="H802" s="4">
        <v>0</v>
      </c>
      <c r="I802" s="2">
        <v>710000000</v>
      </c>
      <c r="J802" s="2" t="s">
        <v>11537</v>
      </c>
      <c r="K802" s="14" t="s">
        <v>1128</v>
      </c>
      <c r="L802" s="5" t="s">
        <v>2170</v>
      </c>
      <c r="M802" s="2" t="s">
        <v>32</v>
      </c>
      <c r="N802" s="2" t="s">
        <v>453</v>
      </c>
      <c r="O802" s="15" t="s">
        <v>61</v>
      </c>
      <c r="P802" s="36" t="s">
        <v>945</v>
      </c>
      <c r="Q802" s="5" t="s">
        <v>3708</v>
      </c>
      <c r="R802" s="5">
        <v>6</v>
      </c>
      <c r="S802" s="9">
        <f>680/1.12</f>
        <v>607.14285714285711</v>
      </c>
      <c r="T802" s="9">
        <f t="shared" si="45"/>
        <v>3642.8571428571427</v>
      </c>
      <c r="U802" s="9">
        <f t="shared" si="44"/>
        <v>4080</v>
      </c>
      <c r="V802" s="2" t="s">
        <v>42</v>
      </c>
      <c r="W802" s="2">
        <v>2014</v>
      </c>
      <c r="X802" s="2"/>
    </row>
    <row r="803" spans="1:24" ht="63.75" outlineLevel="1" x14ac:dyDescent="0.25">
      <c r="A803" s="2" t="s">
        <v>2664</v>
      </c>
      <c r="B803" s="3" t="s">
        <v>27</v>
      </c>
      <c r="C803" s="43" t="s">
        <v>2315</v>
      </c>
      <c r="D803" s="10" t="s">
        <v>2928</v>
      </c>
      <c r="E803" s="10" t="s">
        <v>6125</v>
      </c>
      <c r="F803" s="5" t="s">
        <v>2316</v>
      </c>
      <c r="G803" s="2" t="s">
        <v>350</v>
      </c>
      <c r="H803" s="4">
        <v>0</v>
      </c>
      <c r="I803" s="2">
        <v>710000000</v>
      </c>
      <c r="J803" s="2" t="s">
        <v>11537</v>
      </c>
      <c r="K803" s="14" t="s">
        <v>1128</v>
      </c>
      <c r="L803" s="5" t="s">
        <v>2170</v>
      </c>
      <c r="M803" s="2" t="s">
        <v>32</v>
      </c>
      <c r="N803" s="2" t="s">
        <v>453</v>
      </c>
      <c r="O803" s="15" t="s">
        <v>61</v>
      </c>
      <c r="P803" s="36" t="s">
        <v>40</v>
      </c>
      <c r="Q803" s="2" t="s">
        <v>41</v>
      </c>
      <c r="R803" s="5">
        <v>15</v>
      </c>
      <c r="S803" s="9">
        <f>650/1.12</f>
        <v>580.35714285714278</v>
      </c>
      <c r="T803" s="9">
        <f t="shared" si="45"/>
        <v>8705.3571428571413</v>
      </c>
      <c r="U803" s="9">
        <f t="shared" si="44"/>
        <v>9750</v>
      </c>
      <c r="V803" s="2" t="s">
        <v>42</v>
      </c>
      <c r="W803" s="2">
        <v>2014</v>
      </c>
      <c r="X803" s="2"/>
    </row>
    <row r="804" spans="1:24" ht="63.75" outlineLevel="1" x14ac:dyDescent="0.25">
      <c r="A804" s="2" t="s">
        <v>2665</v>
      </c>
      <c r="B804" s="3" t="s">
        <v>27</v>
      </c>
      <c r="C804" s="43" t="s">
        <v>2317</v>
      </c>
      <c r="D804" s="10" t="s">
        <v>3716</v>
      </c>
      <c r="E804" s="10" t="s">
        <v>2318</v>
      </c>
      <c r="F804" s="5" t="s">
        <v>9406</v>
      </c>
      <c r="G804" s="2" t="s">
        <v>350</v>
      </c>
      <c r="H804" s="4">
        <v>0</v>
      </c>
      <c r="I804" s="2">
        <v>710000000</v>
      </c>
      <c r="J804" s="2" t="s">
        <v>11537</v>
      </c>
      <c r="K804" s="14" t="s">
        <v>1128</v>
      </c>
      <c r="L804" s="5" t="s">
        <v>2170</v>
      </c>
      <c r="M804" s="2" t="s">
        <v>32</v>
      </c>
      <c r="N804" s="2" t="s">
        <v>453</v>
      </c>
      <c r="O804" s="15" t="s">
        <v>61</v>
      </c>
      <c r="P804" s="36" t="s">
        <v>493</v>
      </c>
      <c r="Q804" s="2" t="s">
        <v>6051</v>
      </c>
      <c r="R804" s="5">
        <v>24</v>
      </c>
      <c r="S804" s="9">
        <f>120/1.12</f>
        <v>107.14285714285714</v>
      </c>
      <c r="T804" s="9">
        <f t="shared" si="45"/>
        <v>2571.4285714285716</v>
      </c>
      <c r="U804" s="9">
        <f t="shared" si="44"/>
        <v>2880.0000000000005</v>
      </c>
      <c r="V804" s="2" t="s">
        <v>42</v>
      </c>
      <c r="W804" s="2">
        <v>2014</v>
      </c>
      <c r="X804" s="2"/>
    </row>
    <row r="805" spans="1:24" ht="63.75" outlineLevel="1" x14ac:dyDescent="0.25">
      <c r="A805" s="2" t="s">
        <v>2666</v>
      </c>
      <c r="B805" s="3" t="s">
        <v>27</v>
      </c>
      <c r="C805" s="43" t="s">
        <v>2319</v>
      </c>
      <c r="D805" s="10" t="s">
        <v>4964</v>
      </c>
      <c r="E805" s="10" t="s">
        <v>4965</v>
      </c>
      <c r="F805" s="5" t="s">
        <v>2320</v>
      </c>
      <c r="G805" s="2" t="s">
        <v>350</v>
      </c>
      <c r="H805" s="4">
        <v>0</v>
      </c>
      <c r="I805" s="2">
        <v>710000000</v>
      </c>
      <c r="J805" s="2" t="s">
        <v>11537</v>
      </c>
      <c r="K805" s="14" t="s">
        <v>1128</v>
      </c>
      <c r="L805" s="5" t="s">
        <v>2170</v>
      </c>
      <c r="M805" s="2" t="s">
        <v>32</v>
      </c>
      <c r="N805" s="2" t="s">
        <v>453</v>
      </c>
      <c r="O805" s="15" t="s">
        <v>61</v>
      </c>
      <c r="P805" s="36" t="s">
        <v>945</v>
      </c>
      <c r="Q805" s="5" t="s">
        <v>3708</v>
      </c>
      <c r="R805" s="5">
        <v>36</v>
      </c>
      <c r="S805" s="9">
        <f>150/1.12</f>
        <v>133.92857142857142</v>
      </c>
      <c r="T805" s="9">
        <f t="shared" si="45"/>
        <v>4821.4285714285706</v>
      </c>
      <c r="U805" s="9">
        <f t="shared" si="44"/>
        <v>5400</v>
      </c>
      <c r="V805" s="2" t="s">
        <v>42</v>
      </c>
      <c r="W805" s="2">
        <v>2014</v>
      </c>
      <c r="X805" s="2"/>
    </row>
    <row r="806" spans="1:24" ht="63.75" outlineLevel="1" x14ac:dyDescent="0.25">
      <c r="A806" s="2" t="s">
        <v>2667</v>
      </c>
      <c r="B806" s="3" t="s">
        <v>27</v>
      </c>
      <c r="C806" s="97" t="s">
        <v>2321</v>
      </c>
      <c r="D806" s="10" t="s">
        <v>737</v>
      </c>
      <c r="E806" s="10" t="s">
        <v>5709</v>
      </c>
      <c r="F806" s="5" t="s">
        <v>2323</v>
      </c>
      <c r="G806" s="2" t="s">
        <v>350</v>
      </c>
      <c r="H806" s="4">
        <v>0</v>
      </c>
      <c r="I806" s="2">
        <v>710000000</v>
      </c>
      <c r="J806" s="2" t="s">
        <v>11537</v>
      </c>
      <c r="K806" s="14" t="s">
        <v>1128</v>
      </c>
      <c r="L806" s="5" t="s">
        <v>2170</v>
      </c>
      <c r="M806" s="2" t="s">
        <v>32</v>
      </c>
      <c r="N806" s="2" t="s">
        <v>453</v>
      </c>
      <c r="O806" s="15" t="s">
        <v>61</v>
      </c>
      <c r="P806" s="36" t="s">
        <v>40</v>
      </c>
      <c r="Q806" s="2" t="s">
        <v>41</v>
      </c>
      <c r="R806" s="5">
        <v>1023</v>
      </c>
      <c r="S806" s="9">
        <f>120/1.12</f>
        <v>107.14285714285714</v>
      </c>
      <c r="T806" s="9">
        <f t="shared" si="45"/>
        <v>109607.14285714286</v>
      </c>
      <c r="U806" s="9">
        <f t="shared" si="44"/>
        <v>122760.00000000001</v>
      </c>
      <c r="V806" s="2" t="s">
        <v>42</v>
      </c>
      <c r="W806" s="2">
        <v>2014</v>
      </c>
      <c r="X806" s="2"/>
    </row>
    <row r="807" spans="1:24" ht="63.75" outlineLevel="1" x14ac:dyDescent="0.25">
      <c r="A807" s="2" t="s">
        <v>2668</v>
      </c>
      <c r="B807" s="3" t="s">
        <v>27</v>
      </c>
      <c r="C807" s="96" t="s">
        <v>2324</v>
      </c>
      <c r="D807" s="10" t="s">
        <v>3711</v>
      </c>
      <c r="E807" s="10" t="s">
        <v>9407</v>
      </c>
      <c r="F807" s="5" t="s">
        <v>2325</v>
      </c>
      <c r="G807" s="2" t="s">
        <v>350</v>
      </c>
      <c r="H807" s="4">
        <v>0</v>
      </c>
      <c r="I807" s="2">
        <v>710000000</v>
      </c>
      <c r="J807" s="2" t="s">
        <v>11537</v>
      </c>
      <c r="K807" s="14" t="s">
        <v>1128</v>
      </c>
      <c r="L807" s="5" t="s">
        <v>2170</v>
      </c>
      <c r="M807" s="2" t="s">
        <v>32</v>
      </c>
      <c r="N807" s="2" t="s">
        <v>453</v>
      </c>
      <c r="O807" s="15" t="s">
        <v>61</v>
      </c>
      <c r="P807" s="36" t="s">
        <v>40</v>
      </c>
      <c r="Q807" s="2" t="s">
        <v>41</v>
      </c>
      <c r="R807" s="5">
        <v>24</v>
      </c>
      <c r="S807" s="9">
        <f>285/1.12</f>
        <v>254.46428571428569</v>
      </c>
      <c r="T807" s="9">
        <f t="shared" si="45"/>
        <v>6107.1428571428569</v>
      </c>
      <c r="U807" s="9">
        <f t="shared" si="44"/>
        <v>6840</v>
      </c>
      <c r="V807" s="2" t="s">
        <v>42</v>
      </c>
      <c r="W807" s="2">
        <v>2014</v>
      </c>
      <c r="X807" s="2"/>
    </row>
    <row r="808" spans="1:24" ht="63.75" outlineLevel="1" x14ac:dyDescent="0.25">
      <c r="A808" s="2" t="s">
        <v>2669</v>
      </c>
      <c r="B808" s="3" t="s">
        <v>27</v>
      </c>
      <c r="C808" s="43" t="s">
        <v>2326</v>
      </c>
      <c r="D808" s="10" t="s">
        <v>9099</v>
      </c>
      <c r="E808" s="10" t="s">
        <v>9100</v>
      </c>
      <c r="F808" s="5" t="s">
        <v>2327</v>
      </c>
      <c r="G808" s="2" t="s">
        <v>350</v>
      </c>
      <c r="H808" s="4">
        <v>0</v>
      </c>
      <c r="I808" s="2">
        <v>710000000</v>
      </c>
      <c r="J808" s="2" t="s">
        <v>11537</v>
      </c>
      <c r="K808" s="14" t="s">
        <v>1128</v>
      </c>
      <c r="L808" s="5" t="s">
        <v>2170</v>
      </c>
      <c r="M808" s="2" t="s">
        <v>32</v>
      </c>
      <c r="N808" s="2" t="s">
        <v>453</v>
      </c>
      <c r="O808" s="15" t="s">
        <v>61</v>
      </c>
      <c r="P808" s="36" t="s">
        <v>641</v>
      </c>
      <c r="Q808" s="5" t="s">
        <v>642</v>
      </c>
      <c r="R808" s="5">
        <v>24</v>
      </c>
      <c r="S808" s="9">
        <f>300/1.12</f>
        <v>267.85714285714283</v>
      </c>
      <c r="T808" s="9">
        <f t="shared" si="45"/>
        <v>6428.5714285714275</v>
      </c>
      <c r="U808" s="9">
        <f t="shared" si="44"/>
        <v>7199.9999999999991</v>
      </c>
      <c r="V808" s="2" t="s">
        <v>42</v>
      </c>
      <c r="W808" s="2">
        <v>2014</v>
      </c>
      <c r="X808" s="2"/>
    </row>
    <row r="809" spans="1:24" ht="63.75" outlineLevel="1" x14ac:dyDescent="0.25">
      <c r="A809" s="2" t="s">
        <v>2670</v>
      </c>
      <c r="B809" s="3" t="s">
        <v>27</v>
      </c>
      <c r="C809" s="43" t="s">
        <v>2326</v>
      </c>
      <c r="D809" s="10" t="s">
        <v>9099</v>
      </c>
      <c r="E809" s="10" t="s">
        <v>9100</v>
      </c>
      <c r="F809" s="5" t="s">
        <v>2328</v>
      </c>
      <c r="G809" s="2" t="s">
        <v>350</v>
      </c>
      <c r="H809" s="4">
        <v>0</v>
      </c>
      <c r="I809" s="2">
        <v>710000000</v>
      </c>
      <c r="J809" s="2" t="s">
        <v>11537</v>
      </c>
      <c r="K809" s="14" t="s">
        <v>1128</v>
      </c>
      <c r="L809" s="5" t="s">
        <v>2170</v>
      </c>
      <c r="M809" s="2" t="s">
        <v>32</v>
      </c>
      <c r="N809" s="2" t="s">
        <v>453</v>
      </c>
      <c r="O809" s="15" t="s">
        <v>61</v>
      </c>
      <c r="P809" s="36" t="s">
        <v>641</v>
      </c>
      <c r="Q809" s="5" t="s">
        <v>642</v>
      </c>
      <c r="R809" s="5">
        <v>48</v>
      </c>
      <c r="S809" s="9">
        <f>300/1.12</f>
        <v>267.85714285714283</v>
      </c>
      <c r="T809" s="9">
        <f t="shared" si="45"/>
        <v>12857.142857142855</v>
      </c>
      <c r="U809" s="9">
        <f t="shared" si="44"/>
        <v>14399.999999999998</v>
      </c>
      <c r="V809" s="2" t="s">
        <v>42</v>
      </c>
      <c r="W809" s="2">
        <v>2014</v>
      </c>
      <c r="X809" s="2"/>
    </row>
    <row r="810" spans="1:24" ht="63.75" outlineLevel="1" x14ac:dyDescent="0.25">
      <c r="A810" s="2" t="s">
        <v>2671</v>
      </c>
      <c r="B810" s="3" t="s">
        <v>27</v>
      </c>
      <c r="C810" s="94" t="s">
        <v>2329</v>
      </c>
      <c r="D810" s="10" t="s">
        <v>1881</v>
      </c>
      <c r="E810" s="10" t="s">
        <v>7770</v>
      </c>
      <c r="F810" s="5" t="s">
        <v>2331</v>
      </c>
      <c r="G810" s="2" t="s">
        <v>350</v>
      </c>
      <c r="H810" s="4">
        <v>0</v>
      </c>
      <c r="I810" s="2">
        <v>710000000</v>
      </c>
      <c r="J810" s="2" t="s">
        <v>11537</v>
      </c>
      <c r="K810" s="14" t="s">
        <v>1128</v>
      </c>
      <c r="L810" s="5" t="s">
        <v>2170</v>
      </c>
      <c r="M810" s="2" t="s">
        <v>32</v>
      </c>
      <c r="N810" s="2" t="s">
        <v>453</v>
      </c>
      <c r="O810" s="15" t="s">
        <v>61</v>
      </c>
      <c r="P810" s="36" t="s">
        <v>756</v>
      </c>
      <c r="Q810" s="5" t="s">
        <v>757</v>
      </c>
      <c r="R810" s="5">
        <v>24</v>
      </c>
      <c r="S810" s="9">
        <f>200/1.12</f>
        <v>178.57142857142856</v>
      </c>
      <c r="T810" s="9">
        <f t="shared" ref="T810:T830" si="48">S810*R810</f>
        <v>4285.7142857142853</v>
      </c>
      <c r="U810" s="9">
        <f t="shared" si="44"/>
        <v>4800</v>
      </c>
      <c r="V810" s="2" t="s">
        <v>42</v>
      </c>
      <c r="W810" s="2">
        <v>2014</v>
      </c>
      <c r="X810" s="2"/>
    </row>
    <row r="811" spans="1:24" ht="63.75" outlineLevel="1" x14ac:dyDescent="0.25">
      <c r="A811" s="2" t="s">
        <v>2672</v>
      </c>
      <c r="B811" s="3" t="s">
        <v>27</v>
      </c>
      <c r="C811" s="96" t="s">
        <v>2332</v>
      </c>
      <c r="D811" s="10" t="s">
        <v>9408</v>
      </c>
      <c r="E811" s="10" t="s">
        <v>9409</v>
      </c>
      <c r="F811" s="5" t="s">
        <v>2333</v>
      </c>
      <c r="G811" s="2" t="s">
        <v>350</v>
      </c>
      <c r="H811" s="4">
        <v>0</v>
      </c>
      <c r="I811" s="2">
        <v>710000000</v>
      </c>
      <c r="J811" s="2" t="s">
        <v>11537</v>
      </c>
      <c r="K811" s="14" t="s">
        <v>1128</v>
      </c>
      <c r="L811" s="5" t="s">
        <v>2170</v>
      </c>
      <c r="M811" s="2" t="s">
        <v>32</v>
      </c>
      <c r="N811" s="2" t="s">
        <v>453</v>
      </c>
      <c r="O811" s="15" t="s">
        <v>61</v>
      </c>
      <c r="P811" s="36" t="s">
        <v>40</v>
      </c>
      <c r="Q811" s="2" t="s">
        <v>41</v>
      </c>
      <c r="R811" s="5">
        <v>12</v>
      </c>
      <c r="S811" s="9">
        <f>60/1.12</f>
        <v>53.571428571428569</v>
      </c>
      <c r="T811" s="9">
        <f>S811*R811</f>
        <v>642.85714285714289</v>
      </c>
      <c r="U811" s="9">
        <f>T811*1.12</f>
        <v>720.00000000000011</v>
      </c>
      <c r="V811" s="2" t="s">
        <v>42</v>
      </c>
      <c r="W811" s="2">
        <v>2014</v>
      </c>
      <c r="X811" s="2"/>
    </row>
    <row r="812" spans="1:24" ht="63.75" outlineLevel="1" x14ac:dyDescent="0.25">
      <c r="A812" s="2" t="s">
        <v>2673</v>
      </c>
      <c r="B812" s="3" t="s">
        <v>27</v>
      </c>
      <c r="C812" s="91" t="s">
        <v>2334</v>
      </c>
      <c r="D812" s="10" t="s">
        <v>9410</v>
      </c>
      <c r="E812" s="10" t="s">
        <v>9411</v>
      </c>
      <c r="F812" s="13" t="s">
        <v>2335</v>
      </c>
      <c r="G812" s="2" t="s">
        <v>350</v>
      </c>
      <c r="H812" s="4">
        <v>0</v>
      </c>
      <c r="I812" s="2">
        <v>710000000</v>
      </c>
      <c r="J812" s="2" t="s">
        <v>11537</v>
      </c>
      <c r="K812" s="14" t="s">
        <v>3765</v>
      </c>
      <c r="L812" s="5" t="s">
        <v>2170</v>
      </c>
      <c r="M812" s="2" t="s">
        <v>32</v>
      </c>
      <c r="N812" s="2" t="s">
        <v>453</v>
      </c>
      <c r="O812" s="15" t="s">
        <v>61</v>
      </c>
      <c r="P812" s="36" t="s">
        <v>40</v>
      </c>
      <c r="Q812" s="2" t="s">
        <v>41</v>
      </c>
      <c r="R812" s="5">
        <v>4</v>
      </c>
      <c r="S812" s="9">
        <v>17411</v>
      </c>
      <c r="T812" s="9">
        <f t="shared" si="48"/>
        <v>69644</v>
      </c>
      <c r="U812" s="9">
        <f t="shared" ref="U812:U830" si="49">T812*1.12</f>
        <v>78001.280000000013</v>
      </c>
      <c r="V812" s="2" t="s">
        <v>42</v>
      </c>
      <c r="W812" s="2">
        <v>2014</v>
      </c>
      <c r="X812" s="2"/>
    </row>
    <row r="813" spans="1:24" ht="63.75" outlineLevel="1" x14ac:dyDescent="0.25">
      <c r="A813" s="2" t="s">
        <v>2674</v>
      </c>
      <c r="B813" s="3" t="s">
        <v>27</v>
      </c>
      <c r="C813" s="91" t="s">
        <v>2236</v>
      </c>
      <c r="D813" s="10" t="s">
        <v>6515</v>
      </c>
      <c r="E813" s="10" t="s">
        <v>8307</v>
      </c>
      <c r="F813" s="5" t="s">
        <v>2336</v>
      </c>
      <c r="G813" s="2" t="s">
        <v>350</v>
      </c>
      <c r="H813" s="4">
        <v>0</v>
      </c>
      <c r="I813" s="2">
        <v>710000000</v>
      </c>
      <c r="J813" s="2" t="s">
        <v>11537</v>
      </c>
      <c r="K813" s="14" t="s">
        <v>3765</v>
      </c>
      <c r="L813" s="5" t="s">
        <v>2170</v>
      </c>
      <c r="M813" s="2" t="s">
        <v>32</v>
      </c>
      <c r="N813" s="2" t="s">
        <v>453</v>
      </c>
      <c r="O813" s="15" t="s">
        <v>61</v>
      </c>
      <c r="P813" s="36" t="s">
        <v>40</v>
      </c>
      <c r="Q813" s="2" t="s">
        <v>41</v>
      </c>
      <c r="R813" s="5">
        <v>4</v>
      </c>
      <c r="S813" s="9">
        <v>165</v>
      </c>
      <c r="T813" s="9">
        <f t="shared" si="48"/>
        <v>660</v>
      </c>
      <c r="U813" s="9">
        <f t="shared" si="49"/>
        <v>739.2</v>
      </c>
      <c r="V813" s="2" t="s">
        <v>42</v>
      </c>
      <c r="W813" s="2">
        <v>2014</v>
      </c>
      <c r="X813" s="2"/>
    </row>
    <row r="814" spans="1:24" ht="63.75" outlineLevel="1" x14ac:dyDescent="0.25">
      <c r="A814" s="2" t="s">
        <v>2675</v>
      </c>
      <c r="B814" s="3" t="s">
        <v>27</v>
      </c>
      <c r="C814" s="43" t="s">
        <v>2337</v>
      </c>
      <c r="D814" s="10" t="s">
        <v>9410</v>
      </c>
      <c r="E814" s="10" t="s">
        <v>9412</v>
      </c>
      <c r="F814" s="13" t="s">
        <v>2338</v>
      </c>
      <c r="G814" s="2" t="s">
        <v>350</v>
      </c>
      <c r="H814" s="4">
        <v>0</v>
      </c>
      <c r="I814" s="2">
        <v>710000000</v>
      </c>
      <c r="J814" s="2" t="s">
        <v>11537</v>
      </c>
      <c r="K814" s="14" t="s">
        <v>3765</v>
      </c>
      <c r="L814" s="5" t="s">
        <v>2170</v>
      </c>
      <c r="M814" s="2" t="s">
        <v>32</v>
      </c>
      <c r="N814" s="2" t="s">
        <v>453</v>
      </c>
      <c r="O814" s="15" t="s">
        <v>61</v>
      </c>
      <c r="P814" s="36" t="s">
        <v>1837</v>
      </c>
      <c r="Q814" s="5" t="s">
        <v>1838</v>
      </c>
      <c r="R814" s="5">
        <v>4</v>
      </c>
      <c r="S814" s="9">
        <v>53571</v>
      </c>
      <c r="T814" s="9">
        <f t="shared" si="48"/>
        <v>214284</v>
      </c>
      <c r="U814" s="9">
        <f t="shared" si="49"/>
        <v>239998.08000000002</v>
      </c>
      <c r="V814" s="2" t="s">
        <v>42</v>
      </c>
      <c r="W814" s="2">
        <v>2014</v>
      </c>
      <c r="X814" s="2"/>
    </row>
    <row r="815" spans="1:24" ht="63.75" outlineLevel="1" x14ac:dyDescent="0.25">
      <c r="A815" s="2" t="s">
        <v>2676</v>
      </c>
      <c r="B815" s="3" t="s">
        <v>27</v>
      </c>
      <c r="C815" s="94" t="s">
        <v>2339</v>
      </c>
      <c r="D815" s="10" t="s">
        <v>9413</v>
      </c>
      <c r="E815" s="10" t="s">
        <v>9414</v>
      </c>
      <c r="F815" s="13" t="s">
        <v>2340</v>
      </c>
      <c r="G815" s="2" t="s">
        <v>343</v>
      </c>
      <c r="H815" s="4">
        <v>0</v>
      </c>
      <c r="I815" s="2">
        <v>710000000</v>
      </c>
      <c r="J815" s="2" t="s">
        <v>11537</v>
      </c>
      <c r="K815" s="14" t="s">
        <v>3765</v>
      </c>
      <c r="L815" s="5" t="s">
        <v>2170</v>
      </c>
      <c r="M815" s="2" t="s">
        <v>32</v>
      </c>
      <c r="N815" s="2" t="s">
        <v>453</v>
      </c>
      <c r="O815" s="15" t="s">
        <v>61</v>
      </c>
      <c r="P815" s="36" t="s">
        <v>1837</v>
      </c>
      <c r="Q815" s="5" t="s">
        <v>1838</v>
      </c>
      <c r="R815" s="5">
        <v>4</v>
      </c>
      <c r="S815" s="9">
        <v>3214</v>
      </c>
      <c r="T815" s="9">
        <f t="shared" si="48"/>
        <v>12856</v>
      </c>
      <c r="U815" s="9">
        <f t="shared" si="49"/>
        <v>14398.720000000001</v>
      </c>
      <c r="V815" s="2" t="s">
        <v>42</v>
      </c>
      <c r="W815" s="2">
        <v>2014</v>
      </c>
      <c r="X815" s="2"/>
    </row>
    <row r="816" spans="1:24" ht="63.75" outlineLevel="1" x14ac:dyDescent="0.25">
      <c r="A816" s="2" t="s">
        <v>2677</v>
      </c>
      <c r="B816" s="3" t="s">
        <v>27</v>
      </c>
      <c r="C816" s="10" t="s">
        <v>9417</v>
      </c>
      <c r="D816" s="10" t="s">
        <v>9418</v>
      </c>
      <c r="E816" s="10" t="s">
        <v>9419</v>
      </c>
      <c r="F816" s="13" t="s">
        <v>2341</v>
      </c>
      <c r="G816" s="2" t="s">
        <v>350</v>
      </c>
      <c r="H816" s="4">
        <v>0</v>
      </c>
      <c r="I816" s="2">
        <v>710000000</v>
      </c>
      <c r="J816" s="2" t="s">
        <v>11537</v>
      </c>
      <c r="K816" s="14" t="s">
        <v>3765</v>
      </c>
      <c r="L816" s="5" t="s">
        <v>2170</v>
      </c>
      <c r="M816" s="2" t="s">
        <v>32</v>
      </c>
      <c r="N816" s="2" t="s">
        <v>453</v>
      </c>
      <c r="O816" s="15" t="s">
        <v>61</v>
      </c>
      <c r="P816" s="36" t="s">
        <v>40</v>
      </c>
      <c r="Q816" s="5" t="s">
        <v>41</v>
      </c>
      <c r="R816" s="5">
        <v>1</v>
      </c>
      <c r="S816" s="9">
        <v>16964</v>
      </c>
      <c r="T816" s="9">
        <f t="shared" si="48"/>
        <v>16964</v>
      </c>
      <c r="U816" s="9">
        <f t="shared" si="49"/>
        <v>18999.68</v>
      </c>
      <c r="V816" s="2" t="s">
        <v>42</v>
      </c>
      <c r="W816" s="2">
        <v>2014</v>
      </c>
      <c r="X816" s="2"/>
    </row>
    <row r="817" spans="1:24" ht="63.75" outlineLevel="1" x14ac:dyDescent="0.25">
      <c r="A817" s="2" t="s">
        <v>2678</v>
      </c>
      <c r="B817" s="3" t="s">
        <v>27</v>
      </c>
      <c r="C817" s="10" t="s">
        <v>9420</v>
      </c>
      <c r="D817" s="10" t="s">
        <v>9421</v>
      </c>
      <c r="E817" s="10" t="s">
        <v>9422</v>
      </c>
      <c r="F817" s="105" t="s">
        <v>2342</v>
      </c>
      <c r="G817" s="2" t="s">
        <v>350</v>
      </c>
      <c r="H817" s="4">
        <v>0</v>
      </c>
      <c r="I817" s="2">
        <v>710000000</v>
      </c>
      <c r="J817" s="2" t="s">
        <v>11537</v>
      </c>
      <c r="K817" s="14" t="s">
        <v>3765</v>
      </c>
      <c r="L817" s="5" t="s">
        <v>2170</v>
      </c>
      <c r="M817" s="2" t="s">
        <v>32</v>
      </c>
      <c r="N817" s="2" t="s">
        <v>453</v>
      </c>
      <c r="O817" s="15" t="s">
        <v>61</v>
      </c>
      <c r="P817" s="36" t="s">
        <v>40</v>
      </c>
      <c r="Q817" s="2" t="s">
        <v>41</v>
      </c>
      <c r="R817" s="5">
        <v>1</v>
      </c>
      <c r="S817" s="9">
        <v>6696</v>
      </c>
      <c r="T817" s="9">
        <f t="shared" si="48"/>
        <v>6696</v>
      </c>
      <c r="U817" s="9">
        <f t="shared" si="49"/>
        <v>7499.52</v>
      </c>
      <c r="V817" s="2" t="s">
        <v>42</v>
      </c>
      <c r="W817" s="2">
        <v>2014</v>
      </c>
      <c r="X817" s="2"/>
    </row>
    <row r="818" spans="1:24" ht="63.75" outlineLevel="1" x14ac:dyDescent="0.25">
      <c r="A818" s="2" t="s">
        <v>2679</v>
      </c>
      <c r="B818" s="3" t="s">
        <v>27</v>
      </c>
      <c r="C818" s="43" t="s">
        <v>3617</v>
      </c>
      <c r="D818" s="43" t="s">
        <v>3618</v>
      </c>
      <c r="E818" s="43" t="s">
        <v>3619</v>
      </c>
      <c r="F818" s="112" t="s">
        <v>2343</v>
      </c>
      <c r="G818" s="2" t="s">
        <v>350</v>
      </c>
      <c r="H818" s="4">
        <v>0</v>
      </c>
      <c r="I818" s="2">
        <v>710000000</v>
      </c>
      <c r="J818" s="2" t="s">
        <v>11537</v>
      </c>
      <c r="K818" s="14" t="s">
        <v>3765</v>
      </c>
      <c r="L818" s="5" t="s">
        <v>2170</v>
      </c>
      <c r="M818" s="2" t="s">
        <v>32</v>
      </c>
      <c r="N818" s="2" t="s">
        <v>453</v>
      </c>
      <c r="O818" s="15" t="s">
        <v>61</v>
      </c>
      <c r="P818" s="36" t="s">
        <v>40</v>
      </c>
      <c r="Q818" s="2" t="s">
        <v>41</v>
      </c>
      <c r="R818" s="5">
        <v>1</v>
      </c>
      <c r="S818" s="9">
        <v>714</v>
      </c>
      <c r="T818" s="9">
        <f t="shared" si="48"/>
        <v>714</v>
      </c>
      <c r="U818" s="9">
        <f t="shared" si="49"/>
        <v>799.68000000000006</v>
      </c>
      <c r="V818" s="2" t="s">
        <v>42</v>
      </c>
      <c r="W818" s="2">
        <v>2014</v>
      </c>
      <c r="X818" s="2"/>
    </row>
    <row r="819" spans="1:24" ht="63.75" outlineLevel="1" x14ac:dyDescent="0.25">
      <c r="A819" s="2" t="s">
        <v>2680</v>
      </c>
      <c r="B819" s="3" t="s">
        <v>27</v>
      </c>
      <c r="C819" s="43" t="s">
        <v>13284</v>
      </c>
      <c r="D819" s="43" t="s">
        <v>6029</v>
      </c>
      <c r="E819" s="43" t="s">
        <v>13283</v>
      </c>
      <c r="F819" s="5"/>
      <c r="G819" s="2" t="s">
        <v>350</v>
      </c>
      <c r="H819" s="4">
        <v>0</v>
      </c>
      <c r="I819" s="2">
        <v>710000000</v>
      </c>
      <c r="J819" s="2" t="s">
        <v>11537</v>
      </c>
      <c r="K819" s="14" t="s">
        <v>3765</v>
      </c>
      <c r="L819" s="5" t="s">
        <v>2170</v>
      </c>
      <c r="M819" s="2" t="s">
        <v>32</v>
      </c>
      <c r="N819" s="2" t="s">
        <v>453</v>
      </c>
      <c r="O819" s="15" t="s">
        <v>61</v>
      </c>
      <c r="P819" s="36" t="s">
        <v>40</v>
      </c>
      <c r="Q819" s="2" t="s">
        <v>41</v>
      </c>
      <c r="R819" s="5">
        <v>1</v>
      </c>
      <c r="S819" s="9">
        <v>1964</v>
      </c>
      <c r="T819" s="9">
        <f t="shared" si="48"/>
        <v>1964</v>
      </c>
      <c r="U819" s="9">
        <f t="shared" si="49"/>
        <v>2199.6800000000003</v>
      </c>
      <c r="V819" s="2" t="s">
        <v>42</v>
      </c>
      <c r="W819" s="2">
        <v>2014</v>
      </c>
      <c r="X819" s="2"/>
    </row>
    <row r="820" spans="1:24" ht="63.75" outlineLevel="1" x14ac:dyDescent="0.25">
      <c r="A820" s="2" t="s">
        <v>2681</v>
      </c>
      <c r="B820" s="3" t="s">
        <v>27</v>
      </c>
      <c r="C820" s="10" t="s">
        <v>9423</v>
      </c>
      <c r="D820" s="10" t="s">
        <v>9228</v>
      </c>
      <c r="E820" s="10" t="s">
        <v>9424</v>
      </c>
      <c r="F820" s="13" t="s">
        <v>2344</v>
      </c>
      <c r="G820" s="2" t="s">
        <v>350</v>
      </c>
      <c r="H820" s="4">
        <v>0</v>
      </c>
      <c r="I820" s="2">
        <v>710000000</v>
      </c>
      <c r="J820" s="2" t="s">
        <v>11537</v>
      </c>
      <c r="K820" s="14" t="s">
        <v>3765</v>
      </c>
      <c r="L820" s="5" t="s">
        <v>2170</v>
      </c>
      <c r="M820" s="2" t="s">
        <v>32</v>
      </c>
      <c r="N820" s="2" t="s">
        <v>453</v>
      </c>
      <c r="O820" s="15" t="s">
        <v>61</v>
      </c>
      <c r="P820" s="36" t="s">
        <v>40</v>
      </c>
      <c r="Q820" s="2" t="s">
        <v>41</v>
      </c>
      <c r="R820" s="5">
        <v>1</v>
      </c>
      <c r="S820" s="9">
        <v>1339</v>
      </c>
      <c r="T820" s="9">
        <f t="shared" si="48"/>
        <v>1339</v>
      </c>
      <c r="U820" s="9">
        <f t="shared" si="49"/>
        <v>1499.68</v>
      </c>
      <c r="V820" s="2" t="s">
        <v>42</v>
      </c>
      <c r="W820" s="2">
        <v>2014</v>
      </c>
      <c r="X820" s="2"/>
    </row>
    <row r="821" spans="1:24" ht="63.75" outlineLevel="1" x14ac:dyDescent="0.25">
      <c r="A821" s="2" t="s">
        <v>2682</v>
      </c>
      <c r="B821" s="3" t="s">
        <v>27</v>
      </c>
      <c r="C821" s="10" t="s">
        <v>9425</v>
      </c>
      <c r="D821" s="10" t="s">
        <v>9426</v>
      </c>
      <c r="E821" s="10" t="s">
        <v>9427</v>
      </c>
      <c r="F821" s="13" t="s">
        <v>2345</v>
      </c>
      <c r="G821" s="2" t="s">
        <v>350</v>
      </c>
      <c r="H821" s="4">
        <v>0</v>
      </c>
      <c r="I821" s="2">
        <v>710000000</v>
      </c>
      <c r="J821" s="2" t="s">
        <v>11537</v>
      </c>
      <c r="K821" s="14" t="s">
        <v>3765</v>
      </c>
      <c r="L821" s="5" t="s">
        <v>2170</v>
      </c>
      <c r="M821" s="2" t="s">
        <v>32</v>
      </c>
      <c r="N821" s="2" t="s">
        <v>453</v>
      </c>
      <c r="O821" s="15" t="s">
        <v>61</v>
      </c>
      <c r="P821" s="36" t="s">
        <v>40</v>
      </c>
      <c r="Q821" s="2" t="s">
        <v>41</v>
      </c>
      <c r="R821" s="5">
        <v>1</v>
      </c>
      <c r="S821" s="9">
        <v>1339</v>
      </c>
      <c r="T821" s="9">
        <f t="shared" si="48"/>
        <v>1339</v>
      </c>
      <c r="U821" s="9">
        <f t="shared" si="49"/>
        <v>1499.68</v>
      </c>
      <c r="V821" s="2" t="s">
        <v>42</v>
      </c>
      <c r="W821" s="2">
        <v>2014</v>
      </c>
      <c r="X821" s="2"/>
    </row>
    <row r="822" spans="1:24" ht="63.75" outlineLevel="1" x14ac:dyDescent="0.25">
      <c r="A822" s="2" t="s">
        <v>2683</v>
      </c>
      <c r="B822" s="3" t="s">
        <v>27</v>
      </c>
      <c r="C822" s="10" t="s">
        <v>9429</v>
      </c>
      <c r="D822" s="10" t="s">
        <v>8053</v>
      </c>
      <c r="E822" s="10" t="s">
        <v>2346</v>
      </c>
      <c r="F822" s="5" t="s">
        <v>9428</v>
      </c>
      <c r="G822" s="2" t="s">
        <v>350</v>
      </c>
      <c r="H822" s="4">
        <v>0</v>
      </c>
      <c r="I822" s="2">
        <v>710000000</v>
      </c>
      <c r="J822" s="2" t="s">
        <v>11537</v>
      </c>
      <c r="K822" s="14" t="s">
        <v>3765</v>
      </c>
      <c r="L822" s="5" t="s">
        <v>2170</v>
      </c>
      <c r="M822" s="2" t="s">
        <v>32</v>
      </c>
      <c r="N822" s="2" t="s">
        <v>453</v>
      </c>
      <c r="O822" s="15" t="s">
        <v>61</v>
      </c>
      <c r="P822" s="36" t="s">
        <v>40</v>
      </c>
      <c r="Q822" s="2" t="s">
        <v>41</v>
      </c>
      <c r="R822" s="5">
        <v>1</v>
      </c>
      <c r="S822" s="9">
        <v>1339</v>
      </c>
      <c r="T822" s="9">
        <f t="shared" si="48"/>
        <v>1339</v>
      </c>
      <c r="U822" s="9">
        <f t="shared" si="49"/>
        <v>1499.68</v>
      </c>
      <c r="V822" s="2" t="s">
        <v>42</v>
      </c>
      <c r="W822" s="2">
        <v>2014</v>
      </c>
      <c r="X822" s="2"/>
    </row>
    <row r="823" spans="1:24" ht="63.75" outlineLevel="1" x14ac:dyDescent="0.25">
      <c r="A823" s="2" t="s">
        <v>2684</v>
      </c>
      <c r="B823" s="3" t="s">
        <v>27</v>
      </c>
      <c r="C823" s="10" t="s">
        <v>9430</v>
      </c>
      <c r="D823" s="10" t="s">
        <v>573</v>
      </c>
      <c r="E823" s="10" t="s">
        <v>9431</v>
      </c>
      <c r="F823" s="13" t="s">
        <v>2347</v>
      </c>
      <c r="G823" s="2" t="s">
        <v>350</v>
      </c>
      <c r="H823" s="4">
        <v>0</v>
      </c>
      <c r="I823" s="2">
        <v>710000000</v>
      </c>
      <c r="J823" s="2" t="s">
        <v>11537</v>
      </c>
      <c r="K823" s="14" t="s">
        <v>3765</v>
      </c>
      <c r="L823" s="5" t="s">
        <v>2170</v>
      </c>
      <c r="M823" s="2" t="s">
        <v>32</v>
      </c>
      <c r="N823" s="2" t="s">
        <v>453</v>
      </c>
      <c r="O823" s="15" t="s">
        <v>61</v>
      </c>
      <c r="P823" s="36" t="s">
        <v>40</v>
      </c>
      <c r="Q823" s="2" t="s">
        <v>41</v>
      </c>
      <c r="R823" s="5">
        <v>1</v>
      </c>
      <c r="S823" s="9">
        <v>402</v>
      </c>
      <c r="T823" s="9">
        <f t="shared" si="48"/>
        <v>402</v>
      </c>
      <c r="U823" s="9">
        <f t="shared" si="49"/>
        <v>450.24000000000007</v>
      </c>
      <c r="V823" s="2" t="s">
        <v>42</v>
      </c>
      <c r="W823" s="2">
        <v>2014</v>
      </c>
      <c r="X823" s="2"/>
    </row>
    <row r="824" spans="1:24" ht="63.75" outlineLevel="1" x14ac:dyDescent="0.25">
      <c r="A824" s="2" t="s">
        <v>2685</v>
      </c>
      <c r="B824" s="3" t="s">
        <v>27</v>
      </c>
      <c r="C824" s="10" t="s">
        <v>9432</v>
      </c>
      <c r="D824" s="10" t="s">
        <v>9433</v>
      </c>
      <c r="E824" s="10" t="s">
        <v>9434</v>
      </c>
      <c r="F824" s="13" t="s">
        <v>2348</v>
      </c>
      <c r="G824" s="2" t="s">
        <v>343</v>
      </c>
      <c r="H824" s="4">
        <v>0</v>
      </c>
      <c r="I824" s="2">
        <v>710000000</v>
      </c>
      <c r="J824" s="2" t="s">
        <v>11537</v>
      </c>
      <c r="K824" s="14" t="s">
        <v>3765</v>
      </c>
      <c r="L824" s="5" t="s">
        <v>2170</v>
      </c>
      <c r="M824" s="2" t="s">
        <v>32</v>
      </c>
      <c r="N824" s="2" t="s">
        <v>453</v>
      </c>
      <c r="O824" s="15" t="s">
        <v>61</v>
      </c>
      <c r="P824" s="36" t="s">
        <v>1837</v>
      </c>
      <c r="Q824" s="2" t="s">
        <v>1838</v>
      </c>
      <c r="R824" s="5">
        <v>1</v>
      </c>
      <c r="S824" s="9">
        <v>53571</v>
      </c>
      <c r="T824" s="9">
        <f t="shared" si="48"/>
        <v>53571</v>
      </c>
      <c r="U824" s="9">
        <f t="shared" si="49"/>
        <v>59999.520000000004</v>
      </c>
      <c r="V824" s="2" t="s">
        <v>42</v>
      </c>
      <c r="W824" s="2">
        <v>2014</v>
      </c>
      <c r="X824" s="2"/>
    </row>
    <row r="825" spans="1:24" ht="63.75" outlineLevel="1" x14ac:dyDescent="0.25">
      <c r="A825" s="2" t="s">
        <v>2686</v>
      </c>
      <c r="B825" s="3" t="s">
        <v>27</v>
      </c>
      <c r="C825" s="10" t="s">
        <v>9435</v>
      </c>
      <c r="D825" s="10" t="s">
        <v>9436</v>
      </c>
      <c r="E825" s="10" t="s">
        <v>9437</v>
      </c>
      <c r="F825" s="5"/>
      <c r="G825" s="2" t="s">
        <v>350</v>
      </c>
      <c r="H825" s="4">
        <v>100</v>
      </c>
      <c r="I825" s="2">
        <v>710000000</v>
      </c>
      <c r="J825" s="2" t="s">
        <v>11537</v>
      </c>
      <c r="K825" s="14" t="s">
        <v>3765</v>
      </c>
      <c r="L825" s="5" t="s">
        <v>2170</v>
      </c>
      <c r="M825" s="2" t="s">
        <v>32</v>
      </c>
      <c r="N825" s="2" t="s">
        <v>453</v>
      </c>
      <c r="O825" s="15" t="s">
        <v>61</v>
      </c>
      <c r="P825" s="36" t="s">
        <v>40</v>
      </c>
      <c r="Q825" s="2" t="s">
        <v>41</v>
      </c>
      <c r="R825" s="5">
        <v>4</v>
      </c>
      <c r="S825" s="9">
        <v>161</v>
      </c>
      <c r="T825" s="9">
        <f t="shared" si="48"/>
        <v>644</v>
      </c>
      <c r="U825" s="9">
        <f t="shared" si="49"/>
        <v>721.28000000000009</v>
      </c>
      <c r="V825" s="2" t="s">
        <v>42</v>
      </c>
      <c r="W825" s="2">
        <v>2014</v>
      </c>
      <c r="X825" s="2"/>
    </row>
    <row r="826" spans="1:24" ht="63.75" outlineLevel="1" x14ac:dyDescent="0.25">
      <c r="A826" s="2" t="s">
        <v>2687</v>
      </c>
      <c r="B826" s="3" t="s">
        <v>27</v>
      </c>
      <c r="C826" s="10" t="s">
        <v>9438</v>
      </c>
      <c r="D826" s="10" t="s">
        <v>9439</v>
      </c>
      <c r="E826" s="10" t="s">
        <v>9440</v>
      </c>
      <c r="F826" s="5" t="s">
        <v>9441</v>
      </c>
      <c r="G826" s="2" t="s">
        <v>350</v>
      </c>
      <c r="H826" s="4">
        <v>100</v>
      </c>
      <c r="I826" s="2">
        <v>710000000</v>
      </c>
      <c r="J826" s="2" t="s">
        <v>11537</v>
      </c>
      <c r="K826" s="14" t="s">
        <v>3765</v>
      </c>
      <c r="L826" s="5" t="s">
        <v>2170</v>
      </c>
      <c r="M826" s="2" t="s">
        <v>32</v>
      </c>
      <c r="N826" s="2" t="s">
        <v>453</v>
      </c>
      <c r="O826" s="15" t="s">
        <v>61</v>
      </c>
      <c r="P826" s="36" t="s">
        <v>40</v>
      </c>
      <c r="Q826" s="2" t="s">
        <v>41</v>
      </c>
      <c r="R826" s="5">
        <v>4</v>
      </c>
      <c r="S826" s="9">
        <v>1786</v>
      </c>
      <c r="T826" s="9">
        <f t="shared" si="48"/>
        <v>7144</v>
      </c>
      <c r="U826" s="9">
        <f t="shared" si="49"/>
        <v>8001.2800000000007</v>
      </c>
      <c r="V826" s="2" t="s">
        <v>42</v>
      </c>
      <c r="W826" s="2">
        <v>2014</v>
      </c>
      <c r="X826" s="2"/>
    </row>
    <row r="827" spans="1:24" ht="63.75" outlineLevel="1" x14ac:dyDescent="0.25">
      <c r="A827" s="2" t="s">
        <v>2688</v>
      </c>
      <c r="B827" s="3" t="s">
        <v>27</v>
      </c>
      <c r="C827" s="10" t="s">
        <v>9443</v>
      </c>
      <c r="D827" s="10" t="s">
        <v>9444</v>
      </c>
      <c r="E827" s="10" t="s">
        <v>9445</v>
      </c>
      <c r="F827" s="13" t="s">
        <v>2349</v>
      </c>
      <c r="G827" s="2" t="s">
        <v>350</v>
      </c>
      <c r="H827" s="4">
        <v>100</v>
      </c>
      <c r="I827" s="2">
        <v>710000000</v>
      </c>
      <c r="J827" s="2" t="s">
        <v>11537</v>
      </c>
      <c r="K827" s="14" t="s">
        <v>3765</v>
      </c>
      <c r="L827" s="5" t="s">
        <v>2170</v>
      </c>
      <c r="M827" s="2" t="s">
        <v>32</v>
      </c>
      <c r="N827" s="2" t="s">
        <v>453</v>
      </c>
      <c r="O827" s="15" t="s">
        <v>61</v>
      </c>
      <c r="P827" s="36" t="s">
        <v>40</v>
      </c>
      <c r="Q827" s="2" t="s">
        <v>41</v>
      </c>
      <c r="R827" s="5">
        <v>4</v>
      </c>
      <c r="S827" s="9">
        <v>446</v>
      </c>
      <c r="T827" s="9">
        <f t="shared" si="48"/>
        <v>1784</v>
      </c>
      <c r="U827" s="9">
        <f t="shared" si="49"/>
        <v>1998.0800000000002</v>
      </c>
      <c r="V827" s="2" t="s">
        <v>42</v>
      </c>
      <c r="W827" s="2">
        <v>2014</v>
      </c>
      <c r="X827" s="2"/>
    </row>
    <row r="828" spans="1:24" ht="63.75" outlineLevel="1" x14ac:dyDescent="0.25">
      <c r="A828" s="2" t="s">
        <v>2689</v>
      </c>
      <c r="B828" s="3" t="s">
        <v>27</v>
      </c>
      <c r="C828" s="10" t="s">
        <v>9446</v>
      </c>
      <c r="D828" s="10" t="s">
        <v>9447</v>
      </c>
      <c r="E828" s="10" t="s">
        <v>9448</v>
      </c>
      <c r="F828" s="13" t="s">
        <v>2350</v>
      </c>
      <c r="G828" s="2" t="s">
        <v>350</v>
      </c>
      <c r="H828" s="4">
        <v>100</v>
      </c>
      <c r="I828" s="2">
        <v>710000000</v>
      </c>
      <c r="J828" s="2" t="s">
        <v>11537</v>
      </c>
      <c r="K828" s="14" t="s">
        <v>3765</v>
      </c>
      <c r="L828" s="5" t="s">
        <v>2170</v>
      </c>
      <c r="M828" s="2" t="s">
        <v>32</v>
      </c>
      <c r="N828" s="2" t="s">
        <v>453</v>
      </c>
      <c r="O828" s="15" t="s">
        <v>61</v>
      </c>
      <c r="P828" s="36" t="s">
        <v>40</v>
      </c>
      <c r="Q828" s="2" t="s">
        <v>41</v>
      </c>
      <c r="R828" s="5">
        <v>4</v>
      </c>
      <c r="S828" s="9">
        <v>3125</v>
      </c>
      <c r="T828" s="9">
        <f t="shared" si="48"/>
        <v>12500</v>
      </c>
      <c r="U828" s="9">
        <f t="shared" si="49"/>
        <v>14000.000000000002</v>
      </c>
      <c r="V828" s="2" t="s">
        <v>42</v>
      </c>
      <c r="W828" s="2">
        <v>2014</v>
      </c>
      <c r="X828" s="2"/>
    </row>
    <row r="829" spans="1:24" ht="63.75" outlineLevel="1" x14ac:dyDescent="0.25">
      <c r="A829" s="2" t="s">
        <v>2690</v>
      </c>
      <c r="B829" s="3" t="s">
        <v>27</v>
      </c>
      <c r="C829" s="10" t="s">
        <v>9449</v>
      </c>
      <c r="D829" s="10" t="s">
        <v>9450</v>
      </c>
      <c r="E829" s="10" t="s">
        <v>9451</v>
      </c>
      <c r="F829" s="13" t="s">
        <v>2351</v>
      </c>
      <c r="G829" s="2" t="s">
        <v>350</v>
      </c>
      <c r="H829" s="4">
        <v>0</v>
      </c>
      <c r="I829" s="2">
        <v>710000000</v>
      </c>
      <c r="J829" s="2" t="s">
        <v>11537</v>
      </c>
      <c r="K829" s="14" t="s">
        <v>3765</v>
      </c>
      <c r="L829" s="5" t="s">
        <v>2170</v>
      </c>
      <c r="M829" s="2" t="s">
        <v>32</v>
      </c>
      <c r="N829" s="2" t="s">
        <v>453</v>
      </c>
      <c r="O829" s="15" t="s">
        <v>61</v>
      </c>
      <c r="P829" s="36" t="s">
        <v>40</v>
      </c>
      <c r="Q829" s="2" t="s">
        <v>41</v>
      </c>
      <c r="R829" s="5">
        <v>1</v>
      </c>
      <c r="S829" s="9">
        <v>8036</v>
      </c>
      <c r="T829" s="9">
        <f t="shared" si="48"/>
        <v>8036</v>
      </c>
      <c r="U829" s="9">
        <f t="shared" si="49"/>
        <v>9000.3200000000015</v>
      </c>
      <c r="V829" s="2" t="s">
        <v>42</v>
      </c>
      <c r="W829" s="2">
        <v>2014</v>
      </c>
      <c r="X829" s="2"/>
    </row>
    <row r="830" spans="1:24" ht="63.75" outlineLevel="1" x14ac:dyDescent="0.25">
      <c r="A830" s="2" t="s">
        <v>2691</v>
      </c>
      <c r="B830" s="3" t="s">
        <v>27</v>
      </c>
      <c r="C830" s="10" t="s">
        <v>2352</v>
      </c>
      <c r="D830" s="10" t="s">
        <v>1979</v>
      </c>
      <c r="E830" s="10" t="s">
        <v>6360</v>
      </c>
      <c r="F830" s="5" t="s">
        <v>9442</v>
      </c>
      <c r="G830" s="2" t="s">
        <v>350</v>
      </c>
      <c r="H830" s="4">
        <v>0</v>
      </c>
      <c r="I830" s="2">
        <v>710000000</v>
      </c>
      <c r="J830" s="2" t="s">
        <v>11537</v>
      </c>
      <c r="K830" s="14" t="s">
        <v>1128</v>
      </c>
      <c r="L830" s="5" t="s">
        <v>2170</v>
      </c>
      <c r="M830" s="2" t="s">
        <v>32</v>
      </c>
      <c r="N830" s="2" t="s">
        <v>453</v>
      </c>
      <c r="O830" s="15" t="s">
        <v>61</v>
      </c>
      <c r="P830" s="36" t="s">
        <v>40</v>
      </c>
      <c r="Q830" s="2" t="s">
        <v>41</v>
      </c>
      <c r="R830" s="5">
        <v>26</v>
      </c>
      <c r="S830" s="9">
        <v>4125</v>
      </c>
      <c r="T830" s="9">
        <f t="shared" si="48"/>
        <v>107250</v>
      </c>
      <c r="U830" s="9">
        <f t="shared" si="49"/>
        <v>120120.00000000001</v>
      </c>
      <c r="V830" s="2" t="s">
        <v>42</v>
      </c>
      <c r="W830" s="2">
        <v>2014</v>
      </c>
      <c r="X830" s="2"/>
    </row>
    <row r="831" spans="1:24" ht="63.75" outlineLevel="1" x14ac:dyDescent="0.25">
      <c r="A831" s="2" t="s">
        <v>2692</v>
      </c>
      <c r="B831" s="3" t="s">
        <v>27</v>
      </c>
      <c r="C831" s="10" t="s">
        <v>9452</v>
      </c>
      <c r="D831" s="10" t="s">
        <v>1978</v>
      </c>
      <c r="E831" s="10" t="s">
        <v>9453</v>
      </c>
      <c r="F831" s="5" t="s">
        <v>1973</v>
      </c>
      <c r="G831" s="2" t="s">
        <v>350</v>
      </c>
      <c r="H831" s="4">
        <v>0</v>
      </c>
      <c r="I831" s="2">
        <v>710000000</v>
      </c>
      <c r="J831" s="2" t="s">
        <v>11537</v>
      </c>
      <c r="K831" s="14" t="s">
        <v>1128</v>
      </c>
      <c r="L831" s="5" t="s">
        <v>2170</v>
      </c>
      <c r="M831" s="2" t="s">
        <v>32</v>
      </c>
      <c r="N831" s="2" t="s">
        <v>453</v>
      </c>
      <c r="O831" s="15" t="s">
        <v>61</v>
      </c>
      <c r="P831" s="36" t="s">
        <v>40</v>
      </c>
      <c r="Q831" s="2" t="s">
        <v>41</v>
      </c>
      <c r="R831" s="5">
        <v>6</v>
      </c>
      <c r="S831" s="9">
        <v>848.21428571427998</v>
      </c>
      <c r="T831" s="9">
        <f>S831*R831</f>
        <v>5089.2857142856801</v>
      </c>
      <c r="U831" s="9">
        <f>T831*1.12</f>
        <v>5699.9999999999627</v>
      </c>
      <c r="V831" s="2" t="s">
        <v>42</v>
      </c>
      <c r="W831" s="2">
        <v>2014</v>
      </c>
      <c r="X831" s="2"/>
    </row>
    <row r="832" spans="1:24" ht="63.75" outlineLevel="1" x14ac:dyDescent="0.25">
      <c r="A832" s="2" t="s">
        <v>2693</v>
      </c>
      <c r="B832" s="3" t="s">
        <v>27</v>
      </c>
      <c r="C832" s="10" t="s">
        <v>2353</v>
      </c>
      <c r="D832" s="10" t="s">
        <v>2354</v>
      </c>
      <c r="E832" s="10" t="s">
        <v>2355</v>
      </c>
      <c r="F832" s="5" t="s">
        <v>2355</v>
      </c>
      <c r="G832" s="2" t="s">
        <v>350</v>
      </c>
      <c r="H832" s="4">
        <v>0</v>
      </c>
      <c r="I832" s="2">
        <v>710000000</v>
      </c>
      <c r="J832" s="2" t="s">
        <v>11537</v>
      </c>
      <c r="K832" s="14" t="s">
        <v>1128</v>
      </c>
      <c r="L832" s="5" t="s">
        <v>2170</v>
      </c>
      <c r="M832" s="2" t="s">
        <v>32</v>
      </c>
      <c r="N832" s="2" t="s">
        <v>453</v>
      </c>
      <c r="O832" s="15" t="s">
        <v>61</v>
      </c>
      <c r="P832" s="36" t="s">
        <v>40</v>
      </c>
      <c r="Q832" s="2" t="s">
        <v>41</v>
      </c>
      <c r="R832" s="5">
        <v>6</v>
      </c>
      <c r="S832" s="9">
        <f>1350/1.12</f>
        <v>1205.3571428571427</v>
      </c>
      <c r="T832" s="9">
        <f>S832*R832</f>
        <v>7232.142857142856</v>
      </c>
      <c r="U832" s="9">
        <f>T832*1.12</f>
        <v>8099.9999999999991</v>
      </c>
      <c r="V832" s="2" t="s">
        <v>42</v>
      </c>
      <c r="W832" s="2">
        <v>2014</v>
      </c>
      <c r="X832" s="2"/>
    </row>
    <row r="833" spans="1:24" ht="63.75" outlineLevel="1" x14ac:dyDescent="0.25">
      <c r="A833" s="2" t="s">
        <v>2694</v>
      </c>
      <c r="B833" s="3" t="s">
        <v>27</v>
      </c>
      <c r="C833" s="10" t="s">
        <v>9454</v>
      </c>
      <c r="D833" s="10" t="s">
        <v>9455</v>
      </c>
      <c r="E833" s="10" t="s">
        <v>9456</v>
      </c>
      <c r="F833" s="5"/>
      <c r="G833" s="2" t="s">
        <v>350</v>
      </c>
      <c r="H833" s="4">
        <v>0</v>
      </c>
      <c r="I833" s="2">
        <v>710000000</v>
      </c>
      <c r="J833" s="2" t="s">
        <v>11537</v>
      </c>
      <c r="K833" s="14" t="s">
        <v>1128</v>
      </c>
      <c r="L833" s="5" t="s">
        <v>2170</v>
      </c>
      <c r="M833" s="2" t="s">
        <v>32</v>
      </c>
      <c r="N833" s="2" t="s">
        <v>453</v>
      </c>
      <c r="O833" s="15" t="s">
        <v>61</v>
      </c>
      <c r="P833" s="36" t="s">
        <v>40</v>
      </c>
      <c r="Q833" s="2" t="s">
        <v>41</v>
      </c>
      <c r="R833" s="5">
        <v>3</v>
      </c>
      <c r="S833" s="9">
        <f>600/1.12</f>
        <v>535.71428571428567</v>
      </c>
      <c r="T833" s="9">
        <f>S833*R833</f>
        <v>1607.1428571428569</v>
      </c>
      <c r="U833" s="9">
        <f>T833*1.12</f>
        <v>1799.9999999999998</v>
      </c>
      <c r="V833" s="2" t="s">
        <v>42</v>
      </c>
      <c r="W833" s="2">
        <v>2014</v>
      </c>
      <c r="X833" s="2"/>
    </row>
    <row r="834" spans="1:24" ht="63.75" outlineLevel="1" x14ac:dyDescent="0.25">
      <c r="A834" s="2" t="s">
        <v>2695</v>
      </c>
      <c r="B834" s="3" t="s">
        <v>27</v>
      </c>
      <c r="C834" s="10" t="s">
        <v>2358</v>
      </c>
      <c r="D834" s="10" t="s">
        <v>3690</v>
      </c>
      <c r="E834" s="10" t="s">
        <v>519</v>
      </c>
      <c r="F834" s="10" t="s">
        <v>487</v>
      </c>
      <c r="G834" s="2" t="s">
        <v>350</v>
      </c>
      <c r="H834" s="4">
        <v>0</v>
      </c>
      <c r="I834" s="2">
        <v>710000000</v>
      </c>
      <c r="J834" s="2" t="s">
        <v>11537</v>
      </c>
      <c r="K834" s="14" t="s">
        <v>1128</v>
      </c>
      <c r="L834" s="5" t="s">
        <v>2170</v>
      </c>
      <c r="M834" s="2" t="s">
        <v>32</v>
      </c>
      <c r="N834" s="2" t="s">
        <v>453</v>
      </c>
      <c r="O834" s="15" t="s">
        <v>61</v>
      </c>
      <c r="P834" s="36" t="s">
        <v>40</v>
      </c>
      <c r="Q834" s="2" t="s">
        <v>41</v>
      </c>
      <c r="R834" s="5">
        <v>4</v>
      </c>
      <c r="S834" s="9">
        <v>86.61</v>
      </c>
      <c r="T834" s="9">
        <f>S834*R834</f>
        <v>346.44</v>
      </c>
      <c r="U834" s="9">
        <f t="shared" ref="U834:U880" si="50">T834*1.12</f>
        <v>388.01280000000003</v>
      </c>
      <c r="V834" s="2" t="s">
        <v>42</v>
      </c>
      <c r="W834" s="2">
        <v>2014</v>
      </c>
      <c r="X834" s="2"/>
    </row>
    <row r="835" spans="1:24" ht="63.75" outlineLevel="1" x14ac:dyDescent="0.25">
      <c r="A835" s="2" t="s">
        <v>2696</v>
      </c>
      <c r="B835" s="3" t="s">
        <v>27</v>
      </c>
      <c r="C835" s="10" t="s">
        <v>2358</v>
      </c>
      <c r="D835" s="10" t="s">
        <v>3690</v>
      </c>
      <c r="E835" s="10" t="s">
        <v>519</v>
      </c>
      <c r="F835" s="95" t="s">
        <v>5657</v>
      </c>
      <c r="G835" s="2" t="s">
        <v>350</v>
      </c>
      <c r="H835" s="4">
        <v>0</v>
      </c>
      <c r="I835" s="2">
        <v>710000000</v>
      </c>
      <c r="J835" s="2" t="s">
        <v>11537</v>
      </c>
      <c r="K835" s="14" t="s">
        <v>1128</v>
      </c>
      <c r="L835" s="5" t="s">
        <v>2170</v>
      </c>
      <c r="M835" s="2" t="s">
        <v>32</v>
      </c>
      <c r="N835" s="2" t="s">
        <v>453</v>
      </c>
      <c r="O835" s="15" t="s">
        <v>61</v>
      </c>
      <c r="P835" s="36" t="s">
        <v>493</v>
      </c>
      <c r="Q835" s="5" t="s">
        <v>2360</v>
      </c>
      <c r="R835" s="5">
        <v>19</v>
      </c>
      <c r="S835" s="9">
        <v>208.93</v>
      </c>
      <c r="T835" s="9">
        <f t="shared" ref="T835:T880" si="51">S835*R835</f>
        <v>3969.67</v>
      </c>
      <c r="U835" s="9">
        <f t="shared" si="50"/>
        <v>4446.0304000000006</v>
      </c>
      <c r="V835" s="2" t="s">
        <v>42</v>
      </c>
      <c r="W835" s="2">
        <v>2014</v>
      </c>
      <c r="X835" s="2"/>
    </row>
    <row r="836" spans="1:24" ht="63.75" outlineLevel="1" x14ac:dyDescent="0.25">
      <c r="A836" s="2" t="s">
        <v>2697</v>
      </c>
      <c r="B836" s="3" t="s">
        <v>27</v>
      </c>
      <c r="C836" s="10" t="s">
        <v>2358</v>
      </c>
      <c r="D836" s="10" t="s">
        <v>3690</v>
      </c>
      <c r="E836" s="10" t="s">
        <v>519</v>
      </c>
      <c r="F836" s="10" t="s">
        <v>508</v>
      </c>
      <c r="G836" s="2" t="s">
        <v>350</v>
      </c>
      <c r="H836" s="4">
        <v>0</v>
      </c>
      <c r="I836" s="2">
        <v>710000000</v>
      </c>
      <c r="J836" s="2" t="s">
        <v>11537</v>
      </c>
      <c r="K836" s="14" t="s">
        <v>1128</v>
      </c>
      <c r="L836" s="5" t="s">
        <v>2170</v>
      </c>
      <c r="M836" s="2" t="s">
        <v>32</v>
      </c>
      <c r="N836" s="2" t="s">
        <v>453</v>
      </c>
      <c r="O836" s="15" t="s">
        <v>61</v>
      </c>
      <c r="P836" s="36" t="s">
        <v>40</v>
      </c>
      <c r="Q836" s="2" t="s">
        <v>41</v>
      </c>
      <c r="R836" s="5">
        <v>3</v>
      </c>
      <c r="S836" s="9">
        <v>767.86</v>
      </c>
      <c r="T836" s="9">
        <f t="shared" si="51"/>
        <v>2303.58</v>
      </c>
      <c r="U836" s="9">
        <f t="shared" si="50"/>
        <v>2580.0096000000003</v>
      </c>
      <c r="V836" s="2" t="s">
        <v>42</v>
      </c>
      <c r="W836" s="2">
        <v>2014</v>
      </c>
      <c r="X836" s="2"/>
    </row>
    <row r="837" spans="1:24" ht="63.75" outlineLevel="1" x14ac:dyDescent="0.25">
      <c r="A837" s="2" t="s">
        <v>2698</v>
      </c>
      <c r="B837" s="3" t="s">
        <v>27</v>
      </c>
      <c r="C837" s="10" t="s">
        <v>2358</v>
      </c>
      <c r="D837" s="10" t="s">
        <v>3690</v>
      </c>
      <c r="E837" s="10" t="s">
        <v>519</v>
      </c>
      <c r="F837" s="10" t="s">
        <v>508</v>
      </c>
      <c r="G837" s="2" t="s">
        <v>350</v>
      </c>
      <c r="H837" s="4">
        <v>0</v>
      </c>
      <c r="I837" s="2">
        <v>710000000</v>
      </c>
      <c r="J837" s="2" t="s">
        <v>11537</v>
      </c>
      <c r="K837" s="14" t="s">
        <v>1128</v>
      </c>
      <c r="L837" s="5" t="s">
        <v>2170</v>
      </c>
      <c r="M837" s="2" t="s">
        <v>32</v>
      </c>
      <c r="N837" s="2" t="s">
        <v>453</v>
      </c>
      <c r="O837" s="15" t="s">
        <v>61</v>
      </c>
      <c r="P837" s="36" t="s">
        <v>40</v>
      </c>
      <c r="Q837" s="2" t="s">
        <v>41</v>
      </c>
      <c r="R837" s="5">
        <v>4</v>
      </c>
      <c r="S837" s="9">
        <v>187.5</v>
      </c>
      <c r="T837" s="9">
        <f t="shared" si="51"/>
        <v>750</v>
      </c>
      <c r="U837" s="9">
        <f t="shared" si="50"/>
        <v>840.00000000000011</v>
      </c>
      <c r="V837" s="2" t="s">
        <v>42</v>
      </c>
      <c r="W837" s="2">
        <v>2014</v>
      </c>
      <c r="X837" s="2"/>
    </row>
    <row r="838" spans="1:24" ht="63.75" outlineLevel="1" x14ac:dyDescent="0.25">
      <c r="A838" s="2" t="s">
        <v>2699</v>
      </c>
      <c r="B838" s="3" t="s">
        <v>27</v>
      </c>
      <c r="C838" s="10" t="s">
        <v>2358</v>
      </c>
      <c r="D838" s="10" t="s">
        <v>3690</v>
      </c>
      <c r="E838" s="10" t="s">
        <v>519</v>
      </c>
      <c r="F838" s="10" t="s">
        <v>7755</v>
      </c>
      <c r="G838" s="2" t="s">
        <v>350</v>
      </c>
      <c r="H838" s="4">
        <v>0</v>
      </c>
      <c r="I838" s="2">
        <v>710000000</v>
      </c>
      <c r="J838" s="2" t="s">
        <v>11537</v>
      </c>
      <c r="K838" s="14" t="s">
        <v>1128</v>
      </c>
      <c r="L838" s="5" t="s">
        <v>2170</v>
      </c>
      <c r="M838" s="2" t="s">
        <v>32</v>
      </c>
      <c r="N838" s="2" t="s">
        <v>453</v>
      </c>
      <c r="O838" s="15" t="s">
        <v>61</v>
      </c>
      <c r="P838" s="36" t="s">
        <v>40</v>
      </c>
      <c r="Q838" s="2" t="s">
        <v>41</v>
      </c>
      <c r="R838" s="5">
        <v>34</v>
      </c>
      <c r="S838" s="9">
        <v>37.28</v>
      </c>
      <c r="T838" s="9">
        <f t="shared" si="51"/>
        <v>1267.52</v>
      </c>
      <c r="U838" s="9">
        <f t="shared" si="50"/>
        <v>1419.6224000000002</v>
      </c>
      <c r="V838" s="2" t="s">
        <v>42</v>
      </c>
      <c r="W838" s="2">
        <v>2014</v>
      </c>
      <c r="X838" s="2"/>
    </row>
    <row r="839" spans="1:24" ht="63.75" outlineLevel="1" x14ac:dyDescent="0.25">
      <c r="A839" s="2" t="s">
        <v>2700</v>
      </c>
      <c r="B839" s="3" t="s">
        <v>27</v>
      </c>
      <c r="C839" s="10" t="s">
        <v>2358</v>
      </c>
      <c r="D839" s="10" t="s">
        <v>3690</v>
      </c>
      <c r="E839" s="10" t="s">
        <v>519</v>
      </c>
      <c r="F839" s="10" t="s">
        <v>7755</v>
      </c>
      <c r="G839" s="2" t="s">
        <v>350</v>
      </c>
      <c r="H839" s="4">
        <v>0</v>
      </c>
      <c r="I839" s="2">
        <v>710000000</v>
      </c>
      <c r="J839" s="2" t="s">
        <v>11537</v>
      </c>
      <c r="K839" s="14" t="s">
        <v>1128</v>
      </c>
      <c r="L839" s="5" t="s">
        <v>2170</v>
      </c>
      <c r="M839" s="2" t="s">
        <v>32</v>
      </c>
      <c r="N839" s="2" t="s">
        <v>453</v>
      </c>
      <c r="O839" s="15" t="s">
        <v>61</v>
      </c>
      <c r="P839" s="36" t="s">
        <v>40</v>
      </c>
      <c r="Q839" s="2" t="s">
        <v>41</v>
      </c>
      <c r="R839" s="5">
        <v>34</v>
      </c>
      <c r="S839" s="9">
        <v>9.08</v>
      </c>
      <c r="T839" s="9">
        <f t="shared" si="51"/>
        <v>308.72000000000003</v>
      </c>
      <c r="U839" s="9">
        <f t="shared" si="50"/>
        <v>345.76640000000009</v>
      </c>
      <c r="V839" s="2" t="s">
        <v>42</v>
      </c>
      <c r="W839" s="2">
        <v>2014</v>
      </c>
      <c r="X839" s="2"/>
    </row>
    <row r="840" spans="1:24" ht="63.75" outlineLevel="1" x14ac:dyDescent="0.25">
      <c r="A840" s="2" t="s">
        <v>2701</v>
      </c>
      <c r="B840" s="3" t="s">
        <v>27</v>
      </c>
      <c r="C840" s="10" t="s">
        <v>2358</v>
      </c>
      <c r="D840" s="10" t="s">
        <v>3690</v>
      </c>
      <c r="E840" s="10" t="s">
        <v>519</v>
      </c>
      <c r="F840" s="10" t="s">
        <v>7755</v>
      </c>
      <c r="G840" s="2" t="s">
        <v>350</v>
      </c>
      <c r="H840" s="4">
        <v>0</v>
      </c>
      <c r="I840" s="2">
        <v>710000000</v>
      </c>
      <c r="J840" s="2" t="s">
        <v>11537</v>
      </c>
      <c r="K840" s="14" t="s">
        <v>1128</v>
      </c>
      <c r="L840" s="5" t="s">
        <v>2170</v>
      </c>
      <c r="M840" s="2" t="s">
        <v>32</v>
      </c>
      <c r="N840" s="2" t="s">
        <v>453</v>
      </c>
      <c r="O840" s="15" t="s">
        <v>61</v>
      </c>
      <c r="P840" s="36" t="s">
        <v>40</v>
      </c>
      <c r="Q840" s="2" t="s">
        <v>41</v>
      </c>
      <c r="R840" s="5">
        <v>32</v>
      </c>
      <c r="S840" s="9">
        <v>6.55</v>
      </c>
      <c r="T840" s="9">
        <f t="shared" si="51"/>
        <v>209.6</v>
      </c>
      <c r="U840" s="9">
        <f t="shared" si="50"/>
        <v>234.75200000000001</v>
      </c>
      <c r="V840" s="2" t="s">
        <v>42</v>
      </c>
      <c r="W840" s="2">
        <v>2014</v>
      </c>
      <c r="X840" s="2"/>
    </row>
    <row r="841" spans="1:24" ht="63.75" outlineLevel="1" x14ac:dyDescent="0.25">
      <c r="A841" s="2" t="s">
        <v>2702</v>
      </c>
      <c r="B841" s="3" t="s">
        <v>27</v>
      </c>
      <c r="C841" s="10" t="s">
        <v>2358</v>
      </c>
      <c r="D841" s="10" t="s">
        <v>3690</v>
      </c>
      <c r="E841" s="10" t="s">
        <v>519</v>
      </c>
      <c r="F841" s="10" t="s">
        <v>518</v>
      </c>
      <c r="G841" s="2" t="s">
        <v>350</v>
      </c>
      <c r="H841" s="4">
        <v>0</v>
      </c>
      <c r="I841" s="2">
        <v>710000000</v>
      </c>
      <c r="J841" s="2" t="s">
        <v>11537</v>
      </c>
      <c r="K841" s="14" t="s">
        <v>1128</v>
      </c>
      <c r="L841" s="5" t="s">
        <v>2170</v>
      </c>
      <c r="M841" s="2" t="s">
        <v>32</v>
      </c>
      <c r="N841" s="2" t="s">
        <v>453</v>
      </c>
      <c r="O841" s="15" t="s">
        <v>61</v>
      </c>
      <c r="P841" s="36" t="s">
        <v>40</v>
      </c>
      <c r="Q841" s="2" t="s">
        <v>41</v>
      </c>
      <c r="R841" s="5">
        <v>37</v>
      </c>
      <c r="S841" s="9">
        <v>8.93</v>
      </c>
      <c r="T841" s="9">
        <f t="shared" si="51"/>
        <v>330.40999999999997</v>
      </c>
      <c r="U841" s="9">
        <f t="shared" si="50"/>
        <v>370.05919999999998</v>
      </c>
      <c r="V841" s="2" t="s">
        <v>42</v>
      </c>
      <c r="W841" s="2">
        <v>2014</v>
      </c>
      <c r="X841" s="2"/>
    </row>
    <row r="842" spans="1:24" ht="63.75" outlineLevel="1" x14ac:dyDescent="0.25">
      <c r="A842" s="2" t="s">
        <v>2703</v>
      </c>
      <c r="B842" s="3" t="s">
        <v>27</v>
      </c>
      <c r="C842" s="10" t="s">
        <v>2358</v>
      </c>
      <c r="D842" s="10" t="s">
        <v>3690</v>
      </c>
      <c r="E842" s="10" t="s">
        <v>519</v>
      </c>
      <c r="F842" s="10" t="s">
        <v>9458</v>
      </c>
      <c r="G842" s="2" t="s">
        <v>350</v>
      </c>
      <c r="H842" s="4">
        <v>0</v>
      </c>
      <c r="I842" s="2">
        <v>710000000</v>
      </c>
      <c r="J842" s="2" t="s">
        <v>11537</v>
      </c>
      <c r="K842" s="14" t="s">
        <v>1128</v>
      </c>
      <c r="L842" s="5" t="s">
        <v>2170</v>
      </c>
      <c r="M842" s="2" t="s">
        <v>32</v>
      </c>
      <c r="N842" s="2" t="s">
        <v>453</v>
      </c>
      <c r="O842" s="15" t="s">
        <v>61</v>
      </c>
      <c r="P842" s="36" t="s">
        <v>40</v>
      </c>
      <c r="Q842" s="2" t="s">
        <v>41</v>
      </c>
      <c r="R842" s="5">
        <v>32</v>
      </c>
      <c r="S842" s="9">
        <v>113.39</v>
      </c>
      <c r="T842" s="9">
        <f t="shared" si="51"/>
        <v>3628.48</v>
      </c>
      <c r="U842" s="9">
        <f t="shared" si="50"/>
        <v>4063.8976000000002</v>
      </c>
      <c r="V842" s="2" t="s">
        <v>42</v>
      </c>
      <c r="W842" s="2">
        <v>2014</v>
      </c>
      <c r="X842" s="2"/>
    </row>
    <row r="843" spans="1:24" ht="63.75" outlineLevel="1" x14ac:dyDescent="0.25">
      <c r="A843" s="2" t="s">
        <v>2704</v>
      </c>
      <c r="B843" s="3" t="s">
        <v>27</v>
      </c>
      <c r="C843" s="10" t="s">
        <v>2358</v>
      </c>
      <c r="D843" s="10" t="s">
        <v>3690</v>
      </c>
      <c r="E843" s="10" t="s">
        <v>519</v>
      </c>
      <c r="F843" s="10" t="s">
        <v>534</v>
      </c>
      <c r="G843" s="2" t="s">
        <v>350</v>
      </c>
      <c r="H843" s="4">
        <v>0</v>
      </c>
      <c r="I843" s="2">
        <v>710000000</v>
      </c>
      <c r="J843" s="2" t="s">
        <v>11537</v>
      </c>
      <c r="K843" s="14" t="s">
        <v>1128</v>
      </c>
      <c r="L843" s="5" t="s">
        <v>2170</v>
      </c>
      <c r="M843" s="2" t="s">
        <v>32</v>
      </c>
      <c r="N843" s="2" t="s">
        <v>453</v>
      </c>
      <c r="O843" s="15" t="s">
        <v>61</v>
      </c>
      <c r="P843" s="36" t="s">
        <v>40</v>
      </c>
      <c r="Q843" s="2" t="s">
        <v>41</v>
      </c>
      <c r="R843" s="5">
        <v>42</v>
      </c>
      <c r="S843" s="9">
        <v>93.75</v>
      </c>
      <c r="T843" s="9">
        <f t="shared" si="51"/>
        <v>3937.5</v>
      </c>
      <c r="U843" s="9">
        <f t="shared" si="50"/>
        <v>4410</v>
      </c>
      <c r="V843" s="2" t="s">
        <v>42</v>
      </c>
      <c r="W843" s="2">
        <v>2014</v>
      </c>
      <c r="X843" s="2"/>
    </row>
    <row r="844" spans="1:24" ht="63.75" outlineLevel="1" x14ac:dyDescent="0.25">
      <c r="A844" s="2" t="s">
        <v>2705</v>
      </c>
      <c r="B844" s="3" t="s">
        <v>27</v>
      </c>
      <c r="C844" s="10" t="s">
        <v>2358</v>
      </c>
      <c r="D844" s="10" t="s">
        <v>3690</v>
      </c>
      <c r="E844" s="10" t="s">
        <v>519</v>
      </c>
      <c r="F844" s="10" t="s">
        <v>540</v>
      </c>
      <c r="G844" s="2" t="s">
        <v>350</v>
      </c>
      <c r="H844" s="4">
        <v>0</v>
      </c>
      <c r="I844" s="2">
        <v>710000000</v>
      </c>
      <c r="J844" s="2" t="s">
        <v>11537</v>
      </c>
      <c r="K844" s="14" t="s">
        <v>1128</v>
      </c>
      <c r="L844" s="5" t="s">
        <v>2170</v>
      </c>
      <c r="M844" s="2" t="s">
        <v>32</v>
      </c>
      <c r="N844" s="2" t="s">
        <v>453</v>
      </c>
      <c r="O844" s="15" t="s">
        <v>61</v>
      </c>
      <c r="P844" s="36" t="s">
        <v>40</v>
      </c>
      <c r="Q844" s="2" t="s">
        <v>41</v>
      </c>
      <c r="R844" s="5">
        <v>12</v>
      </c>
      <c r="S844" s="9">
        <v>14.29</v>
      </c>
      <c r="T844" s="9">
        <f t="shared" si="51"/>
        <v>171.48</v>
      </c>
      <c r="U844" s="9">
        <f t="shared" si="50"/>
        <v>192.05760000000001</v>
      </c>
      <c r="V844" s="2" t="s">
        <v>42</v>
      </c>
      <c r="W844" s="2">
        <v>2014</v>
      </c>
      <c r="X844" s="2"/>
    </row>
    <row r="845" spans="1:24" ht="63.75" outlineLevel="1" x14ac:dyDescent="0.25">
      <c r="A845" s="2" t="s">
        <v>2706</v>
      </c>
      <c r="B845" s="3" t="s">
        <v>27</v>
      </c>
      <c r="C845" s="10" t="s">
        <v>2358</v>
      </c>
      <c r="D845" s="10" t="s">
        <v>3690</v>
      </c>
      <c r="E845" s="10" t="s">
        <v>519</v>
      </c>
      <c r="F845" s="10" t="s">
        <v>544</v>
      </c>
      <c r="G845" s="2" t="s">
        <v>350</v>
      </c>
      <c r="H845" s="4">
        <v>0</v>
      </c>
      <c r="I845" s="2">
        <v>710000000</v>
      </c>
      <c r="J845" s="2" t="s">
        <v>11537</v>
      </c>
      <c r="K845" s="14" t="s">
        <v>1128</v>
      </c>
      <c r="L845" s="5" t="s">
        <v>2170</v>
      </c>
      <c r="M845" s="2" t="s">
        <v>32</v>
      </c>
      <c r="N845" s="2" t="s">
        <v>453</v>
      </c>
      <c r="O845" s="15" t="s">
        <v>61</v>
      </c>
      <c r="P845" s="36" t="s">
        <v>40</v>
      </c>
      <c r="Q845" s="2" t="s">
        <v>41</v>
      </c>
      <c r="R845" s="5">
        <v>7</v>
      </c>
      <c r="S845" s="9">
        <v>129.46</v>
      </c>
      <c r="T845" s="9">
        <f t="shared" si="51"/>
        <v>906.22</v>
      </c>
      <c r="U845" s="9">
        <f t="shared" si="50"/>
        <v>1014.9664000000001</v>
      </c>
      <c r="V845" s="2" t="s">
        <v>42</v>
      </c>
      <c r="W845" s="2">
        <v>2014</v>
      </c>
      <c r="X845" s="2"/>
    </row>
    <row r="846" spans="1:24" ht="63.75" outlineLevel="1" x14ac:dyDescent="0.25">
      <c r="A846" s="2" t="s">
        <v>2707</v>
      </c>
      <c r="B846" s="3" t="s">
        <v>27</v>
      </c>
      <c r="C846" s="10" t="s">
        <v>2358</v>
      </c>
      <c r="D846" s="10" t="s">
        <v>3690</v>
      </c>
      <c r="E846" s="10" t="s">
        <v>519</v>
      </c>
      <c r="F846" s="5" t="s">
        <v>2371</v>
      </c>
      <c r="G846" s="2" t="s">
        <v>350</v>
      </c>
      <c r="H846" s="4">
        <v>0</v>
      </c>
      <c r="I846" s="2">
        <v>710000000</v>
      </c>
      <c r="J846" s="2" t="s">
        <v>11537</v>
      </c>
      <c r="K846" s="14" t="s">
        <v>1128</v>
      </c>
      <c r="L846" s="5" t="s">
        <v>2170</v>
      </c>
      <c r="M846" s="2" t="s">
        <v>32</v>
      </c>
      <c r="N846" s="2" t="s">
        <v>453</v>
      </c>
      <c r="O846" s="15" t="s">
        <v>61</v>
      </c>
      <c r="P846" s="36" t="s">
        <v>40</v>
      </c>
      <c r="Q846" s="2" t="s">
        <v>41</v>
      </c>
      <c r="R846" s="5">
        <v>1</v>
      </c>
      <c r="S846" s="9">
        <v>616.07000000000005</v>
      </c>
      <c r="T846" s="9">
        <f t="shared" si="51"/>
        <v>616.07000000000005</v>
      </c>
      <c r="U846" s="9">
        <f t="shared" si="50"/>
        <v>689.99840000000017</v>
      </c>
      <c r="V846" s="2" t="s">
        <v>42</v>
      </c>
      <c r="W846" s="2">
        <v>2014</v>
      </c>
      <c r="X846" s="2"/>
    </row>
    <row r="847" spans="1:24" ht="63.75" outlineLevel="1" x14ac:dyDescent="0.25">
      <c r="A847" s="2" t="s">
        <v>2708</v>
      </c>
      <c r="B847" s="3" t="s">
        <v>27</v>
      </c>
      <c r="C847" s="10" t="s">
        <v>2358</v>
      </c>
      <c r="D847" s="10" t="s">
        <v>3690</v>
      </c>
      <c r="E847" s="10" t="s">
        <v>519</v>
      </c>
      <c r="F847" s="5" t="s">
        <v>2373</v>
      </c>
      <c r="G847" s="2" t="s">
        <v>350</v>
      </c>
      <c r="H847" s="4">
        <v>0</v>
      </c>
      <c r="I847" s="2">
        <v>710000000</v>
      </c>
      <c r="J847" s="2" t="s">
        <v>11537</v>
      </c>
      <c r="K847" s="14" t="s">
        <v>1128</v>
      </c>
      <c r="L847" s="5" t="s">
        <v>2170</v>
      </c>
      <c r="M847" s="2" t="s">
        <v>32</v>
      </c>
      <c r="N847" s="2" t="s">
        <v>453</v>
      </c>
      <c r="O847" s="15" t="s">
        <v>61</v>
      </c>
      <c r="P847" s="36" t="s">
        <v>40</v>
      </c>
      <c r="Q847" s="2" t="s">
        <v>41</v>
      </c>
      <c r="R847" s="5">
        <v>18</v>
      </c>
      <c r="S847" s="9">
        <v>58.04</v>
      </c>
      <c r="T847" s="9">
        <f t="shared" si="51"/>
        <v>1044.72</v>
      </c>
      <c r="U847" s="9">
        <f t="shared" si="50"/>
        <v>1170.0864000000001</v>
      </c>
      <c r="V847" s="2" t="s">
        <v>42</v>
      </c>
      <c r="W847" s="2">
        <v>2014</v>
      </c>
      <c r="X847" s="2"/>
    </row>
    <row r="848" spans="1:24" ht="63.75" outlineLevel="1" x14ac:dyDescent="0.25">
      <c r="A848" s="2" t="s">
        <v>2709</v>
      </c>
      <c r="B848" s="3" t="s">
        <v>27</v>
      </c>
      <c r="C848" s="10" t="s">
        <v>2358</v>
      </c>
      <c r="D848" s="10" t="s">
        <v>3690</v>
      </c>
      <c r="E848" s="10" t="s">
        <v>519</v>
      </c>
      <c r="F848" s="5" t="s">
        <v>2374</v>
      </c>
      <c r="G848" s="2" t="s">
        <v>350</v>
      </c>
      <c r="H848" s="4">
        <v>0</v>
      </c>
      <c r="I848" s="2">
        <v>710000000</v>
      </c>
      <c r="J848" s="2" t="s">
        <v>11537</v>
      </c>
      <c r="K848" s="14" t="s">
        <v>1128</v>
      </c>
      <c r="L848" s="5" t="s">
        <v>2170</v>
      </c>
      <c r="M848" s="2" t="s">
        <v>32</v>
      </c>
      <c r="N848" s="2" t="s">
        <v>453</v>
      </c>
      <c r="O848" s="15" t="s">
        <v>61</v>
      </c>
      <c r="P848" s="36" t="s">
        <v>40</v>
      </c>
      <c r="Q848" s="2" t="s">
        <v>41</v>
      </c>
      <c r="R848" s="5">
        <v>5</v>
      </c>
      <c r="S848" s="9">
        <v>313.39</v>
      </c>
      <c r="T848" s="9">
        <f t="shared" si="51"/>
        <v>1566.9499999999998</v>
      </c>
      <c r="U848" s="9">
        <f t="shared" si="50"/>
        <v>1754.9839999999999</v>
      </c>
      <c r="V848" s="2" t="s">
        <v>42</v>
      </c>
      <c r="W848" s="2">
        <v>2014</v>
      </c>
      <c r="X848" s="2"/>
    </row>
    <row r="849" spans="1:24" ht="63.75" outlineLevel="1" x14ac:dyDescent="0.25">
      <c r="A849" s="2" t="s">
        <v>2710</v>
      </c>
      <c r="B849" s="3" t="s">
        <v>27</v>
      </c>
      <c r="C849" s="10" t="s">
        <v>2358</v>
      </c>
      <c r="D849" s="10" t="s">
        <v>3690</v>
      </c>
      <c r="E849" s="10" t="s">
        <v>519</v>
      </c>
      <c r="F849" s="5" t="s">
        <v>2375</v>
      </c>
      <c r="G849" s="2" t="s">
        <v>343</v>
      </c>
      <c r="H849" s="4">
        <v>0</v>
      </c>
      <c r="I849" s="2">
        <v>710000000</v>
      </c>
      <c r="J849" s="2" t="s">
        <v>11537</v>
      </c>
      <c r="K849" s="14" t="s">
        <v>1128</v>
      </c>
      <c r="L849" s="5" t="s">
        <v>2170</v>
      </c>
      <c r="M849" s="2" t="s">
        <v>32</v>
      </c>
      <c r="N849" s="2" t="s">
        <v>453</v>
      </c>
      <c r="O849" s="15" t="s">
        <v>61</v>
      </c>
      <c r="P849" s="36" t="s">
        <v>40</v>
      </c>
      <c r="Q849" s="2" t="s">
        <v>41</v>
      </c>
      <c r="R849" s="5">
        <v>5</v>
      </c>
      <c r="S849" s="9">
        <v>40.18</v>
      </c>
      <c r="T849" s="9">
        <f t="shared" si="51"/>
        <v>200.9</v>
      </c>
      <c r="U849" s="9">
        <f t="shared" si="50"/>
        <v>225.00800000000004</v>
      </c>
      <c r="V849" s="2" t="s">
        <v>42</v>
      </c>
      <c r="W849" s="2">
        <v>2014</v>
      </c>
      <c r="X849" s="2"/>
    </row>
    <row r="850" spans="1:24" ht="63.75" outlineLevel="1" x14ac:dyDescent="0.25">
      <c r="A850" s="2" t="s">
        <v>2711</v>
      </c>
      <c r="B850" s="3" t="s">
        <v>27</v>
      </c>
      <c r="C850" s="10" t="s">
        <v>2358</v>
      </c>
      <c r="D850" s="10" t="s">
        <v>3690</v>
      </c>
      <c r="E850" s="10" t="s">
        <v>519</v>
      </c>
      <c r="F850" s="5" t="s">
        <v>2377</v>
      </c>
      <c r="G850" s="2" t="s">
        <v>350</v>
      </c>
      <c r="H850" s="4">
        <v>0</v>
      </c>
      <c r="I850" s="2">
        <v>710000000</v>
      </c>
      <c r="J850" s="2" t="s">
        <v>11537</v>
      </c>
      <c r="K850" s="14" t="s">
        <v>1128</v>
      </c>
      <c r="L850" s="5" t="s">
        <v>2170</v>
      </c>
      <c r="M850" s="2" t="s">
        <v>32</v>
      </c>
      <c r="N850" s="2" t="s">
        <v>453</v>
      </c>
      <c r="O850" s="15" t="s">
        <v>61</v>
      </c>
      <c r="P850" s="36" t="s">
        <v>40</v>
      </c>
      <c r="Q850" s="2" t="s">
        <v>41</v>
      </c>
      <c r="R850" s="5">
        <v>3</v>
      </c>
      <c r="S850" s="9">
        <v>154.46</v>
      </c>
      <c r="T850" s="9">
        <f t="shared" si="51"/>
        <v>463.38</v>
      </c>
      <c r="U850" s="9">
        <f t="shared" si="50"/>
        <v>518.98560000000009</v>
      </c>
      <c r="V850" s="2" t="s">
        <v>42</v>
      </c>
      <c r="W850" s="2">
        <v>2014</v>
      </c>
      <c r="X850" s="2"/>
    </row>
    <row r="851" spans="1:24" ht="63.75" outlineLevel="1" x14ac:dyDescent="0.25">
      <c r="A851" s="2" t="s">
        <v>2712</v>
      </c>
      <c r="B851" s="3" t="s">
        <v>27</v>
      </c>
      <c r="C851" s="10" t="s">
        <v>2358</v>
      </c>
      <c r="D851" s="10" t="s">
        <v>3690</v>
      </c>
      <c r="E851" s="10" t="s">
        <v>519</v>
      </c>
      <c r="F851" s="5" t="s">
        <v>2380</v>
      </c>
      <c r="G851" s="2" t="s">
        <v>350</v>
      </c>
      <c r="H851" s="4">
        <v>0</v>
      </c>
      <c r="I851" s="2">
        <v>710000000</v>
      </c>
      <c r="J851" s="2" t="s">
        <v>11537</v>
      </c>
      <c r="K851" s="14" t="s">
        <v>1128</v>
      </c>
      <c r="L851" s="5" t="s">
        <v>2170</v>
      </c>
      <c r="M851" s="2" t="s">
        <v>32</v>
      </c>
      <c r="N851" s="2" t="s">
        <v>453</v>
      </c>
      <c r="O851" s="15" t="s">
        <v>61</v>
      </c>
      <c r="P851" s="36" t="s">
        <v>40</v>
      </c>
      <c r="Q851" s="2" t="s">
        <v>41</v>
      </c>
      <c r="R851" s="5">
        <v>54</v>
      </c>
      <c r="S851" s="9">
        <v>245.54</v>
      </c>
      <c r="T851" s="9">
        <f t="shared" si="51"/>
        <v>13259.16</v>
      </c>
      <c r="U851" s="9">
        <f t="shared" si="50"/>
        <v>14850.2592</v>
      </c>
      <c r="V851" s="2" t="s">
        <v>42</v>
      </c>
      <c r="W851" s="2">
        <v>2014</v>
      </c>
      <c r="X851" s="2"/>
    </row>
    <row r="852" spans="1:24" ht="63.75" outlineLevel="1" x14ac:dyDescent="0.25">
      <c r="A852" s="2" t="s">
        <v>2713</v>
      </c>
      <c r="B852" s="3" t="s">
        <v>27</v>
      </c>
      <c r="C852" s="10" t="s">
        <v>2358</v>
      </c>
      <c r="D852" s="10" t="s">
        <v>3690</v>
      </c>
      <c r="E852" s="10" t="s">
        <v>519</v>
      </c>
      <c r="F852" s="5" t="s">
        <v>2381</v>
      </c>
      <c r="G852" s="2" t="s">
        <v>350</v>
      </c>
      <c r="H852" s="4">
        <v>0</v>
      </c>
      <c r="I852" s="2">
        <v>710000000</v>
      </c>
      <c r="J852" s="2" t="s">
        <v>11537</v>
      </c>
      <c r="K852" s="14" t="s">
        <v>1128</v>
      </c>
      <c r="L852" s="5" t="s">
        <v>2170</v>
      </c>
      <c r="M852" s="2" t="s">
        <v>32</v>
      </c>
      <c r="N852" s="2" t="s">
        <v>453</v>
      </c>
      <c r="O852" s="15" t="s">
        <v>61</v>
      </c>
      <c r="P852" s="36" t="s">
        <v>40</v>
      </c>
      <c r="Q852" s="2" t="s">
        <v>41</v>
      </c>
      <c r="R852" s="5">
        <v>18</v>
      </c>
      <c r="S852" s="9">
        <v>170.54</v>
      </c>
      <c r="T852" s="9">
        <f t="shared" si="51"/>
        <v>3069.72</v>
      </c>
      <c r="U852" s="9">
        <f t="shared" si="50"/>
        <v>3438.0864000000001</v>
      </c>
      <c r="V852" s="2" t="s">
        <v>42</v>
      </c>
      <c r="W852" s="2">
        <v>2014</v>
      </c>
      <c r="X852" s="2"/>
    </row>
    <row r="853" spans="1:24" ht="63.75" outlineLevel="1" x14ac:dyDescent="0.25">
      <c r="A853" s="2" t="s">
        <v>2714</v>
      </c>
      <c r="B853" s="3" t="s">
        <v>27</v>
      </c>
      <c r="C853" s="10" t="s">
        <v>2358</v>
      </c>
      <c r="D853" s="10" t="s">
        <v>3690</v>
      </c>
      <c r="E853" s="10" t="s">
        <v>519</v>
      </c>
      <c r="F853" s="5" t="s">
        <v>2382</v>
      </c>
      <c r="G853" s="2" t="s">
        <v>350</v>
      </c>
      <c r="H853" s="4">
        <v>0</v>
      </c>
      <c r="I853" s="2">
        <v>710000000</v>
      </c>
      <c r="J853" s="2" t="s">
        <v>11537</v>
      </c>
      <c r="K853" s="14" t="s">
        <v>1128</v>
      </c>
      <c r="L853" s="5" t="s">
        <v>2170</v>
      </c>
      <c r="M853" s="2" t="s">
        <v>32</v>
      </c>
      <c r="N853" s="2" t="s">
        <v>453</v>
      </c>
      <c r="O853" s="15" t="s">
        <v>61</v>
      </c>
      <c r="P853" s="36" t="s">
        <v>34</v>
      </c>
      <c r="Q853" s="2" t="s">
        <v>35</v>
      </c>
      <c r="R853" s="5">
        <v>3</v>
      </c>
      <c r="S853" s="9">
        <v>263.39</v>
      </c>
      <c r="T853" s="9">
        <f t="shared" si="51"/>
        <v>790.17</v>
      </c>
      <c r="U853" s="9">
        <f t="shared" si="50"/>
        <v>884.99040000000002</v>
      </c>
      <c r="V853" s="2" t="s">
        <v>42</v>
      </c>
      <c r="W853" s="2">
        <v>2014</v>
      </c>
      <c r="X853" s="2"/>
    </row>
    <row r="854" spans="1:24" ht="63.75" outlineLevel="1" x14ac:dyDescent="0.25">
      <c r="A854" s="2" t="s">
        <v>2715</v>
      </c>
      <c r="B854" s="3" t="s">
        <v>27</v>
      </c>
      <c r="C854" s="10" t="s">
        <v>2358</v>
      </c>
      <c r="D854" s="10" t="s">
        <v>3690</v>
      </c>
      <c r="E854" s="10" t="s">
        <v>519</v>
      </c>
      <c r="F854" s="5" t="s">
        <v>2383</v>
      </c>
      <c r="G854" s="2" t="s">
        <v>350</v>
      </c>
      <c r="H854" s="4">
        <v>0</v>
      </c>
      <c r="I854" s="2">
        <v>710000000</v>
      </c>
      <c r="J854" s="2" t="s">
        <v>11537</v>
      </c>
      <c r="K854" s="14" t="s">
        <v>1128</v>
      </c>
      <c r="L854" s="5" t="s">
        <v>2170</v>
      </c>
      <c r="M854" s="2" t="s">
        <v>32</v>
      </c>
      <c r="N854" s="2" t="s">
        <v>453</v>
      </c>
      <c r="O854" s="15" t="s">
        <v>61</v>
      </c>
      <c r="P854" s="36" t="s">
        <v>40</v>
      </c>
      <c r="Q854" s="2" t="s">
        <v>41</v>
      </c>
      <c r="R854" s="5">
        <v>190</v>
      </c>
      <c r="S854" s="9">
        <v>44.64</v>
      </c>
      <c r="T854" s="9">
        <f t="shared" si="51"/>
        <v>8481.6</v>
      </c>
      <c r="U854" s="9">
        <f t="shared" si="50"/>
        <v>9499.3920000000016</v>
      </c>
      <c r="V854" s="2" t="s">
        <v>42</v>
      </c>
      <c r="W854" s="2">
        <v>2014</v>
      </c>
      <c r="X854" s="2"/>
    </row>
    <row r="855" spans="1:24" ht="63.75" outlineLevel="1" x14ac:dyDescent="0.25">
      <c r="A855" s="2" t="s">
        <v>2716</v>
      </c>
      <c r="B855" s="3" t="s">
        <v>27</v>
      </c>
      <c r="C855" s="10" t="s">
        <v>2358</v>
      </c>
      <c r="D855" s="10" t="s">
        <v>3690</v>
      </c>
      <c r="E855" s="10" t="s">
        <v>519</v>
      </c>
      <c r="F855" s="5" t="s">
        <v>2384</v>
      </c>
      <c r="G855" s="2" t="s">
        <v>350</v>
      </c>
      <c r="H855" s="4">
        <v>0</v>
      </c>
      <c r="I855" s="2">
        <v>710000000</v>
      </c>
      <c r="J855" s="2" t="s">
        <v>11537</v>
      </c>
      <c r="K855" s="14" t="s">
        <v>1128</v>
      </c>
      <c r="L855" s="5" t="s">
        <v>2170</v>
      </c>
      <c r="M855" s="2" t="s">
        <v>32</v>
      </c>
      <c r="N855" s="2" t="s">
        <v>453</v>
      </c>
      <c r="O855" s="15" t="s">
        <v>61</v>
      </c>
      <c r="P855" s="36" t="s">
        <v>40</v>
      </c>
      <c r="Q855" s="2" t="s">
        <v>41</v>
      </c>
      <c r="R855" s="5">
        <v>11</v>
      </c>
      <c r="S855" s="9">
        <v>44.64</v>
      </c>
      <c r="T855" s="9">
        <f t="shared" si="51"/>
        <v>491.04</v>
      </c>
      <c r="U855" s="9">
        <f t="shared" si="50"/>
        <v>549.96480000000008</v>
      </c>
      <c r="V855" s="2" t="s">
        <v>42</v>
      </c>
      <c r="W855" s="2">
        <v>2014</v>
      </c>
      <c r="X855" s="2"/>
    </row>
    <row r="856" spans="1:24" ht="63.75" outlineLevel="1" x14ac:dyDescent="0.25">
      <c r="A856" s="2" t="s">
        <v>2717</v>
      </c>
      <c r="B856" s="3" t="s">
        <v>27</v>
      </c>
      <c r="C856" s="10" t="s">
        <v>2358</v>
      </c>
      <c r="D856" s="10" t="s">
        <v>3690</v>
      </c>
      <c r="E856" s="10" t="s">
        <v>519</v>
      </c>
      <c r="F856" s="5" t="s">
        <v>2385</v>
      </c>
      <c r="G856" s="2" t="s">
        <v>350</v>
      </c>
      <c r="H856" s="4">
        <v>0</v>
      </c>
      <c r="I856" s="2">
        <v>710000000</v>
      </c>
      <c r="J856" s="2" t="s">
        <v>11537</v>
      </c>
      <c r="K856" s="14" t="s">
        <v>1128</v>
      </c>
      <c r="L856" s="5" t="s">
        <v>2170</v>
      </c>
      <c r="M856" s="2" t="s">
        <v>32</v>
      </c>
      <c r="N856" s="2" t="s">
        <v>453</v>
      </c>
      <c r="O856" s="15" t="s">
        <v>61</v>
      </c>
      <c r="P856" s="36" t="s">
        <v>40</v>
      </c>
      <c r="Q856" s="2" t="s">
        <v>41</v>
      </c>
      <c r="R856" s="5">
        <v>10</v>
      </c>
      <c r="S856" s="9">
        <v>84.82</v>
      </c>
      <c r="T856" s="9">
        <f t="shared" si="51"/>
        <v>848.19999999999993</v>
      </c>
      <c r="U856" s="9">
        <f t="shared" si="50"/>
        <v>949.98400000000004</v>
      </c>
      <c r="V856" s="2" t="s">
        <v>42</v>
      </c>
      <c r="W856" s="2">
        <v>2014</v>
      </c>
      <c r="X856" s="2"/>
    </row>
    <row r="857" spans="1:24" ht="63.75" outlineLevel="1" x14ac:dyDescent="0.25">
      <c r="A857" s="2" t="s">
        <v>2718</v>
      </c>
      <c r="B857" s="3" t="s">
        <v>27</v>
      </c>
      <c r="C857" s="10" t="s">
        <v>2358</v>
      </c>
      <c r="D857" s="10" t="s">
        <v>3690</v>
      </c>
      <c r="E857" s="10" t="s">
        <v>519</v>
      </c>
      <c r="F857" s="5" t="s">
        <v>2386</v>
      </c>
      <c r="G857" s="2" t="s">
        <v>350</v>
      </c>
      <c r="H857" s="4">
        <v>0</v>
      </c>
      <c r="I857" s="2">
        <v>710000000</v>
      </c>
      <c r="J857" s="2" t="s">
        <v>11537</v>
      </c>
      <c r="K857" s="14" t="s">
        <v>1128</v>
      </c>
      <c r="L857" s="5" t="s">
        <v>2170</v>
      </c>
      <c r="M857" s="2" t="s">
        <v>32</v>
      </c>
      <c r="N857" s="2" t="s">
        <v>453</v>
      </c>
      <c r="O857" s="15" t="s">
        <v>61</v>
      </c>
      <c r="P857" s="36" t="s">
        <v>40</v>
      </c>
      <c r="Q857" s="2" t="s">
        <v>41</v>
      </c>
      <c r="R857" s="5">
        <v>239</v>
      </c>
      <c r="S857" s="9">
        <v>18.75</v>
      </c>
      <c r="T857" s="9">
        <f t="shared" si="51"/>
        <v>4481.25</v>
      </c>
      <c r="U857" s="9">
        <f t="shared" si="50"/>
        <v>5019.0000000000009</v>
      </c>
      <c r="V857" s="2" t="s">
        <v>42</v>
      </c>
      <c r="W857" s="2">
        <v>2014</v>
      </c>
      <c r="X857" s="2"/>
    </row>
    <row r="858" spans="1:24" ht="63.75" outlineLevel="1" x14ac:dyDescent="0.25">
      <c r="A858" s="2" t="s">
        <v>2719</v>
      </c>
      <c r="B858" s="3" t="s">
        <v>27</v>
      </c>
      <c r="C858" s="10" t="s">
        <v>2358</v>
      </c>
      <c r="D858" s="10" t="s">
        <v>3690</v>
      </c>
      <c r="E858" s="10" t="s">
        <v>519</v>
      </c>
      <c r="F858" s="5" t="s">
        <v>2388</v>
      </c>
      <c r="G858" s="2" t="s">
        <v>350</v>
      </c>
      <c r="H858" s="4">
        <v>0</v>
      </c>
      <c r="I858" s="2">
        <v>710000000</v>
      </c>
      <c r="J858" s="2" t="s">
        <v>11537</v>
      </c>
      <c r="K858" s="14" t="s">
        <v>1128</v>
      </c>
      <c r="L858" s="5" t="s">
        <v>2170</v>
      </c>
      <c r="M858" s="2" t="s">
        <v>32</v>
      </c>
      <c r="N858" s="2" t="s">
        <v>453</v>
      </c>
      <c r="O858" s="15" t="s">
        <v>61</v>
      </c>
      <c r="P858" s="36" t="s">
        <v>40</v>
      </c>
      <c r="Q858" s="2" t="s">
        <v>41</v>
      </c>
      <c r="R858" s="5">
        <v>7</v>
      </c>
      <c r="S858" s="9">
        <v>26.79</v>
      </c>
      <c r="T858" s="9">
        <f t="shared" si="51"/>
        <v>187.53</v>
      </c>
      <c r="U858" s="9">
        <f t="shared" si="50"/>
        <v>210.03360000000004</v>
      </c>
      <c r="V858" s="2" t="s">
        <v>42</v>
      </c>
      <c r="W858" s="2">
        <v>2014</v>
      </c>
      <c r="X858" s="2"/>
    </row>
    <row r="859" spans="1:24" ht="63.75" outlineLevel="1" x14ac:dyDescent="0.25">
      <c r="A859" s="2" t="s">
        <v>2720</v>
      </c>
      <c r="B859" s="3" t="s">
        <v>27</v>
      </c>
      <c r="C859" s="10" t="s">
        <v>2358</v>
      </c>
      <c r="D859" s="10" t="s">
        <v>3690</v>
      </c>
      <c r="E859" s="10" t="s">
        <v>519</v>
      </c>
      <c r="F859" s="5" t="s">
        <v>2389</v>
      </c>
      <c r="G859" s="2" t="s">
        <v>350</v>
      </c>
      <c r="H859" s="4">
        <v>0</v>
      </c>
      <c r="I859" s="2">
        <v>710000000</v>
      </c>
      <c r="J859" s="2" t="s">
        <v>11537</v>
      </c>
      <c r="K859" s="14" t="s">
        <v>1128</v>
      </c>
      <c r="L859" s="5" t="s">
        <v>2170</v>
      </c>
      <c r="M859" s="2" t="s">
        <v>32</v>
      </c>
      <c r="N859" s="2" t="s">
        <v>453</v>
      </c>
      <c r="O859" s="15" t="s">
        <v>61</v>
      </c>
      <c r="P859" s="36" t="s">
        <v>34</v>
      </c>
      <c r="Q859" s="2" t="s">
        <v>35</v>
      </c>
      <c r="R859" s="5">
        <v>24</v>
      </c>
      <c r="S859" s="9">
        <v>40.18</v>
      </c>
      <c r="T859" s="9">
        <f t="shared" si="51"/>
        <v>964.31999999999994</v>
      </c>
      <c r="U859" s="9">
        <f t="shared" si="50"/>
        <v>1080.0384000000001</v>
      </c>
      <c r="V859" s="2" t="s">
        <v>42</v>
      </c>
      <c r="W859" s="2">
        <v>2014</v>
      </c>
      <c r="X859" s="2"/>
    </row>
    <row r="860" spans="1:24" ht="63.75" outlineLevel="1" x14ac:dyDescent="0.25">
      <c r="A860" s="2" t="s">
        <v>2721</v>
      </c>
      <c r="B860" s="3" t="s">
        <v>27</v>
      </c>
      <c r="C860" s="10" t="s">
        <v>2358</v>
      </c>
      <c r="D860" s="10" t="s">
        <v>3690</v>
      </c>
      <c r="E860" s="10" t="s">
        <v>519</v>
      </c>
      <c r="F860" s="5" t="s">
        <v>2391</v>
      </c>
      <c r="G860" s="2" t="s">
        <v>350</v>
      </c>
      <c r="H860" s="4">
        <v>0</v>
      </c>
      <c r="I860" s="2">
        <v>710000000</v>
      </c>
      <c r="J860" s="2" t="s">
        <v>11537</v>
      </c>
      <c r="K860" s="14" t="s">
        <v>1128</v>
      </c>
      <c r="L860" s="5" t="s">
        <v>2170</v>
      </c>
      <c r="M860" s="2" t="s">
        <v>32</v>
      </c>
      <c r="N860" s="2" t="s">
        <v>453</v>
      </c>
      <c r="O860" s="15" t="s">
        <v>61</v>
      </c>
      <c r="P860" s="36" t="s">
        <v>34</v>
      </c>
      <c r="Q860" s="2" t="s">
        <v>35</v>
      </c>
      <c r="R860" s="5">
        <v>26</v>
      </c>
      <c r="S860" s="9">
        <v>28.57</v>
      </c>
      <c r="T860" s="9">
        <f t="shared" si="51"/>
        <v>742.82</v>
      </c>
      <c r="U860" s="9">
        <f t="shared" si="50"/>
        <v>831.9584000000001</v>
      </c>
      <c r="V860" s="2" t="s">
        <v>42</v>
      </c>
      <c r="W860" s="2">
        <v>2014</v>
      </c>
      <c r="X860" s="2"/>
    </row>
    <row r="861" spans="1:24" ht="63.75" outlineLevel="1" x14ac:dyDescent="0.25">
      <c r="A861" s="2" t="s">
        <v>2722</v>
      </c>
      <c r="B861" s="3" t="s">
        <v>27</v>
      </c>
      <c r="C861" s="10" t="s">
        <v>2358</v>
      </c>
      <c r="D861" s="10" t="s">
        <v>3690</v>
      </c>
      <c r="E861" s="10" t="s">
        <v>519</v>
      </c>
      <c r="F861" s="5" t="s">
        <v>2393</v>
      </c>
      <c r="G861" s="2" t="s">
        <v>350</v>
      </c>
      <c r="H861" s="4">
        <v>0</v>
      </c>
      <c r="I861" s="2">
        <v>710000000</v>
      </c>
      <c r="J861" s="2" t="s">
        <v>11537</v>
      </c>
      <c r="K861" s="14" t="s">
        <v>1128</v>
      </c>
      <c r="L861" s="5" t="s">
        <v>2170</v>
      </c>
      <c r="M861" s="2" t="s">
        <v>32</v>
      </c>
      <c r="N861" s="2" t="s">
        <v>453</v>
      </c>
      <c r="O861" s="15" t="s">
        <v>61</v>
      </c>
      <c r="P861" s="36" t="s">
        <v>34</v>
      </c>
      <c r="Q861" s="2" t="s">
        <v>35</v>
      </c>
      <c r="R861" s="5">
        <v>24</v>
      </c>
      <c r="S861" s="9">
        <v>160.71</v>
      </c>
      <c r="T861" s="9">
        <f t="shared" si="51"/>
        <v>3857.04</v>
      </c>
      <c r="U861" s="9">
        <f t="shared" si="50"/>
        <v>4319.8848000000007</v>
      </c>
      <c r="V861" s="2" t="s">
        <v>42</v>
      </c>
      <c r="W861" s="2">
        <v>2014</v>
      </c>
      <c r="X861" s="2"/>
    </row>
    <row r="862" spans="1:24" ht="63.75" outlineLevel="1" x14ac:dyDescent="0.25">
      <c r="A862" s="2" t="s">
        <v>2723</v>
      </c>
      <c r="B862" s="3" t="s">
        <v>27</v>
      </c>
      <c r="C862" s="10" t="s">
        <v>2358</v>
      </c>
      <c r="D862" s="10" t="s">
        <v>3690</v>
      </c>
      <c r="E862" s="10" t="s">
        <v>519</v>
      </c>
      <c r="F862" s="5" t="s">
        <v>2395</v>
      </c>
      <c r="G862" s="2" t="s">
        <v>350</v>
      </c>
      <c r="H862" s="4">
        <v>0</v>
      </c>
      <c r="I862" s="2">
        <v>710000000</v>
      </c>
      <c r="J862" s="2" t="s">
        <v>11537</v>
      </c>
      <c r="K862" s="14" t="s">
        <v>1128</v>
      </c>
      <c r="L862" s="5" t="s">
        <v>2170</v>
      </c>
      <c r="M862" s="2" t="s">
        <v>32</v>
      </c>
      <c r="N862" s="2" t="s">
        <v>453</v>
      </c>
      <c r="O862" s="15" t="s">
        <v>61</v>
      </c>
      <c r="P862" s="36" t="s">
        <v>34</v>
      </c>
      <c r="Q862" s="2" t="s">
        <v>35</v>
      </c>
      <c r="R862" s="5">
        <v>25</v>
      </c>
      <c r="S862" s="9">
        <v>62.5</v>
      </c>
      <c r="T862" s="9">
        <f t="shared" si="51"/>
        <v>1562.5</v>
      </c>
      <c r="U862" s="9">
        <f t="shared" si="50"/>
        <v>1750.0000000000002</v>
      </c>
      <c r="V862" s="2" t="s">
        <v>42</v>
      </c>
      <c r="W862" s="2">
        <v>2014</v>
      </c>
      <c r="X862" s="2"/>
    </row>
    <row r="863" spans="1:24" ht="63.75" outlineLevel="1" x14ac:dyDescent="0.25">
      <c r="A863" s="2" t="s">
        <v>2724</v>
      </c>
      <c r="B863" s="3" t="s">
        <v>27</v>
      </c>
      <c r="C863" s="10" t="s">
        <v>2358</v>
      </c>
      <c r="D863" s="10" t="s">
        <v>3690</v>
      </c>
      <c r="E863" s="10" t="s">
        <v>519</v>
      </c>
      <c r="F863" s="10" t="s">
        <v>610</v>
      </c>
      <c r="G863" s="2" t="s">
        <v>350</v>
      </c>
      <c r="H863" s="4">
        <v>0</v>
      </c>
      <c r="I863" s="2">
        <v>710000000</v>
      </c>
      <c r="J863" s="2" t="s">
        <v>11537</v>
      </c>
      <c r="K863" s="14" t="s">
        <v>1128</v>
      </c>
      <c r="L863" s="5" t="s">
        <v>2170</v>
      </c>
      <c r="M863" s="2" t="s">
        <v>32</v>
      </c>
      <c r="N863" s="2" t="s">
        <v>453</v>
      </c>
      <c r="O863" s="15" t="s">
        <v>61</v>
      </c>
      <c r="P863" s="36" t="s">
        <v>40</v>
      </c>
      <c r="Q863" s="2" t="s">
        <v>41</v>
      </c>
      <c r="R863" s="5">
        <v>5</v>
      </c>
      <c r="S863" s="9">
        <v>191.96</v>
      </c>
      <c r="T863" s="9">
        <f t="shared" si="51"/>
        <v>959.80000000000007</v>
      </c>
      <c r="U863" s="9">
        <f t="shared" si="50"/>
        <v>1074.9760000000001</v>
      </c>
      <c r="V863" s="2" t="s">
        <v>42</v>
      </c>
      <c r="W863" s="2">
        <v>2014</v>
      </c>
      <c r="X863" s="2"/>
    </row>
    <row r="864" spans="1:24" ht="63.75" outlineLevel="1" x14ac:dyDescent="0.25">
      <c r="A864" s="2" t="s">
        <v>2725</v>
      </c>
      <c r="B864" s="3" t="s">
        <v>27</v>
      </c>
      <c r="C864" s="10" t="s">
        <v>2358</v>
      </c>
      <c r="D864" s="10" t="s">
        <v>3690</v>
      </c>
      <c r="E864" s="10" t="s">
        <v>519</v>
      </c>
      <c r="F864" s="10" t="s">
        <v>610</v>
      </c>
      <c r="G864" s="2" t="s">
        <v>350</v>
      </c>
      <c r="H864" s="4">
        <v>0</v>
      </c>
      <c r="I864" s="2">
        <v>710000000</v>
      </c>
      <c r="J864" s="2" t="s">
        <v>11537</v>
      </c>
      <c r="K864" s="14" t="s">
        <v>1128</v>
      </c>
      <c r="L864" s="5" t="s">
        <v>2170</v>
      </c>
      <c r="M864" s="2" t="s">
        <v>32</v>
      </c>
      <c r="N864" s="2" t="s">
        <v>453</v>
      </c>
      <c r="O864" s="15" t="s">
        <v>61</v>
      </c>
      <c r="P864" s="36" t="s">
        <v>40</v>
      </c>
      <c r="Q864" s="2" t="s">
        <v>41</v>
      </c>
      <c r="R864" s="5">
        <v>4</v>
      </c>
      <c r="S864" s="9">
        <v>361.61</v>
      </c>
      <c r="T864" s="9">
        <f t="shared" si="51"/>
        <v>1446.44</v>
      </c>
      <c r="U864" s="9">
        <f t="shared" si="50"/>
        <v>1620.0128000000002</v>
      </c>
      <c r="V864" s="2" t="s">
        <v>42</v>
      </c>
      <c r="W864" s="2">
        <v>2014</v>
      </c>
      <c r="X864" s="2"/>
    </row>
    <row r="865" spans="1:24" ht="63.75" outlineLevel="1" x14ac:dyDescent="0.25">
      <c r="A865" s="2" t="s">
        <v>2726</v>
      </c>
      <c r="B865" s="3" t="s">
        <v>27</v>
      </c>
      <c r="C865" s="10" t="s">
        <v>2358</v>
      </c>
      <c r="D865" s="10" t="s">
        <v>3690</v>
      </c>
      <c r="E865" s="10" t="s">
        <v>519</v>
      </c>
      <c r="F865" s="5" t="s">
        <v>2397</v>
      </c>
      <c r="G865" s="2" t="s">
        <v>350</v>
      </c>
      <c r="H865" s="4">
        <v>0</v>
      </c>
      <c r="I865" s="2">
        <v>710000000</v>
      </c>
      <c r="J865" s="2" t="s">
        <v>11537</v>
      </c>
      <c r="K865" s="14" t="s">
        <v>1128</v>
      </c>
      <c r="L865" s="5" t="s">
        <v>2170</v>
      </c>
      <c r="M865" s="2" t="s">
        <v>32</v>
      </c>
      <c r="N865" s="2" t="s">
        <v>453</v>
      </c>
      <c r="O865" s="15" t="s">
        <v>61</v>
      </c>
      <c r="P865" s="36" t="s">
        <v>40</v>
      </c>
      <c r="Q865" s="2" t="s">
        <v>41</v>
      </c>
      <c r="R865" s="5">
        <v>20</v>
      </c>
      <c r="S865" s="9">
        <v>14.29</v>
      </c>
      <c r="T865" s="9">
        <f t="shared" si="51"/>
        <v>285.79999999999995</v>
      </c>
      <c r="U865" s="9">
        <f t="shared" si="50"/>
        <v>320.096</v>
      </c>
      <c r="V865" s="2" t="s">
        <v>42</v>
      </c>
      <c r="W865" s="2">
        <v>2014</v>
      </c>
      <c r="X865" s="2"/>
    </row>
    <row r="866" spans="1:24" ht="63.75" outlineLevel="1" x14ac:dyDescent="0.25">
      <c r="A866" s="2" t="s">
        <v>2727</v>
      </c>
      <c r="B866" s="3" t="s">
        <v>27</v>
      </c>
      <c r="C866" s="10" t="s">
        <v>2358</v>
      </c>
      <c r="D866" s="10" t="s">
        <v>3690</v>
      </c>
      <c r="E866" s="10" t="s">
        <v>519</v>
      </c>
      <c r="F866" s="5" t="s">
        <v>2398</v>
      </c>
      <c r="G866" s="2" t="s">
        <v>350</v>
      </c>
      <c r="H866" s="4">
        <v>0</v>
      </c>
      <c r="I866" s="2">
        <v>710000000</v>
      </c>
      <c r="J866" s="2" t="s">
        <v>11537</v>
      </c>
      <c r="K866" s="14" t="s">
        <v>1128</v>
      </c>
      <c r="L866" s="5" t="s">
        <v>2170</v>
      </c>
      <c r="M866" s="2" t="s">
        <v>32</v>
      </c>
      <c r="N866" s="2" t="s">
        <v>453</v>
      </c>
      <c r="O866" s="15" t="s">
        <v>61</v>
      </c>
      <c r="P866" s="36" t="s">
        <v>40</v>
      </c>
      <c r="Q866" s="5" t="s">
        <v>41</v>
      </c>
      <c r="R866" s="5">
        <v>44</v>
      </c>
      <c r="S866" s="9">
        <v>42.86</v>
      </c>
      <c r="T866" s="9">
        <f t="shared" si="51"/>
        <v>1885.84</v>
      </c>
      <c r="U866" s="9">
        <f t="shared" si="50"/>
        <v>2112.1408000000001</v>
      </c>
      <c r="V866" s="2" t="s">
        <v>42</v>
      </c>
      <c r="W866" s="2">
        <v>2014</v>
      </c>
      <c r="X866" s="2"/>
    </row>
    <row r="867" spans="1:24" ht="63.75" outlineLevel="1" x14ac:dyDescent="0.25">
      <c r="A867" s="2" t="s">
        <v>2728</v>
      </c>
      <c r="B867" s="3" t="s">
        <v>27</v>
      </c>
      <c r="C867" s="10" t="s">
        <v>2358</v>
      </c>
      <c r="D867" s="10" t="s">
        <v>3690</v>
      </c>
      <c r="E867" s="10" t="s">
        <v>519</v>
      </c>
      <c r="F867" s="5" t="s">
        <v>2400</v>
      </c>
      <c r="G867" s="2" t="s">
        <v>350</v>
      </c>
      <c r="H867" s="4">
        <v>0</v>
      </c>
      <c r="I867" s="2">
        <v>710000000</v>
      </c>
      <c r="J867" s="2" t="s">
        <v>11537</v>
      </c>
      <c r="K867" s="14" t="s">
        <v>1128</v>
      </c>
      <c r="L867" s="5" t="s">
        <v>2170</v>
      </c>
      <c r="M867" s="2" t="s">
        <v>32</v>
      </c>
      <c r="N867" s="2" t="s">
        <v>453</v>
      </c>
      <c r="O867" s="15" t="s">
        <v>61</v>
      </c>
      <c r="P867" s="36" t="s">
        <v>40</v>
      </c>
      <c r="Q867" s="2" t="s">
        <v>41</v>
      </c>
      <c r="R867" s="5">
        <v>15</v>
      </c>
      <c r="S867" s="9">
        <v>71.430000000000007</v>
      </c>
      <c r="T867" s="9">
        <f t="shared" si="51"/>
        <v>1071.45</v>
      </c>
      <c r="U867" s="9">
        <f t="shared" si="50"/>
        <v>1200.0240000000001</v>
      </c>
      <c r="V867" s="2" t="s">
        <v>42</v>
      </c>
      <c r="W867" s="2">
        <v>2014</v>
      </c>
      <c r="X867" s="2"/>
    </row>
    <row r="868" spans="1:24" ht="63.75" outlineLevel="1" x14ac:dyDescent="0.25">
      <c r="A868" s="2" t="s">
        <v>2729</v>
      </c>
      <c r="B868" s="3" t="s">
        <v>27</v>
      </c>
      <c r="C868" s="10" t="s">
        <v>2358</v>
      </c>
      <c r="D868" s="10" t="s">
        <v>3690</v>
      </c>
      <c r="E868" s="10" t="s">
        <v>519</v>
      </c>
      <c r="F868" s="5" t="s">
        <v>2402</v>
      </c>
      <c r="G868" s="2" t="s">
        <v>350</v>
      </c>
      <c r="H868" s="4">
        <v>0</v>
      </c>
      <c r="I868" s="2">
        <v>710000000</v>
      </c>
      <c r="J868" s="2" t="s">
        <v>11537</v>
      </c>
      <c r="K868" s="14" t="s">
        <v>1128</v>
      </c>
      <c r="L868" s="5" t="s">
        <v>2170</v>
      </c>
      <c r="M868" s="2" t="s">
        <v>32</v>
      </c>
      <c r="N868" s="2" t="s">
        <v>453</v>
      </c>
      <c r="O868" s="15" t="s">
        <v>61</v>
      </c>
      <c r="P868" s="36" t="s">
        <v>40</v>
      </c>
      <c r="Q868" s="2" t="s">
        <v>41</v>
      </c>
      <c r="R868" s="5">
        <v>44</v>
      </c>
      <c r="S868" s="9">
        <v>129.46</v>
      </c>
      <c r="T868" s="9">
        <f t="shared" si="51"/>
        <v>5696.2400000000007</v>
      </c>
      <c r="U868" s="9">
        <f t="shared" si="50"/>
        <v>6379.7888000000012</v>
      </c>
      <c r="V868" s="2" t="s">
        <v>42</v>
      </c>
      <c r="W868" s="2">
        <v>2014</v>
      </c>
      <c r="X868" s="2"/>
    </row>
    <row r="869" spans="1:24" ht="63.75" outlineLevel="1" x14ac:dyDescent="0.25">
      <c r="A869" s="2" t="s">
        <v>2730</v>
      </c>
      <c r="B869" s="3" t="s">
        <v>27</v>
      </c>
      <c r="C869" s="10" t="s">
        <v>2358</v>
      </c>
      <c r="D869" s="10" t="s">
        <v>3690</v>
      </c>
      <c r="E869" s="10" t="s">
        <v>519</v>
      </c>
      <c r="F869" s="5" t="s">
        <v>2404</v>
      </c>
      <c r="G869" s="2" t="s">
        <v>350</v>
      </c>
      <c r="H869" s="4">
        <v>0</v>
      </c>
      <c r="I869" s="2">
        <v>710000000</v>
      </c>
      <c r="J869" s="2" t="s">
        <v>11537</v>
      </c>
      <c r="K869" s="14" t="s">
        <v>1128</v>
      </c>
      <c r="L869" s="5" t="s">
        <v>2170</v>
      </c>
      <c r="M869" s="2" t="s">
        <v>32</v>
      </c>
      <c r="N869" s="2" t="s">
        <v>453</v>
      </c>
      <c r="O869" s="15" t="s">
        <v>61</v>
      </c>
      <c r="P869" s="36" t="s">
        <v>40</v>
      </c>
      <c r="Q869" s="5" t="s">
        <v>41</v>
      </c>
      <c r="R869" s="5">
        <v>297</v>
      </c>
      <c r="S869" s="9">
        <v>535.71</v>
      </c>
      <c r="T869" s="9">
        <f t="shared" si="51"/>
        <v>159105.87000000002</v>
      </c>
      <c r="U869" s="9">
        <f t="shared" si="50"/>
        <v>178198.57440000004</v>
      </c>
      <c r="V869" s="2" t="s">
        <v>42</v>
      </c>
      <c r="W869" s="2">
        <v>2014</v>
      </c>
      <c r="X869" s="2"/>
    </row>
    <row r="870" spans="1:24" ht="63.75" outlineLevel="1" x14ac:dyDescent="0.25">
      <c r="A870" s="2" t="s">
        <v>2731</v>
      </c>
      <c r="B870" s="3" t="s">
        <v>27</v>
      </c>
      <c r="C870" s="10" t="s">
        <v>2358</v>
      </c>
      <c r="D870" s="10" t="s">
        <v>3690</v>
      </c>
      <c r="E870" s="10" t="s">
        <v>519</v>
      </c>
      <c r="F870" s="5" t="s">
        <v>2407</v>
      </c>
      <c r="G870" s="2" t="s">
        <v>350</v>
      </c>
      <c r="H870" s="4">
        <v>0</v>
      </c>
      <c r="I870" s="2">
        <v>710000000</v>
      </c>
      <c r="J870" s="2" t="s">
        <v>11537</v>
      </c>
      <c r="K870" s="14" t="s">
        <v>1128</v>
      </c>
      <c r="L870" s="5" t="s">
        <v>2170</v>
      </c>
      <c r="M870" s="2" t="s">
        <v>32</v>
      </c>
      <c r="N870" s="2" t="s">
        <v>453</v>
      </c>
      <c r="O870" s="15" t="s">
        <v>61</v>
      </c>
      <c r="P870" s="36" t="s">
        <v>498</v>
      </c>
      <c r="Q870" s="5" t="s">
        <v>2408</v>
      </c>
      <c r="R870" s="5">
        <v>30</v>
      </c>
      <c r="S870" s="9">
        <v>209.82</v>
      </c>
      <c r="T870" s="9">
        <f t="shared" si="51"/>
        <v>6294.5999999999995</v>
      </c>
      <c r="U870" s="9">
        <f t="shared" si="50"/>
        <v>7049.9520000000002</v>
      </c>
      <c r="V870" s="2" t="s">
        <v>42</v>
      </c>
      <c r="W870" s="2">
        <v>2014</v>
      </c>
      <c r="X870" s="2"/>
    </row>
    <row r="871" spans="1:24" ht="63.75" outlineLevel="1" x14ac:dyDescent="0.25">
      <c r="A871" s="2" t="s">
        <v>2732</v>
      </c>
      <c r="B871" s="3" t="s">
        <v>27</v>
      </c>
      <c r="C871" s="10" t="s">
        <v>2358</v>
      </c>
      <c r="D871" s="10" t="s">
        <v>3690</v>
      </c>
      <c r="E871" s="10" t="s">
        <v>519</v>
      </c>
      <c r="F871" s="5" t="s">
        <v>2409</v>
      </c>
      <c r="G871" s="2" t="s">
        <v>350</v>
      </c>
      <c r="H871" s="4">
        <v>0</v>
      </c>
      <c r="I871" s="2">
        <v>710000000</v>
      </c>
      <c r="J871" s="2" t="s">
        <v>11537</v>
      </c>
      <c r="K871" s="14" t="s">
        <v>1128</v>
      </c>
      <c r="L871" s="5" t="s">
        <v>2170</v>
      </c>
      <c r="M871" s="2" t="s">
        <v>32</v>
      </c>
      <c r="N871" s="2" t="s">
        <v>453</v>
      </c>
      <c r="O871" s="15" t="s">
        <v>61</v>
      </c>
      <c r="P871" s="36" t="s">
        <v>40</v>
      </c>
      <c r="Q871" s="2" t="s">
        <v>41</v>
      </c>
      <c r="R871" s="5">
        <v>200</v>
      </c>
      <c r="S871" s="9">
        <v>25.89</v>
      </c>
      <c r="T871" s="9">
        <f t="shared" si="51"/>
        <v>5178</v>
      </c>
      <c r="U871" s="9">
        <f t="shared" si="50"/>
        <v>5799.3600000000006</v>
      </c>
      <c r="V871" s="2" t="s">
        <v>42</v>
      </c>
      <c r="W871" s="2">
        <v>2014</v>
      </c>
      <c r="X871" s="2"/>
    </row>
    <row r="872" spans="1:24" ht="63.75" outlineLevel="1" x14ac:dyDescent="0.25">
      <c r="A872" s="2" t="s">
        <v>2733</v>
      </c>
      <c r="B872" s="3" t="s">
        <v>27</v>
      </c>
      <c r="C872" s="10" t="s">
        <v>2358</v>
      </c>
      <c r="D872" s="10" t="s">
        <v>3690</v>
      </c>
      <c r="E872" s="10" t="s">
        <v>519</v>
      </c>
      <c r="F872" s="5" t="s">
        <v>2412</v>
      </c>
      <c r="G872" s="2" t="s">
        <v>350</v>
      </c>
      <c r="H872" s="4">
        <v>0</v>
      </c>
      <c r="I872" s="2">
        <v>710000000</v>
      </c>
      <c r="J872" s="2" t="s">
        <v>11537</v>
      </c>
      <c r="K872" s="14" t="s">
        <v>1128</v>
      </c>
      <c r="L872" s="5" t="s">
        <v>2170</v>
      </c>
      <c r="M872" s="2" t="s">
        <v>32</v>
      </c>
      <c r="N872" s="2" t="s">
        <v>453</v>
      </c>
      <c r="O872" s="15" t="s">
        <v>61</v>
      </c>
      <c r="P872" s="36" t="s">
        <v>40</v>
      </c>
      <c r="Q872" s="2" t="s">
        <v>41</v>
      </c>
      <c r="R872" s="5">
        <v>200</v>
      </c>
      <c r="S872" s="9">
        <v>4.46</v>
      </c>
      <c r="T872" s="9">
        <f t="shared" si="51"/>
        <v>892</v>
      </c>
      <c r="U872" s="9">
        <f t="shared" si="50"/>
        <v>999.04000000000008</v>
      </c>
      <c r="V872" s="2" t="s">
        <v>42</v>
      </c>
      <c r="W872" s="2">
        <v>2014</v>
      </c>
      <c r="X872" s="2"/>
    </row>
    <row r="873" spans="1:24" ht="63.75" outlineLevel="1" x14ac:dyDescent="0.25">
      <c r="A873" s="2" t="s">
        <v>2734</v>
      </c>
      <c r="B873" s="3" t="s">
        <v>27</v>
      </c>
      <c r="C873" s="10" t="s">
        <v>2358</v>
      </c>
      <c r="D873" s="10" t="s">
        <v>3690</v>
      </c>
      <c r="E873" s="10" t="s">
        <v>519</v>
      </c>
      <c r="F873" s="5" t="s">
        <v>2415</v>
      </c>
      <c r="G873" s="2" t="s">
        <v>350</v>
      </c>
      <c r="H873" s="4">
        <v>0</v>
      </c>
      <c r="I873" s="2">
        <v>710000000</v>
      </c>
      <c r="J873" s="2" t="s">
        <v>11537</v>
      </c>
      <c r="K873" s="14" t="s">
        <v>1128</v>
      </c>
      <c r="L873" s="5" t="s">
        <v>2170</v>
      </c>
      <c r="M873" s="2" t="s">
        <v>32</v>
      </c>
      <c r="N873" s="2" t="s">
        <v>453</v>
      </c>
      <c r="O873" s="15" t="s">
        <v>61</v>
      </c>
      <c r="P873" s="36" t="s">
        <v>40</v>
      </c>
      <c r="Q873" s="2" t="s">
        <v>41</v>
      </c>
      <c r="R873" s="5">
        <v>860</v>
      </c>
      <c r="S873" s="9">
        <v>5.36</v>
      </c>
      <c r="T873" s="9">
        <f t="shared" si="51"/>
        <v>4609.6000000000004</v>
      </c>
      <c r="U873" s="9">
        <f t="shared" si="50"/>
        <v>5162.7520000000013</v>
      </c>
      <c r="V873" s="2" t="s">
        <v>42</v>
      </c>
      <c r="W873" s="2">
        <v>2014</v>
      </c>
      <c r="X873" s="2"/>
    </row>
    <row r="874" spans="1:24" ht="63.75" outlineLevel="1" x14ac:dyDescent="0.25">
      <c r="A874" s="2" t="s">
        <v>2735</v>
      </c>
      <c r="B874" s="3" t="s">
        <v>27</v>
      </c>
      <c r="C874" s="10" t="s">
        <v>2358</v>
      </c>
      <c r="D874" s="10" t="s">
        <v>3690</v>
      </c>
      <c r="E874" s="10" t="s">
        <v>519</v>
      </c>
      <c r="F874" s="5" t="s">
        <v>2417</v>
      </c>
      <c r="G874" s="10" t="s">
        <v>343</v>
      </c>
      <c r="H874" s="4">
        <v>0</v>
      </c>
      <c r="I874" s="2">
        <v>710000000</v>
      </c>
      <c r="J874" s="2" t="s">
        <v>11537</v>
      </c>
      <c r="K874" s="14" t="s">
        <v>1128</v>
      </c>
      <c r="L874" s="5" t="s">
        <v>2170</v>
      </c>
      <c r="M874" s="2" t="s">
        <v>32</v>
      </c>
      <c r="N874" s="2" t="s">
        <v>453</v>
      </c>
      <c r="O874" s="15" t="s">
        <v>61</v>
      </c>
      <c r="P874" s="36" t="s">
        <v>40</v>
      </c>
      <c r="Q874" s="2" t="s">
        <v>41</v>
      </c>
      <c r="R874" s="5">
        <v>3</v>
      </c>
      <c r="S874" s="9">
        <v>75.89</v>
      </c>
      <c r="T874" s="9">
        <f t="shared" si="51"/>
        <v>227.67000000000002</v>
      </c>
      <c r="U874" s="9">
        <f t="shared" si="50"/>
        <v>254.99040000000005</v>
      </c>
      <c r="V874" s="2" t="s">
        <v>42</v>
      </c>
      <c r="W874" s="2">
        <v>2014</v>
      </c>
      <c r="X874" s="2"/>
    </row>
    <row r="875" spans="1:24" ht="63.75" outlineLevel="1" x14ac:dyDescent="0.25">
      <c r="A875" s="2" t="s">
        <v>2736</v>
      </c>
      <c r="B875" s="3" t="s">
        <v>27</v>
      </c>
      <c r="C875" s="10" t="s">
        <v>2358</v>
      </c>
      <c r="D875" s="10" t="s">
        <v>3690</v>
      </c>
      <c r="E875" s="10" t="s">
        <v>519</v>
      </c>
      <c r="F875" s="5" t="s">
        <v>2418</v>
      </c>
      <c r="G875" s="2" t="s">
        <v>350</v>
      </c>
      <c r="H875" s="4">
        <v>0</v>
      </c>
      <c r="I875" s="2">
        <v>710000000</v>
      </c>
      <c r="J875" s="2" t="s">
        <v>11537</v>
      </c>
      <c r="K875" s="14" t="s">
        <v>1128</v>
      </c>
      <c r="L875" s="5" t="s">
        <v>2170</v>
      </c>
      <c r="M875" s="2" t="s">
        <v>32</v>
      </c>
      <c r="N875" s="2" t="s">
        <v>453</v>
      </c>
      <c r="O875" s="15" t="s">
        <v>61</v>
      </c>
      <c r="P875" s="36" t="s">
        <v>40</v>
      </c>
      <c r="Q875" s="2" t="s">
        <v>41</v>
      </c>
      <c r="R875" s="5">
        <v>3</v>
      </c>
      <c r="S875" s="9">
        <v>31.25</v>
      </c>
      <c r="T875" s="9">
        <f t="shared" si="51"/>
        <v>93.75</v>
      </c>
      <c r="U875" s="9">
        <f t="shared" si="50"/>
        <v>105.00000000000001</v>
      </c>
      <c r="V875" s="2" t="s">
        <v>42</v>
      </c>
      <c r="W875" s="2">
        <v>2014</v>
      </c>
      <c r="X875" s="2"/>
    </row>
    <row r="876" spans="1:24" ht="63.75" outlineLevel="1" x14ac:dyDescent="0.25">
      <c r="A876" s="2" t="s">
        <v>2737</v>
      </c>
      <c r="B876" s="3" t="s">
        <v>27</v>
      </c>
      <c r="C876" s="10" t="s">
        <v>2358</v>
      </c>
      <c r="D876" s="10" t="s">
        <v>3690</v>
      </c>
      <c r="E876" s="10" t="s">
        <v>519</v>
      </c>
      <c r="F876" s="5" t="s">
        <v>2420</v>
      </c>
      <c r="G876" s="2" t="s">
        <v>350</v>
      </c>
      <c r="H876" s="4">
        <v>100</v>
      </c>
      <c r="I876" s="2">
        <v>710000000</v>
      </c>
      <c r="J876" s="2" t="s">
        <v>11537</v>
      </c>
      <c r="K876" s="14" t="s">
        <v>1128</v>
      </c>
      <c r="L876" s="5" t="s">
        <v>2170</v>
      </c>
      <c r="M876" s="2" t="s">
        <v>32</v>
      </c>
      <c r="N876" s="2" t="s">
        <v>453</v>
      </c>
      <c r="O876" s="15" t="s">
        <v>61</v>
      </c>
      <c r="P876" s="36" t="s">
        <v>40</v>
      </c>
      <c r="Q876" s="2" t="s">
        <v>41</v>
      </c>
      <c r="R876" s="5">
        <v>14</v>
      </c>
      <c r="S876" s="9">
        <v>133.93</v>
      </c>
      <c r="T876" s="9">
        <f t="shared" si="51"/>
        <v>1875.02</v>
      </c>
      <c r="U876" s="9">
        <f t="shared" si="50"/>
        <v>2100.0224000000003</v>
      </c>
      <c r="V876" s="2" t="s">
        <v>42</v>
      </c>
      <c r="W876" s="2">
        <v>2014</v>
      </c>
      <c r="X876" s="2"/>
    </row>
    <row r="877" spans="1:24" ht="63.75" outlineLevel="1" x14ac:dyDescent="0.25">
      <c r="A877" s="2" t="s">
        <v>2738</v>
      </c>
      <c r="B877" s="3" t="s">
        <v>27</v>
      </c>
      <c r="C877" s="10" t="s">
        <v>2358</v>
      </c>
      <c r="D877" s="10" t="s">
        <v>3690</v>
      </c>
      <c r="E877" s="10" t="s">
        <v>519</v>
      </c>
      <c r="F877" s="5" t="s">
        <v>2422</v>
      </c>
      <c r="G877" s="2" t="s">
        <v>350</v>
      </c>
      <c r="H877" s="4">
        <v>0</v>
      </c>
      <c r="I877" s="2">
        <v>710000000</v>
      </c>
      <c r="J877" s="2" t="s">
        <v>11537</v>
      </c>
      <c r="K877" s="14" t="s">
        <v>1128</v>
      </c>
      <c r="L877" s="5" t="s">
        <v>2170</v>
      </c>
      <c r="M877" s="2" t="s">
        <v>32</v>
      </c>
      <c r="N877" s="2" t="s">
        <v>453</v>
      </c>
      <c r="O877" s="15" t="s">
        <v>61</v>
      </c>
      <c r="P877" s="36" t="s">
        <v>40</v>
      </c>
      <c r="Q877" s="2" t="s">
        <v>41</v>
      </c>
      <c r="R877" s="5">
        <v>10</v>
      </c>
      <c r="S877" s="9">
        <v>21.43</v>
      </c>
      <c r="T877" s="9">
        <f t="shared" si="51"/>
        <v>214.3</v>
      </c>
      <c r="U877" s="9">
        <f t="shared" si="50"/>
        <v>240.01600000000005</v>
      </c>
      <c r="V877" s="2" t="s">
        <v>42</v>
      </c>
      <c r="W877" s="2">
        <v>2014</v>
      </c>
      <c r="X877" s="2"/>
    </row>
    <row r="878" spans="1:24" ht="63.75" outlineLevel="1" x14ac:dyDescent="0.25">
      <c r="A878" s="2" t="s">
        <v>2739</v>
      </c>
      <c r="B878" s="3" t="s">
        <v>27</v>
      </c>
      <c r="C878" s="10" t="s">
        <v>2358</v>
      </c>
      <c r="D878" s="10" t="s">
        <v>3690</v>
      </c>
      <c r="E878" s="10" t="s">
        <v>519</v>
      </c>
      <c r="F878" s="5" t="s">
        <v>2423</v>
      </c>
      <c r="G878" s="2" t="s">
        <v>350</v>
      </c>
      <c r="H878" s="4">
        <v>0</v>
      </c>
      <c r="I878" s="2">
        <v>710000000</v>
      </c>
      <c r="J878" s="2" t="s">
        <v>11537</v>
      </c>
      <c r="K878" s="14" t="s">
        <v>1128</v>
      </c>
      <c r="L878" s="5" t="s">
        <v>2170</v>
      </c>
      <c r="M878" s="2" t="s">
        <v>32</v>
      </c>
      <c r="N878" s="2" t="s">
        <v>453</v>
      </c>
      <c r="O878" s="15" t="s">
        <v>61</v>
      </c>
      <c r="P878" s="36" t="s">
        <v>40</v>
      </c>
      <c r="Q878" s="2" t="s">
        <v>41</v>
      </c>
      <c r="R878" s="5">
        <v>43</v>
      </c>
      <c r="S878" s="9">
        <v>44.64</v>
      </c>
      <c r="T878" s="9">
        <f t="shared" si="51"/>
        <v>1919.52</v>
      </c>
      <c r="U878" s="9">
        <f t="shared" si="50"/>
        <v>2149.8624</v>
      </c>
      <c r="V878" s="2" t="s">
        <v>42</v>
      </c>
      <c r="W878" s="2">
        <v>2014</v>
      </c>
      <c r="X878" s="2"/>
    </row>
    <row r="879" spans="1:24" ht="63.75" outlineLevel="1" x14ac:dyDescent="0.25">
      <c r="A879" s="2" t="s">
        <v>9120</v>
      </c>
      <c r="B879" s="3" t="s">
        <v>27</v>
      </c>
      <c r="C879" s="10" t="s">
        <v>2358</v>
      </c>
      <c r="D879" s="10" t="s">
        <v>3690</v>
      </c>
      <c r="E879" s="10" t="s">
        <v>519</v>
      </c>
      <c r="F879" s="5" t="s">
        <v>2425</v>
      </c>
      <c r="G879" s="2" t="s">
        <v>350</v>
      </c>
      <c r="H879" s="4">
        <v>0</v>
      </c>
      <c r="I879" s="2">
        <v>710000000</v>
      </c>
      <c r="J879" s="2" t="s">
        <v>11537</v>
      </c>
      <c r="K879" s="14" t="s">
        <v>1128</v>
      </c>
      <c r="L879" s="5" t="s">
        <v>2170</v>
      </c>
      <c r="M879" s="2" t="s">
        <v>32</v>
      </c>
      <c r="N879" s="2" t="s">
        <v>453</v>
      </c>
      <c r="O879" s="15" t="s">
        <v>61</v>
      </c>
      <c r="P879" s="36" t="s">
        <v>40</v>
      </c>
      <c r="Q879" s="2" t="s">
        <v>41</v>
      </c>
      <c r="R879" s="5">
        <v>2</v>
      </c>
      <c r="S879" s="9">
        <v>145.54</v>
      </c>
      <c r="T879" s="9">
        <f t="shared" si="51"/>
        <v>291.08</v>
      </c>
      <c r="U879" s="9">
        <f t="shared" si="50"/>
        <v>326.00960000000003</v>
      </c>
      <c r="V879" s="2" t="s">
        <v>42</v>
      </c>
      <c r="W879" s="2">
        <v>2014</v>
      </c>
      <c r="X879" s="2"/>
    </row>
    <row r="880" spans="1:24" ht="63.75" outlineLevel="1" x14ac:dyDescent="0.25">
      <c r="A880" s="2" t="s">
        <v>2740</v>
      </c>
      <c r="B880" s="3" t="s">
        <v>27</v>
      </c>
      <c r="C880" s="43" t="s">
        <v>2426</v>
      </c>
      <c r="D880" s="5" t="s">
        <v>13250</v>
      </c>
      <c r="E880" s="5" t="s">
        <v>13251</v>
      </c>
      <c r="F880" s="5" t="s">
        <v>2427</v>
      </c>
      <c r="G880" s="2" t="s">
        <v>350</v>
      </c>
      <c r="H880" s="4">
        <v>0</v>
      </c>
      <c r="I880" s="2">
        <v>710000000</v>
      </c>
      <c r="J880" s="2" t="s">
        <v>11537</v>
      </c>
      <c r="K880" s="14" t="s">
        <v>1128</v>
      </c>
      <c r="L880" s="5" t="s">
        <v>2170</v>
      </c>
      <c r="M880" s="2" t="s">
        <v>32</v>
      </c>
      <c r="N880" s="2" t="s">
        <v>453</v>
      </c>
      <c r="O880" s="15" t="s">
        <v>61</v>
      </c>
      <c r="P880" s="36" t="s">
        <v>40</v>
      </c>
      <c r="Q880" s="2" t="s">
        <v>41</v>
      </c>
      <c r="R880" s="5">
        <v>54</v>
      </c>
      <c r="S880" s="9">
        <v>651.79</v>
      </c>
      <c r="T880" s="9">
        <f t="shared" si="51"/>
        <v>35196.659999999996</v>
      </c>
      <c r="U880" s="9">
        <f t="shared" si="50"/>
        <v>39420.2592</v>
      </c>
      <c r="V880" s="2" t="s">
        <v>42</v>
      </c>
      <c r="W880" s="2">
        <v>2014</v>
      </c>
      <c r="X880" s="2"/>
    </row>
    <row r="881" spans="1:25" ht="63.75" outlineLevel="1" x14ac:dyDescent="0.25">
      <c r="A881" s="2" t="s">
        <v>2741</v>
      </c>
      <c r="B881" s="3" t="s">
        <v>27</v>
      </c>
      <c r="C881" s="43" t="s">
        <v>1930</v>
      </c>
      <c r="D881" s="10" t="s">
        <v>1932</v>
      </c>
      <c r="E881" s="10" t="s">
        <v>1931</v>
      </c>
      <c r="F881" s="5"/>
      <c r="G881" s="2" t="s">
        <v>29</v>
      </c>
      <c r="H881" s="4">
        <v>100</v>
      </c>
      <c r="I881" s="2">
        <v>710000000</v>
      </c>
      <c r="J881" s="2" t="s">
        <v>11537</v>
      </c>
      <c r="K881" s="14" t="s">
        <v>1128</v>
      </c>
      <c r="L881" s="5" t="s">
        <v>2170</v>
      </c>
      <c r="M881" s="2" t="s">
        <v>32</v>
      </c>
      <c r="N881" s="2" t="s">
        <v>453</v>
      </c>
      <c r="O881" s="15" t="s">
        <v>61</v>
      </c>
      <c r="P881" s="36" t="s">
        <v>1837</v>
      </c>
      <c r="Q881" s="2" t="s">
        <v>1838</v>
      </c>
      <c r="R881" s="5">
        <v>19</v>
      </c>
      <c r="S881" s="9">
        <v>1500</v>
      </c>
      <c r="T881" s="9">
        <v>0</v>
      </c>
      <c r="U881" s="9">
        <f>T881*1.12</f>
        <v>0</v>
      </c>
      <c r="V881" s="2" t="s">
        <v>42</v>
      </c>
      <c r="W881" s="2">
        <v>2014</v>
      </c>
      <c r="X881" s="2"/>
    </row>
    <row r="882" spans="1:25" s="273" customFormat="1" ht="51" x14ac:dyDescent="0.25">
      <c r="A882" s="276" t="s">
        <v>13547</v>
      </c>
      <c r="B882" s="238" t="s">
        <v>27</v>
      </c>
      <c r="C882" s="280" t="s">
        <v>1930</v>
      </c>
      <c r="D882" s="275" t="s">
        <v>1932</v>
      </c>
      <c r="E882" s="275" t="s">
        <v>1931</v>
      </c>
      <c r="F882" s="274"/>
      <c r="G882" s="276" t="s">
        <v>29</v>
      </c>
      <c r="H882" s="281">
        <v>100</v>
      </c>
      <c r="I882" s="276">
        <v>710000000</v>
      </c>
      <c r="J882" s="276" t="s">
        <v>1075</v>
      </c>
      <c r="K882" s="248" t="s">
        <v>8555</v>
      </c>
      <c r="L882" s="274" t="s">
        <v>2170</v>
      </c>
      <c r="M882" s="276" t="s">
        <v>32</v>
      </c>
      <c r="N882" s="276" t="s">
        <v>10994</v>
      </c>
      <c r="O882" s="285">
        <v>0</v>
      </c>
      <c r="P882" s="279" t="s">
        <v>1837</v>
      </c>
      <c r="Q882" s="276" t="s">
        <v>1838</v>
      </c>
      <c r="R882" s="274">
        <v>19</v>
      </c>
      <c r="S882" s="278">
        <v>1500</v>
      </c>
      <c r="T882" s="278">
        <v>28500</v>
      </c>
      <c r="U882" s="278">
        <v>31920.000000000004</v>
      </c>
      <c r="V882" s="276" t="s">
        <v>42</v>
      </c>
      <c r="W882" s="276">
        <v>2014</v>
      </c>
      <c r="X882" s="276" t="s">
        <v>10795</v>
      </c>
      <c r="Y882" s="290"/>
    </row>
    <row r="883" spans="1:25" ht="140.25" outlineLevel="1" x14ac:dyDescent="0.25">
      <c r="A883" s="2" t="s">
        <v>2742</v>
      </c>
      <c r="B883" s="3" t="s">
        <v>27</v>
      </c>
      <c r="C883" s="43" t="s">
        <v>2429</v>
      </c>
      <c r="D883" s="5" t="s">
        <v>2430</v>
      </c>
      <c r="E883" s="5" t="s">
        <v>13249</v>
      </c>
      <c r="F883" s="5"/>
      <c r="G883" s="2" t="s">
        <v>350</v>
      </c>
      <c r="H883" s="4">
        <v>0</v>
      </c>
      <c r="I883" s="2">
        <v>710000000</v>
      </c>
      <c r="J883" s="2" t="s">
        <v>11537</v>
      </c>
      <c r="K883" s="14" t="s">
        <v>1128</v>
      </c>
      <c r="L883" s="5" t="s">
        <v>2170</v>
      </c>
      <c r="M883" s="2" t="s">
        <v>32</v>
      </c>
      <c r="N883" s="2" t="s">
        <v>453</v>
      </c>
      <c r="O883" s="15" t="s">
        <v>61</v>
      </c>
      <c r="P883" s="36" t="s">
        <v>40</v>
      </c>
      <c r="Q883" s="2" t="s">
        <v>41</v>
      </c>
      <c r="R883" s="5">
        <v>1</v>
      </c>
      <c r="S883" s="9">
        <v>3000</v>
      </c>
      <c r="T883" s="9">
        <v>0</v>
      </c>
      <c r="U883" s="9">
        <f>T883*1.12</f>
        <v>0</v>
      </c>
      <c r="V883" s="2" t="s">
        <v>42</v>
      </c>
      <c r="W883" s="2">
        <v>2014</v>
      </c>
      <c r="X883" s="2"/>
    </row>
    <row r="884" spans="1:25" s="273" customFormat="1" ht="75" customHeight="1" x14ac:dyDescent="0.25">
      <c r="A884" s="276" t="s">
        <v>13548</v>
      </c>
      <c r="B884" s="238" t="s">
        <v>27</v>
      </c>
      <c r="C884" s="280" t="s">
        <v>2429</v>
      </c>
      <c r="D884" s="274" t="s">
        <v>2430</v>
      </c>
      <c r="E884" s="293" t="s">
        <v>13249</v>
      </c>
      <c r="F884" s="274"/>
      <c r="G884" s="276" t="s">
        <v>29</v>
      </c>
      <c r="H884" s="281">
        <v>0</v>
      </c>
      <c r="I884" s="276">
        <v>710000000</v>
      </c>
      <c r="J884" s="276" t="s">
        <v>1075</v>
      </c>
      <c r="K884" s="248" t="s">
        <v>8555</v>
      </c>
      <c r="L884" s="274" t="s">
        <v>2170</v>
      </c>
      <c r="M884" s="276" t="s">
        <v>32</v>
      </c>
      <c r="N884" s="276" t="s">
        <v>10994</v>
      </c>
      <c r="O884" s="285">
        <v>0</v>
      </c>
      <c r="P884" s="279" t="s">
        <v>40</v>
      </c>
      <c r="Q884" s="276" t="s">
        <v>41</v>
      </c>
      <c r="R884" s="274">
        <v>1</v>
      </c>
      <c r="S884" s="278">
        <v>3000</v>
      </c>
      <c r="T884" s="278">
        <v>3000</v>
      </c>
      <c r="U884" s="278">
        <v>3360.0000000000005</v>
      </c>
      <c r="V884" s="276" t="s">
        <v>42</v>
      </c>
      <c r="W884" s="276">
        <v>2014</v>
      </c>
      <c r="X884" s="276" t="s">
        <v>11175</v>
      </c>
      <c r="Y884" s="290"/>
    </row>
    <row r="885" spans="1:25" ht="63.75" outlineLevel="1" x14ac:dyDescent="0.25">
      <c r="A885" s="2" t="s">
        <v>2743</v>
      </c>
      <c r="B885" s="3" t="s">
        <v>27</v>
      </c>
      <c r="C885" s="43" t="s">
        <v>724</v>
      </c>
      <c r="D885" s="5" t="s">
        <v>2431</v>
      </c>
      <c r="E885" s="5" t="s">
        <v>726</v>
      </c>
      <c r="F885" s="5"/>
      <c r="G885" s="2" t="s">
        <v>350</v>
      </c>
      <c r="H885" s="4">
        <v>0</v>
      </c>
      <c r="I885" s="2">
        <v>710000000</v>
      </c>
      <c r="J885" s="2" t="s">
        <v>11537</v>
      </c>
      <c r="K885" s="14" t="s">
        <v>1128</v>
      </c>
      <c r="L885" s="5" t="s">
        <v>2170</v>
      </c>
      <c r="M885" s="2" t="s">
        <v>32</v>
      </c>
      <c r="N885" s="2" t="s">
        <v>453</v>
      </c>
      <c r="O885" s="15" t="s">
        <v>61</v>
      </c>
      <c r="P885" s="36" t="s">
        <v>40</v>
      </c>
      <c r="Q885" s="2" t="s">
        <v>41</v>
      </c>
      <c r="R885" s="5">
        <v>16</v>
      </c>
      <c r="S885" s="9">
        <f>300/1.12</f>
        <v>267.85714285714283</v>
      </c>
      <c r="T885" s="9">
        <f>S885*R885</f>
        <v>4285.7142857142853</v>
      </c>
      <c r="U885" s="9">
        <f>T885*1.12</f>
        <v>4800</v>
      </c>
      <c r="V885" s="2" t="s">
        <v>42</v>
      </c>
      <c r="W885" s="2">
        <v>2014</v>
      </c>
      <c r="X885" s="2"/>
    </row>
    <row r="886" spans="1:25" ht="63.75" outlineLevel="1" x14ac:dyDescent="0.25">
      <c r="A886" s="2" t="s">
        <v>2744</v>
      </c>
      <c r="B886" s="3" t="s">
        <v>27</v>
      </c>
      <c r="C886" s="43" t="s">
        <v>2432</v>
      </c>
      <c r="D886" s="5" t="s">
        <v>13266</v>
      </c>
      <c r="E886" s="5" t="s">
        <v>13248</v>
      </c>
      <c r="F886" s="5"/>
      <c r="G886" s="2" t="s">
        <v>350</v>
      </c>
      <c r="H886" s="4">
        <v>0</v>
      </c>
      <c r="I886" s="2">
        <v>710000000</v>
      </c>
      <c r="J886" s="2" t="s">
        <v>11537</v>
      </c>
      <c r="K886" s="14" t="s">
        <v>1128</v>
      </c>
      <c r="L886" s="5" t="s">
        <v>2170</v>
      </c>
      <c r="M886" s="2" t="s">
        <v>32</v>
      </c>
      <c r="N886" s="2" t="s">
        <v>453</v>
      </c>
      <c r="O886" s="15" t="s">
        <v>61</v>
      </c>
      <c r="P886" s="36" t="s">
        <v>498</v>
      </c>
      <c r="Q886" s="5" t="s">
        <v>2408</v>
      </c>
      <c r="R886" s="5">
        <v>56</v>
      </c>
      <c r="S886" s="9">
        <f>275/1.12</f>
        <v>245.53571428571425</v>
      </c>
      <c r="T886" s="9">
        <f>S886*R886</f>
        <v>13749.999999999998</v>
      </c>
      <c r="U886" s="9">
        <f>T886*1.12</f>
        <v>15400</v>
      </c>
      <c r="V886" s="2" t="s">
        <v>42</v>
      </c>
      <c r="W886" s="2">
        <v>2014</v>
      </c>
      <c r="X886" s="2"/>
    </row>
    <row r="887" spans="1:25" ht="63.75" outlineLevel="1" x14ac:dyDescent="0.25">
      <c r="A887" s="2" t="s">
        <v>2745</v>
      </c>
      <c r="B887" s="3" t="s">
        <v>27</v>
      </c>
      <c r="C887" s="43" t="s">
        <v>2433</v>
      </c>
      <c r="D887" s="5" t="s">
        <v>5713</v>
      </c>
      <c r="E887" s="5" t="s">
        <v>5714</v>
      </c>
      <c r="F887" s="5"/>
      <c r="G887" s="2" t="s">
        <v>350</v>
      </c>
      <c r="H887" s="4">
        <v>0</v>
      </c>
      <c r="I887" s="2">
        <v>710000000</v>
      </c>
      <c r="J887" s="2" t="s">
        <v>11537</v>
      </c>
      <c r="K887" s="14" t="s">
        <v>1128</v>
      </c>
      <c r="L887" s="5" t="s">
        <v>2170</v>
      </c>
      <c r="M887" s="2" t="s">
        <v>32</v>
      </c>
      <c r="N887" s="2" t="s">
        <v>453</v>
      </c>
      <c r="O887" s="15" t="s">
        <v>61</v>
      </c>
      <c r="P887" s="36" t="s">
        <v>40</v>
      </c>
      <c r="Q887" s="2" t="s">
        <v>41</v>
      </c>
      <c r="R887" s="5">
        <v>24</v>
      </c>
      <c r="S887" s="9">
        <f>40/1.12</f>
        <v>35.714285714285708</v>
      </c>
      <c r="T887" s="9">
        <f>S887*R887</f>
        <v>857.142857142857</v>
      </c>
      <c r="U887" s="9">
        <f>T887*1.12</f>
        <v>959.99999999999989</v>
      </c>
      <c r="V887" s="2" t="s">
        <v>42</v>
      </c>
      <c r="W887" s="2">
        <v>2014</v>
      </c>
      <c r="X887" s="2"/>
    </row>
    <row r="888" spans="1:25" ht="63.75" outlineLevel="1" x14ac:dyDescent="0.25">
      <c r="A888" s="2" t="s">
        <v>2746</v>
      </c>
      <c r="B888" s="3" t="s">
        <v>27</v>
      </c>
      <c r="C888" s="43" t="s">
        <v>2311</v>
      </c>
      <c r="D888" s="5" t="s">
        <v>978</v>
      </c>
      <c r="E888" s="5" t="s">
        <v>978</v>
      </c>
      <c r="F888" s="5"/>
      <c r="G888" s="2" t="s">
        <v>350</v>
      </c>
      <c r="H888" s="4">
        <v>0</v>
      </c>
      <c r="I888" s="2">
        <v>710000000</v>
      </c>
      <c r="J888" s="2" t="s">
        <v>11537</v>
      </c>
      <c r="K888" s="14" t="s">
        <v>1128</v>
      </c>
      <c r="L888" s="5" t="s">
        <v>2170</v>
      </c>
      <c r="M888" s="2" t="s">
        <v>32</v>
      </c>
      <c r="N888" s="2" t="s">
        <v>453</v>
      </c>
      <c r="O888" s="15" t="s">
        <v>61</v>
      </c>
      <c r="P888" s="36" t="s">
        <v>34</v>
      </c>
      <c r="Q888" s="5" t="s">
        <v>35</v>
      </c>
      <c r="R888" s="5">
        <v>12</v>
      </c>
      <c r="S888" s="9">
        <f>780/1.12</f>
        <v>696.42857142857133</v>
      </c>
      <c r="T888" s="9">
        <f t="shared" ref="T888:T894" si="52">S888*R888</f>
        <v>8357.1428571428551</v>
      </c>
      <c r="U888" s="9">
        <f t="shared" ref="U888:U894" si="53">T888*1.12</f>
        <v>9359.9999999999982</v>
      </c>
      <c r="V888" s="2" t="s">
        <v>42</v>
      </c>
      <c r="W888" s="2">
        <v>2014</v>
      </c>
      <c r="X888" s="2"/>
    </row>
    <row r="889" spans="1:25" ht="63.75" outlineLevel="1" x14ac:dyDescent="0.25">
      <c r="A889" s="2" t="s">
        <v>2747</v>
      </c>
      <c r="B889" s="3" t="s">
        <v>27</v>
      </c>
      <c r="C889" s="43" t="s">
        <v>2313</v>
      </c>
      <c r="D889" s="5" t="s">
        <v>13247</v>
      </c>
      <c r="E889" s="5" t="s">
        <v>3707</v>
      </c>
      <c r="F889" s="5"/>
      <c r="G889" s="2" t="s">
        <v>350</v>
      </c>
      <c r="H889" s="4">
        <v>0</v>
      </c>
      <c r="I889" s="2">
        <v>710000000</v>
      </c>
      <c r="J889" s="2" t="s">
        <v>11537</v>
      </c>
      <c r="K889" s="14" t="s">
        <v>1128</v>
      </c>
      <c r="L889" s="5" t="s">
        <v>2170</v>
      </c>
      <c r="M889" s="2" t="s">
        <v>32</v>
      </c>
      <c r="N889" s="2" t="s">
        <v>453</v>
      </c>
      <c r="O889" s="15" t="s">
        <v>61</v>
      </c>
      <c r="P889" s="36" t="s">
        <v>945</v>
      </c>
      <c r="Q889" s="5" t="s">
        <v>3708</v>
      </c>
      <c r="R889" s="5">
        <v>12</v>
      </c>
      <c r="S889" s="9">
        <f>680/1.12</f>
        <v>607.14285714285711</v>
      </c>
      <c r="T889" s="9">
        <f t="shared" si="52"/>
        <v>7285.7142857142853</v>
      </c>
      <c r="U889" s="9">
        <f t="shared" si="53"/>
        <v>8160</v>
      </c>
      <c r="V889" s="2" t="s">
        <v>42</v>
      </c>
      <c r="W889" s="2">
        <v>2014</v>
      </c>
      <c r="X889" s="2"/>
    </row>
    <row r="890" spans="1:25" ht="63.75" outlineLevel="1" x14ac:dyDescent="0.25">
      <c r="A890" s="2" t="s">
        <v>2748</v>
      </c>
      <c r="B890" s="3" t="s">
        <v>27</v>
      </c>
      <c r="C890" s="43" t="s">
        <v>2315</v>
      </c>
      <c r="D890" s="5" t="s">
        <v>2434</v>
      </c>
      <c r="E890" s="5" t="s">
        <v>6125</v>
      </c>
      <c r="F890" s="5"/>
      <c r="G890" s="2" t="s">
        <v>350</v>
      </c>
      <c r="H890" s="4">
        <v>0</v>
      </c>
      <c r="I890" s="2">
        <v>710000000</v>
      </c>
      <c r="J890" s="2" t="s">
        <v>11537</v>
      </c>
      <c r="K890" s="14" t="s">
        <v>1128</v>
      </c>
      <c r="L890" s="5" t="s">
        <v>2170</v>
      </c>
      <c r="M890" s="2" t="s">
        <v>32</v>
      </c>
      <c r="N890" s="2" t="s">
        <v>453</v>
      </c>
      <c r="O890" s="15" t="s">
        <v>61</v>
      </c>
      <c r="P890" s="36" t="s">
        <v>40</v>
      </c>
      <c r="Q890" s="2" t="s">
        <v>41</v>
      </c>
      <c r="R890" s="5">
        <v>18</v>
      </c>
      <c r="S890" s="9">
        <f>650/1.12</f>
        <v>580.35714285714278</v>
      </c>
      <c r="T890" s="9">
        <f t="shared" si="52"/>
        <v>10446.428571428571</v>
      </c>
      <c r="U890" s="9">
        <f t="shared" si="53"/>
        <v>11700</v>
      </c>
      <c r="V890" s="2" t="s">
        <v>42</v>
      </c>
      <c r="W890" s="2">
        <v>2014</v>
      </c>
      <c r="X890" s="2"/>
    </row>
    <row r="891" spans="1:25" ht="63.75" outlineLevel="1" x14ac:dyDescent="0.25">
      <c r="A891" s="2" t="s">
        <v>2749</v>
      </c>
      <c r="B891" s="3" t="s">
        <v>27</v>
      </c>
      <c r="C891" s="43" t="s">
        <v>2317</v>
      </c>
      <c r="D891" s="5" t="s">
        <v>3716</v>
      </c>
      <c r="E891" s="5" t="s">
        <v>2318</v>
      </c>
      <c r="F891" s="5" t="s">
        <v>2318</v>
      </c>
      <c r="G891" s="2" t="s">
        <v>350</v>
      </c>
      <c r="H891" s="4">
        <v>0</v>
      </c>
      <c r="I891" s="2">
        <v>710000000</v>
      </c>
      <c r="J891" s="2" t="s">
        <v>11537</v>
      </c>
      <c r="K891" s="14" t="s">
        <v>1128</v>
      </c>
      <c r="L891" s="5" t="s">
        <v>2170</v>
      </c>
      <c r="M891" s="2" t="s">
        <v>32</v>
      </c>
      <c r="N891" s="2" t="s">
        <v>453</v>
      </c>
      <c r="O891" s="15" t="s">
        <v>61</v>
      </c>
      <c r="P891" s="36" t="s">
        <v>493</v>
      </c>
      <c r="Q891" s="5" t="s">
        <v>6051</v>
      </c>
      <c r="R891" s="5">
        <v>24</v>
      </c>
      <c r="S891" s="9">
        <f>120/1.12</f>
        <v>107.14285714285714</v>
      </c>
      <c r="T891" s="9">
        <f t="shared" si="52"/>
        <v>2571.4285714285716</v>
      </c>
      <c r="U891" s="9">
        <f t="shared" si="53"/>
        <v>2880.0000000000005</v>
      </c>
      <c r="V891" s="2" t="s">
        <v>42</v>
      </c>
      <c r="W891" s="2">
        <v>2014</v>
      </c>
      <c r="X891" s="2"/>
    </row>
    <row r="892" spans="1:25" ht="63.75" outlineLevel="1" x14ac:dyDescent="0.25">
      <c r="A892" s="2" t="s">
        <v>2750</v>
      </c>
      <c r="B892" s="3" t="s">
        <v>27</v>
      </c>
      <c r="C892" s="97" t="s">
        <v>2321</v>
      </c>
      <c r="D892" s="5" t="s">
        <v>2322</v>
      </c>
      <c r="E892" s="5" t="s">
        <v>5709</v>
      </c>
      <c r="F892" s="5"/>
      <c r="G892" s="2" t="s">
        <v>350</v>
      </c>
      <c r="H892" s="4">
        <v>0</v>
      </c>
      <c r="I892" s="2">
        <v>710000000</v>
      </c>
      <c r="J892" s="2" t="s">
        <v>11537</v>
      </c>
      <c r="K892" s="14" t="s">
        <v>1128</v>
      </c>
      <c r="L892" s="5" t="s">
        <v>2170</v>
      </c>
      <c r="M892" s="2" t="s">
        <v>32</v>
      </c>
      <c r="N892" s="2" t="s">
        <v>453</v>
      </c>
      <c r="O892" s="15" t="s">
        <v>61</v>
      </c>
      <c r="P892" s="36" t="s">
        <v>40</v>
      </c>
      <c r="Q892" s="2" t="s">
        <v>41</v>
      </c>
      <c r="R892" s="5">
        <v>35</v>
      </c>
      <c r="S892" s="9">
        <f>120/1.12</f>
        <v>107.14285714285714</v>
      </c>
      <c r="T892" s="9">
        <f t="shared" si="52"/>
        <v>3750</v>
      </c>
      <c r="U892" s="9">
        <f t="shared" si="53"/>
        <v>4200</v>
      </c>
      <c r="V892" s="2" t="s">
        <v>42</v>
      </c>
      <c r="W892" s="2">
        <v>2014</v>
      </c>
      <c r="X892" s="2"/>
    </row>
    <row r="893" spans="1:25" ht="63.75" outlineLevel="1" x14ac:dyDescent="0.25">
      <c r="A893" s="2" t="s">
        <v>2751</v>
      </c>
      <c r="B893" s="3" t="s">
        <v>27</v>
      </c>
      <c r="C893" s="43" t="s">
        <v>13246</v>
      </c>
      <c r="D893" s="5" t="s">
        <v>9099</v>
      </c>
      <c r="E893" s="5" t="s">
        <v>9100</v>
      </c>
      <c r="F893" s="5" t="s">
        <v>2327</v>
      </c>
      <c r="G893" s="2" t="s">
        <v>350</v>
      </c>
      <c r="H893" s="4">
        <v>0</v>
      </c>
      <c r="I893" s="2">
        <v>710000000</v>
      </c>
      <c r="J893" s="2" t="s">
        <v>11537</v>
      </c>
      <c r="K893" s="14" t="s">
        <v>1128</v>
      </c>
      <c r="L893" s="5" t="s">
        <v>2170</v>
      </c>
      <c r="M893" s="2" t="s">
        <v>32</v>
      </c>
      <c r="N893" s="2" t="s">
        <v>453</v>
      </c>
      <c r="O893" s="15" t="s">
        <v>61</v>
      </c>
      <c r="P893" s="36" t="s">
        <v>641</v>
      </c>
      <c r="Q893" s="5" t="s">
        <v>642</v>
      </c>
      <c r="R893" s="5">
        <v>12</v>
      </c>
      <c r="S893" s="9">
        <f>300/1.12</f>
        <v>267.85714285714283</v>
      </c>
      <c r="T893" s="9">
        <f t="shared" si="52"/>
        <v>3214.2857142857138</v>
      </c>
      <c r="U893" s="9">
        <f t="shared" si="53"/>
        <v>3599.9999999999995</v>
      </c>
      <c r="V893" s="2" t="s">
        <v>42</v>
      </c>
      <c r="W893" s="2">
        <v>2014</v>
      </c>
      <c r="X893" s="2"/>
    </row>
    <row r="894" spans="1:25" ht="63.75" outlineLevel="1" x14ac:dyDescent="0.25">
      <c r="A894" s="2" t="s">
        <v>2752</v>
      </c>
      <c r="B894" s="3" t="s">
        <v>27</v>
      </c>
      <c r="C894" s="43" t="s">
        <v>13246</v>
      </c>
      <c r="D894" s="5" t="s">
        <v>9099</v>
      </c>
      <c r="E894" s="5" t="s">
        <v>9100</v>
      </c>
      <c r="F894" s="5" t="s">
        <v>2328</v>
      </c>
      <c r="G894" s="2" t="s">
        <v>350</v>
      </c>
      <c r="H894" s="4">
        <v>0</v>
      </c>
      <c r="I894" s="2">
        <v>710000000</v>
      </c>
      <c r="J894" s="2" t="s">
        <v>11537</v>
      </c>
      <c r="K894" s="14" t="s">
        <v>1128</v>
      </c>
      <c r="L894" s="5" t="s">
        <v>2170</v>
      </c>
      <c r="M894" s="2" t="s">
        <v>32</v>
      </c>
      <c r="N894" s="2" t="s">
        <v>453</v>
      </c>
      <c r="O894" s="15" t="s">
        <v>61</v>
      </c>
      <c r="P894" s="36" t="s">
        <v>641</v>
      </c>
      <c r="Q894" s="5" t="s">
        <v>642</v>
      </c>
      <c r="R894" s="5">
        <v>24</v>
      </c>
      <c r="S894" s="9">
        <f>300/1.12</f>
        <v>267.85714285714283</v>
      </c>
      <c r="T894" s="9">
        <f t="shared" si="52"/>
        <v>6428.5714285714275</v>
      </c>
      <c r="U894" s="9">
        <f t="shared" si="53"/>
        <v>7199.9999999999991</v>
      </c>
      <c r="V894" s="2" t="s">
        <v>42</v>
      </c>
      <c r="W894" s="2">
        <v>2014</v>
      </c>
      <c r="X894" s="2"/>
    </row>
    <row r="895" spans="1:25" ht="63.75" outlineLevel="1" x14ac:dyDescent="0.25">
      <c r="A895" s="2" t="s">
        <v>2753</v>
      </c>
      <c r="B895" s="3" t="s">
        <v>27</v>
      </c>
      <c r="C895" s="43" t="s">
        <v>2319</v>
      </c>
      <c r="D895" s="5" t="s">
        <v>4964</v>
      </c>
      <c r="E895" s="5" t="s">
        <v>4965</v>
      </c>
      <c r="F895" s="5"/>
      <c r="G895" s="2" t="s">
        <v>350</v>
      </c>
      <c r="H895" s="4">
        <v>0</v>
      </c>
      <c r="I895" s="2">
        <v>710000000</v>
      </c>
      <c r="J895" s="2" t="s">
        <v>11537</v>
      </c>
      <c r="K895" s="14" t="s">
        <v>1128</v>
      </c>
      <c r="L895" s="5" t="s">
        <v>2170</v>
      </c>
      <c r="M895" s="2" t="s">
        <v>32</v>
      </c>
      <c r="N895" s="2" t="s">
        <v>453</v>
      </c>
      <c r="O895" s="15" t="s">
        <v>61</v>
      </c>
      <c r="P895" s="36" t="s">
        <v>945</v>
      </c>
      <c r="Q895" s="5" t="s">
        <v>3708</v>
      </c>
      <c r="R895" s="5">
        <v>24</v>
      </c>
      <c r="S895" s="9">
        <f>150/1.12</f>
        <v>133.92857142857142</v>
      </c>
      <c r="T895" s="9">
        <f>S895*R895</f>
        <v>3214.2857142857138</v>
      </c>
      <c r="U895" s="9">
        <f>T895*1.12</f>
        <v>3599.9999999999995</v>
      </c>
      <c r="V895" s="2" t="s">
        <v>42</v>
      </c>
      <c r="W895" s="2">
        <v>2014</v>
      </c>
      <c r="X895" s="2"/>
    </row>
    <row r="896" spans="1:25" ht="63.75" outlineLevel="1" x14ac:dyDescent="0.25">
      <c r="A896" s="2" t="s">
        <v>2754</v>
      </c>
      <c r="B896" s="3" t="s">
        <v>27</v>
      </c>
      <c r="C896" s="10" t="s">
        <v>1985</v>
      </c>
      <c r="D896" s="10" t="s">
        <v>6157</v>
      </c>
      <c r="E896" s="10" t="s">
        <v>1986</v>
      </c>
      <c r="F896" s="5" t="s">
        <v>2436</v>
      </c>
      <c r="G896" s="2" t="s">
        <v>350</v>
      </c>
      <c r="H896" s="4">
        <v>0</v>
      </c>
      <c r="I896" s="2">
        <v>710000000</v>
      </c>
      <c r="J896" s="2" t="s">
        <v>11537</v>
      </c>
      <c r="K896" s="14" t="s">
        <v>6189</v>
      </c>
      <c r="L896" s="5" t="s">
        <v>2170</v>
      </c>
      <c r="M896" s="2" t="s">
        <v>32</v>
      </c>
      <c r="N896" s="2" t="s">
        <v>453</v>
      </c>
      <c r="O896" s="15" t="s">
        <v>61</v>
      </c>
      <c r="P896" s="36" t="s">
        <v>40</v>
      </c>
      <c r="Q896" s="2" t="s">
        <v>41</v>
      </c>
      <c r="R896" s="5">
        <v>360</v>
      </c>
      <c r="S896" s="9">
        <v>892</v>
      </c>
      <c r="T896" s="9">
        <f>S896*R896</f>
        <v>321120</v>
      </c>
      <c r="U896" s="9">
        <f t="shared" ref="U896:U986" si="54">T896*1.12</f>
        <v>359654.40000000002</v>
      </c>
      <c r="V896" s="2" t="s">
        <v>42</v>
      </c>
      <c r="W896" s="2">
        <v>2014</v>
      </c>
      <c r="X896" s="2"/>
    </row>
    <row r="897" spans="1:24" ht="63.75" outlineLevel="1" x14ac:dyDescent="0.25">
      <c r="A897" s="2" t="s">
        <v>2755</v>
      </c>
      <c r="B897" s="3" t="s">
        <v>27</v>
      </c>
      <c r="C897" s="43" t="s">
        <v>2437</v>
      </c>
      <c r="D897" s="5" t="s">
        <v>2438</v>
      </c>
      <c r="E897" s="13" t="s">
        <v>7836</v>
      </c>
      <c r="F897" s="5"/>
      <c r="G897" s="2" t="s">
        <v>350</v>
      </c>
      <c r="H897" s="4">
        <v>0</v>
      </c>
      <c r="I897" s="2">
        <v>710000000</v>
      </c>
      <c r="J897" s="2" t="s">
        <v>11537</v>
      </c>
      <c r="K897" s="14" t="s">
        <v>1128</v>
      </c>
      <c r="L897" s="5" t="s">
        <v>1152</v>
      </c>
      <c r="M897" s="2" t="s">
        <v>32</v>
      </c>
      <c r="N897" s="2" t="s">
        <v>453</v>
      </c>
      <c r="O897" s="15" t="s">
        <v>61</v>
      </c>
      <c r="P897" s="36" t="s">
        <v>857</v>
      </c>
      <c r="Q897" s="5" t="s">
        <v>6191</v>
      </c>
      <c r="R897" s="5">
        <v>200</v>
      </c>
      <c r="S897" s="9">
        <v>1100</v>
      </c>
      <c r="T897" s="9">
        <f>S897*R897</f>
        <v>220000</v>
      </c>
      <c r="U897" s="9">
        <f t="shared" si="54"/>
        <v>246400.00000000003</v>
      </c>
      <c r="V897" s="2" t="s">
        <v>42</v>
      </c>
      <c r="W897" s="2">
        <v>2014</v>
      </c>
      <c r="X897" s="2"/>
    </row>
    <row r="898" spans="1:24" ht="63.75" outlineLevel="1" x14ac:dyDescent="0.25">
      <c r="A898" s="2" t="s">
        <v>2756</v>
      </c>
      <c r="B898" s="3" t="s">
        <v>27</v>
      </c>
      <c r="C898" s="42" t="s">
        <v>9042</v>
      </c>
      <c r="D898" s="5" t="s">
        <v>2439</v>
      </c>
      <c r="E898" s="13" t="s">
        <v>13245</v>
      </c>
      <c r="F898" s="5"/>
      <c r="G898" s="2" t="s">
        <v>350</v>
      </c>
      <c r="H898" s="4">
        <v>0</v>
      </c>
      <c r="I898" s="2">
        <v>710000000</v>
      </c>
      <c r="J898" s="2" t="s">
        <v>11537</v>
      </c>
      <c r="K898" s="14" t="s">
        <v>6014</v>
      </c>
      <c r="L898" s="5" t="s">
        <v>1152</v>
      </c>
      <c r="M898" s="2" t="s">
        <v>32</v>
      </c>
      <c r="N898" s="2" t="s">
        <v>453</v>
      </c>
      <c r="O898" s="15" t="s">
        <v>61</v>
      </c>
      <c r="P898" s="36" t="s">
        <v>641</v>
      </c>
      <c r="Q898" s="5" t="s">
        <v>642</v>
      </c>
      <c r="R898" s="5">
        <v>200</v>
      </c>
      <c r="S898" s="9">
        <v>850</v>
      </c>
      <c r="T898" s="9">
        <f t="shared" ref="T898:T946" si="55">S898*R898</f>
        <v>170000</v>
      </c>
      <c r="U898" s="9">
        <f t="shared" si="54"/>
        <v>190400.00000000003</v>
      </c>
      <c r="V898" s="2" t="s">
        <v>42</v>
      </c>
      <c r="W898" s="2">
        <v>2014</v>
      </c>
      <c r="X898" s="2"/>
    </row>
    <row r="899" spans="1:24" ht="63.75" outlineLevel="1" x14ac:dyDescent="0.25">
      <c r="A899" s="2" t="s">
        <v>2757</v>
      </c>
      <c r="B899" s="3" t="s">
        <v>27</v>
      </c>
      <c r="C899" s="43" t="s">
        <v>2440</v>
      </c>
      <c r="D899" s="5" t="s">
        <v>5608</v>
      </c>
      <c r="E899" s="13" t="s">
        <v>4939</v>
      </c>
      <c r="F899" s="13" t="s">
        <v>2441</v>
      </c>
      <c r="G899" s="2" t="s">
        <v>350</v>
      </c>
      <c r="H899" s="4">
        <v>0</v>
      </c>
      <c r="I899" s="2">
        <v>710000000</v>
      </c>
      <c r="J899" s="2" t="s">
        <v>11537</v>
      </c>
      <c r="K899" s="14" t="s">
        <v>6014</v>
      </c>
      <c r="L899" s="5" t="s">
        <v>1152</v>
      </c>
      <c r="M899" s="2" t="s">
        <v>32</v>
      </c>
      <c r="N899" s="2" t="s">
        <v>453</v>
      </c>
      <c r="O899" s="15" t="s">
        <v>61</v>
      </c>
      <c r="P899" s="36" t="s">
        <v>40</v>
      </c>
      <c r="Q899" s="2" t="s">
        <v>41</v>
      </c>
      <c r="R899" s="5">
        <v>2</v>
      </c>
      <c r="S899" s="9">
        <v>18000</v>
      </c>
      <c r="T899" s="9">
        <f t="shared" si="55"/>
        <v>36000</v>
      </c>
      <c r="U899" s="9">
        <f t="shared" si="54"/>
        <v>40320.000000000007</v>
      </c>
      <c r="V899" s="2" t="s">
        <v>42</v>
      </c>
      <c r="W899" s="2">
        <v>2014</v>
      </c>
      <c r="X899" s="2"/>
    </row>
    <row r="900" spans="1:24" ht="63.75" outlineLevel="1" x14ac:dyDescent="0.25">
      <c r="A900" s="2" t="s">
        <v>2758</v>
      </c>
      <c r="B900" s="3" t="s">
        <v>27</v>
      </c>
      <c r="C900" s="43" t="s">
        <v>2437</v>
      </c>
      <c r="D900" s="5" t="s">
        <v>2438</v>
      </c>
      <c r="E900" s="13" t="s">
        <v>7836</v>
      </c>
      <c r="F900" s="13" t="s">
        <v>2442</v>
      </c>
      <c r="G900" s="2" t="s">
        <v>350</v>
      </c>
      <c r="H900" s="4">
        <v>0</v>
      </c>
      <c r="I900" s="2">
        <v>710000000</v>
      </c>
      <c r="J900" s="2" t="s">
        <v>11537</v>
      </c>
      <c r="K900" s="14" t="s">
        <v>6014</v>
      </c>
      <c r="L900" s="5" t="s">
        <v>1152</v>
      </c>
      <c r="M900" s="2" t="s">
        <v>32</v>
      </c>
      <c r="N900" s="2" t="s">
        <v>453</v>
      </c>
      <c r="O900" s="15" t="s">
        <v>61</v>
      </c>
      <c r="P900" s="36" t="s">
        <v>641</v>
      </c>
      <c r="Q900" s="5" t="s">
        <v>642</v>
      </c>
      <c r="R900" s="5">
        <v>90</v>
      </c>
      <c r="S900" s="9">
        <v>1111</v>
      </c>
      <c r="T900" s="9">
        <f t="shared" si="55"/>
        <v>99990</v>
      </c>
      <c r="U900" s="9">
        <f t="shared" si="54"/>
        <v>111988.80000000002</v>
      </c>
      <c r="V900" s="2" t="s">
        <v>42</v>
      </c>
      <c r="W900" s="2">
        <v>2014</v>
      </c>
      <c r="X900" s="2"/>
    </row>
    <row r="901" spans="1:24" ht="63.75" outlineLevel="1" x14ac:dyDescent="0.25">
      <c r="A901" s="2" t="s">
        <v>3381</v>
      </c>
      <c r="B901" s="3" t="s">
        <v>27</v>
      </c>
      <c r="C901" s="42" t="s">
        <v>13242</v>
      </c>
      <c r="D901" s="13" t="s">
        <v>1745</v>
      </c>
      <c r="E901" s="13" t="s">
        <v>519</v>
      </c>
      <c r="F901" s="13" t="s">
        <v>2444</v>
      </c>
      <c r="G901" s="2" t="s">
        <v>350</v>
      </c>
      <c r="H901" s="4">
        <v>0</v>
      </c>
      <c r="I901" s="2">
        <v>710000000</v>
      </c>
      <c r="J901" s="2" t="s">
        <v>11537</v>
      </c>
      <c r="K901" s="14" t="s">
        <v>3766</v>
      </c>
      <c r="L901" s="5" t="s">
        <v>1152</v>
      </c>
      <c r="M901" s="2" t="s">
        <v>32</v>
      </c>
      <c r="N901" s="2" t="s">
        <v>453</v>
      </c>
      <c r="O901" s="15" t="s">
        <v>61</v>
      </c>
      <c r="P901" s="36" t="s">
        <v>40</v>
      </c>
      <c r="Q901" s="2" t="s">
        <v>41</v>
      </c>
      <c r="R901" s="5">
        <v>1</v>
      </c>
      <c r="S901" s="9">
        <v>235000</v>
      </c>
      <c r="T901" s="9">
        <f t="shared" si="55"/>
        <v>235000</v>
      </c>
      <c r="U901" s="9">
        <f t="shared" si="54"/>
        <v>263200</v>
      </c>
      <c r="V901" s="2" t="s">
        <v>42</v>
      </c>
      <c r="W901" s="2">
        <v>2014</v>
      </c>
      <c r="X901" s="2"/>
    </row>
    <row r="902" spans="1:24" ht="76.5" outlineLevel="1" x14ac:dyDescent="0.25">
      <c r="A902" s="2" t="s">
        <v>3382</v>
      </c>
      <c r="B902" s="3" t="s">
        <v>27</v>
      </c>
      <c r="C902" s="2" t="s">
        <v>9043</v>
      </c>
      <c r="D902" s="13" t="s">
        <v>13244</v>
      </c>
      <c r="E902" s="13" t="s">
        <v>13243</v>
      </c>
      <c r="F902" s="13" t="s">
        <v>2445</v>
      </c>
      <c r="G902" s="2" t="s">
        <v>350</v>
      </c>
      <c r="H902" s="4">
        <v>0</v>
      </c>
      <c r="I902" s="2">
        <v>710000000</v>
      </c>
      <c r="J902" s="2" t="s">
        <v>11537</v>
      </c>
      <c r="K902" s="14" t="s">
        <v>3766</v>
      </c>
      <c r="L902" s="5" t="s">
        <v>1152</v>
      </c>
      <c r="M902" s="2" t="s">
        <v>32</v>
      </c>
      <c r="N902" s="2" t="s">
        <v>453</v>
      </c>
      <c r="O902" s="15" t="s">
        <v>61</v>
      </c>
      <c r="P902" s="36" t="s">
        <v>40</v>
      </c>
      <c r="Q902" s="2" t="s">
        <v>41</v>
      </c>
      <c r="R902" s="5">
        <v>3</v>
      </c>
      <c r="S902" s="9">
        <v>25000</v>
      </c>
      <c r="T902" s="9">
        <f t="shared" si="55"/>
        <v>75000</v>
      </c>
      <c r="U902" s="9">
        <f t="shared" si="54"/>
        <v>84000.000000000015</v>
      </c>
      <c r="V902" s="2" t="s">
        <v>42</v>
      </c>
      <c r="W902" s="2">
        <v>2014</v>
      </c>
      <c r="X902" s="2"/>
    </row>
    <row r="903" spans="1:24" ht="63.75" outlineLevel="1" x14ac:dyDescent="0.25">
      <c r="A903" s="2" t="s">
        <v>3383</v>
      </c>
      <c r="B903" s="3" t="s">
        <v>27</v>
      </c>
      <c r="C903" s="42" t="s">
        <v>8072</v>
      </c>
      <c r="D903" s="13" t="s">
        <v>8073</v>
      </c>
      <c r="E903" s="13" t="s">
        <v>1740</v>
      </c>
      <c r="F903" s="5"/>
      <c r="G903" s="2" t="s">
        <v>350</v>
      </c>
      <c r="H903" s="4">
        <v>0</v>
      </c>
      <c r="I903" s="2">
        <v>710000000</v>
      </c>
      <c r="J903" s="2" t="s">
        <v>11537</v>
      </c>
      <c r="K903" s="14" t="s">
        <v>3765</v>
      </c>
      <c r="L903" s="5" t="s">
        <v>1152</v>
      </c>
      <c r="M903" s="2" t="s">
        <v>32</v>
      </c>
      <c r="N903" s="2" t="s">
        <v>453</v>
      </c>
      <c r="O903" s="15" t="s">
        <v>61</v>
      </c>
      <c r="P903" s="36" t="s">
        <v>40</v>
      </c>
      <c r="Q903" s="2" t="s">
        <v>41</v>
      </c>
      <c r="R903" s="5">
        <v>5</v>
      </c>
      <c r="S903" s="9">
        <v>25000</v>
      </c>
      <c r="T903" s="9">
        <f t="shared" si="55"/>
        <v>125000</v>
      </c>
      <c r="U903" s="9">
        <f t="shared" si="54"/>
        <v>140000</v>
      </c>
      <c r="V903" s="2" t="s">
        <v>42</v>
      </c>
      <c r="W903" s="2">
        <v>2014</v>
      </c>
      <c r="X903" s="2"/>
    </row>
    <row r="904" spans="1:24" ht="63.75" outlineLevel="1" x14ac:dyDescent="0.25">
      <c r="A904" s="2" t="s">
        <v>3384</v>
      </c>
      <c r="B904" s="3" t="s">
        <v>27</v>
      </c>
      <c r="C904" s="42" t="s">
        <v>13242</v>
      </c>
      <c r="D904" s="13" t="s">
        <v>1745</v>
      </c>
      <c r="E904" s="13" t="s">
        <v>519</v>
      </c>
      <c r="F904" s="13" t="s">
        <v>2446</v>
      </c>
      <c r="G904" s="2" t="s">
        <v>350</v>
      </c>
      <c r="H904" s="4">
        <v>0</v>
      </c>
      <c r="I904" s="2">
        <v>710000000</v>
      </c>
      <c r="J904" s="2" t="s">
        <v>11537</v>
      </c>
      <c r="K904" s="14" t="s">
        <v>3766</v>
      </c>
      <c r="L904" s="5" t="s">
        <v>1152</v>
      </c>
      <c r="M904" s="2" t="s">
        <v>32</v>
      </c>
      <c r="N904" s="2" t="s">
        <v>453</v>
      </c>
      <c r="O904" s="15" t="s">
        <v>61</v>
      </c>
      <c r="P904" s="36" t="s">
        <v>40</v>
      </c>
      <c r="Q904" s="2" t="s">
        <v>41</v>
      </c>
      <c r="R904" s="5">
        <v>2</v>
      </c>
      <c r="S904" s="9">
        <v>30000</v>
      </c>
      <c r="T904" s="9">
        <f t="shared" si="55"/>
        <v>60000</v>
      </c>
      <c r="U904" s="9">
        <f t="shared" si="54"/>
        <v>67200</v>
      </c>
      <c r="V904" s="2" t="s">
        <v>42</v>
      </c>
      <c r="W904" s="2">
        <v>2014</v>
      </c>
      <c r="X904" s="2"/>
    </row>
    <row r="905" spans="1:24" ht="63.75" outlineLevel="1" x14ac:dyDescent="0.25">
      <c r="A905" s="2" t="s">
        <v>3385</v>
      </c>
      <c r="B905" s="3" t="s">
        <v>27</v>
      </c>
      <c r="C905" s="42" t="s">
        <v>2174</v>
      </c>
      <c r="D905" s="5" t="s">
        <v>2175</v>
      </c>
      <c r="E905" s="116" t="s">
        <v>12226</v>
      </c>
      <c r="F905" s="5" t="s">
        <v>2177</v>
      </c>
      <c r="G905" s="2" t="s">
        <v>350</v>
      </c>
      <c r="H905" s="4">
        <v>0</v>
      </c>
      <c r="I905" s="2">
        <v>710000000</v>
      </c>
      <c r="J905" s="2" t="s">
        <v>11537</v>
      </c>
      <c r="K905" s="14" t="s">
        <v>3766</v>
      </c>
      <c r="L905" s="5" t="s">
        <v>1152</v>
      </c>
      <c r="M905" s="2" t="s">
        <v>32</v>
      </c>
      <c r="N905" s="2" t="s">
        <v>453</v>
      </c>
      <c r="O905" s="15" t="s">
        <v>61</v>
      </c>
      <c r="P905" s="2">
        <v>112</v>
      </c>
      <c r="Q905" s="2" t="s">
        <v>751</v>
      </c>
      <c r="R905" s="5">
        <v>50</v>
      </c>
      <c r="S905" s="9">
        <f>500/1.12</f>
        <v>446.42857142857139</v>
      </c>
      <c r="T905" s="9">
        <v>0</v>
      </c>
      <c r="U905" s="9">
        <f t="shared" si="54"/>
        <v>0</v>
      </c>
      <c r="V905" s="2" t="s">
        <v>42</v>
      </c>
      <c r="W905" s="2">
        <v>2014</v>
      </c>
      <c r="X905" s="2"/>
    </row>
    <row r="906" spans="1:24" s="85" customFormat="1" ht="138.75" customHeight="1" outlineLevel="1" x14ac:dyDescent="0.25">
      <c r="A906" s="2" t="s">
        <v>12225</v>
      </c>
      <c r="B906" s="3" t="s">
        <v>27</v>
      </c>
      <c r="C906" s="42" t="s">
        <v>2174</v>
      </c>
      <c r="D906" s="5" t="s">
        <v>2175</v>
      </c>
      <c r="E906" s="116" t="s">
        <v>12226</v>
      </c>
      <c r="F906" s="5" t="s">
        <v>2177</v>
      </c>
      <c r="G906" s="2" t="s">
        <v>29</v>
      </c>
      <c r="H906" s="4">
        <v>0</v>
      </c>
      <c r="I906" s="2">
        <v>710000000</v>
      </c>
      <c r="J906" s="2" t="s">
        <v>11537</v>
      </c>
      <c r="K906" s="117" t="s">
        <v>11997</v>
      </c>
      <c r="L906" s="5" t="s">
        <v>1152</v>
      </c>
      <c r="M906" s="2" t="s">
        <v>32</v>
      </c>
      <c r="N906" s="2" t="s">
        <v>11021</v>
      </c>
      <c r="O906" s="15">
        <v>0</v>
      </c>
      <c r="P906" s="2">
        <v>112</v>
      </c>
      <c r="Q906" s="2" t="s">
        <v>751</v>
      </c>
      <c r="R906" s="5">
        <v>50</v>
      </c>
      <c r="S906" s="9">
        <f>500/1.12</f>
        <v>446.42857142857139</v>
      </c>
      <c r="T906" s="9">
        <f t="shared" si="55"/>
        <v>22321.428571428569</v>
      </c>
      <c r="U906" s="9">
        <f t="shared" si="54"/>
        <v>25000</v>
      </c>
      <c r="V906" s="2" t="s">
        <v>42</v>
      </c>
      <c r="W906" s="2">
        <v>2014</v>
      </c>
      <c r="X906" s="92" t="s">
        <v>12236</v>
      </c>
    </row>
    <row r="907" spans="1:24" ht="63.75" outlineLevel="1" x14ac:dyDescent="0.25">
      <c r="A907" s="2" t="s">
        <v>3386</v>
      </c>
      <c r="B907" s="3" t="s">
        <v>27</v>
      </c>
      <c r="C907" s="42" t="s">
        <v>2174</v>
      </c>
      <c r="D907" s="5" t="s">
        <v>2175</v>
      </c>
      <c r="E907" s="116" t="s">
        <v>12226</v>
      </c>
      <c r="F907" s="13" t="s">
        <v>2449</v>
      </c>
      <c r="G907" s="2" t="s">
        <v>350</v>
      </c>
      <c r="H907" s="4">
        <v>0</v>
      </c>
      <c r="I907" s="2">
        <v>710000000</v>
      </c>
      <c r="J907" s="2" t="s">
        <v>11537</v>
      </c>
      <c r="K907" s="14" t="s">
        <v>3766</v>
      </c>
      <c r="L907" s="5" t="s">
        <v>1152</v>
      </c>
      <c r="M907" s="2" t="s">
        <v>32</v>
      </c>
      <c r="N907" s="2" t="s">
        <v>453</v>
      </c>
      <c r="O907" s="15" t="s">
        <v>61</v>
      </c>
      <c r="P907" s="2">
        <v>112</v>
      </c>
      <c r="Q907" s="2" t="s">
        <v>751</v>
      </c>
      <c r="R907" s="5">
        <v>30</v>
      </c>
      <c r="S907" s="9">
        <v>350</v>
      </c>
      <c r="T907" s="9">
        <v>0</v>
      </c>
      <c r="U907" s="9">
        <f t="shared" si="54"/>
        <v>0</v>
      </c>
      <c r="V907" s="2" t="s">
        <v>42</v>
      </c>
      <c r="W907" s="2">
        <v>2014</v>
      </c>
      <c r="X907" s="2"/>
    </row>
    <row r="908" spans="1:24" s="85" customFormat="1" ht="63.75" outlineLevel="1" x14ac:dyDescent="0.25">
      <c r="A908" s="2" t="s">
        <v>12228</v>
      </c>
      <c r="B908" s="3" t="s">
        <v>27</v>
      </c>
      <c r="C908" s="19" t="s">
        <v>12229</v>
      </c>
      <c r="D908" s="13" t="s">
        <v>2448</v>
      </c>
      <c r="E908" s="13" t="s">
        <v>12230</v>
      </c>
      <c r="F908" s="5"/>
      <c r="G908" s="2" t="s">
        <v>29</v>
      </c>
      <c r="H908" s="4">
        <v>0</v>
      </c>
      <c r="I908" s="2">
        <v>710000000</v>
      </c>
      <c r="J908" s="2" t="s">
        <v>11537</v>
      </c>
      <c r="K908" s="117" t="s">
        <v>12227</v>
      </c>
      <c r="L908" s="5" t="s">
        <v>1152</v>
      </c>
      <c r="M908" s="2" t="s">
        <v>32</v>
      </c>
      <c r="N908" s="2" t="s">
        <v>11021</v>
      </c>
      <c r="O908" s="15">
        <v>0</v>
      </c>
      <c r="P908" s="2">
        <v>112</v>
      </c>
      <c r="Q908" s="2" t="s">
        <v>751</v>
      </c>
      <c r="R908" s="5">
        <v>30</v>
      </c>
      <c r="S908" s="9">
        <v>350</v>
      </c>
      <c r="T908" s="9">
        <f t="shared" si="55"/>
        <v>10500</v>
      </c>
      <c r="U908" s="9">
        <f t="shared" si="54"/>
        <v>11760.000000000002</v>
      </c>
      <c r="V908" s="2" t="s">
        <v>42</v>
      </c>
      <c r="W908" s="2">
        <v>2014</v>
      </c>
      <c r="X908" s="92" t="s">
        <v>12236</v>
      </c>
    </row>
    <row r="909" spans="1:24" ht="63.75" outlineLevel="1" x14ac:dyDescent="0.25">
      <c r="A909" s="2" t="s">
        <v>3387</v>
      </c>
      <c r="B909" s="3" t="s">
        <v>27</v>
      </c>
      <c r="C909" s="10" t="s">
        <v>1230</v>
      </c>
      <c r="D909" s="10" t="s">
        <v>1231</v>
      </c>
      <c r="E909" s="10" t="s">
        <v>1232</v>
      </c>
      <c r="F909" s="42" t="s">
        <v>1232</v>
      </c>
      <c r="G909" s="10" t="s">
        <v>343</v>
      </c>
      <c r="H909" s="4">
        <v>0</v>
      </c>
      <c r="I909" s="2">
        <v>710000000</v>
      </c>
      <c r="J909" s="2" t="s">
        <v>11537</v>
      </c>
      <c r="K909" s="14" t="s">
        <v>4988</v>
      </c>
      <c r="L909" s="5" t="s">
        <v>1152</v>
      </c>
      <c r="M909" s="2" t="s">
        <v>32</v>
      </c>
      <c r="N909" s="2" t="s">
        <v>453</v>
      </c>
      <c r="O909" s="15" t="s">
        <v>61</v>
      </c>
      <c r="P909" s="2">
        <v>168</v>
      </c>
      <c r="Q909" s="10" t="s">
        <v>1233</v>
      </c>
      <c r="R909" s="5">
        <v>1.05</v>
      </c>
      <c r="S909" s="9">
        <v>132000</v>
      </c>
      <c r="T909" s="9">
        <f t="shared" si="55"/>
        <v>138600</v>
      </c>
      <c r="U909" s="9">
        <f t="shared" si="54"/>
        <v>155232.00000000003</v>
      </c>
      <c r="V909" s="2" t="s">
        <v>42</v>
      </c>
      <c r="W909" s="2">
        <v>2014</v>
      </c>
      <c r="X909" s="2"/>
    </row>
    <row r="910" spans="1:24" ht="63.75" outlineLevel="1" x14ac:dyDescent="0.25">
      <c r="A910" s="2" t="s">
        <v>3388</v>
      </c>
      <c r="B910" s="3" t="s">
        <v>27</v>
      </c>
      <c r="C910" s="42" t="s">
        <v>13241</v>
      </c>
      <c r="D910" s="5" t="s">
        <v>13240</v>
      </c>
      <c r="E910" s="5" t="s">
        <v>13239</v>
      </c>
      <c r="F910" s="5" t="s">
        <v>2196</v>
      </c>
      <c r="G910" s="2" t="s">
        <v>350</v>
      </c>
      <c r="H910" s="4">
        <v>100</v>
      </c>
      <c r="I910" s="2">
        <v>710000000</v>
      </c>
      <c r="J910" s="2" t="s">
        <v>11537</v>
      </c>
      <c r="K910" s="14" t="s">
        <v>8555</v>
      </c>
      <c r="L910" s="5" t="s">
        <v>2170</v>
      </c>
      <c r="M910" s="2" t="s">
        <v>32</v>
      </c>
      <c r="N910" s="2" t="s">
        <v>453</v>
      </c>
      <c r="O910" s="15" t="s">
        <v>61</v>
      </c>
      <c r="P910" s="36" t="s">
        <v>40</v>
      </c>
      <c r="Q910" s="2" t="s">
        <v>41</v>
      </c>
      <c r="R910" s="5">
        <v>2000</v>
      </c>
      <c r="S910" s="9">
        <f>1.5/1.12</f>
        <v>1.3392857142857142</v>
      </c>
      <c r="T910" s="9">
        <f t="shared" si="55"/>
        <v>2678.5714285714284</v>
      </c>
      <c r="U910" s="9">
        <f t="shared" si="54"/>
        <v>3000</v>
      </c>
      <c r="V910" s="2" t="s">
        <v>42</v>
      </c>
      <c r="W910" s="2">
        <v>2014</v>
      </c>
      <c r="X910" s="2"/>
    </row>
    <row r="911" spans="1:24" ht="63.75" outlineLevel="1" x14ac:dyDescent="0.25">
      <c r="A911" s="2" t="s">
        <v>3389</v>
      </c>
      <c r="B911" s="3" t="s">
        <v>27</v>
      </c>
      <c r="C911" s="42" t="s">
        <v>13241</v>
      </c>
      <c r="D911" s="5" t="s">
        <v>13240</v>
      </c>
      <c r="E911" s="5" t="s">
        <v>13239</v>
      </c>
      <c r="F911" s="5" t="s">
        <v>2198</v>
      </c>
      <c r="G911" s="2" t="s">
        <v>350</v>
      </c>
      <c r="H911" s="4">
        <v>100</v>
      </c>
      <c r="I911" s="2">
        <v>710000000</v>
      </c>
      <c r="J911" s="2" t="s">
        <v>11537</v>
      </c>
      <c r="K911" s="14" t="s">
        <v>8555</v>
      </c>
      <c r="L911" s="5" t="s">
        <v>2170</v>
      </c>
      <c r="M911" s="2" t="s">
        <v>32</v>
      </c>
      <c r="N911" s="2" t="s">
        <v>453</v>
      </c>
      <c r="O911" s="15" t="s">
        <v>61</v>
      </c>
      <c r="P911" s="36" t="s">
        <v>40</v>
      </c>
      <c r="Q911" s="2" t="s">
        <v>41</v>
      </c>
      <c r="R911" s="5">
        <v>150</v>
      </c>
      <c r="S911" s="9">
        <v>7.1749999999999998</v>
      </c>
      <c r="T911" s="9">
        <f t="shared" si="55"/>
        <v>1076.25</v>
      </c>
      <c r="U911" s="9">
        <f t="shared" si="54"/>
        <v>1205.4000000000001</v>
      </c>
      <c r="V911" s="2" t="s">
        <v>42</v>
      </c>
      <c r="W911" s="2">
        <v>2014</v>
      </c>
      <c r="X911" s="2"/>
    </row>
    <row r="912" spans="1:24" ht="63.75" outlineLevel="1" x14ac:dyDescent="0.25">
      <c r="A912" s="2" t="s">
        <v>3390</v>
      </c>
      <c r="B912" s="3" t="s">
        <v>27</v>
      </c>
      <c r="C912" s="42" t="s">
        <v>13241</v>
      </c>
      <c r="D912" s="5" t="s">
        <v>13240</v>
      </c>
      <c r="E912" s="5" t="s">
        <v>13239</v>
      </c>
      <c r="F912" s="5" t="s">
        <v>2200</v>
      </c>
      <c r="G912" s="2" t="s">
        <v>350</v>
      </c>
      <c r="H912" s="4">
        <v>100</v>
      </c>
      <c r="I912" s="2">
        <v>710000000</v>
      </c>
      <c r="J912" s="2" t="s">
        <v>11537</v>
      </c>
      <c r="K912" s="14" t="s">
        <v>8555</v>
      </c>
      <c r="L912" s="5" t="s">
        <v>2170</v>
      </c>
      <c r="M912" s="2" t="s">
        <v>32</v>
      </c>
      <c r="N912" s="2" t="s">
        <v>453</v>
      </c>
      <c r="O912" s="15" t="s">
        <v>61</v>
      </c>
      <c r="P912" s="36" t="s">
        <v>40</v>
      </c>
      <c r="Q912" s="2" t="s">
        <v>41</v>
      </c>
      <c r="R912" s="5">
        <v>1</v>
      </c>
      <c r="S912" s="9">
        <f t="shared" ref="S912:S917" si="56">1700/1.12</f>
        <v>1517.8571428571427</v>
      </c>
      <c r="T912" s="9">
        <f t="shared" si="55"/>
        <v>1517.8571428571427</v>
      </c>
      <c r="U912" s="9">
        <f t="shared" si="54"/>
        <v>1700</v>
      </c>
      <c r="V912" s="2" t="s">
        <v>42</v>
      </c>
      <c r="W912" s="2">
        <v>2014</v>
      </c>
      <c r="X912" s="2"/>
    </row>
    <row r="913" spans="1:25" ht="63.75" outlineLevel="1" x14ac:dyDescent="0.25">
      <c r="A913" s="2" t="s">
        <v>3391</v>
      </c>
      <c r="B913" s="3" t="s">
        <v>27</v>
      </c>
      <c r="C913" s="42" t="s">
        <v>13241</v>
      </c>
      <c r="D913" s="5" t="s">
        <v>13240</v>
      </c>
      <c r="E913" s="5" t="s">
        <v>13239</v>
      </c>
      <c r="F913" s="5" t="s">
        <v>2202</v>
      </c>
      <c r="G913" s="2" t="s">
        <v>350</v>
      </c>
      <c r="H913" s="4">
        <v>100</v>
      </c>
      <c r="I913" s="2">
        <v>710000000</v>
      </c>
      <c r="J913" s="2" t="s">
        <v>11537</v>
      </c>
      <c r="K913" s="14" t="s">
        <v>8555</v>
      </c>
      <c r="L913" s="5" t="s">
        <v>2170</v>
      </c>
      <c r="M913" s="2" t="s">
        <v>32</v>
      </c>
      <c r="N913" s="2" t="s">
        <v>453</v>
      </c>
      <c r="O913" s="15" t="s">
        <v>61</v>
      </c>
      <c r="P913" s="36" t="s">
        <v>40</v>
      </c>
      <c r="Q913" s="2" t="s">
        <v>41</v>
      </c>
      <c r="R913" s="5">
        <v>1</v>
      </c>
      <c r="S913" s="9">
        <f t="shared" si="56"/>
        <v>1517.8571428571427</v>
      </c>
      <c r="T913" s="9">
        <f t="shared" si="55"/>
        <v>1517.8571428571427</v>
      </c>
      <c r="U913" s="9">
        <f t="shared" si="54"/>
        <v>1700</v>
      </c>
      <c r="V913" s="2" t="s">
        <v>42</v>
      </c>
      <c r="W913" s="2">
        <v>2014</v>
      </c>
      <c r="X913" s="2"/>
    </row>
    <row r="914" spans="1:25" ht="63.75" outlineLevel="1" x14ac:dyDescent="0.25">
      <c r="A914" s="2" t="s">
        <v>3392</v>
      </c>
      <c r="B914" s="3" t="s">
        <v>27</v>
      </c>
      <c r="C914" s="42" t="s">
        <v>13241</v>
      </c>
      <c r="D914" s="5" t="s">
        <v>13240</v>
      </c>
      <c r="E914" s="5" t="s">
        <v>13239</v>
      </c>
      <c r="F914" s="5" t="s">
        <v>2203</v>
      </c>
      <c r="G914" s="2" t="s">
        <v>350</v>
      </c>
      <c r="H914" s="4">
        <v>100</v>
      </c>
      <c r="I914" s="2">
        <v>710000000</v>
      </c>
      <c r="J914" s="2" t="s">
        <v>11537</v>
      </c>
      <c r="K914" s="14" t="s">
        <v>8555</v>
      </c>
      <c r="L914" s="5" t="s">
        <v>2170</v>
      </c>
      <c r="M914" s="2" t="s">
        <v>32</v>
      </c>
      <c r="N914" s="2" t="s">
        <v>453</v>
      </c>
      <c r="O914" s="15" t="s">
        <v>61</v>
      </c>
      <c r="P914" s="36" t="s">
        <v>40</v>
      </c>
      <c r="Q914" s="2" t="s">
        <v>41</v>
      </c>
      <c r="R914" s="5">
        <v>1</v>
      </c>
      <c r="S914" s="9">
        <f t="shared" si="56"/>
        <v>1517.8571428571427</v>
      </c>
      <c r="T914" s="9">
        <f t="shared" si="55"/>
        <v>1517.8571428571427</v>
      </c>
      <c r="U914" s="9">
        <f t="shared" si="54"/>
        <v>1700</v>
      </c>
      <c r="V914" s="2" t="s">
        <v>42</v>
      </c>
      <c r="W914" s="2">
        <v>2014</v>
      </c>
      <c r="X914" s="2"/>
    </row>
    <row r="915" spans="1:25" ht="63.75" outlineLevel="1" x14ac:dyDescent="0.25">
      <c r="A915" s="2" t="s">
        <v>3393</v>
      </c>
      <c r="B915" s="3" t="s">
        <v>27</v>
      </c>
      <c r="C915" s="42" t="s">
        <v>13241</v>
      </c>
      <c r="D915" s="5" t="s">
        <v>13240</v>
      </c>
      <c r="E915" s="5" t="s">
        <v>13239</v>
      </c>
      <c r="F915" s="5" t="s">
        <v>2204</v>
      </c>
      <c r="G915" s="2" t="s">
        <v>350</v>
      </c>
      <c r="H915" s="4">
        <v>100</v>
      </c>
      <c r="I915" s="2">
        <v>710000000</v>
      </c>
      <c r="J915" s="2" t="s">
        <v>11537</v>
      </c>
      <c r="K915" s="14" t="s">
        <v>8555</v>
      </c>
      <c r="L915" s="5" t="s">
        <v>2170</v>
      </c>
      <c r="M915" s="2" t="s">
        <v>32</v>
      </c>
      <c r="N915" s="2" t="s">
        <v>453</v>
      </c>
      <c r="O915" s="15" t="s">
        <v>61</v>
      </c>
      <c r="P915" s="36" t="s">
        <v>40</v>
      </c>
      <c r="Q915" s="2" t="s">
        <v>41</v>
      </c>
      <c r="R915" s="5">
        <v>1</v>
      </c>
      <c r="S915" s="9">
        <f t="shared" si="56"/>
        <v>1517.8571428571427</v>
      </c>
      <c r="T915" s="9">
        <f t="shared" si="55"/>
        <v>1517.8571428571427</v>
      </c>
      <c r="U915" s="9">
        <f t="shared" si="54"/>
        <v>1700</v>
      </c>
      <c r="V915" s="2" t="s">
        <v>42</v>
      </c>
      <c r="W915" s="2">
        <v>2014</v>
      </c>
      <c r="X915" s="2"/>
    </row>
    <row r="916" spans="1:25" ht="63.75" outlineLevel="1" x14ac:dyDescent="0.25">
      <c r="A916" s="2" t="s">
        <v>3394</v>
      </c>
      <c r="B916" s="3" t="s">
        <v>27</v>
      </c>
      <c r="C916" s="42" t="s">
        <v>13241</v>
      </c>
      <c r="D916" s="5" t="s">
        <v>13240</v>
      </c>
      <c r="E916" s="5" t="s">
        <v>13239</v>
      </c>
      <c r="F916" s="5" t="s">
        <v>2205</v>
      </c>
      <c r="G916" s="2" t="s">
        <v>350</v>
      </c>
      <c r="H916" s="4">
        <v>100</v>
      </c>
      <c r="I916" s="2">
        <v>710000000</v>
      </c>
      <c r="J916" s="2" t="s">
        <v>11537</v>
      </c>
      <c r="K916" s="14" t="s">
        <v>8555</v>
      </c>
      <c r="L916" s="5" t="s">
        <v>2170</v>
      </c>
      <c r="M916" s="2" t="s">
        <v>32</v>
      </c>
      <c r="N916" s="2" t="s">
        <v>453</v>
      </c>
      <c r="O916" s="15" t="s">
        <v>61</v>
      </c>
      <c r="P916" s="36" t="s">
        <v>40</v>
      </c>
      <c r="Q916" s="2" t="s">
        <v>41</v>
      </c>
      <c r="R916" s="5">
        <v>1</v>
      </c>
      <c r="S916" s="9">
        <f t="shared" si="56"/>
        <v>1517.8571428571427</v>
      </c>
      <c r="T916" s="9">
        <f t="shared" si="55"/>
        <v>1517.8571428571427</v>
      </c>
      <c r="U916" s="9">
        <f t="shared" si="54"/>
        <v>1700</v>
      </c>
      <c r="V916" s="2" t="s">
        <v>42</v>
      </c>
      <c r="W916" s="2">
        <v>2014</v>
      </c>
      <c r="X916" s="2"/>
    </row>
    <row r="917" spans="1:25" ht="63.75" outlineLevel="1" x14ac:dyDescent="0.25">
      <c r="A917" s="2" t="s">
        <v>3395</v>
      </c>
      <c r="B917" s="3" t="s">
        <v>27</v>
      </c>
      <c r="C917" s="42" t="s">
        <v>13241</v>
      </c>
      <c r="D917" s="5" t="s">
        <v>13240</v>
      </c>
      <c r="E917" s="5" t="s">
        <v>13239</v>
      </c>
      <c r="F917" s="5" t="s">
        <v>2206</v>
      </c>
      <c r="G917" s="2" t="s">
        <v>350</v>
      </c>
      <c r="H917" s="4">
        <v>100</v>
      </c>
      <c r="I917" s="2">
        <v>710000000</v>
      </c>
      <c r="J917" s="2" t="s">
        <v>11537</v>
      </c>
      <c r="K917" s="14" t="s">
        <v>8555</v>
      </c>
      <c r="L917" s="5" t="s">
        <v>2170</v>
      </c>
      <c r="M917" s="2" t="s">
        <v>32</v>
      </c>
      <c r="N917" s="2" t="s">
        <v>453</v>
      </c>
      <c r="O917" s="15" t="s">
        <v>61</v>
      </c>
      <c r="P917" s="36" t="s">
        <v>40</v>
      </c>
      <c r="Q917" s="2" t="s">
        <v>41</v>
      </c>
      <c r="R917" s="5">
        <v>1</v>
      </c>
      <c r="S917" s="9">
        <f t="shared" si="56"/>
        <v>1517.8571428571427</v>
      </c>
      <c r="T917" s="9">
        <f t="shared" si="55"/>
        <v>1517.8571428571427</v>
      </c>
      <c r="U917" s="9">
        <f t="shared" si="54"/>
        <v>1700</v>
      </c>
      <c r="V917" s="2" t="s">
        <v>42</v>
      </c>
      <c r="W917" s="2">
        <v>2014</v>
      </c>
      <c r="X917" s="2"/>
    </row>
    <row r="918" spans="1:25" ht="63.75" outlineLevel="1" x14ac:dyDescent="0.25">
      <c r="A918" s="2" t="s">
        <v>3396</v>
      </c>
      <c r="B918" s="3" t="s">
        <v>27</v>
      </c>
      <c r="C918" s="42" t="s">
        <v>13241</v>
      </c>
      <c r="D918" s="5" t="s">
        <v>13240</v>
      </c>
      <c r="E918" s="5" t="s">
        <v>13239</v>
      </c>
      <c r="F918" s="5" t="s">
        <v>2207</v>
      </c>
      <c r="G918" s="2" t="s">
        <v>350</v>
      </c>
      <c r="H918" s="4">
        <v>100</v>
      </c>
      <c r="I918" s="2">
        <v>710000000</v>
      </c>
      <c r="J918" s="2" t="s">
        <v>11537</v>
      </c>
      <c r="K918" s="14" t="s">
        <v>8555</v>
      </c>
      <c r="L918" s="5" t="s">
        <v>2170</v>
      </c>
      <c r="M918" s="2" t="s">
        <v>32</v>
      </c>
      <c r="N918" s="2" t="s">
        <v>453</v>
      </c>
      <c r="O918" s="15" t="s">
        <v>61</v>
      </c>
      <c r="P918" s="36" t="s">
        <v>40</v>
      </c>
      <c r="Q918" s="2" t="s">
        <v>41</v>
      </c>
      <c r="R918" s="5">
        <v>1</v>
      </c>
      <c r="S918" s="9">
        <f>1400/1.12</f>
        <v>1249.9999999999998</v>
      </c>
      <c r="T918" s="9">
        <f t="shared" si="55"/>
        <v>1249.9999999999998</v>
      </c>
      <c r="U918" s="9">
        <f t="shared" si="54"/>
        <v>1399.9999999999998</v>
      </c>
      <c r="V918" s="2" t="s">
        <v>42</v>
      </c>
      <c r="W918" s="2">
        <v>2014</v>
      </c>
      <c r="X918" s="2"/>
    </row>
    <row r="919" spans="1:25" ht="63.75" outlineLevel="1" x14ac:dyDescent="0.25">
      <c r="A919" s="2" t="s">
        <v>3397</v>
      </c>
      <c r="B919" s="3" t="s">
        <v>27</v>
      </c>
      <c r="C919" s="42" t="s">
        <v>13241</v>
      </c>
      <c r="D919" s="5" t="s">
        <v>13240</v>
      </c>
      <c r="E919" s="5" t="s">
        <v>13239</v>
      </c>
      <c r="F919" s="5" t="s">
        <v>2209</v>
      </c>
      <c r="G919" s="2" t="s">
        <v>350</v>
      </c>
      <c r="H919" s="4">
        <v>100</v>
      </c>
      <c r="I919" s="2">
        <v>710000000</v>
      </c>
      <c r="J919" s="2" t="s">
        <v>11537</v>
      </c>
      <c r="K919" s="14" t="s">
        <v>8555</v>
      </c>
      <c r="L919" s="5" t="s">
        <v>2170</v>
      </c>
      <c r="M919" s="2" t="s">
        <v>32</v>
      </c>
      <c r="N919" s="2" t="s">
        <v>453</v>
      </c>
      <c r="O919" s="15" t="s">
        <v>61</v>
      </c>
      <c r="P919" s="36" t="s">
        <v>40</v>
      </c>
      <c r="Q919" s="2" t="s">
        <v>41</v>
      </c>
      <c r="R919" s="5">
        <v>4</v>
      </c>
      <c r="S919" s="9">
        <f>1400/1.12</f>
        <v>1249.9999999999998</v>
      </c>
      <c r="T919" s="9">
        <f t="shared" si="55"/>
        <v>4999.9999999999991</v>
      </c>
      <c r="U919" s="9">
        <f t="shared" si="54"/>
        <v>5599.9999999999991</v>
      </c>
      <c r="V919" s="2" t="s">
        <v>42</v>
      </c>
      <c r="W919" s="2">
        <v>2014</v>
      </c>
      <c r="X919" s="2"/>
    </row>
    <row r="920" spans="1:25" ht="63.75" outlineLevel="1" x14ac:dyDescent="0.25">
      <c r="A920" s="2" t="s">
        <v>3398</v>
      </c>
      <c r="B920" s="3" t="s">
        <v>27</v>
      </c>
      <c r="C920" s="10" t="s">
        <v>10702</v>
      </c>
      <c r="D920" s="10" t="s">
        <v>3646</v>
      </c>
      <c r="E920" s="108" t="s">
        <v>10703</v>
      </c>
      <c r="F920" s="5"/>
      <c r="G920" s="2" t="s">
        <v>343</v>
      </c>
      <c r="H920" s="4">
        <v>100</v>
      </c>
      <c r="I920" s="2">
        <v>710000000</v>
      </c>
      <c r="J920" s="2" t="s">
        <v>11537</v>
      </c>
      <c r="K920" s="14" t="s">
        <v>6014</v>
      </c>
      <c r="L920" s="5" t="s">
        <v>2170</v>
      </c>
      <c r="M920" s="2" t="s">
        <v>32</v>
      </c>
      <c r="N920" s="2" t="s">
        <v>453</v>
      </c>
      <c r="O920" s="15" t="s">
        <v>61</v>
      </c>
      <c r="P920" s="36" t="s">
        <v>756</v>
      </c>
      <c r="Q920" s="5" t="s">
        <v>757</v>
      </c>
      <c r="R920" s="5">
        <v>11</v>
      </c>
      <c r="S920" s="9">
        <v>0</v>
      </c>
      <c r="T920" s="9">
        <v>0</v>
      </c>
      <c r="U920" s="9">
        <f t="shared" si="54"/>
        <v>0</v>
      </c>
      <c r="V920" s="2" t="s">
        <v>42</v>
      </c>
      <c r="W920" s="2">
        <v>2014</v>
      </c>
      <c r="X920" s="2"/>
    </row>
    <row r="921" spans="1:25" ht="76.5" outlineLevel="1" x14ac:dyDescent="0.25">
      <c r="A921" s="2" t="s">
        <v>10709</v>
      </c>
      <c r="B921" s="3" t="s">
        <v>27</v>
      </c>
      <c r="C921" s="10" t="s">
        <v>10702</v>
      </c>
      <c r="D921" s="10" t="s">
        <v>3646</v>
      </c>
      <c r="E921" s="108" t="s">
        <v>10703</v>
      </c>
      <c r="F921" s="108" t="s">
        <v>10704</v>
      </c>
      <c r="G921" s="2" t="s">
        <v>343</v>
      </c>
      <c r="H921" s="4">
        <v>100</v>
      </c>
      <c r="I921" s="2">
        <v>710000000</v>
      </c>
      <c r="J921" s="2" t="s">
        <v>11537</v>
      </c>
      <c r="K921" s="14" t="s">
        <v>3766</v>
      </c>
      <c r="L921" s="5" t="s">
        <v>10384</v>
      </c>
      <c r="M921" s="2" t="s">
        <v>32</v>
      </c>
      <c r="N921" s="5" t="s">
        <v>10694</v>
      </c>
      <c r="O921" s="15">
        <v>0.3</v>
      </c>
      <c r="P921" s="36" t="s">
        <v>756</v>
      </c>
      <c r="Q921" s="5" t="s">
        <v>757</v>
      </c>
      <c r="R921" s="5">
        <v>11</v>
      </c>
      <c r="S921" s="9">
        <v>4420</v>
      </c>
      <c r="T921" s="9">
        <f>S921*R921</f>
        <v>48620</v>
      </c>
      <c r="U921" s="9">
        <f>T921*1.12</f>
        <v>54454.400000000009</v>
      </c>
      <c r="V921" s="2" t="s">
        <v>36</v>
      </c>
      <c r="W921" s="2">
        <v>2014</v>
      </c>
      <c r="X921" s="2" t="s">
        <v>10710</v>
      </c>
    </row>
    <row r="922" spans="1:25" ht="63.75" outlineLevel="1" x14ac:dyDescent="0.25">
      <c r="A922" s="2" t="s">
        <v>3399</v>
      </c>
      <c r="B922" s="3" t="s">
        <v>27</v>
      </c>
      <c r="C922" s="10" t="s">
        <v>2451</v>
      </c>
      <c r="D922" s="10" t="s">
        <v>6505</v>
      </c>
      <c r="E922" s="10" t="s">
        <v>6506</v>
      </c>
      <c r="F922" s="5" t="s">
        <v>2452</v>
      </c>
      <c r="G922" s="2" t="s">
        <v>343</v>
      </c>
      <c r="H922" s="4">
        <v>100</v>
      </c>
      <c r="I922" s="2">
        <v>710000000</v>
      </c>
      <c r="J922" s="2" t="s">
        <v>11537</v>
      </c>
      <c r="K922" s="14" t="s">
        <v>6014</v>
      </c>
      <c r="L922" s="5" t="s">
        <v>2170</v>
      </c>
      <c r="M922" s="2" t="s">
        <v>32</v>
      </c>
      <c r="N922" s="2" t="s">
        <v>453</v>
      </c>
      <c r="O922" s="15" t="s">
        <v>61</v>
      </c>
      <c r="P922" s="36" t="s">
        <v>40</v>
      </c>
      <c r="Q922" s="2" t="s">
        <v>41</v>
      </c>
      <c r="R922" s="5">
        <v>4</v>
      </c>
      <c r="S922" s="9">
        <v>800</v>
      </c>
      <c r="T922" s="9">
        <f t="shared" si="55"/>
        <v>3200</v>
      </c>
      <c r="U922" s="9">
        <f t="shared" si="54"/>
        <v>3584.0000000000005</v>
      </c>
      <c r="V922" s="2" t="s">
        <v>42</v>
      </c>
      <c r="W922" s="2">
        <v>2014</v>
      </c>
      <c r="X922" s="2"/>
    </row>
    <row r="923" spans="1:25" ht="89.25" outlineLevel="1" x14ac:dyDescent="0.25">
      <c r="A923" s="2" t="s">
        <v>3400</v>
      </c>
      <c r="B923" s="3" t="s">
        <v>27</v>
      </c>
      <c r="C923" s="5" t="s">
        <v>10722</v>
      </c>
      <c r="D923" s="10" t="s">
        <v>1878</v>
      </c>
      <c r="E923" s="10" t="s">
        <v>6500</v>
      </c>
      <c r="F923" s="5"/>
      <c r="G923" s="2" t="s">
        <v>343</v>
      </c>
      <c r="H923" s="4">
        <v>100</v>
      </c>
      <c r="I923" s="2">
        <v>710000000</v>
      </c>
      <c r="J923" s="2" t="s">
        <v>11537</v>
      </c>
      <c r="K923" s="14" t="s">
        <v>6014</v>
      </c>
      <c r="L923" s="5" t="s">
        <v>2170</v>
      </c>
      <c r="M923" s="2" t="s">
        <v>32</v>
      </c>
      <c r="N923" s="2" t="s">
        <v>453</v>
      </c>
      <c r="O923" s="15" t="s">
        <v>61</v>
      </c>
      <c r="P923" s="36" t="s">
        <v>1837</v>
      </c>
      <c r="Q923" s="5" t="s">
        <v>1838</v>
      </c>
      <c r="R923" s="5">
        <v>14</v>
      </c>
      <c r="S923" s="9">
        <v>0</v>
      </c>
      <c r="T923" s="9">
        <v>0</v>
      </c>
      <c r="U923" s="9">
        <v>0</v>
      </c>
      <c r="V923" s="2" t="s">
        <v>42</v>
      </c>
      <c r="W923" s="2">
        <v>2014</v>
      </c>
      <c r="X923" s="2"/>
    </row>
    <row r="924" spans="1:25" ht="90" customHeight="1" outlineLevel="1" x14ac:dyDescent="0.25">
      <c r="A924" s="2" t="s">
        <v>10724</v>
      </c>
      <c r="B924" s="3" t="s">
        <v>27</v>
      </c>
      <c r="C924" s="5" t="s">
        <v>10722</v>
      </c>
      <c r="D924" s="10" t="s">
        <v>1878</v>
      </c>
      <c r="E924" s="10" t="s">
        <v>6500</v>
      </c>
      <c r="F924" s="5" t="s">
        <v>10723</v>
      </c>
      <c r="G924" s="2" t="s">
        <v>343</v>
      </c>
      <c r="H924" s="4">
        <v>100</v>
      </c>
      <c r="I924" s="2">
        <v>710000000</v>
      </c>
      <c r="J924" s="2" t="s">
        <v>11537</v>
      </c>
      <c r="K924" s="14" t="s">
        <v>3766</v>
      </c>
      <c r="L924" s="5" t="s">
        <v>2170</v>
      </c>
      <c r="M924" s="2" t="s">
        <v>32</v>
      </c>
      <c r="N924" s="5" t="s">
        <v>10694</v>
      </c>
      <c r="O924" s="35">
        <v>0.3</v>
      </c>
      <c r="P924" s="36" t="s">
        <v>1837</v>
      </c>
      <c r="Q924" s="5" t="s">
        <v>1838</v>
      </c>
      <c r="R924" s="5">
        <v>14</v>
      </c>
      <c r="S924" s="9">
        <v>4960</v>
      </c>
      <c r="T924" s="9">
        <f>S924*R924</f>
        <v>69440</v>
      </c>
      <c r="U924" s="9">
        <f>T924*1.12</f>
        <v>77772.800000000003</v>
      </c>
      <c r="V924" s="2" t="s">
        <v>36</v>
      </c>
      <c r="W924" s="2">
        <v>2014</v>
      </c>
      <c r="X924" s="2" t="s">
        <v>10700</v>
      </c>
    </row>
    <row r="925" spans="1:25" ht="63.75" outlineLevel="1" x14ac:dyDescent="0.25">
      <c r="A925" s="2" t="s">
        <v>3401</v>
      </c>
      <c r="B925" s="3" t="s">
        <v>27</v>
      </c>
      <c r="C925" s="5" t="s">
        <v>13267</v>
      </c>
      <c r="D925" s="5" t="s">
        <v>13238</v>
      </c>
      <c r="E925" s="5" t="s">
        <v>13237</v>
      </c>
      <c r="F925" s="5" t="s">
        <v>2216</v>
      </c>
      <c r="G925" s="2" t="s">
        <v>343</v>
      </c>
      <c r="H925" s="4">
        <v>100</v>
      </c>
      <c r="I925" s="2">
        <v>710000000</v>
      </c>
      <c r="J925" s="2" t="s">
        <v>11537</v>
      </c>
      <c r="K925" s="14" t="s">
        <v>6014</v>
      </c>
      <c r="L925" s="5" t="s">
        <v>2170</v>
      </c>
      <c r="M925" s="2" t="s">
        <v>32</v>
      </c>
      <c r="N925" s="2" t="s">
        <v>453</v>
      </c>
      <c r="O925" s="15" t="s">
        <v>61</v>
      </c>
      <c r="P925" s="36" t="s">
        <v>40</v>
      </c>
      <c r="Q925" s="2" t="s">
        <v>41</v>
      </c>
      <c r="R925" s="5">
        <v>8</v>
      </c>
      <c r="S925" s="9">
        <v>2650</v>
      </c>
      <c r="T925" s="9">
        <f t="shared" si="55"/>
        <v>21200</v>
      </c>
      <c r="U925" s="9">
        <f t="shared" si="54"/>
        <v>23744.000000000004</v>
      </c>
      <c r="V925" s="2" t="s">
        <v>42</v>
      </c>
      <c r="W925" s="2">
        <v>2014</v>
      </c>
      <c r="X925" s="2"/>
    </row>
    <row r="926" spans="1:25" ht="63.75" outlineLevel="1" x14ac:dyDescent="0.25">
      <c r="A926" s="2" t="s">
        <v>3402</v>
      </c>
      <c r="B926" s="3" t="s">
        <v>27</v>
      </c>
      <c r="C926" s="43" t="s">
        <v>13268</v>
      </c>
      <c r="D926" s="5" t="s">
        <v>1888</v>
      </c>
      <c r="E926" s="5" t="s">
        <v>13236</v>
      </c>
      <c r="F926" s="5" t="s">
        <v>2226</v>
      </c>
      <c r="G926" s="2" t="s">
        <v>343</v>
      </c>
      <c r="H926" s="4">
        <v>100</v>
      </c>
      <c r="I926" s="2">
        <v>710000000</v>
      </c>
      <c r="J926" s="2" t="s">
        <v>11537</v>
      </c>
      <c r="K926" s="14" t="s">
        <v>4987</v>
      </c>
      <c r="L926" s="5" t="s">
        <v>2170</v>
      </c>
      <c r="M926" s="2" t="s">
        <v>32</v>
      </c>
      <c r="N926" s="2" t="s">
        <v>453</v>
      </c>
      <c r="O926" s="15" t="s">
        <v>61</v>
      </c>
      <c r="P926" s="36" t="s">
        <v>756</v>
      </c>
      <c r="Q926" s="5" t="s">
        <v>757</v>
      </c>
      <c r="R926" s="5">
        <v>5</v>
      </c>
      <c r="S926" s="9">
        <v>0</v>
      </c>
      <c r="T926" s="9">
        <f t="shared" si="55"/>
        <v>0</v>
      </c>
      <c r="U926" s="9">
        <f t="shared" si="54"/>
        <v>0</v>
      </c>
      <c r="V926" s="2" t="s">
        <v>42</v>
      </c>
      <c r="W926" s="2">
        <v>2014</v>
      </c>
      <c r="X926" s="2"/>
    </row>
    <row r="927" spans="1:25" s="288" customFormat="1" ht="57.75" customHeight="1" x14ac:dyDescent="0.25">
      <c r="A927" s="276" t="s">
        <v>13430</v>
      </c>
      <c r="B927" s="238" t="s">
        <v>27</v>
      </c>
      <c r="C927" s="284" t="s">
        <v>10702</v>
      </c>
      <c r="D927" s="275" t="s">
        <v>3646</v>
      </c>
      <c r="E927" s="274" t="s">
        <v>13431</v>
      </c>
      <c r="F927" s="293" t="s">
        <v>13724</v>
      </c>
      <c r="G927" s="276" t="s">
        <v>343</v>
      </c>
      <c r="H927" s="281">
        <v>100</v>
      </c>
      <c r="I927" s="276">
        <v>710000000</v>
      </c>
      <c r="J927" s="276" t="s">
        <v>1075</v>
      </c>
      <c r="K927" s="274" t="s">
        <v>13428</v>
      </c>
      <c r="L927" s="274" t="s">
        <v>2170</v>
      </c>
      <c r="M927" s="276" t="s">
        <v>32</v>
      </c>
      <c r="N927" s="276" t="s">
        <v>10994</v>
      </c>
      <c r="O927" s="285">
        <v>0.3</v>
      </c>
      <c r="P927" s="279" t="s">
        <v>9675</v>
      </c>
      <c r="Q927" s="274" t="s">
        <v>757</v>
      </c>
      <c r="R927" s="274">
        <v>14</v>
      </c>
      <c r="S927" s="278">
        <v>5000</v>
      </c>
      <c r="T927" s="278">
        <f t="shared" si="55"/>
        <v>70000</v>
      </c>
      <c r="U927" s="278">
        <f t="shared" si="54"/>
        <v>78400.000000000015</v>
      </c>
      <c r="V927" s="276" t="s">
        <v>36</v>
      </c>
      <c r="W927" s="291">
        <v>2014</v>
      </c>
      <c r="X927" s="276" t="s">
        <v>13432</v>
      </c>
      <c r="Y927" s="290"/>
    </row>
    <row r="928" spans="1:25" ht="63.75" outlineLevel="1" x14ac:dyDescent="0.25">
      <c r="A928" s="2" t="s">
        <v>3403</v>
      </c>
      <c r="B928" s="3" t="s">
        <v>27</v>
      </c>
      <c r="C928" s="43" t="s">
        <v>13235</v>
      </c>
      <c r="D928" s="5" t="s">
        <v>6304</v>
      </c>
      <c r="E928" s="5" t="s">
        <v>13234</v>
      </c>
      <c r="F928" s="5" t="s">
        <v>2230</v>
      </c>
      <c r="G928" s="2" t="s">
        <v>343</v>
      </c>
      <c r="H928" s="4">
        <v>100</v>
      </c>
      <c r="I928" s="2">
        <v>710000000</v>
      </c>
      <c r="J928" s="2" t="s">
        <v>11537</v>
      </c>
      <c r="K928" s="14" t="s">
        <v>4987</v>
      </c>
      <c r="L928" s="5" t="s">
        <v>2170</v>
      </c>
      <c r="M928" s="2" t="s">
        <v>32</v>
      </c>
      <c r="N928" s="2" t="s">
        <v>453</v>
      </c>
      <c r="O928" s="15" t="s">
        <v>61</v>
      </c>
      <c r="P928" s="36" t="s">
        <v>40</v>
      </c>
      <c r="Q928" s="2" t="s">
        <v>41</v>
      </c>
      <c r="R928" s="5">
        <v>13</v>
      </c>
      <c r="S928" s="9">
        <v>3920</v>
      </c>
      <c r="T928" s="9">
        <f t="shared" si="55"/>
        <v>50960</v>
      </c>
      <c r="U928" s="9">
        <f t="shared" si="54"/>
        <v>57075.200000000004</v>
      </c>
      <c r="V928" s="2" t="s">
        <v>42</v>
      </c>
      <c r="W928" s="2">
        <v>2014</v>
      </c>
      <c r="X928" s="2"/>
    </row>
    <row r="929" spans="1:25" ht="63.75" outlineLevel="1" x14ac:dyDescent="0.25">
      <c r="A929" s="2" t="s">
        <v>3404</v>
      </c>
      <c r="B929" s="3" t="s">
        <v>27</v>
      </c>
      <c r="C929" s="43" t="s">
        <v>2227</v>
      </c>
      <c r="D929" s="5" t="s">
        <v>13233</v>
      </c>
      <c r="E929" s="5" t="s">
        <v>6512</v>
      </c>
      <c r="F929" s="5"/>
      <c r="G929" s="2" t="s">
        <v>343</v>
      </c>
      <c r="H929" s="4">
        <v>100</v>
      </c>
      <c r="I929" s="2">
        <v>710000000</v>
      </c>
      <c r="J929" s="2" t="s">
        <v>11537</v>
      </c>
      <c r="K929" s="5" t="s">
        <v>8556</v>
      </c>
      <c r="L929" s="5" t="s">
        <v>2170</v>
      </c>
      <c r="M929" s="2" t="s">
        <v>32</v>
      </c>
      <c r="N929" s="2" t="s">
        <v>453</v>
      </c>
      <c r="O929" s="15" t="s">
        <v>61</v>
      </c>
      <c r="P929" s="36" t="s">
        <v>756</v>
      </c>
      <c r="Q929" s="5" t="s">
        <v>757</v>
      </c>
      <c r="R929" s="5">
        <v>14</v>
      </c>
      <c r="S929" s="9">
        <v>0</v>
      </c>
      <c r="T929" s="9">
        <f t="shared" si="55"/>
        <v>0</v>
      </c>
      <c r="U929" s="9">
        <f t="shared" si="54"/>
        <v>0</v>
      </c>
      <c r="V929" s="2" t="s">
        <v>42</v>
      </c>
      <c r="W929" s="2">
        <v>2014</v>
      </c>
      <c r="X929" s="2"/>
    </row>
    <row r="930" spans="1:25" s="253" customFormat="1" ht="75.75" customHeight="1" x14ac:dyDescent="0.25">
      <c r="A930" s="237" t="s">
        <v>13433</v>
      </c>
      <c r="B930" s="238" t="s">
        <v>27</v>
      </c>
      <c r="C930" s="261" t="s">
        <v>13434</v>
      </c>
      <c r="D930" s="239" t="s">
        <v>6297</v>
      </c>
      <c r="E930" s="5" t="s">
        <v>13435</v>
      </c>
      <c r="F930" s="240" t="s">
        <v>13435</v>
      </c>
      <c r="G930" s="237" t="s">
        <v>343</v>
      </c>
      <c r="H930" s="257">
        <v>100</v>
      </c>
      <c r="I930" s="237">
        <v>710000000</v>
      </c>
      <c r="J930" s="237" t="s">
        <v>1075</v>
      </c>
      <c r="K930" s="240" t="s">
        <v>13428</v>
      </c>
      <c r="L930" s="240" t="s">
        <v>2170</v>
      </c>
      <c r="M930" s="237" t="s">
        <v>32</v>
      </c>
      <c r="N930" s="237" t="s">
        <v>11398</v>
      </c>
      <c r="O930" s="241">
        <v>0.3</v>
      </c>
      <c r="P930" s="266" t="s">
        <v>756</v>
      </c>
      <c r="Q930" s="240" t="s">
        <v>757</v>
      </c>
      <c r="R930" s="240">
        <v>78</v>
      </c>
      <c r="S930" s="246">
        <v>450</v>
      </c>
      <c r="T930" s="246">
        <f t="shared" si="55"/>
        <v>35100</v>
      </c>
      <c r="U930" s="246">
        <f t="shared" si="54"/>
        <v>39312.000000000007</v>
      </c>
      <c r="V930" s="237" t="s">
        <v>42</v>
      </c>
      <c r="W930" s="237">
        <v>2014</v>
      </c>
      <c r="X930" s="237" t="s">
        <v>11874</v>
      </c>
      <c r="Y930" s="258"/>
    </row>
    <row r="931" spans="1:25" ht="63.75" outlineLevel="1" x14ac:dyDescent="0.25">
      <c r="A931" s="2" t="s">
        <v>3405</v>
      </c>
      <c r="B931" s="3" t="s">
        <v>27</v>
      </c>
      <c r="C931" s="43" t="s">
        <v>6442</v>
      </c>
      <c r="D931" s="5" t="s">
        <v>6443</v>
      </c>
      <c r="E931" s="5" t="s">
        <v>6444</v>
      </c>
      <c r="F931" s="5"/>
      <c r="G931" s="2" t="s">
        <v>350</v>
      </c>
      <c r="H931" s="4">
        <v>0</v>
      </c>
      <c r="I931" s="2">
        <v>710000000</v>
      </c>
      <c r="J931" s="2" t="s">
        <v>11537</v>
      </c>
      <c r="K931" s="14" t="s">
        <v>1128</v>
      </c>
      <c r="L931" s="5" t="s">
        <v>2170</v>
      </c>
      <c r="M931" s="2" t="s">
        <v>32</v>
      </c>
      <c r="N931" s="2" t="s">
        <v>453</v>
      </c>
      <c r="O931" s="15" t="s">
        <v>61</v>
      </c>
      <c r="P931" s="36" t="s">
        <v>40</v>
      </c>
      <c r="Q931" s="2" t="s">
        <v>41</v>
      </c>
      <c r="R931" s="5">
        <v>1</v>
      </c>
      <c r="S931" s="9">
        <f>3000/1.12</f>
        <v>2678.5714285714284</v>
      </c>
      <c r="T931" s="9">
        <f t="shared" si="55"/>
        <v>2678.5714285714284</v>
      </c>
      <c r="U931" s="9">
        <f t="shared" si="54"/>
        <v>3000</v>
      </c>
      <c r="V931" s="2" t="s">
        <v>42</v>
      </c>
      <c r="W931" s="2">
        <v>2014</v>
      </c>
      <c r="X931" s="2"/>
    </row>
    <row r="932" spans="1:25" ht="63.75" outlineLevel="1" x14ac:dyDescent="0.25">
      <c r="A932" s="2" t="s">
        <v>3406</v>
      </c>
      <c r="B932" s="3" t="s">
        <v>27</v>
      </c>
      <c r="C932" s="43" t="s">
        <v>2454</v>
      </c>
      <c r="D932" s="5" t="s">
        <v>2455</v>
      </c>
      <c r="E932" s="5" t="s">
        <v>4911</v>
      </c>
      <c r="F932" s="5"/>
      <c r="G932" s="2" t="s">
        <v>343</v>
      </c>
      <c r="H932" s="4">
        <v>0</v>
      </c>
      <c r="I932" s="2">
        <v>710000000</v>
      </c>
      <c r="J932" s="2" t="s">
        <v>11537</v>
      </c>
      <c r="K932" s="14" t="s">
        <v>1128</v>
      </c>
      <c r="L932" s="5" t="s">
        <v>2170</v>
      </c>
      <c r="M932" s="2" t="s">
        <v>32</v>
      </c>
      <c r="N932" s="2" t="s">
        <v>453</v>
      </c>
      <c r="O932" s="15" t="s">
        <v>61</v>
      </c>
      <c r="P932" s="36" t="s">
        <v>40</v>
      </c>
      <c r="Q932" s="2" t="s">
        <v>41</v>
      </c>
      <c r="R932" s="5">
        <v>5</v>
      </c>
      <c r="S932" s="9">
        <f>2800/1.12</f>
        <v>2499.9999999999995</v>
      </c>
      <c r="T932" s="9">
        <f t="shared" si="55"/>
        <v>12499.999999999998</v>
      </c>
      <c r="U932" s="9">
        <f>T932*1.12</f>
        <v>14000</v>
      </c>
      <c r="V932" s="2" t="s">
        <v>42</v>
      </c>
      <c r="W932" s="2">
        <v>2014</v>
      </c>
      <c r="X932" s="2"/>
    </row>
    <row r="933" spans="1:25" ht="63.75" outlineLevel="1" x14ac:dyDescent="0.25">
      <c r="A933" s="2" t="s">
        <v>3407</v>
      </c>
      <c r="B933" s="3" t="s">
        <v>27</v>
      </c>
      <c r="C933" s="43" t="s">
        <v>13269</v>
      </c>
      <c r="D933" s="5" t="s">
        <v>1884</v>
      </c>
      <c r="E933" s="5" t="s">
        <v>2910</v>
      </c>
      <c r="F933" s="5"/>
      <c r="G933" s="2" t="s">
        <v>343</v>
      </c>
      <c r="H933" s="4">
        <v>0</v>
      </c>
      <c r="I933" s="2">
        <v>710000000</v>
      </c>
      <c r="J933" s="2" t="s">
        <v>11537</v>
      </c>
      <c r="K933" s="14" t="s">
        <v>1128</v>
      </c>
      <c r="L933" s="5" t="s">
        <v>2170</v>
      </c>
      <c r="M933" s="2" t="s">
        <v>32</v>
      </c>
      <c r="N933" s="2" t="s">
        <v>453</v>
      </c>
      <c r="O933" s="15" t="s">
        <v>61</v>
      </c>
      <c r="P933" s="36" t="s">
        <v>756</v>
      </c>
      <c r="Q933" s="5" t="s">
        <v>757</v>
      </c>
      <c r="R933" s="5">
        <v>204</v>
      </c>
      <c r="S933" s="9">
        <f>470/1.12</f>
        <v>419.64285714285711</v>
      </c>
      <c r="T933" s="9">
        <f t="shared" si="55"/>
        <v>85607.142857142855</v>
      </c>
      <c r="U933" s="9">
        <f t="shared" si="54"/>
        <v>95880</v>
      </c>
      <c r="V933" s="2" t="s">
        <v>42</v>
      </c>
      <c r="W933" s="2">
        <v>2014</v>
      </c>
      <c r="X933" s="2"/>
    </row>
    <row r="934" spans="1:25" ht="63.75" outlineLevel="1" x14ac:dyDescent="0.25">
      <c r="A934" s="2" t="s">
        <v>3408</v>
      </c>
      <c r="B934" s="3" t="s">
        <v>27</v>
      </c>
      <c r="C934" s="43" t="s">
        <v>8192</v>
      </c>
      <c r="D934" s="5" t="s">
        <v>6511</v>
      </c>
      <c r="E934" s="5" t="s">
        <v>8356</v>
      </c>
      <c r="F934" s="5"/>
      <c r="G934" s="2" t="s">
        <v>343</v>
      </c>
      <c r="H934" s="4">
        <v>0</v>
      </c>
      <c r="I934" s="2">
        <v>710000000</v>
      </c>
      <c r="J934" s="2" t="s">
        <v>11537</v>
      </c>
      <c r="K934" s="14" t="s">
        <v>1128</v>
      </c>
      <c r="L934" s="5" t="s">
        <v>2170</v>
      </c>
      <c r="M934" s="2" t="s">
        <v>32</v>
      </c>
      <c r="N934" s="2" t="s">
        <v>453</v>
      </c>
      <c r="O934" s="15" t="s">
        <v>61</v>
      </c>
      <c r="P934" s="36" t="s">
        <v>756</v>
      </c>
      <c r="Q934" s="5" t="s">
        <v>757</v>
      </c>
      <c r="R934" s="5">
        <v>84</v>
      </c>
      <c r="S934" s="9">
        <f>715/1.12</f>
        <v>638.39285714285711</v>
      </c>
      <c r="T934" s="9">
        <f t="shared" si="55"/>
        <v>53625</v>
      </c>
      <c r="U934" s="9">
        <f t="shared" si="54"/>
        <v>60060.000000000007</v>
      </c>
      <c r="V934" s="2" t="s">
        <v>42</v>
      </c>
      <c r="W934" s="2">
        <v>2014</v>
      </c>
      <c r="X934" s="2"/>
    </row>
    <row r="935" spans="1:25" ht="63.75" outlineLevel="1" x14ac:dyDescent="0.25">
      <c r="A935" s="2" t="s">
        <v>3409</v>
      </c>
      <c r="B935" s="3" t="s">
        <v>27</v>
      </c>
      <c r="C935" s="43" t="s">
        <v>1863</v>
      </c>
      <c r="D935" s="5" t="s">
        <v>1881</v>
      </c>
      <c r="E935" s="5" t="s">
        <v>1864</v>
      </c>
      <c r="F935" s="5"/>
      <c r="G935" s="2" t="s">
        <v>350</v>
      </c>
      <c r="H935" s="4">
        <v>0</v>
      </c>
      <c r="I935" s="2">
        <v>710000000</v>
      </c>
      <c r="J935" s="2" t="s">
        <v>11537</v>
      </c>
      <c r="K935" s="14" t="s">
        <v>1128</v>
      </c>
      <c r="L935" s="5" t="s">
        <v>2170</v>
      </c>
      <c r="M935" s="2" t="s">
        <v>32</v>
      </c>
      <c r="N935" s="2" t="s">
        <v>453</v>
      </c>
      <c r="O935" s="15" t="s">
        <v>61</v>
      </c>
      <c r="P935" s="36" t="s">
        <v>756</v>
      </c>
      <c r="Q935" s="5" t="s">
        <v>757</v>
      </c>
      <c r="R935" s="5">
        <v>3</v>
      </c>
      <c r="S935" s="9">
        <f>2070/1.12</f>
        <v>1848.2142857142856</v>
      </c>
      <c r="T935" s="9">
        <f t="shared" si="55"/>
        <v>5544.6428571428569</v>
      </c>
      <c r="U935" s="9">
        <f t="shared" si="54"/>
        <v>6210</v>
      </c>
      <c r="V935" s="2" t="s">
        <v>42</v>
      </c>
      <c r="W935" s="2">
        <v>2014</v>
      </c>
      <c r="X935" s="2"/>
    </row>
    <row r="936" spans="1:25" ht="63.75" outlineLevel="1" x14ac:dyDescent="0.25">
      <c r="A936" s="2" t="s">
        <v>3410</v>
      </c>
      <c r="B936" s="3" t="s">
        <v>27</v>
      </c>
      <c r="C936" s="43" t="s">
        <v>1863</v>
      </c>
      <c r="D936" s="5" t="s">
        <v>1881</v>
      </c>
      <c r="E936" s="5" t="s">
        <v>1864</v>
      </c>
      <c r="F936" s="5"/>
      <c r="G936" s="2" t="s">
        <v>350</v>
      </c>
      <c r="H936" s="4">
        <v>0</v>
      </c>
      <c r="I936" s="2">
        <v>710000000</v>
      </c>
      <c r="J936" s="2" t="s">
        <v>11537</v>
      </c>
      <c r="K936" s="14" t="s">
        <v>1128</v>
      </c>
      <c r="L936" s="5" t="s">
        <v>2170</v>
      </c>
      <c r="M936" s="2" t="s">
        <v>32</v>
      </c>
      <c r="N936" s="2" t="s">
        <v>453</v>
      </c>
      <c r="O936" s="15" t="s">
        <v>61</v>
      </c>
      <c r="P936" s="36" t="s">
        <v>756</v>
      </c>
      <c r="Q936" s="5" t="s">
        <v>757</v>
      </c>
      <c r="R936" s="5">
        <v>3</v>
      </c>
      <c r="S936" s="9">
        <f>4730/1.12</f>
        <v>4223.2142857142853</v>
      </c>
      <c r="T936" s="9">
        <f t="shared" si="55"/>
        <v>12669.642857142855</v>
      </c>
      <c r="U936" s="9">
        <f t="shared" si="54"/>
        <v>14189.999999999998</v>
      </c>
      <c r="V936" s="2" t="s">
        <v>42</v>
      </c>
      <c r="W936" s="2">
        <v>2014</v>
      </c>
      <c r="X936" s="2"/>
    </row>
    <row r="937" spans="1:25" ht="63.75" outlineLevel="1" x14ac:dyDescent="0.25">
      <c r="A937" s="2" t="s">
        <v>3411</v>
      </c>
      <c r="B937" s="3" t="s">
        <v>27</v>
      </c>
      <c r="C937" s="43" t="s">
        <v>13232</v>
      </c>
      <c r="D937" s="13" t="s">
        <v>9919</v>
      </c>
      <c r="E937" s="13" t="s">
        <v>10123</v>
      </c>
      <c r="F937" s="5"/>
      <c r="G937" s="2" t="s">
        <v>343</v>
      </c>
      <c r="H937" s="4">
        <v>0</v>
      </c>
      <c r="I937" s="2">
        <v>710000000</v>
      </c>
      <c r="J937" s="2" t="s">
        <v>11537</v>
      </c>
      <c r="K937" s="14" t="s">
        <v>116</v>
      </c>
      <c r="L937" s="5" t="s">
        <v>2170</v>
      </c>
      <c r="M937" s="2" t="s">
        <v>32</v>
      </c>
      <c r="N937" s="2" t="s">
        <v>453</v>
      </c>
      <c r="O937" s="15" t="s">
        <v>61</v>
      </c>
      <c r="P937" s="36" t="s">
        <v>1837</v>
      </c>
      <c r="Q937" s="5" t="s">
        <v>1838</v>
      </c>
      <c r="R937" s="5">
        <v>1</v>
      </c>
      <c r="S937" s="9">
        <v>7000</v>
      </c>
      <c r="T937" s="9">
        <f t="shared" si="55"/>
        <v>7000</v>
      </c>
      <c r="U937" s="9">
        <f t="shared" si="54"/>
        <v>7840.0000000000009</v>
      </c>
      <c r="V937" s="2" t="s">
        <v>42</v>
      </c>
      <c r="W937" s="2">
        <v>2014</v>
      </c>
      <c r="X937" s="2"/>
    </row>
    <row r="938" spans="1:25" ht="63.75" outlineLevel="1" x14ac:dyDescent="0.25">
      <c r="A938" s="2" t="s">
        <v>3412</v>
      </c>
      <c r="B938" s="3" t="s">
        <v>27</v>
      </c>
      <c r="C938" s="105" t="s">
        <v>2238</v>
      </c>
      <c r="D938" s="10" t="s">
        <v>1895</v>
      </c>
      <c r="E938" s="10" t="s">
        <v>1890</v>
      </c>
      <c r="F938" s="5" t="s">
        <v>2239</v>
      </c>
      <c r="G938" s="2" t="s">
        <v>350</v>
      </c>
      <c r="H938" s="4">
        <v>0</v>
      </c>
      <c r="I938" s="2">
        <v>710000000</v>
      </c>
      <c r="J938" s="2" t="s">
        <v>11537</v>
      </c>
      <c r="K938" s="5" t="s">
        <v>6189</v>
      </c>
      <c r="L938" s="5" t="s">
        <v>1152</v>
      </c>
      <c r="M938" s="2" t="s">
        <v>32</v>
      </c>
      <c r="N938" s="2" t="s">
        <v>453</v>
      </c>
      <c r="O938" s="15" t="s">
        <v>61</v>
      </c>
      <c r="P938" s="36" t="s">
        <v>40</v>
      </c>
      <c r="Q938" s="2" t="s">
        <v>41</v>
      </c>
      <c r="R938" s="5">
        <v>180</v>
      </c>
      <c r="S938" s="9">
        <f>350/1.12</f>
        <v>312.49999999999994</v>
      </c>
      <c r="T938" s="9">
        <f t="shared" si="55"/>
        <v>56249.999999999993</v>
      </c>
      <c r="U938" s="9">
        <f t="shared" si="54"/>
        <v>63000</v>
      </c>
      <c r="V938" s="2" t="s">
        <v>42</v>
      </c>
      <c r="W938" s="2">
        <v>2014</v>
      </c>
      <c r="X938" s="2"/>
    </row>
    <row r="939" spans="1:25" ht="63.75" outlineLevel="1" x14ac:dyDescent="0.25">
      <c r="A939" s="2" t="s">
        <v>3413</v>
      </c>
      <c r="B939" s="3" t="s">
        <v>27</v>
      </c>
      <c r="C939" s="43" t="s">
        <v>13231</v>
      </c>
      <c r="D939" s="5" t="s">
        <v>2242</v>
      </c>
      <c r="E939" s="5" t="s">
        <v>1894</v>
      </c>
      <c r="F939" s="115" t="s">
        <v>1894</v>
      </c>
      <c r="G939" s="2" t="s">
        <v>350</v>
      </c>
      <c r="H939" s="4">
        <v>100</v>
      </c>
      <c r="I939" s="2">
        <v>710000000</v>
      </c>
      <c r="J939" s="2" t="s">
        <v>11537</v>
      </c>
      <c r="K939" s="5" t="s">
        <v>6189</v>
      </c>
      <c r="L939" s="5" t="s">
        <v>1152</v>
      </c>
      <c r="M939" s="2" t="s">
        <v>32</v>
      </c>
      <c r="N939" s="2" t="s">
        <v>453</v>
      </c>
      <c r="O939" s="15" t="s">
        <v>61</v>
      </c>
      <c r="P939" s="36" t="s">
        <v>1819</v>
      </c>
      <c r="Q939" s="5" t="s">
        <v>12715</v>
      </c>
      <c r="R939" s="5">
        <v>36</v>
      </c>
      <c r="S939" s="9">
        <v>1000</v>
      </c>
      <c r="T939" s="9">
        <f t="shared" si="55"/>
        <v>36000</v>
      </c>
      <c r="U939" s="9">
        <f t="shared" si="54"/>
        <v>40320.000000000007</v>
      </c>
      <c r="V939" s="2" t="s">
        <v>42</v>
      </c>
      <c r="W939" s="2">
        <v>2014</v>
      </c>
      <c r="X939" s="2"/>
    </row>
    <row r="940" spans="1:25" ht="63.75" outlineLevel="1" x14ac:dyDescent="0.25">
      <c r="A940" s="2" t="s">
        <v>3414</v>
      </c>
      <c r="B940" s="3" t="s">
        <v>27</v>
      </c>
      <c r="C940" s="43" t="s">
        <v>3987</v>
      </c>
      <c r="D940" s="5" t="s">
        <v>1896</v>
      </c>
      <c r="E940" s="5" t="s">
        <v>1892</v>
      </c>
      <c r="F940" s="5"/>
      <c r="G940" s="2" t="s">
        <v>350</v>
      </c>
      <c r="H940" s="4">
        <v>100</v>
      </c>
      <c r="I940" s="2">
        <v>710000000</v>
      </c>
      <c r="J940" s="2" t="s">
        <v>11537</v>
      </c>
      <c r="K940" s="14" t="s">
        <v>3765</v>
      </c>
      <c r="L940" s="5" t="s">
        <v>1152</v>
      </c>
      <c r="M940" s="2" t="s">
        <v>32</v>
      </c>
      <c r="N940" s="2" t="s">
        <v>453</v>
      </c>
      <c r="O940" s="15" t="s">
        <v>61</v>
      </c>
      <c r="P940" s="36" t="s">
        <v>824</v>
      </c>
      <c r="Q940" s="5" t="s">
        <v>1268</v>
      </c>
      <c r="R940" s="5">
        <v>2</v>
      </c>
      <c r="S940" s="9">
        <v>3800</v>
      </c>
      <c r="T940" s="9">
        <f t="shared" si="55"/>
        <v>7600</v>
      </c>
      <c r="U940" s="9">
        <f t="shared" si="54"/>
        <v>8512</v>
      </c>
      <c r="V940" s="2" t="s">
        <v>42</v>
      </c>
      <c r="W940" s="2">
        <v>2014</v>
      </c>
      <c r="X940" s="2"/>
    </row>
    <row r="941" spans="1:25" ht="63.75" outlineLevel="1" x14ac:dyDescent="0.25">
      <c r="A941" s="2" t="s">
        <v>3415</v>
      </c>
      <c r="B941" s="3" t="s">
        <v>27</v>
      </c>
      <c r="C941" s="43" t="s">
        <v>12245</v>
      </c>
      <c r="D941" s="5" t="s">
        <v>2460</v>
      </c>
      <c r="E941" s="5" t="s">
        <v>13230</v>
      </c>
      <c r="F941" s="5"/>
      <c r="G941" s="2" t="s">
        <v>350</v>
      </c>
      <c r="H941" s="4">
        <v>100</v>
      </c>
      <c r="I941" s="2">
        <v>710000000</v>
      </c>
      <c r="J941" s="2" t="s">
        <v>11537</v>
      </c>
      <c r="K941" s="14" t="s">
        <v>6017</v>
      </c>
      <c r="L941" s="5" t="s">
        <v>1152</v>
      </c>
      <c r="M941" s="2" t="s">
        <v>32</v>
      </c>
      <c r="N941" s="2" t="s">
        <v>453</v>
      </c>
      <c r="O941" s="15" t="s">
        <v>61</v>
      </c>
      <c r="P941" s="36" t="s">
        <v>40</v>
      </c>
      <c r="Q941" s="2" t="s">
        <v>41</v>
      </c>
      <c r="R941" s="5">
        <v>26</v>
      </c>
      <c r="S941" s="9">
        <v>1200</v>
      </c>
      <c r="T941" s="9">
        <v>0</v>
      </c>
      <c r="U941" s="9">
        <f t="shared" si="54"/>
        <v>0</v>
      </c>
      <c r="V941" s="2" t="s">
        <v>42</v>
      </c>
      <c r="W941" s="2">
        <v>2014</v>
      </c>
      <c r="X941" s="2"/>
    </row>
    <row r="942" spans="1:25" s="85" customFormat="1" ht="78" customHeight="1" outlineLevel="1" x14ac:dyDescent="0.25">
      <c r="A942" s="2" t="s">
        <v>12244</v>
      </c>
      <c r="B942" s="3" t="s">
        <v>27</v>
      </c>
      <c r="C942" s="43" t="s">
        <v>12245</v>
      </c>
      <c r="D942" s="5" t="s">
        <v>2460</v>
      </c>
      <c r="E942" s="5" t="s">
        <v>13230</v>
      </c>
      <c r="F942" s="5"/>
      <c r="G942" s="2" t="s">
        <v>29</v>
      </c>
      <c r="H942" s="4">
        <v>100</v>
      </c>
      <c r="I942" s="2">
        <v>710000000</v>
      </c>
      <c r="J942" s="2" t="s">
        <v>11537</v>
      </c>
      <c r="K942" s="14" t="s">
        <v>6017</v>
      </c>
      <c r="L942" s="5" t="s">
        <v>1152</v>
      </c>
      <c r="M942" s="2" t="s">
        <v>32</v>
      </c>
      <c r="N942" s="2" t="s">
        <v>11021</v>
      </c>
      <c r="O942" s="15">
        <v>0</v>
      </c>
      <c r="P942" s="36" t="s">
        <v>793</v>
      </c>
      <c r="Q942" s="2" t="s">
        <v>1344</v>
      </c>
      <c r="R942" s="5">
        <v>26</v>
      </c>
      <c r="S942" s="9">
        <v>1200</v>
      </c>
      <c r="T942" s="9">
        <f t="shared" si="55"/>
        <v>31200</v>
      </c>
      <c r="U942" s="9">
        <f t="shared" si="54"/>
        <v>34944</v>
      </c>
      <c r="V942" s="2" t="s">
        <v>42</v>
      </c>
      <c r="W942" s="2">
        <v>2014</v>
      </c>
      <c r="X942" s="92" t="s">
        <v>12246</v>
      </c>
    </row>
    <row r="943" spans="1:25" ht="63.75" outlineLevel="1" x14ac:dyDescent="0.25">
      <c r="A943" s="2" t="s">
        <v>3416</v>
      </c>
      <c r="B943" s="3" t="s">
        <v>27</v>
      </c>
      <c r="C943" s="43" t="s">
        <v>2244</v>
      </c>
      <c r="D943" s="10" t="s">
        <v>906</v>
      </c>
      <c r="E943" s="10" t="s">
        <v>2461</v>
      </c>
      <c r="F943" s="5" t="s">
        <v>2461</v>
      </c>
      <c r="G943" s="2" t="s">
        <v>350</v>
      </c>
      <c r="H943" s="4">
        <v>0</v>
      </c>
      <c r="I943" s="2">
        <v>710000000</v>
      </c>
      <c r="J943" s="2" t="s">
        <v>11537</v>
      </c>
      <c r="K943" s="14" t="s">
        <v>6017</v>
      </c>
      <c r="L943" s="5" t="s">
        <v>2170</v>
      </c>
      <c r="M943" s="2" t="s">
        <v>32</v>
      </c>
      <c r="N943" s="2" t="s">
        <v>453</v>
      </c>
      <c r="O943" s="15" t="s">
        <v>61</v>
      </c>
      <c r="P943" s="36" t="s">
        <v>40</v>
      </c>
      <c r="Q943" s="5" t="s">
        <v>41</v>
      </c>
      <c r="R943" s="5">
        <v>10</v>
      </c>
      <c r="S943" s="9">
        <v>1150</v>
      </c>
      <c r="T943" s="9">
        <v>0</v>
      </c>
      <c r="U943" s="9">
        <f t="shared" si="54"/>
        <v>0</v>
      </c>
      <c r="V943" s="2" t="s">
        <v>42</v>
      </c>
      <c r="W943" s="2">
        <v>2014</v>
      </c>
      <c r="X943" s="2"/>
    </row>
    <row r="944" spans="1:25" s="85" customFormat="1" ht="60.75" customHeight="1" outlineLevel="1" x14ac:dyDescent="0.25">
      <c r="A944" s="2" t="s">
        <v>12235</v>
      </c>
      <c r="B944" s="3" t="s">
        <v>27</v>
      </c>
      <c r="C944" s="43" t="s">
        <v>2244</v>
      </c>
      <c r="D944" s="10" t="s">
        <v>906</v>
      </c>
      <c r="E944" s="10" t="s">
        <v>2461</v>
      </c>
      <c r="F944" s="5" t="s">
        <v>2245</v>
      </c>
      <c r="G944" s="2" t="s">
        <v>29</v>
      </c>
      <c r="H944" s="4">
        <v>0</v>
      </c>
      <c r="I944" s="2">
        <v>710000000</v>
      </c>
      <c r="J944" s="2" t="s">
        <v>11537</v>
      </c>
      <c r="K944" s="14" t="s">
        <v>6017</v>
      </c>
      <c r="L944" s="5" t="s">
        <v>1152</v>
      </c>
      <c r="M944" s="2" t="s">
        <v>32</v>
      </c>
      <c r="N944" s="2" t="s">
        <v>11021</v>
      </c>
      <c r="O944" s="15">
        <v>0</v>
      </c>
      <c r="P944" s="36" t="s">
        <v>909</v>
      </c>
      <c r="Q944" s="5" t="s">
        <v>8308</v>
      </c>
      <c r="R944" s="5">
        <v>10</v>
      </c>
      <c r="S944" s="17">
        <v>1150</v>
      </c>
      <c r="T944" s="17">
        <f t="shared" ref="T944" si="57">S944*R944</f>
        <v>11500</v>
      </c>
      <c r="U944" s="17">
        <f t="shared" si="54"/>
        <v>12880.000000000002</v>
      </c>
      <c r="V944" s="2" t="s">
        <v>42</v>
      </c>
      <c r="W944" s="2">
        <v>2014</v>
      </c>
      <c r="X944" s="92" t="s">
        <v>12476</v>
      </c>
    </row>
    <row r="945" spans="1:25" ht="36.75" customHeight="1" outlineLevel="1" x14ac:dyDescent="0.25">
      <c r="A945" s="2" t="s">
        <v>3417</v>
      </c>
      <c r="B945" s="3" t="s">
        <v>27</v>
      </c>
      <c r="C945" s="43" t="s">
        <v>13271</v>
      </c>
      <c r="D945" s="5" t="s">
        <v>3662</v>
      </c>
      <c r="E945" s="5" t="s">
        <v>13270</v>
      </c>
      <c r="F945" s="5" t="s">
        <v>2462</v>
      </c>
      <c r="G945" s="2" t="s">
        <v>350</v>
      </c>
      <c r="H945" s="4">
        <v>100</v>
      </c>
      <c r="I945" s="2">
        <v>710000000</v>
      </c>
      <c r="J945" s="2" t="s">
        <v>11537</v>
      </c>
      <c r="K945" s="14" t="s">
        <v>4987</v>
      </c>
      <c r="L945" s="5" t="s">
        <v>1152</v>
      </c>
      <c r="M945" s="2" t="s">
        <v>32</v>
      </c>
      <c r="N945" s="2" t="s">
        <v>453</v>
      </c>
      <c r="O945" s="15" t="s">
        <v>61</v>
      </c>
      <c r="P945" s="36" t="s">
        <v>857</v>
      </c>
      <c r="Q945" s="5" t="s">
        <v>1268</v>
      </c>
      <c r="R945" s="5">
        <v>10</v>
      </c>
      <c r="S945" s="9">
        <v>750</v>
      </c>
      <c r="T945" s="9">
        <v>0</v>
      </c>
      <c r="U945" s="9">
        <f t="shared" si="54"/>
        <v>0</v>
      </c>
      <c r="V945" s="2" t="s">
        <v>42</v>
      </c>
      <c r="W945" s="2">
        <v>2014</v>
      </c>
      <c r="X945" s="2"/>
    </row>
    <row r="946" spans="1:25" s="85" customFormat="1" ht="63.75" outlineLevel="1" x14ac:dyDescent="0.25">
      <c r="A946" s="2" t="s">
        <v>12247</v>
      </c>
      <c r="B946" s="3" t="s">
        <v>27</v>
      </c>
      <c r="C946" s="43" t="s">
        <v>13271</v>
      </c>
      <c r="D946" s="5" t="s">
        <v>3662</v>
      </c>
      <c r="E946" s="5" t="s">
        <v>13270</v>
      </c>
      <c r="F946" s="5" t="s">
        <v>2462</v>
      </c>
      <c r="G946" s="2" t="s">
        <v>29</v>
      </c>
      <c r="H946" s="4">
        <v>100</v>
      </c>
      <c r="I946" s="2">
        <v>710000000</v>
      </c>
      <c r="J946" s="2" t="s">
        <v>11537</v>
      </c>
      <c r="K946" s="14" t="s">
        <v>4987</v>
      </c>
      <c r="L946" s="5" t="s">
        <v>1152</v>
      </c>
      <c r="M946" s="2" t="s">
        <v>32</v>
      </c>
      <c r="N946" s="2" t="s">
        <v>10994</v>
      </c>
      <c r="O946" s="15">
        <v>0</v>
      </c>
      <c r="P946" s="36" t="s">
        <v>824</v>
      </c>
      <c r="Q946" s="5" t="s">
        <v>1268</v>
      </c>
      <c r="R946" s="5">
        <v>10</v>
      </c>
      <c r="S946" s="9">
        <v>750</v>
      </c>
      <c r="T946" s="9">
        <f t="shared" si="55"/>
        <v>7500</v>
      </c>
      <c r="U946" s="9">
        <f t="shared" si="54"/>
        <v>8400</v>
      </c>
      <c r="V946" s="2" t="s">
        <v>42</v>
      </c>
      <c r="W946" s="2">
        <v>2014</v>
      </c>
      <c r="X946" s="92" t="s">
        <v>12248</v>
      </c>
    </row>
    <row r="947" spans="1:25" ht="63.75" outlineLevel="1" x14ac:dyDescent="0.25">
      <c r="A947" s="2" t="s">
        <v>3418</v>
      </c>
      <c r="B947" s="3" t="s">
        <v>27</v>
      </c>
      <c r="C947" s="43" t="s">
        <v>12250</v>
      </c>
      <c r="D947" s="5" t="s">
        <v>12251</v>
      </c>
      <c r="E947" s="5" t="s">
        <v>12252</v>
      </c>
      <c r="F947" s="5"/>
      <c r="G947" s="2" t="s">
        <v>350</v>
      </c>
      <c r="H947" s="4">
        <v>0</v>
      </c>
      <c r="I947" s="2">
        <v>710000000</v>
      </c>
      <c r="J947" s="2" t="s">
        <v>11537</v>
      </c>
      <c r="K947" s="14" t="s">
        <v>6017</v>
      </c>
      <c r="L947" s="5" t="s">
        <v>1152</v>
      </c>
      <c r="M947" s="2" t="s">
        <v>32</v>
      </c>
      <c r="N947" s="2" t="s">
        <v>453</v>
      </c>
      <c r="O947" s="15" t="s">
        <v>61</v>
      </c>
      <c r="P947" s="2">
        <v>112</v>
      </c>
      <c r="Q947" s="2" t="s">
        <v>751</v>
      </c>
      <c r="R947" s="5">
        <v>10</v>
      </c>
      <c r="S947" s="9">
        <v>1000</v>
      </c>
      <c r="T947" s="9">
        <v>0</v>
      </c>
      <c r="U947" s="9">
        <f t="shared" si="54"/>
        <v>0</v>
      </c>
      <c r="V947" s="2" t="s">
        <v>42</v>
      </c>
      <c r="W947" s="2">
        <v>2014</v>
      </c>
      <c r="X947" s="2"/>
    </row>
    <row r="948" spans="1:25" s="85" customFormat="1" ht="63.75" outlineLevel="1" x14ac:dyDescent="0.25">
      <c r="A948" s="2" t="s">
        <v>12249</v>
      </c>
      <c r="B948" s="3" t="s">
        <v>27</v>
      </c>
      <c r="C948" s="43" t="s">
        <v>12250</v>
      </c>
      <c r="D948" s="5" t="s">
        <v>12251</v>
      </c>
      <c r="E948" s="5" t="s">
        <v>12252</v>
      </c>
      <c r="F948" s="5"/>
      <c r="G948" s="2" t="s">
        <v>29</v>
      </c>
      <c r="H948" s="4">
        <v>0</v>
      </c>
      <c r="I948" s="2">
        <v>710000000</v>
      </c>
      <c r="J948" s="2" t="s">
        <v>11537</v>
      </c>
      <c r="K948" s="14" t="s">
        <v>6017</v>
      </c>
      <c r="L948" s="5" t="s">
        <v>1152</v>
      </c>
      <c r="M948" s="2" t="s">
        <v>32</v>
      </c>
      <c r="N948" s="2" t="s">
        <v>11021</v>
      </c>
      <c r="O948" s="15">
        <v>0</v>
      </c>
      <c r="P948" s="2">
        <v>112</v>
      </c>
      <c r="Q948" s="2" t="s">
        <v>751</v>
      </c>
      <c r="R948" s="5">
        <v>10</v>
      </c>
      <c r="S948" s="9">
        <v>1000</v>
      </c>
      <c r="T948" s="9">
        <v>12000</v>
      </c>
      <c r="U948" s="9">
        <f t="shared" si="54"/>
        <v>13440.000000000002</v>
      </c>
      <c r="V948" s="2" t="s">
        <v>42</v>
      </c>
      <c r="W948" s="2">
        <v>2014</v>
      </c>
      <c r="X948" s="92" t="s">
        <v>12253</v>
      </c>
    </row>
    <row r="949" spans="1:25" ht="63.75" outlineLevel="1" x14ac:dyDescent="0.25">
      <c r="A949" s="2" t="s">
        <v>3419</v>
      </c>
      <c r="B949" s="3" t="s">
        <v>27</v>
      </c>
      <c r="C949" s="43" t="s">
        <v>2463</v>
      </c>
      <c r="D949" s="5" t="s">
        <v>8727</v>
      </c>
      <c r="E949" s="5" t="s">
        <v>8728</v>
      </c>
      <c r="F949" s="5"/>
      <c r="G949" s="2" t="s">
        <v>350</v>
      </c>
      <c r="H949" s="4">
        <v>0</v>
      </c>
      <c r="I949" s="2">
        <v>710000000</v>
      </c>
      <c r="J949" s="2" t="s">
        <v>11537</v>
      </c>
      <c r="K949" s="14" t="s">
        <v>6017</v>
      </c>
      <c r="L949" s="5" t="s">
        <v>1152</v>
      </c>
      <c r="M949" s="2" t="s">
        <v>32</v>
      </c>
      <c r="N949" s="2" t="s">
        <v>453</v>
      </c>
      <c r="O949" s="15" t="s">
        <v>61</v>
      </c>
      <c r="P949" s="36" t="s">
        <v>40</v>
      </c>
      <c r="Q949" s="2" t="s">
        <v>41</v>
      </c>
      <c r="R949" s="5">
        <v>1</v>
      </c>
      <c r="S949" s="9">
        <v>30000</v>
      </c>
      <c r="T949" s="9">
        <v>30000</v>
      </c>
      <c r="U949" s="9">
        <f t="shared" si="54"/>
        <v>33600</v>
      </c>
      <c r="V949" s="2" t="s">
        <v>42</v>
      </c>
      <c r="W949" s="2">
        <v>2014</v>
      </c>
      <c r="X949" s="2"/>
    </row>
    <row r="950" spans="1:25" ht="63.75" outlineLevel="1" x14ac:dyDescent="0.25">
      <c r="A950" s="2" t="s">
        <v>3420</v>
      </c>
      <c r="B950" s="3" t="s">
        <v>27</v>
      </c>
      <c r="C950" s="42" t="s">
        <v>2174</v>
      </c>
      <c r="D950" s="5" t="s">
        <v>2175</v>
      </c>
      <c r="E950" s="116" t="s">
        <v>12226</v>
      </c>
      <c r="F950" s="5" t="s">
        <v>2177</v>
      </c>
      <c r="G950" s="2" t="s">
        <v>350</v>
      </c>
      <c r="H950" s="4">
        <v>0</v>
      </c>
      <c r="I950" s="2">
        <v>710000000</v>
      </c>
      <c r="J950" s="2" t="s">
        <v>11537</v>
      </c>
      <c r="K950" s="14" t="s">
        <v>6017</v>
      </c>
      <c r="L950" s="5" t="s">
        <v>1152</v>
      </c>
      <c r="M950" s="2" t="s">
        <v>32</v>
      </c>
      <c r="N950" s="2" t="s">
        <v>453</v>
      </c>
      <c r="O950" s="15" t="s">
        <v>61</v>
      </c>
      <c r="P950" s="2">
        <v>112</v>
      </c>
      <c r="Q950" s="2" t="s">
        <v>751</v>
      </c>
      <c r="R950" s="5">
        <v>30</v>
      </c>
      <c r="S950" s="9">
        <f>396/1.12</f>
        <v>353.57142857142856</v>
      </c>
      <c r="T950" s="9">
        <v>0</v>
      </c>
      <c r="U950" s="9">
        <f>T950*1.12</f>
        <v>0</v>
      </c>
      <c r="V950" s="2" t="s">
        <v>42</v>
      </c>
      <c r="W950" s="2">
        <v>2014</v>
      </c>
      <c r="X950" s="2"/>
    </row>
    <row r="951" spans="1:25" s="85" customFormat="1" ht="77.25" customHeight="1" outlineLevel="1" x14ac:dyDescent="0.25">
      <c r="A951" s="2" t="s">
        <v>12231</v>
      </c>
      <c r="B951" s="3" t="s">
        <v>27</v>
      </c>
      <c r="C951" s="42" t="s">
        <v>2174</v>
      </c>
      <c r="D951" s="5" t="s">
        <v>2175</v>
      </c>
      <c r="E951" s="116" t="s">
        <v>12226</v>
      </c>
      <c r="F951" s="5"/>
      <c r="G951" s="2" t="s">
        <v>29</v>
      </c>
      <c r="H951" s="4">
        <v>0</v>
      </c>
      <c r="I951" s="2">
        <v>710000000</v>
      </c>
      <c r="J951" s="2" t="s">
        <v>11537</v>
      </c>
      <c r="K951" s="14" t="s">
        <v>6017</v>
      </c>
      <c r="L951" s="5" t="s">
        <v>1152</v>
      </c>
      <c r="M951" s="2" t="s">
        <v>32</v>
      </c>
      <c r="N951" s="2" t="s">
        <v>11021</v>
      </c>
      <c r="O951" s="15">
        <v>0</v>
      </c>
      <c r="P951" s="2">
        <v>112</v>
      </c>
      <c r="Q951" s="2" t="s">
        <v>751</v>
      </c>
      <c r="R951" s="5">
        <v>30</v>
      </c>
      <c r="S951" s="9">
        <f>396/1.12</f>
        <v>353.57142857142856</v>
      </c>
      <c r="T951" s="9">
        <f t="shared" ref="T951" si="58">S951*R951</f>
        <v>10607.142857142857</v>
      </c>
      <c r="U951" s="9">
        <f>T951*1.12</f>
        <v>11880</v>
      </c>
      <c r="V951" s="2" t="s">
        <v>42</v>
      </c>
      <c r="W951" s="2">
        <v>2014</v>
      </c>
      <c r="X951" s="92" t="s">
        <v>12239</v>
      </c>
    </row>
    <row r="952" spans="1:25" ht="63.75" outlineLevel="1" x14ac:dyDescent="0.25">
      <c r="A952" s="2" t="s">
        <v>3421</v>
      </c>
      <c r="B952" s="3" t="s">
        <v>27</v>
      </c>
      <c r="C952" s="43" t="s">
        <v>13229</v>
      </c>
      <c r="D952" s="5" t="s">
        <v>1928</v>
      </c>
      <c r="E952" s="5" t="s">
        <v>1911</v>
      </c>
      <c r="F952" s="5"/>
      <c r="G952" s="2" t="s">
        <v>350</v>
      </c>
      <c r="H952" s="4">
        <v>0</v>
      </c>
      <c r="I952" s="2">
        <v>710000000</v>
      </c>
      <c r="J952" s="2" t="s">
        <v>11537</v>
      </c>
      <c r="K952" s="14" t="s">
        <v>6017</v>
      </c>
      <c r="L952" s="5" t="s">
        <v>1152</v>
      </c>
      <c r="M952" s="2" t="s">
        <v>32</v>
      </c>
      <c r="N952" s="2" t="s">
        <v>453</v>
      </c>
      <c r="O952" s="15" t="s">
        <v>61</v>
      </c>
      <c r="P952" s="36" t="s">
        <v>40</v>
      </c>
      <c r="Q952" s="5" t="s">
        <v>41</v>
      </c>
      <c r="R952" s="5">
        <v>15</v>
      </c>
      <c r="S952" s="9">
        <v>1266.6666</v>
      </c>
      <c r="T952" s="9">
        <v>0</v>
      </c>
      <c r="U952" s="9">
        <f t="shared" si="54"/>
        <v>0</v>
      </c>
      <c r="V952" s="2" t="s">
        <v>42</v>
      </c>
      <c r="W952" s="2">
        <v>2014</v>
      </c>
      <c r="X952" s="2"/>
    </row>
    <row r="953" spans="1:25" s="85" customFormat="1" ht="63.75" outlineLevel="1" x14ac:dyDescent="0.25">
      <c r="A953" s="2" t="s">
        <v>12232</v>
      </c>
      <c r="B953" s="3" t="s">
        <v>27</v>
      </c>
      <c r="C953" s="43" t="s">
        <v>13229</v>
      </c>
      <c r="D953" s="5" t="s">
        <v>1928</v>
      </c>
      <c r="E953" s="5" t="s">
        <v>1911</v>
      </c>
      <c r="F953" s="5" t="s">
        <v>2465</v>
      </c>
      <c r="G953" s="2" t="s">
        <v>29</v>
      </c>
      <c r="H953" s="4">
        <v>0</v>
      </c>
      <c r="I953" s="2">
        <v>710000000</v>
      </c>
      <c r="J953" s="2" t="s">
        <v>11537</v>
      </c>
      <c r="K953" s="14" t="s">
        <v>6017</v>
      </c>
      <c r="L953" s="5" t="s">
        <v>1152</v>
      </c>
      <c r="M953" s="2" t="s">
        <v>32</v>
      </c>
      <c r="N953" s="2" t="s">
        <v>11021</v>
      </c>
      <c r="O953" s="15">
        <v>0</v>
      </c>
      <c r="P953" s="36" t="s">
        <v>793</v>
      </c>
      <c r="Q953" s="5" t="s">
        <v>1344</v>
      </c>
      <c r="R953" s="5">
        <v>15</v>
      </c>
      <c r="S953" s="9">
        <v>1266.6666</v>
      </c>
      <c r="T953" s="9">
        <v>0</v>
      </c>
      <c r="U953" s="9">
        <f t="shared" si="54"/>
        <v>0</v>
      </c>
      <c r="V953" s="2" t="s">
        <v>42</v>
      </c>
      <c r="W953" s="2">
        <v>2014</v>
      </c>
      <c r="X953" s="92" t="s">
        <v>12240</v>
      </c>
    </row>
    <row r="954" spans="1:25" s="236" customFormat="1" ht="51" x14ac:dyDescent="0.25">
      <c r="A954" s="276" t="s">
        <v>13710</v>
      </c>
      <c r="B954" s="238" t="s">
        <v>27</v>
      </c>
      <c r="C954" s="280" t="s">
        <v>13716</v>
      </c>
      <c r="D954" s="274" t="s">
        <v>13713</v>
      </c>
      <c r="E954" s="274" t="s">
        <v>13852</v>
      </c>
      <c r="F954" s="274" t="s">
        <v>2465</v>
      </c>
      <c r="G954" s="276" t="s">
        <v>29</v>
      </c>
      <c r="H954" s="281">
        <v>0</v>
      </c>
      <c r="I954" s="276">
        <v>710000000</v>
      </c>
      <c r="J954" s="276" t="s">
        <v>13711</v>
      </c>
      <c r="K954" s="248" t="s">
        <v>8555</v>
      </c>
      <c r="L954" s="274" t="s">
        <v>1152</v>
      </c>
      <c r="M954" s="276" t="s">
        <v>32</v>
      </c>
      <c r="N954" s="276" t="s">
        <v>11021</v>
      </c>
      <c r="O954" s="15">
        <v>0</v>
      </c>
      <c r="P954" s="36" t="s">
        <v>793</v>
      </c>
      <c r="Q954" s="274" t="s">
        <v>1344</v>
      </c>
      <c r="R954" s="274">
        <v>15</v>
      </c>
      <c r="S954" s="255">
        <v>1266.6666</v>
      </c>
      <c r="T954" s="255">
        <f t="shared" ref="T954" si="59">S954*R954</f>
        <v>18999.999</v>
      </c>
      <c r="U954" s="255">
        <f t="shared" si="54"/>
        <v>21279.998880000003</v>
      </c>
      <c r="V954" s="276" t="s">
        <v>42</v>
      </c>
      <c r="W954" s="276">
        <v>2015</v>
      </c>
      <c r="X954" s="332" t="s">
        <v>11214</v>
      </c>
      <c r="Y954" s="85"/>
    </row>
    <row r="955" spans="1:25" ht="63.75" outlineLevel="1" x14ac:dyDescent="0.25">
      <c r="A955" s="2" t="s">
        <v>3422</v>
      </c>
      <c r="B955" s="3" t="s">
        <v>27</v>
      </c>
      <c r="C955" s="43" t="s">
        <v>12234</v>
      </c>
      <c r="D955" s="5" t="s">
        <v>2466</v>
      </c>
      <c r="E955" s="5" t="s">
        <v>2467</v>
      </c>
      <c r="F955" s="5"/>
      <c r="G955" s="2" t="s">
        <v>350</v>
      </c>
      <c r="H955" s="4">
        <v>100</v>
      </c>
      <c r="I955" s="2">
        <v>710000000</v>
      </c>
      <c r="J955" s="2" t="s">
        <v>11537</v>
      </c>
      <c r="K955" s="14" t="s">
        <v>6017</v>
      </c>
      <c r="L955" s="5" t="s">
        <v>1152</v>
      </c>
      <c r="M955" s="2" t="s">
        <v>32</v>
      </c>
      <c r="N955" s="2" t="s">
        <v>453</v>
      </c>
      <c r="O955" s="15" t="s">
        <v>61</v>
      </c>
      <c r="P955" s="36" t="s">
        <v>824</v>
      </c>
      <c r="Q955" s="5" t="s">
        <v>1268</v>
      </c>
      <c r="R955" s="5">
        <v>500</v>
      </c>
      <c r="S955" s="9">
        <v>48</v>
      </c>
      <c r="T955" s="9">
        <v>0</v>
      </c>
      <c r="U955" s="9">
        <f t="shared" si="54"/>
        <v>0</v>
      </c>
      <c r="V955" s="2" t="s">
        <v>42</v>
      </c>
      <c r="W955" s="2">
        <v>2014</v>
      </c>
      <c r="X955" s="2"/>
    </row>
    <row r="956" spans="1:25" s="85" customFormat="1" ht="76.5" customHeight="1" outlineLevel="1" x14ac:dyDescent="0.25">
      <c r="A956" s="2" t="s">
        <v>12233</v>
      </c>
      <c r="B956" s="3" t="s">
        <v>27</v>
      </c>
      <c r="C956" s="43" t="s">
        <v>12234</v>
      </c>
      <c r="D956" s="5" t="s">
        <v>2466</v>
      </c>
      <c r="E956" s="5" t="s">
        <v>2467</v>
      </c>
      <c r="F956" s="5"/>
      <c r="G956" s="2" t="s">
        <v>29</v>
      </c>
      <c r="H956" s="4">
        <v>100</v>
      </c>
      <c r="I956" s="2">
        <v>710000000</v>
      </c>
      <c r="J956" s="2" t="s">
        <v>11537</v>
      </c>
      <c r="K956" s="14" t="s">
        <v>6017</v>
      </c>
      <c r="L956" s="5" t="s">
        <v>1152</v>
      </c>
      <c r="M956" s="2" t="s">
        <v>32</v>
      </c>
      <c r="N956" s="2" t="s">
        <v>11021</v>
      </c>
      <c r="O956" s="15">
        <v>0</v>
      </c>
      <c r="P956" s="36" t="s">
        <v>824</v>
      </c>
      <c r="Q956" s="5" t="s">
        <v>1268</v>
      </c>
      <c r="R956" s="5">
        <v>500</v>
      </c>
      <c r="S956" s="9">
        <v>48</v>
      </c>
      <c r="T956" s="9">
        <v>0</v>
      </c>
      <c r="U956" s="9">
        <f t="shared" si="54"/>
        <v>0</v>
      </c>
      <c r="V956" s="2" t="s">
        <v>42</v>
      </c>
      <c r="W956" s="2">
        <v>2014</v>
      </c>
      <c r="X956" s="92" t="s">
        <v>12241</v>
      </c>
    </row>
    <row r="957" spans="1:25" s="236" customFormat="1" ht="76.5" customHeight="1" x14ac:dyDescent="0.25">
      <c r="A957" s="276" t="s">
        <v>13714</v>
      </c>
      <c r="B957" s="238" t="s">
        <v>27</v>
      </c>
      <c r="C957" s="43" t="s">
        <v>12234</v>
      </c>
      <c r="D957" s="274" t="s">
        <v>2466</v>
      </c>
      <c r="E957" s="293" t="s">
        <v>2467</v>
      </c>
      <c r="F957" s="274"/>
      <c r="G957" s="276" t="s">
        <v>29</v>
      </c>
      <c r="H957" s="281">
        <v>100</v>
      </c>
      <c r="I957" s="276">
        <v>710000000</v>
      </c>
      <c r="J957" s="276" t="s">
        <v>13711</v>
      </c>
      <c r="K957" s="248" t="s">
        <v>8555</v>
      </c>
      <c r="L957" s="274" t="s">
        <v>1152</v>
      </c>
      <c r="M957" s="276" t="s">
        <v>32</v>
      </c>
      <c r="N957" s="276" t="s">
        <v>11021</v>
      </c>
      <c r="O957" s="285">
        <v>0</v>
      </c>
      <c r="P957" s="279" t="s">
        <v>13715</v>
      </c>
      <c r="Q957" s="274" t="s">
        <v>1268</v>
      </c>
      <c r="R957" s="274">
        <v>500</v>
      </c>
      <c r="S957" s="255">
        <v>48</v>
      </c>
      <c r="T957" s="255">
        <f t="shared" ref="T957" si="60">S957*R957</f>
        <v>24000</v>
      </c>
      <c r="U957" s="255">
        <f t="shared" si="54"/>
        <v>26880.000000000004</v>
      </c>
      <c r="V957" s="276" t="s">
        <v>42</v>
      </c>
      <c r="W957" s="276">
        <v>2015</v>
      </c>
      <c r="X957" s="332" t="s">
        <v>13712</v>
      </c>
      <c r="Y957" s="85"/>
    </row>
    <row r="958" spans="1:25" ht="63.75" outlineLevel="1" x14ac:dyDescent="0.25">
      <c r="A958" s="2" t="s">
        <v>3423</v>
      </c>
      <c r="B958" s="3" t="s">
        <v>27</v>
      </c>
      <c r="C958" s="112" t="s">
        <v>2468</v>
      </c>
      <c r="D958" s="13" t="s">
        <v>13215</v>
      </c>
      <c r="E958" s="5" t="s">
        <v>13171</v>
      </c>
      <c r="F958" s="5"/>
      <c r="G958" s="2" t="s">
        <v>350</v>
      </c>
      <c r="H958" s="4">
        <v>0</v>
      </c>
      <c r="I958" s="2">
        <v>710000000</v>
      </c>
      <c r="J958" s="2" t="s">
        <v>11537</v>
      </c>
      <c r="K958" s="14" t="s">
        <v>6189</v>
      </c>
      <c r="L958" s="5" t="s">
        <v>1152</v>
      </c>
      <c r="M958" s="2" t="s">
        <v>32</v>
      </c>
      <c r="N958" s="2" t="s">
        <v>453</v>
      </c>
      <c r="O958" s="15" t="s">
        <v>61</v>
      </c>
      <c r="P958" s="36" t="s">
        <v>40</v>
      </c>
      <c r="Q958" s="5" t="s">
        <v>41</v>
      </c>
      <c r="R958" s="5">
        <v>23</v>
      </c>
      <c r="S958" s="9">
        <v>1266.6666</v>
      </c>
      <c r="T958" s="9">
        <f>S958*R958</f>
        <v>29133.3318</v>
      </c>
      <c r="U958" s="9">
        <f t="shared" si="54"/>
        <v>32629.331616000003</v>
      </c>
      <c r="V958" s="2" t="s">
        <v>42</v>
      </c>
      <c r="W958" s="2">
        <v>2014</v>
      </c>
      <c r="X958" s="2"/>
    </row>
    <row r="959" spans="1:25" ht="63.75" outlineLevel="1" x14ac:dyDescent="0.25">
      <c r="A959" s="2" t="s">
        <v>3424</v>
      </c>
      <c r="B959" s="3" t="s">
        <v>27</v>
      </c>
      <c r="C959" s="112" t="s">
        <v>2468</v>
      </c>
      <c r="D959" s="13" t="s">
        <v>13215</v>
      </c>
      <c r="E959" s="5" t="s">
        <v>13171</v>
      </c>
      <c r="F959" s="5"/>
      <c r="G959" s="2" t="s">
        <v>350</v>
      </c>
      <c r="H959" s="4">
        <v>0</v>
      </c>
      <c r="I959" s="2">
        <v>710000000</v>
      </c>
      <c r="J959" s="2" t="s">
        <v>11537</v>
      </c>
      <c r="K959" s="14" t="s">
        <v>6189</v>
      </c>
      <c r="L959" s="5" t="s">
        <v>1152</v>
      </c>
      <c r="M959" s="2" t="s">
        <v>32</v>
      </c>
      <c r="N959" s="2" t="s">
        <v>453</v>
      </c>
      <c r="O959" s="15" t="s">
        <v>61</v>
      </c>
      <c r="P959" s="36" t="s">
        <v>40</v>
      </c>
      <c r="Q959" s="5" t="s">
        <v>41</v>
      </c>
      <c r="R959" s="5">
        <v>3</v>
      </c>
      <c r="S959" s="9">
        <f>29190/1.12</f>
        <v>26062.499999999996</v>
      </c>
      <c r="T959" s="9">
        <v>0</v>
      </c>
      <c r="U959" s="9">
        <f t="shared" si="54"/>
        <v>0</v>
      </c>
      <c r="V959" s="2" t="s">
        <v>42</v>
      </c>
      <c r="W959" s="2">
        <v>2014</v>
      </c>
      <c r="X959" s="2"/>
    </row>
    <row r="960" spans="1:25" s="273" customFormat="1" ht="51" x14ac:dyDescent="0.25">
      <c r="A960" s="276" t="s">
        <v>13549</v>
      </c>
      <c r="B960" s="238" t="s">
        <v>27</v>
      </c>
      <c r="C960" s="308" t="s">
        <v>2468</v>
      </c>
      <c r="D960" s="13" t="s">
        <v>13215</v>
      </c>
      <c r="E960" s="274" t="s">
        <v>13171</v>
      </c>
      <c r="F960" s="274"/>
      <c r="G960" s="276" t="s">
        <v>29</v>
      </c>
      <c r="H960" s="281">
        <v>0</v>
      </c>
      <c r="I960" s="276">
        <v>710000000</v>
      </c>
      <c r="J960" s="276" t="s">
        <v>1075</v>
      </c>
      <c r="K960" s="248" t="s">
        <v>12040</v>
      </c>
      <c r="L960" s="274" t="s">
        <v>1152</v>
      </c>
      <c r="M960" s="276" t="s">
        <v>32</v>
      </c>
      <c r="N960" s="276" t="s">
        <v>10994</v>
      </c>
      <c r="O960" s="285">
        <v>0</v>
      </c>
      <c r="P960" s="279" t="s">
        <v>40</v>
      </c>
      <c r="Q960" s="274" t="s">
        <v>41</v>
      </c>
      <c r="R960" s="274">
        <v>3</v>
      </c>
      <c r="S960" s="278">
        <v>26062.499999999996</v>
      </c>
      <c r="T960" s="278">
        <v>78187.499999999985</v>
      </c>
      <c r="U960" s="278">
        <v>87569.999999999985</v>
      </c>
      <c r="V960" s="276" t="s">
        <v>42</v>
      </c>
      <c r="W960" s="276">
        <v>2014</v>
      </c>
      <c r="X960" s="276" t="s">
        <v>11175</v>
      </c>
      <c r="Y960" s="290"/>
    </row>
    <row r="961" spans="1:26" ht="63.75" outlineLevel="1" x14ac:dyDescent="0.25">
      <c r="A961" s="2" t="s">
        <v>3425</v>
      </c>
      <c r="B961" s="3" t="s">
        <v>27</v>
      </c>
      <c r="C961" s="43" t="s">
        <v>2469</v>
      </c>
      <c r="D961" s="13" t="s">
        <v>6483</v>
      </c>
      <c r="E961" s="13" t="s">
        <v>10019</v>
      </c>
      <c r="F961" s="5"/>
      <c r="G961" s="2" t="s">
        <v>350</v>
      </c>
      <c r="H961" s="4">
        <v>0</v>
      </c>
      <c r="I961" s="2">
        <v>710000000</v>
      </c>
      <c r="J961" s="2" t="s">
        <v>11537</v>
      </c>
      <c r="K961" s="14" t="s">
        <v>6189</v>
      </c>
      <c r="L961" s="5" t="s">
        <v>2170</v>
      </c>
      <c r="M961" s="2" t="s">
        <v>32</v>
      </c>
      <c r="N961" s="2" t="s">
        <v>453</v>
      </c>
      <c r="O961" s="15" t="s">
        <v>61</v>
      </c>
      <c r="P961" s="36" t="s">
        <v>40</v>
      </c>
      <c r="Q961" s="2" t="s">
        <v>41</v>
      </c>
      <c r="R961" s="5">
        <v>2</v>
      </c>
      <c r="S961" s="9">
        <v>3900</v>
      </c>
      <c r="T961" s="9">
        <v>0</v>
      </c>
      <c r="U961" s="9">
        <f t="shared" si="54"/>
        <v>0</v>
      </c>
      <c r="V961" s="2" t="s">
        <v>42</v>
      </c>
      <c r="W961" s="2">
        <v>2014</v>
      </c>
      <c r="X961" s="2"/>
    </row>
    <row r="962" spans="1:26" s="273" customFormat="1" ht="51" x14ac:dyDescent="0.25">
      <c r="A962" s="276" t="s">
        <v>13550</v>
      </c>
      <c r="B962" s="238" t="s">
        <v>27</v>
      </c>
      <c r="C962" s="280" t="s">
        <v>2469</v>
      </c>
      <c r="D962" s="13" t="s">
        <v>6483</v>
      </c>
      <c r="E962" s="309" t="s">
        <v>10019</v>
      </c>
      <c r="F962" s="274"/>
      <c r="G962" s="276" t="s">
        <v>29</v>
      </c>
      <c r="H962" s="281">
        <v>0</v>
      </c>
      <c r="I962" s="276">
        <v>710000000</v>
      </c>
      <c r="J962" s="276" t="s">
        <v>1075</v>
      </c>
      <c r="K962" s="248" t="s">
        <v>12040</v>
      </c>
      <c r="L962" s="274" t="s">
        <v>2170</v>
      </c>
      <c r="M962" s="276" t="s">
        <v>32</v>
      </c>
      <c r="N962" s="276" t="s">
        <v>10994</v>
      </c>
      <c r="O962" s="285">
        <v>0</v>
      </c>
      <c r="P962" s="279" t="s">
        <v>40</v>
      </c>
      <c r="Q962" s="276" t="s">
        <v>41</v>
      </c>
      <c r="R962" s="274">
        <v>2</v>
      </c>
      <c r="S962" s="278">
        <v>3900</v>
      </c>
      <c r="T962" s="278">
        <v>7800</v>
      </c>
      <c r="U962" s="278">
        <v>8736</v>
      </c>
      <c r="V962" s="276" t="s">
        <v>42</v>
      </c>
      <c r="W962" s="276">
        <v>2014</v>
      </c>
      <c r="X962" s="276" t="s">
        <v>11175</v>
      </c>
      <c r="Y962" s="290"/>
    </row>
    <row r="963" spans="1:26" ht="63.75" outlineLevel="1" x14ac:dyDescent="0.25">
      <c r="A963" s="2" t="s">
        <v>3426</v>
      </c>
      <c r="B963" s="3" t="s">
        <v>27</v>
      </c>
      <c r="C963" s="43" t="s">
        <v>2469</v>
      </c>
      <c r="D963" s="13" t="s">
        <v>6483</v>
      </c>
      <c r="E963" s="13" t="s">
        <v>10019</v>
      </c>
      <c r="F963" s="5"/>
      <c r="G963" s="2" t="s">
        <v>350</v>
      </c>
      <c r="H963" s="4">
        <v>0</v>
      </c>
      <c r="I963" s="2">
        <v>710000000</v>
      </c>
      <c r="J963" s="2" t="s">
        <v>11537</v>
      </c>
      <c r="K963" s="14" t="s">
        <v>6189</v>
      </c>
      <c r="L963" s="5" t="s">
        <v>2170</v>
      </c>
      <c r="M963" s="2" t="s">
        <v>32</v>
      </c>
      <c r="N963" s="2" t="s">
        <v>453</v>
      </c>
      <c r="O963" s="15" t="s">
        <v>61</v>
      </c>
      <c r="P963" s="36" t="s">
        <v>40</v>
      </c>
      <c r="Q963" s="2" t="s">
        <v>41</v>
      </c>
      <c r="R963" s="5">
        <v>1</v>
      </c>
      <c r="S963" s="9">
        <f>12500/1.12</f>
        <v>11160.714285714284</v>
      </c>
      <c r="T963" s="9">
        <v>0</v>
      </c>
      <c r="U963" s="9">
        <f t="shared" si="54"/>
        <v>0</v>
      </c>
      <c r="V963" s="2" t="s">
        <v>42</v>
      </c>
      <c r="W963" s="2">
        <v>2014</v>
      </c>
      <c r="X963" s="2"/>
    </row>
    <row r="964" spans="1:26" s="273" customFormat="1" ht="51" x14ac:dyDescent="0.25">
      <c r="A964" s="276" t="s">
        <v>13551</v>
      </c>
      <c r="B964" s="238" t="s">
        <v>27</v>
      </c>
      <c r="C964" s="280" t="s">
        <v>13552</v>
      </c>
      <c r="D964" s="309" t="s">
        <v>13553</v>
      </c>
      <c r="E964" s="309" t="s">
        <v>13554</v>
      </c>
      <c r="F964" s="274"/>
      <c r="G964" s="276" t="s">
        <v>29</v>
      </c>
      <c r="H964" s="281">
        <v>0</v>
      </c>
      <c r="I964" s="276">
        <v>710000000</v>
      </c>
      <c r="J964" s="276" t="s">
        <v>1075</v>
      </c>
      <c r="K964" s="248" t="s">
        <v>12040</v>
      </c>
      <c r="L964" s="274" t="s">
        <v>2170</v>
      </c>
      <c r="M964" s="276" t="s">
        <v>32</v>
      </c>
      <c r="N964" s="276" t="s">
        <v>10994</v>
      </c>
      <c r="O964" s="285">
        <v>0</v>
      </c>
      <c r="P964" s="279" t="s">
        <v>40</v>
      </c>
      <c r="Q964" s="276" t="s">
        <v>41</v>
      </c>
      <c r="R964" s="274">
        <v>1</v>
      </c>
      <c r="S964" s="278">
        <v>11160.714285714284</v>
      </c>
      <c r="T964" s="278">
        <v>11160.714285714284</v>
      </c>
      <c r="U964" s="278">
        <v>12500</v>
      </c>
      <c r="V964" s="276" t="s">
        <v>42</v>
      </c>
      <c r="W964" s="276">
        <v>2014</v>
      </c>
      <c r="X964" s="276" t="s">
        <v>12156</v>
      </c>
      <c r="Y964" s="290"/>
    </row>
    <row r="965" spans="1:26" ht="63.75" outlineLevel="1" x14ac:dyDescent="0.25">
      <c r="A965" s="2" t="s">
        <v>3427</v>
      </c>
      <c r="B965" s="3" t="s">
        <v>27</v>
      </c>
      <c r="C965" s="43" t="s">
        <v>2246</v>
      </c>
      <c r="D965" s="13" t="s">
        <v>2470</v>
      </c>
      <c r="E965" s="5" t="s">
        <v>9229</v>
      </c>
      <c r="F965" s="5"/>
      <c r="G965" s="2" t="s">
        <v>350</v>
      </c>
      <c r="H965" s="4">
        <v>0</v>
      </c>
      <c r="I965" s="2">
        <v>710000000</v>
      </c>
      <c r="J965" s="2" t="s">
        <v>11537</v>
      </c>
      <c r="K965" s="14" t="s">
        <v>6189</v>
      </c>
      <c r="L965" s="5" t="s">
        <v>2170</v>
      </c>
      <c r="M965" s="2" t="s">
        <v>32</v>
      </c>
      <c r="N965" s="2" t="s">
        <v>453</v>
      </c>
      <c r="O965" s="15" t="s">
        <v>61</v>
      </c>
      <c r="P965" s="36" t="s">
        <v>40</v>
      </c>
      <c r="Q965" s="2" t="s">
        <v>41</v>
      </c>
      <c r="R965" s="5">
        <v>3</v>
      </c>
      <c r="S965" s="9">
        <f>1880/1.12</f>
        <v>1678.5714285714284</v>
      </c>
      <c r="T965" s="9">
        <v>0</v>
      </c>
      <c r="U965" s="9">
        <f t="shared" si="54"/>
        <v>0</v>
      </c>
      <c r="V965" s="2" t="s">
        <v>42</v>
      </c>
      <c r="W965" s="2">
        <v>2014</v>
      </c>
      <c r="X965" s="2"/>
    </row>
    <row r="966" spans="1:26" s="273" customFormat="1" ht="51" x14ac:dyDescent="0.25">
      <c r="A966" s="276" t="s">
        <v>13555</v>
      </c>
      <c r="B966" s="238" t="s">
        <v>27</v>
      </c>
      <c r="C966" s="280" t="s">
        <v>2246</v>
      </c>
      <c r="D966" s="309" t="s">
        <v>2470</v>
      </c>
      <c r="E966" s="293" t="s">
        <v>9229</v>
      </c>
      <c r="F966" s="274"/>
      <c r="G966" s="276" t="s">
        <v>29</v>
      </c>
      <c r="H966" s="281">
        <v>0</v>
      </c>
      <c r="I966" s="276">
        <v>710000000</v>
      </c>
      <c r="J966" s="276" t="s">
        <v>1075</v>
      </c>
      <c r="K966" s="248" t="s">
        <v>12040</v>
      </c>
      <c r="L966" s="274" t="s">
        <v>2170</v>
      </c>
      <c r="M966" s="276" t="s">
        <v>32</v>
      </c>
      <c r="N966" s="276" t="s">
        <v>10994</v>
      </c>
      <c r="O966" s="285">
        <v>0</v>
      </c>
      <c r="P966" s="279" t="s">
        <v>40</v>
      </c>
      <c r="Q966" s="276" t="s">
        <v>41</v>
      </c>
      <c r="R966" s="274">
        <v>3</v>
      </c>
      <c r="S966" s="278">
        <v>1678.5714285714284</v>
      </c>
      <c r="T966" s="278">
        <v>5035.7142857142853</v>
      </c>
      <c r="U966" s="278">
        <v>5640</v>
      </c>
      <c r="V966" s="276" t="s">
        <v>42</v>
      </c>
      <c r="W966" s="276">
        <v>2014</v>
      </c>
      <c r="X966" s="276" t="s">
        <v>11175</v>
      </c>
      <c r="Y966" s="290"/>
    </row>
    <row r="967" spans="1:26" ht="76.5" outlineLevel="1" x14ac:dyDescent="0.25">
      <c r="A967" s="2" t="s">
        <v>3428</v>
      </c>
      <c r="B967" s="3" t="s">
        <v>27</v>
      </c>
      <c r="C967" s="43" t="s">
        <v>2471</v>
      </c>
      <c r="D967" s="13" t="s">
        <v>2472</v>
      </c>
      <c r="E967" s="5" t="s">
        <v>6492</v>
      </c>
      <c r="F967" s="5"/>
      <c r="G967" s="2" t="s">
        <v>350</v>
      </c>
      <c r="H967" s="4">
        <v>0</v>
      </c>
      <c r="I967" s="2">
        <v>710000000</v>
      </c>
      <c r="J967" s="2" t="s">
        <v>11537</v>
      </c>
      <c r="K967" s="14" t="s">
        <v>6189</v>
      </c>
      <c r="L967" s="5" t="s">
        <v>2170</v>
      </c>
      <c r="M967" s="2" t="s">
        <v>32</v>
      </c>
      <c r="N967" s="2" t="s">
        <v>453</v>
      </c>
      <c r="O967" s="15" t="s">
        <v>61</v>
      </c>
      <c r="P967" s="36" t="s">
        <v>40</v>
      </c>
      <c r="Q967" s="2" t="s">
        <v>41</v>
      </c>
      <c r="R967" s="5">
        <v>4</v>
      </c>
      <c r="S967" s="9">
        <f>2200/1.12</f>
        <v>1964.285714285714</v>
      </c>
      <c r="T967" s="9">
        <v>0</v>
      </c>
      <c r="U967" s="9">
        <f t="shared" si="54"/>
        <v>0</v>
      </c>
      <c r="V967" s="2" t="s">
        <v>42</v>
      </c>
      <c r="W967" s="2">
        <v>2014</v>
      </c>
      <c r="X967" s="2"/>
    </row>
    <row r="968" spans="1:26" s="273" customFormat="1" ht="76.5" x14ac:dyDescent="0.25">
      <c r="A968" s="276" t="s">
        <v>13556</v>
      </c>
      <c r="B968" s="238" t="s">
        <v>27</v>
      </c>
      <c r="C968" s="280" t="s">
        <v>2471</v>
      </c>
      <c r="D968" s="309" t="s">
        <v>2472</v>
      </c>
      <c r="E968" s="274" t="s">
        <v>6492</v>
      </c>
      <c r="F968" s="274"/>
      <c r="G968" s="276" t="s">
        <v>29</v>
      </c>
      <c r="H968" s="281">
        <v>0</v>
      </c>
      <c r="I968" s="276">
        <v>710000000</v>
      </c>
      <c r="J968" s="276" t="s">
        <v>1075</v>
      </c>
      <c r="K968" s="248" t="s">
        <v>12040</v>
      </c>
      <c r="L968" s="274" t="s">
        <v>2170</v>
      </c>
      <c r="M968" s="276" t="s">
        <v>32</v>
      </c>
      <c r="N968" s="276" t="s">
        <v>10994</v>
      </c>
      <c r="O968" s="285">
        <v>0</v>
      </c>
      <c r="P968" s="279" t="s">
        <v>40</v>
      </c>
      <c r="Q968" s="276" t="s">
        <v>41</v>
      </c>
      <c r="R968" s="274">
        <v>4</v>
      </c>
      <c r="S968" s="278">
        <v>1964.285714285714</v>
      </c>
      <c r="T968" s="278">
        <v>7857.142857142856</v>
      </c>
      <c r="U968" s="278">
        <v>8800</v>
      </c>
      <c r="V968" s="276" t="s">
        <v>42</v>
      </c>
      <c r="W968" s="276">
        <v>2014</v>
      </c>
      <c r="X968" s="276" t="s">
        <v>11175</v>
      </c>
      <c r="Y968" s="290"/>
    </row>
    <row r="969" spans="1:26" ht="63.75" outlineLevel="1" x14ac:dyDescent="0.25">
      <c r="A969" s="2" t="s">
        <v>3429</v>
      </c>
      <c r="B969" s="3" t="s">
        <v>27</v>
      </c>
      <c r="C969" s="43" t="s">
        <v>2474</v>
      </c>
      <c r="D969" s="13" t="s">
        <v>2252</v>
      </c>
      <c r="E969" s="5" t="s">
        <v>6493</v>
      </c>
      <c r="F969" s="5"/>
      <c r="G969" s="2" t="s">
        <v>350</v>
      </c>
      <c r="H969" s="4">
        <v>0</v>
      </c>
      <c r="I969" s="2">
        <v>710000000</v>
      </c>
      <c r="J969" s="2" t="s">
        <v>11537</v>
      </c>
      <c r="K969" s="14" t="s">
        <v>6189</v>
      </c>
      <c r="L969" s="5" t="s">
        <v>2170</v>
      </c>
      <c r="M969" s="2" t="s">
        <v>32</v>
      </c>
      <c r="N969" s="2" t="s">
        <v>453</v>
      </c>
      <c r="O969" s="15" t="s">
        <v>61</v>
      </c>
      <c r="P969" s="36" t="s">
        <v>40</v>
      </c>
      <c r="Q969" s="2" t="s">
        <v>41</v>
      </c>
      <c r="R969" s="5">
        <v>4</v>
      </c>
      <c r="S969" s="9">
        <f>2150/1.12</f>
        <v>1919.6428571428569</v>
      </c>
      <c r="T969" s="9">
        <v>0</v>
      </c>
      <c r="U969" s="9">
        <f t="shared" si="54"/>
        <v>0</v>
      </c>
      <c r="V969" s="2" t="s">
        <v>42</v>
      </c>
      <c r="W969" s="2">
        <v>2014</v>
      </c>
      <c r="X969" s="2"/>
    </row>
    <row r="970" spans="1:26" s="273" customFormat="1" ht="51" x14ac:dyDescent="0.25">
      <c r="A970" s="276" t="s">
        <v>13557</v>
      </c>
      <c r="B970" s="238" t="s">
        <v>27</v>
      </c>
      <c r="C970" s="280" t="s">
        <v>2474</v>
      </c>
      <c r="D970" s="309" t="s">
        <v>2252</v>
      </c>
      <c r="E970" s="274" t="s">
        <v>6493</v>
      </c>
      <c r="F970" s="274"/>
      <c r="G970" s="276" t="s">
        <v>29</v>
      </c>
      <c r="H970" s="281">
        <v>0</v>
      </c>
      <c r="I970" s="276">
        <v>710000000</v>
      </c>
      <c r="J970" s="276" t="s">
        <v>1075</v>
      </c>
      <c r="K970" s="248" t="s">
        <v>12040</v>
      </c>
      <c r="L970" s="274" t="s">
        <v>2170</v>
      </c>
      <c r="M970" s="276" t="s">
        <v>32</v>
      </c>
      <c r="N970" s="276" t="s">
        <v>10994</v>
      </c>
      <c r="O970" s="285">
        <v>0</v>
      </c>
      <c r="P970" s="279" t="s">
        <v>40</v>
      </c>
      <c r="Q970" s="276" t="s">
        <v>41</v>
      </c>
      <c r="R970" s="274">
        <v>4</v>
      </c>
      <c r="S970" s="278">
        <v>1919.6428571428569</v>
      </c>
      <c r="T970" s="278">
        <v>7678.5714285714275</v>
      </c>
      <c r="U970" s="278">
        <v>8600</v>
      </c>
      <c r="V970" s="276" t="s">
        <v>42</v>
      </c>
      <c r="W970" s="276">
        <v>2014</v>
      </c>
      <c r="X970" s="276" t="s">
        <v>11175</v>
      </c>
      <c r="Y970" s="290"/>
    </row>
    <row r="971" spans="1:26" ht="63.75" outlineLevel="1" x14ac:dyDescent="0.25">
      <c r="A971" s="2" t="s">
        <v>3430</v>
      </c>
      <c r="B971" s="3" t="s">
        <v>27</v>
      </c>
      <c r="C971" s="5" t="s">
        <v>13228</v>
      </c>
      <c r="D971" s="13" t="s">
        <v>9182</v>
      </c>
      <c r="E971" s="5" t="s">
        <v>13227</v>
      </c>
      <c r="F971" s="5" t="s">
        <v>2250</v>
      </c>
      <c r="G971" s="2" t="s">
        <v>350</v>
      </c>
      <c r="H971" s="4">
        <v>0</v>
      </c>
      <c r="I971" s="2">
        <v>710000000</v>
      </c>
      <c r="J971" s="2" t="s">
        <v>11537</v>
      </c>
      <c r="K971" s="14" t="s">
        <v>6189</v>
      </c>
      <c r="L971" s="5" t="s">
        <v>1152</v>
      </c>
      <c r="M971" s="2" t="s">
        <v>32</v>
      </c>
      <c r="N971" s="2" t="s">
        <v>453</v>
      </c>
      <c r="O971" s="15" t="s">
        <v>61</v>
      </c>
      <c r="P971" s="36" t="s">
        <v>40</v>
      </c>
      <c r="Q971" s="2" t="s">
        <v>41</v>
      </c>
      <c r="R971" s="5">
        <v>4</v>
      </c>
      <c r="S971" s="9">
        <f>5250/1.12</f>
        <v>4687.5</v>
      </c>
      <c r="T971" s="9">
        <v>0</v>
      </c>
      <c r="U971" s="9">
        <f t="shared" si="54"/>
        <v>0</v>
      </c>
      <c r="V971" s="2" t="s">
        <v>42</v>
      </c>
      <c r="W971" s="2">
        <v>2014</v>
      </c>
      <c r="X971" s="2"/>
    </row>
    <row r="972" spans="1:26" s="273" customFormat="1" ht="51" x14ac:dyDescent="0.25">
      <c r="A972" s="276" t="s">
        <v>13558</v>
      </c>
      <c r="B972" s="238" t="s">
        <v>27</v>
      </c>
      <c r="C972" s="274" t="s">
        <v>12218</v>
      </c>
      <c r="D972" s="309" t="s">
        <v>13559</v>
      </c>
      <c r="E972" s="274" t="s">
        <v>9231</v>
      </c>
      <c r="F972" s="274"/>
      <c r="G972" s="276" t="s">
        <v>29</v>
      </c>
      <c r="H972" s="281">
        <v>0</v>
      </c>
      <c r="I972" s="276">
        <v>710000000</v>
      </c>
      <c r="J972" s="276" t="s">
        <v>1075</v>
      </c>
      <c r="K972" s="248" t="s">
        <v>12040</v>
      </c>
      <c r="L972" s="274" t="s">
        <v>1152</v>
      </c>
      <c r="M972" s="276" t="s">
        <v>32</v>
      </c>
      <c r="N972" s="276" t="s">
        <v>10994</v>
      </c>
      <c r="O972" s="285">
        <v>0</v>
      </c>
      <c r="P972" s="279" t="s">
        <v>40</v>
      </c>
      <c r="Q972" s="276" t="s">
        <v>41</v>
      </c>
      <c r="R972" s="274">
        <v>4</v>
      </c>
      <c r="S972" s="278">
        <v>4687.5</v>
      </c>
      <c r="T972" s="278">
        <v>18750</v>
      </c>
      <c r="U972" s="278">
        <v>21000.000000000004</v>
      </c>
      <c r="V972" s="276" t="s">
        <v>42</v>
      </c>
      <c r="W972" s="276">
        <v>2014</v>
      </c>
      <c r="X972" s="276" t="s">
        <v>12156</v>
      </c>
      <c r="Y972" s="290"/>
    </row>
    <row r="973" spans="1:26" ht="63.75" outlineLevel="1" x14ac:dyDescent="0.25">
      <c r="A973" s="2" t="s">
        <v>3431</v>
      </c>
      <c r="B973" s="3" t="s">
        <v>27</v>
      </c>
      <c r="C973" s="5" t="s">
        <v>13226</v>
      </c>
      <c r="D973" s="13" t="s">
        <v>13225</v>
      </c>
      <c r="E973" s="13" t="s">
        <v>13224</v>
      </c>
      <c r="F973" s="5"/>
      <c r="G973" s="2" t="s">
        <v>350</v>
      </c>
      <c r="H973" s="4">
        <v>0</v>
      </c>
      <c r="I973" s="2">
        <v>710000000</v>
      </c>
      <c r="J973" s="2" t="s">
        <v>11537</v>
      </c>
      <c r="K973" s="14" t="s">
        <v>6189</v>
      </c>
      <c r="L973" s="5" t="s">
        <v>1152</v>
      </c>
      <c r="M973" s="2" t="s">
        <v>32</v>
      </c>
      <c r="N973" s="2" t="s">
        <v>453</v>
      </c>
      <c r="O973" s="15" t="s">
        <v>61</v>
      </c>
      <c r="P973" s="36" t="s">
        <v>40</v>
      </c>
      <c r="Q973" s="2" t="s">
        <v>41</v>
      </c>
      <c r="R973" s="5">
        <v>1</v>
      </c>
      <c r="S973" s="9">
        <v>4500</v>
      </c>
      <c r="T973" s="9">
        <v>0</v>
      </c>
      <c r="U973" s="9">
        <f t="shared" si="54"/>
        <v>0</v>
      </c>
      <c r="V973" s="2" t="s">
        <v>42</v>
      </c>
      <c r="W973" s="2">
        <v>2014</v>
      </c>
      <c r="X973" s="2"/>
    </row>
    <row r="974" spans="1:26" s="273" customFormat="1" ht="51" x14ac:dyDescent="0.25">
      <c r="A974" s="276" t="s">
        <v>13560</v>
      </c>
      <c r="B974" s="238" t="s">
        <v>27</v>
      </c>
      <c r="C974" s="274" t="s">
        <v>6674</v>
      </c>
      <c r="D974" s="309" t="s">
        <v>13561</v>
      </c>
      <c r="E974" s="309" t="s">
        <v>13562</v>
      </c>
      <c r="F974" s="274"/>
      <c r="G974" s="276" t="s">
        <v>29</v>
      </c>
      <c r="H974" s="281">
        <v>0</v>
      </c>
      <c r="I974" s="276">
        <v>710000000</v>
      </c>
      <c r="J974" s="276" t="s">
        <v>1075</v>
      </c>
      <c r="K974" s="248" t="s">
        <v>12040</v>
      </c>
      <c r="L974" s="274" t="s">
        <v>1152</v>
      </c>
      <c r="M974" s="276" t="s">
        <v>32</v>
      </c>
      <c r="N974" s="276" t="s">
        <v>10994</v>
      </c>
      <c r="O974" s="285">
        <v>0</v>
      </c>
      <c r="P974" s="279" t="s">
        <v>40</v>
      </c>
      <c r="Q974" s="276" t="s">
        <v>41</v>
      </c>
      <c r="R974" s="274">
        <v>1</v>
      </c>
      <c r="S974" s="278">
        <v>4500</v>
      </c>
      <c r="T974" s="278">
        <v>4500</v>
      </c>
      <c r="U974" s="278">
        <v>5040.0000000000009</v>
      </c>
      <c r="V974" s="276" t="s">
        <v>42</v>
      </c>
      <c r="W974" s="276">
        <v>2014</v>
      </c>
      <c r="X974" s="276" t="s">
        <v>12156</v>
      </c>
      <c r="Y974" s="290"/>
    </row>
    <row r="975" spans="1:26" ht="63.75" outlineLevel="1" x14ac:dyDescent="0.25">
      <c r="A975" s="2" t="s">
        <v>3432</v>
      </c>
      <c r="B975" s="3" t="s">
        <v>27</v>
      </c>
      <c r="C975" s="5" t="s">
        <v>13223</v>
      </c>
      <c r="D975" s="13" t="s">
        <v>13222</v>
      </c>
      <c r="E975" s="13" t="s">
        <v>519</v>
      </c>
      <c r="F975" s="13" t="s">
        <v>2475</v>
      </c>
      <c r="G975" s="2" t="s">
        <v>350</v>
      </c>
      <c r="H975" s="4">
        <v>0</v>
      </c>
      <c r="I975" s="2">
        <v>710000000</v>
      </c>
      <c r="J975" s="2" t="s">
        <v>11537</v>
      </c>
      <c r="K975" s="14" t="s">
        <v>6189</v>
      </c>
      <c r="L975" s="5" t="s">
        <v>1152</v>
      </c>
      <c r="M975" s="2" t="s">
        <v>32</v>
      </c>
      <c r="N975" s="2" t="s">
        <v>453</v>
      </c>
      <c r="O975" s="15" t="s">
        <v>61</v>
      </c>
      <c r="P975" s="36" t="s">
        <v>40</v>
      </c>
      <c r="Q975" s="2" t="s">
        <v>41</v>
      </c>
      <c r="R975" s="5">
        <v>1</v>
      </c>
      <c r="S975" s="9">
        <v>4600</v>
      </c>
      <c r="T975" s="9">
        <v>0</v>
      </c>
      <c r="U975" s="9">
        <f t="shared" si="54"/>
        <v>0</v>
      </c>
      <c r="V975" s="2" t="s">
        <v>42</v>
      </c>
      <c r="W975" s="2">
        <v>2014</v>
      </c>
      <c r="X975" s="2"/>
    </row>
    <row r="976" spans="1:26" s="273" customFormat="1" ht="51" x14ac:dyDescent="0.25">
      <c r="A976" s="276" t="s">
        <v>13563</v>
      </c>
      <c r="B976" s="238" t="s">
        <v>27</v>
      </c>
      <c r="C976" s="310" t="s">
        <v>13564</v>
      </c>
      <c r="D976" s="309" t="s">
        <v>13565</v>
      </c>
      <c r="E976" s="309" t="s">
        <v>6493</v>
      </c>
      <c r="F976" s="309" t="s">
        <v>2475</v>
      </c>
      <c r="G976" s="276" t="s">
        <v>29</v>
      </c>
      <c r="H976" s="281">
        <v>0</v>
      </c>
      <c r="I976" s="276">
        <v>710000000</v>
      </c>
      <c r="J976" s="276" t="s">
        <v>1075</v>
      </c>
      <c r="K976" s="248" t="s">
        <v>12040</v>
      </c>
      <c r="L976" s="274" t="s">
        <v>1152</v>
      </c>
      <c r="M976" s="276" t="s">
        <v>32</v>
      </c>
      <c r="N976" s="276" t="s">
        <v>10994</v>
      </c>
      <c r="O976" s="285">
        <v>0</v>
      </c>
      <c r="P976" s="279" t="s">
        <v>40</v>
      </c>
      <c r="Q976" s="276" t="s">
        <v>41</v>
      </c>
      <c r="R976" s="274">
        <v>1</v>
      </c>
      <c r="S976" s="278">
        <v>4600</v>
      </c>
      <c r="T976" s="278">
        <v>4600</v>
      </c>
      <c r="U976" s="278">
        <v>5152.0000000000009</v>
      </c>
      <c r="V976" s="276" t="s">
        <v>42</v>
      </c>
      <c r="W976" s="276">
        <v>2014</v>
      </c>
      <c r="X976" s="276" t="s">
        <v>12156</v>
      </c>
      <c r="Y976" s="290"/>
      <c r="Z976" s="290"/>
    </row>
    <row r="977" spans="1:25" ht="63.75" outlineLevel="1" x14ac:dyDescent="0.25">
      <c r="A977" s="2" t="s">
        <v>3433</v>
      </c>
      <c r="B977" s="3" t="s">
        <v>27</v>
      </c>
      <c r="C977" s="5" t="s">
        <v>13221</v>
      </c>
      <c r="D977" s="13" t="s">
        <v>8732</v>
      </c>
      <c r="E977" s="13" t="s">
        <v>13220</v>
      </c>
      <c r="F977" s="5"/>
      <c r="G977" s="2" t="s">
        <v>350</v>
      </c>
      <c r="H977" s="4">
        <v>0</v>
      </c>
      <c r="I977" s="2">
        <v>710000000</v>
      </c>
      <c r="J977" s="2" t="s">
        <v>11537</v>
      </c>
      <c r="K977" s="14" t="s">
        <v>6189</v>
      </c>
      <c r="L977" s="5" t="s">
        <v>1152</v>
      </c>
      <c r="M977" s="2" t="s">
        <v>32</v>
      </c>
      <c r="N977" s="2" t="s">
        <v>453</v>
      </c>
      <c r="O977" s="15" t="s">
        <v>61</v>
      </c>
      <c r="P977" s="36" t="s">
        <v>40</v>
      </c>
      <c r="Q977" s="2" t="s">
        <v>41</v>
      </c>
      <c r="R977" s="5">
        <v>1</v>
      </c>
      <c r="S977" s="9">
        <v>7100</v>
      </c>
      <c r="T977" s="9">
        <v>0</v>
      </c>
      <c r="U977" s="9">
        <f t="shared" si="54"/>
        <v>0</v>
      </c>
      <c r="V977" s="2" t="s">
        <v>42</v>
      </c>
      <c r="W977" s="2">
        <v>2014</v>
      </c>
      <c r="X977" s="2"/>
    </row>
    <row r="978" spans="1:25" s="236" customFormat="1" ht="80.25" customHeight="1" x14ac:dyDescent="0.25">
      <c r="A978" s="276" t="s">
        <v>13566</v>
      </c>
      <c r="B978" s="238" t="s">
        <v>27</v>
      </c>
      <c r="C978" s="274" t="s">
        <v>13567</v>
      </c>
      <c r="D978" s="309" t="s">
        <v>13568</v>
      </c>
      <c r="E978" s="309" t="s">
        <v>13569</v>
      </c>
      <c r="F978" s="274"/>
      <c r="G978" s="276" t="s">
        <v>29</v>
      </c>
      <c r="H978" s="281">
        <v>0</v>
      </c>
      <c r="I978" s="276">
        <v>710000000</v>
      </c>
      <c r="J978" s="276" t="s">
        <v>1075</v>
      </c>
      <c r="K978" s="248" t="s">
        <v>11805</v>
      </c>
      <c r="L978" s="274" t="s">
        <v>1152</v>
      </c>
      <c r="M978" s="276" t="s">
        <v>32</v>
      </c>
      <c r="N978" s="276" t="s">
        <v>10994</v>
      </c>
      <c r="O978" s="285">
        <v>0</v>
      </c>
      <c r="P978" s="279" t="s">
        <v>40</v>
      </c>
      <c r="Q978" s="276" t="s">
        <v>41</v>
      </c>
      <c r="R978" s="274">
        <v>1</v>
      </c>
      <c r="S978" s="255">
        <v>7100</v>
      </c>
      <c r="T978" s="255">
        <f t="shared" ref="T978:T981" si="61">S978*R978</f>
        <v>7100</v>
      </c>
      <c r="U978" s="255">
        <f t="shared" si="54"/>
        <v>7952.0000000000009</v>
      </c>
      <c r="V978" s="276" t="s">
        <v>42</v>
      </c>
      <c r="W978" s="276">
        <v>2014</v>
      </c>
      <c r="X978" s="276" t="s">
        <v>12156</v>
      </c>
      <c r="Y978" s="290"/>
    </row>
    <row r="979" spans="1:25" ht="63.75" outlineLevel="1" x14ac:dyDescent="0.25">
      <c r="A979" s="2" t="s">
        <v>3434</v>
      </c>
      <c r="B979" s="3" t="s">
        <v>27</v>
      </c>
      <c r="C979" s="5" t="s">
        <v>12801</v>
      </c>
      <c r="D979" s="13" t="s">
        <v>1953</v>
      </c>
      <c r="E979" s="13" t="s">
        <v>12800</v>
      </c>
      <c r="F979" s="5"/>
      <c r="G979" s="2" t="s">
        <v>350</v>
      </c>
      <c r="H979" s="4">
        <v>0</v>
      </c>
      <c r="I979" s="2">
        <v>710000000</v>
      </c>
      <c r="J979" s="2" t="s">
        <v>11537</v>
      </c>
      <c r="K979" s="14" t="s">
        <v>1128</v>
      </c>
      <c r="L979" s="5" t="s">
        <v>2170</v>
      </c>
      <c r="M979" s="2" t="s">
        <v>32</v>
      </c>
      <c r="N979" s="2" t="s">
        <v>453</v>
      </c>
      <c r="O979" s="15" t="s">
        <v>61</v>
      </c>
      <c r="P979" s="36" t="s">
        <v>40</v>
      </c>
      <c r="Q979" s="2" t="s">
        <v>41</v>
      </c>
      <c r="R979" s="5">
        <v>144</v>
      </c>
      <c r="S979" s="9">
        <f>850/1.12</f>
        <v>758.92857142857133</v>
      </c>
      <c r="T979" s="9">
        <f t="shared" si="61"/>
        <v>109285.71428571428</v>
      </c>
      <c r="U979" s="9">
        <f t="shared" si="54"/>
        <v>122400</v>
      </c>
      <c r="V979" s="2" t="s">
        <v>42</v>
      </c>
      <c r="W979" s="2">
        <v>2014</v>
      </c>
      <c r="X979" s="2"/>
    </row>
    <row r="980" spans="1:25" ht="63.75" outlineLevel="1" x14ac:dyDescent="0.25">
      <c r="A980" s="2" t="s">
        <v>3435</v>
      </c>
      <c r="B980" s="3" t="s">
        <v>27</v>
      </c>
      <c r="C980" s="5" t="s">
        <v>12881</v>
      </c>
      <c r="D980" s="13" t="s">
        <v>878</v>
      </c>
      <c r="E980" s="13" t="s">
        <v>12880</v>
      </c>
      <c r="F980" s="13" t="s">
        <v>2476</v>
      </c>
      <c r="G980" s="2" t="s">
        <v>350</v>
      </c>
      <c r="H980" s="4">
        <v>0</v>
      </c>
      <c r="I980" s="2">
        <v>710000000</v>
      </c>
      <c r="J980" s="2" t="s">
        <v>11537</v>
      </c>
      <c r="K980" s="14" t="s">
        <v>1128</v>
      </c>
      <c r="L980" s="5" t="s">
        <v>2170</v>
      </c>
      <c r="M980" s="2" t="s">
        <v>32</v>
      </c>
      <c r="N980" s="2" t="s">
        <v>453</v>
      </c>
      <c r="O980" s="15" t="s">
        <v>61</v>
      </c>
      <c r="P980" s="36" t="s">
        <v>40</v>
      </c>
      <c r="Q980" s="2" t="s">
        <v>41</v>
      </c>
      <c r="R980" s="5">
        <v>48</v>
      </c>
      <c r="S980" s="9">
        <f>350/1.12</f>
        <v>312.49999999999994</v>
      </c>
      <c r="T980" s="9">
        <f t="shared" si="61"/>
        <v>14999.999999999996</v>
      </c>
      <c r="U980" s="9">
        <f t="shared" si="54"/>
        <v>16799.999999999996</v>
      </c>
      <c r="V980" s="2" t="s">
        <v>42</v>
      </c>
      <c r="W980" s="2">
        <v>2014</v>
      </c>
      <c r="X980" s="2"/>
    </row>
    <row r="981" spans="1:25" ht="63.75" outlineLevel="1" x14ac:dyDescent="0.25">
      <c r="A981" s="2" t="s">
        <v>3436</v>
      </c>
      <c r="B981" s="3" t="s">
        <v>27</v>
      </c>
      <c r="C981" s="5" t="s">
        <v>12879</v>
      </c>
      <c r="D981" s="13" t="s">
        <v>12761</v>
      </c>
      <c r="E981" s="13" t="s">
        <v>12761</v>
      </c>
      <c r="F981" s="13" t="s">
        <v>2477</v>
      </c>
      <c r="G981" s="2" t="s">
        <v>350</v>
      </c>
      <c r="H981" s="4">
        <v>0</v>
      </c>
      <c r="I981" s="2">
        <v>710000000</v>
      </c>
      <c r="J981" s="2" t="s">
        <v>11537</v>
      </c>
      <c r="K981" s="14" t="s">
        <v>1128</v>
      </c>
      <c r="L981" s="5" t="s">
        <v>2170</v>
      </c>
      <c r="M981" s="2" t="s">
        <v>32</v>
      </c>
      <c r="N981" s="2" t="s">
        <v>453</v>
      </c>
      <c r="O981" s="15" t="s">
        <v>61</v>
      </c>
      <c r="P981" s="36" t="s">
        <v>40</v>
      </c>
      <c r="Q981" s="2" t="s">
        <v>41</v>
      </c>
      <c r="R981" s="5">
        <v>96</v>
      </c>
      <c r="S981" s="9">
        <f>500/1.12</f>
        <v>446.42857142857139</v>
      </c>
      <c r="T981" s="9">
        <f t="shared" si="61"/>
        <v>42857.142857142855</v>
      </c>
      <c r="U981" s="9">
        <f t="shared" si="54"/>
        <v>48000</v>
      </c>
      <c r="V981" s="2" t="s">
        <v>42</v>
      </c>
      <c r="W981" s="2">
        <v>2014</v>
      </c>
      <c r="X981" s="2"/>
    </row>
    <row r="982" spans="1:25" ht="63.75" outlineLevel="1" x14ac:dyDescent="0.25">
      <c r="A982" s="2" t="s">
        <v>3437</v>
      </c>
      <c r="B982" s="3" t="s">
        <v>27</v>
      </c>
      <c r="C982" s="42" t="s">
        <v>5561</v>
      </c>
      <c r="D982" s="13" t="s">
        <v>13219</v>
      </c>
      <c r="E982" s="13" t="s">
        <v>9482</v>
      </c>
      <c r="F982" s="13" t="s">
        <v>2479</v>
      </c>
      <c r="G982" s="2" t="s">
        <v>350</v>
      </c>
      <c r="H982" s="4">
        <v>0</v>
      </c>
      <c r="I982" s="2">
        <v>710000000</v>
      </c>
      <c r="J982" s="2" t="s">
        <v>11537</v>
      </c>
      <c r="K982" s="14" t="s">
        <v>3766</v>
      </c>
      <c r="L982" s="5" t="s">
        <v>2170</v>
      </c>
      <c r="M982" s="2" t="s">
        <v>32</v>
      </c>
      <c r="N982" s="2" t="s">
        <v>453</v>
      </c>
      <c r="O982" s="15" t="s">
        <v>61</v>
      </c>
      <c r="P982" s="36" t="s">
        <v>40</v>
      </c>
      <c r="Q982" s="2" t="s">
        <v>41</v>
      </c>
      <c r="R982" s="5">
        <v>1</v>
      </c>
      <c r="S982" s="9">
        <v>18000</v>
      </c>
      <c r="T982" s="9">
        <v>0</v>
      </c>
      <c r="U982" s="9">
        <f t="shared" si="54"/>
        <v>0</v>
      </c>
      <c r="V982" s="2" t="s">
        <v>42</v>
      </c>
      <c r="W982" s="2">
        <v>2014</v>
      </c>
      <c r="X982" s="2"/>
    </row>
    <row r="983" spans="1:25" s="273" customFormat="1" ht="51" x14ac:dyDescent="0.25">
      <c r="A983" s="276" t="s">
        <v>13570</v>
      </c>
      <c r="B983" s="238" t="s">
        <v>27</v>
      </c>
      <c r="C983" s="274" t="s">
        <v>2478</v>
      </c>
      <c r="D983" s="309" t="s">
        <v>8464</v>
      </c>
      <c r="E983" s="309" t="s">
        <v>8697</v>
      </c>
      <c r="F983" s="13" t="s">
        <v>2479</v>
      </c>
      <c r="G983" s="276" t="s">
        <v>29</v>
      </c>
      <c r="H983" s="281">
        <v>0</v>
      </c>
      <c r="I983" s="276">
        <v>710000000</v>
      </c>
      <c r="J983" s="276" t="s">
        <v>1075</v>
      </c>
      <c r="K983" s="248" t="s">
        <v>8555</v>
      </c>
      <c r="L983" s="274" t="s">
        <v>2170</v>
      </c>
      <c r="M983" s="276" t="s">
        <v>32</v>
      </c>
      <c r="N983" s="276" t="s">
        <v>10994</v>
      </c>
      <c r="O983" s="285">
        <v>0</v>
      </c>
      <c r="P983" s="279" t="s">
        <v>40</v>
      </c>
      <c r="Q983" s="276" t="s">
        <v>41</v>
      </c>
      <c r="R983" s="274">
        <v>1</v>
      </c>
      <c r="S983" s="278">
        <v>18000</v>
      </c>
      <c r="T983" s="278">
        <v>18000</v>
      </c>
      <c r="U983" s="278">
        <v>20160.000000000004</v>
      </c>
      <c r="V983" s="276" t="s">
        <v>42</v>
      </c>
      <c r="W983" s="276">
        <v>2014</v>
      </c>
      <c r="X983" s="276" t="s">
        <v>12156</v>
      </c>
      <c r="Y983" s="290"/>
    </row>
    <row r="984" spans="1:25" ht="63.75" outlineLevel="1" x14ac:dyDescent="0.25">
      <c r="A984" s="2" t="s">
        <v>3438</v>
      </c>
      <c r="B984" s="3" t="s">
        <v>27</v>
      </c>
      <c r="C984" s="42" t="s">
        <v>5561</v>
      </c>
      <c r="D984" s="13" t="s">
        <v>13219</v>
      </c>
      <c r="E984" s="13" t="s">
        <v>9482</v>
      </c>
      <c r="F984" s="13" t="s">
        <v>2480</v>
      </c>
      <c r="G984" s="2" t="s">
        <v>350</v>
      </c>
      <c r="H984" s="4">
        <v>0</v>
      </c>
      <c r="I984" s="2">
        <v>710000000</v>
      </c>
      <c r="J984" s="2" t="s">
        <v>11537</v>
      </c>
      <c r="K984" s="14" t="s">
        <v>3766</v>
      </c>
      <c r="L984" s="5" t="s">
        <v>2170</v>
      </c>
      <c r="M984" s="2" t="s">
        <v>32</v>
      </c>
      <c r="N984" s="2" t="s">
        <v>453</v>
      </c>
      <c r="O984" s="15" t="s">
        <v>61</v>
      </c>
      <c r="P984" s="36" t="s">
        <v>40</v>
      </c>
      <c r="Q984" s="2" t="s">
        <v>41</v>
      </c>
      <c r="R984" s="5">
        <v>1</v>
      </c>
      <c r="S984" s="9">
        <v>18000</v>
      </c>
      <c r="T984" s="9">
        <v>0</v>
      </c>
      <c r="U984" s="9">
        <f t="shared" si="54"/>
        <v>0</v>
      </c>
      <c r="V984" s="2" t="s">
        <v>42</v>
      </c>
      <c r="W984" s="2">
        <v>2014</v>
      </c>
      <c r="X984" s="2"/>
    </row>
    <row r="985" spans="1:25" s="273" customFormat="1" ht="51" x14ac:dyDescent="0.25">
      <c r="A985" s="276" t="s">
        <v>13571</v>
      </c>
      <c r="B985" s="238" t="s">
        <v>27</v>
      </c>
      <c r="C985" s="274" t="s">
        <v>2478</v>
      </c>
      <c r="D985" s="309" t="s">
        <v>8464</v>
      </c>
      <c r="E985" s="309" t="s">
        <v>8697</v>
      </c>
      <c r="F985" s="13" t="s">
        <v>2480</v>
      </c>
      <c r="G985" s="276" t="s">
        <v>29</v>
      </c>
      <c r="H985" s="281">
        <v>0</v>
      </c>
      <c r="I985" s="276">
        <v>710000000</v>
      </c>
      <c r="J985" s="276" t="s">
        <v>1075</v>
      </c>
      <c r="K985" s="248" t="s">
        <v>8555</v>
      </c>
      <c r="L985" s="274" t="s">
        <v>2170</v>
      </c>
      <c r="M985" s="276" t="s">
        <v>32</v>
      </c>
      <c r="N985" s="276" t="s">
        <v>10994</v>
      </c>
      <c r="O985" s="285">
        <v>0</v>
      </c>
      <c r="P985" s="279" t="s">
        <v>40</v>
      </c>
      <c r="Q985" s="276" t="s">
        <v>41</v>
      </c>
      <c r="R985" s="274">
        <v>1</v>
      </c>
      <c r="S985" s="278">
        <v>18000</v>
      </c>
      <c r="T985" s="278">
        <v>18000</v>
      </c>
      <c r="U985" s="278">
        <v>20160.000000000004</v>
      </c>
      <c r="V985" s="276" t="s">
        <v>42</v>
      </c>
      <c r="W985" s="276">
        <v>2014</v>
      </c>
      <c r="X985" s="276" t="s">
        <v>12156</v>
      </c>
      <c r="Y985" s="290"/>
    </row>
    <row r="986" spans="1:25" ht="127.5" outlineLevel="1" x14ac:dyDescent="0.25">
      <c r="A986" s="2" t="s">
        <v>3439</v>
      </c>
      <c r="B986" s="3" t="s">
        <v>27</v>
      </c>
      <c r="C986" s="2" t="s">
        <v>6129</v>
      </c>
      <c r="D986" s="2" t="s">
        <v>4429</v>
      </c>
      <c r="E986" s="5" t="s">
        <v>6130</v>
      </c>
      <c r="F986" s="5" t="s">
        <v>2482</v>
      </c>
      <c r="G986" s="2" t="s">
        <v>29</v>
      </c>
      <c r="H986" s="4">
        <v>100</v>
      </c>
      <c r="I986" s="2">
        <v>710000000</v>
      </c>
      <c r="J986" s="2" t="s">
        <v>11537</v>
      </c>
      <c r="K986" s="2" t="s">
        <v>8557</v>
      </c>
      <c r="L986" s="5" t="s">
        <v>1152</v>
      </c>
      <c r="M986" s="2" t="s">
        <v>32</v>
      </c>
      <c r="N986" s="2" t="s">
        <v>453</v>
      </c>
      <c r="O986" s="15" t="s">
        <v>33</v>
      </c>
      <c r="P986" s="36" t="s">
        <v>40</v>
      </c>
      <c r="Q986" s="5" t="s">
        <v>41</v>
      </c>
      <c r="R986" s="5">
        <v>246</v>
      </c>
      <c r="S986" s="9">
        <v>110</v>
      </c>
      <c r="T986" s="9">
        <f>R986*S986</f>
        <v>27060</v>
      </c>
      <c r="U986" s="9">
        <f t="shared" si="54"/>
        <v>30307.200000000004</v>
      </c>
      <c r="V986" s="2" t="s">
        <v>42</v>
      </c>
      <c r="W986" s="2">
        <v>2014</v>
      </c>
      <c r="X986" s="2"/>
    </row>
    <row r="987" spans="1:25" ht="63.75" outlineLevel="1" x14ac:dyDescent="0.25">
      <c r="A987" s="2" t="s">
        <v>3440</v>
      </c>
      <c r="B987" s="3" t="s">
        <v>27</v>
      </c>
      <c r="C987" s="115" t="s">
        <v>13218</v>
      </c>
      <c r="D987" s="10" t="s">
        <v>855</v>
      </c>
      <c r="E987" s="10" t="s">
        <v>13217</v>
      </c>
      <c r="F987" s="2" t="s">
        <v>2860</v>
      </c>
      <c r="G987" s="2" t="s">
        <v>350</v>
      </c>
      <c r="H987" s="4">
        <v>0</v>
      </c>
      <c r="I987" s="2">
        <v>710000000</v>
      </c>
      <c r="J987" s="2" t="s">
        <v>11537</v>
      </c>
      <c r="K987" s="44" t="s">
        <v>6189</v>
      </c>
      <c r="L987" s="2" t="s">
        <v>1144</v>
      </c>
      <c r="M987" s="2" t="s">
        <v>32</v>
      </c>
      <c r="N987" s="2" t="s">
        <v>453</v>
      </c>
      <c r="O987" s="15" t="s">
        <v>61</v>
      </c>
      <c r="P987" s="36" t="s">
        <v>857</v>
      </c>
      <c r="Q987" s="2" t="s">
        <v>3377</v>
      </c>
      <c r="R987" s="2">
        <v>135</v>
      </c>
      <c r="S987" s="9">
        <v>0</v>
      </c>
      <c r="T987" s="9">
        <v>0</v>
      </c>
      <c r="U987" s="9">
        <f>T987*1.12</f>
        <v>0</v>
      </c>
      <c r="V987" s="2" t="s">
        <v>42</v>
      </c>
      <c r="W987" s="2">
        <v>2014</v>
      </c>
      <c r="X987" s="2" t="s">
        <v>10152</v>
      </c>
    </row>
    <row r="988" spans="1:25" ht="63.75" outlineLevel="1" x14ac:dyDescent="0.25">
      <c r="A988" s="2" t="s">
        <v>3441</v>
      </c>
      <c r="B988" s="3" t="s">
        <v>27</v>
      </c>
      <c r="C988" s="10" t="s">
        <v>6602</v>
      </c>
      <c r="D988" s="10" t="s">
        <v>7929</v>
      </c>
      <c r="E988" s="10" t="s">
        <v>1955</v>
      </c>
      <c r="F988" s="43" t="s">
        <v>2862</v>
      </c>
      <c r="G988" s="2" t="s">
        <v>29</v>
      </c>
      <c r="H988" s="4">
        <v>0</v>
      </c>
      <c r="I988" s="2">
        <v>710000000</v>
      </c>
      <c r="J988" s="2" t="s">
        <v>11537</v>
      </c>
      <c r="K988" s="44" t="s">
        <v>1450</v>
      </c>
      <c r="L988" s="2" t="s">
        <v>1144</v>
      </c>
      <c r="M988" s="2" t="s">
        <v>32</v>
      </c>
      <c r="N988" s="2" t="s">
        <v>453</v>
      </c>
      <c r="O988" s="15" t="s">
        <v>61</v>
      </c>
      <c r="P988" s="36" t="s">
        <v>40</v>
      </c>
      <c r="Q988" s="2" t="s">
        <v>41</v>
      </c>
      <c r="R988" s="2">
        <v>1</v>
      </c>
      <c r="S988" s="9">
        <v>0</v>
      </c>
      <c r="T988" s="9">
        <f>R988*S988</f>
        <v>0</v>
      </c>
      <c r="U988" s="9">
        <f>T988*1.12</f>
        <v>0</v>
      </c>
      <c r="V988" s="2" t="s">
        <v>42</v>
      </c>
      <c r="W988" s="2">
        <v>2014</v>
      </c>
      <c r="X988" s="2" t="s">
        <v>10152</v>
      </c>
    </row>
    <row r="989" spans="1:25" ht="63.75" outlineLevel="1" x14ac:dyDescent="0.25">
      <c r="A989" s="2" t="s">
        <v>3442</v>
      </c>
      <c r="B989" s="3" t="s">
        <v>27</v>
      </c>
      <c r="C989" s="42" t="s">
        <v>2864</v>
      </c>
      <c r="D989" s="10" t="s">
        <v>4873</v>
      </c>
      <c r="E989" s="10" t="s">
        <v>6417</v>
      </c>
      <c r="F989" s="5" t="s">
        <v>2866</v>
      </c>
      <c r="G989" s="2" t="s">
        <v>343</v>
      </c>
      <c r="H989" s="4">
        <v>0</v>
      </c>
      <c r="I989" s="2">
        <v>710000000</v>
      </c>
      <c r="J989" s="2" t="s">
        <v>11537</v>
      </c>
      <c r="K989" s="44" t="s">
        <v>116</v>
      </c>
      <c r="L989" s="2" t="s">
        <v>1144</v>
      </c>
      <c r="M989" s="2" t="s">
        <v>32</v>
      </c>
      <c r="N989" s="2" t="s">
        <v>453</v>
      </c>
      <c r="O989" s="15" t="s">
        <v>61</v>
      </c>
      <c r="P989" s="36" t="s">
        <v>40</v>
      </c>
      <c r="Q989" s="2" t="s">
        <v>41</v>
      </c>
      <c r="R989" s="2">
        <v>4</v>
      </c>
      <c r="S989" s="9">
        <v>0</v>
      </c>
      <c r="T989" s="9">
        <f>R989*S989</f>
        <v>0</v>
      </c>
      <c r="U989" s="9">
        <f>T989*1.12</f>
        <v>0</v>
      </c>
      <c r="V989" s="2" t="s">
        <v>42</v>
      </c>
      <c r="W989" s="2">
        <v>2014</v>
      </c>
      <c r="X989" s="2"/>
    </row>
    <row r="990" spans="1:25" ht="83.25" customHeight="1" outlineLevel="1" x14ac:dyDescent="0.25">
      <c r="A990" s="2" t="s">
        <v>10508</v>
      </c>
      <c r="B990" s="3" t="s">
        <v>27</v>
      </c>
      <c r="C990" s="42" t="s">
        <v>2864</v>
      </c>
      <c r="D990" s="10" t="s">
        <v>4873</v>
      </c>
      <c r="E990" s="10" t="s">
        <v>6417</v>
      </c>
      <c r="F990" s="5" t="s">
        <v>2866</v>
      </c>
      <c r="G990" s="2" t="s">
        <v>343</v>
      </c>
      <c r="H990" s="4">
        <v>0</v>
      </c>
      <c r="I990" s="2">
        <v>710000000</v>
      </c>
      <c r="J990" s="2" t="s">
        <v>11537</v>
      </c>
      <c r="K990" s="44" t="s">
        <v>3765</v>
      </c>
      <c r="L990" s="2" t="s">
        <v>1144</v>
      </c>
      <c r="M990" s="2" t="s">
        <v>32</v>
      </c>
      <c r="N990" s="2" t="s">
        <v>453</v>
      </c>
      <c r="O990" s="15" t="s">
        <v>61</v>
      </c>
      <c r="P990" s="36" t="s">
        <v>40</v>
      </c>
      <c r="Q990" s="2" t="s">
        <v>41</v>
      </c>
      <c r="R990" s="2">
        <v>0</v>
      </c>
      <c r="S990" s="9">
        <v>0</v>
      </c>
      <c r="T990" s="9">
        <f>R990*S990</f>
        <v>0</v>
      </c>
      <c r="U990" s="9">
        <f>T990*1.12</f>
        <v>0</v>
      </c>
      <c r="V990" s="2" t="s">
        <v>42</v>
      </c>
      <c r="W990" s="2">
        <v>2014</v>
      </c>
      <c r="X990" s="2">
        <v>11</v>
      </c>
    </row>
    <row r="991" spans="1:25" ht="82.5" customHeight="1" outlineLevel="1" x14ac:dyDescent="0.25">
      <c r="A991" s="2" t="s">
        <v>11444</v>
      </c>
      <c r="B991" s="3" t="s">
        <v>27</v>
      </c>
      <c r="C991" s="42" t="s">
        <v>2864</v>
      </c>
      <c r="D991" s="10" t="s">
        <v>4873</v>
      </c>
      <c r="E991" s="10" t="s">
        <v>6417</v>
      </c>
      <c r="F991" s="5" t="s">
        <v>2866</v>
      </c>
      <c r="G991" s="2" t="s">
        <v>343</v>
      </c>
      <c r="H991" s="4">
        <v>0</v>
      </c>
      <c r="I991" s="2">
        <v>710000000</v>
      </c>
      <c r="J991" s="2" t="s">
        <v>11537</v>
      </c>
      <c r="K991" s="44" t="s">
        <v>6017</v>
      </c>
      <c r="L991" s="2" t="s">
        <v>1144</v>
      </c>
      <c r="M991" s="2" t="s">
        <v>32</v>
      </c>
      <c r="N991" s="2" t="s">
        <v>11021</v>
      </c>
      <c r="O991" s="15" t="s">
        <v>3810</v>
      </c>
      <c r="P991" s="36" t="s">
        <v>40</v>
      </c>
      <c r="Q991" s="2" t="s">
        <v>41</v>
      </c>
      <c r="R991" s="2">
        <v>4</v>
      </c>
      <c r="S991" s="9">
        <v>5247.3214285714284</v>
      </c>
      <c r="T991" s="9">
        <v>20989.285714285714</v>
      </c>
      <c r="U991" s="9">
        <v>23508</v>
      </c>
      <c r="V991" s="2" t="s">
        <v>42</v>
      </c>
      <c r="W991" s="2">
        <v>2014</v>
      </c>
      <c r="X991" s="2" t="s">
        <v>11717</v>
      </c>
    </row>
    <row r="992" spans="1:25" ht="82.5" customHeight="1" outlineLevel="1" x14ac:dyDescent="0.25">
      <c r="A992" s="2" t="s">
        <v>3443</v>
      </c>
      <c r="B992" s="3" t="s">
        <v>27</v>
      </c>
      <c r="C992" s="42" t="s">
        <v>2867</v>
      </c>
      <c r="D992" s="10" t="s">
        <v>4873</v>
      </c>
      <c r="E992" s="10" t="s">
        <v>8540</v>
      </c>
      <c r="F992" s="5" t="s">
        <v>2866</v>
      </c>
      <c r="G992" s="2" t="s">
        <v>343</v>
      </c>
      <c r="H992" s="4">
        <v>0</v>
      </c>
      <c r="I992" s="2">
        <v>710000000</v>
      </c>
      <c r="J992" s="2" t="s">
        <v>11537</v>
      </c>
      <c r="K992" s="44" t="s">
        <v>116</v>
      </c>
      <c r="L992" s="2" t="s">
        <v>1144</v>
      </c>
      <c r="M992" s="2" t="s">
        <v>32</v>
      </c>
      <c r="N992" s="2" t="s">
        <v>453</v>
      </c>
      <c r="O992" s="15" t="s">
        <v>61</v>
      </c>
      <c r="P992" s="36" t="s">
        <v>40</v>
      </c>
      <c r="Q992" s="2" t="s">
        <v>41</v>
      </c>
      <c r="R992" s="2">
        <v>4</v>
      </c>
      <c r="S992" s="9">
        <v>0</v>
      </c>
      <c r="T992" s="9">
        <f>R992*S992</f>
        <v>0</v>
      </c>
      <c r="U992" s="9">
        <f>T992*1.12</f>
        <v>0</v>
      </c>
      <c r="V992" s="2" t="s">
        <v>42</v>
      </c>
      <c r="W992" s="2">
        <v>2014</v>
      </c>
      <c r="X992" s="2"/>
    </row>
    <row r="993" spans="1:24" ht="81" customHeight="1" outlineLevel="1" x14ac:dyDescent="0.25">
      <c r="A993" s="2" t="s">
        <v>10509</v>
      </c>
      <c r="B993" s="3" t="s">
        <v>27</v>
      </c>
      <c r="C993" s="42" t="s">
        <v>2867</v>
      </c>
      <c r="D993" s="10" t="s">
        <v>4873</v>
      </c>
      <c r="E993" s="10" t="s">
        <v>8540</v>
      </c>
      <c r="F993" s="5" t="s">
        <v>2866</v>
      </c>
      <c r="G993" s="2" t="s">
        <v>343</v>
      </c>
      <c r="H993" s="4">
        <v>0</v>
      </c>
      <c r="I993" s="2">
        <v>710000000</v>
      </c>
      <c r="J993" s="2" t="s">
        <v>11537</v>
      </c>
      <c r="K993" s="44" t="s">
        <v>3765</v>
      </c>
      <c r="L993" s="2" t="s">
        <v>1144</v>
      </c>
      <c r="M993" s="2" t="s">
        <v>32</v>
      </c>
      <c r="N993" s="2" t="s">
        <v>453</v>
      </c>
      <c r="O993" s="15" t="s">
        <v>61</v>
      </c>
      <c r="P993" s="36" t="s">
        <v>40</v>
      </c>
      <c r="Q993" s="2" t="s">
        <v>41</v>
      </c>
      <c r="R993" s="2">
        <v>4</v>
      </c>
      <c r="S993" s="9">
        <v>0</v>
      </c>
      <c r="T993" s="9">
        <f>R993*S993</f>
        <v>0</v>
      </c>
      <c r="U993" s="9">
        <f>T993*1.12</f>
        <v>0</v>
      </c>
      <c r="V993" s="2" t="s">
        <v>42</v>
      </c>
      <c r="W993" s="2">
        <v>2014</v>
      </c>
      <c r="X993" s="2">
        <v>11</v>
      </c>
    </row>
    <row r="994" spans="1:24" ht="70.5" customHeight="1" outlineLevel="1" x14ac:dyDescent="0.25">
      <c r="A994" s="2" t="s">
        <v>11715</v>
      </c>
      <c r="B994" s="3" t="s">
        <v>27</v>
      </c>
      <c r="C994" s="42" t="s">
        <v>2867</v>
      </c>
      <c r="D994" s="10" t="s">
        <v>4873</v>
      </c>
      <c r="E994" s="10" t="s">
        <v>8540</v>
      </c>
      <c r="F994" s="5" t="s">
        <v>2866</v>
      </c>
      <c r="G994" s="2" t="s">
        <v>343</v>
      </c>
      <c r="H994" s="4">
        <v>0</v>
      </c>
      <c r="I994" s="2">
        <v>710000000</v>
      </c>
      <c r="J994" s="2" t="s">
        <v>11537</v>
      </c>
      <c r="K994" s="44" t="s">
        <v>6017</v>
      </c>
      <c r="L994" s="2" t="s">
        <v>1144</v>
      </c>
      <c r="M994" s="2" t="s">
        <v>32</v>
      </c>
      <c r="N994" s="2" t="s">
        <v>10994</v>
      </c>
      <c r="O994" s="15" t="s">
        <v>3810</v>
      </c>
      <c r="P994" s="36" t="s">
        <v>40</v>
      </c>
      <c r="Q994" s="2" t="s">
        <v>41</v>
      </c>
      <c r="R994" s="2">
        <v>4</v>
      </c>
      <c r="S994" s="9">
        <v>2803.5714285714284</v>
      </c>
      <c r="T994" s="9">
        <v>11214.285714285714</v>
      </c>
      <c r="U994" s="9">
        <v>12560</v>
      </c>
      <c r="V994" s="2" t="s">
        <v>42</v>
      </c>
      <c r="W994" s="2">
        <v>2014</v>
      </c>
      <c r="X994" s="2" t="s">
        <v>11717</v>
      </c>
    </row>
    <row r="995" spans="1:24" ht="63.75" outlineLevel="1" x14ac:dyDescent="0.25">
      <c r="A995" s="2" t="s">
        <v>3444</v>
      </c>
      <c r="B995" s="3" t="s">
        <v>27</v>
      </c>
      <c r="C995" s="42" t="s">
        <v>2869</v>
      </c>
      <c r="D995" s="10" t="s">
        <v>4873</v>
      </c>
      <c r="E995" s="10" t="s">
        <v>8541</v>
      </c>
      <c r="F995" s="5" t="s">
        <v>2866</v>
      </c>
      <c r="G995" s="2" t="s">
        <v>343</v>
      </c>
      <c r="H995" s="4">
        <v>0</v>
      </c>
      <c r="I995" s="2">
        <v>710000000</v>
      </c>
      <c r="J995" s="2" t="s">
        <v>11537</v>
      </c>
      <c r="K995" s="44" t="s">
        <v>116</v>
      </c>
      <c r="L995" s="2" t="s">
        <v>1144</v>
      </c>
      <c r="M995" s="2" t="s">
        <v>32</v>
      </c>
      <c r="N995" s="2" t="s">
        <v>453</v>
      </c>
      <c r="O995" s="15" t="s">
        <v>61</v>
      </c>
      <c r="P995" s="36" t="s">
        <v>40</v>
      </c>
      <c r="Q995" s="2" t="s">
        <v>41</v>
      </c>
      <c r="R995" s="2">
        <v>4</v>
      </c>
      <c r="S995" s="9">
        <v>0</v>
      </c>
      <c r="T995" s="9">
        <f>R995*S995</f>
        <v>0</v>
      </c>
      <c r="U995" s="9">
        <f>T995*1.12</f>
        <v>0</v>
      </c>
      <c r="V995" s="2" t="s">
        <v>42</v>
      </c>
      <c r="W995" s="2">
        <v>2014</v>
      </c>
      <c r="X995" s="2"/>
    </row>
    <row r="996" spans="1:24" ht="63.75" outlineLevel="1" x14ac:dyDescent="0.25">
      <c r="A996" s="2" t="s">
        <v>10510</v>
      </c>
      <c r="B996" s="3" t="s">
        <v>27</v>
      </c>
      <c r="C996" s="42" t="s">
        <v>2869</v>
      </c>
      <c r="D996" s="10" t="s">
        <v>4873</v>
      </c>
      <c r="E996" s="10" t="s">
        <v>8541</v>
      </c>
      <c r="F996" s="5" t="s">
        <v>2866</v>
      </c>
      <c r="G996" s="2" t="s">
        <v>343</v>
      </c>
      <c r="H996" s="4">
        <v>0</v>
      </c>
      <c r="I996" s="2">
        <v>710000000</v>
      </c>
      <c r="J996" s="2" t="s">
        <v>11537</v>
      </c>
      <c r="K996" s="44" t="s">
        <v>3765</v>
      </c>
      <c r="L996" s="2" t="s">
        <v>1144</v>
      </c>
      <c r="M996" s="2" t="s">
        <v>32</v>
      </c>
      <c r="N996" s="2" t="s">
        <v>453</v>
      </c>
      <c r="O996" s="15" t="s">
        <v>61</v>
      </c>
      <c r="P996" s="36" t="s">
        <v>40</v>
      </c>
      <c r="Q996" s="2" t="s">
        <v>41</v>
      </c>
      <c r="R996" s="2">
        <v>4</v>
      </c>
      <c r="S996" s="9">
        <v>0</v>
      </c>
      <c r="T996" s="9">
        <f>R996*S996</f>
        <v>0</v>
      </c>
      <c r="U996" s="9">
        <f>T996*1.12</f>
        <v>0</v>
      </c>
      <c r="V996" s="2" t="s">
        <v>42</v>
      </c>
      <c r="W996" s="2">
        <v>2014</v>
      </c>
      <c r="X996" s="2">
        <v>11</v>
      </c>
    </row>
    <row r="997" spans="1:24" ht="81.75" customHeight="1" outlineLevel="1" x14ac:dyDescent="0.25">
      <c r="A997" s="2" t="s">
        <v>11716</v>
      </c>
      <c r="B997" s="3" t="s">
        <v>27</v>
      </c>
      <c r="C997" s="42" t="s">
        <v>2869</v>
      </c>
      <c r="D997" s="10" t="s">
        <v>4873</v>
      </c>
      <c r="E997" s="10" t="s">
        <v>8541</v>
      </c>
      <c r="F997" s="5" t="s">
        <v>2866</v>
      </c>
      <c r="G997" s="2" t="s">
        <v>343</v>
      </c>
      <c r="H997" s="4">
        <v>0</v>
      </c>
      <c r="I997" s="2">
        <v>710000000</v>
      </c>
      <c r="J997" s="2" t="s">
        <v>11537</v>
      </c>
      <c r="K997" s="44" t="s">
        <v>6017</v>
      </c>
      <c r="L997" s="2" t="s">
        <v>1144</v>
      </c>
      <c r="M997" s="2" t="s">
        <v>32</v>
      </c>
      <c r="N997" s="2" t="s">
        <v>11021</v>
      </c>
      <c r="O997" s="15" t="s">
        <v>3810</v>
      </c>
      <c r="P997" s="36" t="s">
        <v>40</v>
      </c>
      <c r="Q997" s="2" t="s">
        <v>41</v>
      </c>
      <c r="R997" s="2">
        <v>4</v>
      </c>
      <c r="S997" s="9">
        <v>3297.3214285714284</v>
      </c>
      <c r="T997" s="9">
        <v>13189.285714285714</v>
      </c>
      <c r="U997" s="9">
        <v>14772</v>
      </c>
      <c r="V997" s="2" t="s">
        <v>42</v>
      </c>
      <c r="W997" s="2">
        <v>2014</v>
      </c>
      <c r="X997" s="2" t="s">
        <v>11717</v>
      </c>
    </row>
    <row r="998" spans="1:24" ht="63.75" outlineLevel="1" x14ac:dyDescent="0.25">
      <c r="A998" s="2" t="s">
        <v>3445</v>
      </c>
      <c r="B998" s="3" t="s">
        <v>27</v>
      </c>
      <c r="C998" s="114" t="s">
        <v>11719</v>
      </c>
      <c r="D998" s="10" t="s">
        <v>4867</v>
      </c>
      <c r="E998" s="10" t="s">
        <v>11720</v>
      </c>
      <c r="F998" s="43" t="s">
        <v>2871</v>
      </c>
      <c r="G998" s="2" t="s">
        <v>343</v>
      </c>
      <c r="H998" s="4">
        <v>0</v>
      </c>
      <c r="I998" s="2">
        <v>710000000</v>
      </c>
      <c r="J998" s="2" t="s">
        <v>11537</v>
      </c>
      <c r="K998" s="44" t="s">
        <v>116</v>
      </c>
      <c r="L998" s="2" t="s">
        <v>1144</v>
      </c>
      <c r="M998" s="2" t="s">
        <v>32</v>
      </c>
      <c r="N998" s="2" t="s">
        <v>453</v>
      </c>
      <c r="O998" s="15" t="s">
        <v>61</v>
      </c>
      <c r="P998" s="36" t="s">
        <v>40</v>
      </c>
      <c r="Q998" s="2" t="s">
        <v>41</v>
      </c>
      <c r="R998" s="2">
        <v>4</v>
      </c>
      <c r="S998" s="9">
        <v>0</v>
      </c>
      <c r="T998" s="9">
        <f>R998*S998</f>
        <v>0</v>
      </c>
      <c r="U998" s="9">
        <f>T998*1.12</f>
        <v>0</v>
      </c>
      <c r="V998" s="2" t="s">
        <v>42</v>
      </c>
      <c r="W998" s="2">
        <v>2014</v>
      </c>
      <c r="X998" s="2"/>
    </row>
    <row r="999" spans="1:24" ht="63.75" outlineLevel="1" x14ac:dyDescent="0.25">
      <c r="A999" s="2" t="s">
        <v>10511</v>
      </c>
      <c r="B999" s="3" t="s">
        <v>27</v>
      </c>
      <c r="C999" s="114" t="s">
        <v>11719</v>
      </c>
      <c r="D999" s="10" t="s">
        <v>4867</v>
      </c>
      <c r="E999" s="10" t="s">
        <v>11720</v>
      </c>
      <c r="F999" s="43" t="s">
        <v>2871</v>
      </c>
      <c r="G999" s="2" t="s">
        <v>343</v>
      </c>
      <c r="H999" s="4">
        <v>0</v>
      </c>
      <c r="I999" s="2">
        <v>710000000</v>
      </c>
      <c r="J999" s="2" t="s">
        <v>11537</v>
      </c>
      <c r="K999" s="44" t="s">
        <v>3765</v>
      </c>
      <c r="L999" s="2" t="s">
        <v>1144</v>
      </c>
      <c r="M999" s="2" t="s">
        <v>32</v>
      </c>
      <c r="N999" s="2" t="s">
        <v>453</v>
      </c>
      <c r="O999" s="15" t="s">
        <v>61</v>
      </c>
      <c r="P999" s="36" t="s">
        <v>40</v>
      </c>
      <c r="Q999" s="2" t="s">
        <v>41</v>
      </c>
      <c r="R999" s="2">
        <v>4</v>
      </c>
      <c r="S999" s="9">
        <v>0</v>
      </c>
      <c r="T999" s="9">
        <f>R999*S999</f>
        <v>0</v>
      </c>
      <c r="U999" s="9">
        <f>T999*1.12</f>
        <v>0</v>
      </c>
      <c r="V999" s="2" t="s">
        <v>42</v>
      </c>
      <c r="W999" s="2">
        <v>2014</v>
      </c>
      <c r="X999" s="2">
        <v>11</v>
      </c>
    </row>
    <row r="1000" spans="1:24" ht="75.75" customHeight="1" outlineLevel="1" x14ac:dyDescent="0.25">
      <c r="A1000" s="2" t="s">
        <v>11718</v>
      </c>
      <c r="B1000" s="3" t="s">
        <v>27</v>
      </c>
      <c r="C1000" s="114" t="s">
        <v>11719</v>
      </c>
      <c r="D1000" s="10" t="s">
        <v>4867</v>
      </c>
      <c r="E1000" s="10" t="s">
        <v>11720</v>
      </c>
      <c r="F1000" s="43" t="s">
        <v>2871</v>
      </c>
      <c r="G1000" s="2" t="s">
        <v>343</v>
      </c>
      <c r="H1000" s="4">
        <v>0</v>
      </c>
      <c r="I1000" s="2">
        <v>710000000</v>
      </c>
      <c r="J1000" s="2" t="s">
        <v>11537</v>
      </c>
      <c r="K1000" s="44" t="s">
        <v>6017</v>
      </c>
      <c r="L1000" s="2" t="s">
        <v>1144</v>
      </c>
      <c r="M1000" s="2" t="s">
        <v>32</v>
      </c>
      <c r="N1000" s="2" t="s">
        <v>10994</v>
      </c>
      <c r="O1000" s="15" t="s">
        <v>3810</v>
      </c>
      <c r="P1000" s="36" t="s">
        <v>40</v>
      </c>
      <c r="Q1000" s="2" t="s">
        <v>41</v>
      </c>
      <c r="R1000" s="2">
        <v>4</v>
      </c>
      <c r="S1000" s="9">
        <v>6298.2142857142853</v>
      </c>
      <c r="T1000" s="9">
        <v>25192.857142857141</v>
      </c>
      <c r="U1000" s="9">
        <v>28216</v>
      </c>
      <c r="V1000" s="2" t="s">
        <v>42</v>
      </c>
      <c r="W1000" s="2">
        <v>2014</v>
      </c>
      <c r="X1000" s="2" t="s">
        <v>11721</v>
      </c>
    </row>
    <row r="1001" spans="1:24" ht="63.75" outlineLevel="1" x14ac:dyDescent="0.25">
      <c r="A1001" s="2" t="s">
        <v>8799</v>
      </c>
      <c r="B1001" s="3" t="s">
        <v>27</v>
      </c>
      <c r="C1001" s="42" t="s">
        <v>11723</v>
      </c>
      <c r="D1001" s="10" t="s">
        <v>4867</v>
      </c>
      <c r="E1001" s="10" t="s">
        <v>11724</v>
      </c>
      <c r="F1001" s="43" t="s">
        <v>2872</v>
      </c>
      <c r="G1001" s="2" t="s">
        <v>343</v>
      </c>
      <c r="H1001" s="4">
        <v>0</v>
      </c>
      <c r="I1001" s="2">
        <v>710000000</v>
      </c>
      <c r="J1001" s="2" t="s">
        <v>11537</v>
      </c>
      <c r="K1001" s="44" t="s">
        <v>116</v>
      </c>
      <c r="L1001" s="2" t="s">
        <v>1144</v>
      </c>
      <c r="M1001" s="2" t="s">
        <v>32</v>
      </c>
      <c r="N1001" s="2" t="s">
        <v>453</v>
      </c>
      <c r="O1001" s="15" t="s">
        <v>61</v>
      </c>
      <c r="P1001" s="36" t="s">
        <v>40</v>
      </c>
      <c r="Q1001" s="2" t="s">
        <v>41</v>
      </c>
      <c r="R1001" s="2">
        <v>4</v>
      </c>
      <c r="S1001" s="9">
        <v>0</v>
      </c>
      <c r="T1001" s="9">
        <f>R1001*S1001</f>
        <v>0</v>
      </c>
      <c r="U1001" s="9">
        <f>T1001*1.12</f>
        <v>0</v>
      </c>
      <c r="V1001" s="2" t="s">
        <v>42</v>
      </c>
      <c r="W1001" s="2">
        <v>2014</v>
      </c>
      <c r="X1001" s="2"/>
    </row>
    <row r="1002" spans="1:24" ht="63.75" outlineLevel="1" x14ac:dyDescent="0.25">
      <c r="A1002" s="2" t="s">
        <v>10512</v>
      </c>
      <c r="B1002" s="3" t="s">
        <v>27</v>
      </c>
      <c r="C1002" s="42" t="s">
        <v>11723</v>
      </c>
      <c r="D1002" s="10" t="s">
        <v>4867</v>
      </c>
      <c r="E1002" s="10" t="s">
        <v>11724</v>
      </c>
      <c r="F1002" s="43" t="s">
        <v>2872</v>
      </c>
      <c r="G1002" s="2" t="s">
        <v>343</v>
      </c>
      <c r="H1002" s="4">
        <v>0</v>
      </c>
      <c r="I1002" s="2">
        <v>710000000</v>
      </c>
      <c r="J1002" s="2" t="s">
        <v>11537</v>
      </c>
      <c r="K1002" s="44" t="s">
        <v>3765</v>
      </c>
      <c r="L1002" s="2" t="s">
        <v>1144</v>
      </c>
      <c r="M1002" s="2" t="s">
        <v>32</v>
      </c>
      <c r="N1002" s="2" t="s">
        <v>453</v>
      </c>
      <c r="O1002" s="15" t="s">
        <v>61</v>
      </c>
      <c r="P1002" s="36" t="s">
        <v>40</v>
      </c>
      <c r="Q1002" s="2" t="s">
        <v>41</v>
      </c>
      <c r="R1002" s="2">
        <v>4</v>
      </c>
      <c r="S1002" s="9">
        <v>0</v>
      </c>
      <c r="T1002" s="9">
        <f>R1002*S1002</f>
        <v>0</v>
      </c>
      <c r="U1002" s="9">
        <f>T1002*1.12</f>
        <v>0</v>
      </c>
      <c r="V1002" s="2" t="s">
        <v>42</v>
      </c>
      <c r="W1002" s="2">
        <v>2014</v>
      </c>
      <c r="X1002" s="2">
        <v>11</v>
      </c>
    </row>
    <row r="1003" spans="1:24" ht="66" customHeight="1" outlineLevel="1" x14ac:dyDescent="0.25">
      <c r="A1003" s="2" t="s">
        <v>11722</v>
      </c>
      <c r="B1003" s="3" t="s">
        <v>27</v>
      </c>
      <c r="C1003" s="42" t="s">
        <v>11723</v>
      </c>
      <c r="D1003" s="10" t="s">
        <v>4867</v>
      </c>
      <c r="E1003" s="10" t="s">
        <v>11724</v>
      </c>
      <c r="F1003" s="43" t="s">
        <v>2872</v>
      </c>
      <c r="G1003" s="2" t="s">
        <v>343</v>
      </c>
      <c r="H1003" s="4">
        <v>0</v>
      </c>
      <c r="I1003" s="2">
        <v>710000000</v>
      </c>
      <c r="J1003" s="2" t="s">
        <v>11537</v>
      </c>
      <c r="K1003" s="44" t="s">
        <v>6017</v>
      </c>
      <c r="L1003" s="2" t="s">
        <v>1144</v>
      </c>
      <c r="M1003" s="2" t="s">
        <v>32</v>
      </c>
      <c r="N1003" s="2" t="s">
        <v>10994</v>
      </c>
      <c r="O1003" s="15" t="s">
        <v>3810</v>
      </c>
      <c r="P1003" s="36" t="s">
        <v>40</v>
      </c>
      <c r="Q1003" s="2" t="s">
        <v>41</v>
      </c>
      <c r="R1003" s="2">
        <v>4</v>
      </c>
      <c r="S1003" s="9">
        <v>3508.9285714285711</v>
      </c>
      <c r="T1003" s="9">
        <v>14035.714285714284</v>
      </c>
      <c r="U1003" s="9">
        <v>15720</v>
      </c>
      <c r="V1003" s="2" t="s">
        <v>42</v>
      </c>
      <c r="W1003" s="2">
        <v>2014</v>
      </c>
      <c r="X1003" s="2" t="s">
        <v>11725</v>
      </c>
    </row>
    <row r="1004" spans="1:24" ht="63.75" outlineLevel="1" x14ac:dyDescent="0.25">
      <c r="A1004" s="2" t="s">
        <v>8800</v>
      </c>
      <c r="B1004" s="3" t="s">
        <v>27</v>
      </c>
      <c r="C1004" s="42" t="s">
        <v>11723</v>
      </c>
      <c r="D1004" s="10" t="s">
        <v>4867</v>
      </c>
      <c r="E1004" s="10" t="s">
        <v>11724</v>
      </c>
      <c r="F1004" s="43" t="s">
        <v>2873</v>
      </c>
      <c r="G1004" s="2" t="s">
        <v>343</v>
      </c>
      <c r="H1004" s="4">
        <v>0</v>
      </c>
      <c r="I1004" s="2">
        <v>710000000</v>
      </c>
      <c r="J1004" s="2" t="s">
        <v>11537</v>
      </c>
      <c r="K1004" s="44" t="s">
        <v>116</v>
      </c>
      <c r="L1004" s="2" t="s">
        <v>1144</v>
      </c>
      <c r="M1004" s="2" t="s">
        <v>32</v>
      </c>
      <c r="N1004" s="2" t="s">
        <v>453</v>
      </c>
      <c r="O1004" s="15" t="s">
        <v>61</v>
      </c>
      <c r="P1004" s="36" t="s">
        <v>40</v>
      </c>
      <c r="Q1004" s="2" t="s">
        <v>41</v>
      </c>
      <c r="R1004" s="2">
        <v>4</v>
      </c>
      <c r="S1004" s="9">
        <v>0</v>
      </c>
      <c r="T1004" s="9">
        <f>R1004*S1004</f>
        <v>0</v>
      </c>
      <c r="U1004" s="9">
        <f>T1004*1.12</f>
        <v>0</v>
      </c>
      <c r="V1004" s="2" t="s">
        <v>42</v>
      </c>
      <c r="W1004" s="2">
        <v>2014</v>
      </c>
      <c r="X1004" s="2"/>
    </row>
    <row r="1005" spans="1:24" ht="63.75" outlineLevel="1" x14ac:dyDescent="0.25">
      <c r="A1005" s="2" t="s">
        <v>10513</v>
      </c>
      <c r="B1005" s="3" t="s">
        <v>27</v>
      </c>
      <c r="C1005" s="42" t="s">
        <v>11723</v>
      </c>
      <c r="D1005" s="10" t="s">
        <v>4867</v>
      </c>
      <c r="E1005" s="10" t="s">
        <v>11724</v>
      </c>
      <c r="F1005" s="43" t="s">
        <v>2873</v>
      </c>
      <c r="G1005" s="2" t="s">
        <v>343</v>
      </c>
      <c r="H1005" s="4">
        <v>0</v>
      </c>
      <c r="I1005" s="2">
        <v>710000000</v>
      </c>
      <c r="J1005" s="2" t="s">
        <v>11537</v>
      </c>
      <c r="K1005" s="44" t="s">
        <v>3765</v>
      </c>
      <c r="L1005" s="2" t="s">
        <v>1144</v>
      </c>
      <c r="M1005" s="2" t="s">
        <v>32</v>
      </c>
      <c r="N1005" s="2" t="s">
        <v>453</v>
      </c>
      <c r="O1005" s="15" t="s">
        <v>61</v>
      </c>
      <c r="P1005" s="36" t="s">
        <v>40</v>
      </c>
      <c r="Q1005" s="2" t="s">
        <v>41</v>
      </c>
      <c r="R1005" s="2">
        <v>4</v>
      </c>
      <c r="S1005" s="9">
        <v>0</v>
      </c>
      <c r="T1005" s="9">
        <f>R1005*S1005</f>
        <v>0</v>
      </c>
      <c r="U1005" s="9">
        <f>T1005*1.12</f>
        <v>0</v>
      </c>
      <c r="V1005" s="2" t="s">
        <v>42</v>
      </c>
      <c r="W1005" s="2">
        <v>2014</v>
      </c>
      <c r="X1005" s="2">
        <v>11</v>
      </c>
    </row>
    <row r="1006" spans="1:24" ht="63.75" customHeight="1" outlineLevel="1" x14ac:dyDescent="0.25">
      <c r="A1006" s="2" t="s">
        <v>11726</v>
      </c>
      <c r="B1006" s="3" t="s">
        <v>27</v>
      </c>
      <c r="C1006" s="42" t="s">
        <v>11723</v>
      </c>
      <c r="D1006" s="10" t="s">
        <v>4867</v>
      </c>
      <c r="E1006" s="10" t="s">
        <v>11724</v>
      </c>
      <c r="F1006" s="43" t="s">
        <v>2873</v>
      </c>
      <c r="G1006" s="2" t="s">
        <v>343</v>
      </c>
      <c r="H1006" s="4">
        <v>0</v>
      </c>
      <c r="I1006" s="2">
        <v>710000000</v>
      </c>
      <c r="J1006" s="2" t="s">
        <v>11537</v>
      </c>
      <c r="K1006" s="44" t="s">
        <v>6017</v>
      </c>
      <c r="L1006" s="2" t="s">
        <v>1144</v>
      </c>
      <c r="M1006" s="2" t="s">
        <v>32</v>
      </c>
      <c r="N1006" s="2" t="s">
        <v>10994</v>
      </c>
      <c r="O1006" s="15" t="s">
        <v>3810</v>
      </c>
      <c r="P1006" s="36" t="s">
        <v>40</v>
      </c>
      <c r="Q1006" s="2" t="s">
        <v>41</v>
      </c>
      <c r="R1006" s="2">
        <v>4</v>
      </c>
      <c r="S1006" s="9">
        <v>3779.4642857142853</v>
      </c>
      <c r="T1006" s="9">
        <v>15117.857142857141</v>
      </c>
      <c r="U1006" s="9">
        <v>16932</v>
      </c>
      <c r="V1006" s="2" t="s">
        <v>42</v>
      </c>
      <c r="W1006" s="2">
        <v>2014</v>
      </c>
      <c r="X1006" s="2" t="s">
        <v>11725</v>
      </c>
    </row>
    <row r="1007" spans="1:24" ht="51" customHeight="1" outlineLevel="1" x14ac:dyDescent="0.25">
      <c r="A1007" s="2" t="s">
        <v>3446</v>
      </c>
      <c r="B1007" s="3" t="s">
        <v>27</v>
      </c>
      <c r="C1007" s="10" t="s">
        <v>1954</v>
      </c>
      <c r="D1007" s="10" t="s">
        <v>1967</v>
      </c>
      <c r="E1007" s="10" t="s">
        <v>1955</v>
      </c>
      <c r="F1007" s="43" t="s">
        <v>2874</v>
      </c>
      <c r="G1007" s="2" t="s">
        <v>350</v>
      </c>
      <c r="H1007" s="4">
        <v>0</v>
      </c>
      <c r="I1007" s="2">
        <v>710000000</v>
      </c>
      <c r="J1007" s="2" t="s">
        <v>11537</v>
      </c>
      <c r="K1007" s="44" t="s">
        <v>2483</v>
      </c>
      <c r="L1007" s="2" t="s">
        <v>1144</v>
      </c>
      <c r="M1007" s="2" t="s">
        <v>32</v>
      </c>
      <c r="N1007" s="2" t="s">
        <v>453</v>
      </c>
      <c r="O1007" s="15" t="s">
        <v>61</v>
      </c>
      <c r="P1007" s="36" t="s">
        <v>40</v>
      </c>
      <c r="Q1007" s="2" t="s">
        <v>41</v>
      </c>
      <c r="R1007" s="2">
        <v>1</v>
      </c>
      <c r="S1007" s="9">
        <f>T1007/R1007</f>
        <v>16000</v>
      </c>
      <c r="T1007" s="9">
        <v>16000</v>
      </c>
      <c r="U1007" s="9">
        <f>T1007*1.12</f>
        <v>17920</v>
      </c>
      <c r="V1007" s="2" t="s">
        <v>42</v>
      </c>
      <c r="W1007" s="2">
        <v>2014</v>
      </c>
      <c r="X1007" s="2"/>
    </row>
    <row r="1008" spans="1:24" ht="51" customHeight="1" outlineLevel="1" x14ac:dyDescent="0.25">
      <c r="A1008" s="2" t="s">
        <v>3447</v>
      </c>
      <c r="B1008" s="3" t="s">
        <v>27</v>
      </c>
      <c r="C1008" s="10" t="s">
        <v>9786</v>
      </c>
      <c r="D1008" s="10" t="s">
        <v>1968</v>
      </c>
      <c r="E1008" s="10" t="s">
        <v>9787</v>
      </c>
      <c r="F1008" s="43" t="s">
        <v>2875</v>
      </c>
      <c r="G1008" s="2" t="s">
        <v>350</v>
      </c>
      <c r="H1008" s="4">
        <v>0</v>
      </c>
      <c r="I1008" s="2">
        <v>710000000</v>
      </c>
      <c r="J1008" s="2" t="s">
        <v>11537</v>
      </c>
      <c r="K1008" s="44" t="s">
        <v>2483</v>
      </c>
      <c r="L1008" s="2" t="s">
        <v>1144</v>
      </c>
      <c r="M1008" s="2" t="s">
        <v>32</v>
      </c>
      <c r="N1008" s="2" t="s">
        <v>453</v>
      </c>
      <c r="O1008" s="15" t="s">
        <v>61</v>
      </c>
      <c r="P1008" s="36" t="s">
        <v>40</v>
      </c>
      <c r="Q1008" s="2" t="s">
        <v>41</v>
      </c>
      <c r="R1008" s="2">
        <v>1</v>
      </c>
      <c r="S1008" s="9">
        <f>T1008/R1008</f>
        <v>9000</v>
      </c>
      <c r="T1008" s="9">
        <v>9000</v>
      </c>
      <c r="U1008" s="9">
        <f>T1008*1.12</f>
        <v>10080.000000000002</v>
      </c>
      <c r="V1008" s="2" t="s">
        <v>42</v>
      </c>
      <c r="W1008" s="2">
        <v>2014</v>
      </c>
      <c r="X1008" s="2"/>
    </row>
    <row r="1009" spans="1:24" ht="51" customHeight="1" outlineLevel="1" x14ac:dyDescent="0.25">
      <c r="A1009" s="2" t="s">
        <v>3448</v>
      </c>
      <c r="B1009" s="3" t="s">
        <v>27</v>
      </c>
      <c r="C1009" s="10" t="s">
        <v>1230</v>
      </c>
      <c r="D1009" s="10" t="s">
        <v>1231</v>
      </c>
      <c r="E1009" s="10" t="s">
        <v>1232</v>
      </c>
      <c r="F1009" s="43" t="s">
        <v>2876</v>
      </c>
      <c r="G1009" s="10" t="s">
        <v>343</v>
      </c>
      <c r="H1009" s="4">
        <v>0</v>
      </c>
      <c r="I1009" s="2">
        <v>710000000</v>
      </c>
      <c r="J1009" s="2" t="s">
        <v>11537</v>
      </c>
      <c r="K1009" s="2" t="s">
        <v>9530</v>
      </c>
      <c r="L1009" s="2" t="s">
        <v>1144</v>
      </c>
      <c r="M1009" s="2" t="s">
        <v>32</v>
      </c>
      <c r="N1009" s="2" t="s">
        <v>453</v>
      </c>
      <c r="O1009" s="15" t="s">
        <v>61</v>
      </c>
      <c r="P1009" s="2">
        <v>168</v>
      </c>
      <c r="Q1009" s="10" t="s">
        <v>1233</v>
      </c>
      <c r="R1009" s="2">
        <v>1.7390000000000001</v>
      </c>
      <c r="S1009" s="9">
        <f>103000/1.12</f>
        <v>91964.28571428571</v>
      </c>
      <c r="T1009" s="9">
        <f>R1009*S1009</f>
        <v>159925.89285714287</v>
      </c>
      <c r="U1009" s="9">
        <f t="shared" ref="U1009:U1045" si="62">T1009*1.12</f>
        <v>179117.00000000003</v>
      </c>
      <c r="V1009" s="2" t="s">
        <v>42</v>
      </c>
      <c r="W1009" s="2">
        <v>2014</v>
      </c>
      <c r="X1009" s="2"/>
    </row>
    <row r="1010" spans="1:24" ht="51" customHeight="1" outlineLevel="1" x14ac:dyDescent="0.25">
      <c r="A1010" s="2" t="s">
        <v>3449</v>
      </c>
      <c r="B1010" s="3" t="s">
        <v>27</v>
      </c>
      <c r="C1010" s="2" t="s">
        <v>2877</v>
      </c>
      <c r="D1010" s="10" t="s">
        <v>2878</v>
      </c>
      <c r="E1010" s="10" t="s">
        <v>4902</v>
      </c>
      <c r="F1010" s="43" t="s">
        <v>2879</v>
      </c>
      <c r="G1010" s="2" t="s">
        <v>29</v>
      </c>
      <c r="H1010" s="4">
        <v>0</v>
      </c>
      <c r="I1010" s="2">
        <v>710000000</v>
      </c>
      <c r="J1010" s="2" t="s">
        <v>11537</v>
      </c>
      <c r="K1010" s="44" t="s">
        <v>3765</v>
      </c>
      <c r="L1010" s="2" t="s">
        <v>1144</v>
      </c>
      <c r="M1010" s="2" t="s">
        <v>32</v>
      </c>
      <c r="N1010" s="2" t="s">
        <v>453</v>
      </c>
      <c r="O1010" s="15" t="s">
        <v>61</v>
      </c>
      <c r="P1010" s="2">
        <v>112</v>
      </c>
      <c r="Q1010" s="2" t="s">
        <v>751</v>
      </c>
      <c r="R1010" s="2">
        <v>26</v>
      </c>
      <c r="S1010" s="9">
        <f>T1010/R1010</f>
        <v>0</v>
      </c>
      <c r="T1010" s="9">
        <v>0</v>
      </c>
      <c r="U1010" s="9">
        <v>0</v>
      </c>
      <c r="V1010" s="2" t="s">
        <v>42</v>
      </c>
      <c r="W1010" s="2">
        <v>2014</v>
      </c>
      <c r="X1010" s="2"/>
    </row>
    <row r="1011" spans="1:24" ht="51" customHeight="1" outlineLevel="1" x14ac:dyDescent="0.25">
      <c r="A1011" s="2" t="s">
        <v>11727</v>
      </c>
      <c r="B1011" s="3" t="s">
        <v>27</v>
      </c>
      <c r="C1011" s="2" t="s">
        <v>2877</v>
      </c>
      <c r="D1011" s="10" t="s">
        <v>2878</v>
      </c>
      <c r="E1011" s="10" t="s">
        <v>4902</v>
      </c>
      <c r="F1011" s="43" t="s">
        <v>2879</v>
      </c>
      <c r="G1011" s="2" t="s">
        <v>29</v>
      </c>
      <c r="H1011" s="4">
        <v>0</v>
      </c>
      <c r="I1011" s="2">
        <v>710000000</v>
      </c>
      <c r="J1011" s="2" t="s">
        <v>11537</v>
      </c>
      <c r="K1011" s="44" t="s">
        <v>6017</v>
      </c>
      <c r="L1011" s="2" t="s">
        <v>1144</v>
      </c>
      <c r="M1011" s="2" t="s">
        <v>32</v>
      </c>
      <c r="N1011" s="2" t="s">
        <v>10994</v>
      </c>
      <c r="O1011" s="15" t="s">
        <v>3810</v>
      </c>
      <c r="P1011" s="2">
        <v>112</v>
      </c>
      <c r="Q1011" s="2" t="s">
        <v>751</v>
      </c>
      <c r="R1011" s="2">
        <v>24</v>
      </c>
      <c r="S1011" s="9">
        <v>1375</v>
      </c>
      <c r="T1011" s="9">
        <f>R1011*S1011</f>
        <v>33000</v>
      </c>
      <c r="U1011" s="9">
        <f>T1011*1.12</f>
        <v>36960</v>
      </c>
      <c r="V1011" s="2" t="s">
        <v>42</v>
      </c>
      <c r="W1011" s="2">
        <v>2014</v>
      </c>
      <c r="X1011" s="2" t="s">
        <v>11728</v>
      </c>
    </row>
    <row r="1012" spans="1:24" ht="51" customHeight="1" outlineLevel="1" x14ac:dyDescent="0.25">
      <c r="A1012" s="2" t="s">
        <v>3450</v>
      </c>
      <c r="B1012" s="3" t="s">
        <v>27</v>
      </c>
      <c r="C1012" s="2" t="s">
        <v>2880</v>
      </c>
      <c r="D1012" s="10" t="s">
        <v>8544</v>
      </c>
      <c r="E1012" s="10" t="s">
        <v>8545</v>
      </c>
      <c r="F1012" s="43" t="s">
        <v>2881</v>
      </c>
      <c r="G1012" s="2" t="s">
        <v>29</v>
      </c>
      <c r="H1012" s="4">
        <v>0</v>
      </c>
      <c r="I1012" s="2">
        <v>710000000</v>
      </c>
      <c r="J1012" s="2" t="s">
        <v>11537</v>
      </c>
      <c r="K1012" s="44" t="s">
        <v>6189</v>
      </c>
      <c r="L1012" s="2" t="s">
        <v>1144</v>
      </c>
      <c r="M1012" s="2" t="s">
        <v>32</v>
      </c>
      <c r="N1012" s="2" t="s">
        <v>453</v>
      </c>
      <c r="O1012" s="15" t="s">
        <v>61</v>
      </c>
      <c r="P1012" s="36" t="s">
        <v>3371</v>
      </c>
      <c r="Q1012" s="2" t="s">
        <v>8546</v>
      </c>
      <c r="R1012" s="2">
        <v>1</v>
      </c>
      <c r="S1012" s="9">
        <v>0</v>
      </c>
      <c r="T1012" s="9">
        <f>R1012*S1012</f>
        <v>0</v>
      </c>
      <c r="U1012" s="9">
        <f t="shared" si="62"/>
        <v>0</v>
      </c>
      <c r="V1012" s="2" t="s">
        <v>42</v>
      </c>
      <c r="W1012" s="2">
        <v>2014</v>
      </c>
      <c r="X1012" s="2"/>
    </row>
    <row r="1013" spans="1:24" ht="51" customHeight="1" outlineLevel="1" x14ac:dyDescent="0.25">
      <c r="A1013" s="2" t="s">
        <v>10514</v>
      </c>
      <c r="B1013" s="3" t="s">
        <v>27</v>
      </c>
      <c r="C1013" s="2" t="s">
        <v>2880</v>
      </c>
      <c r="D1013" s="10" t="s">
        <v>8544</v>
      </c>
      <c r="E1013" s="10" t="s">
        <v>8545</v>
      </c>
      <c r="F1013" s="43" t="s">
        <v>2881</v>
      </c>
      <c r="G1013" s="2" t="s">
        <v>29</v>
      </c>
      <c r="H1013" s="4">
        <v>0</v>
      </c>
      <c r="I1013" s="2">
        <v>710000000</v>
      </c>
      <c r="J1013" s="2" t="s">
        <v>11537</v>
      </c>
      <c r="K1013" s="44" t="s">
        <v>3765</v>
      </c>
      <c r="L1013" s="2" t="s">
        <v>1144</v>
      </c>
      <c r="M1013" s="2" t="s">
        <v>32</v>
      </c>
      <c r="N1013" s="2" t="s">
        <v>453</v>
      </c>
      <c r="O1013" s="15" t="s">
        <v>61</v>
      </c>
      <c r="P1013" s="36" t="s">
        <v>3371</v>
      </c>
      <c r="Q1013" s="2" t="s">
        <v>8546</v>
      </c>
      <c r="R1013" s="2">
        <v>2</v>
      </c>
      <c r="S1013" s="9">
        <v>0</v>
      </c>
      <c r="T1013" s="9">
        <f>S1013*R1013</f>
        <v>0</v>
      </c>
      <c r="U1013" s="9">
        <f>T1013*1.12</f>
        <v>0</v>
      </c>
      <c r="V1013" s="2" t="s">
        <v>42</v>
      </c>
      <c r="W1013" s="2">
        <v>2014</v>
      </c>
      <c r="X1013" s="2" t="s">
        <v>10152</v>
      </c>
    </row>
    <row r="1014" spans="1:24" ht="51" customHeight="1" outlineLevel="1" x14ac:dyDescent="0.25">
      <c r="A1014" s="2" t="s">
        <v>3451</v>
      </c>
      <c r="B1014" s="3" t="s">
        <v>27</v>
      </c>
      <c r="C1014" s="2" t="s">
        <v>2192</v>
      </c>
      <c r="D1014" s="10" t="s">
        <v>848</v>
      </c>
      <c r="E1014" s="10" t="s">
        <v>3679</v>
      </c>
      <c r="F1014" s="43" t="s">
        <v>2882</v>
      </c>
      <c r="G1014" s="2" t="s">
        <v>29</v>
      </c>
      <c r="H1014" s="4">
        <v>0</v>
      </c>
      <c r="I1014" s="2">
        <v>710000000</v>
      </c>
      <c r="J1014" s="2" t="s">
        <v>11537</v>
      </c>
      <c r="K1014" s="44" t="s">
        <v>6189</v>
      </c>
      <c r="L1014" s="2" t="s">
        <v>1144</v>
      </c>
      <c r="M1014" s="2" t="s">
        <v>32</v>
      </c>
      <c r="N1014" s="2" t="s">
        <v>453</v>
      </c>
      <c r="O1014" s="15" t="s">
        <v>61</v>
      </c>
      <c r="P1014" s="36" t="s">
        <v>40</v>
      </c>
      <c r="Q1014" s="2" t="s">
        <v>41</v>
      </c>
      <c r="R1014" s="2">
        <v>10</v>
      </c>
      <c r="S1014" s="9">
        <v>0</v>
      </c>
      <c r="T1014" s="9">
        <f>R1014*S1014</f>
        <v>0</v>
      </c>
      <c r="U1014" s="9">
        <f t="shared" si="62"/>
        <v>0</v>
      </c>
      <c r="V1014" s="2" t="s">
        <v>42</v>
      </c>
      <c r="W1014" s="2">
        <v>2014</v>
      </c>
      <c r="X1014" s="2" t="s">
        <v>10152</v>
      </c>
    </row>
    <row r="1015" spans="1:24" ht="51" customHeight="1" outlineLevel="1" x14ac:dyDescent="0.25">
      <c r="A1015" s="2" t="s">
        <v>3452</v>
      </c>
      <c r="B1015" s="3" t="s">
        <v>27</v>
      </c>
      <c r="C1015" s="10" t="s">
        <v>2883</v>
      </c>
      <c r="D1015" s="10" t="s">
        <v>3049</v>
      </c>
      <c r="E1015" s="10" t="s">
        <v>8547</v>
      </c>
      <c r="F1015" s="43" t="s">
        <v>2884</v>
      </c>
      <c r="G1015" s="2" t="s">
        <v>350</v>
      </c>
      <c r="H1015" s="4">
        <v>0</v>
      </c>
      <c r="I1015" s="2">
        <v>710000000</v>
      </c>
      <c r="J1015" s="2" t="s">
        <v>11537</v>
      </c>
      <c r="K1015" s="44" t="s">
        <v>6189</v>
      </c>
      <c r="L1015" s="2" t="s">
        <v>1144</v>
      </c>
      <c r="M1015" s="2" t="s">
        <v>32</v>
      </c>
      <c r="N1015" s="2" t="s">
        <v>453</v>
      </c>
      <c r="O1015" s="15" t="s">
        <v>61</v>
      </c>
      <c r="P1015" s="36" t="s">
        <v>824</v>
      </c>
      <c r="Q1015" s="2" t="s">
        <v>1268</v>
      </c>
      <c r="R1015" s="2">
        <v>5</v>
      </c>
      <c r="S1015" s="9">
        <v>0</v>
      </c>
      <c r="T1015" s="9">
        <f>S1015*R1015</f>
        <v>0</v>
      </c>
      <c r="U1015" s="9">
        <f t="shared" si="62"/>
        <v>0</v>
      </c>
      <c r="V1015" s="2" t="s">
        <v>42</v>
      </c>
      <c r="W1015" s="2">
        <v>2014</v>
      </c>
      <c r="X1015" s="2"/>
    </row>
    <row r="1016" spans="1:24" ht="51" customHeight="1" outlineLevel="1" x14ac:dyDescent="0.25">
      <c r="A1016" s="2" t="s">
        <v>10516</v>
      </c>
      <c r="B1016" s="3" t="s">
        <v>27</v>
      </c>
      <c r="C1016" s="10" t="s">
        <v>2883</v>
      </c>
      <c r="D1016" s="10" t="s">
        <v>3049</v>
      </c>
      <c r="E1016" s="10" t="s">
        <v>8547</v>
      </c>
      <c r="F1016" s="43" t="s">
        <v>2884</v>
      </c>
      <c r="G1016" s="2" t="s">
        <v>350</v>
      </c>
      <c r="H1016" s="4">
        <v>0</v>
      </c>
      <c r="I1016" s="2">
        <v>710000000</v>
      </c>
      <c r="J1016" s="2" t="s">
        <v>11537</v>
      </c>
      <c r="K1016" s="44" t="s">
        <v>3765</v>
      </c>
      <c r="L1016" s="2" t="s">
        <v>1144</v>
      </c>
      <c r="M1016" s="2" t="s">
        <v>32</v>
      </c>
      <c r="N1016" s="2" t="s">
        <v>453</v>
      </c>
      <c r="O1016" s="15" t="s">
        <v>61</v>
      </c>
      <c r="P1016" s="36" t="s">
        <v>824</v>
      </c>
      <c r="Q1016" s="2" t="s">
        <v>1268</v>
      </c>
      <c r="R1016" s="2">
        <v>3</v>
      </c>
      <c r="S1016" s="9">
        <v>0</v>
      </c>
      <c r="T1016" s="9">
        <f>S1016*R1016</f>
        <v>0</v>
      </c>
      <c r="U1016" s="9">
        <f>T1016*1.12</f>
        <v>0</v>
      </c>
      <c r="V1016" s="2" t="s">
        <v>42</v>
      </c>
      <c r="W1016" s="2">
        <v>2014</v>
      </c>
      <c r="X1016" s="2" t="s">
        <v>10152</v>
      </c>
    </row>
    <row r="1017" spans="1:24" ht="51" customHeight="1" outlineLevel="1" x14ac:dyDescent="0.25">
      <c r="A1017" s="2" t="s">
        <v>3453</v>
      </c>
      <c r="B1017" s="3" t="s">
        <v>27</v>
      </c>
      <c r="C1017" s="2" t="s">
        <v>2885</v>
      </c>
      <c r="D1017" s="10" t="s">
        <v>3049</v>
      </c>
      <c r="E1017" s="10" t="s">
        <v>13216</v>
      </c>
      <c r="F1017" s="43" t="s">
        <v>2886</v>
      </c>
      <c r="G1017" s="2" t="s">
        <v>350</v>
      </c>
      <c r="H1017" s="4">
        <v>0</v>
      </c>
      <c r="I1017" s="2">
        <v>710000000</v>
      </c>
      <c r="J1017" s="2" t="s">
        <v>11537</v>
      </c>
      <c r="K1017" s="44" t="s">
        <v>6189</v>
      </c>
      <c r="L1017" s="2" t="s">
        <v>1144</v>
      </c>
      <c r="M1017" s="2" t="s">
        <v>32</v>
      </c>
      <c r="N1017" s="2" t="s">
        <v>453</v>
      </c>
      <c r="O1017" s="15" t="s">
        <v>61</v>
      </c>
      <c r="P1017" s="36" t="s">
        <v>3372</v>
      </c>
      <c r="Q1017" s="2" t="s">
        <v>1268</v>
      </c>
      <c r="R1017" s="2">
        <v>1</v>
      </c>
      <c r="S1017" s="9">
        <v>0</v>
      </c>
      <c r="T1017" s="9">
        <f>S1017*R1017</f>
        <v>0</v>
      </c>
      <c r="U1017" s="9">
        <f t="shared" si="62"/>
        <v>0</v>
      </c>
      <c r="V1017" s="2" t="s">
        <v>42</v>
      </c>
      <c r="W1017" s="2">
        <v>2014</v>
      </c>
      <c r="X1017" s="2" t="s">
        <v>10152</v>
      </c>
    </row>
    <row r="1018" spans="1:24" ht="51" customHeight="1" outlineLevel="1" x14ac:dyDescent="0.25">
      <c r="A1018" s="2" t="s">
        <v>3454</v>
      </c>
      <c r="B1018" s="3" t="s">
        <v>27</v>
      </c>
      <c r="C1018" s="2" t="s">
        <v>2887</v>
      </c>
      <c r="D1018" s="10" t="s">
        <v>4968</v>
      </c>
      <c r="E1018" s="10" t="s">
        <v>2889</v>
      </c>
      <c r="F1018" s="43" t="s">
        <v>2888</v>
      </c>
      <c r="G1018" s="2" t="s">
        <v>29</v>
      </c>
      <c r="H1018" s="4">
        <v>0</v>
      </c>
      <c r="I1018" s="2">
        <v>710000000</v>
      </c>
      <c r="J1018" s="2" t="s">
        <v>11537</v>
      </c>
      <c r="K1018" s="44" t="s">
        <v>3765</v>
      </c>
      <c r="L1018" s="2" t="s">
        <v>1144</v>
      </c>
      <c r="M1018" s="2" t="s">
        <v>32</v>
      </c>
      <c r="N1018" s="2" t="s">
        <v>453</v>
      </c>
      <c r="O1018" s="15" t="s">
        <v>61</v>
      </c>
      <c r="P1018" s="36" t="s">
        <v>824</v>
      </c>
      <c r="Q1018" s="2" t="s">
        <v>1268</v>
      </c>
      <c r="R1018" s="2">
        <v>0</v>
      </c>
      <c r="S1018" s="9">
        <v>0</v>
      </c>
      <c r="T1018" s="9">
        <v>0</v>
      </c>
      <c r="U1018" s="9">
        <f t="shared" si="62"/>
        <v>0</v>
      </c>
      <c r="V1018" s="2" t="s">
        <v>42</v>
      </c>
      <c r="W1018" s="2">
        <v>2014</v>
      </c>
      <c r="X1018" s="2" t="s">
        <v>10152</v>
      </c>
    </row>
    <row r="1019" spans="1:24" ht="51" customHeight="1" outlineLevel="1" x14ac:dyDescent="0.25">
      <c r="A1019" s="2" t="s">
        <v>3455</v>
      </c>
      <c r="B1019" s="3" t="s">
        <v>27</v>
      </c>
      <c r="C1019" s="2" t="s">
        <v>2890</v>
      </c>
      <c r="D1019" s="10" t="s">
        <v>937</v>
      </c>
      <c r="E1019" s="10" t="s">
        <v>8548</v>
      </c>
      <c r="F1019" s="43" t="s">
        <v>2891</v>
      </c>
      <c r="G1019" s="2" t="s">
        <v>29</v>
      </c>
      <c r="H1019" s="4">
        <v>0</v>
      </c>
      <c r="I1019" s="2">
        <v>710000000</v>
      </c>
      <c r="J1019" s="2" t="s">
        <v>11537</v>
      </c>
      <c r="K1019" s="44" t="s">
        <v>3765</v>
      </c>
      <c r="L1019" s="2" t="s">
        <v>1144</v>
      </c>
      <c r="M1019" s="2" t="s">
        <v>32</v>
      </c>
      <c r="N1019" s="2" t="s">
        <v>453</v>
      </c>
      <c r="O1019" s="15" t="s">
        <v>61</v>
      </c>
      <c r="P1019" s="36" t="s">
        <v>824</v>
      </c>
      <c r="Q1019" s="2" t="s">
        <v>1268</v>
      </c>
      <c r="R1019" s="2">
        <v>0</v>
      </c>
      <c r="S1019" s="9">
        <v>0</v>
      </c>
      <c r="T1019" s="9">
        <v>0</v>
      </c>
      <c r="U1019" s="9">
        <v>0</v>
      </c>
      <c r="V1019" s="2" t="s">
        <v>42</v>
      </c>
      <c r="W1019" s="2">
        <v>2014</v>
      </c>
      <c r="X1019" s="2" t="s">
        <v>10152</v>
      </c>
    </row>
    <row r="1020" spans="1:24" ht="51" customHeight="1" outlineLevel="1" x14ac:dyDescent="0.25">
      <c r="A1020" s="2" t="s">
        <v>3456</v>
      </c>
      <c r="B1020" s="3" t="s">
        <v>27</v>
      </c>
      <c r="C1020" s="2" t="s">
        <v>2892</v>
      </c>
      <c r="D1020" s="10" t="s">
        <v>2893</v>
      </c>
      <c r="E1020" s="10" t="s">
        <v>9788</v>
      </c>
      <c r="F1020" s="43" t="s">
        <v>2894</v>
      </c>
      <c r="G1020" s="2" t="s">
        <v>29</v>
      </c>
      <c r="H1020" s="4">
        <v>0</v>
      </c>
      <c r="I1020" s="2">
        <v>710000000</v>
      </c>
      <c r="J1020" s="2" t="s">
        <v>11537</v>
      </c>
      <c r="K1020" s="44" t="s">
        <v>3765</v>
      </c>
      <c r="L1020" s="2" t="s">
        <v>1144</v>
      </c>
      <c r="M1020" s="2" t="s">
        <v>32</v>
      </c>
      <c r="N1020" s="2" t="s">
        <v>453</v>
      </c>
      <c r="O1020" s="15" t="s">
        <v>61</v>
      </c>
      <c r="P1020" s="36" t="s">
        <v>40</v>
      </c>
      <c r="Q1020" s="2" t="s">
        <v>41</v>
      </c>
      <c r="R1020" s="8">
        <v>0</v>
      </c>
      <c r="S1020" s="9">
        <v>0</v>
      </c>
      <c r="T1020" s="9">
        <v>0</v>
      </c>
      <c r="U1020" s="9">
        <f>T1020*1.12</f>
        <v>0</v>
      </c>
      <c r="V1020" s="2" t="s">
        <v>42</v>
      </c>
      <c r="W1020" s="2">
        <v>2014</v>
      </c>
      <c r="X1020" s="2" t="s">
        <v>10152</v>
      </c>
    </row>
    <row r="1021" spans="1:24" ht="51" customHeight="1" outlineLevel="1" x14ac:dyDescent="0.25">
      <c r="A1021" s="2" t="s">
        <v>3457</v>
      </c>
      <c r="B1021" s="3" t="s">
        <v>27</v>
      </c>
      <c r="C1021" s="2" t="s">
        <v>2895</v>
      </c>
      <c r="D1021" s="10" t="s">
        <v>2896</v>
      </c>
      <c r="E1021" s="10" t="s">
        <v>9789</v>
      </c>
      <c r="F1021" s="43" t="s">
        <v>2897</v>
      </c>
      <c r="G1021" s="2" t="s">
        <v>29</v>
      </c>
      <c r="H1021" s="4">
        <v>0</v>
      </c>
      <c r="I1021" s="2">
        <v>710000000</v>
      </c>
      <c r="J1021" s="2" t="s">
        <v>11537</v>
      </c>
      <c r="K1021" s="44" t="s">
        <v>3765</v>
      </c>
      <c r="L1021" s="2" t="s">
        <v>1144</v>
      </c>
      <c r="M1021" s="2" t="s">
        <v>32</v>
      </c>
      <c r="N1021" s="2" t="s">
        <v>453</v>
      </c>
      <c r="O1021" s="15" t="s">
        <v>61</v>
      </c>
      <c r="P1021" s="2">
        <v>112</v>
      </c>
      <c r="Q1021" s="2" t="s">
        <v>751</v>
      </c>
      <c r="R1021" s="2">
        <v>0</v>
      </c>
      <c r="S1021" s="9">
        <v>0</v>
      </c>
      <c r="T1021" s="9">
        <v>0</v>
      </c>
      <c r="U1021" s="9">
        <f t="shared" si="62"/>
        <v>0</v>
      </c>
      <c r="V1021" s="2" t="s">
        <v>42</v>
      </c>
      <c r="W1021" s="2">
        <v>2014</v>
      </c>
      <c r="X1021" s="2" t="s">
        <v>10152</v>
      </c>
    </row>
    <row r="1022" spans="1:24" ht="51" customHeight="1" outlineLevel="1" x14ac:dyDescent="0.25">
      <c r="A1022" s="2" t="s">
        <v>3458</v>
      </c>
      <c r="B1022" s="3" t="s">
        <v>27</v>
      </c>
      <c r="C1022" s="2" t="s">
        <v>2898</v>
      </c>
      <c r="D1022" s="10" t="s">
        <v>1207</v>
      </c>
      <c r="E1022" s="10" t="s">
        <v>9790</v>
      </c>
      <c r="F1022" s="43" t="s">
        <v>2899</v>
      </c>
      <c r="G1022" s="2" t="s">
        <v>343</v>
      </c>
      <c r="H1022" s="4">
        <v>0</v>
      </c>
      <c r="I1022" s="2">
        <v>710000000</v>
      </c>
      <c r="J1022" s="2" t="s">
        <v>11537</v>
      </c>
      <c r="K1022" s="44" t="s">
        <v>1450</v>
      </c>
      <c r="L1022" s="2" t="s">
        <v>1144</v>
      </c>
      <c r="M1022" s="2" t="s">
        <v>32</v>
      </c>
      <c r="N1022" s="2" t="s">
        <v>453</v>
      </c>
      <c r="O1022" s="15" t="s">
        <v>61</v>
      </c>
      <c r="P1022" s="36" t="s">
        <v>1819</v>
      </c>
      <c r="Q1022" s="10" t="s">
        <v>1227</v>
      </c>
      <c r="R1022" s="2">
        <v>185</v>
      </c>
      <c r="S1022" s="9">
        <v>0</v>
      </c>
      <c r="T1022" s="9">
        <v>0</v>
      </c>
      <c r="U1022" s="9">
        <f t="shared" si="62"/>
        <v>0</v>
      </c>
      <c r="V1022" s="2" t="s">
        <v>42</v>
      </c>
      <c r="W1022" s="2">
        <v>2014</v>
      </c>
      <c r="X1022" s="2" t="s">
        <v>10152</v>
      </c>
    </row>
    <row r="1023" spans="1:24" ht="51" customHeight="1" outlineLevel="1" x14ac:dyDescent="0.25">
      <c r="A1023" s="2" t="s">
        <v>3459</v>
      </c>
      <c r="B1023" s="3" t="s">
        <v>27</v>
      </c>
      <c r="C1023" s="2" t="s">
        <v>2900</v>
      </c>
      <c r="D1023" s="10" t="s">
        <v>9791</v>
      </c>
      <c r="E1023" s="10" t="s">
        <v>9792</v>
      </c>
      <c r="F1023" s="43" t="s">
        <v>2901</v>
      </c>
      <c r="G1023" s="2" t="s">
        <v>29</v>
      </c>
      <c r="H1023" s="4">
        <v>0</v>
      </c>
      <c r="I1023" s="2">
        <v>710000000</v>
      </c>
      <c r="J1023" s="2" t="s">
        <v>11537</v>
      </c>
      <c r="K1023" s="44" t="s">
        <v>1450</v>
      </c>
      <c r="L1023" s="2" t="s">
        <v>1144</v>
      </c>
      <c r="M1023" s="2" t="s">
        <v>32</v>
      </c>
      <c r="N1023" s="2" t="s">
        <v>453</v>
      </c>
      <c r="O1023" s="15" t="s">
        <v>61</v>
      </c>
      <c r="P1023" s="36" t="s">
        <v>1819</v>
      </c>
      <c r="Q1023" s="10" t="s">
        <v>1227</v>
      </c>
      <c r="R1023" s="2">
        <v>540</v>
      </c>
      <c r="S1023" s="9">
        <v>0</v>
      </c>
      <c r="T1023" s="9">
        <v>0</v>
      </c>
      <c r="U1023" s="9">
        <f t="shared" si="62"/>
        <v>0</v>
      </c>
      <c r="V1023" s="2" t="s">
        <v>42</v>
      </c>
      <c r="W1023" s="2">
        <v>2014</v>
      </c>
      <c r="X1023" s="2"/>
    </row>
    <row r="1024" spans="1:24" ht="51" customHeight="1" outlineLevel="1" x14ac:dyDescent="0.25">
      <c r="A1024" s="2" t="s">
        <v>11729</v>
      </c>
      <c r="B1024" s="3" t="s">
        <v>27</v>
      </c>
      <c r="C1024" s="2" t="s">
        <v>11730</v>
      </c>
      <c r="D1024" s="10" t="s">
        <v>9791</v>
      </c>
      <c r="E1024" s="10" t="s">
        <v>11731</v>
      </c>
      <c r="F1024" s="43" t="s">
        <v>2901</v>
      </c>
      <c r="G1024" s="2" t="s">
        <v>29</v>
      </c>
      <c r="H1024" s="4">
        <v>0</v>
      </c>
      <c r="I1024" s="2">
        <v>710000000</v>
      </c>
      <c r="J1024" s="2" t="s">
        <v>11537</v>
      </c>
      <c r="K1024" s="44" t="s">
        <v>6017</v>
      </c>
      <c r="L1024" s="2" t="s">
        <v>1144</v>
      </c>
      <c r="M1024" s="2" t="s">
        <v>32</v>
      </c>
      <c r="N1024" s="2" t="s">
        <v>10994</v>
      </c>
      <c r="O1024" s="15" t="s">
        <v>3810</v>
      </c>
      <c r="P1024" s="36" t="s">
        <v>1819</v>
      </c>
      <c r="Q1024" s="10" t="s">
        <v>1227</v>
      </c>
      <c r="R1024" s="2">
        <v>3.44</v>
      </c>
      <c r="S1024" s="9">
        <f>39000/1.12</f>
        <v>34821.428571428565</v>
      </c>
      <c r="T1024" s="9">
        <f>R1024*S1024</f>
        <v>119785.71428571426</v>
      </c>
      <c r="U1024" s="9">
        <f>T1024*1.12</f>
        <v>134159.99999999997</v>
      </c>
      <c r="V1024" s="2" t="s">
        <v>42</v>
      </c>
      <c r="W1024" s="2">
        <v>2014</v>
      </c>
      <c r="X1024" s="2" t="s">
        <v>11732</v>
      </c>
    </row>
    <row r="1025" spans="1:24" ht="51" customHeight="1" outlineLevel="1" x14ac:dyDescent="0.25">
      <c r="A1025" s="2" t="s">
        <v>3460</v>
      </c>
      <c r="B1025" s="3" t="s">
        <v>27</v>
      </c>
      <c r="C1025" s="2" t="s">
        <v>2902</v>
      </c>
      <c r="D1025" s="10" t="s">
        <v>9793</v>
      </c>
      <c r="E1025" s="10" t="s">
        <v>9794</v>
      </c>
      <c r="F1025" s="43" t="s">
        <v>2903</v>
      </c>
      <c r="G1025" s="2" t="s">
        <v>29</v>
      </c>
      <c r="H1025" s="4">
        <v>0</v>
      </c>
      <c r="I1025" s="2">
        <v>710000000</v>
      </c>
      <c r="J1025" s="2" t="s">
        <v>11537</v>
      </c>
      <c r="K1025" s="44" t="s">
        <v>1450</v>
      </c>
      <c r="L1025" s="2" t="s">
        <v>1144</v>
      </c>
      <c r="M1025" s="2" t="s">
        <v>32</v>
      </c>
      <c r="N1025" s="2" t="s">
        <v>453</v>
      </c>
      <c r="O1025" s="15" t="s">
        <v>61</v>
      </c>
      <c r="P1025" s="36" t="s">
        <v>1915</v>
      </c>
      <c r="Q1025" s="10" t="s">
        <v>1916</v>
      </c>
      <c r="R1025" s="2">
        <v>26</v>
      </c>
      <c r="S1025" s="9">
        <v>0</v>
      </c>
      <c r="T1025" s="9">
        <v>0</v>
      </c>
      <c r="U1025" s="9">
        <f t="shared" si="62"/>
        <v>0</v>
      </c>
      <c r="V1025" s="2" t="s">
        <v>42</v>
      </c>
      <c r="W1025" s="2">
        <v>2014</v>
      </c>
      <c r="X1025" s="2"/>
    </row>
    <row r="1026" spans="1:24" ht="51" customHeight="1" outlineLevel="1" x14ac:dyDescent="0.25">
      <c r="A1026" s="2" t="s">
        <v>11738</v>
      </c>
      <c r="B1026" s="3" t="s">
        <v>27</v>
      </c>
      <c r="C1026" s="2" t="s">
        <v>2902</v>
      </c>
      <c r="D1026" s="10" t="s">
        <v>9793</v>
      </c>
      <c r="E1026" s="10" t="s">
        <v>9794</v>
      </c>
      <c r="F1026" s="43" t="s">
        <v>11739</v>
      </c>
      <c r="G1026" s="2" t="s">
        <v>29</v>
      </c>
      <c r="H1026" s="4">
        <v>0</v>
      </c>
      <c r="I1026" s="2">
        <v>710000000</v>
      </c>
      <c r="J1026" s="2" t="s">
        <v>11537</v>
      </c>
      <c r="K1026" s="44" t="s">
        <v>6017</v>
      </c>
      <c r="L1026" s="2" t="s">
        <v>1144</v>
      </c>
      <c r="M1026" s="2" t="s">
        <v>32</v>
      </c>
      <c r="N1026" s="2" t="s">
        <v>10994</v>
      </c>
      <c r="O1026" s="15" t="s">
        <v>3810</v>
      </c>
      <c r="P1026" s="36">
        <v>796</v>
      </c>
      <c r="Q1026" s="10" t="s">
        <v>9108</v>
      </c>
      <c r="R1026" s="2">
        <v>20</v>
      </c>
      <c r="S1026" s="9">
        <v>4198</v>
      </c>
      <c r="T1026" s="9">
        <f>R1026*S1026</f>
        <v>83960</v>
      </c>
      <c r="U1026" s="9">
        <f>T1026*1.12</f>
        <v>94035.200000000012</v>
      </c>
      <c r="V1026" s="2" t="s">
        <v>42</v>
      </c>
      <c r="W1026" s="2">
        <v>2014</v>
      </c>
      <c r="X1026" s="2" t="s">
        <v>11740</v>
      </c>
    </row>
    <row r="1027" spans="1:24" ht="51" customHeight="1" outlineLevel="1" x14ac:dyDescent="0.25">
      <c r="A1027" s="2" t="s">
        <v>3461</v>
      </c>
      <c r="B1027" s="3" t="s">
        <v>27</v>
      </c>
      <c r="C1027" s="2" t="s">
        <v>2904</v>
      </c>
      <c r="D1027" s="10" t="s">
        <v>658</v>
      </c>
      <c r="E1027" s="10" t="s">
        <v>8549</v>
      </c>
      <c r="F1027" s="43" t="s">
        <v>2905</v>
      </c>
      <c r="G1027" s="10" t="s">
        <v>343</v>
      </c>
      <c r="H1027" s="4">
        <v>0</v>
      </c>
      <c r="I1027" s="2">
        <v>710000000</v>
      </c>
      <c r="J1027" s="2" t="s">
        <v>11537</v>
      </c>
      <c r="K1027" s="44" t="s">
        <v>1450</v>
      </c>
      <c r="L1027" s="2" t="s">
        <v>1144</v>
      </c>
      <c r="M1027" s="2" t="s">
        <v>32</v>
      </c>
      <c r="N1027" s="2" t="s">
        <v>453</v>
      </c>
      <c r="O1027" s="15" t="s">
        <v>61</v>
      </c>
      <c r="P1027" s="36" t="s">
        <v>824</v>
      </c>
      <c r="Q1027" s="2" t="s">
        <v>1268</v>
      </c>
      <c r="R1027" s="2">
        <v>10</v>
      </c>
      <c r="S1027" s="9">
        <v>0</v>
      </c>
      <c r="T1027" s="9">
        <v>0</v>
      </c>
      <c r="U1027" s="9">
        <f t="shared" si="62"/>
        <v>0</v>
      </c>
      <c r="V1027" s="2" t="s">
        <v>42</v>
      </c>
      <c r="W1027" s="2">
        <v>2014</v>
      </c>
      <c r="X1027" s="2" t="s">
        <v>10152</v>
      </c>
    </row>
    <row r="1028" spans="1:24" ht="51" customHeight="1" outlineLevel="1" x14ac:dyDescent="0.25">
      <c r="A1028" s="2" t="s">
        <v>3462</v>
      </c>
      <c r="B1028" s="3" t="s">
        <v>27</v>
      </c>
      <c r="C1028" s="2" t="s">
        <v>2906</v>
      </c>
      <c r="D1028" s="10" t="s">
        <v>923</v>
      </c>
      <c r="E1028" s="10" t="s">
        <v>924</v>
      </c>
      <c r="F1028" s="43" t="s">
        <v>2907</v>
      </c>
      <c r="G1028" s="2" t="s">
        <v>29</v>
      </c>
      <c r="H1028" s="4">
        <v>0</v>
      </c>
      <c r="I1028" s="2">
        <v>710000000</v>
      </c>
      <c r="J1028" s="2" t="s">
        <v>11537</v>
      </c>
      <c r="K1028" s="44" t="s">
        <v>1450</v>
      </c>
      <c r="L1028" s="2" t="s">
        <v>1144</v>
      </c>
      <c r="M1028" s="2" t="s">
        <v>32</v>
      </c>
      <c r="N1028" s="2" t="s">
        <v>453</v>
      </c>
      <c r="O1028" s="15" t="s">
        <v>61</v>
      </c>
      <c r="P1028" s="36" t="s">
        <v>824</v>
      </c>
      <c r="Q1028" s="2" t="s">
        <v>1268</v>
      </c>
      <c r="R1028" s="2">
        <v>5</v>
      </c>
      <c r="S1028" s="9">
        <f>T1028/R1028</f>
        <v>0</v>
      </c>
      <c r="T1028" s="9">
        <v>0</v>
      </c>
      <c r="U1028" s="9">
        <f t="shared" si="62"/>
        <v>0</v>
      </c>
      <c r="V1028" s="2" t="s">
        <v>42</v>
      </c>
      <c r="W1028" s="2">
        <v>2014</v>
      </c>
      <c r="X1028" s="2"/>
    </row>
    <row r="1029" spans="1:24" ht="51" customHeight="1" outlineLevel="1" x14ac:dyDescent="0.25">
      <c r="A1029" s="2" t="s">
        <v>11741</v>
      </c>
      <c r="B1029" s="3" t="s">
        <v>27</v>
      </c>
      <c r="C1029" s="2" t="s">
        <v>2906</v>
      </c>
      <c r="D1029" s="10" t="s">
        <v>923</v>
      </c>
      <c r="E1029" s="10" t="s">
        <v>924</v>
      </c>
      <c r="F1029" s="43" t="s">
        <v>2907</v>
      </c>
      <c r="G1029" s="2" t="s">
        <v>29</v>
      </c>
      <c r="H1029" s="4">
        <v>0</v>
      </c>
      <c r="I1029" s="2">
        <v>710000000</v>
      </c>
      <c r="J1029" s="2" t="s">
        <v>11537</v>
      </c>
      <c r="K1029" s="44" t="s">
        <v>6017</v>
      </c>
      <c r="L1029" s="2" t="s">
        <v>1144</v>
      </c>
      <c r="M1029" s="2" t="s">
        <v>32</v>
      </c>
      <c r="N1029" s="2" t="s">
        <v>10994</v>
      </c>
      <c r="O1029" s="15" t="s">
        <v>3810</v>
      </c>
      <c r="P1029" s="36">
        <v>796</v>
      </c>
      <c r="Q1029" s="2" t="s">
        <v>9108</v>
      </c>
      <c r="R1029" s="2">
        <v>224</v>
      </c>
      <c r="S1029" s="9">
        <f>5/1.12</f>
        <v>4.4642857142857135</v>
      </c>
      <c r="T1029" s="9">
        <f>R1029*S1029</f>
        <v>999.99999999999977</v>
      </c>
      <c r="U1029" s="9">
        <f>T1029*1.12</f>
        <v>1119.9999999999998</v>
      </c>
      <c r="V1029" s="2" t="s">
        <v>42</v>
      </c>
      <c r="W1029" s="2">
        <v>2014</v>
      </c>
      <c r="X1029" s="2" t="s">
        <v>11728</v>
      </c>
    </row>
    <row r="1030" spans="1:24" ht="51" customHeight="1" outlineLevel="1" x14ac:dyDescent="0.25">
      <c r="A1030" s="2" t="s">
        <v>8801</v>
      </c>
      <c r="B1030" s="3" t="s">
        <v>27</v>
      </c>
      <c r="C1030" s="2" t="s">
        <v>2453</v>
      </c>
      <c r="D1030" s="10" t="s">
        <v>1878</v>
      </c>
      <c r="E1030" s="10" t="s">
        <v>4906</v>
      </c>
      <c r="F1030" s="43" t="s">
        <v>2908</v>
      </c>
      <c r="G1030" s="2" t="s">
        <v>343</v>
      </c>
      <c r="H1030" s="4">
        <v>0</v>
      </c>
      <c r="I1030" s="2">
        <v>710000000</v>
      </c>
      <c r="J1030" s="2" t="s">
        <v>11537</v>
      </c>
      <c r="K1030" s="44" t="s">
        <v>3766</v>
      </c>
      <c r="L1030" s="2" t="s">
        <v>1144</v>
      </c>
      <c r="M1030" s="2" t="s">
        <v>32</v>
      </c>
      <c r="N1030" s="2" t="s">
        <v>453</v>
      </c>
      <c r="O1030" s="15" t="s">
        <v>61</v>
      </c>
      <c r="P1030" s="36" t="s">
        <v>40</v>
      </c>
      <c r="Q1030" s="5" t="s">
        <v>41</v>
      </c>
      <c r="R1030" s="2">
        <v>40</v>
      </c>
      <c r="S1030" s="9">
        <v>0</v>
      </c>
      <c r="T1030" s="9">
        <v>0</v>
      </c>
      <c r="U1030" s="9">
        <f t="shared" si="62"/>
        <v>0</v>
      </c>
      <c r="V1030" s="2" t="s">
        <v>42</v>
      </c>
      <c r="W1030" s="2">
        <v>2014</v>
      </c>
      <c r="X1030" s="2"/>
    </row>
    <row r="1031" spans="1:24" ht="51" customHeight="1" outlineLevel="1" x14ac:dyDescent="0.25">
      <c r="A1031" s="2" t="s">
        <v>10517</v>
      </c>
      <c r="B1031" s="3" t="s">
        <v>27</v>
      </c>
      <c r="C1031" s="2" t="s">
        <v>2453</v>
      </c>
      <c r="D1031" s="10" t="s">
        <v>1878</v>
      </c>
      <c r="E1031" s="10" t="s">
        <v>4906</v>
      </c>
      <c r="F1031" s="43" t="s">
        <v>2908</v>
      </c>
      <c r="G1031" s="2" t="s">
        <v>343</v>
      </c>
      <c r="H1031" s="4">
        <v>0</v>
      </c>
      <c r="I1031" s="2">
        <v>710000000</v>
      </c>
      <c r="J1031" s="2" t="s">
        <v>11537</v>
      </c>
      <c r="K1031" s="44" t="s">
        <v>3765</v>
      </c>
      <c r="L1031" s="2" t="s">
        <v>1144</v>
      </c>
      <c r="M1031" s="2" t="s">
        <v>32</v>
      </c>
      <c r="N1031" s="2" t="s">
        <v>453</v>
      </c>
      <c r="O1031" s="15" t="s">
        <v>61</v>
      </c>
      <c r="P1031" s="36" t="s">
        <v>40</v>
      </c>
      <c r="Q1031" s="5" t="s">
        <v>41</v>
      </c>
      <c r="R1031" s="2">
        <v>20</v>
      </c>
      <c r="S1031" s="9">
        <v>0</v>
      </c>
      <c r="T1031" s="9">
        <f>S1031*R1031</f>
        <v>0</v>
      </c>
      <c r="U1031" s="9">
        <f>T1031*1.12</f>
        <v>0</v>
      </c>
      <c r="V1031" s="2" t="s">
        <v>42</v>
      </c>
      <c r="W1031" s="2">
        <v>2014</v>
      </c>
      <c r="X1031" s="2" t="s">
        <v>10515</v>
      </c>
    </row>
    <row r="1032" spans="1:24" ht="51" customHeight="1" outlineLevel="1" x14ac:dyDescent="0.25">
      <c r="A1032" s="2" t="s">
        <v>10725</v>
      </c>
      <c r="B1032" s="3" t="s">
        <v>27</v>
      </c>
      <c r="C1032" s="5" t="s">
        <v>10722</v>
      </c>
      <c r="D1032" s="10" t="s">
        <v>1878</v>
      </c>
      <c r="E1032" s="10" t="s">
        <v>6500</v>
      </c>
      <c r="F1032" s="5" t="s">
        <v>10723</v>
      </c>
      <c r="G1032" s="2" t="s">
        <v>343</v>
      </c>
      <c r="H1032" s="4">
        <v>0</v>
      </c>
      <c r="I1032" s="2">
        <v>710000000</v>
      </c>
      <c r="J1032" s="2" t="s">
        <v>11537</v>
      </c>
      <c r="K1032" s="44" t="s">
        <v>3766</v>
      </c>
      <c r="L1032" s="2" t="s">
        <v>1144</v>
      </c>
      <c r="M1032" s="2" t="s">
        <v>32</v>
      </c>
      <c r="N1032" s="5" t="s">
        <v>10694</v>
      </c>
      <c r="O1032" s="35">
        <v>0.3</v>
      </c>
      <c r="P1032" s="36" t="s">
        <v>1837</v>
      </c>
      <c r="Q1032" s="5" t="s">
        <v>1838</v>
      </c>
      <c r="R1032" s="2">
        <v>20</v>
      </c>
      <c r="S1032" s="9">
        <v>4960</v>
      </c>
      <c r="T1032" s="9">
        <f>S1032*R1032</f>
        <v>99200</v>
      </c>
      <c r="U1032" s="9">
        <f>T1032*1.12</f>
        <v>111104.00000000001</v>
      </c>
      <c r="V1032" s="2" t="s">
        <v>36</v>
      </c>
      <c r="W1032" s="2">
        <v>2014</v>
      </c>
      <c r="X1032" s="2" t="s">
        <v>10726</v>
      </c>
    </row>
    <row r="1033" spans="1:24" ht="51" customHeight="1" outlineLevel="1" x14ac:dyDescent="0.25">
      <c r="A1033" s="2" t="s">
        <v>3463</v>
      </c>
      <c r="B1033" s="3" t="s">
        <v>27</v>
      </c>
      <c r="C1033" s="2" t="s">
        <v>1866</v>
      </c>
      <c r="D1033" s="10" t="s">
        <v>1884</v>
      </c>
      <c r="E1033" s="10" t="s">
        <v>9225</v>
      </c>
      <c r="F1033" s="43" t="s">
        <v>2910</v>
      </c>
      <c r="G1033" s="2" t="s">
        <v>343</v>
      </c>
      <c r="H1033" s="4">
        <v>0</v>
      </c>
      <c r="I1033" s="2">
        <v>710000000</v>
      </c>
      <c r="J1033" s="2" t="s">
        <v>11537</v>
      </c>
      <c r="K1033" s="44" t="s">
        <v>9782</v>
      </c>
      <c r="L1033" s="2" t="s">
        <v>1144</v>
      </c>
      <c r="M1033" s="2" t="s">
        <v>32</v>
      </c>
      <c r="N1033" s="2" t="s">
        <v>453</v>
      </c>
      <c r="O1033" s="15" t="s">
        <v>61</v>
      </c>
      <c r="P1033" s="36" t="s">
        <v>756</v>
      </c>
      <c r="Q1033" s="2" t="s">
        <v>757</v>
      </c>
      <c r="R1033" s="8">
        <v>365</v>
      </c>
      <c r="S1033" s="9">
        <v>0</v>
      </c>
      <c r="T1033" s="9">
        <v>0</v>
      </c>
      <c r="U1033" s="9">
        <f t="shared" si="62"/>
        <v>0</v>
      </c>
      <c r="V1033" s="2" t="s">
        <v>42</v>
      </c>
      <c r="W1033" s="2">
        <v>2014</v>
      </c>
      <c r="X1033" s="2" t="s">
        <v>10152</v>
      </c>
    </row>
    <row r="1034" spans="1:24" ht="51" customHeight="1" outlineLevel="1" x14ac:dyDescent="0.25">
      <c r="A1034" s="2" t="s">
        <v>3464</v>
      </c>
      <c r="B1034" s="3" t="s">
        <v>27</v>
      </c>
      <c r="C1034" s="2" t="s">
        <v>2911</v>
      </c>
      <c r="D1034" s="10" t="s">
        <v>6509</v>
      </c>
      <c r="E1034" s="10" t="s">
        <v>6510</v>
      </c>
      <c r="F1034" s="43" t="s">
        <v>2912</v>
      </c>
      <c r="G1034" s="2" t="s">
        <v>343</v>
      </c>
      <c r="H1034" s="4">
        <v>0</v>
      </c>
      <c r="I1034" s="2">
        <v>710000000</v>
      </c>
      <c r="J1034" s="2" t="s">
        <v>11537</v>
      </c>
      <c r="K1034" s="44" t="s">
        <v>6017</v>
      </c>
      <c r="L1034" s="2" t="s">
        <v>1144</v>
      </c>
      <c r="M1034" s="2" t="s">
        <v>32</v>
      </c>
      <c r="N1034" s="2" t="s">
        <v>453</v>
      </c>
      <c r="O1034" s="15" t="s">
        <v>61</v>
      </c>
      <c r="P1034" s="36" t="s">
        <v>756</v>
      </c>
      <c r="Q1034" s="2" t="s">
        <v>757</v>
      </c>
      <c r="R1034" s="8">
        <v>69</v>
      </c>
      <c r="S1034" s="9">
        <v>0</v>
      </c>
      <c r="T1034" s="9">
        <v>0</v>
      </c>
      <c r="U1034" s="9">
        <f t="shared" si="62"/>
        <v>0</v>
      </c>
      <c r="V1034" s="2" t="s">
        <v>42</v>
      </c>
      <c r="W1034" s="2">
        <v>2014</v>
      </c>
      <c r="X1034" s="2"/>
    </row>
    <row r="1035" spans="1:24" ht="51" customHeight="1" outlineLevel="1" x14ac:dyDescent="0.25">
      <c r="A1035" s="2" t="s">
        <v>10518</v>
      </c>
      <c r="B1035" s="3" t="s">
        <v>27</v>
      </c>
      <c r="C1035" s="2" t="s">
        <v>2911</v>
      </c>
      <c r="D1035" s="10" t="s">
        <v>6509</v>
      </c>
      <c r="E1035" s="10" t="s">
        <v>6510</v>
      </c>
      <c r="F1035" s="43" t="s">
        <v>2912</v>
      </c>
      <c r="G1035" s="2" t="s">
        <v>343</v>
      </c>
      <c r="H1035" s="4">
        <v>0</v>
      </c>
      <c r="I1035" s="2">
        <v>710000000</v>
      </c>
      <c r="J1035" s="2" t="s">
        <v>11537</v>
      </c>
      <c r="K1035" s="44" t="s">
        <v>6017</v>
      </c>
      <c r="L1035" s="2" t="s">
        <v>1144</v>
      </c>
      <c r="M1035" s="2" t="s">
        <v>32</v>
      </c>
      <c r="N1035" s="2" t="s">
        <v>453</v>
      </c>
      <c r="O1035" s="15" t="s">
        <v>61</v>
      </c>
      <c r="P1035" s="36" t="s">
        <v>756</v>
      </c>
      <c r="Q1035" s="2" t="s">
        <v>757</v>
      </c>
      <c r="R1035" s="8">
        <v>40</v>
      </c>
      <c r="S1035" s="9">
        <v>0</v>
      </c>
      <c r="T1035" s="9">
        <v>0</v>
      </c>
      <c r="U1035" s="9">
        <f>T1035*1.12</f>
        <v>0</v>
      </c>
      <c r="V1035" s="2" t="s">
        <v>42</v>
      </c>
      <c r="W1035" s="2">
        <v>2014</v>
      </c>
      <c r="X1035" s="2" t="s">
        <v>10519</v>
      </c>
    </row>
    <row r="1036" spans="1:24" s="290" customFormat="1" ht="51" customHeight="1" outlineLevel="1" x14ac:dyDescent="0.25">
      <c r="A1036" s="291" t="s">
        <v>13450</v>
      </c>
      <c r="B1036" s="3" t="s">
        <v>27</v>
      </c>
      <c r="C1036" s="291" t="s">
        <v>10702</v>
      </c>
      <c r="D1036" s="292" t="s">
        <v>3646</v>
      </c>
      <c r="E1036" s="292" t="s">
        <v>13431</v>
      </c>
      <c r="F1036" s="43" t="s">
        <v>13724</v>
      </c>
      <c r="G1036" s="291" t="s">
        <v>343</v>
      </c>
      <c r="H1036" s="296">
        <v>100</v>
      </c>
      <c r="I1036" s="291">
        <v>710000000</v>
      </c>
      <c r="J1036" s="291" t="s">
        <v>1075</v>
      </c>
      <c r="K1036" s="44" t="s">
        <v>3806</v>
      </c>
      <c r="L1036" s="291" t="s">
        <v>1144</v>
      </c>
      <c r="M1036" s="291" t="s">
        <v>32</v>
      </c>
      <c r="N1036" s="291" t="s">
        <v>10994</v>
      </c>
      <c r="O1036" s="15">
        <v>0.3</v>
      </c>
      <c r="P1036" s="36" t="s">
        <v>756</v>
      </c>
      <c r="Q1036" s="291" t="s">
        <v>757</v>
      </c>
      <c r="R1036" s="8">
        <v>40</v>
      </c>
      <c r="S1036" s="294">
        <v>5000</v>
      </c>
      <c r="T1036" s="294">
        <f>S1036*R1036</f>
        <v>200000</v>
      </c>
      <c r="U1036" s="294">
        <f>T1036*1.12</f>
        <v>224000.00000000003</v>
      </c>
      <c r="V1036" s="291" t="s">
        <v>36</v>
      </c>
      <c r="W1036" s="291">
        <v>2014</v>
      </c>
      <c r="X1036" s="291" t="s">
        <v>13451</v>
      </c>
    </row>
    <row r="1037" spans="1:24" ht="63.75" customHeight="1" outlineLevel="1" x14ac:dyDescent="0.25">
      <c r="A1037" s="2" t="s">
        <v>10989</v>
      </c>
      <c r="B1037" s="3" t="s">
        <v>27</v>
      </c>
      <c r="C1037" s="2" t="s">
        <v>2913</v>
      </c>
      <c r="D1037" s="10" t="s">
        <v>1888</v>
      </c>
      <c r="E1037" s="10" t="s">
        <v>6306</v>
      </c>
      <c r="F1037" s="43" t="s">
        <v>2914</v>
      </c>
      <c r="G1037" s="2" t="s">
        <v>343</v>
      </c>
      <c r="H1037" s="4">
        <v>0</v>
      </c>
      <c r="I1037" s="2">
        <v>710000000</v>
      </c>
      <c r="J1037" s="2" t="s">
        <v>11537</v>
      </c>
      <c r="K1037" s="44" t="s">
        <v>9783</v>
      </c>
      <c r="L1037" s="2" t="s">
        <v>1144</v>
      </c>
      <c r="M1037" s="2" t="s">
        <v>32</v>
      </c>
      <c r="N1037" s="2" t="s">
        <v>453</v>
      </c>
      <c r="O1037" s="15" t="s">
        <v>61</v>
      </c>
      <c r="P1037" s="36" t="s">
        <v>756</v>
      </c>
      <c r="Q1037" s="2" t="s">
        <v>757</v>
      </c>
      <c r="R1037" s="8">
        <v>38</v>
      </c>
      <c r="S1037" s="9">
        <v>0</v>
      </c>
      <c r="T1037" s="9">
        <v>0</v>
      </c>
      <c r="U1037" s="9">
        <f t="shared" si="62"/>
        <v>0</v>
      </c>
      <c r="V1037" s="2" t="s">
        <v>42</v>
      </c>
      <c r="W1037" s="2">
        <v>2014</v>
      </c>
      <c r="X1037" s="2"/>
    </row>
    <row r="1038" spans="1:24" ht="63.75" customHeight="1" outlineLevel="1" x14ac:dyDescent="0.25">
      <c r="A1038" s="2" t="s">
        <v>10990</v>
      </c>
      <c r="B1038" s="3" t="s">
        <v>27</v>
      </c>
      <c r="C1038" s="2" t="s">
        <v>2913</v>
      </c>
      <c r="D1038" s="10" t="s">
        <v>1888</v>
      </c>
      <c r="E1038" s="10" t="s">
        <v>6306</v>
      </c>
      <c r="F1038" s="43" t="s">
        <v>2914</v>
      </c>
      <c r="G1038" s="2" t="s">
        <v>343</v>
      </c>
      <c r="H1038" s="4">
        <v>0</v>
      </c>
      <c r="I1038" s="2">
        <v>710000000</v>
      </c>
      <c r="J1038" s="2" t="s">
        <v>11537</v>
      </c>
      <c r="K1038" s="44" t="s">
        <v>3765</v>
      </c>
      <c r="L1038" s="2" t="s">
        <v>1144</v>
      </c>
      <c r="M1038" s="2" t="s">
        <v>32</v>
      </c>
      <c r="N1038" s="2" t="s">
        <v>453</v>
      </c>
      <c r="O1038" s="15" t="s">
        <v>61</v>
      </c>
      <c r="P1038" s="36" t="s">
        <v>756</v>
      </c>
      <c r="Q1038" s="2" t="s">
        <v>757</v>
      </c>
      <c r="R1038" s="8">
        <v>20</v>
      </c>
      <c r="S1038" s="9">
        <v>0</v>
      </c>
      <c r="T1038" s="9">
        <f>S1038*R1038</f>
        <v>0</v>
      </c>
      <c r="U1038" s="9">
        <f>T1038*1.12</f>
        <v>0</v>
      </c>
      <c r="V1038" s="2" t="s">
        <v>42</v>
      </c>
      <c r="W1038" s="2">
        <v>2014</v>
      </c>
      <c r="X1038" s="2" t="s">
        <v>10515</v>
      </c>
    </row>
    <row r="1039" spans="1:24" ht="63.75" customHeight="1" outlineLevel="1" x14ac:dyDescent="0.25">
      <c r="A1039" s="2" t="s">
        <v>10991</v>
      </c>
      <c r="B1039" s="3" t="s">
        <v>27</v>
      </c>
      <c r="C1039" s="108" t="s">
        <v>2913</v>
      </c>
      <c r="D1039" s="10" t="s">
        <v>1888</v>
      </c>
      <c r="E1039" s="10" t="s">
        <v>6306</v>
      </c>
      <c r="F1039" s="108" t="s">
        <v>10693</v>
      </c>
      <c r="G1039" s="2" t="s">
        <v>343</v>
      </c>
      <c r="H1039" s="4">
        <v>0</v>
      </c>
      <c r="I1039" s="2">
        <v>710000000</v>
      </c>
      <c r="J1039" s="2" t="s">
        <v>11537</v>
      </c>
      <c r="K1039" s="44" t="s">
        <v>6016</v>
      </c>
      <c r="L1039" s="2" t="s">
        <v>1144</v>
      </c>
      <c r="M1039" s="2" t="s">
        <v>32</v>
      </c>
      <c r="N1039" s="5" t="s">
        <v>10694</v>
      </c>
      <c r="O1039" s="15" t="s">
        <v>10158</v>
      </c>
      <c r="P1039" s="36" t="s">
        <v>756</v>
      </c>
      <c r="Q1039" s="2" t="s">
        <v>757</v>
      </c>
      <c r="R1039" s="8">
        <v>20</v>
      </c>
      <c r="S1039" s="9">
        <v>3036</v>
      </c>
      <c r="T1039" s="9">
        <v>60720</v>
      </c>
      <c r="U1039" s="9">
        <v>68006.400000000009</v>
      </c>
      <c r="V1039" s="2" t="s">
        <v>36</v>
      </c>
      <c r="W1039" s="2">
        <v>2014</v>
      </c>
      <c r="X1039" s="2" t="s">
        <v>10698</v>
      </c>
    </row>
    <row r="1040" spans="1:24" ht="51" customHeight="1" outlineLevel="1" x14ac:dyDescent="0.25">
      <c r="A1040" s="2" t="s">
        <v>3465</v>
      </c>
      <c r="B1040" s="3" t="s">
        <v>27</v>
      </c>
      <c r="C1040" s="2" t="s">
        <v>2915</v>
      </c>
      <c r="D1040" s="10" t="s">
        <v>4915</v>
      </c>
      <c r="E1040" s="10" t="s">
        <v>9795</v>
      </c>
      <c r="F1040" s="43" t="s">
        <v>2916</v>
      </c>
      <c r="G1040" s="2" t="s">
        <v>343</v>
      </c>
      <c r="H1040" s="4">
        <v>0</v>
      </c>
      <c r="I1040" s="2">
        <v>710000000</v>
      </c>
      <c r="J1040" s="2" t="s">
        <v>11537</v>
      </c>
      <c r="K1040" s="44" t="s">
        <v>9783</v>
      </c>
      <c r="L1040" s="2" t="s">
        <v>1144</v>
      </c>
      <c r="M1040" s="2" t="s">
        <v>32</v>
      </c>
      <c r="N1040" s="2" t="s">
        <v>453</v>
      </c>
      <c r="O1040" s="15" t="s">
        <v>61</v>
      </c>
      <c r="P1040" s="36" t="s">
        <v>756</v>
      </c>
      <c r="Q1040" s="2" t="s">
        <v>757</v>
      </c>
      <c r="R1040" s="8">
        <v>40</v>
      </c>
      <c r="S1040" s="9">
        <v>0</v>
      </c>
      <c r="T1040" s="9">
        <v>0</v>
      </c>
      <c r="U1040" s="9">
        <f t="shared" si="62"/>
        <v>0</v>
      </c>
      <c r="V1040" s="2" t="s">
        <v>42</v>
      </c>
      <c r="W1040" s="2">
        <v>2014</v>
      </c>
      <c r="X1040" s="2"/>
    </row>
    <row r="1041" spans="1:24" ht="51" customHeight="1" outlineLevel="1" x14ac:dyDescent="0.25">
      <c r="A1041" s="2" t="s">
        <v>10520</v>
      </c>
      <c r="B1041" s="3" t="s">
        <v>27</v>
      </c>
      <c r="C1041" s="2" t="s">
        <v>2915</v>
      </c>
      <c r="D1041" s="10" t="s">
        <v>4915</v>
      </c>
      <c r="E1041" s="10" t="s">
        <v>9795</v>
      </c>
      <c r="F1041" s="43" t="s">
        <v>2916</v>
      </c>
      <c r="G1041" s="2" t="s">
        <v>343</v>
      </c>
      <c r="H1041" s="4">
        <v>0</v>
      </c>
      <c r="I1041" s="2">
        <v>710000000</v>
      </c>
      <c r="J1041" s="2" t="s">
        <v>11537</v>
      </c>
      <c r="K1041" s="44" t="s">
        <v>3765</v>
      </c>
      <c r="L1041" s="2" t="s">
        <v>1144</v>
      </c>
      <c r="M1041" s="2" t="s">
        <v>32</v>
      </c>
      <c r="N1041" s="2" t="s">
        <v>453</v>
      </c>
      <c r="O1041" s="15" t="s">
        <v>61</v>
      </c>
      <c r="P1041" s="36" t="s">
        <v>756</v>
      </c>
      <c r="Q1041" s="2" t="s">
        <v>757</v>
      </c>
      <c r="R1041" s="8">
        <v>20</v>
      </c>
      <c r="S1041" s="9">
        <v>0</v>
      </c>
      <c r="T1041" s="9">
        <f>S1041*R1041</f>
        <v>0</v>
      </c>
      <c r="U1041" s="9">
        <f>T1041*1.12</f>
        <v>0</v>
      </c>
      <c r="V1041" s="2" t="s">
        <v>42</v>
      </c>
      <c r="W1041" s="2">
        <v>2014</v>
      </c>
      <c r="X1041" s="2" t="s">
        <v>10515</v>
      </c>
    </row>
    <row r="1042" spans="1:24" ht="87.75" customHeight="1" outlineLevel="1" x14ac:dyDescent="0.25">
      <c r="A1042" s="2" t="s">
        <v>10721</v>
      </c>
      <c r="B1042" s="3" t="s">
        <v>27</v>
      </c>
      <c r="C1042" s="10" t="s">
        <v>10702</v>
      </c>
      <c r="D1042" s="10" t="s">
        <v>3646</v>
      </c>
      <c r="E1042" s="108" t="s">
        <v>10703</v>
      </c>
      <c r="F1042" s="108" t="s">
        <v>10704</v>
      </c>
      <c r="G1042" s="2" t="s">
        <v>343</v>
      </c>
      <c r="H1042" s="4">
        <v>0</v>
      </c>
      <c r="I1042" s="2">
        <v>710000000</v>
      </c>
      <c r="J1042" s="2" t="s">
        <v>11537</v>
      </c>
      <c r="K1042" s="44" t="s">
        <v>3766</v>
      </c>
      <c r="L1042" s="2" t="s">
        <v>1144</v>
      </c>
      <c r="M1042" s="2" t="s">
        <v>32</v>
      </c>
      <c r="N1042" s="5" t="s">
        <v>10694</v>
      </c>
      <c r="O1042" s="15" t="s">
        <v>10158</v>
      </c>
      <c r="P1042" s="36" t="s">
        <v>756</v>
      </c>
      <c r="Q1042" s="2" t="s">
        <v>757</v>
      </c>
      <c r="R1042" s="8">
        <v>20</v>
      </c>
      <c r="S1042" s="9">
        <v>4420</v>
      </c>
      <c r="T1042" s="9">
        <f>S1042*R1042</f>
        <v>88400</v>
      </c>
      <c r="U1042" s="9">
        <f>T1042*1.12</f>
        <v>99008.000000000015</v>
      </c>
      <c r="V1042" s="2" t="s">
        <v>36</v>
      </c>
      <c r="W1042" s="2">
        <v>2014</v>
      </c>
      <c r="X1042" s="2" t="s">
        <v>10700</v>
      </c>
    </row>
    <row r="1043" spans="1:24" ht="63.75" customHeight="1" outlineLevel="1" x14ac:dyDescent="0.25">
      <c r="A1043" s="2" t="s">
        <v>3466</v>
      </c>
      <c r="B1043" s="3" t="s">
        <v>27</v>
      </c>
      <c r="C1043" s="2" t="s">
        <v>2917</v>
      </c>
      <c r="D1043" s="10" t="s">
        <v>6505</v>
      </c>
      <c r="E1043" s="10" t="s">
        <v>9796</v>
      </c>
      <c r="F1043" s="43" t="s">
        <v>2918</v>
      </c>
      <c r="G1043" s="2" t="s">
        <v>343</v>
      </c>
      <c r="H1043" s="4">
        <v>0</v>
      </c>
      <c r="I1043" s="2">
        <v>710000000</v>
      </c>
      <c r="J1043" s="2" t="s">
        <v>11537</v>
      </c>
      <c r="K1043" s="44" t="s">
        <v>9783</v>
      </c>
      <c r="L1043" s="2" t="s">
        <v>1144</v>
      </c>
      <c r="M1043" s="2" t="s">
        <v>32</v>
      </c>
      <c r="N1043" s="2" t="s">
        <v>453</v>
      </c>
      <c r="O1043" s="15" t="s">
        <v>61</v>
      </c>
      <c r="P1043" s="36" t="s">
        <v>40</v>
      </c>
      <c r="Q1043" s="2" t="s">
        <v>41</v>
      </c>
      <c r="R1043" s="8">
        <v>19</v>
      </c>
      <c r="S1043" s="9">
        <v>0</v>
      </c>
      <c r="T1043" s="9">
        <v>0</v>
      </c>
      <c r="U1043" s="9">
        <f t="shared" si="62"/>
        <v>0</v>
      </c>
      <c r="V1043" s="2" t="s">
        <v>42</v>
      </c>
      <c r="W1043" s="2">
        <v>2014</v>
      </c>
      <c r="X1043" s="2"/>
    </row>
    <row r="1044" spans="1:24" ht="63.75" customHeight="1" outlineLevel="1" x14ac:dyDescent="0.25">
      <c r="A1044" s="2" t="s">
        <v>10521</v>
      </c>
      <c r="B1044" s="3" t="s">
        <v>27</v>
      </c>
      <c r="C1044" s="2" t="s">
        <v>2917</v>
      </c>
      <c r="D1044" s="10" t="s">
        <v>6505</v>
      </c>
      <c r="E1044" s="10" t="s">
        <v>9796</v>
      </c>
      <c r="F1044" s="43" t="s">
        <v>2918</v>
      </c>
      <c r="G1044" s="2" t="s">
        <v>343</v>
      </c>
      <c r="H1044" s="4">
        <v>0</v>
      </c>
      <c r="I1044" s="2">
        <v>710000000</v>
      </c>
      <c r="J1044" s="2" t="s">
        <v>11537</v>
      </c>
      <c r="K1044" s="44" t="s">
        <v>3765</v>
      </c>
      <c r="L1044" s="2" t="s">
        <v>1144</v>
      </c>
      <c r="M1044" s="2" t="s">
        <v>32</v>
      </c>
      <c r="N1044" s="2" t="s">
        <v>453</v>
      </c>
      <c r="O1044" s="15" t="s">
        <v>61</v>
      </c>
      <c r="P1044" s="36" t="s">
        <v>40</v>
      </c>
      <c r="Q1044" s="2" t="s">
        <v>41</v>
      </c>
      <c r="R1044" s="8">
        <v>20</v>
      </c>
      <c r="S1044" s="9">
        <v>1000</v>
      </c>
      <c r="T1044" s="9">
        <f>S1044*R1044</f>
        <v>20000</v>
      </c>
      <c r="U1044" s="9">
        <f>T1044*1.12</f>
        <v>22400.000000000004</v>
      </c>
      <c r="V1044" s="2" t="s">
        <v>42</v>
      </c>
      <c r="W1044" s="2">
        <v>2014</v>
      </c>
      <c r="X1044" s="2" t="s">
        <v>10522</v>
      </c>
    </row>
    <row r="1045" spans="1:24" ht="51" customHeight="1" outlineLevel="1" x14ac:dyDescent="0.25">
      <c r="A1045" s="2" t="s">
        <v>3467</v>
      </c>
      <c r="B1045" s="3" t="s">
        <v>27</v>
      </c>
      <c r="C1045" s="2" t="s">
        <v>2919</v>
      </c>
      <c r="D1045" s="10" t="s">
        <v>1885</v>
      </c>
      <c r="E1045" s="10" t="s">
        <v>11972</v>
      </c>
      <c r="F1045" s="43" t="s">
        <v>2920</v>
      </c>
      <c r="G1045" s="2" t="s">
        <v>343</v>
      </c>
      <c r="H1045" s="4">
        <v>0</v>
      </c>
      <c r="I1045" s="2">
        <v>710000000</v>
      </c>
      <c r="J1045" s="2" t="s">
        <v>11537</v>
      </c>
      <c r="K1045" s="44" t="s">
        <v>9783</v>
      </c>
      <c r="L1045" s="2" t="s">
        <v>1144</v>
      </c>
      <c r="M1045" s="2" t="s">
        <v>32</v>
      </c>
      <c r="N1045" s="2" t="s">
        <v>453</v>
      </c>
      <c r="O1045" s="15" t="s">
        <v>61</v>
      </c>
      <c r="P1045" s="36" t="s">
        <v>40</v>
      </c>
      <c r="Q1045" s="2" t="s">
        <v>41</v>
      </c>
      <c r="R1045" s="8">
        <v>33</v>
      </c>
      <c r="S1045" s="9">
        <v>0</v>
      </c>
      <c r="T1045" s="9">
        <v>0</v>
      </c>
      <c r="U1045" s="9">
        <f t="shared" si="62"/>
        <v>0</v>
      </c>
      <c r="V1045" s="2" t="s">
        <v>42</v>
      </c>
      <c r="W1045" s="2">
        <v>2014</v>
      </c>
      <c r="X1045" s="2" t="s">
        <v>10152</v>
      </c>
    </row>
    <row r="1046" spans="1:24" ht="51" customHeight="1" outlineLevel="1" x14ac:dyDescent="0.25">
      <c r="A1046" s="2" t="s">
        <v>3468</v>
      </c>
      <c r="B1046" s="3" t="s">
        <v>27</v>
      </c>
      <c r="C1046" s="10" t="s">
        <v>9041</v>
      </c>
      <c r="D1046" s="10" t="s">
        <v>6517</v>
      </c>
      <c r="E1046" s="10" t="s">
        <v>9797</v>
      </c>
      <c r="F1046" s="43" t="s">
        <v>2921</v>
      </c>
      <c r="G1046" s="2" t="s">
        <v>29</v>
      </c>
      <c r="H1046" s="4">
        <v>0</v>
      </c>
      <c r="I1046" s="2">
        <v>710000000</v>
      </c>
      <c r="J1046" s="2" t="s">
        <v>11537</v>
      </c>
      <c r="K1046" s="44" t="s">
        <v>9783</v>
      </c>
      <c r="L1046" s="2" t="s">
        <v>1144</v>
      </c>
      <c r="M1046" s="2" t="s">
        <v>32</v>
      </c>
      <c r="N1046" s="2" t="s">
        <v>453</v>
      </c>
      <c r="O1046" s="15" t="s">
        <v>61</v>
      </c>
      <c r="P1046" s="36" t="s">
        <v>40</v>
      </c>
      <c r="Q1046" s="2" t="s">
        <v>41</v>
      </c>
      <c r="R1046" s="4">
        <v>13</v>
      </c>
      <c r="S1046" s="9">
        <v>0</v>
      </c>
      <c r="T1046" s="9">
        <v>0</v>
      </c>
      <c r="U1046" s="9">
        <f t="shared" ref="U1046:U1051" si="63">T1046*1.12</f>
        <v>0</v>
      </c>
      <c r="V1046" s="2" t="s">
        <v>42</v>
      </c>
      <c r="W1046" s="2">
        <v>2014</v>
      </c>
      <c r="X1046" s="2"/>
    </row>
    <row r="1047" spans="1:24" ht="51" customHeight="1" outlineLevel="1" x14ac:dyDescent="0.25">
      <c r="A1047" s="2" t="s">
        <v>10523</v>
      </c>
      <c r="B1047" s="3" t="s">
        <v>27</v>
      </c>
      <c r="C1047" s="10" t="s">
        <v>9041</v>
      </c>
      <c r="D1047" s="10" t="s">
        <v>6517</v>
      </c>
      <c r="E1047" s="10" t="s">
        <v>9797</v>
      </c>
      <c r="F1047" s="43" t="s">
        <v>2921</v>
      </c>
      <c r="G1047" s="2" t="s">
        <v>29</v>
      </c>
      <c r="H1047" s="4">
        <v>0</v>
      </c>
      <c r="I1047" s="2">
        <v>710000000</v>
      </c>
      <c r="J1047" s="2" t="s">
        <v>11537</v>
      </c>
      <c r="K1047" s="44" t="s">
        <v>3765</v>
      </c>
      <c r="L1047" s="2" t="s">
        <v>1144</v>
      </c>
      <c r="M1047" s="2" t="s">
        <v>32</v>
      </c>
      <c r="N1047" s="2" t="s">
        <v>453</v>
      </c>
      <c r="O1047" s="15" t="s">
        <v>61</v>
      </c>
      <c r="P1047" s="36" t="s">
        <v>40</v>
      </c>
      <c r="Q1047" s="2" t="s">
        <v>41</v>
      </c>
      <c r="R1047" s="4">
        <v>3</v>
      </c>
      <c r="S1047" s="9">
        <v>2333</v>
      </c>
      <c r="T1047" s="9">
        <f>S1047*R1047</f>
        <v>6999</v>
      </c>
      <c r="U1047" s="9">
        <f t="shared" si="63"/>
        <v>7838.880000000001</v>
      </c>
      <c r="V1047" s="2" t="s">
        <v>42</v>
      </c>
      <c r="W1047" s="2">
        <v>2014</v>
      </c>
      <c r="X1047" s="2" t="s">
        <v>10515</v>
      </c>
    </row>
    <row r="1048" spans="1:24" ht="51" customHeight="1" outlineLevel="1" x14ac:dyDescent="0.25">
      <c r="A1048" s="2" t="s">
        <v>3469</v>
      </c>
      <c r="B1048" s="3" t="s">
        <v>27</v>
      </c>
      <c r="C1048" s="2" t="s">
        <v>2454</v>
      </c>
      <c r="D1048" s="10" t="s">
        <v>2922</v>
      </c>
      <c r="E1048" s="10" t="s">
        <v>4911</v>
      </c>
      <c r="F1048" s="43" t="s">
        <v>2923</v>
      </c>
      <c r="G1048" s="2" t="s">
        <v>343</v>
      </c>
      <c r="H1048" s="4">
        <v>0</v>
      </c>
      <c r="I1048" s="2">
        <v>710000000</v>
      </c>
      <c r="J1048" s="2" t="s">
        <v>11537</v>
      </c>
      <c r="K1048" s="44" t="s">
        <v>9783</v>
      </c>
      <c r="L1048" s="2" t="s">
        <v>1144</v>
      </c>
      <c r="M1048" s="2" t="s">
        <v>32</v>
      </c>
      <c r="N1048" s="2" t="s">
        <v>453</v>
      </c>
      <c r="O1048" s="15" t="s">
        <v>61</v>
      </c>
      <c r="P1048" s="36" t="s">
        <v>40</v>
      </c>
      <c r="Q1048" s="2" t="s">
        <v>41</v>
      </c>
      <c r="R1048" s="8">
        <v>26</v>
      </c>
      <c r="S1048" s="9">
        <v>0</v>
      </c>
      <c r="T1048" s="9">
        <v>0</v>
      </c>
      <c r="U1048" s="9">
        <f t="shared" si="63"/>
        <v>0</v>
      </c>
      <c r="V1048" s="2" t="s">
        <v>42</v>
      </c>
      <c r="W1048" s="2">
        <v>2014</v>
      </c>
      <c r="X1048" s="2"/>
    </row>
    <row r="1049" spans="1:24" ht="51" customHeight="1" outlineLevel="1" x14ac:dyDescent="0.25">
      <c r="A1049" s="2" t="s">
        <v>10524</v>
      </c>
      <c r="B1049" s="3" t="s">
        <v>27</v>
      </c>
      <c r="C1049" s="2" t="s">
        <v>2454</v>
      </c>
      <c r="D1049" s="10" t="s">
        <v>2922</v>
      </c>
      <c r="E1049" s="10" t="s">
        <v>4911</v>
      </c>
      <c r="F1049" s="43" t="s">
        <v>2923</v>
      </c>
      <c r="G1049" s="2" t="s">
        <v>343</v>
      </c>
      <c r="H1049" s="4">
        <v>0</v>
      </c>
      <c r="I1049" s="2">
        <v>710000000</v>
      </c>
      <c r="J1049" s="2" t="s">
        <v>11537</v>
      </c>
      <c r="K1049" s="44" t="s">
        <v>3765</v>
      </c>
      <c r="L1049" s="2" t="s">
        <v>1144</v>
      </c>
      <c r="M1049" s="2" t="s">
        <v>32</v>
      </c>
      <c r="N1049" s="2" t="s">
        <v>453</v>
      </c>
      <c r="O1049" s="15" t="s">
        <v>61</v>
      </c>
      <c r="P1049" s="36" t="s">
        <v>40</v>
      </c>
      <c r="Q1049" s="2" t="s">
        <v>41</v>
      </c>
      <c r="R1049" s="8">
        <v>12</v>
      </c>
      <c r="S1049" s="9">
        <v>1250</v>
      </c>
      <c r="T1049" s="9">
        <f>S1049*R1049</f>
        <v>15000</v>
      </c>
      <c r="U1049" s="9">
        <f t="shared" si="63"/>
        <v>16800</v>
      </c>
      <c r="V1049" s="2" t="s">
        <v>42</v>
      </c>
      <c r="W1049" s="2">
        <v>2014</v>
      </c>
      <c r="X1049" s="2" t="s">
        <v>10522</v>
      </c>
    </row>
    <row r="1050" spans="1:24" ht="51" customHeight="1" outlineLevel="1" x14ac:dyDescent="0.25">
      <c r="A1050" s="2" t="s">
        <v>3470</v>
      </c>
      <c r="B1050" s="3" t="s">
        <v>27</v>
      </c>
      <c r="C1050" s="43" t="s">
        <v>1930</v>
      </c>
      <c r="D1050" s="10" t="s">
        <v>1932</v>
      </c>
      <c r="E1050" s="10" t="s">
        <v>1931</v>
      </c>
      <c r="F1050" s="43" t="s">
        <v>2924</v>
      </c>
      <c r="G1050" s="2" t="s">
        <v>29</v>
      </c>
      <c r="H1050" s="4">
        <v>0</v>
      </c>
      <c r="I1050" s="2">
        <v>710000000</v>
      </c>
      <c r="J1050" s="2" t="s">
        <v>11537</v>
      </c>
      <c r="K1050" s="44" t="s">
        <v>9783</v>
      </c>
      <c r="L1050" s="2" t="s">
        <v>1144</v>
      </c>
      <c r="M1050" s="2" t="s">
        <v>32</v>
      </c>
      <c r="N1050" s="2" t="s">
        <v>453</v>
      </c>
      <c r="O1050" s="15" t="s">
        <v>61</v>
      </c>
      <c r="P1050" s="36" t="s">
        <v>1837</v>
      </c>
      <c r="Q1050" s="2" t="s">
        <v>1838</v>
      </c>
      <c r="R1050" s="2">
        <v>25</v>
      </c>
      <c r="S1050" s="9">
        <v>0</v>
      </c>
      <c r="T1050" s="9">
        <f>R1050*S1050</f>
        <v>0</v>
      </c>
      <c r="U1050" s="9">
        <f t="shared" si="63"/>
        <v>0</v>
      </c>
      <c r="V1050" s="2" t="s">
        <v>42</v>
      </c>
      <c r="W1050" s="2">
        <v>2014</v>
      </c>
      <c r="X1050" s="2"/>
    </row>
    <row r="1051" spans="1:24" ht="51" customHeight="1" outlineLevel="1" x14ac:dyDescent="0.25">
      <c r="A1051" s="2" t="s">
        <v>10525</v>
      </c>
      <c r="B1051" s="3" t="s">
        <v>27</v>
      </c>
      <c r="C1051" s="43" t="s">
        <v>1930</v>
      </c>
      <c r="D1051" s="10" t="s">
        <v>1932</v>
      </c>
      <c r="E1051" s="10" t="s">
        <v>1931</v>
      </c>
      <c r="F1051" s="43" t="s">
        <v>2924</v>
      </c>
      <c r="G1051" s="2" t="s">
        <v>29</v>
      </c>
      <c r="H1051" s="4">
        <v>0</v>
      </c>
      <c r="I1051" s="2">
        <v>710000000</v>
      </c>
      <c r="J1051" s="2" t="s">
        <v>11537</v>
      </c>
      <c r="K1051" s="44" t="s">
        <v>9783</v>
      </c>
      <c r="L1051" s="2" t="s">
        <v>1144</v>
      </c>
      <c r="M1051" s="2" t="s">
        <v>32</v>
      </c>
      <c r="N1051" s="2" t="s">
        <v>453</v>
      </c>
      <c r="O1051" s="15" t="s">
        <v>61</v>
      </c>
      <c r="P1051" s="36" t="s">
        <v>1837</v>
      </c>
      <c r="Q1051" s="2" t="s">
        <v>1838</v>
      </c>
      <c r="R1051" s="2">
        <v>25</v>
      </c>
      <c r="S1051" s="9">
        <v>0</v>
      </c>
      <c r="T1051" s="9">
        <f>R1051*S1051</f>
        <v>0</v>
      </c>
      <c r="U1051" s="9">
        <f t="shared" si="63"/>
        <v>0</v>
      </c>
      <c r="V1051" s="2" t="s">
        <v>42</v>
      </c>
      <c r="W1051" s="2">
        <v>2014</v>
      </c>
      <c r="X1051" s="2">
        <v>11</v>
      </c>
    </row>
    <row r="1052" spans="1:24" ht="51" customHeight="1" outlineLevel="1" x14ac:dyDescent="0.25">
      <c r="A1052" s="2" t="s">
        <v>11742</v>
      </c>
      <c r="B1052" s="3" t="s">
        <v>27</v>
      </c>
      <c r="C1052" s="43" t="s">
        <v>1930</v>
      </c>
      <c r="D1052" s="10" t="s">
        <v>1932</v>
      </c>
      <c r="E1052" s="10" t="s">
        <v>1931</v>
      </c>
      <c r="F1052" s="43" t="s">
        <v>2924</v>
      </c>
      <c r="G1052" s="2" t="s">
        <v>29</v>
      </c>
      <c r="H1052" s="4">
        <v>0</v>
      </c>
      <c r="I1052" s="2">
        <v>710000000</v>
      </c>
      <c r="J1052" s="2" t="s">
        <v>11537</v>
      </c>
      <c r="K1052" s="44" t="s">
        <v>6017</v>
      </c>
      <c r="L1052" s="2" t="s">
        <v>1144</v>
      </c>
      <c r="M1052" s="2" t="s">
        <v>32</v>
      </c>
      <c r="N1052" s="2" t="s">
        <v>10994</v>
      </c>
      <c r="O1052" s="15" t="s">
        <v>3810</v>
      </c>
      <c r="P1052" s="36">
        <v>796</v>
      </c>
      <c r="Q1052" s="2" t="s">
        <v>41</v>
      </c>
      <c r="R1052" s="2">
        <v>16</v>
      </c>
      <c r="S1052" s="9">
        <v>1850</v>
      </c>
      <c r="T1052" s="9">
        <f>R1052*S1052</f>
        <v>29600</v>
      </c>
      <c r="U1052" s="9">
        <f>T1052*1.12</f>
        <v>33152</v>
      </c>
      <c r="V1052" s="2" t="s">
        <v>42</v>
      </c>
      <c r="W1052" s="2">
        <v>2014</v>
      </c>
      <c r="X1052" s="2" t="s">
        <v>11743</v>
      </c>
    </row>
    <row r="1053" spans="1:24" ht="51" customHeight="1" outlineLevel="1" x14ac:dyDescent="0.25">
      <c r="A1053" s="2" t="s">
        <v>3471</v>
      </c>
      <c r="B1053" s="3" t="s">
        <v>27</v>
      </c>
      <c r="C1053" s="43" t="s">
        <v>2326</v>
      </c>
      <c r="D1053" s="10" t="s">
        <v>9099</v>
      </c>
      <c r="E1053" s="10" t="s">
        <v>9100</v>
      </c>
      <c r="F1053" s="43" t="s">
        <v>2925</v>
      </c>
      <c r="G1053" s="2" t="s">
        <v>29</v>
      </c>
      <c r="H1053" s="4">
        <v>0</v>
      </c>
      <c r="I1053" s="2">
        <v>710000000</v>
      </c>
      <c r="J1053" s="2" t="s">
        <v>11537</v>
      </c>
      <c r="K1053" s="44" t="s">
        <v>6189</v>
      </c>
      <c r="L1053" s="2" t="s">
        <v>1144</v>
      </c>
      <c r="M1053" s="2" t="s">
        <v>32</v>
      </c>
      <c r="N1053" s="2" t="s">
        <v>453</v>
      </c>
      <c r="O1053" s="15" t="s">
        <v>61</v>
      </c>
      <c r="P1053" s="36" t="s">
        <v>641</v>
      </c>
      <c r="Q1053" s="2" t="s">
        <v>642</v>
      </c>
      <c r="R1053" s="2">
        <v>80</v>
      </c>
      <c r="S1053" s="9">
        <v>0</v>
      </c>
      <c r="T1053" s="9">
        <v>0</v>
      </c>
      <c r="U1053" s="9">
        <f>T1053*1.12</f>
        <v>0</v>
      </c>
      <c r="V1053" s="2" t="s">
        <v>42</v>
      </c>
      <c r="W1053" s="2">
        <v>2014</v>
      </c>
      <c r="X1053" s="2"/>
    </row>
    <row r="1054" spans="1:24" ht="51" customHeight="1" outlineLevel="1" x14ac:dyDescent="0.25">
      <c r="A1054" s="2" t="s">
        <v>10526</v>
      </c>
      <c r="B1054" s="3" t="s">
        <v>27</v>
      </c>
      <c r="C1054" s="43" t="s">
        <v>2326</v>
      </c>
      <c r="D1054" s="10" t="s">
        <v>9099</v>
      </c>
      <c r="E1054" s="10" t="s">
        <v>9100</v>
      </c>
      <c r="F1054" s="43" t="s">
        <v>2925</v>
      </c>
      <c r="G1054" s="2" t="s">
        <v>29</v>
      </c>
      <c r="H1054" s="4">
        <v>0</v>
      </c>
      <c r="I1054" s="2">
        <v>710000000</v>
      </c>
      <c r="J1054" s="2" t="s">
        <v>11537</v>
      </c>
      <c r="K1054" s="44" t="s">
        <v>3765</v>
      </c>
      <c r="L1054" s="2" t="s">
        <v>1144</v>
      </c>
      <c r="M1054" s="2" t="s">
        <v>32</v>
      </c>
      <c r="N1054" s="2" t="s">
        <v>453</v>
      </c>
      <c r="O1054" s="15" t="s">
        <v>61</v>
      </c>
      <c r="P1054" s="36" t="s">
        <v>641</v>
      </c>
      <c r="Q1054" s="2" t="s">
        <v>642</v>
      </c>
      <c r="R1054" s="2">
        <v>43</v>
      </c>
      <c r="S1054" s="9">
        <v>0</v>
      </c>
      <c r="T1054" s="9">
        <f>S1054*R1054</f>
        <v>0</v>
      </c>
      <c r="U1054" s="9">
        <f>T1054*1.12</f>
        <v>0</v>
      </c>
      <c r="V1054" s="2" t="s">
        <v>42</v>
      </c>
      <c r="W1054" s="2">
        <v>2014</v>
      </c>
      <c r="X1054" s="2" t="s">
        <v>10515</v>
      </c>
    </row>
    <row r="1055" spans="1:24" ht="51" customHeight="1" outlineLevel="1" x14ac:dyDescent="0.25">
      <c r="A1055" s="2" t="s">
        <v>11744</v>
      </c>
      <c r="B1055" s="3" t="s">
        <v>27</v>
      </c>
      <c r="C1055" s="43" t="s">
        <v>2326</v>
      </c>
      <c r="D1055" s="10" t="s">
        <v>9099</v>
      </c>
      <c r="E1055" s="10" t="s">
        <v>9100</v>
      </c>
      <c r="F1055" s="43" t="s">
        <v>2925</v>
      </c>
      <c r="G1055" s="2" t="s">
        <v>29</v>
      </c>
      <c r="H1055" s="4">
        <v>0</v>
      </c>
      <c r="I1055" s="2">
        <v>710000000</v>
      </c>
      <c r="J1055" s="2" t="s">
        <v>11537</v>
      </c>
      <c r="K1055" s="44" t="s">
        <v>6017</v>
      </c>
      <c r="L1055" s="2" t="s">
        <v>1144</v>
      </c>
      <c r="M1055" s="2" t="s">
        <v>32</v>
      </c>
      <c r="N1055" s="2" t="s">
        <v>10994</v>
      </c>
      <c r="O1055" s="15" t="s">
        <v>3810</v>
      </c>
      <c r="P1055" s="36" t="s">
        <v>641</v>
      </c>
      <c r="Q1055" s="2" t="s">
        <v>642</v>
      </c>
      <c r="R1055" s="2">
        <v>43</v>
      </c>
      <c r="S1055" s="9">
        <v>160.71</v>
      </c>
      <c r="T1055" s="9">
        <v>6910.5300000000007</v>
      </c>
      <c r="U1055" s="9">
        <v>7739.7936000000018</v>
      </c>
      <c r="V1055" s="2" t="s">
        <v>42</v>
      </c>
      <c r="W1055" s="2">
        <v>2014</v>
      </c>
      <c r="X1055" s="2" t="s">
        <v>11745</v>
      </c>
    </row>
    <row r="1056" spans="1:24" ht="51" customHeight="1" outlineLevel="1" x14ac:dyDescent="0.25">
      <c r="A1056" s="2" t="s">
        <v>3472</v>
      </c>
      <c r="B1056" s="3" t="s">
        <v>27</v>
      </c>
      <c r="C1056" s="43" t="s">
        <v>2926</v>
      </c>
      <c r="D1056" s="10" t="s">
        <v>3716</v>
      </c>
      <c r="E1056" s="10" t="s">
        <v>2318</v>
      </c>
      <c r="F1056" s="43" t="s">
        <v>2927</v>
      </c>
      <c r="G1056" s="2" t="s">
        <v>29</v>
      </c>
      <c r="H1056" s="4">
        <v>0</v>
      </c>
      <c r="I1056" s="2">
        <v>710000000</v>
      </c>
      <c r="J1056" s="2" t="s">
        <v>11537</v>
      </c>
      <c r="K1056" s="44" t="s">
        <v>6189</v>
      </c>
      <c r="L1056" s="2" t="s">
        <v>1144</v>
      </c>
      <c r="M1056" s="2" t="s">
        <v>32</v>
      </c>
      <c r="N1056" s="2" t="s">
        <v>453</v>
      </c>
      <c r="O1056" s="15" t="s">
        <v>61</v>
      </c>
      <c r="P1056" s="36" t="s">
        <v>40</v>
      </c>
      <c r="Q1056" s="2" t="s">
        <v>41</v>
      </c>
      <c r="R1056" s="2">
        <v>80</v>
      </c>
      <c r="S1056" s="9">
        <v>0</v>
      </c>
      <c r="T1056" s="9">
        <f>R1056*S1056</f>
        <v>0</v>
      </c>
      <c r="U1056" s="9">
        <f>T1056*1.12</f>
        <v>0</v>
      </c>
      <c r="V1056" s="2" t="s">
        <v>42</v>
      </c>
      <c r="W1056" s="2">
        <v>2014</v>
      </c>
      <c r="X1056" s="2"/>
    </row>
    <row r="1057" spans="1:24" ht="51" customHeight="1" outlineLevel="1" x14ac:dyDescent="0.25">
      <c r="A1057" s="2" t="s">
        <v>10527</v>
      </c>
      <c r="B1057" s="3" t="s">
        <v>27</v>
      </c>
      <c r="C1057" s="43" t="s">
        <v>2926</v>
      </c>
      <c r="D1057" s="10" t="s">
        <v>3716</v>
      </c>
      <c r="E1057" s="10" t="s">
        <v>2318</v>
      </c>
      <c r="F1057" s="43" t="s">
        <v>2927</v>
      </c>
      <c r="G1057" s="2" t="s">
        <v>29</v>
      </c>
      <c r="H1057" s="4">
        <v>0</v>
      </c>
      <c r="I1057" s="2">
        <v>710000000</v>
      </c>
      <c r="J1057" s="2" t="s">
        <v>11537</v>
      </c>
      <c r="K1057" s="44" t="s">
        <v>3765</v>
      </c>
      <c r="L1057" s="2" t="s">
        <v>1144</v>
      </c>
      <c r="M1057" s="2" t="s">
        <v>32</v>
      </c>
      <c r="N1057" s="2" t="s">
        <v>453</v>
      </c>
      <c r="O1057" s="15" t="s">
        <v>61</v>
      </c>
      <c r="P1057" s="36" t="s">
        <v>40</v>
      </c>
      <c r="Q1057" s="2" t="s">
        <v>41</v>
      </c>
      <c r="R1057" s="2">
        <v>32</v>
      </c>
      <c r="S1057" s="9">
        <v>169.64</v>
      </c>
      <c r="T1057" s="9">
        <v>0</v>
      </c>
      <c r="U1057" s="9">
        <f>T1057*1.12</f>
        <v>0</v>
      </c>
      <c r="V1057" s="2" t="s">
        <v>42</v>
      </c>
      <c r="W1057" s="2">
        <v>2014</v>
      </c>
      <c r="X1057" s="2" t="s">
        <v>10515</v>
      </c>
    </row>
    <row r="1058" spans="1:24" ht="51" customHeight="1" outlineLevel="1" x14ac:dyDescent="0.25">
      <c r="A1058" s="2" t="s">
        <v>11746</v>
      </c>
      <c r="B1058" s="3" t="s">
        <v>27</v>
      </c>
      <c r="C1058" s="43" t="s">
        <v>2926</v>
      </c>
      <c r="D1058" s="10" t="s">
        <v>3716</v>
      </c>
      <c r="E1058" s="10" t="s">
        <v>2318</v>
      </c>
      <c r="F1058" s="43" t="s">
        <v>2927</v>
      </c>
      <c r="G1058" s="2" t="s">
        <v>29</v>
      </c>
      <c r="H1058" s="4">
        <v>0</v>
      </c>
      <c r="I1058" s="2">
        <v>710000000</v>
      </c>
      <c r="J1058" s="2" t="s">
        <v>11537</v>
      </c>
      <c r="K1058" s="44" t="s">
        <v>6017</v>
      </c>
      <c r="L1058" s="2" t="s">
        <v>1144</v>
      </c>
      <c r="M1058" s="2" t="s">
        <v>32</v>
      </c>
      <c r="N1058" s="2" t="s">
        <v>10994</v>
      </c>
      <c r="O1058" s="15" t="s">
        <v>3810</v>
      </c>
      <c r="P1058" s="36" t="s">
        <v>40</v>
      </c>
      <c r="Q1058" s="2" t="s">
        <v>41</v>
      </c>
      <c r="R1058" s="2">
        <v>32</v>
      </c>
      <c r="S1058" s="9">
        <v>169.64</v>
      </c>
      <c r="T1058" s="9">
        <v>5428.48</v>
      </c>
      <c r="U1058" s="9">
        <v>6079.8976000000002</v>
      </c>
      <c r="V1058" s="2" t="s">
        <v>42</v>
      </c>
      <c r="W1058" s="2">
        <v>2014</v>
      </c>
      <c r="X1058" s="2" t="s">
        <v>11745</v>
      </c>
    </row>
    <row r="1059" spans="1:24" ht="51" customHeight="1" outlineLevel="1" x14ac:dyDescent="0.25">
      <c r="A1059" s="2" t="s">
        <v>3473</v>
      </c>
      <c r="B1059" s="3" t="s">
        <v>27</v>
      </c>
      <c r="C1059" s="43" t="s">
        <v>2315</v>
      </c>
      <c r="D1059" s="10" t="s">
        <v>2928</v>
      </c>
      <c r="E1059" s="10" t="s">
        <v>6125</v>
      </c>
      <c r="F1059" s="43" t="s">
        <v>2928</v>
      </c>
      <c r="G1059" s="2" t="s">
        <v>29</v>
      </c>
      <c r="H1059" s="4">
        <v>0</v>
      </c>
      <c r="I1059" s="2">
        <v>710000000</v>
      </c>
      <c r="J1059" s="2" t="s">
        <v>11537</v>
      </c>
      <c r="K1059" s="44" t="s">
        <v>6189</v>
      </c>
      <c r="L1059" s="2" t="s">
        <v>1144</v>
      </c>
      <c r="M1059" s="2" t="s">
        <v>32</v>
      </c>
      <c r="N1059" s="2" t="s">
        <v>453</v>
      </c>
      <c r="O1059" s="15" t="s">
        <v>61</v>
      </c>
      <c r="P1059" s="36" t="s">
        <v>40</v>
      </c>
      <c r="Q1059" s="2" t="s">
        <v>41</v>
      </c>
      <c r="R1059" s="2">
        <v>12</v>
      </c>
      <c r="S1059" s="9">
        <v>0</v>
      </c>
      <c r="T1059" s="9">
        <f>R1059*S1059</f>
        <v>0</v>
      </c>
      <c r="U1059" s="9">
        <f>T1059*1.12</f>
        <v>0</v>
      </c>
      <c r="V1059" s="2" t="s">
        <v>42</v>
      </c>
      <c r="W1059" s="2">
        <v>2014</v>
      </c>
      <c r="X1059" s="2"/>
    </row>
    <row r="1060" spans="1:24" ht="51" customHeight="1" outlineLevel="1" x14ac:dyDescent="0.25">
      <c r="A1060" s="2" t="s">
        <v>10528</v>
      </c>
      <c r="B1060" s="3" t="s">
        <v>27</v>
      </c>
      <c r="C1060" s="43" t="s">
        <v>2315</v>
      </c>
      <c r="D1060" s="10" t="s">
        <v>2928</v>
      </c>
      <c r="E1060" s="10" t="s">
        <v>6125</v>
      </c>
      <c r="F1060" s="43" t="s">
        <v>2928</v>
      </c>
      <c r="G1060" s="2" t="s">
        <v>29</v>
      </c>
      <c r="H1060" s="4">
        <v>0</v>
      </c>
      <c r="I1060" s="2">
        <v>710000000</v>
      </c>
      <c r="J1060" s="2" t="s">
        <v>11537</v>
      </c>
      <c r="K1060" s="44" t="s">
        <v>3765</v>
      </c>
      <c r="L1060" s="2" t="s">
        <v>1144</v>
      </c>
      <c r="M1060" s="2" t="s">
        <v>32</v>
      </c>
      <c r="N1060" s="2" t="s">
        <v>453</v>
      </c>
      <c r="O1060" s="15" t="s">
        <v>61</v>
      </c>
      <c r="P1060" s="36" t="s">
        <v>40</v>
      </c>
      <c r="Q1060" s="2" t="s">
        <v>41</v>
      </c>
      <c r="R1060" s="2">
        <v>23</v>
      </c>
      <c r="S1060" s="9">
        <v>160.71</v>
      </c>
      <c r="T1060" s="9">
        <v>0</v>
      </c>
      <c r="U1060" s="9">
        <f>T1060*1.12</f>
        <v>0</v>
      </c>
      <c r="V1060" s="2" t="s">
        <v>42</v>
      </c>
      <c r="W1060" s="2">
        <v>2014</v>
      </c>
      <c r="X1060" s="2" t="s">
        <v>10515</v>
      </c>
    </row>
    <row r="1061" spans="1:24" ht="51" customHeight="1" outlineLevel="1" x14ac:dyDescent="0.25">
      <c r="A1061" s="2" t="s">
        <v>11747</v>
      </c>
      <c r="B1061" s="3" t="s">
        <v>27</v>
      </c>
      <c r="C1061" s="43" t="s">
        <v>2315</v>
      </c>
      <c r="D1061" s="10" t="s">
        <v>2928</v>
      </c>
      <c r="E1061" s="10" t="s">
        <v>6125</v>
      </c>
      <c r="F1061" s="43" t="s">
        <v>2928</v>
      </c>
      <c r="G1061" s="2" t="s">
        <v>29</v>
      </c>
      <c r="H1061" s="4">
        <v>0</v>
      </c>
      <c r="I1061" s="2">
        <v>710000000</v>
      </c>
      <c r="J1061" s="2" t="s">
        <v>11537</v>
      </c>
      <c r="K1061" s="44" t="s">
        <v>6017</v>
      </c>
      <c r="L1061" s="2" t="s">
        <v>1144</v>
      </c>
      <c r="M1061" s="2" t="s">
        <v>32</v>
      </c>
      <c r="N1061" s="2" t="s">
        <v>10994</v>
      </c>
      <c r="O1061" s="15" t="s">
        <v>3810</v>
      </c>
      <c r="P1061" s="36" t="s">
        <v>40</v>
      </c>
      <c r="Q1061" s="2" t="s">
        <v>41</v>
      </c>
      <c r="R1061" s="2">
        <v>23</v>
      </c>
      <c r="S1061" s="9">
        <v>160.71</v>
      </c>
      <c r="T1061" s="9">
        <v>3696.3300000000004</v>
      </c>
      <c r="U1061" s="9">
        <v>4139.8896000000004</v>
      </c>
      <c r="V1061" s="2" t="s">
        <v>42</v>
      </c>
      <c r="W1061" s="2">
        <v>2014</v>
      </c>
      <c r="X1061" s="2" t="s">
        <v>11745</v>
      </c>
    </row>
    <row r="1062" spans="1:24" ht="51" customHeight="1" outlineLevel="1" x14ac:dyDescent="0.25">
      <c r="A1062" s="2" t="s">
        <v>3474</v>
      </c>
      <c r="B1062" s="3" t="s">
        <v>27</v>
      </c>
      <c r="C1062" s="43" t="s">
        <v>2929</v>
      </c>
      <c r="D1062" s="10" t="s">
        <v>956</v>
      </c>
      <c r="E1062" s="10" t="s">
        <v>9098</v>
      </c>
      <c r="F1062" s="43" t="s">
        <v>956</v>
      </c>
      <c r="G1062" s="2" t="s">
        <v>29</v>
      </c>
      <c r="H1062" s="4">
        <v>0</v>
      </c>
      <c r="I1062" s="2">
        <v>710000000</v>
      </c>
      <c r="J1062" s="2" t="s">
        <v>11537</v>
      </c>
      <c r="K1062" s="44" t="s">
        <v>6189</v>
      </c>
      <c r="L1062" s="2" t="s">
        <v>1144</v>
      </c>
      <c r="M1062" s="2" t="s">
        <v>32</v>
      </c>
      <c r="N1062" s="2" t="s">
        <v>453</v>
      </c>
      <c r="O1062" s="15" t="s">
        <v>61</v>
      </c>
      <c r="P1062" s="36" t="s">
        <v>945</v>
      </c>
      <c r="Q1062" s="2" t="s">
        <v>3708</v>
      </c>
      <c r="R1062" s="2">
        <v>12</v>
      </c>
      <c r="S1062" s="9">
        <v>0</v>
      </c>
      <c r="T1062" s="9">
        <f>R1062*S1062</f>
        <v>0</v>
      </c>
      <c r="U1062" s="9">
        <f>T1062*1.12</f>
        <v>0</v>
      </c>
      <c r="V1062" s="2" t="s">
        <v>42</v>
      </c>
      <c r="W1062" s="2">
        <v>2014</v>
      </c>
      <c r="X1062" s="2"/>
    </row>
    <row r="1063" spans="1:24" ht="51" customHeight="1" outlineLevel="1" x14ac:dyDescent="0.25">
      <c r="A1063" s="2" t="s">
        <v>10529</v>
      </c>
      <c r="B1063" s="3" t="s">
        <v>27</v>
      </c>
      <c r="C1063" s="43" t="s">
        <v>2929</v>
      </c>
      <c r="D1063" s="10" t="s">
        <v>956</v>
      </c>
      <c r="E1063" s="10" t="s">
        <v>9098</v>
      </c>
      <c r="F1063" s="43" t="s">
        <v>956</v>
      </c>
      <c r="G1063" s="2" t="s">
        <v>29</v>
      </c>
      <c r="H1063" s="4">
        <v>0</v>
      </c>
      <c r="I1063" s="2">
        <v>710000000</v>
      </c>
      <c r="J1063" s="2" t="s">
        <v>11537</v>
      </c>
      <c r="K1063" s="44" t="s">
        <v>3765</v>
      </c>
      <c r="L1063" s="2" t="s">
        <v>1144</v>
      </c>
      <c r="M1063" s="2" t="s">
        <v>32</v>
      </c>
      <c r="N1063" s="2" t="s">
        <v>453</v>
      </c>
      <c r="O1063" s="15" t="s">
        <v>61</v>
      </c>
      <c r="P1063" s="36" t="s">
        <v>945</v>
      </c>
      <c r="Q1063" s="2" t="s">
        <v>3708</v>
      </c>
      <c r="R1063" s="2">
        <v>24</v>
      </c>
      <c r="S1063" s="9">
        <v>209.82</v>
      </c>
      <c r="T1063" s="9">
        <v>0</v>
      </c>
      <c r="U1063" s="9">
        <f>T1063*1.12</f>
        <v>0</v>
      </c>
      <c r="V1063" s="2" t="s">
        <v>42</v>
      </c>
      <c r="W1063" s="2">
        <v>2014</v>
      </c>
      <c r="X1063" s="2" t="s">
        <v>10515</v>
      </c>
    </row>
    <row r="1064" spans="1:24" ht="51" customHeight="1" outlineLevel="1" x14ac:dyDescent="0.25">
      <c r="A1064" s="2" t="s">
        <v>11748</v>
      </c>
      <c r="B1064" s="3" t="s">
        <v>27</v>
      </c>
      <c r="C1064" s="43" t="s">
        <v>11749</v>
      </c>
      <c r="D1064" s="10" t="s">
        <v>11750</v>
      </c>
      <c r="E1064" s="10" t="s">
        <v>11751</v>
      </c>
      <c r="F1064" s="43" t="s">
        <v>956</v>
      </c>
      <c r="G1064" s="2" t="s">
        <v>29</v>
      </c>
      <c r="H1064" s="4">
        <v>0</v>
      </c>
      <c r="I1064" s="2">
        <v>710000000</v>
      </c>
      <c r="J1064" s="2" t="s">
        <v>11537</v>
      </c>
      <c r="K1064" s="44" t="s">
        <v>6017</v>
      </c>
      <c r="L1064" s="2" t="s">
        <v>1144</v>
      </c>
      <c r="M1064" s="2" t="s">
        <v>32</v>
      </c>
      <c r="N1064" s="2" t="s">
        <v>10994</v>
      </c>
      <c r="O1064" s="15" t="s">
        <v>3810</v>
      </c>
      <c r="P1064" s="36" t="s">
        <v>40</v>
      </c>
      <c r="Q1064" s="2" t="s">
        <v>41</v>
      </c>
      <c r="R1064" s="2">
        <v>24</v>
      </c>
      <c r="S1064" s="9">
        <v>209.82</v>
      </c>
      <c r="T1064" s="9">
        <v>5035.68</v>
      </c>
      <c r="U1064" s="9">
        <v>5639.9616000000005</v>
      </c>
      <c r="V1064" s="2" t="s">
        <v>42</v>
      </c>
      <c r="W1064" s="2">
        <v>2014</v>
      </c>
      <c r="X1064" s="2" t="s">
        <v>11752</v>
      </c>
    </row>
    <row r="1065" spans="1:24" ht="51" customHeight="1" outlineLevel="1" x14ac:dyDescent="0.25">
      <c r="A1065" s="2" t="s">
        <v>3475</v>
      </c>
      <c r="B1065" s="3" t="s">
        <v>27</v>
      </c>
      <c r="C1065" s="43" t="s">
        <v>2329</v>
      </c>
      <c r="D1065" s="10" t="s">
        <v>1881</v>
      </c>
      <c r="E1065" s="10" t="s">
        <v>7770</v>
      </c>
      <c r="F1065" s="43" t="s">
        <v>2930</v>
      </c>
      <c r="G1065" s="2" t="s">
        <v>29</v>
      </c>
      <c r="H1065" s="4">
        <v>0</v>
      </c>
      <c r="I1065" s="2">
        <v>710000000</v>
      </c>
      <c r="J1065" s="2" t="s">
        <v>11537</v>
      </c>
      <c r="K1065" s="44" t="s">
        <v>6189</v>
      </c>
      <c r="L1065" s="2" t="s">
        <v>1144</v>
      </c>
      <c r="M1065" s="2" t="s">
        <v>32</v>
      </c>
      <c r="N1065" s="2" t="s">
        <v>453</v>
      </c>
      <c r="O1065" s="15" t="s">
        <v>61</v>
      </c>
      <c r="P1065" s="36" t="s">
        <v>756</v>
      </c>
      <c r="Q1065" s="2" t="s">
        <v>757</v>
      </c>
      <c r="R1065" s="2">
        <v>8</v>
      </c>
      <c r="S1065" s="9">
        <f>170/1.12</f>
        <v>151.78571428571428</v>
      </c>
      <c r="T1065" s="9">
        <v>0</v>
      </c>
      <c r="U1065" s="9">
        <f t="shared" ref="U1065:U1072" si="64">T1065*1.12</f>
        <v>0</v>
      </c>
      <c r="V1065" s="2" t="s">
        <v>42</v>
      </c>
      <c r="W1065" s="2">
        <v>2014</v>
      </c>
      <c r="X1065" s="2"/>
    </row>
    <row r="1066" spans="1:24" ht="51" customHeight="1" outlineLevel="1" x14ac:dyDescent="0.25">
      <c r="A1066" s="2" t="s">
        <v>11754</v>
      </c>
      <c r="B1066" s="3" t="s">
        <v>27</v>
      </c>
      <c r="C1066" s="43" t="s">
        <v>2329</v>
      </c>
      <c r="D1066" s="10" t="s">
        <v>1881</v>
      </c>
      <c r="E1066" s="10" t="s">
        <v>7770</v>
      </c>
      <c r="F1066" s="43" t="s">
        <v>2930</v>
      </c>
      <c r="G1066" s="2" t="s">
        <v>29</v>
      </c>
      <c r="H1066" s="4">
        <v>0</v>
      </c>
      <c r="I1066" s="2">
        <v>710000000</v>
      </c>
      <c r="J1066" s="2" t="s">
        <v>11537</v>
      </c>
      <c r="K1066" s="44" t="s">
        <v>6017</v>
      </c>
      <c r="L1066" s="2" t="s">
        <v>1144</v>
      </c>
      <c r="M1066" s="2" t="s">
        <v>32</v>
      </c>
      <c r="N1066" s="2" t="s">
        <v>10994</v>
      </c>
      <c r="O1066" s="15" t="s">
        <v>3810</v>
      </c>
      <c r="P1066" s="36">
        <v>715</v>
      </c>
      <c r="Q1066" s="2" t="s">
        <v>757</v>
      </c>
      <c r="R1066" s="2">
        <v>50</v>
      </c>
      <c r="S1066" s="9">
        <v>178.57</v>
      </c>
      <c r="T1066" s="9">
        <f>R1066*S1066</f>
        <v>8928.5</v>
      </c>
      <c r="U1066" s="9">
        <f t="shared" si="64"/>
        <v>9999.92</v>
      </c>
      <c r="V1066" s="2" t="s">
        <v>42</v>
      </c>
      <c r="W1066" s="2">
        <v>2014</v>
      </c>
      <c r="X1066" s="2" t="s">
        <v>11728</v>
      </c>
    </row>
    <row r="1067" spans="1:24" ht="51" customHeight="1" outlineLevel="1" x14ac:dyDescent="0.25">
      <c r="A1067" s="2" t="s">
        <v>3476</v>
      </c>
      <c r="B1067" s="3" t="s">
        <v>27</v>
      </c>
      <c r="C1067" s="2" t="s">
        <v>2931</v>
      </c>
      <c r="D1067" s="10" t="s">
        <v>2481</v>
      </c>
      <c r="E1067" s="10" t="s">
        <v>9094</v>
      </c>
      <c r="F1067" s="43" t="s">
        <v>2932</v>
      </c>
      <c r="G1067" s="2" t="s">
        <v>29</v>
      </c>
      <c r="H1067" s="4">
        <v>0</v>
      </c>
      <c r="I1067" s="2">
        <v>710000000</v>
      </c>
      <c r="J1067" s="2" t="s">
        <v>11537</v>
      </c>
      <c r="K1067" s="44" t="s">
        <v>1448</v>
      </c>
      <c r="L1067" s="2" t="s">
        <v>1144</v>
      </c>
      <c r="M1067" s="2" t="s">
        <v>32</v>
      </c>
      <c r="N1067" s="2" t="s">
        <v>453</v>
      </c>
      <c r="O1067" s="15" t="s">
        <v>61</v>
      </c>
      <c r="P1067" s="36" t="s">
        <v>40</v>
      </c>
      <c r="Q1067" s="5" t="s">
        <v>41</v>
      </c>
      <c r="R1067" s="2">
        <v>214</v>
      </c>
      <c r="S1067" s="9">
        <v>70</v>
      </c>
      <c r="T1067" s="9">
        <v>15000</v>
      </c>
      <c r="U1067" s="9">
        <f t="shared" si="64"/>
        <v>16800</v>
      </c>
      <c r="V1067" s="2" t="s">
        <v>42</v>
      </c>
      <c r="W1067" s="2">
        <v>2014</v>
      </c>
      <c r="X1067" s="2"/>
    </row>
    <row r="1068" spans="1:24" ht="51" customHeight="1" outlineLevel="1" x14ac:dyDescent="0.25">
      <c r="A1068" s="2" t="s">
        <v>3477</v>
      </c>
      <c r="B1068" s="3" t="s">
        <v>27</v>
      </c>
      <c r="C1068" s="43" t="s">
        <v>2933</v>
      </c>
      <c r="D1068" s="10" t="s">
        <v>6439</v>
      </c>
      <c r="E1068" s="10" t="s">
        <v>9798</v>
      </c>
      <c r="F1068" s="43" t="s">
        <v>2934</v>
      </c>
      <c r="G1068" s="2" t="s">
        <v>29</v>
      </c>
      <c r="H1068" s="4">
        <v>0</v>
      </c>
      <c r="I1068" s="2">
        <v>710000000</v>
      </c>
      <c r="J1068" s="2" t="s">
        <v>11537</v>
      </c>
      <c r="K1068" s="44" t="s">
        <v>6189</v>
      </c>
      <c r="L1068" s="2" t="s">
        <v>1144</v>
      </c>
      <c r="M1068" s="2" t="s">
        <v>32</v>
      </c>
      <c r="N1068" s="2" t="s">
        <v>453</v>
      </c>
      <c r="O1068" s="15" t="s">
        <v>61</v>
      </c>
      <c r="P1068" s="36" t="s">
        <v>40</v>
      </c>
      <c r="Q1068" s="2" t="s">
        <v>41</v>
      </c>
      <c r="R1068" s="2">
        <v>1</v>
      </c>
      <c r="S1068" s="9">
        <v>0</v>
      </c>
      <c r="T1068" s="9">
        <f>R1068*S1068</f>
        <v>0</v>
      </c>
      <c r="U1068" s="9">
        <f t="shared" si="64"/>
        <v>0</v>
      </c>
      <c r="V1068" s="2" t="s">
        <v>42</v>
      </c>
      <c r="W1068" s="2">
        <v>2014</v>
      </c>
      <c r="X1068" s="2"/>
    </row>
    <row r="1069" spans="1:24" ht="51" customHeight="1" outlineLevel="1" x14ac:dyDescent="0.25">
      <c r="A1069" s="2" t="s">
        <v>10530</v>
      </c>
      <c r="B1069" s="3" t="s">
        <v>27</v>
      </c>
      <c r="C1069" s="43" t="s">
        <v>2933</v>
      </c>
      <c r="D1069" s="10" t="s">
        <v>6439</v>
      </c>
      <c r="E1069" s="10" t="s">
        <v>9798</v>
      </c>
      <c r="F1069" s="43" t="s">
        <v>2934</v>
      </c>
      <c r="G1069" s="2" t="s">
        <v>29</v>
      </c>
      <c r="H1069" s="4">
        <v>0</v>
      </c>
      <c r="I1069" s="2">
        <v>710000000</v>
      </c>
      <c r="J1069" s="2" t="s">
        <v>11537</v>
      </c>
      <c r="K1069" s="44" t="s">
        <v>3765</v>
      </c>
      <c r="L1069" s="2" t="s">
        <v>1144</v>
      </c>
      <c r="M1069" s="2" t="s">
        <v>32</v>
      </c>
      <c r="N1069" s="2" t="s">
        <v>453</v>
      </c>
      <c r="O1069" s="15" t="s">
        <v>61</v>
      </c>
      <c r="P1069" s="36" t="s">
        <v>40</v>
      </c>
      <c r="Q1069" s="2" t="s">
        <v>41</v>
      </c>
      <c r="R1069" s="2">
        <v>1</v>
      </c>
      <c r="S1069" s="9">
        <v>0</v>
      </c>
      <c r="T1069" s="9">
        <v>0</v>
      </c>
      <c r="U1069" s="9">
        <f t="shared" si="64"/>
        <v>0</v>
      </c>
      <c r="V1069" s="2" t="s">
        <v>42</v>
      </c>
      <c r="W1069" s="2">
        <v>2014</v>
      </c>
      <c r="X1069" s="2" t="s">
        <v>10431</v>
      </c>
    </row>
    <row r="1070" spans="1:24" ht="51" customHeight="1" outlineLevel="1" x14ac:dyDescent="0.25">
      <c r="A1070" s="2" t="s">
        <v>11788</v>
      </c>
      <c r="B1070" s="3" t="s">
        <v>27</v>
      </c>
      <c r="C1070" s="43" t="s">
        <v>2933</v>
      </c>
      <c r="D1070" s="10" t="s">
        <v>6439</v>
      </c>
      <c r="E1070" s="10" t="s">
        <v>9798</v>
      </c>
      <c r="F1070" s="43" t="s">
        <v>2934</v>
      </c>
      <c r="G1070" s="2" t="s">
        <v>29</v>
      </c>
      <c r="H1070" s="4">
        <v>0</v>
      </c>
      <c r="I1070" s="2">
        <v>710000000</v>
      </c>
      <c r="J1070" s="2" t="s">
        <v>11537</v>
      </c>
      <c r="K1070" s="44" t="s">
        <v>6017</v>
      </c>
      <c r="L1070" s="2" t="s">
        <v>1144</v>
      </c>
      <c r="M1070" s="2" t="s">
        <v>32</v>
      </c>
      <c r="N1070" s="2" t="s">
        <v>10994</v>
      </c>
      <c r="O1070" s="15" t="s">
        <v>3810</v>
      </c>
      <c r="P1070" s="36" t="s">
        <v>40</v>
      </c>
      <c r="Q1070" s="2" t="s">
        <v>41</v>
      </c>
      <c r="R1070" s="2">
        <v>1</v>
      </c>
      <c r="S1070" s="9">
        <v>7155</v>
      </c>
      <c r="T1070" s="9">
        <f>R1070*S1070</f>
        <v>7155</v>
      </c>
      <c r="U1070" s="9">
        <f t="shared" si="64"/>
        <v>8013.6</v>
      </c>
      <c r="V1070" s="2" t="s">
        <v>42</v>
      </c>
      <c r="W1070" s="2">
        <v>2014</v>
      </c>
      <c r="X1070" s="2" t="s">
        <v>11075</v>
      </c>
    </row>
    <row r="1071" spans="1:24" ht="51" customHeight="1" outlineLevel="1" x14ac:dyDescent="0.25">
      <c r="A1071" s="2" t="s">
        <v>3478</v>
      </c>
      <c r="B1071" s="3" t="s">
        <v>27</v>
      </c>
      <c r="C1071" s="43" t="s">
        <v>2933</v>
      </c>
      <c r="D1071" s="10" t="s">
        <v>6439</v>
      </c>
      <c r="E1071" s="10" t="s">
        <v>9798</v>
      </c>
      <c r="F1071" s="43" t="s">
        <v>2935</v>
      </c>
      <c r="G1071" s="2" t="s">
        <v>29</v>
      </c>
      <c r="H1071" s="4">
        <v>0</v>
      </c>
      <c r="I1071" s="2">
        <v>710000000</v>
      </c>
      <c r="J1071" s="2" t="s">
        <v>11537</v>
      </c>
      <c r="K1071" s="44" t="s">
        <v>6189</v>
      </c>
      <c r="L1071" s="2" t="s">
        <v>1144</v>
      </c>
      <c r="M1071" s="2" t="s">
        <v>32</v>
      </c>
      <c r="N1071" s="2" t="s">
        <v>453</v>
      </c>
      <c r="O1071" s="15" t="s">
        <v>61</v>
      </c>
      <c r="P1071" s="36" t="s">
        <v>40</v>
      </c>
      <c r="Q1071" s="2" t="s">
        <v>41</v>
      </c>
      <c r="R1071" s="2">
        <v>1</v>
      </c>
      <c r="S1071" s="9">
        <v>0</v>
      </c>
      <c r="T1071" s="9">
        <f>R1071*S1071</f>
        <v>0</v>
      </c>
      <c r="U1071" s="9">
        <f t="shared" si="64"/>
        <v>0</v>
      </c>
      <c r="V1071" s="2" t="s">
        <v>42</v>
      </c>
      <c r="W1071" s="2">
        <v>2014</v>
      </c>
      <c r="X1071" s="2"/>
    </row>
    <row r="1072" spans="1:24" ht="51" customHeight="1" outlineLevel="1" x14ac:dyDescent="0.25">
      <c r="A1072" s="2" t="s">
        <v>10531</v>
      </c>
      <c r="B1072" s="3" t="s">
        <v>27</v>
      </c>
      <c r="C1072" s="43" t="s">
        <v>10532</v>
      </c>
      <c r="D1072" s="10" t="s">
        <v>1745</v>
      </c>
      <c r="E1072" s="10" t="s">
        <v>10533</v>
      </c>
      <c r="F1072" s="43" t="s">
        <v>10534</v>
      </c>
      <c r="G1072" s="2" t="s">
        <v>29</v>
      </c>
      <c r="H1072" s="4">
        <v>0</v>
      </c>
      <c r="I1072" s="2">
        <v>710000000</v>
      </c>
      <c r="J1072" s="2" t="s">
        <v>11537</v>
      </c>
      <c r="K1072" s="44" t="s">
        <v>3765</v>
      </c>
      <c r="L1072" s="2" t="s">
        <v>1144</v>
      </c>
      <c r="M1072" s="2" t="s">
        <v>32</v>
      </c>
      <c r="N1072" s="2" t="s">
        <v>453</v>
      </c>
      <c r="O1072" s="15" t="s">
        <v>61</v>
      </c>
      <c r="P1072" s="36" t="s">
        <v>40</v>
      </c>
      <c r="Q1072" s="2" t="s">
        <v>41</v>
      </c>
      <c r="R1072" s="2">
        <v>1</v>
      </c>
      <c r="S1072" s="9">
        <v>5350</v>
      </c>
      <c r="T1072" s="9">
        <v>0</v>
      </c>
      <c r="U1072" s="9">
        <f t="shared" si="64"/>
        <v>0</v>
      </c>
      <c r="V1072" s="2" t="s">
        <v>42</v>
      </c>
      <c r="W1072" s="2">
        <v>2014</v>
      </c>
      <c r="X1072" s="2" t="s">
        <v>10535</v>
      </c>
    </row>
    <row r="1073" spans="1:24" ht="51" customHeight="1" outlineLevel="1" x14ac:dyDescent="0.25">
      <c r="A1073" s="2" t="s">
        <v>11755</v>
      </c>
      <c r="B1073" s="3" t="s">
        <v>27</v>
      </c>
      <c r="C1073" s="43" t="s">
        <v>10532</v>
      </c>
      <c r="D1073" s="10" t="s">
        <v>1745</v>
      </c>
      <c r="E1073" s="10" t="s">
        <v>10533</v>
      </c>
      <c r="F1073" s="43" t="s">
        <v>10534</v>
      </c>
      <c r="G1073" s="2" t="s">
        <v>29</v>
      </c>
      <c r="H1073" s="4">
        <v>0</v>
      </c>
      <c r="I1073" s="2">
        <v>710000000</v>
      </c>
      <c r="J1073" s="2" t="s">
        <v>11537</v>
      </c>
      <c r="K1073" s="44" t="s">
        <v>6017</v>
      </c>
      <c r="L1073" s="2" t="s">
        <v>1144</v>
      </c>
      <c r="M1073" s="2" t="s">
        <v>32</v>
      </c>
      <c r="N1073" s="2" t="s">
        <v>10994</v>
      </c>
      <c r="O1073" s="15" t="s">
        <v>3810</v>
      </c>
      <c r="P1073" s="36" t="s">
        <v>40</v>
      </c>
      <c r="Q1073" s="2" t="s">
        <v>41</v>
      </c>
      <c r="R1073" s="2">
        <v>1</v>
      </c>
      <c r="S1073" s="9">
        <v>5350</v>
      </c>
      <c r="T1073" s="9">
        <v>5350</v>
      </c>
      <c r="U1073" s="9">
        <v>5992.0000000000009</v>
      </c>
      <c r="V1073" s="2" t="s">
        <v>42</v>
      </c>
      <c r="W1073" s="2">
        <v>2014</v>
      </c>
      <c r="X1073" s="2" t="s">
        <v>11075</v>
      </c>
    </row>
    <row r="1074" spans="1:24" ht="51" customHeight="1" outlineLevel="1" x14ac:dyDescent="0.25">
      <c r="A1074" s="2" t="s">
        <v>3479</v>
      </c>
      <c r="B1074" s="3" t="s">
        <v>27</v>
      </c>
      <c r="C1074" s="43" t="s">
        <v>2936</v>
      </c>
      <c r="D1074" s="10" t="s">
        <v>9799</v>
      </c>
      <c r="E1074" s="10" t="s">
        <v>9800</v>
      </c>
      <c r="F1074" s="43" t="s">
        <v>2937</v>
      </c>
      <c r="G1074" s="2" t="s">
        <v>29</v>
      </c>
      <c r="H1074" s="4">
        <v>0</v>
      </c>
      <c r="I1074" s="2">
        <v>710000000</v>
      </c>
      <c r="J1074" s="2" t="s">
        <v>11537</v>
      </c>
      <c r="K1074" s="44" t="s">
        <v>6189</v>
      </c>
      <c r="L1074" s="2" t="s">
        <v>1144</v>
      </c>
      <c r="M1074" s="2" t="s">
        <v>32</v>
      </c>
      <c r="N1074" s="2" t="s">
        <v>453</v>
      </c>
      <c r="O1074" s="15" t="s">
        <v>61</v>
      </c>
      <c r="P1074" s="36" t="s">
        <v>40</v>
      </c>
      <c r="Q1074" s="2" t="s">
        <v>41</v>
      </c>
      <c r="R1074" s="2">
        <v>1</v>
      </c>
      <c r="S1074" s="9">
        <v>0</v>
      </c>
      <c r="T1074" s="9">
        <f>R1074*S1074</f>
        <v>0</v>
      </c>
      <c r="U1074" s="9">
        <f>T1074*1.12</f>
        <v>0</v>
      </c>
      <c r="V1074" s="2" t="s">
        <v>42</v>
      </c>
      <c r="W1074" s="2">
        <v>2014</v>
      </c>
      <c r="X1074" s="2"/>
    </row>
    <row r="1075" spans="1:24" ht="51" customHeight="1" outlineLevel="1" x14ac:dyDescent="0.25">
      <c r="A1075" s="2" t="s">
        <v>10536</v>
      </c>
      <c r="B1075" s="3" t="s">
        <v>27</v>
      </c>
      <c r="C1075" s="43" t="s">
        <v>10537</v>
      </c>
      <c r="D1075" s="10" t="s">
        <v>1745</v>
      </c>
      <c r="E1075" s="10" t="s">
        <v>10538</v>
      </c>
      <c r="F1075" s="43" t="s">
        <v>2937</v>
      </c>
      <c r="G1075" s="2" t="s">
        <v>29</v>
      </c>
      <c r="H1075" s="4">
        <v>0</v>
      </c>
      <c r="I1075" s="2">
        <v>710000000</v>
      </c>
      <c r="J1075" s="2" t="s">
        <v>11537</v>
      </c>
      <c r="K1075" s="44" t="s">
        <v>3765</v>
      </c>
      <c r="L1075" s="2" t="s">
        <v>1144</v>
      </c>
      <c r="M1075" s="2" t="s">
        <v>32</v>
      </c>
      <c r="N1075" s="2" t="s">
        <v>453</v>
      </c>
      <c r="O1075" s="15" t="s">
        <v>61</v>
      </c>
      <c r="P1075" s="36" t="s">
        <v>40</v>
      </c>
      <c r="Q1075" s="2" t="s">
        <v>41</v>
      </c>
      <c r="R1075" s="2">
        <v>1</v>
      </c>
      <c r="S1075" s="9">
        <v>0</v>
      </c>
      <c r="T1075" s="9">
        <v>0</v>
      </c>
      <c r="U1075" s="9">
        <f>T1075*1.12</f>
        <v>0</v>
      </c>
      <c r="V1075" s="2" t="s">
        <v>42</v>
      </c>
      <c r="W1075" s="2">
        <v>2014</v>
      </c>
      <c r="X1075" s="2" t="s">
        <v>10535</v>
      </c>
    </row>
    <row r="1076" spans="1:24" ht="51" customHeight="1" outlineLevel="1" x14ac:dyDescent="0.25">
      <c r="A1076" s="2" t="s">
        <v>11756</v>
      </c>
      <c r="B1076" s="3" t="s">
        <v>27</v>
      </c>
      <c r="C1076" s="43" t="s">
        <v>10537</v>
      </c>
      <c r="D1076" s="10" t="s">
        <v>1745</v>
      </c>
      <c r="E1076" s="10" t="s">
        <v>10538</v>
      </c>
      <c r="F1076" s="43" t="s">
        <v>2937</v>
      </c>
      <c r="G1076" s="2" t="s">
        <v>29</v>
      </c>
      <c r="H1076" s="4">
        <v>0</v>
      </c>
      <c r="I1076" s="2">
        <v>710000000</v>
      </c>
      <c r="J1076" s="2" t="s">
        <v>11537</v>
      </c>
      <c r="K1076" s="44" t="s">
        <v>6017</v>
      </c>
      <c r="L1076" s="2" t="s">
        <v>1144</v>
      </c>
      <c r="M1076" s="2" t="s">
        <v>32</v>
      </c>
      <c r="N1076" s="2" t="s">
        <v>10994</v>
      </c>
      <c r="O1076" s="15" t="s">
        <v>3810</v>
      </c>
      <c r="P1076" s="36" t="s">
        <v>40</v>
      </c>
      <c r="Q1076" s="2" t="s">
        <v>41</v>
      </c>
      <c r="R1076" s="2">
        <v>1</v>
      </c>
      <c r="S1076" s="9">
        <v>9050</v>
      </c>
      <c r="T1076" s="9">
        <v>9050</v>
      </c>
      <c r="U1076" s="9">
        <v>10136.000000000002</v>
      </c>
      <c r="V1076" s="2" t="s">
        <v>42</v>
      </c>
      <c r="W1076" s="2">
        <v>2014</v>
      </c>
      <c r="X1076" s="2" t="s">
        <v>11075</v>
      </c>
    </row>
    <row r="1077" spans="1:24" ht="51" customHeight="1" outlineLevel="1" x14ac:dyDescent="0.25">
      <c r="A1077" s="2" t="s">
        <v>3480</v>
      </c>
      <c r="B1077" s="3" t="s">
        <v>27</v>
      </c>
      <c r="C1077" s="10" t="s">
        <v>9801</v>
      </c>
      <c r="D1077" s="10" t="s">
        <v>7846</v>
      </c>
      <c r="E1077" s="10" t="s">
        <v>9802</v>
      </c>
      <c r="F1077" s="43" t="s">
        <v>2939</v>
      </c>
      <c r="G1077" s="2" t="s">
        <v>29</v>
      </c>
      <c r="H1077" s="4">
        <v>0</v>
      </c>
      <c r="I1077" s="2">
        <v>710000000</v>
      </c>
      <c r="J1077" s="2" t="s">
        <v>11537</v>
      </c>
      <c r="K1077" s="44" t="s">
        <v>6189</v>
      </c>
      <c r="L1077" s="2" t="s">
        <v>1144</v>
      </c>
      <c r="M1077" s="2" t="s">
        <v>32</v>
      </c>
      <c r="N1077" s="2" t="s">
        <v>453</v>
      </c>
      <c r="O1077" s="15" t="s">
        <v>61</v>
      </c>
      <c r="P1077" s="36" t="s">
        <v>40</v>
      </c>
      <c r="Q1077" s="2" t="s">
        <v>41</v>
      </c>
      <c r="R1077" s="2">
        <v>50</v>
      </c>
      <c r="S1077" s="9">
        <v>0</v>
      </c>
      <c r="T1077" s="9">
        <f>R1077*S1077</f>
        <v>0</v>
      </c>
      <c r="U1077" s="9">
        <f>T1077*1.12</f>
        <v>0</v>
      </c>
      <c r="V1077" s="2" t="s">
        <v>42</v>
      </c>
      <c r="W1077" s="2">
        <v>2014</v>
      </c>
      <c r="X1077" s="2" t="s">
        <v>10152</v>
      </c>
    </row>
    <row r="1078" spans="1:24" ht="51" customHeight="1" outlineLevel="1" x14ac:dyDescent="0.25">
      <c r="A1078" s="2" t="s">
        <v>3481</v>
      </c>
      <c r="B1078" s="3" t="s">
        <v>27</v>
      </c>
      <c r="C1078" s="43" t="s">
        <v>2940</v>
      </c>
      <c r="D1078" s="10" t="s">
        <v>9803</v>
      </c>
      <c r="E1078" s="10" t="s">
        <v>9804</v>
      </c>
      <c r="F1078" s="43" t="s">
        <v>2941</v>
      </c>
      <c r="G1078" s="2" t="s">
        <v>29</v>
      </c>
      <c r="H1078" s="4">
        <v>0</v>
      </c>
      <c r="I1078" s="2">
        <v>710000000</v>
      </c>
      <c r="J1078" s="2" t="s">
        <v>11537</v>
      </c>
      <c r="K1078" s="44" t="s">
        <v>6189</v>
      </c>
      <c r="L1078" s="2" t="s">
        <v>1144</v>
      </c>
      <c r="M1078" s="2" t="s">
        <v>32</v>
      </c>
      <c r="N1078" s="2" t="s">
        <v>453</v>
      </c>
      <c r="O1078" s="15" t="s">
        <v>61</v>
      </c>
      <c r="P1078" s="36" t="s">
        <v>40</v>
      </c>
      <c r="Q1078" s="2" t="s">
        <v>41</v>
      </c>
      <c r="R1078" s="2">
        <v>1</v>
      </c>
      <c r="S1078" s="9">
        <v>0</v>
      </c>
      <c r="T1078" s="9">
        <f>R1078*S1078</f>
        <v>0</v>
      </c>
      <c r="U1078" s="9">
        <f>T1078*1.12</f>
        <v>0</v>
      </c>
      <c r="V1078" s="2" t="s">
        <v>42</v>
      </c>
      <c r="W1078" s="2">
        <v>2014</v>
      </c>
      <c r="X1078" s="2"/>
    </row>
    <row r="1079" spans="1:24" ht="51" customHeight="1" outlineLevel="1" x14ac:dyDescent="0.25">
      <c r="A1079" s="2" t="s">
        <v>10539</v>
      </c>
      <c r="B1079" s="3" t="s">
        <v>27</v>
      </c>
      <c r="C1079" s="43" t="s">
        <v>2940</v>
      </c>
      <c r="D1079" s="10" t="s">
        <v>9803</v>
      </c>
      <c r="E1079" s="10" t="s">
        <v>9804</v>
      </c>
      <c r="F1079" s="43" t="s">
        <v>2941</v>
      </c>
      <c r="G1079" s="2" t="s">
        <v>29</v>
      </c>
      <c r="H1079" s="4">
        <v>0</v>
      </c>
      <c r="I1079" s="2">
        <v>710000000</v>
      </c>
      <c r="J1079" s="2" t="s">
        <v>11537</v>
      </c>
      <c r="K1079" s="44" t="s">
        <v>3765</v>
      </c>
      <c r="L1079" s="2" t="s">
        <v>1144</v>
      </c>
      <c r="M1079" s="2" t="s">
        <v>32</v>
      </c>
      <c r="N1079" s="2" t="s">
        <v>453</v>
      </c>
      <c r="O1079" s="15" t="s">
        <v>61</v>
      </c>
      <c r="P1079" s="36" t="s">
        <v>40</v>
      </c>
      <c r="Q1079" s="2" t="s">
        <v>41</v>
      </c>
      <c r="R1079" s="2">
        <v>2</v>
      </c>
      <c r="S1079" s="9">
        <v>0</v>
      </c>
      <c r="T1079" s="9">
        <v>0</v>
      </c>
      <c r="U1079" s="9">
        <f>T1079*1.12</f>
        <v>0</v>
      </c>
      <c r="V1079" s="2" t="s">
        <v>42</v>
      </c>
      <c r="W1079" s="2">
        <v>2014</v>
      </c>
      <c r="X1079" s="2" t="s">
        <v>10515</v>
      </c>
    </row>
    <row r="1080" spans="1:24" ht="51" customHeight="1" outlineLevel="1" x14ac:dyDescent="0.25">
      <c r="A1080" s="2" t="s">
        <v>11757</v>
      </c>
      <c r="B1080" s="3" t="s">
        <v>27</v>
      </c>
      <c r="C1080" s="43" t="s">
        <v>2940</v>
      </c>
      <c r="D1080" s="10" t="s">
        <v>9803</v>
      </c>
      <c r="E1080" s="10" t="s">
        <v>9804</v>
      </c>
      <c r="F1080" s="43" t="s">
        <v>2941</v>
      </c>
      <c r="G1080" s="2" t="s">
        <v>29</v>
      </c>
      <c r="H1080" s="4">
        <v>0</v>
      </c>
      <c r="I1080" s="2">
        <v>710000000</v>
      </c>
      <c r="J1080" s="2" t="s">
        <v>11537</v>
      </c>
      <c r="K1080" s="44" t="s">
        <v>6017</v>
      </c>
      <c r="L1080" s="2" t="s">
        <v>1144</v>
      </c>
      <c r="M1080" s="2" t="s">
        <v>32</v>
      </c>
      <c r="N1080" s="2" t="s">
        <v>10994</v>
      </c>
      <c r="O1080" s="15" t="s">
        <v>3810</v>
      </c>
      <c r="P1080" s="36" t="s">
        <v>40</v>
      </c>
      <c r="Q1080" s="2" t="s">
        <v>41</v>
      </c>
      <c r="R1080" s="2">
        <v>2</v>
      </c>
      <c r="S1080" s="9">
        <v>1850</v>
      </c>
      <c r="T1080" s="9">
        <v>3700</v>
      </c>
      <c r="U1080" s="9">
        <v>4144</v>
      </c>
      <c r="V1080" s="2" t="s">
        <v>42</v>
      </c>
      <c r="W1080" s="2">
        <v>2014</v>
      </c>
      <c r="X1080" s="2" t="s">
        <v>11075</v>
      </c>
    </row>
    <row r="1081" spans="1:24" ht="51" customHeight="1" outlineLevel="1" x14ac:dyDescent="0.25">
      <c r="A1081" s="2" t="s">
        <v>3482</v>
      </c>
      <c r="B1081" s="3" t="s">
        <v>27</v>
      </c>
      <c r="C1081" s="2" t="s">
        <v>2942</v>
      </c>
      <c r="D1081" s="10" t="s">
        <v>9805</v>
      </c>
      <c r="E1081" s="10" t="s">
        <v>9806</v>
      </c>
      <c r="F1081" s="43" t="s">
        <v>2943</v>
      </c>
      <c r="G1081" s="2" t="s">
        <v>29</v>
      </c>
      <c r="H1081" s="4">
        <v>0</v>
      </c>
      <c r="I1081" s="2">
        <v>710000000</v>
      </c>
      <c r="J1081" s="2" t="s">
        <v>11537</v>
      </c>
      <c r="K1081" s="44" t="s">
        <v>6189</v>
      </c>
      <c r="L1081" s="2" t="s">
        <v>1144</v>
      </c>
      <c r="M1081" s="2" t="s">
        <v>32</v>
      </c>
      <c r="N1081" s="2" t="s">
        <v>453</v>
      </c>
      <c r="O1081" s="15" t="s">
        <v>61</v>
      </c>
      <c r="P1081" s="36" t="s">
        <v>40</v>
      </c>
      <c r="Q1081" s="2" t="s">
        <v>41</v>
      </c>
      <c r="R1081" s="2">
        <v>1</v>
      </c>
      <c r="S1081" s="9">
        <v>0</v>
      </c>
      <c r="T1081" s="9">
        <f>R1081*S1081</f>
        <v>0</v>
      </c>
      <c r="U1081" s="9">
        <f>T1081*1.12</f>
        <v>0</v>
      </c>
      <c r="V1081" s="2" t="s">
        <v>42</v>
      </c>
      <c r="W1081" s="2">
        <v>2014</v>
      </c>
      <c r="X1081" s="2" t="s">
        <v>10152</v>
      </c>
    </row>
    <row r="1082" spans="1:24" ht="51" customHeight="1" outlineLevel="1" x14ac:dyDescent="0.25">
      <c r="A1082" s="2" t="s">
        <v>3483</v>
      </c>
      <c r="B1082" s="3" t="s">
        <v>27</v>
      </c>
      <c r="C1082" s="2" t="s">
        <v>2942</v>
      </c>
      <c r="D1082" s="10" t="s">
        <v>9805</v>
      </c>
      <c r="E1082" s="10" t="s">
        <v>9806</v>
      </c>
      <c r="F1082" s="43" t="s">
        <v>2944</v>
      </c>
      <c r="G1082" s="2" t="s">
        <v>29</v>
      </c>
      <c r="H1082" s="4">
        <v>0</v>
      </c>
      <c r="I1082" s="2">
        <v>710000000</v>
      </c>
      <c r="J1082" s="2" t="s">
        <v>11537</v>
      </c>
      <c r="K1082" s="44" t="s">
        <v>6189</v>
      </c>
      <c r="L1082" s="2" t="s">
        <v>1144</v>
      </c>
      <c r="M1082" s="2" t="s">
        <v>32</v>
      </c>
      <c r="N1082" s="2" t="s">
        <v>453</v>
      </c>
      <c r="O1082" s="15" t="s">
        <v>61</v>
      </c>
      <c r="P1082" s="36" t="s">
        <v>40</v>
      </c>
      <c r="Q1082" s="2" t="s">
        <v>41</v>
      </c>
      <c r="R1082" s="2">
        <v>1</v>
      </c>
      <c r="S1082" s="9">
        <v>0</v>
      </c>
      <c r="T1082" s="9">
        <f>R1082*S1082</f>
        <v>0</v>
      </c>
      <c r="U1082" s="9">
        <f>T1082*1.12</f>
        <v>0</v>
      </c>
      <c r="V1082" s="2" t="s">
        <v>42</v>
      </c>
      <c r="W1082" s="2">
        <v>2014</v>
      </c>
      <c r="X1082" s="2" t="s">
        <v>10152</v>
      </c>
    </row>
    <row r="1083" spans="1:24" ht="51" customHeight="1" outlineLevel="1" x14ac:dyDescent="0.25">
      <c r="A1083" s="2" t="s">
        <v>3484</v>
      </c>
      <c r="B1083" s="3" t="s">
        <v>27</v>
      </c>
      <c r="C1083" s="43" t="s">
        <v>9807</v>
      </c>
      <c r="D1083" s="10" t="s">
        <v>9805</v>
      </c>
      <c r="E1083" s="10" t="s">
        <v>9808</v>
      </c>
      <c r="F1083" s="43" t="s">
        <v>2946</v>
      </c>
      <c r="G1083" s="2" t="s">
        <v>29</v>
      </c>
      <c r="H1083" s="4">
        <v>0</v>
      </c>
      <c r="I1083" s="2">
        <v>710000000</v>
      </c>
      <c r="J1083" s="2" t="s">
        <v>11537</v>
      </c>
      <c r="K1083" s="44" t="s">
        <v>6189</v>
      </c>
      <c r="L1083" s="2" t="s">
        <v>1144</v>
      </c>
      <c r="M1083" s="2" t="s">
        <v>32</v>
      </c>
      <c r="N1083" s="2" t="s">
        <v>453</v>
      </c>
      <c r="O1083" s="15" t="s">
        <v>61</v>
      </c>
      <c r="P1083" s="36" t="s">
        <v>40</v>
      </c>
      <c r="Q1083" s="2" t="s">
        <v>41</v>
      </c>
      <c r="R1083" s="2">
        <v>1</v>
      </c>
      <c r="S1083" s="9">
        <v>0</v>
      </c>
      <c r="T1083" s="9">
        <f>R1083*S1083</f>
        <v>0</v>
      </c>
      <c r="U1083" s="9">
        <f>T1083*1.12</f>
        <v>0</v>
      </c>
      <c r="V1083" s="2" t="s">
        <v>42</v>
      </c>
      <c r="W1083" s="2">
        <v>2014</v>
      </c>
      <c r="X1083" s="2"/>
    </row>
    <row r="1084" spans="1:24" ht="51" customHeight="1" outlineLevel="1" x14ac:dyDescent="0.25">
      <c r="A1084" s="2" t="s">
        <v>10540</v>
      </c>
      <c r="B1084" s="3" t="s">
        <v>27</v>
      </c>
      <c r="C1084" s="43" t="s">
        <v>9807</v>
      </c>
      <c r="D1084" s="10" t="s">
        <v>9805</v>
      </c>
      <c r="E1084" s="10" t="s">
        <v>9808</v>
      </c>
      <c r="F1084" s="43" t="s">
        <v>2946</v>
      </c>
      <c r="G1084" s="2" t="s">
        <v>29</v>
      </c>
      <c r="H1084" s="4">
        <v>0</v>
      </c>
      <c r="I1084" s="2">
        <v>710000000</v>
      </c>
      <c r="J1084" s="2" t="s">
        <v>11537</v>
      </c>
      <c r="K1084" s="44" t="s">
        <v>3765</v>
      </c>
      <c r="L1084" s="2" t="s">
        <v>1144</v>
      </c>
      <c r="M1084" s="2" t="s">
        <v>32</v>
      </c>
      <c r="N1084" s="2" t="s">
        <v>453</v>
      </c>
      <c r="O1084" s="15" t="s">
        <v>61</v>
      </c>
      <c r="P1084" s="36" t="s">
        <v>40</v>
      </c>
      <c r="Q1084" s="2" t="s">
        <v>41</v>
      </c>
      <c r="R1084" s="2">
        <v>1</v>
      </c>
      <c r="S1084" s="9">
        <v>0</v>
      </c>
      <c r="T1084" s="9">
        <v>0</v>
      </c>
      <c r="U1084" s="9">
        <f>T1084*1.12</f>
        <v>0</v>
      </c>
      <c r="V1084" s="2" t="s">
        <v>42</v>
      </c>
      <c r="W1084" s="2">
        <v>2014</v>
      </c>
      <c r="X1084" s="2" t="s">
        <v>10431</v>
      </c>
    </row>
    <row r="1085" spans="1:24" ht="51" customHeight="1" outlineLevel="1" x14ac:dyDescent="0.25">
      <c r="A1085" s="2" t="s">
        <v>11758</v>
      </c>
      <c r="B1085" s="3" t="s">
        <v>27</v>
      </c>
      <c r="C1085" s="43" t="s">
        <v>9807</v>
      </c>
      <c r="D1085" s="10" t="s">
        <v>9805</v>
      </c>
      <c r="E1085" s="10" t="s">
        <v>9808</v>
      </c>
      <c r="F1085" s="43" t="s">
        <v>2946</v>
      </c>
      <c r="G1085" s="2" t="s">
        <v>29</v>
      </c>
      <c r="H1085" s="4">
        <v>0</v>
      </c>
      <c r="I1085" s="2">
        <v>710000000</v>
      </c>
      <c r="J1085" s="2" t="s">
        <v>11537</v>
      </c>
      <c r="K1085" s="44" t="s">
        <v>6017</v>
      </c>
      <c r="L1085" s="2" t="s">
        <v>1144</v>
      </c>
      <c r="M1085" s="2" t="s">
        <v>32</v>
      </c>
      <c r="N1085" s="2" t="s">
        <v>10994</v>
      </c>
      <c r="O1085" s="15" t="s">
        <v>3810</v>
      </c>
      <c r="P1085" s="36" t="s">
        <v>40</v>
      </c>
      <c r="Q1085" s="2" t="s">
        <v>41</v>
      </c>
      <c r="R1085" s="2">
        <v>1</v>
      </c>
      <c r="S1085" s="9">
        <v>875</v>
      </c>
      <c r="T1085" s="9">
        <v>875</v>
      </c>
      <c r="U1085" s="9">
        <v>980.00000000000011</v>
      </c>
      <c r="V1085" s="2" t="s">
        <v>42</v>
      </c>
      <c r="W1085" s="2">
        <v>2014</v>
      </c>
      <c r="X1085" s="2" t="s">
        <v>11075</v>
      </c>
    </row>
    <row r="1086" spans="1:24" ht="51" customHeight="1" outlineLevel="1" x14ac:dyDescent="0.25">
      <c r="A1086" s="2" t="s">
        <v>3485</v>
      </c>
      <c r="B1086" s="3" t="s">
        <v>27</v>
      </c>
      <c r="C1086" s="43" t="s">
        <v>2945</v>
      </c>
      <c r="D1086" s="10" t="s">
        <v>9805</v>
      </c>
      <c r="E1086" s="10" t="s">
        <v>9809</v>
      </c>
      <c r="F1086" s="43" t="s">
        <v>2948</v>
      </c>
      <c r="G1086" s="2" t="s">
        <v>29</v>
      </c>
      <c r="H1086" s="4">
        <v>0</v>
      </c>
      <c r="I1086" s="2">
        <v>710000000</v>
      </c>
      <c r="J1086" s="2" t="s">
        <v>11537</v>
      </c>
      <c r="K1086" s="44" t="s">
        <v>6189</v>
      </c>
      <c r="L1086" s="2" t="s">
        <v>1144</v>
      </c>
      <c r="M1086" s="2" t="s">
        <v>32</v>
      </c>
      <c r="N1086" s="2" t="s">
        <v>453</v>
      </c>
      <c r="O1086" s="15" t="s">
        <v>61</v>
      </c>
      <c r="P1086" s="36" t="s">
        <v>40</v>
      </c>
      <c r="Q1086" s="2" t="s">
        <v>41</v>
      </c>
      <c r="R1086" s="2">
        <v>1</v>
      </c>
      <c r="S1086" s="9">
        <v>0</v>
      </c>
      <c r="T1086" s="9">
        <f>R1086*S1086</f>
        <v>0</v>
      </c>
      <c r="U1086" s="9">
        <f>T1086*1.12</f>
        <v>0</v>
      </c>
      <c r="V1086" s="2" t="s">
        <v>42</v>
      </c>
      <c r="W1086" s="2">
        <v>2014</v>
      </c>
      <c r="X1086" s="2"/>
    </row>
    <row r="1087" spans="1:24" ht="51" customHeight="1" outlineLevel="1" x14ac:dyDescent="0.25">
      <c r="A1087" s="2" t="s">
        <v>10541</v>
      </c>
      <c r="B1087" s="3" t="s">
        <v>27</v>
      </c>
      <c r="C1087" s="43" t="s">
        <v>2945</v>
      </c>
      <c r="D1087" s="10" t="s">
        <v>9805</v>
      </c>
      <c r="E1087" s="10" t="s">
        <v>9809</v>
      </c>
      <c r="F1087" s="43" t="s">
        <v>2948</v>
      </c>
      <c r="G1087" s="2" t="s">
        <v>29</v>
      </c>
      <c r="H1087" s="4">
        <v>0</v>
      </c>
      <c r="I1087" s="2">
        <v>710000000</v>
      </c>
      <c r="J1087" s="2" t="s">
        <v>11537</v>
      </c>
      <c r="K1087" s="44" t="s">
        <v>3765</v>
      </c>
      <c r="L1087" s="2" t="s">
        <v>1144</v>
      </c>
      <c r="M1087" s="2" t="s">
        <v>32</v>
      </c>
      <c r="N1087" s="2" t="s">
        <v>453</v>
      </c>
      <c r="O1087" s="15" t="s">
        <v>61</v>
      </c>
      <c r="P1087" s="36" t="s">
        <v>40</v>
      </c>
      <c r="Q1087" s="2" t="s">
        <v>41</v>
      </c>
      <c r="R1087" s="2">
        <v>1</v>
      </c>
      <c r="S1087" s="9">
        <v>0</v>
      </c>
      <c r="T1087" s="9">
        <v>0</v>
      </c>
      <c r="U1087" s="9">
        <f>T1087*1.12</f>
        <v>0</v>
      </c>
      <c r="V1087" s="2" t="s">
        <v>42</v>
      </c>
      <c r="W1087" s="2">
        <v>2014</v>
      </c>
      <c r="X1087" s="2" t="s">
        <v>10431</v>
      </c>
    </row>
    <row r="1088" spans="1:24" ht="51" customHeight="1" outlineLevel="1" x14ac:dyDescent="0.25">
      <c r="A1088" s="2" t="s">
        <v>11759</v>
      </c>
      <c r="B1088" s="3" t="s">
        <v>27</v>
      </c>
      <c r="C1088" s="43" t="s">
        <v>2945</v>
      </c>
      <c r="D1088" s="10" t="s">
        <v>9805</v>
      </c>
      <c r="E1088" s="10" t="s">
        <v>9809</v>
      </c>
      <c r="F1088" s="43" t="s">
        <v>2948</v>
      </c>
      <c r="G1088" s="2" t="s">
        <v>29</v>
      </c>
      <c r="H1088" s="4">
        <v>0</v>
      </c>
      <c r="I1088" s="2">
        <v>710000000</v>
      </c>
      <c r="J1088" s="2" t="s">
        <v>11537</v>
      </c>
      <c r="K1088" s="44" t="s">
        <v>6017</v>
      </c>
      <c r="L1088" s="2" t="s">
        <v>1144</v>
      </c>
      <c r="M1088" s="2" t="s">
        <v>32</v>
      </c>
      <c r="N1088" s="2" t="s">
        <v>10994</v>
      </c>
      <c r="O1088" s="15" t="s">
        <v>3810</v>
      </c>
      <c r="P1088" s="36" t="s">
        <v>40</v>
      </c>
      <c r="Q1088" s="2" t="s">
        <v>41</v>
      </c>
      <c r="R1088" s="2">
        <v>1</v>
      </c>
      <c r="S1088" s="9">
        <v>1035</v>
      </c>
      <c r="T1088" s="9">
        <v>1035</v>
      </c>
      <c r="U1088" s="9">
        <v>1159.2</v>
      </c>
      <c r="V1088" s="2" t="s">
        <v>42</v>
      </c>
      <c r="W1088" s="2">
        <v>2014</v>
      </c>
      <c r="X1088" s="2" t="s">
        <v>11075</v>
      </c>
    </row>
    <row r="1089" spans="1:24" ht="51" customHeight="1" outlineLevel="1" x14ac:dyDescent="0.25">
      <c r="A1089" s="2" t="s">
        <v>3486</v>
      </c>
      <c r="B1089" s="3" t="s">
        <v>27</v>
      </c>
      <c r="C1089" s="43" t="s">
        <v>2945</v>
      </c>
      <c r="D1089" s="10" t="s">
        <v>9805</v>
      </c>
      <c r="E1089" s="10" t="s">
        <v>9809</v>
      </c>
      <c r="F1089" s="43" t="s">
        <v>2950</v>
      </c>
      <c r="G1089" s="2" t="s">
        <v>29</v>
      </c>
      <c r="H1089" s="4">
        <v>0</v>
      </c>
      <c r="I1089" s="2">
        <v>710000000</v>
      </c>
      <c r="J1089" s="2" t="s">
        <v>11537</v>
      </c>
      <c r="K1089" s="44" t="s">
        <v>6189</v>
      </c>
      <c r="L1089" s="2" t="s">
        <v>1144</v>
      </c>
      <c r="M1089" s="2" t="s">
        <v>32</v>
      </c>
      <c r="N1089" s="2" t="s">
        <v>453</v>
      </c>
      <c r="O1089" s="15" t="s">
        <v>61</v>
      </c>
      <c r="P1089" s="36" t="s">
        <v>40</v>
      </c>
      <c r="Q1089" s="2" t="s">
        <v>41</v>
      </c>
      <c r="R1089" s="2">
        <v>1</v>
      </c>
      <c r="S1089" s="9">
        <v>0</v>
      </c>
      <c r="T1089" s="9">
        <f>R1089*S1089</f>
        <v>0</v>
      </c>
      <c r="U1089" s="9">
        <f>T1089*1.12</f>
        <v>0</v>
      </c>
      <c r="V1089" s="2" t="s">
        <v>42</v>
      </c>
      <c r="W1089" s="2">
        <v>2014</v>
      </c>
      <c r="X1089" s="2"/>
    </row>
    <row r="1090" spans="1:24" ht="51" customHeight="1" outlineLevel="1" x14ac:dyDescent="0.25">
      <c r="A1090" s="2" t="s">
        <v>10542</v>
      </c>
      <c r="B1090" s="3" t="s">
        <v>27</v>
      </c>
      <c r="C1090" s="43" t="s">
        <v>2945</v>
      </c>
      <c r="D1090" s="10" t="s">
        <v>9805</v>
      </c>
      <c r="E1090" s="10" t="s">
        <v>9809</v>
      </c>
      <c r="F1090" s="43" t="s">
        <v>2950</v>
      </c>
      <c r="G1090" s="2" t="s">
        <v>29</v>
      </c>
      <c r="H1090" s="4">
        <v>0</v>
      </c>
      <c r="I1090" s="2">
        <v>710000000</v>
      </c>
      <c r="J1090" s="2" t="s">
        <v>11537</v>
      </c>
      <c r="K1090" s="44" t="s">
        <v>3765</v>
      </c>
      <c r="L1090" s="2" t="s">
        <v>1144</v>
      </c>
      <c r="M1090" s="2" t="s">
        <v>32</v>
      </c>
      <c r="N1090" s="2" t="s">
        <v>453</v>
      </c>
      <c r="O1090" s="15" t="s">
        <v>61</v>
      </c>
      <c r="P1090" s="36" t="s">
        <v>40</v>
      </c>
      <c r="Q1090" s="2" t="s">
        <v>41</v>
      </c>
      <c r="R1090" s="2">
        <v>1</v>
      </c>
      <c r="S1090" s="9">
        <v>0</v>
      </c>
      <c r="T1090" s="9">
        <v>0</v>
      </c>
      <c r="U1090" s="9">
        <f>T1090*1.12</f>
        <v>0</v>
      </c>
      <c r="V1090" s="2" t="s">
        <v>42</v>
      </c>
      <c r="W1090" s="2">
        <v>2014</v>
      </c>
      <c r="X1090" s="2" t="s">
        <v>10431</v>
      </c>
    </row>
    <row r="1091" spans="1:24" ht="51" customHeight="1" outlineLevel="1" x14ac:dyDescent="0.25">
      <c r="A1091" s="2" t="s">
        <v>11760</v>
      </c>
      <c r="B1091" s="3" t="s">
        <v>27</v>
      </c>
      <c r="C1091" s="43" t="s">
        <v>2945</v>
      </c>
      <c r="D1091" s="10" t="s">
        <v>9805</v>
      </c>
      <c r="E1091" s="10" t="s">
        <v>9809</v>
      </c>
      <c r="F1091" s="43" t="s">
        <v>2950</v>
      </c>
      <c r="G1091" s="2" t="s">
        <v>29</v>
      </c>
      <c r="H1091" s="4">
        <v>0</v>
      </c>
      <c r="I1091" s="2">
        <v>710000000</v>
      </c>
      <c r="J1091" s="2" t="s">
        <v>11537</v>
      </c>
      <c r="K1091" s="44" t="s">
        <v>6017</v>
      </c>
      <c r="L1091" s="2" t="s">
        <v>1144</v>
      </c>
      <c r="M1091" s="2" t="s">
        <v>32</v>
      </c>
      <c r="N1091" s="2" t="s">
        <v>10994</v>
      </c>
      <c r="O1091" s="15" t="s">
        <v>3810</v>
      </c>
      <c r="P1091" s="36" t="s">
        <v>40</v>
      </c>
      <c r="Q1091" s="2" t="s">
        <v>41</v>
      </c>
      <c r="R1091" s="2">
        <v>1</v>
      </c>
      <c r="S1091" s="9">
        <v>1438</v>
      </c>
      <c r="T1091" s="9">
        <v>1438</v>
      </c>
      <c r="U1091" s="9">
        <v>1610.5600000000002</v>
      </c>
      <c r="V1091" s="2" t="s">
        <v>42</v>
      </c>
      <c r="W1091" s="2">
        <v>2014</v>
      </c>
      <c r="X1091" s="2" t="s">
        <v>11075</v>
      </c>
    </row>
    <row r="1092" spans="1:24" ht="51" customHeight="1" outlineLevel="1" x14ac:dyDescent="0.25">
      <c r="A1092" s="2" t="s">
        <v>3487</v>
      </c>
      <c r="B1092" s="3" t="s">
        <v>27</v>
      </c>
      <c r="C1092" s="43" t="s">
        <v>2945</v>
      </c>
      <c r="D1092" s="10" t="s">
        <v>9805</v>
      </c>
      <c r="E1092" s="10" t="s">
        <v>9809</v>
      </c>
      <c r="F1092" s="43" t="s">
        <v>2952</v>
      </c>
      <c r="G1092" s="2" t="s">
        <v>29</v>
      </c>
      <c r="H1092" s="4">
        <v>0</v>
      </c>
      <c r="I1092" s="2">
        <v>710000000</v>
      </c>
      <c r="J1092" s="2" t="s">
        <v>11537</v>
      </c>
      <c r="K1092" s="44" t="s">
        <v>6189</v>
      </c>
      <c r="L1092" s="2" t="s">
        <v>1144</v>
      </c>
      <c r="M1092" s="2" t="s">
        <v>32</v>
      </c>
      <c r="N1092" s="2" t="s">
        <v>453</v>
      </c>
      <c r="O1092" s="15" t="s">
        <v>61</v>
      </c>
      <c r="P1092" s="36" t="s">
        <v>40</v>
      </c>
      <c r="Q1092" s="2" t="s">
        <v>41</v>
      </c>
      <c r="R1092" s="2">
        <v>1</v>
      </c>
      <c r="S1092" s="9">
        <v>0</v>
      </c>
      <c r="T1092" s="9">
        <f>R1092*S1092</f>
        <v>0</v>
      </c>
      <c r="U1092" s="9">
        <f>T1092*1.12</f>
        <v>0</v>
      </c>
      <c r="V1092" s="2" t="s">
        <v>42</v>
      </c>
      <c r="W1092" s="2">
        <v>2014</v>
      </c>
      <c r="X1092" s="2"/>
    </row>
    <row r="1093" spans="1:24" ht="51" customHeight="1" outlineLevel="1" x14ac:dyDescent="0.25">
      <c r="A1093" s="2" t="s">
        <v>10543</v>
      </c>
      <c r="B1093" s="3" t="s">
        <v>27</v>
      </c>
      <c r="C1093" s="43" t="s">
        <v>2945</v>
      </c>
      <c r="D1093" s="10" t="s">
        <v>9805</v>
      </c>
      <c r="E1093" s="10" t="s">
        <v>9809</v>
      </c>
      <c r="F1093" s="43" t="s">
        <v>2952</v>
      </c>
      <c r="G1093" s="2" t="s">
        <v>29</v>
      </c>
      <c r="H1093" s="4">
        <v>0</v>
      </c>
      <c r="I1093" s="2">
        <v>710000000</v>
      </c>
      <c r="J1093" s="2" t="s">
        <v>11537</v>
      </c>
      <c r="K1093" s="44" t="s">
        <v>3765</v>
      </c>
      <c r="L1093" s="2" t="s">
        <v>1144</v>
      </c>
      <c r="M1093" s="2" t="s">
        <v>32</v>
      </c>
      <c r="N1093" s="2" t="s">
        <v>453</v>
      </c>
      <c r="O1093" s="15" t="s">
        <v>61</v>
      </c>
      <c r="P1093" s="36" t="s">
        <v>40</v>
      </c>
      <c r="Q1093" s="2" t="s">
        <v>41</v>
      </c>
      <c r="R1093" s="2">
        <v>1</v>
      </c>
      <c r="S1093" s="9">
        <v>0</v>
      </c>
      <c r="T1093" s="9">
        <v>0</v>
      </c>
      <c r="U1093" s="9">
        <f>T1093*1.12</f>
        <v>0</v>
      </c>
      <c r="V1093" s="2" t="s">
        <v>42</v>
      </c>
      <c r="W1093" s="2">
        <v>2014</v>
      </c>
      <c r="X1093" s="2" t="s">
        <v>10431</v>
      </c>
    </row>
    <row r="1094" spans="1:24" ht="51" customHeight="1" outlineLevel="1" x14ac:dyDescent="0.25">
      <c r="A1094" s="2" t="s">
        <v>11761</v>
      </c>
      <c r="B1094" s="3" t="s">
        <v>27</v>
      </c>
      <c r="C1094" s="43" t="s">
        <v>2945</v>
      </c>
      <c r="D1094" s="10" t="s">
        <v>9805</v>
      </c>
      <c r="E1094" s="10" t="s">
        <v>9809</v>
      </c>
      <c r="F1094" s="43" t="s">
        <v>2952</v>
      </c>
      <c r="G1094" s="2" t="s">
        <v>29</v>
      </c>
      <c r="H1094" s="4">
        <v>0</v>
      </c>
      <c r="I1094" s="2">
        <v>710000000</v>
      </c>
      <c r="J1094" s="2" t="s">
        <v>11537</v>
      </c>
      <c r="K1094" s="44" t="s">
        <v>6017</v>
      </c>
      <c r="L1094" s="2" t="s">
        <v>1144</v>
      </c>
      <c r="M1094" s="2" t="s">
        <v>32</v>
      </c>
      <c r="N1094" s="2" t="s">
        <v>10994</v>
      </c>
      <c r="O1094" s="15" t="s">
        <v>3810</v>
      </c>
      <c r="P1094" s="36" t="s">
        <v>40</v>
      </c>
      <c r="Q1094" s="2" t="s">
        <v>41</v>
      </c>
      <c r="R1094" s="2">
        <v>1</v>
      </c>
      <c r="S1094" s="9">
        <v>1585</v>
      </c>
      <c r="T1094" s="9">
        <v>1585</v>
      </c>
      <c r="U1094" s="9">
        <v>1775.2000000000003</v>
      </c>
      <c r="V1094" s="2" t="s">
        <v>42</v>
      </c>
      <c r="W1094" s="2">
        <v>2014</v>
      </c>
      <c r="X1094" s="2" t="s">
        <v>11075</v>
      </c>
    </row>
    <row r="1095" spans="1:24" ht="51" customHeight="1" outlineLevel="1" x14ac:dyDescent="0.25">
      <c r="A1095" s="2" t="s">
        <v>3488</v>
      </c>
      <c r="B1095" s="3" t="s">
        <v>27</v>
      </c>
      <c r="C1095" s="10" t="s">
        <v>9810</v>
      </c>
      <c r="D1095" s="10" t="s">
        <v>9805</v>
      </c>
      <c r="E1095" s="10" t="s">
        <v>9811</v>
      </c>
      <c r="F1095" s="43" t="s">
        <v>2953</v>
      </c>
      <c r="G1095" s="2" t="s">
        <v>29</v>
      </c>
      <c r="H1095" s="4">
        <v>0</v>
      </c>
      <c r="I1095" s="2">
        <v>710000000</v>
      </c>
      <c r="J1095" s="2" t="s">
        <v>11537</v>
      </c>
      <c r="K1095" s="44" t="s">
        <v>6189</v>
      </c>
      <c r="L1095" s="2" t="s">
        <v>1144</v>
      </c>
      <c r="M1095" s="2" t="s">
        <v>32</v>
      </c>
      <c r="N1095" s="2" t="s">
        <v>453</v>
      </c>
      <c r="O1095" s="15" t="s">
        <v>61</v>
      </c>
      <c r="P1095" s="36" t="s">
        <v>40</v>
      </c>
      <c r="Q1095" s="2" t="s">
        <v>41</v>
      </c>
      <c r="R1095" s="2">
        <v>1</v>
      </c>
      <c r="S1095" s="9">
        <v>0</v>
      </c>
      <c r="T1095" s="9">
        <f>R1095*S1095</f>
        <v>0</v>
      </c>
      <c r="U1095" s="9">
        <f t="shared" ref="U1095:U1103" si="65">T1095*1.12</f>
        <v>0</v>
      </c>
      <c r="V1095" s="2" t="s">
        <v>42</v>
      </c>
      <c r="W1095" s="2">
        <v>2014</v>
      </c>
      <c r="X1095" s="2" t="s">
        <v>10152</v>
      </c>
    </row>
    <row r="1096" spans="1:24" ht="51" customHeight="1" outlineLevel="1" x14ac:dyDescent="0.25">
      <c r="A1096" s="2" t="s">
        <v>3489</v>
      </c>
      <c r="B1096" s="3" t="s">
        <v>27</v>
      </c>
      <c r="C1096" s="10" t="s">
        <v>9810</v>
      </c>
      <c r="D1096" s="10" t="s">
        <v>9805</v>
      </c>
      <c r="E1096" s="10" t="s">
        <v>9811</v>
      </c>
      <c r="F1096" s="43" t="s">
        <v>2955</v>
      </c>
      <c r="G1096" s="2" t="s">
        <v>29</v>
      </c>
      <c r="H1096" s="4">
        <v>0</v>
      </c>
      <c r="I1096" s="2">
        <v>710000000</v>
      </c>
      <c r="J1096" s="2" t="s">
        <v>11537</v>
      </c>
      <c r="K1096" s="44" t="s">
        <v>6189</v>
      </c>
      <c r="L1096" s="2" t="s">
        <v>1144</v>
      </c>
      <c r="M1096" s="2" t="s">
        <v>32</v>
      </c>
      <c r="N1096" s="2" t="s">
        <v>453</v>
      </c>
      <c r="O1096" s="15" t="s">
        <v>61</v>
      </c>
      <c r="P1096" s="36" t="s">
        <v>40</v>
      </c>
      <c r="Q1096" s="2" t="s">
        <v>41</v>
      </c>
      <c r="R1096" s="2">
        <v>1</v>
      </c>
      <c r="S1096" s="9">
        <v>0</v>
      </c>
      <c r="T1096" s="9">
        <f>R1096*S1096</f>
        <v>0</v>
      </c>
      <c r="U1096" s="9">
        <f t="shared" si="65"/>
        <v>0</v>
      </c>
      <c r="V1096" s="2" t="s">
        <v>42</v>
      </c>
      <c r="W1096" s="2">
        <v>2014</v>
      </c>
      <c r="X1096" s="2" t="s">
        <v>10152</v>
      </c>
    </row>
    <row r="1097" spans="1:24" ht="51" customHeight="1" outlineLevel="1" x14ac:dyDescent="0.25">
      <c r="A1097" s="2" t="s">
        <v>3490</v>
      </c>
      <c r="B1097" s="3" t="s">
        <v>27</v>
      </c>
      <c r="C1097" s="10" t="s">
        <v>9810</v>
      </c>
      <c r="D1097" s="10" t="s">
        <v>9805</v>
      </c>
      <c r="E1097" s="10" t="s">
        <v>9811</v>
      </c>
      <c r="F1097" s="43" t="s">
        <v>2956</v>
      </c>
      <c r="G1097" s="2" t="s">
        <v>29</v>
      </c>
      <c r="H1097" s="4">
        <v>0</v>
      </c>
      <c r="I1097" s="2">
        <v>710000000</v>
      </c>
      <c r="J1097" s="2" t="s">
        <v>11537</v>
      </c>
      <c r="K1097" s="44" t="s">
        <v>6189</v>
      </c>
      <c r="L1097" s="2" t="s">
        <v>1144</v>
      </c>
      <c r="M1097" s="2" t="s">
        <v>32</v>
      </c>
      <c r="N1097" s="2" t="s">
        <v>453</v>
      </c>
      <c r="O1097" s="15" t="s">
        <v>61</v>
      </c>
      <c r="P1097" s="36" t="s">
        <v>40</v>
      </c>
      <c r="Q1097" s="2" t="s">
        <v>41</v>
      </c>
      <c r="R1097" s="2">
        <v>1</v>
      </c>
      <c r="S1097" s="9">
        <v>0</v>
      </c>
      <c r="T1097" s="9">
        <f>R1097*S1097</f>
        <v>0</v>
      </c>
      <c r="U1097" s="9">
        <f t="shared" si="65"/>
        <v>0</v>
      </c>
      <c r="V1097" s="2" t="s">
        <v>42</v>
      </c>
      <c r="W1097" s="2">
        <v>2014</v>
      </c>
      <c r="X1097" s="2" t="s">
        <v>10152</v>
      </c>
    </row>
    <row r="1098" spans="1:24" ht="51" customHeight="1" outlineLevel="1" x14ac:dyDescent="0.25">
      <c r="A1098" s="2" t="s">
        <v>3491</v>
      </c>
      <c r="B1098" s="3" t="s">
        <v>27</v>
      </c>
      <c r="C1098" s="10" t="s">
        <v>9810</v>
      </c>
      <c r="D1098" s="10" t="s">
        <v>9805</v>
      </c>
      <c r="E1098" s="10" t="s">
        <v>9811</v>
      </c>
      <c r="F1098" s="43" t="s">
        <v>2957</v>
      </c>
      <c r="G1098" s="2" t="s">
        <v>29</v>
      </c>
      <c r="H1098" s="4">
        <v>0</v>
      </c>
      <c r="I1098" s="2">
        <v>710000000</v>
      </c>
      <c r="J1098" s="2" t="s">
        <v>11537</v>
      </c>
      <c r="K1098" s="44" t="s">
        <v>6189</v>
      </c>
      <c r="L1098" s="2" t="s">
        <v>1144</v>
      </c>
      <c r="M1098" s="2" t="s">
        <v>32</v>
      </c>
      <c r="N1098" s="2" t="s">
        <v>453</v>
      </c>
      <c r="O1098" s="15" t="s">
        <v>61</v>
      </c>
      <c r="P1098" s="36" t="s">
        <v>40</v>
      </c>
      <c r="Q1098" s="2" t="s">
        <v>41</v>
      </c>
      <c r="R1098" s="2">
        <v>1</v>
      </c>
      <c r="S1098" s="9">
        <v>0</v>
      </c>
      <c r="T1098" s="9">
        <f>R1098*S1098</f>
        <v>0</v>
      </c>
      <c r="U1098" s="9">
        <f t="shared" si="65"/>
        <v>0</v>
      </c>
      <c r="V1098" s="2" t="s">
        <v>42</v>
      </c>
      <c r="W1098" s="2">
        <v>2014</v>
      </c>
      <c r="X1098" s="2" t="s">
        <v>10152</v>
      </c>
    </row>
    <row r="1099" spans="1:24" ht="51" customHeight="1" outlineLevel="1" x14ac:dyDescent="0.25">
      <c r="A1099" s="2" t="s">
        <v>3492</v>
      </c>
      <c r="B1099" s="3" t="s">
        <v>27</v>
      </c>
      <c r="C1099" s="10" t="s">
        <v>9810</v>
      </c>
      <c r="D1099" s="10" t="s">
        <v>9805</v>
      </c>
      <c r="E1099" s="10" t="s">
        <v>9811</v>
      </c>
      <c r="F1099" s="43" t="s">
        <v>2958</v>
      </c>
      <c r="G1099" s="2" t="s">
        <v>29</v>
      </c>
      <c r="H1099" s="4">
        <v>0</v>
      </c>
      <c r="I1099" s="2">
        <v>710000000</v>
      </c>
      <c r="J1099" s="2" t="s">
        <v>11537</v>
      </c>
      <c r="K1099" s="44" t="s">
        <v>6189</v>
      </c>
      <c r="L1099" s="2" t="s">
        <v>1144</v>
      </c>
      <c r="M1099" s="2" t="s">
        <v>32</v>
      </c>
      <c r="N1099" s="2" t="s">
        <v>453</v>
      </c>
      <c r="O1099" s="15" t="s">
        <v>61</v>
      </c>
      <c r="P1099" s="36" t="s">
        <v>40</v>
      </c>
      <c r="Q1099" s="2" t="s">
        <v>41</v>
      </c>
      <c r="R1099" s="2">
        <v>1</v>
      </c>
      <c r="S1099" s="9">
        <v>0</v>
      </c>
      <c r="T1099" s="9">
        <v>0</v>
      </c>
      <c r="U1099" s="9">
        <f t="shared" si="65"/>
        <v>0</v>
      </c>
      <c r="V1099" s="2" t="s">
        <v>42</v>
      </c>
      <c r="W1099" s="2">
        <v>2014</v>
      </c>
      <c r="X1099" s="2" t="s">
        <v>10152</v>
      </c>
    </row>
    <row r="1100" spans="1:24" ht="51" customHeight="1" outlineLevel="1" x14ac:dyDescent="0.25">
      <c r="A1100" s="2" t="s">
        <v>3493</v>
      </c>
      <c r="B1100" s="3" t="s">
        <v>27</v>
      </c>
      <c r="C1100" s="2" t="s">
        <v>2959</v>
      </c>
      <c r="D1100" s="10" t="s">
        <v>9812</v>
      </c>
      <c r="E1100" s="10" t="s">
        <v>9813</v>
      </c>
      <c r="F1100" s="43" t="s">
        <v>2960</v>
      </c>
      <c r="G1100" s="2" t="s">
        <v>29</v>
      </c>
      <c r="H1100" s="4">
        <v>0</v>
      </c>
      <c r="I1100" s="2">
        <v>710000000</v>
      </c>
      <c r="J1100" s="2" t="s">
        <v>11537</v>
      </c>
      <c r="K1100" s="44" t="s">
        <v>6189</v>
      </c>
      <c r="L1100" s="2" t="s">
        <v>1144</v>
      </c>
      <c r="M1100" s="2" t="s">
        <v>32</v>
      </c>
      <c r="N1100" s="2" t="s">
        <v>453</v>
      </c>
      <c r="O1100" s="15" t="s">
        <v>61</v>
      </c>
      <c r="P1100" s="36" t="s">
        <v>40</v>
      </c>
      <c r="Q1100" s="2" t="s">
        <v>41</v>
      </c>
      <c r="R1100" s="2">
        <v>1</v>
      </c>
      <c r="S1100" s="9">
        <v>0</v>
      </c>
      <c r="T1100" s="9">
        <f>R1100*S1100</f>
        <v>0</v>
      </c>
      <c r="U1100" s="9">
        <f t="shared" si="65"/>
        <v>0</v>
      </c>
      <c r="V1100" s="2" t="s">
        <v>42</v>
      </c>
      <c r="W1100" s="2">
        <v>2014</v>
      </c>
      <c r="X1100" s="2" t="s">
        <v>10152</v>
      </c>
    </row>
    <row r="1101" spans="1:24" ht="51" customHeight="1" outlineLevel="1" x14ac:dyDescent="0.25">
      <c r="A1101" s="2" t="s">
        <v>3494</v>
      </c>
      <c r="B1101" s="3" t="s">
        <v>27</v>
      </c>
      <c r="C1101" s="2" t="s">
        <v>2959</v>
      </c>
      <c r="D1101" s="10" t="s">
        <v>9812</v>
      </c>
      <c r="E1101" s="10" t="s">
        <v>9813</v>
      </c>
      <c r="F1101" s="43" t="s">
        <v>2961</v>
      </c>
      <c r="G1101" s="2" t="s">
        <v>29</v>
      </c>
      <c r="H1101" s="4">
        <v>0</v>
      </c>
      <c r="I1101" s="2">
        <v>710000000</v>
      </c>
      <c r="J1101" s="2" t="s">
        <v>11537</v>
      </c>
      <c r="K1101" s="44" t="s">
        <v>6189</v>
      </c>
      <c r="L1101" s="2" t="s">
        <v>1144</v>
      </c>
      <c r="M1101" s="2" t="s">
        <v>32</v>
      </c>
      <c r="N1101" s="2" t="s">
        <v>453</v>
      </c>
      <c r="O1101" s="15" t="s">
        <v>61</v>
      </c>
      <c r="P1101" s="36" t="s">
        <v>40</v>
      </c>
      <c r="Q1101" s="2" t="s">
        <v>41</v>
      </c>
      <c r="R1101" s="2">
        <v>1</v>
      </c>
      <c r="S1101" s="9">
        <v>0</v>
      </c>
      <c r="T1101" s="9">
        <f>R1101*S1101</f>
        <v>0</v>
      </c>
      <c r="U1101" s="9">
        <f t="shared" si="65"/>
        <v>0</v>
      </c>
      <c r="V1101" s="2" t="s">
        <v>42</v>
      </c>
      <c r="W1101" s="2">
        <v>2014</v>
      </c>
      <c r="X1101" s="2" t="s">
        <v>10152</v>
      </c>
    </row>
    <row r="1102" spans="1:24" ht="51" customHeight="1" outlineLevel="1" x14ac:dyDescent="0.25">
      <c r="A1102" s="2" t="s">
        <v>3495</v>
      </c>
      <c r="B1102" s="3" t="s">
        <v>27</v>
      </c>
      <c r="C1102" s="43" t="s">
        <v>2959</v>
      </c>
      <c r="D1102" s="10" t="s">
        <v>9812</v>
      </c>
      <c r="E1102" s="10" t="s">
        <v>9813</v>
      </c>
      <c r="F1102" s="43" t="s">
        <v>2962</v>
      </c>
      <c r="G1102" s="2" t="s">
        <v>29</v>
      </c>
      <c r="H1102" s="4">
        <v>0</v>
      </c>
      <c r="I1102" s="2">
        <v>710000000</v>
      </c>
      <c r="J1102" s="2" t="s">
        <v>11537</v>
      </c>
      <c r="K1102" s="44" t="s">
        <v>6189</v>
      </c>
      <c r="L1102" s="2" t="s">
        <v>1144</v>
      </c>
      <c r="M1102" s="2" t="s">
        <v>32</v>
      </c>
      <c r="N1102" s="2" t="s">
        <v>453</v>
      </c>
      <c r="O1102" s="15" t="s">
        <v>61</v>
      </c>
      <c r="P1102" s="36" t="s">
        <v>40</v>
      </c>
      <c r="Q1102" s="2" t="s">
        <v>41</v>
      </c>
      <c r="R1102" s="2">
        <v>1</v>
      </c>
      <c r="S1102" s="9">
        <v>0</v>
      </c>
      <c r="T1102" s="9">
        <f>R1102*S1102</f>
        <v>0</v>
      </c>
      <c r="U1102" s="9">
        <f t="shared" si="65"/>
        <v>0</v>
      </c>
      <c r="V1102" s="2" t="s">
        <v>42</v>
      </c>
      <c r="W1102" s="2">
        <v>2014</v>
      </c>
      <c r="X1102" s="2"/>
    </row>
    <row r="1103" spans="1:24" ht="51" customHeight="1" outlineLevel="1" x14ac:dyDescent="0.25">
      <c r="A1103" s="2" t="s">
        <v>10544</v>
      </c>
      <c r="B1103" s="3" t="s">
        <v>27</v>
      </c>
      <c r="C1103" s="43" t="s">
        <v>2959</v>
      </c>
      <c r="D1103" s="10" t="s">
        <v>9812</v>
      </c>
      <c r="E1103" s="10" t="s">
        <v>9813</v>
      </c>
      <c r="F1103" s="43" t="s">
        <v>2962</v>
      </c>
      <c r="G1103" s="2" t="s">
        <v>29</v>
      </c>
      <c r="H1103" s="4">
        <v>0</v>
      </c>
      <c r="I1103" s="2">
        <v>710000000</v>
      </c>
      <c r="J1103" s="2" t="s">
        <v>11537</v>
      </c>
      <c r="K1103" s="44" t="s">
        <v>3765</v>
      </c>
      <c r="L1103" s="2" t="s">
        <v>1144</v>
      </c>
      <c r="M1103" s="2" t="s">
        <v>32</v>
      </c>
      <c r="N1103" s="2" t="s">
        <v>453</v>
      </c>
      <c r="O1103" s="15" t="s">
        <v>61</v>
      </c>
      <c r="P1103" s="36" t="s">
        <v>40</v>
      </c>
      <c r="Q1103" s="2" t="s">
        <v>41</v>
      </c>
      <c r="R1103" s="2">
        <v>1</v>
      </c>
      <c r="S1103" s="9">
        <v>0</v>
      </c>
      <c r="T1103" s="9">
        <v>0</v>
      </c>
      <c r="U1103" s="9">
        <f t="shared" si="65"/>
        <v>0</v>
      </c>
      <c r="V1103" s="2" t="s">
        <v>42</v>
      </c>
      <c r="W1103" s="2">
        <v>2014</v>
      </c>
      <c r="X1103" s="2" t="s">
        <v>10431</v>
      </c>
    </row>
    <row r="1104" spans="1:24" ht="51" customHeight="1" outlineLevel="1" x14ac:dyDescent="0.25">
      <c r="A1104" s="2" t="s">
        <v>11762</v>
      </c>
      <c r="B1104" s="3" t="s">
        <v>27</v>
      </c>
      <c r="C1104" s="43" t="s">
        <v>2959</v>
      </c>
      <c r="D1104" s="10" t="s">
        <v>9812</v>
      </c>
      <c r="E1104" s="10" t="s">
        <v>9813</v>
      </c>
      <c r="F1104" s="43" t="s">
        <v>2962</v>
      </c>
      <c r="G1104" s="2" t="s">
        <v>29</v>
      </c>
      <c r="H1104" s="4">
        <v>0</v>
      </c>
      <c r="I1104" s="2">
        <v>710000000</v>
      </c>
      <c r="J1104" s="2" t="s">
        <v>11537</v>
      </c>
      <c r="K1104" s="44" t="s">
        <v>6017</v>
      </c>
      <c r="L1104" s="2" t="s">
        <v>1144</v>
      </c>
      <c r="M1104" s="2" t="s">
        <v>32</v>
      </c>
      <c r="N1104" s="2" t="s">
        <v>10994</v>
      </c>
      <c r="O1104" s="15" t="s">
        <v>3810</v>
      </c>
      <c r="P1104" s="36" t="s">
        <v>40</v>
      </c>
      <c r="Q1104" s="2" t="s">
        <v>41</v>
      </c>
      <c r="R1104" s="2">
        <v>1</v>
      </c>
      <c r="S1104" s="9">
        <v>575</v>
      </c>
      <c r="T1104" s="9">
        <v>575</v>
      </c>
      <c r="U1104" s="9">
        <v>644.00000000000011</v>
      </c>
      <c r="V1104" s="2" t="s">
        <v>42</v>
      </c>
      <c r="W1104" s="2">
        <v>2014</v>
      </c>
      <c r="X1104" s="2" t="s">
        <v>11075</v>
      </c>
    </row>
    <row r="1105" spans="1:24" ht="51" customHeight="1" outlineLevel="1" x14ac:dyDescent="0.25">
      <c r="A1105" s="2" t="s">
        <v>3496</v>
      </c>
      <c r="B1105" s="3" t="s">
        <v>27</v>
      </c>
      <c r="C1105" s="43" t="s">
        <v>2959</v>
      </c>
      <c r="D1105" s="10" t="s">
        <v>9812</v>
      </c>
      <c r="E1105" s="10" t="s">
        <v>9813</v>
      </c>
      <c r="F1105" s="43" t="s">
        <v>2963</v>
      </c>
      <c r="G1105" s="2" t="s">
        <v>29</v>
      </c>
      <c r="H1105" s="4">
        <v>0</v>
      </c>
      <c r="I1105" s="2">
        <v>710000000</v>
      </c>
      <c r="J1105" s="2" t="s">
        <v>11537</v>
      </c>
      <c r="K1105" s="44" t="s">
        <v>6189</v>
      </c>
      <c r="L1105" s="2" t="s">
        <v>1144</v>
      </c>
      <c r="M1105" s="2" t="s">
        <v>32</v>
      </c>
      <c r="N1105" s="2" t="s">
        <v>453</v>
      </c>
      <c r="O1105" s="15" t="s">
        <v>61</v>
      </c>
      <c r="P1105" s="36" t="s">
        <v>40</v>
      </c>
      <c r="Q1105" s="2" t="s">
        <v>41</v>
      </c>
      <c r="R1105" s="2">
        <v>1</v>
      </c>
      <c r="S1105" s="9">
        <v>0</v>
      </c>
      <c r="T1105" s="9">
        <f>R1105*S1105</f>
        <v>0</v>
      </c>
      <c r="U1105" s="9">
        <f>T1105*1.12</f>
        <v>0</v>
      </c>
      <c r="V1105" s="2" t="s">
        <v>42</v>
      </c>
      <c r="W1105" s="2">
        <v>2014</v>
      </c>
      <c r="X1105" s="2"/>
    </row>
    <row r="1106" spans="1:24" ht="51" customHeight="1" outlineLevel="1" x14ac:dyDescent="0.25">
      <c r="A1106" s="2" t="s">
        <v>10545</v>
      </c>
      <c r="B1106" s="3" t="s">
        <v>27</v>
      </c>
      <c r="C1106" s="43" t="s">
        <v>2959</v>
      </c>
      <c r="D1106" s="10" t="s">
        <v>9812</v>
      </c>
      <c r="E1106" s="10" t="s">
        <v>9813</v>
      </c>
      <c r="F1106" s="43" t="s">
        <v>2963</v>
      </c>
      <c r="G1106" s="2" t="s">
        <v>29</v>
      </c>
      <c r="H1106" s="4">
        <v>0</v>
      </c>
      <c r="I1106" s="2">
        <v>710000000</v>
      </c>
      <c r="J1106" s="2" t="s">
        <v>11537</v>
      </c>
      <c r="K1106" s="44" t="s">
        <v>3765</v>
      </c>
      <c r="L1106" s="2" t="s">
        <v>1144</v>
      </c>
      <c r="M1106" s="2" t="s">
        <v>32</v>
      </c>
      <c r="N1106" s="2" t="s">
        <v>453</v>
      </c>
      <c r="O1106" s="15" t="s">
        <v>61</v>
      </c>
      <c r="P1106" s="36" t="s">
        <v>40</v>
      </c>
      <c r="Q1106" s="2" t="s">
        <v>41</v>
      </c>
      <c r="R1106" s="2">
        <v>1</v>
      </c>
      <c r="S1106" s="9">
        <v>0</v>
      </c>
      <c r="T1106" s="9">
        <v>0</v>
      </c>
      <c r="U1106" s="9">
        <f>T1106*1.12</f>
        <v>0</v>
      </c>
      <c r="V1106" s="2" t="s">
        <v>42</v>
      </c>
      <c r="W1106" s="2">
        <v>2014</v>
      </c>
      <c r="X1106" s="2" t="s">
        <v>10431</v>
      </c>
    </row>
    <row r="1107" spans="1:24" ht="51" customHeight="1" outlineLevel="1" x14ac:dyDescent="0.25">
      <c r="A1107" s="2" t="s">
        <v>11763</v>
      </c>
      <c r="B1107" s="3" t="s">
        <v>27</v>
      </c>
      <c r="C1107" s="43" t="s">
        <v>2959</v>
      </c>
      <c r="D1107" s="10" t="s">
        <v>9812</v>
      </c>
      <c r="E1107" s="10" t="s">
        <v>9813</v>
      </c>
      <c r="F1107" s="43" t="s">
        <v>2963</v>
      </c>
      <c r="G1107" s="2" t="s">
        <v>29</v>
      </c>
      <c r="H1107" s="4">
        <v>0</v>
      </c>
      <c r="I1107" s="2">
        <v>710000000</v>
      </c>
      <c r="J1107" s="2" t="s">
        <v>11537</v>
      </c>
      <c r="K1107" s="44" t="s">
        <v>6017</v>
      </c>
      <c r="L1107" s="2" t="s">
        <v>1144</v>
      </c>
      <c r="M1107" s="2" t="s">
        <v>32</v>
      </c>
      <c r="N1107" s="2" t="s">
        <v>10994</v>
      </c>
      <c r="O1107" s="15" t="s">
        <v>3810</v>
      </c>
      <c r="P1107" s="36" t="s">
        <v>40</v>
      </c>
      <c r="Q1107" s="2" t="s">
        <v>41</v>
      </c>
      <c r="R1107" s="2">
        <v>1</v>
      </c>
      <c r="S1107" s="9">
        <v>645</v>
      </c>
      <c r="T1107" s="9">
        <v>645</v>
      </c>
      <c r="U1107" s="9">
        <v>722.40000000000009</v>
      </c>
      <c r="V1107" s="2" t="s">
        <v>42</v>
      </c>
      <c r="W1107" s="2">
        <v>2014</v>
      </c>
      <c r="X1107" s="2" t="s">
        <v>11075</v>
      </c>
    </row>
    <row r="1108" spans="1:24" ht="51" customHeight="1" outlineLevel="1" x14ac:dyDescent="0.25">
      <c r="A1108" s="2" t="s">
        <v>3497</v>
      </c>
      <c r="B1108" s="3" t="s">
        <v>27</v>
      </c>
      <c r="C1108" s="43" t="s">
        <v>2959</v>
      </c>
      <c r="D1108" s="10" t="s">
        <v>9812</v>
      </c>
      <c r="E1108" s="10" t="s">
        <v>9813</v>
      </c>
      <c r="F1108" s="43" t="s">
        <v>2964</v>
      </c>
      <c r="G1108" s="2" t="s">
        <v>29</v>
      </c>
      <c r="H1108" s="4">
        <v>0</v>
      </c>
      <c r="I1108" s="2">
        <v>710000000</v>
      </c>
      <c r="J1108" s="2" t="s">
        <v>11537</v>
      </c>
      <c r="K1108" s="44" t="s">
        <v>6189</v>
      </c>
      <c r="L1108" s="2" t="s">
        <v>1144</v>
      </c>
      <c r="M1108" s="2" t="s">
        <v>32</v>
      </c>
      <c r="N1108" s="2" t="s">
        <v>453</v>
      </c>
      <c r="O1108" s="15" t="s">
        <v>61</v>
      </c>
      <c r="P1108" s="36" t="s">
        <v>40</v>
      </c>
      <c r="Q1108" s="2" t="s">
        <v>41</v>
      </c>
      <c r="R1108" s="2">
        <v>1</v>
      </c>
      <c r="S1108" s="9">
        <v>0</v>
      </c>
      <c r="T1108" s="9">
        <f>R1108*S1108</f>
        <v>0</v>
      </c>
      <c r="U1108" s="9">
        <f>T1108*1.12</f>
        <v>0</v>
      </c>
      <c r="V1108" s="2" t="s">
        <v>42</v>
      </c>
      <c r="W1108" s="2">
        <v>2014</v>
      </c>
      <c r="X1108" s="2"/>
    </row>
    <row r="1109" spans="1:24" ht="51" customHeight="1" outlineLevel="1" x14ac:dyDescent="0.25">
      <c r="A1109" s="2" t="s">
        <v>10546</v>
      </c>
      <c r="B1109" s="3" t="s">
        <v>27</v>
      </c>
      <c r="C1109" s="43" t="s">
        <v>2959</v>
      </c>
      <c r="D1109" s="10" t="s">
        <v>9812</v>
      </c>
      <c r="E1109" s="10" t="s">
        <v>9813</v>
      </c>
      <c r="F1109" s="43" t="s">
        <v>2964</v>
      </c>
      <c r="G1109" s="2" t="s">
        <v>29</v>
      </c>
      <c r="H1109" s="4">
        <v>0</v>
      </c>
      <c r="I1109" s="2">
        <v>710000000</v>
      </c>
      <c r="J1109" s="2" t="s">
        <v>11537</v>
      </c>
      <c r="K1109" s="44" t="s">
        <v>3765</v>
      </c>
      <c r="L1109" s="2" t="s">
        <v>1144</v>
      </c>
      <c r="M1109" s="2" t="s">
        <v>32</v>
      </c>
      <c r="N1109" s="2" t="s">
        <v>453</v>
      </c>
      <c r="O1109" s="15" t="s">
        <v>61</v>
      </c>
      <c r="P1109" s="36" t="s">
        <v>40</v>
      </c>
      <c r="Q1109" s="2" t="s">
        <v>41</v>
      </c>
      <c r="R1109" s="2">
        <v>1</v>
      </c>
      <c r="S1109" s="9">
        <v>0</v>
      </c>
      <c r="T1109" s="9">
        <v>0</v>
      </c>
      <c r="U1109" s="9">
        <f>T1109*1.12</f>
        <v>0</v>
      </c>
      <c r="V1109" s="2" t="s">
        <v>42</v>
      </c>
      <c r="W1109" s="2">
        <v>2014</v>
      </c>
      <c r="X1109" s="2" t="s">
        <v>10431</v>
      </c>
    </row>
    <row r="1110" spans="1:24" ht="51" customHeight="1" outlineLevel="1" x14ac:dyDescent="0.25">
      <c r="A1110" s="2" t="s">
        <v>11764</v>
      </c>
      <c r="B1110" s="3" t="s">
        <v>27</v>
      </c>
      <c r="C1110" s="43" t="s">
        <v>2959</v>
      </c>
      <c r="D1110" s="10" t="s">
        <v>9812</v>
      </c>
      <c r="E1110" s="10" t="s">
        <v>9813</v>
      </c>
      <c r="F1110" s="43" t="s">
        <v>2964</v>
      </c>
      <c r="G1110" s="2" t="s">
        <v>29</v>
      </c>
      <c r="H1110" s="4">
        <v>0</v>
      </c>
      <c r="I1110" s="2">
        <v>710000000</v>
      </c>
      <c r="J1110" s="2" t="s">
        <v>11537</v>
      </c>
      <c r="K1110" s="44" t="s">
        <v>6017</v>
      </c>
      <c r="L1110" s="2" t="s">
        <v>1144</v>
      </c>
      <c r="M1110" s="2" t="s">
        <v>32</v>
      </c>
      <c r="N1110" s="2" t="s">
        <v>10994</v>
      </c>
      <c r="O1110" s="15" t="s">
        <v>3810</v>
      </c>
      <c r="P1110" s="36" t="s">
        <v>40</v>
      </c>
      <c r="Q1110" s="2" t="s">
        <v>41</v>
      </c>
      <c r="R1110" s="2">
        <v>1</v>
      </c>
      <c r="S1110" s="9">
        <v>655</v>
      </c>
      <c r="T1110" s="9">
        <v>655</v>
      </c>
      <c r="U1110" s="9">
        <v>733.6</v>
      </c>
      <c r="V1110" s="2" t="s">
        <v>42</v>
      </c>
      <c r="W1110" s="2">
        <v>2014</v>
      </c>
      <c r="X1110" s="2" t="s">
        <v>11075</v>
      </c>
    </row>
    <row r="1111" spans="1:24" ht="51" customHeight="1" outlineLevel="1" x14ac:dyDescent="0.25">
      <c r="A1111" s="2" t="s">
        <v>3498</v>
      </c>
      <c r="B1111" s="3" t="s">
        <v>27</v>
      </c>
      <c r="C1111" s="43" t="s">
        <v>2959</v>
      </c>
      <c r="D1111" s="10" t="s">
        <v>9812</v>
      </c>
      <c r="E1111" s="10" t="s">
        <v>9813</v>
      </c>
      <c r="F1111" s="43" t="s">
        <v>2965</v>
      </c>
      <c r="G1111" s="2" t="s">
        <v>29</v>
      </c>
      <c r="H1111" s="4">
        <v>0</v>
      </c>
      <c r="I1111" s="2">
        <v>710000000</v>
      </c>
      <c r="J1111" s="2" t="s">
        <v>11537</v>
      </c>
      <c r="K1111" s="44" t="s">
        <v>6189</v>
      </c>
      <c r="L1111" s="2" t="s">
        <v>1144</v>
      </c>
      <c r="M1111" s="2" t="s">
        <v>32</v>
      </c>
      <c r="N1111" s="2" t="s">
        <v>453</v>
      </c>
      <c r="O1111" s="15" t="s">
        <v>61</v>
      </c>
      <c r="P1111" s="36" t="s">
        <v>40</v>
      </c>
      <c r="Q1111" s="2" t="s">
        <v>41</v>
      </c>
      <c r="R1111" s="2">
        <v>1</v>
      </c>
      <c r="S1111" s="9">
        <v>0</v>
      </c>
      <c r="T1111" s="9">
        <f>R1111*S1111</f>
        <v>0</v>
      </c>
      <c r="U1111" s="9">
        <f>T1111*1.12</f>
        <v>0</v>
      </c>
      <c r="V1111" s="2" t="s">
        <v>42</v>
      </c>
      <c r="W1111" s="2">
        <v>2014</v>
      </c>
      <c r="X1111" s="2"/>
    </row>
    <row r="1112" spans="1:24" ht="51.75" customHeight="1" outlineLevel="1" x14ac:dyDescent="0.25">
      <c r="A1112" s="2" t="s">
        <v>10547</v>
      </c>
      <c r="B1112" s="3" t="s">
        <v>27</v>
      </c>
      <c r="C1112" s="43" t="s">
        <v>2959</v>
      </c>
      <c r="D1112" s="10" t="s">
        <v>9812</v>
      </c>
      <c r="E1112" s="10" t="s">
        <v>9813</v>
      </c>
      <c r="F1112" s="43" t="s">
        <v>2965</v>
      </c>
      <c r="G1112" s="2" t="s">
        <v>29</v>
      </c>
      <c r="H1112" s="4">
        <v>0</v>
      </c>
      <c r="I1112" s="2">
        <v>710000000</v>
      </c>
      <c r="J1112" s="2" t="s">
        <v>11537</v>
      </c>
      <c r="K1112" s="44" t="s">
        <v>3765</v>
      </c>
      <c r="L1112" s="2" t="s">
        <v>1144</v>
      </c>
      <c r="M1112" s="2" t="s">
        <v>32</v>
      </c>
      <c r="N1112" s="2" t="s">
        <v>453</v>
      </c>
      <c r="O1112" s="15" t="s">
        <v>61</v>
      </c>
      <c r="P1112" s="36" t="s">
        <v>40</v>
      </c>
      <c r="Q1112" s="2" t="s">
        <v>41</v>
      </c>
      <c r="R1112" s="2">
        <v>1</v>
      </c>
      <c r="S1112" s="9">
        <v>0</v>
      </c>
      <c r="T1112" s="9">
        <v>0</v>
      </c>
      <c r="U1112" s="9">
        <f>T1112*1.12</f>
        <v>0</v>
      </c>
      <c r="V1112" s="2" t="s">
        <v>42</v>
      </c>
      <c r="W1112" s="2">
        <v>2014</v>
      </c>
      <c r="X1112" s="2" t="s">
        <v>10431</v>
      </c>
    </row>
    <row r="1113" spans="1:24" ht="51" customHeight="1" outlineLevel="1" x14ac:dyDescent="0.25">
      <c r="A1113" s="2" t="s">
        <v>11765</v>
      </c>
      <c r="B1113" s="3" t="s">
        <v>27</v>
      </c>
      <c r="C1113" s="43" t="s">
        <v>2959</v>
      </c>
      <c r="D1113" s="10" t="s">
        <v>9812</v>
      </c>
      <c r="E1113" s="10" t="s">
        <v>9813</v>
      </c>
      <c r="F1113" s="43" t="s">
        <v>2965</v>
      </c>
      <c r="G1113" s="2" t="s">
        <v>29</v>
      </c>
      <c r="H1113" s="4">
        <v>0</v>
      </c>
      <c r="I1113" s="2">
        <v>710000000</v>
      </c>
      <c r="J1113" s="2" t="s">
        <v>11537</v>
      </c>
      <c r="K1113" s="44" t="s">
        <v>6017</v>
      </c>
      <c r="L1113" s="2" t="s">
        <v>1144</v>
      </c>
      <c r="M1113" s="2" t="s">
        <v>32</v>
      </c>
      <c r="N1113" s="2" t="s">
        <v>10994</v>
      </c>
      <c r="O1113" s="15" t="s">
        <v>3810</v>
      </c>
      <c r="P1113" s="36" t="s">
        <v>40</v>
      </c>
      <c r="Q1113" s="2" t="s">
        <v>41</v>
      </c>
      <c r="R1113" s="2">
        <v>1</v>
      </c>
      <c r="S1113" s="9">
        <v>620</v>
      </c>
      <c r="T1113" s="9">
        <v>620</v>
      </c>
      <c r="U1113" s="9">
        <v>694.40000000000009</v>
      </c>
      <c r="V1113" s="2" t="s">
        <v>42</v>
      </c>
      <c r="W1113" s="2">
        <v>2014</v>
      </c>
      <c r="X1113" s="2" t="s">
        <v>11075</v>
      </c>
    </row>
    <row r="1114" spans="1:24" ht="51" customHeight="1" outlineLevel="1" x14ac:dyDescent="0.25">
      <c r="A1114" s="2" t="s">
        <v>3499</v>
      </c>
      <c r="B1114" s="3" t="s">
        <v>27</v>
      </c>
      <c r="C1114" s="2" t="s">
        <v>2959</v>
      </c>
      <c r="D1114" s="10" t="s">
        <v>9812</v>
      </c>
      <c r="E1114" s="10" t="s">
        <v>9813</v>
      </c>
      <c r="F1114" s="43" t="s">
        <v>2966</v>
      </c>
      <c r="G1114" s="2" t="s">
        <v>29</v>
      </c>
      <c r="H1114" s="4">
        <v>0</v>
      </c>
      <c r="I1114" s="2">
        <v>710000000</v>
      </c>
      <c r="J1114" s="2" t="s">
        <v>11537</v>
      </c>
      <c r="K1114" s="44" t="s">
        <v>6189</v>
      </c>
      <c r="L1114" s="2" t="s">
        <v>1144</v>
      </c>
      <c r="M1114" s="2" t="s">
        <v>32</v>
      </c>
      <c r="N1114" s="2" t="s">
        <v>453</v>
      </c>
      <c r="O1114" s="15" t="s">
        <v>61</v>
      </c>
      <c r="P1114" s="36" t="s">
        <v>40</v>
      </c>
      <c r="Q1114" s="2" t="s">
        <v>41</v>
      </c>
      <c r="R1114" s="2">
        <v>1</v>
      </c>
      <c r="S1114" s="9">
        <v>0</v>
      </c>
      <c r="T1114" s="9">
        <f t="shared" ref="T1114:T1119" si="66">R1114*S1114</f>
        <v>0</v>
      </c>
      <c r="U1114" s="9">
        <f t="shared" ref="U1114:U1120" si="67">T1114*1.12</f>
        <v>0</v>
      </c>
      <c r="V1114" s="2" t="s">
        <v>42</v>
      </c>
      <c r="W1114" s="2">
        <v>2014</v>
      </c>
      <c r="X1114" s="2" t="s">
        <v>10152</v>
      </c>
    </row>
    <row r="1115" spans="1:24" ht="51" customHeight="1" outlineLevel="1" x14ac:dyDescent="0.25">
      <c r="A1115" s="2" t="s">
        <v>3500</v>
      </c>
      <c r="B1115" s="3" t="s">
        <v>27</v>
      </c>
      <c r="C1115" s="2" t="s">
        <v>2959</v>
      </c>
      <c r="D1115" s="10" t="s">
        <v>9812</v>
      </c>
      <c r="E1115" s="10" t="s">
        <v>9813</v>
      </c>
      <c r="F1115" s="43" t="s">
        <v>2967</v>
      </c>
      <c r="G1115" s="2" t="s">
        <v>29</v>
      </c>
      <c r="H1115" s="4">
        <v>0</v>
      </c>
      <c r="I1115" s="2">
        <v>710000000</v>
      </c>
      <c r="J1115" s="2" t="s">
        <v>11537</v>
      </c>
      <c r="K1115" s="44" t="s">
        <v>6189</v>
      </c>
      <c r="L1115" s="2" t="s">
        <v>1144</v>
      </c>
      <c r="M1115" s="2" t="s">
        <v>32</v>
      </c>
      <c r="N1115" s="2" t="s">
        <v>453</v>
      </c>
      <c r="O1115" s="15" t="s">
        <v>61</v>
      </c>
      <c r="P1115" s="36" t="s">
        <v>40</v>
      </c>
      <c r="Q1115" s="2" t="s">
        <v>41</v>
      </c>
      <c r="R1115" s="2">
        <v>1</v>
      </c>
      <c r="S1115" s="9">
        <v>0</v>
      </c>
      <c r="T1115" s="9">
        <f t="shared" si="66"/>
        <v>0</v>
      </c>
      <c r="U1115" s="9">
        <f t="shared" si="67"/>
        <v>0</v>
      </c>
      <c r="V1115" s="2" t="s">
        <v>42</v>
      </c>
      <c r="W1115" s="2">
        <v>2014</v>
      </c>
      <c r="X1115" s="2" t="s">
        <v>10152</v>
      </c>
    </row>
    <row r="1116" spans="1:24" ht="51" customHeight="1" outlineLevel="1" x14ac:dyDescent="0.25">
      <c r="A1116" s="2" t="s">
        <v>3501</v>
      </c>
      <c r="B1116" s="3" t="s">
        <v>27</v>
      </c>
      <c r="C1116" s="2" t="s">
        <v>2959</v>
      </c>
      <c r="D1116" s="10" t="s">
        <v>9812</v>
      </c>
      <c r="E1116" s="10" t="s">
        <v>9813</v>
      </c>
      <c r="F1116" s="43" t="s">
        <v>2968</v>
      </c>
      <c r="G1116" s="2" t="s">
        <v>29</v>
      </c>
      <c r="H1116" s="4">
        <v>0</v>
      </c>
      <c r="I1116" s="2">
        <v>710000000</v>
      </c>
      <c r="J1116" s="2" t="s">
        <v>11537</v>
      </c>
      <c r="K1116" s="44" t="s">
        <v>6189</v>
      </c>
      <c r="L1116" s="2" t="s">
        <v>1144</v>
      </c>
      <c r="M1116" s="2" t="s">
        <v>32</v>
      </c>
      <c r="N1116" s="2" t="s">
        <v>453</v>
      </c>
      <c r="O1116" s="15" t="s">
        <v>61</v>
      </c>
      <c r="P1116" s="36" t="s">
        <v>40</v>
      </c>
      <c r="Q1116" s="2" t="s">
        <v>41</v>
      </c>
      <c r="R1116" s="2">
        <v>1</v>
      </c>
      <c r="S1116" s="9">
        <v>0</v>
      </c>
      <c r="T1116" s="9">
        <f t="shared" si="66"/>
        <v>0</v>
      </c>
      <c r="U1116" s="9">
        <f t="shared" si="67"/>
        <v>0</v>
      </c>
      <c r="V1116" s="2" t="s">
        <v>42</v>
      </c>
      <c r="W1116" s="2">
        <v>2014</v>
      </c>
      <c r="X1116" s="2" t="s">
        <v>10152</v>
      </c>
    </row>
    <row r="1117" spans="1:24" ht="51" customHeight="1" outlineLevel="1" x14ac:dyDescent="0.25">
      <c r="A1117" s="2" t="s">
        <v>3502</v>
      </c>
      <c r="B1117" s="3" t="s">
        <v>27</v>
      </c>
      <c r="C1117" s="2" t="s">
        <v>2959</v>
      </c>
      <c r="D1117" s="10" t="s">
        <v>9812</v>
      </c>
      <c r="E1117" s="10" t="s">
        <v>9813</v>
      </c>
      <c r="F1117" s="43" t="s">
        <v>2969</v>
      </c>
      <c r="G1117" s="2" t="s">
        <v>29</v>
      </c>
      <c r="H1117" s="4">
        <v>0</v>
      </c>
      <c r="I1117" s="2">
        <v>710000000</v>
      </c>
      <c r="J1117" s="2" t="s">
        <v>11537</v>
      </c>
      <c r="K1117" s="44" t="s">
        <v>6189</v>
      </c>
      <c r="L1117" s="2" t="s">
        <v>1144</v>
      </c>
      <c r="M1117" s="2" t="s">
        <v>32</v>
      </c>
      <c r="N1117" s="2" t="s">
        <v>453</v>
      </c>
      <c r="O1117" s="15" t="s">
        <v>61</v>
      </c>
      <c r="P1117" s="36" t="s">
        <v>40</v>
      </c>
      <c r="Q1117" s="2" t="s">
        <v>41</v>
      </c>
      <c r="R1117" s="2">
        <v>1</v>
      </c>
      <c r="S1117" s="9">
        <v>0</v>
      </c>
      <c r="T1117" s="9">
        <f t="shared" si="66"/>
        <v>0</v>
      </c>
      <c r="U1117" s="9">
        <f t="shared" si="67"/>
        <v>0</v>
      </c>
      <c r="V1117" s="2" t="s">
        <v>42</v>
      </c>
      <c r="W1117" s="2">
        <v>2014</v>
      </c>
      <c r="X1117" s="2" t="s">
        <v>10152</v>
      </c>
    </row>
    <row r="1118" spans="1:24" ht="51" customHeight="1" outlineLevel="1" x14ac:dyDescent="0.25">
      <c r="A1118" s="2" t="s">
        <v>3503</v>
      </c>
      <c r="B1118" s="3" t="s">
        <v>27</v>
      </c>
      <c r="C1118" s="2" t="s">
        <v>2959</v>
      </c>
      <c r="D1118" s="10" t="s">
        <v>9812</v>
      </c>
      <c r="E1118" s="10" t="s">
        <v>9813</v>
      </c>
      <c r="F1118" s="43" t="s">
        <v>2970</v>
      </c>
      <c r="G1118" s="2" t="s">
        <v>29</v>
      </c>
      <c r="H1118" s="4">
        <v>0</v>
      </c>
      <c r="I1118" s="2">
        <v>710000000</v>
      </c>
      <c r="J1118" s="2" t="s">
        <v>11537</v>
      </c>
      <c r="K1118" s="44" t="s">
        <v>6189</v>
      </c>
      <c r="L1118" s="2" t="s">
        <v>1144</v>
      </c>
      <c r="M1118" s="2" t="s">
        <v>32</v>
      </c>
      <c r="N1118" s="2" t="s">
        <v>453</v>
      </c>
      <c r="O1118" s="15" t="s">
        <v>61</v>
      </c>
      <c r="P1118" s="36" t="s">
        <v>40</v>
      </c>
      <c r="Q1118" s="2" t="s">
        <v>41</v>
      </c>
      <c r="R1118" s="2">
        <v>1</v>
      </c>
      <c r="S1118" s="9">
        <v>0</v>
      </c>
      <c r="T1118" s="9">
        <f t="shared" si="66"/>
        <v>0</v>
      </c>
      <c r="U1118" s="9">
        <f t="shared" si="67"/>
        <v>0</v>
      </c>
      <c r="V1118" s="2" t="s">
        <v>42</v>
      </c>
      <c r="W1118" s="2">
        <v>2014</v>
      </c>
      <c r="X1118" s="2" t="s">
        <v>10152</v>
      </c>
    </row>
    <row r="1119" spans="1:24" ht="51" customHeight="1" outlineLevel="1" x14ac:dyDescent="0.25">
      <c r="A1119" s="2" t="s">
        <v>3504</v>
      </c>
      <c r="B1119" s="3" t="s">
        <v>27</v>
      </c>
      <c r="C1119" s="43" t="s">
        <v>2971</v>
      </c>
      <c r="D1119" s="10" t="s">
        <v>7799</v>
      </c>
      <c r="E1119" s="10" t="s">
        <v>7800</v>
      </c>
      <c r="F1119" s="43" t="s">
        <v>2972</v>
      </c>
      <c r="G1119" s="2" t="s">
        <v>29</v>
      </c>
      <c r="H1119" s="4">
        <v>0</v>
      </c>
      <c r="I1119" s="2">
        <v>710000000</v>
      </c>
      <c r="J1119" s="2" t="s">
        <v>11537</v>
      </c>
      <c r="K1119" s="44" t="s">
        <v>6189</v>
      </c>
      <c r="L1119" s="2" t="s">
        <v>1144</v>
      </c>
      <c r="M1119" s="2" t="s">
        <v>32</v>
      </c>
      <c r="N1119" s="2" t="s">
        <v>453</v>
      </c>
      <c r="O1119" s="15" t="s">
        <v>61</v>
      </c>
      <c r="P1119" s="36" t="s">
        <v>40</v>
      </c>
      <c r="Q1119" s="2" t="s">
        <v>41</v>
      </c>
      <c r="R1119" s="2">
        <v>1</v>
      </c>
      <c r="S1119" s="9">
        <v>0</v>
      </c>
      <c r="T1119" s="9">
        <f t="shared" si="66"/>
        <v>0</v>
      </c>
      <c r="U1119" s="9">
        <f t="shared" si="67"/>
        <v>0</v>
      </c>
      <c r="V1119" s="2" t="s">
        <v>42</v>
      </c>
      <c r="W1119" s="2">
        <v>2014</v>
      </c>
      <c r="X1119" s="2"/>
    </row>
    <row r="1120" spans="1:24" ht="51" customHeight="1" outlineLevel="1" x14ac:dyDescent="0.25">
      <c r="A1120" s="2" t="s">
        <v>10548</v>
      </c>
      <c r="B1120" s="3" t="s">
        <v>27</v>
      </c>
      <c r="C1120" s="43" t="s">
        <v>2971</v>
      </c>
      <c r="D1120" s="10" t="s">
        <v>7799</v>
      </c>
      <c r="E1120" s="10" t="s">
        <v>7800</v>
      </c>
      <c r="F1120" s="43" t="s">
        <v>2972</v>
      </c>
      <c r="G1120" s="2" t="s">
        <v>29</v>
      </c>
      <c r="H1120" s="4">
        <v>0</v>
      </c>
      <c r="I1120" s="2">
        <v>710000000</v>
      </c>
      <c r="J1120" s="2" t="s">
        <v>11537</v>
      </c>
      <c r="K1120" s="44" t="s">
        <v>10549</v>
      </c>
      <c r="L1120" s="2" t="s">
        <v>1144</v>
      </c>
      <c r="M1120" s="2" t="s">
        <v>32</v>
      </c>
      <c r="N1120" s="2" t="s">
        <v>453</v>
      </c>
      <c r="O1120" s="15" t="s">
        <v>61</v>
      </c>
      <c r="P1120" s="36" t="s">
        <v>40</v>
      </c>
      <c r="Q1120" s="2" t="s">
        <v>41</v>
      </c>
      <c r="R1120" s="2">
        <v>1</v>
      </c>
      <c r="S1120" s="9">
        <v>0</v>
      </c>
      <c r="T1120" s="9">
        <v>0</v>
      </c>
      <c r="U1120" s="9">
        <f t="shared" si="67"/>
        <v>0</v>
      </c>
      <c r="V1120" s="2" t="s">
        <v>42</v>
      </c>
      <c r="W1120" s="2">
        <v>2014</v>
      </c>
      <c r="X1120" s="2" t="s">
        <v>10431</v>
      </c>
    </row>
    <row r="1121" spans="1:24" ht="51" customHeight="1" outlineLevel="1" x14ac:dyDescent="0.25">
      <c r="A1121" s="2" t="s">
        <v>11766</v>
      </c>
      <c r="B1121" s="3" t="s">
        <v>27</v>
      </c>
      <c r="C1121" s="43" t="s">
        <v>2971</v>
      </c>
      <c r="D1121" s="10" t="s">
        <v>7799</v>
      </c>
      <c r="E1121" s="10" t="s">
        <v>7800</v>
      </c>
      <c r="F1121" s="43" t="s">
        <v>2972</v>
      </c>
      <c r="G1121" s="2" t="s">
        <v>29</v>
      </c>
      <c r="H1121" s="4">
        <v>0</v>
      </c>
      <c r="I1121" s="2">
        <v>710000000</v>
      </c>
      <c r="J1121" s="2" t="s">
        <v>11537</v>
      </c>
      <c r="K1121" s="44" t="s">
        <v>6017</v>
      </c>
      <c r="L1121" s="2" t="s">
        <v>1144</v>
      </c>
      <c r="M1121" s="2" t="s">
        <v>32</v>
      </c>
      <c r="N1121" s="2" t="s">
        <v>10994</v>
      </c>
      <c r="O1121" s="15" t="s">
        <v>3810</v>
      </c>
      <c r="P1121" s="36" t="s">
        <v>40</v>
      </c>
      <c r="Q1121" s="2" t="s">
        <v>41</v>
      </c>
      <c r="R1121" s="2">
        <v>1</v>
      </c>
      <c r="S1121" s="9">
        <v>8850</v>
      </c>
      <c r="T1121" s="9">
        <v>8850</v>
      </c>
      <c r="U1121" s="9">
        <v>9912.0000000000018</v>
      </c>
      <c r="V1121" s="2" t="s">
        <v>42</v>
      </c>
      <c r="W1121" s="2">
        <v>2014</v>
      </c>
      <c r="X1121" s="2" t="s">
        <v>11075</v>
      </c>
    </row>
    <row r="1122" spans="1:24" ht="51" customHeight="1" outlineLevel="1" x14ac:dyDescent="0.25">
      <c r="A1122" s="2" t="s">
        <v>3505</v>
      </c>
      <c r="B1122" s="3" t="s">
        <v>27</v>
      </c>
      <c r="C1122" s="2" t="s">
        <v>2971</v>
      </c>
      <c r="D1122" s="10" t="s">
        <v>7799</v>
      </c>
      <c r="E1122" s="10" t="s">
        <v>7800</v>
      </c>
      <c r="F1122" s="43" t="s">
        <v>2973</v>
      </c>
      <c r="G1122" s="2" t="s">
        <v>29</v>
      </c>
      <c r="H1122" s="4">
        <v>0</v>
      </c>
      <c r="I1122" s="2">
        <v>710000000</v>
      </c>
      <c r="J1122" s="2" t="s">
        <v>11537</v>
      </c>
      <c r="K1122" s="44" t="s">
        <v>6189</v>
      </c>
      <c r="L1122" s="2" t="s">
        <v>1144</v>
      </c>
      <c r="M1122" s="2" t="s">
        <v>32</v>
      </c>
      <c r="N1122" s="2" t="s">
        <v>453</v>
      </c>
      <c r="O1122" s="15" t="s">
        <v>61</v>
      </c>
      <c r="P1122" s="36" t="s">
        <v>40</v>
      </c>
      <c r="Q1122" s="2" t="s">
        <v>41</v>
      </c>
      <c r="R1122" s="2">
        <v>2</v>
      </c>
      <c r="S1122" s="9">
        <v>0</v>
      </c>
      <c r="T1122" s="9">
        <f>R1122*S1122</f>
        <v>0</v>
      </c>
      <c r="U1122" s="9">
        <f>T1122*1.12</f>
        <v>0</v>
      </c>
      <c r="V1122" s="2" t="s">
        <v>42</v>
      </c>
      <c r="W1122" s="2">
        <v>2014</v>
      </c>
      <c r="X1122" s="2" t="s">
        <v>10152</v>
      </c>
    </row>
    <row r="1123" spans="1:24" ht="51" customHeight="1" outlineLevel="1" x14ac:dyDescent="0.25">
      <c r="A1123" s="2" t="s">
        <v>3506</v>
      </c>
      <c r="B1123" s="3" t="s">
        <v>27</v>
      </c>
      <c r="C1123" s="43" t="s">
        <v>2974</v>
      </c>
      <c r="D1123" s="10" t="s">
        <v>9814</v>
      </c>
      <c r="E1123" s="10" t="s">
        <v>9815</v>
      </c>
      <c r="F1123" s="43" t="s">
        <v>2975</v>
      </c>
      <c r="G1123" s="2" t="s">
        <v>29</v>
      </c>
      <c r="H1123" s="4">
        <v>0</v>
      </c>
      <c r="I1123" s="2">
        <v>710000000</v>
      </c>
      <c r="J1123" s="2" t="s">
        <v>11537</v>
      </c>
      <c r="K1123" s="44" t="s">
        <v>6189</v>
      </c>
      <c r="L1123" s="2" t="s">
        <v>1144</v>
      </c>
      <c r="M1123" s="2" t="s">
        <v>32</v>
      </c>
      <c r="N1123" s="2" t="s">
        <v>453</v>
      </c>
      <c r="O1123" s="15" t="s">
        <v>61</v>
      </c>
      <c r="P1123" s="36" t="s">
        <v>40</v>
      </c>
      <c r="Q1123" s="2" t="s">
        <v>41</v>
      </c>
      <c r="R1123" s="2">
        <v>20</v>
      </c>
      <c r="S1123" s="9">
        <v>0</v>
      </c>
      <c r="T1123" s="9">
        <f>R1123*S1123</f>
        <v>0</v>
      </c>
      <c r="U1123" s="9">
        <f>T1123*1.12</f>
        <v>0</v>
      </c>
      <c r="V1123" s="2" t="s">
        <v>42</v>
      </c>
      <c r="W1123" s="2">
        <v>2014</v>
      </c>
      <c r="X1123" s="2"/>
    </row>
    <row r="1124" spans="1:24" ht="51" customHeight="1" outlineLevel="1" x14ac:dyDescent="0.25">
      <c r="A1124" s="2" t="s">
        <v>10550</v>
      </c>
      <c r="B1124" s="3" t="s">
        <v>27</v>
      </c>
      <c r="C1124" s="43" t="s">
        <v>2974</v>
      </c>
      <c r="D1124" s="10" t="s">
        <v>9814</v>
      </c>
      <c r="E1124" s="10" t="s">
        <v>9815</v>
      </c>
      <c r="F1124" s="43" t="s">
        <v>2975</v>
      </c>
      <c r="G1124" s="2" t="s">
        <v>29</v>
      </c>
      <c r="H1124" s="4">
        <v>0</v>
      </c>
      <c r="I1124" s="2">
        <v>710000000</v>
      </c>
      <c r="J1124" s="2" t="s">
        <v>11537</v>
      </c>
      <c r="K1124" s="44" t="s">
        <v>3765</v>
      </c>
      <c r="L1124" s="2" t="s">
        <v>1144</v>
      </c>
      <c r="M1124" s="2" t="s">
        <v>32</v>
      </c>
      <c r="N1124" s="2" t="s">
        <v>453</v>
      </c>
      <c r="O1124" s="15" t="s">
        <v>61</v>
      </c>
      <c r="P1124" s="36" t="s">
        <v>40</v>
      </c>
      <c r="Q1124" s="2" t="s">
        <v>41</v>
      </c>
      <c r="R1124" s="2">
        <v>20</v>
      </c>
      <c r="S1124" s="9">
        <v>0</v>
      </c>
      <c r="T1124" s="9">
        <v>0</v>
      </c>
      <c r="U1124" s="9">
        <f>T1124*1.12</f>
        <v>0</v>
      </c>
      <c r="V1124" s="2" t="s">
        <v>42</v>
      </c>
      <c r="W1124" s="2">
        <v>2014</v>
      </c>
      <c r="X1124" s="2" t="s">
        <v>10431</v>
      </c>
    </row>
    <row r="1125" spans="1:24" ht="51" customHeight="1" outlineLevel="1" x14ac:dyDescent="0.25">
      <c r="A1125" s="2" t="s">
        <v>11767</v>
      </c>
      <c r="B1125" s="3" t="s">
        <v>27</v>
      </c>
      <c r="C1125" s="43" t="s">
        <v>2974</v>
      </c>
      <c r="D1125" s="10" t="s">
        <v>9814</v>
      </c>
      <c r="E1125" s="10" t="s">
        <v>9815</v>
      </c>
      <c r="F1125" s="43" t="s">
        <v>2975</v>
      </c>
      <c r="G1125" s="2" t="s">
        <v>29</v>
      </c>
      <c r="H1125" s="4">
        <v>0</v>
      </c>
      <c r="I1125" s="2">
        <v>710000000</v>
      </c>
      <c r="J1125" s="2" t="s">
        <v>11537</v>
      </c>
      <c r="K1125" s="44" t="s">
        <v>6017</v>
      </c>
      <c r="L1125" s="2" t="s">
        <v>1144</v>
      </c>
      <c r="M1125" s="2" t="s">
        <v>32</v>
      </c>
      <c r="N1125" s="2" t="s">
        <v>10994</v>
      </c>
      <c r="O1125" s="15" t="s">
        <v>3810</v>
      </c>
      <c r="P1125" s="36" t="s">
        <v>40</v>
      </c>
      <c r="Q1125" s="2" t="s">
        <v>41</v>
      </c>
      <c r="R1125" s="2">
        <v>20</v>
      </c>
      <c r="S1125" s="9">
        <v>440</v>
      </c>
      <c r="T1125" s="9">
        <v>8800</v>
      </c>
      <c r="U1125" s="9">
        <v>9856.0000000000018</v>
      </c>
      <c r="V1125" s="2" t="s">
        <v>42</v>
      </c>
      <c r="W1125" s="2">
        <v>2014</v>
      </c>
      <c r="X1125" s="2" t="s">
        <v>11075</v>
      </c>
    </row>
    <row r="1126" spans="1:24" ht="51" customHeight="1" outlineLevel="1" x14ac:dyDescent="0.25">
      <c r="A1126" s="2" t="s">
        <v>3507</v>
      </c>
      <c r="B1126" s="3" t="s">
        <v>27</v>
      </c>
      <c r="C1126" s="43" t="s">
        <v>2976</v>
      </c>
      <c r="D1126" s="10" t="s">
        <v>9814</v>
      </c>
      <c r="E1126" s="10" t="s">
        <v>9816</v>
      </c>
      <c r="F1126" s="43" t="s">
        <v>2977</v>
      </c>
      <c r="G1126" s="2" t="s">
        <v>29</v>
      </c>
      <c r="H1126" s="4">
        <v>0</v>
      </c>
      <c r="I1126" s="2">
        <v>710000000</v>
      </c>
      <c r="J1126" s="2" t="s">
        <v>11537</v>
      </c>
      <c r="K1126" s="44" t="s">
        <v>6189</v>
      </c>
      <c r="L1126" s="2" t="s">
        <v>1144</v>
      </c>
      <c r="M1126" s="2" t="s">
        <v>32</v>
      </c>
      <c r="N1126" s="2" t="s">
        <v>453</v>
      </c>
      <c r="O1126" s="15" t="s">
        <v>61</v>
      </c>
      <c r="P1126" s="36" t="s">
        <v>40</v>
      </c>
      <c r="Q1126" s="2" t="s">
        <v>41</v>
      </c>
      <c r="R1126" s="2">
        <v>10</v>
      </c>
      <c r="S1126" s="9">
        <v>0</v>
      </c>
      <c r="T1126" s="9">
        <f>R1126*S1126</f>
        <v>0</v>
      </c>
      <c r="U1126" s="9">
        <f>T1126*1.12</f>
        <v>0</v>
      </c>
      <c r="V1126" s="2" t="s">
        <v>42</v>
      </c>
      <c r="W1126" s="2">
        <v>2014</v>
      </c>
      <c r="X1126" s="2"/>
    </row>
    <row r="1127" spans="1:24" ht="51" customHeight="1" outlineLevel="1" x14ac:dyDescent="0.25">
      <c r="A1127" s="2" t="s">
        <v>10551</v>
      </c>
      <c r="B1127" s="3" t="s">
        <v>27</v>
      </c>
      <c r="C1127" s="43" t="s">
        <v>2976</v>
      </c>
      <c r="D1127" s="10" t="s">
        <v>9814</v>
      </c>
      <c r="E1127" s="10" t="s">
        <v>9816</v>
      </c>
      <c r="F1127" s="43" t="s">
        <v>2977</v>
      </c>
      <c r="G1127" s="2" t="s">
        <v>29</v>
      </c>
      <c r="H1127" s="4">
        <v>0</v>
      </c>
      <c r="I1127" s="2">
        <v>710000000</v>
      </c>
      <c r="J1127" s="2" t="s">
        <v>11537</v>
      </c>
      <c r="K1127" s="44" t="s">
        <v>3765</v>
      </c>
      <c r="L1127" s="2" t="s">
        <v>1144</v>
      </c>
      <c r="M1127" s="2" t="s">
        <v>32</v>
      </c>
      <c r="N1127" s="2" t="s">
        <v>453</v>
      </c>
      <c r="O1127" s="15" t="s">
        <v>61</v>
      </c>
      <c r="P1127" s="36" t="s">
        <v>40</v>
      </c>
      <c r="Q1127" s="2" t="s">
        <v>41</v>
      </c>
      <c r="R1127" s="2">
        <v>10</v>
      </c>
      <c r="S1127" s="9">
        <v>0</v>
      </c>
      <c r="T1127" s="9">
        <v>0</v>
      </c>
      <c r="U1127" s="9">
        <f>T1127*1.12</f>
        <v>0</v>
      </c>
      <c r="V1127" s="2" t="s">
        <v>42</v>
      </c>
      <c r="W1127" s="2">
        <v>2014</v>
      </c>
      <c r="X1127" s="2" t="s">
        <v>10431</v>
      </c>
    </row>
    <row r="1128" spans="1:24" ht="51" customHeight="1" outlineLevel="1" x14ac:dyDescent="0.25">
      <c r="A1128" s="2" t="s">
        <v>11768</v>
      </c>
      <c r="B1128" s="3" t="s">
        <v>27</v>
      </c>
      <c r="C1128" s="43" t="s">
        <v>2976</v>
      </c>
      <c r="D1128" s="10" t="s">
        <v>9814</v>
      </c>
      <c r="E1128" s="10" t="s">
        <v>9816</v>
      </c>
      <c r="F1128" s="43" t="s">
        <v>2977</v>
      </c>
      <c r="G1128" s="2" t="s">
        <v>29</v>
      </c>
      <c r="H1128" s="4">
        <v>0</v>
      </c>
      <c r="I1128" s="2">
        <v>710000000</v>
      </c>
      <c r="J1128" s="2" t="s">
        <v>11537</v>
      </c>
      <c r="K1128" s="44" t="s">
        <v>6017</v>
      </c>
      <c r="L1128" s="2" t="s">
        <v>1144</v>
      </c>
      <c r="M1128" s="2" t="s">
        <v>32</v>
      </c>
      <c r="N1128" s="2" t="s">
        <v>10994</v>
      </c>
      <c r="O1128" s="15" t="s">
        <v>3810</v>
      </c>
      <c r="P1128" s="36" t="s">
        <v>40</v>
      </c>
      <c r="Q1128" s="2" t="s">
        <v>41</v>
      </c>
      <c r="R1128" s="2">
        <v>10</v>
      </c>
      <c r="S1128" s="9">
        <v>650</v>
      </c>
      <c r="T1128" s="9">
        <v>6500</v>
      </c>
      <c r="U1128" s="9">
        <v>7280.0000000000009</v>
      </c>
      <c r="V1128" s="2" t="s">
        <v>42</v>
      </c>
      <c r="W1128" s="2">
        <v>2014</v>
      </c>
      <c r="X1128" s="2" t="s">
        <v>11075</v>
      </c>
    </row>
    <row r="1129" spans="1:24" ht="51" customHeight="1" outlineLevel="1" x14ac:dyDescent="0.25">
      <c r="A1129" s="2" t="s">
        <v>3508</v>
      </c>
      <c r="B1129" s="3" t="s">
        <v>27</v>
      </c>
      <c r="C1129" s="43" t="s">
        <v>2978</v>
      </c>
      <c r="D1129" s="10" t="s">
        <v>9814</v>
      </c>
      <c r="E1129" s="10" t="s">
        <v>11770</v>
      </c>
      <c r="F1129" s="43" t="s">
        <v>2979</v>
      </c>
      <c r="G1129" s="2" t="s">
        <v>29</v>
      </c>
      <c r="H1129" s="4">
        <v>0</v>
      </c>
      <c r="I1129" s="2">
        <v>710000000</v>
      </c>
      <c r="J1129" s="2" t="s">
        <v>11537</v>
      </c>
      <c r="K1129" s="44" t="s">
        <v>6189</v>
      </c>
      <c r="L1129" s="2" t="s">
        <v>1144</v>
      </c>
      <c r="M1129" s="2" t="s">
        <v>32</v>
      </c>
      <c r="N1129" s="2" t="s">
        <v>453</v>
      </c>
      <c r="O1129" s="15" t="s">
        <v>61</v>
      </c>
      <c r="P1129" s="36" t="s">
        <v>40</v>
      </c>
      <c r="Q1129" s="2" t="s">
        <v>41</v>
      </c>
      <c r="R1129" s="2">
        <v>5</v>
      </c>
      <c r="S1129" s="9">
        <v>0</v>
      </c>
      <c r="T1129" s="9">
        <f>R1129*S1129</f>
        <v>0</v>
      </c>
      <c r="U1129" s="9">
        <f>T1129*1.12</f>
        <v>0</v>
      </c>
      <c r="V1129" s="2" t="s">
        <v>42</v>
      </c>
      <c r="W1129" s="2">
        <v>2014</v>
      </c>
      <c r="X1129" s="2"/>
    </row>
    <row r="1130" spans="1:24" ht="51" customHeight="1" outlineLevel="1" x14ac:dyDescent="0.25">
      <c r="A1130" s="2" t="s">
        <v>10552</v>
      </c>
      <c r="B1130" s="3" t="s">
        <v>27</v>
      </c>
      <c r="C1130" s="43" t="s">
        <v>2978</v>
      </c>
      <c r="D1130" s="10" t="s">
        <v>9814</v>
      </c>
      <c r="E1130" s="10" t="s">
        <v>11770</v>
      </c>
      <c r="F1130" s="43" t="s">
        <v>2979</v>
      </c>
      <c r="G1130" s="2" t="s">
        <v>29</v>
      </c>
      <c r="H1130" s="4">
        <v>0</v>
      </c>
      <c r="I1130" s="2">
        <v>710000000</v>
      </c>
      <c r="J1130" s="2" t="s">
        <v>11537</v>
      </c>
      <c r="K1130" s="44" t="s">
        <v>3765</v>
      </c>
      <c r="L1130" s="2" t="s">
        <v>1144</v>
      </c>
      <c r="M1130" s="2" t="s">
        <v>32</v>
      </c>
      <c r="N1130" s="2" t="s">
        <v>453</v>
      </c>
      <c r="O1130" s="15" t="s">
        <v>61</v>
      </c>
      <c r="P1130" s="36" t="s">
        <v>40</v>
      </c>
      <c r="Q1130" s="2" t="s">
        <v>41</v>
      </c>
      <c r="R1130" s="2">
        <v>5</v>
      </c>
      <c r="S1130" s="9">
        <v>0</v>
      </c>
      <c r="T1130" s="9">
        <f>R1130*S1130</f>
        <v>0</v>
      </c>
      <c r="U1130" s="9">
        <f>T1130*1.12</f>
        <v>0</v>
      </c>
      <c r="V1130" s="2" t="s">
        <v>42</v>
      </c>
      <c r="W1130" s="2">
        <v>2014</v>
      </c>
      <c r="X1130" s="2" t="s">
        <v>10431</v>
      </c>
    </row>
    <row r="1131" spans="1:24" ht="51" customHeight="1" outlineLevel="1" x14ac:dyDescent="0.25">
      <c r="A1131" s="2" t="s">
        <v>11769</v>
      </c>
      <c r="B1131" s="3" t="s">
        <v>27</v>
      </c>
      <c r="C1131" s="43" t="s">
        <v>2978</v>
      </c>
      <c r="D1131" s="10" t="s">
        <v>9814</v>
      </c>
      <c r="E1131" s="10" t="s">
        <v>11770</v>
      </c>
      <c r="F1131" s="43" t="s">
        <v>2979</v>
      </c>
      <c r="G1131" s="2" t="s">
        <v>29</v>
      </c>
      <c r="H1131" s="4">
        <v>0</v>
      </c>
      <c r="I1131" s="2">
        <v>710000000</v>
      </c>
      <c r="J1131" s="2" t="s">
        <v>11537</v>
      </c>
      <c r="K1131" s="44" t="s">
        <v>6017</v>
      </c>
      <c r="L1131" s="2" t="s">
        <v>1144</v>
      </c>
      <c r="M1131" s="2" t="s">
        <v>32</v>
      </c>
      <c r="N1131" s="2" t="s">
        <v>10994</v>
      </c>
      <c r="O1131" s="15" t="s">
        <v>3810</v>
      </c>
      <c r="P1131" s="36" t="s">
        <v>40</v>
      </c>
      <c r="Q1131" s="2" t="s">
        <v>41</v>
      </c>
      <c r="R1131" s="2">
        <v>5</v>
      </c>
      <c r="S1131" s="9">
        <v>530</v>
      </c>
      <c r="T1131" s="9">
        <v>2650</v>
      </c>
      <c r="U1131" s="9">
        <v>2968.0000000000005</v>
      </c>
      <c r="V1131" s="2" t="s">
        <v>42</v>
      </c>
      <c r="W1131" s="2">
        <v>2014</v>
      </c>
      <c r="X1131" s="2" t="s">
        <v>11771</v>
      </c>
    </row>
    <row r="1132" spans="1:24" ht="51" customHeight="1" outlineLevel="1" x14ac:dyDescent="0.25">
      <c r="A1132" s="2" t="s">
        <v>3509</v>
      </c>
      <c r="B1132" s="3" t="s">
        <v>27</v>
      </c>
      <c r="C1132" s="43" t="s">
        <v>2980</v>
      </c>
      <c r="D1132" s="10" t="s">
        <v>9814</v>
      </c>
      <c r="E1132" s="10" t="s">
        <v>9817</v>
      </c>
      <c r="F1132" s="43" t="s">
        <v>2981</v>
      </c>
      <c r="G1132" s="2" t="s">
        <v>29</v>
      </c>
      <c r="H1132" s="4">
        <v>0</v>
      </c>
      <c r="I1132" s="2">
        <v>710000000</v>
      </c>
      <c r="J1132" s="2" t="s">
        <v>11537</v>
      </c>
      <c r="K1132" s="44" t="s">
        <v>6189</v>
      </c>
      <c r="L1132" s="2" t="s">
        <v>1144</v>
      </c>
      <c r="M1132" s="2" t="s">
        <v>32</v>
      </c>
      <c r="N1132" s="2" t="s">
        <v>453</v>
      </c>
      <c r="O1132" s="15" t="s">
        <v>61</v>
      </c>
      <c r="P1132" s="36" t="s">
        <v>40</v>
      </c>
      <c r="Q1132" s="2" t="s">
        <v>41</v>
      </c>
      <c r="R1132" s="2">
        <v>5</v>
      </c>
      <c r="S1132" s="9">
        <v>0</v>
      </c>
      <c r="T1132" s="9">
        <f>R1132*S1132</f>
        <v>0</v>
      </c>
      <c r="U1132" s="9">
        <f>T1132*1.12</f>
        <v>0</v>
      </c>
      <c r="V1132" s="2" t="s">
        <v>42</v>
      </c>
      <c r="W1132" s="2">
        <v>2014</v>
      </c>
      <c r="X1132" s="2"/>
    </row>
    <row r="1133" spans="1:24" ht="51" customHeight="1" outlineLevel="1" x14ac:dyDescent="0.25">
      <c r="A1133" s="2" t="s">
        <v>10553</v>
      </c>
      <c r="B1133" s="3" t="s">
        <v>27</v>
      </c>
      <c r="C1133" s="43" t="s">
        <v>2980</v>
      </c>
      <c r="D1133" s="10" t="s">
        <v>9814</v>
      </c>
      <c r="E1133" s="10" t="s">
        <v>9817</v>
      </c>
      <c r="F1133" s="43" t="s">
        <v>2981</v>
      </c>
      <c r="G1133" s="2" t="s">
        <v>29</v>
      </c>
      <c r="H1133" s="4">
        <v>0</v>
      </c>
      <c r="I1133" s="2">
        <v>710000000</v>
      </c>
      <c r="J1133" s="2" t="s">
        <v>11537</v>
      </c>
      <c r="K1133" s="44" t="s">
        <v>3765</v>
      </c>
      <c r="L1133" s="2" t="s">
        <v>1144</v>
      </c>
      <c r="M1133" s="2" t="s">
        <v>32</v>
      </c>
      <c r="N1133" s="2" t="s">
        <v>453</v>
      </c>
      <c r="O1133" s="15" t="s">
        <v>61</v>
      </c>
      <c r="P1133" s="36" t="s">
        <v>40</v>
      </c>
      <c r="Q1133" s="2" t="s">
        <v>41</v>
      </c>
      <c r="R1133" s="2">
        <v>5</v>
      </c>
      <c r="S1133" s="9">
        <v>0</v>
      </c>
      <c r="T1133" s="9">
        <v>0</v>
      </c>
      <c r="U1133" s="9">
        <f>T1133*1.12</f>
        <v>0</v>
      </c>
      <c r="V1133" s="2" t="s">
        <v>42</v>
      </c>
      <c r="W1133" s="2">
        <v>2014</v>
      </c>
      <c r="X1133" s="2" t="s">
        <v>10431</v>
      </c>
    </row>
    <row r="1134" spans="1:24" ht="51" customHeight="1" outlineLevel="1" x14ac:dyDescent="0.25">
      <c r="A1134" s="2" t="s">
        <v>11772</v>
      </c>
      <c r="B1134" s="3" t="s">
        <v>27</v>
      </c>
      <c r="C1134" s="43" t="s">
        <v>2980</v>
      </c>
      <c r="D1134" s="10" t="s">
        <v>9814</v>
      </c>
      <c r="E1134" s="10" t="s">
        <v>9817</v>
      </c>
      <c r="F1134" s="43" t="s">
        <v>2981</v>
      </c>
      <c r="G1134" s="2" t="s">
        <v>29</v>
      </c>
      <c r="H1134" s="4">
        <v>0</v>
      </c>
      <c r="I1134" s="2">
        <v>710000000</v>
      </c>
      <c r="J1134" s="2" t="s">
        <v>11537</v>
      </c>
      <c r="K1134" s="44" t="s">
        <v>6017</v>
      </c>
      <c r="L1134" s="2" t="s">
        <v>1144</v>
      </c>
      <c r="M1134" s="2" t="s">
        <v>32</v>
      </c>
      <c r="N1134" s="2" t="s">
        <v>10994</v>
      </c>
      <c r="O1134" s="15" t="s">
        <v>3810</v>
      </c>
      <c r="P1134" s="36" t="s">
        <v>40</v>
      </c>
      <c r="Q1134" s="2" t="s">
        <v>41</v>
      </c>
      <c r="R1134" s="2">
        <v>5</v>
      </c>
      <c r="S1134" s="9">
        <v>610</v>
      </c>
      <c r="T1134" s="9">
        <v>3050</v>
      </c>
      <c r="U1134" s="9">
        <v>3416.0000000000005</v>
      </c>
      <c r="V1134" s="2" t="s">
        <v>42</v>
      </c>
      <c r="W1134" s="2">
        <v>2014</v>
      </c>
      <c r="X1134" s="2" t="s">
        <v>11075</v>
      </c>
    </row>
    <row r="1135" spans="1:24" ht="51" customHeight="1" outlineLevel="1" x14ac:dyDescent="0.25">
      <c r="A1135" s="2" t="s">
        <v>3510</v>
      </c>
      <c r="B1135" s="3" t="s">
        <v>27</v>
      </c>
      <c r="C1135" s="43" t="s">
        <v>2982</v>
      </c>
      <c r="D1135" s="10" t="s">
        <v>9814</v>
      </c>
      <c r="E1135" s="10" t="s">
        <v>9818</v>
      </c>
      <c r="F1135" s="43" t="s">
        <v>2983</v>
      </c>
      <c r="G1135" s="2" t="s">
        <v>29</v>
      </c>
      <c r="H1135" s="4">
        <v>0</v>
      </c>
      <c r="I1135" s="2">
        <v>710000000</v>
      </c>
      <c r="J1135" s="2" t="s">
        <v>11537</v>
      </c>
      <c r="K1135" s="44" t="s">
        <v>6189</v>
      </c>
      <c r="L1135" s="2" t="s">
        <v>1144</v>
      </c>
      <c r="M1135" s="2" t="s">
        <v>32</v>
      </c>
      <c r="N1135" s="2" t="s">
        <v>453</v>
      </c>
      <c r="O1135" s="15" t="s">
        <v>61</v>
      </c>
      <c r="P1135" s="36" t="s">
        <v>40</v>
      </c>
      <c r="Q1135" s="2" t="s">
        <v>41</v>
      </c>
      <c r="R1135" s="2">
        <v>10</v>
      </c>
      <c r="S1135" s="9">
        <v>0</v>
      </c>
      <c r="T1135" s="9">
        <f>R1135*S1135</f>
        <v>0</v>
      </c>
      <c r="U1135" s="9">
        <f>T1135*1.12</f>
        <v>0</v>
      </c>
      <c r="V1135" s="2" t="s">
        <v>42</v>
      </c>
      <c r="W1135" s="2">
        <v>2014</v>
      </c>
      <c r="X1135" s="2"/>
    </row>
    <row r="1136" spans="1:24" ht="51" customHeight="1" outlineLevel="1" x14ac:dyDescent="0.25">
      <c r="A1136" s="2" t="s">
        <v>10554</v>
      </c>
      <c r="B1136" s="3" t="s">
        <v>27</v>
      </c>
      <c r="C1136" s="43" t="s">
        <v>2982</v>
      </c>
      <c r="D1136" s="10" t="s">
        <v>9814</v>
      </c>
      <c r="E1136" s="10" t="s">
        <v>9818</v>
      </c>
      <c r="F1136" s="43" t="s">
        <v>2983</v>
      </c>
      <c r="G1136" s="2" t="s">
        <v>29</v>
      </c>
      <c r="H1136" s="4">
        <v>0</v>
      </c>
      <c r="I1136" s="2">
        <v>710000000</v>
      </c>
      <c r="J1136" s="2" t="s">
        <v>11537</v>
      </c>
      <c r="K1136" s="44" t="s">
        <v>3765</v>
      </c>
      <c r="L1136" s="2" t="s">
        <v>1144</v>
      </c>
      <c r="M1136" s="2" t="s">
        <v>32</v>
      </c>
      <c r="N1136" s="2" t="s">
        <v>453</v>
      </c>
      <c r="O1136" s="15" t="s">
        <v>61</v>
      </c>
      <c r="P1136" s="36" t="s">
        <v>40</v>
      </c>
      <c r="Q1136" s="2" t="s">
        <v>41</v>
      </c>
      <c r="R1136" s="2">
        <v>10</v>
      </c>
      <c r="S1136" s="9">
        <v>0</v>
      </c>
      <c r="T1136" s="9">
        <v>0</v>
      </c>
      <c r="U1136" s="9">
        <f>T1136*1.12</f>
        <v>0</v>
      </c>
      <c r="V1136" s="2" t="s">
        <v>42</v>
      </c>
      <c r="W1136" s="2">
        <v>2014</v>
      </c>
      <c r="X1136" s="2" t="s">
        <v>10431</v>
      </c>
    </row>
    <row r="1137" spans="1:24" ht="51" customHeight="1" outlineLevel="1" x14ac:dyDescent="0.25">
      <c r="A1137" s="2" t="s">
        <v>11773</v>
      </c>
      <c r="B1137" s="3" t="s">
        <v>27</v>
      </c>
      <c r="C1137" s="43" t="s">
        <v>2982</v>
      </c>
      <c r="D1137" s="10" t="s">
        <v>9814</v>
      </c>
      <c r="E1137" s="10" t="s">
        <v>9818</v>
      </c>
      <c r="F1137" s="43" t="s">
        <v>2983</v>
      </c>
      <c r="G1137" s="2" t="s">
        <v>29</v>
      </c>
      <c r="H1137" s="4">
        <v>0</v>
      </c>
      <c r="I1137" s="2">
        <v>710000000</v>
      </c>
      <c r="J1137" s="2" t="s">
        <v>11537</v>
      </c>
      <c r="K1137" s="44" t="s">
        <v>6017</v>
      </c>
      <c r="L1137" s="2" t="s">
        <v>1144</v>
      </c>
      <c r="M1137" s="2" t="s">
        <v>32</v>
      </c>
      <c r="N1137" s="2" t="s">
        <v>10994</v>
      </c>
      <c r="O1137" s="15" t="s">
        <v>3810</v>
      </c>
      <c r="P1137" s="36" t="s">
        <v>40</v>
      </c>
      <c r="Q1137" s="2" t="s">
        <v>41</v>
      </c>
      <c r="R1137" s="2">
        <v>10</v>
      </c>
      <c r="S1137" s="9">
        <v>460</v>
      </c>
      <c r="T1137" s="9">
        <v>4600</v>
      </c>
      <c r="U1137" s="9">
        <v>5152.0000000000009</v>
      </c>
      <c r="V1137" s="2" t="s">
        <v>42</v>
      </c>
      <c r="W1137" s="2">
        <v>2014</v>
      </c>
      <c r="X1137" s="2" t="s">
        <v>11075</v>
      </c>
    </row>
    <row r="1138" spans="1:24" ht="51" customHeight="1" outlineLevel="1" x14ac:dyDescent="0.25">
      <c r="A1138" s="2" t="s">
        <v>3511</v>
      </c>
      <c r="B1138" s="3" t="s">
        <v>27</v>
      </c>
      <c r="C1138" s="43" t="s">
        <v>2984</v>
      </c>
      <c r="D1138" s="10" t="s">
        <v>3615</v>
      </c>
      <c r="E1138" s="10" t="s">
        <v>3616</v>
      </c>
      <c r="F1138" s="43" t="s">
        <v>2985</v>
      </c>
      <c r="G1138" s="2" t="s">
        <v>29</v>
      </c>
      <c r="H1138" s="4">
        <v>0</v>
      </c>
      <c r="I1138" s="2">
        <v>710000000</v>
      </c>
      <c r="J1138" s="2" t="s">
        <v>11537</v>
      </c>
      <c r="K1138" s="44" t="s">
        <v>6189</v>
      </c>
      <c r="L1138" s="2" t="s">
        <v>1144</v>
      </c>
      <c r="M1138" s="2" t="s">
        <v>32</v>
      </c>
      <c r="N1138" s="2" t="s">
        <v>453</v>
      </c>
      <c r="O1138" s="15" t="s">
        <v>61</v>
      </c>
      <c r="P1138" s="36" t="s">
        <v>40</v>
      </c>
      <c r="Q1138" s="2" t="s">
        <v>41</v>
      </c>
      <c r="R1138" s="2">
        <v>2</v>
      </c>
      <c r="S1138" s="9">
        <v>0</v>
      </c>
      <c r="T1138" s="9">
        <f t="shared" ref="T1138:T1149" si="68">R1138*S1138</f>
        <v>0</v>
      </c>
      <c r="U1138" s="9">
        <f>T1138*1.12</f>
        <v>0</v>
      </c>
      <c r="V1138" s="2" t="s">
        <v>42</v>
      </c>
      <c r="W1138" s="2">
        <v>2014</v>
      </c>
      <c r="X1138" s="2"/>
    </row>
    <row r="1139" spans="1:24" ht="51" customHeight="1" outlineLevel="1" x14ac:dyDescent="0.25">
      <c r="A1139" s="2" t="s">
        <v>10555</v>
      </c>
      <c r="B1139" s="3" t="s">
        <v>27</v>
      </c>
      <c r="C1139" s="43" t="s">
        <v>2984</v>
      </c>
      <c r="D1139" s="10" t="s">
        <v>3615</v>
      </c>
      <c r="E1139" s="10" t="s">
        <v>3616</v>
      </c>
      <c r="F1139" s="43" t="s">
        <v>2985</v>
      </c>
      <c r="G1139" s="2" t="s">
        <v>29</v>
      </c>
      <c r="H1139" s="4">
        <v>0</v>
      </c>
      <c r="I1139" s="2">
        <v>710000000</v>
      </c>
      <c r="J1139" s="2" t="s">
        <v>11537</v>
      </c>
      <c r="K1139" s="44" t="s">
        <v>3765</v>
      </c>
      <c r="L1139" s="2" t="s">
        <v>1144</v>
      </c>
      <c r="M1139" s="2" t="s">
        <v>32</v>
      </c>
      <c r="N1139" s="2" t="s">
        <v>453</v>
      </c>
      <c r="O1139" s="15" t="s">
        <v>61</v>
      </c>
      <c r="P1139" s="36" t="s">
        <v>40</v>
      </c>
      <c r="Q1139" s="2" t="s">
        <v>41</v>
      </c>
      <c r="R1139" s="2">
        <v>2</v>
      </c>
      <c r="S1139" s="9">
        <v>0</v>
      </c>
      <c r="T1139" s="9">
        <v>0</v>
      </c>
      <c r="U1139" s="9">
        <f>T1139*1.12</f>
        <v>0</v>
      </c>
      <c r="V1139" s="2" t="s">
        <v>42</v>
      </c>
      <c r="W1139" s="2">
        <v>2014</v>
      </c>
      <c r="X1139" s="2" t="s">
        <v>10431</v>
      </c>
    </row>
    <row r="1140" spans="1:24" ht="51" customHeight="1" outlineLevel="1" x14ac:dyDescent="0.25">
      <c r="A1140" s="2" t="s">
        <v>11774</v>
      </c>
      <c r="B1140" s="3" t="s">
        <v>27</v>
      </c>
      <c r="C1140" s="43" t="s">
        <v>2984</v>
      </c>
      <c r="D1140" s="10" t="s">
        <v>3615</v>
      </c>
      <c r="E1140" s="10" t="s">
        <v>3616</v>
      </c>
      <c r="F1140" s="43" t="s">
        <v>2985</v>
      </c>
      <c r="G1140" s="2" t="s">
        <v>29</v>
      </c>
      <c r="H1140" s="4">
        <v>0</v>
      </c>
      <c r="I1140" s="2">
        <v>710000000</v>
      </c>
      <c r="J1140" s="2" t="s">
        <v>11537</v>
      </c>
      <c r="K1140" s="44" t="s">
        <v>6017</v>
      </c>
      <c r="L1140" s="2" t="s">
        <v>1144</v>
      </c>
      <c r="M1140" s="2" t="s">
        <v>32</v>
      </c>
      <c r="N1140" s="2" t="s">
        <v>10994</v>
      </c>
      <c r="O1140" s="15" t="s">
        <v>3810</v>
      </c>
      <c r="P1140" s="36" t="s">
        <v>40</v>
      </c>
      <c r="Q1140" s="2" t="s">
        <v>41</v>
      </c>
      <c r="R1140" s="2">
        <v>2</v>
      </c>
      <c r="S1140" s="9">
        <v>1135</v>
      </c>
      <c r="T1140" s="9">
        <v>2270</v>
      </c>
      <c r="U1140" s="9">
        <v>2542.4</v>
      </c>
      <c r="V1140" s="2" t="s">
        <v>42</v>
      </c>
      <c r="W1140" s="2">
        <v>2014</v>
      </c>
      <c r="X1140" s="2" t="s">
        <v>11075</v>
      </c>
    </row>
    <row r="1141" spans="1:24" ht="51" customHeight="1" outlineLevel="1" x14ac:dyDescent="0.25">
      <c r="A1141" s="2" t="s">
        <v>3512</v>
      </c>
      <c r="B1141" s="3" t="s">
        <v>27</v>
      </c>
      <c r="C1141" s="43" t="s">
        <v>2986</v>
      </c>
      <c r="D1141" s="10" t="s">
        <v>9228</v>
      </c>
      <c r="E1141" s="10" t="s">
        <v>9819</v>
      </c>
      <c r="F1141" s="43" t="s">
        <v>2987</v>
      </c>
      <c r="G1141" s="2" t="s">
        <v>29</v>
      </c>
      <c r="H1141" s="4">
        <v>0</v>
      </c>
      <c r="I1141" s="2">
        <v>710000000</v>
      </c>
      <c r="J1141" s="2" t="s">
        <v>11537</v>
      </c>
      <c r="K1141" s="44" t="s">
        <v>6189</v>
      </c>
      <c r="L1141" s="2" t="s">
        <v>1144</v>
      </c>
      <c r="M1141" s="2" t="s">
        <v>32</v>
      </c>
      <c r="N1141" s="2" t="s">
        <v>453</v>
      </c>
      <c r="O1141" s="15" t="s">
        <v>61</v>
      </c>
      <c r="P1141" s="36" t="s">
        <v>40</v>
      </c>
      <c r="Q1141" s="2" t="s">
        <v>41</v>
      </c>
      <c r="R1141" s="2">
        <v>2</v>
      </c>
      <c r="S1141" s="9">
        <v>0</v>
      </c>
      <c r="T1141" s="9">
        <f t="shared" si="68"/>
        <v>0</v>
      </c>
      <c r="U1141" s="9">
        <f>T1141*1.12</f>
        <v>0</v>
      </c>
      <c r="V1141" s="2" t="s">
        <v>42</v>
      </c>
      <c r="W1141" s="2">
        <v>2014</v>
      </c>
      <c r="X1141" s="2"/>
    </row>
    <row r="1142" spans="1:24" ht="51" customHeight="1" outlineLevel="1" x14ac:dyDescent="0.25">
      <c r="A1142" s="2" t="s">
        <v>10556</v>
      </c>
      <c r="B1142" s="3" t="s">
        <v>27</v>
      </c>
      <c r="C1142" s="43" t="s">
        <v>2986</v>
      </c>
      <c r="D1142" s="10" t="s">
        <v>9228</v>
      </c>
      <c r="E1142" s="10" t="s">
        <v>9819</v>
      </c>
      <c r="F1142" s="43" t="s">
        <v>2987</v>
      </c>
      <c r="G1142" s="2" t="s">
        <v>29</v>
      </c>
      <c r="H1142" s="4">
        <v>0</v>
      </c>
      <c r="I1142" s="2">
        <v>710000000</v>
      </c>
      <c r="J1142" s="2" t="s">
        <v>11537</v>
      </c>
      <c r="K1142" s="44" t="s">
        <v>3765</v>
      </c>
      <c r="L1142" s="2" t="s">
        <v>1144</v>
      </c>
      <c r="M1142" s="2" t="s">
        <v>32</v>
      </c>
      <c r="N1142" s="2" t="s">
        <v>453</v>
      </c>
      <c r="O1142" s="15" t="s">
        <v>61</v>
      </c>
      <c r="P1142" s="36" t="s">
        <v>40</v>
      </c>
      <c r="Q1142" s="2" t="s">
        <v>41</v>
      </c>
      <c r="R1142" s="2">
        <v>2</v>
      </c>
      <c r="S1142" s="9">
        <v>0</v>
      </c>
      <c r="T1142" s="9">
        <f t="shared" si="68"/>
        <v>0</v>
      </c>
      <c r="U1142" s="9">
        <f>T1142*1.12</f>
        <v>0</v>
      </c>
      <c r="V1142" s="2" t="s">
        <v>42</v>
      </c>
      <c r="W1142" s="2">
        <v>2014</v>
      </c>
      <c r="X1142" s="2" t="s">
        <v>10431</v>
      </c>
    </row>
    <row r="1143" spans="1:24" ht="51" customHeight="1" outlineLevel="1" x14ac:dyDescent="0.25">
      <c r="A1143" s="2" t="s">
        <v>11775</v>
      </c>
      <c r="B1143" s="3" t="s">
        <v>27</v>
      </c>
      <c r="C1143" s="43" t="s">
        <v>2986</v>
      </c>
      <c r="D1143" s="10" t="s">
        <v>9228</v>
      </c>
      <c r="E1143" s="10" t="s">
        <v>9819</v>
      </c>
      <c r="F1143" s="43" t="s">
        <v>2987</v>
      </c>
      <c r="G1143" s="2" t="s">
        <v>29</v>
      </c>
      <c r="H1143" s="4">
        <v>0</v>
      </c>
      <c r="I1143" s="2">
        <v>710000000</v>
      </c>
      <c r="J1143" s="2" t="s">
        <v>11537</v>
      </c>
      <c r="K1143" s="44" t="s">
        <v>6017</v>
      </c>
      <c r="L1143" s="2" t="s">
        <v>1144</v>
      </c>
      <c r="M1143" s="2" t="s">
        <v>32</v>
      </c>
      <c r="N1143" s="2" t="s">
        <v>10994</v>
      </c>
      <c r="O1143" s="15" t="s">
        <v>3810</v>
      </c>
      <c r="P1143" s="36" t="s">
        <v>40</v>
      </c>
      <c r="Q1143" s="2" t="s">
        <v>41</v>
      </c>
      <c r="R1143" s="2">
        <v>2</v>
      </c>
      <c r="S1143" s="9">
        <v>2530</v>
      </c>
      <c r="T1143" s="9">
        <v>5060</v>
      </c>
      <c r="U1143" s="9">
        <v>5667.2000000000007</v>
      </c>
      <c r="V1143" s="2" t="s">
        <v>42</v>
      </c>
      <c r="W1143" s="2">
        <v>2014</v>
      </c>
      <c r="X1143" s="2" t="s">
        <v>11075</v>
      </c>
    </row>
    <row r="1144" spans="1:24" ht="51" customHeight="1" outlineLevel="1" x14ac:dyDescent="0.25">
      <c r="A1144" s="2" t="s">
        <v>3513</v>
      </c>
      <c r="B1144" s="3" t="s">
        <v>27</v>
      </c>
      <c r="C1144" s="43" t="s">
        <v>2300</v>
      </c>
      <c r="D1144" s="10" t="s">
        <v>888</v>
      </c>
      <c r="E1144" s="10" t="s">
        <v>6581</v>
      </c>
      <c r="F1144" s="43" t="s">
        <v>2988</v>
      </c>
      <c r="G1144" s="2" t="s">
        <v>29</v>
      </c>
      <c r="H1144" s="4">
        <v>0</v>
      </c>
      <c r="I1144" s="2">
        <v>710000000</v>
      </c>
      <c r="J1144" s="2" t="s">
        <v>11537</v>
      </c>
      <c r="K1144" s="44" t="s">
        <v>6189</v>
      </c>
      <c r="L1144" s="2" t="s">
        <v>1144</v>
      </c>
      <c r="M1144" s="2" t="s">
        <v>32</v>
      </c>
      <c r="N1144" s="2" t="s">
        <v>453</v>
      </c>
      <c r="O1144" s="15" t="s">
        <v>61</v>
      </c>
      <c r="P1144" s="36" t="s">
        <v>40</v>
      </c>
      <c r="Q1144" s="2" t="s">
        <v>41</v>
      </c>
      <c r="R1144" s="2">
        <v>2</v>
      </c>
      <c r="S1144" s="9">
        <v>0</v>
      </c>
      <c r="T1144" s="9">
        <f t="shared" si="68"/>
        <v>0</v>
      </c>
      <c r="U1144" s="9">
        <f>T1144*1.12</f>
        <v>0</v>
      </c>
      <c r="V1144" s="2" t="s">
        <v>42</v>
      </c>
      <c r="W1144" s="2">
        <v>2014</v>
      </c>
      <c r="X1144" s="2"/>
    </row>
    <row r="1145" spans="1:24" ht="51" customHeight="1" outlineLevel="1" x14ac:dyDescent="0.25">
      <c r="A1145" s="2" t="s">
        <v>10557</v>
      </c>
      <c r="B1145" s="3" t="s">
        <v>27</v>
      </c>
      <c r="C1145" s="43" t="s">
        <v>2300</v>
      </c>
      <c r="D1145" s="10" t="s">
        <v>888</v>
      </c>
      <c r="E1145" s="10" t="s">
        <v>6581</v>
      </c>
      <c r="F1145" s="43" t="s">
        <v>2988</v>
      </c>
      <c r="G1145" s="2" t="s">
        <v>29</v>
      </c>
      <c r="H1145" s="4">
        <v>0</v>
      </c>
      <c r="I1145" s="2">
        <v>710000000</v>
      </c>
      <c r="J1145" s="2" t="s">
        <v>11537</v>
      </c>
      <c r="K1145" s="44" t="s">
        <v>3765</v>
      </c>
      <c r="L1145" s="2" t="s">
        <v>1144</v>
      </c>
      <c r="M1145" s="2" t="s">
        <v>32</v>
      </c>
      <c r="N1145" s="2" t="s">
        <v>453</v>
      </c>
      <c r="O1145" s="15" t="s">
        <v>61</v>
      </c>
      <c r="P1145" s="36" t="s">
        <v>40</v>
      </c>
      <c r="Q1145" s="2" t="s">
        <v>41</v>
      </c>
      <c r="R1145" s="2">
        <v>2</v>
      </c>
      <c r="S1145" s="9">
        <v>0</v>
      </c>
      <c r="T1145" s="9">
        <v>0</v>
      </c>
      <c r="U1145" s="9">
        <f>T1145*1.12</f>
        <v>0</v>
      </c>
      <c r="V1145" s="2" t="s">
        <v>42</v>
      </c>
      <c r="W1145" s="2">
        <v>2014</v>
      </c>
      <c r="X1145" s="2" t="s">
        <v>10431</v>
      </c>
    </row>
    <row r="1146" spans="1:24" ht="51" customHeight="1" outlineLevel="1" x14ac:dyDescent="0.25">
      <c r="A1146" s="2" t="s">
        <v>11776</v>
      </c>
      <c r="B1146" s="3" t="s">
        <v>27</v>
      </c>
      <c r="C1146" s="43" t="s">
        <v>2300</v>
      </c>
      <c r="D1146" s="10" t="s">
        <v>888</v>
      </c>
      <c r="E1146" s="10" t="s">
        <v>6581</v>
      </c>
      <c r="F1146" s="43" t="s">
        <v>2988</v>
      </c>
      <c r="G1146" s="2" t="s">
        <v>29</v>
      </c>
      <c r="H1146" s="4">
        <v>0</v>
      </c>
      <c r="I1146" s="2">
        <v>710000000</v>
      </c>
      <c r="J1146" s="2" t="s">
        <v>11537</v>
      </c>
      <c r="K1146" s="44" t="s">
        <v>6017</v>
      </c>
      <c r="L1146" s="2" t="s">
        <v>1144</v>
      </c>
      <c r="M1146" s="2" t="s">
        <v>32</v>
      </c>
      <c r="N1146" s="2" t="s">
        <v>10994</v>
      </c>
      <c r="O1146" s="15" t="s">
        <v>3810</v>
      </c>
      <c r="P1146" s="36" t="s">
        <v>40</v>
      </c>
      <c r="Q1146" s="2" t="s">
        <v>41</v>
      </c>
      <c r="R1146" s="2">
        <v>2</v>
      </c>
      <c r="S1146" s="9">
        <v>810</v>
      </c>
      <c r="T1146" s="9">
        <v>1620</v>
      </c>
      <c r="U1146" s="9">
        <v>1814.4</v>
      </c>
      <c r="V1146" s="2" t="s">
        <v>42</v>
      </c>
      <c r="W1146" s="2">
        <v>2014</v>
      </c>
      <c r="X1146" s="2" t="s">
        <v>11075</v>
      </c>
    </row>
    <row r="1147" spans="1:24" ht="51" customHeight="1" outlineLevel="1" x14ac:dyDescent="0.25">
      <c r="A1147" s="2" t="s">
        <v>3514</v>
      </c>
      <c r="B1147" s="3" t="s">
        <v>27</v>
      </c>
      <c r="C1147" s="2" t="s">
        <v>2989</v>
      </c>
      <c r="D1147" s="10" t="s">
        <v>3618</v>
      </c>
      <c r="E1147" s="10" t="s">
        <v>9820</v>
      </c>
      <c r="F1147" s="43" t="s">
        <v>2990</v>
      </c>
      <c r="G1147" s="2" t="s">
        <v>29</v>
      </c>
      <c r="H1147" s="4">
        <v>0</v>
      </c>
      <c r="I1147" s="2">
        <v>710000000</v>
      </c>
      <c r="J1147" s="2" t="s">
        <v>11537</v>
      </c>
      <c r="K1147" s="44" t="s">
        <v>6189</v>
      </c>
      <c r="L1147" s="2" t="s">
        <v>1144</v>
      </c>
      <c r="M1147" s="2" t="s">
        <v>32</v>
      </c>
      <c r="N1147" s="2" t="s">
        <v>453</v>
      </c>
      <c r="O1147" s="15" t="s">
        <v>61</v>
      </c>
      <c r="P1147" s="36" t="s">
        <v>40</v>
      </c>
      <c r="Q1147" s="2" t="s">
        <v>41</v>
      </c>
      <c r="R1147" s="2">
        <v>1</v>
      </c>
      <c r="S1147" s="9">
        <v>0</v>
      </c>
      <c r="T1147" s="9">
        <f t="shared" si="68"/>
        <v>0</v>
      </c>
      <c r="U1147" s="9">
        <f>T1147*1.12</f>
        <v>0</v>
      </c>
      <c r="V1147" s="2" t="s">
        <v>42</v>
      </c>
      <c r="W1147" s="2">
        <v>2014</v>
      </c>
      <c r="X1147" s="2" t="s">
        <v>10152</v>
      </c>
    </row>
    <row r="1148" spans="1:24" ht="51" customHeight="1" outlineLevel="1" x14ac:dyDescent="0.25">
      <c r="A1148" s="2" t="s">
        <v>3515</v>
      </c>
      <c r="B1148" s="3" t="s">
        <v>27</v>
      </c>
      <c r="C1148" s="43" t="s">
        <v>2991</v>
      </c>
      <c r="D1148" s="10" t="s">
        <v>8126</v>
      </c>
      <c r="E1148" s="10" t="s">
        <v>1067</v>
      </c>
      <c r="F1148" s="43" t="s">
        <v>2992</v>
      </c>
      <c r="G1148" s="2" t="s">
        <v>29</v>
      </c>
      <c r="H1148" s="4">
        <v>0</v>
      </c>
      <c r="I1148" s="2">
        <v>710000000</v>
      </c>
      <c r="J1148" s="2" t="s">
        <v>11537</v>
      </c>
      <c r="K1148" s="44" t="s">
        <v>6189</v>
      </c>
      <c r="L1148" s="2" t="s">
        <v>1144</v>
      </c>
      <c r="M1148" s="2" t="s">
        <v>32</v>
      </c>
      <c r="N1148" s="2" t="s">
        <v>453</v>
      </c>
      <c r="O1148" s="15" t="s">
        <v>61</v>
      </c>
      <c r="P1148" s="36" t="s">
        <v>1837</v>
      </c>
      <c r="Q1148" s="2" t="s">
        <v>1838</v>
      </c>
      <c r="R1148" s="2">
        <v>3</v>
      </c>
      <c r="S1148" s="9">
        <v>0</v>
      </c>
      <c r="T1148" s="9">
        <f t="shared" si="68"/>
        <v>0</v>
      </c>
      <c r="U1148" s="9">
        <f>T1148*1.12</f>
        <v>0</v>
      </c>
      <c r="V1148" s="2" t="s">
        <v>42</v>
      </c>
      <c r="W1148" s="2">
        <v>2014</v>
      </c>
      <c r="X1148" s="2"/>
    </row>
    <row r="1149" spans="1:24" ht="51" customHeight="1" outlineLevel="1" x14ac:dyDescent="0.25">
      <c r="A1149" s="2" t="s">
        <v>10558</v>
      </c>
      <c r="B1149" s="3" t="s">
        <v>27</v>
      </c>
      <c r="C1149" s="43" t="s">
        <v>2991</v>
      </c>
      <c r="D1149" s="10" t="s">
        <v>8126</v>
      </c>
      <c r="E1149" s="10" t="s">
        <v>1067</v>
      </c>
      <c r="F1149" s="43" t="s">
        <v>2992</v>
      </c>
      <c r="G1149" s="2" t="s">
        <v>29</v>
      </c>
      <c r="H1149" s="4">
        <v>0</v>
      </c>
      <c r="I1149" s="2">
        <v>710000000</v>
      </c>
      <c r="J1149" s="2" t="s">
        <v>11537</v>
      </c>
      <c r="K1149" s="44" t="s">
        <v>3765</v>
      </c>
      <c r="L1149" s="2" t="s">
        <v>1144</v>
      </c>
      <c r="M1149" s="2" t="s">
        <v>32</v>
      </c>
      <c r="N1149" s="2" t="s">
        <v>453</v>
      </c>
      <c r="O1149" s="15" t="s">
        <v>61</v>
      </c>
      <c r="P1149" s="36" t="s">
        <v>1837</v>
      </c>
      <c r="Q1149" s="2" t="s">
        <v>1838</v>
      </c>
      <c r="R1149" s="2">
        <v>2</v>
      </c>
      <c r="S1149" s="9">
        <v>0</v>
      </c>
      <c r="T1149" s="9">
        <f t="shared" si="68"/>
        <v>0</v>
      </c>
      <c r="U1149" s="9">
        <f>T1149*1.12</f>
        <v>0</v>
      </c>
      <c r="V1149" s="2" t="s">
        <v>42</v>
      </c>
      <c r="W1149" s="2">
        <v>2014</v>
      </c>
      <c r="X1149" s="2" t="s">
        <v>10515</v>
      </c>
    </row>
    <row r="1150" spans="1:24" ht="51" customHeight="1" outlineLevel="1" x14ac:dyDescent="0.25">
      <c r="A1150" s="2" t="s">
        <v>11777</v>
      </c>
      <c r="B1150" s="3" t="s">
        <v>27</v>
      </c>
      <c r="C1150" s="43" t="s">
        <v>2991</v>
      </c>
      <c r="D1150" s="10" t="s">
        <v>8126</v>
      </c>
      <c r="E1150" s="10" t="s">
        <v>1067</v>
      </c>
      <c r="F1150" s="43" t="s">
        <v>2992</v>
      </c>
      <c r="G1150" s="2" t="s">
        <v>29</v>
      </c>
      <c r="H1150" s="4">
        <v>0</v>
      </c>
      <c r="I1150" s="2">
        <v>710000000</v>
      </c>
      <c r="J1150" s="2" t="s">
        <v>11537</v>
      </c>
      <c r="K1150" s="44" t="s">
        <v>6017</v>
      </c>
      <c r="L1150" s="2" t="s">
        <v>1144</v>
      </c>
      <c r="M1150" s="2" t="s">
        <v>32</v>
      </c>
      <c r="N1150" s="2" t="s">
        <v>10994</v>
      </c>
      <c r="O1150" s="15" t="s">
        <v>3810</v>
      </c>
      <c r="P1150" s="36" t="s">
        <v>1837</v>
      </c>
      <c r="Q1150" s="2" t="s">
        <v>1838</v>
      </c>
      <c r="R1150" s="2">
        <v>2</v>
      </c>
      <c r="S1150" s="9">
        <v>3640</v>
      </c>
      <c r="T1150" s="9">
        <v>7280</v>
      </c>
      <c r="U1150" s="9">
        <v>8153.6</v>
      </c>
      <c r="V1150" s="2" t="s">
        <v>42</v>
      </c>
      <c r="W1150" s="2">
        <v>2014</v>
      </c>
      <c r="X1150" s="2" t="s">
        <v>11075</v>
      </c>
    </row>
    <row r="1151" spans="1:24" ht="51" customHeight="1" outlineLevel="1" x14ac:dyDescent="0.25">
      <c r="A1151" s="2" t="s">
        <v>3516</v>
      </c>
      <c r="B1151" s="3" t="s">
        <v>27</v>
      </c>
      <c r="C1151" s="43" t="s">
        <v>13284</v>
      </c>
      <c r="D1151" s="43" t="s">
        <v>6029</v>
      </c>
      <c r="E1151" s="43" t="s">
        <v>13283</v>
      </c>
      <c r="F1151" s="43" t="s">
        <v>2993</v>
      </c>
      <c r="G1151" s="2" t="s">
        <v>29</v>
      </c>
      <c r="H1151" s="4">
        <v>0</v>
      </c>
      <c r="I1151" s="2">
        <v>710000000</v>
      </c>
      <c r="J1151" s="2" t="s">
        <v>11537</v>
      </c>
      <c r="K1151" s="44" t="s">
        <v>6189</v>
      </c>
      <c r="L1151" s="2" t="s">
        <v>1144</v>
      </c>
      <c r="M1151" s="2" t="s">
        <v>32</v>
      </c>
      <c r="N1151" s="2" t="s">
        <v>453</v>
      </c>
      <c r="O1151" s="15" t="s">
        <v>61</v>
      </c>
      <c r="P1151" s="36" t="s">
        <v>40</v>
      </c>
      <c r="Q1151" s="2" t="s">
        <v>41</v>
      </c>
      <c r="R1151" s="2">
        <v>2</v>
      </c>
      <c r="S1151" s="9">
        <v>0</v>
      </c>
      <c r="T1151" s="9">
        <f t="shared" ref="T1151:T1169" si="69">R1151*S1151</f>
        <v>0</v>
      </c>
      <c r="U1151" s="9">
        <f>T1151*1.12</f>
        <v>0</v>
      </c>
      <c r="V1151" s="2" t="s">
        <v>42</v>
      </c>
      <c r="W1151" s="2">
        <v>2014</v>
      </c>
      <c r="X1151" s="2" t="s">
        <v>10152</v>
      </c>
    </row>
    <row r="1152" spans="1:24" ht="51" customHeight="1" outlineLevel="1" x14ac:dyDescent="0.25">
      <c r="A1152" s="2" t="s">
        <v>3517</v>
      </c>
      <c r="B1152" s="3" t="s">
        <v>27</v>
      </c>
      <c r="C1152" s="2" t="s">
        <v>2994</v>
      </c>
      <c r="D1152" s="10" t="s">
        <v>573</v>
      </c>
      <c r="E1152" s="10" t="s">
        <v>7788</v>
      </c>
      <c r="F1152" s="43" t="s">
        <v>2995</v>
      </c>
      <c r="G1152" s="2" t="s">
        <v>29</v>
      </c>
      <c r="H1152" s="4">
        <v>0</v>
      </c>
      <c r="I1152" s="2">
        <v>710000000</v>
      </c>
      <c r="J1152" s="2" t="s">
        <v>11537</v>
      </c>
      <c r="K1152" s="44" t="s">
        <v>6189</v>
      </c>
      <c r="L1152" s="2" t="s">
        <v>1144</v>
      </c>
      <c r="M1152" s="2" t="s">
        <v>32</v>
      </c>
      <c r="N1152" s="2" t="s">
        <v>453</v>
      </c>
      <c r="O1152" s="15" t="s">
        <v>61</v>
      </c>
      <c r="P1152" s="36" t="s">
        <v>40</v>
      </c>
      <c r="Q1152" s="2" t="s">
        <v>41</v>
      </c>
      <c r="R1152" s="2">
        <v>2</v>
      </c>
      <c r="S1152" s="9">
        <v>0</v>
      </c>
      <c r="T1152" s="9">
        <f t="shared" si="69"/>
        <v>0</v>
      </c>
      <c r="U1152" s="9">
        <f>T1152*1.12</f>
        <v>0</v>
      </c>
      <c r="V1152" s="2" t="s">
        <v>42</v>
      </c>
      <c r="W1152" s="2">
        <v>2014</v>
      </c>
      <c r="X1152" s="2" t="s">
        <v>10152</v>
      </c>
    </row>
    <row r="1153" spans="1:24" ht="51" customHeight="1" outlineLevel="1" x14ac:dyDescent="0.25">
      <c r="A1153" s="2" t="s">
        <v>3518</v>
      </c>
      <c r="B1153" s="3" t="s">
        <v>27</v>
      </c>
      <c r="C1153" s="2" t="s">
        <v>2996</v>
      </c>
      <c r="D1153" s="10" t="s">
        <v>2997</v>
      </c>
      <c r="E1153" s="10" t="s">
        <v>9821</v>
      </c>
      <c r="F1153" s="43" t="s">
        <v>2997</v>
      </c>
      <c r="G1153" s="2" t="s">
        <v>29</v>
      </c>
      <c r="H1153" s="4">
        <v>0</v>
      </c>
      <c r="I1153" s="2">
        <v>710000000</v>
      </c>
      <c r="J1153" s="2" t="s">
        <v>11537</v>
      </c>
      <c r="K1153" s="44" t="s">
        <v>6189</v>
      </c>
      <c r="L1153" s="2" t="s">
        <v>1144</v>
      </c>
      <c r="M1153" s="2" t="s">
        <v>32</v>
      </c>
      <c r="N1153" s="2" t="s">
        <v>453</v>
      </c>
      <c r="O1153" s="15" t="s">
        <v>61</v>
      </c>
      <c r="P1153" s="36" t="s">
        <v>40</v>
      </c>
      <c r="Q1153" s="2" t="s">
        <v>41</v>
      </c>
      <c r="R1153" s="2">
        <v>1</v>
      </c>
      <c r="S1153" s="9">
        <v>0</v>
      </c>
      <c r="T1153" s="9">
        <f t="shared" si="69"/>
        <v>0</v>
      </c>
      <c r="U1153" s="9">
        <f>T1153*1.12</f>
        <v>0</v>
      </c>
      <c r="V1153" s="2" t="s">
        <v>42</v>
      </c>
      <c r="W1153" s="2">
        <v>2014</v>
      </c>
      <c r="X1153" s="2" t="s">
        <v>10152</v>
      </c>
    </row>
    <row r="1154" spans="1:24" ht="51" customHeight="1" outlineLevel="1" x14ac:dyDescent="0.25">
      <c r="A1154" s="2" t="s">
        <v>3519</v>
      </c>
      <c r="B1154" s="3" t="s">
        <v>27</v>
      </c>
      <c r="C1154" s="43" t="s">
        <v>2998</v>
      </c>
      <c r="D1154" s="10" t="s">
        <v>9182</v>
      </c>
      <c r="E1154" s="10" t="s">
        <v>9822</v>
      </c>
      <c r="F1154" s="43" t="s">
        <v>2999</v>
      </c>
      <c r="G1154" s="2" t="s">
        <v>29</v>
      </c>
      <c r="H1154" s="4">
        <v>0</v>
      </c>
      <c r="I1154" s="2">
        <v>710000000</v>
      </c>
      <c r="J1154" s="2" t="s">
        <v>11537</v>
      </c>
      <c r="K1154" s="44" t="s">
        <v>6189</v>
      </c>
      <c r="L1154" s="2" t="s">
        <v>1144</v>
      </c>
      <c r="M1154" s="2" t="s">
        <v>32</v>
      </c>
      <c r="N1154" s="2" t="s">
        <v>453</v>
      </c>
      <c r="O1154" s="15" t="s">
        <v>61</v>
      </c>
      <c r="P1154" s="36" t="s">
        <v>40</v>
      </c>
      <c r="Q1154" s="2" t="s">
        <v>41</v>
      </c>
      <c r="R1154" s="2">
        <v>10</v>
      </c>
      <c r="S1154" s="9">
        <v>0</v>
      </c>
      <c r="T1154" s="9">
        <f t="shared" si="69"/>
        <v>0</v>
      </c>
      <c r="U1154" s="9">
        <f>T1154*1.12</f>
        <v>0</v>
      </c>
      <c r="V1154" s="2" t="s">
        <v>42</v>
      </c>
      <c r="W1154" s="2">
        <v>2014</v>
      </c>
      <c r="X1154" s="2"/>
    </row>
    <row r="1155" spans="1:24" ht="51" customHeight="1" outlineLevel="1" x14ac:dyDescent="0.25">
      <c r="A1155" s="2" t="s">
        <v>10559</v>
      </c>
      <c r="B1155" s="3" t="s">
        <v>27</v>
      </c>
      <c r="C1155" s="43" t="s">
        <v>2998</v>
      </c>
      <c r="D1155" s="10" t="s">
        <v>9182</v>
      </c>
      <c r="E1155" s="10" t="s">
        <v>9822</v>
      </c>
      <c r="F1155" s="43" t="s">
        <v>2999</v>
      </c>
      <c r="G1155" s="2" t="s">
        <v>29</v>
      </c>
      <c r="H1155" s="4">
        <v>0</v>
      </c>
      <c r="I1155" s="2">
        <v>710000000</v>
      </c>
      <c r="J1155" s="2" t="s">
        <v>11537</v>
      </c>
      <c r="K1155" s="44" t="s">
        <v>3765</v>
      </c>
      <c r="L1155" s="2" t="s">
        <v>1144</v>
      </c>
      <c r="M1155" s="2" t="s">
        <v>32</v>
      </c>
      <c r="N1155" s="2" t="s">
        <v>453</v>
      </c>
      <c r="O1155" s="15" t="s">
        <v>61</v>
      </c>
      <c r="P1155" s="36" t="s">
        <v>40</v>
      </c>
      <c r="Q1155" s="2" t="s">
        <v>41</v>
      </c>
      <c r="R1155" s="2">
        <v>40</v>
      </c>
      <c r="S1155" s="9">
        <v>0</v>
      </c>
      <c r="T1155" s="9">
        <v>0</v>
      </c>
      <c r="U1155" s="9">
        <f>T1155*1.12</f>
        <v>0</v>
      </c>
      <c r="V1155" s="2" t="s">
        <v>42</v>
      </c>
      <c r="W1155" s="2">
        <v>2014</v>
      </c>
      <c r="X1155" s="2" t="s">
        <v>10515</v>
      </c>
    </row>
    <row r="1156" spans="1:24" ht="51" customHeight="1" outlineLevel="1" x14ac:dyDescent="0.25">
      <c r="A1156" s="2" t="s">
        <v>11778</v>
      </c>
      <c r="B1156" s="3" t="s">
        <v>27</v>
      </c>
      <c r="C1156" s="43" t="s">
        <v>2998</v>
      </c>
      <c r="D1156" s="10" t="s">
        <v>9182</v>
      </c>
      <c r="E1156" s="10" t="s">
        <v>9822</v>
      </c>
      <c r="F1156" s="43" t="s">
        <v>2999</v>
      </c>
      <c r="G1156" s="2" t="s">
        <v>29</v>
      </c>
      <c r="H1156" s="4">
        <v>0</v>
      </c>
      <c r="I1156" s="2">
        <v>710000000</v>
      </c>
      <c r="J1156" s="2" t="s">
        <v>11537</v>
      </c>
      <c r="K1156" s="44" t="s">
        <v>6017</v>
      </c>
      <c r="L1156" s="2" t="s">
        <v>1144</v>
      </c>
      <c r="M1156" s="2" t="s">
        <v>32</v>
      </c>
      <c r="N1156" s="2" t="s">
        <v>10994</v>
      </c>
      <c r="O1156" s="15" t="s">
        <v>3810</v>
      </c>
      <c r="P1156" s="36" t="s">
        <v>40</v>
      </c>
      <c r="Q1156" s="2" t="s">
        <v>41</v>
      </c>
      <c r="R1156" s="2">
        <v>40</v>
      </c>
      <c r="S1156" s="9">
        <v>60</v>
      </c>
      <c r="T1156" s="9">
        <v>2400</v>
      </c>
      <c r="U1156" s="9">
        <v>2688.0000000000005</v>
      </c>
      <c r="V1156" s="2" t="s">
        <v>42</v>
      </c>
      <c r="W1156" s="2">
        <v>2014</v>
      </c>
      <c r="X1156" s="2" t="s">
        <v>11075</v>
      </c>
    </row>
    <row r="1157" spans="1:24" ht="51" customHeight="1" outlineLevel="1" x14ac:dyDescent="0.25">
      <c r="A1157" s="2" t="s">
        <v>3520</v>
      </c>
      <c r="B1157" s="3" t="s">
        <v>27</v>
      </c>
      <c r="C1157" s="43" t="s">
        <v>3000</v>
      </c>
      <c r="D1157" s="10" t="s">
        <v>9823</v>
      </c>
      <c r="E1157" s="10" t="s">
        <v>9824</v>
      </c>
      <c r="F1157" s="43" t="s">
        <v>3001</v>
      </c>
      <c r="G1157" s="2" t="s">
        <v>29</v>
      </c>
      <c r="H1157" s="4">
        <v>0</v>
      </c>
      <c r="I1157" s="2">
        <v>710000000</v>
      </c>
      <c r="J1157" s="2" t="s">
        <v>11537</v>
      </c>
      <c r="K1157" s="44" t="s">
        <v>6189</v>
      </c>
      <c r="L1157" s="2" t="s">
        <v>1144</v>
      </c>
      <c r="M1157" s="2" t="s">
        <v>32</v>
      </c>
      <c r="N1157" s="2" t="s">
        <v>453</v>
      </c>
      <c r="O1157" s="15" t="s">
        <v>61</v>
      </c>
      <c r="P1157" s="36" t="s">
        <v>40</v>
      </c>
      <c r="Q1157" s="2" t="s">
        <v>41</v>
      </c>
      <c r="R1157" s="2">
        <v>1</v>
      </c>
      <c r="S1157" s="9">
        <v>0</v>
      </c>
      <c r="T1157" s="9">
        <f t="shared" si="69"/>
        <v>0</v>
      </c>
      <c r="U1157" s="9">
        <f>T1157*1.12</f>
        <v>0</v>
      </c>
      <c r="V1157" s="2" t="s">
        <v>42</v>
      </c>
      <c r="W1157" s="2">
        <v>2014</v>
      </c>
      <c r="X1157" s="2"/>
    </row>
    <row r="1158" spans="1:24" ht="51" customHeight="1" outlineLevel="1" x14ac:dyDescent="0.25">
      <c r="A1158" s="2" t="s">
        <v>10560</v>
      </c>
      <c r="B1158" s="3" t="s">
        <v>27</v>
      </c>
      <c r="C1158" s="43" t="s">
        <v>3000</v>
      </c>
      <c r="D1158" s="10" t="s">
        <v>9823</v>
      </c>
      <c r="E1158" s="10" t="s">
        <v>9824</v>
      </c>
      <c r="F1158" s="43" t="s">
        <v>3001</v>
      </c>
      <c r="G1158" s="2" t="s">
        <v>29</v>
      </c>
      <c r="H1158" s="4">
        <v>0</v>
      </c>
      <c r="I1158" s="2">
        <v>710000000</v>
      </c>
      <c r="J1158" s="2" t="s">
        <v>11537</v>
      </c>
      <c r="K1158" s="44" t="s">
        <v>6189</v>
      </c>
      <c r="L1158" s="2" t="s">
        <v>1144</v>
      </c>
      <c r="M1158" s="2" t="s">
        <v>32</v>
      </c>
      <c r="N1158" s="2" t="s">
        <v>453</v>
      </c>
      <c r="O1158" s="15" t="s">
        <v>61</v>
      </c>
      <c r="P1158" s="36" t="s">
        <v>40</v>
      </c>
      <c r="Q1158" s="2" t="s">
        <v>41</v>
      </c>
      <c r="R1158" s="2">
        <v>1</v>
      </c>
      <c r="S1158" s="9">
        <v>0</v>
      </c>
      <c r="T1158" s="9">
        <v>0</v>
      </c>
      <c r="U1158" s="9">
        <f>T1158*1.12</f>
        <v>0</v>
      </c>
      <c r="V1158" s="2" t="s">
        <v>42</v>
      </c>
      <c r="W1158" s="2">
        <v>2014</v>
      </c>
      <c r="X1158" s="2" t="s">
        <v>10431</v>
      </c>
    </row>
    <row r="1159" spans="1:24" ht="51" customHeight="1" outlineLevel="1" x14ac:dyDescent="0.25">
      <c r="A1159" s="2" t="s">
        <v>11779</v>
      </c>
      <c r="B1159" s="3" t="s">
        <v>27</v>
      </c>
      <c r="C1159" s="43" t="s">
        <v>3000</v>
      </c>
      <c r="D1159" s="10" t="s">
        <v>9823</v>
      </c>
      <c r="E1159" s="10" t="s">
        <v>9824</v>
      </c>
      <c r="F1159" s="43" t="s">
        <v>3001</v>
      </c>
      <c r="G1159" s="2" t="s">
        <v>29</v>
      </c>
      <c r="H1159" s="4">
        <v>0</v>
      </c>
      <c r="I1159" s="2">
        <v>710000000</v>
      </c>
      <c r="J1159" s="2" t="s">
        <v>11537</v>
      </c>
      <c r="K1159" s="44" t="s">
        <v>6017</v>
      </c>
      <c r="L1159" s="2" t="s">
        <v>1144</v>
      </c>
      <c r="M1159" s="2" t="s">
        <v>32</v>
      </c>
      <c r="N1159" s="2" t="s">
        <v>10994</v>
      </c>
      <c r="O1159" s="15" t="s">
        <v>3810</v>
      </c>
      <c r="P1159" s="36" t="s">
        <v>40</v>
      </c>
      <c r="Q1159" s="2" t="s">
        <v>41</v>
      </c>
      <c r="R1159" s="2">
        <v>1</v>
      </c>
      <c r="S1159" s="9">
        <v>1420</v>
      </c>
      <c r="T1159" s="9">
        <v>1420</v>
      </c>
      <c r="U1159" s="9">
        <v>1590.4</v>
      </c>
      <c r="V1159" s="2" t="s">
        <v>42</v>
      </c>
      <c r="W1159" s="2">
        <v>2014</v>
      </c>
      <c r="X1159" s="2" t="s">
        <v>11075</v>
      </c>
    </row>
    <row r="1160" spans="1:24" ht="51" customHeight="1" outlineLevel="1" x14ac:dyDescent="0.25">
      <c r="A1160" s="2" t="s">
        <v>3521</v>
      </c>
      <c r="B1160" s="3" t="s">
        <v>27</v>
      </c>
      <c r="C1160" s="43" t="s">
        <v>3000</v>
      </c>
      <c r="D1160" s="10" t="s">
        <v>9823</v>
      </c>
      <c r="E1160" s="10" t="s">
        <v>9824</v>
      </c>
      <c r="F1160" s="43" t="s">
        <v>3002</v>
      </c>
      <c r="G1160" s="2" t="s">
        <v>29</v>
      </c>
      <c r="H1160" s="4">
        <v>0</v>
      </c>
      <c r="I1160" s="2">
        <v>710000000</v>
      </c>
      <c r="J1160" s="2" t="s">
        <v>11537</v>
      </c>
      <c r="K1160" s="44" t="s">
        <v>6189</v>
      </c>
      <c r="L1160" s="2" t="s">
        <v>1144</v>
      </c>
      <c r="M1160" s="2" t="s">
        <v>32</v>
      </c>
      <c r="N1160" s="2" t="s">
        <v>453</v>
      </c>
      <c r="O1160" s="15" t="s">
        <v>61</v>
      </c>
      <c r="P1160" s="36" t="s">
        <v>40</v>
      </c>
      <c r="Q1160" s="2" t="s">
        <v>41</v>
      </c>
      <c r="R1160" s="2">
        <v>1</v>
      </c>
      <c r="S1160" s="9">
        <v>0</v>
      </c>
      <c r="T1160" s="9">
        <f t="shared" si="69"/>
        <v>0</v>
      </c>
      <c r="U1160" s="9">
        <f>T1160*1.12</f>
        <v>0</v>
      </c>
      <c r="V1160" s="2" t="s">
        <v>42</v>
      </c>
      <c r="W1160" s="2">
        <v>2014</v>
      </c>
      <c r="X1160" s="2"/>
    </row>
    <row r="1161" spans="1:24" ht="51" customHeight="1" outlineLevel="1" x14ac:dyDescent="0.25">
      <c r="A1161" s="2" t="s">
        <v>10561</v>
      </c>
      <c r="B1161" s="3" t="s">
        <v>27</v>
      </c>
      <c r="C1161" s="43" t="s">
        <v>3000</v>
      </c>
      <c r="D1161" s="10" t="s">
        <v>9823</v>
      </c>
      <c r="E1161" s="10" t="s">
        <v>9824</v>
      </c>
      <c r="F1161" s="43" t="s">
        <v>3002</v>
      </c>
      <c r="G1161" s="2" t="s">
        <v>29</v>
      </c>
      <c r="H1161" s="4">
        <v>0</v>
      </c>
      <c r="I1161" s="2">
        <v>710000000</v>
      </c>
      <c r="J1161" s="2" t="s">
        <v>11537</v>
      </c>
      <c r="K1161" s="44" t="s">
        <v>3765</v>
      </c>
      <c r="L1161" s="2" t="s">
        <v>1144</v>
      </c>
      <c r="M1161" s="2" t="s">
        <v>32</v>
      </c>
      <c r="N1161" s="2" t="s">
        <v>453</v>
      </c>
      <c r="O1161" s="15" t="s">
        <v>61</v>
      </c>
      <c r="P1161" s="36" t="s">
        <v>40</v>
      </c>
      <c r="Q1161" s="2" t="s">
        <v>41</v>
      </c>
      <c r="R1161" s="2">
        <v>1</v>
      </c>
      <c r="S1161" s="9">
        <v>0</v>
      </c>
      <c r="T1161" s="9">
        <v>0</v>
      </c>
      <c r="U1161" s="9">
        <f>T1161*1.12</f>
        <v>0</v>
      </c>
      <c r="V1161" s="2" t="s">
        <v>42</v>
      </c>
      <c r="W1161" s="2">
        <v>2014</v>
      </c>
      <c r="X1161" s="2" t="s">
        <v>10431</v>
      </c>
    </row>
    <row r="1162" spans="1:24" ht="51" customHeight="1" outlineLevel="1" x14ac:dyDescent="0.25">
      <c r="A1162" s="2" t="s">
        <v>11780</v>
      </c>
      <c r="B1162" s="3" t="s">
        <v>27</v>
      </c>
      <c r="C1162" s="43" t="s">
        <v>3000</v>
      </c>
      <c r="D1162" s="10" t="s">
        <v>9823</v>
      </c>
      <c r="E1162" s="10" t="s">
        <v>9824</v>
      </c>
      <c r="F1162" s="43" t="s">
        <v>3002</v>
      </c>
      <c r="G1162" s="2" t="s">
        <v>29</v>
      </c>
      <c r="H1162" s="4">
        <v>0</v>
      </c>
      <c r="I1162" s="2">
        <v>710000000</v>
      </c>
      <c r="J1162" s="2" t="s">
        <v>11537</v>
      </c>
      <c r="K1162" s="44" t="s">
        <v>6017</v>
      </c>
      <c r="L1162" s="2" t="s">
        <v>1144</v>
      </c>
      <c r="M1162" s="2" t="s">
        <v>32</v>
      </c>
      <c r="N1162" s="2" t="s">
        <v>10994</v>
      </c>
      <c r="O1162" s="15" t="s">
        <v>3810</v>
      </c>
      <c r="P1162" s="36" t="s">
        <v>40</v>
      </c>
      <c r="Q1162" s="2" t="s">
        <v>41</v>
      </c>
      <c r="R1162" s="2">
        <v>1</v>
      </c>
      <c r="S1162" s="9">
        <v>1527</v>
      </c>
      <c r="T1162" s="9">
        <v>1527</v>
      </c>
      <c r="U1162" s="9">
        <v>1710.2400000000002</v>
      </c>
      <c r="V1162" s="2" t="s">
        <v>42</v>
      </c>
      <c r="W1162" s="2">
        <v>2014</v>
      </c>
      <c r="X1162" s="2" t="s">
        <v>11075</v>
      </c>
    </row>
    <row r="1163" spans="1:24" ht="51" customHeight="1" outlineLevel="1" x14ac:dyDescent="0.25">
      <c r="A1163" s="2" t="s">
        <v>3522</v>
      </c>
      <c r="B1163" s="3" t="s">
        <v>27</v>
      </c>
      <c r="C1163" s="43" t="s">
        <v>2297</v>
      </c>
      <c r="D1163" s="10" t="s">
        <v>4226</v>
      </c>
      <c r="E1163" s="10" t="s">
        <v>6028</v>
      </c>
      <c r="F1163" s="43" t="s">
        <v>3003</v>
      </c>
      <c r="G1163" s="2" t="s">
        <v>29</v>
      </c>
      <c r="H1163" s="4">
        <v>0</v>
      </c>
      <c r="I1163" s="2">
        <v>710000000</v>
      </c>
      <c r="J1163" s="2" t="s">
        <v>11537</v>
      </c>
      <c r="K1163" s="44" t="s">
        <v>6189</v>
      </c>
      <c r="L1163" s="2" t="s">
        <v>1144</v>
      </c>
      <c r="M1163" s="2" t="s">
        <v>32</v>
      </c>
      <c r="N1163" s="2" t="s">
        <v>453</v>
      </c>
      <c r="O1163" s="15" t="s">
        <v>61</v>
      </c>
      <c r="P1163" s="36" t="s">
        <v>40</v>
      </c>
      <c r="Q1163" s="2" t="s">
        <v>41</v>
      </c>
      <c r="R1163" s="2">
        <v>10</v>
      </c>
      <c r="S1163" s="9">
        <v>0</v>
      </c>
      <c r="T1163" s="9">
        <f t="shared" si="69"/>
        <v>0</v>
      </c>
      <c r="U1163" s="9">
        <f>T1163*1.12</f>
        <v>0</v>
      </c>
      <c r="V1163" s="2" t="s">
        <v>42</v>
      </c>
      <c r="W1163" s="2">
        <v>2014</v>
      </c>
      <c r="X1163" s="2"/>
    </row>
    <row r="1164" spans="1:24" ht="51" customHeight="1" outlineLevel="1" x14ac:dyDescent="0.25">
      <c r="A1164" s="2" t="s">
        <v>10562</v>
      </c>
      <c r="B1164" s="3" t="s">
        <v>27</v>
      </c>
      <c r="C1164" s="43" t="s">
        <v>2297</v>
      </c>
      <c r="D1164" s="10" t="s">
        <v>4226</v>
      </c>
      <c r="E1164" s="10" t="s">
        <v>6028</v>
      </c>
      <c r="F1164" s="43" t="s">
        <v>3003</v>
      </c>
      <c r="G1164" s="2" t="s">
        <v>29</v>
      </c>
      <c r="H1164" s="4">
        <v>0</v>
      </c>
      <c r="I1164" s="2">
        <v>710000000</v>
      </c>
      <c r="J1164" s="2" t="s">
        <v>11537</v>
      </c>
      <c r="K1164" s="44" t="s">
        <v>3765</v>
      </c>
      <c r="L1164" s="2" t="s">
        <v>1144</v>
      </c>
      <c r="M1164" s="2" t="s">
        <v>32</v>
      </c>
      <c r="N1164" s="2" t="s">
        <v>453</v>
      </c>
      <c r="O1164" s="15" t="s">
        <v>61</v>
      </c>
      <c r="P1164" s="36" t="s">
        <v>40</v>
      </c>
      <c r="Q1164" s="2" t="s">
        <v>41</v>
      </c>
      <c r="R1164" s="2">
        <v>10</v>
      </c>
      <c r="S1164" s="9">
        <v>0</v>
      </c>
      <c r="T1164" s="9">
        <v>0</v>
      </c>
      <c r="U1164" s="9">
        <f>T1164*1.12</f>
        <v>0</v>
      </c>
      <c r="V1164" s="2" t="s">
        <v>42</v>
      </c>
      <c r="W1164" s="2">
        <v>2014</v>
      </c>
      <c r="X1164" s="2" t="s">
        <v>10431</v>
      </c>
    </row>
    <row r="1165" spans="1:24" ht="51" customHeight="1" outlineLevel="1" x14ac:dyDescent="0.25">
      <c r="A1165" s="2" t="s">
        <v>11781</v>
      </c>
      <c r="B1165" s="3" t="s">
        <v>27</v>
      </c>
      <c r="C1165" s="43" t="s">
        <v>2297</v>
      </c>
      <c r="D1165" s="10" t="s">
        <v>4226</v>
      </c>
      <c r="E1165" s="10" t="s">
        <v>6028</v>
      </c>
      <c r="F1165" s="43" t="s">
        <v>3003</v>
      </c>
      <c r="G1165" s="2" t="s">
        <v>29</v>
      </c>
      <c r="H1165" s="4">
        <v>0</v>
      </c>
      <c r="I1165" s="2">
        <v>710000000</v>
      </c>
      <c r="J1165" s="2" t="s">
        <v>11537</v>
      </c>
      <c r="K1165" s="44" t="s">
        <v>6017</v>
      </c>
      <c r="L1165" s="2" t="s">
        <v>1144</v>
      </c>
      <c r="M1165" s="2" t="s">
        <v>32</v>
      </c>
      <c r="N1165" s="2" t="s">
        <v>10994</v>
      </c>
      <c r="O1165" s="15" t="s">
        <v>3810</v>
      </c>
      <c r="P1165" s="36" t="s">
        <v>40</v>
      </c>
      <c r="Q1165" s="2" t="s">
        <v>41</v>
      </c>
      <c r="R1165" s="2">
        <v>10</v>
      </c>
      <c r="S1165" s="9">
        <v>500</v>
      </c>
      <c r="T1165" s="9">
        <v>5000</v>
      </c>
      <c r="U1165" s="9">
        <v>5600.0000000000009</v>
      </c>
      <c r="V1165" s="2" t="s">
        <v>42</v>
      </c>
      <c r="W1165" s="2">
        <v>2014</v>
      </c>
      <c r="X1165" s="2" t="s">
        <v>11075</v>
      </c>
    </row>
    <row r="1166" spans="1:24" ht="51" customHeight="1" outlineLevel="1" x14ac:dyDescent="0.25">
      <c r="A1166" s="2" t="s">
        <v>3523</v>
      </c>
      <c r="B1166" s="3" t="s">
        <v>27</v>
      </c>
      <c r="C1166" s="43" t="s">
        <v>2297</v>
      </c>
      <c r="D1166" s="10" t="s">
        <v>4226</v>
      </c>
      <c r="E1166" s="10" t="s">
        <v>6028</v>
      </c>
      <c r="F1166" s="43" t="s">
        <v>3004</v>
      </c>
      <c r="G1166" s="2" t="s">
        <v>29</v>
      </c>
      <c r="H1166" s="4">
        <v>0</v>
      </c>
      <c r="I1166" s="2">
        <v>710000000</v>
      </c>
      <c r="J1166" s="2" t="s">
        <v>11537</v>
      </c>
      <c r="K1166" s="44" t="s">
        <v>6189</v>
      </c>
      <c r="L1166" s="2" t="s">
        <v>1144</v>
      </c>
      <c r="M1166" s="2" t="s">
        <v>32</v>
      </c>
      <c r="N1166" s="2" t="s">
        <v>453</v>
      </c>
      <c r="O1166" s="15" t="s">
        <v>61</v>
      </c>
      <c r="P1166" s="36" t="s">
        <v>40</v>
      </c>
      <c r="Q1166" s="2" t="s">
        <v>41</v>
      </c>
      <c r="R1166" s="2">
        <v>7</v>
      </c>
      <c r="S1166" s="9">
        <v>0</v>
      </c>
      <c r="T1166" s="9">
        <f t="shared" si="69"/>
        <v>0</v>
      </c>
      <c r="U1166" s="9">
        <f>T1166*1.12</f>
        <v>0</v>
      </c>
      <c r="V1166" s="2" t="s">
        <v>42</v>
      </c>
      <c r="W1166" s="2">
        <v>2014</v>
      </c>
      <c r="X1166" s="2"/>
    </row>
    <row r="1167" spans="1:24" ht="51" customHeight="1" outlineLevel="1" x14ac:dyDescent="0.25">
      <c r="A1167" s="2" t="s">
        <v>10563</v>
      </c>
      <c r="B1167" s="3" t="s">
        <v>27</v>
      </c>
      <c r="C1167" s="43" t="s">
        <v>2297</v>
      </c>
      <c r="D1167" s="10" t="s">
        <v>4226</v>
      </c>
      <c r="E1167" s="10" t="s">
        <v>6028</v>
      </c>
      <c r="F1167" s="43" t="s">
        <v>3004</v>
      </c>
      <c r="G1167" s="2" t="s">
        <v>29</v>
      </c>
      <c r="H1167" s="4">
        <v>0</v>
      </c>
      <c r="I1167" s="2">
        <v>710000000</v>
      </c>
      <c r="J1167" s="2" t="s">
        <v>11537</v>
      </c>
      <c r="K1167" s="44" t="s">
        <v>3765</v>
      </c>
      <c r="L1167" s="2" t="s">
        <v>1144</v>
      </c>
      <c r="M1167" s="2" t="s">
        <v>32</v>
      </c>
      <c r="N1167" s="2" t="s">
        <v>453</v>
      </c>
      <c r="O1167" s="15" t="s">
        <v>61</v>
      </c>
      <c r="P1167" s="36" t="s">
        <v>40</v>
      </c>
      <c r="Q1167" s="2" t="s">
        <v>41</v>
      </c>
      <c r="R1167" s="2">
        <v>7</v>
      </c>
      <c r="S1167" s="9">
        <v>0</v>
      </c>
      <c r="T1167" s="9">
        <v>0</v>
      </c>
      <c r="U1167" s="9">
        <f>T1167*1.12</f>
        <v>0</v>
      </c>
      <c r="V1167" s="2" t="s">
        <v>42</v>
      </c>
      <c r="W1167" s="2">
        <v>2014</v>
      </c>
      <c r="X1167" s="2" t="s">
        <v>10431</v>
      </c>
    </row>
    <row r="1168" spans="1:24" ht="51" customHeight="1" outlineLevel="1" x14ac:dyDescent="0.25">
      <c r="A1168" s="2" t="s">
        <v>11782</v>
      </c>
      <c r="B1168" s="3" t="s">
        <v>27</v>
      </c>
      <c r="C1168" s="43" t="s">
        <v>2297</v>
      </c>
      <c r="D1168" s="10" t="s">
        <v>4226</v>
      </c>
      <c r="E1168" s="10" t="s">
        <v>6028</v>
      </c>
      <c r="F1168" s="43" t="s">
        <v>3004</v>
      </c>
      <c r="G1168" s="2" t="s">
        <v>29</v>
      </c>
      <c r="H1168" s="4">
        <v>0</v>
      </c>
      <c r="I1168" s="2">
        <v>710000000</v>
      </c>
      <c r="J1168" s="2" t="s">
        <v>11537</v>
      </c>
      <c r="K1168" s="44" t="s">
        <v>6017</v>
      </c>
      <c r="L1168" s="2" t="s">
        <v>1144</v>
      </c>
      <c r="M1168" s="2" t="s">
        <v>32</v>
      </c>
      <c r="N1168" s="2" t="s">
        <v>10994</v>
      </c>
      <c r="O1168" s="15" t="s">
        <v>3810</v>
      </c>
      <c r="P1168" s="36" t="s">
        <v>40</v>
      </c>
      <c r="Q1168" s="2" t="s">
        <v>41</v>
      </c>
      <c r="R1168" s="2">
        <v>7</v>
      </c>
      <c r="S1168" s="9">
        <v>380</v>
      </c>
      <c r="T1168" s="9">
        <v>2660</v>
      </c>
      <c r="U1168" s="9">
        <v>2979.2000000000003</v>
      </c>
      <c r="V1168" s="2" t="s">
        <v>42</v>
      </c>
      <c r="W1168" s="2">
        <v>2014</v>
      </c>
      <c r="X1168" s="2" t="s">
        <v>11075</v>
      </c>
    </row>
    <row r="1169" spans="1:24" ht="51" customHeight="1" outlineLevel="1" x14ac:dyDescent="0.25">
      <c r="A1169" s="2" t="s">
        <v>3524</v>
      </c>
      <c r="B1169" s="3" t="s">
        <v>27</v>
      </c>
      <c r="C1169" s="43" t="s">
        <v>3005</v>
      </c>
      <c r="D1169" s="10" t="s">
        <v>9684</v>
      </c>
      <c r="E1169" s="10" t="s">
        <v>9685</v>
      </c>
      <c r="F1169" s="43" t="s">
        <v>3006</v>
      </c>
      <c r="G1169" s="2" t="s">
        <v>29</v>
      </c>
      <c r="H1169" s="4">
        <v>0</v>
      </c>
      <c r="I1169" s="2">
        <v>710000000</v>
      </c>
      <c r="J1169" s="2" t="s">
        <v>11537</v>
      </c>
      <c r="K1169" s="44" t="s">
        <v>6189</v>
      </c>
      <c r="L1169" s="2" t="s">
        <v>1144</v>
      </c>
      <c r="M1169" s="2" t="s">
        <v>32</v>
      </c>
      <c r="N1169" s="2" t="s">
        <v>453</v>
      </c>
      <c r="O1169" s="15" t="s">
        <v>61</v>
      </c>
      <c r="P1169" s="36" t="s">
        <v>40</v>
      </c>
      <c r="Q1169" s="2" t="s">
        <v>41</v>
      </c>
      <c r="R1169" s="2">
        <v>1</v>
      </c>
      <c r="S1169" s="9">
        <v>0</v>
      </c>
      <c r="T1169" s="9">
        <f t="shared" si="69"/>
        <v>0</v>
      </c>
      <c r="U1169" s="9">
        <f>T1169*1.12</f>
        <v>0</v>
      </c>
      <c r="V1169" s="2" t="s">
        <v>42</v>
      </c>
      <c r="W1169" s="2">
        <v>2014</v>
      </c>
      <c r="X1169" s="2"/>
    </row>
    <row r="1170" spans="1:24" ht="51" customHeight="1" outlineLevel="1" x14ac:dyDescent="0.25">
      <c r="A1170" s="2" t="s">
        <v>10564</v>
      </c>
      <c r="B1170" s="3" t="s">
        <v>27</v>
      </c>
      <c r="C1170" s="43" t="s">
        <v>3005</v>
      </c>
      <c r="D1170" s="10" t="s">
        <v>9684</v>
      </c>
      <c r="E1170" s="10" t="s">
        <v>9685</v>
      </c>
      <c r="F1170" s="43" t="s">
        <v>3006</v>
      </c>
      <c r="G1170" s="2" t="s">
        <v>29</v>
      </c>
      <c r="H1170" s="4">
        <v>0</v>
      </c>
      <c r="I1170" s="2">
        <v>710000000</v>
      </c>
      <c r="J1170" s="2" t="s">
        <v>11537</v>
      </c>
      <c r="K1170" s="44" t="s">
        <v>3765</v>
      </c>
      <c r="L1170" s="2" t="s">
        <v>1144</v>
      </c>
      <c r="M1170" s="2" t="s">
        <v>32</v>
      </c>
      <c r="N1170" s="2" t="s">
        <v>453</v>
      </c>
      <c r="O1170" s="15" t="s">
        <v>61</v>
      </c>
      <c r="P1170" s="36" t="s">
        <v>40</v>
      </c>
      <c r="Q1170" s="2" t="s">
        <v>41</v>
      </c>
      <c r="R1170" s="2">
        <v>1</v>
      </c>
      <c r="S1170" s="9">
        <v>320</v>
      </c>
      <c r="T1170" s="9">
        <v>0</v>
      </c>
      <c r="U1170" s="9">
        <f>T1170*1.12</f>
        <v>0</v>
      </c>
      <c r="V1170" s="2" t="s">
        <v>42</v>
      </c>
      <c r="W1170" s="2">
        <v>2014</v>
      </c>
      <c r="X1170" s="2" t="s">
        <v>10431</v>
      </c>
    </row>
    <row r="1171" spans="1:24" ht="51" customHeight="1" outlineLevel="1" x14ac:dyDescent="0.25">
      <c r="A1171" s="2" t="s">
        <v>11783</v>
      </c>
      <c r="B1171" s="3" t="s">
        <v>27</v>
      </c>
      <c r="C1171" s="43" t="s">
        <v>3005</v>
      </c>
      <c r="D1171" s="10" t="s">
        <v>9684</v>
      </c>
      <c r="E1171" s="10" t="s">
        <v>9685</v>
      </c>
      <c r="F1171" s="43" t="s">
        <v>3006</v>
      </c>
      <c r="G1171" s="2" t="s">
        <v>29</v>
      </c>
      <c r="H1171" s="4">
        <v>0</v>
      </c>
      <c r="I1171" s="2">
        <v>710000000</v>
      </c>
      <c r="J1171" s="2" t="s">
        <v>11537</v>
      </c>
      <c r="K1171" s="44" t="s">
        <v>6017</v>
      </c>
      <c r="L1171" s="2" t="s">
        <v>1144</v>
      </c>
      <c r="M1171" s="2" t="s">
        <v>32</v>
      </c>
      <c r="N1171" s="2" t="s">
        <v>10994</v>
      </c>
      <c r="O1171" s="15" t="s">
        <v>3810</v>
      </c>
      <c r="P1171" s="36" t="s">
        <v>40</v>
      </c>
      <c r="Q1171" s="2" t="s">
        <v>41</v>
      </c>
      <c r="R1171" s="2">
        <v>1</v>
      </c>
      <c r="S1171" s="9">
        <v>320</v>
      </c>
      <c r="T1171" s="9">
        <v>320</v>
      </c>
      <c r="U1171" s="9">
        <v>358.40000000000003</v>
      </c>
      <c r="V1171" s="2" t="s">
        <v>42</v>
      </c>
      <c r="W1171" s="2">
        <v>2014</v>
      </c>
      <c r="X1171" s="2" t="s">
        <v>11075</v>
      </c>
    </row>
    <row r="1172" spans="1:24" ht="51" customHeight="1" outlineLevel="1" x14ac:dyDescent="0.25">
      <c r="A1172" s="2" t="s">
        <v>3525</v>
      </c>
      <c r="B1172" s="3" t="s">
        <v>27</v>
      </c>
      <c r="C1172" s="43" t="s">
        <v>2238</v>
      </c>
      <c r="D1172" s="10" t="s">
        <v>1895</v>
      </c>
      <c r="E1172" s="10" t="s">
        <v>1890</v>
      </c>
      <c r="F1172" s="43" t="s">
        <v>3008</v>
      </c>
      <c r="G1172" s="2" t="s">
        <v>29</v>
      </c>
      <c r="H1172" s="4">
        <v>0</v>
      </c>
      <c r="I1172" s="2">
        <v>710000000</v>
      </c>
      <c r="J1172" s="2" t="s">
        <v>11537</v>
      </c>
      <c r="K1172" s="44" t="s">
        <v>6189</v>
      </c>
      <c r="L1172" s="2" t="s">
        <v>1144</v>
      </c>
      <c r="M1172" s="2" t="s">
        <v>32</v>
      </c>
      <c r="N1172" s="2" t="s">
        <v>453</v>
      </c>
      <c r="O1172" s="15" t="s">
        <v>61</v>
      </c>
      <c r="P1172" s="36" t="s">
        <v>40</v>
      </c>
      <c r="Q1172" s="2" t="s">
        <v>41</v>
      </c>
      <c r="R1172" s="2">
        <v>250</v>
      </c>
      <c r="S1172" s="9">
        <v>0</v>
      </c>
      <c r="T1172" s="9">
        <f>R1172*S1172</f>
        <v>0</v>
      </c>
      <c r="U1172" s="9">
        <f t="shared" ref="U1172:U1179" si="70">T1172*1.12</f>
        <v>0</v>
      </c>
      <c r="V1172" s="2" t="s">
        <v>42</v>
      </c>
      <c r="W1172" s="2">
        <v>2014</v>
      </c>
      <c r="X1172" s="2"/>
    </row>
    <row r="1173" spans="1:24" ht="51" customHeight="1" outlineLevel="1" x14ac:dyDescent="0.25">
      <c r="A1173" s="2" t="s">
        <v>10565</v>
      </c>
      <c r="B1173" s="3" t="s">
        <v>27</v>
      </c>
      <c r="C1173" s="43" t="s">
        <v>2238</v>
      </c>
      <c r="D1173" s="10" t="s">
        <v>1895</v>
      </c>
      <c r="E1173" s="10" t="s">
        <v>1890</v>
      </c>
      <c r="F1173" s="43" t="s">
        <v>3008</v>
      </c>
      <c r="G1173" s="2" t="s">
        <v>29</v>
      </c>
      <c r="H1173" s="4">
        <v>0</v>
      </c>
      <c r="I1173" s="2">
        <v>710000000</v>
      </c>
      <c r="J1173" s="2" t="s">
        <v>11537</v>
      </c>
      <c r="K1173" s="44" t="s">
        <v>3765</v>
      </c>
      <c r="L1173" s="2" t="s">
        <v>1144</v>
      </c>
      <c r="M1173" s="2" t="s">
        <v>32</v>
      </c>
      <c r="N1173" s="2" t="s">
        <v>453</v>
      </c>
      <c r="O1173" s="15" t="s">
        <v>61</v>
      </c>
      <c r="P1173" s="36" t="s">
        <v>40</v>
      </c>
      <c r="Q1173" s="2" t="s">
        <v>41</v>
      </c>
      <c r="R1173" s="2">
        <v>250</v>
      </c>
      <c r="S1173" s="9">
        <v>0</v>
      </c>
      <c r="T1173" s="9">
        <f>R1173*S1173</f>
        <v>0</v>
      </c>
      <c r="U1173" s="9">
        <f t="shared" si="70"/>
        <v>0</v>
      </c>
      <c r="V1173" s="2" t="s">
        <v>42</v>
      </c>
      <c r="W1173" s="2">
        <v>2014</v>
      </c>
      <c r="X1173" s="2">
        <v>11</v>
      </c>
    </row>
    <row r="1174" spans="1:24" ht="51" customHeight="1" outlineLevel="1" x14ac:dyDescent="0.25">
      <c r="A1174" s="2" t="s">
        <v>11789</v>
      </c>
      <c r="B1174" s="3" t="s">
        <v>27</v>
      </c>
      <c r="C1174" s="43" t="s">
        <v>11790</v>
      </c>
      <c r="D1174" s="10" t="s">
        <v>1895</v>
      </c>
      <c r="E1174" s="10" t="s">
        <v>1890</v>
      </c>
      <c r="F1174" s="43" t="s">
        <v>3008</v>
      </c>
      <c r="G1174" s="2" t="s">
        <v>29</v>
      </c>
      <c r="H1174" s="4">
        <v>0</v>
      </c>
      <c r="I1174" s="2">
        <v>710000000</v>
      </c>
      <c r="J1174" s="2" t="s">
        <v>11537</v>
      </c>
      <c r="K1174" s="44" t="s">
        <v>6017</v>
      </c>
      <c r="L1174" s="2" t="s">
        <v>1144</v>
      </c>
      <c r="M1174" s="2" t="s">
        <v>32</v>
      </c>
      <c r="N1174" s="2" t="s">
        <v>11021</v>
      </c>
      <c r="O1174" s="15" t="s">
        <v>3810</v>
      </c>
      <c r="P1174" s="36">
        <v>166</v>
      </c>
      <c r="Q1174" s="2" t="s">
        <v>1268</v>
      </c>
      <c r="R1174" s="2">
        <v>250</v>
      </c>
      <c r="S1174" s="9">
        <f>295.68/1.12</f>
        <v>264</v>
      </c>
      <c r="T1174" s="9">
        <f>R1174*S1174</f>
        <v>66000</v>
      </c>
      <c r="U1174" s="9">
        <f t="shared" si="70"/>
        <v>73920</v>
      </c>
      <c r="V1174" s="2" t="s">
        <v>42</v>
      </c>
      <c r="W1174" s="2">
        <v>2014</v>
      </c>
      <c r="X1174" s="2" t="s">
        <v>11791</v>
      </c>
    </row>
    <row r="1175" spans="1:24" ht="51" customHeight="1" outlineLevel="1" x14ac:dyDescent="0.25">
      <c r="A1175" s="2" t="s">
        <v>3526</v>
      </c>
      <c r="B1175" s="3" t="s">
        <v>27</v>
      </c>
      <c r="C1175" s="43" t="s">
        <v>1891</v>
      </c>
      <c r="D1175" s="10" t="s">
        <v>1896</v>
      </c>
      <c r="E1175" s="10" t="s">
        <v>1892</v>
      </c>
      <c r="F1175" s="43" t="s">
        <v>3009</v>
      </c>
      <c r="G1175" s="2" t="s">
        <v>29</v>
      </c>
      <c r="H1175" s="4">
        <v>0</v>
      </c>
      <c r="I1175" s="2">
        <v>710000000</v>
      </c>
      <c r="J1175" s="2" t="s">
        <v>11537</v>
      </c>
      <c r="K1175" s="44" t="s">
        <v>6189</v>
      </c>
      <c r="L1175" s="2" t="s">
        <v>1144</v>
      </c>
      <c r="M1175" s="2" t="s">
        <v>32</v>
      </c>
      <c r="N1175" s="2" t="s">
        <v>453</v>
      </c>
      <c r="O1175" s="15" t="s">
        <v>61</v>
      </c>
      <c r="P1175" s="36" t="s">
        <v>909</v>
      </c>
      <c r="Q1175" s="2" t="s">
        <v>8308</v>
      </c>
      <c r="R1175" s="2">
        <v>10</v>
      </c>
      <c r="S1175" s="9">
        <v>0</v>
      </c>
      <c r="T1175" s="9">
        <v>28000</v>
      </c>
      <c r="U1175" s="9">
        <f t="shared" si="70"/>
        <v>31360.000000000004</v>
      </c>
      <c r="V1175" s="2" t="s">
        <v>42</v>
      </c>
      <c r="W1175" s="2">
        <v>2014</v>
      </c>
      <c r="X1175" s="2"/>
    </row>
    <row r="1176" spans="1:24" ht="51" customHeight="1" outlineLevel="1" x14ac:dyDescent="0.25">
      <c r="A1176" s="2" t="s">
        <v>10566</v>
      </c>
      <c r="B1176" s="3" t="s">
        <v>27</v>
      </c>
      <c r="C1176" s="43" t="s">
        <v>1891</v>
      </c>
      <c r="D1176" s="10" t="s">
        <v>1896</v>
      </c>
      <c r="E1176" s="10" t="s">
        <v>1892</v>
      </c>
      <c r="F1176" s="43" t="s">
        <v>3009</v>
      </c>
      <c r="G1176" s="2" t="s">
        <v>29</v>
      </c>
      <c r="H1176" s="4">
        <v>0</v>
      </c>
      <c r="I1176" s="2">
        <v>710000000</v>
      </c>
      <c r="J1176" s="2" t="s">
        <v>11537</v>
      </c>
      <c r="K1176" s="44" t="s">
        <v>3765</v>
      </c>
      <c r="L1176" s="2" t="s">
        <v>1144</v>
      </c>
      <c r="M1176" s="2" t="s">
        <v>32</v>
      </c>
      <c r="N1176" s="2" t="s">
        <v>453</v>
      </c>
      <c r="O1176" s="15" t="s">
        <v>61</v>
      </c>
      <c r="P1176" s="36" t="s">
        <v>909</v>
      </c>
      <c r="Q1176" s="2" t="s">
        <v>8308</v>
      </c>
      <c r="R1176" s="2">
        <f>T1176/S1176</f>
        <v>0</v>
      </c>
      <c r="S1176" s="9">
        <f>3000/1.12</f>
        <v>2678.5714285714284</v>
      </c>
      <c r="T1176" s="9">
        <v>0</v>
      </c>
      <c r="U1176" s="9">
        <f t="shared" si="70"/>
        <v>0</v>
      </c>
      <c r="V1176" s="2" t="s">
        <v>42</v>
      </c>
      <c r="W1176" s="2">
        <v>2014</v>
      </c>
      <c r="X1176" s="2">
        <v>11</v>
      </c>
    </row>
    <row r="1177" spans="1:24" ht="51" customHeight="1" outlineLevel="1" x14ac:dyDescent="0.25">
      <c r="A1177" s="2" t="s">
        <v>11792</v>
      </c>
      <c r="B1177" s="3" t="s">
        <v>27</v>
      </c>
      <c r="C1177" s="43" t="s">
        <v>3987</v>
      </c>
      <c r="D1177" s="10" t="s">
        <v>1896</v>
      </c>
      <c r="E1177" s="10" t="s">
        <v>1892</v>
      </c>
      <c r="F1177" s="43" t="s">
        <v>3009</v>
      </c>
      <c r="G1177" s="2" t="s">
        <v>29</v>
      </c>
      <c r="H1177" s="4">
        <v>0</v>
      </c>
      <c r="I1177" s="2">
        <v>710000000</v>
      </c>
      <c r="J1177" s="2" t="s">
        <v>11537</v>
      </c>
      <c r="K1177" s="44" t="s">
        <v>6017</v>
      </c>
      <c r="L1177" s="2" t="s">
        <v>1144</v>
      </c>
      <c r="M1177" s="2" t="s">
        <v>32</v>
      </c>
      <c r="N1177" s="2" t="s">
        <v>11021</v>
      </c>
      <c r="O1177" s="15" t="s">
        <v>3810</v>
      </c>
      <c r="P1177" s="36">
        <v>166</v>
      </c>
      <c r="Q1177" s="2" t="s">
        <v>1268</v>
      </c>
      <c r="R1177" s="2">
        <v>200</v>
      </c>
      <c r="S1177" s="9">
        <f>150/1.12</f>
        <v>133.92857142857142</v>
      </c>
      <c r="T1177" s="9">
        <f>R1177*S1177</f>
        <v>26785.714285714283</v>
      </c>
      <c r="U1177" s="9">
        <f>T1177*1.12</f>
        <v>30000</v>
      </c>
      <c r="V1177" s="2" t="s">
        <v>42</v>
      </c>
      <c r="W1177" s="2">
        <v>2014</v>
      </c>
      <c r="X1177" s="2" t="s">
        <v>11743</v>
      </c>
    </row>
    <row r="1178" spans="1:24" ht="51" customHeight="1" outlineLevel="1" x14ac:dyDescent="0.25">
      <c r="A1178" s="2" t="s">
        <v>3527</v>
      </c>
      <c r="B1178" s="3" t="s">
        <v>27</v>
      </c>
      <c r="C1178" s="43" t="s">
        <v>1893</v>
      </c>
      <c r="D1178" s="10" t="s">
        <v>1897</v>
      </c>
      <c r="E1178" s="10" t="s">
        <v>1894</v>
      </c>
      <c r="F1178" s="43" t="s">
        <v>3010</v>
      </c>
      <c r="G1178" s="2" t="s">
        <v>29</v>
      </c>
      <c r="H1178" s="4">
        <v>0</v>
      </c>
      <c r="I1178" s="2">
        <v>710000000</v>
      </c>
      <c r="J1178" s="2" t="s">
        <v>11537</v>
      </c>
      <c r="K1178" s="44" t="s">
        <v>6189</v>
      </c>
      <c r="L1178" s="2" t="s">
        <v>1144</v>
      </c>
      <c r="M1178" s="2" t="s">
        <v>32</v>
      </c>
      <c r="N1178" s="2" t="s">
        <v>453</v>
      </c>
      <c r="O1178" s="15" t="s">
        <v>61</v>
      </c>
      <c r="P1178" s="36" t="s">
        <v>909</v>
      </c>
      <c r="Q1178" s="2" t="s">
        <v>8308</v>
      </c>
      <c r="R1178" s="2">
        <v>56</v>
      </c>
      <c r="S1178" s="9">
        <v>0</v>
      </c>
      <c r="T1178" s="9">
        <f>R1178*S1178</f>
        <v>0</v>
      </c>
      <c r="U1178" s="9">
        <f t="shared" si="70"/>
        <v>0</v>
      </c>
      <c r="V1178" s="2" t="s">
        <v>42</v>
      </c>
      <c r="W1178" s="2">
        <v>2014</v>
      </c>
      <c r="X1178" s="2"/>
    </row>
    <row r="1179" spans="1:24" ht="51" customHeight="1" outlineLevel="1" x14ac:dyDescent="0.25">
      <c r="A1179" s="2" t="s">
        <v>10567</v>
      </c>
      <c r="B1179" s="3" t="s">
        <v>27</v>
      </c>
      <c r="C1179" s="43" t="s">
        <v>1893</v>
      </c>
      <c r="D1179" s="10" t="s">
        <v>1897</v>
      </c>
      <c r="E1179" s="10" t="s">
        <v>1894</v>
      </c>
      <c r="F1179" s="43" t="s">
        <v>3010</v>
      </c>
      <c r="G1179" s="2" t="s">
        <v>29</v>
      </c>
      <c r="H1179" s="4">
        <v>0</v>
      </c>
      <c r="I1179" s="2">
        <v>710000000</v>
      </c>
      <c r="J1179" s="2" t="s">
        <v>11537</v>
      </c>
      <c r="K1179" s="44" t="s">
        <v>3765</v>
      </c>
      <c r="L1179" s="2" t="s">
        <v>1144</v>
      </c>
      <c r="M1179" s="2" t="s">
        <v>32</v>
      </c>
      <c r="N1179" s="2" t="s">
        <v>453</v>
      </c>
      <c r="O1179" s="15" t="s">
        <v>61</v>
      </c>
      <c r="P1179" s="36" t="s">
        <v>909</v>
      </c>
      <c r="Q1179" s="2" t="s">
        <v>8308</v>
      </c>
      <c r="R1179" s="2">
        <v>56</v>
      </c>
      <c r="S1179" s="9">
        <f>1000/1.12</f>
        <v>892.85714285714278</v>
      </c>
      <c r="T1179" s="9">
        <v>0</v>
      </c>
      <c r="U1179" s="9">
        <f t="shared" si="70"/>
        <v>0</v>
      </c>
      <c r="V1179" s="2" t="s">
        <v>42</v>
      </c>
      <c r="W1179" s="2">
        <v>2014</v>
      </c>
      <c r="X1179" s="2">
        <v>11</v>
      </c>
    </row>
    <row r="1180" spans="1:24" ht="51" customHeight="1" outlineLevel="1" x14ac:dyDescent="0.25">
      <c r="A1180" s="2" t="s">
        <v>11793</v>
      </c>
      <c r="B1180" s="3" t="s">
        <v>27</v>
      </c>
      <c r="C1180" s="43" t="s">
        <v>1893</v>
      </c>
      <c r="D1180" s="10" t="s">
        <v>1897</v>
      </c>
      <c r="E1180" s="10" t="s">
        <v>1894</v>
      </c>
      <c r="F1180" s="43" t="s">
        <v>3010</v>
      </c>
      <c r="G1180" s="2" t="s">
        <v>29</v>
      </c>
      <c r="H1180" s="4">
        <v>0</v>
      </c>
      <c r="I1180" s="2">
        <v>710000000</v>
      </c>
      <c r="J1180" s="2" t="s">
        <v>11537</v>
      </c>
      <c r="K1180" s="44" t="s">
        <v>6017</v>
      </c>
      <c r="L1180" s="2" t="s">
        <v>1144</v>
      </c>
      <c r="M1180" s="2" t="s">
        <v>32</v>
      </c>
      <c r="N1180" s="2" t="s">
        <v>11021</v>
      </c>
      <c r="O1180" s="15" t="s">
        <v>3810</v>
      </c>
      <c r="P1180" s="36" t="s">
        <v>909</v>
      </c>
      <c r="Q1180" s="2" t="s">
        <v>8308</v>
      </c>
      <c r="R1180" s="2">
        <v>46</v>
      </c>
      <c r="S1180" s="9">
        <v>1071.43</v>
      </c>
      <c r="T1180" s="9">
        <f>R1180*S1180</f>
        <v>49285.780000000006</v>
      </c>
      <c r="U1180" s="9">
        <f>T1180*1.12</f>
        <v>55200.073600000011</v>
      </c>
      <c r="V1180" s="2" t="s">
        <v>42</v>
      </c>
      <c r="W1180" s="2">
        <v>2014</v>
      </c>
      <c r="X1180" s="2" t="s">
        <v>11794</v>
      </c>
    </row>
    <row r="1181" spans="1:24" ht="51" customHeight="1" outlineLevel="1" x14ac:dyDescent="0.25">
      <c r="A1181" s="2" t="s">
        <v>3528</v>
      </c>
      <c r="B1181" s="3" t="s">
        <v>27</v>
      </c>
      <c r="C1181" s="43" t="s">
        <v>3011</v>
      </c>
      <c r="D1181" s="10" t="s">
        <v>3012</v>
      </c>
      <c r="E1181" s="10" t="s">
        <v>9825</v>
      </c>
      <c r="F1181" s="43" t="s">
        <v>3013</v>
      </c>
      <c r="G1181" s="2" t="s">
        <v>29</v>
      </c>
      <c r="H1181" s="4">
        <v>0</v>
      </c>
      <c r="I1181" s="2">
        <v>710000000</v>
      </c>
      <c r="J1181" s="2" t="s">
        <v>11537</v>
      </c>
      <c r="K1181" s="44" t="s">
        <v>2483</v>
      </c>
      <c r="L1181" s="2" t="s">
        <v>1144</v>
      </c>
      <c r="M1181" s="2" t="s">
        <v>32</v>
      </c>
      <c r="N1181" s="2" t="s">
        <v>453</v>
      </c>
      <c r="O1181" s="15" t="s">
        <v>61</v>
      </c>
      <c r="P1181" s="36" t="s">
        <v>1819</v>
      </c>
      <c r="Q1181" s="2" t="s">
        <v>1227</v>
      </c>
      <c r="R1181" s="2">
        <v>176</v>
      </c>
      <c r="S1181" s="9">
        <v>0</v>
      </c>
      <c r="T1181" s="9">
        <f>R1181*S1181</f>
        <v>0</v>
      </c>
      <c r="U1181" s="9">
        <f t="shared" ref="U1181:U1203" si="71">T1181*1.12</f>
        <v>0</v>
      </c>
      <c r="V1181" s="2" t="s">
        <v>42</v>
      </c>
      <c r="W1181" s="2">
        <v>2014</v>
      </c>
      <c r="X1181" s="2"/>
    </row>
    <row r="1182" spans="1:24" ht="51" customHeight="1" outlineLevel="1" x14ac:dyDescent="0.25">
      <c r="A1182" s="2" t="s">
        <v>11840</v>
      </c>
      <c r="B1182" s="3" t="s">
        <v>27</v>
      </c>
      <c r="C1182" s="43" t="s">
        <v>11868</v>
      </c>
      <c r="D1182" s="10" t="s">
        <v>3012</v>
      </c>
      <c r="E1182" s="10" t="s">
        <v>9825</v>
      </c>
      <c r="F1182" s="43" t="s">
        <v>3013</v>
      </c>
      <c r="G1182" s="2" t="s">
        <v>29</v>
      </c>
      <c r="H1182" s="4">
        <v>0</v>
      </c>
      <c r="I1182" s="2">
        <v>710000000</v>
      </c>
      <c r="J1182" s="2" t="s">
        <v>11537</v>
      </c>
      <c r="K1182" s="44" t="s">
        <v>11174</v>
      </c>
      <c r="L1182" s="2" t="s">
        <v>1144</v>
      </c>
      <c r="M1182" s="2" t="s">
        <v>32</v>
      </c>
      <c r="N1182" s="2" t="s">
        <v>11021</v>
      </c>
      <c r="O1182" s="15">
        <v>0</v>
      </c>
      <c r="P1182" s="36">
        <v>736</v>
      </c>
      <c r="Q1182" s="2" t="s">
        <v>499</v>
      </c>
      <c r="R1182" s="2">
        <v>4</v>
      </c>
      <c r="S1182" s="9">
        <v>5499.9999999999991</v>
      </c>
      <c r="T1182" s="9">
        <v>21999.999999999996</v>
      </c>
      <c r="U1182" s="9">
        <v>24640</v>
      </c>
      <c r="V1182" s="2" t="s">
        <v>42</v>
      </c>
      <c r="W1182" s="2">
        <v>2014</v>
      </c>
      <c r="X1182" s="2" t="s">
        <v>11869</v>
      </c>
    </row>
    <row r="1183" spans="1:24" ht="51" customHeight="1" outlineLevel="1" x14ac:dyDescent="0.25">
      <c r="A1183" s="2" t="s">
        <v>3529</v>
      </c>
      <c r="B1183" s="3" t="s">
        <v>27</v>
      </c>
      <c r="C1183" s="43" t="s">
        <v>3014</v>
      </c>
      <c r="D1183" s="10" t="s">
        <v>906</v>
      </c>
      <c r="E1183" s="10" t="s">
        <v>8642</v>
      </c>
      <c r="F1183" s="43" t="s">
        <v>3015</v>
      </c>
      <c r="G1183" s="2" t="s">
        <v>29</v>
      </c>
      <c r="H1183" s="4">
        <v>0</v>
      </c>
      <c r="I1183" s="2">
        <v>710000000</v>
      </c>
      <c r="J1183" s="2" t="s">
        <v>11537</v>
      </c>
      <c r="K1183" s="44" t="s">
        <v>2483</v>
      </c>
      <c r="L1183" s="2" t="s">
        <v>1144</v>
      </c>
      <c r="M1183" s="2" t="s">
        <v>32</v>
      </c>
      <c r="N1183" s="2" t="s">
        <v>453</v>
      </c>
      <c r="O1183" s="15" t="s">
        <v>61</v>
      </c>
      <c r="P1183" s="36" t="s">
        <v>34</v>
      </c>
      <c r="Q1183" s="2" t="s">
        <v>35</v>
      </c>
      <c r="R1183" s="2">
        <v>6</v>
      </c>
      <c r="S1183" s="9">
        <v>0</v>
      </c>
      <c r="T1183" s="9">
        <f>R1183*S1183</f>
        <v>0</v>
      </c>
      <c r="U1183" s="9">
        <f t="shared" si="71"/>
        <v>0</v>
      </c>
      <c r="V1183" s="2" t="s">
        <v>42</v>
      </c>
      <c r="W1183" s="2">
        <v>2014</v>
      </c>
      <c r="X1183" s="2"/>
    </row>
    <row r="1184" spans="1:24" ht="51" customHeight="1" outlineLevel="1" x14ac:dyDescent="0.25">
      <c r="A1184" s="2" t="s">
        <v>11841</v>
      </c>
      <c r="B1184" s="3" t="s">
        <v>27</v>
      </c>
      <c r="C1184" s="43" t="s">
        <v>8157</v>
      </c>
      <c r="D1184" s="10" t="s">
        <v>906</v>
      </c>
      <c r="E1184" s="10" t="s">
        <v>8313</v>
      </c>
      <c r="F1184" s="43" t="s">
        <v>3015</v>
      </c>
      <c r="G1184" s="2" t="s">
        <v>29</v>
      </c>
      <c r="H1184" s="4">
        <v>0</v>
      </c>
      <c r="I1184" s="2">
        <v>710000000</v>
      </c>
      <c r="J1184" s="2" t="s">
        <v>11537</v>
      </c>
      <c r="K1184" s="44" t="s">
        <v>6017</v>
      </c>
      <c r="L1184" s="2" t="s">
        <v>1144</v>
      </c>
      <c r="M1184" s="2" t="s">
        <v>32</v>
      </c>
      <c r="N1184" s="2" t="s">
        <v>11021</v>
      </c>
      <c r="O1184" s="15">
        <v>0</v>
      </c>
      <c r="P1184" s="36">
        <v>796</v>
      </c>
      <c r="Q1184" s="2" t="s">
        <v>41</v>
      </c>
      <c r="R1184" s="2">
        <v>6</v>
      </c>
      <c r="S1184" s="9">
        <f>1120/1.12</f>
        <v>999.99999999999989</v>
      </c>
      <c r="T1184" s="9">
        <f>R1184*S1184</f>
        <v>5999.9999999999991</v>
      </c>
      <c r="U1184" s="9">
        <f t="shared" si="71"/>
        <v>6720</v>
      </c>
      <c r="V1184" s="2" t="s">
        <v>42</v>
      </c>
      <c r="W1184" s="2">
        <v>2014</v>
      </c>
      <c r="X1184" s="2" t="s">
        <v>11870</v>
      </c>
    </row>
    <row r="1185" spans="1:24" ht="51" customHeight="1" outlineLevel="1" x14ac:dyDescent="0.25">
      <c r="A1185" s="2" t="s">
        <v>3530</v>
      </c>
      <c r="B1185" s="3" t="s">
        <v>27</v>
      </c>
      <c r="C1185" s="43" t="s">
        <v>1917</v>
      </c>
      <c r="D1185" s="10" t="s">
        <v>1919</v>
      </c>
      <c r="E1185" s="10" t="s">
        <v>1918</v>
      </c>
      <c r="F1185" s="43" t="s">
        <v>3016</v>
      </c>
      <c r="G1185" s="2" t="s">
        <v>29</v>
      </c>
      <c r="H1185" s="4">
        <v>0</v>
      </c>
      <c r="I1185" s="2">
        <v>710000000</v>
      </c>
      <c r="J1185" s="2" t="s">
        <v>11537</v>
      </c>
      <c r="K1185" s="44" t="s">
        <v>2483</v>
      </c>
      <c r="L1185" s="2" t="s">
        <v>1144</v>
      </c>
      <c r="M1185" s="2" t="s">
        <v>32</v>
      </c>
      <c r="N1185" s="2" t="s">
        <v>453</v>
      </c>
      <c r="O1185" s="15" t="s">
        <v>61</v>
      </c>
      <c r="P1185" s="36" t="s">
        <v>40</v>
      </c>
      <c r="Q1185" s="2" t="s">
        <v>41</v>
      </c>
      <c r="R1185" s="2">
        <v>4</v>
      </c>
      <c r="S1185" s="9">
        <v>0</v>
      </c>
      <c r="T1185" s="9">
        <v>0</v>
      </c>
      <c r="U1185" s="9">
        <f t="shared" si="71"/>
        <v>0</v>
      </c>
      <c r="V1185" s="2" t="s">
        <v>42</v>
      </c>
      <c r="W1185" s="2">
        <v>2014</v>
      </c>
      <c r="X1185" s="2"/>
    </row>
    <row r="1186" spans="1:24" ht="51" customHeight="1" outlineLevel="1" x14ac:dyDescent="0.25">
      <c r="A1186" s="2" t="s">
        <v>11842</v>
      </c>
      <c r="B1186" s="3" t="s">
        <v>27</v>
      </c>
      <c r="C1186" s="43" t="s">
        <v>11871</v>
      </c>
      <c r="D1186" s="10" t="s">
        <v>6320</v>
      </c>
      <c r="E1186" s="10" t="s">
        <v>11872</v>
      </c>
      <c r="F1186" s="43" t="s">
        <v>11873</v>
      </c>
      <c r="G1186" s="2" t="s">
        <v>29</v>
      </c>
      <c r="H1186" s="4">
        <v>0</v>
      </c>
      <c r="I1186" s="2">
        <v>710000000</v>
      </c>
      <c r="J1186" s="2" t="s">
        <v>11537</v>
      </c>
      <c r="K1186" s="44" t="s">
        <v>11174</v>
      </c>
      <c r="L1186" s="2" t="s">
        <v>1144</v>
      </c>
      <c r="M1186" s="2" t="s">
        <v>32</v>
      </c>
      <c r="N1186" s="2" t="s">
        <v>11021</v>
      </c>
      <c r="O1186" s="15">
        <v>0</v>
      </c>
      <c r="P1186" s="36" t="s">
        <v>40</v>
      </c>
      <c r="Q1186" s="2" t="s">
        <v>41</v>
      </c>
      <c r="R1186" s="2">
        <v>1</v>
      </c>
      <c r="S1186" s="9">
        <f>6900/1.12</f>
        <v>6160.7142857142853</v>
      </c>
      <c r="T1186" s="9">
        <f>R1186*S1186</f>
        <v>6160.7142857142853</v>
      </c>
      <c r="U1186" s="9">
        <f t="shared" si="71"/>
        <v>6900</v>
      </c>
      <c r="V1186" s="2" t="s">
        <v>42</v>
      </c>
      <c r="W1186" s="2">
        <v>2014</v>
      </c>
      <c r="X1186" s="2" t="s">
        <v>11874</v>
      </c>
    </row>
    <row r="1187" spans="1:24" ht="51" customHeight="1" outlineLevel="1" x14ac:dyDescent="0.25">
      <c r="A1187" s="2" t="s">
        <v>3531</v>
      </c>
      <c r="B1187" s="3" t="s">
        <v>27</v>
      </c>
      <c r="C1187" s="43" t="s">
        <v>9826</v>
      </c>
      <c r="D1187" s="10" t="s">
        <v>1924</v>
      </c>
      <c r="E1187" s="10" t="s">
        <v>8621</v>
      </c>
      <c r="F1187" s="43" t="s">
        <v>3017</v>
      </c>
      <c r="G1187" s="2" t="s">
        <v>29</v>
      </c>
      <c r="H1187" s="4">
        <v>0</v>
      </c>
      <c r="I1187" s="2">
        <v>710000000</v>
      </c>
      <c r="J1187" s="2" t="s">
        <v>11537</v>
      </c>
      <c r="K1187" s="44" t="s">
        <v>2483</v>
      </c>
      <c r="L1187" s="2" t="s">
        <v>1144</v>
      </c>
      <c r="M1187" s="2" t="s">
        <v>32</v>
      </c>
      <c r="N1187" s="2" t="s">
        <v>453</v>
      </c>
      <c r="O1187" s="15" t="s">
        <v>61</v>
      </c>
      <c r="P1187" s="36" t="s">
        <v>824</v>
      </c>
      <c r="Q1187" s="2" t="s">
        <v>1268</v>
      </c>
      <c r="R1187" s="2">
        <v>4</v>
      </c>
      <c r="S1187" s="9">
        <v>0</v>
      </c>
      <c r="T1187" s="9">
        <f>R1187*S1187</f>
        <v>0</v>
      </c>
      <c r="U1187" s="9">
        <f t="shared" si="71"/>
        <v>0</v>
      </c>
      <c r="V1187" s="2" t="s">
        <v>42</v>
      </c>
      <c r="W1187" s="2">
        <v>2014</v>
      </c>
      <c r="X1187" s="2"/>
    </row>
    <row r="1188" spans="1:24" ht="51" customHeight="1" outlineLevel="1" x14ac:dyDescent="0.25">
      <c r="A1188" s="2" t="s">
        <v>11843</v>
      </c>
      <c r="B1188" s="3" t="s">
        <v>27</v>
      </c>
      <c r="C1188" s="43" t="s">
        <v>3597</v>
      </c>
      <c r="D1188" s="10" t="s">
        <v>1924</v>
      </c>
      <c r="E1188" s="10" t="s">
        <v>8621</v>
      </c>
      <c r="F1188" s="43" t="s">
        <v>11875</v>
      </c>
      <c r="G1188" s="2" t="s">
        <v>29</v>
      </c>
      <c r="H1188" s="4">
        <v>0</v>
      </c>
      <c r="I1188" s="2">
        <v>710000000</v>
      </c>
      <c r="J1188" s="2" t="s">
        <v>11537</v>
      </c>
      <c r="K1188" s="44" t="s">
        <v>6017</v>
      </c>
      <c r="L1188" s="2" t="s">
        <v>1144</v>
      </c>
      <c r="M1188" s="2" t="s">
        <v>32</v>
      </c>
      <c r="N1188" s="2" t="s">
        <v>11021</v>
      </c>
      <c r="O1188" s="15">
        <v>0</v>
      </c>
      <c r="P1188" s="36" t="s">
        <v>9135</v>
      </c>
      <c r="Q1188" s="2" t="s">
        <v>751</v>
      </c>
      <c r="R1188" s="2">
        <v>50</v>
      </c>
      <c r="S1188" s="9">
        <v>241.07140000000001</v>
      </c>
      <c r="T1188" s="9">
        <f>R1188*S1188</f>
        <v>12053.57</v>
      </c>
      <c r="U1188" s="9">
        <f>T1188*1.12</f>
        <v>13499.9984</v>
      </c>
      <c r="V1188" s="2" t="s">
        <v>42</v>
      </c>
      <c r="W1188" s="2">
        <v>2014</v>
      </c>
      <c r="X1188" s="2" t="s">
        <v>11845</v>
      </c>
    </row>
    <row r="1189" spans="1:24" ht="51" customHeight="1" outlineLevel="1" x14ac:dyDescent="0.25">
      <c r="A1189" s="2" t="s">
        <v>3532</v>
      </c>
      <c r="B1189" s="3" t="s">
        <v>27</v>
      </c>
      <c r="C1189" s="43" t="s">
        <v>9826</v>
      </c>
      <c r="D1189" s="10" t="s">
        <v>1924</v>
      </c>
      <c r="E1189" s="10" t="s">
        <v>8621</v>
      </c>
      <c r="F1189" s="43" t="s">
        <v>3018</v>
      </c>
      <c r="G1189" s="2" t="s">
        <v>29</v>
      </c>
      <c r="H1189" s="4">
        <v>0</v>
      </c>
      <c r="I1189" s="2">
        <v>710000000</v>
      </c>
      <c r="J1189" s="2" t="s">
        <v>11537</v>
      </c>
      <c r="K1189" s="44" t="s">
        <v>2483</v>
      </c>
      <c r="L1189" s="2" t="s">
        <v>1144</v>
      </c>
      <c r="M1189" s="2" t="s">
        <v>32</v>
      </c>
      <c r="N1189" s="2" t="s">
        <v>453</v>
      </c>
      <c r="O1189" s="15" t="s">
        <v>61</v>
      </c>
      <c r="P1189" s="36" t="s">
        <v>824</v>
      </c>
      <c r="Q1189" s="2" t="s">
        <v>1268</v>
      </c>
      <c r="R1189" s="2">
        <v>0</v>
      </c>
      <c r="S1189" s="9">
        <v>0</v>
      </c>
      <c r="T1189" s="9">
        <v>0</v>
      </c>
      <c r="U1189" s="9">
        <f t="shared" si="71"/>
        <v>0</v>
      </c>
      <c r="V1189" s="2" t="s">
        <v>42</v>
      </c>
      <c r="W1189" s="2">
        <v>2014</v>
      </c>
      <c r="X1189" s="2"/>
    </row>
    <row r="1190" spans="1:24" ht="51" customHeight="1" outlineLevel="1" x14ac:dyDescent="0.25">
      <c r="A1190" s="2" t="s">
        <v>11844</v>
      </c>
      <c r="B1190" s="3" t="s">
        <v>27</v>
      </c>
      <c r="C1190" s="43" t="s">
        <v>3597</v>
      </c>
      <c r="D1190" s="10" t="s">
        <v>1924</v>
      </c>
      <c r="E1190" s="10" t="s">
        <v>8621</v>
      </c>
      <c r="F1190" s="43" t="s">
        <v>11876</v>
      </c>
      <c r="G1190" s="2" t="s">
        <v>29</v>
      </c>
      <c r="H1190" s="4">
        <v>0</v>
      </c>
      <c r="I1190" s="2">
        <v>710000000</v>
      </c>
      <c r="J1190" s="2" t="s">
        <v>11537</v>
      </c>
      <c r="K1190" s="44" t="s">
        <v>6017</v>
      </c>
      <c r="L1190" s="2" t="s">
        <v>1144</v>
      </c>
      <c r="M1190" s="2" t="s">
        <v>32</v>
      </c>
      <c r="N1190" s="2" t="s">
        <v>11021</v>
      </c>
      <c r="O1190" s="15">
        <v>0</v>
      </c>
      <c r="P1190" s="36" t="s">
        <v>9135</v>
      </c>
      <c r="Q1190" s="2" t="s">
        <v>751</v>
      </c>
      <c r="R1190" s="2">
        <v>15</v>
      </c>
      <c r="S1190" s="9">
        <f>360/1.12</f>
        <v>321.42857142857139</v>
      </c>
      <c r="T1190" s="9">
        <f>R1190*S1190</f>
        <v>4821.4285714285706</v>
      </c>
      <c r="U1190" s="9">
        <f t="shared" si="71"/>
        <v>5400</v>
      </c>
      <c r="V1190" s="2" t="s">
        <v>42</v>
      </c>
      <c r="W1190" s="2">
        <v>2014</v>
      </c>
      <c r="X1190" s="2" t="s">
        <v>11845</v>
      </c>
    </row>
    <row r="1191" spans="1:24" ht="51" customHeight="1" outlineLevel="1" x14ac:dyDescent="0.25">
      <c r="A1191" s="2" t="s">
        <v>3533</v>
      </c>
      <c r="B1191" s="3" t="s">
        <v>27</v>
      </c>
      <c r="C1191" s="2" t="s">
        <v>2892</v>
      </c>
      <c r="D1191" s="43" t="s">
        <v>2893</v>
      </c>
      <c r="E1191" s="43" t="s">
        <v>9788</v>
      </c>
      <c r="F1191" s="43" t="s">
        <v>3019</v>
      </c>
      <c r="G1191" s="2" t="s">
        <v>29</v>
      </c>
      <c r="H1191" s="4">
        <v>0</v>
      </c>
      <c r="I1191" s="2">
        <v>710000000</v>
      </c>
      <c r="J1191" s="2" t="s">
        <v>11537</v>
      </c>
      <c r="K1191" s="44" t="s">
        <v>2483</v>
      </c>
      <c r="L1191" s="2" t="s">
        <v>1144</v>
      </c>
      <c r="M1191" s="2" t="s">
        <v>32</v>
      </c>
      <c r="N1191" s="2" t="s">
        <v>453</v>
      </c>
      <c r="O1191" s="15" t="s">
        <v>61</v>
      </c>
      <c r="P1191" s="36" t="s">
        <v>40</v>
      </c>
      <c r="Q1191" s="2" t="s">
        <v>41</v>
      </c>
      <c r="R1191" s="2">
        <v>0</v>
      </c>
      <c r="S1191" s="9">
        <v>0</v>
      </c>
      <c r="T1191" s="9">
        <v>0</v>
      </c>
      <c r="U1191" s="9">
        <f t="shared" si="71"/>
        <v>0</v>
      </c>
      <c r="V1191" s="2" t="s">
        <v>42</v>
      </c>
      <c r="W1191" s="2">
        <v>2014</v>
      </c>
      <c r="X1191" s="2" t="s">
        <v>10152</v>
      </c>
    </row>
    <row r="1192" spans="1:24" ht="51" customHeight="1" outlineLevel="1" x14ac:dyDescent="0.25">
      <c r="A1192" s="2" t="s">
        <v>3534</v>
      </c>
      <c r="B1192" s="3" t="s">
        <v>27</v>
      </c>
      <c r="C1192" s="2" t="s">
        <v>2468</v>
      </c>
      <c r="D1192" s="43" t="s">
        <v>13215</v>
      </c>
      <c r="E1192" s="43" t="s">
        <v>13171</v>
      </c>
      <c r="F1192" s="43" t="s">
        <v>3020</v>
      </c>
      <c r="G1192" s="2" t="s">
        <v>29</v>
      </c>
      <c r="H1192" s="4">
        <v>0</v>
      </c>
      <c r="I1192" s="2">
        <v>710000000</v>
      </c>
      <c r="J1192" s="2" t="s">
        <v>11537</v>
      </c>
      <c r="K1192" s="44" t="s">
        <v>9783</v>
      </c>
      <c r="L1192" s="2" t="s">
        <v>1144</v>
      </c>
      <c r="M1192" s="2" t="s">
        <v>32</v>
      </c>
      <c r="N1192" s="2" t="s">
        <v>453</v>
      </c>
      <c r="O1192" s="15" t="s">
        <v>61</v>
      </c>
      <c r="P1192" s="36" t="s">
        <v>40</v>
      </c>
      <c r="Q1192" s="5" t="s">
        <v>41</v>
      </c>
      <c r="R1192" s="2">
        <v>3</v>
      </c>
      <c r="S1192" s="9">
        <v>0</v>
      </c>
      <c r="T1192" s="9">
        <f t="shared" ref="T1192:T1203" si="72">S1192*R1192</f>
        <v>0</v>
      </c>
      <c r="U1192" s="9">
        <f t="shared" si="71"/>
        <v>0</v>
      </c>
      <c r="V1192" s="2" t="s">
        <v>42</v>
      </c>
      <c r="W1192" s="2">
        <v>2014</v>
      </c>
      <c r="X1192" s="2" t="s">
        <v>10152</v>
      </c>
    </row>
    <row r="1193" spans="1:24" ht="51" customHeight="1" outlineLevel="1" x14ac:dyDescent="0.25">
      <c r="A1193" s="2" t="s">
        <v>3535</v>
      </c>
      <c r="B1193" s="3" t="s">
        <v>27</v>
      </c>
      <c r="C1193" s="2" t="s">
        <v>3021</v>
      </c>
      <c r="D1193" s="43" t="s">
        <v>10568</v>
      </c>
      <c r="E1193" s="43" t="s">
        <v>10569</v>
      </c>
      <c r="F1193" s="43" t="s">
        <v>3022</v>
      </c>
      <c r="G1193" s="2" t="s">
        <v>29</v>
      </c>
      <c r="H1193" s="4">
        <v>0</v>
      </c>
      <c r="I1193" s="2">
        <v>710000000</v>
      </c>
      <c r="J1193" s="2" t="s">
        <v>11537</v>
      </c>
      <c r="K1193" s="44" t="s">
        <v>9783</v>
      </c>
      <c r="L1193" s="2" t="s">
        <v>1144</v>
      </c>
      <c r="M1193" s="2" t="s">
        <v>32</v>
      </c>
      <c r="N1193" s="2" t="s">
        <v>453</v>
      </c>
      <c r="O1193" s="15" t="s">
        <v>61</v>
      </c>
      <c r="P1193" s="36" t="s">
        <v>40</v>
      </c>
      <c r="Q1193" s="2" t="s">
        <v>41</v>
      </c>
      <c r="R1193" s="2">
        <v>3</v>
      </c>
      <c r="S1193" s="9">
        <v>0</v>
      </c>
      <c r="T1193" s="9">
        <f t="shared" si="72"/>
        <v>0</v>
      </c>
      <c r="U1193" s="9">
        <f t="shared" si="71"/>
        <v>0</v>
      </c>
      <c r="V1193" s="2" t="s">
        <v>42</v>
      </c>
      <c r="W1193" s="2">
        <v>2014</v>
      </c>
      <c r="X1193" s="2"/>
    </row>
    <row r="1194" spans="1:24" ht="51" customHeight="1" outlineLevel="1" x14ac:dyDescent="0.25">
      <c r="A1194" s="2" t="s">
        <v>10570</v>
      </c>
      <c r="B1194" s="3" t="s">
        <v>27</v>
      </c>
      <c r="C1194" s="2" t="s">
        <v>3021</v>
      </c>
      <c r="D1194" s="43" t="s">
        <v>10568</v>
      </c>
      <c r="E1194" s="2" t="s">
        <v>10569</v>
      </c>
      <c r="F1194" s="43" t="s">
        <v>10571</v>
      </c>
      <c r="G1194" s="2" t="s">
        <v>29</v>
      </c>
      <c r="H1194" s="4">
        <v>0</v>
      </c>
      <c r="I1194" s="2">
        <v>710000000</v>
      </c>
      <c r="J1194" s="2" t="s">
        <v>11537</v>
      </c>
      <c r="K1194" s="44" t="s">
        <v>3765</v>
      </c>
      <c r="L1194" s="2" t="s">
        <v>1144</v>
      </c>
      <c r="M1194" s="2" t="s">
        <v>32</v>
      </c>
      <c r="N1194" s="2" t="s">
        <v>453</v>
      </c>
      <c r="O1194" s="15" t="s">
        <v>61</v>
      </c>
      <c r="P1194" s="36" t="s">
        <v>40</v>
      </c>
      <c r="Q1194" s="2" t="s">
        <v>41</v>
      </c>
      <c r="R1194" s="2">
        <v>3</v>
      </c>
      <c r="S1194" s="9">
        <v>0</v>
      </c>
      <c r="T1194" s="9">
        <f>S1194*R1194</f>
        <v>0</v>
      </c>
      <c r="U1194" s="9">
        <f>T1194*1.12</f>
        <v>0</v>
      </c>
      <c r="V1194" s="2" t="s">
        <v>42</v>
      </c>
      <c r="W1194" s="2">
        <v>2014</v>
      </c>
      <c r="X1194" s="2" t="s">
        <v>10572</v>
      </c>
    </row>
    <row r="1195" spans="1:24" ht="51" customHeight="1" outlineLevel="1" x14ac:dyDescent="0.25">
      <c r="A1195" s="2" t="s">
        <v>11795</v>
      </c>
      <c r="B1195" s="3" t="s">
        <v>27</v>
      </c>
      <c r="C1195" s="2" t="s">
        <v>3021</v>
      </c>
      <c r="D1195" s="43" t="s">
        <v>10568</v>
      </c>
      <c r="E1195" s="2" t="s">
        <v>10569</v>
      </c>
      <c r="F1195" s="43" t="s">
        <v>10571</v>
      </c>
      <c r="G1195" s="2" t="s">
        <v>29</v>
      </c>
      <c r="H1195" s="4">
        <v>0</v>
      </c>
      <c r="I1195" s="2">
        <v>710000000</v>
      </c>
      <c r="J1195" s="2" t="s">
        <v>11537</v>
      </c>
      <c r="K1195" s="44" t="s">
        <v>6017</v>
      </c>
      <c r="L1195" s="2" t="s">
        <v>1144</v>
      </c>
      <c r="M1195" s="2" t="s">
        <v>32</v>
      </c>
      <c r="N1195" s="2" t="s">
        <v>11021</v>
      </c>
      <c r="O1195" s="15" t="s">
        <v>3810</v>
      </c>
      <c r="P1195" s="36" t="s">
        <v>40</v>
      </c>
      <c r="Q1195" s="2" t="s">
        <v>41</v>
      </c>
      <c r="R1195" s="2">
        <v>1</v>
      </c>
      <c r="S1195" s="9">
        <v>11200</v>
      </c>
      <c r="T1195" s="9">
        <f>S1195*R1195</f>
        <v>11200</v>
      </c>
      <c r="U1195" s="9">
        <f>T1195*1.12</f>
        <v>12544.000000000002</v>
      </c>
      <c r="V1195" s="2" t="s">
        <v>42</v>
      </c>
      <c r="W1195" s="2">
        <v>2014</v>
      </c>
      <c r="X1195" s="2" t="s">
        <v>11796</v>
      </c>
    </row>
    <row r="1196" spans="1:24" ht="51" customHeight="1" outlineLevel="1" x14ac:dyDescent="0.25">
      <c r="A1196" s="2" t="s">
        <v>3536</v>
      </c>
      <c r="B1196" s="3" t="s">
        <v>27</v>
      </c>
      <c r="C1196" s="2" t="s">
        <v>2246</v>
      </c>
      <c r="D1196" s="43" t="s">
        <v>9228</v>
      </c>
      <c r="E1196" s="43" t="s">
        <v>9229</v>
      </c>
      <c r="F1196" s="43" t="s">
        <v>3023</v>
      </c>
      <c r="G1196" s="2" t="s">
        <v>29</v>
      </c>
      <c r="H1196" s="4">
        <v>0</v>
      </c>
      <c r="I1196" s="2">
        <v>710000000</v>
      </c>
      <c r="J1196" s="2" t="s">
        <v>11537</v>
      </c>
      <c r="K1196" s="44" t="s">
        <v>9783</v>
      </c>
      <c r="L1196" s="2" t="s">
        <v>1144</v>
      </c>
      <c r="M1196" s="2" t="s">
        <v>32</v>
      </c>
      <c r="N1196" s="2" t="s">
        <v>453</v>
      </c>
      <c r="O1196" s="15" t="s">
        <v>61</v>
      </c>
      <c r="P1196" s="36" t="s">
        <v>40</v>
      </c>
      <c r="Q1196" s="2" t="s">
        <v>41</v>
      </c>
      <c r="R1196" s="2">
        <v>10</v>
      </c>
      <c r="S1196" s="9">
        <v>0</v>
      </c>
      <c r="T1196" s="9">
        <f t="shared" si="72"/>
        <v>0</v>
      </c>
      <c r="U1196" s="9">
        <f t="shared" si="71"/>
        <v>0</v>
      </c>
      <c r="V1196" s="2" t="s">
        <v>42</v>
      </c>
      <c r="W1196" s="2">
        <v>2014</v>
      </c>
      <c r="X1196" s="2" t="s">
        <v>10152</v>
      </c>
    </row>
    <row r="1197" spans="1:24" ht="51" customHeight="1" outlineLevel="1" x14ac:dyDescent="0.25">
      <c r="A1197" s="2" t="s">
        <v>4839</v>
      </c>
      <c r="B1197" s="3" t="s">
        <v>27</v>
      </c>
      <c r="C1197" s="2" t="s">
        <v>3024</v>
      </c>
      <c r="D1197" s="43" t="s">
        <v>11798</v>
      </c>
      <c r="E1197" s="2" t="s">
        <v>11799</v>
      </c>
      <c r="F1197" s="43" t="s">
        <v>3025</v>
      </c>
      <c r="G1197" s="2" t="s">
        <v>29</v>
      </c>
      <c r="H1197" s="4">
        <v>0</v>
      </c>
      <c r="I1197" s="2">
        <v>710000000</v>
      </c>
      <c r="J1197" s="2" t="s">
        <v>11537</v>
      </c>
      <c r="K1197" s="44" t="s">
        <v>9783</v>
      </c>
      <c r="L1197" s="2" t="s">
        <v>1144</v>
      </c>
      <c r="M1197" s="2" t="s">
        <v>32</v>
      </c>
      <c r="N1197" s="2" t="s">
        <v>453</v>
      </c>
      <c r="O1197" s="15" t="s">
        <v>61</v>
      </c>
      <c r="P1197" s="36" t="s">
        <v>40</v>
      </c>
      <c r="Q1197" s="2" t="s">
        <v>41</v>
      </c>
      <c r="R1197" s="2">
        <v>20</v>
      </c>
      <c r="S1197" s="9">
        <v>0</v>
      </c>
      <c r="T1197" s="9">
        <f t="shared" si="72"/>
        <v>0</v>
      </c>
      <c r="U1197" s="9">
        <f t="shared" si="71"/>
        <v>0</v>
      </c>
      <c r="V1197" s="2" t="s">
        <v>42</v>
      </c>
      <c r="W1197" s="2">
        <v>2014</v>
      </c>
      <c r="X1197" s="2"/>
    </row>
    <row r="1198" spans="1:24" ht="51" customHeight="1" outlineLevel="1" x14ac:dyDescent="0.25">
      <c r="A1198" s="2" t="s">
        <v>10573</v>
      </c>
      <c r="B1198" s="3" t="s">
        <v>27</v>
      </c>
      <c r="C1198" s="2" t="s">
        <v>3024</v>
      </c>
      <c r="D1198" s="43" t="s">
        <v>799</v>
      </c>
      <c r="E1198" s="43" t="s">
        <v>11799</v>
      </c>
      <c r="F1198" s="43" t="s">
        <v>3025</v>
      </c>
      <c r="G1198" s="2" t="s">
        <v>29</v>
      </c>
      <c r="H1198" s="4">
        <v>0</v>
      </c>
      <c r="I1198" s="2">
        <v>710000000</v>
      </c>
      <c r="J1198" s="2" t="s">
        <v>11537</v>
      </c>
      <c r="K1198" s="44" t="s">
        <v>3765</v>
      </c>
      <c r="L1198" s="2" t="s">
        <v>1144</v>
      </c>
      <c r="M1198" s="2" t="s">
        <v>32</v>
      </c>
      <c r="N1198" s="2" t="s">
        <v>453</v>
      </c>
      <c r="O1198" s="15" t="s">
        <v>61</v>
      </c>
      <c r="P1198" s="36" t="s">
        <v>40</v>
      </c>
      <c r="Q1198" s="2" t="s">
        <v>41</v>
      </c>
      <c r="R1198" s="2">
        <v>10</v>
      </c>
      <c r="S1198" s="9">
        <v>0</v>
      </c>
      <c r="T1198" s="9">
        <f>S1198*R1198</f>
        <v>0</v>
      </c>
      <c r="U1198" s="9">
        <f>T1198*1.12</f>
        <v>0</v>
      </c>
      <c r="V1198" s="2" t="s">
        <v>42</v>
      </c>
      <c r="W1198" s="2">
        <v>2014</v>
      </c>
      <c r="X1198" s="2" t="s">
        <v>10431</v>
      </c>
    </row>
    <row r="1199" spans="1:24" ht="51" customHeight="1" outlineLevel="1" x14ac:dyDescent="0.25">
      <c r="A1199" s="2" t="s">
        <v>11797</v>
      </c>
      <c r="B1199" s="3" t="s">
        <v>27</v>
      </c>
      <c r="C1199" s="2" t="s">
        <v>3024</v>
      </c>
      <c r="D1199" s="43" t="s">
        <v>11798</v>
      </c>
      <c r="E1199" s="2" t="s">
        <v>11799</v>
      </c>
      <c r="F1199" s="43" t="s">
        <v>3025</v>
      </c>
      <c r="G1199" s="2" t="s">
        <v>29</v>
      </c>
      <c r="H1199" s="4">
        <v>0</v>
      </c>
      <c r="I1199" s="2">
        <v>710000000</v>
      </c>
      <c r="J1199" s="2" t="s">
        <v>11537</v>
      </c>
      <c r="K1199" s="44" t="s">
        <v>6017</v>
      </c>
      <c r="L1199" s="2" t="s">
        <v>1144</v>
      </c>
      <c r="M1199" s="2" t="s">
        <v>32</v>
      </c>
      <c r="N1199" s="2" t="s">
        <v>11021</v>
      </c>
      <c r="O1199" s="15" t="s">
        <v>3810</v>
      </c>
      <c r="P1199" s="36" t="s">
        <v>40</v>
      </c>
      <c r="Q1199" s="2" t="s">
        <v>41</v>
      </c>
      <c r="R1199" s="2">
        <v>10</v>
      </c>
      <c r="S1199" s="9">
        <v>600</v>
      </c>
      <c r="T1199" s="9">
        <f>S1199*R1199</f>
        <v>6000</v>
      </c>
      <c r="U1199" s="9">
        <f>T1199*1.12</f>
        <v>6720.0000000000009</v>
      </c>
      <c r="V1199" s="2" t="s">
        <v>42</v>
      </c>
      <c r="W1199" s="2">
        <v>2014</v>
      </c>
      <c r="X1199" s="2" t="s">
        <v>11800</v>
      </c>
    </row>
    <row r="1200" spans="1:24" ht="51" customHeight="1" outlineLevel="1" x14ac:dyDescent="0.25">
      <c r="A1200" s="2" t="s">
        <v>3537</v>
      </c>
      <c r="B1200" s="3" t="s">
        <v>27</v>
      </c>
      <c r="C1200" s="2" t="s">
        <v>2469</v>
      </c>
      <c r="D1200" s="10" t="s">
        <v>6483</v>
      </c>
      <c r="E1200" s="10" t="s">
        <v>10019</v>
      </c>
      <c r="F1200" s="43" t="s">
        <v>3026</v>
      </c>
      <c r="G1200" s="2" t="s">
        <v>29</v>
      </c>
      <c r="H1200" s="4">
        <v>0</v>
      </c>
      <c r="I1200" s="2">
        <v>710000000</v>
      </c>
      <c r="J1200" s="2" t="s">
        <v>11537</v>
      </c>
      <c r="K1200" s="44" t="s">
        <v>9783</v>
      </c>
      <c r="L1200" s="2" t="s">
        <v>1144</v>
      </c>
      <c r="M1200" s="2" t="s">
        <v>32</v>
      </c>
      <c r="N1200" s="2" t="s">
        <v>453</v>
      </c>
      <c r="O1200" s="15" t="s">
        <v>61</v>
      </c>
      <c r="P1200" s="36" t="s">
        <v>40</v>
      </c>
      <c r="Q1200" s="2" t="s">
        <v>41</v>
      </c>
      <c r="R1200" s="2">
        <v>3</v>
      </c>
      <c r="S1200" s="9">
        <v>0</v>
      </c>
      <c r="T1200" s="9">
        <f t="shared" si="72"/>
        <v>0</v>
      </c>
      <c r="U1200" s="9">
        <f t="shared" si="71"/>
        <v>0</v>
      </c>
      <c r="V1200" s="2" t="s">
        <v>42</v>
      </c>
      <c r="W1200" s="2">
        <v>2014</v>
      </c>
      <c r="X1200" s="2" t="s">
        <v>10152</v>
      </c>
    </row>
    <row r="1201" spans="1:24" ht="51" customHeight="1" outlineLevel="1" x14ac:dyDescent="0.25">
      <c r="A1201" s="2" t="s">
        <v>3538</v>
      </c>
      <c r="B1201" s="3" t="s">
        <v>27</v>
      </c>
      <c r="C1201" s="2" t="s">
        <v>3027</v>
      </c>
      <c r="D1201" s="10" t="s">
        <v>6487</v>
      </c>
      <c r="E1201" s="10" t="s">
        <v>10026</v>
      </c>
      <c r="F1201" s="43" t="s">
        <v>3028</v>
      </c>
      <c r="G1201" s="2" t="s">
        <v>29</v>
      </c>
      <c r="H1201" s="4">
        <v>0</v>
      </c>
      <c r="I1201" s="2">
        <v>710000000</v>
      </c>
      <c r="J1201" s="2" t="s">
        <v>11537</v>
      </c>
      <c r="K1201" s="44" t="s">
        <v>9783</v>
      </c>
      <c r="L1201" s="2" t="s">
        <v>1144</v>
      </c>
      <c r="M1201" s="2" t="s">
        <v>32</v>
      </c>
      <c r="N1201" s="2" t="s">
        <v>453</v>
      </c>
      <c r="O1201" s="15" t="s">
        <v>61</v>
      </c>
      <c r="P1201" s="36" t="s">
        <v>40</v>
      </c>
      <c r="Q1201" s="2" t="s">
        <v>41</v>
      </c>
      <c r="R1201" s="2">
        <v>3</v>
      </c>
      <c r="S1201" s="9">
        <v>0</v>
      </c>
      <c r="T1201" s="9">
        <f t="shared" si="72"/>
        <v>0</v>
      </c>
      <c r="U1201" s="9">
        <f t="shared" si="71"/>
        <v>0</v>
      </c>
      <c r="V1201" s="2" t="s">
        <v>42</v>
      </c>
      <c r="W1201" s="2">
        <v>2014</v>
      </c>
      <c r="X1201" s="2" t="s">
        <v>10152</v>
      </c>
    </row>
    <row r="1202" spans="1:24" ht="51" customHeight="1" outlineLevel="1" x14ac:dyDescent="0.25">
      <c r="A1202" s="2" t="s">
        <v>3539</v>
      </c>
      <c r="B1202" s="3" t="s">
        <v>27</v>
      </c>
      <c r="C1202" s="2" t="s">
        <v>2293</v>
      </c>
      <c r="D1202" s="43" t="s">
        <v>3613</v>
      </c>
      <c r="E1202" s="43" t="s">
        <v>3614</v>
      </c>
      <c r="F1202" s="43" t="s">
        <v>3029</v>
      </c>
      <c r="G1202" s="2" t="s">
        <v>29</v>
      </c>
      <c r="H1202" s="4">
        <v>0</v>
      </c>
      <c r="I1202" s="2">
        <v>710000000</v>
      </c>
      <c r="J1202" s="2" t="s">
        <v>11537</v>
      </c>
      <c r="K1202" s="44" t="s">
        <v>9783</v>
      </c>
      <c r="L1202" s="2" t="s">
        <v>1144</v>
      </c>
      <c r="M1202" s="2" t="s">
        <v>32</v>
      </c>
      <c r="N1202" s="2" t="s">
        <v>453</v>
      </c>
      <c r="O1202" s="15" t="s">
        <v>61</v>
      </c>
      <c r="P1202" s="36" t="s">
        <v>40</v>
      </c>
      <c r="Q1202" s="2" t="s">
        <v>41</v>
      </c>
      <c r="R1202" s="2">
        <v>8</v>
      </c>
      <c r="S1202" s="9">
        <v>0</v>
      </c>
      <c r="T1202" s="9">
        <f t="shared" si="72"/>
        <v>0</v>
      </c>
      <c r="U1202" s="9">
        <f t="shared" si="71"/>
        <v>0</v>
      </c>
      <c r="V1202" s="2" t="s">
        <v>42</v>
      </c>
      <c r="W1202" s="2">
        <v>2014</v>
      </c>
      <c r="X1202" s="2" t="s">
        <v>10152</v>
      </c>
    </row>
    <row r="1203" spans="1:24" ht="51" customHeight="1" outlineLevel="1" x14ac:dyDescent="0.25">
      <c r="A1203" s="2" t="s">
        <v>3540</v>
      </c>
      <c r="B1203" s="3" t="s">
        <v>27</v>
      </c>
      <c r="C1203" s="2" t="s">
        <v>3030</v>
      </c>
      <c r="D1203" s="43" t="s">
        <v>13214</v>
      </c>
      <c r="E1203" s="43" t="s">
        <v>13213</v>
      </c>
      <c r="F1203" s="43" t="s">
        <v>3031</v>
      </c>
      <c r="G1203" s="2" t="s">
        <v>29</v>
      </c>
      <c r="H1203" s="4">
        <v>0</v>
      </c>
      <c r="I1203" s="2">
        <v>710000000</v>
      </c>
      <c r="J1203" s="2" t="s">
        <v>11537</v>
      </c>
      <c r="K1203" s="44" t="s">
        <v>9783</v>
      </c>
      <c r="L1203" s="2" t="s">
        <v>1144</v>
      </c>
      <c r="M1203" s="2" t="s">
        <v>32</v>
      </c>
      <c r="N1203" s="2" t="s">
        <v>453</v>
      </c>
      <c r="O1203" s="15" t="s">
        <v>61</v>
      </c>
      <c r="P1203" s="36" t="s">
        <v>1837</v>
      </c>
      <c r="Q1203" s="5" t="s">
        <v>1838</v>
      </c>
      <c r="R1203" s="2">
        <v>2</v>
      </c>
      <c r="S1203" s="9">
        <v>0</v>
      </c>
      <c r="T1203" s="9">
        <f t="shared" si="72"/>
        <v>0</v>
      </c>
      <c r="U1203" s="9">
        <f t="shared" si="71"/>
        <v>0</v>
      </c>
      <c r="V1203" s="2" t="s">
        <v>42</v>
      </c>
      <c r="W1203" s="2">
        <v>2014</v>
      </c>
      <c r="X1203" s="2" t="s">
        <v>10152</v>
      </c>
    </row>
    <row r="1204" spans="1:24" ht="51" customHeight="1" outlineLevel="1" x14ac:dyDescent="0.25">
      <c r="A1204" s="2" t="s">
        <v>3541</v>
      </c>
      <c r="B1204" s="3" t="s">
        <v>27</v>
      </c>
      <c r="C1204" s="2" t="s">
        <v>3032</v>
      </c>
      <c r="D1204" s="10" t="s">
        <v>9516</v>
      </c>
      <c r="E1204" s="10" t="s">
        <v>9517</v>
      </c>
      <c r="F1204" s="43" t="s">
        <v>3033</v>
      </c>
      <c r="G1204" s="2" t="s">
        <v>29</v>
      </c>
      <c r="H1204" s="4">
        <v>0</v>
      </c>
      <c r="I1204" s="2">
        <v>710000000</v>
      </c>
      <c r="J1204" s="2" t="s">
        <v>11537</v>
      </c>
      <c r="K1204" s="44" t="s">
        <v>6189</v>
      </c>
      <c r="L1204" s="2" t="s">
        <v>1144</v>
      </c>
      <c r="M1204" s="2" t="s">
        <v>32</v>
      </c>
      <c r="N1204" s="2" t="s">
        <v>453</v>
      </c>
      <c r="O1204" s="15" t="s">
        <v>61</v>
      </c>
      <c r="P1204" s="36" t="s">
        <v>40</v>
      </c>
      <c r="Q1204" s="2" t="s">
        <v>41</v>
      </c>
      <c r="R1204" s="2">
        <v>1</v>
      </c>
      <c r="S1204" s="9">
        <v>0</v>
      </c>
      <c r="T1204" s="9">
        <v>0</v>
      </c>
      <c r="U1204" s="9">
        <f t="shared" ref="U1204:U1209" si="73">T1204*1.12</f>
        <v>0</v>
      </c>
      <c r="V1204" s="2" t="s">
        <v>42</v>
      </c>
      <c r="W1204" s="2">
        <v>2014</v>
      </c>
      <c r="X1204" s="2"/>
    </row>
    <row r="1205" spans="1:24" ht="51" customHeight="1" outlineLevel="1" x14ac:dyDescent="0.25">
      <c r="A1205" s="2" t="s">
        <v>10574</v>
      </c>
      <c r="B1205" s="3" t="s">
        <v>27</v>
      </c>
      <c r="C1205" s="2" t="s">
        <v>3032</v>
      </c>
      <c r="D1205" s="10" t="s">
        <v>9516</v>
      </c>
      <c r="E1205" s="10" t="s">
        <v>9517</v>
      </c>
      <c r="F1205" s="43" t="s">
        <v>3033</v>
      </c>
      <c r="G1205" s="2" t="s">
        <v>29</v>
      </c>
      <c r="H1205" s="4">
        <v>0</v>
      </c>
      <c r="I1205" s="2">
        <v>710000000</v>
      </c>
      <c r="J1205" s="2" t="s">
        <v>11537</v>
      </c>
      <c r="K1205" s="44" t="s">
        <v>3765</v>
      </c>
      <c r="L1205" s="2" t="s">
        <v>1144</v>
      </c>
      <c r="M1205" s="2" t="s">
        <v>32</v>
      </c>
      <c r="N1205" s="2" t="s">
        <v>453</v>
      </c>
      <c r="O1205" s="15" t="s">
        <v>61</v>
      </c>
      <c r="P1205" s="36" t="s">
        <v>40</v>
      </c>
      <c r="Q1205" s="2" t="s">
        <v>41</v>
      </c>
      <c r="R1205" s="2">
        <v>1</v>
      </c>
      <c r="S1205" s="9">
        <v>0</v>
      </c>
      <c r="T1205" s="9">
        <v>0</v>
      </c>
      <c r="U1205" s="9">
        <f t="shared" si="73"/>
        <v>0</v>
      </c>
      <c r="V1205" s="2" t="s">
        <v>42</v>
      </c>
      <c r="W1205" s="2">
        <v>2014</v>
      </c>
      <c r="X1205" s="2">
        <v>11</v>
      </c>
    </row>
    <row r="1206" spans="1:24" ht="51" customHeight="1" outlineLevel="1" x14ac:dyDescent="0.25">
      <c r="A1206" s="2" t="s">
        <v>11828</v>
      </c>
      <c r="B1206" s="3" t="s">
        <v>27</v>
      </c>
      <c r="C1206" s="2" t="s">
        <v>3032</v>
      </c>
      <c r="D1206" s="10" t="s">
        <v>9516</v>
      </c>
      <c r="E1206" s="10" t="s">
        <v>9517</v>
      </c>
      <c r="F1206" s="43" t="s">
        <v>3033</v>
      </c>
      <c r="G1206" s="2" t="s">
        <v>29</v>
      </c>
      <c r="H1206" s="4">
        <v>0</v>
      </c>
      <c r="I1206" s="2">
        <v>710000000</v>
      </c>
      <c r="J1206" s="2" t="s">
        <v>11537</v>
      </c>
      <c r="K1206" s="44" t="s">
        <v>6017</v>
      </c>
      <c r="L1206" s="2" t="s">
        <v>1144</v>
      </c>
      <c r="M1206" s="2" t="s">
        <v>32</v>
      </c>
      <c r="N1206" s="2" t="s">
        <v>11021</v>
      </c>
      <c r="O1206" s="15" t="s">
        <v>3810</v>
      </c>
      <c r="P1206" s="36" t="s">
        <v>40</v>
      </c>
      <c r="Q1206" s="2" t="s">
        <v>41</v>
      </c>
      <c r="R1206" s="2">
        <v>1</v>
      </c>
      <c r="S1206" s="9">
        <f>T1206</f>
        <v>15000</v>
      </c>
      <c r="T1206" s="9">
        <v>15000</v>
      </c>
      <c r="U1206" s="9">
        <f t="shared" si="73"/>
        <v>16800</v>
      </c>
      <c r="V1206" s="2" t="s">
        <v>42</v>
      </c>
      <c r="W1206" s="2">
        <v>2014</v>
      </c>
      <c r="X1206" s="2" t="s">
        <v>11745</v>
      </c>
    </row>
    <row r="1207" spans="1:24" ht="51" customHeight="1" outlineLevel="1" x14ac:dyDescent="0.25">
      <c r="A1207" s="2" t="s">
        <v>3542</v>
      </c>
      <c r="B1207" s="3" t="s">
        <v>27</v>
      </c>
      <c r="C1207" s="2" t="s">
        <v>3034</v>
      </c>
      <c r="D1207" s="10" t="s">
        <v>10576</v>
      </c>
      <c r="E1207" s="10" t="s">
        <v>10577</v>
      </c>
      <c r="F1207" s="43" t="s">
        <v>3035</v>
      </c>
      <c r="G1207" s="2" t="s">
        <v>29</v>
      </c>
      <c r="H1207" s="4">
        <v>0</v>
      </c>
      <c r="I1207" s="2">
        <v>710000000</v>
      </c>
      <c r="J1207" s="2" t="s">
        <v>11537</v>
      </c>
      <c r="K1207" s="44" t="s">
        <v>6189</v>
      </c>
      <c r="L1207" s="2" t="s">
        <v>1144</v>
      </c>
      <c r="M1207" s="2" t="s">
        <v>32</v>
      </c>
      <c r="N1207" s="2" t="s">
        <v>453</v>
      </c>
      <c r="O1207" s="15" t="s">
        <v>61</v>
      </c>
      <c r="P1207" s="36" t="s">
        <v>40</v>
      </c>
      <c r="Q1207" s="2" t="s">
        <v>41</v>
      </c>
      <c r="R1207" s="2">
        <v>1</v>
      </c>
      <c r="S1207" s="9">
        <v>0</v>
      </c>
      <c r="T1207" s="9">
        <f>R1207*S1207</f>
        <v>0</v>
      </c>
      <c r="U1207" s="9">
        <f t="shared" si="73"/>
        <v>0</v>
      </c>
      <c r="V1207" s="2" t="s">
        <v>42</v>
      </c>
      <c r="W1207" s="2">
        <v>2014</v>
      </c>
      <c r="X1207" s="2"/>
    </row>
    <row r="1208" spans="1:24" ht="51" customHeight="1" outlineLevel="1" x14ac:dyDescent="0.25">
      <c r="A1208" s="2" t="s">
        <v>10575</v>
      </c>
      <c r="B1208" s="3" t="s">
        <v>27</v>
      </c>
      <c r="C1208" s="2" t="s">
        <v>3034</v>
      </c>
      <c r="D1208" s="10" t="s">
        <v>10576</v>
      </c>
      <c r="E1208" s="10" t="s">
        <v>10577</v>
      </c>
      <c r="F1208" s="43" t="s">
        <v>3035</v>
      </c>
      <c r="G1208" s="2" t="s">
        <v>29</v>
      </c>
      <c r="H1208" s="4">
        <v>0</v>
      </c>
      <c r="I1208" s="2">
        <v>710000000</v>
      </c>
      <c r="J1208" s="2" t="s">
        <v>11537</v>
      </c>
      <c r="K1208" s="44" t="s">
        <v>3765</v>
      </c>
      <c r="L1208" s="2" t="s">
        <v>1144</v>
      </c>
      <c r="M1208" s="2" t="s">
        <v>32</v>
      </c>
      <c r="N1208" s="2" t="s">
        <v>453</v>
      </c>
      <c r="O1208" s="15" t="s">
        <v>61</v>
      </c>
      <c r="P1208" s="36" t="s">
        <v>40</v>
      </c>
      <c r="Q1208" s="2" t="s">
        <v>41</v>
      </c>
      <c r="R1208" s="2">
        <v>1</v>
      </c>
      <c r="S1208" s="9">
        <v>0</v>
      </c>
      <c r="T1208" s="9">
        <f>R1208*S1208</f>
        <v>0</v>
      </c>
      <c r="U1208" s="9">
        <f t="shared" si="73"/>
        <v>0</v>
      </c>
      <c r="V1208" s="2" t="s">
        <v>42</v>
      </c>
      <c r="W1208" s="2">
        <v>2014</v>
      </c>
      <c r="X1208" s="2" t="s">
        <v>10578</v>
      </c>
    </row>
    <row r="1209" spans="1:24" ht="51" customHeight="1" outlineLevel="1" x14ac:dyDescent="0.25">
      <c r="A1209" s="2" t="s">
        <v>11829</v>
      </c>
      <c r="B1209" s="3" t="s">
        <v>27</v>
      </c>
      <c r="C1209" s="2" t="s">
        <v>3034</v>
      </c>
      <c r="D1209" s="10" t="s">
        <v>10576</v>
      </c>
      <c r="E1209" s="10" t="s">
        <v>10577</v>
      </c>
      <c r="F1209" s="43" t="s">
        <v>3035</v>
      </c>
      <c r="G1209" s="2" t="s">
        <v>29</v>
      </c>
      <c r="H1209" s="4">
        <v>0</v>
      </c>
      <c r="I1209" s="2">
        <v>710000000</v>
      </c>
      <c r="J1209" s="2" t="s">
        <v>11537</v>
      </c>
      <c r="K1209" s="44" t="s">
        <v>6017</v>
      </c>
      <c r="L1209" s="2" t="s">
        <v>1144</v>
      </c>
      <c r="M1209" s="2" t="s">
        <v>32</v>
      </c>
      <c r="N1209" s="2" t="s">
        <v>11021</v>
      </c>
      <c r="O1209" s="15" t="s">
        <v>3810</v>
      </c>
      <c r="P1209" s="36" t="s">
        <v>40</v>
      </c>
      <c r="Q1209" s="2" t="s">
        <v>41</v>
      </c>
      <c r="R1209" s="2">
        <v>1</v>
      </c>
      <c r="S1209" s="9">
        <v>37607</v>
      </c>
      <c r="T1209" s="9">
        <f>R1209*S1209</f>
        <v>37607</v>
      </c>
      <c r="U1209" s="9">
        <f t="shared" si="73"/>
        <v>42119.840000000004</v>
      </c>
      <c r="V1209" s="2" t="s">
        <v>42</v>
      </c>
      <c r="W1209" s="2">
        <v>2014</v>
      </c>
      <c r="X1209" s="2" t="s">
        <v>11075</v>
      </c>
    </row>
    <row r="1210" spans="1:24" ht="51" customHeight="1" outlineLevel="1" x14ac:dyDescent="0.25">
      <c r="A1210" s="2" t="s">
        <v>4840</v>
      </c>
      <c r="B1210" s="3" t="s">
        <v>27</v>
      </c>
      <c r="C1210" s="2" t="s">
        <v>2278</v>
      </c>
      <c r="D1210" s="10" t="s">
        <v>882</v>
      </c>
      <c r="E1210" s="10" t="s">
        <v>9101</v>
      </c>
      <c r="F1210" s="43" t="s">
        <v>3036</v>
      </c>
      <c r="G1210" s="2" t="s">
        <v>29</v>
      </c>
      <c r="H1210" s="4">
        <v>0</v>
      </c>
      <c r="I1210" s="2">
        <v>710000000</v>
      </c>
      <c r="J1210" s="2" t="s">
        <v>11537</v>
      </c>
      <c r="K1210" s="44" t="s">
        <v>6189</v>
      </c>
      <c r="L1210" s="2" t="s">
        <v>1144</v>
      </c>
      <c r="M1210" s="2" t="s">
        <v>32</v>
      </c>
      <c r="N1210" s="2" t="s">
        <v>453</v>
      </c>
      <c r="O1210" s="15" t="s">
        <v>61</v>
      </c>
      <c r="P1210" s="36" t="s">
        <v>40</v>
      </c>
      <c r="Q1210" s="2" t="s">
        <v>41</v>
      </c>
      <c r="R1210" s="2">
        <v>75</v>
      </c>
      <c r="S1210" s="9">
        <v>0</v>
      </c>
      <c r="T1210" s="9">
        <v>0</v>
      </c>
      <c r="U1210" s="9">
        <v>0</v>
      </c>
      <c r="V1210" s="2" t="s">
        <v>42</v>
      </c>
      <c r="W1210" s="2">
        <v>2014</v>
      </c>
      <c r="X1210" s="2"/>
    </row>
    <row r="1211" spans="1:24" ht="51" customHeight="1" outlineLevel="1" x14ac:dyDescent="0.25">
      <c r="A1211" s="2" t="s">
        <v>10579</v>
      </c>
      <c r="B1211" s="3" t="s">
        <v>27</v>
      </c>
      <c r="C1211" s="2" t="s">
        <v>2278</v>
      </c>
      <c r="D1211" s="10" t="s">
        <v>882</v>
      </c>
      <c r="E1211" s="10" t="s">
        <v>9101</v>
      </c>
      <c r="F1211" s="43" t="s">
        <v>10580</v>
      </c>
      <c r="G1211" s="2" t="s">
        <v>29</v>
      </c>
      <c r="H1211" s="4">
        <v>0</v>
      </c>
      <c r="I1211" s="2">
        <v>710000000</v>
      </c>
      <c r="J1211" s="2" t="s">
        <v>11537</v>
      </c>
      <c r="K1211" s="44" t="s">
        <v>3765</v>
      </c>
      <c r="L1211" s="2" t="s">
        <v>1144</v>
      </c>
      <c r="M1211" s="2" t="s">
        <v>32</v>
      </c>
      <c r="N1211" s="2" t="s">
        <v>453</v>
      </c>
      <c r="O1211" s="15" t="s">
        <v>61</v>
      </c>
      <c r="P1211" s="36" t="s">
        <v>40</v>
      </c>
      <c r="Q1211" s="2" t="s">
        <v>41</v>
      </c>
      <c r="R1211" s="2">
        <v>50</v>
      </c>
      <c r="S1211" s="9">
        <v>0</v>
      </c>
      <c r="T1211" s="9">
        <f>S1211*R1211</f>
        <v>0</v>
      </c>
      <c r="U1211" s="9">
        <f>T1211*1.12</f>
        <v>0</v>
      </c>
      <c r="V1211" s="2" t="s">
        <v>42</v>
      </c>
      <c r="W1211" s="2">
        <v>2014</v>
      </c>
      <c r="X1211" s="2" t="s">
        <v>10581</v>
      </c>
    </row>
    <row r="1212" spans="1:24" ht="51" customHeight="1" outlineLevel="1" x14ac:dyDescent="0.25">
      <c r="A1212" s="2" t="s">
        <v>11830</v>
      </c>
      <c r="B1212" s="3" t="s">
        <v>27</v>
      </c>
      <c r="C1212" s="2" t="s">
        <v>2278</v>
      </c>
      <c r="D1212" s="10" t="s">
        <v>882</v>
      </c>
      <c r="E1212" s="10" t="s">
        <v>9101</v>
      </c>
      <c r="F1212" s="43" t="s">
        <v>10580</v>
      </c>
      <c r="G1212" s="2" t="s">
        <v>29</v>
      </c>
      <c r="H1212" s="4">
        <v>0</v>
      </c>
      <c r="I1212" s="2">
        <v>710000000</v>
      </c>
      <c r="J1212" s="2" t="s">
        <v>11537</v>
      </c>
      <c r="K1212" s="44" t="s">
        <v>6017</v>
      </c>
      <c r="L1212" s="2" t="s">
        <v>1144</v>
      </c>
      <c r="M1212" s="2" t="s">
        <v>32</v>
      </c>
      <c r="N1212" s="2" t="s">
        <v>11021</v>
      </c>
      <c r="O1212" s="15" t="s">
        <v>3810</v>
      </c>
      <c r="P1212" s="36" t="s">
        <v>40</v>
      </c>
      <c r="Q1212" s="2" t="s">
        <v>41</v>
      </c>
      <c r="R1212" s="2">
        <v>50</v>
      </c>
      <c r="S1212" s="9">
        <v>570</v>
      </c>
      <c r="T1212" s="9">
        <v>28500</v>
      </c>
      <c r="U1212" s="9">
        <v>31920.000000000004</v>
      </c>
      <c r="V1212" s="2" t="s">
        <v>42</v>
      </c>
      <c r="W1212" s="2">
        <v>2014</v>
      </c>
      <c r="X1212" s="2" t="s">
        <v>11075</v>
      </c>
    </row>
    <row r="1213" spans="1:24" ht="51" customHeight="1" outlineLevel="1" x14ac:dyDescent="0.25">
      <c r="A1213" s="2" t="s">
        <v>3543</v>
      </c>
      <c r="B1213" s="3" t="s">
        <v>27</v>
      </c>
      <c r="C1213" s="2" t="s">
        <v>2278</v>
      </c>
      <c r="D1213" s="10" t="s">
        <v>882</v>
      </c>
      <c r="E1213" s="10" t="s">
        <v>9101</v>
      </c>
      <c r="F1213" s="43" t="s">
        <v>3037</v>
      </c>
      <c r="G1213" s="2" t="s">
        <v>29</v>
      </c>
      <c r="H1213" s="4">
        <v>0</v>
      </c>
      <c r="I1213" s="2">
        <v>710000000</v>
      </c>
      <c r="J1213" s="2" t="s">
        <v>11537</v>
      </c>
      <c r="K1213" s="44" t="s">
        <v>6189</v>
      </c>
      <c r="L1213" s="2" t="s">
        <v>1144</v>
      </c>
      <c r="M1213" s="2" t="s">
        <v>32</v>
      </c>
      <c r="N1213" s="2" t="s">
        <v>453</v>
      </c>
      <c r="O1213" s="15" t="s">
        <v>61</v>
      </c>
      <c r="P1213" s="36" t="s">
        <v>40</v>
      </c>
      <c r="Q1213" s="2" t="s">
        <v>41</v>
      </c>
      <c r="R1213" s="2">
        <v>20</v>
      </c>
      <c r="S1213" s="9">
        <v>0</v>
      </c>
      <c r="T1213" s="9">
        <f>R1213*S1213</f>
        <v>0</v>
      </c>
      <c r="U1213" s="9">
        <f>T1213*1.12</f>
        <v>0</v>
      </c>
      <c r="V1213" s="2" t="s">
        <v>42</v>
      </c>
      <c r="W1213" s="2">
        <v>2014</v>
      </c>
      <c r="X1213" s="2"/>
    </row>
    <row r="1214" spans="1:24" ht="51" customHeight="1" outlineLevel="1" x14ac:dyDescent="0.25">
      <c r="A1214" s="2" t="s">
        <v>10582</v>
      </c>
      <c r="B1214" s="3" t="s">
        <v>27</v>
      </c>
      <c r="C1214" s="2" t="s">
        <v>2278</v>
      </c>
      <c r="D1214" s="10" t="s">
        <v>882</v>
      </c>
      <c r="E1214" s="10" t="s">
        <v>9101</v>
      </c>
      <c r="F1214" s="43" t="s">
        <v>10583</v>
      </c>
      <c r="G1214" s="2" t="s">
        <v>29</v>
      </c>
      <c r="H1214" s="4">
        <v>0</v>
      </c>
      <c r="I1214" s="2">
        <v>710000000</v>
      </c>
      <c r="J1214" s="2" t="s">
        <v>11537</v>
      </c>
      <c r="K1214" s="44" t="s">
        <v>3765</v>
      </c>
      <c r="L1214" s="2" t="s">
        <v>1144</v>
      </c>
      <c r="M1214" s="2" t="s">
        <v>32</v>
      </c>
      <c r="N1214" s="2" t="s">
        <v>453</v>
      </c>
      <c r="O1214" s="15" t="s">
        <v>61</v>
      </c>
      <c r="P1214" s="36" t="s">
        <v>40</v>
      </c>
      <c r="Q1214" s="2" t="s">
        <v>41</v>
      </c>
      <c r="R1214" s="2">
        <v>30</v>
      </c>
      <c r="S1214" s="9">
        <v>0</v>
      </c>
      <c r="T1214" s="9">
        <f>S1214*R1214</f>
        <v>0</v>
      </c>
      <c r="U1214" s="9">
        <f>T1214*1.12</f>
        <v>0</v>
      </c>
      <c r="V1214" s="2" t="s">
        <v>42</v>
      </c>
      <c r="W1214" s="2">
        <v>2014</v>
      </c>
      <c r="X1214" s="2" t="s">
        <v>10581</v>
      </c>
    </row>
    <row r="1215" spans="1:24" ht="51" customHeight="1" outlineLevel="1" x14ac:dyDescent="0.25">
      <c r="A1215" s="2" t="s">
        <v>11831</v>
      </c>
      <c r="B1215" s="3" t="s">
        <v>27</v>
      </c>
      <c r="C1215" s="2" t="s">
        <v>2278</v>
      </c>
      <c r="D1215" s="10" t="s">
        <v>882</v>
      </c>
      <c r="E1215" s="10" t="s">
        <v>9101</v>
      </c>
      <c r="F1215" s="43" t="s">
        <v>10583</v>
      </c>
      <c r="G1215" s="2" t="s">
        <v>29</v>
      </c>
      <c r="H1215" s="4">
        <v>0</v>
      </c>
      <c r="I1215" s="2">
        <v>710000000</v>
      </c>
      <c r="J1215" s="2" t="s">
        <v>11537</v>
      </c>
      <c r="K1215" s="44" t="s">
        <v>6017</v>
      </c>
      <c r="L1215" s="2" t="s">
        <v>1144</v>
      </c>
      <c r="M1215" s="2" t="s">
        <v>32</v>
      </c>
      <c r="N1215" s="2" t="s">
        <v>11021</v>
      </c>
      <c r="O1215" s="15" t="s">
        <v>3810</v>
      </c>
      <c r="P1215" s="36" t="s">
        <v>40</v>
      </c>
      <c r="Q1215" s="2" t="s">
        <v>41</v>
      </c>
      <c r="R1215" s="2">
        <v>30</v>
      </c>
      <c r="S1215" s="9">
        <v>539.28</v>
      </c>
      <c r="T1215" s="9">
        <v>16178.4</v>
      </c>
      <c r="U1215" s="9">
        <v>18119.808000000001</v>
      </c>
      <c r="V1215" s="2" t="s">
        <v>42</v>
      </c>
      <c r="W1215" s="2">
        <v>2014</v>
      </c>
      <c r="X1215" s="2" t="s">
        <v>11075</v>
      </c>
    </row>
    <row r="1216" spans="1:24" ht="51" customHeight="1" outlineLevel="1" x14ac:dyDescent="0.25">
      <c r="A1216" s="2" t="s">
        <v>3544</v>
      </c>
      <c r="B1216" s="3" t="s">
        <v>27</v>
      </c>
      <c r="C1216" s="2" t="s">
        <v>3038</v>
      </c>
      <c r="D1216" s="10" t="s">
        <v>6449</v>
      </c>
      <c r="E1216" s="43" t="s">
        <v>1740</v>
      </c>
      <c r="F1216" s="43" t="s">
        <v>3039</v>
      </c>
      <c r="G1216" s="2" t="s">
        <v>29</v>
      </c>
      <c r="H1216" s="4">
        <v>0</v>
      </c>
      <c r="I1216" s="2">
        <v>710000000</v>
      </c>
      <c r="J1216" s="2" t="s">
        <v>11537</v>
      </c>
      <c r="K1216" s="44" t="s">
        <v>2483</v>
      </c>
      <c r="L1216" s="2" t="s">
        <v>1144</v>
      </c>
      <c r="M1216" s="2" t="s">
        <v>32</v>
      </c>
      <c r="N1216" s="2" t="s">
        <v>453</v>
      </c>
      <c r="O1216" s="15" t="s">
        <v>61</v>
      </c>
      <c r="P1216" s="36" t="s">
        <v>40</v>
      </c>
      <c r="Q1216" s="2" t="s">
        <v>41</v>
      </c>
      <c r="R1216" s="2">
        <v>1</v>
      </c>
      <c r="S1216" s="9">
        <v>0</v>
      </c>
      <c r="T1216" s="9">
        <v>0</v>
      </c>
      <c r="U1216" s="9">
        <v>0</v>
      </c>
      <c r="V1216" s="2" t="s">
        <v>42</v>
      </c>
      <c r="W1216" s="2">
        <v>2014</v>
      </c>
      <c r="X1216" s="2"/>
    </row>
    <row r="1217" spans="1:24" ht="51" customHeight="1" outlineLevel="1" x14ac:dyDescent="0.25">
      <c r="A1217" s="2" t="s">
        <v>11881</v>
      </c>
      <c r="B1217" s="3" t="s">
        <v>27</v>
      </c>
      <c r="C1217" s="2" t="s">
        <v>3038</v>
      </c>
      <c r="D1217" s="10" t="s">
        <v>6449</v>
      </c>
      <c r="E1217" s="43" t="s">
        <v>1740</v>
      </c>
      <c r="F1217" s="43" t="s">
        <v>11882</v>
      </c>
      <c r="G1217" s="2" t="s">
        <v>29</v>
      </c>
      <c r="H1217" s="4">
        <v>0</v>
      </c>
      <c r="I1217" s="2">
        <v>710000000</v>
      </c>
      <c r="J1217" s="2" t="s">
        <v>11537</v>
      </c>
      <c r="K1217" s="44" t="s">
        <v>2483</v>
      </c>
      <c r="L1217" s="2" t="s">
        <v>1144</v>
      </c>
      <c r="M1217" s="2" t="s">
        <v>32</v>
      </c>
      <c r="N1217" s="2" t="s">
        <v>10994</v>
      </c>
      <c r="O1217" s="15" t="s">
        <v>3810</v>
      </c>
      <c r="P1217" s="36" t="s">
        <v>40</v>
      </c>
      <c r="Q1217" s="2" t="s">
        <v>41</v>
      </c>
      <c r="R1217" s="2">
        <v>1</v>
      </c>
      <c r="S1217" s="9">
        <f>22000/1.12</f>
        <v>19642.857142857141</v>
      </c>
      <c r="T1217" s="9">
        <f>R1217*S1217</f>
        <v>19642.857142857141</v>
      </c>
      <c r="U1217" s="9">
        <f>T1217*1.12</f>
        <v>22000</v>
      </c>
      <c r="V1217" s="2" t="s">
        <v>42</v>
      </c>
      <c r="W1217" s="2">
        <v>2014</v>
      </c>
      <c r="X1217" s="2" t="s">
        <v>11883</v>
      </c>
    </row>
    <row r="1218" spans="1:24" ht="51" customHeight="1" outlineLevel="1" x14ac:dyDescent="0.25">
      <c r="A1218" s="2" t="s">
        <v>3545</v>
      </c>
      <c r="B1218" s="3" t="s">
        <v>27</v>
      </c>
      <c r="C1218" s="2" t="s">
        <v>3040</v>
      </c>
      <c r="D1218" s="43" t="s">
        <v>13212</v>
      </c>
      <c r="E1218" s="43" t="s">
        <v>13211</v>
      </c>
      <c r="F1218" s="43" t="s">
        <v>3041</v>
      </c>
      <c r="G1218" s="2" t="s">
        <v>29</v>
      </c>
      <c r="H1218" s="4">
        <v>0</v>
      </c>
      <c r="I1218" s="2">
        <v>710000000</v>
      </c>
      <c r="J1218" s="2" t="s">
        <v>11537</v>
      </c>
      <c r="K1218" s="44" t="s">
        <v>1448</v>
      </c>
      <c r="L1218" s="2" t="s">
        <v>1144</v>
      </c>
      <c r="M1218" s="2" t="s">
        <v>32</v>
      </c>
      <c r="N1218" s="2" t="s">
        <v>453</v>
      </c>
      <c r="O1218" s="15" t="s">
        <v>61</v>
      </c>
      <c r="P1218" s="36" t="s">
        <v>40</v>
      </c>
      <c r="Q1218" s="2" t="s">
        <v>41</v>
      </c>
      <c r="R1218" s="8">
        <v>51</v>
      </c>
      <c r="S1218" s="9">
        <v>0</v>
      </c>
      <c r="T1218" s="9">
        <v>0</v>
      </c>
      <c r="U1218" s="9">
        <v>0</v>
      </c>
      <c r="V1218" s="2" t="s">
        <v>42</v>
      </c>
      <c r="W1218" s="2">
        <v>2014</v>
      </c>
      <c r="X1218" s="2" t="s">
        <v>10152</v>
      </c>
    </row>
    <row r="1219" spans="1:24" ht="51" customHeight="1" outlineLevel="1" x14ac:dyDescent="0.25">
      <c r="A1219" s="2" t="s">
        <v>3546</v>
      </c>
      <c r="B1219" s="3" t="s">
        <v>27</v>
      </c>
      <c r="C1219" s="2" t="s">
        <v>3042</v>
      </c>
      <c r="D1219" s="43" t="s">
        <v>3043</v>
      </c>
      <c r="E1219" s="43" t="s">
        <v>13210</v>
      </c>
      <c r="F1219" s="43" t="s">
        <v>3043</v>
      </c>
      <c r="G1219" s="2" t="s">
        <v>29</v>
      </c>
      <c r="H1219" s="4">
        <v>0</v>
      </c>
      <c r="I1219" s="2">
        <v>710000000</v>
      </c>
      <c r="J1219" s="2" t="s">
        <v>11537</v>
      </c>
      <c r="K1219" s="44" t="s">
        <v>1448</v>
      </c>
      <c r="L1219" s="2" t="s">
        <v>1144</v>
      </c>
      <c r="M1219" s="2" t="s">
        <v>32</v>
      </c>
      <c r="N1219" s="2" t="s">
        <v>453</v>
      </c>
      <c r="O1219" s="15" t="s">
        <v>61</v>
      </c>
      <c r="P1219" s="36" t="s">
        <v>40</v>
      </c>
      <c r="Q1219" s="2" t="s">
        <v>41</v>
      </c>
      <c r="R1219" s="8">
        <v>21</v>
      </c>
      <c r="S1219" s="9">
        <v>0</v>
      </c>
      <c r="T1219" s="9">
        <v>0</v>
      </c>
      <c r="U1219" s="9">
        <v>0</v>
      </c>
      <c r="V1219" s="2" t="s">
        <v>42</v>
      </c>
      <c r="W1219" s="2">
        <v>2014</v>
      </c>
      <c r="X1219" s="2" t="s">
        <v>10152</v>
      </c>
    </row>
    <row r="1220" spans="1:24" ht="51" customHeight="1" outlineLevel="1" x14ac:dyDescent="0.25">
      <c r="A1220" s="2" t="s">
        <v>4841</v>
      </c>
      <c r="B1220" s="3" t="s">
        <v>27</v>
      </c>
      <c r="C1220" s="2" t="s">
        <v>3044</v>
      </c>
      <c r="D1220" s="43" t="s">
        <v>13209</v>
      </c>
      <c r="E1220" s="43" t="s">
        <v>13208</v>
      </c>
      <c r="F1220" s="43" t="s">
        <v>3045</v>
      </c>
      <c r="G1220" s="2" t="s">
        <v>29</v>
      </c>
      <c r="H1220" s="4">
        <v>0</v>
      </c>
      <c r="I1220" s="2">
        <v>710000000</v>
      </c>
      <c r="J1220" s="2" t="s">
        <v>11537</v>
      </c>
      <c r="K1220" s="44" t="s">
        <v>1448</v>
      </c>
      <c r="L1220" s="2" t="s">
        <v>1144</v>
      </c>
      <c r="M1220" s="2" t="s">
        <v>32</v>
      </c>
      <c r="N1220" s="2" t="s">
        <v>453</v>
      </c>
      <c r="O1220" s="15" t="s">
        <v>61</v>
      </c>
      <c r="P1220" s="36" t="s">
        <v>40</v>
      </c>
      <c r="Q1220" s="2" t="s">
        <v>41</v>
      </c>
      <c r="R1220" s="8">
        <v>43</v>
      </c>
      <c r="S1220" s="9">
        <v>0</v>
      </c>
      <c r="T1220" s="9">
        <v>0</v>
      </c>
      <c r="U1220" s="9">
        <v>0</v>
      </c>
      <c r="V1220" s="2" t="s">
        <v>42</v>
      </c>
      <c r="W1220" s="2">
        <v>2014</v>
      </c>
      <c r="X1220" s="2" t="s">
        <v>10152</v>
      </c>
    </row>
    <row r="1221" spans="1:24" ht="51" customHeight="1" outlineLevel="1" x14ac:dyDescent="0.25">
      <c r="A1221" s="2" t="s">
        <v>3547</v>
      </c>
      <c r="B1221" s="3" t="s">
        <v>27</v>
      </c>
      <c r="C1221" s="2" t="s">
        <v>3046</v>
      </c>
      <c r="D1221" s="43" t="s">
        <v>3047</v>
      </c>
      <c r="E1221" s="43" t="s">
        <v>13207</v>
      </c>
      <c r="F1221" s="43" t="s">
        <v>3047</v>
      </c>
      <c r="G1221" s="2" t="s">
        <v>29</v>
      </c>
      <c r="H1221" s="4">
        <v>0</v>
      </c>
      <c r="I1221" s="2">
        <v>710000000</v>
      </c>
      <c r="J1221" s="2" t="s">
        <v>11537</v>
      </c>
      <c r="K1221" s="44" t="s">
        <v>1448</v>
      </c>
      <c r="L1221" s="2" t="s">
        <v>1144</v>
      </c>
      <c r="M1221" s="2" t="s">
        <v>32</v>
      </c>
      <c r="N1221" s="2" t="s">
        <v>453</v>
      </c>
      <c r="O1221" s="15" t="s">
        <v>61</v>
      </c>
      <c r="P1221" s="36" t="s">
        <v>40</v>
      </c>
      <c r="Q1221" s="2" t="s">
        <v>41</v>
      </c>
      <c r="R1221" s="8">
        <v>10</v>
      </c>
      <c r="S1221" s="9">
        <v>0</v>
      </c>
      <c r="T1221" s="9">
        <v>0</v>
      </c>
      <c r="U1221" s="9">
        <v>0</v>
      </c>
      <c r="V1221" s="2" t="s">
        <v>42</v>
      </c>
      <c r="W1221" s="2">
        <v>2014</v>
      </c>
      <c r="X1221" s="2" t="s">
        <v>10152</v>
      </c>
    </row>
    <row r="1222" spans="1:24" ht="51" customHeight="1" outlineLevel="1" x14ac:dyDescent="0.25">
      <c r="A1222" s="2" t="s">
        <v>3548</v>
      </c>
      <c r="B1222" s="3" t="s">
        <v>27</v>
      </c>
      <c r="C1222" s="2" t="s">
        <v>3048</v>
      </c>
      <c r="D1222" s="43" t="s">
        <v>13206</v>
      </c>
      <c r="E1222" s="43" t="s">
        <v>13205</v>
      </c>
      <c r="F1222" s="43" t="s">
        <v>3049</v>
      </c>
      <c r="G1222" s="2" t="s">
        <v>29</v>
      </c>
      <c r="H1222" s="4">
        <v>0</v>
      </c>
      <c r="I1222" s="2">
        <v>710000000</v>
      </c>
      <c r="J1222" s="2" t="s">
        <v>11537</v>
      </c>
      <c r="K1222" s="44" t="s">
        <v>1448</v>
      </c>
      <c r="L1222" s="2" t="s">
        <v>1144</v>
      </c>
      <c r="M1222" s="2" t="s">
        <v>32</v>
      </c>
      <c r="N1222" s="2" t="s">
        <v>453</v>
      </c>
      <c r="O1222" s="15" t="s">
        <v>61</v>
      </c>
      <c r="P1222" s="36" t="s">
        <v>40</v>
      </c>
      <c r="Q1222" s="2" t="s">
        <v>41</v>
      </c>
      <c r="R1222" s="2">
        <v>10</v>
      </c>
      <c r="S1222" s="9">
        <v>0</v>
      </c>
      <c r="T1222" s="9">
        <v>0</v>
      </c>
      <c r="U1222" s="9">
        <f t="shared" ref="U1222:U1232" si="74">T1222*1.12</f>
        <v>0</v>
      </c>
      <c r="V1222" s="2" t="s">
        <v>42</v>
      </c>
      <c r="W1222" s="2">
        <v>2014</v>
      </c>
      <c r="X1222" s="2" t="s">
        <v>10152</v>
      </c>
    </row>
    <row r="1223" spans="1:24" ht="51" customHeight="1" outlineLevel="1" x14ac:dyDescent="0.25">
      <c r="A1223" s="2" t="s">
        <v>3549</v>
      </c>
      <c r="B1223" s="3" t="s">
        <v>27</v>
      </c>
      <c r="C1223" s="2" t="s">
        <v>3050</v>
      </c>
      <c r="D1223" s="43" t="s">
        <v>12664</v>
      </c>
      <c r="E1223" s="43" t="s">
        <v>6054</v>
      </c>
      <c r="F1223" s="43" t="s">
        <v>3051</v>
      </c>
      <c r="G1223" s="2" t="s">
        <v>343</v>
      </c>
      <c r="H1223" s="4">
        <v>0</v>
      </c>
      <c r="I1223" s="2">
        <v>710000000</v>
      </c>
      <c r="J1223" s="2" t="s">
        <v>11537</v>
      </c>
      <c r="K1223" s="44" t="s">
        <v>9530</v>
      </c>
      <c r="L1223" s="2" t="s">
        <v>1144</v>
      </c>
      <c r="M1223" s="2" t="s">
        <v>32</v>
      </c>
      <c r="N1223" s="2" t="s">
        <v>453</v>
      </c>
      <c r="O1223" s="15" t="s">
        <v>61</v>
      </c>
      <c r="P1223" s="36" t="s">
        <v>40</v>
      </c>
      <c r="Q1223" s="2" t="s">
        <v>41</v>
      </c>
      <c r="R1223" s="2">
        <v>36</v>
      </c>
      <c r="S1223" s="9">
        <f>83/1.12</f>
        <v>74.107142857142847</v>
      </c>
      <c r="T1223" s="9">
        <f>R1223*S1223</f>
        <v>2667.8571428571427</v>
      </c>
      <c r="U1223" s="9">
        <f t="shared" si="74"/>
        <v>2988</v>
      </c>
      <c r="V1223" s="2" t="s">
        <v>42</v>
      </c>
      <c r="W1223" s="2">
        <v>2014</v>
      </c>
      <c r="X1223" s="2"/>
    </row>
    <row r="1224" spans="1:24" ht="51" customHeight="1" outlineLevel="1" x14ac:dyDescent="0.25">
      <c r="A1224" s="2" t="s">
        <v>3550</v>
      </c>
      <c r="B1224" s="3" t="s">
        <v>27</v>
      </c>
      <c r="C1224" s="2" t="s">
        <v>3052</v>
      </c>
      <c r="D1224" s="43" t="s">
        <v>73</v>
      </c>
      <c r="E1224" s="43" t="s">
        <v>12665</v>
      </c>
      <c r="F1224" s="43" t="s">
        <v>3053</v>
      </c>
      <c r="G1224" s="2" t="s">
        <v>343</v>
      </c>
      <c r="H1224" s="4">
        <v>0</v>
      </c>
      <c r="I1224" s="2">
        <v>710000000</v>
      </c>
      <c r="J1224" s="2" t="s">
        <v>11537</v>
      </c>
      <c r="K1224" s="44" t="s">
        <v>9530</v>
      </c>
      <c r="L1224" s="2" t="s">
        <v>1144</v>
      </c>
      <c r="M1224" s="2" t="s">
        <v>32</v>
      </c>
      <c r="N1224" s="2" t="s">
        <v>453</v>
      </c>
      <c r="O1224" s="15" t="s">
        <v>61</v>
      </c>
      <c r="P1224" s="36" t="s">
        <v>40</v>
      </c>
      <c r="Q1224" s="2" t="s">
        <v>41</v>
      </c>
      <c r="R1224" s="2">
        <v>60</v>
      </c>
      <c r="S1224" s="9">
        <f>55/1.12</f>
        <v>49.107142857142854</v>
      </c>
      <c r="T1224" s="9">
        <f t="shared" ref="T1224:T1238" si="75">R1224*S1224</f>
        <v>2946.4285714285711</v>
      </c>
      <c r="U1224" s="9">
        <f t="shared" si="74"/>
        <v>3300</v>
      </c>
      <c r="V1224" s="2" t="s">
        <v>42</v>
      </c>
      <c r="W1224" s="2">
        <v>2014</v>
      </c>
      <c r="X1224" s="2"/>
    </row>
    <row r="1225" spans="1:24" ht="51" customHeight="1" outlineLevel="1" x14ac:dyDescent="0.25">
      <c r="A1225" s="2" t="s">
        <v>3551</v>
      </c>
      <c r="B1225" s="3" t="s">
        <v>27</v>
      </c>
      <c r="C1225" s="2" t="s">
        <v>613</v>
      </c>
      <c r="D1225" s="43" t="s">
        <v>614</v>
      </c>
      <c r="E1225" s="43" t="s">
        <v>615</v>
      </c>
      <c r="F1225" s="43" t="s">
        <v>3054</v>
      </c>
      <c r="G1225" s="2" t="s">
        <v>343</v>
      </c>
      <c r="H1225" s="4">
        <v>0</v>
      </c>
      <c r="I1225" s="2">
        <v>710000000</v>
      </c>
      <c r="J1225" s="2" t="s">
        <v>11537</v>
      </c>
      <c r="K1225" s="44" t="s">
        <v>9530</v>
      </c>
      <c r="L1225" s="2" t="s">
        <v>1144</v>
      </c>
      <c r="M1225" s="2" t="s">
        <v>32</v>
      </c>
      <c r="N1225" s="2" t="s">
        <v>453</v>
      </c>
      <c r="O1225" s="15" t="s">
        <v>61</v>
      </c>
      <c r="P1225" s="36" t="s">
        <v>40</v>
      </c>
      <c r="Q1225" s="5" t="s">
        <v>41</v>
      </c>
      <c r="R1225" s="2">
        <v>24</v>
      </c>
      <c r="S1225" s="9">
        <f>28/1.12</f>
        <v>24.999999999999996</v>
      </c>
      <c r="T1225" s="9">
        <f t="shared" si="75"/>
        <v>599.99999999999989</v>
      </c>
      <c r="U1225" s="9">
        <f t="shared" si="74"/>
        <v>671.99999999999989</v>
      </c>
      <c r="V1225" s="2" t="s">
        <v>42</v>
      </c>
      <c r="W1225" s="2">
        <v>2014</v>
      </c>
      <c r="X1225" s="2"/>
    </row>
    <row r="1226" spans="1:24" ht="51" customHeight="1" outlineLevel="1" x14ac:dyDescent="0.25">
      <c r="A1226" s="2" t="s">
        <v>3552</v>
      </c>
      <c r="B1226" s="3" t="s">
        <v>27</v>
      </c>
      <c r="C1226" s="2" t="s">
        <v>650</v>
      </c>
      <c r="D1226" s="43" t="s">
        <v>12666</v>
      </c>
      <c r="E1226" s="43" t="s">
        <v>652</v>
      </c>
      <c r="F1226" s="43" t="s">
        <v>3055</v>
      </c>
      <c r="G1226" s="2" t="s">
        <v>343</v>
      </c>
      <c r="H1226" s="4">
        <v>0</v>
      </c>
      <c r="I1226" s="2">
        <v>710000000</v>
      </c>
      <c r="J1226" s="2" t="s">
        <v>11537</v>
      </c>
      <c r="K1226" s="44" t="s">
        <v>9530</v>
      </c>
      <c r="L1226" s="2" t="s">
        <v>1144</v>
      </c>
      <c r="M1226" s="2" t="s">
        <v>32</v>
      </c>
      <c r="N1226" s="2" t="s">
        <v>453</v>
      </c>
      <c r="O1226" s="15" t="s">
        <v>61</v>
      </c>
      <c r="P1226" s="36" t="s">
        <v>40</v>
      </c>
      <c r="Q1226" s="2" t="s">
        <v>41</v>
      </c>
      <c r="R1226" s="2">
        <v>240</v>
      </c>
      <c r="S1226" s="9">
        <f>15/1.12</f>
        <v>13.392857142857142</v>
      </c>
      <c r="T1226" s="9">
        <f t="shared" si="75"/>
        <v>3214.2857142857142</v>
      </c>
      <c r="U1226" s="9">
        <f t="shared" si="74"/>
        <v>3600.0000000000005</v>
      </c>
      <c r="V1226" s="2" t="s">
        <v>42</v>
      </c>
      <c r="W1226" s="2">
        <v>2014</v>
      </c>
      <c r="X1226" s="2"/>
    </row>
    <row r="1227" spans="1:24" ht="51" customHeight="1" outlineLevel="1" x14ac:dyDescent="0.25">
      <c r="A1227" s="2" t="s">
        <v>3553</v>
      </c>
      <c r="B1227" s="3" t="s">
        <v>27</v>
      </c>
      <c r="C1227" s="2" t="s">
        <v>3056</v>
      </c>
      <c r="D1227" s="43" t="s">
        <v>6365</v>
      </c>
      <c r="E1227" s="43" t="s">
        <v>12667</v>
      </c>
      <c r="F1227" s="43" t="s">
        <v>3057</v>
      </c>
      <c r="G1227" s="2" t="s">
        <v>343</v>
      </c>
      <c r="H1227" s="4">
        <v>0</v>
      </c>
      <c r="I1227" s="2">
        <v>710000000</v>
      </c>
      <c r="J1227" s="2" t="s">
        <v>11537</v>
      </c>
      <c r="K1227" s="44" t="s">
        <v>9530</v>
      </c>
      <c r="L1227" s="2" t="s">
        <v>1144</v>
      </c>
      <c r="M1227" s="2" t="s">
        <v>32</v>
      </c>
      <c r="N1227" s="2" t="s">
        <v>453</v>
      </c>
      <c r="O1227" s="15" t="s">
        <v>61</v>
      </c>
      <c r="P1227" s="36" t="s">
        <v>40</v>
      </c>
      <c r="Q1227" s="2" t="s">
        <v>41</v>
      </c>
      <c r="R1227" s="2">
        <v>120</v>
      </c>
      <c r="S1227" s="9">
        <f>28/1.12</f>
        <v>24.999999999999996</v>
      </c>
      <c r="T1227" s="9">
        <f t="shared" si="75"/>
        <v>2999.9999999999995</v>
      </c>
      <c r="U1227" s="9">
        <f t="shared" si="74"/>
        <v>3360</v>
      </c>
      <c r="V1227" s="2" t="s">
        <v>42</v>
      </c>
      <c r="W1227" s="2">
        <v>2014</v>
      </c>
      <c r="X1227" s="2"/>
    </row>
    <row r="1228" spans="1:24" ht="51" customHeight="1" outlineLevel="1" x14ac:dyDescent="0.25">
      <c r="A1228" s="2" t="s">
        <v>3554</v>
      </c>
      <c r="B1228" s="3" t="s">
        <v>27</v>
      </c>
      <c r="C1228" s="2" t="s">
        <v>3058</v>
      </c>
      <c r="D1228" s="43" t="s">
        <v>573</v>
      </c>
      <c r="E1228" s="43" t="s">
        <v>12668</v>
      </c>
      <c r="F1228" s="43" t="s">
        <v>3059</v>
      </c>
      <c r="G1228" s="2" t="s">
        <v>343</v>
      </c>
      <c r="H1228" s="4">
        <v>0</v>
      </c>
      <c r="I1228" s="2">
        <v>710000000</v>
      </c>
      <c r="J1228" s="2" t="s">
        <v>11537</v>
      </c>
      <c r="K1228" s="44" t="s">
        <v>9530</v>
      </c>
      <c r="L1228" s="2" t="s">
        <v>1144</v>
      </c>
      <c r="M1228" s="2" t="s">
        <v>32</v>
      </c>
      <c r="N1228" s="2" t="s">
        <v>453</v>
      </c>
      <c r="O1228" s="15" t="s">
        <v>61</v>
      </c>
      <c r="P1228" s="36" t="s">
        <v>40</v>
      </c>
      <c r="Q1228" s="2" t="s">
        <v>41</v>
      </c>
      <c r="R1228" s="2">
        <v>12</v>
      </c>
      <c r="S1228" s="9">
        <f>200/1.12</f>
        <v>178.57142857142856</v>
      </c>
      <c r="T1228" s="9">
        <f t="shared" si="75"/>
        <v>2142.8571428571427</v>
      </c>
      <c r="U1228" s="9">
        <f t="shared" si="74"/>
        <v>2400</v>
      </c>
      <c r="V1228" s="2" t="s">
        <v>42</v>
      </c>
      <c r="W1228" s="2">
        <v>2014</v>
      </c>
      <c r="X1228" s="2"/>
    </row>
    <row r="1229" spans="1:24" ht="51" customHeight="1" outlineLevel="1" x14ac:dyDescent="0.25">
      <c r="A1229" s="2" t="s">
        <v>3555</v>
      </c>
      <c r="B1229" s="3" t="s">
        <v>27</v>
      </c>
      <c r="C1229" s="2" t="s">
        <v>3060</v>
      </c>
      <c r="D1229" s="43" t="s">
        <v>614</v>
      </c>
      <c r="E1229" s="43" t="s">
        <v>615</v>
      </c>
      <c r="F1229" s="43" t="s">
        <v>3061</v>
      </c>
      <c r="G1229" s="2" t="s">
        <v>343</v>
      </c>
      <c r="H1229" s="4">
        <v>0</v>
      </c>
      <c r="I1229" s="2">
        <v>710000000</v>
      </c>
      <c r="J1229" s="2" t="s">
        <v>11537</v>
      </c>
      <c r="K1229" s="44" t="s">
        <v>9530</v>
      </c>
      <c r="L1229" s="2" t="s">
        <v>1144</v>
      </c>
      <c r="M1229" s="2" t="s">
        <v>32</v>
      </c>
      <c r="N1229" s="2" t="s">
        <v>453</v>
      </c>
      <c r="O1229" s="15" t="s">
        <v>61</v>
      </c>
      <c r="P1229" s="36" t="s">
        <v>40</v>
      </c>
      <c r="Q1229" s="5" t="s">
        <v>41</v>
      </c>
      <c r="R1229" s="2">
        <v>48</v>
      </c>
      <c r="S1229" s="9">
        <f>40/1.12</f>
        <v>35.714285714285708</v>
      </c>
      <c r="T1229" s="9">
        <f t="shared" si="75"/>
        <v>1714.285714285714</v>
      </c>
      <c r="U1229" s="9">
        <f t="shared" si="74"/>
        <v>1919.9999999999998</v>
      </c>
      <c r="V1229" s="2" t="s">
        <v>42</v>
      </c>
      <c r="W1229" s="2">
        <v>2014</v>
      </c>
      <c r="X1229" s="2"/>
    </row>
    <row r="1230" spans="1:24" ht="51" customHeight="1" outlineLevel="1" x14ac:dyDescent="0.25">
      <c r="A1230" s="2" t="s">
        <v>3556</v>
      </c>
      <c r="B1230" s="3" t="s">
        <v>27</v>
      </c>
      <c r="C1230" s="2" t="s">
        <v>3062</v>
      </c>
      <c r="D1230" s="43" t="s">
        <v>3694</v>
      </c>
      <c r="E1230" s="43" t="s">
        <v>3695</v>
      </c>
      <c r="F1230" s="43" t="s">
        <v>3063</v>
      </c>
      <c r="G1230" s="2" t="s">
        <v>343</v>
      </c>
      <c r="H1230" s="4">
        <v>0</v>
      </c>
      <c r="I1230" s="2">
        <v>710000000</v>
      </c>
      <c r="J1230" s="2" t="s">
        <v>11537</v>
      </c>
      <c r="K1230" s="44" t="s">
        <v>9530</v>
      </c>
      <c r="L1230" s="2" t="s">
        <v>1144</v>
      </c>
      <c r="M1230" s="2" t="s">
        <v>32</v>
      </c>
      <c r="N1230" s="2" t="s">
        <v>453</v>
      </c>
      <c r="O1230" s="15" t="s">
        <v>61</v>
      </c>
      <c r="P1230" s="36" t="s">
        <v>40</v>
      </c>
      <c r="Q1230" s="2" t="s">
        <v>41</v>
      </c>
      <c r="R1230" s="2">
        <v>12</v>
      </c>
      <c r="S1230" s="9">
        <f>2155/1.12</f>
        <v>1924.1071428571427</v>
      </c>
      <c r="T1230" s="9">
        <f t="shared" si="75"/>
        <v>23089.28571428571</v>
      </c>
      <c r="U1230" s="9">
        <f t="shared" si="74"/>
        <v>25859.999999999996</v>
      </c>
      <c r="V1230" s="2" t="s">
        <v>42</v>
      </c>
      <c r="W1230" s="2">
        <v>2014</v>
      </c>
      <c r="X1230" s="2"/>
    </row>
    <row r="1231" spans="1:24" ht="51" customHeight="1" outlineLevel="1" x14ac:dyDescent="0.25">
      <c r="A1231" s="2" t="s">
        <v>3557</v>
      </c>
      <c r="B1231" s="3" t="s">
        <v>27</v>
      </c>
      <c r="C1231" s="2" t="s">
        <v>3064</v>
      </c>
      <c r="D1231" s="43" t="s">
        <v>12670</v>
      </c>
      <c r="E1231" s="43" t="s">
        <v>12669</v>
      </c>
      <c r="F1231" s="43" t="s">
        <v>3065</v>
      </c>
      <c r="G1231" s="2" t="s">
        <v>343</v>
      </c>
      <c r="H1231" s="4">
        <v>0</v>
      </c>
      <c r="I1231" s="2">
        <v>710000000</v>
      </c>
      <c r="J1231" s="2" t="s">
        <v>11537</v>
      </c>
      <c r="K1231" s="44" t="s">
        <v>9530</v>
      </c>
      <c r="L1231" s="2" t="s">
        <v>1144</v>
      </c>
      <c r="M1231" s="2" t="s">
        <v>32</v>
      </c>
      <c r="N1231" s="2" t="s">
        <v>453</v>
      </c>
      <c r="O1231" s="15" t="s">
        <v>61</v>
      </c>
      <c r="P1231" s="36" t="s">
        <v>40</v>
      </c>
      <c r="Q1231" s="2" t="s">
        <v>41</v>
      </c>
      <c r="R1231" s="2">
        <v>12</v>
      </c>
      <c r="S1231" s="9">
        <f>90/1.12</f>
        <v>80.357142857142847</v>
      </c>
      <c r="T1231" s="9">
        <f t="shared" si="75"/>
        <v>964.28571428571422</v>
      </c>
      <c r="U1231" s="9">
        <f t="shared" si="74"/>
        <v>1080</v>
      </c>
      <c r="V1231" s="2" t="s">
        <v>42</v>
      </c>
      <c r="W1231" s="2">
        <v>2014</v>
      </c>
      <c r="X1231" s="2"/>
    </row>
    <row r="1232" spans="1:24" ht="51" customHeight="1" outlineLevel="1" x14ac:dyDescent="0.25">
      <c r="A1232" s="2" t="s">
        <v>3558</v>
      </c>
      <c r="B1232" s="3" t="s">
        <v>27</v>
      </c>
      <c r="C1232" s="2" t="s">
        <v>489</v>
      </c>
      <c r="D1232" s="43" t="s">
        <v>691</v>
      </c>
      <c r="E1232" s="43" t="s">
        <v>491</v>
      </c>
      <c r="F1232" s="43" t="s">
        <v>3067</v>
      </c>
      <c r="G1232" s="2" t="s">
        <v>343</v>
      </c>
      <c r="H1232" s="4">
        <v>0</v>
      </c>
      <c r="I1232" s="2">
        <v>710000000</v>
      </c>
      <c r="J1232" s="2" t="s">
        <v>11537</v>
      </c>
      <c r="K1232" s="44" t="s">
        <v>9530</v>
      </c>
      <c r="L1232" s="2" t="s">
        <v>1144</v>
      </c>
      <c r="M1232" s="2" t="s">
        <v>32</v>
      </c>
      <c r="N1232" s="2" t="s">
        <v>453</v>
      </c>
      <c r="O1232" s="15" t="s">
        <v>61</v>
      </c>
      <c r="P1232" s="36" t="s">
        <v>493</v>
      </c>
      <c r="Q1232" s="5" t="s">
        <v>494</v>
      </c>
      <c r="R1232" s="2">
        <v>200</v>
      </c>
      <c r="S1232" s="9">
        <f>600/1.12</f>
        <v>535.71428571428567</v>
      </c>
      <c r="T1232" s="9">
        <f t="shared" si="75"/>
        <v>107142.85714285713</v>
      </c>
      <c r="U1232" s="9">
        <f t="shared" si="74"/>
        <v>120000</v>
      </c>
      <c r="V1232" s="2" t="s">
        <v>42</v>
      </c>
      <c r="W1232" s="2">
        <v>2014</v>
      </c>
      <c r="X1232" s="2"/>
    </row>
    <row r="1233" spans="1:24" ht="51" customHeight="1" outlineLevel="1" x14ac:dyDescent="0.25">
      <c r="A1233" s="2" t="s">
        <v>3559</v>
      </c>
      <c r="B1233" s="3" t="s">
        <v>27</v>
      </c>
      <c r="C1233" s="2" t="s">
        <v>3068</v>
      </c>
      <c r="D1233" s="43" t="s">
        <v>8378</v>
      </c>
      <c r="E1233" s="43" t="s">
        <v>12671</v>
      </c>
      <c r="F1233" s="43" t="s">
        <v>3069</v>
      </c>
      <c r="G1233" s="2" t="s">
        <v>343</v>
      </c>
      <c r="H1233" s="4">
        <v>0</v>
      </c>
      <c r="I1233" s="2">
        <v>710000000</v>
      </c>
      <c r="J1233" s="2" t="s">
        <v>11537</v>
      </c>
      <c r="K1233" s="44" t="s">
        <v>9530</v>
      </c>
      <c r="L1233" s="2" t="s">
        <v>1144</v>
      </c>
      <c r="M1233" s="2" t="s">
        <v>32</v>
      </c>
      <c r="N1233" s="2" t="s">
        <v>453</v>
      </c>
      <c r="O1233" s="15" t="s">
        <v>61</v>
      </c>
      <c r="P1233" s="36" t="s">
        <v>40</v>
      </c>
      <c r="Q1233" s="5" t="s">
        <v>41</v>
      </c>
      <c r="R1233" s="2">
        <v>21</v>
      </c>
      <c r="S1233" s="9">
        <f>31.24/1.12</f>
        <v>27.892857142857139</v>
      </c>
      <c r="T1233" s="9">
        <f t="shared" si="75"/>
        <v>585.74999999999989</v>
      </c>
      <c r="U1233" s="9">
        <v>656</v>
      </c>
      <c r="V1233" s="2" t="s">
        <v>42</v>
      </c>
      <c r="W1233" s="2">
        <v>2014</v>
      </c>
      <c r="X1233" s="2"/>
    </row>
    <row r="1234" spans="1:24" ht="51" customHeight="1" outlineLevel="1" x14ac:dyDescent="0.25">
      <c r="A1234" s="2" t="s">
        <v>3560</v>
      </c>
      <c r="B1234" s="3" t="s">
        <v>27</v>
      </c>
      <c r="C1234" s="2" t="s">
        <v>3070</v>
      </c>
      <c r="D1234" s="43" t="s">
        <v>518</v>
      </c>
      <c r="E1234" s="43" t="s">
        <v>12672</v>
      </c>
      <c r="F1234" s="43" t="s">
        <v>3071</v>
      </c>
      <c r="G1234" s="2" t="s">
        <v>343</v>
      </c>
      <c r="H1234" s="4">
        <v>0</v>
      </c>
      <c r="I1234" s="2">
        <v>710000000</v>
      </c>
      <c r="J1234" s="2" t="s">
        <v>11537</v>
      </c>
      <c r="K1234" s="44" t="s">
        <v>9530</v>
      </c>
      <c r="L1234" s="2" t="s">
        <v>1144</v>
      </c>
      <c r="M1234" s="2" t="s">
        <v>32</v>
      </c>
      <c r="N1234" s="2" t="s">
        <v>453</v>
      </c>
      <c r="O1234" s="15" t="s">
        <v>61</v>
      </c>
      <c r="P1234" s="36" t="s">
        <v>40</v>
      </c>
      <c r="Q1234" s="2" t="s">
        <v>41</v>
      </c>
      <c r="R1234" s="2">
        <v>80</v>
      </c>
      <c r="S1234" s="9">
        <f>33/1.12</f>
        <v>29.464285714285712</v>
      </c>
      <c r="T1234" s="9">
        <f t="shared" si="75"/>
        <v>2357.1428571428569</v>
      </c>
      <c r="U1234" s="9">
        <f t="shared" ref="U1234:U1240" si="76">T1234*1.12</f>
        <v>2640</v>
      </c>
      <c r="V1234" s="2" t="s">
        <v>42</v>
      </c>
      <c r="W1234" s="2">
        <v>2014</v>
      </c>
      <c r="X1234" s="2"/>
    </row>
    <row r="1235" spans="1:24" ht="51" customHeight="1" outlineLevel="1" x14ac:dyDescent="0.25">
      <c r="A1235" s="2" t="s">
        <v>3561</v>
      </c>
      <c r="B1235" s="3" t="s">
        <v>27</v>
      </c>
      <c r="C1235" s="2" t="s">
        <v>3072</v>
      </c>
      <c r="D1235" s="43" t="s">
        <v>651</v>
      </c>
      <c r="E1235" s="43" t="s">
        <v>12673</v>
      </c>
      <c r="F1235" s="43" t="s">
        <v>3073</v>
      </c>
      <c r="G1235" s="2" t="s">
        <v>343</v>
      </c>
      <c r="H1235" s="4">
        <v>0</v>
      </c>
      <c r="I1235" s="2">
        <v>710000000</v>
      </c>
      <c r="J1235" s="2" t="s">
        <v>11537</v>
      </c>
      <c r="K1235" s="44" t="s">
        <v>9530</v>
      </c>
      <c r="L1235" s="2" t="s">
        <v>1144</v>
      </c>
      <c r="M1235" s="2" t="s">
        <v>32</v>
      </c>
      <c r="N1235" s="2" t="s">
        <v>453</v>
      </c>
      <c r="O1235" s="15" t="s">
        <v>61</v>
      </c>
      <c r="P1235" s="36" t="s">
        <v>40</v>
      </c>
      <c r="Q1235" s="2" t="s">
        <v>41</v>
      </c>
      <c r="R1235" s="2">
        <v>120</v>
      </c>
      <c r="S1235" s="9">
        <f>7/1.12</f>
        <v>6.2499999999999991</v>
      </c>
      <c r="T1235" s="9">
        <f t="shared" si="75"/>
        <v>749.99999999999989</v>
      </c>
      <c r="U1235" s="9">
        <f t="shared" si="76"/>
        <v>840</v>
      </c>
      <c r="V1235" s="2" t="s">
        <v>42</v>
      </c>
      <c r="W1235" s="2">
        <v>2014</v>
      </c>
      <c r="X1235" s="2"/>
    </row>
    <row r="1236" spans="1:24" ht="51" customHeight="1" outlineLevel="1" x14ac:dyDescent="0.25">
      <c r="A1236" s="2" t="s">
        <v>3562</v>
      </c>
      <c r="B1236" s="3" t="s">
        <v>27</v>
      </c>
      <c r="C1236" s="2" t="s">
        <v>3074</v>
      </c>
      <c r="D1236" s="43" t="s">
        <v>544</v>
      </c>
      <c r="E1236" s="43" t="s">
        <v>12674</v>
      </c>
      <c r="F1236" s="43" t="s">
        <v>3075</v>
      </c>
      <c r="G1236" s="2" t="s">
        <v>343</v>
      </c>
      <c r="H1236" s="4">
        <v>0</v>
      </c>
      <c r="I1236" s="2">
        <v>710000000</v>
      </c>
      <c r="J1236" s="2" t="s">
        <v>11537</v>
      </c>
      <c r="K1236" s="44" t="s">
        <v>9530</v>
      </c>
      <c r="L1236" s="2" t="s">
        <v>1144</v>
      </c>
      <c r="M1236" s="2" t="s">
        <v>32</v>
      </c>
      <c r="N1236" s="2" t="s">
        <v>453</v>
      </c>
      <c r="O1236" s="15" t="s">
        <v>61</v>
      </c>
      <c r="P1236" s="36" t="s">
        <v>40</v>
      </c>
      <c r="Q1236" s="2" t="s">
        <v>41</v>
      </c>
      <c r="R1236" s="2">
        <v>12</v>
      </c>
      <c r="S1236" s="9">
        <f>49/1.12</f>
        <v>43.749999999999993</v>
      </c>
      <c r="T1236" s="9">
        <f t="shared" si="75"/>
        <v>524.99999999999989</v>
      </c>
      <c r="U1236" s="9">
        <f t="shared" si="76"/>
        <v>587.99999999999989</v>
      </c>
      <c r="V1236" s="2" t="s">
        <v>42</v>
      </c>
      <c r="W1236" s="2">
        <v>2014</v>
      </c>
      <c r="X1236" s="2"/>
    </row>
    <row r="1237" spans="1:24" ht="51" customHeight="1" outlineLevel="1" x14ac:dyDescent="0.25">
      <c r="A1237" s="2" t="s">
        <v>3563</v>
      </c>
      <c r="B1237" s="3" t="s">
        <v>27</v>
      </c>
      <c r="C1237" s="2" t="s">
        <v>3076</v>
      </c>
      <c r="D1237" s="43" t="s">
        <v>7745</v>
      </c>
      <c r="E1237" s="43" t="s">
        <v>7746</v>
      </c>
      <c r="F1237" s="43" t="s">
        <v>3077</v>
      </c>
      <c r="G1237" s="2" t="s">
        <v>343</v>
      </c>
      <c r="H1237" s="4">
        <v>0</v>
      </c>
      <c r="I1237" s="2">
        <v>710000000</v>
      </c>
      <c r="J1237" s="2" t="s">
        <v>11537</v>
      </c>
      <c r="K1237" s="44" t="s">
        <v>9530</v>
      </c>
      <c r="L1237" s="2" t="s">
        <v>1144</v>
      </c>
      <c r="M1237" s="2" t="s">
        <v>32</v>
      </c>
      <c r="N1237" s="2" t="s">
        <v>453</v>
      </c>
      <c r="O1237" s="15" t="s">
        <v>61</v>
      </c>
      <c r="P1237" s="36" t="s">
        <v>40</v>
      </c>
      <c r="Q1237" s="2" t="s">
        <v>41</v>
      </c>
      <c r="R1237" s="2">
        <v>800</v>
      </c>
      <c r="S1237" s="9">
        <f>5/1.12</f>
        <v>4.4642857142857135</v>
      </c>
      <c r="T1237" s="9">
        <f t="shared" si="75"/>
        <v>3571.4285714285706</v>
      </c>
      <c r="U1237" s="9">
        <f t="shared" si="76"/>
        <v>3999.9999999999995</v>
      </c>
      <c r="V1237" s="2" t="s">
        <v>42</v>
      </c>
      <c r="W1237" s="2">
        <v>2014</v>
      </c>
      <c r="X1237" s="2"/>
    </row>
    <row r="1238" spans="1:24" ht="51" customHeight="1" outlineLevel="1" x14ac:dyDescent="0.25">
      <c r="A1238" s="2" t="s">
        <v>3564</v>
      </c>
      <c r="B1238" s="3" t="s">
        <v>27</v>
      </c>
      <c r="C1238" s="2" t="s">
        <v>3078</v>
      </c>
      <c r="D1238" s="43" t="s">
        <v>12676</v>
      </c>
      <c r="E1238" s="43" t="s">
        <v>12675</v>
      </c>
      <c r="F1238" s="43" t="s">
        <v>3079</v>
      </c>
      <c r="G1238" s="2" t="s">
        <v>343</v>
      </c>
      <c r="H1238" s="4">
        <v>0</v>
      </c>
      <c r="I1238" s="2">
        <v>710000000</v>
      </c>
      <c r="J1238" s="2" t="s">
        <v>11537</v>
      </c>
      <c r="K1238" s="44" t="s">
        <v>9530</v>
      </c>
      <c r="L1238" s="2" t="s">
        <v>1144</v>
      </c>
      <c r="M1238" s="2" t="s">
        <v>32</v>
      </c>
      <c r="N1238" s="2" t="s">
        <v>453</v>
      </c>
      <c r="O1238" s="15" t="s">
        <v>61</v>
      </c>
      <c r="P1238" s="36" t="s">
        <v>40</v>
      </c>
      <c r="Q1238" s="2" t="s">
        <v>41</v>
      </c>
      <c r="R1238" s="2">
        <v>48</v>
      </c>
      <c r="S1238" s="9">
        <f>17/1.12</f>
        <v>15.178571428571427</v>
      </c>
      <c r="T1238" s="9">
        <f t="shared" si="75"/>
        <v>728.57142857142844</v>
      </c>
      <c r="U1238" s="9">
        <f t="shared" si="76"/>
        <v>815.99999999999989</v>
      </c>
      <c r="V1238" s="2" t="s">
        <v>42</v>
      </c>
      <c r="W1238" s="2">
        <v>2014</v>
      </c>
      <c r="X1238" s="2"/>
    </row>
    <row r="1239" spans="1:24" ht="51" customHeight="1" outlineLevel="1" x14ac:dyDescent="0.25">
      <c r="A1239" s="2" t="s">
        <v>3565</v>
      </c>
      <c r="B1239" s="3" t="s">
        <v>27</v>
      </c>
      <c r="C1239" s="10" t="s">
        <v>5910</v>
      </c>
      <c r="D1239" s="10" t="s">
        <v>8390</v>
      </c>
      <c r="E1239" s="10" t="s">
        <v>8391</v>
      </c>
      <c r="F1239" s="43" t="s">
        <v>3082</v>
      </c>
      <c r="G1239" s="2" t="s">
        <v>29</v>
      </c>
      <c r="H1239" s="4">
        <v>0</v>
      </c>
      <c r="I1239" s="2">
        <v>710000000</v>
      </c>
      <c r="J1239" s="2" t="s">
        <v>11537</v>
      </c>
      <c r="K1239" s="44" t="s">
        <v>6189</v>
      </c>
      <c r="L1239" s="2" t="s">
        <v>1144</v>
      </c>
      <c r="M1239" s="2" t="s">
        <v>32</v>
      </c>
      <c r="N1239" s="2" t="s">
        <v>453</v>
      </c>
      <c r="O1239" s="15" t="s">
        <v>61</v>
      </c>
      <c r="P1239" s="36" t="s">
        <v>40</v>
      </c>
      <c r="Q1239" s="2" t="s">
        <v>41</v>
      </c>
      <c r="R1239" s="2">
        <v>5</v>
      </c>
      <c r="S1239" s="9">
        <v>0</v>
      </c>
      <c r="T1239" s="9">
        <f>R1239*S1239</f>
        <v>0</v>
      </c>
      <c r="U1239" s="9">
        <f t="shared" si="76"/>
        <v>0</v>
      </c>
      <c r="V1239" s="2" t="s">
        <v>42</v>
      </c>
      <c r="W1239" s="2">
        <v>2014</v>
      </c>
      <c r="X1239" s="2"/>
    </row>
    <row r="1240" spans="1:24" ht="51" customHeight="1" outlineLevel="1" x14ac:dyDescent="0.25">
      <c r="A1240" s="2" t="s">
        <v>10584</v>
      </c>
      <c r="B1240" s="3" t="s">
        <v>27</v>
      </c>
      <c r="C1240" s="10" t="s">
        <v>5910</v>
      </c>
      <c r="D1240" s="10" t="s">
        <v>8390</v>
      </c>
      <c r="E1240" s="10" t="s">
        <v>8391</v>
      </c>
      <c r="F1240" s="43" t="s">
        <v>3082</v>
      </c>
      <c r="G1240" s="2" t="s">
        <v>29</v>
      </c>
      <c r="H1240" s="4">
        <v>0</v>
      </c>
      <c r="I1240" s="2">
        <v>710000000</v>
      </c>
      <c r="J1240" s="2" t="s">
        <v>11537</v>
      </c>
      <c r="K1240" s="44" t="s">
        <v>3765</v>
      </c>
      <c r="L1240" s="2" t="s">
        <v>1144</v>
      </c>
      <c r="M1240" s="2" t="s">
        <v>32</v>
      </c>
      <c r="N1240" s="2" t="s">
        <v>453</v>
      </c>
      <c r="O1240" s="15" t="s">
        <v>61</v>
      </c>
      <c r="P1240" s="36" t="s">
        <v>40</v>
      </c>
      <c r="Q1240" s="2" t="s">
        <v>41</v>
      </c>
      <c r="R1240" s="2">
        <v>5</v>
      </c>
      <c r="S1240" s="9">
        <v>0</v>
      </c>
      <c r="T1240" s="9">
        <f>R1240*S1240</f>
        <v>0</v>
      </c>
      <c r="U1240" s="9">
        <f t="shared" si="76"/>
        <v>0</v>
      </c>
      <c r="V1240" s="2" t="s">
        <v>42</v>
      </c>
      <c r="W1240" s="2">
        <v>2014</v>
      </c>
      <c r="X1240" s="2" t="s">
        <v>10585</v>
      </c>
    </row>
    <row r="1241" spans="1:24" ht="51" customHeight="1" outlineLevel="1" x14ac:dyDescent="0.25">
      <c r="A1241" s="2" t="s">
        <v>11806</v>
      </c>
      <c r="B1241" s="3" t="s">
        <v>27</v>
      </c>
      <c r="C1241" s="10" t="s">
        <v>5910</v>
      </c>
      <c r="D1241" s="10" t="s">
        <v>8390</v>
      </c>
      <c r="E1241" s="10" t="s">
        <v>8391</v>
      </c>
      <c r="F1241" s="43" t="s">
        <v>3082</v>
      </c>
      <c r="G1241" s="2" t="s">
        <v>29</v>
      </c>
      <c r="H1241" s="4">
        <v>0</v>
      </c>
      <c r="I1241" s="2">
        <v>710000000</v>
      </c>
      <c r="J1241" s="2" t="s">
        <v>11537</v>
      </c>
      <c r="K1241" s="44" t="s">
        <v>6017</v>
      </c>
      <c r="L1241" s="2" t="s">
        <v>1144</v>
      </c>
      <c r="M1241" s="2" t="s">
        <v>32</v>
      </c>
      <c r="N1241" s="2" t="s">
        <v>11021</v>
      </c>
      <c r="O1241" s="15" t="s">
        <v>3810</v>
      </c>
      <c r="P1241" s="36" t="s">
        <v>40</v>
      </c>
      <c r="Q1241" s="2" t="s">
        <v>41</v>
      </c>
      <c r="R1241" s="2">
        <v>5</v>
      </c>
      <c r="S1241" s="9">
        <v>900</v>
      </c>
      <c r="T1241" s="9">
        <v>4500</v>
      </c>
      <c r="U1241" s="9">
        <v>5040.0000000000009</v>
      </c>
      <c r="V1241" s="2" t="s">
        <v>42</v>
      </c>
      <c r="W1241" s="2">
        <v>2014</v>
      </c>
      <c r="X1241" s="2" t="s">
        <v>11745</v>
      </c>
    </row>
    <row r="1242" spans="1:24" ht="51" customHeight="1" outlineLevel="1" x14ac:dyDescent="0.25">
      <c r="A1242" s="2" t="s">
        <v>3566</v>
      </c>
      <c r="B1242" s="3" t="s">
        <v>27</v>
      </c>
      <c r="C1242" s="10" t="s">
        <v>10587</v>
      </c>
      <c r="D1242" s="10" t="s">
        <v>10588</v>
      </c>
      <c r="E1242" s="10" t="s">
        <v>10589</v>
      </c>
      <c r="F1242" s="43" t="s">
        <v>3084</v>
      </c>
      <c r="G1242" s="2" t="s">
        <v>29</v>
      </c>
      <c r="H1242" s="4">
        <v>0</v>
      </c>
      <c r="I1242" s="2">
        <v>710000000</v>
      </c>
      <c r="J1242" s="2" t="s">
        <v>11537</v>
      </c>
      <c r="K1242" s="44" t="s">
        <v>6189</v>
      </c>
      <c r="L1242" s="2" t="s">
        <v>1144</v>
      </c>
      <c r="M1242" s="2" t="s">
        <v>32</v>
      </c>
      <c r="N1242" s="2" t="s">
        <v>453</v>
      </c>
      <c r="O1242" s="15" t="s">
        <v>61</v>
      </c>
      <c r="P1242" s="36" t="s">
        <v>40</v>
      </c>
      <c r="Q1242" s="2" t="s">
        <v>41</v>
      </c>
      <c r="R1242" s="2">
        <v>1500</v>
      </c>
      <c r="S1242" s="9">
        <v>0</v>
      </c>
      <c r="T1242" s="9">
        <f>R1242*S1242</f>
        <v>0</v>
      </c>
      <c r="U1242" s="9">
        <f>T1242*1.12</f>
        <v>0</v>
      </c>
      <c r="V1242" s="2" t="s">
        <v>42</v>
      </c>
      <c r="W1242" s="2">
        <v>2014</v>
      </c>
      <c r="X1242" s="2"/>
    </row>
    <row r="1243" spans="1:24" ht="51" customHeight="1" outlineLevel="1" x14ac:dyDescent="0.25">
      <c r="A1243" s="2" t="s">
        <v>10586</v>
      </c>
      <c r="B1243" s="3" t="s">
        <v>27</v>
      </c>
      <c r="C1243" s="10" t="s">
        <v>10587</v>
      </c>
      <c r="D1243" s="10" t="s">
        <v>10588</v>
      </c>
      <c r="E1243" s="10" t="s">
        <v>10589</v>
      </c>
      <c r="F1243" s="43" t="s">
        <v>3084</v>
      </c>
      <c r="G1243" s="2" t="s">
        <v>29</v>
      </c>
      <c r="H1243" s="4">
        <v>0</v>
      </c>
      <c r="I1243" s="2">
        <v>710000000</v>
      </c>
      <c r="J1243" s="2" t="s">
        <v>11537</v>
      </c>
      <c r="K1243" s="44" t="s">
        <v>3765</v>
      </c>
      <c r="L1243" s="2" t="s">
        <v>1144</v>
      </c>
      <c r="M1243" s="2" t="s">
        <v>32</v>
      </c>
      <c r="N1243" s="2" t="s">
        <v>453</v>
      </c>
      <c r="O1243" s="15" t="s">
        <v>61</v>
      </c>
      <c r="P1243" s="36" t="s">
        <v>40</v>
      </c>
      <c r="Q1243" s="2" t="s">
        <v>41</v>
      </c>
      <c r="R1243" s="2">
        <v>1500</v>
      </c>
      <c r="S1243" s="9">
        <v>3</v>
      </c>
      <c r="T1243" s="9">
        <v>0</v>
      </c>
      <c r="U1243" s="9">
        <f>T1243*1.12</f>
        <v>0</v>
      </c>
      <c r="V1243" s="2" t="s">
        <v>42</v>
      </c>
      <c r="W1243" s="2">
        <v>2014</v>
      </c>
      <c r="X1243" s="2" t="s">
        <v>10585</v>
      </c>
    </row>
    <row r="1244" spans="1:24" ht="51" customHeight="1" outlineLevel="1" x14ac:dyDescent="0.25">
      <c r="A1244" s="2" t="s">
        <v>11807</v>
      </c>
      <c r="B1244" s="3" t="s">
        <v>27</v>
      </c>
      <c r="C1244" s="10" t="s">
        <v>10587</v>
      </c>
      <c r="D1244" s="10" t="s">
        <v>10588</v>
      </c>
      <c r="E1244" s="10" t="s">
        <v>10589</v>
      </c>
      <c r="F1244" s="43" t="s">
        <v>3084</v>
      </c>
      <c r="G1244" s="2" t="s">
        <v>29</v>
      </c>
      <c r="H1244" s="4">
        <v>0</v>
      </c>
      <c r="I1244" s="2">
        <v>710000000</v>
      </c>
      <c r="J1244" s="2" t="s">
        <v>11537</v>
      </c>
      <c r="K1244" s="44" t="s">
        <v>6017</v>
      </c>
      <c r="L1244" s="2" t="s">
        <v>1144</v>
      </c>
      <c r="M1244" s="2" t="s">
        <v>32</v>
      </c>
      <c r="N1244" s="2" t="s">
        <v>11021</v>
      </c>
      <c r="O1244" s="15" t="s">
        <v>3810</v>
      </c>
      <c r="P1244" s="36" t="s">
        <v>40</v>
      </c>
      <c r="Q1244" s="2" t="s">
        <v>41</v>
      </c>
      <c r="R1244" s="2">
        <v>1500</v>
      </c>
      <c r="S1244" s="9">
        <v>3</v>
      </c>
      <c r="T1244" s="9">
        <v>4500</v>
      </c>
      <c r="U1244" s="9">
        <v>5040.0000000000009</v>
      </c>
      <c r="V1244" s="2" t="s">
        <v>42</v>
      </c>
      <c r="W1244" s="2">
        <v>2014</v>
      </c>
      <c r="X1244" s="2" t="s">
        <v>11745</v>
      </c>
    </row>
    <row r="1245" spans="1:24" ht="51" customHeight="1" outlineLevel="1" x14ac:dyDescent="0.25">
      <c r="A1245" s="2" t="s">
        <v>3567</v>
      </c>
      <c r="B1245" s="3" t="s">
        <v>27</v>
      </c>
      <c r="C1245" s="10" t="s">
        <v>10591</v>
      </c>
      <c r="D1245" s="10" t="s">
        <v>9142</v>
      </c>
      <c r="E1245" s="10" t="s">
        <v>10592</v>
      </c>
      <c r="F1245" s="43" t="s">
        <v>3086</v>
      </c>
      <c r="G1245" s="2" t="s">
        <v>29</v>
      </c>
      <c r="H1245" s="4">
        <v>0</v>
      </c>
      <c r="I1245" s="2">
        <v>710000000</v>
      </c>
      <c r="J1245" s="2" t="s">
        <v>11537</v>
      </c>
      <c r="K1245" s="44" t="s">
        <v>6189</v>
      </c>
      <c r="L1245" s="2" t="s">
        <v>1144</v>
      </c>
      <c r="M1245" s="2" t="s">
        <v>32</v>
      </c>
      <c r="N1245" s="2" t="s">
        <v>453</v>
      </c>
      <c r="O1245" s="15" t="s">
        <v>61</v>
      </c>
      <c r="P1245" s="36" t="s">
        <v>40</v>
      </c>
      <c r="Q1245" s="2" t="s">
        <v>41</v>
      </c>
      <c r="R1245" s="2">
        <v>2</v>
      </c>
      <c r="S1245" s="9">
        <v>0</v>
      </c>
      <c r="T1245" s="9">
        <f>R1245*S1245</f>
        <v>0</v>
      </c>
      <c r="U1245" s="9">
        <f>T1245*1.12</f>
        <v>0</v>
      </c>
      <c r="V1245" s="2" t="s">
        <v>42</v>
      </c>
      <c r="W1245" s="2">
        <v>2014</v>
      </c>
      <c r="X1245" s="2"/>
    </row>
    <row r="1246" spans="1:24" ht="51" customHeight="1" outlineLevel="1" x14ac:dyDescent="0.25">
      <c r="A1246" s="2" t="s">
        <v>10590</v>
      </c>
      <c r="B1246" s="3" t="s">
        <v>27</v>
      </c>
      <c r="C1246" s="10" t="s">
        <v>10591</v>
      </c>
      <c r="D1246" s="10" t="s">
        <v>9142</v>
      </c>
      <c r="E1246" s="10" t="s">
        <v>10592</v>
      </c>
      <c r="F1246" s="43" t="s">
        <v>3086</v>
      </c>
      <c r="G1246" s="2" t="s">
        <v>29</v>
      </c>
      <c r="H1246" s="4">
        <v>0</v>
      </c>
      <c r="I1246" s="2">
        <v>710000000</v>
      </c>
      <c r="J1246" s="2" t="s">
        <v>11537</v>
      </c>
      <c r="K1246" s="44" t="s">
        <v>3765</v>
      </c>
      <c r="L1246" s="2" t="s">
        <v>1144</v>
      </c>
      <c r="M1246" s="2" t="s">
        <v>32</v>
      </c>
      <c r="N1246" s="2" t="s">
        <v>453</v>
      </c>
      <c r="O1246" s="15" t="s">
        <v>61</v>
      </c>
      <c r="P1246" s="36" t="s">
        <v>40</v>
      </c>
      <c r="Q1246" s="2" t="s">
        <v>41</v>
      </c>
      <c r="R1246" s="2">
        <v>2</v>
      </c>
      <c r="S1246" s="9">
        <v>0</v>
      </c>
      <c r="T1246" s="9">
        <f>R1246*S1246</f>
        <v>0</v>
      </c>
      <c r="U1246" s="9">
        <f>T1246*1.12</f>
        <v>0</v>
      </c>
      <c r="V1246" s="2" t="s">
        <v>42</v>
      </c>
      <c r="W1246" s="2">
        <v>2014</v>
      </c>
      <c r="X1246" s="2" t="s">
        <v>10585</v>
      </c>
    </row>
    <row r="1247" spans="1:24" ht="51" customHeight="1" outlineLevel="1" x14ac:dyDescent="0.25">
      <c r="A1247" s="2" t="s">
        <v>11808</v>
      </c>
      <c r="B1247" s="3" t="s">
        <v>27</v>
      </c>
      <c r="C1247" s="10" t="s">
        <v>10591</v>
      </c>
      <c r="D1247" s="10" t="s">
        <v>9142</v>
      </c>
      <c r="E1247" s="10" t="s">
        <v>10592</v>
      </c>
      <c r="F1247" s="43" t="s">
        <v>3086</v>
      </c>
      <c r="G1247" s="2" t="s">
        <v>29</v>
      </c>
      <c r="H1247" s="4">
        <v>0</v>
      </c>
      <c r="I1247" s="2">
        <v>710000000</v>
      </c>
      <c r="J1247" s="2" t="s">
        <v>11537</v>
      </c>
      <c r="K1247" s="44" t="s">
        <v>6017</v>
      </c>
      <c r="L1247" s="2" t="s">
        <v>1144</v>
      </c>
      <c r="M1247" s="2" t="s">
        <v>32</v>
      </c>
      <c r="N1247" s="2" t="s">
        <v>11021</v>
      </c>
      <c r="O1247" s="15" t="s">
        <v>3810</v>
      </c>
      <c r="P1247" s="36" t="s">
        <v>40</v>
      </c>
      <c r="Q1247" s="2" t="s">
        <v>41</v>
      </c>
      <c r="R1247" s="2">
        <v>2</v>
      </c>
      <c r="S1247" s="9">
        <v>1550</v>
      </c>
      <c r="T1247" s="9">
        <v>3100</v>
      </c>
      <c r="U1247" s="9">
        <v>3472.0000000000005</v>
      </c>
      <c r="V1247" s="2" t="s">
        <v>42</v>
      </c>
      <c r="W1247" s="2">
        <v>2014</v>
      </c>
      <c r="X1247" s="2" t="s">
        <v>11745</v>
      </c>
    </row>
    <row r="1248" spans="1:24" ht="51" customHeight="1" outlineLevel="1" x14ac:dyDescent="0.25">
      <c r="A1248" s="2" t="s">
        <v>3568</v>
      </c>
      <c r="B1248" s="3" t="s">
        <v>27</v>
      </c>
      <c r="C1248" s="10" t="s">
        <v>10591</v>
      </c>
      <c r="D1248" s="10" t="s">
        <v>9142</v>
      </c>
      <c r="E1248" s="10" t="s">
        <v>10592</v>
      </c>
      <c r="F1248" s="43" t="s">
        <v>3087</v>
      </c>
      <c r="G1248" s="2" t="s">
        <v>29</v>
      </c>
      <c r="H1248" s="4">
        <v>0</v>
      </c>
      <c r="I1248" s="2">
        <v>710000000</v>
      </c>
      <c r="J1248" s="2" t="s">
        <v>11537</v>
      </c>
      <c r="K1248" s="44" t="s">
        <v>6189</v>
      </c>
      <c r="L1248" s="2" t="s">
        <v>1144</v>
      </c>
      <c r="M1248" s="2" t="s">
        <v>32</v>
      </c>
      <c r="N1248" s="2" t="s">
        <v>453</v>
      </c>
      <c r="O1248" s="15" t="s">
        <v>61</v>
      </c>
      <c r="P1248" s="36" t="s">
        <v>40</v>
      </c>
      <c r="Q1248" s="2" t="s">
        <v>41</v>
      </c>
      <c r="R1248" s="2">
        <v>2</v>
      </c>
      <c r="S1248" s="9">
        <v>0</v>
      </c>
      <c r="T1248" s="9">
        <f>R1248*S1248</f>
        <v>0</v>
      </c>
      <c r="U1248" s="9">
        <f>T1248*1.12</f>
        <v>0</v>
      </c>
      <c r="V1248" s="2" t="s">
        <v>42</v>
      </c>
      <c r="W1248" s="2">
        <v>2014</v>
      </c>
      <c r="X1248" s="2"/>
    </row>
    <row r="1249" spans="1:24" ht="51" customHeight="1" outlineLevel="1" x14ac:dyDescent="0.25">
      <c r="A1249" s="2" t="s">
        <v>10593</v>
      </c>
      <c r="B1249" s="3" t="s">
        <v>27</v>
      </c>
      <c r="C1249" s="10" t="s">
        <v>10591</v>
      </c>
      <c r="D1249" s="10" t="s">
        <v>9142</v>
      </c>
      <c r="E1249" s="10" t="s">
        <v>10592</v>
      </c>
      <c r="F1249" s="43" t="s">
        <v>3087</v>
      </c>
      <c r="G1249" s="2" t="s">
        <v>29</v>
      </c>
      <c r="H1249" s="4">
        <v>0</v>
      </c>
      <c r="I1249" s="2">
        <v>710000000</v>
      </c>
      <c r="J1249" s="2" t="s">
        <v>11537</v>
      </c>
      <c r="K1249" s="44" t="s">
        <v>3765</v>
      </c>
      <c r="L1249" s="2" t="s">
        <v>1144</v>
      </c>
      <c r="M1249" s="2" t="s">
        <v>32</v>
      </c>
      <c r="N1249" s="2" t="s">
        <v>453</v>
      </c>
      <c r="O1249" s="15" t="s">
        <v>61</v>
      </c>
      <c r="P1249" s="36" t="s">
        <v>40</v>
      </c>
      <c r="Q1249" s="2" t="s">
        <v>41</v>
      </c>
      <c r="R1249" s="2">
        <v>2</v>
      </c>
      <c r="S1249" s="9">
        <v>0</v>
      </c>
      <c r="T1249" s="9">
        <f>R1249*S1249</f>
        <v>0</v>
      </c>
      <c r="U1249" s="9">
        <f>T1249*1.12</f>
        <v>0</v>
      </c>
      <c r="V1249" s="2" t="s">
        <v>42</v>
      </c>
      <c r="W1249" s="2">
        <v>2014</v>
      </c>
      <c r="X1249" s="2" t="s">
        <v>10585</v>
      </c>
    </row>
    <row r="1250" spans="1:24" ht="51" customHeight="1" outlineLevel="1" x14ac:dyDescent="0.25">
      <c r="A1250" s="2" t="s">
        <v>11809</v>
      </c>
      <c r="B1250" s="3" t="s">
        <v>27</v>
      </c>
      <c r="C1250" s="10" t="s">
        <v>10591</v>
      </c>
      <c r="D1250" s="10" t="s">
        <v>9142</v>
      </c>
      <c r="E1250" s="10" t="s">
        <v>10592</v>
      </c>
      <c r="F1250" s="43" t="s">
        <v>3087</v>
      </c>
      <c r="G1250" s="2" t="s">
        <v>29</v>
      </c>
      <c r="H1250" s="4">
        <v>0</v>
      </c>
      <c r="I1250" s="2">
        <v>710000000</v>
      </c>
      <c r="J1250" s="2" t="s">
        <v>11537</v>
      </c>
      <c r="K1250" s="44" t="s">
        <v>6017</v>
      </c>
      <c r="L1250" s="2" t="s">
        <v>1144</v>
      </c>
      <c r="M1250" s="2" t="s">
        <v>32</v>
      </c>
      <c r="N1250" s="2" t="s">
        <v>11021</v>
      </c>
      <c r="O1250" s="15" t="s">
        <v>3810</v>
      </c>
      <c r="P1250" s="36" t="s">
        <v>40</v>
      </c>
      <c r="Q1250" s="2" t="s">
        <v>41</v>
      </c>
      <c r="R1250" s="2">
        <v>2</v>
      </c>
      <c r="S1250" s="9">
        <v>1550</v>
      </c>
      <c r="T1250" s="9">
        <v>3100</v>
      </c>
      <c r="U1250" s="9">
        <v>3472.0000000000005</v>
      </c>
      <c r="V1250" s="2" t="s">
        <v>42</v>
      </c>
      <c r="W1250" s="2">
        <v>2014</v>
      </c>
      <c r="X1250" s="2" t="s">
        <v>11745</v>
      </c>
    </row>
    <row r="1251" spans="1:24" ht="51" customHeight="1" outlineLevel="1" x14ac:dyDescent="0.25">
      <c r="A1251" s="2" t="s">
        <v>3569</v>
      </c>
      <c r="B1251" s="3" t="s">
        <v>27</v>
      </c>
      <c r="C1251" s="10" t="s">
        <v>10595</v>
      </c>
      <c r="D1251" s="10" t="s">
        <v>8390</v>
      </c>
      <c r="E1251" s="10" t="s">
        <v>10596</v>
      </c>
      <c r="F1251" s="43" t="s">
        <v>3088</v>
      </c>
      <c r="G1251" s="2" t="s">
        <v>29</v>
      </c>
      <c r="H1251" s="4">
        <v>0</v>
      </c>
      <c r="I1251" s="2">
        <v>710000000</v>
      </c>
      <c r="J1251" s="2" t="s">
        <v>11537</v>
      </c>
      <c r="K1251" s="44" t="s">
        <v>6189</v>
      </c>
      <c r="L1251" s="2" t="s">
        <v>1144</v>
      </c>
      <c r="M1251" s="2" t="s">
        <v>32</v>
      </c>
      <c r="N1251" s="2" t="s">
        <v>453</v>
      </c>
      <c r="O1251" s="15" t="s">
        <v>61</v>
      </c>
      <c r="P1251" s="36" t="s">
        <v>40</v>
      </c>
      <c r="Q1251" s="2" t="s">
        <v>41</v>
      </c>
      <c r="R1251" s="2">
        <v>2</v>
      </c>
      <c r="S1251" s="9">
        <v>0</v>
      </c>
      <c r="T1251" s="9">
        <f>R1251*S1251</f>
        <v>0</v>
      </c>
      <c r="U1251" s="9">
        <f>T1251*1.12</f>
        <v>0</v>
      </c>
      <c r="V1251" s="2" t="s">
        <v>42</v>
      </c>
      <c r="W1251" s="2">
        <v>2014</v>
      </c>
      <c r="X1251" s="2"/>
    </row>
    <row r="1252" spans="1:24" ht="51" customHeight="1" outlineLevel="1" x14ac:dyDescent="0.25">
      <c r="A1252" s="2" t="s">
        <v>10594</v>
      </c>
      <c r="B1252" s="3" t="s">
        <v>27</v>
      </c>
      <c r="C1252" s="10" t="s">
        <v>10595</v>
      </c>
      <c r="D1252" s="10" t="s">
        <v>8390</v>
      </c>
      <c r="E1252" s="10" t="s">
        <v>10596</v>
      </c>
      <c r="F1252" s="43" t="s">
        <v>3088</v>
      </c>
      <c r="G1252" s="2" t="s">
        <v>29</v>
      </c>
      <c r="H1252" s="4">
        <v>0</v>
      </c>
      <c r="I1252" s="2">
        <v>710000000</v>
      </c>
      <c r="J1252" s="2" t="s">
        <v>11537</v>
      </c>
      <c r="K1252" s="44" t="s">
        <v>3765</v>
      </c>
      <c r="L1252" s="2" t="s">
        <v>1144</v>
      </c>
      <c r="M1252" s="2" t="s">
        <v>32</v>
      </c>
      <c r="N1252" s="2" t="s">
        <v>453</v>
      </c>
      <c r="O1252" s="15" t="s">
        <v>61</v>
      </c>
      <c r="P1252" s="36" t="s">
        <v>40</v>
      </c>
      <c r="Q1252" s="2" t="s">
        <v>41</v>
      </c>
      <c r="R1252" s="2">
        <v>2</v>
      </c>
      <c r="S1252" s="9">
        <v>0</v>
      </c>
      <c r="T1252" s="9">
        <f>R1252*S1252</f>
        <v>0</v>
      </c>
      <c r="U1252" s="9">
        <f>T1252*1.12</f>
        <v>0</v>
      </c>
      <c r="V1252" s="2" t="s">
        <v>42</v>
      </c>
      <c r="W1252" s="2">
        <v>2014</v>
      </c>
      <c r="X1252" s="2" t="s">
        <v>10585</v>
      </c>
    </row>
    <row r="1253" spans="1:24" ht="51" customHeight="1" outlineLevel="1" x14ac:dyDescent="0.25">
      <c r="A1253" s="2" t="s">
        <v>11810</v>
      </c>
      <c r="B1253" s="3" t="s">
        <v>27</v>
      </c>
      <c r="C1253" s="10" t="s">
        <v>10595</v>
      </c>
      <c r="D1253" s="10" t="s">
        <v>8390</v>
      </c>
      <c r="E1253" s="10" t="s">
        <v>10596</v>
      </c>
      <c r="F1253" s="43" t="s">
        <v>3088</v>
      </c>
      <c r="G1253" s="2" t="s">
        <v>29</v>
      </c>
      <c r="H1253" s="4">
        <v>0</v>
      </c>
      <c r="I1253" s="2">
        <v>710000000</v>
      </c>
      <c r="J1253" s="2" t="s">
        <v>11537</v>
      </c>
      <c r="K1253" s="44" t="s">
        <v>6017</v>
      </c>
      <c r="L1253" s="2" t="s">
        <v>1144</v>
      </c>
      <c r="M1253" s="2" t="s">
        <v>32</v>
      </c>
      <c r="N1253" s="2" t="s">
        <v>11021</v>
      </c>
      <c r="O1253" s="15" t="s">
        <v>3810</v>
      </c>
      <c r="P1253" s="36" t="s">
        <v>40</v>
      </c>
      <c r="Q1253" s="2" t="s">
        <v>41</v>
      </c>
      <c r="R1253" s="2">
        <v>2</v>
      </c>
      <c r="S1253" s="9">
        <v>1550</v>
      </c>
      <c r="T1253" s="9">
        <v>3100</v>
      </c>
      <c r="U1253" s="9">
        <v>3472.0000000000005</v>
      </c>
      <c r="V1253" s="2" t="s">
        <v>42</v>
      </c>
      <c r="W1253" s="2">
        <v>2014</v>
      </c>
      <c r="X1253" s="2" t="s">
        <v>11745</v>
      </c>
    </row>
    <row r="1254" spans="1:24" ht="51" customHeight="1" outlineLevel="1" x14ac:dyDescent="0.25">
      <c r="A1254" s="2" t="s">
        <v>3570</v>
      </c>
      <c r="B1254" s="3" t="s">
        <v>27</v>
      </c>
      <c r="C1254" s="10" t="s">
        <v>10595</v>
      </c>
      <c r="D1254" s="10" t="s">
        <v>8390</v>
      </c>
      <c r="E1254" s="10" t="s">
        <v>10596</v>
      </c>
      <c r="F1254" s="43" t="s">
        <v>3089</v>
      </c>
      <c r="G1254" s="2" t="s">
        <v>29</v>
      </c>
      <c r="H1254" s="4">
        <v>0</v>
      </c>
      <c r="I1254" s="2">
        <v>710000000</v>
      </c>
      <c r="J1254" s="2" t="s">
        <v>11537</v>
      </c>
      <c r="K1254" s="44" t="s">
        <v>6189</v>
      </c>
      <c r="L1254" s="2" t="s">
        <v>1144</v>
      </c>
      <c r="M1254" s="2" t="s">
        <v>32</v>
      </c>
      <c r="N1254" s="2" t="s">
        <v>453</v>
      </c>
      <c r="O1254" s="15" t="s">
        <v>61</v>
      </c>
      <c r="P1254" s="36" t="s">
        <v>40</v>
      </c>
      <c r="Q1254" s="2" t="s">
        <v>41</v>
      </c>
      <c r="R1254" s="2">
        <v>2</v>
      </c>
      <c r="S1254" s="9">
        <v>0</v>
      </c>
      <c r="T1254" s="9">
        <f>R1254*S1254</f>
        <v>0</v>
      </c>
      <c r="U1254" s="9">
        <f>T1254*1.12</f>
        <v>0</v>
      </c>
      <c r="V1254" s="2" t="s">
        <v>42</v>
      </c>
      <c r="W1254" s="2">
        <v>2014</v>
      </c>
      <c r="X1254" s="2"/>
    </row>
    <row r="1255" spans="1:24" ht="51" customHeight="1" outlineLevel="1" x14ac:dyDescent="0.25">
      <c r="A1255" s="2" t="s">
        <v>10597</v>
      </c>
      <c r="B1255" s="3" t="s">
        <v>27</v>
      </c>
      <c r="C1255" s="10" t="s">
        <v>10595</v>
      </c>
      <c r="D1255" s="10" t="s">
        <v>8390</v>
      </c>
      <c r="E1255" s="10" t="s">
        <v>10596</v>
      </c>
      <c r="F1255" s="43" t="s">
        <v>3089</v>
      </c>
      <c r="G1255" s="2" t="s">
        <v>29</v>
      </c>
      <c r="H1255" s="4">
        <v>0</v>
      </c>
      <c r="I1255" s="2">
        <v>710000000</v>
      </c>
      <c r="J1255" s="2" t="s">
        <v>11537</v>
      </c>
      <c r="K1255" s="44" t="s">
        <v>3765</v>
      </c>
      <c r="L1255" s="2" t="s">
        <v>1144</v>
      </c>
      <c r="M1255" s="2" t="s">
        <v>32</v>
      </c>
      <c r="N1255" s="2" t="s">
        <v>453</v>
      </c>
      <c r="O1255" s="15" t="s">
        <v>61</v>
      </c>
      <c r="P1255" s="36" t="s">
        <v>40</v>
      </c>
      <c r="Q1255" s="2" t="s">
        <v>41</v>
      </c>
      <c r="R1255" s="2">
        <v>2</v>
      </c>
      <c r="S1255" s="9">
        <v>0</v>
      </c>
      <c r="T1255" s="9">
        <f>R1255*S1255</f>
        <v>0</v>
      </c>
      <c r="U1255" s="9">
        <f>T1255*1.12</f>
        <v>0</v>
      </c>
      <c r="V1255" s="2" t="s">
        <v>42</v>
      </c>
      <c r="W1255" s="2">
        <v>2014</v>
      </c>
      <c r="X1255" s="2" t="s">
        <v>10585</v>
      </c>
    </row>
    <row r="1256" spans="1:24" ht="51" customHeight="1" outlineLevel="1" x14ac:dyDescent="0.25">
      <c r="A1256" s="2" t="s">
        <v>11811</v>
      </c>
      <c r="B1256" s="3" t="s">
        <v>27</v>
      </c>
      <c r="C1256" s="10" t="s">
        <v>10595</v>
      </c>
      <c r="D1256" s="10" t="s">
        <v>8390</v>
      </c>
      <c r="E1256" s="10" t="s">
        <v>10596</v>
      </c>
      <c r="F1256" s="43" t="s">
        <v>3089</v>
      </c>
      <c r="G1256" s="2" t="s">
        <v>29</v>
      </c>
      <c r="H1256" s="4">
        <v>0</v>
      </c>
      <c r="I1256" s="2">
        <v>710000000</v>
      </c>
      <c r="J1256" s="2" t="s">
        <v>11537</v>
      </c>
      <c r="K1256" s="44" t="s">
        <v>6017</v>
      </c>
      <c r="L1256" s="2" t="s">
        <v>1144</v>
      </c>
      <c r="M1256" s="2" t="s">
        <v>32</v>
      </c>
      <c r="N1256" s="2" t="s">
        <v>11021</v>
      </c>
      <c r="O1256" s="15" t="s">
        <v>3810</v>
      </c>
      <c r="P1256" s="36" t="s">
        <v>40</v>
      </c>
      <c r="Q1256" s="2" t="s">
        <v>41</v>
      </c>
      <c r="R1256" s="2">
        <v>2</v>
      </c>
      <c r="S1256" s="9">
        <v>1550</v>
      </c>
      <c r="T1256" s="9">
        <v>3100</v>
      </c>
      <c r="U1256" s="9">
        <v>3472.0000000000005</v>
      </c>
      <c r="V1256" s="2" t="s">
        <v>42</v>
      </c>
      <c r="W1256" s="2">
        <v>2014</v>
      </c>
      <c r="X1256" s="2" t="s">
        <v>11745</v>
      </c>
    </row>
    <row r="1257" spans="1:24" ht="51" customHeight="1" outlineLevel="1" x14ac:dyDescent="0.25">
      <c r="A1257" s="2" t="s">
        <v>3571</v>
      </c>
      <c r="B1257" s="3" t="s">
        <v>27</v>
      </c>
      <c r="C1257" s="10" t="s">
        <v>10595</v>
      </c>
      <c r="D1257" s="10" t="s">
        <v>8390</v>
      </c>
      <c r="E1257" s="10" t="s">
        <v>10596</v>
      </c>
      <c r="F1257" s="43" t="s">
        <v>3090</v>
      </c>
      <c r="G1257" s="2" t="s">
        <v>29</v>
      </c>
      <c r="H1257" s="4">
        <v>0</v>
      </c>
      <c r="I1257" s="2">
        <v>710000000</v>
      </c>
      <c r="J1257" s="2" t="s">
        <v>11537</v>
      </c>
      <c r="K1257" s="44" t="s">
        <v>6189</v>
      </c>
      <c r="L1257" s="2" t="s">
        <v>1144</v>
      </c>
      <c r="M1257" s="2" t="s">
        <v>32</v>
      </c>
      <c r="N1257" s="2" t="s">
        <v>453</v>
      </c>
      <c r="O1257" s="15" t="s">
        <v>61</v>
      </c>
      <c r="P1257" s="36" t="s">
        <v>40</v>
      </c>
      <c r="Q1257" s="2" t="s">
        <v>41</v>
      </c>
      <c r="R1257" s="2">
        <v>2</v>
      </c>
      <c r="S1257" s="9">
        <v>0</v>
      </c>
      <c r="T1257" s="9">
        <f>R1257*S1257</f>
        <v>0</v>
      </c>
      <c r="U1257" s="9">
        <f>T1257*1.12</f>
        <v>0</v>
      </c>
      <c r="V1257" s="2" t="s">
        <v>42</v>
      </c>
      <c r="W1257" s="2">
        <v>2014</v>
      </c>
      <c r="X1257" s="2"/>
    </row>
    <row r="1258" spans="1:24" ht="51" customHeight="1" outlineLevel="1" x14ac:dyDescent="0.25">
      <c r="A1258" s="2" t="s">
        <v>10598</v>
      </c>
      <c r="B1258" s="3" t="s">
        <v>27</v>
      </c>
      <c r="C1258" s="10" t="s">
        <v>10595</v>
      </c>
      <c r="D1258" s="10" t="s">
        <v>8390</v>
      </c>
      <c r="E1258" s="10" t="s">
        <v>10596</v>
      </c>
      <c r="F1258" s="43" t="s">
        <v>3090</v>
      </c>
      <c r="G1258" s="2" t="s">
        <v>29</v>
      </c>
      <c r="H1258" s="4">
        <v>0</v>
      </c>
      <c r="I1258" s="2">
        <v>710000000</v>
      </c>
      <c r="J1258" s="2" t="s">
        <v>11537</v>
      </c>
      <c r="K1258" s="44" t="s">
        <v>3765</v>
      </c>
      <c r="L1258" s="2" t="s">
        <v>1144</v>
      </c>
      <c r="M1258" s="2" t="s">
        <v>32</v>
      </c>
      <c r="N1258" s="2" t="s">
        <v>453</v>
      </c>
      <c r="O1258" s="15" t="s">
        <v>61</v>
      </c>
      <c r="P1258" s="36" t="s">
        <v>40</v>
      </c>
      <c r="Q1258" s="2" t="s">
        <v>41</v>
      </c>
      <c r="R1258" s="2">
        <v>2</v>
      </c>
      <c r="S1258" s="9">
        <v>0</v>
      </c>
      <c r="T1258" s="9">
        <f>R1258*S1258</f>
        <v>0</v>
      </c>
      <c r="U1258" s="9">
        <f>T1258*1.12</f>
        <v>0</v>
      </c>
      <c r="V1258" s="2" t="s">
        <v>42</v>
      </c>
      <c r="W1258" s="2">
        <v>2014</v>
      </c>
      <c r="X1258" s="2" t="s">
        <v>10585</v>
      </c>
    </row>
    <row r="1259" spans="1:24" ht="51" customHeight="1" outlineLevel="1" x14ac:dyDescent="0.25">
      <c r="A1259" s="2" t="s">
        <v>11812</v>
      </c>
      <c r="B1259" s="3" t="s">
        <v>27</v>
      </c>
      <c r="C1259" s="10" t="s">
        <v>10595</v>
      </c>
      <c r="D1259" s="10" t="s">
        <v>8390</v>
      </c>
      <c r="E1259" s="10" t="s">
        <v>10596</v>
      </c>
      <c r="F1259" s="43" t="s">
        <v>3090</v>
      </c>
      <c r="G1259" s="2" t="s">
        <v>29</v>
      </c>
      <c r="H1259" s="4">
        <v>0</v>
      </c>
      <c r="I1259" s="2">
        <v>710000000</v>
      </c>
      <c r="J1259" s="2" t="s">
        <v>11537</v>
      </c>
      <c r="K1259" s="44" t="s">
        <v>6017</v>
      </c>
      <c r="L1259" s="2" t="s">
        <v>1144</v>
      </c>
      <c r="M1259" s="2" t="s">
        <v>32</v>
      </c>
      <c r="N1259" s="2" t="s">
        <v>11021</v>
      </c>
      <c r="O1259" s="15" t="s">
        <v>3810</v>
      </c>
      <c r="P1259" s="36" t="s">
        <v>40</v>
      </c>
      <c r="Q1259" s="2" t="s">
        <v>41</v>
      </c>
      <c r="R1259" s="2">
        <v>2</v>
      </c>
      <c r="S1259" s="9">
        <v>1550</v>
      </c>
      <c r="T1259" s="9">
        <v>3100</v>
      </c>
      <c r="U1259" s="9">
        <v>3472.0000000000005</v>
      </c>
      <c r="V1259" s="2" t="s">
        <v>42</v>
      </c>
      <c r="W1259" s="2">
        <v>2014</v>
      </c>
      <c r="X1259" s="2" t="s">
        <v>11745</v>
      </c>
    </row>
    <row r="1260" spans="1:24" ht="51" customHeight="1" outlineLevel="1" x14ac:dyDescent="0.25">
      <c r="A1260" s="2" t="s">
        <v>4842</v>
      </c>
      <c r="B1260" s="3" t="s">
        <v>27</v>
      </c>
      <c r="C1260" s="10" t="s">
        <v>10595</v>
      </c>
      <c r="D1260" s="10" t="s">
        <v>8390</v>
      </c>
      <c r="E1260" s="10" t="s">
        <v>10596</v>
      </c>
      <c r="F1260" s="43" t="s">
        <v>3091</v>
      </c>
      <c r="G1260" s="2" t="s">
        <v>29</v>
      </c>
      <c r="H1260" s="4">
        <v>0</v>
      </c>
      <c r="I1260" s="2">
        <v>710000000</v>
      </c>
      <c r="J1260" s="2" t="s">
        <v>11537</v>
      </c>
      <c r="K1260" s="44" t="s">
        <v>6189</v>
      </c>
      <c r="L1260" s="2" t="s">
        <v>1144</v>
      </c>
      <c r="M1260" s="2" t="s">
        <v>32</v>
      </c>
      <c r="N1260" s="2" t="s">
        <v>453</v>
      </c>
      <c r="O1260" s="15" t="s">
        <v>61</v>
      </c>
      <c r="P1260" s="36" t="s">
        <v>40</v>
      </c>
      <c r="Q1260" s="2" t="s">
        <v>41</v>
      </c>
      <c r="R1260" s="2">
        <v>2</v>
      </c>
      <c r="S1260" s="9">
        <v>0</v>
      </c>
      <c r="T1260" s="9">
        <f>R1260*S1260</f>
        <v>0</v>
      </c>
      <c r="U1260" s="9">
        <f>T1260*1.12</f>
        <v>0</v>
      </c>
      <c r="V1260" s="2" t="s">
        <v>42</v>
      </c>
      <c r="W1260" s="2">
        <v>2014</v>
      </c>
      <c r="X1260" s="2"/>
    </row>
    <row r="1261" spans="1:24" ht="51" customHeight="1" outlineLevel="1" x14ac:dyDescent="0.25">
      <c r="A1261" s="2" t="s">
        <v>10599</v>
      </c>
      <c r="B1261" s="3" t="s">
        <v>27</v>
      </c>
      <c r="C1261" s="10" t="s">
        <v>10595</v>
      </c>
      <c r="D1261" s="10" t="s">
        <v>8390</v>
      </c>
      <c r="E1261" s="10" t="s">
        <v>10596</v>
      </c>
      <c r="F1261" s="43" t="s">
        <v>3091</v>
      </c>
      <c r="G1261" s="2" t="s">
        <v>29</v>
      </c>
      <c r="H1261" s="4">
        <v>0</v>
      </c>
      <c r="I1261" s="2">
        <v>710000000</v>
      </c>
      <c r="J1261" s="2" t="s">
        <v>11537</v>
      </c>
      <c r="K1261" s="44" t="s">
        <v>3765</v>
      </c>
      <c r="L1261" s="2" t="s">
        <v>1144</v>
      </c>
      <c r="M1261" s="2" t="s">
        <v>32</v>
      </c>
      <c r="N1261" s="2" t="s">
        <v>453</v>
      </c>
      <c r="O1261" s="15" t="s">
        <v>61</v>
      </c>
      <c r="P1261" s="36" t="s">
        <v>40</v>
      </c>
      <c r="Q1261" s="2" t="s">
        <v>41</v>
      </c>
      <c r="R1261" s="2">
        <v>2</v>
      </c>
      <c r="S1261" s="9">
        <v>0</v>
      </c>
      <c r="T1261" s="9">
        <f>R1261*S1261</f>
        <v>0</v>
      </c>
      <c r="U1261" s="9">
        <f>T1261*1.12</f>
        <v>0</v>
      </c>
      <c r="V1261" s="2" t="s">
        <v>42</v>
      </c>
      <c r="W1261" s="2">
        <v>2014</v>
      </c>
      <c r="X1261" s="2" t="s">
        <v>10585</v>
      </c>
    </row>
    <row r="1262" spans="1:24" ht="51" customHeight="1" outlineLevel="1" x14ac:dyDescent="0.25">
      <c r="A1262" s="2" t="s">
        <v>11813</v>
      </c>
      <c r="B1262" s="3" t="s">
        <v>27</v>
      </c>
      <c r="C1262" s="10" t="s">
        <v>10595</v>
      </c>
      <c r="D1262" s="10" t="s">
        <v>8390</v>
      </c>
      <c r="E1262" s="10" t="s">
        <v>10596</v>
      </c>
      <c r="F1262" s="43" t="s">
        <v>3091</v>
      </c>
      <c r="G1262" s="2" t="s">
        <v>29</v>
      </c>
      <c r="H1262" s="4">
        <v>0</v>
      </c>
      <c r="I1262" s="2">
        <v>710000000</v>
      </c>
      <c r="J1262" s="2" t="s">
        <v>11537</v>
      </c>
      <c r="K1262" s="44" t="s">
        <v>6017</v>
      </c>
      <c r="L1262" s="2" t="s">
        <v>1144</v>
      </c>
      <c r="M1262" s="2" t="s">
        <v>32</v>
      </c>
      <c r="N1262" s="2" t="s">
        <v>11021</v>
      </c>
      <c r="O1262" s="15" t="s">
        <v>3810</v>
      </c>
      <c r="P1262" s="36" t="s">
        <v>40</v>
      </c>
      <c r="Q1262" s="2" t="s">
        <v>41</v>
      </c>
      <c r="R1262" s="2">
        <v>2</v>
      </c>
      <c r="S1262" s="9">
        <v>1550</v>
      </c>
      <c r="T1262" s="9">
        <v>3100</v>
      </c>
      <c r="U1262" s="9">
        <v>3472.0000000000005</v>
      </c>
      <c r="V1262" s="2" t="s">
        <v>42</v>
      </c>
      <c r="W1262" s="2">
        <v>2014</v>
      </c>
      <c r="X1262" s="2" t="s">
        <v>11745</v>
      </c>
    </row>
    <row r="1263" spans="1:24" ht="51" customHeight="1" outlineLevel="1" x14ac:dyDescent="0.25">
      <c r="A1263" s="2" t="s">
        <v>3572</v>
      </c>
      <c r="B1263" s="3" t="s">
        <v>27</v>
      </c>
      <c r="C1263" s="10" t="s">
        <v>10601</v>
      </c>
      <c r="D1263" s="10" t="s">
        <v>3081</v>
      </c>
      <c r="E1263" s="10" t="s">
        <v>3092</v>
      </c>
      <c r="F1263" s="43" t="s">
        <v>3092</v>
      </c>
      <c r="G1263" s="2" t="s">
        <v>29</v>
      </c>
      <c r="H1263" s="4">
        <v>0</v>
      </c>
      <c r="I1263" s="2">
        <v>710000000</v>
      </c>
      <c r="J1263" s="2" t="s">
        <v>11537</v>
      </c>
      <c r="K1263" s="44" t="s">
        <v>6189</v>
      </c>
      <c r="L1263" s="2" t="s">
        <v>1144</v>
      </c>
      <c r="M1263" s="2" t="s">
        <v>32</v>
      </c>
      <c r="N1263" s="2" t="s">
        <v>453</v>
      </c>
      <c r="O1263" s="15" t="s">
        <v>61</v>
      </c>
      <c r="P1263" s="36" t="s">
        <v>40</v>
      </c>
      <c r="Q1263" s="2" t="s">
        <v>41</v>
      </c>
      <c r="R1263" s="2">
        <v>450</v>
      </c>
      <c r="S1263" s="9">
        <v>0</v>
      </c>
      <c r="T1263" s="9">
        <f>R1263*S1263</f>
        <v>0</v>
      </c>
      <c r="U1263" s="9">
        <f>T1263*1.12</f>
        <v>0</v>
      </c>
      <c r="V1263" s="2" t="s">
        <v>42</v>
      </c>
      <c r="W1263" s="2">
        <v>2014</v>
      </c>
      <c r="X1263" s="2"/>
    </row>
    <row r="1264" spans="1:24" ht="51" customHeight="1" outlineLevel="1" x14ac:dyDescent="0.25">
      <c r="A1264" s="2" t="s">
        <v>10600</v>
      </c>
      <c r="B1264" s="3" t="s">
        <v>27</v>
      </c>
      <c r="C1264" s="10" t="s">
        <v>10601</v>
      </c>
      <c r="D1264" s="10" t="s">
        <v>3081</v>
      </c>
      <c r="E1264" s="10" t="s">
        <v>3092</v>
      </c>
      <c r="F1264" s="43" t="s">
        <v>3092</v>
      </c>
      <c r="G1264" s="2" t="s">
        <v>29</v>
      </c>
      <c r="H1264" s="4">
        <v>0</v>
      </c>
      <c r="I1264" s="2">
        <v>710000000</v>
      </c>
      <c r="J1264" s="2" t="s">
        <v>11537</v>
      </c>
      <c r="K1264" s="44" t="s">
        <v>3765</v>
      </c>
      <c r="L1264" s="2" t="s">
        <v>1144</v>
      </c>
      <c r="M1264" s="2" t="s">
        <v>32</v>
      </c>
      <c r="N1264" s="2" t="s">
        <v>453</v>
      </c>
      <c r="O1264" s="15" t="s">
        <v>61</v>
      </c>
      <c r="P1264" s="36" t="s">
        <v>40</v>
      </c>
      <c r="Q1264" s="2" t="s">
        <v>41</v>
      </c>
      <c r="R1264" s="2">
        <v>450</v>
      </c>
      <c r="S1264" s="9">
        <v>3.7</v>
      </c>
      <c r="T1264" s="9">
        <v>0</v>
      </c>
      <c r="U1264" s="9">
        <f>T1264*1.12</f>
        <v>0</v>
      </c>
      <c r="V1264" s="2" t="s">
        <v>42</v>
      </c>
      <c r="W1264" s="2">
        <v>2014</v>
      </c>
      <c r="X1264" s="2" t="s">
        <v>10585</v>
      </c>
    </row>
    <row r="1265" spans="1:24" ht="51" customHeight="1" outlineLevel="1" x14ac:dyDescent="0.25">
      <c r="A1265" s="2" t="s">
        <v>11814</v>
      </c>
      <c r="B1265" s="3" t="s">
        <v>27</v>
      </c>
      <c r="C1265" s="10" t="s">
        <v>10601</v>
      </c>
      <c r="D1265" s="10" t="s">
        <v>3081</v>
      </c>
      <c r="E1265" s="10" t="s">
        <v>3092</v>
      </c>
      <c r="F1265" s="43" t="s">
        <v>3092</v>
      </c>
      <c r="G1265" s="2" t="s">
        <v>29</v>
      </c>
      <c r="H1265" s="4">
        <v>0</v>
      </c>
      <c r="I1265" s="2">
        <v>710000000</v>
      </c>
      <c r="J1265" s="2" t="s">
        <v>11537</v>
      </c>
      <c r="K1265" s="44" t="s">
        <v>6017</v>
      </c>
      <c r="L1265" s="2" t="s">
        <v>1144</v>
      </c>
      <c r="M1265" s="2" t="s">
        <v>32</v>
      </c>
      <c r="N1265" s="2" t="s">
        <v>11021</v>
      </c>
      <c r="O1265" s="15" t="s">
        <v>3810</v>
      </c>
      <c r="P1265" s="36" t="s">
        <v>40</v>
      </c>
      <c r="Q1265" s="2" t="s">
        <v>41</v>
      </c>
      <c r="R1265" s="2">
        <v>450</v>
      </c>
      <c r="S1265" s="9">
        <v>3.7</v>
      </c>
      <c r="T1265" s="9">
        <v>1665</v>
      </c>
      <c r="U1265" s="9">
        <v>1864.8000000000002</v>
      </c>
      <c r="V1265" s="2" t="s">
        <v>42</v>
      </c>
      <c r="W1265" s="2">
        <v>2014</v>
      </c>
      <c r="X1265" s="2" t="s">
        <v>11745</v>
      </c>
    </row>
    <row r="1266" spans="1:24" ht="51" customHeight="1" outlineLevel="1" x14ac:dyDescent="0.25">
      <c r="A1266" s="2" t="s">
        <v>3573</v>
      </c>
      <c r="B1266" s="3" t="s">
        <v>27</v>
      </c>
      <c r="C1266" s="10" t="s">
        <v>10603</v>
      </c>
      <c r="D1266" s="10" t="s">
        <v>9201</v>
      </c>
      <c r="E1266" s="10" t="s">
        <v>10604</v>
      </c>
      <c r="F1266" s="43" t="s">
        <v>3093</v>
      </c>
      <c r="G1266" s="2" t="s">
        <v>29</v>
      </c>
      <c r="H1266" s="4">
        <v>0</v>
      </c>
      <c r="I1266" s="2">
        <v>710000000</v>
      </c>
      <c r="J1266" s="2" t="s">
        <v>11537</v>
      </c>
      <c r="K1266" s="44" t="s">
        <v>6189</v>
      </c>
      <c r="L1266" s="2" t="s">
        <v>1144</v>
      </c>
      <c r="M1266" s="2" t="s">
        <v>32</v>
      </c>
      <c r="N1266" s="2" t="s">
        <v>453</v>
      </c>
      <c r="O1266" s="15" t="s">
        <v>61</v>
      </c>
      <c r="P1266" s="36" t="s">
        <v>40</v>
      </c>
      <c r="Q1266" s="2" t="s">
        <v>41</v>
      </c>
      <c r="R1266" s="2">
        <v>450</v>
      </c>
      <c r="S1266" s="9">
        <v>0</v>
      </c>
      <c r="T1266" s="9">
        <f>R1266*S1266</f>
        <v>0</v>
      </c>
      <c r="U1266" s="9">
        <f>T1266*1.12</f>
        <v>0</v>
      </c>
      <c r="V1266" s="2" t="s">
        <v>42</v>
      </c>
      <c r="W1266" s="2">
        <v>2014</v>
      </c>
      <c r="X1266" s="2"/>
    </row>
    <row r="1267" spans="1:24" ht="51" customHeight="1" outlineLevel="1" x14ac:dyDescent="0.25">
      <c r="A1267" s="2" t="s">
        <v>10602</v>
      </c>
      <c r="B1267" s="3" t="s">
        <v>27</v>
      </c>
      <c r="C1267" s="10" t="s">
        <v>10603</v>
      </c>
      <c r="D1267" s="10" t="s">
        <v>9201</v>
      </c>
      <c r="E1267" s="10" t="s">
        <v>10604</v>
      </c>
      <c r="F1267" s="43" t="s">
        <v>3093</v>
      </c>
      <c r="G1267" s="2" t="s">
        <v>29</v>
      </c>
      <c r="H1267" s="4">
        <v>0</v>
      </c>
      <c r="I1267" s="2">
        <v>710000000</v>
      </c>
      <c r="J1267" s="2" t="s">
        <v>11537</v>
      </c>
      <c r="K1267" s="44" t="s">
        <v>10549</v>
      </c>
      <c r="L1267" s="2" t="s">
        <v>1144</v>
      </c>
      <c r="M1267" s="2" t="s">
        <v>32</v>
      </c>
      <c r="N1267" s="2" t="s">
        <v>453</v>
      </c>
      <c r="O1267" s="15" t="s">
        <v>61</v>
      </c>
      <c r="P1267" s="36" t="s">
        <v>40</v>
      </c>
      <c r="Q1267" s="2" t="s">
        <v>41</v>
      </c>
      <c r="R1267" s="2">
        <v>450</v>
      </c>
      <c r="S1267" s="9">
        <v>3.7</v>
      </c>
      <c r="T1267" s="9">
        <v>0</v>
      </c>
      <c r="U1267" s="9">
        <f>T1267*1.12</f>
        <v>0</v>
      </c>
      <c r="V1267" s="2" t="s">
        <v>42</v>
      </c>
      <c r="W1267" s="2">
        <v>2014</v>
      </c>
      <c r="X1267" s="2" t="s">
        <v>10585</v>
      </c>
    </row>
    <row r="1268" spans="1:24" ht="51" customHeight="1" outlineLevel="1" x14ac:dyDescent="0.25">
      <c r="A1268" s="2" t="s">
        <v>11815</v>
      </c>
      <c r="B1268" s="3" t="s">
        <v>27</v>
      </c>
      <c r="C1268" s="10" t="s">
        <v>10603</v>
      </c>
      <c r="D1268" s="10" t="s">
        <v>9201</v>
      </c>
      <c r="E1268" s="10" t="s">
        <v>10604</v>
      </c>
      <c r="F1268" s="43" t="s">
        <v>3093</v>
      </c>
      <c r="G1268" s="2" t="s">
        <v>29</v>
      </c>
      <c r="H1268" s="4">
        <v>0</v>
      </c>
      <c r="I1268" s="2">
        <v>710000000</v>
      </c>
      <c r="J1268" s="2" t="s">
        <v>11537</v>
      </c>
      <c r="K1268" s="44" t="s">
        <v>6017</v>
      </c>
      <c r="L1268" s="2" t="s">
        <v>1144</v>
      </c>
      <c r="M1268" s="2" t="s">
        <v>32</v>
      </c>
      <c r="N1268" s="2" t="s">
        <v>11021</v>
      </c>
      <c r="O1268" s="15" t="s">
        <v>3810</v>
      </c>
      <c r="P1268" s="36" t="s">
        <v>40</v>
      </c>
      <c r="Q1268" s="2" t="s">
        <v>41</v>
      </c>
      <c r="R1268" s="2">
        <v>450</v>
      </c>
      <c r="S1268" s="9">
        <v>3.7</v>
      </c>
      <c r="T1268" s="9">
        <v>1665</v>
      </c>
      <c r="U1268" s="9">
        <v>1864.8000000000002</v>
      </c>
      <c r="V1268" s="2" t="s">
        <v>42</v>
      </c>
      <c r="W1268" s="2">
        <v>2014</v>
      </c>
      <c r="X1268" s="2" t="s">
        <v>11745</v>
      </c>
    </row>
    <row r="1269" spans="1:24" ht="51" customHeight="1" outlineLevel="1" x14ac:dyDescent="0.25">
      <c r="A1269" s="2" t="s">
        <v>3724</v>
      </c>
      <c r="B1269" s="3" t="s">
        <v>27</v>
      </c>
      <c r="C1269" s="10" t="s">
        <v>10606</v>
      </c>
      <c r="D1269" s="10" t="s">
        <v>3081</v>
      </c>
      <c r="E1269" s="10" t="s">
        <v>10607</v>
      </c>
      <c r="F1269" s="43" t="s">
        <v>3094</v>
      </c>
      <c r="G1269" s="2" t="s">
        <v>29</v>
      </c>
      <c r="H1269" s="4">
        <v>0</v>
      </c>
      <c r="I1269" s="2">
        <v>710000000</v>
      </c>
      <c r="J1269" s="2" t="s">
        <v>11537</v>
      </c>
      <c r="K1269" s="44" t="s">
        <v>6189</v>
      </c>
      <c r="L1269" s="2" t="s">
        <v>1144</v>
      </c>
      <c r="M1269" s="2" t="s">
        <v>32</v>
      </c>
      <c r="N1269" s="2" t="s">
        <v>453</v>
      </c>
      <c r="O1269" s="15" t="s">
        <v>61</v>
      </c>
      <c r="P1269" s="36" t="s">
        <v>40</v>
      </c>
      <c r="Q1269" s="2" t="s">
        <v>41</v>
      </c>
      <c r="R1269" s="2">
        <v>450</v>
      </c>
      <c r="S1269" s="9">
        <v>0</v>
      </c>
      <c r="T1269" s="9">
        <f>R1269*S1269</f>
        <v>0</v>
      </c>
      <c r="U1269" s="9">
        <f>T1269*1.12</f>
        <v>0</v>
      </c>
      <c r="V1269" s="2" t="s">
        <v>42</v>
      </c>
      <c r="W1269" s="2">
        <v>2014</v>
      </c>
      <c r="X1269" s="2"/>
    </row>
    <row r="1270" spans="1:24" ht="51" customHeight="1" outlineLevel="1" x14ac:dyDescent="0.25">
      <c r="A1270" s="2" t="s">
        <v>10605</v>
      </c>
      <c r="B1270" s="3" t="s">
        <v>27</v>
      </c>
      <c r="C1270" s="10" t="s">
        <v>10606</v>
      </c>
      <c r="D1270" s="10" t="s">
        <v>3081</v>
      </c>
      <c r="E1270" s="10" t="s">
        <v>10607</v>
      </c>
      <c r="F1270" s="43" t="s">
        <v>3094</v>
      </c>
      <c r="G1270" s="2" t="s">
        <v>29</v>
      </c>
      <c r="H1270" s="4">
        <v>0</v>
      </c>
      <c r="I1270" s="2">
        <v>710000000</v>
      </c>
      <c r="J1270" s="2" t="s">
        <v>11537</v>
      </c>
      <c r="K1270" s="44" t="s">
        <v>3765</v>
      </c>
      <c r="L1270" s="2" t="s">
        <v>1144</v>
      </c>
      <c r="M1270" s="2" t="s">
        <v>32</v>
      </c>
      <c r="N1270" s="2" t="s">
        <v>453</v>
      </c>
      <c r="O1270" s="15" t="s">
        <v>61</v>
      </c>
      <c r="P1270" s="36" t="s">
        <v>40</v>
      </c>
      <c r="Q1270" s="2" t="s">
        <v>41</v>
      </c>
      <c r="R1270" s="2">
        <v>450</v>
      </c>
      <c r="S1270" s="9">
        <v>4</v>
      </c>
      <c r="T1270" s="9">
        <v>0</v>
      </c>
      <c r="U1270" s="9">
        <f>T1270*1.12</f>
        <v>0</v>
      </c>
      <c r="V1270" s="2" t="s">
        <v>42</v>
      </c>
      <c r="W1270" s="2">
        <v>2014</v>
      </c>
      <c r="X1270" s="2" t="s">
        <v>10585</v>
      </c>
    </row>
    <row r="1271" spans="1:24" ht="51" customHeight="1" outlineLevel="1" x14ac:dyDescent="0.25">
      <c r="A1271" s="2" t="s">
        <v>11816</v>
      </c>
      <c r="B1271" s="3" t="s">
        <v>27</v>
      </c>
      <c r="C1271" s="10" t="s">
        <v>10606</v>
      </c>
      <c r="D1271" s="10" t="s">
        <v>3081</v>
      </c>
      <c r="E1271" s="10" t="s">
        <v>10607</v>
      </c>
      <c r="F1271" s="43" t="s">
        <v>3094</v>
      </c>
      <c r="G1271" s="2" t="s">
        <v>29</v>
      </c>
      <c r="H1271" s="4">
        <v>0</v>
      </c>
      <c r="I1271" s="2">
        <v>710000000</v>
      </c>
      <c r="J1271" s="2" t="s">
        <v>11537</v>
      </c>
      <c r="K1271" s="44" t="s">
        <v>6017</v>
      </c>
      <c r="L1271" s="2" t="s">
        <v>1144</v>
      </c>
      <c r="M1271" s="2" t="s">
        <v>32</v>
      </c>
      <c r="N1271" s="2" t="s">
        <v>11021</v>
      </c>
      <c r="O1271" s="15" t="s">
        <v>3810</v>
      </c>
      <c r="P1271" s="36" t="s">
        <v>40</v>
      </c>
      <c r="Q1271" s="2" t="s">
        <v>41</v>
      </c>
      <c r="R1271" s="2">
        <v>450</v>
      </c>
      <c r="S1271" s="9">
        <v>4</v>
      </c>
      <c r="T1271" s="9">
        <v>1800</v>
      </c>
      <c r="U1271" s="9">
        <v>2016.0000000000002</v>
      </c>
      <c r="V1271" s="2" t="s">
        <v>42</v>
      </c>
      <c r="W1271" s="2">
        <v>2014</v>
      </c>
      <c r="X1271" s="2" t="s">
        <v>11745</v>
      </c>
    </row>
    <row r="1272" spans="1:24" ht="51" customHeight="1" outlineLevel="1" x14ac:dyDescent="0.25">
      <c r="A1272" s="2" t="s">
        <v>3725</v>
      </c>
      <c r="B1272" s="3" t="s">
        <v>27</v>
      </c>
      <c r="C1272" s="10" t="s">
        <v>10610</v>
      </c>
      <c r="D1272" s="10" t="s">
        <v>3081</v>
      </c>
      <c r="E1272" s="10" t="s">
        <v>10609</v>
      </c>
      <c r="F1272" s="43" t="s">
        <v>3095</v>
      </c>
      <c r="G1272" s="2" t="s">
        <v>29</v>
      </c>
      <c r="H1272" s="4">
        <v>0</v>
      </c>
      <c r="I1272" s="2">
        <v>710000000</v>
      </c>
      <c r="J1272" s="2" t="s">
        <v>11537</v>
      </c>
      <c r="K1272" s="44" t="s">
        <v>6189</v>
      </c>
      <c r="L1272" s="2" t="s">
        <v>1144</v>
      </c>
      <c r="M1272" s="2" t="s">
        <v>32</v>
      </c>
      <c r="N1272" s="2" t="s">
        <v>453</v>
      </c>
      <c r="O1272" s="15" t="s">
        <v>61</v>
      </c>
      <c r="P1272" s="36" t="s">
        <v>40</v>
      </c>
      <c r="Q1272" s="2" t="s">
        <v>41</v>
      </c>
      <c r="R1272" s="2">
        <v>450</v>
      </c>
      <c r="S1272" s="9">
        <v>0</v>
      </c>
      <c r="T1272" s="9">
        <f>R1272*S1272</f>
        <v>0</v>
      </c>
      <c r="U1272" s="9">
        <f>T1272*1.12</f>
        <v>0</v>
      </c>
      <c r="V1272" s="2" t="s">
        <v>42</v>
      </c>
      <c r="W1272" s="2">
        <v>2014</v>
      </c>
      <c r="X1272" s="2"/>
    </row>
    <row r="1273" spans="1:24" ht="51" customHeight="1" outlineLevel="1" x14ac:dyDescent="0.25">
      <c r="A1273" s="2" t="s">
        <v>10608</v>
      </c>
      <c r="B1273" s="3" t="s">
        <v>27</v>
      </c>
      <c r="C1273" s="10" t="s">
        <v>10610</v>
      </c>
      <c r="D1273" s="10" t="s">
        <v>3081</v>
      </c>
      <c r="E1273" s="10" t="s">
        <v>10609</v>
      </c>
      <c r="F1273" s="43" t="s">
        <v>3095</v>
      </c>
      <c r="G1273" s="2" t="s">
        <v>29</v>
      </c>
      <c r="H1273" s="4">
        <v>0</v>
      </c>
      <c r="I1273" s="2">
        <v>710000000</v>
      </c>
      <c r="J1273" s="2" t="s">
        <v>11537</v>
      </c>
      <c r="K1273" s="44" t="s">
        <v>3765</v>
      </c>
      <c r="L1273" s="2" t="s">
        <v>1144</v>
      </c>
      <c r="M1273" s="2" t="s">
        <v>32</v>
      </c>
      <c r="N1273" s="2" t="s">
        <v>453</v>
      </c>
      <c r="O1273" s="15" t="s">
        <v>61</v>
      </c>
      <c r="P1273" s="36" t="s">
        <v>40</v>
      </c>
      <c r="Q1273" s="2" t="s">
        <v>41</v>
      </c>
      <c r="R1273" s="2">
        <v>450</v>
      </c>
      <c r="S1273" s="9">
        <v>0</v>
      </c>
      <c r="T1273" s="9">
        <f>R1273*S1273</f>
        <v>0</v>
      </c>
      <c r="U1273" s="9">
        <f>T1273*1.12</f>
        <v>0</v>
      </c>
      <c r="V1273" s="2" t="s">
        <v>42</v>
      </c>
      <c r="W1273" s="2">
        <v>2014</v>
      </c>
      <c r="X1273" s="2" t="s">
        <v>10585</v>
      </c>
    </row>
    <row r="1274" spans="1:24" ht="51" customHeight="1" outlineLevel="1" x14ac:dyDescent="0.25">
      <c r="A1274" s="2" t="s">
        <v>11817</v>
      </c>
      <c r="B1274" s="3" t="s">
        <v>27</v>
      </c>
      <c r="C1274" s="10" t="s">
        <v>10610</v>
      </c>
      <c r="D1274" s="10" t="s">
        <v>3081</v>
      </c>
      <c r="E1274" s="10" t="s">
        <v>10609</v>
      </c>
      <c r="F1274" s="43" t="s">
        <v>3095</v>
      </c>
      <c r="G1274" s="2" t="s">
        <v>29</v>
      </c>
      <c r="H1274" s="4">
        <v>0</v>
      </c>
      <c r="I1274" s="2">
        <v>710000000</v>
      </c>
      <c r="J1274" s="2" t="s">
        <v>11537</v>
      </c>
      <c r="K1274" s="44" t="s">
        <v>6017</v>
      </c>
      <c r="L1274" s="2" t="s">
        <v>1144</v>
      </c>
      <c r="M1274" s="2" t="s">
        <v>32</v>
      </c>
      <c r="N1274" s="2" t="s">
        <v>11021</v>
      </c>
      <c r="O1274" s="15" t="s">
        <v>3810</v>
      </c>
      <c r="P1274" s="36" t="s">
        <v>40</v>
      </c>
      <c r="Q1274" s="2" t="s">
        <v>41</v>
      </c>
      <c r="R1274" s="2">
        <v>450</v>
      </c>
      <c r="S1274" s="9">
        <v>3</v>
      </c>
      <c r="T1274" s="9">
        <v>1350</v>
      </c>
      <c r="U1274" s="9">
        <v>1512.0000000000002</v>
      </c>
      <c r="V1274" s="2" t="s">
        <v>42</v>
      </c>
      <c r="W1274" s="2">
        <v>2014</v>
      </c>
      <c r="X1274" s="2" t="s">
        <v>11745</v>
      </c>
    </row>
    <row r="1275" spans="1:24" ht="51" customHeight="1" outlineLevel="1" x14ac:dyDescent="0.25">
      <c r="A1275" s="2" t="s">
        <v>3726</v>
      </c>
      <c r="B1275" s="3" t="s">
        <v>27</v>
      </c>
      <c r="C1275" s="10" t="s">
        <v>10614</v>
      </c>
      <c r="D1275" s="10" t="s">
        <v>9203</v>
      </c>
      <c r="E1275" s="10" t="s">
        <v>10615</v>
      </c>
      <c r="F1275" s="43" t="s">
        <v>3096</v>
      </c>
      <c r="G1275" s="2" t="s">
        <v>29</v>
      </c>
      <c r="H1275" s="4">
        <v>0</v>
      </c>
      <c r="I1275" s="2">
        <v>710000000</v>
      </c>
      <c r="J1275" s="2" t="s">
        <v>11537</v>
      </c>
      <c r="K1275" s="44" t="s">
        <v>6189</v>
      </c>
      <c r="L1275" s="2" t="s">
        <v>1144</v>
      </c>
      <c r="M1275" s="2" t="s">
        <v>32</v>
      </c>
      <c r="N1275" s="2" t="s">
        <v>453</v>
      </c>
      <c r="O1275" s="15" t="s">
        <v>61</v>
      </c>
      <c r="P1275" s="36" t="s">
        <v>40</v>
      </c>
      <c r="Q1275" s="2" t="s">
        <v>41</v>
      </c>
      <c r="R1275" s="2">
        <v>450</v>
      </c>
      <c r="S1275" s="9">
        <v>0</v>
      </c>
      <c r="T1275" s="9">
        <v>0</v>
      </c>
      <c r="U1275" s="9">
        <f>T1275*1.12</f>
        <v>0</v>
      </c>
      <c r="V1275" s="2" t="s">
        <v>42</v>
      </c>
      <c r="W1275" s="2">
        <v>2014</v>
      </c>
      <c r="X1275" s="2"/>
    </row>
    <row r="1276" spans="1:24" ht="51" customHeight="1" outlineLevel="1" x14ac:dyDescent="0.25">
      <c r="A1276" s="2" t="s">
        <v>10611</v>
      </c>
      <c r="B1276" s="3" t="s">
        <v>27</v>
      </c>
      <c r="C1276" s="10" t="s">
        <v>10614</v>
      </c>
      <c r="D1276" s="10" t="s">
        <v>9203</v>
      </c>
      <c r="E1276" s="10" t="s">
        <v>10615</v>
      </c>
      <c r="F1276" s="43" t="s">
        <v>3096</v>
      </c>
      <c r="G1276" s="2" t="s">
        <v>29</v>
      </c>
      <c r="H1276" s="4">
        <v>0</v>
      </c>
      <c r="I1276" s="2">
        <v>710000000</v>
      </c>
      <c r="J1276" s="2" t="s">
        <v>11537</v>
      </c>
      <c r="K1276" s="44" t="s">
        <v>3765</v>
      </c>
      <c r="L1276" s="2" t="s">
        <v>1144</v>
      </c>
      <c r="M1276" s="2" t="s">
        <v>32</v>
      </c>
      <c r="N1276" s="2" t="s">
        <v>453</v>
      </c>
      <c r="O1276" s="15" t="s">
        <v>61</v>
      </c>
      <c r="P1276" s="36" t="s">
        <v>40</v>
      </c>
      <c r="Q1276" s="2" t="s">
        <v>41</v>
      </c>
      <c r="R1276" s="2">
        <v>450</v>
      </c>
      <c r="S1276" s="9">
        <v>3</v>
      </c>
      <c r="T1276" s="9">
        <v>0</v>
      </c>
      <c r="U1276" s="9">
        <f>T1276*1.12</f>
        <v>0</v>
      </c>
      <c r="V1276" s="2" t="s">
        <v>42</v>
      </c>
      <c r="W1276" s="2">
        <v>2014</v>
      </c>
      <c r="X1276" s="2" t="s">
        <v>10585</v>
      </c>
    </row>
    <row r="1277" spans="1:24" ht="51" customHeight="1" outlineLevel="1" x14ac:dyDescent="0.25">
      <c r="A1277" s="2" t="s">
        <v>11818</v>
      </c>
      <c r="B1277" s="3" t="s">
        <v>27</v>
      </c>
      <c r="C1277" s="10" t="s">
        <v>10614</v>
      </c>
      <c r="D1277" s="10" t="s">
        <v>9203</v>
      </c>
      <c r="E1277" s="10" t="s">
        <v>10615</v>
      </c>
      <c r="F1277" s="43" t="s">
        <v>3096</v>
      </c>
      <c r="G1277" s="2" t="s">
        <v>29</v>
      </c>
      <c r="H1277" s="4">
        <v>0</v>
      </c>
      <c r="I1277" s="2">
        <v>710000000</v>
      </c>
      <c r="J1277" s="2" t="s">
        <v>11537</v>
      </c>
      <c r="K1277" s="44" t="s">
        <v>6017</v>
      </c>
      <c r="L1277" s="2" t="s">
        <v>1144</v>
      </c>
      <c r="M1277" s="2" t="s">
        <v>32</v>
      </c>
      <c r="N1277" s="2" t="s">
        <v>11021</v>
      </c>
      <c r="O1277" s="15" t="s">
        <v>3810</v>
      </c>
      <c r="P1277" s="36" t="s">
        <v>40</v>
      </c>
      <c r="Q1277" s="2" t="s">
        <v>41</v>
      </c>
      <c r="R1277" s="2">
        <v>450</v>
      </c>
      <c r="S1277" s="9">
        <v>3</v>
      </c>
      <c r="T1277" s="9">
        <v>1350</v>
      </c>
      <c r="U1277" s="9">
        <v>1512.0000000000002</v>
      </c>
      <c r="V1277" s="2" t="s">
        <v>42</v>
      </c>
      <c r="W1277" s="2">
        <v>2014</v>
      </c>
      <c r="X1277" s="2" t="s">
        <v>11745</v>
      </c>
    </row>
    <row r="1278" spans="1:24" ht="51" customHeight="1" outlineLevel="1" x14ac:dyDescent="0.25">
      <c r="A1278" s="2" t="s">
        <v>3727</v>
      </c>
      <c r="B1278" s="3" t="s">
        <v>27</v>
      </c>
      <c r="C1278" s="10" t="s">
        <v>10614</v>
      </c>
      <c r="D1278" s="10" t="s">
        <v>9203</v>
      </c>
      <c r="E1278" s="10" t="s">
        <v>10615</v>
      </c>
      <c r="F1278" s="43" t="s">
        <v>3097</v>
      </c>
      <c r="G1278" s="2" t="s">
        <v>29</v>
      </c>
      <c r="H1278" s="4">
        <v>0</v>
      </c>
      <c r="I1278" s="2">
        <v>710000000</v>
      </c>
      <c r="J1278" s="2" t="s">
        <v>11537</v>
      </c>
      <c r="K1278" s="44" t="s">
        <v>6189</v>
      </c>
      <c r="L1278" s="2" t="s">
        <v>1144</v>
      </c>
      <c r="M1278" s="2" t="s">
        <v>32</v>
      </c>
      <c r="N1278" s="2" t="s">
        <v>453</v>
      </c>
      <c r="O1278" s="15" t="s">
        <v>61</v>
      </c>
      <c r="P1278" s="36" t="s">
        <v>40</v>
      </c>
      <c r="Q1278" s="2" t="s">
        <v>41</v>
      </c>
      <c r="R1278" s="2">
        <v>450</v>
      </c>
      <c r="S1278" s="9">
        <v>0</v>
      </c>
      <c r="T1278" s="9">
        <f>R1278*S1278</f>
        <v>0</v>
      </c>
      <c r="U1278" s="9">
        <f>T1278*1.12</f>
        <v>0</v>
      </c>
      <c r="V1278" s="2" t="s">
        <v>42</v>
      </c>
      <c r="W1278" s="2">
        <v>2014</v>
      </c>
      <c r="X1278" s="2"/>
    </row>
    <row r="1279" spans="1:24" ht="51" customHeight="1" outlineLevel="1" x14ac:dyDescent="0.25">
      <c r="A1279" s="2" t="s">
        <v>13203</v>
      </c>
      <c r="B1279" s="3" t="s">
        <v>27</v>
      </c>
      <c r="C1279" s="10" t="s">
        <v>10614</v>
      </c>
      <c r="D1279" s="10" t="s">
        <v>9203</v>
      </c>
      <c r="E1279" s="10" t="s">
        <v>10615</v>
      </c>
      <c r="F1279" s="43" t="s">
        <v>3097</v>
      </c>
      <c r="G1279" s="2" t="s">
        <v>29</v>
      </c>
      <c r="H1279" s="4">
        <v>0</v>
      </c>
      <c r="I1279" s="2">
        <v>710000000</v>
      </c>
      <c r="J1279" s="2" t="s">
        <v>11537</v>
      </c>
      <c r="K1279" s="44" t="s">
        <v>6189</v>
      </c>
      <c r="L1279" s="2" t="s">
        <v>1144</v>
      </c>
      <c r="M1279" s="2" t="s">
        <v>32</v>
      </c>
      <c r="N1279" s="2" t="s">
        <v>453</v>
      </c>
      <c r="O1279" s="15" t="s">
        <v>61</v>
      </c>
      <c r="P1279" s="36" t="s">
        <v>40</v>
      </c>
      <c r="Q1279" s="2" t="s">
        <v>41</v>
      </c>
      <c r="R1279" s="2">
        <v>450</v>
      </c>
      <c r="S1279" s="9">
        <v>3</v>
      </c>
      <c r="T1279" s="9">
        <v>0</v>
      </c>
      <c r="U1279" s="9">
        <f>T1279*1.12</f>
        <v>0</v>
      </c>
      <c r="V1279" s="2" t="s">
        <v>42</v>
      </c>
      <c r="W1279" s="2">
        <v>2014</v>
      </c>
      <c r="X1279" s="2" t="s">
        <v>10585</v>
      </c>
    </row>
    <row r="1280" spans="1:24" ht="51" customHeight="1" outlineLevel="1" x14ac:dyDescent="0.25">
      <c r="A1280" s="2" t="s">
        <v>13204</v>
      </c>
      <c r="B1280" s="3" t="s">
        <v>27</v>
      </c>
      <c r="C1280" s="10" t="s">
        <v>10614</v>
      </c>
      <c r="D1280" s="10" t="s">
        <v>9203</v>
      </c>
      <c r="E1280" s="10" t="s">
        <v>10615</v>
      </c>
      <c r="F1280" s="43" t="s">
        <v>3097</v>
      </c>
      <c r="G1280" s="2" t="s">
        <v>29</v>
      </c>
      <c r="H1280" s="4">
        <v>0</v>
      </c>
      <c r="I1280" s="2">
        <v>710000000</v>
      </c>
      <c r="J1280" s="2" t="s">
        <v>11537</v>
      </c>
      <c r="K1280" s="44" t="s">
        <v>6017</v>
      </c>
      <c r="L1280" s="2" t="s">
        <v>1144</v>
      </c>
      <c r="M1280" s="2" t="s">
        <v>32</v>
      </c>
      <c r="N1280" s="2" t="s">
        <v>11021</v>
      </c>
      <c r="O1280" s="15" t="s">
        <v>3810</v>
      </c>
      <c r="P1280" s="36" t="s">
        <v>40</v>
      </c>
      <c r="Q1280" s="2" t="s">
        <v>41</v>
      </c>
      <c r="R1280" s="2">
        <v>450</v>
      </c>
      <c r="S1280" s="9">
        <v>3</v>
      </c>
      <c r="T1280" s="9">
        <v>1350</v>
      </c>
      <c r="U1280" s="9">
        <v>1512.0000000000002</v>
      </c>
      <c r="V1280" s="2" t="s">
        <v>42</v>
      </c>
      <c r="W1280" s="2">
        <v>2014</v>
      </c>
      <c r="X1280" s="2" t="s">
        <v>11745</v>
      </c>
    </row>
    <row r="1281" spans="1:24" ht="51" customHeight="1" outlineLevel="1" x14ac:dyDescent="0.25">
      <c r="A1281" s="2" t="s">
        <v>3728</v>
      </c>
      <c r="B1281" s="3" t="s">
        <v>27</v>
      </c>
      <c r="C1281" s="10" t="s">
        <v>6131</v>
      </c>
      <c r="D1281" s="10" t="s">
        <v>3081</v>
      </c>
      <c r="E1281" s="10" t="s">
        <v>9187</v>
      </c>
      <c r="F1281" s="43" t="s">
        <v>3098</v>
      </c>
      <c r="G1281" s="2" t="s">
        <v>29</v>
      </c>
      <c r="H1281" s="4">
        <v>0</v>
      </c>
      <c r="I1281" s="2">
        <v>710000000</v>
      </c>
      <c r="J1281" s="2" t="s">
        <v>11537</v>
      </c>
      <c r="K1281" s="44" t="s">
        <v>6189</v>
      </c>
      <c r="L1281" s="2" t="s">
        <v>1144</v>
      </c>
      <c r="M1281" s="2" t="s">
        <v>32</v>
      </c>
      <c r="N1281" s="2" t="s">
        <v>453</v>
      </c>
      <c r="O1281" s="15" t="s">
        <v>61</v>
      </c>
      <c r="P1281" s="36" t="s">
        <v>40</v>
      </c>
      <c r="Q1281" s="2" t="s">
        <v>41</v>
      </c>
      <c r="R1281" s="2">
        <v>15</v>
      </c>
      <c r="S1281" s="9">
        <v>0</v>
      </c>
      <c r="T1281" s="9">
        <v>0</v>
      </c>
      <c r="U1281" s="9">
        <f>T1281*1.12</f>
        <v>0</v>
      </c>
      <c r="V1281" s="2" t="s">
        <v>42</v>
      </c>
      <c r="W1281" s="2">
        <v>2014</v>
      </c>
      <c r="X1281" s="2"/>
    </row>
    <row r="1282" spans="1:24" ht="51" customHeight="1" outlineLevel="1" x14ac:dyDescent="0.25">
      <c r="A1282" s="2" t="s">
        <v>10612</v>
      </c>
      <c r="B1282" s="3" t="s">
        <v>27</v>
      </c>
      <c r="C1282" s="10" t="s">
        <v>6131</v>
      </c>
      <c r="D1282" s="10" t="s">
        <v>3081</v>
      </c>
      <c r="E1282" s="10" t="s">
        <v>9187</v>
      </c>
      <c r="F1282" s="43" t="s">
        <v>3098</v>
      </c>
      <c r="G1282" s="2" t="s">
        <v>29</v>
      </c>
      <c r="H1282" s="4">
        <v>0</v>
      </c>
      <c r="I1282" s="2">
        <v>710000000</v>
      </c>
      <c r="J1282" s="2" t="s">
        <v>11537</v>
      </c>
      <c r="K1282" s="44" t="s">
        <v>3765</v>
      </c>
      <c r="L1282" s="2" t="s">
        <v>1144</v>
      </c>
      <c r="M1282" s="2" t="s">
        <v>32</v>
      </c>
      <c r="N1282" s="2" t="s">
        <v>453</v>
      </c>
      <c r="O1282" s="15" t="s">
        <v>61</v>
      </c>
      <c r="P1282" s="36" t="s">
        <v>40</v>
      </c>
      <c r="Q1282" s="2" t="s">
        <v>41</v>
      </c>
      <c r="R1282" s="2">
        <v>15</v>
      </c>
      <c r="S1282" s="9">
        <v>30</v>
      </c>
      <c r="T1282" s="9">
        <v>0</v>
      </c>
      <c r="U1282" s="9">
        <f>T1282*1.12</f>
        <v>0</v>
      </c>
      <c r="V1282" s="2" t="s">
        <v>42</v>
      </c>
      <c r="W1282" s="2">
        <v>2014</v>
      </c>
      <c r="X1282" s="2" t="s">
        <v>10585</v>
      </c>
    </row>
    <row r="1283" spans="1:24" ht="51" customHeight="1" outlineLevel="1" x14ac:dyDescent="0.25">
      <c r="A1283" s="2" t="s">
        <v>11819</v>
      </c>
      <c r="B1283" s="3" t="s">
        <v>27</v>
      </c>
      <c r="C1283" s="10" t="s">
        <v>6131</v>
      </c>
      <c r="D1283" s="10" t="s">
        <v>3081</v>
      </c>
      <c r="E1283" s="10" t="s">
        <v>9187</v>
      </c>
      <c r="F1283" s="43" t="s">
        <v>3098</v>
      </c>
      <c r="G1283" s="2" t="s">
        <v>29</v>
      </c>
      <c r="H1283" s="4">
        <v>0</v>
      </c>
      <c r="I1283" s="2">
        <v>710000000</v>
      </c>
      <c r="J1283" s="2" t="s">
        <v>11537</v>
      </c>
      <c r="K1283" s="44" t="s">
        <v>6017</v>
      </c>
      <c r="L1283" s="2" t="s">
        <v>1144</v>
      </c>
      <c r="M1283" s="2" t="s">
        <v>32</v>
      </c>
      <c r="N1283" s="2" t="s">
        <v>11021</v>
      </c>
      <c r="O1283" s="15" t="s">
        <v>3810</v>
      </c>
      <c r="P1283" s="36" t="s">
        <v>40</v>
      </c>
      <c r="Q1283" s="2" t="s">
        <v>41</v>
      </c>
      <c r="R1283" s="2">
        <v>15</v>
      </c>
      <c r="S1283" s="9">
        <v>30</v>
      </c>
      <c r="T1283" s="9">
        <v>520</v>
      </c>
      <c r="U1283" s="9">
        <v>582.40000000000009</v>
      </c>
      <c r="V1283" s="2" t="s">
        <v>42</v>
      </c>
      <c r="W1283" s="2">
        <v>2014</v>
      </c>
      <c r="X1283" s="2" t="s">
        <v>11745</v>
      </c>
    </row>
    <row r="1284" spans="1:24" ht="51" customHeight="1" outlineLevel="1" x14ac:dyDescent="0.25">
      <c r="A1284" s="2" t="s">
        <v>3729</v>
      </c>
      <c r="B1284" s="3" t="s">
        <v>27</v>
      </c>
      <c r="C1284" s="10" t="s">
        <v>10616</v>
      </c>
      <c r="D1284" s="10" t="s">
        <v>9201</v>
      </c>
      <c r="E1284" s="10" t="s">
        <v>10617</v>
      </c>
      <c r="F1284" s="43" t="s">
        <v>3099</v>
      </c>
      <c r="G1284" s="2" t="s">
        <v>29</v>
      </c>
      <c r="H1284" s="4">
        <v>0</v>
      </c>
      <c r="I1284" s="2">
        <v>710000000</v>
      </c>
      <c r="J1284" s="2" t="s">
        <v>11537</v>
      </c>
      <c r="K1284" s="44" t="s">
        <v>6189</v>
      </c>
      <c r="L1284" s="2" t="s">
        <v>1144</v>
      </c>
      <c r="M1284" s="2" t="s">
        <v>32</v>
      </c>
      <c r="N1284" s="2" t="s">
        <v>453</v>
      </c>
      <c r="O1284" s="15" t="s">
        <v>61</v>
      </c>
      <c r="P1284" s="36" t="s">
        <v>40</v>
      </c>
      <c r="Q1284" s="2" t="s">
        <v>41</v>
      </c>
      <c r="R1284" s="2">
        <v>1500</v>
      </c>
      <c r="S1284" s="9">
        <v>0</v>
      </c>
      <c r="T1284" s="9">
        <f>R1284*S1284</f>
        <v>0</v>
      </c>
      <c r="U1284" s="9">
        <f>T1284*1.12</f>
        <v>0</v>
      </c>
      <c r="V1284" s="2" t="s">
        <v>42</v>
      </c>
      <c r="W1284" s="2">
        <v>2014</v>
      </c>
      <c r="X1284" s="2"/>
    </row>
    <row r="1285" spans="1:24" ht="51" customHeight="1" outlineLevel="1" x14ac:dyDescent="0.25">
      <c r="A1285" s="2" t="s">
        <v>10613</v>
      </c>
      <c r="B1285" s="3" t="s">
        <v>27</v>
      </c>
      <c r="C1285" s="10" t="s">
        <v>10616</v>
      </c>
      <c r="D1285" s="10" t="s">
        <v>9201</v>
      </c>
      <c r="E1285" s="10" t="s">
        <v>10617</v>
      </c>
      <c r="F1285" s="43" t="s">
        <v>3099</v>
      </c>
      <c r="G1285" s="2" t="s">
        <v>29</v>
      </c>
      <c r="H1285" s="4">
        <v>0</v>
      </c>
      <c r="I1285" s="2">
        <v>710000000</v>
      </c>
      <c r="J1285" s="2" t="s">
        <v>11537</v>
      </c>
      <c r="K1285" s="44" t="s">
        <v>3765</v>
      </c>
      <c r="L1285" s="2" t="s">
        <v>1144</v>
      </c>
      <c r="M1285" s="2" t="s">
        <v>32</v>
      </c>
      <c r="N1285" s="2" t="s">
        <v>453</v>
      </c>
      <c r="O1285" s="15" t="s">
        <v>61</v>
      </c>
      <c r="P1285" s="36" t="s">
        <v>40</v>
      </c>
      <c r="Q1285" s="2" t="s">
        <v>41</v>
      </c>
      <c r="R1285" s="2">
        <v>1500</v>
      </c>
      <c r="S1285" s="9">
        <v>1.4</v>
      </c>
      <c r="T1285" s="9">
        <v>0</v>
      </c>
      <c r="U1285" s="9">
        <f>T1285*1.12</f>
        <v>0</v>
      </c>
      <c r="V1285" s="2" t="s">
        <v>42</v>
      </c>
      <c r="W1285" s="2">
        <v>2014</v>
      </c>
      <c r="X1285" s="2" t="s">
        <v>10585</v>
      </c>
    </row>
    <row r="1286" spans="1:24" ht="51" customHeight="1" outlineLevel="1" x14ac:dyDescent="0.25">
      <c r="A1286" s="2" t="s">
        <v>11820</v>
      </c>
      <c r="B1286" s="3" t="s">
        <v>27</v>
      </c>
      <c r="C1286" s="10" t="s">
        <v>10616</v>
      </c>
      <c r="D1286" s="10" t="s">
        <v>9201</v>
      </c>
      <c r="E1286" s="10" t="s">
        <v>10617</v>
      </c>
      <c r="F1286" s="43" t="s">
        <v>3099</v>
      </c>
      <c r="G1286" s="2" t="s">
        <v>29</v>
      </c>
      <c r="H1286" s="4">
        <v>0</v>
      </c>
      <c r="I1286" s="2">
        <v>710000000</v>
      </c>
      <c r="J1286" s="2" t="s">
        <v>11537</v>
      </c>
      <c r="K1286" s="44" t="s">
        <v>6017</v>
      </c>
      <c r="L1286" s="2" t="s">
        <v>1144</v>
      </c>
      <c r="M1286" s="2" t="s">
        <v>32</v>
      </c>
      <c r="N1286" s="2" t="s">
        <v>11021</v>
      </c>
      <c r="O1286" s="15" t="s">
        <v>3810</v>
      </c>
      <c r="P1286" s="36" t="s">
        <v>40</v>
      </c>
      <c r="Q1286" s="2" t="s">
        <v>41</v>
      </c>
      <c r="R1286" s="2">
        <v>1500</v>
      </c>
      <c r="S1286" s="9">
        <v>1.4</v>
      </c>
      <c r="T1286" s="9">
        <v>2100</v>
      </c>
      <c r="U1286" s="9">
        <v>2352</v>
      </c>
      <c r="V1286" s="2" t="s">
        <v>42</v>
      </c>
      <c r="W1286" s="2">
        <v>2014</v>
      </c>
      <c r="X1286" s="2" t="s">
        <v>11745</v>
      </c>
    </row>
    <row r="1287" spans="1:24" ht="51" customHeight="1" outlineLevel="1" x14ac:dyDescent="0.25">
      <c r="A1287" s="2" t="s">
        <v>3730</v>
      </c>
      <c r="B1287" s="3" t="s">
        <v>27</v>
      </c>
      <c r="C1287" s="10" t="s">
        <v>10619</v>
      </c>
      <c r="D1287" s="10" t="s">
        <v>10620</v>
      </c>
      <c r="E1287" s="10" t="s">
        <v>10621</v>
      </c>
      <c r="F1287" s="43" t="s">
        <v>3100</v>
      </c>
      <c r="G1287" s="2" t="s">
        <v>29</v>
      </c>
      <c r="H1287" s="4">
        <v>0</v>
      </c>
      <c r="I1287" s="2">
        <v>710000000</v>
      </c>
      <c r="J1287" s="2" t="s">
        <v>11537</v>
      </c>
      <c r="K1287" s="44" t="s">
        <v>6189</v>
      </c>
      <c r="L1287" s="2" t="s">
        <v>1144</v>
      </c>
      <c r="M1287" s="2" t="s">
        <v>32</v>
      </c>
      <c r="N1287" s="2" t="s">
        <v>453</v>
      </c>
      <c r="O1287" s="15" t="s">
        <v>61</v>
      </c>
      <c r="P1287" s="36" t="s">
        <v>40</v>
      </c>
      <c r="Q1287" s="2" t="s">
        <v>41</v>
      </c>
      <c r="R1287" s="2">
        <v>8000</v>
      </c>
      <c r="S1287" s="9">
        <v>0</v>
      </c>
      <c r="T1287" s="9">
        <f>R1287*S1287</f>
        <v>0</v>
      </c>
      <c r="U1287" s="9">
        <f>T1287*1.12</f>
        <v>0</v>
      </c>
      <c r="V1287" s="2" t="s">
        <v>42</v>
      </c>
      <c r="W1287" s="2">
        <v>2014</v>
      </c>
      <c r="X1287" s="2"/>
    </row>
    <row r="1288" spans="1:24" ht="51" customHeight="1" outlineLevel="1" x14ac:dyDescent="0.25">
      <c r="A1288" s="2" t="s">
        <v>10618</v>
      </c>
      <c r="B1288" s="3" t="s">
        <v>27</v>
      </c>
      <c r="C1288" s="10" t="s">
        <v>10619</v>
      </c>
      <c r="D1288" s="10" t="s">
        <v>10620</v>
      </c>
      <c r="E1288" s="10" t="s">
        <v>10621</v>
      </c>
      <c r="F1288" s="43" t="s">
        <v>3100</v>
      </c>
      <c r="G1288" s="2" t="s">
        <v>29</v>
      </c>
      <c r="H1288" s="4">
        <v>0</v>
      </c>
      <c r="I1288" s="2">
        <v>710000000</v>
      </c>
      <c r="J1288" s="2" t="s">
        <v>11537</v>
      </c>
      <c r="K1288" s="44" t="s">
        <v>3765</v>
      </c>
      <c r="L1288" s="2" t="s">
        <v>1144</v>
      </c>
      <c r="M1288" s="2" t="s">
        <v>32</v>
      </c>
      <c r="N1288" s="2" t="s">
        <v>453</v>
      </c>
      <c r="O1288" s="15" t="s">
        <v>61</v>
      </c>
      <c r="P1288" s="36" t="s">
        <v>40</v>
      </c>
      <c r="Q1288" s="2" t="s">
        <v>41</v>
      </c>
      <c r="R1288" s="2">
        <v>8000</v>
      </c>
      <c r="S1288" s="9">
        <v>0.7</v>
      </c>
      <c r="T1288" s="9">
        <v>0</v>
      </c>
      <c r="U1288" s="9">
        <f>T1288*1.12</f>
        <v>0</v>
      </c>
      <c r="V1288" s="2" t="s">
        <v>42</v>
      </c>
      <c r="W1288" s="2">
        <v>2014</v>
      </c>
      <c r="X1288" s="2" t="s">
        <v>10585</v>
      </c>
    </row>
    <row r="1289" spans="1:24" ht="51" customHeight="1" outlineLevel="1" x14ac:dyDescent="0.25">
      <c r="A1289" s="2" t="s">
        <v>11821</v>
      </c>
      <c r="B1289" s="3" t="s">
        <v>27</v>
      </c>
      <c r="C1289" s="10" t="s">
        <v>10619</v>
      </c>
      <c r="D1289" s="10" t="s">
        <v>10620</v>
      </c>
      <c r="E1289" s="10" t="s">
        <v>10621</v>
      </c>
      <c r="F1289" s="43" t="s">
        <v>3100</v>
      </c>
      <c r="G1289" s="2" t="s">
        <v>29</v>
      </c>
      <c r="H1289" s="4">
        <v>0</v>
      </c>
      <c r="I1289" s="2">
        <v>710000000</v>
      </c>
      <c r="J1289" s="2" t="s">
        <v>11537</v>
      </c>
      <c r="K1289" s="44" t="s">
        <v>6017</v>
      </c>
      <c r="L1289" s="2" t="s">
        <v>1144</v>
      </c>
      <c r="M1289" s="2" t="s">
        <v>32</v>
      </c>
      <c r="N1289" s="2" t="s">
        <v>11021</v>
      </c>
      <c r="O1289" s="15" t="s">
        <v>3810</v>
      </c>
      <c r="P1289" s="36" t="s">
        <v>40</v>
      </c>
      <c r="Q1289" s="2" t="s">
        <v>41</v>
      </c>
      <c r="R1289" s="2">
        <v>8000</v>
      </c>
      <c r="S1289" s="9">
        <v>0.7</v>
      </c>
      <c r="T1289" s="9">
        <v>5600</v>
      </c>
      <c r="U1289" s="9">
        <v>6272.0000000000009</v>
      </c>
      <c r="V1289" s="2" t="s">
        <v>42</v>
      </c>
      <c r="W1289" s="2">
        <v>2014</v>
      </c>
      <c r="X1289" s="2" t="s">
        <v>11745</v>
      </c>
    </row>
    <row r="1290" spans="1:24" ht="51" customHeight="1" outlineLevel="1" x14ac:dyDescent="0.25">
      <c r="A1290" s="2" t="s">
        <v>3731</v>
      </c>
      <c r="B1290" s="3" t="s">
        <v>27</v>
      </c>
      <c r="C1290" s="10" t="s">
        <v>2208</v>
      </c>
      <c r="D1290" s="10" t="s">
        <v>9112</v>
      </c>
      <c r="E1290" s="10" t="s">
        <v>10623</v>
      </c>
      <c r="F1290" s="43" t="s">
        <v>3101</v>
      </c>
      <c r="G1290" s="2" t="s">
        <v>29</v>
      </c>
      <c r="H1290" s="4">
        <v>0</v>
      </c>
      <c r="I1290" s="2">
        <v>710000000</v>
      </c>
      <c r="J1290" s="2" t="s">
        <v>11537</v>
      </c>
      <c r="K1290" s="44" t="s">
        <v>6189</v>
      </c>
      <c r="L1290" s="2" t="s">
        <v>1144</v>
      </c>
      <c r="M1290" s="2" t="s">
        <v>32</v>
      </c>
      <c r="N1290" s="2" t="s">
        <v>453</v>
      </c>
      <c r="O1290" s="15" t="s">
        <v>61</v>
      </c>
      <c r="P1290" s="36" t="s">
        <v>40</v>
      </c>
      <c r="Q1290" s="2" t="s">
        <v>41</v>
      </c>
      <c r="R1290" s="2">
        <v>1</v>
      </c>
      <c r="S1290" s="9">
        <v>0</v>
      </c>
      <c r="T1290" s="9">
        <v>0</v>
      </c>
      <c r="U1290" s="9">
        <f>T1290*1.12</f>
        <v>0</v>
      </c>
      <c r="V1290" s="2" t="s">
        <v>42</v>
      </c>
      <c r="W1290" s="2">
        <v>2014</v>
      </c>
      <c r="X1290" s="2"/>
    </row>
    <row r="1291" spans="1:24" ht="51" customHeight="1" outlineLevel="1" x14ac:dyDescent="0.25">
      <c r="A1291" s="2" t="s">
        <v>10622</v>
      </c>
      <c r="B1291" s="3" t="s">
        <v>27</v>
      </c>
      <c r="C1291" s="10" t="s">
        <v>2208</v>
      </c>
      <c r="D1291" s="10" t="s">
        <v>9112</v>
      </c>
      <c r="E1291" s="10" t="s">
        <v>10623</v>
      </c>
      <c r="F1291" s="43" t="s">
        <v>3101</v>
      </c>
      <c r="G1291" s="2" t="s">
        <v>29</v>
      </c>
      <c r="H1291" s="4">
        <v>0</v>
      </c>
      <c r="I1291" s="2">
        <v>710000000</v>
      </c>
      <c r="J1291" s="2" t="s">
        <v>11537</v>
      </c>
      <c r="K1291" s="44" t="s">
        <v>3765</v>
      </c>
      <c r="L1291" s="2" t="s">
        <v>1144</v>
      </c>
      <c r="M1291" s="2" t="s">
        <v>32</v>
      </c>
      <c r="N1291" s="2" t="s">
        <v>453</v>
      </c>
      <c r="O1291" s="15" t="s">
        <v>61</v>
      </c>
      <c r="P1291" s="36" t="s">
        <v>40</v>
      </c>
      <c r="Q1291" s="2" t="s">
        <v>41</v>
      </c>
      <c r="R1291" s="2">
        <v>1</v>
      </c>
      <c r="S1291" s="9">
        <v>1100</v>
      </c>
      <c r="T1291" s="9">
        <v>0</v>
      </c>
      <c r="U1291" s="9">
        <f>T1291*1.12</f>
        <v>0</v>
      </c>
      <c r="V1291" s="2" t="s">
        <v>42</v>
      </c>
      <c r="W1291" s="2">
        <v>2014</v>
      </c>
      <c r="X1291" s="2" t="s">
        <v>10585</v>
      </c>
    </row>
    <row r="1292" spans="1:24" ht="51" customHeight="1" outlineLevel="1" x14ac:dyDescent="0.25">
      <c r="A1292" s="2" t="s">
        <v>11822</v>
      </c>
      <c r="B1292" s="3" t="s">
        <v>27</v>
      </c>
      <c r="C1292" s="10" t="s">
        <v>2208</v>
      </c>
      <c r="D1292" s="10" t="s">
        <v>9112</v>
      </c>
      <c r="E1292" s="10" t="s">
        <v>10623</v>
      </c>
      <c r="F1292" s="43" t="s">
        <v>3101</v>
      </c>
      <c r="G1292" s="2" t="s">
        <v>29</v>
      </c>
      <c r="H1292" s="4">
        <v>0</v>
      </c>
      <c r="I1292" s="2">
        <v>710000000</v>
      </c>
      <c r="J1292" s="2" t="s">
        <v>11537</v>
      </c>
      <c r="K1292" s="44" t="s">
        <v>6017</v>
      </c>
      <c r="L1292" s="2" t="s">
        <v>1144</v>
      </c>
      <c r="M1292" s="2" t="s">
        <v>32</v>
      </c>
      <c r="N1292" s="2" t="s">
        <v>11021</v>
      </c>
      <c r="O1292" s="15" t="s">
        <v>3810</v>
      </c>
      <c r="P1292" s="36" t="s">
        <v>40</v>
      </c>
      <c r="Q1292" s="2" t="s">
        <v>41</v>
      </c>
      <c r="R1292" s="2">
        <v>1</v>
      </c>
      <c r="S1292" s="9">
        <v>1100</v>
      </c>
      <c r="T1292" s="9">
        <v>1100</v>
      </c>
      <c r="U1292" s="9">
        <v>1232.0000000000002</v>
      </c>
      <c r="V1292" s="2" t="s">
        <v>42</v>
      </c>
      <c r="W1292" s="2">
        <v>2014</v>
      </c>
      <c r="X1292" s="2" t="s">
        <v>11745</v>
      </c>
    </row>
    <row r="1293" spans="1:24" ht="51" customHeight="1" outlineLevel="1" x14ac:dyDescent="0.25">
      <c r="A1293" s="2" t="s">
        <v>3732</v>
      </c>
      <c r="B1293" s="3" t="s">
        <v>27</v>
      </c>
      <c r="C1293" s="10" t="s">
        <v>10625</v>
      </c>
      <c r="D1293" s="10" t="s">
        <v>8390</v>
      </c>
      <c r="E1293" s="10" t="s">
        <v>10626</v>
      </c>
      <c r="F1293" s="43" t="s">
        <v>3102</v>
      </c>
      <c r="G1293" s="2" t="s">
        <v>29</v>
      </c>
      <c r="H1293" s="4">
        <v>0</v>
      </c>
      <c r="I1293" s="2">
        <v>710000000</v>
      </c>
      <c r="J1293" s="2" t="s">
        <v>11537</v>
      </c>
      <c r="K1293" s="44" t="s">
        <v>6189</v>
      </c>
      <c r="L1293" s="2" t="s">
        <v>1144</v>
      </c>
      <c r="M1293" s="2" t="s">
        <v>32</v>
      </c>
      <c r="N1293" s="2" t="s">
        <v>453</v>
      </c>
      <c r="O1293" s="15" t="s">
        <v>61</v>
      </c>
      <c r="P1293" s="36" t="s">
        <v>40</v>
      </c>
      <c r="Q1293" s="2" t="s">
        <v>41</v>
      </c>
      <c r="R1293" s="2">
        <v>1</v>
      </c>
      <c r="S1293" s="9">
        <v>0</v>
      </c>
      <c r="T1293" s="9">
        <f>R1293*S1293</f>
        <v>0</v>
      </c>
      <c r="U1293" s="9">
        <f>T1293*1.12</f>
        <v>0</v>
      </c>
      <c r="V1293" s="2" t="s">
        <v>42</v>
      </c>
      <c r="W1293" s="2">
        <v>2014</v>
      </c>
      <c r="X1293" s="2"/>
    </row>
    <row r="1294" spans="1:24" ht="51" customHeight="1" outlineLevel="1" x14ac:dyDescent="0.25">
      <c r="A1294" s="2" t="s">
        <v>10624</v>
      </c>
      <c r="B1294" s="3" t="s">
        <v>27</v>
      </c>
      <c r="C1294" s="10" t="s">
        <v>10625</v>
      </c>
      <c r="D1294" s="10" t="s">
        <v>8390</v>
      </c>
      <c r="E1294" s="10" t="s">
        <v>10626</v>
      </c>
      <c r="F1294" s="43" t="s">
        <v>3102</v>
      </c>
      <c r="G1294" s="2" t="s">
        <v>29</v>
      </c>
      <c r="H1294" s="4">
        <v>0</v>
      </c>
      <c r="I1294" s="2">
        <v>710000000</v>
      </c>
      <c r="J1294" s="2" t="s">
        <v>11537</v>
      </c>
      <c r="K1294" s="44" t="s">
        <v>3765</v>
      </c>
      <c r="L1294" s="2" t="s">
        <v>1144</v>
      </c>
      <c r="M1294" s="2" t="s">
        <v>32</v>
      </c>
      <c r="N1294" s="2" t="s">
        <v>453</v>
      </c>
      <c r="O1294" s="15" t="s">
        <v>61</v>
      </c>
      <c r="P1294" s="36" t="s">
        <v>40</v>
      </c>
      <c r="Q1294" s="2" t="s">
        <v>41</v>
      </c>
      <c r="R1294" s="2">
        <v>1</v>
      </c>
      <c r="S1294" s="9">
        <v>0</v>
      </c>
      <c r="T1294" s="9">
        <f>R1294*S1294</f>
        <v>0</v>
      </c>
      <c r="U1294" s="9">
        <f>T1294*1.12</f>
        <v>0</v>
      </c>
      <c r="V1294" s="2" t="s">
        <v>42</v>
      </c>
      <c r="W1294" s="2">
        <v>2014</v>
      </c>
      <c r="X1294" s="2" t="s">
        <v>10585</v>
      </c>
    </row>
    <row r="1295" spans="1:24" ht="51" customHeight="1" outlineLevel="1" x14ac:dyDescent="0.25">
      <c r="A1295" s="2" t="s">
        <v>11823</v>
      </c>
      <c r="B1295" s="3" t="s">
        <v>27</v>
      </c>
      <c r="C1295" s="10" t="s">
        <v>10625</v>
      </c>
      <c r="D1295" s="10" t="s">
        <v>8390</v>
      </c>
      <c r="E1295" s="10" t="s">
        <v>10626</v>
      </c>
      <c r="F1295" s="43" t="s">
        <v>3102</v>
      </c>
      <c r="G1295" s="2" t="s">
        <v>29</v>
      </c>
      <c r="H1295" s="4">
        <v>0</v>
      </c>
      <c r="I1295" s="2">
        <v>710000000</v>
      </c>
      <c r="J1295" s="2" t="s">
        <v>11537</v>
      </c>
      <c r="K1295" s="44" t="s">
        <v>6017</v>
      </c>
      <c r="L1295" s="2" t="s">
        <v>1144</v>
      </c>
      <c r="M1295" s="2" t="s">
        <v>32</v>
      </c>
      <c r="N1295" s="2" t="s">
        <v>11021</v>
      </c>
      <c r="O1295" s="15" t="s">
        <v>3810</v>
      </c>
      <c r="P1295" s="36" t="s">
        <v>40</v>
      </c>
      <c r="Q1295" s="2" t="s">
        <v>41</v>
      </c>
      <c r="R1295" s="2">
        <v>1</v>
      </c>
      <c r="S1295" s="9">
        <v>1100</v>
      </c>
      <c r="T1295" s="9">
        <v>1100</v>
      </c>
      <c r="U1295" s="9">
        <v>1232.0000000000002</v>
      </c>
      <c r="V1295" s="2" t="s">
        <v>42</v>
      </c>
      <c r="W1295" s="2">
        <v>2014</v>
      </c>
      <c r="X1295" s="2" t="s">
        <v>11745</v>
      </c>
    </row>
    <row r="1296" spans="1:24" ht="51" customHeight="1" outlineLevel="1" x14ac:dyDescent="0.25">
      <c r="A1296" s="2" t="s">
        <v>3733</v>
      </c>
      <c r="B1296" s="3" t="s">
        <v>27</v>
      </c>
      <c r="C1296" s="10" t="s">
        <v>3080</v>
      </c>
      <c r="D1296" s="10" t="s">
        <v>13202</v>
      </c>
      <c r="E1296" s="43" t="s">
        <v>13201</v>
      </c>
      <c r="F1296" s="43" t="s">
        <v>3103</v>
      </c>
      <c r="G1296" s="2" t="s">
        <v>29</v>
      </c>
      <c r="H1296" s="4">
        <v>0</v>
      </c>
      <c r="I1296" s="2">
        <v>710000000</v>
      </c>
      <c r="J1296" s="2" t="s">
        <v>11537</v>
      </c>
      <c r="K1296" s="44" t="s">
        <v>6189</v>
      </c>
      <c r="L1296" s="2" t="s">
        <v>1144</v>
      </c>
      <c r="M1296" s="2" t="s">
        <v>32</v>
      </c>
      <c r="N1296" s="2" t="s">
        <v>453</v>
      </c>
      <c r="O1296" s="15" t="s">
        <v>61</v>
      </c>
      <c r="P1296" s="36" t="s">
        <v>40</v>
      </c>
      <c r="Q1296" s="2" t="s">
        <v>41</v>
      </c>
      <c r="R1296" s="2">
        <v>5</v>
      </c>
      <c r="S1296" s="9">
        <v>0</v>
      </c>
      <c r="T1296" s="9">
        <f>R1296*S1296</f>
        <v>0</v>
      </c>
      <c r="U1296" s="9">
        <f>T1296*1.12</f>
        <v>0</v>
      </c>
      <c r="V1296" s="2" t="s">
        <v>42</v>
      </c>
      <c r="W1296" s="2">
        <v>2014</v>
      </c>
      <c r="X1296" s="2"/>
    </row>
    <row r="1297" spans="1:24" ht="51" customHeight="1" outlineLevel="1" x14ac:dyDescent="0.25">
      <c r="A1297" s="2" t="s">
        <v>10627</v>
      </c>
      <c r="B1297" s="3" t="s">
        <v>27</v>
      </c>
      <c r="C1297" s="10" t="s">
        <v>10625</v>
      </c>
      <c r="D1297" s="10" t="s">
        <v>8390</v>
      </c>
      <c r="E1297" s="10" t="s">
        <v>10626</v>
      </c>
      <c r="F1297" s="43" t="s">
        <v>3103</v>
      </c>
      <c r="G1297" s="2" t="s">
        <v>29</v>
      </c>
      <c r="H1297" s="4">
        <v>0</v>
      </c>
      <c r="I1297" s="2">
        <v>710000000</v>
      </c>
      <c r="J1297" s="2" t="s">
        <v>11537</v>
      </c>
      <c r="K1297" s="44" t="s">
        <v>3765</v>
      </c>
      <c r="L1297" s="2" t="s">
        <v>1144</v>
      </c>
      <c r="M1297" s="2" t="s">
        <v>32</v>
      </c>
      <c r="N1297" s="2" t="s">
        <v>453</v>
      </c>
      <c r="O1297" s="15" t="s">
        <v>61</v>
      </c>
      <c r="P1297" s="36" t="s">
        <v>40</v>
      </c>
      <c r="Q1297" s="2" t="s">
        <v>41</v>
      </c>
      <c r="R1297" s="2">
        <v>5</v>
      </c>
      <c r="S1297" s="9">
        <v>1900</v>
      </c>
      <c r="T1297" s="9">
        <v>0</v>
      </c>
      <c r="U1297" s="9">
        <f>T1297*1.12</f>
        <v>0</v>
      </c>
      <c r="V1297" s="2" t="s">
        <v>42</v>
      </c>
      <c r="W1297" s="2">
        <v>2014</v>
      </c>
      <c r="X1297" s="2" t="s">
        <v>10585</v>
      </c>
    </row>
    <row r="1298" spans="1:24" ht="51" customHeight="1" outlineLevel="1" x14ac:dyDescent="0.25">
      <c r="A1298" s="2" t="s">
        <v>11824</v>
      </c>
      <c r="B1298" s="3" t="s">
        <v>27</v>
      </c>
      <c r="C1298" s="10" t="s">
        <v>10625</v>
      </c>
      <c r="D1298" s="10" t="s">
        <v>8390</v>
      </c>
      <c r="E1298" s="10" t="s">
        <v>10626</v>
      </c>
      <c r="F1298" s="43" t="s">
        <v>3103</v>
      </c>
      <c r="G1298" s="2" t="s">
        <v>29</v>
      </c>
      <c r="H1298" s="4">
        <v>0</v>
      </c>
      <c r="I1298" s="2">
        <v>710000000</v>
      </c>
      <c r="J1298" s="2" t="s">
        <v>11537</v>
      </c>
      <c r="K1298" s="44" t="s">
        <v>6017</v>
      </c>
      <c r="L1298" s="2" t="s">
        <v>1144</v>
      </c>
      <c r="M1298" s="2" t="s">
        <v>32</v>
      </c>
      <c r="N1298" s="2" t="s">
        <v>11021</v>
      </c>
      <c r="O1298" s="15" t="s">
        <v>3810</v>
      </c>
      <c r="P1298" s="36" t="s">
        <v>40</v>
      </c>
      <c r="Q1298" s="2" t="s">
        <v>41</v>
      </c>
      <c r="R1298" s="2">
        <v>5</v>
      </c>
      <c r="S1298" s="9">
        <v>1900</v>
      </c>
      <c r="T1298" s="9">
        <v>9500</v>
      </c>
      <c r="U1298" s="9">
        <v>10640.000000000002</v>
      </c>
      <c r="V1298" s="2" t="s">
        <v>42</v>
      </c>
      <c r="W1298" s="2">
        <v>2014</v>
      </c>
      <c r="X1298" s="2" t="s">
        <v>11745</v>
      </c>
    </row>
    <row r="1299" spans="1:24" ht="51" customHeight="1" outlineLevel="1" x14ac:dyDescent="0.25">
      <c r="A1299" s="2" t="s">
        <v>3734</v>
      </c>
      <c r="B1299" s="3" t="s">
        <v>27</v>
      </c>
      <c r="C1299" s="10" t="s">
        <v>3085</v>
      </c>
      <c r="D1299" s="10" t="s">
        <v>13200</v>
      </c>
      <c r="E1299" s="43" t="s">
        <v>13199</v>
      </c>
      <c r="F1299" s="43" t="s">
        <v>3104</v>
      </c>
      <c r="G1299" s="2" t="s">
        <v>29</v>
      </c>
      <c r="H1299" s="4">
        <v>0</v>
      </c>
      <c r="I1299" s="2">
        <v>710000000</v>
      </c>
      <c r="J1299" s="2" t="s">
        <v>11537</v>
      </c>
      <c r="K1299" s="44" t="s">
        <v>6189</v>
      </c>
      <c r="L1299" s="2" t="s">
        <v>1144</v>
      </c>
      <c r="M1299" s="2" t="s">
        <v>32</v>
      </c>
      <c r="N1299" s="2" t="s">
        <v>453</v>
      </c>
      <c r="O1299" s="15" t="s">
        <v>61</v>
      </c>
      <c r="P1299" s="36" t="s">
        <v>40</v>
      </c>
      <c r="Q1299" s="2" t="s">
        <v>41</v>
      </c>
      <c r="R1299" s="2">
        <v>3</v>
      </c>
      <c r="S1299" s="9">
        <v>0</v>
      </c>
      <c r="T1299" s="9">
        <f>R1299*S1299</f>
        <v>0</v>
      </c>
      <c r="U1299" s="9">
        <f>T1299*1.12</f>
        <v>0</v>
      </c>
      <c r="V1299" s="2" t="s">
        <v>42</v>
      </c>
      <c r="W1299" s="2">
        <v>2014</v>
      </c>
      <c r="X1299" s="2"/>
    </row>
    <row r="1300" spans="1:24" ht="51" customHeight="1" outlineLevel="1" x14ac:dyDescent="0.25">
      <c r="A1300" s="2" t="s">
        <v>10628</v>
      </c>
      <c r="B1300" s="3" t="s">
        <v>27</v>
      </c>
      <c r="C1300" s="10" t="s">
        <v>3085</v>
      </c>
      <c r="D1300" s="10" t="s">
        <v>13200</v>
      </c>
      <c r="E1300" s="43" t="s">
        <v>13199</v>
      </c>
      <c r="F1300" s="43" t="s">
        <v>3104</v>
      </c>
      <c r="G1300" s="2" t="s">
        <v>29</v>
      </c>
      <c r="H1300" s="4">
        <v>0</v>
      </c>
      <c r="I1300" s="2">
        <v>710000000</v>
      </c>
      <c r="J1300" s="2" t="s">
        <v>11537</v>
      </c>
      <c r="K1300" s="44" t="s">
        <v>3765</v>
      </c>
      <c r="L1300" s="2" t="s">
        <v>1144</v>
      </c>
      <c r="M1300" s="2" t="s">
        <v>32</v>
      </c>
      <c r="N1300" s="2" t="s">
        <v>453</v>
      </c>
      <c r="O1300" s="15" t="s">
        <v>61</v>
      </c>
      <c r="P1300" s="36" t="s">
        <v>40</v>
      </c>
      <c r="Q1300" s="2" t="s">
        <v>41</v>
      </c>
      <c r="R1300" s="2">
        <v>3</v>
      </c>
      <c r="S1300" s="9">
        <v>1100</v>
      </c>
      <c r="T1300" s="9">
        <v>0</v>
      </c>
      <c r="U1300" s="9">
        <f>T1300*1.12</f>
        <v>0</v>
      </c>
      <c r="V1300" s="2" t="s">
        <v>42</v>
      </c>
      <c r="W1300" s="2">
        <v>2014</v>
      </c>
      <c r="X1300" s="2"/>
    </row>
    <row r="1301" spans="1:24" ht="51" customHeight="1" outlineLevel="1" x14ac:dyDescent="0.25">
      <c r="A1301" s="2" t="s">
        <v>11825</v>
      </c>
      <c r="B1301" s="3" t="s">
        <v>27</v>
      </c>
      <c r="C1301" s="10" t="s">
        <v>11826</v>
      </c>
      <c r="D1301" s="10" t="s">
        <v>3718</v>
      </c>
      <c r="E1301" s="10" t="s">
        <v>11827</v>
      </c>
      <c r="F1301" s="43" t="s">
        <v>3104</v>
      </c>
      <c r="G1301" s="2" t="s">
        <v>29</v>
      </c>
      <c r="H1301" s="4">
        <v>0</v>
      </c>
      <c r="I1301" s="2">
        <v>710000000</v>
      </c>
      <c r="J1301" s="2" t="s">
        <v>11537</v>
      </c>
      <c r="K1301" s="44" t="s">
        <v>6017</v>
      </c>
      <c r="L1301" s="2" t="s">
        <v>1144</v>
      </c>
      <c r="M1301" s="2" t="s">
        <v>32</v>
      </c>
      <c r="N1301" s="2" t="s">
        <v>11021</v>
      </c>
      <c r="O1301" s="15" t="s">
        <v>3810</v>
      </c>
      <c r="P1301" s="36" t="s">
        <v>40</v>
      </c>
      <c r="Q1301" s="2" t="s">
        <v>41</v>
      </c>
      <c r="R1301" s="2">
        <v>3</v>
      </c>
      <c r="S1301" s="9">
        <v>1100</v>
      </c>
      <c r="T1301" s="9">
        <v>3300</v>
      </c>
      <c r="U1301" s="9">
        <v>3696.0000000000005</v>
      </c>
      <c r="V1301" s="2" t="s">
        <v>42</v>
      </c>
      <c r="W1301" s="2">
        <v>2014</v>
      </c>
      <c r="X1301" s="2" t="s">
        <v>11725</v>
      </c>
    </row>
    <row r="1302" spans="1:24" ht="51" customHeight="1" outlineLevel="1" x14ac:dyDescent="0.25">
      <c r="A1302" s="2" t="s">
        <v>3735</v>
      </c>
      <c r="B1302" s="3" t="s">
        <v>27</v>
      </c>
      <c r="C1302" s="2" t="s">
        <v>3105</v>
      </c>
      <c r="D1302" s="10" t="s">
        <v>9296</v>
      </c>
      <c r="E1302" s="10" t="s">
        <v>9297</v>
      </c>
      <c r="F1302" s="43" t="s">
        <v>3106</v>
      </c>
      <c r="G1302" s="2" t="s">
        <v>350</v>
      </c>
      <c r="H1302" s="4">
        <v>0</v>
      </c>
      <c r="I1302" s="2">
        <v>710000000</v>
      </c>
      <c r="J1302" s="2" t="s">
        <v>11537</v>
      </c>
      <c r="K1302" s="44" t="s">
        <v>2483</v>
      </c>
      <c r="L1302" s="2" t="s">
        <v>1144</v>
      </c>
      <c r="M1302" s="2" t="s">
        <v>32</v>
      </c>
      <c r="N1302" s="2" t="s">
        <v>453</v>
      </c>
      <c r="O1302" s="15" t="s">
        <v>61</v>
      </c>
      <c r="P1302" s="36" t="s">
        <v>40</v>
      </c>
      <c r="Q1302" s="2" t="s">
        <v>41</v>
      </c>
      <c r="R1302" s="2">
        <v>250</v>
      </c>
      <c r="S1302" s="9">
        <f>T1302/R1302</f>
        <v>1250</v>
      </c>
      <c r="T1302" s="9">
        <v>312500</v>
      </c>
      <c r="U1302" s="9">
        <f t="shared" ref="U1302:U1311" si="77">T1302*1.12</f>
        <v>350000.00000000006</v>
      </c>
      <c r="V1302" s="2" t="s">
        <v>42</v>
      </c>
      <c r="W1302" s="2">
        <v>2014</v>
      </c>
      <c r="X1302" s="2"/>
    </row>
    <row r="1303" spans="1:24" ht="51" customHeight="1" outlineLevel="1" x14ac:dyDescent="0.25">
      <c r="A1303" s="2" t="s">
        <v>3736</v>
      </c>
      <c r="B1303" s="3" t="s">
        <v>27</v>
      </c>
      <c r="C1303" s="10" t="s">
        <v>28</v>
      </c>
      <c r="D1303" s="10" t="s">
        <v>3380</v>
      </c>
      <c r="E1303" s="10" t="s">
        <v>3723</v>
      </c>
      <c r="F1303" s="43" t="s">
        <v>39</v>
      </c>
      <c r="G1303" s="2" t="s">
        <v>350</v>
      </c>
      <c r="H1303" s="4">
        <v>100</v>
      </c>
      <c r="I1303" s="2">
        <v>710000000</v>
      </c>
      <c r="J1303" s="2" t="s">
        <v>11537</v>
      </c>
      <c r="K1303" s="44" t="s">
        <v>31</v>
      </c>
      <c r="L1303" s="2" t="s">
        <v>1144</v>
      </c>
      <c r="M1303" s="2" t="s">
        <v>32</v>
      </c>
      <c r="N1303" s="2" t="s">
        <v>453</v>
      </c>
      <c r="O1303" s="15" t="s">
        <v>3370</v>
      </c>
      <c r="P1303" s="36" t="s">
        <v>34</v>
      </c>
      <c r="Q1303" s="2" t="s">
        <v>35</v>
      </c>
      <c r="R1303" s="2">
        <v>1</v>
      </c>
      <c r="S1303" s="9">
        <v>0</v>
      </c>
      <c r="T1303" s="9">
        <v>0</v>
      </c>
      <c r="U1303" s="9">
        <f t="shared" si="77"/>
        <v>0</v>
      </c>
      <c r="V1303" s="2" t="s">
        <v>42</v>
      </c>
      <c r="W1303" s="2">
        <v>2014</v>
      </c>
      <c r="X1303" s="2"/>
    </row>
    <row r="1304" spans="1:24" ht="51" customHeight="1" outlineLevel="1" x14ac:dyDescent="0.25">
      <c r="A1304" s="2" t="s">
        <v>11846</v>
      </c>
      <c r="B1304" s="3" t="s">
        <v>27</v>
      </c>
      <c r="C1304" s="10" t="s">
        <v>28</v>
      </c>
      <c r="D1304" s="10" t="s">
        <v>3380</v>
      </c>
      <c r="E1304" s="10" t="s">
        <v>3723</v>
      </c>
      <c r="F1304" s="43" t="s">
        <v>39</v>
      </c>
      <c r="G1304" s="2" t="s">
        <v>350</v>
      </c>
      <c r="H1304" s="4">
        <v>100</v>
      </c>
      <c r="I1304" s="2">
        <v>710000000</v>
      </c>
      <c r="J1304" s="2" t="s">
        <v>11537</v>
      </c>
      <c r="K1304" s="44" t="s">
        <v>11805</v>
      </c>
      <c r="L1304" s="2" t="s">
        <v>1144</v>
      </c>
      <c r="M1304" s="2" t="s">
        <v>32</v>
      </c>
      <c r="N1304" s="2" t="s">
        <v>11021</v>
      </c>
      <c r="O1304" s="15" t="s">
        <v>3370</v>
      </c>
      <c r="P1304" s="36" t="s">
        <v>34</v>
      </c>
      <c r="Q1304" s="2" t="s">
        <v>35</v>
      </c>
      <c r="R1304" s="2">
        <v>1</v>
      </c>
      <c r="S1304" s="9">
        <v>70000</v>
      </c>
      <c r="T1304" s="9">
        <v>0</v>
      </c>
      <c r="U1304" s="9">
        <f t="shared" si="77"/>
        <v>0</v>
      </c>
      <c r="V1304" s="2" t="s">
        <v>42</v>
      </c>
      <c r="W1304" s="2">
        <v>2014</v>
      </c>
      <c r="X1304" s="2" t="s">
        <v>11075</v>
      </c>
    </row>
    <row r="1305" spans="1:24" s="273" customFormat="1" ht="77.25" customHeight="1" x14ac:dyDescent="0.25">
      <c r="A1305" s="276" t="s">
        <v>13788</v>
      </c>
      <c r="B1305" s="238" t="s">
        <v>27</v>
      </c>
      <c r="C1305" s="292" t="s">
        <v>28</v>
      </c>
      <c r="D1305" s="275" t="s">
        <v>3380</v>
      </c>
      <c r="E1305" s="275" t="s">
        <v>3723</v>
      </c>
      <c r="F1305" s="280"/>
      <c r="G1305" s="276" t="s">
        <v>350</v>
      </c>
      <c r="H1305" s="281">
        <v>100</v>
      </c>
      <c r="I1305" s="276">
        <v>710000000</v>
      </c>
      <c r="J1305" s="276" t="s">
        <v>1075</v>
      </c>
      <c r="K1305" s="276" t="s">
        <v>11805</v>
      </c>
      <c r="L1305" s="274" t="s">
        <v>13786</v>
      </c>
      <c r="M1305" s="276" t="s">
        <v>32</v>
      </c>
      <c r="N1305" s="276" t="s">
        <v>13787</v>
      </c>
      <c r="O1305" s="285">
        <v>0.3</v>
      </c>
      <c r="P1305" s="36" t="s">
        <v>34</v>
      </c>
      <c r="Q1305" s="291" t="s">
        <v>35</v>
      </c>
      <c r="R1305" s="278">
        <v>29</v>
      </c>
      <c r="S1305" s="278">
        <v>1852</v>
      </c>
      <c r="T1305" s="278">
        <f>R1305*S1305</f>
        <v>53708</v>
      </c>
      <c r="U1305" s="278">
        <f t="shared" ref="U1305" si="78">T1305*112%</f>
        <v>60152.960000000006</v>
      </c>
      <c r="V1305" s="276" t="s">
        <v>36</v>
      </c>
      <c r="W1305" s="276">
        <v>2014</v>
      </c>
      <c r="X1305" s="276" t="s">
        <v>13789</v>
      </c>
    </row>
    <row r="1306" spans="1:24" ht="51" customHeight="1" outlineLevel="1" x14ac:dyDescent="0.25">
      <c r="A1306" s="2" t="s">
        <v>3737</v>
      </c>
      <c r="B1306" s="3" t="s">
        <v>27</v>
      </c>
      <c r="C1306" s="43" t="s">
        <v>3574</v>
      </c>
      <c r="D1306" s="43" t="s">
        <v>1759</v>
      </c>
      <c r="E1306" s="43" t="s">
        <v>3575</v>
      </c>
      <c r="F1306" s="43" t="s">
        <v>3575</v>
      </c>
      <c r="G1306" s="2" t="s">
        <v>29</v>
      </c>
      <c r="H1306" s="4">
        <v>0</v>
      </c>
      <c r="I1306" s="2">
        <v>710000000</v>
      </c>
      <c r="J1306" s="2" t="s">
        <v>11537</v>
      </c>
      <c r="K1306" s="2" t="s">
        <v>1138</v>
      </c>
      <c r="L1306" s="5" t="s">
        <v>1147</v>
      </c>
      <c r="M1306" s="2" t="s">
        <v>32</v>
      </c>
      <c r="N1306" s="2" t="s">
        <v>453</v>
      </c>
      <c r="O1306" s="15" t="s">
        <v>61</v>
      </c>
      <c r="P1306" s="2">
        <v>112</v>
      </c>
      <c r="Q1306" s="2" t="s">
        <v>751</v>
      </c>
      <c r="R1306" s="2">
        <v>304</v>
      </c>
      <c r="S1306" s="9">
        <f>T1306/R1306</f>
        <v>305.92105263157896</v>
      </c>
      <c r="T1306" s="9">
        <v>93000</v>
      </c>
      <c r="U1306" s="9">
        <f t="shared" si="77"/>
        <v>104160.00000000001</v>
      </c>
      <c r="V1306" s="2" t="s">
        <v>42</v>
      </c>
      <c r="W1306" s="2">
        <v>2014</v>
      </c>
      <c r="X1306" s="2"/>
    </row>
    <row r="1307" spans="1:24" ht="76.5" customHeight="1" outlineLevel="1" x14ac:dyDescent="0.25">
      <c r="A1307" s="2" t="s">
        <v>3738</v>
      </c>
      <c r="B1307" s="3" t="s">
        <v>27</v>
      </c>
      <c r="C1307" s="43" t="s">
        <v>3577</v>
      </c>
      <c r="D1307" s="10" t="s">
        <v>4221</v>
      </c>
      <c r="E1307" s="10" t="s">
        <v>9829</v>
      </c>
      <c r="F1307" s="43" t="s">
        <v>3578</v>
      </c>
      <c r="G1307" s="2" t="s">
        <v>29</v>
      </c>
      <c r="H1307" s="4">
        <v>0</v>
      </c>
      <c r="I1307" s="2">
        <v>710000000</v>
      </c>
      <c r="J1307" s="2" t="s">
        <v>11537</v>
      </c>
      <c r="K1307" s="90" t="s">
        <v>1034</v>
      </c>
      <c r="L1307" s="5" t="s">
        <v>1147</v>
      </c>
      <c r="M1307" s="2" t="s">
        <v>32</v>
      </c>
      <c r="N1307" s="2" t="s">
        <v>453</v>
      </c>
      <c r="O1307" s="15" t="s">
        <v>67</v>
      </c>
      <c r="P1307" s="36">
        <v>796</v>
      </c>
      <c r="Q1307" s="2" t="s">
        <v>41</v>
      </c>
      <c r="R1307" s="2">
        <v>4</v>
      </c>
      <c r="S1307" s="9">
        <v>20000</v>
      </c>
      <c r="T1307" s="9">
        <f>R1307*S1307</f>
        <v>80000</v>
      </c>
      <c r="U1307" s="9">
        <f t="shared" si="77"/>
        <v>89600.000000000015</v>
      </c>
      <c r="V1307" s="2" t="s">
        <v>42</v>
      </c>
      <c r="W1307" s="2">
        <v>2014</v>
      </c>
      <c r="X1307" s="2"/>
    </row>
    <row r="1308" spans="1:24" ht="51" customHeight="1" outlineLevel="1" x14ac:dyDescent="0.25">
      <c r="A1308" s="2" t="s">
        <v>3739</v>
      </c>
      <c r="B1308" s="3" t="s">
        <v>27</v>
      </c>
      <c r="C1308" s="43" t="s">
        <v>3579</v>
      </c>
      <c r="D1308" s="43" t="s">
        <v>1927</v>
      </c>
      <c r="E1308" s="43" t="s">
        <v>3580</v>
      </c>
      <c r="F1308" s="43" t="s">
        <v>3580</v>
      </c>
      <c r="G1308" s="2" t="s">
        <v>29</v>
      </c>
      <c r="H1308" s="4">
        <v>0</v>
      </c>
      <c r="I1308" s="2">
        <v>710000000</v>
      </c>
      <c r="J1308" s="2" t="s">
        <v>11537</v>
      </c>
      <c r="K1308" s="2" t="s">
        <v>58</v>
      </c>
      <c r="L1308" s="5" t="s">
        <v>1147</v>
      </c>
      <c r="M1308" s="2" t="s">
        <v>32</v>
      </c>
      <c r="N1308" s="2" t="s">
        <v>453</v>
      </c>
      <c r="O1308" s="15" t="s">
        <v>67</v>
      </c>
      <c r="P1308" s="36">
        <v>796</v>
      </c>
      <c r="Q1308" s="2" t="s">
        <v>41</v>
      </c>
      <c r="R1308" s="2">
        <v>1</v>
      </c>
      <c r="S1308" s="9">
        <v>15000</v>
      </c>
      <c r="T1308" s="9">
        <f>R1308*S1308</f>
        <v>15000</v>
      </c>
      <c r="U1308" s="9">
        <f t="shared" si="77"/>
        <v>16800</v>
      </c>
      <c r="V1308" s="2" t="s">
        <v>42</v>
      </c>
      <c r="W1308" s="2">
        <v>2014</v>
      </c>
      <c r="X1308" s="2"/>
    </row>
    <row r="1309" spans="1:24" ht="25.5" customHeight="1" outlineLevel="1" x14ac:dyDescent="0.25">
      <c r="A1309" s="2" t="s">
        <v>3740</v>
      </c>
      <c r="B1309" s="3" t="s">
        <v>27</v>
      </c>
      <c r="C1309" s="43" t="s">
        <v>3581</v>
      </c>
      <c r="D1309" s="43" t="s">
        <v>3582</v>
      </c>
      <c r="E1309" s="43" t="s">
        <v>3583</v>
      </c>
      <c r="F1309" s="43" t="s">
        <v>3583</v>
      </c>
      <c r="G1309" s="2" t="s">
        <v>350</v>
      </c>
      <c r="H1309" s="4">
        <v>0</v>
      </c>
      <c r="I1309" s="2">
        <v>710000000</v>
      </c>
      <c r="J1309" s="2" t="s">
        <v>11537</v>
      </c>
      <c r="K1309" s="90" t="s">
        <v>1034</v>
      </c>
      <c r="L1309" s="5" t="s">
        <v>1147</v>
      </c>
      <c r="M1309" s="2" t="s">
        <v>32</v>
      </c>
      <c r="N1309" s="2" t="s">
        <v>453</v>
      </c>
      <c r="O1309" s="15" t="s">
        <v>67</v>
      </c>
      <c r="P1309" s="36">
        <v>796</v>
      </c>
      <c r="Q1309" s="2" t="s">
        <v>41</v>
      </c>
      <c r="R1309" s="2">
        <v>3</v>
      </c>
      <c r="S1309" s="9">
        <v>4000</v>
      </c>
      <c r="T1309" s="9">
        <f>R1309*S1309</f>
        <v>12000</v>
      </c>
      <c r="U1309" s="9">
        <f t="shared" si="77"/>
        <v>13440.000000000002</v>
      </c>
      <c r="V1309" s="2" t="s">
        <v>42</v>
      </c>
      <c r="W1309" s="2">
        <v>2014</v>
      </c>
      <c r="X1309" s="2"/>
    </row>
    <row r="1310" spans="1:24" ht="25.5" customHeight="1" outlineLevel="1" x14ac:dyDescent="0.25">
      <c r="A1310" s="2" t="s">
        <v>3741</v>
      </c>
      <c r="B1310" s="3" t="s">
        <v>27</v>
      </c>
      <c r="C1310" s="43" t="s">
        <v>3585</v>
      </c>
      <c r="D1310" s="43" t="s">
        <v>3586</v>
      </c>
      <c r="E1310" s="43" t="s">
        <v>3587</v>
      </c>
      <c r="F1310" s="43" t="s">
        <v>3587</v>
      </c>
      <c r="G1310" s="2" t="s">
        <v>350</v>
      </c>
      <c r="H1310" s="4">
        <v>0</v>
      </c>
      <c r="I1310" s="2">
        <v>710000000</v>
      </c>
      <c r="J1310" s="2" t="s">
        <v>11537</v>
      </c>
      <c r="K1310" s="2" t="s">
        <v>116</v>
      </c>
      <c r="L1310" s="5" t="s">
        <v>1147</v>
      </c>
      <c r="M1310" s="2" t="s">
        <v>32</v>
      </c>
      <c r="N1310" s="2" t="s">
        <v>453</v>
      </c>
      <c r="O1310" s="15" t="s">
        <v>67</v>
      </c>
      <c r="P1310" s="36">
        <v>796</v>
      </c>
      <c r="Q1310" s="2" t="s">
        <v>41</v>
      </c>
      <c r="R1310" s="2">
        <v>3</v>
      </c>
      <c r="S1310" s="9">
        <v>4000</v>
      </c>
      <c r="T1310" s="9">
        <f>R1310*S1310</f>
        <v>12000</v>
      </c>
      <c r="U1310" s="9">
        <f t="shared" si="77"/>
        <v>13440.000000000002</v>
      </c>
      <c r="V1310" s="2" t="s">
        <v>42</v>
      </c>
      <c r="W1310" s="2">
        <v>2014</v>
      </c>
      <c r="X1310" s="2"/>
    </row>
    <row r="1311" spans="1:24" ht="25.5" customHeight="1" outlineLevel="1" x14ac:dyDescent="0.25">
      <c r="A1311" s="2" t="s">
        <v>3742</v>
      </c>
      <c r="B1311" s="3" t="s">
        <v>27</v>
      </c>
      <c r="C1311" s="43" t="s">
        <v>2183</v>
      </c>
      <c r="D1311" s="43" t="s">
        <v>1967</v>
      </c>
      <c r="E1311" s="43" t="s">
        <v>3588</v>
      </c>
      <c r="F1311" s="43" t="s">
        <v>3588</v>
      </c>
      <c r="G1311" s="2" t="s">
        <v>350</v>
      </c>
      <c r="H1311" s="4">
        <v>0</v>
      </c>
      <c r="I1311" s="2">
        <v>710000000</v>
      </c>
      <c r="J1311" s="2" t="s">
        <v>11537</v>
      </c>
      <c r="K1311" s="44" t="s">
        <v>8527</v>
      </c>
      <c r="L1311" s="5" t="s">
        <v>1147</v>
      </c>
      <c r="M1311" s="2" t="s">
        <v>32</v>
      </c>
      <c r="N1311" s="2" t="s">
        <v>453</v>
      </c>
      <c r="O1311" s="15" t="s">
        <v>67</v>
      </c>
      <c r="P1311" s="36">
        <v>796</v>
      </c>
      <c r="Q1311" s="2" t="s">
        <v>41</v>
      </c>
      <c r="R1311" s="2">
        <v>3</v>
      </c>
      <c r="S1311" s="9">
        <v>4000</v>
      </c>
      <c r="T1311" s="9">
        <f>R1311*S1311</f>
        <v>12000</v>
      </c>
      <c r="U1311" s="9">
        <f t="shared" si="77"/>
        <v>13440.000000000002</v>
      </c>
      <c r="V1311" s="2" t="s">
        <v>42</v>
      </c>
      <c r="W1311" s="2">
        <v>2014</v>
      </c>
      <c r="X1311" s="2"/>
    </row>
    <row r="1312" spans="1:24" ht="25.5" customHeight="1" outlineLevel="1" x14ac:dyDescent="0.25">
      <c r="A1312" s="2" t="s">
        <v>3743</v>
      </c>
      <c r="B1312" s="3" t="s">
        <v>27</v>
      </c>
      <c r="C1312" s="10" t="s">
        <v>1230</v>
      </c>
      <c r="D1312" s="10" t="s">
        <v>1231</v>
      </c>
      <c r="E1312" s="10" t="s">
        <v>1232</v>
      </c>
      <c r="F1312" s="43" t="s">
        <v>1232</v>
      </c>
      <c r="G1312" s="10" t="s">
        <v>343</v>
      </c>
      <c r="H1312" s="4">
        <v>0</v>
      </c>
      <c r="I1312" s="2">
        <v>710000000</v>
      </c>
      <c r="J1312" s="2" t="s">
        <v>11537</v>
      </c>
      <c r="K1312" s="44" t="s">
        <v>8527</v>
      </c>
      <c r="L1312" s="5" t="s">
        <v>1147</v>
      </c>
      <c r="M1312" s="2" t="s">
        <v>32</v>
      </c>
      <c r="N1312" s="2" t="s">
        <v>453</v>
      </c>
      <c r="O1312" s="15" t="s">
        <v>375</v>
      </c>
      <c r="P1312" s="2">
        <v>168</v>
      </c>
      <c r="Q1312" s="10" t="s">
        <v>1233</v>
      </c>
      <c r="R1312" s="8">
        <v>1</v>
      </c>
      <c r="S1312" s="9">
        <v>115000</v>
      </c>
      <c r="T1312" s="9">
        <f>S1312*R1312</f>
        <v>115000</v>
      </c>
      <c r="U1312" s="9">
        <f t="shared" ref="U1312:U1398" si="79">T1312*1.12</f>
        <v>128800.00000000001</v>
      </c>
      <c r="V1312" s="2" t="s">
        <v>42</v>
      </c>
      <c r="W1312" s="2">
        <v>2014</v>
      </c>
      <c r="X1312" s="2"/>
    </row>
    <row r="1313" spans="1:24" ht="140.25" customHeight="1" outlineLevel="1" x14ac:dyDescent="0.25">
      <c r="A1313" s="2" t="s">
        <v>3744</v>
      </c>
      <c r="B1313" s="3" t="s">
        <v>27</v>
      </c>
      <c r="C1313" s="43" t="s">
        <v>3589</v>
      </c>
      <c r="D1313" s="43" t="s">
        <v>2878</v>
      </c>
      <c r="E1313" s="43" t="s">
        <v>3590</v>
      </c>
      <c r="F1313" s="43" t="s">
        <v>3590</v>
      </c>
      <c r="G1313" s="2" t="s">
        <v>29</v>
      </c>
      <c r="H1313" s="4">
        <v>0</v>
      </c>
      <c r="I1313" s="2">
        <v>710000000</v>
      </c>
      <c r="J1313" s="2" t="s">
        <v>11537</v>
      </c>
      <c r="K1313" s="44" t="s">
        <v>8527</v>
      </c>
      <c r="L1313" s="5" t="s">
        <v>1147</v>
      </c>
      <c r="M1313" s="2" t="s">
        <v>32</v>
      </c>
      <c r="N1313" s="2" t="s">
        <v>453</v>
      </c>
      <c r="O1313" s="15" t="s">
        <v>67</v>
      </c>
      <c r="P1313" s="2">
        <v>112</v>
      </c>
      <c r="Q1313" s="2" t="s">
        <v>751</v>
      </c>
      <c r="R1313" s="2">
        <v>50</v>
      </c>
      <c r="S1313" s="9">
        <v>220</v>
      </c>
      <c r="T1313" s="9">
        <v>0</v>
      </c>
      <c r="U1313" s="9">
        <f t="shared" si="79"/>
        <v>0</v>
      </c>
      <c r="V1313" s="2" t="s">
        <v>42</v>
      </c>
      <c r="W1313" s="2">
        <v>2014</v>
      </c>
      <c r="X1313" s="2" t="s">
        <v>10152</v>
      </c>
    </row>
    <row r="1314" spans="1:24" ht="89.25" customHeight="1" outlineLevel="1" x14ac:dyDescent="0.25">
      <c r="A1314" s="2" t="s">
        <v>3745</v>
      </c>
      <c r="B1314" s="3" t="s">
        <v>27</v>
      </c>
      <c r="C1314" s="43" t="s">
        <v>1820</v>
      </c>
      <c r="D1314" s="10" t="s">
        <v>4901</v>
      </c>
      <c r="E1314" s="10" t="s">
        <v>8550</v>
      </c>
      <c r="F1314" s="43" t="s">
        <v>3592</v>
      </c>
      <c r="G1314" s="2" t="s">
        <v>29</v>
      </c>
      <c r="H1314" s="4">
        <v>0</v>
      </c>
      <c r="I1314" s="2">
        <v>710000000</v>
      </c>
      <c r="J1314" s="2" t="s">
        <v>11537</v>
      </c>
      <c r="K1314" s="44" t="s">
        <v>8527</v>
      </c>
      <c r="L1314" s="5" t="s">
        <v>1147</v>
      </c>
      <c r="M1314" s="2" t="s">
        <v>32</v>
      </c>
      <c r="N1314" s="2" t="s">
        <v>453</v>
      </c>
      <c r="O1314" s="15" t="s">
        <v>67</v>
      </c>
      <c r="P1314" s="36" t="s">
        <v>824</v>
      </c>
      <c r="Q1314" s="2" t="s">
        <v>1268</v>
      </c>
      <c r="R1314" s="2">
        <v>25</v>
      </c>
      <c r="S1314" s="9">
        <v>270</v>
      </c>
      <c r="T1314" s="9">
        <v>0</v>
      </c>
      <c r="U1314" s="9">
        <f>T1314*1.12</f>
        <v>0</v>
      </c>
      <c r="V1314" s="2" t="s">
        <v>42</v>
      </c>
      <c r="W1314" s="2">
        <v>2014</v>
      </c>
      <c r="X1314" s="2" t="s">
        <v>10152</v>
      </c>
    </row>
    <row r="1315" spans="1:24" ht="25.5" customHeight="1" outlineLevel="1" x14ac:dyDescent="0.25">
      <c r="A1315" s="2" t="s">
        <v>3746</v>
      </c>
      <c r="B1315" s="3" t="s">
        <v>27</v>
      </c>
      <c r="C1315" s="43" t="s">
        <v>3594</v>
      </c>
      <c r="D1315" s="43" t="s">
        <v>1765</v>
      </c>
      <c r="E1315" s="43" t="s">
        <v>6431</v>
      </c>
      <c r="F1315" s="43" t="s">
        <v>3596</v>
      </c>
      <c r="G1315" s="2" t="s">
        <v>29</v>
      </c>
      <c r="H1315" s="4">
        <v>0</v>
      </c>
      <c r="I1315" s="2">
        <v>710000000</v>
      </c>
      <c r="J1315" s="2" t="s">
        <v>11537</v>
      </c>
      <c r="K1315" s="44" t="s">
        <v>8527</v>
      </c>
      <c r="L1315" s="5" t="s">
        <v>1147</v>
      </c>
      <c r="M1315" s="2" t="s">
        <v>32</v>
      </c>
      <c r="N1315" s="2" t="s">
        <v>453</v>
      </c>
      <c r="O1315" s="15" t="s">
        <v>67</v>
      </c>
      <c r="P1315" s="2">
        <v>168</v>
      </c>
      <c r="Q1315" s="2" t="s">
        <v>1233</v>
      </c>
      <c r="R1315" s="2">
        <v>34</v>
      </c>
      <c r="S1315" s="9">
        <v>620</v>
      </c>
      <c r="T1315" s="9">
        <v>0</v>
      </c>
      <c r="U1315" s="9">
        <f>T1315*1.12</f>
        <v>0</v>
      </c>
      <c r="V1315" s="2" t="s">
        <v>42</v>
      </c>
      <c r="W1315" s="2">
        <v>2014</v>
      </c>
      <c r="X1315" s="291" t="s">
        <v>10152</v>
      </c>
    </row>
    <row r="1316" spans="1:24" ht="51" customHeight="1" outlineLevel="1" x14ac:dyDescent="0.25">
      <c r="A1316" s="2" t="s">
        <v>3747</v>
      </c>
      <c r="B1316" s="3" t="s">
        <v>27</v>
      </c>
      <c r="C1316" s="43" t="s">
        <v>3597</v>
      </c>
      <c r="D1316" s="43" t="s">
        <v>1924</v>
      </c>
      <c r="E1316" s="43" t="s">
        <v>8621</v>
      </c>
      <c r="F1316" s="43" t="s">
        <v>3598</v>
      </c>
      <c r="G1316" s="2" t="s">
        <v>29</v>
      </c>
      <c r="H1316" s="4">
        <v>0</v>
      </c>
      <c r="I1316" s="2">
        <v>710000000</v>
      </c>
      <c r="J1316" s="2" t="s">
        <v>11537</v>
      </c>
      <c r="K1316" s="44" t="s">
        <v>8527</v>
      </c>
      <c r="L1316" s="5" t="s">
        <v>1147</v>
      </c>
      <c r="M1316" s="2" t="s">
        <v>32</v>
      </c>
      <c r="N1316" s="2" t="s">
        <v>453</v>
      </c>
      <c r="O1316" s="15" t="s">
        <v>67</v>
      </c>
      <c r="P1316" s="2">
        <v>112</v>
      </c>
      <c r="Q1316" s="2" t="s">
        <v>751</v>
      </c>
      <c r="R1316" s="2">
        <v>16</v>
      </c>
      <c r="S1316" s="9">
        <v>750</v>
      </c>
      <c r="T1316" s="9">
        <v>0</v>
      </c>
      <c r="U1316" s="9">
        <f>T1316*1.12</f>
        <v>0</v>
      </c>
      <c r="V1316" s="2" t="s">
        <v>42</v>
      </c>
      <c r="W1316" s="2">
        <v>2014</v>
      </c>
      <c r="X1316" s="291" t="s">
        <v>10152</v>
      </c>
    </row>
    <row r="1317" spans="1:24" ht="76.5" customHeight="1" outlineLevel="1" x14ac:dyDescent="0.25">
      <c r="A1317" s="2" t="s">
        <v>3748</v>
      </c>
      <c r="B1317" s="3" t="s">
        <v>27</v>
      </c>
      <c r="C1317" s="43" t="s">
        <v>13284</v>
      </c>
      <c r="D1317" s="43" t="s">
        <v>6029</v>
      </c>
      <c r="E1317" s="43" t="s">
        <v>13283</v>
      </c>
      <c r="F1317" s="43" t="s">
        <v>3601</v>
      </c>
      <c r="G1317" s="2" t="s">
        <v>29</v>
      </c>
      <c r="H1317" s="4">
        <v>0</v>
      </c>
      <c r="I1317" s="2">
        <v>710000000</v>
      </c>
      <c r="J1317" s="2" t="s">
        <v>11537</v>
      </c>
      <c r="K1317" s="44" t="s">
        <v>8532</v>
      </c>
      <c r="L1317" s="5" t="s">
        <v>1147</v>
      </c>
      <c r="M1317" s="2" t="s">
        <v>32</v>
      </c>
      <c r="N1317" s="2" t="s">
        <v>453</v>
      </c>
      <c r="O1317" s="15" t="s">
        <v>67</v>
      </c>
      <c r="P1317" s="36" t="s">
        <v>40</v>
      </c>
      <c r="Q1317" s="2" t="s">
        <v>41</v>
      </c>
      <c r="R1317" s="2">
        <v>6</v>
      </c>
      <c r="S1317" s="9">
        <v>3000</v>
      </c>
      <c r="T1317" s="9">
        <f t="shared" ref="T1317:T1318" si="80">R1317*S1317</f>
        <v>18000</v>
      </c>
      <c r="U1317" s="9">
        <f>T1317*1.12</f>
        <v>20160.000000000004</v>
      </c>
      <c r="V1317" s="2" t="s">
        <v>42</v>
      </c>
      <c r="W1317" s="2">
        <v>2014</v>
      </c>
      <c r="X1317" s="2"/>
    </row>
    <row r="1318" spans="1:24" ht="38.25" customHeight="1" outlineLevel="1" x14ac:dyDescent="0.25">
      <c r="A1318" s="2" t="s">
        <v>3749</v>
      </c>
      <c r="B1318" s="3" t="s">
        <v>27</v>
      </c>
      <c r="C1318" s="10" t="s">
        <v>3603</v>
      </c>
      <c r="D1318" s="10" t="s">
        <v>3604</v>
      </c>
      <c r="E1318" s="10" t="s">
        <v>9860</v>
      </c>
      <c r="F1318" s="43" t="s">
        <v>3605</v>
      </c>
      <c r="G1318" s="2" t="s">
        <v>29</v>
      </c>
      <c r="H1318" s="4">
        <v>0</v>
      </c>
      <c r="I1318" s="2">
        <v>710000000</v>
      </c>
      <c r="J1318" s="2" t="s">
        <v>11537</v>
      </c>
      <c r="K1318" s="2" t="s">
        <v>8526</v>
      </c>
      <c r="L1318" s="5" t="s">
        <v>1147</v>
      </c>
      <c r="M1318" s="2" t="s">
        <v>32</v>
      </c>
      <c r="N1318" s="2" t="s">
        <v>453</v>
      </c>
      <c r="O1318" s="15" t="s">
        <v>67</v>
      </c>
      <c r="P1318" s="36" t="s">
        <v>40</v>
      </c>
      <c r="Q1318" s="2" t="s">
        <v>41</v>
      </c>
      <c r="R1318" s="2">
        <v>50</v>
      </c>
      <c r="S1318" s="9">
        <v>5600</v>
      </c>
      <c r="T1318" s="9">
        <f t="shared" si="80"/>
        <v>280000</v>
      </c>
      <c r="U1318" s="9">
        <f>T1318*1.12</f>
        <v>313600.00000000006</v>
      </c>
      <c r="V1318" s="2" t="s">
        <v>42</v>
      </c>
      <c r="W1318" s="2">
        <v>2014</v>
      </c>
      <c r="X1318" s="2"/>
    </row>
    <row r="1319" spans="1:24" ht="25.5" customHeight="1" outlineLevel="1" x14ac:dyDescent="0.25">
      <c r="A1319" s="2" t="s">
        <v>3750</v>
      </c>
      <c r="B1319" s="3" t="s">
        <v>27</v>
      </c>
      <c r="C1319" s="43" t="s">
        <v>3606</v>
      </c>
      <c r="D1319" s="43" t="s">
        <v>2470</v>
      </c>
      <c r="E1319" s="43" t="s">
        <v>3607</v>
      </c>
      <c r="F1319" s="43" t="s">
        <v>3607</v>
      </c>
      <c r="G1319" s="2" t="s">
        <v>29</v>
      </c>
      <c r="H1319" s="4">
        <v>0</v>
      </c>
      <c r="I1319" s="2">
        <v>710000000</v>
      </c>
      <c r="J1319" s="2" t="s">
        <v>11537</v>
      </c>
      <c r="K1319" s="44" t="s">
        <v>8527</v>
      </c>
      <c r="L1319" s="5" t="s">
        <v>1147</v>
      </c>
      <c r="M1319" s="2" t="s">
        <v>32</v>
      </c>
      <c r="N1319" s="2" t="s">
        <v>453</v>
      </c>
      <c r="O1319" s="15" t="s">
        <v>67</v>
      </c>
      <c r="P1319" s="36" t="s">
        <v>40</v>
      </c>
      <c r="Q1319" s="2" t="s">
        <v>41</v>
      </c>
      <c r="R1319" s="2">
        <v>4</v>
      </c>
      <c r="S1319" s="9">
        <v>1800</v>
      </c>
      <c r="T1319" s="9">
        <f t="shared" ref="T1319:T1344" si="81">R1319*S1319</f>
        <v>7200</v>
      </c>
      <c r="U1319" s="9">
        <f t="shared" ref="U1319:U1331" si="82">T1319*1.12</f>
        <v>8064.0000000000009</v>
      </c>
      <c r="V1319" s="2" t="s">
        <v>42</v>
      </c>
      <c r="W1319" s="2">
        <v>2014</v>
      </c>
      <c r="X1319" s="2"/>
    </row>
    <row r="1320" spans="1:24" ht="25.5" customHeight="1" outlineLevel="1" x14ac:dyDescent="0.25">
      <c r="A1320" s="2" t="s">
        <v>3751</v>
      </c>
      <c r="B1320" s="3" t="s">
        <v>27</v>
      </c>
      <c r="C1320" s="43" t="s">
        <v>3608</v>
      </c>
      <c r="D1320" s="43" t="s">
        <v>3609</v>
      </c>
      <c r="E1320" s="43" t="s">
        <v>3610</v>
      </c>
      <c r="F1320" s="43" t="s">
        <v>3610</v>
      </c>
      <c r="G1320" s="2" t="s">
        <v>29</v>
      </c>
      <c r="H1320" s="4">
        <v>0</v>
      </c>
      <c r="I1320" s="2">
        <v>710000000</v>
      </c>
      <c r="J1320" s="2" t="s">
        <v>11537</v>
      </c>
      <c r="K1320" s="44" t="s">
        <v>8526</v>
      </c>
      <c r="L1320" s="5" t="s">
        <v>1147</v>
      </c>
      <c r="M1320" s="2" t="s">
        <v>32</v>
      </c>
      <c r="N1320" s="2" t="s">
        <v>453</v>
      </c>
      <c r="O1320" s="15" t="s">
        <v>67</v>
      </c>
      <c r="P1320" s="36" t="s">
        <v>40</v>
      </c>
      <c r="Q1320" s="2" t="s">
        <v>41</v>
      </c>
      <c r="R1320" s="2">
        <v>10</v>
      </c>
      <c r="S1320" s="9">
        <v>400</v>
      </c>
      <c r="T1320" s="9">
        <f t="shared" si="81"/>
        <v>4000</v>
      </c>
      <c r="U1320" s="9">
        <f t="shared" si="82"/>
        <v>4480</v>
      </c>
      <c r="V1320" s="2" t="s">
        <v>42</v>
      </c>
      <c r="W1320" s="2">
        <v>2014</v>
      </c>
      <c r="X1320" s="2"/>
    </row>
    <row r="1321" spans="1:24" ht="25.5" customHeight="1" outlineLevel="1" x14ac:dyDescent="0.25">
      <c r="A1321" s="2" t="s">
        <v>3752</v>
      </c>
      <c r="B1321" s="3" t="s">
        <v>27</v>
      </c>
      <c r="C1321" s="43" t="s">
        <v>2291</v>
      </c>
      <c r="D1321" s="43" t="s">
        <v>3611</v>
      </c>
      <c r="E1321" s="43" t="s">
        <v>3612</v>
      </c>
      <c r="F1321" s="43" t="s">
        <v>3612</v>
      </c>
      <c r="G1321" s="2" t="s">
        <v>29</v>
      </c>
      <c r="H1321" s="4">
        <v>0</v>
      </c>
      <c r="I1321" s="2">
        <v>710000000</v>
      </c>
      <c r="J1321" s="2" t="s">
        <v>11537</v>
      </c>
      <c r="K1321" s="44" t="s">
        <v>8529</v>
      </c>
      <c r="L1321" s="5" t="s">
        <v>1147</v>
      </c>
      <c r="M1321" s="2" t="s">
        <v>32</v>
      </c>
      <c r="N1321" s="2" t="s">
        <v>453</v>
      </c>
      <c r="O1321" s="15" t="s">
        <v>67</v>
      </c>
      <c r="P1321" s="36" t="s">
        <v>40</v>
      </c>
      <c r="Q1321" s="2" t="s">
        <v>41</v>
      </c>
      <c r="R1321" s="2">
        <v>30</v>
      </c>
      <c r="S1321" s="9">
        <v>700</v>
      </c>
      <c r="T1321" s="9">
        <f t="shared" si="81"/>
        <v>21000</v>
      </c>
      <c r="U1321" s="9">
        <f t="shared" si="82"/>
        <v>23520.000000000004</v>
      </c>
      <c r="V1321" s="2" t="s">
        <v>42</v>
      </c>
      <c r="W1321" s="2">
        <v>2014</v>
      </c>
      <c r="X1321" s="2"/>
    </row>
    <row r="1322" spans="1:24" ht="25.5" customHeight="1" outlineLevel="1" x14ac:dyDescent="0.25">
      <c r="A1322" s="2" t="s">
        <v>3753</v>
      </c>
      <c r="B1322" s="3" t="s">
        <v>27</v>
      </c>
      <c r="C1322" s="43" t="s">
        <v>2293</v>
      </c>
      <c r="D1322" s="43" t="s">
        <v>3613</v>
      </c>
      <c r="E1322" s="43" t="s">
        <v>3614</v>
      </c>
      <c r="F1322" s="43" t="s">
        <v>3614</v>
      </c>
      <c r="G1322" s="2" t="s">
        <v>29</v>
      </c>
      <c r="H1322" s="4">
        <v>0</v>
      </c>
      <c r="I1322" s="2">
        <v>710000000</v>
      </c>
      <c r="J1322" s="2" t="s">
        <v>11537</v>
      </c>
      <c r="K1322" s="44" t="s">
        <v>8526</v>
      </c>
      <c r="L1322" s="5" t="s">
        <v>1147</v>
      </c>
      <c r="M1322" s="2" t="s">
        <v>32</v>
      </c>
      <c r="N1322" s="2" t="s">
        <v>453</v>
      </c>
      <c r="O1322" s="15" t="s">
        <v>67</v>
      </c>
      <c r="P1322" s="36" t="s">
        <v>40</v>
      </c>
      <c r="Q1322" s="2" t="s">
        <v>41</v>
      </c>
      <c r="R1322" s="2">
        <v>10</v>
      </c>
      <c r="S1322" s="9">
        <v>800</v>
      </c>
      <c r="T1322" s="9">
        <f t="shared" si="81"/>
        <v>8000</v>
      </c>
      <c r="U1322" s="9">
        <f t="shared" si="82"/>
        <v>8960</v>
      </c>
      <c r="V1322" s="2" t="s">
        <v>42</v>
      </c>
      <c r="W1322" s="2">
        <v>2014</v>
      </c>
      <c r="X1322" s="2"/>
    </row>
    <row r="1323" spans="1:24" ht="25.5" customHeight="1" outlineLevel="1" x14ac:dyDescent="0.25">
      <c r="A1323" s="2" t="s">
        <v>3754</v>
      </c>
      <c r="B1323" s="3" t="s">
        <v>27</v>
      </c>
      <c r="C1323" s="43" t="s">
        <v>2984</v>
      </c>
      <c r="D1323" s="43" t="s">
        <v>3615</v>
      </c>
      <c r="E1323" s="43" t="s">
        <v>3616</v>
      </c>
      <c r="F1323" s="43" t="s">
        <v>3616</v>
      </c>
      <c r="G1323" s="2" t="s">
        <v>29</v>
      </c>
      <c r="H1323" s="4">
        <v>0</v>
      </c>
      <c r="I1323" s="2">
        <v>710000000</v>
      </c>
      <c r="J1323" s="2" t="s">
        <v>11537</v>
      </c>
      <c r="K1323" s="44" t="s">
        <v>8526</v>
      </c>
      <c r="L1323" s="5" t="s">
        <v>1147</v>
      </c>
      <c r="M1323" s="2" t="s">
        <v>32</v>
      </c>
      <c r="N1323" s="2" t="s">
        <v>453</v>
      </c>
      <c r="O1323" s="15" t="s">
        <v>67</v>
      </c>
      <c r="P1323" s="36" t="s">
        <v>40</v>
      </c>
      <c r="Q1323" s="2" t="s">
        <v>41</v>
      </c>
      <c r="R1323" s="2">
        <v>4</v>
      </c>
      <c r="S1323" s="9">
        <v>500</v>
      </c>
      <c r="T1323" s="9">
        <f t="shared" si="81"/>
        <v>2000</v>
      </c>
      <c r="U1323" s="9">
        <f t="shared" si="82"/>
        <v>2240</v>
      </c>
      <c r="V1323" s="2" t="s">
        <v>42</v>
      </c>
      <c r="W1323" s="2">
        <v>2014</v>
      </c>
      <c r="X1323" s="2"/>
    </row>
    <row r="1324" spans="1:24" ht="38.25" customHeight="1" outlineLevel="1" x14ac:dyDescent="0.25">
      <c r="A1324" s="2" t="s">
        <v>3755</v>
      </c>
      <c r="B1324" s="3" t="s">
        <v>27</v>
      </c>
      <c r="C1324" s="43" t="s">
        <v>3617</v>
      </c>
      <c r="D1324" s="43" t="s">
        <v>3618</v>
      </c>
      <c r="E1324" s="43" t="s">
        <v>3619</v>
      </c>
      <c r="F1324" s="112" t="s">
        <v>3619</v>
      </c>
      <c r="G1324" s="2" t="s">
        <v>29</v>
      </c>
      <c r="H1324" s="4">
        <v>0</v>
      </c>
      <c r="I1324" s="2">
        <v>710000000</v>
      </c>
      <c r="J1324" s="2" t="s">
        <v>11537</v>
      </c>
      <c r="K1324" s="44" t="s">
        <v>8526</v>
      </c>
      <c r="L1324" s="5" t="s">
        <v>1147</v>
      </c>
      <c r="M1324" s="2" t="s">
        <v>32</v>
      </c>
      <c r="N1324" s="2" t="s">
        <v>453</v>
      </c>
      <c r="O1324" s="15" t="s">
        <v>67</v>
      </c>
      <c r="P1324" s="36" t="s">
        <v>40</v>
      </c>
      <c r="Q1324" s="2" t="s">
        <v>41</v>
      </c>
      <c r="R1324" s="2">
        <v>10</v>
      </c>
      <c r="S1324" s="9">
        <v>4000</v>
      </c>
      <c r="T1324" s="9">
        <f t="shared" si="81"/>
        <v>40000</v>
      </c>
      <c r="U1324" s="9">
        <f t="shared" si="82"/>
        <v>44800.000000000007</v>
      </c>
      <c r="V1324" s="2" t="s">
        <v>42</v>
      </c>
      <c r="W1324" s="2">
        <v>2014</v>
      </c>
      <c r="X1324" s="2"/>
    </row>
    <row r="1325" spans="1:24" ht="25.5" customHeight="1" outlineLevel="1" x14ac:dyDescent="0.25">
      <c r="A1325" s="2" t="s">
        <v>3756</v>
      </c>
      <c r="B1325" s="3" t="s">
        <v>27</v>
      </c>
      <c r="C1325" s="112" t="s">
        <v>3620</v>
      </c>
      <c r="D1325" s="112" t="s">
        <v>3621</v>
      </c>
      <c r="E1325" s="112" t="s">
        <v>3622</v>
      </c>
      <c r="F1325" s="112" t="s">
        <v>3622</v>
      </c>
      <c r="G1325" s="2" t="s">
        <v>29</v>
      </c>
      <c r="H1325" s="4">
        <v>0</v>
      </c>
      <c r="I1325" s="2">
        <v>710000000</v>
      </c>
      <c r="J1325" s="2" t="s">
        <v>11537</v>
      </c>
      <c r="K1325" s="44" t="s">
        <v>8529</v>
      </c>
      <c r="L1325" s="5" t="s">
        <v>1147</v>
      </c>
      <c r="M1325" s="2" t="s">
        <v>32</v>
      </c>
      <c r="N1325" s="2" t="s">
        <v>453</v>
      </c>
      <c r="O1325" s="15" t="s">
        <v>67</v>
      </c>
      <c r="P1325" s="36" t="s">
        <v>40</v>
      </c>
      <c r="Q1325" s="2" t="s">
        <v>41</v>
      </c>
      <c r="R1325" s="2">
        <v>2</v>
      </c>
      <c r="S1325" s="9">
        <v>3500</v>
      </c>
      <c r="T1325" s="9">
        <f t="shared" si="81"/>
        <v>7000</v>
      </c>
      <c r="U1325" s="9">
        <f t="shared" si="82"/>
        <v>7840.0000000000009</v>
      </c>
      <c r="V1325" s="2" t="s">
        <v>42</v>
      </c>
      <c r="W1325" s="2">
        <v>2014</v>
      </c>
      <c r="X1325" s="2"/>
    </row>
    <row r="1326" spans="1:24" ht="38.25" customHeight="1" outlineLevel="1" x14ac:dyDescent="0.25">
      <c r="A1326" s="2" t="s">
        <v>3757</v>
      </c>
      <c r="B1326" s="3" t="s">
        <v>27</v>
      </c>
      <c r="C1326" s="112" t="s">
        <v>2189</v>
      </c>
      <c r="D1326" s="112" t="s">
        <v>3623</v>
      </c>
      <c r="E1326" s="112" t="s">
        <v>3624</v>
      </c>
      <c r="F1326" s="112" t="s">
        <v>3624</v>
      </c>
      <c r="G1326" s="2" t="s">
        <v>29</v>
      </c>
      <c r="H1326" s="4">
        <v>0</v>
      </c>
      <c r="I1326" s="2">
        <v>710000000</v>
      </c>
      <c r="J1326" s="2" t="s">
        <v>11537</v>
      </c>
      <c r="K1326" s="44" t="s">
        <v>8528</v>
      </c>
      <c r="L1326" s="5" t="s">
        <v>1147</v>
      </c>
      <c r="M1326" s="2" t="s">
        <v>32</v>
      </c>
      <c r="N1326" s="2" t="s">
        <v>453</v>
      </c>
      <c r="O1326" s="15" t="s">
        <v>67</v>
      </c>
      <c r="P1326" s="36" t="s">
        <v>40</v>
      </c>
      <c r="Q1326" s="2" t="s">
        <v>41</v>
      </c>
      <c r="R1326" s="2">
        <v>2</v>
      </c>
      <c r="S1326" s="9">
        <v>7000</v>
      </c>
      <c r="T1326" s="9">
        <f>R1326*S1326</f>
        <v>14000</v>
      </c>
      <c r="U1326" s="9">
        <f>T1326*1.12</f>
        <v>15680.000000000002</v>
      </c>
      <c r="V1326" s="2" t="s">
        <v>42</v>
      </c>
      <c r="W1326" s="2">
        <v>2014</v>
      </c>
      <c r="X1326" s="2"/>
    </row>
    <row r="1327" spans="1:24" ht="25.5" customHeight="1" outlineLevel="1" x14ac:dyDescent="0.25">
      <c r="A1327" s="2" t="s">
        <v>3758</v>
      </c>
      <c r="B1327" s="3" t="s">
        <v>27</v>
      </c>
      <c r="C1327" s="112" t="s">
        <v>3625</v>
      </c>
      <c r="D1327" s="112" t="s">
        <v>799</v>
      </c>
      <c r="E1327" s="112" t="s">
        <v>3626</v>
      </c>
      <c r="F1327" s="112" t="s">
        <v>3626</v>
      </c>
      <c r="G1327" s="2" t="s">
        <v>29</v>
      </c>
      <c r="H1327" s="4">
        <v>0</v>
      </c>
      <c r="I1327" s="2">
        <v>710000000</v>
      </c>
      <c r="J1327" s="2" t="s">
        <v>11537</v>
      </c>
      <c r="K1327" s="44" t="s">
        <v>8529</v>
      </c>
      <c r="L1327" s="5" t="s">
        <v>1147</v>
      </c>
      <c r="M1327" s="2" t="s">
        <v>32</v>
      </c>
      <c r="N1327" s="2" t="s">
        <v>453</v>
      </c>
      <c r="O1327" s="15" t="s">
        <v>67</v>
      </c>
      <c r="P1327" s="112" t="s">
        <v>40</v>
      </c>
      <c r="Q1327" s="2" t="s">
        <v>41</v>
      </c>
      <c r="R1327" s="2">
        <v>10</v>
      </c>
      <c r="S1327" s="9">
        <v>700</v>
      </c>
      <c r="T1327" s="9">
        <f>R1327*S1327</f>
        <v>7000</v>
      </c>
      <c r="U1327" s="9">
        <f>T1327*1.12</f>
        <v>7840.0000000000009</v>
      </c>
      <c r="V1327" s="2" t="s">
        <v>42</v>
      </c>
      <c r="W1327" s="2">
        <v>2014</v>
      </c>
      <c r="X1327" s="2"/>
    </row>
    <row r="1328" spans="1:24" ht="25.5" customHeight="1" outlineLevel="1" x14ac:dyDescent="0.25">
      <c r="A1328" s="2" t="s">
        <v>3759</v>
      </c>
      <c r="B1328" s="3" t="s">
        <v>27</v>
      </c>
      <c r="C1328" s="112" t="s">
        <v>1889</v>
      </c>
      <c r="D1328" s="10" t="s">
        <v>1895</v>
      </c>
      <c r="E1328" s="10" t="s">
        <v>1890</v>
      </c>
      <c r="F1328" s="112" t="s">
        <v>1890</v>
      </c>
      <c r="G1328" s="2" t="s">
        <v>29</v>
      </c>
      <c r="H1328" s="4">
        <v>0</v>
      </c>
      <c r="I1328" s="2">
        <v>710000000</v>
      </c>
      <c r="J1328" s="2" t="s">
        <v>11537</v>
      </c>
      <c r="K1328" s="44" t="s">
        <v>8533</v>
      </c>
      <c r="L1328" s="5" t="s">
        <v>1147</v>
      </c>
      <c r="M1328" s="2" t="s">
        <v>32</v>
      </c>
      <c r="N1328" s="2" t="s">
        <v>453</v>
      </c>
      <c r="O1328" s="15" t="s">
        <v>67</v>
      </c>
      <c r="P1328" s="36" t="s">
        <v>34</v>
      </c>
      <c r="Q1328" s="2" t="s">
        <v>35</v>
      </c>
      <c r="R1328" s="2">
        <v>10</v>
      </c>
      <c r="S1328" s="9">
        <v>1500</v>
      </c>
      <c r="T1328" s="9">
        <f>R1328*S1328</f>
        <v>15000</v>
      </c>
      <c r="U1328" s="9">
        <f>T1328*1.12</f>
        <v>16800</v>
      </c>
      <c r="V1328" s="2" t="s">
        <v>42</v>
      </c>
      <c r="W1328" s="2">
        <v>2014</v>
      </c>
      <c r="X1328" s="2"/>
    </row>
    <row r="1329" spans="1:24" ht="25.5" customHeight="1" outlineLevel="1" x14ac:dyDescent="0.25">
      <c r="A1329" s="2" t="s">
        <v>3995</v>
      </c>
      <c r="B1329" s="3" t="s">
        <v>27</v>
      </c>
      <c r="C1329" s="112" t="s">
        <v>3627</v>
      </c>
      <c r="D1329" s="112" t="s">
        <v>3628</v>
      </c>
      <c r="E1329" s="112" t="s">
        <v>3629</v>
      </c>
      <c r="F1329" s="112" t="s">
        <v>3629</v>
      </c>
      <c r="G1329" s="2" t="s">
        <v>29</v>
      </c>
      <c r="H1329" s="4">
        <v>0</v>
      </c>
      <c r="I1329" s="2">
        <v>710000000</v>
      </c>
      <c r="J1329" s="2" t="s">
        <v>11537</v>
      </c>
      <c r="K1329" s="44" t="s">
        <v>8526</v>
      </c>
      <c r="L1329" s="5" t="s">
        <v>1147</v>
      </c>
      <c r="M1329" s="2" t="s">
        <v>32</v>
      </c>
      <c r="N1329" s="2" t="s">
        <v>453</v>
      </c>
      <c r="O1329" s="15" t="s">
        <v>67</v>
      </c>
      <c r="P1329" s="112" t="s">
        <v>40</v>
      </c>
      <c r="Q1329" s="112" t="s">
        <v>41</v>
      </c>
      <c r="R1329" s="2">
        <v>20</v>
      </c>
      <c r="S1329" s="9">
        <v>200</v>
      </c>
      <c r="T1329" s="9">
        <f>R1329*S1329</f>
        <v>4000</v>
      </c>
      <c r="U1329" s="9">
        <f>T1329*1.12</f>
        <v>4480</v>
      </c>
      <c r="V1329" s="2" t="s">
        <v>42</v>
      </c>
      <c r="W1329" s="2">
        <v>2014</v>
      </c>
      <c r="X1329" s="2"/>
    </row>
    <row r="1330" spans="1:24" ht="25.5" customHeight="1" outlineLevel="1" x14ac:dyDescent="0.25">
      <c r="A1330" s="2" t="s">
        <v>3996</v>
      </c>
      <c r="B1330" s="3" t="s">
        <v>27</v>
      </c>
      <c r="C1330" s="112" t="s">
        <v>3630</v>
      </c>
      <c r="D1330" s="112" t="s">
        <v>841</v>
      </c>
      <c r="E1330" s="5" t="s">
        <v>3631</v>
      </c>
      <c r="F1330" s="5" t="s">
        <v>3631</v>
      </c>
      <c r="G1330" s="2" t="s">
        <v>29</v>
      </c>
      <c r="H1330" s="4">
        <v>0</v>
      </c>
      <c r="I1330" s="2">
        <v>710000000</v>
      </c>
      <c r="J1330" s="2" t="s">
        <v>11537</v>
      </c>
      <c r="K1330" s="44" t="s">
        <v>8529</v>
      </c>
      <c r="L1330" s="5" t="s">
        <v>1147</v>
      </c>
      <c r="M1330" s="2" t="s">
        <v>32</v>
      </c>
      <c r="N1330" s="2" t="s">
        <v>453</v>
      </c>
      <c r="O1330" s="15" t="s">
        <v>67</v>
      </c>
      <c r="P1330" s="36" t="s">
        <v>560</v>
      </c>
      <c r="Q1330" s="2" t="s">
        <v>561</v>
      </c>
      <c r="R1330" s="2">
        <v>3</v>
      </c>
      <c r="S1330" s="9">
        <v>4500</v>
      </c>
      <c r="T1330" s="9">
        <f>R1330*S1330</f>
        <v>13500</v>
      </c>
      <c r="U1330" s="9">
        <f>T1330*1.12</f>
        <v>15120.000000000002</v>
      </c>
      <c r="V1330" s="2" t="s">
        <v>42</v>
      </c>
      <c r="W1330" s="2">
        <v>2014</v>
      </c>
      <c r="X1330" s="2"/>
    </row>
    <row r="1331" spans="1:24" ht="102" customHeight="1" outlineLevel="1" x14ac:dyDescent="0.25">
      <c r="A1331" s="2" t="s">
        <v>3997</v>
      </c>
      <c r="B1331" s="3" t="s">
        <v>27</v>
      </c>
      <c r="C1331" s="43" t="s">
        <v>3632</v>
      </c>
      <c r="D1331" s="43" t="s">
        <v>748</v>
      </c>
      <c r="E1331" s="43" t="s">
        <v>749</v>
      </c>
      <c r="F1331" s="43" t="s">
        <v>749</v>
      </c>
      <c r="G1331" s="2" t="s">
        <v>29</v>
      </c>
      <c r="H1331" s="4">
        <v>0</v>
      </c>
      <c r="I1331" s="2">
        <v>710000000</v>
      </c>
      <c r="J1331" s="2" t="s">
        <v>11537</v>
      </c>
      <c r="K1331" s="44" t="s">
        <v>8529</v>
      </c>
      <c r="L1331" s="5" t="s">
        <v>1147</v>
      </c>
      <c r="M1331" s="2" t="s">
        <v>32</v>
      </c>
      <c r="N1331" s="2" t="s">
        <v>453</v>
      </c>
      <c r="O1331" s="15" t="s">
        <v>67</v>
      </c>
      <c r="P1331" s="36" t="s">
        <v>40</v>
      </c>
      <c r="Q1331" s="5" t="s">
        <v>41</v>
      </c>
      <c r="R1331" s="2">
        <v>15</v>
      </c>
      <c r="S1331" s="9">
        <v>460</v>
      </c>
      <c r="T1331" s="9">
        <f t="shared" si="81"/>
        <v>6900</v>
      </c>
      <c r="U1331" s="9">
        <f t="shared" si="82"/>
        <v>7728.0000000000009</v>
      </c>
      <c r="V1331" s="2" t="s">
        <v>42</v>
      </c>
      <c r="W1331" s="2">
        <v>2014</v>
      </c>
      <c r="X1331" s="2"/>
    </row>
    <row r="1332" spans="1:24" ht="38.25" customHeight="1" outlineLevel="1" x14ac:dyDescent="0.25">
      <c r="A1332" s="2" t="s">
        <v>3998</v>
      </c>
      <c r="B1332" s="3" t="s">
        <v>27</v>
      </c>
      <c r="C1332" s="43" t="s">
        <v>3633</v>
      </c>
      <c r="D1332" s="10" t="s">
        <v>3634</v>
      </c>
      <c r="E1332" s="10" t="s">
        <v>3635</v>
      </c>
      <c r="F1332" s="43" t="s">
        <v>3635</v>
      </c>
      <c r="G1332" s="2" t="s">
        <v>343</v>
      </c>
      <c r="H1332" s="4">
        <v>0</v>
      </c>
      <c r="I1332" s="2">
        <v>710000000</v>
      </c>
      <c r="J1332" s="2" t="s">
        <v>11537</v>
      </c>
      <c r="K1332" s="44" t="s">
        <v>8529</v>
      </c>
      <c r="L1332" s="5" t="s">
        <v>1147</v>
      </c>
      <c r="M1332" s="2" t="s">
        <v>32</v>
      </c>
      <c r="N1332" s="2" t="s">
        <v>453</v>
      </c>
      <c r="O1332" s="15" t="s">
        <v>475</v>
      </c>
      <c r="P1332" s="36" t="s">
        <v>40</v>
      </c>
      <c r="Q1332" s="2" t="s">
        <v>41</v>
      </c>
      <c r="R1332" s="8">
        <v>38</v>
      </c>
      <c r="S1332" s="9">
        <v>4910</v>
      </c>
      <c r="T1332" s="9">
        <f t="shared" si="81"/>
        <v>186580</v>
      </c>
      <c r="U1332" s="9">
        <f t="shared" si="79"/>
        <v>208969.60000000001</v>
      </c>
      <c r="V1332" s="2" t="s">
        <v>42</v>
      </c>
      <c r="W1332" s="2">
        <v>2014</v>
      </c>
      <c r="X1332" s="2"/>
    </row>
    <row r="1333" spans="1:24" ht="25.5" customHeight="1" outlineLevel="1" x14ac:dyDescent="0.25">
      <c r="A1333" s="2" t="s">
        <v>3999</v>
      </c>
      <c r="B1333" s="3" t="s">
        <v>27</v>
      </c>
      <c r="C1333" s="43" t="s">
        <v>3636</v>
      </c>
      <c r="D1333" s="43" t="s">
        <v>3637</v>
      </c>
      <c r="E1333" s="43" t="s">
        <v>3638</v>
      </c>
      <c r="F1333" s="43" t="s">
        <v>3638</v>
      </c>
      <c r="G1333" s="2" t="s">
        <v>343</v>
      </c>
      <c r="H1333" s="4">
        <v>0</v>
      </c>
      <c r="I1333" s="2">
        <v>710000000</v>
      </c>
      <c r="J1333" s="2" t="s">
        <v>11537</v>
      </c>
      <c r="K1333" s="44" t="s">
        <v>8529</v>
      </c>
      <c r="L1333" s="5" t="s">
        <v>1147</v>
      </c>
      <c r="M1333" s="2" t="s">
        <v>32</v>
      </c>
      <c r="N1333" s="2" t="s">
        <v>453</v>
      </c>
      <c r="O1333" s="15" t="s">
        <v>475</v>
      </c>
      <c r="P1333" s="36" t="s">
        <v>40</v>
      </c>
      <c r="Q1333" s="2" t="s">
        <v>41</v>
      </c>
      <c r="R1333" s="8">
        <v>2</v>
      </c>
      <c r="S1333" s="9">
        <v>3200</v>
      </c>
      <c r="T1333" s="9">
        <f t="shared" si="81"/>
        <v>6400</v>
      </c>
      <c r="U1333" s="9">
        <f t="shared" si="79"/>
        <v>7168.0000000000009</v>
      </c>
      <c r="V1333" s="2" t="s">
        <v>42</v>
      </c>
      <c r="W1333" s="2">
        <v>2014</v>
      </c>
      <c r="X1333" s="2"/>
    </row>
    <row r="1334" spans="1:24" ht="63.75" customHeight="1" outlineLevel="1" x14ac:dyDescent="0.25">
      <c r="A1334" s="2" t="s">
        <v>4000</v>
      </c>
      <c r="B1334" s="3" t="s">
        <v>27</v>
      </c>
      <c r="C1334" s="43" t="s">
        <v>3639</v>
      </c>
      <c r="D1334" s="43" t="s">
        <v>3640</v>
      </c>
      <c r="E1334" s="43" t="s">
        <v>6506</v>
      </c>
      <c r="F1334" s="43" t="s">
        <v>3641</v>
      </c>
      <c r="G1334" s="2" t="s">
        <v>343</v>
      </c>
      <c r="H1334" s="4">
        <v>0</v>
      </c>
      <c r="I1334" s="2">
        <v>710000000</v>
      </c>
      <c r="J1334" s="2" t="s">
        <v>11537</v>
      </c>
      <c r="K1334" s="44" t="s">
        <v>8529</v>
      </c>
      <c r="L1334" s="5" t="s">
        <v>1147</v>
      </c>
      <c r="M1334" s="2" t="s">
        <v>32</v>
      </c>
      <c r="N1334" s="2" t="s">
        <v>453</v>
      </c>
      <c r="O1334" s="15" t="s">
        <v>475</v>
      </c>
      <c r="P1334" s="36" t="s">
        <v>40</v>
      </c>
      <c r="Q1334" s="2" t="s">
        <v>41</v>
      </c>
      <c r="R1334" s="8">
        <v>7</v>
      </c>
      <c r="S1334" s="9">
        <v>1200</v>
      </c>
      <c r="T1334" s="9">
        <f t="shared" si="81"/>
        <v>8400</v>
      </c>
      <c r="U1334" s="9">
        <f t="shared" si="79"/>
        <v>9408</v>
      </c>
      <c r="V1334" s="2" t="s">
        <v>42</v>
      </c>
      <c r="W1334" s="2">
        <v>2014</v>
      </c>
      <c r="X1334" s="2"/>
    </row>
    <row r="1335" spans="1:24" ht="63.75" customHeight="1" outlineLevel="1" x14ac:dyDescent="0.25">
      <c r="A1335" s="2" t="s">
        <v>10697</v>
      </c>
      <c r="B1335" s="3" t="s">
        <v>27</v>
      </c>
      <c r="C1335" s="108" t="s">
        <v>2913</v>
      </c>
      <c r="D1335" s="10" t="s">
        <v>1888</v>
      </c>
      <c r="E1335" s="10" t="s">
        <v>6306</v>
      </c>
      <c r="F1335" s="108" t="s">
        <v>10693</v>
      </c>
      <c r="G1335" s="2" t="s">
        <v>343</v>
      </c>
      <c r="H1335" s="4">
        <v>0</v>
      </c>
      <c r="I1335" s="2">
        <v>710000000</v>
      </c>
      <c r="J1335" s="2" t="s">
        <v>11537</v>
      </c>
      <c r="K1335" s="44" t="s">
        <v>3766</v>
      </c>
      <c r="L1335" s="2" t="s">
        <v>1144</v>
      </c>
      <c r="M1335" s="2" t="s">
        <v>32</v>
      </c>
      <c r="N1335" s="5" t="s">
        <v>10694</v>
      </c>
      <c r="O1335" s="15" t="s">
        <v>10158</v>
      </c>
      <c r="P1335" s="36" t="s">
        <v>756</v>
      </c>
      <c r="Q1335" s="2" t="s">
        <v>757</v>
      </c>
      <c r="R1335" s="8">
        <v>20</v>
      </c>
      <c r="S1335" s="9">
        <v>3036</v>
      </c>
      <c r="T1335" s="9">
        <f>S1335*R1335</f>
        <v>60720</v>
      </c>
      <c r="U1335" s="9">
        <f t="shared" si="79"/>
        <v>68006.400000000009</v>
      </c>
      <c r="V1335" s="2" t="s">
        <v>36</v>
      </c>
      <c r="W1335" s="2">
        <v>2014</v>
      </c>
      <c r="X1335" s="2" t="s">
        <v>10698</v>
      </c>
    </row>
    <row r="1336" spans="1:24" ht="51" customHeight="1" outlineLevel="1" x14ac:dyDescent="0.25">
      <c r="A1336" s="2" t="s">
        <v>4001</v>
      </c>
      <c r="B1336" s="3" t="s">
        <v>27</v>
      </c>
      <c r="C1336" s="43" t="s">
        <v>3642</v>
      </c>
      <c r="D1336" s="43" t="s">
        <v>3643</v>
      </c>
      <c r="E1336" s="43" t="s">
        <v>3644</v>
      </c>
      <c r="F1336" s="43" t="s">
        <v>3644</v>
      </c>
      <c r="G1336" s="2" t="s">
        <v>343</v>
      </c>
      <c r="H1336" s="4">
        <v>0</v>
      </c>
      <c r="I1336" s="2">
        <v>710000000</v>
      </c>
      <c r="J1336" s="2" t="s">
        <v>11537</v>
      </c>
      <c r="K1336" s="44" t="s">
        <v>8529</v>
      </c>
      <c r="L1336" s="5" t="s">
        <v>1147</v>
      </c>
      <c r="M1336" s="2" t="s">
        <v>32</v>
      </c>
      <c r="N1336" s="2" t="s">
        <v>453</v>
      </c>
      <c r="O1336" s="15" t="s">
        <v>475</v>
      </c>
      <c r="P1336" s="36" t="s">
        <v>756</v>
      </c>
      <c r="Q1336" s="2" t="s">
        <v>757</v>
      </c>
      <c r="R1336" s="8">
        <v>27</v>
      </c>
      <c r="S1336" s="9">
        <v>4000</v>
      </c>
      <c r="T1336" s="9">
        <f t="shared" si="81"/>
        <v>108000</v>
      </c>
      <c r="U1336" s="9">
        <f t="shared" si="79"/>
        <v>120960.00000000001</v>
      </c>
      <c r="V1336" s="2" t="s">
        <v>42</v>
      </c>
      <c r="W1336" s="2">
        <v>2014</v>
      </c>
      <c r="X1336" s="2"/>
    </row>
    <row r="1337" spans="1:24" ht="63.75" customHeight="1" outlineLevel="1" x14ac:dyDescent="0.25">
      <c r="A1337" s="2" t="s">
        <v>4002</v>
      </c>
      <c r="B1337" s="3" t="s">
        <v>27</v>
      </c>
      <c r="C1337" s="43" t="s">
        <v>3645</v>
      </c>
      <c r="D1337" s="43" t="s">
        <v>3646</v>
      </c>
      <c r="E1337" s="43" t="s">
        <v>3647</v>
      </c>
      <c r="F1337" s="43" t="s">
        <v>3647</v>
      </c>
      <c r="G1337" s="2" t="s">
        <v>29</v>
      </c>
      <c r="H1337" s="4">
        <v>0</v>
      </c>
      <c r="I1337" s="2">
        <v>710000000</v>
      </c>
      <c r="J1337" s="2" t="s">
        <v>11537</v>
      </c>
      <c r="K1337" s="44" t="s">
        <v>8529</v>
      </c>
      <c r="L1337" s="5" t="s">
        <v>1147</v>
      </c>
      <c r="M1337" s="2" t="s">
        <v>32</v>
      </c>
      <c r="N1337" s="2" t="s">
        <v>453</v>
      </c>
      <c r="O1337" s="15" t="s">
        <v>475</v>
      </c>
      <c r="P1337" s="36" t="s">
        <v>756</v>
      </c>
      <c r="Q1337" s="2" t="s">
        <v>757</v>
      </c>
      <c r="R1337" s="8">
        <v>34</v>
      </c>
      <c r="S1337" s="9">
        <v>0</v>
      </c>
      <c r="T1337" s="9">
        <f t="shared" si="81"/>
        <v>0</v>
      </c>
      <c r="U1337" s="9">
        <f t="shared" si="79"/>
        <v>0</v>
      </c>
      <c r="V1337" s="2" t="s">
        <v>42</v>
      </c>
      <c r="W1337" s="2">
        <v>2014</v>
      </c>
      <c r="X1337" s="2"/>
    </row>
    <row r="1338" spans="1:24" ht="63.75" customHeight="1" outlineLevel="1" x14ac:dyDescent="0.25">
      <c r="A1338" s="2" t="s">
        <v>10711</v>
      </c>
      <c r="B1338" s="3" t="s">
        <v>27</v>
      </c>
      <c r="C1338" s="10" t="s">
        <v>10702</v>
      </c>
      <c r="D1338" s="10" t="s">
        <v>3646</v>
      </c>
      <c r="E1338" s="108" t="s">
        <v>10703</v>
      </c>
      <c r="F1338" s="108" t="s">
        <v>10704</v>
      </c>
      <c r="G1338" s="2" t="s">
        <v>343</v>
      </c>
      <c r="H1338" s="4">
        <v>0</v>
      </c>
      <c r="I1338" s="2">
        <v>710000000</v>
      </c>
      <c r="J1338" s="2" t="s">
        <v>11537</v>
      </c>
      <c r="K1338" s="44" t="s">
        <v>3766</v>
      </c>
      <c r="L1338" s="5" t="s">
        <v>1147</v>
      </c>
      <c r="M1338" s="2" t="s">
        <v>32</v>
      </c>
      <c r="N1338" s="5" t="s">
        <v>10694</v>
      </c>
      <c r="O1338" s="15" t="s">
        <v>10158</v>
      </c>
      <c r="P1338" s="36" t="s">
        <v>756</v>
      </c>
      <c r="Q1338" s="2" t="s">
        <v>757</v>
      </c>
      <c r="R1338" s="8">
        <v>34</v>
      </c>
      <c r="S1338" s="9">
        <v>4420</v>
      </c>
      <c r="T1338" s="9">
        <f>R1338*S1338</f>
        <v>150280</v>
      </c>
      <c r="U1338" s="9">
        <f>T1338*1.12</f>
        <v>168313.60000000001</v>
      </c>
      <c r="V1338" s="2" t="s">
        <v>36</v>
      </c>
      <c r="W1338" s="2">
        <v>2014</v>
      </c>
      <c r="X1338" s="2" t="s">
        <v>10712</v>
      </c>
    </row>
    <row r="1339" spans="1:24" ht="25.5" customHeight="1" outlineLevel="1" x14ac:dyDescent="0.25">
      <c r="A1339" s="2" t="s">
        <v>4003</v>
      </c>
      <c r="B1339" s="3" t="s">
        <v>27</v>
      </c>
      <c r="C1339" s="43" t="s">
        <v>3648</v>
      </c>
      <c r="D1339" s="43" t="s">
        <v>1884</v>
      </c>
      <c r="E1339" s="43" t="s">
        <v>3649</v>
      </c>
      <c r="F1339" s="43" t="s">
        <v>3649</v>
      </c>
      <c r="G1339" s="2" t="s">
        <v>29</v>
      </c>
      <c r="H1339" s="4">
        <v>0</v>
      </c>
      <c r="I1339" s="2">
        <v>710000000</v>
      </c>
      <c r="J1339" s="2" t="s">
        <v>11537</v>
      </c>
      <c r="K1339" s="44" t="s">
        <v>8529</v>
      </c>
      <c r="L1339" s="5" t="s">
        <v>1147</v>
      </c>
      <c r="M1339" s="2" t="s">
        <v>32</v>
      </c>
      <c r="N1339" s="2" t="s">
        <v>453</v>
      </c>
      <c r="O1339" s="15" t="s">
        <v>475</v>
      </c>
      <c r="P1339" s="36" t="s">
        <v>756</v>
      </c>
      <c r="Q1339" s="2" t="s">
        <v>757</v>
      </c>
      <c r="R1339" s="8">
        <v>324</v>
      </c>
      <c r="S1339" s="9">
        <v>280</v>
      </c>
      <c r="T1339" s="9">
        <f t="shared" si="81"/>
        <v>90720</v>
      </c>
      <c r="U1339" s="9">
        <f t="shared" si="79"/>
        <v>101606.40000000001</v>
      </c>
      <c r="V1339" s="2" t="s">
        <v>42</v>
      </c>
      <c r="W1339" s="2">
        <v>2014</v>
      </c>
      <c r="X1339" s="2"/>
    </row>
    <row r="1340" spans="1:24" ht="25.5" customHeight="1" outlineLevel="1" x14ac:dyDescent="0.25">
      <c r="A1340" s="2" t="s">
        <v>4004</v>
      </c>
      <c r="B1340" s="3" t="s">
        <v>27</v>
      </c>
      <c r="C1340" s="43" t="s">
        <v>3650</v>
      </c>
      <c r="D1340" s="43" t="s">
        <v>1884</v>
      </c>
      <c r="E1340" s="43" t="s">
        <v>3651</v>
      </c>
      <c r="F1340" s="43" t="s">
        <v>3651</v>
      </c>
      <c r="G1340" s="2" t="s">
        <v>29</v>
      </c>
      <c r="H1340" s="4">
        <v>0</v>
      </c>
      <c r="I1340" s="2">
        <v>710000000</v>
      </c>
      <c r="J1340" s="2" t="s">
        <v>11537</v>
      </c>
      <c r="K1340" s="44" t="s">
        <v>8529</v>
      </c>
      <c r="L1340" s="5" t="s">
        <v>1147</v>
      </c>
      <c r="M1340" s="2" t="s">
        <v>32</v>
      </c>
      <c r="N1340" s="2" t="s">
        <v>453</v>
      </c>
      <c r="O1340" s="15" t="s">
        <v>475</v>
      </c>
      <c r="P1340" s="36" t="s">
        <v>756</v>
      </c>
      <c r="Q1340" s="2" t="s">
        <v>757</v>
      </c>
      <c r="R1340" s="8">
        <v>25</v>
      </c>
      <c r="S1340" s="9">
        <v>330</v>
      </c>
      <c r="T1340" s="9">
        <f t="shared" si="81"/>
        <v>8250</v>
      </c>
      <c r="U1340" s="9">
        <f t="shared" si="79"/>
        <v>9240</v>
      </c>
      <c r="V1340" s="2" t="s">
        <v>42</v>
      </c>
      <c r="W1340" s="2">
        <v>2014</v>
      </c>
      <c r="X1340" s="2"/>
    </row>
    <row r="1341" spans="1:24" ht="38.25" customHeight="1" outlineLevel="1" x14ac:dyDescent="0.25">
      <c r="A1341" s="2" t="s">
        <v>4005</v>
      </c>
      <c r="B1341" s="3" t="s">
        <v>27</v>
      </c>
      <c r="C1341" s="43" t="s">
        <v>3652</v>
      </c>
      <c r="D1341" s="43" t="s">
        <v>1881</v>
      </c>
      <c r="E1341" s="43" t="s">
        <v>3653</v>
      </c>
      <c r="F1341" s="43" t="s">
        <v>3653</v>
      </c>
      <c r="G1341" s="2" t="s">
        <v>29</v>
      </c>
      <c r="H1341" s="4">
        <v>0</v>
      </c>
      <c r="I1341" s="2">
        <v>710000000</v>
      </c>
      <c r="J1341" s="2" t="s">
        <v>11537</v>
      </c>
      <c r="K1341" s="44" t="s">
        <v>8526</v>
      </c>
      <c r="L1341" s="5" t="s">
        <v>1147</v>
      </c>
      <c r="M1341" s="2" t="s">
        <v>32</v>
      </c>
      <c r="N1341" s="2" t="s">
        <v>453</v>
      </c>
      <c r="O1341" s="15" t="s">
        <v>475</v>
      </c>
      <c r="P1341" s="36" t="s">
        <v>756</v>
      </c>
      <c r="Q1341" s="2" t="s">
        <v>757</v>
      </c>
      <c r="R1341" s="8">
        <v>312</v>
      </c>
      <c r="S1341" s="9">
        <v>80</v>
      </c>
      <c r="T1341" s="9">
        <f t="shared" si="81"/>
        <v>24960</v>
      </c>
      <c r="U1341" s="9">
        <f t="shared" si="79"/>
        <v>27955.200000000004</v>
      </c>
      <c r="V1341" s="2" t="s">
        <v>42</v>
      </c>
      <c r="W1341" s="2">
        <v>2014</v>
      </c>
      <c r="X1341" s="2"/>
    </row>
    <row r="1342" spans="1:24" ht="51.75" customHeight="1" outlineLevel="1" x14ac:dyDescent="0.25">
      <c r="A1342" s="2" t="s">
        <v>4006</v>
      </c>
      <c r="B1342" s="3" t="s">
        <v>27</v>
      </c>
      <c r="C1342" s="10" t="s">
        <v>9830</v>
      </c>
      <c r="D1342" s="10" t="s">
        <v>1878</v>
      </c>
      <c r="E1342" s="10" t="s">
        <v>9831</v>
      </c>
      <c r="F1342" s="43" t="s">
        <v>3654</v>
      </c>
      <c r="G1342" s="2" t="s">
        <v>343</v>
      </c>
      <c r="H1342" s="4">
        <v>0</v>
      </c>
      <c r="I1342" s="2">
        <v>710000000</v>
      </c>
      <c r="J1342" s="2" t="s">
        <v>11537</v>
      </c>
      <c r="K1342" s="44" t="s">
        <v>8526</v>
      </c>
      <c r="L1342" s="5" t="s">
        <v>1147</v>
      </c>
      <c r="M1342" s="2" t="s">
        <v>32</v>
      </c>
      <c r="N1342" s="2" t="s">
        <v>453</v>
      </c>
      <c r="O1342" s="15" t="s">
        <v>475</v>
      </c>
      <c r="P1342" s="94">
        <v>839</v>
      </c>
      <c r="Q1342" s="91" t="s">
        <v>1838</v>
      </c>
      <c r="R1342" s="8">
        <v>38</v>
      </c>
      <c r="S1342" s="9">
        <v>0</v>
      </c>
      <c r="T1342" s="9">
        <f t="shared" si="81"/>
        <v>0</v>
      </c>
      <c r="U1342" s="9">
        <f t="shared" si="79"/>
        <v>0</v>
      </c>
      <c r="V1342" s="2" t="s">
        <v>42</v>
      </c>
      <c r="W1342" s="2">
        <v>2014</v>
      </c>
      <c r="X1342" s="2"/>
    </row>
    <row r="1343" spans="1:24" ht="51.75" customHeight="1" outlineLevel="1" x14ac:dyDescent="0.25">
      <c r="A1343" s="276" t="s">
        <v>10727</v>
      </c>
      <c r="B1343" s="238" t="s">
        <v>27</v>
      </c>
      <c r="C1343" s="274" t="s">
        <v>10722</v>
      </c>
      <c r="D1343" s="275" t="s">
        <v>1878</v>
      </c>
      <c r="E1343" s="275" t="s">
        <v>6500</v>
      </c>
      <c r="F1343" s="274" t="s">
        <v>10723</v>
      </c>
      <c r="G1343" s="276" t="s">
        <v>343</v>
      </c>
      <c r="H1343" s="281">
        <v>0</v>
      </c>
      <c r="I1343" s="276">
        <v>710000000</v>
      </c>
      <c r="J1343" s="276" t="s">
        <v>1075</v>
      </c>
      <c r="K1343" s="286" t="s">
        <v>3766</v>
      </c>
      <c r="L1343" s="274" t="s">
        <v>1147</v>
      </c>
      <c r="M1343" s="276" t="s">
        <v>32</v>
      </c>
      <c r="N1343" s="274" t="s">
        <v>10694</v>
      </c>
      <c r="O1343" s="285" t="s">
        <v>10158</v>
      </c>
      <c r="P1343" s="284">
        <v>839</v>
      </c>
      <c r="Q1343" s="283" t="s">
        <v>1838</v>
      </c>
      <c r="R1343" s="277">
        <v>35</v>
      </c>
      <c r="S1343" s="278">
        <v>4960</v>
      </c>
      <c r="T1343" s="278">
        <f>R1343*S1343</f>
        <v>173600</v>
      </c>
      <c r="U1343" s="278">
        <f>T1343*1.12</f>
        <v>194432.00000000003</v>
      </c>
      <c r="V1343" s="276" t="s">
        <v>36</v>
      </c>
      <c r="W1343" s="276">
        <v>2014</v>
      </c>
      <c r="X1343" s="276" t="s">
        <v>10728</v>
      </c>
    </row>
    <row r="1344" spans="1:24" ht="57.75" customHeight="1" outlineLevel="1" x14ac:dyDescent="0.25">
      <c r="A1344" s="2" t="s">
        <v>4007</v>
      </c>
      <c r="B1344" s="3" t="s">
        <v>27</v>
      </c>
      <c r="C1344" s="43" t="s">
        <v>3655</v>
      </c>
      <c r="D1344" s="43" t="s">
        <v>3656</v>
      </c>
      <c r="E1344" s="43" t="s">
        <v>3657</v>
      </c>
      <c r="F1344" s="43" t="s">
        <v>3657</v>
      </c>
      <c r="G1344" s="2" t="s">
        <v>29</v>
      </c>
      <c r="H1344" s="4">
        <v>0</v>
      </c>
      <c r="I1344" s="2">
        <v>710000000</v>
      </c>
      <c r="J1344" s="2" t="s">
        <v>11537</v>
      </c>
      <c r="K1344" s="44" t="s">
        <v>8530</v>
      </c>
      <c r="L1344" s="5" t="s">
        <v>1147</v>
      </c>
      <c r="M1344" s="2" t="s">
        <v>32</v>
      </c>
      <c r="N1344" s="2" t="s">
        <v>453</v>
      </c>
      <c r="O1344" s="15" t="s">
        <v>475</v>
      </c>
      <c r="P1344" s="36" t="s">
        <v>40</v>
      </c>
      <c r="Q1344" s="2" t="s">
        <v>3658</v>
      </c>
      <c r="R1344" s="8">
        <v>10</v>
      </c>
      <c r="S1344" s="9">
        <v>700</v>
      </c>
      <c r="T1344" s="9">
        <f t="shared" si="81"/>
        <v>7000</v>
      </c>
      <c r="U1344" s="9">
        <f t="shared" si="79"/>
        <v>7840.0000000000009</v>
      </c>
      <c r="V1344" s="2" t="s">
        <v>42</v>
      </c>
      <c r="W1344" s="2">
        <v>2014</v>
      </c>
      <c r="X1344" s="2"/>
    </row>
    <row r="1345" spans="1:24" ht="67.5" customHeight="1" outlineLevel="1" x14ac:dyDescent="0.25">
      <c r="A1345" s="2" t="s">
        <v>4008</v>
      </c>
      <c r="B1345" s="3" t="s">
        <v>27</v>
      </c>
      <c r="C1345" s="43" t="s">
        <v>3659</v>
      </c>
      <c r="D1345" s="10" t="s">
        <v>1920</v>
      </c>
      <c r="E1345" s="10" t="s">
        <v>9461</v>
      </c>
      <c r="F1345" s="43" t="s">
        <v>3660</v>
      </c>
      <c r="G1345" s="2" t="s">
        <v>29</v>
      </c>
      <c r="H1345" s="4">
        <v>0</v>
      </c>
      <c r="I1345" s="2">
        <v>710000000</v>
      </c>
      <c r="J1345" s="2" t="s">
        <v>11537</v>
      </c>
      <c r="K1345" s="44" t="s">
        <v>8528</v>
      </c>
      <c r="L1345" s="5" t="s">
        <v>1147</v>
      </c>
      <c r="M1345" s="2" t="s">
        <v>32</v>
      </c>
      <c r="N1345" s="2" t="s">
        <v>453</v>
      </c>
      <c r="O1345" s="15" t="s">
        <v>375</v>
      </c>
      <c r="P1345" s="36" t="s">
        <v>793</v>
      </c>
      <c r="Q1345" s="2" t="s">
        <v>1344</v>
      </c>
      <c r="R1345" s="2">
        <v>44</v>
      </c>
      <c r="S1345" s="9">
        <v>1420</v>
      </c>
      <c r="T1345" s="9">
        <f t="shared" ref="T1345:T1356" si="83">R1345*S1345</f>
        <v>62480</v>
      </c>
      <c r="U1345" s="9">
        <f t="shared" si="79"/>
        <v>69977.600000000006</v>
      </c>
      <c r="V1345" s="2" t="s">
        <v>42</v>
      </c>
      <c r="W1345" s="2">
        <v>2014</v>
      </c>
      <c r="X1345" s="2"/>
    </row>
    <row r="1346" spans="1:24" ht="51" customHeight="1" outlineLevel="1" x14ac:dyDescent="0.25">
      <c r="A1346" s="2" t="s">
        <v>4009</v>
      </c>
      <c r="B1346" s="3" t="s">
        <v>27</v>
      </c>
      <c r="C1346" s="43" t="s">
        <v>3574</v>
      </c>
      <c r="D1346" s="43" t="s">
        <v>13198</v>
      </c>
      <c r="E1346" s="43" t="s">
        <v>3575</v>
      </c>
      <c r="F1346" s="43" t="s">
        <v>3575</v>
      </c>
      <c r="G1346" s="2" t="s">
        <v>29</v>
      </c>
      <c r="H1346" s="4">
        <v>0</v>
      </c>
      <c r="I1346" s="2">
        <v>710000000</v>
      </c>
      <c r="J1346" s="2" t="s">
        <v>11537</v>
      </c>
      <c r="K1346" s="44" t="s">
        <v>8530</v>
      </c>
      <c r="L1346" s="5" t="s">
        <v>1147</v>
      </c>
      <c r="M1346" s="2" t="s">
        <v>32</v>
      </c>
      <c r="N1346" s="2" t="s">
        <v>453</v>
      </c>
      <c r="O1346" s="15" t="s">
        <v>375</v>
      </c>
      <c r="P1346" s="2">
        <v>112</v>
      </c>
      <c r="Q1346" s="2" t="s">
        <v>751</v>
      </c>
      <c r="R1346" s="2">
        <v>300</v>
      </c>
      <c r="S1346" s="9">
        <v>333</v>
      </c>
      <c r="T1346" s="9">
        <v>0</v>
      </c>
      <c r="U1346" s="9">
        <f t="shared" si="79"/>
        <v>0</v>
      </c>
      <c r="V1346" s="2" t="s">
        <v>42</v>
      </c>
      <c r="W1346" s="2">
        <v>2014</v>
      </c>
      <c r="X1346" s="2" t="s">
        <v>10152</v>
      </c>
    </row>
    <row r="1347" spans="1:24" ht="51" customHeight="1" outlineLevel="1" x14ac:dyDescent="0.25">
      <c r="A1347" s="2" t="s">
        <v>4010</v>
      </c>
      <c r="B1347" s="3" t="s">
        <v>27</v>
      </c>
      <c r="C1347" s="43" t="s">
        <v>2243</v>
      </c>
      <c r="D1347" s="43" t="s">
        <v>3662</v>
      </c>
      <c r="E1347" s="43" t="s">
        <v>2462</v>
      </c>
      <c r="F1347" s="43" t="s">
        <v>2462</v>
      </c>
      <c r="G1347" s="2" t="s">
        <v>29</v>
      </c>
      <c r="H1347" s="4">
        <v>0</v>
      </c>
      <c r="I1347" s="2">
        <v>710000000</v>
      </c>
      <c r="J1347" s="2" t="s">
        <v>11537</v>
      </c>
      <c r="K1347" s="44" t="s">
        <v>8526</v>
      </c>
      <c r="L1347" s="5" t="s">
        <v>1147</v>
      </c>
      <c r="M1347" s="2" t="s">
        <v>32</v>
      </c>
      <c r="N1347" s="2" t="s">
        <v>453</v>
      </c>
      <c r="O1347" s="15" t="s">
        <v>375</v>
      </c>
      <c r="P1347" s="36" t="s">
        <v>857</v>
      </c>
      <c r="Q1347" s="2" t="s">
        <v>858</v>
      </c>
      <c r="R1347" s="2">
        <v>20</v>
      </c>
      <c r="S1347" s="9">
        <v>1200</v>
      </c>
      <c r="T1347" s="9">
        <f t="shared" si="83"/>
        <v>24000</v>
      </c>
      <c r="U1347" s="9">
        <f t="shared" si="79"/>
        <v>26880.000000000004</v>
      </c>
      <c r="V1347" s="2" t="s">
        <v>42</v>
      </c>
      <c r="W1347" s="2">
        <v>2014</v>
      </c>
      <c r="X1347" s="2"/>
    </row>
    <row r="1348" spans="1:24" ht="51" customHeight="1" outlineLevel="1" x14ac:dyDescent="0.25">
      <c r="A1348" s="2" t="s">
        <v>4011</v>
      </c>
      <c r="B1348" s="3" t="s">
        <v>27</v>
      </c>
      <c r="C1348" s="43" t="s">
        <v>3663</v>
      </c>
      <c r="D1348" s="10" t="s">
        <v>906</v>
      </c>
      <c r="E1348" s="10" t="s">
        <v>8313</v>
      </c>
      <c r="F1348" s="10"/>
      <c r="G1348" s="2" t="s">
        <v>29</v>
      </c>
      <c r="H1348" s="4">
        <v>0</v>
      </c>
      <c r="I1348" s="2">
        <v>710000000</v>
      </c>
      <c r="J1348" s="2" t="s">
        <v>11537</v>
      </c>
      <c r="K1348" s="44" t="s">
        <v>8526</v>
      </c>
      <c r="L1348" s="5" t="s">
        <v>1147</v>
      </c>
      <c r="M1348" s="2" t="s">
        <v>32</v>
      </c>
      <c r="N1348" s="2" t="s">
        <v>453</v>
      </c>
      <c r="O1348" s="15" t="s">
        <v>375</v>
      </c>
      <c r="P1348" s="36" t="s">
        <v>34</v>
      </c>
      <c r="Q1348" s="2" t="s">
        <v>35</v>
      </c>
      <c r="R1348" s="2">
        <v>8</v>
      </c>
      <c r="S1348" s="9">
        <v>1250</v>
      </c>
      <c r="T1348" s="9">
        <f t="shared" si="83"/>
        <v>10000</v>
      </c>
      <c r="U1348" s="9">
        <f t="shared" si="79"/>
        <v>11200.000000000002</v>
      </c>
      <c r="V1348" s="2" t="s">
        <v>42</v>
      </c>
      <c r="W1348" s="2">
        <v>2014</v>
      </c>
      <c r="X1348" s="2"/>
    </row>
    <row r="1349" spans="1:24" ht="25.5" customHeight="1" outlineLevel="1" x14ac:dyDescent="0.25">
      <c r="A1349" s="2" t="s">
        <v>4012</v>
      </c>
      <c r="B1349" s="3" t="s">
        <v>27</v>
      </c>
      <c r="C1349" s="43" t="s">
        <v>3667</v>
      </c>
      <c r="D1349" s="43" t="s">
        <v>3668</v>
      </c>
      <c r="E1349" s="43" t="s">
        <v>3669</v>
      </c>
      <c r="F1349" s="43" t="s">
        <v>3669</v>
      </c>
      <c r="G1349" s="2" t="s">
        <v>29</v>
      </c>
      <c r="H1349" s="4">
        <v>0</v>
      </c>
      <c r="I1349" s="2">
        <v>710000000</v>
      </c>
      <c r="J1349" s="2" t="s">
        <v>11537</v>
      </c>
      <c r="K1349" s="44" t="s">
        <v>8530</v>
      </c>
      <c r="L1349" s="5" t="s">
        <v>1147</v>
      </c>
      <c r="M1349" s="2" t="s">
        <v>32</v>
      </c>
      <c r="N1349" s="2" t="s">
        <v>453</v>
      </c>
      <c r="O1349" s="15" t="s">
        <v>375</v>
      </c>
      <c r="P1349" s="36">
        <v>796</v>
      </c>
      <c r="Q1349" s="2" t="s">
        <v>41</v>
      </c>
      <c r="R1349" s="2">
        <v>8</v>
      </c>
      <c r="S1349" s="9">
        <v>4000</v>
      </c>
      <c r="T1349" s="9">
        <f t="shared" si="83"/>
        <v>32000</v>
      </c>
      <c r="U1349" s="9">
        <f t="shared" si="79"/>
        <v>35840</v>
      </c>
      <c r="V1349" s="2" t="s">
        <v>42</v>
      </c>
      <c r="W1349" s="2">
        <v>2014</v>
      </c>
      <c r="X1349" s="2"/>
    </row>
    <row r="1350" spans="1:24" ht="102" customHeight="1" outlineLevel="1" x14ac:dyDescent="0.25">
      <c r="A1350" s="2" t="s">
        <v>4013</v>
      </c>
      <c r="B1350" s="3" t="s">
        <v>27</v>
      </c>
      <c r="C1350" s="43" t="s">
        <v>3632</v>
      </c>
      <c r="D1350" s="10" t="s">
        <v>748</v>
      </c>
      <c r="E1350" s="10" t="s">
        <v>749</v>
      </c>
      <c r="F1350" s="43" t="s">
        <v>749</v>
      </c>
      <c r="G1350" s="2" t="s">
        <v>29</v>
      </c>
      <c r="H1350" s="4">
        <v>0</v>
      </c>
      <c r="I1350" s="2">
        <v>710000000</v>
      </c>
      <c r="J1350" s="2" t="s">
        <v>11537</v>
      </c>
      <c r="K1350" s="44" t="s">
        <v>8526</v>
      </c>
      <c r="L1350" s="5" t="s">
        <v>1147</v>
      </c>
      <c r="M1350" s="2" t="s">
        <v>32</v>
      </c>
      <c r="N1350" s="2" t="s">
        <v>453</v>
      </c>
      <c r="O1350" s="15" t="s">
        <v>375</v>
      </c>
      <c r="P1350" s="36" t="s">
        <v>824</v>
      </c>
      <c r="Q1350" s="2" t="s">
        <v>1268</v>
      </c>
      <c r="R1350" s="2">
        <v>20</v>
      </c>
      <c r="S1350" s="9">
        <v>920</v>
      </c>
      <c r="T1350" s="9">
        <f t="shared" si="83"/>
        <v>18400</v>
      </c>
      <c r="U1350" s="9">
        <f t="shared" si="79"/>
        <v>20608.000000000004</v>
      </c>
      <c r="V1350" s="2" t="s">
        <v>42</v>
      </c>
      <c r="W1350" s="2">
        <v>2014</v>
      </c>
      <c r="X1350" s="2"/>
    </row>
    <row r="1351" spans="1:24" ht="25.5" customHeight="1" outlineLevel="1" x14ac:dyDescent="0.25">
      <c r="A1351" s="2" t="s">
        <v>4014</v>
      </c>
      <c r="B1351" s="3" t="s">
        <v>27</v>
      </c>
      <c r="C1351" s="96" t="s">
        <v>3670</v>
      </c>
      <c r="D1351" s="10" t="s">
        <v>937</v>
      </c>
      <c r="E1351" s="10" t="s">
        <v>3671</v>
      </c>
      <c r="F1351" s="97" t="s">
        <v>3671</v>
      </c>
      <c r="G1351" s="2" t="s">
        <v>29</v>
      </c>
      <c r="H1351" s="4">
        <v>0</v>
      </c>
      <c r="I1351" s="2">
        <v>710000000</v>
      </c>
      <c r="J1351" s="2" t="s">
        <v>11537</v>
      </c>
      <c r="K1351" s="44" t="s">
        <v>8534</v>
      </c>
      <c r="L1351" s="5" t="s">
        <v>1147</v>
      </c>
      <c r="M1351" s="2" t="s">
        <v>32</v>
      </c>
      <c r="N1351" s="2" t="s">
        <v>453</v>
      </c>
      <c r="O1351" s="15" t="s">
        <v>375</v>
      </c>
      <c r="P1351" s="36" t="s">
        <v>824</v>
      </c>
      <c r="Q1351" s="2" t="s">
        <v>1268</v>
      </c>
      <c r="R1351" s="2">
        <v>5</v>
      </c>
      <c r="S1351" s="9">
        <v>600</v>
      </c>
      <c r="T1351" s="9">
        <f t="shared" si="83"/>
        <v>3000</v>
      </c>
      <c r="U1351" s="9">
        <f t="shared" si="79"/>
        <v>3360.0000000000005</v>
      </c>
      <c r="V1351" s="2" t="s">
        <v>42</v>
      </c>
      <c r="W1351" s="2">
        <v>2014</v>
      </c>
      <c r="X1351" s="2"/>
    </row>
    <row r="1352" spans="1:24" ht="25.5" customHeight="1" outlineLevel="1" x14ac:dyDescent="0.25">
      <c r="A1352" s="2" t="s">
        <v>4015</v>
      </c>
      <c r="B1352" s="3" t="s">
        <v>27</v>
      </c>
      <c r="C1352" s="96" t="s">
        <v>3670</v>
      </c>
      <c r="D1352" s="10" t="s">
        <v>937</v>
      </c>
      <c r="E1352" s="10" t="s">
        <v>3671</v>
      </c>
      <c r="F1352" s="10" t="s">
        <v>3672</v>
      </c>
      <c r="G1352" s="2" t="s">
        <v>29</v>
      </c>
      <c r="H1352" s="4">
        <v>0</v>
      </c>
      <c r="I1352" s="2">
        <v>710000000</v>
      </c>
      <c r="J1352" s="2" t="s">
        <v>11537</v>
      </c>
      <c r="K1352" s="44" t="s">
        <v>8535</v>
      </c>
      <c r="L1352" s="5" t="s">
        <v>1147</v>
      </c>
      <c r="M1352" s="2" t="s">
        <v>32</v>
      </c>
      <c r="N1352" s="2" t="s">
        <v>453</v>
      </c>
      <c r="O1352" s="15" t="s">
        <v>375</v>
      </c>
      <c r="P1352" s="36" t="s">
        <v>824</v>
      </c>
      <c r="Q1352" s="2" t="s">
        <v>1268</v>
      </c>
      <c r="R1352" s="2">
        <v>5</v>
      </c>
      <c r="S1352" s="9">
        <v>600</v>
      </c>
      <c r="T1352" s="9">
        <f t="shared" si="83"/>
        <v>3000</v>
      </c>
      <c r="U1352" s="9">
        <f t="shared" si="79"/>
        <v>3360.0000000000005</v>
      </c>
      <c r="V1352" s="2" t="s">
        <v>42</v>
      </c>
      <c r="W1352" s="2">
        <v>2014</v>
      </c>
      <c r="X1352" s="2"/>
    </row>
    <row r="1353" spans="1:24" ht="25.5" customHeight="1" outlineLevel="1" x14ac:dyDescent="0.25">
      <c r="A1353" s="2" t="s">
        <v>4016</v>
      </c>
      <c r="B1353" s="3" t="s">
        <v>27</v>
      </c>
      <c r="C1353" s="96" t="s">
        <v>3673</v>
      </c>
      <c r="D1353" s="10" t="s">
        <v>937</v>
      </c>
      <c r="E1353" s="10" t="s">
        <v>3674</v>
      </c>
      <c r="F1353" s="10" t="s">
        <v>3674</v>
      </c>
      <c r="G1353" s="2" t="s">
        <v>29</v>
      </c>
      <c r="H1353" s="4">
        <v>0</v>
      </c>
      <c r="I1353" s="2">
        <v>710000000</v>
      </c>
      <c r="J1353" s="2" t="s">
        <v>11537</v>
      </c>
      <c r="K1353" s="44" t="s">
        <v>8527</v>
      </c>
      <c r="L1353" s="5" t="s">
        <v>1147</v>
      </c>
      <c r="M1353" s="2" t="s">
        <v>32</v>
      </c>
      <c r="N1353" s="2" t="s">
        <v>453</v>
      </c>
      <c r="O1353" s="15" t="s">
        <v>375</v>
      </c>
      <c r="P1353" s="36" t="s">
        <v>824</v>
      </c>
      <c r="Q1353" s="2" t="s">
        <v>1268</v>
      </c>
      <c r="R1353" s="2">
        <v>5</v>
      </c>
      <c r="S1353" s="9">
        <v>600</v>
      </c>
      <c r="T1353" s="9">
        <f t="shared" si="83"/>
        <v>3000</v>
      </c>
      <c r="U1353" s="9">
        <f t="shared" si="79"/>
        <v>3360.0000000000005</v>
      </c>
      <c r="V1353" s="2" t="s">
        <v>42</v>
      </c>
      <c r="W1353" s="2">
        <v>2014</v>
      </c>
      <c r="X1353" s="2"/>
    </row>
    <row r="1354" spans="1:24" ht="25.5" customHeight="1" outlineLevel="1" x14ac:dyDescent="0.25">
      <c r="A1354" s="2" t="s">
        <v>4017</v>
      </c>
      <c r="B1354" s="3" t="s">
        <v>27</v>
      </c>
      <c r="C1354" s="96" t="s">
        <v>3675</v>
      </c>
      <c r="D1354" s="10" t="s">
        <v>937</v>
      </c>
      <c r="E1354" s="10" t="s">
        <v>3676</v>
      </c>
      <c r="F1354" s="10" t="s">
        <v>3676</v>
      </c>
      <c r="G1354" s="2" t="s">
        <v>29</v>
      </c>
      <c r="H1354" s="4">
        <v>0</v>
      </c>
      <c r="I1354" s="2">
        <v>710000000</v>
      </c>
      <c r="J1354" s="2" t="s">
        <v>11537</v>
      </c>
      <c r="K1354" s="44" t="s">
        <v>451</v>
      </c>
      <c r="L1354" s="5" t="s">
        <v>1147</v>
      </c>
      <c r="M1354" s="2" t="s">
        <v>32</v>
      </c>
      <c r="N1354" s="2" t="s">
        <v>453</v>
      </c>
      <c r="O1354" s="15" t="s">
        <v>375</v>
      </c>
      <c r="P1354" s="36" t="s">
        <v>824</v>
      </c>
      <c r="Q1354" s="2" t="s">
        <v>1268</v>
      </c>
      <c r="R1354" s="2">
        <v>5</v>
      </c>
      <c r="S1354" s="9">
        <v>600</v>
      </c>
      <c r="T1354" s="9">
        <f t="shared" si="83"/>
        <v>3000</v>
      </c>
      <c r="U1354" s="9">
        <f t="shared" si="79"/>
        <v>3360.0000000000005</v>
      </c>
      <c r="V1354" s="2" t="s">
        <v>42</v>
      </c>
      <c r="W1354" s="2">
        <v>2014</v>
      </c>
      <c r="X1354" s="2"/>
    </row>
    <row r="1355" spans="1:24" ht="25.5" customHeight="1" outlineLevel="1" x14ac:dyDescent="0.25">
      <c r="A1355" s="2" t="s">
        <v>4018</v>
      </c>
      <c r="B1355" s="3" t="s">
        <v>27</v>
      </c>
      <c r="C1355" s="96" t="s">
        <v>3677</v>
      </c>
      <c r="D1355" s="10" t="s">
        <v>937</v>
      </c>
      <c r="E1355" s="10" t="s">
        <v>3678</v>
      </c>
      <c r="F1355" s="10" t="s">
        <v>3678</v>
      </c>
      <c r="G1355" s="2" t="s">
        <v>29</v>
      </c>
      <c r="H1355" s="4">
        <v>0</v>
      </c>
      <c r="I1355" s="2">
        <v>710000000</v>
      </c>
      <c r="J1355" s="2" t="s">
        <v>11537</v>
      </c>
      <c r="K1355" s="44" t="s">
        <v>451</v>
      </c>
      <c r="L1355" s="5" t="s">
        <v>1147</v>
      </c>
      <c r="M1355" s="2" t="s">
        <v>32</v>
      </c>
      <c r="N1355" s="2" t="s">
        <v>453</v>
      </c>
      <c r="O1355" s="15" t="s">
        <v>375</v>
      </c>
      <c r="P1355" s="36" t="s">
        <v>824</v>
      </c>
      <c r="Q1355" s="2" t="s">
        <v>1268</v>
      </c>
      <c r="R1355" s="2">
        <v>5</v>
      </c>
      <c r="S1355" s="9">
        <v>600</v>
      </c>
      <c r="T1355" s="9">
        <f t="shared" si="83"/>
        <v>3000</v>
      </c>
      <c r="U1355" s="9">
        <f t="shared" si="79"/>
        <v>3360.0000000000005</v>
      </c>
      <c r="V1355" s="2" t="s">
        <v>42</v>
      </c>
      <c r="W1355" s="2">
        <v>2014</v>
      </c>
      <c r="X1355" s="2"/>
    </row>
    <row r="1356" spans="1:24" ht="25.5" customHeight="1" outlineLevel="1" x14ac:dyDescent="0.25">
      <c r="A1356" s="2" t="s">
        <v>4019</v>
      </c>
      <c r="B1356" s="3" t="s">
        <v>27</v>
      </c>
      <c r="C1356" s="112" t="s">
        <v>2192</v>
      </c>
      <c r="D1356" s="112" t="s">
        <v>848</v>
      </c>
      <c r="E1356" s="105" t="s">
        <v>3679</v>
      </c>
      <c r="F1356" s="105" t="s">
        <v>3679</v>
      </c>
      <c r="G1356" s="2" t="s">
        <v>29</v>
      </c>
      <c r="H1356" s="4">
        <v>0</v>
      </c>
      <c r="I1356" s="2">
        <v>710000000</v>
      </c>
      <c r="J1356" s="2" t="s">
        <v>11537</v>
      </c>
      <c r="K1356" s="44" t="s">
        <v>8536</v>
      </c>
      <c r="L1356" s="5" t="s">
        <v>1147</v>
      </c>
      <c r="M1356" s="2" t="s">
        <v>32</v>
      </c>
      <c r="N1356" s="2" t="s">
        <v>453</v>
      </c>
      <c r="O1356" s="15" t="s">
        <v>375</v>
      </c>
      <c r="P1356" s="112" t="s">
        <v>40</v>
      </c>
      <c r="Q1356" s="112" t="s">
        <v>41</v>
      </c>
      <c r="R1356" s="2">
        <v>20</v>
      </c>
      <c r="S1356" s="9">
        <v>450</v>
      </c>
      <c r="T1356" s="9">
        <f t="shared" si="83"/>
        <v>9000</v>
      </c>
      <c r="U1356" s="9">
        <f t="shared" si="79"/>
        <v>10080.000000000002</v>
      </c>
      <c r="V1356" s="2" t="s">
        <v>42</v>
      </c>
      <c r="W1356" s="2">
        <v>2014</v>
      </c>
      <c r="X1356" s="2"/>
    </row>
    <row r="1357" spans="1:24" ht="38.25" customHeight="1" outlineLevel="1" x14ac:dyDescent="0.25">
      <c r="A1357" s="2" t="s">
        <v>4020</v>
      </c>
      <c r="B1357" s="3" t="s">
        <v>27</v>
      </c>
      <c r="C1357" s="43" t="s">
        <v>3680</v>
      </c>
      <c r="D1357" s="43" t="s">
        <v>878</v>
      </c>
      <c r="E1357" s="43" t="s">
        <v>3681</v>
      </c>
      <c r="F1357" s="43" t="s">
        <v>3681</v>
      </c>
      <c r="G1357" s="2" t="s">
        <v>29</v>
      </c>
      <c r="H1357" s="4">
        <v>0</v>
      </c>
      <c r="I1357" s="2">
        <v>710000000</v>
      </c>
      <c r="J1357" s="2" t="s">
        <v>11537</v>
      </c>
      <c r="K1357" s="44" t="s">
        <v>8536</v>
      </c>
      <c r="L1357" s="5" t="s">
        <v>1147</v>
      </c>
      <c r="M1357" s="2" t="s">
        <v>32</v>
      </c>
      <c r="N1357" s="2" t="s">
        <v>453</v>
      </c>
      <c r="O1357" s="15" t="s">
        <v>375</v>
      </c>
      <c r="P1357" s="36" t="s">
        <v>40</v>
      </c>
      <c r="Q1357" s="2" t="s">
        <v>41</v>
      </c>
      <c r="R1357" s="2">
        <v>50</v>
      </c>
      <c r="S1357" s="9">
        <v>280</v>
      </c>
      <c r="T1357" s="9">
        <v>0</v>
      </c>
      <c r="U1357" s="9">
        <f>T1357*1.12</f>
        <v>0</v>
      </c>
      <c r="V1357" s="2" t="s">
        <v>42</v>
      </c>
      <c r="W1357" s="2">
        <v>2014</v>
      </c>
      <c r="X1357" s="2"/>
    </row>
    <row r="1358" spans="1:24" s="290" customFormat="1" ht="51" customHeight="1" x14ac:dyDescent="0.25">
      <c r="A1358" s="291" t="s">
        <v>13927</v>
      </c>
      <c r="B1358" s="3" t="s">
        <v>27</v>
      </c>
      <c r="C1358" s="43" t="s">
        <v>3680</v>
      </c>
      <c r="D1358" s="43" t="s">
        <v>878</v>
      </c>
      <c r="E1358" s="43" t="s">
        <v>3681</v>
      </c>
      <c r="F1358" s="43" t="s">
        <v>3681</v>
      </c>
      <c r="G1358" s="291" t="s">
        <v>29</v>
      </c>
      <c r="H1358" s="296">
        <v>0</v>
      </c>
      <c r="I1358" s="291">
        <v>710000000</v>
      </c>
      <c r="J1358" s="291" t="s">
        <v>11537</v>
      </c>
      <c r="K1358" s="44" t="s">
        <v>13928</v>
      </c>
      <c r="L1358" s="293" t="s">
        <v>1147</v>
      </c>
      <c r="M1358" s="291" t="s">
        <v>32</v>
      </c>
      <c r="N1358" s="291" t="s">
        <v>453</v>
      </c>
      <c r="O1358" s="15">
        <v>0</v>
      </c>
      <c r="P1358" s="36" t="s">
        <v>40</v>
      </c>
      <c r="Q1358" s="291" t="s">
        <v>41</v>
      </c>
      <c r="R1358" s="291">
        <v>50</v>
      </c>
      <c r="S1358" s="294">
        <v>280</v>
      </c>
      <c r="T1358" s="294">
        <v>14000</v>
      </c>
      <c r="U1358" s="294">
        <f t="shared" ref="U1358" si="84">T1358*1.12</f>
        <v>15680.000000000002</v>
      </c>
      <c r="V1358" s="291" t="s">
        <v>42</v>
      </c>
      <c r="W1358" s="291">
        <v>2014</v>
      </c>
      <c r="X1358" s="291" t="s">
        <v>11284</v>
      </c>
    </row>
    <row r="1359" spans="1:24" ht="25.5" customHeight="1" outlineLevel="1" x14ac:dyDescent="0.25">
      <c r="A1359" s="2" t="s">
        <v>4021</v>
      </c>
      <c r="B1359" s="3" t="s">
        <v>27</v>
      </c>
      <c r="C1359" s="43" t="s">
        <v>3682</v>
      </c>
      <c r="D1359" s="43" t="s">
        <v>3683</v>
      </c>
      <c r="E1359" s="43" t="s">
        <v>3684</v>
      </c>
      <c r="F1359" s="43" t="s">
        <v>3684</v>
      </c>
      <c r="G1359" s="2" t="s">
        <v>29</v>
      </c>
      <c r="H1359" s="4">
        <v>0</v>
      </c>
      <c r="I1359" s="2">
        <v>710000000</v>
      </c>
      <c r="J1359" s="2" t="s">
        <v>11537</v>
      </c>
      <c r="K1359" s="44" t="s">
        <v>8526</v>
      </c>
      <c r="L1359" s="5" t="s">
        <v>1147</v>
      </c>
      <c r="M1359" s="2" t="s">
        <v>32</v>
      </c>
      <c r="N1359" s="2" t="s">
        <v>453</v>
      </c>
      <c r="O1359" s="15" t="s">
        <v>375</v>
      </c>
      <c r="P1359" s="36" t="s">
        <v>40</v>
      </c>
      <c r="Q1359" s="2" t="s">
        <v>41</v>
      </c>
      <c r="R1359" s="2">
        <v>40</v>
      </c>
      <c r="S1359" s="9">
        <v>445</v>
      </c>
      <c r="T1359" s="9">
        <v>0</v>
      </c>
      <c r="U1359" s="9">
        <f>T1359*1.12</f>
        <v>0</v>
      </c>
      <c r="V1359" s="2" t="s">
        <v>42</v>
      </c>
      <c r="W1359" s="2">
        <v>2014</v>
      </c>
      <c r="X1359" s="2"/>
    </row>
    <row r="1360" spans="1:24" s="290" customFormat="1" ht="57.75" customHeight="1" x14ac:dyDescent="0.25">
      <c r="A1360" s="291" t="s">
        <v>13929</v>
      </c>
      <c r="B1360" s="3" t="s">
        <v>27</v>
      </c>
      <c r="C1360" s="43" t="s">
        <v>3682</v>
      </c>
      <c r="D1360" s="43" t="s">
        <v>3683</v>
      </c>
      <c r="E1360" s="43" t="s">
        <v>3684</v>
      </c>
      <c r="F1360" s="43" t="s">
        <v>3684</v>
      </c>
      <c r="G1360" s="291" t="s">
        <v>29</v>
      </c>
      <c r="H1360" s="296">
        <v>0</v>
      </c>
      <c r="I1360" s="291">
        <v>710000000</v>
      </c>
      <c r="J1360" s="291" t="s">
        <v>11537</v>
      </c>
      <c r="K1360" s="44" t="s">
        <v>13928</v>
      </c>
      <c r="L1360" s="293" t="s">
        <v>1147</v>
      </c>
      <c r="M1360" s="291" t="s">
        <v>32</v>
      </c>
      <c r="N1360" s="291" t="s">
        <v>453</v>
      </c>
      <c r="O1360" s="15">
        <v>0</v>
      </c>
      <c r="P1360" s="36" t="s">
        <v>40</v>
      </c>
      <c r="Q1360" s="291" t="s">
        <v>41</v>
      </c>
      <c r="R1360" s="291">
        <v>40</v>
      </c>
      <c r="S1360" s="294">
        <v>445</v>
      </c>
      <c r="T1360" s="294">
        <v>17800</v>
      </c>
      <c r="U1360" s="294">
        <f t="shared" ref="U1360" si="85">T1360*1.12</f>
        <v>19936.000000000004</v>
      </c>
      <c r="V1360" s="291" t="s">
        <v>42</v>
      </c>
      <c r="W1360" s="291">
        <v>2014</v>
      </c>
      <c r="X1360" s="291" t="s">
        <v>11284</v>
      </c>
    </row>
    <row r="1361" spans="1:24" ht="25.5" customHeight="1" outlineLevel="1" x14ac:dyDescent="0.25">
      <c r="A1361" s="2" t="s">
        <v>4022</v>
      </c>
      <c r="B1361" s="3" t="s">
        <v>27</v>
      </c>
      <c r="C1361" s="43" t="s">
        <v>3685</v>
      </c>
      <c r="D1361" s="43" t="s">
        <v>878</v>
      </c>
      <c r="E1361" s="43" t="s">
        <v>3686</v>
      </c>
      <c r="F1361" s="43" t="s">
        <v>3686</v>
      </c>
      <c r="G1361" s="2" t="s">
        <v>29</v>
      </c>
      <c r="H1361" s="4">
        <v>0</v>
      </c>
      <c r="I1361" s="2">
        <v>710000000</v>
      </c>
      <c r="J1361" s="2" t="s">
        <v>11537</v>
      </c>
      <c r="K1361" s="2" t="s">
        <v>8537</v>
      </c>
      <c r="L1361" s="5" t="s">
        <v>1147</v>
      </c>
      <c r="M1361" s="2" t="s">
        <v>32</v>
      </c>
      <c r="N1361" s="2" t="s">
        <v>453</v>
      </c>
      <c r="O1361" s="15" t="s">
        <v>375</v>
      </c>
      <c r="P1361" s="36" t="s">
        <v>40</v>
      </c>
      <c r="Q1361" s="2" t="s">
        <v>41</v>
      </c>
      <c r="R1361" s="2">
        <v>20</v>
      </c>
      <c r="S1361" s="9">
        <v>3500</v>
      </c>
      <c r="T1361" s="9">
        <v>0</v>
      </c>
      <c r="U1361" s="9">
        <f>T1361*1.12</f>
        <v>0</v>
      </c>
      <c r="V1361" s="2" t="s">
        <v>42</v>
      </c>
      <c r="W1361" s="2">
        <v>2014</v>
      </c>
      <c r="X1361" s="2"/>
    </row>
    <row r="1362" spans="1:24" s="290" customFormat="1" ht="53.25" customHeight="1" x14ac:dyDescent="0.25">
      <c r="A1362" s="291" t="s">
        <v>13930</v>
      </c>
      <c r="B1362" s="3" t="s">
        <v>27</v>
      </c>
      <c r="C1362" s="43" t="s">
        <v>3685</v>
      </c>
      <c r="D1362" s="43" t="s">
        <v>878</v>
      </c>
      <c r="E1362" s="43" t="s">
        <v>3686</v>
      </c>
      <c r="F1362" s="43" t="s">
        <v>3686</v>
      </c>
      <c r="G1362" s="291" t="s">
        <v>29</v>
      </c>
      <c r="H1362" s="296">
        <v>0</v>
      </c>
      <c r="I1362" s="291">
        <v>710000000</v>
      </c>
      <c r="J1362" s="291" t="s">
        <v>11537</v>
      </c>
      <c r="K1362" s="44" t="s">
        <v>13928</v>
      </c>
      <c r="L1362" s="293" t="s">
        <v>1147</v>
      </c>
      <c r="M1362" s="291" t="s">
        <v>32</v>
      </c>
      <c r="N1362" s="291" t="s">
        <v>453</v>
      </c>
      <c r="O1362" s="15">
        <v>0</v>
      </c>
      <c r="P1362" s="36" t="s">
        <v>40</v>
      </c>
      <c r="Q1362" s="291" t="s">
        <v>41</v>
      </c>
      <c r="R1362" s="291">
        <v>20</v>
      </c>
      <c r="S1362" s="294">
        <f>T1362/R1362</f>
        <v>3400</v>
      </c>
      <c r="T1362" s="294">
        <v>68000</v>
      </c>
      <c r="U1362" s="294">
        <f t="shared" ref="U1362" si="86">T1362*1.12</f>
        <v>76160</v>
      </c>
      <c r="V1362" s="291" t="s">
        <v>42</v>
      </c>
      <c r="W1362" s="291">
        <v>2014</v>
      </c>
      <c r="X1362" s="291" t="s">
        <v>13931</v>
      </c>
    </row>
    <row r="1363" spans="1:24" ht="38.25" customHeight="1" outlineLevel="1" x14ac:dyDescent="0.25">
      <c r="A1363" s="2" t="s">
        <v>4023</v>
      </c>
      <c r="B1363" s="3" t="s">
        <v>27</v>
      </c>
      <c r="C1363" s="5" t="s">
        <v>3687</v>
      </c>
      <c r="D1363" s="93" t="s">
        <v>878</v>
      </c>
      <c r="E1363" s="5" t="s">
        <v>3688</v>
      </c>
      <c r="F1363" s="5" t="s">
        <v>3688</v>
      </c>
      <c r="G1363" s="2" t="s">
        <v>29</v>
      </c>
      <c r="H1363" s="4">
        <v>0</v>
      </c>
      <c r="I1363" s="2">
        <v>710000000</v>
      </c>
      <c r="J1363" s="2" t="s">
        <v>11537</v>
      </c>
      <c r="K1363" s="2" t="s">
        <v>8531</v>
      </c>
      <c r="L1363" s="5" t="s">
        <v>1147</v>
      </c>
      <c r="M1363" s="2" t="s">
        <v>32</v>
      </c>
      <c r="N1363" s="2" t="s">
        <v>453</v>
      </c>
      <c r="O1363" s="15" t="s">
        <v>375</v>
      </c>
      <c r="P1363" s="36" t="s">
        <v>40</v>
      </c>
      <c r="Q1363" s="2" t="s">
        <v>41</v>
      </c>
      <c r="R1363" s="2">
        <v>100</v>
      </c>
      <c r="S1363" s="9">
        <v>60</v>
      </c>
      <c r="T1363" s="9">
        <v>0</v>
      </c>
      <c r="U1363" s="9">
        <f>T1363*1.12</f>
        <v>0</v>
      </c>
      <c r="V1363" s="2" t="s">
        <v>42</v>
      </c>
      <c r="W1363" s="2">
        <v>2014</v>
      </c>
      <c r="X1363" s="2"/>
    </row>
    <row r="1364" spans="1:24" s="290" customFormat="1" ht="63.75" x14ac:dyDescent="0.25">
      <c r="A1364" s="291" t="s">
        <v>13932</v>
      </c>
      <c r="B1364" s="3" t="s">
        <v>27</v>
      </c>
      <c r="C1364" s="293" t="s">
        <v>3687</v>
      </c>
      <c r="D1364" s="93" t="s">
        <v>878</v>
      </c>
      <c r="E1364" s="293" t="s">
        <v>3688</v>
      </c>
      <c r="F1364" s="293" t="s">
        <v>3688</v>
      </c>
      <c r="G1364" s="291" t="s">
        <v>29</v>
      </c>
      <c r="H1364" s="296">
        <v>0</v>
      </c>
      <c r="I1364" s="291">
        <v>710000000</v>
      </c>
      <c r="J1364" s="291" t="s">
        <v>11537</v>
      </c>
      <c r="K1364" s="44" t="s">
        <v>13928</v>
      </c>
      <c r="L1364" s="293" t="s">
        <v>1147</v>
      </c>
      <c r="M1364" s="291" t="s">
        <v>32</v>
      </c>
      <c r="N1364" s="291" t="s">
        <v>453</v>
      </c>
      <c r="O1364" s="15">
        <v>0</v>
      </c>
      <c r="P1364" s="36" t="s">
        <v>40</v>
      </c>
      <c r="Q1364" s="291" t="s">
        <v>41</v>
      </c>
      <c r="R1364" s="291">
        <v>100</v>
      </c>
      <c r="S1364" s="294">
        <v>60</v>
      </c>
      <c r="T1364" s="294">
        <v>6000</v>
      </c>
      <c r="U1364" s="294">
        <f t="shared" ref="U1364" si="87">T1364*1.12</f>
        <v>6720.0000000000009</v>
      </c>
      <c r="V1364" s="291" t="s">
        <v>42</v>
      </c>
      <c r="W1364" s="291">
        <v>2014</v>
      </c>
      <c r="X1364" s="291" t="s">
        <v>11284</v>
      </c>
    </row>
    <row r="1365" spans="1:24" ht="25.5" customHeight="1" outlineLevel="1" x14ac:dyDescent="0.25">
      <c r="A1365" s="2" t="s">
        <v>4024</v>
      </c>
      <c r="B1365" s="3" t="s">
        <v>27</v>
      </c>
      <c r="C1365" s="43" t="s">
        <v>2387</v>
      </c>
      <c r="D1365" s="43" t="s">
        <v>3690</v>
      </c>
      <c r="E1365" s="43" t="s">
        <v>3691</v>
      </c>
      <c r="F1365" s="43" t="s">
        <v>3691</v>
      </c>
      <c r="G1365" s="2" t="s">
        <v>343</v>
      </c>
      <c r="H1365" s="4">
        <v>0</v>
      </c>
      <c r="I1365" s="2">
        <v>710000000</v>
      </c>
      <c r="J1365" s="2" t="s">
        <v>11537</v>
      </c>
      <c r="K1365" s="2" t="s">
        <v>3693</v>
      </c>
      <c r="L1365" s="5" t="s">
        <v>1147</v>
      </c>
      <c r="M1365" s="2" t="s">
        <v>32</v>
      </c>
      <c r="N1365" s="2" t="s">
        <v>453</v>
      </c>
      <c r="O1365" s="15" t="s">
        <v>67</v>
      </c>
      <c r="P1365" s="36" t="s">
        <v>40</v>
      </c>
      <c r="Q1365" s="2" t="s">
        <v>3658</v>
      </c>
      <c r="R1365" s="2">
        <v>1</v>
      </c>
      <c r="S1365" s="9"/>
      <c r="T1365" s="9">
        <v>180000</v>
      </c>
      <c r="U1365" s="9">
        <f t="shared" si="79"/>
        <v>201600.00000000003</v>
      </c>
      <c r="V1365" s="2" t="s">
        <v>42</v>
      </c>
      <c r="W1365" s="2">
        <v>2014</v>
      </c>
      <c r="X1365" s="2"/>
    </row>
    <row r="1366" spans="1:24" ht="25.5" customHeight="1" outlineLevel="1" x14ac:dyDescent="0.25">
      <c r="A1366" s="2" t="s">
        <v>4025</v>
      </c>
      <c r="B1366" s="3" t="s">
        <v>27</v>
      </c>
      <c r="C1366" s="43" t="s">
        <v>5644</v>
      </c>
      <c r="D1366" s="43" t="s">
        <v>7734</v>
      </c>
      <c r="E1366" s="43" t="s">
        <v>6064</v>
      </c>
      <c r="F1366" s="43" t="s">
        <v>5645</v>
      </c>
      <c r="G1366" s="2" t="s">
        <v>29</v>
      </c>
      <c r="H1366" s="4">
        <v>0</v>
      </c>
      <c r="I1366" s="2">
        <v>710000000</v>
      </c>
      <c r="J1366" s="2" t="s">
        <v>11537</v>
      </c>
      <c r="K1366" s="2" t="s">
        <v>1034</v>
      </c>
      <c r="L1366" s="2" t="s">
        <v>9488</v>
      </c>
      <c r="M1366" s="6"/>
      <c r="N1366" s="2" t="s">
        <v>9497</v>
      </c>
      <c r="O1366" s="15">
        <v>0</v>
      </c>
      <c r="P1366" s="36">
        <v>796</v>
      </c>
      <c r="Q1366" s="2" t="s">
        <v>3658</v>
      </c>
      <c r="R1366" s="2">
        <v>50</v>
      </c>
      <c r="S1366" s="9">
        <v>14</v>
      </c>
      <c r="T1366" s="9">
        <f t="shared" ref="T1366:T1379" si="88">R1366*S1366</f>
        <v>700</v>
      </c>
      <c r="U1366" s="9">
        <f t="shared" si="79"/>
        <v>784.00000000000011</v>
      </c>
      <c r="V1366" s="2" t="s">
        <v>42</v>
      </c>
      <c r="W1366" s="2">
        <v>2014</v>
      </c>
      <c r="X1366" s="2"/>
    </row>
    <row r="1367" spans="1:24" ht="25.5" customHeight="1" outlineLevel="1" x14ac:dyDescent="0.25">
      <c r="A1367" s="2" t="s">
        <v>4026</v>
      </c>
      <c r="B1367" s="3" t="s">
        <v>27</v>
      </c>
      <c r="C1367" s="5" t="s">
        <v>609</v>
      </c>
      <c r="D1367" s="10" t="s">
        <v>610</v>
      </c>
      <c r="E1367" s="10" t="s">
        <v>611</v>
      </c>
      <c r="F1367" s="43" t="s">
        <v>9495</v>
      </c>
      <c r="G1367" s="2" t="s">
        <v>29</v>
      </c>
      <c r="H1367" s="4">
        <v>0</v>
      </c>
      <c r="I1367" s="2">
        <v>710000000</v>
      </c>
      <c r="J1367" s="2" t="s">
        <v>11537</v>
      </c>
      <c r="K1367" s="2" t="s">
        <v>1034</v>
      </c>
      <c r="L1367" s="2" t="s">
        <v>9488</v>
      </c>
      <c r="M1367" s="6"/>
      <c r="N1367" s="2" t="s">
        <v>9497</v>
      </c>
      <c r="O1367" s="15">
        <v>0</v>
      </c>
      <c r="P1367" s="36">
        <v>796</v>
      </c>
      <c r="Q1367" s="2" t="s">
        <v>3658</v>
      </c>
      <c r="R1367" s="2">
        <v>10</v>
      </c>
      <c r="S1367" s="9">
        <v>197</v>
      </c>
      <c r="T1367" s="9">
        <f t="shared" si="88"/>
        <v>1970</v>
      </c>
      <c r="U1367" s="9">
        <f t="shared" si="79"/>
        <v>2206.4</v>
      </c>
      <c r="V1367" s="2" t="s">
        <v>42</v>
      </c>
      <c r="W1367" s="2">
        <v>2014</v>
      </c>
      <c r="X1367" s="2"/>
    </row>
    <row r="1368" spans="1:24" ht="25.5" customHeight="1" outlineLevel="1" x14ac:dyDescent="0.25">
      <c r="A1368" s="2" t="s">
        <v>4027</v>
      </c>
      <c r="B1368" s="3" t="s">
        <v>27</v>
      </c>
      <c r="C1368" s="43" t="s">
        <v>5660</v>
      </c>
      <c r="D1368" s="43" t="s">
        <v>5650</v>
      </c>
      <c r="E1368" s="43" t="s">
        <v>5661</v>
      </c>
      <c r="F1368" s="43" t="s">
        <v>5661</v>
      </c>
      <c r="G1368" s="2" t="s">
        <v>29</v>
      </c>
      <c r="H1368" s="4">
        <v>0</v>
      </c>
      <c r="I1368" s="2">
        <v>710000000</v>
      </c>
      <c r="J1368" s="2" t="s">
        <v>11537</v>
      </c>
      <c r="K1368" s="2" t="s">
        <v>1034</v>
      </c>
      <c r="L1368" s="2" t="s">
        <v>9488</v>
      </c>
      <c r="M1368" s="6"/>
      <c r="N1368" s="2" t="s">
        <v>9497</v>
      </c>
      <c r="O1368" s="15">
        <v>0</v>
      </c>
      <c r="P1368" s="36">
        <v>796</v>
      </c>
      <c r="Q1368" s="2" t="s">
        <v>3658</v>
      </c>
      <c r="R1368" s="2">
        <v>21</v>
      </c>
      <c r="S1368" s="9">
        <v>350</v>
      </c>
      <c r="T1368" s="9">
        <f t="shared" si="88"/>
        <v>7350</v>
      </c>
      <c r="U1368" s="9">
        <f t="shared" si="79"/>
        <v>8232</v>
      </c>
      <c r="V1368" s="2" t="s">
        <v>42</v>
      </c>
      <c r="W1368" s="2">
        <v>2014</v>
      </c>
      <c r="X1368" s="2"/>
    </row>
    <row r="1369" spans="1:24" ht="25.5" customHeight="1" outlineLevel="1" x14ac:dyDescent="0.25">
      <c r="A1369" s="2" t="s">
        <v>4028</v>
      </c>
      <c r="B1369" s="3" t="s">
        <v>27</v>
      </c>
      <c r="C1369" s="43" t="s">
        <v>5663</v>
      </c>
      <c r="D1369" s="43" t="s">
        <v>5664</v>
      </c>
      <c r="E1369" s="43" t="s">
        <v>13197</v>
      </c>
      <c r="F1369" s="43" t="s">
        <v>6158</v>
      </c>
      <c r="G1369" s="2" t="s">
        <v>29</v>
      </c>
      <c r="H1369" s="4">
        <v>0</v>
      </c>
      <c r="I1369" s="2">
        <v>710000000</v>
      </c>
      <c r="J1369" s="2" t="s">
        <v>11537</v>
      </c>
      <c r="K1369" s="2" t="s">
        <v>1034</v>
      </c>
      <c r="L1369" s="2" t="s">
        <v>9488</v>
      </c>
      <c r="M1369" s="6"/>
      <c r="N1369" s="2" t="s">
        <v>9497</v>
      </c>
      <c r="O1369" s="15">
        <v>0</v>
      </c>
      <c r="P1369" s="36">
        <v>796</v>
      </c>
      <c r="Q1369" s="2" t="s">
        <v>3658</v>
      </c>
      <c r="R1369" s="2">
        <v>3</v>
      </c>
      <c r="S1369" s="9">
        <v>1500</v>
      </c>
      <c r="T1369" s="9">
        <f t="shared" si="88"/>
        <v>4500</v>
      </c>
      <c r="U1369" s="9">
        <f t="shared" si="79"/>
        <v>5040.0000000000009</v>
      </c>
      <c r="V1369" s="2" t="s">
        <v>42</v>
      </c>
      <c r="W1369" s="2">
        <v>2014</v>
      </c>
      <c r="X1369" s="2"/>
    </row>
    <row r="1370" spans="1:24" ht="25.5" customHeight="1" outlineLevel="1" x14ac:dyDescent="0.25">
      <c r="A1370" s="2" t="s">
        <v>4029</v>
      </c>
      <c r="B1370" s="3" t="s">
        <v>27</v>
      </c>
      <c r="C1370" s="43" t="s">
        <v>623</v>
      </c>
      <c r="D1370" s="43" t="s">
        <v>624</v>
      </c>
      <c r="E1370" s="43" t="s">
        <v>625</v>
      </c>
      <c r="F1370" s="43" t="s">
        <v>625</v>
      </c>
      <c r="G1370" s="2" t="s">
        <v>29</v>
      </c>
      <c r="H1370" s="4">
        <v>0</v>
      </c>
      <c r="I1370" s="2">
        <v>710000000</v>
      </c>
      <c r="J1370" s="2" t="s">
        <v>11537</v>
      </c>
      <c r="K1370" s="2" t="s">
        <v>1034</v>
      </c>
      <c r="L1370" s="2" t="s">
        <v>9488</v>
      </c>
      <c r="M1370" s="6"/>
      <c r="N1370" s="2" t="s">
        <v>9497</v>
      </c>
      <c r="O1370" s="15">
        <v>0</v>
      </c>
      <c r="P1370" s="36">
        <v>796</v>
      </c>
      <c r="Q1370" s="2" t="s">
        <v>3658</v>
      </c>
      <c r="R1370" s="2">
        <v>25</v>
      </c>
      <c r="S1370" s="9">
        <v>170</v>
      </c>
      <c r="T1370" s="9">
        <f t="shared" si="88"/>
        <v>4250</v>
      </c>
      <c r="U1370" s="9">
        <f t="shared" si="79"/>
        <v>4760</v>
      </c>
      <c r="V1370" s="2" t="s">
        <v>42</v>
      </c>
      <c r="W1370" s="2">
        <v>2014</v>
      </c>
      <c r="X1370" s="2"/>
    </row>
    <row r="1371" spans="1:24" ht="25.5" customHeight="1" outlineLevel="1" x14ac:dyDescent="0.25">
      <c r="A1371" s="2" t="s">
        <v>4030</v>
      </c>
      <c r="B1371" s="3" t="s">
        <v>27</v>
      </c>
      <c r="C1371" s="43" t="s">
        <v>5671</v>
      </c>
      <c r="D1371" s="43" t="s">
        <v>5657</v>
      </c>
      <c r="E1371" s="43" t="s">
        <v>5672</v>
      </c>
      <c r="F1371" s="43" t="s">
        <v>5672</v>
      </c>
      <c r="G1371" s="2" t="s">
        <v>29</v>
      </c>
      <c r="H1371" s="4">
        <v>0</v>
      </c>
      <c r="I1371" s="2">
        <v>710000000</v>
      </c>
      <c r="J1371" s="2" t="s">
        <v>11537</v>
      </c>
      <c r="K1371" s="2" t="s">
        <v>1034</v>
      </c>
      <c r="L1371" s="2" t="s">
        <v>9488</v>
      </c>
      <c r="M1371" s="6"/>
      <c r="N1371" s="2" t="s">
        <v>9497</v>
      </c>
      <c r="O1371" s="15">
        <v>0</v>
      </c>
      <c r="P1371" s="36">
        <v>796</v>
      </c>
      <c r="Q1371" s="2" t="s">
        <v>3658</v>
      </c>
      <c r="R1371" s="2">
        <v>25</v>
      </c>
      <c r="S1371" s="9">
        <v>242</v>
      </c>
      <c r="T1371" s="9">
        <f t="shared" si="88"/>
        <v>6050</v>
      </c>
      <c r="U1371" s="9">
        <f t="shared" si="79"/>
        <v>6776.0000000000009</v>
      </c>
      <c r="V1371" s="2" t="s">
        <v>42</v>
      </c>
      <c r="W1371" s="2">
        <v>2014</v>
      </c>
      <c r="X1371" s="2"/>
    </row>
    <row r="1372" spans="1:24" ht="25.5" customHeight="1" outlineLevel="1" x14ac:dyDescent="0.25">
      <c r="A1372" s="2" t="s">
        <v>4031</v>
      </c>
      <c r="B1372" s="3" t="s">
        <v>27</v>
      </c>
      <c r="C1372" s="43" t="s">
        <v>9489</v>
      </c>
      <c r="D1372" s="43" t="s">
        <v>88</v>
      </c>
      <c r="E1372" s="43" t="s">
        <v>5686</v>
      </c>
      <c r="F1372" s="43" t="s">
        <v>5686</v>
      </c>
      <c r="G1372" s="2" t="s">
        <v>29</v>
      </c>
      <c r="H1372" s="4">
        <v>0</v>
      </c>
      <c r="I1372" s="2">
        <v>710000000</v>
      </c>
      <c r="J1372" s="2" t="s">
        <v>11537</v>
      </c>
      <c r="K1372" s="2" t="s">
        <v>1034</v>
      </c>
      <c r="L1372" s="2" t="s">
        <v>9488</v>
      </c>
      <c r="M1372" s="6"/>
      <c r="N1372" s="2" t="s">
        <v>9497</v>
      </c>
      <c r="O1372" s="15">
        <v>0</v>
      </c>
      <c r="P1372" s="36">
        <v>796</v>
      </c>
      <c r="Q1372" s="2" t="s">
        <v>3658</v>
      </c>
      <c r="R1372" s="2">
        <v>60</v>
      </c>
      <c r="S1372" s="9">
        <v>180</v>
      </c>
      <c r="T1372" s="9">
        <f t="shared" si="88"/>
        <v>10800</v>
      </c>
      <c r="U1372" s="9">
        <f t="shared" si="79"/>
        <v>12096.000000000002</v>
      </c>
      <c r="V1372" s="2" t="s">
        <v>42</v>
      </c>
      <c r="W1372" s="2">
        <v>2014</v>
      </c>
      <c r="X1372" s="2"/>
    </row>
    <row r="1373" spans="1:24" ht="25.5" customHeight="1" outlineLevel="1" x14ac:dyDescent="0.25">
      <c r="A1373" s="2" t="s">
        <v>4032</v>
      </c>
      <c r="B1373" s="3" t="s">
        <v>27</v>
      </c>
      <c r="C1373" s="43" t="s">
        <v>5668</v>
      </c>
      <c r="D1373" s="43" t="s">
        <v>490</v>
      </c>
      <c r="E1373" s="43" t="s">
        <v>5669</v>
      </c>
      <c r="F1373" s="43" t="s">
        <v>5669</v>
      </c>
      <c r="G1373" s="2" t="s">
        <v>29</v>
      </c>
      <c r="H1373" s="4">
        <v>0</v>
      </c>
      <c r="I1373" s="2">
        <v>710000000</v>
      </c>
      <c r="J1373" s="2" t="s">
        <v>11537</v>
      </c>
      <c r="K1373" s="2" t="s">
        <v>1034</v>
      </c>
      <c r="L1373" s="2" t="s">
        <v>9488</v>
      </c>
      <c r="M1373" s="6"/>
      <c r="N1373" s="2" t="s">
        <v>9497</v>
      </c>
      <c r="O1373" s="15">
        <v>0</v>
      </c>
      <c r="P1373" s="36">
        <v>796</v>
      </c>
      <c r="Q1373" s="2" t="s">
        <v>3658</v>
      </c>
      <c r="R1373" s="2">
        <v>185</v>
      </c>
      <c r="S1373" s="9">
        <v>600</v>
      </c>
      <c r="T1373" s="9">
        <f t="shared" si="88"/>
        <v>111000</v>
      </c>
      <c r="U1373" s="9">
        <f t="shared" si="79"/>
        <v>124320.00000000001</v>
      </c>
      <c r="V1373" s="2" t="s">
        <v>42</v>
      </c>
      <c r="W1373" s="2">
        <v>2014</v>
      </c>
      <c r="X1373" s="2"/>
    </row>
    <row r="1374" spans="1:24" ht="25.5" customHeight="1" outlineLevel="1" x14ac:dyDescent="0.25">
      <c r="A1374" s="2" t="s">
        <v>4033</v>
      </c>
      <c r="B1374" s="3" t="s">
        <v>27</v>
      </c>
      <c r="C1374" s="43" t="s">
        <v>507</v>
      </c>
      <c r="D1374" s="43" t="s">
        <v>508</v>
      </c>
      <c r="E1374" s="43" t="s">
        <v>509</v>
      </c>
      <c r="F1374" s="43" t="s">
        <v>509</v>
      </c>
      <c r="G1374" s="2" t="s">
        <v>29</v>
      </c>
      <c r="H1374" s="4">
        <v>0</v>
      </c>
      <c r="I1374" s="2">
        <v>710000000</v>
      </c>
      <c r="J1374" s="2" t="s">
        <v>11537</v>
      </c>
      <c r="K1374" s="2" t="s">
        <v>1034</v>
      </c>
      <c r="L1374" s="2" t="s">
        <v>9488</v>
      </c>
      <c r="M1374" s="6"/>
      <c r="N1374" s="2" t="s">
        <v>9497</v>
      </c>
      <c r="O1374" s="15">
        <v>0</v>
      </c>
      <c r="P1374" s="36">
        <v>796</v>
      </c>
      <c r="Q1374" s="2" t="s">
        <v>3658</v>
      </c>
      <c r="R1374" s="2">
        <v>10</v>
      </c>
      <c r="S1374" s="9">
        <v>550</v>
      </c>
      <c r="T1374" s="9">
        <f t="shared" si="88"/>
        <v>5500</v>
      </c>
      <c r="U1374" s="9">
        <f t="shared" si="79"/>
        <v>6160.0000000000009</v>
      </c>
      <c r="V1374" s="2" t="s">
        <v>42</v>
      </c>
      <c r="W1374" s="2">
        <v>2014</v>
      </c>
      <c r="X1374" s="2"/>
    </row>
    <row r="1375" spans="1:24" ht="25.5" customHeight="1" outlineLevel="1" x14ac:dyDescent="0.25">
      <c r="A1375" s="2" t="s">
        <v>4034</v>
      </c>
      <c r="B1375" s="3" t="s">
        <v>27</v>
      </c>
      <c r="C1375" s="43" t="s">
        <v>9490</v>
      </c>
      <c r="D1375" s="43" t="s">
        <v>665</v>
      </c>
      <c r="E1375" s="43" t="s">
        <v>9491</v>
      </c>
      <c r="F1375" s="43" t="s">
        <v>9491</v>
      </c>
      <c r="G1375" s="2" t="s">
        <v>29</v>
      </c>
      <c r="H1375" s="4">
        <v>0</v>
      </c>
      <c r="I1375" s="2">
        <v>710000000</v>
      </c>
      <c r="J1375" s="2" t="s">
        <v>11537</v>
      </c>
      <c r="K1375" s="2" t="s">
        <v>1034</v>
      </c>
      <c r="L1375" s="2" t="s">
        <v>9488</v>
      </c>
      <c r="M1375" s="6"/>
      <c r="N1375" s="2" t="s">
        <v>9497</v>
      </c>
      <c r="O1375" s="15">
        <v>0</v>
      </c>
      <c r="P1375" s="36">
        <v>796</v>
      </c>
      <c r="Q1375" s="2" t="s">
        <v>3658</v>
      </c>
      <c r="R1375" s="2">
        <v>20</v>
      </c>
      <c r="S1375" s="9">
        <v>180</v>
      </c>
      <c r="T1375" s="9">
        <f t="shared" si="88"/>
        <v>3600</v>
      </c>
      <c r="U1375" s="9">
        <f t="shared" si="79"/>
        <v>4032.0000000000005</v>
      </c>
      <c r="V1375" s="2" t="s">
        <v>42</v>
      </c>
      <c r="W1375" s="2">
        <v>2014</v>
      </c>
      <c r="X1375" s="2"/>
    </row>
    <row r="1376" spans="1:24" ht="25.5" customHeight="1" outlineLevel="1" x14ac:dyDescent="0.25">
      <c r="A1376" s="2" t="s">
        <v>4035</v>
      </c>
      <c r="B1376" s="3" t="s">
        <v>27</v>
      </c>
      <c r="C1376" s="43" t="s">
        <v>594</v>
      </c>
      <c r="D1376" s="43" t="s">
        <v>83</v>
      </c>
      <c r="E1376" s="43" t="s">
        <v>595</v>
      </c>
      <c r="F1376" s="43" t="s">
        <v>595</v>
      </c>
      <c r="G1376" s="2" t="s">
        <v>29</v>
      </c>
      <c r="H1376" s="4">
        <v>0</v>
      </c>
      <c r="I1376" s="2">
        <v>710000000</v>
      </c>
      <c r="J1376" s="2" t="s">
        <v>11537</v>
      </c>
      <c r="K1376" s="2" t="s">
        <v>1034</v>
      </c>
      <c r="L1376" s="2" t="s">
        <v>9488</v>
      </c>
      <c r="M1376" s="6"/>
      <c r="N1376" s="2" t="s">
        <v>9497</v>
      </c>
      <c r="O1376" s="15">
        <v>0</v>
      </c>
      <c r="P1376" s="36">
        <v>796</v>
      </c>
      <c r="Q1376" s="2" t="s">
        <v>3658</v>
      </c>
      <c r="R1376" s="2">
        <v>302</v>
      </c>
      <c r="S1376" s="9">
        <v>50</v>
      </c>
      <c r="T1376" s="9">
        <f t="shared" si="88"/>
        <v>15100</v>
      </c>
      <c r="U1376" s="9">
        <f t="shared" si="79"/>
        <v>16912</v>
      </c>
      <c r="V1376" s="2" t="s">
        <v>42</v>
      </c>
      <c r="W1376" s="2">
        <v>2014</v>
      </c>
      <c r="X1376" s="2"/>
    </row>
    <row r="1377" spans="1:24" ht="25.5" customHeight="1" outlineLevel="1" x14ac:dyDescent="0.25">
      <c r="A1377" s="2" t="s">
        <v>4036</v>
      </c>
      <c r="B1377" s="3" t="s">
        <v>27</v>
      </c>
      <c r="C1377" s="43" t="s">
        <v>604</v>
      </c>
      <c r="D1377" s="43" t="s">
        <v>6365</v>
      </c>
      <c r="E1377" s="43" t="s">
        <v>606</v>
      </c>
      <c r="F1377" s="43" t="s">
        <v>606</v>
      </c>
      <c r="G1377" s="2" t="s">
        <v>29</v>
      </c>
      <c r="H1377" s="4">
        <v>0</v>
      </c>
      <c r="I1377" s="2">
        <v>710000000</v>
      </c>
      <c r="J1377" s="2" t="s">
        <v>11537</v>
      </c>
      <c r="K1377" s="2" t="s">
        <v>1034</v>
      </c>
      <c r="L1377" s="2" t="s">
        <v>9488</v>
      </c>
      <c r="M1377" s="6"/>
      <c r="N1377" s="2" t="s">
        <v>9497</v>
      </c>
      <c r="O1377" s="15">
        <v>0</v>
      </c>
      <c r="P1377" s="36">
        <v>796</v>
      </c>
      <c r="Q1377" s="2" t="s">
        <v>3658</v>
      </c>
      <c r="R1377" s="2">
        <v>150</v>
      </c>
      <c r="S1377" s="9">
        <v>30</v>
      </c>
      <c r="T1377" s="9">
        <f t="shared" si="88"/>
        <v>4500</v>
      </c>
      <c r="U1377" s="9">
        <f t="shared" si="79"/>
        <v>5040.0000000000009</v>
      </c>
      <c r="V1377" s="2" t="s">
        <v>42</v>
      </c>
      <c r="W1377" s="2">
        <v>2014</v>
      </c>
      <c r="X1377" s="2"/>
    </row>
    <row r="1378" spans="1:24" ht="25.5" customHeight="1" outlineLevel="1" x14ac:dyDescent="0.25">
      <c r="A1378" s="2" t="s">
        <v>4037</v>
      </c>
      <c r="B1378" s="3" t="s">
        <v>27</v>
      </c>
      <c r="C1378" s="43" t="s">
        <v>9492</v>
      </c>
      <c r="D1378" s="43" t="s">
        <v>614</v>
      </c>
      <c r="E1378" s="43" t="s">
        <v>9493</v>
      </c>
      <c r="F1378" s="43" t="s">
        <v>9493</v>
      </c>
      <c r="G1378" s="2" t="s">
        <v>29</v>
      </c>
      <c r="H1378" s="4">
        <v>0</v>
      </c>
      <c r="I1378" s="2">
        <v>710000000</v>
      </c>
      <c r="J1378" s="2" t="s">
        <v>11537</v>
      </c>
      <c r="K1378" s="2" t="s">
        <v>1034</v>
      </c>
      <c r="L1378" s="2" t="s">
        <v>9488</v>
      </c>
      <c r="M1378" s="6"/>
      <c r="N1378" s="2" t="s">
        <v>9497</v>
      </c>
      <c r="O1378" s="15">
        <v>0</v>
      </c>
      <c r="P1378" s="36">
        <v>796</v>
      </c>
      <c r="Q1378" s="2" t="s">
        <v>9494</v>
      </c>
      <c r="R1378" s="2">
        <v>100</v>
      </c>
      <c r="S1378" s="9">
        <v>30</v>
      </c>
      <c r="T1378" s="9">
        <f t="shared" si="88"/>
        <v>3000</v>
      </c>
      <c r="U1378" s="9">
        <f t="shared" si="79"/>
        <v>3360.0000000000005</v>
      </c>
      <c r="V1378" s="2" t="s">
        <v>42</v>
      </c>
      <c r="W1378" s="2">
        <v>2014</v>
      </c>
      <c r="X1378" s="2"/>
    </row>
    <row r="1379" spans="1:24" ht="25.5" customHeight="1" outlineLevel="1" x14ac:dyDescent="0.25">
      <c r="A1379" s="2" t="s">
        <v>4038</v>
      </c>
      <c r="B1379" s="3" t="s">
        <v>27</v>
      </c>
      <c r="C1379" s="43" t="s">
        <v>543</v>
      </c>
      <c r="D1379" s="43" t="s">
        <v>544</v>
      </c>
      <c r="E1379" s="43" t="s">
        <v>545</v>
      </c>
      <c r="F1379" s="43" t="s">
        <v>545</v>
      </c>
      <c r="G1379" s="2" t="s">
        <v>29</v>
      </c>
      <c r="H1379" s="4">
        <v>0</v>
      </c>
      <c r="I1379" s="2">
        <v>710000000</v>
      </c>
      <c r="J1379" s="2" t="s">
        <v>11537</v>
      </c>
      <c r="K1379" s="2" t="s">
        <v>1034</v>
      </c>
      <c r="L1379" s="2" t="s">
        <v>9488</v>
      </c>
      <c r="M1379" s="6"/>
      <c r="N1379" s="2" t="s">
        <v>9497</v>
      </c>
      <c r="O1379" s="15">
        <v>0</v>
      </c>
      <c r="P1379" s="36">
        <v>796</v>
      </c>
      <c r="Q1379" s="2" t="s">
        <v>3658</v>
      </c>
      <c r="R1379" s="2">
        <v>10</v>
      </c>
      <c r="S1379" s="9">
        <v>70</v>
      </c>
      <c r="T1379" s="9">
        <f t="shared" si="88"/>
        <v>700</v>
      </c>
      <c r="U1379" s="9">
        <f t="shared" si="79"/>
        <v>784.00000000000011</v>
      </c>
      <c r="V1379" s="2" t="s">
        <v>42</v>
      </c>
      <c r="W1379" s="2">
        <v>2014</v>
      </c>
      <c r="X1379" s="2"/>
    </row>
    <row r="1380" spans="1:24" ht="25.5" customHeight="1" outlineLevel="1" x14ac:dyDescent="0.25">
      <c r="A1380" s="2" t="s">
        <v>4039</v>
      </c>
      <c r="B1380" s="3" t="s">
        <v>27</v>
      </c>
      <c r="C1380" s="43" t="s">
        <v>486</v>
      </c>
      <c r="D1380" s="43" t="s">
        <v>487</v>
      </c>
      <c r="E1380" s="43" t="s">
        <v>488</v>
      </c>
      <c r="F1380" s="43" t="s">
        <v>9496</v>
      </c>
      <c r="G1380" s="2" t="s">
        <v>29</v>
      </c>
      <c r="H1380" s="4">
        <v>0</v>
      </c>
      <c r="I1380" s="2">
        <v>710000000</v>
      </c>
      <c r="J1380" s="2" t="s">
        <v>11537</v>
      </c>
      <c r="K1380" s="2" t="s">
        <v>1034</v>
      </c>
      <c r="L1380" s="2" t="s">
        <v>9488</v>
      </c>
      <c r="M1380" s="6"/>
      <c r="N1380" s="2" t="s">
        <v>9497</v>
      </c>
      <c r="O1380" s="15">
        <v>0</v>
      </c>
      <c r="P1380" s="36">
        <v>796</v>
      </c>
      <c r="Q1380" s="2" t="s">
        <v>3658</v>
      </c>
      <c r="R1380" s="2">
        <v>20</v>
      </c>
      <c r="S1380" s="9">
        <v>50</v>
      </c>
      <c r="T1380" s="9">
        <f>R1380*S1380</f>
        <v>1000</v>
      </c>
      <c r="U1380" s="9">
        <f>T1380*1.12</f>
        <v>1120</v>
      </c>
      <c r="V1380" s="2" t="s">
        <v>42</v>
      </c>
      <c r="W1380" s="2">
        <v>2014</v>
      </c>
      <c r="X1380" s="2"/>
    </row>
    <row r="1381" spans="1:24" ht="25.5" customHeight="1" outlineLevel="1" x14ac:dyDescent="0.25">
      <c r="A1381" s="2" t="s">
        <v>4040</v>
      </c>
      <c r="B1381" s="3" t="s">
        <v>27</v>
      </c>
      <c r="C1381" s="43" t="s">
        <v>3696</v>
      </c>
      <c r="D1381" s="43" t="s">
        <v>3081</v>
      </c>
      <c r="E1381" s="43" t="s">
        <v>3697</v>
      </c>
      <c r="F1381" s="43" t="s">
        <v>3697</v>
      </c>
      <c r="G1381" s="2" t="s">
        <v>29</v>
      </c>
      <c r="H1381" s="4">
        <v>0</v>
      </c>
      <c r="I1381" s="2">
        <v>710000000</v>
      </c>
      <c r="J1381" s="2" t="s">
        <v>11537</v>
      </c>
      <c r="K1381" s="2" t="s">
        <v>1034</v>
      </c>
      <c r="L1381" s="2" t="s">
        <v>9488</v>
      </c>
      <c r="M1381" s="6"/>
      <c r="N1381" s="2" t="s">
        <v>9497</v>
      </c>
      <c r="O1381" s="15" t="s">
        <v>67</v>
      </c>
      <c r="P1381" s="36" t="s">
        <v>40</v>
      </c>
      <c r="Q1381" s="2" t="s">
        <v>9108</v>
      </c>
      <c r="R1381" s="2">
        <v>40</v>
      </c>
      <c r="S1381" s="9">
        <f>T1381/R1381</f>
        <v>2400</v>
      </c>
      <c r="T1381" s="9">
        <v>96000</v>
      </c>
      <c r="U1381" s="9">
        <f t="shared" si="79"/>
        <v>107520.00000000001</v>
      </c>
      <c r="V1381" s="2" t="s">
        <v>42</v>
      </c>
      <c r="W1381" s="2">
        <v>2014</v>
      </c>
      <c r="X1381" s="2"/>
    </row>
    <row r="1382" spans="1:24" ht="76.5" customHeight="1" outlineLevel="1" x14ac:dyDescent="0.25">
      <c r="A1382" s="2" t="s">
        <v>4041</v>
      </c>
      <c r="B1382" s="3" t="s">
        <v>27</v>
      </c>
      <c r="C1382" s="43" t="s">
        <v>3062</v>
      </c>
      <c r="D1382" s="43" t="s">
        <v>3694</v>
      </c>
      <c r="E1382" s="43" t="s">
        <v>3695</v>
      </c>
      <c r="F1382" s="43" t="s">
        <v>3695</v>
      </c>
      <c r="G1382" s="2" t="s">
        <v>29</v>
      </c>
      <c r="H1382" s="4">
        <v>0</v>
      </c>
      <c r="I1382" s="2">
        <v>710000000</v>
      </c>
      <c r="J1382" s="2" t="s">
        <v>11537</v>
      </c>
      <c r="K1382" s="2" t="s">
        <v>4988</v>
      </c>
      <c r="L1382" s="5" t="s">
        <v>1147</v>
      </c>
      <c r="M1382" s="2" t="s">
        <v>32</v>
      </c>
      <c r="N1382" s="2" t="s">
        <v>453</v>
      </c>
      <c r="O1382" s="15" t="s">
        <v>67</v>
      </c>
      <c r="P1382" s="36" t="s">
        <v>40</v>
      </c>
      <c r="Q1382" s="2" t="s">
        <v>41</v>
      </c>
      <c r="R1382" s="2">
        <v>3</v>
      </c>
      <c r="S1382" s="9">
        <f>T1382/R1382</f>
        <v>4000</v>
      </c>
      <c r="T1382" s="9">
        <v>12000</v>
      </c>
      <c r="U1382" s="9">
        <f t="shared" si="79"/>
        <v>13440.000000000002</v>
      </c>
      <c r="V1382" s="2" t="s">
        <v>42</v>
      </c>
      <c r="W1382" s="2">
        <v>2014</v>
      </c>
      <c r="X1382" s="2"/>
    </row>
    <row r="1383" spans="1:24" ht="25.5" customHeight="1" outlineLevel="1" x14ac:dyDescent="0.25">
      <c r="A1383" s="2" t="s">
        <v>4042</v>
      </c>
      <c r="B1383" s="3" t="s">
        <v>27</v>
      </c>
      <c r="C1383" s="43" t="s">
        <v>3696</v>
      </c>
      <c r="D1383" s="43" t="s">
        <v>3081</v>
      </c>
      <c r="E1383" s="43" t="s">
        <v>3697</v>
      </c>
      <c r="F1383" s="43" t="s">
        <v>3697</v>
      </c>
      <c r="G1383" s="2" t="s">
        <v>29</v>
      </c>
      <c r="H1383" s="4">
        <v>0</v>
      </c>
      <c r="I1383" s="2">
        <v>710000000</v>
      </c>
      <c r="J1383" s="2" t="s">
        <v>11537</v>
      </c>
      <c r="K1383" s="2" t="s">
        <v>8580</v>
      </c>
      <c r="L1383" s="5" t="s">
        <v>1147</v>
      </c>
      <c r="M1383" s="2" t="s">
        <v>32</v>
      </c>
      <c r="N1383" s="2" t="s">
        <v>453</v>
      </c>
      <c r="O1383" s="15" t="s">
        <v>67</v>
      </c>
      <c r="P1383" s="36" t="s">
        <v>40</v>
      </c>
      <c r="Q1383" s="2" t="s">
        <v>41</v>
      </c>
      <c r="R1383" s="2">
        <v>40</v>
      </c>
      <c r="S1383" s="9">
        <f>T1383/R1383</f>
        <v>2400</v>
      </c>
      <c r="T1383" s="9">
        <v>96000</v>
      </c>
      <c r="U1383" s="9">
        <f t="shared" si="79"/>
        <v>107520.00000000001</v>
      </c>
      <c r="V1383" s="2" t="s">
        <v>42</v>
      </c>
      <c r="W1383" s="2">
        <v>2014</v>
      </c>
      <c r="X1383" s="2"/>
    </row>
    <row r="1384" spans="1:24" ht="38.25" customHeight="1" outlineLevel="1" x14ac:dyDescent="0.25">
      <c r="A1384" s="2" t="s">
        <v>4043</v>
      </c>
      <c r="B1384" s="3" t="s">
        <v>27</v>
      </c>
      <c r="C1384" s="43" t="s">
        <v>3698</v>
      </c>
      <c r="D1384" s="10" t="s">
        <v>9298</v>
      </c>
      <c r="E1384" s="10" t="s">
        <v>3992</v>
      </c>
      <c r="F1384" s="43" t="s">
        <v>3699</v>
      </c>
      <c r="G1384" s="2" t="s">
        <v>350</v>
      </c>
      <c r="H1384" s="4">
        <v>0</v>
      </c>
      <c r="I1384" s="2">
        <v>710000000</v>
      </c>
      <c r="J1384" s="2" t="s">
        <v>11537</v>
      </c>
      <c r="K1384" s="2" t="s">
        <v>6014</v>
      </c>
      <c r="L1384" s="5" t="s">
        <v>1147</v>
      </c>
      <c r="M1384" s="2" t="s">
        <v>32</v>
      </c>
      <c r="N1384" s="2" t="s">
        <v>453</v>
      </c>
      <c r="O1384" s="15" t="s">
        <v>375</v>
      </c>
      <c r="P1384" s="36">
        <v>796</v>
      </c>
      <c r="Q1384" s="2" t="s">
        <v>41</v>
      </c>
      <c r="R1384" s="2">
        <v>120</v>
      </c>
      <c r="S1384" s="9">
        <f>T1384/R1384</f>
        <v>1500</v>
      </c>
      <c r="T1384" s="9">
        <v>180000</v>
      </c>
      <c r="U1384" s="9">
        <f t="shared" si="79"/>
        <v>201600.00000000003</v>
      </c>
      <c r="V1384" s="2" t="s">
        <v>42</v>
      </c>
      <c r="W1384" s="2">
        <v>2014</v>
      </c>
      <c r="X1384" s="2"/>
    </row>
    <row r="1385" spans="1:24" ht="38.25" customHeight="1" outlineLevel="1" x14ac:dyDescent="0.25">
      <c r="A1385" s="2" t="s">
        <v>4044</v>
      </c>
      <c r="B1385" s="3" t="s">
        <v>27</v>
      </c>
      <c r="C1385" s="43" t="s">
        <v>3700</v>
      </c>
      <c r="D1385" s="43" t="s">
        <v>3701</v>
      </c>
      <c r="E1385" s="43" t="s">
        <v>3702</v>
      </c>
      <c r="F1385" s="43" t="s">
        <v>3702</v>
      </c>
      <c r="G1385" s="2" t="s">
        <v>29</v>
      </c>
      <c r="H1385" s="4">
        <v>0</v>
      </c>
      <c r="I1385" s="2">
        <v>710000000</v>
      </c>
      <c r="J1385" s="2" t="s">
        <v>11537</v>
      </c>
      <c r="K1385" s="2" t="s">
        <v>6014</v>
      </c>
      <c r="L1385" s="5" t="s">
        <v>1147</v>
      </c>
      <c r="M1385" s="2" t="s">
        <v>32</v>
      </c>
      <c r="N1385" s="2" t="s">
        <v>453</v>
      </c>
      <c r="O1385" s="15" t="s">
        <v>475</v>
      </c>
      <c r="P1385" s="2">
        <v>168</v>
      </c>
      <c r="Q1385" s="10" t="s">
        <v>1233</v>
      </c>
      <c r="R1385" s="2">
        <v>300</v>
      </c>
      <c r="S1385" s="9">
        <v>6000</v>
      </c>
      <c r="T1385" s="9">
        <v>1800000</v>
      </c>
      <c r="U1385" s="9">
        <f t="shared" si="79"/>
        <v>2016000.0000000002</v>
      </c>
      <c r="V1385" s="2" t="s">
        <v>42</v>
      </c>
      <c r="W1385" s="2">
        <v>2014</v>
      </c>
      <c r="X1385" s="2"/>
    </row>
    <row r="1386" spans="1:24" ht="25.5" customHeight="1" outlineLevel="1" x14ac:dyDescent="0.25">
      <c r="A1386" s="2" t="s">
        <v>4045</v>
      </c>
      <c r="B1386" s="3" t="s">
        <v>27</v>
      </c>
      <c r="C1386" s="43" t="s">
        <v>3703</v>
      </c>
      <c r="D1386" s="10" t="s">
        <v>3704</v>
      </c>
      <c r="E1386" s="10" t="s">
        <v>3705</v>
      </c>
      <c r="F1386" s="43" t="s">
        <v>3705</v>
      </c>
      <c r="G1386" s="2" t="s">
        <v>29</v>
      </c>
      <c r="H1386" s="4">
        <v>0</v>
      </c>
      <c r="I1386" s="2">
        <v>710000000</v>
      </c>
      <c r="J1386" s="2" t="s">
        <v>11537</v>
      </c>
      <c r="K1386" s="2" t="s">
        <v>6014</v>
      </c>
      <c r="L1386" s="5" t="s">
        <v>1147</v>
      </c>
      <c r="M1386" s="2" t="s">
        <v>32</v>
      </c>
      <c r="N1386" s="2" t="s">
        <v>453</v>
      </c>
      <c r="O1386" s="15" t="s">
        <v>375</v>
      </c>
      <c r="P1386" s="36" t="s">
        <v>40</v>
      </c>
      <c r="Q1386" s="2" t="s">
        <v>41</v>
      </c>
      <c r="R1386" s="2">
        <v>12</v>
      </c>
      <c r="S1386" s="9">
        <v>2500</v>
      </c>
      <c r="T1386" s="9">
        <v>30000</v>
      </c>
      <c r="U1386" s="9">
        <f t="shared" si="79"/>
        <v>33600</v>
      </c>
      <c r="V1386" s="2" t="s">
        <v>42</v>
      </c>
      <c r="W1386" s="2">
        <v>2014</v>
      </c>
      <c r="X1386" s="2"/>
    </row>
    <row r="1387" spans="1:24" ht="38.25" customHeight="1" outlineLevel="1" x14ac:dyDescent="0.25">
      <c r="A1387" s="2" t="s">
        <v>4046</v>
      </c>
      <c r="B1387" s="3" t="s">
        <v>27</v>
      </c>
      <c r="C1387" s="43" t="s">
        <v>2313</v>
      </c>
      <c r="D1387" s="43" t="s">
        <v>3706</v>
      </c>
      <c r="E1387" s="43" t="s">
        <v>3707</v>
      </c>
      <c r="F1387" s="43" t="s">
        <v>3707</v>
      </c>
      <c r="G1387" s="2" t="s">
        <v>29</v>
      </c>
      <c r="H1387" s="4">
        <v>0</v>
      </c>
      <c r="I1387" s="2">
        <v>710000000</v>
      </c>
      <c r="J1387" s="2" t="s">
        <v>11537</v>
      </c>
      <c r="K1387" s="2" t="s">
        <v>6014</v>
      </c>
      <c r="L1387" s="5" t="s">
        <v>1147</v>
      </c>
      <c r="M1387" s="2" t="s">
        <v>32</v>
      </c>
      <c r="N1387" s="2" t="s">
        <v>453</v>
      </c>
      <c r="O1387" s="15" t="s">
        <v>375</v>
      </c>
      <c r="P1387" s="2">
        <v>868</v>
      </c>
      <c r="Q1387" s="2" t="s">
        <v>3708</v>
      </c>
      <c r="R1387" s="2">
        <v>5</v>
      </c>
      <c r="S1387" s="9">
        <v>400</v>
      </c>
      <c r="T1387" s="9">
        <f t="shared" ref="T1387:T1395" si="89">R1387*S1387</f>
        <v>2000</v>
      </c>
      <c r="U1387" s="9">
        <f t="shared" si="79"/>
        <v>2240</v>
      </c>
      <c r="V1387" s="2" t="s">
        <v>42</v>
      </c>
      <c r="W1387" s="2">
        <v>2014</v>
      </c>
      <c r="X1387" s="2"/>
    </row>
    <row r="1388" spans="1:24" ht="25.5" customHeight="1" outlineLevel="1" x14ac:dyDescent="0.25">
      <c r="A1388" s="2" t="s">
        <v>4047</v>
      </c>
      <c r="B1388" s="3" t="s">
        <v>27</v>
      </c>
      <c r="C1388" s="43" t="s">
        <v>3709</v>
      </c>
      <c r="D1388" s="43" t="s">
        <v>763</v>
      </c>
      <c r="E1388" s="43" t="s">
        <v>764</v>
      </c>
      <c r="F1388" s="43" t="s">
        <v>764</v>
      </c>
      <c r="G1388" s="2" t="s">
        <v>29</v>
      </c>
      <c r="H1388" s="4">
        <v>0</v>
      </c>
      <c r="I1388" s="2">
        <v>710000000</v>
      </c>
      <c r="J1388" s="2" t="s">
        <v>11537</v>
      </c>
      <c r="K1388" s="2" t="s">
        <v>6014</v>
      </c>
      <c r="L1388" s="5" t="s">
        <v>1147</v>
      </c>
      <c r="M1388" s="2" t="s">
        <v>32</v>
      </c>
      <c r="N1388" s="2" t="s">
        <v>453</v>
      </c>
      <c r="O1388" s="15" t="s">
        <v>375</v>
      </c>
      <c r="P1388" s="2">
        <v>868</v>
      </c>
      <c r="Q1388" s="2" t="s">
        <v>3708</v>
      </c>
      <c r="R1388" s="2">
        <v>5</v>
      </c>
      <c r="S1388" s="9">
        <v>200</v>
      </c>
      <c r="T1388" s="9">
        <f t="shared" si="89"/>
        <v>1000</v>
      </c>
      <c r="U1388" s="9">
        <f t="shared" si="79"/>
        <v>1120</v>
      </c>
      <c r="V1388" s="2" t="s">
        <v>42</v>
      </c>
      <c r="W1388" s="2">
        <v>2014</v>
      </c>
      <c r="X1388" s="2"/>
    </row>
    <row r="1389" spans="1:24" ht="25.5" customHeight="1" outlineLevel="1" x14ac:dyDescent="0.25">
      <c r="A1389" s="2" t="s">
        <v>4048</v>
      </c>
      <c r="B1389" s="3" t="s">
        <v>27</v>
      </c>
      <c r="C1389" s="43" t="s">
        <v>12698</v>
      </c>
      <c r="D1389" s="43" t="s">
        <v>9182</v>
      </c>
      <c r="E1389" s="2" t="s">
        <v>6110</v>
      </c>
      <c r="F1389" s="43"/>
      <c r="G1389" s="2" t="s">
        <v>29</v>
      </c>
      <c r="H1389" s="4">
        <v>0</v>
      </c>
      <c r="I1389" s="2">
        <v>710000000</v>
      </c>
      <c r="J1389" s="2" t="s">
        <v>11537</v>
      </c>
      <c r="K1389" s="2" t="s">
        <v>6014</v>
      </c>
      <c r="L1389" s="5" t="s">
        <v>1147</v>
      </c>
      <c r="M1389" s="2" t="s">
        <v>32</v>
      </c>
      <c r="N1389" s="2" t="s">
        <v>453</v>
      </c>
      <c r="O1389" s="15" t="s">
        <v>375</v>
      </c>
      <c r="P1389" s="36" t="s">
        <v>793</v>
      </c>
      <c r="Q1389" s="5" t="s">
        <v>1344</v>
      </c>
      <c r="R1389" s="2">
        <v>100</v>
      </c>
      <c r="S1389" s="9">
        <v>200</v>
      </c>
      <c r="T1389" s="9">
        <f t="shared" si="89"/>
        <v>20000</v>
      </c>
      <c r="U1389" s="9">
        <f t="shared" si="79"/>
        <v>22400.000000000004</v>
      </c>
      <c r="V1389" s="2" t="s">
        <v>42</v>
      </c>
      <c r="W1389" s="2">
        <v>2014</v>
      </c>
      <c r="X1389" s="2"/>
    </row>
    <row r="1390" spans="1:24" ht="25.5" customHeight="1" outlineLevel="1" x14ac:dyDescent="0.25">
      <c r="A1390" s="2" t="s">
        <v>4049</v>
      </c>
      <c r="B1390" s="3" t="s">
        <v>27</v>
      </c>
      <c r="C1390" s="43" t="s">
        <v>3710</v>
      </c>
      <c r="D1390" s="43" t="s">
        <v>3711</v>
      </c>
      <c r="E1390" s="43" t="s">
        <v>3712</v>
      </c>
      <c r="F1390" s="43" t="s">
        <v>3712</v>
      </c>
      <c r="G1390" s="2" t="s">
        <v>29</v>
      </c>
      <c r="H1390" s="4">
        <v>0</v>
      </c>
      <c r="I1390" s="2">
        <v>710000000</v>
      </c>
      <c r="J1390" s="2" t="s">
        <v>11537</v>
      </c>
      <c r="K1390" s="2" t="s">
        <v>6014</v>
      </c>
      <c r="L1390" s="5" t="s">
        <v>1147</v>
      </c>
      <c r="M1390" s="2" t="s">
        <v>32</v>
      </c>
      <c r="N1390" s="2" t="s">
        <v>453</v>
      </c>
      <c r="O1390" s="15" t="s">
        <v>375</v>
      </c>
      <c r="P1390" s="2">
        <v>796</v>
      </c>
      <c r="Q1390" s="2" t="s">
        <v>41</v>
      </c>
      <c r="R1390" s="2">
        <v>200</v>
      </c>
      <c r="S1390" s="9">
        <v>80</v>
      </c>
      <c r="T1390" s="9">
        <f t="shared" si="89"/>
        <v>16000</v>
      </c>
      <c r="U1390" s="9">
        <f t="shared" si="79"/>
        <v>17920</v>
      </c>
      <c r="V1390" s="2" t="s">
        <v>42</v>
      </c>
      <c r="W1390" s="2">
        <v>2014</v>
      </c>
      <c r="X1390" s="2"/>
    </row>
    <row r="1391" spans="1:24" ht="25.5" customHeight="1" outlineLevel="1" x14ac:dyDescent="0.25">
      <c r="A1391" s="2" t="s">
        <v>4050</v>
      </c>
      <c r="B1391" s="3" t="s">
        <v>27</v>
      </c>
      <c r="C1391" s="43" t="s">
        <v>736</v>
      </c>
      <c r="D1391" s="43" t="s">
        <v>737</v>
      </c>
      <c r="E1391" s="43" t="s">
        <v>738</v>
      </c>
      <c r="F1391" s="43" t="s">
        <v>738</v>
      </c>
      <c r="G1391" s="2" t="s">
        <v>29</v>
      </c>
      <c r="H1391" s="4">
        <v>0</v>
      </c>
      <c r="I1391" s="2">
        <v>710000000</v>
      </c>
      <c r="J1391" s="2" t="s">
        <v>11537</v>
      </c>
      <c r="K1391" s="2" t="s">
        <v>6014</v>
      </c>
      <c r="L1391" s="5" t="s">
        <v>1147</v>
      </c>
      <c r="M1391" s="2" t="s">
        <v>32</v>
      </c>
      <c r="N1391" s="2" t="s">
        <v>453</v>
      </c>
      <c r="O1391" s="15" t="s">
        <v>375</v>
      </c>
      <c r="P1391" s="2">
        <v>796</v>
      </c>
      <c r="Q1391" s="2" t="s">
        <v>41</v>
      </c>
      <c r="R1391" s="2">
        <v>24</v>
      </c>
      <c r="S1391" s="9">
        <v>100</v>
      </c>
      <c r="T1391" s="9">
        <f t="shared" si="89"/>
        <v>2400</v>
      </c>
      <c r="U1391" s="9">
        <f t="shared" si="79"/>
        <v>2688.0000000000005</v>
      </c>
      <c r="V1391" s="2" t="s">
        <v>42</v>
      </c>
      <c r="W1391" s="2">
        <v>2014</v>
      </c>
      <c r="X1391" s="2"/>
    </row>
    <row r="1392" spans="1:24" ht="25.5" customHeight="1" outlineLevel="1" x14ac:dyDescent="0.25">
      <c r="A1392" s="2" t="s">
        <v>4051</v>
      </c>
      <c r="B1392" s="3" t="s">
        <v>27</v>
      </c>
      <c r="C1392" s="43" t="s">
        <v>3713</v>
      </c>
      <c r="D1392" s="43" t="s">
        <v>952</v>
      </c>
      <c r="E1392" s="43" t="s">
        <v>953</v>
      </c>
      <c r="F1392" s="43" t="s">
        <v>953</v>
      </c>
      <c r="G1392" s="2" t="s">
        <v>29</v>
      </c>
      <c r="H1392" s="4">
        <v>0</v>
      </c>
      <c r="I1392" s="2">
        <v>710000000</v>
      </c>
      <c r="J1392" s="2" t="s">
        <v>11537</v>
      </c>
      <c r="K1392" s="2" t="s">
        <v>6014</v>
      </c>
      <c r="L1392" s="5" t="s">
        <v>1147</v>
      </c>
      <c r="M1392" s="2" t="s">
        <v>32</v>
      </c>
      <c r="N1392" s="2" t="s">
        <v>453</v>
      </c>
      <c r="O1392" s="15" t="s">
        <v>375</v>
      </c>
      <c r="P1392" s="36" t="s">
        <v>493</v>
      </c>
      <c r="Q1392" s="2" t="s">
        <v>494</v>
      </c>
      <c r="R1392" s="2">
        <v>10</v>
      </c>
      <c r="S1392" s="9">
        <v>200</v>
      </c>
      <c r="T1392" s="9">
        <f t="shared" si="89"/>
        <v>2000</v>
      </c>
      <c r="U1392" s="9">
        <f t="shared" si="79"/>
        <v>2240</v>
      </c>
      <c r="V1392" s="2" t="s">
        <v>42</v>
      </c>
      <c r="W1392" s="2">
        <v>2014</v>
      </c>
      <c r="X1392" s="2"/>
    </row>
    <row r="1393" spans="1:25" ht="38.25" customHeight="1" outlineLevel="1" x14ac:dyDescent="0.25">
      <c r="A1393" s="2" t="s">
        <v>4052</v>
      </c>
      <c r="B1393" s="3" t="s">
        <v>27</v>
      </c>
      <c r="C1393" s="96" t="s">
        <v>1062</v>
      </c>
      <c r="D1393" s="97" t="s">
        <v>1063</v>
      </c>
      <c r="E1393" s="97" t="s">
        <v>1064</v>
      </c>
      <c r="F1393" s="97" t="s">
        <v>1064</v>
      </c>
      <c r="G1393" s="2" t="s">
        <v>29</v>
      </c>
      <c r="H1393" s="4">
        <v>0</v>
      </c>
      <c r="I1393" s="2">
        <v>710000000</v>
      </c>
      <c r="J1393" s="2" t="s">
        <v>11537</v>
      </c>
      <c r="K1393" s="2" t="s">
        <v>6014</v>
      </c>
      <c r="L1393" s="5" t="s">
        <v>1147</v>
      </c>
      <c r="M1393" s="2" t="s">
        <v>32</v>
      </c>
      <c r="N1393" s="2" t="s">
        <v>453</v>
      </c>
      <c r="O1393" s="15" t="s">
        <v>375</v>
      </c>
      <c r="P1393" s="96" t="s">
        <v>40</v>
      </c>
      <c r="Q1393" s="2" t="s">
        <v>41</v>
      </c>
      <c r="R1393" s="2">
        <v>12</v>
      </c>
      <c r="S1393" s="9">
        <v>400</v>
      </c>
      <c r="T1393" s="9">
        <f t="shared" si="89"/>
        <v>4800</v>
      </c>
      <c r="U1393" s="9">
        <f t="shared" si="79"/>
        <v>5376.0000000000009</v>
      </c>
      <c r="V1393" s="2" t="s">
        <v>42</v>
      </c>
      <c r="W1393" s="2">
        <v>2014</v>
      </c>
      <c r="X1393" s="2"/>
    </row>
    <row r="1394" spans="1:25" ht="51" customHeight="1" outlineLevel="1" x14ac:dyDescent="0.25">
      <c r="A1394" s="2" t="s">
        <v>4053</v>
      </c>
      <c r="B1394" s="3" t="s">
        <v>27</v>
      </c>
      <c r="C1394" s="96" t="s">
        <v>3714</v>
      </c>
      <c r="D1394" s="97" t="s">
        <v>4964</v>
      </c>
      <c r="E1394" s="97" t="s">
        <v>4965</v>
      </c>
      <c r="F1394" s="97" t="s">
        <v>3715</v>
      </c>
      <c r="G1394" s="2" t="s">
        <v>29</v>
      </c>
      <c r="H1394" s="4">
        <v>0</v>
      </c>
      <c r="I1394" s="2">
        <v>710000000</v>
      </c>
      <c r="J1394" s="2" t="s">
        <v>11537</v>
      </c>
      <c r="K1394" s="2" t="s">
        <v>6014</v>
      </c>
      <c r="L1394" s="5" t="s">
        <v>1147</v>
      </c>
      <c r="M1394" s="2" t="s">
        <v>32</v>
      </c>
      <c r="N1394" s="2" t="s">
        <v>453</v>
      </c>
      <c r="O1394" s="15" t="s">
        <v>375</v>
      </c>
      <c r="P1394" s="96" t="s">
        <v>40</v>
      </c>
      <c r="Q1394" s="2" t="s">
        <v>41</v>
      </c>
      <c r="R1394" s="2">
        <v>36</v>
      </c>
      <c r="S1394" s="9">
        <v>130</v>
      </c>
      <c r="T1394" s="9">
        <f t="shared" si="89"/>
        <v>4680</v>
      </c>
      <c r="U1394" s="9">
        <f t="shared" si="79"/>
        <v>5241.6000000000004</v>
      </c>
      <c r="V1394" s="2" t="s">
        <v>42</v>
      </c>
      <c r="W1394" s="2">
        <v>2014</v>
      </c>
      <c r="X1394" s="2"/>
    </row>
    <row r="1395" spans="1:25" ht="25.5" customHeight="1" outlineLevel="1" x14ac:dyDescent="0.25">
      <c r="A1395" s="2" t="s">
        <v>4054</v>
      </c>
      <c r="B1395" s="3" t="s">
        <v>27</v>
      </c>
      <c r="C1395" s="96" t="s">
        <v>2317</v>
      </c>
      <c r="D1395" s="97" t="s">
        <v>3716</v>
      </c>
      <c r="E1395" s="97" t="s">
        <v>2318</v>
      </c>
      <c r="F1395" s="97" t="s">
        <v>2318</v>
      </c>
      <c r="G1395" s="2" t="s">
        <v>29</v>
      </c>
      <c r="H1395" s="4">
        <v>0</v>
      </c>
      <c r="I1395" s="2">
        <v>710000000</v>
      </c>
      <c r="J1395" s="2" t="s">
        <v>11537</v>
      </c>
      <c r="K1395" s="2" t="s">
        <v>6014</v>
      </c>
      <c r="L1395" s="5" t="s">
        <v>1147</v>
      </c>
      <c r="M1395" s="2" t="s">
        <v>32</v>
      </c>
      <c r="N1395" s="2" t="s">
        <v>453</v>
      </c>
      <c r="O1395" s="15" t="s">
        <v>375</v>
      </c>
      <c r="P1395" s="96">
        <v>5111</v>
      </c>
      <c r="Q1395" s="2" t="s">
        <v>494</v>
      </c>
      <c r="R1395" s="2">
        <v>36</v>
      </c>
      <c r="S1395" s="9">
        <v>200</v>
      </c>
      <c r="T1395" s="9">
        <f t="shared" si="89"/>
        <v>7200</v>
      </c>
      <c r="U1395" s="9">
        <f t="shared" si="79"/>
        <v>8064.0000000000009</v>
      </c>
      <c r="V1395" s="2" t="s">
        <v>42</v>
      </c>
      <c r="W1395" s="2">
        <v>2014</v>
      </c>
      <c r="X1395" s="2"/>
    </row>
    <row r="1396" spans="1:25" ht="76.5" customHeight="1" outlineLevel="1" x14ac:dyDescent="0.25">
      <c r="A1396" s="2" t="s">
        <v>4055</v>
      </c>
      <c r="B1396" s="3" t="s">
        <v>27</v>
      </c>
      <c r="C1396" s="43" t="s">
        <v>3717</v>
      </c>
      <c r="D1396" s="43" t="s">
        <v>3718</v>
      </c>
      <c r="E1396" s="43" t="s">
        <v>3719</v>
      </c>
      <c r="F1396" s="43" t="s">
        <v>3719</v>
      </c>
      <c r="G1396" s="2" t="s">
        <v>29</v>
      </c>
      <c r="H1396" s="4">
        <v>0</v>
      </c>
      <c r="I1396" s="2">
        <v>710000000</v>
      </c>
      <c r="J1396" s="2" t="s">
        <v>11537</v>
      </c>
      <c r="K1396" s="2" t="s">
        <v>1451</v>
      </c>
      <c r="L1396" s="5" t="s">
        <v>1147</v>
      </c>
      <c r="M1396" s="2" t="s">
        <v>32</v>
      </c>
      <c r="N1396" s="2" t="s">
        <v>453</v>
      </c>
      <c r="O1396" s="15" t="s">
        <v>375</v>
      </c>
      <c r="P1396" s="36">
        <v>796</v>
      </c>
      <c r="Q1396" s="2" t="s">
        <v>41</v>
      </c>
      <c r="R1396" s="2">
        <v>62</v>
      </c>
      <c r="S1396" s="9">
        <f>T1396/R1396</f>
        <v>1048.3870967741937</v>
      </c>
      <c r="T1396" s="9">
        <v>65000</v>
      </c>
      <c r="U1396" s="9">
        <f t="shared" si="79"/>
        <v>72800</v>
      </c>
      <c r="V1396" s="2" t="s">
        <v>42</v>
      </c>
      <c r="W1396" s="2">
        <v>2014</v>
      </c>
      <c r="X1396" s="2"/>
    </row>
    <row r="1397" spans="1:25" ht="38.25" customHeight="1" outlineLevel="1" x14ac:dyDescent="0.25">
      <c r="A1397" s="2" t="s">
        <v>4056</v>
      </c>
      <c r="B1397" s="3" t="s">
        <v>27</v>
      </c>
      <c r="C1397" s="43" t="s">
        <v>3720</v>
      </c>
      <c r="D1397" s="10" t="s">
        <v>3721</v>
      </c>
      <c r="E1397" s="10" t="s">
        <v>3722</v>
      </c>
      <c r="F1397" s="43" t="s">
        <v>3722</v>
      </c>
      <c r="G1397" s="2" t="s">
        <v>29</v>
      </c>
      <c r="H1397" s="4">
        <v>0</v>
      </c>
      <c r="I1397" s="2">
        <v>710000000</v>
      </c>
      <c r="J1397" s="2" t="s">
        <v>11537</v>
      </c>
      <c r="K1397" s="2" t="s">
        <v>6014</v>
      </c>
      <c r="L1397" s="5" t="s">
        <v>1147</v>
      </c>
      <c r="M1397" s="2" t="s">
        <v>32</v>
      </c>
      <c r="N1397" s="2" t="s">
        <v>453</v>
      </c>
      <c r="O1397" s="15" t="s">
        <v>67</v>
      </c>
      <c r="P1397" s="36">
        <v>112</v>
      </c>
      <c r="Q1397" s="2" t="s">
        <v>1268</v>
      </c>
      <c r="R1397" s="4">
        <f>U1397/S1397</f>
        <v>73.309090909090926</v>
      </c>
      <c r="S1397" s="9">
        <v>550</v>
      </c>
      <c r="T1397" s="9">
        <v>36000</v>
      </c>
      <c r="U1397" s="9">
        <f t="shared" si="79"/>
        <v>40320.000000000007</v>
      </c>
      <c r="V1397" s="2" t="s">
        <v>42</v>
      </c>
      <c r="W1397" s="2">
        <v>2014</v>
      </c>
      <c r="X1397" s="2"/>
    </row>
    <row r="1398" spans="1:25" ht="25.5" customHeight="1" outlineLevel="1" x14ac:dyDescent="0.25">
      <c r="A1398" s="2" t="s">
        <v>4057</v>
      </c>
      <c r="B1398" s="3" t="s">
        <v>27</v>
      </c>
      <c r="C1398" s="5" t="s">
        <v>28</v>
      </c>
      <c r="D1398" s="10" t="s">
        <v>3380</v>
      </c>
      <c r="E1398" s="10" t="s">
        <v>3723</v>
      </c>
      <c r="F1398" s="43" t="s">
        <v>3723</v>
      </c>
      <c r="G1398" s="2" t="s">
        <v>350</v>
      </c>
      <c r="H1398" s="4">
        <v>100</v>
      </c>
      <c r="I1398" s="2">
        <v>710000000</v>
      </c>
      <c r="J1398" s="2" t="s">
        <v>11537</v>
      </c>
      <c r="K1398" s="2" t="s">
        <v>31</v>
      </c>
      <c r="L1398" s="5" t="s">
        <v>1147</v>
      </c>
      <c r="M1398" s="2" t="s">
        <v>32</v>
      </c>
      <c r="N1398" s="2" t="s">
        <v>453</v>
      </c>
      <c r="O1398" s="15" t="s">
        <v>375</v>
      </c>
      <c r="P1398" s="36" t="s">
        <v>34</v>
      </c>
      <c r="Q1398" s="2" t="s">
        <v>35</v>
      </c>
      <c r="R1398" s="4">
        <v>25</v>
      </c>
      <c r="S1398" s="9">
        <f>T1398/R1398</f>
        <v>0</v>
      </c>
      <c r="T1398" s="9">
        <v>0</v>
      </c>
      <c r="U1398" s="9">
        <f t="shared" si="79"/>
        <v>0</v>
      </c>
      <c r="V1398" s="2" t="s">
        <v>36</v>
      </c>
      <c r="W1398" s="2">
        <v>2014</v>
      </c>
      <c r="X1398" s="2"/>
    </row>
    <row r="1399" spans="1:25" s="273" customFormat="1" ht="59.25" customHeight="1" x14ac:dyDescent="0.25">
      <c r="A1399" s="276" t="s">
        <v>13791</v>
      </c>
      <c r="B1399" s="238" t="s">
        <v>27</v>
      </c>
      <c r="C1399" s="293" t="s">
        <v>28</v>
      </c>
      <c r="D1399" s="275" t="s">
        <v>3380</v>
      </c>
      <c r="E1399" s="275" t="s">
        <v>3723</v>
      </c>
      <c r="F1399" s="280"/>
      <c r="G1399" s="276" t="s">
        <v>350</v>
      </c>
      <c r="H1399" s="281">
        <v>100</v>
      </c>
      <c r="I1399" s="276">
        <v>710000000</v>
      </c>
      <c r="J1399" s="276" t="s">
        <v>1075</v>
      </c>
      <c r="K1399" s="276" t="s">
        <v>11805</v>
      </c>
      <c r="L1399" s="276" t="s">
        <v>13792</v>
      </c>
      <c r="M1399" s="276" t="s">
        <v>32</v>
      </c>
      <c r="N1399" s="276" t="s">
        <v>13787</v>
      </c>
      <c r="O1399" s="285">
        <v>0.3</v>
      </c>
      <c r="P1399" s="36" t="s">
        <v>34</v>
      </c>
      <c r="Q1399" s="291" t="s">
        <v>35</v>
      </c>
      <c r="R1399" s="276">
        <v>20</v>
      </c>
      <c r="S1399" s="278">
        <v>1852</v>
      </c>
      <c r="T1399" s="278">
        <v>37040</v>
      </c>
      <c r="U1399" s="278">
        <v>41484</v>
      </c>
      <c r="V1399" s="276" t="s">
        <v>36</v>
      </c>
      <c r="W1399" s="276">
        <v>2014</v>
      </c>
      <c r="X1399" s="276" t="s">
        <v>11728</v>
      </c>
      <c r="Y1399" s="290"/>
    </row>
    <row r="1400" spans="1:25" ht="51" customHeight="1" outlineLevel="1" x14ac:dyDescent="0.25">
      <c r="A1400" s="2" t="s">
        <v>4058</v>
      </c>
      <c r="B1400" s="3" t="s">
        <v>27</v>
      </c>
      <c r="C1400" s="92" t="s">
        <v>3807</v>
      </c>
      <c r="D1400" s="10" t="s">
        <v>691</v>
      </c>
      <c r="E1400" s="10" t="s">
        <v>491</v>
      </c>
      <c r="F1400" s="10" t="s">
        <v>3808</v>
      </c>
      <c r="G1400" s="2" t="s">
        <v>29</v>
      </c>
      <c r="H1400" s="4">
        <v>0</v>
      </c>
      <c r="I1400" s="2">
        <v>710000000</v>
      </c>
      <c r="J1400" s="2" t="s">
        <v>11537</v>
      </c>
      <c r="K1400" s="30" t="s">
        <v>1034</v>
      </c>
      <c r="L1400" s="81" t="s">
        <v>1143</v>
      </c>
      <c r="M1400" s="2" t="s">
        <v>32</v>
      </c>
      <c r="N1400" s="2" t="s">
        <v>453</v>
      </c>
      <c r="O1400" s="15" t="s">
        <v>3810</v>
      </c>
      <c r="P1400" s="5">
        <v>5111</v>
      </c>
      <c r="Q1400" s="2" t="s">
        <v>531</v>
      </c>
      <c r="R1400" s="118">
        <v>200</v>
      </c>
      <c r="S1400" s="9">
        <v>540.17999999999995</v>
      </c>
      <c r="T1400" s="9">
        <v>108036</v>
      </c>
      <c r="U1400" s="9">
        <v>121000.32000000001</v>
      </c>
      <c r="V1400" s="2" t="s">
        <v>42</v>
      </c>
      <c r="W1400" s="2">
        <v>2014</v>
      </c>
      <c r="X1400" s="2"/>
    </row>
    <row r="1401" spans="1:25" ht="51" customHeight="1" outlineLevel="1" x14ac:dyDescent="0.25">
      <c r="A1401" s="2" t="s">
        <v>4059</v>
      </c>
      <c r="B1401" s="3" t="s">
        <v>27</v>
      </c>
      <c r="C1401" s="92" t="s">
        <v>3811</v>
      </c>
      <c r="D1401" s="10" t="s">
        <v>691</v>
      </c>
      <c r="E1401" s="10" t="s">
        <v>496</v>
      </c>
      <c r="F1401" s="10" t="s">
        <v>9170</v>
      </c>
      <c r="G1401" s="2" t="s">
        <v>29</v>
      </c>
      <c r="H1401" s="4">
        <v>0</v>
      </c>
      <c r="I1401" s="2">
        <v>710000000</v>
      </c>
      <c r="J1401" s="2" t="s">
        <v>11537</v>
      </c>
      <c r="K1401" s="30" t="s">
        <v>1034</v>
      </c>
      <c r="L1401" s="81" t="s">
        <v>1143</v>
      </c>
      <c r="M1401" s="2" t="s">
        <v>32</v>
      </c>
      <c r="N1401" s="2" t="s">
        <v>453</v>
      </c>
      <c r="O1401" s="15" t="s">
        <v>3810</v>
      </c>
      <c r="P1401" s="5">
        <v>796</v>
      </c>
      <c r="Q1401" s="2" t="s">
        <v>41</v>
      </c>
      <c r="R1401" s="118">
        <v>30</v>
      </c>
      <c r="S1401" s="9">
        <v>309.60000000000002</v>
      </c>
      <c r="T1401" s="9">
        <v>9288</v>
      </c>
      <c r="U1401" s="9">
        <v>10402.56</v>
      </c>
      <c r="V1401" s="2" t="s">
        <v>42</v>
      </c>
      <c r="W1401" s="2">
        <v>2014</v>
      </c>
      <c r="X1401" s="2"/>
    </row>
    <row r="1402" spans="1:25" ht="51" customHeight="1" outlineLevel="1" x14ac:dyDescent="0.25">
      <c r="A1402" s="2" t="s">
        <v>4060</v>
      </c>
      <c r="B1402" s="3" t="s">
        <v>27</v>
      </c>
      <c r="C1402" s="10" t="s">
        <v>3076</v>
      </c>
      <c r="D1402" s="10" t="s">
        <v>7745</v>
      </c>
      <c r="E1402" s="10" t="s">
        <v>7746</v>
      </c>
      <c r="F1402" s="10" t="s">
        <v>3812</v>
      </c>
      <c r="G1402" s="2" t="s">
        <v>29</v>
      </c>
      <c r="H1402" s="4">
        <v>0</v>
      </c>
      <c r="I1402" s="2">
        <v>710000000</v>
      </c>
      <c r="J1402" s="2" t="s">
        <v>11537</v>
      </c>
      <c r="K1402" s="30" t="s">
        <v>1034</v>
      </c>
      <c r="L1402" s="81" t="s">
        <v>1143</v>
      </c>
      <c r="M1402" s="2" t="s">
        <v>32</v>
      </c>
      <c r="N1402" s="2" t="s">
        <v>453</v>
      </c>
      <c r="O1402" s="15" t="s">
        <v>3810</v>
      </c>
      <c r="P1402" s="5">
        <v>778</v>
      </c>
      <c r="Q1402" s="2" t="s">
        <v>41</v>
      </c>
      <c r="R1402" s="118">
        <v>600</v>
      </c>
      <c r="S1402" s="9">
        <v>12.72</v>
      </c>
      <c r="T1402" s="9">
        <v>7632</v>
      </c>
      <c r="U1402" s="9">
        <v>8547.84</v>
      </c>
      <c r="V1402" s="2" t="s">
        <v>42</v>
      </c>
      <c r="W1402" s="2">
        <v>2014</v>
      </c>
      <c r="X1402" s="2"/>
    </row>
    <row r="1403" spans="1:25" ht="51" customHeight="1" outlineLevel="1" x14ac:dyDescent="0.25">
      <c r="A1403" s="2" t="s">
        <v>4061</v>
      </c>
      <c r="B1403" s="3" t="s">
        <v>27</v>
      </c>
      <c r="C1403" s="10" t="s">
        <v>9171</v>
      </c>
      <c r="D1403" s="10" t="s">
        <v>1989</v>
      </c>
      <c r="E1403" s="10" t="s">
        <v>9172</v>
      </c>
      <c r="F1403" s="10" t="s">
        <v>3813</v>
      </c>
      <c r="G1403" s="2" t="s">
        <v>29</v>
      </c>
      <c r="H1403" s="4">
        <v>0</v>
      </c>
      <c r="I1403" s="2">
        <v>710000000</v>
      </c>
      <c r="J1403" s="2" t="s">
        <v>11537</v>
      </c>
      <c r="K1403" s="30" t="s">
        <v>1034</v>
      </c>
      <c r="L1403" s="81" t="s">
        <v>1143</v>
      </c>
      <c r="M1403" s="2" t="s">
        <v>32</v>
      </c>
      <c r="N1403" s="2" t="s">
        <v>453</v>
      </c>
      <c r="O1403" s="15" t="s">
        <v>3810</v>
      </c>
      <c r="P1403" s="5">
        <v>796</v>
      </c>
      <c r="Q1403" s="2" t="s">
        <v>41</v>
      </c>
      <c r="R1403" s="118">
        <v>5</v>
      </c>
      <c r="S1403" s="9">
        <v>1566.4</v>
      </c>
      <c r="T1403" s="9">
        <v>7832</v>
      </c>
      <c r="U1403" s="9">
        <v>8771.84</v>
      </c>
      <c r="V1403" s="2" t="s">
        <v>42</v>
      </c>
      <c r="W1403" s="2">
        <v>2014</v>
      </c>
      <c r="X1403" s="2"/>
    </row>
    <row r="1404" spans="1:25" ht="51" customHeight="1" outlineLevel="1" x14ac:dyDescent="0.25">
      <c r="A1404" s="2" t="s">
        <v>4062</v>
      </c>
      <c r="B1404" s="3" t="s">
        <v>27</v>
      </c>
      <c r="C1404" s="43" t="s">
        <v>5905</v>
      </c>
      <c r="D1404" s="10" t="s">
        <v>1332</v>
      </c>
      <c r="E1404" s="2" t="s">
        <v>8221</v>
      </c>
      <c r="F1404" s="10" t="s">
        <v>3814</v>
      </c>
      <c r="G1404" s="2" t="s">
        <v>29</v>
      </c>
      <c r="H1404" s="4">
        <v>0</v>
      </c>
      <c r="I1404" s="2">
        <v>710000000</v>
      </c>
      <c r="J1404" s="2" t="s">
        <v>11537</v>
      </c>
      <c r="K1404" s="30" t="s">
        <v>1034</v>
      </c>
      <c r="L1404" s="81" t="s">
        <v>1143</v>
      </c>
      <c r="M1404" s="2" t="s">
        <v>32</v>
      </c>
      <c r="N1404" s="2" t="s">
        <v>453</v>
      </c>
      <c r="O1404" s="15" t="s">
        <v>3810</v>
      </c>
      <c r="P1404" s="5">
        <v>796</v>
      </c>
      <c r="Q1404" s="2" t="s">
        <v>41</v>
      </c>
      <c r="R1404" s="118">
        <v>5</v>
      </c>
      <c r="S1404" s="9">
        <v>1929.69</v>
      </c>
      <c r="T1404" s="9">
        <v>9648.4500000000007</v>
      </c>
      <c r="U1404" s="9">
        <v>10806.26</v>
      </c>
      <c r="V1404" s="2" t="s">
        <v>42</v>
      </c>
      <c r="W1404" s="2">
        <v>2014</v>
      </c>
      <c r="X1404" s="2"/>
    </row>
    <row r="1405" spans="1:25" ht="51" customHeight="1" outlineLevel="1" x14ac:dyDescent="0.25">
      <c r="A1405" s="2" t="s">
        <v>4063</v>
      </c>
      <c r="B1405" s="3" t="s">
        <v>27</v>
      </c>
      <c r="C1405" s="5" t="s">
        <v>594</v>
      </c>
      <c r="D1405" s="10" t="s">
        <v>83</v>
      </c>
      <c r="E1405" s="2" t="s">
        <v>595</v>
      </c>
      <c r="F1405" s="10" t="s">
        <v>3815</v>
      </c>
      <c r="G1405" s="2" t="s">
        <v>29</v>
      </c>
      <c r="H1405" s="4">
        <v>0</v>
      </c>
      <c r="I1405" s="2">
        <v>710000000</v>
      </c>
      <c r="J1405" s="2" t="s">
        <v>11537</v>
      </c>
      <c r="K1405" s="30" t="s">
        <v>1034</v>
      </c>
      <c r="L1405" s="81" t="s">
        <v>1143</v>
      </c>
      <c r="M1405" s="2" t="s">
        <v>32</v>
      </c>
      <c r="N1405" s="2" t="s">
        <v>453</v>
      </c>
      <c r="O1405" s="15" t="s">
        <v>3810</v>
      </c>
      <c r="P1405" s="5">
        <v>796</v>
      </c>
      <c r="Q1405" s="2" t="s">
        <v>41</v>
      </c>
      <c r="R1405" s="118">
        <v>170</v>
      </c>
      <c r="S1405" s="9">
        <v>25.51</v>
      </c>
      <c r="T1405" s="9">
        <v>4336.7</v>
      </c>
      <c r="U1405" s="9">
        <v>4857.1000000000004</v>
      </c>
      <c r="V1405" s="2" t="s">
        <v>42</v>
      </c>
      <c r="W1405" s="2">
        <v>2014</v>
      </c>
      <c r="X1405" s="2"/>
    </row>
    <row r="1406" spans="1:25" ht="51" customHeight="1" outlineLevel="1" x14ac:dyDescent="0.25">
      <c r="A1406" s="2" t="s">
        <v>4064</v>
      </c>
      <c r="B1406" s="3" t="s">
        <v>27</v>
      </c>
      <c r="C1406" s="5" t="s">
        <v>2364</v>
      </c>
      <c r="D1406" s="10" t="s">
        <v>12693</v>
      </c>
      <c r="E1406" s="2" t="s">
        <v>2365</v>
      </c>
      <c r="F1406" s="10" t="s">
        <v>3816</v>
      </c>
      <c r="G1406" s="2" t="s">
        <v>29</v>
      </c>
      <c r="H1406" s="4">
        <v>0</v>
      </c>
      <c r="I1406" s="2">
        <v>710000000</v>
      </c>
      <c r="J1406" s="2" t="s">
        <v>11537</v>
      </c>
      <c r="K1406" s="30" t="s">
        <v>1034</v>
      </c>
      <c r="L1406" s="81" t="s">
        <v>1143</v>
      </c>
      <c r="M1406" s="2" t="s">
        <v>32</v>
      </c>
      <c r="N1406" s="2" t="s">
        <v>453</v>
      </c>
      <c r="O1406" s="15" t="s">
        <v>3810</v>
      </c>
      <c r="P1406" s="5">
        <v>796</v>
      </c>
      <c r="Q1406" s="2" t="s">
        <v>41</v>
      </c>
      <c r="R1406" s="118">
        <v>80</v>
      </c>
      <c r="S1406" s="9">
        <v>20</v>
      </c>
      <c r="T1406" s="9">
        <v>1600</v>
      </c>
      <c r="U1406" s="9">
        <v>1792</v>
      </c>
      <c r="V1406" s="2" t="s">
        <v>42</v>
      </c>
      <c r="W1406" s="2">
        <v>2014</v>
      </c>
      <c r="X1406" s="2"/>
    </row>
    <row r="1407" spans="1:25" ht="51" customHeight="1" outlineLevel="1" x14ac:dyDescent="0.25">
      <c r="A1407" s="2" t="s">
        <v>4065</v>
      </c>
      <c r="B1407" s="3" t="s">
        <v>27</v>
      </c>
      <c r="C1407" s="43" t="s">
        <v>609</v>
      </c>
      <c r="D1407" s="10" t="s">
        <v>610</v>
      </c>
      <c r="E1407" s="2" t="s">
        <v>611</v>
      </c>
      <c r="F1407" s="10" t="s">
        <v>3817</v>
      </c>
      <c r="G1407" s="2" t="s">
        <v>29</v>
      </c>
      <c r="H1407" s="4">
        <v>0</v>
      </c>
      <c r="I1407" s="2">
        <v>710000000</v>
      </c>
      <c r="J1407" s="2" t="s">
        <v>11537</v>
      </c>
      <c r="K1407" s="30" t="s">
        <v>1034</v>
      </c>
      <c r="L1407" s="81" t="s">
        <v>1143</v>
      </c>
      <c r="M1407" s="2" t="s">
        <v>32</v>
      </c>
      <c r="N1407" s="2" t="s">
        <v>453</v>
      </c>
      <c r="O1407" s="15" t="s">
        <v>3810</v>
      </c>
      <c r="P1407" s="5">
        <v>796</v>
      </c>
      <c r="Q1407" s="2" t="s">
        <v>41</v>
      </c>
      <c r="R1407" s="118">
        <v>35</v>
      </c>
      <c r="S1407" s="9">
        <v>216.41</v>
      </c>
      <c r="T1407" s="9">
        <v>7574.35</v>
      </c>
      <c r="U1407" s="9">
        <v>8483.27</v>
      </c>
      <c r="V1407" s="2" t="s">
        <v>42</v>
      </c>
      <c r="W1407" s="2">
        <v>2014</v>
      </c>
      <c r="X1407" s="2"/>
    </row>
    <row r="1408" spans="1:25" ht="51" customHeight="1" outlineLevel="1" x14ac:dyDescent="0.25">
      <c r="A1408" s="2" t="s">
        <v>4066</v>
      </c>
      <c r="B1408" s="3" t="s">
        <v>27</v>
      </c>
      <c r="C1408" s="43" t="s">
        <v>507</v>
      </c>
      <c r="D1408" s="10" t="s">
        <v>508</v>
      </c>
      <c r="E1408" s="2" t="s">
        <v>509</v>
      </c>
      <c r="F1408" s="10" t="s">
        <v>3818</v>
      </c>
      <c r="G1408" s="2" t="s">
        <v>29</v>
      </c>
      <c r="H1408" s="4">
        <v>0</v>
      </c>
      <c r="I1408" s="2">
        <v>710000000</v>
      </c>
      <c r="J1408" s="2" t="s">
        <v>11537</v>
      </c>
      <c r="K1408" s="30" t="s">
        <v>1034</v>
      </c>
      <c r="L1408" s="81" t="s">
        <v>1143</v>
      </c>
      <c r="M1408" s="2" t="s">
        <v>32</v>
      </c>
      <c r="N1408" s="2" t="s">
        <v>453</v>
      </c>
      <c r="O1408" s="15" t="s">
        <v>3810</v>
      </c>
      <c r="P1408" s="5">
        <v>796</v>
      </c>
      <c r="Q1408" s="2" t="s">
        <v>41</v>
      </c>
      <c r="R1408" s="118">
        <v>15</v>
      </c>
      <c r="S1408" s="9">
        <v>523.6</v>
      </c>
      <c r="T1408" s="9">
        <v>7854</v>
      </c>
      <c r="U1408" s="9">
        <v>8796.48</v>
      </c>
      <c r="V1408" s="2" t="s">
        <v>42</v>
      </c>
      <c r="W1408" s="2">
        <v>2014</v>
      </c>
      <c r="X1408" s="2"/>
    </row>
    <row r="1409" spans="1:24" ht="51" customHeight="1" outlineLevel="1" x14ac:dyDescent="0.25">
      <c r="A1409" s="2" t="s">
        <v>4067</v>
      </c>
      <c r="B1409" s="3" t="s">
        <v>27</v>
      </c>
      <c r="C1409" s="5" t="s">
        <v>3819</v>
      </c>
      <c r="D1409" s="10" t="s">
        <v>73</v>
      </c>
      <c r="E1409" s="2" t="s">
        <v>12694</v>
      </c>
      <c r="F1409" s="10" t="s">
        <v>3820</v>
      </c>
      <c r="G1409" s="2" t="s">
        <v>29</v>
      </c>
      <c r="H1409" s="4">
        <v>0</v>
      </c>
      <c r="I1409" s="2">
        <v>710000000</v>
      </c>
      <c r="J1409" s="2" t="s">
        <v>11537</v>
      </c>
      <c r="K1409" s="30" t="s">
        <v>1034</v>
      </c>
      <c r="L1409" s="81" t="s">
        <v>1143</v>
      </c>
      <c r="M1409" s="2" t="s">
        <v>32</v>
      </c>
      <c r="N1409" s="2" t="s">
        <v>453</v>
      </c>
      <c r="O1409" s="15" t="s">
        <v>3810</v>
      </c>
      <c r="P1409" s="5">
        <v>796</v>
      </c>
      <c r="Q1409" s="2" t="s">
        <v>41</v>
      </c>
      <c r="R1409" s="118">
        <v>200</v>
      </c>
      <c r="S1409" s="9">
        <v>42.41</v>
      </c>
      <c r="T1409" s="9">
        <v>8482</v>
      </c>
      <c r="U1409" s="9">
        <v>9499.84</v>
      </c>
      <c r="V1409" s="2" t="s">
        <v>42</v>
      </c>
      <c r="W1409" s="2">
        <v>2014</v>
      </c>
      <c r="X1409" s="2"/>
    </row>
    <row r="1410" spans="1:24" ht="51" customHeight="1" outlineLevel="1" x14ac:dyDescent="0.25">
      <c r="A1410" s="2" t="s">
        <v>4068</v>
      </c>
      <c r="B1410" s="3" t="s">
        <v>27</v>
      </c>
      <c r="C1410" s="5" t="s">
        <v>551</v>
      </c>
      <c r="D1410" s="10" t="s">
        <v>548</v>
      </c>
      <c r="E1410" s="2" t="s">
        <v>552</v>
      </c>
      <c r="F1410" s="10" t="s">
        <v>3821</v>
      </c>
      <c r="G1410" s="2" t="s">
        <v>29</v>
      </c>
      <c r="H1410" s="4">
        <v>0</v>
      </c>
      <c r="I1410" s="2">
        <v>710000000</v>
      </c>
      <c r="J1410" s="2" t="s">
        <v>11537</v>
      </c>
      <c r="K1410" s="30" t="s">
        <v>1034</v>
      </c>
      <c r="L1410" s="81" t="s">
        <v>1143</v>
      </c>
      <c r="M1410" s="2" t="s">
        <v>32</v>
      </c>
      <c r="N1410" s="2" t="s">
        <v>453</v>
      </c>
      <c r="O1410" s="15" t="s">
        <v>3810</v>
      </c>
      <c r="P1410" s="5">
        <v>796</v>
      </c>
      <c r="Q1410" s="2" t="s">
        <v>41</v>
      </c>
      <c r="R1410" s="118">
        <v>7</v>
      </c>
      <c r="S1410" s="9">
        <v>940.88</v>
      </c>
      <c r="T1410" s="9">
        <v>6586.16</v>
      </c>
      <c r="U1410" s="9">
        <v>7376.5</v>
      </c>
      <c r="V1410" s="2" t="s">
        <v>42</v>
      </c>
      <c r="W1410" s="2">
        <v>2014</v>
      </c>
      <c r="X1410" s="2"/>
    </row>
    <row r="1411" spans="1:24" ht="51" customHeight="1" outlineLevel="1" x14ac:dyDescent="0.25">
      <c r="A1411" s="2" t="s">
        <v>4069</v>
      </c>
      <c r="B1411" s="3" t="s">
        <v>27</v>
      </c>
      <c r="C1411" s="5" t="s">
        <v>3822</v>
      </c>
      <c r="D1411" s="10" t="s">
        <v>73</v>
      </c>
      <c r="E1411" s="2" t="s">
        <v>12695</v>
      </c>
      <c r="F1411" s="10" t="s">
        <v>3823</v>
      </c>
      <c r="G1411" s="2" t="s">
        <v>29</v>
      </c>
      <c r="H1411" s="4">
        <v>0</v>
      </c>
      <c r="I1411" s="2">
        <v>710000000</v>
      </c>
      <c r="J1411" s="2" t="s">
        <v>11537</v>
      </c>
      <c r="K1411" s="30" t="s">
        <v>1034</v>
      </c>
      <c r="L1411" s="81" t="s">
        <v>1143</v>
      </c>
      <c r="M1411" s="2" t="s">
        <v>32</v>
      </c>
      <c r="N1411" s="2" t="s">
        <v>453</v>
      </c>
      <c r="O1411" s="15" t="s">
        <v>3810</v>
      </c>
      <c r="P1411" s="5">
        <v>796</v>
      </c>
      <c r="Q1411" s="2" t="s">
        <v>41</v>
      </c>
      <c r="R1411" s="118">
        <v>35</v>
      </c>
      <c r="S1411" s="9">
        <v>424.11</v>
      </c>
      <c r="T1411" s="9">
        <v>14843.85</v>
      </c>
      <c r="U1411" s="9">
        <v>16625.11</v>
      </c>
      <c r="V1411" s="2" t="s">
        <v>42</v>
      </c>
      <c r="W1411" s="2">
        <v>2014</v>
      </c>
      <c r="X1411" s="2"/>
    </row>
    <row r="1412" spans="1:24" ht="51" customHeight="1" outlineLevel="1" x14ac:dyDescent="0.25">
      <c r="A1412" s="2" t="s">
        <v>4070</v>
      </c>
      <c r="B1412" s="3" t="s">
        <v>27</v>
      </c>
      <c r="C1412" s="5" t="s">
        <v>521</v>
      </c>
      <c r="D1412" s="10" t="s">
        <v>9458</v>
      </c>
      <c r="E1412" s="2" t="s">
        <v>522</v>
      </c>
      <c r="F1412" s="10" t="s">
        <v>3824</v>
      </c>
      <c r="G1412" s="2" t="s">
        <v>29</v>
      </c>
      <c r="H1412" s="4">
        <v>0</v>
      </c>
      <c r="I1412" s="2">
        <v>710000000</v>
      </c>
      <c r="J1412" s="2" t="s">
        <v>11537</v>
      </c>
      <c r="K1412" s="30" t="s">
        <v>1034</v>
      </c>
      <c r="L1412" s="81" t="s">
        <v>1143</v>
      </c>
      <c r="M1412" s="2" t="s">
        <v>32</v>
      </c>
      <c r="N1412" s="2" t="s">
        <v>453</v>
      </c>
      <c r="O1412" s="15" t="s">
        <v>3810</v>
      </c>
      <c r="P1412" s="5">
        <v>796</v>
      </c>
      <c r="Q1412" s="2" t="s">
        <v>41</v>
      </c>
      <c r="R1412" s="118">
        <v>50</v>
      </c>
      <c r="S1412" s="9">
        <v>72.28</v>
      </c>
      <c r="T1412" s="9">
        <v>3614</v>
      </c>
      <c r="U1412" s="9">
        <v>4047.68</v>
      </c>
      <c r="V1412" s="2" t="s">
        <v>42</v>
      </c>
      <c r="W1412" s="2">
        <v>2014</v>
      </c>
      <c r="X1412" s="2"/>
    </row>
    <row r="1413" spans="1:24" ht="51" customHeight="1" outlineLevel="1" x14ac:dyDescent="0.25">
      <c r="A1413" s="2" t="s">
        <v>4071</v>
      </c>
      <c r="B1413" s="3" t="s">
        <v>27</v>
      </c>
      <c r="C1413" s="43" t="s">
        <v>535</v>
      </c>
      <c r="D1413" s="10" t="s">
        <v>536</v>
      </c>
      <c r="E1413" s="2" t="s">
        <v>537</v>
      </c>
      <c r="F1413" s="10" t="s">
        <v>3825</v>
      </c>
      <c r="G1413" s="2" t="s">
        <v>29</v>
      </c>
      <c r="H1413" s="4">
        <v>0</v>
      </c>
      <c r="I1413" s="2">
        <v>710000000</v>
      </c>
      <c r="J1413" s="2" t="s">
        <v>11537</v>
      </c>
      <c r="K1413" s="30" t="s">
        <v>1034</v>
      </c>
      <c r="L1413" s="81" t="s">
        <v>1143</v>
      </c>
      <c r="M1413" s="2" t="s">
        <v>32</v>
      </c>
      <c r="N1413" s="2" t="s">
        <v>453</v>
      </c>
      <c r="O1413" s="15" t="s">
        <v>3810</v>
      </c>
      <c r="P1413" s="5">
        <v>796</v>
      </c>
      <c r="Q1413" s="2" t="s">
        <v>41</v>
      </c>
      <c r="R1413" s="118">
        <v>50</v>
      </c>
      <c r="S1413" s="9">
        <v>80.78</v>
      </c>
      <c r="T1413" s="9">
        <v>4039</v>
      </c>
      <c r="U1413" s="9">
        <v>4523.68</v>
      </c>
      <c r="V1413" s="2" t="s">
        <v>42</v>
      </c>
      <c r="W1413" s="2">
        <v>2014</v>
      </c>
      <c r="X1413" s="2"/>
    </row>
    <row r="1414" spans="1:24" ht="51" customHeight="1" outlineLevel="1" x14ac:dyDescent="0.25">
      <c r="A1414" s="2" t="s">
        <v>4072</v>
      </c>
      <c r="B1414" s="3" t="s">
        <v>27</v>
      </c>
      <c r="C1414" s="5" t="s">
        <v>3826</v>
      </c>
      <c r="D1414" s="10" t="s">
        <v>702</v>
      </c>
      <c r="E1414" s="2" t="s">
        <v>7743</v>
      </c>
      <c r="F1414" s="10" t="s">
        <v>3827</v>
      </c>
      <c r="G1414" s="2" t="s">
        <v>29</v>
      </c>
      <c r="H1414" s="4">
        <v>0</v>
      </c>
      <c r="I1414" s="2">
        <v>710000000</v>
      </c>
      <c r="J1414" s="2" t="s">
        <v>11537</v>
      </c>
      <c r="K1414" s="30" t="s">
        <v>1034</v>
      </c>
      <c r="L1414" s="81" t="s">
        <v>1143</v>
      </c>
      <c r="M1414" s="2" t="s">
        <v>32</v>
      </c>
      <c r="N1414" s="2" t="s">
        <v>453</v>
      </c>
      <c r="O1414" s="15" t="s">
        <v>3810</v>
      </c>
      <c r="P1414" s="5">
        <v>796</v>
      </c>
      <c r="Q1414" s="2" t="s">
        <v>41</v>
      </c>
      <c r="R1414" s="118">
        <v>5</v>
      </c>
      <c r="S1414" s="9">
        <v>2327.6</v>
      </c>
      <c r="T1414" s="9">
        <v>11638</v>
      </c>
      <c r="U1414" s="9">
        <v>13034.56</v>
      </c>
      <c r="V1414" s="2" t="s">
        <v>42</v>
      </c>
      <c r="W1414" s="2">
        <v>2014</v>
      </c>
      <c r="X1414" s="2"/>
    </row>
    <row r="1415" spans="1:24" ht="51" customHeight="1" outlineLevel="1" x14ac:dyDescent="0.25">
      <c r="A1415" s="2" t="s">
        <v>4073</v>
      </c>
      <c r="B1415" s="3" t="s">
        <v>27</v>
      </c>
      <c r="C1415" s="43" t="s">
        <v>12696</v>
      </c>
      <c r="D1415" s="10" t="s">
        <v>3828</v>
      </c>
      <c r="E1415" s="2" t="s">
        <v>12697</v>
      </c>
      <c r="F1415" s="10" t="s">
        <v>3829</v>
      </c>
      <c r="G1415" s="2" t="s">
        <v>29</v>
      </c>
      <c r="H1415" s="4">
        <v>0</v>
      </c>
      <c r="I1415" s="2">
        <v>710000000</v>
      </c>
      <c r="J1415" s="2" t="s">
        <v>11537</v>
      </c>
      <c r="K1415" s="30" t="s">
        <v>1034</v>
      </c>
      <c r="L1415" s="81" t="s">
        <v>1143</v>
      </c>
      <c r="M1415" s="2" t="s">
        <v>32</v>
      </c>
      <c r="N1415" s="2" t="s">
        <v>453</v>
      </c>
      <c r="O1415" s="15" t="s">
        <v>3810</v>
      </c>
      <c r="P1415" s="5">
        <v>625</v>
      </c>
      <c r="Q1415" s="2" t="s">
        <v>41</v>
      </c>
      <c r="R1415" s="118">
        <v>20</v>
      </c>
      <c r="S1415" s="9">
        <v>324.72000000000003</v>
      </c>
      <c r="T1415" s="9">
        <v>6494.4</v>
      </c>
      <c r="U1415" s="9">
        <v>7273.73</v>
      </c>
      <c r="V1415" s="2" t="s">
        <v>42</v>
      </c>
      <c r="W1415" s="2">
        <v>2014</v>
      </c>
      <c r="X1415" s="2"/>
    </row>
    <row r="1416" spans="1:24" ht="51" customHeight="1" outlineLevel="1" x14ac:dyDescent="0.25">
      <c r="A1416" s="2" t="s">
        <v>4074</v>
      </c>
      <c r="B1416" s="3" t="s">
        <v>27</v>
      </c>
      <c r="C1416" s="92" t="s">
        <v>101</v>
      </c>
      <c r="D1416" s="10" t="s">
        <v>3830</v>
      </c>
      <c r="E1416" s="2" t="s">
        <v>103</v>
      </c>
      <c r="F1416" s="10" t="s">
        <v>3831</v>
      </c>
      <c r="G1416" s="2" t="s">
        <v>29</v>
      </c>
      <c r="H1416" s="4">
        <v>0</v>
      </c>
      <c r="I1416" s="2">
        <v>710000000</v>
      </c>
      <c r="J1416" s="2" t="s">
        <v>11537</v>
      </c>
      <c r="K1416" s="30" t="s">
        <v>1034</v>
      </c>
      <c r="L1416" s="81" t="s">
        <v>1143</v>
      </c>
      <c r="M1416" s="2" t="s">
        <v>32</v>
      </c>
      <c r="N1416" s="2" t="s">
        <v>453</v>
      </c>
      <c r="O1416" s="15" t="s">
        <v>3810</v>
      </c>
      <c r="P1416" s="78">
        <v>796</v>
      </c>
      <c r="Q1416" s="2" t="s">
        <v>41</v>
      </c>
      <c r="R1416" s="118">
        <v>8</v>
      </c>
      <c r="S1416" s="9">
        <v>824.83</v>
      </c>
      <c r="T1416" s="9">
        <v>6598.64</v>
      </c>
      <c r="U1416" s="9">
        <v>7390.48</v>
      </c>
      <c r="V1416" s="2" t="s">
        <v>42</v>
      </c>
      <c r="W1416" s="2">
        <v>2014</v>
      </c>
      <c r="X1416" s="2"/>
    </row>
    <row r="1417" spans="1:24" ht="51" customHeight="1" outlineLevel="1" x14ac:dyDescent="0.25">
      <c r="A1417" s="2" t="s">
        <v>4075</v>
      </c>
      <c r="B1417" s="3" t="s">
        <v>27</v>
      </c>
      <c r="C1417" s="5" t="s">
        <v>3832</v>
      </c>
      <c r="D1417" s="10" t="s">
        <v>573</v>
      </c>
      <c r="E1417" s="2" t="s">
        <v>12699</v>
      </c>
      <c r="F1417" s="10" t="s">
        <v>3833</v>
      </c>
      <c r="G1417" s="2" t="s">
        <v>29</v>
      </c>
      <c r="H1417" s="4">
        <v>0</v>
      </c>
      <c r="I1417" s="2">
        <v>710000000</v>
      </c>
      <c r="J1417" s="2" t="s">
        <v>11537</v>
      </c>
      <c r="K1417" s="30" t="s">
        <v>1034</v>
      </c>
      <c r="L1417" s="81" t="s">
        <v>1143</v>
      </c>
      <c r="M1417" s="2" t="s">
        <v>32</v>
      </c>
      <c r="N1417" s="2" t="s">
        <v>453</v>
      </c>
      <c r="O1417" s="15" t="s">
        <v>3810</v>
      </c>
      <c r="P1417" s="78">
        <v>796</v>
      </c>
      <c r="Q1417" s="2" t="s">
        <v>41</v>
      </c>
      <c r="R1417" s="118">
        <v>15</v>
      </c>
      <c r="S1417" s="9">
        <v>223.22</v>
      </c>
      <c r="T1417" s="9">
        <v>3348.3</v>
      </c>
      <c r="U1417" s="9">
        <v>3750.1</v>
      </c>
      <c r="V1417" s="2" t="s">
        <v>42</v>
      </c>
      <c r="W1417" s="2">
        <v>2014</v>
      </c>
      <c r="X1417" s="2"/>
    </row>
    <row r="1418" spans="1:24" ht="51" customHeight="1" outlineLevel="1" x14ac:dyDescent="0.25">
      <c r="A1418" s="2" t="s">
        <v>4076</v>
      </c>
      <c r="B1418" s="3" t="s">
        <v>27</v>
      </c>
      <c r="C1418" s="5" t="s">
        <v>3834</v>
      </c>
      <c r="D1418" s="10" t="s">
        <v>73</v>
      </c>
      <c r="E1418" s="2" t="s">
        <v>8220</v>
      </c>
      <c r="F1418" s="10" t="s">
        <v>3835</v>
      </c>
      <c r="G1418" s="2" t="s">
        <v>29</v>
      </c>
      <c r="H1418" s="4">
        <v>0</v>
      </c>
      <c r="I1418" s="2">
        <v>710000000</v>
      </c>
      <c r="J1418" s="2" t="s">
        <v>11537</v>
      </c>
      <c r="K1418" s="30" t="s">
        <v>1034</v>
      </c>
      <c r="L1418" s="81" t="s">
        <v>1143</v>
      </c>
      <c r="M1418" s="2" t="s">
        <v>32</v>
      </c>
      <c r="N1418" s="2" t="s">
        <v>453</v>
      </c>
      <c r="O1418" s="15" t="s">
        <v>3810</v>
      </c>
      <c r="P1418" s="78">
        <v>796</v>
      </c>
      <c r="Q1418" s="2" t="s">
        <v>41</v>
      </c>
      <c r="R1418" s="118">
        <v>35</v>
      </c>
      <c r="S1418" s="9">
        <v>221.09</v>
      </c>
      <c r="T1418" s="9">
        <v>7738.15</v>
      </c>
      <c r="U1418" s="9">
        <v>8666.73</v>
      </c>
      <c r="V1418" s="2" t="s">
        <v>42</v>
      </c>
      <c r="W1418" s="2">
        <v>2014</v>
      </c>
      <c r="X1418" s="2"/>
    </row>
    <row r="1419" spans="1:24" ht="51" customHeight="1" outlineLevel="1" x14ac:dyDescent="0.25">
      <c r="A1419" s="2" t="s">
        <v>4077</v>
      </c>
      <c r="B1419" s="3" t="s">
        <v>27</v>
      </c>
      <c r="C1419" s="43" t="s">
        <v>632</v>
      </c>
      <c r="D1419" s="10" t="s">
        <v>633</v>
      </c>
      <c r="E1419" s="2" t="s">
        <v>634</v>
      </c>
      <c r="F1419" s="10" t="s">
        <v>3836</v>
      </c>
      <c r="G1419" s="2" t="s">
        <v>29</v>
      </c>
      <c r="H1419" s="4">
        <v>0</v>
      </c>
      <c r="I1419" s="2">
        <v>710000000</v>
      </c>
      <c r="J1419" s="2" t="s">
        <v>11537</v>
      </c>
      <c r="K1419" s="30" t="s">
        <v>1034</v>
      </c>
      <c r="L1419" s="81" t="s">
        <v>1143</v>
      </c>
      <c r="M1419" s="2" t="s">
        <v>32</v>
      </c>
      <c r="N1419" s="2" t="s">
        <v>453</v>
      </c>
      <c r="O1419" s="15" t="s">
        <v>3810</v>
      </c>
      <c r="P1419" s="78">
        <v>796</v>
      </c>
      <c r="Q1419" s="2" t="s">
        <v>41</v>
      </c>
      <c r="R1419" s="118">
        <v>8</v>
      </c>
      <c r="S1419" s="9">
        <v>352</v>
      </c>
      <c r="T1419" s="9">
        <v>2816</v>
      </c>
      <c r="U1419" s="9">
        <v>3153.92</v>
      </c>
      <c r="V1419" s="2" t="s">
        <v>42</v>
      </c>
      <c r="W1419" s="2">
        <v>2014</v>
      </c>
      <c r="X1419" s="2"/>
    </row>
    <row r="1420" spans="1:24" ht="51" customHeight="1" outlineLevel="1" x14ac:dyDescent="0.25">
      <c r="A1420" s="2" t="s">
        <v>4078</v>
      </c>
      <c r="B1420" s="3" t="s">
        <v>27</v>
      </c>
      <c r="C1420" s="2" t="s">
        <v>3083</v>
      </c>
      <c r="D1420" s="10" t="s">
        <v>9142</v>
      </c>
      <c r="E1420" s="10" t="s">
        <v>9143</v>
      </c>
      <c r="F1420" s="5"/>
      <c r="G1420" s="2" t="s">
        <v>29</v>
      </c>
      <c r="H1420" s="4">
        <v>0</v>
      </c>
      <c r="I1420" s="2">
        <v>710000000</v>
      </c>
      <c r="J1420" s="2" t="s">
        <v>11537</v>
      </c>
      <c r="K1420" s="30" t="s">
        <v>1034</v>
      </c>
      <c r="L1420" s="81" t="s">
        <v>1143</v>
      </c>
      <c r="M1420" s="2" t="s">
        <v>32</v>
      </c>
      <c r="N1420" s="2" t="s">
        <v>453</v>
      </c>
      <c r="O1420" s="15" t="s">
        <v>3810</v>
      </c>
      <c r="P1420" s="78">
        <v>796</v>
      </c>
      <c r="Q1420" s="2" t="s">
        <v>41</v>
      </c>
      <c r="R1420" s="118">
        <v>240</v>
      </c>
      <c r="S1420" s="9">
        <v>900</v>
      </c>
      <c r="T1420" s="9">
        <v>216000</v>
      </c>
      <c r="U1420" s="9">
        <v>241920</v>
      </c>
      <c r="V1420" s="2" t="s">
        <v>42</v>
      </c>
      <c r="W1420" s="2">
        <v>2014</v>
      </c>
      <c r="X1420" s="2"/>
    </row>
    <row r="1421" spans="1:24" ht="81.75" customHeight="1" outlineLevel="1" x14ac:dyDescent="0.25">
      <c r="A1421" s="2" t="s">
        <v>4079</v>
      </c>
      <c r="B1421" s="3" t="s">
        <v>27</v>
      </c>
      <c r="C1421" s="119" t="s">
        <v>3837</v>
      </c>
      <c r="D1421" s="10" t="s">
        <v>2878</v>
      </c>
      <c r="E1421" s="10" t="s">
        <v>9647</v>
      </c>
      <c r="F1421" s="120" t="s">
        <v>9646</v>
      </c>
      <c r="G1421" s="2" t="s">
        <v>29</v>
      </c>
      <c r="H1421" s="4">
        <v>0</v>
      </c>
      <c r="I1421" s="2">
        <v>710000000</v>
      </c>
      <c r="J1421" s="2" t="s">
        <v>11537</v>
      </c>
      <c r="K1421" s="30" t="s">
        <v>6429</v>
      </c>
      <c r="L1421" s="81" t="s">
        <v>1143</v>
      </c>
      <c r="M1421" s="2" t="s">
        <v>32</v>
      </c>
      <c r="N1421" s="2" t="s">
        <v>453</v>
      </c>
      <c r="O1421" s="15" t="s">
        <v>3810</v>
      </c>
      <c r="P1421" s="2">
        <v>112</v>
      </c>
      <c r="Q1421" s="2" t="s">
        <v>751</v>
      </c>
      <c r="R1421" s="37">
        <v>100</v>
      </c>
      <c r="S1421" s="9">
        <v>330.35</v>
      </c>
      <c r="T1421" s="9">
        <v>33035</v>
      </c>
      <c r="U1421" s="9">
        <v>37000</v>
      </c>
      <c r="V1421" s="2" t="s">
        <v>42</v>
      </c>
      <c r="W1421" s="2">
        <v>2014</v>
      </c>
      <c r="X1421" s="2"/>
    </row>
    <row r="1422" spans="1:24" ht="48.75" customHeight="1" outlineLevel="1" x14ac:dyDescent="0.25">
      <c r="A1422" s="2" t="s">
        <v>4080</v>
      </c>
      <c r="B1422" s="3" t="s">
        <v>27</v>
      </c>
      <c r="C1422" s="10" t="s">
        <v>1905</v>
      </c>
      <c r="D1422" s="10" t="s">
        <v>1924</v>
      </c>
      <c r="E1422" s="10" t="s">
        <v>1925</v>
      </c>
      <c r="F1422" s="120"/>
      <c r="G1422" s="2" t="s">
        <v>29</v>
      </c>
      <c r="H1422" s="4">
        <v>0</v>
      </c>
      <c r="I1422" s="2">
        <v>710000000</v>
      </c>
      <c r="J1422" s="2" t="s">
        <v>11537</v>
      </c>
      <c r="K1422" s="30" t="s">
        <v>6429</v>
      </c>
      <c r="L1422" s="81" t="s">
        <v>1143</v>
      </c>
      <c r="M1422" s="2" t="s">
        <v>32</v>
      </c>
      <c r="N1422" s="2" t="s">
        <v>453</v>
      </c>
      <c r="O1422" s="15" t="s">
        <v>3810</v>
      </c>
      <c r="P1422" s="5">
        <v>166</v>
      </c>
      <c r="Q1422" s="2" t="s">
        <v>1268</v>
      </c>
      <c r="R1422" s="37">
        <v>40</v>
      </c>
      <c r="S1422" s="9">
        <v>303.57</v>
      </c>
      <c r="T1422" s="9">
        <v>12142.8</v>
      </c>
      <c r="U1422" s="9">
        <v>13600</v>
      </c>
      <c r="V1422" s="2" t="s">
        <v>42</v>
      </c>
      <c r="W1422" s="2">
        <v>2014</v>
      </c>
      <c r="X1422" s="2"/>
    </row>
    <row r="1423" spans="1:24" ht="48.75" customHeight="1" outlineLevel="1" x14ac:dyDescent="0.25">
      <c r="A1423" s="2" t="s">
        <v>9694</v>
      </c>
      <c r="B1423" s="3" t="s">
        <v>27</v>
      </c>
      <c r="C1423" s="10" t="s">
        <v>3840</v>
      </c>
      <c r="D1423" s="10" t="s">
        <v>1924</v>
      </c>
      <c r="E1423" s="10" t="s">
        <v>1925</v>
      </c>
      <c r="F1423" s="28" t="s">
        <v>9648</v>
      </c>
      <c r="G1423" s="2" t="s">
        <v>29</v>
      </c>
      <c r="H1423" s="4">
        <v>0</v>
      </c>
      <c r="I1423" s="2">
        <v>710000000</v>
      </c>
      <c r="J1423" s="2" t="s">
        <v>11537</v>
      </c>
      <c r="K1423" s="30" t="s">
        <v>6429</v>
      </c>
      <c r="L1423" s="81" t="s">
        <v>1143</v>
      </c>
      <c r="M1423" s="2" t="s">
        <v>32</v>
      </c>
      <c r="N1423" s="2" t="s">
        <v>453</v>
      </c>
      <c r="O1423" s="15" t="s">
        <v>3810</v>
      </c>
      <c r="P1423" s="5">
        <v>112</v>
      </c>
      <c r="Q1423" s="2" t="s">
        <v>751</v>
      </c>
      <c r="R1423" s="37">
        <v>20</v>
      </c>
      <c r="S1423" s="9">
        <v>267.85000000000002</v>
      </c>
      <c r="T1423" s="9">
        <v>5357</v>
      </c>
      <c r="U1423" s="9">
        <v>6000</v>
      </c>
      <c r="V1423" s="2" t="s">
        <v>42</v>
      </c>
      <c r="W1423" s="2">
        <v>2014</v>
      </c>
      <c r="X1423" s="2"/>
    </row>
    <row r="1424" spans="1:24" ht="48.75" customHeight="1" outlineLevel="1" x14ac:dyDescent="0.25">
      <c r="A1424" s="2" t="s">
        <v>9695</v>
      </c>
      <c r="B1424" s="3" t="s">
        <v>27</v>
      </c>
      <c r="C1424" s="10" t="s">
        <v>9649</v>
      </c>
      <c r="D1424" s="10" t="s">
        <v>9666</v>
      </c>
      <c r="E1424" s="10" t="s">
        <v>9667</v>
      </c>
      <c r="F1424" s="28" t="s">
        <v>9650</v>
      </c>
      <c r="G1424" s="2" t="s">
        <v>29</v>
      </c>
      <c r="H1424" s="4">
        <v>0</v>
      </c>
      <c r="I1424" s="2">
        <v>710000000</v>
      </c>
      <c r="J1424" s="2" t="s">
        <v>11537</v>
      </c>
      <c r="K1424" s="30" t="s">
        <v>6429</v>
      </c>
      <c r="L1424" s="81" t="s">
        <v>1143</v>
      </c>
      <c r="M1424" s="2" t="s">
        <v>32</v>
      </c>
      <c r="N1424" s="2" t="s">
        <v>453</v>
      </c>
      <c r="O1424" s="15" t="s">
        <v>3810</v>
      </c>
      <c r="P1424" s="5">
        <v>796</v>
      </c>
      <c r="Q1424" s="2" t="s">
        <v>3658</v>
      </c>
      <c r="R1424" s="37">
        <v>5</v>
      </c>
      <c r="S1424" s="9">
        <v>535.71</v>
      </c>
      <c r="T1424" s="9">
        <v>2678.55</v>
      </c>
      <c r="U1424" s="9">
        <v>3000</v>
      </c>
      <c r="V1424" s="2" t="s">
        <v>42</v>
      </c>
      <c r="W1424" s="2">
        <v>2014</v>
      </c>
      <c r="X1424" s="2"/>
    </row>
    <row r="1425" spans="1:24" ht="48.75" customHeight="1" outlineLevel="1" x14ac:dyDescent="0.25">
      <c r="A1425" s="2" t="s">
        <v>9696</v>
      </c>
      <c r="B1425" s="3" t="s">
        <v>27</v>
      </c>
      <c r="C1425" s="28" t="s">
        <v>9651</v>
      </c>
      <c r="D1425" s="10" t="s">
        <v>6427</v>
      </c>
      <c r="E1425" s="10" t="s">
        <v>9668</v>
      </c>
      <c r="F1425" s="28" t="s">
        <v>9652</v>
      </c>
      <c r="G1425" s="2" t="s">
        <v>29</v>
      </c>
      <c r="H1425" s="4">
        <v>0</v>
      </c>
      <c r="I1425" s="2">
        <v>710000000</v>
      </c>
      <c r="J1425" s="2" t="s">
        <v>11537</v>
      </c>
      <c r="K1425" s="30" t="s">
        <v>6429</v>
      </c>
      <c r="L1425" s="81" t="s">
        <v>1143</v>
      </c>
      <c r="M1425" s="2" t="s">
        <v>32</v>
      </c>
      <c r="N1425" s="2" t="s">
        <v>453</v>
      </c>
      <c r="O1425" s="15" t="s">
        <v>3810</v>
      </c>
      <c r="P1425" s="5">
        <v>112</v>
      </c>
      <c r="Q1425" s="2" t="s">
        <v>751</v>
      </c>
      <c r="R1425" s="37">
        <v>20</v>
      </c>
      <c r="S1425" s="9">
        <v>368.3</v>
      </c>
      <c r="T1425" s="9">
        <v>7366</v>
      </c>
      <c r="U1425" s="9">
        <v>8250</v>
      </c>
      <c r="V1425" s="2" t="s">
        <v>42</v>
      </c>
      <c r="W1425" s="2">
        <v>2014</v>
      </c>
      <c r="X1425" s="2"/>
    </row>
    <row r="1426" spans="1:24" ht="48.75" customHeight="1" outlineLevel="1" x14ac:dyDescent="0.25">
      <c r="A1426" s="2" t="s">
        <v>9697</v>
      </c>
      <c r="B1426" s="3" t="s">
        <v>27</v>
      </c>
      <c r="C1426" s="28" t="s">
        <v>9136</v>
      </c>
      <c r="D1426" s="10" t="s">
        <v>1765</v>
      </c>
      <c r="E1426" s="10" t="s">
        <v>9137</v>
      </c>
      <c r="F1426" s="28" t="s">
        <v>9653</v>
      </c>
      <c r="G1426" s="2" t="s">
        <v>29</v>
      </c>
      <c r="H1426" s="4">
        <v>0</v>
      </c>
      <c r="I1426" s="2">
        <v>710000000</v>
      </c>
      <c r="J1426" s="2" t="s">
        <v>11537</v>
      </c>
      <c r="K1426" s="30" t="s">
        <v>6429</v>
      </c>
      <c r="L1426" s="81" t="s">
        <v>1143</v>
      </c>
      <c r="M1426" s="2" t="s">
        <v>32</v>
      </c>
      <c r="N1426" s="2" t="s">
        <v>453</v>
      </c>
      <c r="O1426" s="15" t="s">
        <v>3810</v>
      </c>
      <c r="P1426" s="5">
        <v>112</v>
      </c>
      <c r="Q1426" s="2" t="s">
        <v>751</v>
      </c>
      <c r="R1426" s="37">
        <v>40</v>
      </c>
      <c r="S1426" s="9">
        <v>330.35</v>
      </c>
      <c r="T1426" s="9">
        <v>13214</v>
      </c>
      <c r="U1426" s="9">
        <v>14800</v>
      </c>
      <c r="V1426" s="2" t="s">
        <v>42</v>
      </c>
      <c r="W1426" s="2">
        <v>2014</v>
      </c>
      <c r="X1426" s="2"/>
    </row>
    <row r="1427" spans="1:24" ht="48.75" customHeight="1" outlineLevel="1" x14ac:dyDescent="0.25">
      <c r="A1427" s="2" t="s">
        <v>9698</v>
      </c>
      <c r="B1427" s="3" t="s">
        <v>27</v>
      </c>
      <c r="C1427" s="119" t="s">
        <v>3838</v>
      </c>
      <c r="D1427" s="10" t="s">
        <v>2878</v>
      </c>
      <c r="E1427" s="10" t="s">
        <v>6426</v>
      </c>
      <c r="F1427" s="28" t="s">
        <v>9654</v>
      </c>
      <c r="G1427" s="2" t="s">
        <v>29</v>
      </c>
      <c r="H1427" s="4">
        <v>0</v>
      </c>
      <c r="I1427" s="2">
        <v>710000000</v>
      </c>
      <c r="J1427" s="2" t="s">
        <v>11537</v>
      </c>
      <c r="K1427" s="30" t="s">
        <v>6429</v>
      </c>
      <c r="L1427" s="81" t="s">
        <v>1143</v>
      </c>
      <c r="M1427" s="2" t="s">
        <v>32</v>
      </c>
      <c r="N1427" s="2" t="s">
        <v>453</v>
      </c>
      <c r="O1427" s="15" t="s">
        <v>3810</v>
      </c>
      <c r="P1427" s="5">
        <v>112</v>
      </c>
      <c r="Q1427" s="2" t="s">
        <v>751</v>
      </c>
      <c r="R1427" s="37">
        <v>10</v>
      </c>
      <c r="S1427" s="9">
        <v>1607.15</v>
      </c>
      <c r="T1427" s="9">
        <v>15000</v>
      </c>
      <c r="U1427" s="9">
        <v>16800</v>
      </c>
      <c r="V1427" s="2" t="s">
        <v>42</v>
      </c>
      <c r="W1427" s="2">
        <v>2014</v>
      </c>
      <c r="X1427" s="2"/>
    </row>
    <row r="1428" spans="1:24" ht="48.75" customHeight="1" outlineLevel="1" x14ac:dyDescent="0.25">
      <c r="A1428" s="2" t="s">
        <v>9699</v>
      </c>
      <c r="B1428" s="3" t="s">
        <v>27</v>
      </c>
      <c r="C1428" s="119" t="s">
        <v>3839</v>
      </c>
      <c r="D1428" s="10" t="s">
        <v>6427</v>
      </c>
      <c r="E1428" s="10" t="s">
        <v>6428</v>
      </c>
      <c r="F1428" s="28" t="s">
        <v>9655</v>
      </c>
      <c r="G1428" s="2" t="s">
        <v>29</v>
      </c>
      <c r="H1428" s="4">
        <v>0</v>
      </c>
      <c r="I1428" s="2">
        <v>710000000</v>
      </c>
      <c r="J1428" s="2" t="s">
        <v>11537</v>
      </c>
      <c r="K1428" s="30" t="s">
        <v>6429</v>
      </c>
      <c r="L1428" s="81" t="s">
        <v>1143</v>
      </c>
      <c r="M1428" s="2" t="s">
        <v>32</v>
      </c>
      <c r="N1428" s="2" t="s">
        <v>453</v>
      </c>
      <c r="O1428" s="15" t="s">
        <v>3810</v>
      </c>
      <c r="P1428" s="5">
        <v>112</v>
      </c>
      <c r="Q1428" s="2" t="s">
        <v>751</v>
      </c>
      <c r="R1428" s="37">
        <v>48</v>
      </c>
      <c r="S1428" s="9">
        <v>368.3</v>
      </c>
      <c r="T1428" s="9">
        <v>17678.400000000001</v>
      </c>
      <c r="U1428" s="9">
        <v>19800</v>
      </c>
      <c r="V1428" s="2" t="s">
        <v>42</v>
      </c>
      <c r="W1428" s="2">
        <v>2014</v>
      </c>
      <c r="X1428" s="2"/>
    </row>
    <row r="1429" spans="1:24" ht="48.75" customHeight="1" outlineLevel="1" x14ac:dyDescent="0.25">
      <c r="A1429" s="2" t="s">
        <v>9700</v>
      </c>
      <c r="B1429" s="3" t="s">
        <v>27</v>
      </c>
      <c r="C1429" s="10" t="s">
        <v>2447</v>
      </c>
      <c r="D1429" s="10" t="s">
        <v>1765</v>
      </c>
      <c r="E1429" s="10" t="s">
        <v>8305</v>
      </c>
      <c r="F1429" s="28" t="s">
        <v>9656</v>
      </c>
      <c r="G1429" s="2" t="s">
        <v>29</v>
      </c>
      <c r="H1429" s="4">
        <v>0</v>
      </c>
      <c r="I1429" s="2">
        <v>710000000</v>
      </c>
      <c r="J1429" s="2" t="s">
        <v>11537</v>
      </c>
      <c r="K1429" s="30" t="s">
        <v>6429</v>
      </c>
      <c r="L1429" s="81" t="s">
        <v>1143</v>
      </c>
      <c r="M1429" s="2" t="s">
        <v>32</v>
      </c>
      <c r="N1429" s="2" t="s">
        <v>453</v>
      </c>
      <c r="O1429" s="15" t="s">
        <v>3810</v>
      </c>
      <c r="P1429" s="5">
        <v>112</v>
      </c>
      <c r="Q1429" s="2" t="s">
        <v>751</v>
      </c>
      <c r="R1429" s="37">
        <v>60</v>
      </c>
      <c r="S1429" s="9">
        <v>357.14</v>
      </c>
      <c r="T1429" s="9">
        <v>21428.400000000001</v>
      </c>
      <c r="U1429" s="9">
        <v>24000</v>
      </c>
      <c r="V1429" s="2" t="s">
        <v>42</v>
      </c>
      <c r="W1429" s="2">
        <v>2014</v>
      </c>
      <c r="X1429" s="2"/>
    </row>
    <row r="1430" spans="1:24" ht="48.75" customHeight="1" outlineLevel="1" x14ac:dyDescent="0.25">
      <c r="A1430" s="2" t="s">
        <v>4081</v>
      </c>
      <c r="B1430" s="3" t="s">
        <v>27</v>
      </c>
      <c r="C1430" s="10" t="s">
        <v>8617</v>
      </c>
      <c r="D1430" s="10" t="s">
        <v>2878</v>
      </c>
      <c r="E1430" s="10" t="s">
        <v>3590</v>
      </c>
      <c r="F1430" s="28" t="s">
        <v>9657</v>
      </c>
      <c r="G1430" s="2" t="s">
        <v>29</v>
      </c>
      <c r="H1430" s="4">
        <v>0</v>
      </c>
      <c r="I1430" s="2">
        <v>710000000</v>
      </c>
      <c r="J1430" s="2" t="s">
        <v>11537</v>
      </c>
      <c r="K1430" s="30" t="s">
        <v>6429</v>
      </c>
      <c r="L1430" s="81" t="s">
        <v>1143</v>
      </c>
      <c r="M1430" s="2" t="s">
        <v>32</v>
      </c>
      <c r="N1430" s="2" t="s">
        <v>453</v>
      </c>
      <c r="O1430" s="15" t="s">
        <v>3810</v>
      </c>
      <c r="P1430" s="5">
        <v>112</v>
      </c>
      <c r="Q1430" s="2" t="s">
        <v>751</v>
      </c>
      <c r="R1430" s="37">
        <v>30</v>
      </c>
      <c r="S1430" s="9">
        <v>1071.42</v>
      </c>
      <c r="T1430" s="9">
        <v>32142.6</v>
      </c>
      <c r="U1430" s="9">
        <v>36000</v>
      </c>
      <c r="V1430" s="2" t="s">
        <v>42</v>
      </c>
      <c r="W1430" s="2">
        <v>2014</v>
      </c>
      <c r="X1430" s="2"/>
    </row>
    <row r="1431" spans="1:24" ht="48.75" customHeight="1" outlineLevel="1" x14ac:dyDescent="0.25">
      <c r="A1431" s="2" t="s">
        <v>4082</v>
      </c>
      <c r="B1431" s="3" t="s">
        <v>27</v>
      </c>
      <c r="C1431" s="10" t="s">
        <v>3840</v>
      </c>
      <c r="D1431" s="10" t="s">
        <v>1924</v>
      </c>
      <c r="E1431" s="10" t="s">
        <v>1925</v>
      </c>
      <c r="F1431" s="28" t="s">
        <v>9658</v>
      </c>
      <c r="G1431" s="2" t="s">
        <v>29</v>
      </c>
      <c r="H1431" s="4">
        <v>0</v>
      </c>
      <c r="I1431" s="2">
        <v>710000000</v>
      </c>
      <c r="J1431" s="2" t="s">
        <v>11537</v>
      </c>
      <c r="K1431" s="30" t="s">
        <v>6429</v>
      </c>
      <c r="L1431" s="81" t="s">
        <v>1143</v>
      </c>
      <c r="M1431" s="2" t="s">
        <v>32</v>
      </c>
      <c r="N1431" s="2" t="s">
        <v>453</v>
      </c>
      <c r="O1431" s="15" t="s">
        <v>3810</v>
      </c>
      <c r="P1431" s="5">
        <v>112</v>
      </c>
      <c r="Q1431" s="2" t="s">
        <v>751</v>
      </c>
      <c r="R1431" s="37">
        <v>10</v>
      </c>
      <c r="S1431" s="9">
        <v>303.57</v>
      </c>
      <c r="T1431" s="9">
        <v>3035.7</v>
      </c>
      <c r="U1431" s="9">
        <v>3400</v>
      </c>
      <c r="V1431" s="2" t="s">
        <v>42</v>
      </c>
      <c r="W1431" s="2">
        <v>2014</v>
      </c>
      <c r="X1431" s="2"/>
    </row>
    <row r="1432" spans="1:24" ht="48.75" customHeight="1" outlineLevel="1" x14ac:dyDescent="0.25">
      <c r="A1432" s="2" t="s">
        <v>4083</v>
      </c>
      <c r="B1432" s="3" t="s">
        <v>27</v>
      </c>
      <c r="C1432" s="28" t="s">
        <v>3841</v>
      </c>
      <c r="D1432" s="10" t="s">
        <v>1765</v>
      </c>
      <c r="E1432" s="10" t="s">
        <v>6431</v>
      </c>
      <c r="F1432" s="28" t="s">
        <v>9659</v>
      </c>
      <c r="G1432" s="2" t="s">
        <v>29</v>
      </c>
      <c r="H1432" s="4">
        <v>0</v>
      </c>
      <c r="I1432" s="2">
        <v>710000000</v>
      </c>
      <c r="J1432" s="2" t="s">
        <v>11537</v>
      </c>
      <c r="K1432" s="30" t="s">
        <v>6429</v>
      </c>
      <c r="L1432" s="81" t="s">
        <v>1143</v>
      </c>
      <c r="M1432" s="2" t="s">
        <v>32</v>
      </c>
      <c r="N1432" s="2" t="s">
        <v>453</v>
      </c>
      <c r="O1432" s="15" t="s">
        <v>3810</v>
      </c>
      <c r="P1432" s="5">
        <v>112</v>
      </c>
      <c r="Q1432" s="2" t="s">
        <v>751</v>
      </c>
      <c r="R1432" s="37">
        <v>6</v>
      </c>
      <c r="S1432" s="9">
        <v>1250</v>
      </c>
      <c r="T1432" s="9">
        <v>7500</v>
      </c>
      <c r="U1432" s="9">
        <v>8400</v>
      </c>
      <c r="V1432" s="2" t="s">
        <v>42</v>
      </c>
      <c r="W1432" s="2">
        <v>2014</v>
      </c>
      <c r="X1432" s="2"/>
    </row>
    <row r="1433" spans="1:24" ht="48.75" customHeight="1" outlineLevel="1" x14ac:dyDescent="0.25">
      <c r="A1433" s="2" t="s">
        <v>4084</v>
      </c>
      <c r="B1433" s="3" t="s">
        <v>27</v>
      </c>
      <c r="C1433" s="10" t="s">
        <v>9660</v>
      </c>
      <c r="D1433" s="10" t="s">
        <v>4890</v>
      </c>
      <c r="E1433" s="10" t="s">
        <v>6432</v>
      </c>
      <c r="F1433" s="10"/>
      <c r="G1433" s="2" t="s">
        <v>29</v>
      </c>
      <c r="H1433" s="4">
        <v>0</v>
      </c>
      <c r="I1433" s="2">
        <v>710000000</v>
      </c>
      <c r="J1433" s="2" t="s">
        <v>11537</v>
      </c>
      <c r="K1433" s="30" t="s">
        <v>6429</v>
      </c>
      <c r="L1433" s="81" t="s">
        <v>1143</v>
      </c>
      <c r="M1433" s="2" t="s">
        <v>32</v>
      </c>
      <c r="N1433" s="2" t="s">
        <v>453</v>
      </c>
      <c r="O1433" s="15" t="s">
        <v>3810</v>
      </c>
      <c r="P1433" s="5">
        <v>868</v>
      </c>
      <c r="Q1433" s="2" t="s">
        <v>3708</v>
      </c>
      <c r="R1433" s="37">
        <v>2</v>
      </c>
      <c r="S1433" s="9">
        <v>350</v>
      </c>
      <c r="T1433" s="9">
        <v>700</v>
      </c>
      <c r="U1433" s="9">
        <v>784</v>
      </c>
      <c r="V1433" s="2" t="s">
        <v>42</v>
      </c>
      <c r="W1433" s="2">
        <v>2014</v>
      </c>
      <c r="X1433" s="2"/>
    </row>
    <row r="1434" spans="1:24" ht="48.75" customHeight="1" outlineLevel="1" x14ac:dyDescent="0.25">
      <c r="A1434" s="2" t="s">
        <v>4085</v>
      </c>
      <c r="B1434" s="3" t="s">
        <v>27</v>
      </c>
      <c r="C1434" s="28" t="s">
        <v>9136</v>
      </c>
      <c r="D1434" s="10" t="s">
        <v>1765</v>
      </c>
      <c r="E1434" s="10" t="s">
        <v>9137</v>
      </c>
      <c r="F1434" s="28" t="s">
        <v>9661</v>
      </c>
      <c r="G1434" s="2" t="s">
        <v>29</v>
      </c>
      <c r="H1434" s="4">
        <v>0</v>
      </c>
      <c r="I1434" s="2">
        <v>710000000</v>
      </c>
      <c r="J1434" s="2" t="s">
        <v>11537</v>
      </c>
      <c r="K1434" s="30" t="s">
        <v>6429</v>
      </c>
      <c r="L1434" s="81" t="s">
        <v>1143</v>
      </c>
      <c r="M1434" s="2" t="s">
        <v>32</v>
      </c>
      <c r="N1434" s="2" t="s">
        <v>453</v>
      </c>
      <c r="O1434" s="15" t="s">
        <v>3810</v>
      </c>
      <c r="P1434" s="5">
        <v>112</v>
      </c>
      <c r="Q1434" s="2" t="s">
        <v>751</v>
      </c>
      <c r="R1434" s="37">
        <v>5</v>
      </c>
      <c r="S1434" s="9">
        <v>1100</v>
      </c>
      <c r="T1434" s="9">
        <v>5500</v>
      </c>
      <c r="U1434" s="9">
        <v>6160</v>
      </c>
      <c r="V1434" s="2" t="s">
        <v>42</v>
      </c>
      <c r="W1434" s="2">
        <v>2014</v>
      </c>
      <c r="X1434" s="2"/>
    </row>
    <row r="1435" spans="1:24" ht="48.75" customHeight="1" outlineLevel="1" x14ac:dyDescent="0.25">
      <c r="A1435" s="2" t="s">
        <v>4086</v>
      </c>
      <c r="B1435" s="3" t="s">
        <v>27</v>
      </c>
      <c r="C1435" s="119" t="s">
        <v>3839</v>
      </c>
      <c r="D1435" s="10" t="s">
        <v>6427</v>
      </c>
      <c r="E1435" s="10" t="s">
        <v>6428</v>
      </c>
      <c r="F1435" s="28" t="s">
        <v>9655</v>
      </c>
      <c r="G1435" s="2" t="s">
        <v>29</v>
      </c>
      <c r="H1435" s="4">
        <v>0</v>
      </c>
      <c r="I1435" s="2">
        <v>710000000</v>
      </c>
      <c r="J1435" s="2" t="s">
        <v>11537</v>
      </c>
      <c r="K1435" s="30" t="s">
        <v>6429</v>
      </c>
      <c r="L1435" s="81" t="s">
        <v>1143</v>
      </c>
      <c r="M1435" s="2" t="s">
        <v>32</v>
      </c>
      <c r="N1435" s="2" t="s">
        <v>453</v>
      </c>
      <c r="O1435" s="15" t="s">
        <v>3810</v>
      </c>
      <c r="P1435" s="5">
        <v>112</v>
      </c>
      <c r="Q1435" s="2" t="s">
        <v>751</v>
      </c>
      <c r="R1435" s="37">
        <v>20</v>
      </c>
      <c r="S1435" s="9">
        <v>368.3</v>
      </c>
      <c r="T1435" s="9">
        <v>7366</v>
      </c>
      <c r="U1435" s="9">
        <v>8250</v>
      </c>
      <c r="V1435" s="2" t="s">
        <v>42</v>
      </c>
      <c r="W1435" s="2">
        <v>2014</v>
      </c>
      <c r="X1435" s="2"/>
    </row>
    <row r="1436" spans="1:24" ht="48.75" customHeight="1" outlineLevel="1" x14ac:dyDescent="0.25">
      <c r="A1436" s="2" t="s">
        <v>4087</v>
      </c>
      <c r="B1436" s="3" t="s">
        <v>27</v>
      </c>
      <c r="C1436" s="28" t="s">
        <v>3841</v>
      </c>
      <c r="D1436" s="10" t="s">
        <v>1765</v>
      </c>
      <c r="E1436" s="10" t="s">
        <v>6431</v>
      </c>
      <c r="F1436" s="28" t="s">
        <v>9662</v>
      </c>
      <c r="G1436" s="2" t="s">
        <v>29</v>
      </c>
      <c r="H1436" s="4">
        <v>0</v>
      </c>
      <c r="I1436" s="2">
        <v>710000000</v>
      </c>
      <c r="J1436" s="2" t="s">
        <v>11537</v>
      </c>
      <c r="K1436" s="30" t="s">
        <v>6429</v>
      </c>
      <c r="L1436" s="81" t="s">
        <v>1143</v>
      </c>
      <c r="M1436" s="2" t="s">
        <v>32</v>
      </c>
      <c r="N1436" s="2" t="s">
        <v>453</v>
      </c>
      <c r="O1436" s="15" t="s">
        <v>3810</v>
      </c>
      <c r="P1436" s="5">
        <v>112</v>
      </c>
      <c r="Q1436" s="2" t="s">
        <v>751</v>
      </c>
      <c r="R1436" s="37">
        <v>20</v>
      </c>
      <c r="S1436" s="9">
        <v>1473.21</v>
      </c>
      <c r="T1436" s="9">
        <v>29464.2</v>
      </c>
      <c r="U1436" s="9">
        <v>33000</v>
      </c>
      <c r="V1436" s="2" t="s">
        <v>42</v>
      </c>
      <c r="W1436" s="2">
        <v>2014</v>
      </c>
      <c r="X1436" s="2"/>
    </row>
    <row r="1437" spans="1:24" ht="36" customHeight="1" outlineLevel="1" x14ac:dyDescent="0.25">
      <c r="A1437" s="2" t="s">
        <v>4088</v>
      </c>
      <c r="B1437" s="3" t="s">
        <v>27</v>
      </c>
      <c r="C1437" s="10" t="s">
        <v>3840</v>
      </c>
      <c r="D1437" s="10" t="s">
        <v>1924</v>
      </c>
      <c r="E1437" s="10" t="s">
        <v>1925</v>
      </c>
      <c r="F1437" s="28" t="s">
        <v>9663</v>
      </c>
      <c r="G1437" s="2" t="s">
        <v>29</v>
      </c>
      <c r="H1437" s="4">
        <v>0</v>
      </c>
      <c r="I1437" s="2">
        <v>710000000</v>
      </c>
      <c r="J1437" s="2" t="s">
        <v>11537</v>
      </c>
      <c r="K1437" s="30" t="s">
        <v>6429</v>
      </c>
      <c r="L1437" s="81" t="s">
        <v>1143</v>
      </c>
      <c r="M1437" s="2" t="s">
        <v>32</v>
      </c>
      <c r="N1437" s="2" t="s">
        <v>453</v>
      </c>
      <c r="O1437" s="15" t="s">
        <v>3810</v>
      </c>
      <c r="P1437" s="28">
        <v>112</v>
      </c>
      <c r="Q1437" s="2" t="s">
        <v>751</v>
      </c>
      <c r="R1437" s="37">
        <v>20</v>
      </c>
      <c r="S1437" s="9">
        <v>303.57</v>
      </c>
      <c r="T1437" s="9">
        <v>6071.4</v>
      </c>
      <c r="U1437" s="9">
        <v>6800</v>
      </c>
      <c r="V1437" s="2" t="s">
        <v>42</v>
      </c>
      <c r="W1437" s="2">
        <v>2014</v>
      </c>
      <c r="X1437" s="2"/>
    </row>
    <row r="1438" spans="1:24" ht="36" customHeight="1" outlineLevel="1" x14ac:dyDescent="0.25">
      <c r="A1438" s="2" t="s">
        <v>4089</v>
      </c>
      <c r="B1438" s="3" t="s">
        <v>27</v>
      </c>
      <c r="C1438" s="119" t="s">
        <v>9664</v>
      </c>
      <c r="D1438" s="10" t="s">
        <v>1765</v>
      </c>
      <c r="E1438" s="10" t="s">
        <v>9669</v>
      </c>
      <c r="F1438" s="28" t="s">
        <v>9665</v>
      </c>
      <c r="G1438" s="2" t="s">
        <v>29</v>
      </c>
      <c r="H1438" s="4">
        <v>0</v>
      </c>
      <c r="I1438" s="2">
        <v>710000000</v>
      </c>
      <c r="J1438" s="2" t="s">
        <v>11537</v>
      </c>
      <c r="K1438" s="30" t="s">
        <v>6429</v>
      </c>
      <c r="L1438" s="81" t="s">
        <v>1143</v>
      </c>
      <c r="M1438" s="2" t="s">
        <v>32</v>
      </c>
      <c r="N1438" s="2" t="s">
        <v>453</v>
      </c>
      <c r="O1438" s="15" t="s">
        <v>3810</v>
      </c>
      <c r="P1438" s="5">
        <v>112</v>
      </c>
      <c r="Q1438" s="2" t="s">
        <v>751</v>
      </c>
      <c r="R1438" s="37">
        <v>20</v>
      </c>
      <c r="S1438" s="9">
        <v>1473.21</v>
      </c>
      <c r="T1438" s="9">
        <v>29464.2</v>
      </c>
      <c r="U1438" s="9">
        <v>33000</v>
      </c>
      <c r="V1438" s="2" t="s">
        <v>42</v>
      </c>
      <c r="W1438" s="2">
        <v>2014</v>
      </c>
      <c r="X1438" s="2"/>
    </row>
    <row r="1439" spans="1:24" ht="25.5" customHeight="1" outlineLevel="1" x14ac:dyDescent="0.25">
      <c r="A1439" s="2" t="s">
        <v>4090</v>
      </c>
      <c r="B1439" s="3" t="s">
        <v>27</v>
      </c>
      <c r="C1439" s="119" t="s">
        <v>2289</v>
      </c>
      <c r="D1439" s="10" t="s">
        <v>3613</v>
      </c>
      <c r="E1439" s="10" t="s">
        <v>6430</v>
      </c>
      <c r="F1439" s="28" t="s">
        <v>10034</v>
      </c>
      <c r="G1439" s="2" t="s">
        <v>29</v>
      </c>
      <c r="H1439" s="4">
        <v>0</v>
      </c>
      <c r="I1439" s="2">
        <v>710000000</v>
      </c>
      <c r="J1439" s="2" t="s">
        <v>11537</v>
      </c>
      <c r="K1439" s="30" t="s">
        <v>6014</v>
      </c>
      <c r="L1439" s="81" t="s">
        <v>1143</v>
      </c>
      <c r="M1439" s="2" t="s">
        <v>32</v>
      </c>
      <c r="N1439" s="2" t="s">
        <v>453</v>
      </c>
      <c r="O1439" s="15" t="s">
        <v>3810</v>
      </c>
      <c r="P1439" s="78">
        <v>796</v>
      </c>
      <c r="Q1439" s="2" t="s">
        <v>41</v>
      </c>
      <c r="R1439" s="118">
        <v>20</v>
      </c>
      <c r="S1439" s="9">
        <v>558.04</v>
      </c>
      <c r="T1439" s="9">
        <f>S1439*R1439</f>
        <v>11160.8</v>
      </c>
      <c r="U1439" s="9">
        <f t="shared" ref="U1439:U1447" si="90">T1439*1.12</f>
        <v>12500.096</v>
      </c>
      <c r="V1439" s="2" t="s">
        <v>42</v>
      </c>
      <c r="W1439" s="2">
        <v>2014</v>
      </c>
      <c r="X1439" s="2"/>
    </row>
    <row r="1440" spans="1:24" ht="37.5" customHeight="1" outlineLevel="1" x14ac:dyDescent="0.25">
      <c r="A1440" s="2" t="s">
        <v>4091</v>
      </c>
      <c r="B1440" s="3" t="s">
        <v>27</v>
      </c>
      <c r="C1440" s="119" t="s">
        <v>3843</v>
      </c>
      <c r="D1440" s="10" t="s">
        <v>3613</v>
      </c>
      <c r="E1440" s="10" t="s">
        <v>6022</v>
      </c>
      <c r="F1440" s="28" t="s">
        <v>9144</v>
      </c>
      <c r="G1440" s="2" t="s">
        <v>29</v>
      </c>
      <c r="H1440" s="4">
        <v>0</v>
      </c>
      <c r="I1440" s="2">
        <v>710000000</v>
      </c>
      <c r="J1440" s="2" t="s">
        <v>11537</v>
      </c>
      <c r="K1440" s="30" t="s">
        <v>6014</v>
      </c>
      <c r="L1440" s="81" t="s">
        <v>1143</v>
      </c>
      <c r="M1440" s="2" t="s">
        <v>32</v>
      </c>
      <c r="N1440" s="2" t="s">
        <v>453</v>
      </c>
      <c r="O1440" s="15" t="s">
        <v>3810</v>
      </c>
      <c r="P1440" s="78">
        <v>796</v>
      </c>
      <c r="Q1440" s="2" t="s">
        <v>41</v>
      </c>
      <c r="R1440" s="118">
        <v>40</v>
      </c>
      <c r="S1440" s="9">
        <v>348.22</v>
      </c>
      <c r="T1440" s="9">
        <f>S1440*R1440</f>
        <v>13928.800000000001</v>
      </c>
      <c r="U1440" s="9">
        <f t="shared" si="90"/>
        <v>15600.256000000003</v>
      </c>
      <c r="V1440" s="2" t="s">
        <v>42</v>
      </c>
      <c r="W1440" s="2">
        <v>2014</v>
      </c>
      <c r="X1440" s="2"/>
    </row>
    <row r="1441" spans="1:24" ht="30" customHeight="1" outlineLevel="1" x14ac:dyDescent="0.25">
      <c r="A1441" s="2" t="s">
        <v>4092</v>
      </c>
      <c r="B1441" s="3" t="s">
        <v>27</v>
      </c>
      <c r="C1441" s="10" t="s">
        <v>2293</v>
      </c>
      <c r="D1441" s="10" t="s">
        <v>3613</v>
      </c>
      <c r="E1441" s="10" t="s">
        <v>3614</v>
      </c>
      <c r="F1441" s="10" t="s">
        <v>3614</v>
      </c>
      <c r="G1441" s="2" t="s">
        <v>29</v>
      </c>
      <c r="H1441" s="4">
        <v>0</v>
      </c>
      <c r="I1441" s="2">
        <v>710000000</v>
      </c>
      <c r="J1441" s="2" t="s">
        <v>11537</v>
      </c>
      <c r="K1441" s="30" t="s">
        <v>6014</v>
      </c>
      <c r="L1441" s="81" t="s">
        <v>1143</v>
      </c>
      <c r="M1441" s="2" t="s">
        <v>32</v>
      </c>
      <c r="N1441" s="2" t="s">
        <v>453</v>
      </c>
      <c r="O1441" s="15" t="s">
        <v>3810</v>
      </c>
      <c r="P1441" s="78">
        <v>796</v>
      </c>
      <c r="Q1441" s="2" t="s">
        <v>41</v>
      </c>
      <c r="R1441" s="118">
        <v>40</v>
      </c>
      <c r="S1441" s="9">
        <v>361.61</v>
      </c>
      <c r="T1441" s="9">
        <f>R1441*S1441</f>
        <v>14464.400000000001</v>
      </c>
      <c r="U1441" s="9">
        <f t="shared" si="90"/>
        <v>16200.128000000002</v>
      </c>
      <c r="V1441" s="2" t="s">
        <v>42</v>
      </c>
      <c r="W1441" s="2">
        <v>2014</v>
      </c>
      <c r="X1441" s="2"/>
    </row>
    <row r="1442" spans="1:24" ht="66" customHeight="1" outlineLevel="1" x14ac:dyDescent="0.25">
      <c r="A1442" s="2" t="s">
        <v>4093</v>
      </c>
      <c r="B1442" s="3" t="s">
        <v>27</v>
      </c>
      <c r="C1442" s="10" t="s">
        <v>5414</v>
      </c>
      <c r="D1442" s="10" t="s">
        <v>5415</v>
      </c>
      <c r="E1442" s="10" t="s">
        <v>3844</v>
      </c>
      <c r="F1442" s="5" t="s">
        <v>3844</v>
      </c>
      <c r="G1442" s="2" t="s">
        <v>29</v>
      </c>
      <c r="H1442" s="4">
        <v>0</v>
      </c>
      <c r="I1442" s="2">
        <v>710000000</v>
      </c>
      <c r="J1442" s="2" t="s">
        <v>11537</v>
      </c>
      <c r="K1442" s="30" t="s">
        <v>6014</v>
      </c>
      <c r="L1442" s="81" t="s">
        <v>1143</v>
      </c>
      <c r="M1442" s="2" t="s">
        <v>32</v>
      </c>
      <c r="N1442" s="2" t="s">
        <v>453</v>
      </c>
      <c r="O1442" s="15" t="s">
        <v>3810</v>
      </c>
      <c r="P1442" s="78">
        <v>796</v>
      </c>
      <c r="Q1442" s="2" t="s">
        <v>41</v>
      </c>
      <c r="R1442" s="118">
        <v>20</v>
      </c>
      <c r="S1442" s="9">
        <v>401.79</v>
      </c>
      <c r="T1442" s="9">
        <f>S1442*R1442</f>
        <v>8035.8</v>
      </c>
      <c r="U1442" s="9">
        <f t="shared" si="90"/>
        <v>9000.0960000000014</v>
      </c>
      <c r="V1442" s="2" t="s">
        <v>42</v>
      </c>
      <c r="W1442" s="2">
        <v>2014</v>
      </c>
      <c r="X1442" s="2"/>
    </row>
    <row r="1443" spans="1:24" ht="51" customHeight="1" outlineLevel="1" x14ac:dyDescent="0.25">
      <c r="A1443" s="2" t="s">
        <v>4094</v>
      </c>
      <c r="B1443" s="3" t="s">
        <v>27</v>
      </c>
      <c r="C1443" s="10" t="s">
        <v>4971</v>
      </c>
      <c r="D1443" s="10" t="s">
        <v>4972</v>
      </c>
      <c r="E1443" s="10" t="s">
        <v>4973</v>
      </c>
      <c r="F1443" s="10" t="s">
        <v>4973</v>
      </c>
      <c r="G1443" s="2" t="s">
        <v>29</v>
      </c>
      <c r="H1443" s="4">
        <v>0</v>
      </c>
      <c r="I1443" s="2">
        <v>710000000</v>
      </c>
      <c r="J1443" s="2" t="s">
        <v>11537</v>
      </c>
      <c r="K1443" s="30" t="s">
        <v>6014</v>
      </c>
      <c r="L1443" s="81" t="s">
        <v>1143</v>
      </c>
      <c r="M1443" s="2" t="s">
        <v>32</v>
      </c>
      <c r="N1443" s="2" t="s">
        <v>453</v>
      </c>
      <c r="O1443" s="15" t="s">
        <v>3810</v>
      </c>
      <c r="P1443" s="78">
        <v>796</v>
      </c>
      <c r="Q1443" s="2" t="s">
        <v>41</v>
      </c>
      <c r="R1443" s="118">
        <v>80</v>
      </c>
      <c r="S1443" s="9">
        <v>152</v>
      </c>
      <c r="T1443" s="9">
        <f>S1443*R1443</f>
        <v>12160</v>
      </c>
      <c r="U1443" s="9">
        <f t="shared" si="90"/>
        <v>13619.2</v>
      </c>
      <c r="V1443" s="2" t="s">
        <v>42</v>
      </c>
      <c r="W1443" s="2">
        <v>2014</v>
      </c>
      <c r="X1443" s="2"/>
    </row>
    <row r="1444" spans="1:24" ht="51" customHeight="1" outlineLevel="1" x14ac:dyDescent="0.25">
      <c r="A1444" s="2" t="s">
        <v>4095</v>
      </c>
      <c r="B1444" s="3" t="s">
        <v>27</v>
      </c>
      <c r="C1444" s="10" t="s">
        <v>2297</v>
      </c>
      <c r="D1444" s="10" t="s">
        <v>4226</v>
      </c>
      <c r="E1444" s="10" t="s">
        <v>6028</v>
      </c>
      <c r="F1444" s="10" t="s">
        <v>9145</v>
      </c>
      <c r="G1444" s="2" t="s">
        <v>29</v>
      </c>
      <c r="H1444" s="4">
        <v>0</v>
      </c>
      <c r="I1444" s="2">
        <v>710000000</v>
      </c>
      <c r="J1444" s="2" t="s">
        <v>11537</v>
      </c>
      <c r="K1444" s="30" t="s">
        <v>6014</v>
      </c>
      <c r="L1444" s="81" t="s">
        <v>1143</v>
      </c>
      <c r="M1444" s="2" t="s">
        <v>32</v>
      </c>
      <c r="N1444" s="2" t="s">
        <v>453</v>
      </c>
      <c r="O1444" s="15" t="s">
        <v>3810</v>
      </c>
      <c r="P1444" s="78">
        <v>796</v>
      </c>
      <c r="Q1444" s="2" t="s">
        <v>41</v>
      </c>
      <c r="R1444" s="118">
        <v>70</v>
      </c>
      <c r="S1444" s="9">
        <v>205.36</v>
      </c>
      <c r="T1444" s="9">
        <f>S1444*R1444</f>
        <v>14375.2</v>
      </c>
      <c r="U1444" s="9">
        <f t="shared" si="90"/>
        <v>16100.224000000002</v>
      </c>
      <c r="V1444" s="2" t="s">
        <v>42</v>
      </c>
      <c r="W1444" s="2">
        <v>2014</v>
      </c>
      <c r="X1444" s="2"/>
    </row>
    <row r="1445" spans="1:24" ht="25.5" customHeight="1" outlineLevel="1" x14ac:dyDescent="0.25">
      <c r="A1445" s="2" t="s">
        <v>4096</v>
      </c>
      <c r="B1445" s="3" t="s">
        <v>27</v>
      </c>
      <c r="C1445" s="5" t="s">
        <v>5433</v>
      </c>
      <c r="D1445" s="34" t="s">
        <v>5434</v>
      </c>
      <c r="E1445" s="5" t="s">
        <v>5435</v>
      </c>
      <c r="F1445" s="5" t="s">
        <v>5435</v>
      </c>
      <c r="G1445" s="2" t="s">
        <v>29</v>
      </c>
      <c r="H1445" s="4">
        <v>0</v>
      </c>
      <c r="I1445" s="2">
        <v>710000000</v>
      </c>
      <c r="J1445" s="2" t="s">
        <v>11537</v>
      </c>
      <c r="K1445" s="30" t="s">
        <v>6014</v>
      </c>
      <c r="L1445" s="81" t="s">
        <v>1143</v>
      </c>
      <c r="M1445" s="2" t="s">
        <v>32</v>
      </c>
      <c r="N1445" s="2" t="s">
        <v>453</v>
      </c>
      <c r="O1445" s="15" t="s">
        <v>3810</v>
      </c>
      <c r="P1445" s="78">
        <v>796</v>
      </c>
      <c r="Q1445" s="2" t="s">
        <v>41</v>
      </c>
      <c r="R1445" s="121">
        <v>5</v>
      </c>
      <c r="S1445" s="9">
        <v>526.79</v>
      </c>
      <c r="T1445" s="9">
        <f>S1445*R1445</f>
        <v>2633.95</v>
      </c>
      <c r="U1445" s="9">
        <f t="shared" si="90"/>
        <v>2950.0239999999999</v>
      </c>
      <c r="V1445" s="2" t="s">
        <v>42</v>
      </c>
      <c r="W1445" s="2">
        <v>2014</v>
      </c>
      <c r="X1445" s="2"/>
    </row>
    <row r="1446" spans="1:24" ht="51" customHeight="1" outlineLevel="1" x14ac:dyDescent="0.25">
      <c r="A1446" s="2" t="s">
        <v>4097</v>
      </c>
      <c r="B1446" s="3" t="s">
        <v>27</v>
      </c>
      <c r="C1446" s="122" t="s">
        <v>2297</v>
      </c>
      <c r="D1446" s="28" t="s">
        <v>4226</v>
      </c>
      <c r="E1446" s="28" t="s">
        <v>13196</v>
      </c>
      <c r="F1446" s="10" t="s">
        <v>6028</v>
      </c>
      <c r="G1446" s="2" t="s">
        <v>29</v>
      </c>
      <c r="H1446" s="4">
        <v>0</v>
      </c>
      <c r="I1446" s="2">
        <v>710000000</v>
      </c>
      <c r="J1446" s="2" t="s">
        <v>11537</v>
      </c>
      <c r="K1446" s="30" t="s">
        <v>6014</v>
      </c>
      <c r="L1446" s="81" t="s">
        <v>1143</v>
      </c>
      <c r="M1446" s="2" t="s">
        <v>32</v>
      </c>
      <c r="N1446" s="2" t="s">
        <v>453</v>
      </c>
      <c r="O1446" s="15" t="s">
        <v>3810</v>
      </c>
      <c r="P1446" s="78">
        <v>796</v>
      </c>
      <c r="Q1446" s="2" t="s">
        <v>41</v>
      </c>
      <c r="R1446" s="118">
        <v>30</v>
      </c>
      <c r="S1446" s="9">
        <v>446.43</v>
      </c>
      <c r="T1446" s="9">
        <f t="shared" ref="T1446:T1473" si="91">R1446*S1446</f>
        <v>13392.9</v>
      </c>
      <c r="U1446" s="9">
        <f t="shared" si="90"/>
        <v>15000.048000000001</v>
      </c>
      <c r="V1446" s="2" t="s">
        <v>42</v>
      </c>
      <c r="W1446" s="2">
        <v>2014</v>
      </c>
      <c r="X1446" s="2"/>
    </row>
    <row r="1447" spans="1:24" ht="51" customHeight="1" outlineLevel="1" x14ac:dyDescent="0.25">
      <c r="A1447" s="2" t="s">
        <v>4098</v>
      </c>
      <c r="B1447" s="3" t="s">
        <v>27</v>
      </c>
      <c r="C1447" s="10" t="s">
        <v>2251</v>
      </c>
      <c r="D1447" s="10" t="s">
        <v>3618</v>
      </c>
      <c r="E1447" s="10" t="s">
        <v>2343</v>
      </c>
      <c r="F1447" s="28" t="s">
        <v>9146</v>
      </c>
      <c r="G1447" s="2" t="s">
        <v>29</v>
      </c>
      <c r="H1447" s="4">
        <v>0</v>
      </c>
      <c r="I1447" s="2">
        <v>710000000</v>
      </c>
      <c r="J1447" s="2" t="s">
        <v>11537</v>
      </c>
      <c r="K1447" s="30" t="s">
        <v>6014</v>
      </c>
      <c r="L1447" s="81" t="s">
        <v>1143</v>
      </c>
      <c r="M1447" s="2" t="s">
        <v>32</v>
      </c>
      <c r="N1447" s="2" t="s">
        <v>453</v>
      </c>
      <c r="O1447" s="15" t="s">
        <v>3810</v>
      </c>
      <c r="P1447" s="78">
        <v>796</v>
      </c>
      <c r="Q1447" s="2" t="s">
        <v>41</v>
      </c>
      <c r="R1447" s="118">
        <v>3</v>
      </c>
      <c r="S1447" s="9">
        <v>1455.36</v>
      </c>
      <c r="T1447" s="9">
        <f t="shared" si="91"/>
        <v>4366.08</v>
      </c>
      <c r="U1447" s="9">
        <f t="shared" si="90"/>
        <v>4890.0096000000003</v>
      </c>
      <c r="V1447" s="2" t="s">
        <v>42</v>
      </c>
      <c r="W1447" s="2">
        <v>2014</v>
      </c>
      <c r="X1447" s="2"/>
    </row>
    <row r="1448" spans="1:24" ht="51" customHeight="1" outlineLevel="1" x14ac:dyDescent="0.25">
      <c r="A1448" s="2" t="s">
        <v>4099</v>
      </c>
      <c r="B1448" s="3" t="s">
        <v>27</v>
      </c>
      <c r="C1448" s="43" t="s">
        <v>13284</v>
      </c>
      <c r="D1448" s="43" t="s">
        <v>6029</v>
      </c>
      <c r="E1448" s="43" t="s">
        <v>13283</v>
      </c>
      <c r="F1448" s="5" t="s">
        <v>3601</v>
      </c>
      <c r="G1448" s="2" t="s">
        <v>29</v>
      </c>
      <c r="H1448" s="4">
        <v>0</v>
      </c>
      <c r="I1448" s="2">
        <v>710000000</v>
      </c>
      <c r="J1448" s="2" t="s">
        <v>11537</v>
      </c>
      <c r="K1448" s="30" t="s">
        <v>6014</v>
      </c>
      <c r="L1448" s="81" t="s">
        <v>1143</v>
      </c>
      <c r="M1448" s="2" t="s">
        <v>32</v>
      </c>
      <c r="N1448" s="2" t="s">
        <v>453</v>
      </c>
      <c r="O1448" s="15" t="s">
        <v>3810</v>
      </c>
      <c r="P1448" s="78">
        <v>796</v>
      </c>
      <c r="Q1448" s="2" t="s">
        <v>41</v>
      </c>
      <c r="R1448" s="121">
        <v>3</v>
      </c>
      <c r="S1448" s="9">
        <v>1580.36</v>
      </c>
      <c r="T1448" s="9">
        <f t="shared" si="91"/>
        <v>4741.08</v>
      </c>
      <c r="U1448" s="9">
        <f t="shared" ref="U1448:U1473" si="92">T1448*1.12</f>
        <v>5310.0096000000003</v>
      </c>
      <c r="V1448" s="2" t="s">
        <v>42</v>
      </c>
      <c r="W1448" s="2">
        <v>2014</v>
      </c>
      <c r="X1448" s="2"/>
    </row>
    <row r="1449" spans="1:24" ht="51" customHeight="1" outlineLevel="1" x14ac:dyDescent="0.25">
      <c r="A1449" s="2" t="s">
        <v>4100</v>
      </c>
      <c r="B1449" s="3" t="s">
        <v>27</v>
      </c>
      <c r="C1449" s="10" t="s">
        <v>7789</v>
      </c>
      <c r="D1449" s="10" t="s">
        <v>3615</v>
      </c>
      <c r="E1449" s="10" t="s">
        <v>7790</v>
      </c>
      <c r="F1449" s="34" t="s">
        <v>5431</v>
      </c>
      <c r="G1449" s="2" t="s">
        <v>29</v>
      </c>
      <c r="H1449" s="4">
        <v>0</v>
      </c>
      <c r="I1449" s="2">
        <v>710000000</v>
      </c>
      <c r="J1449" s="2" t="s">
        <v>11537</v>
      </c>
      <c r="K1449" s="30" t="s">
        <v>6014</v>
      </c>
      <c r="L1449" s="81" t="s">
        <v>1143</v>
      </c>
      <c r="M1449" s="2" t="s">
        <v>32</v>
      </c>
      <c r="N1449" s="2" t="s">
        <v>453</v>
      </c>
      <c r="O1449" s="15" t="s">
        <v>3810</v>
      </c>
      <c r="P1449" s="78">
        <v>796</v>
      </c>
      <c r="Q1449" s="2" t="s">
        <v>41</v>
      </c>
      <c r="R1449" s="121">
        <v>5</v>
      </c>
      <c r="S1449" s="9">
        <v>517.86</v>
      </c>
      <c r="T1449" s="9">
        <f t="shared" si="91"/>
        <v>2589.3000000000002</v>
      </c>
      <c r="U1449" s="9">
        <f t="shared" si="92"/>
        <v>2900.0160000000005</v>
      </c>
      <c r="V1449" s="2" t="s">
        <v>42</v>
      </c>
      <c r="W1449" s="2">
        <v>2014</v>
      </c>
      <c r="X1449" s="2"/>
    </row>
    <row r="1450" spans="1:24" ht="51" customHeight="1" outlineLevel="1" x14ac:dyDescent="0.25">
      <c r="A1450" s="2" t="s">
        <v>4101</v>
      </c>
      <c r="B1450" s="3" t="s">
        <v>27</v>
      </c>
      <c r="C1450" s="10" t="s">
        <v>7789</v>
      </c>
      <c r="D1450" s="10" t="s">
        <v>3615</v>
      </c>
      <c r="E1450" s="10" t="s">
        <v>7790</v>
      </c>
      <c r="F1450" s="34" t="s">
        <v>9750</v>
      </c>
      <c r="G1450" s="2" t="s">
        <v>29</v>
      </c>
      <c r="H1450" s="4">
        <v>0</v>
      </c>
      <c r="I1450" s="2">
        <v>710000000</v>
      </c>
      <c r="J1450" s="2" t="s">
        <v>11537</v>
      </c>
      <c r="K1450" s="30" t="s">
        <v>6014</v>
      </c>
      <c r="L1450" s="81" t="s">
        <v>1143</v>
      </c>
      <c r="M1450" s="2" t="s">
        <v>32</v>
      </c>
      <c r="N1450" s="2" t="s">
        <v>453</v>
      </c>
      <c r="O1450" s="15" t="s">
        <v>3810</v>
      </c>
      <c r="P1450" s="78">
        <v>796</v>
      </c>
      <c r="Q1450" s="2" t="s">
        <v>41</v>
      </c>
      <c r="R1450" s="121">
        <v>5</v>
      </c>
      <c r="S1450" s="9">
        <v>839.29</v>
      </c>
      <c r="T1450" s="9">
        <f t="shared" si="91"/>
        <v>4196.45</v>
      </c>
      <c r="U1450" s="9">
        <f>T1450*1.12</f>
        <v>4700.0240000000003</v>
      </c>
      <c r="V1450" s="2" t="s">
        <v>42</v>
      </c>
      <c r="W1450" s="2">
        <v>2014</v>
      </c>
      <c r="X1450" s="2"/>
    </row>
    <row r="1451" spans="1:24" ht="51" customHeight="1" outlineLevel="1" x14ac:dyDescent="0.25">
      <c r="A1451" s="2" t="s">
        <v>4102</v>
      </c>
      <c r="B1451" s="3" t="s">
        <v>27</v>
      </c>
      <c r="C1451" s="5" t="s">
        <v>3606</v>
      </c>
      <c r="D1451" s="10" t="s">
        <v>9228</v>
      </c>
      <c r="E1451" s="10" t="s">
        <v>6433</v>
      </c>
      <c r="F1451" s="34" t="s">
        <v>9679</v>
      </c>
      <c r="G1451" s="2" t="s">
        <v>29</v>
      </c>
      <c r="H1451" s="4">
        <v>0</v>
      </c>
      <c r="I1451" s="2">
        <v>710000000</v>
      </c>
      <c r="J1451" s="2" t="s">
        <v>11537</v>
      </c>
      <c r="K1451" s="30" t="s">
        <v>6014</v>
      </c>
      <c r="L1451" s="81" t="s">
        <v>1143</v>
      </c>
      <c r="M1451" s="2" t="s">
        <v>32</v>
      </c>
      <c r="N1451" s="2" t="s">
        <v>453</v>
      </c>
      <c r="O1451" s="15" t="s">
        <v>3810</v>
      </c>
      <c r="P1451" s="78">
        <v>796</v>
      </c>
      <c r="Q1451" s="2" t="s">
        <v>41</v>
      </c>
      <c r="R1451" s="121">
        <v>10</v>
      </c>
      <c r="S1451" s="9">
        <v>1321.43</v>
      </c>
      <c r="T1451" s="9">
        <f t="shared" si="91"/>
        <v>13214.300000000001</v>
      </c>
      <c r="U1451" s="9">
        <f t="shared" si="92"/>
        <v>14800.016000000003</v>
      </c>
      <c r="V1451" s="2" t="s">
        <v>42</v>
      </c>
      <c r="W1451" s="2">
        <v>2014</v>
      </c>
      <c r="X1451" s="2"/>
    </row>
    <row r="1452" spans="1:24" ht="51" customHeight="1" outlineLevel="1" x14ac:dyDescent="0.25">
      <c r="A1452" s="2" t="s">
        <v>4103</v>
      </c>
      <c r="B1452" s="3" t="s">
        <v>27</v>
      </c>
      <c r="C1452" s="10" t="s">
        <v>2192</v>
      </c>
      <c r="D1452" s="10" t="s">
        <v>848</v>
      </c>
      <c r="E1452" s="10" t="s">
        <v>3679</v>
      </c>
      <c r="F1452" s="123" t="s">
        <v>9751</v>
      </c>
      <c r="G1452" s="2" t="s">
        <v>29</v>
      </c>
      <c r="H1452" s="4">
        <v>0</v>
      </c>
      <c r="I1452" s="2">
        <v>710000000</v>
      </c>
      <c r="J1452" s="2" t="s">
        <v>11537</v>
      </c>
      <c r="K1452" s="30" t="s">
        <v>6014</v>
      </c>
      <c r="L1452" s="81" t="s">
        <v>1143</v>
      </c>
      <c r="M1452" s="2" t="s">
        <v>32</v>
      </c>
      <c r="N1452" s="2" t="s">
        <v>453</v>
      </c>
      <c r="O1452" s="15" t="s">
        <v>3810</v>
      </c>
      <c r="P1452" s="78">
        <v>796</v>
      </c>
      <c r="Q1452" s="2" t="s">
        <v>41</v>
      </c>
      <c r="R1452" s="121">
        <v>5</v>
      </c>
      <c r="S1452" s="9">
        <v>232.15</v>
      </c>
      <c r="T1452" s="9">
        <f t="shared" si="91"/>
        <v>1160.75</v>
      </c>
      <c r="U1452" s="9">
        <f t="shared" si="92"/>
        <v>1300.0400000000002</v>
      </c>
      <c r="V1452" s="2" t="s">
        <v>42</v>
      </c>
      <c r="W1452" s="2">
        <v>2014</v>
      </c>
      <c r="X1452" s="2"/>
    </row>
    <row r="1453" spans="1:24" ht="51" customHeight="1" outlineLevel="1" x14ac:dyDescent="0.25">
      <c r="A1453" s="2" t="s">
        <v>4104</v>
      </c>
      <c r="B1453" s="3" t="s">
        <v>27</v>
      </c>
      <c r="C1453" s="10" t="s">
        <v>2192</v>
      </c>
      <c r="D1453" s="10" t="s">
        <v>848</v>
      </c>
      <c r="E1453" s="10" t="s">
        <v>3679</v>
      </c>
      <c r="F1453" s="123" t="s">
        <v>9752</v>
      </c>
      <c r="G1453" s="2" t="s">
        <v>29</v>
      </c>
      <c r="H1453" s="4">
        <v>0</v>
      </c>
      <c r="I1453" s="2">
        <v>710000000</v>
      </c>
      <c r="J1453" s="2" t="s">
        <v>11537</v>
      </c>
      <c r="K1453" s="30" t="s">
        <v>6014</v>
      </c>
      <c r="L1453" s="81" t="s">
        <v>1143</v>
      </c>
      <c r="M1453" s="2" t="s">
        <v>32</v>
      </c>
      <c r="N1453" s="2" t="s">
        <v>453</v>
      </c>
      <c r="O1453" s="15" t="s">
        <v>3810</v>
      </c>
      <c r="P1453" s="78">
        <v>796</v>
      </c>
      <c r="Q1453" s="2" t="s">
        <v>41</v>
      </c>
      <c r="R1453" s="121">
        <v>5</v>
      </c>
      <c r="S1453" s="9">
        <v>330.36</v>
      </c>
      <c r="T1453" s="9">
        <f t="shared" si="91"/>
        <v>1651.8000000000002</v>
      </c>
      <c r="U1453" s="9">
        <f t="shared" si="92"/>
        <v>1850.0160000000003</v>
      </c>
      <c r="V1453" s="2" t="s">
        <v>42</v>
      </c>
      <c r="W1453" s="2">
        <v>2014</v>
      </c>
      <c r="X1453" s="2"/>
    </row>
    <row r="1454" spans="1:24" ht="51" customHeight="1" outlineLevel="1" x14ac:dyDescent="0.25">
      <c r="A1454" s="2" t="s">
        <v>4105</v>
      </c>
      <c r="B1454" s="3" t="s">
        <v>27</v>
      </c>
      <c r="C1454" s="10" t="s">
        <v>2192</v>
      </c>
      <c r="D1454" s="10" t="s">
        <v>848</v>
      </c>
      <c r="E1454" s="10" t="s">
        <v>3679</v>
      </c>
      <c r="F1454" s="123" t="s">
        <v>9753</v>
      </c>
      <c r="G1454" s="2" t="s">
        <v>29</v>
      </c>
      <c r="H1454" s="4">
        <v>0</v>
      </c>
      <c r="I1454" s="2">
        <v>710000000</v>
      </c>
      <c r="J1454" s="2" t="s">
        <v>11537</v>
      </c>
      <c r="K1454" s="30" t="s">
        <v>6014</v>
      </c>
      <c r="L1454" s="81" t="s">
        <v>1143</v>
      </c>
      <c r="M1454" s="2" t="s">
        <v>32</v>
      </c>
      <c r="N1454" s="2" t="s">
        <v>453</v>
      </c>
      <c r="O1454" s="15" t="s">
        <v>3810</v>
      </c>
      <c r="P1454" s="78">
        <v>796</v>
      </c>
      <c r="Q1454" s="2" t="s">
        <v>41</v>
      </c>
      <c r="R1454" s="121">
        <v>5</v>
      </c>
      <c r="S1454" s="9">
        <v>339.29</v>
      </c>
      <c r="T1454" s="9">
        <f t="shared" si="91"/>
        <v>1696.45</v>
      </c>
      <c r="U1454" s="9">
        <f t="shared" si="92"/>
        <v>1900.0240000000003</v>
      </c>
      <c r="V1454" s="2" t="s">
        <v>42</v>
      </c>
      <c r="W1454" s="2">
        <v>2014</v>
      </c>
      <c r="X1454" s="2"/>
    </row>
    <row r="1455" spans="1:24" ht="51" customHeight="1" outlineLevel="1" x14ac:dyDescent="0.25">
      <c r="A1455" s="2" t="s">
        <v>4106</v>
      </c>
      <c r="B1455" s="3" t="s">
        <v>27</v>
      </c>
      <c r="C1455" s="5" t="s">
        <v>847</v>
      </c>
      <c r="D1455" s="10" t="s">
        <v>848</v>
      </c>
      <c r="E1455" s="10" t="s">
        <v>849</v>
      </c>
      <c r="F1455" s="123" t="s">
        <v>9680</v>
      </c>
      <c r="G1455" s="2" t="s">
        <v>29</v>
      </c>
      <c r="H1455" s="4">
        <v>0</v>
      </c>
      <c r="I1455" s="2">
        <v>710000000</v>
      </c>
      <c r="J1455" s="2" t="s">
        <v>11537</v>
      </c>
      <c r="K1455" s="30" t="s">
        <v>6014</v>
      </c>
      <c r="L1455" s="81" t="s">
        <v>1143</v>
      </c>
      <c r="M1455" s="2" t="s">
        <v>32</v>
      </c>
      <c r="N1455" s="2" t="s">
        <v>453</v>
      </c>
      <c r="O1455" s="15" t="s">
        <v>3810</v>
      </c>
      <c r="P1455" s="78">
        <v>796</v>
      </c>
      <c r="Q1455" s="2" t="s">
        <v>41</v>
      </c>
      <c r="R1455" s="121">
        <v>4</v>
      </c>
      <c r="S1455" s="9">
        <v>1741.08</v>
      </c>
      <c r="T1455" s="9">
        <f t="shared" si="91"/>
        <v>6964.32</v>
      </c>
      <c r="U1455" s="9">
        <f t="shared" si="92"/>
        <v>7800.0384000000004</v>
      </c>
      <c r="V1455" s="2" t="s">
        <v>42</v>
      </c>
      <c r="W1455" s="2">
        <v>2014</v>
      </c>
      <c r="X1455" s="2"/>
    </row>
    <row r="1456" spans="1:24" ht="51" customHeight="1" outlineLevel="1" x14ac:dyDescent="0.25">
      <c r="A1456" s="2" t="s">
        <v>4107</v>
      </c>
      <c r="B1456" s="3" t="s">
        <v>27</v>
      </c>
      <c r="C1456" s="10" t="s">
        <v>9754</v>
      </c>
      <c r="D1456" s="10" t="s">
        <v>658</v>
      </c>
      <c r="E1456" s="10" t="s">
        <v>9756</v>
      </c>
      <c r="F1456" s="123"/>
      <c r="G1456" s="10" t="s">
        <v>343</v>
      </c>
      <c r="H1456" s="4">
        <v>0</v>
      </c>
      <c r="I1456" s="2">
        <v>710000000</v>
      </c>
      <c r="J1456" s="2" t="s">
        <v>11537</v>
      </c>
      <c r="K1456" s="30" t="s">
        <v>6014</v>
      </c>
      <c r="L1456" s="81" t="s">
        <v>1143</v>
      </c>
      <c r="M1456" s="2" t="s">
        <v>32</v>
      </c>
      <c r="N1456" s="2" t="s">
        <v>453</v>
      </c>
      <c r="O1456" s="15" t="s">
        <v>3810</v>
      </c>
      <c r="P1456" s="78">
        <v>166</v>
      </c>
      <c r="Q1456" s="2" t="s">
        <v>1268</v>
      </c>
      <c r="R1456" s="121">
        <v>3</v>
      </c>
      <c r="S1456" s="9">
        <v>223.22</v>
      </c>
      <c r="T1456" s="9">
        <f t="shared" si="91"/>
        <v>669.66</v>
      </c>
      <c r="U1456" s="9">
        <f t="shared" si="92"/>
        <v>750.01920000000007</v>
      </c>
      <c r="V1456" s="2" t="s">
        <v>42</v>
      </c>
      <c r="W1456" s="2">
        <v>2014</v>
      </c>
      <c r="X1456" s="2"/>
    </row>
    <row r="1457" spans="1:24" ht="51" customHeight="1" outlineLevel="1" x14ac:dyDescent="0.25">
      <c r="A1457" s="2" t="s">
        <v>4108</v>
      </c>
      <c r="B1457" s="3" t="s">
        <v>27</v>
      </c>
      <c r="C1457" s="10" t="s">
        <v>8234</v>
      </c>
      <c r="D1457" s="10" t="s">
        <v>658</v>
      </c>
      <c r="E1457" s="10" t="s">
        <v>9757</v>
      </c>
      <c r="F1457" s="123"/>
      <c r="G1457" s="10" t="s">
        <v>343</v>
      </c>
      <c r="H1457" s="4">
        <v>0</v>
      </c>
      <c r="I1457" s="2">
        <v>710000000</v>
      </c>
      <c r="J1457" s="2" t="s">
        <v>11537</v>
      </c>
      <c r="K1457" s="30" t="s">
        <v>6014</v>
      </c>
      <c r="L1457" s="81" t="s">
        <v>1143</v>
      </c>
      <c r="M1457" s="2" t="s">
        <v>32</v>
      </c>
      <c r="N1457" s="2" t="s">
        <v>453</v>
      </c>
      <c r="O1457" s="15" t="s">
        <v>3810</v>
      </c>
      <c r="P1457" s="78">
        <v>166</v>
      </c>
      <c r="Q1457" s="2" t="s">
        <v>1268</v>
      </c>
      <c r="R1457" s="121">
        <v>3</v>
      </c>
      <c r="S1457" s="9">
        <v>250</v>
      </c>
      <c r="T1457" s="9">
        <f t="shared" si="91"/>
        <v>750</v>
      </c>
      <c r="U1457" s="9">
        <f t="shared" si="92"/>
        <v>840.00000000000011</v>
      </c>
      <c r="V1457" s="2" t="s">
        <v>42</v>
      </c>
      <c r="W1457" s="2">
        <v>2014</v>
      </c>
      <c r="X1457" s="2"/>
    </row>
    <row r="1458" spans="1:24" ht="51" customHeight="1" outlineLevel="1" x14ac:dyDescent="0.25">
      <c r="A1458" s="2" t="s">
        <v>4109</v>
      </c>
      <c r="B1458" s="3" t="s">
        <v>27</v>
      </c>
      <c r="C1458" s="10" t="s">
        <v>9755</v>
      </c>
      <c r="D1458" s="10" t="s">
        <v>658</v>
      </c>
      <c r="E1458" s="10" t="s">
        <v>9758</v>
      </c>
      <c r="F1458" s="123"/>
      <c r="G1458" s="10" t="s">
        <v>343</v>
      </c>
      <c r="H1458" s="4">
        <v>0</v>
      </c>
      <c r="I1458" s="2">
        <v>710000000</v>
      </c>
      <c r="J1458" s="2" t="s">
        <v>11537</v>
      </c>
      <c r="K1458" s="30" t="s">
        <v>6014</v>
      </c>
      <c r="L1458" s="81" t="s">
        <v>1143</v>
      </c>
      <c r="M1458" s="2" t="s">
        <v>32</v>
      </c>
      <c r="N1458" s="2" t="s">
        <v>453</v>
      </c>
      <c r="O1458" s="15" t="s">
        <v>3810</v>
      </c>
      <c r="P1458" s="78">
        <v>166</v>
      </c>
      <c r="Q1458" s="2" t="s">
        <v>1268</v>
      </c>
      <c r="R1458" s="121">
        <v>3</v>
      </c>
      <c r="S1458" s="9">
        <v>258.93</v>
      </c>
      <c r="T1458" s="9">
        <f t="shared" si="91"/>
        <v>776.79</v>
      </c>
      <c r="U1458" s="9">
        <f t="shared" si="92"/>
        <v>870.00480000000005</v>
      </c>
      <c r="V1458" s="2" t="s">
        <v>42</v>
      </c>
      <c r="W1458" s="2">
        <v>2014</v>
      </c>
      <c r="X1458" s="2"/>
    </row>
    <row r="1459" spans="1:24" ht="51" customHeight="1" outlineLevel="1" x14ac:dyDescent="0.25">
      <c r="A1459" s="2" t="s">
        <v>4110</v>
      </c>
      <c r="B1459" s="3" t="s">
        <v>27</v>
      </c>
      <c r="C1459" s="10" t="s">
        <v>8232</v>
      </c>
      <c r="D1459" s="10" t="s">
        <v>658</v>
      </c>
      <c r="E1459" s="10" t="s">
        <v>9759</v>
      </c>
      <c r="F1459" s="123"/>
      <c r="G1459" s="10" t="s">
        <v>343</v>
      </c>
      <c r="H1459" s="4">
        <v>0</v>
      </c>
      <c r="I1459" s="2">
        <v>710000000</v>
      </c>
      <c r="J1459" s="2" t="s">
        <v>11537</v>
      </c>
      <c r="K1459" s="30" t="s">
        <v>6014</v>
      </c>
      <c r="L1459" s="81" t="s">
        <v>1143</v>
      </c>
      <c r="M1459" s="2" t="s">
        <v>32</v>
      </c>
      <c r="N1459" s="2" t="s">
        <v>453</v>
      </c>
      <c r="O1459" s="15" t="s">
        <v>3810</v>
      </c>
      <c r="P1459" s="78">
        <v>166</v>
      </c>
      <c r="Q1459" s="2" t="s">
        <v>1268</v>
      </c>
      <c r="R1459" s="121">
        <v>3</v>
      </c>
      <c r="S1459" s="9">
        <v>267.86</v>
      </c>
      <c r="T1459" s="9">
        <f t="shared" si="91"/>
        <v>803.58</v>
      </c>
      <c r="U1459" s="9">
        <f t="shared" si="92"/>
        <v>900.00960000000009</v>
      </c>
      <c r="V1459" s="2" t="s">
        <v>42</v>
      </c>
      <c r="W1459" s="2">
        <v>2014</v>
      </c>
      <c r="X1459" s="2"/>
    </row>
    <row r="1460" spans="1:24" ht="63.75" customHeight="1" outlineLevel="1" x14ac:dyDescent="0.25">
      <c r="A1460" s="2" t="s">
        <v>4111</v>
      </c>
      <c r="B1460" s="3" t="s">
        <v>27</v>
      </c>
      <c r="C1460" s="10" t="s">
        <v>3632</v>
      </c>
      <c r="D1460" s="10" t="s">
        <v>748</v>
      </c>
      <c r="E1460" s="10" t="s">
        <v>749</v>
      </c>
      <c r="F1460" s="123" t="s">
        <v>10045</v>
      </c>
      <c r="G1460" s="2" t="s">
        <v>29</v>
      </c>
      <c r="H1460" s="4">
        <v>0</v>
      </c>
      <c r="I1460" s="2">
        <v>710000000</v>
      </c>
      <c r="J1460" s="2" t="s">
        <v>11537</v>
      </c>
      <c r="K1460" s="30" t="s">
        <v>6014</v>
      </c>
      <c r="L1460" s="81" t="s">
        <v>1143</v>
      </c>
      <c r="M1460" s="2" t="s">
        <v>32</v>
      </c>
      <c r="N1460" s="2" t="s">
        <v>453</v>
      </c>
      <c r="O1460" s="15" t="s">
        <v>3810</v>
      </c>
      <c r="P1460" s="78">
        <v>166</v>
      </c>
      <c r="Q1460" s="2" t="s">
        <v>1268</v>
      </c>
      <c r="R1460" s="121">
        <v>70</v>
      </c>
      <c r="S1460" s="9">
        <v>134.57</v>
      </c>
      <c r="T1460" s="9">
        <f t="shared" si="91"/>
        <v>9419.9</v>
      </c>
      <c r="U1460" s="9">
        <f t="shared" si="92"/>
        <v>10550.288</v>
      </c>
      <c r="V1460" s="2" t="s">
        <v>42</v>
      </c>
      <c r="W1460" s="2">
        <v>2014</v>
      </c>
      <c r="X1460" s="2"/>
    </row>
    <row r="1461" spans="1:24" ht="51" customHeight="1" outlineLevel="1" x14ac:dyDescent="0.25">
      <c r="A1461" s="2" t="s">
        <v>4112</v>
      </c>
      <c r="B1461" s="3" t="s">
        <v>27</v>
      </c>
      <c r="C1461" s="5" t="s">
        <v>9760</v>
      </c>
      <c r="D1461" s="5" t="s">
        <v>2893</v>
      </c>
      <c r="E1461" s="5" t="s">
        <v>9764</v>
      </c>
      <c r="F1461" s="34" t="s">
        <v>9761</v>
      </c>
      <c r="G1461" s="2" t="s">
        <v>29</v>
      </c>
      <c r="H1461" s="4">
        <v>0</v>
      </c>
      <c r="I1461" s="2">
        <v>710000000</v>
      </c>
      <c r="J1461" s="2" t="s">
        <v>11537</v>
      </c>
      <c r="K1461" s="30" t="s">
        <v>6014</v>
      </c>
      <c r="L1461" s="81" t="s">
        <v>1143</v>
      </c>
      <c r="M1461" s="2" t="s">
        <v>32</v>
      </c>
      <c r="N1461" s="2" t="s">
        <v>453</v>
      </c>
      <c r="O1461" s="15" t="s">
        <v>3810</v>
      </c>
      <c r="P1461" s="78">
        <v>796</v>
      </c>
      <c r="Q1461" s="2" t="s">
        <v>41</v>
      </c>
      <c r="R1461" s="121">
        <v>10</v>
      </c>
      <c r="S1461" s="9">
        <v>205.6</v>
      </c>
      <c r="T1461" s="9">
        <f t="shared" si="91"/>
        <v>2056</v>
      </c>
      <c r="U1461" s="9">
        <f t="shared" si="92"/>
        <v>2302.7200000000003</v>
      </c>
      <c r="V1461" s="2" t="s">
        <v>42</v>
      </c>
      <c r="W1461" s="2">
        <v>2014</v>
      </c>
      <c r="X1461" s="2"/>
    </row>
    <row r="1462" spans="1:24" ht="51" customHeight="1" outlineLevel="1" x14ac:dyDescent="0.25">
      <c r="A1462" s="2" t="s">
        <v>4113</v>
      </c>
      <c r="B1462" s="3" t="s">
        <v>27</v>
      </c>
      <c r="C1462" s="5" t="s">
        <v>9760</v>
      </c>
      <c r="D1462" s="5" t="s">
        <v>2893</v>
      </c>
      <c r="E1462" s="5" t="s">
        <v>9764</v>
      </c>
      <c r="F1462" s="34" t="s">
        <v>9762</v>
      </c>
      <c r="G1462" s="2" t="s">
        <v>29</v>
      </c>
      <c r="H1462" s="4">
        <v>0</v>
      </c>
      <c r="I1462" s="2">
        <v>710000000</v>
      </c>
      <c r="J1462" s="2" t="s">
        <v>11537</v>
      </c>
      <c r="K1462" s="30" t="s">
        <v>6014</v>
      </c>
      <c r="L1462" s="81" t="s">
        <v>1143</v>
      </c>
      <c r="M1462" s="2" t="s">
        <v>32</v>
      </c>
      <c r="N1462" s="2" t="s">
        <v>453</v>
      </c>
      <c r="O1462" s="15" t="s">
        <v>3810</v>
      </c>
      <c r="P1462" s="78">
        <v>796</v>
      </c>
      <c r="Q1462" s="2" t="s">
        <v>41</v>
      </c>
      <c r="R1462" s="121">
        <v>10</v>
      </c>
      <c r="S1462" s="9">
        <v>290.18</v>
      </c>
      <c r="T1462" s="9">
        <f t="shared" si="91"/>
        <v>2901.8</v>
      </c>
      <c r="U1462" s="9">
        <f t="shared" si="92"/>
        <v>3250.0160000000005</v>
      </c>
      <c r="V1462" s="2" t="s">
        <v>42</v>
      </c>
      <c r="W1462" s="2">
        <v>2014</v>
      </c>
      <c r="X1462" s="2"/>
    </row>
    <row r="1463" spans="1:24" ht="51" customHeight="1" outlineLevel="1" x14ac:dyDescent="0.25">
      <c r="A1463" s="2" t="s">
        <v>4114</v>
      </c>
      <c r="B1463" s="3" t="s">
        <v>27</v>
      </c>
      <c r="C1463" s="5" t="s">
        <v>9760</v>
      </c>
      <c r="D1463" s="5" t="s">
        <v>2893</v>
      </c>
      <c r="E1463" s="5" t="s">
        <v>9764</v>
      </c>
      <c r="F1463" s="34" t="s">
        <v>9763</v>
      </c>
      <c r="G1463" s="2" t="s">
        <v>29</v>
      </c>
      <c r="H1463" s="4">
        <v>0</v>
      </c>
      <c r="I1463" s="2">
        <v>710000000</v>
      </c>
      <c r="J1463" s="2" t="s">
        <v>11537</v>
      </c>
      <c r="K1463" s="30" t="s">
        <v>6014</v>
      </c>
      <c r="L1463" s="81" t="s">
        <v>1143</v>
      </c>
      <c r="M1463" s="2" t="s">
        <v>32</v>
      </c>
      <c r="N1463" s="2" t="s">
        <v>453</v>
      </c>
      <c r="O1463" s="15" t="s">
        <v>3810</v>
      </c>
      <c r="P1463" s="78">
        <v>796</v>
      </c>
      <c r="Q1463" s="2" t="s">
        <v>41</v>
      </c>
      <c r="R1463" s="121">
        <v>10</v>
      </c>
      <c r="S1463" s="9">
        <v>401.79</v>
      </c>
      <c r="T1463" s="9">
        <f t="shared" si="91"/>
        <v>4017.9</v>
      </c>
      <c r="U1463" s="9">
        <f t="shared" si="92"/>
        <v>4500.0480000000007</v>
      </c>
      <c r="V1463" s="2" t="s">
        <v>42</v>
      </c>
      <c r="W1463" s="2">
        <v>2014</v>
      </c>
      <c r="X1463" s="2"/>
    </row>
    <row r="1464" spans="1:24" ht="51" customHeight="1" outlineLevel="1" x14ac:dyDescent="0.25">
      <c r="A1464" s="2" t="s">
        <v>4115</v>
      </c>
      <c r="B1464" s="3" t="s">
        <v>27</v>
      </c>
      <c r="C1464" s="10" t="s">
        <v>10035</v>
      </c>
      <c r="D1464" s="10" t="s">
        <v>2893</v>
      </c>
      <c r="E1464" s="10" t="s">
        <v>10036</v>
      </c>
      <c r="F1464" s="34"/>
      <c r="G1464" s="2" t="s">
        <v>29</v>
      </c>
      <c r="H1464" s="4">
        <v>0</v>
      </c>
      <c r="I1464" s="2">
        <v>710000000</v>
      </c>
      <c r="J1464" s="2" t="s">
        <v>11537</v>
      </c>
      <c r="K1464" s="30" t="s">
        <v>6014</v>
      </c>
      <c r="L1464" s="81" t="s">
        <v>1143</v>
      </c>
      <c r="M1464" s="2" t="s">
        <v>32</v>
      </c>
      <c r="N1464" s="2" t="s">
        <v>453</v>
      </c>
      <c r="O1464" s="15" t="s">
        <v>3810</v>
      </c>
      <c r="P1464" s="78">
        <v>796</v>
      </c>
      <c r="Q1464" s="2" t="s">
        <v>41</v>
      </c>
      <c r="R1464" s="121">
        <v>6</v>
      </c>
      <c r="S1464" s="9">
        <v>428.58</v>
      </c>
      <c r="T1464" s="9">
        <f>R1464*S1464</f>
        <v>2571.48</v>
      </c>
      <c r="U1464" s="9">
        <f>T1464*1.12</f>
        <v>2880.0576000000001</v>
      </c>
      <c r="V1464" s="2" t="s">
        <v>42</v>
      </c>
      <c r="W1464" s="2">
        <v>2014</v>
      </c>
      <c r="X1464" s="2"/>
    </row>
    <row r="1465" spans="1:24" ht="105" customHeight="1" outlineLevel="1" x14ac:dyDescent="0.25">
      <c r="A1465" s="2" t="s">
        <v>4116</v>
      </c>
      <c r="B1465" s="3" t="s">
        <v>27</v>
      </c>
      <c r="C1465" s="10" t="s">
        <v>9147</v>
      </c>
      <c r="D1465" s="10" t="s">
        <v>4975</v>
      </c>
      <c r="E1465" s="10" t="s">
        <v>9686</v>
      </c>
      <c r="F1465" s="34" t="s">
        <v>9681</v>
      </c>
      <c r="G1465" s="2" t="s">
        <v>29</v>
      </c>
      <c r="H1465" s="4">
        <v>0</v>
      </c>
      <c r="I1465" s="2">
        <v>710000000</v>
      </c>
      <c r="J1465" s="2" t="s">
        <v>11537</v>
      </c>
      <c r="K1465" s="30" t="s">
        <v>6014</v>
      </c>
      <c r="L1465" s="81" t="s">
        <v>1143</v>
      </c>
      <c r="M1465" s="2" t="s">
        <v>32</v>
      </c>
      <c r="N1465" s="2" t="s">
        <v>453</v>
      </c>
      <c r="O1465" s="15" t="s">
        <v>3810</v>
      </c>
      <c r="P1465" s="78">
        <v>881</v>
      </c>
      <c r="Q1465" s="2" t="s">
        <v>9106</v>
      </c>
      <c r="R1465" s="121">
        <v>11</v>
      </c>
      <c r="S1465" s="9">
        <v>794.65</v>
      </c>
      <c r="T1465" s="9">
        <f t="shared" si="91"/>
        <v>8741.15</v>
      </c>
      <c r="U1465" s="9">
        <f t="shared" si="92"/>
        <v>9790.0879999999997</v>
      </c>
      <c r="V1465" s="2" t="s">
        <v>42</v>
      </c>
      <c r="W1465" s="2">
        <v>2014</v>
      </c>
      <c r="X1465" s="2"/>
    </row>
    <row r="1466" spans="1:24" ht="51" customHeight="1" outlineLevel="1" x14ac:dyDescent="0.25">
      <c r="A1466" s="2" t="s">
        <v>4117</v>
      </c>
      <c r="B1466" s="3" t="s">
        <v>27</v>
      </c>
      <c r="C1466" s="10" t="s">
        <v>9148</v>
      </c>
      <c r="D1466" s="10" t="s">
        <v>4975</v>
      </c>
      <c r="E1466" s="10" t="s">
        <v>9150</v>
      </c>
      <c r="F1466" s="34" t="s">
        <v>9681</v>
      </c>
      <c r="G1466" s="2" t="s">
        <v>29</v>
      </c>
      <c r="H1466" s="4">
        <v>0</v>
      </c>
      <c r="I1466" s="2">
        <v>710000000</v>
      </c>
      <c r="J1466" s="2" t="s">
        <v>11537</v>
      </c>
      <c r="K1466" s="30" t="s">
        <v>6014</v>
      </c>
      <c r="L1466" s="81" t="s">
        <v>1143</v>
      </c>
      <c r="M1466" s="2" t="s">
        <v>32</v>
      </c>
      <c r="N1466" s="2" t="s">
        <v>453</v>
      </c>
      <c r="O1466" s="15" t="s">
        <v>3810</v>
      </c>
      <c r="P1466" s="78">
        <v>881</v>
      </c>
      <c r="Q1466" s="2" t="s">
        <v>9106</v>
      </c>
      <c r="R1466" s="121">
        <v>18</v>
      </c>
      <c r="S1466" s="9">
        <v>794.65</v>
      </c>
      <c r="T1466" s="9">
        <f t="shared" si="91"/>
        <v>14303.699999999999</v>
      </c>
      <c r="U1466" s="9">
        <f t="shared" si="92"/>
        <v>16020.144</v>
      </c>
      <c r="V1466" s="2" t="s">
        <v>42</v>
      </c>
      <c r="W1466" s="2">
        <v>2014</v>
      </c>
      <c r="X1466" s="2"/>
    </row>
    <row r="1467" spans="1:24" ht="51" customHeight="1" outlineLevel="1" x14ac:dyDescent="0.25">
      <c r="A1467" s="2" t="s">
        <v>4118</v>
      </c>
      <c r="B1467" s="3" t="s">
        <v>27</v>
      </c>
      <c r="C1467" s="10" t="s">
        <v>9687</v>
      </c>
      <c r="D1467" s="10" t="s">
        <v>4975</v>
      </c>
      <c r="E1467" s="10" t="s">
        <v>9688</v>
      </c>
      <c r="F1467" s="34" t="s">
        <v>9681</v>
      </c>
      <c r="G1467" s="2" t="s">
        <v>29</v>
      </c>
      <c r="H1467" s="4">
        <v>0</v>
      </c>
      <c r="I1467" s="2">
        <v>710000000</v>
      </c>
      <c r="J1467" s="2" t="s">
        <v>11537</v>
      </c>
      <c r="K1467" s="30" t="s">
        <v>6014</v>
      </c>
      <c r="L1467" s="81" t="s">
        <v>1143</v>
      </c>
      <c r="M1467" s="2" t="s">
        <v>32</v>
      </c>
      <c r="N1467" s="2" t="s">
        <v>453</v>
      </c>
      <c r="O1467" s="15" t="s">
        <v>3810</v>
      </c>
      <c r="P1467" s="78">
        <v>881</v>
      </c>
      <c r="Q1467" s="2" t="s">
        <v>9106</v>
      </c>
      <c r="R1467" s="121">
        <v>10</v>
      </c>
      <c r="S1467" s="9">
        <v>796.65</v>
      </c>
      <c r="T1467" s="9">
        <f t="shared" si="91"/>
        <v>7966.5</v>
      </c>
      <c r="U1467" s="9">
        <f t="shared" si="92"/>
        <v>8922.4800000000014</v>
      </c>
      <c r="V1467" s="2" t="s">
        <v>42</v>
      </c>
      <c r="W1467" s="2">
        <v>2014</v>
      </c>
      <c r="X1467" s="2"/>
    </row>
    <row r="1468" spans="1:24" ht="51" customHeight="1" outlineLevel="1" x14ac:dyDescent="0.25">
      <c r="A1468" s="2" t="s">
        <v>4119</v>
      </c>
      <c r="B1468" s="3" t="s">
        <v>27</v>
      </c>
      <c r="C1468" s="122" t="s">
        <v>9149</v>
      </c>
      <c r="D1468" s="10" t="s">
        <v>4975</v>
      </c>
      <c r="E1468" s="10" t="s">
        <v>9151</v>
      </c>
      <c r="F1468" s="34" t="s">
        <v>9681</v>
      </c>
      <c r="G1468" s="2" t="s">
        <v>29</v>
      </c>
      <c r="H1468" s="4">
        <v>0</v>
      </c>
      <c r="I1468" s="2">
        <v>710000000</v>
      </c>
      <c r="J1468" s="2" t="s">
        <v>11537</v>
      </c>
      <c r="K1468" s="30" t="s">
        <v>6014</v>
      </c>
      <c r="L1468" s="81" t="s">
        <v>1143</v>
      </c>
      <c r="M1468" s="2" t="s">
        <v>32</v>
      </c>
      <c r="N1468" s="2" t="s">
        <v>453</v>
      </c>
      <c r="O1468" s="15" t="s">
        <v>3810</v>
      </c>
      <c r="P1468" s="78">
        <v>881</v>
      </c>
      <c r="Q1468" s="2" t="s">
        <v>9106</v>
      </c>
      <c r="R1468" s="121">
        <v>12</v>
      </c>
      <c r="S1468" s="9">
        <v>883.93</v>
      </c>
      <c r="T1468" s="9">
        <f t="shared" si="91"/>
        <v>10607.16</v>
      </c>
      <c r="U1468" s="9">
        <f t="shared" si="92"/>
        <v>11880.019200000001</v>
      </c>
      <c r="V1468" s="2" t="s">
        <v>42</v>
      </c>
      <c r="W1468" s="2">
        <v>2014</v>
      </c>
      <c r="X1468" s="2"/>
    </row>
    <row r="1469" spans="1:24" ht="51" customHeight="1" outlineLevel="1" x14ac:dyDescent="0.25">
      <c r="A1469" s="2" t="s">
        <v>4120</v>
      </c>
      <c r="B1469" s="3" t="s">
        <v>27</v>
      </c>
      <c r="C1469" s="122" t="s">
        <v>9682</v>
      </c>
      <c r="D1469" s="10" t="s">
        <v>4975</v>
      </c>
      <c r="E1469" s="10" t="s">
        <v>9689</v>
      </c>
      <c r="F1469" s="34" t="s">
        <v>9681</v>
      </c>
      <c r="G1469" s="2" t="s">
        <v>29</v>
      </c>
      <c r="H1469" s="4">
        <v>0</v>
      </c>
      <c r="I1469" s="2">
        <v>710000000</v>
      </c>
      <c r="J1469" s="2" t="s">
        <v>11537</v>
      </c>
      <c r="K1469" s="30" t="s">
        <v>6014</v>
      </c>
      <c r="L1469" s="81" t="s">
        <v>1143</v>
      </c>
      <c r="M1469" s="2" t="s">
        <v>32</v>
      </c>
      <c r="N1469" s="2" t="s">
        <v>453</v>
      </c>
      <c r="O1469" s="15" t="s">
        <v>3810</v>
      </c>
      <c r="P1469" s="78">
        <v>881</v>
      </c>
      <c r="Q1469" s="2" t="s">
        <v>9106</v>
      </c>
      <c r="R1469" s="121">
        <v>5</v>
      </c>
      <c r="S1469" s="9">
        <v>785.72</v>
      </c>
      <c r="T1469" s="9">
        <f t="shared" si="91"/>
        <v>3928.6000000000004</v>
      </c>
      <c r="U1469" s="9">
        <f t="shared" si="92"/>
        <v>4400.0320000000011</v>
      </c>
      <c r="V1469" s="2" t="s">
        <v>42</v>
      </c>
      <c r="W1469" s="2">
        <v>2014</v>
      </c>
      <c r="X1469" s="2"/>
    </row>
    <row r="1470" spans="1:24" ht="51" customHeight="1" outlineLevel="1" x14ac:dyDescent="0.25">
      <c r="A1470" s="2" t="s">
        <v>4121</v>
      </c>
      <c r="B1470" s="3" t="s">
        <v>27</v>
      </c>
      <c r="C1470" s="10" t="s">
        <v>2887</v>
      </c>
      <c r="D1470" s="10" t="s">
        <v>4968</v>
      </c>
      <c r="E1470" s="10" t="s">
        <v>2889</v>
      </c>
      <c r="F1470" s="34" t="s">
        <v>10037</v>
      </c>
      <c r="G1470" s="2" t="s">
        <v>29</v>
      </c>
      <c r="H1470" s="4">
        <v>0</v>
      </c>
      <c r="I1470" s="2">
        <v>710000000</v>
      </c>
      <c r="J1470" s="2" t="s">
        <v>11537</v>
      </c>
      <c r="K1470" s="30" t="s">
        <v>6014</v>
      </c>
      <c r="L1470" s="81" t="s">
        <v>1143</v>
      </c>
      <c r="M1470" s="2" t="s">
        <v>32</v>
      </c>
      <c r="N1470" s="2" t="s">
        <v>453</v>
      </c>
      <c r="O1470" s="15" t="s">
        <v>67</v>
      </c>
      <c r="P1470" s="78">
        <v>166</v>
      </c>
      <c r="Q1470" s="2" t="s">
        <v>1268</v>
      </c>
      <c r="R1470" s="121">
        <v>60</v>
      </c>
      <c r="S1470" s="9">
        <v>89.29</v>
      </c>
      <c r="T1470" s="9">
        <f t="shared" si="91"/>
        <v>5357.4000000000005</v>
      </c>
      <c r="U1470" s="9">
        <f t="shared" si="92"/>
        <v>6000.2880000000014</v>
      </c>
      <c r="V1470" s="2" t="s">
        <v>42</v>
      </c>
      <c r="W1470" s="2">
        <v>2014</v>
      </c>
      <c r="X1470" s="2"/>
    </row>
    <row r="1471" spans="1:24" ht="51" customHeight="1" outlineLevel="1" x14ac:dyDescent="0.25">
      <c r="A1471" s="2" t="s">
        <v>4122</v>
      </c>
      <c r="B1471" s="3" t="s">
        <v>27</v>
      </c>
      <c r="C1471" s="10" t="s">
        <v>10038</v>
      </c>
      <c r="D1471" s="10" t="s">
        <v>10039</v>
      </c>
      <c r="E1471" s="10" t="s">
        <v>1067</v>
      </c>
      <c r="F1471" s="34" t="s">
        <v>10040</v>
      </c>
      <c r="G1471" s="2" t="s">
        <v>29</v>
      </c>
      <c r="H1471" s="4">
        <v>0</v>
      </c>
      <c r="I1471" s="2">
        <v>710000000</v>
      </c>
      <c r="J1471" s="2" t="s">
        <v>11537</v>
      </c>
      <c r="K1471" s="30" t="s">
        <v>6014</v>
      </c>
      <c r="L1471" s="81" t="s">
        <v>1143</v>
      </c>
      <c r="M1471" s="2" t="s">
        <v>32</v>
      </c>
      <c r="N1471" s="2" t="s">
        <v>453</v>
      </c>
      <c r="O1471" s="15" t="s">
        <v>67</v>
      </c>
      <c r="P1471" s="78">
        <v>796</v>
      </c>
      <c r="Q1471" s="2" t="s">
        <v>3658</v>
      </c>
      <c r="R1471" s="121">
        <v>2</v>
      </c>
      <c r="S1471" s="9">
        <v>642.86</v>
      </c>
      <c r="T1471" s="9">
        <f>R1471*S1471</f>
        <v>1285.72</v>
      </c>
      <c r="U1471" s="9">
        <f>T1471*1.12</f>
        <v>1440.0064000000002</v>
      </c>
      <c r="V1471" s="2" t="s">
        <v>42</v>
      </c>
      <c r="W1471" s="2">
        <v>2014</v>
      </c>
      <c r="X1471" s="2"/>
    </row>
    <row r="1472" spans="1:24" ht="51" customHeight="1" outlineLevel="1" x14ac:dyDescent="0.25">
      <c r="A1472" s="2" t="s">
        <v>4123</v>
      </c>
      <c r="B1472" s="3" t="s">
        <v>27</v>
      </c>
      <c r="C1472" s="10" t="s">
        <v>10041</v>
      </c>
      <c r="D1472" s="10" t="s">
        <v>10042</v>
      </c>
      <c r="E1472" s="10" t="s">
        <v>10043</v>
      </c>
      <c r="F1472" s="34" t="s">
        <v>10044</v>
      </c>
      <c r="G1472" s="2" t="s">
        <v>29</v>
      </c>
      <c r="H1472" s="4">
        <v>0</v>
      </c>
      <c r="I1472" s="2">
        <v>710000000</v>
      </c>
      <c r="J1472" s="2" t="s">
        <v>11537</v>
      </c>
      <c r="K1472" s="30" t="s">
        <v>6014</v>
      </c>
      <c r="L1472" s="81" t="s">
        <v>1143</v>
      </c>
      <c r="M1472" s="2" t="s">
        <v>32</v>
      </c>
      <c r="N1472" s="2" t="s">
        <v>453</v>
      </c>
      <c r="O1472" s="15" t="s">
        <v>67</v>
      </c>
      <c r="P1472" s="78">
        <v>796</v>
      </c>
      <c r="Q1472" s="2" t="s">
        <v>3658</v>
      </c>
      <c r="R1472" s="121">
        <v>5</v>
      </c>
      <c r="S1472" s="9">
        <v>325.89999999999998</v>
      </c>
      <c r="T1472" s="9">
        <f>R1472*S1472</f>
        <v>1629.5</v>
      </c>
      <c r="U1472" s="9">
        <f>T1472*1.12</f>
        <v>1825.0400000000002</v>
      </c>
      <c r="V1472" s="2" t="s">
        <v>42</v>
      </c>
      <c r="W1472" s="2">
        <v>2014</v>
      </c>
      <c r="X1472" s="2"/>
    </row>
    <row r="1473" spans="1:24" ht="51" customHeight="1" outlineLevel="1" x14ac:dyDescent="0.25">
      <c r="A1473" s="2" t="s">
        <v>6522</v>
      </c>
      <c r="B1473" s="3" t="s">
        <v>27</v>
      </c>
      <c r="C1473" s="122" t="s">
        <v>3845</v>
      </c>
      <c r="D1473" s="10" t="s">
        <v>6358</v>
      </c>
      <c r="E1473" s="10" t="s">
        <v>6434</v>
      </c>
      <c r="F1473" s="10" t="s">
        <v>9690</v>
      </c>
      <c r="G1473" s="2" t="s">
        <v>29</v>
      </c>
      <c r="H1473" s="4">
        <v>0</v>
      </c>
      <c r="I1473" s="2">
        <v>710000000</v>
      </c>
      <c r="J1473" s="2" t="s">
        <v>11537</v>
      </c>
      <c r="K1473" s="30" t="s">
        <v>6014</v>
      </c>
      <c r="L1473" s="81" t="s">
        <v>1143</v>
      </c>
      <c r="M1473" s="2" t="s">
        <v>32</v>
      </c>
      <c r="N1473" s="2" t="s">
        <v>453</v>
      </c>
      <c r="O1473" s="15" t="s">
        <v>3810</v>
      </c>
      <c r="P1473" s="78">
        <v>796</v>
      </c>
      <c r="Q1473" s="2" t="s">
        <v>41</v>
      </c>
      <c r="R1473" s="118">
        <v>1</v>
      </c>
      <c r="S1473" s="9">
        <v>8928.58</v>
      </c>
      <c r="T1473" s="9">
        <f t="shared" si="91"/>
        <v>8928.58</v>
      </c>
      <c r="U1473" s="9">
        <f t="shared" si="92"/>
        <v>10000.009600000001</v>
      </c>
      <c r="V1473" s="2" t="s">
        <v>42</v>
      </c>
      <c r="W1473" s="2">
        <v>2014</v>
      </c>
      <c r="X1473" s="2"/>
    </row>
    <row r="1474" spans="1:24" ht="51" customHeight="1" outlineLevel="1" x14ac:dyDescent="0.25">
      <c r="A1474" s="2" t="s">
        <v>6523</v>
      </c>
      <c r="B1474" s="3" t="s">
        <v>27</v>
      </c>
      <c r="C1474" s="10" t="s">
        <v>10046</v>
      </c>
      <c r="D1474" s="10" t="s">
        <v>906</v>
      </c>
      <c r="E1474" s="10" t="s">
        <v>9506</v>
      </c>
      <c r="F1474" s="10"/>
      <c r="G1474" s="2" t="s">
        <v>29</v>
      </c>
      <c r="H1474" s="4">
        <v>0</v>
      </c>
      <c r="I1474" s="2">
        <v>710000000</v>
      </c>
      <c r="J1474" s="2" t="s">
        <v>11537</v>
      </c>
      <c r="K1474" s="30" t="s">
        <v>6014</v>
      </c>
      <c r="L1474" s="81" t="s">
        <v>1143</v>
      </c>
      <c r="M1474" s="2" t="s">
        <v>32</v>
      </c>
      <c r="N1474" s="2" t="s">
        <v>453</v>
      </c>
      <c r="O1474" s="15" t="s">
        <v>3810</v>
      </c>
      <c r="P1474" s="78">
        <v>796</v>
      </c>
      <c r="Q1474" s="2" t="s">
        <v>41</v>
      </c>
      <c r="R1474" s="118">
        <v>7</v>
      </c>
      <c r="S1474" s="9">
        <v>928.58</v>
      </c>
      <c r="T1474" s="9">
        <f>R1474*S1474</f>
        <v>6500.06</v>
      </c>
      <c r="U1474" s="9">
        <f>T1474*1.12</f>
        <v>7280.0672000000013</v>
      </c>
      <c r="V1474" s="2" t="s">
        <v>42</v>
      </c>
      <c r="W1474" s="2">
        <v>2014</v>
      </c>
      <c r="X1474" s="2"/>
    </row>
    <row r="1475" spans="1:24" ht="30" customHeight="1" outlineLevel="1" x14ac:dyDescent="0.25">
      <c r="A1475" s="2" t="s">
        <v>4124</v>
      </c>
      <c r="B1475" s="3" t="s">
        <v>27</v>
      </c>
      <c r="C1475" s="122" t="s">
        <v>6435</v>
      </c>
      <c r="D1475" s="10" t="s">
        <v>573</v>
      </c>
      <c r="E1475" s="10" t="s">
        <v>9683</v>
      </c>
      <c r="F1475" s="28" t="s">
        <v>6436</v>
      </c>
      <c r="G1475" s="2" t="s">
        <v>29</v>
      </c>
      <c r="H1475" s="4">
        <v>0</v>
      </c>
      <c r="I1475" s="2">
        <v>710000000</v>
      </c>
      <c r="J1475" s="2" t="s">
        <v>11537</v>
      </c>
      <c r="K1475" s="30" t="s">
        <v>6429</v>
      </c>
      <c r="L1475" s="81" t="s">
        <v>1143</v>
      </c>
      <c r="M1475" s="2" t="s">
        <v>32</v>
      </c>
      <c r="N1475" s="2" t="s">
        <v>453</v>
      </c>
      <c r="O1475" s="15" t="s">
        <v>3810</v>
      </c>
      <c r="P1475" s="78">
        <v>796</v>
      </c>
      <c r="Q1475" s="2" t="s">
        <v>41</v>
      </c>
      <c r="R1475" s="118">
        <v>4</v>
      </c>
      <c r="S1475" s="9">
        <v>7142.86</v>
      </c>
      <c r="T1475" s="9">
        <v>28571.439999999999</v>
      </c>
      <c r="U1475" s="9">
        <v>32000</v>
      </c>
      <c r="V1475" s="2" t="s">
        <v>42</v>
      </c>
      <c r="W1475" s="2">
        <v>2014</v>
      </c>
      <c r="X1475" s="2"/>
    </row>
    <row r="1476" spans="1:24" ht="33" customHeight="1" outlineLevel="1" x14ac:dyDescent="0.25">
      <c r="A1476" s="2" t="s">
        <v>4125</v>
      </c>
      <c r="B1476" s="3" t="s">
        <v>27</v>
      </c>
      <c r="C1476" s="10" t="s">
        <v>6437</v>
      </c>
      <c r="D1476" s="10" t="s">
        <v>573</v>
      </c>
      <c r="E1476" s="10" t="s">
        <v>6438</v>
      </c>
      <c r="F1476" s="10" t="s">
        <v>6438</v>
      </c>
      <c r="G1476" s="2" t="s">
        <v>29</v>
      </c>
      <c r="H1476" s="4">
        <v>0</v>
      </c>
      <c r="I1476" s="2">
        <v>710000000</v>
      </c>
      <c r="J1476" s="2" t="s">
        <v>11537</v>
      </c>
      <c r="K1476" s="30" t="s">
        <v>6429</v>
      </c>
      <c r="L1476" s="81" t="s">
        <v>1143</v>
      </c>
      <c r="M1476" s="2" t="s">
        <v>32</v>
      </c>
      <c r="N1476" s="2" t="s">
        <v>453</v>
      </c>
      <c r="O1476" s="15" t="s">
        <v>3810</v>
      </c>
      <c r="P1476" s="78">
        <v>796</v>
      </c>
      <c r="Q1476" s="2" t="s">
        <v>41</v>
      </c>
      <c r="R1476" s="118">
        <v>5</v>
      </c>
      <c r="S1476" s="9">
        <v>2767.86</v>
      </c>
      <c r="T1476" s="9">
        <v>13839.3</v>
      </c>
      <c r="U1476" s="9">
        <v>15500</v>
      </c>
      <c r="V1476" s="2" t="s">
        <v>42</v>
      </c>
      <c r="W1476" s="2">
        <v>2014</v>
      </c>
      <c r="X1476" s="2"/>
    </row>
    <row r="1477" spans="1:24" ht="33" customHeight="1" outlineLevel="1" x14ac:dyDescent="0.25">
      <c r="A1477" s="2" t="s">
        <v>4126</v>
      </c>
      <c r="B1477" s="3" t="s">
        <v>27</v>
      </c>
      <c r="C1477" s="43" t="s">
        <v>13284</v>
      </c>
      <c r="D1477" s="43" t="s">
        <v>6029</v>
      </c>
      <c r="E1477" s="43" t="s">
        <v>13283</v>
      </c>
      <c r="F1477" s="5" t="s">
        <v>3601</v>
      </c>
      <c r="G1477" s="2" t="s">
        <v>29</v>
      </c>
      <c r="H1477" s="4">
        <v>0</v>
      </c>
      <c r="I1477" s="2">
        <v>710000000</v>
      </c>
      <c r="J1477" s="2" t="s">
        <v>11537</v>
      </c>
      <c r="K1477" s="30" t="s">
        <v>6429</v>
      </c>
      <c r="L1477" s="81" t="s">
        <v>1143</v>
      </c>
      <c r="M1477" s="2" t="s">
        <v>32</v>
      </c>
      <c r="N1477" s="2" t="s">
        <v>453</v>
      </c>
      <c r="O1477" s="15" t="s">
        <v>3810</v>
      </c>
      <c r="P1477" s="78">
        <v>796</v>
      </c>
      <c r="Q1477" s="2" t="s">
        <v>41</v>
      </c>
      <c r="R1477" s="118">
        <v>5</v>
      </c>
      <c r="S1477" s="9">
        <v>3800</v>
      </c>
      <c r="T1477" s="9">
        <v>1900</v>
      </c>
      <c r="U1477" s="9">
        <v>2128</v>
      </c>
      <c r="V1477" s="2" t="s">
        <v>42</v>
      </c>
      <c r="W1477" s="2">
        <v>2014</v>
      </c>
      <c r="X1477" s="2"/>
    </row>
    <row r="1478" spans="1:24" ht="33" customHeight="1" outlineLevel="1" x14ac:dyDescent="0.25">
      <c r="A1478" s="2" t="s">
        <v>4127</v>
      </c>
      <c r="B1478" s="3" t="s">
        <v>27</v>
      </c>
      <c r="C1478" s="122" t="s">
        <v>2297</v>
      </c>
      <c r="D1478" s="10" t="s">
        <v>4226</v>
      </c>
      <c r="E1478" s="10" t="s">
        <v>6028</v>
      </c>
      <c r="F1478" s="10" t="s">
        <v>6028</v>
      </c>
      <c r="G1478" s="2" t="s">
        <v>29</v>
      </c>
      <c r="H1478" s="4">
        <v>0</v>
      </c>
      <c r="I1478" s="2">
        <v>710000000</v>
      </c>
      <c r="J1478" s="2" t="s">
        <v>11537</v>
      </c>
      <c r="K1478" s="30" t="s">
        <v>6429</v>
      </c>
      <c r="L1478" s="81" t="s">
        <v>1143</v>
      </c>
      <c r="M1478" s="2" t="s">
        <v>32</v>
      </c>
      <c r="N1478" s="2" t="s">
        <v>453</v>
      </c>
      <c r="O1478" s="15" t="s">
        <v>3810</v>
      </c>
      <c r="P1478" s="78">
        <v>796</v>
      </c>
      <c r="Q1478" s="2" t="s">
        <v>41</v>
      </c>
      <c r="R1478" s="118">
        <v>11</v>
      </c>
      <c r="S1478" s="9">
        <v>185</v>
      </c>
      <c r="T1478" s="9">
        <v>2035</v>
      </c>
      <c r="U1478" s="9">
        <v>2273.1999999999998</v>
      </c>
      <c r="V1478" s="2" t="s">
        <v>42</v>
      </c>
      <c r="W1478" s="2">
        <v>2014</v>
      </c>
      <c r="X1478" s="2"/>
    </row>
    <row r="1479" spans="1:24" ht="33" customHeight="1" outlineLevel="1" x14ac:dyDescent="0.25">
      <c r="A1479" s="2" t="s">
        <v>4128</v>
      </c>
      <c r="B1479" s="3" t="s">
        <v>27</v>
      </c>
      <c r="C1479" s="5" t="s">
        <v>5475</v>
      </c>
      <c r="D1479" s="10" t="s">
        <v>6439</v>
      </c>
      <c r="E1479" s="10" t="s">
        <v>6440</v>
      </c>
      <c r="F1479" s="10" t="s">
        <v>6440</v>
      </c>
      <c r="G1479" s="2" t="s">
        <v>29</v>
      </c>
      <c r="H1479" s="4">
        <v>0</v>
      </c>
      <c r="I1479" s="2">
        <v>710000000</v>
      </c>
      <c r="J1479" s="2" t="s">
        <v>11537</v>
      </c>
      <c r="K1479" s="30" t="s">
        <v>6441</v>
      </c>
      <c r="L1479" s="81" t="s">
        <v>1143</v>
      </c>
      <c r="M1479" s="2" t="s">
        <v>32</v>
      </c>
      <c r="N1479" s="2" t="s">
        <v>453</v>
      </c>
      <c r="O1479" s="15" t="s">
        <v>3810</v>
      </c>
      <c r="P1479" s="78">
        <v>796</v>
      </c>
      <c r="Q1479" s="2" t="s">
        <v>41</v>
      </c>
      <c r="R1479" s="118">
        <v>2</v>
      </c>
      <c r="S1479" s="9">
        <v>4600</v>
      </c>
      <c r="T1479" s="9">
        <v>9200</v>
      </c>
      <c r="U1479" s="9">
        <v>10304</v>
      </c>
      <c r="V1479" s="2" t="s">
        <v>42</v>
      </c>
      <c r="W1479" s="2">
        <v>2014</v>
      </c>
      <c r="X1479" s="2"/>
    </row>
    <row r="1480" spans="1:24" ht="33" customHeight="1" outlineLevel="1" x14ac:dyDescent="0.25">
      <c r="A1480" s="2" t="s">
        <v>4129</v>
      </c>
      <c r="B1480" s="3" t="s">
        <v>27</v>
      </c>
      <c r="C1480" s="10" t="s">
        <v>6442</v>
      </c>
      <c r="D1480" s="10" t="s">
        <v>6443</v>
      </c>
      <c r="E1480" s="10" t="s">
        <v>6444</v>
      </c>
      <c r="F1480" s="10" t="s">
        <v>6444</v>
      </c>
      <c r="G1480" s="2" t="s">
        <v>29</v>
      </c>
      <c r="H1480" s="4">
        <v>0</v>
      </c>
      <c r="I1480" s="2">
        <v>710000000</v>
      </c>
      <c r="J1480" s="2" t="s">
        <v>11537</v>
      </c>
      <c r="K1480" s="30" t="s">
        <v>6441</v>
      </c>
      <c r="L1480" s="81" t="s">
        <v>1143</v>
      </c>
      <c r="M1480" s="2" t="s">
        <v>32</v>
      </c>
      <c r="N1480" s="2" t="s">
        <v>453</v>
      </c>
      <c r="O1480" s="15" t="s">
        <v>3810</v>
      </c>
      <c r="P1480" s="78">
        <v>796</v>
      </c>
      <c r="Q1480" s="2" t="s">
        <v>41</v>
      </c>
      <c r="R1480" s="118">
        <v>2</v>
      </c>
      <c r="S1480" s="9">
        <v>4000</v>
      </c>
      <c r="T1480" s="9">
        <v>8000</v>
      </c>
      <c r="U1480" s="9">
        <v>8960</v>
      </c>
      <c r="V1480" s="2" t="s">
        <v>42</v>
      </c>
      <c r="W1480" s="2">
        <v>2014</v>
      </c>
      <c r="X1480" s="2"/>
    </row>
    <row r="1481" spans="1:24" ht="33" customHeight="1" outlineLevel="1" x14ac:dyDescent="0.25">
      <c r="A1481" s="2" t="s">
        <v>4130</v>
      </c>
      <c r="B1481" s="3" t="s">
        <v>27</v>
      </c>
      <c r="C1481" s="122" t="s">
        <v>4919</v>
      </c>
      <c r="D1481" s="10" t="s">
        <v>4920</v>
      </c>
      <c r="E1481" s="10" t="s">
        <v>4921</v>
      </c>
      <c r="F1481" s="10" t="s">
        <v>4921</v>
      </c>
      <c r="G1481" s="2" t="s">
        <v>29</v>
      </c>
      <c r="H1481" s="4">
        <v>0</v>
      </c>
      <c r="I1481" s="2">
        <v>710000000</v>
      </c>
      <c r="J1481" s="2" t="s">
        <v>11537</v>
      </c>
      <c r="K1481" s="30" t="s">
        <v>6441</v>
      </c>
      <c r="L1481" s="81" t="s">
        <v>1143</v>
      </c>
      <c r="M1481" s="2" t="s">
        <v>32</v>
      </c>
      <c r="N1481" s="2" t="s">
        <v>453</v>
      </c>
      <c r="O1481" s="15" t="s">
        <v>3810</v>
      </c>
      <c r="P1481" s="78">
        <v>796</v>
      </c>
      <c r="Q1481" s="2" t="s">
        <v>41</v>
      </c>
      <c r="R1481" s="118">
        <v>5</v>
      </c>
      <c r="S1481" s="9">
        <v>500</v>
      </c>
      <c r="T1481" s="9">
        <v>2500</v>
      </c>
      <c r="U1481" s="9">
        <v>2800</v>
      </c>
      <c r="V1481" s="2" t="s">
        <v>42</v>
      </c>
      <c r="W1481" s="2">
        <v>2014</v>
      </c>
      <c r="X1481" s="2"/>
    </row>
    <row r="1482" spans="1:24" ht="33" customHeight="1" outlineLevel="1" x14ac:dyDescent="0.25">
      <c r="A1482" s="2" t="s">
        <v>4131</v>
      </c>
      <c r="B1482" s="3" t="s">
        <v>27</v>
      </c>
      <c r="C1482" s="10" t="s">
        <v>6445</v>
      </c>
      <c r="D1482" s="10" t="s">
        <v>6446</v>
      </c>
      <c r="E1482" s="10" t="s">
        <v>4911</v>
      </c>
      <c r="F1482" s="10" t="s">
        <v>4911</v>
      </c>
      <c r="G1482" s="2" t="s">
        <v>29</v>
      </c>
      <c r="H1482" s="4">
        <v>0</v>
      </c>
      <c r="I1482" s="2">
        <v>710000000</v>
      </c>
      <c r="J1482" s="2" t="s">
        <v>11537</v>
      </c>
      <c r="K1482" s="30" t="s">
        <v>6441</v>
      </c>
      <c r="L1482" s="81" t="s">
        <v>1143</v>
      </c>
      <c r="M1482" s="2" t="s">
        <v>32</v>
      </c>
      <c r="N1482" s="2" t="s">
        <v>453</v>
      </c>
      <c r="O1482" s="15" t="s">
        <v>3810</v>
      </c>
      <c r="P1482" s="78">
        <v>796</v>
      </c>
      <c r="Q1482" s="2" t="s">
        <v>41</v>
      </c>
      <c r="R1482" s="118">
        <v>8</v>
      </c>
      <c r="S1482" s="9">
        <v>900</v>
      </c>
      <c r="T1482" s="9">
        <v>7200</v>
      </c>
      <c r="U1482" s="9">
        <v>8064</v>
      </c>
      <c r="V1482" s="2" t="s">
        <v>42</v>
      </c>
      <c r="W1482" s="2">
        <v>2014</v>
      </c>
      <c r="X1482" s="2"/>
    </row>
    <row r="1483" spans="1:24" ht="33" customHeight="1" outlineLevel="1" x14ac:dyDescent="0.25">
      <c r="A1483" s="2" t="s">
        <v>4132</v>
      </c>
      <c r="B1483" s="3" t="s">
        <v>27</v>
      </c>
      <c r="C1483" s="2" t="s">
        <v>3038</v>
      </c>
      <c r="D1483" s="10" t="s">
        <v>6449</v>
      </c>
      <c r="E1483" s="10" t="s">
        <v>1740</v>
      </c>
      <c r="F1483" s="10" t="s">
        <v>1740</v>
      </c>
      <c r="G1483" s="2" t="s">
        <v>29</v>
      </c>
      <c r="H1483" s="4">
        <v>0</v>
      </c>
      <c r="I1483" s="2">
        <v>710000000</v>
      </c>
      <c r="J1483" s="2" t="s">
        <v>11537</v>
      </c>
      <c r="K1483" s="30" t="s">
        <v>6441</v>
      </c>
      <c r="L1483" s="81" t="s">
        <v>1143</v>
      </c>
      <c r="M1483" s="2" t="s">
        <v>32</v>
      </c>
      <c r="N1483" s="2" t="s">
        <v>453</v>
      </c>
      <c r="O1483" s="15" t="s">
        <v>3810</v>
      </c>
      <c r="P1483" s="78">
        <v>796</v>
      </c>
      <c r="Q1483" s="2" t="s">
        <v>41</v>
      </c>
      <c r="R1483" s="118">
        <v>1</v>
      </c>
      <c r="S1483" s="9">
        <v>16000</v>
      </c>
      <c r="T1483" s="9">
        <v>16000</v>
      </c>
      <c r="U1483" s="9">
        <v>17920</v>
      </c>
      <c r="V1483" s="2" t="s">
        <v>42</v>
      </c>
      <c r="W1483" s="2">
        <v>2014</v>
      </c>
      <c r="X1483" s="2"/>
    </row>
    <row r="1484" spans="1:24" ht="33" customHeight="1" outlineLevel="1" x14ac:dyDescent="0.25">
      <c r="A1484" s="2" t="s">
        <v>4133</v>
      </c>
      <c r="B1484" s="3" t="s">
        <v>27</v>
      </c>
      <c r="C1484" s="122" t="s">
        <v>6447</v>
      </c>
      <c r="D1484" s="10" t="s">
        <v>1339</v>
      </c>
      <c r="E1484" s="10" t="s">
        <v>6448</v>
      </c>
      <c r="F1484" s="10" t="s">
        <v>6448</v>
      </c>
      <c r="G1484" s="2" t="s">
        <v>29</v>
      </c>
      <c r="H1484" s="4">
        <v>0</v>
      </c>
      <c r="I1484" s="2">
        <v>710000000</v>
      </c>
      <c r="J1484" s="2" t="s">
        <v>11537</v>
      </c>
      <c r="K1484" s="30" t="s">
        <v>6441</v>
      </c>
      <c r="L1484" s="81" t="s">
        <v>1143</v>
      </c>
      <c r="M1484" s="2" t="s">
        <v>32</v>
      </c>
      <c r="N1484" s="2" t="s">
        <v>453</v>
      </c>
      <c r="O1484" s="15" t="s">
        <v>3810</v>
      </c>
      <c r="P1484" s="78">
        <v>796</v>
      </c>
      <c r="Q1484" s="2" t="s">
        <v>41</v>
      </c>
      <c r="R1484" s="118">
        <v>2</v>
      </c>
      <c r="S1484" s="9">
        <v>8000</v>
      </c>
      <c r="T1484" s="9">
        <v>16000</v>
      </c>
      <c r="U1484" s="9">
        <v>17920</v>
      </c>
      <c r="V1484" s="2" t="s">
        <v>42</v>
      </c>
      <c r="W1484" s="2">
        <v>2014</v>
      </c>
      <c r="X1484" s="2"/>
    </row>
    <row r="1485" spans="1:24" ht="30" customHeight="1" outlineLevel="1" x14ac:dyDescent="0.25">
      <c r="A1485" s="2" t="s">
        <v>4134</v>
      </c>
      <c r="B1485" s="3" t="s">
        <v>27</v>
      </c>
      <c r="C1485" s="10" t="s">
        <v>6451</v>
      </c>
      <c r="D1485" s="10" t="s">
        <v>878</v>
      </c>
      <c r="E1485" s="10" t="s">
        <v>6450</v>
      </c>
      <c r="F1485" s="10" t="s">
        <v>6450</v>
      </c>
      <c r="G1485" s="2" t="s">
        <v>29</v>
      </c>
      <c r="H1485" s="4">
        <v>0</v>
      </c>
      <c r="I1485" s="2">
        <v>710000000</v>
      </c>
      <c r="J1485" s="2" t="s">
        <v>11537</v>
      </c>
      <c r="K1485" s="30" t="s">
        <v>6429</v>
      </c>
      <c r="L1485" s="81" t="s">
        <v>1143</v>
      </c>
      <c r="M1485" s="2" t="s">
        <v>32</v>
      </c>
      <c r="N1485" s="2" t="s">
        <v>453</v>
      </c>
      <c r="O1485" s="15" t="s">
        <v>3810</v>
      </c>
      <c r="P1485" s="78">
        <v>796</v>
      </c>
      <c r="Q1485" s="2" t="s">
        <v>41</v>
      </c>
      <c r="R1485" s="118">
        <v>42</v>
      </c>
      <c r="S1485" s="9">
        <v>880</v>
      </c>
      <c r="T1485" s="9">
        <v>37000</v>
      </c>
      <c r="U1485" s="9">
        <v>41440</v>
      </c>
      <c r="V1485" s="2" t="s">
        <v>42</v>
      </c>
      <c r="W1485" s="2">
        <v>2014</v>
      </c>
      <c r="X1485" s="2"/>
    </row>
    <row r="1486" spans="1:24" ht="42.75" customHeight="1" outlineLevel="1" x14ac:dyDescent="0.25">
      <c r="A1486" s="2" t="s">
        <v>4135</v>
      </c>
      <c r="B1486" s="3" t="s">
        <v>27</v>
      </c>
      <c r="C1486" s="119" t="s">
        <v>3847</v>
      </c>
      <c r="D1486" s="10" t="s">
        <v>4859</v>
      </c>
      <c r="E1486" s="10" t="s">
        <v>6452</v>
      </c>
      <c r="F1486" s="10" t="s">
        <v>6452</v>
      </c>
      <c r="G1486" s="2" t="s">
        <v>29</v>
      </c>
      <c r="H1486" s="4">
        <v>0</v>
      </c>
      <c r="I1486" s="2">
        <v>710000000</v>
      </c>
      <c r="J1486" s="2" t="s">
        <v>11537</v>
      </c>
      <c r="K1486" s="30" t="s">
        <v>6429</v>
      </c>
      <c r="L1486" s="81" t="s">
        <v>1143</v>
      </c>
      <c r="M1486" s="2" t="s">
        <v>32</v>
      </c>
      <c r="N1486" s="2" t="s">
        <v>453</v>
      </c>
      <c r="O1486" s="15" t="s">
        <v>3810</v>
      </c>
      <c r="P1486" s="78">
        <v>796</v>
      </c>
      <c r="Q1486" s="2" t="s">
        <v>41</v>
      </c>
      <c r="R1486" s="118">
        <v>10</v>
      </c>
      <c r="S1486" s="9">
        <v>2310</v>
      </c>
      <c r="T1486" s="9">
        <v>23100</v>
      </c>
      <c r="U1486" s="9">
        <v>25872</v>
      </c>
      <c r="V1486" s="2" t="s">
        <v>42</v>
      </c>
      <c r="W1486" s="2">
        <v>2014</v>
      </c>
      <c r="X1486" s="2"/>
    </row>
    <row r="1487" spans="1:24" ht="57.75" customHeight="1" outlineLevel="1" x14ac:dyDescent="0.25">
      <c r="A1487" s="2" t="s">
        <v>4136</v>
      </c>
      <c r="B1487" s="3" t="s">
        <v>27</v>
      </c>
      <c r="C1487" s="119" t="s">
        <v>3848</v>
      </c>
      <c r="D1487" s="10" t="s">
        <v>6453</v>
      </c>
      <c r="E1487" s="10" t="s">
        <v>6454</v>
      </c>
      <c r="F1487" s="10" t="s">
        <v>6454</v>
      </c>
      <c r="G1487" s="2" t="s">
        <v>29</v>
      </c>
      <c r="H1487" s="4">
        <v>0</v>
      </c>
      <c r="I1487" s="2">
        <v>710000000</v>
      </c>
      <c r="J1487" s="2" t="s">
        <v>11537</v>
      </c>
      <c r="K1487" s="30" t="s">
        <v>6429</v>
      </c>
      <c r="L1487" s="81" t="s">
        <v>1143</v>
      </c>
      <c r="M1487" s="2" t="s">
        <v>32</v>
      </c>
      <c r="N1487" s="2" t="s">
        <v>453</v>
      </c>
      <c r="O1487" s="15" t="s">
        <v>3810</v>
      </c>
      <c r="P1487" s="78">
        <v>796</v>
      </c>
      <c r="Q1487" s="2" t="s">
        <v>41</v>
      </c>
      <c r="R1487" s="118">
        <v>100</v>
      </c>
      <c r="S1487" s="9">
        <v>200</v>
      </c>
      <c r="T1487" s="9">
        <v>20000</v>
      </c>
      <c r="U1487" s="9">
        <v>22400</v>
      </c>
      <c r="V1487" s="2" t="s">
        <v>42</v>
      </c>
      <c r="W1487" s="2">
        <v>2014</v>
      </c>
      <c r="X1487" s="2"/>
    </row>
    <row r="1488" spans="1:24" ht="51" customHeight="1" outlineLevel="1" x14ac:dyDescent="0.25">
      <c r="A1488" s="2" t="s">
        <v>4137</v>
      </c>
      <c r="B1488" s="3" t="s">
        <v>27</v>
      </c>
      <c r="C1488" s="5" t="s">
        <v>3687</v>
      </c>
      <c r="D1488" s="10" t="s">
        <v>878</v>
      </c>
      <c r="E1488" s="10" t="s">
        <v>3688</v>
      </c>
      <c r="F1488" s="10" t="s">
        <v>3688</v>
      </c>
      <c r="G1488" s="2" t="s">
        <v>29</v>
      </c>
      <c r="H1488" s="4">
        <v>0</v>
      </c>
      <c r="I1488" s="2">
        <v>710000000</v>
      </c>
      <c r="J1488" s="2" t="s">
        <v>11537</v>
      </c>
      <c r="K1488" s="30" t="s">
        <v>6429</v>
      </c>
      <c r="L1488" s="81" t="s">
        <v>1143</v>
      </c>
      <c r="M1488" s="2" t="s">
        <v>32</v>
      </c>
      <c r="N1488" s="2" t="s">
        <v>453</v>
      </c>
      <c r="O1488" s="15" t="s">
        <v>3810</v>
      </c>
      <c r="P1488" s="78">
        <v>796</v>
      </c>
      <c r="Q1488" s="2" t="s">
        <v>41</v>
      </c>
      <c r="R1488" s="124">
        <v>53</v>
      </c>
      <c r="S1488" s="9">
        <v>132</v>
      </c>
      <c r="T1488" s="9">
        <v>7000</v>
      </c>
      <c r="U1488" s="9">
        <v>7840</v>
      </c>
      <c r="V1488" s="2" t="s">
        <v>42</v>
      </c>
      <c r="W1488" s="2">
        <v>2014</v>
      </c>
      <c r="X1488" s="2"/>
    </row>
    <row r="1489" spans="1:24" ht="54" customHeight="1" outlineLevel="1" x14ac:dyDescent="0.25">
      <c r="A1489" s="2" t="s">
        <v>4138</v>
      </c>
      <c r="B1489" s="3" t="s">
        <v>27</v>
      </c>
      <c r="C1489" s="5" t="s">
        <v>3687</v>
      </c>
      <c r="D1489" s="10" t="s">
        <v>878</v>
      </c>
      <c r="E1489" s="10" t="s">
        <v>3688</v>
      </c>
      <c r="F1489" s="10" t="s">
        <v>3688</v>
      </c>
      <c r="G1489" s="2" t="s">
        <v>29</v>
      </c>
      <c r="H1489" s="4">
        <v>0</v>
      </c>
      <c r="I1489" s="2">
        <v>710000000</v>
      </c>
      <c r="J1489" s="2" t="s">
        <v>11537</v>
      </c>
      <c r="K1489" s="30" t="s">
        <v>6429</v>
      </c>
      <c r="L1489" s="81" t="s">
        <v>1143</v>
      </c>
      <c r="M1489" s="2" t="s">
        <v>32</v>
      </c>
      <c r="N1489" s="2" t="s">
        <v>453</v>
      </c>
      <c r="O1489" s="15" t="s">
        <v>3810</v>
      </c>
      <c r="P1489" s="78">
        <v>796</v>
      </c>
      <c r="Q1489" s="2" t="s">
        <v>41</v>
      </c>
      <c r="R1489" s="124">
        <v>53</v>
      </c>
      <c r="S1489" s="9">
        <v>132</v>
      </c>
      <c r="T1489" s="9">
        <v>7000</v>
      </c>
      <c r="U1489" s="9">
        <v>7840</v>
      </c>
      <c r="V1489" s="2" t="s">
        <v>42</v>
      </c>
      <c r="W1489" s="2">
        <v>2014</v>
      </c>
      <c r="X1489" s="2"/>
    </row>
    <row r="1490" spans="1:24" ht="56.25" customHeight="1" outlineLevel="1" x14ac:dyDescent="0.25">
      <c r="A1490" s="2" t="s">
        <v>4139</v>
      </c>
      <c r="B1490" s="3" t="s">
        <v>27</v>
      </c>
      <c r="C1490" s="119" t="s">
        <v>3849</v>
      </c>
      <c r="D1490" s="10" t="s">
        <v>4935</v>
      </c>
      <c r="E1490" s="10" t="s">
        <v>6455</v>
      </c>
      <c r="F1490" s="10" t="s">
        <v>6455</v>
      </c>
      <c r="G1490" s="2" t="s">
        <v>29</v>
      </c>
      <c r="H1490" s="4">
        <v>0</v>
      </c>
      <c r="I1490" s="2">
        <v>710000000</v>
      </c>
      <c r="J1490" s="2" t="s">
        <v>11537</v>
      </c>
      <c r="K1490" s="30" t="s">
        <v>6429</v>
      </c>
      <c r="L1490" s="81" t="s">
        <v>1143</v>
      </c>
      <c r="M1490" s="2" t="s">
        <v>32</v>
      </c>
      <c r="N1490" s="2" t="s">
        <v>453</v>
      </c>
      <c r="O1490" s="15" t="s">
        <v>3810</v>
      </c>
      <c r="P1490" s="78">
        <v>796</v>
      </c>
      <c r="Q1490" s="2" t="s">
        <v>41</v>
      </c>
      <c r="R1490" s="118">
        <v>62</v>
      </c>
      <c r="S1490" s="9">
        <v>175</v>
      </c>
      <c r="T1490" s="9">
        <v>10850</v>
      </c>
      <c r="U1490" s="9">
        <v>12152</v>
      </c>
      <c r="V1490" s="2" t="s">
        <v>42</v>
      </c>
      <c r="W1490" s="2">
        <v>2014</v>
      </c>
      <c r="X1490" s="2"/>
    </row>
    <row r="1491" spans="1:24" ht="66" customHeight="1" outlineLevel="1" x14ac:dyDescent="0.25">
      <c r="A1491" s="2" t="s">
        <v>4140</v>
      </c>
      <c r="B1491" s="3" t="s">
        <v>27</v>
      </c>
      <c r="C1491" s="10" t="s">
        <v>5549</v>
      </c>
      <c r="D1491" s="10" t="s">
        <v>860</v>
      </c>
      <c r="E1491" s="10" t="s">
        <v>3850</v>
      </c>
      <c r="F1491" s="10" t="s">
        <v>3850</v>
      </c>
      <c r="G1491" s="2" t="s">
        <v>29</v>
      </c>
      <c r="H1491" s="4">
        <v>0</v>
      </c>
      <c r="I1491" s="2">
        <v>710000000</v>
      </c>
      <c r="J1491" s="2" t="s">
        <v>11537</v>
      </c>
      <c r="K1491" s="30" t="s">
        <v>6429</v>
      </c>
      <c r="L1491" s="81" t="s">
        <v>1143</v>
      </c>
      <c r="M1491" s="2" t="s">
        <v>32</v>
      </c>
      <c r="N1491" s="2" t="s">
        <v>453</v>
      </c>
      <c r="O1491" s="15" t="s">
        <v>3810</v>
      </c>
      <c r="P1491" s="78">
        <v>796</v>
      </c>
      <c r="Q1491" s="2" t="s">
        <v>41</v>
      </c>
      <c r="R1491" s="118">
        <v>30</v>
      </c>
      <c r="S1491" s="9">
        <v>167</v>
      </c>
      <c r="T1491" s="9">
        <v>5000</v>
      </c>
      <c r="U1491" s="9">
        <v>5600</v>
      </c>
      <c r="V1491" s="2" t="s">
        <v>42</v>
      </c>
      <c r="W1491" s="2">
        <v>2014</v>
      </c>
      <c r="X1491" s="2"/>
    </row>
    <row r="1492" spans="1:24" ht="90" customHeight="1" outlineLevel="1" x14ac:dyDescent="0.25">
      <c r="A1492" s="2" t="s">
        <v>4141</v>
      </c>
      <c r="B1492" s="3" t="s">
        <v>27</v>
      </c>
      <c r="C1492" s="10" t="s">
        <v>5549</v>
      </c>
      <c r="D1492" s="10" t="s">
        <v>860</v>
      </c>
      <c r="E1492" s="10" t="s">
        <v>3850</v>
      </c>
      <c r="F1492" s="10" t="s">
        <v>3850</v>
      </c>
      <c r="G1492" s="2" t="s">
        <v>29</v>
      </c>
      <c r="H1492" s="4">
        <v>0</v>
      </c>
      <c r="I1492" s="2">
        <v>710000000</v>
      </c>
      <c r="J1492" s="2" t="s">
        <v>11537</v>
      </c>
      <c r="K1492" s="30" t="s">
        <v>6429</v>
      </c>
      <c r="L1492" s="81" t="s">
        <v>1143</v>
      </c>
      <c r="M1492" s="2" t="s">
        <v>32</v>
      </c>
      <c r="N1492" s="2" t="s">
        <v>453</v>
      </c>
      <c r="O1492" s="15" t="s">
        <v>3810</v>
      </c>
      <c r="P1492" s="78">
        <v>796</v>
      </c>
      <c r="Q1492" s="2" t="s">
        <v>41</v>
      </c>
      <c r="R1492" s="118">
        <v>5</v>
      </c>
      <c r="S1492" s="9">
        <v>1320</v>
      </c>
      <c r="T1492" s="9">
        <v>6600</v>
      </c>
      <c r="U1492" s="9">
        <v>7392</v>
      </c>
      <c r="V1492" s="2" t="s">
        <v>42</v>
      </c>
      <c r="W1492" s="2">
        <v>2014</v>
      </c>
      <c r="X1492" s="2"/>
    </row>
    <row r="1493" spans="1:24" ht="75" customHeight="1" outlineLevel="1" x14ac:dyDescent="0.25">
      <c r="A1493" s="2" t="s">
        <v>4142</v>
      </c>
      <c r="B1493" s="3" t="s">
        <v>27</v>
      </c>
      <c r="C1493" s="5" t="s">
        <v>3851</v>
      </c>
      <c r="D1493" s="10" t="s">
        <v>4941</v>
      </c>
      <c r="E1493" s="10" t="s">
        <v>3852</v>
      </c>
      <c r="F1493" s="10" t="s">
        <v>3852</v>
      </c>
      <c r="G1493" s="2" t="s">
        <v>29</v>
      </c>
      <c r="H1493" s="4">
        <v>0</v>
      </c>
      <c r="I1493" s="2">
        <v>710000000</v>
      </c>
      <c r="J1493" s="2" t="s">
        <v>11537</v>
      </c>
      <c r="K1493" s="30" t="s">
        <v>6429</v>
      </c>
      <c r="L1493" s="81" t="s">
        <v>1143</v>
      </c>
      <c r="M1493" s="2" t="s">
        <v>32</v>
      </c>
      <c r="N1493" s="2" t="s">
        <v>453</v>
      </c>
      <c r="O1493" s="15" t="s">
        <v>3810</v>
      </c>
      <c r="P1493" s="78">
        <v>796</v>
      </c>
      <c r="Q1493" s="2" t="s">
        <v>41</v>
      </c>
      <c r="R1493" s="118">
        <v>20</v>
      </c>
      <c r="S1493" s="9">
        <v>150</v>
      </c>
      <c r="T1493" s="9">
        <v>3000</v>
      </c>
      <c r="U1493" s="9">
        <v>3360</v>
      </c>
      <c r="V1493" s="2" t="s">
        <v>42</v>
      </c>
      <c r="W1493" s="2">
        <v>2014</v>
      </c>
      <c r="X1493" s="2"/>
    </row>
    <row r="1494" spans="1:24" ht="51.75" customHeight="1" outlineLevel="1" x14ac:dyDescent="0.25">
      <c r="A1494" s="2" t="s">
        <v>4143</v>
      </c>
      <c r="B1494" s="3" t="s">
        <v>27</v>
      </c>
      <c r="C1494" s="10" t="s">
        <v>6456</v>
      </c>
      <c r="D1494" s="10" t="s">
        <v>855</v>
      </c>
      <c r="E1494" s="10" t="s">
        <v>3854</v>
      </c>
      <c r="F1494" s="10" t="s">
        <v>3854</v>
      </c>
      <c r="G1494" s="2" t="s">
        <v>350</v>
      </c>
      <c r="H1494" s="4">
        <v>0</v>
      </c>
      <c r="I1494" s="2">
        <v>710000000</v>
      </c>
      <c r="J1494" s="2" t="s">
        <v>11537</v>
      </c>
      <c r="K1494" s="30" t="s">
        <v>6429</v>
      </c>
      <c r="L1494" s="81" t="s">
        <v>1143</v>
      </c>
      <c r="M1494" s="2" t="s">
        <v>32</v>
      </c>
      <c r="N1494" s="2" t="s">
        <v>453</v>
      </c>
      <c r="O1494" s="15" t="s">
        <v>3810</v>
      </c>
      <c r="P1494" s="36" t="s">
        <v>857</v>
      </c>
      <c r="Q1494" s="2" t="s">
        <v>6191</v>
      </c>
      <c r="R1494" s="118">
        <v>12</v>
      </c>
      <c r="S1494" s="9">
        <v>600</v>
      </c>
      <c r="T1494" s="9">
        <v>7300</v>
      </c>
      <c r="U1494" s="9">
        <v>8176</v>
      </c>
      <c r="V1494" s="2" t="s">
        <v>42</v>
      </c>
      <c r="W1494" s="2">
        <v>2014</v>
      </c>
      <c r="X1494" s="2"/>
    </row>
    <row r="1495" spans="1:24" ht="51" customHeight="1" outlineLevel="1" x14ac:dyDescent="0.25">
      <c r="A1495" s="2" t="s">
        <v>4144</v>
      </c>
      <c r="B1495" s="3" t="s">
        <v>27</v>
      </c>
      <c r="C1495" s="10" t="s">
        <v>6196</v>
      </c>
      <c r="D1495" s="10" t="s">
        <v>2893</v>
      </c>
      <c r="E1495" s="10" t="s">
        <v>1067</v>
      </c>
      <c r="F1495" s="10" t="s">
        <v>1067</v>
      </c>
      <c r="G1495" s="2" t="s">
        <v>29</v>
      </c>
      <c r="H1495" s="4">
        <v>0</v>
      </c>
      <c r="I1495" s="2">
        <v>710000000</v>
      </c>
      <c r="J1495" s="2" t="s">
        <v>11537</v>
      </c>
      <c r="K1495" s="30" t="s">
        <v>1034</v>
      </c>
      <c r="L1495" s="81" t="s">
        <v>1143</v>
      </c>
      <c r="M1495" s="2" t="s">
        <v>32</v>
      </c>
      <c r="N1495" s="2" t="s">
        <v>453</v>
      </c>
      <c r="O1495" s="15" t="s">
        <v>3810</v>
      </c>
      <c r="P1495" s="36" t="s">
        <v>560</v>
      </c>
      <c r="Q1495" s="2" t="s">
        <v>561</v>
      </c>
      <c r="R1495" s="37">
        <v>10</v>
      </c>
      <c r="S1495" s="9">
        <v>445</v>
      </c>
      <c r="T1495" s="9">
        <v>4450</v>
      </c>
      <c r="U1495" s="9">
        <v>4984</v>
      </c>
      <c r="V1495" s="2" t="s">
        <v>42</v>
      </c>
      <c r="W1495" s="2">
        <v>2014</v>
      </c>
      <c r="X1495" s="2"/>
    </row>
    <row r="1496" spans="1:24" ht="51" customHeight="1" outlineLevel="1" x14ac:dyDescent="0.25">
      <c r="A1496" s="2" t="s">
        <v>4145</v>
      </c>
      <c r="B1496" s="3" t="s">
        <v>27</v>
      </c>
      <c r="C1496" s="5" t="s">
        <v>3855</v>
      </c>
      <c r="D1496" s="34" t="s">
        <v>848</v>
      </c>
      <c r="E1496" s="123" t="s">
        <v>3679</v>
      </c>
      <c r="F1496" s="28" t="s">
        <v>3856</v>
      </c>
      <c r="G1496" s="2" t="s">
        <v>29</v>
      </c>
      <c r="H1496" s="4">
        <v>0</v>
      </c>
      <c r="I1496" s="2">
        <v>710000000</v>
      </c>
      <c r="J1496" s="2" t="s">
        <v>11537</v>
      </c>
      <c r="K1496" s="30" t="s">
        <v>1034</v>
      </c>
      <c r="L1496" s="81" t="s">
        <v>1143</v>
      </c>
      <c r="M1496" s="2" t="s">
        <v>32</v>
      </c>
      <c r="N1496" s="2" t="s">
        <v>453</v>
      </c>
      <c r="O1496" s="15" t="s">
        <v>3810</v>
      </c>
      <c r="P1496" s="78">
        <v>796</v>
      </c>
      <c r="Q1496" s="2" t="s">
        <v>41</v>
      </c>
      <c r="R1496" s="37">
        <v>10</v>
      </c>
      <c r="S1496" s="9">
        <v>321.43</v>
      </c>
      <c r="T1496" s="9">
        <v>3210</v>
      </c>
      <c r="U1496" s="9">
        <v>3595</v>
      </c>
      <c r="V1496" s="2" t="s">
        <v>42</v>
      </c>
      <c r="W1496" s="2">
        <v>2014</v>
      </c>
      <c r="X1496" s="2"/>
    </row>
    <row r="1497" spans="1:24" ht="51" customHeight="1" outlineLevel="1" x14ac:dyDescent="0.25">
      <c r="A1497" s="2" t="s">
        <v>4146</v>
      </c>
      <c r="B1497" s="3" t="s">
        <v>27</v>
      </c>
      <c r="C1497" s="5" t="s">
        <v>3857</v>
      </c>
      <c r="D1497" s="10" t="s">
        <v>6039</v>
      </c>
      <c r="E1497" s="10" t="s">
        <v>6457</v>
      </c>
      <c r="F1497" s="10" t="s">
        <v>6457</v>
      </c>
      <c r="G1497" s="2" t="s">
        <v>29</v>
      </c>
      <c r="H1497" s="4">
        <v>0</v>
      </c>
      <c r="I1497" s="2">
        <v>710000000</v>
      </c>
      <c r="J1497" s="2" t="s">
        <v>11537</v>
      </c>
      <c r="K1497" s="30" t="s">
        <v>1034</v>
      </c>
      <c r="L1497" s="81" t="s">
        <v>1143</v>
      </c>
      <c r="M1497" s="2" t="s">
        <v>32</v>
      </c>
      <c r="N1497" s="2" t="s">
        <v>453</v>
      </c>
      <c r="O1497" s="15" t="s">
        <v>3810</v>
      </c>
      <c r="P1497" s="78">
        <v>796</v>
      </c>
      <c r="Q1497" s="2" t="s">
        <v>41</v>
      </c>
      <c r="R1497" s="118">
        <v>5</v>
      </c>
      <c r="S1497" s="9">
        <v>625</v>
      </c>
      <c r="T1497" s="9">
        <v>3125</v>
      </c>
      <c r="U1497" s="9">
        <v>3500</v>
      </c>
      <c r="V1497" s="2" t="s">
        <v>42</v>
      </c>
      <c r="W1497" s="2">
        <v>2014</v>
      </c>
      <c r="X1497" s="2"/>
    </row>
    <row r="1498" spans="1:24" ht="51" customHeight="1" outlineLevel="1" x14ac:dyDescent="0.25">
      <c r="A1498" s="2" t="s">
        <v>4147</v>
      </c>
      <c r="B1498" s="3" t="s">
        <v>27</v>
      </c>
      <c r="C1498" s="125" t="s">
        <v>762</v>
      </c>
      <c r="D1498" s="115" t="s">
        <v>763</v>
      </c>
      <c r="E1498" s="115" t="s">
        <v>764</v>
      </c>
      <c r="F1498" s="115" t="s">
        <v>764</v>
      </c>
      <c r="G1498" s="2" t="s">
        <v>29</v>
      </c>
      <c r="H1498" s="4">
        <v>0</v>
      </c>
      <c r="I1498" s="2">
        <v>710000000</v>
      </c>
      <c r="J1498" s="2" t="s">
        <v>11537</v>
      </c>
      <c r="K1498" s="30" t="s">
        <v>1034</v>
      </c>
      <c r="L1498" s="81" t="s">
        <v>1143</v>
      </c>
      <c r="M1498" s="2" t="s">
        <v>32</v>
      </c>
      <c r="N1498" s="2" t="s">
        <v>453</v>
      </c>
      <c r="O1498" s="15" t="s">
        <v>3810</v>
      </c>
      <c r="P1498" s="78">
        <v>796</v>
      </c>
      <c r="Q1498" s="28" t="s">
        <v>41</v>
      </c>
      <c r="R1498" s="121">
        <v>15</v>
      </c>
      <c r="S1498" s="9">
        <v>312.5</v>
      </c>
      <c r="T1498" s="9">
        <v>4687.5</v>
      </c>
      <c r="U1498" s="9">
        <v>5250</v>
      </c>
      <c r="V1498" s="2" t="s">
        <v>42</v>
      </c>
      <c r="W1498" s="2">
        <v>2014</v>
      </c>
      <c r="X1498" s="2"/>
    </row>
    <row r="1499" spans="1:24" ht="51" customHeight="1" outlineLevel="1" x14ac:dyDescent="0.25">
      <c r="A1499" s="2" t="s">
        <v>4148</v>
      </c>
      <c r="B1499" s="3" t="s">
        <v>27</v>
      </c>
      <c r="C1499" s="125" t="s">
        <v>5710</v>
      </c>
      <c r="D1499" s="115" t="s">
        <v>5711</v>
      </c>
      <c r="E1499" s="115" t="s">
        <v>5712</v>
      </c>
      <c r="F1499" s="115" t="s">
        <v>5712</v>
      </c>
      <c r="G1499" s="2" t="s">
        <v>29</v>
      </c>
      <c r="H1499" s="4">
        <v>0</v>
      </c>
      <c r="I1499" s="2">
        <v>710000000</v>
      </c>
      <c r="J1499" s="2" t="s">
        <v>11537</v>
      </c>
      <c r="K1499" s="30" t="s">
        <v>1034</v>
      </c>
      <c r="L1499" s="81" t="s">
        <v>1143</v>
      </c>
      <c r="M1499" s="2" t="s">
        <v>32</v>
      </c>
      <c r="N1499" s="2" t="s">
        <v>453</v>
      </c>
      <c r="O1499" s="15" t="s">
        <v>3810</v>
      </c>
      <c r="P1499" s="78">
        <v>796</v>
      </c>
      <c r="Q1499" s="28" t="s">
        <v>41</v>
      </c>
      <c r="R1499" s="121">
        <v>20</v>
      </c>
      <c r="S1499" s="9">
        <v>183.04</v>
      </c>
      <c r="T1499" s="9">
        <v>3660.8</v>
      </c>
      <c r="U1499" s="9">
        <v>4100.1000000000004</v>
      </c>
      <c r="V1499" s="2" t="s">
        <v>42</v>
      </c>
      <c r="W1499" s="2">
        <v>2014</v>
      </c>
      <c r="X1499" s="2"/>
    </row>
    <row r="1500" spans="1:24" ht="51" customHeight="1" outlineLevel="1" x14ac:dyDescent="0.25">
      <c r="A1500" s="2" t="s">
        <v>4149</v>
      </c>
      <c r="B1500" s="3" t="s">
        <v>27</v>
      </c>
      <c r="C1500" s="28" t="s">
        <v>4959</v>
      </c>
      <c r="D1500" s="10" t="s">
        <v>3711</v>
      </c>
      <c r="E1500" s="10" t="s">
        <v>4960</v>
      </c>
      <c r="F1500" s="10" t="s">
        <v>4960</v>
      </c>
      <c r="G1500" s="2" t="s">
        <v>29</v>
      </c>
      <c r="H1500" s="4">
        <v>0</v>
      </c>
      <c r="I1500" s="2">
        <v>710000000</v>
      </c>
      <c r="J1500" s="2" t="s">
        <v>11537</v>
      </c>
      <c r="K1500" s="30" t="s">
        <v>1034</v>
      </c>
      <c r="L1500" s="81" t="s">
        <v>1143</v>
      </c>
      <c r="M1500" s="2" t="s">
        <v>32</v>
      </c>
      <c r="N1500" s="2" t="s">
        <v>453</v>
      </c>
      <c r="O1500" s="15" t="s">
        <v>3810</v>
      </c>
      <c r="P1500" s="78">
        <v>796</v>
      </c>
      <c r="Q1500" s="28" t="s">
        <v>41</v>
      </c>
      <c r="R1500" s="37">
        <v>400</v>
      </c>
      <c r="S1500" s="9">
        <v>55</v>
      </c>
      <c r="T1500" s="9">
        <v>22000</v>
      </c>
      <c r="U1500" s="9">
        <v>24640</v>
      </c>
      <c r="V1500" s="2" t="s">
        <v>42</v>
      </c>
      <c r="W1500" s="2">
        <v>2014</v>
      </c>
      <c r="X1500" s="2"/>
    </row>
    <row r="1501" spans="1:24" ht="51" customHeight="1" outlineLevel="1" x14ac:dyDescent="0.25">
      <c r="A1501" s="2" t="s">
        <v>4150</v>
      </c>
      <c r="B1501" s="3" t="s">
        <v>27</v>
      </c>
      <c r="C1501" s="28" t="s">
        <v>736</v>
      </c>
      <c r="D1501" s="10" t="s">
        <v>737</v>
      </c>
      <c r="E1501" s="10" t="s">
        <v>738</v>
      </c>
      <c r="F1501" s="10" t="s">
        <v>738</v>
      </c>
      <c r="G1501" s="2" t="s">
        <v>29</v>
      </c>
      <c r="H1501" s="4">
        <v>0</v>
      </c>
      <c r="I1501" s="2">
        <v>710000000</v>
      </c>
      <c r="J1501" s="2" t="s">
        <v>11537</v>
      </c>
      <c r="K1501" s="30" t="s">
        <v>1034</v>
      </c>
      <c r="L1501" s="81" t="s">
        <v>1143</v>
      </c>
      <c r="M1501" s="2" t="s">
        <v>32</v>
      </c>
      <c r="N1501" s="2" t="s">
        <v>453</v>
      </c>
      <c r="O1501" s="15" t="s">
        <v>3810</v>
      </c>
      <c r="P1501" s="78">
        <v>796</v>
      </c>
      <c r="Q1501" s="28" t="s">
        <v>41</v>
      </c>
      <c r="R1501" s="37">
        <v>100</v>
      </c>
      <c r="S1501" s="9">
        <v>150</v>
      </c>
      <c r="T1501" s="9">
        <v>15000</v>
      </c>
      <c r="U1501" s="9">
        <v>16800</v>
      </c>
      <c r="V1501" s="2" t="s">
        <v>42</v>
      </c>
      <c r="W1501" s="2">
        <v>2014</v>
      </c>
      <c r="X1501" s="2"/>
    </row>
    <row r="1502" spans="1:24" ht="51" customHeight="1" outlineLevel="1" x14ac:dyDescent="0.25">
      <c r="A1502" s="2" t="s">
        <v>4151</v>
      </c>
      <c r="B1502" s="3" t="s">
        <v>27</v>
      </c>
      <c r="C1502" s="28" t="s">
        <v>740</v>
      </c>
      <c r="D1502" s="10" t="s">
        <v>737</v>
      </c>
      <c r="E1502" s="10" t="s">
        <v>741</v>
      </c>
      <c r="F1502" s="10" t="s">
        <v>741</v>
      </c>
      <c r="G1502" s="2" t="s">
        <v>29</v>
      </c>
      <c r="H1502" s="4">
        <v>0</v>
      </c>
      <c r="I1502" s="2">
        <v>710000000</v>
      </c>
      <c r="J1502" s="2" t="s">
        <v>11537</v>
      </c>
      <c r="K1502" s="30" t="s">
        <v>1034</v>
      </c>
      <c r="L1502" s="81" t="s">
        <v>1143</v>
      </c>
      <c r="M1502" s="2" t="s">
        <v>32</v>
      </c>
      <c r="N1502" s="2" t="s">
        <v>453</v>
      </c>
      <c r="O1502" s="15" t="s">
        <v>3810</v>
      </c>
      <c r="P1502" s="78">
        <v>796</v>
      </c>
      <c r="Q1502" s="28" t="s">
        <v>41</v>
      </c>
      <c r="R1502" s="37">
        <v>10</v>
      </c>
      <c r="S1502" s="9">
        <v>392.4</v>
      </c>
      <c r="T1502" s="9">
        <v>3924</v>
      </c>
      <c r="U1502" s="9">
        <v>4394.88</v>
      </c>
      <c r="V1502" s="2" t="s">
        <v>42</v>
      </c>
      <c r="W1502" s="2">
        <v>2014</v>
      </c>
      <c r="X1502" s="2"/>
    </row>
    <row r="1503" spans="1:24" ht="51" customHeight="1" outlineLevel="1" x14ac:dyDescent="0.25">
      <c r="A1503" s="2" t="s">
        <v>6524</v>
      </c>
      <c r="B1503" s="3" t="s">
        <v>27</v>
      </c>
      <c r="C1503" s="28" t="s">
        <v>752</v>
      </c>
      <c r="D1503" s="10" t="s">
        <v>753</v>
      </c>
      <c r="E1503" s="10" t="s">
        <v>6458</v>
      </c>
      <c r="F1503" s="10" t="s">
        <v>6458</v>
      </c>
      <c r="G1503" s="2" t="s">
        <v>343</v>
      </c>
      <c r="H1503" s="4">
        <v>0</v>
      </c>
      <c r="I1503" s="2">
        <v>710000000</v>
      </c>
      <c r="J1503" s="2" t="s">
        <v>11537</v>
      </c>
      <c r="K1503" s="30" t="s">
        <v>1034</v>
      </c>
      <c r="L1503" s="81" t="s">
        <v>1143</v>
      </c>
      <c r="M1503" s="2" t="s">
        <v>32</v>
      </c>
      <c r="N1503" s="2" t="s">
        <v>453</v>
      </c>
      <c r="O1503" s="15" t="s">
        <v>3810</v>
      </c>
      <c r="P1503" s="78">
        <v>715</v>
      </c>
      <c r="Q1503" s="28" t="s">
        <v>757</v>
      </c>
      <c r="R1503" s="37">
        <v>8</v>
      </c>
      <c r="S1503" s="9">
        <v>410</v>
      </c>
      <c r="T1503" s="9">
        <v>3280</v>
      </c>
      <c r="U1503" s="9">
        <v>3673.6</v>
      </c>
      <c r="V1503" s="2" t="s">
        <v>42</v>
      </c>
      <c r="W1503" s="2">
        <v>2014</v>
      </c>
      <c r="X1503" s="2"/>
    </row>
    <row r="1504" spans="1:24" ht="56.25" customHeight="1" outlineLevel="1" x14ac:dyDescent="0.25">
      <c r="A1504" s="2" t="s">
        <v>4152</v>
      </c>
      <c r="B1504" s="3" t="s">
        <v>27</v>
      </c>
      <c r="C1504" s="119" t="s">
        <v>3858</v>
      </c>
      <c r="D1504" s="10" t="s">
        <v>799</v>
      </c>
      <c r="E1504" s="10" t="s">
        <v>6459</v>
      </c>
      <c r="F1504" s="10" t="s">
        <v>6459</v>
      </c>
      <c r="G1504" s="2" t="s">
        <v>29</v>
      </c>
      <c r="H1504" s="4">
        <v>0</v>
      </c>
      <c r="I1504" s="2">
        <v>710000000</v>
      </c>
      <c r="J1504" s="2" t="s">
        <v>11537</v>
      </c>
      <c r="K1504" s="30" t="s">
        <v>1034</v>
      </c>
      <c r="L1504" s="81" t="s">
        <v>1143</v>
      </c>
      <c r="M1504" s="2" t="s">
        <v>32</v>
      </c>
      <c r="N1504" s="2" t="s">
        <v>453</v>
      </c>
      <c r="O1504" s="15" t="s">
        <v>3810</v>
      </c>
      <c r="P1504" s="78">
        <v>796</v>
      </c>
      <c r="Q1504" s="28" t="s">
        <v>41</v>
      </c>
      <c r="R1504" s="37">
        <v>5</v>
      </c>
      <c r="S1504" s="9">
        <v>276.79000000000002</v>
      </c>
      <c r="T1504" s="9">
        <v>1385</v>
      </c>
      <c r="U1504" s="9">
        <v>1551.2</v>
      </c>
      <c r="V1504" s="2" t="s">
        <v>42</v>
      </c>
      <c r="W1504" s="2">
        <v>2014</v>
      </c>
      <c r="X1504" s="2"/>
    </row>
    <row r="1505" spans="1:24" ht="66.75" customHeight="1" outlineLevel="1" x14ac:dyDescent="0.25">
      <c r="A1505" s="2" t="s">
        <v>4153</v>
      </c>
      <c r="B1505" s="3" t="s">
        <v>27</v>
      </c>
      <c r="C1505" s="10" t="s">
        <v>2887</v>
      </c>
      <c r="D1505" s="10" t="s">
        <v>4968</v>
      </c>
      <c r="E1505" s="10" t="s">
        <v>2889</v>
      </c>
      <c r="F1505" s="10" t="s">
        <v>2889</v>
      </c>
      <c r="G1505" s="2" t="s">
        <v>29</v>
      </c>
      <c r="H1505" s="4">
        <v>0</v>
      </c>
      <c r="I1505" s="2">
        <v>710000000</v>
      </c>
      <c r="J1505" s="2" t="s">
        <v>11537</v>
      </c>
      <c r="K1505" s="30" t="s">
        <v>1034</v>
      </c>
      <c r="L1505" s="81" t="s">
        <v>1143</v>
      </c>
      <c r="M1505" s="2" t="s">
        <v>32</v>
      </c>
      <c r="N1505" s="2" t="s">
        <v>453</v>
      </c>
      <c r="O1505" s="15" t="s">
        <v>3810</v>
      </c>
      <c r="P1505" s="78">
        <v>166</v>
      </c>
      <c r="Q1505" s="28" t="s">
        <v>1268</v>
      </c>
      <c r="R1505" s="37">
        <v>5</v>
      </c>
      <c r="S1505" s="9">
        <v>160</v>
      </c>
      <c r="T1505" s="9">
        <v>800</v>
      </c>
      <c r="U1505" s="9">
        <v>896</v>
      </c>
      <c r="V1505" s="2" t="s">
        <v>42</v>
      </c>
      <c r="W1505" s="2">
        <v>2014</v>
      </c>
      <c r="X1505" s="2"/>
    </row>
    <row r="1506" spans="1:24" ht="51" customHeight="1" outlineLevel="1" x14ac:dyDescent="0.25">
      <c r="A1506" s="2" t="s">
        <v>4154</v>
      </c>
      <c r="B1506" s="3" t="s">
        <v>27</v>
      </c>
      <c r="C1506" s="5" t="s">
        <v>3859</v>
      </c>
      <c r="D1506" s="122" t="s">
        <v>3860</v>
      </c>
      <c r="E1506" s="5" t="s">
        <v>3861</v>
      </c>
      <c r="F1506" s="5" t="s">
        <v>3861</v>
      </c>
      <c r="G1506" s="2" t="s">
        <v>29</v>
      </c>
      <c r="H1506" s="4">
        <v>0</v>
      </c>
      <c r="I1506" s="2">
        <v>710000000</v>
      </c>
      <c r="J1506" s="2" t="s">
        <v>11537</v>
      </c>
      <c r="K1506" s="30" t="s">
        <v>1034</v>
      </c>
      <c r="L1506" s="81" t="s">
        <v>1143</v>
      </c>
      <c r="M1506" s="2" t="s">
        <v>32</v>
      </c>
      <c r="N1506" s="2" t="s">
        <v>453</v>
      </c>
      <c r="O1506" s="15" t="s">
        <v>3810</v>
      </c>
      <c r="P1506" s="78">
        <v>796</v>
      </c>
      <c r="Q1506" s="28" t="s">
        <v>41</v>
      </c>
      <c r="R1506" s="37">
        <v>5</v>
      </c>
      <c r="S1506" s="9">
        <v>350</v>
      </c>
      <c r="T1506" s="9">
        <v>1750</v>
      </c>
      <c r="U1506" s="9">
        <v>1960</v>
      </c>
      <c r="V1506" s="2" t="s">
        <v>42</v>
      </c>
      <c r="W1506" s="2">
        <v>2014</v>
      </c>
      <c r="X1506" s="2"/>
    </row>
    <row r="1507" spans="1:24" ht="48.75" customHeight="1" outlineLevel="1" x14ac:dyDescent="0.25">
      <c r="A1507" s="2" t="s">
        <v>4155</v>
      </c>
      <c r="B1507" s="3" t="s">
        <v>27</v>
      </c>
      <c r="C1507" s="119" t="s">
        <v>2310</v>
      </c>
      <c r="D1507" s="10" t="s">
        <v>6460</v>
      </c>
      <c r="E1507" s="10" t="s">
        <v>6461</v>
      </c>
      <c r="F1507" s="10" t="s">
        <v>6461</v>
      </c>
      <c r="G1507" s="2" t="s">
        <v>29</v>
      </c>
      <c r="H1507" s="4">
        <v>0</v>
      </c>
      <c r="I1507" s="2">
        <v>710000000</v>
      </c>
      <c r="J1507" s="2" t="s">
        <v>11537</v>
      </c>
      <c r="K1507" s="30" t="s">
        <v>1034</v>
      </c>
      <c r="L1507" s="81" t="s">
        <v>1143</v>
      </c>
      <c r="M1507" s="2" t="s">
        <v>32</v>
      </c>
      <c r="N1507" s="2" t="s">
        <v>453</v>
      </c>
      <c r="O1507" s="15" t="s">
        <v>3810</v>
      </c>
      <c r="P1507" s="78">
        <v>796</v>
      </c>
      <c r="Q1507" s="28" t="s">
        <v>41</v>
      </c>
      <c r="R1507" s="37">
        <v>4</v>
      </c>
      <c r="S1507" s="9">
        <v>500</v>
      </c>
      <c r="T1507" s="9">
        <v>2000</v>
      </c>
      <c r="U1507" s="9">
        <v>2240</v>
      </c>
      <c r="V1507" s="2" t="s">
        <v>42</v>
      </c>
      <c r="W1507" s="2">
        <v>2014</v>
      </c>
      <c r="X1507" s="2"/>
    </row>
    <row r="1508" spans="1:24" ht="43.5" customHeight="1" outlineLevel="1" x14ac:dyDescent="0.25">
      <c r="A1508" s="2" t="s">
        <v>4156</v>
      </c>
      <c r="B1508" s="3" t="s">
        <v>27</v>
      </c>
      <c r="C1508" s="10" t="s">
        <v>6463</v>
      </c>
      <c r="D1508" s="10" t="s">
        <v>799</v>
      </c>
      <c r="E1508" s="10" t="s">
        <v>6462</v>
      </c>
      <c r="F1508" s="10" t="s">
        <v>6462</v>
      </c>
      <c r="G1508" s="2" t="s">
        <v>29</v>
      </c>
      <c r="H1508" s="4">
        <v>0</v>
      </c>
      <c r="I1508" s="2">
        <v>710000000</v>
      </c>
      <c r="J1508" s="2" t="s">
        <v>11537</v>
      </c>
      <c r="K1508" s="30" t="s">
        <v>1034</v>
      </c>
      <c r="L1508" s="81" t="s">
        <v>1143</v>
      </c>
      <c r="M1508" s="2" t="s">
        <v>32</v>
      </c>
      <c r="N1508" s="2" t="s">
        <v>453</v>
      </c>
      <c r="O1508" s="15" t="s">
        <v>3810</v>
      </c>
      <c r="P1508" s="78">
        <v>796</v>
      </c>
      <c r="Q1508" s="28" t="s">
        <v>41</v>
      </c>
      <c r="R1508" s="37">
        <v>4</v>
      </c>
      <c r="S1508" s="9">
        <v>464</v>
      </c>
      <c r="T1508" s="9">
        <v>1856</v>
      </c>
      <c r="U1508" s="9">
        <v>2078.7199999999998</v>
      </c>
      <c r="V1508" s="2" t="s">
        <v>42</v>
      </c>
      <c r="W1508" s="2">
        <v>2014</v>
      </c>
      <c r="X1508" s="2"/>
    </row>
    <row r="1509" spans="1:24" ht="30" customHeight="1" outlineLevel="1" x14ac:dyDescent="0.25">
      <c r="A1509" s="2" t="s">
        <v>4157</v>
      </c>
      <c r="B1509" s="3" t="s">
        <v>27</v>
      </c>
      <c r="C1509" s="28" t="s">
        <v>6464</v>
      </c>
      <c r="D1509" s="10" t="s">
        <v>6467</v>
      </c>
      <c r="E1509" s="10" t="s">
        <v>6468</v>
      </c>
      <c r="F1509" s="10" t="s">
        <v>6468</v>
      </c>
      <c r="G1509" s="2" t="s">
        <v>29</v>
      </c>
      <c r="H1509" s="4">
        <v>0</v>
      </c>
      <c r="I1509" s="2">
        <v>710000000</v>
      </c>
      <c r="J1509" s="2" t="s">
        <v>11537</v>
      </c>
      <c r="K1509" s="30" t="s">
        <v>1034</v>
      </c>
      <c r="L1509" s="81" t="s">
        <v>1143</v>
      </c>
      <c r="M1509" s="6" t="s">
        <v>32</v>
      </c>
      <c r="N1509" s="2" t="s">
        <v>453</v>
      </c>
      <c r="O1509" s="15" t="s">
        <v>3810</v>
      </c>
      <c r="P1509" s="78">
        <v>796</v>
      </c>
      <c r="Q1509" s="2" t="s">
        <v>41</v>
      </c>
      <c r="R1509" s="37">
        <v>22</v>
      </c>
      <c r="S1509" s="9">
        <v>178.02</v>
      </c>
      <c r="T1509" s="9">
        <v>3916.3</v>
      </c>
      <c r="U1509" s="9">
        <v>4386.26</v>
      </c>
      <c r="V1509" s="2" t="s">
        <v>42</v>
      </c>
      <c r="W1509" s="2">
        <v>2014</v>
      </c>
      <c r="X1509" s="2"/>
    </row>
    <row r="1510" spans="1:24" ht="25.5" customHeight="1" outlineLevel="1" x14ac:dyDescent="0.25">
      <c r="A1510" s="2" t="s">
        <v>4158</v>
      </c>
      <c r="B1510" s="3" t="s">
        <v>27</v>
      </c>
      <c r="C1510" s="126" t="s">
        <v>2433</v>
      </c>
      <c r="D1510" s="10" t="s">
        <v>5713</v>
      </c>
      <c r="E1510" s="10" t="s">
        <v>5714</v>
      </c>
      <c r="F1510" s="10" t="s">
        <v>5714</v>
      </c>
      <c r="G1510" s="2" t="s">
        <v>29</v>
      </c>
      <c r="H1510" s="4">
        <v>0</v>
      </c>
      <c r="I1510" s="2">
        <v>710000000</v>
      </c>
      <c r="J1510" s="2" t="s">
        <v>11537</v>
      </c>
      <c r="K1510" s="30" t="s">
        <v>1034</v>
      </c>
      <c r="L1510" s="81" t="s">
        <v>1143</v>
      </c>
      <c r="M1510" s="6" t="s">
        <v>32</v>
      </c>
      <c r="N1510" s="2" t="s">
        <v>453</v>
      </c>
      <c r="O1510" s="15" t="s">
        <v>3810</v>
      </c>
      <c r="P1510" s="34">
        <v>796</v>
      </c>
      <c r="Q1510" s="2" t="s">
        <v>41</v>
      </c>
      <c r="R1510" s="121">
        <v>560</v>
      </c>
      <c r="S1510" s="9">
        <v>45</v>
      </c>
      <c r="T1510" s="9">
        <f>R1510*S1510</f>
        <v>25200</v>
      </c>
      <c r="U1510" s="9">
        <f>T1510*1.12</f>
        <v>28224.000000000004</v>
      </c>
      <c r="V1510" s="2" t="s">
        <v>42</v>
      </c>
      <c r="W1510" s="2">
        <v>2014</v>
      </c>
      <c r="X1510" s="2"/>
    </row>
    <row r="1511" spans="1:24" ht="25.5" customHeight="1" outlineLevel="1" x14ac:dyDescent="0.25">
      <c r="A1511" s="2" t="s">
        <v>4159</v>
      </c>
      <c r="B1511" s="3" t="s">
        <v>27</v>
      </c>
      <c r="C1511" s="127" t="s">
        <v>6465</v>
      </c>
      <c r="D1511" s="10" t="s">
        <v>5704</v>
      </c>
      <c r="E1511" s="10" t="s">
        <v>6469</v>
      </c>
      <c r="F1511" s="10" t="s">
        <v>6469</v>
      </c>
      <c r="G1511" s="2" t="s">
        <v>29</v>
      </c>
      <c r="H1511" s="4">
        <v>0</v>
      </c>
      <c r="I1511" s="2">
        <v>710000000</v>
      </c>
      <c r="J1511" s="2" t="s">
        <v>11537</v>
      </c>
      <c r="K1511" s="30" t="s">
        <v>1034</v>
      </c>
      <c r="L1511" s="81" t="s">
        <v>1143</v>
      </c>
      <c r="M1511" s="6" t="s">
        <v>32</v>
      </c>
      <c r="N1511" s="2" t="s">
        <v>453</v>
      </c>
      <c r="O1511" s="15" t="s">
        <v>3810</v>
      </c>
      <c r="P1511" s="34">
        <v>796</v>
      </c>
      <c r="Q1511" s="2" t="s">
        <v>41</v>
      </c>
      <c r="R1511" s="121">
        <v>10</v>
      </c>
      <c r="S1511" s="9">
        <v>54.04</v>
      </c>
      <c r="T1511" s="9">
        <v>540.4</v>
      </c>
      <c r="U1511" s="9">
        <v>605.25</v>
      </c>
      <c r="V1511" s="2" t="s">
        <v>42</v>
      </c>
      <c r="W1511" s="2">
        <v>2014</v>
      </c>
      <c r="X1511" s="2"/>
    </row>
    <row r="1512" spans="1:24" ht="90" customHeight="1" outlineLevel="1" x14ac:dyDescent="0.25">
      <c r="A1512" s="2" t="s">
        <v>4160</v>
      </c>
      <c r="B1512" s="3" t="s">
        <v>27</v>
      </c>
      <c r="C1512" s="10" t="s">
        <v>6466</v>
      </c>
      <c r="D1512" s="10" t="s">
        <v>6290</v>
      </c>
      <c r="E1512" s="10" t="s">
        <v>6470</v>
      </c>
      <c r="F1512" s="10" t="s">
        <v>6470</v>
      </c>
      <c r="G1512" s="2" t="s">
        <v>29</v>
      </c>
      <c r="H1512" s="4">
        <v>0</v>
      </c>
      <c r="I1512" s="2">
        <v>710000000</v>
      </c>
      <c r="J1512" s="2" t="s">
        <v>11537</v>
      </c>
      <c r="K1512" s="30" t="s">
        <v>1034</v>
      </c>
      <c r="L1512" s="81" t="s">
        <v>1143</v>
      </c>
      <c r="M1512" s="6" t="s">
        <v>32</v>
      </c>
      <c r="N1512" s="2" t="s">
        <v>453</v>
      </c>
      <c r="O1512" s="15" t="s">
        <v>3810</v>
      </c>
      <c r="P1512" s="36" t="s">
        <v>857</v>
      </c>
      <c r="Q1512" s="28" t="s">
        <v>6191</v>
      </c>
      <c r="R1512" s="37">
        <v>67</v>
      </c>
      <c r="S1512" s="9">
        <v>178.57</v>
      </c>
      <c r="T1512" s="9">
        <f>R1512*S1512</f>
        <v>11964.189999999999</v>
      </c>
      <c r="U1512" s="9">
        <f>T1512*1.12</f>
        <v>13399.8928</v>
      </c>
      <c r="V1512" s="2" t="s">
        <v>42</v>
      </c>
      <c r="W1512" s="2">
        <v>2014</v>
      </c>
      <c r="X1512" s="2"/>
    </row>
    <row r="1513" spans="1:24" ht="51" customHeight="1" outlineLevel="1" x14ac:dyDescent="0.25">
      <c r="A1513" s="2" t="s">
        <v>4161</v>
      </c>
      <c r="B1513" s="3" t="s">
        <v>27</v>
      </c>
      <c r="C1513" s="10" t="s">
        <v>3632</v>
      </c>
      <c r="D1513" s="10" t="s">
        <v>748</v>
      </c>
      <c r="E1513" s="10" t="s">
        <v>749</v>
      </c>
      <c r="F1513" s="123" t="s">
        <v>3862</v>
      </c>
      <c r="G1513" s="2" t="s">
        <v>29</v>
      </c>
      <c r="H1513" s="4">
        <v>0</v>
      </c>
      <c r="I1513" s="2">
        <v>710000000</v>
      </c>
      <c r="J1513" s="2" t="s">
        <v>11537</v>
      </c>
      <c r="K1513" s="30" t="s">
        <v>6429</v>
      </c>
      <c r="L1513" s="81" t="s">
        <v>1143</v>
      </c>
      <c r="M1513" s="2" t="s">
        <v>32</v>
      </c>
      <c r="N1513" s="2" t="s">
        <v>453</v>
      </c>
      <c r="O1513" s="15" t="s">
        <v>3810</v>
      </c>
      <c r="P1513" s="78">
        <v>166</v>
      </c>
      <c r="Q1513" s="2" t="s">
        <v>1268</v>
      </c>
      <c r="R1513" s="121">
        <v>7</v>
      </c>
      <c r="S1513" s="9">
        <v>160</v>
      </c>
      <c r="T1513" s="9">
        <f>S1513*R1513</f>
        <v>1120</v>
      </c>
      <c r="U1513" s="9">
        <v>1254.4000000000001</v>
      </c>
      <c r="V1513" s="2" t="s">
        <v>42</v>
      </c>
      <c r="W1513" s="2">
        <v>2014</v>
      </c>
      <c r="X1513" s="2"/>
    </row>
    <row r="1514" spans="1:24" ht="51" customHeight="1" outlineLevel="1" x14ac:dyDescent="0.25">
      <c r="A1514" s="2" t="s">
        <v>4162</v>
      </c>
      <c r="B1514" s="3" t="s">
        <v>27</v>
      </c>
      <c r="C1514" s="10" t="s">
        <v>6196</v>
      </c>
      <c r="D1514" s="10" t="s">
        <v>2893</v>
      </c>
      <c r="E1514" s="10" t="s">
        <v>1067</v>
      </c>
      <c r="F1514" s="10" t="s">
        <v>1067</v>
      </c>
      <c r="G1514" s="2" t="s">
        <v>29</v>
      </c>
      <c r="H1514" s="4">
        <v>0</v>
      </c>
      <c r="I1514" s="2">
        <v>710000000</v>
      </c>
      <c r="J1514" s="2" t="s">
        <v>11537</v>
      </c>
      <c r="K1514" s="30" t="s">
        <v>1034</v>
      </c>
      <c r="L1514" s="81" t="s">
        <v>1143</v>
      </c>
      <c r="M1514" s="2" t="s">
        <v>32</v>
      </c>
      <c r="N1514" s="2" t="s">
        <v>453</v>
      </c>
      <c r="O1514" s="15" t="s">
        <v>3810</v>
      </c>
      <c r="P1514" s="36" t="s">
        <v>560</v>
      </c>
      <c r="Q1514" s="2" t="s">
        <v>561</v>
      </c>
      <c r="R1514" s="121">
        <v>10</v>
      </c>
      <c r="S1514" s="9">
        <v>445</v>
      </c>
      <c r="T1514" s="9">
        <v>4450</v>
      </c>
      <c r="U1514" s="9">
        <v>4984</v>
      </c>
      <c r="V1514" s="2" t="s">
        <v>42</v>
      </c>
      <c r="W1514" s="2">
        <v>2014</v>
      </c>
      <c r="X1514" s="2"/>
    </row>
    <row r="1515" spans="1:24" ht="63.75" customHeight="1" outlineLevel="1" x14ac:dyDescent="0.25">
      <c r="A1515" s="2" t="s">
        <v>4163</v>
      </c>
      <c r="B1515" s="3" t="s">
        <v>27</v>
      </c>
      <c r="C1515" s="119" t="s">
        <v>785</v>
      </c>
      <c r="D1515" s="28" t="s">
        <v>786</v>
      </c>
      <c r="E1515" s="28" t="s">
        <v>787</v>
      </c>
      <c r="F1515" s="28" t="s">
        <v>787</v>
      </c>
      <c r="G1515" s="2" t="s">
        <v>29</v>
      </c>
      <c r="H1515" s="4">
        <v>0</v>
      </c>
      <c r="I1515" s="2">
        <v>710000000</v>
      </c>
      <c r="J1515" s="2" t="s">
        <v>11537</v>
      </c>
      <c r="K1515" s="30" t="s">
        <v>1034</v>
      </c>
      <c r="L1515" s="81" t="s">
        <v>1143</v>
      </c>
      <c r="M1515" s="2" t="s">
        <v>32</v>
      </c>
      <c r="N1515" s="2" t="s">
        <v>453</v>
      </c>
      <c r="O1515" s="15" t="s">
        <v>3810</v>
      </c>
      <c r="P1515" s="78">
        <v>796</v>
      </c>
      <c r="Q1515" s="28" t="s">
        <v>41</v>
      </c>
      <c r="R1515" s="37">
        <v>5</v>
      </c>
      <c r="S1515" s="9">
        <v>380</v>
      </c>
      <c r="T1515" s="9">
        <v>1900</v>
      </c>
      <c r="U1515" s="9">
        <v>2128</v>
      </c>
      <c r="V1515" s="2" t="s">
        <v>42</v>
      </c>
      <c r="W1515" s="2">
        <v>2014</v>
      </c>
      <c r="X1515" s="2"/>
    </row>
    <row r="1516" spans="1:24" ht="51" customHeight="1" outlineLevel="1" x14ac:dyDescent="0.25">
      <c r="A1516" s="2" t="s">
        <v>4164</v>
      </c>
      <c r="B1516" s="3" t="s">
        <v>27</v>
      </c>
      <c r="C1516" s="10" t="s">
        <v>6419</v>
      </c>
      <c r="D1516" s="10" t="s">
        <v>2896</v>
      </c>
      <c r="E1516" s="10" t="s">
        <v>6418</v>
      </c>
      <c r="F1516" s="10" t="s">
        <v>6418</v>
      </c>
      <c r="G1516" s="2" t="s">
        <v>29</v>
      </c>
      <c r="H1516" s="4">
        <v>0</v>
      </c>
      <c r="I1516" s="2">
        <v>710000000</v>
      </c>
      <c r="J1516" s="2" t="s">
        <v>11537</v>
      </c>
      <c r="K1516" s="30" t="s">
        <v>1034</v>
      </c>
      <c r="L1516" s="81" t="s">
        <v>1143</v>
      </c>
      <c r="M1516" s="2" t="s">
        <v>32</v>
      </c>
      <c r="N1516" s="2" t="s">
        <v>453</v>
      </c>
      <c r="O1516" s="15" t="s">
        <v>3810</v>
      </c>
      <c r="P1516" s="78">
        <v>796</v>
      </c>
      <c r="Q1516" s="28" t="s">
        <v>41</v>
      </c>
      <c r="R1516" s="37">
        <v>2</v>
      </c>
      <c r="S1516" s="9">
        <v>282</v>
      </c>
      <c r="T1516" s="9">
        <v>564</v>
      </c>
      <c r="U1516" s="9">
        <v>632</v>
      </c>
      <c r="V1516" s="2" t="s">
        <v>42</v>
      </c>
      <c r="W1516" s="2">
        <v>2014</v>
      </c>
      <c r="X1516" s="2"/>
    </row>
    <row r="1517" spans="1:24" ht="54.75" customHeight="1" outlineLevel="1" x14ac:dyDescent="0.25">
      <c r="A1517" s="2" t="s">
        <v>4165</v>
      </c>
      <c r="B1517" s="3" t="s">
        <v>27</v>
      </c>
      <c r="C1517" s="119" t="s">
        <v>6471</v>
      </c>
      <c r="D1517" s="10" t="s">
        <v>4873</v>
      </c>
      <c r="E1517" s="10" t="s">
        <v>6417</v>
      </c>
      <c r="F1517" s="10" t="s">
        <v>6417</v>
      </c>
      <c r="G1517" s="2" t="s">
        <v>343</v>
      </c>
      <c r="H1517" s="4">
        <v>0</v>
      </c>
      <c r="I1517" s="2">
        <v>710000000</v>
      </c>
      <c r="J1517" s="2" t="s">
        <v>11537</v>
      </c>
      <c r="K1517" s="30" t="s">
        <v>6429</v>
      </c>
      <c r="L1517" s="81" t="s">
        <v>1143</v>
      </c>
      <c r="M1517" s="2" t="s">
        <v>32</v>
      </c>
      <c r="N1517" s="2" t="s">
        <v>453</v>
      </c>
      <c r="O1517" s="15" t="s">
        <v>3810</v>
      </c>
      <c r="P1517" s="36" t="s">
        <v>40</v>
      </c>
      <c r="Q1517" s="5" t="s">
        <v>41</v>
      </c>
      <c r="R1517" s="118">
        <v>4</v>
      </c>
      <c r="S1517" s="9">
        <v>7517.85</v>
      </c>
      <c r="T1517" s="9">
        <v>0</v>
      </c>
      <c r="U1517" s="9">
        <v>0</v>
      </c>
      <c r="V1517" s="2" t="s">
        <v>42</v>
      </c>
      <c r="W1517" s="2">
        <v>2014</v>
      </c>
      <c r="X1517" s="2"/>
    </row>
    <row r="1518" spans="1:24" ht="54.75" customHeight="1" outlineLevel="1" x14ac:dyDescent="0.25">
      <c r="A1518" s="2" t="s">
        <v>12112</v>
      </c>
      <c r="B1518" s="3" t="s">
        <v>27</v>
      </c>
      <c r="C1518" s="119" t="s">
        <v>6471</v>
      </c>
      <c r="D1518" s="10" t="s">
        <v>4873</v>
      </c>
      <c r="E1518" s="10" t="s">
        <v>6417</v>
      </c>
      <c r="F1518" s="10" t="s">
        <v>12114</v>
      </c>
      <c r="G1518" s="2" t="s">
        <v>29</v>
      </c>
      <c r="H1518" s="4">
        <v>0</v>
      </c>
      <c r="I1518" s="2">
        <v>710000000</v>
      </c>
      <c r="J1518" s="2" t="s">
        <v>11537</v>
      </c>
      <c r="K1518" s="30" t="s">
        <v>6017</v>
      </c>
      <c r="L1518" s="81" t="s">
        <v>1143</v>
      </c>
      <c r="M1518" s="2" t="s">
        <v>32</v>
      </c>
      <c r="N1518" s="2" t="s">
        <v>453</v>
      </c>
      <c r="O1518" s="15" t="s">
        <v>3810</v>
      </c>
      <c r="P1518" s="36" t="s">
        <v>40</v>
      </c>
      <c r="Q1518" s="5" t="s">
        <v>41</v>
      </c>
      <c r="R1518" s="118">
        <v>4</v>
      </c>
      <c r="S1518" s="9">
        <v>7517.85</v>
      </c>
      <c r="T1518" s="9">
        <v>30071.4</v>
      </c>
      <c r="U1518" s="9">
        <v>33679.97</v>
      </c>
      <c r="V1518" s="2" t="s">
        <v>42</v>
      </c>
      <c r="W1518" s="2">
        <v>2014</v>
      </c>
      <c r="X1518" s="2" t="s">
        <v>12115</v>
      </c>
    </row>
    <row r="1519" spans="1:24" ht="41.25" customHeight="1" outlineLevel="1" x14ac:dyDescent="0.25">
      <c r="A1519" s="2" t="s">
        <v>4166</v>
      </c>
      <c r="B1519" s="3" t="s">
        <v>27</v>
      </c>
      <c r="C1519" s="119" t="s">
        <v>3863</v>
      </c>
      <c r="D1519" s="10" t="s">
        <v>4873</v>
      </c>
      <c r="E1519" s="10" t="s">
        <v>6472</v>
      </c>
      <c r="F1519" s="10" t="s">
        <v>6472</v>
      </c>
      <c r="G1519" s="2" t="s">
        <v>343</v>
      </c>
      <c r="H1519" s="4">
        <v>0</v>
      </c>
      <c r="I1519" s="2">
        <v>710000000</v>
      </c>
      <c r="J1519" s="2" t="s">
        <v>11537</v>
      </c>
      <c r="K1519" s="30" t="s">
        <v>6429</v>
      </c>
      <c r="L1519" s="81" t="s">
        <v>1143</v>
      </c>
      <c r="M1519" s="2" t="s">
        <v>32</v>
      </c>
      <c r="N1519" s="2" t="s">
        <v>453</v>
      </c>
      <c r="O1519" s="15" t="s">
        <v>3810</v>
      </c>
      <c r="P1519" s="78">
        <v>796</v>
      </c>
      <c r="Q1519" s="128" t="s">
        <v>41</v>
      </c>
      <c r="R1519" s="118">
        <v>4</v>
      </c>
      <c r="S1519" s="9">
        <v>7449.5</v>
      </c>
      <c r="T1519" s="9">
        <v>0</v>
      </c>
      <c r="U1519" s="9">
        <v>0</v>
      </c>
      <c r="V1519" s="2" t="s">
        <v>42</v>
      </c>
      <c r="W1519" s="2">
        <v>2014</v>
      </c>
      <c r="X1519" s="2"/>
    </row>
    <row r="1520" spans="1:24" ht="35.25" customHeight="1" outlineLevel="1" x14ac:dyDescent="0.25">
      <c r="A1520" s="2" t="s">
        <v>12117</v>
      </c>
      <c r="B1520" s="3" t="s">
        <v>27</v>
      </c>
      <c r="C1520" s="119" t="s">
        <v>3863</v>
      </c>
      <c r="D1520" s="10" t="s">
        <v>4873</v>
      </c>
      <c r="E1520" s="10" t="s">
        <v>6472</v>
      </c>
      <c r="F1520" s="10" t="s">
        <v>12118</v>
      </c>
      <c r="G1520" s="2" t="s">
        <v>29</v>
      </c>
      <c r="H1520" s="4">
        <v>0</v>
      </c>
      <c r="I1520" s="2">
        <v>710000000</v>
      </c>
      <c r="J1520" s="2" t="s">
        <v>11537</v>
      </c>
      <c r="K1520" s="30" t="s">
        <v>6017</v>
      </c>
      <c r="L1520" s="81" t="s">
        <v>1143</v>
      </c>
      <c r="M1520" s="2" t="s">
        <v>32</v>
      </c>
      <c r="N1520" s="2" t="s">
        <v>453</v>
      </c>
      <c r="O1520" s="15" t="s">
        <v>3810</v>
      </c>
      <c r="P1520" s="78">
        <v>796</v>
      </c>
      <c r="Q1520" s="128" t="s">
        <v>41</v>
      </c>
      <c r="R1520" s="118">
        <v>4</v>
      </c>
      <c r="S1520" s="9">
        <v>7449.5</v>
      </c>
      <c r="T1520" s="9">
        <v>29798</v>
      </c>
      <c r="U1520" s="9">
        <v>33373.760000000002</v>
      </c>
      <c r="V1520" s="2" t="s">
        <v>42</v>
      </c>
      <c r="W1520" s="2">
        <v>2014</v>
      </c>
      <c r="X1520" s="2" t="s">
        <v>12115</v>
      </c>
    </row>
    <row r="1521" spans="1:24" ht="51" customHeight="1" outlineLevel="1" x14ac:dyDescent="0.25">
      <c r="A1521" s="2" t="s">
        <v>4167</v>
      </c>
      <c r="B1521" s="3" t="s">
        <v>27</v>
      </c>
      <c r="C1521" s="5" t="s">
        <v>6474</v>
      </c>
      <c r="D1521" s="10" t="s">
        <v>4867</v>
      </c>
      <c r="E1521" s="10" t="s">
        <v>6473</v>
      </c>
      <c r="F1521" s="10" t="s">
        <v>6473</v>
      </c>
      <c r="G1521" s="2" t="s">
        <v>343</v>
      </c>
      <c r="H1521" s="4">
        <v>0</v>
      </c>
      <c r="I1521" s="2">
        <v>710000000</v>
      </c>
      <c r="J1521" s="2" t="s">
        <v>11537</v>
      </c>
      <c r="K1521" s="30" t="s">
        <v>6429</v>
      </c>
      <c r="L1521" s="81" t="s">
        <v>1143</v>
      </c>
      <c r="M1521" s="2" t="s">
        <v>32</v>
      </c>
      <c r="N1521" s="2" t="s">
        <v>453</v>
      </c>
      <c r="O1521" s="15" t="s">
        <v>3810</v>
      </c>
      <c r="P1521" s="78">
        <v>796</v>
      </c>
      <c r="Q1521" s="128" t="s">
        <v>41</v>
      </c>
      <c r="R1521" s="118">
        <v>4</v>
      </c>
      <c r="S1521" s="9">
        <v>10921.43</v>
      </c>
      <c r="T1521" s="9">
        <v>0</v>
      </c>
      <c r="U1521" s="9">
        <v>0</v>
      </c>
      <c r="V1521" s="2" t="s">
        <v>42</v>
      </c>
      <c r="W1521" s="2">
        <v>2014</v>
      </c>
      <c r="X1521" s="2"/>
    </row>
    <row r="1522" spans="1:24" ht="51" customHeight="1" outlineLevel="1" x14ac:dyDescent="0.25">
      <c r="A1522" s="2" t="s">
        <v>12128</v>
      </c>
      <c r="B1522" s="3" t="s">
        <v>27</v>
      </c>
      <c r="C1522" s="5" t="s">
        <v>6474</v>
      </c>
      <c r="D1522" s="10" t="s">
        <v>4867</v>
      </c>
      <c r="E1522" s="10" t="s">
        <v>12129</v>
      </c>
      <c r="F1522" s="10" t="s">
        <v>6473</v>
      </c>
      <c r="G1522" s="2" t="s">
        <v>29</v>
      </c>
      <c r="H1522" s="4">
        <v>0</v>
      </c>
      <c r="I1522" s="2">
        <v>710000000</v>
      </c>
      <c r="J1522" s="2" t="s">
        <v>11537</v>
      </c>
      <c r="K1522" s="30" t="s">
        <v>6017</v>
      </c>
      <c r="L1522" s="81" t="s">
        <v>1143</v>
      </c>
      <c r="M1522" s="2" t="s">
        <v>32</v>
      </c>
      <c r="N1522" s="2" t="s">
        <v>453</v>
      </c>
      <c r="O1522" s="15" t="s">
        <v>3810</v>
      </c>
      <c r="P1522" s="78">
        <v>796</v>
      </c>
      <c r="Q1522" s="128" t="s">
        <v>41</v>
      </c>
      <c r="R1522" s="118">
        <v>4</v>
      </c>
      <c r="S1522" s="9">
        <v>10921.43</v>
      </c>
      <c r="T1522" s="9">
        <v>43685.72</v>
      </c>
      <c r="U1522" s="9">
        <v>48928</v>
      </c>
      <c r="V1522" s="2" t="s">
        <v>42</v>
      </c>
      <c r="W1522" s="2">
        <v>2014</v>
      </c>
      <c r="X1522" s="2" t="s">
        <v>12125</v>
      </c>
    </row>
    <row r="1523" spans="1:24" ht="51" customHeight="1" outlineLevel="1" x14ac:dyDescent="0.25">
      <c r="A1523" s="2" t="s">
        <v>4168</v>
      </c>
      <c r="B1523" s="3" t="s">
        <v>27</v>
      </c>
      <c r="C1523" s="5" t="s">
        <v>3864</v>
      </c>
      <c r="D1523" s="10" t="s">
        <v>4873</v>
      </c>
      <c r="E1523" s="10" t="s">
        <v>6475</v>
      </c>
      <c r="F1523" s="10" t="s">
        <v>6475</v>
      </c>
      <c r="G1523" s="2" t="s">
        <v>343</v>
      </c>
      <c r="H1523" s="4">
        <v>0</v>
      </c>
      <c r="I1523" s="2">
        <v>710000000</v>
      </c>
      <c r="J1523" s="2" t="s">
        <v>11537</v>
      </c>
      <c r="K1523" s="30" t="s">
        <v>6429</v>
      </c>
      <c r="L1523" s="81" t="s">
        <v>1143</v>
      </c>
      <c r="M1523" s="2" t="s">
        <v>32</v>
      </c>
      <c r="N1523" s="2" t="s">
        <v>453</v>
      </c>
      <c r="O1523" s="15" t="s">
        <v>3810</v>
      </c>
      <c r="P1523" s="78">
        <v>796</v>
      </c>
      <c r="Q1523" s="128" t="s">
        <v>41</v>
      </c>
      <c r="R1523" s="118">
        <v>2</v>
      </c>
      <c r="S1523" s="9">
        <v>1962.5</v>
      </c>
      <c r="T1523" s="9">
        <v>0</v>
      </c>
      <c r="U1523" s="9">
        <v>0</v>
      </c>
      <c r="V1523" s="2" t="s">
        <v>42</v>
      </c>
      <c r="W1523" s="2">
        <v>2014</v>
      </c>
      <c r="X1523" s="2"/>
    </row>
    <row r="1524" spans="1:24" ht="51" customHeight="1" outlineLevel="1" x14ac:dyDescent="0.25">
      <c r="A1524" s="2" t="s">
        <v>12124</v>
      </c>
      <c r="B1524" s="3" t="s">
        <v>27</v>
      </c>
      <c r="C1524" s="5" t="s">
        <v>3864</v>
      </c>
      <c r="D1524" s="10" t="s">
        <v>4873</v>
      </c>
      <c r="E1524" s="2" t="s">
        <v>6475</v>
      </c>
      <c r="F1524" s="10" t="s">
        <v>6475</v>
      </c>
      <c r="G1524" s="2" t="s">
        <v>29</v>
      </c>
      <c r="H1524" s="4">
        <v>0</v>
      </c>
      <c r="I1524" s="2">
        <v>710000000</v>
      </c>
      <c r="J1524" s="2" t="s">
        <v>11537</v>
      </c>
      <c r="K1524" s="30" t="s">
        <v>6017</v>
      </c>
      <c r="L1524" s="81" t="s">
        <v>1143</v>
      </c>
      <c r="M1524" s="2" t="s">
        <v>32</v>
      </c>
      <c r="N1524" s="2" t="s">
        <v>453</v>
      </c>
      <c r="O1524" s="15" t="s">
        <v>3810</v>
      </c>
      <c r="P1524" s="78">
        <v>796</v>
      </c>
      <c r="Q1524" s="128" t="s">
        <v>41</v>
      </c>
      <c r="R1524" s="118">
        <v>2</v>
      </c>
      <c r="S1524" s="9">
        <v>1962.5</v>
      </c>
      <c r="T1524" s="9">
        <v>3925</v>
      </c>
      <c r="U1524" s="9">
        <v>4396</v>
      </c>
      <c r="V1524" s="2" t="s">
        <v>42</v>
      </c>
      <c r="W1524" s="2">
        <v>2014</v>
      </c>
      <c r="X1524" s="2" t="s">
        <v>12125</v>
      </c>
    </row>
    <row r="1525" spans="1:24" ht="62.25" customHeight="1" outlineLevel="1" x14ac:dyDescent="0.25">
      <c r="A1525" s="2" t="s">
        <v>4169</v>
      </c>
      <c r="B1525" s="3" t="s">
        <v>27</v>
      </c>
      <c r="C1525" s="119" t="s">
        <v>3865</v>
      </c>
      <c r="D1525" s="10" t="s">
        <v>4873</v>
      </c>
      <c r="E1525" s="10" t="s">
        <v>6476</v>
      </c>
      <c r="F1525" s="10" t="s">
        <v>6476</v>
      </c>
      <c r="G1525" s="2" t="s">
        <v>343</v>
      </c>
      <c r="H1525" s="4">
        <v>0</v>
      </c>
      <c r="I1525" s="2">
        <v>710000000</v>
      </c>
      <c r="J1525" s="2" t="s">
        <v>11537</v>
      </c>
      <c r="K1525" s="30" t="s">
        <v>6429</v>
      </c>
      <c r="L1525" s="81" t="s">
        <v>1143</v>
      </c>
      <c r="M1525" s="2" t="s">
        <v>32</v>
      </c>
      <c r="N1525" s="2" t="s">
        <v>453</v>
      </c>
      <c r="O1525" s="15" t="s">
        <v>3810</v>
      </c>
      <c r="P1525" s="78">
        <v>796</v>
      </c>
      <c r="Q1525" s="128" t="s">
        <v>41</v>
      </c>
      <c r="R1525" s="118">
        <v>2</v>
      </c>
      <c r="S1525" s="9">
        <v>40556.25</v>
      </c>
      <c r="T1525" s="9">
        <v>0</v>
      </c>
      <c r="U1525" s="9">
        <v>0</v>
      </c>
      <c r="V1525" s="2" t="s">
        <v>42</v>
      </c>
      <c r="W1525" s="2">
        <v>2014</v>
      </c>
      <c r="X1525" s="2"/>
    </row>
    <row r="1526" spans="1:24" ht="62.25" customHeight="1" outlineLevel="1" x14ac:dyDescent="0.25">
      <c r="A1526" s="2" t="s">
        <v>12119</v>
      </c>
      <c r="B1526" s="3" t="s">
        <v>27</v>
      </c>
      <c r="C1526" s="119" t="s">
        <v>3865</v>
      </c>
      <c r="D1526" s="10" t="s">
        <v>4873</v>
      </c>
      <c r="E1526" s="10" t="s">
        <v>6476</v>
      </c>
      <c r="F1526" s="10" t="s">
        <v>12120</v>
      </c>
      <c r="G1526" s="2" t="s">
        <v>29</v>
      </c>
      <c r="H1526" s="4">
        <v>0</v>
      </c>
      <c r="I1526" s="2">
        <v>710000000</v>
      </c>
      <c r="J1526" s="2" t="s">
        <v>11537</v>
      </c>
      <c r="K1526" s="30" t="s">
        <v>6017</v>
      </c>
      <c r="L1526" s="81" t="s">
        <v>1143</v>
      </c>
      <c r="M1526" s="2" t="s">
        <v>32</v>
      </c>
      <c r="N1526" s="2" t="s">
        <v>453</v>
      </c>
      <c r="O1526" s="15" t="s">
        <v>3810</v>
      </c>
      <c r="P1526" s="78">
        <v>796</v>
      </c>
      <c r="Q1526" s="128" t="s">
        <v>41</v>
      </c>
      <c r="R1526" s="118">
        <v>2</v>
      </c>
      <c r="S1526" s="9">
        <v>40556.25</v>
      </c>
      <c r="T1526" s="9">
        <v>81112.5</v>
      </c>
      <c r="U1526" s="9">
        <v>90846</v>
      </c>
      <c r="V1526" s="2" t="s">
        <v>42</v>
      </c>
      <c r="W1526" s="2">
        <v>2014</v>
      </c>
      <c r="X1526" s="2" t="s">
        <v>12121</v>
      </c>
    </row>
    <row r="1527" spans="1:24" ht="51" customHeight="1" outlineLevel="1" x14ac:dyDescent="0.25">
      <c r="A1527" s="2" t="s">
        <v>4236</v>
      </c>
      <c r="B1527" s="3" t="s">
        <v>27</v>
      </c>
      <c r="C1527" s="5" t="s">
        <v>3866</v>
      </c>
      <c r="D1527" s="10" t="s">
        <v>4873</v>
      </c>
      <c r="E1527" s="10" t="s">
        <v>13148</v>
      </c>
      <c r="F1527" s="10" t="s">
        <v>6478</v>
      </c>
      <c r="G1527" s="2" t="s">
        <v>343</v>
      </c>
      <c r="H1527" s="4">
        <v>0</v>
      </c>
      <c r="I1527" s="2">
        <v>710000000</v>
      </c>
      <c r="J1527" s="2" t="s">
        <v>11537</v>
      </c>
      <c r="K1527" s="30" t="s">
        <v>6429</v>
      </c>
      <c r="L1527" s="81" t="s">
        <v>1143</v>
      </c>
      <c r="M1527" s="2" t="s">
        <v>32</v>
      </c>
      <c r="N1527" s="2" t="s">
        <v>453</v>
      </c>
      <c r="O1527" s="15" t="s">
        <v>3810</v>
      </c>
      <c r="P1527" s="78">
        <v>796</v>
      </c>
      <c r="Q1527" s="128" t="s">
        <v>41</v>
      </c>
      <c r="R1527" s="118">
        <v>2</v>
      </c>
      <c r="S1527" s="9">
        <v>39737.5</v>
      </c>
      <c r="T1527" s="9">
        <v>0</v>
      </c>
      <c r="U1527" s="9">
        <v>0</v>
      </c>
      <c r="V1527" s="2" t="s">
        <v>42</v>
      </c>
      <c r="W1527" s="2">
        <v>2014</v>
      </c>
      <c r="X1527" s="2"/>
    </row>
    <row r="1528" spans="1:24" ht="51" customHeight="1" outlineLevel="1" x14ac:dyDescent="0.25">
      <c r="A1528" s="2" t="s">
        <v>12126</v>
      </c>
      <c r="B1528" s="3" t="s">
        <v>27</v>
      </c>
      <c r="C1528" s="5" t="s">
        <v>6480</v>
      </c>
      <c r="D1528" s="10" t="s">
        <v>4873</v>
      </c>
      <c r="E1528" s="10" t="s">
        <v>6479</v>
      </c>
      <c r="F1528" s="10"/>
      <c r="G1528" s="2" t="s">
        <v>29</v>
      </c>
      <c r="H1528" s="4">
        <v>0</v>
      </c>
      <c r="I1528" s="2">
        <v>710000000</v>
      </c>
      <c r="J1528" s="2" t="s">
        <v>11537</v>
      </c>
      <c r="K1528" s="30" t="s">
        <v>6017</v>
      </c>
      <c r="L1528" s="81" t="s">
        <v>1143</v>
      </c>
      <c r="M1528" s="2" t="s">
        <v>32</v>
      </c>
      <c r="N1528" s="2" t="s">
        <v>453</v>
      </c>
      <c r="O1528" s="15" t="s">
        <v>3810</v>
      </c>
      <c r="P1528" s="78">
        <v>796</v>
      </c>
      <c r="Q1528" s="128" t="s">
        <v>41</v>
      </c>
      <c r="R1528" s="118">
        <v>2</v>
      </c>
      <c r="S1528" s="9">
        <v>39737.5</v>
      </c>
      <c r="T1528" s="9">
        <v>79475</v>
      </c>
      <c r="U1528" s="9">
        <v>89012</v>
      </c>
      <c r="V1528" s="2" t="s">
        <v>42</v>
      </c>
      <c r="W1528" s="2">
        <v>2014</v>
      </c>
      <c r="X1528" s="2" t="s">
        <v>12127</v>
      </c>
    </row>
    <row r="1529" spans="1:24" ht="51" customHeight="1" outlineLevel="1" x14ac:dyDescent="0.25">
      <c r="A1529" s="2" t="s">
        <v>4237</v>
      </c>
      <c r="B1529" s="3" t="s">
        <v>27</v>
      </c>
      <c r="C1529" s="10" t="s">
        <v>6480</v>
      </c>
      <c r="D1529" s="10" t="s">
        <v>4873</v>
      </c>
      <c r="E1529" s="10" t="s">
        <v>6479</v>
      </c>
      <c r="F1529" s="10" t="s">
        <v>6479</v>
      </c>
      <c r="G1529" s="2" t="s">
        <v>343</v>
      </c>
      <c r="H1529" s="4">
        <v>0</v>
      </c>
      <c r="I1529" s="2">
        <v>710000000</v>
      </c>
      <c r="J1529" s="2" t="s">
        <v>11537</v>
      </c>
      <c r="K1529" s="30" t="s">
        <v>6429</v>
      </c>
      <c r="L1529" s="81" t="s">
        <v>1143</v>
      </c>
      <c r="M1529" s="2" t="s">
        <v>32</v>
      </c>
      <c r="N1529" s="2" t="s">
        <v>453</v>
      </c>
      <c r="O1529" s="15" t="s">
        <v>3810</v>
      </c>
      <c r="P1529" s="78">
        <v>796</v>
      </c>
      <c r="Q1529" s="128" t="s">
        <v>41</v>
      </c>
      <c r="R1529" s="118">
        <v>4</v>
      </c>
      <c r="S1529" s="9">
        <v>35046.43</v>
      </c>
      <c r="T1529" s="9">
        <v>0</v>
      </c>
      <c r="U1529" s="9">
        <v>0</v>
      </c>
      <c r="V1529" s="2" t="s">
        <v>42</v>
      </c>
      <c r="W1529" s="2">
        <v>2014</v>
      </c>
      <c r="X1529" s="2"/>
    </row>
    <row r="1530" spans="1:24" ht="51" customHeight="1" outlineLevel="1" x14ac:dyDescent="0.25">
      <c r="A1530" s="2" t="s">
        <v>12122</v>
      </c>
      <c r="B1530" s="3" t="s">
        <v>27</v>
      </c>
      <c r="C1530" s="10" t="s">
        <v>6480</v>
      </c>
      <c r="D1530" s="10" t="s">
        <v>4873</v>
      </c>
      <c r="E1530" s="10" t="s">
        <v>6479</v>
      </c>
      <c r="F1530" s="10" t="s">
        <v>12123</v>
      </c>
      <c r="G1530" s="2" t="s">
        <v>29</v>
      </c>
      <c r="H1530" s="4">
        <v>0</v>
      </c>
      <c r="I1530" s="2">
        <v>710000000</v>
      </c>
      <c r="J1530" s="2" t="s">
        <v>11537</v>
      </c>
      <c r="K1530" s="30" t="s">
        <v>6017</v>
      </c>
      <c r="L1530" s="81" t="s">
        <v>1143</v>
      </c>
      <c r="M1530" s="2" t="s">
        <v>32</v>
      </c>
      <c r="N1530" s="2" t="s">
        <v>453</v>
      </c>
      <c r="O1530" s="15" t="s">
        <v>3810</v>
      </c>
      <c r="P1530" s="78">
        <v>796</v>
      </c>
      <c r="Q1530" s="128" t="s">
        <v>41</v>
      </c>
      <c r="R1530" s="118">
        <v>4</v>
      </c>
      <c r="S1530" s="9">
        <v>35046.43</v>
      </c>
      <c r="T1530" s="9">
        <v>140185.72</v>
      </c>
      <c r="U1530" s="9">
        <v>157008</v>
      </c>
      <c r="V1530" s="2" t="s">
        <v>42</v>
      </c>
      <c r="W1530" s="2">
        <v>2014</v>
      </c>
      <c r="X1530" s="2" t="s">
        <v>12115</v>
      </c>
    </row>
    <row r="1531" spans="1:24" ht="51" customHeight="1" outlineLevel="1" x14ac:dyDescent="0.25">
      <c r="A1531" s="2" t="s">
        <v>4238</v>
      </c>
      <c r="B1531" s="3" t="s">
        <v>27</v>
      </c>
      <c r="C1531" s="10" t="s">
        <v>9152</v>
      </c>
      <c r="D1531" s="10" t="s">
        <v>4873</v>
      </c>
      <c r="E1531" s="10" t="s">
        <v>9154</v>
      </c>
      <c r="F1531" s="28" t="s">
        <v>9153</v>
      </c>
      <c r="G1531" s="2" t="s">
        <v>343</v>
      </c>
      <c r="H1531" s="4">
        <v>0</v>
      </c>
      <c r="I1531" s="2">
        <v>710000000</v>
      </c>
      <c r="J1531" s="2" t="s">
        <v>11537</v>
      </c>
      <c r="K1531" s="30" t="s">
        <v>6429</v>
      </c>
      <c r="L1531" s="81" t="s">
        <v>1143</v>
      </c>
      <c r="M1531" s="2" t="s">
        <v>32</v>
      </c>
      <c r="N1531" s="2" t="s">
        <v>453</v>
      </c>
      <c r="O1531" s="15" t="s">
        <v>3810</v>
      </c>
      <c r="P1531" s="78">
        <v>796</v>
      </c>
      <c r="Q1531" s="128" t="s">
        <v>41</v>
      </c>
      <c r="R1531" s="118">
        <v>4</v>
      </c>
      <c r="S1531" s="9">
        <v>0</v>
      </c>
      <c r="T1531" s="9">
        <v>0</v>
      </c>
      <c r="U1531" s="9">
        <v>0</v>
      </c>
      <c r="V1531" s="2" t="s">
        <v>42</v>
      </c>
      <c r="W1531" s="2">
        <v>2014</v>
      </c>
      <c r="X1531" s="2" t="s">
        <v>10152</v>
      </c>
    </row>
    <row r="1532" spans="1:24" ht="51" customHeight="1" outlineLevel="1" x14ac:dyDescent="0.25">
      <c r="A1532" s="2" t="s">
        <v>4239</v>
      </c>
      <c r="B1532" s="3" t="s">
        <v>27</v>
      </c>
      <c r="C1532" s="5" t="s">
        <v>2864</v>
      </c>
      <c r="D1532" s="10" t="s">
        <v>4873</v>
      </c>
      <c r="E1532" s="10" t="s">
        <v>6417</v>
      </c>
      <c r="F1532" s="10" t="s">
        <v>6417</v>
      </c>
      <c r="G1532" s="2" t="s">
        <v>343</v>
      </c>
      <c r="H1532" s="4">
        <v>0</v>
      </c>
      <c r="I1532" s="2">
        <v>710000000</v>
      </c>
      <c r="J1532" s="2" t="s">
        <v>11537</v>
      </c>
      <c r="K1532" s="30" t="s">
        <v>6429</v>
      </c>
      <c r="L1532" s="81" t="s">
        <v>1143</v>
      </c>
      <c r="M1532" s="2" t="s">
        <v>32</v>
      </c>
      <c r="N1532" s="2" t="s">
        <v>453</v>
      </c>
      <c r="O1532" s="15" t="s">
        <v>3810</v>
      </c>
      <c r="P1532" s="78">
        <v>796</v>
      </c>
      <c r="Q1532" s="128" t="s">
        <v>41</v>
      </c>
      <c r="R1532" s="118">
        <v>2</v>
      </c>
      <c r="S1532" s="9">
        <v>8601.7800000000007</v>
      </c>
      <c r="T1532" s="9">
        <v>0</v>
      </c>
      <c r="U1532" s="9">
        <v>0</v>
      </c>
      <c r="V1532" s="2" t="s">
        <v>42</v>
      </c>
      <c r="W1532" s="2">
        <v>2014</v>
      </c>
      <c r="X1532" s="2"/>
    </row>
    <row r="1533" spans="1:24" ht="51" customHeight="1" outlineLevel="1" x14ac:dyDescent="0.25">
      <c r="A1533" s="2" t="s">
        <v>12113</v>
      </c>
      <c r="B1533" s="3" t="s">
        <v>27</v>
      </c>
      <c r="C1533" s="5" t="s">
        <v>2864</v>
      </c>
      <c r="D1533" s="10" t="s">
        <v>4873</v>
      </c>
      <c r="E1533" s="10" t="s">
        <v>6417</v>
      </c>
      <c r="F1533" s="10" t="s">
        <v>12116</v>
      </c>
      <c r="G1533" s="2" t="s">
        <v>29</v>
      </c>
      <c r="H1533" s="4">
        <v>0</v>
      </c>
      <c r="I1533" s="2">
        <v>710000000</v>
      </c>
      <c r="J1533" s="2" t="s">
        <v>11537</v>
      </c>
      <c r="K1533" s="30" t="s">
        <v>6017</v>
      </c>
      <c r="L1533" s="81" t="s">
        <v>1143</v>
      </c>
      <c r="M1533" s="2" t="s">
        <v>32</v>
      </c>
      <c r="N1533" s="2" t="s">
        <v>453</v>
      </c>
      <c r="O1533" s="15" t="s">
        <v>3810</v>
      </c>
      <c r="P1533" s="78">
        <v>796</v>
      </c>
      <c r="Q1533" s="128" t="s">
        <v>41</v>
      </c>
      <c r="R1533" s="118">
        <v>2</v>
      </c>
      <c r="S1533" s="9">
        <v>8601.7800000000007</v>
      </c>
      <c r="T1533" s="9">
        <v>17203.560000000001</v>
      </c>
      <c r="U1533" s="9">
        <v>19267.990000000002</v>
      </c>
      <c r="V1533" s="2" t="s">
        <v>42</v>
      </c>
      <c r="W1533" s="2">
        <v>2014</v>
      </c>
      <c r="X1533" s="2" t="s">
        <v>12115</v>
      </c>
    </row>
    <row r="1534" spans="1:24" ht="48.75" customHeight="1" outlineLevel="1" x14ac:dyDescent="0.25">
      <c r="A1534" s="2" t="s">
        <v>4240</v>
      </c>
      <c r="B1534" s="3" t="s">
        <v>27</v>
      </c>
      <c r="C1534" s="119" t="s">
        <v>3867</v>
      </c>
      <c r="D1534" s="10" t="s">
        <v>3868</v>
      </c>
      <c r="E1534" s="10" t="s">
        <v>6481</v>
      </c>
      <c r="F1534" s="10" t="s">
        <v>6481</v>
      </c>
      <c r="G1534" s="2" t="s">
        <v>29</v>
      </c>
      <c r="H1534" s="4">
        <v>0</v>
      </c>
      <c r="I1534" s="2">
        <v>710000000</v>
      </c>
      <c r="J1534" s="2" t="s">
        <v>11537</v>
      </c>
      <c r="K1534" s="30" t="s">
        <v>6014</v>
      </c>
      <c r="L1534" s="81" t="s">
        <v>1143</v>
      </c>
      <c r="M1534" s="2" t="s">
        <v>32</v>
      </c>
      <c r="N1534" s="2" t="s">
        <v>453</v>
      </c>
      <c r="O1534" s="15" t="s">
        <v>3810</v>
      </c>
      <c r="P1534" s="78">
        <v>796</v>
      </c>
      <c r="Q1534" s="128" t="s">
        <v>41</v>
      </c>
      <c r="R1534" s="33">
        <v>1</v>
      </c>
      <c r="S1534" s="9">
        <v>50000</v>
      </c>
      <c r="T1534" s="9">
        <v>50000</v>
      </c>
      <c r="U1534" s="9">
        <v>56000</v>
      </c>
      <c r="V1534" s="2" t="s">
        <v>42</v>
      </c>
      <c r="W1534" s="2">
        <v>2014</v>
      </c>
      <c r="X1534" s="2"/>
    </row>
    <row r="1535" spans="1:24" ht="51" customHeight="1" outlineLevel="1" x14ac:dyDescent="0.25">
      <c r="A1535" s="2" t="s">
        <v>4241</v>
      </c>
      <c r="B1535" s="3" t="s">
        <v>27</v>
      </c>
      <c r="C1535" s="10" t="s">
        <v>6482</v>
      </c>
      <c r="D1535" s="10" t="s">
        <v>6483</v>
      </c>
      <c r="E1535" s="10" t="s">
        <v>6484</v>
      </c>
      <c r="F1535" s="10" t="s">
        <v>6484</v>
      </c>
      <c r="G1535" s="2" t="s">
        <v>29</v>
      </c>
      <c r="H1535" s="4">
        <v>0</v>
      </c>
      <c r="I1535" s="2">
        <v>710000000</v>
      </c>
      <c r="J1535" s="2" t="s">
        <v>11537</v>
      </c>
      <c r="K1535" s="30" t="s">
        <v>6014</v>
      </c>
      <c r="L1535" s="81" t="s">
        <v>1143</v>
      </c>
      <c r="M1535" s="2" t="s">
        <v>32</v>
      </c>
      <c r="N1535" s="2" t="s">
        <v>453</v>
      </c>
      <c r="O1535" s="15" t="s">
        <v>3810</v>
      </c>
      <c r="P1535" s="78">
        <v>796</v>
      </c>
      <c r="Q1535" s="128" t="s">
        <v>41</v>
      </c>
      <c r="R1535" s="37">
        <v>3</v>
      </c>
      <c r="S1535" s="9">
        <v>2350</v>
      </c>
      <c r="T1535" s="9">
        <v>7050</v>
      </c>
      <c r="U1535" s="9">
        <v>7896</v>
      </c>
      <c r="V1535" s="2" t="s">
        <v>42</v>
      </c>
      <c r="W1535" s="2">
        <v>2014</v>
      </c>
      <c r="X1535" s="2"/>
    </row>
    <row r="1536" spans="1:24" ht="51" customHeight="1" outlineLevel="1" x14ac:dyDescent="0.25">
      <c r="A1536" s="2" t="s">
        <v>4242</v>
      </c>
      <c r="B1536" s="3" t="s">
        <v>27</v>
      </c>
      <c r="C1536" s="10" t="s">
        <v>6485</v>
      </c>
      <c r="D1536" s="10" t="s">
        <v>6483</v>
      </c>
      <c r="E1536" s="10" t="s">
        <v>6486</v>
      </c>
      <c r="F1536" s="10" t="s">
        <v>6486</v>
      </c>
      <c r="G1536" s="2" t="s">
        <v>29</v>
      </c>
      <c r="H1536" s="4">
        <v>0</v>
      </c>
      <c r="I1536" s="2">
        <v>710000000</v>
      </c>
      <c r="J1536" s="2" t="s">
        <v>11537</v>
      </c>
      <c r="K1536" s="30" t="s">
        <v>6014</v>
      </c>
      <c r="L1536" s="81" t="s">
        <v>1143</v>
      </c>
      <c r="M1536" s="2" t="s">
        <v>32</v>
      </c>
      <c r="N1536" s="2" t="s">
        <v>453</v>
      </c>
      <c r="O1536" s="15" t="s">
        <v>3810</v>
      </c>
      <c r="P1536" s="78">
        <v>796</v>
      </c>
      <c r="Q1536" s="128" t="s">
        <v>41</v>
      </c>
      <c r="R1536" s="37">
        <v>5</v>
      </c>
      <c r="S1536" s="9">
        <v>2400</v>
      </c>
      <c r="T1536" s="9">
        <v>12000</v>
      </c>
      <c r="U1536" s="9">
        <v>13440</v>
      </c>
      <c r="V1536" s="2" t="s">
        <v>42</v>
      </c>
      <c r="W1536" s="2">
        <v>2014</v>
      </c>
      <c r="X1536" s="2"/>
    </row>
    <row r="1537" spans="1:24" ht="51" customHeight="1" outlineLevel="1" x14ac:dyDescent="0.25">
      <c r="A1537" s="2" t="s">
        <v>4243</v>
      </c>
      <c r="B1537" s="3" t="s">
        <v>27</v>
      </c>
      <c r="C1537" s="10" t="s">
        <v>6485</v>
      </c>
      <c r="D1537" s="10" t="s">
        <v>6483</v>
      </c>
      <c r="E1537" s="10" t="s">
        <v>6486</v>
      </c>
      <c r="F1537" s="10" t="s">
        <v>6486</v>
      </c>
      <c r="G1537" s="2" t="s">
        <v>29</v>
      </c>
      <c r="H1537" s="4">
        <v>0</v>
      </c>
      <c r="I1537" s="2">
        <v>710000000</v>
      </c>
      <c r="J1537" s="2" t="s">
        <v>11537</v>
      </c>
      <c r="K1537" s="30" t="s">
        <v>6014</v>
      </c>
      <c r="L1537" s="81" t="s">
        <v>1143</v>
      </c>
      <c r="M1537" s="2" t="s">
        <v>32</v>
      </c>
      <c r="N1537" s="2" t="s">
        <v>453</v>
      </c>
      <c r="O1537" s="15" t="s">
        <v>3810</v>
      </c>
      <c r="P1537" s="78">
        <v>796</v>
      </c>
      <c r="Q1537" s="128" t="s">
        <v>41</v>
      </c>
      <c r="R1537" s="37">
        <v>5</v>
      </c>
      <c r="S1537" s="9">
        <v>6600</v>
      </c>
      <c r="T1537" s="9">
        <v>33000</v>
      </c>
      <c r="U1537" s="9">
        <v>36960</v>
      </c>
      <c r="V1537" s="2" t="s">
        <v>42</v>
      </c>
      <c r="W1537" s="2">
        <v>2014</v>
      </c>
      <c r="X1537" s="2"/>
    </row>
    <row r="1538" spans="1:24" ht="51" customHeight="1" outlineLevel="1" x14ac:dyDescent="0.25">
      <c r="A1538" s="2" t="s">
        <v>4244</v>
      </c>
      <c r="B1538" s="3" t="s">
        <v>27</v>
      </c>
      <c r="C1538" s="10" t="s">
        <v>6023</v>
      </c>
      <c r="D1538" s="10" t="s">
        <v>3613</v>
      </c>
      <c r="E1538" s="10" t="s">
        <v>6024</v>
      </c>
      <c r="F1538" s="10" t="s">
        <v>6024</v>
      </c>
      <c r="G1538" s="2" t="s">
        <v>29</v>
      </c>
      <c r="H1538" s="4">
        <v>0</v>
      </c>
      <c r="I1538" s="2">
        <v>710000000</v>
      </c>
      <c r="J1538" s="2" t="s">
        <v>11537</v>
      </c>
      <c r="K1538" s="30" t="s">
        <v>6014</v>
      </c>
      <c r="L1538" s="81" t="s">
        <v>1143</v>
      </c>
      <c r="M1538" s="2" t="s">
        <v>32</v>
      </c>
      <c r="N1538" s="2" t="s">
        <v>453</v>
      </c>
      <c r="O1538" s="15" t="s">
        <v>3810</v>
      </c>
      <c r="P1538" s="78">
        <v>796</v>
      </c>
      <c r="Q1538" s="128" t="s">
        <v>41</v>
      </c>
      <c r="R1538" s="37">
        <v>10</v>
      </c>
      <c r="S1538" s="9">
        <v>1900</v>
      </c>
      <c r="T1538" s="9">
        <v>19000</v>
      </c>
      <c r="U1538" s="9">
        <v>21280</v>
      </c>
      <c r="V1538" s="2" t="s">
        <v>42</v>
      </c>
      <c r="W1538" s="2">
        <v>2014</v>
      </c>
      <c r="X1538" s="2"/>
    </row>
    <row r="1539" spans="1:24" ht="51" customHeight="1" outlineLevel="1" x14ac:dyDescent="0.25">
      <c r="A1539" s="2" t="s">
        <v>4245</v>
      </c>
      <c r="B1539" s="3" t="s">
        <v>27</v>
      </c>
      <c r="C1539" s="10" t="s">
        <v>6489</v>
      </c>
      <c r="D1539" s="10" t="s">
        <v>799</v>
      </c>
      <c r="E1539" s="10" t="s">
        <v>6490</v>
      </c>
      <c r="F1539" s="10" t="s">
        <v>6490</v>
      </c>
      <c r="G1539" s="2" t="s">
        <v>29</v>
      </c>
      <c r="H1539" s="4">
        <v>0</v>
      </c>
      <c r="I1539" s="2">
        <v>710000000</v>
      </c>
      <c r="J1539" s="2" t="s">
        <v>11537</v>
      </c>
      <c r="K1539" s="30" t="s">
        <v>6014</v>
      </c>
      <c r="L1539" s="81" t="s">
        <v>1143</v>
      </c>
      <c r="M1539" s="2" t="s">
        <v>32</v>
      </c>
      <c r="N1539" s="2" t="s">
        <v>453</v>
      </c>
      <c r="O1539" s="15" t="s">
        <v>3810</v>
      </c>
      <c r="P1539" s="78">
        <v>796</v>
      </c>
      <c r="Q1539" s="128" t="s">
        <v>41</v>
      </c>
      <c r="R1539" s="37">
        <v>10</v>
      </c>
      <c r="S1539" s="9">
        <v>1007</v>
      </c>
      <c r="T1539" s="9">
        <v>10070</v>
      </c>
      <c r="U1539" s="9">
        <v>11278.4</v>
      </c>
      <c r="V1539" s="2" t="s">
        <v>42</v>
      </c>
      <c r="W1539" s="2">
        <v>2014</v>
      </c>
      <c r="X1539" s="2"/>
    </row>
    <row r="1540" spans="1:24" ht="90" customHeight="1" outlineLevel="1" x14ac:dyDescent="0.25">
      <c r="A1540" s="2" t="s">
        <v>4246</v>
      </c>
      <c r="B1540" s="3" t="s">
        <v>27</v>
      </c>
      <c r="C1540" s="10" t="s">
        <v>2471</v>
      </c>
      <c r="D1540" s="10" t="s">
        <v>6491</v>
      </c>
      <c r="E1540" s="10" t="s">
        <v>6492</v>
      </c>
      <c r="F1540" s="10" t="s">
        <v>6492</v>
      </c>
      <c r="G1540" s="2" t="s">
        <v>29</v>
      </c>
      <c r="H1540" s="4">
        <v>0</v>
      </c>
      <c r="I1540" s="2">
        <v>710000000</v>
      </c>
      <c r="J1540" s="2" t="s">
        <v>11537</v>
      </c>
      <c r="K1540" s="30" t="s">
        <v>6014</v>
      </c>
      <c r="L1540" s="81" t="s">
        <v>1143</v>
      </c>
      <c r="M1540" s="2" t="s">
        <v>32</v>
      </c>
      <c r="N1540" s="2" t="s">
        <v>453</v>
      </c>
      <c r="O1540" s="15" t="s">
        <v>3810</v>
      </c>
      <c r="P1540" s="78">
        <v>796</v>
      </c>
      <c r="Q1540" s="128" t="s">
        <v>41</v>
      </c>
      <c r="R1540" s="37">
        <v>10</v>
      </c>
      <c r="S1540" s="9">
        <v>1816</v>
      </c>
      <c r="T1540" s="9">
        <v>18160</v>
      </c>
      <c r="U1540" s="9">
        <v>20339.2</v>
      </c>
      <c r="V1540" s="2" t="s">
        <v>42</v>
      </c>
      <c r="W1540" s="2">
        <v>2014</v>
      </c>
      <c r="X1540" s="2"/>
    </row>
    <row r="1541" spans="1:24" ht="51" customHeight="1" outlineLevel="1" x14ac:dyDescent="0.25">
      <c r="A1541" s="2" t="s">
        <v>4247</v>
      </c>
      <c r="B1541" s="3" t="s">
        <v>27</v>
      </c>
      <c r="C1541" s="43" t="s">
        <v>2474</v>
      </c>
      <c r="D1541" s="13" t="s">
        <v>2252</v>
      </c>
      <c r="E1541" s="5" t="s">
        <v>6493</v>
      </c>
      <c r="F1541" s="10" t="s">
        <v>6493</v>
      </c>
      <c r="G1541" s="2" t="s">
        <v>29</v>
      </c>
      <c r="H1541" s="4">
        <v>0</v>
      </c>
      <c r="I1541" s="2">
        <v>710000000</v>
      </c>
      <c r="J1541" s="2" t="s">
        <v>11537</v>
      </c>
      <c r="K1541" s="30" t="s">
        <v>6014</v>
      </c>
      <c r="L1541" s="81" t="s">
        <v>1143</v>
      </c>
      <c r="M1541" s="2" t="s">
        <v>32</v>
      </c>
      <c r="N1541" s="2" t="s">
        <v>453</v>
      </c>
      <c r="O1541" s="15" t="s">
        <v>3810</v>
      </c>
      <c r="P1541" s="78">
        <v>796</v>
      </c>
      <c r="Q1541" s="128" t="s">
        <v>41</v>
      </c>
      <c r="R1541" s="37">
        <v>10</v>
      </c>
      <c r="S1541" s="9">
        <v>1552</v>
      </c>
      <c r="T1541" s="9">
        <v>15520</v>
      </c>
      <c r="U1541" s="9">
        <v>17382.400000000001</v>
      </c>
      <c r="V1541" s="2" t="s">
        <v>42</v>
      </c>
      <c r="W1541" s="2">
        <v>2014</v>
      </c>
      <c r="X1541" s="2"/>
    </row>
    <row r="1542" spans="1:24" ht="51" customHeight="1" outlineLevel="1" x14ac:dyDescent="0.25">
      <c r="A1542" s="2" t="s">
        <v>4248</v>
      </c>
      <c r="B1542" s="3" t="s">
        <v>27</v>
      </c>
      <c r="C1542" s="10" t="s">
        <v>6494</v>
      </c>
      <c r="D1542" s="10" t="s">
        <v>6330</v>
      </c>
      <c r="E1542" s="10" t="s">
        <v>6495</v>
      </c>
      <c r="F1542" s="10" t="s">
        <v>6495</v>
      </c>
      <c r="G1542" s="2" t="s">
        <v>29</v>
      </c>
      <c r="H1542" s="4">
        <v>0</v>
      </c>
      <c r="I1542" s="2">
        <v>710000000</v>
      </c>
      <c r="J1542" s="2" t="s">
        <v>11537</v>
      </c>
      <c r="K1542" s="30" t="s">
        <v>6014</v>
      </c>
      <c r="L1542" s="81" t="s">
        <v>1143</v>
      </c>
      <c r="M1542" s="2" t="s">
        <v>32</v>
      </c>
      <c r="N1542" s="2" t="s">
        <v>453</v>
      </c>
      <c r="O1542" s="15" t="s">
        <v>3810</v>
      </c>
      <c r="P1542" s="78">
        <v>796</v>
      </c>
      <c r="Q1542" s="128" t="s">
        <v>41</v>
      </c>
      <c r="R1542" s="33">
        <v>3</v>
      </c>
      <c r="S1542" s="9">
        <v>8400</v>
      </c>
      <c r="T1542" s="9">
        <v>25200</v>
      </c>
      <c r="U1542" s="9">
        <v>28224</v>
      </c>
      <c r="V1542" s="2" t="s">
        <v>42</v>
      </c>
      <c r="W1542" s="2">
        <v>2014</v>
      </c>
      <c r="X1542" s="2"/>
    </row>
    <row r="1543" spans="1:24" ht="51" customHeight="1" outlineLevel="1" x14ac:dyDescent="0.25">
      <c r="A1543" s="2" t="s">
        <v>4249</v>
      </c>
      <c r="B1543" s="3" t="s">
        <v>27</v>
      </c>
      <c r="C1543" s="10" t="s">
        <v>6496</v>
      </c>
      <c r="D1543" s="10" t="s">
        <v>6497</v>
      </c>
      <c r="E1543" s="10" t="s">
        <v>6498</v>
      </c>
      <c r="F1543" s="10" t="s">
        <v>6498</v>
      </c>
      <c r="G1543" s="2" t="s">
        <v>29</v>
      </c>
      <c r="H1543" s="4">
        <v>0</v>
      </c>
      <c r="I1543" s="2">
        <v>710000000</v>
      </c>
      <c r="J1543" s="2" t="s">
        <v>11537</v>
      </c>
      <c r="K1543" s="30" t="s">
        <v>6014</v>
      </c>
      <c r="L1543" s="81" t="s">
        <v>1143</v>
      </c>
      <c r="M1543" s="2" t="s">
        <v>32</v>
      </c>
      <c r="N1543" s="2" t="s">
        <v>453</v>
      </c>
      <c r="O1543" s="15" t="s">
        <v>3810</v>
      </c>
      <c r="P1543" s="78">
        <v>796</v>
      </c>
      <c r="Q1543" s="128" t="s">
        <v>41</v>
      </c>
      <c r="R1543" s="33">
        <v>20</v>
      </c>
      <c r="S1543" s="9">
        <v>500</v>
      </c>
      <c r="T1543" s="9">
        <v>10000</v>
      </c>
      <c r="U1543" s="9">
        <v>11200</v>
      </c>
      <c r="V1543" s="2" t="s">
        <v>42</v>
      </c>
      <c r="W1543" s="2">
        <v>2014</v>
      </c>
      <c r="X1543" s="2"/>
    </row>
    <row r="1544" spans="1:24" ht="135" customHeight="1" outlineLevel="1" x14ac:dyDescent="0.25">
      <c r="A1544" s="2" t="s">
        <v>4250</v>
      </c>
      <c r="B1544" s="3" t="s">
        <v>27</v>
      </c>
      <c r="C1544" s="10" t="s">
        <v>6499</v>
      </c>
      <c r="D1544" s="10" t="s">
        <v>1878</v>
      </c>
      <c r="E1544" s="10" t="s">
        <v>6500</v>
      </c>
      <c r="F1544" s="10" t="s">
        <v>6500</v>
      </c>
      <c r="G1544" s="2" t="s">
        <v>343</v>
      </c>
      <c r="H1544" s="4">
        <v>0</v>
      </c>
      <c r="I1544" s="2">
        <v>710000000</v>
      </c>
      <c r="J1544" s="2" t="s">
        <v>11537</v>
      </c>
      <c r="K1544" s="30" t="s">
        <v>6429</v>
      </c>
      <c r="L1544" s="81" t="s">
        <v>1143</v>
      </c>
      <c r="M1544" s="2" t="s">
        <v>32</v>
      </c>
      <c r="N1544" s="2" t="s">
        <v>453</v>
      </c>
      <c r="O1544" s="15" t="s">
        <v>3810</v>
      </c>
      <c r="P1544" s="78">
        <v>796</v>
      </c>
      <c r="Q1544" s="128" t="s">
        <v>41</v>
      </c>
      <c r="R1544" s="33">
        <v>35</v>
      </c>
      <c r="S1544" s="9">
        <v>0</v>
      </c>
      <c r="T1544" s="9">
        <v>0</v>
      </c>
      <c r="U1544" s="9">
        <v>215600</v>
      </c>
      <c r="V1544" s="2" t="s">
        <v>42</v>
      </c>
      <c r="W1544" s="2">
        <v>2014</v>
      </c>
      <c r="X1544" s="2"/>
    </row>
    <row r="1545" spans="1:24" ht="72.75" customHeight="1" outlineLevel="1" x14ac:dyDescent="0.25">
      <c r="A1545" s="2" t="s">
        <v>10729</v>
      </c>
      <c r="B1545" s="3" t="s">
        <v>27</v>
      </c>
      <c r="C1545" s="5" t="s">
        <v>10722</v>
      </c>
      <c r="D1545" s="10" t="s">
        <v>1878</v>
      </c>
      <c r="E1545" s="10" t="s">
        <v>6500</v>
      </c>
      <c r="F1545" s="5" t="s">
        <v>10723</v>
      </c>
      <c r="G1545" s="2" t="s">
        <v>343</v>
      </c>
      <c r="H1545" s="4">
        <v>0</v>
      </c>
      <c r="I1545" s="2">
        <v>710000000</v>
      </c>
      <c r="J1545" s="2" t="s">
        <v>11537</v>
      </c>
      <c r="K1545" s="30" t="s">
        <v>3766</v>
      </c>
      <c r="L1545" s="81" t="s">
        <v>1143</v>
      </c>
      <c r="M1545" s="2" t="s">
        <v>32</v>
      </c>
      <c r="N1545" s="5" t="s">
        <v>10694</v>
      </c>
      <c r="O1545" s="35">
        <v>0.3</v>
      </c>
      <c r="P1545" s="78">
        <v>839</v>
      </c>
      <c r="Q1545" s="128" t="s">
        <v>1838</v>
      </c>
      <c r="R1545" s="33">
        <v>35</v>
      </c>
      <c r="S1545" s="9">
        <v>4960</v>
      </c>
      <c r="T1545" s="9">
        <f>R1545*S1545</f>
        <v>173600</v>
      </c>
      <c r="U1545" s="9">
        <f>T1545*112%</f>
        <v>194432.00000000003</v>
      </c>
      <c r="V1545" s="2" t="s">
        <v>36</v>
      </c>
      <c r="W1545" s="2">
        <v>2014</v>
      </c>
      <c r="X1545" s="2" t="s">
        <v>10730</v>
      </c>
    </row>
    <row r="1546" spans="1:24" ht="51" customHeight="1" outlineLevel="1" x14ac:dyDescent="0.25">
      <c r="A1546" s="2" t="s">
        <v>4251</v>
      </c>
      <c r="B1546" s="3" t="s">
        <v>27</v>
      </c>
      <c r="C1546" s="10" t="s">
        <v>9692</v>
      </c>
      <c r="D1546" s="10" t="s">
        <v>4923</v>
      </c>
      <c r="E1546" s="10" t="s">
        <v>6501</v>
      </c>
      <c r="F1546" s="10" t="s">
        <v>6501</v>
      </c>
      <c r="G1546" s="2" t="s">
        <v>343</v>
      </c>
      <c r="H1546" s="4">
        <v>0</v>
      </c>
      <c r="I1546" s="2">
        <v>710000000</v>
      </c>
      <c r="J1546" s="2" t="s">
        <v>11537</v>
      </c>
      <c r="K1546" s="30" t="s">
        <v>6429</v>
      </c>
      <c r="L1546" s="81" t="s">
        <v>1143</v>
      </c>
      <c r="M1546" s="2" t="s">
        <v>32</v>
      </c>
      <c r="N1546" s="2" t="s">
        <v>453</v>
      </c>
      <c r="O1546" s="15" t="s">
        <v>3810</v>
      </c>
      <c r="P1546" s="78">
        <v>796</v>
      </c>
      <c r="Q1546" s="128" t="s">
        <v>41</v>
      </c>
      <c r="R1546" s="33">
        <v>3</v>
      </c>
      <c r="S1546" s="9">
        <v>3300</v>
      </c>
      <c r="T1546" s="9">
        <v>9900</v>
      </c>
      <c r="U1546" s="9">
        <v>11088</v>
      </c>
      <c r="V1546" s="2" t="s">
        <v>42</v>
      </c>
      <c r="W1546" s="2">
        <v>2014</v>
      </c>
      <c r="X1546" s="2"/>
    </row>
    <row r="1547" spans="1:24" ht="51" customHeight="1" outlineLevel="1" x14ac:dyDescent="0.25">
      <c r="A1547" s="2" t="s">
        <v>4252</v>
      </c>
      <c r="B1547" s="3" t="s">
        <v>27</v>
      </c>
      <c r="C1547" s="10" t="s">
        <v>9691</v>
      </c>
      <c r="D1547" s="10" t="s">
        <v>1885</v>
      </c>
      <c r="E1547" s="10" t="s">
        <v>6502</v>
      </c>
      <c r="F1547" s="10" t="s">
        <v>6502</v>
      </c>
      <c r="G1547" s="2" t="s">
        <v>343</v>
      </c>
      <c r="H1547" s="4">
        <v>0</v>
      </c>
      <c r="I1547" s="2">
        <v>710000000</v>
      </c>
      <c r="J1547" s="2" t="s">
        <v>11537</v>
      </c>
      <c r="K1547" s="30" t="s">
        <v>6429</v>
      </c>
      <c r="L1547" s="81" t="s">
        <v>1143</v>
      </c>
      <c r="M1547" s="2" t="s">
        <v>32</v>
      </c>
      <c r="N1547" s="2" t="s">
        <v>453</v>
      </c>
      <c r="O1547" s="15" t="s">
        <v>3810</v>
      </c>
      <c r="P1547" s="78">
        <v>796</v>
      </c>
      <c r="Q1547" s="128" t="s">
        <v>41</v>
      </c>
      <c r="R1547" s="33">
        <v>25</v>
      </c>
      <c r="S1547" s="9">
        <v>5000</v>
      </c>
      <c r="T1547" s="9">
        <v>125000</v>
      </c>
      <c r="U1547" s="9">
        <v>140000</v>
      </c>
      <c r="V1547" s="2" t="s">
        <v>42</v>
      </c>
      <c r="W1547" s="2">
        <v>2014</v>
      </c>
      <c r="X1547" s="2"/>
    </row>
    <row r="1548" spans="1:24" ht="51" customHeight="1" outlineLevel="1" x14ac:dyDescent="0.25">
      <c r="A1548" s="2" t="s">
        <v>4253</v>
      </c>
      <c r="B1548" s="3" t="s">
        <v>27</v>
      </c>
      <c r="C1548" s="10" t="s">
        <v>9693</v>
      </c>
      <c r="D1548" s="10" t="s">
        <v>753</v>
      </c>
      <c r="E1548" s="10" t="s">
        <v>6503</v>
      </c>
      <c r="F1548" s="28" t="s">
        <v>9954</v>
      </c>
      <c r="G1548" s="2" t="s">
        <v>343</v>
      </c>
      <c r="H1548" s="4">
        <v>0</v>
      </c>
      <c r="I1548" s="2">
        <v>710000000</v>
      </c>
      <c r="J1548" s="2" t="s">
        <v>11537</v>
      </c>
      <c r="K1548" s="30" t="s">
        <v>6429</v>
      </c>
      <c r="L1548" s="81" t="s">
        <v>1143</v>
      </c>
      <c r="M1548" s="2" t="s">
        <v>32</v>
      </c>
      <c r="N1548" s="2" t="s">
        <v>453</v>
      </c>
      <c r="O1548" s="15" t="s">
        <v>3810</v>
      </c>
      <c r="P1548" s="78">
        <v>715</v>
      </c>
      <c r="Q1548" s="128" t="s">
        <v>757</v>
      </c>
      <c r="R1548" s="33">
        <v>329</v>
      </c>
      <c r="S1548" s="9">
        <v>205</v>
      </c>
      <c r="T1548" s="9">
        <f>R1548*S1548</f>
        <v>67445</v>
      </c>
      <c r="U1548" s="9">
        <f>T1548*1.12</f>
        <v>75538.400000000009</v>
      </c>
      <c r="V1548" s="2" t="s">
        <v>42</v>
      </c>
      <c r="W1548" s="2">
        <v>2014</v>
      </c>
      <c r="X1548" s="2"/>
    </row>
    <row r="1549" spans="1:24" ht="75" customHeight="1" outlineLevel="1" x14ac:dyDescent="0.25">
      <c r="A1549" s="2" t="s">
        <v>4254</v>
      </c>
      <c r="B1549" s="3" t="s">
        <v>27</v>
      </c>
      <c r="C1549" s="5" t="s">
        <v>3869</v>
      </c>
      <c r="D1549" s="10" t="s">
        <v>3646</v>
      </c>
      <c r="E1549" s="10" t="s">
        <v>6504</v>
      </c>
      <c r="F1549" s="10" t="s">
        <v>6504</v>
      </c>
      <c r="G1549" s="2" t="s">
        <v>343</v>
      </c>
      <c r="H1549" s="4">
        <v>0</v>
      </c>
      <c r="I1549" s="2">
        <v>710000000</v>
      </c>
      <c r="J1549" s="2" t="s">
        <v>11537</v>
      </c>
      <c r="K1549" s="30" t="s">
        <v>6429</v>
      </c>
      <c r="L1549" s="81" t="s">
        <v>1143</v>
      </c>
      <c r="M1549" s="2" t="s">
        <v>32</v>
      </c>
      <c r="N1549" s="2" t="s">
        <v>453</v>
      </c>
      <c r="O1549" s="15" t="s">
        <v>3810</v>
      </c>
      <c r="P1549" s="78">
        <v>715</v>
      </c>
      <c r="Q1549" s="128" t="s">
        <v>757</v>
      </c>
      <c r="R1549" s="33">
        <v>35</v>
      </c>
      <c r="S1549" s="9">
        <v>0</v>
      </c>
      <c r="T1549" s="9">
        <v>0</v>
      </c>
      <c r="U1549" s="9">
        <v>0</v>
      </c>
      <c r="V1549" s="2" t="s">
        <v>42</v>
      </c>
      <c r="W1549" s="2">
        <v>2014</v>
      </c>
      <c r="X1549" s="2"/>
    </row>
    <row r="1550" spans="1:24" ht="75" customHeight="1" outlineLevel="1" x14ac:dyDescent="0.25">
      <c r="A1550" s="276" t="s">
        <v>10713</v>
      </c>
      <c r="B1550" s="238" t="s">
        <v>27</v>
      </c>
      <c r="C1550" s="275" t="s">
        <v>10702</v>
      </c>
      <c r="D1550" s="275" t="s">
        <v>3646</v>
      </c>
      <c r="E1550" s="250" t="s">
        <v>10703</v>
      </c>
      <c r="F1550" s="250" t="s">
        <v>10704</v>
      </c>
      <c r="G1550" s="276" t="s">
        <v>343</v>
      </c>
      <c r="H1550" s="281">
        <v>0</v>
      </c>
      <c r="I1550" s="276">
        <v>710000000</v>
      </c>
      <c r="J1550" s="276" t="s">
        <v>1075</v>
      </c>
      <c r="K1550" s="263" t="s">
        <v>3766</v>
      </c>
      <c r="L1550" s="269" t="s">
        <v>1143</v>
      </c>
      <c r="M1550" s="276" t="s">
        <v>32</v>
      </c>
      <c r="N1550" s="274" t="s">
        <v>10694</v>
      </c>
      <c r="O1550" s="285" t="s">
        <v>10158</v>
      </c>
      <c r="P1550" s="333">
        <v>715</v>
      </c>
      <c r="Q1550" s="334" t="s">
        <v>757</v>
      </c>
      <c r="R1550" s="270">
        <v>35</v>
      </c>
      <c r="S1550" s="278">
        <v>5300</v>
      </c>
      <c r="T1550" s="278">
        <v>185500</v>
      </c>
      <c r="U1550" s="278">
        <v>207760</v>
      </c>
      <c r="V1550" s="276" t="s">
        <v>36</v>
      </c>
      <c r="W1550" s="276">
        <v>2014</v>
      </c>
      <c r="X1550" s="276" t="s">
        <v>10696</v>
      </c>
    </row>
    <row r="1551" spans="1:24" ht="75" customHeight="1" outlineLevel="1" x14ac:dyDescent="0.25">
      <c r="A1551" s="2" t="s">
        <v>4255</v>
      </c>
      <c r="B1551" s="3" t="s">
        <v>27</v>
      </c>
      <c r="C1551" s="10" t="s">
        <v>2451</v>
      </c>
      <c r="D1551" s="10" t="s">
        <v>6505</v>
      </c>
      <c r="E1551" s="10" t="s">
        <v>6506</v>
      </c>
      <c r="F1551" s="10" t="s">
        <v>6506</v>
      </c>
      <c r="G1551" s="2" t="s">
        <v>343</v>
      </c>
      <c r="H1551" s="4">
        <v>0</v>
      </c>
      <c r="I1551" s="2">
        <v>710000000</v>
      </c>
      <c r="J1551" s="2" t="s">
        <v>11537</v>
      </c>
      <c r="K1551" s="30" t="s">
        <v>6429</v>
      </c>
      <c r="L1551" s="81" t="s">
        <v>1143</v>
      </c>
      <c r="M1551" s="2" t="s">
        <v>32</v>
      </c>
      <c r="N1551" s="2" t="s">
        <v>453</v>
      </c>
      <c r="O1551" s="15" t="s">
        <v>3810</v>
      </c>
      <c r="P1551" s="78">
        <v>796</v>
      </c>
      <c r="Q1551" s="128" t="s">
        <v>41</v>
      </c>
      <c r="R1551" s="33">
        <v>90</v>
      </c>
      <c r="S1551" s="9">
        <v>1300</v>
      </c>
      <c r="T1551" s="9">
        <v>117000</v>
      </c>
      <c r="U1551" s="9">
        <v>131040</v>
      </c>
      <c r="V1551" s="2" t="s">
        <v>42</v>
      </c>
      <c r="W1551" s="2">
        <v>2014</v>
      </c>
      <c r="X1551" s="2"/>
    </row>
    <row r="1552" spans="1:24" ht="51" customHeight="1" outlineLevel="1" x14ac:dyDescent="0.25">
      <c r="A1552" s="2" t="s">
        <v>4256</v>
      </c>
      <c r="B1552" s="3" t="s">
        <v>27</v>
      </c>
      <c r="C1552" s="5" t="s">
        <v>3871</v>
      </c>
      <c r="D1552" s="10" t="s">
        <v>6507</v>
      </c>
      <c r="E1552" s="10" t="s">
        <v>6508</v>
      </c>
      <c r="F1552" s="10" t="s">
        <v>6508</v>
      </c>
      <c r="G1552" s="2" t="s">
        <v>343</v>
      </c>
      <c r="H1552" s="4">
        <v>0</v>
      </c>
      <c r="I1552" s="2">
        <v>710000000</v>
      </c>
      <c r="J1552" s="2" t="s">
        <v>11537</v>
      </c>
      <c r="K1552" s="30" t="s">
        <v>6429</v>
      </c>
      <c r="L1552" s="81" t="s">
        <v>1143</v>
      </c>
      <c r="M1552" s="2" t="s">
        <v>32</v>
      </c>
      <c r="N1552" s="2" t="s">
        <v>453</v>
      </c>
      <c r="O1552" s="15" t="s">
        <v>3810</v>
      </c>
      <c r="P1552" s="78">
        <v>839</v>
      </c>
      <c r="Q1552" s="128" t="s">
        <v>1838</v>
      </c>
      <c r="R1552" s="33">
        <v>20</v>
      </c>
      <c r="S1552" s="9">
        <v>0</v>
      </c>
      <c r="T1552" s="9">
        <v>0</v>
      </c>
      <c r="U1552" s="9">
        <v>0</v>
      </c>
      <c r="V1552" s="2" t="s">
        <v>42</v>
      </c>
      <c r="W1552" s="2">
        <v>2014</v>
      </c>
      <c r="X1552" s="2"/>
    </row>
    <row r="1553" spans="1:25" s="288" customFormat="1" ht="75" customHeight="1" x14ac:dyDescent="0.25">
      <c r="A1553" s="276" t="s">
        <v>13445</v>
      </c>
      <c r="B1553" s="238" t="s">
        <v>27</v>
      </c>
      <c r="C1553" s="275" t="s">
        <v>1868</v>
      </c>
      <c r="D1553" s="275" t="s">
        <v>13426</v>
      </c>
      <c r="E1553" s="250" t="s">
        <v>1869</v>
      </c>
      <c r="F1553" s="292" t="s">
        <v>13722</v>
      </c>
      <c r="G1553" s="291" t="s">
        <v>343</v>
      </c>
      <c r="H1553" s="296">
        <v>100</v>
      </c>
      <c r="I1553" s="291">
        <v>710000000</v>
      </c>
      <c r="J1553" s="291" t="s">
        <v>1075</v>
      </c>
      <c r="K1553" s="30" t="s">
        <v>3806</v>
      </c>
      <c r="L1553" s="81" t="s">
        <v>1143</v>
      </c>
      <c r="M1553" s="291" t="s">
        <v>32</v>
      </c>
      <c r="N1553" s="293" t="s">
        <v>10994</v>
      </c>
      <c r="O1553" s="15">
        <v>0.3</v>
      </c>
      <c r="P1553" s="78">
        <v>839</v>
      </c>
      <c r="Q1553" s="128" t="s">
        <v>1838</v>
      </c>
      <c r="R1553" s="33">
        <v>16</v>
      </c>
      <c r="S1553" s="294">
        <v>16000</v>
      </c>
      <c r="T1553" s="294">
        <f>S1553*R1553</f>
        <v>256000</v>
      </c>
      <c r="U1553" s="294">
        <f>T1553*1.12</f>
        <v>286720</v>
      </c>
      <c r="V1553" s="291" t="s">
        <v>36</v>
      </c>
      <c r="W1553" s="291">
        <v>2014</v>
      </c>
      <c r="X1553" s="291" t="s">
        <v>13446</v>
      </c>
      <c r="Y1553" s="290"/>
    </row>
    <row r="1554" spans="1:25" ht="51" customHeight="1" outlineLevel="1" x14ac:dyDescent="0.25">
      <c r="A1554" s="2" t="s">
        <v>4257</v>
      </c>
      <c r="B1554" s="3" t="s">
        <v>27</v>
      </c>
      <c r="C1554" s="5" t="s">
        <v>2911</v>
      </c>
      <c r="D1554" s="10" t="s">
        <v>6509</v>
      </c>
      <c r="E1554" s="10" t="s">
        <v>6510</v>
      </c>
      <c r="F1554" s="10" t="s">
        <v>6510</v>
      </c>
      <c r="G1554" s="2" t="s">
        <v>343</v>
      </c>
      <c r="H1554" s="4">
        <v>0</v>
      </c>
      <c r="I1554" s="2">
        <v>710000000</v>
      </c>
      <c r="J1554" s="2" t="s">
        <v>11537</v>
      </c>
      <c r="K1554" s="30" t="s">
        <v>6429</v>
      </c>
      <c r="L1554" s="81" t="s">
        <v>1143</v>
      </c>
      <c r="M1554" s="2" t="s">
        <v>32</v>
      </c>
      <c r="N1554" s="2" t="s">
        <v>453</v>
      </c>
      <c r="O1554" s="15" t="s">
        <v>3810</v>
      </c>
      <c r="P1554" s="78">
        <v>715</v>
      </c>
      <c r="Q1554" s="128" t="s">
        <v>757</v>
      </c>
      <c r="R1554" s="33">
        <v>25</v>
      </c>
      <c r="S1554" s="9">
        <v>5000</v>
      </c>
      <c r="T1554" s="9">
        <v>125000</v>
      </c>
      <c r="U1554" s="9">
        <v>140000</v>
      </c>
      <c r="V1554" s="2" t="s">
        <v>42</v>
      </c>
      <c r="W1554" s="2">
        <v>2014</v>
      </c>
      <c r="X1554" s="2"/>
    </row>
    <row r="1555" spans="1:25" ht="51" customHeight="1" outlineLevel="1" x14ac:dyDescent="0.25">
      <c r="A1555" s="2" t="s">
        <v>4258</v>
      </c>
      <c r="B1555" s="3" t="s">
        <v>27</v>
      </c>
      <c r="C1555" s="5" t="s">
        <v>2227</v>
      </c>
      <c r="D1555" s="10" t="s">
        <v>6511</v>
      </c>
      <c r="E1555" s="10" t="s">
        <v>6512</v>
      </c>
      <c r="F1555" s="10" t="s">
        <v>6512</v>
      </c>
      <c r="G1555" s="2" t="s">
        <v>29</v>
      </c>
      <c r="H1555" s="4">
        <v>0</v>
      </c>
      <c r="I1555" s="2">
        <v>710000000</v>
      </c>
      <c r="J1555" s="2" t="s">
        <v>11537</v>
      </c>
      <c r="K1555" s="30" t="s">
        <v>6429</v>
      </c>
      <c r="L1555" s="81" t="s">
        <v>1143</v>
      </c>
      <c r="M1555" s="2" t="s">
        <v>32</v>
      </c>
      <c r="N1555" s="2" t="s">
        <v>453</v>
      </c>
      <c r="O1555" s="15" t="s">
        <v>3810</v>
      </c>
      <c r="P1555" s="78">
        <v>715</v>
      </c>
      <c r="Q1555" s="128" t="s">
        <v>757</v>
      </c>
      <c r="R1555" s="33">
        <v>30</v>
      </c>
      <c r="S1555" s="9">
        <v>0</v>
      </c>
      <c r="T1555" s="9">
        <v>0</v>
      </c>
      <c r="U1555" s="9">
        <v>0</v>
      </c>
      <c r="V1555" s="2" t="s">
        <v>42</v>
      </c>
      <c r="W1555" s="2">
        <v>2014</v>
      </c>
      <c r="X1555" s="2"/>
    </row>
    <row r="1556" spans="1:25" s="253" customFormat="1" ht="75" customHeight="1" x14ac:dyDescent="0.25">
      <c r="A1556" s="237" t="s">
        <v>13448</v>
      </c>
      <c r="B1556" s="238" t="s">
        <v>27</v>
      </c>
      <c r="C1556" s="239" t="s">
        <v>13434</v>
      </c>
      <c r="D1556" s="239" t="s">
        <v>6297</v>
      </c>
      <c r="E1556" s="250" t="s">
        <v>13435</v>
      </c>
      <c r="F1556" s="250" t="s">
        <v>13435</v>
      </c>
      <c r="G1556" s="2" t="s">
        <v>343</v>
      </c>
      <c r="H1556" s="4">
        <v>100</v>
      </c>
      <c r="I1556" s="2">
        <v>710000000</v>
      </c>
      <c r="J1556" s="2" t="s">
        <v>1075</v>
      </c>
      <c r="K1556" s="30" t="s">
        <v>3806</v>
      </c>
      <c r="L1556" s="81" t="s">
        <v>1143</v>
      </c>
      <c r="M1556" s="2" t="s">
        <v>32</v>
      </c>
      <c r="N1556" s="5" t="s">
        <v>11398</v>
      </c>
      <c r="O1556" s="15" t="s">
        <v>10158</v>
      </c>
      <c r="P1556" s="78">
        <v>715</v>
      </c>
      <c r="Q1556" s="128" t="s">
        <v>757</v>
      </c>
      <c r="R1556" s="33">
        <v>46</v>
      </c>
      <c r="S1556" s="9">
        <v>450</v>
      </c>
      <c r="T1556" s="9">
        <v>20700</v>
      </c>
      <c r="U1556" s="9">
        <f>T1556*1.12</f>
        <v>23184.000000000004</v>
      </c>
      <c r="V1556" s="2" t="s">
        <v>36</v>
      </c>
      <c r="W1556" s="2">
        <v>2014</v>
      </c>
      <c r="X1556" s="2" t="s">
        <v>13449</v>
      </c>
      <c r="Y1556" s="258"/>
    </row>
    <row r="1557" spans="1:25" ht="51" customHeight="1" outlineLevel="1" x14ac:dyDescent="0.25">
      <c r="A1557" s="2" t="s">
        <v>4259</v>
      </c>
      <c r="B1557" s="3" t="s">
        <v>27</v>
      </c>
      <c r="C1557" s="10" t="s">
        <v>3873</v>
      </c>
      <c r="D1557" s="10" t="s">
        <v>6513</v>
      </c>
      <c r="E1557" s="10" t="s">
        <v>6514</v>
      </c>
      <c r="F1557" s="10" t="s">
        <v>6514</v>
      </c>
      <c r="G1557" s="2" t="s">
        <v>29</v>
      </c>
      <c r="H1557" s="4">
        <v>0</v>
      </c>
      <c r="I1557" s="2">
        <v>710000000</v>
      </c>
      <c r="J1557" s="2" t="s">
        <v>11537</v>
      </c>
      <c r="K1557" s="30" t="s">
        <v>6189</v>
      </c>
      <c r="L1557" s="81" t="s">
        <v>1143</v>
      </c>
      <c r="M1557" s="2" t="s">
        <v>32</v>
      </c>
      <c r="N1557" s="2" t="s">
        <v>453</v>
      </c>
      <c r="O1557" s="15" t="s">
        <v>3810</v>
      </c>
      <c r="P1557" s="78">
        <v>796</v>
      </c>
      <c r="Q1557" s="2" t="s">
        <v>41</v>
      </c>
      <c r="R1557" s="118">
        <v>2</v>
      </c>
      <c r="S1557" s="9">
        <v>3500</v>
      </c>
      <c r="T1557" s="9">
        <v>7000</v>
      </c>
      <c r="U1557" s="9">
        <v>7840</v>
      </c>
      <c r="V1557" s="2" t="s">
        <v>42</v>
      </c>
      <c r="W1557" s="2">
        <v>2014</v>
      </c>
      <c r="X1557" s="2"/>
    </row>
    <row r="1558" spans="1:25" ht="25.5" customHeight="1" outlineLevel="1" x14ac:dyDescent="0.25">
      <c r="A1558" s="2" t="s">
        <v>4260</v>
      </c>
      <c r="B1558" s="3" t="s">
        <v>27</v>
      </c>
      <c r="C1558" s="5" t="s">
        <v>3874</v>
      </c>
      <c r="D1558" s="10" t="s">
        <v>6515</v>
      </c>
      <c r="E1558" s="10" t="s">
        <v>6516</v>
      </c>
      <c r="F1558" s="10" t="s">
        <v>6516</v>
      </c>
      <c r="G1558" s="2" t="s">
        <v>29</v>
      </c>
      <c r="H1558" s="4">
        <v>0</v>
      </c>
      <c r="I1558" s="2">
        <v>710000000</v>
      </c>
      <c r="J1558" s="2" t="s">
        <v>11537</v>
      </c>
      <c r="K1558" s="30" t="s">
        <v>6014</v>
      </c>
      <c r="L1558" s="81" t="s">
        <v>1143</v>
      </c>
      <c r="M1558" s="6" t="s">
        <v>32</v>
      </c>
      <c r="N1558" s="2" t="s">
        <v>453</v>
      </c>
      <c r="O1558" s="15" t="s">
        <v>3810</v>
      </c>
      <c r="P1558" s="78">
        <v>796</v>
      </c>
      <c r="Q1558" s="2" t="s">
        <v>41</v>
      </c>
      <c r="R1558" s="118">
        <v>100</v>
      </c>
      <c r="S1558" s="9">
        <v>140</v>
      </c>
      <c r="T1558" s="9">
        <v>14000</v>
      </c>
      <c r="U1558" s="9">
        <v>15680</v>
      </c>
      <c r="V1558" s="2" t="s">
        <v>42</v>
      </c>
      <c r="W1558" s="2">
        <v>2014</v>
      </c>
      <c r="X1558" s="2"/>
    </row>
    <row r="1559" spans="1:25" ht="25.5" customHeight="1" outlineLevel="1" x14ac:dyDescent="0.25">
      <c r="A1559" s="2" t="s">
        <v>4261</v>
      </c>
      <c r="B1559" s="3" t="s">
        <v>27</v>
      </c>
      <c r="C1559" s="5" t="s">
        <v>3875</v>
      </c>
      <c r="D1559" s="10" t="s">
        <v>6517</v>
      </c>
      <c r="E1559" s="10" t="s">
        <v>6518</v>
      </c>
      <c r="F1559" s="10" t="s">
        <v>6518</v>
      </c>
      <c r="G1559" s="2" t="s">
        <v>29</v>
      </c>
      <c r="H1559" s="4">
        <v>0</v>
      </c>
      <c r="I1559" s="2">
        <v>710000000</v>
      </c>
      <c r="J1559" s="2" t="s">
        <v>11537</v>
      </c>
      <c r="K1559" s="30" t="s">
        <v>6014</v>
      </c>
      <c r="L1559" s="81" t="s">
        <v>1143</v>
      </c>
      <c r="M1559" s="6" t="s">
        <v>32</v>
      </c>
      <c r="N1559" s="2" t="s">
        <v>453</v>
      </c>
      <c r="O1559" s="15" t="s">
        <v>3810</v>
      </c>
      <c r="P1559" s="78">
        <v>796</v>
      </c>
      <c r="Q1559" s="2" t="s">
        <v>41</v>
      </c>
      <c r="R1559" s="118">
        <v>10</v>
      </c>
      <c r="S1559" s="9">
        <v>600</v>
      </c>
      <c r="T1559" s="9">
        <v>6000</v>
      </c>
      <c r="U1559" s="9">
        <v>6720</v>
      </c>
      <c r="V1559" s="2" t="s">
        <v>42</v>
      </c>
      <c r="W1559" s="2">
        <v>2014</v>
      </c>
      <c r="X1559" s="2"/>
    </row>
    <row r="1560" spans="1:25" ht="25.5" customHeight="1" outlineLevel="1" x14ac:dyDescent="0.25">
      <c r="A1560" s="2" t="s">
        <v>4262</v>
      </c>
      <c r="B1560" s="3" t="s">
        <v>27</v>
      </c>
      <c r="C1560" s="10" t="s">
        <v>2235</v>
      </c>
      <c r="D1560" s="10" t="s">
        <v>6519</v>
      </c>
      <c r="E1560" s="10" t="s">
        <v>6520</v>
      </c>
      <c r="F1560" s="10" t="s">
        <v>6520</v>
      </c>
      <c r="G1560" s="2" t="s">
        <v>29</v>
      </c>
      <c r="H1560" s="4">
        <v>0</v>
      </c>
      <c r="I1560" s="2">
        <v>710000000</v>
      </c>
      <c r="J1560" s="2" t="s">
        <v>11537</v>
      </c>
      <c r="K1560" s="30" t="s">
        <v>6014</v>
      </c>
      <c r="L1560" s="81" t="s">
        <v>1143</v>
      </c>
      <c r="M1560" s="6" t="s">
        <v>32</v>
      </c>
      <c r="N1560" s="2" t="s">
        <v>453</v>
      </c>
      <c r="O1560" s="15" t="s">
        <v>3810</v>
      </c>
      <c r="P1560" s="36" t="s">
        <v>40</v>
      </c>
      <c r="Q1560" s="5" t="s">
        <v>41</v>
      </c>
      <c r="R1560" s="118">
        <v>8</v>
      </c>
      <c r="S1560" s="9">
        <v>3778</v>
      </c>
      <c r="T1560" s="9">
        <v>30224</v>
      </c>
      <c r="U1560" s="9">
        <v>33851</v>
      </c>
      <c r="V1560" s="2" t="s">
        <v>42</v>
      </c>
      <c r="W1560" s="2">
        <v>2014</v>
      </c>
      <c r="X1560" s="2"/>
    </row>
    <row r="1561" spans="1:25" ht="75" customHeight="1" outlineLevel="1" x14ac:dyDescent="0.25">
      <c r="A1561" s="2" t="s">
        <v>4263</v>
      </c>
      <c r="B1561" s="3" t="s">
        <v>27</v>
      </c>
      <c r="C1561" s="10" t="s">
        <v>1865</v>
      </c>
      <c r="D1561" s="10" t="s">
        <v>1882</v>
      </c>
      <c r="E1561" s="10" t="s">
        <v>1883</v>
      </c>
      <c r="F1561" s="10" t="s">
        <v>1883</v>
      </c>
      <c r="G1561" s="2" t="s">
        <v>29</v>
      </c>
      <c r="H1561" s="4">
        <v>0</v>
      </c>
      <c r="I1561" s="2">
        <v>710000000</v>
      </c>
      <c r="J1561" s="2" t="s">
        <v>11537</v>
      </c>
      <c r="K1561" s="30" t="s">
        <v>6014</v>
      </c>
      <c r="L1561" s="81" t="s">
        <v>1143</v>
      </c>
      <c r="M1561" s="6" t="s">
        <v>32</v>
      </c>
      <c r="N1561" s="2" t="s">
        <v>453</v>
      </c>
      <c r="O1561" s="15" t="s">
        <v>3810</v>
      </c>
      <c r="P1561" s="78">
        <v>796</v>
      </c>
      <c r="Q1561" s="2" t="s">
        <v>41</v>
      </c>
      <c r="R1561" s="118">
        <v>8</v>
      </c>
      <c r="S1561" s="9">
        <v>1013</v>
      </c>
      <c r="T1561" s="9">
        <v>8104</v>
      </c>
      <c r="U1561" s="9">
        <v>9076</v>
      </c>
      <c r="V1561" s="2" t="s">
        <v>42</v>
      </c>
      <c r="W1561" s="2">
        <v>2014</v>
      </c>
      <c r="X1561" s="2"/>
    </row>
    <row r="1562" spans="1:25" ht="30" customHeight="1" outlineLevel="1" x14ac:dyDescent="0.25">
      <c r="A1562" s="2" t="s">
        <v>4264</v>
      </c>
      <c r="B1562" s="3" t="s">
        <v>27</v>
      </c>
      <c r="C1562" s="5" t="s">
        <v>1863</v>
      </c>
      <c r="D1562" s="10" t="s">
        <v>1881</v>
      </c>
      <c r="E1562" s="10" t="s">
        <v>1864</v>
      </c>
      <c r="F1562" s="10" t="s">
        <v>1864</v>
      </c>
      <c r="G1562" s="2" t="s">
        <v>29</v>
      </c>
      <c r="H1562" s="4">
        <v>0</v>
      </c>
      <c r="I1562" s="2">
        <v>710000000</v>
      </c>
      <c r="J1562" s="2" t="s">
        <v>11537</v>
      </c>
      <c r="K1562" s="30" t="s">
        <v>6014</v>
      </c>
      <c r="L1562" s="81" t="s">
        <v>1143</v>
      </c>
      <c r="M1562" s="6" t="s">
        <v>32</v>
      </c>
      <c r="N1562" s="2" t="s">
        <v>453</v>
      </c>
      <c r="O1562" s="15" t="s">
        <v>3810</v>
      </c>
      <c r="P1562" s="36" t="s">
        <v>40</v>
      </c>
      <c r="Q1562" s="5" t="s">
        <v>41</v>
      </c>
      <c r="R1562" s="118">
        <v>8</v>
      </c>
      <c r="S1562" s="9">
        <v>1584</v>
      </c>
      <c r="T1562" s="9">
        <v>12672</v>
      </c>
      <c r="U1562" s="9">
        <v>14193</v>
      </c>
      <c r="V1562" s="2" t="s">
        <v>42</v>
      </c>
      <c r="W1562" s="2">
        <v>2014</v>
      </c>
      <c r="X1562" s="2"/>
    </row>
    <row r="1563" spans="1:25" ht="51" customHeight="1" outlineLevel="1" x14ac:dyDescent="0.25">
      <c r="A1563" s="2" t="s">
        <v>4265</v>
      </c>
      <c r="B1563" s="3" t="s">
        <v>27</v>
      </c>
      <c r="C1563" s="119" t="s">
        <v>3877</v>
      </c>
      <c r="D1563" s="28" t="s">
        <v>2430</v>
      </c>
      <c r="E1563" s="28" t="s">
        <v>13195</v>
      </c>
      <c r="F1563" s="28" t="s">
        <v>3878</v>
      </c>
      <c r="G1563" s="2" t="s">
        <v>29</v>
      </c>
      <c r="H1563" s="4">
        <v>0</v>
      </c>
      <c r="I1563" s="2">
        <v>710000000</v>
      </c>
      <c r="J1563" s="2" t="s">
        <v>11537</v>
      </c>
      <c r="K1563" s="30" t="s">
        <v>6014</v>
      </c>
      <c r="L1563" s="81" t="s">
        <v>1143</v>
      </c>
      <c r="M1563" s="2" t="s">
        <v>32</v>
      </c>
      <c r="N1563" s="2" t="s">
        <v>453</v>
      </c>
      <c r="O1563" s="15" t="s">
        <v>3810</v>
      </c>
      <c r="P1563" s="36" t="s">
        <v>40</v>
      </c>
      <c r="Q1563" s="5" t="s">
        <v>41</v>
      </c>
      <c r="R1563" s="118">
        <v>3</v>
      </c>
      <c r="S1563" s="9">
        <v>5500</v>
      </c>
      <c r="T1563" s="9">
        <v>16500</v>
      </c>
      <c r="U1563" s="9">
        <v>18480</v>
      </c>
      <c r="V1563" s="2" t="s">
        <v>42</v>
      </c>
      <c r="W1563" s="2">
        <v>2014</v>
      </c>
      <c r="X1563" s="2"/>
    </row>
    <row r="1564" spans="1:25" ht="51" customHeight="1" outlineLevel="1" x14ac:dyDescent="0.25">
      <c r="A1564" s="2" t="s">
        <v>4266</v>
      </c>
      <c r="B1564" s="3" t="s">
        <v>27</v>
      </c>
      <c r="C1564" s="43" t="s">
        <v>1930</v>
      </c>
      <c r="D1564" s="10" t="s">
        <v>1932</v>
      </c>
      <c r="E1564" s="10" t="s">
        <v>1931</v>
      </c>
      <c r="F1564" s="28" t="s">
        <v>3879</v>
      </c>
      <c r="G1564" s="2" t="s">
        <v>29</v>
      </c>
      <c r="H1564" s="4">
        <v>0</v>
      </c>
      <c r="I1564" s="2">
        <v>710000000</v>
      </c>
      <c r="J1564" s="2" t="s">
        <v>11537</v>
      </c>
      <c r="K1564" s="30" t="s">
        <v>6014</v>
      </c>
      <c r="L1564" s="81" t="s">
        <v>1143</v>
      </c>
      <c r="M1564" s="2" t="s">
        <v>32</v>
      </c>
      <c r="N1564" s="2" t="s">
        <v>453</v>
      </c>
      <c r="O1564" s="15" t="s">
        <v>3810</v>
      </c>
      <c r="P1564" s="36" t="s">
        <v>1837</v>
      </c>
      <c r="Q1564" s="5" t="s">
        <v>1838</v>
      </c>
      <c r="R1564" s="118">
        <v>10</v>
      </c>
      <c r="S1564" s="9">
        <v>1600</v>
      </c>
      <c r="T1564" s="9">
        <v>16000</v>
      </c>
      <c r="U1564" s="9">
        <v>17920</v>
      </c>
      <c r="V1564" s="2" t="s">
        <v>42</v>
      </c>
      <c r="W1564" s="2">
        <v>2014</v>
      </c>
      <c r="X1564" s="2"/>
    </row>
    <row r="1565" spans="1:25" ht="51" customHeight="1" outlineLevel="1" x14ac:dyDescent="0.25">
      <c r="A1565" s="2" t="s">
        <v>4267</v>
      </c>
      <c r="B1565" s="3" t="s">
        <v>27</v>
      </c>
      <c r="C1565" s="20" t="s">
        <v>6197</v>
      </c>
      <c r="D1565" s="28" t="s">
        <v>13194</v>
      </c>
      <c r="E1565" s="28" t="s">
        <v>6198</v>
      </c>
      <c r="F1565" s="28" t="s">
        <v>6198</v>
      </c>
      <c r="G1565" s="2" t="s">
        <v>29</v>
      </c>
      <c r="H1565" s="4">
        <v>0</v>
      </c>
      <c r="I1565" s="2">
        <v>710000000</v>
      </c>
      <c r="J1565" s="2" t="s">
        <v>11537</v>
      </c>
      <c r="K1565" s="30" t="s">
        <v>6161</v>
      </c>
      <c r="L1565" s="81" t="s">
        <v>1143</v>
      </c>
      <c r="M1565" s="2" t="s">
        <v>32</v>
      </c>
      <c r="N1565" s="2" t="s">
        <v>453</v>
      </c>
      <c r="O1565" s="15" t="s">
        <v>3810</v>
      </c>
      <c r="P1565" s="36" t="s">
        <v>34</v>
      </c>
      <c r="Q1565" s="2" t="s">
        <v>35</v>
      </c>
      <c r="R1565" s="5">
        <v>5</v>
      </c>
      <c r="S1565" s="9">
        <v>25</v>
      </c>
      <c r="T1565" s="9">
        <f>U1565/112%</f>
        <v>111.60714285714285</v>
      </c>
      <c r="U1565" s="9">
        <f t="shared" ref="U1565:U1590" si="93">S1565*R1565</f>
        <v>125</v>
      </c>
      <c r="V1565" s="2" t="s">
        <v>42</v>
      </c>
      <c r="W1565" s="2">
        <v>2014</v>
      </c>
      <c r="X1565" s="2"/>
    </row>
    <row r="1566" spans="1:25" ht="89.25" customHeight="1" outlineLevel="1" x14ac:dyDescent="0.25">
      <c r="A1566" s="2" t="s">
        <v>4268</v>
      </c>
      <c r="B1566" s="3" t="s">
        <v>27</v>
      </c>
      <c r="C1566" s="20" t="s">
        <v>6199</v>
      </c>
      <c r="D1566" s="28" t="s">
        <v>13193</v>
      </c>
      <c r="E1566" s="28" t="s">
        <v>6200</v>
      </c>
      <c r="F1566" s="28" t="s">
        <v>6200</v>
      </c>
      <c r="G1566" s="2" t="s">
        <v>29</v>
      </c>
      <c r="H1566" s="4">
        <v>0</v>
      </c>
      <c r="I1566" s="2">
        <v>710000000</v>
      </c>
      <c r="J1566" s="2" t="s">
        <v>11537</v>
      </c>
      <c r="K1566" s="30" t="s">
        <v>6161</v>
      </c>
      <c r="L1566" s="81" t="s">
        <v>1143</v>
      </c>
      <c r="M1566" s="2" t="s">
        <v>32</v>
      </c>
      <c r="N1566" s="2" t="s">
        <v>453</v>
      </c>
      <c r="O1566" s="15" t="s">
        <v>3810</v>
      </c>
      <c r="P1566" s="36" t="s">
        <v>34</v>
      </c>
      <c r="Q1566" s="2" t="s">
        <v>35</v>
      </c>
      <c r="R1566" s="5">
        <v>5</v>
      </c>
      <c r="S1566" s="9">
        <v>85</v>
      </c>
      <c r="T1566" s="9">
        <f t="shared" ref="T1566:T1590" si="94">U1566/112%</f>
        <v>379.46428571428567</v>
      </c>
      <c r="U1566" s="9">
        <f t="shared" si="93"/>
        <v>425</v>
      </c>
      <c r="V1566" s="2" t="s">
        <v>42</v>
      </c>
      <c r="W1566" s="2">
        <v>2014</v>
      </c>
      <c r="X1566" s="2"/>
    </row>
    <row r="1567" spans="1:25" ht="51" customHeight="1" outlineLevel="1" x14ac:dyDescent="0.25">
      <c r="A1567" s="2" t="s">
        <v>4269</v>
      </c>
      <c r="B1567" s="3" t="s">
        <v>27</v>
      </c>
      <c r="C1567" s="20" t="s">
        <v>6201</v>
      </c>
      <c r="D1567" s="28" t="s">
        <v>13192</v>
      </c>
      <c r="E1567" s="28" t="s">
        <v>6202</v>
      </c>
      <c r="F1567" s="28" t="s">
        <v>6202</v>
      </c>
      <c r="G1567" s="2" t="s">
        <v>29</v>
      </c>
      <c r="H1567" s="4">
        <v>0</v>
      </c>
      <c r="I1567" s="2">
        <v>710000000</v>
      </c>
      <c r="J1567" s="2" t="s">
        <v>11537</v>
      </c>
      <c r="K1567" s="30" t="s">
        <v>6161</v>
      </c>
      <c r="L1567" s="81" t="s">
        <v>1143</v>
      </c>
      <c r="M1567" s="2" t="s">
        <v>32</v>
      </c>
      <c r="N1567" s="2" t="s">
        <v>453</v>
      </c>
      <c r="O1567" s="15" t="s">
        <v>3810</v>
      </c>
      <c r="P1567" s="36" t="s">
        <v>34</v>
      </c>
      <c r="Q1567" s="2" t="s">
        <v>35</v>
      </c>
      <c r="R1567" s="5">
        <v>5</v>
      </c>
      <c r="S1567" s="9">
        <v>20</v>
      </c>
      <c r="T1567" s="9">
        <f t="shared" si="94"/>
        <v>89.285714285714278</v>
      </c>
      <c r="U1567" s="9">
        <f t="shared" si="93"/>
        <v>100</v>
      </c>
      <c r="V1567" s="2" t="s">
        <v>42</v>
      </c>
      <c r="W1567" s="2">
        <v>2014</v>
      </c>
      <c r="X1567" s="2"/>
    </row>
    <row r="1568" spans="1:25" ht="51" customHeight="1" outlineLevel="1" x14ac:dyDescent="0.25">
      <c r="A1568" s="2" t="s">
        <v>4270</v>
      </c>
      <c r="B1568" s="3" t="s">
        <v>27</v>
      </c>
      <c r="C1568" s="20" t="s">
        <v>6203</v>
      </c>
      <c r="D1568" s="10" t="s">
        <v>9518</v>
      </c>
      <c r="E1568" s="10" t="s">
        <v>6204</v>
      </c>
      <c r="F1568" s="28" t="s">
        <v>6204</v>
      </c>
      <c r="G1568" s="2" t="s">
        <v>29</v>
      </c>
      <c r="H1568" s="4">
        <v>0</v>
      </c>
      <c r="I1568" s="2">
        <v>710000000</v>
      </c>
      <c r="J1568" s="2" t="s">
        <v>11537</v>
      </c>
      <c r="K1568" s="30" t="s">
        <v>6161</v>
      </c>
      <c r="L1568" s="81" t="s">
        <v>1143</v>
      </c>
      <c r="M1568" s="2" t="s">
        <v>32</v>
      </c>
      <c r="N1568" s="2" t="s">
        <v>453</v>
      </c>
      <c r="O1568" s="15" t="s">
        <v>3810</v>
      </c>
      <c r="P1568" s="36" t="s">
        <v>34</v>
      </c>
      <c r="Q1568" s="2" t="s">
        <v>35</v>
      </c>
      <c r="R1568" s="5">
        <v>1</v>
      </c>
      <c r="S1568" s="9">
        <v>650</v>
      </c>
      <c r="T1568" s="9">
        <f t="shared" si="94"/>
        <v>580.35714285714278</v>
      </c>
      <c r="U1568" s="9">
        <f t="shared" si="93"/>
        <v>650</v>
      </c>
      <c r="V1568" s="2" t="s">
        <v>42</v>
      </c>
      <c r="W1568" s="2">
        <v>2014</v>
      </c>
      <c r="X1568" s="2"/>
    </row>
    <row r="1569" spans="1:24" ht="51" customHeight="1" outlineLevel="1" x14ac:dyDescent="0.25">
      <c r="A1569" s="2" t="s">
        <v>4271</v>
      </c>
      <c r="B1569" s="3" t="s">
        <v>27</v>
      </c>
      <c r="C1569" s="20" t="s">
        <v>6205</v>
      </c>
      <c r="D1569" s="28" t="s">
        <v>6206</v>
      </c>
      <c r="E1569" s="28" t="s">
        <v>6207</v>
      </c>
      <c r="F1569" s="28" t="s">
        <v>6207</v>
      </c>
      <c r="G1569" s="2" t="s">
        <v>29</v>
      </c>
      <c r="H1569" s="4">
        <v>0</v>
      </c>
      <c r="I1569" s="2">
        <v>710000000</v>
      </c>
      <c r="J1569" s="2" t="s">
        <v>11537</v>
      </c>
      <c r="K1569" s="30" t="s">
        <v>6161</v>
      </c>
      <c r="L1569" s="81" t="s">
        <v>1143</v>
      </c>
      <c r="M1569" s="2" t="s">
        <v>32</v>
      </c>
      <c r="N1569" s="2" t="s">
        <v>453</v>
      </c>
      <c r="O1569" s="15" t="s">
        <v>3810</v>
      </c>
      <c r="P1569" s="20">
        <v>796</v>
      </c>
      <c r="Q1569" s="2" t="s">
        <v>41</v>
      </c>
      <c r="R1569" s="5">
        <v>2</v>
      </c>
      <c r="S1569" s="9">
        <v>90</v>
      </c>
      <c r="T1569" s="9">
        <f t="shared" si="94"/>
        <v>160.71428571428569</v>
      </c>
      <c r="U1569" s="9">
        <f t="shared" si="93"/>
        <v>180</v>
      </c>
      <c r="V1569" s="2" t="s">
        <v>42</v>
      </c>
      <c r="W1569" s="2">
        <v>2014</v>
      </c>
      <c r="X1569" s="2"/>
    </row>
    <row r="1570" spans="1:24" ht="51" customHeight="1" outlineLevel="1" x14ac:dyDescent="0.25">
      <c r="A1570" s="2" t="s">
        <v>4272</v>
      </c>
      <c r="B1570" s="3" t="s">
        <v>27</v>
      </c>
      <c r="C1570" s="20" t="s">
        <v>6208</v>
      </c>
      <c r="D1570" s="28" t="s">
        <v>6209</v>
      </c>
      <c r="E1570" s="28" t="s">
        <v>6210</v>
      </c>
      <c r="F1570" s="28" t="s">
        <v>6210</v>
      </c>
      <c r="G1570" s="2" t="s">
        <v>29</v>
      </c>
      <c r="H1570" s="4">
        <v>0</v>
      </c>
      <c r="I1570" s="2">
        <v>710000000</v>
      </c>
      <c r="J1570" s="2" t="s">
        <v>11537</v>
      </c>
      <c r="K1570" s="30" t="s">
        <v>6161</v>
      </c>
      <c r="L1570" s="81" t="s">
        <v>1143</v>
      </c>
      <c r="M1570" s="2" t="s">
        <v>32</v>
      </c>
      <c r="N1570" s="2" t="s">
        <v>453</v>
      </c>
      <c r="O1570" s="15" t="s">
        <v>3810</v>
      </c>
      <c r="P1570" s="36" t="s">
        <v>34</v>
      </c>
      <c r="Q1570" s="2" t="s">
        <v>35</v>
      </c>
      <c r="R1570" s="5">
        <v>1</v>
      </c>
      <c r="S1570" s="9">
        <v>790</v>
      </c>
      <c r="T1570" s="9">
        <f t="shared" si="94"/>
        <v>705.35714285714278</v>
      </c>
      <c r="U1570" s="9">
        <f t="shared" si="93"/>
        <v>790</v>
      </c>
      <c r="V1570" s="2" t="s">
        <v>42</v>
      </c>
      <c r="W1570" s="2">
        <v>2014</v>
      </c>
      <c r="X1570" s="2"/>
    </row>
    <row r="1571" spans="1:24" ht="51" customHeight="1" outlineLevel="1" x14ac:dyDescent="0.25">
      <c r="A1571" s="2" t="s">
        <v>4273</v>
      </c>
      <c r="B1571" s="3" t="s">
        <v>27</v>
      </c>
      <c r="C1571" s="20" t="s">
        <v>6211</v>
      </c>
      <c r="D1571" s="28" t="s">
        <v>6212</v>
      </c>
      <c r="E1571" s="28" t="s">
        <v>6213</v>
      </c>
      <c r="F1571" s="28" t="s">
        <v>6213</v>
      </c>
      <c r="G1571" s="2" t="s">
        <v>29</v>
      </c>
      <c r="H1571" s="4">
        <v>0</v>
      </c>
      <c r="I1571" s="2">
        <v>710000000</v>
      </c>
      <c r="J1571" s="2" t="s">
        <v>11537</v>
      </c>
      <c r="K1571" s="30" t="s">
        <v>6161</v>
      </c>
      <c r="L1571" s="81" t="s">
        <v>1143</v>
      </c>
      <c r="M1571" s="2" t="s">
        <v>32</v>
      </c>
      <c r="N1571" s="2" t="s">
        <v>453</v>
      </c>
      <c r="O1571" s="15" t="s">
        <v>3810</v>
      </c>
      <c r="P1571" s="36" t="s">
        <v>34</v>
      </c>
      <c r="Q1571" s="2" t="s">
        <v>35</v>
      </c>
      <c r="R1571" s="5">
        <v>1</v>
      </c>
      <c r="S1571" s="9">
        <v>1800</v>
      </c>
      <c r="T1571" s="9">
        <f t="shared" si="94"/>
        <v>1607.1428571428569</v>
      </c>
      <c r="U1571" s="9">
        <f t="shared" si="93"/>
        <v>1800</v>
      </c>
      <c r="V1571" s="2" t="s">
        <v>42</v>
      </c>
      <c r="W1571" s="2">
        <v>2014</v>
      </c>
      <c r="X1571" s="2"/>
    </row>
    <row r="1572" spans="1:24" ht="51" customHeight="1" outlineLevel="1" x14ac:dyDescent="0.25">
      <c r="A1572" s="2" t="s">
        <v>4274</v>
      </c>
      <c r="B1572" s="3" t="s">
        <v>27</v>
      </c>
      <c r="C1572" s="20" t="s">
        <v>6214</v>
      </c>
      <c r="D1572" s="28" t="s">
        <v>13191</v>
      </c>
      <c r="E1572" s="28" t="s">
        <v>6215</v>
      </c>
      <c r="F1572" s="28" t="s">
        <v>6215</v>
      </c>
      <c r="G1572" s="2" t="s">
        <v>29</v>
      </c>
      <c r="H1572" s="4">
        <v>0</v>
      </c>
      <c r="I1572" s="2">
        <v>710000000</v>
      </c>
      <c r="J1572" s="2" t="s">
        <v>11537</v>
      </c>
      <c r="K1572" s="30" t="s">
        <v>6161</v>
      </c>
      <c r="L1572" s="81" t="s">
        <v>1143</v>
      </c>
      <c r="M1572" s="2" t="s">
        <v>32</v>
      </c>
      <c r="N1572" s="2" t="s">
        <v>453</v>
      </c>
      <c r="O1572" s="15" t="s">
        <v>3810</v>
      </c>
      <c r="P1572" s="36" t="s">
        <v>40</v>
      </c>
      <c r="Q1572" s="5" t="s">
        <v>41</v>
      </c>
      <c r="R1572" s="5">
        <v>5</v>
      </c>
      <c r="S1572" s="9">
        <v>60</v>
      </c>
      <c r="T1572" s="9">
        <f t="shared" si="94"/>
        <v>267.85714285714283</v>
      </c>
      <c r="U1572" s="9">
        <f t="shared" si="93"/>
        <v>300</v>
      </c>
      <c r="V1572" s="2" t="s">
        <v>42</v>
      </c>
      <c r="W1572" s="2">
        <v>2014</v>
      </c>
      <c r="X1572" s="2"/>
    </row>
    <row r="1573" spans="1:24" ht="51" customHeight="1" outlineLevel="1" x14ac:dyDescent="0.25">
      <c r="A1573" s="2" t="s">
        <v>4275</v>
      </c>
      <c r="B1573" s="3" t="s">
        <v>27</v>
      </c>
      <c r="C1573" s="20" t="s">
        <v>6216</v>
      </c>
      <c r="D1573" s="28" t="s">
        <v>13190</v>
      </c>
      <c r="E1573" s="28" t="s">
        <v>6217</v>
      </c>
      <c r="F1573" s="28" t="s">
        <v>6217</v>
      </c>
      <c r="G1573" s="2" t="s">
        <v>29</v>
      </c>
      <c r="H1573" s="4">
        <v>0</v>
      </c>
      <c r="I1573" s="2">
        <v>710000000</v>
      </c>
      <c r="J1573" s="2" t="s">
        <v>11537</v>
      </c>
      <c r="K1573" s="30" t="s">
        <v>6161</v>
      </c>
      <c r="L1573" s="81" t="s">
        <v>1143</v>
      </c>
      <c r="M1573" s="2" t="s">
        <v>32</v>
      </c>
      <c r="N1573" s="2" t="s">
        <v>453</v>
      </c>
      <c r="O1573" s="15" t="s">
        <v>3810</v>
      </c>
      <c r="P1573" s="36" t="s">
        <v>6218</v>
      </c>
      <c r="Q1573" s="128" t="s">
        <v>8553</v>
      </c>
      <c r="R1573" s="5">
        <v>2</v>
      </c>
      <c r="S1573" s="9">
        <v>55</v>
      </c>
      <c r="T1573" s="9">
        <f t="shared" si="94"/>
        <v>98.214285714285708</v>
      </c>
      <c r="U1573" s="9">
        <f t="shared" si="93"/>
        <v>110</v>
      </c>
      <c r="V1573" s="2" t="s">
        <v>42</v>
      </c>
      <c r="W1573" s="2">
        <v>2014</v>
      </c>
      <c r="X1573" s="2"/>
    </row>
    <row r="1574" spans="1:24" ht="51" customHeight="1" outlineLevel="1" x14ac:dyDescent="0.25">
      <c r="A1574" s="2" t="s">
        <v>4276</v>
      </c>
      <c r="B1574" s="3" t="s">
        <v>27</v>
      </c>
      <c r="C1574" s="20" t="s">
        <v>6219</v>
      </c>
      <c r="D1574" s="28" t="s">
        <v>6220</v>
      </c>
      <c r="E1574" s="28" t="s">
        <v>13189</v>
      </c>
      <c r="F1574" s="28" t="s">
        <v>6198</v>
      </c>
      <c r="G1574" s="2" t="s">
        <v>29</v>
      </c>
      <c r="H1574" s="4">
        <v>0</v>
      </c>
      <c r="I1574" s="2">
        <v>710000000</v>
      </c>
      <c r="J1574" s="2" t="s">
        <v>11537</v>
      </c>
      <c r="K1574" s="30" t="s">
        <v>6161</v>
      </c>
      <c r="L1574" s="81" t="s">
        <v>1143</v>
      </c>
      <c r="M1574" s="2" t="s">
        <v>32</v>
      </c>
      <c r="N1574" s="2" t="s">
        <v>453</v>
      </c>
      <c r="O1574" s="15" t="s">
        <v>3810</v>
      </c>
      <c r="P1574" s="36" t="s">
        <v>34</v>
      </c>
      <c r="Q1574" s="2" t="s">
        <v>35</v>
      </c>
      <c r="R1574" s="5">
        <v>3</v>
      </c>
      <c r="S1574" s="9">
        <v>35</v>
      </c>
      <c r="T1574" s="9">
        <f t="shared" si="94"/>
        <v>93.749999999999986</v>
      </c>
      <c r="U1574" s="9">
        <f t="shared" si="93"/>
        <v>105</v>
      </c>
      <c r="V1574" s="2" t="s">
        <v>42</v>
      </c>
      <c r="W1574" s="2">
        <v>2014</v>
      </c>
      <c r="X1574" s="2"/>
    </row>
    <row r="1575" spans="1:24" ht="51" customHeight="1" outlineLevel="1" x14ac:dyDescent="0.25">
      <c r="A1575" s="2" t="s">
        <v>4277</v>
      </c>
      <c r="B1575" s="3" t="s">
        <v>27</v>
      </c>
      <c r="C1575" s="20" t="s">
        <v>6221</v>
      </c>
      <c r="D1575" s="28" t="s">
        <v>13188</v>
      </c>
      <c r="E1575" s="28" t="s">
        <v>6222</v>
      </c>
      <c r="F1575" s="28" t="s">
        <v>6222</v>
      </c>
      <c r="G1575" s="2" t="s">
        <v>29</v>
      </c>
      <c r="H1575" s="4">
        <v>0</v>
      </c>
      <c r="I1575" s="2">
        <v>710000000</v>
      </c>
      <c r="J1575" s="2" t="s">
        <v>11537</v>
      </c>
      <c r="K1575" s="30" t="s">
        <v>6161</v>
      </c>
      <c r="L1575" s="81" t="s">
        <v>1143</v>
      </c>
      <c r="M1575" s="2" t="s">
        <v>32</v>
      </c>
      <c r="N1575" s="2" t="s">
        <v>453</v>
      </c>
      <c r="O1575" s="15" t="s">
        <v>3810</v>
      </c>
      <c r="P1575" s="36" t="s">
        <v>40</v>
      </c>
      <c r="Q1575" s="5" t="s">
        <v>41</v>
      </c>
      <c r="R1575" s="5">
        <v>3</v>
      </c>
      <c r="S1575" s="9">
        <v>110</v>
      </c>
      <c r="T1575" s="9">
        <f t="shared" si="94"/>
        <v>294.64285714285711</v>
      </c>
      <c r="U1575" s="9">
        <f t="shared" si="93"/>
        <v>330</v>
      </c>
      <c r="V1575" s="2" t="s">
        <v>42</v>
      </c>
      <c r="W1575" s="2">
        <v>2014</v>
      </c>
      <c r="X1575" s="2"/>
    </row>
    <row r="1576" spans="1:24" ht="51" customHeight="1" outlineLevel="1" x14ac:dyDescent="0.25">
      <c r="A1576" s="2" t="s">
        <v>4278</v>
      </c>
      <c r="B1576" s="3" t="s">
        <v>27</v>
      </c>
      <c r="C1576" s="5" t="s">
        <v>6223</v>
      </c>
      <c r="D1576" s="28" t="s">
        <v>6224</v>
      </c>
      <c r="E1576" s="2" t="s">
        <v>12700</v>
      </c>
      <c r="F1576" s="28"/>
      <c r="G1576" s="2" t="s">
        <v>29</v>
      </c>
      <c r="H1576" s="4">
        <v>0</v>
      </c>
      <c r="I1576" s="2">
        <v>710000000</v>
      </c>
      <c r="J1576" s="2" t="s">
        <v>11537</v>
      </c>
      <c r="K1576" s="30" t="s">
        <v>6161</v>
      </c>
      <c r="L1576" s="81" t="s">
        <v>1143</v>
      </c>
      <c r="M1576" s="2" t="s">
        <v>32</v>
      </c>
      <c r="N1576" s="2" t="s">
        <v>453</v>
      </c>
      <c r="O1576" s="15" t="s">
        <v>3810</v>
      </c>
      <c r="P1576" s="36" t="s">
        <v>34</v>
      </c>
      <c r="Q1576" s="2" t="s">
        <v>35</v>
      </c>
      <c r="R1576" s="5">
        <v>3</v>
      </c>
      <c r="S1576" s="9">
        <v>100</v>
      </c>
      <c r="T1576" s="9">
        <f t="shared" si="94"/>
        <v>267.85714285714283</v>
      </c>
      <c r="U1576" s="9">
        <f t="shared" si="93"/>
        <v>300</v>
      </c>
      <c r="V1576" s="2" t="s">
        <v>42</v>
      </c>
      <c r="W1576" s="2">
        <v>2014</v>
      </c>
      <c r="X1576" s="2"/>
    </row>
    <row r="1577" spans="1:24" ht="51" customHeight="1" outlineLevel="1" x14ac:dyDescent="0.25">
      <c r="A1577" s="2" t="s">
        <v>4279</v>
      </c>
      <c r="B1577" s="3" t="s">
        <v>27</v>
      </c>
      <c r="C1577" s="20" t="s">
        <v>6225</v>
      </c>
      <c r="D1577" s="28" t="s">
        <v>13272</v>
      </c>
      <c r="E1577" s="28" t="s">
        <v>6226</v>
      </c>
      <c r="F1577" s="28" t="s">
        <v>6226</v>
      </c>
      <c r="G1577" s="2" t="s">
        <v>29</v>
      </c>
      <c r="H1577" s="4">
        <v>0</v>
      </c>
      <c r="I1577" s="2">
        <v>710000000</v>
      </c>
      <c r="J1577" s="2" t="s">
        <v>11537</v>
      </c>
      <c r="K1577" s="30" t="s">
        <v>6161</v>
      </c>
      <c r="L1577" s="81" t="s">
        <v>1143</v>
      </c>
      <c r="M1577" s="2" t="s">
        <v>32</v>
      </c>
      <c r="N1577" s="2" t="s">
        <v>453</v>
      </c>
      <c r="O1577" s="15" t="s">
        <v>3810</v>
      </c>
      <c r="P1577" s="36" t="s">
        <v>40</v>
      </c>
      <c r="Q1577" s="5" t="s">
        <v>41</v>
      </c>
      <c r="R1577" s="5">
        <v>5</v>
      </c>
      <c r="S1577" s="9">
        <v>170</v>
      </c>
      <c r="T1577" s="9">
        <f t="shared" si="94"/>
        <v>758.92857142857133</v>
      </c>
      <c r="U1577" s="9">
        <f t="shared" si="93"/>
        <v>850</v>
      </c>
      <c r="V1577" s="2" t="s">
        <v>42</v>
      </c>
      <c r="W1577" s="2">
        <v>2014</v>
      </c>
      <c r="X1577" s="2"/>
    </row>
    <row r="1578" spans="1:24" ht="51" customHeight="1" outlineLevel="1" x14ac:dyDescent="0.25">
      <c r="A1578" s="2" t="s">
        <v>4280</v>
      </c>
      <c r="B1578" s="3" t="s">
        <v>27</v>
      </c>
      <c r="C1578" s="20" t="s">
        <v>6227</v>
      </c>
      <c r="D1578" s="28" t="s">
        <v>6228</v>
      </c>
      <c r="E1578" s="28" t="s">
        <v>6229</v>
      </c>
      <c r="F1578" s="28" t="s">
        <v>6229</v>
      </c>
      <c r="G1578" s="2" t="s">
        <v>29</v>
      </c>
      <c r="H1578" s="4">
        <v>0</v>
      </c>
      <c r="I1578" s="2">
        <v>710000000</v>
      </c>
      <c r="J1578" s="2" t="s">
        <v>11537</v>
      </c>
      <c r="K1578" s="30" t="s">
        <v>6161</v>
      </c>
      <c r="L1578" s="81" t="s">
        <v>1143</v>
      </c>
      <c r="M1578" s="2" t="s">
        <v>32</v>
      </c>
      <c r="N1578" s="2" t="s">
        <v>453</v>
      </c>
      <c r="O1578" s="15" t="s">
        <v>3810</v>
      </c>
      <c r="P1578" s="36" t="s">
        <v>34</v>
      </c>
      <c r="Q1578" s="2" t="s">
        <v>35</v>
      </c>
      <c r="R1578" s="5">
        <v>2</v>
      </c>
      <c r="S1578" s="9">
        <v>105</v>
      </c>
      <c r="T1578" s="9">
        <f t="shared" si="94"/>
        <v>187.49999999999997</v>
      </c>
      <c r="U1578" s="9">
        <f t="shared" si="93"/>
        <v>210</v>
      </c>
      <c r="V1578" s="2" t="s">
        <v>42</v>
      </c>
      <c r="W1578" s="2">
        <v>2014</v>
      </c>
      <c r="X1578" s="2"/>
    </row>
    <row r="1579" spans="1:24" ht="51" customHeight="1" outlineLevel="1" x14ac:dyDescent="0.25">
      <c r="A1579" s="2" t="s">
        <v>4281</v>
      </c>
      <c r="B1579" s="3" t="s">
        <v>27</v>
      </c>
      <c r="C1579" s="20" t="s">
        <v>6230</v>
      </c>
      <c r="D1579" s="28" t="s">
        <v>6231</v>
      </c>
      <c r="E1579" s="28" t="s">
        <v>6232</v>
      </c>
      <c r="F1579" s="28" t="s">
        <v>6232</v>
      </c>
      <c r="G1579" s="2" t="s">
        <v>29</v>
      </c>
      <c r="H1579" s="4">
        <v>0</v>
      </c>
      <c r="I1579" s="2">
        <v>710000000</v>
      </c>
      <c r="J1579" s="2" t="s">
        <v>11537</v>
      </c>
      <c r="K1579" s="30" t="s">
        <v>6161</v>
      </c>
      <c r="L1579" s="81" t="s">
        <v>1143</v>
      </c>
      <c r="M1579" s="2" t="s">
        <v>32</v>
      </c>
      <c r="N1579" s="2" t="s">
        <v>453</v>
      </c>
      <c r="O1579" s="15" t="s">
        <v>3810</v>
      </c>
      <c r="P1579" s="36" t="s">
        <v>40</v>
      </c>
      <c r="Q1579" s="2" t="s">
        <v>41</v>
      </c>
      <c r="R1579" s="5">
        <v>10</v>
      </c>
      <c r="S1579" s="9">
        <v>10</v>
      </c>
      <c r="T1579" s="9">
        <f t="shared" si="94"/>
        <v>89.285714285714278</v>
      </c>
      <c r="U1579" s="9">
        <f t="shared" si="93"/>
        <v>100</v>
      </c>
      <c r="V1579" s="2" t="s">
        <v>42</v>
      </c>
      <c r="W1579" s="2">
        <v>2014</v>
      </c>
      <c r="X1579" s="2"/>
    </row>
    <row r="1580" spans="1:24" ht="51" customHeight="1" outlineLevel="1" x14ac:dyDescent="0.25">
      <c r="A1580" s="2" t="s">
        <v>4282</v>
      </c>
      <c r="B1580" s="3" t="s">
        <v>27</v>
      </c>
      <c r="C1580" s="20" t="s">
        <v>6233</v>
      </c>
      <c r="D1580" s="28" t="s">
        <v>6234</v>
      </c>
      <c r="E1580" s="28" t="s">
        <v>6235</v>
      </c>
      <c r="F1580" s="28" t="s">
        <v>6235</v>
      </c>
      <c r="G1580" s="2" t="s">
        <v>29</v>
      </c>
      <c r="H1580" s="4">
        <v>0</v>
      </c>
      <c r="I1580" s="2">
        <v>710000000</v>
      </c>
      <c r="J1580" s="2" t="s">
        <v>11537</v>
      </c>
      <c r="K1580" s="30" t="s">
        <v>6161</v>
      </c>
      <c r="L1580" s="81" t="s">
        <v>1143</v>
      </c>
      <c r="M1580" s="2" t="s">
        <v>32</v>
      </c>
      <c r="N1580" s="2" t="s">
        <v>453</v>
      </c>
      <c r="O1580" s="15" t="s">
        <v>3810</v>
      </c>
      <c r="P1580" s="36" t="s">
        <v>34</v>
      </c>
      <c r="Q1580" s="2" t="s">
        <v>35</v>
      </c>
      <c r="R1580" s="5">
        <v>2</v>
      </c>
      <c r="S1580" s="9">
        <v>420</v>
      </c>
      <c r="T1580" s="9">
        <f t="shared" si="94"/>
        <v>749.99999999999989</v>
      </c>
      <c r="U1580" s="9">
        <f t="shared" si="93"/>
        <v>840</v>
      </c>
      <c r="V1580" s="2" t="s">
        <v>42</v>
      </c>
      <c r="W1580" s="2">
        <v>2014</v>
      </c>
      <c r="X1580" s="2"/>
    </row>
    <row r="1581" spans="1:24" ht="51" customHeight="1" outlineLevel="1" x14ac:dyDescent="0.25">
      <c r="A1581" s="2" t="s">
        <v>4283</v>
      </c>
      <c r="B1581" s="3" t="s">
        <v>27</v>
      </c>
      <c r="C1581" s="20" t="s">
        <v>6236</v>
      </c>
      <c r="D1581" s="28" t="s">
        <v>6237</v>
      </c>
      <c r="E1581" s="28" t="s">
        <v>6238</v>
      </c>
      <c r="F1581" s="28" t="s">
        <v>6238</v>
      </c>
      <c r="G1581" s="2" t="s">
        <v>29</v>
      </c>
      <c r="H1581" s="4">
        <v>0</v>
      </c>
      <c r="I1581" s="2">
        <v>710000000</v>
      </c>
      <c r="J1581" s="2" t="s">
        <v>11537</v>
      </c>
      <c r="K1581" s="30" t="s">
        <v>6161</v>
      </c>
      <c r="L1581" s="81" t="s">
        <v>1143</v>
      </c>
      <c r="M1581" s="2" t="s">
        <v>32</v>
      </c>
      <c r="N1581" s="2" t="s">
        <v>453</v>
      </c>
      <c r="O1581" s="15" t="s">
        <v>3810</v>
      </c>
      <c r="P1581" s="36" t="s">
        <v>40</v>
      </c>
      <c r="Q1581" s="5" t="s">
        <v>41</v>
      </c>
      <c r="R1581" s="5">
        <v>1</v>
      </c>
      <c r="S1581" s="9">
        <v>490</v>
      </c>
      <c r="T1581" s="9">
        <f t="shared" si="94"/>
        <v>437.49999999999994</v>
      </c>
      <c r="U1581" s="9">
        <f t="shared" si="93"/>
        <v>490</v>
      </c>
      <c r="V1581" s="2" t="s">
        <v>42</v>
      </c>
      <c r="W1581" s="2">
        <v>2014</v>
      </c>
      <c r="X1581" s="2"/>
    </row>
    <row r="1582" spans="1:24" ht="51" customHeight="1" outlineLevel="1" x14ac:dyDescent="0.25">
      <c r="A1582" s="2" t="s">
        <v>4284</v>
      </c>
      <c r="B1582" s="3" t="s">
        <v>27</v>
      </c>
      <c r="C1582" s="20" t="s">
        <v>6239</v>
      </c>
      <c r="D1582" s="28" t="s">
        <v>6240</v>
      </c>
      <c r="E1582" s="28" t="s">
        <v>6241</v>
      </c>
      <c r="F1582" s="28" t="s">
        <v>6241</v>
      </c>
      <c r="G1582" s="2" t="s">
        <v>29</v>
      </c>
      <c r="H1582" s="4">
        <v>0</v>
      </c>
      <c r="I1582" s="2">
        <v>710000000</v>
      </c>
      <c r="J1582" s="2" t="s">
        <v>11537</v>
      </c>
      <c r="K1582" s="30" t="s">
        <v>6161</v>
      </c>
      <c r="L1582" s="81" t="s">
        <v>1143</v>
      </c>
      <c r="M1582" s="2" t="s">
        <v>32</v>
      </c>
      <c r="N1582" s="2" t="s">
        <v>453</v>
      </c>
      <c r="O1582" s="15" t="s">
        <v>3810</v>
      </c>
      <c r="P1582" s="36" t="s">
        <v>34</v>
      </c>
      <c r="Q1582" s="2" t="s">
        <v>35</v>
      </c>
      <c r="R1582" s="5">
        <v>10</v>
      </c>
      <c r="S1582" s="9">
        <v>20</v>
      </c>
      <c r="T1582" s="9">
        <f t="shared" si="94"/>
        <v>178.57142857142856</v>
      </c>
      <c r="U1582" s="9">
        <f t="shared" si="93"/>
        <v>200</v>
      </c>
      <c r="V1582" s="2" t="s">
        <v>42</v>
      </c>
      <c r="W1582" s="2">
        <v>2014</v>
      </c>
      <c r="X1582" s="2"/>
    </row>
    <row r="1583" spans="1:24" ht="51" customHeight="1" outlineLevel="1" x14ac:dyDescent="0.25">
      <c r="A1583" s="2" t="s">
        <v>4285</v>
      </c>
      <c r="B1583" s="3" t="s">
        <v>27</v>
      </c>
      <c r="C1583" s="20" t="s">
        <v>6242</v>
      </c>
      <c r="D1583" s="28" t="s">
        <v>6243</v>
      </c>
      <c r="E1583" s="28" t="s">
        <v>6244</v>
      </c>
      <c r="F1583" s="28" t="s">
        <v>6244</v>
      </c>
      <c r="G1583" s="2" t="s">
        <v>29</v>
      </c>
      <c r="H1583" s="4">
        <v>0</v>
      </c>
      <c r="I1583" s="2">
        <v>710000000</v>
      </c>
      <c r="J1583" s="2" t="s">
        <v>11537</v>
      </c>
      <c r="K1583" s="30" t="s">
        <v>6161</v>
      </c>
      <c r="L1583" s="81" t="s">
        <v>1143</v>
      </c>
      <c r="M1583" s="2" t="s">
        <v>32</v>
      </c>
      <c r="N1583" s="2" t="s">
        <v>453</v>
      </c>
      <c r="O1583" s="15" t="s">
        <v>3810</v>
      </c>
      <c r="P1583" s="36" t="s">
        <v>40</v>
      </c>
      <c r="Q1583" s="2" t="s">
        <v>41</v>
      </c>
      <c r="R1583" s="5">
        <v>5</v>
      </c>
      <c r="S1583" s="9">
        <v>35</v>
      </c>
      <c r="T1583" s="9">
        <f t="shared" si="94"/>
        <v>156.24999999999997</v>
      </c>
      <c r="U1583" s="9">
        <f t="shared" si="93"/>
        <v>175</v>
      </c>
      <c r="V1583" s="2" t="s">
        <v>42</v>
      </c>
      <c r="W1583" s="2">
        <v>2014</v>
      </c>
      <c r="X1583" s="2"/>
    </row>
    <row r="1584" spans="1:24" ht="51" customHeight="1" outlineLevel="1" x14ac:dyDescent="0.25">
      <c r="A1584" s="2" t="s">
        <v>4286</v>
      </c>
      <c r="B1584" s="3" t="s">
        <v>27</v>
      </c>
      <c r="C1584" s="20" t="s">
        <v>6245</v>
      </c>
      <c r="D1584" s="28" t="s">
        <v>13187</v>
      </c>
      <c r="E1584" s="28" t="s">
        <v>6246</v>
      </c>
      <c r="F1584" s="28" t="s">
        <v>6246</v>
      </c>
      <c r="G1584" s="2" t="s">
        <v>29</v>
      </c>
      <c r="H1584" s="4">
        <v>0</v>
      </c>
      <c r="I1584" s="2">
        <v>710000000</v>
      </c>
      <c r="J1584" s="2" t="s">
        <v>11537</v>
      </c>
      <c r="K1584" s="30" t="s">
        <v>6161</v>
      </c>
      <c r="L1584" s="81" t="s">
        <v>1143</v>
      </c>
      <c r="M1584" s="2" t="s">
        <v>32</v>
      </c>
      <c r="N1584" s="2" t="s">
        <v>453</v>
      </c>
      <c r="O1584" s="15" t="s">
        <v>3810</v>
      </c>
      <c r="P1584" s="36" t="s">
        <v>34</v>
      </c>
      <c r="Q1584" s="2" t="s">
        <v>35</v>
      </c>
      <c r="R1584" s="5">
        <v>1</v>
      </c>
      <c r="S1584" s="9">
        <v>450</v>
      </c>
      <c r="T1584" s="9">
        <f t="shared" si="94"/>
        <v>401.78571428571422</v>
      </c>
      <c r="U1584" s="9">
        <f t="shared" si="93"/>
        <v>450</v>
      </c>
      <c r="V1584" s="2" t="s">
        <v>42</v>
      </c>
      <c r="W1584" s="2">
        <v>2014</v>
      </c>
      <c r="X1584" s="2"/>
    </row>
    <row r="1585" spans="1:24" ht="51" customHeight="1" outlineLevel="1" x14ac:dyDescent="0.25">
      <c r="A1585" s="2" t="s">
        <v>4287</v>
      </c>
      <c r="B1585" s="3" t="s">
        <v>27</v>
      </c>
      <c r="C1585" s="20" t="s">
        <v>6247</v>
      </c>
      <c r="D1585" s="28" t="s">
        <v>13186</v>
      </c>
      <c r="E1585" s="28" t="s">
        <v>6248</v>
      </c>
      <c r="F1585" s="28" t="s">
        <v>6248</v>
      </c>
      <c r="G1585" s="2" t="s">
        <v>29</v>
      </c>
      <c r="H1585" s="4">
        <v>0</v>
      </c>
      <c r="I1585" s="2">
        <v>710000000</v>
      </c>
      <c r="J1585" s="2" t="s">
        <v>11537</v>
      </c>
      <c r="K1585" s="30" t="s">
        <v>6161</v>
      </c>
      <c r="L1585" s="81" t="s">
        <v>1143</v>
      </c>
      <c r="M1585" s="2" t="s">
        <v>32</v>
      </c>
      <c r="N1585" s="2" t="s">
        <v>453</v>
      </c>
      <c r="O1585" s="15" t="s">
        <v>3810</v>
      </c>
      <c r="P1585" s="36" t="s">
        <v>34</v>
      </c>
      <c r="Q1585" s="2" t="s">
        <v>35</v>
      </c>
      <c r="R1585" s="5">
        <v>1</v>
      </c>
      <c r="S1585" s="9">
        <v>485</v>
      </c>
      <c r="T1585" s="9">
        <f t="shared" si="94"/>
        <v>433.03571428571422</v>
      </c>
      <c r="U1585" s="9">
        <f t="shared" si="93"/>
        <v>485</v>
      </c>
      <c r="V1585" s="2" t="s">
        <v>42</v>
      </c>
      <c r="W1585" s="2">
        <v>2014</v>
      </c>
      <c r="X1585" s="2"/>
    </row>
    <row r="1586" spans="1:24" ht="51" customHeight="1" outlineLevel="1" x14ac:dyDescent="0.25">
      <c r="A1586" s="2" t="s">
        <v>4288</v>
      </c>
      <c r="B1586" s="3" t="s">
        <v>27</v>
      </c>
      <c r="C1586" s="20" t="s">
        <v>6249</v>
      </c>
      <c r="D1586" s="28" t="s">
        <v>6250</v>
      </c>
      <c r="E1586" s="28" t="s">
        <v>6251</v>
      </c>
      <c r="F1586" s="28" t="s">
        <v>6251</v>
      </c>
      <c r="G1586" s="2" t="s">
        <v>29</v>
      </c>
      <c r="H1586" s="4">
        <v>0</v>
      </c>
      <c r="I1586" s="2">
        <v>710000000</v>
      </c>
      <c r="J1586" s="2" t="s">
        <v>11537</v>
      </c>
      <c r="K1586" s="30" t="s">
        <v>6161</v>
      </c>
      <c r="L1586" s="81" t="s">
        <v>1143</v>
      </c>
      <c r="M1586" s="2" t="s">
        <v>32</v>
      </c>
      <c r="N1586" s="2" t="s">
        <v>453</v>
      </c>
      <c r="O1586" s="15" t="s">
        <v>3810</v>
      </c>
      <c r="P1586" s="36" t="s">
        <v>6218</v>
      </c>
      <c r="Q1586" s="128" t="s">
        <v>8553</v>
      </c>
      <c r="R1586" s="5">
        <v>3</v>
      </c>
      <c r="S1586" s="9">
        <v>50</v>
      </c>
      <c r="T1586" s="9">
        <f t="shared" si="94"/>
        <v>133.92857142857142</v>
      </c>
      <c r="U1586" s="9">
        <f t="shared" si="93"/>
        <v>150</v>
      </c>
      <c r="V1586" s="2" t="s">
        <v>42</v>
      </c>
      <c r="W1586" s="2">
        <v>2014</v>
      </c>
      <c r="X1586" s="2"/>
    </row>
    <row r="1587" spans="1:24" ht="51" customHeight="1" outlineLevel="1" x14ac:dyDescent="0.25">
      <c r="A1587" s="2" t="s">
        <v>4289</v>
      </c>
      <c r="B1587" s="3" t="s">
        <v>27</v>
      </c>
      <c r="C1587" s="20" t="s">
        <v>6252</v>
      </c>
      <c r="D1587" s="28" t="s">
        <v>6253</v>
      </c>
      <c r="E1587" s="28" t="s">
        <v>6254</v>
      </c>
      <c r="F1587" s="28" t="s">
        <v>6254</v>
      </c>
      <c r="G1587" s="2" t="s">
        <v>29</v>
      </c>
      <c r="H1587" s="4">
        <v>0</v>
      </c>
      <c r="I1587" s="2">
        <v>710000000</v>
      </c>
      <c r="J1587" s="2" t="s">
        <v>11537</v>
      </c>
      <c r="K1587" s="30" t="s">
        <v>6161</v>
      </c>
      <c r="L1587" s="81" t="s">
        <v>1143</v>
      </c>
      <c r="M1587" s="2" t="s">
        <v>32</v>
      </c>
      <c r="N1587" s="2" t="s">
        <v>453</v>
      </c>
      <c r="O1587" s="15" t="s">
        <v>3810</v>
      </c>
      <c r="P1587" s="36" t="s">
        <v>40</v>
      </c>
      <c r="Q1587" s="2" t="s">
        <v>41</v>
      </c>
      <c r="R1587" s="5">
        <v>2</v>
      </c>
      <c r="S1587" s="9">
        <v>85</v>
      </c>
      <c r="T1587" s="9">
        <f t="shared" si="94"/>
        <v>151.78571428571428</v>
      </c>
      <c r="U1587" s="9">
        <f t="shared" si="93"/>
        <v>170</v>
      </c>
      <c r="V1587" s="2" t="s">
        <v>42</v>
      </c>
      <c r="W1587" s="2">
        <v>2014</v>
      </c>
      <c r="X1587" s="2"/>
    </row>
    <row r="1588" spans="1:24" ht="51" customHeight="1" outlineLevel="1" x14ac:dyDescent="0.25">
      <c r="A1588" s="2" t="s">
        <v>4290</v>
      </c>
      <c r="B1588" s="3" t="s">
        <v>27</v>
      </c>
      <c r="C1588" s="28" t="s">
        <v>6255</v>
      </c>
      <c r="D1588" s="28" t="s">
        <v>13185</v>
      </c>
      <c r="E1588" s="28" t="s">
        <v>6256</v>
      </c>
      <c r="F1588" s="28" t="s">
        <v>6256</v>
      </c>
      <c r="G1588" s="2" t="s">
        <v>29</v>
      </c>
      <c r="H1588" s="4">
        <v>0</v>
      </c>
      <c r="I1588" s="2">
        <v>710000000</v>
      </c>
      <c r="J1588" s="2" t="s">
        <v>11537</v>
      </c>
      <c r="K1588" s="30" t="s">
        <v>6161</v>
      </c>
      <c r="L1588" s="81" t="s">
        <v>1143</v>
      </c>
      <c r="M1588" s="2" t="s">
        <v>32</v>
      </c>
      <c r="N1588" s="2" t="s">
        <v>453</v>
      </c>
      <c r="O1588" s="15" t="s">
        <v>3810</v>
      </c>
      <c r="P1588" s="36" t="s">
        <v>34</v>
      </c>
      <c r="Q1588" s="2" t="s">
        <v>35</v>
      </c>
      <c r="R1588" s="5">
        <v>10</v>
      </c>
      <c r="S1588" s="9">
        <v>25</v>
      </c>
      <c r="T1588" s="9">
        <f t="shared" si="94"/>
        <v>223.21428571428569</v>
      </c>
      <c r="U1588" s="9">
        <f t="shared" si="93"/>
        <v>250</v>
      </c>
      <c r="V1588" s="2" t="s">
        <v>42</v>
      </c>
      <c r="W1588" s="2">
        <v>2014</v>
      </c>
      <c r="X1588" s="2"/>
    </row>
    <row r="1589" spans="1:24" ht="51" customHeight="1" outlineLevel="1" x14ac:dyDescent="0.25">
      <c r="A1589" s="2" t="s">
        <v>4291</v>
      </c>
      <c r="B1589" s="3" t="s">
        <v>27</v>
      </c>
      <c r="C1589" s="28" t="s">
        <v>6257</v>
      </c>
      <c r="D1589" s="10" t="s">
        <v>9832</v>
      </c>
      <c r="E1589" s="10" t="s">
        <v>6258</v>
      </c>
      <c r="F1589" s="28" t="s">
        <v>6258</v>
      </c>
      <c r="G1589" s="2" t="s">
        <v>29</v>
      </c>
      <c r="H1589" s="4">
        <v>0</v>
      </c>
      <c r="I1589" s="2">
        <v>710000000</v>
      </c>
      <c r="J1589" s="2" t="s">
        <v>11537</v>
      </c>
      <c r="K1589" s="30" t="s">
        <v>6161</v>
      </c>
      <c r="L1589" s="81" t="s">
        <v>1143</v>
      </c>
      <c r="M1589" s="2" t="s">
        <v>32</v>
      </c>
      <c r="N1589" s="2" t="s">
        <v>453</v>
      </c>
      <c r="O1589" s="15" t="s">
        <v>3810</v>
      </c>
      <c r="P1589" s="36" t="s">
        <v>34</v>
      </c>
      <c r="Q1589" s="2" t="s">
        <v>35</v>
      </c>
      <c r="R1589" s="5">
        <v>20</v>
      </c>
      <c r="S1589" s="9">
        <v>20</v>
      </c>
      <c r="T1589" s="9">
        <f t="shared" si="94"/>
        <v>357.14285714285711</v>
      </c>
      <c r="U1589" s="9">
        <f t="shared" si="93"/>
        <v>400</v>
      </c>
      <c r="V1589" s="2" t="s">
        <v>42</v>
      </c>
      <c r="W1589" s="2">
        <v>2014</v>
      </c>
      <c r="X1589" s="2"/>
    </row>
    <row r="1590" spans="1:24" ht="51" customHeight="1" outlineLevel="1" x14ac:dyDescent="0.25">
      <c r="A1590" s="2" t="s">
        <v>4292</v>
      </c>
      <c r="B1590" s="3" t="s">
        <v>27</v>
      </c>
      <c r="C1590" s="28" t="s">
        <v>6259</v>
      </c>
      <c r="D1590" s="28" t="s">
        <v>13184</v>
      </c>
      <c r="E1590" s="28" t="s">
        <v>6260</v>
      </c>
      <c r="F1590" s="28" t="s">
        <v>6260</v>
      </c>
      <c r="G1590" s="2" t="s">
        <v>29</v>
      </c>
      <c r="H1590" s="4">
        <v>0</v>
      </c>
      <c r="I1590" s="2">
        <v>710000000</v>
      </c>
      <c r="J1590" s="2" t="s">
        <v>11537</v>
      </c>
      <c r="K1590" s="30" t="s">
        <v>6161</v>
      </c>
      <c r="L1590" s="81" t="s">
        <v>1143</v>
      </c>
      <c r="M1590" s="2" t="s">
        <v>32</v>
      </c>
      <c r="N1590" s="2" t="s">
        <v>453</v>
      </c>
      <c r="O1590" s="15" t="s">
        <v>3810</v>
      </c>
      <c r="P1590" s="36" t="s">
        <v>40</v>
      </c>
      <c r="Q1590" s="2" t="s">
        <v>41</v>
      </c>
      <c r="R1590" s="118">
        <v>10</v>
      </c>
      <c r="S1590" s="9">
        <v>9</v>
      </c>
      <c r="T1590" s="9">
        <f t="shared" si="94"/>
        <v>80.357142857142847</v>
      </c>
      <c r="U1590" s="9">
        <f t="shared" si="93"/>
        <v>90</v>
      </c>
      <c r="V1590" s="2" t="s">
        <v>42</v>
      </c>
      <c r="W1590" s="2">
        <v>2014</v>
      </c>
      <c r="X1590" s="2"/>
    </row>
    <row r="1591" spans="1:24" ht="51" customHeight="1" outlineLevel="1" x14ac:dyDescent="0.25">
      <c r="A1591" s="2" t="s">
        <v>4293</v>
      </c>
      <c r="B1591" s="3" t="s">
        <v>27</v>
      </c>
      <c r="C1591" s="28" t="s">
        <v>6261</v>
      </c>
      <c r="D1591" s="28" t="s">
        <v>6262</v>
      </c>
      <c r="E1591" s="28" t="s">
        <v>6263</v>
      </c>
      <c r="F1591" s="28" t="s">
        <v>6263</v>
      </c>
      <c r="G1591" s="2" t="s">
        <v>29</v>
      </c>
      <c r="H1591" s="4">
        <v>0</v>
      </c>
      <c r="I1591" s="2">
        <v>710000000</v>
      </c>
      <c r="J1591" s="2" t="s">
        <v>11537</v>
      </c>
      <c r="K1591" s="30" t="s">
        <v>6161</v>
      </c>
      <c r="L1591" s="81" t="s">
        <v>1143</v>
      </c>
      <c r="M1591" s="2" t="s">
        <v>32</v>
      </c>
      <c r="N1591" s="2" t="s">
        <v>453</v>
      </c>
      <c r="O1591" s="15" t="s">
        <v>3810</v>
      </c>
      <c r="P1591" s="36" t="s">
        <v>40</v>
      </c>
      <c r="Q1591" s="5" t="s">
        <v>41</v>
      </c>
      <c r="R1591" s="118">
        <v>2</v>
      </c>
      <c r="S1591" s="9">
        <v>252.5</v>
      </c>
      <c r="T1591" s="9">
        <v>505</v>
      </c>
      <c r="U1591" s="9">
        <v>565.6</v>
      </c>
      <c r="V1591" s="2" t="s">
        <v>42</v>
      </c>
      <c r="W1591" s="2">
        <v>2014</v>
      </c>
      <c r="X1591" s="2"/>
    </row>
    <row r="1592" spans="1:24" ht="30" customHeight="1" outlineLevel="1" x14ac:dyDescent="0.25">
      <c r="A1592" s="2" t="s">
        <v>4294</v>
      </c>
      <c r="B1592" s="3" t="s">
        <v>27</v>
      </c>
      <c r="C1592" s="10" t="s">
        <v>911</v>
      </c>
      <c r="D1592" s="10" t="s">
        <v>912</v>
      </c>
      <c r="E1592" s="10" t="s">
        <v>913</v>
      </c>
      <c r="F1592" s="10" t="s">
        <v>913</v>
      </c>
      <c r="G1592" s="2" t="s">
        <v>29</v>
      </c>
      <c r="H1592" s="4">
        <v>0</v>
      </c>
      <c r="I1592" s="2">
        <v>710000000</v>
      </c>
      <c r="J1592" s="2" t="s">
        <v>11537</v>
      </c>
      <c r="K1592" s="30" t="s">
        <v>6161</v>
      </c>
      <c r="L1592" s="81" t="s">
        <v>1143</v>
      </c>
      <c r="M1592" s="2" t="s">
        <v>32</v>
      </c>
      <c r="N1592" s="2" t="s">
        <v>453</v>
      </c>
      <c r="O1592" s="15" t="s">
        <v>3810</v>
      </c>
      <c r="P1592" s="36" t="s">
        <v>40</v>
      </c>
      <c r="Q1592" s="2" t="s">
        <v>41</v>
      </c>
      <c r="R1592" s="37">
        <v>280</v>
      </c>
      <c r="S1592" s="9">
        <v>71.430000000000007</v>
      </c>
      <c r="T1592" s="9">
        <v>20000</v>
      </c>
      <c r="U1592" s="9">
        <v>22400</v>
      </c>
      <c r="V1592" s="2" t="s">
        <v>42</v>
      </c>
      <c r="W1592" s="2">
        <v>2014</v>
      </c>
      <c r="X1592" s="2"/>
    </row>
    <row r="1593" spans="1:24" ht="90" customHeight="1" outlineLevel="1" x14ac:dyDescent="0.25">
      <c r="A1593" s="2" t="s">
        <v>4295</v>
      </c>
      <c r="B1593" s="3" t="s">
        <v>27</v>
      </c>
      <c r="C1593" s="10" t="s">
        <v>3881</v>
      </c>
      <c r="D1593" s="10" t="s">
        <v>1795</v>
      </c>
      <c r="E1593" s="10" t="s">
        <v>6521</v>
      </c>
      <c r="F1593" s="10" t="s">
        <v>6521</v>
      </c>
      <c r="G1593" s="2" t="s">
        <v>29</v>
      </c>
      <c r="H1593" s="4">
        <v>0</v>
      </c>
      <c r="I1593" s="2">
        <v>710000000</v>
      </c>
      <c r="J1593" s="2" t="s">
        <v>11537</v>
      </c>
      <c r="K1593" s="30" t="s">
        <v>6014</v>
      </c>
      <c r="L1593" s="81" t="s">
        <v>1143</v>
      </c>
      <c r="M1593" s="2" t="s">
        <v>32</v>
      </c>
      <c r="N1593" s="2" t="s">
        <v>453</v>
      </c>
      <c r="O1593" s="15" t="s">
        <v>3810</v>
      </c>
      <c r="P1593" s="36" t="s">
        <v>40</v>
      </c>
      <c r="Q1593" s="2" t="s">
        <v>41</v>
      </c>
      <c r="R1593" s="37">
        <v>1</v>
      </c>
      <c r="S1593" s="9">
        <v>9375</v>
      </c>
      <c r="T1593" s="9">
        <v>9375</v>
      </c>
      <c r="U1593" s="9">
        <v>10500</v>
      </c>
      <c r="V1593" s="2" t="s">
        <v>42</v>
      </c>
      <c r="W1593" s="2">
        <v>2014</v>
      </c>
      <c r="X1593" s="2"/>
    </row>
    <row r="1594" spans="1:24" ht="25.5" customHeight="1" outlineLevel="1" x14ac:dyDescent="0.25">
      <c r="A1594" s="2" t="s">
        <v>4296</v>
      </c>
      <c r="B1594" s="3" t="s">
        <v>27</v>
      </c>
      <c r="C1594" s="28" t="s">
        <v>3884</v>
      </c>
      <c r="D1594" s="28" t="s">
        <v>6267</v>
      </c>
      <c r="E1594" s="2" t="s">
        <v>12701</v>
      </c>
      <c r="F1594" s="2"/>
      <c r="G1594" s="2" t="s">
        <v>350</v>
      </c>
      <c r="H1594" s="4">
        <v>0</v>
      </c>
      <c r="I1594" s="2">
        <v>710000000</v>
      </c>
      <c r="J1594" s="2" t="s">
        <v>11537</v>
      </c>
      <c r="K1594" s="30" t="s">
        <v>6014</v>
      </c>
      <c r="L1594" s="81" t="s">
        <v>1143</v>
      </c>
      <c r="M1594" s="6" t="s">
        <v>32</v>
      </c>
      <c r="N1594" s="2" t="s">
        <v>453</v>
      </c>
      <c r="O1594" s="15" t="s">
        <v>3810</v>
      </c>
      <c r="P1594" s="36" t="s">
        <v>40</v>
      </c>
      <c r="Q1594" s="2" t="s">
        <v>41</v>
      </c>
      <c r="R1594" s="37">
        <v>1</v>
      </c>
      <c r="S1594" s="9">
        <v>225000</v>
      </c>
      <c r="T1594" s="9">
        <v>225000</v>
      </c>
      <c r="U1594" s="9">
        <v>252000</v>
      </c>
      <c r="V1594" s="2" t="s">
        <v>42</v>
      </c>
      <c r="W1594" s="2">
        <v>2014</v>
      </c>
      <c r="X1594" s="2"/>
    </row>
    <row r="1595" spans="1:24" ht="25.5" customHeight="1" outlineLevel="1" x14ac:dyDescent="0.25">
      <c r="A1595" s="2" t="s">
        <v>4297</v>
      </c>
      <c r="B1595" s="3" t="s">
        <v>27</v>
      </c>
      <c r="C1595" s="28" t="s">
        <v>12423</v>
      </c>
      <c r="D1595" s="28" t="s">
        <v>3885</v>
      </c>
      <c r="E1595" s="2" t="s">
        <v>12424</v>
      </c>
      <c r="F1595" s="2"/>
      <c r="G1595" s="2" t="s">
        <v>29</v>
      </c>
      <c r="H1595" s="4">
        <v>0</v>
      </c>
      <c r="I1595" s="2">
        <v>710000000</v>
      </c>
      <c r="J1595" s="2" t="s">
        <v>11537</v>
      </c>
      <c r="K1595" s="30" t="s">
        <v>6014</v>
      </c>
      <c r="L1595" s="81" t="s">
        <v>1143</v>
      </c>
      <c r="M1595" s="6" t="s">
        <v>32</v>
      </c>
      <c r="N1595" s="2" t="s">
        <v>453</v>
      </c>
      <c r="O1595" s="15" t="s">
        <v>3810</v>
      </c>
      <c r="P1595" s="36" t="s">
        <v>40</v>
      </c>
      <c r="Q1595" s="2" t="s">
        <v>41</v>
      </c>
      <c r="R1595" s="37">
        <v>1</v>
      </c>
      <c r="S1595" s="9">
        <v>45000</v>
      </c>
      <c r="T1595" s="9">
        <v>45000</v>
      </c>
      <c r="U1595" s="9">
        <v>50400</v>
      </c>
      <c r="V1595" s="2" t="s">
        <v>42</v>
      </c>
      <c r="W1595" s="2">
        <v>2014</v>
      </c>
      <c r="X1595" s="2"/>
    </row>
    <row r="1596" spans="1:24" ht="25.5" customHeight="1" outlineLevel="1" x14ac:dyDescent="0.25">
      <c r="A1596" s="2" t="s">
        <v>4298</v>
      </c>
      <c r="B1596" s="3" t="s">
        <v>27</v>
      </c>
      <c r="C1596" s="28" t="s">
        <v>3886</v>
      </c>
      <c r="D1596" s="10" t="s">
        <v>4853</v>
      </c>
      <c r="E1596" s="10" t="s">
        <v>9103</v>
      </c>
      <c r="F1596" s="2"/>
      <c r="G1596" s="2" t="s">
        <v>29</v>
      </c>
      <c r="H1596" s="4">
        <v>0</v>
      </c>
      <c r="I1596" s="2">
        <v>710000000</v>
      </c>
      <c r="J1596" s="2" t="s">
        <v>11537</v>
      </c>
      <c r="K1596" s="30" t="s">
        <v>6014</v>
      </c>
      <c r="L1596" s="81" t="s">
        <v>1143</v>
      </c>
      <c r="M1596" s="6" t="s">
        <v>32</v>
      </c>
      <c r="N1596" s="2" t="s">
        <v>453</v>
      </c>
      <c r="O1596" s="15" t="s">
        <v>3810</v>
      </c>
      <c r="P1596" s="36" t="s">
        <v>40</v>
      </c>
      <c r="Q1596" s="2" t="s">
        <v>41</v>
      </c>
      <c r="R1596" s="37">
        <v>1</v>
      </c>
      <c r="S1596" s="9">
        <v>14000</v>
      </c>
      <c r="T1596" s="9">
        <v>14000</v>
      </c>
      <c r="U1596" s="9">
        <v>15680</v>
      </c>
      <c r="V1596" s="2" t="s">
        <v>42</v>
      </c>
      <c r="W1596" s="2">
        <v>2014</v>
      </c>
      <c r="X1596" s="2"/>
    </row>
    <row r="1597" spans="1:24" ht="25.5" customHeight="1" outlineLevel="1" x14ac:dyDescent="0.25">
      <c r="A1597" s="2" t="s">
        <v>4299</v>
      </c>
      <c r="B1597" s="3" t="s">
        <v>27</v>
      </c>
      <c r="C1597" s="28" t="s">
        <v>3888</v>
      </c>
      <c r="D1597" s="28" t="s">
        <v>3889</v>
      </c>
      <c r="E1597" s="2" t="s">
        <v>12702</v>
      </c>
      <c r="F1597" s="2"/>
      <c r="G1597" s="2" t="s">
        <v>29</v>
      </c>
      <c r="H1597" s="4">
        <v>0</v>
      </c>
      <c r="I1597" s="2">
        <v>710000000</v>
      </c>
      <c r="J1597" s="2" t="s">
        <v>11537</v>
      </c>
      <c r="K1597" s="30" t="s">
        <v>6014</v>
      </c>
      <c r="L1597" s="81" t="s">
        <v>1143</v>
      </c>
      <c r="M1597" s="6" t="s">
        <v>32</v>
      </c>
      <c r="N1597" s="2" t="s">
        <v>453</v>
      </c>
      <c r="O1597" s="15" t="s">
        <v>3810</v>
      </c>
      <c r="P1597" s="36" t="s">
        <v>40</v>
      </c>
      <c r="Q1597" s="2" t="s">
        <v>41</v>
      </c>
      <c r="R1597" s="37">
        <v>1</v>
      </c>
      <c r="S1597" s="9">
        <v>35000</v>
      </c>
      <c r="T1597" s="9">
        <v>35000</v>
      </c>
      <c r="U1597" s="9">
        <v>39200</v>
      </c>
      <c r="V1597" s="2" t="s">
        <v>42</v>
      </c>
      <c r="W1597" s="2">
        <v>2014</v>
      </c>
      <c r="X1597" s="2"/>
    </row>
    <row r="1598" spans="1:24" ht="25.5" customHeight="1" outlineLevel="1" x14ac:dyDescent="0.25">
      <c r="A1598" s="2" t="s">
        <v>4300</v>
      </c>
      <c r="B1598" s="3" t="s">
        <v>27</v>
      </c>
      <c r="C1598" s="28" t="s">
        <v>3891</v>
      </c>
      <c r="D1598" s="28" t="s">
        <v>1741</v>
      </c>
      <c r="E1598" s="2" t="s">
        <v>4945</v>
      </c>
      <c r="F1598" s="2"/>
      <c r="G1598" s="2" t="s">
        <v>29</v>
      </c>
      <c r="H1598" s="4">
        <v>0</v>
      </c>
      <c r="I1598" s="2">
        <v>710000000</v>
      </c>
      <c r="J1598" s="2" t="s">
        <v>11537</v>
      </c>
      <c r="K1598" s="30" t="s">
        <v>6014</v>
      </c>
      <c r="L1598" s="81" t="s">
        <v>1143</v>
      </c>
      <c r="M1598" s="6" t="s">
        <v>32</v>
      </c>
      <c r="N1598" s="2" t="s">
        <v>453</v>
      </c>
      <c r="O1598" s="15" t="s">
        <v>3810</v>
      </c>
      <c r="P1598" s="36" t="s">
        <v>40</v>
      </c>
      <c r="Q1598" s="2" t="s">
        <v>41</v>
      </c>
      <c r="R1598" s="37">
        <v>3</v>
      </c>
      <c r="S1598" s="9">
        <v>25000</v>
      </c>
      <c r="T1598" s="9">
        <v>75000</v>
      </c>
      <c r="U1598" s="9">
        <v>84000</v>
      </c>
      <c r="V1598" s="2" t="s">
        <v>42</v>
      </c>
      <c r="W1598" s="2">
        <v>2014</v>
      </c>
      <c r="X1598" s="2"/>
    </row>
    <row r="1599" spans="1:24" ht="25.5" customHeight="1" outlineLevel="1" x14ac:dyDescent="0.25">
      <c r="A1599" s="2" t="s">
        <v>4301</v>
      </c>
      <c r="B1599" s="3" t="s">
        <v>27</v>
      </c>
      <c r="C1599" s="28" t="s">
        <v>6420</v>
      </c>
      <c r="D1599" s="28" t="s">
        <v>4876</v>
      </c>
      <c r="E1599" s="28" t="s">
        <v>6421</v>
      </c>
      <c r="F1599" s="28" t="s">
        <v>6421</v>
      </c>
      <c r="G1599" s="2" t="s">
        <v>29</v>
      </c>
      <c r="H1599" s="4">
        <v>0</v>
      </c>
      <c r="I1599" s="2">
        <v>710000000</v>
      </c>
      <c r="J1599" s="2" t="s">
        <v>11537</v>
      </c>
      <c r="K1599" s="30" t="s">
        <v>6014</v>
      </c>
      <c r="L1599" s="81" t="s">
        <v>1143</v>
      </c>
      <c r="M1599" s="2" t="s">
        <v>32</v>
      </c>
      <c r="N1599" s="2" t="s">
        <v>453</v>
      </c>
      <c r="O1599" s="15" t="s">
        <v>3810</v>
      </c>
      <c r="P1599" s="36" t="s">
        <v>641</v>
      </c>
      <c r="Q1599" s="128" t="s">
        <v>642</v>
      </c>
      <c r="R1599" s="37">
        <v>200</v>
      </c>
      <c r="S1599" s="9">
        <v>800</v>
      </c>
      <c r="T1599" s="9">
        <v>160000</v>
      </c>
      <c r="U1599" s="9">
        <v>179200</v>
      </c>
      <c r="V1599" s="2" t="s">
        <v>42</v>
      </c>
      <c r="W1599" s="2">
        <v>2014</v>
      </c>
      <c r="X1599" s="2"/>
    </row>
    <row r="1600" spans="1:24" ht="51" customHeight="1" outlineLevel="1" x14ac:dyDescent="0.25">
      <c r="A1600" s="2" t="s">
        <v>4302</v>
      </c>
      <c r="B1600" s="3" t="s">
        <v>27</v>
      </c>
      <c r="C1600" s="28" t="s">
        <v>911</v>
      </c>
      <c r="D1600" s="28" t="s">
        <v>912</v>
      </c>
      <c r="E1600" s="28" t="s">
        <v>913</v>
      </c>
      <c r="F1600" s="28" t="s">
        <v>3880</v>
      </c>
      <c r="G1600" s="2" t="s">
        <v>29</v>
      </c>
      <c r="H1600" s="4">
        <v>0</v>
      </c>
      <c r="I1600" s="2">
        <v>710000000</v>
      </c>
      <c r="J1600" s="2" t="s">
        <v>11537</v>
      </c>
      <c r="K1600" s="30" t="s">
        <v>6014</v>
      </c>
      <c r="L1600" s="81" t="s">
        <v>1143</v>
      </c>
      <c r="M1600" s="2" t="s">
        <v>32</v>
      </c>
      <c r="N1600" s="2" t="s">
        <v>453</v>
      </c>
      <c r="O1600" s="15" t="s">
        <v>3810</v>
      </c>
      <c r="P1600" s="36" t="s">
        <v>40</v>
      </c>
      <c r="Q1600" s="2" t="s">
        <v>41</v>
      </c>
      <c r="R1600" s="37">
        <v>280</v>
      </c>
      <c r="S1600" s="9">
        <v>71.430000000000007</v>
      </c>
      <c r="T1600" s="9">
        <v>20000</v>
      </c>
      <c r="U1600" s="9">
        <v>22400</v>
      </c>
      <c r="V1600" s="2" t="s">
        <v>42</v>
      </c>
      <c r="W1600" s="2">
        <v>2014</v>
      </c>
      <c r="X1600" s="2"/>
    </row>
    <row r="1601" spans="1:24" ht="51" customHeight="1" outlineLevel="1" x14ac:dyDescent="0.25">
      <c r="A1601" s="2" t="s">
        <v>4303</v>
      </c>
      <c r="B1601" s="3" t="s">
        <v>27</v>
      </c>
      <c r="C1601" s="28" t="s">
        <v>3893</v>
      </c>
      <c r="D1601" s="28" t="s">
        <v>8464</v>
      </c>
      <c r="E1601" s="28" t="s">
        <v>13180</v>
      </c>
      <c r="F1601" s="28" t="s">
        <v>3894</v>
      </c>
      <c r="G1601" s="2" t="s">
        <v>29</v>
      </c>
      <c r="H1601" s="4">
        <v>0</v>
      </c>
      <c r="I1601" s="2">
        <v>710000000</v>
      </c>
      <c r="J1601" s="2" t="s">
        <v>11537</v>
      </c>
      <c r="K1601" s="30" t="s">
        <v>6014</v>
      </c>
      <c r="L1601" s="81" t="s">
        <v>1143</v>
      </c>
      <c r="M1601" s="2" t="s">
        <v>32</v>
      </c>
      <c r="N1601" s="2" t="s">
        <v>453</v>
      </c>
      <c r="O1601" s="15" t="s">
        <v>3810</v>
      </c>
      <c r="P1601" s="36" t="s">
        <v>40</v>
      </c>
      <c r="Q1601" s="2" t="s">
        <v>41</v>
      </c>
      <c r="R1601" s="37">
        <v>2</v>
      </c>
      <c r="S1601" s="9">
        <v>4750</v>
      </c>
      <c r="T1601" s="9">
        <v>9500</v>
      </c>
      <c r="U1601" s="9">
        <v>10640</v>
      </c>
      <c r="V1601" s="2" t="s">
        <v>42</v>
      </c>
      <c r="W1601" s="2">
        <v>2014</v>
      </c>
      <c r="X1601" s="2"/>
    </row>
    <row r="1602" spans="1:24" ht="51" customHeight="1" outlineLevel="1" x14ac:dyDescent="0.25">
      <c r="A1602" s="2" t="s">
        <v>6525</v>
      </c>
      <c r="B1602" s="3" t="s">
        <v>27</v>
      </c>
      <c r="C1602" s="28" t="s">
        <v>3881</v>
      </c>
      <c r="D1602" s="28" t="s">
        <v>3882</v>
      </c>
      <c r="E1602" s="28" t="s">
        <v>13183</v>
      </c>
      <c r="F1602" s="28" t="s">
        <v>3883</v>
      </c>
      <c r="G1602" s="2" t="s">
        <v>29</v>
      </c>
      <c r="H1602" s="4">
        <v>0</v>
      </c>
      <c r="I1602" s="2">
        <v>710000000</v>
      </c>
      <c r="J1602" s="2" t="s">
        <v>11537</v>
      </c>
      <c r="K1602" s="30" t="s">
        <v>6014</v>
      </c>
      <c r="L1602" s="81" t="s">
        <v>1143</v>
      </c>
      <c r="M1602" s="2" t="s">
        <v>32</v>
      </c>
      <c r="N1602" s="2" t="s">
        <v>453</v>
      </c>
      <c r="O1602" s="15" t="s">
        <v>3810</v>
      </c>
      <c r="P1602" s="36" t="s">
        <v>40</v>
      </c>
      <c r="Q1602" s="2" t="s">
        <v>41</v>
      </c>
      <c r="R1602" s="37">
        <v>1</v>
      </c>
      <c r="S1602" s="9">
        <v>9375</v>
      </c>
      <c r="T1602" s="9">
        <v>9375</v>
      </c>
      <c r="U1602" s="9">
        <v>10500</v>
      </c>
      <c r="V1602" s="2" t="s">
        <v>42</v>
      </c>
      <c r="W1602" s="2">
        <v>2014</v>
      </c>
      <c r="X1602" s="2"/>
    </row>
    <row r="1603" spans="1:24" ht="51" customHeight="1" outlineLevel="1" x14ac:dyDescent="0.25">
      <c r="A1603" s="2" t="s">
        <v>6526</v>
      </c>
      <c r="B1603" s="3" t="s">
        <v>27</v>
      </c>
      <c r="C1603" s="28" t="s">
        <v>3895</v>
      </c>
      <c r="D1603" s="28" t="s">
        <v>13175</v>
      </c>
      <c r="E1603" s="28" t="s">
        <v>1740</v>
      </c>
      <c r="F1603" s="28" t="s">
        <v>3896</v>
      </c>
      <c r="G1603" s="2" t="s">
        <v>29</v>
      </c>
      <c r="H1603" s="4">
        <v>0</v>
      </c>
      <c r="I1603" s="2">
        <v>710000000</v>
      </c>
      <c r="J1603" s="2" t="s">
        <v>11537</v>
      </c>
      <c r="K1603" s="30" t="s">
        <v>6014</v>
      </c>
      <c r="L1603" s="81" t="s">
        <v>1143</v>
      </c>
      <c r="M1603" s="2" t="s">
        <v>32</v>
      </c>
      <c r="N1603" s="2" t="s">
        <v>453</v>
      </c>
      <c r="O1603" s="15" t="s">
        <v>3810</v>
      </c>
      <c r="P1603" s="36" t="s">
        <v>40</v>
      </c>
      <c r="Q1603" s="2" t="s">
        <v>41</v>
      </c>
      <c r="R1603" s="37">
        <v>1</v>
      </c>
      <c r="S1603" s="9">
        <v>11500</v>
      </c>
      <c r="T1603" s="9">
        <v>11500</v>
      </c>
      <c r="U1603" s="9">
        <v>12880</v>
      </c>
      <c r="V1603" s="2" t="s">
        <v>42</v>
      </c>
      <c r="W1603" s="2">
        <v>2014</v>
      </c>
      <c r="X1603" s="2"/>
    </row>
    <row r="1604" spans="1:24" ht="51" customHeight="1" outlineLevel="1" x14ac:dyDescent="0.25">
      <c r="A1604" s="2" t="s">
        <v>4304</v>
      </c>
      <c r="B1604" s="3" t="s">
        <v>27</v>
      </c>
      <c r="C1604" s="28" t="s">
        <v>3897</v>
      </c>
      <c r="D1604" s="28" t="s">
        <v>13129</v>
      </c>
      <c r="E1604" s="28" t="s">
        <v>3899</v>
      </c>
      <c r="F1604" s="28" t="s">
        <v>3899</v>
      </c>
      <c r="G1604" s="2" t="s">
        <v>29</v>
      </c>
      <c r="H1604" s="4">
        <v>0</v>
      </c>
      <c r="I1604" s="2">
        <v>710000000</v>
      </c>
      <c r="J1604" s="2" t="s">
        <v>11537</v>
      </c>
      <c r="K1604" s="30" t="s">
        <v>6014</v>
      </c>
      <c r="L1604" s="81" t="s">
        <v>1143</v>
      </c>
      <c r="M1604" s="2" t="s">
        <v>32</v>
      </c>
      <c r="N1604" s="2" t="s">
        <v>453</v>
      </c>
      <c r="O1604" s="15" t="s">
        <v>3810</v>
      </c>
      <c r="P1604" s="36" t="s">
        <v>40</v>
      </c>
      <c r="Q1604" s="2" t="s">
        <v>41</v>
      </c>
      <c r="R1604" s="37">
        <v>1</v>
      </c>
      <c r="S1604" s="9">
        <v>10000</v>
      </c>
      <c r="T1604" s="9">
        <v>10000</v>
      </c>
      <c r="U1604" s="9">
        <v>11200</v>
      </c>
      <c r="V1604" s="2" t="s">
        <v>42</v>
      </c>
      <c r="W1604" s="2">
        <v>2014</v>
      </c>
      <c r="X1604" s="2"/>
    </row>
    <row r="1605" spans="1:24" ht="51" customHeight="1" outlineLevel="1" x14ac:dyDescent="0.25">
      <c r="A1605" s="2" t="s">
        <v>4305</v>
      </c>
      <c r="B1605" s="3" t="s">
        <v>27</v>
      </c>
      <c r="C1605" s="28" t="s">
        <v>3900</v>
      </c>
      <c r="D1605" s="28" t="s">
        <v>13084</v>
      </c>
      <c r="E1605" s="28" t="s">
        <v>13083</v>
      </c>
      <c r="F1605" s="28" t="s">
        <v>3901</v>
      </c>
      <c r="G1605" s="2" t="s">
        <v>29</v>
      </c>
      <c r="H1605" s="4">
        <v>0</v>
      </c>
      <c r="I1605" s="2">
        <v>710000000</v>
      </c>
      <c r="J1605" s="2" t="s">
        <v>11537</v>
      </c>
      <c r="K1605" s="30" t="s">
        <v>6014</v>
      </c>
      <c r="L1605" s="81" t="s">
        <v>1143</v>
      </c>
      <c r="M1605" s="2" t="s">
        <v>32</v>
      </c>
      <c r="N1605" s="2" t="s">
        <v>453</v>
      </c>
      <c r="O1605" s="15" t="s">
        <v>3810</v>
      </c>
      <c r="P1605" s="36" t="s">
        <v>40</v>
      </c>
      <c r="Q1605" s="2" t="s">
        <v>41</v>
      </c>
      <c r="R1605" s="37">
        <v>1</v>
      </c>
      <c r="S1605" s="9">
        <v>15000</v>
      </c>
      <c r="T1605" s="9">
        <v>15000</v>
      </c>
      <c r="U1605" s="9">
        <v>16800</v>
      </c>
      <c r="V1605" s="2" t="s">
        <v>42</v>
      </c>
      <c r="W1605" s="2">
        <v>2014</v>
      </c>
      <c r="X1605" s="2"/>
    </row>
    <row r="1606" spans="1:24" ht="51" customHeight="1" outlineLevel="1" x14ac:dyDescent="0.25">
      <c r="A1606" s="2" t="s">
        <v>4306</v>
      </c>
      <c r="B1606" s="3" t="s">
        <v>27</v>
      </c>
      <c r="C1606" s="28" t="s">
        <v>3902</v>
      </c>
      <c r="D1606" s="28" t="s">
        <v>3903</v>
      </c>
      <c r="E1606" s="28" t="s">
        <v>13181</v>
      </c>
      <c r="F1606" s="28" t="s">
        <v>3904</v>
      </c>
      <c r="G1606" s="2" t="s">
        <v>29</v>
      </c>
      <c r="H1606" s="4">
        <v>0</v>
      </c>
      <c r="I1606" s="2">
        <v>710000000</v>
      </c>
      <c r="J1606" s="2" t="s">
        <v>11537</v>
      </c>
      <c r="K1606" s="30" t="s">
        <v>6014</v>
      </c>
      <c r="L1606" s="81" t="s">
        <v>1143</v>
      </c>
      <c r="M1606" s="2" t="s">
        <v>32</v>
      </c>
      <c r="N1606" s="2" t="s">
        <v>453</v>
      </c>
      <c r="O1606" s="15" t="s">
        <v>3810</v>
      </c>
      <c r="P1606" s="36" t="s">
        <v>40</v>
      </c>
      <c r="Q1606" s="2" t="s">
        <v>41</v>
      </c>
      <c r="R1606" s="129">
        <v>0.87</v>
      </c>
      <c r="S1606" s="9">
        <v>12000</v>
      </c>
      <c r="T1606" s="9">
        <v>10000</v>
      </c>
      <c r="U1606" s="9">
        <v>11200</v>
      </c>
      <c r="V1606" s="2" t="s">
        <v>42</v>
      </c>
      <c r="W1606" s="2">
        <v>2014</v>
      </c>
      <c r="X1606" s="2"/>
    </row>
    <row r="1607" spans="1:24" ht="51" customHeight="1" outlineLevel="1" x14ac:dyDescent="0.25">
      <c r="A1607" s="2" t="s">
        <v>4307</v>
      </c>
      <c r="B1607" s="3" t="s">
        <v>27</v>
      </c>
      <c r="C1607" s="130" t="s">
        <v>3905</v>
      </c>
      <c r="D1607" s="34" t="s">
        <v>10268</v>
      </c>
      <c r="E1607" s="130" t="s">
        <v>10269</v>
      </c>
      <c r="F1607" s="130" t="s">
        <v>3906</v>
      </c>
      <c r="G1607" s="2" t="s">
        <v>29</v>
      </c>
      <c r="H1607" s="4">
        <v>0</v>
      </c>
      <c r="I1607" s="2">
        <v>710000000</v>
      </c>
      <c r="J1607" s="2" t="s">
        <v>11537</v>
      </c>
      <c r="K1607" s="30" t="s">
        <v>6014</v>
      </c>
      <c r="L1607" s="81" t="s">
        <v>1143</v>
      </c>
      <c r="M1607" s="2" t="s">
        <v>32</v>
      </c>
      <c r="N1607" s="2" t="s">
        <v>453</v>
      </c>
      <c r="O1607" s="15" t="s">
        <v>3810</v>
      </c>
      <c r="P1607" s="36" t="s">
        <v>40</v>
      </c>
      <c r="Q1607" s="2" t="s">
        <v>41</v>
      </c>
      <c r="R1607" s="37">
        <v>3</v>
      </c>
      <c r="S1607" s="9">
        <v>3300</v>
      </c>
      <c r="T1607" s="9">
        <v>9900</v>
      </c>
      <c r="U1607" s="9">
        <v>11088</v>
      </c>
      <c r="V1607" s="2" t="s">
        <v>42</v>
      </c>
      <c r="W1607" s="2">
        <v>2014</v>
      </c>
      <c r="X1607" s="2"/>
    </row>
    <row r="1608" spans="1:24" ht="51" customHeight="1" outlineLevel="1" x14ac:dyDescent="0.25">
      <c r="A1608" s="2" t="s">
        <v>4308</v>
      </c>
      <c r="B1608" s="3" t="s">
        <v>27</v>
      </c>
      <c r="C1608" s="28" t="s">
        <v>3907</v>
      </c>
      <c r="D1608" s="28" t="s">
        <v>10215</v>
      </c>
      <c r="E1608" s="28" t="s">
        <v>13182</v>
      </c>
      <c r="F1608" s="28" t="s">
        <v>3908</v>
      </c>
      <c r="G1608" s="2" t="s">
        <v>29</v>
      </c>
      <c r="H1608" s="4">
        <v>0</v>
      </c>
      <c r="I1608" s="2">
        <v>710000000</v>
      </c>
      <c r="J1608" s="2" t="s">
        <v>11537</v>
      </c>
      <c r="K1608" s="30" t="s">
        <v>6014</v>
      </c>
      <c r="L1608" s="81" t="s">
        <v>1143</v>
      </c>
      <c r="M1608" s="2" t="s">
        <v>32</v>
      </c>
      <c r="N1608" s="2" t="s">
        <v>453</v>
      </c>
      <c r="O1608" s="15" t="s">
        <v>3810</v>
      </c>
      <c r="P1608" s="36" t="s">
        <v>40</v>
      </c>
      <c r="Q1608" s="2" t="s">
        <v>41</v>
      </c>
      <c r="R1608" s="37">
        <v>10</v>
      </c>
      <c r="S1608" s="9">
        <v>1500</v>
      </c>
      <c r="T1608" s="9">
        <v>15000</v>
      </c>
      <c r="U1608" s="9">
        <v>16800</v>
      </c>
      <c r="V1608" s="2" t="s">
        <v>42</v>
      </c>
      <c r="W1608" s="2">
        <v>2014</v>
      </c>
      <c r="X1608" s="2"/>
    </row>
    <row r="1609" spans="1:24" ht="51" customHeight="1" outlineLevel="1" x14ac:dyDescent="0.25">
      <c r="A1609" s="2" t="s">
        <v>4309</v>
      </c>
      <c r="B1609" s="3" t="s">
        <v>27</v>
      </c>
      <c r="C1609" s="10" t="s">
        <v>4863</v>
      </c>
      <c r="D1609" s="10" t="s">
        <v>1739</v>
      </c>
      <c r="E1609" s="10" t="s">
        <v>3588</v>
      </c>
      <c r="F1609" s="28" t="s">
        <v>9155</v>
      </c>
      <c r="G1609" s="2" t="s">
        <v>29</v>
      </c>
      <c r="H1609" s="4">
        <v>0</v>
      </c>
      <c r="I1609" s="2">
        <v>710000000</v>
      </c>
      <c r="J1609" s="2" t="s">
        <v>11537</v>
      </c>
      <c r="K1609" s="30" t="s">
        <v>3765</v>
      </c>
      <c r="L1609" s="81" t="s">
        <v>1143</v>
      </c>
      <c r="M1609" s="2" t="s">
        <v>32</v>
      </c>
      <c r="N1609" s="2" t="s">
        <v>453</v>
      </c>
      <c r="O1609" s="15" t="s">
        <v>3810</v>
      </c>
      <c r="P1609" s="36" t="s">
        <v>40</v>
      </c>
      <c r="Q1609" s="2" t="s">
        <v>41</v>
      </c>
      <c r="R1609" s="37">
        <v>1</v>
      </c>
      <c r="S1609" s="9">
        <v>45000</v>
      </c>
      <c r="T1609" s="9">
        <v>45000</v>
      </c>
      <c r="U1609" s="9">
        <v>50400</v>
      </c>
      <c r="V1609" s="2" t="s">
        <v>42</v>
      </c>
      <c r="W1609" s="2">
        <v>2014</v>
      </c>
      <c r="X1609" s="2"/>
    </row>
    <row r="1610" spans="1:24" ht="51" customHeight="1" outlineLevel="1" x14ac:dyDescent="0.25">
      <c r="A1610" s="2" t="s">
        <v>4310</v>
      </c>
      <c r="B1610" s="3" t="s">
        <v>27</v>
      </c>
      <c r="C1610" s="28" t="s">
        <v>3886</v>
      </c>
      <c r="D1610" s="10" t="s">
        <v>4853</v>
      </c>
      <c r="E1610" s="10" t="s">
        <v>9103</v>
      </c>
      <c r="F1610" s="28" t="s">
        <v>9156</v>
      </c>
      <c r="G1610" s="2" t="s">
        <v>29</v>
      </c>
      <c r="H1610" s="4">
        <v>0</v>
      </c>
      <c r="I1610" s="2">
        <v>710000000</v>
      </c>
      <c r="J1610" s="2" t="s">
        <v>11537</v>
      </c>
      <c r="K1610" s="30" t="s">
        <v>3765</v>
      </c>
      <c r="L1610" s="81" t="s">
        <v>1143</v>
      </c>
      <c r="M1610" s="2" t="s">
        <v>32</v>
      </c>
      <c r="N1610" s="2" t="s">
        <v>453</v>
      </c>
      <c r="O1610" s="15" t="s">
        <v>3810</v>
      </c>
      <c r="P1610" s="36" t="s">
        <v>40</v>
      </c>
      <c r="Q1610" s="2" t="s">
        <v>41</v>
      </c>
      <c r="R1610" s="37">
        <v>2</v>
      </c>
      <c r="S1610" s="9">
        <v>14000</v>
      </c>
      <c r="T1610" s="9">
        <v>28000</v>
      </c>
      <c r="U1610" s="9">
        <v>31360</v>
      </c>
      <c r="V1610" s="2" t="s">
        <v>42</v>
      </c>
      <c r="W1610" s="2">
        <v>2014</v>
      </c>
      <c r="X1610" s="2"/>
    </row>
    <row r="1611" spans="1:24" ht="51" customHeight="1" outlineLevel="1" x14ac:dyDescent="0.25">
      <c r="A1611" s="2" t="s">
        <v>4311</v>
      </c>
      <c r="B1611" s="3" t="s">
        <v>27</v>
      </c>
      <c r="C1611" s="28" t="s">
        <v>3895</v>
      </c>
      <c r="D1611" s="28" t="s">
        <v>13175</v>
      </c>
      <c r="E1611" s="28" t="s">
        <v>1740</v>
      </c>
      <c r="F1611" s="28" t="s">
        <v>9157</v>
      </c>
      <c r="G1611" s="2" t="s">
        <v>29</v>
      </c>
      <c r="H1611" s="4">
        <v>0</v>
      </c>
      <c r="I1611" s="2">
        <v>710000000</v>
      </c>
      <c r="J1611" s="2" t="s">
        <v>11537</v>
      </c>
      <c r="K1611" s="30" t="s">
        <v>3765</v>
      </c>
      <c r="L1611" s="81" t="s">
        <v>1143</v>
      </c>
      <c r="M1611" s="2" t="s">
        <v>32</v>
      </c>
      <c r="N1611" s="2" t="s">
        <v>453</v>
      </c>
      <c r="O1611" s="15" t="s">
        <v>3810</v>
      </c>
      <c r="P1611" s="36" t="s">
        <v>40</v>
      </c>
      <c r="Q1611" s="2" t="s">
        <v>41</v>
      </c>
      <c r="R1611" s="37">
        <v>1</v>
      </c>
      <c r="S1611" s="9">
        <v>11500</v>
      </c>
      <c r="T1611" s="9">
        <v>11500</v>
      </c>
      <c r="U1611" s="9">
        <v>12880</v>
      </c>
      <c r="V1611" s="2" t="s">
        <v>42</v>
      </c>
      <c r="W1611" s="2">
        <v>2014</v>
      </c>
      <c r="X1611" s="2"/>
    </row>
    <row r="1612" spans="1:24" ht="51" customHeight="1" outlineLevel="1" x14ac:dyDescent="0.25">
      <c r="A1612" s="2" t="s">
        <v>4312</v>
      </c>
      <c r="B1612" s="3" t="s">
        <v>27</v>
      </c>
      <c r="C1612" s="28" t="s">
        <v>911</v>
      </c>
      <c r="D1612" s="28" t="s">
        <v>912</v>
      </c>
      <c r="E1612" s="28" t="s">
        <v>913</v>
      </c>
      <c r="F1612" s="28" t="s">
        <v>9158</v>
      </c>
      <c r="G1612" s="2" t="s">
        <v>29</v>
      </c>
      <c r="H1612" s="4">
        <v>0</v>
      </c>
      <c r="I1612" s="2">
        <v>710000000</v>
      </c>
      <c r="J1612" s="2" t="s">
        <v>11537</v>
      </c>
      <c r="K1612" s="30" t="s">
        <v>3765</v>
      </c>
      <c r="L1612" s="81" t="s">
        <v>1143</v>
      </c>
      <c r="M1612" s="2" t="s">
        <v>32</v>
      </c>
      <c r="N1612" s="2" t="s">
        <v>453</v>
      </c>
      <c r="O1612" s="15" t="s">
        <v>3810</v>
      </c>
      <c r="P1612" s="36" t="s">
        <v>40</v>
      </c>
      <c r="Q1612" s="2" t="s">
        <v>41</v>
      </c>
      <c r="R1612" s="37">
        <v>280</v>
      </c>
      <c r="S1612" s="9">
        <v>71.430000000000007</v>
      </c>
      <c r="T1612" s="9">
        <v>20000</v>
      </c>
      <c r="U1612" s="9">
        <v>22400</v>
      </c>
      <c r="V1612" s="2" t="s">
        <v>42</v>
      </c>
      <c r="W1612" s="2">
        <v>2014</v>
      </c>
      <c r="X1612" s="2"/>
    </row>
    <row r="1613" spans="1:24" ht="25.5" customHeight="1" outlineLevel="1" x14ac:dyDescent="0.25">
      <c r="A1613" s="2" t="s">
        <v>4313</v>
      </c>
      <c r="B1613" s="3" t="s">
        <v>27</v>
      </c>
      <c r="C1613" s="119" t="s">
        <v>4881</v>
      </c>
      <c r="D1613" s="28" t="s">
        <v>4876</v>
      </c>
      <c r="E1613" s="28" t="s">
        <v>4882</v>
      </c>
      <c r="F1613" s="28" t="s">
        <v>9159</v>
      </c>
      <c r="G1613" s="2" t="s">
        <v>29</v>
      </c>
      <c r="H1613" s="4">
        <v>0</v>
      </c>
      <c r="I1613" s="2">
        <v>710000000</v>
      </c>
      <c r="J1613" s="2" t="s">
        <v>11537</v>
      </c>
      <c r="K1613" s="30" t="s">
        <v>3765</v>
      </c>
      <c r="L1613" s="81" t="s">
        <v>1143</v>
      </c>
      <c r="M1613" s="2" t="s">
        <v>32</v>
      </c>
      <c r="N1613" s="2" t="s">
        <v>453</v>
      </c>
      <c r="O1613" s="15" t="s">
        <v>3810</v>
      </c>
      <c r="P1613" s="36" t="s">
        <v>641</v>
      </c>
      <c r="Q1613" s="128" t="s">
        <v>642</v>
      </c>
      <c r="R1613" s="37">
        <v>140</v>
      </c>
      <c r="S1613" s="9">
        <v>780</v>
      </c>
      <c r="T1613" s="9">
        <v>109200</v>
      </c>
      <c r="U1613" s="9">
        <v>122304</v>
      </c>
      <c r="V1613" s="2" t="s">
        <v>42</v>
      </c>
      <c r="W1613" s="2">
        <v>2014</v>
      </c>
      <c r="X1613" s="2"/>
    </row>
    <row r="1614" spans="1:24" ht="51" customHeight="1" outlineLevel="1" x14ac:dyDescent="0.25">
      <c r="A1614" s="2" t="s">
        <v>4314</v>
      </c>
      <c r="B1614" s="3" t="s">
        <v>27</v>
      </c>
      <c r="C1614" s="10" t="s">
        <v>9670</v>
      </c>
      <c r="D1614" s="10" t="s">
        <v>855</v>
      </c>
      <c r="E1614" s="10" t="s">
        <v>9671</v>
      </c>
      <c r="F1614" s="28" t="s">
        <v>9672</v>
      </c>
      <c r="G1614" s="2" t="s">
        <v>350</v>
      </c>
      <c r="H1614" s="4">
        <v>0</v>
      </c>
      <c r="I1614" s="2">
        <v>710000000</v>
      </c>
      <c r="J1614" s="2" t="s">
        <v>11537</v>
      </c>
      <c r="K1614" s="30" t="s">
        <v>3765</v>
      </c>
      <c r="L1614" s="81" t="s">
        <v>1143</v>
      </c>
      <c r="M1614" s="2" t="s">
        <v>32</v>
      </c>
      <c r="N1614" s="2" t="s">
        <v>453</v>
      </c>
      <c r="O1614" s="15" t="s">
        <v>3810</v>
      </c>
      <c r="P1614" s="36" t="s">
        <v>857</v>
      </c>
      <c r="Q1614" s="2" t="s">
        <v>6191</v>
      </c>
      <c r="R1614" s="37">
        <v>340</v>
      </c>
      <c r="S1614" s="9">
        <v>580.85</v>
      </c>
      <c r="T1614" s="9">
        <f>S1614*R1614</f>
        <v>197489</v>
      </c>
      <c r="U1614" s="9">
        <f>T1614*1.12</f>
        <v>221187.68000000002</v>
      </c>
      <c r="V1614" s="2" t="s">
        <v>42</v>
      </c>
      <c r="W1614" s="2">
        <v>2014</v>
      </c>
      <c r="X1614" s="2"/>
    </row>
    <row r="1615" spans="1:24" ht="51" customHeight="1" outlineLevel="1" x14ac:dyDescent="0.25">
      <c r="A1615" s="2" t="s">
        <v>4315</v>
      </c>
      <c r="B1615" s="3" t="s">
        <v>27</v>
      </c>
      <c r="C1615" s="28" t="s">
        <v>3902</v>
      </c>
      <c r="D1615" s="28" t="s">
        <v>3903</v>
      </c>
      <c r="E1615" s="28" t="s">
        <v>13181</v>
      </c>
      <c r="F1615" s="28" t="s">
        <v>9160</v>
      </c>
      <c r="G1615" s="2" t="s">
        <v>29</v>
      </c>
      <c r="H1615" s="4">
        <v>0</v>
      </c>
      <c r="I1615" s="2">
        <v>710000000</v>
      </c>
      <c r="J1615" s="2" t="s">
        <v>11537</v>
      </c>
      <c r="K1615" s="30" t="s">
        <v>3765</v>
      </c>
      <c r="L1615" s="81" t="s">
        <v>1143</v>
      </c>
      <c r="M1615" s="2" t="s">
        <v>32</v>
      </c>
      <c r="N1615" s="2" t="s">
        <v>453</v>
      </c>
      <c r="O1615" s="15" t="s">
        <v>3810</v>
      </c>
      <c r="P1615" s="36" t="s">
        <v>40</v>
      </c>
      <c r="Q1615" s="2" t="s">
        <v>41</v>
      </c>
      <c r="R1615" s="129">
        <v>1.67</v>
      </c>
      <c r="S1615" s="9">
        <v>12000</v>
      </c>
      <c r="T1615" s="9">
        <v>20000</v>
      </c>
      <c r="U1615" s="9">
        <v>22400</v>
      </c>
      <c r="V1615" s="2" t="s">
        <v>42</v>
      </c>
      <c r="W1615" s="2">
        <v>2014</v>
      </c>
      <c r="X1615" s="2"/>
    </row>
    <row r="1616" spans="1:24" ht="51" customHeight="1" outlineLevel="1" x14ac:dyDescent="0.25">
      <c r="A1616" s="2" t="s">
        <v>4316</v>
      </c>
      <c r="B1616" s="3" t="s">
        <v>27</v>
      </c>
      <c r="C1616" s="130" t="s">
        <v>3905</v>
      </c>
      <c r="D1616" s="34" t="s">
        <v>10268</v>
      </c>
      <c r="E1616" s="130" t="s">
        <v>10269</v>
      </c>
      <c r="F1616" s="130" t="s">
        <v>9161</v>
      </c>
      <c r="G1616" s="2" t="s">
        <v>29</v>
      </c>
      <c r="H1616" s="4">
        <v>0</v>
      </c>
      <c r="I1616" s="2">
        <v>710000000</v>
      </c>
      <c r="J1616" s="2" t="s">
        <v>11537</v>
      </c>
      <c r="K1616" s="30" t="s">
        <v>3765</v>
      </c>
      <c r="L1616" s="81" t="s">
        <v>1143</v>
      </c>
      <c r="M1616" s="2" t="s">
        <v>32</v>
      </c>
      <c r="N1616" s="2" t="s">
        <v>453</v>
      </c>
      <c r="O1616" s="15" t="s">
        <v>3810</v>
      </c>
      <c r="P1616" s="36" t="s">
        <v>40</v>
      </c>
      <c r="Q1616" s="2" t="s">
        <v>41</v>
      </c>
      <c r="R1616" s="37">
        <v>3</v>
      </c>
      <c r="S1616" s="9">
        <v>3300</v>
      </c>
      <c r="T1616" s="9">
        <v>9900</v>
      </c>
      <c r="U1616" s="9">
        <v>11088</v>
      </c>
      <c r="V1616" s="2" t="s">
        <v>42</v>
      </c>
      <c r="W1616" s="2">
        <v>2014</v>
      </c>
      <c r="X1616" s="2"/>
    </row>
    <row r="1617" spans="1:24" ht="51" customHeight="1" outlineLevel="1" x14ac:dyDescent="0.25">
      <c r="A1617" s="2" t="s">
        <v>4317</v>
      </c>
      <c r="B1617" s="3" t="s">
        <v>27</v>
      </c>
      <c r="C1617" s="5" t="s">
        <v>3911</v>
      </c>
      <c r="D1617" s="34" t="s">
        <v>3912</v>
      </c>
      <c r="E1617" s="5" t="s">
        <v>3913</v>
      </c>
      <c r="F1617" s="5" t="s">
        <v>9162</v>
      </c>
      <c r="G1617" s="2" t="s">
        <v>29</v>
      </c>
      <c r="H1617" s="4">
        <v>0</v>
      </c>
      <c r="I1617" s="2">
        <v>710000000</v>
      </c>
      <c r="J1617" s="2" t="s">
        <v>11537</v>
      </c>
      <c r="K1617" s="30" t="s">
        <v>3765</v>
      </c>
      <c r="L1617" s="81" t="s">
        <v>1143</v>
      </c>
      <c r="M1617" s="2" t="s">
        <v>32</v>
      </c>
      <c r="N1617" s="2" t="s">
        <v>453</v>
      </c>
      <c r="O1617" s="15" t="s">
        <v>3810</v>
      </c>
      <c r="P1617" s="36" t="s">
        <v>40</v>
      </c>
      <c r="Q1617" s="2" t="s">
        <v>41</v>
      </c>
      <c r="R1617" s="37">
        <v>1</v>
      </c>
      <c r="S1617" s="9">
        <v>15000</v>
      </c>
      <c r="T1617" s="9">
        <v>15000</v>
      </c>
      <c r="U1617" s="9">
        <v>16800</v>
      </c>
      <c r="V1617" s="2" t="s">
        <v>42</v>
      </c>
      <c r="W1617" s="2">
        <v>2014</v>
      </c>
      <c r="X1617" s="2"/>
    </row>
    <row r="1618" spans="1:24" ht="51" customHeight="1" outlineLevel="1" x14ac:dyDescent="0.25">
      <c r="A1618" s="2" t="s">
        <v>4318</v>
      </c>
      <c r="B1618" s="3" t="s">
        <v>27</v>
      </c>
      <c r="C1618" s="28" t="s">
        <v>3893</v>
      </c>
      <c r="D1618" s="28" t="s">
        <v>8464</v>
      </c>
      <c r="E1618" s="28" t="s">
        <v>13180</v>
      </c>
      <c r="F1618" s="28" t="s">
        <v>9163</v>
      </c>
      <c r="G1618" s="2" t="s">
        <v>29</v>
      </c>
      <c r="H1618" s="4">
        <v>0</v>
      </c>
      <c r="I1618" s="2">
        <v>710000000</v>
      </c>
      <c r="J1618" s="2" t="s">
        <v>11537</v>
      </c>
      <c r="K1618" s="30" t="s">
        <v>3765</v>
      </c>
      <c r="L1618" s="81" t="s">
        <v>1143</v>
      </c>
      <c r="M1618" s="2" t="s">
        <v>32</v>
      </c>
      <c r="N1618" s="2" t="s">
        <v>453</v>
      </c>
      <c r="O1618" s="15" t="s">
        <v>3810</v>
      </c>
      <c r="P1618" s="36" t="s">
        <v>40</v>
      </c>
      <c r="Q1618" s="2" t="s">
        <v>41</v>
      </c>
      <c r="R1618" s="37">
        <v>3</v>
      </c>
      <c r="S1618" s="9">
        <v>5000</v>
      </c>
      <c r="T1618" s="9">
        <v>15000</v>
      </c>
      <c r="U1618" s="9">
        <v>16800</v>
      </c>
      <c r="V1618" s="2" t="s">
        <v>42</v>
      </c>
      <c r="W1618" s="2">
        <v>2014</v>
      </c>
      <c r="X1618" s="2"/>
    </row>
    <row r="1619" spans="1:24" ht="51" customHeight="1" outlineLevel="1" x14ac:dyDescent="0.25">
      <c r="A1619" s="2" t="s">
        <v>4319</v>
      </c>
      <c r="B1619" s="3" t="s">
        <v>27</v>
      </c>
      <c r="C1619" s="5" t="s">
        <v>3888</v>
      </c>
      <c r="D1619" s="34" t="s">
        <v>3889</v>
      </c>
      <c r="E1619" s="34" t="s">
        <v>12702</v>
      </c>
      <c r="F1619" s="34" t="s">
        <v>9164</v>
      </c>
      <c r="G1619" s="2" t="s">
        <v>29</v>
      </c>
      <c r="H1619" s="4">
        <v>0</v>
      </c>
      <c r="I1619" s="2">
        <v>710000000</v>
      </c>
      <c r="J1619" s="2" t="s">
        <v>11537</v>
      </c>
      <c r="K1619" s="30" t="s">
        <v>3765</v>
      </c>
      <c r="L1619" s="81" t="s">
        <v>1143</v>
      </c>
      <c r="M1619" s="2" t="s">
        <v>32</v>
      </c>
      <c r="N1619" s="2" t="s">
        <v>453</v>
      </c>
      <c r="O1619" s="15" t="s">
        <v>3810</v>
      </c>
      <c r="P1619" s="36" t="s">
        <v>40</v>
      </c>
      <c r="Q1619" s="2" t="s">
        <v>41</v>
      </c>
      <c r="R1619" s="37">
        <v>1</v>
      </c>
      <c r="S1619" s="9">
        <v>29500</v>
      </c>
      <c r="T1619" s="9">
        <v>29500</v>
      </c>
      <c r="U1619" s="9">
        <v>33040</v>
      </c>
      <c r="V1619" s="2" t="s">
        <v>42</v>
      </c>
      <c r="W1619" s="2">
        <v>2014</v>
      </c>
      <c r="X1619" s="2"/>
    </row>
    <row r="1620" spans="1:24" ht="51" customHeight="1" outlineLevel="1" x14ac:dyDescent="0.25">
      <c r="A1620" s="2" t="s">
        <v>4320</v>
      </c>
      <c r="B1620" s="3" t="s">
        <v>27</v>
      </c>
      <c r="C1620" s="28" t="s">
        <v>13179</v>
      </c>
      <c r="D1620" s="28" t="s">
        <v>13178</v>
      </c>
      <c r="E1620" s="28" t="s">
        <v>13177</v>
      </c>
      <c r="F1620" s="28" t="s">
        <v>9165</v>
      </c>
      <c r="G1620" s="2" t="s">
        <v>29</v>
      </c>
      <c r="H1620" s="4">
        <v>0</v>
      </c>
      <c r="I1620" s="2">
        <v>710000000</v>
      </c>
      <c r="J1620" s="2" t="s">
        <v>11537</v>
      </c>
      <c r="K1620" s="30" t="s">
        <v>3765</v>
      </c>
      <c r="L1620" s="81" t="s">
        <v>1143</v>
      </c>
      <c r="M1620" s="2" t="s">
        <v>32</v>
      </c>
      <c r="N1620" s="2" t="s">
        <v>453</v>
      </c>
      <c r="O1620" s="15" t="s">
        <v>3810</v>
      </c>
      <c r="P1620" s="36" t="s">
        <v>40</v>
      </c>
      <c r="Q1620" s="2" t="s">
        <v>41</v>
      </c>
      <c r="R1620" s="37">
        <v>4</v>
      </c>
      <c r="S1620" s="9">
        <v>100000</v>
      </c>
      <c r="T1620" s="9">
        <v>400000</v>
      </c>
      <c r="U1620" s="9">
        <v>448000</v>
      </c>
      <c r="V1620" s="2" t="s">
        <v>42</v>
      </c>
      <c r="W1620" s="2">
        <v>2014</v>
      </c>
      <c r="X1620" s="2"/>
    </row>
    <row r="1621" spans="1:24" ht="51" customHeight="1" outlineLevel="1" x14ac:dyDescent="0.25">
      <c r="A1621" s="2" t="s">
        <v>4321</v>
      </c>
      <c r="B1621" s="3" t="s">
        <v>27</v>
      </c>
      <c r="C1621" s="5" t="s">
        <v>3891</v>
      </c>
      <c r="D1621" s="34" t="s">
        <v>1741</v>
      </c>
      <c r="E1621" s="131" t="s">
        <v>4945</v>
      </c>
      <c r="F1621" s="131" t="s">
        <v>9169</v>
      </c>
      <c r="G1621" s="2" t="s">
        <v>29</v>
      </c>
      <c r="H1621" s="4">
        <v>0</v>
      </c>
      <c r="I1621" s="2">
        <v>710000000</v>
      </c>
      <c r="J1621" s="2" t="s">
        <v>11537</v>
      </c>
      <c r="K1621" s="30" t="s">
        <v>3765</v>
      </c>
      <c r="L1621" s="81" t="s">
        <v>1143</v>
      </c>
      <c r="M1621" s="2" t="s">
        <v>32</v>
      </c>
      <c r="N1621" s="2" t="s">
        <v>453</v>
      </c>
      <c r="O1621" s="15" t="s">
        <v>3810</v>
      </c>
      <c r="P1621" s="36" t="s">
        <v>40</v>
      </c>
      <c r="Q1621" s="2" t="s">
        <v>41</v>
      </c>
      <c r="R1621" s="37">
        <v>1</v>
      </c>
      <c r="S1621" s="9">
        <v>30000</v>
      </c>
      <c r="T1621" s="9">
        <v>30000</v>
      </c>
      <c r="U1621" s="9">
        <v>33600</v>
      </c>
      <c r="V1621" s="2" t="s">
        <v>42</v>
      </c>
      <c r="W1621" s="2">
        <v>2014</v>
      </c>
      <c r="X1621" s="2"/>
    </row>
    <row r="1622" spans="1:24" ht="51" customHeight="1" outlineLevel="1" x14ac:dyDescent="0.25">
      <c r="A1622" s="2" t="s">
        <v>4322</v>
      </c>
      <c r="B1622" s="3" t="s">
        <v>27</v>
      </c>
      <c r="C1622" s="10" t="s">
        <v>4863</v>
      </c>
      <c r="D1622" s="10" t="s">
        <v>1739</v>
      </c>
      <c r="E1622" s="10" t="s">
        <v>9166</v>
      </c>
      <c r="F1622" s="10" t="s">
        <v>9166</v>
      </c>
      <c r="G1622" s="2" t="s">
        <v>29</v>
      </c>
      <c r="H1622" s="4">
        <v>0</v>
      </c>
      <c r="I1622" s="2">
        <v>710000000</v>
      </c>
      <c r="J1622" s="2" t="s">
        <v>11537</v>
      </c>
      <c r="K1622" s="30" t="s">
        <v>6014</v>
      </c>
      <c r="L1622" s="81" t="s">
        <v>1143</v>
      </c>
      <c r="M1622" s="2" t="s">
        <v>32</v>
      </c>
      <c r="N1622" s="2" t="s">
        <v>453</v>
      </c>
      <c r="O1622" s="15" t="s">
        <v>3810</v>
      </c>
      <c r="P1622" s="36" t="s">
        <v>40</v>
      </c>
      <c r="Q1622" s="2" t="s">
        <v>41</v>
      </c>
      <c r="R1622" s="37">
        <v>1</v>
      </c>
      <c r="S1622" s="9">
        <v>45000</v>
      </c>
      <c r="T1622" s="9">
        <v>45000</v>
      </c>
      <c r="U1622" s="9">
        <v>50400</v>
      </c>
      <c r="V1622" s="2" t="s">
        <v>42</v>
      </c>
      <c r="W1622" s="2">
        <v>2014</v>
      </c>
      <c r="X1622" s="2"/>
    </row>
    <row r="1623" spans="1:24" ht="51" customHeight="1" outlineLevel="1" x14ac:dyDescent="0.25">
      <c r="A1623" s="2" t="s">
        <v>4323</v>
      </c>
      <c r="B1623" s="3" t="s">
        <v>27</v>
      </c>
      <c r="C1623" s="10" t="s">
        <v>6190</v>
      </c>
      <c r="D1623" s="10" t="s">
        <v>855</v>
      </c>
      <c r="E1623" s="10" t="s">
        <v>3914</v>
      </c>
      <c r="F1623" s="28" t="s">
        <v>10047</v>
      </c>
      <c r="G1623" s="2" t="s">
        <v>350</v>
      </c>
      <c r="H1623" s="4">
        <v>0</v>
      </c>
      <c r="I1623" s="2">
        <v>710000000</v>
      </c>
      <c r="J1623" s="2" t="s">
        <v>11537</v>
      </c>
      <c r="K1623" s="30" t="s">
        <v>6014</v>
      </c>
      <c r="L1623" s="81" t="s">
        <v>1143</v>
      </c>
      <c r="M1623" s="2" t="s">
        <v>32</v>
      </c>
      <c r="N1623" s="2" t="s">
        <v>453</v>
      </c>
      <c r="O1623" s="15" t="s">
        <v>3810</v>
      </c>
      <c r="P1623" s="36" t="s">
        <v>857</v>
      </c>
      <c r="Q1623" s="2" t="s">
        <v>6191</v>
      </c>
      <c r="R1623" s="37">
        <v>84.67</v>
      </c>
      <c r="S1623" s="9">
        <v>1715</v>
      </c>
      <c r="T1623" s="9">
        <f>S1623*R1623</f>
        <v>145209.05000000002</v>
      </c>
      <c r="U1623" s="9">
        <v>230496</v>
      </c>
      <c r="V1623" s="2" t="s">
        <v>42</v>
      </c>
      <c r="W1623" s="2">
        <v>2014</v>
      </c>
      <c r="X1623" s="2"/>
    </row>
    <row r="1624" spans="1:24" ht="51" customHeight="1" outlineLevel="1" x14ac:dyDescent="0.25">
      <c r="A1624" s="2" t="s">
        <v>4324</v>
      </c>
      <c r="B1624" s="3" t="s">
        <v>27</v>
      </c>
      <c r="C1624" s="10" t="s">
        <v>9670</v>
      </c>
      <c r="D1624" s="10" t="s">
        <v>855</v>
      </c>
      <c r="E1624" s="10" t="s">
        <v>9671</v>
      </c>
      <c r="F1624" s="28" t="s">
        <v>10048</v>
      </c>
      <c r="G1624" s="2" t="s">
        <v>350</v>
      </c>
      <c r="H1624" s="4">
        <v>0</v>
      </c>
      <c r="I1624" s="2">
        <v>710000000</v>
      </c>
      <c r="J1624" s="2" t="s">
        <v>11537</v>
      </c>
      <c r="K1624" s="30" t="s">
        <v>6014</v>
      </c>
      <c r="L1624" s="81" t="s">
        <v>1143</v>
      </c>
      <c r="M1624" s="2" t="s">
        <v>32</v>
      </c>
      <c r="N1624" s="2" t="s">
        <v>453</v>
      </c>
      <c r="O1624" s="15" t="s">
        <v>3810</v>
      </c>
      <c r="P1624" s="36" t="s">
        <v>857</v>
      </c>
      <c r="Q1624" s="2" t="s">
        <v>6191</v>
      </c>
      <c r="R1624" s="37">
        <v>90</v>
      </c>
      <c r="S1624" s="9">
        <v>580.85</v>
      </c>
      <c r="T1624" s="9">
        <f>S1624*R1624</f>
        <v>52276.5</v>
      </c>
      <c r="U1624" s="9">
        <f>T1624*1.12</f>
        <v>58549.680000000008</v>
      </c>
      <c r="V1624" s="2" t="s">
        <v>42</v>
      </c>
      <c r="W1624" s="2">
        <v>2014</v>
      </c>
      <c r="X1624" s="2"/>
    </row>
    <row r="1625" spans="1:24" ht="51" customHeight="1" outlineLevel="1" x14ac:dyDescent="0.25">
      <c r="A1625" s="2" t="s">
        <v>4325</v>
      </c>
      <c r="B1625" s="3" t="s">
        <v>27</v>
      </c>
      <c r="C1625" s="119" t="s">
        <v>3915</v>
      </c>
      <c r="D1625" s="28" t="s">
        <v>4876</v>
      </c>
      <c r="E1625" s="28" t="s">
        <v>13176</v>
      </c>
      <c r="F1625" s="28" t="s">
        <v>9167</v>
      </c>
      <c r="G1625" s="2" t="s">
        <v>29</v>
      </c>
      <c r="H1625" s="4">
        <v>0</v>
      </c>
      <c r="I1625" s="2">
        <v>710000000</v>
      </c>
      <c r="J1625" s="2" t="s">
        <v>11537</v>
      </c>
      <c r="K1625" s="30" t="s">
        <v>6014</v>
      </c>
      <c r="L1625" s="81" t="s">
        <v>1143</v>
      </c>
      <c r="M1625" s="2" t="s">
        <v>32</v>
      </c>
      <c r="N1625" s="2" t="s">
        <v>453</v>
      </c>
      <c r="O1625" s="15" t="s">
        <v>3810</v>
      </c>
      <c r="P1625" s="36" t="s">
        <v>641</v>
      </c>
      <c r="Q1625" s="2" t="s">
        <v>642</v>
      </c>
      <c r="R1625" s="37">
        <v>190</v>
      </c>
      <c r="S1625" s="9">
        <v>1250</v>
      </c>
      <c r="T1625" s="9">
        <v>237500</v>
      </c>
      <c r="U1625" s="9">
        <v>266000</v>
      </c>
      <c r="V1625" s="2" t="s">
        <v>42</v>
      </c>
      <c r="W1625" s="2">
        <v>2014</v>
      </c>
      <c r="X1625" s="2"/>
    </row>
    <row r="1626" spans="1:24" ht="51" customHeight="1" outlineLevel="1" x14ac:dyDescent="0.25">
      <c r="A1626" s="2" t="s">
        <v>4326</v>
      </c>
      <c r="B1626" s="3" t="s">
        <v>27</v>
      </c>
      <c r="C1626" s="28" t="s">
        <v>3897</v>
      </c>
      <c r="D1626" s="28" t="s">
        <v>13129</v>
      </c>
      <c r="E1626" s="28" t="s">
        <v>3899</v>
      </c>
      <c r="F1626" s="28" t="s">
        <v>9168</v>
      </c>
      <c r="G1626" s="2" t="s">
        <v>29</v>
      </c>
      <c r="H1626" s="4">
        <v>0</v>
      </c>
      <c r="I1626" s="2">
        <v>710000000</v>
      </c>
      <c r="J1626" s="2" t="s">
        <v>11537</v>
      </c>
      <c r="K1626" s="30" t="s">
        <v>6014</v>
      </c>
      <c r="L1626" s="81" t="s">
        <v>1143</v>
      </c>
      <c r="M1626" s="2" t="s">
        <v>32</v>
      </c>
      <c r="N1626" s="2" t="s">
        <v>453</v>
      </c>
      <c r="O1626" s="15" t="s">
        <v>3810</v>
      </c>
      <c r="P1626" s="36" t="s">
        <v>40</v>
      </c>
      <c r="Q1626" s="2" t="s">
        <v>41</v>
      </c>
      <c r="R1626" s="37">
        <v>1</v>
      </c>
      <c r="S1626" s="9">
        <v>30000</v>
      </c>
      <c r="T1626" s="9">
        <v>40000</v>
      </c>
      <c r="U1626" s="9">
        <v>44800</v>
      </c>
      <c r="V1626" s="2" t="s">
        <v>42</v>
      </c>
      <c r="W1626" s="2">
        <v>2014</v>
      </c>
      <c r="X1626" s="2"/>
    </row>
    <row r="1627" spans="1:24" ht="51" customHeight="1" outlineLevel="1" x14ac:dyDescent="0.25">
      <c r="A1627" s="2" t="s">
        <v>4327</v>
      </c>
      <c r="B1627" s="3" t="s">
        <v>27</v>
      </c>
      <c r="C1627" s="130" t="s">
        <v>3905</v>
      </c>
      <c r="D1627" s="34" t="s">
        <v>10268</v>
      </c>
      <c r="E1627" s="130" t="s">
        <v>10269</v>
      </c>
      <c r="F1627" s="130" t="s">
        <v>3906</v>
      </c>
      <c r="G1627" s="2" t="s">
        <v>29</v>
      </c>
      <c r="H1627" s="4">
        <v>0</v>
      </c>
      <c r="I1627" s="2">
        <v>710000000</v>
      </c>
      <c r="J1627" s="2" t="s">
        <v>11537</v>
      </c>
      <c r="K1627" s="30" t="s">
        <v>6014</v>
      </c>
      <c r="L1627" s="81" t="s">
        <v>1143</v>
      </c>
      <c r="M1627" s="2" t="s">
        <v>32</v>
      </c>
      <c r="N1627" s="2" t="s">
        <v>453</v>
      </c>
      <c r="O1627" s="15" t="s">
        <v>3810</v>
      </c>
      <c r="P1627" s="36" t="s">
        <v>40</v>
      </c>
      <c r="Q1627" s="2" t="s">
        <v>41</v>
      </c>
      <c r="R1627" s="37">
        <v>3</v>
      </c>
      <c r="S1627" s="9">
        <v>3300</v>
      </c>
      <c r="T1627" s="9">
        <v>9900</v>
      </c>
      <c r="U1627" s="9">
        <v>11088</v>
      </c>
      <c r="V1627" s="2" t="s">
        <v>42</v>
      </c>
      <c r="W1627" s="2">
        <v>2014</v>
      </c>
      <c r="X1627" s="2"/>
    </row>
    <row r="1628" spans="1:24" ht="51" customHeight="1" outlineLevel="1" x14ac:dyDescent="0.25">
      <c r="A1628" s="2" t="s">
        <v>4328</v>
      </c>
      <c r="B1628" s="3" t="s">
        <v>27</v>
      </c>
      <c r="C1628" s="5" t="s">
        <v>3888</v>
      </c>
      <c r="D1628" s="34" t="s">
        <v>3889</v>
      </c>
      <c r="E1628" s="34" t="s">
        <v>13133</v>
      </c>
      <c r="F1628" s="34" t="s">
        <v>3890</v>
      </c>
      <c r="G1628" s="2" t="s">
        <v>29</v>
      </c>
      <c r="H1628" s="4">
        <v>0</v>
      </c>
      <c r="I1628" s="2">
        <v>710000000</v>
      </c>
      <c r="J1628" s="2" t="s">
        <v>11537</v>
      </c>
      <c r="K1628" s="30" t="s">
        <v>6014</v>
      </c>
      <c r="L1628" s="81" t="s">
        <v>1143</v>
      </c>
      <c r="M1628" s="2" t="s">
        <v>32</v>
      </c>
      <c r="N1628" s="2" t="s">
        <v>453</v>
      </c>
      <c r="O1628" s="15" t="s">
        <v>3810</v>
      </c>
      <c r="P1628" s="36" t="s">
        <v>40</v>
      </c>
      <c r="Q1628" s="2" t="s">
        <v>41</v>
      </c>
      <c r="R1628" s="37">
        <v>1</v>
      </c>
      <c r="S1628" s="9">
        <v>29500</v>
      </c>
      <c r="T1628" s="9">
        <v>29500</v>
      </c>
      <c r="U1628" s="9">
        <v>33040</v>
      </c>
      <c r="V1628" s="2" t="s">
        <v>42</v>
      </c>
      <c r="W1628" s="2">
        <v>2014</v>
      </c>
      <c r="X1628" s="2"/>
    </row>
    <row r="1629" spans="1:24" ht="51" customHeight="1" outlineLevel="1" x14ac:dyDescent="0.25">
      <c r="A1629" s="2" t="s">
        <v>4329</v>
      </c>
      <c r="B1629" s="3" t="s">
        <v>27</v>
      </c>
      <c r="C1629" s="28" t="s">
        <v>3886</v>
      </c>
      <c r="D1629" s="10" t="s">
        <v>4853</v>
      </c>
      <c r="E1629" s="10" t="s">
        <v>9103</v>
      </c>
      <c r="F1629" s="28" t="s">
        <v>3887</v>
      </c>
      <c r="G1629" s="2" t="s">
        <v>29</v>
      </c>
      <c r="H1629" s="4">
        <v>0</v>
      </c>
      <c r="I1629" s="2">
        <v>710000000</v>
      </c>
      <c r="J1629" s="2" t="s">
        <v>11537</v>
      </c>
      <c r="K1629" s="30" t="s">
        <v>6014</v>
      </c>
      <c r="L1629" s="81" t="s">
        <v>1143</v>
      </c>
      <c r="M1629" s="2" t="s">
        <v>32</v>
      </c>
      <c r="N1629" s="2" t="s">
        <v>453</v>
      </c>
      <c r="O1629" s="15" t="s">
        <v>3810</v>
      </c>
      <c r="P1629" s="36" t="s">
        <v>40</v>
      </c>
      <c r="Q1629" s="2" t="s">
        <v>41</v>
      </c>
      <c r="R1629" s="37">
        <v>2</v>
      </c>
      <c r="S1629" s="9">
        <v>14000</v>
      </c>
      <c r="T1629" s="9">
        <v>28000</v>
      </c>
      <c r="U1629" s="9">
        <v>31360</v>
      </c>
      <c r="V1629" s="2" t="s">
        <v>42</v>
      </c>
      <c r="W1629" s="2">
        <v>2014</v>
      </c>
      <c r="X1629" s="2"/>
    </row>
    <row r="1630" spans="1:24" ht="51" customHeight="1" outlineLevel="1" x14ac:dyDescent="0.25">
      <c r="A1630" s="2" t="s">
        <v>4330</v>
      </c>
      <c r="B1630" s="3" t="s">
        <v>27</v>
      </c>
      <c r="C1630" s="28" t="s">
        <v>3895</v>
      </c>
      <c r="D1630" s="28" t="s">
        <v>13175</v>
      </c>
      <c r="E1630" s="28" t="s">
        <v>1740</v>
      </c>
      <c r="F1630" s="28" t="s">
        <v>3896</v>
      </c>
      <c r="G1630" s="2" t="s">
        <v>29</v>
      </c>
      <c r="H1630" s="4">
        <v>0</v>
      </c>
      <c r="I1630" s="2">
        <v>710000000</v>
      </c>
      <c r="J1630" s="2" t="s">
        <v>11537</v>
      </c>
      <c r="K1630" s="30" t="s">
        <v>6014</v>
      </c>
      <c r="L1630" s="81" t="s">
        <v>1143</v>
      </c>
      <c r="M1630" s="2" t="s">
        <v>32</v>
      </c>
      <c r="N1630" s="2" t="s">
        <v>453</v>
      </c>
      <c r="O1630" s="15" t="s">
        <v>3810</v>
      </c>
      <c r="P1630" s="36" t="s">
        <v>40</v>
      </c>
      <c r="Q1630" s="2" t="s">
        <v>41</v>
      </c>
      <c r="R1630" s="37">
        <v>1</v>
      </c>
      <c r="S1630" s="9">
        <v>11500</v>
      </c>
      <c r="T1630" s="9">
        <v>11500</v>
      </c>
      <c r="U1630" s="9">
        <v>12880</v>
      </c>
      <c r="V1630" s="2" t="s">
        <v>42</v>
      </c>
      <c r="W1630" s="2">
        <v>2014</v>
      </c>
      <c r="X1630" s="2"/>
    </row>
    <row r="1631" spans="1:24" ht="51" customHeight="1" outlineLevel="1" x14ac:dyDescent="0.25">
      <c r="A1631" s="2" t="s">
        <v>4331</v>
      </c>
      <c r="B1631" s="3" t="s">
        <v>27</v>
      </c>
      <c r="C1631" s="28" t="s">
        <v>911</v>
      </c>
      <c r="D1631" s="28" t="s">
        <v>912</v>
      </c>
      <c r="E1631" s="2" t="s">
        <v>913</v>
      </c>
      <c r="F1631" s="28" t="s">
        <v>3880</v>
      </c>
      <c r="G1631" s="2" t="s">
        <v>29</v>
      </c>
      <c r="H1631" s="4">
        <v>0</v>
      </c>
      <c r="I1631" s="2">
        <v>710000000</v>
      </c>
      <c r="J1631" s="2" t="s">
        <v>11537</v>
      </c>
      <c r="K1631" s="30" t="s">
        <v>6014</v>
      </c>
      <c r="L1631" s="81" t="s">
        <v>1143</v>
      </c>
      <c r="M1631" s="2" t="s">
        <v>32</v>
      </c>
      <c r="N1631" s="2" t="s">
        <v>453</v>
      </c>
      <c r="O1631" s="15" t="s">
        <v>3810</v>
      </c>
      <c r="P1631" s="36" t="s">
        <v>40</v>
      </c>
      <c r="Q1631" s="2" t="s">
        <v>41</v>
      </c>
      <c r="R1631" s="37">
        <v>280</v>
      </c>
      <c r="S1631" s="9">
        <v>71.430000000000007</v>
      </c>
      <c r="T1631" s="9">
        <v>20000</v>
      </c>
      <c r="U1631" s="9">
        <v>22400</v>
      </c>
      <c r="V1631" s="2" t="s">
        <v>42</v>
      </c>
      <c r="W1631" s="2">
        <v>2014</v>
      </c>
      <c r="X1631" s="2"/>
    </row>
    <row r="1632" spans="1:24" ht="51" customHeight="1" outlineLevel="1" x14ac:dyDescent="0.25">
      <c r="A1632" s="2" t="s">
        <v>4332</v>
      </c>
      <c r="B1632" s="3" t="s">
        <v>27</v>
      </c>
      <c r="C1632" s="28" t="s">
        <v>3916</v>
      </c>
      <c r="D1632" s="28" t="s">
        <v>6267</v>
      </c>
      <c r="E1632" s="2" t="s">
        <v>12703</v>
      </c>
      <c r="F1632" s="28" t="s">
        <v>3917</v>
      </c>
      <c r="G1632" s="2" t="s">
        <v>350</v>
      </c>
      <c r="H1632" s="4">
        <v>0</v>
      </c>
      <c r="I1632" s="2">
        <v>710000000</v>
      </c>
      <c r="J1632" s="2" t="s">
        <v>11537</v>
      </c>
      <c r="K1632" s="30" t="s">
        <v>6014</v>
      </c>
      <c r="L1632" s="81" t="s">
        <v>1143</v>
      </c>
      <c r="M1632" s="2" t="s">
        <v>32</v>
      </c>
      <c r="N1632" s="2" t="s">
        <v>453</v>
      </c>
      <c r="O1632" s="15" t="s">
        <v>3810</v>
      </c>
      <c r="P1632" s="36" t="s">
        <v>40</v>
      </c>
      <c r="Q1632" s="2" t="s">
        <v>41</v>
      </c>
      <c r="R1632" s="37">
        <v>1</v>
      </c>
      <c r="S1632" s="9">
        <v>225000</v>
      </c>
      <c r="T1632" s="9">
        <v>225000</v>
      </c>
      <c r="U1632" s="9">
        <v>252000</v>
      </c>
      <c r="V1632" s="2" t="s">
        <v>42</v>
      </c>
      <c r="W1632" s="2">
        <v>2014</v>
      </c>
      <c r="X1632" s="2"/>
    </row>
    <row r="1633" spans="1:25" ht="51" customHeight="1" outlineLevel="1" x14ac:dyDescent="0.25">
      <c r="A1633" s="2" t="s">
        <v>4333</v>
      </c>
      <c r="B1633" s="3" t="s">
        <v>27</v>
      </c>
      <c r="C1633" s="28" t="s">
        <v>3918</v>
      </c>
      <c r="D1633" s="10" t="s">
        <v>9487</v>
      </c>
      <c r="E1633" s="10" t="s">
        <v>3947</v>
      </c>
      <c r="F1633" s="28" t="s">
        <v>3919</v>
      </c>
      <c r="G1633" s="2" t="s">
        <v>29</v>
      </c>
      <c r="H1633" s="4">
        <v>0</v>
      </c>
      <c r="I1633" s="2">
        <v>710000000</v>
      </c>
      <c r="J1633" s="2" t="s">
        <v>11537</v>
      </c>
      <c r="K1633" s="30" t="s">
        <v>6014</v>
      </c>
      <c r="L1633" s="81" t="s">
        <v>1143</v>
      </c>
      <c r="M1633" s="2" t="s">
        <v>32</v>
      </c>
      <c r="N1633" s="2" t="s">
        <v>453</v>
      </c>
      <c r="O1633" s="15" t="s">
        <v>3810</v>
      </c>
      <c r="P1633" s="36" t="s">
        <v>40</v>
      </c>
      <c r="Q1633" s="2" t="s">
        <v>41</v>
      </c>
      <c r="R1633" s="37">
        <v>1</v>
      </c>
      <c r="S1633" s="9">
        <v>40000</v>
      </c>
      <c r="T1633" s="9">
        <v>40000</v>
      </c>
      <c r="U1633" s="9">
        <v>44800</v>
      </c>
      <c r="V1633" s="2" t="s">
        <v>42</v>
      </c>
      <c r="W1633" s="2">
        <v>2014</v>
      </c>
      <c r="X1633" s="2"/>
    </row>
    <row r="1634" spans="1:25" ht="51" customHeight="1" outlineLevel="1" x14ac:dyDescent="0.25">
      <c r="A1634" s="2" t="s">
        <v>4334</v>
      </c>
      <c r="B1634" s="3" t="s">
        <v>27</v>
      </c>
      <c r="C1634" s="28" t="s">
        <v>3920</v>
      </c>
      <c r="D1634" s="28" t="s">
        <v>1968</v>
      </c>
      <c r="E1634" s="2" t="s">
        <v>3921</v>
      </c>
      <c r="F1634" s="28" t="s">
        <v>3921</v>
      </c>
      <c r="G1634" s="2" t="s">
        <v>29</v>
      </c>
      <c r="H1634" s="4">
        <v>0</v>
      </c>
      <c r="I1634" s="2">
        <v>710000000</v>
      </c>
      <c r="J1634" s="2" t="s">
        <v>11537</v>
      </c>
      <c r="K1634" s="30" t="s">
        <v>6014</v>
      </c>
      <c r="L1634" s="81" t="s">
        <v>1143</v>
      </c>
      <c r="M1634" s="2" t="s">
        <v>32</v>
      </c>
      <c r="N1634" s="2" t="s">
        <v>453</v>
      </c>
      <c r="O1634" s="15" t="s">
        <v>3810</v>
      </c>
      <c r="P1634" s="36" t="s">
        <v>40</v>
      </c>
      <c r="Q1634" s="2" t="s">
        <v>41</v>
      </c>
      <c r="R1634" s="37">
        <v>1</v>
      </c>
      <c r="S1634" s="9">
        <v>5000</v>
      </c>
      <c r="T1634" s="9">
        <f>S1634*R1634</f>
        <v>5000</v>
      </c>
      <c r="U1634" s="9">
        <f>T1634*1.12</f>
        <v>5600.0000000000009</v>
      </c>
      <c r="V1634" s="2" t="s">
        <v>42</v>
      </c>
      <c r="W1634" s="2">
        <v>2014</v>
      </c>
      <c r="X1634" s="2"/>
    </row>
    <row r="1635" spans="1:25" ht="51" customHeight="1" outlineLevel="1" x14ac:dyDescent="0.25">
      <c r="A1635" s="2" t="s">
        <v>4335</v>
      </c>
      <c r="B1635" s="3" t="s">
        <v>27</v>
      </c>
      <c r="C1635" s="10" t="s">
        <v>9674</v>
      </c>
      <c r="D1635" s="10" t="s">
        <v>1967</v>
      </c>
      <c r="E1635" s="10" t="s">
        <v>3933</v>
      </c>
      <c r="F1635" s="28" t="s">
        <v>3933</v>
      </c>
      <c r="G1635" s="2" t="s">
        <v>29</v>
      </c>
      <c r="H1635" s="4">
        <v>0</v>
      </c>
      <c r="I1635" s="2">
        <v>710000000</v>
      </c>
      <c r="J1635" s="2" t="s">
        <v>11537</v>
      </c>
      <c r="K1635" s="30" t="s">
        <v>6014</v>
      </c>
      <c r="L1635" s="81" t="s">
        <v>1143</v>
      </c>
      <c r="M1635" s="2" t="s">
        <v>32</v>
      </c>
      <c r="N1635" s="2" t="s">
        <v>453</v>
      </c>
      <c r="O1635" s="15" t="s">
        <v>3810</v>
      </c>
      <c r="P1635" s="36" t="s">
        <v>9675</v>
      </c>
      <c r="Q1635" s="2" t="s">
        <v>41</v>
      </c>
      <c r="R1635" s="37">
        <v>1</v>
      </c>
      <c r="S1635" s="9">
        <v>5000</v>
      </c>
      <c r="T1635" s="9">
        <f>S1635*R1635</f>
        <v>5000</v>
      </c>
      <c r="U1635" s="9">
        <f>T1635*1.12</f>
        <v>5600.0000000000009</v>
      </c>
      <c r="V1635" s="2" t="s">
        <v>42</v>
      </c>
      <c r="W1635" s="2">
        <v>2014</v>
      </c>
      <c r="X1635" s="2"/>
    </row>
    <row r="1636" spans="1:25" ht="51" customHeight="1" outlineLevel="1" x14ac:dyDescent="0.25">
      <c r="A1636" s="2" t="s">
        <v>4336</v>
      </c>
      <c r="B1636" s="3" t="s">
        <v>27</v>
      </c>
      <c r="C1636" s="10" t="s">
        <v>1806</v>
      </c>
      <c r="D1636" s="10" t="s">
        <v>1807</v>
      </c>
      <c r="E1636" s="10" t="s">
        <v>1808</v>
      </c>
      <c r="F1636" s="28" t="s">
        <v>9673</v>
      </c>
      <c r="G1636" s="2" t="s">
        <v>29</v>
      </c>
      <c r="H1636" s="4">
        <v>0</v>
      </c>
      <c r="I1636" s="2">
        <v>710000000</v>
      </c>
      <c r="J1636" s="2" t="s">
        <v>11537</v>
      </c>
      <c r="K1636" s="30" t="s">
        <v>6014</v>
      </c>
      <c r="L1636" s="81" t="s">
        <v>1143</v>
      </c>
      <c r="M1636" s="2" t="s">
        <v>32</v>
      </c>
      <c r="N1636" s="2" t="s">
        <v>453</v>
      </c>
      <c r="O1636" s="15" t="s">
        <v>3810</v>
      </c>
      <c r="P1636" s="36" t="s">
        <v>3944</v>
      </c>
      <c r="Q1636" s="2" t="s">
        <v>41</v>
      </c>
      <c r="R1636" s="37">
        <v>1</v>
      </c>
      <c r="S1636" s="9">
        <v>5000</v>
      </c>
      <c r="T1636" s="9">
        <f>S1636*R1636</f>
        <v>5000</v>
      </c>
      <c r="U1636" s="9">
        <f>T1636*1.12</f>
        <v>5600.0000000000009</v>
      </c>
      <c r="V1636" s="2" t="s">
        <v>42</v>
      </c>
      <c r="W1636" s="2">
        <v>2014</v>
      </c>
      <c r="X1636" s="2"/>
    </row>
    <row r="1637" spans="1:25" ht="51" customHeight="1" outlineLevel="1" x14ac:dyDescent="0.25">
      <c r="A1637" s="2" t="s">
        <v>4337</v>
      </c>
      <c r="B1637" s="3" t="s">
        <v>27</v>
      </c>
      <c r="C1637" s="28" t="s">
        <v>3922</v>
      </c>
      <c r="D1637" s="28" t="s">
        <v>12704</v>
      </c>
      <c r="E1637" s="2" t="s">
        <v>5453</v>
      </c>
      <c r="F1637" s="28" t="s">
        <v>3924</v>
      </c>
      <c r="G1637" s="2" t="s">
        <v>29</v>
      </c>
      <c r="H1637" s="4">
        <v>0</v>
      </c>
      <c r="I1637" s="2">
        <v>710000000</v>
      </c>
      <c r="J1637" s="2" t="s">
        <v>11537</v>
      </c>
      <c r="K1637" s="30" t="s">
        <v>6014</v>
      </c>
      <c r="L1637" s="81" t="s">
        <v>1143</v>
      </c>
      <c r="M1637" s="2" t="s">
        <v>32</v>
      </c>
      <c r="N1637" s="2" t="s">
        <v>453</v>
      </c>
      <c r="O1637" s="15" t="s">
        <v>3810</v>
      </c>
      <c r="P1637" s="36" t="s">
        <v>40</v>
      </c>
      <c r="Q1637" s="2" t="s">
        <v>41</v>
      </c>
      <c r="R1637" s="37">
        <v>1</v>
      </c>
      <c r="S1637" s="9">
        <v>40000</v>
      </c>
      <c r="T1637" s="9">
        <v>0</v>
      </c>
      <c r="U1637" s="9">
        <v>0</v>
      </c>
      <c r="V1637" s="2" t="s">
        <v>42</v>
      </c>
      <c r="W1637" s="2">
        <v>2014</v>
      </c>
      <c r="X1637" s="2" t="s">
        <v>11321</v>
      </c>
    </row>
    <row r="1638" spans="1:25" ht="51" customHeight="1" outlineLevel="1" x14ac:dyDescent="0.25">
      <c r="A1638" s="2" t="s">
        <v>4338</v>
      </c>
      <c r="B1638" s="3" t="s">
        <v>27</v>
      </c>
      <c r="C1638" s="28" t="s">
        <v>3925</v>
      </c>
      <c r="D1638" s="28" t="s">
        <v>9246</v>
      </c>
      <c r="E1638" s="2" t="s">
        <v>3926</v>
      </c>
      <c r="F1638" s="28" t="s">
        <v>3926</v>
      </c>
      <c r="G1638" s="2" t="s">
        <v>29</v>
      </c>
      <c r="H1638" s="4">
        <v>0</v>
      </c>
      <c r="I1638" s="2">
        <v>710000000</v>
      </c>
      <c r="J1638" s="2" t="s">
        <v>11537</v>
      </c>
      <c r="K1638" s="30" t="s">
        <v>6014</v>
      </c>
      <c r="L1638" s="81" t="s">
        <v>1143</v>
      </c>
      <c r="M1638" s="2" t="s">
        <v>32</v>
      </c>
      <c r="N1638" s="2" t="s">
        <v>453</v>
      </c>
      <c r="O1638" s="15" t="s">
        <v>3810</v>
      </c>
      <c r="P1638" s="36" t="s">
        <v>40</v>
      </c>
      <c r="Q1638" s="2" t="s">
        <v>41</v>
      </c>
      <c r="R1638" s="37">
        <v>1</v>
      </c>
      <c r="S1638" s="9">
        <v>15000</v>
      </c>
      <c r="T1638" s="9">
        <v>0</v>
      </c>
      <c r="U1638" s="9">
        <v>0</v>
      </c>
      <c r="V1638" s="2" t="s">
        <v>42</v>
      </c>
      <c r="W1638" s="2">
        <v>2014</v>
      </c>
      <c r="X1638" s="2"/>
    </row>
    <row r="1639" spans="1:25" s="273" customFormat="1" ht="46.5" customHeight="1" x14ac:dyDescent="0.25">
      <c r="A1639" s="291" t="s">
        <v>13583</v>
      </c>
      <c r="B1639" s="88" t="s">
        <v>27</v>
      </c>
      <c r="C1639" s="34" t="s">
        <v>3925</v>
      </c>
      <c r="D1639" s="28" t="s">
        <v>9246</v>
      </c>
      <c r="E1639" s="291" t="s">
        <v>3926</v>
      </c>
      <c r="F1639" s="34" t="s">
        <v>13581</v>
      </c>
      <c r="G1639" s="291" t="s">
        <v>29</v>
      </c>
      <c r="H1639" s="296">
        <v>0</v>
      </c>
      <c r="I1639" s="291">
        <v>710000000</v>
      </c>
      <c r="J1639" s="291" t="s">
        <v>1075</v>
      </c>
      <c r="K1639" s="30" t="s">
        <v>6133</v>
      </c>
      <c r="L1639" s="86" t="s">
        <v>1143</v>
      </c>
      <c r="M1639" s="291" t="s">
        <v>32</v>
      </c>
      <c r="N1639" s="291" t="s">
        <v>10994</v>
      </c>
      <c r="O1639" s="15" t="s">
        <v>3810</v>
      </c>
      <c r="P1639" s="36" t="s">
        <v>40</v>
      </c>
      <c r="Q1639" s="291" t="s">
        <v>41</v>
      </c>
      <c r="R1639" s="37">
        <v>1</v>
      </c>
      <c r="S1639" s="294">
        <v>15000</v>
      </c>
      <c r="T1639" s="294">
        <v>15000</v>
      </c>
      <c r="U1639" s="294">
        <v>16800</v>
      </c>
      <c r="V1639" s="291" t="s">
        <v>42</v>
      </c>
      <c r="W1639" s="291">
        <v>2014</v>
      </c>
      <c r="X1639" s="291" t="s">
        <v>13584</v>
      </c>
      <c r="Y1639" s="290"/>
    </row>
    <row r="1640" spans="1:25" ht="51" customHeight="1" outlineLevel="1" x14ac:dyDescent="0.25">
      <c r="A1640" s="2" t="s">
        <v>4339</v>
      </c>
      <c r="B1640" s="3" t="s">
        <v>27</v>
      </c>
      <c r="C1640" s="28" t="s">
        <v>3927</v>
      </c>
      <c r="D1640" s="28" t="s">
        <v>5848</v>
      </c>
      <c r="E1640" s="28" t="s">
        <v>3928</v>
      </c>
      <c r="F1640" s="28" t="s">
        <v>3928</v>
      </c>
      <c r="G1640" s="2" t="s">
        <v>29</v>
      </c>
      <c r="H1640" s="4">
        <v>0</v>
      </c>
      <c r="I1640" s="2">
        <v>710000000</v>
      </c>
      <c r="J1640" s="2" t="s">
        <v>11537</v>
      </c>
      <c r="K1640" s="30" t="s">
        <v>6014</v>
      </c>
      <c r="L1640" s="81" t="s">
        <v>1143</v>
      </c>
      <c r="M1640" s="2" t="s">
        <v>32</v>
      </c>
      <c r="N1640" s="2" t="s">
        <v>453</v>
      </c>
      <c r="O1640" s="15" t="s">
        <v>3810</v>
      </c>
      <c r="P1640" s="36" t="s">
        <v>40</v>
      </c>
      <c r="Q1640" s="2" t="s">
        <v>41</v>
      </c>
      <c r="R1640" s="37">
        <v>4</v>
      </c>
      <c r="S1640" s="9">
        <v>4000</v>
      </c>
      <c r="T1640" s="9">
        <v>0</v>
      </c>
      <c r="U1640" s="9">
        <v>0</v>
      </c>
      <c r="V1640" s="2" t="s">
        <v>42</v>
      </c>
      <c r="W1640" s="2">
        <v>2014</v>
      </c>
      <c r="X1640" s="2" t="s">
        <v>10152</v>
      </c>
    </row>
    <row r="1641" spans="1:25" ht="51" customHeight="1" outlineLevel="1" x14ac:dyDescent="0.25">
      <c r="A1641" s="2" t="s">
        <v>4340</v>
      </c>
      <c r="B1641" s="3" t="s">
        <v>27</v>
      </c>
      <c r="C1641" s="28" t="s">
        <v>3929</v>
      </c>
      <c r="D1641" s="28" t="s">
        <v>3930</v>
      </c>
      <c r="E1641" s="28" t="s">
        <v>3931</v>
      </c>
      <c r="F1641" s="28" t="s">
        <v>3931</v>
      </c>
      <c r="G1641" s="2" t="s">
        <v>29</v>
      </c>
      <c r="H1641" s="4">
        <v>0</v>
      </c>
      <c r="I1641" s="2">
        <v>710000000</v>
      </c>
      <c r="J1641" s="2" t="s">
        <v>11537</v>
      </c>
      <c r="K1641" s="30" t="s">
        <v>6014</v>
      </c>
      <c r="L1641" s="81" t="s">
        <v>1143</v>
      </c>
      <c r="M1641" s="2" t="s">
        <v>32</v>
      </c>
      <c r="N1641" s="2" t="s">
        <v>453</v>
      </c>
      <c r="O1641" s="15" t="s">
        <v>3810</v>
      </c>
      <c r="P1641" s="36" t="s">
        <v>40</v>
      </c>
      <c r="Q1641" s="2" t="s">
        <v>41</v>
      </c>
      <c r="R1641" s="118">
        <v>10</v>
      </c>
      <c r="S1641" s="9">
        <v>1700</v>
      </c>
      <c r="T1641" s="9">
        <v>0</v>
      </c>
      <c r="U1641" s="9">
        <v>0</v>
      </c>
      <c r="V1641" s="2" t="s">
        <v>42</v>
      </c>
      <c r="W1641" s="2">
        <v>2014</v>
      </c>
      <c r="X1641" s="291" t="s">
        <v>10152</v>
      </c>
    </row>
    <row r="1642" spans="1:25" ht="51" customHeight="1" outlineLevel="1" x14ac:dyDescent="0.25">
      <c r="A1642" s="2" t="s">
        <v>4341</v>
      </c>
      <c r="B1642" s="3" t="s">
        <v>27</v>
      </c>
      <c r="C1642" s="5" t="s">
        <v>2271</v>
      </c>
      <c r="D1642" s="34" t="s">
        <v>3932</v>
      </c>
      <c r="E1642" s="5" t="s">
        <v>3933</v>
      </c>
      <c r="F1642" s="5" t="s">
        <v>3933</v>
      </c>
      <c r="G1642" s="2" t="s">
        <v>29</v>
      </c>
      <c r="H1642" s="4">
        <v>0</v>
      </c>
      <c r="I1642" s="2">
        <v>710000000</v>
      </c>
      <c r="J1642" s="2" t="s">
        <v>11537</v>
      </c>
      <c r="K1642" s="30" t="s">
        <v>6014</v>
      </c>
      <c r="L1642" s="81" t="s">
        <v>1143</v>
      </c>
      <c r="M1642" s="2" t="s">
        <v>32</v>
      </c>
      <c r="N1642" s="2" t="s">
        <v>453</v>
      </c>
      <c r="O1642" s="15" t="s">
        <v>3810</v>
      </c>
      <c r="P1642" s="36" t="s">
        <v>40</v>
      </c>
      <c r="Q1642" s="2" t="s">
        <v>41</v>
      </c>
      <c r="R1642" s="118">
        <v>5</v>
      </c>
      <c r="S1642" s="9">
        <v>20000</v>
      </c>
      <c r="T1642" s="9">
        <v>0</v>
      </c>
      <c r="U1642" s="9">
        <v>0</v>
      </c>
      <c r="V1642" s="2" t="s">
        <v>42</v>
      </c>
      <c r="W1642" s="2">
        <v>2014</v>
      </c>
      <c r="X1642" s="291" t="s">
        <v>10152</v>
      </c>
    </row>
    <row r="1643" spans="1:25" ht="60" customHeight="1" outlineLevel="1" x14ac:dyDescent="0.25">
      <c r="A1643" s="2" t="s">
        <v>4342</v>
      </c>
      <c r="B1643" s="3" t="s">
        <v>27</v>
      </c>
      <c r="C1643" s="119" t="s">
        <v>3934</v>
      </c>
      <c r="D1643" s="10" t="s">
        <v>1927</v>
      </c>
      <c r="E1643" s="10" t="s">
        <v>9519</v>
      </c>
      <c r="F1643" s="28" t="s">
        <v>3935</v>
      </c>
      <c r="G1643" s="2" t="s">
        <v>29</v>
      </c>
      <c r="H1643" s="4">
        <v>0</v>
      </c>
      <c r="I1643" s="2">
        <v>710000000</v>
      </c>
      <c r="J1643" s="2" t="s">
        <v>11537</v>
      </c>
      <c r="K1643" s="30" t="s">
        <v>6014</v>
      </c>
      <c r="L1643" s="81" t="s">
        <v>1143</v>
      </c>
      <c r="M1643" s="2" t="s">
        <v>32</v>
      </c>
      <c r="N1643" s="2" t="s">
        <v>453</v>
      </c>
      <c r="O1643" s="15" t="s">
        <v>3810</v>
      </c>
      <c r="P1643" s="36" t="s">
        <v>40</v>
      </c>
      <c r="Q1643" s="2" t="s">
        <v>41</v>
      </c>
      <c r="R1643" s="38">
        <v>1</v>
      </c>
      <c r="S1643" s="9">
        <v>16000</v>
      </c>
      <c r="T1643" s="9">
        <v>0</v>
      </c>
      <c r="U1643" s="9">
        <v>0</v>
      </c>
      <c r="V1643" s="2" t="s">
        <v>42</v>
      </c>
      <c r="W1643" s="2">
        <v>2014</v>
      </c>
      <c r="X1643" s="2"/>
    </row>
    <row r="1644" spans="1:25" s="273" customFormat="1" ht="57" customHeight="1" x14ac:dyDescent="0.25">
      <c r="A1644" s="291" t="s">
        <v>13594</v>
      </c>
      <c r="B1644" s="88" t="s">
        <v>27</v>
      </c>
      <c r="C1644" s="104" t="s">
        <v>3934</v>
      </c>
      <c r="D1644" s="293" t="s">
        <v>1927</v>
      </c>
      <c r="E1644" s="293" t="s">
        <v>9519</v>
      </c>
      <c r="F1644" s="34" t="s">
        <v>13581</v>
      </c>
      <c r="G1644" s="291" t="s">
        <v>29</v>
      </c>
      <c r="H1644" s="296">
        <v>0</v>
      </c>
      <c r="I1644" s="291">
        <v>710000000</v>
      </c>
      <c r="J1644" s="291" t="s">
        <v>1075</v>
      </c>
      <c r="K1644" s="30" t="s">
        <v>6133</v>
      </c>
      <c r="L1644" s="86" t="s">
        <v>1143</v>
      </c>
      <c r="M1644" s="291" t="s">
        <v>32</v>
      </c>
      <c r="N1644" s="291" t="s">
        <v>10994</v>
      </c>
      <c r="O1644" s="15" t="s">
        <v>3810</v>
      </c>
      <c r="P1644" s="36" t="s">
        <v>40</v>
      </c>
      <c r="Q1644" s="291" t="s">
        <v>41</v>
      </c>
      <c r="R1644" s="121">
        <v>1</v>
      </c>
      <c r="S1644" s="294">
        <v>16000</v>
      </c>
      <c r="T1644" s="294">
        <v>16000</v>
      </c>
      <c r="U1644" s="294">
        <v>17920</v>
      </c>
      <c r="V1644" s="291" t="s">
        <v>42</v>
      </c>
      <c r="W1644" s="291">
        <v>2014</v>
      </c>
      <c r="X1644" s="291" t="s">
        <v>13584</v>
      </c>
      <c r="Y1644" s="290"/>
    </row>
    <row r="1645" spans="1:25" ht="51" customHeight="1" outlineLevel="1" x14ac:dyDescent="0.25">
      <c r="A1645" s="2" t="s">
        <v>4343</v>
      </c>
      <c r="B1645" s="3" t="s">
        <v>27</v>
      </c>
      <c r="C1645" s="128" t="s">
        <v>3936</v>
      </c>
      <c r="D1645" s="128" t="s">
        <v>7919</v>
      </c>
      <c r="E1645" s="28" t="s">
        <v>3937</v>
      </c>
      <c r="F1645" s="28" t="s">
        <v>3937</v>
      </c>
      <c r="G1645" s="2" t="s">
        <v>29</v>
      </c>
      <c r="H1645" s="4">
        <v>0</v>
      </c>
      <c r="I1645" s="2">
        <v>710000000</v>
      </c>
      <c r="J1645" s="2" t="s">
        <v>11537</v>
      </c>
      <c r="K1645" s="30" t="s">
        <v>6014</v>
      </c>
      <c r="L1645" s="81" t="s">
        <v>1143</v>
      </c>
      <c r="M1645" s="2" t="s">
        <v>32</v>
      </c>
      <c r="N1645" s="2" t="s">
        <v>453</v>
      </c>
      <c r="O1645" s="15" t="s">
        <v>3810</v>
      </c>
      <c r="P1645" s="36" t="s">
        <v>40</v>
      </c>
      <c r="Q1645" s="2" t="s">
        <v>41</v>
      </c>
      <c r="R1645" s="118">
        <v>1</v>
      </c>
      <c r="S1645" s="9">
        <v>169000</v>
      </c>
      <c r="T1645" s="9">
        <v>0</v>
      </c>
      <c r="U1645" s="9">
        <v>0</v>
      </c>
      <c r="V1645" s="2" t="s">
        <v>42</v>
      </c>
      <c r="W1645" s="2">
        <v>2014</v>
      </c>
      <c r="X1645" s="2" t="s">
        <v>10152</v>
      </c>
    </row>
    <row r="1646" spans="1:25" ht="51" customHeight="1" outlineLevel="1" x14ac:dyDescent="0.25">
      <c r="A1646" s="2" t="s">
        <v>4344</v>
      </c>
      <c r="B1646" s="3" t="s">
        <v>27</v>
      </c>
      <c r="C1646" s="5" t="s">
        <v>3938</v>
      </c>
      <c r="D1646" s="34" t="s">
        <v>3939</v>
      </c>
      <c r="E1646" s="34" t="s">
        <v>13174</v>
      </c>
      <c r="F1646" s="34" t="s">
        <v>3940</v>
      </c>
      <c r="G1646" s="2" t="s">
        <v>29</v>
      </c>
      <c r="H1646" s="4">
        <v>0</v>
      </c>
      <c r="I1646" s="2">
        <v>710000000</v>
      </c>
      <c r="J1646" s="2" t="s">
        <v>11537</v>
      </c>
      <c r="K1646" s="30" t="s">
        <v>6014</v>
      </c>
      <c r="L1646" s="81" t="s">
        <v>1143</v>
      </c>
      <c r="M1646" s="2" t="s">
        <v>32</v>
      </c>
      <c r="N1646" s="2" t="s">
        <v>453</v>
      </c>
      <c r="O1646" s="15" t="s">
        <v>3810</v>
      </c>
      <c r="P1646" s="36" t="s">
        <v>40</v>
      </c>
      <c r="Q1646" s="5" t="s">
        <v>41</v>
      </c>
      <c r="R1646" s="118">
        <v>1</v>
      </c>
      <c r="S1646" s="9">
        <v>1600</v>
      </c>
      <c r="T1646" s="9">
        <v>0</v>
      </c>
      <c r="U1646" s="9">
        <v>0</v>
      </c>
      <c r="V1646" s="2" t="s">
        <v>42</v>
      </c>
      <c r="W1646" s="2">
        <v>2014</v>
      </c>
      <c r="X1646" s="291" t="s">
        <v>10152</v>
      </c>
    </row>
    <row r="1647" spans="1:25" ht="51" customHeight="1" outlineLevel="1" x14ac:dyDescent="0.25">
      <c r="A1647" s="2" t="s">
        <v>4345</v>
      </c>
      <c r="B1647" s="3" t="s">
        <v>27</v>
      </c>
      <c r="C1647" s="5" t="s">
        <v>3941</v>
      </c>
      <c r="D1647" s="34" t="s">
        <v>3942</v>
      </c>
      <c r="E1647" s="5" t="s">
        <v>3943</v>
      </c>
      <c r="F1647" s="5" t="s">
        <v>3943</v>
      </c>
      <c r="G1647" s="2" t="s">
        <v>29</v>
      </c>
      <c r="H1647" s="4">
        <v>0</v>
      </c>
      <c r="I1647" s="2">
        <v>710000000</v>
      </c>
      <c r="J1647" s="2" t="s">
        <v>11537</v>
      </c>
      <c r="K1647" s="30" t="s">
        <v>6014</v>
      </c>
      <c r="L1647" s="81" t="s">
        <v>1143</v>
      </c>
      <c r="M1647" s="2" t="s">
        <v>32</v>
      </c>
      <c r="N1647" s="2" t="s">
        <v>453</v>
      </c>
      <c r="O1647" s="15" t="s">
        <v>3810</v>
      </c>
      <c r="P1647" s="36" t="s">
        <v>40</v>
      </c>
      <c r="Q1647" s="5" t="s">
        <v>41</v>
      </c>
      <c r="R1647" s="118">
        <v>1</v>
      </c>
      <c r="S1647" s="9">
        <v>20000</v>
      </c>
      <c r="T1647" s="9">
        <v>0</v>
      </c>
      <c r="U1647" s="9">
        <v>0</v>
      </c>
      <c r="V1647" s="2" t="s">
        <v>42</v>
      </c>
      <c r="W1647" s="2">
        <v>2014</v>
      </c>
      <c r="X1647" s="291" t="s">
        <v>10152</v>
      </c>
    </row>
    <row r="1648" spans="1:25" ht="51" customHeight="1" outlineLevel="1" x14ac:dyDescent="0.25">
      <c r="A1648" s="2" t="s">
        <v>4346</v>
      </c>
      <c r="B1648" s="3" t="s">
        <v>27</v>
      </c>
      <c r="C1648" s="5" t="s">
        <v>3945</v>
      </c>
      <c r="D1648" s="34" t="s">
        <v>8024</v>
      </c>
      <c r="E1648" s="5" t="s">
        <v>3946</v>
      </c>
      <c r="F1648" s="5" t="s">
        <v>3946</v>
      </c>
      <c r="G1648" s="2" t="s">
        <v>29</v>
      </c>
      <c r="H1648" s="4">
        <v>0</v>
      </c>
      <c r="I1648" s="2">
        <v>710000000</v>
      </c>
      <c r="J1648" s="2" t="s">
        <v>11537</v>
      </c>
      <c r="K1648" s="30" t="s">
        <v>6014</v>
      </c>
      <c r="L1648" s="81" t="s">
        <v>1143</v>
      </c>
      <c r="M1648" s="2" t="s">
        <v>32</v>
      </c>
      <c r="N1648" s="2" t="s">
        <v>453</v>
      </c>
      <c r="O1648" s="15" t="s">
        <v>3810</v>
      </c>
      <c r="P1648" s="36" t="s">
        <v>40</v>
      </c>
      <c r="Q1648" s="5" t="s">
        <v>41</v>
      </c>
      <c r="R1648" s="118">
        <v>1</v>
      </c>
      <c r="S1648" s="9">
        <v>9000</v>
      </c>
      <c r="T1648" s="9">
        <v>0</v>
      </c>
      <c r="U1648" s="9">
        <v>0</v>
      </c>
      <c r="V1648" s="2" t="s">
        <v>42</v>
      </c>
      <c r="W1648" s="2">
        <v>2014</v>
      </c>
      <c r="X1648" s="291" t="s">
        <v>10152</v>
      </c>
    </row>
    <row r="1649" spans="1:16383" ht="51" customHeight="1" outlineLevel="1" x14ac:dyDescent="0.25">
      <c r="A1649" s="2" t="s">
        <v>4347</v>
      </c>
      <c r="B1649" s="3" t="s">
        <v>27</v>
      </c>
      <c r="C1649" s="5" t="s">
        <v>3918</v>
      </c>
      <c r="D1649" s="10" t="s">
        <v>9487</v>
      </c>
      <c r="E1649" s="10" t="s">
        <v>3947</v>
      </c>
      <c r="F1649" s="5" t="s">
        <v>9677</v>
      </c>
      <c r="G1649" s="2" t="s">
        <v>29</v>
      </c>
      <c r="H1649" s="4">
        <v>0</v>
      </c>
      <c r="I1649" s="2">
        <v>710000000</v>
      </c>
      <c r="J1649" s="2" t="s">
        <v>11537</v>
      </c>
      <c r="K1649" s="30" t="s">
        <v>6014</v>
      </c>
      <c r="L1649" s="81" t="s">
        <v>1143</v>
      </c>
      <c r="M1649" s="2" t="s">
        <v>32</v>
      </c>
      <c r="N1649" s="2" t="s">
        <v>453</v>
      </c>
      <c r="O1649" s="15" t="s">
        <v>3810</v>
      </c>
      <c r="P1649" s="36" t="s">
        <v>1837</v>
      </c>
      <c r="Q1649" s="2" t="s">
        <v>1838</v>
      </c>
      <c r="R1649" s="118">
        <v>1</v>
      </c>
      <c r="S1649" s="9">
        <v>27500</v>
      </c>
      <c r="T1649" s="9">
        <f t="shared" ref="T1649:T1654" si="95">S1649*R1649</f>
        <v>27500</v>
      </c>
      <c r="U1649" s="9">
        <f t="shared" ref="U1649:U1654" si="96">T1649*1.12</f>
        <v>30800.000000000004</v>
      </c>
      <c r="V1649" s="2" t="s">
        <v>42</v>
      </c>
      <c r="W1649" s="2">
        <v>2014</v>
      </c>
      <c r="X1649" s="2"/>
    </row>
    <row r="1650" spans="1:16383" ht="51" customHeight="1" outlineLevel="1" x14ac:dyDescent="0.25">
      <c r="A1650" s="2" t="s">
        <v>4348</v>
      </c>
      <c r="B1650" s="3" t="s">
        <v>27</v>
      </c>
      <c r="C1650" s="5" t="s">
        <v>3585</v>
      </c>
      <c r="D1650" s="10" t="s">
        <v>1968</v>
      </c>
      <c r="E1650" s="10" t="s">
        <v>4883</v>
      </c>
      <c r="F1650" s="34" t="s">
        <v>3948</v>
      </c>
      <c r="G1650" s="2" t="s">
        <v>29</v>
      </c>
      <c r="H1650" s="4">
        <v>0</v>
      </c>
      <c r="I1650" s="2">
        <v>710000000</v>
      </c>
      <c r="J1650" s="2" t="s">
        <v>11537</v>
      </c>
      <c r="K1650" s="30" t="s">
        <v>6014</v>
      </c>
      <c r="L1650" s="81" t="s">
        <v>1143</v>
      </c>
      <c r="M1650" s="2" t="s">
        <v>32</v>
      </c>
      <c r="N1650" s="2" t="s">
        <v>453</v>
      </c>
      <c r="O1650" s="15" t="s">
        <v>3810</v>
      </c>
      <c r="P1650" s="36" t="s">
        <v>40</v>
      </c>
      <c r="Q1650" s="34" t="s">
        <v>41</v>
      </c>
      <c r="R1650" s="124">
        <v>2</v>
      </c>
      <c r="S1650" s="9">
        <v>6017.85</v>
      </c>
      <c r="T1650" s="9">
        <f t="shared" si="95"/>
        <v>12035.7</v>
      </c>
      <c r="U1650" s="9">
        <f t="shared" si="96"/>
        <v>13479.984000000002</v>
      </c>
      <c r="V1650" s="2" t="s">
        <v>42</v>
      </c>
      <c r="W1650" s="2">
        <v>2014</v>
      </c>
      <c r="X1650" s="2"/>
    </row>
    <row r="1651" spans="1:16383" ht="51" customHeight="1" outlineLevel="1" x14ac:dyDescent="0.25">
      <c r="A1651" s="2" t="s">
        <v>4349</v>
      </c>
      <c r="B1651" s="3" t="s">
        <v>27</v>
      </c>
      <c r="C1651" s="5" t="s">
        <v>3949</v>
      </c>
      <c r="D1651" s="10" t="s">
        <v>1807</v>
      </c>
      <c r="E1651" s="10" t="s">
        <v>9462</v>
      </c>
      <c r="F1651" s="34" t="s">
        <v>3950</v>
      </c>
      <c r="G1651" s="2" t="s">
        <v>29</v>
      </c>
      <c r="H1651" s="4">
        <v>0</v>
      </c>
      <c r="I1651" s="2">
        <v>710000000</v>
      </c>
      <c r="J1651" s="2" t="s">
        <v>11537</v>
      </c>
      <c r="K1651" s="30" t="s">
        <v>6014</v>
      </c>
      <c r="L1651" s="81" t="s">
        <v>1143</v>
      </c>
      <c r="M1651" s="2" t="s">
        <v>32</v>
      </c>
      <c r="N1651" s="2" t="s">
        <v>453</v>
      </c>
      <c r="O1651" s="15" t="s">
        <v>3810</v>
      </c>
      <c r="P1651" s="36" t="s">
        <v>40</v>
      </c>
      <c r="Q1651" s="34" t="s">
        <v>41</v>
      </c>
      <c r="R1651" s="124">
        <v>2</v>
      </c>
      <c r="S1651" s="9">
        <v>2678.57</v>
      </c>
      <c r="T1651" s="9">
        <f t="shared" si="95"/>
        <v>5357.14</v>
      </c>
      <c r="U1651" s="9">
        <f t="shared" si="96"/>
        <v>5999.9968000000008</v>
      </c>
      <c r="V1651" s="2" t="s">
        <v>42</v>
      </c>
      <c r="W1651" s="2">
        <v>2014</v>
      </c>
      <c r="X1651" s="2"/>
    </row>
    <row r="1652" spans="1:16383" ht="51" customHeight="1" outlineLevel="1" x14ac:dyDescent="0.25">
      <c r="A1652" s="2" t="s">
        <v>4350</v>
      </c>
      <c r="B1652" s="3" t="s">
        <v>27</v>
      </c>
      <c r="C1652" s="5" t="s">
        <v>1954</v>
      </c>
      <c r="D1652" s="10" t="s">
        <v>1967</v>
      </c>
      <c r="E1652" s="10" t="s">
        <v>1955</v>
      </c>
      <c r="F1652" s="34" t="s">
        <v>3951</v>
      </c>
      <c r="G1652" s="2" t="s">
        <v>29</v>
      </c>
      <c r="H1652" s="4">
        <v>0</v>
      </c>
      <c r="I1652" s="2">
        <v>710000000</v>
      </c>
      <c r="J1652" s="2" t="s">
        <v>11537</v>
      </c>
      <c r="K1652" s="30" t="s">
        <v>6014</v>
      </c>
      <c r="L1652" s="81" t="s">
        <v>1143</v>
      </c>
      <c r="M1652" s="2" t="s">
        <v>32</v>
      </c>
      <c r="N1652" s="2" t="s">
        <v>453</v>
      </c>
      <c r="O1652" s="15" t="s">
        <v>3810</v>
      </c>
      <c r="P1652" s="36" t="s">
        <v>40</v>
      </c>
      <c r="Q1652" s="34" t="s">
        <v>41</v>
      </c>
      <c r="R1652" s="124">
        <v>2</v>
      </c>
      <c r="S1652" s="9">
        <v>5089.28</v>
      </c>
      <c r="T1652" s="9">
        <f t="shared" si="95"/>
        <v>10178.56</v>
      </c>
      <c r="U1652" s="9">
        <f t="shared" si="96"/>
        <v>11399.987200000001</v>
      </c>
      <c r="V1652" s="2" t="s">
        <v>42</v>
      </c>
      <c r="W1652" s="2">
        <v>2014</v>
      </c>
      <c r="X1652" s="2"/>
    </row>
    <row r="1653" spans="1:16383" ht="51" customHeight="1" outlineLevel="1" x14ac:dyDescent="0.25">
      <c r="A1653" s="2" t="s">
        <v>8802</v>
      </c>
      <c r="B1653" s="3" t="s">
        <v>27</v>
      </c>
      <c r="C1653" s="10" t="s">
        <v>8405</v>
      </c>
      <c r="D1653" s="10" t="s">
        <v>8406</v>
      </c>
      <c r="E1653" s="10" t="s">
        <v>8407</v>
      </c>
      <c r="F1653" s="132" t="s">
        <v>9676</v>
      </c>
      <c r="G1653" s="2" t="s">
        <v>29</v>
      </c>
      <c r="H1653" s="4">
        <v>0</v>
      </c>
      <c r="I1653" s="2">
        <v>710000000</v>
      </c>
      <c r="J1653" s="2" t="s">
        <v>11537</v>
      </c>
      <c r="K1653" s="30" t="s">
        <v>6014</v>
      </c>
      <c r="L1653" s="81" t="s">
        <v>1143</v>
      </c>
      <c r="M1653" s="2" t="s">
        <v>32</v>
      </c>
      <c r="N1653" s="2" t="s">
        <v>453</v>
      </c>
      <c r="O1653" s="15" t="s">
        <v>3810</v>
      </c>
      <c r="P1653" s="36" t="s">
        <v>40</v>
      </c>
      <c r="Q1653" s="34" t="s">
        <v>41</v>
      </c>
      <c r="R1653" s="37">
        <v>2</v>
      </c>
      <c r="S1653" s="9">
        <v>4000</v>
      </c>
      <c r="T1653" s="9">
        <f t="shared" si="95"/>
        <v>8000</v>
      </c>
      <c r="U1653" s="9">
        <f t="shared" si="96"/>
        <v>8960</v>
      </c>
      <c r="V1653" s="2" t="s">
        <v>42</v>
      </c>
      <c r="W1653" s="2">
        <v>2014</v>
      </c>
      <c r="X1653" s="2"/>
    </row>
    <row r="1654" spans="1:16383" ht="51" customHeight="1" outlineLevel="1" x14ac:dyDescent="0.25">
      <c r="A1654" s="2" t="s">
        <v>8803</v>
      </c>
      <c r="B1654" s="3" t="s">
        <v>27</v>
      </c>
      <c r="C1654" s="10" t="s">
        <v>9678</v>
      </c>
      <c r="D1654" s="10" t="s">
        <v>7852</v>
      </c>
      <c r="E1654" s="10" t="s">
        <v>1782</v>
      </c>
      <c r="F1654" s="120" t="s">
        <v>1804</v>
      </c>
      <c r="G1654" s="2" t="s">
        <v>29</v>
      </c>
      <c r="H1654" s="4">
        <v>0</v>
      </c>
      <c r="I1654" s="2">
        <v>710000000</v>
      </c>
      <c r="J1654" s="2" t="s">
        <v>11537</v>
      </c>
      <c r="K1654" s="30" t="s">
        <v>6014</v>
      </c>
      <c r="L1654" s="81" t="s">
        <v>1143</v>
      </c>
      <c r="M1654" s="2" t="s">
        <v>32</v>
      </c>
      <c r="N1654" s="2" t="s">
        <v>453</v>
      </c>
      <c r="O1654" s="15" t="s">
        <v>3810</v>
      </c>
      <c r="P1654" s="36" t="s">
        <v>40</v>
      </c>
      <c r="Q1654" s="2" t="s">
        <v>41</v>
      </c>
      <c r="R1654" s="37">
        <v>1</v>
      </c>
      <c r="S1654" s="9">
        <v>25000</v>
      </c>
      <c r="T1654" s="9">
        <f t="shared" si="95"/>
        <v>25000</v>
      </c>
      <c r="U1654" s="9">
        <f t="shared" si="96"/>
        <v>28000.000000000004</v>
      </c>
      <c r="V1654" s="2" t="s">
        <v>42</v>
      </c>
      <c r="W1654" s="2">
        <v>2014</v>
      </c>
      <c r="X1654" s="2"/>
    </row>
    <row r="1655" spans="1:16383" ht="51" customHeight="1" outlineLevel="1" x14ac:dyDescent="0.25">
      <c r="A1655" s="2" t="s">
        <v>4351</v>
      </c>
      <c r="B1655" s="3" t="s">
        <v>27</v>
      </c>
      <c r="C1655" s="119" t="s">
        <v>3955</v>
      </c>
      <c r="D1655" s="28" t="s">
        <v>3956</v>
      </c>
      <c r="E1655" s="2" t="s">
        <v>12705</v>
      </c>
      <c r="F1655" s="28" t="s">
        <v>3956</v>
      </c>
      <c r="G1655" s="2" t="s">
        <v>29</v>
      </c>
      <c r="H1655" s="4">
        <v>0</v>
      </c>
      <c r="I1655" s="2">
        <v>710000000</v>
      </c>
      <c r="J1655" s="2" t="s">
        <v>11537</v>
      </c>
      <c r="K1655" s="30" t="s">
        <v>6014</v>
      </c>
      <c r="L1655" s="81" t="s">
        <v>1143</v>
      </c>
      <c r="M1655" s="2" t="s">
        <v>32</v>
      </c>
      <c r="N1655" s="2" t="s">
        <v>453</v>
      </c>
      <c r="O1655" s="15" t="s">
        <v>3810</v>
      </c>
      <c r="P1655" s="36" t="s">
        <v>40</v>
      </c>
      <c r="Q1655" s="2" t="s">
        <v>41</v>
      </c>
      <c r="R1655" s="37">
        <v>1</v>
      </c>
      <c r="S1655" s="9">
        <v>0</v>
      </c>
      <c r="T1655" s="9">
        <v>0</v>
      </c>
      <c r="U1655" s="9">
        <v>19040</v>
      </c>
      <c r="V1655" s="2" t="s">
        <v>42</v>
      </c>
      <c r="W1655" s="2">
        <v>2014</v>
      </c>
      <c r="X1655" s="2"/>
    </row>
    <row r="1656" spans="1:16383" s="298" customFormat="1" ht="63.75" x14ac:dyDescent="0.25">
      <c r="A1656" s="276" t="s">
        <v>13522</v>
      </c>
      <c r="B1656" s="276" t="s">
        <v>27</v>
      </c>
      <c r="C1656" s="275" t="s">
        <v>3955</v>
      </c>
      <c r="D1656" s="28" t="s">
        <v>3956</v>
      </c>
      <c r="E1656" s="274" t="s">
        <v>12705</v>
      </c>
      <c r="F1656" s="28" t="s">
        <v>3956</v>
      </c>
      <c r="G1656" s="274" t="s">
        <v>29</v>
      </c>
      <c r="H1656" s="243">
        <v>0</v>
      </c>
      <c r="I1656" s="276">
        <v>710000000</v>
      </c>
      <c r="J1656" s="291" t="s">
        <v>11537</v>
      </c>
      <c r="K1656" s="276" t="s">
        <v>13521</v>
      </c>
      <c r="L1656" s="276" t="s">
        <v>1143</v>
      </c>
      <c r="M1656" s="276" t="s">
        <v>32</v>
      </c>
      <c r="N1656" s="276" t="s">
        <v>453</v>
      </c>
      <c r="O1656" s="21" t="s">
        <v>3810</v>
      </c>
      <c r="P1656" s="276" t="s">
        <v>40</v>
      </c>
      <c r="Q1656" s="276" t="s">
        <v>41</v>
      </c>
      <c r="R1656" s="276">
        <v>1</v>
      </c>
      <c r="S1656" s="294">
        <v>17000</v>
      </c>
      <c r="T1656" s="278">
        <v>17000</v>
      </c>
      <c r="U1656" s="278">
        <v>17000</v>
      </c>
      <c r="V1656" s="276" t="s">
        <v>42</v>
      </c>
      <c r="W1656" s="276">
        <v>2014</v>
      </c>
      <c r="X1656" s="276">
        <v>11</v>
      </c>
      <c r="Y1656" s="290"/>
      <c r="Z1656" s="288"/>
      <c r="AA1656" s="288"/>
      <c r="AB1656" s="288"/>
      <c r="AC1656" s="288"/>
      <c r="AD1656" s="288"/>
      <c r="AE1656" s="288"/>
      <c r="AF1656" s="288"/>
      <c r="AG1656" s="288"/>
      <c r="AH1656" s="288"/>
      <c r="AI1656" s="288"/>
      <c r="AJ1656" s="288"/>
      <c r="AK1656" s="288"/>
      <c r="AL1656" s="288"/>
      <c r="AM1656" s="288"/>
      <c r="AN1656" s="288"/>
      <c r="AO1656" s="288"/>
      <c r="AP1656" s="288"/>
      <c r="AQ1656" s="288"/>
      <c r="AR1656" s="288"/>
      <c r="AS1656" s="288"/>
      <c r="AT1656" s="288"/>
      <c r="AU1656" s="288"/>
      <c r="AV1656" s="288"/>
      <c r="AW1656" s="288"/>
      <c r="AX1656" s="288"/>
      <c r="AY1656" s="288"/>
      <c r="AZ1656" s="288"/>
      <c r="BA1656" s="288"/>
      <c r="BB1656" s="288"/>
      <c r="BC1656" s="288"/>
      <c r="BD1656" s="288"/>
      <c r="BE1656" s="288"/>
      <c r="BF1656" s="288"/>
      <c r="BG1656" s="288"/>
      <c r="BH1656" s="288"/>
      <c r="BI1656" s="288"/>
      <c r="BJ1656" s="288"/>
      <c r="BK1656" s="288"/>
      <c r="BL1656" s="288"/>
      <c r="BM1656" s="288"/>
      <c r="BN1656" s="288"/>
      <c r="BO1656" s="288"/>
      <c r="BP1656" s="288"/>
      <c r="BQ1656" s="288"/>
      <c r="BR1656" s="288"/>
      <c r="BS1656" s="288"/>
      <c r="BT1656" s="288"/>
      <c r="BU1656" s="288"/>
      <c r="BV1656" s="288"/>
      <c r="BW1656" s="288"/>
      <c r="BX1656" s="288"/>
      <c r="BY1656" s="288"/>
      <c r="BZ1656" s="288"/>
      <c r="CA1656" s="288"/>
      <c r="CB1656" s="288"/>
      <c r="CC1656" s="288"/>
      <c r="CD1656" s="288"/>
      <c r="CE1656" s="288"/>
      <c r="CF1656" s="288"/>
      <c r="CG1656" s="288"/>
      <c r="CH1656" s="288"/>
      <c r="CI1656" s="288"/>
      <c r="CJ1656" s="288"/>
      <c r="CK1656" s="288"/>
      <c r="CL1656" s="288"/>
      <c r="CM1656" s="288"/>
      <c r="CN1656" s="288"/>
      <c r="CO1656" s="288"/>
      <c r="CP1656" s="288"/>
      <c r="CQ1656" s="288"/>
      <c r="CR1656" s="288"/>
      <c r="CS1656" s="288"/>
      <c r="CT1656" s="288"/>
      <c r="CU1656" s="288"/>
      <c r="CV1656" s="288"/>
      <c r="CW1656" s="288"/>
      <c r="CX1656" s="288"/>
      <c r="CY1656" s="288"/>
      <c r="CZ1656" s="288"/>
      <c r="DA1656" s="288"/>
      <c r="DB1656" s="288"/>
      <c r="DC1656" s="288"/>
      <c r="DD1656" s="288"/>
      <c r="DE1656" s="288"/>
      <c r="DF1656" s="288"/>
      <c r="DG1656" s="288"/>
      <c r="DH1656" s="288"/>
      <c r="DI1656" s="288"/>
      <c r="DJ1656" s="288"/>
      <c r="DK1656" s="288"/>
      <c r="DL1656" s="288"/>
      <c r="DM1656" s="288"/>
      <c r="DN1656" s="288"/>
      <c r="DO1656" s="288"/>
      <c r="DP1656" s="288"/>
      <c r="DQ1656" s="288"/>
      <c r="DR1656" s="288"/>
      <c r="DS1656" s="288"/>
      <c r="DT1656" s="288"/>
      <c r="DU1656" s="288"/>
      <c r="DV1656" s="288"/>
      <c r="DW1656" s="288"/>
      <c r="DX1656" s="288"/>
      <c r="DY1656" s="288"/>
      <c r="DZ1656" s="288"/>
      <c r="EA1656" s="288"/>
      <c r="EB1656" s="288"/>
      <c r="EC1656" s="288"/>
      <c r="ED1656" s="288"/>
      <c r="EE1656" s="288"/>
      <c r="EF1656" s="288"/>
      <c r="EG1656" s="288"/>
      <c r="EH1656" s="288"/>
      <c r="EI1656" s="288"/>
      <c r="EJ1656" s="288"/>
      <c r="EK1656" s="288"/>
      <c r="EL1656" s="288"/>
      <c r="EM1656" s="288"/>
      <c r="EN1656" s="288"/>
      <c r="EO1656" s="288"/>
      <c r="EP1656" s="288"/>
      <c r="EQ1656" s="288"/>
      <c r="ER1656" s="288"/>
      <c r="ES1656" s="288"/>
      <c r="ET1656" s="288"/>
      <c r="EU1656" s="288"/>
      <c r="EV1656" s="288"/>
      <c r="EW1656" s="288"/>
      <c r="EX1656" s="288"/>
      <c r="EY1656" s="288"/>
      <c r="EZ1656" s="288"/>
      <c r="FA1656" s="288"/>
      <c r="FB1656" s="288"/>
      <c r="FC1656" s="288"/>
      <c r="FD1656" s="288"/>
      <c r="FE1656" s="288"/>
      <c r="FF1656" s="288"/>
      <c r="FG1656" s="288"/>
      <c r="FH1656" s="288"/>
      <c r="FI1656" s="288"/>
      <c r="FJ1656" s="288"/>
      <c r="FK1656" s="288"/>
      <c r="FL1656" s="288"/>
      <c r="FM1656" s="288"/>
      <c r="FN1656" s="288"/>
      <c r="FO1656" s="288"/>
      <c r="FP1656" s="288"/>
      <c r="FQ1656" s="288"/>
      <c r="FR1656" s="288"/>
      <c r="FS1656" s="288"/>
      <c r="FT1656" s="288"/>
      <c r="FU1656" s="288"/>
      <c r="FV1656" s="288"/>
      <c r="FW1656" s="288"/>
      <c r="FX1656" s="288"/>
      <c r="FY1656" s="288"/>
      <c r="FZ1656" s="288"/>
      <c r="GA1656" s="288"/>
      <c r="GB1656" s="288"/>
      <c r="GC1656" s="288"/>
      <c r="GD1656" s="288"/>
      <c r="GE1656" s="288"/>
      <c r="GF1656" s="288"/>
      <c r="GG1656" s="288"/>
      <c r="GH1656" s="288"/>
      <c r="GI1656" s="288"/>
      <c r="GJ1656" s="288"/>
      <c r="GK1656" s="288"/>
      <c r="GL1656" s="288"/>
      <c r="GM1656" s="288"/>
      <c r="GN1656" s="288"/>
      <c r="GO1656" s="288"/>
      <c r="GP1656" s="288"/>
      <c r="GQ1656" s="288"/>
      <c r="GR1656" s="288"/>
      <c r="GS1656" s="288"/>
      <c r="GT1656" s="288"/>
      <c r="GU1656" s="288"/>
      <c r="GV1656" s="288"/>
      <c r="GW1656" s="288"/>
      <c r="GX1656" s="288"/>
      <c r="GY1656" s="288"/>
      <c r="GZ1656" s="288"/>
      <c r="HA1656" s="288"/>
      <c r="HB1656" s="288"/>
      <c r="HC1656" s="288"/>
      <c r="HD1656" s="288"/>
      <c r="HE1656" s="288"/>
      <c r="HF1656" s="288"/>
      <c r="HG1656" s="288"/>
      <c r="HH1656" s="288"/>
      <c r="HI1656" s="288"/>
      <c r="HJ1656" s="288"/>
      <c r="HK1656" s="288"/>
      <c r="HL1656" s="288"/>
      <c r="HM1656" s="288"/>
      <c r="HN1656" s="288"/>
      <c r="HO1656" s="288"/>
      <c r="HP1656" s="288"/>
      <c r="HQ1656" s="288"/>
      <c r="HR1656" s="288"/>
      <c r="HS1656" s="288"/>
      <c r="HT1656" s="288"/>
      <c r="HU1656" s="288"/>
      <c r="HV1656" s="288"/>
      <c r="HW1656" s="288"/>
      <c r="HX1656" s="288"/>
      <c r="HY1656" s="288"/>
      <c r="HZ1656" s="288"/>
      <c r="IA1656" s="288"/>
      <c r="IB1656" s="288"/>
      <c r="IC1656" s="288"/>
      <c r="ID1656" s="288"/>
      <c r="IE1656" s="288"/>
      <c r="IF1656" s="288"/>
      <c r="IG1656" s="288"/>
      <c r="IH1656" s="288"/>
      <c r="II1656" s="288"/>
      <c r="IJ1656" s="288"/>
      <c r="IK1656" s="288"/>
      <c r="IL1656" s="288"/>
      <c r="IM1656" s="288"/>
      <c r="IN1656" s="288"/>
      <c r="IO1656" s="288"/>
      <c r="IP1656" s="288"/>
      <c r="IQ1656" s="288"/>
      <c r="IR1656" s="288"/>
      <c r="IS1656" s="288"/>
      <c r="IT1656" s="288"/>
      <c r="IU1656" s="288"/>
      <c r="IV1656" s="288"/>
      <c r="IW1656" s="288"/>
      <c r="IX1656" s="288"/>
      <c r="IY1656" s="288"/>
      <c r="IZ1656" s="288"/>
      <c r="JA1656" s="288"/>
      <c r="JB1656" s="288"/>
      <c r="JC1656" s="288"/>
      <c r="JD1656" s="288"/>
      <c r="JE1656" s="288"/>
      <c r="JF1656" s="288"/>
      <c r="JG1656" s="288"/>
      <c r="JH1656" s="288"/>
      <c r="JI1656" s="288"/>
      <c r="JJ1656" s="288"/>
      <c r="JK1656" s="288"/>
      <c r="JL1656" s="288"/>
      <c r="JM1656" s="288"/>
      <c r="JN1656" s="288"/>
      <c r="JO1656" s="288"/>
      <c r="JP1656" s="288"/>
      <c r="JQ1656" s="288"/>
      <c r="JR1656" s="288"/>
      <c r="JS1656" s="288"/>
      <c r="JT1656" s="288"/>
      <c r="JU1656" s="288"/>
      <c r="JV1656" s="288"/>
      <c r="JW1656" s="288"/>
      <c r="JX1656" s="288"/>
      <c r="JY1656" s="288"/>
      <c r="JZ1656" s="288"/>
      <c r="KA1656" s="288"/>
      <c r="KB1656" s="288"/>
      <c r="KC1656" s="288"/>
      <c r="KD1656" s="288"/>
      <c r="KE1656" s="288"/>
      <c r="KF1656" s="288"/>
      <c r="KG1656" s="288"/>
      <c r="KH1656" s="288"/>
      <c r="KI1656" s="288"/>
      <c r="KJ1656" s="288"/>
      <c r="KK1656" s="288"/>
      <c r="KL1656" s="288"/>
      <c r="KM1656" s="288"/>
      <c r="KN1656" s="288"/>
      <c r="KO1656" s="288"/>
      <c r="KP1656" s="288"/>
      <c r="KQ1656" s="288"/>
      <c r="KR1656" s="288"/>
      <c r="KS1656" s="288"/>
      <c r="KT1656" s="288"/>
      <c r="KU1656" s="288"/>
      <c r="KV1656" s="288"/>
      <c r="KW1656" s="288"/>
      <c r="KX1656" s="288"/>
      <c r="KY1656" s="288"/>
      <c r="KZ1656" s="288"/>
      <c r="LA1656" s="288"/>
      <c r="LB1656" s="288"/>
      <c r="LC1656" s="288"/>
      <c r="LD1656" s="288"/>
      <c r="LE1656" s="288"/>
      <c r="LF1656" s="288"/>
      <c r="LG1656" s="288"/>
      <c r="LH1656" s="288"/>
      <c r="LI1656" s="288"/>
      <c r="LJ1656" s="288"/>
      <c r="LK1656" s="288"/>
      <c r="LL1656" s="288"/>
      <c r="LM1656" s="288"/>
      <c r="LN1656" s="288"/>
      <c r="LO1656" s="288"/>
      <c r="LP1656" s="288"/>
      <c r="LQ1656" s="288"/>
      <c r="LR1656" s="288"/>
      <c r="LS1656" s="288"/>
      <c r="LT1656" s="288"/>
      <c r="LU1656" s="288"/>
      <c r="LV1656" s="288"/>
      <c r="LW1656" s="288"/>
      <c r="LX1656" s="288"/>
      <c r="LY1656" s="288"/>
      <c r="LZ1656" s="288"/>
      <c r="MA1656" s="288"/>
      <c r="MB1656" s="288"/>
      <c r="MC1656" s="288"/>
      <c r="MD1656" s="288"/>
      <c r="ME1656" s="288"/>
      <c r="MF1656" s="288"/>
      <c r="MG1656" s="288"/>
      <c r="MH1656" s="288"/>
      <c r="MI1656" s="288"/>
      <c r="MJ1656" s="288"/>
      <c r="MK1656" s="288"/>
      <c r="ML1656" s="288"/>
      <c r="MM1656" s="288"/>
      <c r="MN1656" s="288"/>
      <c r="MO1656" s="288"/>
      <c r="MP1656" s="288"/>
      <c r="MQ1656" s="288"/>
      <c r="MR1656" s="288"/>
      <c r="MS1656" s="288"/>
      <c r="MT1656" s="288"/>
      <c r="MU1656" s="288"/>
      <c r="MV1656" s="288"/>
      <c r="MW1656" s="288"/>
      <c r="MX1656" s="288"/>
      <c r="MY1656" s="288"/>
      <c r="MZ1656" s="288"/>
      <c r="NA1656" s="288"/>
      <c r="NB1656" s="288"/>
      <c r="NC1656" s="288"/>
      <c r="ND1656" s="288"/>
      <c r="NE1656" s="288"/>
      <c r="NF1656" s="288"/>
      <c r="NG1656" s="288"/>
      <c r="NH1656" s="288"/>
      <c r="NI1656" s="288"/>
      <c r="NJ1656" s="288"/>
      <c r="NK1656" s="288"/>
      <c r="NL1656" s="288"/>
      <c r="NM1656" s="288"/>
      <c r="NN1656" s="288"/>
      <c r="NO1656" s="288"/>
      <c r="NP1656" s="288"/>
      <c r="NQ1656" s="288"/>
      <c r="NR1656" s="288"/>
      <c r="NS1656" s="288"/>
      <c r="NT1656" s="288"/>
      <c r="NU1656" s="288"/>
      <c r="NV1656" s="288"/>
      <c r="NW1656" s="288"/>
      <c r="NX1656" s="288"/>
      <c r="NY1656" s="288"/>
      <c r="NZ1656" s="288"/>
      <c r="OA1656" s="288"/>
      <c r="OB1656" s="288"/>
      <c r="OC1656" s="288"/>
      <c r="OD1656" s="288"/>
      <c r="OE1656" s="288"/>
      <c r="OF1656" s="288"/>
      <c r="OG1656" s="288"/>
      <c r="OH1656" s="288"/>
      <c r="OI1656" s="288"/>
      <c r="OJ1656" s="288"/>
      <c r="OK1656" s="288"/>
      <c r="OL1656" s="288"/>
      <c r="OM1656" s="288"/>
      <c r="ON1656" s="288"/>
      <c r="OO1656" s="288"/>
      <c r="OP1656" s="288"/>
      <c r="OQ1656" s="288"/>
      <c r="OR1656" s="288"/>
      <c r="OS1656" s="288"/>
      <c r="OT1656" s="288"/>
      <c r="OU1656" s="288"/>
      <c r="OV1656" s="288"/>
      <c r="OW1656" s="288"/>
      <c r="OX1656" s="288"/>
      <c r="OY1656" s="288"/>
      <c r="OZ1656" s="288"/>
      <c r="PA1656" s="288"/>
      <c r="PB1656" s="288"/>
      <c r="PC1656" s="288"/>
      <c r="PD1656" s="288"/>
      <c r="PE1656" s="288"/>
      <c r="PF1656" s="288"/>
      <c r="PG1656" s="288"/>
      <c r="PH1656" s="288"/>
      <c r="PI1656" s="288"/>
      <c r="PJ1656" s="288"/>
      <c r="PK1656" s="288"/>
      <c r="PL1656" s="288"/>
      <c r="PM1656" s="288"/>
      <c r="PN1656" s="288"/>
      <c r="PO1656" s="288"/>
      <c r="PP1656" s="288"/>
      <c r="PQ1656" s="288"/>
      <c r="PR1656" s="288"/>
      <c r="PS1656" s="288"/>
      <c r="PT1656" s="288"/>
      <c r="PU1656" s="288"/>
      <c r="PV1656" s="288"/>
      <c r="PW1656" s="288"/>
      <c r="PX1656" s="288"/>
      <c r="PY1656" s="288"/>
      <c r="PZ1656" s="288"/>
      <c r="QA1656" s="288"/>
      <c r="QB1656" s="288"/>
      <c r="QC1656" s="288"/>
      <c r="QD1656" s="288"/>
      <c r="QE1656" s="288"/>
      <c r="QF1656" s="288"/>
      <c r="QG1656" s="288"/>
      <c r="QH1656" s="288"/>
      <c r="QI1656" s="288"/>
      <c r="QJ1656" s="288"/>
      <c r="QK1656" s="288"/>
      <c r="QL1656" s="288"/>
      <c r="QM1656" s="288"/>
      <c r="QN1656" s="288"/>
      <c r="QO1656" s="288"/>
      <c r="QP1656" s="288"/>
      <c r="QQ1656" s="288"/>
      <c r="QR1656" s="288"/>
      <c r="QS1656" s="288"/>
      <c r="QT1656" s="288"/>
      <c r="QU1656" s="288"/>
      <c r="QV1656" s="288"/>
      <c r="QW1656" s="288"/>
      <c r="QX1656" s="288"/>
      <c r="QY1656" s="288"/>
      <c r="QZ1656" s="288"/>
      <c r="RA1656" s="288"/>
      <c r="RB1656" s="288"/>
      <c r="RC1656" s="288"/>
      <c r="RD1656" s="288"/>
      <c r="RE1656" s="288"/>
      <c r="RF1656" s="288"/>
      <c r="RG1656" s="288"/>
      <c r="RH1656" s="288"/>
      <c r="RI1656" s="288"/>
      <c r="RJ1656" s="288"/>
      <c r="RK1656" s="288"/>
      <c r="RL1656" s="288"/>
      <c r="RM1656" s="288"/>
      <c r="RN1656" s="288"/>
      <c r="RO1656" s="288"/>
      <c r="RP1656" s="288"/>
      <c r="RQ1656" s="288"/>
      <c r="RR1656" s="288"/>
      <c r="RS1656" s="288"/>
      <c r="RT1656" s="288"/>
      <c r="RU1656" s="288"/>
      <c r="RV1656" s="288"/>
      <c r="RW1656" s="288"/>
      <c r="RX1656" s="288"/>
      <c r="RY1656" s="288"/>
      <c r="RZ1656" s="288"/>
      <c r="SA1656" s="288"/>
      <c r="SB1656" s="288"/>
      <c r="SC1656" s="288"/>
      <c r="SD1656" s="288"/>
      <c r="SE1656" s="288"/>
      <c r="SF1656" s="288"/>
      <c r="SG1656" s="288"/>
      <c r="SH1656" s="288"/>
      <c r="SI1656" s="288"/>
      <c r="SJ1656" s="288"/>
      <c r="SK1656" s="288"/>
      <c r="SL1656" s="288"/>
      <c r="SM1656" s="288"/>
      <c r="SN1656" s="288"/>
      <c r="SO1656" s="288"/>
      <c r="SP1656" s="288"/>
      <c r="SQ1656" s="288"/>
      <c r="SR1656" s="288"/>
      <c r="SS1656" s="288"/>
      <c r="ST1656" s="288"/>
      <c r="SU1656" s="288"/>
      <c r="SV1656" s="288"/>
      <c r="SW1656" s="288"/>
      <c r="SX1656" s="288"/>
      <c r="SY1656" s="288"/>
      <c r="SZ1656" s="288"/>
      <c r="TA1656" s="288"/>
      <c r="TB1656" s="288"/>
      <c r="TC1656" s="288"/>
      <c r="TD1656" s="288"/>
      <c r="TE1656" s="288"/>
      <c r="TF1656" s="288"/>
      <c r="TG1656" s="288"/>
      <c r="TH1656" s="288"/>
      <c r="TI1656" s="288"/>
      <c r="TJ1656" s="288"/>
      <c r="TK1656" s="288"/>
      <c r="TL1656" s="288"/>
      <c r="TM1656" s="288"/>
      <c r="TN1656" s="288"/>
      <c r="TO1656" s="288"/>
      <c r="TP1656" s="288"/>
      <c r="TQ1656" s="288"/>
      <c r="TR1656" s="288"/>
      <c r="TS1656" s="288"/>
      <c r="TT1656" s="288"/>
      <c r="TU1656" s="288"/>
      <c r="TV1656" s="288"/>
      <c r="TW1656" s="288"/>
      <c r="TX1656" s="288"/>
      <c r="TY1656" s="288"/>
      <c r="TZ1656" s="288"/>
      <c r="UA1656" s="288"/>
      <c r="UB1656" s="288"/>
      <c r="UC1656" s="288"/>
      <c r="UD1656" s="288"/>
      <c r="UE1656" s="288"/>
      <c r="UF1656" s="288"/>
      <c r="UG1656" s="288"/>
      <c r="UH1656" s="288"/>
      <c r="UI1656" s="288"/>
      <c r="UJ1656" s="288"/>
      <c r="UK1656" s="288"/>
      <c r="UL1656" s="288"/>
      <c r="UM1656" s="288"/>
      <c r="UN1656" s="288"/>
      <c r="UO1656" s="288"/>
      <c r="UP1656" s="288"/>
      <c r="UQ1656" s="288"/>
      <c r="UR1656" s="288"/>
      <c r="US1656" s="288"/>
      <c r="UT1656" s="288"/>
      <c r="UU1656" s="288"/>
      <c r="UV1656" s="288"/>
      <c r="UW1656" s="288"/>
      <c r="UX1656" s="288"/>
      <c r="UY1656" s="288"/>
      <c r="UZ1656" s="288"/>
      <c r="VA1656" s="288"/>
      <c r="VB1656" s="288"/>
      <c r="VC1656" s="288"/>
      <c r="VD1656" s="288"/>
      <c r="VE1656" s="288"/>
      <c r="VF1656" s="288"/>
      <c r="VG1656" s="288"/>
      <c r="VH1656" s="288"/>
      <c r="VI1656" s="288"/>
      <c r="VJ1656" s="288"/>
      <c r="VK1656" s="288"/>
      <c r="VL1656" s="288"/>
      <c r="VM1656" s="288"/>
      <c r="VN1656" s="288"/>
      <c r="VO1656" s="288"/>
      <c r="VP1656" s="288"/>
      <c r="VQ1656" s="288"/>
      <c r="VR1656" s="288"/>
      <c r="VS1656" s="288"/>
      <c r="VT1656" s="288"/>
      <c r="VU1656" s="288"/>
      <c r="VV1656" s="288"/>
      <c r="VW1656" s="288"/>
      <c r="VX1656" s="288"/>
      <c r="VY1656" s="288"/>
      <c r="VZ1656" s="288"/>
      <c r="WA1656" s="288"/>
      <c r="WB1656" s="288"/>
      <c r="WC1656" s="288"/>
      <c r="WD1656" s="288"/>
      <c r="WE1656" s="288"/>
      <c r="WF1656" s="288"/>
      <c r="WG1656" s="288"/>
      <c r="WH1656" s="288"/>
      <c r="WI1656" s="288"/>
      <c r="WJ1656" s="288"/>
      <c r="WK1656" s="288"/>
      <c r="WL1656" s="288"/>
      <c r="WM1656" s="288"/>
      <c r="WN1656" s="288"/>
      <c r="WO1656" s="288"/>
      <c r="WP1656" s="288"/>
      <c r="WQ1656" s="288"/>
      <c r="WR1656" s="288"/>
      <c r="WS1656" s="288"/>
      <c r="WT1656" s="288"/>
      <c r="WU1656" s="288"/>
      <c r="WV1656" s="288"/>
      <c r="WW1656" s="288"/>
      <c r="WX1656" s="288"/>
      <c r="WY1656" s="288"/>
      <c r="WZ1656" s="288"/>
      <c r="XA1656" s="288"/>
      <c r="XB1656" s="288"/>
      <c r="XC1656" s="288"/>
      <c r="XD1656" s="288"/>
      <c r="XE1656" s="288"/>
      <c r="XF1656" s="288"/>
      <c r="XG1656" s="288"/>
      <c r="XH1656" s="288"/>
      <c r="XI1656" s="288"/>
      <c r="XJ1656" s="288"/>
      <c r="XK1656" s="288"/>
      <c r="XL1656" s="288"/>
      <c r="XM1656" s="288"/>
      <c r="XN1656" s="288"/>
      <c r="XO1656" s="288"/>
      <c r="XP1656" s="288"/>
      <c r="XQ1656" s="288"/>
      <c r="XR1656" s="288"/>
      <c r="XS1656" s="288"/>
      <c r="XT1656" s="288"/>
      <c r="XU1656" s="288"/>
      <c r="XV1656" s="288"/>
      <c r="XW1656" s="288"/>
      <c r="XX1656" s="288"/>
      <c r="XY1656" s="288"/>
      <c r="XZ1656" s="288"/>
      <c r="YA1656" s="288"/>
      <c r="YB1656" s="288"/>
      <c r="YC1656" s="288"/>
      <c r="YD1656" s="288"/>
      <c r="YE1656" s="288"/>
      <c r="YF1656" s="288"/>
      <c r="YG1656" s="288"/>
      <c r="YH1656" s="288"/>
      <c r="YI1656" s="288"/>
      <c r="YJ1656" s="288"/>
      <c r="YK1656" s="288"/>
      <c r="YL1656" s="288"/>
      <c r="YM1656" s="288"/>
      <c r="YN1656" s="288"/>
      <c r="YO1656" s="288"/>
      <c r="YP1656" s="288"/>
      <c r="YQ1656" s="288"/>
      <c r="YR1656" s="288"/>
      <c r="YS1656" s="288"/>
      <c r="YT1656" s="288"/>
      <c r="YU1656" s="288"/>
      <c r="YV1656" s="288"/>
      <c r="YW1656" s="288"/>
      <c r="YX1656" s="288"/>
      <c r="YY1656" s="288"/>
      <c r="YZ1656" s="288"/>
      <c r="ZA1656" s="288"/>
      <c r="ZB1656" s="288"/>
      <c r="ZC1656" s="288"/>
      <c r="ZD1656" s="288"/>
      <c r="ZE1656" s="288"/>
      <c r="ZF1656" s="288"/>
      <c r="ZG1656" s="288"/>
      <c r="ZH1656" s="288"/>
      <c r="ZI1656" s="288"/>
      <c r="ZJ1656" s="288"/>
      <c r="ZK1656" s="288"/>
      <c r="ZL1656" s="288"/>
      <c r="ZM1656" s="288"/>
      <c r="ZN1656" s="288"/>
      <c r="ZO1656" s="288"/>
      <c r="ZP1656" s="288"/>
      <c r="ZQ1656" s="288"/>
      <c r="ZR1656" s="288"/>
      <c r="ZS1656" s="288"/>
      <c r="ZT1656" s="288"/>
      <c r="ZU1656" s="288"/>
      <c r="ZV1656" s="288"/>
      <c r="ZW1656" s="288"/>
      <c r="ZX1656" s="288"/>
      <c r="ZY1656" s="288"/>
      <c r="ZZ1656" s="288"/>
      <c r="AAA1656" s="288"/>
      <c r="AAB1656" s="288"/>
      <c r="AAC1656" s="288"/>
      <c r="AAD1656" s="288"/>
      <c r="AAE1656" s="288"/>
      <c r="AAF1656" s="288"/>
      <c r="AAG1656" s="288"/>
      <c r="AAH1656" s="288"/>
      <c r="AAI1656" s="288"/>
      <c r="AAJ1656" s="288"/>
      <c r="AAK1656" s="288"/>
      <c r="AAL1656" s="288"/>
      <c r="AAM1656" s="288"/>
      <c r="AAN1656" s="288"/>
      <c r="AAO1656" s="288"/>
      <c r="AAP1656" s="288"/>
      <c r="AAQ1656" s="288"/>
      <c r="AAR1656" s="288"/>
      <c r="AAS1656" s="288"/>
      <c r="AAT1656" s="288"/>
      <c r="AAU1656" s="288"/>
      <c r="AAV1656" s="288"/>
      <c r="AAW1656" s="288"/>
      <c r="AAX1656" s="288"/>
      <c r="AAY1656" s="288"/>
      <c r="AAZ1656" s="288"/>
      <c r="ABA1656" s="288"/>
      <c r="ABB1656" s="288"/>
      <c r="ABC1656" s="288"/>
      <c r="ABD1656" s="288"/>
      <c r="ABE1656" s="288"/>
      <c r="ABF1656" s="288"/>
      <c r="ABG1656" s="288"/>
      <c r="ABH1656" s="288"/>
      <c r="ABI1656" s="288"/>
      <c r="ABJ1656" s="288"/>
      <c r="ABK1656" s="288"/>
      <c r="ABL1656" s="288"/>
      <c r="ABM1656" s="288"/>
      <c r="ABN1656" s="288"/>
      <c r="ABO1656" s="288"/>
      <c r="ABP1656" s="288"/>
      <c r="ABQ1656" s="288"/>
      <c r="ABR1656" s="288"/>
      <c r="ABS1656" s="288"/>
      <c r="ABT1656" s="288"/>
      <c r="ABU1656" s="288"/>
      <c r="ABV1656" s="288"/>
      <c r="ABW1656" s="288"/>
      <c r="ABX1656" s="288"/>
      <c r="ABY1656" s="288"/>
      <c r="ABZ1656" s="288"/>
      <c r="ACA1656" s="288"/>
      <c r="ACB1656" s="288"/>
      <c r="ACC1656" s="288"/>
      <c r="ACD1656" s="288"/>
      <c r="ACE1656" s="288"/>
      <c r="ACF1656" s="288"/>
      <c r="ACG1656" s="288"/>
      <c r="ACH1656" s="288"/>
      <c r="ACI1656" s="288"/>
      <c r="ACJ1656" s="288"/>
      <c r="ACK1656" s="288"/>
      <c r="ACL1656" s="288"/>
      <c r="ACM1656" s="288"/>
      <c r="ACN1656" s="288"/>
      <c r="ACO1656" s="288"/>
      <c r="ACP1656" s="288"/>
      <c r="ACQ1656" s="288"/>
      <c r="ACR1656" s="288"/>
      <c r="ACS1656" s="288"/>
      <c r="ACT1656" s="288"/>
      <c r="ACU1656" s="288"/>
      <c r="ACV1656" s="288"/>
      <c r="ACW1656" s="288"/>
      <c r="ACX1656" s="288"/>
      <c r="ACY1656" s="288"/>
      <c r="ACZ1656" s="288"/>
      <c r="ADA1656" s="288"/>
      <c r="ADB1656" s="288"/>
      <c r="ADC1656" s="288"/>
      <c r="ADD1656" s="288"/>
      <c r="ADE1656" s="288"/>
      <c r="ADF1656" s="288"/>
      <c r="ADG1656" s="288"/>
      <c r="ADH1656" s="288"/>
      <c r="ADI1656" s="288"/>
      <c r="ADJ1656" s="288"/>
      <c r="ADK1656" s="288"/>
      <c r="ADL1656" s="288"/>
      <c r="ADM1656" s="288"/>
      <c r="ADN1656" s="288"/>
      <c r="ADO1656" s="288"/>
      <c r="ADP1656" s="288"/>
      <c r="ADQ1656" s="288"/>
      <c r="ADR1656" s="288"/>
      <c r="ADS1656" s="288"/>
      <c r="ADT1656" s="288"/>
      <c r="ADU1656" s="288"/>
      <c r="ADV1656" s="288"/>
      <c r="ADW1656" s="288"/>
      <c r="ADX1656" s="288"/>
      <c r="ADY1656" s="288"/>
      <c r="ADZ1656" s="288"/>
      <c r="AEA1656" s="288"/>
      <c r="AEB1656" s="288"/>
      <c r="AEC1656" s="288"/>
      <c r="AED1656" s="288"/>
      <c r="AEE1656" s="288"/>
      <c r="AEF1656" s="288"/>
      <c r="AEG1656" s="288"/>
      <c r="AEH1656" s="288"/>
      <c r="AEI1656" s="288"/>
      <c r="AEJ1656" s="288"/>
      <c r="AEK1656" s="288"/>
      <c r="AEL1656" s="288"/>
      <c r="AEM1656" s="288"/>
      <c r="AEN1656" s="288"/>
      <c r="AEO1656" s="288"/>
      <c r="AEP1656" s="288"/>
      <c r="AEQ1656" s="288"/>
      <c r="AER1656" s="288"/>
      <c r="AES1656" s="288"/>
      <c r="AET1656" s="288"/>
      <c r="AEU1656" s="288"/>
      <c r="AEV1656" s="288"/>
      <c r="AEW1656" s="288"/>
      <c r="AEX1656" s="288"/>
      <c r="AEY1656" s="288"/>
      <c r="AEZ1656" s="288"/>
      <c r="AFA1656" s="288"/>
      <c r="AFB1656" s="288"/>
      <c r="AFC1656" s="288"/>
      <c r="AFD1656" s="288"/>
      <c r="AFE1656" s="288"/>
      <c r="AFF1656" s="288"/>
      <c r="AFG1656" s="288"/>
      <c r="AFH1656" s="288"/>
      <c r="AFI1656" s="288"/>
      <c r="AFJ1656" s="288"/>
      <c r="AFK1656" s="288"/>
      <c r="AFL1656" s="288"/>
      <c r="AFM1656" s="288"/>
      <c r="AFN1656" s="288"/>
      <c r="AFO1656" s="288"/>
      <c r="AFP1656" s="288"/>
      <c r="AFQ1656" s="288"/>
      <c r="AFR1656" s="288"/>
      <c r="AFS1656" s="288"/>
      <c r="AFT1656" s="288"/>
      <c r="AFU1656" s="288"/>
      <c r="AFV1656" s="288"/>
      <c r="AFW1656" s="288"/>
      <c r="AFX1656" s="288"/>
      <c r="AFY1656" s="288"/>
      <c r="AFZ1656" s="288"/>
      <c r="AGA1656" s="288"/>
      <c r="AGB1656" s="288"/>
      <c r="AGC1656" s="288"/>
      <c r="AGD1656" s="288"/>
      <c r="AGE1656" s="288"/>
      <c r="AGF1656" s="288"/>
      <c r="AGG1656" s="288"/>
      <c r="AGH1656" s="288"/>
      <c r="AGI1656" s="288"/>
      <c r="AGJ1656" s="288"/>
      <c r="AGK1656" s="288"/>
      <c r="AGL1656" s="288"/>
      <c r="AGM1656" s="288"/>
      <c r="AGN1656" s="288"/>
      <c r="AGO1656" s="288"/>
      <c r="AGP1656" s="288"/>
      <c r="AGQ1656" s="288"/>
      <c r="AGR1656" s="288"/>
      <c r="AGS1656" s="288"/>
      <c r="AGT1656" s="288"/>
      <c r="AGU1656" s="288"/>
      <c r="AGV1656" s="288"/>
      <c r="AGW1656" s="288"/>
      <c r="AGX1656" s="288"/>
      <c r="AGY1656" s="288"/>
      <c r="AGZ1656" s="288"/>
      <c r="AHA1656" s="288"/>
      <c r="AHB1656" s="288"/>
      <c r="AHC1656" s="288"/>
      <c r="AHD1656" s="288"/>
      <c r="AHE1656" s="288"/>
      <c r="AHF1656" s="288"/>
      <c r="AHG1656" s="288"/>
      <c r="AHH1656" s="288"/>
      <c r="AHI1656" s="288"/>
      <c r="AHJ1656" s="288"/>
      <c r="AHK1656" s="288"/>
      <c r="AHL1656" s="288"/>
      <c r="AHM1656" s="288"/>
      <c r="AHN1656" s="288"/>
      <c r="AHO1656" s="288"/>
      <c r="AHP1656" s="288"/>
      <c r="AHQ1656" s="288"/>
      <c r="AHR1656" s="288"/>
      <c r="AHS1656" s="288"/>
      <c r="AHT1656" s="288"/>
      <c r="AHU1656" s="288"/>
      <c r="AHV1656" s="288"/>
      <c r="AHW1656" s="288"/>
      <c r="AHX1656" s="288"/>
      <c r="AHY1656" s="288"/>
      <c r="AHZ1656" s="288"/>
      <c r="AIA1656" s="288"/>
      <c r="AIB1656" s="288"/>
      <c r="AIC1656" s="288"/>
      <c r="AID1656" s="288"/>
      <c r="AIE1656" s="288"/>
      <c r="AIF1656" s="288"/>
      <c r="AIG1656" s="288"/>
      <c r="AIH1656" s="288"/>
      <c r="AII1656" s="288"/>
      <c r="AIJ1656" s="288"/>
      <c r="AIK1656" s="288"/>
      <c r="AIL1656" s="288"/>
      <c r="AIM1656" s="288"/>
      <c r="AIN1656" s="288"/>
      <c r="AIO1656" s="288"/>
      <c r="AIP1656" s="288"/>
      <c r="AIQ1656" s="288"/>
      <c r="AIR1656" s="288"/>
      <c r="AIS1656" s="288"/>
      <c r="AIT1656" s="288"/>
      <c r="AIU1656" s="288"/>
      <c r="AIV1656" s="288"/>
      <c r="AIW1656" s="288"/>
      <c r="AIX1656" s="288"/>
      <c r="AIY1656" s="288"/>
      <c r="AIZ1656" s="288"/>
      <c r="AJA1656" s="288"/>
      <c r="AJB1656" s="288"/>
      <c r="AJC1656" s="288"/>
      <c r="AJD1656" s="288"/>
      <c r="AJE1656" s="288"/>
      <c r="AJF1656" s="288"/>
      <c r="AJG1656" s="288"/>
      <c r="AJH1656" s="288"/>
      <c r="AJI1656" s="288"/>
      <c r="AJJ1656" s="288"/>
      <c r="AJK1656" s="288"/>
      <c r="AJL1656" s="288"/>
      <c r="AJM1656" s="288"/>
      <c r="AJN1656" s="288"/>
      <c r="AJO1656" s="288"/>
      <c r="AJP1656" s="288"/>
      <c r="AJQ1656" s="288"/>
      <c r="AJR1656" s="288"/>
      <c r="AJS1656" s="288"/>
      <c r="AJT1656" s="288"/>
      <c r="AJU1656" s="288"/>
      <c r="AJV1656" s="288"/>
      <c r="AJW1656" s="288"/>
      <c r="AJX1656" s="288"/>
      <c r="AJY1656" s="288"/>
      <c r="AJZ1656" s="288"/>
      <c r="AKA1656" s="288"/>
      <c r="AKB1656" s="288"/>
      <c r="AKC1656" s="288"/>
      <c r="AKD1656" s="288"/>
      <c r="AKE1656" s="288"/>
      <c r="AKF1656" s="288"/>
      <c r="AKG1656" s="288"/>
      <c r="AKH1656" s="288"/>
      <c r="AKI1656" s="288"/>
      <c r="AKJ1656" s="288"/>
      <c r="AKK1656" s="288"/>
      <c r="AKL1656" s="288"/>
      <c r="AKM1656" s="288"/>
      <c r="AKN1656" s="288"/>
      <c r="AKO1656" s="288"/>
      <c r="AKP1656" s="288"/>
      <c r="AKQ1656" s="288"/>
      <c r="AKR1656" s="288"/>
      <c r="AKS1656" s="288"/>
      <c r="AKT1656" s="288"/>
      <c r="AKU1656" s="288"/>
      <c r="AKV1656" s="288"/>
      <c r="AKW1656" s="288"/>
      <c r="AKX1656" s="288"/>
      <c r="AKY1656" s="288"/>
      <c r="AKZ1656" s="288"/>
      <c r="ALA1656" s="288"/>
      <c r="ALB1656" s="288"/>
      <c r="ALC1656" s="288"/>
      <c r="ALD1656" s="288"/>
      <c r="ALE1656" s="288"/>
      <c r="ALF1656" s="288"/>
      <c r="ALG1656" s="288"/>
      <c r="ALH1656" s="288"/>
      <c r="ALI1656" s="288"/>
      <c r="ALJ1656" s="288"/>
      <c r="ALK1656" s="288"/>
      <c r="ALL1656" s="288"/>
      <c r="ALM1656" s="288"/>
      <c r="ALN1656" s="288"/>
      <c r="ALO1656" s="288"/>
      <c r="ALP1656" s="288"/>
      <c r="ALQ1656" s="288"/>
      <c r="ALR1656" s="288"/>
      <c r="ALS1656" s="288"/>
      <c r="ALT1656" s="288"/>
      <c r="ALU1656" s="288"/>
      <c r="ALV1656" s="288"/>
      <c r="ALW1656" s="288"/>
      <c r="ALX1656" s="288"/>
      <c r="ALY1656" s="288"/>
      <c r="ALZ1656" s="288"/>
      <c r="AMA1656" s="288"/>
      <c r="AMB1656" s="288"/>
      <c r="AMC1656" s="288"/>
      <c r="AMD1656" s="288"/>
      <c r="AME1656" s="288"/>
      <c r="AMF1656" s="288"/>
      <c r="AMG1656" s="288"/>
      <c r="AMH1656" s="288"/>
      <c r="AMI1656" s="288"/>
      <c r="AMJ1656" s="288"/>
      <c r="AMK1656" s="288"/>
      <c r="AML1656" s="288"/>
      <c r="AMM1656" s="288"/>
      <c r="AMN1656" s="288"/>
      <c r="AMO1656" s="288"/>
      <c r="AMP1656" s="288"/>
      <c r="AMQ1656" s="288"/>
      <c r="AMR1656" s="288"/>
      <c r="AMS1656" s="288"/>
      <c r="AMT1656" s="288"/>
      <c r="AMU1656" s="288"/>
      <c r="AMV1656" s="288"/>
      <c r="AMW1656" s="288"/>
      <c r="AMX1656" s="288"/>
      <c r="AMY1656" s="288"/>
      <c r="AMZ1656" s="288"/>
      <c r="ANA1656" s="288"/>
      <c r="ANB1656" s="288"/>
      <c r="ANC1656" s="288"/>
      <c r="AND1656" s="288"/>
      <c r="ANE1656" s="288"/>
      <c r="ANF1656" s="288"/>
      <c r="ANG1656" s="288"/>
      <c r="ANH1656" s="288"/>
      <c r="ANI1656" s="288"/>
      <c r="ANJ1656" s="288"/>
      <c r="ANK1656" s="288"/>
      <c r="ANL1656" s="288"/>
      <c r="ANM1656" s="288"/>
      <c r="ANN1656" s="288"/>
      <c r="ANO1656" s="288"/>
      <c r="ANP1656" s="288"/>
      <c r="ANQ1656" s="288"/>
      <c r="ANR1656" s="288"/>
      <c r="ANS1656" s="288"/>
      <c r="ANT1656" s="288"/>
      <c r="ANU1656" s="288"/>
      <c r="ANV1656" s="288"/>
      <c r="ANW1656" s="288"/>
      <c r="ANX1656" s="288"/>
      <c r="ANY1656" s="288"/>
      <c r="ANZ1656" s="288"/>
      <c r="AOA1656" s="288"/>
      <c r="AOB1656" s="288"/>
      <c r="AOC1656" s="288"/>
      <c r="AOD1656" s="288"/>
      <c r="AOE1656" s="288"/>
      <c r="AOF1656" s="288"/>
      <c r="AOG1656" s="288"/>
      <c r="AOH1656" s="288"/>
      <c r="AOI1656" s="288"/>
      <c r="AOJ1656" s="288"/>
      <c r="AOK1656" s="288"/>
      <c r="AOL1656" s="288"/>
      <c r="AOM1656" s="288"/>
      <c r="AON1656" s="288"/>
      <c r="AOO1656" s="288"/>
      <c r="AOP1656" s="288"/>
      <c r="AOQ1656" s="288"/>
      <c r="AOR1656" s="288"/>
      <c r="AOS1656" s="288"/>
      <c r="AOT1656" s="288"/>
      <c r="AOU1656" s="288"/>
      <c r="AOV1656" s="288"/>
      <c r="AOW1656" s="288"/>
      <c r="AOX1656" s="288"/>
      <c r="AOY1656" s="288"/>
      <c r="AOZ1656" s="288"/>
      <c r="APA1656" s="288"/>
      <c r="APB1656" s="288"/>
      <c r="APC1656" s="288"/>
      <c r="APD1656" s="288"/>
      <c r="APE1656" s="288"/>
      <c r="APF1656" s="288"/>
      <c r="APG1656" s="288"/>
      <c r="APH1656" s="288"/>
      <c r="API1656" s="288"/>
      <c r="APJ1656" s="288"/>
      <c r="APK1656" s="288"/>
      <c r="APL1656" s="288"/>
      <c r="APM1656" s="288"/>
      <c r="APN1656" s="288"/>
      <c r="APO1656" s="288"/>
      <c r="APP1656" s="288"/>
      <c r="APQ1656" s="288"/>
      <c r="APR1656" s="288"/>
      <c r="APS1656" s="288"/>
      <c r="APT1656" s="288"/>
      <c r="APU1656" s="288"/>
      <c r="APV1656" s="288"/>
      <c r="APW1656" s="288"/>
      <c r="APX1656" s="288"/>
      <c r="APY1656" s="288"/>
      <c r="APZ1656" s="288"/>
      <c r="AQA1656" s="288"/>
      <c r="AQB1656" s="288"/>
      <c r="AQC1656" s="288"/>
      <c r="AQD1656" s="288"/>
      <c r="AQE1656" s="288"/>
      <c r="AQF1656" s="288"/>
      <c r="AQG1656" s="288"/>
      <c r="AQH1656" s="288"/>
      <c r="AQI1656" s="288"/>
      <c r="AQJ1656" s="288"/>
      <c r="AQK1656" s="288"/>
      <c r="AQL1656" s="288"/>
      <c r="AQM1656" s="288"/>
      <c r="AQN1656" s="288"/>
      <c r="AQO1656" s="288"/>
      <c r="AQP1656" s="288"/>
      <c r="AQQ1656" s="288"/>
      <c r="AQR1656" s="288"/>
      <c r="AQS1656" s="288"/>
      <c r="AQT1656" s="288"/>
      <c r="AQU1656" s="288"/>
      <c r="AQV1656" s="288"/>
      <c r="AQW1656" s="288"/>
      <c r="AQX1656" s="288"/>
      <c r="AQY1656" s="288"/>
      <c r="AQZ1656" s="288"/>
      <c r="ARA1656" s="288"/>
      <c r="ARB1656" s="288"/>
      <c r="ARC1656" s="288"/>
      <c r="ARD1656" s="288"/>
      <c r="ARE1656" s="288"/>
      <c r="ARF1656" s="288"/>
      <c r="ARG1656" s="288"/>
      <c r="ARH1656" s="288"/>
      <c r="ARI1656" s="288"/>
      <c r="ARJ1656" s="288"/>
      <c r="ARK1656" s="288"/>
      <c r="ARL1656" s="288"/>
      <c r="ARM1656" s="288"/>
      <c r="ARN1656" s="288"/>
      <c r="ARO1656" s="288"/>
      <c r="ARP1656" s="288"/>
      <c r="ARQ1656" s="288"/>
      <c r="ARR1656" s="288"/>
      <c r="ARS1656" s="288"/>
      <c r="ART1656" s="288"/>
      <c r="ARU1656" s="288"/>
      <c r="ARV1656" s="288"/>
      <c r="ARW1656" s="288"/>
      <c r="ARX1656" s="288"/>
      <c r="ARY1656" s="288"/>
      <c r="ARZ1656" s="288"/>
      <c r="ASA1656" s="288"/>
      <c r="ASB1656" s="288"/>
      <c r="ASC1656" s="288"/>
      <c r="ASD1656" s="288"/>
      <c r="ASE1656" s="288"/>
      <c r="ASF1656" s="288"/>
      <c r="ASG1656" s="288"/>
      <c r="ASH1656" s="288"/>
      <c r="ASI1656" s="288"/>
      <c r="ASJ1656" s="288"/>
      <c r="ASK1656" s="288"/>
      <c r="ASL1656" s="288"/>
      <c r="ASM1656" s="288"/>
      <c r="ASN1656" s="288"/>
      <c r="ASO1656" s="288"/>
      <c r="ASP1656" s="288"/>
      <c r="ASQ1656" s="288"/>
      <c r="ASR1656" s="288"/>
      <c r="ASS1656" s="288"/>
      <c r="AST1656" s="288"/>
      <c r="ASU1656" s="288"/>
      <c r="ASV1656" s="288"/>
      <c r="ASW1656" s="288"/>
      <c r="ASX1656" s="288"/>
      <c r="ASY1656" s="288"/>
      <c r="ASZ1656" s="288"/>
      <c r="ATA1656" s="288"/>
      <c r="ATB1656" s="288"/>
      <c r="ATC1656" s="288"/>
      <c r="ATD1656" s="288"/>
      <c r="ATE1656" s="288"/>
      <c r="ATF1656" s="288"/>
      <c r="ATG1656" s="288"/>
      <c r="ATH1656" s="288"/>
      <c r="ATI1656" s="288"/>
      <c r="ATJ1656" s="288"/>
      <c r="ATK1656" s="288"/>
      <c r="ATL1656" s="288"/>
      <c r="ATM1656" s="288"/>
      <c r="ATN1656" s="288"/>
      <c r="ATO1656" s="288"/>
      <c r="ATP1656" s="288"/>
      <c r="ATQ1656" s="288"/>
      <c r="ATR1656" s="288"/>
      <c r="ATS1656" s="288"/>
      <c r="ATT1656" s="288"/>
      <c r="ATU1656" s="288"/>
      <c r="ATV1656" s="288"/>
      <c r="ATW1656" s="288"/>
      <c r="ATX1656" s="288"/>
      <c r="ATY1656" s="288"/>
      <c r="ATZ1656" s="288"/>
      <c r="AUA1656" s="288"/>
      <c r="AUB1656" s="288"/>
      <c r="AUC1656" s="288"/>
      <c r="AUD1656" s="288"/>
      <c r="AUE1656" s="288"/>
      <c r="AUF1656" s="288"/>
      <c r="AUG1656" s="288"/>
      <c r="AUH1656" s="288"/>
      <c r="AUI1656" s="288"/>
      <c r="AUJ1656" s="288"/>
      <c r="AUK1656" s="288"/>
      <c r="AUL1656" s="288"/>
      <c r="AUM1656" s="288"/>
      <c r="AUN1656" s="288"/>
      <c r="AUO1656" s="288"/>
      <c r="AUP1656" s="288"/>
      <c r="AUQ1656" s="288"/>
      <c r="AUR1656" s="288"/>
      <c r="AUS1656" s="288"/>
      <c r="AUT1656" s="288"/>
      <c r="AUU1656" s="288"/>
      <c r="AUV1656" s="288"/>
      <c r="AUW1656" s="288"/>
      <c r="AUX1656" s="288"/>
      <c r="AUY1656" s="288"/>
      <c r="AUZ1656" s="288"/>
      <c r="AVA1656" s="288"/>
      <c r="AVB1656" s="288"/>
      <c r="AVC1656" s="288"/>
      <c r="AVD1656" s="288"/>
      <c r="AVE1656" s="288"/>
      <c r="AVF1656" s="288"/>
      <c r="AVG1656" s="288"/>
      <c r="AVH1656" s="288"/>
      <c r="AVI1656" s="288"/>
      <c r="AVJ1656" s="288"/>
      <c r="AVK1656" s="288"/>
      <c r="AVL1656" s="288"/>
      <c r="AVM1656" s="288"/>
      <c r="AVN1656" s="288"/>
      <c r="AVO1656" s="288"/>
      <c r="AVP1656" s="288"/>
      <c r="AVQ1656" s="288"/>
      <c r="AVR1656" s="288"/>
      <c r="AVS1656" s="288"/>
      <c r="AVT1656" s="288"/>
      <c r="AVU1656" s="288"/>
      <c r="AVV1656" s="288"/>
      <c r="AVW1656" s="288"/>
      <c r="AVX1656" s="288"/>
      <c r="AVY1656" s="288"/>
      <c r="AVZ1656" s="288"/>
      <c r="AWA1656" s="288"/>
      <c r="AWB1656" s="288"/>
      <c r="AWC1656" s="288"/>
      <c r="AWD1656" s="288"/>
      <c r="AWE1656" s="288"/>
      <c r="AWF1656" s="288"/>
      <c r="AWG1656" s="288"/>
      <c r="AWH1656" s="288"/>
      <c r="AWI1656" s="288"/>
      <c r="AWJ1656" s="288"/>
      <c r="AWK1656" s="288"/>
      <c r="AWL1656" s="288"/>
      <c r="AWM1656" s="288"/>
      <c r="AWN1656" s="288"/>
      <c r="AWO1656" s="288"/>
      <c r="AWP1656" s="288"/>
      <c r="AWQ1656" s="288"/>
      <c r="AWR1656" s="288"/>
      <c r="AWS1656" s="288"/>
      <c r="AWT1656" s="288"/>
      <c r="AWU1656" s="288"/>
      <c r="AWV1656" s="288"/>
      <c r="AWW1656" s="288"/>
      <c r="AWX1656" s="288"/>
      <c r="AWY1656" s="288"/>
      <c r="AWZ1656" s="288"/>
      <c r="AXA1656" s="288"/>
      <c r="AXB1656" s="288"/>
      <c r="AXC1656" s="288"/>
      <c r="AXD1656" s="288"/>
      <c r="AXE1656" s="288"/>
      <c r="AXF1656" s="288"/>
      <c r="AXG1656" s="288"/>
      <c r="AXH1656" s="288"/>
      <c r="AXI1656" s="288"/>
      <c r="AXJ1656" s="288"/>
      <c r="AXK1656" s="288"/>
      <c r="AXL1656" s="288"/>
      <c r="AXM1656" s="288"/>
      <c r="AXN1656" s="288"/>
      <c r="AXO1656" s="288"/>
      <c r="AXP1656" s="288"/>
      <c r="AXQ1656" s="288"/>
      <c r="AXR1656" s="288"/>
      <c r="AXS1656" s="288"/>
      <c r="AXT1656" s="288"/>
      <c r="AXU1656" s="288"/>
      <c r="AXV1656" s="288"/>
      <c r="AXW1656" s="288"/>
      <c r="AXX1656" s="288"/>
      <c r="AXY1656" s="288"/>
      <c r="AXZ1656" s="288"/>
      <c r="AYA1656" s="288"/>
      <c r="AYB1656" s="288"/>
      <c r="AYC1656" s="288"/>
      <c r="AYD1656" s="288"/>
      <c r="AYE1656" s="288"/>
      <c r="AYF1656" s="288"/>
      <c r="AYG1656" s="288"/>
      <c r="AYH1656" s="288"/>
      <c r="AYI1656" s="288"/>
      <c r="AYJ1656" s="288"/>
      <c r="AYK1656" s="288"/>
      <c r="AYL1656" s="288"/>
      <c r="AYM1656" s="288"/>
      <c r="AYN1656" s="288"/>
      <c r="AYO1656" s="288"/>
      <c r="AYP1656" s="288"/>
      <c r="AYQ1656" s="288"/>
      <c r="AYR1656" s="288"/>
      <c r="AYS1656" s="288"/>
      <c r="AYT1656" s="288"/>
      <c r="AYU1656" s="288"/>
      <c r="AYV1656" s="288"/>
      <c r="AYW1656" s="288"/>
      <c r="AYX1656" s="288"/>
      <c r="AYY1656" s="288"/>
      <c r="AYZ1656" s="288"/>
      <c r="AZA1656" s="288"/>
      <c r="AZB1656" s="288"/>
      <c r="AZC1656" s="288"/>
      <c r="AZD1656" s="288"/>
      <c r="AZE1656" s="288"/>
      <c r="AZF1656" s="288"/>
      <c r="AZG1656" s="288"/>
      <c r="AZH1656" s="288"/>
      <c r="AZI1656" s="288"/>
      <c r="AZJ1656" s="288"/>
      <c r="AZK1656" s="288"/>
      <c r="AZL1656" s="288"/>
      <c r="AZM1656" s="288"/>
      <c r="AZN1656" s="288"/>
      <c r="AZO1656" s="288"/>
      <c r="AZP1656" s="288"/>
      <c r="AZQ1656" s="288"/>
      <c r="AZR1656" s="288"/>
      <c r="AZS1656" s="288"/>
      <c r="AZT1656" s="288"/>
      <c r="AZU1656" s="288"/>
      <c r="AZV1656" s="288"/>
      <c r="AZW1656" s="288"/>
      <c r="AZX1656" s="288"/>
      <c r="AZY1656" s="288"/>
      <c r="AZZ1656" s="288"/>
      <c r="BAA1656" s="288"/>
      <c r="BAB1656" s="288"/>
      <c r="BAC1656" s="288"/>
      <c r="BAD1656" s="288"/>
      <c r="BAE1656" s="288"/>
      <c r="BAF1656" s="288"/>
      <c r="BAG1656" s="288"/>
      <c r="BAH1656" s="288"/>
      <c r="BAI1656" s="288"/>
      <c r="BAJ1656" s="288"/>
      <c r="BAK1656" s="288"/>
      <c r="BAL1656" s="288"/>
      <c r="BAM1656" s="288"/>
      <c r="BAN1656" s="288"/>
      <c r="BAO1656" s="288"/>
      <c r="BAP1656" s="288"/>
      <c r="BAQ1656" s="288"/>
      <c r="BAR1656" s="288"/>
      <c r="BAS1656" s="288"/>
      <c r="BAT1656" s="288"/>
      <c r="BAU1656" s="288"/>
      <c r="BAV1656" s="288"/>
      <c r="BAW1656" s="288"/>
      <c r="BAX1656" s="288"/>
      <c r="BAY1656" s="288"/>
      <c r="BAZ1656" s="288"/>
      <c r="BBA1656" s="288"/>
      <c r="BBB1656" s="288"/>
      <c r="BBC1656" s="288"/>
      <c r="BBD1656" s="288"/>
      <c r="BBE1656" s="288"/>
      <c r="BBF1656" s="288"/>
      <c r="BBG1656" s="288"/>
      <c r="BBH1656" s="288"/>
      <c r="BBI1656" s="288"/>
      <c r="BBJ1656" s="288"/>
      <c r="BBK1656" s="288"/>
      <c r="BBL1656" s="288"/>
      <c r="BBM1656" s="288"/>
      <c r="BBN1656" s="288"/>
      <c r="BBO1656" s="288"/>
      <c r="BBP1656" s="288"/>
      <c r="BBQ1656" s="288"/>
      <c r="BBR1656" s="288"/>
      <c r="BBS1656" s="288"/>
      <c r="BBT1656" s="288"/>
      <c r="BBU1656" s="288"/>
      <c r="BBV1656" s="288"/>
      <c r="BBW1656" s="288"/>
      <c r="BBX1656" s="288"/>
      <c r="BBY1656" s="288"/>
      <c r="BBZ1656" s="288"/>
      <c r="BCA1656" s="288"/>
      <c r="BCB1656" s="288"/>
      <c r="BCC1656" s="288"/>
      <c r="BCD1656" s="288"/>
      <c r="BCE1656" s="288"/>
      <c r="BCF1656" s="288"/>
      <c r="BCG1656" s="288"/>
      <c r="BCH1656" s="288"/>
      <c r="BCI1656" s="288"/>
      <c r="BCJ1656" s="288"/>
      <c r="BCK1656" s="288"/>
      <c r="BCL1656" s="288"/>
      <c r="BCM1656" s="288"/>
      <c r="BCN1656" s="288"/>
      <c r="BCO1656" s="288"/>
      <c r="BCP1656" s="288"/>
      <c r="BCQ1656" s="288"/>
      <c r="BCR1656" s="288"/>
      <c r="BCS1656" s="288"/>
      <c r="BCT1656" s="288"/>
      <c r="BCU1656" s="288"/>
      <c r="BCV1656" s="288"/>
      <c r="BCW1656" s="288"/>
      <c r="BCX1656" s="288"/>
      <c r="BCY1656" s="288"/>
      <c r="BCZ1656" s="288"/>
      <c r="BDA1656" s="288"/>
      <c r="BDB1656" s="288"/>
      <c r="BDC1656" s="288"/>
      <c r="BDD1656" s="288"/>
      <c r="BDE1656" s="288"/>
      <c r="BDF1656" s="288"/>
      <c r="BDG1656" s="288"/>
      <c r="BDH1656" s="288"/>
      <c r="BDI1656" s="288"/>
      <c r="BDJ1656" s="288"/>
      <c r="BDK1656" s="288"/>
      <c r="BDL1656" s="288"/>
      <c r="BDM1656" s="288"/>
      <c r="BDN1656" s="288"/>
      <c r="BDO1656" s="288"/>
      <c r="BDP1656" s="288"/>
      <c r="BDQ1656" s="288"/>
      <c r="BDR1656" s="288"/>
      <c r="BDS1656" s="288"/>
      <c r="BDT1656" s="288"/>
      <c r="BDU1656" s="288"/>
      <c r="BDV1656" s="288"/>
      <c r="BDW1656" s="288"/>
      <c r="BDX1656" s="288"/>
      <c r="BDY1656" s="288"/>
      <c r="BDZ1656" s="288"/>
      <c r="BEA1656" s="288"/>
      <c r="BEB1656" s="288"/>
      <c r="BEC1656" s="288"/>
      <c r="BED1656" s="288"/>
      <c r="BEE1656" s="288"/>
      <c r="BEF1656" s="288"/>
      <c r="BEG1656" s="288"/>
      <c r="BEH1656" s="288"/>
      <c r="BEI1656" s="288"/>
      <c r="BEJ1656" s="288"/>
      <c r="BEK1656" s="288"/>
      <c r="BEL1656" s="288"/>
      <c r="BEM1656" s="288"/>
      <c r="BEN1656" s="288"/>
      <c r="BEO1656" s="288"/>
      <c r="BEP1656" s="288"/>
      <c r="BEQ1656" s="288"/>
      <c r="BER1656" s="288"/>
      <c r="BES1656" s="288"/>
      <c r="BET1656" s="288"/>
      <c r="BEU1656" s="288"/>
      <c r="BEV1656" s="288"/>
      <c r="BEW1656" s="288"/>
      <c r="BEX1656" s="288"/>
      <c r="BEY1656" s="288"/>
      <c r="BEZ1656" s="288"/>
      <c r="BFA1656" s="288"/>
      <c r="BFB1656" s="288"/>
      <c r="BFC1656" s="288"/>
      <c r="BFD1656" s="288"/>
      <c r="BFE1656" s="288"/>
      <c r="BFF1656" s="288"/>
      <c r="BFG1656" s="288"/>
      <c r="BFH1656" s="288"/>
      <c r="BFI1656" s="288"/>
      <c r="BFJ1656" s="288"/>
      <c r="BFK1656" s="288"/>
      <c r="BFL1656" s="288"/>
      <c r="BFM1656" s="288"/>
      <c r="BFN1656" s="288"/>
      <c r="BFO1656" s="288"/>
      <c r="BFP1656" s="288"/>
      <c r="BFQ1656" s="288"/>
      <c r="BFR1656" s="288"/>
      <c r="BFS1656" s="288"/>
      <c r="BFT1656" s="288"/>
      <c r="BFU1656" s="288"/>
      <c r="BFV1656" s="288"/>
      <c r="BFW1656" s="288"/>
      <c r="BFX1656" s="288"/>
      <c r="BFY1656" s="288"/>
      <c r="BFZ1656" s="288"/>
      <c r="BGA1656" s="288"/>
      <c r="BGB1656" s="288"/>
      <c r="BGC1656" s="288"/>
      <c r="BGD1656" s="288"/>
      <c r="BGE1656" s="288"/>
      <c r="BGF1656" s="288"/>
      <c r="BGG1656" s="288"/>
      <c r="BGH1656" s="288"/>
      <c r="BGI1656" s="288"/>
      <c r="BGJ1656" s="288"/>
      <c r="BGK1656" s="288"/>
      <c r="BGL1656" s="288"/>
      <c r="BGM1656" s="288"/>
      <c r="BGN1656" s="288"/>
      <c r="BGO1656" s="288"/>
      <c r="BGP1656" s="288"/>
      <c r="BGQ1656" s="288"/>
      <c r="BGR1656" s="288"/>
      <c r="BGS1656" s="288"/>
      <c r="BGT1656" s="288"/>
      <c r="BGU1656" s="288"/>
      <c r="BGV1656" s="288"/>
      <c r="BGW1656" s="288"/>
      <c r="BGX1656" s="288"/>
      <c r="BGY1656" s="288"/>
      <c r="BGZ1656" s="288"/>
      <c r="BHA1656" s="288"/>
      <c r="BHB1656" s="288"/>
      <c r="BHC1656" s="288"/>
      <c r="BHD1656" s="288"/>
      <c r="BHE1656" s="288"/>
      <c r="BHF1656" s="288"/>
      <c r="BHG1656" s="288"/>
      <c r="BHH1656" s="288"/>
      <c r="BHI1656" s="288"/>
      <c r="BHJ1656" s="288"/>
      <c r="BHK1656" s="288"/>
      <c r="BHL1656" s="288"/>
      <c r="BHM1656" s="288"/>
      <c r="BHN1656" s="288"/>
      <c r="BHO1656" s="288"/>
      <c r="BHP1656" s="288"/>
      <c r="BHQ1656" s="288"/>
      <c r="BHR1656" s="288"/>
      <c r="BHS1656" s="288"/>
      <c r="BHT1656" s="288"/>
      <c r="BHU1656" s="288"/>
      <c r="BHV1656" s="288"/>
      <c r="BHW1656" s="288"/>
      <c r="BHX1656" s="288"/>
      <c r="BHY1656" s="288"/>
      <c r="BHZ1656" s="288"/>
      <c r="BIA1656" s="288"/>
      <c r="BIB1656" s="288"/>
      <c r="BIC1656" s="288"/>
      <c r="BID1656" s="288"/>
      <c r="BIE1656" s="288"/>
      <c r="BIF1656" s="288"/>
      <c r="BIG1656" s="288"/>
      <c r="BIH1656" s="288"/>
      <c r="BII1656" s="288"/>
      <c r="BIJ1656" s="288"/>
      <c r="BIK1656" s="288"/>
      <c r="BIL1656" s="288"/>
      <c r="BIM1656" s="288"/>
      <c r="BIN1656" s="288"/>
      <c r="BIO1656" s="288"/>
      <c r="BIP1656" s="288"/>
      <c r="BIQ1656" s="288"/>
      <c r="BIR1656" s="288"/>
      <c r="BIS1656" s="288"/>
      <c r="BIT1656" s="288"/>
      <c r="BIU1656" s="288"/>
      <c r="BIV1656" s="288"/>
      <c r="BIW1656" s="288"/>
      <c r="BIX1656" s="288"/>
      <c r="BIY1656" s="288"/>
      <c r="BIZ1656" s="288"/>
      <c r="BJA1656" s="288"/>
      <c r="BJB1656" s="288"/>
      <c r="BJC1656" s="288"/>
      <c r="BJD1656" s="288"/>
      <c r="BJE1656" s="288"/>
      <c r="BJF1656" s="288"/>
      <c r="BJG1656" s="288"/>
      <c r="BJH1656" s="288"/>
      <c r="BJI1656" s="288"/>
      <c r="BJJ1656" s="288"/>
      <c r="BJK1656" s="288"/>
      <c r="BJL1656" s="288"/>
      <c r="BJM1656" s="288"/>
      <c r="BJN1656" s="288"/>
      <c r="BJO1656" s="288"/>
      <c r="BJP1656" s="288"/>
      <c r="BJQ1656" s="288"/>
      <c r="BJR1656" s="288"/>
      <c r="BJS1656" s="288"/>
      <c r="BJT1656" s="288"/>
      <c r="BJU1656" s="288"/>
      <c r="BJV1656" s="288"/>
      <c r="BJW1656" s="288"/>
      <c r="BJX1656" s="288"/>
      <c r="BJY1656" s="288"/>
      <c r="BJZ1656" s="288"/>
      <c r="BKA1656" s="288"/>
      <c r="BKB1656" s="288"/>
      <c r="BKC1656" s="288"/>
      <c r="BKD1656" s="288"/>
      <c r="BKE1656" s="288"/>
      <c r="BKF1656" s="288"/>
      <c r="BKG1656" s="288"/>
      <c r="BKH1656" s="288"/>
      <c r="BKI1656" s="288"/>
      <c r="BKJ1656" s="288"/>
      <c r="BKK1656" s="288"/>
      <c r="BKL1656" s="288"/>
      <c r="BKM1656" s="288"/>
      <c r="BKN1656" s="288"/>
      <c r="BKO1656" s="288"/>
      <c r="BKP1656" s="288"/>
      <c r="BKQ1656" s="288"/>
      <c r="BKR1656" s="288"/>
      <c r="BKS1656" s="288"/>
      <c r="BKT1656" s="288"/>
      <c r="BKU1656" s="288"/>
      <c r="BKV1656" s="288"/>
      <c r="BKW1656" s="288"/>
      <c r="BKX1656" s="288"/>
      <c r="BKY1656" s="288"/>
      <c r="BKZ1656" s="288"/>
      <c r="BLA1656" s="288"/>
      <c r="BLB1656" s="288"/>
      <c r="BLC1656" s="288"/>
      <c r="BLD1656" s="288"/>
      <c r="BLE1656" s="288"/>
      <c r="BLF1656" s="288"/>
      <c r="BLG1656" s="288"/>
      <c r="BLH1656" s="288"/>
      <c r="BLI1656" s="288"/>
      <c r="BLJ1656" s="288"/>
      <c r="BLK1656" s="288"/>
      <c r="BLL1656" s="288"/>
      <c r="BLM1656" s="288"/>
      <c r="BLN1656" s="288"/>
      <c r="BLO1656" s="288"/>
      <c r="BLP1656" s="288"/>
      <c r="BLQ1656" s="288"/>
      <c r="BLR1656" s="288"/>
      <c r="BLS1656" s="288"/>
      <c r="BLT1656" s="288"/>
      <c r="BLU1656" s="288"/>
      <c r="BLV1656" s="288"/>
      <c r="BLW1656" s="288"/>
      <c r="BLX1656" s="288"/>
      <c r="BLY1656" s="288"/>
      <c r="BLZ1656" s="288"/>
      <c r="BMA1656" s="288"/>
      <c r="BMB1656" s="288"/>
      <c r="BMC1656" s="288"/>
      <c r="BMD1656" s="288"/>
      <c r="BME1656" s="288"/>
      <c r="BMF1656" s="288"/>
      <c r="BMG1656" s="288"/>
      <c r="BMH1656" s="288"/>
      <c r="BMI1656" s="288"/>
      <c r="BMJ1656" s="288"/>
      <c r="BMK1656" s="288"/>
      <c r="BML1656" s="288"/>
      <c r="BMM1656" s="288"/>
      <c r="BMN1656" s="288"/>
      <c r="BMO1656" s="288"/>
      <c r="BMP1656" s="288"/>
      <c r="BMQ1656" s="288"/>
      <c r="BMR1656" s="288"/>
      <c r="BMS1656" s="288"/>
      <c r="BMT1656" s="288"/>
      <c r="BMU1656" s="288"/>
      <c r="BMV1656" s="288"/>
      <c r="BMW1656" s="288"/>
      <c r="BMX1656" s="288"/>
      <c r="BMY1656" s="288"/>
      <c r="BMZ1656" s="288"/>
      <c r="BNA1656" s="288"/>
      <c r="BNB1656" s="288"/>
      <c r="BNC1656" s="288"/>
      <c r="BND1656" s="288"/>
      <c r="BNE1656" s="288"/>
      <c r="BNF1656" s="288"/>
      <c r="BNG1656" s="288"/>
      <c r="BNH1656" s="288"/>
      <c r="BNI1656" s="288"/>
      <c r="BNJ1656" s="288"/>
      <c r="BNK1656" s="288"/>
      <c r="BNL1656" s="288"/>
      <c r="BNM1656" s="288"/>
      <c r="BNN1656" s="288"/>
      <c r="BNO1656" s="288"/>
      <c r="BNP1656" s="288"/>
      <c r="BNQ1656" s="288"/>
      <c r="BNR1656" s="288"/>
      <c r="BNS1656" s="288"/>
      <c r="BNT1656" s="288"/>
      <c r="BNU1656" s="288"/>
      <c r="BNV1656" s="288"/>
      <c r="BNW1656" s="288"/>
      <c r="BNX1656" s="288"/>
      <c r="BNY1656" s="288"/>
      <c r="BNZ1656" s="288"/>
      <c r="BOA1656" s="288"/>
      <c r="BOB1656" s="288"/>
      <c r="BOC1656" s="288"/>
      <c r="BOD1656" s="288"/>
      <c r="BOE1656" s="288"/>
      <c r="BOF1656" s="288"/>
      <c r="BOG1656" s="288"/>
      <c r="BOH1656" s="288"/>
      <c r="BOI1656" s="288"/>
      <c r="BOJ1656" s="288"/>
      <c r="BOK1656" s="288"/>
      <c r="BOL1656" s="288"/>
      <c r="BOM1656" s="288"/>
      <c r="BON1656" s="288"/>
      <c r="BOO1656" s="288"/>
      <c r="BOP1656" s="288"/>
      <c r="BOQ1656" s="288"/>
      <c r="BOR1656" s="288"/>
      <c r="BOS1656" s="288"/>
      <c r="BOT1656" s="288"/>
      <c r="BOU1656" s="288"/>
      <c r="BOV1656" s="288"/>
      <c r="BOW1656" s="288"/>
      <c r="BOX1656" s="288"/>
      <c r="BOY1656" s="288"/>
      <c r="BOZ1656" s="288"/>
      <c r="BPA1656" s="288"/>
      <c r="BPB1656" s="288"/>
      <c r="BPC1656" s="288"/>
      <c r="BPD1656" s="288"/>
      <c r="BPE1656" s="288"/>
      <c r="BPF1656" s="288"/>
      <c r="BPG1656" s="288"/>
      <c r="BPH1656" s="288"/>
      <c r="BPI1656" s="288"/>
      <c r="BPJ1656" s="288"/>
      <c r="BPK1656" s="288"/>
      <c r="BPL1656" s="288"/>
      <c r="BPM1656" s="288"/>
      <c r="BPN1656" s="288"/>
      <c r="BPO1656" s="288"/>
      <c r="BPP1656" s="288"/>
      <c r="BPQ1656" s="288"/>
      <c r="BPR1656" s="288"/>
      <c r="BPS1656" s="288"/>
      <c r="BPT1656" s="288"/>
      <c r="BPU1656" s="288"/>
      <c r="BPV1656" s="288"/>
      <c r="BPW1656" s="288"/>
      <c r="BPX1656" s="288"/>
      <c r="BPY1656" s="288"/>
      <c r="BPZ1656" s="288"/>
      <c r="BQA1656" s="288"/>
      <c r="BQB1656" s="288"/>
      <c r="BQC1656" s="288"/>
      <c r="BQD1656" s="288"/>
      <c r="BQE1656" s="288"/>
      <c r="BQF1656" s="288"/>
      <c r="BQG1656" s="288"/>
      <c r="BQH1656" s="288"/>
      <c r="BQI1656" s="288"/>
      <c r="BQJ1656" s="288"/>
      <c r="BQK1656" s="288"/>
      <c r="BQL1656" s="288"/>
      <c r="BQM1656" s="288"/>
      <c r="BQN1656" s="288"/>
      <c r="BQO1656" s="288"/>
      <c r="BQP1656" s="288"/>
      <c r="BQQ1656" s="288"/>
      <c r="BQR1656" s="288"/>
      <c r="BQS1656" s="288"/>
      <c r="BQT1656" s="288"/>
      <c r="BQU1656" s="288"/>
      <c r="BQV1656" s="288"/>
      <c r="BQW1656" s="288"/>
      <c r="BQX1656" s="288"/>
      <c r="BQY1656" s="288"/>
      <c r="BQZ1656" s="288"/>
      <c r="BRA1656" s="288"/>
      <c r="BRB1656" s="288"/>
      <c r="BRC1656" s="288"/>
      <c r="BRD1656" s="288"/>
      <c r="BRE1656" s="288"/>
      <c r="BRF1656" s="288"/>
      <c r="BRG1656" s="288"/>
      <c r="BRH1656" s="288"/>
      <c r="BRI1656" s="288"/>
      <c r="BRJ1656" s="288"/>
      <c r="BRK1656" s="288"/>
      <c r="BRL1656" s="288"/>
      <c r="BRM1656" s="288"/>
      <c r="BRN1656" s="288"/>
      <c r="BRO1656" s="288"/>
      <c r="BRP1656" s="288"/>
      <c r="BRQ1656" s="288"/>
      <c r="BRR1656" s="288"/>
      <c r="BRS1656" s="288"/>
      <c r="BRT1656" s="288"/>
      <c r="BRU1656" s="288"/>
      <c r="BRV1656" s="288"/>
      <c r="BRW1656" s="288"/>
      <c r="BRX1656" s="288"/>
      <c r="BRY1656" s="288"/>
      <c r="BRZ1656" s="288"/>
      <c r="BSA1656" s="288"/>
      <c r="BSB1656" s="288"/>
      <c r="BSC1656" s="288"/>
      <c r="BSD1656" s="288"/>
      <c r="BSE1656" s="288"/>
      <c r="BSF1656" s="288"/>
      <c r="BSG1656" s="288"/>
      <c r="BSH1656" s="288"/>
      <c r="BSI1656" s="288"/>
      <c r="BSJ1656" s="288"/>
      <c r="BSK1656" s="288"/>
      <c r="BSL1656" s="288"/>
      <c r="BSM1656" s="288"/>
      <c r="BSN1656" s="288"/>
      <c r="BSO1656" s="288"/>
      <c r="BSP1656" s="288"/>
      <c r="BSQ1656" s="288"/>
      <c r="BSR1656" s="288"/>
      <c r="BSS1656" s="288"/>
      <c r="BST1656" s="288"/>
      <c r="BSU1656" s="288"/>
      <c r="BSV1656" s="288"/>
      <c r="BSW1656" s="288"/>
      <c r="BSX1656" s="288"/>
      <c r="BSY1656" s="288"/>
      <c r="BSZ1656" s="288"/>
      <c r="BTA1656" s="288"/>
      <c r="BTB1656" s="288"/>
      <c r="BTC1656" s="288"/>
      <c r="BTD1656" s="288"/>
      <c r="BTE1656" s="288"/>
      <c r="BTF1656" s="288"/>
      <c r="BTG1656" s="288"/>
      <c r="BTH1656" s="288"/>
      <c r="BTI1656" s="288"/>
      <c r="BTJ1656" s="288"/>
      <c r="BTK1656" s="288"/>
      <c r="BTL1656" s="288"/>
      <c r="BTM1656" s="288"/>
      <c r="BTN1656" s="288"/>
      <c r="BTO1656" s="288"/>
      <c r="BTP1656" s="288"/>
      <c r="BTQ1656" s="288"/>
      <c r="BTR1656" s="288"/>
      <c r="BTS1656" s="288"/>
      <c r="BTT1656" s="288"/>
      <c r="BTU1656" s="288"/>
      <c r="BTV1656" s="288"/>
      <c r="BTW1656" s="288"/>
      <c r="BTX1656" s="288"/>
      <c r="BTY1656" s="288"/>
      <c r="BTZ1656" s="288"/>
      <c r="BUA1656" s="288"/>
      <c r="BUB1656" s="288"/>
      <c r="BUC1656" s="288"/>
      <c r="BUD1656" s="288"/>
      <c r="BUE1656" s="288"/>
      <c r="BUF1656" s="288"/>
      <c r="BUG1656" s="288"/>
      <c r="BUH1656" s="288"/>
      <c r="BUI1656" s="288"/>
      <c r="BUJ1656" s="288"/>
      <c r="BUK1656" s="288"/>
      <c r="BUL1656" s="288"/>
      <c r="BUM1656" s="288"/>
      <c r="BUN1656" s="288"/>
      <c r="BUO1656" s="288"/>
      <c r="BUP1656" s="288"/>
      <c r="BUQ1656" s="288"/>
      <c r="BUR1656" s="288"/>
      <c r="BUS1656" s="288"/>
      <c r="BUT1656" s="288"/>
      <c r="BUU1656" s="288"/>
      <c r="BUV1656" s="288"/>
      <c r="BUW1656" s="288"/>
      <c r="BUX1656" s="288"/>
      <c r="BUY1656" s="288"/>
      <c r="BUZ1656" s="288"/>
      <c r="BVA1656" s="288"/>
      <c r="BVB1656" s="288"/>
      <c r="BVC1656" s="288"/>
      <c r="BVD1656" s="288"/>
      <c r="BVE1656" s="288"/>
      <c r="BVF1656" s="288"/>
      <c r="BVG1656" s="288"/>
      <c r="BVH1656" s="288"/>
      <c r="BVI1656" s="288"/>
      <c r="BVJ1656" s="288"/>
      <c r="BVK1656" s="288"/>
      <c r="BVL1656" s="288"/>
      <c r="BVM1656" s="288"/>
      <c r="BVN1656" s="288"/>
      <c r="BVO1656" s="288"/>
      <c r="BVP1656" s="288"/>
      <c r="BVQ1656" s="288"/>
      <c r="BVR1656" s="288"/>
      <c r="BVS1656" s="288"/>
      <c r="BVT1656" s="288"/>
      <c r="BVU1656" s="288"/>
      <c r="BVV1656" s="288"/>
      <c r="BVW1656" s="288"/>
      <c r="BVX1656" s="288"/>
      <c r="BVY1656" s="288"/>
      <c r="BVZ1656" s="288"/>
      <c r="BWA1656" s="288"/>
      <c r="BWB1656" s="288"/>
      <c r="BWC1656" s="288"/>
      <c r="BWD1656" s="288"/>
      <c r="BWE1656" s="288"/>
      <c r="BWF1656" s="288"/>
      <c r="BWG1656" s="288"/>
      <c r="BWH1656" s="288"/>
      <c r="BWI1656" s="288"/>
      <c r="BWJ1656" s="288"/>
      <c r="BWK1656" s="288"/>
      <c r="BWL1656" s="288"/>
      <c r="BWM1656" s="288"/>
      <c r="BWN1656" s="288"/>
      <c r="BWO1656" s="288"/>
      <c r="BWP1656" s="288"/>
      <c r="BWQ1656" s="288"/>
      <c r="BWR1656" s="288"/>
      <c r="BWS1656" s="288"/>
      <c r="BWT1656" s="288"/>
      <c r="BWU1656" s="288"/>
      <c r="BWV1656" s="288"/>
      <c r="BWW1656" s="288"/>
      <c r="BWX1656" s="288"/>
      <c r="BWY1656" s="288"/>
      <c r="BWZ1656" s="288"/>
      <c r="BXA1656" s="288"/>
      <c r="BXB1656" s="288"/>
      <c r="BXC1656" s="288"/>
      <c r="BXD1656" s="288"/>
      <c r="BXE1656" s="288"/>
      <c r="BXF1656" s="288"/>
      <c r="BXG1656" s="288"/>
      <c r="BXH1656" s="288"/>
      <c r="BXI1656" s="288"/>
      <c r="BXJ1656" s="288"/>
      <c r="BXK1656" s="288"/>
      <c r="BXL1656" s="288"/>
      <c r="BXM1656" s="288"/>
      <c r="BXN1656" s="288"/>
      <c r="BXO1656" s="288"/>
      <c r="BXP1656" s="288"/>
      <c r="BXQ1656" s="288"/>
      <c r="BXR1656" s="288"/>
      <c r="BXS1656" s="288"/>
      <c r="BXT1656" s="288"/>
      <c r="BXU1656" s="288"/>
      <c r="BXV1656" s="288"/>
      <c r="BXW1656" s="288"/>
      <c r="BXX1656" s="288"/>
      <c r="BXY1656" s="288"/>
      <c r="BXZ1656" s="288"/>
      <c r="BYA1656" s="288"/>
      <c r="BYB1656" s="288"/>
      <c r="BYC1656" s="288"/>
      <c r="BYD1656" s="288"/>
      <c r="BYE1656" s="288"/>
      <c r="BYF1656" s="288"/>
      <c r="BYG1656" s="288"/>
      <c r="BYH1656" s="288"/>
      <c r="BYI1656" s="288"/>
      <c r="BYJ1656" s="288"/>
      <c r="BYK1656" s="288"/>
      <c r="BYL1656" s="288"/>
      <c r="BYM1656" s="288"/>
      <c r="BYN1656" s="288"/>
      <c r="BYO1656" s="288"/>
      <c r="BYP1656" s="288"/>
      <c r="BYQ1656" s="288"/>
      <c r="BYR1656" s="288"/>
      <c r="BYS1656" s="288"/>
      <c r="BYT1656" s="288"/>
      <c r="BYU1656" s="288"/>
      <c r="BYV1656" s="288"/>
      <c r="BYW1656" s="288"/>
      <c r="BYX1656" s="288"/>
      <c r="BYY1656" s="288"/>
      <c r="BYZ1656" s="288"/>
      <c r="BZA1656" s="288"/>
      <c r="BZB1656" s="288"/>
      <c r="BZC1656" s="288"/>
      <c r="BZD1656" s="288"/>
      <c r="BZE1656" s="288"/>
      <c r="BZF1656" s="288"/>
      <c r="BZG1656" s="288"/>
      <c r="BZH1656" s="288"/>
      <c r="BZI1656" s="288"/>
      <c r="BZJ1656" s="288"/>
      <c r="BZK1656" s="288"/>
      <c r="BZL1656" s="288"/>
      <c r="BZM1656" s="288"/>
      <c r="BZN1656" s="288"/>
      <c r="BZO1656" s="288"/>
      <c r="BZP1656" s="288"/>
      <c r="BZQ1656" s="288"/>
      <c r="BZR1656" s="288"/>
      <c r="BZS1656" s="288"/>
      <c r="BZT1656" s="288"/>
      <c r="BZU1656" s="288"/>
      <c r="BZV1656" s="288"/>
      <c r="BZW1656" s="288"/>
      <c r="BZX1656" s="288"/>
      <c r="BZY1656" s="288"/>
      <c r="BZZ1656" s="288"/>
      <c r="CAA1656" s="288"/>
      <c r="CAB1656" s="288"/>
      <c r="CAC1656" s="288"/>
      <c r="CAD1656" s="288"/>
      <c r="CAE1656" s="288"/>
      <c r="CAF1656" s="288"/>
      <c r="CAG1656" s="288"/>
      <c r="CAH1656" s="288"/>
      <c r="CAI1656" s="288"/>
      <c r="CAJ1656" s="288"/>
      <c r="CAK1656" s="288"/>
      <c r="CAL1656" s="288"/>
      <c r="CAM1656" s="288"/>
      <c r="CAN1656" s="288"/>
      <c r="CAO1656" s="288"/>
      <c r="CAP1656" s="288"/>
      <c r="CAQ1656" s="288"/>
      <c r="CAR1656" s="288"/>
      <c r="CAS1656" s="288"/>
      <c r="CAT1656" s="288"/>
      <c r="CAU1656" s="288"/>
      <c r="CAV1656" s="288"/>
      <c r="CAW1656" s="288"/>
      <c r="CAX1656" s="288"/>
      <c r="CAY1656" s="288"/>
      <c r="CAZ1656" s="288"/>
      <c r="CBA1656" s="288"/>
      <c r="CBB1656" s="288"/>
      <c r="CBC1656" s="288"/>
      <c r="CBD1656" s="288"/>
      <c r="CBE1656" s="288"/>
      <c r="CBF1656" s="288"/>
      <c r="CBG1656" s="288"/>
      <c r="CBH1656" s="288"/>
      <c r="CBI1656" s="288"/>
      <c r="CBJ1656" s="288"/>
      <c r="CBK1656" s="288"/>
      <c r="CBL1656" s="288"/>
      <c r="CBM1656" s="288"/>
      <c r="CBN1656" s="288"/>
      <c r="CBO1656" s="288"/>
      <c r="CBP1656" s="288"/>
      <c r="CBQ1656" s="288"/>
      <c r="CBR1656" s="288"/>
      <c r="CBS1656" s="288"/>
      <c r="CBT1656" s="288"/>
      <c r="CBU1656" s="288"/>
      <c r="CBV1656" s="288"/>
      <c r="CBW1656" s="288"/>
      <c r="CBX1656" s="288"/>
      <c r="CBY1656" s="288"/>
      <c r="CBZ1656" s="288"/>
      <c r="CCA1656" s="288"/>
      <c r="CCB1656" s="288"/>
      <c r="CCC1656" s="288"/>
      <c r="CCD1656" s="288"/>
      <c r="CCE1656" s="288"/>
      <c r="CCF1656" s="288"/>
      <c r="CCG1656" s="288"/>
      <c r="CCH1656" s="288"/>
      <c r="CCI1656" s="288"/>
      <c r="CCJ1656" s="288"/>
      <c r="CCK1656" s="288"/>
      <c r="CCL1656" s="288"/>
      <c r="CCM1656" s="288"/>
      <c r="CCN1656" s="288"/>
      <c r="CCO1656" s="288"/>
      <c r="CCP1656" s="288"/>
      <c r="CCQ1656" s="288"/>
      <c r="CCR1656" s="288"/>
      <c r="CCS1656" s="288"/>
      <c r="CCT1656" s="288"/>
      <c r="CCU1656" s="288"/>
      <c r="CCV1656" s="288"/>
      <c r="CCW1656" s="288"/>
      <c r="CCX1656" s="288"/>
      <c r="CCY1656" s="288"/>
      <c r="CCZ1656" s="288"/>
      <c r="CDA1656" s="288"/>
      <c r="CDB1656" s="288"/>
      <c r="CDC1656" s="288"/>
      <c r="CDD1656" s="288"/>
      <c r="CDE1656" s="288"/>
      <c r="CDF1656" s="288"/>
      <c r="CDG1656" s="288"/>
      <c r="CDH1656" s="288"/>
      <c r="CDI1656" s="288"/>
      <c r="CDJ1656" s="288"/>
      <c r="CDK1656" s="288"/>
      <c r="CDL1656" s="288"/>
      <c r="CDM1656" s="288"/>
      <c r="CDN1656" s="288"/>
      <c r="CDO1656" s="288"/>
      <c r="CDP1656" s="288"/>
      <c r="CDQ1656" s="288"/>
      <c r="CDR1656" s="288"/>
      <c r="CDS1656" s="288"/>
      <c r="CDT1656" s="288"/>
      <c r="CDU1656" s="288"/>
      <c r="CDV1656" s="288"/>
      <c r="CDW1656" s="288"/>
      <c r="CDX1656" s="288"/>
      <c r="CDY1656" s="288"/>
      <c r="CDZ1656" s="288"/>
      <c r="CEA1656" s="288"/>
      <c r="CEB1656" s="288"/>
      <c r="CEC1656" s="288"/>
      <c r="CED1656" s="288"/>
      <c r="CEE1656" s="288"/>
      <c r="CEF1656" s="288"/>
      <c r="CEG1656" s="288"/>
      <c r="CEH1656" s="288"/>
      <c r="CEI1656" s="288"/>
      <c r="CEJ1656" s="288"/>
      <c r="CEK1656" s="288"/>
      <c r="CEL1656" s="288"/>
      <c r="CEM1656" s="288"/>
      <c r="CEN1656" s="288"/>
      <c r="CEO1656" s="288"/>
      <c r="CEP1656" s="288"/>
      <c r="CEQ1656" s="288"/>
      <c r="CER1656" s="288"/>
      <c r="CES1656" s="288"/>
      <c r="CET1656" s="288"/>
      <c r="CEU1656" s="288"/>
      <c r="CEV1656" s="288"/>
      <c r="CEW1656" s="288"/>
      <c r="CEX1656" s="288"/>
      <c r="CEY1656" s="288"/>
      <c r="CEZ1656" s="288"/>
      <c r="CFA1656" s="288"/>
      <c r="CFB1656" s="288"/>
      <c r="CFC1656" s="288"/>
      <c r="CFD1656" s="288"/>
      <c r="CFE1656" s="288"/>
      <c r="CFF1656" s="288"/>
      <c r="CFG1656" s="288"/>
      <c r="CFH1656" s="288"/>
      <c r="CFI1656" s="288"/>
      <c r="CFJ1656" s="288"/>
      <c r="CFK1656" s="288"/>
      <c r="CFL1656" s="288"/>
      <c r="CFM1656" s="288"/>
      <c r="CFN1656" s="288"/>
      <c r="CFO1656" s="288"/>
      <c r="CFP1656" s="288"/>
      <c r="CFQ1656" s="288"/>
      <c r="CFR1656" s="288"/>
      <c r="CFS1656" s="288"/>
      <c r="CFT1656" s="288"/>
      <c r="CFU1656" s="288"/>
      <c r="CFV1656" s="288"/>
      <c r="CFW1656" s="288"/>
      <c r="CFX1656" s="288"/>
      <c r="CFY1656" s="288"/>
      <c r="CFZ1656" s="288"/>
      <c r="CGA1656" s="288"/>
      <c r="CGB1656" s="288"/>
      <c r="CGC1656" s="288"/>
      <c r="CGD1656" s="288"/>
      <c r="CGE1656" s="288"/>
      <c r="CGF1656" s="288"/>
      <c r="CGG1656" s="288"/>
      <c r="CGH1656" s="288"/>
      <c r="CGI1656" s="288"/>
      <c r="CGJ1656" s="288"/>
      <c r="CGK1656" s="288"/>
      <c r="CGL1656" s="288"/>
      <c r="CGM1656" s="288"/>
      <c r="CGN1656" s="288"/>
      <c r="CGO1656" s="288"/>
      <c r="CGP1656" s="288"/>
      <c r="CGQ1656" s="288"/>
      <c r="CGR1656" s="288"/>
      <c r="CGS1656" s="288"/>
      <c r="CGT1656" s="288"/>
      <c r="CGU1656" s="288"/>
      <c r="CGV1656" s="288"/>
      <c r="CGW1656" s="288"/>
      <c r="CGX1656" s="288"/>
      <c r="CGY1656" s="288"/>
      <c r="CGZ1656" s="288"/>
      <c r="CHA1656" s="288"/>
      <c r="CHB1656" s="288"/>
      <c r="CHC1656" s="288"/>
      <c r="CHD1656" s="288"/>
      <c r="CHE1656" s="288"/>
      <c r="CHF1656" s="288"/>
      <c r="CHG1656" s="288"/>
      <c r="CHH1656" s="288"/>
      <c r="CHI1656" s="288"/>
      <c r="CHJ1656" s="288"/>
      <c r="CHK1656" s="288"/>
      <c r="CHL1656" s="288"/>
      <c r="CHM1656" s="288"/>
      <c r="CHN1656" s="288"/>
      <c r="CHO1656" s="288"/>
      <c r="CHP1656" s="288"/>
      <c r="CHQ1656" s="288"/>
      <c r="CHR1656" s="288"/>
      <c r="CHS1656" s="288"/>
      <c r="CHT1656" s="288"/>
      <c r="CHU1656" s="288"/>
      <c r="CHV1656" s="288"/>
      <c r="CHW1656" s="288"/>
      <c r="CHX1656" s="288"/>
      <c r="CHY1656" s="288"/>
      <c r="CHZ1656" s="288"/>
      <c r="CIA1656" s="288"/>
      <c r="CIB1656" s="288"/>
      <c r="CIC1656" s="288"/>
      <c r="CID1656" s="288"/>
      <c r="CIE1656" s="288"/>
      <c r="CIF1656" s="288"/>
      <c r="CIG1656" s="288"/>
      <c r="CIH1656" s="288"/>
      <c r="CII1656" s="288"/>
      <c r="CIJ1656" s="288"/>
      <c r="CIK1656" s="288"/>
      <c r="CIL1656" s="288"/>
      <c r="CIM1656" s="288"/>
      <c r="CIN1656" s="288"/>
      <c r="CIO1656" s="288"/>
      <c r="CIP1656" s="288"/>
      <c r="CIQ1656" s="288"/>
      <c r="CIR1656" s="288"/>
      <c r="CIS1656" s="288"/>
      <c r="CIT1656" s="288"/>
      <c r="CIU1656" s="288"/>
      <c r="CIV1656" s="288"/>
      <c r="CIW1656" s="288"/>
      <c r="CIX1656" s="288"/>
      <c r="CIY1656" s="288"/>
      <c r="CIZ1656" s="288"/>
      <c r="CJA1656" s="288"/>
      <c r="CJB1656" s="288"/>
      <c r="CJC1656" s="288"/>
      <c r="CJD1656" s="288"/>
      <c r="CJE1656" s="288"/>
      <c r="CJF1656" s="288"/>
      <c r="CJG1656" s="288"/>
      <c r="CJH1656" s="288"/>
      <c r="CJI1656" s="288"/>
      <c r="CJJ1656" s="288"/>
      <c r="CJK1656" s="288"/>
      <c r="CJL1656" s="288"/>
      <c r="CJM1656" s="288"/>
      <c r="CJN1656" s="288"/>
      <c r="CJO1656" s="288"/>
      <c r="CJP1656" s="288"/>
      <c r="CJQ1656" s="288"/>
      <c r="CJR1656" s="288"/>
      <c r="CJS1656" s="288"/>
      <c r="CJT1656" s="288"/>
      <c r="CJU1656" s="288"/>
      <c r="CJV1656" s="288"/>
      <c r="CJW1656" s="288"/>
      <c r="CJX1656" s="288"/>
      <c r="CJY1656" s="288"/>
      <c r="CJZ1656" s="288"/>
      <c r="CKA1656" s="288"/>
      <c r="CKB1656" s="288"/>
      <c r="CKC1656" s="288"/>
      <c r="CKD1656" s="288"/>
      <c r="CKE1656" s="288"/>
      <c r="CKF1656" s="288"/>
      <c r="CKG1656" s="288"/>
      <c r="CKH1656" s="288"/>
      <c r="CKI1656" s="288"/>
      <c r="CKJ1656" s="288"/>
      <c r="CKK1656" s="288"/>
      <c r="CKL1656" s="288"/>
      <c r="CKM1656" s="288"/>
      <c r="CKN1656" s="288"/>
      <c r="CKO1656" s="288"/>
      <c r="CKP1656" s="288"/>
      <c r="CKQ1656" s="288"/>
      <c r="CKR1656" s="288"/>
      <c r="CKS1656" s="288"/>
      <c r="CKT1656" s="288"/>
      <c r="CKU1656" s="288"/>
      <c r="CKV1656" s="288"/>
      <c r="CKW1656" s="288"/>
      <c r="CKX1656" s="288"/>
      <c r="CKY1656" s="288"/>
      <c r="CKZ1656" s="288"/>
      <c r="CLA1656" s="288"/>
      <c r="CLB1656" s="288"/>
      <c r="CLC1656" s="288"/>
      <c r="CLD1656" s="288"/>
      <c r="CLE1656" s="288"/>
      <c r="CLF1656" s="288"/>
      <c r="CLG1656" s="288"/>
      <c r="CLH1656" s="288"/>
      <c r="CLI1656" s="288"/>
      <c r="CLJ1656" s="288"/>
      <c r="CLK1656" s="288"/>
      <c r="CLL1656" s="288"/>
      <c r="CLM1656" s="288"/>
      <c r="CLN1656" s="288"/>
      <c r="CLO1656" s="288"/>
      <c r="CLP1656" s="288"/>
      <c r="CLQ1656" s="288"/>
      <c r="CLR1656" s="288"/>
      <c r="CLS1656" s="288"/>
      <c r="CLT1656" s="288"/>
      <c r="CLU1656" s="288"/>
      <c r="CLV1656" s="288"/>
      <c r="CLW1656" s="288"/>
      <c r="CLX1656" s="288"/>
      <c r="CLY1656" s="288"/>
      <c r="CLZ1656" s="288"/>
      <c r="CMA1656" s="288"/>
      <c r="CMB1656" s="288"/>
      <c r="CMC1656" s="288"/>
      <c r="CMD1656" s="288"/>
      <c r="CME1656" s="288"/>
      <c r="CMF1656" s="288"/>
      <c r="CMG1656" s="288"/>
      <c r="CMH1656" s="288"/>
      <c r="CMI1656" s="288"/>
      <c r="CMJ1656" s="288"/>
      <c r="CMK1656" s="288"/>
      <c r="CML1656" s="288"/>
      <c r="CMM1656" s="288"/>
      <c r="CMN1656" s="288"/>
      <c r="CMO1656" s="288"/>
      <c r="CMP1656" s="288"/>
      <c r="CMQ1656" s="288"/>
      <c r="CMR1656" s="288"/>
      <c r="CMS1656" s="288"/>
      <c r="CMT1656" s="288"/>
      <c r="CMU1656" s="288"/>
      <c r="CMV1656" s="288"/>
      <c r="CMW1656" s="288"/>
      <c r="CMX1656" s="288"/>
      <c r="CMY1656" s="288"/>
      <c r="CMZ1656" s="288"/>
      <c r="CNA1656" s="288"/>
      <c r="CNB1656" s="288"/>
      <c r="CNC1656" s="288"/>
      <c r="CND1656" s="288"/>
      <c r="CNE1656" s="288"/>
      <c r="CNF1656" s="288"/>
      <c r="CNG1656" s="288"/>
      <c r="CNH1656" s="288"/>
      <c r="CNI1656" s="288"/>
      <c r="CNJ1656" s="288"/>
      <c r="CNK1656" s="288"/>
      <c r="CNL1656" s="288"/>
      <c r="CNM1656" s="288"/>
      <c r="CNN1656" s="288"/>
      <c r="CNO1656" s="288"/>
      <c r="CNP1656" s="288"/>
      <c r="CNQ1656" s="288"/>
      <c r="CNR1656" s="288"/>
      <c r="CNS1656" s="288"/>
      <c r="CNT1656" s="288"/>
      <c r="CNU1656" s="288"/>
      <c r="CNV1656" s="288"/>
      <c r="CNW1656" s="288"/>
      <c r="CNX1656" s="288"/>
      <c r="CNY1656" s="288"/>
      <c r="CNZ1656" s="288"/>
      <c r="COA1656" s="288"/>
      <c r="COB1656" s="288"/>
      <c r="COC1656" s="288"/>
      <c r="COD1656" s="288"/>
      <c r="COE1656" s="288"/>
      <c r="COF1656" s="288"/>
      <c r="COG1656" s="288"/>
      <c r="COH1656" s="288"/>
      <c r="COI1656" s="288"/>
      <c r="COJ1656" s="288"/>
      <c r="COK1656" s="288"/>
      <c r="COL1656" s="288"/>
      <c r="COM1656" s="288"/>
      <c r="CON1656" s="288"/>
      <c r="COO1656" s="288"/>
      <c r="COP1656" s="288"/>
      <c r="COQ1656" s="288"/>
      <c r="COR1656" s="288"/>
      <c r="COS1656" s="288"/>
      <c r="COT1656" s="288"/>
      <c r="COU1656" s="288"/>
      <c r="COV1656" s="288"/>
      <c r="COW1656" s="288"/>
      <c r="COX1656" s="288"/>
      <c r="COY1656" s="288"/>
      <c r="COZ1656" s="288"/>
      <c r="CPA1656" s="288"/>
      <c r="CPB1656" s="288"/>
      <c r="CPC1656" s="288"/>
      <c r="CPD1656" s="288"/>
      <c r="CPE1656" s="288"/>
      <c r="CPF1656" s="288"/>
      <c r="CPG1656" s="288"/>
      <c r="CPH1656" s="288"/>
      <c r="CPI1656" s="288"/>
      <c r="CPJ1656" s="288"/>
      <c r="CPK1656" s="288"/>
      <c r="CPL1656" s="288"/>
      <c r="CPM1656" s="288"/>
      <c r="CPN1656" s="288"/>
      <c r="CPO1656" s="288"/>
      <c r="CPP1656" s="288"/>
      <c r="CPQ1656" s="288"/>
      <c r="CPR1656" s="288"/>
      <c r="CPS1656" s="288"/>
      <c r="CPT1656" s="288"/>
      <c r="CPU1656" s="288"/>
      <c r="CPV1656" s="288"/>
      <c r="CPW1656" s="288"/>
      <c r="CPX1656" s="288"/>
      <c r="CPY1656" s="288"/>
      <c r="CPZ1656" s="288"/>
      <c r="CQA1656" s="288"/>
      <c r="CQB1656" s="288"/>
      <c r="CQC1656" s="288"/>
      <c r="CQD1656" s="288"/>
      <c r="CQE1656" s="288"/>
      <c r="CQF1656" s="288"/>
      <c r="CQG1656" s="288"/>
      <c r="CQH1656" s="288"/>
      <c r="CQI1656" s="288"/>
      <c r="CQJ1656" s="288"/>
      <c r="CQK1656" s="288"/>
      <c r="CQL1656" s="288"/>
      <c r="CQM1656" s="288"/>
      <c r="CQN1656" s="288"/>
      <c r="CQO1656" s="288"/>
      <c r="CQP1656" s="288"/>
      <c r="CQQ1656" s="288"/>
      <c r="CQR1656" s="288"/>
      <c r="CQS1656" s="288"/>
      <c r="CQT1656" s="288"/>
      <c r="CQU1656" s="288"/>
      <c r="CQV1656" s="288"/>
      <c r="CQW1656" s="288"/>
      <c r="CQX1656" s="288"/>
      <c r="CQY1656" s="288"/>
      <c r="CQZ1656" s="288"/>
      <c r="CRA1656" s="288"/>
      <c r="CRB1656" s="288"/>
      <c r="CRC1656" s="288"/>
      <c r="CRD1656" s="288"/>
      <c r="CRE1656" s="288"/>
      <c r="CRF1656" s="288"/>
      <c r="CRG1656" s="288"/>
      <c r="CRH1656" s="288"/>
      <c r="CRI1656" s="288"/>
      <c r="CRJ1656" s="288"/>
      <c r="CRK1656" s="288"/>
      <c r="CRL1656" s="288"/>
      <c r="CRM1656" s="288"/>
      <c r="CRN1656" s="288"/>
      <c r="CRO1656" s="288"/>
      <c r="CRP1656" s="288"/>
      <c r="CRQ1656" s="288"/>
      <c r="CRR1656" s="288"/>
      <c r="CRS1656" s="288"/>
      <c r="CRT1656" s="288"/>
      <c r="CRU1656" s="288"/>
      <c r="CRV1656" s="288"/>
      <c r="CRW1656" s="288"/>
      <c r="CRX1656" s="288"/>
      <c r="CRY1656" s="288"/>
      <c r="CRZ1656" s="288"/>
      <c r="CSA1656" s="288"/>
      <c r="CSB1656" s="288"/>
      <c r="CSC1656" s="288"/>
      <c r="CSD1656" s="288"/>
      <c r="CSE1656" s="288"/>
      <c r="CSF1656" s="288"/>
      <c r="CSG1656" s="288"/>
      <c r="CSH1656" s="288"/>
      <c r="CSI1656" s="288"/>
      <c r="CSJ1656" s="288"/>
      <c r="CSK1656" s="288"/>
      <c r="CSL1656" s="288"/>
      <c r="CSM1656" s="288"/>
      <c r="CSN1656" s="288"/>
      <c r="CSO1656" s="288"/>
      <c r="CSP1656" s="288"/>
      <c r="CSQ1656" s="288"/>
      <c r="CSR1656" s="288"/>
      <c r="CSS1656" s="288"/>
      <c r="CST1656" s="288"/>
      <c r="CSU1656" s="288"/>
      <c r="CSV1656" s="288"/>
      <c r="CSW1656" s="288"/>
      <c r="CSX1656" s="288"/>
      <c r="CSY1656" s="288"/>
      <c r="CSZ1656" s="288"/>
      <c r="CTA1656" s="288"/>
      <c r="CTB1656" s="288"/>
      <c r="CTC1656" s="288"/>
      <c r="CTD1656" s="288"/>
      <c r="CTE1656" s="288"/>
      <c r="CTF1656" s="288"/>
      <c r="CTG1656" s="288"/>
      <c r="CTH1656" s="288"/>
      <c r="CTI1656" s="288"/>
      <c r="CTJ1656" s="288"/>
      <c r="CTK1656" s="288"/>
      <c r="CTL1656" s="288"/>
      <c r="CTM1656" s="288"/>
      <c r="CTN1656" s="288"/>
      <c r="CTO1656" s="288"/>
      <c r="CTP1656" s="288"/>
      <c r="CTQ1656" s="288"/>
      <c r="CTR1656" s="288"/>
      <c r="CTS1656" s="288"/>
      <c r="CTT1656" s="288"/>
      <c r="CTU1656" s="288"/>
      <c r="CTV1656" s="288"/>
      <c r="CTW1656" s="288"/>
      <c r="CTX1656" s="288"/>
      <c r="CTY1656" s="288"/>
      <c r="CTZ1656" s="288"/>
      <c r="CUA1656" s="288"/>
      <c r="CUB1656" s="288"/>
      <c r="CUC1656" s="288"/>
      <c r="CUD1656" s="288"/>
      <c r="CUE1656" s="288"/>
      <c r="CUF1656" s="288"/>
      <c r="CUG1656" s="288"/>
      <c r="CUH1656" s="288"/>
      <c r="CUI1656" s="288"/>
      <c r="CUJ1656" s="288"/>
      <c r="CUK1656" s="288"/>
      <c r="CUL1656" s="288"/>
      <c r="CUM1656" s="288"/>
      <c r="CUN1656" s="288"/>
      <c r="CUO1656" s="288"/>
      <c r="CUP1656" s="288"/>
      <c r="CUQ1656" s="288"/>
      <c r="CUR1656" s="288"/>
      <c r="CUS1656" s="288"/>
      <c r="CUT1656" s="288"/>
      <c r="CUU1656" s="288"/>
      <c r="CUV1656" s="288"/>
      <c r="CUW1656" s="288"/>
      <c r="CUX1656" s="288"/>
      <c r="CUY1656" s="288"/>
      <c r="CUZ1656" s="288"/>
      <c r="CVA1656" s="288"/>
      <c r="CVB1656" s="288"/>
      <c r="CVC1656" s="288"/>
      <c r="CVD1656" s="288"/>
      <c r="CVE1656" s="288"/>
      <c r="CVF1656" s="288"/>
      <c r="CVG1656" s="288"/>
      <c r="CVH1656" s="288"/>
      <c r="CVI1656" s="288"/>
      <c r="CVJ1656" s="288"/>
      <c r="CVK1656" s="288"/>
      <c r="CVL1656" s="288"/>
      <c r="CVM1656" s="288"/>
      <c r="CVN1656" s="288"/>
      <c r="CVO1656" s="288"/>
      <c r="CVP1656" s="288"/>
      <c r="CVQ1656" s="288"/>
      <c r="CVR1656" s="288"/>
      <c r="CVS1656" s="288"/>
      <c r="CVT1656" s="288"/>
      <c r="CVU1656" s="288"/>
      <c r="CVV1656" s="288"/>
      <c r="CVW1656" s="288"/>
      <c r="CVX1656" s="288"/>
      <c r="CVY1656" s="288"/>
      <c r="CVZ1656" s="288"/>
      <c r="CWA1656" s="288"/>
      <c r="CWB1656" s="288"/>
      <c r="CWC1656" s="288"/>
      <c r="CWD1656" s="288"/>
      <c r="CWE1656" s="288"/>
      <c r="CWF1656" s="288"/>
      <c r="CWG1656" s="288"/>
      <c r="CWH1656" s="288"/>
      <c r="CWI1656" s="288"/>
      <c r="CWJ1656" s="288"/>
      <c r="CWK1656" s="288"/>
      <c r="CWL1656" s="288"/>
      <c r="CWM1656" s="288"/>
      <c r="CWN1656" s="288"/>
      <c r="CWO1656" s="288"/>
      <c r="CWP1656" s="288"/>
      <c r="CWQ1656" s="288"/>
      <c r="CWR1656" s="288"/>
      <c r="CWS1656" s="288"/>
      <c r="CWT1656" s="288"/>
      <c r="CWU1656" s="288"/>
      <c r="CWV1656" s="288"/>
      <c r="CWW1656" s="288"/>
      <c r="CWX1656" s="288"/>
      <c r="CWY1656" s="288"/>
      <c r="CWZ1656" s="288"/>
      <c r="CXA1656" s="288"/>
      <c r="CXB1656" s="288"/>
      <c r="CXC1656" s="288"/>
      <c r="CXD1656" s="288"/>
      <c r="CXE1656" s="288"/>
      <c r="CXF1656" s="288"/>
      <c r="CXG1656" s="288"/>
      <c r="CXH1656" s="288"/>
      <c r="CXI1656" s="288"/>
      <c r="CXJ1656" s="288"/>
      <c r="CXK1656" s="288"/>
      <c r="CXL1656" s="288"/>
      <c r="CXM1656" s="288"/>
      <c r="CXN1656" s="288"/>
      <c r="CXO1656" s="288"/>
      <c r="CXP1656" s="288"/>
      <c r="CXQ1656" s="288"/>
      <c r="CXR1656" s="288"/>
      <c r="CXS1656" s="288"/>
      <c r="CXT1656" s="288"/>
      <c r="CXU1656" s="288"/>
      <c r="CXV1656" s="288"/>
      <c r="CXW1656" s="288"/>
      <c r="CXX1656" s="288"/>
      <c r="CXY1656" s="288"/>
      <c r="CXZ1656" s="288"/>
      <c r="CYA1656" s="288"/>
      <c r="CYB1656" s="288"/>
      <c r="CYC1656" s="288"/>
      <c r="CYD1656" s="288"/>
      <c r="CYE1656" s="288"/>
      <c r="CYF1656" s="288"/>
      <c r="CYG1656" s="288"/>
      <c r="CYH1656" s="288"/>
      <c r="CYI1656" s="288"/>
      <c r="CYJ1656" s="288"/>
      <c r="CYK1656" s="288"/>
      <c r="CYL1656" s="288"/>
      <c r="CYM1656" s="288"/>
      <c r="CYN1656" s="288"/>
      <c r="CYO1656" s="288"/>
      <c r="CYP1656" s="288"/>
      <c r="CYQ1656" s="288"/>
      <c r="CYR1656" s="288"/>
      <c r="CYS1656" s="288"/>
      <c r="CYT1656" s="288"/>
      <c r="CYU1656" s="288"/>
      <c r="CYV1656" s="288"/>
      <c r="CYW1656" s="288"/>
      <c r="CYX1656" s="288"/>
      <c r="CYY1656" s="288"/>
      <c r="CYZ1656" s="288"/>
      <c r="CZA1656" s="288"/>
      <c r="CZB1656" s="288"/>
      <c r="CZC1656" s="288"/>
      <c r="CZD1656" s="288"/>
      <c r="CZE1656" s="288"/>
      <c r="CZF1656" s="288"/>
      <c r="CZG1656" s="288"/>
      <c r="CZH1656" s="288"/>
      <c r="CZI1656" s="288"/>
      <c r="CZJ1656" s="288"/>
      <c r="CZK1656" s="288"/>
      <c r="CZL1656" s="288"/>
      <c r="CZM1656" s="288"/>
      <c r="CZN1656" s="288"/>
      <c r="CZO1656" s="288"/>
      <c r="CZP1656" s="288"/>
      <c r="CZQ1656" s="288"/>
      <c r="CZR1656" s="288"/>
      <c r="CZS1656" s="288"/>
      <c r="CZT1656" s="288"/>
      <c r="CZU1656" s="288"/>
      <c r="CZV1656" s="288"/>
      <c r="CZW1656" s="288"/>
      <c r="CZX1656" s="288"/>
      <c r="CZY1656" s="288"/>
      <c r="CZZ1656" s="288"/>
      <c r="DAA1656" s="288"/>
      <c r="DAB1656" s="288"/>
      <c r="DAC1656" s="288"/>
      <c r="DAD1656" s="288"/>
      <c r="DAE1656" s="288"/>
      <c r="DAF1656" s="288"/>
      <c r="DAG1656" s="288"/>
      <c r="DAH1656" s="288"/>
      <c r="DAI1656" s="288"/>
      <c r="DAJ1656" s="288"/>
      <c r="DAK1656" s="288"/>
      <c r="DAL1656" s="288"/>
      <c r="DAM1656" s="288"/>
      <c r="DAN1656" s="288"/>
      <c r="DAO1656" s="288"/>
      <c r="DAP1656" s="288"/>
      <c r="DAQ1656" s="288"/>
      <c r="DAR1656" s="288"/>
      <c r="DAS1656" s="288"/>
      <c r="DAT1656" s="288"/>
      <c r="DAU1656" s="288"/>
      <c r="DAV1656" s="288"/>
      <c r="DAW1656" s="288"/>
      <c r="DAX1656" s="288"/>
      <c r="DAY1656" s="288"/>
      <c r="DAZ1656" s="288"/>
      <c r="DBA1656" s="288"/>
      <c r="DBB1656" s="288"/>
      <c r="DBC1656" s="288"/>
      <c r="DBD1656" s="288"/>
      <c r="DBE1656" s="288"/>
      <c r="DBF1656" s="288"/>
      <c r="DBG1656" s="288"/>
      <c r="DBH1656" s="288"/>
      <c r="DBI1656" s="288"/>
      <c r="DBJ1656" s="288"/>
      <c r="DBK1656" s="288"/>
      <c r="DBL1656" s="288"/>
      <c r="DBM1656" s="288"/>
      <c r="DBN1656" s="288"/>
      <c r="DBO1656" s="288"/>
      <c r="DBP1656" s="288"/>
      <c r="DBQ1656" s="288"/>
      <c r="DBR1656" s="288"/>
      <c r="DBS1656" s="288"/>
      <c r="DBT1656" s="288"/>
      <c r="DBU1656" s="288"/>
      <c r="DBV1656" s="288"/>
      <c r="DBW1656" s="288"/>
      <c r="DBX1656" s="288"/>
      <c r="DBY1656" s="288"/>
      <c r="DBZ1656" s="288"/>
      <c r="DCA1656" s="288"/>
      <c r="DCB1656" s="288"/>
      <c r="DCC1656" s="288"/>
      <c r="DCD1656" s="288"/>
      <c r="DCE1656" s="288"/>
      <c r="DCF1656" s="288"/>
      <c r="DCG1656" s="288"/>
      <c r="DCH1656" s="288"/>
      <c r="DCI1656" s="288"/>
      <c r="DCJ1656" s="288"/>
      <c r="DCK1656" s="288"/>
      <c r="DCL1656" s="288"/>
      <c r="DCM1656" s="288"/>
      <c r="DCN1656" s="288"/>
      <c r="DCO1656" s="288"/>
      <c r="DCP1656" s="288"/>
      <c r="DCQ1656" s="288"/>
      <c r="DCR1656" s="288"/>
      <c r="DCS1656" s="288"/>
      <c r="DCT1656" s="288"/>
      <c r="DCU1656" s="288"/>
      <c r="DCV1656" s="288"/>
      <c r="DCW1656" s="288"/>
      <c r="DCX1656" s="288"/>
      <c r="DCY1656" s="288"/>
      <c r="DCZ1656" s="288"/>
      <c r="DDA1656" s="288"/>
      <c r="DDB1656" s="288"/>
      <c r="DDC1656" s="288"/>
      <c r="DDD1656" s="288"/>
      <c r="DDE1656" s="288"/>
      <c r="DDF1656" s="288"/>
      <c r="DDG1656" s="288"/>
      <c r="DDH1656" s="288"/>
      <c r="DDI1656" s="288"/>
      <c r="DDJ1656" s="288"/>
      <c r="DDK1656" s="288"/>
      <c r="DDL1656" s="288"/>
      <c r="DDM1656" s="288"/>
      <c r="DDN1656" s="288"/>
      <c r="DDO1656" s="288"/>
      <c r="DDP1656" s="288"/>
      <c r="DDQ1656" s="288"/>
      <c r="DDR1656" s="288"/>
      <c r="DDS1656" s="288"/>
      <c r="DDT1656" s="288"/>
      <c r="DDU1656" s="288"/>
      <c r="DDV1656" s="288"/>
      <c r="DDW1656" s="288"/>
      <c r="DDX1656" s="288"/>
      <c r="DDY1656" s="288"/>
      <c r="DDZ1656" s="288"/>
      <c r="DEA1656" s="288"/>
      <c r="DEB1656" s="288"/>
      <c r="DEC1656" s="288"/>
      <c r="DED1656" s="288"/>
      <c r="DEE1656" s="288"/>
      <c r="DEF1656" s="288"/>
      <c r="DEG1656" s="288"/>
      <c r="DEH1656" s="288"/>
      <c r="DEI1656" s="288"/>
      <c r="DEJ1656" s="288"/>
      <c r="DEK1656" s="288"/>
      <c r="DEL1656" s="288"/>
      <c r="DEM1656" s="288"/>
      <c r="DEN1656" s="288"/>
      <c r="DEO1656" s="288"/>
      <c r="DEP1656" s="288"/>
      <c r="DEQ1656" s="288"/>
      <c r="DER1656" s="288"/>
      <c r="DES1656" s="288"/>
      <c r="DET1656" s="288"/>
      <c r="DEU1656" s="288"/>
      <c r="DEV1656" s="288"/>
      <c r="DEW1656" s="288"/>
      <c r="DEX1656" s="288"/>
      <c r="DEY1656" s="288"/>
      <c r="DEZ1656" s="288"/>
      <c r="DFA1656" s="288"/>
      <c r="DFB1656" s="288"/>
      <c r="DFC1656" s="288"/>
      <c r="DFD1656" s="288"/>
      <c r="DFE1656" s="288"/>
      <c r="DFF1656" s="288"/>
      <c r="DFG1656" s="288"/>
      <c r="DFH1656" s="288"/>
      <c r="DFI1656" s="288"/>
      <c r="DFJ1656" s="288"/>
      <c r="DFK1656" s="288"/>
      <c r="DFL1656" s="288"/>
      <c r="DFM1656" s="288"/>
      <c r="DFN1656" s="288"/>
      <c r="DFO1656" s="288"/>
      <c r="DFP1656" s="288"/>
      <c r="DFQ1656" s="288"/>
      <c r="DFR1656" s="288"/>
      <c r="DFS1656" s="288"/>
      <c r="DFT1656" s="288"/>
      <c r="DFU1656" s="288"/>
      <c r="DFV1656" s="288"/>
      <c r="DFW1656" s="288"/>
      <c r="DFX1656" s="288"/>
      <c r="DFY1656" s="288"/>
      <c r="DFZ1656" s="288"/>
      <c r="DGA1656" s="288"/>
      <c r="DGB1656" s="288"/>
      <c r="DGC1656" s="288"/>
      <c r="DGD1656" s="288"/>
      <c r="DGE1656" s="288"/>
      <c r="DGF1656" s="288"/>
      <c r="DGG1656" s="288"/>
      <c r="DGH1656" s="288"/>
      <c r="DGI1656" s="288"/>
      <c r="DGJ1656" s="288"/>
      <c r="DGK1656" s="288"/>
      <c r="DGL1656" s="288"/>
      <c r="DGM1656" s="288"/>
      <c r="DGN1656" s="288"/>
      <c r="DGO1656" s="288"/>
      <c r="DGP1656" s="288"/>
      <c r="DGQ1656" s="288"/>
      <c r="DGR1656" s="288"/>
      <c r="DGS1656" s="288"/>
      <c r="DGT1656" s="288"/>
      <c r="DGU1656" s="288"/>
      <c r="DGV1656" s="288"/>
      <c r="DGW1656" s="288"/>
      <c r="DGX1656" s="288"/>
      <c r="DGY1656" s="288"/>
      <c r="DGZ1656" s="288"/>
      <c r="DHA1656" s="288"/>
      <c r="DHB1656" s="288"/>
      <c r="DHC1656" s="288"/>
      <c r="DHD1656" s="288"/>
      <c r="DHE1656" s="288"/>
      <c r="DHF1656" s="288"/>
      <c r="DHG1656" s="288"/>
      <c r="DHH1656" s="288"/>
      <c r="DHI1656" s="288"/>
      <c r="DHJ1656" s="288"/>
      <c r="DHK1656" s="288"/>
      <c r="DHL1656" s="288"/>
      <c r="DHM1656" s="288"/>
      <c r="DHN1656" s="288"/>
      <c r="DHO1656" s="288"/>
      <c r="DHP1656" s="288"/>
      <c r="DHQ1656" s="288"/>
      <c r="DHR1656" s="288"/>
      <c r="DHS1656" s="288"/>
      <c r="DHT1656" s="288"/>
      <c r="DHU1656" s="288"/>
      <c r="DHV1656" s="288"/>
      <c r="DHW1656" s="288"/>
      <c r="DHX1656" s="288"/>
      <c r="DHY1656" s="288"/>
      <c r="DHZ1656" s="288"/>
      <c r="DIA1656" s="288"/>
      <c r="DIB1656" s="288"/>
      <c r="DIC1656" s="288"/>
      <c r="DID1656" s="288"/>
      <c r="DIE1656" s="288"/>
      <c r="DIF1656" s="288"/>
      <c r="DIG1656" s="288"/>
      <c r="DIH1656" s="288"/>
      <c r="DII1656" s="288"/>
      <c r="DIJ1656" s="288"/>
      <c r="DIK1656" s="288"/>
      <c r="DIL1656" s="288"/>
      <c r="DIM1656" s="288"/>
      <c r="DIN1656" s="288"/>
      <c r="DIO1656" s="288"/>
      <c r="DIP1656" s="288"/>
      <c r="DIQ1656" s="288"/>
      <c r="DIR1656" s="288"/>
      <c r="DIS1656" s="288"/>
      <c r="DIT1656" s="288"/>
      <c r="DIU1656" s="288"/>
      <c r="DIV1656" s="288"/>
      <c r="DIW1656" s="288"/>
      <c r="DIX1656" s="288"/>
      <c r="DIY1656" s="288"/>
      <c r="DIZ1656" s="288"/>
      <c r="DJA1656" s="288"/>
      <c r="DJB1656" s="288"/>
      <c r="DJC1656" s="288"/>
      <c r="DJD1656" s="288"/>
      <c r="DJE1656" s="288"/>
      <c r="DJF1656" s="288"/>
      <c r="DJG1656" s="288"/>
      <c r="DJH1656" s="288"/>
      <c r="DJI1656" s="288"/>
      <c r="DJJ1656" s="288"/>
      <c r="DJK1656" s="288"/>
      <c r="DJL1656" s="288"/>
      <c r="DJM1656" s="288"/>
      <c r="DJN1656" s="288"/>
      <c r="DJO1656" s="288"/>
      <c r="DJP1656" s="288"/>
      <c r="DJQ1656" s="288"/>
      <c r="DJR1656" s="288"/>
      <c r="DJS1656" s="288"/>
      <c r="DJT1656" s="288"/>
      <c r="DJU1656" s="288"/>
      <c r="DJV1656" s="288"/>
      <c r="DJW1656" s="288"/>
      <c r="DJX1656" s="288"/>
      <c r="DJY1656" s="288"/>
      <c r="DJZ1656" s="288"/>
      <c r="DKA1656" s="288"/>
      <c r="DKB1656" s="288"/>
      <c r="DKC1656" s="288"/>
      <c r="DKD1656" s="288"/>
      <c r="DKE1656" s="288"/>
      <c r="DKF1656" s="288"/>
      <c r="DKG1656" s="288"/>
      <c r="DKH1656" s="288"/>
      <c r="DKI1656" s="288"/>
      <c r="DKJ1656" s="288"/>
      <c r="DKK1656" s="288"/>
      <c r="DKL1656" s="288"/>
      <c r="DKM1656" s="288"/>
      <c r="DKN1656" s="288"/>
      <c r="DKO1656" s="288"/>
      <c r="DKP1656" s="288"/>
      <c r="DKQ1656" s="288"/>
      <c r="DKR1656" s="288"/>
      <c r="DKS1656" s="288"/>
      <c r="DKT1656" s="288"/>
      <c r="DKU1656" s="288"/>
      <c r="DKV1656" s="288"/>
      <c r="DKW1656" s="288"/>
      <c r="DKX1656" s="288"/>
      <c r="DKY1656" s="288"/>
      <c r="DKZ1656" s="288"/>
      <c r="DLA1656" s="288"/>
      <c r="DLB1656" s="288"/>
      <c r="DLC1656" s="288"/>
      <c r="DLD1656" s="288"/>
      <c r="DLE1656" s="288"/>
      <c r="DLF1656" s="288"/>
      <c r="DLG1656" s="288"/>
      <c r="DLH1656" s="288"/>
      <c r="DLI1656" s="288"/>
      <c r="DLJ1656" s="288"/>
      <c r="DLK1656" s="288"/>
      <c r="DLL1656" s="288"/>
      <c r="DLM1656" s="288"/>
      <c r="DLN1656" s="288"/>
      <c r="DLO1656" s="288"/>
      <c r="DLP1656" s="288"/>
      <c r="DLQ1656" s="288"/>
      <c r="DLR1656" s="288"/>
      <c r="DLS1656" s="288"/>
      <c r="DLT1656" s="288"/>
      <c r="DLU1656" s="288"/>
      <c r="DLV1656" s="288"/>
      <c r="DLW1656" s="288"/>
      <c r="DLX1656" s="288"/>
      <c r="DLY1656" s="288"/>
      <c r="DLZ1656" s="288"/>
      <c r="DMA1656" s="288"/>
      <c r="DMB1656" s="288"/>
      <c r="DMC1656" s="288"/>
      <c r="DMD1656" s="288"/>
      <c r="DME1656" s="288"/>
      <c r="DMF1656" s="288"/>
      <c r="DMG1656" s="288"/>
      <c r="DMH1656" s="288"/>
      <c r="DMI1656" s="288"/>
      <c r="DMJ1656" s="288"/>
      <c r="DMK1656" s="288"/>
      <c r="DML1656" s="288"/>
      <c r="DMM1656" s="288"/>
      <c r="DMN1656" s="288"/>
      <c r="DMO1656" s="288"/>
      <c r="DMP1656" s="288"/>
      <c r="DMQ1656" s="288"/>
      <c r="DMR1656" s="288"/>
      <c r="DMS1656" s="288"/>
      <c r="DMT1656" s="288"/>
      <c r="DMU1656" s="288"/>
      <c r="DMV1656" s="288"/>
      <c r="DMW1656" s="288"/>
      <c r="DMX1656" s="288"/>
      <c r="DMY1656" s="288"/>
      <c r="DMZ1656" s="288"/>
      <c r="DNA1656" s="288"/>
      <c r="DNB1656" s="288"/>
      <c r="DNC1656" s="288"/>
      <c r="DND1656" s="288"/>
      <c r="DNE1656" s="288"/>
      <c r="DNF1656" s="288"/>
      <c r="DNG1656" s="288"/>
      <c r="DNH1656" s="288"/>
      <c r="DNI1656" s="288"/>
      <c r="DNJ1656" s="288"/>
      <c r="DNK1656" s="288"/>
      <c r="DNL1656" s="288"/>
      <c r="DNM1656" s="288"/>
      <c r="DNN1656" s="288"/>
      <c r="DNO1656" s="288"/>
      <c r="DNP1656" s="288"/>
      <c r="DNQ1656" s="288"/>
      <c r="DNR1656" s="288"/>
      <c r="DNS1656" s="288"/>
      <c r="DNT1656" s="288"/>
      <c r="DNU1656" s="288"/>
      <c r="DNV1656" s="288"/>
      <c r="DNW1656" s="288"/>
      <c r="DNX1656" s="288"/>
      <c r="DNY1656" s="288"/>
      <c r="DNZ1656" s="288"/>
      <c r="DOA1656" s="288"/>
      <c r="DOB1656" s="288"/>
      <c r="DOC1656" s="288"/>
      <c r="DOD1656" s="288"/>
      <c r="DOE1656" s="288"/>
      <c r="DOF1656" s="288"/>
      <c r="DOG1656" s="288"/>
      <c r="DOH1656" s="288"/>
      <c r="DOI1656" s="288"/>
      <c r="DOJ1656" s="288"/>
      <c r="DOK1656" s="288"/>
      <c r="DOL1656" s="288"/>
      <c r="DOM1656" s="288"/>
      <c r="DON1656" s="288"/>
      <c r="DOO1656" s="288"/>
      <c r="DOP1656" s="288"/>
      <c r="DOQ1656" s="288"/>
      <c r="DOR1656" s="288"/>
      <c r="DOS1656" s="288"/>
      <c r="DOT1656" s="288"/>
      <c r="DOU1656" s="288"/>
      <c r="DOV1656" s="288"/>
      <c r="DOW1656" s="288"/>
      <c r="DOX1656" s="288"/>
      <c r="DOY1656" s="288"/>
      <c r="DOZ1656" s="288"/>
      <c r="DPA1656" s="288"/>
      <c r="DPB1656" s="288"/>
      <c r="DPC1656" s="288"/>
      <c r="DPD1656" s="288"/>
      <c r="DPE1656" s="288"/>
      <c r="DPF1656" s="288"/>
      <c r="DPG1656" s="288"/>
      <c r="DPH1656" s="288"/>
      <c r="DPI1656" s="288"/>
      <c r="DPJ1656" s="288"/>
      <c r="DPK1656" s="288"/>
      <c r="DPL1656" s="288"/>
      <c r="DPM1656" s="288"/>
      <c r="DPN1656" s="288"/>
      <c r="DPO1656" s="288"/>
      <c r="DPP1656" s="288"/>
      <c r="DPQ1656" s="288"/>
      <c r="DPR1656" s="288"/>
      <c r="DPS1656" s="288"/>
      <c r="DPT1656" s="288"/>
      <c r="DPU1656" s="288"/>
      <c r="DPV1656" s="288"/>
      <c r="DPW1656" s="288"/>
      <c r="DPX1656" s="288"/>
      <c r="DPY1656" s="288"/>
      <c r="DPZ1656" s="288"/>
      <c r="DQA1656" s="288"/>
      <c r="DQB1656" s="288"/>
      <c r="DQC1656" s="288"/>
      <c r="DQD1656" s="288"/>
      <c r="DQE1656" s="288"/>
      <c r="DQF1656" s="288"/>
      <c r="DQG1656" s="288"/>
      <c r="DQH1656" s="288"/>
      <c r="DQI1656" s="288"/>
      <c r="DQJ1656" s="288"/>
      <c r="DQK1656" s="288"/>
      <c r="DQL1656" s="288"/>
      <c r="DQM1656" s="288"/>
      <c r="DQN1656" s="288"/>
      <c r="DQO1656" s="288"/>
      <c r="DQP1656" s="288"/>
      <c r="DQQ1656" s="288"/>
      <c r="DQR1656" s="288"/>
      <c r="DQS1656" s="288"/>
      <c r="DQT1656" s="288"/>
      <c r="DQU1656" s="288"/>
      <c r="DQV1656" s="288"/>
      <c r="DQW1656" s="288"/>
      <c r="DQX1656" s="288"/>
      <c r="DQY1656" s="288"/>
      <c r="DQZ1656" s="288"/>
      <c r="DRA1656" s="288"/>
      <c r="DRB1656" s="288"/>
      <c r="DRC1656" s="288"/>
      <c r="DRD1656" s="288"/>
      <c r="DRE1656" s="288"/>
      <c r="DRF1656" s="288"/>
      <c r="DRG1656" s="288"/>
      <c r="DRH1656" s="288"/>
      <c r="DRI1656" s="288"/>
      <c r="DRJ1656" s="288"/>
      <c r="DRK1656" s="288"/>
      <c r="DRL1656" s="288"/>
      <c r="DRM1656" s="288"/>
      <c r="DRN1656" s="288"/>
      <c r="DRO1656" s="288"/>
      <c r="DRP1656" s="288"/>
      <c r="DRQ1656" s="288"/>
      <c r="DRR1656" s="288"/>
      <c r="DRS1656" s="288"/>
      <c r="DRT1656" s="288"/>
      <c r="DRU1656" s="288"/>
      <c r="DRV1656" s="288"/>
      <c r="DRW1656" s="288"/>
      <c r="DRX1656" s="288"/>
      <c r="DRY1656" s="288"/>
      <c r="DRZ1656" s="288"/>
      <c r="DSA1656" s="288"/>
      <c r="DSB1656" s="288"/>
      <c r="DSC1656" s="288"/>
      <c r="DSD1656" s="288"/>
      <c r="DSE1656" s="288"/>
      <c r="DSF1656" s="288"/>
      <c r="DSG1656" s="288"/>
      <c r="DSH1656" s="288"/>
      <c r="DSI1656" s="288"/>
      <c r="DSJ1656" s="288"/>
      <c r="DSK1656" s="288"/>
      <c r="DSL1656" s="288"/>
      <c r="DSM1656" s="288"/>
      <c r="DSN1656" s="288"/>
      <c r="DSO1656" s="288"/>
      <c r="DSP1656" s="288"/>
      <c r="DSQ1656" s="288"/>
      <c r="DSR1656" s="288"/>
      <c r="DSS1656" s="288"/>
      <c r="DST1656" s="288"/>
      <c r="DSU1656" s="288"/>
      <c r="DSV1656" s="288"/>
      <c r="DSW1656" s="288"/>
      <c r="DSX1656" s="288"/>
      <c r="DSY1656" s="288"/>
      <c r="DSZ1656" s="288"/>
      <c r="DTA1656" s="288"/>
      <c r="DTB1656" s="288"/>
      <c r="DTC1656" s="288"/>
      <c r="DTD1656" s="288"/>
      <c r="DTE1656" s="288"/>
      <c r="DTF1656" s="288"/>
      <c r="DTG1656" s="288"/>
      <c r="DTH1656" s="288"/>
      <c r="DTI1656" s="288"/>
      <c r="DTJ1656" s="288"/>
      <c r="DTK1656" s="288"/>
      <c r="DTL1656" s="288"/>
      <c r="DTM1656" s="288"/>
      <c r="DTN1656" s="288"/>
      <c r="DTO1656" s="288"/>
      <c r="DTP1656" s="288"/>
      <c r="DTQ1656" s="288"/>
      <c r="DTR1656" s="288"/>
      <c r="DTS1656" s="288"/>
      <c r="DTT1656" s="288"/>
      <c r="DTU1656" s="288"/>
      <c r="DTV1656" s="288"/>
      <c r="DTW1656" s="288"/>
      <c r="DTX1656" s="288"/>
      <c r="DTY1656" s="288"/>
      <c r="DTZ1656" s="288"/>
      <c r="DUA1656" s="288"/>
      <c r="DUB1656" s="288"/>
      <c r="DUC1656" s="288"/>
      <c r="DUD1656" s="288"/>
      <c r="DUE1656" s="288"/>
      <c r="DUF1656" s="288"/>
      <c r="DUG1656" s="288"/>
      <c r="DUH1656" s="288"/>
      <c r="DUI1656" s="288"/>
      <c r="DUJ1656" s="288"/>
      <c r="DUK1656" s="288"/>
      <c r="DUL1656" s="288"/>
      <c r="DUM1656" s="288"/>
      <c r="DUN1656" s="288"/>
      <c r="DUO1656" s="288"/>
      <c r="DUP1656" s="288"/>
      <c r="DUQ1656" s="288"/>
      <c r="DUR1656" s="288"/>
      <c r="DUS1656" s="288"/>
      <c r="DUT1656" s="288"/>
      <c r="DUU1656" s="288"/>
      <c r="DUV1656" s="288"/>
      <c r="DUW1656" s="288"/>
      <c r="DUX1656" s="288"/>
      <c r="DUY1656" s="288"/>
      <c r="DUZ1656" s="288"/>
      <c r="DVA1656" s="288"/>
      <c r="DVB1656" s="288"/>
      <c r="DVC1656" s="288"/>
      <c r="DVD1656" s="288"/>
      <c r="DVE1656" s="288"/>
      <c r="DVF1656" s="288"/>
      <c r="DVG1656" s="288"/>
      <c r="DVH1656" s="288"/>
      <c r="DVI1656" s="288"/>
      <c r="DVJ1656" s="288"/>
      <c r="DVK1656" s="288"/>
      <c r="DVL1656" s="288"/>
      <c r="DVM1656" s="288"/>
      <c r="DVN1656" s="288"/>
      <c r="DVO1656" s="288"/>
      <c r="DVP1656" s="288"/>
      <c r="DVQ1656" s="288"/>
      <c r="DVR1656" s="288"/>
      <c r="DVS1656" s="288"/>
      <c r="DVT1656" s="288"/>
      <c r="DVU1656" s="288"/>
      <c r="DVV1656" s="288"/>
      <c r="DVW1656" s="288"/>
      <c r="DVX1656" s="288"/>
      <c r="DVY1656" s="288"/>
      <c r="DVZ1656" s="288"/>
      <c r="DWA1656" s="288"/>
      <c r="DWB1656" s="288"/>
      <c r="DWC1656" s="288"/>
      <c r="DWD1656" s="288"/>
      <c r="DWE1656" s="288"/>
      <c r="DWF1656" s="288"/>
      <c r="DWG1656" s="288"/>
      <c r="DWH1656" s="288"/>
      <c r="DWI1656" s="288"/>
      <c r="DWJ1656" s="288"/>
      <c r="DWK1656" s="288"/>
      <c r="DWL1656" s="288"/>
      <c r="DWM1656" s="288"/>
      <c r="DWN1656" s="288"/>
      <c r="DWO1656" s="288"/>
      <c r="DWP1656" s="288"/>
      <c r="DWQ1656" s="288"/>
      <c r="DWR1656" s="288"/>
      <c r="DWS1656" s="288"/>
      <c r="DWT1656" s="288"/>
      <c r="DWU1656" s="288"/>
      <c r="DWV1656" s="288"/>
      <c r="DWW1656" s="288"/>
      <c r="DWX1656" s="288"/>
      <c r="DWY1656" s="288"/>
      <c r="DWZ1656" s="288"/>
      <c r="DXA1656" s="288"/>
      <c r="DXB1656" s="288"/>
      <c r="DXC1656" s="288"/>
      <c r="DXD1656" s="288"/>
      <c r="DXE1656" s="288"/>
      <c r="DXF1656" s="288"/>
      <c r="DXG1656" s="288"/>
      <c r="DXH1656" s="288"/>
      <c r="DXI1656" s="288"/>
      <c r="DXJ1656" s="288"/>
      <c r="DXK1656" s="288"/>
      <c r="DXL1656" s="288"/>
      <c r="DXM1656" s="288"/>
      <c r="DXN1656" s="288"/>
      <c r="DXO1656" s="288"/>
      <c r="DXP1656" s="288"/>
      <c r="DXQ1656" s="288"/>
      <c r="DXR1656" s="288"/>
      <c r="DXS1656" s="288"/>
      <c r="DXT1656" s="288"/>
      <c r="DXU1656" s="288"/>
      <c r="DXV1656" s="288"/>
      <c r="DXW1656" s="288"/>
      <c r="DXX1656" s="288"/>
      <c r="DXY1656" s="288"/>
      <c r="DXZ1656" s="288"/>
      <c r="DYA1656" s="288"/>
      <c r="DYB1656" s="288"/>
      <c r="DYC1656" s="288"/>
      <c r="DYD1656" s="288"/>
      <c r="DYE1656" s="288"/>
      <c r="DYF1656" s="288"/>
      <c r="DYG1656" s="288"/>
      <c r="DYH1656" s="288"/>
      <c r="DYI1656" s="288"/>
      <c r="DYJ1656" s="288"/>
      <c r="DYK1656" s="288"/>
      <c r="DYL1656" s="288"/>
      <c r="DYM1656" s="288"/>
      <c r="DYN1656" s="288"/>
      <c r="DYO1656" s="288"/>
      <c r="DYP1656" s="288"/>
      <c r="DYQ1656" s="288"/>
      <c r="DYR1656" s="288"/>
      <c r="DYS1656" s="288"/>
      <c r="DYT1656" s="288"/>
      <c r="DYU1656" s="288"/>
      <c r="DYV1656" s="288"/>
      <c r="DYW1656" s="288"/>
      <c r="DYX1656" s="288"/>
      <c r="DYY1656" s="288"/>
      <c r="DYZ1656" s="288"/>
      <c r="DZA1656" s="288"/>
      <c r="DZB1656" s="288"/>
      <c r="DZC1656" s="288"/>
      <c r="DZD1656" s="288"/>
      <c r="DZE1656" s="288"/>
      <c r="DZF1656" s="288"/>
      <c r="DZG1656" s="288"/>
      <c r="DZH1656" s="288"/>
      <c r="DZI1656" s="288"/>
      <c r="DZJ1656" s="288"/>
      <c r="DZK1656" s="288"/>
      <c r="DZL1656" s="288"/>
      <c r="DZM1656" s="288"/>
      <c r="DZN1656" s="288"/>
      <c r="DZO1656" s="288"/>
      <c r="DZP1656" s="288"/>
      <c r="DZQ1656" s="288"/>
      <c r="DZR1656" s="288"/>
      <c r="DZS1656" s="288"/>
      <c r="DZT1656" s="288"/>
      <c r="DZU1656" s="288"/>
      <c r="DZV1656" s="288"/>
      <c r="DZW1656" s="288"/>
      <c r="DZX1656" s="288"/>
      <c r="DZY1656" s="288"/>
      <c r="DZZ1656" s="288"/>
      <c r="EAA1656" s="288"/>
      <c r="EAB1656" s="288"/>
      <c r="EAC1656" s="288"/>
      <c r="EAD1656" s="288"/>
      <c r="EAE1656" s="288"/>
      <c r="EAF1656" s="288"/>
      <c r="EAG1656" s="288"/>
      <c r="EAH1656" s="288"/>
      <c r="EAI1656" s="288"/>
      <c r="EAJ1656" s="288"/>
      <c r="EAK1656" s="288"/>
      <c r="EAL1656" s="288"/>
      <c r="EAM1656" s="288"/>
      <c r="EAN1656" s="288"/>
      <c r="EAO1656" s="288"/>
      <c r="EAP1656" s="288"/>
      <c r="EAQ1656" s="288"/>
      <c r="EAR1656" s="288"/>
      <c r="EAS1656" s="288"/>
      <c r="EAT1656" s="288"/>
      <c r="EAU1656" s="288"/>
      <c r="EAV1656" s="288"/>
      <c r="EAW1656" s="288"/>
      <c r="EAX1656" s="288"/>
      <c r="EAY1656" s="288"/>
      <c r="EAZ1656" s="288"/>
      <c r="EBA1656" s="288"/>
      <c r="EBB1656" s="288"/>
      <c r="EBC1656" s="288"/>
      <c r="EBD1656" s="288"/>
      <c r="EBE1656" s="288"/>
      <c r="EBF1656" s="288"/>
      <c r="EBG1656" s="288"/>
      <c r="EBH1656" s="288"/>
      <c r="EBI1656" s="288"/>
      <c r="EBJ1656" s="288"/>
      <c r="EBK1656" s="288"/>
      <c r="EBL1656" s="288"/>
      <c r="EBM1656" s="288"/>
      <c r="EBN1656" s="288"/>
      <c r="EBO1656" s="288"/>
      <c r="EBP1656" s="288"/>
      <c r="EBQ1656" s="288"/>
      <c r="EBR1656" s="288"/>
      <c r="EBS1656" s="288"/>
      <c r="EBT1656" s="288"/>
      <c r="EBU1656" s="288"/>
      <c r="EBV1656" s="288"/>
      <c r="EBW1656" s="288"/>
      <c r="EBX1656" s="288"/>
      <c r="EBY1656" s="288"/>
      <c r="EBZ1656" s="288"/>
      <c r="ECA1656" s="288"/>
      <c r="ECB1656" s="288"/>
      <c r="ECC1656" s="288"/>
      <c r="ECD1656" s="288"/>
      <c r="ECE1656" s="288"/>
      <c r="ECF1656" s="288"/>
      <c r="ECG1656" s="288"/>
      <c r="ECH1656" s="288"/>
      <c r="ECI1656" s="288"/>
      <c r="ECJ1656" s="288"/>
      <c r="ECK1656" s="288"/>
      <c r="ECL1656" s="288"/>
      <c r="ECM1656" s="288"/>
      <c r="ECN1656" s="288"/>
      <c r="ECO1656" s="288"/>
      <c r="ECP1656" s="288"/>
      <c r="ECQ1656" s="288"/>
      <c r="ECR1656" s="288"/>
      <c r="ECS1656" s="288"/>
      <c r="ECT1656" s="288"/>
      <c r="ECU1656" s="288"/>
      <c r="ECV1656" s="288"/>
      <c r="ECW1656" s="288"/>
      <c r="ECX1656" s="288"/>
      <c r="ECY1656" s="288"/>
      <c r="ECZ1656" s="288"/>
      <c r="EDA1656" s="288"/>
      <c r="EDB1656" s="288"/>
      <c r="EDC1656" s="288"/>
      <c r="EDD1656" s="288"/>
      <c r="EDE1656" s="288"/>
      <c r="EDF1656" s="288"/>
      <c r="EDG1656" s="288"/>
      <c r="EDH1656" s="288"/>
      <c r="EDI1656" s="288"/>
      <c r="EDJ1656" s="288"/>
      <c r="EDK1656" s="288"/>
      <c r="EDL1656" s="288"/>
      <c r="EDM1656" s="288"/>
      <c r="EDN1656" s="288"/>
      <c r="EDO1656" s="288"/>
      <c r="EDP1656" s="288"/>
      <c r="EDQ1656" s="288"/>
      <c r="EDR1656" s="288"/>
      <c r="EDS1656" s="288"/>
      <c r="EDT1656" s="288"/>
      <c r="EDU1656" s="288"/>
      <c r="EDV1656" s="288"/>
      <c r="EDW1656" s="288"/>
      <c r="EDX1656" s="288"/>
      <c r="EDY1656" s="288"/>
      <c r="EDZ1656" s="288"/>
      <c r="EEA1656" s="288"/>
      <c r="EEB1656" s="288"/>
      <c r="EEC1656" s="288"/>
      <c r="EED1656" s="288"/>
      <c r="EEE1656" s="288"/>
      <c r="EEF1656" s="288"/>
      <c r="EEG1656" s="288"/>
      <c r="EEH1656" s="288"/>
      <c r="EEI1656" s="288"/>
      <c r="EEJ1656" s="288"/>
      <c r="EEK1656" s="288"/>
      <c r="EEL1656" s="288"/>
      <c r="EEM1656" s="288"/>
      <c r="EEN1656" s="288"/>
      <c r="EEO1656" s="288"/>
      <c r="EEP1656" s="288"/>
      <c r="EEQ1656" s="288"/>
      <c r="EER1656" s="288"/>
      <c r="EES1656" s="288"/>
      <c r="EET1656" s="288"/>
      <c r="EEU1656" s="288"/>
      <c r="EEV1656" s="288"/>
      <c r="EEW1656" s="288"/>
      <c r="EEX1656" s="288"/>
      <c r="EEY1656" s="288"/>
      <c r="EEZ1656" s="288"/>
      <c r="EFA1656" s="288"/>
      <c r="EFB1656" s="288"/>
      <c r="EFC1656" s="288"/>
      <c r="EFD1656" s="288"/>
      <c r="EFE1656" s="288"/>
      <c r="EFF1656" s="288"/>
      <c r="EFG1656" s="288"/>
      <c r="EFH1656" s="288"/>
      <c r="EFI1656" s="288"/>
      <c r="EFJ1656" s="288"/>
      <c r="EFK1656" s="288"/>
      <c r="EFL1656" s="288"/>
      <c r="EFM1656" s="288"/>
      <c r="EFN1656" s="288"/>
      <c r="EFO1656" s="288"/>
      <c r="EFP1656" s="288"/>
      <c r="EFQ1656" s="288"/>
      <c r="EFR1656" s="288"/>
      <c r="EFS1656" s="288"/>
      <c r="EFT1656" s="288"/>
      <c r="EFU1656" s="288"/>
      <c r="EFV1656" s="288"/>
      <c r="EFW1656" s="288"/>
      <c r="EFX1656" s="288"/>
      <c r="EFY1656" s="288"/>
      <c r="EFZ1656" s="288"/>
      <c r="EGA1656" s="288"/>
      <c r="EGB1656" s="288"/>
      <c r="EGC1656" s="288"/>
      <c r="EGD1656" s="288"/>
      <c r="EGE1656" s="288"/>
      <c r="EGF1656" s="288"/>
      <c r="EGG1656" s="288"/>
      <c r="EGH1656" s="288"/>
      <c r="EGI1656" s="288"/>
      <c r="EGJ1656" s="288"/>
      <c r="EGK1656" s="288"/>
      <c r="EGL1656" s="288"/>
      <c r="EGM1656" s="288"/>
      <c r="EGN1656" s="288"/>
      <c r="EGO1656" s="288"/>
      <c r="EGP1656" s="288"/>
      <c r="EGQ1656" s="288"/>
      <c r="EGR1656" s="288"/>
      <c r="EGS1656" s="288"/>
      <c r="EGT1656" s="288"/>
      <c r="EGU1656" s="288"/>
      <c r="EGV1656" s="288"/>
      <c r="EGW1656" s="288"/>
      <c r="EGX1656" s="288"/>
      <c r="EGY1656" s="288"/>
      <c r="EGZ1656" s="288"/>
      <c r="EHA1656" s="288"/>
      <c r="EHB1656" s="288"/>
      <c r="EHC1656" s="288"/>
      <c r="EHD1656" s="288"/>
      <c r="EHE1656" s="288"/>
      <c r="EHF1656" s="288"/>
      <c r="EHG1656" s="288"/>
      <c r="EHH1656" s="288"/>
      <c r="EHI1656" s="288"/>
      <c r="EHJ1656" s="288"/>
      <c r="EHK1656" s="288"/>
      <c r="EHL1656" s="288"/>
      <c r="EHM1656" s="288"/>
      <c r="EHN1656" s="288"/>
      <c r="EHO1656" s="288"/>
      <c r="EHP1656" s="288"/>
      <c r="EHQ1656" s="288"/>
      <c r="EHR1656" s="288"/>
      <c r="EHS1656" s="288"/>
      <c r="EHT1656" s="288"/>
      <c r="EHU1656" s="288"/>
      <c r="EHV1656" s="288"/>
      <c r="EHW1656" s="288"/>
      <c r="EHX1656" s="288"/>
      <c r="EHY1656" s="288"/>
      <c r="EHZ1656" s="288"/>
      <c r="EIA1656" s="288"/>
      <c r="EIB1656" s="288"/>
      <c r="EIC1656" s="288"/>
      <c r="EID1656" s="288"/>
      <c r="EIE1656" s="288"/>
      <c r="EIF1656" s="288"/>
      <c r="EIG1656" s="288"/>
      <c r="EIH1656" s="288"/>
      <c r="EII1656" s="288"/>
      <c r="EIJ1656" s="288"/>
      <c r="EIK1656" s="288"/>
      <c r="EIL1656" s="288"/>
      <c r="EIM1656" s="288"/>
      <c r="EIN1656" s="288"/>
      <c r="EIO1656" s="288"/>
      <c r="EIP1656" s="288"/>
      <c r="EIQ1656" s="288"/>
      <c r="EIR1656" s="288"/>
      <c r="EIS1656" s="288"/>
      <c r="EIT1656" s="288"/>
      <c r="EIU1656" s="288"/>
      <c r="EIV1656" s="288"/>
      <c r="EIW1656" s="288"/>
      <c r="EIX1656" s="288"/>
      <c r="EIY1656" s="288"/>
      <c r="EIZ1656" s="288"/>
      <c r="EJA1656" s="288"/>
      <c r="EJB1656" s="288"/>
      <c r="EJC1656" s="288"/>
      <c r="EJD1656" s="288"/>
      <c r="EJE1656" s="288"/>
      <c r="EJF1656" s="288"/>
      <c r="EJG1656" s="288"/>
      <c r="EJH1656" s="288"/>
      <c r="EJI1656" s="288"/>
      <c r="EJJ1656" s="288"/>
      <c r="EJK1656" s="288"/>
      <c r="EJL1656" s="288"/>
      <c r="EJM1656" s="288"/>
      <c r="EJN1656" s="288"/>
      <c r="EJO1656" s="288"/>
      <c r="EJP1656" s="288"/>
      <c r="EJQ1656" s="288"/>
      <c r="EJR1656" s="288"/>
      <c r="EJS1656" s="288"/>
      <c r="EJT1656" s="288"/>
      <c r="EJU1656" s="288"/>
      <c r="EJV1656" s="288"/>
      <c r="EJW1656" s="288"/>
      <c r="EJX1656" s="288"/>
      <c r="EJY1656" s="288"/>
      <c r="EJZ1656" s="288"/>
      <c r="EKA1656" s="288"/>
      <c r="EKB1656" s="288"/>
      <c r="EKC1656" s="288"/>
      <c r="EKD1656" s="288"/>
      <c r="EKE1656" s="288"/>
      <c r="EKF1656" s="288"/>
      <c r="EKG1656" s="288"/>
      <c r="EKH1656" s="288"/>
      <c r="EKI1656" s="288"/>
      <c r="EKJ1656" s="288"/>
      <c r="EKK1656" s="288"/>
      <c r="EKL1656" s="288"/>
      <c r="EKM1656" s="288"/>
      <c r="EKN1656" s="288"/>
      <c r="EKO1656" s="288"/>
      <c r="EKP1656" s="288"/>
      <c r="EKQ1656" s="288"/>
      <c r="EKR1656" s="288"/>
      <c r="EKS1656" s="288"/>
      <c r="EKT1656" s="288"/>
      <c r="EKU1656" s="288"/>
      <c r="EKV1656" s="288"/>
      <c r="EKW1656" s="288"/>
      <c r="EKX1656" s="288"/>
      <c r="EKY1656" s="288"/>
      <c r="EKZ1656" s="288"/>
      <c r="ELA1656" s="288"/>
      <c r="ELB1656" s="288"/>
      <c r="ELC1656" s="288"/>
      <c r="ELD1656" s="288"/>
      <c r="ELE1656" s="288"/>
      <c r="ELF1656" s="288"/>
      <c r="ELG1656" s="288"/>
      <c r="ELH1656" s="288"/>
      <c r="ELI1656" s="288"/>
      <c r="ELJ1656" s="288"/>
      <c r="ELK1656" s="288"/>
      <c r="ELL1656" s="288"/>
      <c r="ELM1656" s="288"/>
      <c r="ELN1656" s="288"/>
      <c r="ELO1656" s="288"/>
      <c r="ELP1656" s="288"/>
      <c r="ELQ1656" s="288"/>
      <c r="ELR1656" s="288"/>
      <c r="ELS1656" s="288"/>
      <c r="ELT1656" s="288"/>
      <c r="ELU1656" s="288"/>
      <c r="ELV1656" s="288"/>
      <c r="ELW1656" s="288"/>
      <c r="ELX1656" s="288"/>
      <c r="ELY1656" s="288"/>
      <c r="ELZ1656" s="288"/>
      <c r="EMA1656" s="288"/>
      <c r="EMB1656" s="288"/>
      <c r="EMC1656" s="288"/>
      <c r="EMD1656" s="288"/>
      <c r="EME1656" s="288"/>
      <c r="EMF1656" s="288"/>
      <c r="EMG1656" s="288"/>
      <c r="EMH1656" s="288"/>
      <c r="EMI1656" s="288"/>
      <c r="EMJ1656" s="288"/>
      <c r="EMK1656" s="288"/>
      <c r="EML1656" s="288"/>
      <c r="EMM1656" s="288"/>
      <c r="EMN1656" s="288"/>
      <c r="EMO1656" s="288"/>
      <c r="EMP1656" s="288"/>
      <c r="EMQ1656" s="288"/>
      <c r="EMR1656" s="288"/>
      <c r="EMS1656" s="288"/>
      <c r="EMT1656" s="288"/>
      <c r="EMU1656" s="288"/>
      <c r="EMV1656" s="288"/>
      <c r="EMW1656" s="288"/>
      <c r="EMX1656" s="288"/>
      <c r="EMY1656" s="288"/>
      <c r="EMZ1656" s="288"/>
      <c r="ENA1656" s="288"/>
      <c r="ENB1656" s="288"/>
      <c r="ENC1656" s="288"/>
      <c r="END1656" s="288"/>
      <c r="ENE1656" s="288"/>
      <c r="ENF1656" s="288"/>
      <c r="ENG1656" s="288"/>
      <c r="ENH1656" s="288"/>
      <c r="ENI1656" s="288"/>
      <c r="ENJ1656" s="288"/>
      <c r="ENK1656" s="288"/>
      <c r="ENL1656" s="288"/>
      <c r="ENM1656" s="288"/>
      <c r="ENN1656" s="288"/>
      <c r="ENO1656" s="288"/>
      <c r="ENP1656" s="288"/>
      <c r="ENQ1656" s="288"/>
      <c r="ENR1656" s="288"/>
      <c r="ENS1656" s="288"/>
      <c r="ENT1656" s="288"/>
      <c r="ENU1656" s="288"/>
      <c r="ENV1656" s="288"/>
      <c r="ENW1656" s="288"/>
      <c r="ENX1656" s="288"/>
      <c r="ENY1656" s="288"/>
      <c r="ENZ1656" s="288"/>
      <c r="EOA1656" s="288"/>
      <c r="EOB1656" s="288"/>
      <c r="EOC1656" s="288"/>
      <c r="EOD1656" s="288"/>
      <c r="EOE1656" s="288"/>
      <c r="EOF1656" s="288"/>
      <c r="EOG1656" s="288"/>
      <c r="EOH1656" s="288"/>
      <c r="EOI1656" s="288"/>
      <c r="EOJ1656" s="288"/>
      <c r="EOK1656" s="288"/>
      <c r="EOL1656" s="288"/>
      <c r="EOM1656" s="288"/>
      <c r="EON1656" s="288"/>
      <c r="EOO1656" s="288"/>
      <c r="EOP1656" s="288"/>
      <c r="EOQ1656" s="288"/>
      <c r="EOR1656" s="288"/>
      <c r="EOS1656" s="288"/>
      <c r="EOT1656" s="288"/>
      <c r="EOU1656" s="288"/>
      <c r="EOV1656" s="288"/>
      <c r="EOW1656" s="288"/>
      <c r="EOX1656" s="288"/>
      <c r="EOY1656" s="288"/>
      <c r="EOZ1656" s="288"/>
      <c r="EPA1656" s="288"/>
      <c r="EPB1656" s="288"/>
      <c r="EPC1656" s="288"/>
      <c r="EPD1656" s="288"/>
      <c r="EPE1656" s="288"/>
      <c r="EPF1656" s="288"/>
      <c r="EPG1656" s="288"/>
      <c r="EPH1656" s="288"/>
      <c r="EPI1656" s="288"/>
      <c r="EPJ1656" s="288"/>
      <c r="EPK1656" s="288"/>
      <c r="EPL1656" s="288"/>
      <c r="EPM1656" s="288"/>
      <c r="EPN1656" s="288"/>
      <c r="EPO1656" s="288"/>
      <c r="EPP1656" s="288"/>
      <c r="EPQ1656" s="288"/>
      <c r="EPR1656" s="288"/>
      <c r="EPS1656" s="288"/>
      <c r="EPT1656" s="288"/>
      <c r="EPU1656" s="288"/>
      <c r="EPV1656" s="288"/>
      <c r="EPW1656" s="288"/>
      <c r="EPX1656" s="288"/>
      <c r="EPY1656" s="288"/>
      <c r="EPZ1656" s="288"/>
      <c r="EQA1656" s="288"/>
      <c r="EQB1656" s="288"/>
      <c r="EQC1656" s="288"/>
      <c r="EQD1656" s="288"/>
      <c r="EQE1656" s="288"/>
      <c r="EQF1656" s="288"/>
      <c r="EQG1656" s="288"/>
      <c r="EQH1656" s="288"/>
      <c r="EQI1656" s="288"/>
      <c r="EQJ1656" s="288"/>
      <c r="EQK1656" s="288"/>
      <c r="EQL1656" s="288"/>
      <c r="EQM1656" s="288"/>
      <c r="EQN1656" s="288"/>
      <c r="EQO1656" s="288"/>
      <c r="EQP1656" s="288"/>
      <c r="EQQ1656" s="288"/>
      <c r="EQR1656" s="288"/>
      <c r="EQS1656" s="288"/>
      <c r="EQT1656" s="288"/>
      <c r="EQU1656" s="288"/>
      <c r="EQV1656" s="288"/>
      <c r="EQW1656" s="288"/>
      <c r="EQX1656" s="288"/>
      <c r="EQY1656" s="288"/>
      <c r="EQZ1656" s="288"/>
      <c r="ERA1656" s="288"/>
      <c r="ERB1656" s="288"/>
      <c r="ERC1656" s="288"/>
      <c r="ERD1656" s="288"/>
      <c r="ERE1656" s="288"/>
      <c r="ERF1656" s="288"/>
      <c r="ERG1656" s="288"/>
      <c r="ERH1656" s="288"/>
      <c r="ERI1656" s="288"/>
      <c r="ERJ1656" s="288"/>
      <c r="ERK1656" s="288"/>
      <c r="ERL1656" s="288"/>
      <c r="ERM1656" s="288"/>
      <c r="ERN1656" s="288"/>
      <c r="ERO1656" s="288"/>
      <c r="ERP1656" s="288"/>
      <c r="ERQ1656" s="288"/>
      <c r="ERR1656" s="288"/>
      <c r="ERS1656" s="288"/>
      <c r="ERT1656" s="288"/>
      <c r="ERU1656" s="288"/>
      <c r="ERV1656" s="288"/>
      <c r="ERW1656" s="288"/>
      <c r="ERX1656" s="288"/>
      <c r="ERY1656" s="288"/>
      <c r="ERZ1656" s="288"/>
      <c r="ESA1656" s="288"/>
      <c r="ESB1656" s="288"/>
      <c r="ESC1656" s="288"/>
      <c r="ESD1656" s="288"/>
      <c r="ESE1656" s="288"/>
      <c r="ESF1656" s="288"/>
      <c r="ESG1656" s="288"/>
      <c r="ESH1656" s="288"/>
      <c r="ESI1656" s="288"/>
      <c r="ESJ1656" s="288"/>
      <c r="ESK1656" s="288"/>
      <c r="ESL1656" s="288"/>
      <c r="ESM1656" s="288"/>
      <c r="ESN1656" s="288"/>
      <c r="ESO1656" s="288"/>
      <c r="ESP1656" s="288"/>
      <c r="ESQ1656" s="288"/>
      <c r="ESR1656" s="288"/>
      <c r="ESS1656" s="288"/>
      <c r="EST1656" s="288"/>
      <c r="ESU1656" s="288"/>
      <c r="ESV1656" s="288"/>
      <c r="ESW1656" s="288"/>
      <c r="ESX1656" s="288"/>
      <c r="ESY1656" s="288"/>
      <c r="ESZ1656" s="288"/>
      <c r="ETA1656" s="288"/>
      <c r="ETB1656" s="288"/>
      <c r="ETC1656" s="288"/>
      <c r="ETD1656" s="288"/>
      <c r="ETE1656" s="288"/>
      <c r="ETF1656" s="288"/>
      <c r="ETG1656" s="288"/>
      <c r="ETH1656" s="288"/>
      <c r="ETI1656" s="288"/>
      <c r="ETJ1656" s="288"/>
      <c r="ETK1656" s="288"/>
      <c r="ETL1656" s="288"/>
      <c r="ETM1656" s="288"/>
      <c r="ETN1656" s="288"/>
      <c r="ETO1656" s="288"/>
      <c r="ETP1656" s="288"/>
      <c r="ETQ1656" s="288"/>
      <c r="ETR1656" s="288"/>
      <c r="ETS1656" s="288"/>
      <c r="ETT1656" s="288"/>
      <c r="ETU1656" s="288"/>
      <c r="ETV1656" s="288"/>
      <c r="ETW1656" s="288"/>
      <c r="ETX1656" s="288"/>
      <c r="ETY1656" s="288"/>
      <c r="ETZ1656" s="288"/>
      <c r="EUA1656" s="288"/>
      <c r="EUB1656" s="288"/>
      <c r="EUC1656" s="288"/>
      <c r="EUD1656" s="288"/>
      <c r="EUE1656" s="288"/>
      <c r="EUF1656" s="288"/>
      <c r="EUG1656" s="288"/>
      <c r="EUH1656" s="288"/>
      <c r="EUI1656" s="288"/>
      <c r="EUJ1656" s="288"/>
      <c r="EUK1656" s="288"/>
      <c r="EUL1656" s="288"/>
      <c r="EUM1656" s="288"/>
      <c r="EUN1656" s="288"/>
      <c r="EUO1656" s="288"/>
      <c r="EUP1656" s="288"/>
      <c r="EUQ1656" s="288"/>
      <c r="EUR1656" s="288"/>
      <c r="EUS1656" s="288"/>
      <c r="EUT1656" s="288"/>
      <c r="EUU1656" s="288"/>
      <c r="EUV1656" s="288"/>
      <c r="EUW1656" s="288"/>
      <c r="EUX1656" s="288"/>
      <c r="EUY1656" s="288"/>
      <c r="EUZ1656" s="288"/>
      <c r="EVA1656" s="288"/>
      <c r="EVB1656" s="288"/>
      <c r="EVC1656" s="288"/>
      <c r="EVD1656" s="288"/>
      <c r="EVE1656" s="288"/>
      <c r="EVF1656" s="288"/>
      <c r="EVG1656" s="288"/>
      <c r="EVH1656" s="288"/>
      <c r="EVI1656" s="288"/>
      <c r="EVJ1656" s="288"/>
      <c r="EVK1656" s="288"/>
      <c r="EVL1656" s="288"/>
      <c r="EVM1656" s="288"/>
      <c r="EVN1656" s="288"/>
      <c r="EVO1656" s="288"/>
      <c r="EVP1656" s="288"/>
      <c r="EVQ1656" s="288"/>
      <c r="EVR1656" s="288"/>
      <c r="EVS1656" s="288"/>
      <c r="EVT1656" s="288"/>
      <c r="EVU1656" s="288"/>
      <c r="EVV1656" s="288"/>
      <c r="EVW1656" s="288"/>
      <c r="EVX1656" s="288"/>
      <c r="EVY1656" s="288"/>
      <c r="EVZ1656" s="288"/>
      <c r="EWA1656" s="288"/>
      <c r="EWB1656" s="288"/>
      <c r="EWC1656" s="288"/>
      <c r="EWD1656" s="288"/>
      <c r="EWE1656" s="288"/>
      <c r="EWF1656" s="288"/>
      <c r="EWG1656" s="288"/>
      <c r="EWH1656" s="288"/>
      <c r="EWI1656" s="288"/>
      <c r="EWJ1656" s="288"/>
      <c r="EWK1656" s="288"/>
      <c r="EWL1656" s="288"/>
      <c r="EWM1656" s="288"/>
      <c r="EWN1656" s="288"/>
      <c r="EWO1656" s="288"/>
      <c r="EWP1656" s="288"/>
      <c r="EWQ1656" s="288"/>
      <c r="EWR1656" s="288"/>
      <c r="EWS1656" s="288"/>
      <c r="EWT1656" s="288"/>
      <c r="EWU1656" s="288"/>
      <c r="EWV1656" s="288"/>
      <c r="EWW1656" s="288"/>
      <c r="EWX1656" s="288"/>
      <c r="EWY1656" s="288"/>
      <c r="EWZ1656" s="288"/>
      <c r="EXA1656" s="288"/>
      <c r="EXB1656" s="288"/>
      <c r="EXC1656" s="288"/>
      <c r="EXD1656" s="288"/>
      <c r="EXE1656" s="288"/>
      <c r="EXF1656" s="288"/>
      <c r="EXG1656" s="288"/>
      <c r="EXH1656" s="288"/>
      <c r="EXI1656" s="288"/>
      <c r="EXJ1656" s="288"/>
      <c r="EXK1656" s="288"/>
      <c r="EXL1656" s="288"/>
      <c r="EXM1656" s="288"/>
      <c r="EXN1656" s="288"/>
      <c r="EXO1656" s="288"/>
      <c r="EXP1656" s="288"/>
      <c r="EXQ1656" s="288"/>
      <c r="EXR1656" s="288"/>
      <c r="EXS1656" s="288"/>
      <c r="EXT1656" s="288"/>
      <c r="EXU1656" s="288"/>
      <c r="EXV1656" s="288"/>
      <c r="EXW1656" s="288"/>
      <c r="EXX1656" s="288"/>
      <c r="EXY1656" s="288"/>
      <c r="EXZ1656" s="288"/>
      <c r="EYA1656" s="288"/>
      <c r="EYB1656" s="288"/>
      <c r="EYC1656" s="288"/>
      <c r="EYD1656" s="288"/>
      <c r="EYE1656" s="288"/>
      <c r="EYF1656" s="288"/>
      <c r="EYG1656" s="288"/>
      <c r="EYH1656" s="288"/>
      <c r="EYI1656" s="288"/>
      <c r="EYJ1656" s="288"/>
      <c r="EYK1656" s="288"/>
      <c r="EYL1656" s="288"/>
      <c r="EYM1656" s="288"/>
      <c r="EYN1656" s="288"/>
      <c r="EYO1656" s="288"/>
      <c r="EYP1656" s="288"/>
      <c r="EYQ1656" s="288"/>
      <c r="EYR1656" s="288"/>
      <c r="EYS1656" s="288"/>
      <c r="EYT1656" s="288"/>
      <c r="EYU1656" s="288"/>
      <c r="EYV1656" s="288"/>
      <c r="EYW1656" s="288"/>
      <c r="EYX1656" s="288"/>
      <c r="EYY1656" s="288"/>
      <c r="EYZ1656" s="288"/>
      <c r="EZA1656" s="288"/>
      <c r="EZB1656" s="288"/>
      <c r="EZC1656" s="288"/>
      <c r="EZD1656" s="288"/>
      <c r="EZE1656" s="288"/>
      <c r="EZF1656" s="288"/>
      <c r="EZG1656" s="288"/>
      <c r="EZH1656" s="288"/>
      <c r="EZI1656" s="288"/>
      <c r="EZJ1656" s="288"/>
      <c r="EZK1656" s="288"/>
      <c r="EZL1656" s="288"/>
      <c r="EZM1656" s="288"/>
      <c r="EZN1656" s="288"/>
      <c r="EZO1656" s="288"/>
      <c r="EZP1656" s="288"/>
      <c r="EZQ1656" s="288"/>
      <c r="EZR1656" s="288"/>
      <c r="EZS1656" s="288"/>
      <c r="EZT1656" s="288"/>
      <c r="EZU1656" s="288"/>
      <c r="EZV1656" s="288"/>
      <c r="EZW1656" s="288"/>
      <c r="EZX1656" s="288"/>
      <c r="EZY1656" s="288"/>
      <c r="EZZ1656" s="288"/>
      <c r="FAA1656" s="288"/>
      <c r="FAB1656" s="288"/>
      <c r="FAC1656" s="288"/>
      <c r="FAD1656" s="288"/>
      <c r="FAE1656" s="288"/>
      <c r="FAF1656" s="288"/>
      <c r="FAG1656" s="288"/>
      <c r="FAH1656" s="288"/>
      <c r="FAI1656" s="288"/>
      <c r="FAJ1656" s="288"/>
      <c r="FAK1656" s="288"/>
      <c r="FAL1656" s="288"/>
      <c r="FAM1656" s="288"/>
      <c r="FAN1656" s="288"/>
      <c r="FAO1656" s="288"/>
      <c r="FAP1656" s="288"/>
      <c r="FAQ1656" s="288"/>
      <c r="FAR1656" s="288"/>
      <c r="FAS1656" s="288"/>
      <c r="FAT1656" s="288"/>
      <c r="FAU1656" s="288"/>
      <c r="FAV1656" s="288"/>
      <c r="FAW1656" s="288"/>
      <c r="FAX1656" s="288"/>
      <c r="FAY1656" s="288"/>
      <c r="FAZ1656" s="288"/>
      <c r="FBA1656" s="288"/>
      <c r="FBB1656" s="288"/>
      <c r="FBC1656" s="288"/>
      <c r="FBD1656" s="288"/>
      <c r="FBE1656" s="288"/>
      <c r="FBF1656" s="288"/>
      <c r="FBG1656" s="288"/>
      <c r="FBH1656" s="288"/>
      <c r="FBI1656" s="288"/>
      <c r="FBJ1656" s="288"/>
      <c r="FBK1656" s="288"/>
      <c r="FBL1656" s="288"/>
      <c r="FBM1656" s="288"/>
      <c r="FBN1656" s="288"/>
      <c r="FBO1656" s="288"/>
      <c r="FBP1656" s="288"/>
      <c r="FBQ1656" s="288"/>
      <c r="FBR1656" s="288"/>
      <c r="FBS1656" s="288"/>
      <c r="FBT1656" s="288"/>
      <c r="FBU1656" s="288"/>
      <c r="FBV1656" s="288"/>
      <c r="FBW1656" s="288"/>
      <c r="FBX1656" s="288"/>
      <c r="FBY1656" s="288"/>
      <c r="FBZ1656" s="288"/>
      <c r="FCA1656" s="288"/>
      <c r="FCB1656" s="288"/>
      <c r="FCC1656" s="288"/>
      <c r="FCD1656" s="288"/>
      <c r="FCE1656" s="288"/>
      <c r="FCF1656" s="288"/>
      <c r="FCG1656" s="288"/>
      <c r="FCH1656" s="288"/>
      <c r="FCI1656" s="288"/>
      <c r="FCJ1656" s="288"/>
      <c r="FCK1656" s="288"/>
      <c r="FCL1656" s="288"/>
      <c r="FCM1656" s="288"/>
      <c r="FCN1656" s="288"/>
      <c r="FCO1656" s="288"/>
      <c r="FCP1656" s="288"/>
      <c r="FCQ1656" s="288"/>
      <c r="FCR1656" s="288"/>
      <c r="FCS1656" s="288"/>
      <c r="FCT1656" s="288"/>
      <c r="FCU1656" s="288"/>
      <c r="FCV1656" s="288"/>
      <c r="FCW1656" s="288"/>
      <c r="FCX1656" s="288"/>
      <c r="FCY1656" s="288"/>
      <c r="FCZ1656" s="288"/>
      <c r="FDA1656" s="288"/>
      <c r="FDB1656" s="288"/>
      <c r="FDC1656" s="288"/>
      <c r="FDD1656" s="288"/>
      <c r="FDE1656" s="288"/>
      <c r="FDF1656" s="288"/>
      <c r="FDG1656" s="288"/>
      <c r="FDH1656" s="288"/>
      <c r="FDI1656" s="288"/>
      <c r="FDJ1656" s="288"/>
      <c r="FDK1656" s="288"/>
      <c r="FDL1656" s="288"/>
      <c r="FDM1656" s="288"/>
      <c r="FDN1656" s="288"/>
      <c r="FDO1656" s="288"/>
      <c r="FDP1656" s="288"/>
      <c r="FDQ1656" s="288"/>
      <c r="FDR1656" s="288"/>
      <c r="FDS1656" s="288"/>
      <c r="FDT1656" s="288"/>
      <c r="FDU1656" s="288"/>
      <c r="FDV1656" s="288"/>
      <c r="FDW1656" s="288"/>
      <c r="FDX1656" s="288"/>
      <c r="FDY1656" s="288"/>
      <c r="FDZ1656" s="288"/>
      <c r="FEA1656" s="288"/>
      <c r="FEB1656" s="288"/>
      <c r="FEC1656" s="288"/>
      <c r="FED1656" s="288"/>
      <c r="FEE1656" s="288"/>
      <c r="FEF1656" s="288"/>
      <c r="FEG1656" s="288"/>
      <c r="FEH1656" s="288"/>
      <c r="FEI1656" s="288"/>
      <c r="FEJ1656" s="288"/>
      <c r="FEK1656" s="288"/>
      <c r="FEL1656" s="288"/>
      <c r="FEM1656" s="288"/>
      <c r="FEN1656" s="288"/>
      <c r="FEO1656" s="288"/>
      <c r="FEP1656" s="288"/>
      <c r="FEQ1656" s="288"/>
      <c r="FER1656" s="288"/>
      <c r="FES1656" s="288"/>
      <c r="FET1656" s="288"/>
      <c r="FEU1656" s="288"/>
      <c r="FEV1656" s="288"/>
      <c r="FEW1656" s="288"/>
      <c r="FEX1656" s="288"/>
      <c r="FEY1656" s="288"/>
      <c r="FEZ1656" s="288"/>
      <c r="FFA1656" s="288"/>
      <c r="FFB1656" s="288"/>
      <c r="FFC1656" s="288"/>
      <c r="FFD1656" s="288"/>
      <c r="FFE1656" s="288"/>
      <c r="FFF1656" s="288"/>
      <c r="FFG1656" s="288"/>
      <c r="FFH1656" s="288"/>
      <c r="FFI1656" s="288"/>
      <c r="FFJ1656" s="288"/>
      <c r="FFK1656" s="288"/>
      <c r="FFL1656" s="288"/>
      <c r="FFM1656" s="288"/>
      <c r="FFN1656" s="288"/>
      <c r="FFO1656" s="288"/>
      <c r="FFP1656" s="288"/>
      <c r="FFQ1656" s="288"/>
      <c r="FFR1656" s="288"/>
      <c r="FFS1656" s="288"/>
      <c r="FFT1656" s="288"/>
      <c r="FFU1656" s="288"/>
      <c r="FFV1656" s="288"/>
      <c r="FFW1656" s="288"/>
      <c r="FFX1656" s="288"/>
      <c r="FFY1656" s="288"/>
      <c r="FFZ1656" s="288"/>
      <c r="FGA1656" s="288"/>
      <c r="FGB1656" s="288"/>
      <c r="FGC1656" s="288"/>
      <c r="FGD1656" s="288"/>
      <c r="FGE1656" s="288"/>
      <c r="FGF1656" s="288"/>
      <c r="FGG1656" s="288"/>
      <c r="FGH1656" s="288"/>
      <c r="FGI1656" s="288"/>
      <c r="FGJ1656" s="288"/>
      <c r="FGK1656" s="288"/>
      <c r="FGL1656" s="288"/>
      <c r="FGM1656" s="288"/>
      <c r="FGN1656" s="288"/>
      <c r="FGO1656" s="288"/>
      <c r="FGP1656" s="288"/>
      <c r="FGQ1656" s="288"/>
      <c r="FGR1656" s="288"/>
      <c r="FGS1656" s="288"/>
      <c r="FGT1656" s="288"/>
      <c r="FGU1656" s="288"/>
      <c r="FGV1656" s="288"/>
      <c r="FGW1656" s="288"/>
      <c r="FGX1656" s="288"/>
      <c r="FGY1656" s="288"/>
      <c r="FGZ1656" s="288"/>
      <c r="FHA1656" s="288"/>
      <c r="FHB1656" s="288"/>
      <c r="FHC1656" s="288"/>
      <c r="FHD1656" s="288"/>
      <c r="FHE1656" s="288"/>
      <c r="FHF1656" s="288"/>
      <c r="FHG1656" s="288"/>
      <c r="FHH1656" s="288"/>
      <c r="FHI1656" s="288"/>
      <c r="FHJ1656" s="288"/>
      <c r="FHK1656" s="288"/>
      <c r="FHL1656" s="288"/>
      <c r="FHM1656" s="288"/>
      <c r="FHN1656" s="288"/>
      <c r="FHO1656" s="288"/>
      <c r="FHP1656" s="288"/>
      <c r="FHQ1656" s="288"/>
      <c r="FHR1656" s="288"/>
      <c r="FHS1656" s="288"/>
      <c r="FHT1656" s="288"/>
      <c r="FHU1656" s="288"/>
      <c r="FHV1656" s="288"/>
      <c r="FHW1656" s="288"/>
      <c r="FHX1656" s="288"/>
      <c r="FHY1656" s="288"/>
      <c r="FHZ1656" s="288"/>
      <c r="FIA1656" s="288"/>
      <c r="FIB1656" s="288"/>
      <c r="FIC1656" s="288"/>
      <c r="FID1656" s="288"/>
      <c r="FIE1656" s="288"/>
      <c r="FIF1656" s="288"/>
      <c r="FIG1656" s="288"/>
      <c r="FIH1656" s="288"/>
      <c r="FII1656" s="288"/>
      <c r="FIJ1656" s="288"/>
      <c r="FIK1656" s="288"/>
      <c r="FIL1656" s="288"/>
      <c r="FIM1656" s="288"/>
      <c r="FIN1656" s="288"/>
      <c r="FIO1656" s="288"/>
      <c r="FIP1656" s="288"/>
      <c r="FIQ1656" s="288"/>
      <c r="FIR1656" s="288"/>
      <c r="FIS1656" s="288"/>
      <c r="FIT1656" s="288"/>
      <c r="FIU1656" s="288"/>
      <c r="FIV1656" s="288"/>
      <c r="FIW1656" s="288"/>
      <c r="FIX1656" s="288"/>
      <c r="FIY1656" s="288"/>
      <c r="FIZ1656" s="288"/>
      <c r="FJA1656" s="288"/>
      <c r="FJB1656" s="288"/>
      <c r="FJC1656" s="288"/>
      <c r="FJD1656" s="288"/>
      <c r="FJE1656" s="288"/>
      <c r="FJF1656" s="288"/>
      <c r="FJG1656" s="288"/>
      <c r="FJH1656" s="288"/>
      <c r="FJI1656" s="288"/>
      <c r="FJJ1656" s="288"/>
      <c r="FJK1656" s="288"/>
      <c r="FJL1656" s="288"/>
      <c r="FJM1656" s="288"/>
      <c r="FJN1656" s="288"/>
      <c r="FJO1656" s="288"/>
      <c r="FJP1656" s="288"/>
      <c r="FJQ1656" s="288"/>
      <c r="FJR1656" s="288"/>
      <c r="FJS1656" s="288"/>
      <c r="FJT1656" s="288"/>
      <c r="FJU1656" s="288"/>
      <c r="FJV1656" s="288"/>
      <c r="FJW1656" s="288"/>
      <c r="FJX1656" s="288"/>
      <c r="FJY1656" s="288"/>
      <c r="FJZ1656" s="288"/>
      <c r="FKA1656" s="288"/>
      <c r="FKB1656" s="288"/>
      <c r="FKC1656" s="288"/>
      <c r="FKD1656" s="288"/>
      <c r="FKE1656" s="288"/>
      <c r="FKF1656" s="288"/>
      <c r="FKG1656" s="288"/>
      <c r="FKH1656" s="288"/>
      <c r="FKI1656" s="288"/>
      <c r="FKJ1656" s="288"/>
      <c r="FKK1656" s="288"/>
      <c r="FKL1656" s="288"/>
      <c r="FKM1656" s="288"/>
      <c r="FKN1656" s="288"/>
      <c r="FKO1656" s="288"/>
      <c r="FKP1656" s="288"/>
      <c r="FKQ1656" s="288"/>
      <c r="FKR1656" s="288"/>
      <c r="FKS1656" s="288"/>
      <c r="FKT1656" s="288"/>
      <c r="FKU1656" s="288"/>
      <c r="FKV1656" s="288"/>
      <c r="FKW1656" s="288"/>
      <c r="FKX1656" s="288"/>
      <c r="FKY1656" s="288"/>
      <c r="FKZ1656" s="288"/>
      <c r="FLA1656" s="288"/>
      <c r="FLB1656" s="288"/>
      <c r="FLC1656" s="288"/>
      <c r="FLD1656" s="288"/>
      <c r="FLE1656" s="288"/>
      <c r="FLF1656" s="288"/>
      <c r="FLG1656" s="288"/>
      <c r="FLH1656" s="288"/>
      <c r="FLI1656" s="288"/>
      <c r="FLJ1656" s="288"/>
      <c r="FLK1656" s="288"/>
      <c r="FLL1656" s="288"/>
      <c r="FLM1656" s="288"/>
      <c r="FLN1656" s="288"/>
      <c r="FLO1656" s="288"/>
      <c r="FLP1656" s="288"/>
      <c r="FLQ1656" s="288"/>
      <c r="FLR1656" s="288"/>
      <c r="FLS1656" s="288"/>
      <c r="FLT1656" s="288"/>
      <c r="FLU1656" s="288"/>
      <c r="FLV1656" s="288"/>
      <c r="FLW1656" s="288"/>
      <c r="FLX1656" s="288"/>
      <c r="FLY1656" s="288"/>
      <c r="FLZ1656" s="288"/>
      <c r="FMA1656" s="288"/>
      <c r="FMB1656" s="288"/>
      <c r="FMC1656" s="288"/>
      <c r="FMD1656" s="288"/>
      <c r="FME1656" s="288"/>
      <c r="FMF1656" s="288"/>
      <c r="FMG1656" s="288"/>
      <c r="FMH1656" s="288"/>
      <c r="FMI1656" s="288"/>
      <c r="FMJ1656" s="288"/>
      <c r="FMK1656" s="288"/>
      <c r="FML1656" s="288"/>
      <c r="FMM1656" s="288"/>
      <c r="FMN1656" s="288"/>
      <c r="FMO1656" s="288"/>
      <c r="FMP1656" s="288"/>
      <c r="FMQ1656" s="288"/>
      <c r="FMR1656" s="288"/>
      <c r="FMS1656" s="288"/>
      <c r="FMT1656" s="288"/>
      <c r="FMU1656" s="288"/>
      <c r="FMV1656" s="288"/>
      <c r="FMW1656" s="288"/>
      <c r="FMX1656" s="288"/>
      <c r="FMY1656" s="288"/>
      <c r="FMZ1656" s="288"/>
      <c r="FNA1656" s="288"/>
      <c r="FNB1656" s="288"/>
      <c r="FNC1656" s="288"/>
      <c r="FND1656" s="288"/>
      <c r="FNE1656" s="288"/>
      <c r="FNF1656" s="288"/>
      <c r="FNG1656" s="288"/>
      <c r="FNH1656" s="288"/>
      <c r="FNI1656" s="288"/>
      <c r="FNJ1656" s="288"/>
      <c r="FNK1656" s="288"/>
      <c r="FNL1656" s="288"/>
      <c r="FNM1656" s="288"/>
      <c r="FNN1656" s="288"/>
      <c r="FNO1656" s="288"/>
      <c r="FNP1656" s="288"/>
      <c r="FNQ1656" s="288"/>
      <c r="FNR1656" s="288"/>
      <c r="FNS1656" s="288"/>
      <c r="FNT1656" s="288"/>
      <c r="FNU1656" s="288"/>
      <c r="FNV1656" s="288"/>
      <c r="FNW1656" s="288"/>
      <c r="FNX1656" s="288"/>
      <c r="FNY1656" s="288"/>
      <c r="FNZ1656" s="288"/>
      <c r="FOA1656" s="288"/>
      <c r="FOB1656" s="288"/>
      <c r="FOC1656" s="288"/>
      <c r="FOD1656" s="288"/>
      <c r="FOE1656" s="288"/>
      <c r="FOF1656" s="288"/>
      <c r="FOG1656" s="288"/>
      <c r="FOH1656" s="288"/>
      <c r="FOI1656" s="288"/>
      <c r="FOJ1656" s="288"/>
      <c r="FOK1656" s="288"/>
      <c r="FOL1656" s="288"/>
      <c r="FOM1656" s="288"/>
      <c r="FON1656" s="288"/>
      <c r="FOO1656" s="288"/>
      <c r="FOP1656" s="288"/>
      <c r="FOQ1656" s="288"/>
      <c r="FOR1656" s="288"/>
      <c r="FOS1656" s="288"/>
      <c r="FOT1656" s="288"/>
      <c r="FOU1656" s="288"/>
      <c r="FOV1656" s="288"/>
      <c r="FOW1656" s="288"/>
      <c r="FOX1656" s="288"/>
      <c r="FOY1656" s="288"/>
      <c r="FOZ1656" s="288"/>
      <c r="FPA1656" s="288"/>
      <c r="FPB1656" s="288"/>
      <c r="FPC1656" s="288"/>
      <c r="FPD1656" s="288"/>
      <c r="FPE1656" s="288"/>
      <c r="FPF1656" s="288"/>
      <c r="FPG1656" s="288"/>
      <c r="FPH1656" s="288"/>
      <c r="FPI1656" s="288"/>
      <c r="FPJ1656" s="288"/>
      <c r="FPK1656" s="288"/>
      <c r="FPL1656" s="288"/>
      <c r="FPM1656" s="288"/>
      <c r="FPN1656" s="288"/>
      <c r="FPO1656" s="288"/>
      <c r="FPP1656" s="288"/>
      <c r="FPQ1656" s="288"/>
      <c r="FPR1656" s="288"/>
      <c r="FPS1656" s="288"/>
      <c r="FPT1656" s="288"/>
      <c r="FPU1656" s="288"/>
      <c r="FPV1656" s="288"/>
      <c r="FPW1656" s="288"/>
      <c r="FPX1656" s="288"/>
      <c r="FPY1656" s="288"/>
      <c r="FPZ1656" s="288"/>
      <c r="FQA1656" s="288"/>
      <c r="FQB1656" s="288"/>
      <c r="FQC1656" s="288"/>
      <c r="FQD1656" s="288"/>
      <c r="FQE1656" s="288"/>
      <c r="FQF1656" s="288"/>
      <c r="FQG1656" s="288"/>
      <c r="FQH1656" s="288"/>
      <c r="FQI1656" s="288"/>
      <c r="FQJ1656" s="288"/>
      <c r="FQK1656" s="288"/>
      <c r="FQL1656" s="288"/>
      <c r="FQM1656" s="288"/>
      <c r="FQN1656" s="288"/>
      <c r="FQO1656" s="288"/>
      <c r="FQP1656" s="288"/>
      <c r="FQQ1656" s="288"/>
      <c r="FQR1656" s="288"/>
      <c r="FQS1656" s="288"/>
      <c r="FQT1656" s="288"/>
      <c r="FQU1656" s="288"/>
      <c r="FQV1656" s="288"/>
      <c r="FQW1656" s="288"/>
      <c r="FQX1656" s="288"/>
      <c r="FQY1656" s="288"/>
      <c r="FQZ1656" s="288"/>
      <c r="FRA1656" s="288"/>
      <c r="FRB1656" s="288"/>
      <c r="FRC1656" s="288"/>
      <c r="FRD1656" s="288"/>
      <c r="FRE1656" s="288"/>
      <c r="FRF1656" s="288"/>
      <c r="FRG1656" s="288"/>
      <c r="FRH1656" s="288"/>
      <c r="FRI1656" s="288"/>
      <c r="FRJ1656" s="288"/>
      <c r="FRK1656" s="288"/>
      <c r="FRL1656" s="288"/>
      <c r="FRM1656" s="288"/>
      <c r="FRN1656" s="288"/>
      <c r="FRO1656" s="288"/>
      <c r="FRP1656" s="288"/>
      <c r="FRQ1656" s="288"/>
      <c r="FRR1656" s="288"/>
      <c r="FRS1656" s="288"/>
      <c r="FRT1656" s="288"/>
      <c r="FRU1656" s="288"/>
      <c r="FRV1656" s="288"/>
      <c r="FRW1656" s="288"/>
      <c r="FRX1656" s="288"/>
      <c r="FRY1656" s="288"/>
      <c r="FRZ1656" s="288"/>
      <c r="FSA1656" s="288"/>
      <c r="FSB1656" s="288"/>
      <c r="FSC1656" s="288"/>
      <c r="FSD1656" s="288"/>
      <c r="FSE1656" s="288"/>
      <c r="FSF1656" s="288"/>
      <c r="FSG1656" s="288"/>
      <c r="FSH1656" s="288"/>
      <c r="FSI1656" s="288"/>
      <c r="FSJ1656" s="288"/>
      <c r="FSK1656" s="288"/>
      <c r="FSL1656" s="288"/>
      <c r="FSM1656" s="288"/>
      <c r="FSN1656" s="288"/>
      <c r="FSO1656" s="288"/>
      <c r="FSP1656" s="288"/>
      <c r="FSQ1656" s="288"/>
      <c r="FSR1656" s="288"/>
      <c r="FSS1656" s="288"/>
      <c r="FST1656" s="288"/>
      <c r="FSU1656" s="288"/>
      <c r="FSV1656" s="288"/>
      <c r="FSW1656" s="288"/>
      <c r="FSX1656" s="288"/>
      <c r="FSY1656" s="288"/>
      <c r="FSZ1656" s="288"/>
      <c r="FTA1656" s="288"/>
      <c r="FTB1656" s="288"/>
      <c r="FTC1656" s="288"/>
      <c r="FTD1656" s="288"/>
      <c r="FTE1656" s="288"/>
      <c r="FTF1656" s="288"/>
      <c r="FTG1656" s="288"/>
      <c r="FTH1656" s="288"/>
      <c r="FTI1656" s="288"/>
      <c r="FTJ1656" s="288"/>
      <c r="FTK1656" s="288"/>
      <c r="FTL1656" s="288"/>
      <c r="FTM1656" s="288"/>
      <c r="FTN1656" s="288"/>
      <c r="FTO1656" s="288"/>
      <c r="FTP1656" s="288"/>
      <c r="FTQ1656" s="288"/>
      <c r="FTR1656" s="288"/>
      <c r="FTS1656" s="288"/>
      <c r="FTT1656" s="288"/>
      <c r="FTU1656" s="288"/>
      <c r="FTV1656" s="288"/>
      <c r="FTW1656" s="288"/>
      <c r="FTX1656" s="288"/>
      <c r="FTY1656" s="288"/>
      <c r="FTZ1656" s="288"/>
      <c r="FUA1656" s="288"/>
      <c r="FUB1656" s="288"/>
      <c r="FUC1656" s="288"/>
      <c r="FUD1656" s="288"/>
      <c r="FUE1656" s="288"/>
      <c r="FUF1656" s="288"/>
      <c r="FUG1656" s="288"/>
      <c r="FUH1656" s="288"/>
      <c r="FUI1656" s="288"/>
      <c r="FUJ1656" s="288"/>
      <c r="FUK1656" s="288"/>
      <c r="FUL1656" s="288"/>
      <c r="FUM1656" s="288"/>
      <c r="FUN1656" s="288"/>
      <c r="FUO1656" s="288"/>
      <c r="FUP1656" s="288"/>
      <c r="FUQ1656" s="288"/>
      <c r="FUR1656" s="288"/>
      <c r="FUS1656" s="288"/>
      <c r="FUT1656" s="288"/>
      <c r="FUU1656" s="288"/>
      <c r="FUV1656" s="288"/>
      <c r="FUW1656" s="288"/>
      <c r="FUX1656" s="288"/>
      <c r="FUY1656" s="288"/>
      <c r="FUZ1656" s="288"/>
      <c r="FVA1656" s="288"/>
      <c r="FVB1656" s="288"/>
      <c r="FVC1656" s="288"/>
      <c r="FVD1656" s="288"/>
      <c r="FVE1656" s="288"/>
      <c r="FVF1656" s="288"/>
      <c r="FVG1656" s="288"/>
      <c r="FVH1656" s="288"/>
      <c r="FVI1656" s="288"/>
      <c r="FVJ1656" s="288"/>
      <c r="FVK1656" s="288"/>
      <c r="FVL1656" s="288"/>
      <c r="FVM1656" s="288"/>
      <c r="FVN1656" s="288"/>
      <c r="FVO1656" s="288"/>
      <c r="FVP1656" s="288"/>
      <c r="FVQ1656" s="288"/>
      <c r="FVR1656" s="288"/>
      <c r="FVS1656" s="288"/>
      <c r="FVT1656" s="288"/>
      <c r="FVU1656" s="288"/>
      <c r="FVV1656" s="288"/>
      <c r="FVW1656" s="288"/>
      <c r="FVX1656" s="288"/>
      <c r="FVY1656" s="288"/>
      <c r="FVZ1656" s="288"/>
      <c r="FWA1656" s="288"/>
      <c r="FWB1656" s="288"/>
      <c r="FWC1656" s="288"/>
      <c r="FWD1656" s="288"/>
      <c r="FWE1656" s="288"/>
      <c r="FWF1656" s="288"/>
      <c r="FWG1656" s="288"/>
      <c r="FWH1656" s="288"/>
      <c r="FWI1656" s="288"/>
      <c r="FWJ1656" s="288"/>
      <c r="FWK1656" s="288"/>
      <c r="FWL1656" s="288"/>
      <c r="FWM1656" s="288"/>
      <c r="FWN1656" s="288"/>
      <c r="FWO1656" s="288"/>
      <c r="FWP1656" s="288"/>
      <c r="FWQ1656" s="288"/>
      <c r="FWR1656" s="288"/>
      <c r="FWS1656" s="288"/>
      <c r="FWT1656" s="288"/>
      <c r="FWU1656" s="288"/>
      <c r="FWV1656" s="288"/>
      <c r="FWW1656" s="288"/>
      <c r="FWX1656" s="288"/>
      <c r="FWY1656" s="288"/>
      <c r="FWZ1656" s="288"/>
      <c r="FXA1656" s="288"/>
      <c r="FXB1656" s="288"/>
      <c r="FXC1656" s="288"/>
      <c r="FXD1656" s="288"/>
      <c r="FXE1656" s="288"/>
      <c r="FXF1656" s="288"/>
      <c r="FXG1656" s="288"/>
      <c r="FXH1656" s="288"/>
      <c r="FXI1656" s="288"/>
      <c r="FXJ1656" s="288"/>
      <c r="FXK1656" s="288"/>
      <c r="FXL1656" s="288"/>
      <c r="FXM1656" s="288"/>
      <c r="FXN1656" s="288"/>
      <c r="FXO1656" s="288"/>
      <c r="FXP1656" s="288"/>
      <c r="FXQ1656" s="288"/>
      <c r="FXR1656" s="288"/>
      <c r="FXS1656" s="288"/>
      <c r="FXT1656" s="288"/>
      <c r="FXU1656" s="288"/>
      <c r="FXV1656" s="288"/>
      <c r="FXW1656" s="288"/>
      <c r="FXX1656" s="288"/>
      <c r="FXY1656" s="288"/>
      <c r="FXZ1656" s="288"/>
      <c r="FYA1656" s="288"/>
      <c r="FYB1656" s="288"/>
      <c r="FYC1656" s="288"/>
      <c r="FYD1656" s="288"/>
      <c r="FYE1656" s="288"/>
      <c r="FYF1656" s="288"/>
      <c r="FYG1656" s="288"/>
      <c r="FYH1656" s="288"/>
      <c r="FYI1656" s="288"/>
      <c r="FYJ1656" s="288"/>
      <c r="FYK1656" s="288"/>
      <c r="FYL1656" s="288"/>
      <c r="FYM1656" s="288"/>
      <c r="FYN1656" s="288"/>
      <c r="FYO1656" s="288"/>
      <c r="FYP1656" s="288"/>
      <c r="FYQ1656" s="288"/>
      <c r="FYR1656" s="288"/>
      <c r="FYS1656" s="288"/>
      <c r="FYT1656" s="288"/>
      <c r="FYU1656" s="288"/>
      <c r="FYV1656" s="288"/>
      <c r="FYW1656" s="288"/>
      <c r="FYX1656" s="288"/>
      <c r="FYY1656" s="288"/>
      <c r="FYZ1656" s="288"/>
      <c r="FZA1656" s="288"/>
      <c r="FZB1656" s="288"/>
      <c r="FZC1656" s="288"/>
      <c r="FZD1656" s="288"/>
      <c r="FZE1656" s="288"/>
      <c r="FZF1656" s="288"/>
      <c r="FZG1656" s="288"/>
      <c r="FZH1656" s="288"/>
      <c r="FZI1656" s="288"/>
      <c r="FZJ1656" s="288"/>
      <c r="FZK1656" s="288"/>
      <c r="FZL1656" s="288"/>
      <c r="FZM1656" s="288"/>
      <c r="FZN1656" s="288"/>
      <c r="FZO1656" s="288"/>
      <c r="FZP1656" s="288"/>
      <c r="FZQ1656" s="288"/>
      <c r="FZR1656" s="288"/>
      <c r="FZS1656" s="288"/>
      <c r="FZT1656" s="288"/>
      <c r="FZU1656" s="288"/>
      <c r="FZV1656" s="288"/>
      <c r="FZW1656" s="288"/>
      <c r="FZX1656" s="288"/>
      <c r="FZY1656" s="288"/>
      <c r="FZZ1656" s="288"/>
      <c r="GAA1656" s="288"/>
      <c r="GAB1656" s="288"/>
      <c r="GAC1656" s="288"/>
      <c r="GAD1656" s="288"/>
      <c r="GAE1656" s="288"/>
      <c r="GAF1656" s="288"/>
      <c r="GAG1656" s="288"/>
      <c r="GAH1656" s="288"/>
      <c r="GAI1656" s="288"/>
      <c r="GAJ1656" s="288"/>
      <c r="GAK1656" s="288"/>
      <c r="GAL1656" s="288"/>
      <c r="GAM1656" s="288"/>
      <c r="GAN1656" s="288"/>
      <c r="GAO1656" s="288"/>
      <c r="GAP1656" s="288"/>
      <c r="GAQ1656" s="288"/>
      <c r="GAR1656" s="288"/>
      <c r="GAS1656" s="288"/>
      <c r="GAT1656" s="288"/>
      <c r="GAU1656" s="288"/>
      <c r="GAV1656" s="288"/>
      <c r="GAW1656" s="288"/>
      <c r="GAX1656" s="288"/>
      <c r="GAY1656" s="288"/>
      <c r="GAZ1656" s="288"/>
      <c r="GBA1656" s="288"/>
      <c r="GBB1656" s="288"/>
      <c r="GBC1656" s="288"/>
      <c r="GBD1656" s="288"/>
      <c r="GBE1656" s="288"/>
      <c r="GBF1656" s="288"/>
      <c r="GBG1656" s="288"/>
      <c r="GBH1656" s="288"/>
      <c r="GBI1656" s="288"/>
      <c r="GBJ1656" s="288"/>
      <c r="GBK1656" s="288"/>
      <c r="GBL1656" s="288"/>
      <c r="GBM1656" s="288"/>
      <c r="GBN1656" s="288"/>
      <c r="GBO1656" s="288"/>
      <c r="GBP1656" s="288"/>
      <c r="GBQ1656" s="288"/>
      <c r="GBR1656" s="288"/>
      <c r="GBS1656" s="288"/>
      <c r="GBT1656" s="288"/>
      <c r="GBU1656" s="288"/>
      <c r="GBV1656" s="288"/>
      <c r="GBW1656" s="288"/>
      <c r="GBX1656" s="288"/>
      <c r="GBY1656" s="288"/>
      <c r="GBZ1656" s="288"/>
      <c r="GCA1656" s="288"/>
      <c r="GCB1656" s="288"/>
      <c r="GCC1656" s="288"/>
      <c r="GCD1656" s="288"/>
      <c r="GCE1656" s="288"/>
      <c r="GCF1656" s="288"/>
      <c r="GCG1656" s="288"/>
      <c r="GCH1656" s="288"/>
      <c r="GCI1656" s="288"/>
      <c r="GCJ1656" s="288"/>
      <c r="GCK1656" s="288"/>
      <c r="GCL1656" s="288"/>
      <c r="GCM1656" s="288"/>
      <c r="GCN1656" s="288"/>
      <c r="GCO1656" s="288"/>
      <c r="GCP1656" s="288"/>
      <c r="GCQ1656" s="288"/>
      <c r="GCR1656" s="288"/>
      <c r="GCS1656" s="288"/>
      <c r="GCT1656" s="288"/>
      <c r="GCU1656" s="288"/>
      <c r="GCV1656" s="288"/>
      <c r="GCW1656" s="288"/>
      <c r="GCX1656" s="288"/>
      <c r="GCY1656" s="288"/>
      <c r="GCZ1656" s="288"/>
      <c r="GDA1656" s="288"/>
      <c r="GDB1656" s="288"/>
      <c r="GDC1656" s="288"/>
      <c r="GDD1656" s="288"/>
      <c r="GDE1656" s="288"/>
      <c r="GDF1656" s="288"/>
      <c r="GDG1656" s="288"/>
      <c r="GDH1656" s="288"/>
      <c r="GDI1656" s="288"/>
      <c r="GDJ1656" s="288"/>
      <c r="GDK1656" s="288"/>
      <c r="GDL1656" s="288"/>
      <c r="GDM1656" s="288"/>
      <c r="GDN1656" s="288"/>
      <c r="GDO1656" s="288"/>
      <c r="GDP1656" s="288"/>
      <c r="GDQ1656" s="288"/>
      <c r="GDR1656" s="288"/>
      <c r="GDS1656" s="288"/>
      <c r="GDT1656" s="288"/>
      <c r="GDU1656" s="288"/>
      <c r="GDV1656" s="288"/>
      <c r="GDW1656" s="288"/>
      <c r="GDX1656" s="288"/>
      <c r="GDY1656" s="288"/>
      <c r="GDZ1656" s="288"/>
      <c r="GEA1656" s="288"/>
      <c r="GEB1656" s="288"/>
      <c r="GEC1656" s="288"/>
      <c r="GED1656" s="288"/>
      <c r="GEE1656" s="288"/>
      <c r="GEF1656" s="288"/>
      <c r="GEG1656" s="288"/>
      <c r="GEH1656" s="288"/>
      <c r="GEI1656" s="288"/>
      <c r="GEJ1656" s="288"/>
      <c r="GEK1656" s="288"/>
      <c r="GEL1656" s="288"/>
      <c r="GEM1656" s="288"/>
      <c r="GEN1656" s="288"/>
      <c r="GEO1656" s="288"/>
      <c r="GEP1656" s="288"/>
      <c r="GEQ1656" s="288"/>
      <c r="GER1656" s="288"/>
      <c r="GES1656" s="288"/>
      <c r="GET1656" s="288"/>
      <c r="GEU1656" s="288"/>
      <c r="GEV1656" s="288"/>
      <c r="GEW1656" s="288"/>
      <c r="GEX1656" s="288"/>
      <c r="GEY1656" s="288"/>
      <c r="GEZ1656" s="288"/>
      <c r="GFA1656" s="288"/>
      <c r="GFB1656" s="288"/>
      <c r="GFC1656" s="288"/>
      <c r="GFD1656" s="288"/>
      <c r="GFE1656" s="288"/>
      <c r="GFF1656" s="288"/>
      <c r="GFG1656" s="288"/>
      <c r="GFH1656" s="288"/>
      <c r="GFI1656" s="288"/>
      <c r="GFJ1656" s="288"/>
      <c r="GFK1656" s="288"/>
      <c r="GFL1656" s="288"/>
      <c r="GFM1656" s="288"/>
      <c r="GFN1656" s="288"/>
      <c r="GFO1656" s="288"/>
      <c r="GFP1656" s="288"/>
      <c r="GFQ1656" s="288"/>
      <c r="GFR1656" s="288"/>
      <c r="GFS1656" s="288"/>
      <c r="GFT1656" s="288"/>
      <c r="GFU1656" s="288"/>
      <c r="GFV1656" s="288"/>
      <c r="GFW1656" s="288"/>
      <c r="GFX1656" s="288"/>
      <c r="GFY1656" s="288"/>
      <c r="GFZ1656" s="288"/>
      <c r="GGA1656" s="288"/>
      <c r="GGB1656" s="288"/>
      <c r="GGC1656" s="288"/>
      <c r="GGD1656" s="288"/>
      <c r="GGE1656" s="288"/>
      <c r="GGF1656" s="288"/>
      <c r="GGG1656" s="288"/>
      <c r="GGH1656" s="288"/>
      <c r="GGI1656" s="288"/>
      <c r="GGJ1656" s="288"/>
      <c r="GGK1656" s="288"/>
      <c r="GGL1656" s="288"/>
      <c r="GGM1656" s="288"/>
      <c r="GGN1656" s="288"/>
      <c r="GGO1656" s="288"/>
      <c r="GGP1656" s="288"/>
      <c r="GGQ1656" s="288"/>
      <c r="GGR1656" s="288"/>
      <c r="GGS1656" s="288"/>
      <c r="GGT1656" s="288"/>
      <c r="GGU1656" s="288"/>
      <c r="GGV1656" s="288"/>
      <c r="GGW1656" s="288"/>
      <c r="GGX1656" s="288"/>
      <c r="GGY1656" s="288"/>
      <c r="GGZ1656" s="288"/>
      <c r="GHA1656" s="288"/>
      <c r="GHB1656" s="288"/>
      <c r="GHC1656" s="288"/>
      <c r="GHD1656" s="288"/>
      <c r="GHE1656" s="288"/>
      <c r="GHF1656" s="288"/>
      <c r="GHG1656" s="288"/>
      <c r="GHH1656" s="288"/>
      <c r="GHI1656" s="288"/>
      <c r="GHJ1656" s="288"/>
      <c r="GHK1656" s="288"/>
      <c r="GHL1656" s="288"/>
      <c r="GHM1656" s="288"/>
      <c r="GHN1656" s="288"/>
      <c r="GHO1656" s="288"/>
      <c r="GHP1656" s="288"/>
      <c r="GHQ1656" s="288"/>
      <c r="GHR1656" s="288"/>
      <c r="GHS1656" s="288"/>
      <c r="GHT1656" s="288"/>
      <c r="GHU1656" s="288"/>
      <c r="GHV1656" s="288"/>
      <c r="GHW1656" s="288"/>
      <c r="GHX1656" s="288"/>
      <c r="GHY1656" s="288"/>
      <c r="GHZ1656" s="288"/>
      <c r="GIA1656" s="288"/>
      <c r="GIB1656" s="288"/>
      <c r="GIC1656" s="288"/>
      <c r="GID1656" s="288"/>
      <c r="GIE1656" s="288"/>
      <c r="GIF1656" s="288"/>
      <c r="GIG1656" s="288"/>
      <c r="GIH1656" s="288"/>
      <c r="GII1656" s="288"/>
      <c r="GIJ1656" s="288"/>
      <c r="GIK1656" s="288"/>
      <c r="GIL1656" s="288"/>
      <c r="GIM1656" s="288"/>
      <c r="GIN1656" s="288"/>
      <c r="GIO1656" s="288"/>
      <c r="GIP1656" s="288"/>
      <c r="GIQ1656" s="288"/>
      <c r="GIR1656" s="288"/>
      <c r="GIS1656" s="288"/>
      <c r="GIT1656" s="288"/>
      <c r="GIU1656" s="288"/>
      <c r="GIV1656" s="288"/>
      <c r="GIW1656" s="288"/>
      <c r="GIX1656" s="288"/>
      <c r="GIY1656" s="288"/>
      <c r="GIZ1656" s="288"/>
      <c r="GJA1656" s="288"/>
      <c r="GJB1656" s="288"/>
      <c r="GJC1656" s="288"/>
      <c r="GJD1656" s="288"/>
      <c r="GJE1656" s="288"/>
      <c r="GJF1656" s="288"/>
      <c r="GJG1656" s="288"/>
      <c r="GJH1656" s="288"/>
      <c r="GJI1656" s="288"/>
      <c r="GJJ1656" s="288"/>
      <c r="GJK1656" s="288"/>
      <c r="GJL1656" s="288"/>
      <c r="GJM1656" s="288"/>
      <c r="GJN1656" s="288"/>
      <c r="GJO1656" s="288"/>
      <c r="GJP1656" s="288"/>
      <c r="GJQ1656" s="288"/>
      <c r="GJR1656" s="288"/>
      <c r="GJS1656" s="288"/>
      <c r="GJT1656" s="288"/>
      <c r="GJU1656" s="288"/>
      <c r="GJV1656" s="288"/>
      <c r="GJW1656" s="288"/>
      <c r="GJX1656" s="288"/>
      <c r="GJY1656" s="288"/>
      <c r="GJZ1656" s="288"/>
      <c r="GKA1656" s="288"/>
      <c r="GKB1656" s="288"/>
      <c r="GKC1656" s="288"/>
      <c r="GKD1656" s="288"/>
      <c r="GKE1656" s="288"/>
      <c r="GKF1656" s="288"/>
      <c r="GKG1656" s="288"/>
      <c r="GKH1656" s="288"/>
      <c r="GKI1656" s="288"/>
      <c r="GKJ1656" s="288"/>
      <c r="GKK1656" s="288"/>
      <c r="GKL1656" s="288"/>
      <c r="GKM1656" s="288"/>
      <c r="GKN1656" s="288"/>
      <c r="GKO1656" s="288"/>
      <c r="GKP1656" s="288"/>
      <c r="GKQ1656" s="288"/>
      <c r="GKR1656" s="288"/>
      <c r="GKS1656" s="288"/>
      <c r="GKT1656" s="288"/>
      <c r="GKU1656" s="288"/>
      <c r="GKV1656" s="288"/>
      <c r="GKW1656" s="288"/>
      <c r="GKX1656" s="288"/>
      <c r="GKY1656" s="288"/>
      <c r="GKZ1656" s="288"/>
      <c r="GLA1656" s="288"/>
      <c r="GLB1656" s="288"/>
      <c r="GLC1656" s="288"/>
      <c r="GLD1656" s="288"/>
      <c r="GLE1656" s="288"/>
      <c r="GLF1656" s="288"/>
      <c r="GLG1656" s="288"/>
      <c r="GLH1656" s="288"/>
      <c r="GLI1656" s="288"/>
      <c r="GLJ1656" s="288"/>
      <c r="GLK1656" s="288"/>
      <c r="GLL1656" s="288"/>
      <c r="GLM1656" s="288"/>
      <c r="GLN1656" s="288"/>
      <c r="GLO1656" s="288"/>
      <c r="GLP1656" s="288"/>
      <c r="GLQ1656" s="288"/>
      <c r="GLR1656" s="288"/>
      <c r="GLS1656" s="288"/>
      <c r="GLT1656" s="288"/>
      <c r="GLU1656" s="288"/>
      <c r="GLV1656" s="288"/>
      <c r="GLW1656" s="288"/>
      <c r="GLX1656" s="288"/>
      <c r="GLY1656" s="288"/>
      <c r="GLZ1656" s="288"/>
      <c r="GMA1656" s="288"/>
      <c r="GMB1656" s="288"/>
      <c r="GMC1656" s="288"/>
      <c r="GMD1656" s="288"/>
      <c r="GME1656" s="288"/>
      <c r="GMF1656" s="288"/>
      <c r="GMG1656" s="288"/>
      <c r="GMH1656" s="288"/>
      <c r="GMI1656" s="288"/>
      <c r="GMJ1656" s="288"/>
      <c r="GMK1656" s="288"/>
      <c r="GML1656" s="288"/>
      <c r="GMM1656" s="288"/>
      <c r="GMN1656" s="288"/>
      <c r="GMO1656" s="288"/>
      <c r="GMP1656" s="288"/>
      <c r="GMQ1656" s="288"/>
      <c r="GMR1656" s="288"/>
      <c r="GMS1656" s="288"/>
      <c r="GMT1656" s="288"/>
      <c r="GMU1656" s="288"/>
      <c r="GMV1656" s="288"/>
      <c r="GMW1656" s="288"/>
      <c r="GMX1656" s="288"/>
      <c r="GMY1656" s="288"/>
      <c r="GMZ1656" s="288"/>
      <c r="GNA1656" s="288"/>
      <c r="GNB1656" s="288"/>
      <c r="GNC1656" s="288"/>
      <c r="GND1656" s="288"/>
      <c r="GNE1656" s="288"/>
      <c r="GNF1656" s="288"/>
      <c r="GNG1656" s="288"/>
      <c r="GNH1656" s="288"/>
      <c r="GNI1656" s="288"/>
      <c r="GNJ1656" s="288"/>
      <c r="GNK1656" s="288"/>
      <c r="GNL1656" s="288"/>
      <c r="GNM1656" s="288"/>
      <c r="GNN1656" s="288"/>
      <c r="GNO1656" s="288"/>
      <c r="GNP1656" s="288"/>
      <c r="GNQ1656" s="288"/>
      <c r="GNR1656" s="288"/>
      <c r="GNS1656" s="288"/>
      <c r="GNT1656" s="288"/>
      <c r="GNU1656" s="288"/>
      <c r="GNV1656" s="288"/>
      <c r="GNW1656" s="288"/>
      <c r="GNX1656" s="288"/>
      <c r="GNY1656" s="288"/>
      <c r="GNZ1656" s="288"/>
      <c r="GOA1656" s="288"/>
      <c r="GOB1656" s="288"/>
      <c r="GOC1656" s="288"/>
      <c r="GOD1656" s="288"/>
      <c r="GOE1656" s="288"/>
      <c r="GOF1656" s="288"/>
      <c r="GOG1656" s="288"/>
      <c r="GOH1656" s="288"/>
      <c r="GOI1656" s="288"/>
      <c r="GOJ1656" s="288"/>
      <c r="GOK1656" s="288"/>
      <c r="GOL1656" s="288"/>
      <c r="GOM1656" s="288"/>
      <c r="GON1656" s="288"/>
      <c r="GOO1656" s="288"/>
      <c r="GOP1656" s="288"/>
      <c r="GOQ1656" s="288"/>
      <c r="GOR1656" s="288"/>
      <c r="GOS1656" s="288"/>
      <c r="GOT1656" s="288"/>
      <c r="GOU1656" s="288"/>
      <c r="GOV1656" s="288"/>
      <c r="GOW1656" s="288"/>
      <c r="GOX1656" s="288"/>
      <c r="GOY1656" s="288"/>
      <c r="GOZ1656" s="288"/>
      <c r="GPA1656" s="288"/>
      <c r="GPB1656" s="288"/>
      <c r="GPC1656" s="288"/>
      <c r="GPD1656" s="288"/>
      <c r="GPE1656" s="288"/>
      <c r="GPF1656" s="288"/>
      <c r="GPG1656" s="288"/>
      <c r="GPH1656" s="288"/>
      <c r="GPI1656" s="288"/>
      <c r="GPJ1656" s="288"/>
      <c r="GPK1656" s="288"/>
      <c r="GPL1656" s="288"/>
      <c r="GPM1656" s="288"/>
      <c r="GPN1656" s="288"/>
      <c r="GPO1656" s="288"/>
      <c r="GPP1656" s="288"/>
      <c r="GPQ1656" s="288"/>
      <c r="GPR1656" s="288"/>
      <c r="GPS1656" s="288"/>
      <c r="GPT1656" s="288"/>
      <c r="GPU1656" s="288"/>
      <c r="GPV1656" s="288"/>
      <c r="GPW1656" s="288"/>
      <c r="GPX1656" s="288"/>
      <c r="GPY1656" s="288"/>
      <c r="GPZ1656" s="288"/>
      <c r="GQA1656" s="288"/>
      <c r="GQB1656" s="288"/>
      <c r="GQC1656" s="288"/>
      <c r="GQD1656" s="288"/>
      <c r="GQE1656" s="288"/>
      <c r="GQF1656" s="288"/>
      <c r="GQG1656" s="288"/>
      <c r="GQH1656" s="288"/>
      <c r="GQI1656" s="288"/>
      <c r="GQJ1656" s="288"/>
      <c r="GQK1656" s="288"/>
      <c r="GQL1656" s="288"/>
      <c r="GQM1656" s="288"/>
      <c r="GQN1656" s="288"/>
      <c r="GQO1656" s="288"/>
      <c r="GQP1656" s="288"/>
      <c r="GQQ1656" s="288"/>
      <c r="GQR1656" s="288"/>
      <c r="GQS1656" s="288"/>
      <c r="GQT1656" s="288"/>
      <c r="GQU1656" s="288"/>
      <c r="GQV1656" s="288"/>
      <c r="GQW1656" s="288"/>
      <c r="GQX1656" s="288"/>
      <c r="GQY1656" s="288"/>
      <c r="GQZ1656" s="288"/>
      <c r="GRA1656" s="288"/>
      <c r="GRB1656" s="288"/>
      <c r="GRC1656" s="288"/>
      <c r="GRD1656" s="288"/>
      <c r="GRE1656" s="288"/>
      <c r="GRF1656" s="288"/>
      <c r="GRG1656" s="288"/>
      <c r="GRH1656" s="288"/>
      <c r="GRI1656" s="288"/>
      <c r="GRJ1656" s="288"/>
      <c r="GRK1656" s="288"/>
      <c r="GRL1656" s="288"/>
      <c r="GRM1656" s="288"/>
      <c r="GRN1656" s="288"/>
      <c r="GRO1656" s="288"/>
      <c r="GRP1656" s="288"/>
      <c r="GRQ1656" s="288"/>
      <c r="GRR1656" s="288"/>
      <c r="GRS1656" s="288"/>
      <c r="GRT1656" s="288"/>
      <c r="GRU1656" s="288"/>
      <c r="GRV1656" s="288"/>
      <c r="GRW1656" s="288"/>
      <c r="GRX1656" s="288"/>
      <c r="GRY1656" s="288"/>
      <c r="GRZ1656" s="288"/>
      <c r="GSA1656" s="288"/>
      <c r="GSB1656" s="288"/>
      <c r="GSC1656" s="288"/>
      <c r="GSD1656" s="288"/>
      <c r="GSE1656" s="288"/>
      <c r="GSF1656" s="288"/>
      <c r="GSG1656" s="288"/>
      <c r="GSH1656" s="288"/>
      <c r="GSI1656" s="288"/>
      <c r="GSJ1656" s="288"/>
      <c r="GSK1656" s="288"/>
      <c r="GSL1656" s="288"/>
      <c r="GSM1656" s="288"/>
      <c r="GSN1656" s="288"/>
      <c r="GSO1656" s="288"/>
      <c r="GSP1656" s="288"/>
      <c r="GSQ1656" s="288"/>
      <c r="GSR1656" s="288"/>
      <c r="GSS1656" s="288"/>
      <c r="GST1656" s="288"/>
      <c r="GSU1656" s="288"/>
      <c r="GSV1656" s="288"/>
      <c r="GSW1656" s="288"/>
      <c r="GSX1656" s="288"/>
      <c r="GSY1656" s="288"/>
      <c r="GSZ1656" s="288"/>
      <c r="GTA1656" s="288"/>
      <c r="GTB1656" s="288"/>
      <c r="GTC1656" s="288"/>
      <c r="GTD1656" s="288"/>
      <c r="GTE1656" s="288"/>
      <c r="GTF1656" s="288"/>
      <c r="GTG1656" s="288"/>
      <c r="GTH1656" s="288"/>
      <c r="GTI1656" s="288"/>
      <c r="GTJ1656" s="288"/>
      <c r="GTK1656" s="288"/>
      <c r="GTL1656" s="288"/>
      <c r="GTM1656" s="288"/>
      <c r="GTN1656" s="288"/>
      <c r="GTO1656" s="288"/>
      <c r="GTP1656" s="288"/>
      <c r="GTQ1656" s="288"/>
      <c r="GTR1656" s="288"/>
      <c r="GTS1656" s="288"/>
      <c r="GTT1656" s="288"/>
      <c r="GTU1656" s="288"/>
      <c r="GTV1656" s="288"/>
      <c r="GTW1656" s="288"/>
      <c r="GTX1656" s="288"/>
      <c r="GTY1656" s="288"/>
      <c r="GTZ1656" s="288"/>
      <c r="GUA1656" s="288"/>
      <c r="GUB1656" s="288"/>
      <c r="GUC1656" s="288"/>
      <c r="GUD1656" s="288"/>
      <c r="GUE1656" s="288"/>
      <c r="GUF1656" s="288"/>
      <c r="GUG1656" s="288"/>
      <c r="GUH1656" s="288"/>
      <c r="GUI1656" s="288"/>
      <c r="GUJ1656" s="288"/>
      <c r="GUK1656" s="288"/>
      <c r="GUL1656" s="288"/>
      <c r="GUM1656" s="288"/>
      <c r="GUN1656" s="288"/>
      <c r="GUO1656" s="288"/>
      <c r="GUP1656" s="288"/>
      <c r="GUQ1656" s="288"/>
      <c r="GUR1656" s="288"/>
      <c r="GUS1656" s="288"/>
      <c r="GUT1656" s="288"/>
      <c r="GUU1656" s="288"/>
      <c r="GUV1656" s="288"/>
      <c r="GUW1656" s="288"/>
      <c r="GUX1656" s="288"/>
      <c r="GUY1656" s="288"/>
      <c r="GUZ1656" s="288"/>
      <c r="GVA1656" s="288"/>
      <c r="GVB1656" s="288"/>
      <c r="GVC1656" s="288"/>
      <c r="GVD1656" s="288"/>
      <c r="GVE1656" s="288"/>
      <c r="GVF1656" s="288"/>
      <c r="GVG1656" s="288"/>
      <c r="GVH1656" s="288"/>
      <c r="GVI1656" s="288"/>
      <c r="GVJ1656" s="288"/>
      <c r="GVK1656" s="288"/>
      <c r="GVL1656" s="288"/>
      <c r="GVM1656" s="288"/>
      <c r="GVN1656" s="288"/>
      <c r="GVO1656" s="288"/>
      <c r="GVP1656" s="288"/>
      <c r="GVQ1656" s="288"/>
      <c r="GVR1656" s="288"/>
      <c r="GVS1656" s="288"/>
      <c r="GVT1656" s="288"/>
      <c r="GVU1656" s="288"/>
      <c r="GVV1656" s="288"/>
      <c r="GVW1656" s="288"/>
      <c r="GVX1656" s="288"/>
      <c r="GVY1656" s="288"/>
      <c r="GVZ1656" s="288"/>
      <c r="GWA1656" s="288"/>
      <c r="GWB1656" s="288"/>
      <c r="GWC1656" s="288"/>
      <c r="GWD1656" s="288"/>
      <c r="GWE1656" s="288"/>
      <c r="GWF1656" s="288"/>
      <c r="GWG1656" s="288"/>
      <c r="GWH1656" s="288"/>
      <c r="GWI1656" s="288"/>
      <c r="GWJ1656" s="288"/>
      <c r="GWK1656" s="288"/>
      <c r="GWL1656" s="288"/>
      <c r="GWM1656" s="288"/>
      <c r="GWN1656" s="288"/>
      <c r="GWO1656" s="288"/>
      <c r="GWP1656" s="288"/>
      <c r="GWQ1656" s="288"/>
      <c r="GWR1656" s="288"/>
      <c r="GWS1656" s="288"/>
      <c r="GWT1656" s="288"/>
      <c r="GWU1656" s="288"/>
      <c r="GWV1656" s="288"/>
      <c r="GWW1656" s="288"/>
      <c r="GWX1656" s="288"/>
      <c r="GWY1656" s="288"/>
      <c r="GWZ1656" s="288"/>
      <c r="GXA1656" s="288"/>
      <c r="GXB1656" s="288"/>
      <c r="GXC1656" s="288"/>
      <c r="GXD1656" s="288"/>
      <c r="GXE1656" s="288"/>
      <c r="GXF1656" s="288"/>
      <c r="GXG1656" s="288"/>
      <c r="GXH1656" s="288"/>
      <c r="GXI1656" s="288"/>
      <c r="GXJ1656" s="288"/>
      <c r="GXK1656" s="288"/>
      <c r="GXL1656" s="288"/>
      <c r="GXM1656" s="288"/>
      <c r="GXN1656" s="288"/>
      <c r="GXO1656" s="288"/>
      <c r="GXP1656" s="288"/>
      <c r="GXQ1656" s="288"/>
      <c r="GXR1656" s="288"/>
      <c r="GXS1656" s="288"/>
      <c r="GXT1656" s="288"/>
      <c r="GXU1656" s="288"/>
      <c r="GXV1656" s="288"/>
      <c r="GXW1656" s="288"/>
      <c r="GXX1656" s="288"/>
      <c r="GXY1656" s="288"/>
      <c r="GXZ1656" s="288"/>
      <c r="GYA1656" s="288"/>
      <c r="GYB1656" s="288"/>
      <c r="GYC1656" s="288"/>
      <c r="GYD1656" s="288"/>
      <c r="GYE1656" s="288"/>
      <c r="GYF1656" s="288"/>
      <c r="GYG1656" s="288"/>
      <c r="GYH1656" s="288"/>
      <c r="GYI1656" s="288"/>
      <c r="GYJ1656" s="288"/>
      <c r="GYK1656" s="288"/>
      <c r="GYL1656" s="288"/>
      <c r="GYM1656" s="288"/>
      <c r="GYN1656" s="288"/>
      <c r="GYO1656" s="288"/>
      <c r="GYP1656" s="288"/>
      <c r="GYQ1656" s="288"/>
      <c r="GYR1656" s="288"/>
      <c r="GYS1656" s="288"/>
      <c r="GYT1656" s="288"/>
      <c r="GYU1656" s="288"/>
      <c r="GYV1656" s="288"/>
      <c r="GYW1656" s="288"/>
      <c r="GYX1656" s="288"/>
      <c r="GYY1656" s="288"/>
      <c r="GYZ1656" s="288"/>
      <c r="GZA1656" s="288"/>
      <c r="GZB1656" s="288"/>
      <c r="GZC1656" s="288"/>
      <c r="GZD1656" s="288"/>
      <c r="GZE1656" s="288"/>
      <c r="GZF1656" s="288"/>
      <c r="GZG1656" s="288"/>
      <c r="GZH1656" s="288"/>
      <c r="GZI1656" s="288"/>
      <c r="GZJ1656" s="288"/>
      <c r="GZK1656" s="288"/>
      <c r="GZL1656" s="288"/>
      <c r="GZM1656" s="288"/>
      <c r="GZN1656" s="288"/>
      <c r="GZO1656" s="288"/>
      <c r="GZP1656" s="288"/>
      <c r="GZQ1656" s="288"/>
      <c r="GZR1656" s="288"/>
      <c r="GZS1656" s="288"/>
      <c r="GZT1656" s="288"/>
      <c r="GZU1656" s="288"/>
      <c r="GZV1656" s="288"/>
      <c r="GZW1656" s="288"/>
      <c r="GZX1656" s="288"/>
      <c r="GZY1656" s="288"/>
      <c r="GZZ1656" s="288"/>
      <c r="HAA1656" s="288"/>
      <c r="HAB1656" s="288"/>
      <c r="HAC1656" s="288"/>
      <c r="HAD1656" s="288"/>
      <c r="HAE1656" s="288"/>
      <c r="HAF1656" s="288"/>
      <c r="HAG1656" s="288"/>
      <c r="HAH1656" s="288"/>
      <c r="HAI1656" s="288"/>
      <c r="HAJ1656" s="288"/>
      <c r="HAK1656" s="288"/>
      <c r="HAL1656" s="288"/>
      <c r="HAM1656" s="288"/>
      <c r="HAN1656" s="288"/>
      <c r="HAO1656" s="288"/>
      <c r="HAP1656" s="288"/>
      <c r="HAQ1656" s="288"/>
      <c r="HAR1656" s="288"/>
      <c r="HAS1656" s="288"/>
      <c r="HAT1656" s="288"/>
      <c r="HAU1656" s="288"/>
      <c r="HAV1656" s="288"/>
      <c r="HAW1656" s="288"/>
      <c r="HAX1656" s="288"/>
      <c r="HAY1656" s="288"/>
      <c r="HAZ1656" s="288"/>
      <c r="HBA1656" s="288"/>
      <c r="HBB1656" s="288"/>
      <c r="HBC1656" s="288"/>
      <c r="HBD1656" s="288"/>
      <c r="HBE1656" s="288"/>
      <c r="HBF1656" s="288"/>
      <c r="HBG1656" s="288"/>
      <c r="HBH1656" s="288"/>
      <c r="HBI1656" s="288"/>
      <c r="HBJ1656" s="288"/>
      <c r="HBK1656" s="288"/>
      <c r="HBL1656" s="288"/>
      <c r="HBM1656" s="288"/>
      <c r="HBN1656" s="288"/>
      <c r="HBO1656" s="288"/>
      <c r="HBP1656" s="288"/>
      <c r="HBQ1656" s="288"/>
      <c r="HBR1656" s="288"/>
      <c r="HBS1656" s="288"/>
      <c r="HBT1656" s="288"/>
      <c r="HBU1656" s="288"/>
      <c r="HBV1656" s="288"/>
      <c r="HBW1656" s="288"/>
      <c r="HBX1656" s="288"/>
      <c r="HBY1656" s="288"/>
      <c r="HBZ1656" s="288"/>
      <c r="HCA1656" s="288"/>
      <c r="HCB1656" s="288"/>
      <c r="HCC1656" s="288"/>
      <c r="HCD1656" s="288"/>
      <c r="HCE1656" s="288"/>
      <c r="HCF1656" s="288"/>
      <c r="HCG1656" s="288"/>
      <c r="HCH1656" s="288"/>
      <c r="HCI1656" s="288"/>
      <c r="HCJ1656" s="288"/>
      <c r="HCK1656" s="288"/>
      <c r="HCL1656" s="288"/>
      <c r="HCM1656" s="288"/>
      <c r="HCN1656" s="288"/>
      <c r="HCO1656" s="288"/>
      <c r="HCP1656" s="288"/>
      <c r="HCQ1656" s="288"/>
      <c r="HCR1656" s="288"/>
      <c r="HCS1656" s="288"/>
      <c r="HCT1656" s="288"/>
      <c r="HCU1656" s="288"/>
      <c r="HCV1656" s="288"/>
      <c r="HCW1656" s="288"/>
      <c r="HCX1656" s="288"/>
      <c r="HCY1656" s="288"/>
      <c r="HCZ1656" s="288"/>
      <c r="HDA1656" s="288"/>
      <c r="HDB1656" s="288"/>
      <c r="HDC1656" s="288"/>
      <c r="HDD1656" s="288"/>
      <c r="HDE1656" s="288"/>
      <c r="HDF1656" s="288"/>
      <c r="HDG1656" s="288"/>
      <c r="HDH1656" s="288"/>
      <c r="HDI1656" s="288"/>
      <c r="HDJ1656" s="288"/>
      <c r="HDK1656" s="288"/>
      <c r="HDL1656" s="288"/>
      <c r="HDM1656" s="288"/>
      <c r="HDN1656" s="288"/>
      <c r="HDO1656" s="288"/>
      <c r="HDP1656" s="288"/>
      <c r="HDQ1656" s="288"/>
      <c r="HDR1656" s="288"/>
      <c r="HDS1656" s="288"/>
      <c r="HDT1656" s="288"/>
      <c r="HDU1656" s="288"/>
      <c r="HDV1656" s="288"/>
      <c r="HDW1656" s="288"/>
      <c r="HDX1656" s="288"/>
      <c r="HDY1656" s="288"/>
      <c r="HDZ1656" s="288"/>
      <c r="HEA1656" s="288"/>
      <c r="HEB1656" s="288"/>
      <c r="HEC1656" s="288"/>
      <c r="HED1656" s="288"/>
      <c r="HEE1656" s="288"/>
      <c r="HEF1656" s="288"/>
      <c r="HEG1656" s="288"/>
      <c r="HEH1656" s="288"/>
      <c r="HEI1656" s="288"/>
      <c r="HEJ1656" s="288"/>
      <c r="HEK1656" s="288"/>
      <c r="HEL1656" s="288"/>
      <c r="HEM1656" s="288"/>
      <c r="HEN1656" s="288"/>
      <c r="HEO1656" s="288"/>
      <c r="HEP1656" s="288"/>
      <c r="HEQ1656" s="288"/>
      <c r="HER1656" s="288"/>
      <c r="HES1656" s="288"/>
      <c r="HET1656" s="288"/>
      <c r="HEU1656" s="288"/>
      <c r="HEV1656" s="288"/>
      <c r="HEW1656" s="288"/>
      <c r="HEX1656" s="288"/>
      <c r="HEY1656" s="288"/>
      <c r="HEZ1656" s="288"/>
      <c r="HFA1656" s="288"/>
      <c r="HFB1656" s="288"/>
      <c r="HFC1656" s="288"/>
      <c r="HFD1656" s="288"/>
      <c r="HFE1656" s="288"/>
      <c r="HFF1656" s="288"/>
      <c r="HFG1656" s="288"/>
      <c r="HFH1656" s="288"/>
      <c r="HFI1656" s="288"/>
      <c r="HFJ1656" s="288"/>
      <c r="HFK1656" s="288"/>
      <c r="HFL1656" s="288"/>
      <c r="HFM1656" s="288"/>
      <c r="HFN1656" s="288"/>
      <c r="HFO1656" s="288"/>
      <c r="HFP1656" s="288"/>
      <c r="HFQ1656" s="288"/>
      <c r="HFR1656" s="288"/>
      <c r="HFS1656" s="288"/>
      <c r="HFT1656" s="288"/>
      <c r="HFU1656" s="288"/>
      <c r="HFV1656" s="288"/>
      <c r="HFW1656" s="288"/>
      <c r="HFX1656" s="288"/>
      <c r="HFY1656" s="288"/>
      <c r="HFZ1656" s="288"/>
      <c r="HGA1656" s="288"/>
      <c r="HGB1656" s="288"/>
      <c r="HGC1656" s="288"/>
      <c r="HGD1656" s="288"/>
      <c r="HGE1656" s="288"/>
      <c r="HGF1656" s="288"/>
      <c r="HGG1656" s="288"/>
      <c r="HGH1656" s="288"/>
      <c r="HGI1656" s="288"/>
      <c r="HGJ1656" s="288"/>
      <c r="HGK1656" s="288"/>
      <c r="HGL1656" s="288"/>
      <c r="HGM1656" s="288"/>
      <c r="HGN1656" s="288"/>
      <c r="HGO1656" s="288"/>
      <c r="HGP1656" s="288"/>
      <c r="HGQ1656" s="288"/>
      <c r="HGR1656" s="288"/>
      <c r="HGS1656" s="288"/>
      <c r="HGT1656" s="288"/>
      <c r="HGU1656" s="288"/>
      <c r="HGV1656" s="288"/>
      <c r="HGW1656" s="288"/>
      <c r="HGX1656" s="288"/>
      <c r="HGY1656" s="288"/>
      <c r="HGZ1656" s="288"/>
      <c r="HHA1656" s="288"/>
      <c r="HHB1656" s="288"/>
      <c r="HHC1656" s="288"/>
      <c r="HHD1656" s="288"/>
      <c r="HHE1656" s="288"/>
      <c r="HHF1656" s="288"/>
      <c r="HHG1656" s="288"/>
      <c r="HHH1656" s="288"/>
      <c r="HHI1656" s="288"/>
      <c r="HHJ1656" s="288"/>
      <c r="HHK1656" s="288"/>
      <c r="HHL1656" s="288"/>
      <c r="HHM1656" s="288"/>
      <c r="HHN1656" s="288"/>
      <c r="HHO1656" s="288"/>
      <c r="HHP1656" s="288"/>
      <c r="HHQ1656" s="288"/>
      <c r="HHR1656" s="288"/>
      <c r="HHS1656" s="288"/>
      <c r="HHT1656" s="288"/>
      <c r="HHU1656" s="288"/>
      <c r="HHV1656" s="288"/>
      <c r="HHW1656" s="288"/>
      <c r="HHX1656" s="288"/>
      <c r="HHY1656" s="288"/>
      <c r="HHZ1656" s="288"/>
      <c r="HIA1656" s="288"/>
      <c r="HIB1656" s="288"/>
      <c r="HIC1656" s="288"/>
      <c r="HID1656" s="288"/>
      <c r="HIE1656" s="288"/>
      <c r="HIF1656" s="288"/>
      <c r="HIG1656" s="288"/>
      <c r="HIH1656" s="288"/>
      <c r="HII1656" s="288"/>
      <c r="HIJ1656" s="288"/>
      <c r="HIK1656" s="288"/>
      <c r="HIL1656" s="288"/>
      <c r="HIM1656" s="288"/>
      <c r="HIN1656" s="288"/>
      <c r="HIO1656" s="288"/>
      <c r="HIP1656" s="288"/>
      <c r="HIQ1656" s="288"/>
      <c r="HIR1656" s="288"/>
      <c r="HIS1656" s="288"/>
      <c r="HIT1656" s="288"/>
      <c r="HIU1656" s="288"/>
      <c r="HIV1656" s="288"/>
      <c r="HIW1656" s="288"/>
      <c r="HIX1656" s="288"/>
      <c r="HIY1656" s="288"/>
      <c r="HIZ1656" s="288"/>
      <c r="HJA1656" s="288"/>
      <c r="HJB1656" s="288"/>
      <c r="HJC1656" s="288"/>
      <c r="HJD1656" s="288"/>
      <c r="HJE1656" s="288"/>
      <c r="HJF1656" s="288"/>
      <c r="HJG1656" s="288"/>
      <c r="HJH1656" s="288"/>
      <c r="HJI1656" s="288"/>
      <c r="HJJ1656" s="288"/>
      <c r="HJK1656" s="288"/>
      <c r="HJL1656" s="288"/>
      <c r="HJM1656" s="288"/>
      <c r="HJN1656" s="288"/>
      <c r="HJO1656" s="288"/>
      <c r="HJP1656" s="288"/>
      <c r="HJQ1656" s="288"/>
      <c r="HJR1656" s="288"/>
      <c r="HJS1656" s="288"/>
      <c r="HJT1656" s="288"/>
      <c r="HJU1656" s="288"/>
      <c r="HJV1656" s="288"/>
      <c r="HJW1656" s="288"/>
      <c r="HJX1656" s="288"/>
      <c r="HJY1656" s="288"/>
      <c r="HJZ1656" s="288"/>
      <c r="HKA1656" s="288"/>
      <c r="HKB1656" s="288"/>
      <c r="HKC1656" s="288"/>
      <c r="HKD1656" s="288"/>
      <c r="HKE1656" s="288"/>
      <c r="HKF1656" s="288"/>
      <c r="HKG1656" s="288"/>
      <c r="HKH1656" s="288"/>
      <c r="HKI1656" s="288"/>
      <c r="HKJ1656" s="288"/>
      <c r="HKK1656" s="288"/>
      <c r="HKL1656" s="288"/>
      <c r="HKM1656" s="288"/>
      <c r="HKN1656" s="288"/>
      <c r="HKO1656" s="288"/>
      <c r="HKP1656" s="288"/>
      <c r="HKQ1656" s="288"/>
      <c r="HKR1656" s="288"/>
      <c r="HKS1656" s="288"/>
      <c r="HKT1656" s="288"/>
      <c r="HKU1656" s="288"/>
      <c r="HKV1656" s="288"/>
      <c r="HKW1656" s="288"/>
      <c r="HKX1656" s="288"/>
      <c r="HKY1656" s="288"/>
      <c r="HKZ1656" s="288"/>
      <c r="HLA1656" s="288"/>
      <c r="HLB1656" s="288"/>
      <c r="HLC1656" s="288"/>
      <c r="HLD1656" s="288"/>
      <c r="HLE1656" s="288"/>
      <c r="HLF1656" s="288"/>
      <c r="HLG1656" s="288"/>
      <c r="HLH1656" s="288"/>
      <c r="HLI1656" s="288"/>
      <c r="HLJ1656" s="288"/>
      <c r="HLK1656" s="288"/>
      <c r="HLL1656" s="288"/>
      <c r="HLM1656" s="288"/>
      <c r="HLN1656" s="288"/>
      <c r="HLO1656" s="288"/>
      <c r="HLP1656" s="288"/>
      <c r="HLQ1656" s="288"/>
      <c r="HLR1656" s="288"/>
      <c r="HLS1656" s="288"/>
      <c r="HLT1656" s="288"/>
      <c r="HLU1656" s="288"/>
      <c r="HLV1656" s="288"/>
      <c r="HLW1656" s="288"/>
      <c r="HLX1656" s="288"/>
      <c r="HLY1656" s="288"/>
      <c r="HLZ1656" s="288"/>
      <c r="HMA1656" s="288"/>
      <c r="HMB1656" s="288"/>
      <c r="HMC1656" s="288"/>
      <c r="HMD1656" s="288"/>
      <c r="HME1656" s="288"/>
      <c r="HMF1656" s="288"/>
      <c r="HMG1656" s="288"/>
      <c r="HMH1656" s="288"/>
      <c r="HMI1656" s="288"/>
      <c r="HMJ1656" s="288"/>
      <c r="HMK1656" s="288"/>
      <c r="HML1656" s="288"/>
      <c r="HMM1656" s="288"/>
      <c r="HMN1656" s="288"/>
      <c r="HMO1656" s="288"/>
      <c r="HMP1656" s="288"/>
      <c r="HMQ1656" s="288"/>
      <c r="HMR1656" s="288"/>
      <c r="HMS1656" s="288"/>
      <c r="HMT1656" s="288"/>
      <c r="HMU1656" s="288"/>
      <c r="HMV1656" s="288"/>
      <c r="HMW1656" s="288"/>
      <c r="HMX1656" s="288"/>
      <c r="HMY1656" s="288"/>
      <c r="HMZ1656" s="288"/>
      <c r="HNA1656" s="288"/>
      <c r="HNB1656" s="288"/>
      <c r="HNC1656" s="288"/>
      <c r="HND1656" s="288"/>
      <c r="HNE1656" s="288"/>
      <c r="HNF1656" s="288"/>
      <c r="HNG1656" s="288"/>
      <c r="HNH1656" s="288"/>
      <c r="HNI1656" s="288"/>
      <c r="HNJ1656" s="288"/>
      <c r="HNK1656" s="288"/>
      <c r="HNL1656" s="288"/>
      <c r="HNM1656" s="288"/>
      <c r="HNN1656" s="288"/>
      <c r="HNO1656" s="288"/>
      <c r="HNP1656" s="288"/>
      <c r="HNQ1656" s="288"/>
      <c r="HNR1656" s="288"/>
      <c r="HNS1656" s="288"/>
      <c r="HNT1656" s="288"/>
      <c r="HNU1656" s="288"/>
      <c r="HNV1656" s="288"/>
      <c r="HNW1656" s="288"/>
      <c r="HNX1656" s="288"/>
      <c r="HNY1656" s="288"/>
      <c r="HNZ1656" s="288"/>
      <c r="HOA1656" s="288"/>
      <c r="HOB1656" s="288"/>
      <c r="HOC1656" s="288"/>
      <c r="HOD1656" s="288"/>
      <c r="HOE1656" s="288"/>
      <c r="HOF1656" s="288"/>
      <c r="HOG1656" s="288"/>
      <c r="HOH1656" s="288"/>
      <c r="HOI1656" s="288"/>
      <c r="HOJ1656" s="288"/>
      <c r="HOK1656" s="288"/>
      <c r="HOL1656" s="288"/>
      <c r="HOM1656" s="288"/>
      <c r="HON1656" s="288"/>
      <c r="HOO1656" s="288"/>
      <c r="HOP1656" s="288"/>
      <c r="HOQ1656" s="288"/>
      <c r="HOR1656" s="288"/>
      <c r="HOS1656" s="288"/>
      <c r="HOT1656" s="288"/>
      <c r="HOU1656" s="288"/>
      <c r="HOV1656" s="288"/>
      <c r="HOW1656" s="288"/>
      <c r="HOX1656" s="288"/>
      <c r="HOY1656" s="288"/>
      <c r="HOZ1656" s="288"/>
      <c r="HPA1656" s="288"/>
      <c r="HPB1656" s="288"/>
      <c r="HPC1656" s="288"/>
      <c r="HPD1656" s="288"/>
      <c r="HPE1656" s="288"/>
      <c r="HPF1656" s="288"/>
      <c r="HPG1656" s="288"/>
      <c r="HPH1656" s="288"/>
      <c r="HPI1656" s="288"/>
      <c r="HPJ1656" s="288"/>
      <c r="HPK1656" s="288"/>
      <c r="HPL1656" s="288"/>
      <c r="HPM1656" s="288"/>
      <c r="HPN1656" s="288"/>
      <c r="HPO1656" s="288"/>
      <c r="HPP1656" s="288"/>
      <c r="HPQ1656" s="288"/>
      <c r="HPR1656" s="288"/>
      <c r="HPS1656" s="288"/>
      <c r="HPT1656" s="288"/>
      <c r="HPU1656" s="288"/>
      <c r="HPV1656" s="288"/>
      <c r="HPW1656" s="288"/>
      <c r="HPX1656" s="288"/>
      <c r="HPY1656" s="288"/>
      <c r="HPZ1656" s="288"/>
      <c r="HQA1656" s="288"/>
      <c r="HQB1656" s="288"/>
      <c r="HQC1656" s="288"/>
      <c r="HQD1656" s="288"/>
      <c r="HQE1656" s="288"/>
      <c r="HQF1656" s="288"/>
      <c r="HQG1656" s="288"/>
      <c r="HQH1656" s="288"/>
      <c r="HQI1656" s="288"/>
      <c r="HQJ1656" s="288"/>
      <c r="HQK1656" s="288"/>
      <c r="HQL1656" s="288"/>
      <c r="HQM1656" s="288"/>
      <c r="HQN1656" s="288"/>
      <c r="HQO1656" s="288"/>
      <c r="HQP1656" s="288"/>
      <c r="HQQ1656" s="288"/>
      <c r="HQR1656" s="288"/>
      <c r="HQS1656" s="288"/>
      <c r="HQT1656" s="288"/>
      <c r="HQU1656" s="288"/>
      <c r="HQV1656" s="288"/>
      <c r="HQW1656" s="288"/>
      <c r="HQX1656" s="288"/>
      <c r="HQY1656" s="288"/>
      <c r="HQZ1656" s="288"/>
      <c r="HRA1656" s="288"/>
      <c r="HRB1656" s="288"/>
      <c r="HRC1656" s="288"/>
      <c r="HRD1656" s="288"/>
      <c r="HRE1656" s="288"/>
      <c r="HRF1656" s="288"/>
      <c r="HRG1656" s="288"/>
      <c r="HRH1656" s="288"/>
      <c r="HRI1656" s="288"/>
      <c r="HRJ1656" s="288"/>
      <c r="HRK1656" s="288"/>
      <c r="HRL1656" s="288"/>
      <c r="HRM1656" s="288"/>
      <c r="HRN1656" s="288"/>
      <c r="HRO1656" s="288"/>
      <c r="HRP1656" s="288"/>
      <c r="HRQ1656" s="288"/>
      <c r="HRR1656" s="288"/>
      <c r="HRS1656" s="288"/>
      <c r="HRT1656" s="288"/>
      <c r="HRU1656" s="288"/>
      <c r="HRV1656" s="288"/>
      <c r="HRW1656" s="288"/>
      <c r="HRX1656" s="288"/>
      <c r="HRY1656" s="288"/>
      <c r="HRZ1656" s="288"/>
      <c r="HSA1656" s="288"/>
      <c r="HSB1656" s="288"/>
      <c r="HSC1656" s="288"/>
      <c r="HSD1656" s="288"/>
      <c r="HSE1656" s="288"/>
      <c r="HSF1656" s="288"/>
      <c r="HSG1656" s="288"/>
      <c r="HSH1656" s="288"/>
      <c r="HSI1656" s="288"/>
      <c r="HSJ1656" s="288"/>
      <c r="HSK1656" s="288"/>
      <c r="HSL1656" s="288"/>
      <c r="HSM1656" s="288"/>
      <c r="HSN1656" s="288"/>
      <c r="HSO1656" s="288"/>
      <c r="HSP1656" s="288"/>
      <c r="HSQ1656" s="288"/>
      <c r="HSR1656" s="288"/>
      <c r="HSS1656" s="288"/>
      <c r="HST1656" s="288"/>
      <c r="HSU1656" s="288"/>
      <c r="HSV1656" s="288"/>
      <c r="HSW1656" s="288"/>
      <c r="HSX1656" s="288"/>
      <c r="HSY1656" s="288"/>
      <c r="HSZ1656" s="288"/>
      <c r="HTA1656" s="288"/>
      <c r="HTB1656" s="288"/>
      <c r="HTC1656" s="288"/>
      <c r="HTD1656" s="288"/>
      <c r="HTE1656" s="288"/>
      <c r="HTF1656" s="288"/>
      <c r="HTG1656" s="288"/>
      <c r="HTH1656" s="288"/>
      <c r="HTI1656" s="288"/>
      <c r="HTJ1656" s="288"/>
      <c r="HTK1656" s="288"/>
      <c r="HTL1656" s="288"/>
      <c r="HTM1656" s="288"/>
      <c r="HTN1656" s="288"/>
      <c r="HTO1656" s="288"/>
      <c r="HTP1656" s="288"/>
      <c r="HTQ1656" s="288"/>
      <c r="HTR1656" s="288"/>
      <c r="HTS1656" s="288"/>
      <c r="HTT1656" s="288"/>
      <c r="HTU1656" s="288"/>
      <c r="HTV1656" s="288"/>
      <c r="HTW1656" s="288"/>
      <c r="HTX1656" s="288"/>
      <c r="HTY1656" s="288"/>
      <c r="HTZ1656" s="288"/>
      <c r="HUA1656" s="288"/>
      <c r="HUB1656" s="288"/>
      <c r="HUC1656" s="288"/>
      <c r="HUD1656" s="288"/>
      <c r="HUE1656" s="288"/>
      <c r="HUF1656" s="288"/>
      <c r="HUG1656" s="288"/>
      <c r="HUH1656" s="288"/>
      <c r="HUI1656" s="288"/>
      <c r="HUJ1656" s="288"/>
      <c r="HUK1656" s="288"/>
      <c r="HUL1656" s="288"/>
      <c r="HUM1656" s="288"/>
      <c r="HUN1656" s="288"/>
      <c r="HUO1656" s="288"/>
      <c r="HUP1656" s="288"/>
      <c r="HUQ1656" s="288"/>
      <c r="HUR1656" s="288"/>
      <c r="HUS1656" s="288"/>
      <c r="HUT1656" s="288"/>
      <c r="HUU1656" s="288"/>
      <c r="HUV1656" s="288"/>
      <c r="HUW1656" s="288"/>
      <c r="HUX1656" s="288"/>
      <c r="HUY1656" s="288"/>
      <c r="HUZ1656" s="288"/>
      <c r="HVA1656" s="288"/>
      <c r="HVB1656" s="288"/>
      <c r="HVC1656" s="288"/>
      <c r="HVD1656" s="288"/>
      <c r="HVE1656" s="288"/>
      <c r="HVF1656" s="288"/>
      <c r="HVG1656" s="288"/>
      <c r="HVH1656" s="288"/>
      <c r="HVI1656" s="288"/>
      <c r="HVJ1656" s="288"/>
      <c r="HVK1656" s="288"/>
      <c r="HVL1656" s="288"/>
      <c r="HVM1656" s="288"/>
      <c r="HVN1656" s="288"/>
      <c r="HVO1656" s="288"/>
      <c r="HVP1656" s="288"/>
      <c r="HVQ1656" s="288"/>
      <c r="HVR1656" s="288"/>
      <c r="HVS1656" s="288"/>
      <c r="HVT1656" s="288"/>
      <c r="HVU1656" s="288"/>
      <c r="HVV1656" s="288"/>
      <c r="HVW1656" s="288"/>
      <c r="HVX1656" s="288"/>
      <c r="HVY1656" s="288"/>
      <c r="HVZ1656" s="288"/>
      <c r="HWA1656" s="288"/>
      <c r="HWB1656" s="288"/>
      <c r="HWC1656" s="288"/>
      <c r="HWD1656" s="288"/>
      <c r="HWE1656" s="288"/>
      <c r="HWF1656" s="288"/>
      <c r="HWG1656" s="288"/>
      <c r="HWH1656" s="288"/>
      <c r="HWI1656" s="288"/>
      <c r="HWJ1656" s="288"/>
      <c r="HWK1656" s="288"/>
      <c r="HWL1656" s="288"/>
      <c r="HWM1656" s="288"/>
      <c r="HWN1656" s="288"/>
      <c r="HWO1656" s="288"/>
      <c r="HWP1656" s="288"/>
      <c r="HWQ1656" s="288"/>
      <c r="HWR1656" s="288"/>
      <c r="HWS1656" s="288"/>
      <c r="HWT1656" s="288"/>
      <c r="HWU1656" s="288"/>
      <c r="HWV1656" s="288"/>
      <c r="HWW1656" s="288"/>
      <c r="HWX1656" s="288"/>
      <c r="HWY1656" s="288"/>
      <c r="HWZ1656" s="288"/>
      <c r="HXA1656" s="288"/>
      <c r="HXB1656" s="288"/>
      <c r="HXC1656" s="288"/>
      <c r="HXD1656" s="288"/>
      <c r="HXE1656" s="288"/>
      <c r="HXF1656" s="288"/>
      <c r="HXG1656" s="288"/>
      <c r="HXH1656" s="288"/>
      <c r="HXI1656" s="288"/>
      <c r="HXJ1656" s="288"/>
      <c r="HXK1656" s="288"/>
      <c r="HXL1656" s="288"/>
      <c r="HXM1656" s="288"/>
      <c r="HXN1656" s="288"/>
      <c r="HXO1656" s="288"/>
      <c r="HXP1656" s="288"/>
      <c r="HXQ1656" s="288"/>
      <c r="HXR1656" s="288"/>
      <c r="HXS1656" s="288"/>
      <c r="HXT1656" s="288"/>
      <c r="HXU1656" s="288"/>
      <c r="HXV1656" s="288"/>
      <c r="HXW1656" s="288"/>
      <c r="HXX1656" s="288"/>
      <c r="HXY1656" s="288"/>
      <c r="HXZ1656" s="288"/>
      <c r="HYA1656" s="288"/>
      <c r="HYB1656" s="288"/>
      <c r="HYC1656" s="288"/>
      <c r="HYD1656" s="288"/>
      <c r="HYE1656" s="288"/>
      <c r="HYF1656" s="288"/>
      <c r="HYG1656" s="288"/>
      <c r="HYH1656" s="288"/>
      <c r="HYI1656" s="288"/>
      <c r="HYJ1656" s="288"/>
      <c r="HYK1656" s="288"/>
      <c r="HYL1656" s="288"/>
      <c r="HYM1656" s="288"/>
      <c r="HYN1656" s="288"/>
      <c r="HYO1656" s="288"/>
      <c r="HYP1656" s="288"/>
      <c r="HYQ1656" s="288"/>
      <c r="HYR1656" s="288"/>
      <c r="HYS1656" s="288"/>
      <c r="HYT1656" s="288"/>
      <c r="HYU1656" s="288"/>
      <c r="HYV1656" s="288"/>
      <c r="HYW1656" s="288"/>
      <c r="HYX1656" s="288"/>
      <c r="HYY1656" s="288"/>
      <c r="HYZ1656" s="288"/>
      <c r="HZA1656" s="288"/>
      <c r="HZB1656" s="288"/>
      <c r="HZC1656" s="288"/>
      <c r="HZD1656" s="288"/>
      <c r="HZE1656" s="288"/>
      <c r="HZF1656" s="288"/>
      <c r="HZG1656" s="288"/>
      <c r="HZH1656" s="288"/>
      <c r="HZI1656" s="288"/>
      <c r="HZJ1656" s="288"/>
      <c r="HZK1656" s="288"/>
      <c r="HZL1656" s="288"/>
      <c r="HZM1656" s="288"/>
      <c r="HZN1656" s="288"/>
      <c r="HZO1656" s="288"/>
      <c r="HZP1656" s="288"/>
      <c r="HZQ1656" s="288"/>
      <c r="HZR1656" s="288"/>
      <c r="HZS1656" s="288"/>
      <c r="HZT1656" s="288"/>
      <c r="HZU1656" s="288"/>
      <c r="HZV1656" s="288"/>
      <c r="HZW1656" s="288"/>
      <c r="HZX1656" s="288"/>
      <c r="HZY1656" s="288"/>
      <c r="HZZ1656" s="288"/>
      <c r="IAA1656" s="288"/>
      <c r="IAB1656" s="288"/>
      <c r="IAC1656" s="288"/>
      <c r="IAD1656" s="288"/>
      <c r="IAE1656" s="288"/>
      <c r="IAF1656" s="288"/>
      <c r="IAG1656" s="288"/>
      <c r="IAH1656" s="288"/>
      <c r="IAI1656" s="288"/>
      <c r="IAJ1656" s="288"/>
      <c r="IAK1656" s="288"/>
      <c r="IAL1656" s="288"/>
      <c r="IAM1656" s="288"/>
      <c r="IAN1656" s="288"/>
      <c r="IAO1656" s="288"/>
      <c r="IAP1656" s="288"/>
      <c r="IAQ1656" s="288"/>
      <c r="IAR1656" s="288"/>
      <c r="IAS1656" s="288"/>
      <c r="IAT1656" s="288"/>
      <c r="IAU1656" s="288"/>
      <c r="IAV1656" s="288"/>
      <c r="IAW1656" s="288"/>
      <c r="IAX1656" s="288"/>
      <c r="IAY1656" s="288"/>
      <c r="IAZ1656" s="288"/>
      <c r="IBA1656" s="288"/>
      <c r="IBB1656" s="288"/>
      <c r="IBC1656" s="288"/>
      <c r="IBD1656" s="288"/>
      <c r="IBE1656" s="288"/>
      <c r="IBF1656" s="288"/>
      <c r="IBG1656" s="288"/>
      <c r="IBH1656" s="288"/>
      <c r="IBI1656" s="288"/>
      <c r="IBJ1656" s="288"/>
      <c r="IBK1656" s="288"/>
      <c r="IBL1656" s="288"/>
      <c r="IBM1656" s="288"/>
      <c r="IBN1656" s="288"/>
      <c r="IBO1656" s="288"/>
      <c r="IBP1656" s="288"/>
      <c r="IBQ1656" s="288"/>
      <c r="IBR1656" s="288"/>
      <c r="IBS1656" s="288"/>
      <c r="IBT1656" s="288"/>
      <c r="IBU1656" s="288"/>
      <c r="IBV1656" s="288"/>
      <c r="IBW1656" s="288"/>
      <c r="IBX1656" s="288"/>
      <c r="IBY1656" s="288"/>
      <c r="IBZ1656" s="288"/>
      <c r="ICA1656" s="288"/>
      <c r="ICB1656" s="288"/>
      <c r="ICC1656" s="288"/>
      <c r="ICD1656" s="288"/>
      <c r="ICE1656" s="288"/>
      <c r="ICF1656" s="288"/>
      <c r="ICG1656" s="288"/>
      <c r="ICH1656" s="288"/>
      <c r="ICI1656" s="288"/>
      <c r="ICJ1656" s="288"/>
      <c r="ICK1656" s="288"/>
      <c r="ICL1656" s="288"/>
      <c r="ICM1656" s="288"/>
      <c r="ICN1656" s="288"/>
      <c r="ICO1656" s="288"/>
      <c r="ICP1656" s="288"/>
      <c r="ICQ1656" s="288"/>
      <c r="ICR1656" s="288"/>
      <c r="ICS1656" s="288"/>
      <c r="ICT1656" s="288"/>
      <c r="ICU1656" s="288"/>
      <c r="ICV1656" s="288"/>
      <c r="ICW1656" s="288"/>
      <c r="ICX1656" s="288"/>
      <c r="ICY1656" s="288"/>
      <c r="ICZ1656" s="288"/>
      <c r="IDA1656" s="288"/>
      <c r="IDB1656" s="288"/>
      <c r="IDC1656" s="288"/>
      <c r="IDD1656" s="288"/>
      <c r="IDE1656" s="288"/>
      <c r="IDF1656" s="288"/>
      <c r="IDG1656" s="288"/>
      <c r="IDH1656" s="288"/>
      <c r="IDI1656" s="288"/>
      <c r="IDJ1656" s="288"/>
      <c r="IDK1656" s="288"/>
      <c r="IDL1656" s="288"/>
      <c r="IDM1656" s="288"/>
      <c r="IDN1656" s="288"/>
      <c r="IDO1656" s="288"/>
      <c r="IDP1656" s="288"/>
      <c r="IDQ1656" s="288"/>
      <c r="IDR1656" s="288"/>
      <c r="IDS1656" s="288"/>
      <c r="IDT1656" s="288"/>
      <c r="IDU1656" s="288"/>
      <c r="IDV1656" s="288"/>
      <c r="IDW1656" s="288"/>
      <c r="IDX1656" s="288"/>
      <c r="IDY1656" s="288"/>
      <c r="IDZ1656" s="288"/>
      <c r="IEA1656" s="288"/>
      <c r="IEB1656" s="288"/>
      <c r="IEC1656" s="288"/>
      <c r="IED1656" s="288"/>
      <c r="IEE1656" s="288"/>
      <c r="IEF1656" s="288"/>
      <c r="IEG1656" s="288"/>
      <c r="IEH1656" s="288"/>
      <c r="IEI1656" s="288"/>
      <c r="IEJ1656" s="288"/>
      <c r="IEK1656" s="288"/>
      <c r="IEL1656" s="288"/>
      <c r="IEM1656" s="288"/>
      <c r="IEN1656" s="288"/>
      <c r="IEO1656" s="288"/>
      <c r="IEP1656" s="288"/>
      <c r="IEQ1656" s="288"/>
      <c r="IER1656" s="288"/>
      <c r="IES1656" s="288"/>
      <c r="IET1656" s="288"/>
      <c r="IEU1656" s="288"/>
      <c r="IEV1656" s="288"/>
      <c r="IEW1656" s="288"/>
      <c r="IEX1656" s="288"/>
      <c r="IEY1656" s="288"/>
      <c r="IEZ1656" s="288"/>
      <c r="IFA1656" s="288"/>
      <c r="IFB1656" s="288"/>
      <c r="IFC1656" s="288"/>
      <c r="IFD1656" s="288"/>
      <c r="IFE1656" s="288"/>
      <c r="IFF1656" s="288"/>
      <c r="IFG1656" s="288"/>
      <c r="IFH1656" s="288"/>
      <c r="IFI1656" s="288"/>
      <c r="IFJ1656" s="288"/>
      <c r="IFK1656" s="288"/>
      <c r="IFL1656" s="288"/>
      <c r="IFM1656" s="288"/>
      <c r="IFN1656" s="288"/>
      <c r="IFO1656" s="288"/>
      <c r="IFP1656" s="288"/>
      <c r="IFQ1656" s="288"/>
      <c r="IFR1656" s="288"/>
      <c r="IFS1656" s="288"/>
      <c r="IFT1656" s="288"/>
      <c r="IFU1656" s="288"/>
      <c r="IFV1656" s="288"/>
      <c r="IFW1656" s="288"/>
      <c r="IFX1656" s="288"/>
      <c r="IFY1656" s="288"/>
      <c r="IFZ1656" s="288"/>
      <c r="IGA1656" s="288"/>
      <c r="IGB1656" s="288"/>
      <c r="IGC1656" s="288"/>
      <c r="IGD1656" s="288"/>
      <c r="IGE1656" s="288"/>
      <c r="IGF1656" s="288"/>
      <c r="IGG1656" s="288"/>
      <c r="IGH1656" s="288"/>
      <c r="IGI1656" s="288"/>
      <c r="IGJ1656" s="288"/>
      <c r="IGK1656" s="288"/>
      <c r="IGL1656" s="288"/>
      <c r="IGM1656" s="288"/>
      <c r="IGN1656" s="288"/>
      <c r="IGO1656" s="288"/>
      <c r="IGP1656" s="288"/>
      <c r="IGQ1656" s="288"/>
      <c r="IGR1656" s="288"/>
      <c r="IGS1656" s="288"/>
      <c r="IGT1656" s="288"/>
      <c r="IGU1656" s="288"/>
      <c r="IGV1656" s="288"/>
      <c r="IGW1656" s="288"/>
      <c r="IGX1656" s="288"/>
      <c r="IGY1656" s="288"/>
      <c r="IGZ1656" s="288"/>
      <c r="IHA1656" s="288"/>
      <c r="IHB1656" s="288"/>
      <c r="IHC1656" s="288"/>
      <c r="IHD1656" s="288"/>
      <c r="IHE1656" s="288"/>
      <c r="IHF1656" s="288"/>
      <c r="IHG1656" s="288"/>
      <c r="IHH1656" s="288"/>
      <c r="IHI1656" s="288"/>
      <c r="IHJ1656" s="288"/>
      <c r="IHK1656" s="288"/>
      <c r="IHL1656" s="288"/>
      <c r="IHM1656" s="288"/>
      <c r="IHN1656" s="288"/>
      <c r="IHO1656" s="288"/>
      <c r="IHP1656" s="288"/>
      <c r="IHQ1656" s="288"/>
      <c r="IHR1656" s="288"/>
      <c r="IHS1656" s="288"/>
      <c r="IHT1656" s="288"/>
      <c r="IHU1656" s="288"/>
      <c r="IHV1656" s="288"/>
      <c r="IHW1656" s="288"/>
      <c r="IHX1656" s="288"/>
      <c r="IHY1656" s="288"/>
      <c r="IHZ1656" s="288"/>
      <c r="IIA1656" s="288"/>
      <c r="IIB1656" s="288"/>
      <c r="IIC1656" s="288"/>
      <c r="IID1656" s="288"/>
      <c r="IIE1656" s="288"/>
      <c r="IIF1656" s="288"/>
      <c r="IIG1656" s="288"/>
      <c r="IIH1656" s="288"/>
      <c r="III1656" s="288"/>
      <c r="IIJ1656" s="288"/>
      <c r="IIK1656" s="288"/>
      <c r="IIL1656" s="288"/>
      <c r="IIM1656" s="288"/>
      <c r="IIN1656" s="288"/>
      <c r="IIO1656" s="288"/>
      <c r="IIP1656" s="288"/>
      <c r="IIQ1656" s="288"/>
      <c r="IIR1656" s="288"/>
      <c r="IIS1656" s="288"/>
      <c r="IIT1656" s="288"/>
      <c r="IIU1656" s="288"/>
      <c r="IIV1656" s="288"/>
      <c r="IIW1656" s="288"/>
      <c r="IIX1656" s="288"/>
      <c r="IIY1656" s="288"/>
      <c r="IIZ1656" s="288"/>
      <c r="IJA1656" s="288"/>
      <c r="IJB1656" s="288"/>
      <c r="IJC1656" s="288"/>
      <c r="IJD1656" s="288"/>
      <c r="IJE1656" s="288"/>
      <c r="IJF1656" s="288"/>
      <c r="IJG1656" s="288"/>
      <c r="IJH1656" s="288"/>
      <c r="IJI1656" s="288"/>
      <c r="IJJ1656" s="288"/>
      <c r="IJK1656" s="288"/>
      <c r="IJL1656" s="288"/>
      <c r="IJM1656" s="288"/>
      <c r="IJN1656" s="288"/>
      <c r="IJO1656" s="288"/>
      <c r="IJP1656" s="288"/>
      <c r="IJQ1656" s="288"/>
      <c r="IJR1656" s="288"/>
      <c r="IJS1656" s="288"/>
      <c r="IJT1656" s="288"/>
      <c r="IJU1656" s="288"/>
      <c r="IJV1656" s="288"/>
      <c r="IJW1656" s="288"/>
      <c r="IJX1656" s="288"/>
      <c r="IJY1656" s="288"/>
      <c r="IJZ1656" s="288"/>
      <c r="IKA1656" s="288"/>
      <c r="IKB1656" s="288"/>
      <c r="IKC1656" s="288"/>
      <c r="IKD1656" s="288"/>
      <c r="IKE1656" s="288"/>
      <c r="IKF1656" s="288"/>
      <c r="IKG1656" s="288"/>
      <c r="IKH1656" s="288"/>
      <c r="IKI1656" s="288"/>
      <c r="IKJ1656" s="288"/>
      <c r="IKK1656" s="288"/>
      <c r="IKL1656" s="288"/>
      <c r="IKM1656" s="288"/>
      <c r="IKN1656" s="288"/>
      <c r="IKO1656" s="288"/>
      <c r="IKP1656" s="288"/>
      <c r="IKQ1656" s="288"/>
      <c r="IKR1656" s="288"/>
      <c r="IKS1656" s="288"/>
      <c r="IKT1656" s="288"/>
      <c r="IKU1656" s="288"/>
      <c r="IKV1656" s="288"/>
      <c r="IKW1656" s="288"/>
      <c r="IKX1656" s="288"/>
      <c r="IKY1656" s="288"/>
      <c r="IKZ1656" s="288"/>
      <c r="ILA1656" s="288"/>
      <c r="ILB1656" s="288"/>
      <c r="ILC1656" s="288"/>
      <c r="ILD1656" s="288"/>
      <c r="ILE1656" s="288"/>
      <c r="ILF1656" s="288"/>
      <c r="ILG1656" s="288"/>
      <c r="ILH1656" s="288"/>
      <c r="ILI1656" s="288"/>
      <c r="ILJ1656" s="288"/>
      <c r="ILK1656" s="288"/>
      <c r="ILL1656" s="288"/>
      <c r="ILM1656" s="288"/>
      <c r="ILN1656" s="288"/>
      <c r="ILO1656" s="288"/>
      <c r="ILP1656" s="288"/>
      <c r="ILQ1656" s="288"/>
      <c r="ILR1656" s="288"/>
      <c r="ILS1656" s="288"/>
      <c r="ILT1656" s="288"/>
      <c r="ILU1656" s="288"/>
      <c r="ILV1656" s="288"/>
      <c r="ILW1656" s="288"/>
      <c r="ILX1656" s="288"/>
      <c r="ILY1656" s="288"/>
      <c r="ILZ1656" s="288"/>
      <c r="IMA1656" s="288"/>
      <c r="IMB1656" s="288"/>
      <c r="IMC1656" s="288"/>
      <c r="IMD1656" s="288"/>
      <c r="IME1656" s="288"/>
      <c r="IMF1656" s="288"/>
      <c r="IMG1656" s="288"/>
      <c r="IMH1656" s="288"/>
      <c r="IMI1656" s="288"/>
      <c r="IMJ1656" s="288"/>
      <c r="IMK1656" s="288"/>
      <c r="IML1656" s="288"/>
      <c r="IMM1656" s="288"/>
      <c r="IMN1656" s="288"/>
      <c r="IMO1656" s="288"/>
      <c r="IMP1656" s="288"/>
      <c r="IMQ1656" s="288"/>
      <c r="IMR1656" s="288"/>
      <c r="IMS1656" s="288"/>
      <c r="IMT1656" s="288"/>
      <c r="IMU1656" s="288"/>
      <c r="IMV1656" s="288"/>
      <c r="IMW1656" s="288"/>
      <c r="IMX1656" s="288"/>
      <c r="IMY1656" s="288"/>
      <c r="IMZ1656" s="288"/>
      <c r="INA1656" s="288"/>
      <c r="INB1656" s="288"/>
      <c r="INC1656" s="288"/>
      <c r="IND1656" s="288"/>
      <c r="INE1656" s="288"/>
      <c r="INF1656" s="288"/>
      <c r="ING1656" s="288"/>
      <c r="INH1656" s="288"/>
      <c r="INI1656" s="288"/>
      <c r="INJ1656" s="288"/>
      <c r="INK1656" s="288"/>
      <c r="INL1656" s="288"/>
      <c r="INM1656" s="288"/>
      <c r="INN1656" s="288"/>
      <c r="INO1656" s="288"/>
      <c r="INP1656" s="288"/>
      <c r="INQ1656" s="288"/>
      <c r="INR1656" s="288"/>
      <c r="INS1656" s="288"/>
      <c r="INT1656" s="288"/>
      <c r="INU1656" s="288"/>
      <c r="INV1656" s="288"/>
      <c r="INW1656" s="288"/>
      <c r="INX1656" s="288"/>
      <c r="INY1656" s="288"/>
      <c r="INZ1656" s="288"/>
      <c r="IOA1656" s="288"/>
      <c r="IOB1656" s="288"/>
      <c r="IOC1656" s="288"/>
      <c r="IOD1656" s="288"/>
      <c r="IOE1656" s="288"/>
      <c r="IOF1656" s="288"/>
      <c r="IOG1656" s="288"/>
      <c r="IOH1656" s="288"/>
      <c r="IOI1656" s="288"/>
      <c r="IOJ1656" s="288"/>
      <c r="IOK1656" s="288"/>
      <c r="IOL1656" s="288"/>
      <c r="IOM1656" s="288"/>
      <c r="ION1656" s="288"/>
      <c r="IOO1656" s="288"/>
      <c r="IOP1656" s="288"/>
      <c r="IOQ1656" s="288"/>
      <c r="IOR1656" s="288"/>
      <c r="IOS1656" s="288"/>
      <c r="IOT1656" s="288"/>
      <c r="IOU1656" s="288"/>
      <c r="IOV1656" s="288"/>
      <c r="IOW1656" s="288"/>
      <c r="IOX1656" s="288"/>
      <c r="IOY1656" s="288"/>
      <c r="IOZ1656" s="288"/>
      <c r="IPA1656" s="288"/>
      <c r="IPB1656" s="288"/>
      <c r="IPC1656" s="288"/>
      <c r="IPD1656" s="288"/>
      <c r="IPE1656" s="288"/>
      <c r="IPF1656" s="288"/>
      <c r="IPG1656" s="288"/>
      <c r="IPH1656" s="288"/>
      <c r="IPI1656" s="288"/>
      <c r="IPJ1656" s="288"/>
      <c r="IPK1656" s="288"/>
      <c r="IPL1656" s="288"/>
      <c r="IPM1656" s="288"/>
      <c r="IPN1656" s="288"/>
      <c r="IPO1656" s="288"/>
      <c r="IPP1656" s="288"/>
      <c r="IPQ1656" s="288"/>
      <c r="IPR1656" s="288"/>
      <c r="IPS1656" s="288"/>
      <c r="IPT1656" s="288"/>
      <c r="IPU1656" s="288"/>
      <c r="IPV1656" s="288"/>
      <c r="IPW1656" s="288"/>
      <c r="IPX1656" s="288"/>
      <c r="IPY1656" s="288"/>
      <c r="IPZ1656" s="288"/>
      <c r="IQA1656" s="288"/>
      <c r="IQB1656" s="288"/>
      <c r="IQC1656" s="288"/>
      <c r="IQD1656" s="288"/>
      <c r="IQE1656" s="288"/>
      <c r="IQF1656" s="288"/>
      <c r="IQG1656" s="288"/>
      <c r="IQH1656" s="288"/>
      <c r="IQI1656" s="288"/>
      <c r="IQJ1656" s="288"/>
      <c r="IQK1656" s="288"/>
      <c r="IQL1656" s="288"/>
      <c r="IQM1656" s="288"/>
      <c r="IQN1656" s="288"/>
      <c r="IQO1656" s="288"/>
      <c r="IQP1656" s="288"/>
      <c r="IQQ1656" s="288"/>
      <c r="IQR1656" s="288"/>
      <c r="IQS1656" s="288"/>
      <c r="IQT1656" s="288"/>
      <c r="IQU1656" s="288"/>
      <c r="IQV1656" s="288"/>
      <c r="IQW1656" s="288"/>
      <c r="IQX1656" s="288"/>
      <c r="IQY1656" s="288"/>
      <c r="IQZ1656" s="288"/>
      <c r="IRA1656" s="288"/>
      <c r="IRB1656" s="288"/>
      <c r="IRC1656" s="288"/>
      <c r="IRD1656" s="288"/>
      <c r="IRE1656" s="288"/>
      <c r="IRF1656" s="288"/>
      <c r="IRG1656" s="288"/>
      <c r="IRH1656" s="288"/>
      <c r="IRI1656" s="288"/>
      <c r="IRJ1656" s="288"/>
      <c r="IRK1656" s="288"/>
      <c r="IRL1656" s="288"/>
      <c r="IRM1656" s="288"/>
      <c r="IRN1656" s="288"/>
      <c r="IRO1656" s="288"/>
      <c r="IRP1656" s="288"/>
      <c r="IRQ1656" s="288"/>
      <c r="IRR1656" s="288"/>
      <c r="IRS1656" s="288"/>
      <c r="IRT1656" s="288"/>
      <c r="IRU1656" s="288"/>
      <c r="IRV1656" s="288"/>
      <c r="IRW1656" s="288"/>
      <c r="IRX1656" s="288"/>
      <c r="IRY1656" s="288"/>
      <c r="IRZ1656" s="288"/>
      <c r="ISA1656" s="288"/>
      <c r="ISB1656" s="288"/>
      <c r="ISC1656" s="288"/>
      <c r="ISD1656" s="288"/>
      <c r="ISE1656" s="288"/>
      <c r="ISF1656" s="288"/>
      <c r="ISG1656" s="288"/>
      <c r="ISH1656" s="288"/>
      <c r="ISI1656" s="288"/>
      <c r="ISJ1656" s="288"/>
      <c r="ISK1656" s="288"/>
      <c r="ISL1656" s="288"/>
      <c r="ISM1656" s="288"/>
      <c r="ISN1656" s="288"/>
      <c r="ISO1656" s="288"/>
      <c r="ISP1656" s="288"/>
      <c r="ISQ1656" s="288"/>
      <c r="ISR1656" s="288"/>
      <c r="ISS1656" s="288"/>
      <c r="IST1656" s="288"/>
      <c r="ISU1656" s="288"/>
      <c r="ISV1656" s="288"/>
      <c r="ISW1656" s="288"/>
      <c r="ISX1656" s="288"/>
      <c r="ISY1656" s="288"/>
      <c r="ISZ1656" s="288"/>
      <c r="ITA1656" s="288"/>
      <c r="ITB1656" s="288"/>
      <c r="ITC1656" s="288"/>
      <c r="ITD1656" s="288"/>
      <c r="ITE1656" s="288"/>
      <c r="ITF1656" s="288"/>
      <c r="ITG1656" s="288"/>
      <c r="ITH1656" s="288"/>
      <c r="ITI1656" s="288"/>
      <c r="ITJ1656" s="288"/>
      <c r="ITK1656" s="288"/>
      <c r="ITL1656" s="288"/>
      <c r="ITM1656" s="288"/>
      <c r="ITN1656" s="288"/>
      <c r="ITO1656" s="288"/>
      <c r="ITP1656" s="288"/>
      <c r="ITQ1656" s="288"/>
      <c r="ITR1656" s="288"/>
      <c r="ITS1656" s="288"/>
      <c r="ITT1656" s="288"/>
      <c r="ITU1656" s="288"/>
      <c r="ITV1656" s="288"/>
      <c r="ITW1656" s="288"/>
      <c r="ITX1656" s="288"/>
      <c r="ITY1656" s="288"/>
      <c r="ITZ1656" s="288"/>
      <c r="IUA1656" s="288"/>
      <c r="IUB1656" s="288"/>
      <c r="IUC1656" s="288"/>
      <c r="IUD1656" s="288"/>
      <c r="IUE1656" s="288"/>
      <c r="IUF1656" s="288"/>
      <c r="IUG1656" s="288"/>
      <c r="IUH1656" s="288"/>
      <c r="IUI1656" s="288"/>
      <c r="IUJ1656" s="288"/>
      <c r="IUK1656" s="288"/>
      <c r="IUL1656" s="288"/>
      <c r="IUM1656" s="288"/>
      <c r="IUN1656" s="288"/>
      <c r="IUO1656" s="288"/>
      <c r="IUP1656" s="288"/>
      <c r="IUQ1656" s="288"/>
      <c r="IUR1656" s="288"/>
      <c r="IUS1656" s="288"/>
      <c r="IUT1656" s="288"/>
      <c r="IUU1656" s="288"/>
      <c r="IUV1656" s="288"/>
      <c r="IUW1656" s="288"/>
      <c r="IUX1656" s="288"/>
      <c r="IUY1656" s="288"/>
      <c r="IUZ1656" s="288"/>
      <c r="IVA1656" s="288"/>
      <c r="IVB1656" s="288"/>
      <c r="IVC1656" s="288"/>
      <c r="IVD1656" s="288"/>
      <c r="IVE1656" s="288"/>
      <c r="IVF1656" s="288"/>
      <c r="IVG1656" s="288"/>
      <c r="IVH1656" s="288"/>
      <c r="IVI1656" s="288"/>
      <c r="IVJ1656" s="288"/>
      <c r="IVK1656" s="288"/>
      <c r="IVL1656" s="288"/>
      <c r="IVM1656" s="288"/>
      <c r="IVN1656" s="288"/>
      <c r="IVO1656" s="288"/>
      <c r="IVP1656" s="288"/>
      <c r="IVQ1656" s="288"/>
      <c r="IVR1656" s="288"/>
      <c r="IVS1656" s="288"/>
      <c r="IVT1656" s="288"/>
      <c r="IVU1656" s="288"/>
      <c r="IVV1656" s="288"/>
      <c r="IVW1656" s="288"/>
      <c r="IVX1656" s="288"/>
      <c r="IVY1656" s="288"/>
      <c r="IVZ1656" s="288"/>
      <c r="IWA1656" s="288"/>
      <c r="IWB1656" s="288"/>
      <c r="IWC1656" s="288"/>
      <c r="IWD1656" s="288"/>
      <c r="IWE1656" s="288"/>
      <c r="IWF1656" s="288"/>
      <c r="IWG1656" s="288"/>
      <c r="IWH1656" s="288"/>
      <c r="IWI1656" s="288"/>
      <c r="IWJ1656" s="288"/>
      <c r="IWK1656" s="288"/>
      <c r="IWL1656" s="288"/>
      <c r="IWM1656" s="288"/>
      <c r="IWN1656" s="288"/>
      <c r="IWO1656" s="288"/>
      <c r="IWP1656" s="288"/>
      <c r="IWQ1656" s="288"/>
      <c r="IWR1656" s="288"/>
      <c r="IWS1656" s="288"/>
      <c r="IWT1656" s="288"/>
      <c r="IWU1656" s="288"/>
      <c r="IWV1656" s="288"/>
      <c r="IWW1656" s="288"/>
      <c r="IWX1656" s="288"/>
      <c r="IWY1656" s="288"/>
      <c r="IWZ1656" s="288"/>
      <c r="IXA1656" s="288"/>
      <c r="IXB1656" s="288"/>
      <c r="IXC1656" s="288"/>
      <c r="IXD1656" s="288"/>
      <c r="IXE1656" s="288"/>
      <c r="IXF1656" s="288"/>
      <c r="IXG1656" s="288"/>
      <c r="IXH1656" s="288"/>
      <c r="IXI1656" s="288"/>
      <c r="IXJ1656" s="288"/>
      <c r="IXK1656" s="288"/>
      <c r="IXL1656" s="288"/>
      <c r="IXM1656" s="288"/>
      <c r="IXN1656" s="288"/>
      <c r="IXO1656" s="288"/>
      <c r="IXP1656" s="288"/>
      <c r="IXQ1656" s="288"/>
      <c r="IXR1656" s="288"/>
      <c r="IXS1656" s="288"/>
      <c r="IXT1656" s="288"/>
      <c r="IXU1656" s="288"/>
      <c r="IXV1656" s="288"/>
      <c r="IXW1656" s="288"/>
      <c r="IXX1656" s="288"/>
      <c r="IXY1656" s="288"/>
      <c r="IXZ1656" s="288"/>
      <c r="IYA1656" s="288"/>
      <c r="IYB1656" s="288"/>
      <c r="IYC1656" s="288"/>
      <c r="IYD1656" s="288"/>
      <c r="IYE1656" s="288"/>
      <c r="IYF1656" s="288"/>
      <c r="IYG1656" s="288"/>
      <c r="IYH1656" s="288"/>
      <c r="IYI1656" s="288"/>
      <c r="IYJ1656" s="288"/>
      <c r="IYK1656" s="288"/>
      <c r="IYL1656" s="288"/>
      <c r="IYM1656" s="288"/>
      <c r="IYN1656" s="288"/>
      <c r="IYO1656" s="288"/>
      <c r="IYP1656" s="288"/>
      <c r="IYQ1656" s="288"/>
      <c r="IYR1656" s="288"/>
      <c r="IYS1656" s="288"/>
      <c r="IYT1656" s="288"/>
      <c r="IYU1656" s="288"/>
      <c r="IYV1656" s="288"/>
      <c r="IYW1656" s="288"/>
      <c r="IYX1656" s="288"/>
      <c r="IYY1656" s="288"/>
      <c r="IYZ1656" s="288"/>
      <c r="IZA1656" s="288"/>
      <c r="IZB1656" s="288"/>
      <c r="IZC1656" s="288"/>
      <c r="IZD1656" s="288"/>
      <c r="IZE1656" s="288"/>
      <c r="IZF1656" s="288"/>
      <c r="IZG1656" s="288"/>
      <c r="IZH1656" s="288"/>
      <c r="IZI1656" s="288"/>
      <c r="IZJ1656" s="288"/>
      <c r="IZK1656" s="288"/>
      <c r="IZL1656" s="288"/>
      <c r="IZM1656" s="288"/>
      <c r="IZN1656" s="288"/>
      <c r="IZO1656" s="288"/>
      <c r="IZP1656" s="288"/>
      <c r="IZQ1656" s="288"/>
      <c r="IZR1656" s="288"/>
      <c r="IZS1656" s="288"/>
      <c r="IZT1656" s="288"/>
      <c r="IZU1656" s="288"/>
      <c r="IZV1656" s="288"/>
      <c r="IZW1656" s="288"/>
      <c r="IZX1656" s="288"/>
      <c r="IZY1656" s="288"/>
      <c r="IZZ1656" s="288"/>
      <c r="JAA1656" s="288"/>
      <c r="JAB1656" s="288"/>
      <c r="JAC1656" s="288"/>
      <c r="JAD1656" s="288"/>
      <c r="JAE1656" s="288"/>
      <c r="JAF1656" s="288"/>
      <c r="JAG1656" s="288"/>
      <c r="JAH1656" s="288"/>
      <c r="JAI1656" s="288"/>
      <c r="JAJ1656" s="288"/>
      <c r="JAK1656" s="288"/>
      <c r="JAL1656" s="288"/>
      <c r="JAM1656" s="288"/>
      <c r="JAN1656" s="288"/>
      <c r="JAO1656" s="288"/>
      <c r="JAP1656" s="288"/>
      <c r="JAQ1656" s="288"/>
      <c r="JAR1656" s="288"/>
      <c r="JAS1656" s="288"/>
      <c r="JAT1656" s="288"/>
      <c r="JAU1656" s="288"/>
      <c r="JAV1656" s="288"/>
      <c r="JAW1656" s="288"/>
      <c r="JAX1656" s="288"/>
      <c r="JAY1656" s="288"/>
      <c r="JAZ1656" s="288"/>
      <c r="JBA1656" s="288"/>
      <c r="JBB1656" s="288"/>
      <c r="JBC1656" s="288"/>
      <c r="JBD1656" s="288"/>
      <c r="JBE1656" s="288"/>
      <c r="JBF1656" s="288"/>
      <c r="JBG1656" s="288"/>
      <c r="JBH1656" s="288"/>
      <c r="JBI1656" s="288"/>
      <c r="JBJ1656" s="288"/>
      <c r="JBK1656" s="288"/>
      <c r="JBL1656" s="288"/>
      <c r="JBM1656" s="288"/>
      <c r="JBN1656" s="288"/>
      <c r="JBO1656" s="288"/>
      <c r="JBP1656" s="288"/>
      <c r="JBQ1656" s="288"/>
      <c r="JBR1656" s="288"/>
      <c r="JBS1656" s="288"/>
      <c r="JBT1656" s="288"/>
      <c r="JBU1656" s="288"/>
      <c r="JBV1656" s="288"/>
      <c r="JBW1656" s="288"/>
      <c r="JBX1656" s="288"/>
      <c r="JBY1656" s="288"/>
      <c r="JBZ1656" s="288"/>
      <c r="JCA1656" s="288"/>
      <c r="JCB1656" s="288"/>
      <c r="JCC1656" s="288"/>
      <c r="JCD1656" s="288"/>
      <c r="JCE1656" s="288"/>
      <c r="JCF1656" s="288"/>
      <c r="JCG1656" s="288"/>
      <c r="JCH1656" s="288"/>
      <c r="JCI1656" s="288"/>
      <c r="JCJ1656" s="288"/>
      <c r="JCK1656" s="288"/>
      <c r="JCL1656" s="288"/>
      <c r="JCM1656" s="288"/>
      <c r="JCN1656" s="288"/>
      <c r="JCO1656" s="288"/>
      <c r="JCP1656" s="288"/>
      <c r="JCQ1656" s="288"/>
      <c r="JCR1656" s="288"/>
      <c r="JCS1656" s="288"/>
      <c r="JCT1656" s="288"/>
      <c r="JCU1656" s="288"/>
      <c r="JCV1656" s="288"/>
      <c r="JCW1656" s="288"/>
      <c r="JCX1656" s="288"/>
      <c r="JCY1656" s="288"/>
      <c r="JCZ1656" s="288"/>
      <c r="JDA1656" s="288"/>
      <c r="JDB1656" s="288"/>
      <c r="JDC1656" s="288"/>
      <c r="JDD1656" s="288"/>
      <c r="JDE1656" s="288"/>
      <c r="JDF1656" s="288"/>
      <c r="JDG1656" s="288"/>
      <c r="JDH1656" s="288"/>
      <c r="JDI1656" s="288"/>
      <c r="JDJ1656" s="288"/>
      <c r="JDK1656" s="288"/>
      <c r="JDL1656" s="288"/>
      <c r="JDM1656" s="288"/>
      <c r="JDN1656" s="288"/>
      <c r="JDO1656" s="288"/>
      <c r="JDP1656" s="288"/>
      <c r="JDQ1656" s="288"/>
      <c r="JDR1656" s="288"/>
      <c r="JDS1656" s="288"/>
      <c r="JDT1656" s="288"/>
      <c r="JDU1656" s="288"/>
      <c r="JDV1656" s="288"/>
      <c r="JDW1656" s="288"/>
      <c r="JDX1656" s="288"/>
      <c r="JDY1656" s="288"/>
      <c r="JDZ1656" s="288"/>
      <c r="JEA1656" s="288"/>
      <c r="JEB1656" s="288"/>
      <c r="JEC1656" s="288"/>
      <c r="JED1656" s="288"/>
      <c r="JEE1656" s="288"/>
      <c r="JEF1656" s="288"/>
      <c r="JEG1656" s="288"/>
      <c r="JEH1656" s="288"/>
      <c r="JEI1656" s="288"/>
      <c r="JEJ1656" s="288"/>
      <c r="JEK1656" s="288"/>
      <c r="JEL1656" s="288"/>
      <c r="JEM1656" s="288"/>
      <c r="JEN1656" s="288"/>
      <c r="JEO1656" s="288"/>
      <c r="JEP1656" s="288"/>
      <c r="JEQ1656" s="288"/>
      <c r="JER1656" s="288"/>
      <c r="JES1656" s="288"/>
      <c r="JET1656" s="288"/>
      <c r="JEU1656" s="288"/>
      <c r="JEV1656" s="288"/>
      <c r="JEW1656" s="288"/>
      <c r="JEX1656" s="288"/>
      <c r="JEY1656" s="288"/>
      <c r="JEZ1656" s="288"/>
      <c r="JFA1656" s="288"/>
      <c r="JFB1656" s="288"/>
      <c r="JFC1656" s="288"/>
      <c r="JFD1656" s="288"/>
      <c r="JFE1656" s="288"/>
      <c r="JFF1656" s="288"/>
      <c r="JFG1656" s="288"/>
      <c r="JFH1656" s="288"/>
      <c r="JFI1656" s="288"/>
      <c r="JFJ1656" s="288"/>
      <c r="JFK1656" s="288"/>
      <c r="JFL1656" s="288"/>
      <c r="JFM1656" s="288"/>
      <c r="JFN1656" s="288"/>
      <c r="JFO1656" s="288"/>
      <c r="JFP1656" s="288"/>
      <c r="JFQ1656" s="288"/>
      <c r="JFR1656" s="288"/>
      <c r="JFS1656" s="288"/>
      <c r="JFT1656" s="288"/>
      <c r="JFU1656" s="288"/>
      <c r="JFV1656" s="288"/>
      <c r="JFW1656" s="288"/>
      <c r="JFX1656" s="288"/>
      <c r="JFY1656" s="288"/>
      <c r="JFZ1656" s="288"/>
      <c r="JGA1656" s="288"/>
      <c r="JGB1656" s="288"/>
      <c r="JGC1656" s="288"/>
      <c r="JGD1656" s="288"/>
      <c r="JGE1656" s="288"/>
      <c r="JGF1656" s="288"/>
      <c r="JGG1656" s="288"/>
      <c r="JGH1656" s="288"/>
      <c r="JGI1656" s="288"/>
      <c r="JGJ1656" s="288"/>
      <c r="JGK1656" s="288"/>
      <c r="JGL1656" s="288"/>
      <c r="JGM1656" s="288"/>
      <c r="JGN1656" s="288"/>
      <c r="JGO1656" s="288"/>
      <c r="JGP1656" s="288"/>
      <c r="JGQ1656" s="288"/>
      <c r="JGR1656" s="288"/>
      <c r="JGS1656" s="288"/>
      <c r="JGT1656" s="288"/>
      <c r="JGU1656" s="288"/>
      <c r="JGV1656" s="288"/>
      <c r="JGW1656" s="288"/>
      <c r="JGX1656" s="288"/>
      <c r="JGY1656" s="288"/>
      <c r="JGZ1656" s="288"/>
      <c r="JHA1656" s="288"/>
      <c r="JHB1656" s="288"/>
      <c r="JHC1656" s="288"/>
      <c r="JHD1656" s="288"/>
      <c r="JHE1656" s="288"/>
      <c r="JHF1656" s="288"/>
      <c r="JHG1656" s="288"/>
      <c r="JHH1656" s="288"/>
      <c r="JHI1656" s="288"/>
      <c r="JHJ1656" s="288"/>
      <c r="JHK1656" s="288"/>
      <c r="JHL1656" s="288"/>
      <c r="JHM1656" s="288"/>
      <c r="JHN1656" s="288"/>
      <c r="JHO1656" s="288"/>
      <c r="JHP1656" s="288"/>
      <c r="JHQ1656" s="288"/>
      <c r="JHR1656" s="288"/>
      <c r="JHS1656" s="288"/>
      <c r="JHT1656" s="288"/>
      <c r="JHU1656" s="288"/>
      <c r="JHV1656" s="288"/>
      <c r="JHW1656" s="288"/>
      <c r="JHX1656" s="288"/>
      <c r="JHY1656" s="288"/>
      <c r="JHZ1656" s="288"/>
      <c r="JIA1656" s="288"/>
      <c r="JIB1656" s="288"/>
      <c r="JIC1656" s="288"/>
      <c r="JID1656" s="288"/>
      <c r="JIE1656" s="288"/>
      <c r="JIF1656" s="288"/>
      <c r="JIG1656" s="288"/>
      <c r="JIH1656" s="288"/>
      <c r="JII1656" s="288"/>
      <c r="JIJ1656" s="288"/>
      <c r="JIK1656" s="288"/>
      <c r="JIL1656" s="288"/>
      <c r="JIM1656" s="288"/>
      <c r="JIN1656" s="288"/>
      <c r="JIO1656" s="288"/>
      <c r="JIP1656" s="288"/>
      <c r="JIQ1656" s="288"/>
      <c r="JIR1656" s="288"/>
      <c r="JIS1656" s="288"/>
      <c r="JIT1656" s="288"/>
      <c r="JIU1656" s="288"/>
      <c r="JIV1656" s="288"/>
      <c r="JIW1656" s="288"/>
      <c r="JIX1656" s="288"/>
      <c r="JIY1656" s="288"/>
      <c r="JIZ1656" s="288"/>
      <c r="JJA1656" s="288"/>
      <c r="JJB1656" s="288"/>
      <c r="JJC1656" s="288"/>
      <c r="JJD1656" s="288"/>
      <c r="JJE1656" s="288"/>
      <c r="JJF1656" s="288"/>
      <c r="JJG1656" s="288"/>
      <c r="JJH1656" s="288"/>
      <c r="JJI1656" s="288"/>
      <c r="JJJ1656" s="288"/>
      <c r="JJK1656" s="288"/>
      <c r="JJL1656" s="288"/>
      <c r="JJM1656" s="288"/>
      <c r="JJN1656" s="288"/>
      <c r="JJO1656" s="288"/>
      <c r="JJP1656" s="288"/>
      <c r="JJQ1656" s="288"/>
      <c r="JJR1656" s="288"/>
      <c r="JJS1656" s="288"/>
      <c r="JJT1656" s="288"/>
      <c r="JJU1656" s="288"/>
      <c r="JJV1656" s="288"/>
      <c r="JJW1656" s="288"/>
      <c r="JJX1656" s="288"/>
      <c r="JJY1656" s="288"/>
      <c r="JJZ1656" s="288"/>
      <c r="JKA1656" s="288"/>
      <c r="JKB1656" s="288"/>
      <c r="JKC1656" s="288"/>
      <c r="JKD1656" s="288"/>
      <c r="JKE1656" s="288"/>
      <c r="JKF1656" s="288"/>
      <c r="JKG1656" s="288"/>
      <c r="JKH1656" s="288"/>
      <c r="JKI1656" s="288"/>
      <c r="JKJ1656" s="288"/>
      <c r="JKK1656" s="288"/>
      <c r="JKL1656" s="288"/>
      <c r="JKM1656" s="288"/>
      <c r="JKN1656" s="288"/>
      <c r="JKO1656" s="288"/>
      <c r="JKP1656" s="288"/>
      <c r="JKQ1656" s="288"/>
      <c r="JKR1656" s="288"/>
      <c r="JKS1656" s="288"/>
      <c r="JKT1656" s="288"/>
      <c r="JKU1656" s="288"/>
      <c r="JKV1656" s="288"/>
      <c r="JKW1656" s="288"/>
      <c r="JKX1656" s="288"/>
      <c r="JKY1656" s="288"/>
      <c r="JKZ1656" s="288"/>
      <c r="JLA1656" s="288"/>
      <c r="JLB1656" s="288"/>
      <c r="JLC1656" s="288"/>
      <c r="JLD1656" s="288"/>
      <c r="JLE1656" s="288"/>
      <c r="JLF1656" s="288"/>
      <c r="JLG1656" s="288"/>
      <c r="JLH1656" s="288"/>
      <c r="JLI1656" s="288"/>
      <c r="JLJ1656" s="288"/>
      <c r="JLK1656" s="288"/>
      <c r="JLL1656" s="288"/>
      <c r="JLM1656" s="288"/>
      <c r="JLN1656" s="288"/>
      <c r="JLO1656" s="288"/>
      <c r="JLP1656" s="288"/>
      <c r="JLQ1656" s="288"/>
      <c r="JLR1656" s="288"/>
      <c r="JLS1656" s="288"/>
      <c r="JLT1656" s="288"/>
      <c r="JLU1656" s="288"/>
      <c r="JLV1656" s="288"/>
      <c r="JLW1656" s="288"/>
      <c r="JLX1656" s="288"/>
      <c r="JLY1656" s="288"/>
      <c r="JLZ1656" s="288"/>
      <c r="JMA1656" s="288"/>
      <c r="JMB1656" s="288"/>
      <c r="JMC1656" s="288"/>
      <c r="JMD1656" s="288"/>
      <c r="JME1656" s="288"/>
      <c r="JMF1656" s="288"/>
      <c r="JMG1656" s="288"/>
      <c r="JMH1656" s="288"/>
      <c r="JMI1656" s="288"/>
      <c r="JMJ1656" s="288"/>
      <c r="JMK1656" s="288"/>
      <c r="JML1656" s="288"/>
      <c r="JMM1656" s="288"/>
      <c r="JMN1656" s="288"/>
      <c r="JMO1656" s="288"/>
      <c r="JMP1656" s="288"/>
      <c r="JMQ1656" s="288"/>
      <c r="JMR1656" s="288"/>
      <c r="JMS1656" s="288"/>
      <c r="JMT1656" s="288"/>
      <c r="JMU1656" s="288"/>
      <c r="JMV1656" s="288"/>
      <c r="JMW1656" s="288"/>
      <c r="JMX1656" s="288"/>
      <c r="JMY1656" s="288"/>
      <c r="JMZ1656" s="288"/>
      <c r="JNA1656" s="288"/>
      <c r="JNB1656" s="288"/>
      <c r="JNC1656" s="288"/>
      <c r="JND1656" s="288"/>
      <c r="JNE1656" s="288"/>
      <c r="JNF1656" s="288"/>
      <c r="JNG1656" s="288"/>
      <c r="JNH1656" s="288"/>
      <c r="JNI1656" s="288"/>
      <c r="JNJ1656" s="288"/>
      <c r="JNK1656" s="288"/>
      <c r="JNL1656" s="288"/>
      <c r="JNM1656" s="288"/>
      <c r="JNN1656" s="288"/>
      <c r="JNO1656" s="288"/>
      <c r="JNP1656" s="288"/>
      <c r="JNQ1656" s="288"/>
      <c r="JNR1656" s="288"/>
      <c r="JNS1656" s="288"/>
      <c r="JNT1656" s="288"/>
      <c r="JNU1656" s="288"/>
      <c r="JNV1656" s="288"/>
      <c r="JNW1656" s="288"/>
      <c r="JNX1656" s="288"/>
      <c r="JNY1656" s="288"/>
      <c r="JNZ1656" s="288"/>
      <c r="JOA1656" s="288"/>
      <c r="JOB1656" s="288"/>
      <c r="JOC1656" s="288"/>
      <c r="JOD1656" s="288"/>
      <c r="JOE1656" s="288"/>
      <c r="JOF1656" s="288"/>
      <c r="JOG1656" s="288"/>
      <c r="JOH1656" s="288"/>
      <c r="JOI1656" s="288"/>
      <c r="JOJ1656" s="288"/>
      <c r="JOK1656" s="288"/>
      <c r="JOL1656" s="288"/>
      <c r="JOM1656" s="288"/>
      <c r="JON1656" s="288"/>
      <c r="JOO1656" s="288"/>
      <c r="JOP1656" s="288"/>
      <c r="JOQ1656" s="288"/>
      <c r="JOR1656" s="288"/>
      <c r="JOS1656" s="288"/>
      <c r="JOT1656" s="288"/>
      <c r="JOU1656" s="288"/>
      <c r="JOV1656" s="288"/>
      <c r="JOW1656" s="288"/>
      <c r="JOX1656" s="288"/>
      <c r="JOY1656" s="288"/>
      <c r="JOZ1656" s="288"/>
      <c r="JPA1656" s="288"/>
      <c r="JPB1656" s="288"/>
      <c r="JPC1656" s="288"/>
      <c r="JPD1656" s="288"/>
      <c r="JPE1656" s="288"/>
      <c r="JPF1656" s="288"/>
      <c r="JPG1656" s="288"/>
      <c r="JPH1656" s="288"/>
      <c r="JPI1656" s="288"/>
      <c r="JPJ1656" s="288"/>
      <c r="JPK1656" s="288"/>
      <c r="JPL1656" s="288"/>
      <c r="JPM1656" s="288"/>
      <c r="JPN1656" s="288"/>
      <c r="JPO1656" s="288"/>
      <c r="JPP1656" s="288"/>
      <c r="JPQ1656" s="288"/>
      <c r="JPR1656" s="288"/>
      <c r="JPS1656" s="288"/>
      <c r="JPT1656" s="288"/>
      <c r="JPU1656" s="288"/>
      <c r="JPV1656" s="288"/>
      <c r="JPW1656" s="288"/>
      <c r="JPX1656" s="288"/>
      <c r="JPY1656" s="288"/>
      <c r="JPZ1656" s="288"/>
      <c r="JQA1656" s="288"/>
      <c r="JQB1656" s="288"/>
      <c r="JQC1656" s="288"/>
      <c r="JQD1656" s="288"/>
      <c r="JQE1656" s="288"/>
      <c r="JQF1656" s="288"/>
      <c r="JQG1656" s="288"/>
      <c r="JQH1656" s="288"/>
      <c r="JQI1656" s="288"/>
      <c r="JQJ1656" s="288"/>
      <c r="JQK1656" s="288"/>
      <c r="JQL1656" s="288"/>
      <c r="JQM1656" s="288"/>
      <c r="JQN1656" s="288"/>
      <c r="JQO1656" s="288"/>
      <c r="JQP1656" s="288"/>
      <c r="JQQ1656" s="288"/>
      <c r="JQR1656" s="288"/>
      <c r="JQS1656" s="288"/>
      <c r="JQT1656" s="288"/>
      <c r="JQU1656" s="288"/>
      <c r="JQV1656" s="288"/>
      <c r="JQW1656" s="288"/>
      <c r="JQX1656" s="288"/>
      <c r="JQY1656" s="288"/>
      <c r="JQZ1656" s="288"/>
      <c r="JRA1656" s="288"/>
      <c r="JRB1656" s="288"/>
      <c r="JRC1656" s="288"/>
      <c r="JRD1656" s="288"/>
      <c r="JRE1656" s="288"/>
      <c r="JRF1656" s="288"/>
      <c r="JRG1656" s="288"/>
      <c r="JRH1656" s="288"/>
      <c r="JRI1656" s="288"/>
      <c r="JRJ1656" s="288"/>
      <c r="JRK1656" s="288"/>
      <c r="JRL1656" s="288"/>
      <c r="JRM1656" s="288"/>
      <c r="JRN1656" s="288"/>
      <c r="JRO1656" s="288"/>
      <c r="JRP1656" s="288"/>
      <c r="JRQ1656" s="288"/>
      <c r="JRR1656" s="288"/>
      <c r="JRS1656" s="288"/>
      <c r="JRT1656" s="288"/>
      <c r="JRU1656" s="288"/>
      <c r="JRV1656" s="288"/>
      <c r="JRW1656" s="288"/>
      <c r="JRX1656" s="288"/>
      <c r="JRY1656" s="288"/>
      <c r="JRZ1656" s="288"/>
      <c r="JSA1656" s="288"/>
      <c r="JSB1656" s="288"/>
      <c r="JSC1656" s="288"/>
      <c r="JSD1656" s="288"/>
      <c r="JSE1656" s="288"/>
      <c r="JSF1656" s="288"/>
      <c r="JSG1656" s="288"/>
      <c r="JSH1656" s="288"/>
      <c r="JSI1656" s="288"/>
      <c r="JSJ1656" s="288"/>
      <c r="JSK1656" s="288"/>
      <c r="JSL1656" s="288"/>
      <c r="JSM1656" s="288"/>
      <c r="JSN1656" s="288"/>
      <c r="JSO1656" s="288"/>
      <c r="JSP1656" s="288"/>
      <c r="JSQ1656" s="288"/>
      <c r="JSR1656" s="288"/>
      <c r="JSS1656" s="288"/>
      <c r="JST1656" s="288"/>
      <c r="JSU1656" s="288"/>
      <c r="JSV1656" s="288"/>
      <c r="JSW1656" s="288"/>
      <c r="JSX1656" s="288"/>
      <c r="JSY1656" s="288"/>
      <c r="JSZ1656" s="288"/>
      <c r="JTA1656" s="288"/>
      <c r="JTB1656" s="288"/>
      <c r="JTC1656" s="288"/>
      <c r="JTD1656" s="288"/>
      <c r="JTE1656" s="288"/>
      <c r="JTF1656" s="288"/>
      <c r="JTG1656" s="288"/>
      <c r="JTH1656" s="288"/>
      <c r="JTI1656" s="288"/>
      <c r="JTJ1656" s="288"/>
      <c r="JTK1656" s="288"/>
      <c r="JTL1656" s="288"/>
      <c r="JTM1656" s="288"/>
      <c r="JTN1656" s="288"/>
      <c r="JTO1656" s="288"/>
      <c r="JTP1656" s="288"/>
      <c r="JTQ1656" s="288"/>
      <c r="JTR1656" s="288"/>
      <c r="JTS1656" s="288"/>
      <c r="JTT1656" s="288"/>
      <c r="JTU1656" s="288"/>
      <c r="JTV1656" s="288"/>
      <c r="JTW1656" s="288"/>
      <c r="JTX1656" s="288"/>
      <c r="JTY1656" s="288"/>
      <c r="JTZ1656" s="288"/>
      <c r="JUA1656" s="288"/>
      <c r="JUB1656" s="288"/>
      <c r="JUC1656" s="288"/>
      <c r="JUD1656" s="288"/>
      <c r="JUE1656" s="288"/>
      <c r="JUF1656" s="288"/>
      <c r="JUG1656" s="288"/>
      <c r="JUH1656" s="288"/>
      <c r="JUI1656" s="288"/>
      <c r="JUJ1656" s="288"/>
      <c r="JUK1656" s="288"/>
      <c r="JUL1656" s="288"/>
      <c r="JUM1656" s="288"/>
      <c r="JUN1656" s="288"/>
      <c r="JUO1656" s="288"/>
      <c r="JUP1656" s="288"/>
      <c r="JUQ1656" s="288"/>
      <c r="JUR1656" s="288"/>
      <c r="JUS1656" s="288"/>
      <c r="JUT1656" s="288"/>
      <c r="JUU1656" s="288"/>
      <c r="JUV1656" s="288"/>
      <c r="JUW1656" s="288"/>
      <c r="JUX1656" s="288"/>
      <c r="JUY1656" s="288"/>
      <c r="JUZ1656" s="288"/>
      <c r="JVA1656" s="288"/>
      <c r="JVB1656" s="288"/>
      <c r="JVC1656" s="288"/>
      <c r="JVD1656" s="288"/>
      <c r="JVE1656" s="288"/>
      <c r="JVF1656" s="288"/>
      <c r="JVG1656" s="288"/>
      <c r="JVH1656" s="288"/>
      <c r="JVI1656" s="288"/>
      <c r="JVJ1656" s="288"/>
      <c r="JVK1656" s="288"/>
      <c r="JVL1656" s="288"/>
      <c r="JVM1656" s="288"/>
      <c r="JVN1656" s="288"/>
      <c r="JVO1656" s="288"/>
      <c r="JVP1656" s="288"/>
      <c r="JVQ1656" s="288"/>
      <c r="JVR1656" s="288"/>
      <c r="JVS1656" s="288"/>
      <c r="JVT1656" s="288"/>
      <c r="JVU1656" s="288"/>
      <c r="JVV1656" s="288"/>
      <c r="JVW1656" s="288"/>
      <c r="JVX1656" s="288"/>
      <c r="JVY1656" s="288"/>
      <c r="JVZ1656" s="288"/>
      <c r="JWA1656" s="288"/>
      <c r="JWB1656" s="288"/>
      <c r="JWC1656" s="288"/>
      <c r="JWD1656" s="288"/>
      <c r="JWE1656" s="288"/>
      <c r="JWF1656" s="288"/>
      <c r="JWG1656" s="288"/>
      <c r="JWH1656" s="288"/>
      <c r="JWI1656" s="288"/>
      <c r="JWJ1656" s="288"/>
      <c r="JWK1656" s="288"/>
      <c r="JWL1656" s="288"/>
      <c r="JWM1656" s="288"/>
      <c r="JWN1656" s="288"/>
      <c r="JWO1656" s="288"/>
      <c r="JWP1656" s="288"/>
      <c r="JWQ1656" s="288"/>
      <c r="JWR1656" s="288"/>
      <c r="JWS1656" s="288"/>
      <c r="JWT1656" s="288"/>
      <c r="JWU1656" s="288"/>
      <c r="JWV1656" s="288"/>
      <c r="JWW1656" s="288"/>
      <c r="JWX1656" s="288"/>
      <c r="JWY1656" s="288"/>
      <c r="JWZ1656" s="288"/>
      <c r="JXA1656" s="288"/>
      <c r="JXB1656" s="288"/>
      <c r="JXC1656" s="288"/>
      <c r="JXD1656" s="288"/>
      <c r="JXE1656" s="288"/>
      <c r="JXF1656" s="288"/>
      <c r="JXG1656" s="288"/>
      <c r="JXH1656" s="288"/>
      <c r="JXI1656" s="288"/>
      <c r="JXJ1656" s="288"/>
      <c r="JXK1656" s="288"/>
      <c r="JXL1656" s="288"/>
      <c r="JXM1656" s="288"/>
      <c r="JXN1656" s="288"/>
      <c r="JXO1656" s="288"/>
      <c r="JXP1656" s="288"/>
      <c r="JXQ1656" s="288"/>
      <c r="JXR1656" s="288"/>
      <c r="JXS1656" s="288"/>
      <c r="JXT1656" s="288"/>
      <c r="JXU1656" s="288"/>
      <c r="JXV1656" s="288"/>
      <c r="JXW1656" s="288"/>
      <c r="JXX1656" s="288"/>
      <c r="JXY1656" s="288"/>
      <c r="JXZ1656" s="288"/>
      <c r="JYA1656" s="288"/>
      <c r="JYB1656" s="288"/>
      <c r="JYC1656" s="288"/>
      <c r="JYD1656" s="288"/>
      <c r="JYE1656" s="288"/>
      <c r="JYF1656" s="288"/>
      <c r="JYG1656" s="288"/>
      <c r="JYH1656" s="288"/>
      <c r="JYI1656" s="288"/>
      <c r="JYJ1656" s="288"/>
      <c r="JYK1656" s="288"/>
      <c r="JYL1656" s="288"/>
      <c r="JYM1656" s="288"/>
      <c r="JYN1656" s="288"/>
      <c r="JYO1656" s="288"/>
      <c r="JYP1656" s="288"/>
      <c r="JYQ1656" s="288"/>
      <c r="JYR1656" s="288"/>
      <c r="JYS1656" s="288"/>
      <c r="JYT1656" s="288"/>
      <c r="JYU1656" s="288"/>
      <c r="JYV1656" s="288"/>
      <c r="JYW1656" s="288"/>
      <c r="JYX1656" s="288"/>
      <c r="JYY1656" s="288"/>
      <c r="JYZ1656" s="288"/>
      <c r="JZA1656" s="288"/>
      <c r="JZB1656" s="288"/>
      <c r="JZC1656" s="288"/>
      <c r="JZD1656" s="288"/>
      <c r="JZE1656" s="288"/>
      <c r="JZF1656" s="288"/>
      <c r="JZG1656" s="288"/>
      <c r="JZH1656" s="288"/>
      <c r="JZI1656" s="288"/>
      <c r="JZJ1656" s="288"/>
      <c r="JZK1656" s="288"/>
      <c r="JZL1656" s="288"/>
      <c r="JZM1656" s="288"/>
      <c r="JZN1656" s="288"/>
      <c r="JZO1656" s="288"/>
      <c r="JZP1656" s="288"/>
      <c r="JZQ1656" s="288"/>
      <c r="JZR1656" s="288"/>
      <c r="JZS1656" s="288"/>
      <c r="JZT1656" s="288"/>
      <c r="JZU1656" s="288"/>
      <c r="JZV1656" s="288"/>
      <c r="JZW1656" s="288"/>
      <c r="JZX1656" s="288"/>
      <c r="JZY1656" s="288"/>
      <c r="JZZ1656" s="288"/>
      <c r="KAA1656" s="288"/>
      <c r="KAB1656" s="288"/>
      <c r="KAC1656" s="288"/>
      <c r="KAD1656" s="288"/>
      <c r="KAE1656" s="288"/>
      <c r="KAF1656" s="288"/>
      <c r="KAG1656" s="288"/>
      <c r="KAH1656" s="288"/>
      <c r="KAI1656" s="288"/>
      <c r="KAJ1656" s="288"/>
      <c r="KAK1656" s="288"/>
      <c r="KAL1656" s="288"/>
      <c r="KAM1656" s="288"/>
      <c r="KAN1656" s="288"/>
      <c r="KAO1656" s="288"/>
      <c r="KAP1656" s="288"/>
      <c r="KAQ1656" s="288"/>
      <c r="KAR1656" s="288"/>
      <c r="KAS1656" s="288"/>
      <c r="KAT1656" s="288"/>
      <c r="KAU1656" s="288"/>
      <c r="KAV1656" s="288"/>
      <c r="KAW1656" s="288"/>
      <c r="KAX1656" s="288"/>
      <c r="KAY1656" s="288"/>
      <c r="KAZ1656" s="288"/>
      <c r="KBA1656" s="288"/>
      <c r="KBB1656" s="288"/>
      <c r="KBC1656" s="288"/>
      <c r="KBD1656" s="288"/>
      <c r="KBE1656" s="288"/>
      <c r="KBF1656" s="288"/>
      <c r="KBG1656" s="288"/>
      <c r="KBH1656" s="288"/>
      <c r="KBI1656" s="288"/>
      <c r="KBJ1656" s="288"/>
      <c r="KBK1656" s="288"/>
      <c r="KBL1656" s="288"/>
      <c r="KBM1656" s="288"/>
      <c r="KBN1656" s="288"/>
      <c r="KBO1656" s="288"/>
      <c r="KBP1656" s="288"/>
      <c r="KBQ1656" s="288"/>
      <c r="KBR1656" s="288"/>
      <c r="KBS1656" s="288"/>
      <c r="KBT1656" s="288"/>
      <c r="KBU1656" s="288"/>
      <c r="KBV1656" s="288"/>
      <c r="KBW1656" s="288"/>
      <c r="KBX1656" s="288"/>
      <c r="KBY1656" s="288"/>
      <c r="KBZ1656" s="288"/>
      <c r="KCA1656" s="288"/>
      <c r="KCB1656" s="288"/>
      <c r="KCC1656" s="288"/>
      <c r="KCD1656" s="288"/>
      <c r="KCE1656" s="288"/>
      <c r="KCF1656" s="288"/>
      <c r="KCG1656" s="288"/>
      <c r="KCH1656" s="288"/>
      <c r="KCI1656" s="288"/>
      <c r="KCJ1656" s="288"/>
      <c r="KCK1656" s="288"/>
      <c r="KCL1656" s="288"/>
      <c r="KCM1656" s="288"/>
      <c r="KCN1656" s="288"/>
      <c r="KCO1656" s="288"/>
      <c r="KCP1656" s="288"/>
      <c r="KCQ1656" s="288"/>
      <c r="KCR1656" s="288"/>
      <c r="KCS1656" s="288"/>
      <c r="KCT1656" s="288"/>
      <c r="KCU1656" s="288"/>
      <c r="KCV1656" s="288"/>
      <c r="KCW1656" s="288"/>
      <c r="KCX1656" s="288"/>
      <c r="KCY1656" s="288"/>
      <c r="KCZ1656" s="288"/>
      <c r="KDA1656" s="288"/>
      <c r="KDB1656" s="288"/>
      <c r="KDC1656" s="288"/>
      <c r="KDD1656" s="288"/>
      <c r="KDE1656" s="288"/>
      <c r="KDF1656" s="288"/>
      <c r="KDG1656" s="288"/>
      <c r="KDH1656" s="288"/>
      <c r="KDI1656" s="288"/>
      <c r="KDJ1656" s="288"/>
      <c r="KDK1656" s="288"/>
      <c r="KDL1656" s="288"/>
      <c r="KDM1656" s="288"/>
      <c r="KDN1656" s="288"/>
      <c r="KDO1656" s="288"/>
      <c r="KDP1656" s="288"/>
      <c r="KDQ1656" s="288"/>
      <c r="KDR1656" s="288"/>
      <c r="KDS1656" s="288"/>
      <c r="KDT1656" s="288"/>
      <c r="KDU1656" s="288"/>
      <c r="KDV1656" s="288"/>
      <c r="KDW1656" s="288"/>
      <c r="KDX1656" s="288"/>
      <c r="KDY1656" s="288"/>
      <c r="KDZ1656" s="288"/>
      <c r="KEA1656" s="288"/>
      <c r="KEB1656" s="288"/>
      <c r="KEC1656" s="288"/>
      <c r="KED1656" s="288"/>
      <c r="KEE1656" s="288"/>
      <c r="KEF1656" s="288"/>
      <c r="KEG1656" s="288"/>
      <c r="KEH1656" s="288"/>
      <c r="KEI1656" s="288"/>
      <c r="KEJ1656" s="288"/>
      <c r="KEK1656" s="288"/>
      <c r="KEL1656" s="288"/>
      <c r="KEM1656" s="288"/>
      <c r="KEN1656" s="288"/>
      <c r="KEO1656" s="288"/>
      <c r="KEP1656" s="288"/>
      <c r="KEQ1656" s="288"/>
      <c r="KER1656" s="288"/>
      <c r="KES1656" s="288"/>
      <c r="KET1656" s="288"/>
      <c r="KEU1656" s="288"/>
      <c r="KEV1656" s="288"/>
      <c r="KEW1656" s="288"/>
      <c r="KEX1656" s="288"/>
      <c r="KEY1656" s="288"/>
      <c r="KEZ1656" s="288"/>
      <c r="KFA1656" s="288"/>
      <c r="KFB1656" s="288"/>
      <c r="KFC1656" s="288"/>
      <c r="KFD1656" s="288"/>
      <c r="KFE1656" s="288"/>
      <c r="KFF1656" s="288"/>
      <c r="KFG1656" s="288"/>
      <c r="KFH1656" s="288"/>
      <c r="KFI1656" s="288"/>
      <c r="KFJ1656" s="288"/>
      <c r="KFK1656" s="288"/>
      <c r="KFL1656" s="288"/>
      <c r="KFM1656" s="288"/>
      <c r="KFN1656" s="288"/>
      <c r="KFO1656" s="288"/>
      <c r="KFP1656" s="288"/>
      <c r="KFQ1656" s="288"/>
      <c r="KFR1656" s="288"/>
      <c r="KFS1656" s="288"/>
      <c r="KFT1656" s="288"/>
      <c r="KFU1656" s="288"/>
      <c r="KFV1656" s="288"/>
      <c r="KFW1656" s="288"/>
      <c r="KFX1656" s="288"/>
      <c r="KFY1656" s="288"/>
      <c r="KFZ1656" s="288"/>
      <c r="KGA1656" s="288"/>
      <c r="KGB1656" s="288"/>
      <c r="KGC1656" s="288"/>
      <c r="KGD1656" s="288"/>
      <c r="KGE1656" s="288"/>
      <c r="KGF1656" s="288"/>
      <c r="KGG1656" s="288"/>
      <c r="KGH1656" s="288"/>
      <c r="KGI1656" s="288"/>
      <c r="KGJ1656" s="288"/>
      <c r="KGK1656" s="288"/>
      <c r="KGL1656" s="288"/>
      <c r="KGM1656" s="288"/>
      <c r="KGN1656" s="288"/>
      <c r="KGO1656" s="288"/>
      <c r="KGP1656" s="288"/>
      <c r="KGQ1656" s="288"/>
      <c r="KGR1656" s="288"/>
      <c r="KGS1656" s="288"/>
      <c r="KGT1656" s="288"/>
      <c r="KGU1656" s="288"/>
      <c r="KGV1656" s="288"/>
      <c r="KGW1656" s="288"/>
      <c r="KGX1656" s="288"/>
      <c r="KGY1656" s="288"/>
      <c r="KGZ1656" s="288"/>
      <c r="KHA1656" s="288"/>
      <c r="KHB1656" s="288"/>
      <c r="KHC1656" s="288"/>
      <c r="KHD1656" s="288"/>
      <c r="KHE1656" s="288"/>
      <c r="KHF1656" s="288"/>
      <c r="KHG1656" s="288"/>
      <c r="KHH1656" s="288"/>
      <c r="KHI1656" s="288"/>
      <c r="KHJ1656" s="288"/>
      <c r="KHK1656" s="288"/>
      <c r="KHL1656" s="288"/>
      <c r="KHM1656" s="288"/>
      <c r="KHN1656" s="288"/>
      <c r="KHO1656" s="288"/>
      <c r="KHP1656" s="288"/>
      <c r="KHQ1656" s="288"/>
      <c r="KHR1656" s="288"/>
      <c r="KHS1656" s="288"/>
      <c r="KHT1656" s="288"/>
      <c r="KHU1656" s="288"/>
      <c r="KHV1656" s="288"/>
      <c r="KHW1656" s="288"/>
      <c r="KHX1656" s="288"/>
      <c r="KHY1656" s="288"/>
      <c r="KHZ1656" s="288"/>
      <c r="KIA1656" s="288"/>
      <c r="KIB1656" s="288"/>
      <c r="KIC1656" s="288"/>
      <c r="KID1656" s="288"/>
      <c r="KIE1656" s="288"/>
      <c r="KIF1656" s="288"/>
      <c r="KIG1656" s="288"/>
      <c r="KIH1656" s="288"/>
      <c r="KII1656" s="288"/>
      <c r="KIJ1656" s="288"/>
      <c r="KIK1656" s="288"/>
      <c r="KIL1656" s="288"/>
      <c r="KIM1656" s="288"/>
      <c r="KIN1656" s="288"/>
      <c r="KIO1656" s="288"/>
      <c r="KIP1656" s="288"/>
      <c r="KIQ1656" s="288"/>
      <c r="KIR1656" s="288"/>
      <c r="KIS1656" s="288"/>
      <c r="KIT1656" s="288"/>
      <c r="KIU1656" s="288"/>
      <c r="KIV1656" s="288"/>
      <c r="KIW1656" s="288"/>
      <c r="KIX1656" s="288"/>
      <c r="KIY1656" s="288"/>
      <c r="KIZ1656" s="288"/>
      <c r="KJA1656" s="288"/>
      <c r="KJB1656" s="288"/>
      <c r="KJC1656" s="288"/>
      <c r="KJD1656" s="288"/>
      <c r="KJE1656" s="288"/>
      <c r="KJF1656" s="288"/>
      <c r="KJG1656" s="288"/>
      <c r="KJH1656" s="288"/>
      <c r="KJI1656" s="288"/>
      <c r="KJJ1656" s="288"/>
      <c r="KJK1656" s="288"/>
      <c r="KJL1656" s="288"/>
      <c r="KJM1656" s="288"/>
      <c r="KJN1656" s="288"/>
      <c r="KJO1656" s="288"/>
      <c r="KJP1656" s="288"/>
      <c r="KJQ1656" s="288"/>
      <c r="KJR1656" s="288"/>
      <c r="KJS1656" s="288"/>
      <c r="KJT1656" s="288"/>
      <c r="KJU1656" s="288"/>
      <c r="KJV1656" s="288"/>
      <c r="KJW1656" s="288"/>
      <c r="KJX1656" s="288"/>
      <c r="KJY1656" s="288"/>
      <c r="KJZ1656" s="288"/>
      <c r="KKA1656" s="288"/>
      <c r="KKB1656" s="288"/>
      <c r="KKC1656" s="288"/>
      <c r="KKD1656" s="288"/>
      <c r="KKE1656" s="288"/>
      <c r="KKF1656" s="288"/>
      <c r="KKG1656" s="288"/>
      <c r="KKH1656" s="288"/>
      <c r="KKI1656" s="288"/>
      <c r="KKJ1656" s="288"/>
      <c r="KKK1656" s="288"/>
      <c r="KKL1656" s="288"/>
      <c r="KKM1656" s="288"/>
      <c r="KKN1656" s="288"/>
      <c r="KKO1656" s="288"/>
      <c r="KKP1656" s="288"/>
      <c r="KKQ1656" s="288"/>
      <c r="KKR1656" s="288"/>
      <c r="KKS1656" s="288"/>
      <c r="KKT1656" s="288"/>
      <c r="KKU1656" s="288"/>
      <c r="KKV1656" s="288"/>
      <c r="KKW1656" s="288"/>
      <c r="KKX1656" s="288"/>
      <c r="KKY1656" s="288"/>
      <c r="KKZ1656" s="288"/>
      <c r="KLA1656" s="288"/>
      <c r="KLB1656" s="288"/>
      <c r="KLC1656" s="288"/>
      <c r="KLD1656" s="288"/>
      <c r="KLE1656" s="288"/>
      <c r="KLF1656" s="288"/>
      <c r="KLG1656" s="288"/>
      <c r="KLH1656" s="288"/>
      <c r="KLI1656" s="288"/>
      <c r="KLJ1656" s="288"/>
      <c r="KLK1656" s="288"/>
      <c r="KLL1656" s="288"/>
      <c r="KLM1656" s="288"/>
      <c r="KLN1656" s="288"/>
      <c r="KLO1656" s="288"/>
      <c r="KLP1656" s="288"/>
      <c r="KLQ1656" s="288"/>
      <c r="KLR1656" s="288"/>
      <c r="KLS1656" s="288"/>
      <c r="KLT1656" s="288"/>
      <c r="KLU1656" s="288"/>
      <c r="KLV1656" s="288"/>
      <c r="KLW1656" s="288"/>
      <c r="KLX1656" s="288"/>
      <c r="KLY1656" s="288"/>
      <c r="KLZ1656" s="288"/>
      <c r="KMA1656" s="288"/>
      <c r="KMB1656" s="288"/>
      <c r="KMC1656" s="288"/>
      <c r="KMD1656" s="288"/>
      <c r="KME1656" s="288"/>
      <c r="KMF1656" s="288"/>
      <c r="KMG1656" s="288"/>
      <c r="KMH1656" s="288"/>
      <c r="KMI1656" s="288"/>
      <c r="KMJ1656" s="288"/>
      <c r="KMK1656" s="288"/>
      <c r="KML1656" s="288"/>
      <c r="KMM1656" s="288"/>
      <c r="KMN1656" s="288"/>
      <c r="KMO1656" s="288"/>
      <c r="KMP1656" s="288"/>
      <c r="KMQ1656" s="288"/>
      <c r="KMR1656" s="288"/>
      <c r="KMS1656" s="288"/>
      <c r="KMT1656" s="288"/>
      <c r="KMU1656" s="288"/>
      <c r="KMV1656" s="288"/>
      <c r="KMW1656" s="288"/>
      <c r="KMX1656" s="288"/>
      <c r="KMY1656" s="288"/>
      <c r="KMZ1656" s="288"/>
      <c r="KNA1656" s="288"/>
      <c r="KNB1656" s="288"/>
      <c r="KNC1656" s="288"/>
      <c r="KND1656" s="288"/>
      <c r="KNE1656" s="288"/>
      <c r="KNF1656" s="288"/>
      <c r="KNG1656" s="288"/>
      <c r="KNH1656" s="288"/>
      <c r="KNI1656" s="288"/>
      <c r="KNJ1656" s="288"/>
      <c r="KNK1656" s="288"/>
      <c r="KNL1656" s="288"/>
      <c r="KNM1656" s="288"/>
      <c r="KNN1656" s="288"/>
      <c r="KNO1656" s="288"/>
      <c r="KNP1656" s="288"/>
      <c r="KNQ1656" s="288"/>
      <c r="KNR1656" s="288"/>
      <c r="KNS1656" s="288"/>
      <c r="KNT1656" s="288"/>
      <c r="KNU1656" s="288"/>
      <c r="KNV1656" s="288"/>
      <c r="KNW1656" s="288"/>
      <c r="KNX1656" s="288"/>
      <c r="KNY1656" s="288"/>
      <c r="KNZ1656" s="288"/>
      <c r="KOA1656" s="288"/>
      <c r="KOB1656" s="288"/>
      <c r="KOC1656" s="288"/>
      <c r="KOD1656" s="288"/>
      <c r="KOE1656" s="288"/>
      <c r="KOF1656" s="288"/>
      <c r="KOG1656" s="288"/>
      <c r="KOH1656" s="288"/>
      <c r="KOI1656" s="288"/>
      <c r="KOJ1656" s="288"/>
      <c r="KOK1656" s="288"/>
      <c r="KOL1656" s="288"/>
      <c r="KOM1656" s="288"/>
      <c r="KON1656" s="288"/>
      <c r="KOO1656" s="288"/>
      <c r="KOP1656" s="288"/>
      <c r="KOQ1656" s="288"/>
      <c r="KOR1656" s="288"/>
      <c r="KOS1656" s="288"/>
      <c r="KOT1656" s="288"/>
      <c r="KOU1656" s="288"/>
      <c r="KOV1656" s="288"/>
      <c r="KOW1656" s="288"/>
      <c r="KOX1656" s="288"/>
      <c r="KOY1656" s="288"/>
      <c r="KOZ1656" s="288"/>
      <c r="KPA1656" s="288"/>
      <c r="KPB1656" s="288"/>
      <c r="KPC1656" s="288"/>
      <c r="KPD1656" s="288"/>
      <c r="KPE1656" s="288"/>
      <c r="KPF1656" s="288"/>
      <c r="KPG1656" s="288"/>
      <c r="KPH1656" s="288"/>
      <c r="KPI1656" s="288"/>
      <c r="KPJ1656" s="288"/>
      <c r="KPK1656" s="288"/>
      <c r="KPL1656" s="288"/>
      <c r="KPM1656" s="288"/>
      <c r="KPN1656" s="288"/>
      <c r="KPO1656" s="288"/>
      <c r="KPP1656" s="288"/>
      <c r="KPQ1656" s="288"/>
      <c r="KPR1656" s="288"/>
      <c r="KPS1656" s="288"/>
      <c r="KPT1656" s="288"/>
      <c r="KPU1656" s="288"/>
      <c r="KPV1656" s="288"/>
      <c r="KPW1656" s="288"/>
      <c r="KPX1656" s="288"/>
      <c r="KPY1656" s="288"/>
      <c r="KPZ1656" s="288"/>
      <c r="KQA1656" s="288"/>
      <c r="KQB1656" s="288"/>
      <c r="KQC1656" s="288"/>
      <c r="KQD1656" s="288"/>
      <c r="KQE1656" s="288"/>
      <c r="KQF1656" s="288"/>
      <c r="KQG1656" s="288"/>
      <c r="KQH1656" s="288"/>
      <c r="KQI1656" s="288"/>
      <c r="KQJ1656" s="288"/>
      <c r="KQK1656" s="288"/>
      <c r="KQL1656" s="288"/>
      <c r="KQM1656" s="288"/>
      <c r="KQN1656" s="288"/>
      <c r="KQO1656" s="288"/>
      <c r="KQP1656" s="288"/>
      <c r="KQQ1656" s="288"/>
      <c r="KQR1656" s="288"/>
      <c r="KQS1656" s="288"/>
      <c r="KQT1656" s="288"/>
      <c r="KQU1656" s="288"/>
      <c r="KQV1656" s="288"/>
      <c r="KQW1656" s="288"/>
      <c r="KQX1656" s="288"/>
      <c r="KQY1656" s="288"/>
      <c r="KQZ1656" s="288"/>
      <c r="KRA1656" s="288"/>
      <c r="KRB1656" s="288"/>
      <c r="KRC1656" s="288"/>
      <c r="KRD1656" s="288"/>
      <c r="KRE1656" s="288"/>
      <c r="KRF1656" s="288"/>
      <c r="KRG1656" s="288"/>
      <c r="KRH1656" s="288"/>
      <c r="KRI1656" s="288"/>
      <c r="KRJ1656" s="288"/>
      <c r="KRK1656" s="288"/>
      <c r="KRL1656" s="288"/>
      <c r="KRM1656" s="288"/>
      <c r="KRN1656" s="288"/>
      <c r="KRO1656" s="288"/>
      <c r="KRP1656" s="288"/>
      <c r="KRQ1656" s="288"/>
      <c r="KRR1656" s="288"/>
      <c r="KRS1656" s="288"/>
      <c r="KRT1656" s="288"/>
      <c r="KRU1656" s="288"/>
      <c r="KRV1656" s="288"/>
      <c r="KRW1656" s="288"/>
      <c r="KRX1656" s="288"/>
      <c r="KRY1656" s="288"/>
      <c r="KRZ1656" s="288"/>
      <c r="KSA1656" s="288"/>
      <c r="KSB1656" s="288"/>
      <c r="KSC1656" s="288"/>
      <c r="KSD1656" s="288"/>
      <c r="KSE1656" s="288"/>
      <c r="KSF1656" s="288"/>
      <c r="KSG1656" s="288"/>
      <c r="KSH1656" s="288"/>
      <c r="KSI1656" s="288"/>
      <c r="KSJ1656" s="288"/>
      <c r="KSK1656" s="288"/>
      <c r="KSL1656" s="288"/>
      <c r="KSM1656" s="288"/>
      <c r="KSN1656" s="288"/>
      <c r="KSO1656" s="288"/>
      <c r="KSP1656" s="288"/>
      <c r="KSQ1656" s="288"/>
      <c r="KSR1656" s="288"/>
      <c r="KSS1656" s="288"/>
      <c r="KST1656" s="288"/>
      <c r="KSU1656" s="288"/>
      <c r="KSV1656" s="288"/>
      <c r="KSW1656" s="288"/>
      <c r="KSX1656" s="288"/>
      <c r="KSY1656" s="288"/>
      <c r="KSZ1656" s="288"/>
      <c r="KTA1656" s="288"/>
      <c r="KTB1656" s="288"/>
      <c r="KTC1656" s="288"/>
      <c r="KTD1656" s="288"/>
      <c r="KTE1656" s="288"/>
      <c r="KTF1656" s="288"/>
      <c r="KTG1656" s="288"/>
      <c r="KTH1656" s="288"/>
      <c r="KTI1656" s="288"/>
      <c r="KTJ1656" s="288"/>
      <c r="KTK1656" s="288"/>
      <c r="KTL1656" s="288"/>
      <c r="KTM1656" s="288"/>
      <c r="KTN1656" s="288"/>
      <c r="KTO1656" s="288"/>
      <c r="KTP1656" s="288"/>
      <c r="KTQ1656" s="288"/>
      <c r="KTR1656" s="288"/>
      <c r="KTS1656" s="288"/>
      <c r="KTT1656" s="288"/>
      <c r="KTU1656" s="288"/>
      <c r="KTV1656" s="288"/>
      <c r="KTW1656" s="288"/>
      <c r="KTX1656" s="288"/>
      <c r="KTY1656" s="288"/>
      <c r="KTZ1656" s="288"/>
      <c r="KUA1656" s="288"/>
      <c r="KUB1656" s="288"/>
      <c r="KUC1656" s="288"/>
      <c r="KUD1656" s="288"/>
      <c r="KUE1656" s="288"/>
      <c r="KUF1656" s="288"/>
      <c r="KUG1656" s="288"/>
      <c r="KUH1656" s="288"/>
      <c r="KUI1656" s="288"/>
      <c r="KUJ1656" s="288"/>
      <c r="KUK1656" s="288"/>
      <c r="KUL1656" s="288"/>
      <c r="KUM1656" s="288"/>
      <c r="KUN1656" s="288"/>
      <c r="KUO1656" s="288"/>
      <c r="KUP1656" s="288"/>
      <c r="KUQ1656" s="288"/>
      <c r="KUR1656" s="288"/>
      <c r="KUS1656" s="288"/>
      <c r="KUT1656" s="288"/>
      <c r="KUU1656" s="288"/>
      <c r="KUV1656" s="288"/>
      <c r="KUW1656" s="288"/>
      <c r="KUX1656" s="288"/>
      <c r="KUY1656" s="288"/>
      <c r="KUZ1656" s="288"/>
      <c r="KVA1656" s="288"/>
      <c r="KVB1656" s="288"/>
      <c r="KVC1656" s="288"/>
      <c r="KVD1656" s="288"/>
      <c r="KVE1656" s="288"/>
      <c r="KVF1656" s="288"/>
      <c r="KVG1656" s="288"/>
      <c r="KVH1656" s="288"/>
      <c r="KVI1656" s="288"/>
      <c r="KVJ1656" s="288"/>
      <c r="KVK1656" s="288"/>
      <c r="KVL1656" s="288"/>
      <c r="KVM1656" s="288"/>
      <c r="KVN1656" s="288"/>
      <c r="KVO1656" s="288"/>
      <c r="KVP1656" s="288"/>
      <c r="KVQ1656" s="288"/>
      <c r="KVR1656" s="288"/>
      <c r="KVS1656" s="288"/>
      <c r="KVT1656" s="288"/>
      <c r="KVU1656" s="288"/>
      <c r="KVV1656" s="288"/>
      <c r="KVW1656" s="288"/>
      <c r="KVX1656" s="288"/>
      <c r="KVY1656" s="288"/>
      <c r="KVZ1656" s="288"/>
      <c r="KWA1656" s="288"/>
      <c r="KWB1656" s="288"/>
      <c r="KWC1656" s="288"/>
      <c r="KWD1656" s="288"/>
      <c r="KWE1656" s="288"/>
      <c r="KWF1656" s="288"/>
      <c r="KWG1656" s="288"/>
      <c r="KWH1656" s="288"/>
      <c r="KWI1656" s="288"/>
      <c r="KWJ1656" s="288"/>
      <c r="KWK1656" s="288"/>
      <c r="KWL1656" s="288"/>
      <c r="KWM1656" s="288"/>
      <c r="KWN1656" s="288"/>
      <c r="KWO1656" s="288"/>
      <c r="KWP1656" s="288"/>
      <c r="KWQ1656" s="288"/>
      <c r="KWR1656" s="288"/>
      <c r="KWS1656" s="288"/>
      <c r="KWT1656" s="288"/>
      <c r="KWU1656" s="288"/>
      <c r="KWV1656" s="288"/>
      <c r="KWW1656" s="288"/>
      <c r="KWX1656" s="288"/>
      <c r="KWY1656" s="288"/>
      <c r="KWZ1656" s="288"/>
      <c r="KXA1656" s="288"/>
      <c r="KXB1656" s="288"/>
      <c r="KXC1656" s="288"/>
      <c r="KXD1656" s="288"/>
      <c r="KXE1656" s="288"/>
      <c r="KXF1656" s="288"/>
      <c r="KXG1656" s="288"/>
      <c r="KXH1656" s="288"/>
      <c r="KXI1656" s="288"/>
      <c r="KXJ1656" s="288"/>
      <c r="KXK1656" s="288"/>
      <c r="KXL1656" s="288"/>
      <c r="KXM1656" s="288"/>
      <c r="KXN1656" s="288"/>
      <c r="KXO1656" s="288"/>
      <c r="KXP1656" s="288"/>
      <c r="KXQ1656" s="288"/>
      <c r="KXR1656" s="288"/>
      <c r="KXS1656" s="288"/>
      <c r="KXT1656" s="288"/>
      <c r="KXU1656" s="288"/>
      <c r="KXV1656" s="288"/>
      <c r="KXW1656" s="288"/>
      <c r="KXX1656" s="288"/>
      <c r="KXY1656" s="288"/>
      <c r="KXZ1656" s="288"/>
      <c r="KYA1656" s="288"/>
      <c r="KYB1656" s="288"/>
      <c r="KYC1656" s="288"/>
      <c r="KYD1656" s="288"/>
      <c r="KYE1656" s="288"/>
      <c r="KYF1656" s="288"/>
      <c r="KYG1656" s="288"/>
      <c r="KYH1656" s="288"/>
      <c r="KYI1656" s="288"/>
      <c r="KYJ1656" s="288"/>
      <c r="KYK1656" s="288"/>
      <c r="KYL1656" s="288"/>
      <c r="KYM1656" s="288"/>
      <c r="KYN1656" s="288"/>
      <c r="KYO1656" s="288"/>
      <c r="KYP1656" s="288"/>
      <c r="KYQ1656" s="288"/>
      <c r="KYR1656" s="288"/>
      <c r="KYS1656" s="288"/>
      <c r="KYT1656" s="288"/>
      <c r="KYU1656" s="288"/>
      <c r="KYV1656" s="288"/>
      <c r="KYW1656" s="288"/>
      <c r="KYX1656" s="288"/>
      <c r="KYY1656" s="288"/>
      <c r="KYZ1656" s="288"/>
      <c r="KZA1656" s="288"/>
      <c r="KZB1656" s="288"/>
      <c r="KZC1656" s="288"/>
      <c r="KZD1656" s="288"/>
      <c r="KZE1656" s="288"/>
      <c r="KZF1656" s="288"/>
      <c r="KZG1656" s="288"/>
      <c r="KZH1656" s="288"/>
      <c r="KZI1656" s="288"/>
      <c r="KZJ1656" s="288"/>
      <c r="KZK1656" s="288"/>
      <c r="KZL1656" s="288"/>
      <c r="KZM1656" s="288"/>
      <c r="KZN1656" s="288"/>
      <c r="KZO1656" s="288"/>
      <c r="KZP1656" s="288"/>
      <c r="KZQ1656" s="288"/>
      <c r="KZR1656" s="288"/>
      <c r="KZS1656" s="288"/>
      <c r="KZT1656" s="288"/>
      <c r="KZU1656" s="288"/>
      <c r="KZV1656" s="288"/>
      <c r="KZW1656" s="288"/>
      <c r="KZX1656" s="288"/>
      <c r="KZY1656" s="288"/>
      <c r="KZZ1656" s="288"/>
      <c r="LAA1656" s="288"/>
      <c r="LAB1656" s="288"/>
      <c r="LAC1656" s="288"/>
      <c r="LAD1656" s="288"/>
      <c r="LAE1656" s="288"/>
      <c r="LAF1656" s="288"/>
      <c r="LAG1656" s="288"/>
      <c r="LAH1656" s="288"/>
      <c r="LAI1656" s="288"/>
      <c r="LAJ1656" s="288"/>
      <c r="LAK1656" s="288"/>
      <c r="LAL1656" s="288"/>
      <c r="LAM1656" s="288"/>
      <c r="LAN1656" s="288"/>
      <c r="LAO1656" s="288"/>
      <c r="LAP1656" s="288"/>
      <c r="LAQ1656" s="288"/>
      <c r="LAR1656" s="288"/>
      <c r="LAS1656" s="288"/>
      <c r="LAT1656" s="288"/>
      <c r="LAU1656" s="288"/>
      <c r="LAV1656" s="288"/>
      <c r="LAW1656" s="288"/>
      <c r="LAX1656" s="288"/>
      <c r="LAY1656" s="288"/>
      <c r="LAZ1656" s="288"/>
      <c r="LBA1656" s="288"/>
      <c r="LBB1656" s="288"/>
      <c r="LBC1656" s="288"/>
      <c r="LBD1656" s="288"/>
      <c r="LBE1656" s="288"/>
      <c r="LBF1656" s="288"/>
      <c r="LBG1656" s="288"/>
      <c r="LBH1656" s="288"/>
      <c r="LBI1656" s="288"/>
      <c r="LBJ1656" s="288"/>
      <c r="LBK1656" s="288"/>
      <c r="LBL1656" s="288"/>
      <c r="LBM1656" s="288"/>
      <c r="LBN1656" s="288"/>
      <c r="LBO1656" s="288"/>
      <c r="LBP1656" s="288"/>
      <c r="LBQ1656" s="288"/>
      <c r="LBR1656" s="288"/>
      <c r="LBS1656" s="288"/>
      <c r="LBT1656" s="288"/>
      <c r="LBU1656" s="288"/>
      <c r="LBV1656" s="288"/>
      <c r="LBW1656" s="288"/>
      <c r="LBX1656" s="288"/>
      <c r="LBY1656" s="288"/>
      <c r="LBZ1656" s="288"/>
      <c r="LCA1656" s="288"/>
      <c r="LCB1656" s="288"/>
      <c r="LCC1656" s="288"/>
      <c r="LCD1656" s="288"/>
      <c r="LCE1656" s="288"/>
      <c r="LCF1656" s="288"/>
      <c r="LCG1656" s="288"/>
      <c r="LCH1656" s="288"/>
      <c r="LCI1656" s="288"/>
      <c r="LCJ1656" s="288"/>
      <c r="LCK1656" s="288"/>
      <c r="LCL1656" s="288"/>
      <c r="LCM1656" s="288"/>
      <c r="LCN1656" s="288"/>
      <c r="LCO1656" s="288"/>
      <c r="LCP1656" s="288"/>
      <c r="LCQ1656" s="288"/>
      <c r="LCR1656" s="288"/>
      <c r="LCS1656" s="288"/>
      <c r="LCT1656" s="288"/>
      <c r="LCU1656" s="288"/>
      <c r="LCV1656" s="288"/>
      <c r="LCW1656" s="288"/>
      <c r="LCX1656" s="288"/>
      <c r="LCY1656" s="288"/>
      <c r="LCZ1656" s="288"/>
      <c r="LDA1656" s="288"/>
      <c r="LDB1656" s="288"/>
      <c r="LDC1656" s="288"/>
      <c r="LDD1656" s="288"/>
      <c r="LDE1656" s="288"/>
      <c r="LDF1656" s="288"/>
      <c r="LDG1656" s="288"/>
      <c r="LDH1656" s="288"/>
      <c r="LDI1656" s="288"/>
      <c r="LDJ1656" s="288"/>
      <c r="LDK1656" s="288"/>
      <c r="LDL1656" s="288"/>
      <c r="LDM1656" s="288"/>
      <c r="LDN1656" s="288"/>
      <c r="LDO1656" s="288"/>
      <c r="LDP1656" s="288"/>
      <c r="LDQ1656" s="288"/>
      <c r="LDR1656" s="288"/>
      <c r="LDS1656" s="288"/>
      <c r="LDT1656" s="288"/>
      <c r="LDU1656" s="288"/>
      <c r="LDV1656" s="288"/>
      <c r="LDW1656" s="288"/>
      <c r="LDX1656" s="288"/>
      <c r="LDY1656" s="288"/>
      <c r="LDZ1656" s="288"/>
      <c r="LEA1656" s="288"/>
      <c r="LEB1656" s="288"/>
      <c r="LEC1656" s="288"/>
      <c r="LED1656" s="288"/>
      <c r="LEE1656" s="288"/>
      <c r="LEF1656" s="288"/>
      <c r="LEG1656" s="288"/>
      <c r="LEH1656" s="288"/>
      <c r="LEI1656" s="288"/>
      <c r="LEJ1656" s="288"/>
      <c r="LEK1656" s="288"/>
      <c r="LEL1656" s="288"/>
      <c r="LEM1656" s="288"/>
      <c r="LEN1656" s="288"/>
      <c r="LEO1656" s="288"/>
      <c r="LEP1656" s="288"/>
      <c r="LEQ1656" s="288"/>
      <c r="LER1656" s="288"/>
      <c r="LES1656" s="288"/>
      <c r="LET1656" s="288"/>
      <c r="LEU1656" s="288"/>
      <c r="LEV1656" s="288"/>
      <c r="LEW1656" s="288"/>
      <c r="LEX1656" s="288"/>
      <c r="LEY1656" s="288"/>
      <c r="LEZ1656" s="288"/>
      <c r="LFA1656" s="288"/>
      <c r="LFB1656" s="288"/>
      <c r="LFC1656" s="288"/>
      <c r="LFD1656" s="288"/>
      <c r="LFE1656" s="288"/>
      <c r="LFF1656" s="288"/>
      <c r="LFG1656" s="288"/>
      <c r="LFH1656" s="288"/>
      <c r="LFI1656" s="288"/>
      <c r="LFJ1656" s="288"/>
      <c r="LFK1656" s="288"/>
      <c r="LFL1656" s="288"/>
      <c r="LFM1656" s="288"/>
      <c r="LFN1656" s="288"/>
      <c r="LFO1656" s="288"/>
      <c r="LFP1656" s="288"/>
      <c r="LFQ1656" s="288"/>
      <c r="LFR1656" s="288"/>
      <c r="LFS1656" s="288"/>
      <c r="LFT1656" s="288"/>
      <c r="LFU1656" s="288"/>
      <c r="LFV1656" s="288"/>
      <c r="LFW1656" s="288"/>
      <c r="LFX1656" s="288"/>
      <c r="LFY1656" s="288"/>
      <c r="LFZ1656" s="288"/>
      <c r="LGA1656" s="288"/>
      <c r="LGB1656" s="288"/>
      <c r="LGC1656" s="288"/>
      <c r="LGD1656" s="288"/>
      <c r="LGE1656" s="288"/>
      <c r="LGF1656" s="288"/>
      <c r="LGG1656" s="288"/>
      <c r="LGH1656" s="288"/>
      <c r="LGI1656" s="288"/>
      <c r="LGJ1656" s="288"/>
      <c r="LGK1656" s="288"/>
      <c r="LGL1656" s="288"/>
      <c r="LGM1656" s="288"/>
      <c r="LGN1656" s="288"/>
      <c r="LGO1656" s="288"/>
      <c r="LGP1656" s="288"/>
      <c r="LGQ1656" s="288"/>
      <c r="LGR1656" s="288"/>
      <c r="LGS1656" s="288"/>
      <c r="LGT1656" s="288"/>
      <c r="LGU1656" s="288"/>
      <c r="LGV1656" s="288"/>
      <c r="LGW1656" s="288"/>
      <c r="LGX1656" s="288"/>
      <c r="LGY1656" s="288"/>
      <c r="LGZ1656" s="288"/>
      <c r="LHA1656" s="288"/>
      <c r="LHB1656" s="288"/>
      <c r="LHC1656" s="288"/>
      <c r="LHD1656" s="288"/>
      <c r="LHE1656" s="288"/>
      <c r="LHF1656" s="288"/>
      <c r="LHG1656" s="288"/>
      <c r="LHH1656" s="288"/>
      <c r="LHI1656" s="288"/>
      <c r="LHJ1656" s="288"/>
      <c r="LHK1656" s="288"/>
      <c r="LHL1656" s="288"/>
      <c r="LHM1656" s="288"/>
      <c r="LHN1656" s="288"/>
      <c r="LHO1656" s="288"/>
      <c r="LHP1656" s="288"/>
      <c r="LHQ1656" s="288"/>
      <c r="LHR1656" s="288"/>
      <c r="LHS1656" s="288"/>
      <c r="LHT1656" s="288"/>
      <c r="LHU1656" s="288"/>
      <c r="LHV1656" s="288"/>
      <c r="LHW1656" s="288"/>
      <c r="LHX1656" s="288"/>
      <c r="LHY1656" s="288"/>
      <c r="LHZ1656" s="288"/>
      <c r="LIA1656" s="288"/>
      <c r="LIB1656" s="288"/>
      <c r="LIC1656" s="288"/>
      <c r="LID1656" s="288"/>
      <c r="LIE1656" s="288"/>
      <c r="LIF1656" s="288"/>
      <c r="LIG1656" s="288"/>
      <c r="LIH1656" s="288"/>
      <c r="LII1656" s="288"/>
      <c r="LIJ1656" s="288"/>
      <c r="LIK1656" s="288"/>
      <c r="LIL1656" s="288"/>
      <c r="LIM1656" s="288"/>
      <c r="LIN1656" s="288"/>
      <c r="LIO1656" s="288"/>
      <c r="LIP1656" s="288"/>
      <c r="LIQ1656" s="288"/>
      <c r="LIR1656" s="288"/>
      <c r="LIS1656" s="288"/>
      <c r="LIT1656" s="288"/>
      <c r="LIU1656" s="288"/>
      <c r="LIV1656" s="288"/>
      <c r="LIW1656" s="288"/>
      <c r="LIX1656" s="288"/>
      <c r="LIY1656" s="288"/>
      <c r="LIZ1656" s="288"/>
      <c r="LJA1656" s="288"/>
      <c r="LJB1656" s="288"/>
      <c r="LJC1656" s="288"/>
      <c r="LJD1656" s="288"/>
      <c r="LJE1656" s="288"/>
      <c r="LJF1656" s="288"/>
      <c r="LJG1656" s="288"/>
      <c r="LJH1656" s="288"/>
      <c r="LJI1656" s="288"/>
      <c r="LJJ1656" s="288"/>
      <c r="LJK1656" s="288"/>
      <c r="LJL1656" s="288"/>
      <c r="LJM1656" s="288"/>
      <c r="LJN1656" s="288"/>
      <c r="LJO1656" s="288"/>
      <c r="LJP1656" s="288"/>
      <c r="LJQ1656" s="288"/>
      <c r="LJR1656" s="288"/>
      <c r="LJS1656" s="288"/>
      <c r="LJT1656" s="288"/>
      <c r="LJU1656" s="288"/>
      <c r="LJV1656" s="288"/>
      <c r="LJW1656" s="288"/>
      <c r="LJX1656" s="288"/>
      <c r="LJY1656" s="288"/>
      <c r="LJZ1656" s="288"/>
      <c r="LKA1656" s="288"/>
      <c r="LKB1656" s="288"/>
      <c r="LKC1656" s="288"/>
      <c r="LKD1656" s="288"/>
      <c r="LKE1656" s="288"/>
      <c r="LKF1656" s="288"/>
      <c r="LKG1656" s="288"/>
      <c r="LKH1656" s="288"/>
      <c r="LKI1656" s="288"/>
      <c r="LKJ1656" s="288"/>
      <c r="LKK1656" s="288"/>
      <c r="LKL1656" s="288"/>
      <c r="LKM1656" s="288"/>
      <c r="LKN1656" s="288"/>
      <c r="LKO1656" s="288"/>
      <c r="LKP1656" s="288"/>
      <c r="LKQ1656" s="288"/>
      <c r="LKR1656" s="288"/>
      <c r="LKS1656" s="288"/>
      <c r="LKT1656" s="288"/>
      <c r="LKU1656" s="288"/>
      <c r="LKV1656" s="288"/>
      <c r="LKW1656" s="288"/>
      <c r="LKX1656" s="288"/>
      <c r="LKY1656" s="288"/>
      <c r="LKZ1656" s="288"/>
      <c r="LLA1656" s="288"/>
      <c r="LLB1656" s="288"/>
      <c r="LLC1656" s="288"/>
      <c r="LLD1656" s="288"/>
      <c r="LLE1656" s="288"/>
      <c r="LLF1656" s="288"/>
      <c r="LLG1656" s="288"/>
      <c r="LLH1656" s="288"/>
      <c r="LLI1656" s="288"/>
      <c r="LLJ1656" s="288"/>
      <c r="LLK1656" s="288"/>
      <c r="LLL1656" s="288"/>
      <c r="LLM1656" s="288"/>
      <c r="LLN1656" s="288"/>
      <c r="LLO1656" s="288"/>
      <c r="LLP1656" s="288"/>
      <c r="LLQ1656" s="288"/>
      <c r="LLR1656" s="288"/>
      <c r="LLS1656" s="288"/>
      <c r="LLT1656" s="288"/>
      <c r="LLU1656" s="288"/>
      <c r="LLV1656" s="288"/>
      <c r="LLW1656" s="288"/>
      <c r="LLX1656" s="288"/>
      <c r="LLY1656" s="288"/>
      <c r="LLZ1656" s="288"/>
      <c r="LMA1656" s="288"/>
      <c r="LMB1656" s="288"/>
      <c r="LMC1656" s="288"/>
      <c r="LMD1656" s="288"/>
      <c r="LME1656" s="288"/>
      <c r="LMF1656" s="288"/>
      <c r="LMG1656" s="288"/>
      <c r="LMH1656" s="288"/>
      <c r="LMI1656" s="288"/>
      <c r="LMJ1656" s="288"/>
      <c r="LMK1656" s="288"/>
      <c r="LML1656" s="288"/>
      <c r="LMM1656" s="288"/>
      <c r="LMN1656" s="288"/>
      <c r="LMO1656" s="288"/>
      <c r="LMP1656" s="288"/>
      <c r="LMQ1656" s="288"/>
      <c r="LMR1656" s="288"/>
      <c r="LMS1656" s="288"/>
      <c r="LMT1656" s="288"/>
      <c r="LMU1656" s="288"/>
      <c r="LMV1656" s="288"/>
      <c r="LMW1656" s="288"/>
      <c r="LMX1656" s="288"/>
      <c r="LMY1656" s="288"/>
      <c r="LMZ1656" s="288"/>
      <c r="LNA1656" s="288"/>
      <c r="LNB1656" s="288"/>
      <c r="LNC1656" s="288"/>
      <c r="LND1656" s="288"/>
      <c r="LNE1656" s="288"/>
      <c r="LNF1656" s="288"/>
      <c r="LNG1656" s="288"/>
      <c r="LNH1656" s="288"/>
      <c r="LNI1656" s="288"/>
      <c r="LNJ1656" s="288"/>
      <c r="LNK1656" s="288"/>
      <c r="LNL1656" s="288"/>
      <c r="LNM1656" s="288"/>
      <c r="LNN1656" s="288"/>
      <c r="LNO1656" s="288"/>
      <c r="LNP1656" s="288"/>
      <c r="LNQ1656" s="288"/>
      <c r="LNR1656" s="288"/>
      <c r="LNS1656" s="288"/>
      <c r="LNT1656" s="288"/>
      <c r="LNU1656" s="288"/>
      <c r="LNV1656" s="288"/>
      <c r="LNW1656" s="288"/>
      <c r="LNX1656" s="288"/>
      <c r="LNY1656" s="288"/>
      <c r="LNZ1656" s="288"/>
      <c r="LOA1656" s="288"/>
      <c r="LOB1656" s="288"/>
      <c r="LOC1656" s="288"/>
      <c r="LOD1656" s="288"/>
      <c r="LOE1656" s="288"/>
      <c r="LOF1656" s="288"/>
      <c r="LOG1656" s="288"/>
      <c r="LOH1656" s="288"/>
      <c r="LOI1656" s="288"/>
      <c r="LOJ1656" s="288"/>
      <c r="LOK1656" s="288"/>
      <c r="LOL1656" s="288"/>
      <c r="LOM1656" s="288"/>
      <c r="LON1656" s="288"/>
      <c r="LOO1656" s="288"/>
      <c r="LOP1656" s="288"/>
      <c r="LOQ1656" s="288"/>
      <c r="LOR1656" s="288"/>
      <c r="LOS1656" s="288"/>
      <c r="LOT1656" s="288"/>
      <c r="LOU1656" s="288"/>
      <c r="LOV1656" s="288"/>
      <c r="LOW1656" s="288"/>
      <c r="LOX1656" s="288"/>
      <c r="LOY1656" s="288"/>
      <c r="LOZ1656" s="288"/>
      <c r="LPA1656" s="288"/>
      <c r="LPB1656" s="288"/>
      <c r="LPC1656" s="288"/>
      <c r="LPD1656" s="288"/>
      <c r="LPE1656" s="288"/>
      <c r="LPF1656" s="288"/>
      <c r="LPG1656" s="288"/>
      <c r="LPH1656" s="288"/>
      <c r="LPI1656" s="288"/>
      <c r="LPJ1656" s="288"/>
      <c r="LPK1656" s="288"/>
      <c r="LPL1656" s="288"/>
      <c r="LPM1656" s="288"/>
      <c r="LPN1656" s="288"/>
      <c r="LPO1656" s="288"/>
      <c r="LPP1656" s="288"/>
      <c r="LPQ1656" s="288"/>
      <c r="LPR1656" s="288"/>
      <c r="LPS1656" s="288"/>
      <c r="LPT1656" s="288"/>
      <c r="LPU1656" s="288"/>
      <c r="LPV1656" s="288"/>
      <c r="LPW1656" s="288"/>
      <c r="LPX1656" s="288"/>
      <c r="LPY1656" s="288"/>
      <c r="LPZ1656" s="288"/>
      <c r="LQA1656" s="288"/>
      <c r="LQB1656" s="288"/>
      <c r="LQC1656" s="288"/>
      <c r="LQD1656" s="288"/>
      <c r="LQE1656" s="288"/>
      <c r="LQF1656" s="288"/>
      <c r="LQG1656" s="288"/>
      <c r="LQH1656" s="288"/>
      <c r="LQI1656" s="288"/>
      <c r="LQJ1656" s="288"/>
      <c r="LQK1656" s="288"/>
      <c r="LQL1656" s="288"/>
      <c r="LQM1656" s="288"/>
      <c r="LQN1656" s="288"/>
      <c r="LQO1656" s="288"/>
      <c r="LQP1656" s="288"/>
      <c r="LQQ1656" s="288"/>
      <c r="LQR1656" s="288"/>
      <c r="LQS1656" s="288"/>
      <c r="LQT1656" s="288"/>
      <c r="LQU1656" s="288"/>
      <c r="LQV1656" s="288"/>
      <c r="LQW1656" s="288"/>
      <c r="LQX1656" s="288"/>
      <c r="LQY1656" s="288"/>
      <c r="LQZ1656" s="288"/>
      <c r="LRA1656" s="288"/>
      <c r="LRB1656" s="288"/>
      <c r="LRC1656" s="288"/>
      <c r="LRD1656" s="288"/>
      <c r="LRE1656" s="288"/>
      <c r="LRF1656" s="288"/>
      <c r="LRG1656" s="288"/>
      <c r="LRH1656" s="288"/>
      <c r="LRI1656" s="288"/>
      <c r="LRJ1656" s="288"/>
      <c r="LRK1656" s="288"/>
      <c r="LRL1656" s="288"/>
      <c r="LRM1656" s="288"/>
      <c r="LRN1656" s="288"/>
      <c r="LRO1656" s="288"/>
      <c r="LRP1656" s="288"/>
      <c r="LRQ1656" s="288"/>
      <c r="LRR1656" s="288"/>
      <c r="LRS1656" s="288"/>
      <c r="LRT1656" s="288"/>
      <c r="LRU1656" s="288"/>
      <c r="LRV1656" s="288"/>
      <c r="LRW1656" s="288"/>
      <c r="LRX1656" s="288"/>
      <c r="LRY1656" s="288"/>
      <c r="LRZ1656" s="288"/>
      <c r="LSA1656" s="288"/>
      <c r="LSB1656" s="288"/>
      <c r="LSC1656" s="288"/>
      <c r="LSD1656" s="288"/>
      <c r="LSE1656" s="288"/>
      <c r="LSF1656" s="288"/>
      <c r="LSG1656" s="288"/>
      <c r="LSH1656" s="288"/>
      <c r="LSI1656" s="288"/>
      <c r="LSJ1656" s="288"/>
      <c r="LSK1656" s="288"/>
      <c r="LSL1656" s="288"/>
      <c r="LSM1656" s="288"/>
      <c r="LSN1656" s="288"/>
      <c r="LSO1656" s="288"/>
      <c r="LSP1656" s="288"/>
      <c r="LSQ1656" s="288"/>
      <c r="LSR1656" s="288"/>
      <c r="LSS1656" s="288"/>
      <c r="LST1656" s="288"/>
      <c r="LSU1656" s="288"/>
      <c r="LSV1656" s="288"/>
      <c r="LSW1656" s="288"/>
      <c r="LSX1656" s="288"/>
      <c r="LSY1656" s="288"/>
      <c r="LSZ1656" s="288"/>
      <c r="LTA1656" s="288"/>
      <c r="LTB1656" s="288"/>
      <c r="LTC1656" s="288"/>
      <c r="LTD1656" s="288"/>
      <c r="LTE1656" s="288"/>
      <c r="LTF1656" s="288"/>
      <c r="LTG1656" s="288"/>
      <c r="LTH1656" s="288"/>
      <c r="LTI1656" s="288"/>
      <c r="LTJ1656" s="288"/>
      <c r="LTK1656" s="288"/>
      <c r="LTL1656" s="288"/>
      <c r="LTM1656" s="288"/>
      <c r="LTN1656" s="288"/>
      <c r="LTO1656" s="288"/>
      <c r="LTP1656" s="288"/>
      <c r="LTQ1656" s="288"/>
      <c r="LTR1656" s="288"/>
      <c r="LTS1656" s="288"/>
      <c r="LTT1656" s="288"/>
      <c r="LTU1656" s="288"/>
      <c r="LTV1656" s="288"/>
      <c r="LTW1656" s="288"/>
      <c r="LTX1656" s="288"/>
      <c r="LTY1656" s="288"/>
      <c r="LTZ1656" s="288"/>
      <c r="LUA1656" s="288"/>
      <c r="LUB1656" s="288"/>
      <c r="LUC1656" s="288"/>
      <c r="LUD1656" s="288"/>
      <c r="LUE1656" s="288"/>
      <c r="LUF1656" s="288"/>
      <c r="LUG1656" s="288"/>
      <c r="LUH1656" s="288"/>
      <c r="LUI1656" s="288"/>
      <c r="LUJ1656" s="288"/>
      <c r="LUK1656" s="288"/>
      <c r="LUL1656" s="288"/>
      <c r="LUM1656" s="288"/>
      <c r="LUN1656" s="288"/>
      <c r="LUO1656" s="288"/>
      <c r="LUP1656" s="288"/>
      <c r="LUQ1656" s="288"/>
      <c r="LUR1656" s="288"/>
      <c r="LUS1656" s="288"/>
      <c r="LUT1656" s="288"/>
      <c r="LUU1656" s="288"/>
      <c r="LUV1656" s="288"/>
      <c r="LUW1656" s="288"/>
      <c r="LUX1656" s="288"/>
      <c r="LUY1656" s="288"/>
      <c r="LUZ1656" s="288"/>
      <c r="LVA1656" s="288"/>
      <c r="LVB1656" s="288"/>
      <c r="LVC1656" s="288"/>
      <c r="LVD1656" s="288"/>
      <c r="LVE1656" s="288"/>
      <c r="LVF1656" s="288"/>
      <c r="LVG1656" s="288"/>
      <c r="LVH1656" s="288"/>
      <c r="LVI1656" s="288"/>
      <c r="LVJ1656" s="288"/>
      <c r="LVK1656" s="288"/>
      <c r="LVL1656" s="288"/>
      <c r="LVM1656" s="288"/>
      <c r="LVN1656" s="288"/>
      <c r="LVO1656" s="288"/>
      <c r="LVP1656" s="288"/>
      <c r="LVQ1656" s="288"/>
      <c r="LVR1656" s="288"/>
      <c r="LVS1656" s="288"/>
      <c r="LVT1656" s="288"/>
      <c r="LVU1656" s="288"/>
      <c r="LVV1656" s="288"/>
      <c r="LVW1656" s="288"/>
      <c r="LVX1656" s="288"/>
      <c r="LVY1656" s="288"/>
      <c r="LVZ1656" s="288"/>
      <c r="LWA1656" s="288"/>
      <c r="LWB1656" s="288"/>
      <c r="LWC1656" s="288"/>
      <c r="LWD1656" s="288"/>
      <c r="LWE1656" s="288"/>
      <c r="LWF1656" s="288"/>
      <c r="LWG1656" s="288"/>
      <c r="LWH1656" s="288"/>
      <c r="LWI1656" s="288"/>
      <c r="LWJ1656" s="288"/>
      <c r="LWK1656" s="288"/>
      <c r="LWL1656" s="288"/>
      <c r="LWM1656" s="288"/>
      <c r="LWN1656" s="288"/>
      <c r="LWO1656" s="288"/>
      <c r="LWP1656" s="288"/>
      <c r="LWQ1656" s="288"/>
      <c r="LWR1656" s="288"/>
      <c r="LWS1656" s="288"/>
      <c r="LWT1656" s="288"/>
      <c r="LWU1656" s="288"/>
      <c r="LWV1656" s="288"/>
      <c r="LWW1656" s="288"/>
      <c r="LWX1656" s="288"/>
      <c r="LWY1656" s="288"/>
      <c r="LWZ1656" s="288"/>
      <c r="LXA1656" s="288"/>
      <c r="LXB1656" s="288"/>
      <c r="LXC1656" s="288"/>
      <c r="LXD1656" s="288"/>
      <c r="LXE1656" s="288"/>
      <c r="LXF1656" s="288"/>
      <c r="LXG1656" s="288"/>
      <c r="LXH1656" s="288"/>
      <c r="LXI1656" s="288"/>
      <c r="LXJ1656" s="288"/>
      <c r="LXK1656" s="288"/>
      <c r="LXL1656" s="288"/>
      <c r="LXM1656" s="288"/>
      <c r="LXN1656" s="288"/>
      <c r="LXO1656" s="288"/>
      <c r="LXP1656" s="288"/>
      <c r="LXQ1656" s="288"/>
      <c r="LXR1656" s="288"/>
      <c r="LXS1656" s="288"/>
      <c r="LXT1656" s="288"/>
      <c r="LXU1656" s="288"/>
      <c r="LXV1656" s="288"/>
      <c r="LXW1656" s="288"/>
      <c r="LXX1656" s="288"/>
      <c r="LXY1656" s="288"/>
      <c r="LXZ1656" s="288"/>
      <c r="LYA1656" s="288"/>
      <c r="LYB1656" s="288"/>
      <c r="LYC1656" s="288"/>
      <c r="LYD1656" s="288"/>
      <c r="LYE1656" s="288"/>
      <c r="LYF1656" s="288"/>
      <c r="LYG1656" s="288"/>
      <c r="LYH1656" s="288"/>
      <c r="LYI1656" s="288"/>
      <c r="LYJ1656" s="288"/>
      <c r="LYK1656" s="288"/>
      <c r="LYL1656" s="288"/>
      <c r="LYM1656" s="288"/>
      <c r="LYN1656" s="288"/>
      <c r="LYO1656" s="288"/>
      <c r="LYP1656" s="288"/>
      <c r="LYQ1656" s="288"/>
      <c r="LYR1656" s="288"/>
      <c r="LYS1656" s="288"/>
      <c r="LYT1656" s="288"/>
      <c r="LYU1656" s="288"/>
      <c r="LYV1656" s="288"/>
      <c r="LYW1656" s="288"/>
      <c r="LYX1656" s="288"/>
      <c r="LYY1656" s="288"/>
      <c r="LYZ1656" s="288"/>
      <c r="LZA1656" s="288"/>
      <c r="LZB1656" s="288"/>
      <c r="LZC1656" s="288"/>
      <c r="LZD1656" s="288"/>
      <c r="LZE1656" s="288"/>
      <c r="LZF1656" s="288"/>
      <c r="LZG1656" s="288"/>
      <c r="LZH1656" s="288"/>
      <c r="LZI1656" s="288"/>
      <c r="LZJ1656" s="288"/>
      <c r="LZK1656" s="288"/>
      <c r="LZL1656" s="288"/>
      <c r="LZM1656" s="288"/>
      <c r="LZN1656" s="288"/>
      <c r="LZO1656" s="288"/>
      <c r="LZP1656" s="288"/>
      <c r="LZQ1656" s="288"/>
      <c r="LZR1656" s="288"/>
      <c r="LZS1656" s="288"/>
      <c r="LZT1656" s="288"/>
      <c r="LZU1656" s="288"/>
      <c r="LZV1656" s="288"/>
      <c r="LZW1656" s="288"/>
      <c r="LZX1656" s="288"/>
      <c r="LZY1656" s="288"/>
      <c r="LZZ1656" s="288"/>
      <c r="MAA1656" s="288"/>
      <c r="MAB1656" s="288"/>
      <c r="MAC1656" s="288"/>
      <c r="MAD1656" s="288"/>
      <c r="MAE1656" s="288"/>
      <c r="MAF1656" s="288"/>
      <c r="MAG1656" s="288"/>
      <c r="MAH1656" s="288"/>
      <c r="MAI1656" s="288"/>
      <c r="MAJ1656" s="288"/>
      <c r="MAK1656" s="288"/>
      <c r="MAL1656" s="288"/>
      <c r="MAM1656" s="288"/>
      <c r="MAN1656" s="288"/>
      <c r="MAO1656" s="288"/>
      <c r="MAP1656" s="288"/>
      <c r="MAQ1656" s="288"/>
      <c r="MAR1656" s="288"/>
      <c r="MAS1656" s="288"/>
      <c r="MAT1656" s="288"/>
      <c r="MAU1656" s="288"/>
      <c r="MAV1656" s="288"/>
      <c r="MAW1656" s="288"/>
      <c r="MAX1656" s="288"/>
      <c r="MAY1656" s="288"/>
      <c r="MAZ1656" s="288"/>
      <c r="MBA1656" s="288"/>
      <c r="MBB1656" s="288"/>
      <c r="MBC1656" s="288"/>
      <c r="MBD1656" s="288"/>
      <c r="MBE1656" s="288"/>
      <c r="MBF1656" s="288"/>
      <c r="MBG1656" s="288"/>
      <c r="MBH1656" s="288"/>
      <c r="MBI1656" s="288"/>
      <c r="MBJ1656" s="288"/>
      <c r="MBK1656" s="288"/>
      <c r="MBL1656" s="288"/>
      <c r="MBM1656" s="288"/>
      <c r="MBN1656" s="288"/>
      <c r="MBO1656" s="288"/>
      <c r="MBP1656" s="288"/>
      <c r="MBQ1656" s="288"/>
      <c r="MBR1656" s="288"/>
      <c r="MBS1656" s="288"/>
      <c r="MBT1656" s="288"/>
      <c r="MBU1656" s="288"/>
      <c r="MBV1656" s="288"/>
      <c r="MBW1656" s="288"/>
      <c r="MBX1656" s="288"/>
      <c r="MBY1656" s="288"/>
      <c r="MBZ1656" s="288"/>
      <c r="MCA1656" s="288"/>
      <c r="MCB1656" s="288"/>
      <c r="MCC1656" s="288"/>
      <c r="MCD1656" s="288"/>
      <c r="MCE1656" s="288"/>
      <c r="MCF1656" s="288"/>
      <c r="MCG1656" s="288"/>
      <c r="MCH1656" s="288"/>
      <c r="MCI1656" s="288"/>
      <c r="MCJ1656" s="288"/>
      <c r="MCK1656" s="288"/>
      <c r="MCL1656" s="288"/>
      <c r="MCM1656" s="288"/>
      <c r="MCN1656" s="288"/>
      <c r="MCO1656" s="288"/>
      <c r="MCP1656" s="288"/>
      <c r="MCQ1656" s="288"/>
      <c r="MCR1656" s="288"/>
      <c r="MCS1656" s="288"/>
      <c r="MCT1656" s="288"/>
      <c r="MCU1656" s="288"/>
      <c r="MCV1656" s="288"/>
      <c r="MCW1656" s="288"/>
      <c r="MCX1656" s="288"/>
      <c r="MCY1656" s="288"/>
      <c r="MCZ1656" s="288"/>
      <c r="MDA1656" s="288"/>
      <c r="MDB1656" s="288"/>
      <c r="MDC1656" s="288"/>
      <c r="MDD1656" s="288"/>
      <c r="MDE1656" s="288"/>
      <c r="MDF1656" s="288"/>
      <c r="MDG1656" s="288"/>
      <c r="MDH1656" s="288"/>
      <c r="MDI1656" s="288"/>
      <c r="MDJ1656" s="288"/>
      <c r="MDK1656" s="288"/>
      <c r="MDL1656" s="288"/>
      <c r="MDM1656" s="288"/>
      <c r="MDN1656" s="288"/>
      <c r="MDO1656" s="288"/>
      <c r="MDP1656" s="288"/>
      <c r="MDQ1656" s="288"/>
      <c r="MDR1656" s="288"/>
      <c r="MDS1656" s="288"/>
      <c r="MDT1656" s="288"/>
      <c r="MDU1656" s="288"/>
      <c r="MDV1656" s="288"/>
      <c r="MDW1656" s="288"/>
      <c r="MDX1656" s="288"/>
      <c r="MDY1656" s="288"/>
      <c r="MDZ1656" s="288"/>
      <c r="MEA1656" s="288"/>
      <c r="MEB1656" s="288"/>
      <c r="MEC1656" s="288"/>
      <c r="MED1656" s="288"/>
      <c r="MEE1656" s="288"/>
      <c r="MEF1656" s="288"/>
      <c r="MEG1656" s="288"/>
      <c r="MEH1656" s="288"/>
      <c r="MEI1656" s="288"/>
      <c r="MEJ1656" s="288"/>
      <c r="MEK1656" s="288"/>
      <c r="MEL1656" s="288"/>
      <c r="MEM1656" s="288"/>
      <c r="MEN1656" s="288"/>
      <c r="MEO1656" s="288"/>
      <c r="MEP1656" s="288"/>
      <c r="MEQ1656" s="288"/>
      <c r="MER1656" s="288"/>
      <c r="MES1656" s="288"/>
      <c r="MET1656" s="288"/>
      <c r="MEU1656" s="288"/>
      <c r="MEV1656" s="288"/>
      <c r="MEW1656" s="288"/>
      <c r="MEX1656" s="288"/>
      <c r="MEY1656" s="288"/>
      <c r="MEZ1656" s="288"/>
      <c r="MFA1656" s="288"/>
      <c r="MFB1656" s="288"/>
      <c r="MFC1656" s="288"/>
      <c r="MFD1656" s="288"/>
      <c r="MFE1656" s="288"/>
      <c r="MFF1656" s="288"/>
      <c r="MFG1656" s="288"/>
      <c r="MFH1656" s="288"/>
      <c r="MFI1656" s="288"/>
      <c r="MFJ1656" s="288"/>
      <c r="MFK1656" s="288"/>
      <c r="MFL1656" s="288"/>
      <c r="MFM1656" s="288"/>
      <c r="MFN1656" s="288"/>
      <c r="MFO1656" s="288"/>
      <c r="MFP1656" s="288"/>
      <c r="MFQ1656" s="288"/>
      <c r="MFR1656" s="288"/>
      <c r="MFS1656" s="288"/>
      <c r="MFT1656" s="288"/>
      <c r="MFU1656" s="288"/>
      <c r="MFV1656" s="288"/>
      <c r="MFW1656" s="288"/>
      <c r="MFX1656" s="288"/>
      <c r="MFY1656" s="288"/>
      <c r="MFZ1656" s="288"/>
      <c r="MGA1656" s="288"/>
      <c r="MGB1656" s="288"/>
      <c r="MGC1656" s="288"/>
      <c r="MGD1656" s="288"/>
      <c r="MGE1656" s="288"/>
      <c r="MGF1656" s="288"/>
      <c r="MGG1656" s="288"/>
      <c r="MGH1656" s="288"/>
      <c r="MGI1656" s="288"/>
      <c r="MGJ1656" s="288"/>
      <c r="MGK1656" s="288"/>
      <c r="MGL1656" s="288"/>
      <c r="MGM1656" s="288"/>
      <c r="MGN1656" s="288"/>
      <c r="MGO1656" s="288"/>
      <c r="MGP1656" s="288"/>
      <c r="MGQ1656" s="288"/>
      <c r="MGR1656" s="288"/>
      <c r="MGS1656" s="288"/>
      <c r="MGT1656" s="288"/>
      <c r="MGU1656" s="288"/>
      <c r="MGV1656" s="288"/>
      <c r="MGW1656" s="288"/>
      <c r="MGX1656" s="288"/>
      <c r="MGY1656" s="288"/>
      <c r="MGZ1656" s="288"/>
      <c r="MHA1656" s="288"/>
      <c r="MHB1656" s="288"/>
      <c r="MHC1656" s="288"/>
      <c r="MHD1656" s="288"/>
      <c r="MHE1656" s="288"/>
      <c r="MHF1656" s="288"/>
      <c r="MHG1656" s="288"/>
      <c r="MHH1656" s="288"/>
      <c r="MHI1656" s="288"/>
      <c r="MHJ1656" s="288"/>
      <c r="MHK1656" s="288"/>
      <c r="MHL1656" s="288"/>
      <c r="MHM1656" s="288"/>
      <c r="MHN1656" s="288"/>
      <c r="MHO1656" s="288"/>
      <c r="MHP1656" s="288"/>
      <c r="MHQ1656" s="288"/>
      <c r="MHR1656" s="288"/>
      <c r="MHS1656" s="288"/>
      <c r="MHT1656" s="288"/>
      <c r="MHU1656" s="288"/>
      <c r="MHV1656" s="288"/>
      <c r="MHW1656" s="288"/>
      <c r="MHX1656" s="288"/>
      <c r="MHY1656" s="288"/>
      <c r="MHZ1656" s="288"/>
      <c r="MIA1656" s="288"/>
      <c r="MIB1656" s="288"/>
      <c r="MIC1656" s="288"/>
      <c r="MID1656" s="288"/>
      <c r="MIE1656" s="288"/>
      <c r="MIF1656" s="288"/>
      <c r="MIG1656" s="288"/>
      <c r="MIH1656" s="288"/>
      <c r="MII1656" s="288"/>
      <c r="MIJ1656" s="288"/>
      <c r="MIK1656" s="288"/>
      <c r="MIL1656" s="288"/>
      <c r="MIM1656" s="288"/>
      <c r="MIN1656" s="288"/>
      <c r="MIO1656" s="288"/>
      <c r="MIP1656" s="288"/>
      <c r="MIQ1656" s="288"/>
      <c r="MIR1656" s="288"/>
      <c r="MIS1656" s="288"/>
      <c r="MIT1656" s="288"/>
      <c r="MIU1656" s="288"/>
      <c r="MIV1656" s="288"/>
      <c r="MIW1656" s="288"/>
      <c r="MIX1656" s="288"/>
      <c r="MIY1656" s="288"/>
      <c r="MIZ1656" s="288"/>
      <c r="MJA1656" s="288"/>
      <c r="MJB1656" s="288"/>
      <c r="MJC1656" s="288"/>
      <c r="MJD1656" s="288"/>
      <c r="MJE1656" s="288"/>
      <c r="MJF1656" s="288"/>
      <c r="MJG1656" s="288"/>
      <c r="MJH1656" s="288"/>
      <c r="MJI1656" s="288"/>
      <c r="MJJ1656" s="288"/>
      <c r="MJK1656" s="288"/>
      <c r="MJL1656" s="288"/>
      <c r="MJM1656" s="288"/>
      <c r="MJN1656" s="288"/>
      <c r="MJO1656" s="288"/>
      <c r="MJP1656" s="288"/>
      <c r="MJQ1656" s="288"/>
      <c r="MJR1656" s="288"/>
      <c r="MJS1656" s="288"/>
      <c r="MJT1656" s="288"/>
      <c r="MJU1656" s="288"/>
      <c r="MJV1656" s="288"/>
      <c r="MJW1656" s="288"/>
      <c r="MJX1656" s="288"/>
      <c r="MJY1656" s="288"/>
      <c r="MJZ1656" s="288"/>
      <c r="MKA1656" s="288"/>
      <c r="MKB1656" s="288"/>
      <c r="MKC1656" s="288"/>
      <c r="MKD1656" s="288"/>
      <c r="MKE1656" s="288"/>
      <c r="MKF1656" s="288"/>
      <c r="MKG1656" s="288"/>
      <c r="MKH1656" s="288"/>
      <c r="MKI1656" s="288"/>
      <c r="MKJ1656" s="288"/>
      <c r="MKK1656" s="288"/>
      <c r="MKL1656" s="288"/>
      <c r="MKM1656" s="288"/>
      <c r="MKN1656" s="288"/>
      <c r="MKO1656" s="288"/>
      <c r="MKP1656" s="288"/>
      <c r="MKQ1656" s="288"/>
      <c r="MKR1656" s="288"/>
      <c r="MKS1656" s="288"/>
      <c r="MKT1656" s="288"/>
      <c r="MKU1656" s="288"/>
      <c r="MKV1656" s="288"/>
      <c r="MKW1656" s="288"/>
      <c r="MKX1656" s="288"/>
      <c r="MKY1656" s="288"/>
      <c r="MKZ1656" s="288"/>
      <c r="MLA1656" s="288"/>
      <c r="MLB1656" s="288"/>
      <c r="MLC1656" s="288"/>
      <c r="MLD1656" s="288"/>
      <c r="MLE1656" s="288"/>
      <c r="MLF1656" s="288"/>
      <c r="MLG1656" s="288"/>
      <c r="MLH1656" s="288"/>
      <c r="MLI1656" s="288"/>
      <c r="MLJ1656" s="288"/>
      <c r="MLK1656" s="288"/>
      <c r="MLL1656" s="288"/>
      <c r="MLM1656" s="288"/>
      <c r="MLN1656" s="288"/>
      <c r="MLO1656" s="288"/>
      <c r="MLP1656" s="288"/>
      <c r="MLQ1656" s="288"/>
      <c r="MLR1656" s="288"/>
      <c r="MLS1656" s="288"/>
      <c r="MLT1656" s="288"/>
      <c r="MLU1656" s="288"/>
      <c r="MLV1656" s="288"/>
      <c r="MLW1656" s="288"/>
      <c r="MLX1656" s="288"/>
      <c r="MLY1656" s="288"/>
      <c r="MLZ1656" s="288"/>
      <c r="MMA1656" s="288"/>
      <c r="MMB1656" s="288"/>
      <c r="MMC1656" s="288"/>
      <c r="MMD1656" s="288"/>
      <c r="MME1656" s="288"/>
      <c r="MMF1656" s="288"/>
      <c r="MMG1656" s="288"/>
      <c r="MMH1656" s="288"/>
      <c r="MMI1656" s="288"/>
      <c r="MMJ1656" s="288"/>
      <c r="MMK1656" s="288"/>
      <c r="MML1656" s="288"/>
      <c r="MMM1656" s="288"/>
      <c r="MMN1656" s="288"/>
      <c r="MMO1656" s="288"/>
      <c r="MMP1656" s="288"/>
      <c r="MMQ1656" s="288"/>
      <c r="MMR1656" s="288"/>
      <c r="MMS1656" s="288"/>
      <c r="MMT1656" s="288"/>
      <c r="MMU1656" s="288"/>
      <c r="MMV1656" s="288"/>
      <c r="MMW1656" s="288"/>
      <c r="MMX1656" s="288"/>
      <c r="MMY1656" s="288"/>
      <c r="MMZ1656" s="288"/>
      <c r="MNA1656" s="288"/>
      <c r="MNB1656" s="288"/>
      <c r="MNC1656" s="288"/>
      <c r="MND1656" s="288"/>
      <c r="MNE1656" s="288"/>
      <c r="MNF1656" s="288"/>
      <c r="MNG1656" s="288"/>
      <c r="MNH1656" s="288"/>
      <c r="MNI1656" s="288"/>
      <c r="MNJ1656" s="288"/>
      <c r="MNK1656" s="288"/>
      <c r="MNL1656" s="288"/>
      <c r="MNM1656" s="288"/>
      <c r="MNN1656" s="288"/>
      <c r="MNO1656" s="288"/>
      <c r="MNP1656" s="288"/>
      <c r="MNQ1656" s="288"/>
      <c r="MNR1656" s="288"/>
      <c r="MNS1656" s="288"/>
      <c r="MNT1656" s="288"/>
      <c r="MNU1656" s="288"/>
      <c r="MNV1656" s="288"/>
      <c r="MNW1656" s="288"/>
      <c r="MNX1656" s="288"/>
      <c r="MNY1656" s="288"/>
      <c r="MNZ1656" s="288"/>
      <c r="MOA1656" s="288"/>
      <c r="MOB1656" s="288"/>
      <c r="MOC1656" s="288"/>
      <c r="MOD1656" s="288"/>
      <c r="MOE1656" s="288"/>
      <c r="MOF1656" s="288"/>
      <c r="MOG1656" s="288"/>
      <c r="MOH1656" s="288"/>
      <c r="MOI1656" s="288"/>
      <c r="MOJ1656" s="288"/>
      <c r="MOK1656" s="288"/>
      <c r="MOL1656" s="288"/>
      <c r="MOM1656" s="288"/>
      <c r="MON1656" s="288"/>
      <c r="MOO1656" s="288"/>
      <c r="MOP1656" s="288"/>
      <c r="MOQ1656" s="288"/>
      <c r="MOR1656" s="288"/>
      <c r="MOS1656" s="288"/>
      <c r="MOT1656" s="288"/>
      <c r="MOU1656" s="288"/>
      <c r="MOV1656" s="288"/>
      <c r="MOW1656" s="288"/>
      <c r="MOX1656" s="288"/>
      <c r="MOY1656" s="288"/>
      <c r="MOZ1656" s="288"/>
      <c r="MPA1656" s="288"/>
      <c r="MPB1656" s="288"/>
      <c r="MPC1656" s="288"/>
      <c r="MPD1656" s="288"/>
      <c r="MPE1656" s="288"/>
      <c r="MPF1656" s="288"/>
      <c r="MPG1656" s="288"/>
      <c r="MPH1656" s="288"/>
      <c r="MPI1656" s="288"/>
      <c r="MPJ1656" s="288"/>
      <c r="MPK1656" s="288"/>
      <c r="MPL1656" s="288"/>
      <c r="MPM1656" s="288"/>
      <c r="MPN1656" s="288"/>
      <c r="MPO1656" s="288"/>
      <c r="MPP1656" s="288"/>
      <c r="MPQ1656" s="288"/>
      <c r="MPR1656" s="288"/>
      <c r="MPS1656" s="288"/>
      <c r="MPT1656" s="288"/>
      <c r="MPU1656" s="288"/>
      <c r="MPV1656" s="288"/>
      <c r="MPW1656" s="288"/>
      <c r="MPX1656" s="288"/>
      <c r="MPY1656" s="288"/>
      <c r="MPZ1656" s="288"/>
      <c r="MQA1656" s="288"/>
      <c r="MQB1656" s="288"/>
      <c r="MQC1656" s="288"/>
      <c r="MQD1656" s="288"/>
      <c r="MQE1656" s="288"/>
      <c r="MQF1656" s="288"/>
      <c r="MQG1656" s="288"/>
      <c r="MQH1656" s="288"/>
      <c r="MQI1656" s="288"/>
      <c r="MQJ1656" s="288"/>
      <c r="MQK1656" s="288"/>
      <c r="MQL1656" s="288"/>
      <c r="MQM1656" s="288"/>
      <c r="MQN1656" s="288"/>
      <c r="MQO1656" s="288"/>
      <c r="MQP1656" s="288"/>
      <c r="MQQ1656" s="288"/>
      <c r="MQR1656" s="288"/>
      <c r="MQS1656" s="288"/>
      <c r="MQT1656" s="288"/>
      <c r="MQU1656" s="288"/>
      <c r="MQV1656" s="288"/>
      <c r="MQW1656" s="288"/>
      <c r="MQX1656" s="288"/>
      <c r="MQY1656" s="288"/>
      <c r="MQZ1656" s="288"/>
      <c r="MRA1656" s="288"/>
      <c r="MRB1656" s="288"/>
      <c r="MRC1656" s="288"/>
      <c r="MRD1656" s="288"/>
      <c r="MRE1656" s="288"/>
      <c r="MRF1656" s="288"/>
      <c r="MRG1656" s="288"/>
      <c r="MRH1656" s="288"/>
      <c r="MRI1656" s="288"/>
      <c r="MRJ1656" s="288"/>
      <c r="MRK1656" s="288"/>
      <c r="MRL1656" s="288"/>
      <c r="MRM1656" s="288"/>
      <c r="MRN1656" s="288"/>
      <c r="MRO1656" s="288"/>
      <c r="MRP1656" s="288"/>
      <c r="MRQ1656" s="288"/>
      <c r="MRR1656" s="288"/>
      <c r="MRS1656" s="288"/>
      <c r="MRT1656" s="288"/>
      <c r="MRU1656" s="288"/>
      <c r="MRV1656" s="288"/>
      <c r="MRW1656" s="288"/>
      <c r="MRX1656" s="288"/>
      <c r="MRY1656" s="288"/>
      <c r="MRZ1656" s="288"/>
      <c r="MSA1656" s="288"/>
      <c r="MSB1656" s="288"/>
      <c r="MSC1656" s="288"/>
      <c r="MSD1656" s="288"/>
      <c r="MSE1656" s="288"/>
      <c r="MSF1656" s="288"/>
      <c r="MSG1656" s="288"/>
      <c r="MSH1656" s="288"/>
      <c r="MSI1656" s="288"/>
      <c r="MSJ1656" s="288"/>
      <c r="MSK1656" s="288"/>
      <c r="MSL1656" s="288"/>
      <c r="MSM1656" s="288"/>
      <c r="MSN1656" s="288"/>
      <c r="MSO1656" s="288"/>
      <c r="MSP1656" s="288"/>
      <c r="MSQ1656" s="288"/>
      <c r="MSR1656" s="288"/>
      <c r="MSS1656" s="288"/>
      <c r="MST1656" s="288"/>
      <c r="MSU1656" s="288"/>
      <c r="MSV1656" s="288"/>
      <c r="MSW1656" s="288"/>
      <c r="MSX1656" s="288"/>
      <c r="MSY1656" s="288"/>
      <c r="MSZ1656" s="288"/>
      <c r="MTA1656" s="288"/>
      <c r="MTB1656" s="288"/>
      <c r="MTC1656" s="288"/>
      <c r="MTD1656" s="288"/>
      <c r="MTE1656" s="288"/>
      <c r="MTF1656" s="288"/>
      <c r="MTG1656" s="288"/>
      <c r="MTH1656" s="288"/>
      <c r="MTI1656" s="288"/>
      <c r="MTJ1656" s="288"/>
      <c r="MTK1656" s="288"/>
      <c r="MTL1656" s="288"/>
      <c r="MTM1656" s="288"/>
      <c r="MTN1656" s="288"/>
      <c r="MTO1656" s="288"/>
      <c r="MTP1656" s="288"/>
      <c r="MTQ1656" s="288"/>
      <c r="MTR1656" s="288"/>
      <c r="MTS1656" s="288"/>
      <c r="MTT1656" s="288"/>
      <c r="MTU1656" s="288"/>
      <c r="MTV1656" s="288"/>
      <c r="MTW1656" s="288"/>
      <c r="MTX1656" s="288"/>
      <c r="MTY1656" s="288"/>
      <c r="MTZ1656" s="288"/>
      <c r="MUA1656" s="288"/>
      <c r="MUB1656" s="288"/>
      <c r="MUC1656" s="288"/>
      <c r="MUD1656" s="288"/>
      <c r="MUE1656" s="288"/>
      <c r="MUF1656" s="288"/>
      <c r="MUG1656" s="288"/>
      <c r="MUH1656" s="288"/>
      <c r="MUI1656" s="288"/>
      <c r="MUJ1656" s="288"/>
      <c r="MUK1656" s="288"/>
      <c r="MUL1656" s="288"/>
      <c r="MUM1656" s="288"/>
      <c r="MUN1656" s="288"/>
      <c r="MUO1656" s="288"/>
      <c r="MUP1656" s="288"/>
      <c r="MUQ1656" s="288"/>
      <c r="MUR1656" s="288"/>
      <c r="MUS1656" s="288"/>
      <c r="MUT1656" s="288"/>
      <c r="MUU1656" s="288"/>
      <c r="MUV1656" s="288"/>
      <c r="MUW1656" s="288"/>
      <c r="MUX1656" s="288"/>
      <c r="MUY1656" s="288"/>
      <c r="MUZ1656" s="288"/>
      <c r="MVA1656" s="288"/>
      <c r="MVB1656" s="288"/>
      <c r="MVC1656" s="288"/>
      <c r="MVD1656" s="288"/>
      <c r="MVE1656" s="288"/>
      <c r="MVF1656" s="288"/>
      <c r="MVG1656" s="288"/>
      <c r="MVH1656" s="288"/>
      <c r="MVI1656" s="288"/>
      <c r="MVJ1656" s="288"/>
      <c r="MVK1656" s="288"/>
      <c r="MVL1656" s="288"/>
      <c r="MVM1656" s="288"/>
      <c r="MVN1656" s="288"/>
      <c r="MVO1656" s="288"/>
      <c r="MVP1656" s="288"/>
      <c r="MVQ1656" s="288"/>
      <c r="MVR1656" s="288"/>
      <c r="MVS1656" s="288"/>
      <c r="MVT1656" s="288"/>
      <c r="MVU1656" s="288"/>
      <c r="MVV1656" s="288"/>
      <c r="MVW1656" s="288"/>
      <c r="MVX1656" s="288"/>
      <c r="MVY1656" s="288"/>
      <c r="MVZ1656" s="288"/>
      <c r="MWA1656" s="288"/>
      <c r="MWB1656" s="288"/>
      <c r="MWC1656" s="288"/>
      <c r="MWD1656" s="288"/>
      <c r="MWE1656" s="288"/>
      <c r="MWF1656" s="288"/>
      <c r="MWG1656" s="288"/>
      <c r="MWH1656" s="288"/>
      <c r="MWI1656" s="288"/>
      <c r="MWJ1656" s="288"/>
      <c r="MWK1656" s="288"/>
      <c r="MWL1656" s="288"/>
      <c r="MWM1656" s="288"/>
      <c r="MWN1656" s="288"/>
      <c r="MWO1656" s="288"/>
      <c r="MWP1656" s="288"/>
      <c r="MWQ1656" s="288"/>
      <c r="MWR1656" s="288"/>
      <c r="MWS1656" s="288"/>
      <c r="MWT1656" s="288"/>
      <c r="MWU1656" s="288"/>
      <c r="MWV1656" s="288"/>
      <c r="MWW1656" s="288"/>
      <c r="MWX1656" s="288"/>
      <c r="MWY1656" s="288"/>
      <c r="MWZ1656" s="288"/>
      <c r="MXA1656" s="288"/>
      <c r="MXB1656" s="288"/>
      <c r="MXC1656" s="288"/>
      <c r="MXD1656" s="288"/>
      <c r="MXE1656" s="288"/>
      <c r="MXF1656" s="288"/>
      <c r="MXG1656" s="288"/>
      <c r="MXH1656" s="288"/>
      <c r="MXI1656" s="288"/>
      <c r="MXJ1656" s="288"/>
      <c r="MXK1656" s="288"/>
      <c r="MXL1656" s="288"/>
      <c r="MXM1656" s="288"/>
      <c r="MXN1656" s="288"/>
      <c r="MXO1656" s="288"/>
      <c r="MXP1656" s="288"/>
      <c r="MXQ1656" s="288"/>
      <c r="MXR1656" s="288"/>
      <c r="MXS1656" s="288"/>
      <c r="MXT1656" s="288"/>
      <c r="MXU1656" s="288"/>
      <c r="MXV1656" s="288"/>
      <c r="MXW1656" s="288"/>
      <c r="MXX1656" s="288"/>
      <c r="MXY1656" s="288"/>
      <c r="MXZ1656" s="288"/>
      <c r="MYA1656" s="288"/>
      <c r="MYB1656" s="288"/>
      <c r="MYC1656" s="288"/>
      <c r="MYD1656" s="288"/>
      <c r="MYE1656" s="288"/>
      <c r="MYF1656" s="288"/>
      <c r="MYG1656" s="288"/>
      <c r="MYH1656" s="288"/>
      <c r="MYI1656" s="288"/>
      <c r="MYJ1656" s="288"/>
      <c r="MYK1656" s="288"/>
      <c r="MYL1656" s="288"/>
      <c r="MYM1656" s="288"/>
      <c r="MYN1656" s="288"/>
      <c r="MYO1656" s="288"/>
      <c r="MYP1656" s="288"/>
      <c r="MYQ1656" s="288"/>
      <c r="MYR1656" s="288"/>
      <c r="MYS1656" s="288"/>
      <c r="MYT1656" s="288"/>
      <c r="MYU1656" s="288"/>
      <c r="MYV1656" s="288"/>
      <c r="MYW1656" s="288"/>
      <c r="MYX1656" s="288"/>
      <c r="MYY1656" s="288"/>
      <c r="MYZ1656" s="288"/>
      <c r="MZA1656" s="288"/>
      <c r="MZB1656" s="288"/>
      <c r="MZC1656" s="288"/>
      <c r="MZD1656" s="288"/>
      <c r="MZE1656" s="288"/>
      <c r="MZF1656" s="288"/>
      <c r="MZG1656" s="288"/>
      <c r="MZH1656" s="288"/>
      <c r="MZI1656" s="288"/>
      <c r="MZJ1656" s="288"/>
      <c r="MZK1656" s="288"/>
      <c r="MZL1656" s="288"/>
      <c r="MZM1656" s="288"/>
      <c r="MZN1656" s="288"/>
      <c r="MZO1656" s="288"/>
      <c r="MZP1656" s="288"/>
      <c r="MZQ1656" s="288"/>
      <c r="MZR1656" s="288"/>
      <c r="MZS1656" s="288"/>
      <c r="MZT1656" s="288"/>
      <c r="MZU1656" s="288"/>
      <c r="MZV1656" s="288"/>
      <c r="MZW1656" s="288"/>
      <c r="MZX1656" s="288"/>
      <c r="MZY1656" s="288"/>
      <c r="MZZ1656" s="288"/>
      <c r="NAA1656" s="288"/>
      <c r="NAB1656" s="288"/>
      <c r="NAC1656" s="288"/>
      <c r="NAD1656" s="288"/>
      <c r="NAE1656" s="288"/>
      <c r="NAF1656" s="288"/>
      <c r="NAG1656" s="288"/>
      <c r="NAH1656" s="288"/>
      <c r="NAI1656" s="288"/>
      <c r="NAJ1656" s="288"/>
      <c r="NAK1656" s="288"/>
      <c r="NAL1656" s="288"/>
      <c r="NAM1656" s="288"/>
      <c r="NAN1656" s="288"/>
      <c r="NAO1656" s="288"/>
      <c r="NAP1656" s="288"/>
      <c r="NAQ1656" s="288"/>
      <c r="NAR1656" s="288"/>
      <c r="NAS1656" s="288"/>
      <c r="NAT1656" s="288"/>
      <c r="NAU1656" s="288"/>
      <c r="NAV1656" s="288"/>
      <c r="NAW1656" s="288"/>
      <c r="NAX1656" s="288"/>
      <c r="NAY1656" s="288"/>
      <c r="NAZ1656" s="288"/>
      <c r="NBA1656" s="288"/>
      <c r="NBB1656" s="288"/>
      <c r="NBC1656" s="288"/>
      <c r="NBD1656" s="288"/>
      <c r="NBE1656" s="288"/>
      <c r="NBF1656" s="288"/>
      <c r="NBG1656" s="288"/>
      <c r="NBH1656" s="288"/>
      <c r="NBI1656" s="288"/>
      <c r="NBJ1656" s="288"/>
      <c r="NBK1656" s="288"/>
      <c r="NBL1656" s="288"/>
      <c r="NBM1656" s="288"/>
      <c r="NBN1656" s="288"/>
      <c r="NBO1656" s="288"/>
      <c r="NBP1656" s="288"/>
      <c r="NBQ1656" s="288"/>
      <c r="NBR1656" s="288"/>
      <c r="NBS1656" s="288"/>
      <c r="NBT1656" s="288"/>
      <c r="NBU1656" s="288"/>
      <c r="NBV1656" s="288"/>
      <c r="NBW1656" s="288"/>
      <c r="NBX1656" s="288"/>
      <c r="NBY1656" s="288"/>
      <c r="NBZ1656" s="288"/>
      <c r="NCA1656" s="288"/>
      <c r="NCB1656" s="288"/>
      <c r="NCC1656" s="288"/>
      <c r="NCD1656" s="288"/>
      <c r="NCE1656" s="288"/>
      <c r="NCF1656" s="288"/>
      <c r="NCG1656" s="288"/>
      <c r="NCH1656" s="288"/>
      <c r="NCI1656" s="288"/>
      <c r="NCJ1656" s="288"/>
      <c r="NCK1656" s="288"/>
      <c r="NCL1656" s="288"/>
      <c r="NCM1656" s="288"/>
      <c r="NCN1656" s="288"/>
      <c r="NCO1656" s="288"/>
      <c r="NCP1656" s="288"/>
      <c r="NCQ1656" s="288"/>
      <c r="NCR1656" s="288"/>
      <c r="NCS1656" s="288"/>
      <c r="NCT1656" s="288"/>
      <c r="NCU1656" s="288"/>
      <c r="NCV1656" s="288"/>
      <c r="NCW1656" s="288"/>
      <c r="NCX1656" s="288"/>
      <c r="NCY1656" s="288"/>
      <c r="NCZ1656" s="288"/>
      <c r="NDA1656" s="288"/>
      <c r="NDB1656" s="288"/>
      <c r="NDC1656" s="288"/>
      <c r="NDD1656" s="288"/>
      <c r="NDE1656" s="288"/>
      <c r="NDF1656" s="288"/>
      <c r="NDG1656" s="288"/>
      <c r="NDH1656" s="288"/>
      <c r="NDI1656" s="288"/>
      <c r="NDJ1656" s="288"/>
      <c r="NDK1656" s="288"/>
      <c r="NDL1656" s="288"/>
      <c r="NDM1656" s="288"/>
      <c r="NDN1656" s="288"/>
      <c r="NDO1656" s="288"/>
      <c r="NDP1656" s="288"/>
      <c r="NDQ1656" s="288"/>
      <c r="NDR1656" s="288"/>
      <c r="NDS1656" s="288"/>
      <c r="NDT1656" s="288"/>
      <c r="NDU1656" s="288"/>
      <c r="NDV1656" s="288"/>
      <c r="NDW1656" s="288"/>
      <c r="NDX1656" s="288"/>
      <c r="NDY1656" s="288"/>
      <c r="NDZ1656" s="288"/>
      <c r="NEA1656" s="288"/>
      <c r="NEB1656" s="288"/>
      <c r="NEC1656" s="288"/>
      <c r="NED1656" s="288"/>
      <c r="NEE1656" s="288"/>
      <c r="NEF1656" s="288"/>
      <c r="NEG1656" s="288"/>
      <c r="NEH1656" s="288"/>
      <c r="NEI1656" s="288"/>
      <c r="NEJ1656" s="288"/>
      <c r="NEK1656" s="288"/>
      <c r="NEL1656" s="288"/>
      <c r="NEM1656" s="288"/>
      <c r="NEN1656" s="288"/>
      <c r="NEO1656" s="288"/>
      <c r="NEP1656" s="288"/>
      <c r="NEQ1656" s="288"/>
      <c r="NER1656" s="288"/>
      <c r="NES1656" s="288"/>
      <c r="NET1656" s="288"/>
      <c r="NEU1656" s="288"/>
      <c r="NEV1656" s="288"/>
      <c r="NEW1656" s="288"/>
      <c r="NEX1656" s="288"/>
      <c r="NEY1656" s="288"/>
      <c r="NEZ1656" s="288"/>
      <c r="NFA1656" s="288"/>
      <c r="NFB1656" s="288"/>
      <c r="NFC1656" s="288"/>
      <c r="NFD1656" s="288"/>
      <c r="NFE1656" s="288"/>
      <c r="NFF1656" s="288"/>
      <c r="NFG1656" s="288"/>
      <c r="NFH1656" s="288"/>
      <c r="NFI1656" s="288"/>
      <c r="NFJ1656" s="288"/>
      <c r="NFK1656" s="288"/>
      <c r="NFL1656" s="288"/>
      <c r="NFM1656" s="288"/>
      <c r="NFN1656" s="288"/>
      <c r="NFO1656" s="288"/>
      <c r="NFP1656" s="288"/>
      <c r="NFQ1656" s="288"/>
      <c r="NFR1656" s="288"/>
      <c r="NFS1656" s="288"/>
      <c r="NFT1656" s="288"/>
      <c r="NFU1656" s="288"/>
      <c r="NFV1656" s="288"/>
      <c r="NFW1656" s="288"/>
      <c r="NFX1656" s="288"/>
      <c r="NFY1656" s="288"/>
      <c r="NFZ1656" s="288"/>
      <c r="NGA1656" s="288"/>
      <c r="NGB1656" s="288"/>
      <c r="NGC1656" s="288"/>
      <c r="NGD1656" s="288"/>
      <c r="NGE1656" s="288"/>
      <c r="NGF1656" s="288"/>
      <c r="NGG1656" s="288"/>
      <c r="NGH1656" s="288"/>
      <c r="NGI1656" s="288"/>
      <c r="NGJ1656" s="288"/>
      <c r="NGK1656" s="288"/>
      <c r="NGL1656" s="288"/>
      <c r="NGM1656" s="288"/>
      <c r="NGN1656" s="288"/>
      <c r="NGO1656" s="288"/>
      <c r="NGP1656" s="288"/>
      <c r="NGQ1656" s="288"/>
      <c r="NGR1656" s="288"/>
      <c r="NGS1656" s="288"/>
      <c r="NGT1656" s="288"/>
      <c r="NGU1656" s="288"/>
      <c r="NGV1656" s="288"/>
      <c r="NGW1656" s="288"/>
      <c r="NGX1656" s="288"/>
      <c r="NGY1656" s="288"/>
      <c r="NGZ1656" s="288"/>
      <c r="NHA1656" s="288"/>
      <c r="NHB1656" s="288"/>
      <c r="NHC1656" s="288"/>
      <c r="NHD1656" s="288"/>
      <c r="NHE1656" s="288"/>
      <c r="NHF1656" s="288"/>
      <c r="NHG1656" s="288"/>
      <c r="NHH1656" s="288"/>
      <c r="NHI1656" s="288"/>
      <c r="NHJ1656" s="288"/>
      <c r="NHK1656" s="288"/>
      <c r="NHL1656" s="288"/>
      <c r="NHM1656" s="288"/>
      <c r="NHN1656" s="288"/>
      <c r="NHO1656" s="288"/>
      <c r="NHP1656" s="288"/>
      <c r="NHQ1656" s="288"/>
      <c r="NHR1656" s="288"/>
      <c r="NHS1656" s="288"/>
      <c r="NHT1656" s="288"/>
      <c r="NHU1656" s="288"/>
      <c r="NHV1656" s="288"/>
      <c r="NHW1656" s="288"/>
      <c r="NHX1656" s="288"/>
      <c r="NHY1656" s="288"/>
      <c r="NHZ1656" s="288"/>
      <c r="NIA1656" s="288"/>
      <c r="NIB1656" s="288"/>
      <c r="NIC1656" s="288"/>
      <c r="NID1656" s="288"/>
      <c r="NIE1656" s="288"/>
      <c r="NIF1656" s="288"/>
      <c r="NIG1656" s="288"/>
      <c r="NIH1656" s="288"/>
      <c r="NII1656" s="288"/>
      <c r="NIJ1656" s="288"/>
      <c r="NIK1656" s="288"/>
      <c r="NIL1656" s="288"/>
      <c r="NIM1656" s="288"/>
      <c r="NIN1656" s="288"/>
      <c r="NIO1656" s="288"/>
      <c r="NIP1656" s="288"/>
      <c r="NIQ1656" s="288"/>
      <c r="NIR1656" s="288"/>
      <c r="NIS1656" s="288"/>
      <c r="NIT1656" s="288"/>
      <c r="NIU1656" s="288"/>
      <c r="NIV1656" s="288"/>
      <c r="NIW1656" s="288"/>
      <c r="NIX1656" s="288"/>
      <c r="NIY1656" s="288"/>
      <c r="NIZ1656" s="288"/>
      <c r="NJA1656" s="288"/>
      <c r="NJB1656" s="288"/>
      <c r="NJC1656" s="288"/>
      <c r="NJD1656" s="288"/>
      <c r="NJE1656" s="288"/>
      <c r="NJF1656" s="288"/>
      <c r="NJG1656" s="288"/>
      <c r="NJH1656" s="288"/>
      <c r="NJI1656" s="288"/>
      <c r="NJJ1656" s="288"/>
      <c r="NJK1656" s="288"/>
      <c r="NJL1656" s="288"/>
      <c r="NJM1656" s="288"/>
      <c r="NJN1656" s="288"/>
      <c r="NJO1656" s="288"/>
      <c r="NJP1656" s="288"/>
      <c r="NJQ1656" s="288"/>
      <c r="NJR1656" s="288"/>
      <c r="NJS1656" s="288"/>
      <c r="NJT1656" s="288"/>
      <c r="NJU1656" s="288"/>
      <c r="NJV1656" s="288"/>
      <c r="NJW1656" s="288"/>
      <c r="NJX1656" s="288"/>
      <c r="NJY1656" s="288"/>
      <c r="NJZ1656" s="288"/>
      <c r="NKA1656" s="288"/>
      <c r="NKB1656" s="288"/>
      <c r="NKC1656" s="288"/>
      <c r="NKD1656" s="288"/>
      <c r="NKE1656" s="288"/>
      <c r="NKF1656" s="288"/>
      <c r="NKG1656" s="288"/>
      <c r="NKH1656" s="288"/>
      <c r="NKI1656" s="288"/>
      <c r="NKJ1656" s="288"/>
      <c r="NKK1656" s="288"/>
      <c r="NKL1656" s="288"/>
      <c r="NKM1656" s="288"/>
      <c r="NKN1656" s="288"/>
      <c r="NKO1656" s="288"/>
      <c r="NKP1656" s="288"/>
      <c r="NKQ1656" s="288"/>
      <c r="NKR1656" s="288"/>
      <c r="NKS1656" s="288"/>
      <c r="NKT1656" s="288"/>
      <c r="NKU1656" s="288"/>
      <c r="NKV1656" s="288"/>
      <c r="NKW1656" s="288"/>
      <c r="NKX1656" s="288"/>
      <c r="NKY1656" s="288"/>
      <c r="NKZ1656" s="288"/>
      <c r="NLA1656" s="288"/>
      <c r="NLB1656" s="288"/>
      <c r="NLC1656" s="288"/>
      <c r="NLD1656" s="288"/>
      <c r="NLE1656" s="288"/>
      <c r="NLF1656" s="288"/>
      <c r="NLG1656" s="288"/>
      <c r="NLH1656" s="288"/>
      <c r="NLI1656" s="288"/>
      <c r="NLJ1656" s="288"/>
      <c r="NLK1656" s="288"/>
      <c r="NLL1656" s="288"/>
      <c r="NLM1656" s="288"/>
      <c r="NLN1656" s="288"/>
      <c r="NLO1656" s="288"/>
      <c r="NLP1656" s="288"/>
      <c r="NLQ1656" s="288"/>
      <c r="NLR1656" s="288"/>
      <c r="NLS1656" s="288"/>
      <c r="NLT1656" s="288"/>
      <c r="NLU1656" s="288"/>
      <c r="NLV1656" s="288"/>
      <c r="NLW1656" s="288"/>
      <c r="NLX1656" s="288"/>
      <c r="NLY1656" s="288"/>
      <c r="NLZ1656" s="288"/>
      <c r="NMA1656" s="288"/>
      <c r="NMB1656" s="288"/>
      <c r="NMC1656" s="288"/>
      <c r="NMD1656" s="288"/>
      <c r="NME1656" s="288"/>
      <c r="NMF1656" s="288"/>
      <c r="NMG1656" s="288"/>
      <c r="NMH1656" s="288"/>
      <c r="NMI1656" s="288"/>
      <c r="NMJ1656" s="288"/>
      <c r="NMK1656" s="288"/>
      <c r="NML1656" s="288"/>
      <c r="NMM1656" s="288"/>
      <c r="NMN1656" s="288"/>
      <c r="NMO1656" s="288"/>
      <c r="NMP1656" s="288"/>
      <c r="NMQ1656" s="288"/>
      <c r="NMR1656" s="288"/>
      <c r="NMS1656" s="288"/>
      <c r="NMT1656" s="288"/>
      <c r="NMU1656" s="288"/>
      <c r="NMV1656" s="288"/>
      <c r="NMW1656" s="288"/>
      <c r="NMX1656" s="288"/>
      <c r="NMY1656" s="288"/>
      <c r="NMZ1656" s="288"/>
      <c r="NNA1656" s="288"/>
      <c r="NNB1656" s="288"/>
      <c r="NNC1656" s="288"/>
      <c r="NND1656" s="288"/>
      <c r="NNE1656" s="288"/>
      <c r="NNF1656" s="288"/>
      <c r="NNG1656" s="288"/>
      <c r="NNH1656" s="288"/>
      <c r="NNI1656" s="288"/>
      <c r="NNJ1656" s="288"/>
      <c r="NNK1656" s="288"/>
      <c r="NNL1656" s="288"/>
      <c r="NNM1656" s="288"/>
      <c r="NNN1656" s="288"/>
      <c r="NNO1656" s="288"/>
      <c r="NNP1656" s="288"/>
      <c r="NNQ1656" s="288"/>
      <c r="NNR1656" s="288"/>
      <c r="NNS1656" s="288"/>
      <c r="NNT1656" s="288"/>
      <c r="NNU1656" s="288"/>
      <c r="NNV1656" s="288"/>
      <c r="NNW1656" s="288"/>
      <c r="NNX1656" s="288"/>
      <c r="NNY1656" s="288"/>
      <c r="NNZ1656" s="288"/>
      <c r="NOA1656" s="288"/>
      <c r="NOB1656" s="288"/>
      <c r="NOC1656" s="288"/>
      <c r="NOD1656" s="288"/>
      <c r="NOE1656" s="288"/>
      <c r="NOF1656" s="288"/>
      <c r="NOG1656" s="288"/>
      <c r="NOH1656" s="288"/>
      <c r="NOI1656" s="288"/>
      <c r="NOJ1656" s="288"/>
      <c r="NOK1656" s="288"/>
      <c r="NOL1656" s="288"/>
      <c r="NOM1656" s="288"/>
      <c r="NON1656" s="288"/>
      <c r="NOO1656" s="288"/>
      <c r="NOP1656" s="288"/>
      <c r="NOQ1656" s="288"/>
      <c r="NOR1656" s="288"/>
      <c r="NOS1656" s="288"/>
      <c r="NOT1656" s="288"/>
      <c r="NOU1656" s="288"/>
      <c r="NOV1656" s="288"/>
      <c r="NOW1656" s="288"/>
      <c r="NOX1656" s="288"/>
      <c r="NOY1656" s="288"/>
      <c r="NOZ1656" s="288"/>
      <c r="NPA1656" s="288"/>
      <c r="NPB1656" s="288"/>
      <c r="NPC1656" s="288"/>
      <c r="NPD1656" s="288"/>
      <c r="NPE1656" s="288"/>
      <c r="NPF1656" s="288"/>
      <c r="NPG1656" s="288"/>
      <c r="NPH1656" s="288"/>
      <c r="NPI1656" s="288"/>
      <c r="NPJ1656" s="288"/>
      <c r="NPK1656" s="288"/>
      <c r="NPL1656" s="288"/>
      <c r="NPM1656" s="288"/>
      <c r="NPN1656" s="288"/>
      <c r="NPO1656" s="288"/>
      <c r="NPP1656" s="288"/>
      <c r="NPQ1656" s="288"/>
      <c r="NPR1656" s="288"/>
      <c r="NPS1656" s="288"/>
      <c r="NPT1656" s="288"/>
      <c r="NPU1656" s="288"/>
      <c r="NPV1656" s="288"/>
      <c r="NPW1656" s="288"/>
      <c r="NPX1656" s="288"/>
      <c r="NPY1656" s="288"/>
      <c r="NPZ1656" s="288"/>
      <c r="NQA1656" s="288"/>
      <c r="NQB1656" s="288"/>
      <c r="NQC1656" s="288"/>
      <c r="NQD1656" s="288"/>
      <c r="NQE1656" s="288"/>
      <c r="NQF1656" s="288"/>
      <c r="NQG1656" s="288"/>
      <c r="NQH1656" s="288"/>
      <c r="NQI1656" s="288"/>
      <c r="NQJ1656" s="288"/>
      <c r="NQK1656" s="288"/>
      <c r="NQL1656" s="288"/>
      <c r="NQM1656" s="288"/>
      <c r="NQN1656" s="288"/>
      <c r="NQO1656" s="288"/>
      <c r="NQP1656" s="288"/>
      <c r="NQQ1656" s="288"/>
      <c r="NQR1656" s="288"/>
      <c r="NQS1656" s="288"/>
      <c r="NQT1656" s="288"/>
      <c r="NQU1656" s="288"/>
      <c r="NQV1656" s="288"/>
      <c r="NQW1656" s="288"/>
      <c r="NQX1656" s="288"/>
      <c r="NQY1656" s="288"/>
      <c r="NQZ1656" s="288"/>
      <c r="NRA1656" s="288"/>
      <c r="NRB1656" s="288"/>
      <c r="NRC1656" s="288"/>
      <c r="NRD1656" s="288"/>
      <c r="NRE1656" s="288"/>
      <c r="NRF1656" s="288"/>
      <c r="NRG1656" s="288"/>
      <c r="NRH1656" s="288"/>
      <c r="NRI1656" s="288"/>
      <c r="NRJ1656" s="288"/>
      <c r="NRK1656" s="288"/>
      <c r="NRL1656" s="288"/>
      <c r="NRM1656" s="288"/>
      <c r="NRN1656" s="288"/>
      <c r="NRO1656" s="288"/>
      <c r="NRP1656" s="288"/>
      <c r="NRQ1656" s="288"/>
      <c r="NRR1656" s="288"/>
      <c r="NRS1656" s="288"/>
      <c r="NRT1656" s="288"/>
      <c r="NRU1656" s="288"/>
      <c r="NRV1656" s="288"/>
      <c r="NRW1656" s="288"/>
      <c r="NRX1656" s="288"/>
      <c r="NRY1656" s="288"/>
      <c r="NRZ1656" s="288"/>
      <c r="NSA1656" s="288"/>
      <c r="NSB1656" s="288"/>
      <c r="NSC1656" s="288"/>
      <c r="NSD1656" s="288"/>
      <c r="NSE1656" s="288"/>
      <c r="NSF1656" s="288"/>
      <c r="NSG1656" s="288"/>
      <c r="NSH1656" s="288"/>
      <c r="NSI1656" s="288"/>
      <c r="NSJ1656" s="288"/>
      <c r="NSK1656" s="288"/>
      <c r="NSL1656" s="288"/>
      <c r="NSM1656" s="288"/>
      <c r="NSN1656" s="288"/>
      <c r="NSO1656" s="288"/>
      <c r="NSP1656" s="288"/>
      <c r="NSQ1656" s="288"/>
      <c r="NSR1656" s="288"/>
      <c r="NSS1656" s="288"/>
      <c r="NST1656" s="288"/>
      <c r="NSU1656" s="288"/>
      <c r="NSV1656" s="288"/>
      <c r="NSW1656" s="288"/>
      <c r="NSX1656" s="288"/>
      <c r="NSY1656" s="288"/>
      <c r="NSZ1656" s="288"/>
      <c r="NTA1656" s="288"/>
      <c r="NTB1656" s="288"/>
      <c r="NTC1656" s="288"/>
      <c r="NTD1656" s="288"/>
      <c r="NTE1656" s="288"/>
      <c r="NTF1656" s="288"/>
      <c r="NTG1656" s="288"/>
      <c r="NTH1656" s="288"/>
      <c r="NTI1656" s="288"/>
      <c r="NTJ1656" s="288"/>
      <c r="NTK1656" s="288"/>
      <c r="NTL1656" s="288"/>
      <c r="NTM1656" s="288"/>
      <c r="NTN1656" s="288"/>
      <c r="NTO1656" s="288"/>
      <c r="NTP1656" s="288"/>
      <c r="NTQ1656" s="288"/>
      <c r="NTR1656" s="288"/>
      <c r="NTS1656" s="288"/>
      <c r="NTT1656" s="288"/>
      <c r="NTU1656" s="288"/>
      <c r="NTV1656" s="288"/>
      <c r="NTW1656" s="288"/>
      <c r="NTX1656" s="288"/>
      <c r="NTY1656" s="288"/>
      <c r="NTZ1656" s="288"/>
      <c r="NUA1656" s="288"/>
      <c r="NUB1656" s="288"/>
      <c r="NUC1656" s="288"/>
      <c r="NUD1656" s="288"/>
      <c r="NUE1656" s="288"/>
      <c r="NUF1656" s="288"/>
      <c r="NUG1656" s="288"/>
      <c r="NUH1656" s="288"/>
      <c r="NUI1656" s="288"/>
      <c r="NUJ1656" s="288"/>
      <c r="NUK1656" s="288"/>
      <c r="NUL1656" s="288"/>
      <c r="NUM1656" s="288"/>
      <c r="NUN1656" s="288"/>
      <c r="NUO1656" s="288"/>
      <c r="NUP1656" s="288"/>
      <c r="NUQ1656" s="288"/>
      <c r="NUR1656" s="288"/>
      <c r="NUS1656" s="288"/>
      <c r="NUT1656" s="288"/>
      <c r="NUU1656" s="288"/>
      <c r="NUV1656" s="288"/>
      <c r="NUW1656" s="288"/>
      <c r="NUX1656" s="288"/>
      <c r="NUY1656" s="288"/>
      <c r="NUZ1656" s="288"/>
      <c r="NVA1656" s="288"/>
      <c r="NVB1656" s="288"/>
      <c r="NVC1656" s="288"/>
      <c r="NVD1656" s="288"/>
      <c r="NVE1656" s="288"/>
      <c r="NVF1656" s="288"/>
      <c r="NVG1656" s="288"/>
      <c r="NVH1656" s="288"/>
      <c r="NVI1656" s="288"/>
      <c r="NVJ1656" s="288"/>
      <c r="NVK1656" s="288"/>
      <c r="NVL1656" s="288"/>
      <c r="NVM1656" s="288"/>
      <c r="NVN1656" s="288"/>
      <c r="NVO1656" s="288"/>
      <c r="NVP1656" s="288"/>
      <c r="NVQ1656" s="288"/>
      <c r="NVR1656" s="288"/>
      <c r="NVS1656" s="288"/>
      <c r="NVT1656" s="288"/>
      <c r="NVU1656" s="288"/>
      <c r="NVV1656" s="288"/>
      <c r="NVW1656" s="288"/>
      <c r="NVX1656" s="288"/>
      <c r="NVY1656" s="288"/>
      <c r="NVZ1656" s="288"/>
      <c r="NWA1656" s="288"/>
      <c r="NWB1656" s="288"/>
      <c r="NWC1656" s="288"/>
      <c r="NWD1656" s="288"/>
      <c r="NWE1656" s="288"/>
      <c r="NWF1656" s="288"/>
      <c r="NWG1656" s="288"/>
      <c r="NWH1656" s="288"/>
      <c r="NWI1656" s="288"/>
      <c r="NWJ1656" s="288"/>
      <c r="NWK1656" s="288"/>
      <c r="NWL1656" s="288"/>
      <c r="NWM1656" s="288"/>
      <c r="NWN1656" s="288"/>
      <c r="NWO1656" s="288"/>
      <c r="NWP1656" s="288"/>
      <c r="NWQ1656" s="288"/>
      <c r="NWR1656" s="288"/>
      <c r="NWS1656" s="288"/>
      <c r="NWT1656" s="288"/>
      <c r="NWU1656" s="288"/>
      <c r="NWV1656" s="288"/>
      <c r="NWW1656" s="288"/>
      <c r="NWX1656" s="288"/>
      <c r="NWY1656" s="288"/>
      <c r="NWZ1656" s="288"/>
      <c r="NXA1656" s="288"/>
      <c r="NXB1656" s="288"/>
      <c r="NXC1656" s="288"/>
      <c r="NXD1656" s="288"/>
      <c r="NXE1656" s="288"/>
      <c r="NXF1656" s="288"/>
      <c r="NXG1656" s="288"/>
      <c r="NXH1656" s="288"/>
      <c r="NXI1656" s="288"/>
      <c r="NXJ1656" s="288"/>
      <c r="NXK1656" s="288"/>
      <c r="NXL1656" s="288"/>
      <c r="NXM1656" s="288"/>
      <c r="NXN1656" s="288"/>
      <c r="NXO1656" s="288"/>
      <c r="NXP1656" s="288"/>
      <c r="NXQ1656" s="288"/>
      <c r="NXR1656" s="288"/>
      <c r="NXS1656" s="288"/>
      <c r="NXT1656" s="288"/>
      <c r="NXU1656" s="288"/>
      <c r="NXV1656" s="288"/>
      <c r="NXW1656" s="288"/>
      <c r="NXX1656" s="288"/>
      <c r="NXY1656" s="288"/>
      <c r="NXZ1656" s="288"/>
      <c r="NYA1656" s="288"/>
      <c r="NYB1656" s="288"/>
      <c r="NYC1656" s="288"/>
      <c r="NYD1656" s="288"/>
      <c r="NYE1656" s="288"/>
      <c r="NYF1656" s="288"/>
      <c r="NYG1656" s="288"/>
      <c r="NYH1656" s="288"/>
      <c r="NYI1656" s="288"/>
      <c r="NYJ1656" s="288"/>
      <c r="NYK1656" s="288"/>
      <c r="NYL1656" s="288"/>
      <c r="NYM1656" s="288"/>
      <c r="NYN1656" s="288"/>
      <c r="NYO1656" s="288"/>
      <c r="NYP1656" s="288"/>
      <c r="NYQ1656" s="288"/>
      <c r="NYR1656" s="288"/>
      <c r="NYS1656" s="288"/>
      <c r="NYT1656" s="288"/>
      <c r="NYU1656" s="288"/>
      <c r="NYV1656" s="288"/>
      <c r="NYW1656" s="288"/>
      <c r="NYX1656" s="288"/>
      <c r="NYY1656" s="288"/>
      <c r="NYZ1656" s="288"/>
      <c r="NZA1656" s="288"/>
      <c r="NZB1656" s="288"/>
      <c r="NZC1656" s="288"/>
      <c r="NZD1656" s="288"/>
      <c r="NZE1656" s="288"/>
      <c r="NZF1656" s="288"/>
      <c r="NZG1656" s="288"/>
      <c r="NZH1656" s="288"/>
      <c r="NZI1656" s="288"/>
      <c r="NZJ1656" s="288"/>
      <c r="NZK1656" s="288"/>
      <c r="NZL1656" s="288"/>
      <c r="NZM1656" s="288"/>
      <c r="NZN1656" s="288"/>
      <c r="NZO1656" s="288"/>
      <c r="NZP1656" s="288"/>
      <c r="NZQ1656" s="288"/>
      <c r="NZR1656" s="288"/>
      <c r="NZS1656" s="288"/>
      <c r="NZT1656" s="288"/>
      <c r="NZU1656" s="288"/>
      <c r="NZV1656" s="288"/>
      <c r="NZW1656" s="288"/>
      <c r="NZX1656" s="288"/>
      <c r="NZY1656" s="288"/>
      <c r="NZZ1656" s="288"/>
      <c r="OAA1656" s="288"/>
      <c r="OAB1656" s="288"/>
      <c r="OAC1656" s="288"/>
      <c r="OAD1656" s="288"/>
      <c r="OAE1656" s="288"/>
      <c r="OAF1656" s="288"/>
      <c r="OAG1656" s="288"/>
      <c r="OAH1656" s="288"/>
      <c r="OAI1656" s="288"/>
      <c r="OAJ1656" s="288"/>
      <c r="OAK1656" s="288"/>
      <c r="OAL1656" s="288"/>
      <c r="OAM1656" s="288"/>
      <c r="OAN1656" s="288"/>
      <c r="OAO1656" s="288"/>
      <c r="OAP1656" s="288"/>
      <c r="OAQ1656" s="288"/>
      <c r="OAR1656" s="288"/>
      <c r="OAS1656" s="288"/>
      <c r="OAT1656" s="288"/>
      <c r="OAU1656" s="288"/>
      <c r="OAV1656" s="288"/>
      <c r="OAW1656" s="288"/>
      <c r="OAX1656" s="288"/>
      <c r="OAY1656" s="288"/>
      <c r="OAZ1656" s="288"/>
      <c r="OBA1656" s="288"/>
      <c r="OBB1656" s="288"/>
      <c r="OBC1656" s="288"/>
      <c r="OBD1656" s="288"/>
      <c r="OBE1656" s="288"/>
      <c r="OBF1656" s="288"/>
      <c r="OBG1656" s="288"/>
      <c r="OBH1656" s="288"/>
      <c r="OBI1656" s="288"/>
      <c r="OBJ1656" s="288"/>
      <c r="OBK1656" s="288"/>
      <c r="OBL1656" s="288"/>
      <c r="OBM1656" s="288"/>
      <c r="OBN1656" s="288"/>
      <c r="OBO1656" s="288"/>
      <c r="OBP1656" s="288"/>
      <c r="OBQ1656" s="288"/>
      <c r="OBR1656" s="288"/>
      <c r="OBS1656" s="288"/>
      <c r="OBT1656" s="288"/>
      <c r="OBU1656" s="288"/>
      <c r="OBV1656" s="288"/>
      <c r="OBW1656" s="288"/>
      <c r="OBX1656" s="288"/>
      <c r="OBY1656" s="288"/>
      <c r="OBZ1656" s="288"/>
      <c r="OCA1656" s="288"/>
      <c r="OCB1656" s="288"/>
      <c r="OCC1656" s="288"/>
      <c r="OCD1656" s="288"/>
      <c r="OCE1656" s="288"/>
      <c r="OCF1656" s="288"/>
      <c r="OCG1656" s="288"/>
      <c r="OCH1656" s="288"/>
      <c r="OCI1656" s="288"/>
      <c r="OCJ1656" s="288"/>
      <c r="OCK1656" s="288"/>
      <c r="OCL1656" s="288"/>
      <c r="OCM1656" s="288"/>
      <c r="OCN1656" s="288"/>
      <c r="OCO1656" s="288"/>
      <c r="OCP1656" s="288"/>
      <c r="OCQ1656" s="288"/>
      <c r="OCR1656" s="288"/>
      <c r="OCS1656" s="288"/>
      <c r="OCT1656" s="288"/>
      <c r="OCU1656" s="288"/>
      <c r="OCV1656" s="288"/>
      <c r="OCW1656" s="288"/>
      <c r="OCX1656" s="288"/>
      <c r="OCY1656" s="288"/>
      <c r="OCZ1656" s="288"/>
      <c r="ODA1656" s="288"/>
      <c r="ODB1656" s="288"/>
      <c r="ODC1656" s="288"/>
      <c r="ODD1656" s="288"/>
      <c r="ODE1656" s="288"/>
      <c r="ODF1656" s="288"/>
      <c r="ODG1656" s="288"/>
      <c r="ODH1656" s="288"/>
      <c r="ODI1656" s="288"/>
      <c r="ODJ1656" s="288"/>
      <c r="ODK1656" s="288"/>
      <c r="ODL1656" s="288"/>
      <c r="ODM1656" s="288"/>
      <c r="ODN1656" s="288"/>
      <c r="ODO1656" s="288"/>
      <c r="ODP1656" s="288"/>
      <c r="ODQ1656" s="288"/>
      <c r="ODR1656" s="288"/>
      <c r="ODS1656" s="288"/>
      <c r="ODT1656" s="288"/>
      <c r="ODU1656" s="288"/>
      <c r="ODV1656" s="288"/>
      <c r="ODW1656" s="288"/>
      <c r="ODX1656" s="288"/>
      <c r="ODY1656" s="288"/>
      <c r="ODZ1656" s="288"/>
      <c r="OEA1656" s="288"/>
      <c r="OEB1656" s="288"/>
      <c r="OEC1656" s="288"/>
      <c r="OED1656" s="288"/>
      <c r="OEE1656" s="288"/>
      <c r="OEF1656" s="288"/>
      <c r="OEG1656" s="288"/>
      <c r="OEH1656" s="288"/>
      <c r="OEI1656" s="288"/>
      <c r="OEJ1656" s="288"/>
      <c r="OEK1656" s="288"/>
      <c r="OEL1656" s="288"/>
      <c r="OEM1656" s="288"/>
      <c r="OEN1656" s="288"/>
      <c r="OEO1656" s="288"/>
      <c r="OEP1656" s="288"/>
      <c r="OEQ1656" s="288"/>
      <c r="OER1656" s="288"/>
      <c r="OES1656" s="288"/>
      <c r="OET1656" s="288"/>
      <c r="OEU1656" s="288"/>
      <c r="OEV1656" s="288"/>
      <c r="OEW1656" s="288"/>
      <c r="OEX1656" s="288"/>
      <c r="OEY1656" s="288"/>
      <c r="OEZ1656" s="288"/>
      <c r="OFA1656" s="288"/>
      <c r="OFB1656" s="288"/>
      <c r="OFC1656" s="288"/>
      <c r="OFD1656" s="288"/>
      <c r="OFE1656" s="288"/>
      <c r="OFF1656" s="288"/>
      <c r="OFG1656" s="288"/>
      <c r="OFH1656" s="288"/>
      <c r="OFI1656" s="288"/>
      <c r="OFJ1656" s="288"/>
      <c r="OFK1656" s="288"/>
      <c r="OFL1656" s="288"/>
      <c r="OFM1656" s="288"/>
      <c r="OFN1656" s="288"/>
      <c r="OFO1656" s="288"/>
      <c r="OFP1656" s="288"/>
      <c r="OFQ1656" s="288"/>
      <c r="OFR1656" s="288"/>
      <c r="OFS1656" s="288"/>
      <c r="OFT1656" s="288"/>
      <c r="OFU1656" s="288"/>
      <c r="OFV1656" s="288"/>
      <c r="OFW1656" s="288"/>
      <c r="OFX1656" s="288"/>
      <c r="OFY1656" s="288"/>
      <c r="OFZ1656" s="288"/>
      <c r="OGA1656" s="288"/>
      <c r="OGB1656" s="288"/>
      <c r="OGC1656" s="288"/>
      <c r="OGD1656" s="288"/>
      <c r="OGE1656" s="288"/>
      <c r="OGF1656" s="288"/>
      <c r="OGG1656" s="288"/>
      <c r="OGH1656" s="288"/>
      <c r="OGI1656" s="288"/>
      <c r="OGJ1656" s="288"/>
      <c r="OGK1656" s="288"/>
      <c r="OGL1656" s="288"/>
      <c r="OGM1656" s="288"/>
      <c r="OGN1656" s="288"/>
      <c r="OGO1656" s="288"/>
      <c r="OGP1656" s="288"/>
      <c r="OGQ1656" s="288"/>
      <c r="OGR1656" s="288"/>
      <c r="OGS1656" s="288"/>
      <c r="OGT1656" s="288"/>
      <c r="OGU1656" s="288"/>
      <c r="OGV1656" s="288"/>
      <c r="OGW1656" s="288"/>
      <c r="OGX1656" s="288"/>
      <c r="OGY1656" s="288"/>
      <c r="OGZ1656" s="288"/>
      <c r="OHA1656" s="288"/>
      <c r="OHB1656" s="288"/>
      <c r="OHC1656" s="288"/>
      <c r="OHD1656" s="288"/>
      <c r="OHE1656" s="288"/>
      <c r="OHF1656" s="288"/>
      <c r="OHG1656" s="288"/>
      <c r="OHH1656" s="288"/>
      <c r="OHI1656" s="288"/>
      <c r="OHJ1656" s="288"/>
      <c r="OHK1656" s="288"/>
      <c r="OHL1656" s="288"/>
      <c r="OHM1656" s="288"/>
      <c r="OHN1656" s="288"/>
      <c r="OHO1656" s="288"/>
      <c r="OHP1656" s="288"/>
      <c r="OHQ1656" s="288"/>
      <c r="OHR1656" s="288"/>
      <c r="OHS1656" s="288"/>
      <c r="OHT1656" s="288"/>
      <c r="OHU1656" s="288"/>
      <c r="OHV1656" s="288"/>
      <c r="OHW1656" s="288"/>
      <c r="OHX1656" s="288"/>
      <c r="OHY1656" s="288"/>
      <c r="OHZ1656" s="288"/>
      <c r="OIA1656" s="288"/>
      <c r="OIB1656" s="288"/>
      <c r="OIC1656" s="288"/>
      <c r="OID1656" s="288"/>
      <c r="OIE1656" s="288"/>
      <c r="OIF1656" s="288"/>
      <c r="OIG1656" s="288"/>
      <c r="OIH1656" s="288"/>
      <c r="OII1656" s="288"/>
      <c r="OIJ1656" s="288"/>
      <c r="OIK1656" s="288"/>
      <c r="OIL1656" s="288"/>
      <c r="OIM1656" s="288"/>
      <c r="OIN1656" s="288"/>
      <c r="OIO1656" s="288"/>
      <c r="OIP1656" s="288"/>
      <c r="OIQ1656" s="288"/>
      <c r="OIR1656" s="288"/>
      <c r="OIS1656" s="288"/>
      <c r="OIT1656" s="288"/>
      <c r="OIU1656" s="288"/>
      <c r="OIV1656" s="288"/>
      <c r="OIW1656" s="288"/>
      <c r="OIX1656" s="288"/>
      <c r="OIY1656" s="288"/>
      <c r="OIZ1656" s="288"/>
      <c r="OJA1656" s="288"/>
      <c r="OJB1656" s="288"/>
      <c r="OJC1656" s="288"/>
      <c r="OJD1656" s="288"/>
      <c r="OJE1656" s="288"/>
      <c r="OJF1656" s="288"/>
      <c r="OJG1656" s="288"/>
      <c r="OJH1656" s="288"/>
      <c r="OJI1656" s="288"/>
      <c r="OJJ1656" s="288"/>
      <c r="OJK1656" s="288"/>
      <c r="OJL1656" s="288"/>
      <c r="OJM1656" s="288"/>
      <c r="OJN1656" s="288"/>
      <c r="OJO1656" s="288"/>
      <c r="OJP1656" s="288"/>
      <c r="OJQ1656" s="288"/>
      <c r="OJR1656" s="288"/>
      <c r="OJS1656" s="288"/>
      <c r="OJT1656" s="288"/>
      <c r="OJU1656" s="288"/>
      <c r="OJV1656" s="288"/>
      <c r="OJW1656" s="288"/>
      <c r="OJX1656" s="288"/>
      <c r="OJY1656" s="288"/>
      <c r="OJZ1656" s="288"/>
      <c r="OKA1656" s="288"/>
      <c r="OKB1656" s="288"/>
      <c r="OKC1656" s="288"/>
      <c r="OKD1656" s="288"/>
      <c r="OKE1656" s="288"/>
      <c r="OKF1656" s="288"/>
      <c r="OKG1656" s="288"/>
      <c r="OKH1656" s="288"/>
      <c r="OKI1656" s="288"/>
      <c r="OKJ1656" s="288"/>
      <c r="OKK1656" s="288"/>
      <c r="OKL1656" s="288"/>
      <c r="OKM1656" s="288"/>
      <c r="OKN1656" s="288"/>
      <c r="OKO1656" s="288"/>
      <c r="OKP1656" s="288"/>
      <c r="OKQ1656" s="288"/>
      <c r="OKR1656" s="288"/>
      <c r="OKS1656" s="288"/>
      <c r="OKT1656" s="288"/>
      <c r="OKU1656" s="288"/>
      <c r="OKV1656" s="288"/>
      <c r="OKW1656" s="288"/>
      <c r="OKX1656" s="288"/>
      <c r="OKY1656" s="288"/>
      <c r="OKZ1656" s="288"/>
      <c r="OLA1656" s="288"/>
      <c r="OLB1656" s="288"/>
      <c r="OLC1656" s="288"/>
      <c r="OLD1656" s="288"/>
      <c r="OLE1656" s="288"/>
      <c r="OLF1656" s="288"/>
      <c r="OLG1656" s="288"/>
      <c r="OLH1656" s="288"/>
      <c r="OLI1656" s="288"/>
      <c r="OLJ1656" s="288"/>
      <c r="OLK1656" s="288"/>
      <c r="OLL1656" s="288"/>
      <c r="OLM1656" s="288"/>
      <c r="OLN1656" s="288"/>
      <c r="OLO1656" s="288"/>
      <c r="OLP1656" s="288"/>
      <c r="OLQ1656" s="288"/>
      <c r="OLR1656" s="288"/>
      <c r="OLS1656" s="288"/>
      <c r="OLT1656" s="288"/>
      <c r="OLU1656" s="288"/>
      <c r="OLV1656" s="288"/>
      <c r="OLW1656" s="288"/>
      <c r="OLX1656" s="288"/>
      <c r="OLY1656" s="288"/>
      <c r="OLZ1656" s="288"/>
      <c r="OMA1656" s="288"/>
      <c r="OMB1656" s="288"/>
      <c r="OMC1656" s="288"/>
      <c r="OMD1656" s="288"/>
      <c r="OME1656" s="288"/>
      <c r="OMF1656" s="288"/>
      <c r="OMG1656" s="288"/>
      <c r="OMH1656" s="288"/>
      <c r="OMI1656" s="288"/>
      <c r="OMJ1656" s="288"/>
      <c r="OMK1656" s="288"/>
      <c r="OML1656" s="288"/>
      <c r="OMM1656" s="288"/>
      <c r="OMN1656" s="288"/>
      <c r="OMO1656" s="288"/>
      <c r="OMP1656" s="288"/>
      <c r="OMQ1656" s="288"/>
      <c r="OMR1656" s="288"/>
      <c r="OMS1656" s="288"/>
      <c r="OMT1656" s="288"/>
      <c r="OMU1656" s="288"/>
      <c r="OMV1656" s="288"/>
      <c r="OMW1656" s="288"/>
      <c r="OMX1656" s="288"/>
      <c r="OMY1656" s="288"/>
      <c r="OMZ1656" s="288"/>
      <c r="ONA1656" s="288"/>
      <c r="ONB1656" s="288"/>
      <c r="ONC1656" s="288"/>
      <c r="OND1656" s="288"/>
      <c r="ONE1656" s="288"/>
      <c r="ONF1656" s="288"/>
      <c r="ONG1656" s="288"/>
      <c r="ONH1656" s="288"/>
      <c r="ONI1656" s="288"/>
      <c r="ONJ1656" s="288"/>
      <c r="ONK1656" s="288"/>
      <c r="ONL1656" s="288"/>
      <c r="ONM1656" s="288"/>
      <c r="ONN1656" s="288"/>
      <c r="ONO1656" s="288"/>
      <c r="ONP1656" s="288"/>
      <c r="ONQ1656" s="288"/>
      <c r="ONR1656" s="288"/>
      <c r="ONS1656" s="288"/>
      <c r="ONT1656" s="288"/>
      <c r="ONU1656" s="288"/>
      <c r="ONV1656" s="288"/>
      <c r="ONW1656" s="288"/>
      <c r="ONX1656" s="288"/>
      <c r="ONY1656" s="288"/>
      <c r="ONZ1656" s="288"/>
      <c r="OOA1656" s="288"/>
      <c r="OOB1656" s="288"/>
      <c r="OOC1656" s="288"/>
      <c r="OOD1656" s="288"/>
      <c r="OOE1656" s="288"/>
      <c r="OOF1656" s="288"/>
      <c r="OOG1656" s="288"/>
      <c r="OOH1656" s="288"/>
      <c r="OOI1656" s="288"/>
      <c r="OOJ1656" s="288"/>
      <c r="OOK1656" s="288"/>
      <c r="OOL1656" s="288"/>
      <c r="OOM1656" s="288"/>
      <c r="OON1656" s="288"/>
      <c r="OOO1656" s="288"/>
      <c r="OOP1656" s="288"/>
      <c r="OOQ1656" s="288"/>
      <c r="OOR1656" s="288"/>
      <c r="OOS1656" s="288"/>
      <c r="OOT1656" s="288"/>
      <c r="OOU1656" s="288"/>
      <c r="OOV1656" s="288"/>
      <c r="OOW1656" s="288"/>
      <c r="OOX1656" s="288"/>
      <c r="OOY1656" s="288"/>
      <c r="OOZ1656" s="288"/>
      <c r="OPA1656" s="288"/>
      <c r="OPB1656" s="288"/>
      <c r="OPC1656" s="288"/>
      <c r="OPD1656" s="288"/>
      <c r="OPE1656" s="288"/>
      <c r="OPF1656" s="288"/>
      <c r="OPG1656" s="288"/>
      <c r="OPH1656" s="288"/>
      <c r="OPI1656" s="288"/>
      <c r="OPJ1656" s="288"/>
      <c r="OPK1656" s="288"/>
      <c r="OPL1656" s="288"/>
      <c r="OPM1656" s="288"/>
      <c r="OPN1656" s="288"/>
      <c r="OPO1656" s="288"/>
      <c r="OPP1656" s="288"/>
      <c r="OPQ1656" s="288"/>
      <c r="OPR1656" s="288"/>
      <c r="OPS1656" s="288"/>
      <c r="OPT1656" s="288"/>
      <c r="OPU1656" s="288"/>
      <c r="OPV1656" s="288"/>
      <c r="OPW1656" s="288"/>
      <c r="OPX1656" s="288"/>
      <c r="OPY1656" s="288"/>
      <c r="OPZ1656" s="288"/>
      <c r="OQA1656" s="288"/>
      <c r="OQB1656" s="288"/>
      <c r="OQC1656" s="288"/>
      <c r="OQD1656" s="288"/>
      <c r="OQE1656" s="288"/>
      <c r="OQF1656" s="288"/>
      <c r="OQG1656" s="288"/>
      <c r="OQH1656" s="288"/>
      <c r="OQI1656" s="288"/>
      <c r="OQJ1656" s="288"/>
      <c r="OQK1656" s="288"/>
      <c r="OQL1656" s="288"/>
      <c r="OQM1656" s="288"/>
      <c r="OQN1656" s="288"/>
      <c r="OQO1656" s="288"/>
      <c r="OQP1656" s="288"/>
      <c r="OQQ1656" s="288"/>
      <c r="OQR1656" s="288"/>
      <c r="OQS1656" s="288"/>
      <c r="OQT1656" s="288"/>
      <c r="OQU1656" s="288"/>
      <c r="OQV1656" s="288"/>
      <c r="OQW1656" s="288"/>
      <c r="OQX1656" s="288"/>
      <c r="OQY1656" s="288"/>
      <c r="OQZ1656" s="288"/>
      <c r="ORA1656" s="288"/>
      <c r="ORB1656" s="288"/>
      <c r="ORC1656" s="288"/>
      <c r="ORD1656" s="288"/>
      <c r="ORE1656" s="288"/>
      <c r="ORF1656" s="288"/>
      <c r="ORG1656" s="288"/>
      <c r="ORH1656" s="288"/>
      <c r="ORI1656" s="288"/>
      <c r="ORJ1656" s="288"/>
      <c r="ORK1656" s="288"/>
      <c r="ORL1656" s="288"/>
      <c r="ORM1656" s="288"/>
      <c r="ORN1656" s="288"/>
      <c r="ORO1656" s="288"/>
      <c r="ORP1656" s="288"/>
      <c r="ORQ1656" s="288"/>
      <c r="ORR1656" s="288"/>
      <c r="ORS1656" s="288"/>
      <c r="ORT1656" s="288"/>
      <c r="ORU1656" s="288"/>
      <c r="ORV1656" s="288"/>
      <c r="ORW1656" s="288"/>
      <c r="ORX1656" s="288"/>
      <c r="ORY1656" s="288"/>
      <c r="ORZ1656" s="288"/>
      <c r="OSA1656" s="288"/>
      <c r="OSB1656" s="288"/>
      <c r="OSC1656" s="288"/>
      <c r="OSD1656" s="288"/>
      <c r="OSE1656" s="288"/>
      <c r="OSF1656" s="288"/>
      <c r="OSG1656" s="288"/>
      <c r="OSH1656" s="288"/>
      <c r="OSI1656" s="288"/>
      <c r="OSJ1656" s="288"/>
      <c r="OSK1656" s="288"/>
      <c r="OSL1656" s="288"/>
      <c r="OSM1656" s="288"/>
      <c r="OSN1656" s="288"/>
      <c r="OSO1656" s="288"/>
      <c r="OSP1656" s="288"/>
      <c r="OSQ1656" s="288"/>
      <c r="OSR1656" s="288"/>
      <c r="OSS1656" s="288"/>
      <c r="OST1656" s="288"/>
      <c r="OSU1656" s="288"/>
      <c r="OSV1656" s="288"/>
      <c r="OSW1656" s="288"/>
      <c r="OSX1656" s="288"/>
      <c r="OSY1656" s="288"/>
      <c r="OSZ1656" s="288"/>
      <c r="OTA1656" s="288"/>
      <c r="OTB1656" s="288"/>
      <c r="OTC1656" s="288"/>
      <c r="OTD1656" s="288"/>
      <c r="OTE1656" s="288"/>
      <c r="OTF1656" s="288"/>
      <c r="OTG1656" s="288"/>
      <c r="OTH1656" s="288"/>
      <c r="OTI1656" s="288"/>
      <c r="OTJ1656" s="288"/>
      <c r="OTK1656" s="288"/>
      <c r="OTL1656" s="288"/>
      <c r="OTM1656" s="288"/>
      <c r="OTN1656" s="288"/>
      <c r="OTO1656" s="288"/>
      <c r="OTP1656" s="288"/>
      <c r="OTQ1656" s="288"/>
      <c r="OTR1656" s="288"/>
      <c r="OTS1656" s="288"/>
      <c r="OTT1656" s="288"/>
      <c r="OTU1656" s="288"/>
      <c r="OTV1656" s="288"/>
      <c r="OTW1656" s="288"/>
      <c r="OTX1656" s="288"/>
      <c r="OTY1656" s="288"/>
      <c r="OTZ1656" s="288"/>
      <c r="OUA1656" s="288"/>
      <c r="OUB1656" s="288"/>
      <c r="OUC1656" s="288"/>
      <c r="OUD1656" s="288"/>
      <c r="OUE1656" s="288"/>
      <c r="OUF1656" s="288"/>
      <c r="OUG1656" s="288"/>
      <c r="OUH1656" s="288"/>
      <c r="OUI1656" s="288"/>
      <c r="OUJ1656" s="288"/>
      <c r="OUK1656" s="288"/>
      <c r="OUL1656" s="288"/>
      <c r="OUM1656" s="288"/>
      <c r="OUN1656" s="288"/>
      <c r="OUO1656" s="288"/>
      <c r="OUP1656" s="288"/>
      <c r="OUQ1656" s="288"/>
      <c r="OUR1656" s="288"/>
      <c r="OUS1656" s="288"/>
      <c r="OUT1656" s="288"/>
      <c r="OUU1656" s="288"/>
      <c r="OUV1656" s="288"/>
      <c r="OUW1656" s="288"/>
      <c r="OUX1656" s="288"/>
      <c r="OUY1656" s="288"/>
      <c r="OUZ1656" s="288"/>
      <c r="OVA1656" s="288"/>
      <c r="OVB1656" s="288"/>
      <c r="OVC1656" s="288"/>
      <c r="OVD1656" s="288"/>
      <c r="OVE1656" s="288"/>
      <c r="OVF1656" s="288"/>
      <c r="OVG1656" s="288"/>
      <c r="OVH1656" s="288"/>
      <c r="OVI1656" s="288"/>
      <c r="OVJ1656" s="288"/>
      <c r="OVK1656" s="288"/>
      <c r="OVL1656" s="288"/>
      <c r="OVM1656" s="288"/>
      <c r="OVN1656" s="288"/>
      <c r="OVO1656" s="288"/>
      <c r="OVP1656" s="288"/>
      <c r="OVQ1656" s="288"/>
      <c r="OVR1656" s="288"/>
      <c r="OVS1656" s="288"/>
      <c r="OVT1656" s="288"/>
      <c r="OVU1656" s="288"/>
      <c r="OVV1656" s="288"/>
      <c r="OVW1656" s="288"/>
      <c r="OVX1656" s="288"/>
      <c r="OVY1656" s="288"/>
      <c r="OVZ1656" s="288"/>
      <c r="OWA1656" s="288"/>
      <c r="OWB1656" s="288"/>
      <c r="OWC1656" s="288"/>
      <c r="OWD1656" s="288"/>
      <c r="OWE1656" s="288"/>
      <c r="OWF1656" s="288"/>
      <c r="OWG1656" s="288"/>
      <c r="OWH1656" s="288"/>
      <c r="OWI1656" s="288"/>
      <c r="OWJ1656" s="288"/>
      <c r="OWK1656" s="288"/>
      <c r="OWL1656" s="288"/>
      <c r="OWM1656" s="288"/>
      <c r="OWN1656" s="288"/>
      <c r="OWO1656" s="288"/>
      <c r="OWP1656" s="288"/>
      <c r="OWQ1656" s="288"/>
      <c r="OWR1656" s="288"/>
      <c r="OWS1656" s="288"/>
      <c r="OWT1656" s="288"/>
      <c r="OWU1656" s="288"/>
      <c r="OWV1656" s="288"/>
      <c r="OWW1656" s="288"/>
      <c r="OWX1656" s="288"/>
      <c r="OWY1656" s="288"/>
      <c r="OWZ1656" s="288"/>
      <c r="OXA1656" s="288"/>
      <c r="OXB1656" s="288"/>
      <c r="OXC1656" s="288"/>
      <c r="OXD1656" s="288"/>
      <c r="OXE1656" s="288"/>
      <c r="OXF1656" s="288"/>
      <c r="OXG1656" s="288"/>
      <c r="OXH1656" s="288"/>
      <c r="OXI1656" s="288"/>
      <c r="OXJ1656" s="288"/>
      <c r="OXK1656" s="288"/>
      <c r="OXL1656" s="288"/>
      <c r="OXM1656" s="288"/>
      <c r="OXN1656" s="288"/>
      <c r="OXO1656" s="288"/>
      <c r="OXP1656" s="288"/>
      <c r="OXQ1656" s="288"/>
      <c r="OXR1656" s="288"/>
      <c r="OXS1656" s="288"/>
      <c r="OXT1656" s="288"/>
      <c r="OXU1656" s="288"/>
      <c r="OXV1656" s="288"/>
      <c r="OXW1656" s="288"/>
      <c r="OXX1656" s="288"/>
      <c r="OXY1656" s="288"/>
      <c r="OXZ1656" s="288"/>
      <c r="OYA1656" s="288"/>
      <c r="OYB1656" s="288"/>
      <c r="OYC1656" s="288"/>
      <c r="OYD1656" s="288"/>
      <c r="OYE1656" s="288"/>
      <c r="OYF1656" s="288"/>
      <c r="OYG1656" s="288"/>
      <c r="OYH1656" s="288"/>
      <c r="OYI1656" s="288"/>
      <c r="OYJ1656" s="288"/>
      <c r="OYK1656" s="288"/>
      <c r="OYL1656" s="288"/>
      <c r="OYM1656" s="288"/>
      <c r="OYN1656" s="288"/>
      <c r="OYO1656" s="288"/>
      <c r="OYP1656" s="288"/>
      <c r="OYQ1656" s="288"/>
      <c r="OYR1656" s="288"/>
      <c r="OYS1656" s="288"/>
      <c r="OYT1656" s="288"/>
      <c r="OYU1656" s="288"/>
      <c r="OYV1656" s="288"/>
      <c r="OYW1656" s="288"/>
      <c r="OYX1656" s="288"/>
      <c r="OYY1656" s="288"/>
      <c r="OYZ1656" s="288"/>
      <c r="OZA1656" s="288"/>
      <c r="OZB1656" s="288"/>
      <c r="OZC1656" s="288"/>
      <c r="OZD1656" s="288"/>
      <c r="OZE1656" s="288"/>
      <c r="OZF1656" s="288"/>
      <c r="OZG1656" s="288"/>
      <c r="OZH1656" s="288"/>
      <c r="OZI1656" s="288"/>
      <c r="OZJ1656" s="288"/>
      <c r="OZK1656" s="288"/>
      <c r="OZL1656" s="288"/>
      <c r="OZM1656" s="288"/>
      <c r="OZN1656" s="288"/>
      <c r="OZO1656" s="288"/>
      <c r="OZP1656" s="288"/>
      <c r="OZQ1656" s="288"/>
      <c r="OZR1656" s="288"/>
      <c r="OZS1656" s="288"/>
      <c r="OZT1656" s="288"/>
      <c r="OZU1656" s="288"/>
      <c r="OZV1656" s="288"/>
      <c r="OZW1656" s="288"/>
      <c r="OZX1656" s="288"/>
      <c r="OZY1656" s="288"/>
      <c r="OZZ1656" s="288"/>
      <c r="PAA1656" s="288"/>
      <c r="PAB1656" s="288"/>
      <c r="PAC1656" s="288"/>
      <c r="PAD1656" s="288"/>
      <c r="PAE1656" s="288"/>
      <c r="PAF1656" s="288"/>
      <c r="PAG1656" s="288"/>
      <c r="PAH1656" s="288"/>
      <c r="PAI1656" s="288"/>
      <c r="PAJ1656" s="288"/>
      <c r="PAK1656" s="288"/>
      <c r="PAL1656" s="288"/>
      <c r="PAM1656" s="288"/>
      <c r="PAN1656" s="288"/>
      <c r="PAO1656" s="288"/>
      <c r="PAP1656" s="288"/>
      <c r="PAQ1656" s="288"/>
      <c r="PAR1656" s="288"/>
      <c r="PAS1656" s="288"/>
      <c r="PAT1656" s="288"/>
      <c r="PAU1656" s="288"/>
      <c r="PAV1656" s="288"/>
      <c r="PAW1656" s="288"/>
      <c r="PAX1656" s="288"/>
      <c r="PAY1656" s="288"/>
      <c r="PAZ1656" s="288"/>
      <c r="PBA1656" s="288"/>
      <c r="PBB1656" s="288"/>
      <c r="PBC1656" s="288"/>
      <c r="PBD1656" s="288"/>
      <c r="PBE1656" s="288"/>
      <c r="PBF1656" s="288"/>
      <c r="PBG1656" s="288"/>
      <c r="PBH1656" s="288"/>
      <c r="PBI1656" s="288"/>
      <c r="PBJ1656" s="288"/>
      <c r="PBK1656" s="288"/>
      <c r="PBL1656" s="288"/>
      <c r="PBM1656" s="288"/>
      <c r="PBN1656" s="288"/>
      <c r="PBO1656" s="288"/>
      <c r="PBP1656" s="288"/>
      <c r="PBQ1656" s="288"/>
      <c r="PBR1656" s="288"/>
      <c r="PBS1656" s="288"/>
      <c r="PBT1656" s="288"/>
      <c r="PBU1656" s="288"/>
      <c r="PBV1656" s="288"/>
      <c r="PBW1656" s="288"/>
      <c r="PBX1656" s="288"/>
      <c r="PBY1656" s="288"/>
      <c r="PBZ1656" s="288"/>
      <c r="PCA1656" s="288"/>
      <c r="PCB1656" s="288"/>
      <c r="PCC1656" s="288"/>
      <c r="PCD1656" s="288"/>
      <c r="PCE1656" s="288"/>
      <c r="PCF1656" s="288"/>
      <c r="PCG1656" s="288"/>
      <c r="PCH1656" s="288"/>
      <c r="PCI1656" s="288"/>
      <c r="PCJ1656" s="288"/>
      <c r="PCK1656" s="288"/>
      <c r="PCL1656" s="288"/>
      <c r="PCM1656" s="288"/>
      <c r="PCN1656" s="288"/>
      <c r="PCO1656" s="288"/>
      <c r="PCP1656" s="288"/>
      <c r="PCQ1656" s="288"/>
      <c r="PCR1656" s="288"/>
      <c r="PCS1656" s="288"/>
      <c r="PCT1656" s="288"/>
      <c r="PCU1656" s="288"/>
      <c r="PCV1656" s="288"/>
      <c r="PCW1656" s="288"/>
      <c r="PCX1656" s="288"/>
      <c r="PCY1656" s="288"/>
      <c r="PCZ1656" s="288"/>
      <c r="PDA1656" s="288"/>
      <c r="PDB1656" s="288"/>
      <c r="PDC1656" s="288"/>
      <c r="PDD1656" s="288"/>
      <c r="PDE1656" s="288"/>
      <c r="PDF1656" s="288"/>
      <c r="PDG1656" s="288"/>
      <c r="PDH1656" s="288"/>
      <c r="PDI1656" s="288"/>
      <c r="PDJ1656" s="288"/>
      <c r="PDK1656" s="288"/>
      <c r="PDL1656" s="288"/>
      <c r="PDM1656" s="288"/>
      <c r="PDN1656" s="288"/>
      <c r="PDO1656" s="288"/>
      <c r="PDP1656" s="288"/>
      <c r="PDQ1656" s="288"/>
      <c r="PDR1656" s="288"/>
      <c r="PDS1656" s="288"/>
      <c r="PDT1656" s="288"/>
      <c r="PDU1656" s="288"/>
      <c r="PDV1656" s="288"/>
      <c r="PDW1656" s="288"/>
      <c r="PDX1656" s="288"/>
      <c r="PDY1656" s="288"/>
      <c r="PDZ1656" s="288"/>
      <c r="PEA1656" s="288"/>
      <c r="PEB1656" s="288"/>
      <c r="PEC1656" s="288"/>
      <c r="PED1656" s="288"/>
      <c r="PEE1656" s="288"/>
      <c r="PEF1656" s="288"/>
      <c r="PEG1656" s="288"/>
      <c r="PEH1656" s="288"/>
      <c r="PEI1656" s="288"/>
      <c r="PEJ1656" s="288"/>
      <c r="PEK1656" s="288"/>
      <c r="PEL1656" s="288"/>
      <c r="PEM1656" s="288"/>
      <c r="PEN1656" s="288"/>
      <c r="PEO1656" s="288"/>
      <c r="PEP1656" s="288"/>
      <c r="PEQ1656" s="288"/>
      <c r="PER1656" s="288"/>
      <c r="PES1656" s="288"/>
      <c r="PET1656" s="288"/>
      <c r="PEU1656" s="288"/>
      <c r="PEV1656" s="288"/>
      <c r="PEW1656" s="288"/>
      <c r="PEX1656" s="288"/>
      <c r="PEY1656" s="288"/>
      <c r="PEZ1656" s="288"/>
      <c r="PFA1656" s="288"/>
      <c r="PFB1656" s="288"/>
      <c r="PFC1656" s="288"/>
      <c r="PFD1656" s="288"/>
      <c r="PFE1656" s="288"/>
      <c r="PFF1656" s="288"/>
      <c r="PFG1656" s="288"/>
      <c r="PFH1656" s="288"/>
      <c r="PFI1656" s="288"/>
      <c r="PFJ1656" s="288"/>
      <c r="PFK1656" s="288"/>
      <c r="PFL1656" s="288"/>
      <c r="PFM1656" s="288"/>
      <c r="PFN1656" s="288"/>
      <c r="PFO1656" s="288"/>
      <c r="PFP1656" s="288"/>
      <c r="PFQ1656" s="288"/>
      <c r="PFR1656" s="288"/>
      <c r="PFS1656" s="288"/>
      <c r="PFT1656" s="288"/>
      <c r="PFU1656" s="288"/>
      <c r="PFV1656" s="288"/>
      <c r="PFW1656" s="288"/>
      <c r="PFX1656" s="288"/>
      <c r="PFY1656" s="288"/>
      <c r="PFZ1656" s="288"/>
      <c r="PGA1656" s="288"/>
      <c r="PGB1656" s="288"/>
      <c r="PGC1656" s="288"/>
      <c r="PGD1656" s="288"/>
      <c r="PGE1656" s="288"/>
      <c r="PGF1656" s="288"/>
      <c r="PGG1656" s="288"/>
      <c r="PGH1656" s="288"/>
      <c r="PGI1656" s="288"/>
      <c r="PGJ1656" s="288"/>
      <c r="PGK1656" s="288"/>
      <c r="PGL1656" s="288"/>
      <c r="PGM1656" s="288"/>
      <c r="PGN1656" s="288"/>
      <c r="PGO1656" s="288"/>
      <c r="PGP1656" s="288"/>
      <c r="PGQ1656" s="288"/>
      <c r="PGR1656" s="288"/>
      <c r="PGS1656" s="288"/>
      <c r="PGT1656" s="288"/>
      <c r="PGU1656" s="288"/>
      <c r="PGV1656" s="288"/>
      <c r="PGW1656" s="288"/>
      <c r="PGX1656" s="288"/>
      <c r="PGY1656" s="288"/>
      <c r="PGZ1656" s="288"/>
      <c r="PHA1656" s="288"/>
      <c r="PHB1656" s="288"/>
      <c r="PHC1656" s="288"/>
      <c r="PHD1656" s="288"/>
      <c r="PHE1656" s="288"/>
      <c r="PHF1656" s="288"/>
      <c r="PHG1656" s="288"/>
      <c r="PHH1656" s="288"/>
      <c r="PHI1656" s="288"/>
      <c r="PHJ1656" s="288"/>
      <c r="PHK1656" s="288"/>
      <c r="PHL1656" s="288"/>
      <c r="PHM1656" s="288"/>
      <c r="PHN1656" s="288"/>
      <c r="PHO1656" s="288"/>
      <c r="PHP1656" s="288"/>
      <c r="PHQ1656" s="288"/>
      <c r="PHR1656" s="288"/>
      <c r="PHS1656" s="288"/>
      <c r="PHT1656" s="288"/>
      <c r="PHU1656" s="288"/>
      <c r="PHV1656" s="288"/>
      <c r="PHW1656" s="288"/>
      <c r="PHX1656" s="288"/>
      <c r="PHY1656" s="288"/>
      <c r="PHZ1656" s="288"/>
      <c r="PIA1656" s="288"/>
      <c r="PIB1656" s="288"/>
      <c r="PIC1656" s="288"/>
      <c r="PID1656" s="288"/>
      <c r="PIE1656" s="288"/>
      <c r="PIF1656" s="288"/>
      <c r="PIG1656" s="288"/>
      <c r="PIH1656" s="288"/>
      <c r="PII1656" s="288"/>
      <c r="PIJ1656" s="288"/>
      <c r="PIK1656" s="288"/>
      <c r="PIL1656" s="288"/>
      <c r="PIM1656" s="288"/>
      <c r="PIN1656" s="288"/>
      <c r="PIO1656" s="288"/>
      <c r="PIP1656" s="288"/>
      <c r="PIQ1656" s="288"/>
      <c r="PIR1656" s="288"/>
      <c r="PIS1656" s="288"/>
      <c r="PIT1656" s="288"/>
      <c r="PIU1656" s="288"/>
      <c r="PIV1656" s="288"/>
      <c r="PIW1656" s="288"/>
      <c r="PIX1656" s="288"/>
      <c r="PIY1656" s="288"/>
      <c r="PIZ1656" s="288"/>
      <c r="PJA1656" s="288"/>
      <c r="PJB1656" s="288"/>
      <c r="PJC1656" s="288"/>
      <c r="PJD1656" s="288"/>
      <c r="PJE1656" s="288"/>
      <c r="PJF1656" s="288"/>
      <c r="PJG1656" s="288"/>
      <c r="PJH1656" s="288"/>
      <c r="PJI1656" s="288"/>
      <c r="PJJ1656" s="288"/>
      <c r="PJK1656" s="288"/>
      <c r="PJL1656" s="288"/>
      <c r="PJM1656" s="288"/>
      <c r="PJN1656" s="288"/>
      <c r="PJO1656" s="288"/>
      <c r="PJP1656" s="288"/>
      <c r="PJQ1656" s="288"/>
      <c r="PJR1656" s="288"/>
      <c r="PJS1656" s="288"/>
      <c r="PJT1656" s="288"/>
      <c r="PJU1656" s="288"/>
      <c r="PJV1656" s="288"/>
      <c r="PJW1656" s="288"/>
      <c r="PJX1656" s="288"/>
      <c r="PJY1656" s="288"/>
      <c r="PJZ1656" s="288"/>
      <c r="PKA1656" s="288"/>
      <c r="PKB1656" s="288"/>
      <c r="PKC1656" s="288"/>
      <c r="PKD1656" s="288"/>
      <c r="PKE1656" s="288"/>
      <c r="PKF1656" s="288"/>
      <c r="PKG1656" s="288"/>
      <c r="PKH1656" s="288"/>
      <c r="PKI1656" s="288"/>
      <c r="PKJ1656" s="288"/>
      <c r="PKK1656" s="288"/>
      <c r="PKL1656" s="288"/>
      <c r="PKM1656" s="288"/>
      <c r="PKN1656" s="288"/>
      <c r="PKO1656" s="288"/>
      <c r="PKP1656" s="288"/>
      <c r="PKQ1656" s="288"/>
      <c r="PKR1656" s="288"/>
      <c r="PKS1656" s="288"/>
      <c r="PKT1656" s="288"/>
      <c r="PKU1656" s="288"/>
      <c r="PKV1656" s="288"/>
      <c r="PKW1656" s="288"/>
      <c r="PKX1656" s="288"/>
      <c r="PKY1656" s="288"/>
      <c r="PKZ1656" s="288"/>
      <c r="PLA1656" s="288"/>
      <c r="PLB1656" s="288"/>
      <c r="PLC1656" s="288"/>
      <c r="PLD1656" s="288"/>
      <c r="PLE1656" s="288"/>
      <c r="PLF1656" s="288"/>
      <c r="PLG1656" s="288"/>
      <c r="PLH1656" s="288"/>
      <c r="PLI1656" s="288"/>
      <c r="PLJ1656" s="288"/>
      <c r="PLK1656" s="288"/>
      <c r="PLL1656" s="288"/>
      <c r="PLM1656" s="288"/>
      <c r="PLN1656" s="288"/>
      <c r="PLO1656" s="288"/>
      <c r="PLP1656" s="288"/>
      <c r="PLQ1656" s="288"/>
      <c r="PLR1656" s="288"/>
      <c r="PLS1656" s="288"/>
      <c r="PLT1656" s="288"/>
      <c r="PLU1656" s="288"/>
      <c r="PLV1656" s="288"/>
      <c r="PLW1656" s="288"/>
      <c r="PLX1656" s="288"/>
      <c r="PLY1656" s="288"/>
      <c r="PLZ1656" s="288"/>
      <c r="PMA1656" s="288"/>
      <c r="PMB1656" s="288"/>
      <c r="PMC1656" s="288"/>
      <c r="PMD1656" s="288"/>
      <c r="PME1656" s="288"/>
      <c r="PMF1656" s="288"/>
      <c r="PMG1656" s="288"/>
      <c r="PMH1656" s="288"/>
      <c r="PMI1656" s="288"/>
      <c r="PMJ1656" s="288"/>
      <c r="PMK1656" s="288"/>
      <c r="PML1656" s="288"/>
      <c r="PMM1656" s="288"/>
      <c r="PMN1656" s="288"/>
      <c r="PMO1656" s="288"/>
      <c r="PMP1656" s="288"/>
      <c r="PMQ1656" s="288"/>
      <c r="PMR1656" s="288"/>
      <c r="PMS1656" s="288"/>
      <c r="PMT1656" s="288"/>
      <c r="PMU1656" s="288"/>
      <c r="PMV1656" s="288"/>
      <c r="PMW1656" s="288"/>
      <c r="PMX1656" s="288"/>
      <c r="PMY1656" s="288"/>
      <c r="PMZ1656" s="288"/>
      <c r="PNA1656" s="288"/>
      <c r="PNB1656" s="288"/>
      <c r="PNC1656" s="288"/>
      <c r="PND1656" s="288"/>
      <c r="PNE1656" s="288"/>
      <c r="PNF1656" s="288"/>
      <c r="PNG1656" s="288"/>
      <c r="PNH1656" s="288"/>
      <c r="PNI1656" s="288"/>
      <c r="PNJ1656" s="288"/>
      <c r="PNK1656" s="288"/>
      <c r="PNL1656" s="288"/>
      <c r="PNM1656" s="288"/>
      <c r="PNN1656" s="288"/>
      <c r="PNO1656" s="288"/>
      <c r="PNP1656" s="288"/>
      <c r="PNQ1656" s="288"/>
      <c r="PNR1656" s="288"/>
      <c r="PNS1656" s="288"/>
      <c r="PNT1656" s="288"/>
      <c r="PNU1656" s="288"/>
      <c r="PNV1656" s="288"/>
      <c r="PNW1656" s="288"/>
      <c r="PNX1656" s="288"/>
      <c r="PNY1656" s="288"/>
      <c r="PNZ1656" s="288"/>
      <c r="POA1656" s="288"/>
      <c r="POB1656" s="288"/>
      <c r="POC1656" s="288"/>
      <c r="POD1656" s="288"/>
      <c r="POE1656" s="288"/>
      <c r="POF1656" s="288"/>
      <c r="POG1656" s="288"/>
      <c r="POH1656" s="288"/>
      <c r="POI1656" s="288"/>
      <c r="POJ1656" s="288"/>
      <c r="POK1656" s="288"/>
      <c r="POL1656" s="288"/>
      <c r="POM1656" s="288"/>
      <c r="PON1656" s="288"/>
      <c r="POO1656" s="288"/>
      <c r="POP1656" s="288"/>
      <c r="POQ1656" s="288"/>
      <c r="POR1656" s="288"/>
      <c r="POS1656" s="288"/>
      <c r="POT1656" s="288"/>
      <c r="POU1656" s="288"/>
      <c r="POV1656" s="288"/>
      <c r="POW1656" s="288"/>
      <c r="POX1656" s="288"/>
      <c r="POY1656" s="288"/>
      <c r="POZ1656" s="288"/>
      <c r="PPA1656" s="288"/>
      <c r="PPB1656" s="288"/>
      <c r="PPC1656" s="288"/>
      <c r="PPD1656" s="288"/>
      <c r="PPE1656" s="288"/>
      <c r="PPF1656" s="288"/>
      <c r="PPG1656" s="288"/>
      <c r="PPH1656" s="288"/>
      <c r="PPI1656" s="288"/>
      <c r="PPJ1656" s="288"/>
      <c r="PPK1656" s="288"/>
      <c r="PPL1656" s="288"/>
      <c r="PPM1656" s="288"/>
      <c r="PPN1656" s="288"/>
      <c r="PPO1656" s="288"/>
      <c r="PPP1656" s="288"/>
      <c r="PPQ1656" s="288"/>
      <c r="PPR1656" s="288"/>
      <c r="PPS1656" s="288"/>
      <c r="PPT1656" s="288"/>
      <c r="PPU1656" s="288"/>
      <c r="PPV1656" s="288"/>
      <c r="PPW1656" s="288"/>
      <c r="PPX1656" s="288"/>
      <c r="PPY1656" s="288"/>
      <c r="PPZ1656" s="288"/>
      <c r="PQA1656" s="288"/>
      <c r="PQB1656" s="288"/>
      <c r="PQC1656" s="288"/>
      <c r="PQD1656" s="288"/>
      <c r="PQE1656" s="288"/>
      <c r="PQF1656" s="288"/>
      <c r="PQG1656" s="288"/>
      <c r="PQH1656" s="288"/>
      <c r="PQI1656" s="288"/>
      <c r="PQJ1656" s="288"/>
      <c r="PQK1656" s="288"/>
      <c r="PQL1656" s="288"/>
      <c r="PQM1656" s="288"/>
      <c r="PQN1656" s="288"/>
      <c r="PQO1656" s="288"/>
      <c r="PQP1656" s="288"/>
      <c r="PQQ1656" s="288"/>
      <c r="PQR1656" s="288"/>
      <c r="PQS1656" s="288"/>
      <c r="PQT1656" s="288"/>
      <c r="PQU1656" s="288"/>
      <c r="PQV1656" s="288"/>
      <c r="PQW1656" s="288"/>
      <c r="PQX1656" s="288"/>
      <c r="PQY1656" s="288"/>
      <c r="PQZ1656" s="288"/>
      <c r="PRA1656" s="288"/>
      <c r="PRB1656" s="288"/>
      <c r="PRC1656" s="288"/>
      <c r="PRD1656" s="288"/>
      <c r="PRE1656" s="288"/>
      <c r="PRF1656" s="288"/>
      <c r="PRG1656" s="288"/>
      <c r="PRH1656" s="288"/>
      <c r="PRI1656" s="288"/>
      <c r="PRJ1656" s="288"/>
      <c r="PRK1656" s="288"/>
      <c r="PRL1656" s="288"/>
      <c r="PRM1656" s="288"/>
      <c r="PRN1656" s="288"/>
      <c r="PRO1656" s="288"/>
      <c r="PRP1656" s="288"/>
      <c r="PRQ1656" s="288"/>
      <c r="PRR1656" s="288"/>
      <c r="PRS1656" s="288"/>
      <c r="PRT1656" s="288"/>
      <c r="PRU1656" s="288"/>
      <c r="PRV1656" s="288"/>
      <c r="PRW1656" s="288"/>
      <c r="PRX1656" s="288"/>
      <c r="PRY1656" s="288"/>
      <c r="PRZ1656" s="288"/>
      <c r="PSA1656" s="288"/>
      <c r="PSB1656" s="288"/>
      <c r="PSC1656" s="288"/>
      <c r="PSD1656" s="288"/>
      <c r="PSE1656" s="288"/>
      <c r="PSF1656" s="288"/>
      <c r="PSG1656" s="288"/>
      <c r="PSH1656" s="288"/>
      <c r="PSI1656" s="288"/>
      <c r="PSJ1656" s="288"/>
      <c r="PSK1656" s="288"/>
      <c r="PSL1656" s="288"/>
      <c r="PSM1656" s="288"/>
      <c r="PSN1656" s="288"/>
      <c r="PSO1656" s="288"/>
      <c r="PSP1656" s="288"/>
      <c r="PSQ1656" s="288"/>
      <c r="PSR1656" s="288"/>
      <c r="PSS1656" s="288"/>
      <c r="PST1656" s="288"/>
      <c r="PSU1656" s="288"/>
      <c r="PSV1656" s="288"/>
      <c r="PSW1656" s="288"/>
      <c r="PSX1656" s="288"/>
      <c r="PSY1656" s="288"/>
      <c r="PSZ1656" s="288"/>
      <c r="PTA1656" s="288"/>
      <c r="PTB1656" s="288"/>
      <c r="PTC1656" s="288"/>
      <c r="PTD1656" s="288"/>
      <c r="PTE1656" s="288"/>
      <c r="PTF1656" s="288"/>
      <c r="PTG1656" s="288"/>
      <c r="PTH1656" s="288"/>
      <c r="PTI1656" s="288"/>
      <c r="PTJ1656" s="288"/>
      <c r="PTK1656" s="288"/>
      <c r="PTL1656" s="288"/>
      <c r="PTM1656" s="288"/>
      <c r="PTN1656" s="288"/>
      <c r="PTO1656" s="288"/>
      <c r="PTP1656" s="288"/>
      <c r="PTQ1656" s="288"/>
      <c r="PTR1656" s="288"/>
      <c r="PTS1656" s="288"/>
      <c r="PTT1656" s="288"/>
      <c r="PTU1656" s="288"/>
      <c r="PTV1656" s="288"/>
      <c r="PTW1656" s="288"/>
      <c r="PTX1656" s="288"/>
      <c r="PTY1656" s="288"/>
      <c r="PTZ1656" s="288"/>
      <c r="PUA1656" s="288"/>
      <c r="PUB1656" s="288"/>
      <c r="PUC1656" s="288"/>
      <c r="PUD1656" s="288"/>
      <c r="PUE1656" s="288"/>
      <c r="PUF1656" s="288"/>
      <c r="PUG1656" s="288"/>
      <c r="PUH1656" s="288"/>
      <c r="PUI1656" s="288"/>
      <c r="PUJ1656" s="288"/>
      <c r="PUK1656" s="288"/>
      <c r="PUL1656" s="288"/>
      <c r="PUM1656" s="288"/>
      <c r="PUN1656" s="288"/>
      <c r="PUO1656" s="288"/>
      <c r="PUP1656" s="288"/>
      <c r="PUQ1656" s="288"/>
      <c r="PUR1656" s="288"/>
      <c r="PUS1656" s="288"/>
      <c r="PUT1656" s="288"/>
      <c r="PUU1656" s="288"/>
      <c r="PUV1656" s="288"/>
      <c r="PUW1656" s="288"/>
      <c r="PUX1656" s="288"/>
      <c r="PUY1656" s="288"/>
      <c r="PUZ1656" s="288"/>
      <c r="PVA1656" s="288"/>
      <c r="PVB1656" s="288"/>
      <c r="PVC1656" s="288"/>
      <c r="PVD1656" s="288"/>
      <c r="PVE1656" s="288"/>
      <c r="PVF1656" s="288"/>
      <c r="PVG1656" s="288"/>
      <c r="PVH1656" s="288"/>
      <c r="PVI1656" s="288"/>
      <c r="PVJ1656" s="288"/>
      <c r="PVK1656" s="288"/>
      <c r="PVL1656" s="288"/>
      <c r="PVM1656" s="288"/>
      <c r="PVN1656" s="288"/>
      <c r="PVO1656" s="288"/>
      <c r="PVP1656" s="288"/>
      <c r="PVQ1656" s="288"/>
      <c r="PVR1656" s="288"/>
      <c r="PVS1656" s="288"/>
      <c r="PVT1656" s="288"/>
      <c r="PVU1656" s="288"/>
      <c r="PVV1656" s="288"/>
      <c r="PVW1656" s="288"/>
      <c r="PVX1656" s="288"/>
      <c r="PVY1656" s="288"/>
      <c r="PVZ1656" s="288"/>
      <c r="PWA1656" s="288"/>
      <c r="PWB1656" s="288"/>
      <c r="PWC1656" s="288"/>
      <c r="PWD1656" s="288"/>
      <c r="PWE1656" s="288"/>
      <c r="PWF1656" s="288"/>
      <c r="PWG1656" s="288"/>
      <c r="PWH1656" s="288"/>
      <c r="PWI1656" s="288"/>
      <c r="PWJ1656" s="288"/>
      <c r="PWK1656" s="288"/>
      <c r="PWL1656" s="288"/>
      <c r="PWM1656" s="288"/>
      <c r="PWN1656" s="288"/>
      <c r="PWO1656" s="288"/>
      <c r="PWP1656" s="288"/>
      <c r="PWQ1656" s="288"/>
      <c r="PWR1656" s="288"/>
      <c r="PWS1656" s="288"/>
      <c r="PWT1656" s="288"/>
      <c r="PWU1656" s="288"/>
      <c r="PWV1656" s="288"/>
      <c r="PWW1656" s="288"/>
      <c r="PWX1656" s="288"/>
      <c r="PWY1656" s="288"/>
      <c r="PWZ1656" s="288"/>
      <c r="PXA1656" s="288"/>
      <c r="PXB1656" s="288"/>
      <c r="PXC1656" s="288"/>
      <c r="PXD1656" s="288"/>
      <c r="PXE1656" s="288"/>
      <c r="PXF1656" s="288"/>
      <c r="PXG1656" s="288"/>
      <c r="PXH1656" s="288"/>
      <c r="PXI1656" s="288"/>
      <c r="PXJ1656" s="288"/>
      <c r="PXK1656" s="288"/>
      <c r="PXL1656" s="288"/>
      <c r="PXM1656" s="288"/>
      <c r="PXN1656" s="288"/>
      <c r="PXO1656" s="288"/>
      <c r="PXP1656" s="288"/>
      <c r="PXQ1656" s="288"/>
      <c r="PXR1656" s="288"/>
      <c r="PXS1656" s="288"/>
      <c r="PXT1656" s="288"/>
      <c r="PXU1656" s="288"/>
      <c r="PXV1656" s="288"/>
      <c r="PXW1656" s="288"/>
      <c r="PXX1656" s="288"/>
      <c r="PXY1656" s="288"/>
      <c r="PXZ1656" s="288"/>
      <c r="PYA1656" s="288"/>
      <c r="PYB1656" s="288"/>
      <c r="PYC1656" s="288"/>
      <c r="PYD1656" s="288"/>
      <c r="PYE1656" s="288"/>
      <c r="PYF1656" s="288"/>
      <c r="PYG1656" s="288"/>
      <c r="PYH1656" s="288"/>
      <c r="PYI1656" s="288"/>
      <c r="PYJ1656" s="288"/>
      <c r="PYK1656" s="288"/>
      <c r="PYL1656" s="288"/>
      <c r="PYM1656" s="288"/>
      <c r="PYN1656" s="288"/>
      <c r="PYO1656" s="288"/>
      <c r="PYP1656" s="288"/>
      <c r="PYQ1656" s="288"/>
      <c r="PYR1656" s="288"/>
      <c r="PYS1656" s="288"/>
      <c r="PYT1656" s="288"/>
      <c r="PYU1656" s="288"/>
      <c r="PYV1656" s="288"/>
      <c r="PYW1656" s="288"/>
      <c r="PYX1656" s="288"/>
      <c r="PYY1656" s="288"/>
      <c r="PYZ1656" s="288"/>
      <c r="PZA1656" s="288"/>
      <c r="PZB1656" s="288"/>
      <c r="PZC1656" s="288"/>
      <c r="PZD1656" s="288"/>
      <c r="PZE1656" s="288"/>
      <c r="PZF1656" s="288"/>
      <c r="PZG1656" s="288"/>
      <c r="PZH1656" s="288"/>
      <c r="PZI1656" s="288"/>
      <c r="PZJ1656" s="288"/>
      <c r="PZK1656" s="288"/>
      <c r="PZL1656" s="288"/>
      <c r="PZM1656" s="288"/>
      <c r="PZN1656" s="288"/>
      <c r="PZO1656" s="288"/>
      <c r="PZP1656" s="288"/>
      <c r="PZQ1656" s="288"/>
      <c r="PZR1656" s="288"/>
      <c r="PZS1656" s="288"/>
      <c r="PZT1656" s="288"/>
      <c r="PZU1656" s="288"/>
      <c r="PZV1656" s="288"/>
      <c r="PZW1656" s="288"/>
      <c r="PZX1656" s="288"/>
      <c r="PZY1656" s="288"/>
      <c r="PZZ1656" s="288"/>
      <c r="QAA1656" s="288"/>
      <c r="QAB1656" s="288"/>
      <c r="QAC1656" s="288"/>
      <c r="QAD1656" s="288"/>
      <c r="QAE1656" s="288"/>
      <c r="QAF1656" s="288"/>
      <c r="QAG1656" s="288"/>
      <c r="QAH1656" s="288"/>
      <c r="QAI1656" s="288"/>
      <c r="QAJ1656" s="288"/>
      <c r="QAK1656" s="288"/>
      <c r="QAL1656" s="288"/>
      <c r="QAM1656" s="288"/>
      <c r="QAN1656" s="288"/>
      <c r="QAO1656" s="288"/>
      <c r="QAP1656" s="288"/>
      <c r="QAQ1656" s="288"/>
      <c r="QAR1656" s="288"/>
      <c r="QAS1656" s="288"/>
      <c r="QAT1656" s="288"/>
      <c r="QAU1656" s="288"/>
      <c r="QAV1656" s="288"/>
      <c r="QAW1656" s="288"/>
      <c r="QAX1656" s="288"/>
      <c r="QAY1656" s="288"/>
      <c r="QAZ1656" s="288"/>
      <c r="QBA1656" s="288"/>
      <c r="QBB1656" s="288"/>
      <c r="QBC1656" s="288"/>
      <c r="QBD1656" s="288"/>
      <c r="QBE1656" s="288"/>
      <c r="QBF1656" s="288"/>
      <c r="QBG1656" s="288"/>
      <c r="QBH1656" s="288"/>
      <c r="QBI1656" s="288"/>
      <c r="QBJ1656" s="288"/>
      <c r="QBK1656" s="288"/>
      <c r="QBL1656" s="288"/>
      <c r="QBM1656" s="288"/>
      <c r="QBN1656" s="288"/>
      <c r="QBO1656" s="288"/>
      <c r="QBP1656" s="288"/>
      <c r="QBQ1656" s="288"/>
      <c r="QBR1656" s="288"/>
      <c r="QBS1656" s="288"/>
      <c r="QBT1656" s="288"/>
      <c r="QBU1656" s="288"/>
      <c r="QBV1656" s="288"/>
      <c r="QBW1656" s="288"/>
      <c r="QBX1656" s="288"/>
      <c r="QBY1656" s="288"/>
      <c r="QBZ1656" s="288"/>
      <c r="QCA1656" s="288"/>
      <c r="QCB1656" s="288"/>
      <c r="QCC1656" s="288"/>
      <c r="QCD1656" s="288"/>
      <c r="QCE1656" s="288"/>
      <c r="QCF1656" s="288"/>
      <c r="QCG1656" s="288"/>
      <c r="QCH1656" s="288"/>
      <c r="QCI1656" s="288"/>
      <c r="QCJ1656" s="288"/>
      <c r="QCK1656" s="288"/>
      <c r="QCL1656" s="288"/>
      <c r="QCM1656" s="288"/>
      <c r="QCN1656" s="288"/>
      <c r="QCO1656" s="288"/>
      <c r="QCP1656" s="288"/>
      <c r="QCQ1656" s="288"/>
      <c r="QCR1656" s="288"/>
      <c r="QCS1656" s="288"/>
      <c r="QCT1656" s="288"/>
      <c r="QCU1656" s="288"/>
      <c r="QCV1656" s="288"/>
      <c r="QCW1656" s="288"/>
      <c r="QCX1656" s="288"/>
      <c r="QCY1656" s="288"/>
      <c r="QCZ1656" s="288"/>
      <c r="QDA1656" s="288"/>
      <c r="QDB1656" s="288"/>
      <c r="QDC1656" s="288"/>
      <c r="QDD1656" s="288"/>
      <c r="QDE1656" s="288"/>
      <c r="QDF1656" s="288"/>
      <c r="QDG1656" s="288"/>
      <c r="QDH1656" s="288"/>
      <c r="QDI1656" s="288"/>
      <c r="QDJ1656" s="288"/>
      <c r="QDK1656" s="288"/>
      <c r="QDL1656" s="288"/>
      <c r="QDM1656" s="288"/>
      <c r="QDN1656" s="288"/>
      <c r="QDO1656" s="288"/>
      <c r="QDP1656" s="288"/>
      <c r="QDQ1656" s="288"/>
      <c r="QDR1656" s="288"/>
      <c r="QDS1656" s="288"/>
      <c r="QDT1656" s="288"/>
      <c r="QDU1656" s="288"/>
      <c r="QDV1656" s="288"/>
      <c r="QDW1656" s="288"/>
      <c r="QDX1656" s="288"/>
      <c r="QDY1656" s="288"/>
      <c r="QDZ1656" s="288"/>
      <c r="QEA1656" s="288"/>
      <c r="QEB1656" s="288"/>
      <c r="QEC1656" s="288"/>
      <c r="QED1656" s="288"/>
      <c r="QEE1656" s="288"/>
      <c r="QEF1656" s="288"/>
      <c r="QEG1656" s="288"/>
      <c r="QEH1656" s="288"/>
      <c r="QEI1656" s="288"/>
      <c r="QEJ1656" s="288"/>
      <c r="QEK1656" s="288"/>
      <c r="QEL1656" s="288"/>
      <c r="QEM1656" s="288"/>
      <c r="QEN1656" s="288"/>
      <c r="QEO1656" s="288"/>
      <c r="QEP1656" s="288"/>
      <c r="QEQ1656" s="288"/>
      <c r="QER1656" s="288"/>
      <c r="QES1656" s="288"/>
      <c r="QET1656" s="288"/>
      <c r="QEU1656" s="288"/>
      <c r="QEV1656" s="288"/>
      <c r="QEW1656" s="288"/>
      <c r="QEX1656" s="288"/>
      <c r="QEY1656" s="288"/>
      <c r="QEZ1656" s="288"/>
      <c r="QFA1656" s="288"/>
      <c r="QFB1656" s="288"/>
      <c r="QFC1656" s="288"/>
      <c r="QFD1656" s="288"/>
      <c r="QFE1656" s="288"/>
      <c r="QFF1656" s="288"/>
      <c r="QFG1656" s="288"/>
      <c r="QFH1656" s="288"/>
      <c r="QFI1656" s="288"/>
      <c r="QFJ1656" s="288"/>
      <c r="QFK1656" s="288"/>
      <c r="QFL1656" s="288"/>
      <c r="QFM1656" s="288"/>
      <c r="QFN1656" s="288"/>
      <c r="QFO1656" s="288"/>
      <c r="QFP1656" s="288"/>
      <c r="QFQ1656" s="288"/>
      <c r="QFR1656" s="288"/>
      <c r="QFS1656" s="288"/>
      <c r="QFT1656" s="288"/>
      <c r="QFU1656" s="288"/>
      <c r="QFV1656" s="288"/>
      <c r="QFW1656" s="288"/>
      <c r="QFX1656" s="288"/>
      <c r="QFY1656" s="288"/>
      <c r="QFZ1656" s="288"/>
      <c r="QGA1656" s="288"/>
      <c r="QGB1656" s="288"/>
      <c r="QGC1656" s="288"/>
      <c r="QGD1656" s="288"/>
      <c r="QGE1656" s="288"/>
      <c r="QGF1656" s="288"/>
      <c r="QGG1656" s="288"/>
      <c r="QGH1656" s="288"/>
      <c r="QGI1656" s="288"/>
      <c r="QGJ1656" s="288"/>
      <c r="QGK1656" s="288"/>
      <c r="QGL1656" s="288"/>
      <c r="QGM1656" s="288"/>
      <c r="QGN1656" s="288"/>
      <c r="QGO1656" s="288"/>
      <c r="QGP1656" s="288"/>
      <c r="QGQ1656" s="288"/>
      <c r="QGR1656" s="288"/>
      <c r="QGS1656" s="288"/>
      <c r="QGT1656" s="288"/>
      <c r="QGU1656" s="288"/>
      <c r="QGV1656" s="288"/>
      <c r="QGW1656" s="288"/>
      <c r="QGX1656" s="288"/>
      <c r="QGY1656" s="288"/>
      <c r="QGZ1656" s="288"/>
      <c r="QHA1656" s="288"/>
      <c r="QHB1656" s="288"/>
      <c r="QHC1656" s="288"/>
      <c r="QHD1656" s="288"/>
      <c r="QHE1656" s="288"/>
      <c r="QHF1656" s="288"/>
      <c r="QHG1656" s="288"/>
      <c r="QHH1656" s="288"/>
      <c r="QHI1656" s="288"/>
      <c r="QHJ1656" s="288"/>
      <c r="QHK1656" s="288"/>
      <c r="QHL1656" s="288"/>
      <c r="QHM1656" s="288"/>
      <c r="QHN1656" s="288"/>
      <c r="QHO1656" s="288"/>
      <c r="QHP1656" s="288"/>
      <c r="QHQ1656" s="288"/>
      <c r="QHR1656" s="288"/>
      <c r="QHS1656" s="288"/>
      <c r="QHT1656" s="288"/>
      <c r="QHU1656" s="288"/>
      <c r="QHV1656" s="288"/>
      <c r="QHW1656" s="288"/>
      <c r="QHX1656" s="288"/>
      <c r="QHY1656" s="288"/>
      <c r="QHZ1656" s="288"/>
      <c r="QIA1656" s="288"/>
      <c r="QIB1656" s="288"/>
      <c r="QIC1656" s="288"/>
      <c r="QID1656" s="288"/>
      <c r="QIE1656" s="288"/>
      <c r="QIF1656" s="288"/>
      <c r="QIG1656" s="288"/>
      <c r="QIH1656" s="288"/>
      <c r="QII1656" s="288"/>
      <c r="QIJ1656" s="288"/>
      <c r="QIK1656" s="288"/>
      <c r="QIL1656" s="288"/>
      <c r="QIM1656" s="288"/>
      <c r="QIN1656" s="288"/>
      <c r="QIO1656" s="288"/>
      <c r="QIP1656" s="288"/>
      <c r="QIQ1656" s="288"/>
      <c r="QIR1656" s="288"/>
      <c r="QIS1656" s="288"/>
      <c r="QIT1656" s="288"/>
      <c r="QIU1656" s="288"/>
      <c r="QIV1656" s="288"/>
      <c r="QIW1656" s="288"/>
      <c r="QIX1656" s="288"/>
      <c r="QIY1656" s="288"/>
      <c r="QIZ1656" s="288"/>
      <c r="QJA1656" s="288"/>
      <c r="QJB1656" s="288"/>
      <c r="QJC1656" s="288"/>
      <c r="QJD1656" s="288"/>
      <c r="QJE1656" s="288"/>
      <c r="QJF1656" s="288"/>
      <c r="QJG1656" s="288"/>
      <c r="QJH1656" s="288"/>
      <c r="QJI1656" s="288"/>
      <c r="QJJ1656" s="288"/>
      <c r="QJK1656" s="288"/>
      <c r="QJL1656" s="288"/>
      <c r="QJM1656" s="288"/>
      <c r="QJN1656" s="288"/>
      <c r="QJO1656" s="288"/>
      <c r="QJP1656" s="288"/>
      <c r="QJQ1656" s="288"/>
      <c r="QJR1656" s="288"/>
      <c r="QJS1656" s="288"/>
      <c r="QJT1656" s="288"/>
      <c r="QJU1656" s="288"/>
      <c r="QJV1656" s="288"/>
      <c r="QJW1656" s="288"/>
      <c r="QJX1656" s="288"/>
      <c r="QJY1656" s="288"/>
      <c r="QJZ1656" s="288"/>
      <c r="QKA1656" s="288"/>
      <c r="QKB1656" s="288"/>
      <c r="QKC1656" s="288"/>
      <c r="QKD1656" s="288"/>
      <c r="QKE1656" s="288"/>
      <c r="QKF1656" s="288"/>
      <c r="QKG1656" s="288"/>
      <c r="QKH1656" s="288"/>
      <c r="QKI1656" s="288"/>
      <c r="QKJ1656" s="288"/>
      <c r="QKK1656" s="288"/>
      <c r="QKL1656" s="288"/>
      <c r="QKM1656" s="288"/>
      <c r="QKN1656" s="288"/>
      <c r="QKO1656" s="288"/>
      <c r="QKP1656" s="288"/>
      <c r="QKQ1656" s="288"/>
      <c r="QKR1656" s="288"/>
      <c r="QKS1656" s="288"/>
      <c r="QKT1656" s="288"/>
      <c r="QKU1656" s="288"/>
      <c r="QKV1656" s="288"/>
      <c r="QKW1656" s="288"/>
      <c r="QKX1656" s="288"/>
      <c r="QKY1656" s="288"/>
      <c r="QKZ1656" s="288"/>
      <c r="QLA1656" s="288"/>
      <c r="QLB1656" s="288"/>
      <c r="QLC1656" s="288"/>
      <c r="QLD1656" s="288"/>
      <c r="QLE1656" s="288"/>
      <c r="QLF1656" s="288"/>
      <c r="QLG1656" s="288"/>
      <c r="QLH1656" s="288"/>
      <c r="QLI1656" s="288"/>
      <c r="QLJ1656" s="288"/>
      <c r="QLK1656" s="288"/>
      <c r="QLL1656" s="288"/>
      <c r="QLM1656" s="288"/>
      <c r="QLN1656" s="288"/>
      <c r="QLO1656" s="288"/>
      <c r="QLP1656" s="288"/>
      <c r="QLQ1656" s="288"/>
      <c r="QLR1656" s="288"/>
      <c r="QLS1656" s="288"/>
      <c r="QLT1656" s="288"/>
      <c r="QLU1656" s="288"/>
      <c r="QLV1656" s="288"/>
      <c r="QLW1656" s="288"/>
      <c r="QLX1656" s="288"/>
      <c r="QLY1656" s="288"/>
      <c r="QLZ1656" s="288"/>
      <c r="QMA1656" s="288"/>
      <c r="QMB1656" s="288"/>
      <c r="QMC1656" s="288"/>
      <c r="QMD1656" s="288"/>
      <c r="QME1656" s="288"/>
      <c r="QMF1656" s="288"/>
      <c r="QMG1656" s="288"/>
      <c r="QMH1656" s="288"/>
      <c r="QMI1656" s="288"/>
      <c r="QMJ1656" s="288"/>
      <c r="QMK1656" s="288"/>
      <c r="QML1656" s="288"/>
      <c r="QMM1656" s="288"/>
      <c r="QMN1656" s="288"/>
      <c r="QMO1656" s="288"/>
      <c r="QMP1656" s="288"/>
      <c r="QMQ1656" s="288"/>
      <c r="QMR1656" s="288"/>
      <c r="QMS1656" s="288"/>
      <c r="QMT1656" s="288"/>
      <c r="QMU1656" s="288"/>
      <c r="QMV1656" s="288"/>
      <c r="QMW1656" s="288"/>
      <c r="QMX1656" s="288"/>
      <c r="QMY1656" s="288"/>
      <c r="QMZ1656" s="288"/>
      <c r="QNA1656" s="288"/>
      <c r="QNB1656" s="288"/>
      <c r="QNC1656" s="288"/>
      <c r="QND1656" s="288"/>
      <c r="QNE1656" s="288"/>
      <c r="QNF1656" s="288"/>
      <c r="QNG1656" s="288"/>
      <c r="QNH1656" s="288"/>
      <c r="QNI1656" s="288"/>
      <c r="QNJ1656" s="288"/>
      <c r="QNK1656" s="288"/>
      <c r="QNL1656" s="288"/>
      <c r="QNM1656" s="288"/>
      <c r="QNN1656" s="288"/>
      <c r="QNO1656" s="288"/>
      <c r="QNP1656" s="288"/>
      <c r="QNQ1656" s="288"/>
      <c r="QNR1656" s="288"/>
      <c r="QNS1656" s="288"/>
      <c r="QNT1656" s="288"/>
      <c r="QNU1656" s="288"/>
      <c r="QNV1656" s="288"/>
      <c r="QNW1656" s="288"/>
      <c r="QNX1656" s="288"/>
      <c r="QNY1656" s="288"/>
      <c r="QNZ1656" s="288"/>
      <c r="QOA1656" s="288"/>
      <c r="QOB1656" s="288"/>
      <c r="QOC1656" s="288"/>
      <c r="QOD1656" s="288"/>
      <c r="QOE1656" s="288"/>
      <c r="QOF1656" s="288"/>
      <c r="QOG1656" s="288"/>
      <c r="QOH1656" s="288"/>
      <c r="QOI1656" s="288"/>
      <c r="QOJ1656" s="288"/>
      <c r="QOK1656" s="288"/>
      <c r="QOL1656" s="288"/>
      <c r="QOM1656" s="288"/>
      <c r="QON1656" s="288"/>
      <c r="QOO1656" s="288"/>
      <c r="QOP1656" s="288"/>
      <c r="QOQ1656" s="288"/>
      <c r="QOR1656" s="288"/>
      <c r="QOS1656" s="288"/>
      <c r="QOT1656" s="288"/>
      <c r="QOU1656" s="288"/>
      <c r="QOV1656" s="288"/>
      <c r="QOW1656" s="288"/>
      <c r="QOX1656" s="288"/>
      <c r="QOY1656" s="288"/>
      <c r="QOZ1656" s="288"/>
      <c r="QPA1656" s="288"/>
      <c r="QPB1656" s="288"/>
      <c r="QPC1656" s="288"/>
      <c r="QPD1656" s="288"/>
      <c r="QPE1656" s="288"/>
      <c r="QPF1656" s="288"/>
      <c r="QPG1656" s="288"/>
      <c r="QPH1656" s="288"/>
      <c r="QPI1656" s="288"/>
      <c r="QPJ1656" s="288"/>
      <c r="QPK1656" s="288"/>
      <c r="QPL1656" s="288"/>
      <c r="QPM1656" s="288"/>
      <c r="QPN1656" s="288"/>
      <c r="QPO1656" s="288"/>
      <c r="QPP1656" s="288"/>
      <c r="QPQ1656" s="288"/>
      <c r="QPR1656" s="288"/>
      <c r="QPS1656" s="288"/>
      <c r="QPT1656" s="288"/>
      <c r="QPU1656" s="288"/>
      <c r="QPV1656" s="288"/>
      <c r="QPW1656" s="288"/>
      <c r="QPX1656" s="288"/>
      <c r="QPY1656" s="288"/>
      <c r="QPZ1656" s="288"/>
      <c r="QQA1656" s="288"/>
      <c r="QQB1656" s="288"/>
      <c r="QQC1656" s="288"/>
      <c r="QQD1656" s="288"/>
      <c r="QQE1656" s="288"/>
      <c r="QQF1656" s="288"/>
      <c r="QQG1656" s="288"/>
      <c r="QQH1656" s="288"/>
      <c r="QQI1656" s="288"/>
      <c r="QQJ1656" s="288"/>
      <c r="QQK1656" s="288"/>
      <c r="QQL1656" s="288"/>
      <c r="QQM1656" s="288"/>
      <c r="QQN1656" s="288"/>
      <c r="QQO1656" s="288"/>
      <c r="QQP1656" s="288"/>
      <c r="QQQ1656" s="288"/>
      <c r="QQR1656" s="288"/>
      <c r="QQS1656" s="288"/>
      <c r="QQT1656" s="288"/>
      <c r="QQU1656" s="288"/>
      <c r="QQV1656" s="288"/>
      <c r="QQW1656" s="288"/>
      <c r="QQX1656" s="288"/>
      <c r="QQY1656" s="288"/>
      <c r="QQZ1656" s="288"/>
      <c r="QRA1656" s="288"/>
      <c r="QRB1656" s="288"/>
      <c r="QRC1656" s="288"/>
      <c r="QRD1656" s="288"/>
      <c r="QRE1656" s="288"/>
      <c r="QRF1656" s="288"/>
      <c r="QRG1656" s="288"/>
      <c r="QRH1656" s="288"/>
      <c r="QRI1656" s="288"/>
      <c r="QRJ1656" s="288"/>
      <c r="QRK1656" s="288"/>
      <c r="QRL1656" s="288"/>
      <c r="QRM1656" s="288"/>
      <c r="QRN1656" s="288"/>
      <c r="QRO1656" s="288"/>
      <c r="QRP1656" s="288"/>
      <c r="QRQ1656" s="288"/>
      <c r="QRR1656" s="288"/>
      <c r="QRS1656" s="288"/>
      <c r="QRT1656" s="288"/>
      <c r="QRU1656" s="288"/>
      <c r="QRV1656" s="288"/>
      <c r="QRW1656" s="288"/>
      <c r="QRX1656" s="288"/>
      <c r="QRY1656" s="288"/>
      <c r="QRZ1656" s="288"/>
      <c r="QSA1656" s="288"/>
      <c r="QSB1656" s="288"/>
      <c r="QSC1656" s="288"/>
      <c r="QSD1656" s="288"/>
      <c r="QSE1656" s="288"/>
      <c r="QSF1656" s="288"/>
      <c r="QSG1656" s="288"/>
      <c r="QSH1656" s="288"/>
      <c r="QSI1656" s="288"/>
      <c r="QSJ1656" s="288"/>
      <c r="QSK1656" s="288"/>
      <c r="QSL1656" s="288"/>
      <c r="QSM1656" s="288"/>
      <c r="QSN1656" s="288"/>
      <c r="QSO1656" s="288"/>
      <c r="QSP1656" s="288"/>
      <c r="QSQ1656" s="288"/>
      <c r="QSR1656" s="288"/>
      <c r="QSS1656" s="288"/>
      <c r="QST1656" s="288"/>
      <c r="QSU1656" s="288"/>
      <c r="QSV1656" s="288"/>
      <c r="QSW1656" s="288"/>
      <c r="QSX1656" s="288"/>
      <c r="QSY1656" s="288"/>
      <c r="QSZ1656" s="288"/>
      <c r="QTA1656" s="288"/>
      <c r="QTB1656" s="288"/>
      <c r="QTC1656" s="288"/>
      <c r="QTD1656" s="288"/>
      <c r="QTE1656" s="288"/>
      <c r="QTF1656" s="288"/>
      <c r="QTG1656" s="288"/>
      <c r="QTH1656" s="288"/>
      <c r="QTI1656" s="288"/>
      <c r="QTJ1656" s="288"/>
      <c r="QTK1656" s="288"/>
      <c r="QTL1656" s="288"/>
      <c r="QTM1656" s="288"/>
      <c r="QTN1656" s="288"/>
      <c r="QTO1656" s="288"/>
      <c r="QTP1656" s="288"/>
      <c r="QTQ1656" s="288"/>
      <c r="QTR1656" s="288"/>
      <c r="QTS1656" s="288"/>
      <c r="QTT1656" s="288"/>
      <c r="QTU1656" s="288"/>
      <c r="QTV1656" s="288"/>
      <c r="QTW1656" s="288"/>
      <c r="QTX1656" s="288"/>
      <c r="QTY1656" s="288"/>
      <c r="QTZ1656" s="288"/>
      <c r="QUA1656" s="288"/>
      <c r="QUB1656" s="288"/>
      <c r="QUC1656" s="288"/>
      <c r="QUD1656" s="288"/>
      <c r="QUE1656" s="288"/>
      <c r="QUF1656" s="288"/>
      <c r="QUG1656" s="288"/>
      <c r="QUH1656" s="288"/>
      <c r="QUI1656" s="288"/>
      <c r="QUJ1656" s="288"/>
      <c r="QUK1656" s="288"/>
      <c r="QUL1656" s="288"/>
      <c r="QUM1656" s="288"/>
      <c r="QUN1656" s="288"/>
      <c r="QUO1656" s="288"/>
      <c r="QUP1656" s="288"/>
      <c r="QUQ1656" s="288"/>
      <c r="QUR1656" s="288"/>
      <c r="QUS1656" s="288"/>
      <c r="QUT1656" s="288"/>
      <c r="QUU1656" s="288"/>
      <c r="QUV1656" s="288"/>
      <c r="QUW1656" s="288"/>
      <c r="QUX1656" s="288"/>
      <c r="QUY1656" s="288"/>
      <c r="QUZ1656" s="288"/>
      <c r="QVA1656" s="288"/>
      <c r="QVB1656" s="288"/>
      <c r="QVC1656" s="288"/>
      <c r="QVD1656" s="288"/>
      <c r="QVE1656" s="288"/>
      <c r="QVF1656" s="288"/>
      <c r="QVG1656" s="288"/>
      <c r="QVH1656" s="288"/>
      <c r="QVI1656" s="288"/>
      <c r="QVJ1656" s="288"/>
      <c r="QVK1656" s="288"/>
      <c r="QVL1656" s="288"/>
      <c r="QVM1656" s="288"/>
      <c r="QVN1656" s="288"/>
      <c r="QVO1656" s="288"/>
      <c r="QVP1656" s="288"/>
      <c r="QVQ1656" s="288"/>
      <c r="QVR1656" s="288"/>
      <c r="QVS1656" s="288"/>
      <c r="QVT1656" s="288"/>
      <c r="QVU1656" s="288"/>
      <c r="QVV1656" s="288"/>
      <c r="QVW1656" s="288"/>
      <c r="QVX1656" s="288"/>
      <c r="QVY1656" s="288"/>
      <c r="QVZ1656" s="288"/>
      <c r="QWA1656" s="288"/>
      <c r="QWB1656" s="288"/>
      <c r="QWC1656" s="288"/>
      <c r="QWD1656" s="288"/>
      <c r="QWE1656" s="288"/>
      <c r="QWF1656" s="288"/>
      <c r="QWG1656" s="288"/>
      <c r="QWH1656" s="288"/>
      <c r="QWI1656" s="288"/>
      <c r="QWJ1656" s="288"/>
      <c r="QWK1656" s="288"/>
      <c r="QWL1656" s="288"/>
      <c r="QWM1656" s="288"/>
      <c r="QWN1656" s="288"/>
      <c r="QWO1656" s="288"/>
      <c r="QWP1656" s="288"/>
      <c r="QWQ1656" s="288"/>
      <c r="QWR1656" s="288"/>
      <c r="QWS1656" s="288"/>
      <c r="QWT1656" s="288"/>
      <c r="QWU1656" s="288"/>
      <c r="QWV1656" s="288"/>
      <c r="QWW1656" s="288"/>
      <c r="QWX1656" s="288"/>
      <c r="QWY1656" s="288"/>
      <c r="QWZ1656" s="288"/>
      <c r="QXA1656" s="288"/>
      <c r="QXB1656" s="288"/>
      <c r="QXC1656" s="288"/>
      <c r="QXD1656" s="288"/>
      <c r="QXE1656" s="288"/>
      <c r="QXF1656" s="288"/>
      <c r="QXG1656" s="288"/>
      <c r="QXH1656" s="288"/>
      <c r="QXI1656" s="288"/>
      <c r="QXJ1656" s="288"/>
      <c r="QXK1656" s="288"/>
      <c r="QXL1656" s="288"/>
      <c r="QXM1656" s="288"/>
      <c r="QXN1656" s="288"/>
      <c r="QXO1656" s="288"/>
      <c r="QXP1656" s="288"/>
      <c r="QXQ1656" s="288"/>
      <c r="QXR1656" s="288"/>
      <c r="QXS1656" s="288"/>
      <c r="QXT1656" s="288"/>
      <c r="QXU1656" s="288"/>
      <c r="QXV1656" s="288"/>
      <c r="QXW1656" s="288"/>
      <c r="QXX1656" s="288"/>
      <c r="QXY1656" s="288"/>
      <c r="QXZ1656" s="288"/>
      <c r="QYA1656" s="288"/>
      <c r="QYB1656" s="288"/>
      <c r="QYC1656" s="288"/>
      <c r="QYD1656" s="288"/>
      <c r="QYE1656" s="288"/>
      <c r="QYF1656" s="288"/>
      <c r="QYG1656" s="288"/>
      <c r="QYH1656" s="288"/>
      <c r="QYI1656" s="288"/>
      <c r="QYJ1656" s="288"/>
      <c r="QYK1656" s="288"/>
      <c r="QYL1656" s="288"/>
      <c r="QYM1656" s="288"/>
      <c r="QYN1656" s="288"/>
      <c r="QYO1656" s="288"/>
      <c r="QYP1656" s="288"/>
      <c r="QYQ1656" s="288"/>
      <c r="QYR1656" s="288"/>
      <c r="QYS1656" s="288"/>
      <c r="QYT1656" s="288"/>
      <c r="QYU1656" s="288"/>
      <c r="QYV1656" s="288"/>
      <c r="QYW1656" s="288"/>
      <c r="QYX1656" s="288"/>
      <c r="QYY1656" s="288"/>
      <c r="QYZ1656" s="288"/>
      <c r="QZA1656" s="288"/>
      <c r="QZB1656" s="288"/>
      <c r="QZC1656" s="288"/>
      <c r="QZD1656" s="288"/>
      <c r="QZE1656" s="288"/>
      <c r="QZF1656" s="288"/>
      <c r="QZG1656" s="288"/>
      <c r="QZH1656" s="288"/>
      <c r="QZI1656" s="288"/>
      <c r="QZJ1656" s="288"/>
      <c r="QZK1656" s="288"/>
      <c r="QZL1656" s="288"/>
      <c r="QZM1656" s="288"/>
      <c r="QZN1656" s="288"/>
      <c r="QZO1656" s="288"/>
      <c r="QZP1656" s="288"/>
      <c r="QZQ1656" s="288"/>
      <c r="QZR1656" s="288"/>
      <c r="QZS1656" s="288"/>
      <c r="QZT1656" s="288"/>
      <c r="QZU1656" s="288"/>
      <c r="QZV1656" s="288"/>
      <c r="QZW1656" s="288"/>
      <c r="QZX1656" s="288"/>
      <c r="QZY1656" s="288"/>
      <c r="QZZ1656" s="288"/>
      <c r="RAA1656" s="288"/>
      <c r="RAB1656" s="288"/>
      <c r="RAC1656" s="288"/>
      <c r="RAD1656" s="288"/>
      <c r="RAE1656" s="288"/>
      <c r="RAF1656" s="288"/>
      <c r="RAG1656" s="288"/>
      <c r="RAH1656" s="288"/>
      <c r="RAI1656" s="288"/>
      <c r="RAJ1656" s="288"/>
      <c r="RAK1656" s="288"/>
      <c r="RAL1656" s="288"/>
      <c r="RAM1656" s="288"/>
      <c r="RAN1656" s="288"/>
      <c r="RAO1656" s="288"/>
      <c r="RAP1656" s="288"/>
      <c r="RAQ1656" s="288"/>
      <c r="RAR1656" s="288"/>
      <c r="RAS1656" s="288"/>
      <c r="RAT1656" s="288"/>
      <c r="RAU1656" s="288"/>
      <c r="RAV1656" s="288"/>
      <c r="RAW1656" s="288"/>
      <c r="RAX1656" s="288"/>
      <c r="RAY1656" s="288"/>
      <c r="RAZ1656" s="288"/>
      <c r="RBA1656" s="288"/>
      <c r="RBB1656" s="288"/>
      <c r="RBC1656" s="288"/>
      <c r="RBD1656" s="288"/>
      <c r="RBE1656" s="288"/>
      <c r="RBF1656" s="288"/>
      <c r="RBG1656" s="288"/>
      <c r="RBH1656" s="288"/>
      <c r="RBI1656" s="288"/>
      <c r="RBJ1656" s="288"/>
      <c r="RBK1656" s="288"/>
      <c r="RBL1656" s="288"/>
      <c r="RBM1656" s="288"/>
      <c r="RBN1656" s="288"/>
      <c r="RBO1656" s="288"/>
      <c r="RBP1656" s="288"/>
      <c r="RBQ1656" s="288"/>
      <c r="RBR1656" s="288"/>
      <c r="RBS1656" s="288"/>
      <c r="RBT1656" s="288"/>
      <c r="RBU1656" s="288"/>
      <c r="RBV1656" s="288"/>
      <c r="RBW1656" s="288"/>
      <c r="RBX1656" s="288"/>
      <c r="RBY1656" s="288"/>
      <c r="RBZ1656" s="288"/>
      <c r="RCA1656" s="288"/>
      <c r="RCB1656" s="288"/>
      <c r="RCC1656" s="288"/>
      <c r="RCD1656" s="288"/>
      <c r="RCE1656" s="288"/>
      <c r="RCF1656" s="288"/>
      <c r="RCG1656" s="288"/>
      <c r="RCH1656" s="288"/>
      <c r="RCI1656" s="288"/>
      <c r="RCJ1656" s="288"/>
      <c r="RCK1656" s="288"/>
      <c r="RCL1656" s="288"/>
      <c r="RCM1656" s="288"/>
      <c r="RCN1656" s="288"/>
      <c r="RCO1656" s="288"/>
      <c r="RCP1656" s="288"/>
      <c r="RCQ1656" s="288"/>
      <c r="RCR1656" s="288"/>
      <c r="RCS1656" s="288"/>
      <c r="RCT1656" s="288"/>
      <c r="RCU1656" s="288"/>
      <c r="RCV1656" s="288"/>
      <c r="RCW1656" s="288"/>
      <c r="RCX1656" s="288"/>
      <c r="RCY1656" s="288"/>
      <c r="RCZ1656" s="288"/>
      <c r="RDA1656" s="288"/>
      <c r="RDB1656" s="288"/>
      <c r="RDC1656" s="288"/>
      <c r="RDD1656" s="288"/>
      <c r="RDE1656" s="288"/>
      <c r="RDF1656" s="288"/>
      <c r="RDG1656" s="288"/>
      <c r="RDH1656" s="288"/>
      <c r="RDI1656" s="288"/>
      <c r="RDJ1656" s="288"/>
      <c r="RDK1656" s="288"/>
      <c r="RDL1656" s="288"/>
      <c r="RDM1656" s="288"/>
      <c r="RDN1656" s="288"/>
      <c r="RDO1656" s="288"/>
      <c r="RDP1656" s="288"/>
      <c r="RDQ1656" s="288"/>
      <c r="RDR1656" s="288"/>
      <c r="RDS1656" s="288"/>
      <c r="RDT1656" s="288"/>
      <c r="RDU1656" s="288"/>
      <c r="RDV1656" s="288"/>
      <c r="RDW1656" s="288"/>
      <c r="RDX1656" s="288"/>
      <c r="RDY1656" s="288"/>
      <c r="RDZ1656" s="288"/>
      <c r="REA1656" s="288"/>
      <c r="REB1656" s="288"/>
      <c r="REC1656" s="288"/>
      <c r="RED1656" s="288"/>
      <c r="REE1656" s="288"/>
      <c r="REF1656" s="288"/>
      <c r="REG1656" s="288"/>
      <c r="REH1656" s="288"/>
      <c r="REI1656" s="288"/>
      <c r="REJ1656" s="288"/>
      <c r="REK1656" s="288"/>
      <c r="REL1656" s="288"/>
      <c r="REM1656" s="288"/>
      <c r="REN1656" s="288"/>
      <c r="REO1656" s="288"/>
      <c r="REP1656" s="288"/>
      <c r="REQ1656" s="288"/>
      <c r="RER1656" s="288"/>
      <c r="RES1656" s="288"/>
      <c r="RET1656" s="288"/>
      <c r="REU1656" s="288"/>
      <c r="REV1656" s="288"/>
      <c r="REW1656" s="288"/>
      <c r="REX1656" s="288"/>
      <c r="REY1656" s="288"/>
      <c r="REZ1656" s="288"/>
      <c r="RFA1656" s="288"/>
      <c r="RFB1656" s="288"/>
      <c r="RFC1656" s="288"/>
      <c r="RFD1656" s="288"/>
      <c r="RFE1656" s="288"/>
      <c r="RFF1656" s="288"/>
      <c r="RFG1656" s="288"/>
      <c r="RFH1656" s="288"/>
      <c r="RFI1656" s="288"/>
      <c r="RFJ1656" s="288"/>
      <c r="RFK1656" s="288"/>
      <c r="RFL1656" s="288"/>
      <c r="RFM1656" s="288"/>
      <c r="RFN1656" s="288"/>
      <c r="RFO1656" s="288"/>
      <c r="RFP1656" s="288"/>
      <c r="RFQ1656" s="288"/>
      <c r="RFR1656" s="288"/>
      <c r="RFS1656" s="288"/>
      <c r="RFT1656" s="288"/>
      <c r="RFU1656" s="288"/>
      <c r="RFV1656" s="288"/>
      <c r="RFW1656" s="288"/>
      <c r="RFX1656" s="288"/>
      <c r="RFY1656" s="288"/>
      <c r="RFZ1656" s="288"/>
      <c r="RGA1656" s="288"/>
      <c r="RGB1656" s="288"/>
      <c r="RGC1656" s="288"/>
      <c r="RGD1656" s="288"/>
      <c r="RGE1656" s="288"/>
      <c r="RGF1656" s="288"/>
      <c r="RGG1656" s="288"/>
      <c r="RGH1656" s="288"/>
      <c r="RGI1656" s="288"/>
      <c r="RGJ1656" s="288"/>
      <c r="RGK1656" s="288"/>
      <c r="RGL1656" s="288"/>
      <c r="RGM1656" s="288"/>
      <c r="RGN1656" s="288"/>
      <c r="RGO1656" s="288"/>
      <c r="RGP1656" s="288"/>
      <c r="RGQ1656" s="288"/>
      <c r="RGR1656" s="288"/>
      <c r="RGS1656" s="288"/>
      <c r="RGT1656" s="288"/>
      <c r="RGU1656" s="288"/>
      <c r="RGV1656" s="288"/>
      <c r="RGW1656" s="288"/>
      <c r="RGX1656" s="288"/>
      <c r="RGY1656" s="288"/>
      <c r="RGZ1656" s="288"/>
      <c r="RHA1656" s="288"/>
      <c r="RHB1656" s="288"/>
      <c r="RHC1656" s="288"/>
      <c r="RHD1656" s="288"/>
      <c r="RHE1656" s="288"/>
      <c r="RHF1656" s="288"/>
      <c r="RHG1656" s="288"/>
      <c r="RHH1656" s="288"/>
      <c r="RHI1656" s="288"/>
      <c r="RHJ1656" s="288"/>
      <c r="RHK1656" s="288"/>
      <c r="RHL1656" s="288"/>
      <c r="RHM1656" s="288"/>
      <c r="RHN1656" s="288"/>
      <c r="RHO1656" s="288"/>
      <c r="RHP1656" s="288"/>
      <c r="RHQ1656" s="288"/>
      <c r="RHR1656" s="288"/>
      <c r="RHS1656" s="288"/>
      <c r="RHT1656" s="288"/>
      <c r="RHU1656" s="288"/>
      <c r="RHV1656" s="288"/>
      <c r="RHW1656" s="288"/>
      <c r="RHX1656" s="288"/>
      <c r="RHY1656" s="288"/>
      <c r="RHZ1656" s="288"/>
      <c r="RIA1656" s="288"/>
      <c r="RIB1656" s="288"/>
      <c r="RIC1656" s="288"/>
      <c r="RID1656" s="288"/>
      <c r="RIE1656" s="288"/>
      <c r="RIF1656" s="288"/>
      <c r="RIG1656" s="288"/>
      <c r="RIH1656" s="288"/>
      <c r="RII1656" s="288"/>
      <c r="RIJ1656" s="288"/>
      <c r="RIK1656" s="288"/>
      <c r="RIL1656" s="288"/>
      <c r="RIM1656" s="288"/>
      <c r="RIN1656" s="288"/>
      <c r="RIO1656" s="288"/>
      <c r="RIP1656" s="288"/>
      <c r="RIQ1656" s="288"/>
      <c r="RIR1656" s="288"/>
      <c r="RIS1656" s="288"/>
      <c r="RIT1656" s="288"/>
      <c r="RIU1656" s="288"/>
      <c r="RIV1656" s="288"/>
      <c r="RIW1656" s="288"/>
      <c r="RIX1656" s="288"/>
      <c r="RIY1656" s="288"/>
      <c r="RIZ1656" s="288"/>
      <c r="RJA1656" s="288"/>
      <c r="RJB1656" s="288"/>
      <c r="RJC1656" s="288"/>
      <c r="RJD1656" s="288"/>
      <c r="RJE1656" s="288"/>
      <c r="RJF1656" s="288"/>
      <c r="RJG1656" s="288"/>
      <c r="RJH1656" s="288"/>
      <c r="RJI1656" s="288"/>
      <c r="RJJ1656" s="288"/>
      <c r="RJK1656" s="288"/>
      <c r="RJL1656" s="288"/>
      <c r="RJM1656" s="288"/>
      <c r="RJN1656" s="288"/>
      <c r="RJO1656" s="288"/>
      <c r="RJP1656" s="288"/>
      <c r="RJQ1656" s="288"/>
      <c r="RJR1656" s="288"/>
      <c r="RJS1656" s="288"/>
      <c r="RJT1656" s="288"/>
      <c r="RJU1656" s="288"/>
      <c r="RJV1656" s="288"/>
      <c r="RJW1656" s="288"/>
      <c r="RJX1656" s="288"/>
      <c r="RJY1656" s="288"/>
      <c r="RJZ1656" s="288"/>
      <c r="RKA1656" s="288"/>
      <c r="RKB1656" s="288"/>
      <c r="RKC1656" s="288"/>
      <c r="RKD1656" s="288"/>
      <c r="RKE1656" s="288"/>
      <c r="RKF1656" s="288"/>
      <c r="RKG1656" s="288"/>
      <c r="RKH1656" s="288"/>
      <c r="RKI1656" s="288"/>
      <c r="RKJ1656" s="288"/>
      <c r="RKK1656" s="288"/>
      <c r="RKL1656" s="288"/>
      <c r="RKM1656" s="288"/>
      <c r="RKN1656" s="288"/>
      <c r="RKO1656" s="288"/>
      <c r="RKP1656" s="288"/>
      <c r="RKQ1656" s="288"/>
      <c r="RKR1656" s="288"/>
      <c r="RKS1656" s="288"/>
      <c r="RKT1656" s="288"/>
      <c r="RKU1656" s="288"/>
      <c r="RKV1656" s="288"/>
      <c r="RKW1656" s="288"/>
      <c r="RKX1656" s="288"/>
      <c r="RKY1656" s="288"/>
      <c r="RKZ1656" s="288"/>
      <c r="RLA1656" s="288"/>
      <c r="RLB1656" s="288"/>
      <c r="RLC1656" s="288"/>
      <c r="RLD1656" s="288"/>
      <c r="RLE1656" s="288"/>
      <c r="RLF1656" s="288"/>
      <c r="RLG1656" s="288"/>
      <c r="RLH1656" s="288"/>
      <c r="RLI1656" s="288"/>
      <c r="RLJ1656" s="288"/>
      <c r="RLK1656" s="288"/>
      <c r="RLL1656" s="288"/>
      <c r="RLM1656" s="288"/>
      <c r="RLN1656" s="288"/>
      <c r="RLO1656" s="288"/>
      <c r="RLP1656" s="288"/>
      <c r="RLQ1656" s="288"/>
      <c r="RLR1656" s="288"/>
      <c r="RLS1656" s="288"/>
      <c r="RLT1656" s="288"/>
      <c r="RLU1656" s="288"/>
      <c r="RLV1656" s="288"/>
      <c r="RLW1656" s="288"/>
      <c r="RLX1656" s="288"/>
      <c r="RLY1656" s="288"/>
      <c r="RLZ1656" s="288"/>
      <c r="RMA1656" s="288"/>
      <c r="RMB1656" s="288"/>
      <c r="RMC1656" s="288"/>
      <c r="RMD1656" s="288"/>
      <c r="RME1656" s="288"/>
      <c r="RMF1656" s="288"/>
      <c r="RMG1656" s="288"/>
      <c r="RMH1656" s="288"/>
      <c r="RMI1656" s="288"/>
      <c r="RMJ1656" s="288"/>
      <c r="RMK1656" s="288"/>
      <c r="RML1656" s="288"/>
      <c r="RMM1656" s="288"/>
      <c r="RMN1656" s="288"/>
      <c r="RMO1656" s="288"/>
      <c r="RMP1656" s="288"/>
      <c r="RMQ1656" s="288"/>
      <c r="RMR1656" s="288"/>
      <c r="RMS1656" s="288"/>
      <c r="RMT1656" s="288"/>
      <c r="RMU1656" s="288"/>
      <c r="RMV1656" s="288"/>
      <c r="RMW1656" s="288"/>
      <c r="RMX1656" s="288"/>
      <c r="RMY1656" s="288"/>
      <c r="RMZ1656" s="288"/>
      <c r="RNA1656" s="288"/>
      <c r="RNB1656" s="288"/>
      <c r="RNC1656" s="288"/>
      <c r="RND1656" s="288"/>
      <c r="RNE1656" s="288"/>
      <c r="RNF1656" s="288"/>
      <c r="RNG1656" s="288"/>
      <c r="RNH1656" s="288"/>
      <c r="RNI1656" s="288"/>
      <c r="RNJ1656" s="288"/>
      <c r="RNK1656" s="288"/>
      <c r="RNL1656" s="288"/>
      <c r="RNM1656" s="288"/>
      <c r="RNN1656" s="288"/>
      <c r="RNO1656" s="288"/>
      <c r="RNP1656" s="288"/>
      <c r="RNQ1656" s="288"/>
      <c r="RNR1656" s="288"/>
      <c r="RNS1656" s="288"/>
      <c r="RNT1656" s="288"/>
      <c r="RNU1656" s="288"/>
      <c r="RNV1656" s="288"/>
      <c r="RNW1656" s="288"/>
      <c r="RNX1656" s="288"/>
      <c r="RNY1656" s="288"/>
      <c r="RNZ1656" s="288"/>
      <c r="ROA1656" s="288"/>
      <c r="ROB1656" s="288"/>
      <c r="ROC1656" s="288"/>
      <c r="ROD1656" s="288"/>
      <c r="ROE1656" s="288"/>
      <c r="ROF1656" s="288"/>
      <c r="ROG1656" s="288"/>
      <c r="ROH1656" s="288"/>
      <c r="ROI1656" s="288"/>
      <c r="ROJ1656" s="288"/>
      <c r="ROK1656" s="288"/>
      <c r="ROL1656" s="288"/>
      <c r="ROM1656" s="288"/>
      <c r="RON1656" s="288"/>
      <c r="ROO1656" s="288"/>
      <c r="ROP1656" s="288"/>
      <c r="ROQ1656" s="288"/>
      <c r="ROR1656" s="288"/>
      <c r="ROS1656" s="288"/>
      <c r="ROT1656" s="288"/>
      <c r="ROU1656" s="288"/>
      <c r="ROV1656" s="288"/>
      <c r="ROW1656" s="288"/>
      <c r="ROX1656" s="288"/>
      <c r="ROY1656" s="288"/>
      <c r="ROZ1656" s="288"/>
      <c r="RPA1656" s="288"/>
      <c r="RPB1656" s="288"/>
      <c r="RPC1656" s="288"/>
      <c r="RPD1656" s="288"/>
      <c r="RPE1656" s="288"/>
      <c r="RPF1656" s="288"/>
      <c r="RPG1656" s="288"/>
      <c r="RPH1656" s="288"/>
      <c r="RPI1656" s="288"/>
      <c r="RPJ1656" s="288"/>
      <c r="RPK1656" s="288"/>
      <c r="RPL1656" s="288"/>
      <c r="RPM1656" s="288"/>
      <c r="RPN1656" s="288"/>
      <c r="RPO1656" s="288"/>
      <c r="RPP1656" s="288"/>
      <c r="RPQ1656" s="288"/>
      <c r="RPR1656" s="288"/>
      <c r="RPS1656" s="288"/>
      <c r="RPT1656" s="288"/>
      <c r="RPU1656" s="288"/>
      <c r="RPV1656" s="288"/>
      <c r="RPW1656" s="288"/>
      <c r="RPX1656" s="288"/>
      <c r="RPY1656" s="288"/>
      <c r="RPZ1656" s="288"/>
      <c r="RQA1656" s="288"/>
      <c r="RQB1656" s="288"/>
      <c r="RQC1656" s="288"/>
      <c r="RQD1656" s="288"/>
      <c r="RQE1656" s="288"/>
      <c r="RQF1656" s="288"/>
      <c r="RQG1656" s="288"/>
      <c r="RQH1656" s="288"/>
      <c r="RQI1656" s="288"/>
      <c r="RQJ1656" s="288"/>
      <c r="RQK1656" s="288"/>
      <c r="RQL1656" s="288"/>
      <c r="RQM1656" s="288"/>
      <c r="RQN1656" s="288"/>
      <c r="RQO1656" s="288"/>
      <c r="RQP1656" s="288"/>
      <c r="RQQ1656" s="288"/>
      <c r="RQR1656" s="288"/>
      <c r="RQS1656" s="288"/>
      <c r="RQT1656" s="288"/>
      <c r="RQU1656" s="288"/>
      <c r="RQV1656" s="288"/>
      <c r="RQW1656" s="288"/>
      <c r="RQX1656" s="288"/>
      <c r="RQY1656" s="288"/>
      <c r="RQZ1656" s="288"/>
      <c r="RRA1656" s="288"/>
      <c r="RRB1656" s="288"/>
      <c r="RRC1656" s="288"/>
      <c r="RRD1656" s="288"/>
      <c r="RRE1656" s="288"/>
      <c r="RRF1656" s="288"/>
      <c r="RRG1656" s="288"/>
      <c r="RRH1656" s="288"/>
      <c r="RRI1656" s="288"/>
      <c r="RRJ1656" s="288"/>
      <c r="RRK1656" s="288"/>
      <c r="RRL1656" s="288"/>
      <c r="RRM1656" s="288"/>
      <c r="RRN1656" s="288"/>
      <c r="RRO1656" s="288"/>
      <c r="RRP1656" s="288"/>
      <c r="RRQ1656" s="288"/>
      <c r="RRR1656" s="288"/>
      <c r="RRS1656" s="288"/>
      <c r="RRT1656" s="288"/>
      <c r="RRU1656" s="288"/>
      <c r="RRV1656" s="288"/>
      <c r="RRW1656" s="288"/>
      <c r="RRX1656" s="288"/>
      <c r="RRY1656" s="288"/>
      <c r="RRZ1656" s="288"/>
      <c r="RSA1656" s="288"/>
      <c r="RSB1656" s="288"/>
      <c r="RSC1656" s="288"/>
      <c r="RSD1656" s="288"/>
      <c r="RSE1656" s="288"/>
      <c r="RSF1656" s="288"/>
      <c r="RSG1656" s="288"/>
      <c r="RSH1656" s="288"/>
      <c r="RSI1656" s="288"/>
      <c r="RSJ1656" s="288"/>
      <c r="RSK1656" s="288"/>
      <c r="RSL1656" s="288"/>
      <c r="RSM1656" s="288"/>
      <c r="RSN1656" s="288"/>
      <c r="RSO1656" s="288"/>
      <c r="RSP1656" s="288"/>
      <c r="RSQ1656" s="288"/>
      <c r="RSR1656" s="288"/>
      <c r="RSS1656" s="288"/>
      <c r="RST1656" s="288"/>
      <c r="RSU1656" s="288"/>
      <c r="RSV1656" s="288"/>
      <c r="RSW1656" s="288"/>
      <c r="RSX1656" s="288"/>
      <c r="RSY1656" s="288"/>
      <c r="RSZ1656" s="288"/>
      <c r="RTA1656" s="288"/>
      <c r="RTB1656" s="288"/>
      <c r="RTC1656" s="288"/>
      <c r="RTD1656" s="288"/>
      <c r="RTE1656" s="288"/>
      <c r="RTF1656" s="288"/>
      <c r="RTG1656" s="288"/>
      <c r="RTH1656" s="288"/>
      <c r="RTI1656" s="288"/>
      <c r="RTJ1656" s="288"/>
      <c r="RTK1656" s="288"/>
      <c r="RTL1656" s="288"/>
      <c r="RTM1656" s="288"/>
      <c r="RTN1656" s="288"/>
      <c r="RTO1656" s="288"/>
      <c r="RTP1656" s="288"/>
      <c r="RTQ1656" s="288"/>
      <c r="RTR1656" s="288"/>
      <c r="RTS1656" s="288"/>
      <c r="RTT1656" s="288"/>
      <c r="RTU1656" s="288"/>
      <c r="RTV1656" s="288"/>
      <c r="RTW1656" s="288"/>
      <c r="RTX1656" s="288"/>
      <c r="RTY1656" s="288"/>
      <c r="RTZ1656" s="288"/>
      <c r="RUA1656" s="288"/>
      <c r="RUB1656" s="288"/>
      <c r="RUC1656" s="288"/>
      <c r="RUD1656" s="288"/>
      <c r="RUE1656" s="288"/>
      <c r="RUF1656" s="288"/>
      <c r="RUG1656" s="288"/>
      <c r="RUH1656" s="288"/>
      <c r="RUI1656" s="288"/>
      <c r="RUJ1656" s="288"/>
      <c r="RUK1656" s="288"/>
      <c r="RUL1656" s="288"/>
      <c r="RUM1656" s="288"/>
      <c r="RUN1656" s="288"/>
      <c r="RUO1656" s="288"/>
      <c r="RUP1656" s="288"/>
      <c r="RUQ1656" s="288"/>
      <c r="RUR1656" s="288"/>
      <c r="RUS1656" s="288"/>
      <c r="RUT1656" s="288"/>
      <c r="RUU1656" s="288"/>
      <c r="RUV1656" s="288"/>
      <c r="RUW1656" s="288"/>
      <c r="RUX1656" s="288"/>
      <c r="RUY1656" s="288"/>
      <c r="RUZ1656" s="288"/>
      <c r="RVA1656" s="288"/>
      <c r="RVB1656" s="288"/>
      <c r="RVC1656" s="288"/>
      <c r="RVD1656" s="288"/>
      <c r="RVE1656" s="288"/>
      <c r="RVF1656" s="288"/>
      <c r="RVG1656" s="288"/>
      <c r="RVH1656" s="288"/>
      <c r="RVI1656" s="288"/>
      <c r="RVJ1656" s="288"/>
      <c r="RVK1656" s="288"/>
      <c r="RVL1656" s="288"/>
      <c r="RVM1656" s="288"/>
      <c r="RVN1656" s="288"/>
      <c r="RVO1656" s="288"/>
      <c r="RVP1656" s="288"/>
      <c r="RVQ1656" s="288"/>
      <c r="RVR1656" s="288"/>
      <c r="RVS1656" s="288"/>
      <c r="RVT1656" s="288"/>
      <c r="RVU1656" s="288"/>
      <c r="RVV1656" s="288"/>
      <c r="RVW1656" s="288"/>
      <c r="RVX1656" s="288"/>
      <c r="RVY1656" s="288"/>
      <c r="RVZ1656" s="288"/>
      <c r="RWA1656" s="288"/>
      <c r="RWB1656" s="288"/>
      <c r="RWC1656" s="288"/>
      <c r="RWD1656" s="288"/>
      <c r="RWE1656" s="288"/>
      <c r="RWF1656" s="288"/>
      <c r="RWG1656" s="288"/>
      <c r="RWH1656" s="288"/>
      <c r="RWI1656" s="288"/>
      <c r="RWJ1656" s="288"/>
      <c r="RWK1656" s="288"/>
      <c r="RWL1656" s="288"/>
      <c r="RWM1656" s="288"/>
      <c r="RWN1656" s="288"/>
      <c r="RWO1656" s="288"/>
      <c r="RWP1656" s="288"/>
      <c r="RWQ1656" s="288"/>
      <c r="RWR1656" s="288"/>
      <c r="RWS1656" s="288"/>
      <c r="RWT1656" s="288"/>
      <c r="RWU1656" s="288"/>
      <c r="RWV1656" s="288"/>
      <c r="RWW1656" s="288"/>
      <c r="RWX1656" s="288"/>
      <c r="RWY1656" s="288"/>
      <c r="RWZ1656" s="288"/>
      <c r="RXA1656" s="288"/>
      <c r="RXB1656" s="288"/>
      <c r="RXC1656" s="288"/>
      <c r="RXD1656" s="288"/>
      <c r="RXE1656" s="288"/>
      <c r="RXF1656" s="288"/>
      <c r="RXG1656" s="288"/>
      <c r="RXH1656" s="288"/>
      <c r="RXI1656" s="288"/>
      <c r="RXJ1656" s="288"/>
      <c r="RXK1656" s="288"/>
      <c r="RXL1656" s="288"/>
      <c r="RXM1656" s="288"/>
      <c r="RXN1656" s="288"/>
      <c r="RXO1656" s="288"/>
      <c r="RXP1656" s="288"/>
      <c r="RXQ1656" s="288"/>
      <c r="RXR1656" s="288"/>
      <c r="RXS1656" s="288"/>
      <c r="RXT1656" s="288"/>
      <c r="RXU1656" s="288"/>
      <c r="RXV1656" s="288"/>
      <c r="RXW1656" s="288"/>
      <c r="RXX1656" s="288"/>
      <c r="RXY1656" s="288"/>
      <c r="RXZ1656" s="288"/>
      <c r="RYA1656" s="288"/>
      <c r="RYB1656" s="288"/>
      <c r="RYC1656" s="288"/>
      <c r="RYD1656" s="288"/>
      <c r="RYE1656" s="288"/>
      <c r="RYF1656" s="288"/>
      <c r="RYG1656" s="288"/>
      <c r="RYH1656" s="288"/>
      <c r="RYI1656" s="288"/>
      <c r="RYJ1656" s="288"/>
      <c r="RYK1656" s="288"/>
      <c r="RYL1656" s="288"/>
      <c r="RYM1656" s="288"/>
      <c r="RYN1656" s="288"/>
      <c r="RYO1656" s="288"/>
      <c r="RYP1656" s="288"/>
      <c r="RYQ1656" s="288"/>
      <c r="RYR1656" s="288"/>
      <c r="RYS1656" s="288"/>
      <c r="RYT1656" s="288"/>
      <c r="RYU1656" s="288"/>
      <c r="RYV1656" s="288"/>
      <c r="RYW1656" s="288"/>
      <c r="RYX1656" s="288"/>
      <c r="RYY1656" s="288"/>
      <c r="RYZ1656" s="288"/>
      <c r="RZA1656" s="288"/>
      <c r="RZB1656" s="288"/>
      <c r="RZC1656" s="288"/>
      <c r="RZD1656" s="288"/>
      <c r="RZE1656" s="288"/>
      <c r="RZF1656" s="288"/>
      <c r="RZG1656" s="288"/>
      <c r="RZH1656" s="288"/>
      <c r="RZI1656" s="288"/>
      <c r="RZJ1656" s="288"/>
      <c r="RZK1656" s="288"/>
      <c r="RZL1656" s="288"/>
      <c r="RZM1656" s="288"/>
      <c r="RZN1656" s="288"/>
      <c r="RZO1656" s="288"/>
      <c r="RZP1656" s="288"/>
      <c r="RZQ1656" s="288"/>
      <c r="RZR1656" s="288"/>
      <c r="RZS1656" s="288"/>
      <c r="RZT1656" s="288"/>
      <c r="RZU1656" s="288"/>
      <c r="RZV1656" s="288"/>
      <c r="RZW1656" s="288"/>
      <c r="RZX1656" s="288"/>
      <c r="RZY1656" s="288"/>
      <c r="RZZ1656" s="288"/>
      <c r="SAA1656" s="288"/>
      <c r="SAB1656" s="288"/>
      <c r="SAC1656" s="288"/>
      <c r="SAD1656" s="288"/>
      <c r="SAE1656" s="288"/>
      <c r="SAF1656" s="288"/>
      <c r="SAG1656" s="288"/>
      <c r="SAH1656" s="288"/>
      <c r="SAI1656" s="288"/>
      <c r="SAJ1656" s="288"/>
      <c r="SAK1656" s="288"/>
      <c r="SAL1656" s="288"/>
      <c r="SAM1656" s="288"/>
      <c r="SAN1656" s="288"/>
      <c r="SAO1656" s="288"/>
      <c r="SAP1656" s="288"/>
      <c r="SAQ1656" s="288"/>
      <c r="SAR1656" s="288"/>
      <c r="SAS1656" s="288"/>
      <c r="SAT1656" s="288"/>
      <c r="SAU1656" s="288"/>
      <c r="SAV1656" s="288"/>
      <c r="SAW1656" s="288"/>
      <c r="SAX1656" s="288"/>
      <c r="SAY1656" s="288"/>
      <c r="SAZ1656" s="288"/>
      <c r="SBA1656" s="288"/>
      <c r="SBB1656" s="288"/>
      <c r="SBC1656" s="288"/>
      <c r="SBD1656" s="288"/>
      <c r="SBE1656" s="288"/>
      <c r="SBF1656" s="288"/>
      <c r="SBG1656" s="288"/>
      <c r="SBH1656" s="288"/>
      <c r="SBI1656" s="288"/>
      <c r="SBJ1656" s="288"/>
      <c r="SBK1656" s="288"/>
      <c r="SBL1656" s="288"/>
      <c r="SBM1656" s="288"/>
      <c r="SBN1656" s="288"/>
      <c r="SBO1656" s="288"/>
      <c r="SBP1656" s="288"/>
      <c r="SBQ1656" s="288"/>
      <c r="SBR1656" s="288"/>
      <c r="SBS1656" s="288"/>
      <c r="SBT1656" s="288"/>
      <c r="SBU1656" s="288"/>
      <c r="SBV1656" s="288"/>
      <c r="SBW1656" s="288"/>
      <c r="SBX1656" s="288"/>
      <c r="SBY1656" s="288"/>
      <c r="SBZ1656" s="288"/>
      <c r="SCA1656" s="288"/>
      <c r="SCB1656" s="288"/>
      <c r="SCC1656" s="288"/>
      <c r="SCD1656" s="288"/>
      <c r="SCE1656" s="288"/>
      <c r="SCF1656" s="288"/>
      <c r="SCG1656" s="288"/>
      <c r="SCH1656" s="288"/>
      <c r="SCI1656" s="288"/>
      <c r="SCJ1656" s="288"/>
      <c r="SCK1656" s="288"/>
      <c r="SCL1656" s="288"/>
      <c r="SCM1656" s="288"/>
      <c r="SCN1656" s="288"/>
      <c r="SCO1656" s="288"/>
      <c r="SCP1656" s="288"/>
      <c r="SCQ1656" s="288"/>
      <c r="SCR1656" s="288"/>
      <c r="SCS1656" s="288"/>
      <c r="SCT1656" s="288"/>
      <c r="SCU1656" s="288"/>
      <c r="SCV1656" s="288"/>
      <c r="SCW1656" s="288"/>
      <c r="SCX1656" s="288"/>
      <c r="SCY1656" s="288"/>
      <c r="SCZ1656" s="288"/>
      <c r="SDA1656" s="288"/>
      <c r="SDB1656" s="288"/>
      <c r="SDC1656" s="288"/>
      <c r="SDD1656" s="288"/>
      <c r="SDE1656" s="288"/>
      <c r="SDF1656" s="288"/>
      <c r="SDG1656" s="288"/>
      <c r="SDH1656" s="288"/>
      <c r="SDI1656" s="288"/>
      <c r="SDJ1656" s="288"/>
      <c r="SDK1656" s="288"/>
      <c r="SDL1656" s="288"/>
      <c r="SDM1656" s="288"/>
      <c r="SDN1656" s="288"/>
      <c r="SDO1656" s="288"/>
      <c r="SDP1656" s="288"/>
      <c r="SDQ1656" s="288"/>
      <c r="SDR1656" s="288"/>
      <c r="SDS1656" s="288"/>
      <c r="SDT1656" s="288"/>
      <c r="SDU1656" s="288"/>
      <c r="SDV1656" s="288"/>
      <c r="SDW1656" s="288"/>
      <c r="SDX1656" s="288"/>
      <c r="SDY1656" s="288"/>
      <c r="SDZ1656" s="288"/>
      <c r="SEA1656" s="288"/>
      <c r="SEB1656" s="288"/>
      <c r="SEC1656" s="288"/>
      <c r="SED1656" s="288"/>
      <c r="SEE1656" s="288"/>
      <c r="SEF1656" s="288"/>
      <c r="SEG1656" s="288"/>
      <c r="SEH1656" s="288"/>
      <c r="SEI1656" s="288"/>
      <c r="SEJ1656" s="288"/>
      <c r="SEK1656" s="288"/>
      <c r="SEL1656" s="288"/>
      <c r="SEM1656" s="288"/>
      <c r="SEN1656" s="288"/>
      <c r="SEO1656" s="288"/>
      <c r="SEP1656" s="288"/>
      <c r="SEQ1656" s="288"/>
      <c r="SER1656" s="288"/>
      <c r="SES1656" s="288"/>
      <c r="SET1656" s="288"/>
      <c r="SEU1656" s="288"/>
      <c r="SEV1656" s="288"/>
      <c r="SEW1656" s="288"/>
      <c r="SEX1656" s="288"/>
      <c r="SEY1656" s="288"/>
      <c r="SEZ1656" s="288"/>
      <c r="SFA1656" s="288"/>
      <c r="SFB1656" s="288"/>
      <c r="SFC1656" s="288"/>
      <c r="SFD1656" s="288"/>
      <c r="SFE1656" s="288"/>
      <c r="SFF1656" s="288"/>
      <c r="SFG1656" s="288"/>
      <c r="SFH1656" s="288"/>
      <c r="SFI1656" s="288"/>
      <c r="SFJ1656" s="288"/>
      <c r="SFK1656" s="288"/>
      <c r="SFL1656" s="288"/>
      <c r="SFM1656" s="288"/>
      <c r="SFN1656" s="288"/>
      <c r="SFO1656" s="288"/>
      <c r="SFP1656" s="288"/>
      <c r="SFQ1656" s="288"/>
      <c r="SFR1656" s="288"/>
      <c r="SFS1656" s="288"/>
      <c r="SFT1656" s="288"/>
      <c r="SFU1656" s="288"/>
      <c r="SFV1656" s="288"/>
      <c r="SFW1656" s="288"/>
      <c r="SFX1656" s="288"/>
      <c r="SFY1656" s="288"/>
      <c r="SFZ1656" s="288"/>
      <c r="SGA1656" s="288"/>
      <c r="SGB1656" s="288"/>
      <c r="SGC1656" s="288"/>
      <c r="SGD1656" s="288"/>
      <c r="SGE1656" s="288"/>
      <c r="SGF1656" s="288"/>
      <c r="SGG1656" s="288"/>
      <c r="SGH1656" s="288"/>
      <c r="SGI1656" s="288"/>
      <c r="SGJ1656" s="288"/>
      <c r="SGK1656" s="288"/>
      <c r="SGL1656" s="288"/>
      <c r="SGM1656" s="288"/>
      <c r="SGN1656" s="288"/>
      <c r="SGO1656" s="288"/>
      <c r="SGP1656" s="288"/>
      <c r="SGQ1656" s="288"/>
      <c r="SGR1656" s="288"/>
      <c r="SGS1656" s="288"/>
      <c r="SGT1656" s="288"/>
      <c r="SGU1656" s="288"/>
      <c r="SGV1656" s="288"/>
      <c r="SGW1656" s="288"/>
      <c r="SGX1656" s="288"/>
      <c r="SGY1656" s="288"/>
      <c r="SGZ1656" s="288"/>
      <c r="SHA1656" s="288"/>
      <c r="SHB1656" s="288"/>
      <c r="SHC1656" s="288"/>
      <c r="SHD1656" s="288"/>
      <c r="SHE1656" s="288"/>
      <c r="SHF1656" s="288"/>
      <c r="SHG1656" s="288"/>
      <c r="SHH1656" s="288"/>
      <c r="SHI1656" s="288"/>
      <c r="SHJ1656" s="288"/>
      <c r="SHK1656" s="288"/>
      <c r="SHL1656" s="288"/>
      <c r="SHM1656" s="288"/>
      <c r="SHN1656" s="288"/>
      <c r="SHO1656" s="288"/>
      <c r="SHP1656" s="288"/>
      <c r="SHQ1656" s="288"/>
      <c r="SHR1656" s="288"/>
      <c r="SHS1656" s="288"/>
      <c r="SHT1656" s="288"/>
      <c r="SHU1656" s="288"/>
      <c r="SHV1656" s="288"/>
      <c r="SHW1656" s="288"/>
      <c r="SHX1656" s="288"/>
      <c r="SHY1656" s="288"/>
      <c r="SHZ1656" s="288"/>
      <c r="SIA1656" s="288"/>
      <c r="SIB1656" s="288"/>
      <c r="SIC1656" s="288"/>
      <c r="SID1656" s="288"/>
      <c r="SIE1656" s="288"/>
      <c r="SIF1656" s="288"/>
      <c r="SIG1656" s="288"/>
      <c r="SIH1656" s="288"/>
      <c r="SII1656" s="288"/>
      <c r="SIJ1656" s="288"/>
      <c r="SIK1656" s="288"/>
      <c r="SIL1656" s="288"/>
      <c r="SIM1656" s="288"/>
      <c r="SIN1656" s="288"/>
      <c r="SIO1656" s="288"/>
      <c r="SIP1656" s="288"/>
      <c r="SIQ1656" s="288"/>
      <c r="SIR1656" s="288"/>
      <c r="SIS1656" s="288"/>
      <c r="SIT1656" s="288"/>
      <c r="SIU1656" s="288"/>
      <c r="SIV1656" s="288"/>
      <c r="SIW1656" s="288"/>
      <c r="SIX1656" s="288"/>
      <c r="SIY1656" s="288"/>
      <c r="SIZ1656" s="288"/>
      <c r="SJA1656" s="288"/>
      <c r="SJB1656" s="288"/>
      <c r="SJC1656" s="288"/>
      <c r="SJD1656" s="288"/>
      <c r="SJE1656" s="288"/>
      <c r="SJF1656" s="288"/>
      <c r="SJG1656" s="288"/>
      <c r="SJH1656" s="288"/>
      <c r="SJI1656" s="288"/>
      <c r="SJJ1656" s="288"/>
      <c r="SJK1656" s="288"/>
      <c r="SJL1656" s="288"/>
      <c r="SJM1656" s="288"/>
      <c r="SJN1656" s="288"/>
      <c r="SJO1656" s="288"/>
      <c r="SJP1656" s="288"/>
      <c r="SJQ1656" s="288"/>
      <c r="SJR1656" s="288"/>
      <c r="SJS1656" s="288"/>
      <c r="SJT1656" s="288"/>
      <c r="SJU1656" s="288"/>
      <c r="SJV1656" s="288"/>
      <c r="SJW1656" s="288"/>
      <c r="SJX1656" s="288"/>
      <c r="SJY1656" s="288"/>
      <c r="SJZ1656" s="288"/>
      <c r="SKA1656" s="288"/>
      <c r="SKB1656" s="288"/>
      <c r="SKC1656" s="288"/>
      <c r="SKD1656" s="288"/>
      <c r="SKE1656" s="288"/>
      <c r="SKF1656" s="288"/>
      <c r="SKG1656" s="288"/>
      <c r="SKH1656" s="288"/>
      <c r="SKI1656" s="288"/>
      <c r="SKJ1656" s="288"/>
      <c r="SKK1656" s="288"/>
      <c r="SKL1656" s="288"/>
      <c r="SKM1656" s="288"/>
      <c r="SKN1656" s="288"/>
      <c r="SKO1656" s="288"/>
      <c r="SKP1656" s="288"/>
      <c r="SKQ1656" s="288"/>
      <c r="SKR1656" s="288"/>
      <c r="SKS1656" s="288"/>
      <c r="SKT1656" s="288"/>
      <c r="SKU1656" s="288"/>
      <c r="SKV1656" s="288"/>
      <c r="SKW1656" s="288"/>
      <c r="SKX1656" s="288"/>
      <c r="SKY1656" s="288"/>
      <c r="SKZ1656" s="288"/>
      <c r="SLA1656" s="288"/>
      <c r="SLB1656" s="288"/>
      <c r="SLC1656" s="288"/>
      <c r="SLD1656" s="288"/>
      <c r="SLE1656" s="288"/>
      <c r="SLF1656" s="288"/>
      <c r="SLG1656" s="288"/>
      <c r="SLH1656" s="288"/>
      <c r="SLI1656" s="288"/>
      <c r="SLJ1656" s="288"/>
      <c r="SLK1656" s="288"/>
      <c r="SLL1656" s="288"/>
      <c r="SLM1656" s="288"/>
      <c r="SLN1656" s="288"/>
      <c r="SLO1656" s="288"/>
      <c r="SLP1656" s="288"/>
      <c r="SLQ1656" s="288"/>
      <c r="SLR1656" s="288"/>
      <c r="SLS1656" s="288"/>
      <c r="SLT1656" s="288"/>
      <c r="SLU1656" s="288"/>
      <c r="SLV1656" s="288"/>
      <c r="SLW1656" s="288"/>
      <c r="SLX1656" s="288"/>
      <c r="SLY1656" s="288"/>
      <c r="SLZ1656" s="288"/>
      <c r="SMA1656" s="288"/>
      <c r="SMB1656" s="288"/>
      <c r="SMC1656" s="288"/>
      <c r="SMD1656" s="288"/>
      <c r="SME1656" s="288"/>
      <c r="SMF1656" s="288"/>
      <c r="SMG1656" s="288"/>
      <c r="SMH1656" s="288"/>
      <c r="SMI1656" s="288"/>
      <c r="SMJ1656" s="288"/>
      <c r="SMK1656" s="288"/>
      <c r="SML1656" s="288"/>
      <c r="SMM1656" s="288"/>
      <c r="SMN1656" s="288"/>
      <c r="SMO1656" s="288"/>
      <c r="SMP1656" s="288"/>
      <c r="SMQ1656" s="288"/>
      <c r="SMR1656" s="288"/>
      <c r="SMS1656" s="288"/>
      <c r="SMT1656" s="288"/>
      <c r="SMU1656" s="288"/>
      <c r="SMV1656" s="288"/>
      <c r="SMW1656" s="288"/>
      <c r="SMX1656" s="288"/>
      <c r="SMY1656" s="288"/>
      <c r="SMZ1656" s="288"/>
      <c r="SNA1656" s="288"/>
      <c r="SNB1656" s="288"/>
      <c r="SNC1656" s="288"/>
      <c r="SND1656" s="288"/>
      <c r="SNE1656" s="288"/>
      <c r="SNF1656" s="288"/>
      <c r="SNG1656" s="288"/>
      <c r="SNH1656" s="288"/>
      <c r="SNI1656" s="288"/>
      <c r="SNJ1656" s="288"/>
      <c r="SNK1656" s="288"/>
      <c r="SNL1656" s="288"/>
      <c r="SNM1656" s="288"/>
      <c r="SNN1656" s="288"/>
      <c r="SNO1656" s="288"/>
      <c r="SNP1656" s="288"/>
      <c r="SNQ1656" s="288"/>
      <c r="SNR1656" s="288"/>
      <c r="SNS1656" s="288"/>
      <c r="SNT1656" s="288"/>
      <c r="SNU1656" s="288"/>
      <c r="SNV1656" s="288"/>
      <c r="SNW1656" s="288"/>
      <c r="SNX1656" s="288"/>
      <c r="SNY1656" s="288"/>
      <c r="SNZ1656" s="288"/>
      <c r="SOA1656" s="288"/>
      <c r="SOB1656" s="288"/>
      <c r="SOC1656" s="288"/>
      <c r="SOD1656" s="288"/>
      <c r="SOE1656" s="288"/>
      <c r="SOF1656" s="288"/>
      <c r="SOG1656" s="288"/>
      <c r="SOH1656" s="288"/>
      <c r="SOI1656" s="288"/>
      <c r="SOJ1656" s="288"/>
      <c r="SOK1656" s="288"/>
      <c r="SOL1656" s="288"/>
      <c r="SOM1656" s="288"/>
      <c r="SON1656" s="288"/>
      <c r="SOO1656" s="288"/>
      <c r="SOP1656" s="288"/>
      <c r="SOQ1656" s="288"/>
      <c r="SOR1656" s="288"/>
      <c r="SOS1656" s="288"/>
      <c r="SOT1656" s="288"/>
      <c r="SOU1656" s="288"/>
      <c r="SOV1656" s="288"/>
      <c r="SOW1656" s="288"/>
      <c r="SOX1656" s="288"/>
      <c r="SOY1656" s="288"/>
      <c r="SOZ1656" s="288"/>
      <c r="SPA1656" s="288"/>
      <c r="SPB1656" s="288"/>
      <c r="SPC1656" s="288"/>
      <c r="SPD1656" s="288"/>
      <c r="SPE1656" s="288"/>
      <c r="SPF1656" s="288"/>
      <c r="SPG1656" s="288"/>
      <c r="SPH1656" s="288"/>
      <c r="SPI1656" s="288"/>
      <c r="SPJ1656" s="288"/>
      <c r="SPK1656" s="288"/>
      <c r="SPL1656" s="288"/>
      <c r="SPM1656" s="288"/>
      <c r="SPN1656" s="288"/>
      <c r="SPO1656" s="288"/>
      <c r="SPP1656" s="288"/>
      <c r="SPQ1656" s="288"/>
      <c r="SPR1656" s="288"/>
      <c r="SPS1656" s="288"/>
      <c r="SPT1656" s="288"/>
      <c r="SPU1656" s="288"/>
      <c r="SPV1656" s="288"/>
      <c r="SPW1656" s="288"/>
      <c r="SPX1656" s="288"/>
      <c r="SPY1656" s="288"/>
      <c r="SPZ1656" s="288"/>
      <c r="SQA1656" s="288"/>
      <c r="SQB1656" s="288"/>
      <c r="SQC1656" s="288"/>
      <c r="SQD1656" s="288"/>
      <c r="SQE1656" s="288"/>
      <c r="SQF1656" s="288"/>
      <c r="SQG1656" s="288"/>
      <c r="SQH1656" s="288"/>
      <c r="SQI1656" s="288"/>
      <c r="SQJ1656" s="288"/>
      <c r="SQK1656" s="288"/>
      <c r="SQL1656" s="288"/>
      <c r="SQM1656" s="288"/>
      <c r="SQN1656" s="288"/>
      <c r="SQO1656" s="288"/>
      <c r="SQP1656" s="288"/>
      <c r="SQQ1656" s="288"/>
      <c r="SQR1656" s="288"/>
      <c r="SQS1656" s="288"/>
      <c r="SQT1656" s="288"/>
      <c r="SQU1656" s="288"/>
      <c r="SQV1656" s="288"/>
      <c r="SQW1656" s="288"/>
      <c r="SQX1656" s="288"/>
      <c r="SQY1656" s="288"/>
      <c r="SQZ1656" s="288"/>
      <c r="SRA1656" s="288"/>
      <c r="SRB1656" s="288"/>
      <c r="SRC1656" s="288"/>
      <c r="SRD1656" s="288"/>
      <c r="SRE1656" s="288"/>
      <c r="SRF1656" s="288"/>
      <c r="SRG1656" s="288"/>
      <c r="SRH1656" s="288"/>
      <c r="SRI1656" s="288"/>
      <c r="SRJ1656" s="288"/>
      <c r="SRK1656" s="288"/>
      <c r="SRL1656" s="288"/>
      <c r="SRM1656" s="288"/>
      <c r="SRN1656" s="288"/>
      <c r="SRO1656" s="288"/>
      <c r="SRP1656" s="288"/>
      <c r="SRQ1656" s="288"/>
      <c r="SRR1656" s="288"/>
      <c r="SRS1656" s="288"/>
      <c r="SRT1656" s="288"/>
      <c r="SRU1656" s="288"/>
      <c r="SRV1656" s="288"/>
      <c r="SRW1656" s="288"/>
      <c r="SRX1656" s="288"/>
      <c r="SRY1656" s="288"/>
      <c r="SRZ1656" s="288"/>
      <c r="SSA1656" s="288"/>
      <c r="SSB1656" s="288"/>
      <c r="SSC1656" s="288"/>
      <c r="SSD1656" s="288"/>
      <c r="SSE1656" s="288"/>
      <c r="SSF1656" s="288"/>
      <c r="SSG1656" s="288"/>
      <c r="SSH1656" s="288"/>
      <c r="SSI1656" s="288"/>
      <c r="SSJ1656" s="288"/>
      <c r="SSK1656" s="288"/>
      <c r="SSL1656" s="288"/>
      <c r="SSM1656" s="288"/>
      <c r="SSN1656" s="288"/>
      <c r="SSO1656" s="288"/>
      <c r="SSP1656" s="288"/>
      <c r="SSQ1656" s="288"/>
      <c r="SSR1656" s="288"/>
      <c r="SSS1656" s="288"/>
      <c r="SST1656" s="288"/>
      <c r="SSU1656" s="288"/>
      <c r="SSV1656" s="288"/>
      <c r="SSW1656" s="288"/>
      <c r="SSX1656" s="288"/>
      <c r="SSY1656" s="288"/>
      <c r="SSZ1656" s="288"/>
      <c r="STA1656" s="288"/>
      <c r="STB1656" s="288"/>
      <c r="STC1656" s="288"/>
      <c r="STD1656" s="288"/>
      <c r="STE1656" s="288"/>
      <c r="STF1656" s="288"/>
      <c r="STG1656" s="288"/>
      <c r="STH1656" s="288"/>
      <c r="STI1656" s="288"/>
      <c r="STJ1656" s="288"/>
      <c r="STK1656" s="288"/>
      <c r="STL1656" s="288"/>
      <c r="STM1656" s="288"/>
      <c r="STN1656" s="288"/>
      <c r="STO1656" s="288"/>
      <c r="STP1656" s="288"/>
      <c r="STQ1656" s="288"/>
      <c r="STR1656" s="288"/>
      <c r="STS1656" s="288"/>
      <c r="STT1656" s="288"/>
      <c r="STU1656" s="288"/>
      <c r="STV1656" s="288"/>
      <c r="STW1656" s="288"/>
      <c r="STX1656" s="288"/>
      <c r="STY1656" s="288"/>
      <c r="STZ1656" s="288"/>
      <c r="SUA1656" s="288"/>
      <c r="SUB1656" s="288"/>
      <c r="SUC1656" s="288"/>
      <c r="SUD1656" s="288"/>
      <c r="SUE1656" s="288"/>
      <c r="SUF1656" s="288"/>
      <c r="SUG1656" s="288"/>
      <c r="SUH1656" s="288"/>
      <c r="SUI1656" s="288"/>
      <c r="SUJ1656" s="288"/>
      <c r="SUK1656" s="288"/>
      <c r="SUL1656" s="288"/>
      <c r="SUM1656" s="288"/>
      <c r="SUN1656" s="288"/>
      <c r="SUO1656" s="288"/>
      <c r="SUP1656" s="288"/>
      <c r="SUQ1656" s="288"/>
      <c r="SUR1656" s="288"/>
      <c r="SUS1656" s="288"/>
      <c r="SUT1656" s="288"/>
      <c r="SUU1656" s="288"/>
      <c r="SUV1656" s="288"/>
      <c r="SUW1656" s="288"/>
      <c r="SUX1656" s="288"/>
      <c r="SUY1656" s="288"/>
      <c r="SUZ1656" s="288"/>
      <c r="SVA1656" s="288"/>
      <c r="SVB1656" s="288"/>
      <c r="SVC1656" s="288"/>
      <c r="SVD1656" s="288"/>
      <c r="SVE1656" s="288"/>
      <c r="SVF1656" s="288"/>
      <c r="SVG1656" s="288"/>
      <c r="SVH1656" s="288"/>
      <c r="SVI1656" s="288"/>
      <c r="SVJ1656" s="288"/>
      <c r="SVK1656" s="288"/>
      <c r="SVL1656" s="288"/>
      <c r="SVM1656" s="288"/>
      <c r="SVN1656" s="288"/>
      <c r="SVO1656" s="288"/>
      <c r="SVP1656" s="288"/>
      <c r="SVQ1656" s="288"/>
      <c r="SVR1656" s="288"/>
      <c r="SVS1656" s="288"/>
      <c r="SVT1656" s="288"/>
      <c r="SVU1656" s="288"/>
      <c r="SVV1656" s="288"/>
      <c r="SVW1656" s="288"/>
      <c r="SVX1656" s="288"/>
      <c r="SVY1656" s="288"/>
      <c r="SVZ1656" s="288"/>
      <c r="SWA1656" s="288"/>
      <c r="SWB1656" s="288"/>
      <c r="SWC1656" s="288"/>
      <c r="SWD1656" s="288"/>
      <c r="SWE1656" s="288"/>
      <c r="SWF1656" s="288"/>
      <c r="SWG1656" s="288"/>
      <c r="SWH1656" s="288"/>
      <c r="SWI1656" s="288"/>
      <c r="SWJ1656" s="288"/>
      <c r="SWK1656" s="288"/>
      <c r="SWL1656" s="288"/>
      <c r="SWM1656" s="288"/>
      <c r="SWN1656" s="288"/>
      <c r="SWO1656" s="288"/>
      <c r="SWP1656" s="288"/>
      <c r="SWQ1656" s="288"/>
      <c r="SWR1656" s="288"/>
      <c r="SWS1656" s="288"/>
      <c r="SWT1656" s="288"/>
      <c r="SWU1656" s="288"/>
      <c r="SWV1656" s="288"/>
      <c r="SWW1656" s="288"/>
      <c r="SWX1656" s="288"/>
      <c r="SWY1656" s="288"/>
      <c r="SWZ1656" s="288"/>
      <c r="SXA1656" s="288"/>
      <c r="SXB1656" s="288"/>
      <c r="SXC1656" s="288"/>
      <c r="SXD1656" s="288"/>
      <c r="SXE1656" s="288"/>
      <c r="SXF1656" s="288"/>
      <c r="SXG1656" s="288"/>
      <c r="SXH1656" s="288"/>
      <c r="SXI1656" s="288"/>
      <c r="SXJ1656" s="288"/>
      <c r="SXK1656" s="288"/>
      <c r="SXL1656" s="288"/>
      <c r="SXM1656" s="288"/>
      <c r="SXN1656" s="288"/>
      <c r="SXO1656" s="288"/>
      <c r="SXP1656" s="288"/>
      <c r="SXQ1656" s="288"/>
      <c r="SXR1656" s="288"/>
      <c r="SXS1656" s="288"/>
      <c r="SXT1656" s="288"/>
      <c r="SXU1656" s="288"/>
      <c r="SXV1656" s="288"/>
      <c r="SXW1656" s="288"/>
      <c r="SXX1656" s="288"/>
      <c r="SXY1656" s="288"/>
      <c r="SXZ1656" s="288"/>
      <c r="SYA1656" s="288"/>
      <c r="SYB1656" s="288"/>
      <c r="SYC1656" s="288"/>
      <c r="SYD1656" s="288"/>
      <c r="SYE1656" s="288"/>
      <c r="SYF1656" s="288"/>
      <c r="SYG1656" s="288"/>
      <c r="SYH1656" s="288"/>
      <c r="SYI1656" s="288"/>
      <c r="SYJ1656" s="288"/>
      <c r="SYK1656" s="288"/>
      <c r="SYL1656" s="288"/>
      <c r="SYM1656" s="288"/>
      <c r="SYN1656" s="288"/>
      <c r="SYO1656" s="288"/>
      <c r="SYP1656" s="288"/>
      <c r="SYQ1656" s="288"/>
      <c r="SYR1656" s="288"/>
      <c r="SYS1656" s="288"/>
      <c r="SYT1656" s="288"/>
      <c r="SYU1656" s="288"/>
      <c r="SYV1656" s="288"/>
      <c r="SYW1656" s="288"/>
      <c r="SYX1656" s="288"/>
      <c r="SYY1656" s="288"/>
      <c r="SYZ1656" s="288"/>
      <c r="SZA1656" s="288"/>
      <c r="SZB1656" s="288"/>
      <c r="SZC1656" s="288"/>
      <c r="SZD1656" s="288"/>
      <c r="SZE1656" s="288"/>
      <c r="SZF1656" s="288"/>
      <c r="SZG1656" s="288"/>
      <c r="SZH1656" s="288"/>
      <c r="SZI1656" s="288"/>
      <c r="SZJ1656" s="288"/>
      <c r="SZK1656" s="288"/>
      <c r="SZL1656" s="288"/>
      <c r="SZM1656" s="288"/>
      <c r="SZN1656" s="288"/>
      <c r="SZO1656" s="288"/>
      <c r="SZP1656" s="288"/>
      <c r="SZQ1656" s="288"/>
      <c r="SZR1656" s="288"/>
      <c r="SZS1656" s="288"/>
      <c r="SZT1656" s="288"/>
      <c r="SZU1656" s="288"/>
      <c r="SZV1656" s="288"/>
      <c r="SZW1656" s="288"/>
      <c r="SZX1656" s="288"/>
      <c r="SZY1656" s="288"/>
      <c r="SZZ1656" s="288"/>
      <c r="TAA1656" s="288"/>
      <c r="TAB1656" s="288"/>
      <c r="TAC1656" s="288"/>
      <c r="TAD1656" s="288"/>
      <c r="TAE1656" s="288"/>
      <c r="TAF1656" s="288"/>
      <c r="TAG1656" s="288"/>
      <c r="TAH1656" s="288"/>
      <c r="TAI1656" s="288"/>
      <c r="TAJ1656" s="288"/>
      <c r="TAK1656" s="288"/>
      <c r="TAL1656" s="288"/>
      <c r="TAM1656" s="288"/>
      <c r="TAN1656" s="288"/>
      <c r="TAO1656" s="288"/>
      <c r="TAP1656" s="288"/>
      <c r="TAQ1656" s="288"/>
      <c r="TAR1656" s="288"/>
      <c r="TAS1656" s="288"/>
      <c r="TAT1656" s="288"/>
      <c r="TAU1656" s="288"/>
      <c r="TAV1656" s="288"/>
      <c r="TAW1656" s="288"/>
      <c r="TAX1656" s="288"/>
      <c r="TAY1656" s="288"/>
      <c r="TAZ1656" s="288"/>
      <c r="TBA1656" s="288"/>
      <c r="TBB1656" s="288"/>
      <c r="TBC1656" s="288"/>
      <c r="TBD1656" s="288"/>
      <c r="TBE1656" s="288"/>
      <c r="TBF1656" s="288"/>
      <c r="TBG1656" s="288"/>
      <c r="TBH1656" s="288"/>
      <c r="TBI1656" s="288"/>
      <c r="TBJ1656" s="288"/>
      <c r="TBK1656" s="288"/>
      <c r="TBL1656" s="288"/>
      <c r="TBM1656" s="288"/>
      <c r="TBN1656" s="288"/>
      <c r="TBO1656" s="288"/>
      <c r="TBP1656" s="288"/>
      <c r="TBQ1656" s="288"/>
      <c r="TBR1656" s="288"/>
      <c r="TBS1656" s="288"/>
      <c r="TBT1656" s="288"/>
      <c r="TBU1656" s="288"/>
      <c r="TBV1656" s="288"/>
      <c r="TBW1656" s="288"/>
      <c r="TBX1656" s="288"/>
      <c r="TBY1656" s="288"/>
      <c r="TBZ1656" s="288"/>
      <c r="TCA1656" s="288"/>
      <c r="TCB1656" s="288"/>
      <c r="TCC1656" s="288"/>
      <c r="TCD1656" s="288"/>
      <c r="TCE1656" s="288"/>
      <c r="TCF1656" s="288"/>
      <c r="TCG1656" s="288"/>
      <c r="TCH1656" s="288"/>
      <c r="TCI1656" s="288"/>
      <c r="TCJ1656" s="288"/>
      <c r="TCK1656" s="288"/>
      <c r="TCL1656" s="288"/>
      <c r="TCM1656" s="288"/>
      <c r="TCN1656" s="288"/>
      <c r="TCO1656" s="288"/>
      <c r="TCP1656" s="288"/>
      <c r="TCQ1656" s="288"/>
      <c r="TCR1656" s="288"/>
      <c r="TCS1656" s="288"/>
      <c r="TCT1656" s="288"/>
      <c r="TCU1656" s="288"/>
      <c r="TCV1656" s="288"/>
      <c r="TCW1656" s="288"/>
      <c r="TCX1656" s="288"/>
      <c r="TCY1656" s="288"/>
      <c r="TCZ1656" s="288"/>
      <c r="TDA1656" s="288"/>
      <c r="TDB1656" s="288"/>
      <c r="TDC1656" s="288"/>
      <c r="TDD1656" s="288"/>
      <c r="TDE1656" s="288"/>
      <c r="TDF1656" s="288"/>
      <c r="TDG1656" s="288"/>
      <c r="TDH1656" s="288"/>
      <c r="TDI1656" s="288"/>
      <c r="TDJ1656" s="288"/>
      <c r="TDK1656" s="288"/>
      <c r="TDL1656" s="288"/>
      <c r="TDM1656" s="288"/>
      <c r="TDN1656" s="288"/>
      <c r="TDO1656" s="288"/>
      <c r="TDP1656" s="288"/>
      <c r="TDQ1656" s="288"/>
      <c r="TDR1656" s="288"/>
      <c r="TDS1656" s="288"/>
      <c r="TDT1656" s="288"/>
      <c r="TDU1656" s="288"/>
      <c r="TDV1656" s="288"/>
      <c r="TDW1656" s="288"/>
      <c r="TDX1656" s="288"/>
      <c r="TDY1656" s="288"/>
      <c r="TDZ1656" s="288"/>
      <c r="TEA1656" s="288"/>
      <c r="TEB1656" s="288"/>
      <c r="TEC1656" s="288"/>
      <c r="TED1656" s="288"/>
      <c r="TEE1656" s="288"/>
      <c r="TEF1656" s="288"/>
      <c r="TEG1656" s="288"/>
      <c r="TEH1656" s="288"/>
      <c r="TEI1656" s="288"/>
      <c r="TEJ1656" s="288"/>
      <c r="TEK1656" s="288"/>
      <c r="TEL1656" s="288"/>
      <c r="TEM1656" s="288"/>
      <c r="TEN1656" s="288"/>
      <c r="TEO1656" s="288"/>
      <c r="TEP1656" s="288"/>
      <c r="TEQ1656" s="288"/>
      <c r="TER1656" s="288"/>
      <c r="TES1656" s="288"/>
      <c r="TET1656" s="288"/>
      <c r="TEU1656" s="288"/>
      <c r="TEV1656" s="288"/>
      <c r="TEW1656" s="288"/>
      <c r="TEX1656" s="288"/>
      <c r="TEY1656" s="288"/>
      <c r="TEZ1656" s="288"/>
      <c r="TFA1656" s="288"/>
      <c r="TFB1656" s="288"/>
      <c r="TFC1656" s="288"/>
      <c r="TFD1656" s="288"/>
      <c r="TFE1656" s="288"/>
      <c r="TFF1656" s="288"/>
      <c r="TFG1656" s="288"/>
      <c r="TFH1656" s="288"/>
      <c r="TFI1656" s="288"/>
      <c r="TFJ1656" s="288"/>
      <c r="TFK1656" s="288"/>
      <c r="TFL1656" s="288"/>
      <c r="TFM1656" s="288"/>
      <c r="TFN1656" s="288"/>
      <c r="TFO1656" s="288"/>
      <c r="TFP1656" s="288"/>
      <c r="TFQ1656" s="288"/>
      <c r="TFR1656" s="288"/>
      <c r="TFS1656" s="288"/>
      <c r="TFT1656" s="288"/>
      <c r="TFU1656" s="288"/>
      <c r="TFV1656" s="288"/>
      <c r="TFW1656" s="288"/>
      <c r="TFX1656" s="288"/>
      <c r="TFY1656" s="288"/>
      <c r="TFZ1656" s="288"/>
      <c r="TGA1656" s="288"/>
      <c r="TGB1656" s="288"/>
      <c r="TGC1656" s="288"/>
      <c r="TGD1656" s="288"/>
      <c r="TGE1656" s="288"/>
      <c r="TGF1656" s="288"/>
      <c r="TGG1656" s="288"/>
      <c r="TGH1656" s="288"/>
      <c r="TGI1656" s="288"/>
      <c r="TGJ1656" s="288"/>
      <c r="TGK1656" s="288"/>
      <c r="TGL1656" s="288"/>
      <c r="TGM1656" s="288"/>
      <c r="TGN1656" s="288"/>
      <c r="TGO1656" s="288"/>
      <c r="TGP1656" s="288"/>
      <c r="TGQ1656" s="288"/>
      <c r="TGR1656" s="288"/>
      <c r="TGS1656" s="288"/>
      <c r="TGT1656" s="288"/>
      <c r="TGU1656" s="288"/>
      <c r="TGV1656" s="288"/>
      <c r="TGW1656" s="288"/>
      <c r="TGX1656" s="288"/>
      <c r="TGY1656" s="288"/>
      <c r="TGZ1656" s="288"/>
      <c r="THA1656" s="288"/>
      <c r="THB1656" s="288"/>
      <c r="THC1656" s="288"/>
      <c r="THD1656" s="288"/>
      <c r="THE1656" s="288"/>
      <c r="THF1656" s="288"/>
      <c r="THG1656" s="288"/>
      <c r="THH1656" s="288"/>
      <c r="THI1656" s="288"/>
      <c r="THJ1656" s="288"/>
      <c r="THK1656" s="288"/>
      <c r="THL1656" s="288"/>
      <c r="THM1656" s="288"/>
      <c r="THN1656" s="288"/>
      <c r="THO1656" s="288"/>
      <c r="THP1656" s="288"/>
      <c r="THQ1656" s="288"/>
      <c r="THR1656" s="288"/>
      <c r="THS1656" s="288"/>
      <c r="THT1656" s="288"/>
      <c r="THU1656" s="288"/>
      <c r="THV1656" s="288"/>
      <c r="THW1656" s="288"/>
      <c r="THX1656" s="288"/>
      <c r="THY1656" s="288"/>
      <c r="THZ1656" s="288"/>
      <c r="TIA1656" s="288"/>
      <c r="TIB1656" s="288"/>
      <c r="TIC1656" s="288"/>
      <c r="TID1656" s="288"/>
      <c r="TIE1656" s="288"/>
      <c r="TIF1656" s="288"/>
      <c r="TIG1656" s="288"/>
      <c r="TIH1656" s="288"/>
      <c r="TII1656" s="288"/>
      <c r="TIJ1656" s="288"/>
      <c r="TIK1656" s="288"/>
      <c r="TIL1656" s="288"/>
      <c r="TIM1656" s="288"/>
      <c r="TIN1656" s="288"/>
      <c r="TIO1656" s="288"/>
      <c r="TIP1656" s="288"/>
      <c r="TIQ1656" s="288"/>
      <c r="TIR1656" s="288"/>
      <c r="TIS1656" s="288"/>
      <c r="TIT1656" s="288"/>
      <c r="TIU1656" s="288"/>
      <c r="TIV1656" s="288"/>
      <c r="TIW1656" s="288"/>
      <c r="TIX1656" s="288"/>
      <c r="TIY1656" s="288"/>
      <c r="TIZ1656" s="288"/>
      <c r="TJA1656" s="288"/>
      <c r="TJB1656" s="288"/>
      <c r="TJC1656" s="288"/>
      <c r="TJD1656" s="288"/>
      <c r="TJE1656" s="288"/>
      <c r="TJF1656" s="288"/>
      <c r="TJG1656" s="288"/>
      <c r="TJH1656" s="288"/>
      <c r="TJI1656" s="288"/>
      <c r="TJJ1656" s="288"/>
      <c r="TJK1656" s="288"/>
      <c r="TJL1656" s="288"/>
      <c r="TJM1656" s="288"/>
      <c r="TJN1656" s="288"/>
      <c r="TJO1656" s="288"/>
      <c r="TJP1656" s="288"/>
      <c r="TJQ1656" s="288"/>
      <c r="TJR1656" s="288"/>
      <c r="TJS1656" s="288"/>
      <c r="TJT1656" s="288"/>
      <c r="TJU1656" s="288"/>
      <c r="TJV1656" s="288"/>
      <c r="TJW1656" s="288"/>
      <c r="TJX1656" s="288"/>
      <c r="TJY1656" s="288"/>
      <c r="TJZ1656" s="288"/>
      <c r="TKA1656" s="288"/>
      <c r="TKB1656" s="288"/>
      <c r="TKC1656" s="288"/>
      <c r="TKD1656" s="288"/>
      <c r="TKE1656" s="288"/>
      <c r="TKF1656" s="288"/>
      <c r="TKG1656" s="288"/>
      <c r="TKH1656" s="288"/>
      <c r="TKI1656" s="288"/>
      <c r="TKJ1656" s="288"/>
      <c r="TKK1656" s="288"/>
      <c r="TKL1656" s="288"/>
      <c r="TKM1656" s="288"/>
      <c r="TKN1656" s="288"/>
      <c r="TKO1656" s="288"/>
      <c r="TKP1656" s="288"/>
      <c r="TKQ1656" s="288"/>
      <c r="TKR1656" s="288"/>
      <c r="TKS1656" s="288"/>
      <c r="TKT1656" s="288"/>
      <c r="TKU1656" s="288"/>
      <c r="TKV1656" s="288"/>
      <c r="TKW1656" s="288"/>
      <c r="TKX1656" s="288"/>
      <c r="TKY1656" s="288"/>
      <c r="TKZ1656" s="288"/>
      <c r="TLA1656" s="288"/>
      <c r="TLB1656" s="288"/>
      <c r="TLC1656" s="288"/>
      <c r="TLD1656" s="288"/>
      <c r="TLE1656" s="288"/>
      <c r="TLF1656" s="288"/>
      <c r="TLG1656" s="288"/>
      <c r="TLH1656" s="288"/>
      <c r="TLI1656" s="288"/>
      <c r="TLJ1656" s="288"/>
      <c r="TLK1656" s="288"/>
      <c r="TLL1656" s="288"/>
      <c r="TLM1656" s="288"/>
      <c r="TLN1656" s="288"/>
      <c r="TLO1656" s="288"/>
      <c r="TLP1656" s="288"/>
      <c r="TLQ1656" s="288"/>
      <c r="TLR1656" s="288"/>
      <c r="TLS1656" s="288"/>
      <c r="TLT1656" s="288"/>
      <c r="TLU1656" s="288"/>
      <c r="TLV1656" s="288"/>
      <c r="TLW1656" s="288"/>
      <c r="TLX1656" s="288"/>
      <c r="TLY1656" s="288"/>
      <c r="TLZ1656" s="288"/>
      <c r="TMA1656" s="288"/>
      <c r="TMB1656" s="288"/>
      <c r="TMC1656" s="288"/>
      <c r="TMD1656" s="288"/>
      <c r="TME1656" s="288"/>
      <c r="TMF1656" s="288"/>
      <c r="TMG1656" s="288"/>
      <c r="TMH1656" s="288"/>
      <c r="TMI1656" s="288"/>
      <c r="TMJ1656" s="288"/>
      <c r="TMK1656" s="288"/>
      <c r="TML1656" s="288"/>
      <c r="TMM1656" s="288"/>
      <c r="TMN1656" s="288"/>
      <c r="TMO1656" s="288"/>
      <c r="TMP1656" s="288"/>
      <c r="TMQ1656" s="288"/>
      <c r="TMR1656" s="288"/>
      <c r="TMS1656" s="288"/>
      <c r="TMT1656" s="288"/>
      <c r="TMU1656" s="288"/>
      <c r="TMV1656" s="288"/>
      <c r="TMW1656" s="288"/>
      <c r="TMX1656" s="288"/>
      <c r="TMY1656" s="288"/>
      <c r="TMZ1656" s="288"/>
      <c r="TNA1656" s="288"/>
      <c r="TNB1656" s="288"/>
      <c r="TNC1656" s="288"/>
      <c r="TND1656" s="288"/>
      <c r="TNE1656" s="288"/>
      <c r="TNF1656" s="288"/>
      <c r="TNG1656" s="288"/>
      <c r="TNH1656" s="288"/>
      <c r="TNI1656" s="288"/>
      <c r="TNJ1656" s="288"/>
      <c r="TNK1656" s="288"/>
      <c r="TNL1656" s="288"/>
      <c r="TNM1656" s="288"/>
      <c r="TNN1656" s="288"/>
      <c r="TNO1656" s="288"/>
      <c r="TNP1656" s="288"/>
      <c r="TNQ1656" s="288"/>
      <c r="TNR1656" s="288"/>
      <c r="TNS1656" s="288"/>
      <c r="TNT1656" s="288"/>
      <c r="TNU1656" s="288"/>
      <c r="TNV1656" s="288"/>
      <c r="TNW1656" s="288"/>
      <c r="TNX1656" s="288"/>
      <c r="TNY1656" s="288"/>
      <c r="TNZ1656" s="288"/>
      <c r="TOA1656" s="288"/>
      <c r="TOB1656" s="288"/>
      <c r="TOC1656" s="288"/>
      <c r="TOD1656" s="288"/>
      <c r="TOE1656" s="288"/>
      <c r="TOF1656" s="288"/>
      <c r="TOG1656" s="288"/>
      <c r="TOH1656" s="288"/>
      <c r="TOI1656" s="288"/>
      <c r="TOJ1656" s="288"/>
      <c r="TOK1656" s="288"/>
      <c r="TOL1656" s="288"/>
      <c r="TOM1656" s="288"/>
      <c r="TON1656" s="288"/>
      <c r="TOO1656" s="288"/>
      <c r="TOP1656" s="288"/>
      <c r="TOQ1656" s="288"/>
      <c r="TOR1656" s="288"/>
      <c r="TOS1656" s="288"/>
      <c r="TOT1656" s="288"/>
      <c r="TOU1656" s="288"/>
      <c r="TOV1656" s="288"/>
      <c r="TOW1656" s="288"/>
      <c r="TOX1656" s="288"/>
      <c r="TOY1656" s="288"/>
      <c r="TOZ1656" s="288"/>
      <c r="TPA1656" s="288"/>
      <c r="TPB1656" s="288"/>
      <c r="TPC1656" s="288"/>
      <c r="TPD1656" s="288"/>
      <c r="TPE1656" s="288"/>
      <c r="TPF1656" s="288"/>
      <c r="TPG1656" s="288"/>
      <c r="TPH1656" s="288"/>
      <c r="TPI1656" s="288"/>
      <c r="TPJ1656" s="288"/>
      <c r="TPK1656" s="288"/>
      <c r="TPL1656" s="288"/>
      <c r="TPM1656" s="288"/>
      <c r="TPN1656" s="288"/>
      <c r="TPO1656" s="288"/>
      <c r="TPP1656" s="288"/>
      <c r="TPQ1656" s="288"/>
      <c r="TPR1656" s="288"/>
      <c r="TPS1656" s="288"/>
      <c r="TPT1656" s="288"/>
      <c r="TPU1656" s="288"/>
      <c r="TPV1656" s="288"/>
      <c r="TPW1656" s="288"/>
      <c r="TPX1656" s="288"/>
      <c r="TPY1656" s="288"/>
      <c r="TPZ1656" s="288"/>
      <c r="TQA1656" s="288"/>
      <c r="TQB1656" s="288"/>
      <c r="TQC1656" s="288"/>
      <c r="TQD1656" s="288"/>
      <c r="TQE1656" s="288"/>
      <c r="TQF1656" s="288"/>
      <c r="TQG1656" s="288"/>
      <c r="TQH1656" s="288"/>
      <c r="TQI1656" s="288"/>
      <c r="TQJ1656" s="288"/>
      <c r="TQK1656" s="288"/>
      <c r="TQL1656" s="288"/>
      <c r="TQM1656" s="288"/>
      <c r="TQN1656" s="288"/>
      <c r="TQO1656" s="288"/>
      <c r="TQP1656" s="288"/>
      <c r="TQQ1656" s="288"/>
      <c r="TQR1656" s="288"/>
      <c r="TQS1656" s="288"/>
      <c r="TQT1656" s="288"/>
      <c r="TQU1656" s="288"/>
      <c r="TQV1656" s="288"/>
      <c r="TQW1656" s="288"/>
      <c r="TQX1656" s="288"/>
      <c r="TQY1656" s="288"/>
      <c r="TQZ1656" s="288"/>
      <c r="TRA1656" s="288"/>
      <c r="TRB1656" s="288"/>
      <c r="TRC1656" s="288"/>
      <c r="TRD1656" s="288"/>
      <c r="TRE1656" s="288"/>
      <c r="TRF1656" s="288"/>
      <c r="TRG1656" s="288"/>
      <c r="TRH1656" s="288"/>
      <c r="TRI1656" s="288"/>
      <c r="TRJ1656" s="288"/>
      <c r="TRK1656" s="288"/>
      <c r="TRL1656" s="288"/>
      <c r="TRM1656" s="288"/>
      <c r="TRN1656" s="288"/>
      <c r="TRO1656" s="288"/>
      <c r="TRP1656" s="288"/>
      <c r="TRQ1656" s="288"/>
      <c r="TRR1656" s="288"/>
      <c r="TRS1656" s="288"/>
      <c r="TRT1656" s="288"/>
      <c r="TRU1656" s="288"/>
      <c r="TRV1656" s="288"/>
      <c r="TRW1656" s="288"/>
      <c r="TRX1656" s="288"/>
      <c r="TRY1656" s="288"/>
      <c r="TRZ1656" s="288"/>
      <c r="TSA1656" s="288"/>
      <c r="TSB1656" s="288"/>
      <c r="TSC1656" s="288"/>
      <c r="TSD1656" s="288"/>
      <c r="TSE1656" s="288"/>
      <c r="TSF1656" s="288"/>
      <c r="TSG1656" s="288"/>
      <c r="TSH1656" s="288"/>
      <c r="TSI1656" s="288"/>
      <c r="TSJ1656" s="288"/>
      <c r="TSK1656" s="288"/>
      <c r="TSL1656" s="288"/>
      <c r="TSM1656" s="288"/>
      <c r="TSN1656" s="288"/>
      <c r="TSO1656" s="288"/>
      <c r="TSP1656" s="288"/>
      <c r="TSQ1656" s="288"/>
      <c r="TSR1656" s="288"/>
      <c r="TSS1656" s="288"/>
      <c r="TST1656" s="288"/>
      <c r="TSU1656" s="288"/>
      <c r="TSV1656" s="288"/>
      <c r="TSW1656" s="288"/>
      <c r="TSX1656" s="288"/>
      <c r="TSY1656" s="288"/>
      <c r="TSZ1656" s="288"/>
      <c r="TTA1656" s="288"/>
      <c r="TTB1656" s="288"/>
      <c r="TTC1656" s="288"/>
      <c r="TTD1656" s="288"/>
      <c r="TTE1656" s="288"/>
      <c r="TTF1656" s="288"/>
      <c r="TTG1656" s="288"/>
      <c r="TTH1656" s="288"/>
      <c r="TTI1656" s="288"/>
      <c r="TTJ1656" s="288"/>
      <c r="TTK1656" s="288"/>
      <c r="TTL1656" s="288"/>
      <c r="TTM1656" s="288"/>
      <c r="TTN1656" s="288"/>
      <c r="TTO1656" s="288"/>
      <c r="TTP1656" s="288"/>
      <c r="TTQ1656" s="288"/>
      <c r="TTR1656" s="288"/>
      <c r="TTS1656" s="288"/>
      <c r="TTT1656" s="288"/>
      <c r="TTU1656" s="288"/>
      <c r="TTV1656" s="288"/>
      <c r="TTW1656" s="288"/>
      <c r="TTX1656" s="288"/>
      <c r="TTY1656" s="288"/>
      <c r="TTZ1656" s="288"/>
      <c r="TUA1656" s="288"/>
      <c r="TUB1656" s="288"/>
      <c r="TUC1656" s="288"/>
      <c r="TUD1656" s="288"/>
      <c r="TUE1656" s="288"/>
      <c r="TUF1656" s="288"/>
      <c r="TUG1656" s="288"/>
      <c r="TUH1656" s="288"/>
      <c r="TUI1656" s="288"/>
      <c r="TUJ1656" s="288"/>
      <c r="TUK1656" s="288"/>
      <c r="TUL1656" s="288"/>
      <c r="TUM1656" s="288"/>
      <c r="TUN1656" s="288"/>
      <c r="TUO1656" s="288"/>
      <c r="TUP1656" s="288"/>
      <c r="TUQ1656" s="288"/>
      <c r="TUR1656" s="288"/>
      <c r="TUS1656" s="288"/>
      <c r="TUT1656" s="288"/>
      <c r="TUU1656" s="288"/>
      <c r="TUV1656" s="288"/>
      <c r="TUW1656" s="288"/>
      <c r="TUX1656" s="288"/>
      <c r="TUY1656" s="288"/>
      <c r="TUZ1656" s="288"/>
      <c r="TVA1656" s="288"/>
      <c r="TVB1656" s="288"/>
      <c r="TVC1656" s="288"/>
      <c r="TVD1656" s="288"/>
      <c r="TVE1656" s="288"/>
      <c r="TVF1656" s="288"/>
      <c r="TVG1656" s="288"/>
      <c r="TVH1656" s="288"/>
      <c r="TVI1656" s="288"/>
      <c r="TVJ1656" s="288"/>
      <c r="TVK1656" s="288"/>
      <c r="TVL1656" s="288"/>
      <c r="TVM1656" s="288"/>
      <c r="TVN1656" s="288"/>
      <c r="TVO1656" s="288"/>
      <c r="TVP1656" s="288"/>
      <c r="TVQ1656" s="288"/>
      <c r="TVR1656" s="288"/>
      <c r="TVS1656" s="288"/>
      <c r="TVT1656" s="288"/>
      <c r="TVU1656" s="288"/>
      <c r="TVV1656" s="288"/>
      <c r="TVW1656" s="288"/>
      <c r="TVX1656" s="288"/>
      <c r="TVY1656" s="288"/>
      <c r="TVZ1656" s="288"/>
      <c r="TWA1656" s="288"/>
      <c r="TWB1656" s="288"/>
      <c r="TWC1656" s="288"/>
      <c r="TWD1656" s="288"/>
      <c r="TWE1656" s="288"/>
      <c r="TWF1656" s="288"/>
      <c r="TWG1656" s="288"/>
      <c r="TWH1656" s="288"/>
      <c r="TWI1656" s="288"/>
      <c r="TWJ1656" s="288"/>
      <c r="TWK1656" s="288"/>
      <c r="TWL1656" s="288"/>
      <c r="TWM1656" s="288"/>
      <c r="TWN1656" s="288"/>
      <c r="TWO1656" s="288"/>
      <c r="TWP1656" s="288"/>
      <c r="TWQ1656" s="288"/>
      <c r="TWR1656" s="288"/>
      <c r="TWS1656" s="288"/>
      <c r="TWT1656" s="288"/>
      <c r="TWU1656" s="288"/>
      <c r="TWV1656" s="288"/>
      <c r="TWW1656" s="288"/>
      <c r="TWX1656" s="288"/>
      <c r="TWY1656" s="288"/>
      <c r="TWZ1656" s="288"/>
      <c r="TXA1656" s="288"/>
      <c r="TXB1656" s="288"/>
      <c r="TXC1656" s="288"/>
      <c r="TXD1656" s="288"/>
      <c r="TXE1656" s="288"/>
      <c r="TXF1656" s="288"/>
      <c r="TXG1656" s="288"/>
      <c r="TXH1656" s="288"/>
      <c r="TXI1656" s="288"/>
      <c r="TXJ1656" s="288"/>
      <c r="TXK1656" s="288"/>
      <c r="TXL1656" s="288"/>
      <c r="TXM1656" s="288"/>
      <c r="TXN1656" s="288"/>
      <c r="TXO1656" s="288"/>
      <c r="TXP1656" s="288"/>
      <c r="TXQ1656" s="288"/>
      <c r="TXR1656" s="288"/>
      <c r="TXS1656" s="288"/>
      <c r="TXT1656" s="288"/>
      <c r="TXU1656" s="288"/>
      <c r="TXV1656" s="288"/>
      <c r="TXW1656" s="288"/>
      <c r="TXX1656" s="288"/>
      <c r="TXY1656" s="288"/>
      <c r="TXZ1656" s="288"/>
      <c r="TYA1656" s="288"/>
      <c r="TYB1656" s="288"/>
      <c r="TYC1656" s="288"/>
      <c r="TYD1656" s="288"/>
      <c r="TYE1656" s="288"/>
      <c r="TYF1656" s="288"/>
      <c r="TYG1656" s="288"/>
      <c r="TYH1656" s="288"/>
      <c r="TYI1656" s="288"/>
      <c r="TYJ1656" s="288"/>
      <c r="TYK1656" s="288"/>
      <c r="TYL1656" s="288"/>
      <c r="TYM1656" s="288"/>
      <c r="TYN1656" s="288"/>
      <c r="TYO1656" s="288"/>
      <c r="TYP1656" s="288"/>
      <c r="TYQ1656" s="288"/>
      <c r="TYR1656" s="288"/>
      <c r="TYS1656" s="288"/>
      <c r="TYT1656" s="288"/>
      <c r="TYU1656" s="288"/>
      <c r="TYV1656" s="288"/>
      <c r="TYW1656" s="288"/>
      <c r="TYX1656" s="288"/>
      <c r="TYY1656" s="288"/>
      <c r="TYZ1656" s="288"/>
      <c r="TZA1656" s="288"/>
      <c r="TZB1656" s="288"/>
      <c r="TZC1656" s="288"/>
      <c r="TZD1656" s="288"/>
      <c r="TZE1656" s="288"/>
      <c r="TZF1656" s="288"/>
      <c r="TZG1656" s="288"/>
      <c r="TZH1656" s="288"/>
      <c r="TZI1656" s="288"/>
      <c r="TZJ1656" s="288"/>
      <c r="TZK1656" s="288"/>
      <c r="TZL1656" s="288"/>
      <c r="TZM1656" s="288"/>
      <c r="TZN1656" s="288"/>
      <c r="TZO1656" s="288"/>
      <c r="TZP1656" s="288"/>
      <c r="TZQ1656" s="288"/>
      <c r="TZR1656" s="288"/>
      <c r="TZS1656" s="288"/>
      <c r="TZT1656" s="288"/>
      <c r="TZU1656" s="288"/>
      <c r="TZV1656" s="288"/>
      <c r="TZW1656" s="288"/>
      <c r="TZX1656" s="288"/>
      <c r="TZY1656" s="288"/>
      <c r="TZZ1656" s="288"/>
      <c r="UAA1656" s="288"/>
      <c r="UAB1656" s="288"/>
      <c r="UAC1656" s="288"/>
      <c r="UAD1656" s="288"/>
      <c r="UAE1656" s="288"/>
      <c r="UAF1656" s="288"/>
      <c r="UAG1656" s="288"/>
      <c r="UAH1656" s="288"/>
      <c r="UAI1656" s="288"/>
      <c r="UAJ1656" s="288"/>
      <c r="UAK1656" s="288"/>
      <c r="UAL1656" s="288"/>
      <c r="UAM1656" s="288"/>
      <c r="UAN1656" s="288"/>
      <c r="UAO1656" s="288"/>
      <c r="UAP1656" s="288"/>
      <c r="UAQ1656" s="288"/>
      <c r="UAR1656" s="288"/>
      <c r="UAS1656" s="288"/>
      <c r="UAT1656" s="288"/>
      <c r="UAU1656" s="288"/>
      <c r="UAV1656" s="288"/>
      <c r="UAW1656" s="288"/>
      <c r="UAX1656" s="288"/>
      <c r="UAY1656" s="288"/>
      <c r="UAZ1656" s="288"/>
      <c r="UBA1656" s="288"/>
      <c r="UBB1656" s="288"/>
      <c r="UBC1656" s="288"/>
      <c r="UBD1656" s="288"/>
      <c r="UBE1656" s="288"/>
      <c r="UBF1656" s="288"/>
      <c r="UBG1656" s="288"/>
      <c r="UBH1656" s="288"/>
      <c r="UBI1656" s="288"/>
      <c r="UBJ1656" s="288"/>
      <c r="UBK1656" s="288"/>
      <c r="UBL1656" s="288"/>
      <c r="UBM1656" s="288"/>
      <c r="UBN1656" s="288"/>
      <c r="UBO1656" s="288"/>
      <c r="UBP1656" s="288"/>
      <c r="UBQ1656" s="288"/>
      <c r="UBR1656" s="288"/>
      <c r="UBS1656" s="288"/>
      <c r="UBT1656" s="288"/>
      <c r="UBU1656" s="288"/>
      <c r="UBV1656" s="288"/>
      <c r="UBW1656" s="288"/>
      <c r="UBX1656" s="288"/>
      <c r="UBY1656" s="288"/>
      <c r="UBZ1656" s="288"/>
      <c r="UCA1656" s="288"/>
      <c r="UCB1656" s="288"/>
      <c r="UCC1656" s="288"/>
      <c r="UCD1656" s="288"/>
      <c r="UCE1656" s="288"/>
      <c r="UCF1656" s="288"/>
      <c r="UCG1656" s="288"/>
      <c r="UCH1656" s="288"/>
      <c r="UCI1656" s="288"/>
      <c r="UCJ1656" s="288"/>
      <c r="UCK1656" s="288"/>
      <c r="UCL1656" s="288"/>
      <c r="UCM1656" s="288"/>
      <c r="UCN1656" s="288"/>
      <c r="UCO1656" s="288"/>
      <c r="UCP1656" s="288"/>
      <c r="UCQ1656" s="288"/>
      <c r="UCR1656" s="288"/>
      <c r="UCS1656" s="288"/>
      <c r="UCT1656" s="288"/>
      <c r="UCU1656" s="288"/>
      <c r="UCV1656" s="288"/>
      <c r="UCW1656" s="288"/>
      <c r="UCX1656" s="288"/>
      <c r="UCY1656" s="288"/>
      <c r="UCZ1656" s="288"/>
      <c r="UDA1656" s="288"/>
      <c r="UDB1656" s="288"/>
      <c r="UDC1656" s="288"/>
      <c r="UDD1656" s="288"/>
      <c r="UDE1656" s="288"/>
      <c r="UDF1656" s="288"/>
      <c r="UDG1656" s="288"/>
      <c r="UDH1656" s="288"/>
      <c r="UDI1656" s="288"/>
      <c r="UDJ1656" s="288"/>
      <c r="UDK1656" s="288"/>
      <c r="UDL1656" s="288"/>
      <c r="UDM1656" s="288"/>
      <c r="UDN1656" s="288"/>
      <c r="UDO1656" s="288"/>
      <c r="UDP1656" s="288"/>
      <c r="UDQ1656" s="288"/>
      <c r="UDR1656" s="288"/>
      <c r="UDS1656" s="288"/>
      <c r="UDT1656" s="288"/>
      <c r="UDU1656" s="288"/>
      <c r="UDV1656" s="288"/>
      <c r="UDW1656" s="288"/>
      <c r="UDX1656" s="288"/>
      <c r="UDY1656" s="288"/>
      <c r="UDZ1656" s="288"/>
      <c r="UEA1656" s="288"/>
      <c r="UEB1656" s="288"/>
      <c r="UEC1656" s="288"/>
      <c r="UED1656" s="288"/>
      <c r="UEE1656" s="288"/>
      <c r="UEF1656" s="288"/>
      <c r="UEG1656" s="288"/>
      <c r="UEH1656" s="288"/>
      <c r="UEI1656" s="288"/>
      <c r="UEJ1656" s="288"/>
      <c r="UEK1656" s="288"/>
      <c r="UEL1656" s="288"/>
      <c r="UEM1656" s="288"/>
      <c r="UEN1656" s="288"/>
      <c r="UEO1656" s="288"/>
      <c r="UEP1656" s="288"/>
      <c r="UEQ1656" s="288"/>
      <c r="UER1656" s="288"/>
      <c r="UES1656" s="288"/>
      <c r="UET1656" s="288"/>
      <c r="UEU1656" s="288"/>
      <c r="UEV1656" s="288"/>
      <c r="UEW1656" s="288"/>
      <c r="UEX1656" s="288"/>
      <c r="UEY1656" s="288"/>
      <c r="UEZ1656" s="288"/>
      <c r="UFA1656" s="288"/>
      <c r="UFB1656" s="288"/>
      <c r="UFC1656" s="288"/>
      <c r="UFD1656" s="288"/>
      <c r="UFE1656" s="288"/>
      <c r="UFF1656" s="288"/>
      <c r="UFG1656" s="288"/>
      <c r="UFH1656" s="288"/>
      <c r="UFI1656" s="288"/>
      <c r="UFJ1656" s="288"/>
      <c r="UFK1656" s="288"/>
      <c r="UFL1656" s="288"/>
      <c r="UFM1656" s="288"/>
      <c r="UFN1656" s="288"/>
      <c r="UFO1656" s="288"/>
      <c r="UFP1656" s="288"/>
      <c r="UFQ1656" s="288"/>
      <c r="UFR1656" s="288"/>
      <c r="UFS1656" s="288"/>
      <c r="UFT1656" s="288"/>
      <c r="UFU1656" s="288"/>
      <c r="UFV1656" s="288"/>
      <c r="UFW1656" s="288"/>
      <c r="UFX1656" s="288"/>
      <c r="UFY1656" s="288"/>
      <c r="UFZ1656" s="288"/>
      <c r="UGA1656" s="288"/>
      <c r="UGB1656" s="288"/>
      <c r="UGC1656" s="288"/>
      <c r="UGD1656" s="288"/>
      <c r="UGE1656" s="288"/>
      <c r="UGF1656" s="288"/>
      <c r="UGG1656" s="288"/>
      <c r="UGH1656" s="288"/>
      <c r="UGI1656" s="288"/>
      <c r="UGJ1656" s="288"/>
      <c r="UGK1656" s="288"/>
      <c r="UGL1656" s="288"/>
      <c r="UGM1656" s="288"/>
      <c r="UGN1656" s="288"/>
      <c r="UGO1656" s="288"/>
      <c r="UGP1656" s="288"/>
      <c r="UGQ1656" s="288"/>
      <c r="UGR1656" s="288"/>
      <c r="UGS1656" s="288"/>
      <c r="UGT1656" s="288"/>
      <c r="UGU1656" s="288"/>
      <c r="UGV1656" s="288"/>
      <c r="UGW1656" s="288"/>
      <c r="UGX1656" s="288"/>
      <c r="UGY1656" s="288"/>
      <c r="UGZ1656" s="288"/>
      <c r="UHA1656" s="288"/>
      <c r="UHB1656" s="288"/>
      <c r="UHC1656" s="288"/>
      <c r="UHD1656" s="288"/>
      <c r="UHE1656" s="288"/>
      <c r="UHF1656" s="288"/>
      <c r="UHG1656" s="288"/>
      <c r="UHH1656" s="288"/>
      <c r="UHI1656" s="288"/>
      <c r="UHJ1656" s="288"/>
      <c r="UHK1656" s="288"/>
      <c r="UHL1656" s="288"/>
      <c r="UHM1656" s="288"/>
      <c r="UHN1656" s="288"/>
      <c r="UHO1656" s="288"/>
      <c r="UHP1656" s="288"/>
      <c r="UHQ1656" s="288"/>
      <c r="UHR1656" s="288"/>
      <c r="UHS1656" s="288"/>
      <c r="UHT1656" s="288"/>
      <c r="UHU1656" s="288"/>
      <c r="UHV1656" s="288"/>
      <c r="UHW1656" s="288"/>
      <c r="UHX1656" s="288"/>
      <c r="UHY1656" s="288"/>
      <c r="UHZ1656" s="288"/>
      <c r="UIA1656" s="288"/>
      <c r="UIB1656" s="288"/>
      <c r="UIC1656" s="288"/>
      <c r="UID1656" s="288"/>
      <c r="UIE1656" s="288"/>
      <c r="UIF1656" s="288"/>
      <c r="UIG1656" s="288"/>
      <c r="UIH1656" s="288"/>
      <c r="UII1656" s="288"/>
      <c r="UIJ1656" s="288"/>
      <c r="UIK1656" s="288"/>
      <c r="UIL1656" s="288"/>
      <c r="UIM1656" s="288"/>
      <c r="UIN1656" s="288"/>
      <c r="UIO1656" s="288"/>
      <c r="UIP1656" s="288"/>
      <c r="UIQ1656" s="288"/>
      <c r="UIR1656" s="288"/>
      <c r="UIS1656" s="288"/>
      <c r="UIT1656" s="288"/>
      <c r="UIU1656" s="288"/>
      <c r="UIV1656" s="288"/>
      <c r="UIW1656" s="288"/>
      <c r="UIX1656" s="288"/>
      <c r="UIY1656" s="288"/>
      <c r="UIZ1656" s="288"/>
      <c r="UJA1656" s="288"/>
      <c r="UJB1656" s="288"/>
      <c r="UJC1656" s="288"/>
      <c r="UJD1656" s="288"/>
      <c r="UJE1656" s="288"/>
      <c r="UJF1656" s="288"/>
      <c r="UJG1656" s="288"/>
      <c r="UJH1656" s="288"/>
      <c r="UJI1656" s="288"/>
      <c r="UJJ1656" s="288"/>
      <c r="UJK1656" s="288"/>
      <c r="UJL1656" s="288"/>
      <c r="UJM1656" s="288"/>
      <c r="UJN1656" s="288"/>
      <c r="UJO1656" s="288"/>
      <c r="UJP1656" s="288"/>
      <c r="UJQ1656" s="288"/>
      <c r="UJR1656" s="288"/>
      <c r="UJS1656" s="288"/>
      <c r="UJT1656" s="288"/>
      <c r="UJU1656" s="288"/>
      <c r="UJV1656" s="288"/>
      <c r="UJW1656" s="288"/>
      <c r="UJX1656" s="288"/>
      <c r="UJY1656" s="288"/>
      <c r="UJZ1656" s="288"/>
      <c r="UKA1656" s="288"/>
      <c r="UKB1656" s="288"/>
      <c r="UKC1656" s="288"/>
      <c r="UKD1656" s="288"/>
      <c r="UKE1656" s="288"/>
      <c r="UKF1656" s="288"/>
      <c r="UKG1656" s="288"/>
      <c r="UKH1656" s="288"/>
      <c r="UKI1656" s="288"/>
      <c r="UKJ1656" s="288"/>
      <c r="UKK1656" s="288"/>
      <c r="UKL1656" s="288"/>
      <c r="UKM1656" s="288"/>
      <c r="UKN1656" s="288"/>
      <c r="UKO1656" s="288"/>
      <c r="UKP1656" s="288"/>
      <c r="UKQ1656" s="288"/>
      <c r="UKR1656" s="288"/>
      <c r="UKS1656" s="288"/>
      <c r="UKT1656" s="288"/>
      <c r="UKU1656" s="288"/>
      <c r="UKV1656" s="288"/>
      <c r="UKW1656" s="288"/>
      <c r="UKX1656" s="288"/>
      <c r="UKY1656" s="288"/>
      <c r="UKZ1656" s="288"/>
      <c r="ULA1656" s="288"/>
      <c r="ULB1656" s="288"/>
      <c r="ULC1656" s="288"/>
      <c r="ULD1656" s="288"/>
      <c r="ULE1656" s="288"/>
      <c r="ULF1656" s="288"/>
      <c r="ULG1656" s="288"/>
      <c r="ULH1656" s="288"/>
      <c r="ULI1656" s="288"/>
      <c r="ULJ1656" s="288"/>
      <c r="ULK1656" s="288"/>
      <c r="ULL1656" s="288"/>
      <c r="ULM1656" s="288"/>
      <c r="ULN1656" s="288"/>
      <c r="ULO1656" s="288"/>
      <c r="ULP1656" s="288"/>
      <c r="ULQ1656" s="288"/>
      <c r="ULR1656" s="288"/>
      <c r="ULS1656" s="288"/>
      <c r="ULT1656" s="288"/>
      <c r="ULU1656" s="288"/>
      <c r="ULV1656" s="288"/>
      <c r="ULW1656" s="288"/>
      <c r="ULX1656" s="288"/>
      <c r="ULY1656" s="288"/>
      <c r="ULZ1656" s="288"/>
      <c r="UMA1656" s="288"/>
      <c r="UMB1656" s="288"/>
      <c r="UMC1656" s="288"/>
      <c r="UMD1656" s="288"/>
      <c r="UME1656" s="288"/>
      <c r="UMF1656" s="288"/>
      <c r="UMG1656" s="288"/>
      <c r="UMH1656" s="288"/>
      <c r="UMI1656" s="288"/>
      <c r="UMJ1656" s="288"/>
      <c r="UMK1656" s="288"/>
      <c r="UML1656" s="288"/>
      <c r="UMM1656" s="288"/>
      <c r="UMN1656" s="288"/>
      <c r="UMO1656" s="288"/>
      <c r="UMP1656" s="288"/>
      <c r="UMQ1656" s="288"/>
      <c r="UMR1656" s="288"/>
      <c r="UMS1656" s="288"/>
      <c r="UMT1656" s="288"/>
      <c r="UMU1656" s="288"/>
      <c r="UMV1656" s="288"/>
      <c r="UMW1656" s="288"/>
      <c r="UMX1656" s="288"/>
      <c r="UMY1656" s="288"/>
      <c r="UMZ1656" s="288"/>
      <c r="UNA1656" s="288"/>
      <c r="UNB1656" s="288"/>
      <c r="UNC1656" s="288"/>
      <c r="UND1656" s="288"/>
      <c r="UNE1656" s="288"/>
      <c r="UNF1656" s="288"/>
      <c r="UNG1656" s="288"/>
      <c r="UNH1656" s="288"/>
      <c r="UNI1656" s="288"/>
      <c r="UNJ1656" s="288"/>
      <c r="UNK1656" s="288"/>
      <c r="UNL1656" s="288"/>
      <c r="UNM1656" s="288"/>
      <c r="UNN1656" s="288"/>
      <c r="UNO1656" s="288"/>
      <c r="UNP1656" s="288"/>
      <c r="UNQ1656" s="288"/>
      <c r="UNR1656" s="288"/>
      <c r="UNS1656" s="288"/>
      <c r="UNT1656" s="288"/>
      <c r="UNU1656" s="288"/>
      <c r="UNV1656" s="288"/>
      <c r="UNW1656" s="288"/>
      <c r="UNX1656" s="288"/>
      <c r="UNY1656" s="288"/>
      <c r="UNZ1656" s="288"/>
      <c r="UOA1656" s="288"/>
      <c r="UOB1656" s="288"/>
      <c r="UOC1656" s="288"/>
      <c r="UOD1656" s="288"/>
      <c r="UOE1656" s="288"/>
      <c r="UOF1656" s="288"/>
      <c r="UOG1656" s="288"/>
      <c r="UOH1656" s="288"/>
      <c r="UOI1656" s="288"/>
      <c r="UOJ1656" s="288"/>
      <c r="UOK1656" s="288"/>
      <c r="UOL1656" s="288"/>
      <c r="UOM1656" s="288"/>
      <c r="UON1656" s="288"/>
      <c r="UOO1656" s="288"/>
      <c r="UOP1656" s="288"/>
      <c r="UOQ1656" s="288"/>
      <c r="UOR1656" s="288"/>
      <c r="UOS1656" s="288"/>
      <c r="UOT1656" s="288"/>
      <c r="UOU1656" s="288"/>
      <c r="UOV1656" s="288"/>
      <c r="UOW1656" s="288"/>
      <c r="UOX1656" s="288"/>
      <c r="UOY1656" s="288"/>
      <c r="UOZ1656" s="288"/>
      <c r="UPA1656" s="288"/>
      <c r="UPB1656" s="288"/>
      <c r="UPC1656" s="288"/>
      <c r="UPD1656" s="288"/>
      <c r="UPE1656" s="288"/>
      <c r="UPF1656" s="288"/>
      <c r="UPG1656" s="288"/>
      <c r="UPH1656" s="288"/>
      <c r="UPI1656" s="288"/>
      <c r="UPJ1656" s="288"/>
      <c r="UPK1656" s="288"/>
      <c r="UPL1656" s="288"/>
      <c r="UPM1656" s="288"/>
      <c r="UPN1656" s="288"/>
      <c r="UPO1656" s="288"/>
      <c r="UPP1656" s="288"/>
      <c r="UPQ1656" s="288"/>
      <c r="UPR1656" s="288"/>
      <c r="UPS1656" s="288"/>
      <c r="UPT1656" s="288"/>
      <c r="UPU1656" s="288"/>
      <c r="UPV1656" s="288"/>
      <c r="UPW1656" s="288"/>
      <c r="UPX1656" s="288"/>
      <c r="UPY1656" s="288"/>
      <c r="UPZ1656" s="288"/>
      <c r="UQA1656" s="288"/>
      <c r="UQB1656" s="288"/>
      <c r="UQC1656" s="288"/>
      <c r="UQD1656" s="288"/>
      <c r="UQE1656" s="288"/>
      <c r="UQF1656" s="288"/>
      <c r="UQG1656" s="288"/>
      <c r="UQH1656" s="288"/>
      <c r="UQI1656" s="288"/>
      <c r="UQJ1656" s="288"/>
      <c r="UQK1656" s="288"/>
      <c r="UQL1656" s="288"/>
      <c r="UQM1656" s="288"/>
      <c r="UQN1656" s="288"/>
      <c r="UQO1656" s="288"/>
      <c r="UQP1656" s="288"/>
      <c r="UQQ1656" s="288"/>
      <c r="UQR1656" s="288"/>
      <c r="UQS1656" s="288"/>
      <c r="UQT1656" s="288"/>
      <c r="UQU1656" s="288"/>
      <c r="UQV1656" s="288"/>
      <c r="UQW1656" s="288"/>
      <c r="UQX1656" s="288"/>
      <c r="UQY1656" s="288"/>
      <c r="UQZ1656" s="288"/>
      <c r="URA1656" s="288"/>
      <c r="URB1656" s="288"/>
      <c r="URC1656" s="288"/>
      <c r="URD1656" s="288"/>
      <c r="URE1656" s="288"/>
      <c r="URF1656" s="288"/>
      <c r="URG1656" s="288"/>
      <c r="URH1656" s="288"/>
      <c r="URI1656" s="288"/>
      <c r="URJ1656" s="288"/>
      <c r="URK1656" s="288"/>
      <c r="URL1656" s="288"/>
      <c r="URM1656" s="288"/>
      <c r="URN1656" s="288"/>
      <c r="URO1656" s="288"/>
      <c r="URP1656" s="288"/>
      <c r="URQ1656" s="288"/>
      <c r="URR1656" s="288"/>
      <c r="URS1656" s="288"/>
      <c r="URT1656" s="288"/>
      <c r="URU1656" s="288"/>
      <c r="URV1656" s="288"/>
      <c r="URW1656" s="288"/>
      <c r="URX1656" s="288"/>
      <c r="URY1656" s="288"/>
      <c r="URZ1656" s="288"/>
      <c r="USA1656" s="288"/>
      <c r="USB1656" s="288"/>
      <c r="USC1656" s="288"/>
      <c r="USD1656" s="288"/>
      <c r="USE1656" s="288"/>
      <c r="USF1656" s="288"/>
      <c r="USG1656" s="288"/>
      <c r="USH1656" s="288"/>
      <c r="USI1656" s="288"/>
      <c r="USJ1656" s="288"/>
      <c r="USK1656" s="288"/>
      <c r="USL1656" s="288"/>
      <c r="USM1656" s="288"/>
      <c r="USN1656" s="288"/>
      <c r="USO1656" s="288"/>
      <c r="USP1656" s="288"/>
      <c r="USQ1656" s="288"/>
      <c r="USR1656" s="288"/>
      <c r="USS1656" s="288"/>
      <c r="UST1656" s="288"/>
      <c r="USU1656" s="288"/>
      <c r="USV1656" s="288"/>
      <c r="USW1656" s="288"/>
      <c r="USX1656" s="288"/>
      <c r="USY1656" s="288"/>
      <c r="USZ1656" s="288"/>
      <c r="UTA1656" s="288"/>
      <c r="UTB1656" s="288"/>
      <c r="UTC1656" s="288"/>
      <c r="UTD1656" s="288"/>
      <c r="UTE1656" s="288"/>
      <c r="UTF1656" s="288"/>
      <c r="UTG1656" s="288"/>
      <c r="UTH1656" s="288"/>
      <c r="UTI1656" s="288"/>
      <c r="UTJ1656" s="288"/>
      <c r="UTK1656" s="288"/>
      <c r="UTL1656" s="288"/>
      <c r="UTM1656" s="288"/>
      <c r="UTN1656" s="288"/>
      <c r="UTO1656" s="288"/>
      <c r="UTP1656" s="288"/>
      <c r="UTQ1656" s="288"/>
      <c r="UTR1656" s="288"/>
      <c r="UTS1656" s="288"/>
      <c r="UTT1656" s="288"/>
      <c r="UTU1656" s="288"/>
      <c r="UTV1656" s="288"/>
      <c r="UTW1656" s="288"/>
      <c r="UTX1656" s="288"/>
      <c r="UTY1656" s="288"/>
      <c r="UTZ1656" s="288"/>
      <c r="UUA1656" s="288"/>
      <c r="UUB1656" s="288"/>
      <c r="UUC1656" s="288"/>
      <c r="UUD1656" s="288"/>
      <c r="UUE1656" s="288"/>
      <c r="UUF1656" s="288"/>
      <c r="UUG1656" s="288"/>
      <c r="UUH1656" s="288"/>
      <c r="UUI1656" s="288"/>
      <c r="UUJ1656" s="288"/>
      <c r="UUK1656" s="288"/>
      <c r="UUL1656" s="288"/>
      <c r="UUM1656" s="288"/>
      <c r="UUN1656" s="288"/>
      <c r="UUO1656" s="288"/>
      <c r="UUP1656" s="288"/>
      <c r="UUQ1656" s="288"/>
      <c r="UUR1656" s="288"/>
      <c r="UUS1656" s="288"/>
      <c r="UUT1656" s="288"/>
      <c r="UUU1656" s="288"/>
      <c r="UUV1656" s="288"/>
      <c r="UUW1656" s="288"/>
      <c r="UUX1656" s="288"/>
      <c r="UUY1656" s="288"/>
      <c r="UUZ1656" s="288"/>
      <c r="UVA1656" s="288"/>
      <c r="UVB1656" s="288"/>
      <c r="UVC1656" s="288"/>
      <c r="UVD1656" s="288"/>
      <c r="UVE1656" s="288"/>
      <c r="UVF1656" s="288"/>
      <c r="UVG1656" s="288"/>
      <c r="UVH1656" s="288"/>
      <c r="UVI1656" s="288"/>
      <c r="UVJ1656" s="288"/>
      <c r="UVK1656" s="288"/>
      <c r="UVL1656" s="288"/>
      <c r="UVM1656" s="288"/>
      <c r="UVN1656" s="288"/>
      <c r="UVO1656" s="288"/>
      <c r="UVP1656" s="288"/>
      <c r="UVQ1656" s="288"/>
      <c r="UVR1656" s="288"/>
      <c r="UVS1656" s="288"/>
      <c r="UVT1656" s="288"/>
      <c r="UVU1656" s="288"/>
      <c r="UVV1656" s="288"/>
      <c r="UVW1656" s="288"/>
      <c r="UVX1656" s="288"/>
      <c r="UVY1656" s="288"/>
      <c r="UVZ1656" s="288"/>
      <c r="UWA1656" s="288"/>
      <c r="UWB1656" s="288"/>
      <c r="UWC1656" s="288"/>
      <c r="UWD1656" s="288"/>
      <c r="UWE1656" s="288"/>
      <c r="UWF1656" s="288"/>
      <c r="UWG1656" s="288"/>
      <c r="UWH1656" s="288"/>
      <c r="UWI1656" s="288"/>
      <c r="UWJ1656" s="288"/>
      <c r="UWK1656" s="288"/>
      <c r="UWL1656" s="288"/>
      <c r="UWM1656" s="288"/>
      <c r="UWN1656" s="288"/>
      <c r="UWO1656" s="288"/>
      <c r="UWP1656" s="288"/>
      <c r="UWQ1656" s="288"/>
      <c r="UWR1656" s="288"/>
      <c r="UWS1656" s="288"/>
      <c r="UWT1656" s="288"/>
      <c r="UWU1656" s="288"/>
      <c r="UWV1656" s="288"/>
      <c r="UWW1656" s="288"/>
      <c r="UWX1656" s="288"/>
      <c r="UWY1656" s="288"/>
      <c r="UWZ1656" s="288"/>
      <c r="UXA1656" s="288"/>
      <c r="UXB1656" s="288"/>
      <c r="UXC1656" s="288"/>
      <c r="UXD1656" s="288"/>
      <c r="UXE1656" s="288"/>
      <c r="UXF1656" s="288"/>
      <c r="UXG1656" s="288"/>
      <c r="UXH1656" s="288"/>
      <c r="UXI1656" s="288"/>
      <c r="UXJ1656" s="288"/>
      <c r="UXK1656" s="288"/>
      <c r="UXL1656" s="288"/>
      <c r="UXM1656" s="288"/>
      <c r="UXN1656" s="288"/>
      <c r="UXO1656" s="288"/>
      <c r="UXP1656" s="288"/>
      <c r="UXQ1656" s="288"/>
      <c r="UXR1656" s="288"/>
      <c r="UXS1656" s="288"/>
      <c r="UXT1656" s="288"/>
      <c r="UXU1656" s="288"/>
      <c r="UXV1656" s="288"/>
      <c r="UXW1656" s="288"/>
      <c r="UXX1656" s="288"/>
      <c r="UXY1656" s="288"/>
      <c r="UXZ1656" s="288"/>
      <c r="UYA1656" s="288"/>
      <c r="UYB1656" s="288"/>
      <c r="UYC1656" s="288"/>
      <c r="UYD1656" s="288"/>
      <c r="UYE1656" s="288"/>
      <c r="UYF1656" s="288"/>
      <c r="UYG1656" s="288"/>
      <c r="UYH1656" s="288"/>
      <c r="UYI1656" s="288"/>
      <c r="UYJ1656" s="288"/>
      <c r="UYK1656" s="288"/>
      <c r="UYL1656" s="288"/>
      <c r="UYM1656" s="288"/>
      <c r="UYN1656" s="288"/>
      <c r="UYO1656" s="288"/>
      <c r="UYP1656" s="288"/>
      <c r="UYQ1656" s="288"/>
      <c r="UYR1656" s="288"/>
      <c r="UYS1656" s="288"/>
      <c r="UYT1656" s="288"/>
      <c r="UYU1656" s="288"/>
      <c r="UYV1656" s="288"/>
      <c r="UYW1656" s="288"/>
      <c r="UYX1656" s="288"/>
      <c r="UYY1656" s="288"/>
      <c r="UYZ1656" s="288"/>
      <c r="UZA1656" s="288"/>
      <c r="UZB1656" s="288"/>
      <c r="UZC1656" s="288"/>
      <c r="UZD1656" s="288"/>
      <c r="UZE1656" s="288"/>
      <c r="UZF1656" s="288"/>
      <c r="UZG1656" s="288"/>
      <c r="UZH1656" s="288"/>
      <c r="UZI1656" s="288"/>
      <c r="UZJ1656" s="288"/>
      <c r="UZK1656" s="288"/>
      <c r="UZL1656" s="288"/>
      <c r="UZM1656" s="288"/>
      <c r="UZN1656" s="288"/>
      <c r="UZO1656" s="288"/>
      <c r="UZP1656" s="288"/>
      <c r="UZQ1656" s="288"/>
      <c r="UZR1656" s="288"/>
      <c r="UZS1656" s="288"/>
      <c r="UZT1656" s="288"/>
      <c r="UZU1656" s="288"/>
      <c r="UZV1656" s="288"/>
      <c r="UZW1656" s="288"/>
      <c r="UZX1656" s="288"/>
      <c r="UZY1656" s="288"/>
      <c r="UZZ1656" s="288"/>
      <c r="VAA1656" s="288"/>
      <c r="VAB1656" s="288"/>
      <c r="VAC1656" s="288"/>
      <c r="VAD1656" s="288"/>
      <c r="VAE1656" s="288"/>
      <c r="VAF1656" s="288"/>
      <c r="VAG1656" s="288"/>
      <c r="VAH1656" s="288"/>
      <c r="VAI1656" s="288"/>
      <c r="VAJ1656" s="288"/>
      <c r="VAK1656" s="288"/>
      <c r="VAL1656" s="288"/>
      <c r="VAM1656" s="288"/>
      <c r="VAN1656" s="288"/>
      <c r="VAO1656" s="288"/>
      <c r="VAP1656" s="288"/>
      <c r="VAQ1656" s="288"/>
      <c r="VAR1656" s="288"/>
      <c r="VAS1656" s="288"/>
      <c r="VAT1656" s="288"/>
      <c r="VAU1656" s="288"/>
      <c r="VAV1656" s="288"/>
      <c r="VAW1656" s="288"/>
      <c r="VAX1656" s="288"/>
      <c r="VAY1656" s="288"/>
      <c r="VAZ1656" s="288"/>
      <c r="VBA1656" s="288"/>
      <c r="VBB1656" s="288"/>
      <c r="VBC1656" s="288"/>
      <c r="VBD1656" s="288"/>
      <c r="VBE1656" s="288"/>
      <c r="VBF1656" s="288"/>
      <c r="VBG1656" s="288"/>
      <c r="VBH1656" s="288"/>
      <c r="VBI1656" s="288"/>
      <c r="VBJ1656" s="288"/>
      <c r="VBK1656" s="288"/>
      <c r="VBL1656" s="288"/>
      <c r="VBM1656" s="288"/>
      <c r="VBN1656" s="288"/>
      <c r="VBO1656" s="288"/>
      <c r="VBP1656" s="288"/>
      <c r="VBQ1656" s="288"/>
      <c r="VBR1656" s="288"/>
      <c r="VBS1656" s="288"/>
      <c r="VBT1656" s="288"/>
      <c r="VBU1656" s="288"/>
      <c r="VBV1656" s="288"/>
      <c r="VBW1656" s="288"/>
      <c r="VBX1656" s="288"/>
      <c r="VBY1656" s="288"/>
      <c r="VBZ1656" s="288"/>
      <c r="VCA1656" s="288"/>
      <c r="VCB1656" s="288"/>
      <c r="VCC1656" s="288"/>
      <c r="VCD1656" s="288"/>
      <c r="VCE1656" s="288"/>
      <c r="VCF1656" s="288"/>
      <c r="VCG1656" s="288"/>
      <c r="VCH1656" s="288"/>
      <c r="VCI1656" s="288"/>
      <c r="VCJ1656" s="288"/>
      <c r="VCK1656" s="288"/>
      <c r="VCL1656" s="288"/>
      <c r="VCM1656" s="288"/>
      <c r="VCN1656" s="288"/>
      <c r="VCO1656" s="288"/>
      <c r="VCP1656" s="288"/>
      <c r="VCQ1656" s="288"/>
      <c r="VCR1656" s="288"/>
      <c r="VCS1656" s="288"/>
      <c r="VCT1656" s="288"/>
      <c r="VCU1656" s="288"/>
      <c r="VCV1656" s="288"/>
      <c r="VCW1656" s="288"/>
      <c r="VCX1656" s="288"/>
      <c r="VCY1656" s="288"/>
      <c r="VCZ1656" s="288"/>
      <c r="VDA1656" s="288"/>
      <c r="VDB1656" s="288"/>
      <c r="VDC1656" s="288"/>
      <c r="VDD1656" s="288"/>
      <c r="VDE1656" s="288"/>
      <c r="VDF1656" s="288"/>
      <c r="VDG1656" s="288"/>
      <c r="VDH1656" s="288"/>
      <c r="VDI1656" s="288"/>
      <c r="VDJ1656" s="288"/>
      <c r="VDK1656" s="288"/>
      <c r="VDL1656" s="288"/>
      <c r="VDM1656" s="288"/>
      <c r="VDN1656" s="288"/>
      <c r="VDO1656" s="288"/>
      <c r="VDP1656" s="288"/>
      <c r="VDQ1656" s="288"/>
      <c r="VDR1656" s="288"/>
      <c r="VDS1656" s="288"/>
      <c r="VDT1656" s="288"/>
      <c r="VDU1656" s="288"/>
      <c r="VDV1656" s="288"/>
      <c r="VDW1656" s="288"/>
      <c r="VDX1656" s="288"/>
      <c r="VDY1656" s="288"/>
      <c r="VDZ1656" s="288"/>
      <c r="VEA1656" s="288"/>
      <c r="VEB1656" s="288"/>
      <c r="VEC1656" s="288"/>
      <c r="VED1656" s="288"/>
      <c r="VEE1656" s="288"/>
      <c r="VEF1656" s="288"/>
      <c r="VEG1656" s="288"/>
      <c r="VEH1656" s="288"/>
      <c r="VEI1656" s="288"/>
      <c r="VEJ1656" s="288"/>
      <c r="VEK1656" s="288"/>
      <c r="VEL1656" s="288"/>
      <c r="VEM1656" s="288"/>
      <c r="VEN1656" s="288"/>
      <c r="VEO1656" s="288"/>
      <c r="VEP1656" s="288"/>
      <c r="VEQ1656" s="288"/>
      <c r="VER1656" s="288"/>
      <c r="VES1656" s="288"/>
      <c r="VET1656" s="288"/>
      <c r="VEU1656" s="288"/>
      <c r="VEV1656" s="288"/>
      <c r="VEW1656" s="288"/>
      <c r="VEX1656" s="288"/>
      <c r="VEY1656" s="288"/>
      <c r="VEZ1656" s="288"/>
      <c r="VFA1656" s="288"/>
      <c r="VFB1656" s="288"/>
      <c r="VFC1656" s="288"/>
      <c r="VFD1656" s="288"/>
      <c r="VFE1656" s="288"/>
      <c r="VFF1656" s="288"/>
      <c r="VFG1656" s="288"/>
      <c r="VFH1656" s="288"/>
      <c r="VFI1656" s="288"/>
      <c r="VFJ1656" s="288"/>
      <c r="VFK1656" s="288"/>
      <c r="VFL1656" s="288"/>
      <c r="VFM1656" s="288"/>
      <c r="VFN1656" s="288"/>
      <c r="VFO1656" s="288"/>
      <c r="VFP1656" s="288"/>
      <c r="VFQ1656" s="288"/>
      <c r="VFR1656" s="288"/>
      <c r="VFS1656" s="288"/>
      <c r="VFT1656" s="288"/>
      <c r="VFU1656" s="288"/>
      <c r="VFV1656" s="288"/>
      <c r="VFW1656" s="288"/>
      <c r="VFX1656" s="288"/>
      <c r="VFY1656" s="288"/>
      <c r="VFZ1656" s="288"/>
      <c r="VGA1656" s="288"/>
      <c r="VGB1656" s="288"/>
      <c r="VGC1656" s="288"/>
      <c r="VGD1656" s="288"/>
      <c r="VGE1656" s="288"/>
      <c r="VGF1656" s="288"/>
      <c r="VGG1656" s="288"/>
      <c r="VGH1656" s="288"/>
      <c r="VGI1656" s="288"/>
      <c r="VGJ1656" s="288"/>
      <c r="VGK1656" s="288"/>
      <c r="VGL1656" s="288"/>
      <c r="VGM1656" s="288"/>
      <c r="VGN1656" s="288"/>
      <c r="VGO1656" s="288"/>
      <c r="VGP1656" s="288"/>
      <c r="VGQ1656" s="288"/>
      <c r="VGR1656" s="288"/>
      <c r="VGS1656" s="288"/>
      <c r="VGT1656" s="288"/>
      <c r="VGU1656" s="288"/>
      <c r="VGV1656" s="288"/>
      <c r="VGW1656" s="288"/>
      <c r="VGX1656" s="288"/>
      <c r="VGY1656" s="288"/>
      <c r="VGZ1656" s="288"/>
      <c r="VHA1656" s="288"/>
      <c r="VHB1656" s="288"/>
      <c r="VHC1656" s="288"/>
      <c r="VHD1656" s="288"/>
      <c r="VHE1656" s="288"/>
      <c r="VHF1656" s="288"/>
      <c r="VHG1656" s="288"/>
      <c r="VHH1656" s="288"/>
      <c r="VHI1656" s="288"/>
      <c r="VHJ1656" s="288"/>
      <c r="VHK1656" s="288"/>
      <c r="VHL1656" s="288"/>
      <c r="VHM1656" s="288"/>
      <c r="VHN1656" s="288"/>
      <c r="VHO1656" s="288"/>
      <c r="VHP1656" s="288"/>
      <c r="VHQ1656" s="288"/>
      <c r="VHR1656" s="288"/>
      <c r="VHS1656" s="288"/>
      <c r="VHT1656" s="288"/>
      <c r="VHU1656" s="288"/>
      <c r="VHV1656" s="288"/>
      <c r="VHW1656" s="288"/>
      <c r="VHX1656" s="288"/>
      <c r="VHY1656" s="288"/>
      <c r="VHZ1656" s="288"/>
      <c r="VIA1656" s="288"/>
      <c r="VIB1656" s="288"/>
      <c r="VIC1656" s="288"/>
      <c r="VID1656" s="288"/>
      <c r="VIE1656" s="288"/>
      <c r="VIF1656" s="288"/>
      <c r="VIG1656" s="288"/>
      <c r="VIH1656" s="288"/>
      <c r="VII1656" s="288"/>
      <c r="VIJ1656" s="288"/>
      <c r="VIK1656" s="288"/>
      <c r="VIL1656" s="288"/>
      <c r="VIM1656" s="288"/>
      <c r="VIN1656" s="288"/>
      <c r="VIO1656" s="288"/>
      <c r="VIP1656" s="288"/>
      <c r="VIQ1656" s="288"/>
      <c r="VIR1656" s="288"/>
      <c r="VIS1656" s="288"/>
      <c r="VIT1656" s="288"/>
      <c r="VIU1656" s="288"/>
      <c r="VIV1656" s="288"/>
      <c r="VIW1656" s="288"/>
      <c r="VIX1656" s="288"/>
      <c r="VIY1656" s="288"/>
      <c r="VIZ1656" s="288"/>
      <c r="VJA1656" s="288"/>
      <c r="VJB1656" s="288"/>
      <c r="VJC1656" s="288"/>
      <c r="VJD1656" s="288"/>
      <c r="VJE1656" s="288"/>
      <c r="VJF1656" s="288"/>
      <c r="VJG1656" s="288"/>
      <c r="VJH1656" s="288"/>
      <c r="VJI1656" s="288"/>
      <c r="VJJ1656" s="288"/>
      <c r="VJK1656" s="288"/>
      <c r="VJL1656" s="288"/>
      <c r="VJM1656" s="288"/>
      <c r="VJN1656" s="288"/>
      <c r="VJO1656" s="288"/>
      <c r="VJP1656" s="288"/>
      <c r="VJQ1656" s="288"/>
      <c r="VJR1656" s="288"/>
      <c r="VJS1656" s="288"/>
      <c r="VJT1656" s="288"/>
      <c r="VJU1656" s="288"/>
      <c r="VJV1656" s="288"/>
      <c r="VJW1656" s="288"/>
      <c r="VJX1656" s="288"/>
      <c r="VJY1656" s="288"/>
      <c r="VJZ1656" s="288"/>
      <c r="VKA1656" s="288"/>
      <c r="VKB1656" s="288"/>
      <c r="VKC1656" s="288"/>
      <c r="VKD1656" s="288"/>
      <c r="VKE1656" s="288"/>
      <c r="VKF1656" s="288"/>
      <c r="VKG1656" s="288"/>
      <c r="VKH1656" s="288"/>
      <c r="VKI1656" s="288"/>
      <c r="VKJ1656" s="288"/>
      <c r="VKK1656" s="288"/>
      <c r="VKL1656" s="288"/>
      <c r="VKM1656" s="288"/>
      <c r="VKN1656" s="288"/>
      <c r="VKO1656" s="288"/>
      <c r="VKP1656" s="288"/>
      <c r="VKQ1656" s="288"/>
      <c r="VKR1656" s="288"/>
      <c r="VKS1656" s="288"/>
      <c r="VKT1656" s="288"/>
      <c r="VKU1656" s="288"/>
      <c r="VKV1656" s="288"/>
      <c r="VKW1656" s="288"/>
      <c r="VKX1656" s="288"/>
      <c r="VKY1656" s="288"/>
      <c r="VKZ1656" s="288"/>
      <c r="VLA1656" s="288"/>
      <c r="VLB1656" s="288"/>
      <c r="VLC1656" s="288"/>
      <c r="VLD1656" s="288"/>
      <c r="VLE1656" s="288"/>
      <c r="VLF1656" s="288"/>
      <c r="VLG1656" s="288"/>
      <c r="VLH1656" s="288"/>
      <c r="VLI1656" s="288"/>
      <c r="VLJ1656" s="288"/>
      <c r="VLK1656" s="288"/>
      <c r="VLL1656" s="288"/>
      <c r="VLM1656" s="288"/>
      <c r="VLN1656" s="288"/>
      <c r="VLO1656" s="288"/>
      <c r="VLP1656" s="288"/>
      <c r="VLQ1656" s="288"/>
      <c r="VLR1656" s="288"/>
      <c r="VLS1656" s="288"/>
      <c r="VLT1656" s="288"/>
      <c r="VLU1656" s="288"/>
      <c r="VLV1656" s="288"/>
      <c r="VLW1656" s="288"/>
      <c r="VLX1656" s="288"/>
      <c r="VLY1656" s="288"/>
      <c r="VLZ1656" s="288"/>
      <c r="VMA1656" s="288"/>
      <c r="VMB1656" s="288"/>
      <c r="VMC1656" s="288"/>
      <c r="VMD1656" s="288"/>
      <c r="VME1656" s="288"/>
      <c r="VMF1656" s="288"/>
      <c r="VMG1656" s="288"/>
      <c r="VMH1656" s="288"/>
      <c r="VMI1656" s="288"/>
      <c r="VMJ1656" s="288"/>
      <c r="VMK1656" s="288"/>
      <c r="VML1656" s="288"/>
      <c r="VMM1656" s="288"/>
      <c r="VMN1656" s="288"/>
      <c r="VMO1656" s="288"/>
      <c r="VMP1656" s="288"/>
      <c r="VMQ1656" s="288"/>
      <c r="VMR1656" s="288"/>
      <c r="VMS1656" s="288"/>
      <c r="VMT1656" s="288"/>
      <c r="VMU1656" s="288"/>
      <c r="VMV1656" s="288"/>
      <c r="VMW1656" s="288"/>
      <c r="VMX1656" s="288"/>
      <c r="VMY1656" s="288"/>
      <c r="VMZ1656" s="288"/>
      <c r="VNA1656" s="288"/>
      <c r="VNB1656" s="288"/>
      <c r="VNC1656" s="288"/>
      <c r="VND1656" s="288"/>
      <c r="VNE1656" s="288"/>
      <c r="VNF1656" s="288"/>
      <c r="VNG1656" s="288"/>
      <c r="VNH1656" s="288"/>
      <c r="VNI1656" s="288"/>
      <c r="VNJ1656" s="288"/>
      <c r="VNK1656" s="288"/>
      <c r="VNL1656" s="288"/>
      <c r="VNM1656" s="288"/>
      <c r="VNN1656" s="288"/>
      <c r="VNO1656" s="288"/>
      <c r="VNP1656" s="288"/>
      <c r="VNQ1656" s="288"/>
      <c r="VNR1656" s="288"/>
      <c r="VNS1656" s="288"/>
      <c r="VNT1656" s="288"/>
      <c r="VNU1656" s="288"/>
      <c r="VNV1656" s="288"/>
      <c r="VNW1656" s="288"/>
      <c r="VNX1656" s="288"/>
      <c r="VNY1656" s="288"/>
      <c r="VNZ1656" s="288"/>
      <c r="VOA1656" s="288"/>
      <c r="VOB1656" s="288"/>
      <c r="VOC1656" s="288"/>
      <c r="VOD1656" s="288"/>
      <c r="VOE1656" s="288"/>
      <c r="VOF1656" s="288"/>
      <c r="VOG1656" s="288"/>
      <c r="VOH1656" s="288"/>
      <c r="VOI1656" s="288"/>
      <c r="VOJ1656" s="288"/>
      <c r="VOK1656" s="288"/>
      <c r="VOL1656" s="288"/>
      <c r="VOM1656" s="288"/>
      <c r="VON1656" s="288"/>
      <c r="VOO1656" s="288"/>
      <c r="VOP1656" s="288"/>
      <c r="VOQ1656" s="288"/>
      <c r="VOR1656" s="288"/>
      <c r="VOS1656" s="288"/>
      <c r="VOT1656" s="288"/>
      <c r="VOU1656" s="288"/>
      <c r="VOV1656" s="288"/>
      <c r="VOW1656" s="288"/>
      <c r="VOX1656" s="288"/>
      <c r="VOY1656" s="288"/>
      <c r="VOZ1656" s="288"/>
      <c r="VPA1656" s="288"/>
      <c r="VPB1656" s="288"/>
      <c r="VPC1656" s="288"/>
      <c r="VPD1656" s="288"/>
      <c r="VPE1656" s="288"/>
      <c r="VPF1656" s="288"/>
      <c r="VPG1656" s="288"/>
      <c r="VPH1656" s="288"/>
      <c r="VPI1656" s="288"/>
      <c r="VPJ1656" s="288"/>
      <c r="VPK1656" s="288"/>
      <c r="VPL1656" s="288"/>
      <c r="VPM1656" s="288"/>
      <c r="VPN1656" s="288"/>
      <c r="VPO1656" s="288"/>
      <c r="VPP1656" s="288"/>
      <c r="VPQ1656" s="288"/>
      <c r="VPR1656" s="288"/>
      <c r="VPS1656" s="288"/>
      <c r="VPT1656" s="288"/>
      <c r="VPU1656" s="288"/>
      <c r="VPV1656" s="288"/>
      <c r="VPW1656" s="288"/>
      <c r="VPX1656" s="288"/>
      <c r="VPY1656" s="288"/>
      <c r="VPZ1656" s="288"/>
      <c r="VQA1656" s="288"/>
      <c r="VQB1656" s="288"/>
      <c r="VQC1656" s="288"/>
      <c r="VQD1656" s="288"/>
      <c r="VQE1656" s="288"/>
      <c r="VQF1656" s="288"/>
      <c r="VQG1656" s="288"/>
      <c r="VQH1656" s="288"/>
      <c r="VQI1656" s="288"/>
      <c r="VQJ1656" s="288"/>
      <c r="VQK1656" s="288"/>
      <c r="VQL1656" s="288"/>
      <c r="VQM1656" s="288"/>
      <c r="VQN1656" s="288"/>
      <c r="VQO1656" s="288"/>
      <c r="VQP1656" s="288"/>
      <c r="VQQ1656" s="288"/>
      <c r="VQR1656" s="288"/>
      <c r="VQS1656" s="288"/>
      <c r="VQT1656" s="288"/>
      <c r="VQU1656" s="288"/>
      <c r="VQV1656" s="288"/>
      <c r="VQW1656" s="288"/>
      <c r="VQX1656" s="288"/>
      <c r="VQY1656" s="288"/>
      <c r="VQZ1656" s="288"/>
      <c r="VRA1656" s="288"/>
      <c r="VRB1656" s="288"/>
      <c r="VRC1656" s="288"/>
      <c r="VRD1656" s="288"/>
      <c r="VRE1656" s="288"/>
      <c r="VRF1656" s="288"/>
      <c r="VRG1656" s="288"/>
      <c r="VRH1656" s="288"/>
      <c r="VRI1656" s="288"/>
      <c r="VRJ1656" s="288"/>
      <c r="VRK1656" s="288"/>
      <c r="VRL1656" s="288"/>
      <c r="VRM1656" s="288"/>
      <c r="VRN1656" s="288"/>
      <c r="VRO1656" s="288"/>
      <c r="VRP1656" s="288"/>
      <c r="VRQ1656" s="288"/>
      <c r="VRR1656" s="288"/>
      <c r="VRS1656" s="288"/>
      <c r="VRT1656" s="288"/>
      <c r="VRU1656" s="288"/>
      <c r="VRV1656" s="288"/>
      <c r="VRW1656" s="288"/>
      <c r="VRX1656" s="288"/>
      <c r="VRY1656" s="288"/>
      <c r="VRZ1656" s="288"/>
      <c r="VSA1656" s="288"/>
      <c r="VSB1656" s="288"/>
      <c r="VSC1656" s="288"/>
      <c r="VSD1656" s="288"/>
      <c r="VSE1656" s="288"/>
      <c r="VSF1656" s="288"/>
      <c r="VSG1656" s="288"/>
      <c r="VSH1656" s="288"/>
      <c r="VSI1656" s="288"/>
      <c r="VSJ1656" s="288"/>
      <c r="VSK1656" s="288"/>
      <c r="VSL1656" s="288"/>
      <c r="VSM1656" s="288"/>
      <c r="VSN1656" s="288"/>
      <c r="VSO1656" s="288"/>
      <c r="VSP1656" s="288"/>
      <c r="VSQ1656" s="288"/>
      <c r="VSR1656" s="288"/>
      <c r="VSS1656" s="288"/>
      <c r="VST1656" s="288"/>
      <c r="VSU1656" s="288"/>
      <c r="VSV1656" s="288"/>
      <c r="VSW1656" s="288"/>
      <c r="VSX1656" s="288"/>
      <c r="VSY1656" s="288"/>
      <c r="VSZ1656" s="288"/>
      <c r="VTA1656" s="288"/>
      <c r="VTB1656" s="288"/>
      <c r="VTC1656" s="288"/>
      <c r="VTD1656" s="288"/>
      <c r="VTE1656" s="288"/>
      <c r="VTF1656" s="288"/>
      <c r="VTG1656" s="288"/>
      <c r="VTH1656" s="288"/>
      <c r="VTI1656" s="288"/>
      <c r="VTJ1656" s="288"/>
      <c r="VTK1656" s="288"/>
      <c r="VTL1656" s="288"/>
      <c r="VTM1656" s="288"/>
      <c r="VTN1656" s="288"/>
      <c r="VTO1656" s="288"/>
      <c r="VTP1656" s="288"/>
      <c r="VTQ1656" s="288"/>
      <c r="VTR1656" s="288"/>
      <c r="VTS1656" s="288"/>
      <c r="VTT1656" s="288"/>
      <c r="VTU1656" s="288"/>
      <c r="VTV1656" s="288"/>
      <c r="VTW1656" s="288"/>
      <c r="VTX1656" s="288"/>
      <c r="VTY1656" s="288"/>
      <c r="VTZ1656" s="288"/>
      <c r="VUA1656" s="288"/>
      <c r="VUB1656" s="288"/>
      <c r="VUC1656" s="288"/>
      <c r="VUD1656" s="288"/>
      <c r="VUE1656" s="288"/>
      <c r="VUF1656" s="288"/>
      <c r="VUG1656" s="288"/>
      <c r="VUH1656" s="288"/>
      <c r="VUI1656" s="288"/>
      <c r="VUJ1656" s="288"/>
      <c r="VUK1656" s="288"/>
      <c r="VUL1656" s="288"/>
      <c r="VUM1656" s="288"/>
      <c r="VUN1656" s="288"/>
      <c r="VUO1656" s="288"/>
      <c r="VUP1656" s="288"/>
      <c r="VUQ1656" s="288"/>
      <c r="VUR1656" s="288"/>
      <c r="VUS1656" s="288"/>
      <c r="VUT1656" s="288"/>
      <c r="VUU1656" s="288"/>
      <c r="VUV1656" s="288"/>
      <c r="VUW1656" s="288"/>
      <c r="VUX1656" s="288"/>
      <c r="VUY1656" s="288"/>
      <c r="VUZ1656" s="288"/>
      <c r="VVA1656" s="288"/>
      <c r="VVB1656" s="288"/>
      <c r="VVC1656" s="288"/>
      <c r="VVD1656" s="288"/>
      <c r="VVE1656" s="288"/>
      <c r="VVF1656" s="288"/>
      <c r="VVG1656" s="288"/>
      <c r="VVH1656" s="288"/>
      <c r="VVI1656" s="288"/>
      <c r="VVJ1656" s="288"/>
      <c r="VVK1656" s="288"/>
      <c r="VVL1656" s="288"/>
      <c r="VVM1656" s="288"/>
      <c r="VVN1656" s="288"/>
      <c r="VVO1656" s="288"/>
      <c r="VVP1656" s="288"/>
      <c r="VVQ1656" s="288"/>
      <c r="VVR1656" s="288"/>
      <c r="VVS1656" s="288"/>
      <c r="VVT1656" s="288"/>
      <c r="VVU1656" s="288"/>
      <c r="VVV1656" s="288"/>
      <c r="VVW1656" s="288"/>
      <c r="VVX1656" s="288"/>
      <c r="VVY1656" s="288"/>
      <c r="VVZ1656" s="288"/>
      <c r="VWA1656" s="288"/>
      <c r="VWB1656" s="288"/>
      <c r="VWC1656" s="288"/>
      <c r="VWD1656" s="288"/>
      <c r="VWE1656" s="288"/>
      <c r="VWF1656" s="288"/>
      <c r="VWG1656" s="288"/>
      <c r="VWH1656" s="288"/>
      <c r="VWI1656" s="288"/>
      <c r="VWJ1656" s="288"/>
      <c r="VWK1656" s="288"/>
      <c r="VWL1656" s="288"/>
      <c r="VWM1656" s="288"/>
      <c r="VWN1656" s="288"/>
      <c r="VWO1656" s="288"/>
      <c r="VWP1656" s="288"/>
      <c r="VWQ1656" s="288"/>
      <c r="VWR1656" s="288"/>
      <c r="VWS1656" s="288"/>
      <c r="VWT1656" s="288"/>
      <c r="VWU1656" s="288"/>
      <c r="VWV1656" s="288"/>
      <c r="VWW1656" s="288"/>
      <c r="VWX1656" s="288"/>
      <c r="VWY1656" s="288"/>
      <c r="VWZ1656" s="288"/>
      <c r="VXA1656" s="288"/>
      <c r="VXB1656" s="288"/>
      <c r="VXC1656" s="288"/>
      <c r="VXD1656" s="288"/>
      <c r="VXE1656" s="288"/>
      <c r="VXF1656" s="288"/>
      <c r="VXG1656" s="288"/>
      <c r="VXH1656" s="288"/>
      <c r="VXI1656" s="288"/>
      <c r="VXJ1656" s="288"/>
      <c r="VXK1656" s="288"/>
      <c r="VXL1656" s="288"/>
      <c r="VXM1656" s="288"/>
      <c r="VXN1656" s="288"/>
      <c r="VXO1656" s="288"/>
      <c r="VXP1656" s="288"/>
      <c r="VXQ1656" s="288"/>
      <c r="VXR1656" s="288"/>
      <c r="VXS1656" s="288"/>
      <c r="VXT1656" s="288"/>
      <c r="VXU1656" s="288"/>
      <c r="VXV1656" s="288"/>
      <c r="VXW1656" s="288"/>
      <c r="VXX1656" s="288"/>
      <c r="VXY1656" s="288"/>
      <c r="VXZ1656" s="288"/>
      <c r="VYA1656" s="288"/>
      <c r="VYB1656" s="288"/>
      <c r="VYC1656" s="288"/>
      <c r="VYD1656" s="288"/>
      <c r="VYE1656" s="288"/>
      <c r="VYF1656" s="288"/>
      <c r="VYG1656" s="288"/>
      <c r="VYH1656" s="288"/>
      <c r="VYI1656" s="288"/>
      <c r="VYJ1656" s="288"/>
      <c r="VYK1656" s="288"/>
      <c r="VYL1656" s="288"/>
      <c r="VYM1656" s="288"/>
      <c r="VYN1656" s="288"/>
      <c r="VYO1656" s="288"/>
      <c r="VYP1656" s="288"/>
      <c r="VYQ1656" s="288"/>
      <c r="VYR1656" s="288"/>
      <c r="VYS1656" s="288"/>
      <c r="VYT1656" s="288"/>
      <c r="VYU1656" s="288"/>
      <c r="VYV1656" s="288"/>
      <c r="VYW1656" s="288"/>
      <c r="VYX1656" s="288"/>
      <c r="VYY1656" s="288"/>
      <c r="VYZ1656" s="288"/>
      <c r="VZA1656" s="288"/>
      <c r="VZB1656" s="288"/>
      <c r="VZC1656" s="288"/>
      <c r="VZD1656" s="288"/>
      <c r="VZE1656" s="288"/>
      <c r="VZF1656" s="288"/>
      <c r="VZG1656" s="288"/>
      <c r="VZH1656" s="288"/>
      <c r="VZI1656" s="288"/>
      <c r="VZJ1656" s="288"/>
      <c r="VZK1656" s="288"/>
      <c r="VZL1656" s="288"/>
      <c r="VZM1656" s="288"/>
      <c r="VZN1656" s="288"/>
      <c r="VZO1656" s="288"/>
      <c r="VZP1656" s="288"/>
      <c r="VZQ1656" s="288"/>
      <c r="VZR1656" s="288"/>
      <c r="VZS1656" s="288"/>
      <c r="VZT1656" s="288"/>
      <c r="VZU1656" s="288"/>
      <c r="VZV1656" s="288"/>
      <c r="VZW1656" s="288"/>
      <c r="VZX1656" s="288"/>
      <c r="VZY1656" s="288"/>
      <c r="VZZ1656" s="288"/>
      <c r="WAA1656" s="288"/>
      <c r="WAB1656" s="288"/>
      <c r="WAC1656" s="288"/>
      <c r="WAD1656" s="288"/>
      <c r="WAE1656" s="288"/>
      <c r="WAF1656" s="288"/>
      <c r="WAG1656" s="288"/>
      <c r="WAH1656" s="288"/>
      <c r="WAI1656" s="288"/>
      <c r="WAJ1656" s="288"/>
      <c r="WAK1656" s="288"/>
      <c r="WAL1656" s="288"/>
      <c r="WAM1656" s="288"/>
      <c r="WAN1656" s="288"/>
      <c r="WAO1656" s="288"/>
      <c r="WAP1656" s="288"/>
      <c r="WAQ1656" s="288"/>
      <c r="WAR1656" s="288"/>
      <c r="WAS1656" s="288"/>
      <c r="WAT1656" s="288"/>
      <c r="WAU1656" s="288"/>
      <c r="WAV1656" s="288"/>
      <c r="WAW1656" s="288"/>
      <c r="WAX1656" s="288"/>
      <c r="WAY1656" s="288"/>
      <c r="WAZ1656" s="288"/>
      <c r="WBA1656" s="288"/>
      <c r="WBB1656" s="288"/>
      <c r="WBC1656" s="288"/>
      <c r="WBD1656" s="288"/>
      <c r="WBE1656" s="288"/>
      <c r="WBF1656" s="288"/>
      <c r="WBG1656" s="288"/>
      <c r="WBH1656" s="288"/>
      <c r="WBI1656" s="288"/>
      <c r="WBJ1656" s="288"/>
      <c r="WBK1656" s="288"/>
      <c r="WBL1656" s="288"/>
      <c r="WBM1656" s="288"/>
      <c r="WBN1656" s="288"/>
      <c r="WBO1656" s="288"/>
      <c r="WBP1656" s="288"/>
      <c r="WBQ1656" s="288"/>
      <c r="WBR1656" s="288"/>
      <c r="WBS1656" s="288"/>
      <c r="WBT1656" s="288"/>
      <c r="WBU1656" s="288"/>
      <c r="WBV1656" s="288"/>
      <c r="WBW1656" s="288"/>
      <c r="WBX1656" s="288"/>
      <c r="WBY1656" s="288"/>
      <c r="WBZ1656" s="288"/>
      <c r="WCA1656" s="288"/>
      <c r="WCB1656" s="288"/>
      <c r="WCC1656" s="288"/>
      <c r="WCD1656" s="288"/>
      <c r="WCE1656" s="288"/>
      <c r="WCF1656" s="288"/>
      <c r="WCG1656" s="288"/>
      <c r="WCH1656" s="288"/>
      <c r="WCI1656" s="288"/>
      <c r="WCJ1656" s="288"/>
      <c r="WCK1656" s="288"/>
      <c r="WCL1656" s="288"/>
      <c r="WCM1656" s="288"/>
      <c r="WCN1656" s="288"/>
      <c r="WCO1656" s="288"/>
      <c r="WCP1656" s="288"/>
      <c r="WCQ1656" s="288"/>
      <c r="WCR1656" s="288"/>
      <c r="WCS1656" s="288"/>
      <c r="WCT1656" s="288"/>
      <c r="WCU1656" s="288"/>
      <c r="WCV1656" s="288"/>
      <c r="WCW1656" s="288"/>
      <c r="WCX1656" s="288"/>
      <c r="WCY1656" s="288"/>
      <c r="WCZ1656" s="288"/>
      <c r="WDA1656" s="288"/>
      <c r="WDB1656" s="288"/>
      <c r="WDC1656" s="288"/>
      <c r="WDD1656" s="288"/>
      <c r="WDE1656" s="288"/>
      <c r="WDF1656" s="288"/>
      <c r="WDG1656" s="288"/>
      <c r="WDH1656" s="288"/>
      <c r="WDI1656" s="288"/>
      <c r="WDJ1656" s="288"/>
      <c r="WDK1656" s="288"/>
      <c r="WDL1656" s="288"/>
      <c r="WDM1656" s="288"/>
      <c r="WDN1656" s="288"/>
      <c r="WDO1656" s="288"/>
      <c r="WDP1656" s="288"/>
      <c r="WDQ1656" s="288"/>
      <c r="WDR1656" s="288"/>
      <c r="WDS1656" s="288"/>
      <c r="WDT1656" s="288"/>
      <c r="WDU1656" s="288"/>
      <c r="WDV1656" s="288"/>
      <c r="WDW1656" s="288"/>
      <c r="WDX1656" s="288"/>
      <c r="WDY1656" s="288"/>
      <c r="WDZ1656" s="288"/>
      <c r="WEA1656" s="288"/>
      <c r="WEB1656" s="288"/>
      <c r="WEC1656" s="288"/>
      <c r="WED1656" s="288"/>
      <c r="WEE1656" s="288"/>
      <c r="WEF1656" s="288"/>
      <c r="WEG1656" s="288"/>
      <c r="WEH1656" s="288"/>
      <c r="WEI1656" s="288"/>
      <c r="WEJ1656" s="288"/>
      <c r="WEK1656" s="288"/>
      <c r="WEL1656" s="288"/>
      <c r="WEM1656" s="288"/>
      <c r="WEN1656" s="288"/>
      <c r="WEO1656" s="288"/>
      <c r="WEP1656" s="288"/>
      <c r="WEQ1656" s="288"/>
      <c r="WER1656" s="288"/>
      <c r="WES1656" s="288"/>
      <c r="WET1656" s="288"/>
      <c r="WEU1656" s="288"/>
      <c r="WEV1656" s="288"/>
      <c r="WEW1656" s="288"/>
      <c r="WEX1656" s="288"/>
      <c r="WEY1656" s="288"/>
      <c r="WEZ1656" s="288"/>
      <c r="WFA1656" s="288"/>
      <c r="WFB1656" s="288"/>
      <c r="WFC1656" s="288"/>
      <c r="WFD1656" s="288"/>
      <c r="WFE1656" s="288"/>
      <c r="WFF1656" s="288"/>
      <c r="WFG1656" s="288"/>
      <c r="WFH1656" s="288"/>
      <c r="WFI1656" s="288"/>
      <c r="WFJ1656" s="288"/>
      <c r="WFK1656" s="288"/>
      <c r="WFL1656" s="288"/>
      <c r="WFM1656" s="288"/>
      <c r="WFN1656" s="288"/>
      <c r="WFO1656" s="288"/>
      <c r="WFP1656" s="288"/>
      <c r="WFQ1656" s="288"/>
      <c r="WFR1656" s="288"/>
      <c r="WFS1656" s="288"/>
      <c r="WFT1656" s="288"/>
      <c r="WFU1656" s="288"/>
      <c r="WFV1656" s="288"/>
      <c r="WFW1656" s="288"/>
      <c r="WFX1656" s="288"/>
      <c r="WFY1656" s="288"/>
      <c r="WFZ1656" s="288"/>
      <c r="WGA1656" s="288"/>
      <c r="WGB1656" s="288"/>
      <c r="WGC1656" s="288"/>
      <c r="WGD1656" s="288"/>
      <c r="WGE1656" s="288"/>
      <c r="WGF1656" s="288"/>
      <c r="WGG1656" s="288"/>
      <c r="WGH1656" s="288"/>
      <c r="WGI1656" s="288"/>
      <c r="WGJ1656" s="288"/>
      <c r="WGK1656" s="288"/>
      <c r="WGL1656" s="288"/>
      <c r="WGM1656" s="288"/>
      <c r="WGN1656" s="288"/>
      <c r="WGO1656" s="288"/>
      <c r="WGP1656" s="288"/>
      <c r="WGQ1656" s="288"/>
      <c r="WGR1656" s="288"/>
      <c r="WGS1656" s="288"/>
      <c r="WGT1656" s="288"/>
      <c r="WGU1656" s="288"/>
      <c r="WGV1656" s="288"/>
      <c r="WGW1656" s="288"/>
      <c r="WGX1656" s="288"/>
      <c r="WGY1656" s="288"/>
      <c r="WGZ1656" s="288"/>
      <c r="WHA1656" s="288"/>
      <c r="WHB1656" s="288"/>
      <c r="WHC1656" s="288"/>
      <c r="WHD1656" s="288"/>
      <c r="WHE1656" s="288"/>
      <c r="WHF1656" s="288"/>
      <c r="WHG1656" s="288"/>
      <c r="WHH1656" s="288"/>
      <c r="WHI1656" s="288"/>
      <c r="WHJ1656" s="288"/>
      <c r="WHK1656" s="288"/>
      <c r="WHL1656" s="288"/>
      <c r="WHM1656" s="288"/>
      <c r="WHN1656" s="288"/>
      <c r="WHO1656" s="288"/>
      <c r="WHP1656" s="288"/>
      <c r="WHQ1656" s="288"/>
      <c r="WHR1656" s="288"/>
      <c r="WHS1656" s="288"/>
      <c r="WHT1656" s="288"/>
      <c r="WHU1656" s="288"/>
      <c r="WHV1656" s="288"/>
      <c r="WHW1656" s="288"/>
      <c r="WHX1656" s="288"/>
      <c r="WHY1656" s="288"/>
      <c r="WHZ1656" s="288"/>
      <c r="WIA1656" s="288"/>
      <c r="WIB1656" s="288"/>
      <c r="WIC1656" s="288"/>
      <c r="WID1656" s="288"/>
      <c r="WIE1656" s="288"/>
      <c r="WIF1656" s="288"/>
      <c r="WIG1656" s="288"/>
      <c r="WIH1656" s="288"/>
      <c r="WII1656" s="288"/>
      <c r="WIJ1656" s="288"/>
      <c r="WIK1656" s="288"/>
      <c r="WIL1656" s="288"/>
      <c r="WIM1656" s="288"/>
      <c r="WIN1656" s="288"/>
      <c r="WIO1656" s="288"/>
      <c r="WIP1656" s="288"/>
      <c r="WIQ1656" s="288"/>
      <c r="WIR1656" s="288"/>
      <c r="WIS1656" s="288"/>
      <c r="WIT1656" s="288"/>
      <c r="WIU1656" s="288"/>
      <c r="WIV1656" s="288"/>
      <c r="WIW1656" s="288"/>
      <c r="WIX1656" s="288"/>
      <c r="WIY1656" s="288"/>
      <c r="WIZ1656" s="288"/>
      <c r="WJA1656" s="288"/>
      <c r="WJB1656" s="288"/>
      <c r="WJC1656" s="288"/>
      <c r="WJD1656" s="288"/>
      <c r="WJE1656" s="288"/>
      <c r="WJF1656" s="288"/>
      <c r="WJG1656" s="288"/>
      <c r="WJH1656" s="288"/>
      <c r="WJI1656" s="288"/>
      <c r="WJJ1656" s="288"/>
      <c r="WJK1656" s="288"/>
      <c r="WJL1656" s="288"/>
      <c r="WJM1656" s="288"/>
      <c r="WJN1656" s="288"/>
      <c r="WJO1656" s="288"/>
      <c r="WJP1656" s="288"/>
      <c r="WJQ1656" s="288"/>
      <c r="WJR1656" s="288"/>
      <c r="WJS1656" s="288"/>
      <c r="WJT1656" s="288"/>
      <c r="WJU1656" s="288"/>
      <c r="WJV1656" s="288"/>
      <c r="WJW1656" s="288"/>
      <c r="WJX1656" s="288"/>
      <c r="WJY1656" s="288"/>
      <c r="WJZ1656" s="288"/>
      <c r="WKA1656" s="288"/>
      <c r="WKB1656" s="288"/>
      <c r="WKC1656" s="288"/>
      <c r="WKD1656" s="288"/>
      <c r="WKE1656" s="288"/>
      <c r="WKF1656" s="288"/>
      <c r="WKG1656" s="288"/>
      <c r="WKH1656" s="288"/>
      <c r="WKI1656" s="288"/>
      <c r="WKJ1656" s="288"/>
      <c r="WKK1656" s="288"/>
      <c r="WKL1656" s="288"/>
      <c r="WKM1656" s="288"/>
      <c r="WKN1656" s="288"/>
      <c r="WKO1656" s="288"/>
      <c r="WKP1656" s="288"/>
      <c r="WKQ1656" s="288"/>
      <c r="WKR1656" s="288"/>
      <c r="WKS1656" s="288"/>
      <c r="WKT1656" s="288"/>
      <c r="WKU1656" s="288"/>
      <c r="WKV1656" s="288"/>
      <c r="WKW1656" s="288"/>
      <c r="WKX1656" s="288"/>
      <c r="WKY1656" s="288"/>
      <c r="WKZ1656" s="288"/>
      <c r="WLA1656" s="288"/>
      <c r="WLB1656" s="288"/>
      <c r="WLC1656" s="288"/>
      <c r="WLD1656" s="288"/>
      <c r="WLE1656" s="288"/>
      <c r="WLF1656" s="288"/>
      <c r="WLG1656" s="288"/>
      <c r="WLH1656" s="288"/>
      <c r="WLI1656" s="288"/>
      <c r="WLJ1656" s="288"/>
      <c r="WLK1656" s="288"/>
      <c r="WLL1656" s="288"/>
      <c r="WLM1656" s="288"/>
      <c r="WLN1656" s="288"/>
      <c r="WLO1656" s="288"/>
      <c r="WLP1656" s="288"/>
      <c r="WLQ1656" s="288"/>
      <c r="WLR1656" s="288"/>
      <c r="WLS1656" s="288"/>
      <c r="WLT1656" s="288"/>
      <c r="WLU1656" s="288"/>
      <c r="WLV1656" s="288"/>
      <c r="WLW1656" s="288"/>
      <c r="WLX1656" s="288"/>
      <c r="WLY1656" s="288"/>
      <c r="WLZ1656" s="288"/>
      <c r="WMA1656" s="288"/>
      <c r="WMB1656" s="288"/>
      <c r="WMC1656" s="288"/>
      <c r="WMD1656" s="288"/>
      <c r="WME1656" s="288"/>
      <c r="WMF1656" s="288"/>
      <c r="WMG1656" s="288"/>
      <c r="WMH1656" s="288"/>
      <c r="WMI1656" s="288"/>
      <c r="WMJ1656" s="288"/>
      <c r="WMK1656" s="288"/>
      <c r="WML1656" s="288"/>
      <c r="WMM1656" s="288"/>
      <c r="WMN1656" s="288"/>
      <c r="WMO1656" s="288"/>
      <c r="WMP1656" s="288"/>
      <c r="WMQ1656" s="288"/>
      <c r="WMR1656" s="288"/>
      <c r="WMS1656" s="288"/>
      <c r="WMT1656" s="288"/>
      <c r="WMU1656" s="288"/>
      <c r="WMV1656" s="288"/>
      <c r="WMW1656" s="288"/>
      <c r="WMX1656" s="288"/>
      <c r="WMY1656" s="288"/>
      <c r="WMZ1656" s="288"/>
      <c r="WNA1656" s="288"/>
      <c r="WNB1656" s="288"/>
      <c r="WNC1656" s="288"/>
      <c r="WND1656" s="288"/>
      <c r="WNE1656" s="288"/>
      <c r="WNF1656" s="288"/>
      <c r="WNG1656" s="288"/>
      <c r="WNH1656" s="288"/>
      <c r="WNI1656" s="288"/>
      <c r="WNJ1656" s="288"/>
      <c r="WNK1656" s="288"/>
      <c r="WNL1656" s="288"/>
      <c r="WNM1656" s="288"/>
      <c r="WNN1656" s="288"/>
      <c r="WNO1656" s="288"/>
      <c r="WNP1656" s="288"/>
      <c r="WNQ1656" s="288"/>
      <c r="WNR1656" s="288"/>
      <c r="WNS1656" s="288"/>
      <c r="WNT1656" s="288"/>
      <c r="WNU1656" s="288"/>
      <c r="WNV1656" s="288"/>
      <c r="WNW1656" s="288"/>
      <c r="WNX1656" s="288"/>
      <c r="WNY1656" s="288"/>
      <c r="WNZ1656" s="288"/>
      <c r="WOA1656" s="288"/>
      <c r="WOB1656" s="288"/>
      <c r="WOC1656" s="288"/>
      <c r="WOD1656" s="288"/>
      <c r="WOE1656" s="288"/>
      <c r="WOF1656" s="288"/>
      <c r="WOG1656" s="288"/>
      <c r="WOH1656" s="288"/>
      <c r="WOI1656" s="288"/>
      <c r="WOJ1656" s="288"/>
      <c r="WOK1656" s="288"/>
      <c r="WOL1656" s="288"/>
      <c r="WOM1656" s="288"/>
      <c r="WON1656" s="288"/>
      <c r="WOO1656" s="288"/>
      <c r="WOP1656" s="288"/>
      <c r="WOQ1656" s="288"/>
      <c r="WOR1656" s="288"/>
      <c r="WOS1656" s="288"/>
      <c r="WOT1656" s="288"/>
      <c r="WOU1656" s="288"/>
      <c r="WOV1656" s="288"/>
      <c r="WOW1656" s="288"/>
      <c r="WOX1656" s="288"/>
      <c r="WOY1656" s="288"/>
      <c r="WOZ1656" s="288"/>
      <c r="WPA1656" s="288"/>
      <c r="WPB1656" s="288"/>
      <c r="WPC1656" s="288"/>
      <c r="WPD1656" s="288"/>
      <c r="WPE1656" s="288"/>
      <c r="WPF1656" s="288"/>
      <c r="WPG1656" s="288"/>
      <c r="WPH1656" s="288"/>
      <c r="WPI1656" s="288"/>
      <c r="WPJ1656" s="288"/>
      <c r="WPK1656" s="288"/>
      <c r="WPL1656" s="288"/>
      <c r="WPM1656" s="288"/>
      <c r="WPN1656" s="288"/>
      <c r="WPO1656" s="288"/>
      <c r="WPP1656" s="288"/>
      <c r="WPQ1656" s="288"/>
      <c r="WPR1656" s="288"/>
      <c r="WPS1656" s="288"/>
      <c r="WPT1656" s="288"/>
      <c r="WPU1656" s="288"/>
      <c r="WPV1656" s="288"/>
      <c r="WPW1656" s="288"/>
      <c r="WPX1656" s="288"/>
      <c r="WPY1656" s="288"/>
      <c r="WPZ1656" s="288"/>
      <c r="WQA1656" s="288"/>
      <c r="WQB1656" s="288"/>
      <c r="WQC1656" s="288"/>
      <c r="WQD1656" s="288"/>
      <c r="WQE1656" s="288"/>
      <c r="WQF1656" s="288"/>
      <c r="WQG1656" s="288"/>
      <c r="WQH1656" s="288"/>
      <c r="WQI1656" s="288"/>
      <c r="WQJ1656" s="288"/>
      <c r="WQK1656" s="288"/>
      <c r="WQL1656" s="288"/>
      <c r="WQM1656" s="288"/>
      <c r="WQN1656" s="288"/>
      <c r="WQO1656" s="288"/>
      <c r="WQP1656" s="288"/>
      <c r="WQQ1656" s="288"/>
      <c r="WQR1656" s="288"/>
      <c r="WQS1656" s="288"/>
      <c r="WQT1656" s="288"/>
      <c r="WQU1656" s="288"/>
      <c r="WQV1656" s="288"/>
      <c r="WQW1656" s="288"/>
      <c r="WQX1656" s="288"/>
      <c r="WQY1656" s="288"/>
      <c r="WQZ1656" s="288"/>
      <c r="WRA1656" s="288"/>
      <c r="WRB1656" s="288"/>
      <c r="WRC1656" s="288"/>
      <c r="WRD1656" s="288"/>
      <c r="WRE1656" s="288"/>
      <c r="WRF1656" s="288"/>
      <c r="WRG1656" s="288"/>
      <c r="WRH1656" s="288"/>
      <c r="WRI1656" s="288"/>
      <c r="WRJ1656" s="288"/>
      <c r="WRK1656" s="288"/>
      <c r="WRL1656" s="288"/>
      <c r="WRM1656" s="288"/>
      <c r="WRN1656" s="288"/>
      <c r="WRO1656" s="288"/>
      <c r="WRP1656" s="288"/>
      <c r="WRQ1656" s="288"/>
      <c r="WRR1656" s="288"/>
      <c r="WRS1656" s="288"/>
      <c r="WRT1656" s="288"/>
      <c r="WRU1656" s="288"/>
      <c r="WRV1656" s="288"/>
      <c r="WRW1656" s="288"/>
      <c r="WRX1656" s="288"/>
      <c r="WRY1656" s="288"/>
      <c r="WRZ1656" s="288"/>
      <c r="WSA1656" s="288"/>
      <c r="WSB1656" s="288"/>
      <c r="WSC1656" s="288"/>
      <c r="WSD1656" s="288"/>
      <c r="WSE1656" s="288"/>
      <c r="WSF1656" s="288"/>
      <c r="WSG1656" s="288"/>
      <c r="WSH1656" s="288"/>
      <c r="WSI1656" s="288"/>
      <c r="WSJ1656" s="288"/>
      <c r="WSK1656" s="288"/>
      <c r="WSL1656" s="288"/>
      <c r="WSM1656" s="288"/>
      <c r="WSN1656" s="288"/>
      <c r="WSO1656" s="288"/>
      <c r="WSP1656" s="288"/>
      <c r="WSQ1656" s="288"/>
      <c r="WSR1656" s="288"/>
      <c r="WSS1656" s="288"/>
      <c r="WST1656" s="288"/>
      <c r="WSU1656" s="288"/>
      <c r="WSV1656" s="288"/>
      <c r="WSW1656" s="288"/>
      <c r="WSX1656" s="288"/>
      <c r="WSY1656" s="288"/>
      <c r="WSZ1656" s="288"/>
      <c r="WTA1656" s="288"/>
      <c r="WTB1656" s="288"/>
      <c r="WTC1656" s="288"/>
      <c r="WTD1656" s="288"/>
      <c r="WTE1656" s="288"/>
      <c r="WTF1656" s="288"/>
      <c r="WTG1656" s="288"/>
      <c r="WTH1656" s="288"/>
      <c r="WTI1656" s="288"/>
      <c r="WTJ1656" s="288"/>
      <c r="WTK1656" s="288"/>
      <c r="WTL1656" s="288"/>
      <c r="WTM1656" s="288"/>
      <c r="WTN1656" s="288"/>
      <c r="WTO1656" s="288"/>
      <c r="WTP1656" s="288"/>
      <c r="WTQ1656" s="288"/>
      <c r="WTR1656" s="288"/>
      <c r="WTS1656" s="288"/>
      <c r="WTT1656" s="288"/>
      <c r="WTU1656" s="288"/>
      <c r="WTV1656" s="288"/>
      <c r="WTW1656" s="288"/>
      <c r="WTX1656" s="288"/>
      <c r="WTY1656" s="288"/>
      <c r="WTZ1656" s="288"/>
      <c r="WUA1656" s="288"/>
      <c r="WUB1656" s="288"/>
      <c r="WUC1656" s="288"/>
      <c r="WUD1656" s="288"/>
      <c r="WUE1656" s="288"/>
      <c r="WUF1656" s="288"/>
      <c r="WUG1656" s="288"/>
      <c r="WUH1656" s="288"/>
      <c r="WUI1656" s="288"/>
      <c r="WUJ1656" s="288"/>
      <c r="WUK1656" s="288"/>
      <c r="WUL1656" s="288"/>
      <c r="WUM1656" s="288"/>
      <c r="WUN1656" s="288"/>
      <c r="WUO1656" s="288"/>
      <c r="WUP1656" s="288"/>
      <c r="WUQ1656" s="288"/>
      <c r="WUR1656" s="288"/>
      <c r="WUS1656" s="288"/>
      <c r="WUT1656" s="288"/>
      <c r="WUU1656" s="288"/>
      <c r="WUV1656" s="288"/>
      <c r="WUW1656" s="288"/>
      <c r="WUX1656" s="288"/>
      <c r="WUY1656" s="288"/>
      <c r="WUZ1656" s="288"/>
      <c r="WVA1656" s="288"/>
      <c r="WVB1656" s="288"/>
      <c r="WVC1656" s="288"/>
      <c r="WVD1656" s="288"/>
      <c r="WVE1656" s="288"/>
      <c r="WVF1656" s="288"/>
      <c r="WVG1656" s="288"/>
      <c r="WVH1656" s="288"/>
      <c r="WVI1656" s="288"/>
      <c r="WVJ1656" s="288"/>
      <c r="WVK1656" s="288"/>
      <c r="WVL1656" s="288"/>
      <c r="WVM1656" s="288"/>
      <c r="WVN1656" s="288"/>
      <c r="WVO1656" s="288"/>
      <c r="WVP1656" s="288"/>
      <c r="WVQ1656" s="288"/>
      <c r="WVR1656" s="288"/>
      <c r="WVS1656" s="288"/>
      <c r="WVT1656" s="288"/>
      <c r="WVU1656" s="288"/>
      <c r="WVV1656" s="288"/>
      <c r="WVW1656" s="288"/>
      <c r="WVX1656" s="288"/>
      <c r="WVY1656" s="288"/>
      <c r="WVZ1656" s="288"/>
      <c r="WWA1656" s="288"/>
      <c r="WWB1656" s="288"/>
      <c r="WWC1656" s="288"/>
      <c r="WWD1656" s="288"/>
      <c r="WWE1656" s="288"/>
      <c r="WWF1656" s="288"/>
      <c r="WWG1656" s="288"/>
      <c r="WWH1656" s="288"/>
      <c r="WWI1656" s="288"/>
      <c r="WWJ1656" s="288"/>
      <c r="WWK1656" s="288"/>
      <c r="WWL1656" s="288"/>
      <c r="WWM1656" s="288"/>
      <c r="WWN1656" s="288"/>
      <c r="WWO1656" s="288"/>
      <c r="WWP1656" s="288"/>
      <c r="WWQ1656" s="288"/>
      <c r="WWR1656" s="288"/>
      <c r="WWS1656" s="288"/>
      <c r="WWT1656" s="288"/>
      <c r="WWU1656" s="288"/>
      <c r="WWV1656" s="288"/>
      <c r="WWW1656" s="288"/>
      <c r="WWX1656" s="288"/>
      <c r="WWY1656" s="288"/>
      <c r="WWZ1656" s="288"/>
      <c r="WXA1656" s="288"/>
      <c r="WXB1656" s="288"/>
      <c r="WXC1656" s="288"/>
      <c r="WXD1656" s="288"/>
      <c r="WXE1656" s="288"/>
      <c r="WXF1656" s="288"/>
      <c r="WXG1656" s="288"/>
      <c r="WXH1656" s="288"/>
      <c r="WXI1656" s="288"/>
      <c r="WXJ1656" s="288"/>
      <c r="WXK1656" s="288"/>
      <c r="WXL1656" s="288"/>
      <c r="WXM1656" s="288"/>
      <c r="WXN1656" s="288"/>
      <c r="WXO1656" s="288"/>
      <c r="WXP1656" s="288"/>
      <c r="WXQ1656" s="288"/>
      <c r="WXR1656" s="288"/>
      <c r="WXS1656" s="288"/>
      <c r="WXT1656" s="288"/>
      <c r="WXU1656" s="288"/>
      <c r="WXV1656" s="288"/>
      <c r="WXW1656" s="288"/>
      <c r="WXX1656" s="288"/>
      <c r="WXY1656" s="288"/>
      <c r="WXZ1656" s="288"/>
      <c r="WYA1656" s="288"/>
      <c r="WYB1656" s="288"/>
      <c r="WYC1656" s="288"/>
      <c r="WYD1656" s="288"/>
      <c r="WYE1656" s="288"/>
      <c r="WYF1656" s="288"/>
      <c r="WYG1656" s="288"/>
      <c r="WYH1656" s="288"/>
      <c r="WYI1656" s="288"/>
      <c r="WYJ1656" s="288"/>
      <c r="WYK1656" s="288"/>
      <c r="WYL1656" s="288"/>
      <c r="WYM1656" s="288"/>
      <c r="WYN1656" s="288"/>
      <c r="WYO1656" s="288"/>
      <c r="WYP1656" s="288"/>
      <c r="WYQ1656" s="288"/>
      <c r="WYR1656" s="288"/>
      <c r="WYS1656" s="288"/>
      <c r="WYT1656" s="288"/>
      <c r="WYU1656" s="288"/>
      <c r="WYV1656" s="288"/>
      <c r="WYW1656" s="288"/>
      <c r="WYX1656" s="288"/>
      <c r="WYY1656" s="288"/>
      <c r="WYZ1656" s="288"/>
      <c r="WZA1656" s="288"/>
      <c r="WZB1656" s="288"/>
      <c r="WZC1656" s="288"/>
      <c r="WZD1656" s="288"/>
      <c r="WZE1656" s="288"/>
      <c r="WZF1656" s="288"/>
      <c r="WZG1656" s="288"/>
      <c r="WZH1656" s="288"/>
      <c r="WZI1656" s="288"/>
      <c r="WZJ1656" s="288"/>
      <c r="WZK1656" s="288"/>
      <c r="WZL1656" s="288"/>
      <c r="WZM1656" s="288"/>
      <c r="WZN1656" s="288"/>
      <c r="WZO1656" s="288"/>
      <c r="WZP1656" s="288"/>
      <c r="WZQ1656" s="288"/>
      <c r="WZR1656" s="288"/>
      <c r="WZS1656" s="288"/>
      <c r="WZT1656" s="288"/>
      <c r="WZU1656" s="288"/>
      <c r="WZV1656" s="288"/>
      <c r="WZW1656" s="288"/>
      <c r="WZX1656" s="288"/>
      <c r="WZY1656" s="288"/>
      <c r="WZZ1656" s="288"/>
      <c r="XAA1656" s="288"/>
      <c r="XAB1656" s="288"/>
      <c r="XAC1656" s="288"/>
      <c r="XAD1656" s="288"/>
      <c r="XAE1656" s="288"/>
      <c r="XAF1656" s="288"/>
      <c r="XAG1656" s="288"/>
      <c r="XAH1656" s="288"/>
      <c r="XAI1656" s="288"/>
      <c r="XAJ1656" s="288"/>
      <c r="XAK1656" s="288"/>
      <c r="XAL1656" s="288"/>
      <c r="XAM1656" s="288"/>
      <c r="XAN1656" s="288"/>
      <c r="XAO1656" s="288"/>
      <c r="XAP1656" s="288"/>
      <c r="XAQ1656" s="288"/>
      <c r="XAR1656" s="288"/>
      <c r="XAS1656" s="288"/>
      <c r="XAT1656" s="288"/>
      <c r="XAU1656" s="288"/>
      <c r="XAV1656" s="288"/>
      <c r="XAW1656" s="288"/>
      <c r="XAX1656" s="288"/>
      <c r="XAY1656" s="288"/>
      <c r="XAZ1656" s="288"/>
      <c r="XBA1656" s="288"/>
      <c r="XBB1656" s="288"/>
      <c r="XBC1656" s="288"/>
      <c r="XBD1656" s="288"/>
      <c r="XBE1656" s="288"/>
      <c r="XBF1656" s="288"/>
      <c r="XBG1656" s="288"/>
      <c r="XBH1656" s="288"/>
      <c r="XBI1656" s="288"/>
      <c r="XBJ1656" s="288"/>
      <c r="XBK1656" s="288"/>
      <c r="XBL1656" s="288"/>
      <c r="XBM1656" s="288"/>
      <c r="XBN1656" s="288"/>
      <c r="XBO1656" s="288"/>
      <c r="XBP1656" s="288"/>
      <c r="XBQ1656" s="288"/>
      <c r="XBR1656" s="288"/>
      <c r="XBS1656" s="288"/>
      <c r="XBT1656" s="288"/>
      <c r="XBU1656" s="288"/>
      <c r="XBV1656" s="288"/>
      <c r="XBW1656" s="288"/>
      <c r="XBX1656" s="288"/>
      <c r="XBY1656" s="288"/>
      <c r="XBZ1656" s="288"/>
      <c r="XCA1656" s="288"/>
      <c r="XCB1656" s="288"/>
      <c r="XCC1656" s="288"/>
      <c r="XCD1656" s="288"/>
      <c r="XCE1656" s="288"/>
      <c r="XCF1656" s="288"/>
      <c r="XCG1656" s="288"/>
      <c r="XCH1656" s="288"/>
      <c r="XCI1656" s="288"/>
      <c r="XCJ1656" s="288"/>
      <c r="XCK1656" s="288"/>
      <c r="XCL1656" s="288"/>
      <c r="XCM1656" s="288"/>
      <c r="XCN1656" s="288"/>
      <c r="XCO1656" s="288"/>
      <c r="XCP1656" s="288"/>
      <c r="XCQ1656" s="288"/>
      <c r="XCR1656" s="288"/>
      <c r="XCS1656" s="288"/>
      <c r="XCT1656" s="288"/>
      <c r="XCU1656" s="288"/>
      <c r="XCV1656" s="288"/>
      <c r="XCW1656" s="288"/>
      <c r="XCX1656" s="288"/>
      <c r="XCY1656" s="288"/>
      <c r="XCZ1656" s="288"/>
      <c r="XDA1656" s="288"/>
      <c r="XDB1656" s="288"/>
      <c r="XDC1656" s="288"/>
      <c r="XDD1656" s="288"/>
      <c r="XDE1656" s="288"/>
      <c r="XDF1656" s="288"/>
      <c r="XDG1656" s="288"/>
      <c r="XDH1656" s="288"/>
      <c r="XDI1656" s="288"/>
      <c r="XDJ1656" s="288"/>
      <c r="XDK1656" s="288"/>
      <c r="XDL1656" s="288"/>
      <c r="XDM1656" s="288"/>
      <c r="XDN1656" s="288"/>
      <c r="XDO1656" s="288"/>
      <c r="XDP1656" s="288"/>
      <c r="XDQ1656" s="288"/>
      <c r="XDR1656" s="288"/>
      <c r="XDS1656" s="288"/>
      <c r="XDT1656" s="288"/>
      <c r="XDU1656" s="288"/>
      <c r="XDV1656" s="288"/>
      <c r="XDW1656" s="288"/>
      <c r="XDX1656" s="288"/>
      <c r="XDY1656" s="288"/>
      <c r="XDZ1656" s="288"/>
      <c r="XEA1656" s="288"/>
      <c r="XEB1656" s="288"/>
      <c r="XEC1656" s="288"/>
      <c r="XED1656" s="288"/>
      <c r="XEE1656" s="288"/>
      <c r="XEF1656" s="288"/>
      <c r="XEG1656" s="288"/>
      <c r="XEH1656" s="288"/>
      <c r="XEI1656" s="288"/>
      <c r="XEJ1656" s="288"/>
      <c r="XEK1656" s="288"/>
      <c r="XEL1656" s="288"/>
      <c r="XEM1656" s="288"/>
      <c r="XEN1656" s="288"/>
      <c r="XEO1656" s="288"/>
      <c r="XEP1656" s="288"/>
      <c r="XEQ1656" s="288"/>
      <c r="XER1656" s="288"/>
      <c r="XES1656" s="288"/>
      <c r="XET1656" s="288"/>
      <c r="XEU1656" s="288"/>
      <c r="XEV1656" s="288"/>
      <c r="XEW1656" s="288"/>
      <c r="XEX1656" s="288"/>
      <c r="XEY1656" s="288"/>
      <c r="XEZ1656" s="288"/>
      <c r="XFA1656" s="288"/>
      <c r="XFB1656" s="288"/>
      <c r="XFC1656" s="288"/>
    </row>
    <row r="1657" spans="1:16383" ht="45" customHeight="1" outlineLevel="1" x14ac:dyDescent="0.25">
      <c r="A1657" s="2" t="s">
        <v>4352</v>
      </c>
      <c r="B1657" s="3" t="s">
        <v>27</v>
      </c>
      <c r="C1657" s="104" t="s">
        <v>6422</v>
      </c>
      <c r="D1657" s="28" t="s">
        <v>4893</v>
      </c>
      <c r="E1657" s="120" t="s">
        <v>6423</v>
      </c>
      <c r="F1657" s="120" t="s">
        <v>6423</v>
      </c>
      <c r="G1657" s="2" t="s">
        <v>29</v>
      </c>
      <c r="H1657" s="4">
        <v>0</v>
      </c>
      <c r="I1657" s="2">
        <v>710000000</v>
      </c>
      <c r="J1657" s="2" t="s">
        <v>11537</v>
      </c>
      <c r="K1657" s="30" t="s">
        <v>6014</v>
      </c>
      <c r="L1657" s="81" t="s">
        <v>1143</v>
      </c>
      <c r="M1657" s="2" t="s">
        <v>32</v>
      </c>
      <c r="N1657" s="2" t="s">
        <v>453</v>
      </c>
      <c r="O1657" s="15" t="s">
        <v>3810</v>
      </c>
      <c r="P1657" s="36" t="s">
        <v>40</v>
      </c>
      <c r="Q1657" s="2" t="s">
        <v>41</v>
      </c>
      <c r="R1657" s="37">
        <v>1</v>
      </c>
      <c r="S1657" s="9">
        <v>0</v>
      </c>
      <c r="T1657" s="9">
        <v>0</v>
      </c>
      <c r="U1657" s="9">
        <v>0</v>
      </c>
      <c r="V1657" s="133" t="s">
        <v>42</v>
      </c>
      <c r="W1657" s="2">
        <v>2014</v>
      </c>
      <c r="X1657" s="2"/>
    </row>
    <row r="1658" spans="1:16383" s="298" customFormat="1" ht="63.75" x14ac:dyDescent="0.25">
      <c r="A1658" s="276" t="s">
        <v>13523</v>
      </c>
      <c r="B1658" s="276" t="s">
        <v>27</v>
      </c>
      <c r="C1658" s="275" t="s">
        <v>6422</v>
      </c>
      <c r="D1658" s="274" t="s">
        <v>4893</v>
      </c>
      <c r="E1658" s="274" t="s">
        <v>6423</v>
      </c>
      <c r="F1658" s="293" t="s">
        <v>6423</v>
      </c>
      <c r="G1658" s="274" t="s">
        <v>29</v>
      </c>
      <c r="H1658" s="243">
        <v>0</v>
      </c>
      <c r="I1658" s="276">
        <v>710000000</v>
      </c>
      <c r="J1658" s="276" t="s">
        <v>1075</v>
      </c>
      <c r="K1658" s="276" t="s">
        <v>6017</v>
      </c>
      <c r="L1658" s="276" t="s">
        <v>1143</v>
      </c>
      <c r="M1658" s="276" t="s">
        <v>32</v>
      </c>
      <c r="N1658" s="276" t="s">
        <v>453</v>
      </c>
      <c r="O1658" s="21" t="s">
        <v>3810</v>
      </c>
      <c r="P1658" s="276" t="s">
        <v>40</v>
      </c>
      <c r="Q1658" s="276" t="s">
        <v>41</v>
      </c>
      <c r="R1658" s="276">
        <v>1</v>
      </c>
      <c r="S1658" s="294">
        <v>20000</v>
      </c>
      <c r="T1658" s="278">
        <v>20000</v>
      </c>
      <c r="U1658" s="278">
        <v>20000</v>
      </c>
      <c r="V1658" s="276" t="s">
        <v>42</v>
      </c>
      <c r="W1658" s="276">
        <v>2014</v>
      </c>
      <c r="X1658" s="276">
        <v>11</v>
      </c>
      <c r="Y1658" s="290"/>
      <c r="Z1658" s="288"/>
      <c r="AA1658" s="288"/>
      <c r="AB1658" s="288"/>
      <c r="AC1658" s="288"/>
      <c r="AD1658" s="288"/>
      <c r="AE1658" s="288"/>
      <c r="AF1658" s="288"/>
      <c r="AG1658" s="288"/>
      <c r="AH1658" s="288"/>
      <c r="AI1658" s="288"/>
      <c r="AJ1658" s="288"/>
      <c r="AK1658" s="288"/>
      <c r="AL1658" s="288"/>
      <c r="AM1658" s="288"/>
      <c r="AN1658" s="288"/>
      <c r="AO1658" s="288"/>
      <c r="AP1658" s="288"/>
      <c r="AQ1658" s="288"/>
      <c r="AR1658" s="288"/>
      <c r="AS1658" s="288"/>
      <c r="AT1658" s="288"/>
      <c r="AU1658" s="288"/>
      <c r="AV1658" s="288"/>
      <c r="AW1658" s="288"/>
      <c r="AX1658" s="288"/>
      <c r="AY1658" s="288"/>
      <c r="AZ1658" s="288"/>
      <c r="BA1658" s="288"/>
      <c r="BB1658" s="288"/>
      <c r="BC1658" s="288"/>
      <c r="BD1658" s="288"/>
      <c r="BE1658" s="288"/>
      <c r="BF1658" s="288"/>
      <c r="BG1658" s="288"/>
      <c r="BH1658" s="288"/>
      <c r="BI1658" s="288"/>
      <c r="BJ1658" s="288"/>
      <c r="BK1658" s="288"/>
      <c r="BL1658" s="288"/>
      <c r="BM1658" s="288"/>
      <c r="BN1658" s="288"/>
      <c r="BO1658" s="288"/>
      <c r="BP1658" s="288"/>
      <c r="BQ1658" s="288"/>
      <c r="BR1658" s="288"/>
      <c r="BS1658" s="288"/>
      <c r="BT1658" s="288"/>
      <c r="BU1658" s="288"/>
      <c r="BV1658" s="288"/>
      <c r="BW1658" s="288"/>
      <c r="BX1658" s="288"/>
      <c r="BY1658" s="288"/>
      <c r="BZ1658" s="288"/>
      <c r="CA1658" s="288"/>
      <c r="CB1658" s="288"/>
      <c r="CC1658" s="288"/>
      <c r="CD1658" s="288"/>
      <c r="CE1658" s="288"/>
      <c r="CF1658" s="288"/>
      <c r="CG1658" s="288"/>
      <c r="CH1658" s="288"/>
      <c r="CI1658" s="288"/>
      <c r="CJ1658" s="288"/>
      <c r="CK1658" s="288"/>
      <c r="CL1658" s="288"/>
      <c r="CM1658" s="288"/>
      <c r="CN1658" s="288"/>
      <c r="CO1658" s="288"/>
      <c r="CP1658" s="288"/>
      <c r="CQ1658" s="288"/>
      <c r="CR1658" s="288"/>
      <c r="CS1658" s="288"/>
      <c r="CT1658" s="288"/>
      <c r="CU1658" s="288"/>
      <c r="CV1658" s="288"/>
      <c r="CW1658" s="288"/>
      <c r="CX1658" s="288"/>
      <c r="CY1658" s="288"/>
      <c r="CZ1658" s="288"/>
      <c r="DA1658" s="288"/>
      <c r="DB1658" s="288"/>
      <c r="DC1658" s="288"/>
      <c r="DD1658" s="288"/>
      <c r="DE1658" s="288"/>
      <c r="DF1658" s="288"/>
      <c r="DG1658" s="288"/>
      <c r="DH1658" s="288"/>
      <c r="DI1658" s="288"/>
      <c r="DJ1658" s="288"/>
      <c r="DK1658" s="288"/>
      <c r="DL1658" s="288"/>
      <c r="DM1658" s="288"/>
      <c r="DN1658" s="288"/>
      <c r="DO1658" s="288"/>
      <c r="DP1658" s="288"/>
      <c r="DQ1658" s="288"/>
      <c r="DR1658" s="288"/>
      <c r="DS1658" s="288"/>
      <c r="DT1658" s="288"/>
      <c r="DU1658" s="288"/>
      <c r="DV1658" s="288"/>
      <c r="DW1658" s="288"/>
      <c r="DX1658" s="288"/>
      <c r="DY1658" s="288"/>
      <c r="DZ1658" s="288"/>
      <c r="EA1658" s="288"/>
      <c r="EB1658" s="288"/>
      <c r="EC1658" s="288"/>
      <c r="ED1658" s="288"/>
      <c r="EE1658" s="288"/>
      <c r="EF1658" s="288"/>
      <c r="EG1658" s="288"/>
      <c r="EH1658" s="288"/>
      <c r="EI1658" s="288"/>
      <c r="EJ1658" s="288"/>
      <c r="EK1658" s="288"/>
      <c r="EL1658" s="288"/>
      <c r="EM1658" s="288"/>
      <c r="EN1658" s="288"/>
      <c r="EO1658" s="288"/>
      <c r="EP1658" s="288"/>
      <c r="EQ1658" s="288"/>
      <c r="ER1658" s="288"/>
      <c r="ES1658" s="288"/>
      <c r="ET1658" s="288"/>
      <c r="EU1658" s="288"/>
      <c r="EV1658" s="288"/>
      <c r="EW1658" s="288"/>
      <c r="EX1658" s="288"/>
      <c r="EY1658" s="288"/>
      <c r="EZ1658" s="288"/>
      <c r="FA1658" s="288"/>
      <c r="FB1658" s="288"/>
      <c r="FC1658" s="288"/>
      <c r="FD1658" s="288"/>
      <c r="FE1658" s="288"/>
      <c r="FF1658" s="288"/>
      <c r="FG1658" s="288"/>
      <c r="FH1658" s="288"/>
      <c r="FI1658" s="288"/>
      <c r="FJ1658" s="288"/>
      <c r="FK1658" s="288"/>
      <c r="FL1658" s="288"/>
      <c r="FM1658" s="288"/>
      <c r="FN1658" s="288"/>
      <c r="FO1658" s="288"/>
      <c r="FP1658" s="288"/>
      <c r="FQ1658" s="288"/>
      <c r="FR1658" s="288"/>
      <c r="FS1658" s="288"/>
      <c r="FT1658" s="288"/>
      <c r="FU1658" s="288"/>
      <c r="FV1658" s="288"/>
      <c r="FW1658" s="288"/>
      <c r="FX1658" s="288"/>
      <c r="FY1658" s="288"/>
      <c r="FZ1658" s="288"/>
      <c r="GA1658" s="288"/>
      <c r="GB1658" s="288"/>
      <c r="GC1658" s="288"/>
      <c r="GD1658" s="288"/>
      <c r="GE1658" s="288"/>
      <c r="GF1658" s="288"/>
      <c r="GG1658" s="288"/>
      <c r="GH1658" s="288"/>
      <c r="GI1658" s="288"/>
      <c r="GJ1658" s="288"/>
      <c r="GK1658" s="288"/>
      <c r="GL1658" s="288"/>
      <c r="GM1658" s="288"/>
      <c r="GN1658" s="288"/>
      <c r="GO1658" s="288"/>
      <c r="GP1658" s="288"/>
      <c r="GQ1658" s="288"/>
      <c r="GR1658" s="288"/>
      <c r="GS1658" s="288"/>
      <c r="GT1658" s="288"/>
      <c r="GU1658" s="288"/>
      <c r="GV1658" s="288"/>
      <c r="GW1658" s="288"/>
      <c r="GX1658" s="288"/>
      <c r="GY1658" s="288"/>
      <c r="GZ1658" s="288"/>
      <c r="HA1658" s="288"/>
      <c r="HB1658" s="288"/>
      <c r="HC1658" s="288"/>
      <c r="HD1658" s="288"/>
      <c r="HE1658" s="288"/>
      <c r="HF1658" s="288"/>
      <c r="HG1658" s="288"/>
      <c r="HH1658" s="288"/>
      <c r="HI1658" s="288"/>
      <c r="HJ1658" s="288"/>
      <c r="HK1658" s="288"/>
      <c r="HL1658" s="288"/>
      <c r="HM1658" s="288"/>
      <c r="HN1658" s="288"/>
      <c r="HO1658" s="288"/>
      <c r="HP1658" s="288"/>
      <c r="HQ1658" s="288"/>
      <c r="HR1658" s="288"/>
      <c r="HS1658" s="288"/>
      <c r="HT1658" s="288"/>
      <c r="HU1658" s="288"/>
      <c r="HV1658" s="288"/>
      <c r="HW1658" s="288"/>
      <c r="HX1658" s="288"/>
      <c r="HY1658" s="288"/>
      <c r="HZ1658" s="288"/>
      <c r="IA1658" s="288"/>
      <c r="IB1658" s="288"/>
      <c r="IC1658" s="288"/>
      <c r="ID1658" s="288"/>
      <c r="IE1658" s="288"/>
      <c r="IF1658" s="288"/>
      <c r="IG1658" s="288"/>
      <c r="IH1658" s="288"/>
      <c r="II1658" s="288"/>
      <c r="IJ1658" s="288"/>
      <c r="IK1658" s="288"/>
      <c r="IL1658" s="288"/>
      <c r="IM1658" s="288"/>
      <c r="IN1658" s="288"/>
      <c r="IO1658" s="288"/>
      <c r="IP1658" s="288"/>
      <c r="IQ1658" s="288"/>
      <c r="IR1658" s="288"/>
      <c r="IS1658" s="288"/>
      <c r="IT1658" s="288"/>
      <c r="IU1658" s="288"/>
      <c r="IV1658" s="288"/>
      <c r="IW1658" s="288"/>
      <c r="IX1658" s="288"/>
      <c r="IY1658" s="288"/>
      <c r="IZ1658" s="288"/>
      <c r="JA1658" s="288"/>
      <c r="JB1658" s="288"/>
      <c r="JC1658" s="288"/>
      <c r="JD1658" s="288"/>
      <c r="JE1658" s="288"/>
      <c r="JF1658" s="288"/>
      <c r="JG1658" s="288"/>
      <c r="JH1658" s="288"/>
      <c r="JI1658" s="288"/>
      <c r="JJ1658" s="288"/>
      <c r="JK1658" s="288"/>
      <c r="JL1658" s="288"/>
      <c r="JM1658" s="288"/>
      <c r="JN1658" s="288"/>
      <c r="JO1658" s="288"/>
      <c r="JP1658" s="288"/>
      <c r="JQ1658" s="288"/>
      <c r="JR1658" s="288"/>
      <c r="JS1658" s="288"/>
      <c r="JT1658" s="288"/>
      <c r="JU1658" s="288"/>
      <c r="JV1658" s="288"/>
      <c r="JW1658" s="288"/>
      <c r="JX1658" s="288"/>
      <c r="JY1658" s="288"/>
      <c r="JZ1658" s="288"/>
      <c r="KA1658" s="288"/>
      <c r="KB1658" s="288"/>
      <c r="KC1658" s="288"/>
      <c r="KD1658" s="288"/>
      <c r="KE1658" s="288"/>
      <c r="KF1658" s="288"/>
      <c r="KG1658" s="288"/>
      <c r="KH1658" s="288"/>
      <c r="KI1658" s="288"/>
      <c r="KJ1658" s="288"/>
      <c r="KK1658" s="288"/>
      <c r="KL1658" s="288"/>
      <c r="KM1658" s="288"/>
      <c r="KN1658" s="288"/>
      <c r="KO1658" s="288"/>
      <c r="KP1658" s="288"/>
      <c r="KQ1658" s="288"/>
      <c r="KR1658" s="288"/>
      <c r="KS1658" s="288"/>
      <c r="KT1658" s="288"/>
      <c r="KU1658" s="288"/>
      <c r="KV1658" s="288"/>
      <c r="KW1658" s="288"/>
      <c r="KX1658" s="288"/>
      <c r="KY1658" s="288"/>
      <c r="KZ1658" s="288"/>
      <c r="LA1658" s="288"/>
      <c r="LB1658" s="288"/>
      <c r="LC1658" s="288"/>
      <c r="LD1658" s="288"/>
      <c r="LE1658" s="288"/>
      <c r="LF1658" s="288"/>
      <c r="LG1658" s="288"/>
      <c r="LH1658" s="288"/>
      <c r="LI1658" s="288"/>
      <c r="LJ1658" s="288"/>
      <c r="LK1658" s="288"/>
      <c r="LL1658" s="288"/>
      <c r="LM1658" s="288"/>
      <c r="LN1658" s="288"/>
      <c r="LO1658" s="288"/>
      <c r="LP1658" s="288"/>
      <c r="LQ1658" s="288"/>
      <c r="LR1658" s="288"/>
      <c r="LS1658" s="288"/>
      <c r="LT1658" s="288"/>
      <c r="LU1658" s="288"/>
      <c r="LV1658" s="288"/>
      <c r="LW1658" s="288"/>
      <c r="LX1658" s="288"/>
      <c r="LY1658" s="288"/>
      <c r="LZ1658" s="288"/>
      <c r="MA1658" s="288"/>
      <c r="MB1658" s="288"/>
      <c r="MC1658" s="288"/>
      <c r="MD1658" s="288"/>
      <c r="ME1658" s="288"/>
      <c r="MF1658" s="288"/>
      <c r="MG1658" s="288"/>
      <c r="MH1658" s="288"/>
      <c r="MI1658" s="288"/>
      <c r="MJ1658" s="288"/>
      <c r="MK1658" s="288"/>
      <c r="ML1658" s="288"/>
      <c r="MM1658" s="288"/>
      <c r="MN1658" s="288"/>
      <c r="MO1658" s="288"/>
      <c r="MP1658" s="288"/>
      <c r="MQ1658" s="288"/>
      <c r="MR1658" s="288"/>
      <c r="MS1658" s="288"/>
      <c r="MT1658" s="288"/>
      <c r="MU1658" s="288"/>
      <c r="MV1658" s="288"/>
      <c r="MW1658" s="288"/>
      <c r="MX1658" s="288"/>
      <c r="MY1658" s="288"/>
      <c r="MZ1658" s="288"/>
      <c r="NA1658" s="288"/>
      <c r="NB1658" s="288"/>
      <c r="NC1658" s="288"/>
      <c r="ND1658" s="288"/>
      <c r="NE1658" s="288"/>
      <c r="NF1658" s="288"/>
      <c r="NG1658" s="288"/>
      <c r="NH1658" s="288"/>
      <c r="NI1658" s="288"/>
      <c r="NJ1658" s="288"/>
      <c r="NK1658" s="288"/>
      <c r="NL1658" s="288"/>
      <c r="NM1658" s="288"/>
      <c r="NN1658" s="288"/>
      <c r="NO1658" s="288"/>
      <c r="NP1658" s="288"/>
      <c r="NQ1658" s="288"/>
      <c r="NR1658" s="288"/>
      <c r="NS1658" s="288"/>
      <c r="NT1658" s="288"/>
      <c r="NU1658" s="288"/>
      <c r="NV1658" s="288"/>
      <c r="NW1658" s="288"/>
      <c r="NX1658" s="288"/>
      <c r="NY1658" s="288"/>
      <c r="NZ1658" s="288"/>
      <c r="OA1658" s="288"/>
      <c r="OB1658" s="288"/>
      <c r="OC1658" s="288"/>
      <c r="OD1658" s="288"/>
      <c r="OE1658" s="288"/>
      <c r="OF1658" s="288"/>
      <c r="OG1658" s="288"/>
      <c r="OH1658" s="288"/>
      <c r="OI1658" s="288"/>
      <c r="OJ1658" s="288"/>
      <c r="OK1658" s="288"/>
      <c r="OL1658" s="288"/>
      <c r="OM1658" s="288"/>
      <c r="ON1658" s="288"/>
      <c r="OO1658" s="288"/>
      <c r="OP1658" s="288"/>
      <c r="OQ1658" s="288"/>
      <c r="OR1658" s="288"/>
      <c r="OS1658" s="288"/>
      <c r="OT1658" s="288"/>
      <c r="OU1658" s="288"/>
      <c r="OV1658" s="288"/>
      <c r="OW1658" s="288"/>
      <c r="OX1658" s="288"/>
      <c r="OY1658" s="288"/>
      <c r="OZ1658" s="288"/>
      <c r="PA1658" s="288"/>
      <c r="PB1658" s="288"/>
      <c r="PC1658" s="288"/>
      <c r="PD1658" s="288"/>
      <c r="PE1658" s="288"/>
      <c r="PF1658" s="288"/>
      <c r="PG1658" s="288"/>
      <c r="PH1658" s="288"/>
      <c r="PI1658" s="288"/>
      <c r="PJ1658" s="288"/>
      <c r="PK1658" s="288"/>
      <c r="PL1658" s="288"/>
      <c r="PM1658" s="288"/>
      <c r="PN1658" s="288"/>
      <c r="PO1658" s="288"/>
      <c r="PP1658" s="288"/>
      <c r="PQ1658" s="288"/>
      <c r="PR1658" s="288"/>
      <c r="PS1658" s="288"/>
      <c r="PT1658" s="288"/>
      <c r="PU1658" s="288"/>
      <c r="PV1658" s="288"/>
      <c r="PW1658" s="288"/>
      <c r="PX1658" s="288"/>
      <c r="PY1658" s="288"/>
      <c r="PZ1658" s="288"/>
      <c r="QA1658" s="288"/>
      <c r="QB1658" s="288"/>
      <c r="QC1658" s="288"/>
      <c r="QD1658" s="288"/>
      <c r="QE1658" s="288"/>
      <c r="QF1658" s="288"/>
      <c r="QG1658" s="288"/>
      <c r="QH1658" s="288"/>
      <c r="QI1658" s="288"/>
      <c r="QJ1658" s="288"/>
      <c r="QK1658" s="288"/>
      <c r="QL1658" s="288"/>
      <c r="QM1658" s="288"/>
      <c r="QN1658" s="288"/>
      <c r="QO1658" s="288"/>
      <c r="QP1658" s="288"/>
      <c r="QQ1658" s="288"/>
      <c r="QR1658" s="288"/>
      <c r="QS1658" s="288"/>
      <c r="QT1658" s="288"/>
      <c r="QU1658" s="288"/>
      <c r="QV1658" s="288"/>
      <c r="QW1658" s="288"/>
      <c r="QX1658" s="288"/>
      <c r="QY1658" s="288"/>
      <c r="QZ1658" s="288"/>
      <c r="RA1658" s="288"/>
      <c r="RB1658" s="288"/>
      <c r="RC1658" s="288"/>
      <c r="RD1658" s="288"/>
      <c r="RE1658" s="288"/>
      <c r="RF1658" s="288"/>
      <c r="RG1658" s="288"/>
      <c r="RH1658" s="288"/>
      <c r="RI1658" s="288"/>
      <c r="RJ1658" s="288"/>
      <c r="RK1658" s="288"/>
      <c r="RL1658" s="288"/>
      <c r="RM1658" s="288"/>
      <c r="RN1658" s="288"/>
      <c r="RO1658" s="288"/>
      <c r="RP1658" s="288"/>
      <c r="RQ1658" s="288"/>
      <c r="RR1658" s="288"/>
      <c r="RS1658" s="288"/>
      <c r="RT1658" s="288"/>
      <c r="RU1658" s="288"/>
      <c r="RV1658" s="288"/>
      <c r="RW1658" s="288"/>
      <c r="RX1658" s="288"/>
      <c r="RY1658" s="288"/>
      <c r="RZ1658" s="288"/>
      <c r="SA1658" s="288"/>
      <c r="SB1658" s="288"/>
      <c r="SC1658" s="288"/>
      <c r="SD1658" s="288"/>
      <c r="SE1658" s="288"/>
      <c r="SF1658" s="288"/>
      <c r="SG1658" s="288"/>
      <c r="SH1658" s="288"/>
      <c r="SI1658" s="288"/>
      <c r="SJ1658" s="288"/>
      <c r="SK1658" s="288"/>
      <c r="SL1658" s="288"/>
      <c r="SM1658" s="288"/>
      <c r="SN1658" s="288"/>
      <c r="SO1658" s="288"/>
      <c r="SP1658" s="288"/>
      <c r="SQ1658" s="288"/>
      <c r="SR1658" s="288"/>
      <c r="SS1658" s="288"/>
      <c r="ST1658" s="288"/>
      <c r="SU1658" s="288"/>
      <c r="SV1658" s="288"/>
      <c r="SW1658" s="288"/>
      <c r="SX1658" s="288"/>
      <c r="SY1658" s="288"/>
      <c r="SZ1658" s="288"/>
      <c r="TA1658" s="288"/>
      <c r="TB1658" s="288"/>
      <c r="TC1658" s="288"/>
      <c r="TD1658" s="288"/>
      <c r="TE1658" s="288"/>
      <c r="TF1658" s="288"/>
      <c r="TG1658" s="288"/>
      <c r="TH1658" s="288"/>
      <c r="TI1658" s="288"/>
      <c r="TJ1658" s="288"/>
      <c r="TK1658" s="288"/>
      <c r="TL1658" s="288"/>
      <c r="TM1658" s="288"/>
      <c r="TN1658" s="288"/>
      <c r="TO1658" s="288"/>
      <c r="TP1658" s="288"/>
      <c r="TQ1658" s="288"/>
      <c r="TR1658" s="288"/>
      <c r="TS1658" s="288"/>
      <c r="TT1658" s="288"/>
      <c r="TU1658" s="288"/>
      <c r="TV1658" s="288"/>
      <c r="TW1658" s="288"/>
      <c r="TX1658" s="288"/>
      <c r="TY1658" s="288"/>
      <c r="TZ1658" s="288"/>
      <c r="UA1658" s="288"/>
      <c r="UB1658" s="288"/>
      <c r="UC1658" s="288"/>
      <c r="UD1658" s="288"/>
      <c r="UE1658" s="288"/>
      <c r="UF1658" s="288"/>
      <c r="UG1658" s="288"/>
      <c r="UH1658" s="288"/>
      <c r="UI1658" s="288"/>
      <c r="UJ1658" s="288"/>
      <c r="UK1658" s="288"/>
      <c r="UL1658" s="288"/>
      <c r="UM1658" s="288"/>
      <c r="UN1658" s="288"/>
      <c r="UO1658" s="288"/>
      <c r="UP1658" s="288"/>
      <c r="UQ1658" s="288"/>
      <c r="UR1658" s="288"/>
      <c r="US1658" s="288"/>
      <c r="UT1658" s="288"/>
      <c r="UU1658" s="288"/>
      <c r="UV1658" s="288"/>
      <c r="UW1658" s="288"/>
      <c r="UX1658" s="288"/>
      <c r="UY1658" s="288"/>
      <c r="UZ1658" s="288"/>
      <c r="VA1658" s="288"/>
      <c r="VB1658" s="288"/>
      <c r="VC1658" s="288"/>
      <c r="VD1658" s="288"/>
      <c r="VE1658" s="288"/>
      <c r="VF1658" s="288"/>
      <c r="VG1658" s="288"/>
      <c r="VH1658" s="288"/>
      <c r="VI1658" s="288"/>
      <c r="VJ1658" s="288"/>
      <c r="VK1658" s="288"/>
      <c r="VL1658" s="288"/>
      <c r="VM1658" s="288"/>
      <c r="VN1658" s="288"/>
      <c r="VO1658" s="288"/>
      <c r="VP1658" s="288"/>
      <c r="VQ1658" s="288"/>
      <c r="VR1658" s="288"/>
      <c r="VS1658" s="288"/>
      <c r="VT1658" s="288"/>
      <c r="VU1658" s="288"/>
      <c r="VV1658" s="288"/>
      <c r="VW1658" s="288"/>
      <c r="VX1658" s="288"/>
      <c r="VY1658" s="288"/>
      <c r="VZ1658" s="288"/>
      <c r="WA1658" s="288"/>
      <c r="WB1658" s="288"/>
      <c r="WC1658" s="288"/>
      <c r="WD1658" s="288"/>
      <c r="WE1658" s="288"/>
      <c r="WF1658" s="288"/>
      <c r="WG1658" s="288"/>
      <c r="WH1658" s="288"/>
      <c r="WI1658" s="288"/>
      <c r="WJ1658" s="288"/>
      <c r="WK1658" s="288"/>
      <c r="WL1658" s="288"/>
      <c r="WM1658" s="288"/>
      <c r="WN1658" s="288"/>
      <c r="WO1658" s="288"/>
      <c r="WP1658" s="288"/>
      <c r="WQ1658" s="288"/>
      <c r="WR1658" s="288"/>
      <c r="WS1658" s="288"/>
      <c r="WT1658" s="288"/>
      <c r="WU1658" s="288"/>
      <c r="WV1658" s="288"/>
      <c r="WW1658" s="288"/>
      <c r="WX1658" s="288"/>
      <c r="WY1658" s="288"/>
      <c r="WZ1658" s="288"/>
      <c r="XA1658" s="288"/>
      <c r="XB1658" s="288"/>
      <c r="XC1658" s="288"/>
      <c r="XD1658" s="288"/>
      <c r="XE1658" s="288"/>
      <c r="XF1658" s="288"/>
      <c r="XG1658" s="288"/>
      <c r="XH1658" s="288"/>
      <c r="XI1658" s="288"/>
      <c r="XJ1658" s="288"/>
      <c r="XK1658" s="288"/>
      <c r="XL1658" s="288"/>
      <c r="XM1658" s="288"/>
      <c r="XN1658" s="288"/>
      <c r="XO1658" s="288"/>
      <c r="XP1658" s="288"/>
      <c r="XQ1658" s="288"/>
      <c r="XR1658" s="288"/>
      <c r="XS1658" s="288"/>
      <c r="XT1658" s="288"/>
      <c r="XU1658" s="288"/>
      <c r="XV1658" s="288"/>
      <c r="XW1658" s="288"/>
      <c r="XX1658" s="288"/>
      <c r="XY1658" s="288"/>
      <c r="XZ1658" s="288"/>
      <c r="YA1658" s="288"/>
      <c r="YB1658" s="288"/>
      <c r="YC1658" s="288"/>
      <c r="YD1658" s="288"/>
      <c r="YE1658" s="288"/>
      <c r="YF1658" s="288"/>
      <c r="YG1658" s="288"/>
      <c r="YH1658" s="288"/>
      <c r="YI1658" s="288"/>
      <c r="YJ1658" s="288"/>
      <c r="YK1658" s="288"/>
      <c r="YL1658" s="288"/>
      <c r="YM1658" s="288"/>
      <c r="YN1658" s="288"/>
      <c r="YO1658" s="288"/>
      <c r="YP1658" s="288"/>
      <c r="YQ1658" s="288"/>
      <c r="YR1658" s="288"/>
      <c r="YS1658" s="288"/>
      <c r="YT1658" s="288"/>
      <c r="YU1658" s="288"/>
      <c r="YV1658" s="288"/>
      <c r="YW1658" s="288"/>
      <c r="YX1658" s="288"/>
      <c r="YY1658" s="288"/>
      <c r="YZ1658" s="288"/>
      <c r="ZA1658" s="288"/>
      <c r="ZB1658" s="288"/>
      <c r="ZC1658" s="288"/>
      <c r="ZD1658" s="288"/>
      <c r="ZE1658" s="288"/>
      <c r="ZF1658" s="288"/>
      <c r="ZG1658" s="288"/>
      <c r="ZH1658" s="288"/>
      <c r="ZI1658" s="288"/>
      <c r="ZJ1658" s="288"/>
      <c r="ZK1658" s="288"/>
      <c r="ZL1658" s="288"/>
      <c r="ZM1658" s="288"/>
      <c r="ZN1658" s="288"/>
      <c r="ZO1658" s="288"/>
      <c r="ZP1658" s="288"/>
      <c r="ZQ1658" s="288"/>
      <c r="ZR1658" s="288"/>
      <c r="ZS1658" s="288"/>
      <c r="ZT1658" s="288"/>
      <c r="ZU1658" s="288"/>
      <c r="ZV1658" s="288"/>
      <c r="ZW1658" s="288"/>
      <c r="ZX1658" s="288"/>
      <c r="ZY1658" s="288"/>
      <c r="ZZ1658" s="288"/>
      <c r="AAA1658" s="288"/>
      <c r="AAB1658" s="288"/>
      <c r="AAC1658" s="288"/>
      <c r="AAD1658" s="288"/>
      <c r="AAE1658" s="288"/>
      <c r="AAF1658" s="288"/>
      <c r="AAG1658" s="288"/>
      <c r="AAH1658" s="288"/>
      <c r="AAI1658" s="288"/>
      <c r="AAJ1658" s="288"/>
      <c r="AAK1658" s="288"/>
      <c r="AAL1658" s="288"/>
      <c r="AAM1658" s="288"/>
      <c r="AAN1658" s="288"/>
      <c r="AAO1658" s="288"/>
      <c r="AAP1658" s="288"/>
      <c r="AAQ1658" s="288"/>
      <c r="AAR1658" s="288"/>
      <c r="AAS1658" s="288"/>
      <c r="AAT1658" s="288"/>
      <c r="AAU1658" s="288"/>
      <c r="AAV1658" s="288"/>
      <c r="AAW1658" s="288"/>
      <c r="AAX1658" s="288"/>
      <c r="AAY1658" s="288"/>
      <c r="AAZ1658" s="288"/>
      <c r="ABA1658" s="288"/>
      <c r="ABB1658" s="288"/>
      <c r="ABC1658" s="288"/>
      <c r="ABD1658" s="288"/>
      <c r="ABE1658" s="288"/>
      <c r="ABF1658" s="288"/>
      <c r="ABG1658" s="288"/>
      <c r="ABH1658" s="288"/>
      <c r="ABI1658" s="288"/>
      <c r="ABJ1658" s="288"/>
      <c r="ABK1658" s="288"/>
      <c r="ABL1658" s="288"/>
      <c r="ABM1658" s="288"/>
      <c r="ABN1658" s="288"/>
      <c r="ABO1658" s="288"/>
      <c r="ABP1658" s="288"/>
      <c r="ABQ1658" s="288"/>
      <c r="ABR1658" s="288"/>
      <c r="ABS1658" s="288"/>
      <c r="ABT1658" s="288"/>
      <c r="ABU1658" s="288"/>
      <c r="ABV1658" s="288"/>
      <c r="ABW1658" s="288"/>
      <c r="ABX1658" s="288"/>
      <c r="ABY1658" s="288"/>
      <c r="ABZ1658" s="288"/>
      <c r="ACA1658" s="288"/>
      <c r="ACB1658" s="288"/>
      <c r="ACC1658" s="288"/>
      <c r="ACD1658" s="288"/>
      <c r="ACE1658" s="288"/>
      <c r="ACF1658" s="288"/>
      <c r="ACG1658" s="288"/>
      <c r="ACH1658" s="288"/>
      <c r="ACI1658" s="288"/>
      <c r="ACJ1658" s="288"/>
      <c r="ACK1658" s="288"/>
      <c r="ACL1658" s="288"/>
      <c r="ACM1658" s="288"/>
      <c r="ACN1658" s="288"/>
      <c r="ACO1658" s="288"/>
      <c r="ACP1658" s="288"/>
      <c r="ACQ1658" s="288"/>
      <c r="ACR1658" s="288"/>
      <c r="ACS1658" s="288"/>
      <c r="ACT1658" s="288"/>
      <c r="ACU1658" s="288"/>
      <c r="ACV1658" s="288"/>
      <c r="ACW1658" s="288"/>
      <c r="ACX1658" s="288"/>
      <c r="ACY1658" s="288"/>
      <c r="ACZ1658" s="288"/>
      <c r="ADA1658" s="288"/>
      <c r="ADB1658" s="288"/>
      <c r="ADC1658" s="288"/>
      <c r="ADD1658" s="288"/>
      <c r="ADE1658" s="288"/>
      <c r="ADF1658" s="288"/>
      <c r="ADG1658" s="288"/>
      <c r="ADH1658" s="288"/>
      <c r="ADI1658" s="288"/>
      <c r="ADJ1658" s="288"/>
      <c r="ADK1658" s="288"/>
      <c r="ADL1658" s="288"/>
      <c r="ADM1658" s="288"/>
      <c r="ADN1658" s="288"/>
      <c r="ADO1658" s="288"/>
      <c r="ADP1658" s="288"/>
      <c r="ADQ1658" s="288"/>
      <c r="ADR1658" s="288"/>
      <c r="ADS1658" s="288"/>
      <c r="ADT1658" s="288"/>
      <c r="ADU1658" s="288"/>
      <c r="ADV1658" s="288"/>
      <c r="ADW1658" s="288"/>
      <c r="ADX1658" s="288"/>
      <c r="ADY1658" s="288"/>
      <c r="ADZ1658" s="288"/>
      <c r="AEA1658" s="288"/>
      <c r="AEB1658" s="288"/>
      <c r="AEC1658" s="288"/>
      <c r="AED1658" s="288"/>
      <c r="AEE1658" s="288"/>
      <c r="AEF1658" s="288"/>
      <c r="AEG1658" s="288"/>
      <c r="AEH1658" s="288"/>
      <c r="AEI1658" s="288"/>
      <c r="AEJ1658" s="288"/>
      <c r="AEK1658" s="288"/>
      <c r="AEL1658" s="288"/>
      <c r="AEM1658" s="288"/>
      <c r="AEN1658" s="288"/>
      <c r="AEO1658" s="288"/>
      <c r="AEP1658" s="288"/>
      <c r="AEQ1658" s="288"/>
      <c r="AER1658" s="288"/>
      <c r="AES1658" s="288"/>
      <c r="AET1658" s="288"/>
      <c r="AEU1658" s="288"/>
      <c r="AEV1658" s="288"/>
      <c r="AEW1658" s="288"/>
      <c r="AEX1658" s="288"/>
      <c r="AEY1658" s="288"/>
      <c r="AEZ1658" s="288"/>
      <c r="AFA1658" s="288"/>
      <c r="AFB1658" s="288"/>
      <c r="AFC1658" s="288"/>
      <c r="AFD1658" s="288"/>
      <c r="AFE1658" s="288"/>
      <c r="AFF1658" s="288"/>
      <c r="AFG1658" s="288"/>
      <c r="AFH1658" s="288"/>
      <c r="AFI1658" s="288"/>
      <c r="AFJ1658" s="288"/>
      <c r="AFK1658" s="288"/>
      <c r="AFL1658" s="288"/>
      <c r="AFM1658" s="288"/>
      <c r="AFN1658" s="288"/>
      <c r="AFO1658" s="288"/>
      <c r="AFP1658" s="288"/>
      <c r="AFQ1658" s="288"/>
      <c r="AFR1658" s="288"/>
      <c r="AFS1658" s="288"/>
      <c r="AFT1658" s="288"/>
      <c r="AFU1658" s="288"/>
      <c r="AFV1658" s="288"/>
      <c r="AFW1658" s="288"/>
      <c r="AFX1658" s="288"/>
      <c r="AFY1658" s="288"/>
      <c r="AFZ1658" s="288"/>
      <c r="AGA1658" s="288"/>
      <c r="AGB1658" s="288"/>
      <c r="AGC1658" s="288"/>
      <c r="AGD1658" s="288"/>
      <c r="AGE1658" s="288"/>
      <c r="AGF1658" s="288"/>
      <c r="AGG1658" s="288"/>
      <c r="AGH1658" s="288"/>
      <c r="AGI1658" s="288"/>
      <c r="AGJ1658" s="288"/>
      <c r="AGK1658" s="288"/>
      <c r="AGL1658" s="288"/>
      <c r="AGM1658" s="288"/>
      <c r="AGN1658" s="288"/>
      <c r="AGO1658" s="288"/>
      <c r="AGP1658" s="288"/>
      <c r="AGQ1658" s="288"/>
      <c r="AGR1658" s="288"/>
      <c r="AGS1658" s="288"/>
      <c r="AGT1658" s="288"/>
      <c r="AGU1658" s="288"/>
      <c r="AGV1658" s="288"/>
      <c r="AGW1658" s="288"/>
      <c r="AGX1658" s="288"/>
      <c r="AGY1658" s="288"/>
      <c r="AGZ1658" s="288"/>
      <c r="AHA1658" s="288"/>
      <c r="AHB1658" s="288"/>
      <c r="AHC1658" s="288"/>
      <c r="AHD1658" s="288"/>
      <c r="AHE1658" s="288"/>
      <c r="AHF1658" s="288"/>
      <c r="AHG1658" s="288"/>
      <c r="AHH1658" s="288"/>
      <c r="AHI1658" s="288"/>
      <c r="AHJ1658" s="288"/>
      <c r="AHK1658" s="288"/>
      <c r="AHL1658" s="288"/>
      <c r="AHM1658" s="288"/>
      <c r="AHN1658" s="288"/>
      <c r="AHO1658" s="288"/>
      <c r="AHP1658" s="288"/>
      <c r="AHQ1658" s="288"/>
      <c r="AHR1658" s="288"/>
      <c r="AHS1658" s="288"/>
      <c r="AHT1658" s="288"/>
      <c r="AHU1658" s="288"/>
      <c r="AHV1658" s="288"/>
      <c r="AHW1658" s="288"/>
      <c r="AHX1658" s="288"/>
      <c r="AHY1658" s="288"/>
      <c r="AHZ1658" s="288"/>
      <c r="AIA1658" s="288"/>
      <c r="AIB1658" s="288"/>
      <c r="AIC1658" s="288"/>
      <c r="AID1658" s="288"/>
      <c r="AIE1658" s="288"/>
      <c r="AIF1658" s="288"/>
      <c r="AIG1658" s="288"/>
      <c r="AIH1658" s="288"/>
      <c r="AII1658" s="288"/>
      <c r="AIJ1658" s="288"/>
      <c r="AIK1658" s="288"/>
      <c r="AIL1658" s="288"/>
      <c r="AIM1658" s="288"/>
      <c r="AIN1658" s="288"/>
      <c r="AIO1658" s="288"/>
      <c r="AIP1658" s="288"/>
      <c r="AIQ1658" s="288"/>
      <c r="AIR1658" s="288"/>
      <c r="AIS1658" s="288"/>
      <c r="AIT1658" s="288"/>
      <c r="AIU1658" s="288"/>
      <c r="AIV1658" s="288"/>
      <c r="AIW1658" s="288"/>
      <c r="AIX1658" s="288"/>
      <c r="AIY1658" s="288"/>
      <c r="AIZ1658" s="288"/>
      <c r="AJA1658" s="288"/>
      <c r="AJB1658" s="288"/>
      <c r="AJC1658" s="288"/>
      <c r="AJD1658" s="288"/>
      <c r="AJE1658" s="288"/>
      <c r="AJF1658" s="288"/>
      <c r="AJG1658" s="288"/>
      <c r="AJH1658" s="288"/>
      <c r="AJI1658" s="288"/>
      <c r="AJJ1658" s="288"/>
      <c r="AJK1658" s="288"/>
      <c r="AJL1658" s="288"/>
      <c r="AJM1658" s="288"/>
      <c r="AJN1658" s="288"/>
      <c r="AJO1658" s="288"/>
      <c r="AJP1658" s="288"/>
      <c r="AJQ1658" s="288"/>
      <c r="AJR1658" s="288"/>
      <c r="AJS1658" s="288"/>
      <c r="AJT1658" s="288"/>
      <c r="AJU1658" s="288"/>
      <c r="AJV1658" s="288"/>
      <c r="AJW1658" s="288"/>
      <c r="AJX1658" s="288"/>
      <c r="AJY1658" s="288"/>
      <c r="AJZ1658" s="288"/>
      <c r="AKA1658" s="288"/>
      <c r="AKB1658" s="288"/>
      <c r="AKC1658" s="288"/>
      <c r="AKD1658" s="288"/>
      <c r="AKE1658" s="288"/>
      <c r="AKF1658" s="288"/>
      <c r="AKG1658" s="288"/>
      <c r="AKH1658" s="288"/>
      <c r="AKI1658" s="288"/>
      <c r="AKJ1658" s="288"/>
      <c r="AKK1658" s="288"/>
      <c r="AKL1658" s="288"/>
      <c r="AKM1658" s="288"/>
      <c r="AKN1658" s="288"/>
      <c r="AKO1658" s="288"/>
      <c r="AKP1658" s="288"/>
      <c r="AKQ1658" s="288"/>
      <c r="AKR1658" s="288"/>
      <c r="AKS1658" s="288"/>
      <c r="AKT1658" s="288"/>
      <c r="AKU1658" s="288"/>
      <c r="AKV1658" s="288"/>
      <c r="AKW1658" s="288"/>
      <c r="AKX1658" s="288"/>
      <c r="AKY1658" s="288"/>
      <c r="AKZ1658" s="288"/>
      <c r="ALA1658" s="288"/>
      <c r="ALB1658" s="288"/>
      <c r="ALC1658" s="288"/>
      <c r="ALD1658" s="288"/>
      <c r="ALE1658" s="288"/>
      <c r="ALF1658" s="288"/>
      <c r="ALG1658" s="288"/>
      <c r="ALH1658" s="288"/>
      <c r="ALI1658" s="288"/>
      <c r="ALJ1658" s="288"/>
      <c r="ALK1658" s="288"/>
      <c r="ALL1658" s="288"/>
      <c r="ALM1658" s="288"/>
      <c r="ALN1658" s="288"/>
      <c r="ALO1658" s="288"/>
      <c r="ALP1658" s="288"/>
      <c r="ALQ1658" s="288"/>
      <c r="ALR1658" s="288"/>
      <c r="ALS1658" s="288"/>
      <c r="ALT1658" s="288"/>
      <c r="ALU1658" s="288"/>
      <c r="ALV1658" s="288"/>
      <c r="ALW1658" s="288"/>
      <c r="ALX1658" s="288"/>
      <c r="ALY1658" s="288"/>
      <c r="ALZ1658" s="288"/>
      <c r="AMA1658" s="288"/>
      <c r="AMB1658" s="288"/>
      <c r="AMC1658" s="288"/>
      <c r="AMD1658" s="288"/>
      <c r="AME1658" s="288"/>
      <c r="AMF1658" s="288"/>
      <c r="AMG1658" s="288"/>
      <c r="AMH1658" s="288"/>
      <c r="AMI1658" s="288"/>
      <c r="AMJ1658" s="288"/>
      <c r="AMK1658" s="288"/>
      <c r="AML1658" s="288"/>
      <c r="AMM1658" s="288"/>
      <c r="AMN1658" s="288"/>
      <c r="AMO1658" s="288"/>
      <c r="AMP1658" s="288"/>
      <c r="AMQ1658" s="288"/>
      <c r="AMR1658" s="288"/>
      <c r="AMS1658" s="288"/>
      <c r="AMT1658" s="288"/>
      <c r="AMU1658" s="288"/>
      <c r="AMV1658" s="288"/>
      <c r="AMW1658" s="288"/>
      <c r="AMX1658" s="288"/>
      <c r="AMY1658" s="288"/>
      <c r="AMZ1658" s="288"/>
      <c r="ANA1658" s="288"/>
      <c r="ANB1658" s="288"/>
      <c r="ANC1658" s="288"/>
      <c r="AND1658" s="288"/>
      <c r="ANE1658" s="288"/>
      <c r="ANF1658" s="288"/>
      <c r="ANG1658" s="288"/>
      <c r="ANH1658" s="288"/>
      <c r="ANI1658" s="288"/>
      <c r="ANJ1658" s="288"/>
      <c r="ANK1658" s="288"/>
      <c r="ANL1658" s="288"/>
      <c r="ANM1658" s="288"/>
      <c r="ANN1658" s="288"/>
      <c r="ANO1658" s="288"/>
      <c r="ANP1658" s="288"/>
      <c r="ANQ1658" s="288"/>
      <c r="ANR1658" s="288"/>
      <c r="ANS1658" s="288"/>
      <c r="ANT1658" s="288"/>
      <c r="ANU1658" s="288"/>
      <c r="ANV1658" s="288"/>
      <c r="ANW1658" s="288"/>
      <c r="ANX1658" s="288"/>
      <c r="ANY1658" s="288"/>
      <c r="ANZ1658" s="288"/>
      <c r="AOA1658" s="288"/>
      <c r="AOB1658" s="288"/>
      <c r="AOC1658" s="288"/>
      <c r="AOD1658" s="288"/>
      <c r="AOE1658" s="288"/>
      <c r="AOF1658" s="288"/>
      <c r="AOG1658" s="288"/>
      <c r="AOH1658" s="288"/>
      <c r="AOI1658" s="288"/>
      <c r="AOJ1658" s="288"/>
      <c r="AOK1658" s="288"/>
      <c r="AOL1658" s="288"/>
      <c r="AOM1658" s="288"/>
      <c r="AON1658" s="288"/>
      <c r="AOO1658" s="288"/>
      <c r="AOP1658" s="288"/>
      <c r="AOQ1658" s="288"/>
      <c r="AOR1658" s="288"/>
      <c r="AOS1658" s="288"/>
      <c r="AOT1658" s="288"/>
      <c r="AOU1658" s="288"/>
      <c r="AOV1658" s="288"/>
      <c r="AOW1658" s="288"/>
      <c r="AOX1658" s="288"/>
      <c r="AOY1658" s="288"/>
      <c r="AOZ1658" s="288"/>
      <c r="APA1658" s="288"/>
      <c r="APB1658" s="288"/>
      <c r="APC1658" s="288"/>
      <c r="APD1658" s="288"/>
      <c r="APE1658" s="288"/>
      <c r="APF1658" s="288"/>
      <c r="APG1658" s="288"/>
      <c r="APH1658" s="288"/>
      <c r="API1658" s="288"/>
      <c r="APJ1658" s="288"/>
      <c r="APK1658" s="288"/>
      <c r="APL1658" s="288"/>
      <c r="APM1658" s="288"/>
      <c r="APN1658" s="288"/>
      <c r="APO1658" s="288"/>
      <c r="APP1658" s="288"/>
      <c r="APQ1658" s="288"/>
      <c r="APR1658" s="288"/>
      <c r="APS1658" s="288"/>
      <c r="APT1658" s="288"/>
      <c r="APU1658" s="288"/>
      <c r="APV1658" s="288"/>
      <c r="APW1658" s="288"/>
      <c r="APX1658" s="288"/>
      <c r="APY1658" s="288"/>
      <c r="APZ1658" s="288"/>
      <c r="AQA1658" s="288"/>
      <c r="AQB1658" s="288"/>
      <c r="AQC1658" s="288"/>
      <c r="AQD1658" s="288"/>
      <c r="AQE1658" s="288"/>
      <c r="AQF1658" s="288"/>
      <c r="AQG1658" s="288"/>
      <c r="AQH1658" s="288"/>
      <c r="AQI1658" s="288"/>
      <c r="AQJ1658" s="288"/>
      <c r="AQK1658" s="288"/>
      <c r="AQL1658" s="288"/>
      <c r="AQM1658" s="288"/>
      <c r="AQN1658" s="288"/>
      <c r="AQO1658" s="288"/>
      <c r="AQP1658" s="288"/>
      <c r="AQQ1658" s="288"/>
      <c r="AQR1658" s="288"/>
      <c r="AQS1658" s="288"/>
      <c r="AQT1658" s="288"/>
      <c r="AQU1658" s="288"/>
      <c r="AQV1658" s="288"/>
      <c r="AQW1658" s="288"/>
      <c r="AQX1658" s="288"/>
      <c r="AQY1658" s="288"/>
      <c r="AQZ1658" s="288"/>
      <c r="ARA1658" s="288"/>
      <c r="ARB1658" s="288"/>
      <c r="ARC1658" s="288"/>
      <c r="ARD1658" s="288"/>
      <c r="ARE1658" s="288"/>
      <c r="ARF1658" s="288"/>
      <c r="ARG1658" s="288"/>
      <c r="ARH1658" s="288"/>
      <c r="ARI1658" s="288"/>
      <c r="ARJ1658" s="288"/>
      <c r="ARK1658" s="288"/>
      <c r="ARL1658" s="288"/>
      <c r="ARM1658" s="288"/>
      <c r="ARN1658" s="288"/>
      <c r="ARO1658" s="288"/>
      <c r="ARP1658" s="288"/>
      <c r="ARQ1658" s="288"/>
      <c r="ARR1658" s="288"/>
      <c r="ARS1658" s="288"/>
      <c r="ART1658" s="288"/>
      <c r="ARU1658" s="288"/>
      <c r="ARV1658" s="288"/>
      <c r="ARW1658" s="288"/>
      <c r="ARX1658" s="288"/>
      <c r="ARY1658" s="288"/>
      <c r="ARZ1658" s="288"/>
      <c r="ASA1658" s="288"/>
      <c r="ASB1658" s="288"/>
      <c r="ASC1658" s="288"/>
      <c r="ASD1658" s="288"/>
      <c r="ASE1658" s="288"/>
      <c r="ASF1658" s="288"/>
      <c r="ASG1658" s="288"/>
      <c r="ASH1658" s="288"/>
      <c r="ASI1658" s="288"/>
      <c r="ASJ1658" s="288"/>
      <c r="ASK1658" s="288"/>
      <c r="ASL1658" s="288"/>
      <c r="ASM1658" s="288"/>
      <c r="ASN1658" s="288"/>
      <c r="ASO1658" s="288"/>
      <c r="ASP1658" s="288"/>
      <c r="ASQ1658" s="288"/>
      <c r="ASR1658" s="288"/>
      <c r="ASS1658" s="288"/>
      <c r="AST1658" s="288"/>
      <c r="ASU1658" s="288"/>
      <c r="ASV1658" s="288"/>
      <c r="ASW1658" s="288"/>
      <c r="ASX1658" s="288"/>
      <c r="ASY1658" s="288"/>
      <c r="ASZ1658" s="288"/>
      <c r="ATA1658" s="288"/>
      <c r="ATB1658" s="288"/>
      <c r="ATC1658" s="288"/>
      <c r="ATD1658" s="288"/>
      <c r="ATE1658" s="288"/>
      <c r="ATF1658" s="288"/>
      <c r="ATG1658" s="288"/>
      <c r="ATH1658" s="288"/>
      <c r="ATI1658" s="288"/>
      <c r="ATJ1658" s="288"/>
      <c r="ATK1658" s="288"/>
      <c r="ATL1658" s="288"/>
      <c r="ATM1658" s="288"/>
      <c r="ATN1658" s="288"/>
      <c r="ATO1658" s="288"/>
      <c r="ATP1658" s="288"/>
      <c r="ATQ1658" s="288"/>
      <c r="ATR1658" s="288"/>
      <c r="ATS1658" s="288"/>
      <c r="ATT1658" s="288"/>
      <c r="ATU1658" s="288"/>
      <c r="ATV1658" s="288"/>
      <c r="ATW1658" s="288"/>
      <c r="ATX1658" s="288"/>
      <c r="ATY1658" s="288"/>
      <c r="ATZ1658" s="288"/>
      <c r="AUA1658" s="288"/>
      <c r="AUB1658" s="288"/>
      <c r="AUC1658" s="288"/>
      <c r="AUD1658" s="288"/>
      <c r="AUE1658" s="288"/>
      <c r="AUF1658" s="288"/>
      <c r="AUG1658" s="288"/>
      <c r="AUH1658" s="288"/>
      <c r="AUI1658" s="288"/>
      <c r="AUJ1658" s="288"/>
      <c r="AUK1658" s="288"/>
      <c r="AUL1658" s="288"/>
      <c r="AUM1658" s="288"/>
      <c r="AUN1658" s="288"/>
      <c r="AUO1658" s="288"/>
      <c r="AUP1658" s="288"/>
      <c r="AUQ1658" s="288"/>
      <c r="AUR1658" s="288"/>
      <c r="AUS1658" s="288"/>
      <c r="AUT1658" s="288"/>
      <c r="AUU1658" s="288"/>
      <c r="AUV1658" s="288"/>
      <c r="AUW1658" s="288"/>
      <c r="AUX1658" s="288"/>
      <c r="AUY1658" s="288"/>
      <c r="AUZ1658" s="288"/>
      <c r="AVA1658" s="288"/>
      <c r="AVB1658" s="288"/>
      <c r="AVC1658" s="288"/>
      <c r="AVD1658" s="288"/>
      <c r="AVE1658" s="288"/>
      <c r="AVF1658" s="288"/>
      <c r="AVG1658" s="288"/>
      <c r="AVH1658" s="288"/>
      <c r="AVI1658" s="288"/>
      <c r="AVJ1658" s="288"/>
      <c r="AVK1658" s="288"/>
      <c r="AVL1658" s="288"/>
      <c r="AVM1658" s="288"/>
      <c r="AVN1658" s="288"/>
      <c r="AVO1658" s="288"/>
      <c r="AVP1658" s="288"/>
      <c r="AVQ1658" s="288"/>
      <c r="AVR1658" s="288"/>
      <c r="AVS1658" s="288"/>
      <c r="AVT1658" s="288"/>
      <c r="AVU1658" s="288"/>
      <c r="AVV1658" s="288"/>
      <c r="AVW1658" s="288"/>
      <c r="AVX1658" s="288"/>
      <c r="AVY1658" s="288"/>
      <c r="AVZ1658" s="288"/>
      <c r="AWA1658" s="288"/>
      <c r="AWB1658" s="288"/>
      <c r="AWC1658" s="288"/>
      <c r="AWD1658" s="288"/>
      <c r="AWE1658" s="288"/>
      <c r="AWF1658" s="288"/>
      <c r="AWG1658" s="288"/>
      <c r="AWH1658" s="288"/>
      <c r="AWI1658" s="288"/>
      <c r="AWJ1658" s="288"/>
      <c r="AWK1658" s="288"/>
      <c r="AWL1658" s="288"/>
      <c r="AWM1658" s="288"/>
      <c r="AWN1658" s="288"/>
      <c r="AWO1658" s="288"/>
      <c r="AWP1658" s="288"/>
      <c r="AWQ1658" s="288"/>
      <c r="AWR1658" s="288"/>
      <c r="AWS1658" s="288"/>
      <c r="AWT1658" s="288"/>
      <c r="AWU1658" s="288"/>
      <c r="AWV1658" s="288"/>
      <c r="AWW1658" s="288"/>
      <c r="AWX1658" s="288"/>
      <c r="AWY1658" s="288"/>
      <c r="AWZ1658" s="288"/>
      <c r="AXA1658" s="288"/>
      <c r="AXB1658" s="288"/>
      <c r="AXC1658" s="288"/>
      <c r="AXD1658" s="288"/>
      <c r="AXE1658" s="288"/>
      <c r="AXF1658" s="288"/>
      <c r="AXG1658" s="288"/>
      <c r="AXH1658" s="288"/>
      <c r="AXI1658" s="288"/>
      <c r="AXJ1658" s="288"/>
      <c r="AXK1658" s="288"/>
      <c r="AXL1658" s="288"/>
      <c r="AXM1658" s="288"/>
      <c r="AXN1658" s="288"/>
      <c r="AXO1658" s="288"/>
      <c r="AXP1658" s="288"/>
      <c r="AXQ1658" s="288"/>
      <c r="AXR1658" s="288"/>
      <c r="AXS1658" s="288"/>
      <c r="AXT1658" s="288"/>
      <c r="AXU1658" s="288"/>
      <c r="AXV1658" s="288"/>
      <c r="AXW1658" s="288"/>
      <c r="AXX1658" s="288"/>
      <c r="AXY1658" s="288"/>
      <c r="AXZ1658" s="288"/>
      <c r="AYA1658" s="288"/>
      <c r="AYB1658" s="288"/>
      <c r="AYC1658" s="288"/>
      <c r="AYD1658" s="288"/>
      <c r="AYE1658" s="288"/>
      <c r="AYF1658" s="288"/>
      <c r="AYG1658" s="288"/>
      <c r="AYH1658" s="288"/>
      <c r="AYI1658" s="288"/>
      <c r="AYJ1658" s="288"/>
      <c r="AYK1658" s="288"/>
      <c r="AYL1658" s="288"/>
      <c r="AYM1658" s="288"/>
      <c r="AYN1658" s="288"/>
      <c r="AYO1658" s="288"/>
      <c r="AYP1658" s="288"/>
      <c r="AYQ1658" s="288"/>
      <c r="AYR1658" s="288"/>
      <c r="AYS1658" s="288"/>
      <c r="AYT1658" s="288"/>
      <c r="AYU1658" s="288"/>
      <c r="AYV1658" s="288"/>
      <c r="AYW1658" s="288"/>
      <c r="AYX1658" s="288"/>
      <c r="AYY1658" s="288"/>
      <c r="AYZ1658" s="288"/>
      <c r="AZA1658" s="288"/>
      <c r="AZB1658" s="288"/>
      <c r="AZC1658" s="288"/>
      <c r="AZD1658" s="288"/>
      <c r="AZE1658" s="288"/>
      <c r="AZF1658" s="288"/>
      <c r="AZG1658" s="288"/>
      <c r="AZH1658" s="288"/>
      <c r="AZI1658" s="288"/>
      <c r="AZJ1658" s="288"/>
      <c r="AZK1658" s="288"/>
      <c r="AZL1658" s="288"/>
      <c r="AZM1658" s="288"/>
      <c r="AZN1658" s="288"/>
      <c r="AZO1658" s="288"/>
      <c r="AZP1658" s="288"/>
      <c r="AZQ1658" s="288"/>
      <c r="AZR1658" s="288"/>
      <c r="AZS1658" s="288"/>
      <c r="AZT1658" s="288"/>
      <c r="AZU1658" s="288"/>
      <c r="AZV1658" s="288"/>
      <c r="AZW1658" s="288"/>
      <c r="AZX1658" s="288"/>
      <c r="AZY1658" s="288"/>
      <c r="AZZ1658" s="288"/>
      <c r="BAA1658" s="288"/>
      <c r="BAB1658" s="288"/>
      <c r="BAC1658" s="288"/>
      <c r="BAD1658" s="288"/>
      <c r="BAE1658" s="288"/>
      <c r="BAF1658" s="288"/>
      <c r="BAG1658" s="288"/>
      <c r="BAH1658" s="288"/>
      <c r="BAI1658" s="288"/>
      <c r="BAJ1658" s="288"/>
      <c r="BAK1658" s="288"/>
      <c r="BAL1658" s="288"/>
      <c r="BAM1658" s="288"/>
      <c r="BAN1658" s="288"/>
      <c r="BAO1658" s="288"/>
      <c r="BAP1658" s="288"/>
      <c r="BAQ1658" s="288"/>
      <c r="BAR1658" s="288"/>
      <c r="BAS1658" s="288"/>
      <c r="BAT1658" s="288"/>
      <c r="BAU1658" s="288"/>
      <c r="BAV1658" s="288"/>
      <c r="BAW1658" s="288"/>
      <c r="BAX1658" s="288"/>
      <c r="BAY1658" s="288"/>
      <c r="BAZ1658" s="288"/>
      <c r="BBA1658" s="288"/>
      <c r="BBB1658" s="288"/>
      <c r="BBC1658" s="288"/>
      <c r="BBD1658" s="288"/>
      <c r="BBE1658" s="288"/>
      <c r="BBF1658" s="288"/>
      <c r="BBG1658" s="288"/>
      <c r="BBH1658" s="288"/>
      <c r="BBI1658" s="288"/>
      <c r="BBJ1658" s="288"/>
      <c r="BBK1658" s="288"/>
      <c r="BBL1658" s="288"/>
      <c r="BBM1658" s="288"/>
      <c r="BBN1658" s="288"/>
      <c r="BBO1658" s="288"/>
      <c r="BBP1658" s="288"/>
      <c r="BBQ1658" s="288"/>
      <c r="BBR1658" s="288"/>
      <c r="BBS1658" s="288"/>
      <c r="BBT1658" s="288"/>
      <c r="BBU1658" s="288"/>
      <c r="BBV1658" s="288"/>
      <c r="BBW1658" s="288"/>
      <c r="BBX1658" s="288"/>
      <c r="BBY1658" s="288"/>
      <c r="BBZ1658" s="288"/>
      <c r="BCA1658" s="288"/>
      <c r="BCB1658" s="288"/>
      <c r="BCC1658" s="288"/>
      <c r="BCD1658" s="288"/>
      <c r="BCE1658" s="288"/>
      <c r="BCF1658" s="288"/>
      <c r="BCG1658" s="288"/>
      <c r="BCH1658" s="288"/>
      <c r="BCI1658" s="288"/>
      <c r="BCJ1658" s="288"/>
      <c r="BCK1658" s="288"/>
      <c r="BCL1658" s="288"/>
      <c r="BCM1658" s="288"/>
      <c r="BCN1658" s="288"/>
      <c r="BCO1658" s="288"/>
      <c r="BCP1658" s="288"/>
      <c r="BCQ1658" s="288"/>
      <c r="BCR1658" s="288"/>
      <c r="BCS1658" s="288"/>
      <c r="BCT1658" s="288"/>
      <c r="BCU1658" s="288"/>
      <c r="BCV1658" s="288"/>
      <c r="BCW1658" s="288"/>
      <c r="BCX1658" s="288"/>
      <c r="BCY1658" s="288"/>
      <c r="BCZ1658" s="288"/>
      <c r="BDA1658" s="288"/>
      <c r="BDB1658" s="288"/>
      <c r="BDC1658" s="288"/>
      <c r="BDD1658" s="288"/>
      <c r="BDE1658" s="288"/>
      <c r="BDF1658" s="288"/>
      <c r="BDG1658" s="288"/>
      <c r="BDH1658" s="288"/>
      <c r="BDI1658" s="288"/>
      <c r="BDJ1658" s="288"/>
      <c r="BDK1658" s="288"/>
      <c r="BDL1658" s="288"/>
      <c r="BDM1658" s="288"/>
      <c r="BDN1658" s="288"/>
      <c r="BDO1658" s="288"/>
      <c r="BDP1658" s="288"/>
      <c r="BDQ1658" s="288"/>
      <c r="BDR1658" s="288"/>
      <c r="BDS1658" s="288"/>
      <c r="BDT1658" s="288"/>
      <c r="BDU1658" s="288"/>
      <c r="BDV1658" s="288"/>
      <c r="BDW1658" s="288"/>
      <c r="BDX1658" s="288"/>
      <c r="BDY1658" s="288"/>
      <c r="BDZ1658" s="288"/>
      <c r="BEA1658" s="288"/>
      <c r="BEB1658" s="288"/>
      <c r="BEC1658" s="288"/>
      <c r="BED1658" s="288"/>
      <c r="BEE1658" s="288"/>
      <c r="BEF1658" s="288"/>
      <c r="BEG1658" s="288"/>
      <c r="BEH1658" s="288"/>
      <c r="BEI1658" s="288"/>
      <c r="BEJ1658" s="288"/>
      <c r="BEK1658" s="288"/>
      <c r="BEL1658" s="288"/>
      <c r="BEM1658" s="288"/>
      <c r="BEN1658" s="288"/>
      <c r="BEO1658" s="288"/>
      <c r="BEP1658" s="288"/>
      <c r="BEQ1658" s="288"/>
      <c r="BER1658" s="288"/>
      <c r="BES1658" s="288"/>
      <c r="BET1658" s="288"/>
      <c r="BEU1658" s="288"/>
      <c r="BEV1658" s="288"/>
      <c r="BEW1658" s="288"/>
      <c r="BEX1658" s="288"/>
      <c r="BEY1658" s="288"/>
      <c r="BEZ1658" s="288"/>
      <c r="BFA1658" s="288"/>
      <c r="BFB1658" s="288"/>
      <c r="BFC1658" s="288"/>
      <c r="BFD1658" s="288"/>
      <c r="BFE1658" s="288"/>
      <c r="BFF1658" s="288"/>
      <c r="BFG1658" s="288"/>
      <c r="BFH1658" s="288"/>
      <c r="BFI1658" s="288"/>
      <c r="BFJ1658" s="288"/>
      <c r="BFK1658" s="288"/>
      <c r="BFL1658" s="288"/>
      <c r="BFM1658" s="288"/>
      <c r="BFN1658" s="288"/>
      <c r="BFO1658" s="288"/>
      <c r="BFP1658" s="288"/>
      <c r="BFQ1658" s="288"/>
      <c r="BFR1658" s="288"/>
      <c r="BFS1658" s="288"/>
      <c r="BFT1658" s="288"/>
      <c r="BFU1658" s="288"/>
      <c r="BFV1658" s="288"/>
      <c r="BFW1658" s="288"/>
      <c r="BFX1658" s="288"/>
      <c r="BFY1658" s="288"/>
      <c r="BFZ1658" s="288"/>
      <c r="BGA1658" s="288"/>
      <c r="BGB1658" s="288"/>
      <c r="BGC1658" s="288"/>
      <c r="BGD1658" s="288"/>
      <c r="BGE1658" s="288"/>
      <c r="BGF1658" s="288"/>
      <c r="BGG1658" s="288"/>
      <c r="BGH1658" s="288"/>
      <c r="BGI1658" s="288"/>
      <c r="BGJ1658" s="288"/>
      <c r="BGK1658" s="288"/>
      <c r="BGL1658" s="288"/>
      <c r="BGM1658" s="288"/>
      <c r="BGN1658" s="288"/>
      <c r="BGO1658" s="288"/>
      <c r="BGP1658" s="288"/>
      <c r="BGQ1658" s="288"/>
      <c r="BGR1658" s="288"/>
      <c r="BGS1658" s="288"/>
      <c r="BGT1658" s="288"/>
      <c r="BGU1658" s="288"/>
      <c r="BGV1658" s="288"/>
      <c r="BGW1658" s="288"/>
      <c r="BGX1658" s="288"/>
      <c r="BGY1658" s="288"/>
      <c r="BGZ1658" s="288"/>
      <c r="BHA1658" s="288"/>
      <c r="BHB1658" s="288"/>
      <c r="BHC1658" s="288"/>
      <c r="BHD1658" s="288"/>
      <c r="BHE1658" s="288"/>
      <c r="BHF1658" s="288"/>
      <c r="BHG1658" s="288"/>
      <c r="BHH1658" s="288"/>
      <c r="BHI1658" s="288"/>
      <c r="BHJ1658" s="288"/>
      <c r="BHK1658" s="288"/>
      <c r="BHL1658" s="288"/>
      <c r="BHM1658" s="288"/>
      <c r="BHN1658" s="288"/>
      <c r="BHO1658" s="288"/>
      <c r="BHP1658" s="288"/>
      <c r="BHQ1658" s="288"/>
      <c r="BHR1658" s="288"/>
      <c r="BHS1658" s="288"/>
      <c r="BHT1658" s="288"/>
      <c r="BHU1658" s="288"/>
      <c r="BHV1658" s="288"/>
      <c r="BHW1658" s="288"/>
      <c r="BHX1658" s="288"/>
      <c r="BHY1658" s="288"/>
      <c r="BHZ1658" s="288"/>
      <c r="BIA1658" s="288"/>
      <c r="BIB1658" s="288"/>
      <c r="BIC1658" s="288"/>
      <c r="BID1658" s="288"/>
      <c r="BIE1658" s="288"/>
      <c r="BIF1658" s="288"/>
      <c r="BIG1658" s="288"/>
      <c r="BIH1658" s="288"/>
      <c r="BII1658" s="288"/>
      <c r="BIJ1658" s="288"/>
      <c r="BIK1658" s="288"/>
      <c r="BIL1658" s="288"/>
      <c r="BIM1658" s="288"/>
      <c r="BIN1658" s="288"/>
      <c r="BIO1658" s="288"/>
      <c r="BIP1658" s="288"/>
      <c r="BIQ1658" s="288"/>
      <c r="BIR1658" s="288"/>
      <c r="BIS1658" s="288"/>
      <c r="BIT1658" s="288"/>
      <c r="BIU1658" s="288"/>
      <c r="BIV1658" s="288"/>
      <c r="BIW1658" s="288"/>
      <c r="BIX1658" s="288"/>
      <c r="BIY1658" s="288"/>
      <c r="BIZ1658" s="288"/>
      <c r="BJA1658" s="288"/>
      <c r="BJB1658" s="288"/>
      <c r="BJC1658" s="288"/>
      <c r="BJD1658" s="288"/>
      <c r="BJE1658" s="288"/>
      <c r="BJF1658" s="288"/>
      <c r="BJG1658" s="288"/>
      <c r="BJH1658" s="288"/>
      <c r="BJI1658" s="288"/>
      <c r="BJJ1658" s="288"/>
      <c r="BJK1658" s="288"/>
      <c r="BJL1658" s="288"/>
      <c r="BJM1658" s="288"/>
      <c r="BJN1658" s="288"/>
      <c r="BJO1658" s="288"/>
      <c r="BJP1658" s="288"/>
      <c r="BJQ1658" s="288"/>
      <c r="BJR1658" s="288"/>
      <c r="BJS1658" s="288"/>
      <c r="BJT1658" s="288"/>
      <c r="BJU1658" s="288"/>
      <c r="BJV1658" s="288"/>
      <c r="BJW1658" s="288"/>
      <c r="BJX1658" s="288"/>
      <c r="BJY1658" s="288"/>
      <c r="BJZ1658" s="288"/>
      <c r="BKA1658" s="288"/>
      <c r="BKB1658" s="288"/>
      <c r="BKC1658" s="288"/>
      <c r="BKD1658" s="288"/>
      <c r="BKE1658" s="288"/>
      <c r="BKF1658" s="288"/>
      <c r="BKG1658" s="288"/>
      <c r="BKH1658" s="288"/>
      <c r="BKI1658" s="288"/>
      <c r="BKJ1658" s="288"/>
      <c r="BKK1658" s="288"/>
      <c r="BKL1658" s="288"/>
      <c r="BKM1658" s="288"/>
      <c r="BKN1658" s="288"/>
      <c r="BKO1658" s="288"/>
      <c r="BKP1658" s="288"/>
      <c r="BKQ1658" s="288"/>
      <c r="BKR1658" s="288"/>
      <c r="BKS1658" s="288"/>
      <c r="BKT1658" s="288"/>
      <c r="BKU1658" s="288"/>
      <c r="BKV1658" s="288"/>
      <c r="BKW1658" s="288"/>
      <c r="BKX1658" s="288"/>
      <c r="BKY1658" s="288"/>
      <c r="BKZ1658" s="288"/>
      <c r="BLA1658" s="288"/>
      <c r="BLB1658" s="288"/>
      <c r="BLC1658" s="288"/>
      <c r="BLD1658" s="288"/>
      <c r="BLE1658" s="288"/>
      <c r="BLF1658" s="288"/>
      <c r="BLG1658" s="288"/>
      <c r="BLH1658" s="288"/>
      <c r="BLI1658" s="288"/>
      <c r="BLJ1658" s="288"/>
      <c r="BLK1658" s="288"/>
      <c r="BLL1658" s="288"/>
      <c r="BLM1658" s="288"/>
      <c r="BLN1658" s="288"/>
      <c r="BLO1658" s="288"/>
      <c r="BLP1658" s="288"/>
      <c r="BLQ1658" s="288"/>
      <c r="BLR1658" s="288"/>
      <c r="BLS1658" s="288"/>
      <c r="BLT1658" s="288"/>
      <c r="BLU1658" s="288"/>
      <c r="BLV1658" s="288"/>
      <c r="BLW1658" s="288"/>
      <c r="BLX1658" s="288"/>
      <c r="BLY1658" s="288"/>
      <c r="BLZ1658" s="288"/>
      <c r="BMA1658" s="288"/>
      <c r="BMB1658" s="288"/>
      <c r="BMC1658" s="288"/>
      <c r="BMD1658" s="288"/>
      <c r="BME1658" s="288"/>
      <c r="BMF1658" s="288"/>
      <c r="BMG1658" s="288"/>
      <c r="BMH1658" s="288"/>
      <c r="BMI1658" s="288"/>
      <c r="BMJ1658" s="288"/>
      <c r="BMK1658" s="288"/>
      <c r="BML1658" s="288"/>
      <c r="BMM1658" s="288"/>
      <c r="BMN1658" s="288"/>
      <c r="BMO1658" s="288"/>
      <c r="BMP1658" s="288"/>
      <c r="BMQ1658" s="288"/>
      <c r="BMR1658" s="288"/>
      <c r="BMS1658" s="288"/>
      <c r="BMT1658" s="288"/>
      <c r="BMU1658" s="288"/>
      <c r="BMV1658" s="288"/>
      <c r="BMW1658" s="288"/>
      <c r="BMX1658" s="288"/>
      <c r="BMY1658" s="288"/>
      <c r="BMZ1658" s="288"/>
      <c r="BNA1658" s="288"/>
      <c r="BNB1658" s="288"/>
      <c r="BNC1658" s="288"/>
      <c r="BND1658" s="288"/>
      <c r="BNE1658" s="288"/>
      <c r="BNF1658" s="288"/>
      <c r="BNG1658" s="288"/>
      <c r="BNH1658" s="288"/>
      <c r="BNI1658" s="288"/>
      <c r="BNJ1658" s="288"/>
      <c r="BNK1658" s="288"/>
      <c r="BNL1658" s="288"/>
      <c r="BNM1658" s="288"/>
      <c r="BNN1658" s="288"/>
      <c r="BNO1658" s="288"/>
      <c r="BNP1658" s="288"/>
      <c r="BNQ1658" s="288"/>
      <c r="BNR1658" s="288"/>
      <c r="BNS1658" s="288"/>
      <c r="BNT1658" s="288"/>
      <c r="BNU1658" s="288"/>
      <c r="BNV1658" s="288"/>
      <c r="BNW1658" s="288"/>
      <c r="BNX1658" s="288"/>
      <c r="BNY1658" s="288"/>
      <c r="BNZ1658" s="288"/>
      <c r="BOA1658" s="288"/>
      <c r="BOB1658" s="288"/>
      <c r="BOC1658" s="288"/>
      <c r="BOD1658" s="288"/>
      <c r="BOE1658" s="288"/>
      <c r="BOF1658" s="288"/>
      <c r="BOG1658" s="288"/>
      <c r="BOH1658" s="288"/>
      <c r="BOI1658" s="288"/>
      <c r="BOJ1658" s="288"/>
      <c r="BOK1658" s="288"/>
      <c r="BOL1658" s="288"/>
      <c r="BOM1658" s="288"/>
      <c r="BON1658" s="288"/>
      <c r="BOO1658" s="288"/>
      <c r="BOP1658" s="288"/>
      <c r="BOQ1658" s="288"/>
      <c r="BOR1658" s="288"/>
      <c r="BOS1658" s="288"/>
      <c r="BOT1658" s="288"/>
      <c r="BOU1658" s="288"/>
      <c r="BOV1658" s="288"/>
      <c r="BOW1658" s="288"/>
      <c r="BOX1658" s="288"/>
      <c r="BOY1658" s="288"/>
      <c r="BOZ1658" s="288"/>
      <c r="BPA1658" s="288"/>
      <c r="BPB1658" s="288"/>
      <c r="BPC1658" s="288"/>
      <c r="BPD1658" s="288"/>
      <c r="BPE1658" s="288"/>
      <c r="BPF1658" s="288"/>
      <c r="BPG1658" s="288"/>
      <c r="BPH1658" s="288"/>
      <c r="BPI1658" s="288"/>
      <c r="BPJ1658" s="288"/>
      <c r="BPK1658" s="288"/>
      <c r="BPL1658" s="288"/>
      <c r="BPM1658" s="288"/>
      <c r="BPN1658" s="288"/>
      <c r="BPO1658" s="288"/>
      <c r="BPP1658" s="288"/>
      <c r="BPQ1658" s="288"/>
      <c r="BPR1658" s="288"/>
      <c r="BPS1658" s="288"/>
      <c r="BPT1658" s="288"/>
      <c r="BPU1658" s="288"/>
      <c r="BPV1658" s="288"/>
      <c r="BPW1658" s="288"/>
      <c r="BPX1658" s="288"/>
      <c r="BPY1658" s="288"/>
      <c r="BPZ1658" s="288"/>
      <c r="BQA1658" s="288"/>
      <c r="BQB1658" s="288"/>
      <c r="BQC1658" s="288"/>
      <c r="BQD1658" s="288"/>
      <c r="BQE1658" s="288"/>
      <c r="BQF1658" s="288"/>
      <c r="BQG1658" s="288"/>
      <c r="BQH1658" s="288"/>
      <c r="BQI1658" s="288"/>
      <c r="BQJ1658" s="288"/>
      <c r="BQK1658" s="288"/>
      <c r="BQL1658" s="288"/>
      <c r="BQM1658" s="288"/>
      <c r="BQN1658" s="288"/>
      <c r="BQO1658" s="288"/>
      <c r="BQP1658" s="288"/>
      <c r="BQQ1658" s="288"/>
      <c r="BQR1658" s="288"/>
      <c r="BQS1658" s="288"/>
      <c r="BQT1658" s="288"/>
      <c r="BQU1658" s="288"/>
      <c r="BQV1658" s="288"/>
      <c r="BQW1658" s="288"/>
      <c r="BQX1658" s="288"/>
      <c r="BQY1658" s="288"/>
      <c r="BQZ1658" s="288"/>
      <c r="BRA1658" s="288"/>
      <c r="BRB1658" s="288"/>
      <c r="BRC1658" s="288"/>
      <c r="BRD1658" s="288"/>
      <c r="BRE1658" s="288"/>
      <c r="BRF1658" s="288"/>
      <c r="BRG1658" s="288"/>
      <c r="BRH1658" s="288"/>
      <c r="BRI1658" s="288"/>
      <c r="BRJ1658" s="288"/>
      <c r="BRK1658" s="288"/>
      <c r="BRL1658" s="288"/>
      <c r="BRM1658" s="288"/>
      <c r="BRN1658" s="288"/>
      <c r="BRO1658" s="288"/>
      <c r="BRP1658" s="288"/>
      <c r="BRQ1658" s="288"/>
      <c r="BRR1658" s="288"/>
      <c r="BRS1658" s="288"/>
      <c r="BRT1658" s="288"/>
      <c r="BRU1658" s="288"/>
      <c r="BRV1658" s="288"/>
      <c r="BRW1658" s="288"/>
      <c r="BRX1658" s="288"/>
      <c r="BRY1658" s="288"/>
      <c r="BRZ1658" s="288"/>
      <c r="BSA1658" s="288"/>
      <c r="BSB1658" s="288"/>
      <c r="BSC1658" s="288"/>
      <c r="BSD1658" s="288"/>
      <c r="BSE1658" s="288"/>
      <c r="BSF1658" s="288"/>
      <c r="BSG1658" s="288"/>
      <c r="BSH1658" s="288"/>
      <c r="BSI1658" s="288"/>
      <c r="BSJ1658" s="288"/>
      <c r="BSK1658" s="288"/>
      <c r="BSL1658" s="288"/>
      <c r="BSM1658" s="288"/>
      <c r="BSN1658" s="288"/>
      <c r="BSO1658" s="288"/>
      <c r="BSP1658" s="288"/>
      <c r="BSQ1658" s="288"/>
      <c r="BSR1658" s="288"/>
      <c r="BSS1658" s="288"/>
      <c r="BST1658" s="288"/>
      <c r="BSU1658" s="288"/>
      <c r="BSV1658" s="288"/>
      <c r="BSW1658" s="288"/>
      <c r="BSX1658" s="288"/>
      <c r="BSY1658" s="288"/>
      <c r="BSZ1658" s="288"/>
      <c r="BTA1658" s="288"/>
      <c r="BTB1658" s="288"/>
      <c r="BTC1658" s="288"/>
      <c r="BTD1658" s="288"/>
      <c r="BTE1658" s="288"/>
      <c r="BTF1658" s="288"/>
      <c r="BTG1658" s="288"/>
      <c r="BTH1658" s="288"/>
      <c r="BTI1658" s="288"/>
      <c r="BTJ1658" s="288"/>
      <c r="BTK1658" s="288"/>
      <c r="BTL1658" s="288"/>
      <c r="BTM1658" s="288"/>
      <c r="BTN1658" s="288"/>
      <c r="BTO1658" s="288"/>
      <c r="BTP1658" s="288"/>
      <c r="BTQ1658" s="288"/>
      <c r="BTR1658" s="288"/>
      <c r="BTS1658" s="288"/>
      <c r="BTT1658" s="288"/>
      <c r="BTU1658" s="288"/>
      <c r="BTV1658" s="288"/>
      <c r="BTW1658" s="288"/>
      <c r="BTX1658" s="288"/>
      <c r="BTY1658" s="288"/>
      <c r="BTZ1658" s="288"/>
      <c r="BUA1658" s="288"/>
      <c r="BUB1658" s="288"/>
      <c r="BUC1658" s="288"/>
      <c r="BUD1658" s="288"/>
      <c r="BUE1658" s="288"/>
      <c r="BUF1658" s="288"/>
      <c r="BUG1658" s="288"/>
      <c r="BUH1658" s="288"/>
      <c r="BUI1658" s="288"/>
      <c r="BUJ1658" s="288"/>
      <c r="BUK1658" s="288"/>
      <c r="BUL1658" s="288"/>
      <c r="BUM1658" s="288"/>
      <c r="BUN1658" s="288"/>
      <c r="BUO1658" s="288"/>
      <c r="BUP1658" s="288"/>
      <c r="BUQ1658" s="288"/>
      <c r="BUR1658" s="288"/>
      <c r="BUS1658" s="288"/>
      <c r="BUT1658" s="288"/>
      <c r="BUU1658" s="288"/>
      <c r="BUV1658" s="288"/>
      <c r="BUW1658" s="288"/>
      <c r="BUX1658" s="288"/>
      <c r="BUY1658" s="288"/>
      <c r="BUZ1658" s="288"/>
      <c r="BVA1658" s="288"/>
      <c r="BVB1658" s="288"/>
      <c r="BVC1658" s="288"/>
      <c r="BVD1658" s="288"/>
      <c r="BVE1658" s="288"/>
      <c r="BVF1658" s="288"/>
      <c r="BVG1658" s="288"/>
      <c r="BVH1658" s="288"/>
      <c r="BVI1658" s="288"/>
      <c r="BVJ1658" s="288"/>
      <c r="BVK1658" s="288"/>
      <c r="BVL1658" s="288"/>
      <c r="BVM1658" s="288"/>
      <c r="BVN1658" s="288"/>
      <c r="BVO1658" s="288"/>
      <c r="BVP1658" s="288"/>
      <c r="BVQ1658" s="288"/>
      <c r="BVR1658" s="288"/>
      <c r="BVS1658" s="288"/>
      <c r="BVT1658" s="288"/>
      <c r="BVU1658" s="288"/>
      <c r="BVV1658" s="288"/>
      <c r="BVW1658" s="288"/>
      <c r="BVX1658" s="288"/>
      <c r="BVY1658" s="288"/>
      <c r="BVZ1658" s="288"/>
      <c r="BWA1658" s="288"/>
      <c r="BWB1658" s="288"/>
      <c r="BWC1658" s="288"/>
      <c r="BWD1658" s="288"/>
      <c r="BWE1658" s="288"/>
      <c r="BWF1658" s="288"/>
      <c r="BWG1658" s="288"/>
      <c r="BWH1658" s="288"/>
      <c r="BWI1658" s="288"/>
      <c r="BWJ1658" s="288"/>
      <c r="BWK1658" s="288"/>
      <c r="BWL1658" s="288"/>
      <c r="BWM1658" s="288"/>
      <c r="BWN1658" s="288"/>
      <c r="BWO1658" s="288"/>
      <c r="BWP1658" s="288"/>
      <c r="BWQ1658" s="288"/>
      <c r="BWR1658" s="288"/>
      <c r="BWS1658" s="288"/>
      <c r="BWT1658" s="288"/>
      <c r="BWU1658" s="288"/>
      <c r="BWV1658" s="288"/>
      <c r="BWW1658" s="288"/>
      <c r="BWX1658" s="288"/>
      <c r="BWY1658" s="288"/>
      <c r="BWZ1658" s="288"/>
      <c r="BXA1658" s="288"/>
      <c r="BXB1658" s="288"/>
      <c r="BXC1658" s="288"/>
      <c r="BXD1658" s="288"/>
      <c r="BXE1658" s="288"/>
      <c r="BXF1658" s="288"/>
      <c r="BXG1658" s="288"/>
      <c r="BXH1658" s="288"/>
      <c r="BXI1658" s="288"/>
      <c r="BXJ1658" s="288"/>
      <c r="BXK1658" s="288"/>
      <c r="BXL1658" s="288"/>
      <c r="BXM1658" s="288"/>
      <c r="BXN1658" s="288"/>
      <c r="BXO1658" s="288"/>
      <c r="BXP1658" s="288"/>
      <c r="BXQ1658" s="288"/>
      <c r="BXR1658" s="288"/>
      <c r="BXS1658" s="288"/>
      <c r="BXT1658" s="288"/>
      <c r="BXU1658" s="288"/>
      <c r="BXV1658" s="288"/>
      <c r="BXW1658" s="288"/>
      <c r="BXX1658" s="288"/>
      <c r="BXY1658" s="288"/>
      <c r="BXZ1658" s="288"/>
      <c r="BYA1658" s="288"/>
      <c r="BYB1658" s="288"/>
      <c r="BYC1658" s="288"/>
      <c r="BYD1658" s="288"/>
      <c r="BYE1658" s="288"/>
      <c r="BYF1658" s="288"/>
      <c r="BYG1658" s="288"/>
      <c r="BYH1658" s="288"/>
      <c r="BYI1658" s="288"/>
      <c r="BYJ1658" s="288"/>
      <c r="BYK1658" s="288"/>
      <c r="BYL1658" s="288"/>
      <c r="BYM1658" s="288"/>
      <c r="BYN1658" s="288"/>
      <c r="BYO1658" s="288"/>
      <c r="BYP1658" s="288"/>
      <c r="BYQ1658" s="288"/>
      <c r="BYR1658" s="288"/>
      <c r="BYS1658" s="288"/>
      <c r="BYT1658" s="288"/>
      <c r="BYU1658" s="288"/>
      <c r="BYV1658" s="288"/>
      <c r="BYW1658" s="288"/>
      <c r="BYX1658" s="288"/>
      <c r="BYY1658" s="288"/>
      <c r="BYZ1658" s="288"/>
      <c r="BZA1658" s="288"/>
      <c r="BZB1658" s="288"/>
      <c r="BZC1658" s="288"/>
      <c r="BZD1658" s="288"/>
      <c r="BZE1658" s="288"/>
      <c r="BZF1658" s="288"/>
      <c r="BZG1658" s="288"/>
      <c r="BZH1658" s="288"/>
      <c r="BZI1658" s="288"/>
      <c r="BZJ1658" s="288"/>
      <c r="BZK1658" s="288"/>
      <c r="BZL1658" s="288"/>
      <c r="BZM1658" s="288"/>
      <c r="BZN1658" s="288"/>
      <c r="BZO1658" s="288"/>
      <c r="BZP1658" s="288"/>
      <c r="BZQ1658" s="288"/>
      <c r="BZR1658" s="288"/>
      <c r="BZS1658" s="288"/>
      <c r="BZT1658" s="288"/>
      <c r="BZU1658" s="288"/>
      <c r="BZV1658" s="288"/>
      <c r="BZW1658" s="288"/>
      <c r="BZX1658" s="288"/>
      <c r="BZY1658" s="288"/>
      <c r="BZZ1658" s="288"/>
      <c r="CAA1658" s="288"/>
      <c r="CAB1658" s="288"/>
      <c r="CAC1658" s="288"/>
      <c r="CAD1658" s="288"/>
      <c r="CAE1658" s="288"/>
      <c r="CAF1658" s="288"/>
      <c r="CAG1658" s="288"/>
      <c r="CAH1658" s="288"/>
      <c r="CAI1658" s="288"/>
      <c r="CAJ1658" s="288"/>
      <c r="CAK1658" s="288"/>
      <c r="CAL1658" s="288"/>
      <c r="CAM1658" s="288"/>
      <c r="CAN1658" s="288"/>
      <c r="CAO1658" s="288"/>
      <c r="CAP1658" s="288"/>
      <c r="CAQ1658" s="288"/>
      <c r="CAR1658" s="288"/>
      <c r="CAS1658" s="288"/>
      <c r="CAT1658" s="288"/>
      <c r="CAU1658" s="288"/>
      <c r="CAV1658" s="288"/>
      <c r="CAW1658" s="288"/>
      <c r="CAX1658" s="288"/>
      <c r="CAY1658" s="288"/>
      <c r="CAZ1658" s="288"/>
      <c r="CBA1658" s="288"/>
      <c r="CBB1658" s="288"/>
      <c r="CBC1658" s="288"/>
      <c r="CBD1658" s="288"/>
      <c r="CBE1658" s="288"/>
      <c r="CBF1658" s="288"/>
      <c r="CBG1658" s="288"/>
      <c r="CBH1658" s="288"/>
      <c r="CBI1658" s="288"/>
      <c r="CBJ1658" s="288"/>
      <c r="CBK1658" s="288"/>
      <c r="CBL1658" s="288"/>
      <c r="CBM1658" s="288"/>
      <c r="CBN1658" s="288"/>
      <c r="CBO1658" s="288"/>
      <c r="CBP1658" s="288"/>
      <c r="CBQ1658" s="288"/>
      <c r="CBR1658" s="288"/>
      <c r="CBS1658" s="288"/>
      <c r="CBT1658" s="288"/>
      <c r="CBU1658" s="288"/>
      <c r="CBV1658" s="288"/>
      <c r="CBW1658" s="288"/>
      <c r="CBX1658" s="288"/>
      <c r="CBY1658" s="288"/>
      <c r="CBZ1658" s="288"/>
      <c r="CCA1658" s="288"/>
      <c r="CCB1658" s="288"/>
      <c r="CCC1658" s="288"/>
      <c r="CCD1658" s="288"/>
      <c r="CCE1658" s="288"/>
      <c r="CCF1658" s="288"/>
      <c r="CCG1658" s="288"/>
      <c r="CCH1658" s="288"/>
      <c r="CCI1658" s="288"/>
      <c r="CCJ1658" s="288"/>
      <c r="CCK1658" s="288"/>
      <c r="CCL1658" s="288"/>
      <c r="CCM1658" s="288"/>
      <c r="CCN1658" s="288"/>
      <c r="CCO1658" s="288"/>
      <c r="CCP1658" s="288"/>
      <c r="CCQ1658" s="288"/>
      <c r="CCR1658" s="288"/>
      <c r="CCS1658" s="288"/>
      <c r="CCT1658" s="288"/>
      <c r="CCU1658" s="288"/>
      <c r="CCV1658" s="288"/>
      <c r="CCW1658" s="288"/>
      <c r="CCX1658" s="288"/>
      <c r="CCY1658" s="288"/>
      <c r="CCZ1658" s="288"/>
      <c r="CDA1658" s="288"/>
      <c r="CDB1658" s="288"/>
      <c r="CDC1658" s="288"/>
      <c r="CDD1658" s="288"/>
      <c r="CDE1658" s="288"/>
      <c r="CDF1658" s="288"/>
      <c r="CDG1658" s="288"/>
      <c r="CDH1658" s="288"/>
      <c r="CDI1658" s="288"/>
      <c r="CDJ1658" s="288"/>
      <c r="CDK1658" s="288"/>
      <c r="CDL1658" s="288"/>
      <c r="CDM1658" s="288"/>
      <c r="CDN1658" s="288"/>
      <c r="CDO1658" s="288"/>
      <c r="CDP1658" s="288"/>
      <c r="CDQ1658" s="288"/>
      <c r="CDR1658" s="288"/>
      <c r="CDS1658" s="288"/>
      <c r="CDT1658" s="288"/>
      <c r="CDU1658" s="288"/>
      <c r="CDV1658" s="288"/>
      <c r="CDW1658" s="288"/>
      <c r="CDX1658" s="288"/>
      <c r="CDY1658" s="288"/>
      <c r="CDZ1658" s="288"/>
      <c r="CEA1658" s="288"/>
      <c r="CEB1658" s="288"/>
      <c r="CEC1658" s="288"/>
      <c r="CED1658" s="288"/>
      <c r="CEE1658" s="288"/>
      <c r="CEF1658" s="288"/>
      <c r="CEG1658" s="288"/>
      <c r="CEH1658" s="288"/>
      <c r="CEI1658" s="288"/>
      <c r="CEJ1658" s="288"/>
      <c r="CEK1658" s="288"/>
      <c r="CEL1658" s="288"/>
      <c r="CEM1658" s="288"/>
      <c r="CEN1658" s="288"/>
      <c r="CEO1658" s="288"/>
      <c r="CEP1658" s="288"/>
      <c r="CEQ1658" s="288"/>
      <c r="CER1658" s="288"/>
      <c r="CES1658" s="288"/>
      <c r="CET1658" s="288"/>
      <c r="CEU1658" s="288"/>
      <c r="CEV1658" s="288"/>
      <c r="CEW1658" s="288"/>
      <c r="CEX1658" s="288"/>
      <c r="CEY1658" s="288"/>
      <c r="CEZ1658" s="288"/>
      <c r="CFA1658" s="288"/>
      <c r="CFB1658" s="288"/>
      <c r="CFC1658" s="288"/>
      <c r="CFD1658" s="288"/>
      <c r="CFE1658" s="288"/>
      <c r="CFF1658" s="288"/>
      <c r="CFG1658" s="288"/>
      <c r="CFH1658" s="288"/>
      <c r="CFI1658" s="288"/>
      <c r="CFJ1658" s="288"/>
      <c r="CFK1658" s="288"/>
      <c r="CFL1658" s="288"/>
      <c r="CFM1658" s="288"/>
      <c r="CFN1658" s="288"/>
      <c r="CFO1658" s="288"/>
      <c r="CFP1658" s="288"/>
      <c r="CFQ1658" s="288"/>
      <c r="CFR1658" s="288"/>
      <c r="CFS1658" s="288"/>
      <c r="CFT1658" s="288"/>
      <c r="CFU1658" s="288"/>
      <c r="CFV1658" s="288"/>
      <c r="CFW1658" s="288"/>
      <c r="CFX1658" s="288"/>
      <c r="CFY1658" s="288"/>
      <c r="CFZ1658" s="288"/>
      <c r="CGA1658" s="288"/>
      <c r="CGB1658" s="288"/>
      <c r="CGC1658" s="288"/>
      <c r="CGD1658" s="288"/>
      <c r="CGE1658" s="288"/>
      <c r="CGF1658" s="288"/>
      <c r="CGG1658" s="288"/>
      <c r="CGH1658" s="288"/>
      <c r="CGI1658" s="288"/>
      <c r="CGJ1658" s="288"/>
      <c r="CGK1658" s="288"/>
      <c r="CGL1658" s="288"/>
      <c r="CGM1658" s="288"/>
      <c r="CGN1658" s="288"/>
      <c r="CGO1658" s="288"/>
      <c r="CGP1658" s="288"/>
      <c r="CGQ1658" s="288"/>
      <c r="CGR1658" s="288"/>
      <c r="CGS1658" s="288"/>
      <c r="CGT1658" s="288"/>
      <c r="CGU1658" s="288"/>
      <c r="CGV1658" s="288"/>
      <c r="CGW1658" s="288"/>
      <c r="CGX1658" s="288"/>
      <c r="CGY1658" s="288"/>
      <c r="CGZ1658" s="288"/>
      <c r="CHA1658" s="288"/>
      <c r="CHB1658" s="288"/>
      <c r="CHC1658" s="288"/>
      <c r="CHD1658" s="288"/>
      <c r="CHE1658" s="288"/>
      <c r="CHF1658" s="288"/>
      <c r="CHG1658" s="288"/>
      <c r="CHH1658" s="288"/>
      <c r="CHI1658" s="288"/>
      <c r="CHJ1658" s="288"/>
      <c r="CHK1658" s="288"/>
      <c r="CHL1658" s="288"/>
      <c r="CHM1658" s="288"/>
      <c r="CHN1658" s="288"/>
      <c r="CHO1658" s="288"/>
      <c r="CHP1658" s="288"/>
      <c r="CHQ1658" s="288"/>
      <c r="CHR1658" s="288"/>
      <c r="CHS1658" s="288"/>
      <c r="CHT1658" s="288"/>
      <c r="CHU1658" s="288"/>
      <c r="CHV1658" s="288"/>
      <c r="CHW1658" s="288"/>
      <c r="CHX1658" s="288"/>
      <c r="CHY1658" s="288"/>
      <c r="CHZ1658" s="288"/>
      <c r="CIA1658" s="288"/>
      <c r="CIB1658" s="288"/>
      <c r="CIC1658" s="288"/>
      <c r="CID1658" s="288"/>
      <c r="CIE1658" s="288"/>
      <c r="CIF1658" s="288"/>
      <c r="CIG1658" s="288"/>
      <c r="CIH1658" s="288"/>
      <c r="CII1658" s="288"/>
      <c r="CIJ1658" s="288"/>
      <c r="CIK1658" s="288"/>
      <c r="CIL1658" s="288"/>
      <c r="CIM1658" s="288"/>
      <c r="CIN1658" s="288"/>
      <c r="CIO1658" s="288"/>
      <c r="CIP1658" s="288"/>
      <c r="CIQ1658" s="288"/>
      <c r="CIR1658" s="288"/>
      <c r="CIS1658" s="288"/>
      <c r="CIT1658" s="288"/>
      <c r="CIU1658" s="288"/>
      <c r="CIV1658" s="288"/>
      <c r="CIW1658" s="288"/>
      <c r="CIX1658" s="288"/>
      <c r="CIY1658" s="288"/>
      <c r="CIZ1658" s="288"/>
      <c r="CJA1658" s="288"/>
      <c r="CJB1658" s="288"/>
      <c r="CJC1658" s="288"/>
      <c r="CJD1658" s="288"/>
      <c r="CJE1658" s="288"/>
      <c r="CJF1658" s="288"/>
      <c r="CJG1658" s="288"/>
      <c r="CJH1658" s="288"/>
      <c r="CJI1658" s="288"/>
      <c r="CJJ1658" s="288"/>
      <c r="CJK1658" s="288"/>
      <c r="CJL1658" s="288"/>
      <c r="CJM1658" s="288"/>
      <c r="CJN1658" s="288"/>
      <c r="CJO1658" s="288"/>
      <c r="CJP1658" s="288"/>
      <c r="CJQ1658" s="288"/>
      <c r="CJR1658" s="288"/>
      <c r="CJS1658" s="288"/>
      <c r="CJT1658" s="288"/>
      <c r="CJU1658" s="288"/>
      <c r="CJV1658" s="288"/>
      <c r="CJW1658" s="288"/>
      <c r="CJX1658" s="288"/>
      <c r="CJY1658" s="288"/>
      <c r="CJZ1658" s="288"/>
      <c r="CKA1658" s="288"/>
      <c r="CKB1658" s="288"/>
      <c r="CKC1658" s="288"/>
      <c r="CKD1658" s="288"/>
      <c r="CKE1658" s="288"/>
      <c r="CKF1658" s="288"/>
      <c r="CKG1658" s="288"/>
      <c r="CKH1658" s="288"/>
      <c r="CKI1658" s="288"/>
      <c r="CKJ1658" s="288"/>
      <c r="CKK1658" s="288"/>
      <c r="CKL1658" s="288"/>
      <c r="CKM1658" s="288"/>
      <c r="CKN1658" s="288"/>
      <c r="CKO1658" s="288"/>
      <c r="CKP1658" s="288"/>
      <c r="CKQ1658" s="288"/>
      <c r="CKR1658" s="288"/>
      <c r="CKS1658" s="288"/>
      <c r="CKT1658" s="288"/>
      <c r="CKU1658" s="288"/>
      <c r="CKV1658" s="288"/>
      <c r="CKW1658" s="288"/>
      <c r="CKX1658" s="288"/>
      <c r="CKY1658" s="288"/>
      <c r="CKZ1658" s="288"/>
      <c r="CLA1658" s="288"/>
      <c r="CLB1658" s="288"/>
      <c r="CLC1658" s="288"/>
      <c r="CLD1658" s="288"/>
      <c r="CLE1658" s="288"/>
      <c r="CLF1658" s="288"/>
      <c r="CLG1658" s="288"/>
      <c r="CLH1658" s="288"/>
      <c r="CLI1658" s="288"/>
      <c r="CLJ1658" s="288"/>
      <c r="CLK1658" s="288"/>
      <c r="CLL1658" s="288"/>
      <c r="CLM1658" s="288"/>
      <c r="CLN1658" s="288"/>
      <c r="CLO1658" s="288"/>
      <c r="CLP1658" s="288"/>
      <c r="CLQ1658" s="288"/>
      <c r="CLR1658" s="288"/>
      <c r="CLS1658" s="288"/>
      <c r="CLT1658" s="288"/>
      <c r="CLU1658" s="288"/>
      <c r="CLV1658" s="288"/>
      <c r="CLW1658" s="288"/>
      <c r="CLX1658" s="288"/>
      <c r="CLY1658" s="288"/>
      <c r="CLZ1658" s="288"/>
      <c r="CMA1658" s="288"/>
      <c r="CMB1658" s="288"/>
      <c r="CMC1658" s="288"/>
      <c r="CMD1658" s="288"/>
      <c r="CME1658" s="288"/>
      <c r="CMF1658" s="288"/>
      <c r="CMG1658" s="288"/>
      <c r="CMH1658" s="288"/>
      <c r="CMI1658" s="288"/>
      <c r="CMJ1658" s="288"/>
      <c r="CMK1658" s="288"/>
      <c r="CML1658" s="288"/>
      <c r="CMM1658" s="288"/>
      <c r="CMN1658" s="288"/>
      <c r="CMO1658" s="288"/>
      <c r="CMP1658" s="288"/>
      <c r="CMQ1658" s="288"/>
      <c r="CMR1658" s="288"/>
      <c r="CMS1658" s="288"/>
      <c r="CMT1658" s="288"/>
      <c r="CMU1658" s="288"/>
      <c r="CMV1658" s="288"/>
      <c r="CMW1658" s="288"/>
      <c r="CMX1658" s="288"/>
      <c r="CMY1658" s="288"/>
      <c r="CMZ1658" s="288"/>
      <c r="CNA1658" s="288"/>
      <c r="CNB1658" s="288"/>
      <c r="CNC1658" s="288"/>
      <c r="CND1658" s="288"/>
      <c r="CNE1658" s="288"/>
      <c r="CNF1658" s="288"/>
      <c r="CNG1658" s="288"/>
      <c r="CNH1658" s="288"/>
      <c r="CNI1658" s="288"/>
      <c r="CNJ1658" s="288"/>
      <c r="CNK1658" s="288"/>
      <c r="CNL1658" s="288"/>
      <c r="CNM1658" s="288"/>
      <c r="CNN1658" s="288"/>
      <c r="CNO1658" s="288"/>
      <c r="CNP1658" s="288"/>
      <c r="CNQ1658" s="288"/>
      <c r="CNR1658" s="288"/>
      <c r="CNS1658" s="288"/>
      <c r="CNT1658" s="288"/>
      <c r="CNU1658" s="288"/>
      <c r="CNV1658" s="288"/>
      <c r="CNW1658" s="288"/>
      <c r="CNX1658" s="288"/>
      <c r="CNY1658" s="288"/>
      <c r="CNZ1658" s="288"/>
      <c r="COA1658" s="288"/>
      <c r="COB1658" s="288"/>
      <c r="COC1658" s="288"/>
      <c r="COD1658" s="288"/>
      <c r="COE1658" s="288"/>
      <c r="COF1658" s="288"/>
      <c r="COG1658" s="288"/>
      <c r="COH1658" s="288"/>
      <c r="COI1658" s="288"/>
      <c r="COJ1658" s="288"/>
      <c r="COK1658" s="288"/>
      <c r="COL1658" s="288"/>
      <c r="COM1658" s="288"/>
      <c r="CON1658" s="288"/>
      <c r="COO1658" s="288"/>
      <c r="COP1658" s="288"/>
      <c r="COQ1658" s="288"/>
      <c r="COR1658" s="288"/>
      <c r="COS1658" s="288"/>
      <c r="COT1658" s="288"/>
      <c r="COU1658" s="288"/>
      <c r="COV1658" s="288"/>
      <c r="COW1658" s="288"/>
      <c r="COX1658" s="288"/>
      <c r="COY1658" s="288"/>
      <c r="COZ1658" s="288"/>
      <c r="CPA1658" s="288"/>
      <c r="CPB1658" s="288"/>
      <c r="CPC1658" s="288"/>
      <c r="CPD1658" s="288"/>
      <c r="CPE1658" s="288"/>
      <c r="CPF1658" s="288"/>
      <c r="CPG1658" s="288"/>
      <c r="CPH1658" s="288"/>
      <c r="CPI1658" s="288"/>
      <c r="CPJ1658" s="288"/>
      <c r="CPK1658" s="288"/>
      <c r="CPL1658" s="288"/>
      <c r="CPM1658" s="288"/>
      <c r="CPN1658" s="288"/>
      <c r="CPO1658" s="288"/>
      <c r="CPP1658" s="288"/>
      <c r="CPQ1658" s="288"/>
      <c r="CPR1658" s="288"/>
      <c r="CPS1658" s="288"/>
      <c r="CPT1658" s="288"/>
      <c r="CPU1658" s="288"/>
      <c r="CPV1658" s="288"/>
      <c r="CPW1658" s="288"/>
      <c r="CPX1658" s="288"/>
      <c r="CPY1658" s="288"/>
      <c r="CPZ1658" s="288"/>
      <c r="CQA1658" s="288"/>
      <c r="CQB1658" s="288"/>
      <c r="CQC1658" s="288"/>
      <c r="CQD1658" s="288"/>
      <c r="CQE1658" s="288"/>
      <c r="CQF1658" s="288"/>
      <c r="CQG1658" s="288"/>
      <c r="CQH1658" s="288"/>
      <c r="CQI1658" s="288"/>
      <c r="CQJ1658" s="288"/>
      <c r="CQK1658" s="288"/>
      <c r="CQL1658" s="288"/>
      <c r="CQM1658" s="288"/>
      <c r="CQN1658" s="288"/>
      <c r="CQO1658" s="288"/>
      <c r="CQP1658" s="288"/>
      <c r="CQQ1658" s="288"/>
      <c r="CQR1658" s="288"/>
      <c r="CQS1658" s="288"/>
      <c r="CQT1658" s="288"/>
      <c r="CQU1658" s="288"/>
      <c r="CQV1658" s="288"/>
      <c r="CQW1658" s="288"/>
      <c r="CQX1658" s="288"/>
      <c r="CQY1658" s="288"/>
      <c r="CQZ1658" s="288"/>
      <c r="CRA1658" s="288"/>
      <c r="CRB1658" s="288"/>
      <c r="CRC1658" s="288"/>
      <c r="CRD1658" s="288"/>
      <c r="CRE1658" s="288"/>
      <c r="CRF1658" s="288"/>
      <c r="CRG1658" s="288"/>
      <c r="CRH1658" s="288"/>
      <c r="CRI1658" s="288"/>
      <c r="CRJ1658" s="288"/>
      <c r="CRK1658" s="288"/>
      <c r="CRL1658" s="288"/>
      <c r="CRM1658" s="288"/>
      <c r="CRN1658" s="288"/>
      <c r="CRO1658" s="288"/>
      <c r="CRP1658" s="288"/>
      <c r="CRQ1658" s="288"/>
      <c r="CRR1658" s="288"/>
      <c r="CRS1658" s="288"/>
      <c r="CRT1658" s="288"/>
      <c r="CRU1658" s="288"/>
      <c r="CRV1658" s="288"/>
      <c r="CRW1658" s="288"/>
      <c r="CRX1658" s="288"/>
      <c r="CRY1658" s="288"/>
      <c r="CRZ1658" s="288"/>
      <c r="CSA1658" s="288"/>
      <c r="CSB1658" s="288"/>
      <c r="CSC1658" s="288"/>
      <c r="CSD1658" s="288"/>
      <c r="CSE1658" s="288"/>
      <c r="CSF1658" s="288"/>
      <c r="CSG1658" s="288"/>
      <c r="CSH1658" s="288"/>
      <c r="CSI1658" s="288"/>
      <c r="CSJ1658" s="288"/>
      <c r="CSK1658" s="288"/>
      <c r="CSL1658" s="288"/>
      <c r="CSM1658" s="288"/>
      <c r="CSN1658" s="288"/>
      <c r="CSO1658" s="288"/>
      <c r="CSP1658" s="288"/>
      <c r="CSQ1658" s="288"/>
      <c r="CSR1658" s="288"/>
      <c r="CSS1658" s="288"/>
      <c r="CST1658" s="288"/>
      <c r="CSU1658" s="288"/>
      <c r="CSV1658" s="288"/>
      <c r="CSW1658" s="288"/>
      <c r="CSX1658" s="288"/>
      <c r="CSY1658" s="288"/>
      <c r="CSZ1658" s="288"/>
      <c r="CTA1658" s="288"/>
      <c r="CTB1658" s="288"/>
      <c r="CTC1658" s="288"/>
      <c r="CTD1658" s="288"/>
      <c r="CTE1658" s="288"/>
      <c r="CTF1658" s="288"/>
      <c r="CTG1658" s="288"/>
      <c r="CTH1658" s="288"/>
      <c r="CTI1658" s="288"/>
      <c r="CTJ1658" s="288"/>
      <c r="CTK1658" s="288"/>
      <c r="CTL1658" s="288"/>
      <c r="CTM1658" s="288"/>
      <c r="CTN1658" s="288"/>
      <c r="CTO1658" s="288"/>
      <c r="CTP1658" s="288"/>
      <c r="CTQ1658" s="288"/>
      <c r="CTR1658" s="288"/>
      <c r="CTS1658" s="288"/>
      <c r="CTT1658" s="288"/>
      <c r="CTU1658" s="288"/>
      <c r="CTV1658" s="288"/>
      <c r="CTW1658" s="288"/>
      <c r="CTX1658" s="288"/>
      <c r="CTY1658" s="288"/>
      <c r="CTZ1658" s="288"/>
      <c r="CUA1658" s="288"/>
      <c r="CUB1658" s="288"/>
      <c r="CUC1658" s="288"/>
      <c r="CUD1658" s="288"/>
      <c r="CUE1658" s="288"/>
      <c r="CUF1658" s="288"/>
      <c r="CUG1658" s="288"/>
      <c r="CUH1658" s="288"/>
      <c r="CUI1658" s="288"/>
      <c r="CUJ1658" s="288"/>
      <c r="CUK1658" s="288"/>
      <c r="CUL1658" s="288"/>
      <c r="CUM1658" s="288"/>
      <c r="CUN1658" s="288"/>
      <c r="CUO1658" s="288"/>
      <c r="CUP1658" s="288"/>
      <c r="CUQ1658" s="288"/>
      <c r="CUR1658" s="288"/>
      <c r="CUS1658" s="288"/>
      <c r="CUT1658" s="288"/>
      <c r="CUU1658" s="288"/>
      <c r="CUV1658" s="288"/>
      <c r="CUW1658" s="288"/>
      <c r="CUX1658" s="288"/>
      <c r="CUY1658" s="288"/>
      <c r="CUZ1658" s="288"/>
      <c r="CVA1658" s="288"/>
      <c r="CVB1658" s="288"/>
      <c r="CVC1658" s="288"/>
      <c r="CVD1658" s="288"/>
      <c r="CVE1658" s="288"/>
      <c r="CVF1658" s="288"/>
      <c r="CVG1658" s="288"/>
      <c r="CVH1658" s="288"/>
      <c r="CVI1658" s="288"/>
      <c r="CVJ1658" s="288"/>
      <c r="CVK1658" s="288"/>
      <c r="CVL1658" s="288"/>
      <c r="CVM1658" s="288"/>
      <c r="CVN1658" s="288"/>
      <c r="CVO1658" s="288"/>
      <c r="CVP1658" s="288"/>
      <c r="CVQ1658" s="288"/>
      <c r="CVR1658" s="288"/>
      <c r="CVS1658" s="288"/>
      <c r="CVT1658" s="288"/>
      <c r="CVU1658" s="288"/>
      <c r="CVV1658" s="288"/>
      <c r="CVW1658" s="288"/>
      <c r="CVX1658" s="288"/>
      <c r="CVY1658" s="288"/>
      <c r="CVZ1658" s="288"/>
      <c r="CWA1658" s="288"/>
      <c r="CWB1658" s="288"/>
      <c r="CWC1658" s="288"/>
      <c r="CWD1658" s="288"/>
      <c r="CWE1658" s="288"/>
      <c r="CWF1658" s="288"/>
      <c r="CWG1658" s="288"/>
      <c r="CWH1658" s="288"/>
      <c r="CWI1658" s="288"/>
      <c r="CWJ1658" s="288"/>
      <c r="CWK1658" s="288"/>
      <c r="CWL1658" s="288"/>
      <c r="CWM1658" s="288"/>
      <c r="CWN1658" s="288"/>
      <c r="CWO1658" s="288"/>
      <c r="CWP1658" s="288"/>
      <c r="CWQ1658" s="288"/>
      <c r="CWR1658" s="288"/>
      <c r="CWS1658" s="288"/>
      <c r="CWT1658" s="288"/>
      <c r="CWU1658" s="288"/>
      <c r="CWV1658" s="288"/>
      <c r="CWW1658" s="288"/>
      <c r="CWX1658" s="288"/>
      <c r="CWY1658" s="288"/>
      <c r="CWZ1658" s="288"/>
      <c r="CXA1658" s="288"/>
      <c r="CXB1658" s="288"/>
      <c r="CXC1658" s="288"/>
      <c r="CXD1658" s="288"/>
      <c r="CXE1658" s="288"/>
      <c r="CXF1658" s="288"/>
      <c r="CXG1658" s="288"/>
      <c r="CXH1658" s="288"/>
      <c r="CXI1658" s="288"/>
      <c r="CXJ1658" s="288"/>
      <c r="CXK1658" s="288"/>
      <c r="CXL1658" s="288"/>
      <c r="CXM1658" s="288"/>
      <c r="CXN1658" s="288"/>
      <c r="CXO1658" s="288"/>
      <c r="CXP1658" s="288"/>
      <c r="CXQ1658" s="288"/>
      <c r="CXR1658" s="288"/>
      <c r="CXS1658" s="288"/>
      <c r="CXT1658" s="288"/>
      <c r="CXU1658" s="288"/>
      <c r="CXV1658" s="288"/>
      <c r="CXW1658" s="288"/>
      <c r="CXX1658" s="288"/>
      <c r="CXY1658" s="288"/>
      <c r="CXZ1658" s="288"/>
      <c r="CYA1658" s="288"/>
      <c r="CYB1658" s="288"/>
      <c r="CYC1658" s="288"/>
      <c r="CYD1658" s="288"/>
      <c r="CYE1658" s="288"/>
      <c r="CYF1658" s="288"/>
      <c r="CYG1658" s="288"/>
      <c r="CYH1658" s="288"/>
      <c r="CYI1658" s="288"/>
      <c r="CYJ1658" s="288"/>
      <c r="CYK1658" s="288"/>
      <c r="CYL1658" s="288"/>
      <c r="CYM1658" s="288"/>
      <c r="CYN1658" s="288"/>
      <c r="CYO1658" s="288"/>
      <c r="CYP1658" s="288"/>
      <c r="CYQ1658" s="288"/>
      <c r="CYR1658" s="288"/>
      <c r="CYS1658" s="288"/>
      <c r="CYT1658" s="288"/>
      <c r="CYU1658" s="288"/>
      <c r="CYV1658" s="288"/>
      <c r="CYW1658" s="288"/>
      <c r="CYX1658" s="288"/>
      <c r="CYY1658" s="288"/>
      <c r="CYZ1658" s="288"/>
      <c r="CZA1658" s="288"/>
      <c r="CZB1658" s="288"/>
      <c r="CZC1658" s="288"/>
      <c r="CZD1658" s="288"/>
      <c r="CZE1658" s="288"/>
      <c r="CZF1658" s="288"/>
      <c r="CZG1658" s="288"/>
      <c r="CZH1658" s="288"/>
      <c r="CZI1658" s="288"/>
      <c r="CZJ1658" s="288"/>
      <c r="CZK1658" s="288"/>
      <c r="CZL1658" s="288"/>
      <c r="CZM1658" s="288"/>
      <c r="CZN1658" s="288"/>
      <c r="CZO1658" s="288"/>
      <c r="CZP1658" s="288"/>
      <c r="CZQ1658" s="288"/>
      <c r="CZR1658" s="288"/>
      <c r="CZS1658" s="288"/>
      <c r="CZT1658" s="288"/>
      <c r="CZU1658" s="288"/>
      <c r="CZV1658" s="288"/>
      <c r="CZW1658" s="288"/>
      <c r="CZX1658" s="288"/>
      <c r="CZY1658" s="288"/>
      <c r="CZZ1658" s="288"/>
      <c r="DAA1658" s="288"/>
      <c r="DAB1658" s="288"/>
      <c r="DAC1658" s="288"/>
      <c r="DAD1658" s="288"/>
      <c r="DAE1658" s="288"/>
      <c r="DAF1658" s="288"/>
      <c r="DAG1658" s="288"/>
      <c r="DAH1658" s="288"/>
      <c r="DAI1658" s="288"/>
      <c r="DAJ1658" s="288"/>
      <c r="DAK1658" s="288"/>
      <c r="DAL1658" s="288"/>
      <c r="DAM1658" s="288"/>
      <c r="DAN1658" s="288"/>
      <c r="DAO1658" s="288"/>
      <c r="DAP1658" s="288"/>
      <c r="DAQ1658" s="288"/>
      <c r="DAR1658" s="288"/>
      <c r="DAS1658" s="288"/>
      <c r="DAT1658" s="288"/>
      <c r="DAU1658" s="288"/>
      <c r="DAV1658" s="288"/>
      <c r="DAW1658" s="288"/>
      <c r="DAX1658" s="288"/>
      <c r="DAY1658" s="288"/>
      <c r="DAZ1658" s="288"/>
      <c r="DBA1658" s="288"/>
      <c r="DBB1658" s="288"/>
      <c r="DBC1658" s="288"/>
      <c r="DBD1658" s="288"/>
      <c r="DBE1658" s="288"/>
      <c r="DBF1658" s="288"/>
      <c r="DBG1658" s="288"/>
      <c r="DBH1658" s="288"/>
      <c r="DBI1658" s="288"/>
      <c r="DBJ1658" s="288"/>
      <c r="DBK1658" s="288"/>
      <c r="DBL1658" s="288"/>
      <c r="DBM1658" s="288"/>
      <c r="DBN1658" s="288"/>
      <c r="DBO1658" s="288"/>
      <c r="DBP1658" s="288"/>
      <c r="DBQ1658" s="288"/>
      <c r="DBR1658" s="288"/>
      <c r="DBS1658" s="288"/>
      <c r="DBT1658" s="288"/>
      <c r="DBU1658" s="288"/>
      <c r="DBV1658" s="288"/>
      <c r="DBW1658" s="288"/>
      <c r="DBX1658" s="288"/>
      <c r="DBY1658" s="288"/>
      <c r="DBZ1658" s="288"/>
      <c r="DCA1658" s="288"/>
      <c r="DCB1658" s="288"/>
      <c r="DCC1658" s="288"/>
      <c r="DCD1658" s="288"/>
      <c r="DCE1658" s="288"/>
      <c r="DCF1658" s="288"/>
      <c r="DCG1658" s="288"/>
      <c r="DCH1658" s="288"/>
      <c r="DCI1658" s="288"/>
      <c r="DCJ1658" s="288"/>
      <c r="DCK1658" s="288"/>
      <c r="DCL1658" s="288"/>
      <c r="DCM1658" s="288"/>
      <c r="DCN1658" s="288"/>
      <c r="DCO1658" s="288"/>
      <c r="DCP1658" s="288"/>
      <c r="DCQ1658" s="288"/>
      <c r="DCR1658" s="288"/>
      <c r="DCS1658" s="288"/>
      <c r="DCT1658" s="288"/>
      <c r="DCU1658" s="288"/>
      <c r="DCV1658" s="288"/>
      <c r="DCW1658" s="288"/>
      <c r="DCX1658" s="288"/>
      <c r="DCY1658" s="288"/>
      <c r="DCZ1658" s="288"/>
      <c r="DDA1658" s="288"/>
      <c r="DDB1658" s="288"/>
      <c r="DDC1658" s="288"/>
      <c r="DDD1658" s="288"/>
      <c r="DDE1658" s="288"/>
      <c r="DDF1658" s="288"/>
      <c r="DDG1658" s="288"/>
      <c r="DDH1658" s="288"/>
      <c r="DDI1658" s="288"/>
      <c r="DDJ1658" s="288"/>
      <c r="DDK1658" s="288"/>
      <c r="DDL1658" s="288"/>
      <c r="DDM1658" s="288"/>
      <c r="DDN1658" s="288"/>
      <c r="DDO1658" s="288"/>
      <c r="DDP1658" s="288"/>
      <c r="DDQ1658" s="288"/>
      <c r="DDR1658" s="288"/>
      <c r="DDS1658" s="288"/>
      <c r="DDT1658" s="288"/>
      <c r="DDU1658" s="288"/>
      <c r="DDV1658" s="288"/>
      <c r="DDW1658" s="288"/>
      <c r="DDX1658" s="288"/>
      <c r="DDY1658" s="288"/>
      <c r="DDZ1658" s="288"/>
      <c r="DEA1658" s="288"/>
      <c r="DEB1658" s="288"/>
      <c r="DEC1658" s="288"/>
      <c r="DED1658" s="288"/>
      <c r="DEE1658" s="288"/>
      <c r="DEF1658" s="288"/>
      <c r="DEG1658" s="288"/>
      <c r="DEH1658" s="288"/>
      <c r="DEI1658" s="288"/>
      <c r="DEJ1658" s="288"/>
      <c r="DEK1658" s="288"/>
      <c r="DEL1658" s="288"/>
      <c r="DEM1658" s="288"/>
      <c r="DEN1658" s="288"/>
      <c r="DEO1658" s="288"/>
      <c r="DEP1658" s="288"/>
      <c r="DEQ1658" s="288"/>
      <c r="DER1658" s="288"/>
      <c r="DES1658" s="288"/>
      <c r="DET1658" s="288"/>
      <c r="DEU1658" s="288"/>
      <c r="DEV1658" s="288"/>
      <c r="DEW1658" s="288"/>
      <c r="DEX1658" s="288"/>
      <c r="DEY1658" s="288"/>
      <c r="DEZ1658" s="288"/>
      <c r="DFA1658" s="288"/>
      <c r="DFB1658" s="288"/>
      <c r="DFC1658" s="288"/>
      <c r="DFD1658" s="288"/>
      <c r="DFE1658" s="288"/>
      <c r="DFF1658" s="288"/>
      <c r="DFG1658" s="288"/>
      <c r="DFH1658" s="288"/>
      <c r="DFI1658" s="288"/>
      <c r="DFJ1658" s="288"/>
      <c r="DFK1658" s="288"/>
      <c r="DFL1658" s="288"/>
      <c r="DFM1658" s="288"/>
      <c r="DFN1658" s="288"/>
      <c r="DFO1658" s="288"/>
      <c r="DFP1658" s="288"/>
      <c r="DFQ1658" s="288"/>
      <c r="DFR1658" s="288"/>
      <c r="DFS1658" s="288"/>
      <c r="DFT1658" s="288"/>
      <c r="DFU1658" s="288"/>
      <c r="DFV1658" s="288"/>
      <c r="DFW1658" s="288"/>
      <c r="DFX1658" s="288"/>
      <c r="DFY1658" s="288"/>
      <c r="DFZ1658" s="288"/>
      <c r="DGA1658" s="288"/>
      <c r="DGB1658" s="288"/>
      <c r="DGC1658" s="288"/>
      <c r="DGD1658" s="288"/>
      <c r="DGE1658" s="288"/>
      <c r="DGF1658" s="288"/>
      <c r="DGG1658" s="288"/>
      <c r="DGH1658" s="288"/>
      <c r="DGI1658" s="288"/>
      <c r="DGJ1658" s="288"/>
      <c r="DGK1658" s="288"/>
      <c r="DGL1658" s="288"/>
      <c r="DGM1658" s="288"/>
      <c r="DGN1658" s="288"/>
      <c r="DGO1658" s="288"/>
      <c r="DGP1658" s="288"/>
      <c r="DGQ1658" s="288"/>
      <c r="DGR1658" s="288"/>
      <c r="DGS1658" s="288"/>
      <c r="DGT1658" s="288"/>
      <c r="DGU1658" s="288"/>
      <c r="DGV1658" s="288"/>
      <c r="DGW1658" s="288"/>
      <c r="DGX1658" s="288"/>
      <c r="DGY1658" s="288"/>
      <c r="DGZ1658" s="288"/>
      <c r="DHA1658" s="288"/>
      <c r="DHB1658" s="288"/>
      <c r="DHC1658" s="288"/>
      <c r="DHD1658" s="288"/>
      <c r="DHE1658" s="288"/>
      <c r="DHF1658" s="288"/>
      <c r="DHG1658" s="288"/>
      <c r="DHH1658" s="288"/>
      <c r="DHI1658" s="288"/>
      <c r="DHJ1658" s="288"/>
      <c r="DHK1658" s="288"/>
      <c r="DHL1658" s="288"/>
      <c r="DHM1658" s="288"/>
      <c r="DHN1658" s="288"/>
      <c r="DHO1658" s="288"/>
      <c r="DHP1658" s="288"/>
      <c r="DHQ1658" s="288"/>
      <c r="DHR1658" s="288"/>
      <c r="DHS1658" s="288"/>
      <c r="DHT1658" s="288"/>
      <c r="DHU1658" s="288"/>
      <c r="DHV1658" s="288"/>
      <c r="DHW1658" s="288"/>
      <c r="DHX1658" s="288"/>
      <c r="DHY1658" s="288"/>
      <c r="DHZ1658" s="288"/>
      <c r="DIA1658" s="288"/>
      <c r="DIB1658" s="288"/>
      <c r="DIC1658" s="288"/>
      <c r="DID1658" s="288"/>
      <c r="DIE1658" s="288"/>
      <c r="DIF1658" s="288"/>
      <c r="DIG1658" s="288"/>
      <c r="DIH1658" s="288"/>
      <c r="DII1658" s="288"/>
      <c r="DIJ1658" s="288"/>
      <c r="DIK1658" s="288"/>
      <c r="DIL1658" s="288"/>
      <c r="DIM1658" s="288"/>
      <c r="DIN1658" s="288"/>
      <c r="DIO1658" s="288"/>
      <c r="DIP1658" s="288"/>
      <c r="DIQ1658" s="288"/>
      <c r="DIR1658" s="288"/>
      <c r="DIS1658" s="288"/>
      <c r="DIT1658" s="288"/>
      <c r="DIU1658" s="288"/>
      <c r="DIV1658" s="288"/>
      <c r="DIW1658" s="288"/>
      <c r="DIX1658" s="288"/>
      <c r="DIY1658" s="288"/>
      <c r="DIZ1658" s="288"/>
      <c r="DJA1658" s="288"/>
      <c r="DJB1658" s="288"/>
      <c r="DJC1658" s="288"/>
      <c r="DJD1658" s="288"/>
      <c r="DJE1658" s="288"/>
      <c r="DJF1658" s="288"/>
      <c r="DJG1658" s="288"/>
      <c r="DJH1658" s="288"/>
      <c r="DJI1658" s="288"/>
      <c r="DJJ1658" s="288"/>
      <c r="DJK1658" s="288"/>
      <c r="DJL1658" s="288"/>
      <c r="DJM1658" s="288"/>
      <c r="DJN1658" s="288"/>
      <c r="DJO1658" s="288"/>
      <c r="DJP1658" s="288"/>
      <c r="DJQ1658" s="288"/>
      <c r="DJR1658" s="288"/>
      <c r="DJS1658" s="288"/>
      <c r="DJT1658" s="288"/>
      <c r="DJU1658" s="288"/>
      <c r="DJV1658" s="288"/>
      <c r="DJW1658" s="288"/>
      <c r="DJX1658" s="288"/>
      <c r="DJY1658" s="288"/>
      <c r="DJZ1658" s="288"/>
      <c r="DKA1658" s="288"/>
      <c r="DKB1658" s="288"/>
      <c r="DKC1658" s="288"/>
      <c r="DKD1658" s="288"/>
      <c r="DKE1658" s="288"/>
      <c r="DKF1658" s="288"/>
      <c r="DKG1658" s="288"/>
      <c r="DKH1658" s="288"/>
      <c r="DKI1658" s="288"/>
      <c r="DKJ1658" s="288"/>
      <c r="DKK1658" s="288"/>
      <c r="DKL1658" s="288"/>
      <c r="DKM1658" s="288"/>
      <c r="DKN1658" s="288"/>
      <c r="DKO1658" s="288"/>
      <c r="DKP1658" s="288"/>
      <c r="DKQ1658" s="288"/>
      <c r="DKR1658" s="288"/>
      <c r="DKS1658" s="288"/>
      <c r="DKT1658" s="288"/>
      <c r="DKU1658" s="288"/>
      <c r="DKV1658" s="288"/>
      <c r="DKW1658" s="288"/>
      <c r="DKX1658" s="288"/>
      <c r="DKY1658" s="288"/>
      <c r="DKZ1658" s="288"/>
      <c r="DLA1658" s="288"/>
      <c r="DLB1658" s="288"/>
      <c r="DLC1658" s="288"/>
      <c r="DLD1658" s="288"/>
      <c r="DLE1658" s="288"/>
      <c r="DLF1658" s="288"/>
      <c r="DLG1658" s="288"/>
      <c r="DLH1658" s="288"/>
      <c r="DLI1658" s="288"/>
      <c r="DLJ1658" s="288"/>
      <c r="DLK1658" s="288"/>
      <c r="DLL1658" s="288"/>
      <c r="DLM1658" s="288"/>
      <c r="DLN1658" s="288"/>
      <c r="DLO1658" s="288"/>
      <c r="DLP1658" s="288"/>
      <c r="DLQ1658" s="288"/>
      <c r="DLR1658" s="288"/>
      <c r="DLS1658" s="288"/>
      <c r="DLT1658" s="288"/>
      <c r="DLU1658" s="288"/>
      <c r="DLV1658" s="288"/>
      <c r="DLW1658" s="288"/>
      <c r="DLX1658" s="288"/>
      <c r="DLY1658" s="288"/>
      <c r="DLZ1658" s="288"/>
      <c r="DMA1658" s="288"/>
      <c r="DMB1658" s="288"/>
      <c r="DMC1658" s="288"/>
      <c r="DMD1658" s="288"/>
      <c r="DME1658" s="288"/>
      <c r="DMF1658" s="288"/>
      <c r="DMG1658" s="288"/>
      <c r="DMH1658" s="288"/>
      <c r="DMI1658" s="288"/>
      <c r="DMJ1658" s="288"/>
      <c r="DMK1658" s="288"/>
      <c r="DML1658" s="288"/>
      <c r="DMM1658" s="288"/>
      <c r="DMN1658" s="288"/>
      <c r="DMO1658" s="288"/>
      <c r="DMP1658" s="288"/>
      <c r="DMQ1658" s="288"/>
      <c r="DMR1658" s="288"/>
      <c r="DMS1658" s="288"/>
      <c r="DMT1658" s="288"/>
      <c r="DMU1658" s="288"/>
      <c r="DMV1658" s="288"/>
      <c r="DMW1658" s="288"/>
      <c r="DMX1658" s="288"/>
      <c r="DMY1658" s="288"/>
      <c r="DMZ1658" s="288"/>
      <c r="DNA1658" s="288"/>
      <c r="DNB1658" s="288"/>
      <c r="DNC1658" s="288"/>
      <c r="DND1658" s="288"/>
      <c r="DNE1658" s="288"/>
      <c r="DNF1658" s="288"/>
      <c r="DNG1658" s="288"/>
      <c r="DNH1658" s="288"/>
      <c r="DNI1658" s="288"/>
      <c r="DNJ1658" s="288"/>
      <c r="DNK1658" s="288"/>
      <c r="DNL1658" s="288"/>
      <c r="DNM1658" s="288"/>
      <c r="DNN1658" s="288"/>
      <c r="DNO1658" s="288"/>
      <c r="DNP1658" s="288"/>
      <c r="DNQ1658" s="288"/>
      <c r="DNR1658" s="288"/>
      <c r="DNS1658" s="288"/>
      <c r="DNT1658" s="288"/>
      <c r="DNU1658" s="288"/>
      <c r="DNV1658" s="288"/>
      <c r="DNW1658" s="288"/>
      <c r="DNX1658" s="288"/>
      <c r="DNY1658" s="288"/>
      <c r="DNZ1658" s="288"/>
      <c r="DOA1658" s="288"/>
      <c r="DOB1658" s="288"/>
      <c r="DOC1658" s="288"/>
      <c r="DOD1658" s="288"/>
      <c r="DOE1658" s="288"/>
      <c r="DOF1658" s="288"/>
      <c r="DOG1658" s="288"/>
      <c r="DOH1658" s="288"/>
      <c r="DOI1658" s="288"/>
      <c r="DOJ1658" s="288"/>
      <c r="DOK1658" s="288"/>
      <c r="DOL1658" s="288"/>
      <c r="DOM1658" s="288"/>
      <c r="DON1658" s="288"/>
      <c r="DOO1658" s="288"/>
      <c r="DOP1658" s="288"/>
      <c r="DOQ1658" s="288"/>
      <c r="DOR1658" s="288"/>
      <c r="DOS1658" s="288"/>
      <c r="DOT1658" s="288"/>
      <c r="DOU1658" s="288"/>
      <c r="DOV1658" s="288"/>
      <c r="DOW1658" s="288"/>
      <c r="DOX1658" s="288"/>
      <c r="DOY1658" s="288"/>
      <c r="DOZ1658" s="288"/>
      <c r="DPA1658" s="288"/>
      <c r="DPB1658" s="288"/>
      <c r="DPC1658" s="288"/>
      <c r="DPD1658" s="288"/>
      <c r="DPE1658" s="288"/>
      <c r="DPF1658" s="288"/>
      <c r="DPG1658" s="288"/>
      <c r="DPH1658" s="288"/>
      <c r="DPI1658" s="288"/>
      <c r="DPJ1658" s="288"/>
      <c r="DPK1658" s="288"/>
      <c r="DPL1658" s="288"/>
      <c r="DPM1658" s="288"/>
      <c r="DPN1658" s="288"/>
      <c r="DPO1658" s="288"/>
      <c r="DPP1658" s="288"/>
      <c r="DPQ1658" s="288"/>
      <c r="DPR1658" s="288"/>
      <c r="DPS1658" s="288"/>
      <c r="DPT1658" s="288"/>
      <c r="DPU1658" s="288"/>
      <c r="DPV1658" s="288"/>
      <c r="DPW1658" s="288"/>
      <c r="DPX1658" s="288"/>
      <c r="DPY1658" s="288"/>
      <c r="DPZ1658" s="288"/>
      <c r="DQA1658" s="288"/>
      <c r="DQB1658" s="288"/>
      <c r="DQC1658" s="288"/>
      <c r="DQD1658" s="288"/>
      <c r="DQE1658" s="288"/>
      <c r="DQF1658" s="288"/>
      <c r="DQG1658" s="288"/>
      <c r="DQH1658" s="288"/>
      <c r="DQI1658" s="288"/>
      <c r="DQJ1658" s="288"/>
      <c r="DQK1658" s="288"/>
      <c r="DQL1658" s="288"/>
      <c r="DQM1658" s="288"/>
      <c r="DQN1658" s="288"/>
      <c r="DQO1658" s="288"/>
      <c r="DQP1658" s="288"/>
      <c r="DQQ1658" s="288"/>
      <c r="DQR1658" s="288"/>
      <c r="DQS1658" s="288"/>
      <c r="DQT1658" s="288"/>
      <c r="DQU1658" s="288"/>
      <c r="DQV1658" s="288"/>
      <c r="DQW1658" s="288"/>
      <c r="DQX1658" s="288"/>
      <c r="DQY1658" s="288"/>
      <c r="DQZ1658" s="288"/>
      <c r="DRA1658" s="288"/>
      <c r="DRB1658" s="288"/>
      <c r="DRC1658" s="288"/>
      <c r="DRD1658" s="288"/>
      <c r="DRE1658" s="288"/>
      <c r="DRF1658" s="288"/>
      <c r="DRG1658" s="288"/>
      <c r="DRH1658" s="288"/>
      <c r="DRI1658" s="288"/>
      <c r="DRJ1658" s="288"/>
      <c r="DRK1658" s="288"/>
      <c r="DRL1658" s="288"/>
      <c r="DRM1658" s="288"/>
      <c r="DRN1658" s="288"/>
      <c r="DRO1658" s="288"/>
      <c r="DRP1658" s="288"/>
      <c r="DRQ1658" s="288"/>
      <c r="DRR1658" s="288"/>
      <c r="DRS1658" s="288"/>
      <c r="DRT1658" s="288"/>
      <c r="DRU1658" s="288"/>
      <c r="DRV1658" s="288"/>
      <c r="DRW1658" s="288"/>
      <c r="DRX1658" s="288"/>
      <c r="DRY1658" s="288"/>
      <c r="DRZ1658" s="288"/>
      <c r="DSA1658" s="288"/>
      <c r="DSB1658" s="288"/>
      <c r="DSC1658" s="288"/>
      <c r="DSD1658" s="288"/>
      <c r="DSE1658" s="288"/>
      <c r="DSF1658" s="288"/>
      <c r="DSG1658" s="288"/>
      <c r="DSH1658" s="288"/>
      <c r="DSI1658" s="288"/>
      <c r="DSJ1658" s="288"/>
      <c r="DSK1658" s="288"/>
      <c r="DSL1658" s="288"/>
      <c r="DSM1658" s="288"/>
      <c r="DSN1658" s="288"/>
      <c r="DSO1658" s="288"/>
      <c r="DSP1658" s="288"/>
      <c r="DSQ1658" s="288"/>
      <c r="DSR1658" s="288"/>
      <c r="DSS1658" s="288"/>
      <c r="DST1658" s="288"/>
      <c r="DSU1658" s="288"/>
      <c r="DSV1658" s="288"/>
      <c r="DSW1658" s="288"/>
      <c r="DSX1658" s="288"/>
      <c r="DSY1658" s="288"/>
      <c r="DSZ1658" s="288"/>
      <c r="DTA1658" s="288"/>
      <c r="DTB1658" s="288"/>
      <c r="DTC1658" s="288"/>
      <c r="DTD1658" s="288"/>
      <c r="DTE1658" s="288"/>
      <c r="DTF1658" s="288"/>
      <c r="DTG1658" s="288"/>
      <c r="DTH1658" s="288"/>
      <c r="DTI1658" s="288"/>
      <c r="DTJ1658" s="288"/>
      <c r="DTK1658" s="288"/>
      <c r="DTL1658" s="288"/>
      <c r="DTM1658" s="288"/>
      <c r="DTN1658" s="288"/>
      <c r="DTO1658" s="288"/>
      <c r="DTP1658" s="288"/>
      <c r="DTQ1658" s="288"/>
      <c r="DTR1658" s="288"/>
      <c r="DTS1658" s="288"/>
      <c r="DTT1658" s="288"/>
      <c r="DTU1658" s="288"/>
      <c r="DTV1658" s="288"/>
      <c r="DTW1658" s="288"/>
      <c r="DTX1658" s="288"/>
      <c r="DTY1658" s="288"/>
      <c r="DTZ1658" s="288"/>
      <c r="DUA1658" s="288"/>
      <c r="DUB1658" s="288"/>
      <c r="DUC1658" s="288"/>
      <c r="DUD1658" s="288"/>
      <c r="DUE1658" s="288"/>
      <c r="DUF1658" s="288"/>
      <c r="DUG1658" s="288"/>
      <c r="DUH1658" s="288"/>
      <c r="DUI1658" s="288"/>
      <c r="DUJ1658" s="288"/>
      <c r="DUK1658" s="288"/>
      <c r="DUL1658" s="288"/>
      <c r="DUM1658" s="288"/>
      <c r="DUN1658" s="288"/>
      <c r="DUO1658" s="288"/>
      <c r="DUP1658" s="288"/>
      <c r="DUQ1658" s="288"/>
      <c r="DUR1658" s="288"/>
      <c r="DUS1658" s="288"/>
      <c r="DUT1658" s="288"/>
      <c r="DUU1658" s="288"/>
      <c r="DUV1658" s="288"/>
      <c r="DUW1658" s="288"/>
      <c r="DUX1658" s="288"/>
      <c r="DUY1658" s="288"/>
      <c r="DUZ1658" s="288"/>
      <c r="DVA1658" s="288"/>
      <c r="DVB1658" s="288"/>
      <c r="DVC1658" s="288"/>
      <c r="DVD1658" s="288"/>
      <c r="DVE1658" s="288"/>
      <c r="DVF1658" s="288"/>
      <c r="DVG1658" s="288"/>
      <c r="DVH1658" s="288"/>
      <c r="DVI1658" s="288"/>
      <c r="DVJ1658" s="288"/>
      <c r="DVK1658" s="288"/>
      <c r="DVL1658" s="288"/>
      <c r="DVM1658" s="288"/>
      <c r="DVN1658" s="288"/>
      <c r="DVO1658" s="288"/>
      <c r="DVP1658" s="288"/>
      <c r="DVQ1658" s="288"/>
      <c r="DVR1658" s="288"/>
      <c r="DVS1658" s="288"/>
      <c r="DVT1658" s="288"/>
      <c r="DVU1658" s="288"/>
      <c r="DVV1658" s="288"/>
      <c r="DVW1658" s="288"/>
      <c r="DVX1658" s="288"/>
      <c r="DVY1658" s="288"/>
      <c r="DVZ1658" s="288"/>
      <c r="DWA1658" s="288"/>
      <c r="DWB1658" s="288"/>
      <c r="DWC1658" s="288"/>
      <c r="DWD1658" s="288"/>
      <c r="DWE1658" s="288"/>
      <c r="DWF1658" s="288"/>
      <c r="DWG1658" s="288"/>
      <c r="DWH1658" s="288"/>
      <c r="DWI1658" s="288"/>
      <c r="DWJ1658" s="288"/>
      <c r="DWK1658" s="288"/>
      <c r="DWL1658" s="288"/>
      <c r="DWM1658" s="288"/>
      <c r="DWN1658" s="288"/>
      <c r="DWO1658" s="288"/>
      <c r="DWP1658" s="288"/>
      <c r="DWQ1658" s="288"/>
      <c r="DWR1658" s="288"/>
      <c r="DWS1658" s="288"/>
      <c r="DWT1658" s="288"/>
      <c r="DWU1658" s="288"/>
      <c r="DWV1658" s="288"/>
      <c r="DWW1658" s="288"/>
      <c r="DWX1658" s="288"/>
      <c r="DWY1658" s="288"/>
      <c r="DWZ1658" s="288"/>
      <c r="DXA1658" s="288"/>
      <c r="DXB1658" s="288"/>
      <c r="DXC1658" s="288"/>
      <c r="DXD1658" s="288"/>
      <c r="DXE1658" s="288"/>
      <c r="DXF1658" s="288"/>
      <c r="DXG1658" s="288"/>
      <c r="DXH1658" s="288"/>
      <c r="DXI1658" s="288"/>
      <c r="DXJ1658" s="288"/>
      <c r="DXK1658" s="288"/>
      <c r="DXL1658" s="288"/>
      <c r="DXM1658" s="288"/>
      <c r="DXN1658" s="288"/>
      <c r="DXO1658" s="288"/>
      <c r="DXP1658" s="288"/>
      <c r="DXQ1658" s="288"/>
      <c r="DXR1658" s="288"/>
      <c r="DXS1658" s="288"/>
      <c r="DXT1658" s="288"/>
      <c r="DXU1658" s="288"/>
      <c r="DXV1658" s="288"/>
      <c r="DXW1658" s="288"/>
      <c r="DXX1658" s="288"/>
      <c r="DXY1658" s="288"/>
      <c r="DXZ1658" s="288"/>
      <c r="DYA1658" s="288"/>
      <c r="DYB1658" s="288"/>
      <c r="DYC1658" s="288"/>
      <c r="DYD1658" s="288"/>
      <c r="DYE1658" s="288"/>
      <c r="DYF1658" s="288"/>
      <c r="DYG1658" s="288"/>
      <c r="DYH1658" s="288"/>
      <c r="DYI1658" s="288"/>
      <c r="DYJ1658" s="288"/>
      <c r="DYK1658" s="288"/>
      <c r="DYL1658" s="288"/>
      <c r="DYM1658" s="288"/>
      <c r="DYN1658" s="288"/>
      <c r="DYO1658" s="288"/>
      <c r="DYP1658" s="288"/>
      <c r="DYQ1658" s="288"/>
      <c r="DYR1658" s="288"/>
      <c r="DYS1658" s="288"/>
      <c r="DYT1658" s="288"/>
      <c r="DYU1658" s="288"/>
      <c r="DYV1658" s="288"/>
      <c r="DYW1658" s="288"/>
      <c r="DYX1658" s="288"/>
      <c r="DYY1658" s="288"/>
      <c r="DYZ1658" s="288"/>
      <c r="DZA1658" s="288"/>
      <c r="DZB1658" s="288"/>
      <c r="DZC1658" s="288"/>
      <c r="DZD1658" s="288"/>
      <c r="DZE1658" s="288"/>
      <c r="DZF1658" s="288"/>
      <c r="DZG1658" s="288"/>
      <c r="DZH1658" s="288"/>
      <c r="DZI1658" s="288"/>
      <c r="DZJ1658" s="288"/>
      <c r="DZK1658" s="288"/>
      <c r="DZL1658" s="288"/>
      <c r="DZM1658" s="288"/>
      <c r="DZN1658" s="288"/>
      <c r="DZO1658" s="288"/>
      <c r="DZP1658" s="288"/>
      <c r="DZQ1658" s="288"/>
      <c r="DZR1658" s="288"/>
      <c r="DZS1658" s="288"/>
      <c r="DZT1658" s="288"/>
      <c r="DZU1658" s="288"/>
      <c r="DZV1658" s="288"/>
      <c r="DZW1658" s="288"/>
      <c r="DZX1658" s="288"/>
      <c r="DZY1658" s="288"/>
      <c r="DZZ1658" s="288"/>
      <c r="EAA1658" s="288"/>
      <c r="EAB1658" s="288"/>
      <c r="EAC1658" s="288"/>
      <c r="EAD1658" s="288"/>
      <c r="EAE1658" s="288"/>
      <c r="EAF1658" s="288"/>
      <c r="EAG1658" s="288"/>
      <c r="EAH1658" s="288"/>
      <c r="EAI1658" s="288"/>
      <c r="EAJ1658" s="288"/>
      <c r="EAK1658" s="288"/>
      <c r="EAL1658" s="288"/>
      <c r="EAM1658" s="288"/>
      <c r="EAN1658" s="288"/>
      <c r="EAO1658" s="288"/>
      <c r="EAP1658" s="288"/>
      <c r="EAQ1658" s="288"/>
      <c r="EAR1658" s="288"/>
      <c r="EAS1658" s="288"/>
      <c r="EAT1658" s="288"/>
      <c r="EAU1658" s="288"/>
      <c r="EAV1658" s="288"/>
      <c r="EAW1658" s="288"/>
      <c r="EAX1658" s="288"/>
      <c r="EAY1658" s="288"/>
      <c r="EAZ1658" s="288"/>
      <c r="EBA1658" s="288"/>
      <c r="EBB1658" s="288"/>
      <c r="EBC1658" s="288"/>
      <c r="EBD1658" s="288"/>
      <c r="EBE1658" s="288"/>
      <c r="EBF1658" s="288"/>
      <c r="EBG1658" s="288"/>
      <c r="EBH1658" s="288"/>
      <c r="EBI1658" s="288"/>
      <c r="EBJ1658" s="288"/>
      <c r="EBK1658" s="288"/>
      <c r="EBL1658" s="288"/>
      <c r="EBM1658" s="288"/>
      <c r="EBN1658" s="288"/>
      <c r="EBO1658" s="288"/>
      <c r="EBP1658" s="288"/>
      <c r="EBQ1658" s="288"/>
      <c r="EBR1658" s="288"/>
      <c r="EBS1658" s="288"/>
      <c r="EBT1658" s="288"/>
      <c r="EBU1658" s="288"/>
      <c r="EBV1658" s="288"/>
      <c r="EBW1658" s="288"/>
      <c r="EBX1658" s="288"/>
      <c r="EBY1658" s="288"/>
      <c r="EBZ1658" s="288"/>
      <c r="ECA1658" s="288"/>
      <c r="ECB1658" s="288"/>
      <c r="ECC1658" s="288"/>
      <c r="ECD1658" s="288"/>
      <c r="ECE1658" s="288"/>
      <c r="ECF1658" s="288"/>
      <c r="ECG1658" s="288"/>
      <c r="ECH1658" s="288"/>
      <c r="ECI1658" s="288"/>
      <c r="ECJ1658" s="288"/>
      <c r="ECK1658" s="288"/>
      <c r="ECL1658" s="288"/>
      <c r="ECM1658" s="288"/>
      <c r="ECN1658" s="288"/>
      <c r="ECO1658" s="288"/>
      <c r="ECP1658" s="288"/>
      <c r="ECQ1658" s="288"/>
      <c r="ECR1658" s="288"/>
      <c r="ECS1658" s="288"/>
      <c r="ECT1658" s="288"/>
      <c r="ECU1658" s="288"/>
      <c r="ECV1658" s="288"/>
      <c r="ECW1658" s="288"/>
      <c r="ECX1658" s="288"/>
      <c r="ECY1658" s="288"/>
      <c r="ECZ1658" s="288"/>
      <c r="EDA1658" s="288"/>
      <c r="EDB1658" s="288"/>
      <c r="EDC1658" s="288"/>
      <c r="EDD1658" s="288"/>
      <c r="EDE1658" s="288"/>
      <c r="EDF1658" s="288"/>
      <c r="EDG1658" s="288"/>
      <c r="EDH1658" s="288"/>
      <c r="EDI1658" s="288"/>
      <c r="EDJ1658" s="288"/>
      <c r="EDK1658" s="288"/>
      <c r="EDL1658" s="288"/>
      <c r="EDM1658" s="288"/>
      <c r="EDN1658" s="288"/>
      <c r="EDO1658" s="288"/>
      <c r="EDP1658" s="288"/>
      <c r="EDQ1658" s="288"/>
      <c r="EDR1658" s="288"/>
      <c r="EDS1658" s="288"/>
      <c r="EDT1658" s="288"/>
      <c r="EDU1658" s="288"/>
      <c r="EDV1658" s="288"/>
      <c r="EDW1658" s="288"/>
      <c r="EDX1658" s="288"/>
      <c r="EDY1658" s="288"/>
      <c r="EDZ1658" s="288"/>
      <c r="EEA1658" s="288"/>
      <c r="EEB1658" s="288"/>
      <c r="EEC1658" s="288"/>
      <c r="EED1658" s="288"/>
      <c r="EEE1658" s="288"/>
      <c r="EEF1658" s="288"/>
      <c r="EEG1658" s="288"/>
      <c r="EEH1658" s="288"/>
      <c r="EEI1658" s="288"/>
      <c r="EEJ1658" s="288"/>
      <c r="EEK1658" s="288"/>
      <c r="EEL1658" s="288"/>
      <c r="EEM1658" s="288"/>
      <c r="EEN1658" s="288"/>
      <c r="EEO1658" s="288"/>
      <c r="EEP1658" s="288"/>
      <c r="EEQ1658" s="288"/>
      <c r="EER1658" s="288"/>
      <c r="EES1658" s="288"/>
      <c r="EET1658" s="288"/>
      <c r="EEU1658" s="288"/>
      <c r="EEV1658" s="288"/>
      <c r="EEW1658" s="288"/>
      <c r="EEX1658" s="288"/>
      <c r="EEY1658" s="288"/>
      <c r="EEZ1658" s="288"/>
      <c r="EFA1658" s="288"/>
      <c r="EFB1658" s="288"/>
      <c r="EFC1658" s="288"/>
      <c r="EFD1658" s="288"/>
      <c r="EFE1658" s="288"/>
      <c r="EFF1658" s="288"/>
      <c r="EFG1658" s="288"/>
      <c r="EFH1658" s="288"/>
      <c r="EFI1658" s="288"/>
      <c r="EFJ1658" s="288"/>
      <c r="EFK1658" s="288"/>
      <c r="EFL1658" s="288"/>
      <c r="EFM1658" s="288"/>
      <c r="EFN1658" s="288"/>
      <c r="EFO1658" s="288"/>
      <c r="EFP1658" s="288"/>
      <c r="EFQ1658" s="288"/>
      <c r="EFR1658" s="288"/>
      <c r="EFS1658" s="288"/>
      <c r="EFT1658" s="288"/>
      <c r="EFU1658" s="288"/>
      <c r="EFV1658" s="288"/>
      <c r="EFW1658" s="288"/>
      <c r="EFX1658" s="288"/>
      <c r="EFY1658" s="288"/>
      <c r="EFZ1658" s="288"/>
      <c r="EGA1658" s="288"/>
      <c r="EGB1658" s="288"/>
      <c r="EGC1658" s="288"/>
      <c r="EGD1658" s="288"/>
      <c r="EGE1658" s="288"/>
      <c r="EGF1658" s="288"/>
      <c r="EGG1658" s="288"/>
      <c r="EGH1658" s="288"/>
      <c r="EGI1658" s="288"/>
      <c r="EGJ1658" s="288"/>
      <c r="EGK1658" s="288"/>
      <c r="EGL1658" s="288"/>
      <c r="EGM1658" s="288"/>
      <c r="EGN1658" s="288"/>
      <c r="EGO1658" s="288"/>
      <c r="EGP1658" s="288"/>
      <c r="EGQ1658" s="288"/>
      <c r="EGR1658" s="288"/>
      <c r="EGS1658" s="288"/>
      <c r="EGT1658" s="288"/>
      <c r="EGU1658" s="288"/>
      <c r="EGV1658" s="288"/>
      <c r="EGW1658" s="288"/>
      <c r="EGX1658" s="288"/>
      <c r="EGY1658" s="288"/>
      <c r="EGZ1658" s="288"/>
      <c r="EHA1658" s="288"/>
      <c r="EHB1658" s="288"/>
      <c r="EHC1658" s="288"/>
      <c r="EHD1658" s="288"/>
      <c r="EHE1658" s="288"/>
      <c r="EHF1658" s="288"/>
      <c r="EHG1658" s="288"/>
      <c r="EHH1658" s="288"/>
      <c r="EHI1658" s="288"/>
      <c r="EHJ1658" s="288"/>
      <c r="EHK1658" s="288"/>
      <c r="EHL1658" s="288"/>
      <c r="EHM1658" s="288"/>
      <c r="EHN1658" s="288"/>
      <c r="EHO1658" s="288"/>
      <c r="EHP1658" s="288"/>
      <c r="EHQ1658" s="288"/>
      <c r="EHR1658" s="288"/>
      <c r="EHS1658" s="288"/>
      <c r="EHT1658" s="288"/>
      <c r="EHU1658" s="288"/>
      <c r="EHV1658" s="288"/>
      <c r="EHW1658" s="288"/>
      <c r="EHX1658" s="288"/>
      <c r="EHY1658" s="288"/>
      <c r="EHZ1658" s="288"/>
      <c r="EIA1658" s="288"/>
      <c r="EIB1658" s="288"/>
      <c r="EIC1658" s="288"/>
      <c r="EID1658" s="288"/>
      <c r="EIE1658" s="288"/>
      <c r="EIF1658" s="288"/>
      <c r="EIG1658" s="288"/>
      <c r="EIH1658" s="288"/>
      <c r="EII1658" s="288"/>
      <c r="EIJ1658" s="288"/>
      <c r="EIK1658" s="288"/>
      <c r="EIL1658" s="288"/>
      <c r="EIM1658" s="288"/>
      <c r="EIN1658" s="288"/>
      <c r="EIO1658" s="288"/>
      <c r="EIP1658" s="288"/>
      <c r="EIQ1658" s="288"/>
      <c r="EIR1658" s="288"/>
      <c r="EIS1658" s="288"/>
      <c r="EIT1658" s="288"/>
      <c r="EIU1658" s="288"/>
      <c r="EIV1658" s="288"/>
      <c r="EIW1658" s="288"/>
      <c r="EIX1658" s="288"/>
      <c r="EIY1658" s="288"/>
      <c r="EIZ1658" s="288"/>
      <c r="EJA1658" s="288"/>
      <c r="EJB1658" s="288"/>
      <c r="EJC1658" s="288"/>
      <c r="EJD1658" s="288"/>
      <c r="EJE1658" s="288"/>
      <c r="EJF1658" s="288"/>
      <c r="EJG1658" s="288"/>
      <c r="EJH1658" s="288"/>
      <c r="EJI1658" s="288"/>
      <c r="EJJ1658" s="288"/>
      <c r="EJK1658" s="288"/>
      <c r="EJL1658" s="288"/>
      <c r="EJM1658" s="288"/>
      <c r="EJN1658" s="288"/>
      <c r="EJO1658" s="288"/>
      <c r="EJP1658" s="288"/>
      <c r="EJQ1658" s="288"/>
      <c r="EJR1658" s="288"/>
      <c r="EJS1658" s="288"/>
      <c r="EJT1658" s="288"/>
      <c r="EJU1658" s="288"/>
      <c r="EJV1658" s="288"/>
      <c r="EJW1658" s="288"/>
      <c r="EJX1658" s="288"/>
      <c r="EJY1658" s="288"/>
      <c r="EJZ1658" s="288"/>
      <c r="EKA1658" s="288"/>
      <c r="EKB1658" s="288"/>
      <c r="EKC1658" s="288"/>
      <c r="EKD1658" s="288"/>
      <c r="EKE1658" s="288"/>
      <c r="EKF1658" s="288"/>
      <c r="EKG1658" s="288"/>
      <c r="EKH1658" s="288"/>
      <c r="EKI1658" s="288"/>
      <c r="EKJ1658" s="288"/>
      <c r="EKK1658" s="288"/>
      <c r="EKL1658" s="288"/>
      <c r="EKM1658" s="288"/>
      <c r="EKN1658" s="288"/>
      <c r="EKO1658" s="288"/>
      <c r="EKP1658" s="288"/>
      <c r="EKQ1658" s="288"/>
      <c r="EKR1658" s="288"/>
      <c r="EKS1658" s="288"/>
      <c r="EKT1658" s="288"/>
      <c r="EKU1658" s="288"/>
      <c r="EKV1658" s="288"/>
      <c r="EKW1658" s="288"/>
      <c r="EKX1658" s="288"/>
      <c r="EKY1658" s="288"/>
      <c r="EKZ1658" s="288"/>
      <c r="ELA1658" s="288"/>
      <c r="ELB1658" s="288"/>
      <c r="ELC1658" s="288"/>
      <c r="ELD1658" s="288"/>
      <c r="ELE1658" s="288"/>
      <c r="ELF1658" s="288"/>
      <c r="ELG1658" s="288"/>
      <c r="ELH1658" s="288"/>
      <c r="ELI1658" s="288"/>
      <c r="ELJ1658" s="288"/>
      <c r="ELK1658" s="288"/>
      <c r="ELL1658" s="288"/>
      <c r="ELM1658" s="288"/>
      <c r="ELN1658" s="288"/>
      <c r="ELO1658" s="288"/>
      <c r="ELP1658" s="288"/>
      <c r="ELQ1658" s="288"/>
      <c r="ELR1658" s="288"/>
      <c r="ELS1658" s="288"/>
      <c r="ELT1658" s="288"/>
      <c r="ELU1658" s="288"/>
      <c r="ELV1658" s="288"/>
      <c r="ELW1658" s="288"/>
      <c r="ELX1658" s="288"/>
      <c r="ELY1658" s="288"/>
      <c r="ELZ1658" s="288"/>
      <c r="EMA1658" s="288"/>
      <c r="EMB1658" s="288"/>
      <c r="EMC1658" s="288"/>
      <c r="EMD1658" s="288"/>
      <c r="EME1658" s="288"/>
      <c r="EMF1658" s="288"/>
      <c r="EMG1658" s="288"/>
      <c r="EMH1658" s="288"/>
      <c r="EMI1658" s="288"/>
      <c r="EMJ1658" s="288"/>
      <c r="EMK1658" s="288"/>
      <c r="EML1658" s="288"/>
      <c r="EMM1658" s="288"/>
      <c r="EMN1658" s="288"/>
      <c r="EMO1658" s="288"/>
      <c r="EMP1658" s="288"/>
      <c r="EMQ1658" s="288"/>
      <c r="EMR1658" s="288"/>
      <c r="EMS1658" s="288"/>
      <c r="EMT1658" s="288"/>
      <c r="EMU1658" s="288"/>
      <c r="EMV1658" s="288"/>
      <c r="EMW1658" s="288"/>
      <c r="EMX1658" s="288"/>
      <c r="EMY1658" s="288"/>
      <c r="EMZ1658" s="288"/>
      <c r="ENA1658" s="288"/>
      <c r="ENB1658" s="288"/>
      <c r="ENC1658" s="288"/>
      <c r="END1658" s="288"/>
      <c r="ENE1658" s="288"/>
      <c r="ENF1658" s="288"/>
      <c r="ENG1658" s="288"/>
      <c r="ENH1658" s="288"/>
      <c r="ENI1658" s="288"/>
      <c r="ENJ1658" s="288"/>
      <c r="ENK1658" s="288"/>
      <c r="ENL1658" s="288"/>
      <c r="ENM1658" s="288"/>
      <c r="ENN1658" s="288"/>
      <c r="ENO1658" s="288"/>
      <c r="ENP1658" s="288"/>
      <c r="ENQ1658" s="288"/>
      <c r="ENR1658" s="288"/>
      <c r="ENS1658" s="288"/>
      <c r="ENT1658" s="288"/>
      <c r="ENU1658" s="288"/>
      <c r="ENV1658" s="288"/>
      <c r="ENW1658" s="288"/>
      <c r="ENX1658" s="288"/>
      <c r="ENY1658" s="288"/>
      <c r="ENZ1658" s="288"/>
      <c r="EOA1658" s="288"/>
      <c r="EOB1658" s="288"/>
      <c r="EOC1658" s="288"/>
      <c r="EOD1658" s="288"/>
      <c r="EOE1658" s="288"/>
      <c r="EOF1658" s="288"/>
      <c r="EOG1658" s="288"/>
      <c r="EOH1658" s="288"/>
      <c r="EOI1658" s="288"/>
      <c r="EOJ1658" s="288"/>
      <c r="EOK1658" s="288"/>
      <c r="EOL1658" s="288"/>
      <c r="EOM1658" s="288"/>
      <c r="EON1658" s="288"/>
      <c r="EOO1658" s="288"/>
      <c r="EOP1658" s="288"/>
      <c r="EOQ1658" s="288"/>
      <c r="EOR1658" s="288"/>
      <c r="EOS1658" s="288"/>
      <c r="EOT1658" s="288"/>
      <c r="EOU1658" s="288"/>
      <c r="EOV1658" s="288"/>
      <c r="EOW1658" s="288"/>
      <c r="EOX1658" s="288"/>
      <c r="EOY1658" s="288"/>
      <c r="EOZ1658" s="288"/>
      <c r="EPA1658" s="288"/>
      <c r="EPB1658" s="288"/>
      <c r="EPC1658" s="288"/>
      <c r="EPD1658" s="288"/>
      <c r="EPE1658" s="288"/>
      <c r="EPF1658" s="288"/>
      <c r="EPG1658" s="288"/>
      <c r="EPH1658" s="288"/>
      <c r="EPI1658" s="288"/>
      <c r="EPJ1658" s="288"/>
      <c r="EPK1658" s="288"/>
      <c r="EPL1658" s="288"/>
      <c r="EPM1658" s="288"/>
      <c r="EPN1658" s="288"/>
      <c r="EPO1658" s="288"/>
      <c r="EPP1658" s="288"/>
      <c r="EPQ1658" s="288"/>
      <c r="EPR1658" s="288"/>
      <c r="EPS1658" s="288"/>
      <c r="EPT1658" s="288"/>
      <c r="EPU1658" s="288"/>
      <c r="EPV1658" s="288"/>
      <c r="EPW1658" s="288"/>
      <c r="EPX1658" s="288"/>
      <c r="EPY1658" s="288"/>
      <c r="EPZ1658" s="288"/>
      <c r="EQA1658" s="288"/>
      <c r="EQB1658" s="288"/>
      <c r="EQC1658" s="288"/>
      <c r="EQD1658" s="288"/>
      <c r="EQE1658" s="288"/>
      <c r="EQF1658" s="288"/>
      <c r="EQG1658" s="288"/>
      <c r="EQH1658" s="288"/>
      <c r="EQI1658" s="288"/>
      <c r="EQJ1658" s="288"/>
      <c r="EQK1658" s="288"/>
      <c r="EQL1658" s="288"/>
      <c r="EQM1658" s="288"/>
      <c r="EQN1658" s="288"/>
      <c r="EQO1658" s="288"/>
      <c r="EQP1658" s="288"/>
      <c r="EQQ1658" s="288"/>
      <c r="EQR1658" s="288"/>
      <c r="EQS1658" s="288"/>
      <c r="EQT1658" s="288"/>
      <c r="EQU1658" s="288"/>
      <c r="EQV1658" s="288"/>
      <c r="EQW1658" s="288"/>
      <c r="EQX1658" s="288"/>
      <c r="EQY1658" s="288"/>
      <c r="EQZ1658" s="288"/>
      <c r="ERA1658" s="288"/>
      <c r="ERB1658" s="288"/>
      <c r="ERC1658" s="288"/>
      <c r="ERD1658" s="288"/>
      <c r="ERE1658" s="288"/>
      <c r="ERF1658" s="288"/>
      <c r="ERG1658" s="288"/>
      <c r="ERH1658" s="288"/>
      <c r="ERI1658" s="288"/>
      <c r="ERJ1658" s="288"/>
      <c r="ERK1658" s="288"/>
      <c r="ERL1658" s="288"/>
      <c r="ERM1658" s="288"/>
      <c r="ERN1658" s="288"/>
      <c r="ERO1658" s="288"/>
      <c r="ERP1658" s="288"/>
      <c r="ERQ1658" s="288"/>
      <c r="ERR1658" s="288"/>
      <c r="ERS1658" s="288"/>
      <c r="ERT1658" s="288"/>
      <c r="ERU1658" s="288"/>
      <c r="ERV1658" s="288"/>
      <c r="ERW1658" s="288"/>
      <c r="ERX1658" s="288"/>
      <c r="ERY1658" s="288"/>
      <c r="ERZ1658" s="288"/>
      <c r="ESA1658" s="288"/>
      <c r="ESB1658" s="288"/>
      <c r="ESC1658" s="288"/>
      <c r="ESD1658" s="288"/>
      <c r="ESE1658" s="288"/>
      <c r="ESF1658" s="288"/>
      <c r="ESG1658" s="288"/>
      <c r="ESH1658" s="288"/>
      <c r="ESI1658" s="288"/>
      <c r="ESJ1658" s="288"/>
      <c r="ESK1658" s="288"/>
      <c r="ESL1658" s="288"/>
      <c r="ESM1658" s="288"/>
      <c r="ESN1658" s="288"/>
      <c r="ESO1658" s="288"/>
      <c r="ESP1658" s="288"/>
      <c r="ESQ1658" s="288"/>
      <c r="ESR1658" s="288"/>
      <c r="ESS1658" s="288"/>
      <c r="EST1658" s="288"/>
      <c r="ESU1658" s="288"/>
      <c r="ESV1658" s="288"/>
      <c r="ESW1658" s="288"/>
      <c r="ESX1658" s="288"/>
      <c r="ESY1658" s="288"/>
      <c r="ESZ1658" s="288"/>
      <c r="ETA1658" s="288"/>
      <c r="ETB1658" s="288"/>
      <c r="ETC1658" s="288"/>
      <c r="ETD1658" s="288"/>
      <c r="ETE1658" s="288"/>
      <c r="ETF1658" s="288"/>
      <c r="ETG1658" s="288"/>
      <c r="ETH1658" s="288"/>
      <c r="ETI1658" s="288"/>
      <c r="ETJ1658" s="288"/>
      <c r="ETK1658" s="288"/>
      <c r="ETL1658" s="288"/>
      <c r="ETM1658" s="288"/>
      <c r="ETN1658" s="288"/>
      <c r="ETO1658" s="288"/>
      <c r="ETP1658" s="288"/>
      <c r="ETQ1658" s="288"/>
      <c r="ETR1658" s="288"/>
      <c r="ETS1658" s="288"/>
      <c r="ETT1658" s="288"/>
      <c r="ETU1658" s="288"/>
      <c r="ETV1658" s="288"/>
      <c r="ETW1658" s="288"/>
      <c r="ETX1658" s="288"/>
      <c r="ETY1658" s="288"/>
      <c r="ETZ1658" s="288"/>
      <c r="EUA1658" s="288"/>
      <c r="EUB1658" s="288"/>
      <c r="EUC1658" s="288"/>
      <c r="EUD1658" s="288"/>
      <c r="EUE1658" s="288"/>
      <c r="EUF1658" s="288"/>
      <c r="EUG1658" s="288"/>
      <c r="EUH1658" s="288"/>
      <c r="EUI1658" s="288"/>
      <c r="EUJ1658" s="288"/>
      <c r="EUK1658" s="288"/>
      <c r="EUL1658" s="288"/>
      <c r="EUM1658" s="288"/>
      <c r="EUN1658" s="288"/>
      <c r="EUO1658" s="288"/>
      <c r="EUP1658" s="288"/>
      <c r="EUQ1658" s="288"/>
      <c r="EUR1658" s="288"/>
      <c r="EUS1658" s="288"/>
      <c r="EUT1658" s="288"/>
      <c r="EUU1658" s="288"/>
      <c r="EUV1658" s="288"/>
      <c r="EUW1658" s="288"/>
      <c r="EUX1658" s="288"/>
      <c r="EUY1658" s="288"/>
      <c r="EUZ1658" s="288"/>
      <c r="EVA1658" s="288"/>
      <c r="EVB1658" s="288"/>
      <c r="EVC1658" s="288"/>
      <c r="EVD1658" s="288"/>
      <c r="EVE1658" s="288"/>
      <c r="EVF1658" s="288"/>
      <c r="EVG1658" s="288"/>
      <c r="EVH1658" s="288"/>
      <c r="EVI1658" s="288"/>
      <c r="EVJ1658" s="288"/>
      <c r="EVK1658" s="288"/>
      <c r="EVL1658" s="288"/>
      <c r="EVM1658" s="288"/>
      <c r="EVN1658" s="288"/>
      <c r="EVO1658" s="288"/>
      <c r="EVP1658" s="288"/>
      <c r="EVQ1658" s="288"/>
      <c r="EVR1658" s="288"/>
      <c r="EVS1658" s="288"/>
      <c r="EVT1658" s="288"/>
      <c r="EVU1658" s="288"/>
      <c r="EVV1658" s="288"/>
      <c r="EVW1658" s="288"/>
      <c r="EVX1658" s="288"/>
      <c r="EVY1658" s="288"/>
      <c r="EVZ1658" s="288"/>
      <c r="EWA1658" s="288"/>
      <c r="EWB1658" s="288"/>
      <c r="EWC1658" s="288"/>
      <c r="EWD1658" s="288"/>
      <c r="EWE1658" s="288"/>
      <c r="EWF1658" s="288"/>
      <c r="EWG1658" s="288"/>
      <c r="EWH1658" s="288"/>
      <c r="EWI1658" s="288"/>
      <c r="EWJ1658" s="288"/>
      <c r="EWK1658" s="288"/>
      <c r="EWL1658" s="288"/>
      <c r="EWM1658" s="288"/>
      <c r="EWN1658" s="288"/>
      <c r="EWO1658" s="288"/>
      <c r="EWP1658" s="288"/>
      <c r="EWQ1658" s="288"/>
      <c r="EWR1658" s="288"/>
      <c r="EWS1658" s="288"/>
      <c r="EWT1658" s="288"/>
      <c r="EWU1658" s="288"/>
      <c r="EWV1658" s="288"/>
      <c r="EWW1658" s="288"/>
      <c r="EWX1658" s="288"/>
      <c r="EWY1658" s="288"/>
      <c r="EWZ1658" s="288"/>
      <c r="EXA1658" s="288"/>
      <c r="EXB1658" s="288"/>
      <c r="EXC1658" s="288"/>
      <c r="EXD1658" s="288"/>
      <c r="EXE1658" s="288"/>
      <c r="EXF1658" s="288"/>
      <c r="EXG1658" s="288"/>
      <c r="EXH1658" s="288"/>
      <c r="EXI1658" s="288"/>
      <c r="EXJ1658" s="288"/>
      <c r="EXK1658" s="288"/>
      <c r="EXL1658" s="288"/>
      <c r="EXM1658" s="288"/>
      <c r="EXN1658" s="288"/>
      <c r="EXO1658" s="288"/>
      <c r="EXP1658" s="288"/>
      <c r="EXQ1658" s="288"/>
      <c r="EXR1658" s="288"/>
      <c r="EXS1658" s="288"/>
      <c r="EXT1658" s="288"/>
      <c r="EXU1658" s="288"/>
      <c r="EXV1658" s="288"/>
      <c r="EXW1658" s="288"/>
      <c r="EXX1658" s="288"/>
      <c r="EXY1658" s="288"/>
      <c r="EXZ1658" s="288"/>
      <c r="EYA1658" s="288"/>
      <c r="EYB1658" s="288"/>
      <c r="EYC1658" s="288"/>
      <c r="EYD1658" s="288"/>
      <c r="EYE1658" s="288"/>
      <c r="EYF1658" s="288"/>
      <c r="EYG1658" s="288"/>
      <c r="EYH1658" s="288"/>
      <c r="EYI1658" s="288"/>
      <c r="EYJ1658" s="288"/>
      <c r="EYK1658" s="288"/>
      <c r="EYL1658" s="288"/>
      <c r="EYM1658" s="288"/>
      <c r="EYN1658" s="288"/>
      <c r="EYO1658" s="288"/>
      <c r="EYP1658" s="288"/>
      <c r="EYQ1658" s="288"/>
      <c r="EYR1658" s="288"/>
      <c r="EYS1658" s="288"/>
      <c r="EYT1658" s="288"/>
      <c r="EYU1658" s="288"/>
      <c r="EYV1658" s="288"/>
      <c r="EYW1658" s="288"/>
      <c r="EYX1658" s="288"/>
      <c r="EYY1658" s="288"/>
      <c r="EYZ1658" s="288"/>
      <c r="EZA1658" s="288"/>
      <c r="EZB1658" s="288"/>
      <c r="EZC1658" s="288"/>
      <c r="EZD1658" s="288"/>
      <c r="EZE1658" s="288"/>
      <c r="EZF1658" s="288"/>
      <c r="EZG1658" s="288"/>
      <c r="EZH1658" s="288"/>
      <c r="EZI1658" s="288"/>
      <c r="EZJ1658" s="288"/>
      <c r="EZK1658" s="288"/>
      <c r="EZL1658" s="288"/>
      <c r="EZM1658" s="288"/>
      <c r="EZN1658" s="288"/>
      <c r="EZO1658" s="288"/>
      <c r="EZP1658" s="288"/>
      <c r="EZQ1658" s="288"/>
      <c r="EZR1658" s="288"/>
      <c r="EZS1658" s="288"/>
      <c r="EZT1658" s="288"/>
      <c r="EZU1658" s="288"/>
      <c r="EZV1658" s="288"/>
      <c r="EZW1658" s="288"/>
      <c r="EZX1658" s="288"/>
      <c r="EZY1658" s="288"/>
      <c r="EZZ1658" s="288"/>
      <c r="FAA1658" s="288"/>
      <c r="FAB1658" s="288"/>
      <c r="FAC1658" s="288"/>
      <c r="FAD1658" s="288"/>
      <c r="FAE1658" s="288"/>
      <c r="FAF1658" s="288"/>
      <c r="FAG1658" s="288"/>
      <c r="FAH1658" s="288"/>
      <c r="FAI1658" s="288"/>
      <c r="FAJ1658" s="288"/>
      <c r="FAK1658" s="288"/>
      <c r="FAL1658" s="288"/>
      <c r="FAM1658" s="288"/>
      <c r="FAN1658" s="288"/>
      <c r="FAO1658" s="288"/>
      <c r="FAP1658" s="288"/>
      <c r="FAQ1658" s="288"/>
      <c r="FAR1658" s="288"/>
      <c r="FAS1658" s="288"/>
      <c r="FAT1658" s="288"/>
      <c r="FAU1658" s="288"/>
      <c r="FAV1658" s="288"/>
      <c r="FAW1658" s="288"/>
      <c r="FAX1658" s="288"/>
      <c r="FAY1658" s="288"/>
      <c r="FAZ1658" s="288"/>
      <c r="FBA1658" s="288"/>
      <c r="FBB1658" s="288"/>
      <c r="FBC1658" s="288"/>
      <c r="FBD1658" s="288"/>
      <c r="FBE1658" s="288"/>
      <c r="FBF1658" s="288"/>
      <c r="FBG1658" s="288"/>
      <c r="FBH1658" s="288"/>
      <c r="FBI1658" s="288"/>
      <c r="FBJ1658" s="288"/>
      <c r="FBK1658" s="288"/>
      <c r="FBL1658" s="288"/>
      <c r="FBM1658" s="288"/>
      <c r="FBN1658" s="288"/>
      <c r="FBO1658" s="288"/>
      <c r="FBP1658" s="288"/>
      <c r="FBQ1658" s="288"/>
      <c r="FBR1658" s="288"/>
      <c r="FBS1658" s="288"/>
      <c r="FBT1658" s="288"/>
      <c r="FBU1658" s="288"/>
      <c r="FBV1658" s="288"/>
      <c r="FBW1658" s="288"/>
      <c r="FBX1658" s="288"/>
      <c r="FBY1658" s="288"/>
      <c r="FBZ1658" s="288"/>
      <c r="FCA1658" s="288"/>
      <c r="FCB1658" s="288"/>
      <c r="FCC1658" s="288"/>
      <c r="FCD1658" s="288"/>
      <c r="FCE1658" s="288"/>
      <c r="FCF1658" s="288"/>
      <c r="FCG1658" s="288"/>
      <c r="FCH1658" s="288"/>
      <c r="FCI1658" s="288"/>
      <c r="FCJ1658" s="288"/>
      <c r="FCK1658" s="288"/>
      <c r="FCL1658" s="288"/>
      <c r="FCM1658" s="288"/>
      <c r="FCN1658" s="288"/>
      <c r="FCO1658" s="288"/>
      <c r="FCP1658" s="288"/>
      <c r="FCQ1658" s="288"/>
      <c r="FCR1658" s="288"/>
      <c r="FCS1658" s="288"/>
      <c r="FCT1658" s="288"/>
      <c r="FCU1658" s="288"/>
      <c r="FCV1658" s="288"/>
      <c r="FCW1658" s="288"/>
      <c r="FCX1658" s="288"/>
      <c r="FCY1658" s="288"/>
      <c r="FCZ1658" s="288"/>
      <c r="FDA1658" s="288"/>
      <c r="FDB1658" s="288"/>
      <c r="FDC1658" s="288"/>
      <c r="FDD1658" s="288"/>
      <c r="FDE1658" s="288"/>
      <c r="FDF1658" s="288"/>
      <c r="FDG1658" s="288"/>
      <c r="FDH1658" s="288"/>
      <c r="FDI1658" s="288"/>
      <c r="FDJ1658" s="288"/>
      <c r="FDK1658" s="288"/>
      <c r="FDL1658" s="288"/>
      <c r="FDM1658" s="288"/>
      <c r="FDN1658" s="288"/>
      <c r="FDO1658" s="288"/>
      <c r="FDP1658" s="288"/>
      <c r="FDQ1658" s="288"/>
      <c r="FDR1658" s="288"/>
      <c r="FDS1658" s="288"/>
      <c r="FDT1658" s="288"/>
      <c r="FDU1658" s="288"/>
      <c r="FDV1658" s="288"/>
      <c r="FDW1658" s="288"/>
      <c r="FDX1658" s="288"/>
      <c r="FDY1658" s="288"/>
      <c r="FDZ1658" s="288"/>
      <c r="FEA1658" s="288"/>
      <c r="FEB1658" s="288"/>
      <c r="FEC1658" s="288"/>
      <c r="FED1658" s="288"/>
      <c r="FEE1658" s="288"/>
      <c r="FEF1658" s="288"/>
      <c r="FEG1658" s="288"/>
      <c r="FEH1658" s="288"/>
      <c r="FEI1658" s="288"/>
      <c r="FEJ1658" s="288"/>
      <c r="FEK1658" s="288"/>
      <c r="FEL1658" s="288"/>
      <c r="FEM1658" s="288"/>
      <c r="FEN1658" s="288"/>
      <c r="FEO1658" s="288"/>
      <c r="FEP1658" s="288"/>
      <c r="FEQ1658" s="288"/>
      <c r="FER1658" s="288"/>
      <c r="FES1658" s="288"/>
      <c r="FET1658" s="288"/>
      <c r="FEU1658" s="288"/>
      <c r="FEV1658" s="288"/>
      <c r="FEW1658" s="288"/>
      <c r="FEX1658" s="288"/>
      <c r="FEY1658" s="288"/>
      <c r="FEZ1658" s="288"/>
      <c r="FFA1658" s="288"/>
      <c r="FFB1658" s="288"/>
      <c r="FFC1658" s="288"/>
      <c r="FFD1658" s="288"/>
      <c r="FFE1658" s="288"/>
      <c r="FFF1658" s="288"/>
      <c r="FFG1658" s="288"/>
      <c r="FFH1658" s="288"/>
      <c r="FFI1658" s="288"/>
      <c r="FFJ1658" s="288"/>
      <c r="FFK1658" s="288"/>
      <c r="FFL1658" s="288"/>
      <c r="FFM1658" s="288"/>
      <c r="FFN1658" s="288"/>
      <c r="FFO1658" s="288"/>
      <c r="FFP1658" s="288"/>
      <c r="FFQ1658" s="288"/>
      <c r="FFR1658" s="288"/>
      <c r="FFS1658" s="288"/>
      <c r="FFT1658" s="288"/>
      <c r="FFU1658" s="288"/>
      <c r="FFV1658" s="288"/>
      <c r="FFW1658" s="288"/>
      <c r="FFX1658" s="288"/>
      <c r="FFY1658" s="288"/>
      <c r="FFZ1658" s="288"/>
      <c r="FGA1658" s="288"/>
      <c r="FGB1658" s="288"/>
      <c r="FGC1658" s="288"/>
      <c r="FGD1658" s="288"/>
      <c r="FGE1658" s="288"/>
      <c r="FGF1658" s="288"/>
      <c r="FGG1658" s="288"/>
      <c r="FGH1658" s="288"/>
      <c r="FGI1658" s="288"/>
      <c r="FGJ1658" s="288"/>
      <c r="FGK1658" s="288"/>
      <c r="FGL1658" s="288"/>
      <c r="FGM1658" s="288"/>
      <c r="FGN1658" s="288"/>
      <c r="FGO1658" s="288"/>
      <c r="FGP1658" s="288"/>
      <c r="FGQ1658" s="288"/>
      <c r="FGR1658" s="288"/>
      <c r="FGS1658" s="288"/>
      <c r="FGT1658" s="288"/>
      <c r="FGU1658" s="288"/>
      <c r="FGV1658" s="288"/>
      <c r="FGW1658" s="288"/>
      <c r="FGX1658" s="288"/>
      <c r="FGY1658" s="288"/>
      <c r="FGZ1658" s="288"/>
      <c r="FHA1658" s="288"/>
      <c r="FHB1658" s="288"/>
      <c r="FHC1658" s="288"/>
      <c r="FHD1658" s="288"/>
      <c r="FHE1658" s="288"/>
      <c r="FHF1658" s="288"/>
      <c r="FHG1658" s="288"/>
      <c r="FHH1658" s="288"/>
      <c r="FHI1658" s="288"/>
      <c r="FHJ1658" s="288"/>
      <c r="FHK1658" s="288"/>
      <c r="FHL1658" s="288"/>
      <c r="FHM1658" s="288"/>
      <c r="FHN1658" s="288"/>
      <c r="FHO1658" s="288"/>
      <c r="FHP1658" s="288"/>
      <c r="FHQ1658" s="288"/>
      <c r="FHR1658" s="288"/>
      <c r="FHS1658" s="288"/>
      <c r="FHT1658" s="288"/>
      <c r="FHU1658" s="288"/>
      <c r="FHV1658" s="288"/>
      <c r="FHW1658" s="288"/>
      <c r="FHX1658" s="288"/>
      <c r="FHY1658" s="288"/>
      <c r="FHZ1658" s="288"/>
      <c r="FIA1658" s="288"/>
      <c r="FIB1658" s="288"/>
      <c r="FIC1658" s="288"/>
      <c r="FID1658" s="288"/>
      <c r="FIE1658" s="288"/>
      <c r="FIF1658" s="288"/>
      <c r="FIG1658" s="288"/>
      <c r="FIH1658" s="288"/>
      <c r="FII1658" s="288"/>
      <c r="FIJ1658" s="288"/>
      <c r="FIK1658" s="288"/>
      <c r="FIL1658" s="288"/>
      <c r="FIM1658" s="288"/>
      <c r="FIN1658" s="288"/>
      <c r="FIO1658" s="288"/>
      <c r="FIP1658" s="288"/>
      <c r="FIQ1658" s="288"/>
      <c r="FIR1658" s="288"/>
      <c r="FIS1658" s="288"/>
      <c r="FIT1658" s="288"/>
      <c r="FIU1658" s="288"/>
      <c r="FIV1658" s="288"/>
      <c r="FIW1658" s="288"/>
      <c r="FIX1658" s="288"/>
      <c r="FIY1658" s="288"/>
      <c r="FIZ1658" s="288"/>
      <c r="FJA1658" s="288"/>
      <c r="FJB1658" s="288"/>
      <c r="FJC1658" s="288"/>
      <c r="FJD1658" s="288"/>
      <c r="FJE1658" s="288"/>
      <c r="FJF1658" s="288"/>
      <c r="FJG1658" s="288"/>
      <c r="FJH1658" s="288"/>
      <c r="FJI1658" s="288"/>
      <c r="FJJ1658" s="288"/>
      <c r="FJK1658" s="288"/>
      <c r="FJL1658" s="288"/>
      <c r="FJM1658" s="288"/>
      <c r="FJN1658" s="288"/>
      <c r="FJO1658" s="288"/>
      <c r="FJP1658" s="288"/>
      <c r="FJQ1658" s="288"/>
      <c r="FJR1658" s="288"/>
      <c r="FJS1658" s="288"/>
      <c r="FJT1658" s="288"/>
      <c r="FJU1658" s="288"/>
      <c r="FJV1658" s="288"/>
      <c r="FJW1658" s="288"/>
      <c r="FJX1658" s="288"/>
      <c r="FJY1658" s="288"/>
      <c r="FJZ1658" s="288"/>
      <c r="FKA1658" s="288"/>
      <c r="FKB1658" s="288"/>
      <c r="FKC1658" s="288"/>
      <c r="FKD1658" s="288"/>
      <c r="FKE1658" s="288"/>
      <c r="FKF1658" s="288"/>
      <c r="FKG1658" s="288"/>
      <c r="FKH1658" s="288"/>
      <c r="FKI1658" s="288"/>
      <c r="FKJ1658" s="288"/>
      <c r="FKK1658" s="288"/>
      <c r="FKL1658" s="288"/>
      <c r="FKM1658" s="288"/>
      <c r="FKN1658" s="288"/>
      <c r="FKO1658" s="288"/>
      <c r="FKP1658" s="288"/>
      <c r="FKQ1658" s="288"/>
      <c r="FKR1658" s="288"/>
      <c r="FKS1658" s="288"/>
      <c r="FKT1658" s="288"/>
      <c r="FKU1658" s="288"/>
      <c r="FKV1658" s="288"/>
      <c r="FKW1658" s="288"/>
      <c r="FKX1658" s="288"/>
      <c r="FKY1658" s="288"/>
      <c r="FKZ1658" s="288"/>
      <c r="FLA1658" s="288"/>
      <c r="FLB1658" s="288"/>
      <c r="FLC1658" s="288"/>
      <c r="FLD1658" s="288"/>
      <c r="FLE1658" s="288"/>
      <c r="FLF1658" s="288"/>
      <c r="FLG1658" s="288"/>
      <c r="FLH1658" s="288"/>
      <c r="FLI1658" s="288"/>
      <c r="FLJ1658" s="288"/>
      <c r="FLK1658" s="288"/>
      <c r="FLL1658" s="288"/>
      <c r="FLM1658" s="288"/>
      <c r="FLN1658" s="288"/>
      <c r="FLO1658" s="288"/>
      <c r="FLP1658" s="288"/>
      <c r="FLQ1658" s="288"/>
      <c r="FLR1658" s="288"/>
      <c r="FLS1658" s="288"/>
      <c r="FLT1658" s="288"/>
      <c r="FLU1658" s="288"/>
      <c r="FLV1658" s="288"/>
      <c r="FLW1658" s="288"/>
      <c r="FLX1658" s="288"/>
      <c r="FLY1658" s="288"/>
      <c r="FLZ1658" s="288"/>
      <c r="FMA1658" s="288"/>
      <c r="FMB1658" s="288"/>
      <c r="FMC1658" s="288"/>
      <c r="FMD1658" s="288"/>
      <c r="FME1658" s="288"/>
      <c r="FMF1658" s="288"/>
      <c r="FMG1658" s="288"/>
      <c r="FMH1658" s="288"/>
      <c r="FMI1658" s="288"/>
      <c r="FMJ1658" s="288"/>
      <c r="FMK1658" s="288"/>
      <c r="FML1658" s="288"/>
      <c r="FMM1658" s="288"/>
      <c r="FMN1658" s="288"/>
      <c r="FMO1658" s="288"/>
      <c r="FMP1658" s="288"/>
      <c r="FMQ1658" s="288"/>
      <c r="FMR1658" s="288"/>
      <c r="FMS1658" s="288"/>
      <c r="FMT1658" s="288"/>
      <c r="FMU1658" s="288"/>
      <c r="FMV1658" s="288"/>
      <c r="FMW1658" s="288"/>
      <c r="FMX1658" s="288"/>
      <c r="FMY1658" s="288"/>
      <c r="FMZ1658" s="288"/>
      <c r="FNA1658" s="288"/>
      <c r="FNB1658" s="288"/>
      <c r="FNC1658" s="288"/>
      <c r="FND1658" s="288"/>
      <c r="FNE1658" s="288"/>
      <c r="FNF1658" s="288"/>
      <c r="FNG1658" s="288"/>
      <c r="FNH1658" s="288"/>
      <c r="FNI1658" s="288"/>
      <c r="FNJ1658" s="288"/>
      <c r="FNK1658" s="288"/>
      <c r="FNL1658" s="288"/>
      <c r="FNM1658" s="288"/>
      <c r="FNN1658" s="288"/>
      <c r="FNO1658" s="288"/>
      <c r="FNP1658" s="288"/>
      <c r="FNQ1658" s="288"/>
      <c r="FNR1658" s="288"/>
      <c r="FNS1658" s="288"/>
      <c r="FNT1658" s="288"/>
      <c r="FNU1658" s="288"/>
      <c r="FNV1658" s="288"/>
      <c r="FNW1658" s="288"/>
      <c r="FNX1658" s="288"/>
      <c r="FNY1658" s="288"/>
      <c r="FNZ1658" s="288"/>
      <c r="FOA1658" s="288"/>
      <c r="FOB1658" s="288"/>
      <c r="FOC1658" s="288"/>
      <c r="FOD1658" s="288"/>
      <c r="FOE1658" s="288"/>
      <c r="FOF1658" s="288"/>
      <c r="FOG1658" s="288"/>
      <c r="FOH1658" s="288"/>
      <c r="FOI1658" s="288"/>
      <c r="FOJ1658" s="288"/>
      <c r="FOK1658" s="288"/>
      <c r="FOL1658" s="288"/>
      <c r="FOM1658" s="288"/>
      <c r="FON1658" s="288"/>
      <c r="FOO1658" s="288"/>
      <c r="FOP1658" s="288"/>
      <c r="FOQ1658" s="288"/>
      <c r="FOR1658" s="288"/>
      <c r="FOS1658" s="288"/>
      <c r="FOT1658" s="288"/>
      <c r="FOU1658" s="288"/>
      <c r="FOV1658" s="288"/>
      <c r="FOW1658" s="288"/>
      <c r="FOX1658" s="288"/>
      <c r="FOY1658" s="288"/>
      <c r="FOZ1658" s="288"/>
      <c r="FPA1658" s="288"/>
      <c r="FPB1658" s="288"/>
      <c r="FPC1658" s="288"/>
      <c r="FPD1658" s="288"/>
      <c r="FPE1658" s="288"/>
      <c r="FPF1658" s="288"/>
      <c r="FPG1658" s="288"/>
      <c r="FPH1658" s="288"/>
      <c r="FPI1658" s="288"/>
      <c r="FPJ1658" s="288"/>
      <c r="FPK1658" s="288"/>
      <c r="FPL1658" s="288"/>
      <c r="FPM1658" s="288"/>
      <c r="FPN1658" s="288"/>
      <c r="FPO1658" s="288"/>
      <c r="FPP1658" s="288"/>
      <c r="FPQ1658" s="288"/>
      <c r="FPR1658" s="288"/>
      <c r="FPS1658" s="288"/>
      <c r="FPT1658" s="288"/>
      <c r="FPU1658" s="288"/>
      <c r="FPV1658" s="288"/>
      <c r="FPW1658" s="288"/>
      <c r="FPX1658" s="288"/>
      <c r="FPY1658" s="288"/>
      <c r="FPZ1658" s="288"/>
      <c r="FQA1658" s="288"/>
      <c r="FQB1658" s="288"/>
      <c r="FQC1658" s="288"/>
      <c r="FQD1658" s="288"/>
      <c r="FQE1658" s="288"/>
      <c r="FQF1658" s="288"/>
      <c r="FQG1658" s="288"/>
      <c r="FQH1658" s="288"/>
      <c r="FQI1658" s="288"/>
      <c r="FQJ1658" s="288"/>
      <c r="FQK1658" s="288"/>
      <c r="FQL1658" s="288"/>
      <c r="FQM1658" s="288"/>
      <c r="FQN1658" s="288"/>
      <c r="FQO1658" s="288"/>
      <c r="FQP1658" s="288"/>
      <c r="FQQ1658" s="288"/>
      <c r="FQR1658" s="288"/>
      <c r="FQS1658" s="288"/>
      <c r="FQT1658" s="288"/>
      <c r="FQU1658" s="288"/>
      <c r="FQV1658" s="288"/>
      <c r="FQW1658" s="288"/>
      <c r="FQX1658" s="288"/>
      <c r="FQY1658" s="288"/>
      <c r="FQZ1658" s="288"/>
      <c r="FRA1658" s="288"/>
      <c r="FRB1658" s="288"/>
      <c r="FRC1658" s="288"/>
      <c r="FRD1658" s="288"/>
      <c r="FRE1658" s="288"/>
      <c r="FRF1658" s="288"/>
      <c r="FRG1658" s="288"/>
      <c r="FRH1658" s="288"/>
      <c r="FRI1658" s="288"/>
      <c r="FRJ1658" s="288"/>
      <c r="FRK1658" s="288"/>
      <c r="FRL1658" s="288"/>
      <c r="FRM1658" s="288"/>
      <c r="FRN1658" s="288"/>
      <c r="FRO1658" s="288"/>
      <c r="FRP1658" s="288"/>
      <c r="FRQ1658" s="288"/>
      <c r="FRR1658" s="288"/>
      <c r="FRS1658" s="288"/>
      <c r="FRT1658" s="288"/>
      <c r="FRU1658" s="288"/>
      <c r="FRV1658" s="288"/>
      <c r="FRW1658" s="288"/>
      <c r="FRX1658" s="288"/>
      <c r="FRY1658" s="288"/>
      <c r="FRZ1658" s="288"/>
      <c r="FSA1658" s="288"/>
      <c r="FSB1658" s="288"/>
      <c r="FSC1658" s="288"/>
      <c r="FSD1658" s="288"/>
      <c r="FSE1658" s="288"/>
      <c r="FSF1658" s="288"/>
      <c r="FSG1658" s="288"/>
      <c r="FSH1658" s="288"/>
      <c r="FSI1658" s="288"/>
      <c r="FSJ1658" s="288"/>
      <c r="FSK1658" s="288"/>
      <c r="FSL1658" s="288"/>
      <c r="FSM1658" s="288"/>
      <c r="FSN1658" s="288"/>
      <c r="FSO1658" s="288"/>
      <c r="FSP1658" s="288"/>
      <c r="FSQ1658" s="288"/>
      <c r="FSR1658" s="288"/>
      <c r="FSS1658" s="288"/>
      <c r="FST1658" s="288"/>
      <c r="FSU1658" s="288"/>
      <c r="FSV1658" s="288"/>
      <c r="FSW1658" s="288"/>
      <c r="FSX1658" s="288"/>
      <c r="FSY1658" s="288"/>
      <c r="FSZ1658" s="288"/>
      <c r="FTA1658" s="288"/>
      <c r="FTB1658" s="288"/>
      <c r="FTC1658" s="288"/>
      <c r="FTD1658" s="288"/>
      <c r="FTE1658" s="288"/>
      <c r="FTF1658" s="288"/>
      <c r="FTG1658" s="288"/>
      <c r="FTH1658" s="288"/>
      <c r="FTI1658" s="288"/>
      <c r="FTJ1658" s="288"/>
      <c r="FTK1658" s="288"/>
      <c r="FTL1658" s="288"/>
      <c r="FTM1658" s="288"/>
      <c r="FTN1658" s="288"/>
      <c r="FTO1658" s="288"/>
      <c r="FTP1658" s="288"/>
      <c r="FTQ1658" s="288"/>
      <c r="FTR1658" s="288"/>
      <c r="FTS1658" s="288"/>
      <c r="FTT1658" s="288"/>
      <c r="FTU1658" s="288"/>
      <c r="FTV1658" s="288"/>
      <c r="FTW1658" s="288"/>
      <c r="FTX1658" s="288"/>
      <c r="FTY1658" s="288"/>
      <c r="FTZ1658" s="288"/>
      <c r="FUA1658" s="288"/>
      <c r="FUB1658" s="288"/>
      <c r="FUC1658" s="288"/>
      <c r="FUD1658" s="288"/>
      <c r="FUE1658" s="288"/>
      <c r="FUF1658" s="288"/>
      <c r="FUG1658" s="288"/>
      <c r="FUH1658" s="288"/>
      <c r="FUI1658" s="288"/>
      <c r="FUJ1658" s="288"/>
      <c r="FUK1658" s="288"/>
      <c r="FUL1658" s="288"/>
      <c r="FUM1658" s="288"/>
      <c r="FUN1658" s="288"/>
      <c r="FUO1658" s="288"/>
      <c r="FUP1658" s="288"/>
      <c r="FUQ1658" s="288"/>
      <c r="FUR1658" s="288"/>
      <c r="FUS1658" s="288"/>
      <c r="FUT1658" s="288"/>
      <c r="FUU1658" s="288"/>
      <c r="FUV1658" s="288"/>
      <c r="FUW1658" s="288"/>
      <c r="FUX1658" s="288"/>
      <c r="FUY1658" s="288"/>
      <c r="FUZ1658" s="288"/>
      <c r="FVA1658" s="288"/>
      <c r="FVB1658" s="288"/>
      <c r="FVC1658" s="288"/>
      <c r="FVD1658" s="288"/>
      <c r="FVE1658" s="288"/>
      <c r="FVF1658" s="288"/>
      <c r="FVG1658" s="288"/>
      <c r="FVH1658" s="288"/>
      <c r="FVI1658" s="288"/>
      <c r="FVJ1658" s="288"/>
      <c r="FVK1658" s="288"/>
      <c r="FVL1658" s="288"/>
      <c r="FVM1658" s="288"/>
      <c r="FVN1658" s="288"/>
      <c r="FVO1658" s="288"/>
      <c r="FVP1658" s="288"/>
      <c r="FVQ1658" s="288"/>
      <c r="FVR1658" s="288"/>
      <c r="FVS1658" s="288"/>
      <c r="FVT1658" s="288"/>
      <c r="FVU1658" s="288"/>
      <c r="FVV1658" s="288"/>
      <c r="FVW1658" s="288"/>
      <c r="FVX1658" s="288"/>
      <c r="FVY1658" s="288"/>
      <c r="FVZ1658" s="288"/>
      <c r="FWA1658" s="288"/>
      <c r="FWB1658" s="288"/>
      <c r="FWC1658" s="288"/>
      <c r="FWD1658" s="288"/>
      <c r="FWE1658" s="288"/>
      <c r="FWF1658" s="288"/>
      <c r="FWG1658" s="288"/>
      <c r="FWH1658" s="288"/>
      <c r="FWI1658" s="288"/>
      <c r="FWJ1658" s="288"/>
      <c r="FWK1658" s="288"/>
      <c r="FWL1658" s="288"/>
      <c r="FWM1658" s="288"/>
      <c r="FWN1658" s="288"/>
      <c r="FWO1658" s="288"/>
      <c r="FWP1658" s="288"/>
      <c r="FWQ1658" s="288"/>
      <c r="FWR1658" s="288"/>
      <c r="FWS1658" s="288"/>
      <c r="FWT1658" s="288"/>
      <c r="FWU1658" s="288"/>
      <c r="FWV1658" s="288"/>
      <c r="FWW1658" s="288"/>
      <c r="FWX1658" s="288"/>
      <c r="FWY1658" s="288"/>
      <c r="FWZ1658" s="288"/>
      <c r="FXA1658" s="288"/>
      <c r="FXB1658" s="288"/>
      <c r="FXC1658" s="288"/>
      <c r="FXD1658" s="288"/>
      <c r="FXE1658" s="288"/>
      <c r="FXF1658" s="288"/>
      <c r="FXG1658" s="288"/>
      <c r="FXH1658" s="288"/>
      <c r="FXI1658" s="288"/>
      <c r="FXJ1658" s="288"/>
      <c r="FXK1658" s="288"/>
      <c r="FXL1658" s="288"/>
      <c r="FXM1658" s="288"/>
      <c r="FXN1658" s="288"/>
      <c r="FXO1658" s="288"/>
      <c r="FXP1658" s="288"/>
      <c r="FXQ1658" s="288"/>
      <c r="FXR1658" s="288"/>
      <c r="FXS1658" s="288"/>
      <c r="FXT1658" s="288"/>
      <c r="FXU1658" s="288"/>
      <c r="FXV1658" s="288"/>
      <c r="FXW1658" s="288"/>
      <c r="FXX1658" s="288"/>
      <c r="FXY1658" s="288"/>
      <c r="FXZ1658" s="288"/>
      <c r="FYA1658" s="288"/>
      <c r="FYB1658" s="288"/>
      <c r="FYC1658" s="288"/>
      <c r="FYD1658" s="288"/>
      <c r="FYE1658" s="288"/>
      <c r="FYF1658" s="288"/>
      <c r="FYG1658" s="288"/>
      <c r="FYH1658" s="288"/>
      <c r="FYI1658" s="288"/>
      <c r="FYJ1658" s="288"/>
      <c r="FYK1658" s="288"/>
      <c r="FYL1658" s="288"/>
      <c r="FYM1658" s="288"/>
      <c r="FYN1658" s="288"/>
      <c r="FYO1658" s="288"/>
      <c r="FYP1658" s="288"/>
      <c r="FYQ1658" s="288"/>
      <c r="FYR1658" s="288"/>
      <c r="FYS1658" s="288"/>
      <c r="FYT1658" s="288"/>
      <c r="FYU1658" s="288"/>
      <c r="FYV1658" s="288"/>
      <c r="FYW1658" s="288"/>
      <c r="FYX1658" s="288"/>
      <c r="FYY1658" s="288"/>
      <c r="FYZ1658" s="288"/>
      <c r="FZA1658" s="288"/>
      <c r="FZB1658" s="288"/>
      <c r="FZC1658" s="288"/>
      <c r="FZD1658" s="288"/>
      <c r="FZE1658" s="288"/>
      <c r="FZF1658" s="288"/>
      <c r="FZG1658" s="288"/>
      <c r="FZH1658" s="288"/>
      <c r="FZI1658" s="288"/>
      <c r="FZJ1658" s="288"/>
      <c r="FZK1658" s="288"/>
      <c r="FZL1658" s="288"/>
      <c r="FZM1658" s="288"/>
      <c r="FZN1658" s="288"/>
      <c r="FZO1658" s="288"/>
      <c r="FZP1658" s="288"/>
      <c r="FZQ1658" s="288"/>
      <c r="FZR1658" s="288"/>
      <c r="FZS1658" s="288"/>
      <c r="FZT1658" s="288"/>
      <c r="FZU1658" s="288"/>
      <c r="FZV1658" s="288"/>
      <c r="FZW1658" s="288"/>
      <c r="FZX1658" s="288"/>
      <c r="FZY1658" s="288"/>
      <c r="FZZ1658" s="288"/>
      <c r="GAA1658" s="288"/>
      <c r="GAB1658" s="288"/>
      <c r="GAC1658" s="288"/>
      <c r="GAD1658" s="288"/>
      <c r="GAE1658" s="288"/>
      <c r="GAF1658" s="288"/>
      <c r="GAG1658" s="288"/>
      <c r="GAH1658" s="288"/>
      <c r="GAI1658" s="288"/>
      <c r="GAJ1658" s="288"/>
      <c r="GAK1658" s="288"/>
      <c r="GAL1658" s="288"/>
      <c r="GAM1658" s="288"/>
      <c r="GAN1658" s="288"/>
      <c r="GAO1658" s="288"/>
      <c r="GAP1658" s="288"/>
      <c r="GAQ1658" s="288"/>
      <c r="GAR1658" s="288"/>
      <c r="GAS1658" s="288"/>
      <c r="GAT1658" s="288"/>
      <c r="GAU1658" s="288"/>
      <c r="GAV1658" s="288"/>
      <c r="GAW1658" s="288"/>
      <c r="GAX1658" s="288"/>
      <c r="GAY1658" s="288"/>
      <c r="GAZ1658" s="288"/>
      <c r="GBA1658" s="288"/>
      <c r="GBB1658" s="288"/>
      <c r="GBC1658" s="288"/>
      <c r="GBD1658" s="288"/>
      <c r="GBE1658" s="288"/>
      <c r="GBF1658" s="288"/>
      <c r="GBG1658" s="288"/>
      <c r="GBH1658" s="288"/>
      <c r="GBI1658" s="288"/>
      <c r="GBJ1658" s="288"/>
      <c r="GBK1658" s="288"/>
      <c r="GBL1658" s="288"/>
      <c r="GBM1658" s="288"/>
      <c r="GBN1658" s="288"/>
      <c r="GBO1658" s="288"/>
      <c r="GBP1658" s="288"/>
      <c r="GBQ1658" s="288"/>
      <c r="GBR1658" s="288"/>
      <c r="GBS1658" s="288"/>
      <c r="GBT1658" s="288"/>
      <c r="GBU1658" s="288"/>
      <c r="GBV1658" s="288"/>
      <c r="GBW1658" s="288"/>
      <c r="GBX1658" s="288"/>
      <c r="GBY1658" s="288"/>
      <c r="GBZ1658" s="288"/>
      <c r="GCA1658" s="288"/>
      <c r="GCB1658" s="288"/>
      <c r="GCC1658" s="288"/>
      <c r="GCD1658" s="288"/>
      <c r="GCE1658" s="288"/>
      <c r="GCF1658" s="288"/>
      <c r="GCG1658" s="288"/>
      <c r="GCH1658" s="288"/>
      <c r="GCI1658" s="288"/>
      <c r="GCJ1658" s="288"/>
      <c r="GCK1658" s="288"/>
      <c r="GCL1658" s="288"/>
      <c r="GCM1658" s="288"/>
      <c r="GCN1658" s="288"/>
      <c r="GCO1658" s="288"/>
      <c r="GCP1658" s="288"/>
      <c r="GCQ1658" s="288"/>
      <c r="GCR1658" s="288"/>
      <c r="GCS1658" s="288"/>
      <c r="GCT1658" s="288"/>
      <c r="GCU1658" s="288"/>
      <c r="GCV1658" s="288"/>
      <c r="GCW1658" s="288"/>
      <c r="GCX1658" s="288"/>
      <c r="GCY1658" s="288"/>
      <c r="GCZ1658" s="288"/>
      <c r="GDA1658" s="288"/>
      <c r="GDB1658" s="288"/>
      <c r="GDC1658" s="288"/>
      <c r="GDD1658" s="288"/>
      <c r="GDE1658" s="288"/>
      <c r="GDF1658" s="288"/>
      <c r="GDG1658" s="288"/>
      <c r="GDH1658" s="288"/>
      <c r="GDI1658" s="288"/>
      <c r="GDJ1658" s="288"/>
      <c r="GDK1658" s="288"/>
      <c r="GDL1658" s="288"/>
      <c r="GDM1658" s="288"/>
      <c r="GDN1658" s="288"/>
      <c r="GDO1658" s="288"/>
      <c r="GDP1658" s="288"/>
      <c r="GDQ1658" s="288"/>
      <c r="GDR1658" s="288"/>
      <c r="GDS1658" s="288"/>
      <c r="GDT1658" s="288"/>
      <c r="GDU1658" s="288"/>
      <c r="GDV1658" s="288"/>
      <c r="GDW1658" s="288"/>
      <c r="GDX1658" s="288"/>
      <c r="GDY1658" s="288"/>
      <c r="GDZ1658" s="288"/>
      <c r="GEA1658" s="288"/>
      <c r="GEB1658" s="288"/>
      <c r="GEC1658" s="288"/>
      <c r="GED1658" s="288"/>
      <c r="GEE1658" s="288"/>
      <c r="GEF1658" s="288"/>
      <c r="GEG1658" s="288"/>
      <c r="GEH1658" s="288"/>
      <c r="GEI1658" s="288"/>
      <c r="GEJ1658" s="288"/>
      <c r="GEK1658" s="288"/>
      <c r="GEL1658" s="288"/>
      <c r="GEM1658" s="288"/>
      <c r="GEN1658" s="288"/>
      <c r="GEO1658" s="288"/>
      <c r="GEP1658" s="288"/>
      <c r="GEQ1658" s="288"/>
      <c r="GER1658" s="288"/>
      <c r="GES1658" s="288"/>
      <c r="GET1658" s="288"/>
      <c r="GEU1658" s="288"/>
      <c r="GEV1658" s="288"/>
      <c r="GEW1658" s="288"/>
      <c r="GEX1658" s="288"/>
      <c r="GEY1658" s="288"/>
      <c r="GEZ1658" s="288"/>
      <c r="GFA1658" s="288"/>
      <c r="GFB1658" s="288"/>
      <c r="GFC1658" s="288"/>
      <c r="GFD1658" s="288"/>
      <c r="GFE1658" s="288"/>
      <c r="GFF1658" s="288"/>
      <c r="GFG1658" s="288"/>
      <c r="GFH1658" s="288"/>
      <c r="GFI1658" s="288"/>
      <c r="GFJ1658" s="288"/>
      <c r="GFK1658" s="288"/>
      <c r="GFL1658" s="288"/>
      <c r="GFM1658" s="288"/>
      <c r="GFN1658" s="288"/>
      <c r="GFO1658" s="288"/>
      <c r="GFP1658" s="288"/>
      <c r="GFQ1658" s="288"/>
      <c r="GFR1658" s="288"/>
      <c r="GFS1658" s="288"/>
      <c r="GFT1658" s="288"/>
      <c r="GFU1658" s="288"/>
      <c r="GFV1658" s="288"/>
      <c r="GFW1658" s="288"/>
      <c r="GFX1658" s="288"/>
      <c r="GFY1658" s="288"/>
      <c r="GFZ1658" s="288"/>
      <c r="GGA1658" s="288"/>
      <c r="GGB1658" s="288"/>
      <c r="GGC1658" s="288"/>
      <c r="GGD1658" s="288"/>
      <c r="GGE1658" s="288"/>
      <c r="GGF1658" s="288"/>
      <c r="GGG1658" s="288"/>
      <c r="GGH1658" s="288"/>
      <c r="GGI1658" s="288"/>
      <c r="GGJ1658" s="288"/>
      <c r="GGK1658" s="288"/>
      <c r="GGL1658" s="288"/>
      <c r="GGM1658" s="288"/>
      <c r="GGN1658" s="288"/>
      <c r="GGO1658" s="288"/>
      <c r="GGP1658" s="288"/>
      <c r="GGQ1658" s="288"/>
      <c r="GGR1658" s="288"/>
      <c r="GGS1658" s="288"/>
      <c r="GGT1658" s="288"/>
      <c r="GGU1658" s="288"/>
      <c r="GGV1658" s="288"/>
      <c r="GGW1658" s="288"/>
      <c r="GGX1658" s="288"/>
      <c r="GGY1658" s="288"/>
      <c r="GGZ1658" s="288"/>
      <c r="GHA1658" s="288"/>
      <c r="GHB1658" s="288"/>
      <c r="GHC1658" s="288"/>
      <c r="GHD1658" s="288"/>
      <c r="GHE1658" s="288"/>
      <c r="GHF1658" s="288"/>
      <c r="GHG1658" s="288"/>
      <c r="GHH1658" s="288"/>
      <c r="GHI1658" s="288"/>
      <c r="GHJ1658" s="288"/>
      <c r="GHK1658" s="288"/>
      <c r="GHL1658" s="288"/>
      <c r="GHM1658" s="288"/>
      <c r="GHN1658" s="288"/>
      <c r="GHO1658" s="288"/>
      <c r="GHP1658" s="288"/>
      <c r="GHQ1658" s="288"/>
      <c r="GHR1658" s="288"/>
      <c r="GHS1658" s="288"/>
      <c r="GHT1658" s="288"/>
      <c r="GHU1658" s="288"/>
      <c r="GHV1658" s="288"/>
      <c r="GHW1658" s="288"/>
      <c r="GHX1658" s="288"/>
      <c r="GHY1658" s="288"/>
      <c r="GHZ1658" s="288"/>
      <c r="GIA1658" s="288"/>
      <c r="GIB1658" s="288"/>
      <c r="GIC1658" s="288"/>
      <c r="GID1658" s="288"/>
      <c r="GIE1658" s="288"/>
      <c r="GIF1658" s="288"/>
      <c r="GIG1658" s="288"/>
      <c r="GIH1658" s="288"/>
      <c r="GII1658" s="288"/>
      <c r="GIJ1658" s="288"/>
      <c r="GIK1658" s="288"/>
      <c r="GIL1658" s="288"/>
      <c r="GIM1658" s="288"/>
      <c r="GIN1658" s="288"/>
      <c r="GIO1658" s="288"/>
      <c r="GIP1658" s="288"/>
      <c r="GIQ1658" s="288"/>
      <c r="GIR1658" s="288"/>
      <c r="GIS1658" s="288"/>
      <c r="GIT1658" s="288"/>
      <c r="GIU1658" s="288"/>
      <c r="GIV1658" s="288"/>
      <c r="GIW1658" s="288"/>
      <c r="GIX1658" s="288"/>
      <c r="GIY1658" s="288"/>
      <c r="GIZ1658" s="288"/>
      <c r="GJA1658" s="288"/>
      <c r="GJB1658" s="288"/>
      <c r="GJC1658" s="288"/>
      <c r="GJD1658" s="288"/>
      <c r="GJE1658" s="288"/>
      <c r="GJF1658" s="288"/>
      <c r="GJG1658" s="288"/>
      <c r="GJH1658" s="288"/>
      <c r="GJI1658" s="288"/>
      <c r="GJJ1658" s="288"/>
      <c r="GJK1658" s="288"/>
      <c r="GJL1658" s="288"/>
      <c r="GJM1658" s="288"/>
      <c r="GJN1658" s="288"/>
      <c r="GJO1658" s="288"/>
      <c r="GJP1658" s="288"/>
      <c r="GJQ1658" s="288"/>
      <c r="GJR1658" s="288"/>
      <c r="GJS1658" s="288"/>
      <c r="GJT1658" s="288"/>
      <c r="GJU1658" s="288"/>
      <c r="GJV1658" s="288"/>
      <c r="GJW1658" s="288"/>
      <c r="GJX1658" s="288"/>
      <c r="GJY1658" s="288"/>
      <c r="GJZ1658" s="288"/>
      <c r="GKA1658" s="288"/>
      <c r="GKB1658" s="288"/>
      <c r="GKC1658" s="288"/>
      <c r="GKD1658" s="288"/>
      <c r="GKE1658" s="288"/>
      <c r="GKF1658" s="288"/>
      <c r="GKG1658" s="288"/>
      <c r="GKH1658" s="288"/>
      <c r="GKI1658" s="288"/>
      <c r="GKJ1658" s="288"/>
      <c r="GKK1658" s="288"/>
      <c r="GKL1658" s="288"/>
      <c r="GKM1658" s="288"/>
      <c r="GKN1658" s="288"/>
      <c r="GKO1658" s="288"/>
      <c r="GKP1658" s="288"/>
      <c r="GKQ1658" s="288"/>
      <c r="GKR1658" s="288"/>
      <c r="GKS1658" s="288"/>
      <c r="GKT1658" s="288"/>
      <c r="GKU1658" s="288"/>
      <c r="GKV1658" s="288"/>
      <c r="GKW1658" s="288"/>
      <c r="GKX1658" s="288"/>
      <c r="GKY1658" s="288"/>
      <c r="GKZ1658" s="288"/>
      <c r="GLA1658" s="288"/>
      <c r="GLB1658" s="288"/>
      <c r="GLC1658" s="288"/>
      <c r="GLD1658" s="288"/>
      <c r="GLE1658" s="288"/>
      <c r="GLF1658" s="288"/>
      <c r="GLG1658" s="288"/>
      <c r="GLH1658" s="288"/>
      <c r="GLI1658" s="288"/>
      <c r="GLJ1658" s="288"/>
      <c r="GLK1658" s="288"/>
      <c r="GLL1658" s="288"/>
      <c r="GLM1658" s="288"/>
      <c r="GLN1658" s="288"/>
      <c r="GLO1658" s="288"/>
      <c r="GLP1658" s="288"/>
      <c r="GLQ1658" s="288"/>
      <c r="GLR1658" s="288"/>
      <c r="GLS1658" s="288"/>
      <c r="GLT1658" s="288"/>
      <c r="GLU1658" s="288"/>
      <c r="GLV1658" s="288"/>
      <c r="GLW1658" s="288"/>
      <c r="GLX1658" s="288"/>
      <c r="GLY1658" s="288"/>
      <c r="GLZ1658" s="288"/>
      <c r="GMA1658" s="288"/>
      <c r="GMB1658" s="288"/>
      <c r="GMC1658" s="288"/>
      <c r="GMD1658" s="288"/>
      <c r="GME1658" s="288"/>
      <c r="GMF1658" s="288"/>
      <c r="GMG1658" s="288"/>
      <c r="GMH1658" s="288"/>
      <c r="GMI1658" s="288"/>
      <c r="GMJ1658" s="288"/>
      <c r="GMK1658" s="288"/>
      <c r="GML1658" s="288"/>
      <c r="GMM1658" s="288"/>
      <c r="GMN1658" s="288"/>
      <c r="GMO1658" s="288"/>
      <c r="GMP1658" s="288"/>
      <c r="GMQ1658" s="288"/>
      <c r="GMR1658" s="288"/>
      <c r="GMS1658" s="288"/>
      <c r="GMT1658" s="288"/>
      <c r="GMU1658" s="288"/>
      <c r="GMV1658" s="288"/>
      <c r="GMW1658" s="288"/>
      <c r="GMX1658" s="288"/>
      <c r="GMY1658" s="288"/>
      <c r="GMZ1658" s="288"/>
      <c r="GNA1658" s="288"/>
      <c r="GNB1658" s="288"/>
      <c r="GNC1658" s="288"/>
      <c r="GND1658" s="288"/>
      <c r="GNE1658" s="288"/>
      <c r="GNF1658" s="288"/>
      <c r="GNG1658" s="288"/>
      <c r="GNH1658" s="288"/>
      <c r="GNI1658" s="288"/>
      <c r="GNJ1658" s="288"/>
      <c r="GNK1658" s="288"/>
      <c r="GNL1658" s="288"/>
      <c r="GNM1658" s="288"/>
      <c r="GNN1658" s="288"/>
      <c r="GNO1658" s="288"/>
      <c r="GNP1658" s="288"/>
      <c r="GNQ1658" s="288"/>
      <c r="GNR1658" s="288"/>
      <c r="GNS1658" s="288"/>
      <c r="GNT1658" s="288"/>
      <c r="GNU1658" s="288"/>
      <c r="GNV1658" s="288"/>
      <c r="GNW1658" s="288"/>
      <c r="GNX1658" s="288"/>
      <c r="GNY1658" s="288"/>
      <c r="GNZ1658" s="288"/>
      <c r="GOA1658" s="288"/>
      <c r="GOB1658" s="288"/>
      <c r="GOC1658" s="288"/>
      <c r="GOD1658" s="288"/>
      <c r="GOE1658" s="288"/>
      <c r="GOF1658" s="288"/>
      <c r="GOG1658" s="288"/>
      <c r="GOH1658" s="288"/>
      <c r="GOI1658" s="288"/>
      <c r="GOJ1658" s="288"/>
      <c r="GOK1658" s="288"/>
      <c r="GOL1658" s="288"/>
      <c r="GOM1658" s="288"/>
      <c r="GON1658" s="288"/>
      <c r="GOO1658" s="288"/>
      <c r="GOP1658" s="288"/>
      <c r="GOQ1658" s="288"/>
      <c r="GOR1658" s="288"/>
      <c r="GOS1658" s="288"/>
      <c r="GOT1658" s="288"/>
      <c r="GOU1658" s="288"/>
      <c r="GOV1658" s="288"/>
      <c r="GOW1658" s="288"/>
      <c r="GOX1658" s="288"/>
      <c r="GOY1658" s="288"/>
      <c r="GOZ1658" s="288"/>
      <c r="GPA1658" s="288"/>
      <c r="GPB1658" s="288"/>
      <c r="GPC1658" s="288"/>
      <c r="GPD1658" s="288"/>
      <c r="GPE1658" s="288"/>
      <c r="GPF1658" s="288"/>
      <c r="GPG1658" s="288"/>
      <c r="GPH1658" s="288"/>
      <c r="GPI1658" s="288"/>
      <c r="GPJ1658" s="288"/>
      <c r="GPK1658" s="288"/>
      <c r="GPL1658" s="288"/>
      <c r="GPM1658" s="288"/>
      <c r="GPN1658" s="288"/>
      <c r="GPO1658" s="288"/>
      <c r="GPP1658" s="288"/>
      <c r="GPQ1658" s="288"/>
      <c r="GPR1658" s="288"/>
      <c r="GPS1658" s="288"/>
      <c r="GPT1658" s="288"/>
      <c r="GPU1658" s="288"/>
      <c r="GPV1658" s="288"/>
      <c r="GPW1658" s="288"/>
      <c r="GPX1658" s="288"/>
      <c r="GPY1658" s="288"/>
      <c r="GPZ1658" s="288"/>
      <c r="GQA1658" s="288"/>
      <c r="GQB1658" s="288"/>
      <c r="GQC1658" s="288"/>
      <c r="GQD1658" s="288"/>
      <c r="GQE1658" s="288"/>
      <c r="GQF1658" s="288"/>
      <c r="GQG1658" s="288"/>
      <c r="GQH1658" s="288"/>
      <c r="GQI1658" s="288"/>
      <c r="GQJ1658" s="288"/>
      <c r="GQK1658" s="288"/>
      <c r="GQL1658" s="288"/>
      <c r="GQM1658" s="288"/>
      <c r="GQN1658" s="288"/>
      <c r="GQO1658" s="288"/>
      <c r="GQP1658" s="288"/>
      <c r="GQQ1658" s="288"/>
      <c r="GQR1658" s="288"/>
      <c r="GQS1658" s="288"/>
      <c r="GQT1658" s="288"/>
      <c r="GQU1658" s="288"/>
      <c r="GQV1658" s="288"/>
      <c r="GQW1658" s="288"/>
      <c r="GQX1658" s="288"/>
      <c r="GQY1658" s="288"/>
      <c r="GQZ1658" s="288"/>
      <c r="GRA1658" s="288"/>
      <c r="GRB1658" s="288"/>
      <c r="GRC1658" s="288"/>
      <c r="GRD1658" s="288"/>
      <c r="GRE1658" s="288"/>
      <c r="GRF1658" s="288"/>
      <c r="GRG1658" s="288"/>
      <c r="GRH1658" s="288"/>
      <c r="GRI1658" s="288"/>
      <c r="GRJ1658" s="288"/>
      <c r="GRK1658" s="288"/>
      <c r="GRL1658" s="288"/>
      <c r="GRM1658" s="288"/>
      <c r="GRN1658" s="288"/>
      <c r="GRO1658" s="288"/>
      <c r="GRP1658" s="288"/>
      <c r="GRQ1658" s="288"/>
      <c r="GRR1658" s="288"/>
      <c r="GRS1658" s="288"/>
      <c r="GRT1658" s="288"/>
      <c r="GRU1658" s="288"/>
      <c r="GRV1658" s="288"/>
      <c r="GRW1658" s="288"/>
      <c r="GRX1658" s="288"/>
      <c r="GRY1658" s="288"/>
      <c r="GRZ1658" s="288"/>
      <c r="GSA1658" s="288"/>
      <c r="GSB1658" s="288"/>
      <c r="GSC1658" s="288"/>
      <c r="GSD1658" s="288"/>
      <c r="GSE1658" s="288"/>
      <c r="GSF1658" s="288"/>
      <c r="GSG1658" s="288"/>
      <c r="GSH1658" s="288"/>
      <c r="GSI1658" s="288"/>
      <c r="GSJ1658" s="288"/>
      <c r="GSK1658" s="288"/>
      <c r="GSL1658" s="288"/>
      <c r="GSM1658" s="288"/>
      <c r="GSN1658" s="288"/>
      <c r="GSO1658" s="288"/>
      <c r="GSP1658" s="288"/>
      <c r="GSQ1658" s="288"/>
      <c r="GSR1658" s="288"/>
      <c r="GSS1658" s="288"/>
      <c r="GST1658" s="288"/>
      <c r="GSU1658" s="288"/>
      <c r="GSV1658" s="288"/>
      <c r="GSW1658" s="288"/>
      <c r="GSX1658" s="288"/>
      <c r="GSY1658" s="288"/>
      <c r="GSZ1658" s="288"/>
      <c r="GTA1658" s="288"/>
      <c r="GTB1658" s="288"/>
      <c r="GTC1658" s="288"/>
      <c r="GTD1658" s="288"/>
      <c r="GTE1658" s="288"/>
      <c r="GTF1658" s="288"/>
      <c r="GTG1658" s="288"/>
      <c r="GTH1658" s="288"/>
      <c r="GTI1658" s="288"/>
      <c r="GTJ1658" s="288"/>
      <c r="GTK1658" s="288"/>
      <c r="GTL1658" s="288"/>
      <c r="GTM1658" s="288"/>
      <c r="GTN1658" s="288"/>
      <c r="GTO1658" s="288"/>
      <c r="GTP1658" s="288"/>
      <c r="GTQ1658" s="288"/>
      <c r="GTR1658" s="288"/>
      <c r="GTS1658" s="288"/>
      <c r="GTT1658" s="288"/>
      <c r="GTU1658" s="288"/>
      <c r="GTV1658" s="288"/>
      <c r="GTW1658" s="288"/>
      <c r="GTX1658" s="288"/>
      <c r="GTY1658" s="288"/>
      <c r="GTZ1658" s="288"/>
      <c r="GUA1658" s="288"/>
      <c r="GUB1658" s="288"/>
      <c r="GUC1658" s="288"/>
      <c r="GUD1658" s="288"/>
      <c r="GUE1658" s="288"/>
      <c r="GUF1658" s="288"/>
      <c r="GUG1658" s="288"/>
      <c r="GUH1658" s="288"/>
      <c r="GUI1658" s="288"/>
      <c r="GUJ1658" s="288"/>
      <c r="GUK1658" s="288"/>
      <c r="GUL1658" s="288"/>
      <c r="GUM1658" s="288"/>
      <c r="GUN1658" s="288"/>
      <c r="GUO1658" s="288"/>
      <c r="GUP1658" s="288"/>
      <c r="GUQ1658" s="288"/>
      <c r="GUR1658" s="288"/>
      <c r="GUS1658" s="288"/>
      <c r="GUT1658" s="288"/>
      <c r="GUU1658" s="288"/>
      <c r="GUV1658" s="288"/>
      <c r="GUW1658" s="288"/>
      <c r="GUX1658" s="288"/>
      <c r="GUY1658" s="288"/>
      <c r="GUZ1658" s="288"/>
      <c r="GVA1658" s="288"/>
      <c r="GVB1658" s="288"/>
      <c r="GVC1658" s="288"/>
      <c r="GVD1658" s="288"/>
      <c r="GVE1658" s="288"/>
      <c r="GVF1658" s="288"/>
      <c r="GVG1658" s="288"/>
      <c r="GVH1658" s="288"/>
      <c r="GVI1658" s="288"/>
      <c r="GVJ1658" s="288"/>
      <c r="GVK1658" s="288"/>
      <c r="GVL1658" s="288"/>
      <c r="GVM1658" s="288"/>
      <c r="GVN1658" s="288"/>
      <c r="GVO1658" s="288"/>
      <c r="GVP1658" s="288"/>
      <c r="GVQ1658" s="288"/>
      <c r="GVR1658" s="288"/>
      <c r="GVS1658" s="288"/>
      <c r="GVT1658" s="288"/>
      <c r="GVU1658" s="288"/>
      <c r="GVV1658" s="288"/>
      <c r="GVW1658" s="288"/>
      <c r="GVX1658" s="288"/>
      <c r="GVY1658" s="288"/>
      <c r="GVZ1658" s="288"/>
      <c r="GWA1658" s="288"/>
      <c r="GWB1658" s="288"/>
      <c r="GWC1658" s="288"/>
      <c r="GWD1658" s="288"/>
      <c r="GWE1658" s="288"/>
      <c r="GWF1658" s="288"/>
      <c r="GWG1658" s="288"/>
      <c r="GWH1658" s="288"/>
      <c r="GWI1658" s="288"/>
      <c r="GWJ1658" s="288"/>
      <c r="GWK1658" s="288"/>
      <c r="GWL1658" s="288"/>
      <c r="GWM1658" s="288"/>
      <c r="GWN1658" s="288"/>
      <c r="GWO1658" s="288"/>
      <c r="GWP1658" s="288"/>
      <c r="GWQ1658" s="288"/>
      <c r="GWR1658" s="288"/>
      <c r="GWS1658" s="288"/>
      <c r="GWT1658" s="288"/>
      <c r="GWU1658" s="288"/>
      <c r="GWV1658" s="288"/>
      <c r="GWW1658" s="288"/>
      <c r="GWX1658" s="288"/>
      <c r="GWY1658" s="288"/>
      <c r="GWZ1658" s="288"/>
      <c r="GXA1658" s="288"/>
      <c r="GXB1658" s="288"/>
      <c r="GXC1658" s="288"/>
      <c r="GXD1658" s="288"/>
      <c r="GXE1658" s="288"/>
      <c r="GXF1658" s="288"/>
      <c r="GXG1658" s="288"/>
      <c r="GXH1658" s="288"/>
      <c r="GXI1658" s="288"/>
      <c r="GXJ1658" s="288"/>
      <c r="GXK1658" s="288"/>
      <c r="GXL1658" s="288"/>
      <c r="GXM1658" s="288"/>
      <c r="GXN1658" s="288"/>
      <c r="GXO1658" s="288"/>
      <c r="GXP1658" s="288"/>
      <c r="GXQ1658" s="288"/>
      <c r="GXR1658" s="288"/>
      <c r="GXS1658" s="288"/>
      <c r="GXT1658" s="288"/>
      <c r="GXU1658" s="288"/>
      <c r="GXV1658" s="288"/>
      <c r="GXW1658" s="288"/>
      <c r="GXX1658" s="288"/>
      <c r="GXY1658" s="288"/>
      <c r="GXZ1658" s="288"/>
      <c r="GYA1658" s="288"/>
      <c r="GYB1658" s="288"/>
      <c r="GYC1658" s="288"/>
      <c r="GYD1658" s="288"/>
      <c r="GYE1658" s="288"/>
      <c r="GYF1658" s="288"/>
      <c r="GYG1658" s="288"/>
      <c r="GYH1658" s="288"/>
      <c r="GYI1658" s="288"/>
      <c r="GYJ1658" s="288"/>
      <c r="GYK1658" s="288"/>
      <c r="GYL1658" s="288"/>
      <c r="GYM1658" s="288"/>
      <c r="GYN1658" s="288"/>
      <c r="GYO1658" s="288"/>
      <c r="GYP1658" s="288"/>
      <c r="GYQ1658" s="288"/>
      <c r="GYR1658" s="288"/>
      <c r="GYS1658" s="288"/>
      <c r="GYT1658" s="288"/>
      <c r="GYU1658" s="288"/>
      <c r="GYV1658" s="288"/>
      <c r="GYW1658" s="288"/>
      <c r="GYX1658" s="288"/>
      <c r="GYY1658" s="288"/>
      <c r="GYZ1658" s="288"/>
      <c r="GZA1658" s="288"/>
      <c r="GZB1658" s="288"/>
      <c r="GZC1658" s="288"/>
      <c r="GZD1658" s="288"/>
      <c r="GZE1658" s="288"/>
      <c r="GZF1658" s="288"/>
      <c r="GZG1658" s="288"/>
      <c r="GZH1658" s="288"/>
      <c r="GZI1658" s="288"/>
      <c r="GZJ1658" s="288"/>
      <c r="GZK1658" s="288"/>
      <c r="GZL1658" s="288"/>
      <c r="GZM1658" s="288"/>
      <c r="GZN1658" s="288"/>
      <c r="GZO1658" s="288"/>
      <c r="GZP1658" s="288"/>
      <c r="GZQ1658" s="288"/>
      <c r="GZR1658" s="288"/>
      <c r="GZS1658" s="288"/>
      <c r="GZT1658" s="288"/>
      <c r="GZU1658" s="288"/>
      <c r="GZV1658" s="288"/>
      <c r="GZW1658" s="288"/>
      <c r="GZX1658" s="288"/>
      <c r="GZY1658" s="288"/>
      <c r="GZZ1658" s="288"/>
      <c r="HAA1658" s="288"/>
      <c r="HAB1658" s="288"/>
      <c r="HAC1658" s="288"/>
      <c r="HAD1658" s="288"/>
      <c r="HAE1658" s="288"/>
      <c r="HAF1658" s="288"/>
      <c r="HAG1658" s="288"/>
      <c r="HAH1658" s="288"/>
      <c r="HAI1658" s="288"/>
      <c r="HAJ1658" s="288"/>
      <c r="HAK1658" s="288"/>
      <c r="HAL1658" s="288"/>
      <c r="HAM1658" s="288"/>
      <c r="HAN1658" s="288"/>
      <c r="HAO1658" s="288"/>
      <c r="HAP1658" s="288"/>
      <c r="HAQ1658" s="288"/>
      <c r="HAR1658" s="288"/>
      <c r="HAS1658" s="288"/>
      <c r="HAT1658" s="288"/>
      <c r="HAU1658" s="288"/>
      <c r="HAV1658" s="288"/>
      <c r="HAW1658" s="288"/>
      <c r="HAX1658" s="288"/>
      <c r="HAY1658" s="288"/>
      <c r="HAZ1658" s="288"/>
      <c r="HBA1658" s="288"/>
      <c r="HBB1658" s="288"/>
      <c r="HBC1658" s="288"/>
      <c r="HBD1658" s="288"/>
      <c r="HBE1658" s="288"/>
      <c r="HBF1658" s="288"/>
      <c r="HBG1658" s="288"/>
      <c r="HBH1658" s="288"/>
      <c r="HBI1658" s="288"/>
      <c r="HBJ1658" s="288"/>
      <c r="HBK1658" s="288"/>
      <c r="HBL1658" s="288"/>
      <c r="HBM1658" s="288"/>
      <c r="HBN1658" s="288"/>
      <c r="HBO1658" s="288"/>
      <c r="HBP1658" s="288"/>
      <c r="HBQ1658" s="288"/>
      <c r="HBR1658" s="288"/>
      <c r="HBS1658" s="288"/>
      <c r="HBT1658" s="288"/>
      <c r="HBU1658" s="288"/>
      <c r="HBV1658" s="288"/>
      <c r="HBW1658" s="288"/>
      <c r="HBX1658" s="288"/>
      <c r="HBY1658" s="288"/>
      <c r="HBZ1658" s="288"/>
      <c r="HCA1658" s="288"/>
      <c r="HCB1658" s="288"/>
      <c r="HCC1658" s="288"/>
      <c r="HCD1658" s="288"/>
      <c r="HCE1658" s="288"/>
      <c r="HCF1658" s="288"/>
      <c r="HCG1658" s="288"/>
      <c r="HCH1658" s="288"/>
      <c r="HCI1658" s="288"/>
      <c r="HCJ1658" s="288"/>
      <c r="HCK1658" s="288"/>
      <c r="HCL1658" s="288"/>
      <c r="HCM1658" s="288"/>
      <c r="HCN1658" s="288"/>
      <c r="HCO1658" s="288"/>
      <c r="HCP1658" s="288"/>
      <c r="HCQ1658" s="288"/>
      <c r="HCR1658" s="288"/>
      <c r="HCS1658" s="288"/>
      <c r="HCT1658" s="288"/>
      <c r="HCU1658" s="288"/>
      <c r="HCV1658" s="288"/>
      <c r="HCW1658" s="288"/>
      <c r="HCX1658" s="288"/>
      <c r="HCY1658" s="288"/>
      <c r="HCZ1658" s="288"/>
      <c r="HDA1658" s="288"/>
      <c r="HDB1658" s="288"/>
      <c r="HDC1658" s="288"/>
      <c r="HDD1658" s="288"/>
      <c r="HDE1658" s="288"/>
      <c r="HDF1658" s="288"/>
      <c r="HDG1658" s="288"/>
      <c r="HDH1658" s="288"/>
      <c r="HDI1658" s="288"/>
      <c r="HDJ1658" s="288"/>
      <c r="HDK1658" s="288"/>
      <c r="HDL1658" s="288"/>
      <c r="HDM1658" s="288"/>
      <c r="HDN1658" s="288"/>
      <c r="HDO1658" s="288"/>
      <c r="HDP1658" s="288"/>
      <c r="HDQ1658" s="288"/>
      <c r="HDR1658" s="288"/>
      <c r="HDS1658" s="288"/>
      <c r="HDT1658" s="288"/>
      <c r="HDU1658" s="288"/>
      <c r="HDV1658" s="288"/>
      <c r="HDW1658" s="288"/>
      <c r="HDX1658" s="288"/>
      <c r="HDY1658" s="288"/>
      <c r="HDZ1658" s="288"/>
      <c r="HEA1658" s="288"/>
      <c r="HEB1658" s="288"/>
      <c r="HEC1658" s="288"/>
      <c r="HED1658" s="288"/>
      <c r="HEE1658" s="288"/>
      <c r="HEF1658" s="288"/>
      <c r="HEG1658" s="288"/>
      <c r="HEH1658" s="288"/>
      <c r="HEI1658" s="288"/>
      <c r="HEJ1658" s="288"/>
      <c r="HEK1658" s="288"/>
      <c r="HEL1658" s="288"/>
      <c r="HEM1658" s="288"/>
      <c r="HEN1658" s="288"/>
      <c r="HEO1658" s="288"/>
      <c r="HEP1658" s="288"/>
      <c r="HEQ1658" s="288"/>
      <c r="HER1658" s="288"/>
      <c r="HES1658" s="288"/>
      <c r="HET1658" s="288"/>
      <c r="HEU1658" s="288"/>
      <c r="HEV1658" s="288"/>
      <c r="HEW1658" s="288"/>
      <c r="HEX1658" s="288"/>
      <c r="HEY1658" s="288"/>
      <c r="HEZ1658" s="288"/>
      <c r="HFA1658" s="288"/>
      <c r="HFB1658" s="288"/>
      <c r="HFC1658" s="288"/>
      <c r="HFD1658" s="288"/>
      <c r="HFE1658" s="288"/>
      <c r="HFF1658" s="288"/>
      <c r="HFG1658" s="288"/>
      <c r="HFH1658" s="288"/>
      <c r="HFI1658" s="288"/>
      <c r="HFJ1658" s="288"/>
      <c r="HFK1658" s="288"/>
      <c r="HFL1658" s="288"/>
      <c r="HFM1658" s="288"/>
      <c r="HFN1658" s="288"/>
      <c r="HFO1658" s="288"/>
      <c r="HFP1658" s="288"/>
      <c r="HFQ1658" s="288"/>
      <c r="HFR1658" s="288"/>
      <c r="HFS1658" s="288"/>
      <c r="HFT1658" s="288"/>
      <c r="HFU1658" s="288"/>
      <c r="HFV1658" s="288"/>
      <c r="HFW1658" s="288"/>
      <c r="HFX1658" s="288"/>
      <c r="HFY1658" s="288"/>
      <c r="HFZ1658" s="288"/>
      <c r="HGA1658" s="288"/>
      <c r="HGB1658" s="288"/>
      <c r="HGC1658" s="288"/>
      <c r="HGD1658" s="288"/>
      <c r="HGE1658" s="288"/>
      <c r="HGF1658" s="288"/>
      <c r="HGG1658" s="288"/>
      <c r="HGH1658" s="288"/>
      <c r="HGI1658" s="288"/>
      <c r="HGJ1658" s="288"/>
      <c r="HGK1658" s="288"/>
      <c r="HGL1658" s="288"/>
      <c r="HGM1658" s="288"/>
      <c r="HGN1658" s="288"/>
      <c r="HGO1658" s="288"/>
      <c r="HGP1658" s="288"/>
      <c r="HGQ1658" s="288"/>
      <c r="HGR1658" s="288"/>
      <c r="HGS1658" s="288"/>
      <c r="HGT1658" s="288"/>
      <c r="HGU1658" s="288"/>
      <c r="HGV1658" s="288"/>
      <c r="HGW1658" s="288"/>
      <c r="HGX1658" s="288"/>
      <c r="HGY1658" s="288"/>
      <c r="HGZ1658" s="288"/>
      <c r="HHA1658" s="288"/>
      <c r="HHB1658" s="288"/>
      <c r="HHC1658" s="288"/>
      <c r="HHD1658" s="288"/>
      <c r="HHE1658" s="288"/>
      <c r="HHF1658" s="288"/>
      <c r="HHG1658" s="288"/>
      <c r="HHH1658" s="288"/>
      <c r="HHI1658" s="288"/>
      <c r="HHJ1658" s="288"/>
      <c r="HHK1658" s="288"/>
      <c r="HHL1658" s="288"/>
      <c r="HHM1658" s="288"/>
      <c r="HHN1658" s="288"/>
      <c r="HHO1658" s="288"/>
      <c r="HHP1658" s="288"/>
      <c r="HHQ1658" s="288"/>
      <c r="HHR1658" s="288"/>
      <c r="HHS1658" s="288"/>
      <c r="HHT1658" s="288"/>
      <c r="HHU1658" s="288"/>
      <c r="HHV1658" s="288"/>
      <c r="HHW1658" s="288"/>
      <c r="HHX1658" s="288"/>
      <c r="HHY1658" s="288"/>
      <c r="HHZ1658" s="288"/>
      <c r="HIA1658" s="288"/>
      <c r="HIB1658" s="288"/>
      <c r="HIC1658" s="288"/>
      <c r="HID1658" s="288"/>
      <c r="HIE1658" s="288"/>
      <c r="HIF1658" s="288"/>
      <c r="HIG1658" s="288"/>
      <c r="HIH1658" s="288"/>
      <c r="HII1658" s="288"/>
      <c r="HIJ1658" s="288"/>
      <c r="HIK1658" s="288"/>
      <c r="HIL1658" s="288"/>
      <c r="HIM1658" s="288"/>
      <c r="HIN1658" s="288"/>
      <c r="HIO1658" s="288"/>
      <c r="HIP1658" s="288"/>
      <c r="HIQ1658" s="288"/>
      <c r="HIR1658" s="288"/>
      <c r="HIS1658" s="288"/>
      <c r="HIT1658" s="288"/>
      <c r="HIU1658" s="288"/>
      <c r="HIV1658" s="288"/>
      <c r="HIW1658" s="288"/>
      <c r="HIX1658" s="288"/>
      <c r="HIY1658" s="288"/>
      <c r="HIZ1658" s="288"/>
      <c r="HJA1658" s="288"/>
      <c r="HJB1658" s="288"/>
      <c r="HJC1658" s="288"/>
      <c r="HJD1658" s="288"/>
      <c r="HJE1658" s="288"/>
      <c r="HJF1658" s="288"/>
      <c r="HJG1658" s="288"/>
      <c r="HJH1658" s="288"/>
      <c r="HJI1658" s="288"/>
      <c r="HJJ1658" s="288"/>
      <c r="HJK1658" s="288"/>
      <c r="HJL1658" s="288"/>
      <c r="HJM1658" s="288"/>
      <c r="HJN1658" s="288"/>
      <c r="HJO1658" s="288"/>
      <c r="HJP1658" s="288"/>
      <c r="HJQ1658" s="288"/>
      <c r="HJR1658" s="288"/>
      <c r="HJS1658" s="288"/>
      <c r="HJT1658" s="288"/>
      <c r="HJU1658" s="288"/>
      <c r="HJV1658" s="288"/>
      <c r="HJW1658" s="288"/>
      <c r="HJX1658" s="288"/>
      <c r="HJY1658" s="288"/>
      <c r="HJZ1658" s="288"/>
      <c r="HKA1658" s="288"/>
      <c r="HKB1658" s="288"/>
      <c r="HKC1658" s="288"/>
      <c r="HKD1658" s="288"/>
      <c r="HKE1658" s="288"/>
      <c r="HKF1658" s="288"/>
      <c r="HKG1658" s="288"/>
      <c r="HKH1658" s="288"/>
      <c r="HKI1658" s="288"/>
      <c r="HKJ1658" s="288"/>
      <c r="HKK1658" s="288"/>
      <c r="HKL1658" s="288"/>
      <c r="HKM1658" s="288"/>
      <c r="HKN1658" s="288"/>
      <c r="HKO1658" s="288"/>
      <c r="HKP1658" s="288"/>
      <c r="HKQ1658" s="288"/>
      <c r="HKR1658" s="288"/>
      <c r="HKS1658" s="288"/>
      <c r="HKT1658" s="288"/>
      <c r="HKU1658" s="288"/>
      <c r="HKV1658" s="288"/>
      <c r="HKW1658" s="288"/>
      <c r="HKX1658" s="288"/>
      <c r="HKY1658" s="288"/>
      <c r="HKZ1658" s="288"/>
      <c r="HLA1658" s="288"/>
      <c r="HLB1658" s="288"/>
      <c r="HLC1658" s="288"/>
      <c r="HLD1658" s="288"/>
      <c r="HLE1658" s="288"/>
      <c r="HLF1658" s="288"/>
      <c r="HLG1658" s="288"/>
      <c r="HLH1658" s="288"/>
      <c r="HLI1658" s="288"/>
      <c r="HLJ1658" s="288"/>
      <c r="HLK1658" s="288"/>
      <c r="HLL1658" s="288"/>
      <c r="HLM1658" s="288"/>
      <c r="HLN1658" s="288"/>
      <c r="HLO1658" s="288"/>
      <c r="HLP1658" s="288"/>
      <c r="HLQ1658" s="288"/>
      <c r="HLR1658" s="288"/>
      <c r="HLS1658" s="288"/>
      <c r="HLT1658" s="288"/>
      <c r="HLU1658" s="288"/>
      <c r="HLV1658" s="288"/>
      <c r="HLW1658" s="288"/>
      <c r="HLX1658" s="288"/>
      <c r="HLY1658" s="288"/>
      <c r="HLZ1658" s="288"/>
      <c r="HMA1658" s="288"/>
      <c r="HMB1658" s="288"/>
      <c r="HMC1658" s="288"/>
      <c r="HMD1658" s="288"/>
      <c r="HME1658" s="288"/>
      <c r="HMF1658" s="288"/>
      <c r="HMG1658" s="288"/>
      <c r="HMH1658" s="288"/>
      <c r="HMI1658" s="288"/>
      <c r="HMJ1658" s="288"/>
      <c r="HMK1658" s="288"/>
      <c r="HML1658" s="288"/>
      <c r="HMM1658" s="288"/>
      <c r="HMN1658" s="288"/>
      <c r="HMO1658" s="288"/>
      <c r="HMP1658" s="288"/>
      <c r="HMQ1658" s="288"/>
      <c r="HMR1658" s="288"/>
      <c r="HMS1658" s="288"/>
      <c r="HMT1658" s="288"/>
      <c r="HMU1658" s="288"/>
      <c r="HMV1658" s="288"/>
      <c r="HMW1658" s="288"/>
      <c r="HMX1658" s="288"/>
      <c r="HMY1658" s="288"/>
      <c r="HMZ1658" s="288"/>
      <c r="HNA1658" s="288"/>
      <c r="HNB1658" s="288"/>
      <c r="HNC1658" s="288"/>
      <c r="HND1658" s="288"/>
      <c r="HNE1658" s="288"/>
      <c r="HNF1658" s="288"/>
      <c r="HNG1658" s="288"/>
      <c r="HNH1658" s="288"/>
      <c r="HNI1658" s="288"/>
      <c r="HNJ1658" s="288"/>
      <c r="HNK1658" s="288"/>
      <c r="HNL1658" s="288"/>
      <c r="HNM1658" s="288"/>
      <c r="HNN1658" s="288"/>
      <c r="HNO1658" s="288"/>
      <c r="HNP1658" s="288"/>
      <c r="HNQ1658" s="288"/>
      <c r="HNR1658" s="288"/>
      <c r="HNS1658" s="288"/>
      <c r="HNT1658" s="288"/>
      <c r="HNU1658" s="288"/>
      <c r="HNV1658" s="288"/>
      <c r="HNW1658" s="288"/>
      <c r="HNX1658" s="288"/>
      <c r="HNY1658" s="288"/>
      <c r="HNZ1658" s="288"/>
      <c r="HOA1658" s="288"/>
      <c r="HOB1658" s="288"/>
      <c r="HOC1658" s="288"/>
      <c r="HOD1658" s="288"/>
      <c r="HOE1658" s="288"/>
      <c r="HOF1658" s="288"/>
      <c r="HOG1658" s="288"/>
      <c r="HOH1658" s="288"/>
      <c r="HOI1658" s="288"/>
      <c r="HOJ1658" s="288"/>
      <c r="HOK1658" s="288"/>
      <c r="HOL1658" s="288"/>
      <c r="HOM1658" s="288"/>
      <c r="HON1658" s="288"/>
      <c r="HOO1658" s="288"/>
      <c r="HOP1658" s="288"/>
      <c r="HOQ1658" s="288"/>
      <c r="HOR1658" s="288"/>
      <c r="HOS1658" s="288"/>
      <c r="HOT1658" s="288"/>
      <c r="HOU1658" s="288"/>
      <c r="HOV1658" s="288"/>
      <c r="HOW1658" s="288"/>
      <c r="HOX1658" s="288"/>
      <c r="HOY1658" s="288"/>
      <c r="HOZ1658" s="288"/>
      <c r="HPA1658" s="288"/>
      <c r="HPB1658" s="288"/>
      <c r="HPC1658" s="288"/>
      <c r="HPD1658" s="288"/>
      <c r="HPE1658" s="288"/>
      <c r="HPF1658" s="288"/>
      <c r="HPG1658" s="288"/>
      <c r="HPH1658" s="288"/>
      <c r="HPI1658" s="288"/>
      <c r="HPJ1658" s="288"/>
      <c r="HPK1658" s="288"/>
      <c r="HPL1658" s="288"/>
      <c r="HPM1658" s="288"/>
      <c r="HPN1658" s="288"/>
      <c r="HPO1658" s="288"/>
      <c r="HPP1658" s="288"/>
      <c r="HPQ1658" s="288"/>
      <c r="HPR1658" s="288"/>
      <c r="HPS1658" s="288"/>
      <c r="HPT1658" s="288"/>
      <c r="HPU1658" s="288"/>
      <c r="HPV1658" s="288"/>
      <c r="HPW1658" s="288"/>
      <c r="HPX1658" s="288"/>
      <c r="HPY1658" s="288"/>
      <c r="HPZ1658" s="288"/>
      <c r="HQA1658" s="288"/>
      <c r="HQB1658" s="288"/>
      <c r="HQC1658" s="288"/>
      <c r="HQD1658" s="288"/>
      <c r="HQE1658" s="288"/>
      <c r="HQF1658" s="288"/>
      <c r="HQG1658" s="288"/>
      <c r="HQH1658" s="288"/>
      <c r="HQI1658" s="288"/>
      <c r="HQJ1658" s="288"/>
      <c r="HQK1658" s="288"/>
      <c r="HQL1658" s="288"/>
      <c r="HQM1658" s="288"/>
      <c r="HQN1658" s="288"/>
      <c r="HQO1658" s="288"/>
      <c r="HQP1658" s="288"/>
      <c r="HQQ1658" s="288"/>
      <c r="HQR1658" s="288"/>
      <c r="HQS1658" s="288"/>
      <c r="HQT1658" s="288"/>
      <c r="HQU1658" s="288"/>
      <c r="HQV1658" s="288"/>
      <c r="HQW1658" s="288"/>
      <c r="HQX1658" s="288"/>
      <c r="HQY1658" s="288"/>
      <c r="HQZ1658" s="288"/>
      <c r="HRA1658" s="288"/>
      <c r="HRB1658" s="288"/>
      <c r="HRC1658" s="288"/>
      <c r="HRD1658" s="288"/>
      <c r="HRE1658" s="288"/>
      <c r="HRF1658" s="288"/>
      <c r="HRG1658" s="288"/>
      <c r="HRH1658" s="288"/>
      <c r="HRI1658" s="288"/>
      <c r="HRJ1658" s="288"/>
      <c r="HRK1658" s="288"/>
      <c r="HRL1658" s="288"/>
      <c r="HRM1658" s="288"/>
      <c r="HRN1658" s="288"/>
      <c r="HRO1658" s="288"/>
      <c r="HRP1658" s="288"/>
      <c r="HRQ1658" s="288"/>
      <c r="HRR1658" s="288"/>
      <c r="HRS1658" s="288"/>
      <c r="HRT1658" s="288"/>
      <c r="HRU1658" s="288"/>
      <c r="HRV1658" s="288"/>
      <c r="HRW1658" s="288"/>
      <c r="HRX1658" s="288"/>
      <c r="HRY1658" s="288"/>
      <c r="HRZ1658" s="288"/>
      <c r="HSA1658" s="288"/>
      <c r="HSB1658" s="288"/>
      <c r="HSC1658" s="288"/>
      <c r="HSD1658" s="288"/>
      <c r="HSE1658" s="288"/>
      <c r="HSF1658" s="288"/>
      <c r="HSG1658" s="288"/>
      <c r="HSH1658" s="288"/>
      <c r="HSI1658" s="288"/>
      <c r="HSJ1658" s="288"/>
      <c r="HSK1658" s="288"/>
      <c r="HSL1658" s="288"/>
      <c r="HSM1658" s="288"/>
      <c r="HSN1658" s="288"/>
      <c r="HSO1658" s="288"/>
      <c r="HSP1658" s="288"/>
      <c r="HSQ1658" s="288"/>
      <c r="HSR1658" s="288"/>
      <c r="HSS1658" s="288"/>
      <c r="HST1658" s="288"/>
      <c r="HSU1658" s="288"/>
      <c r="HSV1658" s="288"/>
      <c r="HSW1658" s="288"/>
      <c r="HSX1658" s="288"/>
      <c r="HSY1658" s="288"/>
      <c r="HSZ1658" s="288"/>
      <c r="HTA1658" s="288"/>
      <c r="HTB1658" s="288"/>
      <c r="HTC1658" s="288"/>
      <c r="HTD1658" s="288"/>
      <c r="HTE1658" s="288"/>
      <c r="HTF1658" s="288"/>
      <c r="HTG1658" s="288"/>
      <c r="HTH1658" s="288"/>
      <c r="HTI1658" s="288"/>
      <c r="HTJ1658" s="288"/>
      <c r="HTK1658" s="288"/>
      <c r="HTL1658" s="288"/>
      <c r="HTM1658" s="288"/>
      <c r="HTN1658" s="288"/>
      <c r="HTO1658" s="288"/>
      <c r="HTP1658" s="288"/>
      <c r="HTQ1658" s="288"/>
      <c r="HTR1658" s="288"/>
      <c r="HTS1658" s="288"/>
      <c r="HTT1658" s="288"/>
      <c r="HTU1658" s="288"/>
      <c r="HTV1658" s="288"/>
      <c r="HTW1658" s="288"/>
      <c r="HTX1658" s="288"/>
      <c r="HTY1658" s="288"/>
      <c r="HTZ1658" s="288"/>
      <c r="HUA1658" s="288"/>
      <c r="HUB1658" s="288"/>
      <c r="HUC1658" s="288"/>
      <c r="HUD1658" s="288"/>
      <c r="HUE1658" s="288"/>
      <c r="HUF1658" s="288"/>
      <c r="HUG1658" s="288"/>
      <c r="HUH1658" s="288"/>
      <c r="HUI1658" s="288"/>
      <c r="HUJ1658" s="288"/>
      <c r="HUK1658" s="288"/>
      <c r="HUL1658" s="288"/>
      <c r="HUM1658" s="288"/>
      <c r="HUN1658" s="288"/>
      <c r="HUO1658" s="288"/>
      <c r="HUP1658" s="288"/>
      <c r="HUQ1658" s="288"/>
      <c r="HUR1658" s="288"/>
      <c r="HUS1658" s="288"/>
      <c r="HUT1658" s="288"/>
      <c r="HUU1658" s="288"/>
      <c r="HUV1658" s="288"/>
      <c r="HUW1658" s="288"/>
      <c r="HUX1658" s="288"/>
      <c r="HUY1658" s="288"/>
      <c r="HUZ1658" s="288"/>
      <c r="HVA1658" s="288"/>
      <c r="HVB1658" s="288"/>
      <c r="HVC1658" s="288"/>
      <c r="HVD1658" s="288"/>
      <c r="HVE1658" s="288"/>
      <c r="HVF1658" s="288"/>
      <c r="HVG1658" s="288"/>
      <c r="HVH1658" s="288"/>
      <c r="HVI1658" s="288"/>
      <c r="HVJ1658" s="288"/>
      <c r="HVK1658" s="288"/>
      <c r="HVL1658" s="288"/>
      <c r="HVM1658" s="288"/>
      <c r="HVN1658" s="288"/>
      <c r="HVO1658" s="288"/>
      <c r="HVP1658" s="288"/>
      <c r="HVQ1658" s="288"/>
      <c r="HVR1658" s="288"/>
      <c r="HVS1658" s="288"/>
      <c r="HVT1658" s="288"/>
      <c r="HVU1658" s="288"/>
      <c r="HVV1658" s="288"/>
      <c r="HVW1658" s="288"/>
      <c r="HVX1658" s="288"/>
      <c r="HVY1658" s="288"/>
      <c r="HVZ1658" s="288"/>
      <c r="HWA1658" s="288"/>
      <c r="HWB1658" s="288"/>
      <c r="HWC1658" s="288"/>
      <c r="HWD1658" s="288"/>
      <c r="HWE1658" s="288"/>
      <c r="HWF1658" s="288"/>
      <c r="HWG1658" s="288"/>
      <c r="HWH1658" s="288"/>
      <c r="HWI1658" s="288"/>
      <c r="HWJ1658" s="288"/>
      <c r="HWK1658" s="288"/>
      <c r="HWL1658" s="288"/>
      <c r="HWM1658" s="288"/>
      <c r="HWN1658" s="288"/>
      <c r="HWO1658" s="288"/>
      <c r="HWP1658" s="288"/>
      <c r="HWQ1658" s="288"/>
      <c r="HWR1658" s="288"/>
      <c r="HWS1658" s="288"/>
      <c r="HWT1658" s="288"/>
      <c r="HWU1658" s="288"/>
      <c r="HWV1658" s="288"/>
      <c r="HWW1658" s="288"/>
      <c r="HWX1658" s="288"/>
      <c r="HWY1658" s="288"/>
      <c r="HWZ1658" s="288"/>
      <c r="HXA1658" s="288"/>
      <c r="HXB1658" s="288"/>
      <c r="HXC1658" s="288"/>
      <c r="HXD1658" s="288"/>
      <c r="HXE1658" s="288"/>
      <c r="HXF1658" s="288"/>
      <c r="HXG1658" s="288"/>
      <c r="HXH1658" s="288"/>
      <c r="HXI1658" s="288"/>
      <c r="HXJ1658" s="288"/>
      <c r="HXK1658" s="288"/>
      <c r="HXL1658" s="288"/>
      <c r="HXM1658" s="288"/>
      <c r="HXN1658" s="288"/>
      <c r="HXO1658" s="288"/>
      <c r="HXP1658" s="288"/>
      <c r="HXQ1658" s="288"/>
      <c r="HXR1658" s="288"/>
      <c r="HXS1658" s="288"/>
      <c r="HXT1658" s="288"/>
      <c r="HXU1658" s="288"/>
      <c r="HXV1658" s="288"/>
      <c r="HXW1658" s="288"/>
      <c r="HXX1658" s="288"/>
      <c r="HXY1658" s="288"/>
      <c r="HXZ1658" s="288"/>
      <c r="HYA1658" s="288"/>
      <c r="HYB1658" s="288"/>
      <c r="HYC1658" s="288"/>
      <c r="HYD1658" s="288"/>
      <c r="HYE1658" s="288"/>
      <c r="HYF1658" s="288"/>
      <c r="HYG1658" s="288"/>
      <c r="HYH1658" s="288"/>
      <c r="HYI1658" s="288"/>
      <c r="HYJ1658" s="288"/>
      <c r="HYK1658" s="288"/>
      <c r="HYL1658" s="288"/>
      <c r="HYM1658" s="288"/>
      <c r="HYN1658" s="288"/>
      <c r="HYO1658" s="288"/>
      <c r="HYP1658" s="288"/>
      <c r="HYQ1658" s="288"/>
      <c r="HYR1658" s="288"/>
      <c r="HYS1658" s="288"/>
      <c r="HYT1658" s="288"/>
      <c r="HYU1658" s="288"/>
      <c r="HYV1658" s="288"/>
      <c r="HYW1658" s="288"/>
      <c r="HYX1658" s="288"/>
      <c r="HYY1658" s="288"/>
      <c r="HYZ1658" s="288"/>
      <c r="HZA1658" s="288"/>
      <c r="HZB1658" s="288"/>
      <c r="HZC1658" s="288"/>
      <c r="HZD1658" s="288"/>
      <c r="HZE1658" s="288"/>
      <c r="HZF1658" s="288"/>
      <c r="HZG1658" s="288"/>
      <c r="HZH1658" s="288"/>
      <c r="HZI1658" s="288"/>
      <c r="HZJ1658" s="288"/>
      <c r="HZK1658" s="288"/>
      <c r="HZL1658" s="288"/>
      <c r="HZM1658" s="288"/>
      <c r="HZN1658" s="288"/>
      <c r="HZO1658" s="288"/>
      <c r="HZP1658" s="288"/>
      <c r="HZQ1658" s="288"/>
      <c r="HZR1658" s="288"/>
      <c r="HZS1658" s="288"/>
      <c r="HZT1658" s="288"/>
      <c r="HZU1658" s="288"/>
      <c r="HZV1658" s="288"/>
      <c r="HZW1658" s="288"/>
      <c r="HZX1658" s="288"/>
      <c r="HZY1658" s="288"/>
      <c r="HZZ1658" s="288"/>
      <c r="IAA1658" s="288"/>
      <c r="IAB1658" s="288"/>
      <c r="IAC1658" s="288"/>
      <c r="IAD1658" s="288"/>
      <c r="IAE1658" s="288"/>
      <c r="IAF1658" s="288"/>
      <c r="IAG1658" s="288"/>
      <c r="IAH1658" s="288"/>
      <c r="IAI1658" s="288"/>
      <c r="IAJ1658" s="288"/>
      <c r="IAK1658" s="288"/>
      <c r="IAL1658" s="288"/>
      <c r="IAM1658" s="288"/>
      <c r="IAN1658" s="288"/>
      <c r="IAO1658" s="288"/>
      <c r="IAP1658" s="288"/>
      <c r="IAQ1658" s="288"/>
      <c r="IAR1658" s="288"/>
      <c r="IAS1658" s="288"/>
      <c r="IAT1658" s="288"/>
      <c r="IAU1658" s="288"/>
      <c r="IAV1658" s="288"/>
      <c r="IAW1658" s="288"/>
      <c r="IAX1658" s="288"/>
      <c r="IAY1658" s="288"/>
      <c r="IAZ1658" s="288"/>
      <c r="IBA1658" s="288"/>
      <c r="IBB1658" s="288"/>
      <c r="IBC1658" s="288"/>
      <c r="IBD1658" s="288"/>
      <c r="IBE1658" s="288"/>
      <c r="IBF1658" s="288"/>
      <c r="IBG1658" s="288"/>
      <c r="IBH1658" s="288"/>
      <c r="IBI1658" s="288"/>
      <c r="IBJ1658" s="288"/>
      <c r="IBK1658" s="288"/>
      <c r="IBL1658" s="288"/>
      <c r="IBM1658" s="288"/>
      <c r="IBN1658" s="288"/>
      <c r="IBO1658" s="288"/>
      <c r="IBP1658" s="288"/>
      <c r="IBQ1658" s="288"/>
      <c r="IBR1658" s="288"/>
      <c r="IBS1658" s="288"/>
      <c r="IBT1658" s="288"/>
      <c r="IBU1658" s="288"/>
      <c r="IBV1658" s="288"/>
      <c r="IBW1658" s="288"/>
      <c r="IBX1658" s="288"/>
      <c r="IBY1658" s="288"/>
      <c r="IBZ1658" s="288"/>
      <c r="ICA1658" s="288"/>
      <c r="ICB1658" s="288"/>
      <c r="ICC1658" s="288"/>
      <c r="ICD1658" s="288"/>
      <c r="ICE1658" s="288"/>
      <c r="ICF1658" s="288"/>
      <c r="ICG1658" s="288"/>
      <c r="ICH1658" s="288"/>
      <c r="ICI1658" s="288"/>
      <c r="ICJ1658" s="288"/>
      <c r="ICK1658" s="288"/>
      <c r="ICL1658" s="288"/>
      <c r="ICM1658" s="288"/>
      <c r="ICN1658" s="288"/>
      <c r="ICO1658" s="288"/>
      <c r="ICP1658" s="288"/>
      <c r="ICQ1658" s="288"/>
      <c r="ICR1658" s="288"/>
      <c r="ICS1658" s="288"/>
      <c r="ICT1658" s="288"/>
      <c r="ICU1658" s="288"/>
      <c r="ICV1658" s="288"/>
      <c r="ICW1658" s="288"/>
      <c r="ICX1658" s="288"/>
      <c r="ICY1658" s="288"/>
      <c r="ICZ1658" s="288"/>
      <c r="IDA1658" s="288"/>
      <c r="IDB1658" s="288"/>
      <c r="IDC1658" s="288"/>
      <c r="IDD1658" s="288"/>
      <c r="IDE1658" s="288"/>
      <c r="IDF1658" s="288"/>
      <c r="IDG1658" s="288"/>
      <c r="IDH1658" s="288"/>
      <c r="IDI1658" s="288"/>
      <c r="IDJ1658" s="288"/>
      <c r="IDK1658" s="288"/>
      <c r="IDL1658" s="288"/>
      <c r="IDM1658" s="288"/>
      <c r="IDN1658" s="288"/>
      <c r="IDO1658" s="288"/>
      <c r="IDP1658" s="288"/>
      <c r="IDQ1658" s="288"/>
      <c r="IDR1658" s="288"/>
      <c r="IDS1658" s="288"/>
      <c r="IDT1658" s="288"/>
      <c r="IDU1658" s="288"/>
      <c r="IDV1658" s="288"/>
      <c r="IDW1658" s="288"/>
      <c r="IDX1658" s="288"/>
      <c r="IDY1658" s="288"/>
      <c r="IDZ1658" s="288"/>
      <c r="IEA1658" s="288"/>
      <c r="IEB1658" s="288"/>
      <c r="IEC1658" s="288"/>
      <c r="IED1658" s="288"/>
      <c r="IEE1658" s="288"/>
      <c r="IEF1658" s="288"/>
      <c r="IEG1658" s="288"/>
      <c r="IEH1658" s="288"/>
      <c r="IEI1658" s="288"/>
      <c r="IEJ1658" s="288"/>
      <c r="IEK1658" s="288"/>
      <c r="IEL1658" s="288"/>
      <c r="IEM1658" s="288"/>
      <c r="IEN1658" s="288"/>
      <c r="IEO1658" s="288"/>
      <c r="IEP1658" s="288"/>
      <c r="IEQ1658" s="288"/>
      <c r="IER1658" s="288"/>
      <c r="IES1658" s="288"/>
      <c r="IET1658" s="288"/>
      <c r="IEU1658" s="288"/>
      <c r="IEV1658" s="288"/>
      <c r="IEW1658" s="288"/>
      <c r="IEX1658" s="288"/>
      <c r="IEY1658" s="288"/>
      <c r="IEZ1658" s="288"/>
      <c r="IFA1658" s="288"/>
      <c r="IFB1658" s="288"/>
      <c r="IFC1658" s="288"/>
      <c r="IFD1658" s="288"/>
      <c r="IFE1658" s="288"/>
      <c r="IFF1658" s="288"/>
      <c r="IFG1658" s="288"/>
      <c r="IFH1658" s="288"/>
      <c r="IFI1658" s="288"/>
      <c r="IFJ1658" s="288"/>
      <c r="IFK1658" s="288"/>
      <c r="IFL1658" s="288"/>
      <c r="IFM1658" s="288"/>
      <c r="IFN1658" s="288"/>
      <c r="IFO1658" s="288"/>
      <c r="IFP1658" s="288"/>
      <c r="IFQ1658" s="288"/>
      <c r="IFR1658" s="288"/>
      <c r="IFS1658" s="288"/>
      <c r="IFT1658" s="288"/>
      <c r="IFU1658" s="288"/>
      <c r="IFV1658" s="288"/>
      <c r="IFW1658" s="288"/>
      <c r="IFX1658" s="288"/>
      <c r="IFY1658" s="288"/>
      <c r="IFZ1658" s="288"/>
      <c r="IGA1658" s="288"/>
      <c r="IGB1658" s="288"/>
      <c r="IGC1658" s="288"/>
      <c r="IGD1658" s="288"/>
      <c r="IGE1658" s="288"/>
      <c r="IGF1658" s="288"/>
      <c r="IGG1658" s="288"/>
      <c r="IGH1658" s="288"/>
      <c r="IGI1658" s="288"/>
      <c r="IGJ1658" s="288"/>
      <c r="IGK1658" s="288"/>
      <c r="IGL1658" s="288"/>
      <c r="IGM1658" s="288"/>
      <c r="IGN1658" s="288"/>
      <c r="IGO1658" s="288"/>
      <c r="IGP1658" s="288"/>
      <c r="IGQ1658" s="288"/>
      <c r="IGR1658" s="288"/>
      <c r="IGS1658" s="288"/>
      <c r="IGT1658" s="288"/>
      <c r="IGU1658" s="288"/>
      <c r="IGV1658" s="288"/>
      <c r="IGW1658" s="288"/>
      <c r="IGX1658" s="288"/>
      <c r="IGY1658" s="288"/>
      <c r="IGZ1658" s="288"/>
      <c r="IHA1658" s="288"/>
      <c r="IHB1658" s="288"/>
      <c r="IHC1658" s="288"/>
      <c r="IHD1658" s="288"/>
      <c r="IHE1658" s="288"/>
      <c r="IHF1658" s="288"/>
      <c r="IHG1658" s="288"/>
      <c r="IHH1658" s="288"/>
      <c r="IHI1658" s="288"/>
      <c r="IHJ1658" s="288"/>
      <c r="IHK1658" s="288"/>
      <c r="IHL1658" s="288"/>
      <c r="IHM1658" s="288"/>
      <c r="IHN1658" s="288"/>
      <c r="IHO1658" s="288"/>
      <c r="IHP1658" s="288"/>
      <c r="IHQ1658" s="288"/>
      <c r="IHR1658" s="288"/>
      <c r="IHS1658" s="288"/>
      <c r="IHT1658" s="288"/>
      <c r="IHU1658" s="288"/>
      <c r="IHV1658" s="288"/>
      <c r="IHW1658" s="288"/>
      <c r="IHX1658" s="288"/>
      <c r="IHY1658" s="288"/>
      <c r="IHZ1658" s="288"/>
      <c r="IIA1658" s="288"/>
      <c r="IIB1658" s="288"/>
      <c r="IIC1658" s="288"/>
      <c r="IID1658" s="288"/>
      <c r="IIE1658" s="288"/>
      <c r="IIF1658" s="288"/>
      <c r="IIG1658" s="288"/>
      <c r="IIH1658" s="288"/>
      <c r="III1658" s="288"/>
      <c r="IIJ1658" s="288"/>
      <c r="IIK1658" s="288"/>
      <c r="IIL1658" s="288"/>
      <c r="IIM1658" s="288"/>
      <c r="IIN1658" s="288"/>
      <c r="IIO1658" s="288"/>
      <c r="IIP1658" s="288"/>
      <c r="IIQ1658" s="288"/>
      <c r="IIR1658" s="288"/>
      <c r="IIS1658" s="288"/>
      <c r="IIT1658" s="288"/>
      <c r="IIU1658" s="288"/>
      <c r="IIV1658" s="288"/>
      <c r="IIW1658" s="288"/>
      <c r="IIX1658" s="288"/>
      <c r="IIY1658" s="288"/>
      <c r="IIZ1658" s="288"/>
      <c r="IJA1658" s="288"/>
      <c r="IJB1658" s="288"/>
      <c r="IJC1658" s="288"/>
      <c r="IJD1658" s="288"/>
      <c r="IJE1658" s="288"/>
      <c r="IJF1658" s="288"/>
      <c r="IJG1658" s="288"/>
      <c r="IJH1658" s="288"/>
      <c r="IJI1658" s="288"/>
      <c r="IJJ1658" s="288"/>
      <c r="IJK1658" s="288"/>
      <c r="IJL1658" s="288"/>
      <c r="IJM1658" s="288"/>
      <c r="IJN1658" s="288"/>
      <c r="IJO1658" s="288"/>
      <c r="IJP1658" s="288"/>
      <c r="IJQ1658" s="288"/>
      <c r="IJR1658" s="288"/>
      <c r="IJS1658" s="288"/>
      <c r="IJT1658" s="288"/>
      <c r="IJU1658" s="288"/>
      <c r="IJV1658" s="288"/>
      <c r="IJW1658" s="288"/>
      <c r="IJX1658" s="288"/>
      <c r="IJY1658" s="288"/>
      <c r="IJZ1658" s="288"/>
      <c r="IKA1658" s="288"/>
      <c r="IKB1658" s="288"/>
      <c r="IKC1658" s="288"/>
      <c r="IKD1658" s="288"/>
      <c r="IKE1658" s="288"/>
      <c r="IKF1658" s="288"/>
      <c r="IKG1658" s="288"/>
      <c r="IKH1658" s="288"/>
      <c r="IKI1658" s="288"/>
      <c r="IKJ1658" s="288"/>
      <c r="IKK1658" s="288"/>
      <c r="IKL1658" s="288"/>
      <c r="IKM1658" s="288"/>
      <c r="IKN1658" s="288"/>
      <c r="IKO1658" s="288"/>
      <c r="IKP1658" s="288"/>
      <c r="IKQ1658" s="288"/>
      <c r="IKR1658" s="288"/>
      <c r="IKS1658" s="288"/>
      <c r="IKT1658" s="288"/>
      <c r="IKU1658" s="288"/>
      <c r="IKV1658" s="288"/>
      <c r="IKW1658" s="288"/>
      <c r="IKX1658" s="288"/>
      <c r="IKY1658" s="288"/>
      <c r="IKZ1658" s="288"/>
      <c r="ILA1658" s="288"/>
      <c r="ILB1658" s="288"/>
      <c r="ILC1658" s="288"/>
      <c r="ILD1658" s="288"/>
      <c r="ILE1658" s="288"/>
      <c r="ILF1658" s="288"/>
      <c r="ILG1658" s="288"/>
      <c r="ILH1658" s="288"/>
      <c r="ILI1658" s="288"/>
      <c r="ILJ1658" s="288"/>
      <c r="ILK1658" s="288"/>
      <c r="ILL1658" s="288"/>
      <c r="ILM1658" s="288"/>
      <c r="ILN1658" s="288"/>
      <c r="ILO1658" s="288"/>
      <c r="ILP1658" s="288"/>
      <c r="ILQ1658" s="288"/>
      <c r="ILR1658" s="288"/>
      <c r="ILS1658" s="288"/>
      <c r="ILT1658" s="288"/>
      <c r="ILU1658" s="288"/>
      <c r="ILV1658" s="288"/>
      <c r="ILW1658" s="288"/>
      <c r="ILX1658" s="288"/>
      <c r="ILY1658" s="288"/>
      <c r="ILZ1658" s="288"/>
      <c r="IMA1658" s="288"/>
      <c r="IMB1658" s="288"/>
      <c r="IMC1658" s="288"/>
      <c r="IMD1658" s="288"/>
      <c r="IME1658" s="288"/>
      <c r="IMF1658" s="288"/>
      <c r="IMG1658" s="288"/>
      <c r="IMH1658" s="288"/>
      <c r="IMI1658" s="288"/>
      <c r="IMJ1658" s="288"/>
      <c r="IMK1658" s="288"/>
      <c r="IML1658" s="288"/>
      <c r="IMM1658" s="288"/>
      <c r="IMN1658" s="288"/>
      <c r="IMO1658" s="288"/>
      <c r="IMP1658" s="288"/>
      <c r="IMQ1658" s="288"/>
      <c r="IMR1658" s="288"/>
      <c r="IMS1658" s="288"/>
      <c r="IMT1658" s="288"/>
      <c r="IMU1658" s="288"/>
      <c r="IMV1658" s="288"/>
      <c r="IMW1658" s="288"/>
      <c r="IMX1658" s="288"/>
      <c r="IMY1658" s="288"/>
      <c r="IMZ1658" s="288"/>
      <c r="INA1658" s="288"/>
      <c r="INB1658" s="288"/>
      <c r="INC1658" s="288"/>
      <c r="IND1658" s="288"/>
      <c r="INE1658" s="288"/>
      <c r="INF1658" s="288"/>
      <c r="ING1658" s="288"/>
      <c r="INH1658" s="288"/>
      <c r="INI1658" s="288"/>
      <c r="INJ1658" s="288"/>
      <c r="INK1658" s="288"/>
      <c r="INL1658" s="288"/>
      <c r="INM1658" s="288"/>
      <c r="INN1658" s="288"/>
      <c r="INO1658" s="288"/>
      <c r="INP1658" s="288"/>
      <c r="INQ1658" s="288"/>
      <c r="INR1658" s="288"/>
      <c r="INS1658" s="288"/>
      <c r="INT1658" s="288"/>
      <c r="INU1658" s="288"/>
      <c r="INV1658" s="288"/>
      <c r="INW1658" s="288"/>
      <c r="INX1658" s="288"/>
      <c r="INY1658" s="288"/>
      <c r="INZ1658" s="288"/>
      <c r="IOA1658" s="288"/>
      <c r="IOB1658" s="288"/>
      <c r="IOC1658" s="288"/>
      <c r="IOD1658" s="288"/>
      <c r="IOE1658" s="288"/>
      <c r="IOF1658" s="288"/>
      <c r="IOG1658" s="288"/>
      <c r="IOH1658" s="288"/>
      <c r="IOI1658" s="288"/>
      <c r="IOJ1658" s="288"/>
      <c r="IOK1658" s="288"/>
      <c r="IOL1658" s="288"/>
      <c r="IOM1658" s="288"/>
      <c r="ION1658" s="288"/>
      <c r="IOO1658" s="288"/>
      <c r="IOP1658" s="288"/>
      <c r="IOQ1658" s="288"/>
      <c r="IOR1658" s="288"/>
      <c r="IOS1658" s="288"/>
      <c r="IOT1658" s="288"/>
      <c r="IOU1658" s="288"/>
      <c r="IOV1658" s="288"/>
      <c r="IOW1658" s="288"/>
      <c r="IOX1658" s="288"/>
      <c r="IOY1658" s="288"/>
      <c r="IOZ1658" s="288"/>
      <c r="IPA1658" s="288"/>
      <c r="IPB1658" s="288"/>
      <c r="IPC1658" s="288"/>
      <c r="IPD1658" s="288"/>
      <c r="IPE1658" s="288"/>
      <c r="IPF1658" s="288"/>
      <c r="IPG1658" s="288"/>
      <c r="IPH1658" s="288"/>
      <c r="IPI1658" s="288"/>
      <c r="IPJ1658" s="288"/>
      <c r="IPK1658" s="288"/>
      <c r="IPL1658" s="288"/>
      <c r="IPM1658" s="288"/>
      <c r="IPN1658" s="288"/>
      <c r="IPO1658" s="288"/>
      <c r="IPP1658" s="288"/>
      <c r="IPQ1658" s="288"/>
      <c r="IPR1658" s="288"/>
      <c r="IPS1658" s="288"/>
      <c r="IPT1658" s="288"/>
      <c r="IPU1658" s="288"/>
      <c r="IPV1658" s="288"/>
      <c r="IPW1658" s="288"/>
      <c r="IPX1658" s="288"/>
      <c r="IPY1658" s="288"/>
      <c r="IPZ1658" s="288"/>
      <c r="IQA1658" s="288"/>
      <c r="IQB1658" s="288"/>
      <c r="IQC1658" s="288"/>
      <c r="IQD1658" s="288"/>
      <c r="IQE1658" s="288"/>
      <c r="IQF1658" s="288"/>
      <c r="IQG1658" s="288"/>
      <c r="IQH1658" s="288"/>
      <c r="IQI1658" s="288"/>
      <c r="IQJ1658" s="288"/>
      <c r="IQK1658" s="288"/>
      <c r="IQL1658" s="288"/>
      <c r="IQM1658" s="288"/>
      <c r="IQN1658" s="288"/>
      <c r="IQO1658" s="288"/>
      <c r="IQP1658" s="288"/>
      <c r="IQQ1658" s="288"/>
      <c r="IQR1658" s="288"/>
      <c r="IQS1658" s="288"/>
      <c r="IQT1658" s="288"/>
      <c r="IQU1658" s="288"/>
      <c r="IQV1658" s="288"/>
      <c r="IQW1658" s="288"/>
      <c r="IQX1658" s="288"/>
      <c r="IQY1658" s="288"/>
      <c r="IQZ1658" s="288"/>
      <c r="IRA1658" s="288"/>
      <c r="IRB1658" s="288"/>
      <c r="IRC1658" s="288"/>
      <c r="IRD1658" s="288"/>
      <c r="IRE1658" s="288"/>
      <c r="IRF1658" s="288"/>
      <c r="IRG1658" s="288"/>
      <c r="IRH1658" s="288"/>
      <c r="IRI1658" s="288"/>
      <c r="IRJ1658" s="288"/>
      <c r="IRK1658" s="288"/>
      <c r="IRL1658" s="288"/>
      <c r="IRM1658" s="288"/>
      <c r="IRN1658" s="288"/>
      <c r="IRO1658" s="288"/>
      <c r="IRP1658" s="288"/>
      <c r="IRQ1658" s="288"/>
      <c r="IRR1658" s="288"/>
      <c r="IRS1658" s="288"/>
      <c r="IRT1658" s="288"/>
      <c r="IRU1658" s="288"/>
      <c r="IRV1658" s="288"/>
      <c r="IRW1658" s="288"/>
      <c r="IRX1658" s="288"/>
      <c r="IRY1658" s="288"/>
      <c r="IRZ1658" s="288"/>
      <c r="ISA1658" s="288"/>
      <c r="ISB1658" s="288"/>
      <c r="ISC1658" s="288"/>
      <c r="ISD1658" s="288"/>
      <c r="ISE1658" s="288"/>
      <c r="ISF1658" s="288"/>
      <c r="ISG1658" s="288"/>
      <c r="ISH1658" s="288"/>
      <c r="ISI1658" s="288"/>
      <c r="ISJ1658" s="288"/>
      <c r="ISK1658" s="288"/>
      <c r="ISL1658" s="288"/>
      <c r="ISM1658" s="288"/>
      <c r="ISN1658" s="288"/>
      <c r="ISO1658" s="288"/>
      <c r="ISP1658" s="288"/>
      <c r="ISQ1658" s="288"/>
      <c r="ISR1658" s="288"/>
      <c r="ISS1658" s="288"/>
      <c r="IST1658" s="288"/>
      <c r="ISU1658" s="288"/>
      <c r="ISV1658" s="288"/>
      <c r="ISW1658" s="288"/>
      <c r="ISX1658" s="288"/>
      <c r="ISY1658" s="288"/>
      <c r="ISZ1658" s="288"/>
      <c r="ITA1658" s="288"/>
      <c r="ITB1658" s="288"/>
      <c r="ITC1658" s="288"/>
      <c r="ITD1658" s="288"/>
      <c r="ITE1658" s="288"/>
      <c r="ITF1658" s="288"/>
      <c r="ITG1658" s="288"/>
      <c r="ITH1658" s="288"/>
      <c r="ITI1658" s="288"/>
      <c r="ITJ1658" s="288"/>
      <c r="ITK1658" s="288"/>
      <c r="ITL1658" s="288"/>
      <c r="ITM1658" s="288"/>
      <c r="ITN1658" s="288"/>
      <c r="ITO1658" s="288"/>
      <c r="ITP1658" s="288"/>
      <c r="ITQ1658" s="288"/>
      <c r="ITR1658" s="288"/>
      <c r="ITS1658" s="288"/>
      <c r="ITT1658" s="288"/>
      <c r="ITU1658" s="288"/>
      <c r="ITV1658" s="288"/>
      <c r="ITW1658" s="288"/>
      <c r="ITX1658" s="288"/>
      <c r="ITY1658" s="288"/>
      <c r="ITZ1658" s="288"/>
      <c r="IUA1658" s="288"/>
      <c r="IUB1658" s="288"/>
      <c r="IUC1658" s="288"/>
      <c r="IUD1658" s="288"/>
      <c r="IUE1658" s="288"/>
      <c r="IUF1658" s="288"/>
      <c r="IUG1658" s="288"/>
      <c r="IUH1658" s="288"/>
      <c r="IUI1658" s="288"/>
      <c r="IUJ1658" s="288"/>
      <c r="IUK1658" s="288"/>
      <c r="IUL1658" s="288"/>
      <c r="IUM1658" s="288"/>
      <c r="IUN1658" s="288"/>
      <c r="IUO1658" s="288"/>
      <c r="IUP1658" s="288"/>
      <c r="IUQ1658" s="288"/>
      <c r="IUR1658" s="288"/>
      <c r="IUS1658" s="288"/>
      <c r="IUT1658" s="288"/>
      <c r="IUU1658" s="288"/>
      <c r="IUV1658" s="288"/>
      <c r="IUW1658" s="288"/>
      <c r="IUX1658" s="288"/>
      <c r="IUY1658" s="288"/>
      <c r="IUZ1658" s="288"/>
      <c r="IVA1658" s="288"/>
      <c r="IVB1658" s="288"/>
      <c r="IVC1658" s="288"/>
      <c r="IVD1658" s="288"/>
      <c r="IVE1658" s="288"/>
      <c r="IVF1658" s="288"/>
      <c r="IVG1658" s="288"/>
      <c r="IVH1658" s="288"/>
      <c r="IVI1658" s="288"/>
      <c r="IVJ1658" s="288"/>
      <c r="IVK1658" s="288"/>
      <c r="IVL1658" s="288"/>
      <c r="IVM1658" s="288"/>
      <c r="IVN1658" s="288"/>
      <c r="IVO1658" s="288"/>
      <c r="IVP1658" s="288"/>
      <c r="IVQ1658" s="288"/>
      <c r="IVR1658" s="288"/>
      <c r="IVS1658" s="288"/>
      <c r="IVT1658" s="288"/>
      <c r="IVU1658" s="288"/>
      <c r="IVV1658" s="288"/>
      <c r="IVW1658" s="288"/>
      <c r="IVX1658" s="288"/>
      <c r="IVY1658" s="288"/>
      <c r="IVZ1658" s="288"/>
      <c r="IWA1658" s="288"/>
      <c r="IWB1658" s="288"/>
      <c r="IWC1658" s="288"/>
      <c r="IWD1658" s="288"/>
      <c r="IWE1658" s="288"/>
      <c r="IWF1658" s="288"/>
      <c r="IWG1658" s="288"/>
      <c r="IWH1658" s="288"/>
      <c r="IWI1658" s="288"/>
      <c r="IWJ1658" s="288"/>
      <c r="IWK1658" s="288"/>
      <c r="IWL1658" s="288"/>
      <c r="IWM1658" s="288"/>
      <c r="IWN1658" s="288"/>
      <c r="IWO1658" s="288"/>
      <c r="IWP1658" s="288"/>
      <c r="IWQ1658" s="288"/>
      <c r="IWR1658" s="288"/>
      <c r="IWS1658" s="288"/>
      <c r="IWT1658" s="288"/>
      <c r="IWU1658" s="288"/>
      <c r="IWV1658" s="288"/>
      <c r="IWW1658" s="288"/>
      <c r="IWX1658" s="288"/>
      <c r="IWY1658" s="288"/>
      <c r="IWZ1658" s="288"/>
      <c r="IXA1658" s="288"/>
      <c r="IXB1658" s="288"/>
      <c r="IXC1658" s="288"/>
      <c r="IXD1658" s="288"/>
      <c r="IXE1658" s="288"/>
      <c r="IXF1658" s="288"/>
      <c r="IXG1658" s="288"/>
      <c r="IXH1658" s="288"/>
      <c r="IXI1658" s="288"/>
      <c r="IXJ1658" s="288"/>
      <c r="IXK1658" s="288"/>
      <c r="IXL1658" s="288"/>
      <c r="IXM1658" s="288"/>
      <c r="IXN1658" s="288"/>
      <c r="IXO1658" s="288"/>
      <c r="IXP1658" s="288"/>
      <c r="IXQ1658" s="288"/>
      <c r="IXR1658" s="288"/>
      <c r="IXS1658" s="288"/>
      <c r="IXT1658" s="288"/>
      <c r="IXU1658" s="288"/>
      <c r="IXV1658" s="288"/>
      <c r="IXW1658" s="288"/>
      <c r="IXX1658" s="288"/>
      <c r="IXY1658" s="288"/>
      <c r="IXZ1658" s="288"/>
      <c r="IYA1658" s="288"/>
      <c r="IYB1658" s="288"/>
      <c r="IYC1658" s="288"/>
      <c r="IYD1658" s="288"/>
      <c r="IYE1658" s="288"/>
      <c r="IYF1658" s="288"/>
      <c r="IYG1658" s="288"/>
      <c r="IYH1658" s="288"/>
      <c r="IYI1658" s="288"/>
      <c r="IYJ1658" s="288"/>
      <c r="IYK1658" s="288"/>
      <c r="IYL1658" s="288"/>
      <c r="IYM1658" s="288"/>
      <c r="IYN1658" s="288"/>
      <c r="IYO1658" s="288"/>
      <c r="IYP1658" s="288"/>
      <c r="IYQ1658" s="288"/>
      <c r="IYR1658" s="288"/>
      <c r="IYS1658" s="288"/>
      <c r="IYT1658" s="288"/>
      <c r="IYU1658" s="288"/>
      <c r="IYV1658" s="288"/>
      <c r="IYW1658" s="288"/>
      <c r="IYX1658" s="288"/>
      <c r="IYY1658" s="288"/>
      <c r="IYZ1658" s="288"/>
      <c r="IZA1658" s="288"/>
      <c r="IZB1658" s="288"/>
      <c r="IZC1658" s="288"/>
      <c r="IZD1658" s="288"/>
      <c r="IZE1658" s="288"/>
      <c r="IZF1658" s="288"/>
      <c r="IZG1658" s="288"/>
      <c r="IZH1658" s="288"/>
      <c r="IZI1658" s="288"/>
      <c r="IZJ1658" s="288"/>
      <c r="IZK1658" s="288"/>
      <c r="IZL1658" s="288"/>
      <c r="IZM1658" s="288"/>
      <c r="IZN1658" s="288"/>
      <c r="IZO1658" s="288"/>
      <c r="IZP1658" s="288"/>
      <c r="IZQ1658" s="288"/>
      <c r="IZR1658" s="288"/>
      <c r="IZS1658" s="288"/>
      <c r="IZT1658" s="288"/>
      <c r="IZU1658" s="288"/>
      <c r="IZV1658" s="288"/>
      <c r="IZW1658" s="288"/>
      <c r="IZX1658" s="288"/>
      <c r="IZY1658" s="288"/>
      <c r="IZZ1658" s="288"/>
      <c r="JAA1658" s="288"/>
      <c r="JAB1658" s="288"/>
      <c r="JAC1658" s="288"/>
      <c r="JAD1658" s="288"/>
      <c r="JAE1658" s="288"/>
      <c r="JAF1658" s="288"/>
      <c r="JAG1658" s="288"/>
      <c r="JAH1658" s="288"/>
      <c r="JAI1658" s="288"/>
      <c r="JAJ1658" s="288"/>
      <c r="JAK1658" s="288"/>
      <c r="JAL1658" s="288"/>
      <c r="JAM1658" s="288"/>
      <c r="JAN1658" s="288"/>
      <c r="JAO1658" s="288"/>
      <c r="JAP1658" s="288"/>
      <c r="JAQ1658" s="288"/>
      <c r="JAR1658" s="288"/>
      <c r="JAS1658" s="288"/>
      <c r="JAT1658" s="288"/>
      <c r="JAU1658" s="288"/>
      <c r="JAV1658" s="288"/>
      <c r="JAW1658" s="288"/>
      <c r="JAX1658" s="288"/>
      <c r="JAY1658" s="288"/>
      <c r="JAZ1658" s="288"/>
      <c r="JBA1658" s="288"/>
      <c r="JBB1658" s="288"/>
      <c r="JBC1658" s="288"/>
      <c r="JBD1658" s="288"/>
      <c r="JBE1658" s="288"/>
      <c r="JBF1658" s="288"/>
      <c r="JBG1658" s="288"/>
      <c r="JBH1658" s="288"/>
      <c r="JBI1658" s="288"/>
      <c r="JBJ1658" s="288"/>
      <c r="JBK1658" s="288"/>
      <c r="JBL1658" s="288"/>
      <c r="JBM1658" s="288"/>
      <c r="JBN1658" s="288"/>
      <c r="JBO1658" s="288"/>
      <c r="JBP1658" s="288"/>
      <c r="JBQ1658" s="288"/>
      <c r="JBR1658" s="288"/>
      <c r="JBS1658" s="288"/>
      <c r="JBT1658" s="288"/>
      <c r="JBU1658" s="288"/>
      <c r="JBV1658" s="288"/>
      <c r="JBW1658" s="288"/>
      <c r="JBX1658" s="288"/>
      <c r="JBY1658" s="288"/>
      <c r="JBZ1658" s="288"/>
      <c r="JCA1658" s="288"/>
      <c r="JCB1658" s="288"/>
      <c r="JCC1658" s="288"/>
      <c r="JCD1658" s="288"/>
      <c r="JCE1658" s="288"/>
      <c r="JCF1658" s="288"/>
      <c r="JCG1658" s="288"/>
      <c r="JCH1658" s="288"/>
      <c r="JCI1658" s="288"/>
      <c r="JCJ1658" s="288"/>
      <c r="JCK1658" s="288"/>
      <c r="JCL1658" s="288"/>
      <c r="JCM1658" s="288"/>
      <c r="JCN1658" s="288"/>
      <c r="JCO1658" s="288"/>
      <c r="JCP1658" s="288"/>
      <c r="JCQ1658" s="288"/>
      <c r="JCR1658" s="288"/>
      <c r="JCS1658" s="288"/>
      <c r="JCT1658" s="288"/>
      <c r="JCU1658" s="288"/>
      <c r="JCV1658" s="288"/>
      <c r="JCW1658" s="288"/>
      <c r="JCX1658" s="288"/>
      <c r="JCY1658" s="288"/>
      <c r="JCZ1658" s="288"/>
      <c r="JDA1658" s="288"/>
      <c r="JDB1658" s="288"/>
      <c r="JDC1658" s="288"/>
      <c r="JDD1658" s="288"/>
      <c r="JDE1658" s="288"/>
      <c r="JDF1658" s="288"/>
      <c r="JDG1658" s="288"/>
      <c r="JDH1658" s="288"/>
      <c r="JDI1658" s="288"/>
      <c r="JDJ1658" s="288"/>
      <c r="JDK1658" s="288"/>
      <c r="JDL1658" s="288"/>
      <c r="JDM1658" s="288"/>
      <c r="JDN1658" s="288"/>
      <c r="JDO1658" s="288"/>
      <c r="JDP1658" s="288"/>
      <c r="JDQ1658" s="288"/>
      <c r="JDR1658" s="288"/>
      <c r="JDS1658" s="288"/>
      <c r="JDT1658" s="288"/>
      <c r="JDU1658" s="288"/>
      <c r="JDV1658" s="288"/>
      <c r="JDW1658" s="288"/>
      <c r="JDX1658" s="288"/>
      <c r="JDY1658" s="288"/>
      <c r="JDZ1658" s="288"/>
      <c r="JEA1658" s="288"/>
      <c r="JEB1658" s="288"/>
      <c r="JEC1658" s="288"/>
      <c r="JED1658" s="288"/>
      <c r="JEE1658" s="288"/>
      <c r="JEF1658" s="288"/>
      <c r="JEG1658" s="288"/>
      <c r="JEH1658" s="288"/>
      <c r="JEI1658" s="288"/>
      <c r="JEJ1658" s="288"/>
      <c r="JEK1658" s="288"/>
      <c r="JEL1658" s="288"/>
      <c r="JEM1658" s="288"/>
      <c r="JEN1658" s="288"/>
      <c r="JEO1658" s="288"/>
      <c r="JEP1658" s="288"/>
      <c r="JEQ1658" s="288"/>
      <c r="JER1658" s="288"/>
      <c r="JES1658" s="288"/>
      <c r="JET1658" s="288"/>
      <c r="JEU1658" s="288"/>
      <c r="JEV1658" s="288"/>
      <c r="JEW1658" s="288"/>
      <c r="JEX1658" s="288"/>
      <c r="JEY1658" s="288"/>
      <c r="JEZ1658" s="288"/>
      <c r="JFA1658" s="288"/>
      <c r="JFB1658" s="288"/>
      <c r="JFC1658" s="288"/>
      <c r="JFD1658" s="288"/>
      <c r="JFE1658" s="288"/>
      <c r="JFF1658" s="288"/>
      <c r="JFG1658" s="288"/>
      <c r="JFH1658" s="288"/>
      <c r="JFI1658" s="288"/>
      <c r="JFJ1658" s="288"/>
      <c r="JFK1658" s="288"/>
      <c r="JFL1658" s="288"/>
      <c r="JFM1658" s="288"/>
      <c r="JFN1658" s="288"/>
      <c r="JFO1658" s="288"/>
      <c r="JFP1658" s="288"/>
      <c r="JFQ1658" s="288"/>
      <c r="JFR1658" s="288"/>
      <c r="JFS1658" s="288"/>
      <c r="JFT1658" s="288"/>
      <c r="JFU1658" s="288"/>
      <c r="JFV1658" s="288"/>
      <c r="JFW1658" s="288"/>
      <c r="JFX1658" s="288"/>
      <c r="JFY1658" s="288"/>
      <c r="JFZ1658" s="288"/>
      <c r="JGA1658" s="288"/>
      <c r="JGB1658" s="288"/>
      <c r="JGC1658" s="288"/>
      <c r="JGD1658" s="288"/>
      <c r="JGE1658" s="288"/>
      <c r="JGF1658" s="288"/>
      <c r="JGG1658" s="288"/>
      <c r="JGH1658" s="288"/>
      <c r="JGI1658" s="288"/>
      <c r="JGJ1658" s="288"/>
      <c r="JGK1658" s="288"/>
      <c r="JGL1658" s="288"/>
      <c r="JGM1658" s="288"/>
      <c r="JGN1658" s="288"/>
      <c r="JGO1658" s="288"/>
      <c r="JGP1658" s="288"/>
      <c r="JGQ1658" s="288"/>
      <c r="JGR1658" s="288"/>
      <c r="JGS1658" s="288"/>
      <c r="JGT1658" s="288"/>
      <c r="JGU1658" s="288"/>
      <c r="JGV1658" s="288"/>
      <c r="JGW1658" s="288"/>
      <c r="JGX1658" s="288"/>
      <c r="JGY1658" s="288"/>
      <c r="JGZ1658" s="288"/>
      <c r="JHA1658" s="288"/>
      <c r="JHB1658" s="288"/>
      <c r="JHC1658" s="288"/>
      <c r="JHD1658" s="288"/>
      <c r="JHE1658" s="288"/>
      <c r="JHF1658" s="288"/>
      <c r="JHG1658" s="288"/>
      <c r="JHH1658" s="288"/>
      <c r="JHI1658" s="288"/>
      <c r="JHJ1658" s="288"/>
      <c r="JHK1658" s="288"/>
      <c r="JHL1658" s="288"/>
      <c r="JHM1658" s="288"/>
      <c r="JHN1658" s="288"/>
      <c r="JHO1658" s="288"/>
      <c r="JHP1658" s="288"/>
      <c r="JHQ1658" s="288"/>
      <c r="JHR1658" s="288"/>
      <c r="JHS1658" s="288"/>
      <c r="JHT1658" s="288"/>
      <c r="JHU1658" s="288"/>
      <c r="JHV1658" s="288"/>
      <c r="JHW1658" s="288"/>
      <c r="JHX1658" s="288"/>
      <c r="JHY1658" s="288"/>
      <c r="JHZ1658" s="288"/>
      <c r="JIA1658" s="288"/>
      <c r="JIB1658" s="288"/>
      <c r="JIC1658" s="288"/>
      <c r="JID1658" s="288"/>
      <c r="JIE1658" s="288"/>
      <c r="JIF1658" s="288"/>
      <c r="JIG1658" s="288"/>
      <c r="JIH1658" s="288"/>
      <c r="JII1658" s="288"/>
      <c r="JIJ1658" s="288"/>
      <c r="JIK1658" s="288"/>
      <c r="JIL1658" s="288"/>
      <c r="JIM1658" s="288"/>
      <c r="JIN1658" s="288"/>
      <c r="JIO1658" s="288"/>
      <c r="JIP1658" s="288"/>
      <c r="JIQ1658" s="288"/>
      <c r="JIR1658" s="288"/>
      <c r="JIS1658" s="288"/>
      <c r="JIT1658" s="288"/>
      <c r="JIU1658" s="288"/>
      <c r="JIV1658" s="288"/>
      <c r="JIW1658" s="288"/>
      <c r="JIX1658" s="288"/>
      <c r="JIY1658" s="288"/>
      <c r="JIZ1658" s="288"/>
      <c r="JJA1658" s="288"/>
      <c r="JJB1658" s="288"/>
      <c r="JJC1658" s="288"/>
      <c r="JJD1658" s="288"/>
      <c r="JJE1658" s="288"/>
      <c r="JJF1658" s="288"/>
      <c r="JJG1658" s="288"/>
      <c r="JJH1658" s="288"/>
      <c r="JJI1658" s="288"/>
      <c r="JJJ1658" s="288"/>
      <c r="JJK1658" s="288"/>
      <c r="JJL1658" s="288"/>
      <c r="JJM1658" s="288"/>
      <c r="JJN1658" s="288"/>
      <c r="JJO1658" s="288"/>
      <c r="JJP1658" s="288"/>
      <c r="JJQ1658" s="288"/>
      <c r="JJR1658" s="288"/>
      <c r="JJS1658" s="288"/>
      <c r="JJT1658" s="288"/>
      <c r="JJU1658" s="288"/>
      <c r="JJV1658" s="288"/>
      <c r="JJW1658" s="288"/>
      <c r="JJX1658" s="288"/>
      <c r="JJY1658" s="288"/>
      <c r="JJZ1658" s="288"/>
      <c r="JKA1658" s="288"/>
      <c r="JKB1658" s="288"/>
      <c r="JKC1658" s="288"/>
      <c r="JKD1658" s="288"/>
      <c r="JKE1658" s="288"/>
      <c r="JKF1658" s="288"/>
      <c r="JKG1658" s="288"/>
      <c r="JKH1658" s="288"/>
      <c r="JKI1658" s="288"/>
      <c r="JKJ1658" s="288"/>
      <c r="JKK1658" s="288"/>
      <c r="JKL1658" s="288"/>
      <c r="JKM1658" s="288"/>
      <c r="JKN1658" s="288"/>
      <c r="JKO1658" s="288"/>
      <c r="JKP1658" s="288"/>
      <c r="JKQ1658" s="288"/>
      <c r="JKR1658" s="288"/>
      <c r="JKS1658" s="288"/>
      <c r="JKT1658" s="288"/>
      <c r="JKU1658" s="288"/>
      <c r="JKV1658" s="288"/>
      <c r="JKW1658" s="288"/>
      <c r="JKX1658" s="288"/>
      <c r="JKY1658" s="288"/>
      <c r="JKZ1658" s="288"/>
      <c r="JLA1658" s="288"/>
      <c r="JLB1658" s="288"/>
      <c r="JLC1658" s="288"/>
      <c r="JLD1658" s="288"/>
      <c r="JLE1658" s="288"/>
      <c r="JLF1658" s="288"/>
      <c r="JLG1658" s="288"/>
      <c r="JLH1658" s="288"/>
      <c r="JLI1658" s="288"/>
      <c r="JLJ1658" s="288"/>
      <c r="JLK1658" s="288"/>
      <c r="JLL1658" s="288"/>
      <c r="JLM1658" s="288"/>
      <c r="JLN1658" s="288"/>
      <c r="JLO1658" s="288"/>
      <c r="JLP1658" s="288"/>
      <c r="JLQ1658" s="288"/>
      <c r="JLR1658" s="288"/>
      <c r="JLS1658" s="288"/>
      <c r="JLT1658" s="288"/>
      <c r="JLU1658" s="288"/>
      <c r="JLV1658" s="288"/>
      <c r="JLW1658" s="288"/>
      <c r="JLX1658" s="288"/>
      <c r="JLY1658" s="288"/>
      <c r="JLZ1658" s="288"/>
      <c r="JMA1658" s="288"/>
      <c r="JMB1658" s="288"/>
      <c r="JMC1658" s="288"/>
      <c r="JMD1658" s="288"/>
      <c r="JME1658" s="288"/>
      <c r="JMF1658" s="288"/>
      <c r="JMG1658" s="288"/>
      <c r="JMH1658" s="288"/>
      <c r="JMI1658" s="288"/>
      <c r="JMJ1658" s="288"/>
      <c r="JMK1658" s="288"/>
      <c r="JML1658" s="288"/>
      <c r="JMM1658" s="288"/>
      <c r="JMN1658" s="288"/>
      <c r="JMO1658" s="288"/>
      <c r="JMP1658" s="288"/>
      <c r="JMQ1658" s="288"/>
      <c r="JMR1658" s="288"/>
      <c r="JMS1658" s="288"/>
      <c r="JMT1658" s="288"/>
      <c r="JMU1658" s="288"/>
      <c r="JMV1658" s="288"/>
      <c r="JMW1658" s="288"/>
      <c r="JMX1658" s="288"/>
      <c r="JMY1658" s="288"/>
      <c r="JMZ1658" s="288"/>
      <c r="JNA1658" s="288"/>
      <c r="JNB1658" s="288"/>
      <c r="JNC1658" s="288"/>
      <c r="JND1658" s="288"/>
      <c r="JNE1658" s="288"/>
      <c r="JNF1658" s="288"/>
      <c r="JNG1658" s="288"/>
      <c r="JNH1658" s="288"/>
      <c r="JNI1658" s="288"/>
      <c r="JNJ1658" s="288"/>
      <c r="JNK1658" s="288"/>
      <c r="JNL1658" s="288"/>
      <c r="JNM1658" s="288"/>
      <c r="JNN1658" s="288"/>
      <c r="JNO1658" s="288"/>
      <c r="JNP1658" s="288"/>
      <c r="JNQ1658" s="288"/>
      <c r="JNR1658" s="288"/>
      <c r="JNS1658" s="288"/>
      <c r="JNT1658" s="288"/>
      <c r="JNU1658" s="288"/>
      <c r="JNV1658" s="288"/>
      <c r="JNW1658" s="288"/>
      <c r="JNX1658" s="288"/>
      <c r="JNY1658" s="288"/>
      <c r="JNZ1658" s="288"/>
      <c r="JOA1658" s="288"/>
      <c r="JOB1658" s="288"/>
      <c r="JOC1658" s="288"/>
      <c r="JOD1658" s="288"/>
      <c r="JOE1658" s="288"/>
      <c r="JOF1658" s="288"/>
      <c r="JOG1658" s="288"/>
      <c r="JOH1658" s="288"/>
      <c r="JOI1658" s="288"/>
      <c r="JOJ1658" s="288"/>
      <c r="JOK1658" s="288"/>
      <c r="JOL1658" s="288"/>
      <c r="JOM1658" s="288"/>
      <c r="JON1658" s="288"/>
      <c r="JOO1658" s="288"/>
      <c r="JOP1658" s="288"/>
      <c r="JOQ1658" s="288"/>
      <c r="JOR1658" s="288"/>
      <c r="JOS1658" s="288"/>
      <c r="JOT1658" s="288"/>
      <c r="JOU1658" s="288"/>
      <c r="JOV1658" s="288"/>
      <c r="JOW1658" s="288"/>
      <c r="JOX1658" s="288"/>
      <c r="JOY1658" s="288"/>
      <c r="JOZ1658" s="288"/>
      <c r="JPA1658" s="288"/>
      <c r="JPB1658" s="288"/>
      <c r="JPC1658" s="288"/>
      <c r="JPD1658" s="288"/>
      <c r="JPE1658" s="288"/>
      <c r="JPF1658" s="288"/>
      <c r="JPG1658" s="288"/>
      <c r="JPH1658" s="288"/>
      <c r="JPI1658" s="288"/>
      <c r="JPJ1658" s="288"/>
      <c r="JPK1658" s="288"/>
      <c r="JPL1658" s="288"/>
      <c r="JPM1658" s="288"/>
      <c r="JPN1658" s="288"/>
      <c r="JPO1658" s="288"/>
      <c r="JPP1658" s="288"/>
      <c r="JPQ1658" s="288"/>
      <c r="JPR1658" s="288"/>
      <c r="JPS1658" s="288"/>
      <c r="JPT1658" s="288"/>
      <c r="JPU1658" s="288"/>
      <c r="JPV1658" s="288"/>
      <c r="JPW1658" s="288"/>
      <c r="JPX1658" s="288"/>
      <c r="JPY1658" s="288"/>
      <c r="JPZ1658" s="288"/>
      <c r="JQA1658" s="288"/>
      <c r="JQB1658" s="288"/>
      <c r="JQC1658" s="288"/>
      <c r="JQD1658" s="288"/>
      <c r="JQE1658" s="288"/>
      <c r="JQF1658" s="288"/>
      <c r="JQG1658" s="288"/>
      <c r="JQH1658" s="288"/>
      <c r="JQI1658" s="288"/>
      <c r="JQJ1658" s="288"/>
      <c r="JQK1658" s="288"/>
      <c r="JQL1658" s="288"/>
      <c r="JQM1658" s="288"/>
      <c r="JQN1658" s="288"/>
      <c r="JQO1658" s="288"/>
      <c r="JQP1658" s="288"/>
      <c r="JQQ1658" s="288"/>
      <c r="JQR1658" s="288"/>
      <c r="JQS1658" s="288"/>
      <c r="JQT1658" s="288"/>
      <c r="JQU1658" s="288"/>
      <c r="JQV1658" s="288"/>
      <c r="JQW1658" s="288"/>
      <c r="JQX1658" s="288"/>
      <c r="JQY1658" s="288"/>
      <c r="JQZ1658" s="288"/>
      <c r="JRA1658" s="288"/>
      <c r="JRB1658" s="288"/>
      <c r="JRC1658" s="288"/>
      <c r="JRD1658" s="288"/>
      <c r="JRE1658" s="288"/>
      <c r="JRF1658" s="288"/>
      <c r="JRG1658" s="288"/>
      <c r="JRH1658" s="288"/>
      <c r="JRI1658" s="288"/>
      <c r="JRJ1658" s="288"/>
      <c r="JRK1658" s="288"/>
      <c r="JRL1658" s="288"/>
      <c r="JRM1658" s="288"/>
      <c r="JRN1658" s="288"/>
      <c r="JRO1658" s="288"/>
      <c r="JRP1658" s="288"/>
      <c r="JRQ1658" s="288"/>
      <c r="JRR1658" s="288"/>
      <c r="JRS1658" s="288"/>
      <c r="JRT1658" s="288"/>
      <c r="JRU1658" s="288"/>
      <c r="JRV1658" s="288"/>
      <c r="JRW1658" s="288"/>
      <c r="JRX1658" s="288"/>
      <c r="JRY1658" s="288"/>
      <c r="JRZ1658" s="288"/>
      <c r="JSA1658" s="288"/>
      <c r="JSB1658" s="288"/>
      <c r="JSC1658" s="288"/>
      <c r="JSD1658" s="288"/>
      <c r="JSE1658" s="288"/>
      <c r="JSF1658" s="288"/>
      <c r="JSG1658" s="288"/>
      <c r="JSH1658" s="288"/>
      <c r="JSI1658" s="288"/>
      <c r="JSJ1658" s="288"/>
      <c r="JSK1658" s="288"/>
      <c r="JSL1658" s="288"/>
      <c r="JSM1658" s="288"/>
      <c r="JSN1658" s="288"/>
      <c r="JSO1658" s="288"/>
      <c r="JSP1658" s="288"/>
      <c r="JSQ1658" s="288"/>
      <c r="JSR1658" s="288"/>
      <c r="JSS1658" s="288"/>
      <c r="JST1658" s="288"/>
      <c r="JSU1658" s="288"/>
      <c r="JSV1658" s="288"/>
      <c r="JSW1658" s="288"/>
      <c r="JSX1658" s="288"/>
      <c r="JSY1658" s="288"/>
      <c r="JSZ1658" s="288"/>
      <c r="JTA1658" s="288"/>
      <c r="JTB1658" s="288"/>
      <c r="JTC1658" s="288"/>
      <c r="JTD1658" s="288"/>
      <c r="JTE1658" s="288"/>
      <c r="JTF1658" s="288"/>
      <c r="JTG1658" s="288"/>
      <c r="JTH1658" s="288"/>
      <c r="JTI1658" s="288"/>
      <c r="JTJ1658" s="288"/>
      <c r="JTK1658" s="288"/>
      <c r="JTL1658" s="288"/>
      <c r="JTM1658" s="288"/>
      <c r="JTN1658" s="288"/>
      <c r="JTO1658" s="288"/>
      <c r="JTP1658" s="288"/>
      <c r="JTQ1658" s="288"/>
      <c r="JTR1658" s="288"/>
      <c r="JTS1658" s="288"/>
      <c r="JTT1658" s="288"/>
      <c r="JTU1658" s="288"/>
      <c r="JTV1658" s="288"/>
      <c r="JTW1658" s="288"/>
      <c r="JTX1658" s="288"/>
      <c r="JTY1658" s="288"/>
      <c r="JTZ1658" s="288"/>
      <c r="JUA1658" s="288"/>
      <c r="JUB1658" s="288"/>
      <c r="JUC1658" s="288"/>
      <c r="JUD1658" s="288"/>
      <c r="JUE1658" s="288"/>
      <c r="JUF1658" s="288"/>
      <c r="JUG1658" s="288"/>
      <c r="JUH1658" s="288"/>
      <c r="JUI1658" s="288"/>
      <c r="JUJ1658" s="288"/>
      <c r="JUK1658" s="288"/>
      <c r="JUL1658" s="288"/>
      <c r="JUM1658" s="288"/>
      <c r="JUN1658" s="288"/>
      <c r="JUO1658" s="288"/>
      <c r="JUP1658" s="288"/>
      <c r="JUQ1658" s="288"/>
      <c r="JUR1658" s="288"/>
      <c r="JUS1658" s="288"/>
      <c r="JUT1658" s="288"/>
      <c r="JUU1658" s="288"/>
      <c r="JUV1658" s="288"/>
      <c r="JUW1658" s="288"/>
      <c r="JUX1658" s="288"/>
      <c r="JUY1658" s="288"/>
      <c r="JUZ1658" s="288"/>
      <c r="JVA1658" s="288"/>
      <c r="JVB1658" s="288"/>
      <c r="JVC1658" s="288"/>
      <c r="JVD1658" s="288"/>
      <c r="JVE1658" s="288"/>
      <c r="JVF1658" s="288"/>
      <c r="JVG1658" s="288"/>
      <c r="JVH1658" s="288"/>
      <c r="JVI1658" s="288"/>
      <c r="JVJ1658" s="288"/>
      <c r="JVK1658" s="288"/>
      <c r="JVL1658" s="288"/>
      <c r="JVM1658" s="288"/>
      <c r="JVN1658" s="288"/>
      <c r="JVO1658" s="288"/>
      <c r="JVP1658" s="288"/>
      <c r="JVQ1658" s="288"/>
      <c r="JVR1658" s="288"/>
      <c r="JVS1658" s="288"/>
      <c r="JVT1658" s="288"/>
      <c r="JVU1658" s="288"/>
      <c r="JVV1658" s="288"/>
      <c r="JVW1658" s="288"/>
      <c r="JVX1658" s="288"/>
      <c r="JVY1658" s="288"/>
      <c r="JVZ1658" s="288"/>
      <c r="JWA1658" s="288"/>
      <c r="JWB1658" s="288"/>
      <c r="JWC1658" s="288"/>
      <c r="JWD1658" s="288"/>
      <c r="JWE1658" s="288"/>
      <c r="JWF1658" s="288"/>
      <c r="JWG1658" s="288"/>
      <c r="JWH1658" s="288"/>
      <c r="JWI1658" s="288"/>
      <c r="JWJ1658" s="288"/>
      <c r="JWK1658" s="288"/>
      <c r="JWL1658" s="288"/>
      <c r="JWM1658" s="288"/>
      <c r="JWN1658" s="288"/>
      <c r="JWO1658" s="288"/>
      <c r="JWP1658" s="288"/>
      <c r="JWQ1658" s="288"/>
      <c r="JWR1658" s="288"/>
      <c r="JWS1658" s="288"/>
      <c r="JWT1658" s="288"/>
      <c r="JWU1658" s="288"/>
      <c r="JWV1658" s="288"/>
      <c r="JWW1658" s="288"/>
      <c r="JWX1658" s="288"/>
      <c r="JWY1658" s="288"/>
      <c r="JWZ1658" s="288"/>
      <c r="JXA1658" s="288"/>
      <c r="JXB1658" s="288"/>
      <c r="JXC1658" s="288"/>
      <c r="JXD1658" s="288"/>
      <c r="JXE1658" s="288"/>
      <c r="JXF1658" s="288"/>
      <c r="JXG1658" s="288"/>
      <c r="JXH1658" s="288"/>
      <c r="JXI1658" s="288"/>
      <c r="JXJ1658" s="288"/>
      <c r="JXK1658" s="288"/>
      <c r="JXL1658" s="288"/>
      <c r="JXM1658" s="288"/>
      <c r="JXN1658" s="288"/>
      <c r="JXO1658" s="288"/>
      <c r="JXP1658" s="288"/>
      <c r="JXQ1658" s="288"/>
      <c r="JXR1658" s="288"/>
      <c r="JXS1658" s="288"/>
      <c r="JXT1658" s="288"/>
      <c r="JXU1658" s="288"/>
      <c r="JXV1658" s="288"/>
      <c r="JXW1658" s="288"/>
      <c r="JXX1658" s="288"/>
      <c r="JXY1658" s="288"/>
      <c r="JXZ1658" s="288"/>
      <c r="JYA1658" s="288"/>
      <c r="JYB1658" s="288"/>
      <c r="JYC1658" s="288"/>
      <c r="JYD1658" s="288"/>
      <c r="JYE1658" s="288"/>
      <c r="JYF1658" s="288"/>
      <c r="JYG1658" s="288"/>
      <c r="JYH1658" s="288"/>
      <c r="JYI1658" s="288"/>
      <c r="JYJ1658" s="288"/>
      <c r="JYK1658" s="288"/>
      <c r="JYL1658" s="288"/>
      <c r="JYM1658" s="288"/>
      <c r="JYN1658" s="288"/>
      <c r="JYO1658" s="288"/>
      <c r="JYP1658" s="288"/>
      <c r="JYQ1658" s="288"/>
      <c r="JYR1658" s="288"/>
      <c r="JYS1658" s="288"/>
      <c r="JYT1658" s="288"/>
      <c r="JYU1658" s="288"/>
      <c r="JYV1658" s="288"/>
      <c r="JYW1658" s="288"/>
      <c r="JYX1658" s="288"/>
      <c r="JYY1658" s="288"/>
      <c r="JYZ1658" s="288"/>
      <c r="JZA1658" s="288"/>
      <c r="JZB1658" s="288"/>
      <c r="JZC1658" s="288"/>
      <c r="JZD1658" s="288"/>
      <c r="JZE1658" s="288"/>
      <c r="JZF1658" s="288"/>
      <c r="JZG1658" s="288"/>
      <c r="JZH1658" s="288"/>
      <c r="JZI1658" s="288"/>
      <c r="JZJ1658" s="288"/>
      <c r="JZK1658" s="288"/>
      <c r="JZL1658" s="288"/>
      <c r="JZM1658" s="288"/>
      <c r="JZN1658" s="288"/>
      <c r="JZO1658" s="288"/>
      <c r="JZP1658" s="288"/>
      <c r="JZQ1658" s="288"/>
      <c r="JZR1658" s="288"/>
      <c r="JZS1658" s="288"/>
      <c r="JZT1658" s="288"/>
      <c r="JZU1658" s="288"/>
      <c r="JZV1658" s="288"/>
      <c r="JZW1658" s="288"/>
      <c r="JZX1658" s="288"/>
      <c r="JZY1658" s="288"/>
      <c r="JZZ1658" s="288"/>
      <c r="KAA1658" s="288"/>
      <c r="KAB1658" s="288"/>
      <c r="KAC1658" s="288"/>
      <c r="KAD1658" s="288"/>
      <c r="KAE1658" s="288"/>
      <c r="KAF1658" s="288"/>
      <c r="KAG1658" s="288"/>
      <c r="KAH1658" s="288"/>
      <c r="KAI1658" s="288"/>
      <c r="KAJ1658" s="288"/>
      <c r="KAK1658" s="288"/>
      <c r="KAL1658" s="288"/>
      <c r="KAM1658" s="288"/>
      <c r="KAN1658" s="288"/>
      <c r="KAO1658" s="288"/>
      <c r="KAP1658" s="288"/>
      <c r="KAQ1658" s="288"/>
      <c r="KAR1658" s="288"/>
      <c r="KAS1658" s="288"/>
      <c r="KAT1658" s="288"/>
      <c r="KAU1658" s="288"/>
      <c r="KAV1658" s="288"/>
      <c r="KAW1658" s="288"/>
      <c r="KAX1658" s="288"/>
      <c r="KAY1658" s="288"/>
      <c r="KAZ1658" s="288"/>
      <c r="KBA1658" s="288"/>
      <c r="KBB1658" s="288"/>
      <c r="KBC1658" s="288"/>
      <c r="KBD1658" s="288"/>
      <c r="KBE1658" s="288"/>
      <c r="KBF1658" s="288"/>
      <c r="KBG1658" s="288"/>
      <c r="KBH1658" s="288"/>
      <c r="KBI1658" s="288"/>
      <c r="KBJ1658" s="288"/>
      <c r="KBK1658" s="288"/>
      <c r="KBL1658" s="288"/>
      <c r="KBM1658" s="288"/>
      <c r="KBN1658" s="288"/>
      <c r="KBO1658" s="288"/>
      <c r="KBP1658" s="288"/>
      <c r="KBQ1658" s="288"/>
      <c r="KBR1658" s="288"/>
      <c r="KBS1658" s="288"/>
      <c r="KBT1658" s="288"/>
      <c r="KBU1658" s="288"/>
      <c r="KBV1658" s="288"/>
      <c r="KBW1658" s="288"/>
      <c r="KBX1658" s="288"/>
      <c r="KBY1658" s="288"/>
      <c r="KBZ1658" s="288"/>
      <c r="KCA1658" s="288"/>
      <c r="KCB1658" s="288"/>
      <c r="KCC1658" s="288"/>
      <c r="KCD1658" s="288"/>
      <c r="KCE1658" s="288"/>
      <c r="KCF1658" s="288"/>
      <c r="KCG1658" s="288"/>
      <c r="KCH1658" s="288"/>
      <c r="KCI1658" s="288"/>
      <c r="KCJ1658" s="288"/>
      <c r="KCK1658" s="288"/>
      <c r="KCL1658" s="288"/>
      <c r="KCM1658" s="288"/>
      <c r="KCN1658" s="288"/>
      <c r="KCO1658" s="288"/>
      <c r="KCP1658" s="288"/>
      <c r="KCQ1658" s="288"/>
      <c r="KCR1658" s="288"/>
      <c r="KCS1658" s="288"/>
      <c r="KCT1658" s="288"/>
      <c r="KCU1658" s="288"/>
      <c r="KCV1658" s="288"/>
      <c r="KCW1658" s="288"/>
      <c r="KCX1658" s="288"/>
      <c r="KCY1658" s="288"/>
      <c r="KCZ1658" s="288"/>
      <c r="KDA1658" s="288"/>
      <c r="KDB1658" s="288"/>
      <c r="KDC1658" s="288"/>
      <c r="KDD1658" s="288"/>
      <c r="KDE1658" s="288"/>
      <c r="KDF1658" s="288"/>
      <c r="KDG1658" s="288"/>
      <c r="KDH1658" s="288"/>
      <c r="KDI1658" s="288"/>
      <c r="KDJ1658" s="288"/>
      <c r="KDK1658" s="288"/>
      <c r="KDL1658" s="288"/>
      <c r="KDM1658" s="288"/>
      <c r="KDN1658" s="288"/>
      <c r="KDO1658" s="288"/>
      <c r="KDP1658" s="288"/>
      <c r="KDQ1658" s="288"/>
      <c r="KDR1658" s="288"/>
      <c r="KDS1658" s="288"/>
      <c r="KDT1658" s="288"/>
      <c r="KDU1658" s="288"/>
      <c r="KDV1658" s="288"/>
      <c r="KDW1658" s="288"/>
      <c r="KDX1658" s="288"/>
      <c r="KDY1658" s="288"/>
      <c r="KDZ1658" s="288"/>
      <c r="KEA1658" s="288"/>
      <c r="KEB1658" s="288"/>
      <c r="KEC1658" s="288"/>
      <c r="KED1658" s="288"/>
      <c r="KEE1658" s="288"/>
      <c r="KEF1658" s="288"/>
      <c r="KEG1658" s="288"/>
      <c r="KEH1658" s="288"/>
      <c r="KEI1658" s="288"/>
      <c r="KEJ1658" s="288"/>
      <c r="KEK1658" s="288"/>
      <c r="KEL1658" s="288"/>
      <c r="KEM1658" s="288"/>
      <c r="KEN1658" s="288"/>
      <c r="KEO1658" s="288"/>
      <c r="KEP1658" s="288"/>
      <c r="KEQ1658" s="288"/>
      <c r="KER1658" s="288"/>
      <c r="KES1658" s="288"/>
      <c r="KET1658" s="288"/>
      <c r="KEU1658" s="288"/>
      <c r="KEV1658" s="288"/>
      <c r="KEW1658" s="288"/>
      <c r="KEX1658" s="288"/>
      <c r="KEY1658" s="288"/>
      <c r="KEZ1658" s="288"/>
      <c r="KFA1658" s="288"/>
      <c r="KFB1658" s="288"/>
      <c r="KFC1658" s="288"/>
      <c r="KFD1658" s="288"/>
      <c r="KFE1658" s="288"/>
      <c r="KFF1658" s="288"/>
      <c r="KFG1658" s="288"/>
      <c r="KFH1658" s="288"/>
      <c r="KFI1658" s="288"/>
      <c r="KFJ1658" s="288"/>
      <c r="KFK1658" s="288"/>
      <c r="KFL1658" s="288"/>
      <c r="KFM1658" s="288"/>
      <c r="KFN1658" s="288"/>
      <c r="KFO1658" s="288"/>
      <c r="KFP1658" s="288"/>
      <c r="KFQ1658" s="288"/>
      <c r="KFR1658" s="288"/>
      <c r="KFS1658" s="288"/>
      <c r="KFT1658" s="288"/>
      <c r="KFU1658" s="288"/>
      <c r="KFV1658" s="288"/>
      <c r="KFW1658" s="288"/>
      <c r="KFX1658" s="288"/>
      <c r="KFY1658" s="288"/>
      <c r="KFZ1658" s="288"/>
      <c r="KGA1658" s="288"/>
      <c r="KGB1658" s="288"/>
      <c r="KGC1658" s="288"/>
      <c r="KGD1658" s="288"/>
      <c r="KGE1658" s="288"/>
      <c r="KGF1658" s="288"/>
      <c r="KGG1658" s="288"/>
      <c r="KGH1658" s="288"/>
      <c r="KGI1658" s="288"/>
      <c r="KGJ1658" s="288"/>
      <c r="KGK1658" s="288"/>
      <c r="KGL1658" s="288"/>
      <c r="KGM1658" s="288"/>
      <c r="KGN1658" s="288"/>
      <c r="KGO1658" s="288"/>
      <c r="KGP1658" s="288"/>
      <c r="KGQ1658" s="288"/>
      <c r="KGR1658" s="288"/>
      <c r="KGS1658" s="288"/>
      <c r="KGT1658" s="288"/>
      <c r="KGU1658" s="288"/>
      <c r="KGV1658" s="288"/>
      <c r="KGW1658" s="288"/>
      <c r="KGX1658" s="288"/>
      <c r="KGY1658" s="288"/>
      <c r="KGZ1658" s="288"/>
      <c r="KHA1658" s="288"/>
      <c r="KHB1658" s="288"/>
      <c r="KHC1658" s="288"/>
      <c r="KHD1658" s="288"/>
      <c r="KHE1658" s="288"/>
      <c r="KHF1658" s="288"/>
      <c r="KHG1658" s="288"/>
      <c r="KHH1658" s="288"/>
      <c r="KHI1658" s="288"/>
      <c r="KHJ1658" s="288"/>
      <c r="KHK1658" s="288"/>
      <c r="KHL1658" s="288"/>
      <c r="KHM1658" s="288"/>
      <c r="KHN1658" s="288"/>
      <c r="KHO1658" s="288"/>
      <c r="KHP1658" s="288"/>
      <c r="KHQ1658" s="288"/>
      <c r="KHR1658" s="288"/>
      <c r="KHS1658" s="288"/>
      <c r="KHT1658" s="288"/>
      <c r="KHU1658" s="288"/>
      <c r="KHV1658" s="288"/>
      <c r="KHW1658" s="288"/>
      <c r="KHX1658" s="288"/>
      <c r="KHY1658" s="288"/>
      <c r="KHZ1658" s="288"/>
      <c r="KIA1658" s="288"/>
      <c r="KIB1658" s="288"/>
      <c r="KIC1658" s="288"/>
      <c r="KID1658" s="288"/>
      <c r="KIE1658" s="288"/>
      <c r="KIF1658" s="288"/>
      <c r="KIG1658" s="288"/>
      <c r="KIH1658" s="288"/>
      <c r="KII1658" s="288"/>
      <c r="KIJ1658" s="288"/>
      <c r="KIK1658" s="288"/>
      <c r="KIL1658" s="288"/>
      <c r="KIM1658" s="288"/>
      <c r="KIN1658" s="288"/>
      <c r="KIO1658" s="288"/>
      <c r="KIP1658" s="288"/>
      <c r="KIQ1658" s="288"/>
      <c r="KIR1658" s="288"/>
      <c r="KIS1658" s="288"/>
      <c r="KIT1658" s="288"/>
      <c r="KIU1658" s="288"/>
      <c r="KIV1658" s="288"/>
      <c r="KIW1658" s="288"/>
      <c r="KIX1658" s="288"/>
      <c r="KIY1658" s="288"/>
      <c r="KIZ1658" s="288"/>
      <c r="KJA1658" s="288"/>
      <c r="KJB1658" s="288"/>
      <c r="KJC1658" s="288"/>
      <c r="KJD1658" s="288"/>
      <c r="KJE1658" s="288"/>
      <c r="KJF1658" s="288"/>
      <c r="KJG1658" s="288"/>
      <c r="KJH1658" s="288"/>
      <c r="KJI1658" s="288"/>
      <c r="KJJ1658" s="288"/>
      <c r="KJK1658" s="288"/>
      <c r="KJL1658" s="288"/>
      <c r="KJM1658" s="288"/>
      <c r="KJN1658" s="288"/>
      <c r="KJO1658" s="288"/>
      <c r="KJP1658" s="288"/>
      <c r="KJQ1658" s="288"/>
      <c r="KJR1658" s="288"/>
      <c r="KJS1658" s="288"/>
      <c r="KJT1658" s="288"/>
      <c r="KJU1658" s="288"/>
      <c r="KJV1658" s="288"/>
      <c r="KJW1658" s="288"/>
      <c r="KJX1658" s="288"/>
      <c r="KJY1658" s="288"/>
      <c r="KJZ1658" s="288"/>
      <c r="KKA1658" s="288"/>
      <c r="KKB1658" s="288"/>
      <c r="KKC1658" s="288"/>
      <c r="KKD1658" s="288"/>
      <c r="KKE1658" s="288"/>
      <c r="KKF1658" s="288"/>
      <c r="KKG1658" s="288"/>
      <c r="KKH1658" s="288"/>
      <c r="KKI1658" s="288"/>
      <c r="KKJ1658" s="288"/>
      <c r="KKK1658" s="288"/>
      <c r="KKL1658" s="288"/>
      <c r="KKM1658" s="288"/>
      <c r="KKN1658" s="288"/>
      <c r="KKO1658" s="288"/>
      <c r="KKP1658" s="288"/>
      <c r="KKQ1658" s="288"/>
      <c r="KKR1658" s="288"/>
      <c r="KKS1658" s="288"/>
      <c r="KKT1658" s="288"/>
      <c r="KKU1658" s="288"/>
      <c r="KKV1658" s="288"/>
      <c r="KKW1658" s="288"/>
      <c r="KKX1658" s="288"/>
      <c r="KKY1658" s="288"/>
      <c r="KKZ1658" s="288"/>
      <c r="KLA1658" s="288"/>
      <c r="KLB1658" s="288"/>
      <c r="KLC1658" s="288"/>
      <c r="KLD1658" s="288"/>
      <c r="KLE1658" s="288"/>
      <c r="KLF1658" s="288"/>
      <c r="KLG1658" s="288"/>
      <c r="KLH1658" s="288"/>
      <c r="KLI1658" s="288"/>
      <c r="KLJ1658" s="288"/>
      <c r="KLK1658" s="288"/>
      <c r="KLL1658" s="288"/>
      <c r="KLM1658" s="288"/>
      <c r="KLN1658" s="288"/>
      <c r="KLO1658" s="288"/>
      <c r="KLP1658" s="288"/>
      <c r="KLQ1658" s="288"/>
      <c r="KLR1658" s="288"/>
      <c r="KLS1658" s="288"/>
      <c r="KLT1658" s="288"/>
      <c r="KLU1658" s="288"/>
      <c r="KLV1658" s="288"/>
      <c r="KLW1658" s="288"/>
      <c r="KLX1658" s="288"/>
      <c r="KLY1658" s="288"/>
      <c r="KLZ1658" s="288"/>
      <c r="KMA1658" s="288"/>
      <c r="KMB1658" s="288"/>
      <c r="KMC1658" s="288"/>
      <c r="KMD1658" s="288"/>
      <c r="KME1658" s="288"/>
      <c r="KMF1658" s="288"/>
      <c r="KMG1658" s="288"/>
      <c r="KMH1658" s="288"/>
      <c r="KMI1658" s="288"/>
      <c r="KMJ1658" s="288"/>
      <c r="KMK1658" s="288"/>
      <c r="KML1658" s="288"/>
      <c r="KMM1658" s="288"/>
      <c r="KMN1658" s="288"/>
      <c r="KMO1658" s="288"/>
      <c r="KMP1658" s="288"/>
      <c r="KMQ1658" s="288"/>
      <c r="KMR1658" s="288"/>
      <c r="KMS1658" s="288"/>
      <c r="KMT1658" s="288"/>
      <c r="KMU1658" s="288"/>
      <c r="KMV1658" s="288"/>
      <c r="KMW1658" s="288"/>
      <c r="KMX1658" s="288"/>
      <c r="KMY1658" s="288"/>
      <c r="KMZ1658" s="288"/>
      <c r="KNA1658" s="288"/>
      <c r="KNB1658" s="288"/>
      <c r="KNC1658" s="288"/>
      <c r="KND1658" s="288"/>
      <c r="KNE1658" s="288"/>
      <c r="KNF1658" s="288"/>
      <c r="KNG1658" s="288"/>
      <c r="KNH1658" s="288"/>
      <c r="KNI1658" s="288"/>
      <c r="KNJ1658" s="288"/>
      <c r="KNK1658" s="288"/>
      <c r="KNL1658" s="288"/>
      <c r="KNM1658" s="288"/>
      <c r="KNN1658" s="288"/>
      <c r="KNO1658" s="288"/>
      <c r="KNP1658" s="288"/>
      <c r="KNQ1658" s="288"/>
      <c r="KNR1658" s="288"/>
      <c r="KNS1658" s="288"/>
      <c r="KNT1658" s="288"/>
      <c r="KNU1658" s="288"/>
      <c r="KNV1658" s="288"/>
      <c r="KNW1658" s="288"/>
      <c r="KNX1658" s="288"/>
      <c r="KNY1658" s="288"/>
      <c r="KNZ1658" s="288"/>
      <c r="KOA1658" s="288"/>
      <c r="KOB1658" s="288"/>
      <c r="KOC1658" s="288"/>
      <c r="KOD1658" s="288"/>
      <c r="KOE1658" s="288"/>
      <c r="KOF1658" s="288"/>
      <c r="KOG1658" s="288"/>
      <c r="KOH1658" s="288"/>
      <c r="KOI1658" s="288"/>
      <c r="KOJ1658" s="288"/>
      <c r="KOK1658" s="288"/>
      <c r="KOL1658" s="288"/>
      <c r="KOM1658" s="288"/>
      <c r="KON1658" s="288"/>
      <c r="KOO1658" s="288"/>
      <c r="KOP1658" s="288"/>
      <c r="KOQ1658" s="288"/>
      <c r="KOR1658" s="288"/>
      <c r="KOS1658" s="288"/>
      <c r="KOT1658" s="288"/>
      <c r="KOU1658" s="288"/>
      <c r="KOV1658" s="288"/>
      <c r="KOW1658" s="288"/>
      <c r="KOX1658" s="288"/>
      <c r="KOY1658" s="288"/>
      <c r="KOZ1658" s="288"/>
      <c r="KPA1658" s="288"/>
      <c r="KPB1658" s="288"/>
      <c r="KPC1658" s="288"/>
      <c r="KPD1658" s="288"/>
      <c r="KPE1658" s="288"/>
      <c r="KPF1658" s="288"/>
      <c r="KPG1658" s="288"/>
      <c r="KPH1658" s="288"/>
      <c r="KPI1658" s="288"/>
      <c r="KPJ1658" s="288"/>
      <c r="KPK1658" s="288"/>
      <c r="KPL1658" s="288"/>
      <c r="KPM1658" s="288"/>
      <c r="KPN1658" s="288"/>
      <c r="KPO1658" s="288"/>
      <c r="KPP1658" s="288"/>
      <c r="KPQ1658" s="288"/>
      <c r="KPR1658" s="288"/>
      <c r="KPS1658" s="288"/>
      <c r="KPT1658" s="288"/>
      <c r="KPU1658" s="288"/>
      <c r="KPV1658" s="288"/>
      <c r="KPW1658" s="288"/>
      <c r="KPX1658" s="288"/>
      <c r="KPY1658" s="288"/>
      <c r="KPZ1658" s="288"/>
      <c r="KQA1658" s="288"/>
      <c r="KQB1658" s="288"/>
      <c r="KQC1658" s="288"/>
      <c r="KQD1658" s="288"/>
      <c r="KQE1658" s="288"/>
      <c r="KQF1658" s="288"/>
      <c r="KQG1658" s="288"/>
      <c r="KQH1658" s="288"/>
      <c r="KQI1658" s="288"/>
      <c r="KQJ1658" s="288"/>
      <c r="KQK1658" s="288"/>
      <c r="KQL1658" s="288"/>
      <c r="KQM1658" s="288"/>
      <c r="KQN1658" s="288"/>
      <c r="KQO1658" s="288"/>
      <c r="KQP1658" s="288"/>
      <c r="KQQ1658" s="288"/>
      <c r="KQR1658" s="288"/>
      <c r="KQS1658" s="288"/>
      <c r="KQT1658" s="288"/>
      <c r="KQU1658" s="288"/>
      <c r="KQV1658" s="288"/>
      <c r="KQW1658" s="288"/>
      <c r="KQX1658" s="288"/>
      <c r="KQY1658" s="288"/>
      <c r="KQZ1658" s="288"/>
      <c r="KRA1658" s="288"/>
      <c r="KRB1658" s="288"/>
      <c r="KRC1658" s="288"/>
      <c r="KRD1658" s="288"/>
      <c r="KRE1658" s="288"/>
      <c r="KRF1658" s="288"/>
      <c r="KRG1658" s="288"/>
      <c r="KRH1658" s="288"/>
      <c r="KRI1658" s="288"/>
      <c r="KRJ1658" s="288"/>
      <c r="KRK1658" s="288"/>
      <c r="KRL1658" s="288"/>
      <c r="KRM1658" s="288"/>
      <c r="KRN1658" s="288"/>
      <c r="KRO1658" s="288"/>
      <c r="KRP1658" s="288"/>
      <c r="KRQ1658" s="288"/>
      <c r="KRR1658" s="288"/>
      <c r="KRS1658" s="288"/>
      <c r="KRT1658" s="288"/>
      <c r="KRU1658" s="288"/>
      <c r="KRV1658" s="288"/>
      <c r="KRW1658" s="288"/>
      <c r="KRX1658" s="288"/>
      <c r="KRY1658" s="288"/>
      <c r="KRZ1658" s="288"/>
      <c r="KSA1658" s="288"/>
      <c r="KSB1658" s="288"/>
      <c r="KSC1658" s="288"/>
      <c r="KSD1658" s="288"/>
      <c r="KSE1658" s="288"/>
      <c r="KSF1658" s="288"/>
      <c r="KSG1658" s="288"/>
      <c r="KSH1658" s="288"/>
      <c r="KSI1658" s="288"/>
      <c r="KSJ1658" s="288"/>
      <c r="KSK1658" s="288"/>
      <c r="KSL1658" s="288"/>
      <c r="KSM1658" s="288"/>
      <c r="KSN1658" s="288"/>
      <c r="KSO1658" s="288"/>
      <c r="KSP1658" s="288"/>
      <c r="KSQ1658" s="288"/>
      <c r="KSR1658" s="288"/>
      <c r="KSS1658" s="288"/>
      <c r="KST1658" s="288"/>
      <c r="KSU1658" s="288"/>
      <c r="KSV1658" s="288"/>
      <c r="KSW1658" s="288"/>
      <c r="KSX1658" s="288"/>
      <c r="KSY1658" s="288"/>
      <c r="KSZ1658" s="288"/>
      <c r="KTA1658" s="288"/>
      <c r="KTB1658" s="288"/>
      <c r="KTC1658" s="288"/>
      <c r="KTD1658" s="288"/>
      <c r="KTE1658" s="288"/>
      <c r="KTF1658" s="288"/>
      <c r="KTG1658" s="288"/>
      <c r="KTH1658" s="288"/>
      <c r="KTI1658" s="288"/>
      <c r="KTJ1658" s="288"/>
      <c r="KTK1658" s="288"/>
      <c r="KTL1658" s="288"/>
      <c r="KTM1658" s="288"/>
      <c r="KTN1658" s="288"/>
      <c r="KTO1658" s="288"/>
      <c r="KTP1658" s="288"/>
      <c r="KTQ1658" s="288"/>
      <c r="KTR1658" s="288"/>
      <c r="KTS1658" s="288"/>
      <c r="KTT1658" s="288"/>
      <c r="KTU1658" s="288"/>
      <c r="KTV1658" s="288"/>
      <c r="KTW1658" s="288"/>
      <c r="KTX1658" s="288"/>
      <c r="KTY1658" s="288"/>
      <c r="KTZ1658" s="288"/>
      <c r="KUA1658" s="288"/>
      <c r="KUB1658" s="288"/>
      <c r="KUC1658" s="288"/>
      <c r="KUD1658" s="288"/>
      <c r="KUE1658" s="288"/>
      <c r="KUF1658" s="288"/>
      <c r="KUG1658" s="288"/>
      <c r="KUH1658" s="288"/>
      <c r="KUI1658" s="288"/>
      <c r="KUJ1658" s="288"/>
      <c r="KUK1658" s="288"/>
      <c r="KUL1658" s="288"/>
      <c r="KUM1658" s="288"/>
      <c r="KUN1658" s="288"/>
      <c r="KUO1658" s="288"/>
      <c r="KUP1658" s="288"/>
      <c r="KUQ1658" s="288"/>
      <c r="KUR1658" s="288"/>
      <c r="KUS1658" s="288"/>
      <c r="KUT1658" s="288"/>
      <c r="KUU1658" s="288"/>
      <c r="KUV1658" s="288"/>
      <c r="KUW1658" s="288"/>
      <c r="KUX1658" s="288"/>
      <c r="KUY1658" s="288"/>
      <c r="KUZ1658" s="288"/>
      <c r="KVA1658" s="288"/>
      <c r="KVB1658" s="288"/>
      <c r="KVC1658" s="288"/>
      <c r="KVD1658" s="288"/>
      <c r="KVE1658" s="288"/>
      <c r="KVF1658" s="288"/>
      <c r="KVG1658" s="288"/>
      <c r="KVH1658" s="288"/>
      <c r="KVI1658" s="288"/>
      <c r="KVJ1658" s="288"/>
      <c r="KVK1658" s="288"/>
      <c r="KVL1658" s="288"/>
      <c r="KVM1658" s="288"/>
      <c r="KVN1658" s="288"/>
      <c r="KVO1658" s="288"/>
      <c r="KVP1658" s="288"/>
      <c r="KVQ1658" s="288"/>
      <c r="KVR1658" s="288"/>
      <c r="KVS1658" s="288"/>
      <c r="KVT1658" s="288"/>
      <c r="KVU1658" s="288"/>
      <c r="KVV1658" s="288"/>
      <c r="KVW1658" s="288"/>
      <c r="KVX1658" s="288"/>
      <c r="KVY1658" s="288"/>
      <c r="KVZ1658" s="288"/>
      <c r="KWA1658" s="288"/>
      <c r="KWB1658" s="288"/>
      <c r="KWC1658" s="288"/>
      <c r="KWD1658" s="288"/>
      <c r="KWE1658" s="288"/>
      <c r="KWF1658" s="288"/>
      <c r="KWG1658" s="288"/>
      <c r="KWH1658" s="288"/>
      <c r="KWI1658" s="288"/>
      <c r="KWJ1658" s="288"/>
      <c r="KWK1658" s="288"/>
      <c r="KWL1658" s="288"/>
      <c r="KWM1658" s="288"/>
      <c r="KWN1658" s="288"/>
      <c r="KWO1658" s="288"/>
      <c r="KWP1658" s="288"/>
      <c r="KWQ1658" s="288"/>
      <c r="KWR1658" s="288"/>
      <c r="KWS1658" s="288"/>
      <c r="KWT1658" s="288"/>
      <c r="KWU1658" s="288"/>
      <c r="KWV1658" s="288"/>
      <c r="KWW1658" s="288"/>
      <c r="KWX1658" s="288"/>
      <c r="KWY1658" s="288"/>
      <c r="KWZ1658" s="288"/>
      <c r="KXA1658" s="288"/>
      <c r="KXB1658" s="288"/>
      <c r="KXC1658" s="288"/>
      <c r="KXD1658" s="288"/>
      <c r="KXE1658" s="288"/>
      <c r="KXF1658" s="288"/>
      <c r="KXG1658" s="288"/>
      <c r="KXH1658" s="288"/>
      <c r="KXI1658" s="288"/>
      <c r="KXJ1658" s="288"/>
      <c r="KXK1658" s="288"/>
      <c r="KXL1658" s="288"/>
      <c r="KXM1658" s="288"/>
      <c r="KXN1658" s="288"/>
      <c r="KXO1658" s="288"/>
      <c r="KXP1658" s="288"/>
      <c r="KXQ1658" s="288"/>
      <c r="KXR1658" s="288"/>
      <c r="KXS1658" s="288"/>
      <c r="KXT1658" s="288"/>
      <c r="KXU1658" s="288"/>
      <c r="KXV1658" s="288"/>
      <c r="KXW1658" s="288"/>
      <c r="KXX1658" s="288"/>
      <c r="KXY1658" s="288"/>
      <c r="KXZ1658" s="288"/>
      <c r="KYA1658" s="288"/>
      <c r="KYB1658" s="288"/>
      <c r="KYC1658" s="288"/>
      <c r="KYD1658" s="288"/>
      <c r="KYE1658" s="288"/>
      <c r="KYF1658" s="288"/>
      <c r="KYG1658" s="288"/>
      <c r="KYH1658" s="288"/>
      <c r="KYI1658" s="288"/>
      <c r="KYJ1658" s="288"/>
      <c r="KYK1658" s="288"/>
      <c r="KYL1658" s="288"/>
      <c r="KYM1658" s="288"/>
      <c r="KYN1658" s="288"/>
      <c r="KYO1658" s="288"/>
      <c r="KYP1658" s="288"/>
      <c r="KYQ1658" s="288"/>
      <c r="KYR1658" s="288"/>
      <c r="KYS1658" s="288"/>
      <c r="KYT1658" s="288"/>
      <c r="KYU1658" s="288"/>
      <c r="KYV1658" s="288"/>
      <c r="KYW1658" s="288"/>
      <c r="KYX1658" s="288"/>
      <c r="KYY1658" s="288"/>
      <c r="KYZ1658" s="288"/>
      <c r="KZA1658" s="288"/>
      <c r="KZB1658" s="288"/>
      <c r="KZC1658" s="288"/>
      <c r="KZD1658" s="288"/>
      <c r="KZE1658" s="288"/>
      <c r="KZF1658" s="288"/>
      <c r="KZG1658" s="288"/>
      <c r="KZH1658" s="288"/>
      <c r="KZI1658" s="288"/>
      <c r="KZJ1658" s="288"/>
      <c r="KZK1658" s="288"/>
      <c r="KZL1658" s="288"/>
      <c r="KZM1658" s="288"/>
      <c r="KZN1658" s="288"/>
      <c r="KZO1658" s="288"/>
      <c r="KZP1658" s="288"/>
      <c r="KZQ1658" s="288"/>
      <c r="KZR1658" s="288"/>
      <c r="KZS1658" s="288"/>
      <c r="KZT1658" s="288"/>
      <c r="KZU1658" s="288"/>
      <c r="KZV1658" s="288"/>
      <c r="KZW1658" s="288"/>
      <c r="KZX1658" s="288"/>
      <c r="KZY1658" s="288"/>
      <c r="KZZ1658" s="288"/>
      <c r="LAA1658" s="288"/>
      <c r="LAB1658" s="288"/>
      <c r="LAC1658" s="288"/>
      <c r="LAD1658" s="288"/>
      <c r="LAE1658" s="288"/>
      <c r="LAF1658" s="288"/>
      <c r="LAG1658" s="288"/>
      <c r="LAH1658" s="288"/>
      <c r="LAI1658" s="288"/>
      <c r="LAJ1658" s="288"/>
      <c r="LAK1658" s="288"/>
      <c r="LAL1658" s="288"/>
      <c r="LAM1658" s="288"/>
      <c r="LAN1658" s="288"/>
      <c r="LAO1658" s="288"/>
      <c r="LAP1658" s="288"/>
      <c r="LAQ1658" s="288"/>
      <c r="LAR1658" s="288"/>
      <c r="LAS1658" s="288"/>
      <c r="LAT1658" s="288"/>
      <c r="LAU1658" s="288"/>
      <c r="LAV1658" s="288"/>
      <c r="LAW1658" s="288"/>
      <c r="LAX1658" s="288"/>
      <c r="LAY1658" s="288"/>
      <c r="LAZ1658" s="288"/>
      <c r="LBA1658" s="288"/>
      <c r="LBB1658" s="288"/>
      <c r="LBC1658" s="288"/>
      <c r="LBD1658" s="288"/>
      <c r="LBE1658" s="288"/>
      <c r="LBF1658" s="288"/>
      <c r="LBG1658" s="288"/>
      <c r="LBH1658" s="288"/>
      <c r="LBI1658" s="288"/>
      <c r="LBJ1658" s="288"/>
      <c r="LBK1658" s="288"/>
      <c r="LBL1658" s="288"/>
      <c r="LBM1658" s="288"/>
      <c r="LBN1658" s="288"/>
      <c r="LBO1658" s="288"/>
      <c r="LBP1658" s="288"/>
      <c r="LBQ1658" s="288"/>
      <c r="LBR1658" s="288"/>
      <c r="LBS1658" s="288"/>
      <c r="LBT1658" s="288"/>
      <c r="LBU1658" s="288"/>
      <c r="LBV1658" s="288"/>
      <c r="LBW1658" s="288"/>
      <c r="LBX1658" s="288"/>
      <c r="LBY1658" s="288"/>
      <c r="LBZ1658" s="288"/>
      <c r="LCA1658" s="288"/>
      <c r="LCB1658" s="288"/>
      <c r="LCC1658" s="288"/>
      <c r="LCD1658" s="288"/>
      <c r="LCE1658" s="288"/>
      <c r="LCF1658" s="288"/>
      <c r="LCG1658" s="288"/>
      <c r="LCH1658" s="288"/>
      <c r="LCI1658" s="288"/>
      <c r="LCJ1658" s="288"/>
      <c r="LCK1658" s="288"/>
      <c r="LCL1658" s="288"/>
      <c r="LCM1658" s="288"/>
      <c r="LCN1658" s="288"/>
      <c r="LCO1658" s="288"/>
      <c r="LCP1658" s="288"/>
      <c r="LCQ1658" s="288"/>
      <c r="LCR1658" s="288"/>
      <c r="LCS1658" s="288"/>
      <c r="LCT1658" s="288"/>
      <c r="LCU1658" s="288"/>
      <c r="LCV1658" s="288"/>
      <c r="LCW1658" s="288"/>
      <c r="LCX1658" s="288"/>
      <c r="LCY1658" s="288"/>
      <c r="LCZ1658" s="288"/>
      <c r="LDA1658" s="288"/>
      <c r="LDB1658" s="288"/>
      <c r="LDC1658" s="288"/>
      <c r="LDD1658" s="288"/>
      <c r="LDE1658" s="288"/>
      <c r="LDF1658" s="288"/>
      <c r="LDG1658" s="288"/>
      <c r="LDH1658" s="288"/>
      <c r="LDI1658" s="288"/>
      <c r="LDJ1658" s="288"/>
      <c r="LDK1658" s="288"/>
      <c r="LDL1658" s="288"/>
      <c r="LDM1658" s="288"/>
      <c r="LDN1658" s="288"/>
      <c r="LDO1658" s="288"/>
      <c r="LDP1658" s="288"/>
      <c r="LDQ1658" s="288"/>
      <c r="LDR1658" s="288"/>
      <c r="LDS1658" s="288"/>
      <c r="LDT1658" s="288"/>
      <c r="LDU1658" s="288"/>
      <c r="LDV1658" s="288"/>
      <c r="LDW1658" s="288"/>
      <c r="LDX1658" s="288"/>
      <c r="LDY1658" s="288"/>
      <c r="LDZ1658" s="288"/>
      <c r="LEA1658" s="288"/>
      <c r="LEB1658" s="288"/>
      <c r="LEC1658" s="288"/>
      <c r="LED1658" s="288"/>
      <c r="LEE1658" s="288"/>
      <c r="LEF1658" s="288"/>
      <c r="LEG1658" s="288"/>
      <c r="LEH1658" s="288"/>
      <c r="LEI1658" s="288"/>
      <c r="LEJ1658" s="288"/>
      <c r="LEK1658" s="288"/>
      <c r="LEL1658" s="288"/>
      <c r="LEM1658" s="288"/>
      <c r="LEN1658" s="288"/>
      <c r="LEO1658" s="288"/>
      <c r="LEP1658" s="288"/>
      <c r="LEQ1658" s="288"/>
      <c r="LER1658" s="288"/>
      <c r="LES1658" s="288"/>
      <c r="LET1658" s="288"/>
      <c r="LEU1658" s="288"/>
      <c r="LEV1658" s="288"/>
      <c r="LEW1658" s="288"/>
      <c r="LEX1658" s="288"/>
      <c r="LEY1658" s="288"/>
      <c r="LEZ1658" s="288"/>
      <c r="LFA1658" s="288"/>
      <c r="LFB1658" s="288"/>
      <c r="LFC1658" s="288"/>
      <c r="LFD1658" s="288"/>
      <c r="LFE1658" s="288"/>
      <c r="LFF1658" s="288"/>
      <c r="LFG1658" s="288"/>
      <c r="LFH1658" s="288"/>
      <c r="LFI1658" s="288"/>
      <c r="LFJ1658" s="288"/>
      <c r="LFK1658" s="288"/>
      <c r="LFL1658" s="288"/>
      <c r="LFM1658" s="288"/>
      <c r="LFN1658" s="288"/>
      <c r="LFO1658" s="288"/>
      <c r="LFP1658" s="288"/>
      <c r="LFQ1658" s="288"/>
      <c r="LFR1658" s="288"/>
      <c r="LFS1658" s="288"/>
      <c r="LFT1658" s="288"/>
      <c r="LFU1658" s="288"/>
      <c r="LFV1658" s="288"/>
      <c r="LFW1658" s="288"/>
      <c r="LFX1658" s="288"/>
      <c r="LFY1658" s="288"/>
      <c r="LFZ1658" s="288"/>
      <c r="LGA1658" s="288"/>
      <c r="LGB1658" s="288"/>
      <c r="LGC1658" s="288"/>
      <c r="LGD1658" s="288"/>
      <c r="LGE1658" s="288"/>
      <c r="LGF1658" s="288"/>
      <c r="LGG1658" s="288"/>
      <c r="LGH1658" s="288"/>
      <c r="LGI1658" s="288"/>
      <c r="LGJ1658" s="288"/>
      <c r="LGK1658" s="288"/>
      <c r="LGL1658" s="288"/>
      <c r="LGM1658" s="288"/>
      <c r="LGN1658" s="288"/>
      <c r="LGO1658" s="288"/>
      <c r="LGP1658" s="288"/>
      <c r="LGQ1658" s="288"/>
      <c r="LGR1658" s="288"/>
      <c r="LGS1658" s="288"/>
      <c r="LGT1658" s="288"/>
      <c r="LGU1658" s="288"/>
      <c r="LGV1658" s="288"/>
      <c r="LGW1658" s="288"/>
      <c r="LGX1658" s="288"/>
      <c r="LGY1658" s="288"/>
      <c r="LGZ1658" s="288"/>
      <c r="LHA1658" s="288"/>
      <c r="LHB1658" s="288"/>
      <c r="LHC1658" s="288"/>
      <c r="LHD1658" s="288"/>
      <c r="LHE1658" s="288"/>
      <c r="LHF1658" s="288"/>
      <c r="LHG1658" s="288"/>
      <c r="LHH1658" s="288"/>
      <c r="LHI1658" s="288"/>
      <c r="LHJ1658" s="288"/>
      <c r="LHK1658" s="288"/>
      <c r="LHL1658" s="288"/>
      <c r="LHM1658" s="288"/>
      <c r="LHN1658" s="288"/>
      <c r="LHO1658" s="288"/>
      <c r="LHP1658" s="288"/>
      <c r="LHQ1658" s="288"/>
      <c r="LHR1658" s="288"/>
      <c r="LHS1658" s="288"/>
      <c r="LHT1658" s="288"/>
      <c r="LHU1658" s="288"/>
      <c r="LHV1658" s="288"/>
      <c r="LHW1658" s="288"/>
      <c r="LHX1658" s="288"/>
      <c r="LHY1658" s="288"/>
      <c r="LHZ1658" s="288"/>
      <c r="LIA1658" s="288"/>
      <c r="LIB1658" s="288"/>
      <c r="LIC1658" s="288"/>
      <c r="LID1658" s="288"/>
      <c r="LIE1658" s="288"/>
      <c r="LIF1658" s="288"/>
      <c r="LIG1658" s="288"/>
      <c r="LIH1658" s="288"/>
      <c r="LII1658" s="288"/>
      <c r="LIJ1658" s="288"/>
      <c r="LIK1658" s="288"/>
      <c r="LIL1658" s="288"/>
      <c r="LIM1658" s="288"/>
      <c r="LIN1658" s="288"/>
      <c r="LIO1658" s="288"/>
      <c r="LIP1658" s="288"/>
      <c r="LIQ1658" s="288"/>
      <c r="LIR1658" s="288"/>
      <c r="LIS1658" s="288"/>
      <c r="LIT1658" s="288"/>
      <c r="LIU1658" s="288"/>
      <c r="LIV1658" s="288"/>
      <c r="LIW1658" s="288"/>
      <c r="LIX1658" s="288"/>
      <c r="LIY1658" s="288"/>
      <c r="LIZ1658" s="288"/>
      <c r="LJA1658" s="288"/>
      <c r="LJB1658" s="288"/>
      <c r="LJC1658" s="288"/>
      <c r="LJD1658" s="288"/>
      <c r="LJE1658" s="288"/>
      <c r="LJF1658" s="288"/>
      <c r="LJG1658" s="288"/>
      <c r="LJH1658" s="288"/>
      <c r="LJI1658" s="288"/>
      <c r="LJJ1658" s="288"/>
      <c r="LJK1658" s="288"/>
      <c r="LJL1658" s="288"/>
      <c r="LJM1658" s="288"/>
      <c r="LJN1658" s="288"/>
      <c r="LJO1658" s="288"/>
      <c r="LJP1658" s="288"/>
      <c r="LJQ1658" s="288"/>
      <c r="LJR1658" s="288"/>
      <c r="LJS1658" s="288"/>
      <c r="LJT1658" s="288"/>
      <c r="LJU1658" s="288"/>
      <c r="LJV1658" s="288"/>
      <c r="LJW1658" s="288"/>
      <c r="LJX1658" s="288"/>
      <c r="LJY1658" s="288"/>
      <c r="LJZ1658" s="288"/>
      <c r="LKA1658" s="288"/>
      <c r="LKB1658" s="288"/>
      <c r="LKC1658" s="288"/>
      <c r="LKD1658" s="288"/>
      <c r="LKE1658" s="288"/>
      <c r="LKF1658" s="288"/>
      <c r="LKG1658" s="288"/>
      <c r="LKH1658" s="288"/>
      <c r="LKI1658" s="288"/>
      <c r="LKJ1658" s="288"/>
      <c r="LKK1658" s="288"/>
      <c r="LKL1658" s="288"/>
      <c r="LKM1658" s="288"/>
      <c r="LKN1658" s="288"/>
      <c r="LKO1658" s="288"/>
      <c r="LKP1658" s="288"/>
      <c r="LKQ1658" s="288"/>
      <c r="LKR1658" s="288"/>
      <c r="LKS1658" s="288"/>
      <c r="LKT1658" s="288"/>
      <c r="LKU1658" s="288"/>
      <c r="LKV1658" s="288"/>
      <c r="LKW1658" s="288"/>
      <c r="LKX1658" s="288"/>
      <c r="LKY1658" s="288"/>
      <c r="LKZ1658" s="288"/>
      <c r="LLA1658" s="288"/>
      <c r="LLB1658" s="288"/>
      <c r="LLC1658" s="288"/>
      <c r="LLD1658" s="288"/>
      <c r="LLE1658" s="288"/>
      <c r="LLF1658" s="288"/>
      <c r="LLG1658" s="288"/>
      <c r="LLH1658" s="288"/>
      <c r="LLI1658" s="288"/>
      <c r="LLJ1658" s="288"/>
      <c r="LLK1658" s="288"/>
      <c r="LLL1658" s="288"/>
      <c r="LLM1658" s="288"/>
      <c r="LLN1658" s="288"/>
      <c r="LLO1658" s="288"/>
      <c r="LLP1658" s="288"/>
      <c r="LLQ1658" s="288"/>
      <c r="LLR1658" s="288"/>
      <c r="LLS1658" s="288"/>
      <c r="LLT1658" s="288"/>
      <c r="LLU1658" s="288"/>
      <c r="LLV1658" s="288"/>
      <c r="LLW1658" s="288"/>
      <c r="LLX1658" s="288"/>
      <c r="LLY1658" s="288"/>
      <c r="LLZ1658" s="288"/>
      <c r="LMA1658" s="288"/>
      <c r="LMB1658" s="288"/>
      <c r="LMC1658" s="288"/>
      <c r="LMD1658" s="288"/>
      <c r="LME1658" s="288"/>
      <c r="LMF1658" s="288"/>
      <c r="LMG1658" s="288"/>
      <c r="LMH1658" s="288"/>
      <c r="LMI1658" s="288"/>
      <c r="LMJ1658" s="288"/>
      <c r="LMK1658" s="288"/>
      <c r="LML1658" s="288"/>
      <c r="LMM1658" s="288"/>
      <c r="LMN1658" s="288"/>
      <c r="LMO1658" s="288"/>
      <c r="LMP1658" s="288"/>
      <c r="LMQ1658" s="288"/>
      <c r="LMR1658" s="288"/>
      <c r="LMS1658" s="288"/>
      <c r="LMT1658" s="288"/>
      <c r="LMU1658" s="288"/>
      <c r="LMV1658" s="288"/>
      <c r="LMW1658" s="288"/>
      <c r="LMX1658" s="288"/>
      <c r="LMY1658" s="288"/>
      <c r="LMZ1658" s="288"/>
      <c r="LNA1658" s="288"/>
      <c r="LNB1658" s="288"/>
      <c r="LNC1658" s="288"/>
      <c r="LND1658" s="288"/>
      <c r="LNE1658" s="288"/>
      <c r="LNF1658" s="288"/>
      <c r="LNG1658" s="288"/>
      <c r="LNH1658" s="288"/>
      <c r="LNI1658" s="288"/>
      <c r="LNJ1658" s="288"/>
      <c r="LNK1658" s="288"/>
      <c r="LNL1658" s="288"/>
      <c r="LNM1658" s="288"/>
      <c r="LNN1658" s="288"/>
      <c r="LNO1658" s="288"/>
      <c r="LNP1658" s="288"/>
      <c r="LNQ1658" s="288"/>
      <c r="LNR1658" s="288"/>
      <c r="LNS1658" s="288"/>
      <c r="LNT1658" s="288"/>
      <c r="LNU1658" s="288"/>
      <c r="LNV1658" s="288"/>
      <c r="LNW1658" s="288"/>
      <c r="LNX1658" s="288"/>
      <c r="LNY1658" s="288"/>
      <c r="LNZ1658" s="288"/>
      <c r="LOA1658" s="288"/>
      <c r="LOB1658" s="288"/>
      <c r="LOC1658" s="288"/>
      <c r="LOD1658" s="288"/>
      <c r="LOE1658" s="288"/>
      <c r="LOF1658" s="288"/>
      <c r="LOG1658" s="288"/>
      <c r="LOH1658" s="288"/>
      <c r="LOI1658" s="288"/>
      <c r="LOJ1658" s="288"/>
      <c r="LOK1658" s="288"/>
      <c r="LOL1658" s="288"/>
      <c r="LOM1658" s="288"/>
      <c r="LON1658" s="288"/>
      <c r="LOO1658" s="288"/>
      <c r="LOP1658" s="288"/>
      <c r="LOQ1658" s="288"/>
      <c r="LOR1658" s="288"/>
      <c r="LOS1658" s="288"/>
      <c r="LOT1658" s="288"/>
      <c r="LOU1658" s="288"/>
      <c r="LOV1658" s="288"/>
      <c r="LOW1658" s="288"/>
      <c r="LOX1658" s="288"/>
      <c r="LOY1658" s="288"/>
      <c r="LOZ1658" s="288"/>
      <c r="LPA1658" s="288"/>
      <c r="LPB1658" s="288"/>
      <c r="LPC1658" s="288"/>
      <c r="LPD1658" s="288"/>
      <c r="LPE1658" s="288"/>
      <c r="LPF1658" s="288"/>
      <c r="LPG1658" s="288"/>
      <c r="LPH1658" s="288"/>
      <c r="LPI1658" s="288"/>
      <c r="LPJ1658" s="288"/>
      <c r="LPK1658" s="288"/>
      <c r="LPL1658" s="288"/>
      <c r="LPM1658" s="288"/>
      <c r="LPN1658" s="288"/>
      <c r="LPO1658" s="288"/>
      <c r="LPP1658" s="288"/>
      <c r="LPQ1658" s="288"/>
      <c r="LPR1658" s="288"/>
      <c r="LPS1658" s="288"/>
      <c r="LPT1658" s="288"/>
      <c r="LPU1658" s="288"/>
      <c r="LPV1658" s="288"/>
      <c r="LPW1658" s="288"/>
      <c r="LPX1658" s="288"/>
      <c r="LPY1658" s="288"/>
      <c r="LPZ1658" s="288"/>
      <c r="LQA1658" s="288"/>
      <c r="LQB1658" s="288"/>
      <c r="LQC1658" s="288"/>
      <c r="LQD1658" s="288"/>
      <c r="LQE1658" s="288"/>
      <c r="LQF1658" s="288"/>
      <c r="LQG1658" s="288"/>
      <c r="LQH1658" s="288"/>
      <c r="LQI1658" s="288"/>
      <c r="LQJ1658" s="288"/>
      <c r="LQK1658" s="288"/>
      <c r="LQL1658" s="288"/>
      <c r="LQM1658" s="288"/>
      <c r="LQN1658" s="288"/>
      <c r="LQO1658" s="288"/>
      <c r="LQP1658" s="288"/>
      <c r="LQQ1658" s="288"/>
      <c r="LQR1658" s="288"/>
      <c r="LQS1658" s="288"/>
      <c r="LQT1658" s="288"/>
      <c r="LQU1658" s="288"/>
      <c r="LQV1658" s="288"/>
      <c r="LQW1658" s="288"/>
      <c r="LQX1658" s="288"/>
      <c r="LQY1658" s="288"/>
      <c r="LQZ1658" s="288"/>
      <c r="LRA1658" s="288"/>
      <c r="LRB1658" s="288"/>
      <c r="LRC1658" s="288"/>
      <c r="LRD1658" s="288"/>
      <c r="LRE1658" s="288"/>
      <c r="LRF1658" s="288"/>
      <c r="LRG1658" s="288"/>
      <c r="LRH1658" s="288"/>
      <c r="LRI1658" s="288"/>
      <c r="LRJ1658" s="288"/>
      <c r="LRK1658" s="288"/>
      <c r="LRL1658" s="288"/>
      <c r="LRM1658" s="288"/>
      <c r="LRN1658" s="288"/>
      <c r="LRO1658" s="288"/>
      <c r="LRP1658" s="288"/>
      <c r="LRQ1658" s="288"/>
      <c r="LRR1658" s="288"/>
      <c r="LRS1658" s="288"/>
      <c r="LRT1658" s="288"/>
      <c r="LRU1658" s="288"/>
      <c r="LRV1658" s="288"/>
      <c r="LRW1658" s="288"/>
      <c r="LRX1658" s="288"/>
      <c r="LRY1658" s="288"/>
      <c r="LRZ1658" s="288"/>
      <c r="LSA1658" s="288"/>
      <c r="LSB1658" s="288"/>
      <c r="LSC1658" s="288"/>
      <c r="LSD1658" s="288"/>
      <c r="LSE1658" s="288"/>
      <c r="LSF1658" s="288"/>
      <c r="LSG1658" s="288"/>
      <c r="LSH1658" s="288"/>
      <c r="LSI1658" s="288"/>
      <c r="LSJ1658" s="288"/>
      <c r="LSK1658" s="288"/>
      <c r="LSL1658" s="288"/>
      <c r="LSM1658" s="288"/>
      <c r="LSN1658" s="288"/>
      <c r="LSO1658" s="288"/>
      <c r="LSP1658" s="288"/>
      <c r="LSQ1658" s="288"/>
      <c r="LSR1658" s="288"/>
      <c r="LSS1658" s="288"/>
      <c r="LST1658" s="288"/>
      <c r="LSU1658" s="288"/>
      <c r="LSV1658" s="288"/>
      <c r="LSW1658" s="288"/>
      <c r="LSX1658" s="288"/>
      <c r="LSY1658" s="288"/>
      <c r="LSZ1658" s="288"/>
      <c r="LTA1658" s="288"/>
      <c r="LTB1658" s="288"/>
      <c r="LTC1658" s="288"/>
      <c r="LTD1658" s="288"/>
      <c r="LTE1658" s="288"/>
      <c r="LTF1658" s="288"/>
      <c r="LTG1658" s="288"/>
      <c r="LTH1658" s="288"/>
      <c r="LTI1658" s="288"/>
      <c r="LTJ1658" s="288"/>
      <c r="LTK1658" s="288"/>
      <c r="LTL1658" s="288"/>
      <c r="LTM1658" s="288"/>
      <c r="LTN1658" s="288"/>
      <c r="LTO1658" s="288"/>
      <c r="LTP1658" s="288"/>
      <c r="LTQ1658" s="288"/>
      <c r="LTR1658" s="288"/>
      <c r="LTS1658" s="288"/>
      <c r="LTT1658" s="288"/>
      <c r="LTU1658" s="288"/>
      <c r="LTV1658" s="288"/>
      <c r="LTW1658" s="288"/>
      <c r="LTX1658" s="288"/>
      <c r="LTY1658" s="288"/>
      <c r="LTZ1658" s="288"/>
      <c r="LUA1658" s="288"/>
      <c r="LUB1658" s="288"/>
      <c r="LUC1658" s="288"/>
      <c r="LUD1658" s="288"/>
      <c r="LUE1658" s="288"/>
      <c r="LUF1658" s="288"/>
      <c r="LUG1658" s="288"/>
      <c r="LUH1658" s="288"/>
      <c r="LUI1658" s="288"/>
      <c r="LUJ1658" s="288"/>
      <c r="LUK1658" s="288"/>
      <c r="LUL1658" s="288"/>
      <c r="LUM1658" s="288"/>
      <c r="LUN1658" s="288"/>
      <c r="LUO1658" s="288"/>
      <c r="LUP1658" s="288"/>
      <c r="LUQ1658" s="288"/>
      <c r="LUR1658" s="288"/>
      <c r="LUS1658" s="288"/>
      <c r="LUT1658" s="288"/>
      <c r="LUU1658" s="288"/>
      <c r="LUV1658" s="288"/>
      <c r="LUW1658" s="288"/>
      <c r="LUX1658" s="288"/>
      <c r="LUY1658" s="288"/>
      <c r="LUZ1658" s="288"/>
      <c r="LVA1658" s="288"/>
      <c r="LVB1658" s="288"/>
      <c r="LVC1658" s="288"/>
      <c r="LVD1658" s="288"/>
      <c r="LVE1658" s="288"/>
      <c r="LVF1658" s="288"/>
      <c r="LVG1658" s="288"/>
      <c r="LVH1658" s="288"/>
      <c r="LVI1658" s="288"/>
      <c r="LVJ1658" s="288"/>
      <c r="LVK1658" s="288"/>
      <c r="LVL1658" s="288"/>
      <c r="LVM1658" s="288"/>
      <c r="LVN1658" s="288"/>
      <c r="LVO1658" s="288"/>
      <c r="LVP1658" s="288"/>
      <c r="LVQ1658" s="288"/>
      <c r="LVR1658" s="288"/>
      <c r="LVS1658" s="288"/>
      <c r="LVT1658" s="288"/>
      <c r="LVU1658" s="288"/>
      <c r="LVV1658" s="288"/>
      <c r="LVW1658" s="288"/>
      <c r="LVX1658" s="288"/>
      <c r="LVY1658" s="288"/>
      <c r="LVZ1658" s="288"/>
      <c r="LWA1658" s="288"/>
      <c r="LWB1658" s="288"/>
      <c r="LWC1658" s="288"/>
      <c r="LWD1658" s="288"/>
      <c r="LWE1658" s="288"/>
      <c r="LWF1658" s="288"/>
      <c r="LWG1658" s="288"/>
      <c r="LWH1658" s="288"/>
      <c r="LWI1658" s="288"/>
      <c r="LWJ1658" s="288"/>
      <c r="LWK1658" s="288"/>
      <c r="LWL1658" s="288"/>
      <c r="LWM1658" s="288"/>
      <c r="LWN1658" s="288"/>
      <c r="LWO1658" s="288"/>
      <c r="LWP1658" s="288"/>
      <c r="LWQ1658" s="288"/>
      <c r="LWR1658" s="288"/>
      <c r="LWS1658" s="288"/>
      <c r="LWT1658" s="288"/>
      <c r="LWU1658" s="288"/>
      <c r="LWV1658" s="288"/>
      <c r="LWW1658" s="288"/>
      <c r="LWX1658" s="288"/>
      <c r="LWY1658" s="288"/>
      <c r="LWZ1658" s="288"/>
      <c r="LXA1658" s="288"/>
      <c r="LXB1658" s="288"/>
      <c r="LXC1658" s="288"/>
      <c r="LXD1658" s="288"/>
      <c r="LXE1658" s="288"/>
      <c r="LXF1658" s="288"/>
      <c r="LXG1658" s="288"/>
      <c r="LXH1658" s="288"/>
      <c r="LXI1658" s="288"/>
      <c r="LXJ1658" s="288"/>
      <c r="LXK1658" s="288"/>
      <c r="LXL1658" s="288"/>
      <c r="LXM1658" s="288"/>
      <c r="LXN1658" s="288"/>
      <c r="LXO1658" s="288"/>
      <c r="LXP1658" s="288"/>
      <c r="LXQ1658" s="288"/>
      <c r="LXR1658" s="288"/>
      <c r="LXS1658" s="288"/>
      <c r="LXT1658" s="288"/>
      <c r="LXU1658" s="288"/>
      <c r="LXV1658" s="288"/>
      <c r="LXW1658" s="288"/>
      <c r="LXX1658" s="288"/>
      <c r="LXY1658" s="288"/>
      <c r="LXZ1658" s="288"/>
      <c r="LYA1658" s="288"/>
      <c r="LYB1658" s="288"/>
      <c r="LYC1658" s="288"/>
      <c r="LYD1658" s="288"/>
      <c r="LYE1658" s="288"/>
      <c r="LYF1658" s="288"/>
      <c r="LYG1658" s="288"/>
      <c r="LYH1658" s="288"/>
      <c r="LYI1658" s="288"/>
      <c r="LYJ1658" s="288"/>
      <c r="LYK1658" s="288"/>
      <c r="LYL1658" s="288"/>
      <c r="LYM1658" s="288"/>
      <c r="LYN1658" s="288"/>
      <c r="LYO1658" s="288"/>
      <c r="LYP1658" s="288"/>
      <c r="LYQ1658" s="288"/>
      <c r="LYR1658" s="288"/>
      <c r="LYS1658" s="288"/>
      <c r="LYT1658" s="288"/>
      <c r="LYU1658" s="288"/>
      <c r="LYV1658" s="288"/>
      <c r="LYW1658" s="288"/>
      <c r="LYX1658" s="288"/>
      <c r="LYY1658" s="288"/>
      <c r="LYZ1658" s="288"/>
      <c r="LZA1658" s="288"/>
      <c r="LZB1658" s="288"/>
      <c r="LZC1658" s="288"/>
      <c r="LZD1658" s="288"/>
      <c r="LZE1658" s="288"/>
      <c r="LZF1658" s="288"/>
      <c r="LZG1658" s="288"/>
      <c r="LZH1658" s="288"/>
      <c r="LZI1658" s="288"/>
      <c r="LZJ1658" s="288"/>
      <c r="LZK1658" s="288"/>
      <c r="LZL1658" s="288"/>
      <c r="LZM1658" s="288"/>
      <c r="LZN1658" s="288"/>
      <c r="LZO1658" s="288"/>
      <c r="LZP1658" s="288"/>
      <c r="LZQ1658" s="288"/>
      <c r="LZR1658" s="288"/>
      <c r="LZS1658" s="288"/>
      <c r="LZT1658" s="288"/>
      <c r="LZU1658" s="288"/>
      <c r="LZV1658" s="288"/>
      <c r="LZW1658" s="288"/>
      <c r="LZX1658" s="288"/>
      <c r="LZY1658" s="288"/>
      <c r="LZZ1658" s="288"/>
      <c r="MAA1658" s="288"/>
      <c r="MAB1658" s="288"/>
      <c r="MAC1658" s="288"/>
      <c r="MAD1658" s="288"/>
      <c r="MAE1658" s="288"/>
      <c r="MAF1658" s="288"/>
      <c r="MAG1658" s="288"/>
      <c r="MAH1658" s="288"/>
      <c r="MAI1658" s="288"/>
      <c r="MAJ1658" s="288"/>
      <c r="MAK1658" s="288"/>
      <c r="MAL1658" s="288"/>
      <c r="MAM1658" s="288"/>
      <c r="MAN1658" s="288"/>
      <c r="MAO1658" s="288"/>
      <c r="MAP1658" s="288"/>
      <c r="MAQ1658" s="288"/>
      <c r="MAR1658" s="288"/>
      <c r="MAS1658" s="288"/>
      <c r="MAT1658" s="288"/>
      <c r="MAU1658" s="288"/>
      <c r="MAV1658" s="288"/>
      <c r="MAW1658" s="288"/>
      <c r="MAX1658" s="288"/>
      <c r="MAY1658" s="288"/>
      <c r="MAZ1658" s="288"/>
      <c r="MBA1658" s="288"/>
      <c r="MBB1658" s="288"/>
      <c r="MBC1658" s="288"/>
      <c r="MBD1658" s="288"/>
      <c r="MBE1658" s="288"/>
      <c r="MBF1658" s="288"/>
      <c r="MBG1658" s="288"/>
      <c r="MBH1658" s="288"/>
      <c r="MBI1658" s="288"/>
      <c r="MBJ1658" s="288"/>
      <c r="MBK1658" s="288"/>
      <c r="MBL1658" s="288"/>
      <c r="MBM1658" s="288"/>
      <c r="MBN1658" s="288"/>
      <c r="MBO1658" s="288"/>
      <c r="MBP1658" s="288"/>
      <c r="MBQ1658" s="288"/>
      <c r="MBR1658" s="288"/>
      <c r="MBS1658" s="288"/>
      <c r="MBT1658" s="288"/>
      <c r="MBU1658" s="288"/>
      <c r="MBV1658" s="288"/>
      <c r="MBW1658" s="288"/>
      <c r="MBX1658" s="288"/>
      <c r="MBY1658" s="288"/>
      <c r="MBZ1658" s="288"/>
      <c r="MCA1658" s="288"/>
      <c r="MCB1658" s="288"/>
      <c r="MCC1658" s="288"/>
      <c r="MCD1658" s="288"/>
      <c r="MCE1658" s="288"/>
      <c r="MCF1658" s="288"/>
      <c r="MCG1658" s="288"/>
      <c r="MCH1658" s="288"/>
      <c r="MCI1658" s="288"/>
      <c r="MCJ1658" s="288"/>
      <c r="MCK1658" s="288"/>
      <c r="MCL1658" s="288"/>
      <c r="MCM1658" s="288"/>
      <c r="MCN1658" s="288"/>
      <c r="MCO1658" s="288"/>
      <c r="MCP1658" s="288"/>
      <c r="MCQ1658" s="288"/>
      <c r="MCR1658" s="288"/>
      <c r="MCS1658" s="288"/>
      <c r="MCT1658" s="288"/>
      <c r="MCU1658" s="288"/>
      <c r="MCV1658" s="288"/>
      <c r="MCW1658" s="288"/>
      <c r="MCX1658" s="288"/>
      <c r="MCY1658" s="288"/>
      <c r="MCZ1658" s="288"/>
      <c r="MDA1658" s="288"/>
      <c r="MDB1658" s="288"/>
      <c r="MDC1658" s="288"/>
      <c r="MDD1658" s="288"/>
      <c r="MDE1658" s="288"/>
      <c r="MDF1658" s="288"/>
      <c r="MDG1658" s="288"/>
      <c r="MDH1658" s="288"/>
      <c r="MDI1658" s="288"/>
      <c r="MDJ1658" s="288"/>
      <c r="MDK1658" s="288"/>
      <c r="MDL1658" s="288"/>
      <c r="MDM1658" s="288"/>
      <c r="MDN1658" s="288"/>
      <c r="MDO1658" s="288"/>
      <c r="MDP1658" s="288"/>
      <c r="MDQ1658" s="288"/>
      <c r="MDR1658" s="288"/>
      <c r="MDS1658" s="288"/>
      <c r="MDT1658" s="288"/>
      <c r="MDU1658" s="288"/>
      <c r="MDV1658" s="288"/>
      <c r="MDW1658" s="288"/>
      <c r="MDX1658" s="288"/>
      <c r="MDY1658" s="288"/>
      <c r="MDZ1658" s="288"/>
      <c r="MEA1658" s="288"/>
      <c r="MEB1658" s="288"/>
      <c r="MEC1658" s="288"/>
      <c r="MED1658" s="288"/>
      <c r="MEE1658" s="288"/>
      <c r="MEF1658" s="288"/>
      <c r="MEG1658" s="288"/>
      <c r="MEH1658" s="288"/>
      <c r="MEI1658" s="288"/>
      <c r="MEJ1658" s="288"/>
      <c r="MEK1658" s="288"/>
      <c r="MEL1658" s="288"/>
      <c r="MEM1658" s="288"/>
      <c r="MEN1658" s="288"/>
      <c r="MEO1658" s="288"/>
      <c r="MEP1658" s="288"/>
      <c r="MEQ1658" s="288"/>
      <c r="MER1658" s="288"/>
      <c r="MES1658" s="288"/>
      <c r="MET1658" s="288"/>
      <c r="MEU1658" s="288"/>
      <c r="MEV1658" s="288"/>
      <c r="MEW1658" s="288"/>
      <c r="MEX1658" s="288"/>
      <c r="MEY1658" s="288"/>
      <c r="MEZ1658" s="288"/>
      <c r="MFA1658" s="288"/>
      <c r="MFB1658" s="288"/>
      <c r="MFC1658" s="288"/>
      <c r="MFD1658" s="288"/>
      <c r="MFE1658" s="288"/>
      <c r="MFF1658" s="288"/>
      <c r="MFG1658" s="288"/>
      <c r="MFH1658" s="288"/>
      <c r="MFI1658" s="288"/>
      <c r="MFJ1658" s="288"/>
      <c r="MFK1658" s="288"/>
      <c r="MFL1658" s="288"/>
      <c r="MFM1658" s="288"/>
      <c r="MFN1658" s="288"/>
      <c r="MFO1658" s="288"/>
      <c r="MFP1658" s="288"/>
      <c r="MFQ1658" s="288"/>
      <c r="MFR1658" s="288"/>
      <c r="MFS1658" s="288"/>
      <c r="MFT1658" s="288"/>
      <c r="MFU1658" s="288"/>
      <c r="MFV1658" s="288"/>
      <c r="MFW1658" s="288"/>
      <c r="MFX1658" s="288"/>
      <c r="MFY1658" s="288"/>
      <c r="MFZ1658" s="288"/>
      <c r="MGA1658" s="288"/>
      <c r="MGB1658" s="288"/>
      <c r="MGC1658" s="288"/>
      <c r="MGD1658" s="288"/>
      <c r="MGE1658" s="288"/>
      <c r="MGF1658" s="288"/>
      <c r="MGG1658" s="288"/>
      <c r="MGH1658" s="288"/>
      <c r="MGI1658" s="288"/>
      <c r="MGJ1658" s="288"/>
      <c r="MGK1658" s="288"/>
      <c r="MGL1658" s="288"/>
      <c r="MGM1658" s="288"/>
      <c r="MGN1658" s="288"/>
      <c r="MGO1658" s="288"/>
      <c r="MGP1658" s="288"/>
      <c r="MGQ1658" s="288"/>
      <c r="MGR1658" s="288"/>
      <c r="MGS1658" s="288"/>
      <c r="MGT1658" s="288"/>
      <c r="MGU1658" s="288"/>
      <c r="MGV1658" s="288"/>
      <c r="MGW1658" s="288"/>
      <c r="MGX1658" s="288"/>
      <c r="MGY1658" s="288"/>
      <c r="MGZ1658" s="288"/>
      <c r="MHA1658" s="288"/>
      <c r="MHB1658" s="288"/>
      <c r="MHC1658" s="288"/>
      <c r="MHD1658" s="288"/>
      <c r="MHE1658" s="288"/>
      <c r="MHF1658" s="288"/>
      <c r="MHG1658" s="288"/>
      <c r="MHH1658" s="288"/>
      <c r="MHI1658" s="288"/>
      <c r="MHJ1658" s="288"/>
      <c r="MHK1658" s="288"/>
      <c r="MHL1658" s="288"/>
      <c r="MHM1658" s="288"/>
      <c r="MHN1658" s="288"/>
      <c r="MHO1658" s="288"/>
      <c r="MHP1658" s="288"/>
      <c r="MHQ1658" s="288"/>
      <c r="MHR1658" s="288"/>
      <c r="MHS1658" s="288"/>
      <c r="MHT1658" s="288"/>
      <c r="MHU1658" s="288"/>
      <c r="MHV1658" s="288"/>
      <c r="MHW1658" s="288"/>
      <c r="MHX1658" s="288"/>
      <c r="MHY1658" s="288"/>
      <c r="MHZ1658" s="288"/>
      <c r="MIA1658" s="288"/>
      <c r="MIB1658" s="288"/>
      <c r="MIC1658" s="288"/>
      <c r="MID1658" s="288"/>
      <c r="MIE1658" s="288"/>
      <c r="MIF1658" s="288"/>
      <c r="MIG1658" s="288"/>
      <c r="MIH1658" s="288"/>
      <c r="MII1658" s="288"/>
      <c r="MIJ1658" s="288"/>
      <c r="MIK1658" s="288"/>
      <c r="MIL1658" s="288"/>
      <c r="MIM1658" s="288"/>
      <c r="MIN1658" s="288"/>
      <c r="MIO1658" s="288"/>
      <c r="MIP1658" s="288"/>
      <c r="MIQ1658" s="288"/>
      <c r="MIR1658" s="288"/>
      <c r="MIS1658" s="288"/>
      <c r="MIT1658" s="288"/>
      <c r="MIU1658" s="288"/>
      <c r="MIV1658" s="288"/>
      <c r="MIW1658" s="288"/>
      <c r="MIX1658" s="288"/>
      <c r="MIY1658" s="288"/>
      <c r="MIZ1658" s="288"/>
      <c r="MJA1658" s="288"/>
      <c r="MJB1658" s="288"/>
      <c r="MJC1658" s="288"/>
      <c r="MJD1658" s="288"/>
      <c r="MJE1658" s="288"/>
      <c r="MJF1658" s="288"/>
      <c r="MJG1658" s="288"/>
      <c r="MJH1658" s="288"/>
      <c r="MJI1658" s="288"/>
      <c r="MJJ1658" s="288"/>
      <c r="MJK1658" s="288"/>
      <c r="MJL1658" s="288"/>
      <c r="MJM1658" s="288"/>
      <c r="MJN1658" s="288"/>
      <c r="MJO1658" s="288"/>
      <c r="MJP1658" s="288"/>
      <c r="MJQ1658" s="288"/>
      <c r="MJR1658" s="288"/>
      <c r="MJS1658" s="288"/>
      <c r="MJT1658" s="288"/>
      <c r="MJU1658" s="288"/>
      <c r="MJV1658" s="288"/>
      <c r="MJW1658" s="288"/>
      <c r="MJX1658" s="288"/>
      <c r="MJY1658" s="288"/>
      <c r="MJZ1658" s="288"/>
      <c r="MKA1658" s="288"/>
      <c r="MKB1658" s="288"/>
      <c r="MKC1658" s="288"/>
      <c r="MKD1658" s="288"/>
      <c r="MKE1658" s="288"/>
      <c r="MKF1658" s="288"/>
      <c r="MKG1658" s="288"/>
      <c r="MKH1658" s="288"/>
      <c r="MKI1658" s="288"/>
      <c r="MKJ1658" s="288"/>
      <c r="MKK1658" s="288"/>
      <c r="MKL1658" s="288"/>
      <c r="MKM1658" s="288"/>
      <c r="MKN1658" s="288"/>
      <c r="MKO1658" s="288"/>
      <c r="MKP1658" s="288"/>
      <c r="MKQ1658" s="288"/>
      <c r="MKR1658" s="288"/>
      <c r="MKS1658" s="288"/>
      <c r="MKT1658" s="288"/>
      <c r="MKU1658" s="288"/>
      <c r="MKV1658" s="288"/>
      <c r="MKW1658" s="288"/>
      <c r="MKX1658" s="288"/>
      <c r="MKY1658" s="288"/>
      <c r="MKZ1658" s="288"/>
      <c r="MLA1658" s="288"/>
      <c r="MLB1658" s="288"/>
      <c r="MLC1658" s="288"/>
      <c r="MLD1658" s="288"/>
      <c r="MLE1658" s="288"/>
      <c r="MLF1658" s="288"/>
      <c r="MLG1658" s="288"/>
      <c r="MLH1658" s="288"/>
      <c r="MLI1658" s="288"/>
      <c r="MLJ1658" s="288"/>
      <c r="MLK1658" s="288"/>
      <c r="MLL1658" s="288"/>
      <c r="MLM1658" s="288"/>
      <c r="MLN1658" s="288"/>
      <c r="MLO1658" s="288"/>
      <c r="MLP1658" s="288"/>
      <c r="MLQ1658" s="288"/>
      <c r="MLR1658" s="288"/>
      <c r="MLS1658" s="288"/>
      <c r="MLT1658" s="288"/>
      <c r="MLU1658" s="288"/>
      <c r="MLV1658" s="288"/>
      <c r="MLW1658" s="288"/>
      <c r="MLX1658" s="288"/>
      <c r="MLY1658" s="288"/>
      <c r="MLZ1658" s="288"/>
      <c r="MMA1658" s="288"/>
      <c r="MMB1658" s="288"/>
      <c r="MMC1658" s="288"/>
      <c r="MMD1658" s="288"/>
      <c r="MME1658" s="288"/>
      <c r="MMF1658" s="288"/>
      <c r="MMG1658" s="288"/>
      <c r="MMH1658" s="288"/>
      <c r="MMI1658" s="288"/>
      <c r="MMJ1658" s="288"/>
      <c r="MMK1658" s="288"/>
      <c r="MML1658" s="288"/>
      <c r="MMM1658" s="288"/>
      <c r="MMN1658" s="288"/>
      <c r="MMO1658" s="288"/>
      <c r="MMP1658" s="288"/>
      <c r="MMQ1658" s="288"/>
      <c r="MMR1658" s="288"/>
      <c r="MMS1658" s="288"/>
      <c r="MMT1658" s="288"/>
      <c r="MMU1658" s="288"/>
      <c r="MMV1658" s="288"/>
      <c r="MMW1658" s="288"/>
      <c r="MMX1658" s="288"/>
      <c r="MMY1658" s="288"/>
      <c r="MMZ1658" s="288"/>
      <c r="MNA1658" s="288"/>
      <c r="MNB1658" s="288"/>
      <c r="MNC1658" s="288"/>
      <c r="MND1658" s="288"/>
      <c r="MNE1658" s="288"/>
      <c r="MNF1658" s="288"/>
      <c r="MNG1658" s="288"/>
      <c r="MNH1658" s="288"/>
      <c r="MNI1658" s="288"/>
      <c r="MNJ1658" s="288"/>
      <c r="MNK1658" s="288"/>
      <c r="MNL1658" s="288"/>
      <c r="MNM1658" s="288"/>
      <c r="MNN1658" s="288"/>
      <c r="MNO1658" s="288"/>
      <c r="MNP1658" s="288"/>
      <c r="MNQ1658" s="288"/>
      <c r="MNR1658" s="288"/>
      <c r="MNS1658" s="288"/>
      <c r="MNT1658" s="288"/>
      <c r="MNU1658" s="288"/>
      <c r="MNV1658" s="288"/>
      <c r="MNW1658" s="288"/>
      <c r="MNX1658" s="288"/>
      <c r="MNY1658" s="288"/>
      <c r="MNZ1658" s="288"/>
      <c r="MOA1658" s="288"/>
      <c r="MOB1658" s="288"/>
      <c r="MOC1658" s="288"/>
      <c r="MOD1658" s="288"/>
      <c r="MOE1658" s="288"/>
      <c r="MOF1658" s="288"/>
      <c r="MOG1658" s="288"/>
      <c r="MOH1658" s="288"/>
      <c r="MOI1658" s="288"/>
      <c r="MOJ1658" s="288"/>
      <c r="MOK1658" s="288"/>
      <c r="MOL1658" s="288"/>
      <c r="MOM1658" s="288"/>
      <c r="MON1658" s="288"/>
      <c r="MOO1658" s="288"/>
      <c r="MOP1658" s="288"/>
      <c r="MOQ1658" s="288"/>
      <c r="MOR1658" s="288"/>
      <c r="MOS1658" s="288"/>
      <c r="MOT1658" s="288"/>
      <c r="MOU1658" s="288"/>
      <c r="MOV1658" s="288"/>
      <c r="MOW1658" s="288"/>
      <c r="MOX1658" s="288"/>
      <c r="MOY1658" s="288"/>
      <c r="MOZ1658" s="288"/>
      <c r="MPA1658" s="288"/>
      <c r="MPB1658" s="288"/>
      <c r="MPC1658" s="288"/>
      <c r="MPD1658" s="288"/>
      <c r="MPE1658" s="288"/>
      <c r="MPF1658" s="288"/>
      <c r="MPG1658" s="288"/>
      <c r="MPH1658" s="288"/>
      <c r="MPI1658" s="288"/>
      <c r="MPJ1658" s="288"/>
      <c r="MPK1658" s="288"/>
      <c r="MPL1658" s="288"/>
      <c r="MPM1658" s="288"/>
      <c r="MPN1658" s="288"/>
      <c r="MPO1658" s="288"/>
      <c r="MPP1658" s="288"/>
      <c r="MPQ1658" s="288"/>
      <c r="MPR1658" s="288"/>
      <c r="MPS1658" s="288"/>
      <c r="MPT1658" s="288"/>
      <c r="MPU1658" s="288"/>
      <c r="MPV1658" s="288"/>
      <c r="MPW1658" s="288"/>
      <c r="MPX1658" s="288"/>
      <c r="MPY1658" s="288"/>
      <c r="MPZ1658" s="288"/>
      <c r="MQA1658" s="288"/>
      <c r="MQB1658" s="288"/>
      <c r="MQC1658" s="288"/>
      <c r="MQD1658" s="288"/>
      <c r="MQE1658" s="288"/>
      <c r="MQF1658" s="288"/>
      <c r="MQG1658" s="288"/>
      <c r="MQH1658" s="288"/>
      <c r="MQI1658" s="288"/>
      <c r="MQJ1658" s="288"/>
      <c r="MQK1658" s="288"/>
      <c r="MQL1658" s="288"/>
      <c r="MQM1658" s="288"/>
      <c r="MQN1658" s="288"/>
      <c r="MQO1658" s="288"/>
      <c r="MQP1658" s="288"/>
      <c r="MQQ1658" s="288"/>
      <c r="MQR1658" s="288"/>
      <c r="MQS1658" s="288"/>
      <c r="MQT1658" s="288"/>
      <c r="MQU1658" s="288"/>
      <c r="MQV1658" s="288"/>
      <c r="MQW1658" s="288"/>
      <c r="MQX1658" s="288"/>
      <c r="MQY1658" s="288"/>
      <c r="MQZ1658" s="288"/>
      <c r="MRA1658" s="288"/>
      <c r="MRB1658" s="288"/>
      <c r="MRC1658" s="288"/>
      <c r="MRD1658" s="288"/>
      <c r="MRE1658" s="288"/>
      <c r="MRF1658" s="288"/>
      <c r="MRG1658" s="288"/>
      <c r="MRH1658" s="288"/>
      <c r="MRI1658" s="288"/>
      <c r="MRJ1658" s="288"/>
      <c r="MRK1658" s="288"/>
      <c r="MRL1658" s="288"/>
      <c r="MRM1658" s="288"/>
      <c r="MRN1658" s="288"/>
      <c r="MRO1658" s="288"/>
      <c r="MRP1658" s="288"/>
      <c r="MRQ1658" s="288"/>
      <c r="MRR1658" s="288"/>
      <c r="MRS1658" s="288"/>
      <c r="MRT1658" s="288"/>
      <c r="MRU1658" s="288"/>
      <c r="MRV1658" s="288"/>
      <c r="MRW1658" s="288"/>
      <c r="MRX1658" s="288"/>
      <c r="MRY1658" s="288"/>
      <c r="MRZ1658" s="288"/>
      <c r="MSA1658" s="288"/>
      <c r="MSB1658" s="288"/>
      <c r="MSC1658" s="288"/>
      <c r="MSD1658" s="288"/>
      <c r="MSE1658" s="288"/>
      <c r="MSF1658" s="288"/>
      <c r="MSG1658" s="288"/>
      <c r="MSH1658" s="288"/>
      <c r="MSI1658" s="288"/>
      <c r="MSJ1658" s="288"/>
      <c r="MSK1658" s="288"/>
      <c r="MSL1658" s="288"/>
      <c r="MSM1658" s="288"/>
      <c r="MSN1658" s="288"/>
      <c r="MSO1658" s="288"/>
      <c r="MSP1658" s="288"/>
      <c r="MSQ1658" s="288"/>
      <c r="MSR1658" s="288"/>
      <c r="MSS1658" s="288"/>
      <c r="MST1658" s="288"/>
      <c r="MSU1658" s="288"/>
      <c r="MSV1658" s="288"/>
      <c r="MSW1658" s="288"/>
      <c r="MSX1658" s="288"/>
      <c r="MSY1658" s="288"/>
      <c r="MSZ1658" s="288"/>
      <c r="MTA1658" s="288"/>
      <c r="MTB1658" s="288"/>
      <c r="MTC1658" s="288"/>
      <c r="MTD1658" s="288"/>
      <c r="MTE1658" s="288"/>
      <c r="MTF1658" s="288"/>
      <c r="MTG1658" s="288"/>
      <c r="MTH1658" s="288"/>
      <c r="MTI1658" s="288"/>
      <c r="MTJ1658" s="288"/>
      <c r="MTK1658" s="288"/>
      <c r="MTL1658" s="288"/>
      <c r="MTM1658" s="288"/>
      <c r="MTN1658" s="288"/>
      <c r="MTO1658" s="288"/>
      <c r="MTP1658" s="288"/>
      <c r="MTQ1658" s="288"/>
      <c r="MTR1658" s="288"/>
      <c r="MTS1658" s="288"/>
      <c r="MTT1658" s="288"/>
      <c r="MTU1658" s="288"/>
      <c r="MTV1658" s="288"/>
      <c r="MTW1658" s="288"/>
      <c r="MTX1658" s="288"/>
      <c r="MTY1658" s="288"/>
      <c r="MTZ1658" s="288"/>
      <c r="MUA1658" s="288"/>
      <c r="MUB1658" s="288"/>
      <c r="MUC1658" s="288"/>
      <c r="MUD1658" s="288"/>
      <c r="MUE1658" s="288"/>
      <c r="MUF1658" s="288"/>
      <c r="MUG1658" s="288"/>
      <c r="MUH1658" s="288"/>
      <c r="MUI1658" s="288"/>
      <c r="MUJ1658" s="288"/>
      <c r="MUK1658" s="288"/>
      <c r="MUL1658" s="288"/>
      <c r="MUM1658" s="288"/>
      <c r="MUN1658" s="288"/>
      <c r="MUO1658" s="288"/>
      <c r="MUP1658" s="288"/>
      <c r="MUQ1658" s="288"/>
      <c r="MUR1658" s="288"/>
      <c r="MUS1658" s="288"/>
      <c r="MUT1658" s="288"/>
      <c r="MUU1658" s="288"/>
      <c r="MUV1658" s="288"/>
      <c r="MUW1658" s="288"/>
      <c r="MUX1658" s="288"/>
      <c r="MUY1658" s="288"/>
      <c r="MUZ1658" s="288"/>
      <c r="MVA1658" s="288"/>
      <c r="MVB1658" s="288"/>
      <c r="MVC1658" s="288"/>
      <c r="MVD1658" s="288"/>
      <c r="MVE1658" s="288"/>
      <c r="MVF1658" s="288"/>
      <c r="MVG1658" s="288"/>
      <c r="MVH1658" s="288"/>
      <c r="MVI1658" s="288"/>
      <c r="MVJ1658" s="288"/>
      <c r="MVK1658" s="288"/>
      <c r="MVL1658" s="288"/>
      <c r="MVM1658" s="288"/>
      <c r="MVN1658" s="288"/>
      <c r="MVO1658" s="288"/>
      <c r="MVP1658" s="288"/>
      <c r="MVQ1658" s="288"/>
      <c r="MVR1658" s="288"/>
      <c r="MVS1658" s="288"/>
      <c r="MVT1658" s="288"/>
      <c r="MVU1658" s="288"/>
      <c r="MVV1658" s="288"/>
      <c r="MVW1658" s="288"/>
      <c r="MVX1658" s="288"/>
      <c r="MVY1658" s="288"/>
      <c r="MVZ1658" s="288"/>
      <c r="MWA1658" s="288"/>
      <c r="MWB1658" s="288"/>
      <c r="MWC1658" s="288"/>
      <c r="MWD1658" s="288"/>
      <c r="MWE1658" s="288"/>
      <c r="MWF1658" s="288"/>
      <c r="MWG1658" s="288"/>
      <c r="MWH1658" s="288"/>
      <c r="MWI1658" s="288"/>
      <c r="MWJ1658" s="288"/>
      <c r="MWK1658" s="288"/>
      <c r="MWL1658" s="288"/>
      <c r="MWM1658" s="288"/>
      <c r="MWN1658" s="288"/>
      <c r="MWO1658" s="288"/>
      <c r="MWP1658" s="288"/>
      <c r="MWQ1658" s="288"/>
      <c r="MWR1658" s="288"/>
      <c r="MWS1658" s="288"/>
      <c r="MWT1658" s="288"/>
      <c r="MWU1658" s="288"/>
      <c r="MWV1658" s="288"/>
      <c r="MWW1658" s="288"/>
      <c r="MWX1658" s="288"/>
      <c r="MWY1658" s="288"/>
      <c r="MWZ1658" s="288"/>
      <c r="MXA1658" s="288"/>
      <c r="MXB1658" s="288"/>
      <c r="MXC1658" s="288"/>
      <c r="MXD1658" s="288"/>
      <c r="MXE1658" s="288"/>
      <c r="MXF1658" s="288"/>
      <c r="MXG1658" s="288"/>
      <c r="MXH1658" s="288"/>
      <c r="MXI1658" s="288"/>
      <c r="MXJ1658" s="288"/>
      <c r="MXK1658" s="288"/>
      <c r="MXL1658" s="288"/>
      <c r="MXM1658" s="288"/>
      <c r="MXN1658" s="288"/>
      <c r="MXO1658" s="288"/>
      <c r="MXP1658" s="288"/>
      <c r="MXQ1658" s="288"/>
      <c r="MXR1658" s="288"/>
      <c r="MXS1658" s="288"/>
      <c r="MXT1658" s="288"/>
      <c r="MXU1658" s="288"/>
      <c r="MXV1658" s="288"/>
      <c r="MXW1658" s="288"/>
      <c r="MXX1658" s="288"/>
      <c r="MXY1658" s="288"/>
      <c r="MXZ1658" s="288"/>
      <c r="MYA1658" s="288"/>
      <c r="MYB1658" s="288"/>
      <c r="MYC1658" s="288"/>
      <c r="MYD1658" s="288"/>
      <c r="MYE1658" s="288"/>
      <c r="MYF1658" s="288"/>
      <c r="MYG1658" s="288"/>
      <c r="MYH1658" s="288"/>
      <c r="MYI1658" s="288"/>
      <c r="MYJ1658" s="288"/>
      <c r="MYK1658" s="288"/>
      <c r="MYL1658" s="288"/>
      <c r="MYM1658" s="288"/>
      <c r="MYN1658" s="288"/>
      <c r="MYO1658" s="288"/>
      <c r="MYP1658" s="288"/>
      <c r="MYQ1658" s="288"/>
      <c r="MYR1658" s="288"/>
      <c r="MYS1658" s="288"/>
      <c r="MYT1658" s="288"/>
      <c r="MYU1658" s="288"/>
      <c r="MYV1658" s="288"/>
      <c r="MYW1658" s="288"/>
      <c r="MYX1658" s="288"/>
      <c r="MYY1658" s="288"/>
      <c r="MYZ1658" s="288"/>
      <c r="MZA1658" s="288"/>
      <c r="MZB1658" s="288"/>
      <c r="MZC1658" s="288"/>
      <c r="MZD1658" s="288"/>
      <c r="MZE1658" s="288"/>
      <c r="MZF1658" s="288"/>
      <c r="MZG1658" s="288"/>
      <c r="MZH1658" s="288"/>
      <c r="MZI1658" s="288"/>
      <c r="MZJ1658" s="288"/>
      <c r="MZK1658" s="288"/>
      <c r="MZL1658" s="288"/>
      <c r="MZM1658" s="288"/>
      <c r="MZN1658" s="288"/>
      <c r="MZO1658" s="288"/>
      <c r="MZP1658" s="288"/>
      <c r="MZQ1658" s="288"/>
      <c r="MZR1658" s="288"/>
      <c r="MZS1658" s="288"/>
      <c r="MZT1658" s="288"/>
      <c r="MZU1658" s="288"/>
      <c r="MZV1658" s="288"/>
      <c r="MZW1658" s="288"/>
      <c r="MZX1658" s="288"/>
      <c r="MZY1658" s="288"/>
      <c r="MZZ1658" s="288"/>
      <c r="NAA1658" s="288"/>
      <c r="NAB1658" s="288"/>
      <c r="NAC1658" s="288"/>
      <c r="NAD1658" s="288"/>
      <c r="NAE1658" s="288"/>
      <c r="NAF1658" s="288"/>
      <c r="NAG1658" s="288"/>
      <c r="NAH1658" s="288"/>
      <c r="NAI1658" s="288"/>
      <c r="NAJ1658" s="288"/>
      <c r="NAK1658" s="288"/>
      <c r="NAL1658" s="288"/>
      <c r="NAM1658" s="288"/>
      <c r="NAN1658" s="288"/>
      <c r="NAO1658" s="288"/>
      <c r="NAP1658" s="288"/>
      <c r="NAQ1658" s="288"/>
      <c r="NAR1658" s="288"/>
      <c r="NAS1658" s="288"/>
      <c r="NAT1658" s="288"/>
      <c r="NAU1658" s="288"/>
      <c r="NAV1658" s="288"/>
      <c r="NAW1658" s="288"/>
      <c r="NAX1658" s="288"/>
      <c r="NAY1658" s="288"/>
      <c r="NAZ1658" s="288"/>
      <c r="NBA1658" s="288"/>
      <c r="NBB1658" s="288"/>
      <c r="NBC1658" s="288"/>
      <c r="NBD1658" s="288"/>
      <c r="NBE1658" s="288"/>
      <c r="NBF1658" s="288"/>
      <c r="NBG1658" s="288"/>
      <c r="NBH1658" s="288"/>
      <c r="NBI1658" s="288"/>
      <c r="NBJ1658" s="288"/>
      <c r="NBK1658" s="288"/>
      <c r="NBL1658" s="288"/>
      <c r="NBM1658" s="288"/>
      <c r="NBN1658" s="288"/>
      <c r="NBO1658" s="288"/>
      <c r="NBP1658" s="288"/>
      <c r="NBQ1658" s="288"/>
      <c r="NBR1658" s="288"/>
      <c r="NBS1658" s="288"/>
      <c r="NBT1658" s="288"/>
      <c r="NBU1658" s="288"/>
      <c r="NBV1658" s="288"/>
      <c r="NBW1658" s="288"/>
      <c r="NBX1658" s="288"/>
      <c r="NBY1658" s="288"/>
      <c r="NBZ1658" s="288"/>
      <c r="NCA1658" s="288"/>
      <c r="NCB1658" s="288"/>
      <c r="NCC1658" s="288"/>
      <c r="NCD1658" s="288"/>
      <c r="NCE1658" s="288"/>
      <c r="NCF1658" s="288"/>
      <c r="NCG1658" s="288"/>
      <c r="NCH1658" s="288"/>
      <c r="NCI1658" s="288"/>
      <c r="NCJ1658" s="288"/>
      <c r="NCK1658" s="288"/>
      <c r="NCL1658" s="288"/>
      <c r="NCM1658" s="288"/>
      <c r="NCN1658" s="288"/>
      <c r="NCO1658" s="288"/>
      <c r="NCP1658" s="288"/>
      <c r="NCQ1658" s="288"/>
      <c r="NCR1658" s="288"/>
      <c r="NCS1658" s="288"/>
      <c r="NCT1658" s="288"/>
      <c r="NCU1658" s="288"/>
      <c r="NCV1658" s="288"/>
      <c r="NCW1658" s="288"/>
      <c r="NCX1658" s="288"/>
      <c r="NCY1658" s="288"/>
      <c r="NCZ1658" s="288"/>
      <c r="NDA1658" s="288"/>
      <c r="NDB1658" s="288"/>
      <c r="NDC1658" s="288"/>
      <c r="NDD1658" s="288"/>
      <c r="NDE1658" s="288"/>
      <c r="NDF1658" s="288"/>
      <c r="NDG1658" s="288"/>
      <c r="NDH1658" s="288"/>
      <c r="NDI1658" s="288"/>
      <c r="NDJ1658" s="288"/>
      <c r="NDK1658" s="288"/>
      <c r="NDL1658" s="288"/>
      <c r="NDM1658" s="288"/>
      <c r="NDN1658" s="288"/>
      <c r="NDO1658" s="288"/>
      <c r="NDP1658" s="288"/>
      <c r="NDQ1658" s="288"/>
      <c r="NDR1658" s="288"/>
      <c r="NDS1658" s="288"/>
      <c r="NDT1658" s="288"/>
      <c r="NDU1658" s="288"/>
      <c r="NDV1658" s="288"/>
      <c r="NDW1658" s="288"/>
      <c r="NDX1658" s="288"/>
      <c r="NDY1658" s="288"/>
      <c r="NDZ1658" s="288"/>
      <c r="NEA1658" s="288"/>
      <c r="NEB1658" s="288"/>
      <c r="NEC1658" s="288"/>
      <c r="NED1658" s="288"/>
      <c r="NEE1658" s="288"/>
      <c r="NEF1658" s="288"/>
      <c r="NEG1658" s="288"/>
      <c r="NEH1658" s="288"/>
      <c r="NEI1658" s="288"/>
      <c r="NEJ1658" s="288"/>
      <c r="NEK1658" s="288"/>
      <c r="NEL1658" s="288"/>
      <c r="NEM1658" s="288"/>
      <c r="NEN1658" s="288"/>
      <c r="NEO1658" s="288"/>
      <c r="NEP1658" s="288"/>
      <c r="NEQ1658" s="288"/>
      <c r="NER1658" s="288"/>
      <c r="NES1658" s="288"/>
      <c r="NET1658" s="288"/>
      <c r="NEU1658" s="288"/>
      <c r="NEV1658" s="288"/>
      <c r="NEW1658" s="288"/>
      <c r="NEX1658" s="288"/>
      <c r="NEY1658" s="288"/>
      <c r="NEZ1658" s="288"/>
      <c r="NFA1658" s="288"/>
      <c r="NFB1658" s="288"/>
      <c r="NFC1658" s="288"/>
      <c r="NFD1658" s="288"/>
      <c r="NFE1658" s="288"/>
      <c r="NFF1658" s="288"/>
      <c r="NFG1658" s="288"/>
      <c r="NFH1658" s="288"/>
      <c r="NFI1658" s="288"/>
      <c r="NFJ1658" s="288"/>
      <c r="NFK1658" s="288"/>
      <c r="NFL1658" s="288"/>
      <c r="NFM1658" s="288"/>
      <c r="NFN1658" s="288"/>
      <c r="NFO1658" s="288"/>
      <c r="NFP1658" s="288"/>
      <c r="NFQ1658" s="288"/>
      <c r="NFR1658" s="288"/>
      <c r="NFS1658" s="288"/>
      <c r="NFT1658" s="288"/>
      <c r="NFU1658" s="288"/>
      <c r="NFV1658" s="288"/>
      <c r="NFW1658" s="288"/>
      <c r="NFX1658" s="288"/>
      <c r="NFY1658" s="288"/>
      <c r="NFZ1658" s="288"/>
      <c r="NGA1658" s="288"/>
      <c r="NGB1658" s="288"/>
      <c r="NGC1658" s="288"/>
      <c r="NGD1658" s="288"/>
      <c r="NGE1658" s="288"/>
      <c r="NGF1658" s="288"/>
      <c r="NGG1658" s="288"/>
      <c r="NGH1658" s="288"/>
      <c r="NGI1658" s="288"/>
      <c r="NGJ1658" s="288"/>
      <c r="NGK1658" s="288"/>
      <c r="NGL1658" s="288"/>
      <c r="NGM1658" s="288"/>
      <c r="NGN1658" s="288"/>
      <c r="NGO1658" s="288"/>
      <c r="NGP1658" s="288"/>
      <c r="NGQ1658" s="288"/>
      <c r="NGR1658" s="288"/>
      <c r="NGS1658" s="288"/>
      <c r="NGT1658" s="288"/>
      <c r="NGU1658" s="288"/>
      <c r="NGV1658" s="288"/>
      <c r="NGW1658" s="288"/>
      <c r="NGX1658" s="288"/>
      <c r="NGY1658" s="288"/>
      <c r="NGZ1658" s="288"/>
      <c r="NHA1658" s="288"/>
      <c r="NHB1658" s="288"/>
      <c r="NHC1658" s="288"/>
      <c r="NHD1658" s="288"/>
      <c r="NHE1658" s="288"/>
      <c r="NHF1658" s="288"/>
      <c r="NHG1658" s="288"/>
      <c r="NHH1658" s="288"/>
      <c r="NHI1658" s="288"/>
      <c r="NHJ1658" s="288"/>
      <c r="NHK1658" s="288"/>
      <c r="NHL1658" s="288"/>
      <c r="NHM1658" s="288"/>
      <c r="NHN1658" s="288"/>
      <c r="NHO1658" s="288"/>
      <c r="NHP1658" s="288"/>
      <c r="NHQ1658" s="288"/>
      <c r="NHR1658" s="288"/>
      <c r="NHS1658" s="288"/>
      <c r="NHT1658" s="288"/>
      <c r="NHU1658" s="288"/>
      <c r="NHV1658" s="288"/>
      <c r="NHW1658" s="288"/>
      <c r="NHX1658" s="288"/>
      <c r="NHY1658" s="288"/>
      <c r="NHZ1658" s="288"/>
      <c r="NIA1658" s="288"/>
      <c r="NIB1658" s="288"/>
      <c r="NIC1658" s="288"/>
      <c r="NID1658" s="288"/>
      <c r="NIE1658" s="288"/>
      <c r="NIF1658" s="288"/>
      <c r="NIG1658" s="288"/>
      <c r="NIH1658" s="288"/>
      <c r="NII1658" s="288"/>
      <c r="NIJ1658" s="288"/>
      <c r="NIK1658" s="288"/>
      <c r="NIL1658" s="288"/>
      <c r="NIM1658" s="288"/>
      <c r="NIN1658" s="288"/>
      <c r="NIO1658" s="288"/>
      <c r="NIP1658" s="288"/>
      <c r="NIQ1658" s="288"/>
      <c r="NIR1658" s="288"/>
      <c r="NIS1658" s="288"/>
      <c r="NIT1658" s="288"/>
      <c r="NIU1658" s="288"/>
      <c r="NIV1658" s="288"/>
      <c r="NIW1658" s="288"/>
      <c r="NIX1658" s="288"/>
      <c r="NIY1658" s="288"/>
      <c r="NIZ1658" s="288"/>
      <c r="NJA1658" s="288"/>
      <c r="NJB1658" s="288"/>
      <c r="NJC1658" s="288"/>
      <c r="NJD1658" s="288"/>
      <c r="NJE1658" s="288"/>
      <c r="NJF1658" s="288"/>
      <c r="NJG1658" s="288"/>
      <c r="NJH1658" s="288"/>
      <c r="NJI1658" s="288"/>
      <c r="NJJ1658" s="288"/>
      <c r="NJK1658" s="288"/>
      <c r="NJL1658" s="288"/>
      <c r="NJM1658" s="288"/>
      <c r="NJN1658" s="288"/>
      <c r="NJO1658" s="288"/>
      <c r="NJP1658" s="288"/>
      <c r="NJQ1658" s="288"/>
      <c r="NJR1658" s="288"/>
      <c r="NJS1658" s="288"/>
      <c r="NJT1658" s="288"/>
      <c r="NJU1658" s="288"/>
      <c r="NJV1658" s="288"/>
      <c r="NJW1658" s="288"/>
      <c r="NJX1658" s="288"/>
      <c r="NJY1658" s="288"/>
      <c r="NJZ1658" s="288"/>
      <c r="NKA1658" s="288"/>
      <c r="NKB1658" s="288"/>
      <c r="NKC1658" s="288"/>
      <c r="NKD1658" s="288"/>
      <c r="NKE1658" s="288"/>
      <c r="NKF1658" s="288"/>
      <c r="NKG1658" s="288"/>
      <c r="NKH1658" s="288"/>
      <c r="NKI1658" s="288"/>
      <c r="NKJ1658" s="288"/>
      <c r="NKK1658" s="288"/>
      <c r="NKL1658" s="288"/>
      <c r="NKM1658" s="288"/>
      <c r="NKN1658" s="288"/>
      <c r="NKO1658" s="288"/>
      <c r="NKP1658" s="288"/>
      <c r="NKQ1658" s="288"/>
      <c r="NKR1658" s="288"/>
      <c r="NKS1658" s="288"/>
      <c r="NKT1658" s="288"/>
      <c r="NKU1658" s="288"/>
      <c r="NKV1658" s="288"/>
      <c r="NKW1658" s="288"/>
      <c r="NKX1658" s="288"/>
      <c r="NKY1658" s="288"/>
      <c r="NKZ1658" s="288"/>
      <c r="NLA1658" s="288"/>
      <c r="NLB1658" s="288"/>
      <c r="NLC1658" s="288"/>
      <c r="NLD1658" s="288"/>
      <c r="NLE1658" s="288"/>
      <c r="NLF1658" s="288"/>
      <c r="NLG1658" s="288"/>
      <c r="NLH1658" s="288"/>
      <c r="NLI1658" s="288"/>
      <c r="NLJ1658" s="288"/>
      <c r="NLK1658" s="288"/>
      <c r="NLL1658" s="288"/>
      <c r="NLM1658" s="288"/>
      <c r="NLN1658" s="288"/>
      <c r="NLO1658" s="288"/>
      <c r="NLP1658" s="288"/>
      <c r="NLQ1658" s="288"/>
      <c r="NLR1658" s="288"/>
      <c r="NLS1658" s="288"/>
      <c r="NLT1658" s="288"/>
      <c r="NLU1658" s="288"/>
      <c r="NLV1658" s="288"/>
      <c r="NLW1658" s="288"/>
      <c r="NLX1658" s="288"/>
      <c r="NLY1658" s="288"/>
      <c r="NLZ1658" s="288"/>
      <c r="NMA1658" s="288"/>
      <c r="NMB1658" s="288"/>
      <c r="NMC1658" s="288"/>
      <c r="NMD1658" s="288"/>
      <c r="NME1658" s="288"/>
      <c r="NMF1658" s="288"/>
      <c r="NMG1658" s="288"/>
      <c r="NMH1658" s="288"/>
      <c r="NMI1658" s="288"/>
      <c r="NMJ1658" s="288"/>
      <c r="NMK1658" s="288"/>
      <c r="NML1658" s="288"/>
      <c r="NMM1658" s="288"/>
      <c r="NMN1658" s="288"/>
      <c r="NMO1658" s="288"/>
      <c r="NMP1658" s="288"/>
      <c r="NMQ1658" s="288"/>
      <c r="NMR1658" s="288"/>
      <c r="NMS1658" s="288"/>
      <c r="NMT1658" s="288"/>
      <c r="NMU1658" s="288"/>
      <c r="NMV1658" s="288"/>
      <c r="NMW1658" s="288"/>
      <c r="NMX1658" s="288"/>
      <c r="NMY1658" s="288"/>
      <c r="NMZ1658" s="288"/>
      <c r="NNA1658" s="288"/>
      <c r="NNB1658" s="288"/>
      <c r="NNC1658" s="288"/>
      <c r="NND1658" s="288"/>
      <c r="NNE1658" s="288"/>
      <c r="NNF1658" s="288"/>
      <c r="NNG1658" s="288"/>
      <c r="NNH1658" s="288"/>
      <c r="NNI1658" s="288"/>
      <c r="NNJ1658" s="288"/>
      <c r="NNK1658" s="288"/>
      <c r="NNL1658" s="288"/>
      <c r="NNM1658" s="288"/>
      <c r="NNN1658" s="288"/>
      <c r="NNO1658" s="288"/>
      <c r="NNP1658" s="288"/>
      <c r="NNQ1658" s="288"/>
      <c r="NNR1658" s="288"/>
      <c r="NNS1658" s="288"/>
      <c r="NNT1658" s="288"/>
      <c r="NNU1658" s="288"/>
      <c r="NNV1658" s="288"/>
      <c r="NNW1658" s="288"/>
      <c r="NNX1658" s="288"/>
      <c r="NNY1658" s="288"/>
      <c r="NNZ1658" s="288"/>
      <c r="NOA1658" s="288"/>
      <c r="NOB1658" s="288"/>
      <c r="NOC1658" s="288"/>
      <c r="NOD1658" s="288"/>
      <c r="NOE1658" s="288"/>
      <c r="NOF1658" s="288"/>
      <c r="NOG1658" s="288"/>
      <c r="NOH1658" s="288"/>
      <c r="NOI1658" s="288"/>
      <c r="NOJ1658" s="288"/>
      <c r="NOK1658" s="288"/>
      <c r="NOL1658" s="288"/>
      <c r="NOM1658" s="288"/>
      <c r="NON1658" s="288"/>
      <c r="NOO1658" s="288"/>
      <c r="NOP1658" s="288"/>
      <c r="NOQ1658" s="288"/>
      <c r="NOR1658" s="288"/>
      <c r="NOS1658" s="288"/>
      <c r="NOT1658" s="288"/>
      <c r="NOU1658" s="288"/>
      <c r="NOV1658" s="288"/>
      <c r="NOW1658" s="288"/>
      <c r="NOX1658" s="288"/>
      <c r="NOY1658" s="288"/>
      <c r="NOZ1658" s="288"/>
      <c r="NPA1658" s="288"/>
      <c r="NPB1658" s="288"/>
      <c r="NPC1658" s="288"/>
      <c r="NPD1658" s="288"/>
      <c r="NPE1658" s="288"/>
      <c r="NPF1658" s="288"/>
      <c r="NPG1658" s="288"/>
      <c r="NPH1658" s="288"/>
      <c r="NPI1658" s="288"/>
      <c r="NPJ1658" s="288"/>
      <c r="NPK1658" s="288"/>
      <c r="NPL1658" s="288"/>
      <c r="NPM1658" s="288"/>
      <c r="NPN1658" s="288"/>
      <c r="NPO1658" s="288"/>
      <c r="NPP1658" s="288"/>
      <c r="NPQ1658" s="288"/>
      <c r="NPR1658" s="288"/>
      <c r="NPS1658" s="288"/>
      <c r="NPT1658" s="288"/>
      <c r="NPU1658" s="288"/>
      <c r="NPV1658" s="288"/>
      <c r="NPW1658" s="288"/>
      <c r="NPX1658" s="288"/>
      <c r="NPY1658" s="288"/>
      <c r="NPZ1658" s="288"/>
      <c r="NQA1658" s="288"/>
      <c r="NQB1658" s="288"/>
      <c r="NQC1658" s="288"/>
      <c r="NQD1658" s="288"/>
      <c r="NQE1658" s="288"/>
      <c r="NQF1658" s="288"/>
      <c r="NQG1658" s="288"/>
      <c r="NQH1658" s="288"/>
      <c r="NQI1658" s="288"/>
      <c r="NQJ1658" s="288"/>
      <c r="NQK1658" s="288"/>
      <c r="NQL1658" s="288"/>
      <c r="NQM1658" s="288"/>
      <c r="NQN1658" s="288"/>
      <c r="NQO1658" s="288"/>
      <c r="NQP1658" s="288"/>
      <c r="NQQ1658" s="288"/>
      <c r="NQR1658" s="288"/>
      <c r="NQS1658" s="288"/>
      <c r="NQT1658" s="288"/>
      <c r="NQU1658" s="288"/>
      <c r="NQV1658" s="288"/>
      <c r="NQW1658" s="288"/>
      <c r="NQX1658" s="288"/>
      <c r="NQY1658" s="288"/>
      <c r="NQZ1658" s="288"/>
      <c r="NRA1658" s="288"/>
      <c r="NRB1658" s="288"/>
      <c r="NRC1658" s="288"/>
      <c r="NRD1658" s="288"/>
      <c r="NRE1658" s="288"/>
      <c r="NRF1658" s="288"/>
      <c r="NRG1658" s="288"/>
      <c r="NRH1658" s="288"/>
      <c r="NRI1658" s="288"/>
      <c r="NRJ1658" s="288"/>
      <c r="NRK1658" s="288"/>
      <c r="NRL1658" s="288"/>
      <c r="NRM1658" s="288"/>
      <c r="NRN1658" s="288"/>
      <c r="NRO1658" s="288"/>
      <c r="NRP1658" s="288"/>
      <c r="NRQ1658" s="288"/>
      <c r="NRR1658" s="288"/>
      <c r="NRS1658" s="288"/>
      <c r="NRT1658" s="288"/>
      <c r="NRU1658" s="288"/>
      <c r="NRV1658" s="288"/>
      <c r="NRW1658" s="288"/>
      <c r="NRX1658" s="288"/>
      <c r="NRY1658" s="288"/>
      <c r="NRZ1658" s="288"/>
      <c r="NSA1658" s="288"/>
      <c r="NSB1658" s="288"/>
      <c r="NSC1658" s="288"/>
      <c r="NSD1658" s="288"/>
      <c r="NSE1658" s="288"/>
      <c r="NSF1658" s="288"/>
      <c r="NSG1658" s="288"/>
      <c r="NSH1658" s="288"/>
      <c r="NSI1658" s="288"/>
      <c r="NSJ1658" s="288"/>
      <c r="NSK1658" s="288"/>
      <c r="NSL1658" s="288"/>
      <c r="NSM1658" s="288"/>
      <c r="NSN1658" s="288"/>
      <c r="NSO1658" s="288"/>
      <c r="NSP1658" s="288"/>
      <c r="NSQ1658" s="288"/>
      <c r="NSR1658" s="288"/>
      <c r="NSS1658" s="288"/>
      <c r="NST1658" s="288"/>
      <c r="NSU1658" s="288"/>
      <c r="NSV1658" s="288"/>
      <c r="NSW1658" s="288"/>
      <c r="NSX1658" s="288"/>
      <c r="NSY1658" s="288"/>
      <c r="NSZ1658" s="288"/>
      <c r="NTA1658" s="288"/>
      <c r="NTB1658" s="288"/>
      <c r="NTC1658" s="288"/>
      <c r="NTD1658" s="288"/>
      <c r="NTE1658" s="288"/>
      <c r="NTF1658" s="288"/>
      <c r="NTG1658" s="288"/>
      <c r="NTH1658" s="288"/>
      <c r="NTI1658" s="288"/>
      <c r="NTJ1658" s="288"/>
      <c r="NTK1658" s="288"/>
      <c r="NTL1658" s="288"/>
      <c r="NTM1658" s="288"/>
      <c r="NTN1658" s="288"/>
      <c r="NTO1658" s="288"/>
      <c r="NTP1658" s="288"/>
      <c r="NTQ1658" s="288"/>
      <c r="NTR1658" s="288"/>
      <c r="NTS1658" s="288"/>
      <c r="NTT1658" s="288"/>
      <c r="NTU1658" s="288"/>
      <c r="NTV1658" s="288"/>
      <c r="NTW1658" s="288"/>
      <c r="NTX1658" s="288"/>
      <c r="NTY1658" s="288"/>
      <c r="NTZ1658" s="288"/>
      <c r="NUA1658" s="288"/>
      <c r="NUB1658" s="288"/>
      <c r="NUC1658" s="288"/>
      <c r="NUD1658" s="288"/>
      <c r="NUE1658" s="288"/>
      <c r="NUF1658" s="288"/>
      <c r="NUG1658" s="288"/>
      <c r="NUH1658" s="288"/>
      <c r="NUI1658" s="288"/>
      <c r="NUJ1658" s="288"/>
      <c r="NUK1658" s="288"/>
      <c r="NUL1658" s="288"/>
      <c r="NUM1658" s="288"/>
      <c r="NUN1658" s="288"/>
      <c r="NUO1658" s="288"/>
      <c r="NUP1658" s="288"/>
      <c r="NUQ1658" s="288"/>
      <c r="NUR1658" s="288"/>
      <c r="NUS1658" s="288"/>
      <c r="NUT1658" s="288"/>
      <c r="NUU1658" s="288"/>
      <c r="NUV1658" s="288"/>
      <c r="NUW1658" s="288"/>
      <c r="NUX1658" s="288"/>
      <c r="NUY1658" s="288"/>
      <c r="NUZ1658" s="288"/>
      <c r="NVA1658" s="288"/>
      <c r="NVB1658" s="288"/>
      <c r="NVC1658" s="288"/>
      <c r="NVD1658" s="288"/>
      <c r="NVE1658" s="288"/>
      <c r="NVF1658" s="288"/>
      <c r="NVG1658" s="288"/>
      <c r="NVH1658" s="288"/>
      <c r="NVI1658" s="288"/>
      <c r="NVJ1658" s="288"/>
      <c r="NVK1658" s="288"/>
      <c r="NVL1658" s="288"/>
      <c r="NVM1658" s="288"/>
      <c r="NVN1658" s="288"/>
      <c r="NVO1658" s="288"/>
      <c r="NVP1658" s="288"/>
      <c r="NVQ1658" s="288"/>
      <c r="NVR1658" s="288"/>
      <c r="NVS1658" s="288"/>
      <c r="NVT1658" s="288"/>
      <c r="NVU1658" s="288"/>
      <c r="NVV1658" s="288"/>
      <c r="NVW1658" s="288"/>
      <c r="NVX1658" s="288"/>
      <c r="NVY1658" s="288"/>
      <c r="NVZ1658" s="288"/>
      <c r="NWA1658" s="288"/>
      <c r="NWB1658" s="288"/>
      <c r="NWC1658" s="288"/>
      <c r="NWD1658" s="288"/>
      <c r="NWE1658" s="288"/>
      <c r="NWF1658" s="288"/>
      <c r="NWG1658" s="288"/>
      <c r="NWH1658" s="288"/>
      <c r="NWI1658" s="288"/>
      <c r="NWJ1658" s="288"/>
      <c r="NWK1658" s="288"/>
      <c r="NWL1658" s="288"/>
      <c r="NWM1658" s="288"/>
      <c r="NWN1658" s="288"/>
      <c r="NWO1658" s="288"/>
      <c r="NWP1658" s="288"/>
      <c r="NWQ1658" s="288"/>
      <c r="NWR1658" s="288"/>
      <c r="NWS1658" s="288"/>
      <c r="NWT1658" s="288"/>
      <c r="NWU1658" s="288"/>
      <c r="NWV1658" s="288"/>
      <c r="NWW1658" s="288"/>
      <c r="NWX1658" s="288"/>
      <c r="NWY1658" s="288"/>
      <c r="NWZ1658" s="288"/>
      <c r="NXA1658" s="288"/>
      <c r="NXB1658" s="288"/>
      <c r="NXC1658" s="288"/>
      <c r="NXD1658" s="288"/>
      <c r="NXE1658" s="288"/>
      <c r="NXF1658" s="288"/>
      <c r="NXG1658" s="288"/>
      <c r="NXH1658" s="288"/>
      <c r="NXI1658" s="288"/>
      <c r="NXJ1658" s="288"/>
      <c r="NXK1658" s="288"/>
      <c r="NXL1658" s="288"/>
      <c r="NXM1658" s="288"/>
      <c r="NXN1658" s="288"/>
      <c r="NXO1658" s="288"/>
      <c r="NXP1658" s="288"/>
      <c r="NXQ1658" s="288"/>
      <c r="NXR1658" s="288"/>
      <c r="NXS1658" s="288"/>
      <c r="NXT1658" s="288"/>
      <c r="NXU1658" s="288"/>
      <c r="NXV1658" s="288"/>
      <c r="NXW1658" s="288"/>
      <c r="NXX1658" s="288"/>
      <c r="NXY1658" s="288"/>
      <c r="NXZ1658" s="288"/>
      <c r="NYA1658" s="288"/>
      <c r="NYB1658" s="288"/>
      <c r="NYC1658" s="288"/>
      <c r="NYD1658" s="288"/>
      <c r="NYE1658" s="288"/>
      <c r="NYF1658" s="288"/>
      <c r="NYG1658" s="288"/>
      <c r="NYH1658" s="288"/>
      <c r="NYI1658" s="288"/>
      <c r="NYJ1658" s="288"/>
      <c r="NYK1658" s="288"/>
      <c r="NYL1658" s="288"/>
      <c r="NYM1658" s="288"/>
      <c r="NYN1658" s="288"/>
      <c r="NYO1658" s="288"/>
      <c r="NYP1658" s="288"/>
      <c r="NYQ1658" s="288"/>
      <c r="NYR1658" s="288"/>
      <c r="NYS1658" s="288"/>
      <c r="NYT1658" s="288"/>
      <c r="NYU1658" s="288"/>
      <c r="NYV1658" s="288"/>
      <c r="NYW1658" s="288"/>
      <c r="NYX1658" s="288"/>
      <c r="NYY1658" s="288"/>
      <c r="NYZ1658" s="288"/>
      <c r="NZA1658" s="288"/>
      <c r="NZB1658" s="288"/>
      <c r="NZC1658" s="288"/>
      <c r="NZD1658" s="288"/>
      <c r="NZE1658" s="288"/>
      <c r="NZF1658" s="288"/>
      <c r="NZG1658" s="288"/>
      <c r="NZH1658" s="288"/>
      <c r="NZI1658" s="288"/>
      <c r="NZJ1658" s="288"/>
      <c r="NZK1658" s="288"/>
      <c r="NZL1658" s="288"/>
      <c r="NZM1658" s="288"/>
      <c r="NZN1658" s="288"/>
      <c r="NZO1658" s="288"/>
      <c r="NZP1658" s="288"/>
      <c r="NZQ1658" s="288"/>
      <c r="NZR1658" s="288"/>
      <c r="NZS1658" s="288"/>
      <c r="NZT1658" s="288"/>
      <c r="NZU1658" s="288"/>
      <c r="NZV1658" s="288"/>
      <c r="NZW1658" s="288"/>
      <c r="NZX1658" s="288"/>
      <c r="NZY1658" s="288"/>
      <c r="NZZ1658" s="288"/>
      <c r="OAA1658" s="288"/>
      <c r="OAB1658" s="288"/>
      <c r="OAC1658" s="288"/>
      <c r="OAD1658" s="288"/>
      <c r="OAE1658" s="288"/>
      <c r="OAF1658" s="288"/>
      <c r="OAG1658" s="288"/>
      <c r="OAH1658" s="288"/>
      <c r="OAI1658" s="288"/>
      <c r="OAJ1658" s="288"/>
      <c r="OAK1658" s="288"/>
      <c r="OAL1658" s="288"/>
      <c r="OAM1658" s="288"/>
      <c r="OAN1658" s="288"/>
      <c r="OAO1658" s="288"/>
      <c r="OAP1658" s="288"/>
      <c r="OAQ1658" s="288"/>
      <c r="OAR1658" s="288"/>
      <c r="OAS1658" s="288"/>
      <c r="OAT1658" s="288"/>
      <c r="OAU1658" s="288"/>
      <c r="OAV1658" s="288"/>
      <c r="OAW1658" s="288"/>
      <c r="OAX1658" s="288"/>
      <c r="OAY1658" s="288"/>
      <c r="OAZ1658" s="288"/>
      <c r="OBA1658" s="288"/>
      <c r="OBB1658" s="288"/>
      <c r="OBC1658" s="288"/>
      <c r="OBD1658" s="288"/>
      <c r="OBE1658" s="288"/>
      <c r="OBF1658" s="288"/>
      <c r="OBG1658" s="288"/>
      <c r="OBH1658" s="288"/>
      <c r="OBI1658" s="288"/>
      <c r="OBJ1658" s="288"/>
      <c r="OBK1658" s="288"/>
      <c r="OBL1658" s="288"/>
      <c r="OBM1658" s="288"/>
      <c r="OBN1658" s="288"/>
      <c r="OBO1658" s="288"/>
      <c r="OBP1658" s="288"/>
      <c r="OBQ1658" s="288"/>
      <c r="OBR1658" s="288"/>
      <c r="OBS1658" s="288"/>
      <c r="OBT1658" s="288"/>
      <c r="OBU1658" s="288"/>
      <c r="OBV1658" s="288"/>
      <c r="OBW1658" s="288"/>
      <c r="OBX1658" s="288"/>
      <c r="OBY1658" s="288"/>
      <c r="OBZ1658" s="288"/>
      <c r="OCA1658" s="288"/>
      <c r="OCB1658" s="288"/>
      <c r="OCC1658" s="288"/>
      <c r="OCD1658" s="288"/>
      <c r="OCE1658" s="288"/>
      <c r="OCF1658" s="288"/>
      <c r="OCG1658" s="288"/>
      <c r="OCH1658" s="288"/>
      <c r="OCI1658" s="288"/>
      <c r="OCJ1658" s="288"/>
      <c r="OCK1658" s="288"/>
      <c r="OCL1658" s="288"/>
      <c r="OCM1658" s="288"/>
      <c r="OCN1658" s="288"/>
      <c r="OCO1658" s="288"/>
      <c r="OCP1658" s="288"/>
      <c r="OCQ1658" s="288"/>
      <c r="OCR1658" s="288"/>
      <c r="OCS1658" s="288"/>
      <c r="OCT1658" s="288"/>
      <c r="OCU1658" s="288"/>
      <c r="OCV1658" s="288"/>
      <c r="OCW1658" s="288"/>
      <c r="OCX1658" s="288"/>
      <c r="OCY1658" s="288"/>
      <c r="OCZ1658" s="288"/>
      <c r="ODA1658" s="288"/>
      <c r="ODB1658" s="288"/>
      <c r="ODC1658" s="288"/>
      <c r="ODD1658" s="288"/>
      <c r="ODE1658" s="288"/>
      <c r="ODF1658" s="288"/>
      <c r="ODG1658" s="288"/>
      <c r="ODH1658" s="288"/>
      <c r="ODI1658" s="288"/>
      <c r="ODJ1658" s="288"/>
      <c r="ODK1658" s="288"/>
      <c r="ODL1658" s="288"/>
      <c r="ODM1658" s="288"/>
      <c r="ODN1658" s="288"/>
      <c r="ODO1658" s="288"/>
      <c r="ODP1658" s="288"/>
      <c r="ODQ1658" s="288"/>
      <c r="ODR1658" s="288"/>
      <c r="ODS1658" s="288"/>
      <c r="ODT1658" s="288"/>
      <c r="ODU1658" s="288"/>
      <c r="ODV1658" s="288"/>
      <c r="ODW1658" s="288"/>
      <c r="ODX1658" s="288"/>
      <c r="ODY1658" s="288"/>
      <c r="ODZ1658" s="288"/>
      <c r="OEA1658" s="288"/>
      <c r="OEB1658" s="288"/>
      <c r="OEC1658" s="288"/>
      <c r="OED1658" s="288"/>
      <c r="OEE1658" s="288"/>
      <c r="OEF1658" s="288"/>
      <c r="OEG1658" s="288"/>
      <c r="OEH1658" s="288"/>
      <c r="OEI1658" s="288"/>
      <c r="OEJ1658" s="288"/>
      <c r="OEK1658" s="288"/>
      <c r="OEL1658" s="288"/>
      <c r="OEM1658" s="288"/>
      <c r="OEN1658" s="288"/>
      <c r="OEO1658" s="288"/>
      <c r="OEP1658" s="288"/>
      <c r="OEQ1658" s="288"/>
      <c r="OER1658" s="288"/>
      <c r="OES1658" s="288"/>
      <c r="OET1658" s="288"/>
      <c r="OEU1658" s="288"/>
      <c r="OEV1658" s="288"/>
      <c r="OEW1658" s="288"/>
      <c r="OEX1658" s="288"/>
      <c r="OEY1658" s="288"/>
      <c r="OEZ1658" s="288"/>
      <c r="OFA1658" s="288"/>
      <c r="OFB1658" s="288"/>
      <c r="OFC1658" s="288"/>
      <c r="OFD1658" s="288"/>
      <c r="OFE1658" s="288"/>
      <c r="OFF1658" s="288"/>
      <c r="OFG1658" s="288"/>
      <c r="OFH1658" s="288"/>
      <c r="OFI1658" s="288"/>
      <c r="OFJ1658" s="288"/>
      <c r="OFK1658" s="288"/>
      <c r="OFL1658" s="288"/>
      <c r="OFM1658" s="288"/>
      <c r="OFN1658" s="288"/>
      <c r="OFO1658" s="288"/>
      <c r="OFP1658" s="288"/>
      <c r="OFQ1658" s="288"/>
      <c r="OFR1658" s="288"/>
      <c r="OFS1658" s="288"/>
      <c r="OFT1658" s="288"/>
      <c r="OFU1658" s="288"/>
      <c r="OFV1658" s="288"/>
      <c r="OFW1658" s="288"/>
      <c r="OFX1658" s="288"/>
      <c r="OFY1658" s="288"/>
      <c r="OFZ1658" s="288"/>
      <c r="OGA1658" s="288"/>
      <c r="OGB1658" s="288"/>
      <c r="OGC1658" s="288"/>
      <c r="OGD1658" s="288"/>
      <c r="OGE1658" s="288"/>
      <c r="OGF1658" s="288"/>
      <c r="OGG1658" s="288"/>
      <c r="OGH1658" s="288"/>
      <c r="OGI1658" s="288"/>
      <c r="OGJ1658" s="288"/>
      <c r="OGK1658" s="288"/>
      <c r="OGL1658" s="288"/>
      <c r="OGM1658" s="288"/>
      <c r="OGN1658" s="288"/>
      <c r="OGO1658" s="288"/>
      <c r="OGP1658" s="288"/>
      <c r="OGQ1658" s="288"/>
      <c r="OGR1658" s="288"/>
      <c r="OGS1658" s="288"/>
      <c r="OGT1658" s="288"/>
      <c r="OGU1658" s="288"/>
      <c r="OGV1658" s="288"/>
      <c r="OGW1658" s="288"/>
      <c r="OGX1658" s="288"/>
      <c r="OGY1658" s="288"/>
      <c r="OGZ1658" s="288"/>
      <c r="OHA1658" s="288"/>
      <c r="OHB1658" s="288"/>
      <c r="OHC1658" s="288"/>
      <c r="OHD1658" s="288"/>
      <c r="OHE1658" s="288"/>
      <c r="OHF1658" s="288"/>
      <c r="OHG1658" s="288"/>
      <c r="OHH1658" s="288"/>
      <c r="OHI1658" s="288"/>
      <c r="OHJ1658" s="288"/>
      <c r="OHK1658" s="288"/>
      <c r="OHL1658" s="288"/>
      <c r="OHM1658" s="288"/>
      <c r="OHN1658" s="288"/>
      <c r="OHO1658" s="288"/>
      <c r="OHP1658" s="288"/>
      <c r="OHQ1658" s="288"/>
      <c r="OHR1658" s="288"/>
      <c r="OHS1658" s="288"/>
      <c r="OHT1658" s="288"/>
      <c r="OHU1658" s="288"/>
      <c r="OHV1658" s="288"/>
      <c r="OHW1658" s="288"/>
      <c r="OHX1658" s="288"/>
      <c r="OHY1658" s="288"/>
      <c r="OHZ1658" s="288"/>
      <c r="OIA1658" s="288"/>
      <c r="OIB1658" s="288"/>
      <c r="OIC1658" s="288"/>
      <c r="OID1658" s="288"/>
      <c r="OIE1658" s="288"/>
      <c r="OIF1658" s="288"/>
      <c r="OIG1658" s="288"/>
      <c r="OIH1658" s="288"/>
      <c r="OII1658" s="288"/>
      <c r="OIJ1658" s="288"/>
      <c r="OIK1658" s="288"/>
      <c r="OIL1658" s="288"/>
      <c r="OIM1658" s="288"/>
      <c r="OIN1658" s="288"/>
      <c r="OIO1658" s="288"/>
      <c r="OIP1658" s="288"/>
      <c r="OIQ1658" s="288"/>
      <c r="OIR1658" s="288"/>
      <c r="OIS1658" s="288"/>
      <c r="OIT1658" s="288"/>
      <c r="OIU1658" s="288"/>
      <c r="OIV1658" s="288"/>
      <c r="OIW1658" s="288"/>
      <c r="OIX1658" s="288"/>
      <c r="OIY1658" s="288"/>
      <c r="OIZ1658" s="288"/>
      <c r="OJA1658" s="288"/>
      <c r="OJB1658" s="288"/>
      <c r="OJC1658" s="288"/>
      <c r="OJD1658" s="288"/>
      <c r="OJE1658" s="288"/>
      <c r="OJF1658" s="288"/>
      <c r="OJG1658" s="288"/>
      <c r="OJH1658" s="288"/>
      <c r="OJI1658" s="288"/>
      <c r="OJJ1658" s="288"/>
      <c r="OJK1658" s="288"/>
      <c r="OJL1658" s="288"/>
      <c r="OJM1658" s="288"/>
      <c r="OJN1658" s="288"/>
      <c r="OJO1658" s="288"/>
      <c r="OJP1658" s="288"/>
      <c r="OJQ1658" s="288"/>
      <c r="OJR1658" s="288"/>
      <c r="OJS1658" s="288"/>
      <c r="OJT1658" s="288"/>
      <c r="OJU1658" s="288"/>
      <c r="OJV1658" s="288"/>
      <c r="OJW1658" s="288"/>
      <c r="OJX1658" s="288"/>
      <c r="OJY1658" s="288"/>
      <c r="OJZ1658" s="288"/>
      <c r="OKA1658" s="288"/>
      <c r="OKB1658" s="288"/>
      <c r="OKC1658" s="288"/>
      <c r="OKD1658" s="288"/>
      <c r="OKE1658" s="288"/>
      <c r="OKF1658" s="288"/>
      <c r="OKG1658" s="288"/>
      <c r="OKH1658" s="288"/>
      <c r="OKI1658" s="288"/>
      <c r="OKJ1658" s="288"/>
      <c r="OKK1658" s="288"/>
      <c r="OKL1658" s="288"/>
      <c r="OKM1658" s="288"/>
      <c r="OKN1658" s="288"/>
      <c r="OKO1658" s="288"/>
      <c r="OKP1658" s="288"/>
      <c r="OKQ1658" s="288"/>
      <c r="OKR1658" s="288"/>
      <c r="OKS1658" s="288"/>
      <c r="OKT1658" s="288"/>
      <c r="OKU1658" s="288"/>
      <c r="OKV1658" s="288"/>
      <c r="OKW1658" s="288"/>
      <c r="OKX1658" s="288"/>
      <c r="OKY1658" s="288"/>
      <c r="OKZ1658" s="288"/>
      <c r="OLA1658" s="288"/>
      <c r="OLB1658" s="288"/>
      <c r="OLC1658" s="288"/>
      <c r="OLD1658" s="288"/>
      <c r="OLE1658" s="288"/>
      <c r="OLF1658" s="288"/>
      <c r="OLG1658" s="288"/>
      <c r="OLH1658" s="288"/>
      <c r="OLI1658" s="288"/>
      <c r="OLJ1658" s="288"/>
      <c r="OLK1658" s="288"/>
      <c r="OLL1658" s="288"/>
      <c r="OLM1658" s="288"/>
      <c r="OLN1658" s="288"/>
      <c r="OLO1658" s="288"/>
      <c r="OLP1658" s="288"/>
      <c r="OLQ1658" s="288"/>
      <c r="OLR1658" s="288"/>
      <c r="OLS1658" s="288"/>
      <c r="OLT1658" s="288"/>
      <c r="OLU1658" s="288"/>
      <c r="OLV1658" s="288"/>
      <c r="OLW1658" s="288"/>
      <c r="OLX1658" s="288"/>
      <c r="OLY1658" s="288"/>
      <c r="OLZ1658" s="288"/>
      <c r="OMA1658" s="288"/>
      <c r="OMB1658" s="288"/>
      <c r="OMC1658" s="288"/>
      <c r="OMD1658" s="288"/>
      <c r="OME1658" s="288"/>
      <c r="OMF1658" s="288"/>
      <c r="OMG1658" s="288"/>
      <c r="OMH1658" s="288"/>
      <c r="OMI1658" s="288"/>
      <c r="OMJ1658" s="288"/>
      <c r="OMK1658" s="288"/>
      <c r="OML1658" s="288"/>
      <c r="OMM1658" s="288"/>
      <c r="OMN1658" s="288"/>
      <c r="OMO1658" s="288"/>
      <c r="OMP1658" s="288"/>
      <c r="OMQ1658" s="288"/>
      <c r="OMR1658" s="288"/>
      <c r="OMS1658" s="288"/>
      <c r="OMT1658" s="288"/>
      <c r="OMU1658" s="288"/>
      <c r="OMV1658" s="288"/>
      <c r="OMW1658" s="288"/>
      <c r="OMX1658" s="288"/>
      <c r="OMY1658" s="288"/>
      <c r="OMZ1658" s="288"/>
      <c r="ONA1658" s="288"/>
      <c r="ONB1658" s="288"/>
      <c r="ONC1658" s="288"/>
      <c r="OND1658" s="288"/>
      <c r="ONE1658" s="288"/>
      <c r="ONF1658" s="288"/>
      <c r="ONG1658" s="288"/>
      <c r="ONH1658" s="288"/>
      <c r="ONI1658" s="288"/>
      <c r="ONJ1658" s="288"/>
      <c r="ONK1658" s="288"/>
      <c r="ONL1658" s="288"/>
      <c r="ONM1658" s="288"/>
      <c r="ONN1658" s="288"/>
      <c r="ONO1658" s="288"/>
      <c r="ONP1658" s="288"/>
      <c r="ONQ1658" s="288"/>
      <c r="ONR1658" s="288"/>
      <c r="ONS1658" s="288"/>
      <c r="ONT1658" s="288"/>
      <c r="ONU1658" s="288"/>
      <c r="ONV1658" s="288"/>
      <c r="ONW1658" s="288"/>
      <c r="ONX1658" s="288"/>
      <c r="ONY1658" s="288"/>
      <c r="ONZ1658" s="288"/>
      <c r="OOA1658" s="288"/>
      <c r="OOB1658" s="288"/>
      <c r="OOC1658" s="288"/>
      <c r="OOD1658" s="288"/>
      <c r="OOE1658" s="288"/>
      <c r="OOF1658" s="288"/>
      <c r="OOG1658" s="288"/>
      <c r="OOH1658" s="288"/>
      <c r="OOI1658" s="288"/>
      <c r="OOJ1658" s="288"/>
      <c r="OOK1658" s="288"/>
      <c r="OOL1658" s="288"/>
      <c r="OOM1658" s="288"/>
      <c r="OON1658" s="288"/>
      <c r="OOO1658" s="288"/>
      <c r="OOP1658" s="288"/>
      <c r="OOQ1658" s="288"/>
      <c r="OOR1658" s="288"/>
      <c r="OOS1658" s="288"/>
      <c r="OOT1658" s="288"/>
      <c r="OOU1658" s="288"/>
      <c r="OOV1658" s="288"/>
      <c r="OOW1658" s="288"/>
      <c r="OOX1658" s="288"/>
      <c r="OOY1658" s="288"/>
      <c r="OOZ1658" s="288"/>
      <c r="OPA1658" s="288"/>
      <c r="OPB1658" s="288"/>
      <c r="OPC1658" s="288"/>
      <c r="OPD1658" s="288"/>
      <c r="OPE1658" s="288"/>
      <c r="OPF1658" s="288"/>
      <c r="OPG1658" s="288"/>
      <c r="OPH1658" s="288"/>
      <c r="OPI1658" s="288"/>
      <c r="OPJ1658" s="288"/>
      <c r="OPK1658" s="288"/>
      <c r="OPL1658" s="288"/>
      <c r="OPM1658" s="288"/>
      <c r="OPN1658" s="288"/>
      <c r="OPO1658" s="288"/>
      <c r="OPP1658" s="288"/>
      <c r="OPQ1658" s="288"/>
      <c r="OPR1658" s="288"/>
      <c r="OPS1658" s="288"/>
      <c r="OPT1658" s="288"/>
      <c r="OPU1658" s="288"/>
      <c r="OPV1658" s="288"/>
      <c r="OPW1658" s="288"/>
      <c r="OPX1658" s="288"/>
      <c r="OPY1658" s="288"/>
      <c r="OPZ1658" s="288"/>
      <c r="OQA1658" s="288"/>
      <c r="OQB1658" s="288"/>
      <c r="OQC1658" s="288"/>
      <c r="OQD1658" s="288"/>
      <c r="OQE1658" s="288"/>
      <c r="OQF1658" s="288"/>
      <c r="OQG1658" s="288"/>
      <c r="OQH1658" s="288"/>
      <c r="OQI1658" s="288"/>
      <c r="OQJ1658" s="288"/>
      <c r="OQK1658" s="288"/>
      <c r="OQL1658" s="288"/>
      <c r="OQM1658" s="288"/>
      <c r="OQN1658" s="288"/>
      <c r="OQO1658" s="288"/>
      <c r="OQP1658" s="288"/>
      <c r="OQQ1658" s="288"/>
      <c r="OQR1658" s="288"/>
      <c r="OQS1658" s="288"/>
      <c r="OQT1658" s="288"/>
      <c r="OQU1658" s="288"/>
      <c r="OQV1658" s="288"/>
      <c r="OQW1658" s="288"/>
      <c r="OQX1658" s="288"/>
      <c r="OQY1658" s="288"/>
      <c r="OQZ1658" s="288"/>
      <c r="ORA1658" s="288"/>
      <c r="ORB1658" s="288"/>
      <c r="ORC1658" s="288"/>
      <c r="ORD1658" s="288"/>
      <c r="ORE1658" s="288"/>
      <c r="ORF1658" s="288"/>
      <c r="ORG1658" s="288"/>
      <c r="ORH1658" s="288"/>
      <c r="ORI1658" s="288"/>
      <c r="ORJ1658" s="288"/>
      <c r="ORK1658" s="288"/>
      <c r="ORL1658" s="288"/>
      <c r="ORM1658" s="288"/>
      <c r="ORN1658" s="288"/>
      <c r="ORO1658" s="288"/>
      <c r="ORP1658" s="288"/>
      <c r="ORQ1658" s="288"/>
      <c r="ORR1658" s="288"/>
      <c r="ORS1658" s="288"/>
      <c r="ORT1658" s="288"/>
      <c r="ORU1658" s="288"/>
      <c r="ORV1658" s="288"/>
      <c r="ORW1658" s="288"/>
      <c r="ORX1658" s="288"/>
      <c r="ORY1658" s="288"/>
      <c r="ORZ1658" s="288"/>
      <c r="OSA1658" s="288"/>
      <c r="OSB1658" s="288"/>
      <c r="OSC1658" s="288"/>
      <c r="OSD1658" s="288"/>
      <c r="OSE1658" s="288"/>
      <c r="OSF1658" s="288"/>
      <c r="OSG1658" s="288"/>
      <c r="OSH1658" s="288"/>
      <c r="OSI1658" s="288"/>
      <c r="OSJ1658" s="288"/>
      <c r="OSK1658" s="288"/>
      <c r="OSL1658" s="288"/>
      <c r="OSM1658" s="288"/>
      <c r="OSN1658" s="288"/>
      <c r="OSO1658" s="288"/>
      <c r="OSP1658" s="288"/>
      <c r="OSQ1658" s="288"/>
      <c r="OSR1658" s="288"/>
      <c r="OSS1658" s="288"/>
      <c r="OST1658" s="288"/>
      <c r="OSU1658" s="288"/>
      <c r="OSV1658" s="288"/>
      <c r="OSW1658" s="288"/>
      <c r="OSX1658" s="288"/>
      <c r="OSY1658" s="288"/>
      <c r="OSZ1658" s="288"/>
      <c r="OTA1658" s="288"/>
      <c r="OTB1658" s="288"/>
      <c r="OTC1658" s="288"/>
      <c r="OTD1658" s="288"/>
      <c r="OTE1658" s="288"/>
      <c r="OTF1658" s="288"/>
      <c r="OTG1658" s="288"/>
      <c r="OTH1658" s="288"/>
      <c r="OTI1658" s="288"/>
      <c r="OTJ1658" s="288"/>
      <c r="OTK1658" s="288"/>
      <c r="OTL1658" s="288"/>
      <c r="OTM1658" s="288"/>
      <c r="OTN1658" s="288"/>
      <c r="OTO1658" s="288"/>
      <c r="OTP1658" s="288"/>
      <c r="OTQ1658" s="288"/>
      <c r="OTR1658" s="288"/>
      <c r="OTS1658" s="288"/>
      <c r="OTT1658" s="288"/>
      <c r="OTU1658" s="288"/>
      <c r="OTV1658" s="288"/>
      <c r="OTW1658" s="288"/>
      <c r="OTX1658" s="288"/>
      <c r="OTY1658" s="288"/>
      <c r="OTZ1658" s="288"/>
      <c r="OUA1658" s="288"/>
      <c r="OUB1658" s="288"/>
      <c r="OUC1658" s="288"/>
      <c r="OUD1658" s="288"/>
      <c r="OUE1658" s="288"/>
      <c r="OUF1658" s="288"/>
      <c r="OUG1658" s="288"/>
      <c r="OUH1658" s="288"/>
      <c r="OUI1658" s="288"/>
      <c r="OUJ1658" s="288"/>
      <c r="OUK1658" s="288"/>
      <c r="OUL1658" s="288"/>
      <c r="OUM1658" s="288"/>
      <c r="OUN1658" s="288"/>
      <c r="OUO1658" s="288"/>
      <c r="OUP1658" s="288"/>
      <c r="OUQ1658" s="288"/>
      <c r="OUR1658" s="288"/>
      <c r="OUS1658" s="288"/>
      <c r="OUT1658" s="288"/>
      <c r="OUU1658" s="288"/>
      <c r="OUV1658" s="288"/>
      <c r="OUW1658" s="288"/>
      <c r="OUX1658" s="288"/>
      <c r="OUY1658" s="288"/>
      <c r="OUZ1658" s="288"/>
      <c r="OVA1658" s="288"/>
      <c r="OVB1658" s="288"/>
      <c r="OVC1658" s="288"/>
      <c r="OVD1658" s="288"/>
      <c r="OVE1658" s="288"/>
      <c r="OVF1658" s="288"/>
      <c r="OVG1658" s="288"/>
      <c r="OVH1658" s="288"/>
      <c r="OVI1658" s="288"/>
      <c r="OVJ1658" s="288"/>
      <c r="OVK1658" s="288"/>
      <c r="OVL1658" s="288"/>
      <c r="OVM1658" s="288"/>
      <c r="OVN1658" s="288"/>
      <c r="OVO1658" s="288"/>
      <c r="OVP1658" s="288"/>
      <c r="OVQ1658" s="288"/>
      <c r="OVR1658" s="288"/>
      <c r="OVS1658" s="288"/>
      <c r="OVT1658" s="288"/>
      <c r="OVU1658" s="288"/>
      <c r="OVV1658" s="288"/>
      <c r="OVW1658" s="288"/>
      <c r="OVX1658" s="288"/>
      <c r="OVY1658" s="288"/>
      <c r="OVZ1658" s="288"/>
      <c r="OWA1658" s="288"/>
      <c r="OWB1658" s="288"/>
      <c r="OWC1658" s="288"/>
      <c r="OWD1658" s="288"/>
      <c r="OWE1658" s="288"/>
      <c r="OWF1658" s="288"/>
      <c r="OWG1658" s="288"/>
      <c r="OWH1658" s="288"/>
      <c r="OWI1658" s="288"/>
      <c r="OWJ1658" s="288"/>
      <c r="OWK1658" s="288"/>
      <c r="OWL1658" s="288"/>
      <c r="OWM1658" s="288"/>
      <c r="OWN1658" s="288"/>
      <c r="OWO1658" s="288"/>
      <c r="OWP1658" s="288"/>
      <c r="OWQ1658" s="288"/>
      <c r="OWR1658" s="288"/>
      <c r="OWS1658" s="288"/>
      <c r="OWT1658" s="288"/>
      <c r="OWU1658" s="288"/>
      <c r="OWV1658" s="288"/>
      <c r="OWW1658" s="288"/>
      <c r="OWX1658" s="288"/>
      <c r="OWY1658" s="288"/>
      <c r="OWZ1658" s="288"/>
      <c r="OXA1658" s="288"/>
      <c r="OXB1658" s="288"/>
      <c r="OXC1658" s="288"/>
      <c r="OXD1658" s="288"/>
      <c r="OXE1658" s="288"/>
      <c r="OXF1658" s="288"/>
      <c r="OXG1658" s="288"/>
      <c r="OXH1658" s="288"/>
      <c r="OXI1658" s="288"/>
      <c r="OXJ1658" s="288"/>
      <c r="OXK1658" s="288"/>
      <c r="OXL1658" s="288"/>
      <c r="OXM1658" s="288"/>
      <c r="OXN1658" s="288"/>
      <c r="OXO1658" s="288"/>
      <c r="OXP1658" s="288"/>
      <c r="OXQ1658" s="288"/>
      <c r="OXR1658" s="288"/>
      <c r="OXS1658" s="288"/>
      <c r="OXT1658" s="288"/>
      <c r="OXU1658" s="288"/>
      <c r="OXV1658" s="288"/>
      <c r="OXW1658" s="288"/>
      <c r="OXX1658" s="288"/>
      <c r="OXY1658" s="288"/>
      <c r="OXZ1658" s="288"/>
      <c r="OYA1658" s="288"/>
      <c r="OYB1658" s="288"/>
      <c r="OYC1658" s="288"/>
      <c r="OYD1658" s="288"/>
      <c r="OYE1658" s="288"/>
      <c r="OYF1658" s="288"/>
      <c r="OYG1658" s="288"/>
      <c r="OYH1658" s="288"/>
      <c r="OYI1658" s="288"/>
      <c r="OYJ1658" s="288"/>
      <c r="OYK1658" s="288"/>
      <c r="OYL1658" s="288"/>
      <c r="OYM1658" s="288"/>
      <c r="OYN1658" s="288"/>
      <c r="OYO1658" s="288"/>
      <c r="OYP1658" s="288"/>
      <c r="OYQ1658" s="288"/>
      <c r="OYR1658" s="288"/>
      <c r="OYS1658" s="288"/>
      <c r="OYT1658" s="288"/>
      <c r="OYU1658" s="288"/>
      <c r="OYV1658" s="288"/>
      <c r="OYW1658" s="288"/>
      <c r="OYX1658" s="288"/>
      <c r="OYY1658" s="288"/>
      <c r="OYZ1658" s="288"/>
      <c r="OZA1658" s="288"/>
      <c r="OZB1658" s="288"/>
      <c r="OZC1658" s="288"/>
      <c r="OZD1658" s="288"/>
      <c r="OZE1658" s="288"/>
      <c r="OZF1658" s="288"/>
      <c r="OZG1658" s="288"/>
      <c r="OZH1658" s="288"/>
      <c r="OZI1658" s="288"/>
      <c r="OZJ1658" s="288"/>
      <c r="OZK1658" s="288"/>
      <c r="OZL1658" s="288"/>
      <c r="OZM1658" s="288"/>
      <c r="OZN1658" s="288"/>
      <c r="OZO1658" s="288"/>
      <c r="OZP1658" s="288"/>
      <c r="OZQ1658" s="288"/>
      <c r="OZR1658" s="288"/>
      <c r="OZS1658" s="288"/>
      <c r="OZT1658" s="288"/>
      <c r="OZU1658" s="288"/>
      <c r="OZV1658" s="288"/>
      <c r="OZW1658" s="288"/>
      <c r="OZX1658" s="288"/>
      <c r="OZY1658" s="288"/>
      <c r="OZZ1658" s="288"/>
      <c r="PAA1658" s="288"/>
      <c r="PAB1658" s="288"/>
      <c r="PAC1658" s="288"/>
      <c r="PAD1658" s="288"/>
      <c r="PAE1658" s="288"/>
      <c r="PAF1658" s="288"/>
      <c r="PAG1658" s="288"/>
      <c r="PAH1658" s="288"/>
      <c r="PAI1658" s="288"/>
      <c r="PAJ1658" s="288"/>
      <c r="PAK1658" s="288"/>
      <c r="PAL1658" s="288"/>
      <c r="PAM1658" s="288"/>
      <c r="PAN1658" s="288"/>
      <c r="PAO1658" s="288"/>
      <c r="PAP1658" s="288"/>
      <c r="PAQ1658" s="288"/>
      <c r="PAR1658" s="288"/>
      <c r="PAS1658" s="288"/>
      <c r="PAT1658" s="288"/>
      <c r="PAU1658" s="288"/>
      <c r="PAV1658" s="288"/>
      <c r="PAW1658" s="288"/>
      <c r="PAX1658" s="288"/>
      <c r="PAY1658" s="288"/>
      <c r="PAZ1658" s="288"/>
      <c r="PBA1658" s="288"/>
      <c r="PBB1658" s="288"/>
      <c r="PBC1658" s="288"/>
      <c r="PBD1658" s="288"/>
      <c r="PBE1658" s="288"/>
      <c r="PBF1658" s="288"/>
      <c r="PBG1658" s="288"/>
      <c r="PBH1658" s="288"/>
      <c r="PBI1658" s="288"/>
      <c r="PBJ1658" s="288"/>
      <c r="PBK1658" s="288"/>
      <c r="PBL1658" s="288"/>
      <c r="PBM1658" s="288"/>
      <c r="PBN1658" s="288"/>
      <c r="PBO1658" s="288"/>
      <c r="PBP1658" s="288"/>
      <c r="PBQ1658" s="288"/>
      <c r="PBR1658" s="288"/>
      <c r="PBS1658" s="288"/>
      <c r="PBT1658" s="288"/>
      <c r="PBU1658" s="288"/>
      <c r="PBV1658" s="288"/>
      <c r="PBW1658" s="288"/>
      <c r="PBX1658" s="288"/>
      <c r="PBY1658" s="288"/>
      <c r="PBZ1658" s="288"/>
      <c r="PCA1658" s="288"/>
      <c r="PCB1658" s="288"/>
      <c r="PCC1658" s="288"/>
      <c r="PCD1658" s="288"/>
      <c r="PCE1658" s="288"/>
      <c r="PCF1658" s="288"/>
      <c r="PCG1658" s="288"/>
      <c r="PCH1658" s="288"/>
      <c r="PCI1658" s="288"/>
      <c r="PCJ1658" s="288"/>
      <c r="PCK1658" s="288"/>
      <c r="PCL1658" s="288"/>
      <c r="PCM1658" s="288"/>
      <c r="PCN1658" s="288"/>
      <c r="PCO1658" s="288"/>
      <c r="PCP1658" s="288"/>
      <c r="PCQ1658" s="288"/>
      <c r="PCR1658" s="288"/>
      <c r="PCS1658" s="288"/>
      <c r="PCT1658" s="288"/>
      <c r="PCU1658" s="288"/>
      <c r="PCV1658" s="288"/>
      <c r="PCW1658" s="288"/>
      <c r="PCX1658" s="288"/>
      <c r="PCY1658" s="288"/>
      <c r="PCZ1658" s="288"/>
      <c r="PDA1658" s="288"/>
      <c r="PDB1658" s="288"/>
      <c r="PDC1658" s="288"/>
      <c r="PDD1658" s="288"/>
      <c r="PDE1658" s="288"/>
      <c r="PDF1658" s="288"/>
      <c r="PDG1658" s="288"/>
      <c r="PDH1658" s="288"/>
      <c r="PDI1658" s="288"/>
      <c r="PDJ1658" s="288"/>
      <c r="PDK1658" s="288"/>
      <c r="PDL1658" s="288"/>
      <c r="PDM1658" s="288"/>
      <c r="PDN1658" s="288"/>
      <c r="PDO1658" s="288"/>
      <c r="PDP1658" s="288"/>
      <c r="PDQ1658" s="288"/>
      <c r="PDR1658" s="288"/>
      <c r="PDS1658" s="288"/>
      <c r="PDT1658" s="288"/>
      <c r="PDU1658" s="288"/>
      <c r="PDV1658" s="288"/>
      <c r="PDW1658" s="288"/>
      <c r="PDX1658" s="288"/>
      <c r="PDY1658" s="288"/>
      <c r="PDZ1658" s="288"/>
      <c r="PEA1658" s="288"/>
      <c r="PEB1658" s="288"/>
      <c r="PEC1658" s="288"/>
      <c r="PED1658" s="288"/>
      <c r="PEE1658" s="288"/>
      <c r="PEF1658" s="288"/>
      <c r="PEG1658" s="288"/>
      <c r="PEH1658" s="288"/>
      <c r="PEI1658" s="288"/>
      <c r="PEJ1658" s="288"/>
      <c r="PEK1658" s="288"/>
      <c r="PEL1658" s="288"/>
      <c r="PEM1658" s="288"/>
      <c r="PEN1658" s="288"/>
      <c r="PEO1658" s="288"/>
      <c r="PEP1658" s="288"/>
      <c r="PEQ1658" s="288"/>
      <c r="PER1658" s="288"/>
      <c r="PES1658" s="288"/>
      <c r="PET1658" s="288"/>
      <c r="PEU1658" s="288"/>
      <c r="PEV1658" s="288"/>
      <c r="PEW1658" s="288"/>
      <c r="PEX1658" s="288"/>
      <c r="PEY1658" s="288"/>
      <c r="PEZ1658" s="288"/>
      <c r="PFA1658" s="288"/>
      <c r="PFB1658" s="288"/>
      <c r="PFC1658" s="288"/>
      <c r="PFD1658" s="288"/>
      <c r="PFE1658" s="288"/>
      <c r="PFF1658" s="288"/>
      <c r="PFG1658" s="288"/>
      <c r="PFH1658" s="288"/>
      <c r="PFI1658" s="288"/>
      <c r="PFJ1658" s="288"/>
      <c r="PFK1658" s="288"/>
      <c r="PFL1658" s="288"/>
      <c r="PFM1658" s="288"/>
      <c r="PFN1658" s="288"/>
      <c r="PFO1658" s="288"/>
      <c r="PFP1658" s="288"/>
      <c r="PFQ1658" s="288"/>
      <c r="PFR1658" s="288"/>
      <c r="PFS1658" s="288"/>
      <c r="PFT1658" s="288"/>
      <c r="PFU1658" s="288"/>
      <c r="PFV1658" s="288"/>
      <c r="PFW1658" s="288"/>
      <c r="PFX1658" s="288"/>
      <c r="PFY1658" s="288"/>
      <c r="PFZ1658" s="288"/>
      <c r="PGA1658" s="288"/>
      <c r="PGB1658" s="288"/>
      <c r="PGC1658" s="288"/>
      <c r="PGD1658" s="288"/>
      <c r="PGE1658" s="288"/>
      <c r="PGF1658" s="288"/>
      <c r="PGG1658" s="288"/>
      <c r="PGH1658" s="288"/>
      <c r="PGI1658" s="288"/>
      <c r="PGJ1658" s="288"/>
      <c r="PGK1658" s="288"/>
      <c r="PGL1658" s="288"/>
      <c r="PGM1658" s="288"/>
      <c r="PGN1658" s="288"/>
      <c r="PGO1658" s="288"/>
      <c r="PGP1658" s="288"/>
      <c r="PGQ1658" s="288"/>
      <c r="PGR1658" s="288"/>
      <c r="PGS1658" s="288"/>
      <c r="PGT1658" s="288"/>
      <c r="PGU1658" s="288"/>
      <c r="PGV1658" s="288"/>
      <c r="PGW1658" s="288"/>
      <c r="PGX1658" s="288"/>
      <c r="PGY1658" s="288"/>
      <c r="PGZ1658" s="288"/>
      <c r="PHA1658" s="288"/>
      <c r="PHB1658" s="288"/>
      <c r="PHC1658" s="288"/>
      <c r="PHD1658" s="288"/>
      <c r="PHE1658" s="288"/>
      <c r="PHF1658" s="288"/>
      <c r="PHG1658" s="288"/>
      <c r="PHH1658" s="288"/>
      <c r="PHI1658" s="288"/>
      <c r="PHJ1658" s="288"/>
      <c r="PHK1658" s="288"/>
      <c r="PHL1658" s="288"/>
      <c r="PHM1658" s="288"/>
      <c r="PHN1658" s="288"/>
      <c r="PHO1658" s="288"/>
      <c r="PHP1658" s="288"/>
      <c r="PHQ1658" s="288"/>
      <c r="PHR1658" s="288"/>
      <c r="PHS1658" s="288"/>
      <c r="PHT1658" s="288"/>
      <c r="PHU1658" s="288"/>
      <c r="PHV1658" s="288"/>
      <c r="PHW1658" s="288"/>
      <c r="PHX1658" s="288"/>
      <c r="PHY1658" s="288"/>
      <c r="PHZ1658" s="288"/>
      <c r="PIA1658" s="288"/>
      <c r="PIB1658" s="288"/>
      <c r="PIC1658" s="288"/>
      <c r="PID1658" s="288"/>
      <c r="PIE1658" s="288"/>
      <c r="PIF1658" s="288"/>
      <c r="PIG1658" s="288"/>
      <c r="PIH1658" s="288"/>
      <c r="PII1658" s="288"/>
      <c r="PIJ1658" s="288"/>
      <c r="PIK1658" s="288"/>
      <c r="PIL1658" s="288"/>
      <c r="PIM1658" s="288"/>
      <c r="PIN1658" s="288"/>
      <c r="PIO1658" s="288"/>
      <c r="PIP1658" s="288"/>
      <c r="PIQ1658" s="288"/>
      <c r="PIR1658" s="288"/>
      <c r="PIS1658" s="288"/>
      <c r="PIT1658" s="288"/>
      <c r="PIU1658" s="288"/>
      <c r="PIV1658" s="288"/>
      <c r="PIW1658" s="288"/>
      <c r="PIX1658" s="288"/>
      <c r="PIY1658" s="288"/>
      <c r="PIZ1658" s="288"/>
      <c r="PJA1658" s="288"/>
      <c r="PJB1658" s="288"/>
      <c r="PJC1658" s="288"/>
      <c r="PJD1658" s="288"/>
      <c r="PJE1658" s="288"/>
      <c r="PJF1658" s="288"/>
      <c r="PJG1658" s="288"/>
      <c r="PJH1658" s="288"/>
      <c r="PJI1658" s="288"/>
      <c r="PJJ1658" s="288"/>
      <c r="PJK1658" s="288"/>
      <c r="PJL1658" s="288"/>
      <c r="PJM1658" s="288"/>
      <c r="PJN1658" s="288"/>
      <c r="PJO1658" s="288"/>
      <c r="PJP1658" s="288"/>
      <c r="PJQ1658" s="288"/>
      <c r="PJR1658" s="288"/>
      <c r="PJS1658" s="288"/>
      <c r="PJT1658" s="288"/>
      <c r="PJU1658" s="288"/>
      <c r="PJV1658" s="288"/>
      <c r="PJW1658" s="288"/>
      <c r="PJX1658" s="288"/>
      <c r="PJY1658" s="288"/>
      <c r="PJZ1658" s="288"/>
      <c r="PKA1658" s="288"/>
      <c r="PKB1658" s="288"/>
      <c r="PKC1658" s="288"/>
      <c r="PKD1658" s="288"/>
      <c r="PKE1658" s="288"/>
      <c r="PKF1658" s="288"/>
      <c r="PKG1658" s="288"/>
      <c r="PKH1658" s="288"/>
      <c r="PKI1658" s="288"/>
      <c r="PKJ1658" s="288"/>
      <c r="PKK1658" s="288"/>
      <c r="PKL1658" s="288"/>
      <c r="PKM1658" s="288"/>
      <c r="PKN1658" s="288"/>
      <c r="PKO1658" s="288"/>
      <c r="PKP1658" s="288"/>
      <c r="PKQ1658" s="288"/>
      <c r="PKR1658" s="288"/>
      <c r="PKS1658" s="288"/>
      <c r="PKT1658" s="288"/>
      <c r="PKU1658" s="288"/>
      <c r="PKV1658" s="288"/>
      <c r="PKW1658" s="288"/>
      <c r="PKX1658" s="288"/>
      <c r="PKY1658" s="288"/>
      <c r="PKZ1658" s="288"/>
      <c r="PLA1658" s="288"/>
      <c r="PLB1658" s="288"/>
      <c r="PLC1658" s="288"/>
      <c r="PLD1658" s="288"/>
      <c r="PLE1658" s="288"/>
      <c r="PLF1658" s="288"/>
      <c r="PLG1658" s="288"/>
      <c r="PLH1658" s="288"/>
      <c r="PLI1658" s="288"/>
      <c r="PLJ1658" s="288"/>
      <c r="PLK1658" s="288"/>
      <c r="PLL1658" s="288"/>
      <c r="PLM1658" s="288"/>
      <c r="PLN1658" s="288"/>
      <c r="PLO1658" s="288"/>
      <c r="PLP1658" s="288"/>
      <c r="PLQ1658" s="288"/>
      <c r="PLR1658" s="288"/>
      <c r="PLS1658" s="288"/>
      <c r="PLT1658" s="288"/>
      <c r="PLU1658" s="288"/>
      <c r="PLV1658" s="288"/>
      <c r="PLW1658" s="288"/>
      <c r="PLX1658" s="288"/>
      <c r="PLY1658" s="288"/>
      <c r="PLZ1658" s="288"/>
      <c r="PMA1658" s="288"/>
      <c r="PMB1658" s="288"/>
      <c r="PMC1658" s="288"/>
      <c r="PMD1658" s="288"/>
      <c r="PME1658" s="288"/>
      <c r="PMF1658" s="288"/>
      <c r="PMG1658" s="288"/>
      <c r="PMH1658" s="288"/>
      <c r="PMI1658" s="288"/>
      <c r="PMJ1658" s="288"/>
      <c r="PMK1658" s="288"/>
      <c r="PML1658" s="288"/>
      <c r="PMM1658" s="288"/>
      <c r="PMN1658" s="288"/>
      <c r="PMO1658" s="288"/>
      <c r="PMP1658" s="288"/>
      <c r="PMQ1658" s="288"/>
      <c r="PMR1658" s="288"/>
      <c r="PMS1658" s="288"/>
      <c r="PMT1658" s="288"/>
      <c r="PMU1658" s="288"/>
      <c r="PMV1658" s="288"/>
      <c r="PMW1658" s="288"/>
      <c r="PMX1658" s="288"/>
      <c r="PMY1658" s="288"/>
      <c r="PMZ1658" s="288"/>
      <c r="PNA1658" s="288"/>
      <c r="PNB1658" s="288"/>
      <c r="PNC1658" s="288"/>
      <c r="PND1658" s="288"/>
      <c r="PNE1658" s="288"/>
      <c r="PNF1658" s="288"/>
      <c r="PNG1658" s="288"/>
      <c r="PNH1658" s="288"/>
      <c r="PNI1658" s="288"/>
      <c r="PNJ1658" s="288"/>
      <c r="PNK1658" s="288"/>
      <c r="PNL1658" s="288"/>
      <c r="PNM1658" s="288"/>
      <c r="PNN1658" s="288"/>
      <c r="PNO1658" s="288"/>
      <c r="PNP1658" s="288"/>
      <c r="PNQ1658" s="288"/>
      <c r="PNR1658" s="288"/>
      <c r="PNS1658" s="288"/>
      <c r="PNT1658" s="288"/>
      <c r="PNU1658" s="288"/>
      <c r="PNV1658" s="288"/>
      <c r="PNW1658" s="288"/>
      <c r="PNX1658" s="288"/>
      <c r="PNY1658" s="288"/>
      <c r="PNZ1658" s="288"/>
      <c r="POA1658" s="288"/>
      <c r="POB1658" s="288"/>
      <c r="POC1658" s="288"/>
      <c r="POD1658" s="288"/>
      <c r="POE1658" s="288"/>
      <c r="POF1658" s="288"/>
      <c r="POG1658" s="288"/>
      <c r="POH1658" s="288"/>
      <c r="POI1658" s="288"/>
      <c r="POJ1658" s="288"/>
      <c r="POK1658" s="288"/>
      <c r="POL1658" s="288"/>
      <c r="POM1658" s="288"/>
      <c r="PON1658" s="288"/>
      <c r="POO1658" s="288"/>
      <c r="POP1658" s="288"/>
      <c r="POQ1658" s="288"/>
      <c r="POR1658" s="288"/>
      <c r="POS1658" s="288"/>
      <c r="POT1658" s="288"/>
      <c r="POU1658" s="288"/>
      <c r="POV1658" s="288"/>
      <c r="POW1658" s="288"/>
      <c r="POX1658" s="288"/>
      <c r="POY1658" s="288"/>
      <c r="POZ1658" s="288"/>
      <c r="PPA1658" s="288"/>
      <c r="PPB1658" s="288"/>
      <c r="PPC1658" s="288"/>
      <c r="PPD1658" s="288"/>
      <c r="PPE1658" s="288"/>
      <c r="PPF1658" s="288"/>
      <c r="PPG1658" s="288"/>
      <c r="PPH1658" s="288"/>
      <c r="PPI1658" s="288"/>
      <c r="PPJ1658" s="288"/>
      <c r="PPK1658" s="288"/>
      <c r="PPL1658" s="288"/>
      <c r="PPM1658" s="288"/>
      <c r="PPN1658" s="288"/>
      <c r="PPO1658" s="288"/>
      <c r="PPP1658" s="288"/>
      <c r="PPQ1658" s="288"/>
      <c r="PPR1658" s="288"/>
      <c r="PPS1658" s="288"/>
      <c r="PPT1658" s="288"/>
      <c r="PPU1658" s="288"/>
      <c r="PPV1658" s="288"/>
      <c r="PPW1658" s="288"/>
      <c r="PPX1658" s="288"/>
      <c r="PPY1658" s="288"/>
      <c r="PPZ1658" s="288"/>
      <c r="PQA1658" s="288"/>
      <c r="PQB1658" s="288"/>
      <c r="PQC1658" s="288"/>
      <c r="PQD1658" s="288"/>
      <c r="PQE1658" s="288"/>
      <c r="PQF1658" s="288"/>
      <c r="PQG1658" s="288"/>
      <c r="PQH1658" s="288"/>
      <c r="PQI1658" s="288"/>
      <c r="PQJ1658" s="288"/>
      <c r="PQK1658" s="288"/>
      <c r="PQL1658" s="288"/>
      <c r="PQM1658" s="288"/>
      <c r="PQN1658" s="288"/>
      <c r="PQO1658" s="288"/>
      <c r="PQP1658" s="288"/>
      <c r="PQQ1658" s="288"/>
      <c r="PQR1658" s="288"/>
      <c r="PQS1658" s="288"/>
      <c r="PQT1658" s="288"/>
      <c r="PQU1658" s="288"/>
      <c r="PQV1658" s="288"/>
      <c r="PQW1658" s="288"/>
      <c r="PQX1658" s="288"/>
      <c r="PQY1658" s="288"/>
      <c r="PQZ1658" s="288"/>
      <c r="PRA1658" s="288"/>
      <c r="PRB1658" s="288"/>
      <c r="PRC1658" s="288"/>
      <c r="PRD1658" s="288"/>
      <c r="PRE1658" s="288"/>
      <c r="PRF1658" s="288"/>
      <c r="PRG1658" s="288"/>
      <c r="PRH1658" s="288"/>
      <c r="PRI1658" s="288"/>
      <c r="PRJ1658" s="288"/>
      <c r="PRK1658" s="288"/>
      <c r="PRL1658" s="288"/>
      <c r="PRM1658" s="288"/>
      <c r="PRN1658" s="288"/>
      <c r="PRO1658" s="288"/>
      <c r="PRP1658" s="288"/>
      <c r="PRQ1658" s="288"/>
      <c r="PRR1658" s="288"/>
      <c r="PRS1658" s="288"/>
      <c r="PRT1658" s="288"/>
      <c r="PRU1658" s="288"/>
      <c r="PRV1658" s="288"/>
      <c r="PRW1658" s="288"/>
      <c r="PRX1658" s="288"/>
      <c r="PRY1658" s="288"/>
      <c r="PRZ1658" s="288"/>
      <c r="PSA1658" s="288"/>
      <c r="PSB1658" s="288"/>
      <c r="PSC1658" s="288"/>
      <c r="PSD1658" s="288"/>
      <c r="PSE1658" s="288"/>
      <c r="PSF1658" s="288"/>
      <c r="PSG1658" s="288"/>
      <c r="PSH1658" s="288"/>
      <c r="PSI1658" s="288"/>
      <c r="PSJ1658" s="288"/>
      <c r="PSK1658" s="288"/>
      <c r="PSL1658" s="288"/>
      <c r="PSM1658" s="288"/>
      <c r="PSN1658" s="288"/>
      <c r="PSO1658" s="288"/>
      <c r="PSP1658" s="288"/>
      <c r="PSQ1658" s="288"/>
      <c r="PSR1658" s="288"/>
      <c r="PSS1658" s="288"/>
      <c r="PST1658" s="288"/>
      <c r="PSU1658" s="288"/>
      <c r="PSV1658" s="288"/>
      <c r="PSW1658" s="288"/>
      <c r="PSX1658" s="288"/>
      <c r="PSY1658" s="288"/>
      <c r="PSZ1658" s="288"/>
      <c r="PTA1658" s="288"/>
      <c r="PTB1658" s="288"/>
      <c r="PTC1658" s="288"/>
      <c r="PTD1658" s="288"/>
      <c r="PTE1658" s="288"/>
      <c r="PTF1658" s="288"/>
      <c r="PTG1658" s="288"/>
      <c r="PTH1658" s="288"/>
      <c r="PTI1658" s="288"/>
      <c r="PTJ1658" s="288"/>
      <c r="PTK1658" s="288"/>
      <c r="PTL1658" s="288"/>
      <c r="PTM1658" s="288"/>
      <c r="PTN1658" s="288"/>
      <c r="PTO1658" s="288"/>
      <c r="PTP1658" s="288"/>
      <c r="PTQ1658" s="288"/>
      <c r="PTR1658" s="288"/>
      <c r="PTS1658" s="288"/>
      <c r="PTT1658" s="288"/>
      <c r="PTU1658" s="288"/>
      <c r="PTV1658" s="288"/>
      <c r="PTW1658" s="288"/>
      <c r="PTX1658" s="288"/>
      <c r="PTY1658" s="288"/>
      <c r="PTZ1658" s="288"/>
      <c r="PUA1658" s="288"/>
      <c r="PUB1658" s="288"/>
      <c r="PUC1658" s="288"/>
      <c r="PUD1658" s="288"/>
      <c r="PUE1658" s="288"/>
      <c r="PUF1658" s="288"/>
      <c r="PUG1658" s="288"/>
      <c r="PUH1658" s="288"/>
      <c r="PUI1658" s="288"/>
      <c r="PUJ1658" s="288"/>
      <c r="PUK1658" s="288"/>
      <c r="PUL1658" s="288"/>
      <c r="PUM1658" s="288"/>
      <c r="PUN1658" s="288"/>
      <c r="PUO1658" s="288"/>
      <c r="PUP1658" s="288"/>
      <c r="PUQ1658" s="288"/>
      <c r="PUR1658" s="288"/>
      <c r="PUS1658" s="288"/>
      <c r="PUT1658" s="288"/>
      <c r="PUU1658" s="288"/>
      <c r="PUV1658" s="288"/>
      <c r="PUW1658" s="288"/>
      <c r="PUX1658" s="288"/>
      <c r="PUY1658" s="288"/>
      <c r="PUZ1658" s="288"/>
      <c r="PVA1658" s="288"/>
      <c r="PVB1658" s="288"/>
      <c r="PVC1658" s="288"/>
      <c r="PVD1658" s="288"/>
      <c r="PVE1658" s="288"/>
      <c r="PVF1658" s="288"/>
      <c r="PVG1658" s="288"/>
      <c r="PVH1658" s="288"/>
      <c r="PVI1658" s="288"/>
      <c r="PVJ1658" s="288"/>
      <c r="PVK1658" s="288"/>
      <c r="PVL1658" s="288"/>
      <c r="PVM1658" s="288"/>
      <c r="PVN1658" s="288"/>
      <c r="PVO1658" s="288"/>
      <c r="PVP1658" s="288"/>
      <c r="PVQ1658" s="288"/>
      <c r="PVR1658" s="288"/>
      <c r="PVS1658" s="288"/>
      <c r="PVT1658" s="288"/>
      <c r="PVU1658" s="288"/>
      <c r="PVV1658" s="288"/>
      <c r="PVW1658" s="288"/>
      <c r="PVX1658" s="288"/>
      <c r="PVY1658" s="288"/>
      <c r="PVZ1658" s="288"/>
      <c r="PWA1658" s="288"/>
      <c r="PWB1658" s="288"/>
      <c r="PWC1658" s="288"/>
      <c r="PWD1658" s="288"/>
      <c r="PWE1658" s="288"/>
      <c r="PWF1658" s="288"/>
      <c r="PWG1658" s="288"/>
      <c r="PWH1658" s="288"/>
      <c r="PWI1658" s="288"/>
      <c r="PWJ1658" s="288"/>
      <c r="PWK1658" s="288"/>
      <c r="PWL1658" s="288"/>
      <c r="PWM1658" s="288"/>
      <c r="PWN1658" s="288"/>
      <c r="PWO1658" s="288"/>
      <c r="PWP1658" s="288"/>
      <c r="PWQ1658" s="288"/>
      <c r="PWR1658" s="288"/>
      <c r="PWS1658" s="288"/>
      <c r="PWT1658" s="288"/>
      <c r="PWU1658" s="288"/>
      <c r="PWV1658" s="288"/>
      <c r="PWW1658" s="288"/>
      <c r="PWX1658" s="288"/>
      <c r="PWY1658" s="288"/>
      <c r="PWZ1658" s="288"/>
      <c r="PXA1658" s="288"/>
      <c r="PXB1658" s="288"/>
      <c r="PXC1658" s="288"/>
      <c r="PXD1658" s="288"/>
      <c r="PXE1658" s="288"/>
      <c r="PXF1658" s="288"/>
      <c r="PXG1658" s="288"/>
      <c r="PXH1658" s="288"/>
      <c r="PXI1658" s="288"/>
      <c r="PXJ1658" s="288"/>
      <c r="PXK1658" s="288"/>
      <c r="PXL1658" s="288"/>
      <c r="PXM1658" s="288"/>
      <c r="PXN1658" s="288"/>
      <c r="PXO1658" s="288"/>
      <c r="PXP1658" s="288"/>
      <c r="PXQ1658" s="288"/>
      <c r="PXR1658" s="288"/>
      <c r="PXS1658" s="288"/>
      <c r="PXT1658" s="288"/>
      <c r="PXU1658" s="288"/>
      <c r="PXV1658" s="288"/>
      <c r="PXW1658" s="288"/>
      <c r="PXX1658" s="288"/>
      <c r="PXY1658" s="288"/>
      <c r="PXZ1658" s="288"/>
      <c r="PYA1658" s="288"/>
      <c r="PYB1658" s="288"/>
      <c r="PYC1658" s="288"/>
      <c r="PYD1658" s="288"/>
      <c r="PYE1658" s="288"/>
      <c r="PYF1658" s="288"/>
      <c r="PYG1658" s="288"/>
      <c r="PYH1658" s="288"/>
      <c r="PYI1658" s="288"/>
      <c r="PYJ1658" s="288"/>
      <c r="PYK1658" s="288"/>
      <c r="PYL1658" s="288"/>
      <c r="PYM1658" s="288"/>
      <c r="PYN1658" s="288"/>
      <c r="PYO1658" s="288"/>
      <c r="PYP1658" s="288"/>
      <c r="PYQ1658" s="288"/>
      <c r="PYR1658" s="288"/>
      <c r="PYS1658" s="288"/>
      <c r="PYT1658" s="288"/>
      <c r="PYU1658" s="288"/>
      <c r="PYV1658" s="288"/>
      <c r="PYW1658" s="288"/>
      <c r="PYX1658" s="288"/>
      <c r="PYY1658" s="288"/>
      <c r="PYZ1658" s="288"/>
      <c r="PZA1658" s="288"/>
      <c r="PZB1658" s="288"/>
      <c r="PZC1658" s="288"/>
      <c r="PZD1658" s="288"/>
      <c r="PZE1658" s="288"/>
      <c r="PZF1658" s="288"/>
      <c r="PZG1658" s="288"/>
      <c r="PZH1658" s="288"/>
      <c r="PZI1658" s="288"/>
      <c r="PZJ1658" s="288"/>
      <c r="PZK1658" s="288"/>
      <c r="PZL1658" s="288"/>
      <c r="PZM1658" s="288"/>
      <c r="PZN1658" s="288"/>
      <c r="PZO1658" s="288"/>
      <c r="PZP1658" s="288"/>
      <c r="PZQ1658" s="288"/>
      <c r="PZR1658" s="288"/>
      <c r="PZS1658" s="288"/>
      <c r="PZT1658" s="288"/>
      <c r="PZU1658" s="288"/>
      <c r="PZV1658" s="288"/>
      <c r="PZW1658" s="288"/>
      <c r="PZX1658" s="288"/>
      <c r="PZY1658" s="288"/>
      <c r="PZZ1658" s="288"/>
      <c r="QAA1658" s="288"/>
      <c r="QAB1658" s="288"/>
      <c r="QAC1658" s="288"/>
      <c r="QAD1658" s="288"/>
      <c r="QAE1658" s="288"/>
      <c r="QAF1658" s="288"/>
      <c r="QAG1658" s="288"/>
      <c r="QAH1658" s="288"/>
      <c r="QAI1658" s="288"/>
      <c r="QAJ1658" s="288"/>
      <c r="QAK1658" s="288"/>
      <c r="QAL1658" s="288"/>
      <c r="QAM1658" s="288"/>
      <c r="QAN1658" s="288"/>
      <c r="QAO1658" s="288"/>
      <c r="QAP1658" s="288"/>
      <c r="QAQ1658" s="288"/>
      <c r="QAR1658" s="288"/>
      <c r="QAS1658" s="288"/>
      <c r="QAT1658" s="288"/>
      <c r="QAU1658" s="288"/>
      <c r="QAV1658" s="288"/>
      <c r="QAW1658" s="288"/>
      <c r="QAX1658" s="288"/>
      <c r="QAY1658" s="288"/>
      <c r="QAZ1658" s="288"/>
      <c r="QBA1658" s="288"/>
      <c r="QBB1658" s="288"/>
      <c r="QBC1658" s="288"/>
      <c r="QBD1658" s="288"/>
      <c r="QBE1658" s="288"/>
      <c r="QBF1658" s="288"/>
      <c r="QBG1658" s="288"/>
      <c r="QBH1658" s="288"/>
      <c r="QBI1658" s="288"/>
      <c r="QBJ1658" s="288"/>
      <c r="QBK1658" s="288"/>
      <c r="QBL1658" s="288"/>
      <c r="QBM1658" s="288"/>
      <c r="QBN1658" s="288"/>
      <c r="QBO1658" s="288"/>
      <c r="QBP1658" s="288"/>
      <c r="QBQ1658" s="288"/>
      <c r="QBR1658" s="288"/>
      <c r="QBS1658" s="288"/>
      <c r="QBT1658" s="288"/>
      <c r="QBU1658" s="288"/>
      <c r="QBV1658" s="288"/>
      <c r="QBW1658" s="288"/>
      <c r="QBX1658" s="288"/>
      <c r="QBY1658" s="288"/>
      <c r="QBZ1658" s="288"/>
      <c r="QCA1658" s="288"/>
      <c r="QCB1658" s="288"/>
      <c r="QCC1658" s="288"/>
      <c r="QCD1658" s="288"/>
      <c r="QCE1658" s="288"/>
      <c r="QCF1658" s="288"/>
      <c r="QCG1658" s="288"/>
      <c r="QCH1658" s="288"/>
      <c r="QCI1658" s="288"/>
      <c r="QCJ1658" s="288"/>
      <c r="QCK1658" s="288"/>
      <c r="QCL1658" s="288"/>
      <c r="QCM1658" s="288"/>
      <c r="QCN1658" s="288"/>
      <c r="QCO1658" s="288"/>
      <c r="QCP1658" s="288"/>
      <c r="QCQ1658" s="288"/>
      <c r="QCR1658" s="288"/>
      <c r="QCS1658" s="288"/>
      <c r="QCT1658" s="288"/>
      <c r="QCU1658" s="288"/>
      <c r="QCV1658" s="288"/>
      <c r="QCW1658" s="288"/>
      <c r="QCX1658" s="288"/>
      <c r="QCY1658" s="288"/>
      <c r="QCZ1658" s="288"/>
      <c r="QDA1658" s="288"/>
      <c r="QDB1658" s="288"/>
      <c r="QDC1658" s="288"/>
      <c r="QDD1658" s="288"/>
      <c r="QDE1658" s="288"/>
      <c r="QDF1658" s="288"/>
      <c r="QDG1658" s="288"/>
      <c r="QDH1658" s="288"/>
      <c r="QDI1658" s="288"/>
      <c r="QDJ1658" s="288"/>
      <c r="QDK1658" s="288"/>
      <c r="QDL1658" s="288"/>
      <c r="QDM1658" s="288"/>
      <c r="QDN1658" s="288"/>
      <c r="QDO1658" s="288"/>
      <c r="QDP1658" s="288"/>
      <c r="QDQ1658" s="288"/>
      <c r="QDR1658" s="288"/>
      <c r="QDS1658" s="288"/>
      <c r="QDT1658" s="288"/>
      <c r="QDU1658" s="288"/>
      <c r="QDV1658" s="288"/>
      <c r="QDW1658" s="288"/>
      <c r="QDX1658" s="288"/>
      <c r="QDY1658" s="288"/>
      <c r="QDZ1658" s="288"/>
      <c r="QEA1658" s="288"/>
      <c r="QEB1658" s="288"/>
      <c r="QEC1658" s="288"/>
      <c r="QED1658" s="288"/>
      <c r="QEE1658" s="288"/>
      <c r="QEF1658" s="288"/>
      <c r="QEG1658" s="288"/>
      <c r="QEH1658" s="288"/>
      <c r="QEI1658" s="288"/>
      <c r="QEJ1658" s="288"/>
      <c r="QEK1658" s="288"/>
      <c r="QEL1658" s="288"/>
      <c r="QEM1658" s="288"/>
      <c r="QEN1658" s="288"/>
      <c r="QEO1658" s="288"/>
      <c r="QEP1658" s="288"/>
      <c r="QEQ1658" s="288"/>
      <c r="QER1658" s="288"/>
      <c r="QES1658" s="288"/>
      <c r="QET1658" s="288"/>
      <c r="QEU1658" s="288"/>
      <c r="QEV1658" s="288"/>
      <c r="QEW1658" s="288"/>
      <c r="QEX1658" s="288"/>
      <c r="QEY1658" s="288"/>
      <c r="QEZ1658" s="288"/>
      <c r="QFA1658" s="288"/>
      <c r="QFB1658" s="288"/>
      <c r="QFC1658" s="288"/>
      <c r="QFD1658" s="288"/>
      <c r="QFE1658" s="288"/>
      <c r="QFF1658" s="288"/>
      <c r="QFG1658" s="288"/>
      <c r="QFH1658" s="288"/>
      <c r="QFI1658" s="288"/>
      <c r="QFJ1658" s="288"/>
      <c r="QFK1658" s="288"/>
      <c r="QFL1658" s="288"/>
      <c r="QFM1658" s="288"/>
      <c r="QFN1658" s="288"/>
      <c r="QFO1658" s="288"/>
      <c r="QFP1658" s="288"/>
      <c r="QFQ1658" s="288"/>
      <c r="QFR1658" s="288"/>
      <c r="QFS1658" s="288"/>
      <c r="QFT1658" s="288"/>
      <c r="QFU1658" s="288"/>
      <c r="QFV1658" s="288"/>
      <c r="QFW1658" s="288"/>
      <c r="QFX1658" s="288"/>
      <c r="QFY1658" s="288"/>
      <c r="QFZ1658" s="288"/>
      <c r="QGA1658" s="288"/>
      <c r="QGB1658" s="288"/>
      <c r="QGC1658" s="288"/>
      <c r="QGD1658" s="288"/>
      <c r="QGE1658" s="288"/>
      <c r="QGF1658" s="288"/>
      <c r="QGG1658" s="288"/>
      <c r="QGH1658" s="288"/>
      <c r="QGI1658" s="288"/>
      <c r="QGJ1658" s="288"/>
      <c r="QGK1658" s="288"/>
      <c r="QGL1658" s="288"/>
      <c r="QGM1658" s="288"/>
      <c r="QGN1658" s="288"/>
      <c r="QGO1658" s="288"/>
      <c r="QGP1658" s="288"/>
      <c r="QGQ1658" s="288"/>
      <c r="QGR1658" s="288"/>
      <c r="QGS1658" s="288"/>
      <c r="QGT1658" s="288"/>
      <c r="QGU1658" s="288"/>
      <c r="QGV1658" s="288"/>
      <c r="QGW1658" s="288"/>
      <c r="QGX1658" s="288"/>
      <c r="QGY1658" s="288"/>
      <c r="QGZ1658" s="288"/>
      <c r="QHA1658" s="288"/>
      <c r="QHB1658" s="288"/>
      <c r="QHC1658" s="288"/>
      <c r="QHD1658" s="288"/>
      <c r="QHE1658" s="288"/>
      <c r="QHF1658" s="288"/>
      <c r="QHG1658" s="288"/>
      <c r="QHH1658" s="288"/>
      <c r="QHI1658" s="288"/>
      <c r="QHJ1658" s="288"/>
      <c r="QHK1658" s="288"/>
      <c r="QHL1658" s="288"/>
      <c r="QHM1658" s="288"/>
      <c r="QHN1658" s="288"/>
      <c r="QHO1658" s="288"/>
      <c r="QHP1658" s="288"/>
      <c r="QHQ1658" s="288"/>
      <c r="QHR1658" s="288"/>
      <c r="QHS1658" s="288"/>
      <c r="QHT1658" s="288"/>
      <c r="QHU1658" s="288"/>
      <c r="QHV1658" s="288"/>
      <c r="QHW1658" s="288"/>
      <c r="QHX1658" s="288"/>
      <c r="QHY1658" s="288"/>
      <c r="QHZ1658" s="288"/>
      <c r="QIA1658" s="288"/>
      <c r="QIB1658" s="288"/>
      <c r="QIC1658" s="288"/>
      <c r="QID1658" s="288"/>
      <c r="QIE1658" s="288"/>
      <c r="QIF1658" s="288"/>
      <c r="QIG1658" s="288"/>
      <c r="QIH1658" s="288"/>
      <c r="QII1658" s="288"/>
      <c r="QIJ1658" s="288"/>
      <c r="QIK1658" s="288"/>
      <c r="QIL1658" s="288"/>
      <c r="QIM1658" s="288"/>
      <c r="QIN1658" s="288"/>
      <c r="QIO1658" s="288"/>
      <c r="QIP1658" s="288"/>
      <c r="QIQ1658" s="288"/>
      <c r="QIR1658" s="288"/>
      <c r="QIS1658" s="288"/>
      <c r="QIT1658" s="288"/>
      <c r="QIU1658" s="288"/>
      <c r="QIV1658" s="288"/>
      <c r="QIW1658" s="288"/>
      <c r="QIX1658" s="288"/>
      <c r="QIY1658" s="288"/>
      <c r="QIZ1658" s="288"/>
      <c r="QJA1658" s="288"/>
      <c r="QJB1658" s="288"/>
      <c r="QJC1658" s="288"/>
      <c r="QJD1658" s="288"/>
      <c r="QJE1658" s="288"/>
      <c r="QJF1658" s="288"/>
      <c r="QJG1658" s="288"/>
      <c r="QJH1658" s="288"/>
      <c r="QJI1658" s="288"/>
      <c r="QJJ1658" s="288"/>
      <c r="QJK1658" s="288"/>
      <c r="QJL1658" s="288"/>
      <c r="QJM1658" s="288"/>
      <c r="QJN1658" s="288"/>
      <c r="QJO1658" s="288"/>
      <c r="QJP1658" s="288"/>
      <c r="QJQ1658" s="288"/>
      <c r="QJR1658" s="288"/>
      <c r="QJS1658" s="288"/>
      <c r="QJT1658" s="288"/>
      <c r="QJU1658" s="288"/>
      <c r="QJV1658" s="288"/>
      <c r="QJW1658" s="288"/>
      <c r="QJX1658" s="288"/>
      <c r="QJY1658" s="288"/>
      <c r="QJZ1658" s="288"/>
      <c r="QKA1658" s="288"/>
      <c r="QKB1658" s="288"/>
      <c r="QKC1658" s="288"/>
      <c r="QKD1658" s="288"/>
      <c r="QKE1658" s="288"/>
      <c r="QKF1658" s="288"/>
      <c r="QKG1658" s="288"/>
      <c r="QKH1658" s="288"/>
      <c r="QKI1658" s="288"/>
      <c r="QKJ1658" s="288"/>
      <c r="QKK1658" s="288"/>
      <c r="QKL1658" s="288"/>
      <c r="QKM1658" s="288"/>
      <c r="QKN1658" s="288"/>
      <c r="QKO1658" s="288"/>
      <c r="QKP1658" s="288"/>
      <c r="QKQ1658" s="288"/>
      <c r="QKR1658" s="288"/>
      <c r="QKS1658" s="288"/>
      <c r="QKT1658" s="288"/>
      <c r="QKU1658" s="288"/>
      <c r="QKV1658" s="288"/>
      <c r="QKW1658" s="288"/>
      <c r="QKX1658" s="288"/>
      <c r="QKY1658" s="288"/>
      <c r="QKZ1658" s="288"/>
      <c r="QLA1658" s="288"/>
      <c r="QLB1658" s="288"/>
      <c r="QLC1658" s="288"/>
      <c r="QLD1658" s="288"/>
      <c r="QLE1658" s="288"/>
      <c r="QLF1658" s="288"/>
      <c r="QLG1658" s="288"/>
      <c r="QLH1658" s="288"/>
      <c r="QLI1658" s="288"/>
      <c r="QLJ1658" s="288"/>
      <c r="QLK1658" s="288"/>
      <c r="QLL1658" s="288"/>
      <c r="QLM1658" s="288"/>
      <c r="QLN1658" s="288"/>
      <c r="QLO1658" s="288"/>
      <c r="QLP1658" s="288"/>
      <c r="QLQ1658" s="288"/>
      <c r="QLR1658" s="288"/>
      <c r="QLS1658" s="288"/>
      <c r="QLT1658" s="288"/>
      <c r="QLU1658" s="288"/>
      <c r="QLV1658" s="288"/>
      <c r="QLW1658" s="288"/>
      <c r="QLX1658" s="288"/>
      <c r="QLY1658" s="288"/>
      <c r="QLZ1658" s="288"/>
      <c r="QMA1658" s="288"/>
      <c r="QMB1658" s="288"/>
      <c r="QMC1658" s="288"/>
      <c r="QMD1658" s="288"/>
      <c r="QME1658" s="288"/>
      <c r="QMF1658" s="288"/>
      <c r="QMG1658" s="288"/>
      <c r="QMH1658" s="288"/>
      <c r="QMI1658" s="288"/>
      <c r="QMJ1658" s="288"/>
      <c r="QMK1658" s="288"/>
      <c r="QML1658" s="288"/>
      <c r="QMM1658" s="288"/>
      <c r="QMN1658" s="288"/>
      <c r="QMO1658" s="288"/>
      <c r="QMP1658" s="288"/>
      <c r="QMQ1658" s="288"/>
      <c r="QMR1658" s="288"/>
      <c r="QMS1658" s="288"/>
      <c r="QMT1658" s="288"/>
      <c r="QMU1658" s="288"/>
      <c r="QMV1658" s="288"/>
      <c r="QMW1658" s="288"/>
      <c r="QMX1658" s="288"/>
      <c r="QMY1658" s="288"/>
      <c r="QMZ1658" s="288"/>
      <c r="QNA1658" s="288"/>
      <c r="QNB1658" s="288"/>
      <c r="QNC1658" s="288"/>
      <c r="QND1658" s="288"/>
      <c r="QNE1658" s="288"/>
      <c r="QNF1658" s="288"/>
      <c r="QNG1658" s="288"/>
      <c r="QNH1658" s="288"/>
      <c r="QNI1658" s="288"/>
      <c r="QNJ1658" s="288"/>
      <c r="QNK1658" s="288"/>
      <c r="QNL1658" s="288"/>
      <c r="QNM1658" s="288"/>
      <c r="QNN1658" s="288"/>
      <c r="QNO1658" s="288"/>
      <c r="QNP1658" s="288"/>
      <c r="QNQ1658" s="288"/>
      <c r="QNR1658" s="288"/>
      <c r="QNS1658" s="288"/>
      <c r="QNT1658" s="288"/>
      <c r="QNU1658" s="288"/>
      <c r="QNV1658" s="288"/>
      <c r="QNW1658" s="288"/>
      <c r="QNX1658" s="288"/>
      <c r="QNY1658" s="288"/>
      <c r="QNZ1658" s="288"/>
      <c r="QOA1658" s="288"/>
      <c r="QOB1658" s="288"/>
      <c r="QOC1658" s="288"/>
      <c r="QOD1658" s="288"/>
      <c r="QOE1658" s="288"/>
      <c r="QOF1658" s="288"/>
      <c r="QOG1658" s="288"/>
      <c r="QOH1658" s="288"/>
      <c r="QOI1658" s="288"/>
      <c r="QOJ1658" s="288"/>
      <c r="QOK1658" s="288"/>
      <c r="QOL1658" s="288"/>
      <c r="QOM1658" s="288"/>
      <c r="QON1658" s="288"/>
      <c r="QOO1658" s="288"/>
      <c r="QOP1658" s="288"/>
      <c r="QOQ1658" s="288"/>
      <c r="QOR1658" s="288"/>
      <c r="QOS1658" s="288"/>
      <c r="QOT1658" s="288"/>
      <c r="QOU1658" s="288"/>
      <c r="QOV1658" s="288"/>
      <c r="QOW1658" s="288"/>
      <c r="QOX1658" s="288"/>
      <c r="QOY1658" s="288"/>
      <c r="QOZ1658" s="288"/>
      <c r="QPA1658" s="288"/>
      <c r="QPB1658" s="288"/>
      <c r="QPC1658" s="288"/>
      <c r="QPD1658" s="288"/>
      <c r="QPE1658" s="288"/>
      <c r="QPF1658" s="288"/>
      <c r="QPG1658" s="288"/>
      <c r="QPH1658" s="288"/>
      <c r="QPI1658" s="288"/>
      <c r="QPJ1658" s="288"/>
      <c r="QPK1658" s="288"/>
      <c r="QPL1658" s="288"/>
      <c r="QPM1658" s="288"/>
      <c r="QPN1658" s="288"/>
      <c r="QPO1658" s="288"/>
      <c r="QPP1658" s="288"/>
      <c r="QPQ1658" s="288"/>
      <c r="QPR1658" s="288"/>
      <c r="QPS1658" s="288"/>
      <c r="QPT1658" s="288"/>
      <c r="QPU1658" s="288"/>
      <c r="QPV1658" s="288"/>
      <c r="QPW1658" s="288"/>
      <c r="QPX1658" s="288"/>
      <c r="QPY1658" s="288"/>
      <c r="QPZ1658" s="288"/>
      <c r="QQA1658" s="288"/>
      <c r="QQB1658" s="288"/>
      <c r="QQC1658" s="288"/>
      <c r="QQD1658" s="288"/>
      <c r="QQE1658" s="288"/>
      <c r="QQF1658" s="288"/>
      <c r="QQG1658" s="288"/>
      <c r="QQH1658" s="288"/>
      <c r="QQI1658" s="288"/>
      <c r="QQJ1658" s="288"/>
      <c r="QQK1658" s="288"/>
      <c r="QQL1658" s="288"/>
      <c r="QQM1658" s="288"/>
      <c r="QQN1658" s="288"/>
      <c r="QQO1658" s="288"/>
      <c r="QQP1658" s="288"/>
      <c r="QQQ1658" s="288"/>
      <c r="QQR1658" s="288"/>
      <c r="QQS1658" s="288"/>
      <c r="QQT1658" s="288"/>
      <c r="QQU1658" s="288"/>
      <c r="QQV1658" s="288"/>
      <c r="QQW1658" s="288"/>
      <c r="QQX1658" s="288"/>
      <c r="QQY1658" s="288"/>
      <c r="QQZ1658" s="288"/>
      <c r="QRA1658" s="288"/>
      <c r="QRB1658" s="288"/>
      <c r="QRC1658" s="288"/>
      <c r="QRD1658" s="288"/>
      <c r="QRE1658" s="288"/>
      <c r="QRF1658" s="288"/>
      <c r="QRG1658" s="288"/>
      <c r="QRH1658" s="288"/>
      <c r="QRI1658" s="288"/>
      <c r="QRJ1658" s="288"/>
      <c r="QRK1658" s="288"/>
      <c r="QRL1658" s="288"/>
      <c r="QRM1658" s="288"/>
      <c r="QRN1658" s="288"/>
      <c r="QRO1658" s="288"/>
      <c r="QRP1658" s="288"/>
      <c r="QRQ1658" s="288"/>
      <c r="QRR1658" s="288"/>
      <c r="QRS1658" s="288"/>
      <c r="QRT1658" s="288"/>
      <c r="QRU1658" s="288"/>
      <c r="QRV1658" s="288"/>
      <c r="QRW1658" s="288"/>
      <c r="QRX1658" s="288"/>
      <c r="QRY1658" s="288"/>
      <c r="QRZ1658" s="288"/>
      <c r="QSA1658" s="288"/>
      <c r="QSB1658" s="288"/>
      <c r="QSC1658" s="288"/>
      <c r="QSD1658" s="288"/>
      <c r="QSE1658" s="288"/>
      <c r="QSF1658" s="288"/>
      <c r="QSG1658" s="288"/>
      <c r="QSH1658" s="288"/>
      <c r="QSI1658" s="288"/>
      <c r="QSJ1658" s="288"/>
      <c r="QSK1658" s="288"/>
      <c r="QSL1658" s="288"/>
      <c r="QSM1658" s="288"/>
      <c r="QSN1658" s="288"/>
      <c r="QSO1658" s="288"/>
      <c r="QSP1658" s="288"/>
      <c r="QSQ1658" s="288"/>
      <c r="QSR1658" s="288"/>
      <c r="QSS1658" s="288"/>
      <c r="QST1658" s="288"/>
      <c r="QSU1658" s="288"/>
      <c r="QSV1658" s="288"/>
      <c r="QSW1658" s="288"/>
      <c r="QSX1658" s="288"/>
      <c r="QSY1658" s="288"/>
      <c r="QSZ1658" s="288"/>
      <c r="QTA1658" s="288"/>
      <c r="QTB1658" s="288"/>
      <c r="QTC1658" s="288"/>
      <c r="QTD1658" s="288"/>
      <c r="QTE1658" s="288"/>
      <c r="QTF1658" s="288"/>
      <c r="QTG1658" s="288"/>
      <c r="QTH1658" s="288"/>
      <c r="QTI1658" s="288"/>
      <c r="QTJ1658" s="288"/>
      <c r="QTK1658" s="288"/>
      <c r="QTL1658" s="288"/>
      <c r="QTM1658" s="288"/>
      <c r="QTN1658" s="288"/>
      <c r="QTO1658" s="288"/>
      <c r="QTP1658" s="288"/>
      <c r="QTQ1658" s="288"/>
      <c r="QTR1658" s="288"/>
      <c r="QTS1658" s="288"/>
      <c r="QTT1658" s="288"/>
      <c r="QTU1658" s="288"/>
      <c r="QTV1658" s="288"/>
      <c r="QTW1658" s="288"/>
      <c r="QTX1658" s="288"/>
      <c r="QTY1658" s="288"/>
      <c r="QTZ1658" s="288"/>
      <c r="QUA1658" s="288"/>
      <c r="QUB1658" s="288"/>
      <c r="QUC1658" s="288"/>
      <c r="QUD1658" s="288"/>
      <c r="QUE1658" s="288"/>
      <c r="QUF1658" s="288"/>
      <c r="QUG1658" s="288"/>
      <c r="QUH1658" s="288"/>
      <c r="QUI1658" s="288"/>
      <c r="QUJ1658" s="288"/>
      <c r="QUK1658" s="288"/>
      <c r="QUL1658" s="288"/>
      <c r="QUM1658" s="288"/>
      <c r="QUN1658" s="288"/>
      <c r="QUO1658" s="288"/>
      <c r="QUP1658" s="288"/>
      <c r="QUQ1658" s="288"/>
      <c r="QUR1658" s="288"/>
      <c r="QUS1658" s="288"/>
      <c r="QUT1658" s="288"/>
      <c r="QUU1658" s="288"/>
      <c r="QUV1658" s="288"/>
      <c r="QUW1658" s="288"/>
      <c r="QUX1658" s="288"/>
      <c r="QUY1658" s="288"/>
      <c r="QUZ1658" s="288"/>
      <c r="QVA1658" s="288"/>
      <c r="QVB1658" s="288"/>
      <c r="QVC1658" s="288"/>
      <c r="QVD1658" s="288"/>
      <c r="QVE1658" s="288"/>
      <c r="QVF1658" s="288"/>
      <c r="QVG1658" s="288"/>
      <c r="QVH1658" s="288"/>
      <c r="QVI1658" s="288"/>
      <c r="QVJ1658" s="288"/>
      <c r="QVK1658" s="288"/>
      <c r="QVL1658" s="288"/>
      <c r="QVM1658" s="288"/>
      <c r="QVN1658" s="288"/>
      <c r="QVO1658" s="288"/>
      <c r="QVP1658" s="288"/>
      <c r="QVQ1658" s="288"/>
      <c r="QVR1658" s="288"/>
      <c r="QVS1658" s="288"/>
      <c r="QVT1658" s="288"/>
      <c r="QVU1658" s="288"/>
      <c r="QVV1658" s="288"/>
      <c r="QVW1658" s="288"/>
      <c r="QVX1658" s="288"/>
      <c r="QVY1658" s="288"/>
      <c r="QVZ1658" s="288"/>
      <c r="QWA1658" s="288"/>
      <c r="QWB1658" s="288"/>
      <c r="QWC1658" s="288"/>
      <c r="QWD1658" s="288"/>
      <c r="QWE1658" s="288"/>
      <c r="QWF1658" s="288"/>
      <c r="QWG1658" s="288"/>
      <c r="QWH1658" s="288"/>
      <c r="QWI1658" s="288"/>
      <c r="QWJ1658" s="288"/>
      <c r="QWK1658" s="288"/>
      <c r="QWL1658" s="288"/>
      <c r="QWM1658" s="288"/>
      <c r="QWN1658" s="288"/>
      <c r="QWO1658" s="288"/>
      <c r="QWP1658" s="288"/>
      <c r="QWQ1658" s="288"/>
      <c r="QWR1658" s="288"/>
      <c r="QWS1658" s="288"/>
      <c r="QWT1658" s="288"/>
      <c r="QWU1658" s="288"/>
      <c r="QWV1658" s="288"/>
      <c r="QWW1658" s="288"/>
      <c r="QWX1658" s="288"/>
      <c r="QWY1658" s="288"/>
      <c r="QWZ1658" s="288"/>
      <c r="QXA1658" s="288"/>
      <c r="QXB1658" s="288"/>
      <c r="QXC1658" s="288"/>
      <c r="QXD1658" s="288"/>
      <c r="QXE1658" s="288"/>
      <c r="QXF1658" s="288"/>
      <c r="QXG1658" s="288"/>
      <c r="QXH1658" s="288"/>
      <c r="QXI1658" s="288"/>
      <c r="QXJ1658" s="288"/>
      <c r="QXK1658" s="288"/>
      <c r="QXL1658" s="288"/>
      <c r="QXM1658" s="288"/>
      <c r="QXN1658" s="288"/>
      <c r="QXO1658" s="288"/>
      <c r="QXP1658" s="288"/>
      <c r="QXQ1658" s="288"/>
      <c r="QXR1658" s="288"/>
      <c r="QXS1658" s="288"/>
      <c r="QXT1658" s="288"/>
      <c r="QXU1658" s="288"/>
      <c r="QXV1658" s="288"/>
      <c r="QXW1658" s="288"/>
      <c r="QXX1658" s="288"/>
      <c r="QXY1658" s="288"/>
      <c r="QXZ1658" s="288"/>
      <c r="QYA1658" s="288"/>
      <c r="QYB1658" s="288"/>
      <c r="QYC1658" s="288"/>
      <c r="QYD1658" s="288"/>
      <c r="QYE1658" s="288"/>
      <c r="QYF1658" s="288"/>
      <c r="QYG1658" s="288"/>
      <c r="QYH1658" s="288"/>
      <c r="QYI1658" s="288"/>
      <c r="QYJ1658" s="288"/>
      <c r="QYK1658" s="288"/>
      <c r="QYL1658" s="288"/>
      <c r="QYM1658" s="288"/>
      <c r="QYN1658" s="288"/>
      <c r="QYO1658" s="288"/>
      <c r="QYP1658" s="288"/>
      <c r="QYQ1658" s="288"/>
      <c r="QYR1658" s="288"/>
      <c r="QYS1658" s="288"/>
      <c r="QYT1658" s="288"/>
      <c r="QYU1658" s="288"/>
      <c r="QYV1658" s="288"/>
      <c r="QYW1658" s="288"/>
      <c r="QYX1658" s="288"/>
      <c r="QYY1658" s="288"/>
      <c r="QYZ1658" s="288"/>
      <c r="QZA1658" s="288"/>
      <c r="QZB1658" s="288"/>
      <c r="QZC1658" s="288"/>
      <c r="QZD1658" s="288"/>
      <c r="QZE1658" s="288"/>
      <c r="QZF1658" s="288"/>
      <c r="QZG1658" s="288"/>
      <c r="QZH1658" s="288"/>
      <c r="QZI1658" s="288"/>
      <c r="QZJ1658" s="288"/>
      <c r="QZK1658" s="288"/>
      <c r="QZL1658" s="288"/>
      <c r="QZM1658" s="288"/>
      <c r="QZN1658" s="288"/>
      <c r="QZO1658" s="288"/>
      <c r="QZP1658" s="288"/>
      <c r="QZQ1658" s="288"/>
      <c r="QZR1658" s="288"/>
      <c r="QZS1658" s="288"/>
      <c r="QZT1658" s="288"/>
      <c r="QZU1658" s="288"/>
      <c r="QZV1658" s="288"/>
      <c r="QZW1658" s="288"/>
      <c r="QZX1658" s="288"/>
      <c r="QZY1658" s="288"/>
      <c r="QZZ1658" s="288"/>
      <c r="RAA1658" s="288"/>
      <c r="RAB1658" s="288"/>
      <c r="RAC1658" s="288"/>
      <c r="RAD1658" s="288"/>
      <c r="RAE1658" s="288"/>
      <c r="RAF1658" s="288"/>
      <c r="RAG1658" s="288"/>
      <c r="RAH1658" s="288"/>
      <c r="RAI1658" s="288"/>
      <c r="RAJ1658" s="288"/>
      <c r="RAK1658" s="288"/>
      <c r="RAL1658" s="288"/>
      <c r="RAM1658" s="288"/>
      <c r="RAN1658" s="288"/>
      <c r="RAO1658" s="288"/>
      <c r="RAP1658" s="288"/>
      <c r="RAQ1658" s="288"/>
      <c r="RAR1658" s="288"/>
      <c r="RAS1658" s="288"/>
      <c r="RAT1658" s="288"/>
      <c r="RAU1658" s="288"/>
      <c r="RAV1658" s="288"/>
      <c r="RAW1658" s="288"/>
      <c r="RAX1658" s="288"/>
      <c r="RAY1658" s="288"/>
      <c r="RAZ1658" s="288"/>
      <c r="RBA1658" s="288"/>
      <c r="RBB1658" s="288"/>
      <c r="RBC1658" s="288"/>
      <c r="RBD1658" s="288"/>
      <c r="RBE1658" s="288"/>
      <c r="RBF1658" s="288"/>
      <c r="RBG1658" s="288"/>
      <c r="RBH1658" s="288"/>
      <c r="RBI1658" s="288"/>
      <c r="RBJ1658" s="288"/>
      <c r="RBK1658" s="288"/>
      <c r="RBL1658" s="288"/>
      <c r="RBM1658" s="288"/>
      <c r="RBN1658" s="288"/>
      <c r="RBO1658" s="288"/>
      <c r="RBP1658" s="288"/>
      <c r="RBQ1658" s="288"/>
      <c r="RBR1658" s="288"/>
      <c r="RBS1658" s="288"/>
      <c r="RBT1658" s="288"/>
      <c r="RBU1658" s="288"/>
      <c r="RBV1658" s="288"/>
      <c r="RBW1658" s="288"/>
      <c r="RBX1658" s="288"/>
      <c r="RBY1658" s="288"/>
      <c r="RBZ1658" s="288"/>
      <c r="RCA1658" s="288"/>
      <c r="RCB1658" s="288"/>
      <c r="RCC1658" s="288"/>
      <c r="RCD1658" s="288"/>
      <c r="RCE1658" s="288"/>
      <c r="RCF1658" s="288"/>
      <c r="RCG1658" s="288"/>
      <c r="RCH1658" s="288"/>
      <c r="RCI1658" s="288"/>
      <c r="RCJ1658" s="288"/>
      <c r="RCK1658" s="288"/>
      <c r="RCL1658" s="288"/>
      <c r="RCM1658" s="288"/>
      <c r="RCN1658" s="288"/>
      <c r="RCO1658" s="288"/>
      <c r="RCP1658" s="288"/>
      <c r="RCQ1658" s="288"/>
      <c r="RCR1658" s="288"/>
      <c r="RCS1658" s="288"/>
      <c r="RCT1658" s="288"/>
      <c r="RCU1658" s="288"/>
      <c r="RCV1658" s="288"/>
      <c r="RCW1658" s="288"/>
      <c r="RCX1658" s="288"/>
      <c r="RCY1658" s="288"/>
      <c r="RCZ1658" s="288"/>
      <c r="RDA1658" s="288"/>
      <c r="RDB1658" s="288"/>
      <c r="RDC1658" s="288"/>
      <c r="RDD1658" s="288"/>
      <c r="RDE1658" s="288"/>
      <c r="RDF1658" s="288"/>
      <c r="RDG1658" s="288"/>
      <c r="RDH1658" s="288"/>
      <c r="RDI1658" s="288"/>
      <c r="RDJ1658" s="288"/>
      <c r="RDK1658" s="288"/>
      <c r="RDL1658" s="288"/>
      <c r="RDM1658" s="288"/>
      <c r="RDN1658" s="288"/>
      <c r="RDO1658" s="288"/>
      <c r="RDP1658" s="288"/>
      <c r="RDQ1658" s="288"/>
      <c r="RDR1658" s="288"/>
      <c r="RDS1658" s="288"/>
      <c r="RDT1658" s="288"/>
      <c r="RDU1658" s="288"/>
      <c r="RDV1658" s="288"/>
      <c r="RDW1658" s="288"/>
      <c r="RDX1658" s="288"/>
      <c r="RDY1658" s="288"/>
      <c r="RDZ1658" s="288"/>
      <c r="REA1658" s="288"/>
      <c r="REB1658" s="288"/>
      <c r="REC1658" s="288"/>
      <c r="RED1658" s="288"/>
      <c r="REE1658" s="288"/>
      <c r="REF1658" s="288"/>
      <c r="REG1658" s="288"/>
      <c r="REH1658" s="288"/>
      <c r="REI1658" s="288"/>
      <c r="REJ1658" s="288"/>
      <c r="REK1658" s="288"/>
      <c r="REL1658" s="288"/>
      <c r="REM1658" s="288"/>
      <c r="REN1658" s="288"/>
      <c r="REO1658" s="288"/>
      <c r="REP1658" s="288"/>
      <c r="REQ1658" s="288"/>
      <c r="RER1658" s="288"/>
      <c r="RES1658" s="288"/>
      <c r="RET1658" s="288"/>
      <c r="REU1658" s="288"/>
      <c r="REV1658" s="288"/>
      <c r="REW1658" s="288"/>
      <c r="REX1658" s="288"/>
      <c r="REY1658" s="288"/>
      <c r="REZ1658" s="288"/>
      <c r="RFA1658" s="288"/>
      <c r="RFB1658" s="288"/>
      <c r="RFC1658" s="288"/>
      <c r="RFD1658" s="288"/>
      <c r="RFE1658" s="288"/>
      <c r="RFF1658" s="288"/>
      <c r="RFG1658" s="288"/>
      <c r="RFH1658" s="288"/>
      <c r="RFI1658" s="288"/>
      <c r="RFJ1658" s="288"/>
      <c r="RFK1658" s="288"/>
      <c r="RFL1658" s="288"/>
      <c r="RFM1658" s="288"/>
      <c r="RFN1658" s="288"/>
      <c r="RFO1658" s="288"/>
      <c r="RFP1658" s="288"/>
      <c r="RFQ1658" s="288"/>
      <c r="RFR1658" s="288"/>
      <c r="RFS1658" s="288"/>
      <c r="RFT1658" s="288"/>
      <c r="RFU1658" s="288"/>
      <c r="RFV1658" s="288"/>
      <c r="RFW1658" s="288"/>
      <c r="RFX1658" s="288"/>
      <c r="RFY1658" s="288"/>
      <c r="RFZ1658" s="288"/>
      <c r="RGA1658" s="288"/>
      <c r="RGB1658" s="288"/>
      <c r="RGC1658" s="288"/>
      <c r="RGD1658" s="288"/>
      <c r="RGE1658" s="288"/>
      <c r="RGF1658" s="288"/>
      <c r="RGG1658" s="288"/>
      <c r="RGH1658" s="288"/>
      <c r="RGI1658" s="288"/>
      <c r="RGJ1658" s="288"/>
      <c r="RGK1658" s="288"/>
      <c r="RGL1658" s="288"/>
      <c r="RGM1658" s="288"/>
      <c r="RGN1658" s="288"/>
      <c r="RGO1658" s="288"/>
      <c r="RGP1658" s="288"/>
      <c r="RGQ1658" s="288"/>
      <c r="RGR1658" s="288"/>
      <c r="RGS1658" s="288"/>
      <c r="RGT1658" s="288"/>
      <c r="RGU1658" s="288"/>
      <c r="RGV1658" s="288"/>
      <c r="RGW1658" s="288"/>
      <c r="RGX1658" s="288"/>
      <c r="RGY1658" s="288"/>
      <c r="RGZ1658" s="288"/>
      <c r="RHA1658" s="288"/>
      <c r="RHB1658" s="288"/>
      <c r="RHC1658" s="288"/>
      <c r="RHD1658" s="288"/>
      <c r="RHE1658" s="288"/>
      <c r="RHF1658" s="288"/>
      <c r="RHG1658" s="288"/>
      <c r="RHH1658" s="288"/>
      <c r="RHI1658" s="288"/>
      <c r="RHJ1658" s="288"/>
      <c r="RHK1658" s="288"/>
      <c r="RHL1658" s="288"/>
      <c r="RHM1658" s="288"/>
      <c r="RHN1658" s="288"/>
      <c r="RHO1658" s="288"/>
      <c r="RHP1658" s="288"/>
      <c r="RHQ1658" s="288"/>
      <c r="RHR1658" s="288"/>
      <c r="RHS1658" s="288"/>
      <c r="RHT1658" s="288"/>
      <c r="RHU1658" s="288"/>
      <c r="RHV1658" s="288"/>
      <c r="RHW1658" s="288"/>
      <c r="RHX1658" s="288"/>
      <c r="RHY1658" s="288"/>
      <c r="RHZ1658" s="288"/>
      <c r="RIA1658" s="288"/>
      <c r="RIB1658" s="288"/>
      <c r="RIC1658" s="288"/>
      <c r="RID1658" s="288"/>
      <c r="RIE1658" s="288"/>
      <c r="RIF1658" s="288"/>
      <c r="RIG1658" s="288"/>
      <c r="RIH1658" s="288"/>
      <c r="RII1658" s="288"/>
      <c r="RIJ1658" s="288"/>
      <c r="RIK1658" s="288"/>
      <c r="RIL1658" s="288"/>
      <c r="RIM1658" s="288"/>
      <c r="RIN1658" s="288"/>
      <c r="RIO1658" s="288"/>
      <c r="RIP1658" s="288"/>
      <c r="RIQ1658" s="288"/>
      <c r="RIR1658" s="288"/>
      <c r="RIS1658" s="288"/>
      <c r="RIT1658" s="288"/>
      <c r="RIU1658" s="288"/>
      <c r="RIV1658" s="288"/>
      <c r="RIW1658" s="288"/>
      <c r="RIX1658" s="288"/>
      <c r="RIY1658" s="288"/>
      <c r="RIZ1658" s="288"/>
      <c r="RJA1658" s="288"/>
      <c r="RJB1658" s="288"/>
      <c r="RJC1658" s="288"/>
      <c r="RJD1658" s="288"/>
      <c r="RJE1658" s="288"/>
      <c r="RJF1658" s="288"/>
      <c r="RJG1658" s="288"/>
      <c r="RJH1658" s="288"/>
      <c r="RJI1658" s="288"/>
      <c r="RJJ1658" s="288"/>
      <c r="RJK1658" s="288"/>
      <c r="RJL1658" s="288"/>
      <c r="RJM1658" s="288"/>
      <c r="RJN1658" s="288"/>
      <c r="RJO1658" s="288"/>
      <c r="RJP1658" s="288"/>
      <c r="RJQ1658" s="288"/>
      <c r="RJR1658" s="288"/>
      <c r="RJS1658" s="288"/>
      <c r="RJT1658" s="288"/>
      <c r="RJU1658" s="288"/>
      <c r="RJV1658" s="288"/>
      <c r="RJW1658" s="288"/>
      <c r="RJX1658" s="288"/>
      <c r="RJY1658" s="288"/>
      <c r="RJZ1658" s="288"/>
      <c r="RKA1658" s="288"/>
      <c r="RKB1658" s="288"/>
      <c r="RKC1658" s="288"/>
      <c r="RKD1658" s="288"/>
      <c r="RKE1658" s="288"/>
      <c r="RKF1658" s="288"/>
      <c r="RKG1658" s="288"/>
      <c r="RKH1658" s="288"/>
      <c r="RKI1658" s="288"/>
      <c r="RKJ1658" s="288"/>
      <c r="RKK1658" s="288"/>
      <c r="RKL1658" s="288"/>
      <c r="RKM1658" s="288"/>
      <c r="RKN1658" s="288"/>
      <c r="RKO1658" s="288"/>
      <c r="RKP1658" s="288"/>
      <c r="RKQ1658" s="288"/>
      <c r="RKR1658" s="288"/>
      <c r="RKS1658" s="288"/>
      <c r="RKT1658" s="288"/>
      <c r="RKU1658" s="288"/>
      <c r="RKV1658" s="288"/>
      <c r="RKW1658" s="288"/>
      <c r="RKX1658" s="288"/>
      <c r="RKY1658" s="288"/>
      <c r="RKZ1658" s="288"/>
      <c r="RLA1658" s="288"/>
      <c r="RLB1658" s="288"/>
      <c r="RLC1658" s="288"/>
      <c r="RLD1658" s="288"/>
      <c r="RLE1658" s="288"/>
      <c r="RLF1658" s="288"/>
      <c r="RLG1658" s="288"/>
      <c r="RLH1658" s="288"/>
      <c r="RLI1658" s="288"/>
      <c r="RLJ1658" s="288"/>
      <c r="RLK1658" s="288"/>
      <c r="RLL1658" s="288"/>
      <c r="RLM1658" s="288"/>
      <c r="RLN1658" s="288"/>
      <c r="RLO1658" s="288"/>
      <c r="RLP1658" s="288"/>
      <c r="RLQ1658" s="288"/>
      <c r="RLR1658" s="288"/>
      <c r="RLS1658" s="288"/>
      <c r="RLT1658" s="288"/>
      <c r="RLU1658" s="288"/>
      <c r="RLV1658" s="288"/>
      <c r="RLW1658" s="288"/>
      <c r="RLX1658" s="288"/>
      <c r="RLY1658" s="288"/>
      <c r="RLZ1658" s="288"/>
      <c r="RMA1658" s="288"/>
      <c r="RMB1658" s="288"/>
      <c r="RMC1658" s="288"/>
      <c r="RMD1658" s="288"/>
      <c r="RME1658" s="288"/>
      <c r="RMF1658" s="288"/>
      <c r="RMG1658" s="288"/>
      <c r="RMH1658" s="288"/>
      <c r="RMI1658" s="288"/>
      <c r="RMJ1658" s="288"/>
      <c r="RMK1658" s="288"/>
      <c r="RML1658" s="288"/>
      <c r="RMM1658" s="288"/>
      <c r="RMN1658" s="288"/>
      <c r="RMO1658" s="288"/>
      <c r="RMP1658" s="288"/>
      <c r="RMQ1658" s="288"/>
      <c r="RMR1658" s="288"/>
      <c r="RMS1658" s="288"/>
      <c r="RMT1658" s="288"/>
      <c r="RMU1658" s="288"/>
      <c r="RMV1658" s="288"/>
      <c r="RMW1658" s="288"/>
      <c r="RMX1658" s="288"/>
      <c r="RMY1658" s="288"/>
      <c r="RMZ1658" s="288"/>
      <c r="RNA1658" s="288"/>
      <c r="RNB1658" s="288"/>
      <c r="RNC1658" s="288"/>
      <c r="RND1658" s="288"/>
      <c r="RNE1658" s="288"/>
      <c r="RNF1658" s="288"/>
      <c r="RNG1658" s="288"/>
      <c r="RNH1658" s="288"/>
      <c r="RNI1658" s="288"/>
      <c r="RNJ1658" s="288"/>
      <c r="RNK1658" s="288"/>
      <c r="RNL1658" s="288"/>
      <c r="RNM1658" s="288"/>
      <c r="RNN1658" s="288"/>
      <c r="RNO1658" s="288"/>
      <c r="RNP1658" s="288"/>
      <c r="RNQ1658" s="288"/>
      <c r="RNR1658" s="288"/>
      <c r="RNS1658" s="288"/>
      <c r="RNT1658" s="288"/>
      <c r="RNU1658" s="288"/>
      <c r="RNV1658" s="288"/>
      <c r="RNW1658" s="288"/>
      <c r="RNX1658" s="288"/>
      <c r="RNY1658" s="288"/>
      <c r="RNZ1658" s="288"/>
      <c r="ROA1658" s="288"/>
      <c r="ROB1658" s="288"/>
      <c r="ROC1658" s="288"/>
      <c r="ROD1658" s="288"/>
      <c r="ROE1658" s="288"/>
      <c r="ROF1658" s="288"/>
      <c r="ROG1658" s="288"/>
      <c r="ROH1658" s="288"/>
      <c r="ROI1658" s="288"/>
      <c r="ROJ1658" s="288"/>
      <c r="ROK1658" s="288"/>
      <c r="ROL1658" s="288"/>
      <c r="ROM1658" s="288"/>
      <c r="RON1658" s="288"/>
      <c r="ROO1658" s="288"/>
      <c r="ROP1658" s="288"/>
      <c r="ROQ1658" s="288"/>
      <c r="ROR1658" s="288"/>
      <c r="ROS1658" s="288"/>
      <c r="ROT1658" s="288"/>
      <c r="ROU1658" s="288"/>
      <c r="ROV1658" s="288"/>
      <c r="ROW1658" s="288"/>
      <c r="ROX1658" s="288"/>
      <c r="ROY1658" s="288"/>
      <c r="ROZ1658" s="288"/>
      <c r="RPA1658" s="288"/>
      <c r="RPB1658" s="288"/>
      <c r="RPC1658" s="288"/>
      <c r="RPD1658" s="288"/>
      <c r="RPE1658" s="288"/>
      <c r="RPF1658" s="288"/>
      <c r="RPG1658" s="288"/>
      <c r="RPH1658" s="288"/>
      <c r="RPI1658" s="288"/>
      <c r="RPJ1658" s="288"/>
      <c r="RPK1658" s="288"/>
      <c r="RPL1658" s="288"/>
      <c r="RPM1658" s="288"/>
      <c r="RPN1658" s="288"/>
      <c r="RPO1658" s="288"/>
      <c r="RPP1658" s="288"/>
      <c r="RPQ1658" s="288"/>
      <c r="RPR1658" s="288"/>
      <c r="RPS1658" s="288"/>
      <c r="RPT1658" s="288"/>
      <c r="RPU1658" s="288"/>
      <c r="RPV1658" s="288"/>
      <c r="RPW1658" s="288"/>
      <c r="RPX1658" s="288"/>
      <c r="RPY1658" s="288"/>
      <c r="RPZ1658" s="288"/>
      <c r="RQA1658" s="288"/>
      <c r="RQB1658" s="288"/>
      <c r="RQC1658" s="288"/>
      <c r="RQD1658" s="288"/>
      <c r="RQE1658" s="288"/>
      <c r="RQF1658" s="288"/>
      <c r="RQG1658" s="288"/>
      <c r="RQH1658" s="288"/>
      <c r="RQI1658" s="288"/>
      <c r="RQJ1658" s="288"/>
      <c r="RQK1658" s="288"/>
      <c r="RQL1658" s="288"/>
      <c r="RQM1658" s="288"/>
      <c r="RQN1658" s="288"/>
      <c r="RQO1658" s="288"/>
      <c r="RQP1658" s="288"/>
      <c r="RQQ1658" s="288"/>
      <c r="RQR1658" s="288"/>
      <c r="RQS1658" s="288"/>
      <c r="RQT1658" s="288"/>
      <c r="RQU1658" s="288"/>
      <c r="RQV1658" s="288"/>
      <c r="RQW1658" s="288"/>
      <c r="RQX1658" s="288"/>
      <c r="RQY1658" s="288"/>
      <c r="RQZ1658" s="288"/>
      <c r="RRA1658" s="288"/>
      <c r="RRB1658" s="288"/>
      <c r="RRC1658" s="288"/>
      <c r="RRD1658" s="288"/>
      <c r="RRE1658" s="288"/>
      <c r="RRF1658" s="288"/>
      <c r="RRG1658" s="288"/>
      <c r="RRH1658" s="288"/>
      <c r="RRI1658" s="288"/>
      <c r="RRJ1658" s="288"/>
      <c r="RRK1658" s="288"/>
      <c r="RRL1658" s="288"/>
      <c r="RRM1658" s="288"/>
      <c r="RRN1658" s="288"/>
      <c r="RRO1658" s="288"/>
      <c r="RRP1658" s="288"/>
      <c r="RRQ1658" s="288"/>
      <c r="RRR1658" s="288"/>
      <c r="RRS1658" s="288"/>
      <c r="RRT1658" s="288"/>
      <c r="RRU1658" s="288"/>
      <c r="RRV1658" s="288"/>
      <c r="RRW1658" s="288"/>
      <c r="RRX1658" s="288"/>
      <c r="RRY1658" s="288"/>
      <c r="RRZ1658" s="288"/>
      <c r="RSA1658" s="288"/>
      <c r="RSB1658" s="288"/>
      <c r="RSC1658" s="288"/>
      <c r="RSD1658" s="288"/>
      <c r="RSE1658" s="288"/>
      <c r="RSF1658" s="288"/>
      <c r="RSG1658" s="288"/>
      <c r="RSH1658" s="288"/>
      <c r="RSI1658" s="288"/>
      <c r="RSJ1658" s="288"/>
      <c r="RSK1658" s="288"/>
      <c r="RSL1658" s="288"/>
      <c r="RSM1658" s="288"/>
      <c r="RSN1658" s="288"/>
      <c r="RSO1658" s="288"/>
      <c r="RSP1658" s="288"/>
      <c r="RSQ1658" s="288"/>
      <c r="RSR1658" s="288"/>
      <c r="RSS1658" s="288"/>
      <c r="RST1658" s="288"/>
      <c r="RSU1658" s="288"/>
      <c r="RSV1658" s="288"/>
      <c r="RSW1658" s="288"/>
      <c r="RSX1658" s="288"/>
      <c r="RSY1658" s="288"/>
      <c r="RSZ1658" s="288"/>
      <c r="RTA1658" s="288"/>
      <c r="RTB1658" s="288"/>
      <c r="RTC1658" s="288"/>
      <c r="RTD1658" s="288"/>
      <c r="RTE1658" s="288"/>
      <c r="RTF1658" s="288"/>
      <c r="RTG1658" s="288"/>
      <c r="RTH1658" s="288"/>
      <c r="RTI1658" s="288"/>
      <c r="RTJ1658" s="288"/>
      <c r="RTK1658" s="288"/>
      <c r="RTL1658" s="288"/>
      <c r="RTM1658" s="288"/>
      <c r="RTN1658" s="288"/>
      <c r="RTO1658" s="288"/>
      <c r="RTP1658" s="288"/>
      <c r="RTQ1658" s="288"/>
      <c r="RTR1658" s="288"/>
      <c r="RTS1658" s="288"/>
      <c r="RTT1658" s="288"/>
      <c r="RTU1658" s="288"/>
      <c r="RTV1658" s="288"/>
      <c r="RTW1658" s="288"/>
      <c r="RTX1658" s="288"/>
      <c r="RTY1658" s="288"/>
      <c r="RTZ1658" s="288"/>
      <c r="RUA1658" s="288"/>
      <c r="RUB1658" s="288"/>
      <c r="RUC1658" s="288"/>
      <c r="RUD1658" s="288"/>
      <c r="RUE1658" s="288"/>
      <c r="RUF1658" s="288"/>
      <c r="RUG1658" s="288"/>
      <c r="RUH1658" s="288"/>
      <c r="RUI1658" s="288"/>
      <c r="RUJ1658" s="288"/>
      <c r="RUK1658" s="288"/>
      <c r="RUL1658" s="288"/>
      <c r="RUM1658" s="288"/>
      <c r="RUN1658" s="288"/>
      <c r="RUO1658" s="288"/>
      <c r="RUP1658" s="288"/>
      <c r="RUQ1658" s="288"/>
      <c r="RUR1658" s="288"/>
      <c r="RUS1658" s="288"/>
      <c r="RUT1658" s="288"/>
      <c r="RUU1658" s="288"/>
      <c r="RUV1658" s="288"/>
      <c r="RUW1658" s="288"/>
      <c r="RUX1658" s="288"/>
      <c r="RUY1658" s="288"/>
      <c r="RUZ1658" s="288"/>
      <c r="RVA1658" s="288"/>
      <c r="RVB1658" s="288"/>
      <c r="RVC1658" s="288"/>
      <c r="RVD1658" s="288"/>
      <c r="RVE1658" s="288"/>
      <c r="RVF1658" s="288"/>
      <c r="RVG1658" s="288"/>
      <c r="RVH1658" s="288"/>
      <c r="RVI1658" s="288"/>
      <c r="RVJ1658" s="288"/>
      <c r="RVK1658" s="288"/>
      <c r="RVL1658" s="288"/>
      <c r="RVM1658" s="288"/>
      <c r="RVN1658" s="288"/>
      <c r="RVO1658" s="288"/>
      <c r="RVP1658" s="288"/>
      <c r="RVQ1658" s="288"/>
      <c r="RVR1658" s="288"/>
      <c r="RVS1658" s="288"/>
      <c r="RVT1658" s="288"/>
      <c r="RVU1658" s="288"/>
      <c r="RVV1658" s="288"/>
      <c r="RVW1658" s="288"/>
      <c r="RVX1658" s="288"/>
      <c r="RVY1658" s="288"/>
      <c r="RVZ1658" s="288"/>
      <c r="RWA1658" s="288"/>
      <c r="RWB1658" s="288"/>
      <c r="RWC1658" s="288"/>
      <c r="RWD1658" s="288"/>
      <c r="RWE1658" s="288"/>
      <c r="RWF1658" s="288"/>
      <c r="RWG1658" s="288"/>
      <c r="RWH1658" s="288"/>
      <c r="RWI1658" s="288"/>
      <c r="RWJ1658" s="288"/>
      <c r="RWK1658" s="288"/>
      <c r="RWL1658" s="288"/>
      <c r="RWM1658" s="288"/>
      <c r="RWN1658" s="288"/>
      <c r="RWO1658" s="288"/>
      <c r="RWP1658" s="288"/>
      <c r="RWQ1658" s="288"/>
      <c r="RWR1658" s="288"/>
      <c r="RWS1658" s="288"/>
      <c r="RWT1658" s="288"/>
      <c r="RWU1658" s="288"/>
      <c r="RWV1658" s="288"/>
      <c r="RWW1658" s="288"/>
      <c r="RWX1658" s="288"/>
      <c r="RWY1658" s="288"/>
      <c r="RWZ1658" s="288"/>
      <c r="RXA1658" s="288"/>
      <c r="RXB1658" s="288"/>
      <c r="RXC1658" s="288"/>
      <c r="RXD1658" s="288"/>
      <c r="RXE1658" s="288"/>
      <c r="RXF1658" s="288"/>
      <c r="RXG1658" s="288"/>
      <c r="RXH1658" s="288"/>
      <c r="RXI1658" s="288"/>
      <c r="RXJ1658" s="288"/>
      <c r="RXK1658" s="288"/>
      <c r="RXL1658" s="288"/>
      <c r="RXM1658" s="288"/>
      <c r="RXN1658" s="288"/>
      <c r="RXO1658" s="288"/>
      <c r="RXP1658" s="288"/>
      <c r="RXQ1658" s="288"/>
      <c r="RXR1658" s="288"/>
      <c r="RXS1658" s="288"/>
      <c r="RXT1658" s="288"/>
      <c r="RXU1658" s="288"/>
      <c r="RXV1658" s="288"/>
      <c r="RXW1658" s="288"/>
      <c r="RXX1658" s="288"/>
      <c r="RXY1658" s="288"/>
      <c r="RXZ1658" s="288"/>
      <c r="RYA1658" s="288"/>
      <c r="RYB1658" s="288"/>
      <c r="RYC1658" s="288"/>
      <c r="RYD1658" s="288"/>
      <c r="RYE1658" s="288"/>
      <c r="RYF1658" s="288"/>
      <c r="RYG1658" s="288"/>
      <c r="RYH1658" s="288"/>
      <c r="RYI1658" s="288"/>
      <c r="RYJ1658" s="288"/>
      <c r="RYK1658" s="288"/>
      <c r="RYL1658" s="288"/>
      <c r="RYM1658" s="288"/>
      <c r="RYN1658" s="288"/>
      <c r="RYO1658" s="288"/>
      <c r="RYP1658" s="288"/>
      <c r="RYQ1658" s="288"/>
      <c r="RYR1658" s="288"/>
      <c r="RYS1658" s="288"/>
      <c r="RYT1658" s="288"/>
      <c r="RYU1658" s="288"/>
      <c r="RYV1658" s="288"/>
      <c r="RYW1658" s="288"/>
      <c r="RYX1658" s="288"/>
      <c r="RYY1658" s="288"/>
      <c r="RYZ1658" s="288"/>
      <c r="RZA1658" s="288"/>
      <c r="RZB1658" s="288"/>
      <c r="RZC1658" s="288"/>
      <c r="RZD1658" s="288"/>
      <c r="RZE1658" s="288"/>
      <c r="RZF1658" s="288"/>
      <c r="RZG1658" s="288"/>
      <c r="RZH1658" s="288"/>
      <c r="RZI1658" s="288"/>
      <c r="RZJ1658" s="288"/>
      <c r="RZK1658" s="288"/>
      <c r="RZL1658" s="288"/>
      <c r="RZM1658" s="288"/>
      <c r="RZN1658" s="288"/>
      <c r="RZO1658" s="288"/>
      <c r="RZP1658" s="288"/>
      <c r="RZQ1658" s="288"/>
      <c r="RZR1658" s="288"/>
      <c r="RZS1658" s="288"/>
      <c r="RZT1658" s="288"/>
      <c r="RZU1658" s="288"/>
      <c r="RZV1658" s="288"/>
      <c r="RZW1658" s="288"/>
      <c r="RZX1658" s="288"/>
      <c r="RZY1658" s="288"/>
      <c r="RZZ1658" s="288"/>
      <c r="SAA1658" s="288"/>
      <c r="SAB1658" s="288"/>
      <c r="SAC1658" s="288"/>
      <c r="SAD1658" s="288"/>
      <c r="SAE1658" s="288"/>
      <c r="SAF1658" s="288"/>
      <c r="SAG1658" s="288"/>
      <c r="SAH1658" s="288"/>
      <c r="SAI1658" s="288"/>
      <c r="SAJ1658" s="288"/>
      <c r="SAK1658" s="288"/>
      <c r="SAL1658" s="288"/>
      <c r="SAM1658" s="288"/>
      <c r="SAN1658" s="288"/>
      <c r="SAO1658" s="288"/>
      <c r="SAP1658" s="288"/>
      <c r="SAQ1658" s="288"/>
      <c r="SAR1658" s="288"/>
      <c r="SAS1658" s="288"/>
      <c r="SAT1658" s="288"/>
      <c r="SAU1658" s="288"/>
      <c r="SAV1658" s="288"/>
      <c r="SAW1658" s="288"/>
      <c r="SAX1658" s="288"/>
      <c r="SAY1658" s="288"/>
      <c r="SAZ1658" s="288"/>
      <c r="SBA1658" s="288"/>
      <c r="SBB1658" s="288"/>
      <c r="SBC1658" s="288"/>
      <c r="SBD1658" s="288"/>
      <c r="SBE1658" s="288"/>
      <c r="SBF1658" s="288"/>
      <c r="SBG1658" s="288"/>
      <c r="SBH1658" s="288"/>
      <c r="SBI1658" s="288"/>
      <c r="SBJ1658" s="288"/>
      <c r="SBK1658" s="288"/>
      <c r="SBL1658" s="288"/>
      <c r="SBM1658" s="288"/>
      <c r="SBN1658" s="288"/>
      <c r="SBO1658" s="288"/>
      <c r="SBP1658" s="288"/>
      <c r="SBQ1658" s="288"/>
      <c r="SBR1658" s="288"/>
      <c r="SBS1658" s="288"/>
      <c r="SBT1658" s="288"/>
      <c r="SBU1658" s="288"/>
      <c r="SBV1658" s="288"/>
      <c r="SBW1658" s="288"/>
      <c r="SBX1658" s="288"/>
      <c r="SBY1658" s="288"/>
      <c r="SBZ1658" s="288"/>
      <c r="SCA1658" s="288"/>
      <c r="SCB1658" s="288"/>
      <c r="SCC1658" s="288"/>
      <c r="SCD1658" s="288"/>
      <c r="SCE1658" s="288"/>
      <c r="SCF1658" s="288"/>
      <c r="SCG1658" s="288"/>
      <c r="SCH1658" s="288"/>
      <c r="SCI1658" s="288"/>
      <c r="SCJ1658" s="288"/>
      <c r="SCK1658" s="288"/>
      <c r="SCL1658" s="288"/>
      <c r="SCM1658" s="288"/>
      <c r="SCN1658" s="288"/>
      <c r="SCO1658" s="288"/>
      <c r="SCP1658" s="288"/>
      <c r="SCQ1658" s="288"/>
      <c r="SCR1658" s="288"/>
      <c r="SCS1658" s="288"/>
      <c r="SCT1658" s="288"/>
      <c r="SCU1658" s="288"/>
      <c r="SCV1658" s="288"/>
      <c r="SCW1658" s="288"/>
      <c r="SCX1658" s="288"/>
      <c r="SCY1658" s="288"/>
      <c r="SCZ1658" s="288"/>
      <c r="SDA1658" s="288"/>
      <c r="SDB1658" s="288"/>
      <c r="SDC1658" s="288"/>
      <c r="SDD1658" s="288"/>
      <c r="SDE1658" s="288"/>
      <c r="SDF1658" s="288"/>
      <c r="SDG1658" s="288"/>
      <c r="SDH1658" s="288"/>
      <c r="SDI1658" s="288"/>
      <c r="SDJ1658" s="288"/>
      <c r="SDK1658" s="288"/>
      <c r="SDL1658" s="288"/>
      <c r="SDM1658" s="288"/>
      <c r="SDN1658" s="288"/>
      <c r="SDO1658" s="288"/>
      <c r="SDP1658" s="288"/>
      <c r="SDQ1658" s="288"/>
      <c r="SDR1658" s="288"/>
      <c r="SDS1658" s="288"/>
      <c r="SDT1658" s="288"/>
      <c r="SDU1658" s="288"/>
      <c r="SDV1658" s="288"/>
      <c r="SDW1658" s="288"/>
      <c r="SDX1658" s="288"/>
      <c r="SDY1658" s="288"/>
      <c r="SDZ1658" s="288"/>
      <c r="SEA1658" s="288"/>
      <c r="SEB1658" s="288"/>
      <c r="SEC1658" s="288"/>
      <c r="SED1658" s="288"/>
      <c r="SEE1658" s="288"/>
      <c r="SEF1658" s="288"/>
      <c r="SEG1658" s="288"/>
      <c r="SEH1658" s="288"/>
      <c r="SEI1658" s="288"/>
      <c r="SEJ1658" s="288"/>
      <c r="SEK1658" s="288"/>
      <c r="SEL1658" s="288"/>
      <c r="SEM1658" s="288"/>
      <c r="SEN1658" s="288"/>
      <c r="SEO1658" s="288"/>
      <c r="SEP1658" s="288"/>
      <c r="SEQ1658" s="288"/>
      <c r="SER1658" s="288"/>
      <c r="SES1658" s="288"/>
      <c r="SET1658" s="288"/>
      <c r="SEU1658" s="288"/>
      <c r="SEV1658" s="288"/>
      <c r="SEW1658" s="288"/>
      <c r="SEX1658" s="288"/>
      <c r="SEY1658" s="288"/>
      <c r="SEZ1658" s="288"/>
      <c r="SFA1658" s="288"/>
      <c r="SFB1658" s="288"/>
      <c r="SFC1658" s="288"/>
      <c r="SFD1658" s="288"/>
      <c r="SFE1658" s="288"/>
      <c r="SFF1658" s="288"/>
      <c r="SFG1658" s="288"/>
      <c r="SFH1658" s="288"/>
      <c r="SFI1658" s="288"/>
      <c r="SFJ1658" s="288"/>
      <c r="SFK1658" s="288"/>
      <c r="SFL1658" s="288"/>
      <c r="SFM1658" s="288"/>
      <c r="SFN1658" s="288"/>
      <c r="SFO1658" s="288"/>
      <c r="SFP1658" s="288"/>
      <c r="SFQ1658" s="288"/>
      <c r="SFR1658" s="288"/>
      <c r="SFS1658" s="288"/>
      <c r="SFT1658" s="288"/>
      <c r="SFU1658" s="288"/>
      <c r="SFV1658" s="288"/>
      <c r="SFW1658" s="288"/>
      <c r="SFX1658" s="288"/>
      <c r="SFY1658" s="288"/>
      <c r="SFZ1658" s="288"/>
      <c r="SGA1658" s="288"/>
      <c r="SGB1658" s="288"/>
      <c r="SGC1658" s="288"/>
      <c r="SGD1658" s="288"/>
      <c r="SGE1658" s="288"/>
      <c r="SGF1658" s="288"/>
      <c r="SGG1658" s="288"/>
      <c r="SGH1658" s="288"/>
      <c r="SGI1658" s="288"/>
      <c r="SGJ1658" s="288"/>
      <c r="SGK1658" s="288"/>
      <c r="SGL1658" s="288"/>
      <c r="SGM1658" s="288"/>
      <c r="SGN1658" s="288"/>
      <c r="SGO1658" s="288"/>
      <c r="SGP1658" s="288"/>
      <c r="SGQ1658" s="288"/>
      <c r="SGR1658" s="288"/>
      <c r="SGS1658" s="288"/>
      <c r="SGT1658" s="288"/>
      <c r="SGU1658" s="288"/>
      <c r="SGV1658" s="288"/>
      <c r="SGW1658" s="288"/>
      <c r="SGX1658" s="288"/>
      <c r="SGY1658" s="288"/>
      <c r="SGZ1658" s="288"/>
      <c r="SHA1658" s="288"/>
      <c r="SHB1658" s="288"/>
      <c r="SHC1658" s="288"/>
      <c r="SHD1658" s="288"/>
      <c r="SHE1658" s="288"/>
      <c r="SHF1658" s="288"/>
      <c r="SHG1658" s="288"/>
      <c r="SHH1658" s="288"/>
      <c r="SHI1658" s="288"/>
      <c r="SHJ1658" s="288"/>
      <c r="SHK1658" s="288"/>
      <c r="SHL1658" s="288"/>
      <c r="SHM1658" s="288"/>
      <c r="SHN1658" s="288"/>
      <c r="SHO1658" s="288"/>
      <c r="SHP1658" s="288"/>
      <c r="SHQ1658" s="288"/>
      <c r="SHR1658" s="288"/>
      <c r="SHS1658" s="288"/>
      <c r="SHT1658" s="288"/>
      <c r="SHU1658" s="288"/>
      <c r="SHV1658" s="288"/>
      <c r="SHW1658" s="288"/>
      <c r="SHX1658" s="288"/>
      <c r="SHY1658" s="288"/>
      <c r="SHZ1658" s="288"/>
      <c r="SIA1658" s="288"/>
      <c r="SIB1658" s="288"/>
      <c r="SIC1658" s="288"/>
      <c r="SID1658" s="288"/>
      <c r="SIE1658" s="288"/>
      <c r="SIF1658" s="288"/>
      <c r="SIG1658" s="288"/>
      <c r="SIH1658" s="288"/>
      <c r="SII1658" s="288"/>
      <c r="SIJ1658" s="288"/>
      <c r="SIK1658" s="288"/>
      <c r="SIL1658" s="288"/>
      <c r="SIM1658" s="288"/>
      <c r="SIN1658" s="288"/>
      <c r="SIO1658" s="288"/>
      <c r="SIP1658" s="288"/>
      <c r="SIQ1658" s="288"/>
      <c r="SIR1658" s="288"/>
      <c r="SIS1658" s="288"/>
      <c r="SIT1658" s="288"/>
      <c r="SIU1658" s="288"/>
      <c r="SIV1658" s="288"/>
      <c r="SIW1658" s="288"/>
      <c r="SIX1658" s="288"/>
      <c r="SIY1658" s="288"/>
      <c r="SIZ1658" s="288"/>
      <c r="SJA1658" s="288"/>
      <c r="SJB1658" s="288"/>
      <c r="SJC1658" s="288"/>
      <c r="SJD1658" s="288"/>
      <c r="SJE1658" s="288"/>
      <c r="SJF1658" s="288"/>
      <c r="SJG1658" s="288"/>
      <c r="SJH1658" s="288"/>
      <c r="SJI1658" s="288"/>
      <c r="SJJ1658" s="288"/>
      <c r="SJK1658" s="288"/>
      <c r="SJL1658" s="288"/>
      <c r="SJM1658" s="288"/>
      <c r="SJN1658" s="288"/>
      <c r="SJO1658" s="288"/>
      <c r="SJP1658" s="288"/>
      <c r="SJQ1658" s="288"/>
      <c r="SJR1658" s="288"/>
      <c r="SJS1658" s="288"/>
      <c r="SJT1658" s="288"/>
      <c r="SJU1658" s="288"/>
      <c r="SJV1658" s="288"/>
      <c r="SJW1658" s="288"/>
      <c r="SJX1658" s="288"/>
      <c r="SJY1658" s="288"/>
      <c r="SJZ1658" s="288"/>
      <c r="SKA1658" s="288"/>
      <c r="SKB1658" s="288"/>
      <c r="SKC1658" s="288"/>
      <c r="SKD1658" s="288"/>
      <c r="SKE1658" s="288"/>
      <c r="SKF1658" s="288"/>
      <c r="SKG1658" s="288"/>
      <c r="SKH1658" s="288"/>
      <c r="SKI1658" s="288"/>
      <c r="SKJ1658" s="288"/>
      <c r="SKK1658" s="288"/>
      <c r="SKL1658" s="288"/>
      <c r="SKM1658" s="288"/>
      <c r="SKN1658" s="288"/>
      <c r="SKO1658" s="288"/>
      <c r="SKP1658" s="288"/>
      <c r="SKQ1658" s="288"/>
      <c r="SKR1658" s="288"/>
      <c r="SKS1658" s="288"/>
      <c r="SKT1658" s="288"/>
      <c r="SKU1658" s="288"/>
      <c r="SKV1658" s="288"/>
      <c r="SKW1658" s="288"/>
      <c r="SKX1658" s="288"/>
      <c r="SKY1658" s="288"/>
      <c r="SKZ1658" s="288"/>
      <c r="SLA1658" s="288"/>
      <c r="SLB1658" s="288"/>
      <c r="SLC1658" s="288"/>
      <c r="SLD1658" s="288"/>
      <c r="SLE1658" s="288"/>
      <c r="SLF1658" s="288"/>
      <c r="SLG1658" s="288"/>
      <c r="SLH1658" s="288"/>
      <c r="SLI1658" s="288"/>
      <c r="SLJ1658" s="288"/>
      <c r="SLK1658" s="288"/>
      <c r="SLL1658" s="288"/>
      <c r="SLM1658" s="288"/>
      <c r="SLN1658" s="288"/>
      <c r="SLO1658" s="288"/>
      <c r="SLP1658" s="288"/>
      <c r="SLQ1658" s="288"/>
      <c r="SLR1658" s="288"/>
      <c r="SLS1658" s="288"/>
      <c r="SLT1658" s="288"/>
      <c r="SLU1658" s="288"/>
      <c r="SLV1658" s="288"/>
      <c r="SLW1658" s="288"/>
      <c r="SLX1658" s="288"/>
      <c r="SLY1658" s="288"/>
      <c r="SLZ1658" s="288"/>
      <c r="SMA1658" s="288"/>
      <c r="SMB1658" s="288"/>
      <c r="SMC1658" s="288"/>
      <c r="SMD1658" s="288"/>
      <c r="SME1658" s="288"/>
      <c r="SMF1658" s="288"/>
      <c r="SMG1658" s="288"/>
      <c r="SMH1658" s="288"/>
      <c r="SMI1658" s="288"/>
      <c r="SMJ1658" s="288"/>
      <c r="SMK1658" s="288"/>
      <c r="SML1658" s="288"/>
      <c r="SMM1658" s="288"/>
      <c r="SMN1658" s="288"/>
      <c r="SMO1658" s="288"/>
      <c r="SMP1658" s="288"/>
      <c r="SMQ1658" s="288"/>
      <c r="SMR1658" s="288"/>
      <c r="SMS1658" s="288"/>
      <c r="SMT1658" s="288"/>
      <c r="SMU1658" s="288"/>
      <c r="SMV1658" s="288"/>
      <c r="SMW1658" s="288"/>
      <c r="SMX1658" s="288"/>
      <c r="SMY1658" s="288"/>
      <c r="SMZ1658" s="288"/>
      <c r="SNA1658" s="288"/>
      <c r="SNB1658" s="288"/>
      <c r="SNC1658" s="288"/>
      <c r="SND1658" s="288"/>
      <c r="SNE1658" s="288"/>
      <c r="SNF1658" s="288"/>
      <c r="SNG1658" s="288"/>
      <c r="SNH1658" s="288"/>
      <c r="SNI1658" s="288"/>
      <c r="SNJ1658" s="288"/>
      <c r="SNK1658" s="288"/>
      <c r="SNL1658" s="288"/>
      <c r="SNM1658" s="288"/>
      <c r="SNN1658" s="288"/>
      <c r="SNO1658" s="288"/>
      <c r="SNP1658" s="288"/>
      <c r="SNQ1658" s="288"/>
      <c r="SNR1658" s="288"/>
      <c r="SNS1658" s="288"/>
      <c r="SNT1658" s="288"/>
      <c r="SNU1658" s="288"/>
      <c r="SNV1658" s="288"/>
      <c r="SNW1658" s="288"/>
      <c r="SNX1658" s="288"/>
      <c r="SNY1658" s="288"/>
      <c r="SNZ1658" s="288"/>
      <c r="SOA1658" s="288"/>
      <c r="SOB1658" s="288"/>
      <c r="SOC1658" s="288"/>
      <c r="SOD1658" s="288"/>
      <c r="SOE1658" s="288"/>
      <c r="SOF1658" s="288"/>
      <c r="SOG1658" s="288"/>
      <c r="SOH1658" s="288"/>
      <c r="SOI1658" s="288"/>
      <c r="SOJ1658" s="288"/>
      <c r="SOK1658" s="288"/>
      <c r="SOL1658" s="288"/>
      <c r="SOM1658" s="288"/>
      <c r="SON1658" s="288"/>
      <c r="SOO1658" s="288"/>
      <c r="SOP1658" s="288"/>
      <c r="SOQ1658" s="288"/>
      <c r="SOR1658" s="288"/>
      <c r="SOS1658" s="288"/>
      <c r="SOT1658" s="288"/>
      <c r="SOU1658" s="288"/>
      <c r="SOV1658" s="288"/>
      <c r="SOW1658" s="288"/>
      <c r="SOX1658" s="288"/>
      <c r="SOY1658" s="288"/>
      <c r="SOZ1658" s="288"/>
      <c r="SPA1658" s="288"/>
      <c r="SPB1658" s="288"/>
      <c r="SPC1658" s="288"/>
      <c r="SPD1658" s="288"/>
      <c r="SPE1658" s="288"/>
      <c r="SPF1658" s="288"/>
      <c r="SPG1658" s="288"/>
      <c r="SPH1658" s="288"/>
      <c r="SPI1658" s="288"/>
      <c r="SPJ1658" s="288"/>
      <c r="SPK1658" s="288"/>
      <c r="SPL1658" s="288"/>
      <c r="SPM1658" s="288"/>
      <c r="SPN1658" s="288"/>
      <c r="SPO1658" s="288"/>
      <c r="SPP1658" s="288"/>
      <c r="SPQ1658" s="288"/>
      <c r="SPR1658" s="288"/>
      <c r="SPS1658" s="288"/>
      <c r="SPT1658" s="288"/>
      <c r="SPU1658" s="288"/>
      <c r="SPV1658" s="288"/>
      <c r="SPW1658" s="288"/>
      <c r="SPX1658" s="288"/>
      <c r="SPY1658" s="288"/>
      <c r="SPZ1658" s="288"/>
      <c r="SQA1658" s="288"/>
      <c r="SQB1658" s="288"/>
      <c r="SQC1658" s="288"/>
      <c r="SQD1658" s="288"/>
      <c r="SQE1658" s="288"/>
      <c r="SQF1658" s="288"/>
      <c r="SQG1658" s="288"/>
      <c r="SQH1658" s="288"/>
      <c r="SQI1658" s="288"/>
      <c r="SQJ1658" s="288"/>
      <c r="SQK1658" s="288"/>
      <c r="SQL1658" s="288"/>
      <c r="SQM1658" s="288"/>
      <c r="SQN1658" s="288"/>
      <c r="SQO1658" s="288"/>
      <c r="SQP1658" s="288"/>
      <c r="SQQ1658" s="288"/>
      <c r="SQR1658" s="288"/>
      <c r="SQS1658" s="288"/>
      <c r="SQT1658" s="288"/>
      <c r="SQU1658" s="288"/>
      <c r="SQV1658" s="288"/>
      <c r="SQW1658" s="288"/>
      <c r="SQX1658" s="288"/>
      <c r="SQY1658" s="288"/>
      <c r="SQZ1658" s="288"/>
      <c r="SRA1658" s="288"/>
      <c r="SRB1658" s="288"/>
      <c r="SRC1658" s="288"/>
      <c r="SRD1658" s="288"/>
      <c r="SRE1658" s="288"/>
      <c r="SRF1658" s="288"/>
      <c r="SRG1658" s="288"/>
      <c r="SRH1658" s="288"/>
      <c r="SRI1658" s="288"/>
      <c r="SRJ1658" s="288"/>
      <c r="SRK1658" s="288"/>
      <c r="SRL1658" s="288"/>
      <c r="SRM1658" s="288"/>
      <c r="SRN1658" s="288"/>
      <c r="SRO1658" s="288"/>
      <c r="SRP1658" s="288"/>
      <c r="SRQ1658" s="288"/>
      <c r="SRR1658" s="288"/>
      <c r="SRS1658" s="288"/>
      <c r="SRT1658" s="288"/>
      <c r="SRU1658" s="288"/>
      <c r="SRV1658" s="288"/>
      <c r="SRW1658" s="288"/>
      <c r="SRX1658" s="288"/>
      <c r="SRY1658" s="288"/>
      <c r="SRZ1658" s="288"/>
      <c r="SSA1658" s="288"/>
      <c r="SSB1658" s="288"/>
      <c r="SSC1658" s="288"/>
      <c r="SSD1658" s="288"/>
      <c r="SSE1658" s="288"/>
      <c r="SSF1658" s="288"/>
      <c r="SSG1658" s="288"/>
      <c r="SSH1658" s="288"/>
      <c r="SSI1658" s="288"/>
      <c r="SSJ1658" s="288"/>
      <c r="SSK1658" s="288"/>
      <c r="SSL1658" s="288"/>
      <c r="SSM1658" s="288"/>
      <c r="SSN1658" s="288"/>
      <c r="SSO1658" s="288"/>
      <c r="SSP1658" s="288"/>
      <c r="SSQ1658" s="288"/>
      <c r="SSR1658" s="288"/>
      <c r="SSS1658" s="288"/>
      <c r="SST1658" s="288"/>
      <c r="SSU1658" s="288"/>
      <c r="SSV1658" s="288"/>
      <c r="SSW1658" s="288"/>
      <c r="SSX1658" s="288"/>
      <c r="SSY1658" s="288"/>
      <c r="SSZ1658" s="288"/>
      <c r="STA1658" s="288"/>
      <c r="STB1658" s="288"/>
      <c r="STC1658" s="288"/>
      <c r="STD1658" s="288"/>
      <c r="STE1658" s="288"/>
      <c r="STF1658" s="288"/>
      <c r="STG1658" s="288"/>
      <c r="STH1658" s="288"/>
      <c r="STI1658" s="288"/>
      <c r="STJ1658" s="288"/>
      <c r="STK1658" s="288"/>
      <c r="STL1658" s="288"/>
      <c r="STM1658" s="288"/>
      <c r="STN1658" s="288"/>
      <c r="STO1658" s="288"/>
      <c r="STP1658" s="288"/>
      <c r="STQ1658" s="288"/>
      <c r="STR1658" s="288"/>
      <c r="STS1658" s="288"/>
      <c r="STT1658" s="288"/>
      <c r="STU1658" s="288"/>
      <c r="STV1658" s="288"/>
      <c r="STW1658" s="288"/>
      <c r="STX1658" s="288"/>
      <c r="STY1658" s="288"/>
      <c r="STZ1658" s="288"/>
      <c r="SUA1658" s="288"/>
      <c r="SUB1658" s="288"/>
      <c r="SUC1658" s="288"/>
      <c r="SUD1658" s="288"/>
      <c r="SUE1658" s="288"/>
      <c r="SUF1658" s="288"/>
      <c r="SUG1658" s="288"/>
      <c r="SUH1658" s="288"/>
      <c r="SUI1658" s="288"/>
      <c r="SUJ1658" s="288"/>
      <c r="SUK1658" s="288"/>
      <c r="SUL1658" s="288"/>
      <c r="SUM1658" s="288"/>
      <c r="SUN1658" s="288"/>
      <c r="SUO1658" s="288"/>
      <c r="SUP1658" s="288"/>
      <c r="SUQ1658" s="288"/>
      <c r="SUR1658" s="288"/>
      <c r="SUS1658" s="288"/>
      <c r="SUT1658" s="288"/>
      <c r="SUU1658" s="288"/>
      <c r="SUV1658" s="288"/>
      <c r="SUW1658" s="288"/>
      <c r="SUX1658" s="288"/>
      <c r="SUY1658" s="288"/>
      <c r="SUZ1658" s="288"/>
      <c r="SVA1658" s="288"/>
      <c r="SVB1658" s="288"/>
      <c r="SVC1658" s="288"/>
      <c r="SVD1658" s="288"/>
      <c r="SVE1658" s="288"/>
      <c r="SVF1658" s="288"/>
      <c r="SVG1658" s="288"/>
      <c r="SVH1658" s="288"/>
      <c r="SVI1658" s="288"/>
      <c r="SVJ1658" s="288"/>
      <c r="SVK1658" s="288"/>
      <c r="SVL1658" s="288"/>
      <c r="SVM1658" s="288"/>
      <c r="SVN1658" s="288"/>
      <c r="SVO1658" s="288"/>
      <c r="SVP1658" s="288"/>
      <c r="SVQ1658" s="288"/>
      <c r="SVR1658" s="288"/>
      <c r="SVS1658" s="288"/>
      <c r="SVT1658" s="288"/>
      <c r="SVU1658" s="288"/>
      <c r="SVV1658" s="288"/>
      <c r="SVW1658" s="288"/>
      <c r="SVX1658" s="288"/>
      <c r="SVY1658" s="288"/>
      <c r="SVZ1658" s="288"/>
      <c r="SWA1658" s="288"/>
      <c r="SWB1658" s="288"/>
      <c r="SWC1658" s="288"/>
      <c r="SWD1658" s="288"/>
      <c r="SWE1658" s="288"/>
      <c r="SWF1658" s="288"/>
      <c r="SWG1658" s="288"/>
      <c r="SWH1658" s="288"/>
      <c r="SWI1658" s="288"/>
      <c r="SWJ1658" s="288"/>
      <c r="SWK1658" s="288"/>
      <c r="SWL1658" s="288"/>
      <c r="SWM1658" s="288"/>
      <c r="SWN1658" s="288"/>
      <c r="SWO1658" s="288"/>
      <c r="SWP1658" s="288"/>
      <c r="SWQ1658" s="288"/>
      <c r="SWR1658" s="288"/>
      <c r="SWS1658" s="288"/>
      <c r="SWT1658" s="288"/>
      <c r="SWU1658" s="288"/>
      <c r="SWV1658" s="288"/>
      <c r="SWW1658" s="288"/>
      <c r="SWX1658" s="288"/>
      <c r="SWY1658" s="288"/>
      <c r="SWZ1658" s="288"/>
      <c r="SXA1658" s="288"/>
      <c r="SXB1658" s="288"/>
      <c r="SXC1658" s="288"/>
      <c r="SXD1658" s="288"/>
      <c r="SXE1658" s="288"/>
      <c r="SXF1658" s="288"/>
      <c r="SXG1658" s="288"/>
      <c r="SXH1658" s="288"/>
      <c r="SXI1658" s="288"/>
      <c r="SXJ1658" s="288"/>
      <c r="SXK1658" s="288"/>
      <c r="SXL1658" s="288"/>
      <c r="SXM1658" s="288"/>
      <c r="SXN1658" s="288"/>
      <c r="SXO1658" s="288"/>
      <c r="SXP1658" s="288"/>
      <c r="SXQ1658" s="288"/>
      <c r="SXR1658" s="288"/>
      <c r="SXS1658" s="288"/>
      <c r="SXT1658" s="288"/>
      <c r="SXU1658" s="288"/>
      <c r="SXV1658" s="288"/>
      <c r="SXW1658" s="288"/>
      <c r="SXX1658" s="288"/>
      <c r="SXY1658" s="288"/>
      <c r="SXZ1658" s="288"/>
      <c r="SYA1658" s="288"/>
      <c r="SYB1658" s="288"/>
      <c r="SYC1658" s="288"/>
      <c r="SYD1658" s="288"/>
      <c r="SYE1658" s="288"/>
      <c r="SYF1658" s="288"/>
      <c r="SYG1658" s="288"/>
      <c r="SYH1658" s="288"/>
      <c r="SYI1658" s="288"/>
      <c r="SYJ1658" s="288"/>
      <c r="SYK1658" s="288"/>
      <c r="SYL1658" s="288"/>
      <c r="SYM1658" s="288"/>
      <c r="SYN1658" s="288"/>
      <c r="SYO1658" s="288"/>
      <c r="SYP1658" s="288"/>
      <c r="SYQ1658" s="288"/>
      <c r="SYR1658" s="288"/>
      <c r="SYS1658" s="288"/>
      <c r="SYT1658" s="288"/>
      <c r="SYU1658" s="288"/>
      <c r="SYV1658" s="288"/>
      <c r="SYW1658" s="288"/>
      <c r="SYX1658" s="288"/>
      <c r="SYY1658" s="288"/>
      <c r="SYZ1658" s="288"/>
      <c r="SZA1658" s="288"/>
      <c r="SZB1658" s="288"/>
      <c r="SZC1658" s="288"/>
      <c r="SZD1658" s="288"/>
      <c r="SZE1658" s="288"/>
      <c r="SZF1658" s="288"/>
      <c r="SZG1658" s="288"/>
      <c r="SZH1658" s="288"/>
      <c r="SZI1658" s="288"/>
      <c r="SZJ1658" s="288"/>
      <c r="SZK1658" s="288"/>
      <c r="SZL1658" s="288"/>
      <c r="SZM1658" s="288"/>
      <c r="SZN1658" s="288"/>
      <c r="SZO1658" s="288"/>
      <c r="SZP1658" s="288"/>
      <c r="SZQ1658" s="288"/>
      <c r="SZR1658" s="288"/>
      <c r="SZS1658" s="288"/>
      <c r="SZT1658" s="288"/>
      <c r="SZU1658" s="288"/>
      <c r="SZV1658" s="288"/>
      <c r="SZW1658" s="288"/>
      <c r="SZX1658" s="288"/>
      <c r="SZY1658" s="288"/>
      <c r="SZZ1658" s="288"/>
      <c r="TAA1658" s="288"/>
      <c r="TAB1658" s="288"/>
      <c r="TAC1658" s="288"/>
      <c r="TAD1658" s="288"/>
      <c r="TAE1658" s="288"/>
      <c r="TAF1658" s="288"/>
      <c r="TAG1658" s="288"/>
      <c r="TAH1658" s="288"/>
      <c r="TAI1658" s="288"/>
      <c r="TAJ1658" s="288"/>
      <c r="TAK1658" s="288"/>
      <c r="TAL1658" s="288"/>
      <c r="TAM1658" s="288"/>
      <c r="TAN1658" s="288"/>
      <c r="TAO1658" s="288"/>
      <c r="TAP1658" s="288"/>
      <c r="TAQ1658" s="288"/>
      <c r="TAR1658" s="288"/>
      <c r="TAS1658" s="288"/>
      <c r="TAT1658" s="288"/>
      <c r="TAU1658" s="288"/>
      <c r="TAV1658" s="288"/>
      <c r="TAW1658" s="288"/>
      <c r="TAX1658" s="288"/>
      <c r="TAY1658" s="288"/>
      <c r="TAZ1658" s="288"/>
      <c r="TBA1658" s="288"/>
      <c r="TBB1658" s="288"/>
      <c r="TBC1658" s="288"/>
      <c r="TBD1658" s="288"/>
      <c r="TBE1658" s="288"/>
      <c r="TBF1658" s="288"/>
      <c r="TBG1658" s="288"/>
      <c r="TBH1658" s="288"/>
      <c r="TBI1658" s="288"/>
      <c r="TBJ1658" s="288"/>
      <c r="TBK1658" s="288"/>
      <c r="TBL1658" s="288"/>
      <c r="TBM1658" s="288"/>
      <c r="TBN1658" s="288"/>
      <c r="TBO1658" s="288"/>
      <c r="TBP1658" s="288"/>
      <c r="TBQ1658" s="288"/>
      <c r="TBR1658" s="288"/>
      <c r="TBS1658" s="288"/>
      <c r="TBT1658" s="288"/>
      <c r="TBU1658" s="288"/>
      <c r="TBV1658" s="288"/>
      <c r="TBW1658" s="288"/>
      <c r="TBX1658" s="288"/>
      <c r="TBY1658" s="288"/>
      <c r="TBZ1658" s="288"/>
      <c r="TCA1658" s="288"/>
      <c r="TCB1658" s="288"/>
      <c r="TCC1658" s="288"/>
      <c r="TCD1658" s="288"/>
      <c r="TCE1658" s="288"/>
      <c r="TCF1658" s="288"/>
      <c r="TCG1658" s="288"/>
      <c r="TCH1658" s="288"/>
      <c r="TCI1658" s="288"/>
      <c r="TCJ1658" s="288"/>
      <c r="TCK1658" s="288"/>
      <c r="TCL1658" s="288"/>
      <c r="TCM1658" s="288"/>
      <c r="TCN1658" s="288"/>
      <c r="TCO1658" s="288"/>
      <c r="TCP1658" s="288"/>
      <c r="TCQ1658" s="288"/>
      <c r="TCR1658" s="288"/>
      <c r="TCS1658" s="288"/>
      <c r="TCT1658" s="288"/>
      <c r="TCU1658" s="288"/>
      <c r="TCV1658" s="288"/>
      <c r="TCW1658" s="288"/>
      <c r="TCX1658" s="288"/>
      <c r="TCY1658" s="288"/>
      <c r="TCZ1658" s="288"/>
      <c r="TDA1658" s="288"/>
      <c r="TDB1658" s="288"/>
      <c r="TDC1658" s="288"/>
      <c r="TDD1658" s="288"/>
      <c r="TDE1658" s="288"/>
      <c r="TDF1658" s="288"/>
      <c r="TDG1658" s="288"/>
      <c r="TDH1658" s="288"/>
      <c r="TDI1658" s="288"/>
      <c r="TDJ1658" s="288"/>
      <c r="TDK1658" s="288"/>
      <c r="TDL1658" s="288"/>
      <c r="TDM1658" s="288"/>
      <c r="TDN1658" s="288"/>
      <c r="TDO1658" s="288"/>
      <c r="TDP1658" s="288"/>
      <c r="TDQ1658" s="288"/>
      <c r="TDR1658" s="288"/>
      <c r="TDS1658" s="288"/>
      <c r="TDT1658" s="288"/>
      <c r="TDU1658" s="288"/>
      <c r="TDV1658" s="288"/>
      <c r="TDW1658" s="288"/>
      <c r="TDX1658" s="288"/>
      <c r="TDY1658" s="288"/>
      <c r="TDZ1658" s="288"/>
      <c r="TEA1658" s="288"/>
      <c r="TEB1658" s="288"/>
      <c r="TEC1658" s="288"/>
      <c r="TED1658" s="288"/>
      <c r="TEE1658" s="288"/>
      <c r="TEF1658" s="288"/>
      <c r="TEG1658" s="288"/>
      <c r="TEH1658" s="288"/>
      <c r="TEI1658" s="288"/>
      <c r="TEJ1658" s="288"/>
      <c r="TEK1658" s="288"/>
      <c r="TEL1658" s="288"/>
      <c r="TEM1658" s="288"/>
      <c r="TEN1658" s="288"/>
      <c r="TEO1658" s="288"/>
      <c r="TEP1658" s="288"/>
      <c r="TEQ1658" s="288"/>
      <c r="TER1658" s="288"/>
      <c r="TES1658" s="288"/>
      <c r="TET1658" s="288"/>
      <c r="TEU1658" s="288"/>
      <c r="TEV1658" s="288"/>
      <c r="TEW1658" s="288"/>
      <c r="TEX1658" s="288"/>
      <c r="TEY1658" s="288"/>
      <c r="TEZ1658" s="288"/>
      <c r="TFA1658" s="288"/>
      <c r="TFB1658" s="288"/>
      <c r="TFC1658" s="288"/>
      <c r="TFD1658" s="288"/>
      <c r="TFE1658" s="288"/>
      <c r="TFF1658" s="288"/>
      <c r="TFG1658" s="288"/>
      <c r="TFH1658" s="288"/>
      <c r="TFI1658" s="288"/>
      <c r="TFJ1658" s="288"/>
      <c r="TFK1658" s="288"/>
      <c r="TFL1658" s="288"/>
      <c r="TFM1658" s="288"/>
      <c r="TFN1658" s="288"/>
      <c r="TFO1658" s="288"/>
      <c r="TFP1658" s="288"/>
      <c r="TFQ1658" s="288"/>
      <c r="TFR1658" s="288"/>
      <c r="TFS1658" s="288"/>
      <c r="TFT1658" s="288"/>
      <c r="TFU1658" s="288"/>
      <c r="TFV1658" s="288"/>
      <c r="TFW1658" s="288"/>
      <c r="TFX1658" s="288"/>
      <c r="TFY1658" s="288"/>
      <c r="TFZ1658" s="288"/>
      <c r="TGA1658" s="288"/>
      <c r="TGB1658" s="288"/>
      <c r="TGC1658" s="288"/>
      <c r="TGD1658" s="288"/>
      <c r="TGE1658" s="288"/>
      <c r="TGF1658" s="288"/>
      <c r="TGG1658" s="288"/>
      <c r="TGH1658" s="288"/>
      <c r="TGI1658" s="288"/>
      <c r="TGJ1658" s="288"/>
      <c r="TGK1658" s="288"/>
      <c r="TGL1658" s="288"/>
      <c r="TGM1658" s="288"/>
      <c r="TGN1658" s="288"/>
      <c r="TGO1658" s="288"/>
      <c r="TGP1658" s="288"/>
      <c r="TGQ1658" s="288"/>
      <c r="TGR1658" s="288"/>
      <c r="TGS1658" s="288"/>
      <c r="TGT1658" s="288"/>
      <c r="TGU1658" s="288"/>
      <c r="TGV1658" s="288"/>
      <c r="TGW1658" s="288"/>
      <c r="TGX1658" s="288"/>
      <c r="TGY1658" s="288"/>
      <c r="TGZ1658" s="288"/>
      <c r="THA1658" s="288"/>
      <c r="THB1658" s="288"/>
      <c r="THC1658" s="288"/>
      <c r="THD1658" s="288"/>
      <c r="THE1658" s="288"/>
      <c r="THF1658" s="288"/>
      <c r="THG1658" s="288"/>
      <c r="THH1658" s="288"/>
      <c r="THI1658" s="288"/>
      <c r="THJ1658" s="288"/>
      <c r="THK1658" s="288"/>
      <c r="THL1658" s="288"/>
      <c r="THM1658" s="288"/>
      <c r="THN1658" s="288"/>
      <c r="THO1658" s="288"/>
      <c r="THP1658" s="288"/>
      <c r="THQ1658" s="288"/>
      <c r="THR1658" s="288"/>
      <c r="THS1658" s="288"/>
      <c r="THT1658" s="288"/>
      <c r="THU1658" s="288"/>
      <c r="THV1658" s="288"/>
      <c r="THW1658" s="288"/>
      <c r="THX1658" s="288"/>
      <c r="THY1658" s="288"/>
      <c r="THZ1658" s="288"/>
      <c r="TIA1658" s="288"/>
      <c r="TIB1658" s="288"/>
      <c r="TIC1658" s="288"/>
      <c r="TID1658" s="288"/>
      <c r="TIE1658" s="288"/>
      <c r="TIF1658" s="288"/>
      <c r="TIG1658" s="288"/>
      <c r="TIH1658" s="288"/>
      <c r="TII1658" s="288"/>
      <c r="TIJ1658" s="288"/>
      <c r="TIK1658" s="288"/>
      <c r="TIL1658" s="288"/>
      <c r="TIM1658" s="288"/>
      <c r="TIN1658" s="288"/>
      <c r="TIO1658" s="288"/>
      <c r="TIP1658" s="288"/>
      <c r="TIQ1658" s="288"/>
      <c r="TIR1658" s="288"/>
      <c r="TIS1658" s="288"/>
      <c r="TIT1658" s="288"/>
      <c r="TIU1658" s="288"/>
      <c r="TIV1658" s="288"/>
      <c r="TIW1658" s="288"/>
      <c r="TIX1658" s="288"/>
      <c r="TIY1658" s="288"/>
      <c r="TIZ1658" s="288"/>
      <c r="TJA1658" s="288"/>
      <c r="TJB1658" s="288"/>
      <c r="TJC1658" s="288"/>
      <c r="TJD1658" s="288"/>
      <c r="TJE1658" s="288"/>
      <c r="TJF1658" s="288"/>
      <c r="TJG1658" s="288"/>
      <c r="TJH1658" s="288"/>
      <c r="TJI1658" s="288"/>
      <c r="TJJ1658" s="288"/>
      <c r="TJK1658" s="288"/>
      <c r="TJL1658" s="288"/>
      <c r="TJM1658" s="288"/>
      <c r="TJN1658" s="288"/>
      <c r="TJO1658" s="288"/>
      <c r="TJP1658" s="288"/>
      <c r="TJQ1658" s="288"/>
      <c r="TJR1658" s="288"/>
      <c r="TJS1658" s="288"/>
      <c r="TJT1658" s="288"/>
      <c r="TJU1658" s="288"/>
      <c r="TJV1658" s="288"/>
      <c r="TJW1658" s="288"/>
      <c r="TJX1658" s="288"/>
      <c r="TJY1658" s="288"/>
      <c r="TJZ1658" s="288"/>
      <c r="TKA1658" s="288"/>
      <c r="TKB1658" s="288"/>
      <c r="TKC1658" s="288"/>
      <c r="TKD1658" s="288"/>
      <c r="TKE1658" s="288"/>
      <c r="TKF1658" s="288"/>
      <c r="TKG1658" s="288"/>
      <c r="TKH1658" s="288"/>
      <c r="TKI1658" s="288"/>
      <c r="TKJ1658" s="288"/>
      <c r="TKK1658" s="288"/>
      <c r="TKL1658" s="288"/>
      <c r="TKM1658" s="288"/>
      <c r="TKN1658" s="288"/>
      <c r="TKO1658" s="288"/>
      <c r="TKP1658" s="288"/>
      <c r="TKQ1658" s="288"/>
      <c r="TKR1658" s="288"/>
      <c r="TKS1658" s="288"/>
      <c r="TKT1658" s="288"/>
      <c r="TKU1658" s="288"/>
      <c r="TKV1658" s="288"/>
      <c r="TKW1658" s="288"/>
      <c r="TKX1658" s="288"/>
      <c r="TKY1658" s="288"/>
      <c r="TKZ1658" s="288"/>
      <c r="TLA1658" s="288"/>
      <c r="TLB1658" s="288"/>
      <c r="TLC1658" s="288"/>
      <c r="TLD1658" s="288"/>
      <c r="TLE1658" s="288"/>
      <c r="TLF1658" s="288"/>
      <c r="TLG1658" s="288"/>
      <c r="TLH1658" s="288"/>
      <c r="TLI1658" s="288"/>
      <c r="TLJ1658" s="288"/>
      <c r="TLK1658" s="288"/>
      <c r="TLL1658" s="288"/>
      <c r="TLM1658" s="288"/>
      <c r="TLN1658" s="288"/>
      <c r="TLO1658" s="288"/>
      <c r="TLP1658" s="288"/>
      <c r="TLQ1658" s="288"/>
      <c r="TLR1658" s="288"/>
      <c r="TLS1658" s="288"/>
      <c r="TLT1658" s="288"/>
      <c r="TLU1658" s="288"/>
      <c r="TLV1658" s="288"/>
      <c r="TLW1658" s="288"/>
      <c r="TLX1658" s="288"/>
      <c r="TLY1658" s="288"/>
      <c r="TLZ1658" s="288"/>
      <c r="TMA1658" s="288"/>
      <c r="TMB1658" s="288"/>
      <c r="TMC1658" s="288"/>
      <c r="TMD1658" s="288"/>
      <c r="TME1658" s="288"/>
      <c r="TMF1658" s="288"/>
      <c r="TMG1658" s="288"/>
      <c r="TMH1658" s="288"/>
      <c r="TMI1658" s="288"/>
      <c r="TMJ1658" s="288"/>
      <c r="TMK1658" s="288"/>
      <c r="TML1658" s="288"/>
      <c r="TMM1658" s="288"/>
      <c r="TMN1658" s="288"/>
      <c r="TMO1658" s="288"/>
      <c r="TMP1658" s="288"/>
      <c r="TMQ1658" s="288"/>
      <c r="TMR1658" s="288"/>
      <c r="TMS1658" s="288"/>
      <c r="TMT1658" s="288"/>
      <c r="TMU1658" s="288"/>
      <c r="TMV1658" s="288"/>
      <c r="TMW1658" s="288"/>
      <c r="TMX1658" s="288"/>
      <c r="TMY1658" s="288"/>
      <c r="TMZ1658" s="288"/>
      <c r="TNA1658" s="288"/>
      <c r="TNB1658" s="288"/>
      <c r="TNC1658" s="288"/>
      <c r="TND1658" s="288"/>
      <c r="TNE1658" s="288"/>
      <c r="TNF1658" s="288"/>
      <c r="TNG1658" s="288"/>
      <c r="TNH1658" s="288"/>
      <c r="TNI1658" s="288"/>
      <c r="TNJ1658" s="288"/>
      <c r="TNK1658" s="288"/>
      <c r="TNL1658" s="288"/>
      <c r="TNM1658" s="288"/>
      <c r="TNN1658" s="288"/>
      <c r="TNO1658" s="288"/>
      <c r="TNP1658" s="288"/>
      <c r="TNQ1658" s="288"/>
      <c r="TNR1658" s="288"/>
      <c r="TNS1658" s="288"/>
      <c r="TNT1658" s="288"/>
      <c r="TNU1658" s="288"/>
      <c r="TNV1658" s="288"/>
      <c r="TNW1658" s="288"/>
      <c r="TNX1658" s="288"/>
      <c r="TNY1658" s="288"/>
      <c r="TNZ1658" s="288"/>
      <c r="TOA1658" s="288"/>
      <c r="TOB1658" s="288"/>
      <c r="TOC1658" s="288"/>
      <c r="TOD1658" s="288"/>
      <c r="TOE1658" s="288"/>
      <c r="TOF1658" s="288"/>
      <c r="TOG1658" s="288"/>
      <c r="TOH1658" s="288"/>
      <c r="TOI1658" s="288"/>
      <c r="TOJ1658" s="288"/>
      <c r="TOK1658" s="288"/>
      <c r="TOL1658" s="288"/>
      <c r="TOM1658" s="288"/>
      <c r="TON1658" s="288"/>
      <c r="TOO1658" s="288"/>
      <c r="TOP1658" s="288"/>
      <c r="TOQ1658" s="288"/>
      <c r="TOR1658" s="288"/>
      <c r="TOS1658" s="288"/>
      <c r="TOT1658" s="288"/>
      <c r="TOU1658" s="288"/>
      <c r="TOV1658" s="288"/>
      <c r="TOW1658" s="288"/>
      <c r="TOX1658" s="288"/>
      <c r="TOY1658" s="288"/>
      <c r="TOZ1658" s="288"/>
      <c r="TPA1658" s="288"/>
      <c r="TPB1658" s="288"/>
      <c r="TPC1658" s="288"/>
      <c r="TPD1658" s="288"/>
      <c r="TPE1658" s="288"/>
      <c r="TPF1658" s="288"/>
      <c r="TPG1658" s="288"/>
      <c r="TPH1658" s="288"/>
      <c r="TPI1658" s="288"/>
      <c r="TPJ1658" s="288"/>
      <c r="TPK1658" s="288"/>
      <c r="TPL1658" s="288"/>
      <c r="TPM1658" s="288"/>
      <c r="TPN1658" s="288"/>
      <c r="TPO1658" s="288"/>
      <c r="TPP1658" s="288"/>
      <c r="TPQ1658" s="288"/>
      <c r="TPR1658" s="288"/>
      <c r="TPS1658" s="288"/>
      <c r="TPT1658" s="288"/>
      <c r="TPU1658" s="288"/>
      <c r="TPV1658" s="288"/>
      <c r="TPW1658" s="288"/>
      <c r="TPX1658" s="288"/>
      <c r="TPY1658" s="288"/>
      <c r="TPZ1658" s="288"/>
      <c r="TQA1658" s="288"/>
      <c r="TQB1658" s="288"/>
      <c r="TQC1658" s="288"/>
      <c r="TQD1658" s="288"/>
      <c r="TQE1658" s="288"/>
      <c r="TQF1658" s="288"/>
      <c r="TQG1658" s="288"/>
      <c r="TQH1658" s="288"/>
      <c r="TQI1658" s="288"/>
      <c r="TQJ1658" s="288"/>
      <c r="TQK1658" s="288"/>
      <c r="TQL1658" s="288"/>
      <c r="TQM1658" s="288"/>
      <c r="TQN1658" s="288"/>
      <c r="TQO1658" s="288"/>
      <c r="TQP1658" s="288"/>
      <c r="TQQ1658" s="288"/>
      <c r="TQR1658" s="288"/>
      <c r="TQS1658" s="288"/>
      <c r="TQT1658" s="288"/>
      <c r="TQU1658" s="288"/>
      <c r="TQV1658" s="288"/>
      <c r="TQW1658" s="288"/>
      <c r="TQX1658" s="288"/>
      <c r="TQY1658" s="288"/>
      <c r="TQZ1658" s="288"/>
      <c r="TRA1658" s="288"/>
      <c r="TRB1658" s="288"/>
      <c r="TRC1658" s="288"/>
      <c r="TRD1658" s="288"/>
      <c r="TRE1658" s="288"/>
      <c r="TRF1658" s="288"/>
      <c r="TRG1658" s="288"/>
      <c r="TRH1658" s="288"/>
      <c r="TRI1658" s="288"/>
      <c r="TRJ1658" s="288"/>
      <c r="TRK1658" s="288"/>
      <c r="TRL1658" s="288"/>
      <c r="TRM1658" s="288"/>
      <c r="TRN1658" s="288"/>
      <c r="TRO1658" s="288"/>
      <c r="TRP1658" s="288"/>
      <c r="TRQ1658" s="288"/>
      <c r="TRR1658" s="288"/>
      <c r="TRS1658" s="288"/>
      <c r="TRT1658" s="288"/>
      <c r="TRU1658" s="288"/>
      <c r="TRV1658" s="288"/>
      <c r="TRW1658" s="288"/>
      <c r="TRX1658" s="288"/>
      <c r="TRY1658" s="288"/>
      <c r="TRZ1658" s="288"/>
      <c r="TSA1658" s="288"/>
      <c r="TSB1658" s="288"/>
      <c r="TSC1658" s="288"/>
      <c r="TSD1658" s="288"/>
      <c r="TSE1658" s="288"/>
      <c r="TSF1658" s="288"/>
      <c r="TSG1658" s="288"/>
      <c r="TSH1658" s="288"/>
      <c r="TSI1658" s="288"/>
      <c r="TSJ1658" s="288"/>
      <c r="TSK1658" s="288"/>
      <c r="TSL1658" s="288"/>
      <c r="TSM1658" s="288"/>
      <c r="TSN1658" s="288"/>
      <c r="TSO1658" s="288"/>
      <c r="TSP1658" s="288"/>
      <c r="TSQ1658" s="288"/>
      <c r="TSR1658" s="288"/>
      <c r="TSS1658" s="288"/>
      <c r="TST1658" s="288"/>
      <c r="TSU1658" s="288"/>
      <c r="TSV1658" s="288"/>
      <c r="TSW1658" s="288"/>
      <c r="TSX1658" s="288"/>
      <c r="TSY1658" s="288"/>
      <c r="TSZ1658" s="288"/>
      <c r="TTA1658" s="288"/>
      <c r="TTB1658" s="288"/>
      <c r="TTC1658" s="288"/>
      <c r="TTD1658" s="288"/>
      <c r="TTE1658" s="288"/>
      <c r="TTF1658" s="288"/>
      <c r="TTG1658" s="288"/>
      <c r="TTH1658" s="288"/>
      <c r="TTI1658" s="288"/>
      <c r="TTJ1658" s="288"/>
      <c r="TTK1658" s="288"/>
      <c r="TTL1658" s="288"/>
      <c r="TTM1658" s="288"/>
      <c r="TTN1658" s="288"/>
      <c r="TTO1658" s="288"/>
      <c r="TTP1658" s="288"/>
      <c r="TTQ1658" s="288"/>
      <c r="TTR1658" s="288"/>
      <c r="TTS1658" s="288"/>
      <c r="TTT1658" s="288"/>
      <c r="TTU1658" s="288"/>
      <c r="TTV1658" s="288"/>
      <c r="TTW1658" s="288"/>
      <c r="TTX1658" s="288"/>
      <c r="TTY1658" s="288"/>
      <c r="TTZ1658" s="288"/>
      <c r="TUA1658" s="288"/>
      <c r="TUB1658" s="288"/>
      <c r="TUC1658" s="288"/>
      <c r="TUD1658" s="288"/>
      <c r="TUE1658" s="288"/>
      <c r="TUF1658" s="288"/>
      <c r="TUG1658" s="288"/>
      <c r="TUH1658" s="288"/>
      <c r="TUI1658" s="288"/>
      <c r="TUJ1658" s="288"/>
      <c r="TUK1658" s="288"/>
      <c r="TUL1658" s="288"/>
      <c r="TUM1658" s="288"/>
      <c r="TUN1658" s="288"/>
      <c r="TUO1658" s="288"/>
      <c r="TUP1658" s="288"/>
      <c r="TUQ1658" s="288"/>
      <c r="TUR1658" s="288"/>
      <c r="TUS1658" s="288"/>
      <c r="TUT1658" s="288"/>
      <c r="TUU1658" s="288"/>
      <c r="TUV1658" s="288"/>
      <c r="TUW1658" s="288"/>
      <c r="TUX1658" s="288"/>
      <c r="TUY1658" s="288"/>
      <c r="TUZ1658" s="288"/>
      <c r="TVA1658" s="288"/>
      <c r="TVB1658" s="288"/>
      <c r="TVC1658" s="288"/>
      <c r="TVD1658" s="288"/>
      <c r="TVE1658" s="288"/>
      <c r="TVF1658" s="288"/>
      <c r="TVG1658" s="288"/>
      <c r="TVH1658" s="288"/>
      <c r="TVI1658" s="288"/>
      <c r="TVJ1658" s="288"/>
      <c r="TVK1658" s="288"/>
      <c r="TVL1658" s="288"/>
      <c r="TVM1658" s="288"/>
      <c r="TVN1658" s="288"/>
      <c r="TVO1658" s="288"/>
      <c r="TVP1658" s="288"/>
      <c r="TVQ1658" s="288"/>
      <c r="TVR1658" s="288"/>
      <c r="TVS1658" s="288"/>
      <c r="TVT1658" s="288"/>
      <c r="TVU1658" s="288"/>
      <c r="TVV1658" s="288"/>
      <c r="TVW1658" s="288"/>
      <c r="TVX1658" s="288"/>
      <c r="TVY1658" s="288"/>
      <c r="TVZ1658" s="288"/>
      <c r="TWA1658" s="288"/>
      <c r="TWB1658" s="288"/>
      <c r="TWC1658" s="288"/>
      <c r="TWD1658" s="288"/>
      <c r="TWE1658" s="288"/>
      <c r="TWF1658" s="288"/>
      <c r="TWG1658" s="288"/>
      <c r="TWH1658" s="288"/>
      <c r="TWI1658" s="288"/>
      <c r="TWJ1658" s="288"/>
      <c r="TWK1658" s="288"/>
      <c r="TWL1658" s="288"/>
      <c r="TWM1658" s="288"/>
      <c r="TWN1658" s="288"/>
      <c r="TWO1658" s="288"/>
      <c r="TWP1658" s="288"/>
      <c r="TWQ1658" s="288"/>
      <c r="TWR1658" s="288"/>
      <c r="TWS1658" s="288"/>
      <c r="TWT1658" s="288"/>
      <c r="TWU1658" s="288"/>
      <c r="TWV1658" s="288"/>
      <c r="TWW1658" s="288"/>
      <c r="TWX1658" s="288"/>
      <c r="TWY1658" s="288"/>
      <c r="TWZ1658" s="288"/>
      <c r="TXA1658" s="288"/>
      <c r="TXB1658" s="288"/>
      <c r="TXC1658" s="288"/>
      <c r="TXD1658" s="288"/>
      <c r="TXE1658" s="288"/>
      <c r="TXF1658" s="288"/>
      <c r="TXG1658" s="288"/>
      <c r="TXH1658" s="288"/>
      <c r="TXI1658" s="288"/>
      <c r="TXJ1658" s="288"/>
      <c r="TXK1658" s="288"/>
      <c r="TXL1658" s="288"/>
      <c r="TXM1658" s="288"/>
      <c r="TXN1658" s="288"/>
      <c r="TXO1658" s="288"/>
      <c r="TXP1658" s="288"/>
      <c r="TXQ1658" s="288"/>
      <c r="TXR1658" s="288"/>
      <c r="TXS1658" s="288"/>
      <c r="TXT1658" s="288"/>
      <c r="TXU1658" s="288"/>
      <c r="TXV1658" s="288"/>
      <c r="TXW1658" s="288"/>
      <c r="TXX1658" s="288"/>
      <c r="TXY1658" s="288"/>
      <c r="TXZ1658" s="288"/>
      <c r="TYA1658" s="288"/>
      <c r="TYB1658" s="288"/>
      <c r="TYC1658" s="288"/>
      <c r="TYD1658" s="288"/>
      <c r="TYE1658" s="288"/>
      <c r="TYF1658" s="288"/>
      <c r="TYG1658" s="288"/>
      <c r="TYH1658" s="288"/>
      <c r="TYI1658" s="288"/>
      <c r="TYJ1658" s="288"/>
      <c r="TYK1658" s="288"/>
      <c r="TYL1658" s="288"/>
      <c r="TYM1658" s="288"/>
      <c r="TYN1658" s="288"/>
      <c r="TYO1658" s="288"/>
      <c r="TYP1658" s="288"/>
      <c r="TYQ1658" s="288"/>
      <c r="TYR1658" s="288"/>
      <c r="TYS1658" s="288"/>
      <c r="TYT1658" s="288"/>
      <c r="TYU1658" s="288"/>
      <c r="TYV1658" s="288"/>
      <c r="TYW1658" s="288"/>
      <c r="TYX1658" s="288"/>
      <c r="TYY1658" s="288"/>
      <c r="TYZ1658" s="288"/>
      <c r="TZA1658" s="288"/>
      <c r="TZB1658" s="288"/>
      <c r="TZC1658" s="288"/>
      <c r="TZD1658" s="288"/>
      <c r="TZE1658" s="288"/>
      <c r="TZF1658" s="288"/>
      <c r="TZG1658" s="288"/>
      <c r="TZH1658" s="288"/>
      <c r="TZI1658" s="288"/>
      <c r="TZJ1658" s="288"/>
      <c r="TZK1658" s="288"/>
      <c r="TZL1658" s="288"/>
      <c r="TZM1658" s="288"/>
      <c r="TZN1658" s="288"/>
      <c r="TZO1658" s="288"/>
      <c r="TZP1658" s="288"/>
      <c r="TZQ1658" s="288"/>
      <c r="TZR1658" s="288"/>
      <c r="TZS1658" s="288"/>
      <c r="TZT1658" s="288"/>
      <c r="TZU1658" s="288"/>
      <c r="TZV1658" s="288"/>
      <c r="TZW1658" s="288"/>
      <c r="TZX1658" s="288"/>
      <c r="TZY1658" s="288"/>
      <c r="TZZ1658" s="288"/>
      <c r="UAA1658" s="288"/>
      <c r="UAB1658" s="288"/>
      <c r="UAC1658" s="288"/>
      <c r="UAD1658" s="288"/>
      <c r="UAE1658" s="288"/>
      <c r="UAF1658" s="288"/>
      <c r="UAG1658" s="288"/>
      <c r="UAH1658" s="288"/>
      <c r="UAI1658" s="288"/>
      <c r="UAJ1658" s="288"/>
      <c r="UAK1658" s="288"/>
      <c r="UAL1658" s="288"/>
      <c r="UAM1658" s="288"/>
      <c r="UAN1658" s="288"/>
      <c r="UAO1658" s="288"/>
      <c r="UAP1658" s="288"/>
      <c r="UAQ1658" s="288"/>
      <c r="UAR1658" s="288"/>
      <c r="UAS1658" s="288"/>
      <c r="UAT1658" s="288"/>
      <c r="UAU1658" s="288"/>
      <c r="UAV1658" s="288"/>
      <c r="UAW1658" s="288"/>
      <c r="UAX1658" s="288"/>
      <c r="UAY1658" s="288"/>
      <c r="UAZ1658" s="288"/>
      <c r="UBA1658" s="288"/>
      <c r="UBB1658" s="288"/>
      <c r="UBC1658" s="288"/>
      <c r="UBD1658" s="288"/>
      <c r="UBE1658" s="288"/>
      <c r="UBF1658" s="288"/>
      <c r="UBG1658" s="288"/>
      <c r="UBH1658" s="288"/>
      <c r="UBI1658" s="288"/>
      <c r="UBJ1658" s="288"/>
      <c r="UBK1658" s="288"/>
      <c r="UBL1658" s="288"/>
      <c r="UBM1658" s="288"/>
      <c r="UBN1658" s="288"/>
      <c r="UBO1658" s="288"/>
      <c r="UBP1658" s="288"/>
      <c r="UBQ1658" s="288"/>
      <c r="UBR1658" s="288"/>
      <c r="UBS1658" s="288"/>
      <c r="UBT1658" s="288"/>
      <c r="UBU1658" s="288"/>
      <c r="UBV1658" s="288"/>
      <c r="UBW1658" s="288"/>
      <c r="UBX1658" s="288"/>
      <c r="UBY1658" s="288"/>
      <c r="UBZ1658" s="288"/>
      <c r="UCA1658" s="288"/>
      <c r="UCB1658" s="288"/>
      <c r="UCC1658" s="288"/>
      <c r="UCD1658" s="288"/>
      <c r="UCE1658" s="288"/>
      <c r="UCF1658" s="288"/>
      <c r="UCG1658" s="288"/>
      <c r="UCH1658" s="288"/>
      <c r="UCI1658" s="288"/>
      <c r="UCJ1658" s="288"/>
      <c r="UCK1658" s="288"/>
      <c r="UCL1658" s="288"/>
      <c r="UCM1658" s="288"/>
      <c r="UCN1658" s="288"/>
      <c r="UCO1658" s="288"/>
      <c r="UCP1658" s="288"/>
      <c r="UCQ1658" s="288"/>
      <c r="UCR1658" s="288"/>
      <c r="UCS1658" s="288"/>
      <c r="UCT1658" s="288"/>
      <c r="UCU1658" s="288"/>
      <c r="UCV1658" s="288"/>
      <c r="UCW1658" s="288"/>
      <c r="UCX1658" s="288"/>
      <c r="UCY1658" s="288"/>
      <c r="UCZ1658" s="288"/>
      <c r="UDA1658" s="288"/>
      <c r="UDB1658" s="288"/>
      <c r="UDC1658" s="288"/>
      <c r="UDD1658" s="288"/>
      <c r="UDE1658" s="288"/>
      <c r="UDF1658" s="288"/>
      <c r="UDG1658" s="288"/>
      <c r="UDH1658" s="288"/>
      <c r="UDI1658" s="288"/>
      <c r="UDJ1658" s="288"/>
      <c r="UDK1658" s="288"/>
      <c r="UDL1658" s="288"/>
      <c r="UDM1658" s="288"/>
      <c r="UDN1658" s="288"/>
      <c r="UDO1658" s="288"/>
      <c r="UDP1658" s="288"/>
      <c r="UDQ1658" s="288"/>
      <c r="UDR1658" s="288"/>
      <c r="UDS1658" s="288"/>
      <c r="UDT1658" s="288"/>
      <c r="UDU1658" s="288"/>
      <c r="UDV1658" s="288"/>
      <c r="UDW1658" s="288"/>
      <c r="UDX1658" s="288"/>
      <c r="UDY1658" s="288"/>
      <c r="UDZ1658" s="288"/>
      <c r="UEA1658" s="288"/>
      <c r="UEB1658" s="288"/>
      <c r="UEC1658" s="288"/>
      <c r="UED1658" s="288"/>
      <c r="UEE1658" s="288"/>
      <c r="UEF1658" s="288"/>
      <c r="UEG1658" s="288"/>
      <c r="UEH1658" s="288"/>
      <c r="UEI1658" s="288"/>
      <c r="UEJ1658" s="288"/>
      <c r="UEK1658" s="288"/>
      <c r="UEL1658" s="288"/>
      <c r="UEM1658" s="288"/>
      <c r="UEN1658" s="288"/>
      <c r="UEO1658" s="288"/>
      <c r="UEP1658" s="288"/>
      <c r="UEQ1658" s="288"/>
      <c r="UER1658" s="288"/>
      <c r="UES1658" s="288"/>
      <c r="UET1658" s="288"/>
      <c r="UEU1658" s="288"/>
      <c r="UEV1658" s="288"/>
      <c r="UEW1658" s="288"/>
      <c r="UEX1658" s="288"/>
      <c r="UEY1658" s="288"/>
      <c r="UEZ1658" s="288"/>
      <c r="UFA1658" s="288"/>
      <c r="UFB1658" s="288"/>
      <c r="UFC1658" s="288"/>
      <c r="UFD1658" s="288"/>
      <c r="UFE1658" s="288"/>
      <c r="UFF1658" s="288"/>
      <c r="UFG1658" s="288"/>
      <c r="UFH1658" s="288"/>
      <c r="UFI1658" s="288"/>
      <c r="UFJ1658" s="288"/>
      <c r="UFK1658" s="288"/>
      <c r="UFL1658" s="288"/>
      <c r="UFM1658" s="288"/>
      <c r="UFN1658" s="288"/>
      <c r="UFO1658" s="288"/>
      <c r="UFP1658" s="288"/>
      <c r="UFQ1658" s="288"/>
      <c r="UFR1658" s="288"/>
      <c r="UFS1658" s="288"/>
      <c r="UFT1658" s="288"/>
      <c r="UFU1658" s="288"/>
      <c r="UFV1658" s="288"/>
      <c r="UFW1658" s="288"/>
      <c r="UFX1658" s="288"/>
      <c r="UFY1658" s="288"/>
      <c r="UFZ1658" s="288"/>
      <c r="UGA1658" s="288"/>
      <c r="UGB1658" s="288"/>
      <c r="UGC1658" s="288"/>
      <c r="UGD1658" s="288"/>
      <c r="UGE1658" s="288"/>
      <c r="UGF1658" s="288"/>
      <c r="UGG1658" s="288"/>
      <c r="UGH1658" s="288"/>
      <c r="UGI1658" s="288"/>
      <c r="UGJ1658" s="288"/>
      <c r="UGK1658" s="288"/>
      <c r="UGL1658" s="288"/>
      <c r="UGM1658" s="288"/>
      <c r="UGN1658" s="288"/>
      <c r="UGO1658" s="288"/>
      <c r="UGP1658" s="288"/>
      <c r="UGQ1658" s="288"/>
      <c r="UGR1658" s="288"/>
      <c r="UGS1658" s="288"/>
      <c r="UGT1658" s="288"/>
      <c r="UGU1658" s="288"/>
      <c r="UGV1658" s="288"/>
      <c r="UGW1658" s="288"/>
      <c r="UGX1658" s="288"/>
      <c r="UGY1658" s="288"/>
      <c r="UGZ1658" s="288"/>
      <c r="UHA1658" s="288"/>
      <c r="UHB1658" s="288"/>
      <c r="UHC1658" s="288"/>
      <c r="UHD1658" s="288"/>
      <c r="UHE1658" s="288"/>
      <c r="UHF1658" s="288"/>
      <c r="UHG1658" s="288"/>
      <c r="UHH1658" s="288"/>
      <c r="UHI1658" s="288"/>
      <c r="UHJ1658" s="288"/>
      <c r="UHK1658" s="288"/>
      <c r="UHL1658" s="288"/>
      <c r="UHM1658" s="288"/>
      <c r="UHN1658" s="288"/>
      <c r="UHO1658" s="288"/>
      <c r="UHP1658" s="288"/>
      <c r="UHQ1658" s="288"/>
      <c r="UHR1658" s="288"/>
      <c r="UHS1658" s="288"/>
      <c r="UHT1658" s="288"/>
      <c r="UHU1658" s="288"/>
      <c r="UHV1658" s="288"/>
      <c r="UHW1658" s="288"/>
      <c r="UHX1658" s="288"/>
      <c r="UHY1658" s="288"/>
      <c r="UHZ1658" s="288"/>
      <c r="UIA1658" s="288"/>
      <c r="UIB1658" s="288"/>
      <c r="UIC1658" s="288"/>
      <c r="UID1658" s="288"/>
      <c r="UIE1658" s="288"/>
      <c r="UIF1658" s="288"/>
      <c r="UIG1658" s="288"/>
      <c r="UIH1658" s="288"/>
      <c r="UII1658" s="288"/>
      <c r="UIJ1658" s="288"/>
      <c r="UIK1658" s="288"/>
      <c r="UIL1658" s="288"/>
      <c r="UIM1658" s="288"/>
      <c r="UIN1658" s="288"/>
      <c r="UIO1658" s="288"/>
      <c r="UIP1658" s="288"/>
      <c r="UIQ1658" s="288"/>
      <c r="UIR1658" s="288"/>
      <c r="UIS1658" s="288"/>
      <c r="UIT1658" s="288"/>
      <c r="UIU1658" s="288"/>
      <c r="UIV1658" s="288"/>
      <c r="UIW1658" s="288"/>
      <c r="UIX1658" s="288"/>
      <c r="UIY1658" s="288"/>
      <c r="UIZ1658" s="288"/>
      <c r="UJA1658" s="288"/>
      <c r="UJB1658" s="288"/>
      <c r="UJC1658" s="288"/>
      <c r="UJD1658" s="288"/>
      <c r="UJE1658" s="288"/>
      <c r="UJF1658" s="288"/>
      <c r="UJG1658" s="288"/>
      <c r="UJH1658" s="288"/>
      <c r="UJI1658" s="288"/>
      <c r="UJJ1658" s="288"/>
      <c r="UJK1658" s="288"/>
      <c r="UJL1658" s="288"/>
      <c r="UJM1658" s="288"/>
      <c r="UJN1658" s="288"/>
      <c r="UJO1658" s="288"/>
      <c r="UJP1658" s="288"/>
      <c r="UJQ1658" s="288"/>
      <c r="UJR1658" s="288"/>
      <c r="UJS1658" s="288"/>
      <c r="UJT1658" s="288"/>
      <c r="UJU1658" s="288"/>
      <c r="UJV1658" s="288"/>
      <c r="UJW1658" s="288"/>
      <c r="UJX1658" s="288"/>
      <c r="UJY1658" s="288"/>
      <c r="UJZ1658" s="288"/>
      <c r="UKA1658" s="288"/>
      <c r="UKB1658" s="288"/>
      <c r="UKC1658" s="288"/>
      <c r="UKD1658" s="288"/>
      <c r="UKE1658" s="288"/>
      <c r="UKF1658" s="288"/>
      <c r="UKG1658" s="288"/>
      <c r="UKH1658" s="288"/>
      <c r="UKI1658" s="288"/>
      <c r="UKJ1658" s="288"/>
      <c r="UKK1658" s="288"/>
      <c r="UKL1658" s="288"/>
      <c r="UKM1658" s="288"/>
      <c r="UKN1658" s="288"/>
      <c r="UKO1658" s="288"/>
      <c r="UKP1658" s="288"/>
      <c r="UKQ1658" s="288"/>
      <c r="UKR1658" s="288"/>
      <c r="UKS1658" s="288"/>
      <c r="UKT1658" s="288"/>
      <c r="UKU1658" s="288"/>
      <c r="UKV1658" s="288"/>
      <c r="UKW1658" s="288"/>
      <c r="UKX1658" s="288"/>
      <c r="UKY1658" s="288"/>
      <c r="UKZ1658" s="288"/>
      <c r="ULA1658" s="288"/>
      <c r="ULB1658" s="288"/>
      <c r="ULC1658" s="288"/>
      <c r="ULD1658" s="288"/>
      <c r="ULE1658" s="288"/>
      <c r="ULF1658" s="288"/>
      <c r="ULG1658" s="288"/>
      <c r="ULH1658" s="288"/>
      <c r="ULI1658" s="288"/>
      <c r="ULJ1658" s="288"/>
      <c r="ULK1658" s="288"/>
      <c r="ULL1658" s="288"/>
      <c r="ULM1658" s="288"/>
      <c r="ULN1658" s="288"/>
      <c r="ULO1658" s="288"/>
      <c r="ULP1658" s="288"/>
      <c r="ULQ1658" s="288"/>
      <c r="ULR1658" s="288"/>
      <c r="ULS1658" s="288"/>
      <c r="ULT1658" s="288"/>
      <c r="ULU1658" s="288"/>
      <c r="ULV1658" s="288"/>
      <c r="ULW1658" s="288"/>
      <c r="ULX1658" s="288"/>
      <c r="ULY1658" s="288"/>
      <c r="ULZ1658" s="288"/>
      <c r="UMA1658" s="288"/>
      <c r="UMB1658" s="288"/>
      <c r="UMC1658" s="288"/>
      <c r="UMD1658" s="288"/>
      <c r="UME1658" s="288"/>
      <c r="UMF1658" s="288"/>
      <c r="UMG1658" s="288"/>
      <c r="UMH1658" s="288"/>
      <c r="UMI1658" s="288"/>
      <c r="UMJ1658" s="288"/>
      <c r="UMK1658" s="288"/>
      <c r="UML1658" s="288"/>
      <c r="UMM1658" s="288"/>
      <c r="UMN1658" s="288"/>
      <c r="UMO1658" s="288"/>
      <c r="UMP1658" s="288"/>
      <c r="UMQ1658" s="288"/>
      <c r="UMR1658" s="288"/>
      <c r="UMS1658" s="288"/>
      <c r="UMT1658" s="288"/>
      <c r="UMU1658" s="288"/>
      <c r="UMV1658" s="288"/>
      <c r="UMW1658" s="288"/>
      <c r="UMX1658" s="288"/>
      <c r="UMY1658" s="288"/>
      <c r="UMZ1658" s="288"/>
      <c r="UNA1658" s="288"/>
      <c r="UNB1658" s="288"/>
      <c r="UNC1658" s="288"/>
      <c r="UND1658" s="288"/>
      <c r="UNE1658" s="288"/>
      <c r="UNF1658" s="288"/>
      <c r="UNG1658" s="288"/>
      <c r="UNH1658" s="288"/>
      <c r="UNI1658" s="288"/>
      <c r="UNJ1658" s="288"/>
      <c r="UNK1658" s="288"/>
      <c r="UNL1658" s="288"/>
      <c r="UNM1658" s="288"/>
      <c r="UNN1658" s="288"/>
      <c r="UNO1658" s="288"/>
      <c r="UNP1658" s="288"/>
      <c r="UNQ1658" s="288"/>
      <c r="UNR1658" s="288"/>
      <c r="UNS1658" s="288"/>
      <c r="UNT1658" s="288"/>
      <c r="UNU1658" s="288"/>
      <c r="UNV1658" s="288"/>
      <c r="UNW1658" s="288"/>
      <c r="UNX1658" s="288"/>
      <c r="UNY1658" s="288"/>
      <c r="UNZ1658" s="288"/>
      <c r="UOA1658" s="288"/>
      <c r="UOB1658" s="288"/>
      <c r="UOC1658" s="288"/>
      <c r="UOD1658" s="288"/>
      <c r="UOE1658" s="288"/>
      <c r="UOF1658" s="288"/>
      <c r="UOG1658" s="288"/>
      <c r="UOH1658" s="288"/>
      <c r="UOI1658" s="288"/>
      <c r="UOJ1658" s="288"/>
      <c r="UOK1658" s="288"/>
      <c r="UOL1658" s="288"/>
      <c r="UOM1658" s="288"/>
      <c r="UON1658" s="288"/>
      <c r="UOO1658" s="288"/>
      <c r="UOP1658" s="288"/>
      <c r="UOQ1658" s="288"/>
      <c r="UOR1658" s="288"/>
      <c r="UOS1658" s="288"/>
      <c r="UOT1658" s="288"/>
      <c r="UOU1658" s="288"/>
      <c r="UOV1658" s="288"/>
      <c r="UOW1658" s="288"/>
      <c r="UOX1658" s="288"/>
      <c r="UOY1658" s="288"/>
      <c r="UOZ1658" s="288"/>
      <c r="UPA1658" s="288"/>
      <c r="UPB1658" s="288"/>
      <c r="UPC1658" s="288"/>
      <c r="UPD1658" s="288"/>
      <c r="UPE1658" s="288"/>
      <c r="UPF1658" s="288"/>
      <c r="UPG1658" s="288"/>
      <c r="UPH1658" s="288"/>
      <c r="UPI1658" s="288"/>
      <c r="UPJ1658" s="288"/>
      <c r="UPK1658" s="288"/>
      <c r="UPL1658" s="288"/>
      <c r="UPM1658" s="288"/>
      <c r="UPN1658" s="288"/>
      <c r="UPO1658" s="288"/>
      <c r="UPP1658" s="288"/>
      <c r="UPQ1658" s="288"/>
      <c r="UPR1658" s="288"/>
      <c r="UPS1658" s="288"/>
      <c r="UPT1658" s="288"/>
      <c r="UPU1658" s="288"/>
      <c r="UPV1658" s="288"/>
      <c r="UPW1658" s="288"/>
      <c r="UPX1658" s="288"/>
      <c r="UPY1658" s="288"/>
      <c r="UPZ1658" s="288"/>
      <c r="UQA1658" s="288"/>
      <c r="UQB1658" s="288"/>
      <c r="UQC1658" s="288"/>
      <c r="UQD1658" s="288"/>
      <c r="UQE1658" s="288"/>
      <c r="UQF1658" s="288"/>
      <c r="UQG1658" s="288"/>
      <c r="UQH1658" s="288"/>
      <c r="UQI1658" s="288"/>
      <c r="UQJ1658" s="288"/>
      <c r="UQK1658" s="288"/>
      <c r="UQL1658" s="288"/>
      <c r="UQM1658" s="288"/>
      <c r="UQN1658" s="288"/>
      <c r="UQO1658" s="288"/>
      <c r="UQP1658" s="288"/>
      <c r="UQQ1658" s="288"/>
      <c r="UQR1658" s="288"/>
      <c r="UQS1658" s="288"/>
      <c r="UQT1658" s="288"/>
      <c r="UQU1658" s="288"/>
      <c r="UQV1658" s="288"/>
      <c r="UQW1658" s="288"/>
      <c r="UQX1658" s="288"/>
      <c r="UQY1658" s="288"/>
      <c r="UQZ1658" s="288"/>
      <c r="URA1658" s="288"/>
      <c r="URB1658" s="288"/>
      <c r="URC1658" s="288"/>
      <c r="URD1658" s="288"/>
      <c r="URE1658" s="288"/>
      <c r="URF1658" s="288"/>
      <c r="URG1658" s="288"/>
      <c r="URH1658" s="288"/>
      <c r="URI1658" s="288"/>
      <c r="URJ1658" s="288"/>
      <c r="URK1658" s="288"/>
      <c r="URL1658" s="288"/>
      <c r="URM1658" s="288"/>
      <c r="URN1658" s="288"/>
      <c r="URO1658" s="288"/>
      <c r="URP1658" s="288"/>
      <c r="URQ1658" s="288"/>
      <c r="URR1658" s="288"/>
      <c r="URS1658" s="288"/>
      <c r="URT1658" s="288"/>
      <c r="URU1658" s="288"/>
      <c r="URV1658" s="288"/>
      <c r="URW1658" s="288"/>
      <c r="URX1658" s="288"/>
      <c r="URY1658" s="288"/>
      <c r="URZ1658" s="288"/>
      <c r="USA1658" s="288"/>
      <c r="USB1658" s="288"/>
      <c r="USC1658" s="288"/>
      <c r="USD1658" s="288"/>
      <c r="USE1658" s="288"/>
      <c r="USF1658" s="288"/>
      <c r="USG1658" s="288"/>
      <c r="USH1658" s="288"/>
      <c r="USI1658" s="288"/>
      <c r="USJ1658" s="288"/>
      <c r="USK1658" s="288"/>
      <c r="USL1658" s="288"/>
      <c r="USM1658" s="288"/>
      <c r="USN1658" s="288"/>
      <c r="USO1658" s="288"/>
      <c r="USP1658" s="288"/>
      <c r="USQ1658" s="288"/>
      <c r="USR1658" s="288"/>
      <c r="USS1658" s="288"/>
      <c r="UST1658" s="288"/>
      <c r="USU1658" s="288"/>
      <c r="USV1658" s="288"/>
      <c r="USW1658" s="288"/>
      <c r="USX1658" s="288"/>
      <c r="USY1658" s="288"/>
      <c r="USZ1658" s="288"/>
      <c r="UTA1658" s="288"/>
      <c r="UTB1658" s="288"/>
      <c r="UTC1658" s="288"/>
      <c r="UTD1658" s="288"/>
      <c r="UTE1658" s="288"/>
      <c r="UTF1658" s="288"/>
      <c r="UTG1658" s="288"/>
      <c r="UTH1658" s="288"/>
      <c r="UTI1658" s="288"/>
      <c r="UTJ1658" s="288"/>
      <c r="UTK1658" s="288"/>
      <c r="UTL1658" s="288"/>
      <c r="UTM1658" s="288"/>
      <c r="UTN1658" s="288"/>
      <c r="UTO1658" s="288"/>
      <c r="UTP1658" s="288"/>
      <c r="UTQ1658" s="288"/>
      <c r="UTR1658" s="288"/>
      <c r="UTS1658" s="288"/>
      <c r="UTT1658" s="288"/>
      <c r="UTU1658" s="288"/>
      <c r="UTV1658" s="288"/>
      <c r="UTW1658" s="288"/>
      <c r="UTX1658" s="288"/>
      <c r="UTY1658" s="288"/>
      <c r="UTZ1658" s="288"/>
      <c r="UUA1658" s="288"/>
      <c r="UUB1658" s="288"/>
      <c r="UUC1658" s="288"/>
      <c r="UUD1658" s="288"/>
      <c r="UUE1658" s="288"/>
      <c r="UUF1658" s="288"/>
      <c r="UUG1658" s="288"/>
      <c r="UUH1658" s="288"/>
      <c r="UUI1658" s="288"/>
      <c r="UUJ1658" s="288"/>
      <c r="UUK1658" s="288"/>
      <c r="UUL1658" s="288"/>
      <c r="UUM1658" s="288"/>
      <c r="UUN1658" s="288"/>
      <c r="UUO1658" s="288"/>
      <c r="UUP1658" s="288"/>
      <c r="UUQ1658" s="288"/>
      <c r="UUR1658" s="288"/>
      <c r="UUS1658" s="288"/>
      <c r="UUT1658" s="288"/>
      <c r="UUU1658" s="288"/>
      <c r="UUV1658" s="288"/>
      <c r="UUW1658" s="288"/>
      <c r="UUX1658" s="288"/>
      <c r="UUY1658" s="288"/>
      <c r="UUZ1658" s="288"/>
      <c r="UVA1658" s="288"/>
      <c r="UVB1658" s="288"/>
      <c r="UVC1658" s="288"/>
      <c r="UVD1658" s="288"/>
      <c r="UVE1658" s="288"/>
      <c r="UVF1658" s="288"/>
      <c r="UVG1658" s="288"/>
      <c r="UVH1658" s="288"/>
      <c r="UVI1658" s="288"/>
      <c r="UVJ1658" s="288"/>
      <c r="UVK1658" s="288"/>
      <c r="UVL1658" s="288"/>
      <c r="UVM1658" s="288"/>
      <c r="UVN1658" s="288"/>
      <c r="UVO1658" s="288"/>
      <c r="UVP1658" s="288"/>
      <c r="UVQ1658" s="288"/>
      <c r="UVR1658" s="288"/>
      <c r="UVS1658" s="288"/>
      <c r="UVT1658" s="288"/>
      <c r="UVU1658" s="288"/>
      <c r="UVV1658" s="288"/>
      <c r="UVW1658" s="288"/>
      <c r="UVX1658" s="288"/>
      <c r="UVY1658" s="288"/>
      <c r="UVZ1658" s="288"/>
      <c r="UWA1658" s="288"/>
      <c r="UWB1658" s="288"/>
      <c r="UWC1658" s="288"/>
      <c r="UWD1658" s="288"/>
      <c r="UWE1658" s="288"/>
      <c r="UWF1658" s="288"/>
      <c r="UWG1658" s="288"/>
      <c r="UWH1658" s="288"/>
      <c r="UWI1658" s="288"/>
      <c r="UWJ1658" s="288"/>
      <c r="UWK1658" s="288"/>
      <c r="UWL1658" s="288"/>
      <c r="UWM1658" s="288"/>
      <c r="UWN1658" s="288"/>
      <c r="UWO1658" s="288"/>
      <c r="UWP1658" s="288"/>
      <c r="UWQ1658" s="288"/>
      <c r="UWR1658" s="288"/>
      <c r="UWS1658" s="288"/>
      <c r="UWT1658" s="288"/>
      <c r="UWU1658" s="288"/>
      <c r="UWV1658" s="288"/>
      <c r="UWW1658" s="288"/>
      <c r="UWX1658" s="288"/>
      <c r="UWY1658" s="288"/>
      <c r="UWZ1658" s="288"/>
      <c r="UXA1658" s="288"/>
      <c r="UXB1658" s="288"/>
      <c r="UXC1658" s="288"/>
      <c r="UXD1658" s="288"/>
      <c r="UXE1658" s="288"/>
      <c r="UXF1658" s="288"/>
      <c r="UXG1658" s="288"/>
      <c r="UXH1658" s="288"/>
      <c r="UXI1658" s="288"/>
      <c r="UXJ1658" s="288"/>
      <c r="UXK1658" s="288"/>
      <c r="UXL1658" s="288"/>
      <c r="UXM1658" s="288"/>
      <c r="UXN1658" s="288"/>
      <c r="UXO1658" s="288"/>
      <c r="UXP1658" s="288"/>
      <c r="UXQ1658" s="288"/>
      <c r="UXR1658" s="288"/>
      <c r="UXS1658" s="288"/>
      <c r="UXT1658" s="288"/>
      <c r="UXU1658" s="288"/>
      <c r="UXV1658" s="288"/>
      <c r="UXW1658" s="288"/>
      <c r="UXX1658" s="288"/>
      <c r="UXY1658" s="288"/>
      <c r="UXZ1658" s="288"/>
      <c r="UYA1658" s="288"/>
      <c r="UYB1658" s="288"/>
      <c r="UYC1658" s="288"/>
      <c r="UYD1658" s="288"/>
      <c r="UYE1658" s="288"/>
      <c r="UYF1658" s="288"/>
      <c r="UYG1658" s="288"/>
      <c r="UYH1658" s="288"/>
      <c r="UYI1658" s="288"/>
      <c r="UYJ1658" s="288"/>
      <c r="UYK1658" s="288"/>
      <c r="UYL1658" s="288"/>
      <c r="UYM1658" s="288"/>
      <c r="UYN1658" s="288"/>
      <c r="UYO1658" s="288"/>
      <c r="UYP1658" s="288"/>
      <c r="UYQ1658" s="288"/>
      <c r="UYR1658" s="288"/>
      <c r="UYS1658" s="288"/>
      <c r="UYT1658" s="288"/>
      <c r="UYU1658" s="288"/>
      <c r="UYV1658" s="288"/>
      <c r="UYW1658" s="288"/>
      <c r="UYX1658" s="288"/>
      <c r="UYY1658" s="288"/>
      <c r="UYZ1658" s="288"/>
      <c r="UZA1658" s="288"/>
      <c r="UZB1658" s="288"/>
      <c r="UZC1658" s="288"/>
      <c r="UZD1658" s="288"/>
      <c r="UZE1658" s="288"/>
      <c r="UZF1658" s="288"/>
      <c r="UZG1658" s="288"/>
      <c r="UZH1658" s="288"/>
      <c r="UZI1658" s="288"/>
      <c r="UZJ1658" s="288"/>
      <c r="UZK1658" s="288"/>
      <c r="UZL1658" s="288"/>
      <c r="UZM1658" s="288"/>
      <c r="UZN1658" s="288"/>
      <c r="UZO1658" s="288"/>
      <c r="UZP1658" s="288"/>
      <c r="UZQ1658" s="288"/>
      <c r="UZR1658" s="288"/>
      <c r="UZS1658" s="288"/>
      <c r="UZT1658" s="288"/>
      <c r="UZU1658" s="288"/>
      <c r="UZV1658" s="288"/>
      <c r="UZW1658" s="288"/>
      <c r="UZX1658" s="288"/>
      <c r="UZY1658" s="288"/>
      <c r="UZZ1658" s="288"/>
      <c r="VAA1658" s="288"/>
      <c r="VAB1658" s="288"/>
      <c r="VAC1658" s="288"/>
      <c r="VAD1658" s="288"/>
      <c r="VAE1658" s="288"/>
      <c r="VAF1658" s="288"/>
      <c r="VAG1658" s="288"/>
      <c r="VAH1658" s="288"/>
      <c r="VAI1658" s="288"/>
      <c r="VAJ1658" s="288"/>
      <c r="VAK1658" s="288"/>
      <c r="VAL1658" s="288"/>
      <c r="VAM1658" s="288"/>
      <c r="VAN1658" s="288"/>
      <c r="VAO1658" s="288"/>
      <c r="VAP1658" s="288"/>
      <c r="VAQ1658" s="288"/>
      <c r="VAR1658" s="288"/>
      <c r="VAS1658" s="288"/>
      <c r="VAT1658" s="288"/>
      <c r="VAU1658" s="288"/>
      <c r="VAV1658" s="288"/>
      <c r="VAW1658" s="288"/>
      <c r="VAX1658" s="288"/>
      <c r="VAY1658" s="288"/>
      <c r="VAZ1658" s="288"/>
      <c r="VBA1658" s="288"/>
      <c r="VBB1658" s="288"/>
      <c r="VBC1658" s="288"/>
      <c r="VBD1658" s="288"/>
      <c r="VBE1658" s="288"/>
      <c r="VBF1658" s="288"/>
      <c r="VBG1658" s="288"/>
      <c r="VBH1658" s="288"/>
      <c r="VBI1658" s="288"/>
      <c r="VBJ1658" s="288"/>
      <c r="VBK1658" s="288"/>
      <c r="VBL1658" s="288"/>
      <c r="VBM1658" s="288"/>
      <c r="VBN1658" s="288"/>
      <c r="VBO1658" s="288"/>
      <c r="VBP1658" s="288"/>
      <c r="VBQ1658" s="288"/>
      <c r="VBR1658" s="288"/>
      <c r="VBS1658" s="288"/>
      <c r="VBT1658" s="288"/>
      <c r="VBU1658" s="288"/>
      <c r="VBV1658" s="288"/>
      <c r="VBW1658" s="288"/>
      <c r="VBX1658" s="288"/>
      <c r="VBY1658" s="288"/>
      <c r="VBZ1658" s="288"/>
      <c r="VCA1658" s="288"/>
      <c r="VCB1658" s="288"/>
      <c r="VCC1658" s="288"/>
      <c r="VCD1658" s="288"/>
      <c r="VCE1658" s="288"/>
      <c r="VCF1658" s="288"/>
      <c r="VCG1658" s="288"/>
      <c r="VCH1658" s="288"/>
      <c r="VCI1658" s="288"/>
      <c r="VCJ1658" s="288"/>
      <c r="VCK1658" s="288"/>
      <c r="VCL1658" s="288"/>
      <c r="VCM1658" s="288"/>
      <c r="VCN1658" s="288"/>
      <c r="VCO1658" s="288"/>
      <c r="VCP1658" s="288"/>
      <c r="VCQ1658" s="288"/>
      <c r="VCR1658" s="288"/>
      <c r="VCS1658" s="288"/>
      <c r="VCT1658" s="288"/>
      <c r="VCU1658" s="288"/>
      <c r="VCV1658" s="288"/>
      <c r="VCW1658" s="288"/>
      <c r="VCX1658" s="288"/>
      <c r="VCY1658" s="288"/>
      <c r="VCZ1658" s="288"/>
      <c r="VDA1658" s="288"/>
      <c r="VDB1658" s="288"/>
      <c r="VDC1658" s="288"/>
      <c r="VDD1658" s="288"/>
      <c r="VDE1658" s="288"/>
      <c r="VDF1658" s="288"/>
      <c r="VDG1658" s="288"/>
      <c r="VDH1658" s="288"/>
      <c r="VDI1658" s="288"/>
      <c r="VDJ1658" s="288"/>
      <c r="VDK1658" s="288"/>
      <c r="VDL1658" s="288"/>
      <c r="VDM1658" s="288"/>
      <c r="VDN1658" s="288"/>
      <c r="VDO1658" s="288"/>
      <c r="VDP1658" s="288"/>
      <c r="VDQ1658" s="288"/>
      <c r="VDR1658" s="288"/>
      <c r="VDS1658" s="288"/>
      <c r="VDT1658" s="288"/>
      <c r="VDU1658" s="288"/>
      <c r="VDV1658" s="288"/>
      <c r="VDW1658" s="288"/>
      <c r="VDX1658" s="288"/>
      <c r="VDY1658" s="288"/>
      <c r="VDZ1658" s="288"/>
      <c r="VEA1658" s="288"/>
      <c r="VEB1658" s="288"/>
      <c r="VEC1658" s="288"/>
      <c r="VED1658" s="288"/>
      <c r="VEE1658" s="288"/>
      <c r="VEF1658" s="288"/>
      <c r="VEG1658" s="288"/>
      <c r="VEH1658" s="288"/>
      <c r="VEI1658" s="288"/>
      <c r="VEJ1658" s="288"/>
      <c r="VEK1658" s="288"/>
      <c r="VEL1658" s="288"/>
      <c r="VEM1658" s="288"/>
      <c r="VEN1658" s="288"/>
      <c r="VEO1658" s="288"/>
      <c r="VEP1658" s="288"/>
      <c r="VEQ1658" s="288"/>
      <c r="VER1658" s="288"/>
      <c r="VES1658" s="288"/>
      <c r="VET1658" s="288"/>
      <c r="VEU1658" s="288"/>
      <c r="VEV1658" s="288"/>
      <c r="VEW1658" s="288"/>
      <c r="VEX1658" s="288"/>
      <c r="VEY1658" s="288"/>
      <c r="VEZ1658" s="288"/>
      <c r="VFA1658" s="288"/>
      <c r="VFB1658" s="288"/>
      <c r="VFC1658" s="288"/>
      <c r="VFD1658" s="288"/>
      <c r="VFE1658" s="288"/>
      <c r="VFF1658" s="288"/>
      <c r="VFG1658" s="288"/>
      <c r="VFH1658" s="288"/>
      <c r="VFI1658" s="288"/>
      <c r="VFJ1658" s="288"/>
      <c r="VFK1658" s="288"/>
      <c r="VFL1658" s="288"/>
      <c r="VFM1658" s="288"/>
      <c r="VFN1658" s="288"/>
      <c r="VFO1658" s="288"/>
      <c r="VFP1658" s="288"/>
      <c r="VFQ1658" s="288"/>
      <c r="VFR1658" s="288"/>
      <c r="VFS1658" s="288"/>
      <c r="VFT1658" s="288"/>
      <c r="VFU1658" s="288"/>
      <c r="VFV1658" s="288"/>
      <c r="VFW1658" s="288"/>
      <c r="VFX1658" s="288"/>
      <c r="VFY1658" s="288"/>
      <c r="VFZ1658" s="288"/>
      <c r="VGA1658" s="288"/>
      <c r="VGB1658" s="288"/>
      <c r="VGC1658" s="288"/>
      <c r="VGD1658" s="288"/>
      <c r="VGE1658" s="288"/>
      <c r="VGF1658" s="288"/>
      <c r="VGG1658" s="288"/>
      <c r="VGH1658" s="288"/>
      <c r="VGI1658" s="288"/>
      <c r="VGJ1658" s="288"/>
      <c r="VGK1658" s="288"/>
      <c r="VGL1658" s="288"/>
      <c r="VGM1658" s="288"/>
      <c r="VGN1658" s="288"/>
      <c r="VGO1658" s="288"/>
      <c r="VGP1658" s="288"/>
      <c r="VGQ1658" s="288"/>
      <c r="VGR1658" s="288"/>
      <c r="VGS1658" s="288"/>
      <c r="VGT1658" s="288"/>
      <c r="VGU1658" s="288"/>
      <c r="VGV1658" s="288"/>
      <c r="VGW1658" s="288"/>
      <c r="VGX1658" s="288"/>
      <c r="VGY1658" s="288"/>
      <c r="VGZ1658" s="288"/>
      <c r="VHA1658" s="288"/>
      <c r="VHB1658" s="288"/>
      <c r="VHC1658" s="288"/>
      <c r="VHD1658" s="288"/>
      <c r="VHE1658" s="288"/>
      <c r="VHF1658" s="288"/>
      <c r="VHG1658" s="288"/>
      <c r="VHH1658" s="288"/>
      <c r="VHI1658" s="288"/>
      <c r="VHJ1658" s="288"/>
      <c r="VHK1658" s="288"/>
      <c r="VHL1658" s="288"/>
      <c r="VHM1658" s="288"/>
      <c r="VHN1658" s="288"/>
      <c r="VHO1658" s="288"/>
      <c r="VHP1658" s="288"/>
      <c r="VHQ1658" s="288"/>
      <c r="VHR1658" s="288"/>
      <c r="VHS1658" s="288"/>
      <c r="VHT1658" s="288"/>
      <c r="VHU1658" s="288"/>
      <c r="VHV1658" s="288"/>
      <c r="VHW1658" s="288"/>
      <c r="VHX1658" s="288"/>
      <c r="VHY1658" s="288"/>
      <c r="VHZ1658" s="288"/>
      <c r="VIA1658" s="288"/>
      <c r="VIB1658" s="288"/>
      <c r="VIC1658" s="288"/>
      <c r="VID1658" s="288"/>
      <c r="VIE1658" s="288"/>
      <c r="VIF1658" s="288"/>
      <c r="VIG1658" s="288"/>
      <c r="VIH1658" s="288"/>
      <c r="VII1658" s="288"/>
      <c r="VIJ1658" s="288"/>
      <c r="VIK1658" s="288"/>
      <c r="VIL1658" s="288"/>
      <c r="VIM1658" s="288"/>
      <c r="VIN1658" s="288"/>
      <c r="VIO1658" s="288"/>
      <c r="VIP1658" s="288"/>
      <c r="VIQ1658" s="288"/>
      <c r="VIR1658" s="288"/>
      <c r="VIS1658" s="288"/>
      <c r="VIT1658" s="288"/>
      <c r="VIU1658" s="288"/>
      <c r="VIV1658" s="288"/>
      <c r="VIW1658" s="288"/>
      <c r="VIX1658" s="288"/>
      <c r="VIY1658" s="288"/>
      <c r="VIZ1658" s="288"/>
      <c r="VJA1658" s="288"/>
      <c r="VJB1658" s="288"/>
      <c r="VJC1658" s="288"/>
      <c r="VJD1658" s="288"/>
      <c r="VJE1658" s="288"/>
      <c r="VJF1658" s="288"/>
      <c r="VJG1658" s="288"/>
      <c r="VJH1658" s="288"/>
      <c r="VJI1658" s="288"/>
      <c r="VJJ1658" s="288"/>
      <c r="VJK1658" s="288"/>
      <c r="VJL1658" s="288"/>
      <c r="VJM1658" s="288"/>
      <c r="VJN1658" s="288"/>
      <c r="VJO1658" s="288"/>
      <c r="VJP1658" s="288"/>
      <c r="VJQ1658" s="288"/>
      <c r="VJR1658" s="288"/>
      <c r="VJS1658" s="288"/>
      <c r="VJT1658" s="288"/>
      <c r="VJU1658" s="288"/>
      <c r="VJV1658" s="288"/>
      <c r="VJW1658" s="288"/>
      <c r="VJX1658" s="288"/>
      <c r="VJY1658" s="288"/>
      <c r="VJZ1658" s="288"/>
      <c r="VKA1658" s="288"/>
      <c r="VKB1658" s="288"/>
      <c r="VKC1658" s="288"/>
      <c r="VKD1658" s="288"/>
      <c r="VKE1658" s="288"/>
      <c r="VKF1658" s="288"/>
      <c r="VKG1658" s="288"/>
      <c r="VKH1658" s="288"/>
      <c r="VKI1658" s="288"/>
      <c r="VKJ1658" s="288"/>
      <c r="VKK1658" s="288"/>
      <c r="VKL1658" s="288"/>
      <c r="VKM1658" s="288"/>
      <c r="VKN1658" s="288"/>
      <c r="VKO1658" s="288"/>
      <c r="VKP1658" s="288"/>
      <c r="VKQ1658" s="288"/>
      <c r="VKR1658" s="288"/>
      <c r="VKS1658" s="288"/>
      <c r="VKT1658" s="288"/>
      <c r="VKU1658" s="288"/>
      <c r="VKV1658" s="288"/>
      <c r="VKW1658" s="288"/>
      <c r="VKX1658" s="288"/>
      <c r="VKY1658" s="288"/>
      <c r="VKZ1658" s="288"/>
      <c r="VLA1658" s="288"/>
      <c r="VLB1658" s="288"/>
      <c r="VLC1658" s="288"/>
      <c r="VLD1658" s="288"/>
      <c r="VLE1658" s="288"/>
      <c r="VLF1658" s="288"/>
      <c r="VLG1658" s="288"/>
      <c r="VLH1658" s="288"/>
      <c r="VLI1658" s="288"/>
      <c r="VLJ1658" s="288"/>
      <c r="VLK1658" s="288"/>
      <c r="VLL1658" s="288"/>
      <c r="VLM1658" s="288"/>
      <c r="VLN1658" s="288"/>
      <c r="VLO1658" s="288"/>
      <c r="VLP1658" s="288"/>
      <c r="VLQ1658" s="288"/>
      <c r="VLR1658" s="288"/>
      <c r="VLS1658" s="288"/>
      <c r="VLT1658" s="288"/>
      <c r="VLU1658" s="288"/>
      <c r="VLV1658" s="288"/>
      <c r="VLW1658" s="288"/>
      <c r="VLX1658" s="288"/>
      <c r="VLY1658" s="288"/>
      <c r="VLZ1658" s="288"/>
      <c r="VMA1658" s="288"/>
      <c r="VMB1658" s="288"/>
      <c r="VMC1658" s="288"/>
      <c r="VMD1658" s="288"/>
      <c r="VME1658" s="288"/>
      <c r="VMF1658" s="288"/>
      <c r="VMG1658" s="288"/>
      <c r="VMH1658" s="288"/>
      <c r="VMI1658" s="288"/>
      <c r="VMJ1658" s="288"/>
      <c r="VMK1658" s="288"/>
      <c r="VML1658" s="288"/>
      <c r="VMM1658" s="288"/>
      <c r="VMN1658" s="288"/>
      <c r="VMO1658" s="288"/>
      <c r="VMP1658" s="288"/>
      <c r="VMQ1658" s="288"/>
      <c r="VMR1658" s="288"/>
      <c r="VMS1658" s="288"/>
      <c r="VMT1658" s="288"/>
      <c r="VMU1658" s="288"/>
      <c r="VMV1658" s="288"/>
      <c r="VMW1658" s="288"/>
      <c r="VMX1658" s="288"/>
      <c r="VMY1658" s="288"/>
      <c r="VMZ1658" s="288"/>
      <c r="VNA1658" s="288"/>
      <c r="VNB1658" s="288"/>
      <c r="VNC1658" s="288"/>
      <c r="VND1658" s="288"/>
      <c r="VNE1658" s="288"/>
      <c r="VNF1658" s="288"/>
      <c r="VNG1658" s="288"/>
      <c r="VNH1658" s="288"/>
      <c r="VNI1658" s="288"/>
      <c r="VNJ1658" s="288"/>
      <c r="VNK1658" s="288"/>
      <c r="VNL1658" s="288"/>
      <c r="VNM1658" s="288"/>
      <c r="VNN1658" s="288"/>
      <c r="VNO1658" s="288"/>
      <c r="VNP1658" s="288"/>
      <c r="VNQ1658" s="288"/>
      <c r="VNR1658" s="288"/>
      <c r="VNS1658" s="288"/>
      <c r="VNT1658" s="288"/>
      <c r="VNU1658" s="288"/>
      <c r="VNV1658" s="288"/>
      <c r="VNW1658" s="288"/>
      <c r="VNX1658" s="288"/>
      <c r="VNY1658" s="288"/>
      <c r="VNZ1658" s="288"/>
      <c r="VOA1658" s="288"/>
      <c r="VOB1658" s="288"/>
      <c r="VOC1658" s="288"/>
      <c r="VOD1658" s="288"/>
      <c r="VOE1658" s="288"/>
      <c r="VOF1658" s="288"/>
      <c r="VOG1658" s="288"/>
      <c r="VOH1658" s="288"/>
      <c r="VOI1658" s="288"/>
      <c r="VOJ1658" s="288"/>
      <c r="VOK1658" s="288"/>
      <c r="VOL1658" s="288"/>
      <c r="VOM1658" s="288"/>
      <c r="VON1658" s="288"/>
      <c r="VOO1658" s="288"/>
      <c r="VOP1658" s="288"/>
      <c r="VOQ1658" s="288"/>
      <c r="VOR1658" s="288"/>
      <c r="VOS1658" s="288"/>
      <c r="VOT1658" s="288"/>
      <c r="VOU1658" s="288"/>
      <c r="VOV1658" s="288"/>
      <c r="VOW1658" s="288"/>
      <c r="VOX1658" s="288"/>
      <c r="VOY1658" s="288"/>
      <c r="VOZ1658" s="288"/>
      <c r="VPA1658" s="288"/>
      <c r="VPB1658" s="288"/>
      <c r="VPC1658" s="288"/>
      <c r="VPD1658" s="288"/>
      <c r="VPE1658" s="288"/>
      <c r="VPF1658" s="288"/>
      <c r="VPG1658" s="288"/>
      <c r="VPH1658" s="288"/>
      <c r="VPI1658" s="288"/>
      <c r="VPJ1658" s="288"/>
      <c r="VPK1658" s="288"/>
      <c r="VPL1658" s="288"/>
      <c r="VPM1658" s="288"/>
      <c r="VPN1658" s="288"/>
      <c r="VPO1658" s="288"/>
      <c r="VPP1658" s="288"/>
      <c r="VPQ1658" s="288"/>
      <c r="VPR1658" s="288"/>
      <c r="VPS1658" s="288"/>
      <c r="VPT1658" s="288"/>
      <c r="VPU1658" s="288"/>
      <c r="VPV1658" s="288"/>
      <c r="VPW1658" s="288"/>
      <c r="VPX1658" s="288"/>
      <c r="VPY1658" s="288"/>
      <c r="VPZ1658" s="288"/>
      <c r="VQA1658" s="288"/>
      <c r="VQB1658" s="288"/>
      <c r="VQC1658" s="288"/>
      <c r="VQD1658" s="288"/>
      <c r="VQE1658" s="288"/>
      <c r="VQF1658" s="288"/>
      <c r="VQG1658" s="288"/>
      <c r="VQH1658" s="288"/>
      <c r="VQI1658" s="288"/>
      <c r="VQJ1658" s="288"/>
      <c r="VQK1658" s="288"/>
      <c r="VQL1658" s="288"/>
      <c r="VQM1658" s="288"/>
      <c r="VQN1658" s="288"/>
      <c r="VQO1658" s="288"/>
      <c r="VQP1658" s="288"/>
      <c r="VQQ1658" s="288"/>
      <c r="VQR1658" s="288"/>
      <c r="VQS1658" s="288"/>
      <c r="VQT1658" s="288"/>
      <c r="VQU1658" s="288"/>
      <c r="VQV1658" s="288"/>
      <c r="VQW1658" s="288"/>
      <c r="VQX1658" s="288"/>
      <c r="VQY1658" s="288"/>
      <c r="VQZ1658" s="288"/>
      <c r="VRA1658" s="288"/>
      <c r="VRB1658" s="288"/>
      <c r="VRC1658" s="288"/>
      <c r="VRD1658" s="288"/>
      <c r="VRE1658" s="288"/>
      <c r="VRF1658" s="288"/>
      <c r="VRG1658" s="288"/>
      <c r="VRH1658" s="288"/>
      <c r="VRI1658" s="288"/>
      <c r="VRJ1658" s="288"/>
      <c r="VRK1658" s="288"/>
      <c r="VRL1658" s="288"/>
      <c r="VRM1658" s="288"/>
      <c r="VRN1658" s="288"/>
      <c r="VRO1658" s="288"/>
      <c r="VRP1658" s="288"/>
      <c r="VRQ1658" s="288"/>
      <c r="VRR1658" s="288"/>
      <c r="VRS1658" s="288"/>
      <c r="VRT1658" s="288"/>
      <c r="VRU1658" s="288"/>
      <c r="VRV1658" s="288"/>
      <c r="VRW1658" s="288"/>
      <c r="VRX1658" s="288"/>
      <c r="VRY1658" s="288"/>
      <c r="VRZ1658" s="288"/>
      <c r="VSA1658" s="288"/>
      <c r="VSB1658" s="288"/>
      <c r="VSC1658" s="288"/>
      <c r="VSD1658" s="288"/>
      <c r="VSE1658" s="288"/>
      <c r="VSF1658" s="288"/>
      <c r="VSG1658" s="288"/>
      <c r="VSH1658" s="288"/>
      <c r="VSI1658" s="288"/>
      <c r="VSJ1658" s="288"/>
      <c r="VSK1658" s="288"/>
      <c r="VSL1658" s="288"/>
      <c r="VSM1658" s="288"/>
      <c r="VSN1658" s="288"/>
      <c r="VSO1658" s="288"/>
      <c r="VSP1658" s="288"/>
      <c r="VSQ1658" s="288"/>
      <c r="VSR1658" s="288"/>
      <c r="VSS1658" s="288"/>
      <c r="VST1658" s="288"/>
      <c r="VSU1658" s="288"/>
      <c r="VSV1658" s="288"/>
      <c r="VSW1658" s="288"/>
      <c r="VSX1658" s="288"/>
      <c r="VSY1658" s="288"/>
      <c r="VSZ1658" s="288"/>
      <c r="VTA1658" s="288"/>
      <c r="VTB1658" s="288"/>
      <c r="VTC1658" s="288"/>
      <c r="VTD1658" s="288"/>
      <c r="VTE1658" s="288"/>
      <c r="VTF1658" s="288"/>
      <c r="VTG1658" s="288"/>
      <c r="VTH1658" s="288"/>
      <c r="VTI1658" s="288"/>
      <c r="VTJ1658" s="288"/>
      <c r="VTK1658" s="288"/>
      <c r="VTL1658" s="288"/>
      <c r="VTM1658" s="288"/>
      <c r="VTN1658" s="288"/>
      <c r="VTO1658" s="288"/>
      <c r="VTP1658" s="288"/>
      <c r="VTQ1658" s="288"/>
      <c r="VTR1658" s="288"/>
      <c r="VTS1658" s="288"/>
      <c r="VTT1658" s="288"/>
      <c r="VTU1658" s="288"/>
      <c r="VTV1658" s="288"/>
      <c r="VTW1658" s="288"/>
      <c r="VTX1658" s="288"/>
      <c r="VTY1658" s="288"/>
      <c r="VTZ1658" s="288"/>
      <c r="VUA1658" s="288"/>
      <c r="VUB1658" s="288"/>
      <c r="VUC1658" s="288"/>
      <c r="VUD1658" s="288"/>
      <c r="VUE1658" s="288"/>
      <c r="VUF1658" s="288"/>
      <c r="VUG1658" s="288"/>
      <c r="VUH1658" s="288"/>
      <c r="VUI1658" s="288"/>
      <c r="VUJ1658" s="288"/>
      <c r="VUK1658" s="288"/>
      <c r="VUL1658" s="288"/>
      <c r="VUM1658" s="288"/>
      <c r="VUN1658" s="288"/>
      <c r="VUO1658" s="288"/>
      <c r="VUP1658" s="288"/>
      <c r="VUQ1658" s="288"/>
      <c r="VUR1658" s="288"/>
      <c r="VUS1658" s="288"/>
      <c r="VUT1658" s="288"/>
      <c r="VUU1658" s="288"/>
      <c r="VUV1658" s="288"/>
      <c r="VUW1658" s="288"/>
      <c r="VUX1658" s="288"/>
      <c r="VUY1658" s="288"/>
      <c r="VUZ1658" s="288"/>
      <c r="VVA1658" s="288"/>
      <c r="VVB1658" s="288"/>
      <c r="VVC1658" s="288"/>
      <c r="VVD1658" s="288"/>
      <c r="VVE1658" s="288"/>
      <c r="VVF1658" s="288"/>
      <c r="VVG1658" s="288"/>
      <c r="VVH1658" s="288"/>
      <c r="VVI1658" s="288"/>
      <c r="VVJ1658" s="288"/>
      <c r="VVK1658" s="288"/>
      <c r="VVL1658" s="288"/>
      <c r="VVM1658" s="288"/>
      <c r="VVN1658" s="288"/>
      <c r="VVO1658" s="288"/>
      <c r="VVP1658" s="288"/>
      <c r="VVQ1658" s="288"/>
      <c r="VVR1658" s="288"/>
      <c r="VVS1658" s="288"/>
      <c r="VVT1658" s="288"/>
      <c r="VVU1658" s="288"/>
      <c r="VVV1658" s="288"/>
      <c r="VVW1658" s="288"/>
      <c r="VVX1658" s="288"/>
      <c r="VVY1658" s="288"/>
      <c r="VVZ1658" s="288"/>
      <c r="VWA1658" s="288"/>
      <c r="VWB1658" s="288"/>
      <c r="VWC1658" s="288"/>
      <c r="VWD1658" s="288"/>
      <c r="VWE1658" s="288"/>
      <c r="VWF1658" s="288"/>
      <c r="VWG1658" s="288"/>
      <c r="VWH1658" s="288"/>
      <c r="VWI1658" s="288"/>
      <c r="VWJ1658" s="288"/>
      <c r="VWK1658" s="288"/>
      <c r="VWL1658" s="288"/>
      <c r="VWM1658" s="288"/>
      <c r="VWN1658" s="288"/>
      <c r="VWO1658" s="288"/>
      <c r="VWP1658" s="288"/>
      <c r="VWQ1658" s="288"/>
      <c r="VWR1658" s="288"/>
      <c r="VWS1658" s="288"/>
      <c r="VWT1658" s="288"/>
      <c r="VWU1658" s="288"/>
      <c r="VWV1658" s="288"/>
      <c r="VWW1658" s="288"/>
      <c r="VWX1658" s="288"/>
      <c r="VWY1658" s="288"/>
      <c r="VWZ1658" s="288"/>
      <c r="VXA1658" s="288"/>
      <c r="VXB1658" s="288"/>
      <c r="VXC1658" s="288"/>
      <c r="VXD1658" s="288"/>
      <c r="VXE1658" s="288"/>
      <c r="VXF1658" s="288"/>
      <c r="VXG1658" s="288"/>
      <c r="VXH1658" s="288"/>
      <c r="VXI1658" s="288"/>
      <c r="VXJ1658" s="288"/>
      <c r="VXK1658" s="288"/>
      <c r="VXL1658" s="288"/>
      <c r="VXM1658" s="288"/>
      <c r="VXN1658" s="288"/>
      <c r="VXO1658" s="288"/>
      <c r="VXP1658" s="288"/>
      <c r="VXQ1658" s="288"/>
      <c r="VXR1658" s="288"/>
      <c r="VXS1658" s="288"/>
      <c r="VXT1658" s="288"/>
      <c r="VXU1658" s="288"/>
      <c r="VXV1658" s="288"/>
      <c r="VXW1658" s="288"/>
      <c r="VXX1658" s="288"/>
      <c r="VXY1658" s="288"/>
      <c r="VXZ1658" s="288"/>
      <c r="VYA1658" s="288"/>
      <c r="VYB1658" s="288"/>
      <c r="VYC1658" s="288"/>
      <c r="VYD1658" s="288"/>
      <c r="VYE1658" s="288"/>
      <c r="VYF1658" s="288"/>
      <c r="VYG1658" s="288"/>
      <c r="VYH1658" s="288"/>
      <c r="VYI1658" s="288"/>
      <c r="VYJ1658" s="288"/>
      <c r="VYK1658" s="288"/>
      <c r="VYL1658" s="288"/>
      <c r="VYM1658" s="288"/>
      <c r="VYN1658" s="288"/>
      <c r="VYO1658" s="288"/>
      <c r="VYP1658" s="288"/>
      <c r="VYQ1658" s="288"/>
      <c r="VYR1658" s="288"/>
      <c r="VYS1658" s="288"/>
      <c r="VYT1658" s="288"/>
      <c r="VYU1658" s="288"/>
      <c r="VYV1658" s="288"/>
      <c r="VYW1658" s="288"/>
      <c r="VYX1658" s="288"/>
      <c r="VYY1658" s="288"/>
      <c r="VYZ1658" s="288"/>
      <c r="VZA1658" s="288"/>
      <c r="VZB1658" s="288"/>
      <c r="VZC1658" s="288"/>
      <c r="VZD1658" s="288"/>
      <c r="VZE1658" s="288"/>
      <c r="VZF1658" s="288"/>
      <c r="VZG1658" s="288"/>
      <c r="VZH1658" s="288"/>
      <c r="VZI1658" s="288"/>
      <c r="VZJ1658" s="288"/>
      <c r="VZK1658" s="288"/>
      <c r="VZL1658" s="288"/>
      <c r="VZM1658" s="288"/>
      <c r="VZN1658" s="288"/>
      <c r="VZO1658" s="288"/>
      <c r="VZP1658" s="288"/>
      <c r="VZQ1658" s="288"/>
      <c r="VZR1658" s="288"/>
      <c r="VZS1658" s="288"/>
      <c r="VZT1658" s="288"/>
      <c r="VZU1658" s="288"/>
      <c r="VZV1658" s="288"/>
      <c r="VZW1658" s="288"/>
      <c r="VZX1658" s="288"/>
      <c r="VZY1658" s="288"/>
      <c r="VZZ1658" s="288"/>
      <c r="WAA1658" s="288"/>
      <c r="WAB1658" s="288"/>
      <c r="WAC1658" s="288"/>
      <c r="WAD1658" s="288"/>
      <c r="WAE1658" s="288"/>
      <c r="WAF1658" s="288"/>
      <c r="WAG1658" s="288"/>
      <c r="WAH1658" s="288"/>
      <c r="WAI1658" s="288"/>
      <c r="WAJ1658" s="288"/>
      <c r="WAK1658" s="288"/>
      <c r="WAL1658" s="288"/>
      <c r="WAM1658" s="288"/>
      <c r="WAN1658" s="288"/>
      <c r="WAO1658" s="288"/>
      <c r="WAP1658" s="288"/>
      <c r="WAQ1658" s="288"/>
      <c r="WAR1658" s="288"/>
      <c r="WAS1658" s="288"/>
      <c r="WAT1658" s="288"/>
      <c r="WAU1658" s="288"/>
      <c r="WAV1658" s="288"/>
      <c r="WAW1658" s="288"/>
      <c r="WAX1658" s="288"/>
      <c r="WAY1658" s="288"/>
      <c r="WAZ1658" s="288"/>
      <c r="WBA1658" s="288"/>
      <c r="WBB1658" s="288"/>
      <c r="WBC1658" s="288"/>
      <c r="WBD1658" s="288"/>
      <c r="WBE1658" s="288"/>
      <c r="WBF1658" s="288"/>
      <c r="WBG1658" s="288"/>
      <c r="WBH1658" s="288"/>
      <c r="WBI1658" s="288"/>
      <c r="WBJ1658" s="288"/>
      <c r="WBK1658" s="288"/>
      <c r="WBL1658" s="288"/>
      <c r="WBM1658" s="288"/>
      <c r="WBN1658" s="288"/>
      <c r="WBO1658" s="288"/>
      <c r="WBP1658" s="288"/>
      <c r="WBQ1658" s="288"/>
      <c r="WBR1658" s="288"/>
      <c r="WBS1658" s="288"/>
      <c r="WBT1658" s="288"/>
      <c r="WBU1658" s="288"/>
      <c r="WBV1658" s="288"/>
      <c r="WBW1658" s="288"/>
      <c r="WBX1658" s="288"/>
      <c r="WBY1658" s="288"/>
      <c r="WBZ1658" s="288"/>
      <c r="WCA1658" s="288"/>
      <c r="WCB1658" s="288"/>
      <c r="WCC1658" s="288"/>
      <c r="WCD1658" s="288"/>
      <c r="WCE1658" s="288"/>
      <c r="WCF1658" s="288"/>
      <c r="WCG1658" s="288"/>
      <c r="WCH1658" s="288"/>
      <c r="WCI1658" s="288"/>
      <c r="WCJ1658" s="288"/>
      <c r="WCK1658" s="288"/>
      <c r="WCL1658" s="288"/>
      <c r="WCM1658" s="288"/>
      <c r="WCN1658" s="288"/>
      <c r="WCO1658" s="288"/>
      <c r="WCP1658" s="288"/>
      <c r="WCQ1658" s="288"/>
      <c r="WCR1658" s="288"/>
      <c r="WCS1658" s="288"/>
      <c r="WCT1658" s="288"/>
      <c r="WCU1658" s="288"/>
      <c r="WCV1658" s="288"/>
      <c r="WCW1658" s="288"/>
      <c r="WCX1658" s="288"/>
      <c r="WCY1658" s="288"/>
      <c r="WCZ1658" s="288"/>
      <c r="WDA1658" s="288"/>
      <c r="WDB1658" s="288"/>
      <c r="WDC1658" s="288"/>
      <c r="WDD1658" s="288"/>
      <c r="WDE1658" s="288"/>
      <c r="WDF1658" s="288"/>
      <c r="WDG1658" s="288"/>
      <c r="WDH1658" s="288"/>
      <c r="WDI1658" s="288"/>
      <c r="WDJ1658" s="288"/>
      <c r="WDK1658" s="288"/>
      <c r="WDL1658" s="288"/>
      <c r="WDM1658" s="288"/>
      <c r="WDN1658" s="288"/>
      <c r="WDO1658" s="288"/>
      <c r="WDP1658" s="288"/>
      <c r="WDQ1658" s="288"/>
      <c r="WDR1658" s="288"/>
      <c r="WDS1658" s="288"/>
      <c r="WDT1658" s="288"/>
      <c r="WDU1658" s="288"/>
      <c r="WDV1658" s="288"/>
      <c r="WDW1658" s="288"/>
      <c r="WDX1658" s="288"/>
      <c r="WDY1658" s="288"/>
      <c r="WDZ1658" s="288"/>
      <c r="WEA1658" s="288"/>
      <c r="WEB1658" s="288"/>
      <c r="WEC1658" s="288"/>
      <c r="WED1658" s="288"/>
      <c r="WEE1658" s="288"/>
      <c r="WEF1658" s="288"/>
      <c r="WEG1658" s="288"/>
      <c r="WEH1658" s="288"/>
      <c r="WEI1658" s="288"/>
      <c r="WEJ1658" s="288"/>
      <c r="WEK1658" s="288"/>
      <c r="WEL1658" s="288"/>
      <c r="WEM1658" s="288"/>
      <c r="WEN1658" s="288"/>
      <c r="WEO1658" s="288"/>
      <c r="WEP1658" s="288"/>
      <c r="WEQ1658" s="288"/>
      <c r="WER1658" s="288"/>
      <c r="WES1658" s="288"/>
      <c r="WET1658" s="288"/>
      <c r="WEU1658" s="288"/>
      <c r="WEV1658" s="288"/>
      <c r="WEW1658" s="288"/>
      <c r="WEX1658" s="288"/>
      <c r="WEY1658" s="288"/>
      <c r="WEZ1658" s="288"/>
      <c r="WFA1658" s="288"/>
      <c r="WFB1658" s="288"/>
      <c r="WFC1658" s="288"/>
      <c r="WFD1658" s="288"/>
      <c r="WFE1658" s="288"/>
      <c r="WFF1658" s="288"/>
      <c r="WFG1658" s="288"/>
      <c r="WFH1658" s="288"/>
      <c r="WFI1658" s="288"/>
      <c r="WFJ1658" s="288"/>
      <c r="WFK1658" s="288"/>
      <c r="WFL1658" s="288"/>
      <c r="WFM1658" s="288"/>
      <c r="WFN1658" s="288"/>
      <c r="WFO1658" s="288"/>
      <c r="WFP1658" s="288"/>
      <c r="WFQ1658" s="288"/>
      <c r="WFR1658" s="288"/>
      <c r="WFS1658" s="288"/>
      <c r="WFT1658" s="288"/>
      <c r="WFU1658" s="288"/>
      <c r="WFV1658" s="288"/>
      <c r="WFW1658" s="288"/>
      <c r="WFX1658" s="288"/>
      <c r="WFY1658" s="288"/>
      <c r="WFZ1658" s="288"/>
      <c r="WGA1658" s="288"/>
      <c r="WGB1658" s="288"/>
      <c r="WGC1658" s="288"/>
      <c r="WGD1658" s="288"/>
      <c r="WGE1658" s="288"/>
      <c r="WGF1658" s="288"/>
      <c r="WGG1658" s="288"/>
      <c r="WGH1658" s="288"/>
      <c r="WGI1658" s="288"/>
      <c r="WGJ1658" s="288"/>
      <c r="WGK1658" s="288"/>
      <c r="WGL1658" s="288"/>
      <c r="WGM1658" s="288"/>
      <c r="WGN1658" s="288"/>
      <c r="WGO1658" s="288"/>
      <c r="WGP1658" s="288"/>
      <c r="WGQ1658" s="288"/>
      <c r="WGR1658" s="288"/>
      <c r="WGS1658" s="288"/>
      <c r="WGT1658" s="288"/>
      <c r="WGU1658" s="288"/>
      <c r="WGV1658" s="288"/>
      <c r="WGW1658" s="288"/>
      <c r="WGX1658" s="288"/>
      <c r="WGY1658" s="288"/>
      <c r="WGZ1658" s="288"/>
      <c r="WHA1658" s="288"/>
      <c r="WHB1658" s="288"/>
      <c r="WHC1658" s="288"/>
      <c r="WHD1658" s="288"/>
      <c r="WHE1658" s="288"/>
      <c r="WHF1658" s="288"/>
      <c r="WHG1658" s="288"/>
      <c r="WHH1658" s="288"/>
      <c r="WHI1658" s="288"/>
      <c r="WHJ1658" s="288"/>
      <c r="WHK1658" s="288"/>
      <c r="WHL1658" s="288"/>
      <c r="WHM1658" s="288"/>
      <c r="WHN1658" s="288"/>
      <c r="WHO1658" s="288"/>
      <c r="WHP1658" s="288"/>
      <c r="WHQ1658" s="288"/>
      <c r="WHR1658" s="288"/>
      <c r="WHS1658" s="288"/>
      <c r="WHT1658" s="288"/>
      <c r="WHU1658" s="288"/>
      <c r="WHV1658" s="288"/>
      <c r="WHW1658" s="288"/>
      <c r="WHX1658" s="288"/>
      <c r="WHY1658" s="288"/>
      <c r="WHZ1658" s="288"/>
      <c r="WIA1658" s="288"/>
      <c r="WIB1658" s="288"/>
      <c r="WIC1658" s="288"/>
      <c r="WID1658" s="288"/>
      <c r="WIE1658" s="288"/>
      <c r="WIF1658" s="288"/>
      <c r="WIG1658" s="288"/>
      <c r="WIH1658" s="288"/>
      <c r="WII1658" s="288"/>
      <c r="WIJ1658" s="288"/>
      <c r="WIK1658" s="288"/>
      <c r="WIL1658" s="288"/>
      <c r="WIM1658" s="288"/>
      <c r="WIN1658" s="288"/>
      <c r="WIO1658" s="288"/>
      <c r="WIP1658" s="288"/>
      <c r="WIQ1658" s="288"/>
      <c r="WIR1658" s="288"/>
      <c r="WIS1658" s="288"/>
      <c r="WIT1658" s="288"/>
      <c r="WIU1658" s="288"/>
      <c r="WIV1658" s="288"/>
      <c r="WIW1658" s="288"/>
      <c r="WIX1658" s="288"/>
      <c r="WIY1658" s="288"/>
      <c r="WIZ1658" s="288"/>
      <c r="WJA1658" s="288"/>
      <c r="WJB1658" s="288"/>
      <c r="WJC1658" s="288"/>
      <c r="WJD1658" s="288"/>
      <c r="WJE1658" s="288"/>
      <c r="WJF1658" s="288"/>
      <c r="WJG1658" s="288"/>
      <c r="WJH1658" s="288"/>
      <c r="WJI1658" s="288"/>
      <c r="WJJ1658" s="288"/>
      <c r="WJK1658" s="288"/>
      <c r="WJL1658" s="288"/>
      <c r="WJM1658" s="288"/>
      <c r="WJN1658" s="288"/>
      <c r="WJO1658" s="288"/>
      <c r="WJP1658" s="288"/>
      <c r="WJQ1658" s="288"/>
      <c r="WJR1658" s="288"/>
      <c r="WJS1658" s="288"/>
      <c r="WJT1658" s="288"/>
      <c r="WJU1658" s="288"/>
      <c r="WJV1658" s="288"/>
      <c r="WJW1658" s="288"/>
      <c r="WJX1658" s="288"/>
      <c r="WJY1658" s="288"/>
      <c r="WJZ1658" s="288"/>
      <c r="WKA1658" s="288"/>
      <c r="WKB1658" s="288"/>
      <c r="WKC1658" s="288"/>
      <c r="WKD1658" s="288"/>
      <c r="WKE1658" s="288"/>
      <c r="WKF1658" s="288"/>
      <c r="WKG1658" s="288"/>
      <c r="WKH1658" s="288"/>
      <c r="WKI1658" s="288"/>
      <c r="WKJ1658" s="288"/>
      <c r="WKK1658" s="288"/>
      <c r="WKL1658" s="288"/>
      <c r="WKM1658" s="288"/>
      <c r="WKN1658" s="288"/>
      <c r="WKO1658" s="288"/>
      <c r="WKP1658" s="288"/>
      <c r="WKQ1658" s="288"/>
      <c r="WKR1658" s="288"/>
      <c r="WKS1658" s="288"/>
      <c r="WKT1658" s="288"/>
      <c r="WKU1658" s="288"/>
      <c r="WKV1658" s="288"/>
      <c r="WKW1658" s="288"/>
      <c r="WKX1658" s="288"/>
      <c r="WKY1658" s="288"/>
      <c r="WKZ1658" s="288"/>
      <c r="WLA1658" s="288"/>
      <c r="WLB1658" s="288"/>
      <c r="WLC1658" s="288"/>
      <c r="WLD1658" s="288"/>
      <c r="WLE1658" s="288"/>
      <c r="WLF1658" s="288"/>
      <c r="WLG1658" s="288"/>
      <c r="WLH1658" s="288"/>
      <c r="WLI1658" s="288"/>
      <c r="WLJ1658" s="288"/>
      <c r="WLK1658" s="288"/>
      <c r="WLL1658" s="288"/>
      <c r="WLM1658" s="288"/>
      <c r="WLN1658" s="288"/>
      <c r="WLO1658" s="288"/>
      <c r="WLP1658" s="288"/>
      <c r="WLQ1658" s="288"/>
      <c r="WLR1658" s="288"/>
      <c r="WLS1658" s="288"/>
      <c r="WLT1658" s="288"/>
      <c r="WLU1658" s="288"/>
      <c r="WLV1658" s="288"/>
      <c r="WLW1658" s="288"/>
      <c r="WLX1658" s="288"/>
      <c r="WLY1658" s="288"/>
      <c r="WLZ1658" s="288"/>
      <c r="WMA1658" s="288"/>
      <c r="WMB1658" s="288"/>
      <c r="WMC1658" s="288"/>
      <c r="WMD1658" s="288"/>
      <c r="WME1658" s="288"/>
      <c r="WMF1658" s="288"/>
      <c r="WMG1658" s="288"/>
      <c r="WMH1658" s="288"/>
      <c r="WMI1658" s="288"/>
      <c r="WMJ1658" s="288"/>
      <c r="WMK1658" s="288"/>
      <c r="WML1658" s="288"/>
      <c r="WMM1658" s="288"/>
      <c r="WMN1658" s="288"/>
      <c r="WMO1658" s="288"/>
      <c r="WMP1658" s="288"/>
      <c r="WMQ1658" s="288"/>
      <c r="WMR1658" s="288"/>
      <c r="WMS1658" s="288"/>
      <c r="WMT1658" s="288"/>
      <c r="WMU1658" s="288"/>
      <c r="WMV1658" s="288"/>
      <c r="WMW1658" s="288"/>
      <c r="WMX1658" s="288"/>
      <c r="WMY1658" s="288"/>
      <c r="WMZ1658" s="288"/>
      <c r="WNA1658" s="288"/>
      <c r="WNB1658" s="288"/>
      <c r="WNC1658" s="288"/>
      <c r="WND1658" s="288"/>
      <c r="WNE1658" s="288"/>
      <c r="WNF1658" s="288"/>
      <c r="WNG1658" s="288"/>
      <c r="WNH1658" s="288"/>
      <c r="WNI1658" s="288"/>
      <c r="WNJ1658" s="288"/>
      <c r="WNK1658" s="288"/>
      <c r="WNL1658" s="288"/>
      <c r="WNM1658" s="288"/>
      <c r="WNN1658" s="288"/>
      <c r="WNO1658" s="288"/>
      <c r="WNP1658" s="288"/>
      <c r="WNQ1658" s="288"/>
      <c r="WNR1658" s="288"/>
      <c r="WNS1658" s="288"/>
      <c r="WNT1658" s="288"/>
      <c r="WNU1658" s="288"/>
      <c r="WNV1658" s="288"/>
      <c r="WNW1658" s="288"/>
      <c r="WNX1658" s="288"/>
      <c r="WNY1658" s="288"/>
      <c r="WNZ1658" s="288"/>
      <c r="WOA1658" s="288"/>
      <c r="WOB1658" s="288"/>
      <c r="WOC1658" s="288"/>
      <c r="WOD1658" s="288"/>
      <c r="WOE1658" s="288"/>
      <c r="WOF1658" s="288"/>
      <c r="WOG1658" s="288"/>
      <c r="WOH1658" s="288"/>
      <c r="WOI1658" s="288"/>
      <c r="WOJ1658" s="288"/>
      <c r="WOK1658" s="288"/>
      <c r="WOL1658" s="288"/>
      <c r="WOM1658" s="288"/>
      <c r="WON1658" s="288"/>
      <c r="WOO1658" s="288"/>
      <c r="WOP1658" s="288"/>
      <c r="WOQ1658" s="288"/>
      <c r="WOR1658" s="288"/>
      <c r="WOS1658" s="288"/>
      <c r="WOT1658" s="288"/>
      <c r="WOU1658" s="288"/>
      <c r="WOV1658" s="288"/>
      <c r="WOW1658" s="288"/>
      <c r="WOX1658" s="288"/>
      <c r="WOY1658" s="288"/>
      <c r="WOZ1658" s="288"/>
      <c r="WPA1658" s="288"/>
      <c r="WPB1658" s="288"/>
      <c r="WPC1658" s="288"/>
      <c r="WPD1658" s="288"/>
      <c r="WPE1658" s="288"/>
      <c r="WPF1658" s="288"/>
      <c r="WPG1658" s="288"/>
      <c r="WPH1658" s="288"/>
      <c r="WPI1658" s="288"/>
      <c r="WPJ1658" s="288"/>
      <c r="WPK1658" s="288"/>
      <c r="WPL1658" s="288"/>
      <c r="WPM1658" s="288"/>
      <c r="WPN1658" s="288"/>
      <c r="WPO1658" s="288"/>
      <c r="WPP1658" s="288"/>
      <c r="WPQ1658" s="288"/>
      <c r="WPR1658" s="288"/>
      <c r="WPS1658" s="288"/>
      <c r="WPT1658" s="288"/>
      <c r="WPU1658" s="288"/>
      <c r="WPV1658" s="288"/>
      <c r="WPW1658" s="288"/>
      <c r="WPX1658" s="288"/>
      <c r="WPY1658" s="288"/>
      <c r="WPZ1658" s="288"/>
      <c r="WQA1658" s="288"/>
      <c r="WQB1658" s="288"/>
      <c r="WQC1658" s="288"/>
      <c r="WQD1658" s="288"/>
      <c r="WQE1658" s="288"/>
      <c r="WQF1658" s="288"/>
      <c r="WQG1658" s="288"/>
      <c r="WQH1658" s="288"/>
      <c r="WQI1658" s="288"/>
      <c r="WQJ1658" s="288"/>
      <c r="WQK1658" s="288"/>
      <c r="WQL1658" s="288"/>
      <c r="WQM1658" s="288"/>
      <c r="WQN1658" s="288"/>
      <c r="WQO1658" s="288"/>
      <c r="WQP1658" s="288"/>
      <c r="WQQ1658" s="288"/>
      <c r="WQR1658" s="288"/>
      <c r="WQS1658" s="288"/>
      <c r="WQT1658" s="288"/>
      <c r="WQU1658" s="288"/>
      <c r="WQV1658" s="288"/>
      <c r="WQW1658" s="288"/>
      <c r="WQX1658" s="288"/>
      <c r="WQY1658" s="288"/>
      <c r="WQZ1658" s="288"/>
      <c r="WRA1658" s="288"/>
      <c r="WRB1658" s="288"/>
      <c r="WRC1658" s="288"/>
      <c r="WRD1658" s="288"/>
      <c r="WRE1658" s="288"/>
      <c r="WRF1658" s="288"/>
      <c r="WRG1658" s="288"/>
      <c r="WRH1658" s="288"/>
      <c r="WRI1658" s="288"/>
      <c r="WRJ1658" s="288"/>
      <c r="WRK1658" s="288"/>
      <c r="WRL1658" s="288"/>
      <c r="WRM1658" s="288"/>
      <c r="WRN1658" s="288"/>
      <c r="WRO1658" s="288"/>
      <c r="WRP1658" s="288"/>
      <c r="WRQ1658" s="288"/>
      <c r="WRR1658" s="288"/>
      <c r="WRS1658" s="288"/>
      <c r="WRT1658" s="288"/>
      <c r="WRU1658" s="288"/>
      <c r="WRV1658" s="288"/>
      <c r="WRW1658" s="288"/>
      <c r="WRX1658" s="288"/>
      <c r="WRY1658" s="288"/>
      <c r="WRZ1658" s="288"/>
      <c r="WSA1658" s="288"/>
      <c r="WSB1658" s="288"/>
      <c r="WSC1658" s="288"/>
      <c r="WSD1658" s="288"/>
      <c r="WSE1658" s="288"/>
      <c r="WSF1658" s="288"/>
      <c r="WSG1658" s="288"/>
      <c r="WSH1658" s="288"/>
      <c r="WSI1658" s="288"/>
      <c r="WSJ1658" s="288"/>
      <c r="WSK1658" s="288"/>
      <c r="WSL1658" s="288"/>
      <c r="WSM1658" s="288"/>
      <c r="WSN1658" s="288"/>
      <c r="WSO1658" s="288"/>
      <c r="WSP1658" s="288"/>
      <c r="WSQ1658" s="288"/>
      <c r="WSR1658" s="288"/>
      <c r="WSS1658" s="288"/>
      <c r="WST1658" s="288"/>
      <c r="WSU1658" s="288"/>
      <c r="WSV1658" s="288"/>
      <c r="WSW1658" s="288"/>
      <c r="WSX1658" s="288"/>
      <c r="WSY1658" s="288"/>
      <c r="WSZ1658" s="288"/>
      <c r="WTA1658" s="288"/>
      <c r="WTB1658" s="288"/>
      <c r="WTC1658" s="288"/>
      <c r="WTD1658" s="288"/>
      <c r="WTE1658" s="288"/>
      <c r="WTF1658" s="288"/>
      <c r="WTG1658" s="288"/>
      <c r="WTH1658" s="288"/>
      <c r="WTI1658" s="288"/>
      <c r="WTJ1658" s="288"/>
      <c r="WTK1658" s="288"/>
      <c r="WTL1658" s="288"/>
      <c r="WTM1658" s="288"/>
      <c r="WTN1658" s="288"/>
      <c r="WTO1658" s="288"/>
      <c r="WTP1658" s="288"/>
      <c r="WTQ1658" s="288"/>
      <c r="WTR1658" s="288"/>
      <c r="WTS1658" s="288"/>
      <c r="WTT1658" s="288"/>
      <c r="WTU1658" s="288"/>
      <c r="WTV1658" s="288"/>
      <c r="WTW1658" s="288"/>
      <c r="WTX1658" s="288"/>
      <c r="WTY1658" s="288"/>
      <c r="WTZ1658" s="288"/>
      <c r="WUA1658" s="288"/>
      <c r="WUB1658" s="288"/>
      <c r="WUC1658" s="288"/>
      <c r="WUD1658" s="288"/>
      <c r="WUE1658" s="288"/>
      <c r="WUF1658" s="288"/>
      <c r="WUG1658" s="288"/>
      <c r="WUH1658" s="288"/>
      <c r="WUI1658" s="288"/>
      <c r="WUJ1658" s="288"/>
      <c r="WUK1658" s="288"/>
      <c r="WUL1658" s="288"/>
      <c r="WUM1658" s="288"/>
      <c r="WUN1658" s="288"/>
      <c r="WUO1658" s="288"/>
      <c r="WUP1658" s="288"/>
      <c r="WUQ1658" s="288"/>
      <c r="WUR1658" s="288"/>
      <c r="WUS1658" s="288"/>
      <c r="WUT1658" s="288"/>
      <c r="WUU1658" s="288"/>
      <c r="WUV1658" s="288"/>
      <c r="WUW1658" s="288"/>
      <c r="WUX1658" s="288"/>
      <c r="WUY1658" s="288"/>
      <c r="WUZ1658" s="288"/>
      <c r="WVA1658" s="288"/>
      <c r="WVB1658" s="288"/>
      <c r="WVC1658" s="288"/>
      <c r="WVD1658" s="288"/>
      <c r="WVE1658" s="288"/>
      <c r="WVF1658" s="288"/>
      <c r="WVG1658" s="288"/>
      <c r="WVH1658" s="288"/>
      <c r="WVI1658" s="288"/>
      <c r="WVJ1658" s="288"/>
      <c r="WVK1658" s="288"/>
      <c r="WVL1658" s="288"/>
      <c r="WVM1658" s="288"/>
      <c r="WVN1658" s="288"/>
      <c r="WVO1658" s="288"/>
      <c r="WVP1658" s="288"/>
      <c r="WVQ1658" s="288"/>
      <c r="WVR1658" s="288"/>
      <c r="WVS1658" s="288"/>
      <c r="WVT1658" s="288"/>
      <c r="WVU1658" s="288"/>
      <c r="WVV1658" s="288"/>
      <c r="WVW1658" s="288"/>
      <c r="WVX1658" s="288"/>
      <c r="WVY1658" s="288"/>
      <c r="WVZ1658" s="288"/>
      <c r="WWA1658" s="288"/>
      <c r="WWB1658" s="288"/>
      <c r="WWC1658" s="288"/>
      <c r="WWD1658" s="288"/>
      <c r="WWE1658" s="288"/>
      <c r="WWF1658" s="288"/>
      <c r="WWG1658" s="288"/>
      <c r="WWH1658" s="288"/>
      <c r="WWI1658" s="288"/>
      <c r="WWJ1658" s="288"/>
      <c r="WWK1658" s="288"/>
      <c r="WWL1658" s="288"/>
      <c r="WWM1658" s="288"/>
      <c r="WWN1658" s="288"/>
      <c r="WWO1658" s="288"/>
      <c r="WWP1658" s="288"/>
      <c r="WWQ1658" s="288"/>
      <c r="WWR1658" s="288"/>
      <c r="WWS1658" s="288"/>
      <c r="WWT1658" s="288"/>
      <c r="WWU1658" s="288"/>
      <c r="WWV1658" s="288"/>
      <c r="WWW1658" s="288"/>
      <c r="WWX1658" s="288"/>
      <c r="WWY1658" s="288"/>
      <c r="WWZ1658" s="288"/>
      <c r="WXA1658" s="288"/>
      <c r="WXB1658" s="288"/>
      <c r="WXC1658" s="288"/>
      <c r="WXD1658" s="288"/>
      <c r="WXE1658" s="288"/>
      <c r="WXF1658" s="288"/>
      <c r="WXG1658" s="288"/>
      <c r="WXH1658" s="288"/>
      <c r="WXI1658" s="288"/>
      <c r="WXJ1658" s="288"/>
      <c r="WXK1658" s="288"/>
      <c r="WXL1658" s="288"/>
      <c r="WXM1658" s="288"/>
      <c r="WXN1658" s="288"/>
      <c r="WXO1658" s="288"/>
      <c r="WXP1658" s="288"/>
      <c r="WXQ1658" s="288"/>
      <c r="WXR1658" s="288"/>
      <c r="WXS1658" s="288"/>
      <c r="WXT1658" s="288"/>
      <c r="WXU1658" s="288"/>
      <c r="WXV1658" s="288"/>
      <c r="WXW1658" s="288"/>
      <c r="WXX1658" s="288"/>
      <c r="WXY1658" s="288"/>
      <c r="WXZ1658" s="288"/>
      <c r="WYA1658" s="288"/>
      <c r="WYB1658" s="288"/>
      <c r="WYC1658" s="288"/>
      <c r="WYD1658" s="288"/>
      <c r="WYE1658" s="288"/>
      <c r="WYF1658" s="288"/>
      <c r="WYG1658" s="288"/>
      <c r="WYH1658" s="288"/>
      <c r="WYI1658" s="288"/>
      <c r="WYJ1658" s="288"/>
      <c r="WYK1658" s="288"/>
      <c r="WYL1658" s="288"/>
      <c r="WYM1658" s="288"/>
      <c r="WYN1658" s="288"/>
      <c r="WYO1658" s="288"/>
      <c r="WYP1658" s="288"/>
      <c r="WYQ1658" s="288"/>
      <c r="WYR1658" s="288"/>
      <c r="WYS1658" s="288"/>
      <c r="WYT1658" s="288"/>
      <c r="WYU1658" s="288"/>
      <c r="WYV1658" s="288"/>
      <c r="WYW1658" s="288"/>
      <c r="WYX1658" s="288"/>
      <c r="WYY1658" s="288"/>
      <c r="WYZ1658" s="288"/>
      <c r="WZA1658" s="288"/>
      <c r="WZB1658" s="288"/>
      <c r="WZC1658" s="288"/>
      <c r="WZD1658" s="288"/>
      <c r="WZE1658" s="288"/>
      <c r="WZF1658" s="288"/>
      <c r="WZG1658" s="288"/>
      <c r="WZH1658" s="288"/>
      <c r="WZI1658" s="288"/>
      <c r="WZJ1658" s="288"/>
      <c r="WZK1658" s="288"/>
      <c r="WZL1658" s="288"/>
      <c r="WZM1658" s="288"/>
      <c r="WZN1658" s="288"/>
      <c r="WZO1658" s="288"/>
      <c r="WZP1658" s="288"/>
      <c r="WZQ1658" s="288"/>
      <c r="WZR1658" s="288"/>
      <c r="WZS1658" s="288"/>
      <c r="WZT1658" s="288"/>
      <c r="WZU1658" s="288"/>
      <c r="WZV1658" s="288"/>
      <c r="WZW1658" s="288"/>
      <c r="WZX1658" s="288"/>
      <c r="WZY1658" s="288"/>
      <c r="WZZ1658" s="288"/>
      <c r="XAA1658" s="288"/>
      <c r="XAB1658" s="288"/>
      <c r="XAC1658" s="288"/>
      <c r="XAD1658" s="288"/>
      <c r="XAE1658" s="288"/>
      <c r="XAF1658" s="288"/>
      <c r="XAG1658" s="288"/>
      <c r="XAH1658" s="288"/>
      <c r="XAI1658" s="288"/>
      <c r="XAJ1658" s="288"/>
      <c r="XAK1658" s="288"/>
      <c r="XAL1658" s="288"/>
      <c r="XAM1658" s="288"/>
      <c r="XAN1658" s="288"/>
      <c r="XAO1658" s="288"/>
      <c r="XAP1658" s="288"/>
      <c r="XAQ1658" s="288"/>
      <c r="XAR1658" s="288"/>
      <c r="XAS1658" s="288"/>
      <c r="XAT1658" s="288"/>
      <c r="XAU1658" s="288"/>
      <c r="XAV1658" s="288"/>
      <c r="XAW1658" s="288"/>
      <c r="XAX1658" s="288"/>
      <c r="XAY1658" s="288"/>
      <c r="XAZ1658" s="288"/>
      <c r="XBA1658" s="288"/>
      <c r="XBB1658" s="288"/>
      <c r="XBC1658" s="288"/>
      <c r="XBD1658" s="288"/>
      <c r="XBE1658" s="288"/>
      <c r="XBF1658" s="288"/>
      <c r="XBG1658" s="288"/>
      <c r="XBH1658" s="288"/>
      <c r="XBI1658" s="288"/>
      <c r="XBJ1658" s="288"/>
      <c r="XBK1658" s="288"/>
      <c r="XBL1658" s="288"/>
      <c r="XBM1658" s="288"/>
      <c r="XBN1658" s="288"/>
      <c r="XBO1658" s="288"/>
      <c r="XBP1658" s="288"/>
      <c r="XBQ1658" s="288"/>
      <c r="XBR1658" s="288"/>
      <c r="XBS1658" s="288"/>
      <c r="XBT1658" s="288"/>
      <c r="XBU1658" s="288"/>
      <c r="XBV1658" s="288"/>
      <c r="XBW1658" s="288"/>
      <c r="XBX1658" s="288"/>
      <c r="XBY1658" s="288"/>
      <c r="XBZ1658" s="288"/>
      <c r="XCA1658" s="288"/>
      <c r="XCB1658" s="288"/>
      <c r="XCC1658" s="288"/>
      <c r="XCD1658" s="288"/>
      <c r="XCE1658" s="288"/>
      <c r="XCF1658" s="288"/>
      <c r="XCG1658" s="288"/>
      <c r="XCH1658" s="288"/>
      <c r="XCI1658" s="288"/>
      <c r="XCJ1658" s="288"/>
      <c r="XCK1658" s="288"/>
      <c r="XCL1658" s="288"/>
      <c r="XCM1658" s="288"/>
      <c r="XCN1658" s="288"/>
      <c r="XCO1658" s="288"/>
      <c r="XCP1658" s="288"/>
      <c r="XCQ1658" s="288"/>
      <c r="XCR1658" s="288"/>
      <c r="XCS1658" s="288"/>
      <c r="XCT1658" s="288"/>
      <c r="XCU1658" s="288"/>
      <c r="XCV1658" s="288"/>
      <c r="XCW1658" s="288"/>
      <c r="XCX1658" s="288"/>
      <c r="XCY1658" s="288"/>
      <c r="XCZ1658" s="288"/>
      <c r="XDA1658" s="288"/>
      <c r="XDB1658" s="288"/>
      <c r="XDC1658" s="288"/>
      <c r="XDD1658" s="288"/>
      <c r="XDE1658" s="288"/>
      <c r="XDF1658" s="288"/>
      <c r="XDG1658" s="288"/>
      <c r="XDH1658" s="288"/>
      <c r="XDI1658" s="288"/>
      <c r="XDJ1658" s="288"/>
      <c r="XDK1658" s="288"/>
      <c r="XDL1658" s="288"/>
      <c r="XDM1658" s="288"/>
      <c r="XDN1658" s="288"/>
      <c r="XDO1658" s="288"/>
      <c r="XDP1658" s="288"/>
      <c r="XDQ1658" s="288"/>
      <c r="XDR1658" s="288"/>
      <c r="XDS1658" s="288"/>
      <c r="XDT1658" s="288"/>
      <c r="XDU1658" s="288"/>
      <c r="XDV1658" s="288"/>
      <c r="XDW1658" s="288"/>
      <c r="XDX1658" s="288"/>
      <c r="XDY1658" s="288"/>
      <c r="XDZ1658" s="288"/>
      <c r="XEA1658" s="288"/>
      <c r="XEB1658" s="288"/>
      <c r="XEC1658" s="288"/>
      <c r="XED1658" s="288"/>
      <c r="XEE1658" s="288"/>
      <c r="XEF1658" s="288"/>
      <c r="XEG1658" s="288"/>
      <c r="XEH1658" s="288"/>
      <c r="XEI1658" s="288"/>
      <c r="XEJ1658" s="288"/>
      <c r="XEK1658" s="288"/>
      <c r="XEL1658" s="288"/>
      <c r="XEM1658" s="288"/>
      <c r="XEN1658" s="288"/>
      <c r="XEO1658" s="288"/>
      <c r="XEP1658" s="288"/>
      <c r="XEQ1658" s="288"/>
      <c r="XER1658" s="288"/>
      <c r="XES1658" s="288"/>
      <c r="XET1658" s="288"/>
      <c r="XEU1658" s="288"/>
      <c r="XEV1658" s="288"/>
      <c r="XEW1658" s="288"/>
      <c r="XEX1658" s="288"/>
      <c r="XEY1658" s="288"/>
      <c r="XEZ1658" s="288"/>
      <c r="XFA1658" s="288"/>
      <c r="XFB1658" s="288"/>
      <c r="XFC1658" s="288"/>
    </row>
    <row r="1659" spans="1:16383" ht="51" customHeight="1" outlineLevel="1" x14ac:dyDescent="0.25">
      <c r="A1659" s="2" t="s">
        <v>6527</v>
      </c>
      <c r="B1659" s="3" t="s">
        <v>27</v>
      </c>
      <c r="C1659" s="119" t="s">
        <v>3957</v>
      </c>
      <c r="D1659" s="28" t="s">
        <v>3958</v>
      </c>
      <c r="E1659" s="2" t="s">
        <v>12706</v>
      </c>
      <c r="F1659" s="120" t="s">
        <v>3959</v>
      </c>
      <c r="G1659" s="2" t="s">
        <v>29</v>
      </c>
      <c r="H1659" s="4">
        <v>0</v>
      </c>
      <c r="I1659" s="2">
        <v>710000000</v>
      </c>
      <c r="J1659" s="2" t="s">
        <v>11537</v>
      </c>
      <c r="K1659" s="30" t="s">
        <v>6014</v>
      </c>
      <c r="L1659" s="81" t="s">
        <v>1143</v>
      </c>
      <c r="M1659" s="2" t="s">
        <v>32</v>
      </c>
      <c r="N1659" s="2" t="s">
        <v>453</v>
      </c>
      <c r="O1659" s="15" t="s">
        <v>3810</v>
      </c>
      <c r="P1659" s="36" t="s">
        <v>40</v>
      </c>
      <c r="Q1659" s="2" t="s">
        <v>41</v>
      </c>
      <c r="R1659" s="37">
        <v>1</v>
      </c>
      <c r="S1659" s="9">
        <v>14000</v>
      </c>
      <c r="T1659" s="9">
        <v>0</v>
      </c>
      <c r="U1659" s="9">
        <v>0</v>
      </c>
      <c r="V1659" s="2" t="s">
        <v>42</v>
      </c>
      <c r="W1659" s="2">
        <v>2014</v>
      </c>
      <c r="X1659" s="2"/>
    </row>
    <row r="1660" spans="1:16383" s="273" customFormat="1" ht="60.75" customHeight="1" x14ac:dyDescent="0.25">
      <c r="A1660" s="291" t="s">
        <v>13600</v>
      </c>
      <c r="B1660" s="88" t="s">
        <v>27</v>
      </c>
      <c r="C1660" s="104" t="s">
        <v>3957</v>
      </c>
      <c r="D1660" s="34" t="s">
        <v>3958</v>
      </c>
      <c r="E1660" s="291" t="s">
        <v>12706</v>
      </c>
      <c r="F1660" s="317" t="s">
        <v>13601</v>
      </c>
      <c r="G1660" s="291" t="s">
        <v>29</v>
      </c>
      <c r="H1660" s="296">
        <v>0</v>
      </c>
      <c r="I1660" s="291">
        <v>710000000</v>
      </c>
      <c r="J1660" s="291" t="s">
        <v>1075</v>
      </c>
      <c r="K1660" s="30" t="s">
        <v>12522</v>
      </c>
      <c r="L1660" s="86" t="s">
        <v>1143</v>
      </c>
      <c r="M1660" s="291" t="s">
        <v>32</v>
      </c>
      <c r="N1660" s="291" t="s">
        <v>10994</v>
      </c>
      <c r="O1660" s="15" t="s">
        <v>3810</v>
      </c>
      <c r="P1660" s="36" t="s">
        <v>40</v>
      </c>
      <c r="Q1660" s="291" t="s">
        <v>41</v>
      </c>
      <c r="R1660" s="37">
        <v>1</v>
      </c>
      <c r="S1660" s="294">
        <v>14000</v>
      </c>
      <c r="T1660" s="294">
        <v>14000</v>
      </c>
      <c r="U1660" s="294">
        <v>15680</v>
      </c>
      <c r="V1660" s="291" t="s">
        <v>42</v>
      </c>
      <c r="W1660" s="30">
        <v>2014</v>
      </c>
      <c r="X1660" s="291">
        <v>11</v>
      </c>
      <c r="Y1660" s="290"/>
    </row>
    <row r="1661" spans="1:16383" ht="51" customHeight="1" outlineLevel="1" x14ac:dyDescent="0.25">
      <c r="A1661" s="2" t="s">
        <v>4353</v>
      </c>
      <c r="B1661" s="3" t="s">
        <v>27</v>
      </c>
      <c r="C1661" s="119" t="s">
        <v>3960</v>
      </c>
      <c r="D1661" s="28" t="s">
        <v>3961</v>
      </c>
      <c r="E1661" s="2" t="s">
        <v>12707</v>
      </c>
      <c r="F1661" s="120" t="s">
        <v>3962</v>
      </c>
      <c r="G1661" s="2" t="s">
        <v>29</v>
      </c>
      <c r="H1661" s="4">
        <v>0</v>
      </c>
      <c r="I1661" s="2">
        <v>710000000</v>
      </c>
      <c r="J1661" s="2" t="s">
        <v>11537</v>
      </c>
      <c r="K1661" s="30" t="s">
        <v>6014</v>
      </c>
      <c r="L1661" s="81" t="s">
        <v>1143</v>
      </c>
      <c r="M1661" s="2" t="s">
        <v>32</v>
      </c>
      <c r="N1661" s="2" t="s">
        <v>453</v>
      </c>
      <c r="O1661" s="15" t="s">
        <v>3810</v>
      </c>
      <c r="P1661" s="36" t="s">
        <v>40</v>
      </c>
      <c r="Q1661" s="2" t="s">
        <v>41</v>
      </c>
      <c r="R1661" s="37">
        <v>1</v>
      </c>
      <c r="S1661" s="9">
        <v>0</v>
      </c>
      <c r="T1661" s="9">
        <v>0</v>
      </c>
      <c r="U1661" s="9">
        <v>23520</v>
      </c>
      <c r="V1661" s="2" t="s">
        <v>42</v>
      </c>
      <c r="W1661" s="2">
        <v>2014</v>
      </c>
      <c r="X1661" s="2"/>
    </row>
    <row r="1662" spans="1:16383" s="298" customFormat="1" ht="63.75" x14ac:dyDescent="0.25">
      <c r="A1662" s="276" t="s">
        <v>13520</v>
      </c>
      <c r="B1662" s="276" t="s">
        <v>27</v>
      </c>
      <c r="C1662" s="275" t="s">
        <v>3960</v>
      </c>
      <c r="D1662" s="274" t="s">
        <v>3961</v>
      </c>
      <c r="E1662" s="274" t="s">
        <v>12707</v>
      </c>
      <c r="F1662" s="293" t="s">
        <v>3962</v>
      </c>
      <c r="G1662" s="274" t="s">
        <v>29</v>
      </c>
      <c r="H1662" s="243">
        <v>0</v>
      </c>
      <c r="I1662" s="276">
        <v>710000000</v>
      </c>
      <c r="J1662" s="276" t="s">
        <v>1075</v>
      </c>
      <c r="K1662" s="276" t="s">
        <v>6161</v>
      </c>
      <c r="L1662" s="276" t="s">
        <v>1143</v>
      </c>
      <c r="M1662" s="276" t="s">
        <v>32</v>
      </c>
      <c r="N1662" s="276" t="s">
        <v>453</v>
      </c>
      <c r="O1662" s="21" t="s">
        <v>3810</v>
      </c>
      <c r="P1662" s="276" t="s">
        <v>40</v>
      </c>
      <c r="Q1662" s="276" t="s">
        <v>41</v>
      </c>
      <c r="R1662" s="276">
        <v>1</v>
      </c>
      <c r="S1662" s="294">
        <v>21000</v>
      </c>
      <c r="T1662" s="278">
        <v>21000</v>
      </c>
      <c r="U1662" s="278">
        <v>21000</v>
      </c>
      <c r="V1662" s="276" t="s">
        <v>42</v>
      </c>
      <c r="W1662" s="276">
        <v>2014</v>
      </c>
      <c r="X1662" s="276">
        <v>11</v>
      </c>
      <c r="Y1662" s="290"/>
      <c r="Z1662" s="288"/>
      <c r="AA1662" s="288"/>
      <c r="AB1662" s="288"/>
      <c r="AC1662" s="288"/>
      <c r="AD1662" s="288"/>
      <c r="AE1662" s="288"/>
      <c r="AF1662" s="288"/>
      <c r="AG1662" s="288"/>
      <c r="AH1662" s="288"/>
      <c r="AI1662" s="288"/>
      <c r="AJ1662" s="288"/>
      <c r="AK1662" s="288"/>
      <c r="AL1662" s="288"/>
      <c r="AM1662" s="288"/>
      <c r="AN1662" s="288"/>
      <c r="AO1662" s="288"/>
      <c r="AP1662" s="288"/>
      <c r="AQ1662" s="288"/>
      <c r="AR1662" s="288"/>
      <c r="AS1662" s="288"/>
      <c r="AT1662" s="288"/>
      <c r="AU1662" s="288"/>
      <c r="AV1662" s="288"/>
      <c r="AW1662" s="288"/>
      <c r="AX1662" s="288"/>
      <c r="AY1662" s="288"/>
      <c r="AZ1662" s="288"/>
      <c r="BA1662" s="288"/>
      <c r="BB1662" s="288"/>
      <c r="BC1662" s="288"/>
      <c r="BD1662" s="288"/>
      <c r="BE1662" s="288"/>
      <c r="BF1662" s="288"/>
      <c r="BG1662" s="288"/>
      <c r="BH1662" s="288"/>
      <c r="BI1662" s="288"/>
      <c r="BJ1662" s="288"/>
      <c r="BK1662" s="288"/>
      <c r="BL1662" s="288"/>
      <c r="BM1662" s="288"/>
      <c r="BN1662" s="288"/>
      <c r="BO1662" s="288"/>
      <c r="BP1662" s="288"/>
      <c r="BQ1662" s="288"/>
      <c r="BR1662" s="288"/>
      <c r="BS1662" s="288"/>
      <c r="BT1662" s="288"/>
      <c r="BU1662" s="288"/>
      <c r="BV1662" s="288"/>
      <c r="BW1662" s="288"/>
      <c r="BX1662" s="288"/>
      <c r="BY1662" s="288"/>
      <c r="BZ1662" s="288"/>
      <c r="CA1662" s="288"/>
      <c r="CB1662" s="288"/>
      <c r="CC1662" s="288"/>
      <c r="CD1662" s="288"/>
      <c r="CE1662" s="288"/>
      <c r="CF1662" s="288"/>
      <c r="CG1662" s="288"/>
      <c r="CH1662" s="288"/>
      <c r="CI1662" s="288"/>
      <c r="CJ1662" s="288"/>
      <c r="CK1662" s="288"/>
      <c r="CL1662" s="288"/>
      <c r="CM1662" s="288"/>
      <c r="CN1662" s="288"/>
      <c r="CO1662" s="288"/>
      <c r="CP1662" s="288"/>
      <c r="CQ1662" s="288"/>
      <c r="CR1662" s="288"/>
      <c r="CS1662" s="288"/>
      <c r="CT1662" s="288"/>
      <c r="CU1662" s="288"/>
      <c r="CV1662" s="288"/>
      <c r="CW1662" s="288"/>
      <c r="CX1662" s="288"/>
      <c r="CY1662" s="288"/>
      <c r="CZ1662" s="288"/>
      <c r="DA1662" s="288"/>
      <c r="DB1662" s="288"/>
      <c r="DC1662" s="288"/>
      <c r="DD1662" s="288"/>
      <c r="DE1662" s="288"/>
      <c r="DF1662" s="288"/>
      <c r="DG1662" s="288"/>
      <c r="DH1662" s="288"/>
      <c r="DI1662" s="288"/>
      <c r="DJ1662" s="288"/>
      <c r="DK1662" s="288"/>
      <c r="DL1662" s="288"/>
      <c r="DM1662" s="288"/>
      <c r="DN1662" s="288"/>
      <c r="DO1662" s="288"/>
      <c r="DP1662" s="288"/>
      <c r="DQ1662" s="288"/>
      <c r="DR1662" s="288"/>
      <c r="DS1662" s="288"/>
      <c r="DT1662" s="288"/>
      <c r="DU1662" s="288"/>
      <c r="DV1662" s="288"/>
      <c r="DW1662" s="288"/>
      <c r="DX1662" s="288"/>
      <c r="DY1662" s="288"/>
      <c r="DZ1662" s="288"/>
      <c r="EA1662" s="288"/>
      <c r="EB1662" s="288"/>
      <c r="EC1662" s="288"/>
      <c r="ED1662" s="288"/>
      <c r="EE1662" s="288"/>
      <c r="EF1662" s="288"/>
      <c r="EG1662" s="288"/>
      <c r="EH1662" s="288"/>
      <c r="EI1662" s="288"/>
      <c r="EJ1662" s="288"/>
      <c r="EK1662" s="288"/>
      <c r="EL1662" s="288"/>
      <c r="EM1662" s="288"/>
      <c r="EN1662" s="288"/>
      <c r="EO1662" s="288"/>
      <c r="EP1662" s="288"/>
      <c r="EQ1662" s="288"/>
      <c r="ER1662" s="288"/>
      <c r="ES1662" s="288"/>
      <c r="ET1662" s="288"/>
      <c r="EU1662" s="288"/>
      <c r="EV1662" s="288"/>
      <c r="EW1662" s="288"/>
      <c r="EX1662" s="288"/>
      <c r="EY1662" s="288"/>
      <c r="EZ1662" s="288"/>
      <c r="FA1662" s="288"/>
      <c r="FB1662" s="288"/>
      <c r="FC1662" s="288"/>
      <c r="FD1662" s="288"/>
      <c r="FE1662" s="288"/>
      <c r="FF1662" s="288"/>
      <c r="FG1662" s="288"/>
      <c r="FH1662" s="288"/>
      <c r="FI1662" s="288"/>
      <c r="FJ1662" s="288"/>
      <c r="FK1662" s="288"/>
      <c r="FL1662" s="288"/>
      <c r="FM1662" s="288"/>
      <c r="FN1662" s="288"/>
      <c r="FO1662" s="288"/>
      <c r="FP1662" s="288"/>
      <c r="FQ1662" s="288"/>
      <c r="FR1662" s="288"/>
      <c r="FS1662" s="288"/>
      <c r="FT1662" s="288"/>
      <c r="FU1662" s="288"/>
      <c r="FV1662" s="288"/>
      <c r="FW1662" s="288"/>
      <c r="FX1662" s="288"/>
      <c r="FY1662" s="288"/>
      <c r="FZ1662" s="288"/>
      <c r="GA1662" s="288"/>
      <c r="GB1662" s="288"/>
      <c r="GC1662" s="288"/>
      <c r="GD1662" s="288"/>
      <c r="GE1662" s="288"/>
      <c r="GF1662" s="288"/>
      <c r="GG1662" s="288"/>
      <c r="GH1662" s="288"/>
      <c r="GI1662" s="288"/>
      <c r="GJ1662" s="288"/>
      <c r="GK1662" s="288"/>
      <c r="GL1662" s="288"/>
      <c r="GM1662" s="288"/>
      <c r="GN1662" s="288"/>
      <c r="GO1662" s="288"/>
      <c r="GP1662" s="288"/>
      <c r="GQ1662" s="288"/>
      <c r="GR1662" s="288"/>
      <c r="GS1662" s="288"/>
      <c r="GT1662" s="288"/>
      <c r="GU1662" s="288"/>
      <c r="GV1662" s="288"/>
      <c r="GW1662" s="288"/>
      <c r="GX1662" s="288"/>
      <c r="GY1662" s="288"/>
      <c r="GZ1662" s="288"/>
      <c r="HA1662" s="288"/>
      <c r="HB1662" s="288"/>
      <c r="HC1662" s="288"/>
      <c r="HD1662" s="288"/>
      <c r="HE1662" s="288"/>
      <c r="HF1662" s="288"/>
      <c r="HG1662" s="288"/>
      <c r="HH1662" s="288"/>
      <c r="HI1662" s="288"/>
      <c r="HJ1662" s="288"/>
      <c r="HK1662" s="288"/>
      <c r="HL1662" s="288"/>
      <c r="HM1662" s="288"/>
      <c r="HN1662" s="288"/>
      <c r="HO1662" s="288"/>
      <c r="HP1662" s="288"/>
      <c r="HQ1662" s="288"/>
      <c r="HR1662" s="288"/>
      <c r="HS1662" s="288"/>
      <c r="HT1662" s="288"/>
      <c r="HU1662" s="288"/>
      <c r="HV1662" s="288"/>
      <c r="HW1662" s="288"/>
      <c r="HX1662" s="288"/>
      <c r="HY1662" s="288"/>
      <c r="HZ1662" s="288"/>
      <c r="IA1662" s="288"/>
      <c r="IB1662" s="288"/>
      <c r="IC1662" s="288"/>
      <c r="ID1662" s="288"/>
      <c r="IE1662" s="288"/>
      <c r="IF1662" s="288"/>
      <c r="IG1662" s="288"/>
      <c r="IH1662" s="288"/>
      <c r="II1662" s="288"/>
      <c r="IJ1662" s="288"/>
      <c r="IK1662" s="288"/>
      <c r="IL1662" s="288"/>
      <c r="IM1662" s="288"/>
      <c r="IN1662" s="288"/>
      <c r="IO1662" s="288"/>
      <c r="IP1662" s="288"/>
      <c r="IQ1662" s="288"/>
      <c r="IR1662" s="288"/>
      <c r="IS1662" s="288"/>
      <c r="IT1662" s="288"/>
      <c r="IU1662" s="288"/>
      <c r="IV1662" s="288"/>
      <c r="IW1662" s="288"/>
      <c r="IX1662" s="288"/>
      <c r="IY1662" s="288"/>
      <c r="IZ1662" s="288"/>
      <c r="JA1662" s="288"/>
      <c r="JB1662" s="288"/>
      <c r="JC1662" s="288"/>
      <c r="JD1662" s="288"/>
      <c r="JE1662" s="288"/>
      <c r="JF1662" s="288"/>
      <c r="JG1662" s="288"/>
      <c r="JH1662" s="288"/>
      <c r="JI1662" s="288"/>
      <c r="JJ1662" s="288"/>
      <c r="JK1662" s="288"/>
      <c r="JL1662" s="288"/>
      <c r="JM1662" s="288"/>
      <c r="JN1662" s="288"/>
      <c r="JO1662" s="288"/>
      <c r="JP1662" s="288"/>
      <c r="JQ1662" s="288"/>
      <c r="JR1662" s="288"/>
      <c r="JS1662" s="288"/>
      <c r="JT1662" s="288"/>
      <c r="JU1662" s="288"/>
      <c r="JV1662" s="288"/>
      <c r="JW1662" s="288"/>
      <c r="JX1662" s="288"/>
      <c r="JY1662" s="288"/>
      <c r="JZ1662" s="288"/>
      <c r="KA1662" s="288"/>
      <c r="KB1662" s="288"/>
      <c r="KC1662" s="288"/>
      <c r="KD1662" s="288"/>
      <c r="KE1662" s="288"/>
      <c r="KF1662" s="288"/>
      <c r="KG1662" s="288"/>
      <c r="KH1662" s="288"/>
      <c r="KI1662" s="288"/>
      <c r="KJ1662" s="288"/>
      <c r="KK1662" s="288"/>
      <c r="KL1662" s="288"/>
      <c r="KM1662" s="288"/>
      <c r="KN1662" s="288"/>
      <c r="KO1662" s="288"/>
      <c r="KP1662" s="288"/>
      <c r="KQ1662" s="288"/>
      <c r="KR1662" s="288"/>
      <c r="KS1662" s="288"/>
      <c r="KT1662" s="288"/>
      <c r="KU1662" s="288"/>
      <c r="KV1662" s="288"/>
      <c r="KW1662" s="288"/>
      <c r="KX1662" s="288"/>
      <c r="KY1662" s="288"/>
      <c r="KZ1662" s="288"/>
      <c r="LA1662" s="288"/>
      <c r="LB1662" s="288"/>
      <c r="LC1662" s="288"/>
      <c r="LD1662" s="288"/>
      <c r="LE1662" s="288"/>
      <c r="LF1662" s="288"/>
      <c r="LG1662" s="288"/>
      <c r="LH1662" s="288"/>
      <c r="LI1662" s="288"/>
      <c r="LJ1662" s="288"/>
      <c r="LK1662" s="288"/>
      <c r="LL1662" s="288"/>
      <c r="LM1662" s="288"/>
      <c r="LN1662" s="288"/>
      <c r="LO1662" s="288"/>
      <c r="LP1662" s="288"/>
      <c r="LQ1662" s="288"/>
      <c r="LR1662" s="288"/>
      <c r="LS1662" s="288"/>
      <c r="LT1662" s="288"/>
      <c r="LU1662" s="288"/>
      <c r="LV1662" s="288"/>
      <c r="LW1662" s="288"/>
      <c r="LX1662" s="288"/>
      <c r="LY1662" s="288"/>
      <c r="LZ1662" s="288"/>
      <c r="MA1662" s="288"/>
      <c r="MB1662" s="288"/>
      <c r="MC1662" s="288"/>
      <c r="MD1662" s="288"/>
      <c r="ME1662" s="288"/>
      <c r="MF1662" s="288"/>
      <c r="MG1662" s="288"/>
      <c r="MH1662" s="288"/>
      <c r="MI1662" s="288"/>
      <c r="MJ1662" s="288"/>
      <c r="MK1662" s="288"/>
      <c r="ML1662" s="288"/>
      <c r="MM1662" s="288"/>
      <c r="MN1662" s="288"/>
      <c r="MO1662" s="288"/>
      <c r="MP1662" s="288"/>
      <c r="MQ1662" s="288"/>
      <c r="MR1662" s="288"/>
      <c r="MS1662" s="288"/>
      <c r="MT1662" s="288"/>
      <c r="MU1662" s="288"/>
      <c r="MV1662" s="288"/>
      <c r="MW1662" s="288"/>
      <c r="MX1662" s="288"/>
      <c r="MY1662" s="288"/>
      <c r="MZ1662" s="288"/>
      <c r="NA1662" s="288"/>
      <c r="NB1662" s="288"/>
      <c r="NC1662" s="288"/>
      <c r="ND1662" s="288"/>
      <c r="NE1662" s="288"/>
      <c r="NF1662" s="288"/>
      <c r="NG1662" s="288"/>
      <c r="NH1662" s="288"/>
      <c r="NI1662" s="288"/>
      <c r="NJ1662" s="288"/>
      <c r="NK1662" s="288"/>
      <c r="NL1662" s="288"/>
      <c r="NM1662" s="288"/>
      <c r="NN1662" s="288"/>
      <c r="NO1662" s="288"/>
      <c r="NP1662" s="288"/>
      <c r="NQ1662" s="288"/>
      <c r="NR1662" s="288"/>
      <c r="NS1662" s="288"/>
      <c r="NT1662" s="288"/>
      <c r="NU1662" s="288"/>
      <c r="NV1662" s="288"/>
      <c r="NW1662" s="288"/>
      <c r="NX1662" s="288"/>
      <c r="NY1662" s="288"/>
      <c r="NZ1662" s="288"/>
      <c r="OA1662" s="288"/>
      <c r="OB1662" s="288"/>
      <c r="OC1662" s="288"/>
      <c r="OD1662" s="288"/>
      <c r="OE1662" s="288"/>
      <c r="OF1662" s="288"/>
      <c r="OG1662" s="288"/>
      <c r="OH1662" s="288"/>
      <c r="OI1662" s="288"/>
      <c r="OJ1662" s="288"/>
      <c r="OK1662" s="288"/>
      <c r="OL1662" s="288"/>
      <c r="OM1662" s="288"/>
      <c r="ON1662" s="288"/>
      <c r="OO1662" s="288"/>
      <c r="OP1662" s="288"/>
      <c r="OQ1662" s="288"/>
      <c r="OR1662" s="288"/>
      <c r="OS1662" s="288"/>
      <c r="OT1662" s="288"/>
      <c r="OU1662" s="288"/>
      <c r="OV1662" s="288"/>
      <c r="OW1662" s="288"/>
      <c r="OX1662" s="288"/>
      <c r="OY1662" s="288"/>
      <c r="OZ1662" s="288"/>
      <c r="PA1662" s="288"/>
      <c r="PB1662" s="288"/>
      <c r="PC1662" s="288"/>
      <c r="PD1662" s="288"/>
      <c r="PE1662" s="288"/>
      <c r="PF1662" s="288"/>
      <c r="PG1662" s="288"/>
      <c r="PH1662" s="288"/>
      <c r="PI1662" s="288"/>
      <c r="PJ1662" s="288"/>
      <c r="PK1662" s="288"/>
      <c r="PL1662" s="288"/>
      <c r="PM1662" s="288"/>
      <c r="PN1662" s="288"/>
      <c r="PO1662" s="288"/>
      <c r="PP1662" s="288"/>
      <c r="PQ1662" s="288"/>
      <c r="PR1662" s="288"/>
      <c r="PS1662" s="288"/>
      <c r="PT1662" s="288"/>
      <c r="PU1662" s="288"/>
      <c r="PV1662" s="288"/>
      <c r="PW1662" s="288"/>
      <c r="PX1662" s="288"/>
      <c r="PY1662" s="288"/>
      <c r="PZ1662" s="288"/>
      <c r="QA1662" s="288"/>
      <c r="QB1662" s="288"/>
      <c r="QC1662" s="288"/>
      <c r="QD1662" s="288"/>
      <c r="QE1662" s="288"/>
      <c r="QF1662" s="288"/>
      <c r="QG1662" s="288"/>
      <c r="QH1662" s="288"/>
      <c r="QI1662" s="288"/>
      <c r="QJ1662" s="288"/>
      <c r="QK1662" s="288"/>
      <c r="QL1662" s="288"/>
      <c r="QM1662" s="288"/>
      <c r="QN1662" s="288"/>
      <c r="QO1662" s="288"/>
      <c r="QP1662" s="288"/>
      <c r="QQ1662" s="288"/>
      <c r="QR1662" s="288"/>
      <c r="QS1662" s="288"/>
      <c r="QT1662" s="288"/>
      <c r="QU1662" s="288"/>
      <c r="QV1662" s="288"/>
      <c r="QW1662" s="288"/>
      <c r="QX1662" s="288"/>
      <c r="QY1662" s="288"/>
      <c r="QZ1662" s="288"/>
      <c r="RA1662" s="288"/>
      <c r="RB1662" s="288"/>
      <c r="RC1662" s="288"/>
      <c r="RD1662" s="288"/>
      <c r="RE1662" s="288"/>
      <c r="RF1662" s="288"/>
      <c r="RG1662" s="288"/>
      <c r="RH1662" s="288"/>
      <c r="RI1662" s="288"/>
      <c r="RJ1662" s="288"/>
      <c r="RK1662" s="288"/>
      <c r="RL1662" s="288"/>
      <c r="RM1662" s="288"/>
      <c r="RN1662" s="288"/>
      <c r="RO1662" s="288"/>
      <c r="RP1662" s="288"/>
      <c r="RQ1662" s="288"/>
      <c r="RR1662" s="288"/>
      <c r="RS1662" s="288"/>
      <c r="RT1662" s="288"/>
      <c r="RU1662" s="288"/>
      <c r="RV1662" s="288"/>
      <c r="RW1662" s="288"/>
      <c r="RX1662" s="288"/>
      <c r="RY1662" s="288"/>
      <c r="RZ1662" s="288"/>
      <c r="SA1662" s="288"/>
      <c r="SB1662" s="288"/>
      <c r="SC1662" s="288"/>
      <c r="SD1662" s="288"/>
      <c r="SE1662" s="288"/>
      <c r="SF1662" s="288"/>
      <c r="SG1662" s="288"/>
      <c r="SH1662" s="288"/>
      <c r="SI1662" s="288"/>
      <c r="SJ1662" s="288"/>
      <c r="SK1662" s="288"/>
      <c r="SL1662" s="288"/>
      <c r="SM1662" s="288"/>
      <c r="SN1662" s="288"/>
      <c r="SO1662" s="288"/>
      <c r="SP1662" s="288"/>
      <c r="SQ1662" s="288"/>
      <c r="SR1662" s="288"/>
      <c r="SS1662" s="288"/>
      <c r="ST1662" s="288"/>
      <c r="SU1662" s="288"/>
      <c r="SV1662" s="288"/>
      <c r="SW1662" s="288"/>
      <c r="SX1662" s="288"/>
      <c r="SY1662" s="288"/>
      <c r="SZ1662" s="288"/>
      <c r="TA1662" s="288"/>
      <c r="TB1662" s="288"/>
      <c r="TC1662" s="288"/>
      <c r="TD1662" s="288"/>
      <c r="TE1662" s="288"/>
      <c r="TF1662" s="288"/>
      <c r="TG1662" s="288"/>
      <c r="TH1662" s="288"/>
      <c r="TI1662" s="288"/>
      <c r="TJ1662" s="288"/>
      <c r="TK1662" s="288"/>
      <c r="TL1662" s="288"/>
      <c r="TM1662" s="288"/>
      <c r="TN1662" s="288"/>
      <c r="TO1662" s="288"/>
      <c r="TP1662" s="288"/>
      <c r="TQ1662" s="288"/>
      <c r="TR1662" s="288"/>
      <c r="TS1662" s="288"/>
      <c r="TT1662" s="288"/>
      <c r="TU1662" s="288"/>
      <c r="TV1662" s="288"/>
      <c r="TW1662" s="288"/>
      <c r="TX1662" s="288"/>
      <c r="TY1662" s="288"/>
      <c r="TZ1662" s="288"/>
      <c r="UA1662" s="288"/>
      <c r="UB1662" s="288"/>
      <c r="UC1662" s="288"/>
      <c r="UD1662" s="288"/>
      <c r="UE1662" s="288"/>
      <c r="UF1662" s="288"/>
      <c r="UG1662" s="288"/>
      <c r="UH1662" s="288"/>
      <c r="UI1662" s="288"/>
      <c r="UJ1662" s="288"/>
      <c r="UK1662" s="288"/>
      <c r="UL1662" s="288"/>
      <c r="UM1662" s="288"/>
      <c r="UN1662" s="288"/>
      <c r="UO1662" s="288"/>
      <c r="UP1662" s="288"/>
      <c r="UQ1662" s="288"/>
      <c r="UR1662" s="288"/>
      <c r="US1662" s="288"/>
      <c r="UT1662" s="288"/>
      <c r="UU1662" s="288"/>
      <c r="UV1662" s="288"/>
      <c r="UW1662" s="288"/>
      <c r="UX1662" s="288"/>
      <c r="UY1662" s="288"/>
      <c r="UZ1662" s="288"/>
      <c r="VA1662" s="288"/>
      <c r="VB1662" s="288"/>
      <c r="VC1662" s="288"/>
      <c r="VD1662" s="288"/>
      <c r="VE1662" s="288"/>
      <c r="VF1662" s="288"/>
      <c r="VG1662" s="288"/>
      <c r="VH1662" s="288"/>
      <c r="VI1662" s="288"/>
      <c r="VJ1662" s="288"/>
      <c r="VK1662" s="288"/>
      <c r="VL1662" s="288"/>
      <c r="VM1662" s="288"/>
      <c r="VN1662" s="288"/>
      <c r="VO1662" s="288"/>
      <c r="VP1662" s="288"/>
      <c r="VQ1662" s="288"/>
      <c r="VR1662" s="288"/>
      <c r="VS1662" s="288"/>
      <c r="VT1662" s="288"/>
      <c r="VU1662" s="288"/>
      <c r="VV1662" s="288"/>
      <c r="VW1662" s="288"/>
      <c r="VX1662" s="288"/>
      <c r="VY1662" s="288"/>
      <c r="VZ1662" s="288"/>
      <c r="WA1662" s="288"/>
      <c r="WB1662" s="288"/>
      <c r="WC1662" s="288"/>
      <c r="WD1662" s="288"/>
      <c r="WE1662" s="288"/>
      <c r="WF1662" s="288"/>
      <c r="WG1662" s="288"/>
      <c r="WH1662" s="288"/>
      <c r="WI1662" s="288"/>
      <c r="WJ1662" s="288"/>
      <c r="WK1662" s="288"/>
      <c r="WL1662" s="288"/>
      <c r="WM1662" s="288"/>
      <c r="WN1662" s="288"/>
      <c r="WO1662" s="288"/>
      <c r="WP1662" s="288"/>
      <c r="WQ1662" s="288"/>
      <c r="WR1662" s="288"/>
      <c r="WS1662" s="288"/>
      <c r="WT1662" s="288"/>
      <c r="WU1662" s="288"/>
      <c r="WV1662" s="288"/>
      <c r="WW1662" s="288"/>
      <c r="WX1662" s="288"/>
      <c r="WY1662" s="288"/>
      <c r="WZ1662" s="288"/>
      <c r="XA1662" s="288"/>
      <c r="XB1662" s="288"/>
      <c r="XC1662" s="288"/>
      <c r="XD1662" s="288"/>
      <c r="XE1662" s="288"/>
      <c r="XF1662" s="288"/>
      <c r="XG1662" s="288"/>
      <c r="XH1662" s="288"/>
      <c r="XI1662" s="288"/>
      <c r="XJ1662" s="288"/>
      <c r="XK1662" s="288"/>
      <c r="XL1662" s="288"/>
      <c r="XM1662" s="288"/>
      <c r="XN1662" s="288"/>
      <c r="XO1662" s="288"/>
      <c r="XP1662" s="288"/>
      <c r="XQ1662" s="288"/>
      <c r="XR1662" s="288"/>
      <c r="XS1662" s="288"/>
      <c r="XT1662" s="288"/>
      <c r="XU1662" s="288"/>
      <c r="XV1662" s="288"/>
      <c r="XW1662" s="288"/>
      <c r="XX1662" s="288"/>
      <c r="XY1662" s="288"/>
      <c r="XZ1662" s="288"/>
      <c r="YA1662" s="288"/>
      <c r="YB1662" s="288"/>
      <c r="YC1662" s="288"/>
      <c r="YD1662" s="288"/>
      <c r="YE1662" s="288"/>
      <c r="YF1662" s="288"/>
      <c r="YG1662" s="288"/>
      <c r="YH1662" s="288"/>
      <c r="YI1662" s="288"/>
      <c r="YJ1662" s="288"/>
      <c r="YK1662" s="288"/>
      <c r="YL1662" s="288"/>
      <c r="YM1662" s="288"/>
      <c r="YN1662" s="288"/>
      <c r="YO1662" s="288"/>
      <c r="YP1662" s="288"/>
      <c r="YQ1662" s="288"/>
      <c r="YR1662" s="288"/>
      <c r="YS1662" s="288"/>
      <c r="YT1662" s="288"/>
      <c r="YU1662" s="288"/>
      <c r="YV1662" s="288"/>
      <c r="YW1662" s="288"/>
      <c r="YX1662" s="288"/>
      <c r="YY1662" s="288"/>
      <c r="YZ1662" s="288"/>
      <c r="ZA1662" s="288"/>
      <c r="ZB1662" s="288"/>
      <c r="ZC1662" s="288"/>
      <c r="ZD1662" s="288"/>
      <c r="ZE1662" s="288"/>
      <c r="ZF1662" s="288"/>
      <c r="ZG1662" s="288"/>
      <c r="ZH1662" s="288"/>
      <c r="ZI1662" s="288"/>
      <c r="ZJ1662" s="288"/>
      <c r="ZK1662" s="288"/>
      <c r="ZL1662" s="288"/>
      <c r="ZM1662" s="288"/>
      <c r="ZN1662" s="288"/>
      <c r="ZO1662" s="288"/>
      <c r="ZP1662" s="288"/>
      <c r="ZQ1662" s="288"/>
      <c r="ZR1662" s="288"/>
      <c r="ZS1662" s="288"/>
      <c r="ZT1662" s="288"/>
      <c r="ZU1662" s="288"/>
      <c r="ZV1662" s="288"/>
      <c r="ZW1662" s="288"/>
      <c r="ZX1662" s="288"/>
      <c r="ZY1662" s="288"/>
      <c r="ZZ1662" s="288"/>
      <c r="AAA1662" s="288"/>
      <c r="AAB1662" s="288"/>
      <c r="AAC1662" s="288"/>
      <c r="AAD1662" s="288"/>
      <c r="AAE1662" s="288"/>
      <c r="AAF1662" s="288"/>
      <c r="AAG1662" s="288"/>
      <c r="AAH1662" s="288"/>
      <c r="AAI1662" s="288"/>
      <c r="AAJ1662" s="288"/>
      <c r="AAK1662" s="288"/>
      <c r="AAL1662" s="288"/>
      <c r="AAM1662" s="288"/>
      <c r="AAN1662" s="288"/>
      <c r="AAO1662" s="288"/>
      <c r="AAP1662" s="288"/>
      <c r="AAQ1662" s="288"/>
      <c r="AAR1662" s="288"/>
      <c r="AAS1662" s="288"/>
      <c r="AAT1662" s="288"/>
      <c r="AAU1662" s="288"/>
      <c r="AAV1662" s="288"/>
      <c r="AAW1662" s="288"/>
      <c r="AAX1662" s="288"/>
      <c r="AAY1662" s="288"/>
      <c r="AAZ1662" s="288"/>
      <c r="ABA1662" s="288"/>
      <c r="ABB1662" s="288"/>
      <c r="ABC1662" s="288"/>
      <c r="ABD1662" s="288"/>
      <c r="ABE1662" s="288"/>
      <c r="ABF1662" s="288"/>
      <c r="ABG1662" s="288"/>
      <c r="ABH1662" s="288"/>
      <c r="ABI1662" s="288"/>
      <c r="ABJ1662" s="288"/>
      <c r="ABK1662" s="288"/>
      <c r="ABL1662" s="288"/>
      <c r="ABM1662" s="288"/>
      <c r="ABN1662" s="288"/>
      <c r="ABO1662" s="288"/>
      <c r="ABP1662" s="288"/>
      <c r="ABQ1662" s="288"/>
      <c r="ABR1662" s="288"/>
      <c r="ABS1662" s="288"/>
      <c r="ABT1662" s="288"/>
      <c r="ABU1662" s="288"/>
      <c r="ABV1662" s="288"/>
      <c r="ABW1662" s="288"/>
      <c r="ABX1662" s="288"/>
      <c r="ABY1662" s="288"/>
      <c r="ABZ1662" s="288"/>
      <c r="ACA1662" s="288"/>
      <c r="ACB1662" s="288"/>
      <c r="ACC1662" s="288"/>
      <c r="ACD1662" s="288"/>
      <c r="ACE1662" s="288"/>
      <c r="ACF1662" s="288"/>
      <c r="ACG1662" s="288"/>
      <c r="ACH1662" s="288"/>
      <c r="ACI1662" s="288"/>
      <c r="ACJ1662" s="288"/>
      <c r="ACK1662" s="288"/>
      <c r="ACL1662" s="288"/>
      <c r="ACM1662" s="288"/>
      <c r="ACN1662" s="288"/>
      <c r="ACO1662" s="288"/>
      <c r="ACP1662" s="288"/>
      <c r="ACQ1662" s="288"/>
      <c r="ACR1662" s="288"/>
      <c r="ACS1662" s="288"/>
      <c r="ACT1662" s="288"/>
      <c r="ACU1662" s="288"/>
      <c r="ACV1662" s="288"/>
      <c r="ACW1662" s="288"/>
      <c r="ACX1662" s="288"/>
      <c r="ACY1662" s="288"/>
      <c r="ACZ1662" s="288"/>
      <c r="ADA1662" s="288"/>
      <c r="ADB1662" s="288"/>
      <c r="ADC1662" s="288"/>
      <c r="ADD1662" s="288"/>
      <c r="ADE1662" s="288"/>
      <c r="ADF1662" s="288"/>
      <c r="ADG1662" s="288"/>
      <c r="ADH1662" s="288"/>
      <c r="ADI1662" s="288"/>
      <c r="ADJ1662" s="288"/>
      <c r="ADK1662" s="288"/>
      <c r="ADL1662" s="288"/>
      <c r="ADM1662" s="288"/>
      <c r="ADN1662" s="288"/>
      <c r="ADO1662" s="288"/>
      <c r="ADP1662" s="288"/>
      <c r="ADQ1662" s="288"/>
      <c r="ADR1662" s="288"/>
      <c r="ADS1662" s="288"/>
      <c r="ADT1662" s="288"/>
      <c r="ADU1662" s="288"/>
      <c r="ADV1662" s="288"/>
      <c r="ADW1662" s="288"/>
      <c r="ADX1662" s="288"/>
      <c r="ADY1662" s="288"/>
      <c r="ADZ1662" s="288"/>
      <c r="AEA1662" s="288"/>
      <c r="AEB1662" s="288"/>
      <c r="AEC1662" s="288"/>
      <c r="AED1662" s="288"/>
      <c r="AEE1662" s="288"/>
      <c r="AEF1662" s="288"/>
      <c r="AEG1662" s="288"/>
      <c r="AEH1662" s="288"/>
      <c r="AEI1662" s="288"/>
      <c r="AEJ1662" s="288"/>
      <c r="AEK1662" s="288"/>
      <c r="AEL1662" s="288"/>
      <c r="AEM1662" s="288"/>
      <c r="AEN1662" s="288"/>
      <c r="AEO1662" s="288"/>
      <c r="AEP1662" s="288"/>
      <c r="AEQ1662" s="288"/>
      <c r="AER1662" s="288"/>
      <c r="AES1662" s="288"/>
      <c r="AET1662" s="288"/>
      <c r="AEU1662" s="288"/>
      <c r="AEV1662" s="288"/>
      <c r="AEW1662" s="288"/>
      <c r="AEX1662" s="288"/>
      <c r="AEY1662" s="288"/>
      <c r="AEZ1662" s="288"/>
      <c r="AFA1662" s="288"/>
      <c r="AFB1662" s="288"/>
      <c r="AFC1662" s="288"/>
      <c r="AFD1662" s="288"/>
      <c r="AFE1662" s="288"/>
      <c r="AFF1662" s="288"/>
      <c r="AFG1662" s="288"/>
      <c r="AFH1662" s="288"/>
      <c r="AFI1662" s="288"/>
      <c r="AFJ1662" s="288"/>
      <c r="AFK1662" s="288"/>
      <c r="AFL1662" s="288"/>
      <c r="AFM1662" s="288"/>
      <c r="AFN1662" s="288"/>
      <c r="AFO1662" s="288"/>
      <c r="AFP1662" s="288"/>
      <c r="AFQ1662" s="288"/>
      <c r="AFR1662" s="288"/>
      <c r="AFS1662" s="288"/>
      <c r="AFT1662" s="288"/>
      <c r="AFU1662" s="288"/>
      <c r="AFV1662" s="288"/>
      <c r="AFW1662" s="288"/>
      <c r="AFX1662" s="288"/>
      <c r="AFY1662" s="288"/>
      <c r="AFZ1662" s="288"/>
      <c r="AGA1662" s="288"/>
      <c r="AGB1662" s="288"/>
      <c r="AGC1662" s="288"/>
      <c r="AGD1662" s="288"/>
      <c r="AGE1662" s="288"/>
      <c r="AGF1662" s="288"/>
      <c r="AGG1662" s="288"/>
      <c r="AGH1662" s="288"/>
      <c r="AGI1662" s="288"/>
      <c r="AGJ1662" s="288"/>
      <c r="AGK1662" s="288"/>
      <c r="AGL1662" s="288"/>
      <c r="AGM1662" s="288"/>
      <c r="AGN1662" s="288"/>
      <c r="AGO1662" s="288"/>
      <c r="AGP1662" s="288"/>
      <c r="AGQ1662" s="288"/>
      <c r="AGR1662" s="288"/>
      <c r="AGS1662" s="288"/>
      <c r="AGT1662" s="288"/>
      <c r="AGU1662" s="288"/>
      <c r="AGV1662" s="288"/>
      <c r="AGW1662" s="288"/>
      <c r="AGX1662" s="288"/>
      <c r="AGY1662" s="288"/>
      <c r="AGZ1662" s="288"/>
      <c r="AHA1662" s="288"/>
      <c r="AHB1662" s="288"/>
      <c r="AHC1662" s="288"/>
      <c r="AHD1662" s="288"/>
      <c r="AHE1662" s="288"/>
      <c r="AHF1662" s="288"/>
      <c r="AHG1662" s="288"/>
      <c r="AHH1662" s="288"/>
      <c r="AHI1662" s="288"/>
      <c r="AHJ1662" s="288"/>
      <c r="AHK1662" s="288"/>
      <c r="AHL1662" s="288"/>
      <c r="AHM1662" s="288"/>
      <c r="AHN1662" s="288"/>
      <c r="AHO1662" s="288"/>
      <c r="AHP1662" s="288"/>
      <c r="AHQ1662" s="288"/>
      <c r="AHR1662" s="288"/>
      <c r="AHS1662" s="288"/>
      <c r="AHT1662" s="288"/>
      <c r="AHU1662" s="288"/>
      <c r="AHV1662" s="288"/>
      <c r="AHW1662" s="288"/>
      <c r="AHX1662" s="288"/>
      <c r="AHY1662" s="288"/>
      <c r="AHZ1662" s="288"/>
      <c r="AIA1662" s="288"/>
      <c r="AIB1662" s="288"/>
      <c r="AIC1662" s="288"/>
      <c r="AID1662" s="288"/>
      <c r="AIE1662" s="288"/>
      <c r="AIF1662" s="288"/>
      <c r="AIG1662" s="288"/>
      <c r="AIH1662" s="288"/>
      <c r="AII1662" s="288"/>
      <c r="AIJ1662" s="288"/>
      <c r="AIK1662" s="288"/>
      <c r="AIL1662" s="288"/>
      <c r="AIM1662" s="288"/>
      <c r="AIN1662" s="288"/>
      <c r="AIO1662" s="288"/>
      <c r="AIP1662" s="288"/>
      <c r="AIQ1662" s="288"/>
      <c r="AIR1662" s="288"/>
      <c r="AIS1662" s="288"/>
      <c r="AIT1662" s="288"/>
      <c r="AIU1662" s="288"/>
      <c r="AIV1662" s="288"/>
      <c r="AIW1662" s="288"/>
      <c r="AIX1662" s="288"/>
      <c r="AIY1662" s="288"/>
      <c r="AIZ1662" s="288"/>
      <c r="AJA1662" s="288"/>
      <c r="AJB1662" s="288"/>
      <c r="AJC1662" s="288"/>
      <c r="AJD1662" s="288"/>
      <c r="AJE1662" s="288"/>
      <c r="AJF1662" s="288"/>
      <c r="AJG1662" s="288"/>
      <c r="AJH1662" s="288"/>
      <c r="AJI1662" s="288"/>
      <c r="AJJ1662" s="288"/>
      <c r="AJK1662" s="288"/>
      <c r="AJL1662" s="288"/>
      <c r="AJM1662" s="288"/>
      <c r="AJN1662" s="288"/>
      <c r="AJO1662" s="288"/>
      <c r="AJP1662" s="288"/>
      <c r="AJQ1662" s="288"/>
      <c r="AJR1662" s="288"/>
      <c r="AJS1662" s="288"/>
      <c r="AJT1662" s="288"/>
      <c r="AJU1662" s="288"/>
      <c r="AJV1662" s="288"/>
      <c r="AJW1662" s="288"/>
      <c r="AJX1662" s="288"/>
      <c r="AJY1662" s="288"/>
      <c r="AJZ1662" s="288"/>
      <c r="AKA1662" s="288"/>
      <c r="AKB1662" s="288"/>
      <c r="AKC1662" s="288"/>
      <c r="AKD1662" s="288"/>
      <c r="AKE1662" s="288"/>
      <c r="AKF1662" s="288"/>
      <c r="AKG1662" s="288"/>
      <c r="AKH1662" s="288"/>
      <c r="AKI1662" s="288"/>
      <c r="AKJ1662" s="288"/>
      <c r="AKK1662" s="288"/>
      <c r="AKL1662" s="288"/>
      <c r="AKM1662" s="288"/>
      <c r="AKN1662" s="288"/>
      <c r="AKO1662" s="288"/>
      <c r="AKP1662" s="288"/>
      <c r="AKQ1662" s="288"/>
      <c r="AKR1662" s="288"/>
      <c r="AKS1662" s="288"/>
      <c r="AKT1662" s="288"/>
      <c r="AKU1662" s="288"/>
      <c r="AKV1662" s="288"/>
      <c r="AKW1662" s="288"/>
      <c r="AKX1662" s="288"/>
      <c r="AKY1662" s="288"/>
      <c r="AKZ1662" s="288"/>
      <c r="ALA1662" s="288"/>
      <c r="ALB1662" s="288"/>
      <c r="ALC1662" s="288"/>
      <c r="ALD1662" s="288"/>
      <c r="ALE1662" s="288"/>
      <c r="ALF1662" s="288"/>
      <c r="ALG1662" s="288"/>
      <c r="ALH1662" s="288"/>
      <c r="ALI1662" s="288"/>
      <c r="ALJ1662" s="288"/>
      <c r="ALK1662" s="288"/>
      <c r="ALL1662" s="288"/>
      <c r="ALM1662" s="288"/>
      <c r="ALN1662" s="288"/>
      <c r="ALO1662" s="288"/>
      <c r="ALP1662" s="288"/>
      <c r="ALQ1662" s="288"/>
      <c r="ALR1662" s="288"/>
      <c r="ALS1662" s="288"/>
      <c r="ALT1662" s="288"/>
      <c r="ALU1662" s="288"/>
      <c r="ALV1662" s="288"/>
      <c r="ALW1662" s="288"/>
      <c r="ALX1662" s="288"/>
      <c r="ALY1662" s="288"/>
      <c r="ALZ1662" s="288"/>
      <c r="AMA1662" s="288"/>
      <c r="AMB1662" s="288"/>
      <c r="AMC1662" s="288"/>
      <c r="AMD1662" s="288"/>
      <c r="AME1662" s="288"/>
      <c r="AMF1662" s="288"/>
      <c r="AMG1662" s="288"/>
      <c r="AMH1662" s="288"/>
      <c r="AMI1662" s="288"/>
      <c r="AMJ1662" s="288"/>
      <c r="AMK1662" s="288"/>
      <c r="AML1662" s="288"/>
      <c r="AMM1662" s="288"/>
      <c r="AMN1662" s="288"/>
      <c r="AMO1662" s="288"/>
      <c r="AMP1662" s="288"/>
      <c r="AMQ1662" s="288"/>
      <c r="AMR1662" s="288"/>
      <c r="AMS1662" s="288"/>
      <c r="AMT1662" s="288"/>
      <c r="AMU1662" s="288"/>
      <c r="AMV1662" s="288"/>
      <c r="AMW1662" s="288"/>
      <c r="AMX1662" s="288"/>
      <c r="AMY1662" s="288"/>
      <c r="AMZ1662" s="288"/>
      <c r="ANA1662" s="288"/>
      <c r="ANB1662" s="288"/>
      <c r="ANC1662" s="288"/>
      <c r="AND1662" s="288"/>
      <c r="ANE1662" s="288"/>
      <c r="ANF1662" s="288"/>
      <c r="ANG1662" s="288"/>
      <c r="ANH1662" s="288"/>
      <c r="ANI1662" s="288"/>
      <c r="ANJ1662" s="288"/>
      <c r="ANK1662" s="288"/>
      <c r="ANL1662" s="288"/>
      <c r="ANM1662" s="288"/>
      <c r="ANN1662" s="288"/>
      <c r="ANO1662" s="288"/>
      <c r="ANP1662" s="288"/>
      <c r="ANQ1662" s="288"/>
      <c r="ANR1662" s="288"/>
      <c r="ANS1662" s="288"/>
      <c r="ANT1662" s="288"/>
      <c r="ANU1662" s="288"/>
      <c r="ANV1662" s="288"/>
      <c r="ANW1662" s="288"/>
      <c r="ANX1662" s="288"/>
      <c r="ANY1662" s="288"/>
      <c r="ANZ1662" s="288"/>
      <c r="AOA1662" s="288"/>
      <c r="AOB1662" s="288"/>
      <c r="AOC1662" s="288"/>
      <c r="AOD1662" s="288"/>
      <c r="AOE1662" s="288"/>
      <c r="AOF1662" s="288"/>
      <c r="AOG1662" s="288"/>
      <c r="AOH1662" s="288"/>
      <c r="AOI1662" s="288"/>
      <c r="AOJ1662" s="288"/>
      <c r="AOK1662" s="288"/>
      <c r="AOL1662" s="288"/>
      <c r="AOM1662" s="288"/>
      <c r="AON1662" s="288"/>
      <c r="AOO1662" s="288"/>
      <c r="AOP1662" s="288"/>
      <c r="AOQ1662" s="288"/>
      <c r="AOR1662" s="288"/>
      <c r="AOS1662" s="288"/>
      <c r="AOT1662" s="288"/>
      <c r="AOU1662" s="288"/>
      <c r="AOV1662" s="288"/>
      <c r="AOW1662" s="288"/>
      <c r="AOX1662" s="288"/>
      <c r="AOY1662" s="288"/>
      <c r="AOZ1662" s="288"/>
      <c r="APA1662" s="288"/>
      <c r="APB1662" s="288"/>
      <c r="APC1662" s="288"/>
      <c r="APD1662" s="288"/>
      <c r="APE1662" s="288"/>
      <c r="APF1662" s="288"/>
      <c r="APG1662" s="288"/>
      <c r="APH1662" s="288"/>
      <c r="API1662" s="288"/>
      <c r="APJ1662" s="288"/>
      <c r="APK1662" s="288"/>
      <c r="APL1662" s="288"/>
      <c r="APM1662" s="288"/>
      <c r="APN1662" s="288"/>
      <c r="APO1662" s="288"/>
      <c r="APP1662" s="288"/>
      <c r="APQ1662" s="288"/>
      <c r="APR1662" s="288"/>
      <c r="APS1662" s="288"/>
      <c r="APT1662" s="288"/>
      <c r="APU1662" s="288"/>
      <c r="APV1662" s="288"/>
      <c r="APW1662" s="288"/>
      <c r="APX1662" s="288"/>
      <c r="APY1662" s="288"/>
      <c r="APZ1662" s="288"/>
      <c r="AQA1662" s="288"/>
      <c r="AQB1662" s="288"/>
      <c r="AQC1662" s="288"/>
      <c r="AQD1662" s="288"/>
      <c r="AQE1662" s="288"/>
      <c r="AQF1662" s="288"/>
      <c r="AQG1662" s="288"/>
      <c r="AQH1662" s="288"/>
      <c r="AQI1662" s="288"/>
      <c r="AQJ1662" s="288"/>
      <c r="AQK1662" s="288"/>
      <c r="AQL1662" s="288"/>
      <c r="AQM1662" s="288"/>
      <c r="AQN1662" s="288"/>
      <c r="AQO1662" s="288"/>
      <c r="AQP1662" s="288"/>
      <c r="AQQ1662" s="288"/>
      <c r="AQR1662" s="288"/>
      <c r="AQS1662" s="288"/>
      <c r="AQT1662" s="288"/>
      <c r="AQU1662" s="288"/>
      <c r="AQV1662" s="288"/>
      <c r="AQW1662" s="288"/>
      <c r="AQX1662" s="288"/>
      <c r="AQY1662" s="288"/>
      <c r="AQZ1662" s="288"/>
      <c r="ARA1662" s="288"/>
      <c r="ARB1662" s="288"/>
      <c r="ARC1662" s="288"/>
      <c r="ARD1662" s="288"/>
      <c r="ARE1662" s="288"/>
      <c r="ARF1662" s="288"/>
      <c r="ARG1662" s="288"/>
      <c r="ARH1662" s="288"/>
      <c r="ARI1662" s="288"/>
      <c r="ARJ1662" s="288"/>
      <c r="ARK1662" s="288"/>
      <c r="ARL1662" s="288"/>
      <c r="ARM1662" s="288"/>
      <c r="ARN1662" s="288"/>
      <c r="ARO1662" s="288"/>
      <c r="ARP1662" s="288"/>
      <c r="ARQ1662" s="288"/>
      <c r="ARR1662" s="288"/>
      <c r="ARS1662" s="288"/>
      <c r="ART1662" s="288"/>
      <c r="ARU1662" s="288"/>
      <c r="ARV1662" s="288"/>
      <c r="ARW1662" s="288"/>
      <c r="ARX1662" s="288"/>
      <c r="ARY1662" s="288"/>
      <c r="ARZ1662" s="288"/>
      <c r="ASA1662" s="288"/>
      <c r="ASB1662" s="288"/>
      <c r="ASC1662" s="288"/>
      <c r="ASD1662" s="288"/>
      <c r="ASE1662" s="288"/>
      <c r="ASF1662" s="288"/>
      <c r="ASG1662" s="288"/>
      <c r="ASH1662" s="288"/>
      <c r="ASI1662" s="288"/>
      <c r="ASJ1662" s="288"/>
      <c r="ASK1662" s="288"/>
      <c r="ASL1662" s="288"/>
      <c r="ASM1662" s="288"/>
      <c r="ASN1662" s="288"/>
      <c r="ASO1662" s="288"/>
      <c r="ASP1662" s="288"/>
      <c r="ASQ1662" s="288"/>
      <c r="ASR1662" s="288"/>
      <c r="ASS1662" s="288"/>
      <c r="AST1662" s="288"/>
      <c r="ASU1662" s="288"/>
      <c r="ASV1662" s="288"/>
      <c r="ASW1662" s="288"/>
      <c r="ASX1662" s="288"/>
      <c r="ASY1662" s="288"/>
      <c r="ASZ1662" s="288"/>
      <c r="ATA1662" s="288"/>
      <c r="ATB1662" s="288"/>
      <c r="ATC1662" s="288"/>
      <c r="ATD1662" s="288"/>
      <c r="ATE1662" s="288"/>
      <c r="ATF1662" s="288"/>
      <c r="ATG1662" s="288"/>
      <c r="ATH1662" s="288"/>
      <c r="ATI1662" s="288"/>
      <c r="ATJ1662" s="288"/>
      <c r="ATK1662" s="288"/>
      <c r="ATL1662" s="288"/>
      <c r="ATM1662" s="288"/>
      <c r="ATN1662" s="288"/>
      <c r="ATO1662" s="288"/>
      <c r="ATP1662" s="288"/>
      <c r="ATQ1662" s="288"/>
      <c r="ATR1662" s="288"/>
      <c r="ATS1662" s="288"/>
      <c r="ATT1662" s="288"/>
      <c r="ATU1662" s="288"/>
      <c r="ATV1662" s="288"/>
      <c r="ATW1662" s="288"/>
      <c r="ATX1662" s="288"/>
      <c r="ATY1662" s="288"/>
      <c r="ATZ1662" s="288"/>
      <c r="AUA1662" s="288"/>
      <c r="AUB1662" s="288"/>
      <c r="AUC1662" s="288"/>
      <c r="AUD1662" s="288"/>
      <c r="AUE1662" s="288"/>
      <c r="AUF1662" s="288"/>
      <c r="AUG1662" s="288"/>
      <c r="AUH1662" s="288"/>
      <c r="AUI1662" s="288"/>
      <c r="AUJ1662" s="288"/>
      <c r="AUK1662" s="288"/>
      <c r="AUL1662" s="288"/>
      <c r="AUM1662" s="288"/>
      <c r="AUN1662" s="288"/>
      <c r="AUO1662" s="288"/>
      <c r="AUP1662" s="288"/>
      <c r="AUQ1662" s="288"/>
      <c r="AUR1662" s="288"/>
      <c r="AUS1662" s="288"/>
      <c r="AUT1662" s="288"/>
      <c r="AUU1662" s="288"/>
      <c r="AUV1662" s="288"/>
      <c r="AUW1662" s="288"/>
      <c r="AUX1662" s="288"/>
      <c r="AUY1662" s="288"/>
      <c r="AUZ1662" s="288"/>
      <c r="AVA1662" s="288"/>
      <c r="AVB1662" s="288"/>
      <c r="AVC1662" s="288"/>
      <c r="AVD1662" s="288"/>
      <c r="AVE1662" s="288"/>
      <c r="AVF1662" s="288"/>
      <c r="AVG1662" s="288"/>
      <c r="AVH1662" s="288"/>
      <c r="AVI1662" s="288"/>
      <c r="AVJ1662" s="288"/>
      <c r="AVK1662" s="288"/>
      <c r="AVL1662" s="288"/>
      <c r="AVM1662" s="288"/>
      <c r="AVN1662" s="288"/>
      <c r="AVO1662" s="288"/>
      <c r="AVP1662" s="288"/>
      <c r="AVQ1662" s="288"/>
      <c r="AVR1662" s="288"/>
      <c r="AVS1662" s="288"/>
      <c r="AVT1662" s="288"/>
      <c r="AVU1662" s="288"/>
      <c r="AVV1662" s="288"/>
      <c r="AVW1662" s="288"/>
      <c r="AVX1662" s="288"/>
      <c r="AVY1662" s="288"/>
      <c r="AVZ1662" s="288"/>
      <c r="AWA1662" s="288"/>
      <c r="AWB1662" s="288"/>
      <c r="AWC1662" s="288"/>
      <c r="AWD1662" s="288"/>
      <c r="AWE1662" s="288"/>
      <c r="AWF1662" s="288"/>
      <c r="AWG1662" s="288"/>
      <c r="AWH1662" s="288"/>
      <c r="AWI1662" s="288"/>
      <c r="AWJ1662" s="288"/>
      <c r="AWK1662" s="288"/>
      <c r="AWL1662" s="288"/>
      <c r="AWM1662" s="288"/>
      <c r="AWN1662" s="288"/>
      <c r="AWO1662" s="288"/>
      <c r="AWP1662" s="288"/>
      <c r="AWQ1662" s="288"/>
      <c r="AWR1662" s="288"/>
      <c r="AWS1662" s="288"/>
      <c r="AWT1662" s="288"/>
      <c r="AWU1662" s="288"/>
      <c r="AWV1662" s="288"/>
      <c r="AWW1662" s="288"/>
      <c r="AWX1662" s="288"/>
      <c r="AWY1662" s="288"/>
      <c r="AWZ1662" s="288"/>
      <c r="AXA1662" s="288"/>
      <c r="AXB1662" s="288"/>
      <c r="AXC1662" s="288"/>
      <c r="AXD1662" s="288"/>
      <c r="AXE1662" s="288"/>
      <c r="AXF1662" s="288"/>
      <c r="AXG1662" s="288"/>
      <c r="AXH1662" s="288"/>
      <c r="AXI1662" s="288"/>
      <c r="AXJ1662" s="288"/>
      <c r="AXK1662" s="288"/>
      <c r="AXL1662" s="288"/>
      <c r="AXM1662" s="288"/>
      <c r="AXN1662" s="288"/>
      <c r="AXO1662" s="288"/>
      <c r="AXP1662" s="288"/>
      <c r="AXQ1662" s="288"/>
      <c r="AXR1662" s="288"/>
      <c r="AXS1662" s="288"/>
      <c r="AXT1662" s="288"/>
      <c r="AXU1662" s="288"/>
      <c r="AXV1662" s="288"/>
      <c r="AXW1662" s="288"/>
      <c r="AXX1662" s="288"/>
      <c r="AXY1662" s="288"/>
      <c r="AXZ1662" s="288"/>
      <c r="AYA1662" s="288"/>
      <c r="AYB1662" s="288"/>
      <c r="AYC1662" s="288"/>
      <c r="AYD1662" s="288"/>
      <c r="AYE1662" s="288"/>
      <c r="AYF1662" s="288"/>
      <c r="AYG1662" s="288"/>
      <c r="AYH1662" s="288"/>
      <c r="AYI1662" s="288"/>
      <c r="AYJ1662" s="288"/>
      <c r="AYK1662" s="288"/>
      <c r="AYL1662" s="288"/>
      <c r="AYM1662" s="288"/>
      <c r="AYN1662" s="288"/>
      <c r="AYO1662" s="288"/>
      <c r="AYP1662" s="288"/>
      <c r="AYQ1662" s="288"/>
      <c r="AYR1662" s="288"/>
      <c r="AYS1662" s="288"/>
      <c r="AYT1662" s="288"/>
      <c r="AYU1662" s="288"/>
      <c r="AYV1662" s="288"/>
      <c r="AYW1662" s="288"/>
      <c r="AYX1662" s="288"/>
      <c r="AYY1662" s="288"/>
      <c r="AYZ1662" s="288"/>
      <c r="AZA1662" s="288"/>
      <c r="AZB1662" s="288"/>
      <c r="AZC1662" s="288"/>
      <c r="AZD1662" s="288"/>
      <c r="AZE1662" s="288"/>
      <c r="AZF1662" s="288"/>
      <c r="AZG1662" s="288"/>
      <c r="AZH1662" s="288"/>
      <c r="AZI1662" s="288"/>
      <c r="AZJ1662" s="288"/>
      <c r="AZK1662" s="288"/>
      <c r="AZL1662" s="288"/>
      <c r="AZM1662" s="288"/>
      <c r="AZN1662" s="288"/>
      <c r="AZO1662" s="288"/>
      <c r="AZP1662" s="288"/>
      <c r="AZQ1662" s="288"/>
      <c r="AZR1662" s="288"/>
      <c r="AZS1662" s="288"/>
      <c r="AZT1662" s="288"/>
      <c r="AZU1662" s="288"/>
      <c r="AZV1662" s="288"/>
      <c r="AZW1662" s="288"/>
      <c r="AZX1662" s="288"/>
      <c r="AZY1662" s="288"/>
      <c r="AZZ1662" s="288"/>
      <c r="BAA1662" s="288"/>
      <c r="BAB1662" s="288"/>
      <c r="BAC1662" s="288"/>
      <c r="BAD1662" s="288"/>
      <c r="BAE1662" s="288"/>
      <c r="BAF1662" s="288"/>
      <c r="BAG1662" s="288"/>
      <c r="BAH1662" s="288"/>
      <c r="BAI1662" s="288"/>
      <c r="BAJ1662" s="288"/>
      <c r="BAK1662" s="288"/>
      <c r="BAL1662" s="288"/>
      <c r="BAM1662" s="288"/>
      <c r="BAN1662" s="288"/>
      <c r="BAO1662" s="288"/>
      <c r="BAP1662" s="288"/>
      <c r="BAQ1662" s="288"/>
      <c r="BAR1662" s="288"/>
      <c r="BAS1662" s="288"/>
      <c r="BAT1662" s="288"/>
      <c r="BAU1662" s="288"/>
      <c r="BAV1662" s="288"/>
      <c r="BAW1662" s="288"/>
      <c r="BAX1662" s="288"/>
      <c r="BAY1662" s="288"/>
      <c r="BAZ1662" s="288"/>
      <c r="BBA1662" s="288"/>
      <c r="BBB1662" s="288"/>
      <c r="BBC1662" s="288"/>
      <c r="BBD1662" s="288"/>
      <c r="BBE1662" s="288"/>
      <c r="BBF1662" s="288"/>
      <c r="BBG1662" s="288"/>
      <c r="BBH1662" s="288"/>
      <c r="BBI1662" s="288"/>
      <c r="BBJ1662" s="288"/>
      <c r="BBK1662" s="288"/>
      <c r="BBL1662" s="288"/>
      <c r="BBM1662" s="288"/>
      <c r="BBN1662" s="288"/>
      <c r="BBO1662" s="288"/>
      <c r="BBP1662" s="288"/>
      <c r="BBQ1662" s="288"/>
      <c r="BBR1662" s="288"/>
      <c r="BBS1662" s="288"/>
      <c r="BBT1662" s="288"/>
      <c r="BBU1662" s="288"/>
      <c r="BBV1662" s="288"/>
      <c r="BBW1662" s="288"/>
      <c r="BBX1662" s="288"/>
      <c r="BBY1662" s="288"/>
      <c r="BBZ1662" s="288"/>
      <c r="BCA1662" s="288"/>
      <c r="BCB1662" s="288"/>
      <c r="BCC1662" s="288"/>
      <c r="BCD1662" s="288"/>
      <c r="BCE1662" s="288"/>
      <c r="BCF1662" s="288"/>
      <c r="BCG1662" s="288"/>
      <c r="BCH1662" s="288"/>
      <c r="BCI1662" s="288"/>
      <c r="BCJ1662" s="288"/>
      <c r="BCK1662" s="288"/>
      <c r="BCL1662" s="288"/>
      <c r="BCM1662" s="288"/>
      <c r="BCN1662" s="288"/>
      <c r="BCO1662" s="288"/>
      <c r="BCP1662" s="288"/>
      <c r="BCQ1662" s="288"/>
      <c r="BCR1662" s="288"/>
      <c r="BCS1662" s="288"/>
      <c r="BCT1662" s="288"/>
      <c r="BCU1662" s="288"/>
      <c r="BCV1662" s="288"/>
      <c r="BCW1662" s="288"/>
      <c r="BCX1662" s="288"/>
      <c r="BCY1662" s="288"/>
      <c r="BCZ1662" s="288"/>
      <c r="BDA1662" s="288"/>
      <c r="BDB1662" s="288"/>
      <c r="BDC1662" s="288"/>
      <c r="BDD1662" s="288"/>
      <c r="BDE1662" s="288"/>
      <c r="BDF1662" s="288"/>
      <c r="BDG1662" s="288"/>
      <c r="BDH1662" s="288"/>
      <c r="BDI1662" s="288"/>
      <c r="BDJ1662" s="288"/>
      <c r="BDK1662" s="288"/>
      <c r="BDL1662" s="288"/>
      <c r="BDM1662" s="288"/>
      <c r="BDN1662" s="288"/>
      <c r="BDO1662" s="288"/>
      <c r="BDP1662" s="288"/>
      <c r="BDQ1662" s="288"/>
      <c r="BDR1662" s="288"/>
      <c r="BDS1662" s="288"/>
      <c r="BDT1662" s="288"/>
      <c r="BDU1662" s="288"/>
      <c r="BDV1662" s="288"/>
      <c r="BDW1662" s="288"/>
      <c r="BDX1662" s="288"/>
      <c r="BDY1662" s="288"/>
      <c r="BDZ1662" s="288"/>
      <c r="BEA1662" s="288"/>
      <c r="BEB1662" s="288"/>
      <c r="BEC1662" s="288"/>
      <c r="BED1662" s="288"/>
      <c r="BEE1662" s="288"/>
      <c r="BEF1662" s="288"/>
      <c r="BEG1662" s="288"/>
      <c r="BEH1662" s="288"/>
      <c r="BEI1662" s="288"/>
      <c r="BEJ1662" s="288"/>
      <c r="BEK1662" s="288"/>
      <c r="BEL1662" s="288"/>
      <c r="BEM1662" s="288"/>
      <c r="BEN1662" s="288"/>
      <c r="BEO1662" s="288"/>
      <c r="BEP1662" s="288"/>
      <c r="BEQ1662" s="288"/>
      <c r="BER1662" s="288"/>
      <c r="BES1662" s="288"/>
      <c r="BET1662" s="288"/>
      <c r="BEU1662" s="288"/>
      <c r="BEV1662" s="288"/>
      <c r="BEW1662" s="288"/>
      <c r="BEX1662" s="288"/>
      <c r="BEY1662" s="288"/>
      <c r="BEZ1662" s="288"/>
      <c r="BFA1662" s="288"/>
      <c r="BFB1662" s="288"/>
      <c r="BFC1662" s="288"/>
      <c r="BFD1662" s="288"/>
      <c r="BFE1662" s="288"/>
      <c r="BFF1662" s="288"/>
      <c r="BFG1662" s="288"/>
      <c r="BFH1662" s="288"/>
      <c r="BFI1662" s="288"/>
      <c r="BFJ1662" s="288"/>
      <c r="BFK1662" s="288"/>
      <c r="BFL1662" s="288"/>
      <c r="BFM1662" s="288"/>
      <c r="BFN1662" s="288"/>
      <c r="BFO1662" s="288"/>
      <c r="BFP1662" s="288"/>
      <c r="BFQ1662" s="288"/>
      <c r="BFR1662" s="288"/>
      <c r="BFS1662" s="288"/>
      <c r="BFT1662" s="288"/>
      <c r="BFU1662" s="288"/>
      <c r="BFV1662" s="288"/>
      <c r="BFW1662" s="288"/>
      <c r="BFX1662" s="288"/>
      <c r="BFY1662" s="288"/>
      <c r="BFZ1662" s="288"/>
      <c r="BGA1662" s="288"/>
      <c r="BGB1662" s="288"/>
      <c r="BGC1662" s="288"/>
      <c r="BGD1662" s="288"/>
      <c r="BGE1662" s="288"/>
      <c r="BGF1662" s="288"/>
      <c r="BGG1662" s="288"/>
      <c r="BGH1662" s="288"/>
      <c r="BGI1662" s="288"/>
      <c r="BGJ1662" s="288"/>
      <c r="BGK1662" s="288"/>
      <c r="BGL1662" s="288"/>
      <c r="BGM1662" s="288"/>
      <c r="BGN1662" s="288"/>
      <c r="BGO1662" s="288"/>
      <c r="BGP1662" s="288"/>
      <c r="BGQ1662" s="288"/>
      <c r="BGR1662" s="288"/>
      <c r="BGS1662" s="288"/>
      <c r="BGT1662" s="288"/>
      <c r="BGU1662" s="288"/>
      <c r="BGV1662" s="288"/>
      <c r="BGW1662" s="288"/>
      <c r="BGX1662" s="288"/>
      <c r="BGY1662" s="288"/>
      <c r="BGZ1662" s="288"/>
      <c r="BHA1662" s="288"/>
      <c r="BHB1662" s="288"/>
      <c r="BHC1662" s="288"/>
      <c r="BHD1662" s="288"/>
      <c r="BHE1662" s="288"/>
      <c r="BHF1662" s="288"/>
      <c r="BHG1662" s="288"/>
      <c r="BHH1662" s="288"/>
      <c r="BHI1662" s="288"/>
      <c r="BHJ1662" s="288"/>
      <c r="BHK1662" s="288"/>
      <c r="BHL1662" s="288"/>
      <c r="BHM1662" s="288"/>
      <c r="BHN1662" s="288"/>
      <c r="BHO1662" s="288"/>
      <c r="BHP1662" s="288"/>
      <c r="BHQ1662" s="288"/>
      <c r="BHR1662" s="288"/>
      <c r="BHS1662" s="288"/>
      <c r="BHT1662" s="288"/>
      <c r="BHU1662" s="288"/>
      <c r="BHV1662" s="288"/>
      <c r="BHW1662" s="288"/>
      <c r="BHX1662" s="288"/>
      <c r="BHY1662" s="288"/>
      <c r="BHZ1662" s="288"/>
      <c r="BIA1662" s="288"/>
      <c r="BIB1662" s="288"/>
      <c r="BIC1662" s="288"/>
      <c r="BID1662" s="288"/>
      <c r="BIE1662" s="288"/>
      <c r="BIF1662" s="288"/>
      <c r="BIG1662" s="288"/>
      <c r="BIH1662" s="288"/>
      <c r="BII1662" s="288"/>
      <c r="BIJ1662" s="288"/>
      <c r="BIK1662" s="288"/>
      <c r="BIL1662" s="288"/>
      <c r="BIM1662" s="288"/>
      <c r="BIN1662" s="288"/>
      <c r="BIO1662" s="288"/>
      <c r="BIP1662" s="288"/>
      <c r="BIQ1662" s="288"/>
      <c r="BIR1662" s="288"/>
      <c r="BIS1662" s="288"/>
      <c r="BIT1662" s="288"/>
      <c r="BIU1662" s="288"/>
      <c r="BIV1662" s="288"/>
      <c r="BIW1662" s="288"/>
      <c r="BIX1662" s="288"/>
      <c r="BIY1662" s="288"/>
      <c r="BIZ1662" s="288"/>
      <c r="BJA1662" s="288"/>
      <c r="BJB1662" s="288"/>
      <c r="BJC1662" s="288"/>
      <c r="BJD1662" s="288"/>
      <c r="BJE1662" s="288"/>
      <c r="BJF1662" s="288"/>
      <c r="BJG1662" s="288"/>
      <c r="BJH1662" s="288"/>
      <c r="BJI1662" s="288"/>
      <c r="BJJ1662" s="288"/>
      <c r="BJK1662" s="288"/>
      <c r="BJL1662" s="288"/>
      <c r="BJM1662" s="288"/>
      <c r="BJN1662" s="288"/>
      <c r="BJO1662" s="288"/>
      <c r="BJP1662" s="288"/>
      <c r="BJQ1662" s="288"/>
      <c r="BJR1662" s="288"/>
      <c r="BJS1662" s="288"/>
      <c r="BJT1662" s="288"/>
      <c r="BJU1662" s="288"/>
      <c r="BJV1662" s="288"/>
      <c r="BJW1662" s="288"/>
      <c r="BJX1662" s="288"/>
      <c r="BJY1662" s="288"/>
      <c r="BJZ1662" s="288"/>
      <c r="BKA1662" s="288"/>
      <c r="BKB1662" s="288"/>
      <c r="BKC1662" s="288"/>
      <c r="BKD1662" s="288"/>
      <c r="BKE1662" s="288"/>
      <c r="BKF1662" s="288"/>
      <c r="BKG1662" s="288"/>
      <c r="BKH1662" s="288"/>
      <c r="BKI1662" s="288"/>
      <c r="BKJ1662" s="288"/>
      <c r="BKK1662" s="288"/>
      <c r="BKL1662" s="288"/>
      <c r="BKM1662" s="288"/>
      <c r="BKN1662" s="288"/>
      <c r="BKO1662" s="288"/>
      <c r="BKP1662" s="288"/>
      <c r="BKQ1662" s="288"/>
      <c r="BKR1662" s="288"/>
      <c r="BKS1662" s="288"/>
      <c r="BKT1662" s="288"/>
      <c r="BKU1662" s="288"/>
      <c r="BKV1662" s="288"/>
      <c r="BKW1662" s="288"/>
      <c r="BKX1662" s="288"/>
      <c r="BKY1662" s="288"/>
      <c r="BKZ1662" s="288"/>
      <c r="BLA1662" s="288"/>
      <c r="BLB1662" s="288"/>
      <c r="BLC1662" s="288"/>
      <c r="BLD1662" s="288"/>
      <c r="BLE1662" s="288"/>
      <c r="BLF1662" s="288"/>
      <c r="BLG1662" s="288"/>
      <c r="BLH1662" s="288"/>
      <c r="BLI1662" s="288"/>
      <c r="BLJ1662" s="288"/>
      <c r="BLK1662" s="288"/>
      <c r="BLL1662" s="288"/>
      <c r="BLM1662" s="288"/>
      <c r="BLN1662" s="288"/>
      <c r="BLO1662" s="288"/>
      <c r="BLP1662" s="288"/>
      <c r="BLQ1662" s="288"/>
      <c r="BLR1662" s="288"/>
      <c r="BLS1662" s="288"/>
      <c r="BLT1662" s="288"/>
      <c r="BLU1662" s="288"/>
      <c r="BLV1662" s="288"/>
      <c r="BLW1662" s="288"/>
      <c r="BLX1662" s="288"/>
      <c r="BLY1662" s="288"/>
      <c r="BLZ1662" s="288"/>
      <c r="BMA1662" s="288"/>
      <c r="BMB1662" s="288"/>
      <c r="BMC1662" s="288"/>
      <c r="BMD1662" s="288"/>
      <c r="BME1662" s="288"/>
      <c r="BMF1662" s="288"/>
      <c r="BMG1662" s="288"/>
      <c r="BMH1662" s="288"/>
      <c r="BMI1662" s="288"/>
      <c r="BMJ1662" s="288"/>
      <c r="BMK1662" s="288"/>
      <c r="BML1662" s="288"/>
      <c r="BMM1662" s="288"/>
      <c r="BMN1662" s="288"/>
      <c r="BMO1662" s="288"/>
      <c r="BMP1662" s="288"/>
      <c r="BMQ1662" s="288"/>
      <c r="BMR1662" s="288"/>
      <c r="BMS1662" s="288"/>
      <c r="BMT1662" s="288"/>
      <c r="BMU1662" s="288"/>
      <c r="BMV1662" s="288"/>
      <c r="BMW1662" s="288"/>
      <c r="BMX1662" s="288"/>
      <c r="BMY1662" s="288"/>
      <c r="BMZ1662" s="288"/>
      <c r="BNA1662" s="288"/>
      <c r="BNB1662" s="288"/>
      <c r="BNC1662" s="288"/>
      <c r="BND1662" s="288"/>
      <c r="BNE1662" s="288"/>
      <c r="BNF1662" s="288"/>
      <c r="BNG1662" s="288"/>
      <c r="BNH1662" s="288"/>
      <c r="BNI1662" s="288"/>
      <c r="BNJ1662" s="288"/>
      <c r="BNK1662" s="288"/>
      <c r="BNL1662" s="288"/>
      <c r="BNM1662" s="288"/>
      <c r="BNN1662" s="288"/>
      <c r="BNO1662" s="288"/>
      <c r="BNP1662" s="288"/>
      <c r="BNQ1662" s="288"/>
      <c r="BNR1662" s="288"/>
      <c r="BNS1662" s="288"/>
      <c r="BNT1662" s="288"/>
      <c r="BNU1662" s="288"/>
      <c r="BNV1662" s="288"/>
      <c r="BNW1662" s="288"/>
      <c r="BNX1662" s="288"/>
      <c r="BNY1662" s="288"/>
      <c r="BNZ1662" s="288"/>
      <c r="BOA1662" s="288"/>
      <c r="BOB1662" s="288"/>
      <c r="BOC1662" s="288"/>
      <c r="BOD1662" s="288"/>
      <c r="BOE1662" s="288"/>
      <c r="BOF1662" s="288"/>
      <c r="BOG1662" s="288"/>
      <c r="BOH1662" s="288"/>
      <c r="BOI1662" s="288"/>
      <c r="BOJ1662" s="288"/>
      <c r="BOK1662" s="288"/>
      <c r="BOL1662" s="288"/>
      <c r="BOM1662" s="288"/>
      <c r="BON1662" s="288"/>
      <c r="BOO1662" s="288"/>
      <c r="BOP1662" s="288"/>
      <c r="BOQ1662" s="288"/>
      <c r="BOR1662" s="288"/>
      <c r="BOS1662" s="288"/>
      <c r="BOT1662" s="288"/>
      <c r="BOU1662" s="288"/>
      <c r="BOV1662" s="288"/>
      <c r="BOW1662" s="288"/>
      <c r="BOX1662" s="288"/>
      <c r="BOY1662" s="288"/>
      <c r="BOZ1662" s="288"/>
      <c r="BPA1662" s="288"/>
      <c r="BPB1662" s="288"/>
      <c r="BPC1662" s="288"/>
      <c r="BPD1662" s="288"/>
      <c r="BPE1662" s="288"/>
      <c r="BPF1662" s="288"/>
      <c r="BPG1662" s="288"/>
      <c r="BPH1662" s="288"/>
      <c r="BPI1662" s="288"/>
      <c r="BPJ1662" s="288"/>
      <c r="BPK1662" s="288"/>
      <c r="BPL1662" s="288"/>
      <c r="BPM1662" s="288"/>
      <c r="BPN1662" s="288"/>
      <c r="BPO1662" s="288"/>
      <c r="BPP1662" s="288"/>
      <c r="BPQ1662" s="288"/>
      <c r="BPR1662" s="288"/>
      <c r="BPS1662" s="288"/>
      <c r="BPT1662" s="288"/>
      <c r="BPU1662" s="288"/>
      <c r="BPV1662" s="288"/>
      <c r="BPW1662" s="288"/>
      <c r="BPX1662" s="288"/>
      <c r="BPY1662" s="288"/>
      <c r="BPZ1662" s="288"/>
      <c r="BQA1662" s="288"/>
      <c r="BQB1662" s="288"/>
      <c r="BQC1662" s="288"/>
      <c r="BQD1662" s="288"/>
      <c r="BQE1662" s="288"/>
      <c r="BQF1662" s="288"/>
      <c r="BQG1662" s="288"/>
      <c r="BQH1662" s="288"/>
      <c r="BQI1662" s="288"/>
      <c r="BQJ1662" s="288"/>
      <c r="BQK1662" s="288"/>
      <c r="BQL1662" s="288"/>
      <c r="BQM1662" s="288"/>
      <c r="BQN1662" s="288"/>
      <c r="BQO1662" s="288"/>
      <c r="BQP1662" s="288"/>
      <c r="BQQ1662" s="288"/>
      <c r="BQR1662" s="288"/>
      <c r="BQS1662" s="288"/>
      <c r="BQT1662" s="288"/>
      <c r="BQU1662" s="288"/>
      <c r="BQV1662" s="288"/>
      <c r="BQW1662" s="288"/>
      <c r="BQX1662" s="288"/>
      <c r="BQY1662" s="288"/>
      <c r="BQZ1662" s="288"/>
      <c r="BRA1662" s="288"/>
      <c r="BRB1662" s="288"/>
      <c r="BRC1662" s="288"/>
      <c r="BRD1662" s="288"/>
      <c r="BRE1662" s="288"/>
      <c r="BRF1662" s="288"/>
      <c r="BRG1662" s="288"/>
      <c r="BRH1662" s="288"/>
      <c r="BRI1662" s="288"/>
      <c r="BRJ1662" s="288"/>
      <c r="BRK1662" s="288"/>
      <c r="BRL1662" s="288"/>
      <c r="BRM1662" s="288"/>
      <c r="BRN1662" s="288"/>
      <c r="BRO1662" s="288"/>
      <c r="BRP1662" s="288"/>
      <c r="BRQ1662" s="288"/>
      <c r="BRR1662" s="288"/>
      <c r="BRS1662" s="288"/>
      <c r="BRT1662" s="288"/>
      <c r="BRU1662" s="288"/>
      <c r="BRV1662" s="288"/>
      <c r="BRW1662" s="288"/>
      <c r="BRX1662" s="288"/>
      <c r="BRY1662" s="288"/>
      <c r="BRZ1662" s="288"/>
      <c r="BSA1662" s="288"/>
      <c r="BSB1662" s="288"/>
      <c r="BSC1662" s="288"/>
      <c r="BSD1662" s="288"/>
      <c r="BSE1662" s="288"/>
      <c r="BSF1662" s="288"/>
      <c r="BSG1662" s="288"/>
      <c r="BSH1662" s="288"/>
      <c r="BSI1662" s="288"/>
      <c r="BSJ1662" s="288"/>
      <c r="BSK1662" s="288"/>
      <c r="BSL1662" s="288"/>
      <c r="BSM1662" s="288"/>
      <c r="BSN1662" s="288"/>
      <c r="BSO1662" s="288"/>
      <c r="BSP1662" s="288"/>
      <c r="BSQ1662" s="288"/>
      <c r="BSR1662" s="288"/>
      <c r="BSS1662" s="288"/>
      <c r="BST1662" s="288"/>
      <c r="BSU1662" s="288"/>
      <c r="BSV1662" s="288"/>
      <c r="BSW1662" s="288"/>
      <c r="BSX1662" s="288"/>
      <c r="BSY1662" s="288"/>
      <c r="BSZ1662" s="288"/>
      <c r="BTA1662" s="288"/>
      <c r="BTB1662" s="288"/>
      <c r="BTC1662" s="288"/>
      <c r="BTD1662" s="288"/>
      <c r="BTE1662" s="288"/>
      <c r="BTF1662" s="288"/>
      <c r="BTG1662" s="288"/>
      <c r="BTH1662" s="288"/>
      <c r="BTI1662" s="288"/>
      <c r="BTJ1662" s="288"/>
      <c r="BTK1662" s="288"/>
      <c r="BTL1662" s="288"/>
      <c r="BTM1662" s="288"/>
      <c r="BTN1662" s="288"/>
      <c r="BTO1662" s="288"/>
      <c r="BTP1662" s="288"/>
      <c r="BTQ1662" s="288"/>
      <c r="BTR1662" s="288"/>
      <c r="BTS1662" s="288"/>
      <c r="BTT1662" s="288"/>
      <c r="BTU1662" s="288"/>
      <c r="BTV1662" s="288"/>
      <c r="BTW1662" s="288"/>
      <c r="BTX1662" s="288"/>
      <c r="BTY1662" s="288"/>
      <c r="BTZ1662" s="288"/>
      <c r="BUA1662" s="288"/>
      <c r="BUB1662" s="288"/>
      <c r="BUC1662" s="288"/>
      <c r="BUD1662" s="288"/>
      <c r="BUE1662" s="288"/>
      <c r="BUF1662" s="288"/>
      <c r="BUG1662" s="288"/>
      <c r="BUH1662" s="288"/>
      <c r="BUI1662" s="288"/>
      <c r="BUJ1662" s="288"/>
      <c r="BUK1662" s="288"/>
      <c r="BUL1662" s="288"/>
      <c r="BUM1662" s="288"/>
      <c r="BUN1662" s="288"/>
      <c r="BUO1662" s="288"/>
      <c r="BUP1662" s="288"/>
      <c r="BUQ1662" s="288"/>
      <c r="BUR1662" s="288"/>
      <c r="BUS1662" s="288"/>
      <c r="BUT1662" s="288"/>
      <c r="BUU1662" s="288"/>
      <c r="BUV1662" s="288"/>
      <c r="BUW1662" s="288"/>
      <c r="BUX1662" s="288"/>
      <c r="BUY1662" s="288"/>
      <c r="BUZ1662" s="288"/>
      <c r="BVA1662" s="288"/>
      <c r="BVB1662" s="288"/>
      <c r="BVC1662" s="288"/>
      <c r="BVD1662" s="288"/>
      <c r="BVE1662" s="288"/>
      <c r="BVF1662" s="288"/>
      <c r="BVG1662" s="288"/>
      <c r="BVH1662" s="288"/>
      <c r="BVI1662" s="288"/>
      <c r="BVJ1662" s="288"/>
      <c r="BVK1662" s="288"/>
      <c r="BVL1662" s="288"/>
      <c r="BVM1662" s="288"/>
      <c r="BVN1662" s="288"/>
      <c r="BVO1662" s="288"/>
      <c r="BVP1662" s="288"/>
      <c r="BVQ1662" s="288"/>
      <c r="BVR1662" s="288"/>
      <c r="BVS1662" s="288"/>
      <c r="BVT1662" s="288"/>
      <c r="BVU1662" s="288"/>
      <c r="BVV1662" s="288"/>
      <c r="BVW1662" s="288"/>
      <c r="BVX1662" s="288"/>
      <c r="BVY1662" s="288"/>
      <c r="BVZ1662" s="288"/>
      <c r="BWA1662" s="288"/>
      <c r="BWB1662" s="288"/>
      <c r="BWC1662" s="288"/>
      <c r="BWD1662" s="288"/>
      <c r="BWE1662" s="288"/>
      <c r="BWF1662" s="288"/>
      <c r="BWG1662" s="288"/>
      <c r="BWH1662" s="288"/>
      <c r="BWI1662" s="288"/>
      <c r="BWJ1662" s="288"/>
      <c r="BWK1662" s="288"/>
      <c r="BWL1662" s="288"/>
      <c r="BWM1662" s="288"/>
      <c r="BWN1662" s="288"/>
      <c r="BWO1662" s="288"/>
      <c r="BWP1662" s="288"/>
      <c r="BWQ1662" s="288"/>
      <c r="BWR1662" s="288"/>
      <c r="BWS1662" s="288"/>
      <c r="BWT1662" s="288"/>
      <c r="BWU1662" s="288"/>
      <c r="BWV1662" s="288"/>
      <c r="BWW1662" s="288"/>
      <c r="BWX1662" s="288"/>
      <c r="BWY1662" s="288"/>
      <c r="BWZ1662" s="288"/>
      <c r="BXA1662" s="288"/>
      <c r="BXB1662" s="288"/>
      <c r="BXC1662" s="288"/>
      <c r="BXD1662" s="288"/>
      <c r="BXE1662" s="288"/>
      <c r="BXF1662" s="288"/>
      <c r="BXG1662" s="288"/>
      <c r="BXH1662" s="288"/>
      <c r="BXI1662" s="288"/>
      <c r="BXJ1662" s="288"/>
      <c r="BXK1662" s="288"/>
      <c r="BXL1662" s="288"/>
      <c r="BXM1662" s="288"/>
      <c r="BXN1662" s="288"/>
      <c r="BXO1662" s="288"/>
      <c r="BXP1662" s="288"/>
      <c r="BXQ1662" s="288"/>
      <c r="BXR1662" s="288"/>
      <c r="BXS1662" s="288"/>
      <c r="BXT1662" s="288"/>
      <c r="BXU1662" s="288"/>
      <c r="BXV1662" s="288"/>
      <c r="BXW1662" s="288"/>
      <c r="BXX1662" s="288"/>
      <c r="BXY1662" s="288"/>
      <c r="BXZ1662" s="288"/>
      <c r="BYA1662" s="288"/>
      <c r="BYB1662" s="288"/>
      <c r="BYC1662" s="288"/>
      <c r="BYD1662" s="288"/>
      <c r="BYE1662" s="288"/>
      <c r="BYF1662" s="288"/>
      <c r="BYG1662" s="288"/>
      <c r="BYH1662" s="288"/>
      <c r="BYI1662" s="288"/>
      <c r="BYJ1662" s="288"/>
      <c r="BYK1662" s="288"/>
      <c r="BYL1662" s="288"/>
      <c r="BYM1662" s="288"/>
      <c r="BYN1662" s="288"/>
      <c r="BYO1662" s="288"/>
      <c r="BYP1662" s="288"/>
      <c r="BYQ1662" s="288"/>
      <c r="BYR1662" s="288"/>
      <c r="BYS1662" s="288"/>
      <c r="BYT1662" s="288"/>
      <c r="BYU1662" s="288"/>
      <c r="BYV1662" s="288"/>
      <c r="BYW1662" s="288"/>
      <c r="BYX1662" s="288"/>
      <c r="BYY1662" s="288"/>
      <c r="BYZ1662" s="288"/>
      <c r="BZA1662" s="288"/>
      <c r="BZB1662" s="288"/>
      <c r="BZC1662" s="288"/>
      <c r="BZD1662" s="288"/>
      <c r="BZE1662" s="288"/>
      <c r="BZF1662" s="288"/>
      <c r="BZG1662" s="288"/>
      <c r="BZH1662" s="288"/>
      <c r="BZI1662" s="288"/>
      <c r="BZJ1662" s="288"/>
      <c r="BZK1662" s="288"/>
      <c r="BZL1662" s="288"/>
      <c r="BZM1662" s="288"/>
      <c r="BZN1662" s="288"/>
      <c r="BZO1662" s="288"/>
      <c r="BZP1662" s="288"/>
      <c r="BZQ1662" s="288"/>
      <c r="BZR1662" s="288"/>
      <c r="BZS1662" s="288"/>
      <c r="BZT1662" s="288"/>
      <c r="BZU1662" s="288"/>
      <c r="BZV1662" s="288"/>
      <c r="BZW1662" s="288"/>
      <c r="BZX1662" s="288"/>
      <c r="BZY1662" s="288"/>
      <c r="BZZ1662" s="288"/>
      <c r="CAA1662" s="288"/>
      <c r="CAB1662" s="288"/>
      <c r="CAC1662" s="288"/>
      <c r="CAD1662" s="288"/>
      <c r="CAE1662" s="288"/>
      <c r="CAF1662" s="288"/>
      <c r="CAG1662" s="288"/>
      <c r="CAH1662" s="288"/>
      <c r="CAI1662" s="288"/>
      <c r="CAJ1662" s="288"/>
      <c r="CAK1662" s="288"/>
      <c r="CAL1662" s="288"/>
      <c r="CAM1662" s="288"/>
      <c r="CAN1662" s="288"/>
      <c r="CAO1662" s="288"/>
      <c r="CAP1662" s="288"/>
      <c r="CAQ1662" s="288"/>
      <c r="CAR1662" s="288"/>
      <c r="CAS1662" s="288"/>
      <c r="CAT1662" s="288"/>
      <c r="CAU1662" s="288"/>
      <c r="CAV1662" s="288"/>
      <c r="CAW1662" s="288"/>
      <c r="CAX1662" s="288"/>
      <c r="CAY1662" s="288"/>
      <c r="CAZ1662" s="288"/>
      <c r="CBA1662" s="288"/>
      <c r="CBB1662" s="288"/>
      <c r="CBC1662" s="288"/>
      <c r="CBD1662" s="288"/>
      <c r="CBE1662" s="288"/>
      <c r="CBF1662" s="288"/>
      <c r="CBG1662" s="288"/>
      <c r="CBH1662" s="288"/>
      <c r="CBI1662" s="288"/>
      <c r="CBJ1662" s="288"/>
      <c r="CBK1662" s="288"/>
      <c r="CBL1662" s="288"/>
      <c r="CBM1662" s="288"/>
      <c r="CBN1662" s="288"/>
      <c r="CBO1662" s="288"/>
      <c r="CBP1662" s="288"/>
      <c r="CBQ1662" s="288"/>
      <c r="CBR1662" s="288"/>
      <c r="CBS1662" s="288"/>
      <c r="CBT1662" s="288"/>
      <c r="CBU1662" s="288"/>
      <c r="CBV1662" s="288"/>
      <c r="CBW1662" s="288"/>
      <c r="CBX1662" s="288"/>
      <c r="CBY1662" s="288"/>
      <c r="CBZ1662" s="288"/>
      <c r="CCA1662" s="288"/>
      <c r="CCB1662" s="288"/>
      <c r="CCC1662" s="288"/>
      <c r="CCD1662" s="288"/>
      <c r="CCE1662" s="288"/>
      <c r="CCF1662" s="288"/>
      <c r="CCG1662" s="288"/>
      <c r="CCH1662" s="288"/>
      <c r="CCI1662" s="288"/>
      <c r="CCJ1662" s="288"/>
      <c r="CCK1662" s="288"/>
      <c r="CCL1662" s="288"/>
      <c r="CCM1662" s="288"/>
      <c r="CCN1662" s="288"/>
      <c r="CCO1662" s="288"/>
      <c r="CCP1662" s="288"/>
      <c r="CCQ1662" s="288"/>
      <c r="CCR1662" s="288"/>
      <c r="CCS1662" s="288"/>
      <c r="CCT1662" s="288"/>
      <c r="CCU1662" s="288"/>
      <c r="CCV1662" s="288"/>
      <c r="CCW1662" s="288"/>
      <c r="CCX1662" s="288"/>
      <c r="CCY1662" s="288"/>
      <c r="CCZ1662" s="288"/>
      <c r="CDA1662" s="288"/>
      <c r="CDB1662" s="288"/>
      <c r="CDC1662" s="288"/>
      <c r="CDD1662" s="288"/>
      <c r="CDE1662" s="288"/>
      <c r="CDF1662" s="288"/>
      <c r="CDG1662" s="288"/>
      <c r="CDH1662" s="288"/>
      <c r="CDI1662" s="288"/>
      <c r="CDJ1662" s="288"/>
      <c r="CDK1662" s="288"/>
      <c r="CDL1662" s="288"/>
      <c r="CDM1662" s="288"/>
      <c r="CDN1662" s="288"/>
      <c r="CDO1662" s="288"/>
      <c r="CDP1662" s="288"/>
      <c r="CDQ1662" s="288"/>
      <c r="CDR1662" s="288"/>
      <c r="CDS1662" s="288"/>
      <c r="CDT1662" s="288"/>
      <c r="CDU1662" s="288"/>
      <c r="CDV1662" s="288"/>
      <c r="CDW1662" s="288"/>
      <c r="CDX1662" s="288"/>
      <c r="CDY1662" s="288"/>
      <c r="CDZ1662" s="288"/>
      <c r="CEA1662" s="288"/>
      <c r="CEB1662" s="288"/>
      <c r="CEC1662" s="288"/>
      <c r="CED1662" s="288"/>
      <c r="CEE1662" s="288"/>
      <c r="CEF1662" s="288"/>
      <c r="CEG1662" s="288"/>
      <c r="CEH1662" s="288"/>
      <c r="CEI1662" s="288"/>
      <c r="CEJ1662" s="288"/>
      <c r="CEK1662" s="288"/>
      <c r="CEL1662" s="288"/>
      <c r="CEM1662" s="288"/>
      <c r="CEN1662" s="288"/>
      <c r="CEO1662" s="288"/>
      <c r="CEP1662" s="288"/>
      <c r="CEQ1662" s="288"/>
      <c r="CER1662" s="288"/>
      <c r="CES1662" s="288"/>
      <c r="CET1662" s="288"/>
      <c r="CEU1662" s="288"/>
      <c r="CEV1662" s="288"/>
      <c r="CEW1662" s="288"/>
      <c r="CEX1662" s="288"/>
      <c r="CEY1662" s="288"/>
      <c r="CEZ1662" s="288"/>
      <c r="CFA1662" s="288"/>
      <c r="CFB1662" s="288"/>
      <c r="CFC1662" s="288"/>
      <c r="CFD1662" s="288"/>
      <c r="CFE1662" s="288"/>
      <c r="CFF1662" s="288"/>
      <c r="CFG1662" s="288"/>
      <c r="CFH1662" s="288"/>
      <c r="CFI1662" s="288"/>
      <c r="CFJ1662" s="288"/>
      <c r="CFK1662" s="288"/>
      <c r="CFL1662" s="288"/>
      <c r="CFM1662" s="288"/>
      <c r="CFN1662" s="288"/>
      <c r="CFO1662" s="288"/>
      <c r="CFP1662" s="288"/>
      <c r="CFQ1662" s="288"/>
      <c r="CFR1662" s="288"/>
      <c r="CFS1662" s="288"/>
      <c r="CFT1662" s="288"/>
      <c r="CFU1662" s="288"/>
      <c r="CFV1662" s="288"/>
      <c r="CFW1662" s="288"/>
      <c r="CFX1662" s="288"/>
      <c r="CFY1662" s="288"/>
      <c r="CFZ1662" s="288"/>
      <c r="CGA1662" s="288"/>
      <c r="CGB1662" s="288"/>
      <c r="CGC1662" s="288"/>
      <c r="CGD1662" s="288"/>
      <c r="CGE1662" s="288"/>
      <c r="CGF1662" s="288"/>
      <c r="CGG1662" s="288"/>
      <c r="CGH1662" s="288"/>
      <c r="CGI1662" s="288"/>
      <c r="CGJ1662" s="288"/>
      <c r="CGK1662" s="288"/>
      <c r="CGL1662" s="288"/>
      <c r="CGM1662" s="288"/>
      <c r="CGN1662" s="288"/>
      <c r="CGO1662" s="288"/>
      <c r="CGP1662" s="288"/>
      <c r="CGQ1662" s="288"/>
      <c r="CGR1662" s="288"/>
      <c r="CGS1662" s="288"/>
      <c r="CGT1662" s="288"/>
      <c r="CGU1662" s="288"/>
      <c r="CGV1662" s="288"/>
      <c r="CGW1662" s="288"/>
      <c r="CGX1662" s="288"/>
      <c r="CGY1662" s="288"/>
      <c r="CGZ1662" s="288"/>
      <c r="CHA1662" s="288"/>
      <c r="CHB1662" s="288"/>
      <c r="CHC1662" s="288"/>
      <c r="CHD1662" s="288"/>
      <c r="CHE1662" s="288"/>
      <c r="CHF1662" s="288"/>
      <c r="CHG1662" s="288"/>
      <c r="CHH1662" s="288"/>
      <c r="CHI1662" s="288"/>
      <c r="CHJ1662" s="288"/>
      <c r="CHK1662" s="288"/>
      <c r="CHL1662" s="288"/>
      <c r="CHM1662" s="288"/>
      <c r="CHN1662" s="288"/>
      <c r="CHO1662" s="288"/>
      <c r="CHP1662" s="288"/>
      <c r="CHQ1662" s="288"/>
      <c r="CHR1662" s="288"/>
      <c r="CHS1662" s="288"/>
      <c r="CHT1662" s="288"/>
      <c r="CHU1662" s="288"/>
      <c r="CHV1662" s="288"/>
      <c r="CHW1662" s="288"/>
      <c r="CHX1662" s="288"/>
      <c r="CHY1662" s="288"/>
      <c r="CHZ1662" s="288"/>
      <c r="CIA1662" s="288"/>
      <c r="CIB1662" s="288"/>
      <c r="CIC1662" s="288"/>
      <c r="CID1662" s="288"/>
      <c r="CIE1662" s="288"/>
      <c r="CIF1662" s="288"/>
      <c r="CIG1662" s="288"/>
      <c r="CIH1662" s="288"/>
      <c r="CII1662" s="288"/>
      <c r="CIJ1662" s="288"/>
      <c r="CIK1662" s="288"/>
      <c r="CIL1662" s="288"/>
      <c r="CIM1662" s="288"/>
      <c r="CIN1662" s="288"/>
      <c r="CIO1662" s="288"/>
      <c r="CIP1662" s="288"/>
      <c r="CIQ1662" s="288"/>
      <c r="CIR1662" s="288"/>
      <c r="CIS1662" s="288"/>
      <c r="CIT1662" s="288"/>
      <c r="CIU1662" s="288"/>
      <c r="CIV1662" s="288"/>
      <c r="CIW1662" s="288"/>
      <c r="CIX1662" s="288"/>
      <c r="CIY1662" s="288"/>
      <c r="CIZ1662" s="288"/>
      <c r="CJA1662" s="288"/>
      <c r="CJB1662" s="288"/>
      <c r="CJC1662" s="288"/>
      <c r="CJD1662" s="288"/>
      <c r="CJE1662" s="288"/>
      <c r="CJF1662" s="288"/>
      <c r="CJG1662" s="288"/>
      <c r="CJH1662" s="288"/>
      <c r="CJI1662" s="288"/>
      <c r="CJJ1662" s="288"/>
      <c r="CJK1662" s="288"/>
      <c r="CJL1662" s="288"/>
      <c r="CJM1662" s="288"/>
      <c r="CJN1662" s="288"/>
      <c r="CJO1662" s="288"/>
      <c r="CJP1662" s="288"/>
      <c r="CJQ1662" s="288"/>
      <c r="CJR1662" s="288"/>
      <c r="CJS1662" s="288"/>
      <c r="CJT1662" s="288"/>
      <c r="CJU1662" s="288"/>
      <c r="CJV1662" s="288"/>
      <c r="CJW1662" s="288"/>
      <c r="CJX1662" s="288"/>
      <c r="CJY1662" s="288"/>
      <c r="CJZ1662" s="288"/>
      <c r="CKA1662" s="288"/>
      <c r="CKB1662" s="288"/>
      <c r="CKC1662" s="288"/>
      <c r="CKD1662" s="288"/>
      <c r="CKE1662" s="288"/>
      <c r="CKF1662" s="288"/>
      <c r="CKG1662" s="288"/>
      <c r="CKH1662" s="288"/>
      <c r="CKI1662" s="288"/>
      <c r="CKJ1662" s="288"/>
      <c r="CKK1662" s="288"/>
      <c r="CKL1662" s="288"/>
      <c r="CKM1662" s="288"/>
      <c r="CKN1662" s="288"/>
      <c r="CKO1662" s="288"/>
      <c r="CKP1662" s="288"/>
      <c r="CKQ1662" s="288"/>
      <c r="CKR1662" s="288"/>
      <c r="CKS1662" s="288"/>
      <c r="CKT1662" s="288"/>
      <c r="CKU1662" s="288"/>
      <c r="CKV1662" s="288"/>
      <c r="CKW1662" s="288"/>
      <c r="CKX1662" s="288"/>
      <c r="CKY1662" s="288"/>
      <c r="CKZ1662" s="288"/>
      <c r="CLA1662" s="288"/>
      <c r="CLB1662" s="288"/>
      <c r="CLC1662" s="288"/>
      <c r="CLD1662" s="288"/>
      <c r="CLE1662" s="288"/>
      <c r="CLF1662" s="288"/>
      <c r="CLG1662" s="288"/>
      <c r="CLH1662" s="288"/>
      <c r="CLI1662" s="288"/>
      <c r="CLJ1662" s="288"/>
      <c r="CLK1662" s="288"/>
      <c r="CLL1662" s="288"/>
      <c r="CLM1662" s="288"/>
      <c r="CLN1662" s="288"/>
      <c r="CLO1662" s="288"/>
      <c r="CLP1662" s="288"/>
      <c r="CLQ1662" s="288"/>
      <c r="CLR1662" s="288"/>
      <c r="CLS1662" s="288"/>
      <c r="CLT1662" s="288"/>
      <c r="CLU1662" s="288"/>
      <c r="CLV1662" s="288"/>
      <c r="CLW1662" s="288"/>
      <c r="CLX1662" s="288"/>
      <c r="CLY1662" s="288"/>
      <c r="CLZ1662" s="288"/>
      <c r="CMA1662" s="288"/>
      <c r="CMB1662" s="288"/>
      <c r="CMC1662" s="288"/>
      <c r="CMD1662" s="288"/>
      <c r="CME1662" s="288"/>
      <c r="CMF1662" s="288"/>
      <c r="CMG1662" s="288"/>
      <c r="CMH1662" s="288"/>
      <c r="CMI1662" s="288"/>
      <c r="CMJ1662" s="288"/>
      <c r="CMK1662" s="288"/>
      <c r="CML1662" s="288"/>
      <c r="CMM1662" s="288"/>
      <c r="CMN1662" s="288"/>
      <c r="CMO1662" s="288"/>
      <c r="CMP1662" s="288"/>
      <c r="CMQ1662" s="288"/>
      <c r="CMR1662" s="288"/>
      <c r="CMS1662" s="288"/>
      <c r="CMT1662" s="288"/>
      <c r="CMU1662" s="288"/>
      <c r="CMV1662" s="288"/>
      <c r="CMW1662" s="288"/>
      <c r="CMX1662" s="288"/>
      <c r="CMY1662" s="288"/>
      <c r="CMZ1662" s="288"/>
      <c r="CNA1662" s="288"/>
      <c r="CNB1662" s="288"/>
      <c r="CNC1662" s="288"/>
      <c r="CND1662" s="288"/>
      <c r="CNE1662" s="288"/>
      <c r="CNF1662" s="288"/>
      <c r="CNG1662" s="288"/>
      <c r="CNH1662" s="288"/>
      <c r="CNI1662" s="288"/>
      <c r="CNJ1662" s="288"/>
      <c r="CNK1662" s="288"/>
      <c r="CNL1662" s="288"/>
      <c r="CNM1662" s="288"/>
      <c r="CNN1662" s="288"/>
      <c r="CNO1662" s="288"/>
      <c r="CNP1662" s="288"/>
      <c r="CNQ1662" s="288"/>
      <c r="CNR1662" s="288"/>
      <c r="CNS1662" s="288"/>
      <c r="CNT1662" s="288"/>
      <c r="CNU1662" s="288"/>
      <c r="CNV1662" s="288"/>
      <c r="CNW1662" s="288"/>
      <c r="CNX1662" s="288"/>
      <c r="CNY1662" s="288"/>
      <c r="CNZ1662" s="288"/>
      <c r="COA1662" s="288"/>
      <c r="COB1662" s="288"/>
      <c r="COC1662" s="288"/>
      <c r="COD1662" s="288"/>
      <c r="COE1662" s="288"/>
      <c r="COF1662" s="288"/>
      <c r="COG1662" s="288"/>
      <c r="COH1662" s="288"/>
      <c r="COI1662" s="288"/>
      <c r="COJ1662" s="288"/>
      <c r="COK1662" s="288"/>
      <c r="COL1662" s="288"/>
      <c r="COM1662" s="288"/>
      <c r="CON1662" s="288"/>
      <c r="COO1662" s="288"/>
      <c r="COP1662" s="288"/>
      <c r="COQ1662" s="288"/>
      <c r="COR1662" s="288"/>
      <c r="COS1662" s="288"/>
      <c r="COT1662" s="288"/>
      <c r="COU1662" s="288"/>
      <c r="COV1662" s="288"/>
      <c r="COW1662" s="288"/>
      <c r="COX1662" s="288"/>
      <c r="COY1662" s="288"/>
      <c r="COZ1662" s="288"/>
      <c r="CPA1662" s="288"/>
      <c r="CPB1662" s="288"/>
      <c r="CPC1662" s="288"/>
      <c r="CPD1662" s="288"/>
      <c r="CPE1662" s="288"/>
      <c r="CPF1662" s="288"/>
      <c r="CPG1662" s="288"/>
      <c r="CPH1662" s="288"/>
      <c r="CPI1662" s="288"/>
      <c r="CPJ1662" s="288"/>
      <c r="CPK1662" s="288"/>
      <c r="CPL1662" s="288"/>
      <c r="CPM1662" s="288"/>
      <c r="CPN1662" s="288"/>
      <c r="CPO1662" s="288"/>
      <c r="CPP1662" s="288"/>
      <c r="CPQ1662" s="288"/>
      <c r="CPR1662" s="288"/>
      <c r="CPS1662" s="288"/>
      <c r="CPT1662" s="288"/>
      <c r="CPU1662" s="288"/>
      <c r="CPV1662" s="288"/>
      <c r="CPW1662" s="288"/>
      <c r="CPX1662" s="288"/>
      <c r="CPY1662" s="288"/>
      <c r="CPZ1662" s="288"/>
      <c r="CQA1662" s="288"/>
      <c r="CQB1662" s="288"/>
      <c r="CQC1662" s="288"/>
      <c r="CQD1662" s="288"/>
      <c r="CQE1662" s="288"/>
      <c r="CQF1662" s="288"/>
      <c r="CQG1662" s="288"/>
      <c r="CQH1662" s="288"/>
      <c r="CQI1662" s="288"/>
      <c r="CQJ1662" s="288"/>
      <c r="CQK1662" s="288"/>
      <c r="CQL1662" s="288"/>
      <c r="CQM1662" s="288"/>
      <c r="CQN1662" s="288"/>
      <c r="CQO1662" s="288"/>
      <c r="CQP1662" s="288"/>
      <c r="CQQ1662" s="288"/>
      <c r="CQR1662" s="288"/>
      <c r="CQS1662" s="288"/>
      <c r="CQT1662" s="288"/>
      <c r="CQU1662" s="288"/>
      <c r="CQV1662" s="288"/>
      <c r="CQW1662" s="288"/>
      <c r="CQX1662" s="288"/>
      <c r="CQY1662" s="288"/>
      <c r="CQZ1662" s="288"/>
      <c r="CRA1662" s="288"/>
      <c r="CRB1662" s="288"/>
      <c r="CRC1662" s="288"/>
      <c r="CRD1662" s="288"/>
      <c r="CRE1662" s="288"/>
      <c r="CRF1662" s="288"/>
      <c r="CRG1662" s="288"/>
      <c r="CRH1662" s="288"/>
      <c r="CRI1662" s="288"/>
      <c r="CRJ1662" s="288"/>
      <c r="CRK1662" s="288"/>
      <c r="CRL1662" s="288"/>
      <c r="CRM1662" s="288"/>
      <c r="CRN1662" s="288"/>
      <c r="CRO1662" s="288"/>
      <c r="CRP1662" s="288"/>
      <c r="CRQ1662" s="288"/>
      <c r="CRR1662" s="288"/>
      <c r="CRS1662" s="288"/>
      <c r="CRT1662" s="288"/>
      <c r="CRU1662" s="288"/>
      <c r="CRV1662" s="288"/>
      <c r="CRW1662" s="288"/>
      <c r="CRX1662" s="288"/>
      <c r="CRY1662" s="288"/>
      <c r="CRZ1662" s="288"/>
      <c r="CSA1662" s="288"/>
      <c r="CSB1662" s="288"/>
      <c r="CSC1662" s="288"/>
      <c r="CSD1662" s="288"/>
      <c r="CSE1662" s="288"/>
      <c r="CSF1662" s="288"/>
      <c r="CSG1662" s="288"/>
      <c r="CSH1662" s="288"/>
      <c r="CSI1662" s="288"/>
      <c r="CSJ1662" s="288"/>
      <c r="CSK1662" s="288"/>
      <c r="CSL1662" s="288"/>
      <c r="CSM1662" s="288"/>
      <c r="CSN1662" s="288"/>
      <c r="CSO1662" s="288"/>
      <c r="CSP1662" s="288"/>
      <c r="CSQ1662" s="288"/>
      <c r="CSR1662" s="288"/>
      <c r="CSS1662" s="288"/>
      <c r="CST1662" s="288"/>
      <c r="CSU1662" s="288"/>
      <c r="CSV1662" s="288"/>
      <c r="CSW1662" s="288"/>
      <c r="CSX1662" s="288"/>
      <c r="CSY1662" s="288"/>
      <c r="CSZ1662" s="288"/>
      <c r="CTA1662" s="288"/>
      <c r="CTB1662" s="288"/>
      <c r="CTC1662" s="288"/>
      <c r="CTD1662" s="288"/>
      <c r="CTE1662" s="288"/>
      <c r="CTF1662" s="288"/>
      <c r="CTG1662" s="288"/>
      <c r="CTH1662" s="288"/>
      <c r="CTI1662" s="288"/>
      <c r="CTJ1662" s="288"/>
      <c r="CTK1662" s="288"/>
      <c r="CTL1662" s="288"/>
      <c r="CTM1662" s="288"/>
      <c r="CTN1662" s="288"/>
      <c r="CTO1662" s="288"/>
      <c r="CTP1662" s="288"/>
      <c r="CTQ1662" s="288"/>
      <c r="CTR1662" s="288"/>
      <c r="CTS1662" s="288"/>
      <c r="CTT1662" s="288"/>
      <c r="CTU1662" s="288"/>
      <c r="CTV1662" s="288"/>
      <c r="CTW1662" s="288"/>
      <c r="CTX1662" s="288"/>
      <c r="CTY1662" s="288"/>
      <c r="CTZ1662" s="288"/>
      <c r="CUA1662" s="288"/>
      <c r="CUB1662" s="288"/>
      <c r="CUC1662" s="288"/>
      <c r="CUD1662" s="288"/>
      <c r="CUE1662" s="288"/>
      <c r="CUF1662" s="288"/>
      <c r="CUG1662" s="288"/>
      <c r="CUH1662" s="288"/>
      <c r="CUI1662" s="288"/>
      <c r="CUJ1662" s="288"/>
      <c r="CUK1662" s="288"/>
      <c r="CUL1662" s="288"/>
      <c r="CUM1662" s="288"/>
      <c r="CUN1662" s="288"/>
      <c r="CUO1662" s="288"/>
      <c r="CUP1662" s="288"/>
      <c r="CUQ1662" s="288"/>
      <c r="CUR1662" s="288"/>
      <c r="CUS1662" s="288"/>
      <c r="CUT1662" s="288"/>
      <c r="CUU1662" s="288"/>
      <c r="CUV1662" s="288"/>
      <c r="CUW1662" s="288"/>
      <c r="CUX1662" s="288"/>
      <c r="CUY1662" s="288"/>
      <c r="CUZ1662" s="288"/>
      <c r="CVA1662" s="288"/>
      <c r="CVB1662" s="288"/>
      <c r="CVC1662" s="288"/>
      <c r="CVD1662" s="288"/>
      <c r="CVE1662" s="288"/>
      <c r="CVF1662" s="288"/>
      <c r="CVG1662" s="288"/>
      <c r="CVH1662" s="288"/>
      <c r="CVI1662" s="288"/>
      <c r="CVJ1662" s="288"/>
      <c r="CVK1662" s="288"/>
      <c r="CVL1662" s="288"/>
      <c r="CVM1662" s="288"/>
      <c r="CVN1662" s="288"/>
      <c r="CVO1662" s="288"/>
      <c r="CVP1662" s="288"/>
      <c r="CVQ1662" s="288"/>
      <c r="CVR1662" s="288"/>
      <c r="CVS1662" s="288"/>
      <c r="CVT1662" s="288"/>
      <c r="CVU1662" s="288"/>
      <c r="CVV1662" s="288"/>
      <c r="CVW1662" s="288"/>
      <c r="CVX1662" s="288"/>
      <c r="CVY1662" s="288"/>
      <c r="CVZ1662" s="288"/>
      <c r="CWA1662" s="288"/>
      <c r="CWB1662" s="288"/>
      <c r="CWC1662" s="288"/>
      <c r="CWD1662" s="288"/>
      <c r="CWE1662" s="288"/>
      <c r="CWF1662" s="288"/>
      <c r="CWG1662" s="288"/>
      <c r="CWH1662" s="288"/>
      <c r="CWI1662" s="288"/>
      <c r="CWJ1662" s="288"/>
      <c r="CWK1662" s="288"/>
      <c r="CWL1662" s="288"/>
      <c r="CWM1662" s="288"/>
      <c r="CWN1662" s="288"/>
      <c r="CWO1662" s="288"/>
      <c r="CWP1662" s="288"/>
      <c r="CWQ1662" s="288"/>
      <c r="CWR1662" s="288"/>
      <c r="CWS1662" s="288"/>
      <c r="CWT1662" s="288"/>
      <c r="CWU1662" s="288"/>
      <c r="CWV1662" s="288"/>
      <c r="CWW1662" s="288"/>
      <c r="CWX1662" s="288"/>
      <c r="CWY1662" s="288"/>
      <c r="CWZ1662" s="288"/>
      <c r="CXA1662" s="288"/>
      <c r="CXB1662" s="288"/>
      <c r="CXC1662" s="288"/>
      <c r="CXD1662" s="288"/>
      <c r="CXE1662" s="288"/>
      <c r="CXF1662" s="288"/>
      <c r="CXG1662" s="288"/>
      <c r="CXH1662" s="288"/>
      <c r="CXI1662" s="288"/>
      <c r="CXJ1662" s="288"/>
      <c r="CXK1662" s="288"/>
      <c r="CXL1662" s="288"/>
      <c r="CXM1662" s="288"/>
      <c r="CXN1662" s="288"/>
      <c r="CXO1662" s="288"/>
      <c r="CXP1662" s="288"/>
      <c r="CXQ1662" s="288"/>
      <c r="CXR1662" s="288"/>
      <c r="CXS1662" s="288"/>
      <c r="CXT1662" s="288"/>
      <c r="CXU1662" s="288"/>
      <c r="CXV1662" s="288"/>
      <c r="CXW1662" s="288"/>
      <c r="CXX1662" s="288"/>
      <c r="CXY1662" s="288"/>
      <c r="CXZ1662" s="288"/>
      <c r="CYA1662" s="288"/>
      <c r="CYB1662" s="288"/>
      <c r="CYC1662" s="288"/>
      <c r="CYD1662" s="288"/>
      <c r="CYE1662" s="288"/>
      <c r="CYF1662" s="288"/>
      <c r="CYG1662" s="288"/>
      <c r="CYH1662" s="288"/>
      <c r="CYI1662" s="288"/>
      <c r="CYJ1662" s="288"/>
      <c r="CYK1662" s="288"/>
      <c r="CYL1662" s="288"/>
      <c r="CYM1662" s="288"/>
      <c r="CYN1662" s="288"/>
      <c r="CYO1662" s="288"/>
      <c r="CYP1662" s="288"/>
      <c r="CYQ1662" s="288"/>
      <c r="CYR1662" s="288"/>
      <c r="CYS1662" s="288"/>
      <c r="CYT1662" s="288"/>
      <c r="CYU1662" s="288"/>
      <c r="CYV1662" s="288"/>
      <c r="CYW1662" s="288"/>
      <c r="CYX1662" s="288"/>
      <c r="CYY1662" s="288"/>
      <c r="CYZ1662" s="288"/>
      <c r="CZA1662" s="288"/>
      <c r="CZB1662" s="288"/>
      <c r="CZC1662" s="288"/>
      <c r="CZD1662" s="288"/>
      <c r="CZE1662" s="288"/>
      <c r="CZF1662" s="288"/>
      <c r="CZG1662" s="288"/>
      <c r="CZH1662" s="288"/>
      <c r="CZI1662" s="288"/>
      <c r="CZJ1662" s="288"/>
      <c r="CZK1662" s="288"/>
      <c r="CZL1662" s="288"/>
      <c r="CZM1662" s="288"/>
      <c r="CZN1662" s="288"/>
      <c r="CZO1662" s="288"/>
      <c r="CZP1662" s="288"/>
      <c r="CZQ1662" s="288"/>
      <c r="CZR1662" s="288"/>
      <c r="CZS1662" s="288"/>
      <c r="CZT1662" s="288"/>
      <c r="CZU1662" s="288"/>
      <c r="CZV1662" s="288"/>
      <c r="CZW1662" s="288"/>
      <c r="CZX1662" s="288"/>
      <c r="CZY1662" s="288"/>
      <c r="CZZ1662" s="288"/>
      <c r="DAA1662" s="288"/>
      <c r="DAB1662" s="288"/>
      <c r="DAC1662" s="288"/>
      <c r="DAD1662" s="288"/>
      <c r="DAE1662" s="288"/>
      <c r="DAF1662" s="288"/>
      <c r="DAG1662" s="288"/>
      <c r="DAH1662" s="288"/>
      <c r="DAI1662" s="288"/>
      <c r="DAJ1662" s="288"/>
      <c r="DAK1662" s="288"/>
      <c r="DAL1662" s="288"/>
      <c r="DAM1662" s="288"/>
      <c r="DAN1662" s="288"/>
      <c r="DAO1662" s="288"/>
      <c r="DAP1662" s="288"/>
      <c r="DAQ1662" s="288"/>
      <c r="DAR1662" s="288"/>
      <c r="DAS1662" s="288"/>
      <c r="DAT1662" s="288"/>
      <c r="DAU1662" s="288"/>
      <c r="DAV1662" s="288"/>
      <c r="DAW1662" s="288"/>
      <c r="DAX1662" s="288"/>
      <c r="DAY1662" s="288"/>
      <c r="DAZ1662" s="288"/>
      <c r="DBA1662" s="288"/>
      <c r="DBB1662" s="288"/>
      <c r="DBC1662" s="288"/>
      <c r="DBD1662" s="288"/>
      <c r="DBE1662" s="288"/>
      <c r="DBF1662" s="288"/>
      <c r="DBG1662" s="288"/>
      <c r="DBH1662" s="288"/>
      <c r="DBI1662" s="288"/>
      <c r="DBJ1662" s="288"/>
      <c r="DBK1662" s="288"/>
      <c r="DBL1662" s="288"/>
      <c r="DBM1662" s="288"/>
      <c r="DBN1662" s="288"/>
      <c r="DBO1662" s="288"/>
      <c r="DBP1662" s="288"/>
      <c r="DBQ1662" s="288"/>
      <c r="DBR1662" s="288"/>
      <c r="DBS1662" s="288"/>
      <c r="DBT1662" s="288"/>
      <c r="DBU1662" s="288"/>
      <c r="DBV1662" s="288"/>
      <c r="DBW1662" s="288"/>
      <c r="DBX1662" s="288"/>
      <c r="DBY1662" s="288"/>
      <c r="DBZ1662" s="288"/>
      <c r="DCA1662" s="288"/>
      <c r="DCB1662" s="288"/>
      <c r="DCC1662" s="288"/>
      <c r="DCD1662" s="288"/>
      <c r="DCE1662" s="288"/>
      <c r="DCF1662" s="288"/>
      <c r="DCG1662" s="288"/>
      <c r="DCH1662" s="288"/>
      <c r="DCI1662" s="288"/>
      <c r="DCJ1662" s="288"/>
      <c r="DCK1662" s="288"/>
      <c r="DCL1662" s="288"/>
      <c r="DCM1662" s="288"/>
      <c r="DCN1662" s="288"/>
      <c r="DCO1662" s="288"/>
      <c r="DCP1662" s="288"/>
      <c r="DCQ1662" s="288"/>
      <c r="DCR1662" s="288"/>
      <c r="DCS1662" s="288"/>
      <c r="DCT1662" s="288"/>
      <c r="DCU1662" s="288"/>
      <c r="DCV1662" s="288"/>
      <c r="DCW1662" s="288"/>
      <c r="DCX1662" s="288"/>
      <c r="DCY1662" s="288"/>
      <c r="DCZ1662" s="288"/>
      <c r="DDA1662" s="288"/>
      <c r="DDB1662" s="288"/>
      <c r="DDC1662" s="288"/>
      <c r="DDD1662" s="288"/>
      <c r="DDE1662" s="288"/>
      <c r="DDF1662" s="288"/>
      <c r="DDG1662" s="288"/>
      <c r="DDH1662" s="288"/>
      <c r="DDI1662" s="288"/>
      <c r="DDJ1662" s="288"/>
      <c r="DDK1662" s="288"/>
      <c r="DDL1662" s="288"/>
      <c r="DDM1662" s="288"/>
      <c r="DDN1662" s="288"/>
      <c r="DDO1662" s="288"/>
      <c r="DDP1662" s="288"/>
      <c r="DDQ1662" s="288"/>
      <c r="DDR1662" s="288"/>
      <c r="DDS1662" s="288"/>
      <c r="DDT1662" s="288"/>
      <c r="DDU1662" s="288"/>
      <c r="DDV1662" s="288"/>
      <c r="DDW1662" s="288"/>
      <c r="DDX1662" s="288"/>
      <c r="DDY1662" s="288"/>
      <c r="DDZ1662" s="288"/>
      <c r="DEA1662" s="288"/>
      <c r="DEB1662" s="288"/>
      <c r="DEC1662" s="288"/>
      <c r="DED1662" s="288"/>
      <c r="DEE1662" s="288"/>
      <c r="DEF1662" s="288"/>
      <c r="DEG1662" s="288"/>
      <c r="DEH1662" s="288"/>
      <c r="DEI1662" s="288"/>
      <c r="DEJ1662" s="288"/>
      <c r="DEK1662" s="288"/>
      <c r="DEL1662" s="288"/>
      <c r="DEM1662" s="288"/>
      <c r="DEN1662" s="288"/>
      <c r="DEO1662" s="288"/>
      <c r="DEP1662" s="288"/>
      <c r="DEQ1662" s="288"/>
      <c r="DER1662" s="288"/>
      <c r="DES1662" s="288"/>
      <c r="DET1662" s="288"/>
      <c r="DEU1662" s="288"/>
      <c r="DEV1662" s="288"/>
      <c r="DEW1662" s="288"/>
      <c r="DEX1662" s="288"/>
      <c r="DEY1662" s="288"/>
      <c r="DEZ1662" s="288"/>
      <c r="DFA1662" s="288"/>
      <c r="DFB1662" s="288"/>
      <c r="DFC1662" s="288"/>
      <c r="DFD1662" s="288"/>
      <c r="DFE1662" s="288"/>
      <c r="DFF1662" s="288"/>
      <c r="DFG1662" s="288"/>
      <c r="DFH1662" s="288"/>
      <c r="DFI1662" s="288"/>
      <c r="DFJ1662" s="288"/>
      <c r="DFK1662" s="288"/>
      <c r="DFL1662" s="288"/>
      <c r="DFM1662" s="288"/>
      <c r="DFN1662" s="288"/>
      <c r="DFO1662" s="288"/>
      <c r="DFP1662" s="288"/>
      <c r="DFQ1662" s="288"/>
      <c r="DFR1662" s="288"/>
      <c r="DFS1662" s="288"/>
      <c r="DFT1662" s="288"/>
      <c r="DFU1662" s="288"/>
      <c r="DFV1662" s="288"/>
      <c r="DFW1662" s="288"/>
      <c r="DFX1662" s="288"/>
      <c r="DFY1662" s="288"/>
      <c r="DFZ1662" s="288"/>
      <c r="DGA1662" s="288"/>
      <c r="DGB1662" s="288"/>
      <c r="DGC1662" s="288"/>
      <c r="DGD1662" s="288"/>
      <c r="DGE1662" s="288"/>
      <c r="DGF1662" s="288"/>
      <c r="DGG1662" s="288"/>
      <c r="DGH1662" s="288"/>
      <c r="DGI1662" s="288"/>
      <c r="DGJ1662" s="288"/>
      <c r="DGK1662" s="288"/>
      <c r="DGL1662" s="288"/>
      <c r="DGM1662" s="288"/>
      <c r="DGN1662" s="288"/>
      <c r="DGO1662" s="288"/>
      <c r="DGP1662" s="288"/>
      <c r="DGQ1662" s="288"/>
      <c r="DGR1662" s="288"/>
      <c r="DGS1662" s="288"/>
      <c r="DGT1662" s="288"/>
      <c r="DGU1662" s="288"/>
      <c r="DGV1662" s="288"/>
      <c r="DGW1662" s="288"/>
      <c r="DGX1662" s="288"/>
      <c r="DGY1662" s="288"/>
      <c r="DGZ1662" s="288"/>
      <c r="DHA1662" s="288"/>
      <c r="DHB1662" s="288"/>
      <c r="DHC1662" s="288"/>
      <c r="DHD1662" s="288"/>
      <c r="DHE1662" s="288"/>
      <c r="DHF1662" s="288"/>
      <c r="DHG1662" s="288"/>
      <c r="DHH1662" s="288"/>
      <c r="DHI1662" s="288"/>
      <c r="DHJ1662" s="288"/>
      <c r="DHK1662" s="288"/>
      <c r="DHL1662" s="288"/>
      <c r="DHM1662" s="288"/>
      <c r="DHN1662" s="288"/>
      <c r="DHO1662" s="288"/>
      <c r="DHP1662" s="288"/>
      <c r="DHQ1662" s="288"/>
      <c r="DHR1662" s="288"/>
      <c r="DHS1662" s="288"/>
      <c r="DHT1662" s="288"/>
      <c r="DHU1662" s="288"/>
      <c r="DHV1662" s="288"/>
      <c r="DHW1662" s="288"/>
      <c r="DHX1662" s="288"/>
      <c r="DHY1662" s="288"/>
      <c r="DHZ1662" s="288"/>
      <c r="DIA1662" s="288"/>
      <c r="DIB1662" s="288"/>
      <c r="DIC1662" s="288"/>
      <c r="DID1662" s="288"/>
      <c r="DIE1662" s="288"/>
      <c r="DIF1662" s="288"/>
      <c r="DIG1662" s="288"/>
      <c r="DIH1662" s="288"/>
      <c r="DII1662" s="288"/>
      <c r="DIJ1662" s="288"/>
      <c r="DIK1662" s="288"/>
      <c r="DIL1662" s="288"/>
      <c r="DIM1662" s="288"/>
      <c r="DIN1662" s="288"/>
      <c r="DIO1662" s="288"/>
      <c r="DIP1662" s="288"/>
      <c r="DIQ1662" s="288"/>
      <c r="DIR1662" s="288"/>
      <c r="DIS1662" s="288"/>
      <c r="DIT1662" s="288"/>
      <c r="DIU1662" s="288"/>
      <c r="DIV1662" s="288"/>
      <c r="DIW1662" s="288"/>
      <c r="DIX1662" s="288"/>
      <c r="DIY1662" s="288"/>
      <c r="DIZ1662" s="288"/>
      <c r="DJA1662" s="288"/>
      <c r="DJB1662" s="288"/>
      <c r="DJC1662" s="288"/>
      <c r="DJD1662" s="288"/>
      <c r="DJE1662" s="288"/>
      <c r="DJF1662" s="288"/>
      <c r="DJG1662" s="288"/>
      <c r="DJH1662" s="288"/>
      <c r="DJI1662" s="288"/>
      <c r="DJJ1662" s="288"/>
      <c r="DJK1662" s="288"/>
      <c r="DJL1662" s="288"/>
      <c r="DJM1662" s="288"/>
      <c r="DJN1662" s="288"/>
      <c r="DJO1662" s="288"/>
      <c r="DJP1662" s="288"/>
      <c r="DJQ1662" s="288"/>
      <c r="DJR1662" s="288"/>
      <c r="DJS1662" s="288"/>
      <c r="DJT1662" s="288"/>
      <c r="DJU1662" s="288"/>
      <c r="DJV1662" s="288"/>
      <c r="DJW1662" s="288"/>
      <c r="DJX1662" s="288"/>
      <c r="DJY1662" s="288"/>
      <c r="DJZ1662" s="288"/>
      <c r="DKA1662" s="288"/>
      <c r="DKB1662" s="288"/>
      <c r="DKC1662" s="288"/>
      <c r="DKD1662" s="288"/>
      <c r="DKE1662" s="288"/>
      <c r="DKF1662" s="288"/>
      <c r="DKG1662" s="288"/>
      <c r="DKH1662" s="288"/>
      <c r="DKI1662" s="288"/>
      <c r="DKJ1662" s="288"/>
      <c r="DKK1662" s="288"/>
      <c r="DKL1662" s="288"/>
      <c r="DKM1662" s="288"/>
      <c r="DKN1662" s="288"/>
      <c r="DKO1662" s="288"/>
      <c r="DKP1662" s="288"/>
      <c r="DKQ1662" s="288"/>
      <c r="DKR1662" s="288"/>
      <c r="DKS1662" s="288"/>
      <c r="DKT1662" s="288"/>
      <c r="DKU1662" s="288"/>
      <c r="DKV1662" s="288"/>
      <c r="DKW1662" s="288"/>
      <c r="DKX1662" s="288"/>
      <c r="DKY1662" s="288"/>
      <c r="DKZ1662" s="288"/>
      <c r="DLA1662" s="288"/>
      <c r="DLB1662" s="288"/>
      <c r="DLC1662" s="288"/>
      <c r="DLD1662" s="288"/>
      <c r="DLE1662" s="288"/>
      <c r="DLF1662" s="288"/>
      <c r="DLG1662" s="288"/>
      <c r="DLH1662" s="288"/>
      <c r="DLI1662" s="288"/>
      <c r="DLJ1662" s="288"/>
      <c r="DLK1662" s="288"/>
      <c r="DLL1662" s="288"/>
      <c r="DLM1662" s="288"/>
      <c r="DLN1662" s="288"/>
      <c r="DLO1662" s="288"/>
      <c r="DLP1662" s="288"/>
      <c r="DLQ1662" s="288"/>
      <c r="DLR1662" s="288"/>
      <c r="DLS1662" s="288"/>
      <c r="DLT1662" s="288"/>
      <c r="DLU1662" s="288"/>
      <c r="DLV1662" s="288"/>
      <c r="DLW1662" s="288"/>
      <c r="DLX1662" s="288"/>
      <c r="DLY1662" s="288"/>
      <c r="DLZ1662" s="288"/>
      <c r="DMA1662" s="288"/>
      <c r="DMB1662" s="288"/>
      <c r="DMC1662" s="288"/>
      <c r="DMD1662" s="288"/>
      <c r="DME1662" s="288"/>
      <c r="DMF1662" s="288"/>
      <c r="DMG1662" s="288"/>
      <c r="DMH1662" s="288"/>
      <c r="DMI1662" s="288"/>
      <c r="DMJ1662" s="288"/>
      <c r="DMK1662" s="288"/>
      <c r="DML1662" s="288"/>
      <c r="DMM1662" s="288"/>
      <c r="DMN1662" s="288"/>
      <c r="DMO1662" s="288"/>
      <c r="DMP1662" s="288"/>
      <c r="DMQ1662" s="288"/>
      <c r="DMR1662" s="288"/>
      <c r="DMS1662" s="288"/>
      <c r="DMT1662" s="288"/>
      <c r="DMU1662" s="288"/>
      <c r="DMV1662" s="288"/>
      <c r="DMW1662" s="288"/>
      <c r="DMX1662" s="288"/>
      <c r="DMY1662" s="288"/>
      <c r="DMZ1662" s="288"/>
      <c r="DNA1662" s="288"/>
      <c r="DNB1662" s="288"/>
      <c r="DNC1662" s="288"/>
      <c r="DND1662" s="288"/>
      <c r="DNE1662" s="288"/>
      <c r="DNF1662" s="288"/>
      <c r="DNG1662" s="288"/>
      <c r="DNH1662" s="288"/>
      <c r="DNI1662" s="288"/>
      <c r="DNJ1662" s="288"/>
      <c r="DNK1662" s="288"/>
      <c r="DNL1662" s="288"/>
      <c r="DNM1662" s="288"/>
      <c r="DNN1662" s="288"/>
      <c r="DNO1662" s="288"/>
      <c r="DNP1662" s="288"/>
      <c r="DNQ1662" s="288"/>
      <c r="DNR1662" s="288"/>
      <c r="DNS1662" s="288"/>
      <c r="DNT1662" s="288"/>
      <c r="DNU1662" s="288"/>
      <c r="DNV1662" s="288"/>
      <c r="DNW1662" s="288"/>
      <c r="DNX1662" s="288"/>
      <c r="DNY1662" s="288"/>
      <c r="DNZ1662" s="288"/>
      <c r="DOA1662" s="288"/>
      <c r="DOB1662" s="288"/>
      <c r="DOC1662" s="288"/>
      <c r="DOD1662" s="288"/>
      <c r="DOE1662" s="288"/>
      <c r="DOF1662" s="288"/>
      <c r="DOG1662" s="288"/>
      <c r="DOH1662" s="288"/>
      <c r="DOI1662" s="288"/>
      <c r="DOJ1662" s="288"/>
      <c r="DOK1662" s="288"/>
      <c r="DOL1662" s="288"/>
      <c r="DOM1662" s="288"/>
      <c r="DON1662" s="288"/>
      <c r="DOO1662" s="288"/>
      <c r="DOP1662" s="288"/>
      <c r="DOQ1662" s="288"/>
      <c r="DOR1662" s="288"/>
      <c r="DOS1662" s="288"/>
      <c r="DOT1662" s="288"/>
      <c r="DOU1662" s="288"/>
      <c r="DOV1662" s="288"/>
      <c r="DOW1662" s="288"/>
      <c r="DOX1662" s="288"/>
      <c r="DOY1662" s="288"/>
      <c r="DOZ1662" s="288"/>
      <c r="DPA1662" s="288"/>
      <c r="DPB1662" s="288"/>
      <c r="DPC1662" s="288"/>
      <c r="DPD1662" s="288"/>
      <c r="DPE1662" s="288"/>
      <c r="DPF1662" s="288"/>
      <c r="DPG1662" s="288"/>
      <c r="DPH1662" s="288"/>
      <c r="DPI1662" s="288"/>
      <c r="DPJ1662" s="288"/>
      <c r="DPK1662" s="288"/>
      <c r="DPL1662" s="288"/>
      <c r="DPM1662" s="288"/>
      <c r="DPN1662" s="288"/>
      <c r="DPO1662" s="288"/>
      <c r="DPP1662" s="288"/>
      <c r="DPQ1662" s="288"/>
      <c r="DPR1662" s="288"/>
      <c r="DPS1662" s="288"/>
      <c r="DPT1662" s="288"/>
      <c r="DPU1662" s="288"/>
      <c r="DPV1662" s="288"/>
      <c r="DPW1662" s="288"/>
      <c r="DPX1662" s="288"/>
      <c r="DPY1662" s="288"/>
      <c r="DPZ1662" s="288"/>
      <c r="DQA1662" s="288"/>
      <c r="DQB1662" s="288"/>
      <c r="DQC1662" s="288"/>
      <c r="DQD1662" s="288"/>
      <c r="DQE1662" s="288"/>
      <c r="DQF1662" s="288"/>
      <c r="DQG1662" s="288"/>
      <c r="DQH1662" s="288"/>
      <c r="DQI1662" s="288"/>
      <c r="DQJ1662" s="288"/>
      <c r="DQK1662" s="288"/>
      <c r="DQL1662" s="288"/>
      <c r="DQM1662" s="288"/>
      <c r="DQN1662" s="288"/>
      <c r="DQO1662" s="288"/>
      <c r="DQP1662" s="288"/>
      <c r="DQQ1662" s="288"/>
      <c r="DQR1662" s="288"/>
      <c r="DQS1662" s="288"/>
      <c r="DQT1662" s="288"/>
      <c r="DQU1662" s="288"/>
      <c r="DQV1662" s="288"/>
      <c r="DQW1662" s="288"/>
      <c r="DQX1662" s="288"/>
      <c r="DQY1662" s="288"/>
      <c r="DQZ1662" s="288"/>
      <c r="DRA1662" s="288"/>
      <c r="DRB1662" s="288"/>
      <c r="DRC1662" s="288"/>
      <c r="DRD1662" s="288"/>
      <c r="DRE1662" s="288"/>
      <c r="DRF1662" s="288"/>
      <c r="DRG1662" s="288"/>
      <c r="DRH1662" s="288"/>
      <c r="DRI1662" s="288"/>
      <c r="DRJ1662" s="288"/>
      <c r="DRK1662" s="288"/>
      <c r="DRL1662" s="288"/>
      <c r="DRM1662" s="288"/>
      <c r="DRN1662" s="288"/>
      <c r="DRO1662" s="288"/>
      <c r="DRP1662" s="288"/>
      <c r="DRQ1662" s="288"/>
      <c r="DRR1662" s="288"/>
      <c r="DRS1662" s="288"/>
      <c r="DRT1662" s="288"/>
      <c r="DRU1662" s="288"/>
      <c r="DRV1662" s="288"/>
      <c r="DRW1662" s="288"/>
      <c r="DRX1662" s="288"/>
      <c r="DRY1662" s="288"/>
      <c r="DRZ1662" s="288"/>
      <c r="DSA1662" s="288"/>
      <c r="DSB1662" s="288"/>
      <c r="DSC1662" s="288"/>
      <c r="DSD1662" s="288"/>
      <c r="DSE1662" s="288"/>
      <c r="DSF1662" s="288"/>
      <c r="DSG1662" s="288"/>
      <c r="DSH1662" s="288"/>
      <c r="DSI1662" s="288"/>
      <c r="DSJ1662" s="288"/>
      <c r="DSK1662" s="288"/>
      <c r="DSL1662" s="288"/>
      <c r="DSM1662" s="288"/>
      <c r="DSN1662" s="288"/>
      <c r="DSO1662" s="288"/>
      <c r="DSP1662" s="288"/>
      <c r="DSQ1662" s="288"/>
      <c r="DSR1662" s="288"/>
      <c r="DSS1662" s="288"/>
      <c r="DST1662" s="288"/>
      <c r="DSU1662" s="288"/>
      <c r="DSV1662" s="288"/>
      <c r="DSW1662" s="288"/>
      <c r="DSX1662" s="288"/>
      <c r="DSY1662" s="288"/>
      <c r="DSZ1662" s="288"/>
      <c r="DTA1662" s="288"/>
      <c r="DTB1662" s="288"/>
      <c r="DTC1662" s="288"/>
      <c r="DTD1662" s="288"/>
      <c r="DTE1662" s="288"/>
      <c r="DTF1662" s="288"/>
      <c r="DTG1662" s="288"/>
      <c r="DTH1662" s="288"/>
      <c r="DTI1662" s="288"/>
      <c r="DTJ1662" s="288"/>
      <c r="DTK1662" s="288"/>
      <c r="DTL1662" s="288"/>
      <c r="DTM1662" s="288"/>
      <c r="DTN1662" s="288"/>
      <c r="DTO1662" s="288"/>
      <c r="DTP1662" s="288"/>
      <c r="DTQ1662" s="288"/>
      <c r="DTR1662" s="288"/>
      <c r="DTS1662" s="288"/>
      <c r="DTT1662" s="288"/>
      <c r="DTU1662" s="288"/>
      <c r="DTV1662" s="288"/>
      <c r="DTW1662" s="288"/>
      <c r="DTX1662" s="288"/>
      <c r="DTY1662" s="288"/>
      <c r="DTZ1662" s="288"/>
      <c r="DUA1662" s="288"/>
      <c r="DUB1662" s="288"/>
      <c r="DUC1662" s="288"/>
      <c r="DUD1662" s="288"/>
      <c r="DUE1662" s="288"/>
      <c r="DUF1662" s="288"/>
      <c r="DUG1662" s="288"/>
      <c r="DUH1662" s="288"/>
      <c r="DUI1662" s="288"/>
      <c r="DUJ1662" s="288"/>
      <c r="DUK1662" s="288"/>
      <c r="DUL1662" s="288"/>
      <c r="DUM1662" s="288"/>
      <c r="DUN1662" s="288"/>
      <c r="DUO1662" s="288"/>
      <c r="DUP1662" s="288"/>
      <c r="DUQ1662" s="288"/>
      <c r="DUR1662" s="288"/>
      <c r="DUS1662" s="288"/>
      <c r="DUT1662" s="288"/>
      <c r="DUU1662" s="288"/>
      <c r="DUV1662" s="288"/>
      <c r="DUW1662" s="288"/>
      <c r="DUX1662" s="288"/>
      <c r="DUY1662" s="288"/>
      <c r="DUZ1662" s="288"/>
      <c r="DVA1662" s="288"/>
      <c r="DVB1662" s="288"/>
      <c r="DVC1662" s="288"/>
      <c r="DVD1662" s="288"/>
      <c r="DVE1662" s="288"/>
      <c r="DVF1662" s="288"/>
      <c r="DVG1662" s="288"/>
      <c r="DVH1662" s="288"/>
      <c r="DVI1662" s="288"/>
      <c r="DVJ1662" s="288"/>
      <c r="DVK1662" s="288"/>
      <c r="DVL1662" s="288"/>
      <c r="DVM1662" s="288"/>
      <c r="DVN1662" s="288"/>
      <c r="DVO1662" s="288"/>
      <c r="DVP1662" s="288"/>
      <c r="DVQ1662" s="288"/>
      <c r="DVR1662" s="288"/>
      <c r="DVS1662" s="288"/>
      <c r="DVT1662" s="288"/>
      <c r="DVU1662" s="288"/>
      <c r="DVV1662" s="288"/>
      <c r="DVW1662" s="288"/>
      <c r="DVX1662" s="288"/>
      <c r="DVY1662" s="288"/>
      <c r="DVZ1662" s="288"/>
      <c r="DWA1662" s="288"/>
      <c r="DWB1662" s="288"/>
      <c r="DWC1662" s="288"/>
      <c r="DWD1662" s="288"/>
      <c r="DWE1662" s="288"/>
      <c r="DWF1662" s="288"/>
      <c r="DWG1662" s="288"/>
      <c r="DWH1662" s="288"/>
      <c r="DWI1662" s="288"/>
      <c r="DWJ1662" s="288"/>
      <c r="DWK1662" s="288"/>
      <c r="DWL1662" s="288"/>
      <c r="DWM1662" s="288"/>
      <c r="DWN1662" s="288"/>
      <c r="DWO1662" s="288"/>
      <c r="DWP1662" s="288"/>
      <c r="DWQ1662" s="288"/>
      <c r="DWR1662" s="288"/>
      <c r="DWS1662" s="288"/>
      <c r="DWT1662" s="288"/>
      <c r="DWU1662" s="288"/>
      <c r="DWV1662" s="288"/>
      <c r="DWW1662" s="288"/>
      <c r="DWX1662" s="288"/>
      <c r="DWY1662" s="288"/>
      <c r="DWZ1662" s="288"/>
      <c r="DXA1662" s="288"/>
      <c r="DXB1662" s="288"/>
      <c r="DXC1662" s="288"/>
      <c r="DXD1662" s="288"/>
      <c r="DXE1662" s="288"/>
      <c r="DXF1662" s="288"/>
      <c r="DXG1662" s="288"/>
      <c r="DXH1662" s="288"/>
      <c r="DXI1662" s="288"/>
      <c r="DXJ1662" s="288"/>
      <c r="DXK1662" s="288"/>
      <c r="DXL1662" s="288"/>
      <c r="DXM1662" s="288"/>
      <c r="DXN1662" s="288"/>
      <c r="DXO1662" s="288"/>
      <c r="DXP1662" s="288"/>
      <c r="DXQ1662" s="288"/>
      <c r="DXR1662" s="288"/>
      <c r="DXS1662" s="288"/>
      <c r="DXT1662" s="288"/>
      <c r="DXU1662" s="288"/>
      <c r="DXV1662" s="288"/>
      <c r="DXW1662" s="288"/>
      <c r="DXX1662" s="288"/>
      <c r="DXY1662" s="288"/>
      <c r="DXZ1662" s="288"/>
      <c r="DYA1662" s="288"/>
      <c r="DYB1662" s="288"/>
      <c r="DYC1662" s="288"/>
      <c r="DYD1662" s="288"/>
      <c r="DYE1662" s="288"/>
      <c r="DYF1662" s="288"/>
      <c r="DYG1662" s="288"/>
      <c r="DYH1662" s="288"/>
      <c r="DYI1662" s="288"/>
      <c r="DYJ1662" s="288"/>
      <c r="DYK1662" s="288"/>
      <c r="DYL1662" s="288"/>
      <c r="DYM1662" s="288"/>
      <c r="DYN1662" s="288"/>
      <c r="DYO1662" s="288"/>
      <c r="DYP1662" s="288"/>
      <c r="DYQ1662" s="288"/>
      <c r="DYR1662" s="288"/>
      <c r="DYS1662" s="288"/>
      <c r="DYT1662" s="288"/>
      <c r="DYU1662" s="288"/>
      <c r="DYV1662" s="288"/>
      <c r="DYW1662" s="288"/>
      <c r="DYX1662" s="288"/>
      <c r="DYY1662" s="288"/>
      <c r="DYZ1662" s="288"/>
      <c r="DZA1662" s="288"/>
      <c r="DZB1662" s="288"/>
      <c r="DZC1662" s="288"/>
      <c r="DZD1662" s="288"/>
      <c r="DZE1662" s="288"/>
      <c r="DZF1662" s="288"/>
      <c r="DZG1662" s="288"/>
      <c r="DZH1662" s="288"/>
      <c r="DZI1662" s="288"/>
      <c r="DZJ1662" s="288"/>
      <c r="DZK1662" s="288"/>
      <c r="DZL1662" s="288"/>
      <c r="DZM1662" s="288"/>
      <c r="DZN1662" s="288"/>
      <c r="DZO1662" s="288"/>
      <c r="DZP1662" s="288"/>
      <c r="DZQ1662" s="288"/>
      <c r="DZR1662" s="288"/>
      <c r="DZS1662" s="288"/>
      <c r="DZT1662" s="288"/>
      <c r="DZU1662" s="288"/>
      <c r="DZV1662" s="288"/>
      <c r="DZW1662" s="288"/>
      <c r="DZX1662" s="288"/>
      <c r="DZY1662" s="288"/>
      <c r="DZZ1662" s="288"/>
      <c r="EAA1662" s="288"/>
      <c r="EAB1662" s="288"/>
      <c r="EAC1662" s="288"/>
      <c r="EAD1662" s="288"/>
      <c r="EAE1662" s="288"/>
      <c r="EAF1662" s="288"/>
      <c r="EAG1662" s="288"/>
      <c r="EAH1662" s="288"/>
      <c r="EAI1662" s="288"/>
      <c r="EAJ1662" s="288"/>
      <c r="EAK1662" s="288"/>
      <c r="EAL1662" s="288"/>
      <c r="EAM1662" s="288"/>
      <c r="EAN1662" s="288"/>
      <c r="EAO1662" s="288"/>
      <c r="EAP1662" s="288"/>
      <c r="EAQ1662" s="288"/>
      <c r="EAR1662" s="288"/>
      <c r="EAS1662" s="288"/>
      <c r="EAT1662" s="288"/>
      <c r="EAU1662" s="288"/>
      <c r="EAV1662" s="288"/>
      <c r="EAW1662" s="288"/>
      <c r="EAX1662" s="288"/>
      <c r="EAY1662" s="288"/>
      <c r="EAZ1662" s="288"/>
      <c r="EBA1662" s="288"/>
      <c r="EBB1662" s="288"/>
      <c r="EBC1662" s="288"/>
      <c r="EBD1662" s="288"/>
      <c r="EBE1662" s="288"/>
      <c r="EBF1662" s="288"/>
      <c r="EBG1662" s="288"/>
      <c r="EBH1662" s="288"/>
      <c r="EBI1662" s="288"/>
      <c r="EBJ1662" s="288"/>
      <c r="EBK1662" s="288"/>
      <c r="EBL1662" s="288"/>
      <c r="EBM1662" s="288"/>
      <c r="EBN1662" s="288"/>
      <c r="EBO1662" s="288"/>
      <c r="EBP1662" s="288"/>
      <c r="EBQ1662" s="288"/>
      <c r="EBR1662" s="288"/>
      <c r="EBS1662" s="288"/>
      <c r="EBT1662" s="288"/>
      <c r="EBU1662" s="288"/>
      <c r="EBV1662" s="288"/>
      <c r="EBW1662" s="288"/>
      <c r="EBX1662" s="288"/>
      <c r="EBY1662" s="288"/>
      <c r="EBZ1662" s="288"/>
      <c r="ECA1662" s="288"/>
      <c r="ECB1662" s="288"/>
      <c r="ECC1662" s="288"/>
      <c r="ECD1662" s="288"/>
      <c r="ECE1662" s="288"/>
      <c r="ECF1662" s="288"/>
      <c r="ECG1662" s="288"/>
      <c r="ECH1662" s="288"/>
      <c r="ECI1662" s="288"/>
      <c r="ECJ1662" s="288"/>
      <c r="ECK1662" s="288"/>
      <c r="ECL1662" s="288"/>
      <c r="ECM1662" s="288"/>
      <c r="ECN1662" s="288"/>
      <c r="ECO1662" s="288"/>
      <c r="ECP1662" s="288"/>
      <c r="ECQ1662" s="288"/>
      <c r="ECR1662" s="288"/>
      <c r="ECS1662" s="288"/>
      <c r="ECT1662" s="288"/>
      <c r="ECU1662" s="288"/>
      <c r="ECV1662" s="288"/>
      <c r="ECW1662" s="288"/>
      <c r="ECX1662" s="288"/>
      <c r="ECY1662" s="288"/>
      <c r="ECZ1662" s="288"/>
      <c r="EDA1662" s="288"/>
      <c r="EDB1662" s="288"/>
      <c r="EDC1662" s="288"/>
      <c r="EDD1662" s="288"/>
      <c r="EDE1662" s="288"/>
      <c r="EDF1662" s="288"/>
      <c r="EDG1662" s="288"/>
      <c r="EDH1662" s="288"/>
      <c r="EDI1662" s="288"/>
      <c r="EDJ1662" s="288"/>
      <c r="EDK1662" s="288"/>
      <c r="EDL1662" s="288"/>
      <c r="EDM1662" s="288"/>
      <c r="EDN1662" s="288"/>
      <c r="EDO1662" s="288"/>
      <c r="EDP1662" s="288"/>
      <c r="EDQ1662" s="288"/>
      <c r="EDR1662" s="288"/>
      <c r="EDS1662" s="288"/>
      <c r="EDT1662" s="288"/>
      <c r="EDU1662" s="288"/>
      <c r="EDV1662" s="288"/>
      <c r="EDW1662" s="288"/>
      <c r="EDX1662" s="288"/>
      <c r="EDY1662" s="288"/>
      <c r="EDZ1662" s="288"/>
      <c r="EEA1662" s="288"/>
      <c r="EEB1662" s="288"/>
      <c r="EEC1662" s="288"/>
      <c r="EED1662" s="288"/>
      <c r="EEE1662" s="288"/>
      <c r="EEF1662" s="288"/>
      <c r="EEG1662" s="288"/>
      <c r="EEH1662" s="288"/>
      <c r="EEI1662" s="288"/>
      <c r="EEJ1662" s="288"/>
      <c r="EEK1662" s="288"/>
      <c r="EEL1662" s="288"/>
      <c r="EEM1662" s="288"/>
      <c r="EEN1662" s="288"/>
      <c r="EEO1662" s="288"/>
      <c r="EEP1662" s="288"/>
      <c r="EEQ1662" s="288"/>
      <c r="EER1662" s="288"/>
      <c r="EES1662" s="288"/>
      <c r="EET1662" s="288"/>
      <c r="EEU1662" s="288"/>
      <c r="EEV1662" s="288"/>
      <c r="EEW1662" s="288"/>
      <c r="EEX1662" s="288"/>
      <c r="EEY1662" s="288"/>
      <c r="EEZ1662" s="288"/>
      <c r="EFA1662" s="288"/>
      <c r="EFB1662" s="288"/>
      <c r="EFC1662" s="288"/>
      <c r="EFD1662" s="288"/>
      <c r="EFE1662" s="288"/>
      <c r="EFF1662" s="288"/>
      <c r="EFG1662" s="288"/>
      <c r="EFH1662" s="288"/>
      <c r="EFI1662" s="288"/>
      <c r="EFJ1662" s="288"/>
      <c r="EFK1662" s="288"/>
      <c r="EFL1662" s="288"/>
      <c r="EFM1662" s="288"/>
      <c r="EFN1662" s="288"/>
      <c r="EFO1662" s="288"/>
      <c r="EFP1662" s="288"/>
      <c r="EFQ1662" s="288"/>
      <c r="EFR1662" s="288"/>
      <c r="EFS1662" s="288"/>
      <c r="EFT1662" s="288"/>
      <c r="EFU1662" s="288"/>
      <c r="EFV1662" s="288"/>
      <c r="EFW1662" s="288"/>
      <c r="EFX1662" s="288"/>
      <c r="EFY1662" s="288"/>
      <c r="EFZ1662" s="288"/>
      <c r="EGA1662" s="288"/>
      <c r="EGB1662" s="288"/>
      <c r="EGC1662" s="288"/>
      <c r="EGD1662" s="288"/>
      <c r="EGE1662" s="288"/>
      <c r="EGF1662" s="288"/>
      <c r="EGG1662" s="288"/>
      <c r="EGH1662" s="288"/>
      <c r="EGI1662" s="288"/>
      <c r="EGJ1662" s="288"/>
      <c r="EGK1662" s="288"/>
      <c r="EGL1662" s="288"/>
      <c r="EGM1662" s="288"/>
      <c r="EGN1662" s="288"/>
      <c r="EGO1662" s="288"/>
      <c r="EGP1662" s="288"/>
      <c r="EGQ1662" s="288"/>
      <c r="EGR1662" s="288"/>
      <c r="EGS1662" s="288"/>
      <c r="EGT1662" s="288"/>
      <c r="EGU1662" s="288"/>
      <c r="EGV1662" s="288"/>
      <c r="EGW1662" s="288"/>
      <c r="EGX1662" s="288"/>
      <c r="EGY1662" s="288"/>
      <c r="EGZ1662" s="288"/>
      <c r="EHA1662" s="288"/>
      <c r="EHB1662" s="288"/>
      <c r="EHC1662" s="288"/>
      <c r="EHD1662" s="288"/>
      <c r="EHE1662" s="288"/>
      <c r="EHF1662" s="288"/>
      <c r="EHG1662" s="288"/>
      <c r="EHH1662" s="288"/>
      <c r="EHI1662" s="288"/>
      <c r="EHJ1662" s="288"/>
      <c r="EHK1662" s="288"/>
      <c r="EHL1662" s="288"/>
      <c r="EHM1662" s="288"/>
      <c r="EHN1662" s="288"/>
      <c r="EHO1662" s="288"/>
      <c r="EHP1662" s="288"/>
      <c r="EHQ1662" s="288"/>
      <c r="EHR1662" s="288"/>
      <c r="EHS1662" s="288"/>
      <c r="EHT1662" s="288"/>
      <c r="EHU1662" s="288"/>
      <c r="EHV1662" s="288"/>
      <c r="EHW1662" s="288"/>
      <c r="EHX1662" s="288"/>
      <c r="EHY1662" s="288"/>
      <c r="EHZ1662" s="288"/>
      <c r="EIA1662" s="288"/>
      <c r="EIB1662" s="288"/>
      <c r="EIC1662" s="288"/>
      <c r="EID1662" s="288"/>
      <c r="EIE1662" s="288"/>
      <c r="EIF1662" s="288"/>
      <c r="EIG1662" s="288"/>
      <c r="EIH1662" s="288"/>
      <c r="EII1662" s="288"/>
      <c r="EIJ1662" s="288"/>
      <c r="EIK1662" s="288"/>
      <c r="EIL1662" s="288"/>
      <c r="EIM1662" s="288"/>
      <c r="EIN1662" s="288"/>
      <c r="EIO1662" s="288"/>
      <c r="EIP1662" s="288"/>
      <c r="EIQ1662" s="288"/>
      <c r="EIR1662" s="288"/>
      <c r="EIS1662" s="288"/>
      <c r="EIT1662" s="288"/>
      <c r="EIU1662" s="288"/>
      <c r="EIV1662" s="288"/>
      <c r="EIW1662" s="288"/>
      <c r="EIX1662" s="288"/>
      <c r="EIY1662" s="288"/>
      <c r="EIZ1662" s="288"/>
      <c r="EJA1662" s="288"/>
      <c r="EJB1662" s="288"/>
      <c r="EJC1662" s="288"/>
      <c r="EJD1662" s="288"/>
      <c r="EJE1662" s="288"/>
      <c r="EJF1662" s="288"/>
      <c r="EJG1662" s="288"/>
      <c r="EJH1662" s="288"/>
      <c r="EJI1662" s="288"/>
      <c r="EJJ1662" s="288"/>
      <c r="EJK1662" s="288"/>
      <c r="EJL1662" s="288"/>
      <c r="EJM1662" s="288"/>
      <c r="EJN1662" s="288"/>
      <c r="EJO1662" s="288"/>
      <c r="EJP1662" s="288"/>
      <c r="EJQ1662" s="288"/>
      <c r="EJR1662" s="288"/>
      <c r="EJS1662" s="288"/>
      <c r="EJT1662" s="288"/>
      <c r="EJU1662" s="288"/>
      <c r="EJV1662" s="288"/>
      <c r="EJW1662" s="288"/>
      <c r="EJX1662" s="288"/>
      <c r="EJY1662" s="288"/>
      <c r="EJZ1662" s="288"/>
      <c r="EKA1662" s="288"/>
      <c r="EKB1662" s="288"/>
      <c r="EKC1662" s="288"/>
      <c r="EKD1662" s="288"/>
      <c r="EKE1662" s="288"/>
      <c r="EKF1662" s="288"/>
      <c r="EKG1662" s="288"/>
      <c r="EKH1662" s="288"/>
      <c r="EKI1662" s="288"/>
      <c r="EKJ1662" s="288"/>
      <c r="EKK1662" s="288"/>
      <c r="EKL1662" s="288"/>
      <c r="EKM1662" s="288"/>
      <c r="EKN1662" s="288"/>
      <c r="EKO1662" s="288"/>
      <c r="EKP1662" s="288"/>
      <c r="EKQ1662" s="288"/>
      <c r="EKR1662" s="288"/>
      <c r="EKS1662" s="288"/>
      <c r="EKT1662" s="288"/>
      <c r="EKU1662" s="288"/>
      <c r="EKV1662" s="288"/>
      <c r="EKW1662" s="288"/>
      <c r="EKX1662" s="288"/>
      <c r="EKY1662" s="288"/>
      <c r="EKZ1662" s="288"/>
      <c r="ELA1662" s="288"/>
      <c r="ELB1662" s="288"/>
      <c r="ELC1662" s="288"/>
      <c r="ELD1662" s="288"/>
      <c r="ELE1662" s="288"/>
      <c r="ELF1662" s="288"/>
      <c r="ELG1662" s="288"/>
      <c r="ELH1662" s="288"/>
      <c r="ELI1662" s="288"/>
      <c r="ELJ1662" s="288"/>
      <c r="ELK1662" s="288"/>
      <c r="ELL1662" s="288"/>
      <c r="ELM1662" s="288"/>
      <c r="ELN1662" s="288"/>
      <c r="ELO1662" s="288"/>
      <c r="ELP1662" s="288"/>
      <c r="ELQ1662" s="288"/>
      <c r="ELR1662" s="288"/>
      <c r="ELS1662" s="288"/>
      <c r="ELT1662" s="288"/>
      <c r="ELU1662" s="288"/>
      <c r="ELV1662" s="288"/>
      <c r="ELW1662" s="288"/>
      <c r="ELX1662" s="288"/>
      <c r="ELY1662" s="288"/>
      <c r="ELZ1662" s="288"/>
      <c r="EMA1662" s="288"/>
      <c r="EMB1662" s="288"/>
      <c r="EMC1662" s="288"/>
      <c r="EMD1662" s="288"/>
      <c r="EME1662" s="288"/>
      <c r="EMF1662" s="288"/>
      <c r="EMG1662" s="288"/>
      <c r="EMH1662" s="288"/>
      <c r="EMI1662" s="288"/>
      <c r="EMJ1662" s="288"/>
      <c r="EMK1662" s="288"/>
      <c r="EML1662" s="288"/>
      <c r="EMM1662" s="288"/>
      <c r="EMN1662" s="288"/>
      <c r="EMO1662" s="288"/>
      <c r="EMP1662" s="288"/>
      <c r="EMQ1662" s="288"/>
      <c r="EMR1662" s="288"/>
      <c r="EMS1662" s="288"/>
      <c r="EMT1662" s="288"/>
      <c r="EMU1662" s="288"/>
      <c r="EMV1662" s="288"/>
      <c r="EMW1662" s="288"/>
      <c r="EMX1662" s="288"/>
      <c r="EMY1662" s="288"/>
      <c r="EMZ1662" s="288"/>
      <c r="ENA1662" s="288"/>
      <c r="ENB1662" s="288"/>
      <c r="ENC1662" s="288"/>
      <c r="END1662" s="288"/>
      <c r="ENE1662" s="288"/>
      <c r="ENF1662" s="288"/>
      <c r="ENG1662" s="288"/>
      <c r="ENH1662" s="288"/>
      <c r="ENI1662" s="288"/>
      <c r="ENJ1662" s="288"/>
      <c r="ENK1662" s="288"/>
      <c r="ENL1662" s="288"/>
      <c r="ENM1662" s="288"/>
      <c r="ENN1662" s="288"/>
      <c r="ENO1662" s="288"/>
      <c r="ENP1662" s="288"/>
      <c r="ENQ1662" s="288"/>
      <c r="ENR1662" s="288"/>
      <c r="ENS1662" s="288"/>
      <c r="ENT1662" s="288"/>
      <c r="ENU1662" s="288"/>
      <c r="ENV1662" s="288"/>
      <c r="ENW1662" s="288"/>
      <c r="ENX1662" s="288"/>
      <c r="ENY1662" s="288"/>
      <c r="ENZ1662" s="288"/>
      <c r="EOA1662" s="288"/>
      <c r="EOB1662" s="288"/>
      <c r="EOC1662" s="288"/>
      <c r="EOD1662" s="288"/>
      <c r="EOE1662" s="288"/>
      <c r="EOF1662" s="288"/>
      <c r="EOG1662" s="288"/>
      <c r="EOH1662" s="288"/>
      <c r="EOI1662" s="288"/>
      <c r="EOJ1662" s="288"/>
      <c r="EOK1662" s="288"/>
      <c r="EOL1662" s="288"/>
      <c r="EOM1662" s="288"/>
      <c r="EON1662" s="288"/>
      <c r="EOO1662" s="288"/>
      <c r="EOP1662" s="288"/>
      <c r="EOQ1662" s="288"/>
      <c r="EOR1662" s="288"/>
      <c r="EOS1662" s="288"/>
      <c r="EOT1662" s="288"/>
      <c r="EOU1662" s="288"/>
      <c r="EOV1662" s="288"/>
      <c r="EOW1662" s="288"/>
      <c r="EOX1662" s="288"/>
      <c r="EOY1662" s="288"/>
      <c r="EOZ1662" s="288"/>
      <c r="EPA1662" s="288"/>
      <c r="EPB1662" s="288"/>
      <c r="EPC1662" s="288"/>
      <c r="EPD1662" s="288"/>
      <c r="EPE1662" s="288"/>
      <c r="EPF1662" s="288"/>
      <c r="EPG1662" s="288"/>
      <c r="EPH1662" s="288"/>
      <c r="EPI1662" s="288"/>
      <c r="EPJ1662" s="288"/>
      <c r="EPK1662" s="288"/>
      <c r="EPL1662" s="288"/>
      <c r="EPM1662" s="288"/>
      <c r="EPN1662" s="288"/>
      <c r="EPO1662" s="288"/>
      <c r="EPP1662" s="288"/>
      <c r="EPQ1662" s="288"/>
      <c r="EPR1662" s="288"/>
      <c r="EPS1662" s="288"/>
      <c r="EPT1662" s="288"/>
      <c r="EPU1662" s="288"/>
      <c r="EPV1662" s="288"/>
      <c r="EPW1662" s="288"/>
      <c r="EPX1662" s="288"/>
      <c r="EPY1662" s="288"/>
      <c r="EPZ1662" s="288"/>
      <c r="EQA1662" s="288"/>
      <c r="EQB1662" s="288"/>
      <c r="EQC1662" s="288"/>
      <c r="EQD1662" s="288"/>
      <c r="EQE1662" s="288"/>
      <c r="EQF1662" s="288"/>
      <c r="EQG1662" s="288"/>
      <c r="EQH1662" s="288"/>
      <c r="EQI1662" s="288"/>
      <c r="EQJ1662" s="288"/>
      <c r="EQK1662" s="288"/>
      <c r="EQL1662" s="288"/>
      <c r="EQM1662" s="288"/>
      <c r="EQN1662" s="288"/>
      <c r="EQO1662" s="288"/>
      <c r="EQP1662" s="288"/>
      <c r="EQQ1662" s="288"/>
      <c r="EQR1662" s="288"/>
      <c r="EQS1662" s="288"/>
      <c r="EQT1662" s="288"/>
      <c r="EQU1662" s="288"/>
      <c r="EQV1662" s="288"/>
      <c r="EQW1662" s="288"/>
      <c r="EQX1662" s="288"/>
      <c r="EQY1662" s="288"/>
      <c r="EQZ1662" s="288"/>
      <c r="ERA1662" s="288"/>
      <c r="ERB1662" s="288"/>
      <c r="ERC1662" s="288"/>
      <c r="ERD1662" s="288"/>
      <c r="ERE1662" s="288"/>
      <c r="ERF1662" s="288"/>
      <c r="ERG1662" s="288"/>
      <c r="ERH1662" s="288"/>
      <c r="ERI1662" s="288"/>
      <c r="ERJ1662" s="288"/>
      <c r="ERK1662" s="288"/>
      <c r="ERL1662" s="288"/>
      <c r="ERM1662" s="288"/>
      <c r="ERN1662" s="288"/>
      <c r="ERO1662" s="288"/>
      <c r="ERP1662" s="288"/>
      <c r="ERQ1662" s="288"/>
      <c r="ERR1662" s="288"/>
      <c r="ERS1662" s="288"/>
      <c r="ERT1662" s="288"/>
      <c r="ERU1662" s="288"/>
      <c r="ERV1662" s="288"/>
      <c r="ERW1662" s="288"/>
      <c r="ERX1662" s="288"/>
      <c r="ERY1662" s="288"/>
      <c r="ERZ1662" s="288"/>
      <c r="ESA1662" s="288"/>
      <c r="ESB1662" s="288"/>
      <c r="ESC1662" s="288"/>
      <c r="ESD1662" s="288"/>
      <c r="ESE1662" s="288"/>
      <c r="ESF1662" s="288"/>
      <c r="ESG1662" s="288"/>
      <c r="ESH1662" s="288"/>
      <c r="ESI1662" s="288"/>
      <c r="ESJ1662" s="288"/>
      <c r="ESK1662" s="288"/>
      <c r="ESL1662" s="288"/>
      <c r="ESM1662" s="288"/>
      <c r="ESN1662" s="288"/>
      <c r="ESO1662" s="288"/>
      <c r="ESP1662" s="288"/>
      <c r="ESQ1662" s="288"/>
      <c r="ESR1662" s="288"/>
      <c r="ESS1662" s="288"/>
      <c r="EST1662" s="288"/>
      <c r="ESU1662" s="288"/>
      <c r="ESV1662" s="288"/>
      <c r="ESW1662" s="288"/>
      <c r="ESX1662" s="288"/>
      <c r="ESY1662" s="288"/>
      <c r="ESZ1662" s="288"/>
      <c r="ETA1662" s="288"/>
      <c r="ETB1662" s="288"/>
      <c r="ETC1662" s="288"/>
      <c r="ETD1662" s="288"/>
      <c r="ETE1662" s="288"/>
      <c r="ETF1662" s="288"/>
      <c r="ETG1662" s="288"/>
      <c r="ETH1662" s="288"/>
      <c r="ETI1662" s="288"/>
      <c r="ETJ1662" s="288"/>
      <c r="ETK1662" s="288"/>
      <c r="ETL1662" s="288"/>
      <c r="ETM1662" s="288"/>
      <c r="ETN1662" s="288"/>
      <c r="ETO1662" s="288"/>
      <c r="ETP1662" s="288"/>
      <c r="ETQ1662" s="288"/>
      <c r="ETR1662" s="288"/>
      <c r="ETS1662" s="288"/>
      <c r="ETT1662" s="288"/>
      <c r="ETU1662" s="288"/>
      <c r="ETV1662" s="288"/>
      <c r="ETW1662" s="288"/>
      <c r="ETX1662" s="288"/>
      <c r="ETY1662" s="288"/>
      <c r="ETZ1662" s="288"/>
      <c r="EUA1662" s="288"/>
      <c r="EUB1662" s="288"/>
      <c r="EUC1662" s="288"/>
      <c r="EUD1662" s="288"/>
      <c r="EUE1662" s="288"/>
      <c r="EUF1662" s="288"/>
      <c r="EUG1662" s="288"/>
      <c r="EUH1662" s="288"/>
      <c r="EUI1662" s="288"/>
      <c r="EUJ1662" s="288"/>
      <c r="EUK1662" s="288"/>
      <c r="EUL1662" s="288"/>
      <c r="EUM1662" s="288"/>
      <c r="EUN1662" s="288"/>
      <c r="EUO1662" s="288"/>
      <c r="EUP1662" s="288"/>
      <c r="EUQ1662" s="288"/>
      <c r="EUR1662" s="288"/>
      <c r="EUS1662" s="288"/>
      <c r="EUT1662" s="288"/>
      <c r="EUU1662" s="288"/>
      <c r="EUV1662" s="288"/>
      <c r="EUW1662" s="288"/>
      <c r="EUX1662" s="288"/>
      <c r="EUY1662" s="288"/>
      <c r="EUZ1662" s="288"/>
      <c r="EVA1662" s="288"/>
      <c r="EVB1662" s="288"/>
      <c r="EVC1662" s="288"/>
      <c r="EVD1662" s="288"/>
      <c r="EVE1662" s="288"/>
      <c r="EVF1662" s="288"/>
      <c r="EVG1662" s="288"/>
      <c r="EVH1662" s="288"/>
      <c r="EVI1662" s="288"/>
      <c r="EVJ1662" s="288"/>
      <c r="EVK1662" s="288"/>
      <c r="EVL1662" s="288"/>
      <c r="EVM1662" s="288"/>
      <c r="EVN1662" s="288"/>
      <c r="EVO1662" s="288"/>
      <c r="EVP1662" s="288"/>
      <c r="EVQ1662" s="288"/>
      <c r="EVR1662" s="288"/>
      <c r="EVS1662" s="288"/>
      <c r="EVT1662" s="288"/>
      <c r="EVU1662" s="288"/>
      <c r="EVV1662" s="288"/>
      <c r="EVW1662" s="288"/>
      <c r="EVX1662" s="288"/>
      <c r="EVY1662" s="288"/>
      <c r="EVZ1662" s="288"/>
      <c r="EWA1662" s="288"/>
      <c r="EWB1662" s="288"/>
      <c r="EWC1662" s="288"/>
      <c r="EWD1662" s="288"/>
      <c r="EWE1662" s="288"/>
      <c r="EWF1662" s="288"/>
      <c r="EWG1662" s="288"/>
      <c r="EWH1662" s="288"/>
      <c r="EWI1662" s="288"/>
      <c r="EWJ1662" s="288"/>
      <c r="EWK1662" s="288"/>
      <c r="EWL1662" s="288"/>
      <c r="EWM1662" s="288"/>
      <c r="EWN1662" s="288"/>
      <c r="EWO1662" s="288"/>
      <c r="EWP1662" s="288"/>
      <c r="EWQ1662" s="288"/>
      <c r="EWR1662" s="288"/>
      <c r="EWS1662" s="288"/>
      <c r="EWT1662" s="288"/>
      <c r="EWU1662" s="288"/>
      <c r="EWV1662" s="288"/>
      <c r="EWW1662" s="288"/>
      <c r="EWX1662" s="288"/>
      <c r="EWY1662" s="288"/>
      <c r="EWZ1662" s="288"/>
      <c r="EXA1662" s="288"/>
      <c r="EXB1662" s="288"/>
      <c r="EXC1662" s="288"/>
      <c r="EXD1662" s="288"/>
      <c r="EXE1662" s="288"/>
      <c r="EXF1662" s="288"/>
      <c r="EXG1662" s="288"/>
      <c r="EXH1662" s="288"/>
      <c r="EXI1662" s="288"/>
      <c r="EXJ1662" s="288"/>
      <c r="EXK1662" s="288"/>
      <c r="EXL1662" s="288"/>
      <c r="EXM1662" s="288"/>
      <c r="EXN1662" s="288"/>
      <c r="EXO1662" s="288"/>
      <c r="EXP1662" s="288"/>
      <c r="EXQ1662" s="288"/>
      <c r="EXR1662" s="288"/>
      <c r="EXS1662" s="288"/>
      <c r="EXT1662" s="288"/>
      <c r="EXU1662" s="288"/>
      <c r="EXV1662" s="288"/>
      <c r="EXW1662" s="288"/>
      <c r="EXX1662" s="288"/>
      <c r="EXY1662" s="288"/>
      <c r="EXZ1662" s="288"/>
      <c r="EYA1662" s="288"/>
      <c r="EYB1662" s="288"/>
      <c r="EYC1662" s="288"/>
      <c r="EYD1662" s="288"/>
      <c r="EYE1662" s="288"/>
      <c r="EYF1662" s="288"/>
      <c r="EYG1662" s="288"/>
      <c r="EYH1662" s="288"/>
      <c r="EYI1662" s="288"/>
      <c r="EYJ1662" s="288"/>
      <c r="EYK1662" s="288"/>
      <c r="EYL1662" s="288"/>
      <c r="EYM1662" s="288"/>
      <c r="EYN1662" s="288"/>
      <c r="EYO1662" s="288"/>
      <c r="EYP1662" s="288"/>
      <c r="EYQ1662" s="288"/>
      <c r="EYR1662" s="288"/>
      <c r="EYS1662" s="288"/>
      <c r="EYT1662" s="288"/>
      <c r="EYU1662" s="288"/>
      <c r="EYV1662" s="288"/>
      <c r="EYW1662" s="288"/>
      <c r="EYX1662" s="288"/>
      <c r="EYY1662" s="288"/>
      <c r="EYZ1662" s="288"/>
      <c r="EZA1662" s="288"/>
      <c r="EZB1662" s="288"/>
      <c r="EZC1662" s="288"/>
      <c r="EZD1662" s="288"/>
      <c r="EZE1662" s="288"/>
      <c r="EZF1662" s="288"/>
      <c r="EZG1662" s="288"/>
      <c r="EZH1662" s="288"/>
      <c r="EZI1662" s="288"/>
      <c r="EZJ1662" s="288"/>
      <c r="EZK1662" s="288"/>
      <c r="EZL1662" s="288"/>
      <c r="EZM1662" s="288"/>
      <c r="EZN1662" s="288"/>
      <c r="EZO1662" s="288"/>
      <c r="EZP1662" s="288"/>
      <c r="EZQ1662" s="288"/>
      <c r="EZR1662" s="288"/>
      <c r="EZS1662" s="288"/>
      <c r="EZT1662" s="288"/>
      <c r="EZU1662" s="288"/>
      <c r="EZV1662" s="288"/>
      <c r="EZW1662" s="288"/>
      <c r="EZX1662" s="288"/>
      <c r="EZY1662" s="288"/>
      <c r="EZZ1662" s="288"/>
      <c r="FAA1662" s="288"/>
      <c r="FAB1662" s="288"/>
      <c r="FAC1662" s="288"/>
      <c r="FAD1662" s="288"/>
      <c r="FAE1662" s="288"/>
      <c r="FAF1662" s="288"/>
      <c r="FAG1662" s="288"/>
      <c r="FAH1662" s="288"/>
      <c r="FAI1662" s="288"/>
      <c r="FAJ1662" s="288"/>
      <c r="FAK1662" s="288"/>
      <c r="FAL1662" s="288"/>
      <c r="FAM1662" s="288"/>
      <c r="FAN1662" s="288"/>
      <c r="FAO1662" s="288"/>
      <c r="FAP1662" s="288"/>
      <c r="FAQ1662" s="288"/>
      <c r="FAR1662" s="288"/>
      <c r="FAS1662" s="288"/>
      <c r="FAT1662" s="288"/>
      <c r="FAU1662" s="288"/>
      <c r="FAV1662" s="288"/>
      <c r="FAW1662" s="288"/>
      <c r="FAX1662" s="288"/>
      <c r="FAY1662" s="288"/>
      <c r="FAZ1662" s="288"/>
      <c r="FBA1662" s="288"/>
      <c r="FBB1662" s="288"/>
      <c r="FBC1662" s="288"/>
      <c r="FBD1662" s="288"/>
      <c r="FBE1662" s="288"/>
      <c r="FBF1662" s="288"/>
      <c r="FBG1662" s="288"/>
      <c r="FBH1662" s="288"/>
      <c r="FBI1662" s="288"/>
      <c r="FBJ1662" s="288"/>
      <c r="FBK1662" s="288"/>
      <c r="FBL1662" s="288"/>
      <c r="FBM1662" s="288"/>
      <c r="FBN1662" s="288"/>
      <c r="FBO1662" s="288"/>
      <c r="FBP1662" s="288"/>
      <c r="FBQ1662" s="288"/>
      <c r="FBR1662" s="288"/>
      <c r="FBS1662" s="288"/>
      <c r="FBT1662" s="288"/>
      <c r="FBU1662" s="288"/>
      <c r="FBV1662" s="288"/>
      <c r="FBW1662" s="288"/>
      <c r="FBX1662" s="288"/>
      <c r="FBY1662" s="288"/>
      <c r="FBZ1662" s="288"/>
      <c r="FCA1662" s="288"/>
      <c r="FCB1662" s="288"/>
      <c r="FCC1662" s="288"/>
      <c r="FCD1662" s="288"/>
      <c r="FCE1662" s="288"/>
      <c r="FCF1662" s="288"/>
      <c r="FCG1662" s="288"/>
      <c r="FCH1662" s="288"/>
      <c r="FCI1662" s="288"/>
      <c r="FCJ1662" s="288"/>
      <c r="FCK1662" s="288"/>
      <c r="FCL1662" s="288"/>
      <c r="FCM1662" s="288"/>
      <c r="FCN1662" s="288"/>
      <c r="FCO1662" s="288"/>
      <c r="FCP1662" s="288"/>
      <c r="FCQ1662" s="288"/>
      <c r="FCR1662" s="288"/>
      <c r="FCS1662" s="288"/>
      <c r="FCT1662" s="288"/>
      <c r="FCU1662" s="288"/>
      <c r="FCV1662" s="288"/>
      <c r="FCW1662" s="288"/>
      <c r="FCX1662" s="288"/>
      <c r="FCY1662" s="288"/>
      <c r="FCZ1662" s="288"/>
      <c r="FDA1662" s="288"/>
      <c r="FDB1662" s="288"/>
      <c r="FDC1662" s="288"/>
      <c r="FDD1662" s="288"/>
      <c r="FDE1662" s="288"/>
      <c r="FDF1662" s="288"/>
      <c r="FDG1662" s="288"/>
      <c r="FDH1662" s="288"/>
      <c r="FDI1662" s="288"/>
      <c r="FDJ1662" s="288"/>
      <c r="FDK1662" s="288"/>
      <c r="FDL1662" s="288"/>
      <c r="FDM1662" s="288"/>
      <c r="FDN1662" s="288"/>
      <c r="FDO1662" s="288"/>
      <c r="FDP1662" s="288"/>
      <c r="FDQ1662" s="288"/>
      <c r="FDR1662" s="288"/>
      <c r="FDS1662" s="288"/>
      <c r="FDT1662" s="288"/>
      <c r="FDU1662" s="288"/>
      <c r="FDV1662" s="288"/>
      <c r="FDW1662" s="288"/>
      <c r="FDX1662" s="288"/>
      <c r="FDY1662" s="288"/>
      <c r="FDZ1662" s="288"/>
      <c r="FEA1662" s="288"/>
      <c r="FEB1662" s="288"/>
      <c r="FEC1662" s="288"/>
      <c r="FED1662" s="288"/>
      <c r="FEE1662" s="288"/>
      <c r="FEF1662" s="288"/>
      <c r="FEG1662" s="288"/>
      <c r="FEH1662" s="288"/>
      <c r="FEI1662" s="288"/>
      <c r="FEJ1662" s="288"/>
      <c r="FEK1662" s="288"/>
      <c r="FEL1662" s="288"/>
      <c r="FEM1662" s="288"/>
      <c r="FEN1662" s="288"/>
      <c r="FEO1662" s="288"/>
      <c r="FEP1662" s="288"/>
      <c r="FEQ1662" s="288"/>
      <c r="FER1662" s="288"/>
      <c r="FES1662" s="288"/>
      <c r="FET1662" s="288"/>
      <c r="FEU1662" s="288"/>
      <c r="FEV1662" s="288"/>
      <c r="FEW1662" s="288"/>
      <c r="FEX1662" s="288"/>
      <c r="FEY1662" s="288"/>
      <c r="FEZ1662" s="288"/>
      <c r="FFA1662" s="288"/>
      <c r="FFB1662" s="288"/>
      <c r="FFC1662" s="288"/>
      <c r="FFD1662" s="288"/>
      <c r="FFE1662" s="288"/>
      <c r="FFF1662" s="288"/>
      <c r="FFG1662" s="288"/>
      <c r="FFH1662" s="288"/>
      <c r="FFI1662" s="288"/>
      <c r="FFJ1662" s="288"/>
      <c r="FFK1662" s="288"/>
      <c r="FFL1662" s="288"/>
      <c r="FFM1662" s="288"/>
      <c r="FFN1662" s="288"/>
      <c r="FFO1662" s="288"/>
      <c r="FFP1662" s="288"/>
      <c r="FFQ1662" s="288"/>
      <c r="FFR1662" s="288"/>
      <c r="FFS1662" s="288"/>
      <c r="FFT1662" s="288"/>
      <c r="FFU1662" s="288"/>
      <c r="FFV1662" s="288"/>
      <c r="FFW1662" s="288"/>
      <c r="FFX1662" s="288"/>
      <c r="FFY1662" s="288"/>
      <c r="FFZ1662" s="288"/>
      <c r="FGA1662" s="288"/>
      <c r="FGB1662" s="288"/>
      <c r="FGC1662" s="288"/>
      <c r="FGD1662" s="288"/>
      <c r="FGE1662" s="288"/>
      <c r="FGF1662" s="288"/>
      <c r="FGG1662" s="288"/>
      <c r="FGH1662" s="288"/>
      <c r="FGI1662" s="288"/>
      <c r="FGJ1662" s="288"/>
      <c r="FGK1662" s="288"/>
      <c r="FGL1662" s="288"/>
      <c r="FGM1662" s="288"/>
      <c r="FGN1662" s="288"/>
      <c r="FGO1662" s="288"/>
      <c r="FGP1662" s="288"/>
      <c r="FGQ1662" s="288"/>
      <c r="FGR1662" s="288"/>
      <c r="FGS1662" s="288"/>
      <c r="FGT1662" s="288"/>
      <c r="FGU1662" s="288"/>
      <c r="FGV1662" s="288"/>
      <c r="FGW1662" s="288"/>
      <c r="FGX1662" s="288"/>
      <c r="FGY1662" s="288"/>
      <c r="FGZ1662" s="288"/>
      <c r="FHA1662" s="288"/>
      <c r="FHB1662" s="288"/>
      <c r="FHC1662" s="288"/>
      <c r="FHD1662" s="288"/>
      <c r="FHE1662" s="288"/>
      <c r="FHF1662" s="288"/>
      <c r="FHG1662" s="288"/>
      <c r="FHH1662" s="288"/>
      <c r="FHI1662" s="288"/>
      <c r="FHJ1662" s="288"/>
      <c r="FHK1662" s="288"/>
      <c r="FHL1662" s="288"/>
      <c r="FHM1662" s="288"/>
      <c r="FHN1662" s="288"/>
      <c r="FHO1662" s="288"/>
      <c r="FHP1662" s="288"/>
      <c r="FHQ1662" s="288"/>
      <c r="FHR1662" s="288"/>
      <c r="FHS1662" s="288"/>
      <c r="FHT1662" s="288"/>
      <c r="FHU1662" s="288"/>
      <c r="FHV1662" s="288"/>
      <c r="FHW1662" s="288"/>
      <c r="FHX1662" s="288"/>
      <c r="FHY1662" s="288"/>
      <c r="FHZ1662" s="288"/>
      <c r="FIA1662" s="288"/>
      <c r="FIB1662" s="288"/>
      <c r="FIC1662" s="288"/>
      <c r="FID1662" s="288"/>
      <c r="FIE1662" s="288"/>
      <c r="FIF1662" s="288"/>
      <c r="FIG1662" s="288"/>
      <c r="FIH1662" s="288"/>
      <c r="FII1662" s="288"/>
      <c r="FIJ1662" s="288"/>
      <c r="FIK1662" s="288"/>
      <c r="FIL1662" s="288"/>
      <c r="FIM1662" s="288"/>
      <c r="FIN1662" s="288"/>
      <c r="FIO1662" s="288"/>
      <c r="FIP1662" s="288"/>
      <c r="FIQ1662" s="288"/>
      <c r="FIR1662" s="288"/>
      <c r="FIS1662" s="288"/>
      <c r="FIT1662" s="288"/>
      <c r="FIU1662" s="288"/>
      <c r="FIV1662" s="288"/>
      <c r="FIW1662" s="288"/>
      <c r="FIX1662" s="288"/>
      <c r="FIY1662" s="288"/>
      <c r="FIZ1662" s="288"/>
      <c r="FJA1662" s="288"/>
      <c r="FJB1662" s="288"/>
      <c r="FJC1662" s="288"/>
      <c r="FJD1662" s="288"/>
      <c r="FJE1662" s="288"/>
      <c r="FJF1662" s="288"/>
      <c r="FJG1662" s="288"/>
      <c r="FJH1662" s="288"/>
      <c r="FJI1662" s="288"/>
      <c r="FJJ1662" s="288"/>
      <c r="FJK1662" s="288"/>
      <c r="FJL1662" s="288"/>
      <c r="FJM1662" s="288"/>
      <c r="FJN1662" s="288"/>
      <c r="FJO1662" s="288"/>
      <c r="FJP1662" s="288"/>
      <c r="FJQ1662" s="288"/>
      <c r="FJR1662" s="288"/>
      <c r="FJS1662" s="288"/>
      <c r="FJT1662" s="288"/>
      <c r="FJU1662" s="288"/>
      <c r="FJV1662" s="288"/>
      <c r="FJW1662" s="288"/>
      <c r="FJX1662" s="288"/>
      <c r="FJY1662" s="288"/>
      <c r="FJZ1662" s="288"/>
      <c r="FKA1662" s="288"/>
      <c r="FKB1662" s="288"/>
      <c r="FKC1662" s="288"/>
      <c r="FKD1662" s="288"/>
      <c r="FKE1662" s="288"/>
      <c r="FKF1662" s="288"/>
      <c r="FKG1662" s="288"/>
      <c r="FKH1662" s="288"/>
      <c r="FKI1662" s="288"/>
      <c r="FKJ1662" s="288"/>
      <c r="FKK1662" s="288"/>
      <c r="FKL1662" s="288"/>
      <c r="FKM1662" s="288"/>
      <c r="FKN1662" s="288"/>
      <c r="FKO1662" s="288"/>
      <c r="FKP1662" s="288"/>
      <c r="FKQ1662" s="288"/>
      <c r="FKR1662" s="288"/>
      <c r="FKS1662" s="288"/>
      <c r="FKT1662" s="288"/>
      <c r="FKU1662" s="288"/>
      <c r="FKV1662" s="288"/>
      <c r="FKW1662" s="288"/>
      <c r="FKX1662" s="288"/>
      <c r="FKY1662" s="288"/>
      <c r="FKZ1662" s="288"/>
      <c r="FLA1662" s="288"/>
      <c r="FLB1662" s="288"/>
      <c r="FLC1662" s="288"/>
      <c r="FLD1662" s="288"/>
      <c r="FLE1662" s="288"/>
      <c r="FLF1662" s="288"/>
      <c r="FLG1662" s="288"/>
      <c r="FLH1662" s="288"/>
      <c r="FLI1662" s="288"/>
      <c r="FLJ1662" s="288"/>
      <c r="FLK1662" s="288"/>
      <c r="FLL1662" s="288"/>
      <c r="FLM1662" s="288"/>
      <c r="FLN1662" s="288"/>
      <c r="FLO1662" s="288"/>
      <c r="FLP1662" s="288"/>
      <c r="FLQ1662" s="288"/>
      <c r="FLR1662" s="288"/>
      <c r="FLS1662" s="288"/>
      <c r="FLT1662" s="288"/>
      <c r="FLU1662" s="288"/>
      <c r="FLV1662" s="288"/>
      <c r="FLW1662" s="288"/>
      <c r="FLX1662" s="288"/>
      <c r="FLY1662" s="288"/>
      <c r="FLZ1662" s="288"/>
      <c r="FMA1662" s="288"/>
      <c r="FMB1662" s="288"/>
      <c r="FMC1662" s="288"/>
      <c r="FMD1662" s="288"/>
      <c r="FME1662" s="288"/>
      <c r="FMF1662" s="288"/>
      <c r="FMG1662" s="288"/>
      <c r="FMH1662" s="288"/>
      <c r="FMI1662" s="288"/>
      <c r="FMJ1662" s="288"/>
      <c r="FMK1662" s="288"/>
      <c r="FML1662" s="288"/>
      <c r="FMM1662" s="288"/>
      <c r="FMN1662" s="288"/>
      <c r="FMO1662" s="288"/>
      <c r="FMP1662" s="288"/>
      <c r="FMQ1662" s="288"/>
      <c r="FMR1662" s="288"/>
      <c r="FMS1662" s="288"/>
      <c r="FMT1662" s="288"/>
      <c r="FMU1662" s="288"/>
      <c r="FMV1662" s="288"/>
      <c r="FMW1662" s="288"/>
      <c r="FMX1662" s="288"/>
      <c r="FMY1662" s="288"/>
      <c r="FMZ1662" s="288"/>
      <c r="FNA1662" s="288"/>
      <c r="FNB1662" s="288"/>
      <c r="FNC1662" s="288"/>
      <c r="FND1662" s="288"/>
      <c r="FNE1662" s="288"/>
      <c r="FNF1662" s="288"/>
      <c r="FNG1662" s="288"/>
      <c r="FNH1662" s="288"/>
      <c r="FNI1662" s="288"/>
      <c r="FNJ1662" s="288"/>
      <c r="FNK1662" s="288"/>
      <c r="FNL1662" s="288"/>
      <c r="FNM1662" s="288"/>
      <c r="FNN1662" s="288"/>
      <c r="FNO1662" s="288"/>
      <c r="FNP1662" s="288"/>
      <c r="FNQ1662" s="288"/>
      <c r="FNR1662" s="288"/>
      <c r="FNS1662" s="288"/>
      <c r="FNT1662" s="288"/>
      <c r="FNU1662" s="288"/>
      <c r="FNV1662" s="288"/>
      <c r="FNW1662" s="288"/>
      <c r="FNX1662" s="288"/>
      <c r="FNY1662" s="288"/>
      <c r="FNZ1662" s="288"/>
      <c r="FOA1662" s="288"/>
      <c r="FOB1662" s="288"/>
      <c r="FOC1662" s="288"/>
      <c r="FOD1662" s="288"/>
      <c r="FOE1662" s="288"/>
      <c r="FOF1662" s="288"/>
      <c r="FOG1662" s="288"/>
      <c r="FOH1662" s="288"/>
      <c r="FOI1662" s="288"/>
      <c r="FOJ1662" s="288"/>
      <c r="FOK1662" s="288"/>
      <c r="FOL1662" s="288"/>
      <c r="FOM1662" s="288"/>
      <c r="FON1662" s="288"/>
      <c r="FOO1662" s="288"/>
      <c r="FOP1662" s="288"/>
      <c r="FOQ1662" s="288"/>
      <c r="FOR1662" s="288"/>
      <c r="FOS1662" s="288"/>
      <c r="FOT1662" s="288"/>
      <c r="FOU1662" s="288"/>
      <c r="FOV1662" s="288"/>
      <c r="FOW1662" s="288"/>
      <c r="FOX1662" s="288"/>
      <c r="FOY1662" s="288"/>
      <c r="FOZ1662" s="288"/>
      <c r="FPA1662" s="288"/>
      <c r="FPB1662" s="288"/>
      <c r="FPC1662" s="288"/>
      <c r="FPD1662" s="288"/>
      <c r="FPE1662" s="288"/>
      <c r="FPF1662" s="288"/>
      <c r="FPG1662" s="288"/>
      <c r="FPH1662" s="288"/>
      <c r="FPI1662" s="288"/>
      <c r="FPJ1662" s="288"/>
      <c r="FPK1662" s="288"/>
      <c r="FPL1662" s="288"/>
      <c r="FPM1662" s="288"/>
      <c r="FPN1662" s="288"/>
      <c r="FPO1662" s="288"/>
      <c r="FPP1662" s="288"/>
      <c r="FPQ1662" s="288"/>
      <c r="FPR1662" s="288"/>
      <c r="FPS1662" s="288"/>
      <c r="FPT1662" s="288"/>
      <c r="FPU1662" s="288"/>
      <c r="FPV1662" s="288"/>
      <c r="FPW1662" s="288"/>
      <c r="FPX1662" s="288"/>
      <c r="FPY1662" s="288"/>
      <c r="FPZ1662" s="288"/>
      <c r="FQA1662" s="288"/>
      <c r="FQB1662" s="288"/>
      <c r="FQC1662" s="288"/>
      <c r="FQD1662" s="288"/>
      <c r="FQE1662" s="288"/>
      <c r="FQF1662" s="288"/>
      <c r="FQG1662" s="288"/>
      <c r="FQH1662" s="288"/>
      <c r="FQI1662" s="288"/>
      <c r="FQJ1662" s="288"/>
      <c r="FQK1662" s="288"/>
      <c r="FQL1662" s="288"/>
      <c r="FQM1662" s="288"/>
      <c r="FQN1662" s="288"/>
      <c r="FQO1662" s="288"/>
      <c r="FQP1662" s="288"/>
      <c r="FQQ1662" s="288"/>
      <c r="FQR1662" s="288"/>
      <c r="FQS1662" s="288"/>
      <c r="FQT1662" s="288"/>
      <c r="FQU1662" s="288"/>
      <c r="FQV1662" s="288"/>
      <c r="FQW1662" s="288"/>
      <c r="FQX1662" s="288"/>
      <c r="FQY1662" s="288"/>
      <c r="FQZ1662" s="288"/>
      <c r="FRA1662" s="288"/>
      <c r="FRB1662" s="288"/>
      <c r="FRC1662" s="288"/>
      <c r="FRD1662" s="288"/>
      <c r="FRE1662" s="288"/>
      <c r="FRF1662" s="288"/>
      <c r="FRG1662" s="288"/>
      <c r="FRH1662" s="288"/>
      <c r="FRI1662" s="288"/>
      <c r="FRJ1662" s="288"/>
      <c r="FRK1662" s="288"/>
      <c r="FRL1662" s="288"/>
      <c r="FRM1662" s="288"/>
      <c r="FRN1662" s="288"/>
      <c r="FRO1662" s="288"/>
      <c r="FRP1662" s="288"/>
      <c r="FRQ1662" s="288"/>
      <c r="FRR1662" s="288"/>
      <c r="FRS1662" s="288"/>
      <c r="FRT1662" s="288"/>
      <c r="FRU1662" s="288"/>
      <c r="FRV1662" s="288"/>
      <c r="FRW1662" s="288"/>
      <c r="FRX1662" s="288"/>
      <c r="FRY1662" s="288"/>
      <c r="FRZ1662" s="288"/>
      <c r="FSA1662" s="288"/>
      <c r="FSB1662" s="288"/>
      <c r="FSC1662" s="288"/>
      <c r="FSD1662" s="288"/>
      <c r="FSE1662" s="288"/>
      <c r="FSF1662" s="288"/>
      <c r="FSG1662" s="288"/>
      <c r="FSH1662" s="288"/>
      <c r="FSI1662" s="288"/>
      <c r="FSJ1662" s="288"/>
      <c r="FSK1662" s="288"/>
      <c r="FSL1662" s="288"/>
      <c r="FSM1662" s="288"/>
      <c r="FSN1662" s="288"/>
      <c r="FSO1662" s="288"/>
      <c r="FSP1662" s="288"/>
      <c r="FSQ1662" s="288"/>
      <c r="FSR1662" s="288"/>
      <c r="FSS1662" s="288"/>
      <c r="FST1662" s="288"/>
      <c r="FSU1662" s="288"/>
      <c r="FSV1662" s="288"/>
      <c r="FSW1662" s="288"/>
      <c r="FSX1662" s="288"/>
      <c r="FSY1662" s="288"/>
      <c r="FSZ1662" s="288"/>
      <c r="FTA1662" s="288"/>
      <c r="FTB1662" s="288"/>
      <c r="FTC1662" s="288"/>
      <c r="FTD1662" s="288"/>
      <c r="FTE1662" s="288"/>
      <c r="FTF1662" s="288"/>
      <c r="FTG1662" s="288"/>
      <c r="FTH1662" s="288"/>
      <c r="FTI1662" s="288"/>
      <c r="FTJ1662" s="288"/>
      <c r="FTK1662" s="288"/>
      <c r="FTL1662" s="288"/>
      <c r="FTM1662" s="288"/>
      <c r="FTN1662" s="288"/>
      <c r="FTO1662" s="288"/>
      <c r="FTP1662" s="288"/>
      <c r="FTQ1662" s="288"/>
      <c r="FTR1662" s="288"/>
      <c r="FTS1662" s="288"/>
      <c r="FTT1662" s="288"/>
      <c r="FTU1662" s="288"/>
      <c r="FTV1662" s="288"/>
      <c r="FTW1662" s="288"/>
      <c r="FTX1662" s="288"/>
      <c r="FTY1662" s="288"/>
      <c r="FTZ1662" s="288"/>
      <c r="FUA1662" s="288"/>
      <c r="FUB1662" s="288"/>
      <c r="FUC1662" s="288"/>
      <c r="FUD1662" s="288"/>
      <c r="FUE1662" s="288"/>
      <c r="FUF1662" s="288"/>
      <c r="FUG1662" s="288"/>
      <c r="FUH1662" s="288"/>
      <c r="FUI1662" s="288"/>
      <c r="FUJ1662" s="288"/>
      <c r="FUK1662" s="288"/>
      <c r="FUL1662" s="288"/>
      <c r="FUM1662" s="288"/>
      <c r="FUN1662" s="288"/>
      <c r="FUO1662" s="288"/>
      <c r="FUP1662" s="288"/>
      <c r="FUQ1662" s="288"/>
      <c r="FUR1662" s="288"/>
      <c r="FUS1662" s="288"/>
      <c r="FUT1662" s="288"/>
      <c r="FUU1662" s="288"/>
      <c r="FUV1662" s="288"/>
      <c r="FUW1662" s="288"/>
      <c r="FUX1662" s="288"/>
      <c r="FUY1662" s="288"/>
      <c r="FUZ1662" s="288"/>
      <c r="FVA1662" s="288"/>
      <c r="FVB1662" s="288"/>
      <c r="FVC1662" s="288"/>
      <c r="FVD1662" s="288"/>
      <c r="FVE1662" s="288"/>
      <c r="FVF1662" s="288"/>
      <c r="FVG1662" s="288"/>
      <c r="FVH1662" s="288"/>
      <c r="FVI1662" s="288"/>
      <c r="FVJ1662" s="288"/>
      <c r="FVK1662" s="288"/>
      <c r="FVL1662" s="288"/>
      <c r="FVM1662" s="288"/>
      <c r="FVN1662" s="288"/>
      <c r="FVO1662" s="288"/>
      <c r="FVP1662" s="288"/>
      <c r="FVQ1662" s="288"/>
      <c r="FVR1662" s="288"/>
      <c r="FVS1662" s="288"/>
      <c r="FVT1662" s="288"/>
      <c r="FVU1662" s="288"/>
      <c r="FVV1662" s="288"/>
      <c r="FVW1662" s="288"/>
      <c r="FVX1662" s="288"/>
      <c r="FVY1662" s="288"/>
      <c r="FVZ1662" s="288"/>
      <c r="FWA1662" s="288"/>
      <c r="FWB1662" s="288"/>
      <c r="FWC1662" s="288"/>
      <c r="FWD1662" s="288"/>
      <c r="FWE1662" s="288"/>
      <c r="FWF1662" s="288"/>
      <c r="FWG1662" s="288"/>
      <c r="FWH1662" s="288"/>
      <c r="FWI1662" s="288"/>
      <c r="FWJ1662" s="288"/>
      <c r="FWK1662" s="288"/>
      <c r="FWL1662" s="288"/>
      <c r="FWM1662" s="288"/>
      <c r="FWN1662" s="288"/>
      <c r="FWO1662" s="288"/>
      <c r="FWP1662" s="288"/>
      <c r="FWQ1662" s="288"/>
      <c r="FWR1662" s="288"/>
      <c r="FWS1662" s="288"/>
      <c r="FWT1662" s="288"/>
      <c r="FWU1662" s="288"/>
      <c r="FWV1662" s="288"/>
      <c r="FWW1662" s="288"/>
      <c r="FWX1662" s="288"/>
      <c r="FWY1662" s="288"/>
      <c r="FWZ1662" s="288"/>
      <c r="FXA1662" s="288"/>
      <c r="FXB1662" s="288"/>
      <c r="FXC1662" s="288"/>
      <c r="FXD1662" s="288"/>
      <c r="FXE1662" s="288"/>
      <c r="FXF1662" s="288"/>
      <c r="FXG1662" s="288"/>
      <c r="FXH1662" s="288"/>
      <c r="FXI1662" s="288"/>
      <c r="FXJ1662" s="288"/>
      <c r="FXK1662" s="288"/>
      <c r="FXL1662" s="288"/>
      <c r="FXM1662" s="288"/>
      <c r="FXN1662" s="288"/>
      <c r="FXO1662" s="288"/>
      <c r="FXP1662" s="288"/>
      <c r="FXQ1662" s="288"/>
      <c r="FXR1662" s="288"/>
      <c r="FXS1662" s="288"/>
      <c r="FXT1662" s="288"/>
      <c r="FXU1662" s="288"/>
      <c r="FXV1662" s="288"/>
      <c r="FXW1662" s="288"/>
      <c r="FXX1662" s="288"/>
      <c r="FXY1662" s="288"/>
      <c r="FXZ1662" s="288"/>
      <c r="FYA1662" s="288"/>
      <c r="FYB1662" s="288"/>
      <c r="FYC1662" s="288"/>
      <c r="FYD1662" s="288"/>
      <c r="FYE1662" s="288"/>
      <c r="FYF1662" s="288"/>
      <c r="FYG1662" s="288"/>
      <c r="FYH1662" s="288"/>
      <c r="FYI1662" s="288"/>
      <c r="FYJ1662" s="288"/>
      <c r="FYK1662" s="288"/>
      <c r="FYL1662" s="288"/>
      <c r="FYM1662" s="288"/>
      <c r="FYN1662" s="288"/>
      <c r="FYO1662" s="288"/>
      <c r="FYP1662" s="288"/>
      <c r="FYQ1662" s="288"/>
      <c r="FYR1662" s="288"/>
      <c r="FYS1662" s="288"/>
      <c r="FYT1662" s="288"/>
      <c r="FYU1662" s="288"/>
      <c r="FYV1662" s="288"/>
      <c r="FYW1662" s="288"/>
      <c r="FYX1662" s="288"/>
      <c r="FYY1662" s="288"/>
      <c r="FYZ1662" s="288"/>
      <c r="FZA1662" s="288"/>
      <c r="FZB1662" s="288"/>
      <c r="FZC1662" s="288"/>
      <c r="FZD1662" s="288"/>
      <c r="FZE1662" s="288"/>
      <c r="FZF1662" s="288"/>
      <c r="FZG1662" s="288"/>
      <c r="FZH1662" s="288"/>
      <c r="FZI1662" s="288"/>
      <c r="FZJ1662" s="288"/>
      <c r="FZK1662" s="288"/>
      <c r="FZL1662" s="288"/>
      <c r="FZM1662" s="288"/>
      <c r="FZN1662" s="288"/>
      <c r="FZO1662" s="288"/>
      <c r="FZP1662" s="288"/>
      <c r="FZQ1662" s="288"/>
      <c r="FZR1662" s="288"/>
      <c r="FZS1662" s="288"/>
      <c r="FZT1662" s="288"/>
      <c r="FZU1662" s="288"/>
      <c r="FZV1662" s="288"/>
      <c r="FZW1662" s="288"/>
      <c r="FZX1662" s="288"/>
      <c r="FZY1662" s="288"/>
      <c r="FZZ1662" s="288"/>
      <c r="GAA1662" s="288"/>
      <c r="GAB1662" s="288"/>
      <c r="GAC1662" s="288"/>
      <c r="GAD1662" s="288"/>
      <c r="GAE1662" s="288"/>
      <c r="GAF1662" s="288"/>
      <c r="GAG1662" s="288"/>
      <c r="GAH1662" s="288"/>
      <c r="GAI1662" s="288"/>
      <c r="GAJ1662" s="288"/>
      <c r="GAK1662" s="288"/>
      <c r="GAL1662" s="288"/>
      <c r="GAM1662" s="288"/>
      <c r="GAN1662" s="288"/>
      <c r="GAO1662" s="288"/>
      <c r="GAP1662" s="288"/>
      <c r="GAQ1662" s="288"/>
      <c r="GAR1662" s="288"/>
      <c r="GAS1662" s="288"/>
      <c r="GAT1662" s="288"/>
      <c r="GAU1662" s="288"/>
      <c r="GAV1662" s="288"/>
      <c r="GAW1662" s="288"/>
      <c r="GAX1662" s="288"/>
      <c r="GAY1662" s="288"/>
      <c r="GAZ1662" s="288"/>
      <c r="GBA1662" s="288"/>
      <c r="GBB1662" s="288"/>
      <c r="GBC1662" s="288"/>
      <c r="GBD1662" s="288"/>
      <c r="GBE1662" s="288"/>
      <c r="GBF1662" s="288"/>
      <c r="GBG1662" s="288"/>
      <c r="GBH1662" s="288"/>
      <c r="GBI1662" s="288"/>
      <c r="GBJ1662" s="288"/>
      <c r="GBK1662" s="288"/>
      <c r="GBL1662" s="288"/>
      <c r="GBM1662" s="288"/>
      <c r="GBN1662" s="288"/>
      <c r="GBO1662" s="288"/>
      <c r="GBP1662" s="288"/>
      <c r="GBQ1662" s="288"/>
      <c r="GBR1662" s="288"/>
      <c r="GBS1662" s="288"/>
      <c r="GBT1662" s="288"/>
      <c r="GBU1662" s="288"/>
      <c r="GBV1662" s="288"/>
      <c r="GBW1662" s="288"/>
      <c r="GBX1662" s="288"/>
      <c r="GBY1662" s="288"/>
      <c r="GBZ1662" s="288"/>
      <c r="GCA1662" s="288"/>
      <c r="GCB1662" s="288"/>
      <c r="GCC1662" s="288"/>
      <c r="GCD1662" s="288"/>
      <c r="GCE1662" s="288"/>
      <c r="GCF1662" s="288"/>
      <c r="GCG1662" s="288"/>
      <c r="GCH1662" s="288"/>
      <c r="GCI1662" s="288"/>
      <c r="GCJ1662" s="288"/>
      <c r="GCK1662" s="288"/>
      <c r="GCL1662" s="288"/>
      <c r="GCM1662" s="288"/>
      <c r="GCN1662" s="288"/>
      <c r="GCO1662" s="288"/>
      <c r="GCP1662" s="288"/>
      <c r="GCQ1662" s="288"/>
      <c r="GCR1662" s="288"/>
      <c r="GCS1662" s="288"/>
      <c r="GCT1662" s="288"/>
      <c r="GCU1662" s="288"/>
      <c r="GCV1662" s="288"/>
      <c r="GCW1662" s="288"/>
      <c r="GCX1662" s="288"/>
      <c r="GCY1662" s="288"/>
      <c r="GCZ1662" s="288"/>
      <c r="GDA1662" s="288"/>
      <c r="GDB1662" s="288"/>
      <c r="GDC1662" s="288"/>
      <c r="GDD1662" s="288"/>
      <c r="GDE1662" s="288"/>
      <c r="GDF1662" s="288"/>
      <c r="GDG1662" s="288"/>
      <c r="GDH1662" s="288"/>
      <c r="GDI1662" s="288"/>
      <c r="GDJ1662" s="288"/>
      <c r="GDK1662" s="288"/>
      <c r="GDL1662" s="288"/>
      <c r="GDM1662" s="288"/>
      <c r="GDN1662" s="288"/>
      <c r="GDO1662" s="288"/>
      <c r="GDP1662" s="288"/>
      <c r="GDQ1662" s="288"/>
      <c r="GDR1662" s="288"/>
      <c r="GDS1662" s="288"/>
      <c r="GDT1662" s="288"/>
      <c r="GDU1662" s="288"/>
      <c r="GDV1662" s="288"/>
      <c r="GDW1662" s="288"/>
      <c r="GDX1662" s="288"/>
      <c r="GDY1662" s="288"/>
      <c r="GDZ1662" s="288"/>
      <c r="GEA1662" s="288"/>
      <c r="GEB1662" s="288"/>
      <c r="GEC1662" s="288"/>
      <c r="GED1662" s="288"/>
      <c r="GEE1662" s="288"/>
      <c r="GEF1662" s="288"/>
      <c r="GEG1662" s="288"/>
      <c r="GEH1662" s="288"/>
      <c r="GEI1662" s="288"/>
      <c r="GEJ1662" s="288"/>
      <c r="GEK1662" s="288"/>
      <c r="GEL1662" s="288"/>
      <c r="GEM1662" s="288"/>
      <c r="GEN1662" s="288"/>
      <c r="GEO1662" s="288"/>
      <c r="GEP1662" s="288"/>
      <c r="GEQ1662" s="288"/>
      <c r="GER1662" s="288"/>
      <c r="GES1662" s="288"/>
      <c r="GET1662" s="288"/>
      <c r="GEU1662" s="288"/>
      <c r="GEV1662" s="288"/>
      <c r="GEW1662" s="288"/>
      <c r="GEX1662" s="288"/>
      <c r="GEY1662" s="288"/>
      <c r="GEZ1662" s="288"/>
      <c r="GFA1662" s="288"/>
      <c r="GFB1662" s="288"/>
      <c r="GFC1662" s="288"/>
      <c r="GFD1662" s="288"/>
      <c r="GFE1662" s="288"/>
      <c r="GFF1662" s="288"/>
      <c r="GFG1662" s="288"/>
      <c r="GFH1662" s="288"/>
      <c r="GFI1662" s="288"/>
      <c r="GFJ1662" s="288"/>
      <c r="GFK1662" s="288"/>
      <c r="GFL1662" s="288"/>
      <c r="GFM1662" s="288"/>
      <c r="GFN1662" s="288"/>
      <c r="GFO1662" s="288"/>
      <c r="GFP1662" s="288"/>
      <c r="GFQ1662" s="288"/>
      <c r="GFR1662" s="288"/>
      <c r="GFS1662" s="288"/>
      <c r="GFT1662" s="288"/>
      <c r="GFU1662" s="288"/>
      <c r="GFV1662" s="288"/>
      <c r="GFW1662" s="288"/>
      <c r="GFX1662" s="288"/>
      <c r="GFY1662" s="288"/>
      <c r="GFZ1662" s="288"/>
      <c r="GGA1662" s="288"/>
      <c r="GGB1662" s="288"/>
      <c r="GGC1662" s="288"/>
      <c r="GGD1662" s="288"/>
      <c r="GGE1662" s="288"/>
      <c r="GGF1662" s="288"/>
      <c r="GGG1662" s="288"/>
      <c r="GGH1662" s="288"/>
      <c r="GGI1662" s="288"/>
      <c r="GGJ1662" s="288"/>
      <c r="GGK1662" s="288"/>
      <c r="GGL1662" s="288"/>
      <c r="GGM1662" s="288"/>
      <c r="GGN1662" s="288"/>
      <c r="GGO1662" s="288"/>
      <c r="GGP1662" s="288"/>
      <c r="GGQ1662" s="288"/>
      <c r="GGR1662" s="288"/>
      <c r="GGS1662" s="288"/>
      <c r="GGT1662" s="288"/>
      <c r="GGU1662" s="288"/>
      <c r="GGV1662" s="288"/>
      <c r="GGW1662" s="288"/>
      <c r="GGX1662" s="288"/>
      <c r="GGY1662" s="288"/>
      <c r="GGZ1662" s="288"/>
      <c r="GHA1662" s="288"/>
      <c r="GHB1662" s="288"/>
      <c r="GHC1662" s="288"/>
      <c r="GHD1662" s="288"/>
      <c r="GHE1662" s="288"/>
      <c r="GHF1662" s="288"/>
      <c r="GHG1662" s="288"/>
      <c r="GHH1662" s="288"/>
      <c r="GHI1662" s="288"/>
      <c r="GHJ1662" s="288"/>
      <c r="GHK1662" s="288"/>
      <c r="GHL1662" s="288"/>
      <c r="GHM1662" s="288"/>
      <c r="GHN1662" s="288"/>
      <c r="GHO1662" s="288"/>
      <c r="GHP1662" s="288"/>
      <c r="GHQ1662" s="288"/>
      <c r="GHR1662" s="288"/>
      <c r="GHS1662" s="288"/>
      <c r="GHT1662" s="288"/>
      <c r="GHU1662" s="288"/>
      <c r="GHV1662" s="288"/>
      <c r="GHW1662" s="288"/>
      <c r="GHX1662" s="288"/>
      <c r="GHY1662" s="288"/>
      <c r="GHZ1662" s="288"/>
      <c r="GIA1662" s="288"/>
      <c r="GIB1662" s="288"/>
      <c r="GIC1662" s="288"/>
      <c r="GID1662" s="288"/>
      <c r="GIE1662" s="288"/>
      <c r="GIF1662" s="288"/>
      <c r="GIG1662" s="288"/>
      <c r="GIH1662" s="288"/>
      <c r="GII1662" s="288"/>
      <c r="GIJ1662" s="288"/>
      <c r="GIK1662" s="288"/>
      <c r="GIL1662" s="288"/>
      <c r="GIM1662" s="288"/>
      <c r="GIN1662" s="288"/>
      <c r="GIO1662" s="288"/>
      <c r="GIP1662" s="288"/>
      <c r="GIQ1662" s="288"/>
      <c r="GIR1662" s="288"/>
      <c r="GIS1662" s="288"/>
      <c r="GIT1662" s="288"/>
      <c r="GIU1662" s="288"/>
      <c r="GIV1662" s="288"/>
      <c r="GIW1662" s="288"/>
      <c r="GIX1662" s="288"/>
      <c r="GIY1662" s="288"/>
      <c r="GIZ1662" s="288"/>
      <c r="GJA1662" s="288"/>
      <c r="GJB1662" s="288"/>
      <c r="GJC1662" s="288"/>
      <c r="GJD1662" s="288"/>
      <c r="GJE1662" s="288"/>
      <c r="GJF1662" s="288"/>
      <c r="GJG1662" s="288"/>
      <c r="GJH1662" s="288"/>
      <c r="GJI1662" s="288"/>
      <c r="GJJ1662" s="288"/>
      <c r="GJK1662" s="288"/>
      <c r="GJL1662" s="288"/>
      <c r="GJM1662" s="288"/>
      <c r="GJN1662" s="288"/>
      <c r="GJO1662" s="288"/>
      <c r="GJP1662" s="288"/>
      <c r="GJQ1662" s="288"/>
      <c r="GJR1662" s="288"/>
      <c r="GJS1662" s="288"/>
      <c r="GJT1662" s="288"/>
      <c r="GJU1662" s="288"/>
      <c r="GJV1662" s="288"/>
      <c r="GJW1662" s="288"/>
      <c r="GJX1662" s="288"/>
      <c r="GJY1662" s="288"/>
      <c r="GJZ1662" s="288"/>
      <c r="GKA1662" s="288"/>
      <c r="GKB1662" s="288"/>
      <c r="GKC1662" s="288"/>
      <c r="GKD1662" s="288"/>
      <c r="GKE1662" s="288"/>
      <c r="GKF1662" s="288"/>
      <c r="GKG1662" s="288"/>
      <c r="GKH1662" s="288"/>
      <c r="GKI1662" s="288"/>
      <c r="GKJ1662" s="288"/>
      <c r="GKK1662" s="288"/>
      <c r="GKL1662" s="288"/>
      <c r="GKM1662" s="288"/>
      <c r="GKN1662" s="288"/>
      <c r="GKO1662" s="288"/>
      <c r="GKP1662" s="288"/>
      <c r="GKQ1662" s="288"/>
      <c r="GKR1662" s="288"/>
      <c r="GKS1662" s="288"/>
      <c r="GKT1662" s="288"/>
      <c r="GKU1662" s="288"/>
      <c r="GKV1662" s="288"/>
      <c r="GKW1662" s="288"/>
      <c r="GKX1662" s="288"/>
      <c r="GKY1662" s="288"/>
      <c r="GKZ1662" s="288"/>
      <c r="GLA1662" s="288"/>
      <c r="GLB1662" s="288"/>
      <c r="GLC1662" s="288"/>
      <c r="GLD1662" s="288"/>
      <c r="GLE1662" s="288"/>
      <c r="GLF1662" s="288"/>
      <c r="GLG1662" s="288"/>
      <c r="GLH1662" s="288"/>
      <c r="GLI1662" s="288"/>
      <c r="GLJ1662" s="288"/>
      <c r="GLK1662" s="288"/>
      <c r="GLL1662" s="288"/>
      <c r="GLM1662" s="288"/>
      <c r="GLN1662" s="288"/>
      <c r="GLO1662" s="288"/>
      <c r="GLP1662" s="288"/>
      <c r="GLQ1662" s="288"/>
      <c r="GLR1662" s="288"/>
      <c r="GLS1662" s="288"/>
      <c r="GLT1662" s="288"/>
      <c r="GLU1662" s="288"/>
      <c r="GLV1662" s="288"/>
      <c r="GLW1662" s="288"/>
      <c r="GLX1662" s="288"/>
      <c r="GLY1662" s="288"/>
      <c r="GLZ1662" s="288"/>
      <c r="GMA1662" s="288"/>
      <c r="GMB1662" s="288"/>
      <c r="GMC1662" s="288"/>
      <c r="GMD1662" s="288"/>
      <c r="GME1662" s="288"/>
      <c r="GMF1662" s="288"/>
      <c r="GMG1662" s="288"/>
      <c r="GMH1662" s="288"/>
      <c r="GMI1662" s="288"/>
      <c r="GMJ1662" s="288"/>
      <c r="GMK1662" s="288"/>
      <c r="GML1662" s="288"/>
      <c r="GMM1662" s="288"/>
      <c r="GMN1662" s="288"/>
      <c r="GMO1662" s="288"/>
      <c r="GMP1662" s="288"/>
      <c r="GMQ1662" s="288"/>
      <c r="GMR1662" s="288"/>
      <c r="GMS1662" s="288"/>
      <c r="GMT1662" s="288"/>
      <c r="GMU1662" s="288"/>
      <c r="GMV1662" s="288"/>
      <c r="GMW1662" s="288"/>
      <c r="GMX1662" s="288"/>
      <c r="GMY1662" s="288"/>
      <c r="GMZ1662" s="288"/>
      <c r="GNA1662" s="288"/>
      <c r="GNB1662" s="288"/>
      <c r="GNC1662" s="288"/>
      <c r="GND1662" s="288"/>
      <c r="GNE1662" s="288"/>
      <c r="GNF1662" s="288"/>
      <c r="GNG1662" s="288"/>
      <c r="GNH1662" s="288"/>
      <c r="GNI1662" s="288"/>
      <c r="GNJ1662" s="288"/>
      <c r="GNK1662" s="288"/>
      <c r="GNL1662" s="288"/>
      <c r="GNM1662" s="288"/>
      <c r="GNN1662" s="288"/>
      <c r="GNO1662" s="288"/>
      <c r="GNP1662" s="288"/>
      <c r="GNQ1662" s="288"/>
      <c r="GNR1662" s="288"/>
      <c r="GNS1662" s="288"/>
      <c r="GNT1662" s="288"/>
      <c r="GNU1662" s="288"/>
      <c r="GNV1662" s="288"/>
      <c r="GNW1662" s="288"/>
      <c r="GNX1662" s="288"/>
      <c r="GNY1662" s="288"/>
      <c r="GNZ1662" s="288"/>
      <c r="GOA1662" s="288"/>
      <c r="GOB1662" s="288"/>
      <c r="GOC1662" s="288"/>
      <c r="GOD1662" s="288"/>
      <c r="GOE1662" s="288"/>
      <c r="GOF1662" s="288"/>
      <c r="GOG1662" s="288"/>
      <c r="GOH1662" s="288"/>
      <c r="GOI1662" s="288"/>
      <c r="GOJ1662" s="288"/>
      <c r="GOK1662" s="288"/>
      <c r="GOL1662" s="288"/>
      <c r="GOM1662" s="288"/>
      <c r="GON1662" s="288"/>
      <c r="GOO1662" s="288"/>
      <c r="GOP1662" s="288"/>
      <c r="GOQ1662" s="288"/>
      <c r="GOR1662" s="288"/>
      <c r="GOS1662" s="288"/>
      <c r="GOT1662" s="288"/>
      <c r="GOU1662" s="288"/>
      <c r="GOV1662" s="288"/>
      <c r="GOW1662" s="288"/>
      <c r="GOX1662" s="288"/>
      <c r="GOY1662" s="288"/>
      <c r="GOZ1662" s="288"/>
      <c r="GPA1662" s="288"/>
      <c r="GPB1662" s="288"/>
      <c r="GPC1662" s="288"/>
      <c r="GPD1662" s="288"/>
      <c r="GPE1662" s="288"/>
      <c r="GPF1662" s="288"/>
      <c r="GPG1662" s="288"/>
      <c r="GPH1662" s="288"/>
      <c r="GPI1662" s="288"/>
      <c r="GPJ1662" s="288"/>
      <c r="GPK1662" s="288"/>
      <c r="GPL1662" s="288"/>
      <c r="GPM1662" s="288"/>
      <c r="GPN1662" s="288"/>
      <c r="GPO1662" s="288"/>
      <c r="GPP1662" s="288"/>
      <c r="GPQ1662" s="288"/>
      <c r="GPR1662" s="288"/>
      <c r="GPS1662" s="288"/>
      <c r="GPT1662" s="288"/>
      <c r="GPU1662" s="288"/>
      <c r="GPV1662" s="288"/>
      <c r="GPW1662" s="288"/>
      <c r="GPX1662" s="288"/>
      <c r="GPY1662" s="288"/>
      <c r="GPZ1662" s="288"/>
      <c r="GQA1662" s="288"/>
      <c r="GQB1662" s="288"/>
      <c r="GQC1662" s="288"/>
      <c r="GQD1662" s="288"/>
      <c r="GQE1662" s="288"/>
      <c r="GQF1662" s="288"/>
      <c r="GQG1662" s="288"/>
      <c r="GQH1662" s="288"/>
      <c r="GQI1662" s="288"/>
      <c r="GQJ1662" s="288"/>
      <c r="GQK1662" s="288"/>
      <c r="GQL1662" s="288"/>
      <c r="GQM1662" s="288"/>
      <c r="GQN1662" s="288"/>
      <c r="GQO1662" s="288"/>
      <c r="GQP1662" s="288"/>
      <c r="GQQ1662" s="288"/>
      <c r="GQR1662" s="288"/>
      <c r="GQS1662" s="288"/>
      <c r="GQT1662" s="288"/>
      <c r="GQU1662" s="288"/>
      <c r="GQV1662" s="288"/>
      <c r="GQW1662" s="288"/>
      <c r="GQX1662" s="288"/>
      <c r="GQY1662" s="288"/>
      <c r="GQZ1662" s="288"/>
      <c r="GRA1662" s="288"/>
      <c r="GRB1662" s="288"/>
      <c r="GRC1662" s="288"/>
      <c r="GRD1662" s="288"/>
      <c r="GRE1662" s="288"/>
      <c r="GRF1662" s="288"/>
      <c r="GRG1662" s="288"/>
      <c r="GRH1662" s="288"/>
      <c r="GRI1662" s="288"/>
      <c r="GRJ1662" s="288"/>
      <c r="GRK1662" s="288"/>
      <c r="GRL1662" s="288"/>
      <c r="GRM1662" s="288"/>
      <c r="GRN1662" s="288"/>
      <c r="GRO1662" s="288"/>
      <c r="GRP1662" s="288"/>
      <c r="GRQ1662" s="288"/>
      <c r="GRR1662" s="288"/>
      <c r="GRS1662" s="288"/>
      <c r="GRT1662" s="288"/>
      <c r="GRU1662" s="288"/>
      <c r="GRV1662" s="288"/>
      <c r="GRW1662" s="288"/>
      <c r="GRX1662" s="288"/>
      <c r="GRY1662" s="288"/>
      <c r="GRZ1662" s="288"/>
      <c r="GSA1662" s="288"/>
      <c r="GSB1662" s="288"/>
      <c r="GSC1662" s="288"/>
      <c r="GSD1662" s="288"/>
      <c r="GSE1662" s="288"/>
      <c r="GSF1662" s="288"/>
      <c r="GSG1662" s="288"/>
      <c r="GSH1662" s="288"/>
      <c r="GSI1662" s="288"/>
      <c r="GSJ1662" s="288"/>
      <c r="GSK1662" s="288"/>
      <c r="GSL1662" s="288"/>
      <c r="GSM1662" s="288"/>
      <c r="GSN1662" s="288"/>
      <c r="GSO1662" s="288"/>
      <c r="GSP1662" s="288"/>
      <c r="GSQ1662" s="288"/>
      <c r="GSR1662" s="288"/>
      <c r="GSS1662" s="288"/>
      <c r="GST1662" s="288"/>
      <c r="GSU1662" s="288"/>
      <c r="GSV1662" s="288"/>
      <c r="GSW1662" s="288"/>
      <c r="GSX1662" s="288"/>
      <c r="GSY1662" s="288"/>
      <c r="GSZ1662" s="288"/>
      <c r="GTA1662" s="288"/>
      <c r="GTB1662" s="288"/>
      <c r="GTC1662" s="288"/>
      <c r="GTD1662" s="288"/>
      <c r="GTE1662" s="288"/>
      <c r="GTF1662" s="288"/>
      <c r="GTG1662" s="288"/>
      <c r="GTH1662" s="288"/>
      <c r="GTI1662" s="288"/>
      <c r="GTJ1662" s="288"/>
      <c r="GTK1662" s="288"/>
      <c r="GTL1662" s="288"/>
      <c r="GTM1662" s="288"/>
      <c r="GTN1662" s="288"/>
      <c r="GTO1662" s="288"/>
      <c r="GTP1662" s="288"/>
      <c r="GTQ1662" s="288"/>
      <c r="GTR1662" s="288"/>
      <c r="GTS1662" s="288"/>
      <c r="GTT1662" s="288"/>
      <c r="GTU1662" s="288"/>
      <c r="GTV1662" s="288"/>
      <c r="GTW1662" s="288"/>
      <c r="GTX1662" s="288"/>
      <c r="GTY1662" s="288"/>
      <c r="GTZ1662" s="288"/>
      <c r="GUA1662" s="288"/>
      <c r="GUB1662" s="288"/>
      <c r="GUC1662" s="288"/>
      <c r="GUD1662" s="288"/>
      <c r="GUE1662" s="288"/>
      <c r="GUF1662" s="288"/>
      <c r="GUG1662" s="288"/>
      <c r="GUH1662" s="288"/>
      <c r="GUI1662" s="288"/>
      <c r="GUJ1662" s="288"/>
      <c r="GUK1662" s="288"/>
      <c r="GUL1662" s="288"/>
      <c r="GUM1662" s="288"/>
      <c r="GUN1662" s="288"/>
      <c r="GUO1662" s="288"/>
      <c r="GUP1662" s="288"/>
      <c r="GUQ1662" s="288"/>
      <c r="GUR1662" s="288"/>
      <c r="GUS1662" s="288"/>
      <c r="GUT1662" s="288"/>
      <c r="GUU1662" s="288"/>
      <c r="GUV1662" s="288"/>
      <c r="GUW1662" s="288"/>
      <c r="GUX1662" s="288"/>
      <c r="GUY1662" s="288"/>
      <c r="GUZ1662" s="288"/>
      <c r="GVA1662" s="288"/>
      <c r="GVB1662" s="288"/>
      <c r="GVC1662" s="288"/>
      <c r="GVD1662" s="288"/>
      <c r="GVE1662" s="288"/>
      <c r="GVF1662" s="288"/>
      <c r="GVG1662" s="288"/>
      <c r="GVH1662" s="288"/>
      <c r="GVI1662" s="288"/>
      <c r="GVJ1662" s="288"/>
      <c r="GVK1662" s="288"/>
      <c r="GVL1662" s="288"/>
      <c r="GVM1662" s="288"/>
      <c r="GVN1662" s="288"/>
      <c r="GVO1662" s="288"/>
      <c r="GVP1662" s="288"/>
      <c r="GVQ1662" s="288"/>
      <c r="GVR1662" s="288"/>
      <c r="GVS1662" s="288"/>
      <c r="GVT1662" s="288"/>
      <c r="GVU1662" s="288"/>
      <c r="GVV1662" s="288"/>
      <c r="GVW1662" s="288"/>
      <c r="GVX1662" s="288"/>
      <c r="GVY1662" s="288"/>
      <c r="GVZ1662" s="288"/>
      <c r="GWA1662" s="288"/>
      <c r="GWB1662" s="288"/>
      <c r="GWC1662" s="288"/>
      <c r="GWD1662" s="288"/>
      <c r="GWE1662" s="288"/>
      <c r="GWF1662" s="288"/>
      <c r="GWG1662" s="288"/>
      <c r="GWH1662" s="288"/>
      <c r="GWI1662" s="288"/>
      <c r="GWJ1662" s="288"/>
      <c r="GWK1662" s="288"/>
      <c r="GWL1662" s="288"/>
      <c r="GWM1662" s="288"/>
      <c r="GWN1662" s="288"/>
      <c r="GWO1662" s="288"/>
      <c r="GWP1662" s="288"/>
      <c r="GWQ1662" s="288"/>
      <c r="GWR1662" s="288"/>
      <c r="GWS1662" s="288"/>
      <c r="GWT1662" s="288"/>
      <c r="GWU1662" s="288"/>
      <c r="GWV1662" s="288"/>
      <c r="GWW1662" s="288"/>
      <c r="GWX1662" s="288"/>
      <c r="GWY1662" s="288"/>
      <c r="GWZ1662" s="288"/>
      <c r="GXA1662" s="288"/>
      <c r="GXB1662" s="288"/>
      <c r="GXC1662" s="288"/>
      <c r="GXD1662" s="288"/>
      <c r="GXE1662" s="288"/>
      <c r="GXF1662" s="288"/>
      <c r="GXG1662" s="288"/>
      <c r="GXH1662" s="288"/>
      <c r="GXI1662" s="288"/>
      <c r="GXJ1662" s="288"/>
      <c r="GXK1662" s="288"/>
      <c r="GXL1662" s="288"/>
      <c r="GXM1662" s="288"/>
      <c r="GXN1662" s="288"/>
      <c r="GXO1662" s="288"/>
      <c r="GXP1662" s="288"/>
      <c r="GXQ1662" s="288"/>
      <c r="GXR1662" s="288"/>
      <c r="GXS1662" s="288"/>
      <c r="GXT1662" s="288"/>
      <c r="GXU1662" s="288"/>
      <c r="GXV1662" s="288"/>
      <c r="GXW1662" s="288"/>
      <c r="GXX1662" s="288"/>
      <c r="GXY1662" s="288"/>
      <c r="GXZ1662" s="288"/>
      <c r="GYA1662" s="288"/>
      <c r="GYB1662" s="288"/>
      <c r="GYC1662" s="288"/>
      <c r="GYD1662" s="288"/>
      <c r="GYE1662" s="288"/>
      <c r="GYF1662" s="288"/>
      <c r="GYG1662" s="288"/>
      <c r="GYH1662" s="288"/>
      <c r="GYI1662" s="288"/>
      <c r="GYJ1662" s="288"/>
      <c r="GYK1662" s="288"/>
      <c r="GYL1662" s="288"/>
      <c r="GYM1662" s="288"/>
      <c r="GYN1662" s="288"/>
      <c r="GYO1662" s="288"/>
      <c r="GYP1662" s="288"/>
      <c r="GYQ1662" s="288"/>
      <c r="GYR1662" s="288"/>
      <c r="GYS1662" s="288"/>
      <c r="GYT1662" s="288"/>
      <c r="GYU1662" s="288"/>
      <c r="GYV1662" s="288"/>
      <c r="GYW1662" s="288"/>
      <c r="GYX1662" s="288"/>
      <c r="GYY1662" s="288"/>
      <c r="GYZ1662" s="288"/>
      <c r="GZA1662" s="288"/>
      <c r="GZB1662" s="288"/>
      <c r="GZC1662" s="288"/>
      <c r="GZD1662" s="288"/>
      <c r="GZE1662" s="288"/>
      <c r="GZF1662" s="288"/>
      <c r="GZG1662" s="288"/>
      <c r="GZH1662" s="288"/>
      <c r="GZI1662" s="288"/>
      <c r="GZJ1662" s="288"/>
      <c r="GZK1662" s="288"/>
      <c r="GZL1662" s="288"/>
      <c r="GZM1662" s="288"/>
      <c r="GZN1662" s="288"/>
      <c r="GZO1662" s="288"/>
      <c r="GZP1662" s="288"/>
      <c r="GZQ1662" s="288"/>
      <c r="GZR1662" s="288"/>
      <c r="GZS1662" s="288"/>
      <c r="GZT1662" s="288"/>
      <c r="GZU1662" s="288"/>
      <c r="GZV1662" s="288"/>
      <c r="GZW1662" s="288"/>
      <c r="GZX1662" s="288"/>
      <c r="GZY1662" s="288"/>
      <c r="GZZ1662" s="288"/>
      <c r="HAA1662" s="288"/>
      <c r="HAB1662" s="288"/>
      <c r="HAC1662" s="288"/>
      <c r="HAD1662" s="288"/>
      <c r="HAE1662" s="288"/>
      <c r="HAF1662" s="288"/>
      <c r="HAG1662" s="288"/>
      <c r="HAH1662" s="288"/>
      <c r="HAI1662" s="288"/>
      <c r="HAJ1662" s="288"/>
      <c r="HAK1662" s="288"/>
      <c r="HAL1662" s="288"/>
      <c r="HAM1662" s="288"/>
      <c r="HAN1662" s="288"/>
      <c r="HAO1662" s="288"/>
      <c r="HAP1662" s="288"/>
      <c r="HAQ1662" s="288"/>
      <c r="HAR1662" s="288"/>
      <c r="HAS1662" s="288"/>
      <c r="HAT1662" s="288"/>
      <c r="HAU1662" s="288"/>
      <c r="HAV1662" s="288"/>
      <c r="HAW1662" s="288"/>
      <c r="HAX1662" s="288"/>
      <c r="HAY1662" s="288"/>
      <c r="HAZ1662" s="288"/>
      <c r="HBA1662" s="288"/>
      <c r="HBB1662" s="288"/>
      <c r="HBC1662" s="288"/>
      <c r="HBD1662" s="288"/>
      <c r="HBE1662" s="288"/>
      <c r="HBF1662" s="288"/>
      <c r="HBG1662" s="288"/>
      <c r="HBH1662" s="288"/>
      <c r="HBI1662" s="288"/>
      <c r="HBJ1662" s="288"/>
      <c r="HBK1662" s="288"/>
      <c r="HBL1662" s="288"/>
      <c r="HBM1662" s="288"/>
      <c r="HBN1662" s="288"/>
      <c r="HBO1662" s="288"/>
      <c r="HBP1662" s="288"/>
      <c r="HBQ1662" s="288"/>
      <c r="HBR1662" s="288"/>
      <c r="HBS1662" s="288"/>
      <c r="HBT1662" s="288"/>
      <c r="HBU1662" s="288"/>
      <c r="HBV1662" s="288"/>
      <c r="HBW1662" s="288"/>
      <c r="HBX1662" s="288"/>
      <c r="HBY1662" s="288"/>
      <c r="HBZ1662" s="288"/>
      <c r="HCA1662" s="288"/>
      <c r="HCB1662" s="288"/>
      <c r="HCC1662" s="288"/>
      <c r="HCD1662" s="288"/>
      <c r="HCE1662" s="288"/>
      <c r="HCF1662" s="288"/>
      <c r="HCG1662" s="288"/>
      <c r="HCH1662" s="288"/>
      <c r="HCI1662" s="288"/>
      <c r="HCJ1662" s="288"/>
      <c r="HCK1662" s="288"/>
      <c r="HCL1662" s="288"/>
      <c r="HCM1662" s="288"/>
      <c r="HCN1662" s="288"/>
      <c r="HCO1662" s="288"/>
      <c r="HCP1662" s="288"/>
      <c r="HCQ1662" s="288"/>
      <c r="HCR1662" s="288"/>
      <c r="HCS1662" s="288"/>
      <c r="HCT1662" s="288"/>
      <c r="HCU1662" s="288"/>
      <c r="HCV1662" s="288"/>
      <c r="HCW1662" s="288"/>
      <c r="HCX1662" s="288"/>
      <c r="HCY1662" s="288"/>
      <c r="HCZ1662" s="288"/>
      <c r="HDA1662" s="288"/>
      <c r="HDB1662" s="288"/>
      <c r="HDC1662" s="288"/>
      <c r="HDD1662" s="288"/>
      <c r="HDE1662" s="288"/>
      <c r="HDF1662" s="288"/>
      <c r="HDG1662" s="288"/>
      <c r="HDH1662" s="288"/>
      <c r="HDI1662" s="288"/>
      <c r="HDJ1662" s="288"/>
      <c r="HDK1662" s="288"/>
      <c r="HDL1662" s="288"/>
      <c r="HDM1662" s="288"/>
      <c r="HDN1662" s="288"/>
      <c r="HDO1662" s="288"/>
      <c r="HDP1662" s="288"/>
      <c r="HDQ1662" s="288"/>
      <c r="HDR1662" s="288"/>
      <c r="HDS1662" s="288"/>
      <c r="HDT1662" s="288"/>
      <c r="HDU1662" s="288"/>
      <c r="HDV1662" s="288"/>
      <c r="HDW1662" s="288"/>
      <c r="HDX1662" s="288"/>
      <c r="HDY1662" s="288"/>
      <c r="HDZ1662" s="288"/>
      <c r="HEA1662" s="288"/>
      <c r="HEB1662" s="288"/>
      <c r="HEC1662" s="288"/>
      <c r="HED1662" s="288"/>
      <c r="HEE1662" s="288"/>
      <c r="HEF1662" s="288"/>
      <c r="HEG1662" s="288"/>
      <c r="HEH1662" s="288"/>
      <c r="HEI1662" s="288"/>
      <c r="HEJ1662" s="288"/>
      <c r="HEK1662" s="288"/>
      <c r="HEL1662" s="288"/>
      <c r="HEM1662" s="288"/>
      <c r="HEN1662" s="288"/>
      <c r="HEO1662" s="288"/>
      <c r="HEP1662" s="288"/>
      <c r="HEQ1662" s="288"/>
      <c r="HER1662" s="288"/>
      <c r="HES1662" s="288"/>
      <c r="HET1662" s="288"/>
      <c r="HEU1662" s="288"/>
      <c r="HEV1662" s="288"/>
      <c r="HEW1662" s="288"/>
      <c r="HEX1662" s="288"/>
      <c r="HEY1662" s="288"/>
      <c r="HEZ1662" s="288"/>
      <c r="HFA1662" s="288"/>
      <c r="HFB1662" s="288"/>
      <c r="HFC1662" s="288"/>
      <c r="HFD1662" s="288"/>
      <c r="HFE1662" s="288"/>
      <c r="HFF1662" s="288"/>
      <c r="HFG1662" s="288"/>
      <c r="HFH1662" s="288"/>
      <c r="HFI1662" s="288"/>
      <c r="HFJ1662" s="288"/>
      <c r="HFK1662" s="288"/>
      <c r="HFL1662" s="288"/>
      <c r="HFM1662" s="288"/>
      <c r="HFN1662" s="288"/>
      <c r="HFO1662" s="288"/>
      <c r="HFP1662" s="288"/>
      <c r="HFQ1662" s="288"/>
      <c r="HFR1662" s="288"/>
      <c r="HFS1662" s="288"/>
      <c r="HFT1662" s="288"/>
      <c r="HFU1662" s="288"/>
      <c r="HFV1662" s="288"/>
      <c r="HFW1662" s="288"/>
      <c r="HFX1662" s="288"/>
      <c r="HFY1662" s="288"/>
      <c r="HFZ1662" s="288"/>
      <c r="HGA1662" s="288"/>
      <c r="HGB1662" s="288"/>
      <c r="HGC1662" s="288"/>
      <c r="HGD1662" s="288"/>
      <c r="HGE1662" s="288"/>
      <c r="HGF1662" s="288"/>
      <c r="HGG1662" s="288"/>
      <c r="HGH1662" s="288"/>
      <c r="HGI1662" s="288"/>
      <c r="HGJ1662" s="288"/>
      <c r="HGK1662" s="288"/>
      <c r="HGL1662" s="288"/>
      <c r="HGM1662" s="288"/>
      <c r="HGN1662" s="288"/>
      <c r="HGO1662" s="288"/>
      <c r="HGP1662" s="288"/>
      <c r="HGQ1662" s="288"/>
      <c r="HGR1662" s="288"/>
      <c r="HGS1662" s="288"/>
      <c r="HGT1662" s="288"/>
      <c r="HGU1662" s="288"/>
      <c r="HGV1662" s="288"/>
      <c r="HGW1662" s="288"/>
      <c r="HGX1662" s="288"/>
      <c r="HGY1662" s="288"/>
      <c r="HGZ1662" s="288"/>
      <c r="HHA1662" s="288"/>
      <c r="HHB1662" s="288"/>
      <c r="HHC1662" s="288"/>
      <c r="HHD1662" s="288"/>
      <c r="HHE1662" s="288"/>
      <c r="HHF1662" s="288"/>
      <c r="HHG1662" s="288"/>
      <c r="HHH1662" s="288"/>
      <c r="HHI1662" s="288"/>
      <c r="HHJ1662" s="288"/>
      <c r="HHK1662" s="288"/>
      <c r="HHL1662" s="288"/>
      <c r="HHM1662" s="288"/>
      <c r="HHN1662" s="288"/>
      <c r="HHO1662" s="288"/>
      <c r="HHP1662" s="288"/>
      <c r="HHQ1662" s="288"/>
      <c r="HHR1662" s="288"/>
      <c r="HHS1662" s="288"/>
      <c r="HHT1662" s="288"/>
      <c r="HHU1662" s="288"/>
      <c r="HHV1662" s="288"/>
      <c r="HHW1662" s="288"/>
      <c r="HHX1662" s="288"/>
      <c r="HHY1662" s="288"/>
      <c r="HHZ1662" s="288"/>
      <c r="HIA1662" s="288"/>
      <c r="HIB1662" s="288"/>
      <c r="HIC1662" s="288"/>
      <c r="HID1662" s="288"/>
      <c r="HIE1662" s="288"/>
      <c r="HIF1662" s="288"/>
      <c r="HIG1662" s="288"/>
      <c r="HIH1662" s="288"/>
      <c r="HII1662" s="288"/>
      <c r="HIJ1662" s="288"/>
      <c r="HIK1662" s="288"/>
      <c r="HIL1662" s="288"/>
      <c r="HIM1662" s="288"/>
      <c r="HIN1662" s="288"/>
      <c r="HIO1662" s="288"/>
      <c r="HIP1662" s="288"/>
      <c r="HIQ1662" s="288"/>
      <c r="HIR1662" s="288"/>
      <c r="HIS1662" s="288"/>
      <c r="HIT1662" s="288"/>
      <c r="HIU1662" s="288"/>
      <c r="HIV1662" s="288"/>
      <c r="HIW1662" s="288"/>
      <c r="HIX1662" s="288"/>
      <c r="HIY1662" s="288"/>
      <c r="HIZ1662" s="288"/>
      <c r="HJA1662" s="288"/>
      <c r="HJB1662" s="288"/>
      <c r="HJC1662" s="288"/>
      <c r="HJD1662" s="288"/>
      <c r="HJE1662" s="288"/>
      <c r="HJF1662" s="288"/>
      <c r="HJG1662" s="288"/>
      <c r="HJH1662" s="288"/>
      <c r="HJI1662" s="288"/>
      <c r="HJJ1662" s="288"/>
      <c r="HJK1662" s="288"/>
      <c r="HJL1662" s="288"/>
      <c r="HJM1662" s="288"/>
      <c r="HJN1662" s="288"/>
      <c r="HJO1662" s="288"/>
      <c r="HJP1662" s="288"/>
      <c r="HJQ1662" s="288"/>
      <c r="HJR1662" s="288"/>
      <c r="HJS1662" s="288"/>
      <c r="HJT1662" s="288"/>
      <c r="HJU1662" s="288"/>
      <c r="HJV1662" s="288"/>
      <c r="HJW1662" s="288"/>
      <c r="HJX1662" s="288"/>
      <c r="HJY1662" s="288"/>
      <c r="HJZ1662" s="288"/>
      <c r="HKA1662" s="288"/>
      <c r="HKB1662" s="288"/>
      <c r="HKC1662" s="288"/>
      <c r="HKD1662" s="288"/>
      <c r="HKE1662" s="288"/>
      <c r="HKF1662" s="288"/>
      <c r="HKG1662" s="288"/>
      <c r="HKH1662" s="288"/>
      <c r="HKI1662" s="288"/>
      <c r="HKJ1662" s="288"/>
      <c r="HKK1662" s="288"/>
      <c r="HKL1662" s="288"/>
      <c r="HKM1662" s="288"/>
      <c r="HKN1662" s="288"/>
      <c r="HKO1662" s="288"/>
      <c r="HKP1662" s="288"/>
      <c r="HKQ1662" s="288"/>
      <c r="HKR1662" s="288"/>
      <c r="HKS1662" s="288"/>
      <c r="HKT1662" s="288"/>
      <c r="HKU1662" s="288"/>
      <c r="HKV1662" s="288"/>
      <c r="HKW1662" s="288"/>
      <c r="HKX1662" s="288"/>
      <c r="HKY1662" s="288"/>
      <c r="HKZ1662" s="288"/>
      <c r="HLA1662" s="288"/>
      <c r="HLB1662" s="288"/>
      <c r="HLC1662" s="288"/>
      <c r="HLD1662" s="288"/>
      <c r="HLE1662" s="288"/>
      <c r="HLF1662" s="288"/>
      <c r="HLG1662" s="288"/>
      <c r="HLH1662" s="288"/>
      <c r="HLI1662" s="288"/>
      <c r="HLJ1662" s="288"/>
      <c r="HLK1662" s="288"/>
      <c r="HLL1662" s="288"/>
      <c r="HLM1662" s="288"/>
      <c r="HLN1662" s="288"/>
      <c r="HLO1662" s="288"/>
      <c r="HLP1662" s="288"/>
      <c r="HLQ1662" s="288"/>
      <c r="HLR1662" s="288"/>
      <c r="HLS1662" s="288"/>
      <c r="HLT1662" s="288"/>
      <c r="HLU1662" s="288"/>
      <c r="HLV1662" s="288"/>
      <c r="HLW1662" s="288"/>
      <c r="HLX1662" s="288"/>
      <c r="HLY1662" s="288"/>
      <c r="HLZ1662" s="288"/>
      <c r="HMA1662" s="288"/>
      <c r="HMB1662" s="288"/>
      <c r="HMC1662" s="288"/>
      <c r="HMD1662" s="288"/>
      <c r="HME1662" s="288"/>
      <c r="HMF1662" s="288"/>
      <c r="HMG1662" s="288"/>
      <c r="HMH1662" s="288"/>
      <c r="HMI1662" s="288"/>
      <c r="HMJ1662" s="288"/>
      <c r="HMK1662" s="288"/>
      <c r="HML1662" s="288"/>
      <c r="HMM1662" s="288"/>
      <c r="HMN1662" s="288"/>
      <c r="HMO1662" s="288"/>
      <c r="HMP1662" s="288"/>
      <c r="HMQ1662" s="288"/>
      <c r="HMR1662" s="288"/>
      <c r="HMS1662" s="288"/>
      <c r="HMT1662" s="288"/>
      <c r="HMU1662" s="288"/>
      <c r="HMV1662" s="288"/>
      <c r="HMW1662" s="288"/>
      <c r="HMX1662" s="288"/>
      <c r="HMY1662" s="288"/>
      <c r="HMZ1662" s="288"/>
      <c r="HNA1662" s="288"/>
      <c r="HNB1662" s="288"/>
      <c r="HNC1662" s="288"/>
      <c r="HND1662" s="288"/>
      <c r="HNE1662" s="288"/>
      <c r="HNF1662" s="288"/>
      <c r="HNG1662" s="288"/>
      <c r="HNH1662" s="288"/>
      <c r="HNI1662" s="288"/>
      <c r="HNJ1662" s="288"/>
      <c r="HNK1662" s="288"/>
      <c r="HNL1662" s="288"/>
      <c r="HNM1662" s="288"/>
      <c r="HNN1662" s="288"/>
      <c r="HNO1662" s="288"/>
      <c r="HNP1662" s="288"/>
      <c r="HNQ1662" s="288"/>
      <c r="HNR1662" s="288"/>
      <c r="HNS1662" s="288"/>
      <c r="HNT1662" s="288"/>
      <c r="HNU1662" s="288"/>
      <c r="HNV1662" s="288"/>
      <c r="HNW1662" s="288"/>
      <c r="HNX1662" s="288"/>
      <c r="HNY1662" s="288"/>
      <c r="HNZ1662" s="288"/>
      <c r="HOA1662" s="288"/>
      <c r="HOB1662" s="288"/>
      <c r="HOC1662" s="288"/>
      <c r="HOD1662" s="288"/>
      <c r="HOE1662" s="288"/>
      <c r="HOF1662" s="288"/>
      <c r="HOG1662" s="288"/>
      <c r="HOH1662" s="288"/>
      <c r="HOI1662" s="288"/>
      <c r="HOJ1662" s="288"/>
      <c r="HOK1662" s="288"/>
      <c r="HOL1662" s="288"/>
      <c r="HOM1662" s="288"/>
      <c r="HON1662" s="288"/>
      <c r="HOO1662" s="288"/>
      <c r="HOP1662" s="288"/>
      <c r="HOQ1662" s="288"/>
      <c r="HOR1662" s="288"/>
      <c r="HOS1662" s="288"/>
      <c r="HOT1662" s="288"/>
      <c r="HOU1662" s="288"/>
      <c r="HOV1662" s="288"/>
      <c r="HOW1662" s="288"/>
      <c r="HOX1662" s="288"/>
      <c r="HOY1662" s="288"/>
      <c r="HOZ1662" s="288"/>
      <c r="HPA1662" s="288"/>
      <c r="HPB1662" s="288"/>
      <c r="HPC1662" s="288"/>
      <c r="HPD1662" s="288"/>
      <c r="HPE1662" s="288"/>
      <c r="HPF1662" s="288"/>
      <c r="HPG1662" s="288"/>
      <c r="HPH1662" s="288"/>
      <c r="HPI1662" s="288"/>
      <c r="HPJ1662" s="288"/>
      <c r="HPK1662" s="288"/>
      <c r="HPL1662" s="288"/>
      <c r="HPM1662" s="288"/>
      <c r="HPN1662" s="288"/>
      <c r="HPO1662" s="288"/>
      <c r="HPP1662" s="288"/>
      <c r="HPQ1662" s="288"/>
      <c r="HPR1662" s="288"/>
      <c r="HPS1662" s="288"/>
      <c r="HPT1662" s="288"/>
      <c r="HPU1662" s="288"/>
      <c r="HPV1662" s="288"/>
      <c r="HPW1662" s="288"/>
      <c r="HPX1662" s="288"/>
      <c r="HPY1662" s="288"/>
      <c r="HPZ1662" s="288"/>
      <c r="HQA1662" s="288"/>
      <c r="HQB1662" s="288"/>
      <c r="HQC1662" s="288"/>
      <c r="HQD1662" s="288"/>
      <c r="HQE1662" s="288"/>
      <c r="HQF1662" s="288"/>
      <c r="HQG1662" s="288"/>
      <c r="HQH1662" s="288"/>
      <c r="HQI1662" s="288"/>
      <c r="HQJ1662" s="288"/>
      <c r="HQK1662" s="288"/>
      <c r="HQL1662" s="288"/>
      <c r="HQM1662" s="288"/>
      <c r="HQN1662" s="288"/>
      <c r="HQO1662" s="288"/>
      <c r="HQP1662" s="288"/>
      <c r="HQQ1662" s="288"/>
      <c r="HQR1662" s="288"/>
      <c r="HQS1662" s="288"/>
      <c r="HQT1662" s="288"/>
      <c r="HQU1662" s="288"/>
      <c r="HQV1662" s="288"/>
      <c r="HQW1662" s="288"/>
      <c r="HQX1662" s="288"/>
      <c r="HQY1662" s="288"/>
      <c r="HQZ1662" s="288"/>
      <c r="HRA1662" s="288"/>
      <c r="HRB1662" s="288"/>
      <c r="HRC1662" s="288"/>
      <c r="HRD1662" s="288"/>
      <c r="HRE1662" s="288"/>
      <c r="HRF1662" s="288"/>
      <c r="HRG1662" s="288"/>
      <c r="HRH1662" s="288"/>
      <c r="HRI1662" s="288"/>
      <c r="HRJ1662" s="288"/>
      <c r="HRK1662" s="288"/>
      <c r="HRL1662" s="288"/>
      <c r="HRM1662" s="288"/>
      <c r="HRN1662" s="288"/>
      <c r="HRO1662" s="288"/>
      <c r="HRP1662" s="288"/>
      <c r="HRQ1662" s="288"/>
      <c r="HRR1662" s="288"/>
      <c r="HRS1662" s="288"/>
      <c r="HRT1662" s="288"/>
      <c r="HRU1662" s="288"/>
      <c r="HRV1662" s="288"/>
      <c r="HRW1662" s="288"/>
      <c r="HRX1662" s="288"/>
      <c r="HRY1662" s="288"/>
      <c r="HRZ1662" s="288"/>
      <c r="HSA1662" s="288"/>
      <c r="HSB1662" s="288"/>
      <c r="HSC1662" s="288"/>
      <c r="HSD1662" s="288"/>
      <c r="HSE1662" s="288"/>
      <c r="HSF1662" s="288"/>
      <c r="HSG1662" s="288"/>
      <c r="HSH1662" s="288"/>
      <c r="HSI1662" s="288"/>
      <c r="HSJ1662" s="288"/>
      <c r="HSK1662" s="288"/>
      <c r="HSL1662" s="288"/>
      <c r="HSM1662" s="288"/>
      <c r="HSN1662" s="288"/>
      <c r="HSO1662" s="288"/>
      <c r="HSP1662" s="288"/>
      <c r="HSQ1662" s="288"/>
      <c r="HSR1662" s="288"/>
      <c r="HSS1662" s="288"/>
      <c r="HST1662" s="288"/>
      <c r="HSU1662" s="288"/>
      <c r="HSV1662" s="288"/>
      <c r="HSW1662" s="288"/>
      <c r="HSX1662" s="288"/>
      <c r="HSY1662" s="288"/>
      <c r="HSZ1662" s="288"/>
      <c r="HTA1662" s="288"/>
      <c r="HTB1662" s="288"/>
      <c r="HTC1662" s="288"/>
      <c r="HTD1662" s="288"/>
      <c r="HTE1662" s="288"/>
      <c r="HTF1662" s="288"/>
      <c r="HTG1662" s="288"/>
      <c r="HTH1662" s="288"/>
      <c r="HTI1662" s="288"/>
      <c r="HTJ1662" s="288"/>
      <c r="HTK1662" s="288"/>
      <c r="HTL1662" s="288"/>
      <c r="HTM1662" s="288"/>
      <c r="HTN1662" s="288"/>
      <c r="HTO1662" s="288"/>
      <c r="HTP1662" s="288"/>
      <c r="HTQ1662" s="288"/>
      <c r="HTR1662" s="288"/>
      <c r="HTS1662" s="288"/>
      <c r="HTT1662" s="288"/>
      <c r="HTU1662" s="288"/>
      <c r="HTV1662" s="288"/>
      <c r="HTW1662" s="288"/>
      <c r="HTX1662" s="288"/>
      <c r="HTY1662" s="288"/>
      <c r="HTZ1662" s="288"/>
      <c r="HUA1662" s="288"/>
      <c r="HUB1662" s="288"/>
      <c r="HUC1662" s="288"/>
      <c r="HUD1662" s="288"/>
      <c r="HUE1662" s="288"/>
      <c r="HUF1662" s="288"/>
      <c r="HUG1662" s="288"/>
      <c r="HUH1662" s="288"/>
      <c r="HUI1662" s="288"/>
      <c r="HUJ1662" s="288"/>
      <c r="HUK1662" s="288"/>
      <c r="HUL1662" s="288"/>
      <c r="HUM1662" s="288"/>
      <c r="HUN1662" s="288"/>
      <c r="HUO1662" s="288"/>
      <c r="HUP1662" s="288"/>
      <c r="HUQ1662" s="288"/>
      <c r="HUR1662" s="288"/>
      <c r="HUS1662" s="288"/>
      <c r="HUT1662" s="288"/>
      <c r="HUU1662" s="288"/>
      <c r="HUV1662" s="288"/>
      <c r="HUW1662" s="288"/>
      <c r="HUX1662" s="288"/>
      <c r="HUY1662" s="288"/>
      <c r="HUZ1662" s="288"/>
      <c r="HVA1662" s="288"/>
      <c r="HVB1662" s="288"/>
      <c r="HVC1662" s="288"/>
      <c r="HVD1662" s="288"/>
      <c r="HVE1662" s="288"/>
      <c r="HVF1662" s="288"/>
      <c r="HVG1662" s="288"/>
      <c r="HVH1662" s="288"/>
      <c r="HVI1662" s="288"/>
      <c r="HVJ1662" s="288"/>
      <c r="HVK1662" s="288"/>
      <c r="HVL1662" s="288"/>
      <c r="HVM1662" s="288"/>
      <c r="HVN1662" s="288"/>
      <c r="HVO1662" s="288"/>
      <c r="HVP1662" s="288"/>
      <c r="HVQ1662" s="288"/>
      <c r="HVR1662" s="288"/>
      <c r="HVS1662" s="288"/>
      <c r="HVT1662" s="288"/>
      <c r="HVU1662" s="288"/>
      <c r="HVV1662" s="288"/>
      <c r="HVW1662" s="288"/>
      <c r="HVX1662" s="288"/>
      <c r="HVY1662" s="288"/>
      <c r="HVZ1662" s="288"/>
      <c r="HWA1662" s="288"/>
      <c r="HWB1662" s="288"/>
      <c r="HWC1662" s="288"/>
      <c r="HWD1662" s="288"/>
      <c r="HWE1662" s="288"/>
      <c r="HWF1662" s="288"/>
      <c r="HWG1662" s="288"/>
      <c r="HWH1662" s="288"/>
      <c r="HWI1662" s="288"/>
      <c r="HWJ1662" s="288"/>
      <c r="HWK1662" s="288"/>
      <c r="HWL1662" s="288"/>
      <c r="HWM1662" s="288"/>
      <c r="HWN1662" s="288"/>
      <c r="HWO1662" s="288"/>
      <c r="HWP1662" s="288"/>
      <c r="HWQ1662" s="288"/>
      <c r="HWR1662" s="288"/>
      <c r="HWS1662" s="288"/>
      <c r="HWT1662" s="288"/>
      <c r="HWU1662" s="288"/>
      <c r="HWV1662" s="288"/>
      <c r="HWW1662" s="288"/>
      <c r="HWX1662" s="288"/>
      <c r="HWY1662" s="288"/>
      <c r="HWZ1662" s="288"/>
      <c r="HXA1662" s="288"/>
      <c r="HXB1662" s="288"/>
      <c r="HXC1662" s="288"/>
      <c r="HXD1662" s="288"/>
      <c r="HXE1662" s="288"/>
      <c r="HXF1662" s="288"/>
      <c r="HXG1662" s="288"/>
      <c r="HXH1662" s="288"/>
      <c r="HXI1662" s="288"/>
      <c r="HXJ1662" s="288"/>
      <c r="HXK1662" s="288"/>
      <c r="HXL1662" s="288"/>
      <c r="HXM1662" s="288"/>
      <c r="HXN1662" s="288"/>
      <c r="HXO1662" s="288"/>
      <c r="HXP1662" s="288"/>
      <c r="HXQ1662" s="288"/>
      <c r="HXR1662" s="288"/>
      <c r="HXS1662" s="288"/>
      <c r="HXT1662" s="288"/>
      <c r="HXU1662" s="288"/>
      <c r="HXV1662" s="288"/>
      <c r="HXW1662" s="288"/>
      <c r="HXX1662" s="288"/>
      <c r="HXY1662" s="288"/>
      <c r="HXZ1662" s="288"/>
      <c r="HYA1662" s="288"/>
      <c r="HYB1662" s="288"/>
      <c r="HYC1662" s="288"/>
      <c r="HYD1662" s="288"/>
      <c r="HYE1662" s="288"/>
      <c r="HYF1662" s="288"/>
      <c r="HYG1662" s="288"/>
      <c r="HYH1662" s="288"/>
      <c r="HYI1662" s="288"/>
      <c r="HYJ1662" s="288"/>
      <c r="HYK1662" s="288"/>
      <c r="HYL1662" s="288"/>
      <c r="HYM1662" s="288"/>
      <c r="HYN1662" s="288"/>
      <c r="HYO1662" s="288"/>
      <c r="HYP1662" s="288"/>
      <c r="HYQ1662" s="288"/>
      <c r="HYR1662" s="288"/>
      <c r="HYS1662" s="288"/>
      <c r="HYT1662" s="288"/>
      <c r="HYU1662" s="288"/>
      <c r="HYV1662" s="288"/>
      <c r="HYW1662" s="288"/>
      <c r="HYX1662" s="288"/>
      <c r="HYY1662" s="288"/>
      <c r="HYZ1662" s="288"/>
      <c r="HZA1662" s="288"/>
      <c r="HZB1662" s="288"/>
      <c r="HZC1662" s="288"/>
      <c r="HZD1662" s="288"/>
      <c r="HZE1662" s="288"/>
      <c r="HZF1662" s="288"/>
      <c r="HZG1662" s="288"/>
      <c r="HZH1662" s="288"/>
      <c r="HZI1662" s="288"/>
      <c r="HZJ1662" s="288"/>
      <c r="HZK1662" s="288"/>
      <c r="HZL1662" s="288"/>
      <c r="HZM1662" s="288"/>
      <c r="HZN1662" s="288"/>
      <c r="HZO1662" s="288"/>
      <c r="HZP1662" s="288"/>
      <c r="HZQ1662" s="288"/>
      <c r="HZR1662" s="288"/>
      <c r="HZS1662" s="288"/>
      <c r="HZT1662" s="288"/>
      <c r="HZU1662" s="288"/>
      <c r="HZV1662" s="288"/>
      <c r="HZW1662" s="288"/>
      <c r="HZX1662" s="288"/>
      <c r="HZY1662" s="288"/>
      <c r="HZZ1662" s="288"/>
      <c r="IAA1662" s="288"/>
      <c r="IAB1662" s="288"/>
      <c r="IAC1662" s="288"/>
      <c r="IAD1662" s="288"/>
      <c r="IAE1662" s="288"/>
      <c r="IAF1662" s="288"/>
      <c r="IAG1662" s="288"/>
      <c r="IAH1662" s="288"/>
      <c r="IAI1662" s="288"/>
      <c r="IAJ1662" s="288"/>
      <c r="IAK1662" s="288"/>
      <c r="IAL1662" s="288"/>
      <c r="IAM1662" s="288"/>
      <c r="IAN1662" s="288"/>
      <c r="IAO1662" s="288"/>
      <c r="IAP1662" s="288"/>
      <c r="IAQ1662" s="288"/>
      <c r="IAR1662" s="288"/>
      <c r="IAS1662" s="288"/>
      <c r="IAT1662" s="288"/>
      <c r="IAU1662" s="288"/>
      <c r="IAV1662" s="288"/>
      <c r="IAW1662" s="288"/>
      <c r="IAX1662" s="288"/>
      <c r="IAY1662" s="288"/>
      <c r="IAZ1662" s="288"/>
      <c r="IBA1662" s="288"/>
      <c r="IBB1662" s="288"/>
      <c r="IBC1662" s="288"/>
      <c r="IBD1662" s="288"/>
      <c r="IBE1662" s="288"/>
      <c r="IBF1662" s="288"/>
      <c r="IBG1662" s="288"/>
      <c r="IBH1662" s="288"/>
      <c r="IBI1662" s="288"/>
      <c r="IBJ1662" s="288"/>
      <c r="IBK1662" s="288"/>
      <c r="IBL1662" s="288"/>
      <c r="IBM1662" s="288"/>
      <c r="IBN1662" s="288"/>
      <c r="IBO1662" s="288"/>
      <c r="IBP1662" s="288"/>
      <c r="IBQ1662" s="288"/>
      <c r="IBR1662" s="288"/>
      <c r="IBS1662" s="288"/>
      <c r="IBT1662" s="288"/>
      <c r="IBU1662" s="288"/>
      <c r="IBV1662" s="288"/>
      <c r="IBW1662" s="288"/>
      <c r="IBX1662" s="288"/>
      <c r="IBY1662" s="288"/>
      <c r="IBZ1662" s="288"/>
      <c r="ICA1662" s="288"/>
      <c r="ICB1662" s="288"/>
      <c r="ICC1662" s="288"/>
      <c r="ICD1662" s="288"/>
      <c r="ICE1662" s="288"/>
      <c r="ICF1662" s="288"/>
      <c r="ICG1662" s="288"/>
      <c r="ICH1662" s="288"/>
      <c r="ICI1662" s="288"/>
      <c r="ICJ1662" s="288"/>
      <c r="ICK1662" s="288"/>
      <c r="ICL1662" s="288"/>
      <c r="ICM1662" s="288"/>
      <c r="ICN1662" s="288"/>
      <c r="ICO1662" s="288"/>
      <c r="ICP1662" s="288"/>
      <c r="ICQ1662" s="288"/>
      <c r="ICR1662" s="288"/>
      <c r="ICS1662" s="288"/>
      <c r="ICT1662" s="288"/>
      <c r="ICU1662" s="288"/>
      <c r="ICV1662" s="288"/>
      <c r="ICW1662" s="288"/>
      <c r="ICX1662" s="288"/>
      <c r="ICY1662" s="288"/>
      <c r="ICZ1662" s="288"/>
      <c r="IDA1662" s="288"/>
      <c r="IDB1662" s="288"/>
      <c r="IDC1662" s="288"/>
      <c r="IDD1662" s="288"/>
      <c r="IDE1662" s="288"/>
      <c r="IDF1662" s="288"/>
      <c r="IDG1662" s="288"/>
      <c r="IDH1662" s="288"/>
      <c r="IDI1662" s="288"/>
      <c r="IDJ1662" s="288"/>
      <c r="IDK1662" s="288"/>
      <c r="IDL1662" s="288"/>
      <c r="IDM1662" s="288"/>
      <c r="IDN1662" s="288"/>
      <c r="IDO1662" s="288"/>
      <c r="IDP1662" s="288"/>
      <c r="IDQ1662" s="288"/>
      <c r="IDR1662" s="288"/>
      <c r="IDS1662" s="288"/>
      <c r="IDT1662" s="288"/>
      <c r="IDU1662" s="288"/>
      <c r="IDV1662" s="288"/>
      <c r="IDW1662" s="288"/>
      <c r="IDX1662" s="288"/>
      <c r="IDY1662" s="288"/>
      <c r="IDZ1662" s="288"/>
      <c r="IEA1662" s="288"/>
      <c r="IEB1662" s="288"/>
      <c r="IEC1662" s="288"/>
      <c r="IED1662" s="288"/>
      <c r="IEE1662" s="288"/>
      <c r="IEF1662" s="288"/>
      <c r="IEG1662" s="288"/>
      <c r="IEH1662" s="288"/>
      <c r="IEI1662" s="288"/>
      <c r="IEJ1662" s="288"/>
      <c r="IEK1662" s="288"/>
      <c r="IEL1662" s="288"/>
      <c r="IEM1662" s="288"/>
      <c r="IEN1662" s="288"/>
      <c r="IEO1662" s="288"/>
      <c r="IEP1662" s="288"/>
      <c r="IEQ1662" s="288"/>
      <c r="IER1662" s="288"/>
      <c r="IES1662" s="288"/>
      <c r="IET1662" s="288"/>
      <c r="IEU1662" s="288"/>
      <c r="IEV1662" s="288"/>
      <c r="IEW1662" s="288"/>
      <c r="IEX1662" s="288"/>
      <c r="IEY1662" s="288"/>
      <c r="IEZ1662" s="288"/>
      <c r="IFA1662" s="288"/>
      <c r="IFB1662" s="288"/>
      <c r="IFC1662" s="288"/>
      <c r="IFD1662" s="288"/>
      <c r="IFE1662" s="288"/>
      <c r="IFF1662" s="288"/>
      <c r="IFG1662" s="288"/>
      <c r="IFH1662" s="288"/>
      <c r="IFI1662" s="288"/>
      <c r="IFJ1662" s="288"/>
      <c r="IFK1662" s="288"/>
      <c r="IFL1662" s="288"/>
      <c r="IFM1662" s="288"/>
      <c r="IFN1662" s="288"/>
      <c r="IFO1662" s="288"/>
      <c r="IFP1662" s="288"/>
      <c r="IFQ1662" s="288"/>
      <c r="IFR1662" s="288"/>
      <c r="IFS1662" s="288"/>
      <c r="IFT1662" s="288"/>
      <c r="IFU1662" s="288"/>
      <c r="IFV1662" s="288"/>
      <c r="IFW1662" s="288"/>
      <c r="IFX1662" s="288"/>
      <c r="IFY1662" s="288"/>
      <c r="IFZ1662" s="288"/>
      <c r="IGA1662" s="288"/>
      <c r="IGB1662" s="288"/>
      <c r="IGC1662" s="288"/>
      <c r="IGD1662" s="288"/>
      <c r="IGE1662" s="288"/>
      <c r="IGF1662" s="288"/>
      <c r="IGG1662" s="288"/>
      <c r="IGH1662" s="288"/>
      <c r="IGI1662" s="288"/>
      <c r="IGJ1662" s="288"/>
      <c r="IGK1662" s="288"/>
      <c r="IGL1662" s="288"/>
      <c r="IGM1662" s="288"/>
      <c r="IGN1662" s="288"/>
      <c r="IGO1662" s="288"/>
      <c r="IGP1662" s="288"/>
      <c r="IGQ1662" s="288"/>
      <c r="IGR1662" s="288"/>
      <c r="IGS1662" s="288"/>
      <c r="IGT1662" s="288"/>
      <c r="IGU1662" s="288"/>
      <c r="IGV1662" s="288"/>
      <c r="IGW1662" s="288"/>
      <c r="IGX1662" s="288"/>
      <c r="IGY1662" s="288"/>
      <c r="IGZ1662" s="288"/>
      <c r="IHA1662" s="288"/>
      <c r="IHB1662" s="288"/>
      <c r="IHC1662" s="288"/>
      <c r="IHD1662" s="288"/>
      <c r="IHE1662" s="288"/>
      <c r="IHF1662" s="288"/>
      <c r="IHG1662" s="288"/>
      <c r="IHH1662" s="288"/>
      <c r="IHI1662" s="288"/>
      <c r="IHJ1662" s="288"/>
      <c r="IHK1662" s="288"/>
      <c r="IHL1662" s="288"/>
      <c r="IHM1662" s="288"/>
      <c r="IHN1662" s="288"/>
      <c r="IHO1662" s="288"/>
      <c r="IHP1662" s="288"/>
      <c r="IHQ1662" s="288"/>
      <c r="IHR1662" s="288"/>
      <c r="IHS1662" s="288"/>
      <c r="IHT1662" s="288"/>
      <c r="IHU1662" s="288"/>
      <c r="IHV1662" s="288"/>
      <c r="IHW1662" s="288"/>
      <c r="IHX1662" s="288"/>
      <c r="IHY1662" s="288"/>
      <c r="IHZ1662" s="288"/>
      <c r="IIA1662" s="288"/>
      <c r="IIB1662" s="288"/>
      <c r="IIC1662" s="288"/>
      <c r="IID1662" s="288"/>
      <c r="IIE1662" s="288"/>
      <c r="IIF1662" s="288"/>
      <c r="IIG1662" s="288"/>
      <c r="IIH1662" s="288"/>
      <c r="III1662" s="288"/>
      <c r="IIJ1662" s="288"/>
      <c r="IIK1662" s="288"/>
      <c r="IIL1662" s="288"/>
      <c r="IIM1662" s="288"/>
      <c r="IIN1662" s="288"/>
      <c r="IIO1662" s="288"/>
      <c r="IIP1662" s="288"/>
      <c r="IIQ1662" s="288"/>
      <c r="IIR1662" s="288"/>
      <c r="IIS1662" s="288"/>
      <c r="IIT1662" s="288"/>
      <c r="IIU1662" s="288"/>
      <c r="IIV1662" s="288"/>
      <c r="IIW1662" s="288"/>
      <c r="IIX1662" s="288"/>
      <c r="IIY1662" s="288"/>
      <c r="IIZ1662" s="288"/>
      <c r="IJA1662" s="288"/>
      <c r="IJB1662" s="288"/>
      <c r="IJC1662" s="288"/>
      <c r="IJD1662" s="288"/>
      <c r="IJE1662" s="288"/>
      <c r="IJF1662" s="288"/>
      <c r="IJG1662" s="288"/>
      <c r="IJH1662" s="288"/>
      <c r="IJI1662" s="288"/>
      <c r="IJJ1662" s="288"/>
      <c r="IJK1662" s="288"/>
      <c r="IJL1662" s="288"/>
      <c r="IJM1662" s="288"/>
      <c r="IJN1662" s="288"/>
      <c r="IJO1662" s="288"/>
      <c r="IJP1662" s="288"/>
      <c r="IJQ1662" s="288"/>
      <c r="IJR1662" s="288"/>
      <c r="IJS1662" s="288"/>
      <c r="IJT1662" s="288"/>
      <c r="IJU1662" s="288"/>
      <c r="IJV1662" s="288"/>
      <c r="IJW1662" s="288"/>
      <c r="IJX1662" s="288"/>
      <c r="IJY1662" s="288"/>
      <c r="IJZ1662" s="288"/>
      <c r="IKA1662" s="288"/>
      <c r="IKB1662" s="288"/>
      <c r="IKC1662" s="288"/>
      <c r="IKD1662" s="288"/>
      <c r="IKE1662" s="288"/>
      <c r="IKF1662" s="288"/>
      <c r="IKG1662" s="288"/>
      <c r="IKH1662" s="288"/>
      <c r="IKI1662" s="288"/>
      <c r="IKJ1662" s="288"/>
      <c r="IKK1662" s="288"/>
      <c r="IKL1662" s="288"/>
      <c r="IKM1662" s="288"/>
      <c r="IKN1662" s="288"/>
      <c r="IKO1662" s="288"/>
      <c r="IKP1662" s="288"/>
      <c r="IKQ1662" s="288"/>
      <c r="IKR1662" s="288"/>
      <c r="IKS1662" s="288"/>
      <c r="IKT1662" s="288"/>
      <c r="IKU1662" s="288"/>
      <c r="IKV1662" s="288"/>
      <c r="IKW1662" s="288"/>
      <c r="IKX1662" s="288"/>
      <c r="IKY1662" s="288"/>
      <c r="IKZ1662" s="288"/>
      <c r="ILA1662" s="288"/>
      <c r="ILB1662" s="288"/>
      <c r="ILC1662" s="288"/>
      <c r="ILD1662" s="288"/>
      <c r="ILE1662" s="288"/>
      <c r="ILF1662" s="288"/>
      <c r="ILG1662" s="288"/>
      <c r="ILH1662" s="288"/>
      <c r="ILI1662" s="288"/>
      <c r="ILJ1662" s="288"/>
      <c r="ILK1662" s="288"/>
      <c r="ILL1662" s="288"/>
      <c r="ILM1662" s="288"/>
      <c r="ILN1662" s="288"/>
      <c r="ILO1662" s="288"/>
      <c r="ILP1662" s="288"/>
      <c r="ILQ1662" s="288"/>
      <c r="ILR1662" s="288"/>
      <c r="ILS1662" s="288"/>
      <c r="ILT1662" s="288"/>
      <c r="ILU1662" s="288"/>
      <c r="ILV1662" s="288"/>
      <c r="ILW1662" s="288"/>
      <c r="ILX1662" s="288"/>
      <c r="ILY1662" s="288"/>
      <c r="ILZ1662" s="288"/>
      <c r="IMA1662" s="288"/>
      <c r="IMB1662" s="288"/>
      <c r="IMC1662" s="288"/>
      <c r="IMD1662" s="288"/>
      <c r="IME1662" s="288"/>
      <c r="IMF1662" s="288"/>
      <c r="IMG1662" s="288"/>
      <c r="IMH1662" s="288"/>
      <c r="IMI1662" s="288"/>
      <c r="IMJ1662" s="288"/>
      <c r="IMK1662" s="288"/>
      <c r="IML1662" s="288"/>
      <c r="IMM1662" s="288"/>
      <c r="IMN1662" s="288"/>
      <c r="IMO1662" s="288"/>
      <c r="IMP1662" s="288"/>
      <c r="IMQ1662" s="288"/>
      <c r="IMR1662" s="288"/>
      <c r="IMS1662" s="288"/>
      <c r="IMT1662" s="288"/>
      <c r="IMU1662" s="288"/>
      <c r="IMV1662" s="288"/>
      <c r="IMW1662" s="288"/>
      <c r="IMX1662" s="288"/>
      <c r="IMY1662" s="288"/>
      <c r="IMZ1662" s="288"/>
      <c r="INA1662" s="288"/>
      <c r="INB1662" s="288"/>
      <c r="INC1662" s="288"/>
      <c r="IND1662" s="288"/>
      <c r="INE1662" s="288"/>
      <c r="INF1662" s="288"/>
      <c r="ING1662" s="288"/>
      <c r="INH1662" s="288"/>
      <c r="INI1662" s="288"/>
      <c r="INJ1662" s="288"/>
      <c r="INK1662" s="288"/>
      <c r="INL1662" s="288"/>
      <c r="INM1662" s="288"/>
      <c r="INN1662" s="288"/>
      <c r="INO1662" s="288"/>
      <c r="INP1662" s="288"/>
      <c r="INQ1662" s="288"/>
      <c r="INR1662" s="288"/>
      <c r="INS1662" s="288"/>
      <c r="INT1662" s="288"/>
      <c r="INU1662" s="288"/>
      <c r="INV1662" s="288"/>
      <c r="INW1662" s="288"/>
      <c r="INX1662" s="288"/>
      <c r="INY1662" s="288"/>
      <c r="INZ1662" s="288"/>
      <c r="IOA1662" s="288"/>
      <c r="IOB1662" s="288"/>
      <c r="IOC1662" s="288"/>
      <c r="IOD1662" s="288"/>
      <c r="IOE1662" s="288"/>
      <c r="IOF1662" s="288"/>
      <c r="IOG1662" s="288"/>
      <c r="IOH1662" s="288"/>
      <c r="IOI1662" s="288"/>
      <c r="IOJ1662" s="288"/>
      <c r="IOK1662" s="288"/>
      <c r="IOL1662" s="288"/>
      <c r="IOM1662" s="288"/>
      <c r="ION1662" s="288"/>
      <c r="IOO1662" s="288"/>
      <c r="IOP1662" s="288"/>
      <c r="IOQ1662" s="288"/>
      <c r="IOR1662" s="288"/>
      <c r="IOS1662" s="288"/>
      <c r="IOT1662" s="288"/>
      <c r="IOU1662" s="288"/>
      <c r="IOV1662" s="288"/>
      <c r="IOW1662" s="288"/>
      <c r="IOX1662" s="288"/>
      <c r="IOY1662" s="288"/>
      <c r="IOZ1662" s="288"/>
      <c r="IPA1662" s="288"/>
      <c r="IPB1662" s="288"/>
      <c r="IPC1662" s="288"/>
      <c r="IPD1662" s="288"/>
      <c r="IPE1662" s="288"/>
      <c r="IPF1662" s="288"/>
      <c r="IPG1662" s="288"/>
      <c r="IPH1662" s="288"/>
      <c r="IPI1662" s="288"/>
      <c r="IPJ1662" s="288"/>
      <c r="IPK1662" s="288"/>
      <c r="IPL1662" s="288"/>
      <c r="IPM1662" s="288"/>
      <c r="IPN1662" s="288"/>
      <c r="IPO1662" s="288"/>
      <c r="IPP1662" s="288"/>
      <c r="IPQ1662" s="288"/>
      <c r="IPR1662" s="288"/>
      <c r="IPS1662" s="288"/>
      <c r="IPT1662" s="288"/>
      <c r="IPU1662" s="288"/>
      <c r="IPV1662" s="288"/>
      <c r="IPW1662" s="288"/>
      <c r="IPX1662" s="288"/>
      <c r="IPY1662" s="288"/>
      <c r="IPZ1662" s="288"/>
      <c r="IQA1662" s="288"/>
      <c r="IQB1662" s="288"/>
      <c r="IQC1662" s="288"/>
      <c r="IQD1662" s="288"/>
      <c r="IQE1662" s="288"/>
      <c r="IQF1662" s="288"/>
      <c r="IQG1662" s="288"/>
      <c r="IQH1662" s="288"/>
      <c r="IQI1662" s="288"/>
      <c r="IQJ1662" s="288"/>
      <c r="IQK1662" s="288"/>
      <c r="IQL1662" s="288"/>
      <c r="IQM1662" s="288"/>
      <c r="IQN1662" s="288"/>
      <c r="IQO1662" s="288"/>
      <c r="IQP1662" s="288"/>
      <c r="IQQ1662" s="288"/>
      <c r="IQR1662" s="288"/>
      <c r="IQS1662" s="288"/>
      <c r="IQT1662" s="288"/>
      <c r="IQU1662" s="288"/>
      <c r="IQV1662" s="288"/>
      <c r="IQW1662" s="288"/>
      <c r="IQX1662" s="288"/>
      <c r="IQY1662" s="288"/>
      <c r="IQZ1662" s="288"/>
      <c r="IRA1662" s="288"/>
      <c r="IRB1662" s="288"/>
      <c r="IRC1662" s="288"/>
      <c r="IRD1662" s="288"/>
      <c r="IRE1662" s="288"/>
      <c r="IRF1662" s="288"/>
      <c r="IRG1662" s="288"/>
      <c r="IRH1662" s="288"/>
      <c r="IRI1662" s="288"/>
      <c r="IRJ1662" s="288"/>
      <c r="IRK1662" s="288"/>
      <c r="IRL1662" s="288"/>
      <c r="IRM1662" s="288"/>
      <c r="IRN1662" s="288"/>
      <c r="IRO1662" s="288"/>
      <c r="IRP1662" s="288"/>
      <c r="IRQ1662" s="288"/>
      <c r="IRR1662" s="288"/>
      <c r="IRS1662" s="288"/>
      <c r="IRT1662" s="288"/>
      <c r="IRU1662" s="288"/>
      <c r="IRV1662" s="288"/>
      <c r="IRW1662" s="288"/>
      <c r="IRX1662" s="288"/>
      <c r="IRY1662" s="288"/>
      <c r="IRZ1662" s="288"/>
      <c r="ISA1662" s="288"/>
      <c r="ISB1662" s="288"/>
      <c r="ISC1662" s="288"/>
      <c r="ISD1662" s="288"/>
      <c r="ISE1662" s="288"/>
      <c r="ISF1662" s="288"/>
      <c r="ISG1662" s="288"/>
      <c r="ISH1662" s="288"/>
      <c r="ISI1662" s="288"/>
      <c r="ISJ1662" s="288"/>
      <c r="ISK1662" s="288"/>
      <c r="ISL1662" s="288"/>
      <c r="ISM1662" s="288"/>
      <c r="ISN1662" s="288"/>
      <c r="ISO1662" s="288"/>
      <c r="ISP1662" s="288"/>
      <c r="ISQ1662" s="288"/>
      <c r="ISR1662" s="288"/>
      <c r="ISS1662" s="288"/>
      <c r="IST1662" s="288"/>
      <c r="ISU1662" s="288"/>
      <c r="ISV1662" s="288"/>
      <c r="ISW1662" s="288"/>
      <c r="ISX1662" s="288"/>
      <c r="ISY1662" s="288"/>
      <c r="ISZ1662" s="288"/>
      <c r="ITA1662" s="288"/>
      <c r="ITB1662" s="288"/>
      <c r="ITC1662" s="288"/>
      <c r="ITD1662" s="288"/>
      <c r="ITE1662" s="288"/>
      <c r="ITF1662" s="288"/>
      <c r="ITG1662" s="288"/>
      <c r="ITH1662" s="288"/>
      <c r="ITI1662" s="288"/>
      <c r="ITJ1662" s="288"/>
      <c r="ITK1662" s="288"/>
      <c r="ITL1662" s="288"/>
      <c r="ITM1662" s="288"/>
      <c r="ITN1662" s="288"/>
      <c r="ITO1662" s="288"/>
      <c r="ITP1662" s="288"/>
      <c r="ITQ1662" s="288"/>
      <c r="ITR1662" s="288"/>
      <c r="ITS1662" s="288"/>
      <c r="ITT1662" s="288"/>
      <c r="ITU1662" s="288"/>
      <c r="ITV1662" s="288"/>
      <c r="ITW1662" s="288"/>
      <c r="ITX1662" s="288"/>
      <c r="ITY1662" s="288"/>
      <c r="ITZ1662" s="288"/>
      <c r="IUA1662" s="288"/>
      <c r="IUB1662" s="288"/>
      <c r="IUC1662" s="288"/>
      <c r="IUD1662" s="288"/>
      <c r="IUE1662" s="288"/>
      <c r="IUF1662" s="288"/>
      <c r="IUG1662" s="288"/>
      <c r="IUH1662" s="288"/>
      <c r="IUI1662" s="288"/>
      <c r="IUJ1662" s="288"/>
      <c r="IUK1662" s="288"/>
      <c r="IUL1662" s="288"/>
      <c r="IUM1662" s="288"/>
      <c r="IUN1662" s="288"/>
      <c r="IUO1662" s="288"/>
      <c r="IUP1662" s="288"/>
      <c r="IUQ1662" s="288"/>
      <c r="IUR1662" s="288"/>
      <c r="IUS1662" s="288"/>
      <c r="IUT1662" s="288"/>
      <c r="IUU1662" s="288"/>
      <c r="IUV1662" s="288"/>
      <c r="IUW1662" s="288"/>
      <c r="IUX1662" s="288"/>
      <c r="IUY1662" s="288"/>
      <c r="IUZ1662" s="288"/>
      <c r="IVA1662" s="288"/>
      <c r="IVB1662" s="288"/>
      <c r="IVC1662" s="288"/>
      <c r="IVD1662" s="288"/>
      <c r="IVE1662" s="288"/>
      <c r="IVF1662" s="288"/>
      <c r="IVG1662" s="288"/>
      <c r="IVH1662" s="288"/>
      <c r="IVI1662" s="288"/>
      <c r="IVJ1662" s="288"/>
      <c r="IVK1662" s="288"/>
      <c r="IVL1662" s="288"/>
      <c r="IVM1662" s="288"/>
      <c r="IVN1662" s="288"/>
      <c r="IVO1662" s="288"/>
      <c r="IVP1662" s="288"/>
      <c r="IVQ1662" s="288"/>
      <c r="IVR1662" s="288"/>
      <c r="IVS1662" s="288"/>
      <c r="IVT1662" s="288"/>
      <c r="IVU1662" s="288"/>
      <c r="IVV1662" s="288"/>
      <c r="IVW1662" s="288"/>
      <c r="IVX1662" s="288"/>
      <c r="IVY1662" s="288"/>
      <c r="IVZ1662" s="288"/>
      <c r="IWA1662" s="288"/>
      <c r="IWB1662" s="288"/>
      <c r="IWC1662" s="288"/>
      <c r="IWD1662" s="288"/>
      <c r="IWE1662" s="288"/>
      <c r="IWF1662" s="288"/>
      <c r="IWG1662" s="288"/>
      <c r="IWH1662" s="288"/>
      <c r="IWI1662" s="288"/>
      <c r="IWJ1662" s="288"/>
      <c r="IWK1662" s="288"/>
      <c r="IWL1662" s="288"/>
      <c r="IWM1662" s="288"/>
      <c r="IWN1662" s="288"/>
      <c r="IWO1662" s="288"/>
      <c r="IWP1662" s="288"/>
      <c r="IWQ1662" s="288"/>
      <c r="IWR1662" s="288"/>
      <c r="IWS1662" s="288"/>
      <c r="IWT1662" s="288"/>
      <c r="IWU1662" s="288"/>
      <c r="IWV1662" s="288"/>
      <c r="IWW1662" s="288"/>
      <c r="IWX1662" s="288"/>
      <c r="IWY1662" s="288"/>
      <c r="IWZ1662" s="288"/>
      <c r="IXA1662" s="288"/>
      <c r="IXB1662" s="288"/>
      <c r="IXC1662" s="288"/>
      <c r="IXD1662" s="288"/>
      <c r="IXE1662" s="288"/>
      <c r="IXF1662" s="288"/>
      <c r="IXG1662" s="288"/>
      <c r="IXH1662" s="288"/>
      <c r="IXI1662" s="288"/>
      <c r="IXJ1662" s="288"/>
      <c r="IXK1662" s="288"/>
      <c r="IXL1662" s="288"/>
      <c r="IXM1662" s="288"/>
      <c r="IXN1662" s="288"/>
      <c r="IXO1662" s="288"/>
      <c r="IXP1662" s="288"/>
      <c r="IXQ1662" s="288"/>
      <c r="IXR1662" s="288"/>
      <c r="IXS1662" s="288"/>
      <c r="IXT1662" s="288"/>
      <c r="IXU1662" s="288"/>
      <c r="IXV1662" s="288"/>
      <c r="IXW1662" s="288"/>
      <c r="IXX1662" s="288"/>
      <c r="IXY1662" s="288"/>
      <c r="IXZ1662" s="288"/>
      <c r="IYA1662" s="288"/>
      <c r="IYB1662" s="288"/>
      <c r="IYC1662" s="288"/>
      <c r="IYD1662" s="288"/>
      <c r="IYE1662" s="288"/>
      <c r="IYF1662" s="288"/>
      <c r="IYG1662" s="288"/>
      <c r="IYH1662" s="288"/>
      <c r="IYI1662" s="288"/>
      <c r="IYJ1662" s="288"/>
      <c r="IYK1662" s="288"/>
      <c r="IYL1662" s="288"/>
      <c r="IYM1662" s="288"/>
      <c r="IYN1662" s="288"/>
      <c r="IYO1662" s="288"/>
      <c r="IYP1662" s="288"/>
      <c r="IYQ1662" s="288"/>
      <c r="IYR1662" s="288"/>
      <c r="IYS1662" s="288"/>
      <c r="IYT1662" s="288"/>
      <c r="IYU1662" s="288"/>
      <c r="IYV1662" s="288"/>
      <c r="IYW1662" s="288"/>
      <c r="IYX1662" s="288"/>
      <c r="IYY1662" s="288"/>
      <c r="IYZ1662" s="288"/>
      <c r="IZA1662" s="288"/>
      <c r="IZB1662" s="288"/>
      <c r="IZC1662" s="288"/>
      <c r="IZD1662" s="288"/>
      <c r="IZE1662" s="288"/>
      <c r="IZF1662" s="288"/>
      <c r="IZG1662" s="288"/>
      <c r="IZH1662" s="288"/>
      <c r="IZI1662" s="288"/>
      <c r="IZJ1662" s="288"/>
      <c r="IZK1662" s="288"/>
      <c r="IZL1662" s="288"/>
      <c r="IZM1662" s="288"/>
      <c r="IZN1662" s="288"/>
      <c r="IZO1662" s="288"/>
      <c r="IZP1662" s="288"/>
      <c r="IZQ1662" s="288"/>
      <c r="IZR1662" s="288"/>
      <c r="IZS1662" s="288"/>
      <c r="IZT1662" s="288"/>
      <c r="IZU1662" s="288"/>
      <c r="IZV1662" s="288"/>
      <c r="IZW1662" s="288"/>
      <c r="IZX1662" s="288"/>
      <c r="IZY1662" s="288"/>
      <c r="IZZ1662" s="288"/>
      <c r="JAA1662" s="288"/>
      <c r="JAB1662" s="288"/>
      <c r="JAC1662" s="288"/>
      <c r="JAD1662" s="288"/>
      <c r="JAE1662" s="288"/>
      <c r="JAF1662" s="288"/>
      <c r="JAG1662" s="288"/>
      <c r="JAH1662" s="288"/>
      <c r="JAI1662" s="288"/>
      <c r="JAJ1662" s="288"/>
      <c r="JAK1662" s="288"/>
      <c r="JAL1662" s="288"/>
      <c r="JAM1662" s="288"/>
      <c r="JAN1662" s="288"/>
      <c r="JAO1662" s="288"/>
      <c r="JAP1662" s="288"/>
      <c r="JAQ1662" s="288"/>
      <c r="JAR1662" s="288"/>
      <c r="JAS1662" s="288"/>
      <c r="JAT1662" s="288"/>
      <c r="JAU1662" s="288"/>
      <c r="JAV1662" s="288"/>
      <c r="JAW1662" s="288"/>
      <c r="JAX1662" s="288"/>
      <c r="JAY1662" s="288"/>
      <c r="JAZ1662" s="288"/>
      <c r="JBA1662" s="288"/>
      <c r="JBB1662" s="288"/>
      <c r="JBC1662" s="288"/>
      <c r="JBD1662" s="288"/>
      <c r="JBE1662" s="288"/>
      <c r="JBF1662" s="288"/>
      <c r="JBG1662" s="288"/>
      <c r="JBH1662" s="288"/>
      <c r="JBI1662" s="288"/>
      <c r="JBJ1662" s="288"/>
      <c r="JBK1662" s="288"/>
      <c r="JBL1662" s="288"/>
      <c r="JBM1662" s="288"/>
      <c r="JBN1662" s="288"/>
      <c r="JBO1662" s="288"/>
      <c r="JBP1662" s="288"/>
      <c r="JBQ1662" s="288"/>
      <c r="JBR1662" s="288"/>
      <c r="JBS1662" s="288"/>
      <c r="JBT1662" s="288"/>
      <c r="JBU1662" s="288"/>
      <c r="JBV1662" s="288"/>
      <c r="JBW1662" s="288"/>
      <c r="JBX1662" s="288"/>
      <c r="JBY1662" s="288"/>
      <c r="JBZ1662" s="288"/>
      <c r="JCA1662" s="288"/>
      <c r="JCB1662" s="288"/>
      <c r="JCC1662" s="288"/>
      <c r="JCD1662" s="288"/>
      <c r="JCE1662" s="288"/>
      <c r="JCF1662" s="288"/>
      <c r="JCG1662" s="288"/>
      <c r="JCH1662" s="288"/>
      <c r="JCI1662" s="288"/>
      <c r="JCJ1662" s="288"/>
      <c r="JCK1662" s="288"/>
      <c r="JCL1662" s="288"/>
      <c r="JCM1662" s="288"/>
      <c r="JCN1662" s="288"/>
      <c r="JCO1662" s="288"/>
      <c r="JCP1662" s="288"/>
      <c r="JCQ1662" s="288"/>
      <c r="JCR1662" s="288"/>
      <c r="JCS1662" s="288"/>
      <c r="JCT1662" s="288"/>
      <c r="JCU1662" s="288"/>
      <c r="JCV1662" s="288"/>
      <c r="JCW1662" s="288"/>
      <c r="JCX1662" s="288"/>
      <c r="JCY1662" s="288"/>
      <c r="JCZ1662" s="288"/>
      <c r="JDA1662" s="288"/>
      <c r="JDB1662" s="288"/>
      <c r="JDC1662" s="288"/>
      <c r="JDD1662" s="288"/>
      <c r="JDE1662" s="288"/>
      <c r="JDF1662" s="288"/>
      <c r="JDG1662" s="288"/>
      <c r="JDH1662" s="288"/>
      <c r="JDI1662" s="288"/>
      <c r="JDJ1662" s="288"/>
      <c r="JDK1662" s="288"/>
      <c r="JDL1662" s="288"/>
      <c r="JDM1662" s="288"/>
      <c r="JDN1662" s="288"/>
      <c r="JDO1662" s="288"/>
      <c r="JDP1662" s="288"/>
      <c r="JDQ1662" s="288"/>
      <c r="JDR1662" s="288"/>
      <c r="JDS1662" s="288"/>
      <c r="JDT1662" s="288"/>
      <c r="JDU1662" s="288"/>
      <c r="JDV1662" s="288"/>
      <c r="JDW1662" s="288"/>
      <c r="JDX1662" s="288"/>
      <c r="JDY1662" s="288"/>
      <c r="JDZ1662" s="288"/>
      <c r="JEA1662" s="288"/>
      <c r="JEB1662" s="288"/>
      <c r="JEC1662" s="288"/>
      <c r="JED1662" s="288"/>
      <c r="JEE1662" s="288"/>
      <c r="JEF1662" s="288"/>
      <c r="JEG1662" s="288"/>
      <c r="JEH1662" s="288"/>
      <c r="JEI1662" s="288"/>
      <c r="JEJ1662" s="288"/>
      <c r="JEK1662" s="288"/>
      <c r="JEL1662" s="288"/>
      <c r="JEM1662" s="288"/>
      <c r="JEN1662" s="288"/>
      <c r="JEO1662" s="288"/>
      <c r="JEP1662" s="288"/>
      <c r="JEQ1662" s="288"/>
      <c r="JER1662" s="288"/>
      <c r="JES1662" s="288"/>
      <c r="JET1662" s="288"/>
      <c r="JEU1662" s="288"/>
      <c r="JEV1662" s="288"/>
      <c r="JEW1662" s="288"/>
      <c r="JEX1662" s="288"/>
      <c r="JEY1662" s="288"/>
      <c r="JEZ1662" s="288"/>
      <c r="JFA1662" s="288"/>
      <c r="JFB1662" s="288"/>
      <c r="JFC1662" s="288"/>
      <c r="JFD1662" s="288"/>
      <c r="JFE1662" s="288"/>
      <c r="JFF1662" s="288"/>
      <c r="JFG1662" s="288"/>
      <c r="JFH1662" s="288"/>
      <c r="JFI1662" s="288"/>
      <c r="JFJ1662" s="288"/>
      <c r="JFK1662" s="288"/>
      <c r="JFL1662" s="288"/>
      <c r="JFM1662" s="288"/>
      <c r="JFN1662" s="288"/>
      <c r="JFO1662" s="288"/>
      <c r="JFP1662" s="288"/>
      <c r="JFQ1662" s="288"/>
      <c r="JFR1662" s="288"/>
      <c r="JFS1662" s="288"/>
      <c r="JFT1662" s="288"/>
      <c r="JFU1662" s="288"/>
      <c r="JFV1662" s="288"/>
      <c r="JFW1662" s="288"/>
      <c r="JFX1662" s="288"/>
      <c r="JFY1662" s="288"/>
      <c r="JFZ1662" s="288"/>
      <c r="JGA1662" s="288"/>
      <c r="JGB1662" s="288"/>
      <c r="JGC1662" s="288"/>
      <c r="JGD1662" s="288"/>
      <c r="JGE1662" s="288"/>
      <c r="JGF1662" s="288"/>
      <c r="JGG1662" s="288"/>
      <c r="JGH1662" s="288"/>
      <c r="JGI1662" s="288"/>
      <c r="JGJ1662" s="288"/>
      <c r="JGK1662" s="288"/>
      <c r="JGL1662" s="288"/>
      <c r="JGM1662" s="288"/>
      <c r="JGN1662" s="288"/>
      <c r="JGO1662" s="288"/>
      <c r="JGP1662" s="288"/>
      <c r="JGQ1662" s="288"/>
      <c r="JGR1662" s="288"/>
      <c r="JGS1662" s="288"/>
      <c r="JGT1662" s="288"/>
      <c r="JGU1662" s="288"/>
      <c r="JGV1662" s="288"/>
      <c r="JGW1662" s="288"/>
      <c r="JGX1662" s="288"/>
      <c r="JGY1662" s="288"/>
      <c r="JGZ1662" s="288"/>
      <c r="JHA1662" s="288"/>
      <c r="JHB1662" s="288"/>
      <c r="JHC1662" s="288"/>
      <c r="JHD1662" s="288"/>
      <c r="JHE1662" s="288"/>
      <c r="JHF1662" s="288"/>
      <c r="JHG1662" s="288"/>
      <c r="JHH1662" s="288"/>
      <c r="JHI1662" s="288"/>
      <c r="JHJ1662" s="288"/>
      <c r="JHK1662" s="288"/>
      <c r="JHL1662" s="288"/>
      <c r="JHM1662" s="288"/>
      <c r="JHN1662" s="288"/>
      <c r="JHO1662" s="288"/>
      <c r="JHP1662" s="288"/>
      <c r="JHQ1662" s="288"/>
      <c r="JHR1662" s="288"/>
      <c r="JHS1662" s="288"/>
      <c r="JHT1662" s="288"/>
      <c r="JHU1662" s="288"/>
      <c r="JHV1662" s="288"/>
      <c r="JHW1662" s="288"/>
      <c r="JHX1662" s="288"/>
      <c r="JHY1662" s="288"/>
      <c r="JHZ1662" s="288"/>
      <c r="JIA1662" s="288"/>
      <c r="JIB1662" s="288"/>
      <c r="JIC1662" s="288"/>
      <c r="JID1662" s="288"/>
      <c r="JIE1662" s="288"/>
      <c r="JIF1662" s="288"/>
      <c r="JIG1662" s="288"/>
      <c r="JIH1662" s="288"/>
      <c r="JII1662" s="288"/>
      <c r="JIJ1662" s="288"/>
      <c r="JIK1662" s="288"/>
      <c r="JIL1662" s="288"/>
      <c r="JIM1662" s="288"/>
      <c r="JIN1662" s="288"/>
      <c r="JIO1662" s="288"/>
      <c r="JIP1662" s="288"/>
      <c r="JIQ1662" s="288"/>
      <c r="JIR1662" s="288"/>
      <c r="JIS1662" s="288"/>
      <c r="JIT1662" s="288"/>
      <c r="JIU1662" s="288"/>
      <c r="JIV1662" s="288"/>
      <c r="JIW1662" s="288"/>
      <c r="JIX1662" s="288"/>
      <c r="JIY1662" s="288"/>
      <c r="JIZ1662" s="288"/>
      <c r="JJA1662" s="288"/>
      <c r="JJB1662" s="288"/>
      <c r="JJC1662" s="288"/>
      <c r="JJD1662" s="288"/>
      <c r="JJE1662" s="288"/>
      <c r="JJF1662" s="288"/>
      <c r="JJG1662" s="288"/>
      <c r="JJH1662" s="288"/>
      <c r="JJI1662" s="288"/>
      <c r="JJJ1662" s="288"/>
      <c r="JJK1662" s="288"/>
      <c r="JJL1662" s="288"/>
      <c r="JJM1662" s="288"/>
      <c r="JJN1662" s="288"/>
      <c r="JJO1662" s="288"/>
      <c r="JJP1662" s="288"/>
      <c r="JJQ1662" s="288"/>
      <c r="JJR1662" s="288"/>
      <c r="JJS1662" s="288"/>
      <c r="JJT1662" s="288"/>
      <c r="JJU1662" s="288"/>
      <c r="JJV1662" s="288"/>
      <c r="JJW1662" s="288"/>
      <c r="JJX1662" s="288"/>
      <c r="JJY1662" s="288"/>
      <c r="JJZ1662" s="288"/>
      <c r="JKA1662" s="288"/>
      <c r="JKB1662" s="288"/>
      <c r="JKC1662" s="288"/>
      <c r="JKD1662" s="288"/>
      <c r="JKE1662" s="288"/>
      <c r="JKF1662" s="288"/>
      <c r="JKG1662" s="288"/>
      <c r="JKH1662" s="288"/>
      <c r="JKI1662" s="288"/>
      <c r="JKJ1662" s="288"/>
      <c r="JKK1662" s="288"/>
      <c r="JKL1662" s="288"/>
      <c r="JKM1662" s="288"/>
      <c r="JKN1662" s="288"/>
      <c r="JKO1662" s="288"/>
      <c r="JKP1662" s="288"/>
      <c r="JKQ1662" s="288"/>
      <c r="JKR1662" s="288"/>
      <c r="JKS1662" s="288"/>
      <c r="JKT1662" s="288"/>
      <c r="JKU1662" s="288"/>
      <c r="JKV1662" s="288"/>
      <c r="JKW1662" s="288"/>
      <c r="JKX1662" s="288"/>
      <c r="JKY1662" s="288"/>
      <c r="JKZ1662" s="288"/>
      <c r="JLA1662" s="288"/>
      <c r="JLB1662" s="288"/>
      <c r="JLC1662" s="288"/>
      <c r="JLD1662" s="288"/>
      <c r="JLE1662" s="288"/>
      <c r="JLF1662" s="288"/>
      <c r="JLG1662" s="288"/>
      <c r="JLH1662" s="288"/>
      <c r="JLI1662" s="288"/>
      <c r="JLJ1662" s="288"/>
      <c r="JLK1662" s="288"/>
      <c r="JLL1662" s="288"/>
      <c r="JLM1662" s="288"/>
      <c r="JLN1662" s="288"/>
      <c r="JLO1662" s="288"/>
      <c r="JLP1662" s="288"/>
      <c r="JLQ1662" s="288"/>
      <c r="JLR1662" s="288"/>
      <c r="JLS1662" s="288"/>
      <c r="JLT1662" s="288"/>
      <c r="JLU1662" s="288"/>
      <c r="JLV1662" s="288"/>
      <c r="JLW1662" s="288"/>
      <c r="JLX1662" s="288"/>
      <c r="JLY1662" s="288"/>
      <c r="JLZ1662" s="288"/>
      <c r="JMA1662" s="288"/>
      <c r="JMB1662" s="288"/>
      <c r="JMC1662" s="288"/>
      <c r="JMD1662" s="288"/>
      <c r="JME1662" s="288"/>
      <c r="JMF1662" s="288"/>
      <c r="JMG1662" s="288"/>
      <c r="JMH1662" s="288"/>
      <c r="JMI1662" s="288"/>
      <c r="JMJ1662" s="288"/>
      <c r="JMK1662" s="288"/>
      <c r="JML1662" s="288"/>
      <c r="JMM1662" s="288"/>
      <c r="JMN1662" s="288"/>
      <c r="JMO1662" s="288"/>
      <c r="JMP1662" s="288"/>
      <c r="JMQ1662" s="288"/>
      <c r="JMR1662" s="288"/>
      <c r="JMS1662" s="288"/>
      <c r="JMT1662" s="288"/>
      <c r="JMU1662" s="288"/>
      <c r="JMV1662" s="288"/>
      <c r="JMW1662" s="288"/>
      <c r="JMX1662" s="288"/>
      <c r="JMY1662" s="288"/>
      <c r="JMZ1662" s="288"/>
      <c r="JNA1662" s="288"/>
      <c r="JNB1662" s="288"/>
      <c r="JNC1662" s="288"/>
      <c r="JND1662" s="288"/>
      <c r="JNE1662" s="288"/>
      <c r="JNF1662" s="288"/>
      <c r="JNG1662" s="288"/>
      <c r="JNH1662" s="288"/>
      <c r="JNI1662" s="288"/>
      <c r="JNJ1662" s="288"/>
      <c r="JNK1662" s="288"/>
      <c r="JNL1662" s="288"/>
      <c r="JNM1662" s="288"/>
      <c r="JNN1662" s="288"/>
      <c r="JNO1662" s="288"/>
      <c r="JNP1662" s="288"/>
      <c r="JNQ1662" s="288"/>
      <c r="JNR1662" s="288"/>
      <c r="JNS1662" s="288"/>
      <c r="JNT1662" s="288"/>
      <c r="JNU1662" s="288"/>
      <c r="JNV1662" s="288"/>
      <c r="JNW1662" s="288"/>
      <c r="JNX1662" s="288"/>
      <c r="JNY1662" s="288"/>
      <c r="JNZ1662" s="288"/>
      <c r="JOA1662" s="288"/>
      <c r="JOB1662" s="288"/>
      <c r="JOC1662" s="288"/>
      <c r="JOD1662" s="288"/>
      <c r="JOE1662" s="288"/>
      <c r="JOF1662" s="288"/>
      <c r="JOG1662" s="288"/>
      <c r="JOH1662" s="288"/>
      <c r="JOI1662" s="288"/>
      <c r="JOJ1662" s="288"/>
      <c r="JOK1662" s="288"/>
      <c r="JOL1662" s="288"/>
      <c r="JOM1662" s="288"/>
      <c r="JON1662" s="288"/>
      <c r="JOO1662" s="288"/>
      <c r="JOP1662" s="288"/>
      <c r="JOQ1662" s="288"/>
      <c r="JOR1662" s="288"/>
      <c r="JOS1662" s="288"/>
      <c r="JOT1662" s="288"/>
      <c r="JOU1662" s="288"/>
      <c r="JOV1662" s="288"/>
      <c r="JOW1662" s="288"/>
      <c r="JOX1662" s="288"/>
      <c r="JOY1662" s="288"/>
      <c r="JOZ1662" s="288"/>
      <c r="JPA1662" s="288"/>
      <c r="JPB1662" s="288"/>
      <c r="JPC1662" s="288"/>
      <c r="JPD1662" s="288"/>
      <c r="JPE1662" s="288"/>
      <c r="JPF1662" s="288"/>
      <c r="JPG1662" s="288"/>
      <c r="JPH1662" s="288"/>
      <c r="JPI1662" s="288"/>
      <c r="JPJ1662" s="288"/>
      <c r="JPK1662" s="288"/>
      <c r="JPL1662" s="288"/>
      <c r="JPM1662" s="288"/>
      <c r="JPN1662" s="288"/>
      <c r="JPO1662" s="288"/>
      <c r="JPP1662" s="288"/>
      <c r="JPQ1662" s="288"/>
      <c r="JPR1662" s="288"/>
      <c r="JPS1662" s="288"/>
      <c r="JPT1662" s="288"/>
      <c r="JPU1662" s="288"/>
      <c r="JPV1662" s="288"/>
      <c r="JPW1662" s="288"/>
      <c r="JPX1662" s="288"/>
      <c r="JPY1662" s="288"/>
      <c r="JPZ1662" s="288"/>
      <c r="JQA1662" s="288"/>
      <c r="JQB1662" s="288"/>
      <c r="JQC1662" s="288"/>
      <c r="JQD1662" s="288"/>
      <c r="JQE1662" s="288"/>
      <c r="JQF1662" s="288"/>
      <c r="JQG1662" s="288"/>
      <c r="JQH1662" s="288"/>
      <c r="JQI1662" s="288"/>
      <c r="JQJ1662" s="288"/>
      <c r="JQK1662" s="288"/>
      <c r="JQL1662" s="288"/>
      <c r="JQM1662" s="288"/>
      <c r="JQN1662" s="288"/>
      <c r="JQO1662" s="288"/>
      <c r="JQP1662" s="288"/>
      <c r="JQQ1662" s="288"/>
      <c r="JQR1662" s="288"/>
      <c r="JQS1662" s="288"/>
      <c r="JQT1662" s="288"/>
      <c r="JQU1662" s="288"/>
      <c r="JQV1662" s="288"/>
      <c r="JQW1662" s="288"/>
      <c r="JQX1662" s="288"/>
      <c r="JQY1662" s="288"/>
      <c r="JQZ1662" s="288"/>
      <c r="JRA1662" s="288"/>
      <c r="JRB1662" s="288"/>
      <c r="JRC1662" s="288"/>
      <c r="JRD1662" s="288"/>
      <c r="JRE1662" s="288"/>
      <c r="JRF1662" s="288"/>
      <c r="JRG1662" s="288"/>
      <c r="JRH1662" s="288"/>
      <c r="JRI1662" s="288"/>
      <c r="JRJ1662" s="288"/>
      <c r="JRK1662" s="288"/>
      <c r="JRL1662" s="288"/>
      <c r="JRM1662" s="288"/>
      <c r="JRN1662" s="288"/>
      <c r="JRO1662" s="288"/>
      <c r="JRP1662" s="288"/>
      <c r="JRQ1662" s="288"/>
      <c r="JRR1662" s="288"/>
      <c r="JRS1662" s="288"/>
      <c r="JRT1662" s="288"/>
      <c r="JRU1662" s="288"/>
      <c r="JRV1662" s="288"/>
      <c r="JRW1662" s="288"/>
      <c r="JRX1662" s="288"/>
      <c r="JRY1662" s="288"/>
      <c r="JRZ1662" s="288"/>
      <c r="JSA1662" s="288"/>
      <c r="JSB1662" s="288"/>
      <c r="JSC1662" s="288"/>
      <c r="JSD1662" s="288"/>
      <c r="JSE1662" s="288"/>
      <c r="JSF1662" s="288"/>
      <c r="JSG1662" s="288"/>
      <c r="JSH1662" s="288"/>
      <c r="JSI1662" s="288"/>
      <c r="JSJ1662" s="288"/>
      <c r="JSK1662" s="288"/>
      <c r="JSL1662" s="288"/>
      <c r="JSM1662" s="288"/>
      <c r="JSN1662" s="288"/>
      <c r="JSO1662" s="288"/>
      <c r="JSP1662" s="288"/>
      <c r="JSQ1662" s="288"/>
      <c r="JSR1662" s="288"/>
      <c r="JSS1662" s="288"/>
      <c r="JST1662" s="288"/>
      <c r="JSU1662" s="288"/>
      <c r="JSV1662" s="288"/>
      <c r="JSW1662" s="288"/>
      <c r="JSX1662" s="288"/>
      <c r="JSY1662" s="288"/>
      <c r="JSZ1662" s="288"/>
      <c r="JTA1662" s="288"/>
      <c r="JTB1662" s="288"/>
      <c r="JTC1662" s="288"/>
      <c r="JTD1662" s="288"/>
      <c r="JTE1662" s="288"/>
      <c r="JTF1662" s="288"/>
      <c r="JTG1662" s="288"/>
      <c r="JTH1662" s="288"/>
      <c r="JTI1662" s="288"/>
      <c r="JTJ1662" s="288"/>
      <c r="JTK1662" s="288"/>
      <c r="JTL1662" s="288"/>
      <c r="JTM1662" s="288"/>
      <c r="JTN1662" s="288"/>
      <c r="JTO1662" s="288"/>
      <c r="JTP1662" s="288"/>
      <c r="JTQ1662" s="288"/>
      <c r="JTR1662" s="288"/>
      <c r="JTS1662" s="288"/>
      <c r="JTT1662" s="288"/>
      <c r="JTU1662" s="288"/>
      <c r="JTV1662" s="288"/>
      <c r="JTW1662" s="288"/>
      <c r="JTX1662" s="288"/>
      <c r="JTY1662" s="288"/>
      <c r="JTZ1662" s="288"/>
      <c r="JUA1662" s="288"/>
      <c r="JUB1662" s="288"/>
      <c r="JUC1662" s="288"/>
      <c r="JUD1662" s="288"/>
      <c r="JUE1662" s="288"/>
      <c r="JUF1662" s="288"/>
      <c r="JUG1662" s="288"/>
      <c r="JUH1662" s="288"/>
      <c r="JUI1662" s="288"/>
      <c r="JUJ1662" s="288"/>
      <c r="JUK1662" s="288"/>
      <c r="JUL1662" s="288"/>
      <c r="JUM1662" s="288"/>
      <c r="JUN1662" s="288"/>
      <c r="JUO1662" s="288"/>
      <c r="JUP1662" s="288"/>
      <c r="JUQ1662" s="288"/>
      <c r="JUR1662" s="288"/>
      <c r="JUS1662" s="288"/>
      <c r="JUT1662" s="288"/>
      <c r="JUU1662" s="288"/>
      <c r="JUV1662" s="288"/>
      <c r="JUW1662" s="288"/>
      <c r="JUX1662" s="288"/>
      <c r="JUY1662" s="288"/>
      <c r="JUZ1662" s="288"/>
      <c r="JVA1662" s="288"/>
      <c r="JVB1662" s="288"/>
      <c r="JVC1662" s="288"/>
      <c r="JVD1662" s="288"/>
      <c r="JVE1662" s="288"/>
      <c r="JVF1662" s="288"/>
      <c r="JVG1662" s="288"/>
      <c r="JVH1662" s="288"/>
      <c r="JVI1662" s="288"/>
      <c r="JVJ1662" s="288"/>
      <c r="JVK1662" s="288"/>
      <c r="JVL1662" s="288"/>
      <c r="JVM1662" s="288"/>
      <c r="JVN1662" s="288"/>
      <c r="JVO1662" s="288"/>
      <c r="JVP1662" s="288"/>
      <c r="JVQ1662" s="288"/>
      <c r="JVR1662" s="288"/>
      <c r="JVS1662" s="288"/>
      <c r="JVT1662" s="288"/>
      <c r="JVU1662" s="288"/>
      <c r="JVV1662" s="288"/>
      <c r="JVW1662" s="288"/>
      <c r="JVX1662" s="288"/>
      <c r="JVY1662" s="288"/>
      <c r="JVZ1662" s="288"/>
      <c r="JWA1662" s="288"/>
      <c r="JWB1662" s="288"/>
      <c r="JWC1662" s="288"/>
      <c r="JWD1662" s="288"/>
      <c r="JWE1662" s="288"/>
      <c r="JWF1662" s="288"/>
      <c r="JWG1662" s="288"/>
      <c r="JWH1662" s="288"/>
      <c r="JWI1662" s="288"/>
      <c r="JWJ1662" s="288"/>
      <c r="JWK1662" s="288"/>
      <c r="JWL1662" s="288"/>
      <c r="JWM1662" s="288"/>
      <c r="JWN1662" s="288"/>
      <c r="JWO1662" s="288"/>
      <c r="JWP1662" s="288"/>
      <c r="JWQ1662" s="288"/>
      <c r="JWR1662" s="288"/>
      <c r="JWS1662" s="288"/>
      <c r="JWT1662" s="288"/>
      <c r="JWU1662" s="288"/>
      <c r="JWV1662" s="288"/>
      <c r="JWW1662" s="288"/>
      <c r="JWX1662" s="288"/>
      <c r="JWY1662" s="288"/>
      <c r="JWZ1662" s="288"/>
      <c r="JXA1662" s="288"/>
      <c r="JXB1662" s="288"/>
      <c r="JXC1662" s="288"/>
      <c r="JXD1662" s="288"/>
      <c r="JXE1662" s="288"/>
      <c r="JXF1662" s="288"/>
      <c r="JXG1662" s="288"/>
      <c r="JXH1662" s="288"/>
      <c r="JXI1662" s="288"/>
      <c r="JXJ1662" s="288"/>
      <c r="JXK1662" s="288"/>
      <c r="JXL1662" s="288"/>
      <c r="JXM1662" s="288"/>
      <c r="JXN1662" s="288"/>
      <c r="JXO1662" s="288"/>
      <c r="JXP1662" s="288"/>
      <c r="JXQ1662" s="288"/>
      <c r="JXR1662" s="288"/>
      <c r="JXS1662" s="288"/>
      <c r="JXT1662" s="288"/>
      <c r="JXU1662" s="288"/>
      <c r="JXV1662" s="288"/>
      <c r="JXW1662" s="288"/>
      <c r="JXX1662" s="288"/>
      <c r="JXY1662" s="288"/>
      <c r="JXZ1662" s="288"/>
      <c r="JYA1662" s="288"/>
      <c r="JYB1662" s="288"/>
      <c r="JYC1662" s="288"/>
      <c r="JYD1662" s="288"/>
      <c r="JYE1662" s="288"/>
      <c r="JYF1662" s="288"/>
      <c r="JYG1662" s="288"/>
      <c r="JYH1662" s="288"/>
      <c r="JYI1662" s="288"/>
      <c r="JYJ1662" s="288"/>
      <c r="JYK1662" s="288"/>
      <c r="JYL1662" s="288"/>
      <c r="JYM1662" s="288"/>
      <c r="JYN1662" s="288"/>
      <c r="JYO1662" s="288"/>
      <c r="JYP1662" s="288"/>
      <c r="JYQ1662" s="288"/>
      <c r="JYR1662" s="288"/>
      <c r="JYS1662" s="288"/>
      <c r="JYT1662" s="288"/>
      <c r="JYU1662" s="288"/>
      <c r="JYV1662" s="288"/>
      <c r="JYW1662" s="288"/>
      <c r="JYX1662" s="288"/>
      <c r="JYY1662" s="288"/>
      <c r="JYZ1662" s="288"/>
      <c r="JZA1662" s="288"/>
      <c r="JZB1662" s="288"/>
      <c r="JZC1662" s="288"/>
      <c r="JZD1662" s="288"/>
      <c r="JZE1662" s="288"/>
      <c r="JZF1662" s="288"/>
      <c r="JZG1662" s="288"/>
      <c r="JZH1662" s="288"/>
      <c r="JZI1662" s="288"/>
      <c r="JZJ1662" s="288"/>
      <c r="JZK1662" s="288"/>
      <c r="JZL1662" s="288"/>
      <c r="JZM1662" s="288"/>
      <c r="JZN1662" s="288"/>
      <c r="JZO1662" s="288"/>
      <c r="JZP1662" s="288"/>
      <c r="JZQ1662" s="288"/>
      <c r="JZR1662" s="288"/>
      <c r="JZS1662" s="288"/>
      <c r="JZT1662" s="288"/>
      <c r="JZU1662" s="288"/>
      <c r="JZV1662" s="288"/>
      <c r="JZW1662" s="288"/>
      <c r="JZX1662" s="288"/>
      <c r="JZY1662" s="288"/>
      <c r="JZZ1662" s="288"/>
      <c r="KAA1662" s="288"/>
      <c r="KAB1662" s="288"/>
      <c r="KAC1662" s="288"/>
      <c r="KAD1662" s="288"/>
      <c r="KAE1662" s="288"/>
      <c r="KAF1662" s="288"/>
      <c r="KAG1662" s="288"/>
      <c r="KAH1662" s="288"/>
      <c r="KAI1662" s="288"/>
      <c r="KAJ1662" s="288"/>
      <c r="KAK1662" s="288"/>
      <c r="KAL1662" s="288"/>
      <c r="KAM1662" s="288"/>
      <c r="KAN1662" s="288"/>
      <c r="KAO1662" s="288"/>
      <c r="KAP1662" s="288"/>
      <c r="KAQ1662" s="288"/>
      <c r="KAR1662" s="288"/>
      <c r="KAS1662" s="288"/>
      <c r="KAT1662" s="288"/>
      <c r="KAU1662" s="288"/>
      <c r="KAV1662" s="288"/>
      <c r="KAW1662" s="288"/>
      <c r="KAX1662" s="288"/>
      <c r="KAY1662" s="288"/>
      <c r="KAZ1662" s="288"/>
      <c r="KBA1662" s="288"/>
      <c r="KBB1662" s="288"/>
      <c r="KBC1662" s="288"/>
      <c r="KBD1662" s="288"/>
      <c r="KBE1662" s="288"/>
      <c r="KBF1662" s="288"/>
      <c r="KBG1662" s="288"/>
      <c r="KBH1662" s="288"/>
      <c r="KBI1662" s="288"/>
      <c r="KBJ1662" s="288"/>
      <c r="KBK1662" s="288"/>
      <c r="KBL1662" s="288"/>
      <c r="KBM1662" s="288"/>
      <c r="KBN1662" s="288"/>
      <c r="KBO1662" s="288"/>
      <c r="KBP1662" s="288"/>
      <c r="KBQ1662" s="288"/>
      <c r="KBR1662" s="288"/>
      <c r="KBS1662" s="288"/>
      <c r="KBT1662" s="288"/>
      <c r="KBU1662" s="288"/>
      <c r="KBV1662" s="288"/>
      <c r="KBW1662" s="288"/>
      <c r="KBX1662" s="288"/>
      <c r="KBY1662" s="288"/>
      <c r="KBZ1662" s="288"/>
      <c r="KCA1662" s="288"/>
      <c r="KCB1662" s="288"/>
      <c r="KCC1662" s="288"/>
      <c r="KCD1662" s="288"/>
      <c r="KCE1662" s="288"/>
      <c r="KCF1662" s="288"/>
      <c r="KCG1662" s="288"/>
      <c r="KCH1662" s="288"/>
      <c r="KCI1662" s="288"/>
      <c r="KCJ1662" s="288"/>
      <c r="KCK1662" s="288"/>
      <c r="KCL1662" s="288"/>
      <c r="KCM1662" s="288"/>
      <c r="KCN1662" s="288"/>
      <c r="KCO1662" s="288"/>
      <c r="KCP1662" s="288"/>
      <c r="KCQ1662" s="288"/>
      <c r="KCR1662" s="288"/>
      <c r="KCS1662" s="288"/>
      <c r="KCT1662" s="288"/>
      <c r="KCU1662" s="288"/>
      <c r="KCV1662" s="288"/>
      <c r="KCW1662" s="288"/>
      <c r="KCX1662" s="288"/>
      <c r="KCY1662" s="288"/>
      <c r="KCZ1662" s="288"/>
      <c r="KDA1662" s="288"/>
      <c r="KDB1662" s="288"/>
      <c r="KDC1662" s="288"/>
      <c r="KDD1662" s="288"/>
      <c r="KDE1662" s="288"/>
      <c r="KDF1662" s="288"/>
      <c r="KDG1662" s="288"/>
      <c r="KDH1662" s="288"/>
      <c r="KDI1662" s="288"/>
      <c r="KDJ1662" s="288"/>
      <c r="KDK1662" s="288"/>
      <c r="KDL1662" s="288"/>
      <c r="KDM1662" s="288"/>
      <c r="KDN1662" s="288"/>
      <c r="KDO1662" s="288"/>
      <c r="KDP1662" s="288"/>
      <c r="KDQ1662" s="288"/>
      <c r="KDR1662" s="288"/>
      <c r="KDS1662" s="288"/>
      <c r="KDT1662" s="288"/>
      <c r="KDU1662" s="288"/>
      <c r="KDV1662" s="288"/>
      <c r="KDW1662" s="288"/>
      <c r="KDX1662" s="288"/>
      <c r="KDY1662" s="288"/>
      <c r="KDZ1662" s="288"/>
      <c r="KEA1662" s="288"/>
      <c r="KEB1662" s="288"/>
      <c r="KEC1662" s="288"/>
      <c r="KED1662" s="288"/>
      <c r="KEE1662" s="288"/>
      <c r="KEF1662" s="288"/>
      <c r="KEG1662" s="288"/>
      <c r="KEH1662" s="288"/>
      <c r="KEI1662" s="288"/>
      <c r="KEJ1662" s="288"/>
      <c r="KEK1662" s="288"/>
      <c r="KEL1662" s="288"/>
      <c r="KEM1662" s="288"/>
      <c r="KEN1662" s="288"/>
      <c r="KEO1662" s="288"/>
      <c r="KEP1662" s="288"/>
      <c r="KEQ1662" s="288"/>
      <c r="KER1662" s="288"/>
      <c r="KES1662" s="288"/>
      <c r="KET1662" s="288"/>
      <c r="KEU1662" s="288"/>
      <c r="KEV1662" s="288"/>
      <c r="KEW1662" s="288"/>
      <c r="KEX1662" s="288"/>
      <c r="KEY1662" s="288"/>
      <c r="KEZ1662" s="288"/>
      <c r="KFA1662" s="288"/>
      <c r="KFB1662" s="288"/>
      <c r="KFC1662" s="288"/>
      <c r="KFD1662" s="288"/>
      <c r="KFE1662" s="288"/>
      <c r="KFF1662" s="288"/>
      <c r="KFG1662" s="288"/>
      <c r="KFH1662" s="288"/>
      <c r="KFI1662" s="288"/>
      <c r="KFJ1662" s="288"/>
      <c r="KFK1662" s="288"/>
      <c r="KFL1662" s="288"/>
      <c r="KFM1662" s="288"/>
      <c r="KFN1662" s="288"/>
      <c r="KFO1662" s="288"/>
      <c r="KFP1662" s="288"/>
      <c r="KFQ1662" s="288"/>
      <c r="KFR1662" s="288"/>
      <c r="KFS1662" s="288"/>
      <c r="KFT1662" s="288"/>
      <c r="KFU1662" s="288"/>
      <c r="KFV1662" s="288"/>
      <c r="KFW1662" s="288"/>
      <c r="KFX1662" s="288"/>
      <c r="KFY1662" s="288"/>
      <c r="KFZ1662" s="288"/>
      <c r="KGA1662" s="288"/>
      <c r="KGB1662" s="288"/>
      <c r="KGC1662" s="288"/>
      <c r="KGD1662" s="288"/>
      <c r="KGE1662" s="288"/>
      <c r="KGF1662" s="288"/>
      <c r="KGG1662" s="288"/>
      <c r="KGH1662" s="288"/>
      <c r="KGI1662" s="288"/>
      <c r="KGJ1662" s="288"/>
      <c r="KGK1662" s="288"/>
      <c r="KGL1662" s="288"/>
      <c r="KGM1662" s="288"/>
      <c r="KGN1662" s="288"/>
      <c r="KGO1662" s="288"/>
      <c r="KGP1662" s="288"/>
      <c r="KGQ1662" s="288"/>
      <c r="KGR1662" s="288"/>
      <c r="KGS1662" s="288"/>
      <c r="KGT1662" s="288"/>
      <c r="KGU1662" s="288"/>
      <c r="KGV1662" s="288"/>
      <c r="KGW1662" s="288"/>
      <c r="KGX1662" s="288"/>
      <c r="KGY1662" s="288"/>
      <c r="KGZ1662" s="288"/>
      <c r="KHA1662" s="288"/>
      <c r="KHB1662" s="288"/>
      <c r="KHC1662" s="288"/>
      <c r="KHD1662" s="288"/>
      <c r="KHE1662" s="288"/>
      <c r="KHF1662" s="288"/>
      <c r="KHG1662" s="288"/>
      <c r="KHH1662" s="288"/>
      <c r="KHI1662" s="288"/>
      <c r="KHJ1662" s="288"/>
      <c r="KHK1662" s="288"/>
      <c r="KHL1662" s="288"/>
      <c r="KHM1662" s="288"/>
      <c r="KHN1662" s="288"/>
      <c r="KHO1662" s="288"/>
      <c r="KHP1662" s="288"/>
      <c r="KHQ1662" s="288"/>
      <c r="KHR1662" s="288"/>
      <c r="KHS1662" s="288"/>
      <c r="KHT1662" s="288"/>
      <c r="KHU1662" s="288"/>
      <c r="KHV1662" s="288"/>
      <c r="KHW1662" s="288"/>
      <c r="KHX1662" s="288"/>
      <c r="KHY1662" s="288"/>
      <c r="KHZ1662" s="288"/>
      <c r="KIA1662" s="288"/>
      <c r="KIB1662" s="288"/>
      <c r="KIC1662" s="288"/>
      <c r="KID1662" s="288"/>
      <c r="KIE1662" s="288"/>
      <c r="KIF1662" s="288"/>
      <c r="KIG1662" s="288"/>
      <c r="KIH1662" s="288"/>
      <c r="KII1662" s="288"/>
      <c r="KIJ1662" s="288"/>
      <c r="KIK1662" s="288"/>
      <c r="KIL1662" s="288"/>
      <c r="KIM1662" s="288"/>
      <c r="KIN1662" s="288"/>
      <c r="KIO1662" s="288"/>
      <c r="KIP1662" s="288"/>
      <c r="KIQ1662" s="288"/>
      <c r="KIR1662" s="288"/>
      <c r="KIS1662" s="288"/>
      <c r="KIT1662" s="288"/>
      <c r="KIU1662" s="288"/>
      <c r="KIV1662" s="288"/>
      <c r="KIW1662" s="288"/>
      <c r="KIX1662" s="288"/>
      <c r="KIY1662" s="288"/>
      <c r="KIZ1662" s="288"/>
      <c r="KJA1662" s="288"/>
      <c r="KJB1662" s="288"/>
      <c r="KJC1662" s="288"/>
      <c r="KJD1662" s="288"/>
      <c r="KJE1662" s="288"/>
      <c r="KJF1662" s="288"/>
      <c r="KJG1662" s="288"/>
      <c r="KJH1662" s="288"/>
      <c r="KJI1662" s="288"/>
      <c r="KJJ1662" s="288"/>
      <c r="KJK1662" s="288"/>
      <c r="KJL1662" s="288"/>
      <c r="KJM1662" s="288"/>
      <c r="KJN1662" s="288"/>
      <c r="KJO1662" s="288"/>
      <c r="KJP1662" s="288"/>
      <c r="KJQ1662" s="288"/>
      <c r="KJR1662" s="288"/>
      <c r="KJS1662" s="288"/>
      <c r="KJT1662" s="288"/>
      <c r="KJU1662" s="288"/>
      <c r="KJV1662" s="288"/>
      <c r="KJW1662" s="288"/>
      <c r="KJX1662" s="288"/>
      <c r="KJY1662" s="288"/>
      <c r="KJZ1662" s="288"/>
      <c r="KKA1662" s="288"/>
      <c r="KKB1662" s="288"/>
      <c r="KKC1662" s="288"/>
      <c r="KKD1662" s="288"/>
      <c r="KKE1662" s="288"/>
      <c r="KKF1662" s="288"/>
      <c r="KKG1662" s="288"/>
      <c r="KKH1662" s="288"/>
      <c r="KKI1662" s="288"/>
      <c r="KKJ1662" s="288"/>
      <c r="KKK1662" s="288"/>
      <c r="KKL1662" s="288"/>
      <c r="KKM1662" s="288"/>
      <c r="KKN1662" s="288"/>
      <c r="KKO1662" s="288"/>
      <c r="KKP1662" s="288"/>
      <c r="KKQ1662" s="288"/>
      <c r="KKR1662" s="288"/>
      <c r="KKS1662" s="288"/>
      <c r="KKT1662" s="288"/>
      <c r="KKU1662" s="288"/>
      <c r="KKV1662" s="288"/>
      <c r="KKW1662" s="288"/>
      <c r="KKX1662" s="288"/>
      <c r="KKY1662" s="288"/>
      <c r="KKZ1662" s="288"/>
      <c r="KLA1662" s="288"/>
      <c r="KLB1662" s="288"/>
      <c r="KLC1662" s="288"/>
      <c r="KLD1662" s="288"/>
      <c r="KLE1662" s="288"/>
      <c r="KLF1662" s="288"/>
      <c r="KLG1662" s="288"/>
      <c r="KLH1662" s="288"/>
      <c r="KLI1662" s="288"/>
      <c r="KLJ1662" s="288"/>
      <c r="KLK1662" s="288"/>
      <c r="KLL1662" s="288"/>
      <c r="KLM1662" s="288"/>
      <c r="KLN1662" s="288"/>
      <c r="KLO1662" s="288"/>
      <c r="KLP1662" s="288"/>
      <c r="KLQ1662" s="288"/>
      <c r="KLR1662" s="288"/>
      <c r="KLS1662" s="288"/>
      <c r="KLT1662" s="288"/>
      <c r="KLU1662" s="288"/>
      <c r="KLV1662" s="288"/>
      <c r="KLW1662" s="288"/>
      <c r="KLX1662" s="288"/>
      <c r="KLY1662" s="288"/>
      <c r="KLZ1662" s="288"/>
      <c r="KMA1662" s="288"/>
      <c r="KMB1662" s="288"/>
      <c r="KMC1662" s="288"/>
      <c r="KMD1662" s="288"/>
      <c r="KME1662" s="288"/>
      <c r="KMF1662" s="288"/>
      <c r="KMG1662" s="288"/>
      <c r="KMH1662" s="288"/>
      <c r="KMI1662" s="288"/>
      <c r="KMJ1662" s="288"/>
      <c r="KMK1662" s="288"/>
      <c r="KML1662" s="288"/>
      <c r="KMM1662" s="288"/>
      <c r="KMN1662" s="288"/>
      <c r="KMO1662" s="288"/>
      <c r="KMP1662" s="288"/>
      <c r="KMQ1662" s="288"/>
      <c r="KMR1662" s="288"/>
      <c r="KMS1662" s="288"/>
      <c r="KMT1662" s="288"/>
      <c r="KMU1662" s="288"/>
      <c r="KMV1662" s="288"/>
      <c r="KMW1662" s="288"/>
      <c r="KMX1662" s="288"/>
      <c r="KMY1662" s="288"/>
      <c r="KMZ1662" s="288"/>
      <c r="KNA1662" s="288"/>
      <c r="KNB1662" s="288"/>
      <c r="KNC1662" s="288"/>
      <c r="KND1662" s="288"/>
      <c r="KNE1662" s="288"/>
      <c r="KNF1662" s="288"/>
      <c r="KNG1662" s="288"/>
      <c r="KNH1662" s="288"/>
      <c r="KNI1662" s="288"/>
      <c r="KNJ1662" s="288"/>
      <c r="KNK1662" s="288"/>
      <c r="KNL1662" s="288"/>
      <c r="KNM1662" s="288"/>
      <c r="KNN1662" s="288"/>
      <c r="KNO1662" s="288"/>
      <c r="KNP1662" s="288"/>
      <c r="KNQ1662" s="288"/>
      <c r="KNR1662" s="288"/>
      <c r="KNS1662" s="288"/>
      <c r="KNT1662" s="288"/>
      <c r="KNU1662" s="288"/>
      <c r="KNV1662" s="288"/>
      <c r="KNW1662" s="288"/>
      <c r="KNX1662" s="288"/>
      <c r="KNY1662" s="288"/>
      <c r="KNZ1662" s="288"/>
      <c r="KOA1662" s="288"/>
      <c r="KOB1662" s="288"/>
      <c r="KOC1662" s="288"/>
      <c r="KOD1662" s="288"/>
      <c r="KOE1662" s="288"/>
      <c r="KOF1662" s="288"/>
      <c r="KOG1662" s="288"/>
      <c r="KOH1662" s="288"/>
      <c r="KOI1662" s="288"/>
      <c r="KOJ1662" s="288"/>
      <c r="KOK1662" s="288"/>
      <c r="KOL1662" s="288"/>
      <c r="KOM1662" s="288"/>
      <c r="KON1662" s="288"/>
      <c r="KOO1662" s="288"/>
      <c r="KOP1662" s="288"/>
      <c r="KOQ1662" s="288"/>
      <c r="KOR1662" s="288"/>
      <c r="KOS1662" s="288"/>
      <c r="KOT1662" s="288"/>
      <c r="KOU1662" s="288"/>
      <c r="KOV1662" s="288"/>
      <c r="KOW1662" s="288"/>
      <c r="KOX1662" s="288"/>
      <c r="KOY1662" s="288"/>
      <c r="KOZ1662" s="288"/>
      <c r="KPA1662" s="288"/>
      <c r="KPB1662" s="288"/>
      <c r="KPC1662" s="288"/>
      <c r="KPD1662" s="288"/>
      <c r="KPE1662" s="288"/>
      <c r="KPF1662" s="288"/>
      <c r="KPG1662" s="288"/>
      <c r="KPH1662" s="288"/>
      <c r="KPI1662" s="288"/>
      <c r="KPJ1662" s="288"/>
      <c r="KPK1662" s="288"/>
      <c r="KPL1662" s="288"/>
      <c r="KPM1662" s="288"/>
      <c r="KPN1662" s="288"/>
      <c r="KPO1662" s="288"/>
      <c r="KPP1662" s="288"/>
      <c r="KPQ1662" s="288"/>
      <c r="KPR1662" s="288"/>
      <c r="KPS1662" s="288"/>
      <c r="KPT1662" s="288"/>
      <c r="KPU1662" s="288"/>
      <c r="KPV1662" s="288"/>
      <c r="KPW1662" s="288"/>
      <c r="KPX1662" s="288"/>
      <c r="KPY1662" s="288"/>
      <c r="KPZ1662" s="288"/>
      <c r="KQA1662" s="288"/>
      <c r="KQB1662" s="288"/>
      <c r="KQC1662" s="288"/>
      <c r="KQD1662" s="288"/>
      <c r="KQE1662" s="288"/>
      <c r="KQF1662" s="288"/>
      <c r="KQG1662" s="288"/>
      <c r="KQH1662" s="288"/>
      <c r="KQI1662" s="288"/>
      <c r="KQJ1662" s="288"/>
      <c r="KQK1662" s="288"/>
      <c r="KQL1662" s="288"/>
      <c r="KQM1662" s="288"/>
      <c r="KQN1662" s="288"/>
      <c r="KQO1662" s="288"/>
      <c r="KQP1662" s="288"/>
      <c r="KQQ1662" s="288"/>
      <c r="KQR1662" s="288"/>
      <c r="KQS1662" s="288"/>
      <c r="KQT1662" s="288"/>
      <c r="KQU1662" s="288"/>
      <c r="KQV1662" s="288"/>
      <c r="KQW1662" s="288"/>
      <c r="KQX1662" s="288"/>
      <c r="KQY1662" s="288"/>
      <c r="KQZ1662" s="288"/>
      <c r="KRA1662" s="288"/>
      <c r="KRB1662" s="288"/>
      <c r="KRC1662" s="288"/>
      <c r="KRD1662" s="288"/>
      <c r="KRE1662" s="288"/>
      <c r="KRF1662" s="288"/>
      <c r="KRG1662" s="288"/>
      <c r="KRH1662" s="288"/>
      <c r="KRI1662" s="288"/>
      <c r="KRJ1662" s="288"/>
      <c r="KRK1662" s="288"/>
      <c r="KRL1662" s="288"/>
      <c r="KRM1662" s="288"/>
      <c r="KRN1662" s="288"/>
      <c r="KRO1662" s="288"/>
      <c r="KRP1662" s="288"/>
      <c r="KRQ1662" s="288"/>
      <c r="KRR1662" s="288"/>
      <c r="KRS1662" s="288"/>
      <c r="KRT1662" s="288"/>
      <c r="KRU1662" s="288"/>
      <c r="KRV1662" s="288"/>
      <c r="KRW1662" s="288"/>
      <c r="KRX1662" s="288"/>
      <c r="KRY1662" s="288"/>
      <c r="KRZ1662" s="288"/>
      <c r="KSA1662" s="288"/>
      <c r="KSB1662" s="288"/>
      <c r="KSC1662" s="288"/>
      <c r="KSD1662" s="288"/>
      <c r="KSE1662" s="288"/>
      <c r="KSF1662" s="288"/>
      <c r="KSG1662" s="288"/>
      <c r="KSH1662" s="288"/>
      <c r="KSI1662" s="288"/>
      <c r="KSJ1662" s="288"/>
      <c r="KSK1662" s="288"/>
      <c r="KSL1662" s="288"/>
      <c r="KSM1662" s="288"/>
      <c r="KSN1662" s="288"/>
      <c r="KSO1662" s="288"/>
      <c r="KSP1662" s="288"/>
      <c r="KSQ1662" s="288"/>
      <c r="KSR1662" s="288"/>
      <c r="KSS1662" s="288"/>
      <c r="KST1662" s="288"/>
      <c r="KSU1662" s="288"/>
      <c r="KSV1662" s="288"/>
      <c r="KSW1662" s="288"/>
      <c r="KSX1662" s="288"/>
      <c r="KSY1662" s="288"/>
      <c r="KSZ1662" s="288"/>
      <c r="KTA1662" s="288"/>
      <c r="KTB1662" s="288"/>
      <c r="KTC1662" s="288"/>
      <c r="KTD1662" s="288"/>
      <c r="KTE1662" s="288"/>
      <c r="KTF1662" s="288"/>
      <c r="KTG1662" s="288"/>
      <c r="KTH1662" s="288"/>
      <c r="KTI1662" s="288"/>
      <c r="KTJ1662" s="288"/>
      <c r="KTK1662" s="288"/>
      <c r="KTL1662" s="288"/>
      <c r="KTM1662" s="288"/>
      <c r="KTN1662" s="288"/>
      <c r="KTO1662" s="288"/>
      <c r="KTP1662" s="288"/>
      <c r="KTQ1662" s="288"/>
      <c r="KTR1662" s="288"/>
      <c r="KTS1662" s="288"/>
      <c r="KTT1662" s="288"/>
      <c r="KTU1662" s="288"/>
      <c r="KTV1662" s="288"/>
      <c r="KTW1662" s="288"/>
      <c r="KTX1662" s="288"/>
      <c r="KTY1662" s="288"/>
      <c r="KTZ1662" s="288"/>
      <c r="KUA1662" s="288"/>
      <c r="KUB1662" s="288"/>
      <c r="KUC1662" s="288"/>
      <c r="KUD1662" s="288"/>
      <c r="KUE1662" s="288"/>
      <c r="KUF1662" s="288"/>
      <c r="KUG1662" s="288"/>
      <c r="KUH1662" s="288"/>
      <c r="KUI1662" s="288"/>
      <c r="KUJ1662" s="288"/>
      <c r="KUK1662" s="288"/>
      <c r="KUL1662" s="288"/>
      <c r="KUM1662" s="288"/>
      <c r="KUN1662" s="288"/>
      <c r="KUO1662" s="288"/>
      <c r="KUP1662" s="288"/>
      <c r="KUQ1662" s="288"/>
      <c r="KUR1662" s="288"/>
      <c r="KUS1662" s="288"/>
      <c r="KUT1662" s="288"/>
      <c r="KUU1662" s="288"/>
      <c r="KUV1662" s="288"/>
      <c r="KUW1662" s="288"/>
      <c r="KUX1662" s="288"/>
      <c r="KUY1662" s="288"/>
      <c r="KUZ1662" s="288"/>
      <c r="KVA1662" s="288"/>
      <c r="KVB1662" s="288"/>
      <c r="KVC1662" s="288"/>
      <c r="KVD1662" s="288"/>
      <c r="KVE1662" s="288"/>
      <c r="KVF1662" s="288"/>
      <c r="KVG1662" s="288"/>
      <c r="KVH1662" s="288"/>
      <c r="KVI1662" s="288"/>
      <c r="KVJ1662" s="288"/>
      <c r="KVK1662" s="288"/>
      <c r="KVL1662" s="288"/>
      <c r="KVM1662" s="288"/>
      <c r="KVN1662" s="288"/>
      <c r="KVO1662" s="288"/>
      <c r="KVP1662" s="288"/>
      <c r="KVQ1662" s="288"/>
      <c r="KVR1662" s="288"/>
      <c r="KVS1662" s="288"/>
      <c r="KVT1662" s="288"/>
      <c r="KVU1662" s="288"/>
      <c r="KVV1662" s="288"/>
      <c r="KVW1662" s="288"/>
      <c r="KVX1662" s="288"/>
      <c r="KVY1662" s="288"/>
      <c r="KVZ1662" s="288"/>
      <c r="KWA1662" s="288"/>
      <c r="KWB1662" s="288"/>
      <c r="KWC1662" s="288"/>
      <c r="KWD1662" s="288"/>
      <c r="KWE1662" s="288"/>
      <c r="KWF1662" s="288"/>
      <c r="KWG1662" s="288"/>
      <c r="KWH1662" s="288"/>
      <c r="KWI1662" s="288"/>
      <c r="KWJ1662" s="288"/>
      <c r="KWK1662" s="288"/>
      <c r="KWL1662" s="288"/>
      <c r="KWM1662" s="288"/>
      <c r="KWN1662" s="288"/>
      <c r="KWO1662" s="288"/>
      <c r="KWP1662" s="288"/>
      <c r="KWQ1662" s="288"/>
      <c r="KWR1662" s="288"/>
      <c r="KWS1662" s="288"/>
      <c r="KWT1662" s="288"/>
      <c r="KWU1662" s="288"/>
      <c r="KWV1662" s="288"/>
      <c r="KWW1662" s="288"/>
      <c r="KWX1662" s="288"/>
      <c r="KWY1662" s="288"/>
      <c r="KWZ1662" s="288"/>
      <c r="KXA1662" s="288"/>
      <c r="KXB1662" s="288"/>
      <c r="KXC1662" s="288"/>
      <c r="KXD1662" s="288"/>
      <c r="KXE1662" s="288"/>
      <c r="KXF1662" s="288"/>
      <c r="KXG1662" s="288"/>
      <c r="KXH1662" s="288"/>
      <c r="KXI1662" s="288"/>
      <c r="KXJ1662" s="288"/>
      <c r="KXK1662" s="288"/>
      <c r="KXL1662" s="288"/>
      <c r="KXM1662" s="288"/>
      <c r="KXN1662" s="288"/>
      <c r="KXO1662" s="288"/>
      <c r="KXP1662" s="288"/>
      <c r="KXQ1662" s="288"/>
      <c r="KXR1662" s="288"/>
      <c r="KXS1662" s="288"/>
      <c r="KXT1662" s="288"/>
      <c r="KXU1662" s="288"/>
      <c r="KXV1662" s="288"/>
      <c r="KXW1662" s="288"/>
      <c r="KXX1662" s="288"/>
      <c r="KXY1662" s="288"/>
      <c r="KXZ1662" s="288"/>
      <c r="KYA1662" s="288"/>
      <c r="KYB1662" s="288"/>
      <c r="KYC1662" s="288"/>
      <c r="KYD1662" s="288"/>
      <c r="KYE1662" s="288"/>
      <c r="KYF1662" s="288"/>
      <c r="KYG1662" s="288"/>
      <c r="KYH1662" s="288"/>
      <c r="KYI1662" s="288"/>
      <c r="KYJ1662" s="288"/>
      <c r="KYK1662" s="288"/>
      <c r="KYL1662" s="288"/>
      <c r="KYM1662" s="288"/>
      <c r="KYN1662" s="288"/>
      <c r="KYO1662" s="288"/>
      <c r="KYP1662" s="288"/>
      <c r="KYQ1662" s="288"/>
      <c r="KYR1662" s="288"/>
      <c r="KYS1662" s="288"/>
      <c r="KYT1662" s="288"/>
      <c r="KYU1662" s="288"/>
      <c r="KYV1662" s="288"/>
      <c r="KYW1662" s="288"/>
      <c r="KYX1662" s="288"/>
      <c r="KYY1662" s="288"/>
      <c r="KYZ1662" s="288"/>
      <c r="KZA1662" s="288"/>
      <c r="KZB1662" s="288"/>
      <c r="KZC1662" s="288"/>
      <c r="KZD1662" s="288"/>
      <c r="KZE1662" s="288"/>
      <c r="KZF1662" s="288"/>
      <c r="KZG1662" s="288"/>
      <c r="KZH1662" s="288"/>
      <c r="KZI1662" s="288"/>
      <c r="KZJ1662" s="288"/>
      <c r="KZK1662" s="288"/>
      <c r="KZL1662" s="288"/>
      <c r="KZM1662" s="288"/>
      <c r="KZN1662" s="288"/>
      <c r="KZO1662" s="288"/>
      <c r="KZP1662" s="288"/>
      <c r="KZQ1662" s="288"/>
      <c r="KZR1662" s="288"/>
      <c r="KZS1662" s="288"/>
      <c r="KZT1662" s="288"/>
      <c r="KZU1662" s="288"/>
      <c r="KZV1662" s="288"/>
      <c r="KZW1662" s="288"/>
      <c r="KZX1662" s="288"/>
      <c r="KZY1662" s="288"/>
      <c r="KZZ1662" s="288"/>
      <c r="LAA1662" s="288"/>
      <c r="LAB1662" s="288"/>
      <c r="LAC1662" s="288"/>
      <c r="LAD1662" s="288"/>
      <c r="LAE1662" s="288"/>
      <c r="LAF1662" s="288"/>
      <c r="LAG1662" s="288"/>
      <c r="LAH1662" s="288"/>
      <c r="LAI1662" s="288"/>
      <c r="LAJ1662" s="288"/>
      <c r="LAK1662" s="288"/>
      <c r="LAL1662" s="288"/>
      <c r="LAM1662" s="288"/>
      <c r="LAN1662" s="288"/>
      <c r="LAO1662" s="288"/>
      <c r="LAP1662" s="288"/>
      <c r="LAQ1662" s="288"/>
      <c r="LAR1662" s="288"/>
      <c r="LAS1662" s="288"/>
      <c r="LAT1662" s="288"/>
      <c r="LAU1662" s="288"/>
      <c r="LAV1662" s="288"/>
      <c r="LAW1662" s="288"/>
      <c r="LAX1662" s="288"/>
      <c r="LAY1662" s="288"/>
      <c r="LAZ1662" s="288"/>
      <c r="LBA1662" s="288"/>
      <c r="LBB1662" s="288"/>
      <c r="LBC1662" s="288"/>
      <c r="LBD1662" s="288"/>
      <c r="LBE1662" s="288"/>
      <c r="LBF1662" s="288"/>
      <c r="LBG1662" s="288"/>
      <c r="LBH1662" s="288"/>
      <c r="LBI1662" s="288"/>
      <c r="LBJ1662" s="288"/>
      <c r="LBK1662" s="288"/>
      <c r="LBL1662" s="288"/>
      <c r="LBM1662" s="288"/>
      <c r="LBN1662" s="288"/>
      <c r="LBO1662" s="288"/>
      <c r="LBP1662" s="288"/>
      <c r="LBQ1662" s="288"/>
      <c r="LBR1662" s="288"/>
      <c r="LBS1662" s="288"/>
      <c r="LBT1662" s="288"/>
      <c r="LBU1662" s="288"/>
      <c r="LBV1662" s="288"/>
      <c r="LBW1662" s="288"/>
      <c r="LBX1662" s="288"/>
      <c r="LBY1662" s="288"/>
      <c r="LBZ1662" s="288"/>
      <c r="LCA1662" s="288"/>
      <c r="LCB1662" s="288"/>
      <c r="LCC1662" s="288"/>
      <c r="LCD1662" s="288"/>
      <c r="LCE1662" s="288"/>
      <c r="LCF1662" s="288"/>
      <c r="LCG1662" s="288"/>
      <c r="LCH1662" s="288"/>
      <c r="LCI1662" s="288"/>
      <c r="LCJ1662" s="288"/>
      <c r="LCK1662" s="288"/>
      <c r="LCL1662" s="288"/>
      <c r="LCM1662" s="288"/>
      <c r="LCN1662" s="288"/>
      <c r="LCO1662" s="288"/>
      <c r="LCP1662" s="288"/>
      <c r="LCQ1662" s="288"/>
      <c r="LCR1662" s="288"/>
      <c r="LCS1662" s="288"/>
      <c r="LCT1662" s="288"/>
      <c r="LCU1662" s="288"/>
      <c r="LCV1662" s="288"/>
      <c r="LCW1662" s="288"/>
      <c r="LCX1662" s="288"/>
      <c r="LCY1662" s="288"/>
      <c r="LCZ1662" s="288"/>
      <c r="LDA1662" s="288"/>
      <c r="LDB1662" s="288"/>
      <c r="LDC1662" s="288"/>
      <c r="LDD1662" s="288"/>
      <c r="LDE1662" s="288"/>
      <c r="LDF1662" s="288"/>
      <c r="LDG1662" s="288"/>
      <c r="LDH1662" s="288"/>
      <c r="LDI1662" s="288"/>
      <c r="LDJ1662" s="288"/>
      <c r="LDK1662" s="288"/>
      <c r="LDL1662" s="288"/>
      <c r="LDM1662" s="288"/>
      <c r="LDN1662" s="288"/>
      <c r="LDO1662" s="288"/>
      <c r="LDP1662" s="288"/>
      <c r="LDQ1662" s="288"/>
      <c r="LDR1662" s="288"/>
      <c r="LDS1662" s="288"/>
      <c r="LDT1662" s="288"/>
      <c r="LDU1662" s="288"/>
      <c r="LDV1662" s="288"/>
      <c r="LDW1662" s="288"/>
      <c r="LDX1662" s="288"/>
      <c r="LDY1662" s="288"/>
      <c r="LDZ1662" s="288"/>
      <c r="LEA1662" s="288"/>
      <c r="LEB1662" s="288"/>
      <c r="LEC1662" s="288"/>
      <c r="LED1662" s="288"/>
      <c r="LEE1662" s="288"/>
      <c r="LEF1662" s="288"/>
      <c r="LEG1662" s="288"/>
      <c r="LEH1662" s="288"/>
      <c r="LEI1662" s="288"/>
      <c r="LEJ1662" s="288"/>
      <c r="LEK1662" s="288"/>
      <c r="LEL1662" s="288"/>
      <c r="LEM1662" s="288"/>
      <c r="LEN1662" s="288"/>
      <c r="LEO1662" s="288"/>
      <c r="LEP1662" s="288"/>
      <c r="LEQ1662" s="288"/>
      <c r="LER1662" s="288"/>
      <c r="LES1662" s="288"/>
      <c r="LET1662" s="288"/>
      <c r="LEU1662" s="288"/>
      <c r="LEV1662" s="288"/>
      <c r="LEW1662" s="288"/>
      <c r="LEX1662" s="288"/>
      <c r="LEY1662" s="288"/>
      <c r="LEZ1662" s="288"/>
      <c r="LFA1662" s="288"/>
      <c r="LFB1662" s="288"/>
      <c r="LFC1662" s="288"/>
      <c r="LFD1662" s="288"/>
      <c r="LFE1662" s="288"/>
      <c r="LFF1662" s="288"/>
      <c r="LFG1662" s="288"/>
      <c r="LFH1662" s="288"/>
      <c r="LFI1662" s="288"/>
      <c r="LFJ1662" s="288"/>
      <c r="LFK1662" s="288"/>
      <c r="LFL1662" s="288"/>
      <c r="LFM1662" s="288"/>
      <c r="LFN1662" s="288"/>
      <c r="LFO1662" s="288"/>
      <c r="LFP1662" s="288"/>
      <c r="LFQ1662" s="288"/>
      <c r="LFR1662" s="288"/>
      <c r="LFS1662" s="288"/>
      <c r="LFT1662" s="288"/>
      <c r="LFU1662" s="288"/>
      <c r="LFV1662" s="288"/>
      <c r="LFW1662" s="288"/>
      <c r="LFX1662" s="288"/>
      <c r="LFY1662" s="288"/>
      <c r="LFZ1662" s="288"/>
      <c r="LGA1662" s="288"/>
      <c r="LGB1662" s="288"/>
      <c r="LGC1662" s="288"/>
      <c r="LGD1662" s="288"/>
      <c r="LGE1662" s="288"/>
      <c r="LGF1662" s="288"/>
      <c r="LGG1662" s="288"/>
      <c r="LGH1662" s="288"/>
      <c r="LGI1662" s="288"/>
      <c r="LGJ1662" s="288"/>
      <c r="LGK1662" s="288"/>
      <c r="LGL1662" s="288"/>
      <c r="LGM1662" s="288"/>
      <c r="LGN1662" s="288"/>
      <c r="LGO1662" s="288"/>
      <c r="LGP1662" s="288"/>
      <c r="LGQ1662" s="288"/>
      <c r="LGR1662" s="288"/>
      <c r="LGS1662" s="288"/>
      <c r="LGT1662" s="288"/>
      <c r="LGU1662" s="288"/>
      <c r="LGV1662" s="288"/>
      <c r="LGW1662" s="288"/>
      <c r="LGX1662" s="288"/>
      <c r="LGY1662" s="288"/>
      <c r="LGZ1662" s="288"/>
      <c r="LHA1662" s="288"/>
      <c r="LHB1662" s="288"/>
      <c r="LHC1662" s="288"/>
      <c r="LHD1662" s="288"/>
      <c r="LHE1662" s="288"/>
      <c r="LHF1662" s="288"/>
      <c r="LHG1662" s="288"/>
      <c r="LHH1662" s="288"/>
      <c r="LHI1662" s="288"/>
      <c r="LHJ1662" s="288"/>
      <c r="LHK1662" s="288"/>
      <c r="LHL1662" s="288"/>
      <c r="LHM1662" s="288"/>
      <c r="LHN1662" s="288"/>
      <c r="LHO1662" s="288"/>
      <c r="LHP1662" s="288"/>
      <c r="LHQ1662" s="288"/>
      <c r="LHR1662" s="288"/>
      <c r="LHS1662" s="288"/>
      <c r="LHT1662" s="288"/>
      <c r="LHU1662" s="288"/>
      <c r="LHV1662" s="288"/>
      <c r="LHW1662" s="288"/>
      <c r="LHX1662" s="288"/>
      <c r="LHY1662" s="288"/>
      <c r="LHZ1662" s="288"/>
      <c r="LIA1662" s="288"/>
      <c r="LIB1662" s="288"/>
      <c r="LIC1662" s="288"/>
      <c r="LID1662" s="288"/>
      <c r="LIE1662" s="288"/>
      <c r="LIF1662" s="288"/>
      <c r="LIG1662" s="288"/>
      <c r="LIH1662" s="288"/>
      <c r="LII1662" s="288"/>
      <c r="LIJ1662" s="288"/>
      <c r="LIK1662" s="288"/>
      <c r="LIL1662" s="288"/>
      <c r="LIM1662" s="288"/>
      <c r="LIN1662" s="288"/>
      <c r="LIO1662" s="288"/>
      <c r="LIP1662" s="288"/>
      <c r="LIQ1662" s="288"/>
      <c r="LIR1662" s="288"/>
      <c r="LIS1662" s="288"/>
      <c r="LIT1662" s="288"/>
      <c r="LIU1662" s="288"/>
      <c r="LIV1662" s="288"/>
      <c r="LIW1662" s="288"/>
      <c r="LIX1662" s="288"/>
      <c r="LIY1662" s="288"/>
      <c r="LIZ1662" s="288"/>
      <c r="LJA1662" s="288"/>
      <c r="LJB1662" s="288"/>
      <c r="LJC1662" s="288"/>
      <c r="LJD1662" s="288"/>
      <c r="LJE1662" s="288"/>
      <c r="LJF1662" s="288"/>
      <c r="LJG1662" s="288"/>
      <c r="LJH1662" s="288"/>
      <c r="LJI1662" s="288"/>
      <c r="LJJ1662" s="288"/>
      <c r="LJK1662" s="288"/>
      <c r="LJL1662" s="288"/>
      <c r="LJM1662" s="288"/>
      <c r="LJN1662" s="288"/>
      <c r="LJO1662" s="288"/>
      <c r="LJP1662" s="288"/>
      <c r="LJQ1662" s="288"/>
      <c r="LJR1662" s="288"/>
      <c r="LJS1662" s="288"/>
      <c r="LJT1662" s="288"/>
      <c r="LJU1662" s="288"/>
      <c r="LJV1662" s="288"/>
      <c r="LJW1662" s="288"/>
      <c r="LJX1662" s="288"/>
      <c r="LJY1662" s="288"/>
      <c r="LJZ1662" s="288"/>
      <c r="LKA1662" s="288"/>
      <c r="LKB1662" s="288"/>
      <c r="LKC1662" s="288"/>
      <c r="LKD1662" s="288"/>
      <c r="LKE1662" s="288"/>
      <c r="LKF1662" s="288"/>
      <c r="LKG1662" s="288"/>
      <c r="LKH1662" s="288"/>
      <c r="LKI1662" s="288"/>
      <c r="LKJ1662" s="288"/>
      <c r="LKK1662" s="288"/>
      <c r="LKL1662" s="288"/>
      <c r="LKM1662" s="288"/>
      <c r="LKN1662" s="288"/>
      <c r="LKO1662" s="288"/>
      <c r="LKP1662" s="288"/>
      <c r="LKQ1662" s="288"/>
      <c r="LKR1662" s="288"/>
      <c r="LKS1662" s="288"/>
      <c r="LKT1662" s="288"/>
      <c r="LKU1662" s="288"/>
      <c r="LKV1662" s="288"/>
      <c r="LKW1662" s="288"/>
      <c r="LKX1662" s="288"/>
      <c r="LKY1662" s="288"/>
      <c r="LKZ1662" s="288"/>
      <c r="LLA1662" s="288"/>
      <c r="LLB1662" s="288"/>
      <c r="LLC1662" s="288"/>
      <c r="LLD1662" s="288"/>
      <c r="LLE1662" s="288"/>
      <c r="LLF1662" s="288"/>
      <c r="LLG1662" s="288"/>
      <c r="LLH1662" s="288"/>
      <c r="LLI1662" s="288"/>
      <c r="LLJ1662" s="288"/>
      <c r="LLK1662" s="288"/>
      <c r="LLL1662" s="288"/>
      <c r="LLM1662" s="288"/>
      <c r="LLN1662" s="288"/>
      <c r="LLO1662" s="288"/>
      <c r="LLP1662" s="288"/>
      <c r="LLQ1662" s="288"/>
      <c r="LLR1662" s="288"/>
      <c r="LLS1662" s="288"/>
      <c r="LLT1662" s="288"/>
      <c r="LLU1662" s="288"/>
      <c r="LLV1662" s="288"/>
      <c r="LLW1662" s="288"/>
      <c r="LLX1662" s="288"/>
      <c r="LLY1662" s="288"/>
      <c r="LLZ1662" s="288"/>
      <c r="LMA1662" s="288"/>
      <c r="LMB1662" s="288"/>
      <c r="LMC1662" s="288"/>
      <c r="LMD1662" s="288"/>
      <c r="LME1662" s="288"/>
      <c r="LMF1662" s="288"/>
      <c r="LMG1662" s="288"/>
      <c r="LMH1662" s="288"/>
      <c r="LMI1662" s="288"/>
      <c r="LMJ1662" s="288"/>
      <c r="LMK1662" s="288"/>
      <c r="LML1662" s="288"/>
      <c r="LMM1662" s="288"/>
      <c r="LMN1662" s="288"/>
      <c r="LMO1662" s="288"/>
      <c r="LMP1662" s="288"/>
      <c r="LMQ1662" s="288"/>
      <c r="LMR1662" s="288"/>
      <c r="LMS1662" s="288"/>
      <c r="LMT1662" s="288"/>
      <c r="LMU1662" s="288"/>
      <c r="LMV1662" s="288"/>
      <c r="LMW1662" s="288"/>
      <c r="LMX1662" s="288"/>
      <c r="LMY1662" s="288"/>
      <c r="LMZ1662" s="288"/>
      <c r="LNA1662" s="288"/>
      <c r="LNB1662" s="288"/>
      <c r="LNC1662" s="288"/>
      <c r="LND1662" s="288"/>
      <c r="LNE1662" s="288"/>
      <c r="LNF1662" s="288"/>
      <c r="LNG1662" s="288"/>
      <c r="LNH1662" s="288"/>
      <c r="LNI1662" s="288"/>
      <c r="LNJ1662" s="288"/>
      <c r="LNK1662" s="288"/>
      <c r="LNL1662" s="288"/>
      <c r="LNM1662" s="288"/>
      <c r="LNN1662" s="288"/>
      <c r="LNO1662" s="288"/>
      <c r="LNP1662" s="288"/>
      <c r="LNQ1662" s="288"/>
      <c r="LNR1662" s="288"/>
      <c r="LNS1662" s="288"/>
      <c r="LNT1662" s="288"/>
      <c r="LNU1662" s="288"/>
      <c r="LNV1662" s="288"/>
      <c r="LNW1662" s="288"/>
      <c r="LNX1662" s="288"/>
      <c r="LNY1662" s="288"/>
      <c r="LNZ1662" s="288"/>
      <c r="LOA1662" s="288"/>
      <c r="LOB1662" s="288"/>
      <c r="LOC1662" s="288"/>
      <c r="LOD1662" s="288"/>
      <c r="LOE1662" s="288"/>
      <c r="LOF1662" s="288"/>
      <c r="LOG1662" s="288"/>
      <c r="LOH1662" s="288"/>
      <c r="LOI1662" s="288"/>
      <c r="LOJ1662" s="288"/>
      <c r="LOK1662" s="288"/>
      <c r="LOL1662" s="288"/>
      <c r="LOM1662" s="288"/>
      <c r="LON1662" s="288"/>
      <c r="LOO1662" s="288"/>
      <c r="LOP1662" s="288"/>
      <c r="LOQ1662" s="288"/>
      <c r="LOR1662" s="288"/>
      <c r="LOS1662" s="288"/>
      <c r="LOT1662" s="288"/>
      <c r="LOU1662" s="288"/>
      <c r="LOV1662" s="288"/>
      <c r="LOW1662" s="288"/>
      <c r="LOX1662" s="288"/>
      <c r="LOY1662" s="288"/>
      <c r="LOZ1662" s="288"/>
      <c r="LPA1662" s="288"/>
      <c r="LPB1662" s="288"/>
      <c r="LPC1662" s="288"/>
      <c r="LPD1662" s="288"/>
      <c r="LPE1662" s="288"/>
      <c r="LPF1662" s="288"/>
      <c r="LPG1662" s="288"/>
      <c r="LPH1662" s="288"/>
      <c r="LPI1662" s="288"/>
      <c r="LPJ1662" s="288"/>
      <c r="LPK1662" s="288"/>
      <c r="LPL1662" s="288"/>
      <c r="LPM1662" s="288"/>
      <c r="LPN1662" s="288"/>
      <c r="LPO1662" s="288"/>
      <c r="LPP1662" s="288"/>
      <c r="LPQ1662" s="288"/>
      <c r="LPR1662" s="288"/>
      <c r="LPS1662" s="288"/>
      <c r="LPT1662" s="288"/>
      <c r="LPU1662" s="288"/>
      <c r="LPV1662" s="288"/>
      <c r="LPW1662" s="288"/>
      <c r="LPX1662" s="288"/>
      <c r="LPY1662" s="288"/>
      <c r="LPZ1662" s="288"/>
      <c r="LQA1662" s="288"/>
      <c r="LQB1662" s="288"/>
      <c r="LQC1662" s="288"/>
      <c r="LQD1662" s="288"/>
      <c r="LQE1662" s="288"/>
      <c r="LQF1662" s="288"/>
      <c r="LQG1662" s="288"/>
      <c r="LQH1662" s="288"/>
      <c r="LQI1662" s="288"/>
      <c r="LQJ1662" s="288"/>
      <c r="LQK1662" s="288"/>
      <c r="LQL1662" s="288"/>
      <c r="LQM1662" s="288"/>
      <c r="LQN1662" s="288"/>
      <c r="LQO1662" s="288"/>
      <c r="LQP1662" s="288"/>
      <c r="LQQ1662" s="288"/>
      <c r="LQR1662" s="288"/>
      <c r="LQS1662" s="288"/>
      <c r="LQT1662" s="288"/>
      <c r="LQU1662" s="288"/>
      <c r="LQV1662" s="288"/>
      <c r="LQW1662" s="288"/>
      <c r="LQX1662" s="288"/>
      <c r="LQY1662" s="288"/>
      <c r="LQZ1662" s="288"/>
      <c r="LRA1662" s="288"/>
      <c r="LRB1662" s="288"/>
      <c r="LRC1662" s="288"/>
      <c r="LRD1662" s="288"/>
      <c r="LRE1662" s="288"/>
      <c r="LRF1662" s="288"/>
      <c r="LRG1662" s="288"/>
      <c r="LRH1662" s="288"/>
      <c r="LRI1662" s="288"/>
      <c r="LRJ1662" s="288"/>
      <c r="LRK1662" s="288"/>
      <c r="LRL1662" s="288"/>
      <c r="LRM1662" s="288"/>
      <c r="LRN1662" s="288"/>
      <c r="LRO1662" s="288"/>
      <c r="LRP1662" s="288"/>
      <c r="LRQ1662" s="288"/>
      <c r="LRR1662" s="288"/>
      <c r="LRS1662" s="288"/>
      <c r="LRT1662" s="288"/>
      <c r="LRU1662" s="288"/>
      <c r="LRV1662" s="288"/>
      <c r="LRW1662" s="288"/>
      <c r="LRX1662" s="288"/>
      <c r="LRY1662" s="288"/>
      <c r="LRZ1662" s="288"/>
      <c r="LSA1662" s="288"/>
      <c r="LSB1662" s="288"/>
      <c r="LSC1662" s="288"/>
      <c r="LSD1662" s="288"/>
      <c r="LSE1662" s="288"/>
      <c r="LSF1662" s="288"/>
      <c r="LSG1662" s="288"/>
      <c r="LSH1662" s="288"/>
      <c r="LSI1662" s="288"/>
      <c r="LSJ1662" s="288"/>
      <c r="LSK1662" s="288"/>
      <c r="LSL1662" s="288"/>
      <c r="LSM1662" s="288"/>
      <c r="LSN1662" s="288"/>
      <c r="LSO1662" s="288"/>
      <c r="LSP1662" s="288"/>
      <c r="LSQ1662" s="288"/>
      <c r="LSR1662" s="288"/>
      <c r="LSS1662" s="288"/>
      <c r="LST1662" s="288"/>
      <c r="LSU1662" s="288"/>
      <c r="LSV1662" s="288"/>
      <c r="LSW1662" s="288"/>
      <c r="LSX1662" s="288"/>
      <c r="LSY1662" s="288"/>
      <c r="LSZ1662" s="288"/>
      <c r="LTA1662" s="288"/>
      <c r="LTB1662" s="288"/>
      <c r="LTC1662" s="288"/>
      <c r="LTD1662" s="288"/>
      <c r="LTE1662" s="288"/>
      <c r="LTF1662" s="288"/>
      <c r="LTG1662" s="288"/>
      <c r="LTH1662" s="288"/>
      <c r="LTI1662" s="288"/>
      <c r="LTJ1662" s="288"/>
      <c r="LTK1662" s="288"/>
      <c r="LTL1662" s="288"/>
      <c r="LTM1662" s="288"/>
      <c r="LTN1662" s="288"/>
      <c r="LTO1662" s="288"/>
      <c r="LTP1662" s="288"/>
      <c r="LTQ1662" s="288"/>
      <c r="LTR1662" s="288"/>
      <c r="LTS1662" s="288"/>
      <c r="LTT1662" s="288"/>
      <c r="LTU1662" s="288"/>
      <c r="LTV1662" s="288"/>
      <c r="LTW1662" s="288"/>
      <c r="LTX1662" s="288"/>
      <c r="LTY1662" s="288"/>
      <c r="LTZ1662" s="288"/>
      <c r="LUA1662" s="288"/>
      <c r="LUB1662" s="288"/>
      <c r="LUC1662" s="288"/>
      <c r="LUD1662" s="288"/>
      <c r="LUE1662" s="288"/>
      <c r="LUF1662" s="288"/>
      <c r="LUG1662" s="288"/>
      <c r="LUH1662" s="288"/>
      <c r="LUI1662" s="288"/>
      <c r="LUJ1662" s="288"/>
      <c r="LUK1662" s="288"/>
      <c r="LUL1662" s="288"/>
      <c r="LUM1662" s="288"/>
      <c r="LUN1662" s="288"/>
      <c r="LUO1662" s="288"/>
      <c r="LUP1662" s="288"/>
      <c r="LUQ1662" s="288"/>
      <c r="LUR1662" s="288"/>
      <c r="LUS1662" s="288"/>
      <c r="LUT1662" s="288"/>
      <c r="LUU1662" s="288"/>
      <c r="LUV1662" s="288"/>
      <c r="LUW1662" s="288"/>
      <c r="LUX1662" s="288"/>
      <c r="LUY1662" s="288"/>
      <c r="LUZ1662" s="288"/>
      <c r="LVA1662" s="288"/>
      <c r="LVB1662" s="288"/>
      <c r="LVC1662" s="288"/>
      <c r="LVD1662" s="288"/>
      <c r="LVE1662" s="288"/>
      <c r="LVF1662" s="288"/>
      <c r="LVG1662" s="288"/>
      <c r="LVH1662" s="288"/>
      <c r="LVI1662" s="288"/>
      <c r="LVJ1662" s="288"/>
      <c r="LVK1662" s="288"/>
      <c r="LVL1662" s="288"/>
      <c r="LVM1662" s="288"/>
      <c r="LVN1662" s="288"/>
      <c r="LVO1662" s="288"/>
      <c r="LVP1662" s="288"/>
      <c r="LVQ1662" s="288"/>
      <c r="LVR1662" s="288"/>
      <c r="LVS1662" s="288"/>
      <c r="LVT1662" s="288"/>
      <c r="LVU1662" s="288"/>
      <c r="LVV1662" s="288"/>
      <c r="LVW1662" s="288"/>
      <c r="LVX1662" s="288"/>
      <c r="LVY1662" s="288"/>
      <c r="LVZ1662" s="288"/>
      <c r="LWA1662" s="288"/>
      <c r="LWB1662" s="288"/>
      <c r="LWC1662" s="288"/>
      <c r="LWD1662" s="288"/>
      <c r="LWE1662" s="288"/>
      <c r="LWF1662" s="288"/>
      <c r="LWG1662" s="288"/>
      <c r="LWH1662" s="288"/>
      <c r="LWI1662" s="288"/>
      <c r="LWJ1662" s="288"/>
      <c r="LWK1662" s="288"/>
      <c r="LWL1662" s="288"/>
      <c r="LWM1662" s="288"/>
      <c r="LWN1662" s="288"/>
      <c r="LWO1662" s="288"/>
      <c r="LWP1662" s="288"/>
      <c r="LWQ1662" s="288"/>
      <c r="LWR1662" s="288"/>
      <c r="LWS1662" s="288"/>
      <c r="LWT1662" s="288"/>
      <c r="LWU1662" s="288"/>
      <c r="LWV1662" s="288"/>
      <c r="LWW1662" s="288"/>
      <c r="LWX1662" s="288"/>
      <c r="LWY1662" s="288"/>
      <c r="LWZ1662" s="288"/>
      <c r="LXA1662" s="288"/>
      <c r="LXB1662" s="288"/>
      <c r="LXC1662" s="288"/>
      <c r="LXD1662" s="288"/>
      <c r="LXE1662" s="288"/>
      <c r="LXF1662" s="288"/>
      <c r="LXG1662" s="288"/>
      <c r="LXH1662" s="288"/>
      <c r="LXI1662" s="288"/>
      <c r="LXJ1662" s="288"/>
      <c r="LXK1662" s="288"/>
      <c r="LXL1662" s="288"/>
      <c r="LXM1662" s="288"/>
      <c r="LXN1662" s="288"/>
      <c r="LXO1662" s="288"/>
      <c r="LXP1662" s="288"/>
      <c r="LXQ1662" s="288"/>
      <c r="LXR1662" s="288"/>
      <c r="LXS1662" s="288"/>
      <c r="LXT1662" s="288"/>
      <c r="LXU1662" s="288"/>
      <c r="LXV1662" s="288"/>
      <c r="LXW1662" s="288"/>
      <c r="LXX1662" s="288"/>
      <c r="LXY1662" s="288"/>
      <c r="LXZ1662" s="288"/>
      <c r="LYA1662" s="288"/>
      <c r="LYB1662" s="288"/>
      <c r="LYC1662" s="288"/>
      <c r="LYD1662" s="288"/>
      <c r="LYE1662" s="288"/>
      <c r="LYF1662" s="288"/>
      <c r="LYG1662" s="288"/>
      <c r="LYH1662" s="288"/>
      <c r="LYI1662" s="288"/>
      <c r="LYJ1662" s="288"/>
      <c r="LYK1662" s="288"/>
      <c r="LYL1662" s="288"/>
      <c r="LYM1662" s="288"/>
      <c r="LYN1662" s="288"/>
      <c r="LYO1662" s="288"/>
      <c r="LYP1662" s="288"/>
      <c r="LYQ1662" s="288"/>
      <c r="LYR1662" s="288"/>
      <c r="LYS1662" s="288"/>
      <c r="LYT1662" s="288"/>
      <c r="LYU1662" s="288"/>
      <c r="LYV1662" s="288"/>
      <c r="LYW1662" s="288"/>
      <c r="LYX1662" s="288"/>
      <c r="LYY1662" s="288"/>
      <c r="LYZ1662" s="288"/>
      <c r="LZA1662" s="288"/>
      <c r="LZB1662" s="288"/>
      <c r="LZC1662" s="288"/>
      <c r="LZD1662" s="288"/>
      <c r="LZE1662" s="288"/>
      <c r="LZF1662" s="288"/>
      <c r="LZG1662" s="288"/>
      <c r="LZH1662" s="288"/>
      <c r="LZI1662" s="288"/>
      <c r="LZJ1662" s="288"/>
      <c r="LZK1662" s="288"/>
      <c r="LZL1662" s="288"/>
      <c r="LZM1662" s="288"/>
      <c r="LZN1662" s="288"/>
      <c r="LZO1662" s="288"/>
      <c r="LZP1662" s="288"/>
      <c r="LZQ1662" s="288"/>
      <c r="LZR1662" s="288"/>
      <c r="LZS1662" s="288"/>
      <c r="LZT1662" s="288"/>
      <c r="LZU1662" s="288"/>
      <c r="LZV1662" s="288"/>
      <c r="LZW1662" s="288"/>
      <c r="LZX1662" s="288"/>
      <c r="LZY1662" s="288"/>
      <c r="LZZ1662" s="288"/>
      <c r="MAA1662" s="288"/>
      <c r="MAB1662" s="288"/>
      <c r="MAC1662" s="288"/>
      <c r="MAD1662" s="288"/>
      <c r="MAE1662" s="288"/>
      <c r="MAF1662" s="288"/>
      <c r="MAG1662" s="288"/>
      <c r="MAH1662" s="288"/>
      <c r="MAI1662" s="288"/>
      <c r="MAJ1662" s="288"/>
      <c r="MAK1662" s="288"/>
      <c r="MAL1662" s="288"/>
      <c r="MAM1662" s="288"/>
      <c r="MAN1662" s="288"/>
      <c r="MAO1662" s="288"/>
      <c r="MAP1662" s="288"/>
      <c r="MAQ1662" s="288"/>
      <c r="MAR1662" s="288"/>
      <c r="MAS1662" s="288"/>
      <c r="MAT1662" s="288"/>
      <c r="MAU1662" s="288"/>
      <c r="MAV1662" s="288"/>
      <c r="MAW1662" s="288"/>
      <c r="MAX1662" s="288"/>
      <c r="MAY1662" s="288"/>
      <c r="MAZ1662" s="288"/>
      <c r="MBA1662" s="288"/>
      <c r="MBB1662" s="288"/>
      <c r="MBC1662" s="288"/>
      <c r="MBD1662" s="288"/>
      <c r="MBE1662" s="288"/>
      <c r="MBF1662" s="288"/>
      <c r="MBG1662" s="288"/>
      <c r="MBH1662" s="288"/>
      <c r="MBI1662" s="288"/>
      <c r="MBJ1662" s="288"/>
      <c r="MBK1662" s="288"/>
      <c r="MBL1662" s="288"/>
      <c r="MBM1662" s="288"/>
      <c r="MBN1662" s="288"/>
      <c r="MBO1662" s="288"/>
      <c r="MBP1662" s="288"/>
      <c r="MBQ1662" s="288"/>
      <c r="MBR1662" s="288"/>
      <c r="MBS1662" s="288"/>
      <c r="MBT1662" s="288"/>
      <c r="MBU1662" s="288"/>
      <c r="MBV1662" s="288"/>
      <c r="MBW1662" s="288"/>
      <c r="MBX1662" s="288"/>
      <c r="MBY1662" s="288"/>
      <c r="MBZ1662" s="288"/>
      <c r="MCA1662" s="288"/>
      <c r="MCB1662" s="288"/>
      <c r="MCC1662" s="288"/>
      <c r="MCD1662" s="288"/>
      <c r="MCE1662" s="288"/>
      <c r="MCF1662" s="288"/>
      <c r="MCG1662" s="288"/>
      <c r="MCH1662" s="288"/>
      <c r="MCI1662" s="288"/>
      <c r="MCJ1662" s="288"/>
      <c r="MCK1662" s="288"/>
      <c r="MCL1662" s="288"/>
      <c r="MCM1662" s="288"/>
      <c r="MCN1662" s="288"/>
      <c r="MCO1662" s="288"/>
      <c r="MCP1662" s="288"/>
      <c r="MCQ1662" s="288"/>
      <c r="MCR1662" s="288"/>
      <c r="MCS1662" s="288"/>
      <c r="MCT1662" s="288"/>
      <c r="MCU1662" s="288"/>
      <c r="MCV1662" s="288"/>
      <c r="MCW1662" s="288"/>
      <c r="MCX1662" s="288"/>
      <c r="MCY1662" s="288"/>
      <c r="MCZ1662" s="288"/>
      <c r="MDA1662" s="288"/>
      <c r="MDB1662" s="288"/>
      <c r="MDC1662" s="288"/>
      <c r="MDD1662" s="288"/>
      <c r="MDE1662" s="288"/>
      <c r="MDF1662" s="288"/>
      <c r="MDG1662" s="288"/>
      <c r="MDH1662" s="288"/>
      <c r="MDI1662" s="288"/>
      <c r="MDJ1662" s="288"/>
      <c r="MDK1662" s="288"/>
      <c r="MDL1662" s="288"/>
      <c r="MDM1662" s="288"/>
      <c r="MDN1662" s="288"/>
      <c r="MDO1662" s="288"/>
      <c r="MDP1662" s="288"/>
      <c r="MDQ1662" s="288"/>
      <c r="MDR1662" s="288"/>
      <c r="MDS1662" s="288"/>
      <c r="MDT1662" s="288"/>
      <c r="MDU1662" s="288"/>
      <c r="MDV1662" s="288"/>
      <c r="MDW1662" s="288"/>
      <c r="MDX1662" s="288"/>
      <c r="MDY1662" s="288"/>
      <c r="MDZ1662" s="288"/>
      <c r="MEA1662" s="288"/>
      <c r="MEB1662" s="288"/>
      <c r="MEC1662" s="288"/>
      <c r="MED1662" s="288"/>
      <c r="MEE1662" s="288"/>
      <c r="MEF1662" s="288"/>
      <c r="MEG1662" s="288"/>
      <c r="MEH1662" s="288"/>
      <c r="MEI1662" s="288"/>
      <c r="MEJ1662" s="288"/>
      <c r="MEK1662" s="288"/>
      <c r="MEL1662" s="288"/>
      <c r="MEM1662" s="288"/>
      <c r="MEN1662" s="288"/>
      <c r="MEO1662" s="288"/>
      <c r="MEP1662" s="288"/>
      <c r="MEQ1662" s="288"/>
      <c r="MER1662" s="288"/>
      <c r="MES1662" s="288"/>
      <c r="MET1662" s="288"/>
      <c r="MEU1662" s="288"/>
      <c r="MEV1662" s="288"/>
      <c r="MEW1662" s="288"/>
      <c r="MEX1662" s="288"/>
      <c r="MEY1662" s="288"/>
      <c r="MEZ1662" s="288"/>
      <c r="MFA1662" s="288"/>
      <c r="MFB1662" s="288"/>
      <c r="MFC1662" s="288"/>
      <c r="MFD1662" s="288"/>
      <c r="MFE1662" s="288"/>
      <c r="MFF1662" s="288"/>
      <c r="MFG1662" s="288"/>
      <c r="MFH1662" s="288"/>
      <c r="MFI1662" s="288"/>
      <c r="MFJ1662" s="288"/>
      <c r="MFK1662" s="288"/>
      <c r="MFL1662" s="288"/>
      <c r="MFM1662" s="288"/>
      <c r="MFN1662" s="288"/>
      <c r="MFO1662" s="288"/>
      <c r="MFP1662" s="288"/>
      <c r="MFQ1662" s="288"/>
      <c r="MFR1662" s="288"/>
      <c r="MFS1662" s="288"/>
      <c r="MFT1662" s="288"/>
      <c r="MFU1662" s="288"/>
      <c r="MFV1662" s="288"/>
      <c r="MFW1662" s="288"/>
      <c r="MFX1662" s="288"/>
      <c r="MFY1662" s="288"/>
      <c r="MFZ1662" s="288"/>
      <c r="MGA1662" s="288"/>
      <c r="MGB1662" s="288"/>
      <c r="MGC1662" s="288"/>
      <c r="MGD1662" s="288"/>
      <c r="MGE1662" s="288"/>
      <c r="MGF1662" s="288"/>
      <c r="MGG1662" s="288"/>
      <c r="MGH1662" s="288"/>
      <c r="MGI1662" s="288"/>
      <c r="MGJ1662" s="288"/>
      <c r="MGK1662" s="288"/>
      <c r="MGL1662" s="288"/>
      <c r="MGM1662" s="288"/>
      <c r="MGN1662" s="288"/>
      <c r="MGO1662" s="288"/>
      <c r="MGP1662" s="288"/>
      <c r="MGQ1662" s="288"/>
      <c r="MGR1662" s="288"/>
      <c r="MGS1662" s="288"/>
      <c r="MGT1662" s="288"/>
      <c r="MGU1662" s="288"/>
      <c r="MGV1662" s="288"/>
      <c r="MGW1662" s="288"/>
      <c r="MGX1662" s="288"/>
      <c r="MGY1662" s="288"/>
      <c r="MGZ1662" s="288"/>
      <c r="MHA1662" s="288"/>
      <c r="MHB1662" s="288"/>
      <c r="MHC1662" s="288"/>
      <c r="MHD1662" s="288"/>
      <c r="MHE1662" s="288"/>
      <c r="MHF1662" s="288"/>
      <c r="MHG1662" s="288"/>
      <c r="MHH1662" s="288"/>
      <c r="MHI1662" s="288"/>
      <c r="MHJ1662" s="288"/>
      <c r="MHK1662" s="288"/>
      <c r="MHL1662" s="288"/>
      <c r="MHM1662" s="288"/>
      <c r="MHN1662" s="288"/>
      <c r="MHO1662" s="288"/>
      <c r="MHP1662" s="288"/>
      <c r="MHQ1662" s="288"/>
      <c r="MHR1662" s="288"/>
      <c r="MHS1662" s="288"/>
      <c r="MHT1662" s="288"/>
      <c r="MHU1662" s="288"/>
      <c r="MHV1662" s="288"/>
      <c r="MHW1662" s="288"/>
      <c r="MHX1662" s="288"/>
      <c r="MHY1662" s="288"/>
      <c r="MHZ1662" s="288"/>
      <c r="MIA1662" s="288"/>
      <c r="MIB1662" s="288"/>
      <c r="MIC1662" s="288"/>
      <c r="MID1662" s="288"/>
      <c r="MIE1662" s="288"/>
      <c r="MIF1662" s="288"/>
      <c r="MIG1662" s="288"/>
      <c r="MIH1662" s="288"/>
      <c r="MII1662" s="288"/>
      <c r="MIJ1662" s="288"/>
      <c r="MIK1662" s="288"/>
      <c r="MIL1662" s="288"/>
      <c r="MIM1662" s="288"/>
      <c r="MIN1662" s="288"/>
      <c r="MIO1662" s="288"/>
      <c r="MIP1662" s="288"/>
      <c r="MIQ1662" s="288"/>
      <c r="MIR1662" s="288"/>
      <c r="MIS1662" s="288"/>
      <c r="MIT1662" s="288"/>
      <c r="MIU1662" s="288"/>
      <c r="MIV1662" s="288"/>
      <c r="MIW1662" s="288"/>
      <c r="MIX1662" s="288"/>
      <c r="MIY1662" s="288"/>
      <c r="MIZ1662" s="288"/>
      <c r="MJA1662" s="288"/>
      <c r="MJB1662" s="288"/>
      <c r="MJC1662" s="288"/>
      <c r="MJD1662" s="288"/>
      <c r="MJE1662" s="288"/>
      <c r="MJF1662" s="288"/>
      <c r="MJG1662" s="288"/>
      <c r="MJH1662" s="288"/>
      <c r="MJI1662" s="288"/>
      <c r="MJJ1662" s="288"/>
      <c r="MJK1662" s="288"/>
      <c r="MJL1662" s="288"/>
      <c r="MJM1662" s="288"/>
      <c r="MJN1662" s="288"/>
      <c r="MJO1662" s="288"/>
      <c r="MJP1662" s="288"/>
      <c r="MJQ1662" s="288"/>
      <c r="MJR1662" s="288"/>
      <c r="MJS1662" s="288"/>
      <c r="MJT1662" s="288"/>
      <c r="MJU1662" s="288"/>
      <c r="MJV1662" s="288"/>
      <c r="MJW1662" s="288"/>
      <c r="MJX1662" s="288"/>
      <c r="MJY1662" s="288"/>
      <c r="MJZ1662" s="288"/>
      <c r="MKA1662" s="288"/>
      <c r="MKB1662" s="288"/>
      <c r="MKC1662" s="288"/>
      <c r="MKD1662" s="288"/>
      <c r="MKE1662" s="288"/>
      <c r="MKF1662" s="288"/>
      <c r="MKG1662" s="288"/>
      <c r="MKH1662" s="288"/>
      <c r="MKI1662" s="288"/>
      <c r="MKJ1662" s="288"/>
      <c r="MKK1662" s="288"/>
      <c r="MKL1662" s="288"/>
      <c r="MKM1662" s="288"/>
      <c r="MKN1662" s="288"/>
      <c r="MKO1662" s="288"/>
      <c r="MKP1662" s="288"/>
      <c r="MKQ1662" s="288"/>
      <c r="MKR1662" s="288"/>
      <c r="MKS1662" s="288"/>
      <c r="MKT1662" s="288"/>
      <c r="MKU1662" s="288"/>
      <c r="MKV1662" s="288"/>
      <c r="MKW1662" s="288"/>
      <c r="MKX1662" s="288"/>
      <c r="MKY1662" s="288"/>
      <c r="MKZ1662" s="288"/>
      <c r="MLA1662" s="288"/>
      <c r="MLB1662" s="288"/>
      <c r="MLC1662" s="288"/>
      <c r="MLD1662" s="288"/>
      <c r="MLE1662" s="288"/>
      <c r="MLF1662" s="288"/>
      <c r="MLG1662" s="288"/>
      <c r="MLH1662" s="288"/>
      <c r="MLI1662" s="288"/>
      <c r="MLJ1662" s="288"/>
      <c r="MLK1662" s="288"/>
      <c r="MLL1662" s="288"/>
      <c r="MLM1662" s="288"/>
      <c r="MLN1662" s="288"/>
      <c r="MLO1662" s="288"/>
      <c r="MLP1662" s="288"/>
      <c r="MLQ1662" s="288"/>
      <c r="MLR1662" s="288"/>
      <c r="MLS1662" s="288"/>
      <c r="MLT1662" s="288"/>
      <c r="MLU1662" s="288"/>
      <c r="MLV1662" s="288"/>
      <c r="MLW1662" s="288"/>
      <c r="MLX1662" s="288"/>
      <c r="MLY1662" s="288"/>
      <c r="MLZ1662" s="288"/>
      <c r="MMA1662" s="288"/>
      <c r="MMB1662" s="288"/>
      <c r="MMC1662" s="288"/>
      <c r="MMD1662" s="288"/>
      <c r="MME1662" s="288"/>
      <c r="MMF1662" s="288"/>
      <c r="MMG1662" s="288"/>
      <c r="MMH1662" s="288"/>
      <c r="MMI1662" s="288"/>
      <c r="MMJ1662" s="288"/>
      <c r="MMK1662" s="288"/>
      <c r="MML1662" s="288"/>
      <c r="MMM1662" s="288"/>
      <c r="MMN1662" s="288"/>
      <c r="MMO1662" s="288"/>
      <c r="MMP1662" s="288"/>
      <c r="MMQ1662" s="288"/>
      <c r="MMR1662" s="288"/>
      <c r="MMS1662" s="288"/>
      <c r="MMT1662" s="288"/>
      <c r="MMU1662" s="288"/>
      <c r="MMV1662" s="288"/>
      <c r="MMW1662" s="288"/>
      <c r="MMX1662" s="288"/>
      <c r="MMY1662" s="288"/>
      <c r="MMZ1662" s="288"/>
      <c r="MNA1662" s="288"/>
      <c r="MNB1662" s="288"/>
      <c r="MNC1662" s="288"/>
      <c r="MND1662" s="288"/>
      <c r="MNE1662" s="288"/>
      <c r="MNF1662" s="288"/>
      <c r="MNG1662" s="288"/>
      <c r="MNH1662" s="288"/>
      <c r="MNI1662" s="288"/>
      <c r="MNJ1662" s="288"/>
      <c r="MNK1662" s="288"/>
      <c r="MNL1662" s="288"/>
      <c r="MNM1662" s="288"/>
      <c r="MNN1662" s="288"/>
      <c r="MNO1662" s="288"/>
      <c r="MNP1662" s="288"/>
      <c r="MNQ1662" s="288"/>
      <c r="MNR1662" s="288"/>
      <c r="MNS1662" s="288"/>
      <c r="MNT1662" s="288"/>
      <c r="MNU1662" s="288"/>
      <c r="MNV1662" s="288"/>
      <c r="MNW1662" s="288"/>
      <c r="MNX1662" s="288"/>
      <c r="MNY1662" s="288"/>
      <c r="MNZ1662" s="288"/>
      <c r="MOA1662" s="288"/>
      <c r="MOB1662" s="288"/>
      <c r="MOC1662" s="288"/>
      <c r="MOD1662" s="288"/>
      <c r="MOE1662" s="288"/>
      <c r="MOF1662" s="288"/>
      <c r="MOG1662" s="288"/>
      <c r="MOH1662" s="288"/>
      <c r="MOI1662" s="288"/>
      <c r="MOJ1662" s="288"/>
      <c r="MOK1662" s="288"/>
      <c r="MOL1662" s="288"/>
      <c r="MOM1662" s="288"/>
      <c r="MON1662" s="288"/>
      <c r="MOO1662" s="288"/>
      <c r="MOP1662" s="288"/>
      <c r="MOQ1662" s="288"/>
      <c r="MOR1662" s="288"/>
      <c r="MOS1662" s="288"/>
      <c r="MOT1662" s="288"/>
      <c r="MOU1662" s="288"/>
      <c r="MOV1662" s="288"/>
      <c r="MOW1662" s="288"/>
      <c r="MOX1662" s="288"/>
      <c r="MOY1662" s="288"/>
      <c r="MOZ1662" s="288"/>
      <c r="MPA1662" s="288"/>
      <c r="MPB1662" s="288"/>
      <c r="MPC1662" s="288"/>
      <c r="MPD1662" s="288"/>
      <c r="MPE1662" s="288"/>
      <c r="MPF1662" s="288"/>
      <c r="MPG1662" s="288"/>
      <c r="MPH1662" s="288"/>
      <c r="MPI1662" s="288"/>
      <c r="MPJ1662" s="288"/>
      <c r="MPK1662" s="288"/>
      <c r="MPL1662" s="288"/>
      <c r="MPM1662" s="288"/>
      <c r="MPN1662" s="288"/>
      <c r="MPO1662" s="288"/>
      <c r="MPP1662" s="288"/>
      <c r="MPQ1662" s="288"/>
      <c r="MPR1662" s="288"/>
      <c r="MPS1662" s="288"/>
      <c r="MPT1662" s="288"/>
      <c r="MPU1662" s="288"/>
      <c r="MPV1662" s="288"/>
      <c r="MPW1662" s="288"/>
      <c r="MPX1662" s="288"/>
      <c r="MPY1662" s="288"/>
      <c r="MPZ1662" s="288"/>
      <c r="MQA1662" s="288"/>
      <c r="MQB1662" s="288"/>
      <c r="MQC1662" s="288"/>
      <c r="MQD1662" s="288"/>
      <c r="MQE1662" s="288"/>
      <c r="MQF1662" s="288"/>
      <c r="MQG1662" s="288"/>
      <c r="MQH1662" s="288"/>
      <c r="MQI1662" s="288"/>
      <c r="MQJ1662" s="288"/>
      <c r="MQK1662" s="288"/>
      <c r="MQL1662" s="288"/>
      <c r="MQM1662" s="288"/>
      <c r="MQN1662" s="288"/>
      <c r="MQO1662" s="288"/>
      <c r="MQP1662" s="288"/>
      <c r="MQQ1662" s="288"/>
      <c r="MQR1662" s="288"/>
      <c r="MQS1662" s="288"/>
      <c r="MQT1662" s="288"/>
      <c r="MQU1662" s="288"/>
      <c r="MQV1662" s="288"/>
      <c r="MQW1662" s="288"/>
      <c r="MQX1662" s="288"/>
      <c r="MQY1662" s="288"/>
      <c r="MQZ1662" s="288"/>
      <c r="MRA1662" s="288"/>
      <c r="MRB1662" s="288"/>
      <c r="MRC1662" s="288"/>
      <c r="MRD1662" s="288"/>
      <c r="MRE1662" s="288"/>
      <c r="MRF1662" s="288"/>
      <c r="MRG1662" s="288"/>
      <c r="MRH1662" s="288"/>
      <c r="MRI1662" s="288"/>
      <c r="MRJ1662" s="288"/>
      <c r="MRK1662" s="288"/>
      <c r="MRL1662" s="288"/>
      <c r="MRM1662" s="288"/>
      <c r="MRN1662" s="288"/>
      <c r="MRO1662" s="288"/>
      <c r="MRP1662" s="288"/>
      <c r="MRQ1662" s="288"/>
      <c r="MRR1662" s="288"/>
      <c r="MRS1662" s="288"/>
      <c r="MRT1662" s="288"/>
      <c r="MRU1662" s="288"/>
      <c r="MRV1662" s="288"/>
      <c r="MRW1662" s="288"/>
      <c r="MRX1662" s="288"/>
      <c r="MRY1662" s="288"/>
      <c r="MRZ1662" s="288"/>
      <c r="MSA1662" s="288"/>
      <c r="MSB1662" s="288"/>
      <c r="MSC1662" s="288"/>
      <c r="MSD1662" s="288"/>
      <c r="MSE1662" s="288"/>
      <c r="MSF1662" s="288"/>
      <c r="MSG1662" s="288"/>
      <c r="MSH1662" s="288"/>
      <c r="MSI1662" s="288"/>
      <c r="MSJ1662" s="288"/>
      <c r="MSK1662" s="288"/>
      <c r="MSL1662" s="288"/>
      <c r="MSM1662" s="288"/>
      <c r="MSN1662" s="288"/>
      <c r="MSO1662" s="288"/>
      <c r="MSP1662" s="288"/>
      <c r="MSQ1662" s="288"/>
      <c r="MSR1662" s="288"/>
      <c r="MSS1662" s="288"/>
      <c r="MST1662" s="288"/>
      <c r="MSU1662" s="288"/>
      <c r="MSV1662" s="288"/>
      <c r="MSW1662" s="288"/>
      <c r="MSX1662" s="288"/>
      <c r="MSY1662" s="288"/>
      <c r="MSZ1662" s="288"/>
      <c r="MTA1662" s="288"/>
      <c r="MTB1662" s="288"/>
      <c r="MTC1662" s="288"/>
      <c r="MTD1662" s="288"/>
      <c r="MTE1662" s="288"/>
      <c r="MTF1662" s="288"/>
      <c r="MTG1662" s="288"/>
      <c r="MTH1662" s="288"/>
      <c r="MTI1662" s="288"/>
      <c r="MTJ1662" s="288"/>
      <c r="MTK1662" s="288"/>
      <c r="MTL1662" s="288"/>
      <c r="MTM1662" s="288"/>
      <c r="MTN1662" s="288"/>
      <c r="MTO1662" s="288"/>
      <c r="MTP1662" s="288"/>
      <c r="MTQ1662" s="288"/>
      <c r="MTR1662" s="288"/>
      <c r="MTS1662" s="288"/>
      <c r="MTT1662" s="288"/>
      <c r="MTU1662" s="288"/>
      <c r="MTV1662" s="288"/>
      <c r="MTW1662" s="288"/>
      <c r="MTX1662" s="288"/>
      <c r="MTY1662" s="288"/>
      <c r="MTZ1662" s="288"/>
      <c r="MUA1662" s="288"/>
      <c r="MUB1662" s="288"/>
      <c r="MUC1662" s="288"/>
      <c r="MUD1662" s="288"/>
      <c r="MUE1662" s="288"/>
      <c r="MUF1662" s="288"/>
      <c r="MUG1662" s="288"/>
      <c r="MUH1662" s="288"/>
      <c r="MUI1662" s="288"/>
      <c r="MUJ1662" s="288"/>
      <c r="MUK1662" s="288"/>
      <c r="MUL1662" s="288"/>
      <c r="MUM1662" s="288"/>
      <c r="MUN1662" s="288"/>
      <c r="MUO1662" s="288"/>
      <c r="MUP1662" s="288"/>
      <c r="MUQ1662" s="288"/>
      <c r="MUR1662" s="288"/>
      <c r="MUS1662" s="288"/>
      <c r="MUT1662" s="288"/>
      <c r="MUU1662" s="288"/>
      <c r="MUV1662" s="288"/>
      <c r="MUW1662" s="288"/>
      <c r="MUX1662" s="288"/>
      <c r="MUY1662" s="288"/>
      <c r="MUZ1662" s="288"/>
      <c r="MVA1662" s="288"/>
      <c r="MVB1662" s="288"/>
      <c r="MVC1662" s="288"/>
      <c r="MVD1662" s="288"/>
      <c r="MVE1662" s="288"/>
      <c r="MVF1662" s="288"/>
      <c r="MVG1662" s="288"/>
      <c r="MVH1662" s="288"/>
      <c r="MVI1662" s="288"/>
      <c r="MVJ1662" s="288"/>
      <c r="MVK1662" s="288"/>
      <c r="MVL1662" s="288"/>
      <c r="MVM1662" s="288"/>
      <c r="MVN1662" s="288"/>
      <c r="MVO1662" s="288"/>
      <c r="MVP1662" s="288"/>
      <c r="MVQ1662" s="288"/>
      <c r="MVR1662" s="288"/>
      <c r="MVS1662" s="288"/>
      <c r="MVT1662" s="288"/>
      <c r="MVU1662" s="288"/>
      <c r="MVV1662" s="288"/>
      <c r="MVW1662" s="288"/>
      <c r="MVX1662" s="288"/>
      <c r="MVY1662" s="288"/>
      <c r="MVZ1662" s="288"/>
      <c r="MWA1662" s="288"/>
      <c r="MWB1662" s="288"/>
      <c r="MWC1662" s="288"/>
      <c r="MWD1662" s="288"/>
      <c r="MWE1662" s="288"/>
      <c r="MWF1662" s="288"/>
      <c r="MWG1662" s="288"/>
      <c r="MWH1662" s="288"/>
      <c r="MWI1662" s="288"/>
      <c r="MWJ1662" s="288"/>
      <c r="MWK1662" s="288"/>
      <c r="MWL1662" s="288"/>
      <c r="MWM1662" s="288"/>
      <c r="MWN1662" s="288"/>
      <c r="MWO1662" s="288"/>
      <c r="MWP1662" s="288"/>
      <c r="MWQ1662" s="288"/>
      <c r="MWR1662" s="288"/>
      <c r="MWS1662" s="288"/>
      <c r="MWT1662" s="288"/>
      <c r="MWU1662" s="288"/>
      <c r="MWV1662" s="288"/>
      <c r="MWW1662" s="288"/>
      <c r="MWX1662" s="288"/>
      <c r="MWY1662" s="288"/>
      <c r="MWZ1662" s="288"/>
      <c r="MXA1662" s="288"/>
      <c r="MXB1662" s="288"/>
      <c r="MXC1662" s="288"/>
      <c r="MXD1662" s="288"/>
      <c r="MXE1662" s="288"/>
      <c r="MXF1662" s="288"/>
      <c r="MXG1662" s="288"/>
      <c r="MXH1662" s="288"/>
      <c r="MXI1662" s="288"/>
      <c r="MXJ1662" s="288"/>
      <c r="MXK1662" s="288"/>
      <c r="MXL1662" s="288"/>
      <c r="MXM1662" s="288"/>
      <c r="MXN1662" s="288"/>
      <c r="MXO1662" s="288"/>
      <c r="MXP1662" s="288"/>
      <c r="MXQ1662" s="288"/>
      <c r="MXR1662" s="288"/>
      <c r="MXS1662" s="288"/>
      <c r="MXT1662" s="288"/>
      <c r="MXU1662" s="288"/>
      <c r="MXV1662" s="288"/>
      <c r="MXW1662" s="288"/>
      <c r="MXX1662" s="288"/>
      <c r="MXY1662" s="288"/>
      <c r="MXZ1662" s="288"/>
      <c r="MYA1662" s="288"/>
      <c r="MYB1662" s="288"/>
      <c r="MYC1662" s="288"/>
      <c r="MYD1662" s="288"/>
      <c r="MYE1662" s="288"/>
      <c r="MYF1662" s="288"/>
      <c r="MYG1662" s="288"/>
      <c r="MYH1662" s="288"/>
      <c r="MYI1662" s="288"/>
      <c r="MYJ1662" s="288"/>
      <c r="MYK1662" s="288"/>
      <c r="MYL1662" s="288"/>
      <c r="MYM1662" s="288"/>
      <c r="MYN1662" s="288"/>
      <c r="MYO1662" s="288"/>
      <c r="MYP1662" s="288"/>
      <c r="MYQ1662" s="288"/>
      <c r="MYR1662" s="288"/>
      <c r="MYS1662" s="288"/>
      <c r="MYT1662" s="288"/>
      <c r="MYU1662" s="288"/>
      <c r="MYV1662" s="288"/>
      <c r="MYW1662" s="288"/>
      <c r="MYX1662" s="288"/>
      <c r="MYY1662" s="288"/>
      <c r="MYZ1662" s="288"/>
      <c r="MZA1662" s="288"/>
      <c r="MZB1662" s="288"/>
      <c r="MZC1662" s="288"/>
      <c r="MZD1662" s="288"/>
      <c r="MZE1662" s="288"/>
      <c r="MZF1662" s="288"/>
      <c r="MZG1662" s="288"/>
      <c r="MZH1662" s="288"/>
      <c r="MZI1662" s="288"/>
      <c r="MZJ1662" s="288"/>
      <c r="MZK1662" s="288"/>
      <c r="MZL1662" s="288"/>
      <c r="MZM1662" s="288"/>
      <c r="MZN1662" s="288"/>
      <c r="MZO1662" s="288"/>
      <c r="MZP1662" s="288"/>
      <c r="MZQ1662" s="288"/>
      <c r="MZR1662" s="288"/>
      <c r="MZS1662" s="288"/>
      <c r="MZT1662" s="288"/>
      <c r="MZU1662" s="288"/>
      <c r="MZV1662" s="288"/>
      <c r="MZW1662" s="288"/>
      <c r="MZX1662" s="288"/>
      <c r="MZY1662" s="288"/>
      <c r="MZZ1662" s="288"/>
      <c r="NAA1662" s="288"/>
      <c r="NAB1662" s="288"/>
      <c r="NAC1662" s="288"/>
      <c r="NAD1662" s="288"/>
      <c r="NAE1662" s="288"/>
      <c r="NAF1662" s="288"/>
      <c r="NAG1662" s="288"/>
      <c r="NAH1662" s="288"/>
      <c r="NAI1662" s="288"/>
      <c r="NAJ1662" s="288"/>
      <c r="NAK1662" s="288"/>
      <c r="NAL1662" s="288"/>
      <c r="NAM1662" s="288"/>
      <c r="NAN1662" s="288"/>
      <c r="NAO1662" s="288"/>
      <c r="NAP1662" s="288"/>
      <c r="NAQ1662" s="288"/>
      <c r="NAR1662" s="288"/>
      <c r="NAS1662" s="288"/>
      <c r="NAT1662" s="288"/>
      <c r="NAU1662" s="288"/>
      <c r="NAV1662" s="288"/>
      <c r="NAW1662" s="288"/>
      <c r="NAX1662" s="288"/>
      <c r="NAY1662" s="288"/>
      <c r="NAZ1662" s="288"/>
      <c r="NBA1662" s="288"/>
      <c r="NBB1662" s="288"/>
      <c r="NBC1662" s="288"/>
      <c r="NBD1662" s="288"/>
      <c r="NBE1662" s="288"/>
      <c r="NBF1662" s="288"/>
      <c r="NBG1662" s="288"/>
      <c r="NBH1662" s="288"/>
      <c r="NBI1662" s="288"/>
      <c r="NBJ1662" s="288"/>
      <c r="NBK1662" s="288"/>
      <c r="NBL1662" s="288"/>
      <c r="NBM1662" s="288"/>
      <c r="NBN1662" s="288"/>
      <c r="NBO1662" s="288"/>
      <c r="NBP1662" s="288"/>
      <c r="NBQ1662" s="288"/>
      <c r="NBR1662" s="288"/>
      <c r="NBS1662" s="288"/>
      <c r="NBT1662" s="288"/>
      <c r="NBU1662" s="288"/>
      <c r="NBV1662" s="288"/>
      <c r="NBW1662" s="288"/>
      <c r="NBX1662" s="288"/>
      <c r="NBY1662" s="288"/>
      <c r="NBZ1662" s="288"/>
      <c r="NCA1662" s="288"/>
      <c r="NCB1662" s="288"/>
      <c r="NCC1662" s="288"/>
      <c r="NCD1662" s="288"/>
      <c r="NCE1662" s="288"/>
      <c r="NCF1662" s="288"/>
      <c r="NCG1662" s="288"/>
      <c r="NCH1662" s="288"/>
      <c r="NCI1662" s="288"/>
      <c r="NCJ1662" s="288"/>
      <c r="NCK1662" s="288"/>
      <c r="NCL1662" s="288"/>
      <c r="NCM1662" s="288"/>
      <c r="NCN1662" s="288"/>
      <c r="NCO1662" s="288"/>
      <c r="NCP1662" s="288"/>
      <c r="NCQ1662" s="288"/>
      <c r="NCR1662" s="288"/>
      <c r="NCS1662" s="288"/>
      <c r="NCT1662" s="288"/>
      <c r="NCU1662" s="288"/>
      <c r="NCV1662" s="288"/>
      <c r="NCW1662" s="288"/>
      <c r="NCX1662" s="288"/>
      <c r="NCY1662" s="288"/>
      <c r="NCZ1662" s="288"/>
      <c r="NDA1662" s="288"/>
      <c r="NDB1662" s="288"/>
      <c r="NDC1662" s="288"/>
      <c r="NDD1662" s="288"/>
      <c r="NDE1662" s="288"/>
      <c r="NDF1662" s="288"/>
      <c r="NDG1662" s="288"/>
      <c r="NDH1662" s="288"/>
      <c r="NDI1662" s="288"/>
      <c r="NDJ1662" s="288"/>
      <c r="NDK1662" s="288"/>
      <c r="NDL1662" s="288"/>
      <c r="NDM1662" s="288"/>
      <c r="NDN1662" s="288"/>
      <c r="NDO1662" s="288"/>
      <c r="NDP1662" s="288"/>
      <c r="NDQ1662" s="288"/>
      <c r="NDR1662" s="288"/>
      <c r="NDS1662" s="288"/>
      <c r="NDT1662" s="288"/>
      <c r="NDU1662" s="288"/>
      <c r="NDV1662" s="288"/>
      <c r="NDW1662" s="288"/>
      <c r="NDX1662" s="288"/>
      <c r="NDY1662" s="288"/>
      <c r="NDZ1662" s="288"/>
      <c r="NEA1662" s="288"/>
      <c r="NEB1662" s="288"/>
      <c r="NEC1662" s="288"/>
      <c r="NED1662" s="288"/>
      <c r="NEE1662" s="288"/>
      <c r="NEF1662" s="288"/>
      <c r="NEG1662" s="288"/>
      <c r="NEH1662" s="288"/>
      <c r="NEI1662" s="288"/>
      <c r="NEJ1662" s="288"/>
      <c r="NEK1662" s="288"/>
      <c r="NEL1662" s="288"/>
      <c r="NEM1662" s="288"/>
      <c r="NEN1662" s="288"/>
      <c r="NEO1662" s="288"/>
      <c r="NEP1662" s="288"/>
      <c r="NEQ1662" s="288"/>
      <c r="NER1662" s="288"/>
      <c r="NES1662" s="288"/>
      <c r="NET1662" s="288"/>
      <c r="NEU1662" s="288"/>
      <c r="NEV1662" s="288"/>
      <c r="NEW1662" s="288"/>
      <c r="NEX1662" s="288"/>
      <c r="NEY1662" s="288"/>
      <c r="NEZ1662" s="288"/>
      <c r="NFA1662" s="288"/>
      <c r="NFB1662" s="288"/>
      <c r="NFC1662" s="288"/>
      <c r="NFD1662" s="288"/>
      <c r="NFE1662" s="288"/>
      <c r="NFF1662" s="288"/>
      <c r="NFG1662" s="288"/>
      <c r="NFH1662" s="288"/>
      <c r="NFI1662" s="288"/>
      <c r="NFJ1662" s="288"/>
      <c r="NFK1662" s="288"/>
      <c r="NFL1662" s="288"/>
      <c r="NFM1662" s="288"/>
      <c r="NFN1662" s="288"/>
      <c r="NFO1662" s="288"/>
      <c r="NFP1662" s="288"/>
      <c r="NFQ1662" s="288"/>
      <c r="NFR1662" s="288"/>
      <c r="NFS1662" s="288"/>
      <c r="NFT1662" s="288"/>
      <c r="NFU1662" s="288"/>
      <c r="NFV1662" s="288"/>
      <c r="NFW1662" s="288"/>
      <c r="NFX1662" s="288"/>
      <c r="NFY1662" s="288"/>
      <c r="NFZ1662" s="288"/>
      <c r="NGA1662" s="288"/>
      <c r="NGB1662" s="288"/>
      <c r="NGC1662" s="288"/>
      <c r="NGD1662" s="288"/>
      <c r="NGE1662" s="288"/>
      <c r="NGF1662" s="288"/>
      <c r="NGG1662" s="288"/>
      <c r="NGH1662" s="288"/>
      <c r="NGI1662" s="288"/>
      <c r="NGJ1662" s="288"/>
      <c r="NGK1662" s="288"/>
      <c r="NGL1662" s="288"/>
      <c r="NGM1662" s="288"/>
      <c r="NGN1662" s="288"/>
      <c r="NGO1662" s="288"/>
      <c r="NGP1662" s="288"/>
      <c r="NGQ1662" s="288"/>
      <c r="NGR1662" s="288"/>
      <c r="NGS1662" s="288"/>
      <c r="NGT1662" s="288"/>
      <c r="NGU1662" s="288"/>
      <c r="NGV1662" s="288"/>
      <c r="NGW1662" s="288"/>
      <c r="NGX1662" s="288"/>
      <c r="NGY1662" s="288"/>
      <c r="NGZ1662" s="288"/>
      <c r="NHA1662" s="288"/>
      <c r="NHB1662" s="288"/>
      <c r="NHC1662" s="288"/>
      <c r="NHD1662" s="288"/>
      <c r="NHE1662" s="288"/>
      <c r="NHF1662" s="288"/>
      <c r="NHG1662" s="288"/>
      <c r="NHH1662" s="288"/>
      <c r="NHI1662" s="288"/>
      <c r="NHJ1662" s="288"/>
      <c r="NHK1662" s="288"/>
      <c r="NHL1662" s="288"/>
      <c r="NHM1662" s="288"/>
      <c r="NHN1662" s="288"/>
      <c r="NHO1662" s="288"/>
      <c r="NHP1662" s="288"/>
      <c r="NHQ1662" s="288"/>
      <c r="NHR1662" s="288"/>
      <c r="NHS1662" s="288"/>
      <c r="NHT1662" s="288"/>
      <c r="NHU1662" s="288"/>
      <c r="NHV1662" s="288"/>
      <c r="NHW1662" s="288"/>
      <c r="NHX1662" s="288"/>
      <c r="NHY1662" s="288"/>
      <c r="NHZ1662" s="288"/>
      <c r="NIA1662" s="288"/>
      <c r="NIB1662" s="288"/>
      <c r="NIC1662" s="288"/>
      <c r="NID1662" s="288"/>
      <c r="NIE1662" s="288"/>
      <c r="NIF1662" s="288"/>
      <c r="NIG1662" s="288"/>
      <c r="NIH1662" s="288"/>
      <c r="NII1662" s="288"/>
      <c r="NIJ1662" s="288"/>
      <c r="NIK1662" s="288"/>
      <c r="NIL1662" s="288"/>
      <c r="NIM1662" s="288"/>
      <c r="NIN1662" s="288"/>
      <c r="NIO1662" s="288"/>
      <c r="NIP1662" s="288"/>
      <c r="NIQ1662" s="288"/>
      <c r="NIR1662" s="288"/>
      <c r="NIS1662" s="288"/>
      <c r="NIT1662" s="288"/>
      <c r="NIU1662" s="288"/>
      <c r="NIV1662" s="288"/>
      <c r="NIW1662" s="288"/>
      <c r="NIX1662" s="288"/>
      <c r="NIY1662" s="288"/>
      <c r="NIZ1662" s="288"/>
      <c r="NJA1662" s="288"/>
      <c r="NJB1662" s="288"/>
      <c r="NJC1662" s="288"/>
      <c r="NJD1662" s="288"/>
      <c r="NJE1662" s="288"/>
      <c r="NJF1662" s="288"/>
      <c r="NJG1662" s="288"/>
      <c r="NJH1662" s="288"/>
      <c r="NJI1662" s="288"/>
      <c r="NJJ1662" s="288"/>
      <c r="NJK1662" s="288"/>
      <c r="NJL1662" s="288"/>
      <c r="NJM1662" s="288"/>
      <c r="NJN1662" s="288"/>
      <c r="NJO1662" s="288"/>
      <c r="NJP1662" s="288"/>
      <c r="NJQ1662" s="288"/>
      <c r="NJR1662" s="288"/>
      <c r="NJS1662" s="288"/>
      <c r="NJT1662" s="288"/>
      <c r="NJU1662" s="288"/>
      <c r="NJV1662" s="288"/>
      <c r="NJW1662" s="288"/>
      <c r="NJX1662" s="288"/>
      <c r="NJY1662" s="288"/>
      <c r="NJZ1662" s="288"/>
      <c r="NKA1662" s="288"/>
      <c r="NKB1662" s="288"/>
      <c r="NKC1662" s="288"/>
      <c r="NKD1662" s="288"/>
      <c r="NKE1662" s="288"/>
      <c r="NKF1662" s="288"/>
      <c r="NKG1662" s="288"/>
      <c r="NKH1662" s="288"/>
      <c r="NKI1662" s="288"/>
      <c r="NKJ1662" s="288"/>
      <c r="NKK1662" s="288"/>
      <c r="NKL1662" s="288"/>
      <c r="NKM1662" s="288"/>
      <c r="NKN1662" s="288"/>
      <c r="NKO1662" s="288"/>
      <c r="NKP1662" s="288"/>
      <c r="NKQ1662" s="288"/>
      <c r="NKR1662" s="288"/>
      <c r="NKS1662" s="288"/>
      <c r="NKT1662" s="288"/>
      <c r="NKU1662" s="288"/>
      <c r="NKV1662" s="288"/>
      <c r="NKW1662" s="288"/>
      <c r="NKX1662" s="288"/>
      <c r="NKY1662" s="288"/>
      <c r="NKZ1662" s="288"/>
      <c r="NLA1662" s="288"/>
      <c r="NLB1662" s="288"/>
      <c r="NLC1662" s="288"/>
      <c r="NLD1662" s="288"/>
      <c r="NLE1662" s="288"/>
      <c r="NLF1662" s="288"/>
      <c r="NLG1662" s="288"/>
      <c r="NLH1662" s="288"/>
      <c r="NLI1662" s="288"/>
      <c r="NLJ1662" s="288"/>
      <c r="NLK1662" s="288"/>
      <c r="NLL1662" s="288"/>
      <c r="NLM1662" s="288"/>
      <c r="NLN1662" s="288"/>
      <c r="NLO1662" s="288"/>
      <c r="NLP1662" s="288"/>
      <c r="NLQ1662" s="288"/>
      <c r="NLR1662" s="288"/>
      <c r="NLS1662" s="288"/>
      <c r="NLT1662" s="288"/>
      <c r="NLU1662" s="288"/>
      <c r="NLV1662" s="288"/>
      <c r="NLW1662" s="288"/>
      <c r="NLX1662" s="288"/>
      <c r="NLY1662" s="288"/>
      <c r="NLZ1662" s="288"/>
      <c r="NMA1662" s="288"/>
      <c r="NMB1662" s="288"/>
      <c r="NMC1662" s="288"/>
      <c r="NMD1662" s="288"/>
      <c r="NME1662" s="288"/>
      <c r="NMF1662" s="288"/>
      <c r="NMG1662" s="288"/>
      <c r="NMH1662" s="288"/>
      <c r="NMI1662" s="288"/>
      <c r="NMJ1662" s="288"/>
      <c r="NMK1662" s="288"/>
      <c r="NML1662" s="288"/>
      <c r="NMM1662" s="288"/>
      <c r="NMN1662" s="288"/>
      <c r="NMO1662" s="288"/>
      <c r="NMP1662" s="288"/>
      <c r="NMQ1662" s="288"/>
      <c r="NMR1662" s="288"/>
      <c r="NMS1662" s="288"/>
      <c r="NMT1662" s="288"/>
      <c r="NMU1662" s="288"/>
      <c r="NMV1662" s="288"/>
      <c r="NMW1662" s="288"/>
      <c r="NMX1662" s="288"/>
      <c r="NMY1662" s="288"/>
      <c r="NMZ1662" s="288"/>
      <c r="NNA1662" s="288"/>
      <c r="NNB1662" s="288"/>
      <c r="NNC1662" s="288"/>
      <c r="NND1662" s="288"/>
      <c r="NNE1662" s="288"/>
      <c r="NNF1662" s="288"/>
      <c r="NNG1662" s="288"/>
      <c r="NNH1662" s="288"/>
      <c r="NNI1662" s="288"/>
      <c r="NNJ1662" s="288"/>
      <c r="NNK1662" s="288"/>
      <c r="NNL1662" s="288"/>
      <c r="NNM1662" s="288"/>
      <c r="NNN1662" s="288"/>
      <c r="NNO1662" s="288"/>
      <c r="NNP1662" s="288"/>
      <c r="NNQ1662" s="288"/>
      <c r="NNR1662" s="288"/>
      <c r="NNS1662" s="288"/>
      <c r="NNT1662" s="288"/>
      <c r="NNU1662" s="288"/>
      <c r="NNV1662" s="288"/>
      <c r="NNW1662" s="288"/>
      <c r="NNX1662" s="288"/>
      <c r="NNY1662" s="288"/>
      <c r="NNZ1662" s="288"/>
      <c r="NOA1662" s="288"/>
      <c r="NOB1662" s="288"/>
      <c r="NOC1662" s="288"/>
      <c r="NOD1662" s="288"/>
      <c r="NOE1662" s="288"/>
      <c r="NOF1662" s="288"/>
      <c r="NOG1662" s="288"/>
      <c r="NOH1662" s="288"/>
      <c r="NOI1662" s="288"/>
      <c r="NOJ1662" s="288"/>
      <c r="NOK1662" s="288"/>
      <c r="NOL1662" s="288"/>
      <c r="NOM1662" s="288"/>
      <c r="NON1662" s="288"/>
      <c r="NOO1662" s="288"/>
      <c r="NOP1662" s="288"/>
      <c r="NOQ1662" s="288"/>
      <c r="NOR1662" s="288"/>
      <c r="NOS1662" s="288"/>
      <c r="NOT1662" s="288"/>
      <c r="NOU1662" s="288"/>
      <c r="NOV1662" s="288"/>
      <c r="NOW1662" s="288"/>
      <c r="NOX1662" s="288"/>
      <c r="NOY1662" s="288"/>
      <c r="NOZ1662" s="288"/>
      <c r="NPA1662" s="288"/>
      <c r="NPB1662" s="288"/>
      <c r="NPC1662" s="288"/>
      <c r="NPD1662" s="288"/>
      <c r="NPE1662" s="288"/>
      <c r="NPF1662" s="288"/>
      <c r="NPG1662" s="288"/>
      <c r="NPH1662" s="288"/>
      <c r="NPI1662" s="288"/>
      <c r="NPJ1662" s="288"/>
      <c r="NPK1662" s="288"/>
      <c r="NPL1662" s="288"/>
      <c r="NPM1662" s="288"/>
      <c r="NPN1662" s="288"/>
      <c r="NPO1662" s="288"/>
      <c r="NPP1662" s="288"/>
      <c r="NPQ1662" s="288"/>
      <c r="NPR1662" s="288"/>
      <c r="NPS1662" s="288"/>
      <c r="NPT1662" s="288"/>
      <c r="NPU1662" s="288"/>
      <c r="NPV1662" s="288"/>
      <c r="NPW1662" s="288"/>
      <c r="NPX1662" s="288"/>
      <c r="NPY1662" s="288"/>
      <c r="NPZ1662" s="288"/>
      <c r="NQA1662" s="288"/>
      <c r="NQB1662" s="288"/>
      <c r="NQC1662" s="288"/>
      <c r="NQD1662" s="288"/>
      <c r="NQE1662" s="288"/>
      <c r="NQF1662" s="288"/>
      <c r="NQG1662" s="288"/>
      <c r="NQH1662" s="288"/>
      <c r="NQI1662" s="288"/>
      <c r="NQJ1662" s="288"/>
      <c r="NQK1662" s="288"/>
      <c r="NQL1662" s="288"/>
      <c r="NQM1662" s="288"/>
      <c r="NQN1662" s="288"/>
      <c r="NQO1662" s="288"/>
      <c r="NQP1662" s="288"/>
      <c r="NQQ1662" s="288"/>
      <c r="NQR1662" s="288"/>
      <c r="NQS1662" s="288"/>
      <c r="NQT1662" s="288"/>
      <c r="NQU1662" s="288"/>
      <c r="NQV1662" s="288"/>
      <c r="NQW1662" s="288"/>
      <c r="NQX1662" s="288"/>
      <c r="NQY1662" s="288"/>
      <c r="NQZ1662" s="288"/>
      <c r="NRA1662" s="288"/>
      <c r="NRB1662" s="288"/>
      <c r="NRC1662" s="288"/>
      <c r="NRD1662" s="288"/>
      <c r="NRE1662" s="288"/>
      <c r="NRF1662" s="288"/>
      <c r="NRG1662" s="288"/>
      <c r="NRH1662" s="288"/>
      <c r="NRI1662" s="288"/>
      <c r="NRJ1662" s="288"/>
      <c r="NRK1662" s="288"/>
      <c r="NRL1662" s="288"/>
      <c r="NRM1662" s="288"/>
      <c r="NRN1662" s="288"/>
      <c r="NRO1662" s="288"/>
      <c r="NRP1662" s="288"/>
      <c r="NRQ1662" s="288"/>
      <c r="NRR1662" s="288"/>
      <c r="NRS1662" s="288"/>
      <c r="NRT1662" s="288"/>
      <c r="NRU1662" s="288"/>
      <c r="NRV1662" s="288"/>
      <c r="NRW1662" s="288"/>
      <c r="NRX1662" s="288"/>
      <c r="NRY1662" s="288"/>
      <c r="NRZ1662" s="288"/>
      <c r="NSA1662" s="288"/>
      <c r="NSB1662" s="288"/>
      <c r="NSC1662" s="288"/>
      <c r="NSD1662" s="288"/>
      <c r="NSE1662" s="288"/>
      <c r="NSF1662" s="288"/>
      <c r="NSG1662" s="288"/>
      <c r="NSH1662" s="288"/>
      <c r="NSI1662" s="288"/>
      <c r="NSJ1662" s="288"/>
      <c r="NSK1662" s="288"/>
      <c r="NSL1662" s="288"/>
      <c r="NSM1662" s="288"/>
      <c r="NSN1662" s="288"/>
      <c r="NSO1662" s="288"/>
      <c r="NSP1662" s="288"/>
      <c r="NSQ1662" s="288"/>
      <c r="NSR1662" s="288"/>
      <c r="NSS1662" s="288"/>
      <c r="NST1662" s="288"/>
      <c r="NSU1662" s="288"/>
      <c r="NSV1662" s="288"/>
      <c r="NSW1662" s="288"/>
      <c r="NSX1662" s="288"/>
      <c r="NSY1662" s="288"/>
      <c r="NSZ1662" s="288"/>
      <c r="NTA1662" s="288"/>
      <c r="NTB1662" s="288"/>
      <c r="NTC1662" s="288"/>
      <c r="NTD1662" s="288"/>
      <c r="NTE1662" s="288"/>
      <c r="NTF1662" s="288"/>
      <c r="NTG1662" s="288"/>
      <c r="NTH1662" s="288"/>
      <c r="NTI1662" s="288"/>
      <c r="NTJ1662" s="288"/>
      <c r="NTK1662" s="288"/>
      <c r="NTL1662" s="288"/>
      <c r="NTM1662" s="288"/>
      <c r="NTN1662" s="288"/>
      <c r="NTO1662" s="288"/>
      <c r="NTP1662" s="288"/>
      <c r="NTQ1662" s="288"/>
      <c r="NTR1662" s="288"/>
      <c r="NTS1662" s="288"/>
      <c r="NTT1662" s="288"/>
      <c r="NTU1662" s="288"/>
      <c r="NTV1662" s="288"/>
      <c r="NTW1662" s="288"/>
      <c r="NTX1662" s="288"/>
      <c r="NTY1662" s="288"/>
      <c r="NTZ1662" s="288"/>
      <c r="NUA1662" s="288"/>
      <c r="NUB1662" s="288"/>
      <c r="NUC1662" s="288"/>
      <c r="NUD1662" s="288"/>
      <c r="NUE1662" s="288"/>
      <c r="NUF1662" s="288"/>
      <c r="NUG1662" s="288"/>
      <c r="NUH1662" s="288"/>
      <c r="NUI1662" s="288"/>
      <c r="NUJ1662" s="288"/>
      <c r="NUK1662" s="288"/>
      <c r="NUL1662" s="288"/>
      <c r="NUM1662" s="288"/>
      <c r="NUN1662" s="288"/>
      <c r="NUO1662" s="288"/>
      <c r="NUP1662" s="288"/>
      <c r="NUQ1662" s="288"/>
      <c r="NUR1662" s="288"/>
      <c r="NUS1662" s="288"/>
      <c r="NUT1662" s="288"/>
      <c r="NUU1662" s="288"/>
      <c r="NUV1662" s="288"/>
      <c r="NUW1662" s="288"/>
      <c r="NUX1662" s="288"/>
      <c r="NUY1662" s="288"/>
      <c r="NUZ1662" s="288"/>
      <c r="NVA1662" s="288"/>
      <c r="NVB1662" s="288"/>
      <c r="NVC1662" s="288"/>
      <c r="NVD1662" s="288"/>
      <c r="NVE1662" s="288"/>
      <c r="NVF1662" s="288"/>
      <c r="NVG1662" s="288"/>
      <c r="NVH1662" s="288"/>
      <c r="NVI1662" s="288"/>
      <c r="NVJ1662" s="288"/>
      <c r="NVK1662" s="288"/>
      <c r="NVL1662" s="288"/>
      <c r="NVM1662" s="288"/>
      <c r="NVN1662" s="288"/>
      <c r="NVO1662" s="288"/>
      <c r="NVP1662" s="288"/>
      <c r="NVQ1662" s="288"/>
      <c r="NVR1662" s="288"/>
      <c r="NVS1662" s="288"/>
      <c r="NVT1662" s="288"/>
      <c r="NVU1662" s="288"/>
      <c r="NVV1662" s="288"/>
      <c r="NVW1662" s="288"/>
      <c r="NVX1662" s="288"/>
      <c r="NVY1662" s="288"/>
      <c r="NVZ1662" s="288"/>
      <c r="NWA1662" s="288"/>
      <c r="NWB1662" s="288"/>
      <c r="NWC1662" s="288"/>
      <c r="NWD1662" s="288"/>
      <c r="NWE1662" s="288"/>
      <c r="NWF1662" s="288"/>
      <c r="NWG1662" s="288"/>
      <c r="NWH1662" s="288"/>
      <c r="NWI1662" s="288"/>
      <c r="NWJ1662" s="288"/>
      <c r="NWK1662" s="288"/>
      <c r="NWL1662" s="288"/>
      <c r="NWM1662" s="288"/>
      <c r="NWN1662" s="288"/>
      <c r="NWO1662" s="288"/>
      <c r="NWP1662" s="288"/>
      <c r="NWQ1662" s="288"/>
      <c r="NWR1662" s="288"/>
      <c r="NWS1662" s="288"/>
      <c r="NWT1662" s="288"/>
      <c r="NWU1662" s="288"/>
      <c r="NWV1662" s="288"/>
      <c r="NWW1662" s="288"/>
      <c r="NWX1662" s="288"/>
      <c r="NWY1662" s="288"/>
      <c r="NWZ1662" s="288"/>
      <c r="NXA1662" s="288"/>
      <c r="NXB1662" s="288"/>
      <c r="NXC1662" s="288"/>
      <c r="NXD1662" s="288"/>
      <c r="NXE1662" s="288"/>
      <c r="NXF1662" s="288"/>
      <c r="NXG1662" s="288"/>
      <c r="NXH1662" s="288"/>
      <c r="NXI1662" s="288"/>
      <c r="NXJ1662" s="288"/>
      <c r="NXK1662" s="288"/>
      <c r="NXL1662" s="288"/>
      <c r="NXM1662" s="288"/>
      <c r="NXN1662" s="288"/>
      <c r="NXO1662" s="288"/>
      <c r="NXP1662" s="288"/>
      <c r="NXQ1662" s="288"/>
      <c r="NXR1662" s="288"/>
      <c r="NXS1662" s="288"/>
      <c r="NXT1662" s="288"/>
      <c r="NXU1662" s="288"/>
      <c r="NXV1662" s="288"/>
      <c r="NXW1662" s="288"/>
      <c r="NXX1662" s="288"/>
      <c r="NXY1662" s="288"/>
      <c r="NXZ1662" s="288"/>
      <c r="NYA1662" s="288"/>
      <c r="NYB1662" s="288"/>
      <c r="NYC1662" s="288"/>
      <c r="NYD1662" s="288"/>
      <c r="NYE1662" s="288"/>
      <c r="NYF1662" s="288"/>
      <c r="NYG1662" s="288"/>
      <c r="NYH1662" s="288"/>
      <c r="NYI1662" s="288"/>
      <c r="NYJ1662" s="288"/>
      <c r="NYK1662" s="288"/>
      <c r="NYL1662" s="288"/>
      <c r="NYM1662" s="288"/>
      <c r="NYN1662" s="288"/>
      <c r="NYO1662" s="288"/>
      <c r="NYP1662" s="288"/>
      <c r="NYQ1662" s="288"/>
      <c r="NYR1662" s="288"/>
      <c r="NYS1662" s="288"/>
      <c r="NYT1662" s="288"/>
      <c r="NYU1662" s="288"/>
      <c r="NYV1662" s="288"/>
      <c r="NYW1662" s="288"/>
      <c r="NYX1662" s="288"/>
      <c r="NYY1662" s="288"/>
      <c r="NYZ1662" s="288"/>
      <c r="NZA1662" s="288"/>
      <c r="NZB1662" s="288"/>
      <c r="NZC1662" s="288"/>
      <c r="NZD1662" s="288"/>
      <c r="NZE1662" s="288"/>
      <c r="NZF1662" s="288"/>
      <c r="NZG1662" s="288"/>
      <c r="NZH1662" s="288"/>
      <c r="NZI1662" s="288"/>
      <c r="NZJ1662" s="288"/>
      <c r="NZK1662" s="288"/>
      <c r="NZL1662" s="288"/>
      <c r="NZM1662" s="288"/>
      <c r="NZN1662" s="288"/>
      <c r="NZO1662" s="288"/>
      <c r="NZP1662" s="288"/>
      <c r="NZQ1662" s="288"/>
      <c r="NZR1662" s="288"/>
      <c r="NZS1662" s="288"/>
      <c r="NZT1662" s="288"/>
      <c r="NZU1662" s="288"/>
      <c r="NZV1662" s="288"/>
      <c r="NZW1662" s="288"/>
      <c r="NZX1662" s="288"/>
      <c r="NZY1662" s="288"/>
      <c r="NZZ1662" s="288"/>
      <c r="OAA1662" s="288"/>
      <c r="OAB1662" s="288"/>
      <c r="OAC1662" s="288"/>
      <c r="OAD1662" s="288"/>
      <c r="OAE1662" s="288"/>
      <c r="OAF1662" s="288"/>
      <c r="OAG1662" s="288"/>
      <c r="OAH1662" s="288"/>
      <c r="OAI1662" s="288"/>
      <c r="OAJ1662" s="288"/>
      <c r="OAK1662" s="288"/>
      <c r="OAL1662" s="288"/>
      <c r="OAM1662" s="288"/>
      <c r="OAN1662" s="288"/>
      <c r="OAO1662" s="288"/>
      <c r="OAP1662" s="288"/>
      <c r="OAQ1662" s="288"/>
      <c r="OAR1662" s="288"/>
      <c r="OAS1662" s="288"/>
      <c r="OAT1662" s="288"/>
      <c r="OAU1662" s="288"/>
      <c r="OAV1662" s="288"/>
      <c r="OAW1662" s="288"/>
      <c r="OAX1662" s="288"/>
      <c r="OAY1662" s="288"/>
      <c r="OAZ1662" s="288"/>
      <c r="OBA1662" s="288"/>
      <c r="OBB1662" s="288"/>
      <c r="OBC1662" s="288"/>
      <c r="OBD1662" s="288"/>
      <c r="OBE1662" s="288"/>
      <c r="OBF1662" s="288"/>
      <c r="OBG1662" s="288"/>
      <c r="OBH1662" s="288"/>
      <c r="OBI1662" s="288"/>
      <c r="OBJ1662" s="288"/>
      <c r="OBK1662" s="288"/>
      <c r="OBL1662" s="288"/>
      <c r="OBM1662" s="288"/>
      <c r="OBN1662" s="288"/>
      <c r="OBO1662" s="288"/>
      <c r="OBP1662" s="288"/>
      <c r="OBQ1662" s="288"/>
      <c r="OBR1662" s="288"/>
      <c r="OBS1662" s="288"/>
      <c r="OBT1662" s="288"/>
      <c r="OBU1662" s="288"/>
      <c r="OBV1662" s="288"/>
      <c r="OBW1662" s="288"/>
      <c r="OBX1662" s="288"/>
      <c r="OBY1662" s="288"/>
      <c r="OBZ1662" s="288"/>
      <c r="OCA1662" s="288"/>
      <c r="OCB1662" s="288"/>
      <c r="OCC1662" s="288"/>
      <c r="OCD1662" s="288"/>
      <c r="OCE1662" s="288"/>
      <c r="OCF1662" s="288"/>
      <c r="OCG1662" s="288"/>
      <c r="OCH1662" s="288"/>
      <c r="OCI1662" s="288"/>
      <c r="OCJ1662" s="288"/>
      <c r="OCK1662" s="288"/>
      <c r="OCL1662" s="288"/>
      <c r="OCM1662" s="288"/>
      <c r="OCN1662" s="288"/>
      <c r="OCO1662" s="288"/>
      <c r="OCP1662" s="288"/>
      <c r="OCQ1662" s="288"/>
      <c r="OCR1662" s="288"/>
      <c r="OCS1662" s="288"/>
      <c r="OCT1662" s="288"/>
      <c r="OCU1662" s="288"/>
      <c r="OCV1662" s="288"/>
      <c r="OCW1662" s="288"/>
      <c r="OCX1662" s="288"/>
      <c r="OCY1662" s="288"/>
      <c r="OCZ1662" s="288"/>
      <c r="ODA1662" s="288"/>
      <c r="ODB1662" s="288"/>
      <c r="ODC1662" s="288"/>
      <c r="ODD1662" s="288"/>
      <c r="ODE1662" s="288"/>
      <c r="ODF1662" s="288"/>
      <c r="ODG1662" s="288"/>
      <c r="ODH1662" s="288"/>
      <c r="ODI1662" s="288"/>
      <c r="ODJ1662" s="288"/>
      <c r="ODK1662" s="288"/>
      <c r="ODL1662" s="288"/>
      <c r="ODM1662" s="288"/>
      <c r="ODN1662" s="288"/>
      <c r="ODO1662" s="288"/>
      <c r="ODP1662" s="288"/>
      <c r="ODQ1662" s="288"/>
      <c r="ODR1662" s="288"/>
      <c r="ODS1662" s="288"/>
      <c r="ODT1662" s="288"/>
      <c r="ODU1662" s="288"/>
      <c r="ODV1662" s="288"/>
      <c r="ODW1662" s="288"/>
      <c r="ODX1662" s="288"/>
      <c r="ODY1662" s="288"/>
      <c r="ODZ1662" s="288"/>
      <c r="OEA1662" s="288"/>
      <c r="OEB1662" s="288"/>
      <c r="OEC1662" s="288"/>
      <c r="OED1662" s="288"/>
      <c r="OEE1662" s="288"/>
      <c r="OEF1662" s="288"/>
      <c r="OEG1662" s="288"/>
      <c r="OEH1662" s="288"/>
      <c r="OEI1662" s="288"/>
      <c r="OEJ1662" s="288"/>
      <c r="OEK1662" s="288"/>
      <c r="OEL1662" s="288"/>
      <c r="OEM1662" s="288"/>
      <c r="OEN1662" s="288"/>
      <c r="OEO1662" s="288"/>
      <c r="OEP1662" s="288"/>
      <c r="OEQ1662" s="288"/>
      <c r="OER1662" s="288"/>
      <c r="OES1662" s="288"/>
      <c r="OET1662" s="288"/>
      <c r="OEU1662" s="288"/>
      <c r="OEV1662" s="288"/>
      <c r="OEW1662" s="288"/>
      <c r="OEX1662" s="288"/>
      <c r="OEY1662" s="288"/>
      <c r="OEZ1662" s="288"/>
      <c r="OFA1662" s="288"/>
      <c r="OFB1662" s="288"/>
      <c r="OFC1662" s="288"/>
      <c r="OFD1662" s="288"/>
      <c r="OFE1662" s="288"/>
      <c r="OFF1662" s="288"/>
      <c r="OFG1662" s="288"/>
      <c r="OFH1662" s="288"/>
      <c r="OFI1662" s="288"/>
      <c r="OFJ1662" s="288"/>
      <c r="OFK1662" s="288"/>
      <c r="OFL1662" s="288"/>
      <c r="OFM1662" s="288"/>
      <c r="OFN1662" s="288"/>
      <c r="OFO1662" s="288"/>
      <c r="OFP1662" s="288"/>
      <c r="OFQ1662" s="288"/>
      <c r="OFR1662" s="288"/>
      <c r="OFS1662" s="288"/>
      <c r="OFT1662" s="288"/>
      <c r="OFU1662" s="288"/>
      <c r="OFV1662" s="288"/>
      <c r="OFW1662" s="288"/>
      <c r="OFX1662" s="288"/>
      <c r="OFY1662" s="288"/>
      <c r="OFZ1662" s="288"/>
      <c r="OGA1662" s="288"/>
      <c r="OGB1662" s="288"/>
      <c r="OGC1662" s="288"/>
      <c r="OGD1662" s="288"/>
      <c r="OGE1662" s="288"/>
      <c r="OGF1662" s="288"/>
      <c r="OGG1662" s="288"/>
      <c r="OGH1662" s="288"/>
      <c r="OGI1662" s="288"/>
      <c r="OGJ1662" s="288"/>
      <c r="OGK1662" s="288"/>
      <c r="OGL1662" s="288"/>
      <c r="OGM1662" s="288"/>
      <c r="OGN1662" s="288"/>
      <c r="OGO1662" s="288"/>
      <c r="OGP1662" s="288"/>
      <c r="OGQ1662" s="288"/>
      <c r="OGR1662" s="288"/>
      <c r="OGS1662" s="288"/>
      <c r="OGT1662" s="288"/>
      <c r="OGU1662" s="288"/>
      <c r="OGV1662" s="288"/>
      <c r="OGW1662" s="288"/>
      <c r="OGX1662" s="288"/>
      <c r="OGY1662" s="288"/>
      <c r="OGZ1662" s="288"/>
      <c r="OHA1662" s="288"/>
      <c r="OHB1662" s="288"/>
      <c r="OHC1662" s="288"/>
      <c r="OHD1662" s="288"/>
      <c r="OHE1662" s="288"/>
      <c r="OHF1662" s="288"/>
      <c r="OHG1662" s="288"/>
      <c r="OHH1662" s="288"/>
      <c r="OHI1662" s="288"/>
      <c r="OHJ1662" s="288"/>
      <c r="OHK1662" s="288"/>
      <c r="OHL1662" s="288"/>
      <c r="OHM1662" s="288"/>
      <c r="OHN1662" s="288"/>
      <c r="OHO1662" s="288"/>
      <c r="OHP1662" s="288"/>
      <c r="OHQ1662" s="288"/>
      <c r="OHR1662" s="288"/>
      <c r="OHS1662" s="288"/>
      <c r="OHT1662" s="288"/>
      <c r="OHU1662" s="288"/>
      <c r="OHV1662" s="288"/>
      <c r="OHW1662" s="288"/>
      <c r="OHX1662" s="288"/>
      <c r="OHY1662" s="288"/>
      <c r="OHZ1662" s="288"/>
      <c r="OIA1662" s="288"/>
      <c r="OIB1662" s="288"/>
      <c r="OIC1662" s="288"/>
      <c r="OID1662" s="288"/>
      <c r="OIE1662" s="288"/>
      <c r="OIF1662" s="288"/>
      <c r="OIG1662" s="288"/>
      <c r="OIH1662" s="288"/>
      <c r="OII1662" s="288"/>
      <c r="OIJ1662" s="288"/>
      <c r="OIK1662" s="288"/>
      <c r="OIL1662" s="288"/>
      <c r="OIM1662" s="288"/>
      <c r="OIN1662" s="288"/>
      <c r="OIO1662" s="288"/>
      <c r="OIP1662" s="288"/>
      <c r="OIQ1662" s="288"/>
      <c r="OIR1662" s="288"/>
      <c r="OIS1662" s="288"/>
      <c r="OIT1662" s="288"/>
      <c r="OIU1662" s="288"/>
      <c r="OIV1662" s="288"/>
      <c r="OIW1662" s="288"/>
      <c r="OIX1662" s="288"/>
      <c r="OIY1662" s="288"/>
      <c r="OIZ1662" s="288"/>
      <c r="OJA1662" s="288"/>
      <c r="OJB1662" s="288"/>
      <c r="OJC1662" s="288"/>
      <c r="OJD1662" s="288"/>
      <c r="OJE1662" s="288"/>
      <c r="OJF1662" s="288"/>
      <c r="OJG1662" s="288"/>
      <c r="OJH1662" s="288"/>
      <c r="OJI1662" s="288"/>
      <c r="OJJ1662" s="288"/>
      <c r="OJK1662" s="288"/>
      <c r="OJL1662" s="288"/>
      <c r="OJM1662" s="288"/>
      <c r="OJN1662" s="288"/>
      <c r="OJO1662" s="288"/>
      <c r="OJP1662" s="288"/>
      <c r="OJQ1662" s="288"/>
      <c r="OJR1662" s="288"/>
      <c r="OJS1662" s="288"/>
      <c r="OJT1662" s="288"/>
      <c r="OJU1662" s="288"/>
      <c r="OJV1662" s="288"/>
      <c r="OJW1662" s="288"/>
      <c r="OJX1662" s="288"/>
      <c r="OJY1662" s="288"/>
      <c r="OJZ1662" s="288"/>
      <c r="OKA1662" s="288"/>
      <c r="OKB1662" s="288"/>
      <c r="OKC1662" s="288"/>
      <c r="OKD1662" s="288"/>
      <c r="OKE1662" s="288"/>
      <c r="OKF1662" s="288"/>
      <c r="OKG1662" s="288"/>
      <c r="OKH1662" s="288"/>
      <c r="OKI1662" s="288"/>
      <c r="OKJ1662" s="288"/>
      <c r="OKK1662" s="288"/>
      <c r="OKL1662" s="288"/>
      <c r="OKM1662" s="288"/>
      <c r="OKN1662" s="288"/>
      <c r="OKO1662" s="288"/>
      <c r="OKP1662" s="288"/>
      <c r="OKQ1662" s="288"/>
      <c r="OKR1662" s="288"/>
      <c r="OKS1662" s="288"/>
      <c r="OKT1662" s="288"/>
      <c r="OKU1662" s="288"/>
      <c r="OKV1662" s="288"/>
      <c r="OKW1662" s="288"/>
      <c r="OKX1662" s="288"/>
      <c r="OKY1662" s="288"/>
      <c r="OKZ1662" s="288"/>
      <c r="OLA1662" s="288"/>
      <c r="OLB1662" s="288"/>
      <c r="OLC1662" s="288"/>
      <c r="OLD1662" s="288"/>
      <c r="OLE1662" s="288"/>
      <c r="OLF1662" s="288"/>
      <c r="OLG1662" s="288"/>
      <c r="OLH1662" s="288"/>
      <c r="OLI1662" s="288"/>
      <c r="OLJ1662" s="288"/>
      <c r="OLK1662" s="288"/>
      <c r="OLL1662" s="288"/>
      <c r="OLM1662" s="288"/>
      <c r="OLN1662" s="288"/>
      <c r="OLO1662" s="288"/>
      <c r="OLP1662" s="288"/>
      <c r="OLQ1662" s="288"/>
      <c r="OLR1662" s="288"/>
      <c r="OLS1662" s="288"/>
      <c r="OLT1662" s="288"/>
      <c r="OLU1662" s="288"/>
      <c r="OLV1662" s="288"/>
      <c r="OLW1662" s="288"/>
      <c r="OLX1662" s="288"/>
      <c r="OLY1662" s="288"/>
      <c r="OLZ1662" s="288"/>
      <c r="OMA1662" s="288"/>
      <c r="OMB1662" s="288"/>
      <c r="OMC1662" s="288"/>
      <c r="OMD1662" s="288"/>
      <c r="OME1662" s="288"/>
      <c r="OMF1662" s="288"/>
      <c r="OMG1662" s="288"/>
      <c r="OMH1662" s="288"/>
      <c r="OMI1662" s="288"/>
      <c r="OMJ1662" s="288"/>
      <c r="OMK1662" s="288"/>
      <c r="OML1662" s="288"/>
      <c r="OMM1662" s="288"/>
      <c r="OMN1662" s="288"/>
      <c r="OMO1662" s="288"/>
      <c r="OMP1662" s="288"/>
      <c r="OMQ1662" s="288"/>
      <c r="OMR1662" s="288"/>
      <c r="OMS1662" s="288"/>
      <c r="OMT1662" s="288"/>
      <c r="OMU1662" s="288"/>
      <c r="OMV1662" s="288"/>
      <c r="OMW1662" s="288"/>
      <c r="OMX1662" s="288"/>
      <c r="OMY1662" s="288"/>
      <c r="OMZ1662" s="288"/>
      <c r="ONA1662" s="288"/>
      <c r="ONB1662" s="288"/>
      <c r="ONC1662" s="288"/>
      <c r="OND1662" s="288"/>
      <c r="ONE1662" s="288"/>
      <c r="ONF1662" s="288"/>
      <c r="ONG1662" s="288"/>
      <c r="ONH1662" s="288"/>
      <c r="ONI1662" s="288"/>
      <c r="ONJ1662" s="288"/>
      <c r="ONK1662" s="288"/>
      <c r="ONL1662" s="288"/>
      <c r="ONM1662" s="288"/>
      <c r="ONN1662" s="288"/>
      <c r="ONO1662" s="288"/>
      <c r="ONP1662" s="288"/>
      <c r="ONQ1662" s="288"/>
      <c r="ONR1662" s="288"/>
      <c r="ONS1662" s="288"/>
      <c r="ONT1662" s="288"/>
      <c r="ONU1662" s="288"/>
      <c r="ONV1662" s="288"/>
      <c r="ONW1662" s="288"/>
      <c r="ONX1662" s="288"/>
      <c r="ONY1662" s="288"/>
      <c r="ONZ1662" s="288"/>
      <c r="OOA1662" s="288"/>
      <c r="OOB1662" s="288"/>
      <c r="OOC1662" s="288"/>
      <c r="OOD1662" s="288"/>
      <c r="OOE1662" s="288"/>
      <c r="OOF1662" s="288"/>
      <c r="OOG1662" s="288"/>
      <c r="OOH1662" s="288"/>
      <c r="OOI1662" s="288"/>
      <c r="OOJ1662" s="288"/>
      <c r="OOK1662" s="288"/>
      <c r="OOL1662" s="288"/>
      <c r="OOM1662" s="288"/>
      <c r="OON1662" s="288"/>
      <c r="OOO1662" s="288"/>
      <c r="OOP1662" s="288"/>
      <c r="OOQ1662" s="288"/>
      <c r="OOR1662" s="288"/>
      <c r="OOS1662" s="288"/>
      <c r="OOT1662" s="288"/>
      <c r="OOU1662" s="288"/>
      <c r="OOV1662" s="288"/>
      <c r="OOW1662" s="288"/>
      <c r="OOX1662" s="288"/>
      <c r="OOY1662" s="288"/>
      <c r="OOZ1662" s="288"/>
      <c r="OPA1662" s="288"/>
      <c r="OPB1662" s="288"/>
      <c r="OPC1662" s="288"/>
      <c r="OPD1662" s="288"/>
      <c r="OPE1662" s="288"/>
      <c r="OPF1662" s="288"/>
      <c r="OPG1662" s="288"/>
      <c r="OPH1662" s="288"/>
      <c r="OPI1662" s="288"/>
      <c r="OPJ1662" s="288"/>
      <c r="OPK1662" s="288"/>
      <c r="OPL1662" s="288"/>
      <c r="OPM1662" s="288"/>
      <c r="OPN1662" s="288"/>
      <c r="OPO1662" s="288"/>
      <c r="OPP1662" s="288"/>
      <c r="OPQ1662" s="288"/>
      <c r="OPR1662" s="288"/>
      <c r="OPS1662" s="288"/>
      <c r="OPT1662" s="288"/>
      <c r="OPU1662" s="288"/>
      <c r="OPV1662" s="288"/>
      <c r="OPW1662" s="288"/>
      <c r="OPX1662" s="288"/>
      <c r="OPY1662" s="288"/>
      <c r="OPZ1662" s="288"/>
      <c r="OQA1662" s="288"/>
      <c r="OQB1662" s="288"/>
      <c r="OQC1662" s="288"/>
      <c r="OQD1662" s="288"/>
      <c r="OQE1662" s="288"/>
      <c r="OQF1662" s="288"/>
      <c r="OQG1662" s="288"/>
      <c r="OQH1662" s="288"/>
      <c r="OQI1662" s="288"/>
      <c r="OQJ1662" s="288"/>
      <c r="OQK1662" s="288"/>
      <c r="OQL1662" s="288"/>
      <c r="OQM1662" s="288"/>
      <c r="OQN1662" s="288"/>
      <c r="OQO1662" s="288"/>
      <c r="OQP1662" s="288"/>
      <c r="OQQ1662" s="288"/>
      <c r="OQR1662" s="288"/>
      <c r="OQS1662" s="288"/>
      <c r="OQT1662" s="288"/>
      <c r="OQU1662" s="288"/>
      <c r="OQV1662" s="288"/>
      <c r="OQW1662" s="288"/>
      <c r="OQX1662" s="288"/>
      <c r="OQY1662" s="288"/>
      <c r="OQZ1662" s="288"/>
      <c r="ORA1662" s="288"/>
      <c r="ORB1662" s="288"/>
      <c r="ORC1662" s="288"/>
      <c r="ORD1662" s="288"/>
      <c r="ORE1662" s="288"/>
      <c r="ORF1662" s="288"/>
      <c r="ORG1662" s="288"/>
      <c r="ORH1662" s="288"/>
      <c r="ORI1662" s="288"/>
      <c r="ORJ1662" s="288"/>
      <c r="ORK1662" s="288"/>
      <c r="ORL1662" s="288"/>
      <c r="ORM1662" s="288"/>
      <c r="ORN1662" s="288"/>
      <c r="ORO1662" s="288"/>
      <c r="ORP1662" s="288"/>
      <c r="ORQ1662" s="288"/>
      <c r="ORR1662" s="288"/>
      <c r="ORS1662" s="288"/>
      <c r="ORT1662" s="288"/>
      <c r="ORU1662" s="288"/>
      <c r="ORV1662" s="288"/>
      <c r="ORW1662" s="288"/>
      <c r="ORX1662" s="288"/>
      <c r="ORY1662" s="288"/>
      <c r="ORZ1662" s="288"/>
      <c r="OSA1662" s="288"/>
      <c r="OSB1662" s="288"/>
      <c r="OSC1662" s="288"/>
      <c r="OSD1662" s="288"/>
      <c r="OSE1662" s="288"/>
      <c r="OSF1662" s="288"/>
      <c r="OSG1662" s="288"/>
      <c r="OSH1662" s="288"/>
      <c r="OSI1662" s="288"/>
      <c r="OSJ1662" s="288"/>
      <c r="OSK1662" s="288"/>
      <c r="OSL1662" s="288"/>
      <c r="OSM1662" s="288"/>
      <c r="OSN1662" s="288"/>
      <c r="OSO1662" s="288"/>
      <c r="OSP1662" s="288"/>
      <c r="OSQ1662" s="288"/>
      <c r="OSR1662" s="288"/>
      <c r="OSS1662" s="288"/>
      <c r="OST1662" s="288"/>
      <c r="OSU1662" s="288"/>
      <c r="OSV1662" s="288"/>
      <c r="OSW1662" s="288"/>
      <c r="OSX1662" s="288"/>
      <c r="OSY1662" s="288"/>
      <c r="OSZ1662" s="288"/>
      <c r="OTA1662" s="288"/>
      <c r="OTB1662" s="288"/>
      <c r="OTC1662" s="288"/>
      <c r="OTD1662" s="288"/>
      <c r="OTE1662" s="288"/>
      <c r="OTF1662" s="288"/>
      <c r="OTG1662" s="288"/>
      <c r="OTH1662" s="288"/>
      <c r="OTI1662" s="288"/>
      <c r="OTJ1662" s="288"/>
      <c r="OTK1662" s="288"/>
      <c r="OTL1662" s="288"/>
      <c r="OTM1662" s="288"/>
      <c r="OTN1662" s="288"/>
      <c r="OTO1662" s="288"/>
      <c r="OTP1662" s="288"/>
      <c r="OTQ1662" s="288"/>
      <c r="OTR1662" s="288"/>
      <c r="OTS1662" s="288"/>
      <c r="OTT1662" s="288"/>
      <c r="OTU1662" s="288"/>
      <c r="OTV1662" s="288"/>
      <c r="OTW1662" s="288"/>
      <c r="OTX1662" s="288"/>
      <c r="OTY1662" s="288"/>
      <c r="OTZ1662" s="288"/>
      <c r="OUA1662" s="288"/>
      <c r="OUB1662" s="288"/>
      <c r="OUC1662" s="288"/>
      <c r="OUD1662" s="288"/>
      <c r="OUE1662" s="288"/>
      <c r="OUF1662" s="288"/>
      <c r="OUG1662" s="288"/>
      <c r="OUH1662" s="288"/>
      <c r="OUI1662" s="288"/>
      <c r="OUJ1662" s="288"/>
      <c r="OUK1662" s="288"/>
      <c r="OUL1662" s="288"/>
      <c r="OUM1662" s="288"/>
      <c r="OUN1662" s="288"/>
      <c r="OUO1662" s="288"/>
      <c r="OUP1662" s="288"/>
      <c r="OUQ1662" s="288"/>
      <c r="OUR1662" s="288"/>
      <c r="OUS1662" s="288"/>
      <c r="OUT1662" s="288"/>
      <c r="OUU1662" s="288"/>
      <c r="OUV1662" s="288"/>
      <c r="OUW1662" s="288"/>
      <c r="OUX1662" s="288"/>
      <c r="OUY1662" s="288"/>
      <c r="OUZ1662" s="288"/>
      <c r="OVA1662" s="288"/>
      <c r="OVB1662" s="288"/>
      <c r="OVC1662" s="288"/>
      <c r="OVD1662" s="288"/>
      <c r="OVE1662" s="288"/>
      <c r="OVF1662" s="288"/>
      <c r="OVG1662" s="288"/>
      <c r="OVH1662" s="288"/>
      <c r="OVI1662" s="288"/>
      <c r="OVJ1662" s="288"/>
      <c r="OVK1662" s="288"/>
      <c r="OVL1662" s="288"/>
      <c r="OVM1662" s="288"/>
      <c r="OVN1662" s="288"/>
      <c r="OVO1662" s="288"/>
      <c r="OVP1662" s="288"/>
      <c r="OVQ1662" s="288"/>
      <c r="OVR1662" s="288"/>
      <c r="OVS1662" s="288"/>
      <c r="OVT1662" s="288"/>
      <c r="OVU1662" s="288"/>
      <c r="OVV1662" s="288"/>
      <c r="OVW1662" s="288"/>
      <c r="OVX1662" s="288"/>
      <c r="OVY1662" s="288"/>
      <c r="OVZ1662" s="288"/>
      <c r="OWA1662" s="288"/>
      <c r="OWB1662" s="288"/>
      <c r="OWC1662" s="288"/>
      <c r="OWD1662" s="288"/>
      <c r="OWE1662" s="288"/>
      <c r="OWF1662" s="288"/>
      <c r="OWG1662" s="288"/>
      <c r="OWH1662" s="288"/>
      <c r="OWI1662" s="288"/>
      <c r="OWJ1662" s="288"/>
      <c r="OWK1662" s="288"/>
      <c r="OWL1662" s="288"/>
      <c r="OWM1662" s="288"/>
      <c r="OWN1662" s="288"/>
      <c r="OWO1662" s="288"/>
      <c r="OWP1662" s="288"/>
      <c r="OWQ1662" s="288"/>
      <c r="OWR1662" s="288"/>
      <c r="OWS1662" s="288"/>
      <c r="OWT1662" s="288"/>
      <c r="OWU1662" s="288"/>
      <c r="OWV1662" s="288"/>
      <c r="OWW1662" s="288"/>
      <c r="OWX1662" s="288"/>
      <c r="OWY1662" s="288"/>
      <c r="OWZ1662" s="288"/>
      <c r="OXA1662" s="288"/>
      <c r="OXB1662" s="288"/>
      <c r="OXC1662" s="288"/>
      <c r="OXD1662" s="288"/>
      <c r="OXE1662" s="288"/>
      <c r="OXF1662" s="288"/>
      <c r="OXG1662" s="288"/>
      <c r="OXH1662" s="288"/>
      <c r="OXI1662" s="288"/>
      <c r="OXJ1662" s="288"/>
      <c r="OXK1662" s="288"/>
      <c r="OXL1662" s="288"/>
      <c r="OXM1662" s="288"/>
      <c r="OXN1662" s="288"/>
      <c r="OXO1662" s="288"/>
      <c r="OXP1662" s="288"/>
      <c r="OXQ1662" s="288"/>
      <c r="OXR1662" s="288"/>
      <c r="OXS1662" s="288"/>
      <c r="OXT1662" s="288"/>
      <c r="OXU1662" s="288"/>
      <c r="OXV1662" s="288"/>
      <c r="OXW1662" s="288"/>
      <c r="OXX1662" s="288"/>
      <c r="OXY1662" s="288"/>
      <c r="OXZ1662" s="288"/>
      <c r="OYA1662" s="288"/>
      <c r="OYB1662" s="288"/>
      <c r="OYC1662" s="288"/>
      <c r="OYD1662" s="288"/>
      <c r="OYE1662" s="288"/>
      <c r="OYF1662" s="288"/>
      <c r="OYG1662" s="288"/>
      <c r="OYH1662" s="288"/>
      <c r="OYI1662" s="288"/>
      <c r="OYJ1662" s="288"/>
      <c r="OYK1662" s="288"/>
      <c r="OYL1662" s="288"/>
      <c r="OYM1662" s="288"/>
      <c r="OYN1662" s="288"/>
      <c r="OYO1662" s="288"/>
      <c r="OYP1662" s="288"/>
      <c r="OYQ1662" s="288"/>
      <c r="OYR1662" s="288"/>
      <c r="OYS1662" s="288"/>
      <c r="OYT1662" s="288"/>
      <c r="OYU1662" s="288"/>
      <c r="OYV1662" s="288"/>
      <c r="OYW1662" s="288"/>
      <c r="OYX1662" s="288"/>
      <c r="OYY1662" s="288"/>
      <c r="OYZ1662" s="288"/>
      <c r="OZA1662" s="288"/>
      <c r="OZB1662" s="288"/>
      <c r="OZC1662" s="288"/>
      <c r="OZD1662" s="288"/>
      <c r="OZE1662" s="288"/>
      <c r="OZF1662" s="288"/>
      <c r="OZG1662" s="288"/>
      <c r="OZH1662" s="288"/>
      <c r="OZI1662" s="288"/>
      <c r="OZJ1662" s="288"/>
      <c r="OZK1662" s="288"/>
      <c r="OZL1662" s="288"/>
      <c r="OZM1662" s="288"/>
      <c r="OZN1662" s="288"/>
      <c r="OZO1662" s="288"/>
      <c r="OZP1662" s="288"/>
      <c r="OZQ1662" s="288"/>
      <c r="OZR1662" s="288"/>
      <c r="OZS1662" s="288"/>
      <c r="OZT1662" s="288"/>
      <c r="OZU1662" s="288"/>
      <c r="OZV1662" s="288"/>
      <c r="OZW1662" s="288"/>
      <c r="OZX1662" s="288"/>
      <c r="OZY1662" s="288"/>
      <c r="OZZ1662" s="288"/>
      <c r="PAA1662" s="288"/>
      <c r="PAB1662" s="288"/>
      <c r="PAC1662" s="288"/>
      <c r="PAD1662" s="288"/>
      <c r="PAE1662" s="288"/>
      <c r="PAF1662" s="288"/>
      <c r="PAG1662" s="288"/>
      <c r="PAH1662" s="288"/>
      <c r="PAI1662" s="288"/>
      <c r="PAJ1662" s="288"/>
      <c r="PAK1662" s="288"/>
      <c r="PAL1662" s="288"/>
      <c r="PAM1662" s="288"/>
      <c r="PAN1662" s="288"/>
      <c r="PAO1662" s="288"/>
      <c r="PAP1662" s="288"/>
      <c r="PAQ1662" s="288"/>
      <c r="PAR1662" s="288"/>
      <c r="PAS1662" s="288"/>
      <c r="PAT1662" s="288"/>
      <c r="PAU1662" s="288"/>
      <c r="PAV1662" s="288"/>
      <c r="PAW1662" s="288"/>
      <c r="PAX1662" s="288"/>
      <c r="PAY1662" s="288"/>
      <c r="PAZ1662" s="288"/>
      <c r="PBA1662" s="288"/>
      <c r="PBB1662" s="288"/>
      <c r="PBC1662" s="288"/>
      <c r="PBD1662" s="288"/>
      <c r="PBE1662" s="288"/>
      <c r="PBF1662" s="288"/>
      <c r="PBG1662" s="288"/>
      <c r="PBH1662" s="288"/>
      <c r="PBI1662" s="288"/>
      <c r="PBJ1662" s="288"/>
      <c r="PBK1662" s="288"/>
      <c r="PBL1662" s="288"/>
      <c r="PBM1662" s="288"/>
      <c r="PBN1662" s="288"/>
      <c r="PBO1662" s="288"/>
      <c r="PBP1662" s="288"/>
      <c r="PBQ1662" s="288"/>
      <c r="PBR1662" s="288"/>
      <c r="PBS1662" s="288"/>
      <c r="PBT1662" s="288"/>
      <c r="PBU1662" s="288"/>
      <c r="PBV1662" s="288"/>
      <c r="PBW1662" s="288"/>
      <c r="PBX1662" s="288"/>
      <c r="PBY1662" s="288"/>
      <c r="PBZ1662" s="288"/>
      <c r="PCA1662" s="288"/>
      <c r="PCB1662" s="288"/>
      <c r="PCC1662" s="288"/>
      <c r="PCD1662" s="288"/>
      <c r="PCE1662" s="288"/>
      <c r="PCF1662" s="288"/>
      <c r="PCG1662" s="288"/>
      <c r="PCH1662" s="288"/>
      <c r="PCI1662" s="288"/>
      <c r="PCJ1662" s="288"/>
      <c r="PCK1662" s="288"/>
      <c r="PCL1662" s="288"/>
      <c r="PCM1662" s="288"/>
      <c r="PCN1662" s="288"/>
      <c r="PCO1662" s="288"/>
      <c r="PCP1662" s="288"/>
      <c r="PCQ1662" s="288"/>
      <c r="PCR1662" s="288"/>
      <c r="PCS1662" s="288"/>
      <c r="PCT1662" s="288"/>
      <c r="PCU1662" s="288"/>
      <c r="PCV1662" s="288"/>
      <c r="PCW1662" s="288"/>
      <c r="PCX1662" s="288"/>
      <c r="PCY1662" s="288"/>
      <c r="PCZ1662" s="288"/>
      <c r="PDA1662" s="288"/>
      <c r="PDB1662" s="288"/>
      <c r="PDC1662" s="288"/>
      <c r="PDD1662" s="288"/>
      <c r="PDE1662" s="288"/>
      <c r="PDF1662" s="288"/>
      <c r="PDG1662" s="288"/>
      <c r="PDH1662" s="288"/>
      <c r="PDI1662" s="288"/>
      <c r="PDJ1662" s="288"/>
      <c r="PDK1662" s="288"/>
      <c r="PDL1662" s="288"/>
      <c r="PDM1662" s="288"/>
      <c r="PDN1662" s="288"/>
      <c r="PDO1662" s="288"/>
      <c r="PDP1662" s="288"/>
      <c r="PDQ1662" s="288"/>
      <c r="PDR1662" s="288"/>
      <c r="PDS1662" s="288"/>
      <c r="PDT1662" s="288"/>
      <c r="PDU1662" s="288"/>
      <c r="PDV1662" s="288"/>
      <c r="PDW1662" s="288"/>
      <c r="PDX1662" s="288"/>
      <c r="PDY1662" s="288"/>
      <c r="PDZ1662" s="288"/>
      <c r="PEA1662" s="288"/>
      <c r="PEB1662" s="288"/>
      <c r="PEC1662" s="288"/>
      <c r="PED1662" s="288"/>
      <c r="PEE1662" s="288"/>
      <c r="PEF1662" s="288"/>
      <c r="PEG1662" s="288"/>
      <c r="PEH1662" s="288"/>
      <c r="PEI1662" s="288"/>
      <c r="PEJ1662" s="288"/>
      <c r="PEK1662" s="288"/>
      <c r="PEL1662" s="288"/>
      <c r="PEM1662" s="288"/>
      <c r="PEN1662" s="288"/>
      <c r="PEO1662" s="288"/>
      <c r="PEP1662" s="288"/>
      <c r="PEQ1662" s="288"/>
      <c r="PER1662" s="288"/>
      <c r="PES1662" s="288"/>
      <c r="PET1662" s="288"/>
      <c r="PEU1662" s="288"/>
      <c r="PEV1662" s="288"/>
      <c r="PEW1662" s="288"/>
      <c r="PEX1662" s="288"/>
      <c r="PEY1662" s="288"/>
      <c r="PEZ1662" s="288"/>
      <c r="PFA1662" s="288"/>
      <c r="PFB1662" s="288"/>
      <c r="PFC1662" s="288"/>
      <c r="PFD1662" s="288"/>
      <c r="PFE1662" s="288"/>
      <c r="PFF1662" s="288"/>
      <c r="PFG1662" s="288"/>
      <c r="PFH1662" s="288"/>
      <c r="PFI1662" s="288"/>
      <c r="PFJ1662" s="288"/>
      <c r="PFK1662" s="288"/>
      <c r="PFL1662" s="288"/>
      <c r="PFM1662" s="288"/>
      <c r="PFN1662" s="288"/>
      <c r="PFO1662" s="288"/>
      <c r="PFP1662" s="288"/>
      <c r="PFQ1662" s="288"/>
      <c r="PFR1662" s="288"/>
      <c r="PFS1662" s="288"/>
      <c r="PFT1662" s="288"/>
      <c r="PFU1662" s="288"/>
      <c r="PFV1662" s="288"/>
      <c r="PFW1662" s="288"/>
      <c r="PFX1662" s="288"/>
      <c r="PFY1662" s="288"/>
      <c r="PFZ1662" s="288"/>
      <c r="PGA1662" s="288"/>
      <c r="PGB1662" s="288"/>
      <c r="PGC1662" s="288"/>
      <c r="PGD1662" s="288"/>
      <c r="PGE1662" s="288"/>
      <c r="PGF1662" s="288"/>
      <c r="PGG1662" s="288"/>
      <c r="PGH1662" s="288"/>
      <c r="PGI1662" s="288"/>
      <c r="PGJ1662" s="288"/>
      <c r="PGK1662" s="288"/>
      <c r="PGL1662" s="288"/>
      <c r="PGM1662" s="288"/>
      <c r="PGN1662" s="288"/>
      <c r="PGO1662" s="288"/>
      <c r="PGP1662" s="288"/>
      <c r="PGQ1662" s="288"/>
      <c r="PGR1662" s="288"/>
      <c r="PGS1662" s="288"/>
      <c r="PGT1662" s="288"/>
      <c r="PGU1662" s="288"/>
      <c r="PGV1662" s="288"/>
      <c r="PGW1662" s="288"/>
      <c r="PGX1662" s="288"/>
      <c r="PGY1662" s="288"/>
      <c r="PGZ1662" s="288"/>
      <c r="PHA1662" s="288"/>
      <c r="PHB1662" s="288"/>
      <c r="PHC1662" s="288"/>
      <c r="PHD1662" s="288"/>
      <c r="PHE1662" s="288"/>
      <c r="PHF1662" s="288"/>
      <c r="PHG1662" s="288"/>
      <c r="PHH1662" s="288"/>
      <c r="PHI1662" s="288"/>
      <c r="PHJ1662" s="288"/>
      <c r="PHK1662" s="288"/>
      <c r="PHL1662" s="288"/>
      <c r="PHM1662" s="288"/>
      <c r="PHN1662" s="288"/>
      <c r="PHO1662" s="288"/>
      <c r="PHP1662" s="288"/>
      <c r="PHQ1662" s="288"/>
      <c r="PHR1662" s="288"/>
      <c r="PHS1662" s="288"/>
      <c r="PHT1662" s="288"/>
      <c r="PHU1662" s="288"/>
      <c r="PHV1662" s="288"/>
      <c r="PHW1662" s="288"/>
      <c r="PHX1662" s="288"/>
      <c r="PHY1662" s="288"/>
      <c r="PHZ1662" s="288"/>
      <c r="PIA1662" s="288"/>
      <c r="PIB1662" s="288"/>
      <c r="PIC1662" s="288"/>
      <c r="PID1662" s="288"/>
      <c r="PIE1662" s="288"/>
      <c r="PIF1662" s="288"/>
      <c r="PIG1662" s="288"/>
      <c r="PIH1662" s="288"/>
      <c r="PII1662" s="288"/>
      <c r="PIJ1662" s="288"/>
      <c r="PIK1662" s="288"/>
      <c r="PIL1662" s="288"/>
      <c r="PIM1662" s="288"/>
      <c r="PIN1662" s="288"/>
      <c r="PIO1662" s="288"/>
      <c r="PIP1662" s="288"/>
      <c r="PIQ1662" s="288"/>
      <c r="PIR1662" s="288"/>
      <c r="PIS1662" s="288"/>
      <c r="PIT1662" s="288"/>
      <c r="PIU1662" s="288"/>
      <c r="PIV1662" s="288"/>
      <c r="PIW1662" s="288"/>
      <c r="PIX1662" s="288"/>
      <c r="PIY1662" s="288"/>
      <c r="PIZ1662" s="288"/>
      <c r="PJA1662" s="288"/>
      <c r="PJB1662" s="288"/>
      <c r="PJC1662" s="288"/>
      <c r="PJD1662" s="288"/>
      <c r="PJE1662" s="288"/>
      <c r="PJF1662" s="288"/>
      <c r="PJG1662" s="288"/>
      <c r="PJH1662" s="288"/>
      <c r="PJI1662" s="288"/>
      <c r="PJJ1662" s="288"/>
      <c r="PJK1662" s="288"/>
      <c r="PJL1662" s="288"/>
      <c r="PJM1662" s="288"/>
      <c r="PJN1662" s="288"/>
      <c r="PJO1662" s="288"/>
      <c r="PJP1662" s="288"/>
      <c r="PJQ1662" s="288"/>
      <c r="PJR1662" s="288"/>
      <c r="PJS1662" s="288"/>
      <c r="PJT1662" s="288"/>
      <c r="PJU1662" s="288"/>
      <c r="PJV1662" s="288"/>
      <c r="PJW1662" s="288"/>
      <c r="PJX1662" s="288"/>
      <c r="PJY1662" s="288"/>
      <c r="PJZ1662" s="288"/>
      <c r="PKA1662" s="288"/>
      <c r="PKB1662" s="288"/>
      <c r="PKC1662" s="288"/>
      <c r="PKD1662" s="288"/>
      <c r="PKE1662" s="288"/>
      <c r="PKF1662" s="288"/>
      <c r="PKG1662" s="288"/>
      <c r="PKH1662" s="288"/>
      <c r="PKI1662" s="288"/>
      <c r="PKJ1662" s="288"/>
      <c r="PKK1662" s="288"/>
      <c r="PKL1662" s="288"/>
      <c r="PKM1662" s="288"/>
      <c r="PKN1662" s="288"/>
      <c r="PKO1662" s="288"/>
      <c r="PKP1662" s="288"/>
      <c r="PKQ1662" s="288"/>
      <c r="PKR1662" s="288"/>
      <c r="PKS1662" s="288"/>
      <c r="PKT1662" s="288"/>
      <c r="PKU1662" s="288"/>
      <c r="PKV1662" s="288"/>
      <c r="PKW1662" s="288"/>
      <c r="PKX1662" s="288"/>
      <c r="PKY1662" s="288"/>
      <c r="PKZ1662" s="288"/>
      <c r="PLA1662" s="288"/>
      <c r="PLB1662" s="288"/>
      <c r="PLC1662" s="288"/>
      <c r="PLD1662" s="288"/>
      <c r="PLE1662" s="288"/>
      <c r="PLF1662" s="288"/>
      <c r="PLG1662" s="288"/>
      <c r="PLH1662" s="288"/>
      <c r="PLI1662" s="288"/>
      <c r="PLJ1662" s="288"/>
      <c r="PLK1662" s="288"/>
      <c r="PLL1662" s="288"/>
      <c r="PLM1662" s="288"/>
      <c r="PLN1662" s="288"/>
      <c r="PLO1662" s="288"/>
      <c r="PLP1662" s="288"/>
      <c r="PLQ1662" s="288"/>
      <c r="PLR1662" s="288"/>
      <c r="PLS1662" s="288"/>
      <c r="PLT1662" s="288"/>
      <c r="PLU1662" s="288"/>
      <c r="PLV1662" s="288"/>
      <c r="PLW1662" s="288"/>
      <c r="PLX1662" s="288"/>
      <c r="PLY1662" s="288"/>
      <c r="PLZ1662" s="288"/>
      <c r="PMA1662" s="288"/>
      <c r="PMB1662" s="288"/>
      <c r="PMC1662" s="288"/>
      <c r="PMD1662" s="288"/>
      <c r="PME1662" s="288"/>
      <c r="PMF1662" s="288"/>
      <c r="PMG1662" s="288"/>
      <c r="PMH1662" s="288"/>
      <c r="PMI1662" s="288"/>
      <c r="PMJ1662" s="288"/>
      <c r="PMK1662" s="288"/>
      <c r="PML1662" s="288"/>
      <c r="PMM1662" s="288"/>
      <c r="PMN1662" s="288"/>
      <c r="PMO1662" s="288"/>
      <c r="PMP1662" s="288"/>
      <c r="PMQ1662" s="288"/>
      <c r="PMR1662" s="288"/>
      <c r="PMS1662" s="288"/>
      <c r="PMT1662" s="288"/>
      <c r="PMU1662" s="288"/>
      <c r="PMV1662" s="288"/>
      <c r="PMW1662" s="288"/>
      <c r="PMX1662" s="288"/>
      <c r="PMY1662" s="288"/>
      <c r="PMZ1662" s="288"/>
      <c r="PNA1662" s="288"/>
      <c r="PNB1662" s="288"/>
      <c r="PNC1662" s="288"/>
      <c r="PND1662" s="288"/>
      <c r="PNE1662" s="288"/>
      <c r="PNF1662" s="288"/>
      <c r="PNG1662" s="288"/>
      <c r="PNH1662" s="288"/>
      <c r="PNI1662" s="288"/>
      <c r="PNJ1662" s="288"/>
      <c r="PNK1662" s="288"/>
      <c r="PNL1662" s="288"/>
      <c r="PNM1662" s="288"/>
      <c r="PNN1662" s="288"/>
      <c r="PNO1662" s="288"/>
      <c r="PNP1662" s="288"/>
      <c r="PNQ1662" s="288"/>
      <c r="PNR1662" s="288"/>
      <c r="PNS1662" s="288"/>
      <c r="PNT1662" s="288"/>
      <c r="PNU1662" s="288"/>
      <c r="PNV1662" s="288"/>
      <c r="PNW1662" s="288"/>
      <c r="PNX1662" s="288"/>
      <c r="PNY1662" s="288"/>
      <c r="PNZ1662" s="288"/>
      <c r="POA1662" s="288"/>
      <c r="POB1662" s="288"/>
      <c r="POC1662" s="288"/>
      <c r="POD1662" s="288"/>
      <c r="POE1662" s="288"/>
      <c r="POF1662" s="288"/>
      <c r="POG1662" s="288"/>
      <c r="POH1662" s="288"/>
      <c r="POI1662" s="288"/>
      <c r="POJ1662" s="288"/>
      <c r="POK1662" s="288"/>
      <c r="POL1662" s="288"/>
      <c r="POM1662" s="288"/>
      <c r="PON1662" s="288"/>
      <c r="POO1662" s="288"/>
      <c r="POP1662" s="288"/>
      <c r="POQ1662" s="288"/>
      <c r="POR1662" s="288"/>
      <c r="POS1662" s="288"/>
      <c r="POT1662" s="288"/>
      <c r="POU1662" s="288"/>
      <c r="POV1662" s="288"/>
      <c r="POW1662" s="288"/>
      <c r="POX1662" s="288"/>
      <c r="POY1662" s="288"/>
      <c r="POZ1662" s="288"/>
      <c r="PPA1662" s="288"/>
      <c r="PPB1662" s="288"/>
      <c r="PPC1662" s="288"/>
      <c r="PPD1662" s="288"/>
      <c r="PPE1662" s="288"/>
      <c r="PPF1662" s="288"/>
      <c r="PPG1662" s="288"/>
      <c r="PPH1662" s="288"/>
      <c r="PPI1662" s="288"/>
      <c r="PPJ1662" s="288"/>
      <c r="PPK1662" s="288"/>
      <c r="PPL1662" s="288"/>
      <c r="PPM1662" s="288"/>
      <c r="PPN1662" s="288"/>
      <c r="PPO1662" s="288"/>
      <c r="PPP1662" s="288"/>
      <c r="PPQ1662" s="288"/>
      <c r="PPR1662" s="288"/>
      <c r="PPS1662" s="288"/>
      <c r="PPT1662" s="288"/>
      <c r="PPU1662" s="288"/>
      <c r="PPV1662" s="288"/>
      <c r="PPW1662" s="288"/>
      <c r="PPX1662" s="288"/>
      <c r="PPY1662" s="288"/>
      <c r="PPZ1662" s="288"/>
      <c r="PQA1662" s="288"/>
      <c r="PQB1662" s="288"/>
      <c r="PQC1662" s="288"/>
      <c r="PQD1662" s="288"/>
      <c r="PQE1662" s="288"/>
      <c r="PQF1662" s="288"/>
      <c r="PQG1662" s="288"/>
      <c r="PQH1662" s="288"/>
      <c r="PQI1662" s="288"/>
      <c r="PQJ1662" s="288"/>
      <c r="PQK1662" s="288"/>
      <c r="PQL1662" s="288"/>
      <c r="PQM1662" s="288"/>
      <c r="PQN1662" s="288"/>
      <c r="PQO1662" s="288"/>
      <c r="PQP1662" s="288"/>
      <c r="PQQ1662" s="288"/>
      <c r="PQR1662" s="288"/>
      <c r="PQS1662" s="288"/>
      <c r="PQT1662" s="288"/>
      <c r="PQU1662" s="288"/>
      <c r="PQV1662" s="288"/>
      <c r="PQW1662" s="288"/>
      <c r="PQX1662" s="288"/>
      <c r="PQY1662" s="288"/>
      <c r="PQZ1662" s="288"/>
      <c r="PRA1662" s="288"/>
      <c r="PRB1662" s="288"/>
      <c r="PRC1662" s="288"/>
      <c r="PRD1662" s="288"/>
      <c r="PRE1662" s="288"/>
      <c r="PRF1662" s="288"/>
      <c r="PRG1662" s="288"/>
      <c r="PRH1662" s="288"/>
      <c r="PRI1662" s="288"/>
      <c r="PRJ1662" s="288"/>
      <c r="PRK1662" s="288"/>
      <c r="PRL1662" s="288"/>
      <c r="PRM1662" s="288"/>
      <c r="PRN1662" s="288"/>
      <c r="PRO1662" s="288"/>
      <c r="PRP1662" s="288"/>
      <c r="PRQ1662" s="288"/>
      <c r="PRR1662" s="288"/>
      <c r="PRS1662" s="288"/>
      <c r="PRT1662" s="288"/>
      <c r="PRU1662" s="288"/>
      <c r="PRV1662" s="288"/>
      <c r="PRW1662" s="288"/>
      <c r="PRX1662" s="288"/>
      <c r="PRY1662" s="288"/>
      <c r="PRZ1662" s="288"/>
      <c r="PSA1662" s="288"/>
      <c r="PSB1662" s="288"/>
      <c r="PSC1662" s="288"/>
      <c r="PSD1662" s="288"/>
      <c r="PSE1662" s="288"/>
      <c r="PSF1662" s="288"/>
      <c r="PSG1662" s="288"/>
      <c r="PSH1662" s="288"/>
      <c r="PSI1662" s="288"/>
      <c r="PSJ1662" s="288"/>
      <c r="PSK1662" s="288"/>
      <c r="PSL1662" s="288"/>
      <c r="PSM1662" s="288"/>
      <c r="PSN1662" s="288"/>
      <c r="PSO1662" s="288"/>
      <c r="PSP1662" s="288"/>
      <c r="PSQ1662" s="288"/>
      <c r="PSR1662" s="288"/>
      <c r="PSS1662" s="288"/>
      <c r="PST1662" s="288"/>
      <c r="PSU1662" s="288"/>
      <c r="PSV1662" s="288"/>
      <c r="PSW1662" s="288"/>
      <c r="PSX1662" s="288"/>
      <c r="PSY1662" s="288"/>
      <c r="PSZ1662" s="288"/>
      <c r="PTA1662" s="288"/>
      <c r="PTB1662" s="288"/>
      <c r="PTC1662" s="288"/>
      <c r="PTD1662" s="288"/>
      <c r="PTE1662" s="288"/>
      <c r="PTF1662" s="288"/>
      <c r="PTG1662" s="288"/>
      <c r="PTH1662" s="288"/>
      <c r="PTI1662" s="288"/>
      <c r="PTJ1662" s="288"/>
      <c r="PTK1662" s="288"/>
      <c r="PTL1662" s="288"/>
      <c r="PTM1662" s="288"/>
      <c r="PTN1662" s="288"/>
      <c r="PTO1662" s="288"/>
      <c r="PTP1662" s="288"/>
      <c r="PTQ1662" s="288"/>
      <c r="PTR1662" s="288"/>
      <c r="PTS1662" s="288"/>
      <c r="PTT1662" s="288"/>
      <c r="PTU1662" s="288"/>
      <c r="PTV1662" s="288"/>
      <c r="PTW1662" s="288"/>
      <c r="PTX1662" s="288"/>
      <c r="PTY1662" s="288"/>
      <c r="PTZ1662" s="288"/>
      <c r="PUA1662" s="288"/>
      <c r="PUB1662" s="288"/>
      <c r="PUC1662" s="288"/>
      <c r="PUD1662" s="288"/>
      <c r="PUE1662" s="288"/>
      <c r="PUF1662" s="288"/>
      <c r="PUG1662" s="288"/>
      <c r="PUH1662" s="288"/>
      <c r="PUI1662" s="288"/>
      <c r="PUJ1662" s="288"/>
      <c r="PUK1662" s="288"/>
      <c r="PUL1662" s="288"/>
      <c r="PUM1662" s="288"/>
      <c r="PUN1662" s="288"/>
      <c r="PUO1662" s="288"/>
      <c r="PUP1662" s="288"/>
      <c r="PUQ1662" s="288"/>
      <c r="PUR1662" s="288"/>
      <c r="PUS1662" s="288"/>
      <c r="PUT1662" s="288"/>
      <c r="PUU1662" s="288"/>
      <c r="PUV1662" s="288"/>
      <c r="PUW1662" s="288"/>
      <c r="PUX1662" s="288"/>
      <c r="PUY1662" s="288"/>
      <c r="PUZ1662" s="288"/>
      <c r="PVA1662" s="288"/>
      <c r="PVB1662" s="288"/>
      <c r="PVC1662" s="288"/>
      <c r="PVD1662" s="288"/>
      <c r="PVE1662" s="288"/>
      <c r="PVF1662" s="288"/>
      <c r="PVG1662" s="288"/>
      <c r="PVH1662" s="288"/>
      <c r="PVI1662" s="288"/>
      <c r="PVJ1662" s="288"/>
      <c r="PVK1662" s="288"/>
      <c r="PVL1662" s="288"/>
      <c r="PVM1662" s="288"/>
      <c r="PVN1662" s="288"/>
      <c r="PVO1662" s="288"/>
      <c r="PVP1662" s="288"/>
      <c r="PVQ1662" s="288"/>
      <c r="PVR1662" s="288"/>
      <c r="PVS1662" s="288"/>
      <c r="PVT1662" s="288"/>
      <c r="PVU1662" s="288"/>
      <c r="PVV1662" s="288"/>
      <c r="PVW1662" s="288"/>
      <c r="PVX1662" s="288"/>
      <c r="PVY1662" s="288"/>
      <c r="PVZ1662" s="288"/>
      <c r="PWA1662" s="288"/>
      <c r="PWB1662" s="288"/>
      <c r="PWC1662" s="288"/>
      <c r="PWD1662" s="288"/>
      <c r="PWE1662" s="288"/>
      <c r="PWF1662" s="288"/>
      <c r="PWG1662" s="288"/>
      <c r="PWH1662" s="288"/>
      <c r="PWI1662" s="288"/>
      <c r="PWJ1662" s="288"/>
      <c r="PWK1662" s="288"/>
      <c r="PWL1662" s="288"/>
      <c r="PWM1662" s="288"/>
      <c r="PWN1662" s="288"/>
      <c r="PWO1662" s="288"/>
      <c r="PWP1662" s="288"/>
      <c r="PWQ1662" s="288"/>
      <c r="PWR1662" s="288"/>
      <c r="PWS1662" s="288"/>
      <c r="PWT1662" s="288"/>
      <c r="PWU1662" s="288"/>
      <c r="PWV1662" s="288"/>
      <c r="PWW1662" s="288"/>
      <c r="PWX1662" s="288"/>
      <c r="PWY1662" s="288"/>
      <c r="PWZ1662" s="288"/>
      <c r="PXA1662" s="288"/>
      <c r="PXB1662" s="288"/>
      <c r="PXC1662" s="288"/>
      <c r="PXD1662" s="288"/>
      <c r="PXE1662" s="288"/>
      <c r="PXF1662" s="288"/>
      <c r="PXG1662" s="288"/>
      <c r="PXH1662" s="288"/>
      <c r="PXI1662" s="288"/>
      <c r="PXJ1662" s="288"/>
      <c r="PXK1662" s="288"/>
      <c r="PXL1662" s="288"/>
      <c r="PXM1662" s="288"/>
      <c r="PXN1662" s="288"/>
      <c r="PXO1662" s="288"/>
      <c r="PXP1662" s="288"/>
      <c r="PXQ1662" s="288"/>
      <c r="PXR1662" s="288"/>
      <c r="PXS1662" s="288"/>
      <c r="PXT1662" s="288"/>
      <c r="PXU1662" s="288"/>
      <c r="PXV1662" s="288"/>
      <c r="PXW1662" s="288"/>
      <c r="PXX1662" s="288"/>
      <c r="PXY1662" s="288"/>
      <c r="PXZ1662" s="288"/>
      <c r="PYA1662" s="288"/>
      <c r="PYB1662" s="288"/>
      <c r="PYC1662" s="288"/>
      <c r="PYD1662" s="288"/>
      <c r="PYE1662" s="288"/>
      <c r="PYF1662" s="288"/>
      <c r="PYG1662" s="288"/>
      <c r="PYH1662" s="288"/>
      <c r="PYI1662" s="288"/>
      <c r="PYJ1662" s="288"/>
      <c r="PYK1662" s="288"/>
      <c r="PYL1662" s="288"/>
      <c r="PYM1662" s="288"/>
      <c r="PYN1662" s="288"/>
      <c r="PYO1662" s="288"/>
      <c r="PYP1662" s="288"/>
      <c r="PYQ1662" s="288"/>
      <c r="PYR1662" s="288"/>
      <c r="PYS1662" s="288"/>
      <c r="PYT1662" s="288"/>
      <c r="PYU1662" s="288"/>
      <c r="PYV1662" s="288"/>
      <c r="PYW1662" s="288"/>
      <c r="PYX1662" s="288"/>
      <c r="PYY1662" s="288"/>
      <c r="PYZ1662" s="288"/>
      <c r="PZA1662" s="288"/>
      <c r="PZB1662" s="288"/>
      <c r="PZC1662" s="288"/>
      <c r="PZD1662" s="288"/>
      <c r="PZE1662" s="288"/>
      <c r="PZF1662" s="288"/>
      <c r="PZG1662" s="288"/>
      <c r="PZH1662" s="288"/>
      <c r="PZI1662" s="288"/>
      <c r="PZJ1662" s="288"/>
      <c r="PZK1662" s="288"/>
      <c r="PZL1662" s="288"/>
      <c r="PZM1662" s="288"/>
      <c r="PZN1662" s="288"/>
      <c r="PZO1662" s="288"/>
      <c r="PZP1662" s="288"/>
      <c r="PZQ1662" s="288"/>
      <c r="PZR1662" s="288"/>
      <c r="PZS1662" s="288"/>
      <c r="PZT1662" s="288"/>
      <c r="PZU1662" s="288"/>
      <c r="PZV1662" s="288"/>
      <c r="PZW1662" s="288"/>
      <c r="PZX1662" s="288"/>
      <c r="PZY1662" s="288"/>
      <c r="PZZ1662" s="288"/>
      <c r="QAA1662" s="288"/>
      <c r="QAB1662" s="288"/>
      <c r="QAC1662" s="288"/>
      <c r="QAD1662" s="288"/>
      <c r="QAE1662" s="288"/>
      <c r="QAF1662" s="288"/>
      <c r="QAG1662" s="288"/>
      <c r="QAH1662" s="288"/>
      <c r="QAI1662" s="288"/>
      <c r="QAJ1662" s="288"/>
      <c r="QAK1662" s="288"/>
      <c r="QAL1662" s="288"/>
      <c r="QAM1662" s="288"/>
      <c r="QAN1662" s="288"/>
      <c r="QAO1662" s="288"/>
      <c r="QAP1662" s="288"/>
      <c r="QAQ1662" s="288"/>
      <c r="QAR1662" s="288"/>
      <c r="QAS1662" s="288"/>
      <c r="QAT1662" s="288"/>
      <c r="QAU1662" s="288"/>
      <c r="QAV1662" s="288"/>
      <c r="QAW1662" s="288"/>
      <c r="QAX1662" s="288"/>
      <c r="QAY1662" s="288"/>
      <c r="QAZ1662" s="288"/>
      <c r="QBA1662" s="288"/>
      <c r="QBB1662" s="288"/>
      <c r="QBC1662" s="288"/>
      <c r="QBD1662" s="288"/>
      <c r="QBE1662" s="288"/>
      <c r="QBF1662" s="288"/>
      <c r="QBG1662" s="288"/>
      <c r="QBH1662" s="288"/>
      <c r="QBI1662" s="288"/>
      <c r="QBJ1662" s="288"/>
      <c r="QBK1662" s="288"/>
      <c r="QBL1662" s="288"/>
      <c r="QBM1662" s="288"/>
      <c r="QBN1662" s="288"/>
      <c r="QBO1662" s="288"/>
      <c r="QBP1662" s="288"/>
      <c r="QBQ1662" s="288"/>
      <c r="QBR1662" s="288"/>
      <c r="QBS1662" s="288"/>
      <c r="QBT1662" s="288"/>
      <c r="QBU1662" s="288"/>
      <c r="QBV1662" s="288"/>
      <c r="QBW1662" s="288"/>
      <c r="QBX1662" s="288"/>
      <c r="QBY1662" s="288"/>
      <c r="QBZ1662" s="288"/>
      <c r="QCA1662" s="288"/>
      <c r="QCB1662" s="288"/>
      <c r="QCC1662" s="288"/>
      <c r="QCD1662" s="288"/>
      <c r="QCE1662" s="288"/>
      <c r="QCF1662" s="288"/>
      <c r="QCG1662" s="288"/>
      <c r="QCH1662" s="288"/>
      <c r="QCI1662" s="288"/>
      <c r="QCJ1662" s="288"/>
      <c r="QCK1662" s="288"/>
      <c r="QCL1662" s="288"/>
      <c r="QCM1662" s="288"/>
      <c r="QCN1662" s="288"/>
      <c r="QCO1662" s="288"/>
      <c r="QCP1662" s="288"/>
      <c r="QCQ1662" s="288"/>
      <c r="QCR1662" s="288"/>
      <c r="QCS1662" s="288"/>
      <c r="QCT1662" s="288"/>
      <c r="QCU1662" s="288"/>
      <c r="QCV1662" s="288"/>
      <c r="QCW1662" s="288"/>
      <c r="QCX1662" s="288"/>
      <c r="QCY1662" s="288"/>
      <c r="QCZ1662" s="288"/>
      <c r="QDA1662" s="288"/>
      <c r="QDB1662" s="288"/>
      <c r="QDC1662" s="288"/>
      <c r="QDD1662" s="288"/>
      <c r="QDE1662" s="288"/>
      <c r="QDF1662" s="288"/>
      <c r="QDG1662" s="288"/>
      <c r="QDH1662" s="288"/>
      <c r="QDI1662" s="288"/>
      <c r="QDJ1662" s="288"/>
      <c r="QDK1662" s="288"/>
      <c r="QDL1662" s="288"/>
      <c r="QDM1662" s="288"/>
      <c r="QDN1662" s="288"/>
      <c r="QDO1662" s="288"/>
      <c r="QDP1662" s="288"/>
      <c r="QDQ1662" s="288"/>
      <c r="QDR1662" s="288"/>
      <c r="QDS1662" s="288"/>
      <c r="QDT1662" s="288"/>
      <c r="QDU1662" s="288"/>
      <c r="QDV1662" s="288"/>
      <c r="QDW1662" s="288"/>
      <c r="QDX1662" s="288"/>
      <c r="QDY1662" s="288"/>
      <c r="QDZ1662" s="288"/>
      <c r="QEA1662" s="288"/>
      <c r="QEB1662" s="288"/>
      <c r="QEC1662" s="288"/>
      <c r="QED1662" s="288"/>
      <c r="QEE1662" s="288"/>
      <c r="QEF1662" s="288"/>
      <c r="QEG1662" s="288"/>
      <c r="QEH1662" s="288"/>
      <c r="QEI1662" s="288"/>
      <c r="QEJ1662" s="288"/>
      <c r="QEK1662" s="288"/>
      <c r="QEL1662" s="288"/>
      <c r="QEM1662" s="288"/>
      <c r="QEN1662" s="288"/>
      <c r="QEO1662" s="288"/>
      <c r="QEP1662" s="288"/>
      <c r="QEQ1662" s="288"/>
      <c r="QER1662" s="288"/>
      <c r="QES1662" s="288"/>
      <c r="QET1662" s="288"/>
      <c r="QEU1662" s="288"/>
      <c r="QEV1662" s="288"/>
      <c r="QEW1662" s="288"/>
      <c r="QEX1662" s="288"/>
      <c r="QEY1662" s="288"/>
      <c r="QEZ1662" s="288"/>
      <c r="QFA1662" s="288"/>
      <c r="QFB1662" s="288"/>
      <c r="QFC1662" s="288"/>
      <c r="QFD1662" s="288"/>
      <c r="QFE1662" s="288"/>
      <c r="QFF1662" s="288"/>
      <c r="QFG1662" s="288"/>
      <c r="QFH1662" s="288"/>
      <c r="QFI1662" s="288"/>
      <c r="QFJ1662" s="288"/>
      <c r="QFK1662" s="288"/>
      <c r="QFL1662" s="288"/>
      <c r="QFM1662" s="288"/>
      <c r="QFN1662" s="288"/>
      <c r="QFO1662" s="288"/>
      <c r="QFP1662" s="288"/>
      <c r="QFQ1662" s="288"/>
      <c r="QFR1662" s="288"/>
      <c r="QFS1662" s="288"/>
      <c r="QFT1662" s="288"/>
      <c r="QFU1662" s="288"/>
      <c r="QFV1662" s="288"/>
      <c r="QFW1662" s="288"/>
      <c r="QFX1662" s="288"/>
      <c r="QFY1662" s="288"/>
      <c r="QFZ1662" s="288"/>
      <c r="QGA1662" s="288"/>
      <c r="QGB1662" s="288"/>
      <c r="QGC1662" s="288"/>
      <c r="QGD1662" s="288"/>
      <c r="QGE1662" s="288"/>
      <c r="QGF1662" s="288"/>
      <c r="QGG1662" s="288"/>
      <c r="QGH1662" s="288"/>
      <c r="QGI1662" s="288"/>
      <c r="QGJ1662" s="288"/>
      <c r="QGK1662" s="288"/>
      <c r="QGL1662" s="288"/>
      <c r="QGM1662" s="288"/>
      <c r="QGN1662" s="288"/>
      <c r="QGO1662" s="288"/>
      <c r="QGP1662" s="288"/>
      <c r="QGQ1662" s="288"/>
      <c r="QGR1662" s="288"/>
      <c r="QGS1662" s="288"/>
      <c r="QGT1662" s="288"/>
      <c r="QGU1662" s="288"/>
      <c r="QGV1662" s="288"/>
      <c r="QGW1662" s="288"/>
      <c r="QGX1662" s="288"/>
      <c r="QGY1662" s="288"/>
      <c r="QGZ1662" s="288"/>
      <c r="QHA1662" s="288"/>
      <c r="QHB1662" s="288"/>
      <c r="QHC1662" s="288"/>
      <c r="QHD1662" s="288"/>
      <c r="QHE1662" s="288"/>
      <c r="QHF1662" s="288"/>
      <c r="QHG1662" s="288"/>
      <c r="QHH1662" s="288"/>
      <c r="QHI1662" s="288"/>
      <c r="QHJ1662" s="288"/>
      <c r="QHK1662" s="288"/>
      <c r="QHL1662" s="288"/>
      <c r="QHM1662" s="288"/>
      <c r="QHN1662" s="288"/>
      <c r="QHO1662" s="288"/>
      <c r="QHP1662" s="288"/>
      <c r="QHQ1662" s="288"/>
      <c r="QHR1662" s="288"/>
      <c r="QHS1662" s="288"/>
      <c r="QHT1662" s="288"/>
      <c r="QHU1662" s="288"/>
      <c r="QHV1662" s="288"/>
      <c r="QHW1662" s="288"/>
      <c r="QHX1662" s="288"/>
      <c r="QHY1662" s="288"/>
      <c r="QHZ1662" s="288"/>
      <c r="QIA1662" s="288"/>
      <c r="QIB1662" s="288"/>
      <c r="QIC1662" s="288"/>
      <c r="QID1662" s="288"/>
      <c r="QIE1662" s="288"/>
      <c r="QIF1662" s="288"/>
      <c r="QIG1662" s="288"/>
      <c r="QIH1662" s="288"/>
      <c r="QII1662" s="288"/>
      <c r="QIJ1662" s="288"/>
      <c r="QIK1662" s="288"/>
      <c r="QIL1662" s="288"/>
      <c r="QIM1662" s="288"/>
      <c r="QIN1662" s="288"/>
      <c r="QIO1662" s="288"/>
      <c r="QIP1662" s="288"/>
      <c r="QIQ1662" s="288"/>
      <c r="QIR1662" s="288"/>
      <c r="QIS1662" s="288"/>
      <c r="QIT1662" s="288"/>
      <c r="QIU1662" s="288"/>
      <c r="QIV1662" s="288"/>
      <c r="QIW1662" s="288"/>
      <c r="QIX1662" s="288"/>
      <c r="QIY1662" s="288"/>
      <c r="QIZ1662" s="288"/>
      <c r="QJA1662" s="288"/>
      <c r="QJB1662" s="288"/>
      <c r="QJC1662" s="288"/>
      <c r="QJD1662" s="288"/>
      <c r="QJE1662" s="288"/>
      <c r="QJF1662" s="288"/>
      <c r="QJG1662" s="288"/>
      <c r="QJH1662" s="288"/>
      <c r="QJI1662" s="288"/>
      <c r="QJJ1662" s="288"/>
      <c r="QJK1662" s="288"/>
      <c r="QJL1662" s="288"/>
      <c r="QJM1662" s="288"/>
      <c r="QJN1662" s="288"/>
      <c r="QJO1662" s="288"/>
      <c r="QJP1662" s="288"/>
      <c r="QJQ1662" s="288"/>
      <c r="QJR1662" s="288"/>
      <c r="QJS1662" s="288"/>
      <c r="QJT1662" s="288"/>
      <c r="QJU1662" s="288"/>
      <c r="QJV1662" s="288"/>
      <c r="QJW1662" s="288"/>
      <c r="QJX1662" s="288"/>
      <c r="QJY1662" s="288"/>
      <c r="QJZ1662" s="288"/>
      <c r="QKA1662" s="288"/>
      <c r="QKB1662" s="288"/>
      <c r="QKC1662" s="288"/>
      <c r="QKD1662" s="288"/>
      <c r="QKE1662" s="288"/>
      <c r="QKF1662" s="288"/>
      <c r="QKG1662" s="288"/>
      <c r="QKH1662" s="288"/>
      <c r="QKI1662" s="288"/>
      <c r="QKJ1662" s="288"/>
      <c r="QKK1662" s="288"/>
      <c r="QKL1662" s="288"/>
      <c r="QKM1662" s="288"/>
      <c r="QKN1662" s="288"/>
      <c r="QKO1662" s="288"/>
      <c r="QKP1662" s="288"/>
      <c r="QKQ1662" s="288"/>
      <c r="QKR1662" s="288"/>
      <c r="QKS1662" s="288"/>
      <c r="QKT1662" s="288"/>
      <c r="QKU1662" s="288"/>
      <c r="QKV1662" s="288"/>
      <c r="QKW1662" s="288"/>
      <c r="QKX1662" s="288"/>
      <c r="QKY1662" s="288"/>
      <c r="QKZ1662" s="288"/>
      <c r="QLA1662" s="288"/>
      <c r="QLB1662" s="288"/>
      <c r="QLC1662" s="288"/>
      <c r="QLD1662" s="288"/>
      <c r="QLE1662" s="288"/>
      <c r="QLF1662" s="288"/>
      <c r="QLG1662" s="288"/>
      <c r="QLH1662" s="288"/>
      <c r="QLI1662" s="288"/>
      <c r="QLJ1662" s="288"/>
      <c r="QLK1662" s="288"/>
      <c r="QLL1662" s="288"/>
      <c r="QLM1662" s="288"/>
      <c r="QLN1662" s="288"/>
      <c r="QLO1662" s="288"/>
      <c r="QLP1662" s="288"/>
      <c r="QLQ1662" s="288"/>
      <c r="QLR1662" s="288"/>
      <c r="QLS1662" s="288"/>
      <c r="QLT1662" s="288"/>
      <c r="QLU1662" s="288"/>
      <c r="QLV1662" s="288"/>
      <c r="QLW1662" s="288"/>
      <c r="QLX1662" s="288"/>
      <c r="QLY1662" s="288"/>
      <c r="QLZ1662" s="288"/>
      <c r="QMA1662" s="288"/>
      <c r="QMB1662" s="288"/>
      <c r="QMC1662" s="288"/>
      <c r="QMD1662" s="288"/>
      <c r="QME1662" s="288"/>
      <c r="QMF1662" s="288"/>
      <c r="QMG1662" s="288"/>
      <c r="QMH1662" s="288"/>
      <c r="QMI1662" s="288"/>
      <c r="QMJ1662" s="288"/>
      <c r="QMK1662" s="288"/>
      <c r="QML1662" s="288"/>
      <c r="QMM1662" s="288"/>
      <c r="QMN1662" s="288"/>
      <c r="QMO1662" s="288"/>
      <c r="QMP1662" s="288"/>
      <c r="QMQ1662" s="288"/>
      <c r="QMR1662" s="288"/>
      <c r="QMS1662" s="288"/>
      <c r="QMT1662" s="288"/>
      <c r="QMU1662" s="288"/>
      <c r="QMV1662" s="288"/>
      <c r="QMW1662" s="288"/>
      <c r="QMX1662" s="288"/>
      <c r="QMY1662" s="288"/>
      <c r="QMZ1662" s="288"/>
      <c r="QNA1662" s="288"/>
      <c r="QNB1662" s="288"/>
      <c r="QNC1662" s="288"/>
      <c r="QND1662" s="288"/>
      <c r="QNE1662" s="288"/>
      <c r="QNF1662" s="288"/>
      <c r="QNG1662" s="288"/>
      <c r="QNH1662" s="288"/>
      <c r="QNI1662" s="288"/>
      <c r="QNJ1662" s="288"/>
      <c r="QNK1662" s="288"/>
      <c r="QNL1662" s="288"/>
      <c r="QNM1662" s="288"/>
      <c r="QNN1662" s="288"/>
      <c r="QNO1662" s="288"/>
      <c r="QNP1662" s="288"/>
      <c r="QNQ1662" s="288"/>
      <c r="QNR1662" s="288"/>
      <c r="QNS1662" s="288"/>
      <c r="QNT1662" s="288"/>
      <c r="QNU1662" s="288"/>
      <c r="QNV1662" s="288"/>
      <c r="QNW1662" s="288"/>
      <c r="QNX1662" s="288"/>
      <c r="QNY1662" s="288"/>
      <c r="QNZ1662" s="288"/>
      <c r="QOA1662" s="288"/>
      <c r="QOB1662" s="288"/>
      <c r="QOC1662" s="288"/>
      <c r="QOD1662" s="288"/>
      <c r="QOE1662" s="288"/>
      <c r="QOF1662" s="288"/>
      <c r="QOG1662" s="288"/>
      <c r="QOH1662" s="288"/>
      <c r="QOI1662" s="288"/>
      <c r="QOJ1662" s="288"/>
      <c r="QOK1662" s="288"/>
      <c r="QOL1662" s="288"/>
      <c r="QOM1662" s="288"/>
      <c r="QON1662" s="288"/>
      <c r="QOO1662" s="288"/>
      <c r="QOP1662" s="288"/>
      <c r="QOQ1662" s="288"/>
      <c r="QOR1662" s="288"/>
      <c r="QOS1662" s="288"/>
      <c r="QOT1662" s="288"/>
      <c r="QOU1662" s="288"/>
      <c r="QOV1662" s="288"/>
      <c r="QOW1662" s="288"/>
      <c r="QOX1662" s="288"/>
      <c r="QOY1662" s="288"/>
      <c r="QOZ1662" s="288"/>
      <c r="QPA1662" s="288"/>
      <c r="QPB1662" s="288"/>
      <c r="QPC1662" s="288"/>
      <c r="QPD1662" s="288"/>
      <c r="QPE1662" s="288"/>
      <c r="QPF1662" s="288"/>
      <c r="QPG1662" s="288"/>
      <c r="QPH1662" s="288"/>
      <c r="QPI1662" s="288"/>
      <c r="QPJ1662" s="288"/>
      <c r="QPK1662" s="288"/>
      <c r="QPL1662" s="288"/>
      <c r="QPM1662" s="288"/>
      <c r="QPN1662" s="288"/>
      <c r="QPO1662" s="288"/>
      <c r="QPP1662" s="288"/>
      <c r="QPQ1662" s="288"/>
      <c r="QPR1662" s="288"/>
      <c r="QPS1662" s="288"/>
      <c r="QPT1662" s="288"/>
      <c r="QPU1662" s="288"/>
      <c r="QPV1662" s="288"/>
      <c r="QPW1662" s="288"/>
      <c r="QPX1662" s="288"/>
      <c r="QPY1662" s="288"/>
      <c r="QPZ1662" s="288"/>
      <c r="QQA1662" s="288"/>
      <c r="QQB1662" s="288"/>
      <c r="QQC1662" s="288"/>
      <c r="QQD1662" s="288"/>
      <c r="QQE1662" s="288"/>
      <c r="QQF1662" s="288"/>
      <c r="QQG1662" s="288"/>
      <c r="QQH1662" s="288"/>
      <c r="QQI1662" s="288"/>
      <c r="QQJ1662" s="288"/>
      <c r="QQK1662" s="288"/>
      <c r="QQL1662" s="288"/>
      <c r="QQM1662" s="288"/>
      <c r="QQN1662" s="288"/>
      <c r="QQO1662" s="288"/>
      <c r="QQP1662" s="288"/>
      <c r="QQQ1662" s="288"/>
      <c r="QQR1662" s="288"/>
      <c r="QQS1662" s="288"/>
      <c r="QQT1662" s="288"/>
      <c r="QQU1662" s="288"/>
      <c r="QQV1662" s="288"/>
      <c r="QQW1662" s="288"/>
      <c r="QQX1662" s="288"/>
      <c r="QQY1662" s="288"/>
      <c r="QQZ1662" s="288"/>
      <c r="QRA1662" s="288"/>
      <c r="QRB1662" s="288"/>
      <c r="QRC1662" s="288"/>
      <c r="QRD1662" s="288"/>
      <c r="QRE1662" s="288"/>
      <c r="QRF1662" s="288"/>
      <c r="QRG1662" s="288"/>
      <c r="QRH1662" s="288"/>
      <c r="QRI1662" s="288"/>
      <c r="QRJ1662" s="288"/>
      <c r="QRK1662" s="288"/>
      <c r="QRL1662" s="288"/>
      <c r="QRM1662" s="288"/>
      <c r="QRN1662" s="288"/>
      <c r="QRO1662" s="288"/>
      <c r="QRP1662" s="288"/>
      <c r="QRQ1662" s="288"/>
      <c r="QRR1662" s="288"/>
      <c r="QRS1662" s="288"/>
      <c r="QRT1662" s="288"/>
      <c r="QRU1662" s="288"/>
      <c r="QRV1662" s="288"/>
      <c r="QRW1662" s="288"/>
      <c r="QRX1662" s="288"/>
      <c r="QRY1662" s="288"/>
      <c r="QRZ1662" s="288"/>
      <c r="QSA1662" s="288"/>
      <c r="QSB1662" s="288"/>
      <c r="QSC1662" s="288"/>
      <c r="QSD1662" s="288"/>
      <c r="QSE1662" s="288"/>
      <c r="QSF1662" s="288"/>
      <c r="QSG1662" s="288"/>
      <c r="QSH1662" s="288"/>
      <c r="QSI1662" s="288"/>
      <c r="QSJ1662" s="288"/>
      <c r="QSK1662" s="288"/>
      <c r="QSL1662" s="288"/>
      <c r="QSM1662" s="288"/>
      <c r="QSN1662" s="288"/>
      <c r="QSO1662" s="288"/>
      <c r="QSP1662" s="288"/>
      <c r="QSQ1662" s="288"/>
      <c r="QSR1662" s="288"/>
      <c r="QSS1662" s="288"/>
      <c r="QST1662" s="288"/>
      <c r="QSU1662" s="288"/>
      <c r="QSV1662" s="288"/>
      <c r="QSW1662" s="288"/>
      <c r="QSX1662" s="288"/>
      <c r="QSY1662" s="288"/>
      <c r="QSZ1662" s="288"/>
      <c r="QTA1662" s="288"/>
      <c r="QTB1662" s="288"/>
      <c r="QTC1662" s="288"/>
      <c r="QTD1662" s="288"/>
      <c r="QTE1662" s="288"/>
      <c r="QTF1662" s="288"/>
      <c r="QTG1662" s="288"/>
      <c r="QTH1662" s="288"/>
      <c r="QTI1662" s="288"/>
      <c r="QTJ1662" s="288"/>
      <c r="QTK1662" s="288"/>
      <c r="QTL1662" s="288"/>
      <c r="QTM1662" s="288"/>
      <c r="QTN1662" s="288"/>
      <c r="QTO1662" s="288"/>
      <c r="QTP1662" s="288"/>
      <c r="QTQ1662" s="288"/>
      <c r="QTR1662" s="288"/>
      <c r="QTS1662" s="288"/>
      <c r="QTT1662" s="288"/>
      <c r="QTU1662" s="288"/>
      <c r="QTV1662" s="288"/>
      <c r="QTW1662" s="288"/>
      <c r="QTX1662" s="288"/>
      <c r="QTY1662" s="288"/>
      <c r="QTZ1662" s="288"/>
      <c r="QUA1662" s="288"/>
      <c r="QUB1662" s="288"/>
      <c r="QUC1662" s="288"/>
      <c r="QUD1662" s="288"/>
      <c r="QUE1662" s="288"/>
      <c r="QUF1662" s="288"/>
      <c r="QUG1662" s="288"/>
      <c r="QUH1662" s="288"/>
      <c r="QUI1662" s="288"/>
      <c r="QUJ1662" s="288"/>
      <c r="QUK1662" s="288"/>
      <c r="QUL1662" s="288"/>
      <c r="QUM1662" s="288"/>
      <c r="QUN1662" s="288"/>
      <c r="QUO1662" s="288"/>
      <c r="QUP1662" s="288"/>
      <c r="QUQ1662" s="288"/>
      <c r="QUR1662" s="288"/>
      <c r="QUS1662" s="288"/>
      <c r="QUT1662" s="288"/>
      <c r="QUU1662" s="288"/>
      <c r="QUV1662" s="288"/>
      <c r="QUW1662" s="288"/>
      <c r="QUX1662" s="288"/>
      <c r="QUY1662" s="288"/>
      <c r="QUZ1662" s="288"/>
      <c r="QVA1662" s="288"/>
      <c r="QVB1662" s="288"/>
      <c r="QVC1662" s="288"/>
      <c r="QVD1662" s="288"/>
      <c r="QVE1662" s="288"/>
      <c r="QVF1662" s="288"/>
      <c r="QVG1662" s="288"/>
      <c r="QVH1662" s="288"/>
      <c r="QVI1662" s="288"/>
      <c r="QVJ1662" s="288"/>
      <c r="QVK1662" s="288"/>
      <c r="QVL1662" s="288"/>
      <c r="QVM1662" s="288"/>
      <c r="QVN1662" s="288"/>
      <c r="QVO1662" s="288"/>
      <c r="QVP1662" s="288"/>
      <c r="QVQ1662" s="288"/>
      <c r="QVR1662" s="288"/>
      <c r="QVS1662" s="288"/>
      <c r="QVT1662" s="288"/>
      <c r="QVU1662" s="288"/>
      <c r="QVV1662" s="288"/>
      <c r="QVW1662" s="288"/>
      <c r="QVX1662" s="288"/>
      <c r="QVY1662" s="288"/>
      <c r="QVZ1662" s="288"/>
      <c r="QWA1662" s="288"/>
      <c r="QWB1662" s="288"/>
      <c r="QWC1662" s="288"/>
      <c r="QWD1662" s="288"/>
      <c r="QWE1662" s="288"/>
      <c r="QWF1662" s="288"/>
      <c r="QWG1662" s="288"/>
      <c r="QWH1662" s="288"/>
      <c r="QWI1662" s="288"/>
      <c r="QWJ1662" s="288"/>
      <c r="QWK1662" s="288"/>
      <c r="QWL1662" s="288"/>
      <c r="QWM1662" s="288"/>
      <c r="QWN1662" s="288"/>
      <c r="QWO1662" s="288"/>
      <c r="QWP1662" s="288"/>
      <c r="QWQ1662" s="288"/>
      <c r="QWR1662" s="288"/>
      <c r="QWS1662" s="288"/>
      <c r="QWT1662" s="288"/>
      <c r="QWU1662" s="288"/>
      <c r="QWV1662" s="288"/>
      <c r="QWW1662" s="288"/>
      <c r="QWX1662" s="288"/>
      <c r="QWY1662" s="288"/>
      <c r="QWZ1662" s="288"/>
      <c r="QXA1662" s="288"/>
      <c r="QXB1662" s="288"/>
      <c r="QXC1662" s="288"/>
      <c r="QXD1662" s="288"/>
      <c r="QXE1662" s="288"/>
      <c r="QXF1662" s="288"/>
      <c r="QXG1662" s="288"/>
      <c r="QXH1662" s="288"/>
      <c r="QXI1662" s="288"/>
      <c r="QXJ1662" s="288"/>
      <c r="QXK1662" s="288"/>
      <c r="QXL1662" s="288"/>
      <c r="QXM1662" s="288"/>
      <c r="QXN1662" s="288"/>
      <c r="QXO1662" s="288"/>
      <c r="QXP1662" s="288"/>
      <c r="QXQ1662" s="288"/>
      <c r="QXR1662" s="288"/>
      <c r="QXS1662" s="288"/>
      <c r="QXT1662" s="288"/>
      <c r="QXU1662" s="288"/>
      <c r="QXV1662" s="288"/>
      <c r="QXW1662" s="288"/>
      <c r="QXX1662" s="288"/>
      <c r="QXY1662" s="288"/>
      <c r="QXZ1662" s="288"/>
      <c r="QYA1662" s="288"/>
      <c r="QYB1662" s="288"/>
      <c r="QYC1662" s="288"/>
      <c r="QYD1662" s="288"/>
      <c r="QYE1662" s="288"/>
      <c r="QYF1662" s="288"/>
      <c r="QYG1662" s="288"/>
      <c r="QYH1662" s="288"/>
      <c r="QYI1662" s="288"/>
      <c r="QYJ1662" s="288"/>
      <c r="QYK1662" s="288"/>
      <c r="QYL1662" s="288"/>
      <c r="QYM1662" s="288"/>
      <c r="QYN1662" s="288"/>
      <c r="QYO1662" s="288"/>
      <c r="QYP1662" s="288"/>
      <c r="QYQ1662" s="288"/>
      <c r="QYR1662" s="288"/>
      <c r="QYS1662" s="288"/>
      <c r="QYT1662" s="288"/>
      <c r="QYU1662" s="288"/>
      <c r="QYV1662" s="288"/>
      <c r="QYW1662" s="288"/>
      <c r="QYX1662" s="288"/>
      <c r="QYY1662" s="288"/>
      <c r="QYZ1662" s="288"/>
      <c r="QZA1662" s="288"/>
      <c r="QZB1662" s="288"/>
      <c r="QZC1662" s="288"/>
      <c r="QZD1662" s="288"/>
      <c r="QZE1662" s="288"/>
      <c r="QZF1662" s="288"/>
      <c r="QZG1662" s="288"/>
      <c r="QZH1662" s="288"/>
      <c r="QZI1662" s="288"/>
      <c r="QZJ1662" s="288"/>
      <c r="QZK1662" s="288"/>
      <c r="QZL1662" s="288"/>
      <c r="QZM1662" s="288"/>
      <c r="QZN1662" s="288"/>
      <c r="QZO1662" s="288"/>
      <c r="QZP1662" s="288"/>
      <c r="QZQ1662" s="288"/>
      <c r="QZR1662" s="288"/>
      <c r="QZS1662" s="288"/>
      <c r="QZT1662" s="288"/>
      <c r="QZU1662" s="288"/>
      <c r="QZV1662" s="288"/>
      <c r="QZW1662" s="288"/>
      <c r="QZX1662" s="288"/>
      <c r="QZY1662" s="288"/>
      <c r="QZZ1662" s="288"/>
      <c r="RAA1662" s="288"/>
      <c r="RAB1662" s="288"/>
      <c r="RAC1662" s="288"/>
      <c r="RAD1662" s="288"/>
      <c r="RAE1662" s="288"/>
      <c r="RAF1662" s="288"/>
      <c r="RAG1662" s="288"/>
      <c r="RAH1662" s="288"/>
      <c r="RAI1662" s="288"/>
      <c r="RAJ1662" s="288"/>
      <c r="RAK1662" s="288"/>
      <c r="RAL1662" s="288"/>
      <c r="RAM1662" s="288"/>
      <c r="RAN1662" s="288"/>
      <c r="RAO1662" s="288"/>
      <c r="RAP1662" s="288"/>
      <c r="RAQ1662" s="288"/>
      <c r="RAR1662" s="288"/>
      <c r="RAS1662" s="288"/>
      <c r="RAT1662" s="288"/>
      <c r="RAU1662" s="288"/>
      <c r="RAV1662" s="288"/>
      <c r="RAW1662" s="288"/>
      <c r="RAX1662" s="288"/>
      <c r="RAY1662" s="288"/>
      <c r="RAZ1662" s="288"/>
      <c r="RBA1662" s="288"/>
      <c r="RBB1662" s="288"/>
      <c r="RBC1662" s="288"/>
      <c r="RBD1662" s="288"/>
      <c r="RBE1662" s="288"/>
      <c r="RBF1662" s="288"/>
      <c r="RBG1662" s="288"/>
      <c r="RBH1662" s="288"/>
      <c r="RBI1662" s="288"/>
      <c r="RBJ1662" s="288"/>
      <c r="RBK1662" s="288"/>
      <c r="RBL1662" s="288"/>
      <c r="RBM1662" s="288"/>
      <c r="RBN1662" s="288"/>
      <c r="RBO1662" s="288"/>
      <c r="RBP1662" s="288"/>
      <c r="RBQ1662" s="288"/>
      <c r="RBR1662" s="288"/>
      <c r="RBS1662" s="288"/>
      <c r="RBT1662" s="288"/>
      <c r="RBU1662" s="288"/>
      <c r="RBV1662" s="288"/>
      <c r="RBW1662" s="288"/>
      <c r="RBX1662" s="288"/>
      <c r="RBY1662" s="288"/>
      <c r="RBZ1662" s="288"/>
      <c r="RCA1662" s="288"/>
      <c r="RCB1662" s="288"/>
      <c r="RCC1662" s="288"/>
      <c r="RCD1662" s="288"/>
      <c r="RCE1662" s="288"/>
      <c r="RCF1662" s="288"/>
      <c r="RCG1662" s="288"/>
      <c r="RCH1662" s="288"/>
      <c r="RCI1662" s="288"/>
      <c r="RCJ1662" s="288"/>
      <c r="RCK1662" s="288"/>
      <c r="RCL1662" s="288"/>
      <c r="RCM1662" s="288"/>
      <c r="RCN1662" s="288"/>
      <c r="RCO1662" s="288"/>
      <c r="RCP1662" s="288"/>
      <c r="RCQ1662" s="288"/>
      <c r="RCR1662" s="288"/>
      <c r="RCS1662" s="288"/>
      <c r="RCT1662" s="288"/>
      <c r="RCU1662" s="288"/>
      <c r="RCV1662" s="288"/>
      <c r="RCW1662" s="288"/>
      <c r="RCX1662" s="288"/>
      <c r="RCY1662" s="288"/>
      <c r="RCZ1662" s="288"/>
      <c r="RDA1662" s="288"/>
      <c r="RDB1662" s="288"/>
      <c r="RDC1662" s="288"/>
      <c r="RDD1662" s="288"/>
      <c r="RDE1662" s="288"/>
      <c r="RDF1662" s="288"/>
      <c r="RDG1662" s="288"/>
      <c r="RDH1662" s="288"/>
      <c r="RDI1662" s="288"/>
      <c r="RDJ1662" s="288"/>
      <c r="RDK1662" s="288"/>
      <c r="RDL1662" s="288"/>
      <c r="RDM1662" s="288"/>
      <c r="RDN1662" s="288"/>
      <c r="RDO1662" s="288"/>
      <c r="RDP1662" s="288"/>
      <c r="RDQ1662" s="288"/>
      <c r="RDR1662" s="288"/>
      <c r="RDS1662" s="288"/>
      <c r="RDT1662" s="288"/>
      <c r="RDU1662" s="288"/>
      <c r="RDV1662" s="288"/>
      <c r="RDW1662" s="288"/>
      <c r="RDX1662" s="288"/>
      <c r="RDY1662" s="288"/>
      <c r="RDZ1662" s="288"/>
      <c r="REA1662" s="288"/>
      <c r="REB1662" s="288"/>
      <c r="REC1662" s="288"/>
      <c r="RED1662" s="288"/>
      <c r="REE1662" s="288"/>
      <c r="REF1662" s="288"/>
      <c r="REG1662" s="288"/>
      <c r="REH1662" s="288"/>
      <c r="REI1662" s="288"/>
      <c r="REJ1662" s="288"/>
      <c r="REK1662" s="288"/>
      <c r="REL1662" s="288"/>
      <c r="REM1662" s="288"/>
      <c r="REN1662" s="288"/>
      <c r="REO1662" s="288"/>
      <c r="REP1662" s="288"/>
      <c r="REQ1662" s="288"/>
      <c r="RER1662" s="288"/>
      <c r="RES1662" s="288"/>
      <c r="RET1662" s="288"/>
      <c r="REU1662" s="288"/>
      <c r="REV1662" s="288"/>
      <c r="REW1662" s="288"/>
      <c r="REX1662" s="288"/>
      <c r="REY1662" s="288"/>
      <c r="REZ1662" s="288"/>
      <c r="RFA1662" s="288"/>
      <c r="RFB1662" s="288"/>
      <c r="RFC1662" s="288"/>
      <c r="RFD1662" s="288"/>
      <c r="RFE1662" s="288"/>
      <c r="RFF1662" s="288"/>
      <c r="RFG1662" s="288"/>
      <c r="RFH1662" s="288"/>
      <c r="RFI1662" s="288"/>
      <c r="RFJ1662" s="288"/>
      <c r="RFK1662" s="288"/>
      <c r="RFL1662" s="288"/>
      <c r="RFM1662" s="288"/>
      <c r="RFN1662" s="288"/>
      <c r="RFO1662" s="288"/>
      <c r="RFP1662" s="288"/>
      <c r="RFQ1662" s="288"/>
      <c r="RFR1662" s="288"/>
      <c r="RFS1662" s="288"/>
      <c r="RFT1662" s="288"/>
      <c r="RFU1662" s="288"/>
      <c r="RFV1662" s="288"/>
      <c r="RFW1662" s="288"/>
      <c r="RFX1662" s="288"/>
      <c r="RFY1662" s="288"/>
      <c r="RFZ1662" s="288"/>
      <c r="RGA1662" s="288"/>
      <c r="RGB1662" s="288"/>
      <c r="RGC1662" s="288"/>
      <c r="RGD1662" s="288"/>
      <c r="RGE1662" s="288"/>
      <c r="RGF1662" s="288"/>
      <c r="RGG1662" s="288"/>
      <c r="RGH1662" s="288"/>
      <c r="RGI1662" s="288"/>
      <c r="RGJ1662" s="288"/>
      <c r="RGK1662" s="288"/>
      <c r="RGL1662" s="288"/>
      <c r="RGM1662" s="288"/>
      <c r="RGN1662" s="288"/>
      <c r="RGO1662" s="288"/>
      <c r="RGP1662" s="288"/>
      <c r="RGQ1662" s="288"/>
      <c r="RGR1662" s="288"/>
      <c r="RGS1662" s="288"/>
      <c r="RGT1662" s="288"/>
      <c r="RGU1662" s="288"/>
      <c r="RGV1662" s="288"/>
      <c r="RGW1662" s="288"/>
      <c r="RGX1662" s="288"/>
      <c r="RGY1662" s="288"/>
      <c r="RGZ1662" s="288"/>
      <c r="RHA1662" s="288"/>
      <c r="RHB1662" s="288"/>
      <c r="RHC1662" s="288"/>
      <c r="RHD1662" s="288"/>
      <c r="RHE1662" s="288"/>
      <c r="RHF1662" s="288"/>
      <c r="RHG1662" s="288"/>
      <c r="RHH1662" s="288"/>
      <c r="RHI1662" s="288"/>
      <c r="RHJ1662" s="288"/>
      <c r="RHK1662" s="288"/>
      <c r="RHL1662" s="288"/>
      <c r="RHM1662" s="288"/>
      <c r="RHN1662" s="288"/>
      <c r="RHO1662" s="288"/>
      <c r="RHP1662" s="288"/>
      <c r="RHQ1662" s="288"/>
      <c r="RHR1662" s="288"/>
      <c r="RHS1662" s="288"/>
      <c r="RHT1662" s="288"/>
      <c r="RHU1662" s="288"/>
      <c r="RHV1662" s="288"/>
      <c r="RHW1662" s="288"/>
      <c r="RHX1662" s="288"/>
      <c r="RHY1662" s="288"/>
      <c r="RHZ1662" s="288"/>
      <c r="RIA1662" s="288"/>
      <c r="RIB1662" s="288"/>
      <c r="RIC1662" s="288"/>
      <c r="RID1662" s="288"/>
      <c r="RIE1662" s="288"/>
      <c r="RIF1662" s="288"/>
      <c r="RIG1662" s="288"/>
      <c r="RIH1662" s="288"/>
      <c r="RII1662" s="288"/>
      <c r="RIJ1662" s="288"/>
      <c r="RIK1662" s="288"/>
      <c r="RIL1662" s="288"/>
      <c r="RIM1662" s="288"/>
      <c r="RIN1662" s="288"/>
      <c r="RIO1662" s="288"/>
      <c r="RIP1662" s="288"/>
      <c r="RIQ1662" s="288"/>
      <c r="RIR1662" s="288"/>
      <c r="RIS1662" s="288"/>
      <c r="RIT1662" s="288"/>
      <c r="RIU1662" s="288"/>
      <c r="RIV1662" s="288"/>
      <c r="RIW1662" s="288"/>
      <c r="RIX1662" s="288"/>
      <c r="RIY1662" s="288"/>
      <c r="RIZ1662" s="288"/>
      <c r="RJA1662" s="288"/>
      <c r="RJB1662" s="288"/>
      <c r="RJC1662" s="288"/>
      <c r="RJD1662" s="288"/>
      <c r="RJE1662" s="288"/>
      <c r="RJF1662" s="288"/>
      <c r="RJG1662" s="288"/>
      <c r="RJH1662" s="288"/>
      <c r="RJI1662" s="288"/>
      <c r="RJJ1662" s="288"/>
      <c r="RJK1662" s="288"/>
      <c r="RJL1662" s="288"/>
      <c r="RJM1662" s="288"/>
      <c r="RJN1662" s="288"/>
      <c r="RJO1662" s="288"/>
      <c r="RJP1662" s="288"/>
      <c r="RJQ1662" s="288"/>
      <c r="RJR1662" s="288"/>
      <c r="RJS1662" s="288"/>
      <c r="RJT1662" s="288"/>
      <c r="RJU1662" s="288"/>
      <c r="RJV1662" s="288"/>
      <c r="RJW1662" s="288"/>
      <c r="RJX1662" s="288"/>
      <c r="RJY1662" s="288"/>
      <c r="RJZ1662" s="288"/>
      <c r="RKA1662" s="288"/>
      <c r="RKB1662" s="288"/>
      <c r="RKC1662" s="288"/>
      <c r="RKD1662" s="288"/>
      <c r="RKE1662" s="288"/>
      <c r="RKF1662" s="288"/>
      <c r="RKG1662" s="288"/>
      <c r="RKH1662" s="288"/>
      <c r="RKI1662" s="288"/>
      <c r="RKJ1662" s="288"/>
      <c r="RKK1662" s="288"/>
      <c r="RKL1662" s="288"/>
      <c r="RKM1662" s="288"/>
      <c r="RKN1662" s="288"/>
      <c r="RKO1662" s="288"/>
      <c r="RKP1662" s="288"/>
      <c r="RKQ1662" s="288"/>
      <c r="RKR1662" s="288"/>
      <c r="RKS1662" s="288"/>
      <c r="RKT1662" s="288"/>
      <c r="RKU1662" s="288"/>
      <c r="RKV1662" s="288"/>
      <c r="RKW1662" s="288"/>
      <c r="RKX1662" s="288"/>
      <c r="RKY1662" s="288"/>
      <c r="RKZ1662" s="288"/>
      <c r="RLA1662" s="288"/>
      <c r="RLB1662" s="288"/>
      <c r="RLC1662" s="288"/>
      <c r="RLD1662" s="288"/>
      <c r="RLE1662" s="288"/>
      <c r="RLF1662" s="288"/>
      <c r="RLG1662" s="288"/>
      <c r="RLH1662" s="288"/>
      <c r="RLI1662" s="288"/>
      <c r="RLJ1662" s="288"/>
      <c r="RLK1662" s="288"/>
      <c r="RLL1662" s="288"/>
      <c r="RLM1662" s="288"/>
      <c r="RLN1662" s="288"/>
      <c r="RLO1662" s="288"/>
      <c r="RLP1662" s="288"/>
      <c r="RLQ1662" s="288"/>
      <c r="RLR1662" s="288"/>
      <c r="RLS1662" s="288"/>
      <c r="RLT1662" s="288"/>
      <c r="RLU1662" s="288"/>
      <c r="RLV1662" s="288"/>
      <c r="RLW1662" s="288"/>
      <c r="RLX1662" s="288"/>
      <c r="RLY1662" s="288"/>
      <c r="RLZ1662" s="288"/>
      <c r="RMA1662" s="288"/>
      <c r="RMB1662" s="288"/>
      <c r="RMC1662" s="288"/>
      <c r="RMD1662" s="288"/>
      <c r="RME1662" s="288"/>
      <c r="RMF1662" s="288"/>
      <c r="RMG1662" s="288"/>
      <c r="RMH1662" s="288"/>
      <c r="RMI1662" s="288"/>
      <c r="RMJ1662" s="288"/>
      <c r="RMK1662" s="288"/>
      <c r="RML1662" s="288"/>
      <c r="RMM1662" s="288"/>
      <c r="RMN1662" s="288"/>
      <c r="RMO1662" s="288"/>
      <c r="RMP1662" s="288"/>
      <c r="RMQ1662" s="288"/>
      <c r="RMR1662" s="288"/>
      <c r="RMS1662" s="288"/>
      <c r="RMT1662" s="288"/>
      <c r="RMU1662" s="288"/>
      <c r="RMV1662" s="288"/>
      <c r="RMW1662" s="288"/>
      <c r="RMX1662" s="288"/>
      <c r="RMY1662" s="288"/>
      <c r="RMZ1662" s="288"/>
      <c r="RNA1662" s="288"/>
      <c r="RNB1662" s="288"/>
      <c r="RNC1662" s="288"/>
      <c r="RND1662" s="288"/>
      <c r="RNE1662" s="288"/>
      <c r="RNF1662" s="288"/>
      <c r="RNG1662" s="288"/>
      <c r="RNH1662" s="288"/>
      <c r="RNI1662" s="288"/>
      <c r="RNJ1662" s="288"/>
      <c r="RNK1662" s="288"/>
      <c r="RNL1662" s="288"/>
      <c r="RNM1662" s="288"/>
      <c r="RNN1662" s="288"/>
      <c r="RNO1662" s="288"/>
      <c r="RNP1662" s="288"/>
      <c r="RNQ1662" s="288"/>
      <c r="RNR1662" s="288"/>
      <c r="RNS1662" s="288"/>
      <c r="RNT1662" s="288"/>
      <c r="RNU1662" s="288"/>
      <c r="RNV1662" s="288"/>
      <c r="RNW1662" s="288"/>
      <c r="RNX1662" s="288"/>
      <c r="RNY1662" s="288"/>
      <c r="RNZ1662" s="288"/>
      <c r="ROA1662" s="288"/>
      <c r="ROB1662" s="288"/>
      <c r="ROC1662" s="288"/>
      <c r="ROD1662" s="288"/>
      <c r="ROE1662" s="288"/>
      <c r="ROF1662" s="288"/>
      <c r="ROG1662" s="288"/>
      <c r="ROH1662" s="288"/>
      <c r="ROI1662" s="288"/>
      <c r="ROJ1662" s="288"/>
      <c r="ROK1662" s="288"/>
      <c r="ROL1662" s="288"/>
      <c r="ROM1662" s="288"/>
      <c r="RON1662" s="288"/>
      <c r="ROO1662" s="288"/>
      <c r="ROP1662" s="288"/>
      <c r="ROQ1662" s="288"/>
      <c r="ROR1662" s="288"/>
      <c r="ROS1662" s="288"/>
      <c r="ROT1662" s="288"/>
      <c r="ROU1662" s="288"/>
      <c r="ROV1662" s="288"/>
      <c r="ROW1662" s="288"/>
      <c r="ROX1662" s="288"/>
      <c r="ROY1662" s="288"/>
      <c r="ROZ1662" s="288"/>
      <c r="RPA1662" s="288"/>
      <c r="RPB1662" s="288"/>
      <c r="RPC1662" s="288"/>
      <c r="RPD1662" s="288"/>
      <c r="RPE1662" s="288"/>
      <c r="RPF1662" s="288"/>
      <c r="RPG1662" s="288"/>
      <c r="RPH1662" s="288"/>
      <c r="RPI1662" s="288"/>
      <c r="RPJ1662" s="288"/>
      <c r="RPK1662" s="288"/>
      <c r="RPL1662" s="288"/>
      <c r="RPM1662" s="288"/>
      <c r="RPN1662" s="288"/>
      <c r="RPO1662" s="288"/>
      <c r="RPP1662" s="288"/>
      <c r="RPQ1662" s="288"/>
      <c r="RPR1662" s="288"/>
      <c r="RPS1662" s="288"/>
      <c r="RPT1662" s="288"/>
      <c r="RPU1662" s="288"/>
      <c r="RPV1662" s="288"/>
      <c r="RPW1662" s="288"/>
      <c r="RPX1662" s="288"/>
      <c r="RPY1662" s="288"/>
      <c r="RPZ1662" s="288"/>
      <c r="RQA1662" s="288"/>
      <c r="RQB1662" s="288"/>
      <c r="RQC1662" s="288"/>
      <c r="RQD1662" s="288"/>
      <c r="RQE1662" s="288"/>
      <c r="RQF1662" s="288"/>
      <c r="RQG1662" s="288"/>
      <c r="RQH1662" s="288"/>
      <c r="RQI1662" s="288"/>
      <c r="RQJ1662" s="288"/>
      <c r="RQK1662" s="288"/>
      <c r="RQL1662" s="288"/>
      <c r="RQM1662" s="288"/>
      <c r="RQN1662" s="288"/>
      <c r="RQO1662" s="288"/>
      <c r="RQP1662" s="288"/>
      <c r="RQQ1662" s="288"/>
      <c r="RQR1662" s="288"/>
      <c r="RQS1662" s="288"/>
      <c r="RQT1662" s="288"/>
      <c r="RQU1662" s="288"/>
      <c r="RQV1662" s="288"/>
      <c r="RQW1662" s="288"/>
      <c r="RQX1662" s="288"/>
      <c r="RQY1662" s="288"/>
      <c r="RQZ1662" s="288"/>
      <c r="RRA1662" s="288"/>
      <c r="RRB1662" s="288"/>
      <c r="RRC1662" s="288"/>
      <c r="RRD1662" s="288"/>
      <c r="RRE1662" s="288"/>
      <c r="RRF1662" s="288"/>
      <c r="RRG1662" s="288"/>
      <c r="RRH1662" s="288"/>
      <c r="RRI1662" s="288"/>
      <c r="RRJ1662" s="288"/>
      <c r="RRK1662" s="288"/>
      <c r="RRL1662" s="288"/>
      <c r="RRM1662" s="288"/>
      <c r="RRN1662" s="288"/>
      <c r="RRO1662" s="288"/>
      <c r="RRP1662" s="288"/>
      <c r="RRQ1662" s="288"/>
      <c r="RRR1662" s="288"/>
      <c r="RRS1662" s="288"/>
      <c r="RRT1662" s="288"/>
      <c r="RRU1662" s="288"/>
      <c r="RRV1662" s="288"/>
      <c r="RRW1662" s="288"/>
      <c r="RRX1662" s="288"/>
      <c r="RRY1662" s="288"/>
      <c r="RRZ1662" s="288"/>
      <c r="RSA1662" s="288"/>
      <c r="RSB1662" s="288"/>
      <c r="RSC1662" s="288"/>
      <c r="RSD1662" s="288"/>
      <c r="RSE1662" s="288"/>
      <c r="RSF1662" s="288"/>
      <c r="RSG1662" s="288"/>
      <c r="RSH1662" s="288"/>
      <c r="RSI1662" s="288"/>
      <c r="RSJ1662" s="288"/>
      <c r="RSK1662" s="288"/>
      <c r="RSL1662" s="288"/>
      <c r="RSM1662" s="288"/>
      <c r="RSN1662" s="288"/>
      <c r="RSO1662" s="288"/>
      <c r="RSP1662" s="288"/>
      <c r="RSQ1662" s="288"/>
      <c r="RSR1662" s="288"/>
      <c r="RSS1662" s="288"/>
      <c r="RST1662" s="288"/>
      <c r="RSU1662" s="288"/>
      <c r="RSV1662" s="288"/>
      <c r="RSW1662" s="288"/>
      <c r="RSX1662" s="288"/>
      <c r="RSY1662" s="288"/>
      <c r="RSZ1662" s="288"/>
      <c r="RTA1662" s="288"/>
      <c r="RTB1662" s="288"/>
      <c r="RTC1662" s="288"/>
      <c r="RTD1662" s="288"/>
      <c r="RTE1662" s="288"/>
      <c r="RTF1662" s="288"/>
      <c r="RTG1662" s="288"/>
      <c r="RTH1662" s="288"/>
      <c r="RTI1662" s="288"/>
      <c r="RTJ1662" s="288"/>
      <c r="RTK1662" s="288"/>
      <c r="RTL1662" s="288"/>
      <c r="RTM1662" s="288"/>
      <c r="RTN1662" s="288"/>
      <c r="RTO1662" s="288"/>
      <c r="RTP1662" s="288"/>
      <c r="RTQ1662" s="288"/>
      <c r="RTR1662" s="288"/>
      <c r="RTS1662" s="288"/>
      <c r="RTT1662" s="288"/>
      <c r="RTU1662" s="288"/>
      <c r="RTV1662" s="288"/>
      <c r="RTW1662" s="288"/>
      <c r="RTX1662" s="288"/>
      <c r="RTY1662" s="288"/>
      <c r="RTZ1662" s="288"/>
      <c r="RUA1662" s="288"/>
      <c r="RUB1662" s="288"/>
      <c r="RUC1662" s="288"/>
      <c r="RUD1662" s="288"/>
      <c r="RUE1662" s="288"/>
      <c r="RUF1662" s="288"/>
      <c r="RUG1662" s="288"/>
      <c r="RUH1662" s="288"/>
      <c r="RUI1662" s="288"/>
      <c r="RUJ1662" s="288"/>
      <c r="RUK1662" s="288"/>
      <c r="RUL1662" s="288"/>
      <c r="RUM1662" s="288"/>
      <c r="RUN1662" s="288"/>
      <c r="RUO1662" s="288"/>
      <c r="RUP1662" s="288"/>
      <c r="RUQ1662" s="288"/>
      <c r="RUR1662" s="288"/>
      <c r="RUS1662" s="288"/>
      <c r="RUT1662" s="288"/>
      <c r="RUU1662" s="288"/>
      <c r="RUV1662" s="288"/>
      <c r="RUW1662" s="288"/>
      <c r="RUX1662" s="288"/>
      <c r="RUY1662" s="288"/>
      <c r="RUZ1662" s="288"/>
      <c r="RVA1662" s="288"/>
      <c r="RVB1662" s="288"/>
      <c r="RVC1662" s="288"/>
      <c r="RVD1662" s="288"/>
      <c r="RVE1662" s="288"/>
      <c r="RVF1662" s="288"/>
      <c r="RVG1662" s="288"/>
      <c r="RVH1662" s="288"/>
      <c r="RVI1662" s="288"/>
      <c r="RVJ1662" s="288"/>
      <c r="RVK1662" s="288"/>
      <c r="RVL1662" s="288"/>
      <c r="RVM1662" s="288"/>
      <c r="RVN1662" s="288"/>
      <c r="RVO1662" s="288"/>
      <c r="RVP1662" s="288"/>
      <c r="RVQ1662" s="288"/>
      <c r="RVR1662" s="288"/>
      <c r="RVS1662" s="288"/>
      <c r="RVT1662" s="288"/>
      <c r="RVU1662" s="288"/>
      <c r="RVV1662" s="288"/>
      <c r="RVW1662" s="288"/>
      <c r="RVX1662" s="288"/>
      <c r="RVY1662" s="288"/>
      <c r="RVZ1662" s="288"/>
      <c r="RWA1662" s="288"/>
      <c r="RWB1662" s="288"/>
      <c r="RWC1662" s="288"/>
      <c r="RWD1662" s="288"/>
      <c r="RWE1662" s="288"/>
      <c r="RWF1662" s="288"/>
      <c r="RWG1662" s="288"/>
      <c r="RWH1662" s="288"/>
      <c r="RWI1662" s="288"/>
      <c r="RWJ1662" s="288"/>
      <c r="RWK1662" s="288"/>
      <c r="RWL1662" s="288"/>
      <c r="RWM1662" s="288"/>
      <c r="RWN1662" s="288"/>
      <c r="RWO1662" s="288"/>
      <c r="RWP1662" s="288"/>
      <c r="RWQ1662" s="288"/>
      <c r="RWR1662" s="288"/>
      <c r="RWS1662" s="288"/>
      <c r="RWT1662" s="288"/>
      <c r="RWU1662" s="288"/>
      <c r="RWV1662" s="288"/>
      <c r="RWW1662" s="288"/>
      <c r="RWX1662" s="288"/>
      <c r="RWY1662" s="288"/>
      <c r="RWZ1662" s="288"/>
      <c r="RXA1662" s="288"/>
      <c r="RXB1662" s="288"/>
      <c r="RXC1662" s="288"/>
      <c r="RXD1662" s="288"/>
      <c r="RXE1662" s="288"/>
      <c r="RXF1662" s="288"/>
      <c r="RXG1662" s="288"/>
      <c r="RXH1662" s="288"/>
      <c r="RXI1662" s="288"/>
      <c r="RXJ1662" s="288"/>
      <c r="RXK1662" s="288"/>
      <c r="RXL1662" s="288"/>
      <c r="RXM1662" s="288"/>
      <c r="RXN1662" s="288"/>
      <c r="RXO1662" s="288"/>
      <c r="RXP1662" s="288"/>
      <c r="RXQ1662" s="288"/>
      <c r="RXR1662" s="288"/>
      <c r="RXS1662" s="288"/>
      <c r="RXT1662" s="288"/>
      <c r="RXU1662" s="288"/>
      <c r="RXV1662" s="288"/>
      <c r="RXW1662" s="288"/>
      <c r="RXX1662" s="288"/>
      <c r="RXY1662" s="288"/>
      <c r="RXZ1662" s="288"/>
      <c r="RYA1662" s="288"/>
      <c r="RYB1662" s="288"/>
      <c r="RYC1662" s="288"/>
      <c r="RYD1662" s="288"/>
      <c r="RYE1662" s="288"/>
      <c r="RYF1662" s="288"/>
      <c r="RYG1662" s="288"/>
      <c r="RYH1662" s="288"/>
      <c r="RYI1662" s="288"/>
      <c r="RYJ1662" s="288"/>
      <c r="RYK1662" s="288"/>
      <c r="RYL1662" s="288"/>
      <c r="RYM1662" s="288"/>
      <c r="RYN1662" s="288"/>
      <c r="RYO1662" s="288"/>
      <c r="RYP1662" s="288"/>
      <c r="RYQ1662" s="288"/>
      <c r="RYR1662" s="288"/>
      <c r="RYS1662" s="288"/>
      <c r="RYT1662" s="288"/>
      <c r="RYU1662" s="288"/>
      <c r="RYV1662" s="288"/>
      <c r="RYW1662" s="288"/>
      <c r="RYX1662" s="288"/>
      <c r="RYY1662" s="288"/>
      <c r="RYZ1662" s="288"/>
      <c r="RZA1662" s="288"/>
      <c r="RZB1662" s="288"/>
      <c r="RZC1662" s="288"/>
      <c r="RZD1662" s="288"/>
      <c r="RZE1662" s="288"/>
      <c r="RZF1662" s="288"/>
      <c r="RZG1662" s="288"/>
      <c r="RZH1662" s="288"/>
      <c r="RZI1662" s="288"/>
      <c r="RZJ1662" s="288"/>
      <c r="RZK1662" s="288"/>
      <c r="RZL1662" s="288"/>
      <c r="RZM1662" s="288"/>
      <c r="RZN1662" s="288"/>
      <c r="RZO1662" s="288"/>
      <c r="RZP1662" s="288"/>
      <c r="RZQ1662" s="288"/>
      <c r="RZR1662" s="288"/>
      <c r="RZS1662" s="288"/>
      <c r="RZT1662" s="288"/>
      <c r="RZU1662" s="288"/>
      <c r="RZV1662" s="288"/>
      <c r="RZW1662" s="288"/>
      <c r="RZX1662" s="288"/>
      <c r="RZY1662" s="288"/>
      <c r="RZZ1662" s="288"/>
      <c r="SAA1662" s="288"/>
      <c r="SAB1662" s="288"/>
      <c r="SAC1662" s="288"/>
      <c r="SAD1662" s="288"/>
      <c r="SAE1662" s="288"/>
      <c r="SAF1662" s="288"/>
      <c r="SAG1662" s="288"/>
      <c r="SAH1662" s="288"/>
      <c r="SAI1662" s="288"/>
      <c r="SAJ1662" s="288"/>
      <c r="SAK1662" s="288"/>
      <c r="SAL1662" s="288"/>
      <c r="SAM1662" s="288"/>
      <c r="SAN1662" s="288"/>
      <c r="SAO1662" s="288"/>
      <c r="SAP1662" s="288"/>
      <c r="SAQ1662" s="288"/>
      <c r="SAR1662" s="288"/>
      <c r="SAS1662" s="288"/>
      <c r="SAT1662" s="288"/>
      <c r="SAU1662" s="288"/>
      <c r="SAV1662" s="288"/>
      <c r="SAW1662" s="288"/>
      <c r="SAX1662" s="288"/>
      <c r="SAY1662" s="288"/>
      <c r="SAZ1662" s="288"/>
      <c r="SBA1662" s="288"/>
      <c r="SBB1662" s="288"/>
      <c r="SBC1662" s="288"/>
      <c r="SBD1662" s="288"/>
      <c r="SBE1662" s="288"/>
      <c r="SBF1662" s="288"/>
      <c r="SBG1662" s="288"/>
      <c r="SBH1662" s="288"/>
      <c r="SBI1662" s="288"/>
      <c r="SBJ1662" s="288"/>
      <c r="SBK1662" s="288"/>
      <c r="SBL1662" s="288"/>
      <c r="SBM1662" s="288"/>
      <c r="SBN1662" s="288"/>
      <c r="SBO1662" s="288"/>
      <c r="SBP1662" s="288"/>
      <c r="SBQ1662" s="288"/>
      <c r="SBR1662" s="288"/>
      <c r="SBS1662" s="288"/>
      <c r="SBT1662" s="288"/>
      <c r="SBU1662" s="288"/>
      <c r="SBV1662" s="288"/>
      <c r="SBW1662" s="288"/>
      <c r="SBX1662" s="288"/>
      <c r="SBY1662" s="288"/>
      <c r="SBZ1662" s="288"/>
      <c r="SCA1662" s="288"/>
      <c r="SCB1662" s="288"/>
      <c r="SCC1662" s="288"/>
      <c r="SCD1662" s="288"/>
      <c r="SCE1662" s="288"/>
      <c r="SCF1662" s="288"/>
      <c r="SCG1662" s="288"/>
      <c r="SCH1662" s="288"/>
      <c r="SCI1662" s="288"/>
      <c r="SCJ1662" s="288"/>
      <c r="SCK1662" s="288"/>
      <c r="SCL1662" s="288"/>
      <c r="SCM1662" s="288"/>
      <c r="SCN1662" s="288"/>
      <c r="SCO1662" s="288"/>
      <c r="SCP1662" s="288"/>
      <c r="SCQ1662" s="288"/>
      <c r="SCR1662" s="288"/>
      <c r="SCS1662" s="288"/>
      <c r="SCT1662" s="288"/>
      <c r="SCU1662" s="288"/>
      <c r="SCV1662" s="288"/>
      <c r="SCW1662" s="288"/>
      <c r="SCX1662" s="288"/>
      <c r="SCY1662" s="288"/>
      <c r="SCZ1662" s="288"/>
      <c r="SDA1662" s="288"/>
      <c r="SDB1662" s="288"/>
      <c r="SDC1662" s="288"/>
      <c r="SDD1662" s="288"/>
      <c r="SDE1662" s="288"/>
      <c r="SDF1662" s="288"/>
      <c r="SDG1662" s="288"/>
      <c r="SDH1662" s="288"/>
      <c r="SDI1662" s="288"/>
      <c r="SDJ1662" s="288"/>
      <c r="SDK1662" s="288"/>
      <c r="SDL1662" s="288"/>
      <c r="SDM1662" s="288"/>
      <c r="SDN1662" s="288"/>
      <c r="SDO1662" s="288"/>
      <c r="SDP1662" s="288"/>
      <c r="SDQ1662" s="288"/>
      <c r="SDR1662" s="288"/>
      <c r="SDS1662" s="288"/>
      <c r="SDT1662" s="288"/>
      <c r="SDU1662" s="288"/>
      <c r="SDV1662" s="288"/>
      <c r="SDW1662" s="288"/>
      <c r="SDX1662" s="288"/>
      <c r="SDY1662" s="288"/>
      <c r="SDZ1662" s="288"/>
      <c r="SEA1662" s="288"/>
      <c r="SEB1662" s="288"/>
      <c r="SEC1662" s="288"/>
      <c r="SED1662" s="288"/>
      <c r="SEE1662" s="288"/>
      <c r="SEF1662" s="288"/>
      <c r="SEG1662" s="288"/>
      <c r="SEH1662" s="288"/>
      <c r="SEI1662" s="288"/>
      <c r="SEJ1662" s="288"/>
      <c r="SEK1662" s="288"/>
      <c r="SEL1662" s="288"/>
      <c r="SEM1662" s="288"/>
      <c r="SEN1662" s="288"/>
      <c r="SEO1662" s="288"/>
      <c r="SEP1662" s="288"/>
      <c r="SEQ1662" s="288"/>
      <c r="SER1662" s="288"/>
      <c r="SES1662" s="288"/>
      <c r="SET1662" s="288"/>
      <c r="SEU1662" s="288"/>
      <c r="SEV1662" s="288"/>
      <c r="SEW1662" s="288"/>
      <c r="SEX1662" s="288"/>
      <c r="SEY1662" s="288"/>
      <c r="SEZ1662" s="288"/>
      <c r="SFA1662" s="288"/>
      <c r="SFB1662" s="288"/>
      <c r="SFC1662" s="288"/>
      <c r="SFD1662" s="288"/>
      <c r="SFE1662" s="288"/>
      <c r="SFF1662" s="288"/>
      <c r="SFG1662" s="288"/>
      <c r="SFH1662" s="288"/>
      <c r="SFI1662" s="288"/>
      <c r="SFJ1662" s="288"/>
      <c r="SFK1662" s="288"/>
      <c r="SFL1662" s="288"/>
      <c r="SFM1662" s="288"/>
      <c r="SFN1662" s="288"/>
      <c r="SFO1662" s="288"/>
      <c r="SFP1662" s="288"/>
      <c r="SFQ1662" s="288"/>
      <c r="SFR1662" s="288"/>
      <c r="SFS1662" s="288"/>
      <c r="SFT1662" s="288"/>
      <c r="SFU1662" s="288"/>
      <c r="SFV1662" s="288"/>
      <c r="SFW1662" s="288"/>
      <c r="SFX1662" s="288"/>
      <c r="SFY1662" s="288"/>
      <c r="SFZ1662" s="288"/>
      <c r="SGA1662" s="288"/>
      <c r="SGB1662" s="288"/>
      <c r="SGC1662" s="288"/>
      <c r="SGD1662" s="288"/>
      <c r="SGE1662" s="288"/>
      <c r="SGF1662" s="288"/>
      <c r="SGG1662" s="288"/>
      <c r="SGH1662" s="288"/>
      <c r="SGI1662" s="288"/>
      <c r="SGJ1662" s="288"/>
      <c r="SGK1662" s="288"/>
      <c r="SGL1662" s="288"/>
      <c r="SGM1662" s="288"/>
      <c r="SGN1662" s="288"/>
      <c r="SGO1662" s="288"/>
      <c r="SGP1662" s="288"/>
      <c r="SGQ1662" s="288"/>
      <c r="SGR1662" s="288"/>
      <c r="SGS1662" s="288"/>
      <c r="SGT1662" s="288"/>
      <c r="SGU1662" s="288"/>
      <c r="SGV1662" s="288"/>
      <c r="SGW1662" s="288"/>
      <c r="SGX1662" s="288"/>
      <c r="SGY1662" s="288"/>
      <c r="SGZ1662" s="288"/>
      <c r="SHA1662" s="288"/>
      <c r="SHB1662" s="288"/>
      <c r="SHC1662" s="288"/>
      <c r="SHD1662" s="288"/>
      <c r="SHE1662" s="288"/>
      <c r="SHF1662" s="288"/>
      <c r="SHG1662" s="288"/>
      <c r="SHH1662" s="288"/>
      <c r="SHI1662" s="288"/>
      <c r="SHJ1662" s="288"/>
      <c r="SHK1662" s="288"/>
      <c r="SHL1662" s="288"/>
      <c r="SHM1662" s="288"/>
      <c r="SHN1662" s="288"/>
      <c r="SHO1662" s="288"/>
      <c r="SHP1662" s="288"/>
      <c r="SHQ1662" s="288"/>
      <c r="SHR1662" s="288"/>
      <c r="SHS1662" s="288"/>
      <c r="SHT1662" s="288"/>
      <c r="SHU1662" s="288"/>
      <c r="SHV1662" s="288"/>
      <c r="SHW1662" s="288"/>
      <c r="SHX1662" s="288"/>
      <c r="SHY1662" s="288"/>
      <c r="SHZ1662" s="288"/>
      <c r="SIA1662" s="288"/>
      <c r="SIB1662" s="288"/>
      <c r="SIC1662" s="288"/>
      <c r="SID1662" s="288"/>
      <c r="SIE1662" s="288"/>
      <c r="SIF1662" s="288"/>
      <c r="SIG1662" s="288"/>
      <c r="SIH1662" s="288"/>
      <c r="SII1662" s="288"/>
      <c r="SIJ1662" s="288"/>
      <c r="SIK1662" s="288"/>
      <c r="SIL1662" s="288"/>
      <c r="SIM1662" s="288"/>
      <c r="SIN1662" s="288"/>
      <c r="SIO1662" s="288"/>
      <c r="SIP1662" s="288"/>
      <c r="SIQ1662" s="288"/>
      <c r="SIR1662" s="288"/>
      <c r="SIS1662" s="288"/>
      <c r="SIT1662" s="288"/>
      <c r="SIU1662" s="288"/>
      <c r="SIV1662" s="288"/>
      <c r="SIW1662" s="288"/>
      <c r="SIX1662" s="288"/>
      <c r="SIY1662" s="288"/>
      <c r="SIZ1662" s="288"/>
      <c r="SJA1662" s="288"/>
      <c r="SJB1662" s="288"/>
      <c r="SJC1662" s="288"/>
      <c r="SJD1662" s="288"/>
      <c r="SJE1662" s="288"/>
      <c r="SJF1662" s="288"/>
      <c r="SJG1662" s="288"/>
      <c r="SJH1662" s="288"/>
      <c r="SJI1662" s="288"/>
      <c r="SJJ1662" s="288"/>
      <c r="SJK1662" s="288"/>
      <c r="SJL1662" s="288"/>
      <c r="SJM1662" s="288"/>
      <c r="SJN1662" s="288"/>
      <c r="SJO1662" s="288"/>
      <c r="SJP1662" s="288"/>
      <c r="SJQ1662" s="288"/>
      <c r="SJR1662" s="288"/>
      <c r="SJS1662" s="288"/>
      <c r="SJT1662" s="288"/>
      <c r="SJU1662" s="288"/>
      <c r="SJV1662" s="288"/>
      <c r="SJW1662" s="288"/>
      <c r="SJX1662" s="288"/>
      <c r="SJY1662" s="288"/>
      <c r="SJZ1662" s="288"/>
      <c r="SKA1662" s="288"/>
      <c r="SKB1662" s="288"/>
      <c r="SKC1662" s="288"/>
      <c r="SKD1662" s="288"/>
      <c r="SKE1662" s="288"/>
      <c r="SKF1662" s="288"/>
      <c r="SKG1662" s="288"/>
      <c r="SKH1662" s="288"/>
      <c r="SKI1662" s="288"/>
      <c r="SKJ1662" s="288"/>
      <c r="SKK1662" s="288"/>
      <c r="SKL1662" s="288"/>
      <c r="SKM1662" s="288"/>
      <c r="SKN1662" s="288"/>
      <c r="SKO1662" s="288"/>
      <c r="SKP1662" s="288"/>
      <c r="SKQ1662" s="288"/>
      <c r="SKR1662" s="288"/>
      <c r="SKS1662" s="288"/>
      <c r="SKT1662" s="288"/>
      <c r="SKU1662" s="288"/>
      <c r="SKV1662" s="288"/>
      <c r="SKW1662" s="288"/>
      <c r="SKX1662" s="288"/>
      <c r="SKY1662" s="288"/>
      <c r="SKZ1662" s="288"/>
      <c r="SLA1662" s="288"/>
      <c r="SLB1662" s="288"/>
      <c r="SLC1662" s="288"/>
      <c r="SLD1662" s="288"/>
      <c r="SLE1662" s="288"/>
      <c r="SLF1662" s="288"/>
      <c r="SLG1662" s="288"/>
      <c r="SLH1662" s="288"/>
      <c r="SLI1662" s="288"/>
      <c r="SLJ1662" s="288"/>
      <c r="SLK1662" s="288"/>
      <c r="SLL1662" s="288"/>
      <c r="SLM1662" s="288"/>
      <c r="SLN1662" s="288"/>
      <c r="SLO1662" s="288"/>
      <c r="SLP1662" s="288"/>
      <c r="SLQ1662" s="288"/>
      <c r="SLR1662" s="288"/>
      <c r="SLS1662" s="288"/>
      <c r="SLT1662" s="288"/>
      <c r="SLU1662" s="288"/>
      <c r="SLV1662" s="288"/>
      <c r="SLW1662" s="288"/>
      <c r="SLX1662" s="288"/>
      <c r="SLY1662" s="288"/>
      <c r="SLZ1662" s="288"/>
      <c r="SMA1662" s="288"/>
      <c r="SMB1662" s="288"/>
      <c r="SMC1662" s="288"/>
      <c r="SMD1662" s="288"/>
      <c r="SME1662" s="288"/>
      <c r="SMF1662" s="288"/>
      <c r="SMG1662" s="288"/>
      <c r="SMH1662" s="288"/>
      <c r="SMI1662" s="288"/>
      <c r="SMJ1662" s="288"/>
      <c r="SMK1662" s="288"/>
      <c r="SML1662" s="288"/>
      <c r="SMM1662" s="288"/>
      <c r="SMN1662" s="288"/>
      <c r="SMO1662" s="288"/>
      <c r="SMP1662" s="288"/>
      <c r="SMQ1662" s="288"/>
      <c r="SMR1662" s="288"/>
      <c r="SMS1662" s="288"/>
      <c r="SMT1662" s="288"/>
      <c r="SMU1662" s="288"/>
      <c r="SMV1662" s="288"/>
      <c r="SMW1662" s="288"/>
      <c r="SMX1662" s="288"/>
      <c r="SMY1662" s="288"/>
      <c r="SMZ1662" s="288"/>
      <c r="SNA1662" s="288"/>
      <c r="SNB1662" s="288"/>
      <c r="SNC1662" s="288"/>
      <c r="SND1662" s="288"/>
      <c r="SNE1662" s="288"/>
      <c r="SNF1662" s="288"/>
      <c r="SNG1662" s="288"/>
      <c r="SNH1662" s="288"/>
      <c r="SNI1662" s="288"/>
      <c r="SNJ1662" s="288"/>
      <c r="SNK1662" s="288"/>
      <c r="SNL1662" s="288"/>
      <c r="SNM1662" s="288"/>
      <c r="SNN1662" s="288"/>
      <c r="SNO1662" s="288"/>
      <c r="SNP1662" s="288"/>
      <c r="SNQ1662" s="288"/>
      <c r="SNR1662" s="288"/>
      <c r="SNS1662" s="288"/>
      <c r="SNT1662" s="288"/>
      <c r="SNU1662" s="288"/>
      <c r="SNV1662" s="288"/>
      <c r="SNW1662" s="288"/>
      <c r="SNX1662" s="288"/>
      <c r="SNY1662" s="288"/>
      <c r="SNZ1662" s="288"/>
      <c r="SOA1662" s="288"/>
      <c r="SOB1662" s="288"/>
      <c r="SOC1662" s="288"/>
      <c r="SOD1662" s="288"/>
      <c r="SOE1662" s="288"/>
      <c r="SOF1662" s="288"/>
      <c r="SOG1662" s="288"/>
      <c r="SOH1662" s="288"/>
      <c r="SOI1662" s="288"/>
      <c r="SOJ1662" s="288"/>
      <c r="SOK1662" s="288"/>
      <c r="SOL1662" s="288"/>
      <c r="SOM1662" s="288"/>
      <c r="SON1662" s="288"/>
      <c r="SOO1662" s="288"/>
      <c r="SOP1662" s="288"/>
      <c r="SOQ1662" s="288"/>
      <c r="SOR1662" s="288"/>
      <c r="SOS1662" s="288"/>
      <c r="SOT1662" s="288"/>
      <c r="SOU1662" s="288"/>
      <c r="SOV1662" s="288"/>
      <c r="SOW1662" s="288"/>
      <c r="SOX1662" s="288"/>
      <c r="SOY1662" s="288"/>
      <c r="SOZ1662" s="288"/>
      <c r="SPA1662" s="288"/>
      <c r="SPB1662" s="288"/>
      <c r="SPC1662" s="288"/>
      <c r="SPD1662" s="288"/>
      <c r="SPE1662" s="288"/>
      <c r="SPF1662" s="288"/>
      <c r="SPG1662" s="288"/>
      <c r="SPH1662" s="288"/>
      <c r="SPI1662" s="288"/>
      <c r="SPJ1662" s="288"/>
      <c r="SPK1662" s="288"/>
      <c r="SPL1662" s="288"/>
      <c r="SPM1662" s="288"/>
      <c r="SPN1662" s="288"/>
      <c r="SPO1662" s="288"/>
      <c r="SPP1662" s="288"/>
      <c r="SPQ1662" s="288"/>
      <c r="SPR1662" s="288"/>
      <c r="SPS1662" s="288"/>
      <c r="SPT1662" s="288"/>
      <c r="SPU1662" s="288"/>
      <c r="SPV1662" s="288"/>
      <c r="SPW1662" s="288"/>
      <c r="SPX1662" s="288"/>
      <c r="SPY1662" s="288"/>
      <c r="SPZ1662" s="288"/>
      <c r="SQA1662" s="288"/>
      <c r="SQB1662" s="288"/>
      <c r="SQC1662" s="288"/>
      <c r="SQD1662" s="288"/>
      <c r="SQE1662" s="288"/>
      <c r="SQF1662" s="288"/>
      <c r="SQG1662" s="288"/>
      <c r="SQH1662" s="288"/>
      <c r="SQI1662" s="288"/>
      <c r="SQJ1662" s="288"/>
      <c r="SQK1662" s="288"/>
      <c r="SQL1662" s="288"/>
      <c r="SQM1662" s="288"/>
      <c r="SQN1662" s="288"/>
      <c r="SQO1662" s="288"/>
      <c r="SQP1662" s="288"/>
      <c r="SQQ1662" s="288"/>
      <c r="SQR1662" s="288"/>
      <c r="SQS1662" s="288"/>
      <c r="SQT1662" s="288"/>
      <c r="SQU1662" s="288"/>
      <c r="SQV1662" s="288"/>
      <c r="SQW1662" s="288"/>
      <c r="SQX1662" s="288"/>
      <c r="SQY1662" s="288"/>
      <c r="SQZ1662" s="288"/>
      <c r="SRA1662" s="288"/>
      <c r="SRB1662" s="288"/>
      <c r="SRC1662" s="288"/>
      <c r="SRD1662" s="288"/>
      <c r="SRE1662" s="288"/>
      <c r="SRF1662" s="288"/>
      <c r="SRG1662" s="288"/>
      <c r="SRH1662" s="288"/>
      <c r="SRI1662" s="288"/>
      <c r="SRJ1662" s="288"/>
      <c r="SRK1662" s="288"/>
      <c r="SRL1662" s="288"/>
      <c r="SRM1662" s="288"/>
      <c r="SRN1662" s="288"/>
      <c r="SRO1662" s="288"/>
      <c r="SRP1662" s="288"/>
      <c r="SRQ1662" s="288"/>
      <c r="SRR1662" s="288"/>
      <c r="SRS1662" s="288"/>
      <c r="SRT1662" s="288"/>
      <c r="SRU1662" s="288"/>
      <c r="SRV1662" s="288"/>
      <c r="SRW1662" s="288"/>
      <c r="SRX1662" s="288"/>
      <c r="SRY1662" s="288"/>
      <c r="SRZ1662" s="288"/>
      <c r="SSA1662" s="288"/>
      <c r="SSB1662" s="288"/>
      <c r="SSC1662" s="288"/>
      <c r="SSD1662" s="288"/>
      <c r="SSE1662" s="288"/>
      <c r="SSF1662" s="288"/>
      <c r="SSG1662" s="288"/>
      <c r="SSH1662" s="288"/>
      <c r="SSI1662" s="288"/>
      <c r="SSJ1662" s="288"/>
      <c r="SSK1662" s="288"/>
      <c r="SSL1662" s="288"/>
      <c r="SSM1662" s="288"/>
      <c r="SSN1662" s="288"/>
      <c r="SSO1662" s="288"/>
      <c r="SSP1662" s="288"/>
      <c r="SSQ1662" s="288"/>
      <c r="SSR1662" s="288"/>
      <c r="SSS1662" s="288"/>
      <c r="SST1662" s="288"/>
      <c r="SSU1662" s="288"/>
      <c r="SSV1662" s="288"/>
      <c r="SSW1662" s="288"/>
      <c r="SSX1662" s="288"/>
      <c r="SSY1662" s="288"/>
      <c r="SSZ1662" s="288"/>
      <c r="STA1662" s="288"/>
      <c r="STB1662" s="288"/>
      <c r="STC1662" s="288"/>
      <c r="STD1662" s="288"/>
      <c r="STE1662" s="288"/>
      <c r="STF1662" s="288"/>
      <c r="STG1662" s="288"/>
      <c r="STH1662" s="288"/>
      <c r="STI1662" s="288"/>
      <c r="STJ1662" s="288"/>
      <c r="STK1662" s="288"/>
      <c r="STL1662" s="288"/>
      <c r="STM1662" s="288"/>
      <c r="STN1662" s="288"/>
      <c r="STO1662" s="288"/>
      <c r="STP1662" s="288"/>
      <c r="STQ1662" s="288"/>
      <c r="STR1662" s="288"/>
      <c r="STS1662" s="288"/>
      <c r="STT1662" s="288"/>
      <c r="STU1662" s="288"/>
      <c r="STV1662" s="288"/>
      <c r="STW1662" s="288"/>
      <c r="STX1662" s="288"/>
      <c r="STY1662" s="288"/>
      <c r="STZ1662" s="288"/>
      <c r="SUA1662" s="288"/>
      <c r="SUB1662" s="288"/>
      <c r="SUC1662" s="288"/>
      <c r="SUD1662" s="288"/>
      <c r="SUE1662" s="288"/>
      <c r="SUF1662" s="288"/>
      <c r="SUG1662" s="288"/>
      <c r="SUH1662" s="288"/>
      <c r="SUI1662" s="288"/>
      <c r="SUJ1662" s="288"/>
      <c r="SUK1662" s="288"/>
      <c r="SUL1662" s="288"/>
      <c r="SUM1662" s="288"/>
      <c r="SUN1662" s="288"/>
      <c r="SUO1662" s="288"/>
      <c r="SUP1662" s="288"/>
      <c r="SUQ1662" s="288"/>
      <c r="SUR1662" s="288"/>
      <c r="SUS1662" s="288"/>
      <c r="SUT1662" s="288"/>
      <c r="SUU1662" s="288"/>
      <c r="SUV1662" s="288"/>
      <c r="SUW1662" s="288"/>
      <c r="SUX1662" s="288"/>
      <c r="SUY1662" s="288"/>
      <c r="SUZ1662" s="288"/>
      <c r="SVA1662" s="288"/>
      <c r="SVB1662" s="288"/>
      <c r="SVC1662" s="288"/>
      <c r="SVD1662" s="288"/>
      <c r="SVE1662" s="288"/>
      <c r="SVF1662" s="288"/>
      <c r="SVG1662" s="288"/>
      <c r="SVH1662" s="288"/>
      <c r="SVI1662" s="288"/>
      <c r="SVJ1662" s="288"/>
      <c r="SVK1662" s="288"/>
      <c r="SVL1662" s="288"/>
      <c r="SVM1662" s="288"/>
      <c r="SVN1662" s="288"/>
      <c r="SVO1662" s="288"/>
      <c r="SVP1662" s="288"/>
      <c r="SVQ1662" s="288"/>
      <c r="SVR1662" s="288"/>
      <c r="SVS1662" s="288"/>
      <c r="SVT1662" s="288"/>
      <c r="SVU1662" s="288"/>
      <c r="SVV1662" s="288"/>
      <c r="SVW1662" s="288"/>
      <c r="SVX1662" s="288"/>
      <c r="SVY1662" s="288"/>
      <c r="SVZ1662" s="288"/>
      <c r="SWA1662" s="288"/>
      <c r="SWB1662" s="288"/>
      <c r="SWC1662" s="288"/>
      <c r="SWD1662" s="288"/>
      <c r="SWE1662" s="288"/>
      <c r="SWF1662" s="288"/>
      <c r="SWG1662" s="288"/>
      <c r="SWH1662" s="288"/>
      <c r="SWI1662" s="288"/>
      <c r="SWJ1662" s="288"/>
      <c r="SWK1662" s="288"/>
      <c r="SWL1662" s="288"/>
      <c r="SWM1662" s="288"/>
      <c r="SWN1662" s="288"/>
      <c r="SWO1662" s="288"/>
      <c r="SWP1662" s="288"/>
      <c r="SWQ1662" s="288"/>
      <c r="SWR1662" s="288"/>
      <c r="SWS1662" s="288"/>
      <c r="SWT1662" s="288"/>
      <c r="SWU1662" s="288"/>
      <c r="SWV1662" s="288"/>
      <c r="SWW1662" s="288"/>
      <c r="SWX1662" s="288"/>
      <c r="SWY1662" s="288"/>
      <c r="SWZ1662" s="288"/>
      <c r="SXA1662" s="288"/>
      <c r="SXB1662" s="288"/>
      <c r="SXC1662" s="288"/>
      <c r="SXD1662" s="288"/>
      <c r="SXE1662" s="288"/>
      <c r="SXF1662" s="288"/>
      <c r="SXG1662" s="288"/>
      <c r="SXH1662" s="288"/>
      <c r="SXI1662" s="288"/>
      <c r="SXJ1662" s="288"/>
      <c r="SXK1662" s="288"/>
      <c r="SXL1662" s="288"/>
      <c r="SXM1662" s="288"/>
      <c r="SXN1662" s="288"/>
      <c r="SXO1662" s="288"/>
      <c r="SXP1662" s="288"/>
      <c r="SXQ1662" s="288"/>
      <c r="SXR1662" s="288"/>
      <c r="SXS1662" s="288"/>
      <c r="SXT1662" s="288"/>
      <c r="SXU1662" s="288"/>
      <c r="SXV1662" s="288"/>
      <c r="SXW1662" s="288"/>
      <c r="SXX1662" s="288"/>
      <c r="SXY1662" s="288"/>
      <c r="SXZ1662" s="288"/>
      <c r="SYA1662" s="288"/>
      <c r="SYB1662" s="288"/>
      <c r="SYC1662" s="288"/>
      <c r="SYD1662" s="288"/>
      <c r="SYE1662" s="288"/>
      <c r="SYF1662" s="288"/>
      <c r="SYG1662" s="288"/>
      <c r="SYH1662" s="288"/>
      <c r="SYI1662" s="288"/>
      <c r="SYJ1662" s="288"/>
      <c r="SYK1662" s="288"/>
      <c r="SYL1662" s="288"/>
      <c r="SYM1662" s="288"/>
      <c r="SYN1662" s="288"/>
      <c r="SYO1662" s="288"/>
      <c r="SYP1662" s="288"/>
      <c r="SYQ1662" s="288"/>
      <c r="SYR1662" s="288"/>
      <c r="SYS1662" s="288"/>
      <c r="SYT1662" s="288"/>
      <c r="SYU1662" s="288"/>
      <c r="SYV1662" s="288"/>
      <c r="SYW1662" s="288"/>
      <c r="SYX1662" s="288"/>
      <c r="SYY1662" s="288"/>
      <c r="SYZ1662" s="288"/>
      <c r="SZA1662" s="288"/>
      <c r="SZB1662" s="288"/>
      <c r="SZC1662" s="288"/>
      <c r="SZD1662" s="288"/>
      <c r="SZE1662" s="288"/>
      <c r="SZF1662" s="288"/>
      <c r="SZG1662" s="288"/>
      <c r="SZH1662" s="288"/>
      <c r="SZI1662" s="288"/>
      <c r="SZJ1662" s="288"/>
      <c r="SZK1662" s="288"/>
      <c r="SZL1662" s="288"/>
      <c r="SZM1662" s="288"/>
      <c r="SZN1662" s="288"/>
      <c r="SZO1662" s="288"/>
      <c r="SZP1662" s="288"/>
      <c r="SZQ1662" s="288"/>
      <c r="SZR1662" s="288"/>
      <c r="SZS1662" s="288"/>
      <c r="SZT1662" s="288"/>
      <c r="SZU1662" s="288"/>
      <c r="SZV1662" s="288"/>
      <c r="SZW1662" s="288"/>
      <c r="SZX1662" s="288"/>
      <c r="SZY1662" s="288"/>
      <c r="SZZ1662" s="288"/>
      <c r="TAA1662" s="288"/>
      <c r="TAB1662" s="288"/>
      <c r="TAC1662" s="288"/>
      <c r="TAD1662" s="288"/>
      <c r="TAE1662" s="288"/>
      <c r="TAF1662" s="288"/>
      <c r="TAG1662" s="288"/>
      <c r="TAH1662" s="288"/>
      <c r="TAI1662" s="288"/>
      <c r="TAJ1662" s="288"/>
      <c r="TAK1662" s="288"/>
      <c r="TAL1662" s="288"/>
      <c r="TAM1662" s="288"/>
      <c r="TAN1662" s="288"/>
      <c r="TAO1662" s="288"/>
      <c r="TAP1662" s="288"/>
      <c r="TAQ1662" s="288"/>
      <c r="TAR1662" s="288"/>
      <c r="TAS1662" s="288"/>
      <c r="TAT1662" s="288"/>
      <c r="TAU1662" s="288"/>
      <c r="TAV1662" s="288"/>
      <c r="TAW1662" s="288"/>
      <c r="TAX1662" s="288"/>
      <c r="TAY1662" s="288"/>
      <c r="TAZ1662" s="288"/>
      <c r="TBA1662" s="288"/>
      <c r="TBB1662" s="288"/>
      <c r="TBC1662" s="288"/>
      <c r="TBD1662" s="288"/>
      <c r="TBE1662" s="288"/>
      <c r="TBF1662" s="288"/>
      <c r="TBG1662" s="288"/>
      <c r="TBH1662" s="288"/>
      <c r="TBI1662" s="288"/>
      <c r="TBJ1662" s="288"/>
      <c r="TBK1662" s="288"/>
      <c r="TBL1662" s="288"/>
      <c r="TBM1662" s="288"/>
      <c r="TBN1662" s="288"/>
      <c r="TBO1662" s="288"/>
      <c r="TBP1662" s="288"/>
      <c r="TBQ1662" s="288"/>
      <c r="TBR1662" s="288"/>
      <c r="TBS1662" s="288"/>
      <c r="TBT1662" s="288"/>
      <c r="TBU1662" s="288"/>
      <c r="TBV1662" s="288"/>
      <c r="TBW1662" s="288"/>
      <c r="TBX1662" s="288"/>
      <c r="TBY1662" s="288"/>
      <c r="TBZ1662" s="288"/>
      <c r="TCA1662" s="288"/>
      <c r="TCB1662" s="288"/>
      <c r="TCC1662" s="288"/>
      <c r="TCD1662" s="288"/>
      <c r="TCE1662" s="288"/>
      <c r="TCF1662" s="288"/>
      <c r="TCG1662" s="288"/>
      <c r="TCH1662" s="288"/>
      <c r="TCI1662" s="288"/>
      <c r="TCJ1662" s="288"/>
      <c r="TCK1662" s="288"/>
      <c r="TCL1662" s="288"/>
      <c r="TCM1662" s="288"/>
      <c r="TCN1662" s="288"/>
      <c r="TCO1662" s="288"/>
      <c r="TCP1662" s="288"/>
      <c r="TCQ1662" s="288"/>
      <c r="TCR1662" s="288"/>
      <c r="TCS1662" s="288"/>
      <c r="TCT1662" s="288"/>
      <c r="TCU1662" s="288"/>
      <c r="TCV1662" s="288"/>
      <c r="TCW1662" s="288"/>
      <c r="TCX1662" s="288"/>
      <c r="TCY1662" s="288"/>
      <c r="TCZ1662" s="288"/>
      <c r="TDA1662" s="288"/>
      <c r="TDB1662" s="288"/>
      <c r="TDC1662" s="288"/>
      <c r="TDD1662" s="288"/>
      <c r="TDE1662" s="288"/>
      <c r="TDF1662" s="288"/>
      <c r="TDG1662" s="288"/>
      <c r="TDH1662" s="288"/>
      <c r="TDI1662" s="288"/>
      <c r="TDJ1662" s="288"/>
      <c r="TDK1662" s="288"/>
      <c r="TDL1662" s="288"/>
      <c r="TDM1662" s="288"/>
      <c r="TDN1662" s="288"/>
      <c r="TDO1662" s="288"/>
      <c r="TDP1662" s="288"/>
      <c r="TDQ1662" s="288"/>
      <c r="TDR1662" s="288"/>
      <c r="TDS1662" s="288"/>
      <c r="TDT1662" s="288"/>
      <c r="TDU1662" s="288"/>
      <c r="TDV1662" s="288"/>
      <c r="TDW1662" s="288"/>
      <c r="TDX1662" s="288"/>
      <c r="TDY1662" s="288"/>
      <c r="TDZ1662" s="288"/>
      <c r="TEA1662" s="288"/>
      <c r="TEB1662" s="288"/>
      <c r="TEC1662" s="288"/>
      <c r="TED1662" s="288"/>
      <c r="TEE1662" s="288"/>
      <c r="TEF1662" s="288"/>
      <c r="TEG1662" s="288"/>
      <c r="TEH1662" s="288"/>
      <c r="TEI1662" s="288"/>
      <c r="TEJ1662" s="288"/>
      <c r="TEK1662" s="288"/>
      <c r="TEL1662" s="288"/>
      <c r="TEM1662" s="288"/>
      <c r="TEN1662" s="288"/>
      <c r="TEO1662" s="288"/>
      <c r="TEP1662" s="288"/>
      <c r="TEQ1662" s="288"/>
      <c r="TER1662" s="288"/>
      <c r="TES1662" s="288"/>
      <c r="TET1662" s="288"/>
      <c r="TEU1662" s="288"/>
      <c r="TEV1662" s="288"/>
      <c r="TEW1662" s="288"/>
      <c r="TEX1662" s="288"/>
      <c r="TEY1662" s="288"/>
      <c r="TEZ1662" s="288"/>
      <c r="TFA1662" s="288"/>
      <c r="TFB1662" s="288"/>
      <c r="TFC1662" s="288"/>
      <c r="TFD1662" s="288"/>
      <c r="TFE1662" s="288"/>
      <c r="TFF1662" s="288"/>
      <c r="TFG1662" s="288"/>
      <c r="TFH1662" s="288"/>
      <c r="TFI1662" s="288"/>
      <c r="TFJ1662" s="288"/>
      <c r="TFK1662" s="288"/>
      <c r="TFL1662" s="288"/>
      <c r="TFM1662" s="288"/>
      <c r="TFN1662" s="288"/>
      <c r="TFO1662" s="288"/>
      <c r="TFP1662" s="288"/>
      <c r="TFQ1662" s="288"/>
      <c r="TFR1662" s="288"/>
      <c r="TFS1662" s="288"/>
      <c r="TFT1662" s="288"/>
      <c r="TFU1662" s="288"/>
      <c r="TFV1662" s="288"/>
      <c r="TFW1662" s="288"/>
      <c r="TFX1662" s="288"/>
      <c r="TFY1662" s="288"/>
      <c r="TFZ1662" s="288"/>
      <c r="TGA1662" s="288"/>
      <c r="TGB1662" s="288"/>
      <c r="TGC1662" s="288"/>
      <c r="TGD1662" s="288"/>
      <c r="TGE1662" s="288"/>
      <c r="TGF1662" s="288"/>
      <c r="TGG1662" s="288"/>
      <c r="TGH1662" s="288"/>
      <c r="TGI1662" s="288"/>
      <c r="TGJ1662" s="288"/>
      <c r="TGK1662" s="288"/>
      <c r="TGL1662" s="288"/>
      <c r="TGM1662" s="288"/>
      <c r="TGN1662" s="288"/>
      <c r="TGO1662" s="288"/>
      <c r="TGP1662" s="288"/>
      <c r="TGQ1662" s="288"/>
      <c r="TGR1662" s="288"/>
      <c r="TGS1662" s="288"/>
      <c r="TGT1662" s="288"/>
      <c r="TGU1662" s="288"/>
      <c r="TGV1662" s="288"/>
      <c r="TGW1662" s="288"/>
      <c r="TGX1662" s="288"/>
      <c r="TGY1662" s="288"/>
      <c r="TGZ1662" s="288"/>
      <c r="THA1662" s="288"/>
      <c r="THB1662" s="288"/>
      <c r="THC1662" s="288"/>
      <c r="THD1662" s="288"/>
      <c r="THE1662" s="288"/>
      <c r="THF1662" s="288"/>
      <c r="THG1662" s="288"/>
      <c r="THH1662" s="288"/>
      <c r="THI1662" s="288"/>
      <c r="THJ1662" s="288"/>
      <c r="THK1662" s="288"/>
      <c r="THL1662" s="288"/>
      <c r="THM1662" s="288"/>
      <c r="THN1662" s="288"/>
      <c r="THO1662" s="288"/>
      <c r="THP1662" s="288"/>
      <c r="THQ1662" s="288"/>
      <c r="THR1662" s="288"/>
      <c r="THS1662" s="288"/>
      <c r="THT1662" s="288"/>
      <c r="THU1662" s="288"/>
      <c r="THV1662" s="288"/>
      <c r="THW1662" s="288"/>
      <c r="THX1662" s="288"/>
      <c r="THY1662" s="288"/>
      <c r="THZ1662" s="288"/>
      <c r="TIA1662" s="288"/>
      <c r="TIB1662" s="288"/>
      <c r="TIC1662" s="288"/>
      <c r="TID1662" s="288"/>
      <c r="TIE1662" s="288"/>
      <c r="TIF1662" s="288"/>
      <c r="TIG1662" s="288"/>
      <c r="TIH1662" s="288"/>
      <c r="TII1662" s="288"/>
      <c r="TIJ1662" s="288"/>
      <c r="TIK1662" s="288"/>
      <c r="TIL1662" s="288"/>
      <c r="TIM1662" s="288"/>
      <c r="TIN1662" s="288"/>
      <c r="TIO1662" s="288"/>
      <c r="TIP1662" s="288"/>
      <c r="TIQ1662" s="288"/>
      <c r="TIR1662" s="288"/>
      <c r="TIS1662" s="288"/>
      <c r="TIT1662" s="288"/>
      <c r="TIU1662" s="288"/>
      <c r="TIV1662" s="288"/>
      <c r="TIW1662" s="288"/>
      <c r="TIX1662" s="288"/>
      <c r="TIY1662" s="288"/>
      <c r="TIZ1662" s="288"/>
      <c r="TJA1662" s="288"/>
      <c r="TJB1662" s="288"/>
      <c r="TJC1662" s="288"/>
      <c r="TJD1662" s="288"/>
      <c r="TJE1662" s="288"/>
      <c r="TJF1662" s="288"/>
      <c r="TJG1662" s="288"/>
      <c r="TJH1662" s="288"/>
      <c r="TJI1662" s="288"/>
      <c r="TJJ1662" s="288"/>
      <c r="TJK1662" s="288"/>
      <c r="TJL1662" s="288"/>
      <c r="TJM1662" s="288"/>
      <c r="TJN1662" s="288"/>
      <c r="TJO1662" s="288"/>
      <c r="TJP1662" s="288"/>
      <c r="TJQ1662" s="288"/>
      <c r="TJR1662" s="288"/>
      <c r="TJS1662" s="288"/>
      <c r="TJT1662" s="288"/>
      <c r="TJU1662" s="288"/>
      <c r="TJV1662" s="288"/>
      <c r="TJW1662" s="288"/>
      <c r="TJX1662" s="288"/>
      <c r="TJY1662" s="288"/>
      <c r="TJZ1662" s="288"/>
      <c r="TKA1662" s="288"/>
      <c r="TKB1662" s="288"/>
      <c r="TKC1662" s="288"/>
      <c r="TKD1662" s="288"/>
      <c r="TKE1662" s="288"/>
      <c r="TKF1662" s="288"/>
      <c r="TKG1662" s="288"/>
      <c r="TKH1662" s="288"/>
      <c r="TKI1662" s="288"/>
      <c r="TKJ1662" s="288"/>
      <c r="TKK1662" s="288"/>
      <c r="TKL1662" s="288"/>
      <c r="TKM1662" s="288"/>
      <c r="TKN1662" s="288"/>
      <c r="TKO1662" s="288"/>
      <c r="TKP1662" s="288"/>
      <c r="TKQ1662" s="288"/>
      <c r="TKR1662" s="288"/>
      <c r="TKS1662" s="288"/>
      <c r="TKT1662" s="288"/>
      <c r="TKU1662" s="288"/>
      <c r="TKV1662" s="288"/>
      <c r="TKW1662" s="288"/>
      <c r="TKX1662" s="288"/>
      <c r="TKY1662" s="288"/>
      <c r="TKZ1662" s="288"/>
      <c r="TLA1662" s="288"/>
      <c r="TLB1662" s="288"/>
      <c r="TLC1662" s="288"/>
      <c r="TLD1662" s="288"/>
      <c r="TLE1662" s="288"/>
      <c r="TLF1662" s="288"/>
      <c r="TLG1662" s="288"/>
      <c r="TLH1662" s="288"/>
      <c r="TLI1662" s="288"/>
      <c r="TLJ1662" s="288"/>
      <c r="TLK1662" s="288"/>
      <c r="TLL1662" s="288"/>
      <c r="TLM1662" s="288"/>
      <c r="TLN1662" s="288"/>
      <c r="TLO1662" s="288"/>
      <c r="TLP1662" s="288"/>
      <c r="TLQ1662" s="288"/>
      <c r="TLR1662" s="288"/>
      <c r="TLS1662" s="288"/>
      <c r="TLT1662" s="288"/>
      <c r="TLU1662" s="288"/>
      <c r="TLV1662" s="288"/>
      <c r="TLW1662" s="288"/>
      <c r="TLX1662" s="288"/>
      <c r="TLY1662" s="288"/>
      <c r="TLZ1662" s="288"/>
      <c r="TMA1662" s="288"/>
      <c r="TMB1662" s="288"/>
      <c r="TMC1662" s="288"/>
      <c r="TMD1662" s="288"/>
      <c r="TME1662" s="288"/>
      <c r="TMF1662" s="288"/>
      <c r="TMG1662" s="288"/>
      <c r="TMH1662" s="288"/>
      <c r="TMI1662" s="288"/>
      <c r="TMJ1662" s="288"/>
      <c r="TMK1662" s="288"/>
      <c r="TML1662" s="288"/>
      <c r="TMM1662" s="288"/>
      <c r="TMN1662" s="288"/>
      <c r="TMO1662" s="288"/>
      <c r="TMP1662" s="288"/>
      <c r="TMQ1662" s="288"/>
      <c r="TMR1662" s="288"/>
      <c r="TMS1662" s="288"/>
      <c r="TMT1662" s="288"/>
      <c r="TMU1662" s="288"/>
      <c r="TMV1662" s="288"/>
      <c r="TMW1662" s="288"/>
      <c r="TMX1662" s="288"/>
      <c r="TMY1662" s="288"/>
      <c r="TMZ1662" s="288"/>
      <c r="TNA1662" s="288"/>
      <c r="TNB1662" s="288"/>
      <c r="TNC1662" s="288"/>
      <c r="TND1662" s="288"/>
      <c r="TNE1662" s="288"/>
      <c r="TNF1662" s="288"/>
      <c r="TNG1662" s="288"/>
      <c r="TNH1662" s="288"/>
      <c r="TNI1662" s="288"/>
      <c r="TNJ1662" s="288"/>
      <c r="TNK1662" s="288"/>
      <c r="TNL1662" s="288"/>
      <c r="TNM1662" s="288"/>
      <c r="TNN1662" s="288"/>
      <c r="TNO1662" s="288"/>
      <c r="TNP1662" s="288"/>
      <c r="TNQ1662" s="288"/>
      <c r="TNR1662" s="288"/>
      <c r="TNS1662" s="288"/>
      <c r="TNT1662" s="288"/>
      <c r="TNU1662" s="288"/>
      <c r="TNV1662" s="288"/>
      <c r="TNW1662" s="288"/>
      <c r="TNX1662" s="288"/>
      <c r="TNY1662" s="288"/>
      <c r="TNZ1662" s="288"/>
      <c r="TOA1662" s="288"/>
      <c r="TOB1662" s="288"/>
      <c r="TOC1662" s="288"/>
      <c r="TOD1662" s="288"/>
      <c r="TOE1662" s="288"/>
      <c r="TOF1662" s="288"/>
      <c r="TOG1662" s="288"/>
      <c r="TOH1662" s="288"/>
      <c r="TOI1662" s="288"/>
      <c r="TOJ1662" s="288"/>
      <c r="TOK1662" s="288"/>
      <c r="TOL1662" s="288"/>
      <c r="TOM1662" s="288"/>
      <c r="TON1662" s="288"/>
      <c r="TOO1662" s="288"/>
      <c r="TOP1662" s="288"/>
      <c r="TOQ1662" s="288"/>
      <c r="TOR1662" s="288"/>
      <c r="TOS1662" s="288"/>
      <c r="TOT1662" s="288"/>
      <c r="TOU1662" s="288"/>
      <c r="TOV1662" s="288"/>
      <c r="TOW1662" s="288"/>
      <c r="TOX1662" s="288"/>
      <c r="TOY1662" s="288"/>
      <c r="TOZ1662" s="288"/>
      <c r="TPA1662" s="288"/>
      <c r="TPB1662" s="288"/>
      <c r="TPC1662" s="288"/>
      <c r="TPD1662" s="288"/>
      <c r="TPE1662" s="288"/>
      <c r="TPF1662" s="288"/>
      <c r="TPG1662" s="288"/>
      <c r="TPH1662" s="288"/>
      <c r="TPI1662" s="288"/>
      <c r="TPJ1662" s="288"/>
      <c r="TPK1662" s="288"/>
      <c r="TPL1662" s="288"/>
      <c r="TPM1662" s="288"/>
      <c r="TPN1662" s="288"/>
      <c r="TPO1662" s="288"/>
      <c r="TPP1662" s="288"/>
      <c r="TPQ1662" s="288"/>
      <c r="TPR1662" s="288"/>
      <c r="TPS1662" s="288"/>
      <c r="TPT1662" s="288"/>
      <c r="TPU1662" s="288"/>
      <c r="TPV1662" s="288"/>
      <c r="TPW1662" s="288"/>
      <c r="TPX1662" s="288"/>
      <c r="TPY1662" s="288"/>
      <c r="TPZ1662" s="288"/>
      <c r="TQA1662" s="288"/>
      <c r="TQB1662" s="288"/>
      <c r="TQC1662" s="288"/>
      <c r="TQD1662" s="288"/>
      <c r="TQE1662" s="288"/>
      <c r="TQF1662" s="288"/>
      <c r="TQG1662" s="288"/>
      <c r="TQH1662" s="288"/>
      <c r="TQI1662" s="288"/>
      <c r="TQJ1662" s="288"/>
      <c r="TQK1662" s="288"/>
      <c r="TQL1662" s="288"/>
      <c r="TQM1662" s="288"/>
      <c r="TQN1662" s="288"/>
      <c r="TQO1662" s="288"/>
      <c r="TQP1662" s="288"/>
      <c r="TQQ1662" s="288"/>
      <c r="TQR1662" s="288"/>
      <c r="TQS1662" s="288"/>
      <c r="TQT1662" s="288"/>
      <c r="TQU1662" s="288"/>
      <c r="TQV1662" s="288"/>
      <c r="TQW1662" s="288"/>
      <c r="TQX1662" s="288"/>
      <c r="TQY1662" s="288"/>
      <c r="TQZ1662" s="288"/>
      <c r="TRA1662" s="288"/>
      <c r="TRB1662" s="288"/>
      <c r="TRC1662" s="288"/>
      <c r="TRD1662" s="288"/>
      <c r="TRE1662" s="288"/>
      <c r="TRF1662" s="288"/>
      <c r="TRG1662" s="288"/>
      <c r="TRH1662" s="288"/>
      <c r="TRI1662" s="288"/>
      <c r="TRJ1662" s="288"/>
      <c r="TRK1662" s="288"/>
      <c r="TRL1662" s="288"/>
      <c r="TRM1662" s="288"/>
      <c r="TRN1662" s="288"/>
      <c r="TRO1662" s="288"/>
      <c r="TRP1662" s="288"/>
      <c r="TRQ1662" s="288"/>
      <c r="TRR1662" s="288"/>
      <c r="TRS1662" s="288"/>
      <c r="TRT1662" s="288"/>
      <c r="TRU1662" s="288"/>
      <c r="TRV1662" s="288"/>
      <c r="TRW1662" s="288"/>
      <c r="TRX1662" s="288"/>
      <c r="TRY1662" s="288"/>
      <c r="TRZ1662" s="288"/>
      <c r="TSA1662" s="288"/>
      <c r="TSB1662" s="288"/>
      <c r="TSC1662" s="288"/>
      <c r="TSD1662" s="288"/>
      <c r="TSE1662" s="288"/>
      <c r="TSF1662" s="288"/>
      <c r="TSG1662" s="288"/>
      <c r="TSH1662" s="288"/>
      <c r="TSI1662" s="288"/>
      <c r="TSJ1662" s="288"/>
      <c r="TSK1662" s="288"/>
      <c r="TSL1662" s="288"/>
      <c r="TSM1662" s="288"/>
      <c r="TSN1662" s="288"/>
      <c r="TSO1662" s="288"/>
      <c r="TSP1662" s="288"/>
      <c r="TSQ1662" s="288"/>
      <c r="TSR1662" s="288"/>
      <c r="TSS1662" s="288"/>
      <c r="TST1662" s="288"/>
      <c r="TSU1662" s="288"/>
      <c r="TSV1662" s="288"/>
      <c r="TSW1662" s="288"/>
      <c r="TSX1662" s="288"/>
      <c r="TSY1662" s="288"/>
      <c r="TSZ1662" s="288"/>
      <c r="TTA1662" s="288"/>
      <c r="TTB1662" s="288"/>
      <c r="TTC1662" s="288"/>
      <c r="TTD1662" s="288"/>
      <c r="TTE1662" s="288"/>
      <c r="TTF1662" s="288"/>
      <c r="TTG1662" s="288"/>
      <c r="TTH1662" s="288"/>
      <c r="TTI1662" s="288"/>
      <c r="TTJ1662" s="288"/>
      <c r="TTK1662" s="288"/>
      <c r="TTL1662" s="288"/>
      <c r="TTM1662" s="288"/>
      <c r="TTN1662" s="288"/>
      <c r="TTO1662" s="288"/>
      <c r="TTP1662" s="288"/>
      <c r="TTQ1662" s="288"/>
      <c r="TTR1662" s="288"/>
      <c r="TTS1662" s="288"/>
      <c r="TTT1662" s="288"/>
      <c r="TTU1662" s="288"/>
      <c r="TTV1662" s="288"/>
      <c r="TTW1662" s="288"/>
      <c r="TTX1662" s="288"/>
      <c r="TTY1662" s="288"/>
      <c r="TTZ1662" s="288"/>
      <c r="TUA1662" s="288"/>
      <c r="TUB1662" s="288"/>
      <c r="TUC1662" s="288"/>
      <c r="TUD1662" s="288"/>
      <c r="TUE1662" s="288"/>
      <c r="TUF1662" s="288"/>
      <c r="TUG1662" s="288"/>
      <c r="TUH1662" s="288"/>
      <c r="TUI1662" s="288"/>
      <c r="TUJ1662" s="288"/>
      <c r="TUK1662" s="288"/>
      <c r="TUL1662" s="288"/>
      <c r="TUM1662" s="288"/>
      <c r="TUN1662" s="288"/>
      <c r="TUO1662" s="288"/>
      <c r="TUP1662" s="288"/>
      <c r="TUQ1662" s="288"/>
      <c r="TUR1662" s="288"/>
      <c r="TUS1662" s="288"/>
      <c r="TUT1662" s="288"/>
      <c r="TUU1662" s="288"/>
      <c r="TUV1662" s="288"/>
      <c r="TUW1662" s="288"/>
      <c r="TUX1662" s="288"/>
      <c r="TUY1662" s="288"/>
      <c r="TUZ1662" s="288"/>
      <c r="TVA1662" s="288"/>
      <c r="TVB1662" s="288"/>
      <c r="TVC1662" s="288"/>
      <c r="TVD1662" s="288"/>
      <c r="TVE1662" s="288"/>
      <c r="TVF1662" s="288"/>
      <c r="TVG1662" s="288"/>
      <c r="TVH1662" s="288"/>
      <c r="TVI1662" s="288"/>
      <c r="TVJ1662" s="288"/>
      <c r="TVK1662" s="288"/>
      <c r="TVL1662" s="288"/>
      <c r="TVM1662" s="288"/>
      <c r="TVN1662" s="288"/>
      <c r="TVO1662" s="288"/>
      <c r="TVP1662" s="288"/>
      <c r="TVQ1662" s="288"/>
      <c r="TVR1662" s="288"/>
      <c r="TVS1662" s="288"/>
      <c r="TVT1662" s="288"/>
      <c r="TVU1662" s="288"/>
      <c r="TVV1662" s="288"/>
      <c r="TVW1662" s="288"/>
      <c r="TVX1662" s="288"/>
      <c r="TVY1662" s="288"/>
      <c r="TVZ1662" s="288"/>
      <c r="TWA1662" s="288"/>
      <c r="TWB1662" s="288"/>
      <c r="TWC1662" s="288"/>
      <c r="TWD1662" s="288"/>
      <c r="TWE1662" s="288"/>
      <c r="TWF1662" s="288"/>
      <c r="TWG1662" s="288"/>
      <c r="TWH1662" s="288"/>
      <c r="TWI1662" s="288"/>
      <c r="TWJ1662" s="288"/>
      <c r="TWK1662" s="288"/>
      <c r="TWL1662" s="288"/>
      <c r="TWM1662" s="288"/>
      <c r="TWN1662" s="288"/>
      <c r="TWO1662" s="288"/>
      <c r="TWP1662" s="288"/>
      <c r="TWQ1662" s="288"/>
      <c r="TWR1662" s="288"/>
      <c r="TWS1662" s="288"/>
      <c r="TWT1662" s="288"/>
      <c r="TWU1662" s="288"/>
      <c r="TWV1662" s="288"/>
      <c r="TWW1662" s="288"/>
      <c r="TWX1662" s="288"/>
      <c r="TWY1662" s="288"/>
      <c r="TWZ1662" s="288"/>
      <c r="TXA1662" s="288"/>
      <c r="TXB1662" s="288"/>
      <c r="TXC1662" s="288"/>
      <c r="TXD1662" s="288"/>
      <c r="TXE1662" s="288"/>
      <c r="TXF1662" s="288"/>
      <c r="TXG1662" s="288"/>
      <c r="TXH1662" s="288"/>
      <c r="TXI1662" s="288"/>
      <c r="TXJ1662" s="288"/>
      <c r="TXK1662" s="288"/>
      <c r="TXL1662" s="288"/>
      <c r="TXM1662" s="288"/>
      <c r="TXN1662" s="288"/>
      <c r="TXO1662" s="288"/>
      <c r="TXP1662" s="288"/>
      <c r="TXQ1662" s="288"/>
      <c r="TXR1662" s="288"/>
      <c r="TXS1662" s="288"/>
      <c r="TXT1662" s="288"/>
      <c r="TXU1662" s="288"/>
      <c r="TXV1662" s="288"/>
      <c r="TXW1662" s="288"/>
      <c r="TXX1662" s="288"/>
      <c r="TXY1662" s="288"/>
      <c r="TXZ1662" s="288"/>
      <c r="TYA1662" s="288"/>
      <c r="TYB1662" s="288"/>
      <c r="TYC1662" s="288"/>
      <c r="TYD1662" s="288"/>
      <c r="TYE1662" s="288"/>
      <c r="TYF1662" s="288"/>
      <c r="TYG1662" s="288"/>
      <c r="TYH1662" s="288"/>
      <c r="TYI1662" s="288"/>
      <c r="TYJ1662" s="288"/>
      <c r="TYK1662" s="288"/>
      <c r="TYL1662" s="288"/>
      <c r="TYM1662" s="288"/>
      <c r="TYN1662" s="288"/>
      <c r="TYO1662" s="288"/>
      <c r="TYP1662" s="288"/>
      <c r="TYQ1662" s="288"/>
      <c r="TYR1662" s="288"/>
      <c r="TYS1662" s="288"/>
      <c r="TYT1662" s="288"/>
      <c r="TYU1662" s="288"/>
      <c r="TYV1662" s="288"/>
      <c r="TYW1662" s="288"/>
      <c r="TYX1662" s="288"/>
      <c r="TYY1662" s="288"/>
      <c r="TYZ1662" s="288"/>
      <c r="TZA1662" s="288"/>
      <c r="TZB1662" s="288"/>
      <c r="TZC1662" s="288"/>
      <c r="TZD1662" s="288"/>
      <c r="TZE1662" s="288"/>
      <c r="TZF1662" s="288"/>
      <c r="TZG1662" s="288"/>
      <c r="TZH1662" s="288"/>
      <c r="TZI1662" s="288"/>
      <c r="TZJ1662" s="288"/>
      <c r="TZK1662" s="288"/>
      <c r="TZL1662" s="288"/>
      <c r="TZM1662" s="288"/>
      <c r="TZN1662" s="288"/>
      <c r="TZO1662" s="288"/>
      <c r="TZP1662" s="288"/>
      <c r="TZQ1662" s="288"/>
      <c r="TZR1662" s="288"/>
      <c r="TZS1662" s="288"/>
      <c r="TZT1662" s="288"/>
      <c r="TZU1662" s="288"/>
      <c r="TZV1662" s="288"/>
      <c r="TZW1662" s="288"/>
      <c r="TZX1662" s="288"/>
      <c r="TZY1662" s="288"/>
      <c r="TZZ1662" s="288"/>
      <c r="UAA1662" s="288"/>
      <c r="UAB1662" s="288"/>
      <c r="UAC1662" s="288"/>
      <c r="UAD1662" s="288"/>
      <c r="UAE1662" s="288"/>
      <c r="UAF1662" s="288"/>
      <c r="UAG1662" s="288"/>
      <c r="UAH1662" s="288"/>
      <c r="UAI1662" s="288"/>
      <c r="UAJ1662" s="288"/>
      <c r="UAK1662" s="288"/>
      <c r="UAL1662" s="288"/>
      <c r="UAM1662" s="288"/>
      <c r="UAN1662" s="288"/>
      <c r="UAO1662" s="288"/>
      <c r="UAP1662" s="288"/>
      <c r="UAQ1662" s="288"/>
      <c r="UAR1662" s="288"/>
      <c r="UAS1662" s="288"/>
      <c r="UAT1662" s="288"/>
      <c r="UAU1662" s="288"/>
      <c r="UAV1662" s="288"/>
      <c r="UAW1662" s="288"/>
      <c r="UAX1662" s="288"/>
      <c r="UAY1662" s="288"/>
      <c r="UAZ1662" s="288"/>
      <c r="UBA1662" s="288"/>
      <c r="UBB1662" s="288"/>
      <c r="UBC1662" s="288"/>
      <c r="UBD1662" s="288"/>
      <c r="UBE1662" s="288"/>
      <c r="UBF1662" s="288"/>
      <c r="UBG1662" s="288"/>
      <c r="UBH1662" s="288"/>
      <c r="UBI1662" s="288"/>
      <c r="UBJ1662" s="288"/>
      <c r="UBK1662" s="288"/>
      <c r="UBL1662" s="288"/>
      <c r="UBM1662" s="288"/>
      <c r="UBN1662" s="288"/>
      <c r="UBO1662" s="288"/>
      <c r="UBP1662" s="288"/>
      <c r="UBQ1662" s="288"/>
      <c r="UBR1662" s="288"/>
      <c r="UBS1662" s="288"/>
      <c r="UBT1662" s="288"/>
      <c r="UBU1662" s="288"/>
      <c r="UBV1662" s="288"/>
      <c r="UBW1662" s="288"/>
      <c r="UBX1662" s="288"/>
      <c r="UBY1662" s="288"/>
      <c r="UBZ1662" s="288"/>
      <c r="UCA1662" s="288"/>
      <c r="UCB1662" s="288"/>
      <c r="UCC1662" s="288"/>
      <c r="UCD1662" s="288"/>
      <c r="UCE1662" s="288"/>
      <c r="UCF1662" s="288"/>
      <c r="UCG1662" s="288"/>
      <c r="UCH1662" s="288"/>
      <c r="UCI1662" s="288"/>
      <c r="UCJ1662" s="288"/>
      <c r="UCK1662" s="288"/>
      <c r="UCL1662" s="288"/>
      <c r="UCM1662" s="288"/>
      <c r="UCN1662" s="288"/>
      <c r="UCO1662" s="288"/>
      <c r="UCP1662" s="288"/>
      <c r="UCQ1662" s="288"/>
      <c r="UCR1662" s="288"/>
      <c r="UCS1662" s="288"/>
      <c r="UCT1662" s="288"/>
      <c r="UCU1662" s="288"/>
      <c r="UCV1662" s="288"/>
      <c r="UCW1662" s="288"/>
      <c r="UCX1662" s="288"/>
      <c r="UCY1662" s="288"/>
      <c r="UCZ1662" s="288"/>
      <c r="UDA1662" s="288"/>
      <c r="UDB1662" s="288"/>
      <c r="UDC1662" s="288"/>
      <c r="UDD1662" s="288"/>
      <c r="UDE1662" s="288"/>
      <c r="UDF1662" s="288"/>
      <c r="UDG1662" s="288"/>
      <c r="UDH1662" s="288"/>
      <c r="UDI1662" s="288"/>
      <c r="UDJ1662" s="288"/>
      <c r="UDK1662" s="288"/>
      <c r="UDL1662" s="288"/>
      <c r="UDM1662" s="288"/>
      <c r="UDN1662" s="288"/>
      <c r="UDO1662" s="288"/>
      <c r="UDP1662" s="288"/>
      <c r="UDQ1662" s="288"/>
      <c r="UDR1662" s="288"/>
      <c r="UDS1662" s="288"/>
      <c r="UDT1662" s="288"/>
      <c r="UDU1662" s="288"/>
      <c r="UDV1662" s="288"/>
      <c r="UDW1662" s="288"/>
      <c r="UDX1662" s="288"/>
      <c r="UDY1662" s="288"/>
      <c r="UDZ1662" s="288"/>
      <c r="UEA1662" s="288"/>
      <c r="UEB1662" s="288"/>
      <c r="UEC1662" s="288"/>
      <c r="UED1662" s="288"/>
      <c r="UEE1662" s="288"/>
      <c r="UEF1662" s="288"/>
      <c r="UEG1662" s="288"/>
      <c r="UEH1662" s="288"/>
      <c r="UEI1662" s="288"/>
      <c r="UEJ1662" s="288"/>
      <c r="UEK1662" s="288"/>
      <c r="UEL1662" s="288"/>
      <c r="UEM1662" s="288"/>
      <c r="UEN1662" s="288"/>
      <c r="UEO1662" s="288"/>
      <c r="UEP1662" s="288"/>
      <c r="UEQ1662" s="288"/>
      <c r="UER1662" s="288"/>
      <c r="UES1662" s="288"/>
      <c r="UET1662" s="288"/>
      <c r="UEU1662" s="288"/>
      <c r="UEV1662" s="288"/>
      <c r="UEW1662" s="288"/>
      <c r="UEX1662" s="288"/>
      <c r="UEY1662" s="288"/>
      <c r="UEZ1662" s="288"/>
      <c r="UFA1662" s="288"/>
      <c r="UFB1662" s="288"/>
      <c r="UFC1662" s="288"/>
      <c r="UFD1662" s="288"/>
      <c r="UFE1662" s="288"/>
      <c r="UFF1662" s="288"/>
      <c r="UFG1662" s="288"/>
      <c r="UFH1662" s="288"/>
      <c r="UFI1662" s="288"/>
      <c r="UFJ1662" s="288"/>
      <c r="UFK1662" s="288"/>
      <c r="UFL1662" s="288"/>
      <c r="UFM1662" s="288"/>
      <c r="UFN1662" s="288"/>
      <c r="UFO1662" s="288"/>
      <c r="UFP1662" s="288"/>
      <c r="UFQ1662" s="288"/>
      <c r="UFR1662" s="288"/>
      <c r="UFS1662" s="288"/>
      <c r="UFT1662" s="288"/>
      <c r="UFU1662" s="288"/>
      <c r="UFV1662" s="288"/>
      <c r="UFW1662" s="288"/>
      <c r="UFX1662" s="288"/>
      <c r="UFY1662" s="288"/>
      <c r="UFZ1662" s="288"/>
      <c r="UGA1662" s="288"/>
      <c r="UGB1662" s="288"/>
      <c r="UGC1662" s="288"/>
      <c r="UGD1662" s="288"/>
      <c r="UGE1662" s="288"/>
      <c r="UGF1662" s="288"/>
      <c r="UGG1662" s="288"/>
      <c r="UGH1662" s="288"/>
      <c r="UGI1662" s="288"/>
      <c r="UGJ1662" s="288"/>
      <c r="UGK1662" s="288"/>
      <c r="UGL1662" s="288"/>
      <c r="UGM1662" s="288"/>
      <c r="UGN1662" s="288"/>
      <c r="UGO1662" s="288"/>
      <c r="UGP1662" s="288"/>
      <c r="UGQ1662" s="288"/>
      <c r="UGR1662" s="288"/>
      <c r="UGS1662" s="288"/>
      <c r="UGT1662" s="288"/>
      <c r="UGU1662" s="288"/>
      <c r="UGV1662" s="288"/>
      <c r="UGW1662" s="288"/>
      <c r="UGX1662" s="288"/>
      <c r="UGY1662" s="288"/>
      <c r="UGZ1662" s="288"/>
      <c r="UHA1662" s="288"/>
      <c r="UHB1662" s="288"/>
      <c r="UHC1662" s="288"/>
      <c r="UHD1662" s="288"/>
      <c r="UHE1662" s="288"/>
      <c r="UHF1662" s="288"/>
      <c r="UHG1662" s="288"/>
      <c r="UHH1662" s="288"/>
      <c r="UHI1662" s="288"/>
      <c r="UHJ1662" s="288"/>
      <c r="UHK1662" s="288"/>
      <c r="UHL1662" s="288"/>
      <c r="UHM1662" s="288"/>
      <c r="UHN1662" s="288"/>
      <c r="UHO1662" s="288"/>
      <c r="UHP1662" s="288"/>
      <c r="UHQ1662" s="288"/>
      <c r="UHR1662" s="288"/>
      <c r="UHS1662" s="288"/>
      <c r="UHT1662" s="288"/>
      <c r="UHU1662" s="288"/>
      <c r="UHV1662" s="288"/>
      <c r="UHW1662" s="288"/>
      <c r="UHX1662" s="288"/>
      <c r="UHY1662" s="288"/>
      <c r="UHZ1662" s="288"/>
      <c r="UIA1662" s="288"/>
      <c r="UIB1662" s="288"/>
      <c r="UIC1662" s="288"/>
      <c r="UID1662" s="288"/>
      <c r="UIE1662" s="288"/>
      <c r="UIF1662" s="288"/>
      <c r="UIG1662" s="288"/>
      <c r="UIH1662" s="288"/>
      <c r="UII1662" s="288"/>
      <c r="UIJ1662" s="288"/>
      <c r="UIK1662" s="288"/>
      <c r="UIL1662" s="288"/>
      <c r="UIM1662" s="288"/>
      <c r="UIN1662" s="288"/>
      <c r="UIO1662" s="288"/>
      <c r="UIP1662" s="288"/>
      <c r="UIQ1662" s="288"/>
      <c r="UIR1662" s="288"/>
      <c r="UIS1662" s="288"/>
      <c r="UIT1662" s="288"/>
      <c r="UIU1662" s="288"/>
      <c r="UIV1662" s="288"/>
      <c r="UIW1662" s="288"/>
      <c r="UIX1662" s="288"/>
      <c r="UIY1662" s="288"/>
      <c r="UIZ1662" s="288"/>
      <c r="UJA1662" s="288"/>
      <c r="UJB1662" s="288"/>
      <c r="UJC1662" s="288"/>
      <c r="UJD1662" s="288"/>
      <c r="UJE1662" s="288"/>
      <c r="UJF1662" s="288"/>
      <c r="UJG1662" s="288"/>
      <c r="UJH1662" s="288"/>
      <c r="UJI1662" s="288"/>
      <c r="UJJ1662" s="288"/>
      <c r="UJK1662" s="288"/>
      <c r="UJL1662" s="288"/>
      <c r="UJM1662" s="288"/>
      <c r="UJN1662" s="288"/>
      <c r="UJO1662" s="288"/>
      <c r="UJP1662" s="288"/>
      <c r="UJQ1662" s="288"/>
      <c r="UJR1662" s="288"/>
      <c r="UJS1662" s="288"/>
      <c r="UJT1662" s="288"/>
      <c r="UJU1662" s="288"/>
      <c r="UJV1662" s="288"/>
      <c r="UJW1662" s="288"/>
      <c r="UJX1662" s="288"/>
      <c r="UJY1662" s="288"/>
      <c r="UJZ1662" s="288"/>
      <c r="UKA1662" s="288"/>
      <c r="UKB1662" s="288"/>
      <c r="UKC1662" s="288"/>
      <c r="UKD1662" s="288"/>
      <c r="UKE1662" s="288"/>
      <c r="UKF1662" s="288"/>
      <c r="UKG1662" s="288"/>
      <c r="UKH1662" s="288"/>
      <c r="UKI1662" s="288"/>
      <c r="UKJ1662" s="288"/>
      <c r="UKK1662" s="288"/>
      <c r="UKL1662" s="288"/>
      <c r="UKM1662" s="288"/>
      <c r="UKN1662" s="288"/>
      <c r="UKO1662" s="288"/>
      <c r="UKP1662" s="288"/>
      <c r="UKQ1662" s="288"/>
      <c r="UKR1662" s="288"/>
      <c r="UKS1662" s="288"/>
      <c r="UKT1662" s="288"/>
      <c r="UKU1662" s="288"/>
      <c r="UKV1662" s="288"/>
      <c r="UKW1662" s="288"/>
      <c r="UKX1662" s="288"/>
      <c r="UKY1662" s="288"/>
      <c r="UKZ1662" s="288"/>
      <c r="ULA1662" s="288"/>
      <c r="ULB1662" s="288"/>
      <c r="ULC1662" s="288"/>
      <c r="ULD1662" s="288"/>
      <c r="ULE1662" s="288"/>
      <c r="ULF1662" s="288"/>
      <c r="ULG1662" s="288"/>
      <c r="ULH1662" s="288"/>
      <c r="ULI1662" s="288"/>
      <c r="ULJ1662" s="288"/>
      <c r="ULK1662" s="288"/>
      <c r="ULL1662" s="288"/>
      <c r="ULM1662" s="288"/>
      <c r="ULN1662" s="288"/>
      <c r="ULO1662" s="288"/>
      <c r="ULP1662" s="288"/>
      <c r="ULQ1662" s="288"/>
      <c r="ULR1662" s="288"/>
      <c r="ULS1662" s="288"/>
      <c r="ULT1662" s="288"/>
      <c r="ULU1662" s="288"/>
      <c r="ULV1662" s="288"/>
      <c r="ULW1662" s="288"/>
      <c r="ULX1662" s="288"/>
      <c r="ULY1662" s="288"/>
      <c r="ULZ1662" s="288"/>
      <c r="UMA1662" s="288"/>
      <c r="UMB1662" s="288"/>
      <c r="UMC1662" s="288"/>
      <c r="UMD1662" s="288"/>
      <c r="UME1662" s="288"/>
      <c r="UMF1662" s="288"/>
      <c r="UMG1662" s="288"/>
      <c r="UMH1662" s="288"/>
      <c r="UMI1662" s="288"/>
      <c r="UMJ1662" s="288"/>
      <c r="UMK1662" s="288"/>
      <c r="UML1662" s="288"/>
      <c r="UMM1662" s="288"/>
      <c r="UMN1662" s="288"/>
      <c r="UMO1662" s="288"/>
      <c r="UMP1662" s="288"/>
      <c r="UMQ1662" s="288"/>
      <c r="UMR1662" s="288"/>
      <c r="UMS1662" s="288"/>
      <c r="UMT1662" s="288"/>
      <c r="UMU1662" s="288"/>
      <c r="UMV1662" s="288"/>
      <c r="UMW1662" s="288"/>
      <c r="UMX1662" s="288"/>
      <c r="UMY1662" s="288"/>
      <c r="UMZ1662" s="288"/>
      <c r="UNA1662" s="288"/>
      <c r="UNB1662" s="288"/>
      <c r="UNC1662" s="288"/>
      <c r="UND1662" s="288"/>
      <c r="UNE1662" s="288"/>
      <c r="UNF1662" s="288"/>
      <c r="UNG1662" s="288"/>
      <c r="UNH1662" s="288"/>
      <c r="UNI1662" s="288"/>
      <c r="UNJ1662" s="288"/>
      <c r="UNK1662" s="288"/>
      <c r="UNL1662" s="288"/>
      <c r="UNM1662" s="288"/>
      <c r="UNN1662" s="288"/>
      <c r="UNO1662" s="288"/>
      <c r="UNP1662" s="288"/>
      <c r="UNQ1662" s="288"/>
      <c r="UNR1662" s="288"/>
      <c r="UNS1662" s="288"/>
      <c r="UNT1662" s="288"/>
      <c r="UNU1662" s="288"/>
      <c r="UNV1662" s="288"/>
      <c r="UNW1662" s="288"/>
      <c r="UNX1662" s="288"/>
      <c r="UNY1662" s="288"/>
      <c r="UNZ1662" s="288"/>
      <c r="UOA1662" s="288"/>
      <c r="UOB1662" s="288"/>
      <c r="UOC1662" s="288"/>
      <c r="UOD1662" s="288"/>
      <c r="UOE1662" s="288"/>
      <c r="UOF1662" s="288"/>
      <c r="UOG1662" s="288"/>
      <c r="UOH1662" s="288"/>
      <c r="UOI1662" s="288"/>
      <c r="UOJ1662" s="288"/>
      <c r="UOK1662" s="288"/>
      <c r="UOL1662" s="288"/>
      <c r="UOM1662" s="288"/>
      <c r="UON1662" s="288"/>
      <c r="UOO1662" s="288"/>
      <c r="UOP1662" s="288"/>
      <c r="UOQ1662" s="288"/>
      <c r="UOR1662" s="288"/>
      <c r="UOS1662" s="288"/>
      <c r="UOT1662" s="288"/>
      <c r="UOU1662" s="288"/>
      <c r="UOV1662" s="288"/>
      <c r="UOW1662" s="288"/>
      <c r="UOX1662" s="288"/>
      <c r="UOY1662" s="288"/>
      <c r="UOZ1662" s="288"/>
      <c r="UPA1662" s="288"/>
      <c r="UPB1662" s="288"/>
      <c r="UPC1662" s="288"/>
      <c r="UPD1662" s="288"/>
      <c r="UPE1662" s="288"/>
      <c r="UPF1662" s="288"/>
      <c r="UPG1662" s="288"/>
      <c r="UPH1662" s="288"/>
      <c r="UPI1662" s="288"/>
      <c r="UPJ1662" s="288"/>
      <c r="UPK1662" s="288"/>
      <c r="UPL1662" s="288"/>
      <c r="UPM1662" s="288"/>
      <c r="UPN1662" s="288"/>
      <c r="UPO1662" s="288"/>
      <c r="UPP1662" s="288"/>
      <c r="UPQ1662" s="288"/>
      <c r="UPR1662" s="288"/>
      <c r="UPS1662" s="288"/>
      <c r="UPT1662" s="288"/>
      <c r="UPU1662" s="288"/>
      <c r="UPV1662" s="288"/>
      <c r="UPW1662" s="288"/>
      <c r="UPX1662" s="288"/>
      <c r="UPY1662" s="288"/>
      <c r="UPZ1662" s="288"/>
      <c r="UQA1662" s="288"/>
      <c r="UQB1662" s="288"/>
      <c r="UQC1662" s="288"/>
      <c r="UQD1662" s="288"/>
      <c r="UQE1662" s="288"/>
      <c r="UQF1662" s="288"/>
      <c r="UQG1662" s="288"/>
      <c r="UQH1662" s="288"/>
      <c r="UQI1662" s="288"/>
      <c r="UQJ1662" s="288"/>
      <c r="UQK1662" s="288"/>
      <c r="UQL1662" s="288"/>
      <c r="UQM1662" s="288"/>
      <c r="UQN1662" s="288"/>
      <c r="UQO1662" s="288"/>
      <c r="UQP1662" s="288"/>
      <c r="UQQ1662" s="288"/>
      <c r="UQR1662" s="288"/>
      <c r="UQS1662" s="288"/>
      <c r="UQT1662" s="288"/>
      <c r="UQU1662" s="288"/>
      <c r="UQV1662" s="288"/>
      <c r="UQW1662" s="288"/>
      <c r="UQX1662" s="288"/>
      <c r="UQY1662" s="288"/>
      <c r="UQZ1662" s="288"/>
      <c r="URA1662" s="288"/>
      <c r="URB1662" s="288"/>
      <c r="URC1662" s="288"/>
      <c r="URD1662" s="288"/>
      <c r="URE1662" s="288"/>
      <c r="URF1662" s="288"/>
      <c r="URG1662" s="288"/>
      <c r="URH1662" s="288"/>
      <c r="URI1662" s="288"/>
      <c r="URJ1662" s="288"/>
      <c r="URK1662" s="288"/>
      <c r="URL1662" s="288"/>
      <c r="URM1662" s="288"/>
      <c r="URN1662" s="288"/>
      <c r="URO1662" s="288"/>
      <c r="URP1662" s="288"/>
      <c r="URQ1662" s="288"/>
      <c r="URR1662" s="288"/>
      <c r="URS1662" s="288"/>
      <c r="URT1662" s="288"/>
      <c r="URU1662" s="288"/>
      <c r="URV1662" s="288"/>
      <c r="URW1662" s="288"/>
      <c r="URX1662" s="288"/>
      <c r="URY1662" s="288"/>
      <c r="URZ1662" s="288"/>
      <c r="USA1662" s="288"/>
      <c r="USB1662" s="288"/>
      <c r="USC1662" s="288"/>
      <c r="USD1662" s="288"/>
      <c r="USE1662" s="288"/>
      <c r="USF1662" s="288"/>
      <c r="USG1662" s="288"/>
      <c r="USH1662" s="288"/>
      <c r="USI1662" s="288"/>
      <c r="USJ1662" s="288"/>
      <c r="USK1662" s="288"/>
      <c r="USL1662" s="288"/>
      <c r="USM1662" s="288"/>
      <c r="USN1662" s="288"/>
      <c r="USO1662" s="288"/>
      <c r="USP1662" s="288"/>
      <c r="USQ1662" s="288"/>
      <c r="USR1662" s="288"/>
      <c r="USS1662" s="288"/>
      <c r="UST1662" s="288"/>
      <c r="USU1662" s="288"/>
      <c r="USV1662" s="288"/>
      <c r="USW1662" s="288"/>
      <c r="USX1662" s="288"/>
      <c r="USY1662" s="288"/>
      <c r="USZ1662" s="288"/>
      <c r="UTA1662" s="288"/>
      <c r="UTB1662" s="288"/>
      <c r="UTC1662" s="288"/>
      <c r="UTD1662" s="288"/>
      <c r="UTE1662" s="288"/>
      <c r="UTF1662" s="288"/>
      <c r="UTG1662" s="288"/>
      <c r="UTH1662" s="288"/>
      <c r="UTI1662" s="288"/>
      <c r="UTJ1662" s="288"/>
      <c r="UTK1662" s="288"/>
      <c r="UTL1662" s="288"/>
      <c r="UTM1662" s="288"/>
      <c r="UTN1662" s="288"/>
      <c r="UTO1662" s="288"/>
      <c r="UTP1662" s="288"/>
      <c r="UTQ1662" s="288"/>
      <c r="UTR1662" s="288"/>
      <c r="UTS1662" s="288"/>
      <c r="UTT1662" s="288"/>
      <c r="UTU1662" s="288"/>
      <c r="UTV1662" s="288"/>
      <c r="UTW1662" s="288"/>
      <c r="UTX1662" s="288"/>
      <c r="UTY1662" s="288"/>
      <c r="UTZ1662" s="288"/>
      <c r="UUA1662" s="288"/>
      <c r="UUB1662" s="288"/>
      <c r="UUC1662" s="288"/>
      <c r="UUD1662" s="288"/>
      <c r="UUE1662" s="288"/>
      <c r="UUF1662" s="288"/>
      <c r="UUG1662" s="288"/>
      <c r="UUH1662" s="288"/>
      <c r="UUI1662" s="288"/>
      <c r="UUJ1662" s="288"/>
      <c r="UUK1662" s="288"/>
      <c r="UUL1662" s="288"/>
      <c r="UUM1662" s="288"/>
      <c r="UUN1662" s="288"/>
      <c r="UUO1662" s="288"/>
      <c r="UUP1662" s="288"/>
      <c r="UUQ1662" s="288"/>
      <c r="UUR1662" s="288"/>
      <c r="UUS1662" s="288"/>
      <c r="UUT1662" s="288"/>
      <c r="UUU1662" s="288"/>
      <c r="UUV1662" s="288"/>
      <c r="UUW1662" s="288"/>
      <c r="UUX1662" s="288"/>
      <c r="UUY1662" s="288"/>
      <c r="UUZ1662" s="288"/>
      <c r="UVA1662" s="288"/>
      <c r="UVB1662" s="288"/>
      <c r="UVC1662" s="288"/>
      <c r="UVD1662" s="288"/>
      <c r="UVE1662" s="288"/>
      <c r="UVF1662" s="288"/>
      <c r="UVG1662" s="288"/>
      <c r="UVH1662" s="288"/>
      <c r="UVI1662" s="288"/>
      <c r="UVJ1662" s="288"/>
      <c r="UVK1662" s="288"/>
      <c r="UVL1662" s="288"/>
      <c r="UVM1662" s="288"/>
      <c r="UVN1662" s="288"/>
      <c r="UVO1662" s="288"/>
      <c r="UVP1662" s="288"/>
      <c r="UVQ1662" s="288"/>
      <c r="UVR1662" s="288"/>
      <c r="UVS1662" s="288"/>
      <c r="UVT1662" s="288"/>
      <c r="UVU1662" s="288"/>
      <c r="UVV1662" s="288"/>
      <c r="UVW1662" s="288"/>
      <c r="UVX1662" s="288"/>
      <c r="UVY1662" s="288"/>
      <c r="UVZ1662" s="288"/>
      <c r="UWA1662" s="288"/>
      <c r="UWB1662" s="288"/>
      <c r="UWC1662" s="288"/>
      <c r="UWD1662" s="288"/>
      <c r="UWE1662" s="288"/>
      <c r="UWF1662" s="288"/>
      <c r="UWG1662" s="288"/>
      <c r="UWH1662" s="288"/>
      <c r="UWI1662" s="288"/>
      <c r="UWJ1662" s="288"/>
      <c r="UWK1662" s="288"/>
      <c r="UWL1662" s="288"/>
      <c r="UWM1662" s="288"/>
      <c r="UWN1662" s="288"/>
      <c r="UWO1662" s="288"/>
      <c r="UWP1662" s="288"/>
      <c r="UWQ1662" s="288"/>
      <c r="UWR1662" s="288"/>
      <c r="UWS1662" s="288"/>
      <c r="UWT1662" s="288"/>
      <c r="UWU1662" s="288"/>
      <c r="UWV1662" s="288"/>
      <c r="UWW1662" s="288"/>
      <c r="UWX1662" s="288"/>
      <c r="UWY1662" s="288"/>
      <c r="UWZ1662" s="288"/>
      <c r="UXA1662" s="288"/>
      <c r="UXB1662" s="288"/>
      <c r="UXC1662" s="288"/>
      <c r="UXD1662" s="288"/>
      <c r="UXE1662" s="288"/>
      <c r="UXF1662" s="288"/>
      <c r="UXG1662" s="288"/>
      <c r="UXH1662" s="288"/>
      <c r="UXI1662" s="288"/>
      <c r="UXJ1662" s="288"/>
      <c r="UXK1662" s="288"/>
      <c r="UXL1662" s="288"/>
      <c r="UXM1662" s="288"/>
      <c r="UXN1662" s="288"/>
      <c r="UXO1662" s="288"/>
      <c r="UXP1662" s="288"/>
      <c r="UXQ1662" s="288"/>
      <c r="UXR1662" s="288"/>
      <c r="UXS1662" s="288"/>
      <c r="UXT1662" s="288"/>
      <c r="UXU1662" s="288"/>
      <c r="UXV1662" s="288"/>
      <c r="UXW1662" s="288"/>
      <c r="UXX1662" s="288"/>
      <c r="UXY1662" s="288"/>
      <c r="UXZ1662" s="288"/>
      <c r="UYA1662" s="288"/>
      <c r="UYB1662" s="288"/>
      <c r="UYC1662" s="288"/>
      <c r="UYD1662" s="288"/>
      <c r="UYE1662" s="288"/>
      <c r="UYF1662" s="288"/>
      <c r="UYG1662" s="288"/>
      <c r="UYH1662" s="288"/>
      <c r="UYI1662" s="288"/>
      <c r="UYJ1662" s="288"/>
      <c r="UYK1662" s="288"/>
      <c r="UYL1662" s="288"/>
      <c r="UYM1662" s="288"/>
      <c r="UYN1662" s="288"/>
      <c r="UYO1662" s="288"/>
      <c r="UYP1662" s="288"/>
      <c r="UYQ1662" s="288"/>
      <c r="UYR1662" s="288"/>
      <c r="UYS1662" s="288"/>
      <c r="UYT1662" s="288"/>
      <c r="UYU1662" s="288"/>
      <c r="UYV1662" s="288"/>
      <c r="UYW1662" s="288"/>
      <c r="UYX1662" s="288"/>
      <c r="UYY1662" s="288"/>
      <c r="UYZ1662" s="288"/>
      <c r="UZA1662" s="288"/>
      <c r="UZB1662" s="288"/>
      <c r="UZC1662" s="288"/>
      <c r="UZD1662" s="288"/>
      <c r="UZE1662" s="288"/>
      <c r="UZF1662" s="288"/>
      <c r="UZG1662" s="288"/>
      <c r="UZH1662" s="288"/>
      <c r="UZI1662" s="288"/>
      <c r="UZJ1662" s="288"/>
      <c r="UZK1662" s="288"/>
      <c r="UZL1662" s="288"/>
      <c r="UZM1662" s="288"/>
      <c r="UZN1662" s="288"/>
      <c r="UZO1662" s="288"/>
      <c r="UZP1662" s="288"/>
      <c r="UZQ1662" s="288"/>
      <c r="UZR1662" s="288"/>
      <c r="UZS1662" s="288"/>
      <c r="UZT1662" s="288"/>
      <c r="UZU1662" s="288"/>
      <c r="UZV1662" s="288"/>
      <c r="UZW1662" s="288"/>
      <c r="UZX1662" s="288"/>
      <c r="UZY1662" s="288"/>
      <c r="UZZ1662" s="288"/>
      <c r="VAA1662" s="288"/>
      <c r="VAB1662" s="288"/>
      <c r="VAC1662" s="288"/>
      <c r="VAD1662" s="288"/>
      <c r="VAE1662" s="288"/>
      <c r="VAF1662" s="288"/>
      <c r="VAG1662" s="288"/>
      <c r="VAH1662" s="288"/>
      <c r="VAI1662" s="288"/>
      <c r="VAJ1662" s="288"/>
      <c r="VAK1662" s="288"/>
      <c r="VAL1662" s="288"/>
      <c r="VAM1662" s="288"/>
      <c r="VAN1662" s="288"/>
      <c r="VAO1662" s="288"/>
      <c r="VAP1662" s="288"/>
      <c r="VAQ1662" s="288"/>
      <c r="VAR1662" s="288"/>
      <c r="VAS1662" s="288"/>
      <c r="VAT1662" s="288"/>
      <c r="VAU1662" s="288"/>
      <c r="VAV1662" s="288"/>
      <c r="VAW1662" s="288"/>
      <c r="VAX1662" s="288"/>
      <c r="VAY1662" s="288"/>
      <c r="VAZ1662" s="288"/>
      <c r="VBA1662" s="288"/>
      <c r="VBB1662" s="288"/>
      <c r="VBC1662" s="288"/>
      <c r="VBD1662" s="288"/>
      <c r="VBE1662" s="288"/>
      <c r="VBF1662" s="288"/>
      <c r="VBG1662" s="288"/>
      <c r="VBH1662" s="288"/>
      <c r="VBI1662" s="288"/>
      <c r="VBJ1662" s="288"/>
      <c r="VBK1662" s="288"/>
      <c r="VBL1662" s="288"/>
      <c r="VBM1662" s="288"/>
      <c r="VBN1662" s="288"/>
      <c r="VBO1662" s="288"/>
      <c r="VBP1662" s="288"/>
      <c r="VBQ1662" s="288"/>
      <c r="VBR1662" s="288"/>
      <c r="VBS1662" s="288"/>
      <c r="VBT1662" s="288"/>
      <c r="VBU1662" s="288"/>
      <c r="VBV1662" s="288"/>
      <c r="VBW1662" s="288"/>
      <c r="VBX1662" s="288"/>
      <c r="VBY1662" s="288"/>
      <c r="VBZ1662" s="288"/>
      <c r="VCA1662" s="288"/>
      <c r="VCB1662" s="288"/>
      <c r="VCC1662" s="288"/>
      <c r="VCD1662" s="288"/>
      <c r="VCE1662" s="288"/>
      <c r="VCF1662" s="288"/>
      <c r="VCG1662" s="288"/>
      <c r="VCH1662" s="288"/>
      <c r="VCI1662" s="288"/>
      <c r="VCJ1662" s="288"/>
      <c r="VCK1662" s="288"/>
      <c r="VCL1662" s="288"/>
      <c r="VCM1662" s="288"/>
      <c r="VCN1662" s="288"/>
      <c r="VCO1662" s="288"/>
      <c r="VCP1662" s="288"/>
      <c r="VCQ1662" s="288"/>
      <c r="VCR1662" s="288"/>
      <c r="VCS1662" s="288"/>
      <c r="VCT1662" s="288"/>
      <c r="VCU1662" s="288"/>
      <c r="VCV1662" s="288"/>
      <c r="VCW1662" s="288"/>
      <c r="VCX1662" s="288"/>
      <c r="VCY1662" s="288"/>
      <c r="VCZ1662" s="288"/>
      <c r="VDA1662" s="288"/>
      <c r="VDB1662" s="288"/>
      <c r="VDC1662" s="288"/>
      <c r="VDD1662" s="288"/>
      <c r="VDE1662" s="288"/>
      <c r="VDF1662" s="288"/>
      <c r="VDG1662" s="288"/>
      <c r="VDH1662" s="288"/>
      <c r="VDI1662" s="288"/>
      <c r="VDJ1662" s="288"/>
      <c r="VDK1662" s="288"/>
      <c r="VDL1662" s="288"/>
      <c r="VDM1662" s="288"/>
      <c r="VDN1662" s="288"/>
      <c r="VDO1662" s="288"/>
      <c r="VDP1662" s="288"/>
      <c r="VDQ1662" s="288"/>
      <c r="VDR1662" s="288"/>
      <c r="VDS1662" s="288"/>
      <c r="VDT1662" s="288"/>
      <c r="VDU1662" s="288"/>
      <c r="VDV1662" s="288"/>
      <c r="VDW1662" s="288"/>
      <c r="VDX1662" s="288"/>
      <c r="VDY1662" s="288"/>
      <c r="VDZ1662" s="288"/>
      <c r="VEA1662" s="288"/>
      <c r="VEB1662" s="288"/>
      <c r="VEC1662" s="288"/>
      <c r="VED1662" s="288"/>
      <c r="VEE1662" s="288"/>
      <c r="VEF1662" s="288"/>
      <c r="VEG1662" s="288"/>
      <c r="VEH1662" s="288"/>
      <c r="VEI1662" s="288"/>
      <c r="VEJ1662" s="288"/>
      <c r="VEK1662" s="288"/>
      <c r="VEL1662" s="288"/>
      <c r="VEM1662" s="288"/>
      <c r="VEN1662" s="288"/>
      <c r="VEO1662" s="288"/>
      <c r="VEP1662" s="288"/>
      <c r="VEQ1662" s="288"/>
      <c r="VER1662" s="288"/>
      <c r="VES1662" s="288"/>
      <c r="VET1662" s="288"/>
      <c r="VEU1662" s="288"/>
      <c r="VEV1662" s="288"/>
      <c r="VEW1662" s="288"/>
      <c r="VEX1662" s="288"/>
      <c r="VEY1662" s="288"/>
      <c r="VEZ1662" s="288"/>
      <c r="VFA1662" s="288"/>
      <c r="VFB1662" s="288"/>
      <c r="VFC1662" s="288"/>
      <c r="VFD1662" s="288"/>
      <c r="VFE1662" s="288"/>
      <c r="VFF1662" s="288"/>
      <c r="VFG1662" s="288"/>
      <c r="VFH1662" s="288"/>
      <c r="VFI1662" s="288"/>
      <c r="VFJ1662" s="288"/>
      <c r="VFK1662" s="288"/>
      <c r="VFL1662" s="288"/>
      <c r="VFM1662" s="288"/>
      <c r="VFN1662" s="288"/>
      <c r="VFO1662" s="288"/>
      <c r="VFP1662" s="288"/>
      <c r="VFQ1662" s="288"/>
      <c r="VFR1662" s="288"/>
      <c r="VFS1662" s="288"/>
      <c r="VFT1662" s="288"/>
      <c r="VFU1662" s="288"/>
      <c r="VFV1662" s="288"/>
      <c r="VFW1662" s="288"/>
      <c r="VFX1662" s="288"/>
      <c r="VFY1662" s="288"/>
      <c r="VFZ1662" s="288"/>
      <c r="VGA1662" s="288"/>
      <c r="VGB1662" s="288"/>
      <c r="VGC1662" s="288"/>
      <c r="VGD1662" s="288"/>
      <c r="VGE1662" s="288"/>
      <c r="VGF1662" s="288"/>
      <c r="VGG1662" s="288"/>
      <c r="VGH1662" s="288"/>
      <c r="VGI1662" s="288"/>
      <c r="VGJ1662" s="288"/>
      <c r="VGK1662" s="288"/>
      <c r="VGL1662" s="288"/>
      <c r="VGM1662" s="288"/>
      <c r="VGN1662" s="288"/>
      <c r="VGO1662" s="288"/>
      <c r="VGP1662" s="288"/>
      <c r="VGQ1662" s="288"/>
      <c r="VGR1662" s="288"/>
      <c r="VGS1662" s="288"/>
      <c r="VGT1662" s="288"/>
      <c r="VGU1662" s="288"/>
      <c r="VGV1662" s="288"/>
      <c r="VGW1662" s="288"/>
      <c r="VGX1662" s="288"/>
      <c r="VGY1662" s="288"/>
      <c r="VGZ1662" s="288"/>
      <c r="VHA1662" s="288"/>
      <c r="VHB1662" s="288"/>
      <c r="VHC1662" s="288"/>
      <c r="VHD1662" s="288"/>
      <c r="VHE1662" s="288"/>
      <c r="VHF1662" s="288"/>
      <c r="VHG1662" s="288"/>
      <c r="VHH1662" s="288"/>
      <c r="VHI1662" s="288"/>
      <c r="VHJ1662" s="288"/>
      <c r="VHK1662" s="288"/>
      <c r="VHL1662" s="288"/>
      <c r="VHM1662" s="288"/>
      <c r="VHN1662" s="288"/>
      <c r="VHO1662" s="288"/>
      <c r="VHP1662" s="288"/>
      <c r="VHQ1662" s="288"/>
      <c r="VHR1662" s="288"/>
      <c r="VHS1662" s="288"/>
      <c r="VHT1662" s="288"/>
      <c r="VHU1662" s="288"/>
      <c r="VHV1662" s="288"/>
      <c r="VHW1662" s="288"/>
      <c r="VHX1662" s="288"/>
      <c r="VHY1662" s="288"/>
      <c r="VHZ1662" s="288"/>
      <c r="VIA1662" s="288"/>
      <c r="VIB1662" s="288"/>
      <c r="VIC1662" s="288"/>
      <c r="VID1662" s="288"/>
      <c r="VIE1662" s="288"/>
      <c r="VIF1662" s="288"/>
      <c r="VIG1662" s="288"/>
      <c r="VIH1662" s="288"/>
      <c r="VII1662" s="288"/>
      <c r="VIJ1662" s="288"/>
      <c r="VIK1662" s="288"/>
      <c r="VIL1662" s="288"/>
      <c r="VIM1662" s="288"/>
      <c r="VIN1662" s="288"/>
      <c r="VIO1662" s="288"/>
      <c r="VIP1662" s="288"/>
      <c r="VIQ1662" s="288"/>
      <c r="VIR1662" s="288"/>
      <c r="VIS1662" s="288"/>
      <c r="VIT1662" s="288"/>
      <c r="VIU1662" s="288"/>
      <c r="VIV1662" s="288"/>
      <c r="VIW1662" s="288"/>
      <c r="VIX1662" s="288"/>
      <c r="VIY1662" s="288"/>
      <c r="VIZ1662" s="288"/>
      <c r="VJA1662" s="288"/>
      <c r="VJB1662" s="288"/>
      <c r="VJC1662" s="288"/>
      <c r="VJD1662" s="288"/>
      <c r="VJE1662" s="288"/>
      <c r="VJF1662" s="288"/>
      <c r="VJG1662" s="288"/>
      <c r="VJH1662" s="288"/>
      <c r="VJI1662" s="288"/>
      <c r="VJJ1662" s="288"/>
      <c r="VJK1662" s="288"/>
      <c r="VJL1662" s="288"/>
      <c r="VJM1662" s="288"/>
      <c r="VJN1662" s="288"/>
      <c r="VJO1662" s="288"/>
      <c r="VJP1662" s="288"/>
      <c r="VJQ1662" s="288"/>
      <c r="VJR1662" s="288"/>
      <c r="VJS1662" s="288"/>
      <c r="VJT1662" s="288"/>
      <c r="VJU1662" s="288"/>
      <c r="VJV1662" s="288"/>
      <c r="VJW1662" s="288"/>
      <c r="VJX1662" s="288"/>
      <c r="VJY1662" s="288"/>
      <c r="VJZ1662" s="288"/>
      <c r="VKA1662" s="288"/>
      <c r="VKB1662" s="288"/>
      <c r="VKC1662" s="288"/>
      <c r="VKD1662" s="288"/>
      <c r="VKE1662" s="288"/>
      <c r="VKF1662" s="288"/>
      <c r="VKG1662" s="288"/>
      <c r="VKH1662" s="288"/>
      <c r="VKI1662" s="288"/>
      <c r="VKJ1662" s="288"/>
      <c r="VKK1662" s="288"/>
      <c r="VKL1662" s="288"/>
      <c r="VKM1662" s="288"/>
      <c r="VKN1662" s="288"/>
      <c r="VKO1662" s="288"/>
      <c r="VKP1662" s="288"/>
      <c r="VKQ1662" s="288"/>
      <c r="VKR1662" s="288"/>
      <c r="VKS1662" s="288"/>
      <c r="VKT1662" s="288"/>
      <c r="VKU1662" s="288"/>
      <c r="VKV1662" s="288"/>
      <c r="VKW1662" s="288"/>
      <c r="VKX1662" s="288"/>
      <c r="VKY1662" s="288"/>
      <c r="VKZ1662" s="288"/>
      <c r="VLA1662" s="288"/>
      <c r="VLB1662" s="288"/>
      <c r="VLC1662" s="288"/>
      <c r="VLD1662" s="288"/>
      <c r="VLE1662" s="288"/>
      <c r="VLF1662" s="288"/>
      <c r="VLG1662" s="288"/>
      <c r="VLH1662" s="288"/>
      <c r="VLI1662" s="288"/>
      <c r="VLJ1662" s="288"/>
      <c r="VLK1662" s="288"/>
      <c r="VLL1662" s="288"/>
      <c r="VLM1662" s="288"/>
      <c r="VLN1662" s="288"/>
      <c r="VLO1662" s="288"/>
      <c r="VLP1662" s="288"/>
      <c r="VLQ1662" s="288"/>
      <c r="VLR1662" s="288"/>
      <c r="VLS1662" s="288"/>
      <c r="VLT1662" s="288"/>
      <c r="VLU1662" s="288"/>
      <c r="VLV1662" s="288"/>
      <c r="VLW1662" s="288"/>
      <c r="VLX1662" s="288"/>
      <c r="VLY1662" s="288"/>
      <c r="VLZ1662" s="288"/>
      <c r="VMA1662" s="288"/>
      <c r="VMB1662" s="288"/>
      <c r="VMC1662" s="288"/>
      <c r="VMD1662" s="288"/>
      <c r="VME1662" s="288"/>
      <c r="VMF1662" s="288"/>
      <c r="VMG1662" s="288"/>
      <c r="VMH1662" s="288"/>
      <c r="VMI1662" s="288"/>
      <c r="VMJ1662" s="288"/>
      <c r="VMK1662" s="288"/>
      <c r="VML1662" s="288"/>
      <c r="VMM1662" s="288"/>
      <c r="VMN1662" s="288"/>
      <c r="VMO1662" s="288"/>
      <c r="VMP1662" s="288"/>
      <c r="VMQ1662" s="288"/>
      <c r="VMR1662" s="288"/>
      <c r="VMS1662" s="288"/>
      <c r="VMT1662" s="288"/>
      <c r="VMU1662" s="288"/>
      <c r="VMV1662" s="288"/>
      <c r="VMW1662" s="288"/>
      <c r="VMX1662" s="288"/>
      <c r="VMY1662" s="288"/>
      <c r="VMZ1662" s="288"/>
      <c r="VNA1662" s="288"/>
      <c r="VNB1662" s="288"/>
      <c r="VNC1662" s="288"/>
      <c r="VND1662" s="288"/>
      <c r="VNE1662" s="288"/>
      <c r="VNF1662" s="288"/>
      <c r="VNG1662" s="288"/>
      <c r="VNH1662" s="288"/>
      <c r="VNI1662" s="288"/>
      <c r="VNJ1662" s="288"/>
      <c r="VNK1662" s="288"/>
      <c r="VNL1662" s="288"/>
      <c r="VNM1662" s="288"/>
      <c r="VNN1662" s="288"/>
      <c r="VNO1662" s="288"/>
      <c r="VNP1662" s="288"/>
      <c r="VNQ1662" s="288"/>
      <c r="VNR1662" s="288"/>
      <c r="VNS1662" s="288"/>
      <c r="VNT1662" s="288"/>
      <c r="VNU1662" s="288"/>
      <c r="VNV1662" s="288"/>
      <c r="VNW1662" s="288"/>
      <c r="VNX1662" s="288"/>
      <c r="VNY1662" s="288"/>
      <c r="VNZ1662" s="288"/>
      <c r="VOA1662" s="288"/>
      <c r="VOB1662" s="288"/>
      <c r="VOC1662" s="288"/>
      <c r="VOD1662" s="288"/>
      <c r="VOE1662" s="288"/>
      <c r="VOF1662" s="288"/>
      <c r="VOG1662" s="288"/>
      <c r="VOH1662" s="288"/>
      <c r="VOI1662" s="288"/>
      <c r="VOJ1662" s="288"/>
      <c r="VOK1662" s="288"/>
      <c r="VOL1662" s="288"/>
      <c r="VOM1662" s="288"/>
      <c r="VON1662" s="288"/>
      <c r="VOO1662" s="288"/>
      <c r="VOP1662" s="288"/>
      <c r="VOQ1662" s="288"/>
      <c r="VOR1662" s="288"/>
      <c r="VOS1662" s="288"/>
      <c r="VOT1662" s="288"/>
      <c r="VOU1662" s="288"/>
      <c r="VOV1662" s="288"/>
      <c r="VOW1662" s="288"/>
      <c r="VOX1662" s="288"/>
      <c r="VOY1662" s="288"/>
      <c r="VOZ1662" s="288"/>
      <c r="VPA1662" s="288"/>
      <c r="VPB1662" s="288"/>
      <c r="VPC1662" s="288"/>
      <c r="VPD1662" s="288"/>
      <c r="VPE1662" s="288"/>
      <c r="VPF1662" s="288"/>
      <c r="VPG1662" s="288"/>
      <c r="VPH1662" s="288"/>
      <c r="VPI1662" s="288"/>
      <c r="VPJ1662" s="288"/>
      <c r="VPK1662" s="288"/>
      <c r="VPL1662" s="288"/>
      <c r="VPM1662" s="288"/>
      <c r="VPN1662" s="288"/>
      <c r="VPO1662" s="288"/>
      <c r="VPP1662" s="288"/>
      <c r="VPQ1662" s="288"/>
      <c r="VPR1662" s="288"/>
      <c r="VPS1662" s="288"/>
      <c r="VPT1662" s="288"/>
      <c r="VPU1662" s="288"/>
      <c r="VPV1662" s="288"/>
      <c r="VPW1662" s="288"/>
      <c r="VPX1662" s="288"/>
      <c r="VPY1662" s="288"/>
      <c r="VPZ1662" s="288"/>
      <c r="VQA1662" s="288"/>
      <c r="VQB1662" s="288"/>
      <c r="VQC1662" s="288"/>
      <c r="VQD1662" s="288"/>
      <c r="VQE1662" s="288"/>
      <c r="VQF1662" s="288"/>
      <c r="VQG1662" s="288"/>
      <c r="VQH1662" s="288"/>
      <c r="VQI1662" s="288"/>
      <c r="VQJ1662" s="288"/>
      <c r="VQK1662" s="288"/>
      <c r="VQL1662" s="288"/>
      <c r="VQM1662" s="288"/>
      <c r="VQN1662" s="288"/>
      <c r="VQO1662" s="288"/>
      <c r="VQP1662" s="288"/>
      <c r="VQQ1662" s="288"/>
      <c r="VQR1662" s="288"/>
      <c r="VQS1662" s="288"/>
      <c r="VQT1662" s="288"/>
      <c r="VQU1662" s="288"/>
      <c r="VQV1662" s="288"/>
      <c r="VQW1662" s="288"/>
      <c r="VQX1662" s="288"/>
      <c r="VQY1662" s="288"/>
      <c r="VQZ1662" s="288"/>
      <c r="VRA1662" s="288"/>
      <c r="VRB1662" s="288"/>
      <c r="VRC1662" s="288"/>
      <c r="VRD1662" s="288"/>
      <c r="VRE1662" s="288"/>
      <c r="VRF1662" s="288"/>
      <c r="VRG1662" s="288"/>
      <c r="VRH1662" s="288"/>
      <c r="VRI1662" s="288"/>
      <c r="VRJ1662" s="288"/>
      <c r="VRK1662" s="288"/>
      <c r="VRL1662" s="288"/>
      <c r="VRM1662" s="288"/>
      <c r="VRN1662" s="288"/>
      <c r="VRO1662" s="288"/>
      <c r="VRP1662" s="288"/>
      <c r="VRQ1662" s="288"/>
      <c r="VRR1662" s="288"/>
      <c r="VRS1662" s="288"/>
      <c r="VRT1662" s="288"/>
      <c r="VRU1662" s="288"/>
      <c r="VRV1662" s="288"/>
      <c r="VRW1662" s="288"/>
      <c r="VRX1662" s="288"/>
      <c r="VRY1662" s="288"/>
      <c r="VRZ1662" s="288"/>
      <c r="VSA1662" s="288"/>
      <c r="VSB1662" s="288"/>
      <c r="VSC1662" s="288"/>
      <c r="VSD1662" s="288"/>
      <c r="VSE1662" s="288"/>
      <c r="VSF1662" s="288"/>
      <c r="VSG1662" s="288"/>
      <c r="VSH1662" s="288"/>
      <c r="VSI1662" s="288"/>
      <c r="VSJ1662" s="288"/>
      <c r="VSK1662" s="288"/>
      <c r="VSL1662" s="288"/>
      <c r="VSM1662" s="288"/>
      <c r="VSN1662" s="288"/>
      <c r="VSO1662" s="288"/>
      <c r="VSP1662" s="288"/>
      <c r="VSQ1662" s="288"/>
      <c r="VSR1662" s="288"/>
      <c r="VSS1662" s="288"/>
      <c r="VST1662" s="288"/>
      <c r="VSU1662" s="288"/>
      <c r="VSV1662" s="288"/>
      <c r="VSW1662" s="288"/>
      <c r="VSX1662" s="288"/>
      <c r="VSY1662" s="288"/>
      <c r="VSZ1662" s="288"/>
      <c r="VTA1662" s="288"/>
      <c r="VTB1662" s="288"/>
      <c r="VTC1662" s="288"/>
      <c r="VTD1662" s="288"/>
      <c r="VTE1662" s="288"/>
      <c r="VTF1662" s="288"/>
      <c r="VTG1662" s="288"/>
      <c r="VTH1662" s="288"/>
      <c r="VTI1662" s="288"/>
      <c r="VTJ1662" s="288"/>
      <c r="VTK1662" s="288"/>
      <c r="VTL1662" s="288"/>
      <c r="VTM1662" s="288"/>
      <c r="VTN1662" s="288"/>
      <c r="VTO1662" s="288"/>
      <c r="VTP1662" s="288"/>
      <c r="VTQ1662" s="288"/>
      <c r="VTR1662" s="288"/>
      <c r="VTS1662" s="288"/>
      <c r="VTT1662" s="288"/>
      <c r="VTU1662" s="288"/>
      <c r="VTV1662" s="288"/>
      <c r="VTW1662" s="288"/>
      <c r="VTX1662" s="288"/>
      <c r="VTY1662" s="288"/>
      <c r="VTZ1662" s="288"/>
      <c r="VUA1662" s="288"/>
      <c r="VUB1662" s="288"/>
      <c r="VUC1662" s="288"/>
      <c r="VUD1662" s="288"/>
      <c r="VUE1662" s="288"/>
      <c r="VUF1662" s="288"/>
      <c r="VUG1662" s="288"/>
      <c r="VUH1662" s="288"/>
      <c r="VUI1662" s="288"/>
      <c r="VUJ1662" s="288"/>
      <c r="VUK1662" s="288"/>
      <c r="VUL1662" s="288"/>
      <c r="VUM1662" s="288"/>
      <c r="VUN1662" s="288"/>
      <c r="VUO1662" s="288"/>
      <c r="VUP1662" s="288"/>
      <c r="VUQ1662" s="288"/>
      <c r="VUR1662" s="288"/>
      <c r="VUS1662" s="288"/>
      <c r="VUT1662" s="288"/>
      <c r="VUU1662" s="288"/>
      <c r="VUV1662" s="288"/>
      <c r="VUW1662" s="288"/>
      <c r="VUX1662" s="288"/>
      <c r="VUY1662" s="288"/>
      <c r="VUZ1662" s="288"/>
      <c r="VVA1662" s="288"/>
      <c r="VVB1662" s="288"/>
      <c r="VVC1662" s="288"/>
      <c r="VVD1662" s="288"/>
      <c r="VVE1662" s="288"/>
      <c r="VVF1662" s="288"/>
      <c r="VVG1662" s="288"/>
      <c r="VVH1662" s="288"/>
      <c r="VVI1662" s="288"/>
      <c r="VVJ1662" s="288"/>
      <c r="VVK1662" s="288"/>
      <c r="VVL1662" s="288"/>
      <c r="VVM1662" s="288"/>
      <c r="VVN1662" s="288"/>
      <c r="VVO1662" s="288"/>
      <c r="VVP1662" s="288"/>
      <c r="VVQ1662" s="288"/>
      <c r="VVR1662" s="288"/>
      <c r="VVS1662" s="288"/>
      <c r="VVT1662" s="288"/>
      <c r="VVU1662" s="288"/>
      <c r="VVV1662" s="288"/>
      <c r="VVW1662" s="288"/>
      <c r="VVX1662" s="288"/>
      <c r="VVY1662" s="288"/>
      <c r="VVZ1662" s="288"/>
      <c r="VWA1662" s="288"/>
      <c r="VWB1662" s="288"/>
      <c r="VWC1662" s="288"/>
      <c r="VWD1662" s="288"/>
      <c r="VWE1662" s="288"/>
      <c r="VWF1662" s="288"/>
      <c r="VWG1662" s="288"/>
      <c r="VWH1662" s="288"/>
      <c r="VWI1662" s="288"/>
      <c r="VWJ1662" s="288"/>
      <c r="VWK1662" s="288"/>
      <c r="VWL1662" s="288"/>
      <c r="VWM1662" s="288"/>
      <c r="VWN1662" s="288"/>
      <c r="VWO1662" s="288"/>
      <c r="VWP1662" s="288"/>
      <c r="VWQ1662" s="288"/>
      <c r="VWR1662" s="288"/>
      <c r="VWS1662" s="288"/>
      <c r="VWT1662" s="288"/>
      <c r="VWU1662" s="288"/>
      <c r="VWV1662" s="288"/>
      <c r="VWW1662" s="288"/>
      <c r="VWX1662" s="288"/>
      <c r="VWY1662" s="288"/>
      <c r="VWZ1662" s="288"/>
      <c r="VXA1662" s="288"/>
      <c r="VXB1662" s="288"/>
      <c r="VXC1662" s="288"/>
      <c r="VXD1662" s="288"/>
      <c r="VXE1662" s="288"/>
      <c r="VXF1662" s="288"/>
      <c r="VXG1662" s="288"/>
      <c r="VXH1662" s="288"/>
      <c r="VXI1662" s="288"/>
      <c r="VXJ1662" s="288"/>
      <c r="VXK1662" s="288"/>
      <c r="VXL1662" s="288"/>
      <c r="VXM1662" s="288"/>
      <c r="VXN1662" s="288"/>
      <c r="VXO1662" s="288"/>
      <c r="VXP1662" s="288"/>
      <c r="VXQ1662" s="288"/>
      <c r="VXR1662" s="288"/>
      <c r="VXS1662" s="288"/>
      <c r="VXT1662" s="288"/>
      <c r="VXU1662" s="288"/>
      <c r="VXV1662" s="288"/>
      <c r="VXW1662" s="288"/>
      <c r="VXX1662" s="288"/>
      <c r="VXY1662" s="288"/>
      <c r="VXZ1662" s="288"/>
      <c r="VYA1662" s="288"/>
      <c r="VYB1662" s="288"/>
      <c r="VYC1662" s="288"/>
      <c r="VYD1662" s="288"/>
      <c r="VYE1662" s="288"/>
      <c r="VYF1662" s="288"/>
      <c r="VYG1662" s="288"/>
      <c r="VYH1662" s="288"/>
      <c r="VYI1662" s="288"/>
      <c r="VYJ1662" s="288"/>
      <c r="VYK1662" s="288"/>
      <c r="VYL1662" s="288"/>
      <c r="VYM1662" s="288"/>
      <c r="VYN1662" s="288"/>
      <c r="VYO1662" s="288"/>
      <c r="VYP1662" s="288"/>
      <c r="VYQ1662" s="288"/>
      <c r="VYR1662" s="288"/>
      <c r="VYS1662" s="288"/>
      <c r="VYT1662" s="288"/>
      <c r="VYU1662" s="288"/>
      <c r="VYV1662" s="288"/>
      <c r="VYW1662" s="288"/>
      <c r="VYX1662" s="288"/>
      <c r="VYY1662" s="288"/>
      <c r="VYZ1662" s="288"/>
      <c r="VZA1662" s="288"/>
      <c r="VZB1662" s="288"/>
      <c r="VZC1662" s="288"/>
      <c r="VZD1662" s="288"/>
      <c r="VZE1662" s="288"/>
      <c r="VZF1662" s="288"/>
      <c r="VZG1662" s="288"/>
      <c r="VZH1662" s="288"/>
      <c r="VZI1662" s="288"/>
      <c r="VZJ1662" s="288"/>
      <c r="VZK1662" s="288"/>
      <c r="VZL1662" s="288"/>
      <c r="VZM1662" s="288"/>
      <c r="VZN1662" s="288"/>
      <c r="VZO1662" s="288"/>
      <c r="VZP1662" s="288"/>
      <c r="VZQ1662" s="288"/>
      <c r="VZR1662" s="288"/>
      <c r="VZS1662" s="288"/>
      <c r="VZT1662" s="288"/>
      <c r="VZU1662" s="288"/>
      <c r="VZV1662" s="288"/>
      <c r="VZW1662" s="288"/>
      <c r="VZX1662" s="288"/>
      <c r="VZY1662" s="288"/>
      <c r="VZZ1662" s="288"/>
      <c r="WAA1662" s="288"/>
      <c r="WAB1662" s="288"/>
      <c r="WAC1662" s="288"/>
      <c r="WAD1662" s="288"/>
      <c r="WAE1662" s="288"/>
      <c r="WAF1662" s="288"/>
      <c r="WAG1662" s="288"/>
      <c r="WAH1662" s="288"/>
      <c r="WAI1662" s="288"/>
      <c r="WAJ1662" s="288"/>
      <c r="WAK1662" s="288"/>
      <c r="WAL1662" s="288"/>
      <c r="WAM1662" s="288"/>
      <c r="WAN1662" s="288"/>
      <c r="WAO1662" s="288"/>
      <c r="WAP1662" s="288"/>
      <c r="WAQ1662" s="288"/>
      <c r="WAR1662" s="288"/>
      <c r="WAS1662" s="288"/>
      <c r="WAT1662" s="288"/>
      <c r="WAU1662" s="288"/>
      <c r="WAV1662" s="288"/>
      <c r="WAW1662" s="288"/>
      <c r="WAX1662" s="288"/>
      <c r="WAY1662" s="288"/>
      <c r="WAZ1662" s="288"/>
      <c r="WBA1662" s="288"/>
      <c r="WBB1662" s="288"/>
      <c r="WBC1662" s="288"/>
      <c r="WBD1662" s="288"/>
      <c r="WBE1662" s="288"/>
      <c r="WBF1662" s="288"/>
      <c r="WBG1662" s="288"/>
      <c r="WBH1662" s="288"/>
      <c r="WBI1662" s="288"/>
      <c r="WBJ1662" s="288"/>
      <c r="WBK1662" s="288"/>
      <c r="WBL1662" s="288"/>
      <c r="WBM1662" s="288"/>
      <c r="WBN1662" s="288"/>
      <c r="WBO1662" s="288"/>
      <c r="WBP1662" s="288"/>
      <c r="WBQ1662" s="288"/>
      <c r="WBR1662" s="288"/>
      <c r="WBS1662" s="288"/>
      <c r="WBT1662" s="288"/>
      <c r="WBU1662" s="288"/>
      <c r="WBV1662" s="288"/>
      <c r="WBW1662" s="288"/>
      <c r="WBX1662" s="288"/>
      <c r="WBY1662" s="288"/>
      <c r="WBZ1662" s="288"/>
      <c r="WCA1662" s="288"/>
      <c r="WCB1662" s="288"/>
      <c r="WCC1662" s="288"/>
      <c r="WCD1662" s="288"/>
      <c r="WCE1662" s="288"/>
      <c r="WCF1662" s="288"/>
      <c r="WCG1662" s="288"/>
      <c r="WCH1662" s="288"/>
      <c r="WCI1662" s="288"/>
      <c r="WCJ1662" s="288"/>
      <c r="WCK1662" s="288"/>
      <c r="WCL1662" s="288"/>
      <c r="WCM1662" s="288"/>
      <c r="WCN1662" s="288"/>
      <c r="WCO1662" s="288"/>
      <c r="WCP1662" s="288"/>
      <c r="WCQ1662" s="288"/>
      <c r="WCR1662" s="288"/>
      <c r="WCS1662" s="288"/>
      <c r="WCT1662" s="288"/>
      <c r="WCU1662" s="288"/>
      <c r="WCV1662" s="288"/>
      <c r="WCW1662" s="288"/>
      <c r="WCX1662" s="288"/>
      <c r="WCY1662" s="288"/>
      <c r="WCZ1662" s="288"/>
      <c r="WDA1662" s="288"/>
      <c r="WDB1662" s="288"/>
      <c r="WDC1662" s="288"/>
      <c r="WDD1662" s="288"/>
      <c r="WDE1662" s="288"/>
      <c r="WDF1662" s="288"/>
      <c r="WDG1662" s="288"/>
      <c r="WDH1662" s="288"/>
      <c r="WDI1662" s="288"/>
      <c r="WDJ1662" s="288"/>
      <c r="WDK1662" s="288"/>
      <c r="WDL1662" s="288"/>
      <c r="WDM1662" s="288"/>
      <c r="WDN1662" s="288"/>
      <c r="WDO1662" s="288"/>
      <c r="WDP1662" s="288"/>
      <c r="WDQ1662" s="288"/>
      <c r="WDR1662" s="288"/>
      <c r="WDS1662" s="288"/>
      <c r="WDT1662" s="288"/>
      <c r="WDU1662" s="288"/>
      <c r="WDV1662" s="288"/>
      <c r="WDW1662" s="288"/>
      <c r="WDX1662" s="288"/>
      <c r="WDY1662" s="288"/>
      <c r="WDZ1662" s="288"/>
      <c r="WEA1662" s="288"/>
      <c r="WEB1662" s="288"/>
      <c r="WEC1662" s="288"/>
      <c r="WED1662" s="288"/>
      <c r="WEE1662" s="288"/>
      <c r="WEF1662" s="288"/>
      <c r="WEG1662" s="288"/>
      <c r="WEH1662" s="288"/>
      <c r="WEI1662" s="288"/>
      <c r="WEJ1662" s="288"/>
      <c r="WEK1662" s="288"/>
      <c r="WEL1662" s="288"/>
      <c r="WEM1662" s="288"/>
      <c r="WEN1662" s="288"/>
      <c r="WEO1662" s="288"/>
      <c r="WEP1662" s="288"/>
      <c r="WEQ1662" s="288"/>
      <c r="WER1662" s="288"/>
      <c r="WES1662" s="288"/>
      <c r="WET1662" s="288"/>
      <c r="WEU1662" s="288"/>
      <c r="WEV1662" s="288"/>
      <c r="WEW1662" s="288"/>
      <c r="WEX1662" s="288"/>
      <c r="WEY1662" s="288"/>
      <c r="WEZ1662" s="288"/>
      <c r="WFA1662" s="288"/>
      <c r="WFB1662" s="288"/>
      <c r="WFC1662" s="288"/>
      <c r="WFD1662" s="288"/>
      <c r="WFE1662" s="288"/>
      <c r="WFF1662" s="288"/>
      <c r="WFG1662" s="288"/>
      <c r="WFH1662" s="288"/>
      <c r="WFI1662" s="288"/>
      <c r="WFJ1662" s="288"/>
      <c r="WFK1662" s="288"/>
      <c r="WFL1662" s="288"/>
      <c r="WFM1662" s="288"/>
      <c r="WFN1662" s="288"/>
      <c r="WFO1662" s="288"/>
      <c r="WFP1662" s="288"/>
      <c r="WFQ1662" s="288"/>
      <c r="WFR1662" s="288"/>
      <c r="WFS1662" s="288"/>
      <c r="WFT1662" s="288"/>
      <c r="WFU1662" s="288"/>
      <c r="WFV1662" s="288"/>
      <c r="WFW1662" s="288"/>
      <c r="WFX1662" s="288"/>
      <c r="WFY1662" s="288"/>
      <c r="WFZ1662" s="288"/>
      <c r="WGA1662" s="288"/>
      <c r="WGB1662" s="288"/>
      <c r="WGC1662" s="288"/>
      <c r="WGD1662" s="288"/>
      <c r="WGE1662" s="288"/>
      <c r="WGF1662" s="288"/>
      <c r="WGG1662" s="288"/>
      <c r="WGH1662" s="288"/>
      <c r="WGI1662" s="288"/>
      <c r="WGJ1662" s="288"/>
      <c r="WGK1662" s="288"/>
      <c r="WGL1662" s="288"/>
      <c r="WGM1662" s="288"/>
      <c r="WGN1662" s="288"/>
      <c r="WGO1662" s="288"/>
      <c r="WGP1662" s="288"/>
      <c r="WGQ1662" s="288"/>
      <c r="WGR1662" s="288"/>
      <c r="WGS1662" s="288"/>
      <c r="WGT1662" s="288"/>
      <c r="WGU1662" s="288"/>
      <c r="WGV1662" s="288"/>
      <c r="WGW1662" s="288"/>
      <c r="WGX1662" s="288"/>
      <c r="WGY1662" s="288"/>
      <c r="WGZ1662" s="288"/>
      <c r="WHA1662" s="288"/>
      <c r="WHB1662" s="288"/>
      <c r="WHC1662" s="288"/>
      <c r="WHD1662" s="288"/>
      <c r="WHE1662" s="288"/>
      <c r="WHF1662" s="288"/>
      <c r="WHG1662" s="288"/>
      <c r="WHH1662" s="288"/>
      <c r="WHI1662" s="288"/>
      <c r="WHJ1662" s="288"/>
      <c r="WHK1662" s="288"/>
      <c r="WHL1662" s="288"/>
      <c r="WHM1662" s="288"/>
      <c r="WHN1662" s="288"/>
      <c r="WHO1662" s="288"/>
      <c r="WHP1662" s="288"/>
      <c r="WHQ1662" s="288"/>
      <c r="WHR1662" s="288"/>
      <c r="WHS1662" s="288"/>
      <c r="WHT1662" s="288"/>
      <c r="WHU1662" s="288"/>
      <c r="WHV1662" s="288"/>
      <c r="WHW1662" s="288"/>
      <c r="WHX1662" s="288"/>
      <c r="WHY1662" s="288"/>
      <c r="WHZ1662" s="288"/>
      <c r="WIA1662" s="288"/>
      <c r="WIB1662" s="288"/>
      <c r="WIC1662" s="288"/>
      <c r="WID1662" s="288"/>
      <c r="WIE1662" s="288"/>
      <c r="WIF1662" s="288"/>
      <c r="WIG1662" s="288"/>
      <c r="WIH1662" s="288"/>
      <c r="WII1662" s="288"/>
      <c r="WIJ1662" s="288"/>
      <c r="WIK1662" s="288"/>
      <c r="WIL1662" s="288"/>
      <c r="WIM1662" s="288"/>
      <c r="WIN1662" s="288"/>
      <c r="WIO1662" s="288"/>
      <c r="WIP1662" s="288"/>
      <c r="WIQ1662" s="288"/>
      <c r="WIR1662" s="288"/>
      <c r="WIS1662" s="288"/>
      <c r="WIT1662" s="288"/>
      <c r="WIU1662" s="288"/>
      <c r="WIV1662" s="288"/>
      <c r="WIW1662" s="288"/>
      <c r="WIX1662" s="288"/>
      <c r="WIY1662" s="288"/>
      <c r="WIZ1662" s="288"/>
      <c r="WJA1662" s="288"/>
      <c r="WJB1662" s="288"/>
      <c r="WJC1662" s="288"/>
      <c r="WJD1662" s="288"/>
      <c r="WJE1662" s="288"/>
      <c r="WJF1662" s="288"/>
      <c r="WJG1662" s="288"/>
      <c r="WJH1662" s="288"/>
      <c r="WJI1662" s="288"/>
      <c r="WJJ1662" s="288"/>
      <c r="WJK1662" s="288"/>
      <c r="WJL1662" s="288"/>
      <c r="WJM1662" s="288"/>
      <c r="WJN1662" s="288"/>
      <c r="WJO1662" s="288"/>
      <c r="WJP1662" s="288"/>
      <c r="WJQ1662" s="288"/>
      <c r="WJR1662" s="288"/>
      <c r="WJS1662" s="288"/>
      <c r="WJT1662" s="288"/>
      <c r="WJU1662" s="288"/>
      <c r="WJV1662" s="288"/>
      <c r="WJW1662" s="288"/>
      <c r="WJX1662" s="288"/>
      <c r="WJY1662" s="288"/>
      <c r="WJZ1662" s="288"/>
      <c r="WKA1662" s="288"/>
      <c r="WKB1662" s="288"/>
      <c r="WKC1662" s="288"/>
      <c r="WKD1662" s="288"/>
      <c r="WKE1662" s="288"/>
      <c r="WKF1662" s="288"/>
      <c r="WKG1662" s="288"/>
      <c r="WKH1662" s="288"/>
      <c r="WKI1662" s="288"/>
      <c r="WKJ1662" s="288"/>
      <c r="WKK1662" s="288"/>
      <c r="WKL1662" s="288"/>
      <c r="WKM1662" s="288"/>
      <c r="WKN1662" s="288"/>
      <c r="WKO1662" s="288"/>
      <c r="WKP1662" s="288"/>
      <c r="WKQ1662" s="288"/>
      <c r="WKR1662" s="288"/>
      <c r="WKS1662" s="288"/>
      <c r="WKT1662" s="288"/>
      <c r="WKU1662" s="288"/>
      <c r="WKV1662" s="288"/>
      <c r="WKW1662" s="288"/>
      <c r="WKX1662" s="288"/>
      <c r="WKY1662" s="288"/>
      <c r="WKZ1662" s="288"/>
      <c r="WLA1662" s="288"/>
      <c r="WLB1662" s="288"/>
      <c r="WLC1662" s="288"/>
      <c r="WLD1662" s="288"/>
      <c r="WLE1662" s="288"/>
      <c r="WLF1662" s="288"/>
      <c r="WLG1662" s="288"/>
      <c r="WLH1662" s="288"/>
      <c r="WLI1662" s="288"/>
      <c r="WLJ1662" s="288"/>
      <c r="WLK1662" s="288"/>
      <c r="WLL1662" s="288"/>
      <c r="WLM1662" s="288"/>
      <c r="WLN1662" s="288"/>
      <c r="WLO1662" s="288"/>
      <c r="WLP1662" s="288"/>
      <c r="WLQ1662" s="288"/>
      <c r="WLR1662" s="288"/>
      <c r="WLS1662" s="288"/>
      <c r="WLT1662" s="288"/>
      <c r="WLU1662" s="288"/>
      <c r="WLV1662" s="288"/>
      <c r="WLW1662" s="288"/>
      <c r="WLX1662" s="288"/>
      <c r="WLY1662" s="288"/>
      <c r="WLZ1662" s="288"/>
      <c r="WMA1662" s="288"/>
      <c r="WMB1662" s="288"/>
      <c r="WMC1662" s="288"/>
      <c r="WMD1662" s="288"/>
      <c r="WME1662" s="288"/>
      <c r="WMF1662" s="288"/>
      <c r="WMG1662" s="288"/>
      <c r="WMH1662" s="288"/>
      <c r="WMI1662" s="288"/>
      <c r="WMJ1662" s="288"/>
      <c r="WMK1662" s="288"/>
      <c r="WML1662" s="288"/>
      <c r="WMM1662" s="288"/>
      <c r="WMN1662" s="288"/>
      <c r="WMO1662" s="288"/>
      <c r="WMP1662" s="288"/>
      <c r="WMQ1662" s="288"/>
      <c r="WMR1662" s="288"/>
      <c r="WMS1662" s="288"/>
      <c r="WMT1662" s="288"/>
      <c r="WMU1662" s="288"/>
      <c r="WMV1662" s="288"/>
      <c r="WMW1662" s="288"/>
      <c r="WMX1662" s="288"/>
      <c r="WMY1662" s="288"/>
      <c r="WMZ1662" s="288"/>
      <c r="WNA1662" s="288"/>
      <c r="WNB1662" s="288"/>
      <c r="WNC1662" s="288"/>
      <c r="WND1662" s="288"/>
      <c r="WNE1662" s="288"/>
      <c r="WNF1662" s="288"/>
      <c r="WNG1662" s="288"/>
      <c r="WNH1662" s="288"/>
      <c r="WNI1662" s="288"/>
      <c r="WNJ1662" s="288"/>
      <c r="WNK1662" s="288"/>
      <c r="WNL1662" s="288"/>
      <c r="WNM1662" s="288"/>
      <c r="WNN1662" s="288"/>
      <c r="WNO1662" s="288"/>
      <c r="WNP1662" s="288"/>
      <c r="WNQ1662" s="288"/>
      <c r="WNR1662" s="288"/>
      <c r="WNS1662" s="288"/>
      <c r="WNT1662" s="288"/>
      <c r="WNU1662" s="288"/>
      <c r="WNV1662" s="288"/>
      <c r="WNW1662" s="288"/>
      <c r="WNX1662" s="288"/>
      <c r="WNY1662" s="288"/>
      <c r="WNZ1662" s="288"/>
      <c r="WOA1662" s="288"/>
      <c r="WOB1662" s="288"/>
      <c r="WOC1662" s="288"/>
      <c r="WOD1662" s="288"/>
      <c r="WOE1662" s="288"/>
      <c r="WOF1662" s="288"/>
      <c r="WOG1662" s="288"/>
      <c r="WOH1662" s="288"/>
      <c r="WOI1662" s="288"/>
      <c r="WOJ1662" s="288"/>
      <c r="WOK1662" s="288"/>
      <c r="WOL1662" s="288"/>
      <c r="WOM1662" s="288"/>
      <c r="WON1662" s="288"/>
      <c r="WOO1662" s="288"/>
      <c r="WOP1662" s="288"/>
      <c r="WOQ1662" s="288"/>
      <c r="WOR1662" s="288"/>
      <c r="WOS1662" s="288"/>
      <c r="WOT1662" s="288"/>
      <c r="WOU1662" s="288"/>
      <c r="WOV1662" s="288"/>
      <c r="WOW1662" s="288"/>
      <c r="WOX1662" s="288"/>
      <c r="WOY1662" s="288"/>
      <c r="WOZ1662" s="288"/>
      <c r="WPA1662" s="288"/>
      <c r="WPB1662" s="288"/>
      <c r="WPC1662" s="288"/>
      <c r="WPD1662" s="288"/>
      <c r="WPE1662" s="288"/>
      <c r="WPF1662" s="288"/>
      <c r="WPG1662" s="288"/>
      <c r="WPH1662" s="288"/>
      <c r="WPI1662" s="288"/>
      <c r="WPJ1662" s="288"/>
      <c r="WPK1662" s="288"/>
      <c r="WPL1662" s="288"/>
      <c r="WPM1662" s="288"/>
      <c r="WPN1662" s="288"/>
      <c r="WPO1662" s="288"/>
      <c r="WPP1662" s="288"/>
      <c r="WPQ1662" s="288"/>
      <c r="WPR1662" s="288"/>
      <c r="WPS1662" s="288"/>
      <c r="WPT1662" s="288"/>
      <c r="WPU1662" s="288"/>
      <c r="WPV1662" s="288"/>
      <c r="WPW1662" s="288"/>
      <c r="WPX1662" s="288"/>
      <c r="WPY1662" s="288"/>
      <c r="WPZ1662" s="288"/>
      <c r="WQA1662" s="288"/>
      <c r="WQB1662" s="288"/>
      <c r="WQC1662" s="288"/>
      <c r="WQD1662" s="288"/>
      <c r="WQE1662" s="288"/>
      <c r="WQF1662" s="288"/>
      <c r="WQG1662" s="288"/>
      <c r="WQH1662" s="288"/>
      <c r="WQI1662" s="288"/>
      <c r="WQJ1662" s="288"/>
      <c r="WQK1662" s="288"/>
      <c r="WQL1662" s="288"/>
      <c r="WQM1662" s="288"/>
      <c r="WQN1662" s="288"/>
      <c r="WQO1662" s="288"/>
      <c r="WQP1662" s="288"/>
      <c r="WQQ1662" s="288"/>
      <c r="WQR1662" s="288"/>
      <c r="WQS1662" s="288"/>
      <c r="WQT1662" s="288"/>
      <c r="WQU1662" s="288"/>
      <c r="WQV1662" s="288"/>
      <c r="WQW1662" s="288"/>
      <c r="WQX1662" s="288"/>
      <c r="WQY1662" s="288"/>
      <c r="WQZ1662" s="288"/>
      <c r="WRA1662" s="288"/>
      <c r="WRB1662" s="288"/>
      <c r="WRC1662" s="288"/>
      <c r="WRD1662" s="288"/>
      <c r="WRE1662" s="288"/>
      <c r="WRF1662" s="288"/>
      <c r="WRG1662" s="288"/>
      <c r="WRH1662" s="288"/>
      <c r="WRI1662" s="288"/>
      <c r="WRJ1662" s="288"/>
      <c r="WRK1662" s="288"/>
      <c r="WRL1662" s="288"/>
      <c r="WRM1662" s="288"/>
      <c r="WRN1662" s="288"/>
      <c r="WRO1662" s="288"/>
      <c r="WRP1662" s="288"/>
      <c r="WRQ1662" s="288"/>
      <c r="WRR1662" s="288"/>
      <c r="WRS1662" s="288"/>
      <c r="WRT1662" s="288"/>
      <c r="WRU1662" s="288"/>
      <c r="WRV1662" s="288"/>
      <c r="WRW1662" s="288"/>
      <c r="WRX1662" s="288"/>
      <c r="WRY1662" s="288"/>
      <c r="WRZ1662" s="288"/>
      <c r="WSA1662" s="288"/>
      <c r="WSB1662" s="288"/>
      <c r="WSC1662" s="288"/>
      <c r="WSD1662" s="288"/>
      <c r="WSE1662" s="288"/>
      <c r="WSF1662" s="288"/>
      <c r="WSG1662" s="288"/>
      <c r="WSH1662" s="288"/>
      <c r="WSI1662" s="288"/>
      <c r="WSJ1662" s="288"/>
      <c r="WSK1662" s="288"/>
      <c r="WSL1662" s="288"/>
      <c r="WSM1662" s="288"/>
      <c r="WSN1662" s="288"/>
      <c r="WSO1662" s="288"/>
      <c r="WSP1662" s="288"/>
      <c r="WSQ1662" s="288"/>
      <c r="WSR1662" s="288"/>
      <c r="WSS1662" s="288"/>
      <c r="WST1662" s="288"/>
      <c r="WSU1662" s="288"/>
      <c r="WSV1662" s="288"/>
      <c r="WSW1662" s="288"/>
      <c r="WSX1662" s="288"/>
      <c r="WSY1662" s="288"/>
      <c r="WSZ1662" s="288"/>
      <c r="WTA1662" s="288"/>
      <c r="WTB1662" s="288"/>
      <c r="WTC1662" s="288"/>
      <c r="WTD1662" s="288"/>
      <c r="WTE1662" s="288"/>
      <c r="WTF1662" s="288"/>
      <c r="WTG1662" s="288"/>
      <c r="WTH1662" s="288"/>
      <c r="WTI1662" s="288"/>
      <c r="WTJ1662" s="288"/>
      <c r="WTK1662" s="288"/>
      <c r="WTL1662" s="288"/>
      <c r="WTM1662" s="288"/>
      <c r="WTN1662" s="288"/>
      <c r="WTO1662" s="288"/>
      <c r="WTP1662" s="288"/>
      <c r="WTQ1662" s="288"/>
      <c r="WTR1662" s="288"/>
      <c r="WTS1662" s="288"/>
      <c r="WTT1662" s="288"/>
      <c r="WTU1662" s="288"/>
      <c r="WTV1662" s="288"/>
      <c r="WTW1662" s="288"/>
      <c r="WTX1662" s="288"/>
      <c r="WTY1662" s="288"/>
      <c r="WTZ1662" s="288"/>
      <c r="WUA1662" s="288"/>
      <c r="WUB1662" s="288"/>
      <c r="WUC1662" s="288"/>
      <c r="WUD1662" s="288"/>
      <c r="WUE1662" s="288"/>
      <c r="WUF1662" s="288"/>
      <c r="WUG1662" s="288"/>
      <c r="WUH1662" s="288"/>
      <c r="WUI1662" s="288"/>
      <c r="WUJ1662" s="288"/>
      <c r="WUK1662" s="288"/>
      <c r="WUL1662" s="288"/>
      <c r="WUM1662" s="288"/>
      <c r="WUN1662" s="288"/>
      <c r="WUO1662" s="288"/>
      <c r="WUP1662" s="288"/>
      <c r="WUQ1662" s="288"/>
      <c r="WUR1662" s="288"/>
      <c r="WUS1662" s="288"/>
      <c r="WUT1662" s="288"/>
      <c r="WUU1662" s="288"/>
      <c r="WUV1662" s="288"/>
      <c r="WUW1662" s="288"/>
      <c r="WUX1662" s="288"/>
      <c r="WUY1662" s="288"/>
      <c r="WUZ1662" s="288"/>
      <c r="WVA1662" s="288"/>
      <c r="WVB1662" s="288"/>
      <c r="WVC1662" s="288"/>
      <c r="WVD1662" s="288"/>
      <c r="WVE1662" s="288"/>
      <c r="WVF1662" s="288"/>
      <c r="WVG1662" s="288"/>
      <c r="WVH1662" s="288"/>
      <c r="WVI1662" s="288"/>
      <c r="WVJ1662" s="288"/>
      <c r="WVK1662" s="288"/>
      <c r="WVL1662" s="288"/>
      <c r="WVM1662" s="288"/>
      <c r="WVN1662" s="288"/>
      <c r="WVO1662" s="288"/>
      <c r="WVP1662" s="288"/>
      <c r="WVQ1662" s="288"/>
      <c r="WVR1662" s="288"/>
      <c r="WVS1662" s="288"/>
      <c r="WVT1662" s="288"/>
      <c r="WVU1662" s="288"/>
      <c r="WVV1662" s="288"/>
      <c r="WVW1662" s="288"/>
      <c r="WVX1662" s="288"/>
      <c r="WVY1662" s="288"/>
      <c r="WVZ1662" s="288"/>
      <c r="WWA1662" s="288"/>
      <c r="WWB1662" s="288"/>
      <c r="WWC1662" s="288"/>
      <c r="WWD1662" s="288"/>
      <c r="WWE1662" s="288"/>
      <c r="WWF1662" s="288"/>
      <c r="WWG1662" s="288"/>
      <c r="WWH1662" s="288"/>
      <c r="WWI1662" s="288"/>
      <c r="WWJ1662" s="288"/>
      <c r="WWK1662" s="288"/>
      <c r="WWL1662" s="288"/>
      <c r="WWM1662" s="288"/>
      <c r="WWN1662" s="288"/>
      <c r="WWO1662" s="288"/>
      <c r="WWP1662" s="288"/>
      <c r="WWQ1662" s="288"/>
      <c r="WWR1662" s="288"/>
      <c r="WWS1662" s="288"/>
      <c r="WWT1662" s="288"/>
      <c r="WWU1662" s="288"/>
      <c r="WWV1662" s="288"/>
      <c r="WWW1662" s="288"/>
      <c r="WWX1662" s="288"/>
      <c r="WWY1662" s="288"/>
      <c r="WWZ1662" s="288"/>
      <c r="WXA1662" s="288"/>
      <c r="WXB1662" s="288"/>
      <c r="WXC1662" s="288"/>
      <c r="WXD1662" s="288"/>
      <c r="WXE1662" s="288"/>
      <c r="WXF1662" s="288"/>
      <c r="WXG1662" s="288"/>
      <c r="WXH1662" s="288"/>
      <c r="WXI1662" s="288"/>
      <c r="WXJ1662" s="288"/>
      <c r="WXK1662" s="288"/>
      <c r="WXL1662" s="288"/>
      <c r="WXM1662" s="288"/>
      <c r="WXN1662" s="288"/>
      <c r="WXO1662" s="288"/>
      <c r="WXP1662" s="288"/>
      <c r="WXQ1662" s="288"/>
      <c r="WXR1662" s="288"/>
      <c r="WXS1662" s="288"/>
      <c r="WXT1662" s="288"/>
      <c r="WXU1662" s="288"/>
      <c r="WXV1662" s="288"/>
      <c r="WXW1662" s="288"/>
      <c r="WXX1662" s="288"/>
      <c r="WXY1662" s="288"/>
      <c r="WXZ1662" s="288"/>
      <c r="WYA1662" s="288"/>
      <c r="WYB1662" s="288"/>
      <c r="WYC1662" s="288"/>
      <c r="WYD1662" s="288"/>
      <c r="WYE1662" s="288"/>
      <c r="WYF1662" s="288"/>
      <c r="WYG1662" s="288"/>
      <c r="WYH1662" s="288"/>
      <c r="WYI1662" s="288"/>
      <c r="WYJ1662" s="288"/>
      <c r="WYK1662" s="288"/>
      <c r="WYL1662" s="288"/>
      <c r="WYM1662" s="288"/>
      <c r="WYN1662" s="288"/>
      <c r="WYO1662" s="288"/>
      <c r="WYP1662" s="288"/>
      <c r="WYQ1662" s="288"/>
      <c r="WYR1662" s="288"/>
      <c r="WYS1662" s="288"/>
      <c r="WYT1662" s="288"/>
      <c r="WYU1662" s="288"/>
      <c r="WYV1662" s="288"/>
      <c r="WYW1662" s="288"/>
      <c r="WYX1662" s="288"/>
      <c r="WYY1662" s="288"/>
      <c r="WYZ1662" s="288"/>
      <c r="WZA1662" s="288"/>
      <c r="WZB1662" s="288"/>
      <c r="WZC1662" s="288"/>
      <c r="WZD1662" s="288"/>
      <c r="WZE1662" s="288"/>
      <c r="WZF1662" s="288"/>
      <c r="WZG1662" s="288"/>
      <c r="WZH1662" s="288"/>
      <c r="WZI1662" s="288"/>
      <c r="WZJ1662" s="288"/>
      <c r="WZK1662" s="288"/>
      <c r="WZL1662" s="288"/>
      <c r="WZM1662" s="288"/>
      <c r="WZN1662" s="288"/>
      <c r="WZO1662" s="288"/>
      <c r="WZP1662" s="288"/>
      <c r="WZQ1662" s="288"/>
      <c r="WZR1662" s="288"/>
      <c r="WZS1662" s="288"/>
      <c r="WZT1662" s="288"/>
      <c r="WZU1662" s="288"/>
      <c r="WZV1662" s="288"/>
      <c r="WZW1662" s="288"/>
      <c r="WZX1662" s="288"/>
      <c r="WZY1662" s="288"/>
      <c r="WZZ1662" s="288"/>
      <c r="XAA1662" s="288"/>
      <c r="XAB1662" s="288"/>
      <c r="XAC1662" s="288"/>
      <c r="XAD1662" s="288"/>
      <c r="XAE1662" s="288"/>
      <c r="XAF1662" s="288"/>
      <c r="XAG1662" s="288"/>
      <c r="XAH1662" s="288"/>
      <c r="XAI1662" s="288"/>
      <c r="XAJ1662" s="288"/>
      <c r="XAK1662" s="288"/>
      <c r="XAL1662" s="288"/>
      <c r="XAM1662" s="288"/>
      <c r="XAN1662" s="288"/>
      <c r="XAO1662" s="288"/>
      <c r="XAP1662" s="288"/>
      <c r="XAQ1662" s="288"/>
      <c r="XAR1662" s="288"/>
      <c r="XAS1662" s="288"/>
      <c r="XAT1662" s="288"/>
      <c r="XAU1662" s="288"/>
      <c r="XAV1662" s="288"/>
      <c r="XAW1662" s="288"/>
      <c r="XAX1662" s="288"/>
      <c r="XAY1662" s="288"/>
      <c r="XAZ1662" s="288"/>
      <c r="XBA1662" s="288"/>
      <c r="XBB1662" s="288"/>
      <c r="XBC1662" s="288"/>
      <c r="XBD1662" s="288"/>
      <c r="XBE1662" s="288"/>
      <c r="XBF1662" s="288"/>
      <c r="XBG1662" s="288"/>
      <c r="XBH1662" s="288"/>
      <c r="XBI1662" s="288"/>
      <c r="XBJ1662" s="288"/>
      <c r="XBK1662" s="288"/>
      <c r="XBL1662" s="288"/>
      <c r="XBM1662" s="288"/>
      <c r="XBN1662" s="288"/>
      <c r="XBO1662" s="288"/>
      <c r="XBP1662" s="288"/>
      <c r="XBQ1662" s="288"/>
      <c r="XBR1662" s="288"/>
      <c r="XBS1662" s="288"/>
      <c r="XBT1662" s="288"/>
      <c r="XBU1662" s="288"/>
      <c r="XBV1662" s="288"/>
      <c r="XBW1662" s="288"/>
      <c r="XBX1662" s="288"/>
      <c r="XBY1662" s="288"/>
      <c r="XBZ1662" s="288"/>
      <c r="XCA1662" s="288"/>
      <c r="XCB1662" s="288"/>
      <c r="XCC1662" s="288"/>
      <c r="XCD1662" s="288"/>
      <c r="XCE1662" s="288"/>
      <c r="XCF1662" s="288"/>
      <c r="XCG1662" s="288"/>
      <c r="XCH1662" s="288"/>
      <c r="XCI1662" s="288"/>
      <c r="XCJ1662" s="288"/>
      <c r="XCK1662" s="288"/>
      <c r="XCL1662" s="288"/>
      <c r="XCM1662" s="288"/>
      <c r="XCN1662" s="288"/>
      <c r="XCO1662" s="288"/>
      <c r="XCP1662" s="288"/>
      <c r="XCQ1662" s="288"/>
      <c r="XCR1662" s="288"/>
      <c r="XCS1662" s="288"/>
      <c r="XCT1662" s="288"/>
      <c r="XCU1662" s="288"/>
      <c r="XCV1662" s="288"/>
      <c r="XCW1662" s="288"/>
      <c r="XCX1662" s="288"/>
      <c r="XCY1662" s="288"/>
      <c r="XCZ1662" s="288"/>
      <c r="XDA1662" s="288"/>
      <c r="XDB1662" s="288"/>
      <c r="XDC1662" s="288"/>
      <c r="XDD1662" s="288"/>
      <c r="XDE1662" s="288"/>
      <c r="XDF1662" s="288"/>
      <c r="XDG1662" s="288"/>
      <c r="XDH1662" s="288"/>
      <c r="XDI1662" s="288"/>
      <c r="XDJ1662" s="288"/>
      <c r="XDK1662" s="288"/>
      <c r="XDL1662" s="288"/>
      <c r="XDM1662" s="288"/>
      <c r="XDN1662" s="288"/>
      <c r="XDO1662" s="288"/>
      <c r="XDP1662" s="288"/>
      <c r="XDQ1662" s="288"/>
      <c r="XDR1662" s="288"/>
      <c r="XDS1662" s="288"/>
      <c r="XDT1662" s="288"/>
      <c r="XDU1662" s="288"/>
      <c r="XDV1662" s="288"/>
      <c r="XDW1662" s="288"/>
      <c r="XDX1662" s="288"/>
      <c r="XDY1662" s="288"/>
      <c r="XDZ1662" s="288"/>
      <c r="XEA1662" s="288"/>
      <c r="XEB1662" s="288"/>
      <c r="XEC1662" s="288"/>
      <c r="XED1662" s="288"/>
      <c r="XEE1662" s="288"/>
      <c r="XEF1662" s="288"/>
      <c r="XEG1662" s="288"/>
      <c r="XEH1662" s="288"/>
      <c r="XEI1662" s="288"/>
      <c r="XEJ1662" s="288"/>
      <c r="XEK1662" s="288"/>
      <c r="XEL1662" s="288"/>
      <c r="XEM1662" s="288"/>
      <c r="XEN1662" s="288"/>
      <c r="XEO1662" s="288"/>
      <c r="XEP1662" s="288"/>
      <c r="XEQ1662" s="288"/>
      <c r="XER1662" s="288"/>
      <c r="XES1662" s="288"/>
      <c r="XET1662" s="288"/>
      <c r="XEU1662" s="288"/>
      <c r="XEV1662" s="288"/>
      <c r="XEW1662" s="288"/>
      <c r="XEX1662" s="288"/>
      <c r="XEY1662" s="288"/>
      <c r="XEZ1662" s="288"/>
      <c r="XFA1662" s="288"/>
      <c r="XFB1662" s="288"/>
      <c r="XFC1662" s="288"/>
    </row>
    <row r="1663" spans="1:16383" ht="51" customHeight="1" outlineLevel="1" x14ac:dyDescent="0.25">
      <c r="A1663" s="2" t="s">
        <v>4354</v>
      </c>
      <c r="B1663" s="3" t="s">
        <v>27</v>
      </c>
      <c r="C1663" s="10" t="s">
        <v>3963</v>
      </c>
      <c r="D1663" s="10" t="s">
        <v>9833</v>
      </c>
      <c r="E1663" s="10" t="s">
        <v>9834</v>
      </c>
      <c r="F1663" s="120" t="s">
        <v>3964</v>
      </c>
      <c r="G1663" s="2" t="s">
        <v>29</v>
      </c>
      <c r="H1663" s="4">
        <v>0</v>
      </c>
      <c r="I1663" s="2">
        <v>710000000</v>
      </c>
      <c r="J1663" s="2" t="s">
        <v>11537</v>
      </c>
      <c r="K1663" s="30" t="s">
        <v>6014</v>
      </c>
      <c r="L1663" s="81" t="s">
        <v>1143</v>
      </c>
      <c r="M1663" s="2" t="s">
        <v>32</v>
      </c>
      <c r="N1663" s="2" t="s">
        <v>453</v>
      </c>
      <c r="O1663" s="15" t="s">
        <v>3810</v>
      </c>
      <c r="P1663" s="36" t="s">
        <v>40</v>
      </c>
      <c r="Q1663" s="2" t="s">
        <v>41</v>
      </c>
      <c r="R1663" s="37">
        <v>4</v>
      </c>
      <c r="S1663" s="9">
        <v>25000</v>
      </c>
      <c r="T1663" s="9">
        <v>100000</v>
      </c>
      <c r="U1663" s="9">
        <v>112000</v>
      </c>
      <c r="V1663" s="2" t="s">
        <v>42</v>
      </c>
      <c r="W1663" s="2">
        <v>2014</v>
      </c>
      <c r="X1663" s="2"/>
    </row>
    <row r="1664" spans="1:16383" ht="51" customHeight="1" outlineLevel="1" x14ac:dyDescent="0.25">
      <c r="A1664" s="2" t="s">
        <v>4355</v>
      </c>
      <c r="B1664" s="3" t="s">
        <v>27</v>
      </c>
      <c r="C1664" s="28" t="s">
        <v>3965</v>
      </c>
      <c r="D1664" s="28" t="s">
        <v>12708</v>
      </c>
      <c r="E1664" s="2" t="s">
        <v>1955</v>
      </c>
      <c r="F1664" s="120" t="s">
        <v>3966</v>
      </c>
      <c r="G1664" s="2" t="s">
        <v>29</v>
      </c>
      <c r="H1664" s="4">
        <v>0</v>
      </c>
      <c r="I1664" s="2">
        <v>710000000</v>
      </c>
      <c r="J1664" s="2" t="s">
        <v>11537</v>
      </c>
      <c r="K1664" s="30" t="s">
        <v>6014</v>
      </c>
      <c r="L1664" s="81" t="s">
        <v>1143</v>
      </c>
      <c r="M1664" s="2" t="s">
        <v>32</v>
      </c>
      <c r="N1664" s="2" t="s">
        <v>453</v>
      </c>
      <c r="O1664" s="15" t="s">
        <v>3810</v>
      </c>
      <c r="P1664" s="36" t="s">
        <v>40</v>
      </c>
      <c r="Q1664" s="2" t="s">
        <v>41</v>
      </c>
      <c r="R1664" s="37">
        <v>1</v>
      </c>
      <c r="S1664" s="9">
        <v>40000</v>
      </c>
      <c r="T1664" s="9">
        <v>40000</v>
      </c>
      <c r="U1664" s="9">
        <v>44800</v>
      </c>
      <c r="V1664" s="2" t="s">
        <v>42</v>
      </c>
      <c r="W1664" s="2">
        <v>2014</v>
      </c>
      <c r="X1664" s="2"/>
    </row>
    <row r="1665" spans="1:16383" ht="51" customHeight="1" outlineLevel="1" x14ac:dyDescent="0.25">
      <c r="A1665" s="2" t="s">
        <v>4356</v>
      </c>
      <c r="B1665" s="3" t="s">
        <v>27</v>
      </c>
      <c r="C1665" s="28" t="s">
        <v>3967</v>
      </c>
      <c r="D1665" s="28" t="s">
        <v>7944</v>
      </c>
      <c r="E1665" s="2" t="s">
        <v>7945</v>
      </c>
      <c r="F1665" s="120" t="s">
        <v>3968</v>
      </c>
      <c r="G1665" s="2" t="s">
        <v>29</v>
      </c>
      <c r="H1665" s="4">
        <v>0</v>
      </c>
      <c r="I1665" s="2">
        <v>710000000</v>
      </c>
      <c r="J1665" s="2" t="s">
        <v>11537</v>
      </c>
      <c r="K1665" s="30" t="s">
        <v>6014</v>
      </c>
      <c r="L1665" s="81" t="s">
        <v>1143</v>
      </c>
      <c r="M1665" s="2" t="s">
        <v>32</v>
      </c>
      <c r="N1665" s="2" t="s">
        <v>453</v>
      </c>
      <c r="O1665" s="15" t="s">
        <v>3810</v>
      </c>
      <c r="P1665" s="36" t="s">
        <v>40</v>
      </c>
      <c r="Q1665" s="2" t="s">
        <v>41</v>
      </c>
      <c r="R1665" s="37">
        <v>2</v>
      </c>
      <c r="S1665" s="9">
        <v>0</v>
      </c>
      <c r="T1665" s="9">
        <v>0</v>
      </c>
      <c r="U1665" s="9">
        <v>0</v>
      </c>
      <c r="V1665" s="2" t="s">
        <v>42</v>
      </c>
      <c r="W1665" s="2">
        <v>2014</v>
      </c>
      <c r="X1665" s="2"/>
    </row>
    <row r="1666" spans="1:16383" s="298" customFormat="1" ht="63.75" x14ac:dyDescent="0.25">
      <c r="A1666" s="276" t="s">
        <v>13524</v>
      </c>
      <c r="B1666" s="276" t="s">
        <v>27</v>
      </c>
      <c r="C1666" s="275" t="s">
        <v>3967</v>
      </c>
      <c r="D1666" s="274" t="s">
        <v>7944</v>
      </c>
      <c r="E1666" s="274" t="s">
        <v>7945</v>
      </c>
      <c r="F1666" s="293"/>
      <c r="G1666" s="274" t="s">
        <v>29</v>
      </c>
      <c r="H1666" s="243">
        <v>0</v>
      </c>
      <c r="I1666" s="276">
        <v>710000000</v>
      </c>
      <c r="J1666" s="276" t="s">
        <v>1075</v>
      </c>
      <c r="K1666" s="276" t="s">
        <v>6017</v>
      </c>
      <c r="L1666" s="276" t="s">
        <v>1143</v>
      </c>
      <c r="M1666" s="276" t="s">
        <v>32</v>
      </c>
      <c r="N1666" s="276" t="s">
        <v>453</v>
      </c>
      <c r="O1666" s="21" t="s">
        <v>3810</v>
      </c>
      <c r="P1666" s="276" t="s">
        <v>40</v>
      </c>
      <c r="Q1666" s="276" t="s">
        <v>41</v>
      </c>
      <c r="R1666" s="276">
        <v>2</v>
      </c>
      <c r="S1666" s="294">
        <v>5500</v>
      </c>
      <c r="T1666" s="278">
        <v>5500</v>
      </c>
      <c r="U1666" s="278">
        <v>5500</v>
      </c>
      <c r="V1666" s="276" t="s">
        <v>42</v>
      </c>
      <c r="W1666" s="276">
        <v>2014</v>
      </c>
      <c r="X1666" s="276">
        <v>11</v>
      </c>
      <c r="Y1666" s="290"/>
      <c r="Z1666" s="288"/>
      <c r="AA1666" s="288"/>
      <c r="AB1666" s="288"/>
      <c r="AC1666" s="288"/>
      <c r="AD1666" s="288"/>
      <c r="AE1666" s="288"/>
      <c r="AF1666" s="288"/>
      <c r="AG1666" s="288"/>
      <c r="AH1666" s="288"/>
      <c r="AI1666" s="288"/>
      <c r="AJ1666" s="288"/>
      <c r="AK1666" s="288"/>
      <c r="AL1666" s="288"/>
      <c r="AM1666" s="288"/>
      <c r="AN1666" s="288"/>
      <c r="AO1666" s="288"/>
      <c r="AP1666" s="288"/>
      <c r="AQ1666" s="288"/>
      <c r="AR1666" s="288"/>
      <c r="AS1666" s="288"/>
      <c r="AT1666" s="288"/>
      <c r="AU1666" s="288"/>
      <c r="AV1666" s="288"/>
      <c r="AW1666" s="288"/>
      <c r="AX1666" s="288"/>
      <c r="AY1666" s="288"/>
      <c r="AZ1666" s="288"/>
      <c r="BA1666" s="288"/>
      <c r="BB1666" s="288"/>
      <c r="BC1666" s="288"/>
      <c r="BD1666" s="288"/>
      <c r="BE1666" s="288"/>
      <c r="BF1666" s="288"/>
      <c r="BG1666" s="288"/>
      <c r="BH1666" s="288"/>
      <c r="BI1666" s="288"/>
      <c r="BJ1666" s="288"/>
      <c r="BK1666" s="288"/>
      <c r="BL1666" s="288"/>
      <c r="BM1666" s="288"/>
      <c r="BN1666" s="288"/>
      <c r="BO1666" s="288"/>
      <c r="BP1666" s="288"/>
      <c r="BQ1666" s="288"/>
      <c r="BR1666" s="288"/>
      <c r="BS1666" s="288"/>
      <c r="BT1666" s="288"/>
      <c r="BU1666" s="288"/>
      <c r="BV1666" s="288"/>
      <c r="BW1666" s="288"/>
      <c r="BX1666" s="288"/>
      <c r="BY1666" s="288"/>
      <c r="BZ1666" s="288"/>
      <c r="CA1666" s="288"/>
      <c r="CB1666" s="288"/>
      <c r="CC1666" s="288"/>
      <c r="CD1666" s="288"/>
      <c r="CE1666" s="288"/>
      <c r="CF1666" s="288"/>
      <c r="CG1666" s="288"/>
      <c r="CH1666" s="288"/>
      <c r="CI1666" s="288"/>
      <c r="CJ1666" s="288"/>
      <c r="CK1666" s="288"/>
      <c r="CL1666" s="288"/>
      <c r="CM1666" s="288"/>
      <c r="CN1666" s="288"/>
      <c r="CO1666" s="288"/>
      <c r="CP1666" s="288"/>
      <c r="CQ1666" s="288"/>
      <c r="CR1666" s="288"/>
      <c r="CS1666" s="288"/>
      <c r="CT1666" s="288"/>
      <c r="CU1666" s="288"/>
      <c r="CV1666" s="288"/>
      <c r="CW1666" s="288"/>
      <c r="CX1666" s="288"/>
      <c r="CY1666" s="288"/>
      <c r="CZ1666" s="288"/>
      <c r="DA1666" s="288"/>
      <c r="DB1666" s="288"/>
      <c r="DC1666" s="288"/>
      <c r="DD1666" s="288"/>
      <c r="DE1666" s="288"/>
      <c r="DF1666" s="288"/>
      <c r="DG1666" s="288"/>
      <c r="DH1666" s="288"/>
      <c r="DI1666" s="288"/>
      <c r="DJ1666" s="288"/>
      <c r="DK1666" s="288"/>
      <c r="DL1666" s="288"/>
      <c r="DM1666" s="288"/>
      <c r="DN1666" s="288"/>
      <c r="DO1666" s="288"/>
      <c r="DP1666" s="288"/>
      <c r="DQ1666" s="288"/>
      <c r="DR1666" s="288"/>
      <c r="DS1666" s="288"/>
      <c r="DT1666" s="288"/>
      <c r="DU1666" s="288"/>
      <c r="DV1666" s="288"/>
      <c r="DW1666" s="288"/>
      <c r="DX1666" s="288"/>
      <c r="DY1666" s="288"/>
      <c r="DZ1666" s="288"/>
      <c r="EA1666" s="288"/>
      <c r="EB1666" s="288"/>
      <c r="EC1666" s="288"/>
      <c r="ED1666" s="288"/>
      <c r="EE1666" s="288"/>
      <c r="EF1666" s="288"/>
      <c r="EG1666" s="288"/>
      <c r="EH1666" s="288"/>
      <c r="EI1666" s="288"/>
      <c r="EJ1666" s="288"/>
      <c r="EK1666" s="288"/>
      <c r="EL1666" s="288"/>
      <c r="EM1666" s="288"/>
      <c r="EN1666" s="288"/>
      <c r="EO1666" s="288"/>
      <c r="EP1666" s="288"/>
      <c r="EQ1666" s="288"/>
      <c r="ER1666" s="288"/>
      <c r="ES1666" s="288"/>
      <c r="ET1666" s="288"/>
      <c r="EU1666" s="288"/>
      <c r="EV1666" s="288"/>
      <c r="EW1666" s="288"/>
      <c r="EX1666" s="288"/>
      <c r="EY1666" s="288"/>
      <c r="EZ1666" s="288"/>
      <c r="FA1666" s="288"/>
      <c r="FB1666" s="288"/>
      <c r="FC1666" s="288"/>
      <c r="FD1666" s="288"/>
      <c r="FE1666" s="288"/>
      <c r="FF1666" s="288"/>
      <c r="FG1666" s="288"/>
      <c r="FH1666" s="288"/>
      <c r="FI1666" s="288"/>
      <c r="FJ1666" s="288"/>
      <c r="FK1666" s="288"/>
      <c r="FL1666" s="288"/>
      <c r="FM1666" s="288"/>
      <c r="FN1666" s="288"/>
      <c r="FO1666" s="288"/>
      <c r="FP1666" s="288"/>
      <c r="FQ1666" s="288"/>
      <c r="FR1666" s="288"/>
      <c r="FS1666" s="288"/>
      <c r="FT1666" s="288"/>
      <c r="FU1666" s="288"/>
      <c r="FV1666" s="288"/>
      <c r="FW1666" s="288"/>
      <c r="FX1666" s="288"/>
      <c r="FY1666" s="288"/>
      <c r="FZ1666" s="288"/>
      <c r="GA1666" s="288"/>
      <c r="GB1666" s="288"/>
      <c r="GC1666" s="288"/>
      <c r="GD1666" s="288"/>
      <c r="GE1666" s="288"/>
      <c r="GF1666" s="288"/>
      <c r="GG1666" s="288"/>
      <c r="GH1666" s="288"/>
      <c r="GI1666" s="288"/>
      <c r="GJ1666" s="288"/>
      <c r="GK1666" s="288"/>
      <c r="GL1666" s="288"/>
      <c r="GM1666" s="288"/>
      <c r="GN1666" s="288"/>
      <c r="GO1666" s="288"/>
      <c r="GP1666" s="288"/>
      <c r="GQ1666" s="288"/>
      <c r="GR1666" s="288"/>
      <c r="GS1666" s="288"/>
      <c r="GT1666" s="288"/>
      <c r="GU1666" s="288"/>
      <c r="GV1666" s="288"/>
      <c r="GW1666" s="288"/>
      <c r="GX1666" s="288"/>
      <c r="GY1666" s="288"/>
      <c r="GZ1666" s="288"/>
      <c r="HA1666" s="288"/>
      <c r="HB1666" s="288"/>
      <c r="HC1666" s="288"/>
      <c r="HD1666" s="288"/>
      <c r="HE1666" s="288"/>
      <c r="HF1666" s="288"/>
      <c r="HG1666" s="288"/>
      <c r="HH1666" s="288"/>
      <c r="HI1666" s="288"/>
      <c r="HJ1666" s="288"/>
      <c r="HK1666" s="288"/>
      <c r="HL1666" s="288"/>
      <c r="HM1666" s="288"/>
      <c r="HN1666" s="288"/>
      <c r="HO1666" s="288"/>
      <c r="HP1666" s="288"/>
      <c r="HQ1666" s="288"/>
      <c r="HR1666" s="288"/>
      <c r="HS1666" s="288"/>
      <c r="HT1666" s="288"/>
      <c r="HU1666" s="288"/>
      <c r="HV1666" s="288"/>
      <c r="HW1666" s="288"/>
      <c r="HX1666" s="288"/>
      <c r="HY1666" s="288"/>
      <c r="HZ1666" s="288"/>
      <c r="IA1666" s="288"/>
      <c r="IB1666" s="288"/>
      <c r="IC1666" s="288"/>
      <c r="ID1666" s="288"/>
      <c r="IE1666" s="288"/>
      <c r="IF1666" s="288"/>
      <c r="IG1666" s="288"/>
      <c r="IH1666" s="288"/>
      <c r="II1666" s="288"/>
      <c r="IJ1666" s="288"/>
      <c r="IK1666" s="288"/>
      <c r="IL1666" s="288"/>
      <c r="IM1666" s="288"/>
      <c r="IN1666" s="288"/>
      <c r="IO1666" s="288"/>
      <c r="IP1666" s="288"/>
      <c r="IQ1666" s="288"/>
      <c r="IR1666" s="288"/>
      <c r="IS1666" s="288"/>
      <c r="IT1666" s="288"/>
      <c r="IU1666" s="288"/>
      <c r="IV1666" s="288"/>
      <c r="IW1666" s="288"/>
      <c r="IX1666" s="288"/>
      <c r="IY1666" s="288"/>
      <c r="IZ1666" s="288"/>
      <c r="JA1666" s="288"/>
      <c r="JB1666" s="288"/>
      <c r="JC1666" s="288"/>
      <c r="JD1666" s="288"/>
      <c r="JE1666" s="288"/>
      <c r="JF1666" s="288"/>
      <c r="JG1666" s="288"/>
      <c r="JH1666" s="288"/>
      <c r="JI1666" s="288"/>
      <c r="JJ1666" s="288"/>
      <c r="JK1666" s="288"/>
      <c r="JL1666" s="288"/>
      <c r="JM1666" s="288"/>
      <c r="JN1666" s="288"/>
      <c r="JO1666" s="288"/>
      <c r="JP1666" s="288"/>
      <c r="JQ1666" s="288"/>
      <c r="JR1666" s="288"/>
      <c r="JS1666" s="288"/>
      <c r="JT1666" s="288"/>
      <c r="JU1666" s="288"/>
      <c r="JV1666" s="288"/>
      <c r="JW1666" s="288"/>
      <c r="JX1666" s="288"/>
      <c r="JY1666" s="288"/>
      <c r="JZ1666" s="288"/>
      <c r="KA1666" s="288"/>
      <c r="KB1666" s="288"/>
      <c r="KC1666" s="288"/>
      <c r="KD1666" s="288"/>
      <c r="KE1666" s="288"/>
      <c r="KF1666" s="288"/>
      <c r="KG1666" s="288"/>
      <c r="KH1666" s="288"/>
      <c r="KI1666" s="288"/>
      <c r="KJ1666" s="288"/>
      <c r="KK1666" s="288"/>
      <c r="KL1666" s="288"/>
      <c r="KM1666" s="288"/>
      <c r="KN1666" s="288"/>
      <c r="KO1666" s="288"/>
      <c r="KP1666" s="288"/>
      <c r="KQ1666" s="288"/>
      <c r="KR1666" s="288"/>
      <c r="KS1666" s="288"/>
      <c r="KT1666" s="288"/>
      <c r="KU1666" s="288"/>
      <c r="KV1666" s="288"/>
      <c r="KW1666" s="288"/>
      <c r="KX1666" s="288"/>
      <c r="KY1666" s="288"/>
      <c r="KZ1666" s="288"/>
      <c r="LA1666" s="288"/>
      <c r="LB1666" s="288"/>
      <c r="LC1666" s="288"/>
      <c r="LD1666" s="288"/>
      <c r="LE1666" s="288"/>
      <c r="LF1666" s="288"/>
      <c r="LG1666" s="288"/>
      <c r="LH1666" s="288"/>
      <c r="LI1666" s="288"/>
      <c r="LJ1666" s="288"/>
      <c r="LK1666" s="288"/>
      <c r="LL1666" s="288"/>
      <c r="LM1666" s="288"/>
      <c r="LN1666" s="288"/>
      <c r="LO1666" s="288"/>
      <c r="LP1666" s="288"/>
      <c r="LQ1666" s="288"/>
      <c r="LR1666" s="288"/>
      <c r="LS1666" s="288"/>
      <c r="LT1666" s="288"/>
      <c r="LU1666" s="288"/>
      <c r="LV1666" s="288"/>
      <c r="LW1666" s="288"/>
      <c r="LX1666" s="288"/>
      <c r="LY1666" s="288"/>
      <c r="LZ1666" s="288"/>
      <c r="MA1666" s="288"/>
      <c r="MB1666" s="288"/>
      <c r="MC1666" s="288"/>
      <c r="MD1666" s="288"/>
      <c r="ME1666" s="288"/>
      <c r="MF1666" s="288"/>
      <c r="MG1666" s="288"/>
      <c r="MH1666" s="288"/>
      <c r="MI1666" s="288"/>
      <c r="MJ1666" s="288"/>
      <c r="MK1666" s="288"/>
      <c r="ML1666" s="288"/>
      <c r="MM1666" s="288"/>
      <c r="MN1666" s="288"/>
      <c r="MO1666" s="288"/>
      <c r="MP1666" s="288"/>
      <c r="MQ1666" s="288"/>
      <c r="MR1666" s="288"/>
      <c r="MS1666" s="288"/>
      <c r="MT1666" s="288"/>
      <c r="MU1666" s="288"/>
      <c r="MV1666" s="288"/>
      <c r="MW1666" s="288"/>
      <c r="MX1666" s="288"/>
      <c r="MY1666" s="288"/>
      <c r="MZ1666" s="288"/>
      <c r="NA1666" s="288"/>
      <c r="NB1666" s="288"/>
      <c r="NC1666" s="288"/>
      <c r="ND1666" s="288"/>
      <c r="NE1666" s="288"/>
      <c r="NF1666" s="288"/>
      <c r="NG1666" s="288"/>
      <c r="NH1666" s="288"/>
      <c r="NI1666" s="288"/>
      <c r="NJ1666" s="288"/>
      <c r="NK1666" s="288"/>
      <c r="NL1666" s="288"/>
      <c r="NM1666" s="288"/>
      <c r="NN1666" s="288"/>
      <c r="NO1666" s="288"/>
      <c r="NP1666" s="288"/>
      <c r="NQ1666" s="288"/>
      <c r="NR1666" s="288"/>
      <c r="NS1666" s="288"/>
      <c r="NT1666" s="288"/>
      <c r="NU1666" s="288"/>
      <c r="NV1666" s="288"/>
      <c r="NW1666" s="288"/>
      <c r="NX1666" s="288"/>
      <c r="NY1666" s="288"/>
      <c r="NZ1666" s="288"/>
      <c r="OA1666" s="288"/>
      <c r="OB1666" s="288"/>
      <c r="OC1666" s="288"/>
      <c r="OD1666" s="288"/>
      <c r="OE1666" s="288"/>
      <c r="OF1666" s="288"/>
      <c r="OG1666" s="288"/>
      <c r="OH1666" s="288"/>
      <c r="OI1666" s="288"/>
      <c r="OJ1666" s="288"/>
      <c r="OK1666" s="288"/>
      <c r="OL1666" s="288"/>
      <c r="OM1666" s="288"/>
      <c r="ON1666" s="288"/>
      <c r="OO1666" s="288"/>
      <c r="OP1666" s="288"/>
      <c r="OQ1666" s="288"/>
      <c r="OR1666" s="288"/>
      <c r="OS1666" s="288"/>
      <c r="OT1666" s="288"/>
      <c r="OU1666" s="288"/>
      <c r="OV1666" s="288"/>
      <c r="OW1666" s="288"/>
      <c r="OX1666" s="288"/>
      <c r="OY1666" s="288"/>
      <c r="OZ1666" s="288"/>
      <c r="PA1666" s="288"/>
      <c r="PB1666" s="288"/>
      <c r="PC1666" s="288"/>
      <c r="PD1666" s="288"/>
      <c r="PE1666" s="288"/>
      <c r="PF1666" s="288"/>
      <c r="PG1666" s="288"/>
      <c r="PH1666" s="288"/>
      <c r="PI1666" s="288"/>
      <c r="PJ1666" s="288"/>
      <c r="PK1666" s="288"/>
      <c r="PL1666" s="288"/>
      <c r="PM1666" s="288"/>
      <c r="PN1666" s="288"/>
      <c r="PO1666" s="288"/>
      <c r="PP1666" s="288"/>
      <c r="PQ1666" s="288"/>
      <c r="PR1666" s="288"/>
      <c r="PS1666" s="288"/>
      <c r="PT1666" s="288"/>
      <c r="PU1666" s="288"/>
      <c r="PV1666" s="288"/>
      <c r="PW1666" s="288"/>
      <c r="PX1666" s="288"/>
      <c r="PY1666" s="288"/>
      <c r="PZ1666" s="288"/>
      <c r="QA1666" s="288"/>
      <c r="QB1666" s="288"/>
      <c r="QC1666" s="288"/>
      <c r="QD1666" s="288"/>
      <c r="QE1666" s="288"/>
      <c r="QF1666" s="288"/>
      <c r="QG1666" s="288"/>
      <c r="QH1666" s="288"/>
      <c r="QI1666" s="288"/>
      <c r="QJ1666" s="288"/>
      <c r="QK1666" s="288"/>
      <c r="QL1666" s="288"/>
      <c r="QM1666" s="288"/>
      <c r="QN1666" s="288"/>
      <c r="QO1666" s="288"/>
      <c r="QP1666" s="288"/>
      <c r="QQ1666" s="288"/>
      <c r="QR1666" s="288"/>
      <c r="QS1666" s="288"/>
      <c r="QT1666" s="288"/>
      <c r="QU1666" s="288"/>
      <c r="QV1666" s="288"/>
      <c r="QW1666" s="288"/>
      <c r="QX1666" s="288"/>
      <c r="QY1666" s="288"/>
      <c r="QZ1666" s="288"/>
      <c r="RA1666" s="288"/>
      <c r="RB1666" s="288"/>
      <c r="RC1666" s="288"/>
      <c r="RD1666" s="288"/>
      <c r="RE1666" s="288"/>
      <c r="RF1666" s="288"/>
      <c r="RG1666" s="288"/>
      <c r="RH1666" s="288"/>
      <c r="RI1666" s="288"/>
      <c r="RJ1666" s="288"/>
      <c r="RK1666" s="288"/>
      <c r="RL1666" s="288"/>
      <c r="RM1666" s="288"/>
      <c r="RN1666" s="288"/>
      <c r="RO1666" s="288"/>
      <c r="RP1666" s="288"/>
      <c r="RQ1666" s="288"/>
      <c r="RR1666" s="288"/>
      <c r="RS1666" s="288"/>
      <c r="RT1666" s="288"/>
      <c r="RU1666" s="288"/>
      <c r="RV1666" s="288"/>
      <c r="RW1666" s="288"/>
      <c r="RX1666" s="288"/>
      <c r="RY1666" s="288"/>
      <c r="RZ1666" s="288"/>
      <c r="SA1666" s="288"/>
      <c r="SB1666" s="288"/>
      <c r="SC1666" s="288"/>
      <c r="SD1666" s="288"/>
      <c r="SE1666" s="288"/>
      <c r="SF1666" s="288"/>
      <c r="SG1666" s="288"/>
      <c r="SH1666" s="288"/>
      <c r="SI1666" s="288"/>
      <c r="SJ1666" s="288"/>
      <c r="SK1666" s="288"/>
      <c r="SL1666" s="288"/>
      <c r="SM1666" s="288"/>
      <c r="SN1666" s="288"/>
      <c r="SO1666" s="288"/>
      <c r="SP1666" s="288"/>
      <c r="SQ1666" s="288"/>
      <c r="SR1666" s="288"/>
      <c r="SS1666" s="288"/>
      <c r="ST1666" s="288"/>
      <c r="SU1666" s="288"/>
      <c r="SV1666" s="288"/>
      <c r="SW1666" s="288"/>
      <c r="SX1666" s="288"/>
      <c r="SY1666" s="288"/>
      <c r="SZ1666" s="288"/>
      <c r="TA1666" s="288"/>
      <c r="TB1666" s="288"/>
      <c r="TC1666" s="288"/>
      <c r="TD1666" s="288"/>
      <c r="TE1666" s="288"/>
      <c r="TF1666" s="288"/>
      <c r="TG1666" s="288"/>
      <c r="TH1666" s="288"/>
      <c r="TI1666" s="288"/>
      <c r="TJ1666" s="288"/>
      <c r="TK1666" s="288"/>
      <c r="TL1666" s="288"/>
      <c r="TM1666" s="288"/>
      <c r="TN1666" s="288"/>
      <c r="TO1666" s="288"/>
      <c r="TP1666" s="288"/>
      <c r="TQ1666" s="288"/>
      <c r="TR1666" s="288"/>
      <c r="TS1666" s="288"/>
      <c r="TT1666" s="288"/>
      <c r="TU1666" s="288"/>
      <c r="TV1666" s="288"/>
      <c r="TW1666" s="288"/>
      <c r="TX1666" s="288"/>
      <c r="TY1666" s="288"/>
      <c r="TZ1666" s="288"/>
      <c r="UA1666" s="288"/>
      <c r="UB1666" s="288"/>
      <c r="UC1666" s="288"/>
      <c r="UD1666" s="288"/>
      <c r="UE1666" s="288"/>
      <c r="UF1666" s="288"/>
      <c r="UG1666" s="288"/>
      <c r="UH1666" s="288"/>
      <c r="UI1666" s="288"/>
      <c r="UJ1666" s="288"/>
      <c r="UK1666" s="288"/>
      <c r="UL1666" s="288"/>
      <c r="UM1666" s="288"/>
      <c r="UN1666" s="288"/>
      <c r="UO1666" s="288"/>
      <c r="UP1666" s="288"/>
      <c r="UQ1666" s="288"/>
      <c r="UR1666" s="288"/>
      <c r="US1666" s="288"/>
      <c r="UT1666" s="288"/>
      <c r="UU1666" s="288"/>
      <c r="UV1666" s="288"/>
      <c r="UW1666" s="288"/>
      <c r="UX1666" s="288"/>
      <c r="UY1666" s="288"/>
      <c r="UZ1666" s="288"/>
      <c r="VA1666" s="288"/>
      <c r="VB1666" s="288"/>
      <c r="VC1666" s="288"/>
      <c r="VD1666" s="288"/>
      <c r="VE1666" s="288"/>
      <c r="VF1666" s="288"/>
      <c r="VG1666" s="288"/>
      <c r="VH1666" s="288"/>
      <c r="VI1666" s="288"/>
      <c r="VJ1666" s="288"/>
      <c r="VK1666" s="288"/>
      <c r="VL1666" s="288"/>
      <c r="VM1666" s="288"/>
      <c r="VN1666" s="288"/>
      <c r="VO1666" s="288"/>
      <c r="VP1666" s="288"/>
      <c r="VQ1666" s="288"/>
      <c r="VR1666" s="288"/>
      <c r="VS1666" s="288"/>
      <c r="VT1666" s="288"/>
      <c r="VU1666" s="288"/>
      <c r="VV1666" s="288"/>
      <c r="VW1666" s="288"/>
      <c r="VX1666" s="288"/>
      <c r="VY1666" s="288"/>
      <c r="VZ1666" s="288"/>
      <c r="WA1666" s="288"/>
      <c r="WB1666" s="288"/>
      <c r="WC1666" s="288"/>
      <c r="WD1666" s="288"/>
      <c r="WE1666" s="288"/>
      <c r="WF1666" s="288"/>
      <c r="WG1666" s="288"/>
      <c r="WH1666" s="288"/>
      <c r="WI1666" s="288"/>
      <c r="WJ1666" s="288"/>
      <c r="WK1666" s="288"/>
      <c r="WL1666" s="288"/>
      <c r="WM1666" s="288"/>
      <c r="WN1666" s="288"/>
      <c r="WO1666" s="288"/>
      <c r="WP1666" s="288"/>
      <c r="WQ1666" s="288"/>
      <c r="WR1666" s="288"/>
      <c r="WS1666" s="288"/>
      <c r="WT1666" s="288"/>
      <c r="WU1666" s="288"/>
      <c r="WV1666" s="288"/>
      <c r="WW1666" s="288"/>
      <c r="WX1666" s="288"/>
      <c r="WY1666" s="288"/>
      <c r="WZ1666" s="288"/>
      <c r="XA1666" s="288"/>
      <c r="XB1666" s="288"/>
      <c r="XC1666" s="288"/>
      <c r="XD1666" s="288"/>
      <c r="XE1666" s="288"/>
      <c r="XF1666" s="288"/>
      <c r="XG1666" s="288"/>
      <c r="XH1666" s="288"/>
      <c r="XI1666" s="288"/>
      <c r="XJ1666" s="288"/>
      <c r="XK1666" s="288"/>
      <c r="XL1666" s="288"/>
      <c r="XM1666" s="288"/>
      <c r="XN1666" s="288"/>
      <c r="XO1666" s="288"/>
      <c r="XP1666" s="288"/>
      <c r="XQ1666" s="288"/>
      <c r="XR1666" s="288"/>
      <c r="XS1666" s="288"/>
      <c r="XT1666" s="288"/>
      <c r="XU1666" s="288"/>
      <c r="XV1666" s="288"/>
      <c r="XW1666" s="288"/>
      <c r="XX1666" s="288"/>
      <c r="XY1666" s="288"/>
      <c r="XZ1666" s="288"/>
      <c r="YA1666" s="288"/>
      <c r="YB1666" s="288"/>
      <c r="YC1666" s="288"/>
      <c r="YD1666" s="288"/>
      <c r="YE1666" s="288"/>
      <c r="YF1666" s="288"/>
      <c r="YG1666" s="288"/>
      <c r="YH1666" s="288"/>
      <c r="YI1666" s="288"/>
      <c r="YJ1666" s="288"/>
      <c r="YK1666" s="288"/>
      <c r="YL1666" s="288"/>
      <c r="YM1666" s="288"/>
      <c r="YN1666" s="288"/>
      <c r="YO1666" s="288"/>
      <c r="YP1666" s="288"/>
      <c r="YQ1666" s="288"/>
      <c r="YR1666" s="288"/>
      <c r="YS1666" s="288"/>
      <c r="YT1666" s="288"/>
      <c r="YU1666" s="288"/>
      <c r="YV1666" s="288"/>
      <c r="YW1666" s="288"/>
      <c r="YX1666" s="288"/>
      <c r="YY1666" s="288"/>
      <c r="YZ1666" s="288"/>
      <c r="ZA1666" s="288"/>
      <c r="ZB1666" s="288"/>
      <c r="ZC1666" s="288"/>
      <c r="ZD1666" s="288"/>
      <c r="ZE1666" s="288"/>
      <c r="ZF1666" s="288"/>
      <c r="ZG1666" s="288"/>
      <c r="ZH1666" s="288"/>
      <c r="ZI1666" s="288"/>
      <c r="ZJ1666" s="288"/>
      <c r="ZK1666" s="288"/>
      <c r="ZL1666" s="288"/>
      <c r="ZM1666" s="288"/>
      <c r="ZN1666" s="288"/>
      <c r="ZO1666" s="288"/>
      <c r="ZP1666" s="288"/>
      <c r="ZQ1666" s="288"/>
      <c r="ZR1666" s="288"/>
      <c r="ZS1666" s="288"/>
      <c r="ZT1666" s="288"/>
      <c r="ZU1666" s="288"/>
      <c r="ZV1666" s="288"/>
      <c r="ZW1666" s="288"/>
      <c r="ZX1666" s="288"/>
      <c r="ZY1666" s="288"/>
      <c r="ZZ1666" s="288"/>
      <c r="AAA1666" s="288"/>
      <c r="AAB1666" s="288"/>
      <c r="AAC1666" s="288"/>
      <c r="AAD1666" s="288"/>
      <c r="AAE1666" s="288"/>
      <c r="AAF1666" s="288"/>
      <c r="AAG1666" s="288"/>
      <c r="AAH1666" s="288"/>
      <c r="AAI1666" s="288"/>
      <c r="AAJ1666" s="288"/>
      <c r="AAK1666" s="288"/>
      <c r="AAL1666" s="288"/>
      <c r="AAM1666" s="288"/>
      <c r="AAN1666" s="288"/>
      <c r="AAO1666" s="288"/>
      <c r="AAP1666" s="288"/>
      <c r="AAQ1666" s="288"/>
      <c r="AAR1666" s="288"/>
      <c r="AAS1666" s="288"/>
      <c r="AAT1666" s="288"/>
      <c r="AAU1666" s="288"/>
      <c r="AAV1666" s="288"/>
      <c r="AAW1666" s="288"/>
      <c r="AAX1666" s="288"/>
      <c r="AAY1666" s="288"/>
      <c r="AAZ1666" s="288"/>
      <c r="ABA1666" s="288"/>
      <c r="ABB1666" s="288"/>
      <c r="ABC1666" s="288"/>
      <c r="ABD1666" s="288"/>
      <c r="ABE1666" s="288"/>
      <c r="ABF1666" s="288"/>
      <c r="ABG1666" s="288"/>
      <c r="ABH1666" s="288"/>
      <c r="ABI1666" s="288"/>
      <c r="ABJ1666" s="288"/>
      <c r="ABK1666" s="288"/>
      <c r="ABL1666" s="288"/>
      <c r="ABM1666" s="288"/>
      <c r="ABN1666" s="288"/>
      <c r="ABO1666" s="288"/>
      <c r="ABP1666" s="288"/>
      <c r="ABQ1666" s="288"/>
      <c r="ABR1666" s="288"/>
      <c r="ABS1666" s="288"/>
      <c r="ABT1666" s="288"/>
      <c r="ABU1666" s="288"/>
      <c r="ABV1666" s="288"/>
      <c r="ABW1666" s="288"/>
      <c r="ABX1666" s="288"/>
      <c r="ABY1666" s="288"/>
      <c r="ABZ1666" s="288"/>
      <c r="ACA1666" s="288"/>
      <c r="ACB1666" s="288"/>
      <c r="ACC1666" s="288"/>
      <c r="ACD1666" s="288"/>
      <c r="ACE1666" s="288"/>
      <c r="ACF1666" s="288"/>
      <c r="ACG1666" s="288"/>
      <c r="ACH1666" s="288"/>
      <c r="ACI1666" s="288"/>
      <c r="ACJ1666" s="288"/>
      <c r="ACK1666" s="288"/>
      <c r="ACL1666" s="288"/>
      <c r="ACM1666" s="288"/>
      <c r="ACN1666" s="288"/>
      <c r="ACO1666" s="288"/>
      <c r="ACP1666" s="288"/>
      <c r="ACQ1666" s="288"/>
      <c r="ACR1666" s="288"/>
      <c r="ACS1666" s="288"/>
      <c r="ACT1666" s="288"/>
      <c r="ACU1666" s="288"/>
      <c r="ACV1666" s="288"/>
      <c r="ACW1666" s="288"/>
      <c r="ACX1666" s="288"/>
      <c r="ACY1666" s="288"/>
      <c r="ACZ1666" s="288"/>
      <c r="ADA1666" s="288"/>
      <c r="ADB1666" s="288"/>
      <c r="ADC1666" s="288"/>
      <c r="ADD1666" s="288"/>
      <c r="ADE1666" s="288"/>
      <c r="ADF1666" s="288"/>
      <c r="ADG1666" s="288"/>
      <c r="ADH1666" s="288"/>
      <c r="ADI1666" s="288"/>
      <c r="ADJ1666" s="288"/>
      <c r="ADK1666" s="288"/>
      <c r="ADL1666" s="288"/>
      <c r="ADM1666" s="288"/>
      <c r="ADN1666" s="288"/>
      <c r="ADO1666" s="288"/>
      <c r="ADP1666" s="288"/>
      <c r="ADQ1666" s="288"/>
      <c r="ADR1666" s="288"/>
      <c r="ADS1666" s="288"/>
      <c r="ADT1666" s="288"/>
      <c r="ADU1666" s="288"/>
      <c r="ADV1666" s="288"/>
      <c r="ADW1666" s="288"/>
      <c r="ADX1666" s="288"/>
      <c r="ADY1666" s="288"/>
      <c r="ADZ1666" s="288"/>
      <c r="AEA1666" s="288"/>
      <c r="AEB1666" s="288"/>
      <c r="AEC1666" s="288"/>
      <c r="AED1666" s="288"/>
      <c r="AEE1666" s="288"/>
      <c r="AEF1666" s="288"/>
      <c r="AEG1666" s="288"/>
      <c r="AEH1666" s="288"/>
      <c r="AEI1666" s="288"/>
      <c r="AEJ1666" s="288"/>
      <c r="AEK1666" s="288"/>
      <c r="AEL1666" s="288"/>
      <c r="AEM1666" s="288"/>
      <c r="AEN1666" s="288"/>
      <c r="AEO1666" s="288"/>
      <c r="AEP1666" s="288"/>
      <c r="AEQ1666" s="288"/>
      <c r="AER1666" s="288"/>
      <c r="AES1666" s="288"/>
      <c r="AET1666" s="288"/>
      <c r="AEU1666" s="288"/>
      <c r="AEV1666" s="288"/>
      <c r="AEW1666" s="288"/>
      <c r="AEX1666" s="288"/>
      <c r="AEY1666" s="288"/>
      <c r="AEZ1666" s="288"/>
      <c r="AFA1666" s="288"/>
      <c r="AFB1666" s="288"/>
      <c r="AFC1666" s="288"/>
      <c r="AFD1666" s="288"/>
      <c r="AFE1666" s="288"/>
      <c r="AFF1666" s="288"/>
      <c r="AFG1666" s="288"/>
      <c r="AFH1666" s="288"/>
      <c r="AFI1666" s="288"/>
      <c r="AFJ1666" s="288"/>
      <c r="AFK1666" s="288"/>
      <c r="AFL1666" s="288"/>
      <c r="AFM1666" s="288"/>
      <c r="AFN1666" s="288"/>
      <c r="AFO1666" s="288"/>
      <c r="AFP1666" s="288"/>
      <c r="AFQ1666" s="288"/>
      <c r="AFR1666" s="288"/>
      <c r="AFS1666" s="288"/>
      <c r="AFT1666" s="288"/>
      <c r="AFU1666" s="288"/>
      <c r="AFV1666" s="288"/>
      <c r="AFW1666" s="288"/>
      <c r="AFX1666" s="288"/>
      <c r="AFY1666" s="288"/>
      <c r="AFZ1666" s="288"/>
      <c r="AGA1666" s="288"/>
      <c r="AGB1666" s="288"/>
      <c r="AGC1666" s="288"/>
      <c r="AGD1666" s="288"/>
      <c r="AGE1666" s="288"/>
      <c r="AGF1666" s="288"/>
      <c r="AGG1666" s="288"/>
      <c r="AGH1666" s="288"/>
      <c r="AGI1666" s="288"/>
      <c r="AGJ1666" s="288"/>
      <c r="AGK1666" s="288"/>
      <c r="AGL1666" s="288"/>
      <c r="AGM1666" s="288"/>
      <c r="AGN1666" s="288"/>
      <c r="AGO1666" s="288"/>
      <c r="AGP1666" s="288"/>
      <c r="AGQ1666" s="288"/>
      <c r="AGR1666" s="288"/>
      <c r="AGS1666" s="288"/>
      <c r="AGT1666" s="288"/>
      <c r="AGU1666" s="288"/>
      <c r="AGV1666" s="288"/>
      <c r="AGW1666" s="288"/>
      <c r="AGX1666" s="288"/>
      <c r="AGY1666" s="288"/>
      <c r="AGZ1666" s="288"/>
      <c r="AHA1666" s="288"/>
      <c r="AHB1666" s="288"/>
      <c r="AHC1666" s="288"/>
      <c r="AHD1666" s="288"/>
      <c r="AHE1666" s="288"/>
      <c r="AHF1666" s="288"/>
      <c r="AHG1666" s="288"/>
      <c r="AHH1666" s="288"/>
      <c r="AHI1666" s="288"/>
      <c r="AHJ1666" s="288"/>
      <c r="AHK1666" s="288"/>
      <c r="AHL1666" s="288"/>
      <c r="AHM1666" s="288"/>
      <c r="AHN1666" s="288"/>
      <c r="AHO1666" s="288"/>
      <c r="AHP1666" s="288"/>
      <c r="AHQ1666" s="288"/>
      <c r="AHR1666" s="288"/>
      <c r="AHS1666" s="288"/>
      <c r="AHT1666" s="288"/>
      <c r="AHU1666" s="288"/>
      <c r="AHV1666" s="288"/>
      <c r="AHW1666" s="288"/>
      <c r="AHX1666" s="288"/>
      <c r="AHY1666" s="288"/>
      <c r="AHZ1666" s="288"/>
      <c r="AIA1666" s="288"/>
      <c r="AIB1666" s="288"/>
      <c r="AIC1666" s="288"/>
      <c r="AID1666" s="288"/>
      <c r="AIE1666" s="288"/>
      <c r="AIF1666" s="288"/>
      <c r="AIG1666" s="288"/>
      <c r="AIH1666" s="288"/>
      <c r="AII1666" s="288"/>
      <c r="AIJ1666" s="288"/>
      <c r="AIK1666" s="288"/>
      <c r="AIL1666" s="288"/>
      <c r="AIM1666" s="288"/>
      <c r="AIN1666" s="288"/>
      <c r="AIO1666" s="288"/>
      <c r="AIP1666" s="288"/>
      <c r="AIQ1666" s="288"/>
      <c r="AIR1666" s="288"/>
      <c r="AIS1666" s="288"/>
      <c r="AIT1666" s="288"/>
      <c r="AIU1666" s="288"/>
      <c r="AIV1666" s="288"/>
      <c r="AIW1666" s="288"/>
      <c r="AIX1666" s="288"/>
      <c r="AIY1666" s="288"/>
      <c r="AIZ1666" s="288"/>
      <c r="AJA1666" s="288"/>
      <c r="AJB1666" s="288"/>
      <c r="AJC1666" s="288"/>
      <c r="AJD1666" s="288"/>
      <c r="AJE1666" s="288"/>
      <c r="AJF1666" s="288"/>
      <c r="AJG1666" s="288"/>
      <c r="AJH1666" s="288"/>
      <c r="AJI1666" s="288"/>
      <c r="AJJ1666" s="288"/>
      <c r="AJK1666" s="288"/>
      <c r="AJL1666" s="288"/>
      <c r="AJM1666" s="288"/>
      <c r="AJN1666" s="288"/>
      <c r="AJO1666" s="288"/>
      <c r="AJP1666" s="288"/>
      <c r="AJQ1666" s="288"/>
      <c r="AJR1666" s="288"/>
      <c r="AJS1666" s="288"/>
      <c r="AJT1666" s="288"/>
      <c r="AJU1666" s="288"/>
      <c r="AJV1666" s="288"/>
      <c r="AJW1666" s="288"/>
      <c r="AJX1666" s="288"/>
      <c r="AJY1666" s="288"/>
      <c r="AJZ1666" s="288"/>
      <c r="AKA1666" s="288"/>
      <c r="AKB1666" s="288"/>
      <c r="AKC1666" s="288"/>
      <c r="AKD1666" s="288"/>
      <c r="AKE1666" s="288"/>
      <c r="AKF1666" s="288"/>
      <c r="AKG1666" s="288"/>
      <c r="AKH1666" s="288"/>
      <c r="AKI1666" s="288"/>
      <c r="AKJ1666" s="288"/>
      <c r="AKK1666" s="288"/>
      <c r="AKL1666" s="288"/>
      <c r="AKM1666" s="288"/>
      <c r="AKN1666" s="288"/>
      <c r="AKO1666" s="288"/>
      <c r="AKP1666" s="288"/>
      <c r="AKQ1666" s="288"/>
      <c r="AKR1666" s="288"/>
      <c r="AKS1666" s="288"/>
      <c r="AKT1666" s="288"/>
      <c r="AKU1666" s="288"/>
      <c r="AKV1666" s="288"/>
      <c r="AKW1666" s="288"/>
      <c r="AKX1666" s="288"/>
      <c r="AKY1666" s="288"/>
      <c r="AKZ1666" s="288"/>
      <c r="ALA1666" s="288"/>
      <c r="ALB1666" s="288"/>
      <c r="ALC1666" s="288"/>
      <c r="ALD1666" s="288"/>
      <c r="ALE1666" s="288"/>
      <c r="ALF1666" s="288"/>
      <c r="ALG1666" s="288"/>
      <c r="ALH1666" s="288"/>
      <c r="ALI1666" s="288"/>
      <c r="ALJ1666" s="288"/>
      <c r="ALK1666" s="288"/>
      <c r="ALL1666" s="288"/>
      <c r="ALM1666" s="288"/>
      <c r="ALN1666" s="288"/>
      <c r="ALO1666" s="288"/>
      <c r="ALP1666" s="288"/>
      <c r="ALQ1666" s="288"/>
      <c r="ALR1666" s="288"/>
      <c r="ALS1666" s="288"/>
      <c r="ALT1666" s="288"/>
      <c r="ALU1666" s="288"/>
      <c r="ALV1666" s="288"/>
      <c r="ALW1666" s="288"/>
      <c r="ALX1666" s="288"/>
      <c r="ALY1666" s="288"/>
      <c r="ALZ1666" s="288"/>
      <c r="AMA1666" s="288"/>
      <c r="AMB1666" s="288"/>
      <c r="AMC1666" s="288"/>
      <c r="AMD1666" s="288"/>
      <c r="AME1666" s="288"/>
      <c r="AMF1666" s="288"/>
      <c r="AMG1666" s="288"/>
      <c r="AMH1666" s="288"/>
      <c r="AMI1666" s="288"/>
      <c r="AMJ1666" s="288"/>
      <c r="AMK1666" s="288"/>
      <c r="AML1666" s="288"/>
      <c r="AMM1666" s="288"/>
      <c r="AMN1666" s="288"/>
      <c r="AMO1666" s="288"/>
      <c r="AMP1666" s="288"/>
      <c r="AMQ1666" s="288"/>
      <c r="AMR1666" s="288"/>
      <c r="AMS1666" s="288"/>
      <c r="AMT1666" s="288"/>
      <c r="AMU1666" s="288"/>
      <c r="AMV1666" s="288"/>
      <c r="AMW1666" s="288"/>
      <c r="AMX1666" s="288"/>
      <c r="AMY1666" s="288"/>
      <c r="AMZ1666" s="288"/>
      <c r="ANA1666" s="288"/>
      <c r="ANB1666" s="288"/>
      <c r="ANC1666" s="288"/>
      <c r="AND1666" s="288"/>
      <c r="ANE1666" s="288"/>
      <c r="ANF1666" s="288"/>
      <c r="ANG1666" s="288"/>
      <c r="ANH1666" s="288"/>
      <c r="ANI1666" s="288"/>
      <c r="ANJ1666" s="288"/>
      <c r="ANK1666" s="288"/>
      <c r="ANL1666" s="288"/>
      <c r="ANM1666" s="288"/>
      <c r="ANN1666" s="288"/>
      <c r="ANO1666" s="288"/>
      <c r="ANP1666" s="288"/>
      <c r="ANQ1666" s="288"/>
      <c r="ANR1666" s="288"/>
      <c r="ANS1666" s="288"/>
      <c r="ANT1666" s="288"/>
      <c r="ANU1666" s="288"/>
      <c r="ANV1666" s="288"/>
      <c r="ANW1666" s="288"/>
      <c r="ANX1666" s="288"/>
      <c r="ANY1666" s="288"/>
      <c r="ANZ1666" s="288"/>
      <c r="AOA1666" s="288"/>
      <c r="AOB1666" s="288"/>
      <c r="AOC1666" s="288"/>
      <c r="AOD1666" s="288"/>
      <c r="AOE1666" s="288"/>
      <c r="AOF1666" s="288"/>
      <c r="AOG1666" s="288"/>
      <c r="AOH1666" s="288"/>
      <c r="AOI1666" s="288"/>
      <c r="AOJ1666" s="288"/>
      <c r="AOK1666" s="288"/>
      <c r="AOL1666" s="288"/>
      <c r="AOM1666" s="288"/>
      <c r="AON1666" s="288"/>
      <c r="AOO1666" s="288"/>
      <c r="AOP1666" s="288"/>
      <c r="AOQ1666" s="288"/>
      <c r="AOR1666" s="288"/>
      <c r="AOS1666" s="288"/>
      <c r="AOT1666" s="288"/>
      <c r="AOU1666" s="288"/>
      <c r="AOV1666" s="288"/>
      <c r="AOW1666" s="288"/>
      <c r="AOX1666" s="288"/>
      <c r="AOY1666" s="288"/>
      <c r="AOZ1666" s="288"/>
      <c r="APA1666" s="288"/>
      <c r="APB1666" s="288"/>
      <c r="APC1666" s="288"/>
      <c r="APD1666" s="288"/>
      <c r="APE1666" s="288"/>
      <c r="APF1666" s="288"/>
      <c r="APG1666" s="288"/>
      <c r="APH1666" s="288"/>
      <c r="API1666" s="288"/>
      <c r="APJ1666" s="288"/>
      <c r="APK1666" s="288"/>
      <c r="APL1666" s="288"/>
      <c r="APM1666" s="288"/>
      <c r="APN1666" s="288"/>
      <c r="APO1666" s="288"/>
      <c r="APP1666" s="288"/>
      <c r="APQ1666" s="288"/>
      <c r="APR1666" s="288"/>
      <c r="APS1666" s="288"/>
      <c r="APT1666" s="288"/>
      <c r="APU1666" s="288"/>
      <c r="APV1666" s="288"/>
      <c r="APW1666" s="288"/>
      <c r="APX1666" s="288"/>
      <c r="APY1666" s="288"/>
      <c r="APZ1666" s="288"/>
      <c r="AQA1666" s="288"/>
      <c r="AQB1666" s="288"/>
      <c r="AQC1666" s="288"/>
      <c r="AQD1666" s="288"/>
      <c r="AQE1666" s="288"/>
      <c r="AQF1666" s="288"/>
      <c r="AQG1666" s="288"/>
      <c r="AQH1666" s="288"/>
      <c r="AQI1666" s="288"/>
      <c r="AQJ1666" s="288"/>
      <c r="AQK1666" s="288"/>
      <c r="AQL1666" s="288"/>
      <c r="AQM1666" s="288"/>
      <c r="AQN1666" s="288"/>
      <c r="AQO1666" s="288"/>
      <c r="AQP1666" s="288"/>
      <c r="AQQ1666" s="288"/>
      <c r="AQR1666" s="288"/>
      <c r="AQS1666" s="288"/>
      <c r="AQT1666" s="288"/>
      <c r="AQU1666" s="288"/>
      <c r="AQV1666" s="288"/>
      <c r="AQW1666" s="288"/>
      <c r="AQX1666" s="288"/>
      <c r="AQY1666" s="288"/>
      <c r="AQZ1666" s="288"/>
      <c r="ARA1666" s="288"/>
      <c r="ARB1666" s="288"/>
      <c r="ARC1666" s="288"/>
      <c r="ARD1666" s="288"/>
      <c r="ARE1666" s="288"/>
      <c r="ARF1666" s="288"/>
      <c r="ARG1666" s="288"/>
      <c r="ARH1666" s="288"/>
      <c r="ARI1666" s="288"/>
      <c r="ARJ1666" s="288"/>
      <c r="ARK1666" s="288"/>
      <c r="ARL1666" s="288"/>
      <c r="ARM1666" s="288"/>
      <c r="ARN1666" s="288"/>
      <c r="ARO1666" s="288"/>
      <c r="ARP1666" s="288"/>
      <c r="ARQ1666" s="288"/>
      <c r="ARR1666" s="288"/>
      <c r="ARS1666" s="288"/>
      <c r="ART1666" s="288"/>
      <c r="ARU1666" s="288"/>
      <c r="ARV1666" s="288"/>
      <c r="ARW1666" s="288"/>
      <c r="ARX1666" s="288"/>
      <c r="ARY1666" s="288"/>
      <c r="ARZ1666" s="288"/>
      <c r="ASA1666" s="288"/>
      <c r="ASB1666" s="288"/>
      <c r="ASC1666" s="288"/>
      <c r="ASD1666" s="288"/>
      <c r="ASE1666" s="288"/>
      <c r="ASF1666" s="288"/>
      <c r="ASG1666" s="288"/>
      <c r="ASH1666" s="288"/>
      <c r="ASI1666" s="288"/>
      <c r="ASJ1666" s="288"/>
      <c r="ASK1666" s="288"/>
      <c r="ASL1666" s="288"/>
      <c r="ASM1666" s="288"/>
      <c r="ASN1666" s="288"/>
      <c r="ASO1666" s="288"/>
      <c r="ASP1666" s="288"/>
      <c r="ASQ1666" s="288"/>
      <c r="ASR1666" s="288"/>
      <c r="ASS1666" s="288"/>
      <c r="AST1666" s="288"/>
      <c r="ASU1666" s="288"/>
      <c r="ASV1666" s="288"/>
      <c r="ASW1666" s="288"/>
      <c r="ASX1666" s="288"/>
      <c r="ASY1666" s="288"/>
      <c r="ASZ1666" s="288"/>
      <c r="ATA1666" s="288"/>
      <c r="ATB1666" s="288"/>
      <c r="ATC1666" s="288"/>
      <c r="ATD1666" s="288"/>
      <c r="ATE1666" s="288"/>
      <c r="ATF1666" s="288"/>
      <c r="ATG1666" s="288"/>
      <c r="ATH1666" s="288"/>
      <c r="ATI1666" s="288"/>
      <c r="ATJ1666" s="288"/>
      <c r="ATK1666" s="288"/>
      <c r="ATL1666" s="288"/>
      <c r="ATM1666" s="288"/>
      <c r="ATN1666" s="288"/>
      <c r="ATO1666" s="288"/>
      <c r="ATP1666" s="288"/>
      <c r="ATQ1666" s="288"/>
      <c r="ATR1666" s="288"/>
      <c r="ATS1666" s="288"/>
      <c r="ATT1666" s="288"/>
      <c r="ATU1666" s="288"/>
      <c r="ATV1666" s="288"/>
      <c r="ATW1666" s="288"/>
      <c r="ATX1666" s="288"/>
      <c r="ATY1666" s="288"/>
      <c r="ATZ1666" s="288"/>
      <c r="AUA1666" s="288"/>
      <c r="AUB1666" s="288"/>
      <c r="AUC1666" s="288"/>
      <c r="AUD1666" s="288"/>
      <c r="AUE1666" s="288"/>
      <c r="AUF1666" s="288"/>
      <c r="AUG1666" s="288"/>
      <c r="AUH1666" s="288"/>
      <c r="AUI1666" s="288"/>
      <c r="AUJ1666" s="288"/>
      <c r="AUK1666" s="288"/>
      <c r="AUL1666" s="288"/>
      <c r="AUM1666" s="288"/>
      <c r="AUN1666" s="288"/>
      <c r="AUO1666" s="288"/>
      <c r="AUP1666" s="288"/>
      <c r="AUQ1666" s="288"/>
      <c r="AUR1666" s="288"/>
      <c r="AUS1666" s="288"/>
      <c r="AUT1666" s="288"/>
      <c r="AUU1666" s="288"/>
      <c r="AUV1666" s="288"/>
      <c r="AUW1666" s="288"/>
      <c r="AUX1666" s="288"/>
      <c r="AUY1666" s="288"/>
      <c r="AUZ1666" s="288"/>
      <c r="AVA1666" s="288"/>
      <c r="AVB1666" s="288"/>
      <c r="AVC1666" s="288"/>
      <c r="AVD1666" s="288"/>
      <c r="AVE1666" s="288"/>
      <c r="AVF1666" s="288"/>
      <c r="AVG1666" s="288"/>
      <c r="AVH1666" s="288"/>
      <c r="AVI1666" s="288"/>
      <c r="AVJ1666" s="288"/>
      <c r="AVK1666" s="288"/>
      <c r="AVL1666" s="288"/>
      <c r="AVM1666" s="288"/>
      <c r="AVN1666" s="288"/>
      <c r="AVO1666" s="288"/>
      <c r="AVP1666" s="288"/>
      <c r="AVQ1666" s="288"/>
      <c r="AVR1666" s="288"/>
      <c r="AVS1666" s="288"/>
      <c r="AVT1666" s="288"/>
      <c r="AVU1666" s="288"/>
      <c r="AVV1666" s="288"/>
      <c r="AVW1666" s="288"/>
      <c r="AVX1666" s="288"/>
      <c r="AVY1666" s="288"/>
      <c r="AVZ1666" s="288"/>
      <c r="AWA1666" s="288"/>
      <c r="AWB1666" s="288"/>
      <c r="AWC1666" s="288"/>
      <c r="AWD1666" s="288"/>
      <c r="AWE1666" s="288"/>
      <c r="AWF1666" s="288"/>
      <c r="AWG1666" s="288"/>
      <c r="AWH1666" s="288"/>
      <c r="AWI1666" s="288"/>
      <c r="AWJ1666" s="288"/>
      <c r="AWK1666" s="288"/>
      <c r="AWL1666" s="288"/>
      <c r="AWM1666" s="288"/>
      <c r="AWN1666" s="288"/>
      <c r="AWO1666" s="288"/>
      <c r="AWP1666" s="288"/>
      <c r="AWQ1666" s="288"/>
      <c r="AWR1666" s="288"/>
      <c r="AWS1666" s="288"/>
      <c r="AWT1666" s="288"/>
      <c r="AWU1666" s="288"/>
      <c r="AWV1666" s="288"/>
      <c r="AWW1666" s="288"/>
      <c r="AWX1666" s="288"/>
      <c r="AWY1666" s="288"/>
      <c r="AWZ1666" s="288"/>
      <c r="AXA1666" s="288"/>
      <c r="AXB1666" s="288"/>
      <c r="AXC1666" s="288"/>
      <c r="AXD1666" s="288"/>
      <c r="AXE1666" s="288"/>
      <c r="AXF1666" s="288"/>
      <c r="AXG1666" s="288"/>
      <c r="AXH1666" s="288"/>
      <c r="AXI1666" s="288"/>
      <c r="AXJ1666" s="288"/>
      <c r="AXK1666" s="288"/>
      <c r="AXL1666" s="288"/>
      <c r="AXM1666" s="288"/>
      <c r="AXN1666" s="288"/>
      <c r="AXO1666" s="288"/>
      <c r="AXP1666" s="288"/>
      <c r="AXQ1666" s="288"/>
      <c r="AXR1666" s="288"/>
      <c r="AXS1666" s="288"/>
      <c r="AXT1666" s="288"/>
      <c r="AXU1666" s="288"/>
      <c r="AXV1666" s="288"/>
      <c r="AXW1666" s="288"/>
      <c r="AXX1666" s="288"/>
      <c r="AXY1666" s="288"/>
      <c r="AXZ1666" s="288"/>
      <c r="AYA1666" s="288"/>
      <c r="AYB1666" s="288"/>
      <c r="AYC1666" s="288"/>
      <c r="AYD1666" s="288"/>
      <c r="AYE1666" s="288"/>
      <c r="AYF1666" s="288"/>
      <c r="AYG1666" s="288"/>
      <c r="AYH1666" s="288"/>
      <c r="AYI1666" s="288"/>
      <c r="AYJ1666" s="288"/>
      <c r="AYK1666" s="288"/>
      <c r="AYL1666" s="288"/>
      <c r="AYM1666" s="288"/>
      <c r="AYN1666" s="288"/>
      <c r="AYO1666" s="288"/>
      <c r="AYP1666" s="288"/>
      <c r="AYQ1666" s="288"/>
      <c r="AYR1666" s="288"/>
      <c r="AYS1666" s="288"/>
      <c r="AYT1666" s="288"/>
      <c r="AYU1666" s="288"/>
      <c r="AYV1666" s="288"/>
      <c r="AYW1666" s="288"/>
      <c r="AYX1666" s="288"/>
      <c r="AYY1666" s="288"/>
      <c r="AYZ1666" s="288"/>
      <c r="AZA1666" s="288"/>
      <c r="AZB1666" s="288"/>
      <c r="AZC1666" s="288"/>
      <c r="AZD1666" s="288"/>
      <c r="AZE1666" s="288"/>
      <c r="AZF1666" s="288"/>
      <c r="AZG1666" s="288"/>
      <c r="AZH1666" s="288"/>
      <c r="AZI1666" s="288"/>
      <c r="AZJ1666" s="288"/>
      <c r="AZK1666" s="288"/>
      <c r="AZL1666" s="288"/>
      <c r="AZM1666" s="288"/>
      <c r="AZN1666" s="288"/>
      <c r="AZO1666" s="288"/>
      <c r="AZP1666" s="288"/>
      <c r="AZQ1666" s="288"/>
      <c r="AZR1666" s="288"/>
      <c r="AZS1666" s="288"/>
      <c r="AZT1666" s="288"/>
      <c r="AZU1666" s="288"/>
      <c r="AZV1666" s="288"/>
      <c r="AZW1666" s="288"/>
      <c r="AZX1666" s="288"/>
      <c r="AZY1666" s="288"/>
      <c r="AZZ1666" s="288"/>
      <c r="BAA1666" s="288"/>
      <c r="BAB1666" s="288"/>
      <c r="BAC1666" s="288"/>
      <c r="BAD1666" s="288"/>
      <c r="BAE1666" s="288"/>
      <c r="BAF1666" s="288"/>
      <c r="BAG1666" s="288"/>
      <c r="BAH1666" s="288"/>
      <c r="BAI1666" s="288"/>
      <c r="BAJ1666" s="288"/>
      <c r="BAK1666" s="288"/>
      <c r="BAL1666" s="288"/>
      <c r="BAM1666" s="288"/>
      <c r="BAN1666" s="288"/>
      <c r="BAO1666" s="288"/>
      <c r="BAP1666" s="288"/>
      <c r="BAQ1666" s="288"/>
      <c r="BAR1666" s="288"/>
      <c r="BAS1666" s="288"/>
      <c r="BAT1666" s="288"/>
      <c r="BAU1666" s="288"/>
      <c r="BAV1666" s="288"/>
      <c r="BAW1666" s="288"/>
      <c r="BAX1666" s="288"/>
      <c r="BAY1666" s="288"/>
      <c r="BAZ1666" s="288"/>
      <c r="BBA1666" s="288"/>
      <c r="BBB1666" s="288"/>
      <c r="BBC1666" s="288"/>
      <c r="BBD1666" s="288"/>
      <c r="BBE1666" s="288"/>
      <c r="BBF1666" s="288"/>
      <c r="BBG1666" s="288"/>
      <c r="BBH1666" s="288"/>
      <c r="BBI1666" s="288"/>
      <c r="BBJ1666" s="288"/>
      <c r="BBK1666" s="288"/>
      <c r="BBL1666" s="288"/>
      <c r="BBM1666" s="288"/>
      <c r="BBN1666" s="288"/>
      <c r="BBO1666" s="288"/>
      <c r="BBP1666" s="288"/>
      <c r="BBQ1666" s="288"/>
      <c r="BBR1666" s="288"/>
      <c r="BBS1666" s="288"/>
      <c r="BBT1666" s="288"/>
      <c r="BBU1666" s="288"/>
      <c r="BBV1666" s="288"/>
      <c r="BBW1666" s="288"/>
      <c r="BBX1666" s="288"/>
      <c r="BBY1666" s="288"/>
      <c r="BBZ1666" s="288"/>
      <c r="BCA1666" s="288"/>
      <c r="BCB1666" s="288"/>
      <c r="BCC1666" s="288"/>
      <c r="BCD1666" s="288"/>
      <c r="BCE1666" s="288"/>
      <c r="BCF1666" s="288"/>
      <c r="BCG1666" s="288"/>
      <c r="BCH1666" s="288"/>
      <c r="BCI1666" s="288"/>
      <c r="BCJ1666" s="288"/>
      <c r="BCK1666" s="288"/>
      <c r="BCL1666" s="288"/>
      <c r="BCM1666" s="288"/>
      <c r="BCN1666" s="288"/>
      <c r="BCO1666" s="288"/>
      <c r="BCP1666" s="288"/>
      <c r="BCQ1666" s="288"/>
      <c r="BCR1666" s="288"/>
      <c r="BCS1666" s="288"/>
      <c r="BCT1666" s="288"/>
      <c r="BCU1666" s="288"/>
      <c r="BCV1666" s="288"/>
      <c r="BCW1666" s="288"/>
      <c r="BCX1666" s="288"/>
      <c r="BCY1666" s="288"/>
      <c r="BCZ1666" s="288"/>
      <c r="BDA1666" s="288"/>
      <c r="BDB1666" s="288"/>
      <c r="BDC1666" s="288"/>
      <c r="BDD1666" s="288"/>
      <c r="BDE1666" s="288"/>
      <c r="BDF1666" s="288"/>
      <c r="BDG1666" s="288"/>
      <c r="BDH1666" s="288"/>
      <c r="BDI1666" s="288"/>
      <c r="BDJ1666" s="288"/>
      <c r="BDK1666" s="288"/>
      <c r="BDL1666" s="288"/>
      <c r="BDM1666" s="288"/>
      <c r="BDN1666" s="288"/>
      <c r="BDO1666" s="288"/>
      <c r="BDP1666" s="288"/>
      <c r="BDQ1666" s="288"/>
      <c r="BDR1666" s="288"/>
      <c r="BDS1666" s="288"/>
      <c r="BDT1666" s="288"/>
      <c r="BDU1666" s="288"/>
      <c r="BDV1666" s="288"/>
      <c r="BDW1666" s="288"/>
      <c r="BDX1666" s="288"/>
      <c r="BDY1666" s="288"/>
      <c r="BDZ1666" s="288"/>
      <c r="BEA1666" s="288"/>
      <c r="BEB1666" s="288"/>
      <c r="BEC1666" s="288"/>
      <c r="BED1666" s="288"/>
      <c r="BEE1666" s="288"/>
      <c r="BEF1666" s="288"/>
      <c r="BEG1666" s="288"/>
      <c r="BEH1666" s="288"/>
      <c r="BEI1666" s="288"/>
      <c r="BEJ1666" s="288"/>
      <c r="BEK1666" s="288"/>
      <c r="BEL1666" s="288"/>
      <c r="BEM1666" s="288"/>
      <c r="BEN1666" s="288"/>
      <c r="BEO1666" s="288"/>
      <c r="BEP1666" s="288"/>
      <c r="BEQ1666" s="288"/>
      <c r="BER1666" s="288"/>
      <c r="BES1666" s="288"/>
      <c r="BET1666" s="288"/>
      <c r="BEU1666" s="288"/>
      <c r="BEV1666" s="288"/>
      <c r="BEW1666" s="288"/>
      <c r="BEX1666" s="288"/>
      <c r="BEY1666" s="288"/>
      <c r="BEZ1666" s="288"/>
      <c r="BFA1666" s="288"/>
      <c r="BFB1666" s="288"/>
      <c r="BFC1666" s="288"/>
      <c r="BFD1666" s="288"/>
      <c r="BFE1666" s="288"/>
      <c r="BFF1666" s="288"/>
      <c r="BFG1666" s="288"/>
      <c r="BFH1666" s="288"/>
      <c r="BFI1666" s="288"/>
      <c r="BFJ1666" s="288"/>
      <c r="BFK1666" s="288"/>
      <c r="BFL1666" s="288"/>
      <c r="BFM1666" s="288"/>
      <c r="BFN1666" s="288"/>
      <c r="BFO1666" s="288"/>
      <c r="BFP1666" s="288"/>
      <c r="BFQ1666" s="288"/>
      <c r="BFR1666" s="288"/>
      <c r="BFS1666" s="288"/>
      <c r="BFT1666" s="288"/>
      <c r="BFU1666" s="288"/>
      <c r="BFV1666" s="288"/>
      <c r="BFW1666" s="288"/>
      <c r="BFX1666" s="288"/>
      <c r="BFY1666" s="288"/>
      <c r="BFZ1666" s="288"/>
      <c r="BGA1666" s="288"/>
      <c r="BGB1666" s="288"/>
      <c r="BGC1666" s="288"/>
      <c r="BGD1666" s="288"/>
      <c r="BGE1666" s="288"/>
      <c r="BGF1666" s="288"/>
      <c r="BGG1666" s="288"/>
      <c r="BGH1666" s="288"/>
      <c r="BGI1666" s="288"/>
      <c r="BGJ1666" s="288"/>
      <c r="BGK1666" s="288"/>
      <c r="BGL1666" s="288"/>
      <c r="BGM1666" s="288"/>
      <c r="BGN1666" s="288"/>
      <c r="BGO1666" s="288"/>
      <c r="BGP1666" s="288"/>
      <c r="BGQ1666" s="288"/>
      <c r="BGR1666" s="288"/>
      <c r="BGS1666" s="288"/>
      <c r="BGT1666" s="288"/>
      <c r="BGU1666" s="288"/>
      <c r="BGV1666" s="288"/>
      <c r="BGW1666" s="288"/>
      <c r="BGX1666" s="288"/>
      <c r="BGY1666" s="288"/>
      <c r="BGZ1666" s="288"/>
      <c r="BHA1666" s="288"/>
      <c r="BHB1666" s="288"/>
      <c r="BHC1666" s="288"/>
      <c r="BHD1666" s="288"/>
      <c r="BHE1666" s="288"/>
      <c r="BHF1666" s="288"/>
      <c r="BHG1666" s="288"/>
      <c r="BHH1666" s="288"/>
      <c r="BHI1666" s="288"/>
      <c r="BHJ1666" s="288"/>
      <c r="BHK1666" s="288"/>
      <c r="BHL1666" s="288"/>
      <c r="BHM1666" s="288"/>
      <c r="BHN1666" s="288"/>
      <c r="BHO1666" s="288"/>
      <c r="BHP1666" s="288"/>
      <c r="BHQ1666" s="288"/>
      <c r="BHR1666" s="288"/>
      <c r="BHS1666" s="288"/>
      <c r="BHT1666" s="288"/>
      <c r="BHU1666" s="288"/>
      <c r="BHV1666" s="288"/>
      <c r="BHW1666" s="288"/>
      <c r="BHX1666" s="288"/>
      <c r="BHY1666" s="288"/>
      <c r="BHZ1666" s="288"/>
      <c r="BIA1666" s="288"/>
      <c r="BIB1666" s="288"/>
      <c r="BIC1666" s="288"/>
      <c r="BID1666" s="288"/>
      <c r="BIE1666" s="288"/>
      <c r="BIF1666" s="288"/>
      <c r="BIG1666" s="288"/>
      <c r="BIH1666" s="288"/>
      <c r="BII1666" s="288"/>
      <c r="BIJ1666" s="288"/>
      <c r="BIK1666" s="288"/>
      <c r="BIL1666" s="288"/>
      <c r="BIM1666" s="288"/>
      <c r="BIN1666" s="288"/>
      <c r="BIO1666" s="288"/>
      <c r="BIP1666" s="288"/>
      <c r="BIQ1666" s="288"/>
      <c r="BIR1666" s="288"/>
      <c r="BIS1666" s="288"/>
      <c r="BIT1666" s="288"/>
      <c r="BIU1666" s="288"/>
      <c r="BIV1666" s="288"/>
      <c r="BIW1666" s="288"/>
      <c r="BIX1666" s="288"/>
      <c r="BIY1666" s="288"/>
      <c r="BIZ1666" s="288"/>
      <c r="BJA1666" s="288"/>
      <c r="BJB1666" s="288"/>
      <c r="BJC1666" s="288"/>
      <c r="BJD1666" s="288"/>
      <c r="BJE1666" s="288"/>
      <c r="BJF1666" s="288"/>
      <c r="BJG1666" s="288"/>
      <c r="BJH1666" s="288"/>
      <c r="BJI1666" s="288"/>
      <c r="BJJ1666" s="288"/>
      <c r="BJK1666" s="288"/>
      <c r="BJL1666" s="288"/>
      <c r="BJM1666" s="288"/>
      <c r="BJN1666" s="288"/>
      <c r="BJO1666" s="288"/>
      <c r="BJP1666" s="288"/>
      <c r="BJQ1666" s="288"/>
      <c r="BJR1666" s="288"/>
      <c r="BJS1666" s="288"/>
      <c r="BJT1666" s="288"/>
      <c r="BJU1666" s="288"/>
      <c r="BJV1666" s="288"/>
      <c r="BJW1666" s="288"/>
      <c r="BJX1666" s="288"/>
      <c r="BJY1666" s="288"/>
      <c r="BJZ1666" s="288"/>
      <c r="BKA1666" s="288"/>
      <c r="BKB1666" s="288"/>
      <c r="BKC1666" s="288"/>
      <c r="BKD1666" s="288"/>
      <c r="BKE1666" s="288"/>
      <c r="BKF1666" s="288"/>
      <c r="BKG1666" s="288"/>
      <c r="BKH1666" s="288"/>
      <c r="BKI1666" s="288"/>
      <c r="BKJ1666" s="288"/>
      <c r="BKK1666" s="288"/>
      <c r="BKL1666" s="288"/>
      <c r="BKM1666" s="288"/>
      <c r="BKN1666" s="288"/>
      <c r="BKO1666" s="288"/>
      <c r="BKP1666" s="288"/>
      <c r="BKQ1666" s="288"/>
      <c r="BKR1666" s="288"/>
      <c r="BKS1666" s="288"/>
      <c r="BKT1666" s="288"/>
      <c r="BKU1666" s="288"/>
      <c r="BKV1666" s="288"/>
      <c r="BKW1666" s="288"/>
      <c r="BKX1666" s="288"/>
      <c r="BKY1666" s="288"/>
      <c r="BKZ1666" s="288"/>
      <c r="BLA1666" s="288"/>
      <c r="BLB1666" s="288"/>
      <c r="BLC1666" s="288"/>
      <c r="BLD1666" s="288"/>
      <c r="BLE1666" s="288"/>
      <c r="BLF1666" s="288"/>
      <c r="BLG1666" s="288"/>
      <c r="BLH1666" s="288"/>
      <c r="BLI1666" s="288"/>
      <c r="BLJ1666" s="288"/>
      <c r="BLK1666" s="288"/>
      <c r="BLL1666" s="288"/>
      <c r="BLM1666" s="288"/>
      <c r="BLN1666" s="288"/>
      <c r="BLO1666" s="288"/>
      <c r="BLP1666" s="288"/>
      <c r="BLQ1666" s="288"/>
      <c r="BLR1666" s="288"/>
      <c r="BLS1666" s="288"/>
      <c r="BLT1666" s="288"/>
      <c r="BLU1666" s="288"/>
      <c r="BLV1666" s="288"/>
      <c r="BLW1666" s="288"/>
      <c r="BLX1666" s="288"/>
      <c r="BLY1666" s="288"/>
      <c r="BLZ1666" s="288"/>
      <c r="BMA1666" s="288"/>
      <c r="BMB1666" s="288"/>
      <c r="BMC1666" s="288"/>
      <c r="BMD1666" s="288"/>
      <c r="BME1666" s="288"/>
      <c r="BMF1666" s="288"/>
      <c r="BMG1666" s="288"/>
      <c r="BMH1666" s="288"/>
      <c r="BMI1666" s="288"/>
      <c r="BMJ1666" s="288"/>
      <c r="BMK1666" s="288"/>
      <c r="BML1666" s="288"/>
      <c r="BMM1666" s="288"/>
      <c r="BMN1666" s="288"/>
      <c r="BMO1666" s="288"/>
      <c r="BMP1666" s="288"/>
      <c r="BMQ1666" s="288"/>
      <c r="BMR1666" s="288"/>
      <c r="BMS1666" s="288"/>
      <c r="BMT1666" s="288"/>
      <c r="BMU1666" s="288"/>
      <c r="BMV1666" s="288"/>
      <c r="BMW1666" s="288"/>
      <c r="BMX1666" s="288"/>
      <c r="BMY1666" s="288"/>
      <c r="BMZ1666" s="288"/>
      <c r="BNA1666" s="288"/>
      <c r="BNB1666" s="288"/>
      <c r="BNC1666" s="288"/>
      <c r="BND1666" s="288"/>
      <c r="BNE1666" s="288"/>
      <c r="BNF1666" s="288"/>
      <c r="BNG1666" s="288"/>
      <c r="BNH1666" s="288"/>
      <c r="BNI1666" s="288"/>
      <c r="BNJ1666" s="288"/>
      <c r="BNK1666" s="288"/>
      <c r="BNL1666" s="288"/>
      <c r="BNM1666" s="288"/>
      <c r="BNN1666" s="288"/>
      <c r="BNO1666" s="288"/>
      <c r="BNP1666" s="288"/>
      <c r="BNQ1666" s="288"/>
      <c r="BNR1666" s="288"/>
      <c r="BNS1666" s="288"/>
      <c r="BNT1666" s="288"/>
      <c r="BNU1666" s="288"/>
      <c r="BNV1666" s="288"/>
      <c r="BNW1666" s="288"/>
      <c r="BNX1666" s="288"/>
      <c r="BNY1666" s="288"/>
      <c r="BNZ1666" s="288"/>
      <c r="BOA1666" s="288"/>
      <c r="BOB1666" s="288"/>
      <c r="BOC1666" s="288"/>
      <c r="BOD1666" s="288"/>
      <c r="BOE1666" s="288"/>
      <c r="BOF1666" s="288"/>
      <c r="BOG1666" s="288"/>
      <c r="BOH1666" s="288"/>
      <c r="BOI1666" s="288"/>
      <c r="BOJ1666" s="288"/>
      <c r="BOK1666" s="288"/>
      <c r="BOL1666" s="288"/>
      <c r="BOM1666" s="288"/>
      <c r="BON1666" s="288"/>
      <c r="BOO1666" s="288"/>
      <c r="BOP1666" s="288"/>
      <c r="BOQ1666" s="288"/>
      <c r="BOR1666" s="288"/>
      <c r="BOS1666" s="288"/>
      <c r="BOT1666" s="288"/>
      <c r="BOU1666" s="288"/>
      <c r="BOV1666" s="288"/>
      <c r="BOW1666" s="288"/>
      <c r="BOX1666" s="288"/>
      <c r="BOY1666" s="288"/>
      <c r="BOZ1666" s="288"/>
      <c r="BPA1666" s="288"/>
      <c r="BPB1666" s="288"/>
      <c r="BPC1666" s="288"/>
      <c r="BPD1666" s="288"/>
      <c r="BPE1666" s="288"/>
      <c r="BPF1666" s="288"/>
      <c r="BPG1666" s="288"/>
      <c r="BPH1666" s="288"/>
      <c r="BPI1666" s="288"/>
      <c r="BPJ1666" s="288"/>
      <c r="BPK1666" s="288"/>
      <c r="BPL1666" s="288"/>
      <c r="BPM1666" s="288"/>
      <c r="BPN1666" s="288"/>
      <c r="BPO1666" s="288"/>
      <c r="BPP1666" s="288"/>
      <c r="BPQ1666" s="288"/>
      <c r="BPR1666" s="288"/>
      <c r="BPS1666" s="288"/>
      <c r="BPT1666" s="288"/>
      <c r="BPU1666" s="288"/>
      <c r="BPV1666" s="288"/>
      <c r="BPW1666" s="288"/>
      <c r="BPX1666" s="288"/>
      <c r="BPY1666" s="288"/>
      <c r="BPZ1666" s="288"/>
      <c r="BQA1666" s="288"/>
      <c r="BQB1666" s="288"/>
      <c r="BQC1666" s="288"/>
      <c r="BQD1666" s="288"/>
      <c r="BQE1666" s="288"/>
      <c r="BQF1666" s="288"/>
      <c r="BQG1666" s="288"/>
      <c r="BQH1666" s="288"/>
      <c r="BQI1666" s="288"/>
      <c r="BQJ1666" s="288"/>
      <c r="BQK1666" s="288"/>
      <c r="BQL1666" s="288"/>
      <c r="BQM1666" s="288"/>
      <c r="BQN1666" s="288"/>
      <c r="BQO1666" s="288"/>
      <c r="BQP1666" s="288"/>
      <c r="BQQ1666" s="288"/>
      <c r="BQR1666" s="288"/>
      <c r="BQS1666" s="288"/>
      <c r="BQT1666" s="288"/>
      <c r="BQU1666" s="288"/>
      <c r="BQV1666" s="288"/>
      <c r="BQW1666" s="288"/>
      <c r="BQX1666" s="288"/>
      <c r="BQY1666" s="288"/>
      <c r="BQZ1666" s="288"/>
      <c r="BRA1666" s="288"/>
      <c r="BRB1666" s="288"/>
      <c r="BRC1666" s="288"/>
      <c r="BRD1666" s="288"/>
      <c r="BRE1666" s="288"/>
      <c r="BRF1666" s="288"/>
      <c r="BRG1666" s="288"/>
      <c r="BRH1666" s="288"/>
      <c r="BRI1666" s="288"/>
      <c r="BRJ1666" s="288"/>
      <c r="BRK1666" s="288"/>
      <c r="BRL1666" s="288"/>
      <c r="BRM1666" s="288"/>
      <c r="BRN1666" s="288"/>
      <c r="BRO1666" s="288"/>
      <c r="BRP1666" s="288"/>
      <c r="BRQ1666" s="288"/>
      <c r="BRR1666" s="288"/>
      <c r="BRS1666" s="288"/>
      <c r="BRT1666" s="288"/>
      <c r="BRU1666" s="288"/>
      <c r="BRV1666" s="288"/>
      <c r="BRW1666" s="288"/>
      <c r="BRX1666" s="288"/>
      <c r="BRY1666" s="288"/>
      <c r="BRZ1666" s="288"/>
      <c r="BSA1666" s="288"/>
      <c r="BSB1666" s="288"/>
      <c r="BSC1666" s="288"/>
      <c r="BSD1666" s="288"/>
      <c r="BSE1666" s="288"/>
      <c r="BSF1666" s="288"/>
      <c r="BSG1666" s="288"/>
      <c r="BSH1666" s="288"/>
      <c r="BSI1666" s="288"/>
      <c r="BSJ1666" s="288"/>
      <c r="BSK1666" s="288"/>
      <c r="BSL1666" s="288"/>
      <c r="BSM1666" s="288"/>
      <c r="BSN1666" s="288"/>
      <c r="BSO1666" s="288"/>
      <c r="BSP1666" s="288"/>
      <c r="BSQ1666" s="288"/>
      <c r="BSR1666" s="288"/>
      <c r="BSS1666" s="288"/>
      <c r="BST1666" s="288"/>
      <c r="BSU1666" s="288"/>
      <c r="BSV1666" s="288"/>
      <c r="BSW1666" s="288"/>
      <c r="BSX1666" s="288"/>
      <c r="BSY1666" s="288"/>
      <c r="BSZ1666" s="288"/>
      <c r="BTA1666" s="288"/>
      <c r="BTB1666" s="288"/>
      <c r="BTC1666" s="288"/>
      <c r="BTD1666" s="288"/>
      <c r="BTE1666" s="288"/>
      <c r="BTF1666" s="288"/>
      <c r="BTG1666" s="288"/>
      <c r="BTH1666" s="288"/>
      <c r="BTI1666" s="288"/>
      <c r="BTJ1666" s="288"/>
      <c r="BTK1666" s="288"/>
      <c r="BTL1666" s="288"/>
      <c r="BTM1666" s="288"/>
      <c r="BTN1666" s="288"/>
      <c r="BTO1666" s="288"/>
      <c r="BTP1666" s="288"/>
      <c r="BTQ1666" s="288"/>
      <c r="BTR1666" s="288"/>
      <c r="BTS1666" s="288"/>
      <c r="BTT1666" s="288"/>
      <c r="BTU1666" s="288"/>
      <c r="BTV1666" s="288"/>
      <c r="BTW1666" s="288"/>
      <c r="BTX1666" s="288"/>
      <c r="BTY1666" s="288"/>
      <c r="BTZ1666" s="288"/>
      <c r="BUA1666" s="288"/>
      <c r="BUB1666" s="288"/>
      <c r="BUC1666" s="288"/>
      <c r="BUD1666" s="288"/>
      <c r="BUE1666" s="288"/>
      <c r="BUF1666" s="288"/>
      <c r="BUG1666" s="288"/>
      <c r="BUH1666" s="288"/>
      <c r="BUI1666" s="288"/>
      <c r="BUJ1666" s="288"/>
      <c r="BUK1666" s="288"/>
      <c r="BUL1666" s="288"/>
      <c r="BUM1666" s="288"/>
      <c r="BUN1666" s="288"/>
      <c r="BUO1666" s="288"/>
      <c r="BUP1666" s="288"/>
      <c r="BUQ1666" s="288"/>
      <c r="BUR1666" s="288"/>
      <c r="BUS1666" s="288"/>
      <c r="BUT1666" s="288"/>
      <c r="BUU1666" s="288"/>
      <c r="BUV1666" s="288"/>
      <c r="BUW1666" s="288"/>
      <c r="BUX1666" s="288"/>
      <c r="BUY1666" s="288"/>
      <c r="BUZ1666" s="288"/>
      <c r="BVA1666" s="288"/>
      <c r="BVB1666" s="288"/>
      <c r="BVC1666" s="288"/>
      <c r="BVD1666" s="288"/>
      <c r="BVE1666" s="288"/>
      <c r="BVF1666" s="288"/>
      <c r="BVG1666" s="288"/>
      <c r="BVH1666" s="288"/>
      <c r="BVI1666" s="288"/>
      <c r="BVJ1666" s="288"/>
      <c r="BVK1666" s="288"/>
      <c r="BVL1666" s="288"/>
      <c r="BVM1666" s="288"/>
      <c r="BVN1666" s="288"/>
      <c r="BVO1666" s="288"/>
      <c r="BVP1666" s="288"/>
      <c r="BVQ1666" s="288"/>
      <c r="BVR1666" s="288"/>
      <c r="BVS1666" s="288"/>
      <c r="BVT1666" s="288"/>
      <c r="BVU1666" s="288"/>
      <c r="BVV1666" s="288"/>
      <c r="BVW1666" s="288"/>
      <c r="BVX1666" s="288"/>
      <c r="BVY1666" s="288"/>
      <c r="BVZ1666" s="288"/>
      <c r="BWA1666" s="288"/>
      <c r="BWB1666" s="288"/>
      <c r="BWC1666" s="288"/>
      <c r="BWD1666" s="288"/>
      <c r="BWE1666" s="288"/>
      <c r="BWF1666" s="288"/>
      <c r="BWG1666" s="288"/>
      <c r="BWH1666" s="288"/>
      <c r="BWI1666" s="288"/>
      <c r="BWJ1666" s="288"/>
      <c r="BWK1666" s="288"/>
      <c r="BWL1666" s="288"/>
      <c r="BWM1666" s="288"/>
      <c r="BWN1666" s="288"/>
      <c r="BWO1666" s="288"/>
      <c r="BWP1666" s="288"/>
      <c r="BWQ1666" s="288"/>
      <c r="BWR1666" s="288"/>
      <c r="BWS1666" s="288"/>
      <c r="BWT1666" s="288"/>
      <c r="BWU1666" s="288"/>
      <c r="BWV1666" s="288"/>
      <c r="BWW1666" s="288"/>
      <c r="BWX1666" s="288"/>
      <c r="BWY1666" s="288"/>
      <c r="BWZ1666" s="288"/>
      <c r="BXA1666" s="288"/>
      <c r="BXB1666" s="288"/>
      <c r="BXC1666" s="288"/>
      <c r="BXD1666" s="288"/>
      <c r="BXE1666" s="288"/>
      <c r="BXF1666" s="288"/>
      <c r="BXG1666" s="288"/>
      <c r="BXH1666" s="288"/>
      <c r="BXI1666" s="288"/>
      <c r="BXJ1666" s="288"/>
      <c r="BXK1666" s="288"/>
      <c r="BXL1666" s="288"/>
      <c r="BXM1666" s="288"/>
      <c r="BXN1666" s="288"/>
      <c r="BXO1666" s="288"/>
      <c r="BXP1666" s="288"/>
      <c r="BXQ1666" s="288"/>
      <c r="BXR1666" s="288"/>
      <c r="BXS1666" s="288"/>
      <c r="BXT1666" s="288"/>
      <c r="BXU1666" s="288"/>
      <c r="BXV1666" s="288"/>
      <c r="BXW1666" s="288"/>
      <c r="BXX1666" s="288"/>
      <c r="BXY1666" s="288"/>
      <c r="BXZ1666" s="288"/>
      <c r="BYA1666" s="288"/>
      <c r="BYB1666" s="288"/>
      <c r="BYC1666" s="288"/>
      <c r="BYD1666" s="288"/>
      <c r="BYE1666" s="288"/>
      <c r="BYF1666" s="288"/>
      <c r="BYG1666" s="288"/>
      <c r="BYH1666" s="288"/>
      <c r="BYI1666" s="288"/>
      <c r="BYJ1666" s="288"/>
      <c r="BYK1666" s="288"/>
      <c r="BYL1666" s="288"/>
      <c r="BYM1666" s="288"/>
      <c r="BYN1666" s="288"/>
      <c r="BYO1666" s="288"/>
      <c r="BYP1666" s="288"/>
      <c r="BYQ1666" s="288"/>
      <c r="BYR1666" s="288"/>
      <c r="BYS1666" s="288"/>
      <c r="BYT1666" s="288"/>
      <c r="BYU1666" s="288"/>
      <c r="BYV1666" s="288"/>
      <c r="BYW1666" s="288"/>
      <c r="BYX1666" s="288"/>
      <c r="BYY1666" s="288"/>
      <c r="BYZ1666" s="288"/>
      <c r="BZA1666" s="288"/>
      <c r="BZB1666" s="288"/>
      <c r="BZC1666" s="288"/>
      <c r="BZD1666" s="288"/>
      <c r="BZE1666" s="288"/>
      <c r="BZF1666" s="288"/>
      <c r="BZG1666" s="288"/>
      <c r="BZH1666" s="288"/>
      <c r="BZI1666" s="288"/>
      <c r="BZJ1666" s="288"/>
      <c r="BZK1666" s="288"/>
      <c r="BZL1666" s="288"/>
      <c r="BZM1666" s="288"/>
      <c r="BZN1666" s="288"/>
      <c r="BZO1666" s="288"/>
      <c r="BZP1666" s="288"/>
      <c r="BZQ1666" s="288"/>
      <c r="BZR1666" s="288"/>
      <c r="BZS1666" s="288"/>
      <c r="BZT1666" s="288"/>
      <c r="BZU1666" s="288"/>
      <c r="BZV1666" s="288"/>
      <c r="BZW1666" s="288"/>
      <c r="BZX1666" s="288"/>
      <c r="BZY1666" s="288"/>
      <c r="BZZ1666" s="288"/>
      <c r="CAA1666" s="288"/>
      <c r="CAB1666" s="288"/>
      <c r="CAC1666" s="288"/>
      <c r="CAD1666" s="288"/>
      <c r="CAE1666" s="288"/>
      <c r="CAF1666" s="288"/>
      <c r="CAG1666" s="288"/>
      <c r="CAH1666" s="288"/>
      <c r="CAI1666" s="288"/>
      <c r="CAJ1666" s="288"/>
      <c r="CAK1666" s="288"/>
      <c r="CAL1666" s="288"/>
      <c r="CAM1666" s="288"/>
      <c r="CAN1666" s="288"/>
      <c r="CAO1666" s="288"/>
      <c r="CAP1666" s="288"/>
      <c r="CAQ1666" s="288"/>
      <c r="CAR1666" s="288"/>
      <c r="CAS1666" s="288"/>
      <c r="CAT1666" s="288"/>
      <c r="CAU1666" s="288"/>
      <c r="CAV1666" s="288"/>
      <c r="CAW1666" s="288"/>
      <c r="CAX1666" s="288"/>
      <c r="CAY1666" s="288"/>
      <c r="CAZ1666" s="288"/>
      <c r="CBA1666" s="288"/>
      <c r="CBB1666" s="288"/>
      <c r="CBC1666" s="288"/>
      <c r="CBD1666" s="288"/>
      <c r="CBE1666" s="288"/>
      <c r="CBF1666" s="288"/>
      <c r="CBG1666" s="288"/>
      <c r="CBH1666" s="288"/>
      <c r="CBI1666" s="288"/>
      <c r="CBJ1666" s="288"/>
      <c r="CBK1666" s="288"/>
      <c r="CBL1666" s="288"/>
      <c r="CBM1666" s="288"/>
      <c r="CBN1666" s="288"/>
      <c r="CBO1666" s="288"/>
      <c r="CBP1666" s="288"/>
      <c r="CBQ1666" s="288"/>
      <c r="CBR1666" s="288"/>
      <c r="CBS1666" s="288"/>
      <c r="CBT1666" s="288"/>
      <c r="CBU1666" s="288"/>
      <c r="CBV1666" s="288"/>
      <c r="CBW1666" s="288"/>
      <c r="CBX1666" s="288"/>
      <c r="CBY1666" s="288"/>
      <c r="CBZ1666" s="288"/>
      <c r="CCA1666" s="288"/>
      <c r="CCB1666" s="288"/>
      <c r="CCC1666" s="288"/>
      <c r="CCD1666" s="288"/>
      <c r="CCE1666" s="288"/>
      <c r="CCF1666" s="288"/>
      <c r="CCG1666" s="288"/>
      <c r="CCH1666" s="288"/>
      <c r="CCI1666" s="288"/>
      <c r="CCJ1666" s="288"/>
      <c r="CCK1666" s="288"/>
      <c r="CCL1666" s="288"/>
      <c r="CCM1666" s="288"/>
      <c r="CCN1666" s="288"/>
      <c r="CCO1666" s="288"/>
      <c r="CCP1666" s="288"/>
      <c r="CCQ1666" s="288"/>
      <c r="CCR1666" s="288"/>
      <c r="CCS1666" s="288"/>
      <c r="CCT1666" s="288"/>
      <c r="CCU1666" s="288"/>
      <c r="CCV1666" s="288"/>
      <c r="CCW1666" s="288"/>
      <c r="CCX1666" s="288"/>
      <c r="CCY1666" s="288"/>
      <c r="CCZ1666" s="288"/>
      <c r="CDA1666" s="288"/>
      <c r="CDB1666" s="288"/>
      <c r="CDC1666" s="288"/>
      <c r="CDD1666" s="288"/>
      <c r="CDE1666" s="288"/>
      <c r="CDF1666" s="288"/>
      <c r="CDG1666" s="288"/>
      <c r="CDH1666" s="288"/>
      <c r="CDI1666" s="288"/>
      <c r="CDJ1666" s="288"/>
      <c r="CDK1666" s="288"/>
      <c r="CDL1666" s="288"/>
      <c r="CDM1666" s="288"/>
      <c r="CDN1666" s="288"/>
      <c r="CDO1666" s="288"/>
      <c r="CDP1666" s="288"/>
      <c r="CDQ1666" s="288"/>
      <c r="CDR1666" s="288"/>
      <c r="CDS1666" s="288"/>
      <c r="CDT1666" s="288"/>
      <c r="CDU1666" s="288"/>
      <c r="CDV1666" s="288"/>
      <c r="CDW1666" s="288"/>
      <c r="CDX1666" s="288"/>
      <c r="CDY1666" s="288"/>
      <c r="CDZ1666" s="288"/>
      <c r="CEA1666" s="288"/>
      <c r="CEB1666" s="288"/>
      <c r="CEC1666" s="288"/>
      <c r="CED1666" s="288"/>
      <c r="CEE1666" s="288"/>
      <c r="CEF1666" s="288"/>
      <c r="CEG1666" s="288"/>
      <c r="CEH1666" s="288"/>
      <c r="CEI1666" s="288"/>
      <c r="CEJ1666" s="288"/>
      <c r="CEK1666" s="288"/>
      <c r="CEL1666" s="288"/>
      <c r="CEM1666" s="288"/>
      <c r="CEN1666" s="288"/>
      <c r="CEO1666" s="288"/>
      <c r="CEP1666" s="288"/>
      <c r="CEQ1666" s="288"/>
      <c r="CER1666" s="288"/>
      <c r="CES1666" s="288"/>
      <c r="CET1666" s="288"/>
      <c r="CEU1666" s="288"/>
      <c r="CEV1666" s="288"/>
      <c r="CEW1666" s="288"/>
      <c r="CEX1666" s="288"/>
      <c r="CEY1666" s="288"/>
      <c r="CEZ1666" s="288"/>
      <c r="CFA1666" s="288"/>
      <c r="CFB1666" s="288"/>
      <c r="CFC1666" s="288"/>
      <c r="CFD1666" s="288"/>
      <c r="CFE1666" s="288"/>
      <c r="CFF1666" s="288"/>
      <c r="CFG1666" s="288"/>
      <c r="CFH1666" s="288"/>
      <c r="CFI1666" s="288"/>
      <c r="CFJ1666" s="288"/>
      <c r="CFK1666" s="288"/>
      <c r="CFL1666" s="288"/>
      <c r="CFM1666" s="288"/>
      <c r="CFN1666" s="288"/>
      <c r="CFO1666" s="288"/>
      <c r="CFP1666" s="288"/>
      <c r="CFQ1666" s="288"/>
      <c r="CFR1666" s="288"/>
      <c r="CFS1666" s="288"/>
      <c r="CFT1666" s="288"/>
      <c r="CFU1666" s="288"/>
      <c r="CFV1666" s="288"/>
      <c r="CFW1666" s="288"/>
      <c r="CFX1666" s="288"/>
      <c r="CFY1666" s="288"/>
      <c r="CFZ1666" s="288"/>
      <c r="CGA1666" s="288"/>
      <c r="CGB1666" s="288"/>
      <c r="CGC1666" s="288"/>
      <c r="CGD1666" s="288"/>
      <c r="CGE1666" s="288"/>
      <c r="CGF1666" s="288"/>
      <c r="CGG1666" s="288"/>
      <c r="CGH1666" s="288"/>
      <c r="CGI1666" s="288"/>
      <c r="CGJ1666" s="288"/>
      <c r="CGK1666" s="288"/>
      <c r="CGL1666" s="288"/>
      <c r="CGM1666" s="288"/>
      <c r="CGN1666" s="288"/>
      <c r="CGO1666" s="288"/>
      <c r="CGP1666" s="288"/>
      <c r="CGQ1666" s="288"/>
      <c r="CGR1666" s="288"/>
      <c r="CGS1666" s="288"/>
      <c r="CGT1666" s="288"/>
      <c r="CGU1666" s="288"/>
      <c r="CGV1666" s="288"/>
      <c r="CGW1666" s="288"/>
      <c r="CGX1666" s="288"/>
      <c r="CGY1666" s="288"/>
      <c r="CGZ1666" s="288"/>
      <c r="CHA1666" s="288"/>
      <c r="CHB1666" s="288"/>
      <c r="CHC1666" s="288"/>
      <c r="CHD1666" s="288"/>
      <c r="CHE1666" s="288"/>
      <c r="CHF1666" s="288"/>
      <c r="CHG1666" s="288"/>
      <c r="CHH1666" s="288"/>
      <c r="CHI1666" s="288"/>
      <c r="CHJ1666" s="288"/>
      <c r="CHK1666" s="288"/>
      <c r="CHL1666" s="288"/>
      <c r="CHM1666" s="288"/>
      <c r="CHN1666" s="288"/>
      <c r="CHO1666" s="288"/>
      <c r="CHP1666" s="288"/>
      <c r="CHQ1666" s="288"/>
      <c r="CHR1666" s="288"/>
      <c r="CHS1666" s="288"/>
      <c r="CHT1666" s="288"/>
      <c r="CHU1666" s="288"/>
      <c r="CHV1666" s="288"/>
      <c r="CHW1666" s="288"/>
      <c r="CHX1666" s="288"/>
      <c r="CHY1666" s="288"/>
      <c r="CHZ1666" s="288"/>
      <c r="CIA1666" s="288"/>
      <c r="CIB1666" s="288"/>
      <c r="CIC1666" s="288"/>
      <c r="CID1666" s="288"/>
      <c r="CIE1666" s="288"/>
      <c r="CIF1666" s="288"/>
      <c r="CIG1666" s="288"/>
      <c r="CIH1666" s="288"/>
      <c r="CII1666" s="288"/>
      <c r="CIJ1666" s="288"/>
      <c r="CIK1666" s="288"/>
      <c r="CIL1666" s="288"/>
      <c r="CIM1666" s="288"/>
      <c r="CIN1666" s="288"/>
      <c r="CIO1666" s="288"/>
      <c r="CIP1666" s="288"/>
      <c r="CIQ1666" s="288"/>
      <c r="CIR1666" s="288"/>
      <c r="CIS1666" s="288"/>
      <c r="CIT1666" s="288"/>
      <c r="CIU1666" s="288"/>
      <c r="CIV1666" s="288"/>
      <c r="CIW1666" s="288"/>
      <c r="CIX1666" s="288"/>
      <c r="CIY1666" s="288"/>
      <c r="CIZ1666" s="288"/>
      <c r="CJA1666" s="288"/>
      <c r="CJB1666" s="288"/>
      <c r="CJC1666" s="288"/>
      <c r="CJD1666" s="288"/>
      <c r="CJE1666" s="288"/>
      <c r="CJF1666" s="288"/>
      <c r="CJG1666" s="288"/>
      <c r="CJH1666" s="288"/>
      <c r="CJI1666" s="288"/>
      <c r="CJJ1666" s="288"/>
      <c r="CJK1666" s="288"/>
      <c r="CJL1666" s="288"/>
      <c r="CJM1666" s="288"/>
      <c r="CJN1666" s="288"/>
      <c r="CJO1666" s="288"/>
      <c r="CJP1666" s="288"/>
      <c r="CJQ1666" s="288"/>
      <c r="CJR1666" s="288"/>
      <c r="CJS1666" s="288"/>
      <c r="CJT1666" s="288"/>
      <c r="CJU1666" s="288"/>
      <c r="CJV1666" s="288"/>
      <c r="CJW1666" s="288"/>
      <c r="CJX1666" s="288"/>
      <c r="CJY1666" s="288"/>
      <c r="CJZ1666" s="288"/>
      <c r="CKA1666" s="288"/>
      <c r="CKB1666" s="288"/>
      <c r="CKC1666" s="288"/>
      <c r="CKD1666" s="288"/>
      <c r="CKE1666" s="288"/>
      <c r="CKF1666" s="288"/>
      <c r="CKG1666" s="288"/>
      <c r="CKH1666" s="288"/>
      <c r="CKI1666" s="288"/>
      <c r="CKJ1666" s="288"/>
      <c r="CKK1666" s="288"/>
      <c r="CKL1666" s="288"/>
      <c r="CKM1666" s="288"/>
      <c r="CKN1666" s="288"/>
      <c r="CKO1666" s="288"/>
      <c r="CKP1666" s="288"/>
      <c r="CKQ1666" s="288"/>
      <c r="CKR1666" s="288"/>
      <c r="CKS1666" s="288"/>
      <c r="CKT1666" s="288"/>
      <c r="CKU1666" s="288"/>
      <c r="CKV1666" s="288"/>
      <c r="CKW1666" s="288"/>
      <c r="CKX1666" s="288"/>
      <c r="CKY1666" s="288"/>
      <c r="CKZ1666" s="288"/>
      <c r="CLA1666" s="288"/>
      <c r="CLB1666" s="288"/>
      <c r="CLC1666" s="288"/>
      <c r="CLD1666" s="288"/>
      <c r="CLE1666" s="288"/>
      <c r="CLF1666" s="288"/>
      <c r="CLG1666" s="288"/>
      <c r="CLH1666" s="288"/>
      <c r="CLI1666" s="288"/>
      <c r="CLJ1666" s="288"/>
      <c r="CLK1666" s="288"/>
      <c r="CLL1666" s="288"/>
      <c r="CLM1666" s="288"/>
      <c r="CLN1666" s="288"/>
      <c r="CLO1666" s="288"/>
      <c r="CLP1666" s="288"/>
      <c r="CLQ1666" s="288"/>
      <c r="CLR1666" s="288"/>
      <c r="CLS1666" s="288"/>
      <c r="CLT1666" s="288"/>
      <c r="CLU1666" s="288"/>
      <c r="CLV1666" s="288"/>
      <c r="CLW1666" s="288"/>
      <c r="CLX1666" s="288"/>
      <c r="CLY1666" s="288"/>
      <c r="CLZ1666" s="288"/>
      <c r="CMA1666" s="288"/>
      <c r="CMB1666" s="288"/>
      <c r="CMC1666" s="288"/>
      <c r="CMD1666" s="288"/>
      <c r="CME1666" s="288"/>
      <c r="CMF1666" s="288"/>
      <c r="CMG1666" s="288"/>
      <c r="CMH1666" s="288"/>
      <c r="CMI1666" s="288"/>
      <c r="CMJ1666" s="288"/>
      <c r="CMK1666" s="288"/>
      <c r="CML1666" s="288"/>
      <c r="CMM1666" s="288"/>
      <c r="CMN1666" s="288"/>
      <c r="CMO1666" s="288"/>
      <c r="CMP1666" s="288"/>
      <c r="CMQ1666" s="288"/>
      <c r="CMR1666" s="288"/>
      <c r="CMS1666" s="288"/>
      <c r="CMT1666" s="288"/>
      <c r="CMU1666" s="288"/>
      <c r="CMV1666" s="288"/>
      <c r="CMW1666" s="288"/>
      <c r="CMX1666" s="288"/>
      <c r="CMY1666" s="288"/>
      <c r="CMZ1666" s="288"/>
      <c r="CNA1666" s="288"/>
      <c r="CNB1666" s="288"/>
      <c r="CNC1666" s="288"/>
      <c r="CND1666" s="288"/>
      <c r="CNE1666" s="288"/>
      <c r="CNF1666" s="288"/>
      <c r="CNG1666" s="288"/>
      <c r="CNH1666" s="288"/>
      <c r="CNI1666" s="288"/>
      <c r="CNJ1666" s="288"/>
      <c r="CNK1666" s="288"/>
      <c r="CNL1666" s="288"/>
      <c r="CNM1666" s="288"/>
      <c r="CNN1666" s="288"/>
      <c r="CNO1666" s="288"/>
      <c r="CNP1666" s="288"/>
      <c r="CNQ1666" s="288"/>
      <c r="CNR1666" s="288"/>
      <c r="CNS1666" s="288"/>
      <c r="CNT1666" s="288"/>
      <c r="CNU1666" s="288"/>
      <c r="CNV1666" s="288"/>
      <c r="CNW1666" s="288"/>
      <c r="CNX1666" s="288"/>
      <c r="CNY1666" s="288"/>
      <c r="CNZ1666" s="288"/>
      <c r="COA1666" s="288"/>
      <c r="COB1666" s="288"/>
      <c r="COC1666" s="288"/>
      <c r="COD1666" s="288"/>
      <c r="COE1666" s="288"/>
      <c r="COF1666" s="288"/>
      <c r="COG1666" s="288"/>
      <c r="COH1666" s="288"/>
      <c r="COI1666" s="288"/>
      <c r="COJ1666" s="288"/>
      <c r="COK1666" s="288"/>
      <c r="COL1666" s="288"/>
      <c r="COM1666" s="288"/>
      <c r="CON1666" s="288"/>
      <c r="COO1666" s="288"/>
      <c r="COP1666" s="288"/>
      <c r="COQ1666" s="288"/>
      <c r="COR1666" s="288"/>
      <c r="COS1666" s="288"/>
      <c r="COT1666" s="288"/>
      <c r="COU1666" s="288"/>
      <c r="COV1666" s="288"/>
      <c r="COW1666" s="288"/>
      <c r="COX1666" s="288"/>
      <c r="COY1666" s="288"/>
      <c r="COZ1666" s="288"/>
      <c r="CPA1666" s="288"/>
      <c r="CPB1666" s="288"/>
      <c r="CPC1666" s="288"/>
      <c r="CPD1666" s="288"/>
      <c r="CPE1666" s="288"/>
      <c r="CPF1666" s="288"/>
      <c r="CPG1666" s="288"/>
      <c r="CPH1666" s="288"/>
      <c r="CPI1666" s="288"/>
      <c r="CPJ1666" s="288"/>
      <c r="CPK1666" s="288"/>
      <c r="CPL1666" s="288"/>
      <c r="CPM1666" s="288"/>
      <c r="CPN1666" s="288"/>
      <c r="CPO1666" s="288"/>
      <c r="CPP1666" s="288"/>
      <c r="CPQ1666" s="288"/>
      <c r="CPR1666" s="288"/>
      <c r="CPS1666" s="288"/>
      <c r="CPT1666" s="288"/>
      <c r="CPU1666" s="288"/>
      <c r="CPV1666" s="288"/>
      <c r="CPW1666" s="288"/>
      <c r="CPX1666" s="288"/>
      <c r="CPY1666" s="288"/>
      <c r="CPZ1666" s="288"/>
      <c r="CQA1666" s="288"/>
      <c r="CQB1666" s="288"/>
      <c r="CQC1666" s="288"/>
      <c r="CQD1666" s="288"/>
      <c r="CQE1666" s="288"/>
      <c r="CQF1666" s="288"/>
      <c r="CQG1666" s="288"/>
      <c r="CQH1666" s="288"/>
      <c r="CQI1666" s="288"/>
      <c r="CQJ1666" s="288"/>
      <c r="CQK1666" s="288"/>
      <c r="CQL1666" s="288"/>
      <c r="CQM1666" s="288"/>
      <c r="CQN1666" s="288"/>
      <c r="CQO1666" s="288"/>
      <c r="CQP1666" s="288"/>
      <c r="CQQ1666" s="288"/>
      <c r="CQR1666" s="288"/>
      <c r="CQS1666" s="288"/>
      <c r="CQT1666" s="288"/>
      <c r="CQU1666" s="288"/>
      <c r="CQV1666" s="288"/>
      <c r="CQW1666" s="288"/>
      <c r="CQX1666" s="288"/>
      <c r="CQY1666" s="288"/>
      <c r="CQZ1666" s="288"/>
      <c r="CRA1666" s="288"/>
      <c r="CRB1666" s="288"/>
      <c r="CRC1666" s="288"/>
      <c r="CRD1666" s="288"/>
      <c r="CRE1666" s="288"/>
      <c r="CRF1666" s="288"/>
      <c r="CRG1666" s="288"/>
      <c r="CRH1666" s="288"/>
      <c r="CRI1666" s="288"/>
      <c r="CRJ1666" s="288"/>
      <c r="CRK1666" s="288"/>
      <c r="CRL1666" s="288"/>
      <c r="CRM1666" s="288"/>
      <c r="CRN1666" s="288"/>
      <c r="CRO1666" s="288"/>
      <c r="CRP1666" s="288"/>
      <c r="CRQ1666" s="288"/>
      <c r="CRR1666" s="288"/>
      <c r="CRS1666" s="288"/>
      <c r="CRT1666" s="288"/>
      <c r="CRU1666" s="288"/>
      <c r="CRV1666" s="288"/>
      <c r="CRW1666" s="288"/>
      <c r="CRX1666" s="288"/>
      <c r="CRY1666" s="288"/>
      <c r="CRZ1666" s="288"/>
      <c r="CSA1666" s="288"/>
      <c r="CSB1666" s="288"/>
      <c r="CSC1666" s="288"/>
      <c r="CSD1666" s="288"/>
      <c r="CSE1666" s="288"/>
      <c r="CSF1666" s="288"/>
      <c r="CSG1666" s="288"/>
      <c r="CSH1666" s="288"/>
      <c r="CSI1666" s="288"/>
      <c r="CSJ1666" s="288"/>
      <c r="CSK1666" s="288"/>
      <c r="CSL1666" s="288"/>
      <c r="CSM1666" s="288"/>
      <c r="CSN1666" s="288"/>
      <c r="CSO1666" s="288"/>
      <c r="CSP1666" s="288"/>
      <c r="CSQ1666" s="288"/>
      <c r="CSR1666" s="288"/>
      <c r="CSS1666" s="288"/>
      <c r="CST1666" s="288"/>
      <c r="CSU1666" s="288"/>
      <c r="CSV1666" s="288"/>
      <c r="CSW1666" s="288"/>
      <c r="CSX1666" s="288"/>
      <c r="CSY1666" s="288"/>
      <c r="CSZ1666" s="288"/>
      <c r="CTA1666" s="288"/>
      <c r="CTB1666" s="288"/>
      <c r="CTC1666" s="288"/>
      <c r="CTD1666" s="288"/>
      <c r="CTE1666" s="288"/>
      <c r="CTF1666" s="288"/>
      <c r="CTG1666" s="288"/>
      <c r="CTH1666" s="288"/>
      <c r="CTI1666" s="288"/>
      <c r="CTJ1666" s="288"/>
      <c r="CTK1666" s="288"/>
      <c r="CTL1666" s="288"/>
      <c r="CTM1666" s="288"/>
      <c r="CTN1666" s="288"/>
      <c r="CTO1666" s="288"/>
      <c r="CTP1666" s="288"/>
      <c r="CTQ1666" s="288"/>
      <c r="CTR1666" s="288"/>
      <c r="CTS1666" s="288"/>
      <c r="CTT1666" s="288"/>
      <c r="CTU1666" s="288"/>
      <c r="CTV1666" s="288"/>
      <c r="CTW1666" s="288"/>
      <c r="CTX1666" s="288"/>
      <c r="CTY1666" s="288"/>
      <c r="CTZ1666" s="288"/>
      <c r="CUA1666" s="288"/>
      <c r="CUB1666" s="288"/>
      <c r="CUC1666" s="288"/>
      <c r="CUD1666" s="288"/>
      <c r="CUE1666" s="288"/>
      <c r="CUF1666" s="288"/>
      <c r="CUG1666" s="288"/>
      <c r="CUH1666" s="288"/>
      <c r="CUI1666" s="288"/>
      <c r="CUJ1666" s="288"/>
      <c r="CUK1666" s="288"/>
      <c r="CUL1666" s="288"/>
      <c r="CUM1666" s="288"/>
      <c r="CUN1666" s="288"/>
      <c r="CUO1666" s="288"/>
      <c r="CUP1666" s="288"/>
      <c r="CUQ1666" s="288"/>
      <c r="CUR1666" s="288"/>
      <c r="CUS1666" s="288"/>
      <c r="CUT1666" s="288"/>
      <c r="CUU1666" s="288"/>
      <c r="CUV1666" s="288"/>
      <c r="CUW1666" s="288"/>
      <c r="CUX1666" s="288"/>
      <c r="CUY1666" s="288"/>
      <c r="CUZ1666" s="288"/>
      <c r="CVA1666" s="288"/>
      <c r="CVB1666" s="288"/>
      <c r="CVC1666" s="288"/>
      <c r="CVD1666" s="288"/>
      <c r="CVE1666" s="288"/>
      <c r="CVF1666" s="288"/>
      <c r="CVG1666" s="288"/>
      <c r="CVH1666" s="288"/>
      <c r="CVI1666" s="288"/>
      <c r="CVJ1666" s="288"/>
      <c r="CVK1666" s="288"/>
      <c r="CVL1666" s="288"/>
      <c r="CVM1666" s="288"/>
      <c r="CVN1666" s="288"/>
      <c r="CVO1666" s="288"/>
      <c r="CVP1666" s="288"/>
      <c r="CVQ1666" s="288"/>
      <c r="CVR1666" s="288"/>
      <c r="CVS1666" s="288"/>
      <c r="CVT1666" s="288"/>
      <c r="CVU1666" s="288"/>
      <c r="CVV1666" s="288"/>
      <c r="CVW1666" s="288"/>
      <c r="CVX1666" s="288"/>
      <c r="CVY1666" s="288"/>
      <c r="CVZ1666" s="288"/>
      <c r="CWA1666" s="288"/>
      <c r="CWB1666" s="288"/>
      <c r="CWC1666" s="288"/>
      <c r="CWD1666" s="288"/>
      <c r="CWE1666" s="288"/>
      <c r="CWF1666" s="288"/>
      <c r="CWG1666" s="288"/>
      <c r="CWH1666" s="288"/>
      <c r="CWI1666" s="288"/>
      <c r="CWJ1666" s="288"/>
      <c r="CWK1666" s="288"/>
      <c r="CWL1666" s="288"/>
      <c r="CWM1666" s="288"/>
      <c r="CWN1666" s="288"/>
      <c r="CWO1666" s="288"/>
      <c r="CWP1666" s="288"/>
      <c r="CWQ1666" s="288"/>
      <c r="CWR1666" s="288"/>
      <c r="CWS1666" s="288"/>
      <c r="CWT1666" s="288"/>
      <c r="CWU1666" s="288"/>
      <c r="CWV1666" s="288"/>
      <c r="CWW1666" s="288"/>
      <c r="CWX1666" s="288"/>
      <c r="CWY1666" s="288"/>
      <c r="CWZ1666" s="288"/>
      <c r="CXA1666" s="288"/>
      <c r="CXB1666" s="288"/>
      <c r="CXC1666" s="288"/>
      <c r="CXD1666" s="288"/>
      <c r="CXE1666" s="288"/>
      <c r="CXF1666" s="288"/>
      <c r="CXG1666" s="288"/>
      <c r="CXH1666" s="288"/>
      <c r="CXI1666" s="288"/>
      <c r="CXJ1666" s="288"/>
      <c r="CXK1666" s="288"/>
      <c r="CXL1666" s="288"/>
      <c r="CXM1666" s="288"/>
      <c r="CXN1666" s="288"/>
      <c r="CXO1666" s="288"/>
      <c r="CXP1666" s="288"/>
      <c r="CXQ1666" s="288"/>
      <c r="CXR1666" s="288"/>
      <c r="CXS1666" s="288"/>
      <c r="CXT1666" s="288"/>
      <c r="CXU1666" s="288"/>
      <c r="CXV1666" s="288"/>
      <c r="CXW1666" s="288"/>
      <c r="CXX1666" s="288"/>
      <c r="CXY1666" s="288"/>
      <c r="CXZ1666" s="288"/>
      <c r="CYA1666" s="288"/>
      <c r="CYB1666" s="288"/>
      <c r="CYC1666" s="288"/>
      <c r="CYD1666" s="288"/>
      <c r="CYE1666" s="288"/>
      <c r="CYF1666" s="288"/>
      <c r="CYG1666" s="288"/>
      <c r="CYH1666" s="288"/>
      <c r="CYI1666" s="288"/>
      <c r="CYJ1666" s="288"/>
      <c r="CYK1666" s="288"/>
      <c r="CYL1666" s="288"/>
      <c r="CYM1666" s="288"/>
      <c r="CYN1666" s="288"/>
      <c r="CYO1666" s="288"/>
      <c r="CYP1666" s="288"/>
      <c r="CYQ1666" s="288"/>
      <c r="CYR1666" s="288"/>
      <c r="CYS1666" s="288"/>
      <c r="CYT1666" s="288"/>
      <c r="CYU1666" s="288"/>
      <c r="CYV1666" s="288"/>
      <c r="CYW1666" s="288"/>
      <c r="CYX1666" s="288"/>
      <c r="CYY1666" s="288"/>
      <c r="CYZ1666" s="288"/>
      <c r="CZA1666" s="288"/>
      <c r="CZB1666" s="288"/>
      <c r="CZC1666" s="288"/>
      <c r="CZD1666" s="288"/>
      <c r="CZE1666" s="288"/>
      <c r="CZF1666" s="288"/>
      <c r="CZG1666" s="288"/>
      <c r="CZH1666" s="288"/>
      <c r="CZI1666" s="288"/>
      <c r="CZJ1666" s="288"/>
      <c r="CZK1666" s="288"/>
      <c r="CZL1666" s="288"/>
      <c r="CZM1666" s="288"/>
      <c r="CZN1666" s="288"/>
      <c r="CZO1666" s="288"/>
      <c r="CZP1666" s="288"/>
      <c r="CZQ1666" s="288"/>
      <c r="CZR1666" s="288"/>
      <c r="CZS1666" s="288"/>
      <c r="CZT1666" s="288"/>
      <c r="CZU1666" s="288"/>
      <c r="CZV1666" s="288"/>
      <c r="CZW1666" s="288"/>
      <c r="CZX1666" s="288"/>
      <c r="CZY1666" s="288"/>
      <c r="CZZ1666" s="288"/>
      <c r="DAA1666" s="288"/>
      <c r="DAB1666" s="288"/>
      <c r="DAC1666" s="288"/>
      <c r="DAD1666" s="288"/>
      <c r="DAE1666" s="288"/>
      <c r="DAF1666" s="288"/>
      <c r="DAG1666" s="288"/>
      <c r="DAH1666" s="288"/>
      <c r="DAI1666" s="288"/>
      <c r="DAJ1666" s="288"/>
      <c r="DAK1666" s="288"/>
      <c r="DAL1666" s="288"/>
      <c r="DAM1666" s="288"/>
      <c r="DAN1666" s="288"/>
      <c r="DAO1666" s="288"/>
      <c r="DAP1666" s="288"/>
      <c r="DAQ1666" s="288"/>
      <c r="DAR1666" s="288"/>
      <c r="DAS1666" s="288"/>
      <c r="DAT1666" s="288"/>
      <c r="DAU1666" s="288"/>
      <c r="DAV1666" s="288"/>
      <c r="DAW1666" s="288"/>
      <c r="DAX1666" s="288"/>
      <c r="DAY1666" s="288"/>
      <c r="DAZ1666" s="288"/>
      <c r="DBA1666" s="288"/>
      <c r="DBB1666" s="288"/>
      <c r="DBC1666" s="288"/>
      <c r="DBD1666" s="288"/>
      <c r="DBE1666" s="288"/>
      <c r="DBF1666" s="288"/>
      <c r="DBG1666" s="288"/>
      <c r="DBH1666" s="288"/>
      <c r="DBI1666" s="288"/>
      <c r="DBJ1666" s="288"/>
      <c r="DBK1666" s="288"/>
      <c r="DBL1666" s="288"/>
      <c r="DBM1666" s="288"/>
      <c r="DBN1666" s="288"/>
      <c r="DBO1666" s="288"/>
      <c r="DBP1666" s="288"/>
      <c r="DBQ1666" s="288"/>
      <c r="DBR1666" s="288"/>
      <c r="DBS1666" s="288"/>
      <c r="DBT1666" s="288"/>
      <c r="DBU1666" s="288"/>
      <c r="DBV1666" s="288"/>
      <c r="DBW1666" s="288"/>
      <c r="DBX1666" s="288"/>
      <c r="DBY1666" s="288"/>
      <c r="DBZ1666" s="288"/>
      <c r="DCA1666" s="288"/>
      <c r="DCB1666" s="288"/>
      <c r="DCC1666" s="288"/>
      <c r="DCD1666" s="288"/>
      <c r="DCE1666" s="288"/>
      <c r="DCF1666" s="288"/>
      <c r="DCG1666" s="288"/>
      <c r="DCH1666" s="288"/>
      <c r="DCI1666" s="288"/>
      <c r="DCJ1666" s="288"/>
      <c r="DCK1666" s="288"/>
      <c r="DCL1666" s="288"/>
      <c r="DCM1666" s="288"/>
      <c r="DCN1666" s="288"/>
      <c r="DCO1666" s="288"/>
      <c r="DCP1666" s="288"/>
      <c r="DCQ1666" s="288"/>
      <c r="DCR1666" s="288"/>
      <c r="DCS1666" s="288"/>
      <c r="DCT1666" s="288"/>
      <c r="DCU1666" s="288"/>
      <c r="DCV1666" s="288"/>
      <c r="DCW1666" s="288"/>
      <c r="DCX1666" s="288"/>
      <c r="DCY1666" s="288"/>
      <c r="DCZ1666" s="288"/>
      <c r="DDA1666" s="288"/>
      <c r="DDB1666" s="288"/>
      <c r="DDC1666" s="288"/>
      <c r="DDD1666" s="288"/>
      <c r="DDE1666" s="288"/>
      <c r="DDF1666" s="288"/>
      <c r="DDG1666" s="288"/>
      <c r="DDH1666" s="288"/>
      <c r="DDI1666" s="288"/>
      <c r="DDJ1666" s="288"/>
      <c r="DDK1666" s="288"/>
      <c r="DDL1666" s="288"/>
      <c r="DDM1666" s="288"/>
      <c r="DDN1666" s="288"/>
      <c r="DDO1666" s="288"/>
      <c r="DDP1666" s="288"/>
      <c r="DDQ1666" s="288"/>
      <c r="DDR1666" s="288"/>
      <c r="DDS1666" s="288"/>
      <c r="DDT1666" s="288"/>
      <c r="DDU1666" s="288"/>
      <c r="DDV1666" s="288"/>
      <c r="DDW1666" s="288"/>
      <c r="DDX1666" s="288"/>
      <c r="DDY1666" s="288"/>
      <c r="DDZ1666" s="288"/>
      <c r="DEA1666" s="288"/>
      <c r="DEB1666" s="288"/>
      <c r="DEC1666" s="288"/>
      <c r="DED1666" s="288"/>
      <c r="DEE1666" s="288"/>
      <c r="DEF1666" s="288"/>
      <c r="DEG1666" s="288"/>
      <c r="DEH1666" s="288"/>
      <c r="DEI1666" s="288"/>
      <c r="DEJ1666" s="288"/>
      <c r="DEK1666" s="288"/>
      <c r="DEL1666" s="288"/>
      <c r="DEM1666" s="288"/>
      <c r="DEN1666" s="288"/>
      <c r="DEO1666" s="288"/>
      <c r="DEP1666" s="288"/>
      <c r="DEQ1666" s="288"/>
      <c r="DER1666" s="288"/>
      <c r="DES1666" s="288"/>
      <c r="DET1666" s="288"/>
      <c r="DEU1666" s="288"/>
      <c r="DEV1666" s="288"/>
      <c r="DEW1666" s="288"/>
      <c r="DEX1666" s="288"/>
      <c r="DEY1666" s="288"/>
      <c r="DEZ1666" s="288"/>
      <c r="DFA1666" s="288"/>
      <c r="DFB1666" s="288"/>
      <c r="DFC1666" s="288"/>
      <c r="DFD1666" s="288"/>
      <c r="DFE1666" s="288"/>
      <c r="DFF1666" s="288"/>
      <c r="DFG1666" s="288"/>
      <c r="DFH1666" s="288"/>
      <c r="DFI1666" s="288"/>
      <c r="DFJ1666" s="288"/>
      <c r="DFK1666" s="288"/>
      <c r="DFL1666" s="288"/>
      <c r="DFM1666" s="288"/>
      <c r="DFN1666" s="288"/>
      <c r="DFO1666" s="288"/>
      <c r="DFP1666" s="288"/>
      <c r="DFQ1666" s="288"/>
      <c r="DFR1666" s="288"/>
      <c r="DFS1666" s="288"/>
      <c r="DFT1666" s="288"/>
      <c r="DFU1666" s="288"/>
      <c r="DFV1666" s="288"/>
      <c r="DFW1666" s="288"/>
      <c r="DFX1666" s="288"/>
      <c r="DFY1666" s="288"/>
      <c r="DFZ1666" s="288"/>
      <c r="DGA1666" s="288"/>
      <c r="DGB1666" s="288"/>
      <c r="DGC1666" s="288"/>
      <c r="DGD1666" s="288"/>
      <c r="DGE1666" s="288"/>
      <c r="DGF1666" s="288"/>
      <c r="DGG1666" s="288"/>
      <c r="DGH1666" s="288"/>
      <c r="DGI1666" s="288"/>
      <c r="DGJ1666" s="288"/>
      <c r="DGK1666" s="288"/>
      <c r="DGL1666" s="288"/>
      <c r="DGM1666" s="288"/>
      <c r="DGN1666" s="288"/>
      <c r="DGO1666" s="288"/>
      <c r="DGP1666" s="288"/>
      <c r="DGQ1666" s="288"/>
      <c r="DGR1666" s="288"/>
      <c r="DGS1666" s="288"/>
      <c r="DGT1666" s="288"/>
      <c r="DGU1666" s="288"/>
      <c r="DGV1666" s="288"/>
      <c r="DGW1666" s="288"/>
      <c r="DGX1666" s="288"/>
      <c r="DGY1666" s="288"/>
      <c r="DGZ1666" s="288"/>
      <c r="DHA1666" s="288"/>
      <c r="DHB1666" s="288"/>
      <c r="DHC1666" s="288"/>
      <c r="DHD1666" s="288"/>
      <c r="DHE1666" s="288"/>
      <c r="DHF1666" s="288"/>
      <c r="DHG1666" s="288"/>
      <c r="DHH1666" s="288"/>
      <c r="DHI1666" s="288"/>
      <c r="DHJ1666" s="288"/>
      <c r="DHK1666" s="288"/>
      <c r="DHL1666" s="288"/>
      <c r="DHM1666" s="288"/>
      <c r="DHN1666" s="288"/>
      <c r="DHO1666" s="288"/>
      <c r="DHP1666" s="288"/>
      <c r="DHQ1666" s="288"/>
      <c r="DHR1666" s="288"/>
      <c r="DHS1666" s="288"/>
      <c r="DHT1666" s="288"/>
      <c r="DHU1666" s="288"/>
      <c r="DHV1666" s="288"/>
      <c r="DHW1666" s="288"/>
      <c r="DHX1666" s="288"/>
      <c r="DHY1666" s="288"/>
      <c r="DHZ1666" s="288"/>
      <c r="DIA1666" s="288"/>
      <c r="DIB1666" s="288"/>
      <c r="DIC1666" s="288"/>
      <c r="DID1666" s="288"/>
      <c r="DIE1666" s="288"/>
      <c r="DIF1666" s="288"/>
      <c r="DIG1666" s="288"/>
      <c r="DIH1666" s="288"/>
      <c r="DII1666" s="288"/>
      <c r="DIJ1666" s="288"/>
      <c r="DIK1666" s="288"/>
      <c r="DIL1666" s="288"/>
      <c r="DIM1666" s="288"/>
      <c r="DIN1666" s="288"/>
      <c r="DIO1666" s="288"/>
      <c r="DIP1666" s="288"/>
      <c r="DIQ1666" s="288"/>
      <c r="DIR1666" s="288"/>
      <c r="DIS1666" s="288"/>
      <c r="DIT1666" s="288"/>
      <c r="DIU1666" s="288"/>
      <c r="DIV1666" s="288"/>
      <c r="DIW1666" s="288"/>
      <c r="DIX1666" s="288"/>
      <c r="DIY1666" s="288"/>
      <c r="DIZ1666" s="288"/>
      <c r="DJA1666" s="288"/>
      <c r="DJB1666" s="288"/>
      <c r="DJC1666" s="288"/>
      <c r="DJD1666" s="288"/>
      <c r="DJE1666" s="288"/>
      <c r="DJF1666" s="288"/>
      <c r="DJG1666" s="288"/>
      <c r="DJH1666" s="288"/>
      <c r="DJI1666" s="288"/>
      <c r="DJJ1666" s="288"/>
      <c r="DJK1666" s="288"/>
      <c r="DJL1666" s="288"/>
      <c r="DJM1666" s="288"/>
      <c r="DJN1666" s="288"/>
      <c r="DJO1666" s="288"/>
      <c r="DJP1666" s="288"/>
      <c r="DJQ1666" s="288"/>
      <c r="DJR1666" s="288"/>
      <c r="DJS1666" s="288"/>
      <c r="DJT1666" s="288"/>
      <c r="DJU1666" s="288"/>
      <c r="DJV1666" s="288"/>
      <c r="DJW1666" s="288"/>
      <c r="DJX1666" s="288"/>
      <c r="DJY1666" s="288"/>
      <c r="DJZ1666" s="288"/>
      <c r="DKA1666" s="288"/>
      <c r="DKB1666" s="288"/>
      <c r="DKC1666" s="288"/>
      <c r="DKD1666" s="288"/>
      <c r="DKE1666" s="288"/>
      <c r="DKF1666" s="288"/>
      <c r="DKG1666" s="288"/>
      <c r="DKH1666" s="288"/>
      <c r="DKI1666" s="288"/>
      <c r="DKJ1666" s="288"/>
      <c r="DKK1666" s="288"/>
      <c r="DKL1666" s="288"/>
      <c r="DKM1666" s="288"/>
      <c r="DKN1666" s="288"/>
      <c r="DKO1666" s="288"/>
      <c r="DKP1666" s="288"/>
      <c r="DKQ1666" s="288"/>
      <c r="DKR1666" s="288"/>
      <c r="DKS1666" s="288"/>
      <c r="DKT1666" s="288"/>
      <c r="DKU1666" s="288"/>
      <c r="DKV1666" s="288"/>
      <c r="DKW1666" s="288"/>
      <c r="DKX1666" s="288"/>
      <c r="DKY1666" s="288"/>
      <c r="DKZ1666" s="288"/>
      <c r="DLA1666" s="288"/>
      <c r="DLB1666" s="288"/>
      <c r="DLC1666" s="288"/>
      <c r="DLD1666" s="288"/>
      <c r="DLE1666" s="288"/>
      <c r="DLF1666" s="288"/>
      <c r="DLG1666" s="288"/>
      <c r="DLH1666" s="288"/>
      <c r="DLI1666" s="288"/>
      <c r="DLJ1666" s="288"/>
      <c r="DLK1666" s="288"/>
      <c r="DLL1666" s="288"/>
      <c r="DLM1666" s="288"/>
      <c r="DLN1666" s="288"/>
      <c r="DLO1666" s="288"/>
      <c r="DLP1666" s="288"/>
      <c r="DLQ1666" s="288"/>
      <c r="DLR1666" s="288"/>
      <c r="DLS1666" s="288"/>
      <c r="DLT1666" s="288"/>
      <c r="DLU1666" s="288"/>
      <c r="DLV1666" s="288"/>
      <c r="DLW1666" s="288"/>
      <c r="DLX1666" s="288"/>
      <c r="DLY1666" s="288"/>
      <c r="DLZ1666" s="288"/>
      <c r="DMA1666" s="288"/>
      <c r="DMB1666" s="288"/>
      <c r="DMC1666" s="288"/>
      <c r="DMD1666" s="288"/>
      <c r="DME1666" s="288"/>
      <c r="DMF1666" s="288"/>
      <c r="DMG1666" s="288"/>
      <c r="DMH1666" s="288"/>
      <c r="DMI1666" s="288"/>
      <c r="DMJ1666" s="288"/>
      <c r="DMK1666" s="288"/>
      <c r="DML1666" s="288"/>
      <c r="DMM1666" s="288"/>
      <c r="DMN1666" s="288"/>
      <c r="DMO1666" s="288"/>
      <c r="DMP1666" s="288"/>
      <c r="DMQ1666" s="288"/>
      <c r="DMR1666" s="288"/>
      <c r="DMS1666" s="288"/>
      <c r="DMT1666" s="288"/>
      <c r="DMU1666" s="288"/>
      <c r="DMV1666" s="288"/>
      <c r="DMW1666" s="288"/>
      <c r="DMX1666" s="288"/>
      <c r="DMY1666" s="288"/>
      <c r="DMZ1666" s="288"/>
      <c r="DNA1666" s="288"/>
      <c r="DNB1666" s="288"/>
      <c r="DNC1666" s="288"/>
      <c r="DND1666" s="288"/>
      <c r="DNE1666" s="288"/>
      <c r="DNF1666" s="288"/>
      <c r="DNG1666" s="288"/>
      <c r="DNH1666" s="288"/>
      <c r="DNI1666" s="288"/>
      <c r="DNJ1666" s="288"/>
      <c r="DNK1666" s="288"/>
      <c r="DNL1666" s="288"/>
      <c r="DNM1666" s="288"/>
      <c r="DNN1666" s="288"/>
      <c r="DNO1666" s="288"/>
      <c r="DNP1666" s="288"/>
      <c r="DNQ1666" s="288"/>
      <c r="DNR1666" s="288"/>
      <c r="DNS1666" s="288"/>
      <c r="DNT1666" s="288"/>
      <c r="DNU1666" s="288"/>
      <c r="DNV1666" s="288"/>
      <c r="DNW1666" s="288"/>
      <c r="DNX1666" s="288"/>
      <c r="DNY1666" s="288"/>
      <c r="DNZ1666" s="288"/>
      <c r="DOA1666" s="288"/>
      <c r="DOB1666" s="288"/>
      <c r="DOC1666" s="288"/>
      <c r="DOD1666" s="288"/>
      <c r="DOE1666" s="288"/>
      <c r="DOF1666" s="288"/>
      <c r="DOG1666" s="288"/>
      <c r="DOH1666" s="288"/>
      <c r="DOI1666" s="288"/>
      <c r="DOJ1666" s="288"/>
      <c r="DOK1666" s="288"/>
      <c r="DOL1666" s="288"/>
      <c r="DOM1666" s="288"/>
      <c r="DON1666" s="288"/>
      <c r="DOO1666" s="288"/>
      <c r="DOP1666" s="288"/>
      <c r="DOQ1666" s="288"/>
      <c r="DOR1666" s="288"/>
      <c r="DOS1666" s="288"/>
      <c r="DOT1666" s="288"/>
      <c r="DOU1666" s="288"/>
      <c r="DOV1666" s="288"/>
      <c r="DOW1666" s="288"/>
      <c r="DOX1666" s="288"/>
      <c r="DOY1666" s="288"/>
      <c r="DOZ1666" s="288"/>
      <c r="DPA1666" s="288"/>
      <c r="DPB1666" s="288"/>
      <c r="DPC1666" s="288"/>
      <c r="DPD1666" s="288"/>
      <c r="DPE1666" s="288"/>
      <c r="DPF1666" s="288"/>
      <c r="DPG1666" s="288"/>
      <c r="DPH1666" s="288"/>
      <c r="DPI1666" s="288"/>
      <c r="DPJ1666" s="288"/>
      <c r="DPK1666" s="288"/>
      <c r="DPL1666" s="288"/>
      <c r="DPM1666" s="288"/>
      <c r="DPN1666" s="288"/>
      <c r="DPO1666" s="288"/>
      <c r="DPP1666" s="288"/>
      <c r="DPQ1666" s="288"/>
      <c r="DPR1666" s="288"/>
      <c r="DPS1666" s="288"/>
      <c r="DPT1666" s="288"/>
      <c r="DPU1666" s="288"/>
      <c r="DPV1666" s="288"/>
      <c r="DPW1666" s="288"/>
      <c r="DPX1666" s="288"/>
      <c r="DPY1666" s="288"/>
      <c r="DPZ1666" s="288"/>
      <c r="DQA1666" s="288"/>
      <c r="DQB1666" s="288"/>
      <c r="DQC1666" s="288"/>
      <c r="DQD1666" s="288"/>
      <c r="DQE1666" s="288"/>
      <c r="DQF1666" s="288"/>
      <c r="DQG1666" s="288"/>
      <c r="DQH1666" s="288"/>
      <c r="DQI1666" s="288"/>
      <c r="DQJ1666" s="288"/>
      <c r="DQK1666" s="288"/>
      <c r="DQL1666" s="288"/>
      <c r="DQM1666" s="288"/>
      <c r="DQN1666" s="288"/>
      <c r="DQO1666" s="288"/>
      <c r="DQP1666" s="288"/>
      <c r="DQQ1666" s="288"/>
      <c r="DQR1666" s="288"/>
      <c r="DQS1666" s="288"/>
      <c r="DQT1666" s="288"/>
      <c r="DQU1666" s="288"/>
      <c r="DQV1666" s="288"/>
      <c r="DQW1666" s="288"/>
      <c r="DQX1666" s="288"/>
      <c r="DQY1666" s="288"/>
      <c r="DQZ1666" s="288"/>
      <c r="DRA1666" s="288"/>
      <c r="DRB1666" s="288"/>
      <c r="DRC1666" s="288"/>
      <c r="DRD1666" s="288"/>
      <c r="DRE1666" s="288"/>
      <c r="DRF1666" s="288"/>
      <c r="DRG1666" s="288"/>
      <c r="DRH1666" s="288"/>
      <c r="DRI1666" s="288"/>
      <c r="DRJ1666" s="288"/>
      <c r="DRK1666" s="288"/>
      <c r="DRL1666" s="288"/>
      <c r="DRM1666" s="288"/>
      <c r="DRN1666" s="288"/>
      <c r="DRO1666" s="288"/>
      <c r="DRP1666" s="288"/>
      <c r="DRQ1666" s="288"/>
      <c r="DRR1666" s="288"/>
      <c r="DRS1666" s="288"/>
      <c r="DRT1666" s="288"/>
      <c r="DRU1666" s="288"/>
      <c r="DRV1666" s="288"/>
      <c r="DRW1666" s="288"/>
      <c r="DRX1666" s="288"/>
      <c r="DRY1666" s="288"/>
      <c r="DRZ1666" s="288"/>
      <c r="DSA1666" s="288"/>
      <c r="DSB1666" s="288"/>
      <c r="DSC1666" s="288"/>
      <c r="DSD1666" s="288"/>
      <c r="DSE1666" s="288"/>
      <c r="DSF1666" s="288"/>
      <c r="DSG1666" s="288"/>
      <c r="DSH1666" s="288"/>
      <c r="DSI1666" s="288"/>
      <c r="DSJ1666" s="288"/>
      <c r="DSK1666" s="288"/>
      <c r="DSL1666" s="288"/>
      <c r="DSM1666" s="288"/>
      <c r="DSN1666" s="288"/>
      <c r="DSO1666" s="288"/>
      <c r="DSP1666" s="288"/>
      <c r="DSQ1666" s="288"/>
      <c r="DSR1666" s="288"/>
      <c r="DSS1666" s="288"/>
      <c r="DST1666" s="288"/>
      <c r="DSU1666" s="288"/>
      <c r="DSV1666" s="288"/>
      <c r="DSW1666" s="288"/>
      <c r="DSX1666" s="288"/>
      <c r="DSY1666" s="288"/>
      <c r="DSZ1666" s="288"/>
      <c r="DTA1666" s="288"/>
      <c r="DTB1666" s="288"/>
      <c r="DTC1666" s="288"/>
      <c r="DTD1666" s="288"/>
      <c r="DTE1666" s="288"/>
      <c r="DTF1666" s="288"/>
      <c r="DTG1666" s="288"/>
      <c r="DTH1666" s="288"/>
      <c r="DTI1666" s="288"/>
      <c r="DTJ1666" s="288"/>
      <c r="DTK1666" s="288"/>
      <c r="DTL1666" s="288"/>
      <c r="DTM1666" s="288"/>
      <c r="DTN1666" s="288"/>
      <c r="DTO1666" s="288"/>
      <c r="DTP1666" s="288"/>
      <c r="DTQ1666" s="288"/>
      <c r="DTR1666" s="288"/>
      <c r="DTS1666" s="288"/>
      <c r="DTT1666" s="288"/>
      <c r="DTU1666" s="288"/>
      <c r="DTV1666" s="288"/>
      <c r="DTW1666" s="288"/>
      <c r="DTX1666" s="288"/>
      <c r="DTY1666" s="288"/>
      <c r="DTZ1666" s="288"/>
      <c r="DUA1666" s="288"/>
      <c r="DUB1666" s="288"/>
      <c r="DUC1666" s="288"/>
      <c r="DUD1666" s="288"/>
      <c r="DUE1666" s="288"/>
      <c r="DUF1666" s="288"/>
      <c r="DUG1666" s="288"/>
      <c r="DUH1666" s="288"/>
      <c r="DUI1666" s="288"/>
      <c r="DUJ1666" s="288"/>
      <c r="DUK1666" s="288"/>
      <c r="DUL1666" s="288"/>
      <c r="DUM1666" s="288"/>
      <c r="DUN1666" s="288"/>
      <c r="DUO1666" s="288"/>
      <c r="DUP1666" s="288"/>
      <c r="DUQ1666" s="288"/>
      <c r="DUR1666" s="288"/>
      <c r="DUS1666" s="288"/>
      <c r="DUT1666" s="288"/>
      <c r="DUU1666" s="288"/>
      <c r="DUV1666" s="288"/>
      <c r="DUW1666" s="288"/>
      <c r="DUX1666" s="288"/>
      <c r="DUY1666" s="288"/>
      <c r="DUZ1666" s="288"/>
      <c r="DVA1666" s="288"/>
      <c r="DVB1666" s="288"/>
      <c r="DVC1666" s="288"/>
      <c r="DVD1666" s="288"/>
      <c r="DVE1666" s="288"/>
      <c r="DVF1666" s="288"/>
      <c r="DVG1666" s="288"/>
      <c r="DVH1666" s="288"/>
      <c r="DVI1666" s="288"/>
      <c r="DVJ1666" s="288"/>
      <c r="DVK1666" s="288"/>
      <c r="DVL1666" s="288"/>
      <c r="DVM1666" s="288"/>
      <c r="DVN1666" s="288"/>
      <c r="DVO1666" s="288"/>
      <c r="DVP1666" s="288"/>
      <c r="DVQ1666" s="288"/>
      <c r="DVR1666" s="288"/>
      <c r="DVS1666" s="288"/>
      <c r="DVT1666" s="288"/>
      <c r="DVU1666" s="288"/>
      <c r="DVV1666" s="288"/>
      <c r="DVW1666" s="288"/>
      <c r="DVX1666" s="288"/>
      <c r="DVY1666" s="288"/>
      <c r="DVZ1666" s="288"/>
      <c r="DWA1666" s="288"/>
      <c r="DWB1666" s="288"/>
      <c r="DWC1666" s="288"/>
      <c r="DWD1666" s="288"/>
      <c r="DWE1666" s="288"/>
      <c r="DWF1666" s="288"/>
      <c r="DWG1666" s="288"/>
      <c r="DWH1666" s="288"/>
      <c r="DWI1666" s="288"/>
      <c r="DWJ1666" s="288"/>
      <c r="DWK1666" s="288"/>
      <c r="DWL1666" s="288"/>
      <c r="DWM1666" s="288"/>
      <c r="DWN1666" s="288"/>
      <c r="DWO1666" s="288"/>
      <c r="DWP1666" s="288"/>
      <c r="DWQ1666" s="288"/>
      <c r="DWR1666" s="288"/>
      <c r="DWS1666" s="288"/>
      <c r="DWT1666" s="288"/>
      <c r="DWU1666" s="288"/>
      <c r="DWV1666" s="288"/>
      <c r="DWW1666" s="288"/>
      <c r="DWX1666" s="288"/>
      <c r="DWY1666" s="288"/>
      <c r="DWZ1666" s="288"/>
      <c r="DXA1666" s="288"/>
      <c r="DXB1666" s="288"/>
      <c r="DXC1666" s="288"/>
      <c r="DXD1666" s="288"/>
      <c r="DXE1666" s="288"/>
      <c r="DXF1666" s="288"/>
      <c r="DXG1666" s="288"/>
      <c r="DXH1666" s="288"/>
      <c r="DXI1666" s="288"/>
      <c r="DXJ1666" s="288"/>
      <c r="DXK1666" s="288"/>
      <c r="DXL1666" s="288"/>
      <c r="DXM1666" s="288"/>
      <c r="DXN1666" s="288"/>
      <c r="DXO1666" s="288"/>
      <c r="DXP1666" s="288"/>
      <c r="DXQ1666" s="288"/>
      <c r="DXR1666" s="288"/>
      <c r="DXS1666" s="288"/>
      <c r="DXT1666" s="288"/>
      <c r="DXU1666" s="288"/>
      <c r="DXV1666" s="288"/>
      <c r="DXW1666" s="288"/>
      <c r="DXX1666" s="288"/>
      <c r="DXY1666" s="288"/>
      <c r="DXZ1666" s="288"/>
      <c r="DYA1666" s="288"/>
      <c r="DYB1666" s="288"/>
      <c r="DYC1666" s="288"/>
      <c r="DYD1666" s="288"/>
      <c r="DYE1666" s="288"/>
      <c r="DYF1666" s="288"/>
      <c r="DYG1666" s="288"/>
      <c r="DYH1666" s="288"/>
      <c r="DYI1666" s="288"/>
      <c r="DYJ1666" s="288"/>
      <c r="DYK1666" s="288"/>
      <c r="DYL1666" s="288"/>
      <c r="DYM1666" s="288"/>
      <c r="DYN1666" s="288"/>
      <c r="DYO1666" s="288"/>
      <c r="DYP1666" s="288"/>
      <c r="DYQ1666" s="288"/>
      <c r="DYR1666" s="288"/>
      <c r="DYS1666" s="288"/>
      <c r="DYT1666" s="288"/>
      <c r="DYU1666" s="288"/>
      <c r="DYV1666" s="288"/>
      <c r="DYW1666" s="288"/>
      <c r="DYX1666" s="288"/>
      <c r="DYY1666" s="288"/>
      <c r="DYZ1666" s="288"/>
      <c r="DZA1666" s="288"/>
      <c r="DZB1666" s="288"/>
      <c r="DZC1666" s="288"/>
      <c r="DZD1666" s="288"/>
      <c r="DZE1666" s="288"/>
      <c r="DZF1666" s="288"/>
      <c r="DZG1666" s="288"/>
      <c r="DZH1666" s="288"/>
      <c r="DZI1666" s="288"/>
      <c r="DZJ1666" s="288"/>
      <c r="DZK1666" s="288"/>
      <c r="DZL1666" s="288"/>
      <c r="DZM1666" s="288"/>
      <c r="DZN1666" s="288"/>
      <c r="DZO1666" s="288"/>
      <c r="DZP1666" s="288"/>
      <c r="DZQ1666" s="288"/>
      <c r="DZR1666" s="288"/>
      <c r="DZS1666" s="288"/>
      <c r="DZT1666" s="288"/>
      <c r="DZU1666" s="288"/>
      <c r="DZV1666" s="288"/>
      <c r="DZW1666" s="288"/>
      <c r="DZX1666" s="288"/>
      <c r="DZY1666" s="288"/>
      <c r="DZZ1666" s="288"/>
      <c r="EAA1666" s="288"/>
      <c r="EAB1666" s="288"/>
      <c r="EAC1666" s="288"/>
      <c r="EAD1666" s="288"/>
      <c r="EAE1666" s="288"/>
      <c r="EAF1666" s="288"/>
      <c r="EAG1666" s="288"/>
      <c r="EAH1666" s="288"/>
      <c r="EAI1666" s="288"/>
      <c r="EAJ1666" s="288"/>
      <c r="EAK1666" s="288"/>
      <c r="EAL1666" s="288"/>
      <c r="EAM1666" s="288"/>
      <c r="EAN1666" s="288"/>
      <c r="EAO1666" s="288"/>
      <c r="EAP1666" s="288"/>
      <c r="EAQ1666" s="288"/>
      <c r="EAR1666" s="288"/>
      <c r="EAS1666" s="288"/>
      <c r="EAT1666" s="288"/>
      <c r="EAU1666" s="288"/>
      <c r="EAV1666" s="288"/>
      <c r="EAW1666" s="288"/>
      <c r="EAX1666" s="288"/>
      <c r="EAY1666" s="288"/>
      <c r="EAZ1666" s="288"/>
      <c r="EBA1666" s="288"/>
      <c r="EBB1666" s="288"/>
      <c r="EBC1666" s="288"/>
      <c r="EBD1666" s="288"/>
      <c r="EBE1666" s="288"/>
      <c r="EBF1666" s="288"/>
      <c r="EBG1666" s="288"/>
      <c r="EBH1666" s="288"/>
      <c r="EBI1666" s="288"/>
      <c r="EBJ1666" s="288"/>
      <c r="EBK1666" s="288"/>
      <c r="EBL1666" s="288"/>
      <c r="EBM1666" s="288"/>
      <c r="EBN1666" s="288"/>
      <c r="EBO1666" s="288"/>
      <c r="EBP1666" s="288"/>
      <c r="EBQ1666" s="288"/>
      <c r="EBR1666" s="288"/>
      <c r="EBS1666" s="288"/>
      <c r="EBT1666" s="288"/>
      <c r="EBU1666" s="288"/>
      <c r="EBV1666" s="288"/>
      <c r="EBW1666" s="288"/>
      <c r="EBX1666" s="288"/>
      <c r="EBY1666" s="288"/>
      <c r="EBZ1666" s="288"/>
      <c r="ECA1666" s="288"/>
      <c r="ECB1666" s="288"/>
      <c r="ECC1666" s="288"/>
      <c r="ECD1666" s="288"/>
      <c r="ECE1666" s="288"/>
      <c r="ECF1666" s="288"/>
      <c r="ECG1666" s="288"/>
      <c r="ECH1666" s="288"/>
      <c r="ECI1666" s="288"/>
      <c r="ECJ1666" s="288"/>
      <c r="ECK1666" s="288"/>
      <c r="ECL1666" s="288"/>
      <c r="ECM1666" s="288"/>
      <c r="ECN1666" s="288"/>
      <c r="ECO1666" s="288"/>
      <c r="ECP1666" s="288"/>
      <c r="ECQ1666" s="288"/>
      <c r="ECR1666" s="288"/>
      <c r="ECS1666" s="288"/>
      <c r="ECT1666" s="288"/>
      <c r="ECU1666" s="288"/>
      <c r="ECV1666" s="288"/>
      <c r="ECW1666" s="288"/>
      <c r="ECX1666" s="288"/>
      <c r="ECY1666" s="288"/>
      <c r="ECZ1666" s="288"/>
      <c r="EDA1666" s="288"/>
      <c r="EDB1666" s="288"/>
      <c r="EDC1666" s="288"/>
      <c r="EDD1666" s="288"/>
      <c r="EDE1666" s="288"/>
      <c r="EDF1666" s="288"/>
      <c r="EDG1666" s="288"/>
      <c r="EDH1666" s="288"/>
      <c r="EDI1666" s="288"/>
      <c r="EDJ1666" s="288"/>
      <c r="EDK1666" s="288"/>
      <c r="EDL1666" s="288"/>
      <c r="EDM1666" s="288"/>
      <c r="EDN1666" s="288"/>
      <c r="EDO1666" s="288"/>
      <c r="EDP1666" s="288"/>
      <c r="EDQ1666" s="288"/>
      <c r="EDR1666" s="288"/>
      <c r="EDS1666" s="288"/>
      <c r="EDT1666" s="288"/>
      <c r="EDU1666" s="288"/>
      <c r="EDV1666" s="288"/>
      <c r="EDW1666" s="288"/>
      <c r="EDX1666" s="288"/>
      <c r="EDY1666" s="288"/>
      <c r="EDZ1666" s="288"/>
      <c r="EEA1666" s="288"/>
      <c r="EEB1666" s="288"/>
      <c r="EEC1666" s="288"/>
      <c r="EED1666" s="288"/>
      <c r="EEE1666" s="288"/>
      <c r="EEF1666" s="288"/>
      <c r="EEG1666" s="288"/>
      <c r="EEH1666" s="288"/>
      <c r="EEI1666" s="288"/>
      <c r="EEJ1666" s="288"/>
      <c r="EEK1666" s="288"/>
      <c r="EEL1666" s="288"/>
      <c r="EEM1666" s="288"/>
      <c r="EEN1666" s="288"/>
      <c r="EEO1666" s="288"/>
      <c r="EEP1666" s="288"/>
      <c r="EEQ1666" s="288"/>
      <c r="EER1666" s="288"/>
      <c r="EES1666" s="288"/>
      <c r="EET1666" s="288"/>
      <c r="EEU1666" s="288"/>
      <c r="EEV1666" s="288"/>
      <c r="EEW1666" s="288"/>
      <c r="EEX1666" s="288"/>
      <c r="EEY1666" s="288"/>
      <c r="EEZ1666" s="288"/>
      <c r="EFA1666" s="288"/>
      <c r="EFB1666" s="288"/>
      <c r="EFC1666" s="288"/>
      <c r="EFD1666" s="288"/>
      <c r="EFE1666" s="288"/>
      <c r="EFF1666" s="288"/>
      <c r="EFG1666" s="288"/>
      <c r="EFH1666" s="288"/>
      <c r="EFI1666" s="288"/>
      <c r="EFJ1666" s="288"/>
      <c r="EFK1666" s="288"/>
      <c r="EFL1666" s="288"/>
      <c r="EFM1666" s="288"/>
      <c r="EFN1666" s="288"/>
      <c r="EFO1666" s="288"/>
      <c r="EFP1666" s="288"/>
      <c r="EFQ1666" s="288"/>
      <c r="EFR1666" s="288"/>
      <c r="EFS1666" s="288"/>
      <c r="EFT1666" s="288"/>
      <c r="EFU1666" s="288"/>
      <c r="EFV1666" s="288"/>
      <c r="EFW1666" s="288"/>
      <c r="EFX1666" s="288"/>
      <c r="EFY1666" s="288"/>
      <c r="EFZ1666" s="288"/>
      <c r="EGA1666" s="288"/>
      <c r="EGB1666" s="288"/>
      <c r="EGC1666" s="288"/>
      <c r="EGD1666" s="288"/>
      <c r="EGE1666" s="288"/>
      <c r="EGF1666" s="288"/>
      <c r="EGG1666" s="288"/>
      <c r="EGH1666" s="288"/>
      <c r="EGI1666" s="288"/>
      <c r="EGJ1666" s="288"/>
      <c r="EGK1666" s="288"/>
      <c r="EGL1666" s="288"/>
      <c r="EGM1666" s="288"/>
      <c r="EGN1666" s="288"/>
      <c r="EGO1666" s="288"/>
      <c r="EGP1666" s="288"/>
      <c r="EGQ1666" s="288"/>
      <c r="EGR1666" s="288"/>
      <c r="EGS1666" s="288"/>
      <c r="EGT1666" s="288"/>
      <c r="EGU1666" s="288"/>
      <c r="EGV1666" s="288"/>
      <c r="EGW1666" s="288"/>
      <c r="EGX1666" s="288"/>
      <c r="EGY1666" s="288"/>
      <c r="EGZ1666" s="288"/>
      <c r="EHA1666" s="288"/>
      <c r="EHB1666" s="288"/>
      <c r="EHC1666" s="288"/>
      <c r="EHD1666" s="288"/>
      <c r="EHE1666" s="288"/>
      <c r="EHF1666" s="288"/>
      <c r="EHG1666" s="288"/>
      <c r="EHH1666" s="288"/>
      <c r="EHI1666" s="288"/>
      <c r="EHJ1666" s="288"/>
      <c r="EHK1666" s="288"/>
      <c r="EHL1666" s="288"/>
      <c r="EHM1666" s="288"/>
      <c r="EHN1666" s="288"/>
      <c r="EHO1666" s="288"/>
      <c r="EHP1666" s="288"/>
      <c r="EHQ1666" s="288"/>
      <c r="EHR1666" s="288"/>
      <c r="EHS1666" s="288"/>
      <c r="EHT1666" s="288"/>
      <c r="EHU1666" s="288"/>
      <c r="EHV1666" s="288"/>
      <c r="EHW1666" s="288"/>
      <c r="EHX1666" s="288"/>
      <c r="EHY1666" s="288"/>
      <c r="EHZ1666" s="288"/>
      <c r="EIA1666" s="288"/>
      <c r="EIB1666" s="288"/>
      <c r="EIC1666" s="288"/>
      <c r="EID1666" s="288"/>
      <c r="EIE1666" s="288"/>
      <c r="EIF1666" s="288"/>
      <c r="EIG1666" s="288"/>
      <c r="EIH1666" s="288"/>
      <c r="EII1666" s="288"/>
      <c r="EIJ1666" s="288"/>
      <c r="EIK1666" s="288"/>
      <c r="EIL1666" s="288"/>
      <c r="EIM1666" s="288"/>
      <c r="EIN1666" s="288"/>
      <c r="EIO1666" s="288"/>
      <c r="EIP1666" s="288"/>
      <c r="EIQ1666" s="288"/>
      <c r="EIR1666" s="288"/>
      <c r="EIS1666" s="288"/>
      <c r="EIT1666" s="288"/>
      <c r="EIU1666" s="288"/>
      <c r="EIV1666" s="288"/>
      <c r="EIW1666" s="288"/>
      <c r="EIX1666" s="288"/>
      <c r="EIY1666" s="288"/>
      <c r="EIZ1666" s="288"/>
      <c r="EJA1666" s="288"/>
      <c r="EJB1666" s="288"/>
      <c r="EJC1666" s="288"/>
      <c r="EJD1666" s="288"/>
      <c r="EJE1666" s="288"/>
      <c r="EJF1666" s="288"/>
      <c r="EJG1666" s="288"/>
      <c r="EJH1666" s="288"/>
      <c r="EJI1666" s="288"/>
      <c r="EJJ1666" s="288"/>
      <c r="EJK1666" s="288"/>
      <c r="EJL1666" s="288"/>
      <c r="EJM1666" s="288"/>
      <c r="EJN1666" s="288"/>
      <c r="EJO1666" s="288"/>
      <c r="EJP1666" s="288"/>
      <c r="EJQ1666" s="288"/>
      <c r="EJR1666" s="288"/>
      <c r="EJS1666" s="288"/>
      <c r="EJT1666" s="288"/>
      <c r="EJU1666" s="288"/>
      <c r="EJV1666" s="288"/>
      <c r="EJW1666" s="288"/>
      <c r="EJX1666" s="288"/>
      <c r="EJY1666" s="288"/>
      <c r="EJZ1666" s="288"/>
      <c r="EKA1666" s="288"/>
      <c r="EKB1666" s="288"/>
      <c r="EKC1666" s="288"/>
      <c r="EKD1666" s="288"/>
      <c r="EKE1666" s="288"/>
      <c r="EKF1666" s="288"/>
      <c r="EKG1666" s="288"/>
      <c r="EKH1666" s="288"/>
      <c r="EKI1666" s="288"/>
      <c r="EKJ1666" s="288"/>
      <c r="EKK1666" s="288"/>
      <c r="EKL1666" s="288"/>
      <c r="EKM1666" s="288"/>
      <c r="EKN1666" s="288"/>
      <c r="EKO1666" s="288"/>
      <c r="EKP1666" s="288"/>
      <c r="EKQ1666" s="288"/>
      <c r="EKR1666" s="288"/>
      <c r="EKS1666" s="288"/>
      <c r="EKT1666" s="288"/>
      <c r="EKU1666" s="288"/>
      <c r="EKV1666" s="288"/>
      <c r="EKW1666" s="288"/>
      <c r="EKX1666" s="288"/>
      <c r="EKY1666" s="288"/>
      <c r="EKZ1666" s="288"/>
      <c r="ELA1666" s="288"/>
      <c r="ELB1666" s="288"/>
      <c r="ELC1666" s="288"/>
      <c r="ELD1666" s="288"/>
      <c r="ELE1666" s="288"/>
      <c r="ELF1666" s="288"/>
      <c r="ELG1666" s="288"/>
      <c r="ELH1666" s="288"/>
      <c r="ELI1666" s="288"/>
      <c r="ELJ1666" s="288"/>
      <c r="ELK1666" s="288"/>
      <c r="ELL1666" s="288"/>
      <c r="ELM1666" s="288"/>
      <c r="ELN1666" s="288"/>
      <c r="ELO1666" s="288"/>
      <c r="ELP1666" s="288"/>
      <c r="ELQ1666" s="288"/>
      <c r="ELR1666" s="288"/>
      <c r="ELS1666" s="288"/>
      <c r="ELT1666" s="288"/>
      <c r="ELU1666" s="288"/>
      <c r="ELV1666" s="288"/>
      <c r="ELW1666" s="288"/>
      <c r="ELX1666" s="288"/>
      <c r="ELY1666" s="288"/>
      <c r="ELZ1666" s="288"/>
      <c r="EMA1666" s="288"/>
      <c r="EMB1666" s="288"/>
      <c r="EMC1666" s="288"/>
      <c r="EMD1666" s="288"/>
      <c r="EME1666" s="288"/>
      <c r="EMF1666" s="288"/>
      <c r="EMG1666" s="288"/>
      <c r="EMH1666" s="288"/>
      <c r="EMI1666" s="288"/>
      <c r="EMJ1666" s="288"/>
      <c r="EMK1666" s="288"/>
      <c r="EML1666" s="288"/>
      <c r="EMM1666" s="288"/>
      <c r="EMN1666" s="288"/>
      <c r="EMO1666" s="288"/>
      <c r="EMP1666" s="288"/>
      <c r="EMQ1666" s="288"/>
      <c r="EMR1666" s="288"/>
      <c r="EMS1666" s="288"/>
      <c r="EMT1666" s="288"/>
      <c r="EMU1666" s="288"/>
      <c r="EMV1666" s="288"/>
      <c r="EMW1666" s="288"/>
      <c r="EMX1666" s="288"/>
      <c r="EMY1666" s="288"/>
      <c r="EMZ1666" s="288"/>
      <c r="ENA1666" s="288"/>
      <c r="ENB1666" s="288"/>
      <c r="ENC1666" s="288"/>
      <c r="END1666" s="288"/>
      <c r="ENE1666" s="288"/>
      <c r="ENF1666" s="288"/>
      <c r="ENG1666" s="288"/>
      <c r="ENH1666" s="288"/>
      <c r="ENI1666" s="288"/>
      <c r="ENJ1666" s="288"/>
      <c r="ENK1666" s="288"/>
      <c r="ENL1666" s="288"/>
      <c r="ENM1666" s="288"/>
      <c r="ENN1666" s="288"/>
      <c r="ENO1666" s="288"/>
      <c r="ENP1666" s="288"/>
      <c r="ENQ1666" s="288"/>
      <c r="ENR1666" s="288"/>
      <c r="ENS1666" s="288"/>
      <c r="ENT1666" s="288"/>
      <c r="ENU1666" s="288"/>
      <c r="ENV1666" s="288"/>
      <c r="ENW1666" s="288"/>
      <c r="ENX1666" s="288"/>
      <c r="ENY1666" s="288"/>
      <c r="ENZ1666" s="288"/>
      <c r="EOA1666" s="288"/>
      <c r="EOB1666" s="288"/>
      <c r="EOC1666" s="288"/>
      <c r="EOD1666" s="288"/>
      <c r="EOE1666" s="288"/>
      <c r="EOF1666" s="288"/>
      <c r="EOG1666" s="288"/>
      <c r="EOH1666" s="288"/>
      <c r="EOI1666" s="288"/>
      <c r="EOJ1666" s="288"/>
      <c r="EOK1666" s="288"/>
      <c r="EOL1666" s="288"/>
      <c r="EOM1666" s="288"/>
      <c r="EON1666" s="288"/>
      <c r="EOO1666" s="288"/>
      <c r="EOP1666" s="288"/>
      <c r="EOQ1666" s="288"/>
      <c r="EOR1666" s="288"/>
      <c r="EOS1666" s="288"/>
      <c r="EOT1666" s="288"/>
      <c r="EOU1666" s="288"/>
      <c r="EOV1666" s="288"/>
      <c r="EOW1666" s="288"/>
      <c r="EOX1666" s="288"/>
      <c r="EOY1666" s="288"/>
      <c r="EOZ1666" s="288"/>
      <c r="EPA1666" s="288"/>
      <c r="EPB1666" s="288"/>
      <c r="EPC1666" s="288"/>
      <c r="EPD1666" s="288"/>
      <c r="EPE1666" s="288"/>
      <c r="EPF1666" s="288"/>
      <c r="EPG1666" s="288"/>
      <c r="EPH1666" s="288"/>
      <c r="EPI1666" s="288"/>
      <c r="EPJ1666" s="288"/>
      <c r="EPK1666" s="288"/>
      <c r="EPL1666" s="288"/>
      <c r="EPM1666" s="288"/>
      <c r="EPN1666" s="288"/>
      <c r="EPO1666" s="288"/>
      <c r="EPP1666" s="288"/>
      <c r="EPQ1666" s="288"/>
      <c r="EPR1666" s="288"/>
      <c r="EPS1666" s="288"/>
      <c r="EPT1666" s="288"/>
      <c r="EPU1666" s="288"/>
      <c r="EPV1666" s="288"/>
      <c r="EPW1666" s="288"/>
      <c r="EPX1666" s="288"/>
      <c r="EPY1666" s="288"/>
      <c r="EPZ1666" s="288"/>
      <c r="EQA1666" s="288"/>
      <c r="EQB1666" s="288"/>
      <c r="EQC1666" s="288"/>
      <c r="EQD1666" s="288"/>
      <c r="EQE1666" s="288"/>
      <c r="EQF1666" s="288"/>
      <c r="EQG1666" s="288"/>
      <c r="EQH1666" s="288"/>
      <c r="EQI1666" s="288"/>
      <c r="EQJ1666" s="288"/>
      <c r="EQK1666" s="288"/>
      <c r="EQL1666" s="288"/>
      <c r="EQM1666" s="288"/>
      <c r="EQN1666" s="288"/>
      <c r="EQO1666" s="288"/>
      <c r="EQP1666" s="288"/>
      <c r="EQQ1666" s="288"/>
      <c r="EQR1666" s="288"/>
      <c r="EQS1666" s="288"/>
      <c r="EQT1666" s="288"/>
      <c r="EQU1666" s="288"/>
      <c r="EQV1666" s="288"/>
      <c r="EQW1666" s="288"/>
      <c r="EQX1666" s="288"/>
      <c r="EQY1666" s="288"/>
      <c r="EQZ1666" s="288"/>
      <c r="ERA1666" s="288"/>
      <c r="ERB1666" s="288"/>
      <c r="ERC1666" s="288"/>
      <c r="ERD1666" s="288"/>
      <c r="ERE1666" s="288"/>
      <c r="ERF1666" s="288"/>
      <c r="ERG1666" s="288"/>
      <c r="ERH1666" s="288"/>
      <c r="ERI1666" s="288"/>
      <c r="ERJ1666" s="288"/>
      <c r="ERK1666" s="288"/>
      <c r="ERL1666" s="288"/>
      <c r="ERM1666" s="288"/>
      <c r="ERN1666" s="288"/>
      <c r="ERO1666" s="288"/>
      <c r="ERP1666" s="288"/>
      <c r="ERQ1666" s="288"/>
      <c r="ERR1666" s="288"/>
      <c r="ERS1666" s="288"/>
      <c r="ERT1666" s="288"/>
      <c r="ERU1666" s="288"/>
      <c r="ERV1666" s="288"/>
      <c r="ERW1666" s="288"/>
      <c r="ERX1666" s="288"/>
      <c r="ERY1666" s="288"/>
      <c r="ERZ1666" s="288"/>
      <c r="ESA1666" s="288"/>
      <c r="ESB1666" s="288"/>
      <c r="ESC1666" s="288"/>
      <c r="ESD1666" s="288"/>
      <c r="ESE1666" s="288"/>
      <c r="ESF1666" s="288"/>
      <c r="ESG1666" s="288"/>
      <c r="ESH1666" s="288"/>
      <c r="ESI1666" s="288"/>
      <c r="ESJ1666" s="288"/>
      <c r="ESK1666" s="288"/>
      <c r="ESL1666" s="288"/>
      <c r="ESM1666" s="288"/>
      <c r="ESN1666" s="288"/>
      <c r="ESO1666" s="288"/>
      <c r="ESP1666" s="288"/>
      <c r="ESQ1666" s="288"/>
      <c r="ESR1666" s="288"/>
      <c r="ESS1666" s="288"/>
      <c r="EST1666" s="288"/>
      <c r="ESU1666" s="288"/>
      <c r="ESV1666" s="288"/>
      <c r="ESW1666" s="288"/>
      <c r="ESX1666" s="288"/>
      <c r="ESY1666" s="288"/>
      <c r="ESZ1666" s="288"/>
      <c r="ETA1666" s="288"/>
      <c r="ETB1666" s="288"/>
      <c r="ETC1666" s="288"/>
      <c r="ETD1666" s="288"/>
      <c r="ETE1666" s="288"/>
      <c r="ETF1666" s="288"/>
      <c r="ETG1666" s="288"/>
      <c r="ETH1666" s="288"/>
      <c r="ETI1666" s="288"/>
      <c r="ETJ1666" s="288"/>
      <c r="ETK1666" s="288"/>
      <c r="ETL1666" s="288"/>
      <c r="ETM1666" s="288"/>
      <c r="ETN1666" s="288"/>
      <c r="ETO1666" s="288"/>
      <c r="ETP1666" s="288"/>
      <c r="ETQ1666" s="288"/>
      <c r="ETR1666" s="288"/>
      <c r="ETS1666" s="288"/>
      <c r="ETT1666" s="288"/>
      <c r="ETU1666" s="288"/>
      <c r="ETV1666" s="288"/>
      <c r="ETW1666" s="288"/>
      <c r="ETX1666" s="288"/>
      <c r="ETY1666" s="288"/>
      <c r="ETZ1666" s="288"/>
      <c r="EUA1666" s="288"/>
      <c r="EUB1666" s="288"/>
      <c r="EUC1666" s="288"/>
      <c r="EUD1666" s="288"/>
      <c r="EUE1666" s="288"/>
      <c r="EUF1666" s="288"/>
      <c r="EUG1666" s="288"/>
      <c r="EUH1666" s="288"/>
      <c r="EUI1666" s="288"/>
      <c r="EUJ1666" s="288"/>
      <c r="EUK1666" s="288"/>
      <c r="EUL1666" s="288"/>
      <c r="EUM1666" s="288"/>
      <c r="EUN1666" s="288"/>
      <c r="EUO1666" s="288"/>
      <c r="EUP1666" s="288"/>
      <c r="EUQ1666" s="288"/>
      <c r="EUR1666" s="288"/>
      <c r="EUS1666" s="288"/>
      <c r="EUT1666" s="288"/>
      <c r="EUU1666" s="288"/>
      <c r="EUV1666" s="288"/>
      <c r="EUW1666" s="288"/>
      <c r="EUX1666" s="288"/>
      <c r="EUY1666" s="288"/>
      <c r="EUZ1666" s="288"/>
      <c r="EVA1666" s="288"/>
      <c r="EVB1666" s="288"/>
      <c r="EVC1666" s="288"/>
      <c r="EVD1666" s="288"/>
      <c r="EVE1666" s="288"/>
      <c r="EVF1666" s="288"/>
      <c r="EVG1666" s="288"/>
      <c r="EVH1666" s="288"/>
      <c r="EVI1666" s="288"/>
      <c r="EVJ1666" s="288"/>
      <c r="EVK1666" s="288"/>
      <c r="EVL1666" s="288"/>
      <c r="EVM1666" s="288"/>
      <c r="EVN1666" s="288"/>
      <c r="EVO1666" s="288"/>
      <c r="EVP1666" s="288"/>
      <c r="EVQ1666" s="288"/>
      <c r="EVR1666" s="288"/>
      <c r="EVS1666" s="288"/>
      <c r="EVT1666" s="288"/>
      <c r="EVU1666" s="288"/>
      <c r="EVV1666" s="288"/>
      <c r="EVW1666" s="288"/>
      <c r="EVX1666" s="288"/>
      <c r="EVY1666" s="288"/>
      <c r="EVZ1666" s="288"/>
      <c r="EWA1666" s="288"/>
      <c r="EWB1666" s="288"/>
      <c r="EWC1666" s="288"/>
      <c r="EWD1666" s="288"/>
      <c r="EWE1666" s="288"/>
      <c r="EWF1666" s="288"/>
      <c r="EWG1666" s="288"/>
      <c r="EWH1666" s="288"/>
      <c r="EWI1666" s="288"/>
      <c r="EWJ1666" s="288"/>
      <c r="EWK1666" s="288"/>
      <c r="EWL1666" s="288"/>
      <c r="EWM1666" s="288"/>
      <c r="EWN1666" s="288"/>
      <c r="EWO1666" s="288"/>
      <c r="EWP1666" s="288"/>
      <c r="EWQ1666" s="288"/>
      <c r="EWR1666" s="288"/>
      <c r="EWS1666" s="288"/>
      <c r="EWT1666" s="288"/>
      <c r="EWU1666" s="288"/>
      <c r="EWV1666" s="288"/>
      <c r="EWW1666" s="288"/>
      <c r="EWX1666" s="288"/>
      <c r="EWY1666" s="288"/>
      <c r="EWZ1666" s="288"/>
      <c r="EXA1666" s="288"/>
      <c r="EXB1666" s="288"/>
      <c r="EXC1666" s="288"/>
      <c r="EXD1666" s="288"/>
      <c r="EXE1666" s="288"/>
      <c r="EXF1666" s="288"/>
      <c r="EXG1666" s="288"/>
      <c r="EXH1666" s="288"/>
      <c r="EXI1666" s="288"/>
      <c r="EXJ1666" s="288"/>
      <c r="EXK1666" s="288"/>
      <c r="EXL1666" s="288"/>
      <c r="EXM1666" s="288"/>
      <c r="EXN1666" s="288"/>
      <c r="EXO1666" s="288"/>
      <c r="EXP1666" s="288"/>
      <c r="EXQ1666" s="288"/>
      <c r="EXR1666" s="288"/>
      <c r="EXS1666" s="288"/>
      <c r="EXT1666" s="288"/>
      <c r="EXU1666" s="288"/>
      <c r="EXV1666" s="288"/>
      <c r="EXW1666" s="288"/>
      <c r="EXX1666" s="288"/>
      <c r="EXY1666" s="288"/>
      <c r="EXZ1666" s="288"/>
      <c r="EYA1666" s="288"/>
      <c r="EYB1666" s="288"/>
      <c r="EYC1666" s="288"/>
      <c r="EYD1666" s="288"/>
      <c r="EYE1666" s="288"/>
      <c r="EYF1666" s="288"/>
      <c r="EYG1666" s="288"/>
      <c r="EYH1666" s="288"/>
      <c r="EYI1666" s="288"/>
      <c r="EYJ1666" s="288"/>
      <c r="EYK1666" s="288"/>
      <c r="EYL1666" s="288"/>
      <c r="EYM1666" s="288"/>
      <c r="EYN1666" s="288"/>
      <c r="EYO1666" s="288"/>
      <c r="EYP1666" s="288"/>
      <c r="EYQ1666" s="288"/>
      <c r="EYR1666" s="288"/>
      <c r="EYS1666" s="288"/>
      <c r="EYT1666" s="288"/>
      <c r="EYU1666" s="288"/>
      <c r="EYV1666" s="288"/>
      <c r="EYW1666" s="288"/>
      <c r="EYX1666" s="288"/>
      <c r="EYY1666" s="288"/>
      <c r="EYZ1666" s="288"/>
      <c r="EZA1666" s="288"/>
      <c r="EZB1666" s="288"/>
      <c r="EZC1666" s="288"/>
      <c r="EZD1666" s="288"/>
      <c r="EZE1666" s="288"/>
      <c r="EZF1666" s="288"/>
      <c r="EZG1666" s="288"/>
      <c r="EZH1666" s="288"/>
      <c r="EZI1666" s="288"/>
      <c r="EZJ1666" s="288"/>
      <c r="EZK1666" s="288"/>
      <c r="EZL1666" s="288"/>
      <c r="EZM1666" s="288"/>
      <c r="EZN1666" s="288"/>
      <c r="EZO1666" s="288"/>
      <c r="EZP1666" s="288"/>
      <c r="EZQ1666" s="288"/>
      <c r="EZR1666" s="288"/>
      <c r="EZS1666" s="288"/>
      <c r="EZT1666" s="288"/>
      <c r="EZU1666" s="288"/>
      <c r="EZV1666" s="288"/>
      <c r="EZW1666" s="288"/>
      <c r="EZX1666" s="288"/>
      <c r="EZY1666" s="288"/>
      <c r="EZZ1666" s="288"/>
      <c r="FAA1666" s="288"/>
      <c r="FAB1666" s="288"/>
      <c r="FAC1666" s="288"/>
      <c r="FAD1666" s="288"/>
      <c r="FAE1666" s="288"/>
      <c r="FAF1666" s="288"/>
      <c r="FAG1666" s="288"/>
      <c r="FAH1666" s="288"/>
      <c r="FAI1666" s="288"/>
      <c r="FAJ1666" s="288"/>
      <c r="FAK1666" s="288"/>
      <c r="FAL1666" s="288"/>
      <c r="FAM1666" s="288"/>
      <c r="FAN1666" s="288"/>
      <c r="FAO1666" s="288"/>
      <c r="FAP1666" s="288"/>
      <c r="FAQ1666" s="288"/>
      <c r="FAR1666" s="288"/>
      <c r="FAS1666" s="288"/>
      <c r="FAT1666" s="288"/>
      <c r="FAU1666" s="288"/>
      <c r="FAV1666" s="288"/>
      <c r="FAW1666" s="288"/>
      <c r="FAX1666" s="288"/>
      <c r="FAY1666" s="288"/>
      <c r="FAZ1666" s="288"/>
      <c r="FBA1666" s="288"/>
      <c r="FBB1666" s="288"/>
      <c r="FBC1666" s="288"/>
      <c r="FBD1666" s="288"/>
      <c r="FBE1666" s="288"/>
      <c r="FBF1666" s="288"/>
      <c r="FBG1666" s="288"/>
      <c r="FBH1666" s="288"/>
      <c r="FBI1666" s="288"/>
      <c r="FBJ1666" s="288"/>
      <c r="FBK1666" s="288"/>
      <c r="FBL1666" s="288"/>
      <c r="FBM1666" s="288"/>
      <c r="FBN1666" s="288"/>
      <c r="FBO1666" s="288"/>
      <c r="FBP1666" s="288"/>
      <c r="FBQ1666" s="288"/>
      <c r="FBR1666" s="288"/>
      <c r="FBS1666" s="288"/>
      <c r="FBT1666" s="288"/>
      <c r="FBU1666" s="288"/>
      <c r="FBV1666" s="288"/>
      <c r="FBW1666" s="288"/>
      <c r="FBX1666" s="288"/>
      <c r="FBY1666" s="288"/>
      <c r="FBZ1666" s="288"/>
      <c r="FCA1666" s="288"/>
      <c r="FCB1666" s="288"/>
      <c r="FCC1666" s="288"/>
      <c r="FCD1666" s="288"/>
      <c r="FCE1666" s="288"/>
      <c r="FCF1666" s="288"/>
      <c r="FCG1666" s="288"/>
      <c r="FCH1666" s="288"/>
      <c r="FCI1666" s="288"/>
      <c r="FCJ1666" s="288"/>
      <c r="FCK1666" s="288"/>
      <c r="FCL1666" s="288"/>
      <c r="FCM1666" s="288"/>
      <c r="FCN1666" s="288"/>
      <c r="FCO1666" s="288"/>
      <c r="FCP1666" s="288"/>
      <c r="FCQ1666" s="288"/>
      <c r="FCR1666" s="288"/>
      <c r="FCS1666" s="288"/>
      <c r="FCT1666" s="288"/>
      <c r="FCU1666" s="288"/>
      <c r="FCV1666" s="288"/>
      <c r="FCW1666" s="288"/>
      <c r="FCX1666" s="288"/>
      <c r="FCY1666" s="288"/>
      <c r="FCZ1666" s="288"/>
      <c r="FDA1666" s="288"/>
      <c r="FDB1666" s="288"/>
      <c r="FDC1666" s="288"/>
      <c r="FDD1666" s="288"/>
      <c r="FDE1666" s="288"/>
      <c r="FDF1666" s="288"/>
      <c r="FDG1666" s="288"/>
      <c r="FDH1666" s="288"/>
      <c r="FDI1666" s="288"/>
      <c r="FDJ1666" s="288"/>
      <c r="FDK1666" s="288"/>
      <c r="FDL1666" s="288"/>
      <c r="FDM1666" s="288"/>
      <c r="FDN1666" s="288"/>
      <c r="FDO1666" s="288"/>
      <c r="FDP1666" s="288"/>
      <c r="FDQ1666" s="288"/>
      <c r="FDR1666" s="288"/>
      <c r="FDS1666" s="288"/>
      <c r="FDT1666" s="288"/>
      <c r="FDU1666" s="288"/>
      <c r="FDV1666" s="288"/>
      <c r="FDW1666" s="288"/>
      <c r="FDX1666" s="288"/>
      <c r="FDY1666" s="288"/>
      <c r="FDZ1666" s="288"/>
      <c r="FEA1666" s="288"/>
      <c r="FEB1666" s="288"/>
      <c r="FEC1666" s="288"/>
      <c r="FED1666" s="288"/>
      <c r="FEE1666" s="288"/>
      <c r="FEF1666" s="288"/>
      <c r="FEG1666" s="288"/>
      <c r="FEH1666" s="288"/>
      <c r="FEI1666" s="288"/>
      <c r="FEJ1666" s="288"/>
      <c r="FEK1666" s="288"/>
      <c r="FEL1666" s="288"/>
      <c r="FEM1666" s="288"/>
      <c r="FEN1666" s="288"/>
      <c r="FEO1666" s="288"/>
      <c r="FEP1666" s="288"/>
      <c r="FEQ1666" s="288"/>
      <c r="FER1666" s="288"/>
      <c r="FES1666" s="288"/>
      <c r="FET1666" s="288"/>
      <c r="FEU1666" s="288"/>
      <c r="FEV1666" s="288"/>
      <c r="FEW1666" s="288"/>
      <c r="FEX1666" s="288"/>
      <c r="FEY1666" s="288"/>
      <c r="FEZ1666" s="288"/>
      <c r="FFA1666" s="288"/>
      <c r="FFB1666" s="288"/>
      <c r="FFC1666" s="288"/>
      <c r="FFD1666" s="288"/>
      <c r="FFE1666" s="288"/>
      <c r="FFF1666" s="288"/>
      <c r="FFG1666" s="288"/>
      <c r="FFH1666" s="288"/>
      <c r="FFI1666" s="288"/>
      <c r="FFJ1666" s="288"/>
      <c r="FFK1666" s="288"/>
      <c r="FFL1666" s="288"/>
      <c r="FFM1666" s="288"/>
      <c r="FFN1666" s="288"/>
      <c r="FFO1666" s="288"/>
      <c r="FFP1666" s="288"/>
      <c r="FFQ1666" s="288"/>
      <c r="FFR1666" s="288"/>
      <c r="FFS1666" s="288"/>
      <c r="FFT1666" s="288"/>
      <c r="FFU1666" s="288"/>
      <c r="FFV1666" s="288"/>
      <c r="FFW1666" s="288"/>
      <c r="FFX1666" s="288"/>
      <c r="FFY1666" s="288"/>
      <c r="FFZ1666" s="288"/>
      <c r="FGA1666" s="288"/>
      <c r="FGB1666" s="288"/>
      <c r="FGC1666" s="288"/>
      <c r="FGD1666" s="288"/>
      <c r="FGE1666" s="288"/>
      <c r="FGF1666" s="288"/>
      <c r="FGG1666" s="288"/>
      <c r="FGH1666" s="288"/>
      <c r="FGI1666" s="288"/>
      <c r="FGJ1666" s="288"/>
      <c r="FGK1666" s="288"/>
      <c r="FGL1666" s="288"/>
      <c r="FGM1666" s="288"/>
      <c r="FGN1666" s="288"/>
      <c r="FGO1666" s="288"/>
      <c r="FGP1666" s="288"/>
      <c r="FGQ1666" s="288"/>
      <c r="FGR1666" s="288"/>
      <c r="FGS1666" s="288"/>
      <c r="FGT1666" s="288"/>
      <c r="FGU1666" s="288"/>
      <c r="FGV1666" s="288"/>
      <c r="FGW1666" s="288"/>
      <c r="FGX1666" s="288"/>
      <c r="FGY1666" s="288"/>
      <c r="FGZ1666" s="288"/>
      <c r="FHA1666" s="288"/>
      <c r="FHB1666" s="288"/>
      <c r="FHC1666" s="288"/>
      <c r="FHD1666" s="288"/>
      <c r="FHE1666" s="288"/>
      <c r="FHF1666" s="288"/>
      <c r="FHG1666" s="288"/>
      <c r="FHH1666" s="288"/>
      <c r="FHI1666" s="288"/>
      <c r="FHJ1666" s="288"/>
      <c r="FHK1666" s="288"/>
      <c r="FHL1666" s="288"/>
      <c r="FHM1666" s="288"/>
      <c r="FHN1666" s="288"/>
      <c r="FHO1666" s="288"/>
      <c r="FHP1666" s="288"/>
      <c r="FHQ1666" s="288"/>
      <c r="FHR1666" s="288"/>
      <c r="FHS1666" s="288"/>
      <c r="FHT1666" s="288"/>
      <c r="FHU1666" s="288"/>
      <c r="FHV1666" s="288"/>
      <c r="FHW1666" s="288"/>
      <c r="FHX1666" s="288"/>
      <c r="FHY1666" s="288"/>
      <c r="FHZ1666" s="288"/>
      <c r="FIA1666" s="288"/>
      <c r="FIB1666" s="288"/>
      <c r="FIC1666" s="288"/>
      <c r="FID1666" s="288"/>
      <c r="FIE1666" s="288"/>
      <c r="FIF1666" s="288"/>
      <c r="FIG1666" s="288"/>
      <c r="FIH1666" s="288"/>
      <c r="FII1666" s="288"/>
      <c r="FIJ1666" s="288"/>
      <c r="FIK1666" s="288"/>
      <c r="FIL1666" s="288"/>
      <c r="FIM1666" s="288"/>
      <c r="FIN1666" s="288"/>
      <c r="FIO1666" s="288"/>
      <c r="FIP1666" s="288"/>
      <c r="FIQ1666" s="288"/>
      <c r="FIR1666" s="288"/>
      <c r="FIS1666" s="288"/>
      <c r="FIT1666" s="288"/>
      <c r="FIU1666" s="288"/>
      <c r="FIV1666" s="288"/>
      <c r="FIW1666" s="288"/>
      <c r="FIX1666" s="288"/>
      <c r="FIY1666" s="288"/>
      <c r="FIZ1666" s="288"/>
      <c r="FJA1666" s="288"/>
      <c r="FJB1666" s="288"/>
      <c r="FJC1666" s="288"/>
      <c r="FJD1666" s="288"/>
      <c r="FJE1666" s="288"/>
      <c r="FJF1666" s="288"/>
      <c r="FJG1666" s="288"/>
      <c r="FJH1666" s="288"/>
      <c r="FJI1666" s="288"/>
      <c r="FJJ1666" s="288"/>
      <c r="FJK1666" s="288"/>
      <c r="FJL1666" s="288"/>
      <c r="FJM1666" s="288"/>
      <c r="FJN1666" s="288"/>
      <c r="FJO1666" s="288"/>
      <c r="FJP1666" s="288"/>
      <c r="FJQ1666" s="288"/>
      <c r="FJR1666" s="288"/>
      <c r="FJS1666" s="288"/>
      <c r="FJT1666" s="288"/>
      <c r="FJU1666" s="288"/>
      <c r="FJV1666" s="288"/>
      <c r="FJW1666" s="288"/>
      <c r="FJX1666" s="288"/>
      <c r="FJY1666" s="288"/>
      <c r="FJZ1666" s="288"/>
      <c r="FKA1666" s="288"/>
      <c r="FKB1666" s="288"/>
      <c r="FKC1666" s="288"/>
      <c r="FKD1666" s="288"/>
      <c r="FKE1666" s="288"/>
      <c r="FKF1666" s="288"/>
      <c r="FKG1666" s="288"/>
      <c r="FKH1666" s="288"/>
      <c r="FKI1666" s="288"/>
      <c r="FKJ1666" s="288"/>
      <c r="FKK1666" s="288"/>
      <c r="FKL1666" s="288"/>
      <c r="FKM1666" s="288"/>
      <c r="FKN1666" s="288"/>
      <c r="FKO1666" s="288"/>
      <c r="FKP1666" s="288"/>
      <c r="FKQ1666" s="288"/>
      <c r="FKR1666" s="288"/>
      <c r="FKS1666" s="288"/>
      <c r="FKT1666" s="288"/>
      <c r="FKU1666" s="288"/>
      <c r="FKV1666" s="288"/>
      <c r="FKW1666" s="288"/>
      <c r="FKX1666" s="288"/>
      <c r="FKY1666" s="288"/>
      <c r="FKZ1666" s="288"/>
      <c r="FLA1666" s="288"/>
      <c r="FLB1666" s="288"/>
      <c r="FLC1666" s="288"/>
      <c r="FLD1666" s="288"/>
      <c r="FLE1666" s="288"/>
      <c r="FLF1666" s="288"/>
      <c r="FLG1666" s="288"/>
      <c r="FLH1666" s="288"/>
      <c r="FLI1666" s="288"/>
      <c r="FLJ1666" s="288"/>
      <c r="FLK1666" s="288"/>
      <c r="FLL1666" s="288"/>
      <c r="FLM1666" s="288"/>
      <c r="FLN1666" s="288"/>
      <c r="FLO1666" s="288"/>
      <c r="FLP1666" s="288"/>
      <c r="FLQ1666" s="288"/>
      <c r="FLR1666" s="288"/>
      <c r="FLS1666" s="288"/>
      <c r="FLT1666" s="288"/>
      <c r="FLU1666" s="288"/>
      <c r="FLV1666" s="288"/>
      <c r="FLW1666" s="288"/>
      <c r="FLX1666" s="288"/>
      <c r="FLY1666" s="288"/>
      <c r="FLZ1666" s="288"/>
      <c r="FMA1666" s="288"/>
      <c r="FMB1666" s="288"/>
      <c r="FMC1666" s="288"/>
      <c r="FMD1666" s="288"/>
      <c r="FME1666" s="288"/>
      <c r="FMF1666" s="288"/>
      <c r="FMG1666" s="288"/>
      <c r="FMH1666" s="288"/>
      <c r="FMI1666" s="288"/>
      <c r="FMJ1666" s="288"/>
      <c r="FMK1666" s="288"/>
      <c r="FML1666" s="288"/>
      <c r="FMM1666" s="288"/>
      <c r="FMN1666" s="288"/>
      <c r="FMO1666" s="288"/>
      <c r="FMP1666" s="288"/>
      <c r="FMQ1666" s="288"/>
      <c r="FMR1666" s="288"/>
      <c r="FMS1666" s="288"/>
      <c r="FMT1666" s="288"/>
      <c r="FMU1666" s="288"/>
      <c r="FMV1666" s="288"/>
      <c r="FMW1666" s="288"/>
      <c r="FMX1666" s="288"/>
      <c r="FMY1666" s="288"/>
      <c r="FMZ1666" s="288"/>
      <c r="FNA1666" s="288"/>
      <c r="FNB1666" s="288"/>
      <c r="FNC1666" s="288"/>
      <c r="FND1666" s="288"/>
      <c r="FNE1666" s="288"/>
      <c r="FNF1666" s="288"/>
      <c r="FNG1666" s="288"/>
      <c r="FNH1666" s="288"/>
      <c r="FNI1666" s="288"/>
      <c r="FNJ1666" s="288"/>
      <c r="FNK1666" s="288"/>
      <c r="FNL1666" s="288"/>
      <c r="FNM1666" s="288"/>
      <c r="FNN1666" s="288"/>
      <c r="FNO1666" s="288"/>
      <c r="FNP1666" s="288"/>
      <c r="FNQ1666" s="288"/>
      <c r="FNR1666" s="288"/>
      <c r="FNS1666" s="288"/>
      <c r="FNT1666" s="288"/>
      <c r="FNU1666" s="288"/>
      <c r="FNV1666" s="288"/>
      <c r="FNW1666" s="288"/>
      <c r="FNX1666" s="288"/>
      <c r="FNY1666" s="288"/>
      <c r="FNZ1666" s="288"/>
      <c r="FOA1666" s="288"/>
      <c r="FOB1666" s="288"/>
      <c r="FOC1666" s="288"/>
      <c r="FOD1666" s="288"/>
      <c r="FOE1666" s="288"/>
      <c r="FOF1666" s="288"/>
      <c r="FOG1666" s="288"/>
      <c r="FOH1666" s="288"/>
      <c r="FOI1666" s="288"/>
      <c r="FOJ1666" s="288"/>
      <c r="FOK1666" s="288"/>
      <c r="FOL1666" s="288"/>
      <c r="FOM1666" s="288"/>
      <c r="FON1666" s="288"/>
      <c r="FOO1666" s="288"/>
      <c r="FOP1666" s="288"/>
      <c r="FOQ1666" s="288"/>
      <c r="FOR1666" s="288"/>
      <c r="FOS1666" s="288"/>
      <c r="FOT1666" s="288"/>
      <c r="FOU1666" s="288"/>
      <c r="FOV1666" s="288"/>
      <c r="FOW1666" s="288"/>
      <c r="FOX1666" s="288"/>
      <c r="FOY1666" s="288"/>
      <c r="FOZ1666" s="288"/>
      <c r="FPA1666" s="288"/>
      <c r="FPB1666" s="288"/>
      <c r="FPC1666" s="288"/>
      <c r="FPD1666" s="288"/>
      <c r="FPE1666" s="288"/>
      <c r="FPF1666" s="288"/>
      <c r="FPG1666" s="288"/>
      <c r="FPH1666" s="288"/>
      <c r="FPI1666" s="288"/>
      <c r="FPJ1666" s="288"/>
      <c r="FPK1666" s="288"/>
      <c r="FPL1666" s="288"/>
      <c r="FPM1666" s="288"/>
      <c r="FPN1666" s="288"/>
      <c r="FPO1666" s="288"/>
      <c r="FPP1666" s="288"/>
      <c r="FPQ1666" s="288"/>
      <c r="FPR1666" s="288"/>
      <c r="FPS1666" s="288"/>
      <c r="FPT1666" s="288"/>
      <c r="FPU1666" s="288"/>
      <c r="FPV1666" s="288"/>
      <c r="FPW1666" s="288"/>
      <c r="FPX1666" s="288"/>
      <c r="FPY1666" s="288"/>
      <c r="FPZ1666" s="288"/>
      <c r="FQA1666" s="288"/>
      <c r="FQB1666" s="288"/>
      <c r="FQC1666" s="288"/>
      <c r="FQD1666" s="288"/>
      <c r="FQE1666" s="288"/>
      <c r="FQF1666" s="288"/>
      <c r="FQG1666" s="288"/>
      <c r="FQH1666" s="288"/>
      <c r="FQI1666" s="288"/>
      <c r="FQJ1666" s="288"/>
      <c r="FQK1666" s="288"/>
      <c r="FQL1666" s="288"/>
      <c r="FQM1666" s="288"/>
      <c r="FQN1666" s="288"/>
      <c r="FQO1666" s="288"/>
      <c r="FQP1666" s="288"/>
      <c r="FQQ1666" s="288"/>
      <c r="FQR1666" s="288"/>
      <c r="FQS1666" s="288"/>
      <c r="FQT1666" s="288"/>
      <c r="FQU1666" s="288"/>
      <c r="FQV1666" s="288"/>
      <c r="FQW1666" s="288"/>
      <c r="FQX1666" s="288"/>
      <c r="FQY1666" s="288"/>
      <c r="FQZ1666" s="288"/>
      <c r="FRA1666" s="288"/>
      <c r="FRB1666" s="288"/>
      <c r="FRC1666" s="288"/>
      <c r="FRD1666" s="288"/>
      <c r="FRE1666" s="288"/>
      <c r="FRF1666" s="288"/>
      <c r="FRG1666" s="288"/>
      <c r="FRH1666" s="288"/>
      <c r="FRI1666" s="288"/>
      <c r="FRJ1666" s="288"/>
      <c r="FRK1666" s="288"/>
      <c r="FRL1666" s="288"/>
      <c r="FRM1666" s="288"/>
      <c r="FRN1666" s="288"/>
      <c r="FRO1666" s="288"/>
      <c r="FRP1666" s="288"/>
      <c r="FRQ1666" s="288"/>
      <c r="FRR1666" s="288"/>
      <c r="FRS1666" s="288"/>
      <c r="FRT1666" s="288"/>
      <c r="FRU1666" s="288"/>
      <c r="FRV1666" s="288"/>
      <c r="FRW1666" s="288"/>
      <c r="FRX1666" s="288"/>
      <c r="FRY1666" s="288"/>
      <c r="FRZ1666" s="288"/>
      <c r="FSA1666" s="288"/>
      <c r="FSB1666" s="288"/>
      <c r="FSC1666" s="288"/>
      <c r="FSD1666" s="288"/>
      <c r="FSE1666" s="288"/>
      <c r="FSF1666" s="288"/>
      <c r="FSG1666" s="288"/>
      <c r="FSH1666" s="288"/>
      <c r="FSI1666" s="288"/>
      <c r="FSJ1666" s="288"/>
      <c r="FSK1666" s="288"/>
      <c r="FSL1666" s="288"/>
      <c r="FSM1666" s="288"/>
      <c r="FSN1666" s="288"/>
      <c r="FSO1666" s="288"/>
      <c r="FSP1666" s="288"/>
      <c r="FSQ1666" s="288"/>
      <c r="FSR1666" s="288"/>
      <c r="FSS1666" s="288"/>
      <c r="FST1666" s="288"/>
      <c r="FSU1666" s="288"/>
      <c r="FSV1666" s="288"/>
      <c r="FSW1666" s="288"/>
      <c r="FSX1666" s="288"/>
      <c r="FSY1666" s="288"/>
      <c r="FSZ1666" s="288"/>
      <c r="FTA1666" s="288"/>
      <c r="FTB1666" s="288"/>
      <c r="FTC1666" s="288"/>
      <c r="FTD1666" s="288"/>
      <c r="FTE1666" s="288"/>
      <c r="FTF1666" s="288"/>
      <c r="FTG1666" s="288"/>
      <c r="FTH1666" s="288"/>
      <c r="FTI1666" s="288"/>
      <c r="FTJ1666" s="288"/>
      <c r="FTK1666" s="288"/>
      <c r="FTL1666" s="288"/>
      <c r="FTM1666" s="288"/>
      <c r="FTN1666" s="288"/>
      <c r="FTO1666" s="288"/>
      <c r="FTP1666" s="288"/>
      <c r="FTQ1666" s="288"/>
      <c r="FTR1666" s="288"/>
      <c r="FTS1666" s="288"/>
      <c r="FTT1666" s="288"/>
      <c r="FTU1666" s="288"/>
      <c r="FTV1666" s="288"/>
      <c r="FTW1666" s="288"/>
      <c r="FTX1666" s="288"/>
      <c r="FTY1666" s="288"/>
      <c r="FTZ1666" s="288"/>
      <c r="FUA1666" s="288"/>
      <c r="FUB1666" s="288"/>
      <c r="FUC1666" s="288"/>
      <c r="FUD1666" s="288"/>
      <c r="FUE1666" s="288"/>
      <c r="FUF1666" s="288"/>
      <c r="FUG1666" s="288"/>
      <c r="FUH1666" s="288"/>
      <c r="FUI1666" s="288"/>
      <c r="FUJ1666" s="288"/>
      <c r="FUK1666" s="288"/>
      <c r="FUL1666" s="288"/>
      <c r="FUM1666" s="288"/>
      <c r="FUN1666" s="288"/>
      <c r="FUO1666" s="288"/>
      <c r="FUP1666" s="288"/>
      <c r="FUQ1666" s="288"/>
      <c r="FUR1666" s="288"/>
      <c r="FUS1666" s="288"/>
      <c r="FUT1666" s="288"/>
      <c r="FUU1666" s="288"/>
      <c r="FUV1666" s="288"/>
      <c r="FUW1666" s="288"/>
      <c r="FUX1666" s="288"/>
      <c r="FUY1666" s="288"/>
      <c r="FUZ1666" s="288"/>
      <c r="FVA1666" s="288"/>
      <c r="FVB1666" s="288"/>
      <c r="FVC1666" s="288"/>
      <c r="FVD1666" s="288"/>
      <c r="FVE1666" s="288"/>
      <c r="FVF1666" s="288"/>
      <c r="FVG1666" s="288"/>
      <c r="FVH1666" s="288"/>
      <c r="FVI1666" s="288"/>
      <c r="FVJ1666" s="288"/>
      <c r="FVK1666" s="288"/>
      <c r="FVL1666" s="288"/>
      <c r="FVM1666" s="288"/>
      <c r="FVN1666" s="288"/>
      <c r="FVO1666" s="288"/>
      <c r="FVP1666" s="288"/>
      <c r="FVQ1666" s="288"/>
      <c r="FVR1666" s="288"/>
      <c r="FVS1666" s="288"/>
      <c r="FVT1666" s="288"/>
      <c r="FVU1666" s="288"/>
      <c r="FVV1666" s="288"/>
      <c r="FVW1666" s="288"/>
      <c r="FVX1666" s="288"/>
      <c r="FVY1666" s="288"/>
      <c r="FVZ1666" s="288"/>
      <c r="FWA1666" s="288"/>
      <c r="FWB1666" s="288"/>
      <c r="FWC1666" s="288"/>
      <c r="FWD1666" s="288"/>
      <c r="FWE1666" s="288"/>
      <c r="FWF1666" s="288"/>
      <c r="FWG1666" s="288"/>
      <c r="FWH1666" s="288"/>
      <c r="FWI1666" s="288"/>
      <c r="FWJ1666" s="288"/>
      <c r="FWK1666" s="288"/>
      <c r="FWL1666" s="288"/>
      <c r="FWM1666" s="288"/>
      <c r="FWN1666" s="288"/>
      <c r="FWO1666" s="288"/>
      <c r="FWP1666" s="288"/>
      <c r="FWQ1666" s="288"/>
      <c r="FWR1666" s="288"/>
      <c r="FWS1666" s="288"/>
      <c r="FWT1666" s="288"/>
      <c r="FWU1666" s="288"/>
      <c r="FWV1666" s="288"/>
      <c r="FWW1666" s="288"/>
      <c r="FWX1666" s="288"/>
      <c r="FWY1666" s="288"/>
      <c r="FWZ1666" s="288"/>
      <c r="FXA1666" s="288"/>
      <c r="FXB1666" s="288"/>
      <c r="FXC1666" s="288"/>
      <c r="FXD1666" s="288"/>
      <c r="FXE1666" s="288"/>
      <c r="FXF1666" s="288"/>
      <c r="FXG1666" s="288"/>
      <c r="FXH1666" s="288"/>
      <c r="FXI1666" s="288"/>
      <c r="FXJ1666" s="288"/>
      <c r="FXK1666" s="288"/>
      <c r="FXL1666" s="288"/>
      <c r="FXM1666" s="288"/>
      <c r="FXN1666" s="288"/>
      <c r="FXO1666" s="288"/>
      <c r="FXP1666" s="288"/>
      <c r="FXQ1666" s="288"/>
      <c r="FXR1666" s="288"/>
      <c r="FXS1666" s="288"/>
      <c r="FXT1666" s="288"/>
      <c r="FXU1666" s="288"/>
      <c r="FXV1666" s="288"/>
      <c r="FXW1666" s="288"/>
      <c r="FXX1666" s="288"/>
      <c r="FXY1666" s="288"/>
      <c r="FXZ1666" s="288"/>
      <c r="FYA1666" s="288"/>
      <c r="FYB1666" s="288"/>
      <c r="FYC1666" s="288"/>
      <c r="FYD1666" s="288"/>
      <c r="FYE1666" s="288"/>
      <c r="FYF1666" s="288"/>
      <c r="FYG1666" s="288"/>
      <c r="FYH1666" s="288"/>
      <c r="FYI1666" s="288"/>
      <c r="FYJ1666" s="288"/>
      <c r="FYK1666" s="288"/>
      <c r="FYL1666" s="288"/>
      <c r="FYM1666" s="288"/>
      <c r="FYN1666" s="288"/>
      <c r="FYO1666" s="288"/>
      <c r="FYP1666" s="288"/>
      <c r="FYQ1666" s="288"/>
      <c r="FYR1666" s="288"/>
      <c r="FYS1666" s="288"/>
      <c r="FYT1666" s="288"/>
      <c r="FYU1666" s="288"/>
      <c r="FYV1666" s="288"/>
      <c r="FYW1666" s="288"/>
      <c r="FYX1666" s="288"/>
      <c r="FYY1666" s="288"/>
      <c r="FYZ1666" s="288"/>
      <c r="FZA1666" s="288"/>
      <c r="FZB1666" s="288"/>
      <c r="FZC1666" s="288"/>
      <c r="FZD1666" s="288"/>
      <c r="FZE1666" s="288"/>
      <c r="FZF1666" s="288"/>
      <c r="FZG1666" s="288"/>
      <c r="FZH1666" s="288"/>
      <c r="FZI1666" s="288"/>
      <c r="FZJ1666" s="288"/>
      <c r="FZK1666" s="288"/>
      <c r="FZL1666" s="288"/>
      <c r="FZM1666" s="288"/>
      <c r="FZN1666" s="288"/>
      <c r="FZO1666" s="288"/>
      <c r="FZP1666" s="288"/>
      <c r="FZQ1666" s="288"/>
      <c r="FZR1666" s="288"/>
      <c r="FZS1666" s="288"/>
      <c r="FZT1666" s="288"/>
      <c r="FZU1666" s="288"/>
      <c r="FZV1666" s="288"/>
      <c r="FZW1666" s="288"/>
      <c r="FZX1666" s="288"/>
      <c r="FZY1666" s="288"/>
      <c r="FZZ1666" s="288"/>
      <c r="GAA1666" s="288"/>
      <c r="GAB1666" s="288"/>
      <c r="GAC1666" s="288"/>
      <c r="GAD1666" s="288"/>
      <c r="GAE1666" s="288"/>
      <c r="GAF1666" s="288"/>
      <c r="GAG1666" s="288"/>
      <c r="GAH1666" s="288"/>
      <c r="GAI1666" s="288"/>
      <c r="GAJ1666" s="288"/>
      <c r="GAK1666" s="288"/>
      <c r="GAL1666" s="288"/>
      <c r="GAM1666" s="288"/>
      <c r="GAN1666" s="288"/>
      <c r="GAO1666" s="288"/>
      <c r="GAP1666" s="288"/>
      <c r="GAQ1666" s="288"/>
      <c r="GAR1666" s="288"/>
      <c r="GAS1666" s="288"/>
      <c r="GAT1666" s="288"/>
      <c r="GAU1666" s="288"/>
      <c r="GAV1666" s="288"/>
      <c r="GAW1666" s="288"/>
      <c r="GAX1666" s="288"/>
      <c r="GAY1666" s="288"/>
      <c r="GAZ1666" s="288"/>
      <c r="GBA1666" s="288"/>
      <c r="GBB1666" s="288"/>
      <c r="GBC1666" s="288"/>
      <c r="GBD1666" s="288"/>
      <c r="GBE1666" s="288"/>
      <c r="GBF1666" s="288"/>
      <c r="GBG1666" s="288"/>
      <c r="GBH1666" s="288"/>
      <c r="GBI1666" s="288"/>
      <c r="GBJ1666" s="288"/>
      <c r="GBK1666" s="288"/>
      <c r="GBL1666" s="288"/>
      <c r="GBM1666" s="288"/>
      <c r="GBN1666" s="288"/>
      <c r="GBO1666" s="288"/>
      <c r="GBP1666" s="288"/>
      <c r="GBQ1666" s="288"/>
      <c r="GBR1666" s="288"/>
      <c r="GBS1666" s="288"/>
      <c r="GBT1666" s="288"/>
      <c r="GBU1666" s="288"/>
      <c r="GBV1666" s="288"/>
      <c r="GBW1666" s="288"/>
      <c r="GBX1666" s="288"/>
      <c r="GBY1666" s="288"/>
      <c r="GBZ1666" s="288"/>
      <c r="GCA1666" s="288"/>
      <c r="GCB1666" s="288"/>
      <c r="GCC1666" s="288"/>
      <c r="GCD1666" s="288"/>
      <c r="GCE1666" s="288"/>
      <c r="GCF1666" s="288"/>
      <c r="GCG1666" s="288"/>
      <c r="GCH1666" s="288"/>
      <c r="GCI1666" s="288"/>
      <c r="GCJ1666" s="288"/>
      <c r="GCK1666" s="288"/>
      <c r="GCL1666" s="288"/>
      <c r="GCM1666" s="288"/>
      <c r="GCN1666" s="288"/>
      <c r="GCO1666" s="288"/>
      <c r="GCP1666" s="288"/>
      <c r="GCQ1666" s="288"/>
      <c r="GCR1666" s="288"/>
      <c r="GCS1666" s="288"/>
      <c r="GCT1666" s="288"/>
      <c r="GCU1666" s="288"/>
      <c r="GCV1666" s="288"/>
      <c r="GCW1666" s="288"/>
      <c r="GCX1666" s="288"/>
      <c r="GCY1666" s="288"/>
      <c r="GCZ1666" s="288"/>
      <c r="GDA1666" s="288"/>
      <c r="GDB1666" s="288"/>
      <c r="GDC1666" s="288"/>
      <c r="GDD1666" s="288"/>
      <c r="GDE1666" s="288"/>
      <c r="GDF1666" s="288"/>
      <c r="GDG1666" s="288"/>
      <c r="GDH1666" s="288"/>
      <c r="GDI1666" s="288"/>
      <c r="GDJ1666" s="288"/>
      <c r="GDK1666" s="288"/>
      <c r="GDL1666" s="288"/>
      <c r="GDM1666" s="288"/>
      <c r="GDN1666" s="288"/>
      <c r="GDO1666" s="288"/>
      <c r="GDP1666" s="288"/>
      <c r="GDQ1666" s="288"/>
      <c r="GDR1666" s="288"/>
      <c r="GDS1666" s="288"/>
      <c r="GDT1666" s="288"/>
      <c r="GDU1666" s="288"/>
      <c r="GDV1666" s="288"/>
      <c r="GDW1666" s="288"/>
      <c r="GDX1666" s="288"/>
      <c r="GDY1666" s="288"/>
      <c r="GDZ1666" s="288"/>
      <c r="GEA1666" s="288"/>
      <c r="GEB1666" s="288"/>
      <c r="GEC1666" s="288"/>
      <c r="GED1666" s="288"/>
      <c r="GEE1666" s="288"/>
      <c r="GEF1666" s="288"/>
      <c r="GEG1666" s="288"/>
      <c r="GEH1666" s="288"/>
      <c r="GEI1666" s="288"/>
      <c r="GEJ1666" s="288"/>
      <c r="GEK1666" s="288"/>
      <c r="GEL1666" s="288"/>
      <c r="GEM1666" s="288"/>
      <c r="GEN1666" s="288"/>
      <c r="GEO1666" s="288"/>
      <c r="GEP1666" s="288"/>
      <c r="GEQ1666" s="288"/>
      <c r="GER1666" s="288"/>
      <c r="GES1666" s="288"/>
      <c r="GET1666" s="288"/>
      <c r="GEU1666" s="288"/>
      <c r="GEV1666" s="288"/>
      <c r="GEW1666" s="288"/>
      <c r="GEX1666" s="288"/>
      <c r="GEY1666" s="288"/>
      <c r="GEZ1666" s="288"/>
      <c r="GFA1666" s="288"/>
      <c r="GFB1666" s="288"/>
      <c r="GFC1666" s="288"/>
      <c r="GFD1666" s="288"/>
      <c r="GFE1666" s="288"/>
      <c r="GFF1666" s="288"/>
      <c r="GFG1666" s="288"/>
      <c r="GFH1666" s="288"/>
      <c r="GFI1666" s="288"/>
      <c r="GFJ1666" s="288"/>
      <c r="GFK1666" s="288"/>
      <c r="GFL1666" s="288"/>
      <c r="GFM1666" s="288"/>
      <c r="GFN1666" s="288"/>
      <c r="GFO1666" s="288"/>
      <c r="GFP1666" s="288"/>
      <c r="GFQ1666" s="288"/>
      <c r="GFR1666" s="288"/>
      <c r="GFS1666" s="288"/>
      <c r="GFT1666" s="288"/>
      <c r="GFU1666" s="288"/>
      <c r="GFV1666" s="288"/>
      <c r="GFW1666" s="288"/>
      <c r="GFX1666" s="288"/>
      <c r="GFY1666" s="288"/>
      <c r="GFZ1666" s="288"/>
      <c r="GGA1666" s="288"/>
      <c r="GGB1666" s="288"/>
      <c r="GGC1666" s="288"/>
      <c r="GGD1666" s="288"/>
      <c r="GGE1666" s="288"/>
      <c r="GGF1666" s="288"/>
      <c r="GGG1666" s="288"/>
      <c r="GGH1666" s="288"/>
      <c r="GGI1666" s="288"/>
      <c r="GGJ1666" s="288"/>
      <c r="GGK1666" s="288"/>
      <c r="GGL1666" s="288"/>
      <c r="GGM1666" s="288"/>
      <c r="GGN1666" s="288"/>
      <c r="GGO1666" s="288"/>
      <c r="GGP1666" s="288"/>
      <c r="GGQ1666" s="288"/>
      <c r="GGR1666" s="288"/>
      <c r="GGS1666" s="288"/>
      <c r="GGT1666" s="288"/>
      <c r="GGU1666" s="288"/>
      <c r="GGV1666" s="288"/>
      <c r="GGW1666" s="288"/>
      <c r="GGX1666" s="288"/>
      <c r="GGY1666" s="288"/>
      <c r="GGZ1666" s="288"/>
      <c r="GHA1666" s="288"/>
      <c r="GHB1666" s="288"/>
      <c r="GHC1666" s="288"/>
      <c r="GHD1666" s="288"/>
      <c r="GHE1666" s="288"/>
      <c r="GHF1666" s="288"/>
      <c r="GHG1666" s="288"/>
      <c r="GHH1666" s="288"/>
      <c r="GHI1666" s="288"/>
      <c r="GHJ1666" s="288"/>
      <c r="GHK1666" s="288"/>
      <c r="GHL1666" s="288"/>
      <c r="GHM1666" s="288"/>
      <c r="GHN1666" s="288"/>
      <c r="GHO1666" s="288"/>
      <c r="GHP1666" s="288"/>
      <c r="GHQ1666" s="288"/>
      <c r="GHR1666" s="288"/>
      <c r="GHS1666" s="288"/>
      <c r="GHT1666" s="288"/>
      <c r="GHU1666" s="288"/>
      <c r="GHV1666" s="288"/>
      <c r="GHW1666" s="288"/>
      <c r="GHX1666" s="288"/>
      <c r="GHY1666" s="288"/>
      <c r="GHZ1666" s="288"/>
      <c r="GIA1666" s="288"/>
      <c r="GIB1666" s="288"/>
      <c r="GIC1666" s="288"/>
      <c r="GID1666" s="288"/>
      <c r="GIE1666" s="288"/>
      <c r="GIF1666" s="288"/>
      <c r="GIG1666" s="288"/>
      <c r="GIH1666" s="288"/>
      <c r="GII1666" s="288"/>
      <c r="GIJ1666" s="288"/>
      <c r="GIK1666" s="288"/>
      <c r="GIL1666" s="288"/>
      <c r="GIM1666" s="288"/>
      <c r="GIN1666" s="288"/>
      <c r="GIO1666" s="288"/>
      <c r="GIP1666" s="288"/>
      <c r="GIQ1666" s="288"/>
      <c r="GIR1666" s="288"/>
      <c r="GIS1666" s="288"/>
      <c r="GIT1666" s="288"/>
      <c r="GIU1666" s="288"/>
      <c r="GIV1666" s="288"/>
      <c r="GIW1666" s="288"/>
      <c r="GIX1666" s="288"/>
      <c r="GIY1666" s="288"/>
      <c r="GIZ1666" s="288"/>
      <c r="GJA1666" s="288"/>
      <c r="GJB1666" s="288"/>
      <c r="GJC1666" s="288"/>
      <c r="GJD1666" s="288"/>
      <c r="GJE1666" s="288"/>
      <c r="GJF1666" s="288"/>
      <c r="GJG1666" s="288"/>
      <c r="GJH1666" s="288"/>
      <c r="GJI1666" s="288"/>
      <c r="GJJ1666" s="288"/>
      <c r="GJK1666" s="288"/>
      <c r="GJL1666" s="288"/>
      <c r="GJM1666" s="288"/>
      <c r="GJN1666" s="288"/>
      <c r="GJO1666" s="288"/>
      <c r="GJP1666" s="288"/>
      <c r="GJQ1666" s="288"/>
      <c r="GJR1666" s="288"/>
      <c r="GJS1666" s="288"/>
      <c r="GJT1666" s="288"/>
      <c r="GJU1666" s="288"/>
      <c r="GJV1666" s="288"/>
      <c r="GJW1666" s="288"/>
      <c r="GJX1666" s="288"/>
      <c r="GJY1666" s="288"/>
      <c r="GJZ1666" s="288"/>
      <c r="GKA1666" s="288"/>
      <c r="GKB1666" s="288"/>
      <c r="GKC1666" s="288"/>
      <c r="GKD1666" s="288"/>
      <c r="GKE1666" s="288"/>
      <c r="GKF1666" s="288"/>
      <c r="GKG1666" s="288"/>
      <c r="GKH1666" s="288"/>
      <c r="GKI1666" s="288"/>
      <c r="GKJ1666" s="288"/>
      <c r="GKK1666" s="288"/>
      <c r="GKL1666" s="288"/>
      <c r="GKM1666" s="288"/>
      <c r="GKN1666" s="288"/>
      <c r="GKO1666" s="288"/>
      <c r="GKP1666" s="288"/>
      <c r="GKQ1666" s="288"/>
      <c r="GKR1666" s="288"/>
      <c r="GKS1666" s="288"/>
      <c r="GKT1666" s="288"/>
      <c r="GKU1666" s="288"/>
      <c r="GKV1666" s="288"/>
      <c r="GKW1666" s="288"/>
      <c r="GKX1666" s="288"/>
      <c r="GKY1666" s="288"/>
      <c r="GKZ1666" s="288"/>
      <c r="GLA1666" s="288"/>
      <c r="GLB1666" s="288"/>
      <c r="GLC1666" s="288"/>
      <c r="GLD1666" s="288"/>
      <c r="GLE1666" s="288"/>
      <c r="GLF1666" s="288"/>
      <c r="GLG1666" s="288"/>
      <c r="GLH1666" s="288"/>
      <c r="GLI1666" s="288"/>
      <c r="GLJ1666" s="288"/>
      <c r="GLK1666" s="288"/>
      <c r="GLL1666" s="288"/>
      <c r="GLM1666" s="288"/>
      <c r="GLN1666" s="288"/>
      <c r="GLO1666" s="288"/>
      <c r="GLP1666" s="288"/>
      <c r="GLQ1666" s="288"/>
      <c r="GLR1666" s="288"/>
      <c r="GLS1666" s="288"/>
      <c r="GLT1666" s="288"/>
      <c r="GLU1666" s="288"/>
      <c r="GLV1666" s="288"/>
      <c r="GLW1666" s="288"/>
      <c r="GLX1666" s="288"/>
      <c r="GLY1666" s="288"/>
      <c r="GLZ1666" s="288"/>
      <c r="GMA1666" s="288"/>
      <c r="GMB1666" s="288"/>
      <c r="GMC1666" s="288"/>
      <c r="GMD1666" s="288"/>
      <c r="GME1666" s="288"/>
      <c r="GMF1666" s="288"/>
      <c r="GMG1666" s="288"/>
      <c r="GMH1666" s="288"/>
      <c r="GMI1666" s="288"/>
      <c r="GMJ1666" s="288"/>
      <c r="GMK1666" s="288"/>
      <c r="GML1666" s="288"/>
      <c r="GMM1666" s="288"/>
      <c r="GMN1666" s="288"/>
      <c r="GMO1666" s="288"/>
      <c r="GMP1666" s="288"/>
      <c r="GMQ1666" s="288"/>
      <c r="GMR1666" s="288"/>
      <c r="GMS1666" s="288"/>
      <c r="GMT1666" s="288"/>
      <c r="GMU1666" s="288"/>
      <c r="GMV1666" s="288"/>
      <c r="GMW1666" s="288"/>
      <c r="GMX1666" s="288"/>
      <c r="GMY1666" s="288"/>
      <c r="GMZ1666" s="288"/>
      <c r="GNA1666" s="288"/>
      <c r="GNB1666" s="288"/>
      <c r="GNC1666" s="288"/>
      <c r="GND1666" s="288"/>
      <c r="GNE1666" s="288"/>
      <c r="GNF1666" s="288"/>
      <c r="GNG1666" s="288"/>
      <c r="GNH1666" s="288"/>
      <c r="GNI1666" s="288"/>
      <c r="GNJ1666" s="288"/>
      <c r="GNK1666" s="288"/>
      <c r="GNL1666" s="288"/>
      <c r="GNM1666" s="288"/>
      <c r="GNN1666" s="288"/>
      <c r="GNO1666" s="288"/>
      <c r="GNP1666" s="288"/>
      <c r="GNQ1666" s="288"/>
      <c r="GNR1666" s="288"/>
      <c r="GNS1666" s="288"/>
      <c r="GNT1666" s="288"/>
      <c r="GNU1666" s="288"/>
      <c r="GNV1666" s="288"/>
      <c r="GNW1666" s="288"/>
      <c r="GNX1666" s="288"/>
      <c r="GNY1666" s="288"/>
      <c r="GNZ1666" s="288"/>
      <c r="GOA1666" s="288"/>
      <c r="GOB1666" s="288"/>
      <c r="GOC1666" s="288"/>
      <c r="GOD1666" s="288"/>
      <c r="GOE1666" s="288"/>
      <c r="GOF1666" s="288"/>
      <c r="GOG1666" s="288"/>
      <c r="GOH1666" s="288"/>
      <c r="GOI1666" s="288"/>
      <c r="GOJ1666" s="288"/>
      <c r="GOK1666" s="288"/>
      <c r="GOL1666" s="288"/>
      <c r="GOM1666" s="288"/>
      <c r="GON1666" s="288"/>
      <c r="GOO1666" s="288"/>
      <c r="GOP1666" s="288"/>
      <c r="GOQ1666" s="288"/>
      <c r="GOR1666" s="288"/>
      <c r="GOS1666" s="288"/>
      <c r="GOT1666" s="288"/>
      <c r="GOU1666" s="288"/>
      <c r="GOV1666" s="288"/>
      <c r="GOW1666" s="288"/>
      <c r="GOX1666" s="288"/>
      <c r="GOY1666" s="288"/>
      <c r="GOZ1666" s="288"/>
      <c r="GPA1666" s="288"/>
      <c r="GPB1666" s="288"/>
      <c r="GPC1666" s="288"/>
      <c r="GPD1666" s="288"/>
      <c r="GPE1666" s="288"/>
      <c r="GPF1666" s="288"/>
      <c r="GPG1666" s="288"/>
      <c r="GPH1666" s="288"/>
      <c r="GPI1666" s="288"/>
      <c r="GPJ1666" s="288"/>
      <c r="GPK1666" s="288"/>
      <c r="GPL1666" s="288"/>
      <c r="GPM1666" s="288"/>
      <c r="GPN1666" s="288"/>
      <c r="GPO1666" s="288"/>
      <c r="GPP1666" s="288"/>
      <c r="GPQ1666" s="288"/>
      <c r="GPR1666" s="288"/>
      <c r="GPS1666" s="288"/>
      <c r="GPT1666" s="288"/>
      <c r="GPU1666" s="288"/>
      <c r="GPV1666" s="288"/>
      <c r="GPW1666" s="288"/>
      <c r="GPX1666" s="288"/>
      <c r="GPY1666" s="288"/>
      <c r="GPZ1666" s="288"/>
      <c r="GQA1666" s="288"/>
      <c r="GQB1666" s="288"/>
      <c r="GQC1666" s="288"/>
      <c r="GQD1666" s="288"/>
      <c r="GQE1666" s="288"/>
      <c r="GQF1666" s="288"/>
      <c r="GQG1666" s="288"/>
      <c r="GQH1666" s="288"/>
      <c r="GQI1666" s="288"/>
      <c r="GQJ1666" s="288"/>
      <c r="GQK1666" s="288"/>
      <c r="GQL1666" s="288"/>
      <c r="GQM1666" s="288"/>
      <c r="GQN1666" s="288"/>
      <c r="GQO1666" s="288"/>
      <c r="GQP1666" s="288"/>
      <c r="GQQ1666" s="288"/>
      <c r="GQR1666" s="288"/>
      <c r="GQS1666" s="288"/>
      <c r="GQT1666" s="288"/>
      <c r="GQU1666" s="288"/>
      <c r="GQV1666" s="288"/>
      <c r="GQW1666" s="288"/>
      <c r="GQX1666" s="288"/>
      <c r="GQY1666" s="288"/>
      <c r="GQZ1666" s="288"/>
      <c r="GRA1666" s="288"/>
      <c r="GRB1666" s="288"/>
      <c r="GRC1666" s="288"/>
      <c r="GRD1666" s="288"/>
      <c r="GRE1666" s="288"/>
      <c r="GRF1666" s="288"/>
      <c r="GRG1666" s="288"/>
      <c r="GRH1666" s="288"/>
      <c r="GRI1666" s="288"/>
      <c r="GRJ1666" s="288"/>
      <c r="GRK1666" s="288"/>
      <c r="GRL1666" s="288"/>
      <c r="GRM1666" s="288"/>
      <c r="GRN1666" s="288"/>
      <c r="GRO1666" s="288"/>
      <c r="GRP1666" s="288"/>
      <c r="GRQ1666" s="288"/>
      <c r="GRR1666" s="288"/>
      <c r="GRS1666" s="288"/>
      <c r="GRT1666" s="288"/>
      <c r="GRU1666" s="288"/>
      <c r="GRV1666" s="288"/>
      <c r="GRW1666" s="288"/>
      <c r="GRX1666" s="288"/>
      <c r="GRY1666" s="288"/>
      <c r="GRZ1666" s="288"/>
      <c r="GSA1666" s="288"/>
      <c r="GSB1666" s="288"/>
      <c r="GSC1666" s="288"/>
      <c r="GSD1666" s="288"/>
      <c r="GSE1666" s="288"/>
      <c r="GSF1666" s="288"/>
      <c r="GSG1666" s="288"/>
      <c r="GSH1666" s="288"/>
      <c r="GSI1666" s="288"/>
      <c r="GSJ1666" s="288"/>
      <c r="GSK1666" s="288"/>
      <c r="GSL1666" s="288"/>
      <c r="GSM1666" s="288"/>
      <c r="GSN1666" s="288"/>
      <c r="GSO1666" s="288"/>
      <c r="GSP1666" s="288"/>
      <c r="GSQ1666" s="288"/>
      <c r="GSR1666" s="288"/>
      <c r="GSS1666" s="288"/>
      <c r="GST1666" s="288"/>
      <c r="GSU1666" s="288"/>
      <c r="GSV1666" s="288"/>
      <c r="GSW1666" s="288"/>
      <c r="GSX1666" s="288"/>
      <c r="GSY1666" s="288"/>
      <c r="GSZ1666" s="288"/>
      <c r="GTA1666" s="288"/>
      <c r="GTB1666" s="288"/>
      <c r="GTC1666" s="288"/>
      <c r="GTD1666" s="288"/>
      <c r="GTE1666" s="288"/>
      <c r="GTF1666" s="288"/>
      <c r="GTG1666" s="288"/>
      <c r="GTH1666" s="288"/>
      <c r="GTI1666" s="288"/>
      <c r="GTJ1666" s="288"/>
      <c r="GTK1666" s="288"/>
      <c r="GTL1666" s="288"/>
      <c r="GTM1666" s="288"/>
      <c r="GTN1666" s="288"/>
      <c r="GTO1666" s="288"/>
      <c r="GTP1666" s="288"/>
      <c r="GTQ1666" s="288"/>
      <c r="GTR1666" s="288"/>
      <c r="GTS1666" s="288"/>
      <c r="GTT1666" s="288"/>
      <c r="GTU1666" s="288"/>
      <c r="GTV1666" s="288"/>
      <c r="GTW1666" s="288"/>
      <c r="GTX1666" s="288"/>
      <c r="GTY1666" s="288"/>
      <c r="GTZ1666" s="288"/>
      <c r="GUA1666" s="288"/>
      <c r="GUB1666" s="288"/>
      <c r="GUC1666" s="288"/>
      <c r="GUD1666" s="288"/>
      <c r="GUE1666" s="288"/>
      <c r="GUF1666" s="288"/>
      <c r="GUG1666" s="288"/>
      <c r="GUH1666" s="288"/>
      <c r="GUI1666" s="288"/>
      <c r="GUJ1666" s="288"/>
      <c r="GUK1666" s="288"/>
      <c r="GUL1666" s="288"/>
      <c r="GUM1666" s="288"/>
      <c r="GUN1666" s="288"/>
      <c r="GUO1666" s="288"/>
      <c r="GUP1666" s="288"/>
      <c r="GUQ1666" s="288"/>
      <c r="GUR1666" s="288"/>
      <c r="GUS1666" s="288"/>
      <c r="GUT1666" s="288"/>
      <c r="GUU1666" s="288"/>
      <c r="GUV1666" s="288"/>
      <c r="GUW1666" s="288"/>
      <c r="GUX1666" s="288"/>
      <c r="GUY1666" s="288"/>
      <c r="GUZ1666" s="288"/>
      <c r="GVA1666" s="288"/>
      <c r="GVB1666" s="288"/>
      <c r="GVC1666" s="288"/>
      <c r="GVD1666" s="288"/>
      <c r="GVE1666" s="288"/>
      <c r="GVF1666" s="288"/>
      <c r="GVG1666" s="288"/>
      <c r="GVH1666" s="288"/>
      <c r="GVI1666" s="288"/>
      <c r="GVJ1666" s="288"/>
      <c r="GVK1666" s="288"/>
      <c r="GVL1666" s="288"/>
      <c r="GVM1666" s="288"/>
      <c r="GVN1666" s="288"/>
      <c r="GVO1666" s="288"/>
      <c r="GVP1666" s="288"/>
      <c r="GVQ1666" s="288"/>
      <c r="GVR1666" s="288"/>
      <c r="GVS1666" s="288"/>
      <c r="GVT1666" s="288"/>
      <c r="GVU1666" s="288"/>
      <c r="GVV1666" s="288"/>
      <c r="GVW1666" s="288"/>
      <c r="GVX1666" s="288"/>
      <c r="GVY1666" s="288"/>
      <c r="GVZ1666" s="288"/>
      <c r="GWA1666" s="288"/>
      <c r="GWB1666" s="288"/>
      <c r="GWC1666" s="288"/>
      <c r="GWD1666" s="288"/>
      <c r="GWE1666" s="288"/>
      <c r="GWF1666" s="288"/>
      <c r="GWG1666" s="288"/>
      <c r="GWH1666" s="288"/>
      <c r="GWI1666" s="288"/>
      <c r="GWJ1666" s="288"/>
      <c r="GWK1666" s="288"/>
      <c r="GWL1666" s="288"/>
      <c r="GWM1666" s="288"/>
      <c r="GWN1666" s="288"/>
      <c r="GWO1666" s="288"/>
      <c r="GWP1666" s="288"/>
      <c r="GWQ1666" s="288"/>
      <c r="GWR1666" s="288"/>
      <c r="GWS1666" s="288"/>
      <c r="GWT1666" s="288"/>
      <c r="GWU1666" s="288"/>
      <c r="GWV1666" s="288"/>
      <c r="GWW1666" s="288"/>
      <c r="GWX1666" s="288"/>
      <c r="GWY1666" s="288"/>
      <c r="GWZ1666" s="288"/>
      <c r="GXA1666" s="288"/>
      <c r="GXB1666" s="288"/>
      <c r="GXC1666" s="288"/>
      <c r="GXD1666" s="288"/>
      <c r="GXE1666" s="288"/>
      <c r="GXF1666" s="288"/>
      <c r="GXG1666" s="288"/>
      <c r="GXH1666" s="288"/>
      <c r="GXI1666" s="288"/>
      <c r="GXJ1666" s="288"/>
      <c r="GXK1666" s="288"/>
      <c r="GXL1666" s="288"/>
      <c r="GXM1666" s="288"/>
      <c r="GXN1666" s="288"/>
      <c r="GXO1666" s="288"/>
      <c r="GXP1666" s="288"/>
      <c r="GXQ1666" s="288"/>
      <c r="GXR1666" s="288"/>
      <c r="GXS1666" s="288"/>
      <c r="GXT1666" s="288"/>
      <c r="GXU1666" s="288"/>
      <c r="GXV1666" s="288"/>
      <c r="GXW1666" s="288"/>
      <c r="GXX1666" s="288"/>
      <c r="GXY1666" s="288"/>
      <c r="GXZ1666" s="288"/>
      <c r="GYA1666" s="288"/>
      <c r="GYB1666" s="288"/>
      <c r="GYC1666" s="288"/>
      <c r="GYD1666" s="288"/>
      <c r="GYE1666" s="288"/>
      <c r="GYF1666" s="288"/>
      <c r="GYG1666" s="288"/>
      <c r="GYH1666" s="288"/>
      <c r="GYI1666" s="288"/>
      <c r="GYJ1666" s="288"/>
      <c r="GYK1666" s="288"/>
      <c r="GYL1666" s="288"/>
      <c r="GYM1666" s="288"/>
      <c r="GYN1666" s="288"/>
      <c r="GYO1666" s="288"/>
      <c r="GYP1666" s="288"/>
      <c r="GYQ1666" s="288"/>
      <c r="GYR1666" s="288"/>
      <c r="GYS1666" s="288"/>
      <c r="GYT1666" s="288"/>
      <c r="GYU1666" s="288"/>
      <c r="GYV1666" s="288"/>
      <c r="GYW1666" s="288"/>
      <c r="GYX1666" s="288"/>
      <c r="GYY1666" s="288"/>
      <c r="GYZ1666" s="288"/>
      <c r="GZA1666" s="288"/>
      <c r="GZB1666" s="288"/>
      <c r="GZC1666" s="288"/>
      <c r="GZD1666" s="288"/>
      <c r="GZE1666" s="288"/>
      <c r="GZF1666" s="288"/>
      <c r="GZG1666" s="288"/>
      <c r="GZH1666" s="288"/>
      <c r="GZI1666" s="288"/>
      <c r="GZJ1666" s="288"/>
      <c r="GZK1666" s="288"/>
      <c r="GZL1666" s="288"/>
      <c r="GZM1666" s="288"/>
      <c r="GZN1666" s="288"/>
      <c r="GZO1666" s="288"/>
      <c r="GZP1666" s="288"/>
      <c r="GZQ1666" s="288"/>
      <c r="GZR1666" s="288"/>
      <c r="GZS1666" s="288"/>
      <c r="GZT1666" s="288"/>
      <c r="GZU1666" s="288"/>
      <c r="GZV1666" s="288"/>
      <c r="GZW1666" s="288"/>
      <c r="GZX1666" s="288"/>
      <c r="GZY1666" s="288"/>
      <c r="GZZ1666" s="288"/>
      <c r="HAA1666" s="288"/>
      <c r="HAB1666" s="288"/>
      <c r="HAC1666" s="288"/>
      <c r="HAD1666" s="288"/>
      <c r="HAE1666" s="288"/>
      <c r="HAF1666" s="288"/>
      <c r="HAG1666" s="288"/>
      <c r="HAH1666" s="288"/>
      <c r="HAI1666" s="288"/>
      <c r="HAJ1666" s="288"/>
      <c r="HAK1666" s="288"/>
      <c r="HAL1666" s="288"/>
      <c r="HAM1666" s="288"/>
      <c r="HAN1666" s="288"/>
      <c r="HAO1666" s="288"/>
      <c r="HAP1666" s="288"/>
      <c r="HAQ1666" s="288"/>
      <c r="HAR1666" s="288"/>
      <c r="HAS1666" s="288"/>
      <c r="HAT1666" s="288"/>
      <c r="HAU1666" s="288"/>
      <c r="HAV1666" s="288"/>
      <c r="HAW1666" s="288"/>
      <c r="HAX1666" s="288"/>
      <c r="HAY1666" s="288"/>
      <c r="HAZ1666" s="288"/>
      <c r="HBA1666" s="288"/>
      <c r="HBB1666" s="288"/>
      <c r="HBC1666" s="288"/>
      <c r="HBD1666" s="288"/>
      <c r="HBE1666" s="288"/>
      <c r="HBF1666" s="288"/>
      <c r="HBG1666" s="288"/>
      <c r="HBH1666" s="288"/>
      <c r="HBI1666" s="288"/>
      <c r="HBJ1666" s="288"/>
      <c r="HBK1666" s="288"/>
      <c r="HBL1666" s="288"/>
      <c r="HBM1666" s="288"/>
      <c r="HBN1666" s="288"/>
      <c r="HBO1666" s="288"/>
      <c r="HBP1666" s="288"/>
      <c r="HBQ1666" s="288"/>
      <c r="HBR1666" s="288"/>
      <c r="HBS1666" s="288"/>
      <c r="HBT1666" s="288"/>
      <c r="HBU1666" s="288"/>
      <c r="HBV1666" s="288"/>
      <c r="HBW1666" s="288"/>
      <c r="HBX1666" s="288"/>
      <c r="HBY1666" s="288"/>
      <c r="HBZ1666" s="288"/>
      <c r="HCA1666" s="288"/>
      <c r="HCB1666" s="288"/>
      <c r="HCC1666" s="288"/>
      <c r="HCD1666" s="288"/>
      <c r="HCE1666" s="288"/>
      <c r="HCF1666" s="288"/>
      <c r="HCG1666" s="288"/>
      <c r="HCH1666" s="288"/>
      <c r="HCI1666" s="288"/>
      <c r="HCJ1666" s="288"/>
      <c r="HCK1666" s="288"/>
      <c r="HCL1666" s="288"/>
      <c r="HCM1666" s="288"/>
      <c r="HCN1666" s="288"/>
      <c r="HCO1666" s="288"/>
      <c r="HCP1666" s="288"/>
      <c r="HCQ1666" s="288"/>
      <c r="HCR1666" s="288"/>
      <c r="HCS1666" s="288"/>
      <c r="HCT1666" s="288"/>
      <c r="HCU1666" s="288"/>
      <c r="HCV1666" s="288"/>
      <c r="HCW1666" s="288"/>
      <c r="HCX1666" s="288"/>
      <c r="HCY1666" s="288"/>
      <c r="HCZ1666" s="288"/>
      <c r="HDA1666" s="288"/>
      <c r="HDB1666" s="288"/>
      <c r="HDC1666" s="288"/>
      <c r="HDD1666" s="288"/>
      <c r="HDE1666" s="288"/>
      <c r="HDF1666" s="288"/>
      <c r="HDG1666" s="288"/>
      <c r="HDH1666" s="288"/>
      <c r="HDI1666" s="288"/>
      <c r="HDJ1666" s="288"/>
      <c r="HDK1666" s="288"/>
      <c r="HDL1666" s="288"/>
      <c r="HDM1666" s="288"/>
      <c r="HDN1666" s="288"/>
      <c r="HDO1666" s="288"/>
      <c r="HDP1666" s="288"/>
      <c r="HDQ1666" s="288"/>
      <c r="HDR1666" s="288"/>
      <c r="HDS1666" s="288"/>
      <c r="HDT1666" s="288"/>
      <c r="HDU1666" s="288"/>
      <c r="HDV1666" s="288"/>
      <c r="HDW1666" s="288"/>
      <c r="HDX1666" s="288"/>
      <c r="HDY1666" s="288"/>
      <c r="HDZ1666" s="288"/>
      <c r="HEA1666" s="288"/>
      <c r="HEB1666" s="288"/>
      <c r="HEC1666" s="288"/>
      <c r="HED1666" s="288"/>
      <c r="HEE1666" s="288"/>
      <c r="HEF1666" s="288"/>
      <c r="HEG1666" s="288"/>
      <c r="HEH1666" s="288"/>
      <c r="HEI1666" s="288"/>
      <c r="HEJ1666" s="288"/>
      <c r="HEK1666" s="288"/>
      <c r="HEL1666" s="288"/>
      <c r="HEM1666" s="288"/>
      <c r="HEN1666" s="288"/>
      <c r="HEO1666" s="288"/>
      <c r="HEP1666" s="288"/>
      <c r="HEQ1666" s="288"/>
      <c r="HER1666" s="288"/>
      <c r="HES1666" s="288"/>
      <c r="HET1666" s="288"/>
      <c r="HEU1666" s="288"/>
      <c r="HEV1666" s="288"/>
      <c r="HEW1666" s="288"/>
      <c r="HEX1666" s="288"/>
      <c r="HEY1666" s="288"/>
      <c r="HEZ1666" s="288"/>
      <c r="HFA1666" s="288"/>
      <c r="HFB1666" s="288"/>
      <c r="HFC1666" s="288"/>
      <c r="HFD1666" s="288"/>
      <c r="HFE1666" s="288"/>
      <c r="HFF1666" s="288"/>
      <c r="HFG1666" s="288"/>
      <c r="HFH1666" s="288"/>
      <c r="HFI1666" s="288"/>
      <c r="HFJ1666" s="288"/>
      <c r="HFK1666" s="288"/>
      <c r="HFL1666" s="288"/>
      <c r="HFM1666" s="288"/>
      <c r="HFN1666" s="288"/>
      <c r="HFO1666" s="288"/>
      <c r="HFP1666" s="288"/>
      <c r="HFQ1666" s="288"/>
      <c r="HFR1666" s="288"/>
      <c r="HFS1666" s="288"/>
      <c r="HFT1666" s="288"/>
      <c r="HFU1666" s="288"/>
      <c r="HFV1666" s="288"/>
      <c r="HFW1666" s="288"/>
      <c r="HFX1666" s="288"/>
      <c r="HFY1666" s="288"/>
      <c r="HFZ1666" s="288"/>
      <c r="HGA1666" s="288"/>
      <c r="HGB1666" s="288"/>
      <c r="HGC1666" s="288"/>
      <c r="HGD1666" s="288"/>
      <c r="HGE1666" s="288"/>
      <c r="HGF1666" s="288"/>
      <c r="HGG1666" s="288"/>
      <c r="HGH1666" s="288"/>
      <c r="HGI1666" s="288"/>
      <c r="HGJ1666" s="288"/>
      <c r="HGK1666" s="288"/>
      <c r="HGL1666" s="288"/>
      <c r="HGM1666" s="288"/>
      <c r="HGN1666" s="288"/>
      <c r="HGO1666" s="288"/>
      <c r="HGP1666" s="288"/>
      <c r="HGQ1666" s="288"/>
      <c r="HGR1666" s="288"/>
      <c r="HGS1666" s="288"/>
      <c r="HGT1666" s="288"/>
      <c r="HGU1666" s="288"/>
      <c r="HGV1666" s="288"/>
      <c r="HGW1666" s="288"/>
      <c r="HGX1666" s="288"/>
      <c r="HGY1666" s="288"/>
      <c r="HGZ1666" s="288"/>
      <c r="HHA1666" s="288"/>
      <c r="HHB1666" s="288"/>
      <c r="HHC1666" s="288"/>
      <c r="HHD1666" s="288"/>
      <c r="HHE1666" s="288"/>
      <c r="HHF1666" s="288"/>
      <c r="HHG1666" s="288"/>
      <c r="HHH1666" s="288"/>
      <c r="HHI1666" s="288"/>
      <c r="HHJ1666" s="288"/>
      <c r="HHK1666" s="288"/>
      <c r="HHL1666" s="288"/>
      <c r="HHM1666" s="288"/>
      <c r="HHN1666" s="288"/>
      <c r="HHO1666" s="288"/>
      <c r="HHP1666" s="288"/>
      <c r="HHQ1666" s="288"/>
      <c r="HHR1666" s="288"/>
      <c r="HHS1666" s="288"/>
      <c r="HHT1666" s="288"/>
      <c r="HHU1666" s="288"/>
      <c r="HHV1666" s="288"/>
      <c r="HHW1666" s="288"/>
      <c r="HHX1666" s="288"/>
      <c r="HHY1666" s="288"/>
      <c r="HHZ1666" s="288"/>
      <c r="HIA1666" s="288"/>
      <c r="HIB1666" s="288"/>
      <c r="HIC1666" s="288"/>
      <c r="HID1666" s="288"/>
      <c r="HIE1666" s="288"/>
      <c r="HIF1666" s="288"/>
      <c r="HIG1666" s="288"/>
      <c r="HIH1666" s="288"/>
      <c r="HII1666" s="288"/>
      <c r="HIJ1666" s="288"/>
      <c r="HIK1666" s="288"/>
      <c r="HIL1666" s="288"/>
      <c r="HIM1666" s="288"/>
      <c r="HIN1666" s="288"/>
      <c r="HIO1666" s="288"/>
      <c r="HIP1666" s="288"/>
      <c r="HIQ1666" s="288"/>
      <c r="HIR1666" s="288"/>
      <c r="HIS1666" s="288"/>
      <c r="HIT1666" s="288"/>
      <c r="HIU1666" s="288"/>
      <c r="HIV1666" s="288"/>
      <c r="HIW1666" s="288"/>
      <c r="HIX1666" s="288"/>
      <c r="HIY1666" s="288"/>
      <c r="HIZ1666" s="288"/>
      <c r="HJA1666" s="288"/>
      <c r="HJB1666" s="288"/>
      <c r="HJC1666" s="288"/>
      <c r="HJD1666" s="288"/>
      <c r="HJE1666" s="288"/>
      <c r="HJF1666" s="288"/>
      <c r="HJG1666" s="288"/>
      <c r="HJH1666" s="288"/>
      <c r="HJI1666" s="288"/>
      <c r="HJJ1666" s="288"/>
      <c r="HJK1666" s="288"/>
      <c r="HJL1666" s="288"/>
      <c r="HJM1666" s="288"/>
      <c r="HJN1666" s="288"/>
      <c r="HJO1666" s="288"/>
      <c r="HJP1666" s="288"/>
      <c r="HJQ1666" s="288"/>
      <c r="HJR1666" s="288"/>
      <c r="HJS1666" s="288"/>
      <c r="HJT1666" s="288"/>
      <c r="HJU1666" s="288"/>
      <c r="HJV1666" s="288"/>
      <c r="HJW1666" s="288"/>
      <c r="HJX1666" s="288"/>
      <c r="HJY1666" s="288"/>
      <c r="HJZ1666" s="288"/>
      <c r="HKA1666" s="288"/>
      <c r="HKB1666" s="288"/>
      <c r="HKC1666" s="288"/>
      <c r="HKD1666" s="288"/>
      <c r="HKE1666" s="288"/>
      <c r="HKF1666" s="288"/>
      <c r="HKG1666" s="288"/>
      <c r="HKH1666" s="288"/>
      <c r="HKI1666" s="288"/>
      <c r="HKJ1666" s="288"/>
      <c r="HKK1666" s="288"/>
      <c r="HKL1666" s="288"/>
      <c r="HKM1666" s="288"/>
      <c r="HKN1666" s="288"/>
      <c r="HKO1666" s="288"/>
      <c r="HKP1666" s="288"/>
      <c r="HKQ1666" s="288"/>
      <c r="HKR1666" s="288"/>
      <c r="HKS1666" s="288"/>
      <c r="HKT1666" s="288"/>
      <c r="HKU1666" s="288"/>
      <c r="HKV1666" s="288"/>
      <c r="HKW1666" s="288"/>
      <c r="HKX1666" s="288"/>
      <c r="HKY1666" s="288"/>
      <c r="HKZ1666" s="288"/>
      <c r="HLA1666" s="288"/>
      <c r="HLB1666" s="288"/>
      <c r="HLC1666" s="288"/>
      <c r="HLD1666" s="288"/>
      <c r="HLE1666" s="288"/>
      <c r="HLF1666" s="288"/>
      <c r="HLG1666" s="288"/>
      <c r="HLH1666" s="288"/>
      <c r="HLI1666" s="288"/>
      <c r="HLJ1666" s="288"/>
      <c r="HLK1666" s="288"/>
      <c r="HLL1666" s="288"/>
      <c r="HLM1666" s="288"/>
      <c r="HLN1666" s="288"/>
      <c r="HLO1666" s="288"/>
      <c r="HLP1666" s="288"/>
      <c r="HLQ1666" s="288"/>
      <c r="HLR1666" s="288"/>
      <c r="HLS1666" s="288"/>
      <c r="HLT1666" s="288"/>
      <c r="HLU1666" s="288"/>
      <c r="HLV1666" s="288"/>
      <c r="HLW1666" s="288"/>
      <c r="HLX1666" s="288"/>
      <c r="HLY1666" s="288"/>
      <c r="HLZ1666" s="288"/>
      <c r="HMA1666" s="288"/>
      <c r="HMB1666" s="288"/>
      <c r="HMC1666" s="288"/>
      <c r="HMD1666" s="288"/>
      <c r="HME1666" s="288"/>
      <c r="HMF1666" s="288"/>
      <c r="HMG1666" s="288"/>
      <c r="HMH1666" s="288"/>
      <c r="HMI1666" s="288"/>
      <c r="HMJ1666" s="288"/>
      <c r="HMK1666" s="288"/>
      <c r="HML1666" s="288"/>
      <c r="HMM1666" s="288"/>
      <c r="HMN1666" s="288"/>
      <c r="HMO1666" s="288"/>
      <c r="HMP1666" s="288"/>
      <c r="HMQ1666" s="288"/>
      <c r="HMR1666" s="288"/>
      <c r="HMS1666" s="288"/>
      <c r="HMT1666" s="288"/>
      <c r="HMU1666" s="288"/>
      <c r="HMV1666" s="288"/>
      <c r="HMW1666" s="288"/>
      <c r="HMX1666" s="288"/>
      <c r="HMY1666" s="288"/>
      <c r="HMZ1666" s="288"/>
      <c r="HNA1666" s="288"/>
      <c r="HNB1666" s="288"/>
      <c r="HNC1666" s="288"/>
      <c r="HND1666" s="288"/>
      <c r="HNE1666" s="288"/>
      <c r="HNF1666" s="288"/>
      <c r="HNG1666" s="288"/>
      <c r="HNH1666" s="288"/>
      <c r="HNI1666" s="288"/>
      <c r="HNJ1666" s="288"/>
      <c r="HNK1666" s="288"/>
      <c r="HNL1666" s="288"/>
      <c r="HNM1666" s="288"/>
      <c r="HNN1666" s="288"/>
      <c r="HNO1666" s="288"/>
      <c r="HNP1666" s="288"/>
      <c r="HNQ1666" s="288"/>
      <c r="HNR1666" s="288"/>
      <c r="HNS1666" s="288"/>
      <c r="HNT1666" s="288"/>
      <c r="HNU1666" s="288"/>
      <c r="HNV1666" s="288"/>
      <c r="HNW1666" s="288"/>
      <c r="HNX1666" s="288"/>
      <c r="HNY1666" s="288"/>
      <c r="HNZ1666" s="288"/>
      <c r="HOA1666" s="288"/>
      <c r="HOB1666" s="288"/>
      <c r="HOC1666" s="288"/>
      <c r="HOD1666" s="288"/>
      <c r="HOE1666" s="288"/>
      <c r="HOF1666" s="288"/>
      <c r="HOG1666" s="288"/>
      <c r="HOH1666" s="288"/>
      <c r="HOI1666" s="288"/>
      <c r="HOJ1666" s="288"/>
      <c r="HOK1666" s="288"/>
      <c r="HOL1666" s="288"/>
      <c r="HOM1666" s="288"/>
      <c r="HON1666" s="288"/>
      <c r="HOO1666" s="288"/>
      <c r="HOP1666" s="288"/>
      <c r="HOQ1666" s="288"/>
      <c r="HOR1666" s="288"/>
      <c r="HOS1666" s="288"/>
      <c r="HOT1666" s="288"/>
      <c r="HOU1666" s="288"/>
      <c r="HOV1666" s="288"/>
      <c r="HOW1666" s="288"/>
      <c r="HOX1666" s="288"/>
      <c r="HOY1666" s="288"/>
      <c r="HOZ1666" s="288"/>
      <c r="HPA1666" s="288"/>
      <c r="HPB1666" s="288"/>
      <c r="HPC1666" s="288"/>
      <c r="HPD1666" s="288"/>
      <c r="HPE1666" s="288"/>
      <c r="HPF1666" s="288"/>
      <c r="HPG1666" s="288"/>
      <c r="HPH1666" s="288"/>
      <c r="HPI1666" s="288"/>
      <c r="HPJ1666" s="288"/>
      <c r="HPK1666" s="288"/>
      <c r="HPL1666" s="288"/>
      <c r="HPM1666" s="288"/>
      <c r="HPN1666" s="288"/>
      <c r="HPO1666" s="288"/>
      <c r="HPP1666" s="288"/>
      <c r="HPQ1666" s="288"/>
      <c r="HPR1666" s="288"/>
      <c r="HPS1666" s="288"/>
      <c r="HPT1666" s="288"/>
      <c r="HPU1666" s="288"/>
      <c r="HPV1666" s="288"/>
      <c r="HPW1666" s="288"/>
      <c r="HPX1666" s="288"/>
      <c r="HPY1666" s="288"/>
      <c r="HPZ1666" s="288"/>
      <c r="HQA1666" s="288"/>
      <c r="HQB1666" s="288"/>
      <c r="HQC1666" s="288"/>
      <c r="HQD1666" s="288"/>
      <c r="HQE1666" s="288"/>
      <c r="HQF1666" s="288"/>
      <c r="HQG1666" s="288"/>
      <c r="HQH1666" s="288"/>
      <c r="HQI1666" s="288"/>
      <c r="HQJ1666" s="288"/>
      <c r="HQK1666" s="288"/>
      <c r="HQL1666" s="288"/>
      <c r="HQM1666" s="288"/>
      <c r="HQN1666" s="288"/>
      <c r="HQO1666" s="288"/>
      <c r="HQP1666" s="288"/>
      <c r="HQQ1666" s="288"/>
      <c r="HQR1666" s="288"/>
      <c r="HQS1666" s="288"/>
      <c r="HQT1666" s="288"/>
      <c r="HQU1666" s="288"/>
      <c r="HQV1666" s="288"/>
      <c r="HQW1666" s="288"/>
      <c r="HQX1666" s="288"/>
      <c r="HQY1666" s="288"/>
      <c r="HQZ1666" s="288"/>
      <c r="HRA1666" s="288"/>
      <c r="HRB1666" s="288"/>
      <c r="HRC1666" s="288"/>
      <c r="HRD1666" s="288"/>
      <c r="HRE1666" s="288"/>
      <c r="HRF1666" s="288"/>
      <c r="HRG1666" s="288"/>
      <c r="HRH1666" s="288"/>
      <c r="HRI1666" s="288"/>
      <c r="HRJ1666" s="288"/>
      <c r="HRK1666" s="288"/>
      <c r="HRL1666" s="288"/>
      <c r="HRM1666" s="288"/>
      <c r="HRN1666" s="288"/>
      <c r="HRO1666" s="288"/>
      <c r="HRP1666" s="288"/>
      <c r="HRQ1666" s="288"/>
      <c r="HRR1666" s="288"/>
      <c r="HRS1666" s="288"/>
      <c r="HRT1666" s="288"/>
      <c r="HRU1666" s="288"/>
      <c r="HRV1666" s="288"/>
      <c r="HRW1666" s="288"/>
      <c r="HRX1666" s="288"/>
      <c r="HRY1666" s="288"/>
      <c r="HRZ1666" s="288"/>
      <c r="HSA1666" s="288"/>
      <c r="HSB1666" s="288"/>
      <c r="HSC1666" s="288"/>
      <c r="HSD1666" s="288"/>
      <c r="HSE1666" s="288"/>
      <c r="HSF1666" s="288"/>
      <c r="HSG1666" s="288"/>
      <c r="HSH1666" s="288"/>
      <c r="HSI1666" s="288"/>
      <c r="HSJ1666" s="288"/>
      <c r="HSK1666" s="288"/>
      <c r="HSL1666" s="288"/>
      <c r="HSM1666" s="288"/>
      <c r="HSN1666" s="288"/>
      <c r="HSO1666" s="288"/>
      <c r="HSP1666" s="288"/>
      <c r="HSQ1666" s="288"/>
      <c r="HSR1666" s="288"/>
      <c r="HSS1666" s="288"/>
      <c r="HST1666" s="288"/>
      <c r="HSU1666" s="288"/>
      <c r="HSV1666" s="288"/>
      <c r="HSW1666" s="288"/>
      <c r="HSX1666" s="288"/>
      <c r="HSY1666" s="288"/>
      <c r="HSZ1666" s="288"/>
      <c r="HTA1666" s="288"/>
      <c r="HTB1666" s="288"/>
      <c r="HTC1666" s="288"/>
      <c r="HTD1666" s="288"/>
      <c r="HTE1666" s="288"/>
      <c r="HTF1666" s="288"/>
      <c r="HTG1666" s="288"/>
      <c r="HTH1666" s="288"/>
      <c r="HTI1666" s="288"/>
      <c r="HTJ1666" s="288"/>
      <c r="HTK1666" s="288"/>
      <c r="HTL1666" s="288"/>
      <c r="HTM1666" s="288"/>
      <c r="HTN1666" s="288"/>
      <c r="HTO1666" s="288"/>
      <c r="HTP1666" s="288"/>
      <c r="HTQ1666" s="288"/>
      <c r="HTR1666" s="288"/>
      <c r="HTS1666" s="288"/>
      <c r="HTT1666" s="288"/>
      <c r="HTU1666" s="288"/>
      <c r="HTV1666" s="288"/>
      <c r="HTW1666" s="288"/>
      <c r="HTX1666" s="288"/>
      <c r="HTY1666" s="288"/>
      <c r="HTZ1666" s="288"/>
      <c r="HUA1666" s="288"/>
      <c r="HUB1666" s="288"/>
      <c r="HUC1666" s="288"/>
      <c r="HUD1666" s="288"/>
      <c r="HUE1666" s="288"/>
      <c r="HUF1666" s="288"/>
      <c r="HUG1666" s="288"/>
      <c r="HUH1666" s="288"/>
      <c r="HUI1666" s="288"/>
      <c r="HUJ1666" s="288"/>
      <c r="HUK1666" s="288"/>
      <c r="HUL1666" s="288"/>
      <c r="HUM1666" s="288"/>
      <c r="HUN1666" s="288"/>
      <c r="HUO1666" s="288"/>
      <c r="HUP1666" s="288"/>
      <c r="HUQ1666" s="288"/>
      <c r="HUR1666" s="288"/>
      <c r="HUS1666" s="288"/>
      <c r="HUT1666" s="288"/>
      <c r="HUU1666" s="288"/>
      <c r="HUV1666" s="288"/>
      <c r="HUW1666" s="288"/>
      <c r="HUX1666" s="288"/>
      <c r="HUY1666" s="288"/>
      <c r="HUZ1666" s="288"/>
      <c r="HVA1666" s="288"/>
      <c r="HVB1666" s="288"/>
      <c r="HVC1666" s="288"/>
      <c r="HVD1666" s="288"/>
      <c r="HVE1666" s="288"/>
      <c r="HVF1666" s="288"/>
      <c r="HVG1666" s="288"/>
      <c r="HVH1666" s="288"/>
      <c r="HVI1666" s="288"/>
      <c r="HVJ1666" s="288"/>
      <c r="HVK1666" s="288"/>
      <c r="HVL1666" s="288"/>
      <c r="HVM1666" s="288"/>
      <c r="HVN1666" s="288"/>
      <c r="HVO1666" s="288"/>
      <c r="HVP1666" s="288"/>
      <c r="HVQ1666" s="288"/>
      <c r="HVR1666" s="288"/>
      <c r="HVS1666" s="288"/>
      <c r="HVT1666" s="288"/>
      <c r="HVU1666" s="288"/>
      <c r="HVV1666" s="288"/>
      <c r="HVW1666" s="288"/>
      <c r="HVX1666" s="288"/>
      <c r="HVY1666" s="288"/>
      <c r="HVZ1666" s="288"/>
      <c r="HWA1666" s="288"/>
      <c r="HWB1666" s="288"/>
      <c r="HWC1666" s="288"/>
      <c r="HWD1666" s="288"/>
      <c r="HWE1666" s="288"/>
      <c r="HWF1666" s="288"/>
      <c r="HWG1666" s="288"/>
      <c r="HWH1666" s="288"/>
      <c r="HWI1666" s="288"/>
      <c r="HWJ1666" s="288"/>
      <c r="HWK1666" s="288"/>
      <c r="HWL1666" s="288"/>
      <c r="HWM1666" s="288"/>
      <c r="HWN1666" s="288"/>
      <c r="HWO1666" s="288"/>
      <c r="HWP1666" s="288"/>
      <c r="HWQ1666" s="288"/>
      <c r="HWR1666" s="288"/>
      <c r="HWS1666" s="288"/>
      <c r="HWT1666" s="288"/>
      <c r="HWU1666" s="288"/>
      <c r="HWV1666" s="288"/>
      <c r="HWW1666" s="288"/>
      <c r="HWX1666" s="288"/>
      <c r="HWY1666" s="288"/>
      <c r="HWZ1666" s="288"/>
      <c r="HXA1666" s="288"/>
      <c r="HXB1666" s="288"/>
      <c r="HXC1666" s="288"/>
      <c r="HXD1666" s="288"/>
      <c r="HXE1666" s="288"/>
      <c r="HXF1666" s="288"/>
      <c r="HXG1666" s="288"/>
      <c r="HXH1666" s="288"/>
      <c r="HXI1666" s="288"/>
      <c r="HXJ1666" s="288"/>
      <c r="HXK1666" s="288"/>
      <c r="HXL1666" s="288"/>
      <c r="HXM1666" s="288"/>
      <c r="HXN1666" s="288"/>
      <c r="HXO1666" s="288"/>
      <c r="HXP1666" s="288"/>
      <c r="HXQ1666" s="288"/>
      <c r="HXR1666" s="288"/>
      <c r="HXS1666" s="288"/>
      <c r="HXT1666" s="288"/>
      <c r="HXU1666" s="288"/>
      <c r="HXV1666" s="288"/>
      <c r="HXW1666" s="288"/>
      <c r="HXX1666" s="288"/>
      <c r="HXY1666" s="288"/>
      <c r="HXZ1666" s="288"/>
      <c r="HYA1666" s="288"/>
      <c r="HYB1666" s="288"/>
      <c r="HYC1666" s="288"/>
      <c r="HYD1666" s="288"/>
      <c r="HYE1666" s="288"/>
      <c r="HYF1666" s="288"/>
      <c r="HYG1666" s="288"/>
      <c r="HYH1666" s="288"/>
      <c r="HYI1666" s="288"/>
      <c r="HYJ1666" s="288"/>
      <c r="HYK1666" s="288"/>
      <c r="HYL1666" s="288"/>
      <c r="HYM1666" s="288"/>
      <c r="HYN1666" s="288"/>
      <c r="HYO1666" s="288"/>
      <c r="HYP1666" s="288"/>
      <c r="HYQ1666" s="288"/>
      <c r="HYR1666" s="288"/>
      <c r="HYS1666" s="288"/>
      <c r="HYT1666" s="288"/>
      <c r="HYU1666" s="288"/>
      <c r="HYV1666" s="288"/>
      <c r="HYW1666" s="288"/>
      <c r="HYX1666" s="288"/>
      <c r="HYY1666" s="288"/>
      <c r="HYZ1666" s="288"/>
      <c r="HZA1666" s="288"/>
      <c r="HZB1666" s="288"/>
      <c r="HZC1666" s="288"/>
      <c r="HZD1666" s="288"/>
      <c r="HZE1666" s="288"/>
      <c r="HZF1666" s="288"/>
      <c r="HZG1666" s="288"/>
      <c r="HZH1666" s="288"/>
      <c r="HZI1666" s="288"/>
      <c r="HZJ1666" s="288"/>
      <c r="HZK1666" s="288"/>
      <c r="HZL1666" s="288"/>
      <c r="HZM1666" s="288"/>
      <c r="HZN1666" s="288"/>
      <c r="HZO1666" s="288"/>
      <c r="HZP1666" s="288"/>
      <c r="HZQ1666" s="288"/>
      <c r="HZR1666" s="288"/>
      <c r="HZS1666" s="288"/>
      <c r="HZT1666" s="288"/>
      <c r="HZU1666" s="288"/>
      <c r="HZV1666" s="288"/>
      <c r="HZW1666" s="288"/>
      <c r="HZX1666" s="288"/>
      <c r="HZY1666" s="288"/>
      <c r="HZZ1666" s="288"/>
      <c r="IAA1666" s="288"/>
      <c r="IAB1666" s="288"/>
      <c r="IAC1666" s="288"/>
      <c r="IAD1666" s="288"/>
      <c r="IAE1666" s="288"/>
      <c r="IAF1666" s="288"/>
      <c r="IAG1666" s="288"/>
      <c r="IAH1666" s="288"/>
      <c r="IAI1666" s="288"/>
      <c r="IAJ1666" s="288"/>
      <c r="IAK1666" s="288"/>
      <c r="IAL1666" s="288"/>
      <c r="IAM1666" s="288"/>
      <c r="IAN1666" s="288"/>
      <c r="IAO1666" s="288"/>
      <c r="IAP1666" s="288"/>
      <c r="IAQ1666" s="288"/>
      <c r="IAR1666" s="288"/>
      <c r="IAS1666" s="288"/>
      <c r="IAT1666" s="288"/>
      <c r="IAU1666" s="288"/>
      <c r="IAV1666" s="288"/>
      <c r="IAW1666" s="288"/>
      <c r="IAX1666" s="288"/>
      <c r="IAY1666" s="288"/>
      <c r="IAZ1666" s="288"/>
      <c r="IBA1666" s="288"/>
      <c r="IBB1666" s="288"/>
      <c r="IBC1666" s="288"/>
      <c r="IBD1666" s="288"/>
      <c r="IBE1666" s="288"/>
      <c r="IBF1666" s="288"/>
      <c r="IBG1666" s="288"/>
      <c r="IBH1666" s="288"/>
      <c r="IBI1666" s="288"/>
      <c r="IBJ1666" s="288"/>
      <c r="IBK1666" s="288"/>
      <c r="IBL1666" s="288"/>
      <c r="IBM1666" s="288"/>
      <c r="IBN1666" s="288"/>
      <c r="IBO1666" s="288"/>
      <c r="IBP1666" s="288"/>
      <c r="IBQ1666" s="288"/>
      <c r="IBR1666" s="288"/>
      <c r="IBS1666" s="288"/>
      <c r="IBT1666" s="288"/>
      <c r="IBU1666" s="288"/>
      <c r="IBV1666" s="288"/>
      <c r="IBW1666" s="288"/>
      <c r="IBX1666" s="288"/>
      <c r="IBY1666" s="288"/>
      <c r="IBZ1666" s="288"/>
      <c r="ICA1666" s="288"/>
      <c r="ICB1666" s="288"/>
      <c r="ICC1666" s="288"/>
      <c r="ICD1666" s="288"/>
      <c r="ICE1666" s="288"/>
      <c r="ICF1666" s="288"/>
      <c r="ICG1666" s="288"/>
      <c r="ICH1666" s="288"/>
      <c r="ICI1666" s="288"/>
      <c r="ICJ1666" s="288"/>
      <c r="ICK1666" s="288"/>
      <c r="ICL1666" s="288"/>
      <c r="ICM1666" s="288"/>
      <c r="ICN1666" s="288"/>
      <c r="ICO1666" s="288"/>
      <c r="ICP1666" s="288"/>
      <c r="ICQ1666" s="288"/>
      <c r="ICR1666" s="288"/>
      <c r="ICS1666" s="288"/>
      <c r="ICT1666" s="288"/>
      <c r="ICU1666" s="288"/>
      <c r="ICV1666" s="288"/>
      <c r="ICW1666" s="288"/>
      <c r="ICX1666" s="288"/>
      <c r="ICY1666" s="288"/>
      <c r="ICZ1666" s="288"/>
      <c r="IDA1666" s="288"/>
      <c r="IDB1666" s="288"/>
      <c r="IDC1666" s="288"/>
      <c r="IDD1666" s="288"/>
      <c r="IDE1666" s="288"/>
      <c r="IDF1666" s="288"/>
      <c r="IDG1666" s="288"/>
      <c r="IDH1666" s="288"/>
      <c r="IDI1666" s="288"/>
      <c r="IDJ1666" s="288"/>
      <c r="IDK1666" s="288"/>
      <c r="IDL1666" s="288"/>
      <c r="IDM1666" s="288"/>
      <c r="IDN1666" s="288"/>
      <c r="IDO1666" s="288"/>
      <c r="IDP1666" s="288"/>
      <c r="IDQ1666" s="288"/>
      <c r="IDR1666" s="288"/>
      <c r="IDS1666" s="288"/>
      <c r="IDT1666" s="288"/>
      <c r="IDU1666" s="288"/>
      <c r="IDV1666" s="288"/>
      <c r="IDW1666" s="288"/>
      <c r="IDX1666" s="288"/>
      <c r="IDY1666" s="288"/>
      <c r="IDZ1666" s="288"/>
      <c r="IEA1666" s="288"/>
      <c r="IEB1666" s="288"/>
      <c r="IEC1666" s="288"/>
      <c r="IED1666" s="288"/>
      <c r="IEE1666" s="288"/>
      <c r="IEF1666" s="288"/>
      <c r="IEG1666" s="288"/>
      <c r="IEH1666" s="288"/>
      <c r="IEI1666" s="288"/>
      <c r="IEJ1666" s="288"/>
      <c r="IEK1666" s="288"/>
      <c r="IEL1666" s="288"/>
      <c r="IEM1666" s="288"/>
      <c r="IEN1666" s="288"/>
      <c r="IEO1666" s="288"/>
      <c r="IEP1666" s="288"/>
      <c r="IEQ1666" s="288"/>
      <c r="IER1666" s="288"/>
      <c r="IES1666" s="288"/>
      <c r="IET1666" s="288"/>
      <c r="IEU1666" s="288"/>
      <c r="IEV1666" s="288"/>
      <c r="IEW1666" s="288"/>
      <c r="IEX1666" s="288"/>
      <c r="IEY1666" s="288"/>
      <c r="IEZ1666" s="288"/>
      <c r="IFA1666" s="288"/>
      <c r="IFB1666" s="288"/>
      <c r="IFC1666" s="288"/>
      <c r="IFD1666" s="288"/>
      <c r="IFE1666" s="288"/>
      <c r="IFF1666" s="288"/>
      <c r="IFG1666" s="288"/>
      <c r="IFH1666" s="288"/>
      <c r="IFI1666" s="288"/>
      <c r="IFJ1666" s="288"/>
      <c r="IFK1666" s="288"/>
      <c r="IFL1666" s="288"/>
      <c r="IFM1666" s="288"/>
      <c r="IFN1666" s="288"/>
      <c r="IFO1666" s="288"/>
      <c r="IFP1666" s="288"/>
      <c r="IFQ1666" s="288"/>
      <c r="IFR1666" s="288"/>
      <c r="IFS1666" s="288"/>
      <c r="IFT1666" s="288"/>
      <c r="IFU1666" s="288"/>
      <c r="IFV1666" s="288"/>
      <c r="IFW1666" s="288"/>
      <c r="IFX1666" s="288"/>
      <c r="IFY1666" s="288"/>
      <c r="IFZ1666" s="288"/>
      <c r="IGA1666" s="288"/>
      <c r="IGB1666" s="288"/>
      <c r="IGC1666" s="288"/>
      <c r="IGD1666" s="288"/>
      <c r="IGE1666" s="288"/>
      <c r="IGF1666" s="288"/>
      <c r="IGG1666" s="288"/>
      <c r="IGH1666" s="288"/>
      <c r="IGI1666" s="288"/>
      <c r="IGJ1666" s="288"/>
      <c r="IGK1666" s="288"/>
      <c r="IGL1666" s="288"/>
      <c r="IGM1666" s="288"/>
      <c r="IGN1666" s="288"/>
      <c r="IGO1666" s="288"/>
      <c r="IGP1666" s="288"/>
      <c r="IGQ1666" s="288"/>
      <c r="IGR1666" s="288"/>
      <c r="IGS1666" s="288"/>
      <c r="IGT1666" s="288"/>
      <c r="IGU1666" s="288"/>
      <c r="IGV1666" s="288"/>
      <c r="IGW1666" s="288"/>
      <c r="IGX1666" s="288"/>
      <c r="IGY1666" s="288"/>
      <c r="IGZ1666" s="288"/>
      <c r="IHA1666" s="288"/>
      <c r="IHB1666" s="288"/>
      <c r="IHC1666" s="288"/>
      <c r="IHD1666" s="288"/>
      <c r="IHE1666" s="288"/>
      <c r="IHF1666" s="288"/>
      <c r="IHG1666" s="288"/>
      <c r="IHH1666" s="288"/>
      <c r="IHI1666" s="288"/>
      <c r="IHJ1666" s="288"/>
      <c r="IHK1666" s="288"/>
      <c r="IHL1666" s="288"/>
      <c r="IHM1666" s="288"/>
      <c r="IHN1666" s="288"/>
      <c r="IHO1666" s="288"/>
      <c r="IHP1666" s="288"/>
      <c r="IHQ1666" s="288"/>
      <c r="IHR1666" s="288"/>
      <c r="IHS1666" s="288"/>
      <c r="IHT1666" s="288"/>
      <c r="IHU1666" s="288"/>
      <c r="IHV1666" s="288"/>
      <c r="IHW1666" s="288"/>
      <c r="IHX1666" s="288"/>
      <c r="IHY1666" s="288"/>
      <c r="IHZ1666" s="288"/>
      <c r="IIA1666" s="288"/>
      <c r="IIB1666" s="288"/>
      <c r="IIC1666" s="288"/>
      <c r="IID1666" s="288"/>
      <c r="IIE1666" s="288"/>
      <c r="IIF1666" s="288"/>
      <c r="IIG1666" s="288"/>
      <c r="IIH1666" s="288"/>
      <c r="III1666" s="288"/>
      <c r="IIJ1666" s="288"/>
      <c r="IIK1666" s="288"/>
      <c r="IIL1666" s="288"/>
      <c r="IIM1666" s="288"/>
      <c r="IIN1666" s="288"/>
      <c r="IIO1666" s="288"/>
      <c r="IIP1666" s="288"/>
      <c r="IIQ1666" s="288"/>
      <c r="IIR1666" s="288"/>
      <c r="IIS1666" s="288"/>
      <c r="IIT1666" s="288"/>
      <c r="IIU1666" s="288"/>
      <c r="IIV1666" s="288"/>
      <c r="IIW1666" s="288"/>
      <c r="IIX1666" s="288"/>
      <c r="IIY1666" s="288"/>
      <c r="IIZ1666" s="288"/>
      <c r="IJA1666" s="288"/>
      <c r="IJB1666" s="288"/>
      <c r="IJC1666" s="288"/>
      <c r="IJD1666" s="288"/>
      <c r="IJE1666" s="288"/>
      <c r="IJF1666" s="288"/>
      <c r="IJG1666" s="288"/>
      <c r="IJH1666" s="288"/>
      <c r="IJI1666" s="288"/>
      <c r="IJJ1666" s="288"/>
      <c r="IJK1666" s="288"/>
      <c r="IJL1666" s="288"/>
      <c r="IJM1666" s="288"/>
      <c r="IJN1666" s="288"/>
      <c r="IJO1666" s="288"/>
      <c r="IJP1666" s="288"/>
      <c r="IJQ1666" s="288"/>
      <c r="IJR1666" s="288"/>
      <c r="IJS1666" s="288"/>
      <c r="IJT1666" s="288"/>
      <c r="IJU1666" s="288"/>
      <c r="IJV1666" s="288"/>
      <c r="IJW1666" s="288"/>
      <c r="IJX1666" s="288"/>
      <c r="IJY1666" s="288"/>
      <c r="IJZ1666" s="288"/>
      <c r="IKA1666" s="288"/>
      <c r="IKB1666" s="288"/>
      <c r="IKC1666" s="288"/>
      <c r="IKD1666" s="288"/>
      <c r="IKE1666" s="288"/>
      <c r="IKF1666" s="288"/>
      <c r="IKG1666" s="288"/>
      <c r="IKH1666" s="288"/>
      <c r="IKI1666" s="288"/>
      <c r="IKJ1666" s="288"/>
      <c r="IKK1666" s="288"/>
      <c r="IKL1666" s="288"/>
      <c r="IKM1666" s="288"/>
      <c r="IKN1666" s="288"/>
      <c r="IKO1666" s="288"/>
      <c r="IKP1666" s="288"/>
      <c r="IKQ1666" s="288"/>
      <c r="IKR1666" s="288"/>
      <c r="IKS1666" s="288"/>
      <c r="IKT1666" s="288"/>
      <c r="IKU1666" s="288"/>
      <c r="IKV1666" s="288"/>
      <c r="IKW1666" s="288"/>
      <c r="IKX1666" s="288"/>
      <c r="IKY1666" s="288"/>
      <c r="IKZ1666" s="288"/>
      <c r="ILA1666" s="288"/>
      <c r="ILB1666" s="288"/>
      <c r="ILC1666" s="288"/>
      <c r="ILD1666" s="288"/>
      <c r="ILE1666" s="288"/>
      <c r="ILF1666" s="288"/>
      <c r="ILG1666" s="288"/>
      <c r="ILH1666" s="288"/>
      <c r="ILI1666" s="288"/>
      <c r="ILJ1666" s="288"/>
      <c r="ILK1666" s="288"/>
      <c r="ILL1666" s="288"/>
      <c r="ILM1666" s="288"/>
      <c r="ILN1666" s="288"/>
      <c r="ILO1666" s="288"/>
      <c r="ILP1666" s="288"/>
      <c r="ILQ1666" s="288"/>
      <c r="ILR1666" s="288"/>
      <c r="ILS1666" s="288"/>
      <c r="ILT1666" s="288"/>
      <c r="ILU1666" s="288"/>
      <c r="ILV1666" s="288"/>
      <c r="ILW1666" s="288"/>
      <c r="ILX1666" s="288"/>
      <c r="ILY1666" s="288"/>
      <c r="ILZ1666" s="288"/>
      <c r="IMA1666" s="288"/>
      <c r="IMB1666" s="288"/>
      <c r="IMC1666" s="288"/>
      <c r="IMD1666" s="288"/>
      <c r="IME1666" s="288"/>
      <c r="IMF1666" s="288"/>
      <c r="IMG1666" s="288"/>
      <c r="IMH1666" s="288"/>
      <c r="IMI1666" s="288"/>
      <c r="IMJ1666" s="288"/>
      <c r="IMK1666" s="288"/>
      <c r="IML1666" s="288"/>
      <c r="IMM1666" s="288"/>
      <c r="IMN1666" s="288"/>
      <c r="IMO1666" s="288"/>
      <c r="IMP1666" s="288"/>
      <c r="IMQ1666" s="288"/>
      <c r="IMR1666" s="288"/>
      <c r="IMS1666" s="288"/>
      <c r="IMT1666" s="288"/>
      <c r="IMU1666" s="288"/>
      <c r="IMV1666" s="288"/>
      <c r="IMW1666" s="288"/>
      <c r="IMX1666" s="288"/>
      <c r="IMY1666" s="288"/>
      <c r="IMZ1666" s="288"/>
      <c r="INA1666" s="288"/>
      <c r="INB1666" s="288"/>
      <c r="INC1666" s="288"/>
      <c r="IND1666" s="288"/>
      <c r="INE1666" s="288"/>
      <c r="INF1666" s="288"/>
      <c r="ING1666" s="288"/>
      <c r="INH1666" s="288"/>
      <c r="INI1666" s="288"/>
      <c r="INJ1666" s="288"/>
      <c r="INK1666" s="288"/>
      <c r="INL1666" s="288"/>
      <c r="INM1666" s="288"/>
      <c r="INN1666" s="288"/>
      <c r="INO1666" s="288"/>
      <c r="INP1666" s="288"/>
      <c r="INQ1666" s="288"/>
      <c r="INR1666" s="288"/>
      <c r="INS1666" s="288"/>
      <c r="INT1666" s="288"/>
      <c r="INU1666" s="288"/>
      <c r="INV1666" s="288"/>
      <c r="INW1666" s="288"/>
      <c r="INX1666" s="288"/>
      <c r="INY1666" s="288"/>
      <c r="INZ1666" s="288"/>
      <c r="IOA1666" s="288"/>
      <c r="IOB1666" s="288"/>
      <c r="IOC1666" s="288"/>
      <c r="IOD1666" s="288"/>
      <c r="IOE1666" s="288"/>
      <c r="IOF1666" s="288"/>
      <c r="IOG1666" s="288"/>
      <c r="IOH1666" s="288"/>
      <c r="IOI1666" s="288"/>
      <c r="IOJ1666" s="288"/>
      <c r="IOK1666" s="288"/>
      <c r="IOL1666" s="288"/>
      <c r="IOM1666" s="288"/>
      <c r="ION1666" s="288"/>
      <c r="IOO1666" s="288"/>
      <c r="IOP1666" s="288"/>
      <c r="IOQ1666" s="288"/>
      <c r="IOR1666" s="288"/>
      <c r="IOS1666" s="288"/>
      <c r="IOT1666" s="288"/>
      <c r="IOU1666" s="288"/>
      <c r="IOV1666" s="288"/>
      <c r="IOW1666" s="288"/>
      <c r="IOX1666" s="288"/>
      <c r="IOY1666" s="288"/>
      <c r="IOZ1666" s="288"/>
      <c r="IPA1666" s="288"/>
      <c r="IPB1666" s="288"/>
      <c r="IPC1666" s="288"/>
      <c r="IPD1666" s="288"/>
      <c r="IPE1666" s="288"/>
      <c r="IPF1666" s="288"/>
      <c r="IPG1666" s="288"/>
      <c r="IPH1666" s="288"/>
      <c r="IPI1666" s="288"/>
      <c r="IPJ1666" s="288"/>
      <c r="IPK1666" s="288"/>
      <c r="IPL1666" s="288"/>
      <c r="IPM1666" s="288"/>
      <c r="IPN1666" s="288"/>
      <c r="IPO1666" s="288"/>
      <c r="IPP1666" s="288"/>
      <c r="IPQ1666" s="288"/>
      <c r="IPR1666" s="288"/>
      <c r="IPS1666" s="288"/>
      <c r="IPT1666" s="288"/>
      <c r="IPU1666" s="288"/>
      <c r="IPV1666" s="288"/>
      <c r="IPW1666" s="288"/>
      <c r="IPX1666" s="288"/>
      <c r="IPY1666" s="288"/>
      <c r="IPZ1666" s="288"/>
      <c r="IQA1666" s="288"/>
      <c r="IQB1666" s="288"/>
      <c r="IQC1666" s="288"/>
      <c r="IQD1666" s="288"/>
      <c r="IQE1666" s="288"/>
      <c r="IQF1666" s="288"/>
      <c r="IQG1666" s="288"/>
      <c r="IQH1666" s="288"/>
      <c r="IQI1666" s="288"/>
      <c r="IQJ1666" s="288"/>
      <c r="IQK1666" s="288"/>
      <c r="IQL1666" s="288"/>
      <c r="IQM1666" s="288"/>
      <c r="IQN1666" s="288"/>
      <c r="IQO1666" s="288"/>
      <c r="IQP1666" s="288"/>
      <c r="IQQ1666" s="288"/>
      <c r="IQR1666" s="288"/>
      <c r="IQS1666" s="288"/>
      <c r="IQT1666" s="288"/>
      <c r="IQU1666" s="288"/>
      <c r="IQV1666" s="288"/>
      <c r="IQW1666" s="288"/>
      <c r="IQX1666" s="288"/>
      <c r="IQY1666" s="288"/>
      <c r="IQZ1666" s="288"/>
      <c r="IRA1666" s="288"/>
      <c r="IRB1666" s="288"/>
      <c r="IRC1666" s="288"/>
      <c r="IRD1666" s="288"/>
      <c r="IRE1666" s="288"/>
      <c r="IRF1666" s="288"/>
      <c r="IRG1666" s="288"/>
      <c r="IRH1666" s="288"/>
      <c r="IRI1666" s="288"/>
      <c r="IRJ1666" s="288"/>
      <c r="IRK1666" s="288"/>
      <c r="IRL1666" s="288"/>
      <c r="IRM1666" s="288"/>
      <c r="IRN1666" s="288"/>
      <c r="IRO1666" s="288"/>
      <c r="IRP1666" s="288"/>
      <c r="IRQ1666" s="288"/>
      <c r="IRR1666" s="288"/>
      <c r="IRS1666" s="288"/>
      <c r="IRT1666" s="288"/>
      <c r="IRU1666" s="288"/>
      <c r="IRV1666" s="288"/>
      <c r="IRW1666" s="288"/>
      <c r="IRX1666" s="288"/>
      <c r="IRY1666" s="288"/>
      <c r="IRZ1666" s="288"/>
      <c r="ISA1666" s="288"/>
      <c r="ISB1666" s="288"/>
      <c r="ISC1666" s="288"/>
      <c r="ISD1666" s="288"/>
      <c r="ISE1666" s="288"/>
      <c r="ISF1666" s="288"/>
      <c r="ISG1666" s="288"/>
      <c r="ISH1666" s="288"/>
      <c r="ISI1666" s="288"/>
      <c r="ISJ1666" s="288"/>
      <c r="ISK1666" s="288"/>
      <c r="ISL1666" s="288"/>
      <c r="ISM1666" s="288"/>
      <c r="ISN1666" s="288"/>
      <c r="ISO1666" s="288"/>
      <c r="ISP1666" s="288"/>
      <c r="ISQ1666" s="288"/>
      <c r="ISR1666" s="288"/>
      <c r="ISS1666" s="288"/>
      <c r="IST1666" s="288"/>
      <c r="ISU1666" s="288"/>
      <c r="ISV1666" s="288"/>
      <c r="ISW1666" s="288"/>
      <c r="ISX1666" s="288"/>
      <c r="ISY1666" s="288"/>
      <c r="ISZ1666" s="288"/>
      <c r="ITA1666" s="288"/>
      <c r="ITB1666" s="288"/>
      <c r="ITC1666" s="288"/>
      <c r="ITD1666" s="288"/>
      <c r="ITE1666" s="288"/>
      <c r="ITF1666" s="288"/>
      <c r="ITG1666" s="288"/>
      <c r="ITH1666" s="288"/>
      <c r="ITI1666" s="288"/>
      <c r="ITJ1666" s="288"/>
      <c r="ITK1666" s="288"/>
      <c r="ITL1666" s="288"/>
      <c r="ITM1666" s="288"/>
      <c r="ITN1666" s="288"/>
      <c r="ITO1666" s="288"/>
      <c r="ITP1666" s="288"/>
      <c r="ITQ1666" s="288"/>
      <c r="ITR1666" s="288"/>
      <c r="ITS1666" s="288"/>
      <c r="ITT1666" s="288"/>
      <c r="ITU1666" s="288"/>
      <c r="ITV1666" s="288"/>
      <c r="ITW1666" s="288"/>
      <c r="ITX1666" s="288"/>
      <c r="ITY1666" s="288"/>
      <c r="ITZ1666" s="288"/>
      <c r="IUA1666" s="288"/>
      <c r="IUB1666" s="288"/>
      <c r="IUC1666" s="288"/>
      <c r="IUD1666" s="288"/>
      <c r="IUE1666" s="288"/>
      <c r="IUF1666" s="288"/>
      <c r="IUG1666" s="288"/>
      <c r="IUH1666" s="288"/>
      <c r="IUI1666" s="288"/>
      <c r="IUJ1666" s="288"/>
      <c r="IUK1666" s="288"/>
      <c r="IUL1666" s="288"/>
      <c r="IUM1666" s="288"/>
      <c r="IUN1666" s="288"/>
      <c r="IUO1666" s="288"/>
      <c r="IUP1666" s="288"/>
      <c r="IUQ1666" s="288"/>
      <c r="IUR1666" s="288"/>
      <c r="IUS1666" s="288"/>
      <c r="IUT1666" s="288"/>
      <c r="IUU1666" s="288"/>
      <c r="IUV1666" s="288"/>
      <c r="IUW1666" s="288"/>
      <c r="IUX1666" s="288"/>
      <c r="IUY1666" s="288"/>
      <c r="IUZ1666" s="288"/>
      <c r="IVA1666" s="288"/>
      <c r="IVB1666" s="288"/>
      <c r="IVC1666" s="288"/>
      <c r="IVD1666" s="288"/>
      <c r="IVE1666" s="288"/>
      <c r="IVF1666" s="288"/>
      <c r="IVG1666" s="288"/>
      <c r="IVH1666" s="288"/>
      <c r="IVI1666" s="288"/>
      <c r="IVJ1666" s="288"/>
      <c r="IVK1666" s="288"/>
      <c r="IVL1666" s="288"/>
      <c r="IVM1666" s="288"/>
      <c r="IVN1666" s="288"/>
      <c r="IVO1666" s="288"/>
      <c r="IVP1666" s="288"/>
      <c r="IVQ1666" s="288"/>
      <c r="IVR1666" s="288"/>
      <c r="IVS1666" s="288"/>
      <c r="IVT1666" s="288"/>
      <c r="IVU1666" s="288"/>
      <c r="IVV1666" s="288"/>
      <c r="IVW1666" s="288"/>
      <c r="IVX1666" s="288"/>
      <c r="IVY1666" s="288"/>
      <c r="IVZ1666" s="288"/>
      <c r="IWA1666" s="288"/>
      <c r="IWB1666" s="288"/>
      <c r="IWC1666" s="288"/>
      <c r="IWD1666" s="288"/>
      <c r="IWE1666" s="288"/>
      <c r="IWF1666" s="288"/>
      <c r="IWG1666" s="288"/>
      <c r="IWH1666" s="288"/>
      <c r="IWI1666" s="288"/>
      <c r="IWJ1666" s="288"/>
      <c r="IWK1666" s="288"/>
      <c r="IWL1666" s="288"/>
      <c r="IWM1666" s="288"/>
      <c r="IWN1666" s="288"/>
      <c r="IWO1666" s="288"/>
      <c r="IWP1666" s="288"/>
      <c r="IWQ1666" s="288"/>
      <c r="IWR1666" s="288"/>
      <c r="IWS1666" s="288"/>
      <c r="IWT1666" s="288"/>
      <c r="IWU1666" s="288"/>
      <c r="IWV1666" s="288"/>
      <c r="IWW1666" s="288"/>
      <c r="IWX1666" s="288"/>
      <c r="IWY1666" s="288"/>
      <c r="IWZ1666" s="288"/>
      <c r="IXA1666" s="288"/>
      <c r="IXB1666" s="288"/>
      <c r="IXC1666" s="288"/>
      <c r="IXD1666" s="288"/>
      <c r="IXE1666" s="288"/>
      <c r="IXF1666" s="288"/>
      <c r="IXG1666" s="288"/>
      <c r="IXH1666" s="288"/>
      <c r="IXI1666" s="288"/>
      <c r="IXJ1666" s="288"/>
      <c r="IXK1666" s="288"/>
      <c r="IXL1666" s="288"/>
      <c r="IXM1666" s="288"/>
      <c r="IXN1666" s="288"/>
      <c r="IXO1666" s="288"/>
      <c r="IXP1666" s="288"/>
      <c r="IXQ1666" s="288"/>
      <c r="IXR1666" s="288"/>
      <c r="IXS1666" s="288"/>
      <c r="IXT1666" s="288"/>
      <c r="IXU1666" s="288"/>
      <c r="IXV1666" s="288"/>
      <c r="IXW1666" s="288"/>
      <c r="IXX1666" s="288"/>
      <c r="IXY1666" s="288"/>
      <c r="IXZ1666" s="288"/>
      <c r="IYA1666" s="288"/>
      <c r="IYB1666" s="288"/>
      <c r="IYC1666" s="288"/>
      <c r="IYD1666" s="288"/>
      <c r="IYE1666" s="288"/>
      <c r="IYF1666" s="288"/>
      <c r="IYG1666" s="288"/>
      <c r="IYH1666" s="288"/>
      <c r="IYI1666" s="288"/>
      <c r="IYJ1666" s="288"/>
      <c r="IYK1666" s="288"/>
      <c r="IYL1666" s="288"/>
      <c r="IYM1666" s="288"/>
      <c r="IYN1666" s="288"/>
      <c r="IYO1666" s="288"/>
      <c r="IYP1666" s="288"/>
      <c r="IYQ1666" s="288"/>
      <c r="IYR1666" s="288"/>
      <c r="IYS1666" s="288"/>
      <c r="IYT1666" s="288"/>
      <c r="IYU1666" s="288"/>
      <c r="IYV1666" s="288"/>
      <c r="IYW1666" s="288"/>
      <c r="IYX1666" s="288"/>
      <c r="IYY1666" s="288"/>
      <c r="IYZ1666" s="288"/>
      <c r="IZA1666" s="288"/>
      <c r="IZB1666" s="288"/>
      <c r="IZC1666" s="288"/>
      <c r="IZD1666" s="288"/>
      <c r="IZE1666" s="288"/>
      <c r="IZF1666" s="288"/>
      <c r="IZG1666" s="288"/>
      <c r="IZH1666" s="288"/>
      <c r="IZI1666" s="288"/>
      <c r="IZJ1666" s="288"/>
      <c r="IZK1666" s="288"/>
      <c r="IZL1666" s="288"/>
      <c r="IZM1666" s="288"/>
      <c r="IZN1666" s="288"/>
      <c r="IZO1666" s="288"/>
      <c r="IZP1666" s="288"/>
      <c r="IZQ1666" s="288"/>
      <c r="IZR1666" s="288"/>
      <c r="IZS1666" s="288"/>
      <c r="IZT1666" s="288"/>
      <c r="IZU1666" s="288"/>
      <c r="IZV1666" s="288"/>
      <c r="IZW1666" s="288"/>
      <c r="IZX1666" s="288"/>
      <c r="IZY1666" s="288"/>
      <c r="IZZ1666" s="288"/>
      <c r="JAA1666" s="288"/>
      <c r="JAB1666" s="288"/>
      <c r="JAC1666" s="288"/>
      <c r="JAD1666" s="288"/>
      <c r="JAE1666" s="288"/>
      <c r="JAF1666" s="288"/>
      <c r="JAG1666" s="288"/>
      <c r="JAH1666" s="288"/>
      <c r="JAI1666" s="288"/>
      <c r="JAJ1666" s="288"/>
      <c r="JAK1666" s="288"/>
      <c r="JAL1666" s="288"/>
      <c r="JAM1666" s="288"/>
      <c r="JAN1666" s="288"/>
      <c r="JAO1666" s="288"/>
      <c r="JAP1666" s="288"/>
      <c r="JAQ1666" s="288"/>
      <c r="JAR1666" s="288"/>
      <c r="JAS1666" s="288"/>
      <c r="JAT1666" s="288"/>
      <c r="JAU1666" s="288"/>
      <c r="JAV1666" s="288"/>
      <c r="JAW1666" s="288"/>
      <c r="JAX1666" s="288"/>
      <c r="JAY1666" s="288"/>
      <c r="JAZ1666" s="288"/>
      <c r="JBA1666" s="288"/>
      <c r="JBB1666" s="288"/>
      <c r="JBC1666" s="288"/>
      <c r="JBD1666" s="288"/>
      <c r="JBE1666" s="288"/>
      <c r="JBF1666" s="288"/>
      <c r="JBG1666" s="288"/>
      <c r="JBH1666" s="288"/>
      <c r="JBI1666" s="288"/>
      <c r="JBJ1666" s="288"/>
      <c r="JBK1666" s="288"/>
      <c r="JBL1666" s="288"/>
      <c r="JBM1666" s="288"/>
      <c r="JBN1666" s="288"/>
      <c r="JBO1666" s="288"/>
      <c r="JBP1666" s="288"/>
      <c r="JBQ1666" s="288"/>
      <c r="JBR1666" s="288"/>
      <c r="JBS1666" s="288"/>
      <c r="JBT1666" s="288"/>
      <c r="JBU1666" s="288"/>
      <c r="JBV1666" s="288"/>
      <c r="JBW1666" s="288"/>
      <c r="JBX1666" s="288"/>
      <c r="JBY1666" s="288"/>
      <c r="JBZ1666" s="288"/>
      <c r="JCA1666" s="288"/>
      <c r="JCB1666" s="288"/>
      <c r="JCC1666" s="288"/>
      <c r="JCD1666" s="288"/>
      <c r="JCE1666" s="288"/>
      <c r="JCF1666" s="288"/>
      <c r="JCG1666" s="288"/>
      <c r="JCH1666" s="288"/>
      <c r="JCI1666" s="288"/>
      <c r="JCJ1666" s="288"/>
      <c r="JCK1666" s="288"/>
      <c r="JCL1666" s="288"/>
      <c r="JCM1666" s="288"/>
      <c r="JCN1666" s="288"/>
      <c r="JCO1666" s="288"/>
      <c r="JCP1666" s="288"/>
      <c r="JCQ1666" s="288"/>
      <c r="JCR1666" s="288"/>
      <c r="JCS1666" s="288"/>
      <c r="JCT1666" s="288"/>
      <c r="JCU1666" s="288"/>
      <c r="JCV1666" s="288"/>
      <c r="JCW1666" s="288"/>
      <c r="JCX1666" s="288"/>
      <c r="JCY1666" s="288"/>
      <c r="JCZ1666" s="288"/>
      <c r="JDA1666" s="288"/>
      <c r="JDB1666" s="288"/>
      <c r="JDC1666" s="288"/>
      <c r="JDD1666" s="288"/>
      <c r="JDE1666" s="288"/>
      <c r="JDF1666" s="288"/>
      <c r="JDG1666" s="288"/>
      <c r="JDH1666" s="288"/>
      <c r="JDI1666" s="288"/>
      <c r="JDJ1666" s="288"/>
      <c r="JDK1666" s="288"/>
      <c r="JDL1666" s="288"/>
      <c r="JDM1666" s="288"/>
      <c r="JDN1666" s="288"/>
      <c r="JDO1666" s="288"/>
      <c r="JDP1666" s="288"/>
      <c r="JDQ1666" s="288"/>
      <c r="JDR1666" s="288"/>
      <c r="JDS1666" s="288"/>
      <c r="JDT1666" s="288"/>
      <c r="JDU1666" s="288"/>
      <c r="JDV1666" s="288"/>
      <c r="JDW1666" s="288"/>
      <c r="JDX1666" s="288"/>
      <c r="JDY1666" s="288"/>
      <c r="JDZ1666" s="288"/>
      <c r="JEA1666" s="288"/>
      <c r="JEB1666" s="288"/>
      <c r="JEC1666" s="288"/>
      <c r="JED1666" s="288"/>
      <c r="JEE1666" s="288"/>
      <c r="JEF1666" s="288"/>
      <c r="JEG1666" s="288"/>
      <c r="JEH1666" s="288"/>
      <c r="JEI1666" s="288"/>
      <c r="JEJ1666" s="288"/>
      <c r="JEK1666" s="288"/>
      <c r="JEL1666" s="288"/>
      <c r="JEM1666" s="288"/>
      <c r="JEN1666" s="288"/>
      <c r="JEO1666" s="288"/>
      <c r="JEP1666" s="288"/>
      <c r="JEQ1666" s="288"/>
      <c r="JER1666" s="288"/>
      <c r="JES1666" s="288"/>
      <c r="JET1666" s="288"/>
      <c r="JEU1666" s="288"/>
      <c r="JEV1666" s="288"/>
      <c r="JEW1666" s="288"/>
      <c r="JEX1666" s="288"/>
      <c r="JEY1666" s="288"/>
      <c r="JEZ1666" s="288"/>
      <c r="JFA1666" s="288"/>
      <c r="JFB1666" s="288"/>
      <c r="JFC1666" s="288"/>
      <c r="JFD1666" s="288"/>
      <c r="JFE1666" s="288"/>
      <c r="JFF1666" s="288"/>
      <c r="JFG1666" s="288"/>
      <c r="JFH1666" s="288"/>
      <c r="JFI1666" s="288"/>
      <c r="JFJ1666" s="288"/>
      <c r="JFK1666" s="288"/>
      <c r="JFL1666" s="288"/>
      <c r="JFM1666" s="288"/>
      <c r="JFN1666" s="288"/>
      <c r="JFO1666" s="288"/>
      <c r="JFP1666" s="288"/>
      <c r="JFQ1666" s="288"/>
      <c r="JFR1666" s="288"/>
      <c r="JFS1666" s="288"/>
      <c r="JFT1666" s="288"/>
      <c r="JFU1666" s="288"/>
      <c r="JFV1666" s="288"/>
      <c r="JFW1666" s="288"/>
      <c r="JFX1666" s="288"/>
      <c r="JFY1666" s="288"/>
      <c r="JFZ1666" s="288"/>
      <c r="JGA1666" s="288"/>
      <c r="JGB1666" s="288"/>
      <c r="JGC1666" s="288"/>
      <c r="JGD1666" s="288"/>
      <c r="JGE1666" s="288"/>
      <c r="JGF1666" s="288"/>
      <c r="JGG1666" s="288"/>
      <c r="JGH1666" s="288"/>
      <c r="JGI1666" s="288"/>
      <c r="JGJ1666" s="288"/>
      <c r="JGK1666" s="288"/>
      <c r="JGL1666" s="288"/>
      <c r="JGM1666" s="288"/>
      <c r="JGN1666" s="288"/>
      <c r="JGO1666" s="288"/>
      <c r="JGP1666" s="288"/>
      <c r="JGQ1666" s="288"/>
      <c r="JGR1666" s="288"/>
      <c r="JGS1666" s="288"/>
      <c r="JGT1666" s="288"/>
      <c r="JGU1666" s="288"/>
      <c r="JGV1666" s="288"/>
      <c r="JGW1666" s="288"/>
      <c r="JGX1666" s="288"/>
      <c r="JGY1666" s="288"/>
      <c r="JGZ1666" s="288"/>
      <c r="JHA1666" s="288"/>
      <c r="JHB1666" s="288"/>
      <c r="JHC1666" s="288"/>
      <c r="JHD1666" s="288"/>
      <c r="JHE1666" s="288"/>
      <c r="JHF1666" s="288"/>
      <c r="JHG1666" s="288"/>
      <c r="JHH1666" s="288"/>
      <c r="JHI1666" s="288"/>
      <c r="JHJ1666" s="288"/>
      <c r="JHK1666" s="288"/>
      <c r="JHL1666" s="288"/>
      <c r="JHM1666" s="288"/>
      <c r="JHN1666" s="288"/>
      <c r="JHO1666" s="288"/>
      <c r="JHP1666" s="288"/>
      <c r="JHQ1666" s="288"/>
      <c r="JHR1666" s="288"/>
      <c r="JHS1666" s="288"/>
      <c r="JHT1666" s="288"/>
      <c r="JHU1666" s="288"/>
      <c r="JHV1666" s="288"/>
      <c r="JHW1666" s="288"/>
      <c r="JHX1666" s="288"/>
      <c r="JHY1666" s="288"/>
      <c r="JHZ1666" s="288"/>
      <c r="JIA1666" s="288"/>
      <c r="JIB1666" s="288"/>
      <c r="JIC1666" s="288"/>
      <c r="JID1666" s="288"/>
      <c r="JIE1666" s="288"/>
      <c r="JIF1666" s="288"/>
      <c r="JIG1666" s="288"/>
      <c r="JIH1666" s="288"/>
      <c r="JII1666" s="288"/>
      <c r="JIJ1666" s="288"/>
      <c r="JIK1666" s="288"/>
      <c r="JIL1666" s="288"/>
      <c r="JIM1666" s="288"/>
      <c r="JIN1666" s="288"/>
      <c r="JIO1666" s="288"/>
      <c r="JIP1666" s="288"/>
      <c r="JIQ1666" s="288"/>
      <c r="JIR1666" s="288"/>
      <c r="JIS1666" s="288"/>
      <c r="JIT1666" s="288"/>
      <c r="JIU1666" s="288"/>
      <c r="JIV1666" s="288"/>
      <c r="JIW1666" s="288"/>
      <c r="JIX1666" s="288"/>
      <c r="JIY1666" s="288"/>
      <c r="JIZ1666" s="288"/>
      <c r="JJA1666" s="288"/>
      <c r="JJB1666" s="288"/>
      <c r="JJC1666" s="288"/>
      <c r="JJD1666" s="288"/>
      <c r="JJE1666" s="288"/>
      <c r="JJF1666" s="288"/>
      <c r="JJG1666" s="288"/>
      <c r="JJH1666" s="288"/>
      <c r="JJI1666" s="288"/>
      <c r="JJJ1666" s="288"/>
      <c r="JJK1666" s="288"/>
      <c r="JJL1666" s="288"/>
      <c r="JJM1666" s="288"/>
      <c r="JJN1666" s="288"/>
      <c r="JJO1666" s="288"/>
      <c r="JJP1666" s="288"/>
      <c r="JJQ1666" s="288"/>
      <c r="JJR1666" s="288"/>
      <c r="JJS1666" s="288"/>
      <c r="JJT1666" s="288"/>
      <c r="JJU1666" s="288"/>
      <c r="JJV1666" s="288"/>
      <c r="JJW1666" s="288"/>
      <c r="JJX1666" s="288"/>
      <c r="JJY1666" s="288"/>
      <c r="JJZ1666" s="288"/>
      <c r="JKA1666" s="288"/>
      <c r="JKB1666" s="288"/>
      <c r="JKC1666" s="288"/>
      <c r="JKD1666" s="288"/>
      <c r="JKE1666" s="288"/>
      <c r="JKF1666" s="288"/>
      <c r="JKG1666" s="288"/>
      <c r="JKH1666" s="288"/>
      <c r="JKI1666" s="288"/>
      <c r="JKJ1666" s="288"/>
      <c r="JKK1666" s="288"/>
      <c r="JKL1666" s="288"/>
      <c r="JKM1666" s="288"/>
      <c r="JKN1666" s="288"/>
      <c r="JKO1666" s="288"/>
      <c r="JKP1666" s="288"/>
      <c r="JKQ1666" s="288"/>
      <c r="JKR1666" s="288"/>
      <c r="JKS1666" s="288"/>
      <c r="JKT1666" s="288"/>
      <c r="JKU1666" s="288"/>
      <c r="JKV1666" s="288"/>
      <c r="JKW1666" s="288"/>
      <c r="JKX1666" s="288"/>
      <c r="JKY1666" s="288"/>
      <c r="JKZ1666" s="288"/>
      <c r="JLA1666" s="288"/>
      <c r="JLB1666" s="288"/>
      <c r="JLC1666" s="288"/>
      <c r="JLD1666" s="288"/>
      <c r="JLE1666" s="288"/>
      <c r="JLF1666" s="288"/>
      <c r="JLG1666" s="288"/>
      <c r="JLH1666" s="288"/>
      <c r="JLI1666" s="288"/>
      <c r="JLJ1666" s="288"/>
      <c r="JLK1666" s="288"/>
      <c r="JLL1666" s="288"/>
      <c r="JLM1666" s="288"/>
      <c r="JLN1666" s="288"/>
      <c r="JLO1666" s="288"/>
      <c r="JLP1666" s="288"/>
      <c r="JLQ1666" s="288"/>
      <c r="JLR1666" s="288"/>
      <c r="JLS1666" s="288"/>
      <c r="JLT1666" s="288"/>
      <c r="JLU1666" s="288"/>
      <c r="JLV1666" s="288"/>
      <c r="JLW1666" s="288"/>
      <c r="JLX1666" s="288"/>
      <c r="JLY1666" s="288"/>
      <c r="JLZ1666" s="288"/>
      <c r="JMA1666" s="288"/>
      <c r="JMB1666" s="288"/>
      <c r="JMC1666" s="288"/>
      <c r="JMD1666" s="288"/>
      <c r="JME1666" s="288"/>
      <c r="JMF1666" s="288"/>
      <c r="JMG1666" s="288"/>
      <c r="JMH1666" s="288"/>
      <c r="JMI1666" s="288"/>
      <c r="JMJ1666" s="288"/>
      <c r="JMK1666" s="288"/>
      <c r="JML1666" s="288"/>
      <c r="JMM1666" s="288"/>
      <c r="JMN1666" s="288"/>
      <c r="JMO1666" s="288"/>
      <c r="JMP1666" s="288"/>
      <c r="JMQ1666" s="288"/>
      <c r="JMR1666" s="288"/>
      <c r="JMS1666" s="288"/>
      <c r="JMT1666" s="288"/>
      <c r="JMU1666" s="288"/>
      <c r="JMV1666" s="288"/>
      <c r="JMW1666" s="288"/>
      <c r="JMX1666" s="288"/>
      <c r="JMY1666" s="288"/>
      <c r="JMZ1666" s="288"/>
      <c r="JNA1666" s="288"/>
      <c r="JNB1666" s="288"/>
      <c r="JNC1666" s="288"/>
      <c r="JND1666" s="288"/>
      <c r="JNE1666" s="288"/>
      <c r="JNF1666" s="288"/>
      <c r="JNG1666" s="288"/>
      <c r="JNH1666" s="288"/>
      <c r="JNI1666" s="288"/>
      <c r="JNJ1666" s="288"/>
      <c r="JNK1666" s="288"/>
      <c r="JNL1666" s="288"/>
      <c r="JNM1666" s="288"/>
      <c r="JNN1666" s="288"/>
      <c r="JNO1666" s="288"/>
      <c r="JNP1666" s="288"/>
      <c r="JNQ1666" s="288"/>
      <c r="JNR1666" s="288"/>
      <c r="JNS1666" s="288"/>
      <c r="JNT1666" s="288"/>
      <c r="JNU1666" s="288"/>
      <c r="JNV1666" s="288"/>
      <c r="JNW1666" s="288"/>
      <c r="JNX1666" s="288"/>
      <c r="JNY1666" s="288"/>
      <c r="JNZ1666" s="288"/>
      <c r="JOA1666" s="288"/>
      <c r="JOB1666" s="288"/>
      <c r="JOC1666" s="288"/>
      <c r="JOD1666" s="288"/>
      <c r="JOE1666" s="288"/>
      <c r="JOF1666" s="288"/>
      <c r="JOG1666" s="288"/>
      <c r="JOH1666" s="288"/>
      <c r="JOI1666" s="288"/>
      <c r="JOJ1666" s="288"/>
      <c r="JOK1666" s="288"/>
      <c r="JOL1666" s="288"/>
      <c r="JOM1666" s="288"/>
      <c r="JON1666" s="288"/>
      <c r="JOO1666" s="288"/>
      <c r="JOP1666" s="288"/>
      <c r="JOQ1666" s="288"/>
      <c r="JOR1666" s="288"/>
      <c r="JOS1666" s="288"/>
      <c r="JOT1666" s="288"/>
      <c r="JOU1666" s="288"/>
      <c r="JOV1666" s="288"/>
      <c r="JOW1666" s="288"/>
      <c r="JOX1666" s="288"/>
      <c r="JOY1666" s="288"/>
      <c r="JOZ1666" s="288"/>
      <c r="JPA1666" s="288"/>
      <c r="JPB1666" s="288"/>
      <c r="JPC1666" s="288"/>
      <c r="JPD1666" s="288"/>
      <c r="JPE1666" s="288"/>
      <c r="JPF1666" s="288"/>
      <c r="JPG1666" s="288"/>
      <c r="JPH1666" s="288"/>
      <c r="JPI1666" s="288"/>
      <c r="JPJ1666" s="288"/>
      <c r="JPK1666" s="288"/>
      <c r="JPL1666" s="288"/>
      <c r="JPM1666" s="288"/>
      <c r="JPN1666" s="288"/>
      <c r="JPO1666" s="288"/>
      <c r="JPP1666" s="288"/>
      <c r="JPQ1666" s="288"/>
      <c r="JPR1666" s="288"/>
      <c r="JPS1666" s="288"/>
      <c r="JPT1666" s="288"/>
      <c r="JPU1666" s="288"/>
      <c r="JPV1666" s="288"/>
      <c r="JPW1666" s="288"/>
      <c r="JPX1666" s="288"/>
      <c r="JPY1666" s="288"/>
      <c r="JPZ1666" s="288"/>
      <c r="JQA1666" s="288"/>
      <c r="JQB1666" s="288"/>
      <c r="JQC1666" s="288"/>
      <c r="JQD1666" s="288"/>
      <c r="JQE1666" s="288"/>
      <c r="JQF1666" s="288"/>
      <c r="JQG1666" s="288"/>
      <c r="JQH1666" s="288"/>
      <c r="JQI1666" s="288"/>
      <c r="JQJ1666" s="288"/>
      <c r="JQK1666" s="288"/>
      <c r="JQL1666" s="288"/>
      <c r="JQM1666" s="288"/>
      <c r="JQN1666" s="288"/>
      <c r="JQO1666" s="288"/>
      <c r="JQP1666" s="288"/>
      <c r="JQQ1666" s="288"/>
      <c r="JQR1666" s="288"/>
      <c r="JQS1666" s="288"/>
      <c r="JQT1666" s="288"/>
      <c r="JQU1666" s="288"/>
      <c r="JQV1666" s="288"/>
      <c r="JQW1666" s="288"/>
      <c r="JQX1666" s="288"/>
      <c r="JQY1666" s="288"/>
      <c r="JQZ1666" s="288"/>
      <c r="JRA1666" s="288"/>
      <c r="JRB1666" s="288"/>
      <c r="JRC1666" s="288"/>
      <c r="JRD1666" s="288"/>
      <c r="JRE1666" s="288"/>
      <c r="JRF1666" s="288"/>
      <c r="JRG1666" s="288"/>
      <c r="JRH1666" s="288"/>
      <c r="JRI1666" s="288"/>
      <c r="JRJ1666" s="288"/>
      <c r="JRK1666" s="288"/>
      <c r="JRL1666" s="288"/>
      <c r="JRM1666" s="288"/>
      <c r="JRN1666" s="288"/>
      <c r="JRO1666" s="288"/>
      <c r="JRP1666" s="288"/>
      <c r="JRQ1666" s="288"/>
      <c r="JRR1666" s="288"/>
      <c r="JRS1666" s="288"/>
      <c r="JRT1666" s="288"/>
      <c r="JRU1666" s="288"/>
      <c r="JRV1666" s="288"/>
      <c r="JRW1666" s="288"/>
      <c r="JRX1666" s="288"/>
      <c r="JRY1666" s="288"/>
      <c r="JRZ1666" s="288"/>
      <c r="JSA1666" s="288"/>
      <c r="JSB1666" s="288"/>
      <c r="JSC1666" s="288"/>
      <c r="JSD1666" s="288"/>
      <c r="JSE1666" s="288"/>
      <c r="JSF1666" s="288"/>
      <c r="JSG1666" s="288"/>
      <c r="JSH1666" s="288"/>
      <c r="JSI1666" s="288"/>
      <c r="JSJ1666" s="288"/>
      <c r="JSK1666" s="288"/>
      <c r="JSL1666" s="288"/>
      <c r="JSM1666" s="288"/>
      <c r="JSN1666" s="288"/>
      <c r="JSO1666" s="288"/>
      <c r="JSP1666" s="288"/>
      <c r="JSQ1666" s="288"/>
      <c r="JSR1666" s="288"/>
      <c r="JSS1666" s="288"/>
      <c r="JST1666" s="288"/>
      <c r="JSU1666" s="288"/>
      <c r="JSV1666" s="288"/>
      <c r="JSW1666" s="288"/>
      <c r="JSX1666" s="288"/>
      <c r="JSY1666" s="288"/>
      <c r="JSZ1666" s="288"/>
      <c r="JTA1666" s="288"/>
      <c r="JTB1666" s="288"/>
      <c r="JTC1666" s="288"/>
      <c r="JTD1666" s="288"/>
      <c r="JTE1666" s="288"/>
      <c r="JTF1666" s="288"/>
      <c r="JTG1666" s="288"/>
      <c r="JTH1666" s="288"/>
      <c r="JTI1666" s="288"/>
      <c r="JTJ1666" s="288"/>
      <c r="JTK1666" s="288"/>
      <c r="JTL1666" s="288"/>
      <c r="JTM1666" s="288"/>
      <c r="JTN1666" s="288"/>
      <c r="JTO1666" s="288"/>
      <c r="JTP1666" s="288"/>
      <c r="JTQ1666" s="288"/>
      <c r="JTR1666" s="288"/>
      <c r="JTS1666" s="288"/>
      <c r="JTT1666" s="288"/>
      <c r="JTU1666" s="288"/>
      <c r="JTV1666" s="288"/>
      <c r="JTW1666" s="288"/>
      <c r="JTX1666" s="288"/>
      <c r="JTY1666" s="288"/>
      <c r="JTZ1666" s="288"/>
      <c r="JUA1666" s="288"/>
      <c r="JUB1666" s="288"/>
      <c r="JUC1666" s="288"/>
      <c r="JUD1666" s="288"/>
      <c r="JUE1666" s="288"/>
      <c r="JUF1666" s="288"/>
      <c r="JUG1666" s="288"/>
      <c r="JUH1666" s="288"/>
      <c r="JUI1666" s="288"/>
      <c r="JUJ1666" s="288"/>
      <c r="JUK1666" s="288"/>
      <c r="JUL1666" s="288"/>
      <c r="JUM1666" s="288"/>
      <c r="JUN1666" s="288"/>
      <c r="JUO1666" s="288"/>
      <c r="JUP1666" s="288"/>
      <c r="JUQ1666" s="288"/>
      <c r="JUR1666" s="288"/>
      <c r="JUS1666" s="288"/>
      <c r="JUT1666" s="288"/>
      <c r="JUU1666" s="288"/>
      <c r="JUV1666" s="288"/>
      <c r="JUW1666" s="288"/>
      <c r="JUX1666" s="288"/>
      <c r="JUY1666" s="288"/>
      <c r="JUZ1666" s="288"/>
      <c r="JVA1666" s="288"/>
      <c r="JVB1666" s="288"/>
      <c r="JVC1666" s="288"/>
      <c r="JVD1666" s="288"/>
      <c r="JVE1666" s="288"/>
      <c r="JVF1666" s="288"/>
      <c r="JVG1666" s="288"/>
      <c r="JVH1666" s="288"/>
      <c r="JVI1666" s="288"/>
      <c r="JVJ1666" s="288"/>
      <c r="JVK1666" s="288"/>
      <c r="JVL1666" s="288"/>
      <c r="JVM1666" s="288"/>
      <c r="JVN1666" s="288"/>
      <c r="JVO1666" s="288"/>
      <c r="JVP1666" s="288"/>
      <c r="JVQ1666" s="288"/>
      <c r="JVR1666" s="288"/>
      <c r="JVS1666" s="288"/>
      <c r="JVT1666" s="288"/>
      <c r="JVU1666" s="288"/>
      <c r="JVV1666" s="288"/>
      <c r="JVW1666" s="288"/>
      <c r="JVX1666" s="288"/>
      <c r="JVY1666" s="288"/>
      <c r="JVZ1666" s="288"/>
      <c r="JWA1666" s="288"/>
      <c r="JWB1666" s="288"/>
      <c r="JWC1666" s="288"/>
      <c r="JWD1666" s="288"/>
      <c r="JWE1666" s="288"/>
      <c r="JWF1666" s="288"/>
      <c r="JWG1666" s="288"/>
      <c r="JWH1666" s="288"/>
      <c r="JWI1666" s="288"/>
      <c r="JWJ1666" s="288"/>
      <c r="JWK1666" s="288"/>
      <c r="JWL1666" s="288"/>
      <c r="JWM1666" s="288"/>
      <c r="JWN1666" s="288"/>
      <c r="JWO1666" s="288"/>
      <c r="JWP1666" s="288"/>
      <c r="JWQ1666" s="288"/>
      <c r="JWR1666" s="288"/>
      <c r="JWS1666" s="288"/>
      <c r="JWT1666" s="288"/>
      <c r="JWU1666" s="288"/>
      <c r="JWV1666" s="288"/>
      <c r="JWW1666" s="288"/>
      <c r="JWX1666" s="288"/>
      <c r="JWY1666" s="288"/>
      <c r="JWZ1666" s="288"/>
      <c r="JXA1666" s="288"/>
      <c r="JXB1666" s="288"/>
      <c r="JXC1666" s="288"/>
      <c r="JXD1666" s="288"/>
      <c r="JXE1666" s="288"/>
      <c r="JXF1666" s="288"/>
      <c r="JXG1666" s="288"/>
      <c r="JXH1666" s="288"/>
      <c r="JXI1666" s="288"/>
      <c r="JXJ1666" s="288"/>
      <c r="JXK1666" s="288"/>
      <c r="JXL1666" s="288"/>
      <c r="JXM1666" s="288"/>
      <c r="JXN1666" s="288"/>
      <c r="JXO1666" s="288"/>
      <c r="JXP1666" s="288"/>
      <c r="JXQ1666" s="288"/>
      <c r="JXR1666" s="288"/>
      <c r="JXS1666" s="288"/>
      <c r="JXT1666" s="288"/>
      <c r="JXU1666" s="288"/>
      <c r="JXV1666" s="288"/>
      <c r="JXW1666" s="288"/>
      <c r="JXX1666" s="288"/>
      <c r="JXY1666" s="288"/>
      <c r="JXZ1666" s="288"/>
      <c r="JYA1666" s="288"/>
      <c r="JYB1666" s="288"/>
      <c r="JYC1666" s="288"/>
      <c r="JYD1666" s="288"/>
      <c r="JYE1666" s="288"/>
      <c r="JYF1666" s="288"/>
      <c r="JYG1666" s="288"/>
      <c r="JYH1666" s="288"/>
      <c r="JYI1666" s="288"/>
      <c r="JYJ1666" s="288"/>
      <c r="JYK1666" s="288"/>
      <c r="JYL1666" s="288"/>
      <c r="JYM1666" s="288"/>
      <c r="JYN1666" s="288"/>
      <c r="JYO1666" s="288"/>
      <c r="JYP1666" s="288"/>
      <c r="JYQ1666" s="288"/>
      <c r="JYR1666" s="288"/>
      <c r="JYS1666" s="288"/>
      <c r="JYT1666" s="288"/>
      <c r="JYU1666" s="288"/>
      <c r="JYV1666" s="288"/>
      <c r="JYW1666" s="288"/>
      <c r="JYX1666" s="288"/>
      <c r="JYY1666" s="288"/>
      <c r="JYZ1666" s="288"/>
      <c r="JZA1666" s="288"/>
      <c r="JZB1666" s="288"/>
      <c r="JZC1666" s="288"/>
      <c r="JZD1666" s="288"/>
      <c r="JZE1666" s="288"/>
      <c r="JZF1666" s="288"/>
      <c r="JZG1666" s="288"/>
      <c r="JZH1666" s="288"/>
      <c r="JZI1666" s="288"/>
      <c r="JZJ1666" s="288"/>
      <c r="JZK1666" s="288"/>
      <c r="JZL1666" s="288"/>
      <c r="JZM1666" s="288"/>
      <c r="JZN1666" s="288"/>
      <c r="JZO1666" s="288"/>
      <c r="JZP1666" s="288"/>
      <c r="JZQ1666" s="288"/>
      <c r="JZR1666" s="288"/>
      <c r="JZS1666" s="288"/>
      <c r="JZT1666" s="288"/>
      <c r="JZU1666" s="288"/>
      <c r="JZV1666" s="288"/>
      <c r="JZW1666" s="288"/>
      <c r="JZX1666" s="288"/>
      <c r="JZY1666" s="288"/>
      <c r="JZZ1666" s="288"/>
      <c r="KAA1666" s="288"/>
      <c r="KAB1666" s="288"/>
      <c r="KAC1666" s="288"/>
      <c r="KAD1666" s="288"/>
      <c r="KAE1666" s="288"/>
      <c r="KAF1666" s="288"/>
      <c r="KAG1666" s="288"/>
      <c r="KAH1666" s="288"/>
      <c r="KAI1666" s="288"/>
      <c r="KAJ1666" s="288"/>
      <c r="KAK1666" s="288"/>
      <c r="KAL1666" s="288"/>
      <c r="KAM1666" s="288"/>
      <c r="KAN1666" s="288"/>
      <c r="KAO1666" s="288"/>
      <c r="KAP1666" s="288"/>
      <c r="KAQ1666" s="288"/>
      <c r="KAR1666" s="288"/>
      <c r="KAS1666" s="288"/>
      <c r="KAT1666" s="288"/>
      <c r="KAU1666" s="288"/>
      <c r="KAV1666" s="288"/>
      <c r="KAW1666" s="288"/>
      <c r="KAX1666" s="288"/>
      <c r="KAY1666" s="288"/>
      <c r="KAZ1666" s="288"/>
      <c r="KBA1666" s="288"/>
      <c r="KBB1666" s="288"/>
      <c r="KBC1666" s="288"/>
      <c r="KBD1666" s="288"/>
      <c r="KBE1666" s="288"/>
      <c r="KBF1666" s="288"/>
      <c r="KBG1666" s="288"/>
      <c r="KBH1666" s="288"/>
      <c r="KBI1666" s="288"/>
      <c r="KBJ1666" s="288"/>
      <c r="KBK1666" s="288"/>
      <c r="KBL1666" s="288"/>
      <c r="KBM1666" s="288"/>
      <c r="KBN1666" s="288"/>
      <c r="KBO1666" s="288"/>
      <c r="KBP1666" s="288"/>
      <c r="KBQ1666" s="288"/>
      <c r="KBR1666" s="288"/>
      <c r="KBS1666" s="288"/>
      <c r="KBT1666" s="288"/>
      <c r="KBU1666" s="288"/>
      <c r="KBV1666" s="288"/>
      <c r="KBW1666" s="288"/>
      <c r="KBX1666" s="288"/>
      <c r="KBY1666" s="288"/>
      <c r="KBZ1666" s="288"/>
      <c r="KCA1666" s="288"/>
      <c r="KCB1666" s="288"/>
      <c r="KCC1666" s="288"/>
      <c r="KCD1666" s="288"/>
      <c r="KCE1666" s="288"/>
      <c r="KCF1666" s="288"/>
      <c r="KCG1666" s="288"/>
      <c r="KCH1666" s="288"/>
      <c r="KCI1666" s="288"/>
      <c r="KCJ1666" s="288"/>
      <c r="KCK1666" s="288"/>
      <c r="KCL1666" s="288"/>
      <c r="KCM1666" s="288"/>
      <c r="KCN1666" s="288"/>
      <c r="KCO1666" s="288"/>
      <c r="KCP1666" s="288"/>
      <c r="KCQ1666" s="288"/>
      <c r="KCR1666" s="288"/>
      <c r="KCS1666" s="288"/>
      <c r="KCT1666" s="288"/>
      <c r="KCU1666" s="288"/>
      <c r="KCV1666" s="288"/>
      <c r="KCW1666" s="288"/>
      <c r="KCX1666" s="288"/>
      <c r="KCY1666" s="288"/>
      <c r="KCZ1666" s="288"/>
      <c r="KDA1666" s="288"/>
      <c r="KDB1666" s="288"/>
      <c r="KDC1666" s="288"/>
      <c r="KDD1666" s="288"/>
      <c r="KDE1666" s="288"/>
      <c r="KDF1666" s="288"/>
      <c r="KDG1666" s="288"/>
      <c r="KDH1666" s="288"/>
      <c r="KDI1666" s="288"/>
      <c r="KDJ1666" s="288"/>
      <c r="KDK1666" s="288"/>
      <c r="KDL1666" s="288"/>
      <c r="KDM1666" s="288"/>
      <c r="KDN1666" s="288"/>
      <c r="KDO1666" s="288"/>
      <c r="KDP1666" s="288"/>
      <c r="KDQ1666" s="288"/>
      <c r="KDR1666" s="288"/>
      <c r="KDS1666" s="288"/>
      <c r="KDT1666" s="288"/>
      <c r="KDU1666" s="288"/>
      <c r="KDV1666" s="288"/>
      <c r="KDW1666" s="288"/>
      <c r="KDX1666" s="288"/>
      <c r="KDY1666" s="288"/>
      <c r="KDZ1666" s="288"/>
      <c r="KEA1666" s="288"/>
      <c r="KEB1666" s="288"/>
      <c r="KEC1666" s="288"/>
      <c r="KED1666" s="288"/>
      <c r="KEE1666" s="288"/>
      <c r="KEF1666" s="288"/>
      <c r="KEG1666" s="288"/>
      <c r="KEH1666" s="288"/>
      <c r="KEI1666" s="288"/>
      <c r="KEJ1666" s="288"/>
      <c r="KEK1666" s="288"/>
      <c r="KEL1666" s="288"/>
      <c r="KEM1666" s="288"/>
      <c r="KEN1666" s="288"/>
      <c r="KEO1666" s="288"/>
      <c r="KEP1666" s="288"/>
      <c r="KEQ1666" s="288"/>
      <c r="KER1666" s="288"/>
      <c r="KES1666" s="288"/>
      <c r="KET1666" s="288"/>
      <c r="KEU1666" s="288"/>
      <c r="KEV1666" s="288"/>
      <c r="KEW1666" s="288"/>
      <c r="KEX1666" s="288"/>
      <c r="KEY1666" s="288"/>
      <c r="KEZ1666" s="288"/>
      <c r="KFA1666" s="288"/>
      <c r="KFB1666" s="288"/>
      <c r="KFC1666" s="288"/>
      <c r="KFD1666" s="288"/>
      <c r="KFE1666" s="288"/>
      <c r="KFF1666" s="288"/>
      <c r="KFG1666" s="288"/>
      <c r="KFH1666" s="288"/>
      <c r="KFI1666" s="288"/>
      <c r="KFJ1666" s="288"/>
      <c r="KFK1666" s="288"/>
      <c r="KFL1666" s="288"/>
      <c r="KFM1666" s="288"/>
      <c r="KFN1666" s="288"/>
      <c r="KFO1666" s="288"/>
      <c r="KFP1666" s="288"/>
      <c r="KFQ1666" s="288"/>
      <c r="KFR1666" s="288"/>
      <c r="KFS1666" s="288"/>
      <c r="KFT1666" s="288"/>
      <c r="KFU1666" s="288"/>
      <c r="KFV1666" s="288"/>
      <c r="KFW1666" s="288"/>
      <c r="KFX1666" s="288"/>
      <c r="KFY1666" s="288"/>
      <c r="KFZ1666" s="288"/>
      <c r="KGA1666" s="288"/>
      <c r="KGB1666" s="288"/>
      <c r="KGC1666" s="288"/>
      <c r="KGD1666" s="288"/>
      <c r="KGE1666" s="288"/>
      <c r="KGF1666" s="288"/>
      <c r="KGG1666" s="288"/>
      <c r="KGH1666" s="288"/>
      <c r="KGI1666" s="288"/>
      <c r="KGJ1666" s="288"/>
      <c r="KGK1666" s="288"/>
      <c r="KGL1666" s="288"/>
      <c r="KGM1666" s="288"/>
      <c r="KGN1666" s="288"/>
      <c r="KGO1666" s="288"/>
      <c r="KGP1666" s="288"/>
      <c r="KGQ1666" s="288"/>
      <c r="KGR1666" s="288"/>
      <c r="KGS1666" s="288"/>
      <c r="KGT1666" s="288"/>
      <c r="KGU1666" s="288"/>
      <c r="KGV1666" s="288"/>
      <c r="KGW1666" s="288"/>
      <c r="KGX1666" s="288"/>
      <c r="KGY1666" s="288"/>
      <c r="KGZ1666" s="288"/>
      <c r="KHA1666" s="288"/>
      <c r="KHB1666" s="288"/>
      <c r="KHC1666" s="288"/>
      <c r="KHD1666" s="288"/>
      <c r="KHE1666" s="288"/>
      <c r="KHF1666" s="288"/>
      <c r="KHG1666" s="288"/>
      <c r="KHH1666" s="288"/>
      <c r="KHI1666" s="288"/>
      <c r="KHJ1666" s="288"/>
      <c r="KHK1666" s="288"/>
      <c r="KHL1666" s="288"/>
      <c r="KHM1666" s="288"/>
      <c r="KHN1666" s="288"/>
      <c r="KHO1666" s="288"/>
      <c r="KHP1666" s="288"/>
      <c r="KHQ1666" s="288"/>
      <c r="KHR1666" s="288"/>
      <c r="KHS1666" s="288"/>
      <c r="KHT1666" s="288"/>
      <c r="KHU1666" s="288"/>
      <c r="KHV1666" s="288"/>
      <c r="KHW1666" s="288"/>
      <c r="KHX1666" s="288"/>
      <c r="KHY1666" s="288"/>
      <c r="KHZ1666" s="288"/>
      <c r="KIA1666" s="288"/>
      <c r="KIB1666" s="288"/>
      <c r="KIC1666" s="288"/>
      <c r="KID1666" s="288"/>
      <c r="KIE1666" s="288"/>
      <c r="KIF1666" s="288"/>
      <c r="KIG1666" s="288"/>
      <c r="KIH1666" s="288"/>
      <c r="KII1666" s="288"/>
      <c r="KIJ1666" s="288"/>
      <c r="KIK1666" s="288"/>
      <c r="KIL1666" s="288"/>
      <c r="KIM1666" s="288"/>
      <c r="KIN1666" s="288"/>
      <c r="KIO1666" s="288"/>
      <c r="KIP1666" s="288"/>
      <c r="KIQ1666" s="288"/>
      <c r="KIR1666" s="288"/>
      <c r="KIS1666" s="288"/>
      <c r="KIT1666" s="288"/>
      <c r="KIU1666" s="288"/>
      <c r="KIV1666" s="288"/>
      <c r="KIW1666" s="288"/>
      <c r="KIX1666" s="288"/>
      <c r="KIY1666" s="288"/>
      <c r="KIZ1666" s="288"/>
      <c r="KJA1666" s="288"/>
      <c r="KJB1666" s="288"/>
      <c r="KJC1666" s="288"/>
      <c r="KJD1666" s="288"/>
      <c r="KJE1666" s="288"/>
      <c r="KJF1666" s="288"/>
      <c r="KJG1666" s="288"/>
      <c r="KJH1666" s="288"/>
      <c r="KJI1666" s="288"/>
      <c r="KJJ1666" s="288"/>
      <c r="KJK1666" s="288"/>
      <c r="KJL1666" s="288"/>
      <c r="KJM1666" s="288"/>
      <c r="KJN1666" s="288"/>
      <c r="KJO1666" s="288"/>
      <c r="KJP1666" s="288"/>
      <c r="KJQ1666" s="288"/>
      <c r="KJR1666" s="288"/>
      <c r="KJS1666" s="288"/>
      <c r="KJT1666" s="288"/>
      <c r="KJU1666" s="288"/>
      <c r="KJV1666" s="288"/>
      <c r="KJW1666" s="288"/>
      <c r="KJX1666" s="288"/>
      <c r="KJY1666" s="288"/>
      <c r="KJZ1666" s="288"/>
      <c r="KKA1666" s="288"/>
      <c r="KKB1666" s="288"/>
      <c r="KKC1666" s="288"/>
      <c r="KKD1666" s="288"/>
      <c r="KKE1666" s="288"/>
      <c r="KKF1666" s="288"/>
      <c r="KKG1666" s="288"/>
      <c r="KKH1666" s="288"/>
      <c r="KKI1666" s="288"/>
      <c r="KKJ1666" s="288"/>
      <c r="KKK1666" s="288"/>
      <c r="KKL1666" s="288"/>
      <c r="KKM1666" s="288"/>
      <c r="KKN1666" s="288"/>
      <c r="KKO1666" s="288"/>
      <c r="KKP1666" s="288"/>
      <c r="KKQ1666" s="288"/>
      <c r="KKR1666" s="288"/>
      <c r="KKS1666" s="288"/>
      <c r="KKT1666" s="288"/>
      <c r="KKU1666" s="288"/>
      <c r="KKV1666" s="288"/>
      <c r="KKW1666" s="288"/>
      <c r="KKX1666" s="288"/>
      <c r="KKY1666" s="288"/>
      <c r="KKZ1666" s="288"/>
      <c r="KLA1666" s="288"/>
      <c r="KLB1666" s="288"/>
      <c r="KLC1666" s="288"/>
      <c r="KLD1666" s="288"/>
      <c r="KLE1666" s="288"/>
      <c r="KLF1666" s="288"/>
      <c r="KLG1666" s="288"/>
      <c r="KLH1666" s="288"/>
      <c r="KLI1666" s="288"/>
      <c r="KLJ1666" s="288"/>
      <c r="KLK1666" s="288"/>
      <c r="KLL1666" s="288"/>
      <c r="KLM1666" s="288"/>
      <c r="KLN1666" s="288"/>
      <c r="KLO1666" s="288"/>
      <c r="KLP1666" s="288"/>
      <c r="KLQ1666" s="288"/>
      <c r="KLR1666" s="288"/>
      <c r="KLS1666" s="288"/>
      <c r="KLT1666" s="288"/>
      <c r="KLU1666" s="288"/>
      <c r="KLV1666" s="288"/>
      <c r="KLW1666" s="288"/>
      <c r="KLX1666" s="288"/>
      <c r="KLY1666" s="288"/>
      <c r="KLZ1666" s="288"/>
      <c r="KMA1666" s="288"/>
      <c r="KMB1666" s="288"/>
      <c r="KMC1666" s="288"/>
      <c r="KMD1666" s="288"/>
      <c r="KME1666" s="288"/>
      <c r="KMF1666" s="288"/>
      <c r="KMG1666" s="288"/>
      <c r="KMH1666" s="288"/>
      <c r="KMI1666" s="288"/>
      <c r="KMJ1666" s="288"/>
      <c r="KMK1666" s="288"/>
      <c r="KML1666" s="288"/>
      <c r="KMM1666" s="288"/>
      <c r="KMN1666" s="288"/>
      <c r="KMO1666" s="288"/>
      <c r="KMP1666" s="288"/>
      <c r="KMQ1666" s="288"/>
      <c r="KMR1666" s="288"/>
      <c r="KMS1666" s="288"/>
      <c r="KMT1666" s="288"/>
      <c r="KMU1666" s="288"/>
      <c r="KMV1666" s="288"/>
      <c r="KMW1666" s="288"/>
      <c r="KMX1666" s="288"/>
      <c r="KMY1666" s="288"/>
      <c r="KMZ1666" s="288"/>
      <c r="KNA1666" s="288"/>
      <c r="KNB1666" s="288"/>
      <c r="KNC1666" s="288"/>
      <c r="KND1666" s="288"/>
      <c r="KNE1666" s="288"/>
      <c r="KNF1666" s="288"/>
      <c r="KNG1666" s="288"/>
      <c r="KNH1666" s="288"/>
      <c r="KNI1666" s="288"/>
      <c r="KNJ1666" s="288"/>
      <c r="KNK1666" s="288"/>
      <c r="KNL1666" s="288"/>
      <c r="KNM1666" s="288"/>
      <c r="KNN1666" s="288"/>
      <c r="KNO1666" s="288"/>
      <c r="KNP1666" s="288"/>
      <c r="KNQ1666" s="288"/>
      <c r="KNR1666" s="288"/>
      <c r="KNS1666" s="288"/>
      <c r="KNT1666" s="288"/>
      <c r="KNU1666" s="288"/>
      <c r="KNV1666" s="288"/>
      <c r="KNW1666" s="288"/>
      <c r="KNX1666" s="288"/>
      <c r="KNY1666" s="288"/>
      <c r="KNZ1666" s="288"/>
      <c r="KOA1666" s="288"/>
      <c r="KOB1666" s="288"/>
      <c r="KOC1666" s="288"/>
      <c r="KOD1666" s="288"/>
      <c r="KOE1666" s="288"/>
      <c r="KOF1666" s="288"/>
      <c r="KOG1666" s="288"/>
      <c r="KOH1666" s="288"/>
      <c r="KOI1666" s="288"/>
      <c r="KOJ1666" s="288"/>
      <c r="KOK1666" s="288"/>
      <c r="KOL1666" s="288"/>
      <c r="KOM1666" s="288"/>
      <c r="KON1666" s="288"/>
      <c r="KOO1666" s="288"/>
      <c r="KOP1666" s="288"/>
      <c r="KOQ1666" s="288"/>
      <c r="KOR1666" s="288"/>
      <c r="KOS1666" s="288"/>
      <c r="KOT1666" s="288"/>
      <c r="KOU1666" s="288"/>
      <c r="KOV1666" s="288"/>
      <c r="KOW1666" s="288"/>
      <c r="KOX1666" s="288"/>
      <c r="KOY1666" s="288"/>
      <c r="KOZ1666" s="288"/>
      <c r="KPA1666" s="288"/>
      <c r="KPB1666" s="288"/>
      <c r="KPC1666" s="288"/>
      <c r="KPD1666" s="288"/>
      <c r="KPE1666" s="288"/>
      <c r="KPF1666" s="288"/>
      <c r="KPG1666" s="288"/>
      <c r="KPH1666" s="288"/>
      <c r="KPI1666" s="288"/>
      <c r="KPJ1666" s="288"/>
      <c r="KPK1666" s="288"/>
      <c r="KPL1666" s="288"/>
      <c r="KPM1666" s="288"/>
      <c r="KPN1666" s="288"/>
      <c r="KPO1666" s="288"/>
      <c r="KPP1666" s="288"/>
      <c r="KPQ1666" s="288"/>
      <c r="KPR1666" s="288"/>
      <c r="KPS1666" s="288"/>
      <c r="KPT1666" s="288"/>
      <c r="KPU1666" s="288"/>
      <c r="KPV1666" s="288"/>
      <c r="KPW1666" s="288"/>
      <c r="KPX1666" s="288"/>
      <c r="KPY1666" s="288"/>
      <c r="KPZ1666" s="288"/>
      <c r="KQA1666" s="288"/>
      <c r="KQB1666" s="288"/>
      <c r="KQC1666" s="288"/>
      <c r="KQD1666" s="288"/>
      <c r="KQE1666" s="288"/>
      <c r="KQF1666" s="288"/>
      <c r="KQG1666" s="288"/>
      <c r="KQH1666" s="288"/>
      <c r="KQI1666" s="288"/>
      <c r="KQJ1666" s="288"/>
      <c r="KQK1666" s="288"/>
      <c r="KQL1666" s="288"/>
      <c r="KQM1666" s="288"/>
      <c r="KQN1666" s="288"/>
      <c r="KQO1666" s="288"/>
      <c r="KQP1666" s="288"/>
      <c r="KQQ1666" s="288"/>
      <c r="KQR1666" s="288"/>
      <c r="KQS1666" s="288"/>
      <c r="KQT1666" s="288"/>
      <c r="KQU1666" s="288"/>
      <c r="KQV1666" s="288"/>
      <c r="KQW1666" s="288"/>
      <c r="KQX1666" s="288"/>
      <c r="KQY1666" s="288"/>
      <c r="KQZ1666" s="288"/>
      <c r="KRA1666" s="288"/>
      <c r="KRB1666" s="288"/>
      <c r="KRC1666" s="288"/>
      <c r="KRD1666" s="288"/>
      <c r="KRE1666" s="288"/>
      <c r="KRF1666" s="288"/>
      <c r="KRG1666" s="288"/>
      <c r="KRH1666" s="288"/>
      <c r="KRI1666" s="288"/>
      <c r="KRJ1666" s="288"/>
      <c r="KRK1666" s="288"/>
      <c r="KRL1666" s="288"/>
      <c r="KRM1666" s="288"/>
      <c r="KRN1666" s="288"/>
      <c r="KRO1666" s="288"/>
      <c r="KRP1666" s="288"/>
      <c r="KRQ1666" s="288"/>
      <c r="KRR1666" s="288"/>
      <c r="KRS1666" s="288"/>
      <c r="KRT1666" s="288"/>
      <c r="KRU1666" s="288"/>
      <c r="KRV1666" s="288"/>
      <c r="KRW1666" s="288"/>
      <c r="KRX1666" s="288"/>
      <c r="KRY1666" s="288"/>
      <c r="KRZ1666" s="288"/>
      <c r="KSA1666" s="288"/>
      <c r="KSB1666" s="288"/>
      <c r="KSC1666" s="288"/>
      <c r="KSD1666" s="288"/>
      <c r="KSE1666" s="288"/>
      <c r="KSF1666" s="288"/>
      <c r="KSG1666" s="288"/>
      <c r="KSH1666" s="288"/>
      <c r="KSI1666" s="288"/>
      <c r="KSJ1666" s="288"/>
      <c r="KSK1666" s="288"/>
      <c r="KSL1666" s="288"/>
      <c r="KSM1666" s="288"/>
      <c r="KSN1666" s="288"/>
      <c r="KSO1666" s="288"/>
      <c r="KSP1666" s="288"/>
      <c r="KSQ1666" s="288"/>
      <c r="KSR1666" s="288"/>
      <c r="KSS1666" s="288"/>
      <c r="KST1666" s="288"/>
      <c r="KSU1666" s="288"/>
      <c r="KSV1666" s="288"/>
      <c r="KSW1666" s="288"/>
      <c r="KSX1666" s="288"/>
      <c r="KSY1666" s="288"/>
      <c r="KSZ1666" s="288"/>
      <c r="KTA1666" s="288"/>
      <c r="KTB1666" s="288"/>
      <c r="KTC1666" s="288"/>
      <c r="KTD1666" s="288"/>
      <c r="KTE1666" s="288"/>
      <c r="KTF1666" s="288"/>
      <c r="KTG1666" s="288"/>
      <c r="KTH1666" s="288"/>
      <c r="KTI1666" s="288"/>
      <c r="KTJ1666" s="288"/>
      <c r="KTK1666" s="288"/>
      <c r="KTL1666" s="288"/>
      <c r="KTM1666" s="288"/>
      <c r="KTN1666" s="288"/>
      <c r="KTO1666" s="288"/>
      <c r="KTP1666" s="288"/>
      <c r="KTQ1666" s="288"/>
      <c r="KTR1666" s="288"/>
      <c r="KTS1666" s="288"/>
      <c r="KTT1666" s="288"/>
      <c r="KTU1666" s="288"/>
      <c r="KTV1666" s="288"/>
      <c r="KTW1666" s="288"/>
      <c r="KTX1666" s="288"/>
      <c r="KTY1666" s="288"/>
      <c r="KTZ1666" s="288"/>
      <c r="KUA1666" s="288"/>
      <c r="KUB1666" s="288"/>
      <c r="KUC1666" s="288"/>
      <c r="KUD1666" s="288"/>
      <c r="KUE1666" s="288"/>
      <c r="KUF1666" s="288"/>
      <c r="KUG1666" s="288"/>
      <c r="KUH1666" s="288"/>
      <c r="KUI1666" s="288"/>
      <c r="KUJ1666" s="288"/>
      <c r="KUK1666" s="288"/>
      <c r="KUL1666" s="288"/>
      <c r="KUM1666" s="288"/>
      <c r="KUN1666" s="288"/>
      <c r="KUO1666" s="288"/>
      <c r="KUP1666" s="288"/>
      <c r="KUQ1666" s="288"/>
      <c r="KUR1666" s="288"/>
      <c r="KUS1666" s="288"/>
      <c r="KUT1666" s="288"/>
      <c r="KUU1666" s="288"/>
      <c r="KUV1666" s="288"/>
      <c r="KUW1666" s="288"/>
      <c r="KUX1666" s="288"/>
      <c r="KUY1666" s="288"/>
      <c r="KUZ1666" s="288"/>
      <c r="KVA1666" s="288"/>
      <c r="KVB1666" s="288"/>
      <c r="KVC1666" s="288"/>
      <c r="KVD1666" s="288"/>
      <c r="KVE1666" s="288"/>
      <c r="KVF1666" s="288"/>
      <c r="KVG1666" s="288"/>
      <c r="KVH1666" s="288"/>
      <c r="KVI1666" s="288"/>
      <c r="KVJ1666" s="288"/>
      <c r="KVK1666" s="288"/>
      <c r="KVL1666" s="288"/>
      <c r="KVM1666" s="288"/>
      <c r="KVN1666" s="288"/>
      <c r="KVO1666" s="288"/>
      <c r="KVP1666" s="288"/>
      <c r="KVQ1666" s="288"/>
      <c r="KVR1666" s="288"/>
      <c r="KVS1666" s="288"/>
      <c r="KVT1666" s="288"/>
      <c r="KVU1666" s="288"/>
      <c r="KVV1666" s="288"/>
      <c r="KVW1666" s="288"/>
      <c r="KVX1666" s="288"/>
      <c r="KVY1666" s="288"/>
      <c r="KVZ1666" s="288"/>
      <c r="KWA1666" s="288"/>
      <c r="KWB1666" s="288"/>
      <c r="KWC1666" s="288"/>
      <c r="KWD1666" s="288"/>
      <c r="KWE1666" s="288"/>
      <c r="KWF1666" s="288"/>
      <c r="KWG1666" s="288"/>
      <c r="KWH1666" s="288"/>
      <c r="KWI1666" s="288"/>
      <c r="KWJ1666" s="288"/>
      <c r="KWK1666" s="288"/>
      <c r="KWL1666" s="288"/>
      <c r="KWM1666" s="288"/>
      <c r="KWN1666" s="288"/>
      <c r="KWO1666" s="288"/>
      <c r="KWP1666" s="288"/>
      <c r="KWQ1666" s="288"/>
      <c r="KWR1666" s="288"/>
      <c r="KWS1666" s="288"/>
      <c r="KWT1666" s="288"/>
      <c r="KWU1666" s="288"/>
      <c r="KWV1666" s="288"/>
      <c r="KWW1666" s="288"/>
      <c r="KWX1666" s="288"/>
      <c r="KWY1666" s="288"/>
      <c r="KWZ1666" s="288"/>
      <c r="KXA1666" s="288"/>
      <c r="KXB1666" s="288"/>
      <c r="KXC1666" s="288"/>
      <c r="KXD1666" s="288"/>
      <c r="KXE1666" s="288"/>
      <c r="KXF1666" s="288"/>
      <c r="KXG1666" s="288"/>
      <c r="KXH1666" s="288"/>
      <c r="KXI1666" s="288"/>
      <c r="KXJ1666" s="288"/>
      <c r="KXK1666" s="288"/>
      <c r="KXL1666" s="288"/>
      <c r="KXM1666" s="288"/>
      <c r="KXN1666" s="288"/>
      <c r="KXO1666" s="288"/>
      <c r="KXP1666" s="288"/>
      <c r="KXQ1666" s="288"/>
      <c r="KXR1666" s="288"/>
      <c r="KXS1666" s="288"/>
      <c r="KXT1666" s="288"/>
      <c r="KXU1666" s="288"/>
      <c r="KXV1666" s="288"/>
      <c r="KXW1666" s="288"/>
      <c r="KXX1666" s="288"/>
      <c r="KXY1666" s="288"/>
      <c r="KXZ1666" s="288"/>
      <c r="KYA1666" s="288"/>
      <c r="KYB1666" s="288"/>
      <c r="KYC1666" s="288"/>
      <c r="KYD1666" s="288"/>
      <c r="KYE1666" s="288"/>
      <c r="KYF1666" s="288"/>
      <c r="KYG1666" s="288"/>
      <c r="KYH1666" s="288"/>
      <c r="KYI1666" s="288"/>
      <c r="KYJ1666" s="288"/>
      <c r="KYK1666" s="288"/>
      <c r="KYL1666" s="288"/>
      <c r="KYM1666" s="288"/>
      <c r="KYN1666" s="288"/>
      <c r="KYO1666" s="288"/>
      <c r="KYP1666" s="288"/>
      <c r="KYQ1666" s="288"/>
      <c r="KYR1666" s="288"/>
      <c r="KYS1666" s="288"/>
      <c r="KYT1666" s="288"/>
      <c r="KYU1666" s="288"/>
      <c r="KYV1666" s="288"/>
      <c r="KYW1666" s="288"/>
      <c r="KYX1666" s="288"/>
      <c r="KYY1666" s="288"/>
      <c r="KYZ1666" s="288"/>
      <c r="KZA1666" s="288"/>
      <c r="KZB1666" s="288"/>
      <c r="KZC1666" s="288"/>
      <c r="KZD1666" s="288"/>
      <c r="KZE1666" s="288"/>
      <c r="KZF1666" s="288"/>
      <c r="KZG1666" s="288"/>
      <c r="KZH1666" s="288"/>
      <c r="KZI1666" s="288"/>
      <c r="KZJ1666" s="288"/>
      <c r="KZK1666" s="288"/>
      <c r="KZL1666" s="288"/>
      <c r="KZM1666" s="288"/>
      <c r="KZN1666" s="288"/>
      <c r="KZO1666" s="288"/>
      <c r="KZP1666" s="288"/>
      <c r="KZQ1666" s="288"/>
      <c r="KZR1666" s="288"/>
      <c r="KZS1666" s="288"/>
      <c r="KZT1666" s="288"/>
      <c r="KZU1666" s="288"/>
      <c r="KZV1666" s="288"/>
      <c r="KZW1666" s="288"/>
      <c r="KZX1666" s="288"/>
      <c r="KZY1666" s="288"/>
      <c r="KZZ1666" s="288"/>
      <c r="LAA1666" s="288"/>
      <c r="LAB1666" s="288"/>
      <c r="LAC1666" s="288"/>
      <c r="LAD1666" s="288"/>
      <c r="LAE1666" s="288"/>
      <c r="LAF1666" s="288"/>
      <c r="LAG1666" s="288"/>
      <c r="LAH1666" s="288"/>
      <c r="LAI1666" s="288"/>
      <c r="LAJ1666" s="288"/>
      <c r="LAK1666" s="288"/>
      <c r="LAL1666" s="288"/>
      <c r="LAM1666" s="288"/>
      <c r="LAN1666" s="288"/>
      <c r="LAO1666" s="288"/>
      <c r="LAP1666" s="288"/>
      <c r="LAQ1666" s="288"/>
      <c r="LAR1666" s="288"/>
      <c r="LAS1666" s="288"/>
      <c r="LAT1666" s="288"/>
      <c r="LAU1666" s="288"/>
      <c r="LAV1666" s="288"/>
      <c r="LAW1666" s="288"/>
      <c r="LAX1666" s="288"/>
      <c r="LAY1666" s="288"/>
      <c r="LAZ1666" s="288"/>
      <c r="LBA1666" s="288"/>
      <c r="LBB1666" s="288"/>
      <c r="LBC1666" s="288"/>
      <c r="LBD1666" s="288"/>
      <c r="LBE1666" s="288"/>
      <c r="LBF1666" s="288"/>
      <c r="LBG1666" s="288"/>
      <c r="LBH1666" s="288"/>
      <c r="LBI1666" s="288"/>
      <c r="LBJ1666" s="288"/>
      <c r="LBK1666" s="288"/>
      <c r="LBL1666" s="288"/>
      <c r="LBM1666" s="288"/>
      <c r="LBN1666" s="288"/>
      <c r="LBO1666" s="288"/>
      <c r="LBP1666" s="288"/>
      <c r="LBQ1666" s="288"/>
      <c r="LBR1666" s="288"/>
      <c r="LBS1666" s="288"/>
      <c r="LBT1666" s="288"/>
      <c r="LBU1666" s="288"/>
      <c r="LBV1666" s="288"/>
      <c r="LBW1666" s="288"/>
      <c r="LBX1666" s="288"/>
      <c r="LBY1666" s="288"/>
      <c r="LBZ1666" s="288"/>
      <c r="LCA1666" s="288"/>
      <c r="LCB1666" s="288"/>
      <c r="LCC1666" s="288"/>
      <c r="LCD1666" s="288"/>
      <c r="LCE1666" s="288"/>
      <c r="LCF1666" s="288"/>
      <c r="LCG1666" s="288"/>
      <c r="LCH1666" s="288"/>
      <c r="LCI1666" s="288"/>
      <c r="LCJ1666" s="288"/>
      <c r="LCK1666" s="288"/>
      <c r="LCL1666" s="288"/>
      <c r="LCM1666" s="288"/>
      <c r="LCN1666" s="288"/>
      <c r="LCO1666" s="288"/>
      <c r="LCP1666" s="288"/>
      <c r="LCQ1666" s="288"/>
      <c r="LCR1666" s="288"/>
      <c r="LCS1666" s="288"/>
      <c r="LCT1666" s="288"/>
      <c r="LCU1666" s="288"/>
      <c r="LCV1666" s="288"/>
      <c r="LCW1666" s="288"/>
      <c r="LCX1666" s="288"/>
      <c r="LCY1666" s="288"/>
      <c r="LCZ1666" s="288"/>
      <c r="LDA1666" s="288"/>
      <c r="LDB1666" s="288"/>
      <c r="LDC1666" s="288"/>
      <c r="LDD1666" s="288"/>
      <c r="LDE1666" s="288"/>
      <c r="LDF1666" s="288"/>
      <c r="LDG1666" s="288"/>
      <c r="LDH1666" s="288"/>
      <c r="LDI1666" s="288"/>
      <c r="LDJ1666" s="288"/>
      <c r="LDK1666" s="288"/>
      <c r="LDL1666" s="288"/>
      <c r="LDM1666" s="288"/>
      <c r="LDN1666" s="288"/>
      <c r="LDO1666" s="288"/>
      <c r="LDP1666" s="288"/>
      <c r="LDQ1666" s="288"/>
      <c r="LDR1666" s="288"/>
      <c r="LDS1666" s="288"/>
      <c r="LDT1666" s="288"/>
      <c r="LDU1666" s="288"/>
      <c r="LDV1666" s="288"/>
      <c r="LDW1666" s="288"/>
      <c r="LDX1666" s="288"/>
      <c r="LDY1666" s="288"/>
      <c r="LDZ1666" s="288"/>
      <c r="LEA1666" s="288"/>
      <c r="LEB1666" s="288"/>
      <c r="LEC1666" s="288"/>
      <c r="LED1666" s="288"/>
      <c r="LEE1666" s="288"/>
      <c r="LEF1666" s="288"/>
      <c r="LEG1666" s="288"/>
      <c r="LEH1666" s="288"/>
      <c r="LEI1666" s="288"/>
      <c r="LEJ1666" s="288"/>
      <c r="LEK1666" s="288"/>
      <c r="LEL1666" s="288"/>
      <c r="LEM1666" s="288"/>
      <c r="LEN1666" s="288"/>
      <c r="LEO1666" s="288"/>
      <c r="LEP1666" s="288"/>
      <c r="LEQ1666" s="288"/>
      <c r="LER1666" s="288"/>
      <c r="LES1666" s="288"/>
      <c r="LET1666" s="288"/>
      <c r="LEU1666" s="288"/>
      <c r="LEV1666" s="288"/>
      <c r="LEW1666" s="288"/>
      <c r="LEX1666" s="288"/>
      <c r="LEY1666" s="288"/>
      <c r="LEZ1666" s="288"/>
      <c r="LFA1666" s="288"/>
      <c r="LFB1666" s="288"/>
      <c r="LFC1666" s="288"/>
      <c r="LFD1666" s="288"/>
      <c r="LFE1666" s="288"/>
      <c r="LFF1666" s="288"/>
      <c r="LFG1666" s="288"/>
      <c r="LFH1666" s="288"/>
      <c r="LFI1666" s="288"/>
      <c r="LFJ1666" s="288"/>
      <c r="LFK1666" s="288"/>
      <c r="LFL1666" s="288"/>
      <c r="LFM1666" s="288"/>
      <c r="LFN1666" s="288"/>
      <c r="LFO1666" s="288"/>
      <c r="LFP1666" s="288"/>
      <c r="LFQ1666" s="288"/>
      <c r="LFR1666" s="288"/>
      <c r="LFS1666" s="288"/>
      <c r="LFT1666" s="288"/>
      <c r="LFU1666" s="288"/>
      <c r="LFV1666" s="288"/>
      <c r="LFW1666" s="288"/>
      <c r="LFX1666" s="288"/>
      <c r="LFY1666" s="288"/>
      <c r="LFZ1666" s="288"/>
      <c r="LGA1666" s="288"/>
      <c r="LGB1666" s="288"/>
      <c r="LGC1666" s="288"/>
      <c r="LGD1666" s="288"/>
      <c r="LGE1666" s="288"/>
      <c r="LGF1666" s="288"/>
      <c r="LGG1666" s="288"/>
      <c r="LGH1666" s="288"/>
      <c r="LGI1666" s="288"/>
      <c r="LGJ1666" s="288"/>
      <c r="LGK1666" s="288"/>
      <c r="LGL1666" s="288"/>
      <c r="LGM1666" s="288"/>
      <c r="LGN1666" s="288"/>
      <c r="LGO1666" s="288"/>
      <c r="LGP1666" s="288"/>
      <c r="LGQ1666" s="288"/>
      <c r="LGR1666" s="288"/>
      <c r="LGS1666" s="288"/>
      <c r="LGT1666" s="288"/>
      <c r="LGU1666" s="288"/>
      <c r="LGV1666" s="288"/>
      <c r="LGW1666" s="288"/>
      <c r="LGX1666" s="288"/>
      <c r="LGY1666" s="288"/>
      <c r="LGZ1666" s="288"/>
      <c r="LHA1666" s="288"/>
      <c r="LHB1666" s="288"/>
      <c r="LHC1666" s="288"/>
      <c r="LHD1666" s="288"/>
      <c r="LHE1666" s="288"/>
      <c r="LHF1666" s="288"/>
      <c r="LHG1666" s="288"/>
      <c r="LHH1666" s="288"/>
      <c r="LHI1666" s="288"/>
      <c r="LHJ1666" s="288"/>
      <c r="LHK1666" s="288"/>
      <c r="LHL1666" s="288"/>
      <c r="LHM1666" s="288"/>
      <c r="LHN1666" s="288"/>
      <c r="LHO1666" s="288"/>
      <c r="LHP1666" s="288"/>
      <c r="LHQ1666" s="288"/>
      <c r="LHR1666" s="288"/>
      <c r="LHS1666" s="288"/>
      <c r="LHT1666" s="288"/>
      <c r="LHU1666" s="288"/>
      <c r="LHV1666" s="288"/>
      <c r="LHW1666" s="288"/>
      <c r="LHX1666" s="288"/>
      <c r="LHY1666" s="288"/>
      <c r="LHZ1666" s="288"/>
      <c r="LIA1666" s="288"/>
      <c r="LIB1666" s="288"/>
      <c r="LIC1666" s="288"/>
      <c r="LID1666" s="288"/>
      <c r="LIE1666" s="288"/>
      <c r="LIF1666" s="288"/>
      <c r="LIG1666" s="288"/>
      <c r="LIH1666" s="288"/>
      <c r="LII1666" s="288"/>
      <c r="LIJ1666" s="288"/>
      <c r="LIK1666" s="288"/>
      <c r="LIL1666" s="288"/>
      <c r="LIM1666" s="288"/>
      <c r="LIN1666" s="288"/>
      <c r="LIO1666" s="288"/>
      <c r="LIP1666" s="288"/>
      <c r="LIQ1666" s="288"/>
      <c r="LIR1666" s="288"/>
      <c r="LIS1666" s="288"/>
      <c r="LIT1666" s="288"/>
      <c r="LIU1666" s="288"/>
      <c r="LIV1666" s="288"/>
      <c r="LIW1666" s="288"/>
      <c r="LIX1666" s="288"/>
      <c r="LIY1666" s="288"/>
      <c r="LIZ1666" s="288"/>
      <c r="LJA1666" s="288"/>
      <c r="LJB1666" s="288"/>
      <c r="LJC1666" s="288"/>
      <c r="LJD1666" s="288"/>
      <c r="LJE1666" s="288"/>
      <c r="LJF1666" s="288"/>
      <c r="LJG1666" s="288"/>
      <c r="LJH1666" s="288"/>
      <c r="LJI1666" s="288"/>
      <c r="LJJ1666" s="288"/>
      <c r="LJK1666" s="288"/>
      <c r="LJL1666" s="288"/>
      <c r="LJM1666" s="288"/>
      <c r="LJN1666" s="288"/>
      <c r="LJO1666" s="288"/>
      <c r="LJP1666" s="288"/>
      <c r="LJQ1666" s="288"/>
      <c r="LJR1666" s="288"/>
      <c r="LJS1666" s="288"/>
      <c r="LJT1666" s="288"/>
      <c r="LJU1666" s="288"/>
      <c r="LJV1666" s="288"/>
      <c r="LJW1666" s="288"/>
      <c r="LJX1666" s="288"/>
      <c r="LJY1666" s="288"/>
      <c r="LJZ1666" s="288"/>
      <c r="LKA1666" s="288"/>
      <c r="LKB1666" s="288"/>
      <c r="LKC1666" s="288"/>
      <c r="LKD1666" s="288"/>
      <c r="LKE1666" s="288"/>
      <c r="LKF1666" s="288"/>
      <c r="LKG1666" s="288"/>
      <c r="LKH1666" s="288"/>
      <c r="LKI1666" s="288"/>
      <c r="LKJ1666" s="288"/>
      <c r="LKK1666" s="288"/>
      <c r="LKL1666" s="288"/>
      <c r="LKM1666" s="288"/>
      <c r="LKN1666" s="288"/>
      <c r="LKO1666" s="288"/>
      <c r="LKP1666" s="288"/>
      <c r="LKQ1666" s="288"/>
      <c r="LKR1666" s="288"/>
      <c r="LKS1666" s="288"/>
      <c r="LKT1666" s="288"/>
      <c r="LKU1666" s="288"/>
      <c r="LKV1666" s="288"/>
      <c r="LKW1666" s="288"/>
      <c r="LKX1666" s="288"/>
      <c r="LKY1666" s="288"/>
      <c r="LKZ1666" s="288"/>
      <c r="LLA1666" s="288"/>
      <c r="LLB1666" s="288"/>
      <c r="LLC1666" s="288"/>
      <c r="LLD1666" s="288"/>
      <c r="LLE1666" s="288"/>
      <c r="LLF1666" s="288"/>
      <c r="LLG1666" s="288"/>
      <c r="LLH1666" s="288"/>
      <c r="LLI1666" s="288"/>
      <c r="LLJ1666" s="288"/>
      <c r="LLK1666" s="288"/>
      <c r="LLL1666" s="288"/>
      <c r="LLM1666" s="288"/>
      <c r="LLN1666" s="288"/>
      <c r="LLO1666" s="288"/>
      <c r="LLP1666" s="288"/>
      <c r="LLQ1666" s="288"/>
      <c r="LLR1666" s="288"/>
      <c r="LLS1666" s="288"/>
      <c r="LLT1666" s="288"/>
      <c r="LLU1666" s="288"/>
      <c r="LLV1666" s="288"/>
      <c r="LLW1666" s="288"/>
      <c r="LLX1666" s="288"/>
      <c r="LLY1666" s="288"/>
      <c r="LLZ1666" s="288"/>
      <c r="LMA1666" s="288"/>
      <c r="LMB1666" s="288"/>
      <c r="LMC1666" s="288"/>
      <c r="LMD1666" s="288"/>
      <c r="LME1666" s="288"/>
      <c r="LMF1666" s="288"/>
      <c r="LMG1666" s="288"/>
      <c r="LMH1666" s="288"/>
      <c r="LMI1666" s="288"/>
      <c r="LMJ1666" s="288"/>
      <c r="LMK1666" s="288"/>
      <c r="LML1666" s="288"/>
      <c r="LMM1666" s="288"/>
      <c r="LMN1666" s="288"/>
      <c r="LMO1666" s="288"/>
      <c r="LMP1666" s="288"/>
      <c r="LMQ1666" s="288"/>
      <c r="LMR1666" s="288"/>
      <c r="LMS1666" s="288"/>
      <c r="LMT1666" s="288"/>
      <c r="LMU1666" s="288"/>
      <c r="LMV1666" s="288"/>
      <c r="LMW1666" s="288"/>
      <c r="LMX1666" s="288"/>
      <c r="LMY1666" s="288"/>
      <c r="LMZ1666" s="288"/>
      <c r="LNA1666" s="288"/>
      <c r="LNB1666" s="288"/>
      <c r="LNC1666" s="288"/>
      <c r="LND1666" s="288"/>
      <c r="LNE1666" s="288"/>
      <c r="LNF1666" s="288"/>
      <c r="LNG1666" s="288"/>
      <c r="LNH1666" s="288"/>
      <c r="LNI1666" s="288"/>
      <c r="LNJ1666" s="288"/>
      <c r="LNK1666" s="288"/>
      <c r="LNL1666" s="288"/>
      <c r="LNM1666" s="288"/>
      <c r="LNN1666" s="288"/>
      <c r="LNO1666" s="288"/>
      <c r="LNP1666" s="288"/>
      <c r="LNQ1666" s="288"/>
      <c r="LNR1666" s="288"/>
      <c r="LNS1666" s="288"/>
      <c r="LNT1666" s="288"/>
      <c r="LNU1666" s="288"/>
      <c r="LNV1666" s="288"/>
      <c r="LNW1666" s="288"/>
      <c r="LNX1666" s="288"/>
      <c r="LNY1666" s="288"/>
      <c r="LNZ1666" s="288"/>
      <c r="LOA1666" s="288"/>
      <c r="LOB1666" s="288"/>
      <c r="LOC1666" s="288"/>
      <c r="LOD1666" s="288"/>
      <c r="LOE1666" s="288"/>
      <c r="LOF1666" s="288"/>
      <c r="LOG1666" s="288"/>
      <c r="LOH1666" s="288"/>
      <c r="LOI1666" s="288"/>
      <c r="LOJ1666" s="288"/>
      <c r="LOK1666" s="288"/>
      <c r="LOL1666" s="288"/>
      <c r="LOM1666" s="288"/>
      <c r="LON1666" s="288"/>
      <c r="LOO1666" s="288"/>
      <c r="LOP1666" s="288"/>
      <c r="LOQ1666" s="288"/>
      <c r="LOR1666" s="288"/>
      <c r="LOS1666" s="288"/>
      <c r="LOT1666" s="288"/>
      <c r="LOU1666" s="288"/>
      <c r="LOV1666" s="288"/>
      <c r="LOW1666" s="288"/>
      <c r="LOX1666" s="288"/>
      <c r="LOY1666" s="288"/>
      <c r="LOZ1666" s="288"/>
      <c r="LPA1666" s="288"/>
      <c r="LPB1666" s="288"/>
      <c r="LPC1666" s="288"/>
      <c r="LPD1666" s="288"/>
      <c r="LPE1666" s="288"/>
      <c r="LPF1666" s="288"/>
      <c r="LPG1666" s="288"/>
      <c r="LPH1666" s="288"/>
      <c r="LPI1666" s="288"/>
      <c r="LPJ1666" s="288"/>
      <c r="LPK1666" s="288"/>
      <c r="LPL1666" s="288"/>
      <c r="LPM1666" s="288"/>
      <c r="LPN1666" s="288"/>
      <c r="LPO1666" s="288"/>
      <c r="LPP1666" s="288"/>
      <c r="LPQ1666" s="288"/>
      <c r="LPR1666" s="288"/>
      <c r="LPS1666" s="288"/>
      <c r="LPT1666" s="288"/>
      <c r="LPU1666" s="288"/>
      <c r="LPV1666" s="288"/>
      <c r="LPW1666" s="288"/>
      <c r="LPX1666" s="288"/>
      <c r="LPY1666" s="288"/>
      <c r="LPZ1666" s="288"/>
      <c r="LQA1666" s="288"/>
      <c r="LQB1666" s="288"/>
      <c r="LQC1666" s="288"/>
      <c r="LQD1666" s="288"/>
      <c r="LQE1666" s="288"/>
      <c r="LQF1666" s="288"/>
      <c r="LQG1666" s="288"/>
      <c r="LQH1666" s="288"/>
      <c r="LQI1666" s="288"/>
      <c r="LQJ1666" s="288"/>
      <c r="LQK1666" s="288"/>
      <c r="LQL1666" s="288"/>
      <c r="LQM1666" s="288"/>
      <c r="LQN1666" s="288"/>
      <c r="LQO1666" s="288"/>
      <c r="LQP1666" s="288"/>
      <c r="LQQ1666" s="288"/>
      <c r="LQR1666" s="288"/>
      <c r="LQS1666" s="288"/>
      <c r="LQT1666" s="288"/>
      <c r="LQU1666" s="288"/>
      <c r="LQV1666" s="288"/>
      <c r="LQW1666" s="288"/>
      <c r="LQX1666" s="288"/>
      <c r="LQY1666" s="288"/>
      <c r="LQZ1666" s="288"/>
      <c r="LRA1666" s="288"/>
      <c r="LRB1666" s="288"/>
      <c r="LRC1666" s="288"/>
      <c r="LRD1666" s="288"/>
      <c r="LRE1666" s="288"/>
      <c r="LRF1666" s="288"/>
      <c r="LRG1666" s="288"/>
      <c r="LRH1666" s="288"/>
      <c r="LRI1666" s="288"/>
      <c r="LRJ1666" s="288"/>
      <c r="LRK1666" s="288"/>
      <c r="LRL1666" s="288"/>
      <c r="LRM1666" s="288"/>
      <c r="LRN1666" s="288"/>
      <c r="LRO1666" s="288"/>
      <c r="LRP1666" s="288"/>
      <c r="LRQ1666" s="288"/>
      <c r="LRR1666" s="288"/>
      <c r="LRS1666" s="288"/>
      <c r="LRT1666" s="288"/>
      <c r="LRU1666" s="288"/>
      <c r="LRV1666" s="288"/>
      <c r="LRW1666" s="288"/>
      <c r="LRX1666" s="288"/>
      <c r="LRY1666" s="288"/>
      <c r="LRZ1666" s="288"/>
      <c r="LSA1666" s="288"/>
      <c r="LSB1666" s="288"/>
      <c r="LSC1666" s="288"/>
      <c r="LSD1666" s="288"/>
      <c r="LSE1666" s="288"/>
      <c r="LSF1666" s="288"/>
      <c r="LSG1666" s="288"/>
      <c r="LSH1666" s="288"/>
      <c r="LSI1666" s="288"/>
      <c r="LSJ1666" s="288"/>
      <c r="LSK1666" s="288"/>
      <c r="LSL1666" s="288"/>
      <c r="LSM1666" s="288"/>
      <c r="LSN1666" s="288"/>
      <c r="LSO1666" s="288"/>
      <c r="LSP1666" s="288"/>
      <c r="LSQ1666" s="288"/>
      <c r="LSR1666" s="288"/>
      <c r="LSS1666" s="288"/>
      <c r="LST1666" s="288"/>
      <c r="LSU1666" s="288"/>
      <c r="LSV1666" s="288"/>
      <c r="LSW1666" s="288"/>
      <c r="LSX1666" s="288"/>
      <c r="LSY1666" s="288"/>
      <c r="LSZ1666" s="288"/>
      <c r="LTA1666" s="288"/>
      <c r="LTB1666" s="288"/>
      <c r="LTC1666" s="288"/>
      <c r="LTD1666" s="288"/>
      <c r="LTE1666" s="288"/>
      <c r="LTF1666" s="288"/>
      <c r="LTG1666" s="288"/>
      <c r="LTH1666" s="288"/>
      <c r="LTI1666" s="288"/>
      <c r="LTJ1666" s="288"/>
      <c r="LTK1666" s="288"/>
      <c r="LTL1666" s="288"/>
      <c r="LTM1666" s="288"/>
      <c r="LTN1666" s="288"/>
      <c r="LTO1666" s="288"/>
      <c r="LTP1666" s="288"/>
      <c r="LTQ1666" s="288"/>
      <c r="LTR1666" s="288"/>
      <c r="LTS1666" s="288"/>
      <c r="LTT1666" s="288"/>
      <c r="LTU1666" s="288"/>
      <c r="LTV1666" s="288"/>
      <c r="LTW1666" s="288"/>
      <c r="LTX1666" s="288"/>
      <c r="LTY1666" s="288"/>
      <c r="LTZ1666" s="288"/>
      <c r="LUA1666" s="288"/>
      <c r="LUB1666" s="288"/>
      <c r="LUC1666" s="288"/>
      <c r="LUD1666" s="288"/>
      <c r="LUE1666" s="288"/>
      <c r="LUF1666" s="288"/>
      <c r="LUG1666" s="288"/>
      <c r="LUH1666" s="288"/>
      <c r="LUI1666" s="288"/>
      <c r="LUJ1666" s="288"/>
      <c r="LUK1666" s="288"/>
      <c r="LUL1666" s="288"/>
      <c r="LUM1666" s="288"/>
      <c r="LUN1666" s="288"/>
      <c r="LUO1666" s="288"/>
      <c r="LUP1666" s="288"/>
      <c r="LUQ1666" s="288"/>
      <c r="LUR1666" s="288"/>
      <c r="LUS1666" s="288"/>
      <c r="LUT1666" s="288"/>
      <c r="LUU1666" s="288"/>
      <c r="LUV1666" s="288"/>
      <c r="LUW1666" s="288"/>
      <c r="LUX1666" s="288"/>
      <c r="LUY1666" s="288"/>
      <c r="LUZ1666" s="288"/>
      <c r="LVA1666" s="288"/>
      <c r="LVB1666" s="288"/>
      <c r="LVC1666" s="288"/>
      <c r="LVD1666" s="288"/>
      <c r="LVE1666" s="288"/>
      <c r="LVF1666" s="288"/>
      <c r="LVG1666" s="288"/>
      <c r="LVH1666" s="288"/>
      <c r="LVI1666" s="288"/>
      <c r="LVJ1666" s="288"/>
      <c r="LVK1666" s="288"/>
      <c r="LVL1666" s="288"/>
      <c r="LVM1666" s="288"/>
      <c r="LVN1666" s="288"/>
      <c r="LVO1666" s="288"/>
      <c r="LVP1666" s="288"/>
      <c r="LVQ1666" s="288"/>
      <c r="LVR1666" s="288"/>
      <c r="LVS1666" s="288"/>
      <c r="LVT1666" s="288"/>
      <c r="LVU1666" s="288"/>
      <c r="LVV1666" s="288"/>
      <c r="LVW1666" s="288"/>
      <c r="LVX1666" s="288"/>
      <c r="LVY1666" s="288"/>
      <c r="LVZ1666" s="288"/>
      <c r="LWA1666" s="288"/>
      <c r="LWB1666" s="288"/>
      <c r="LWC1666" s="288"/>
      <c r="LWD1666" s="288"/>
      <c r="LWE1666" s="288"/>
      <c r="LWF1666" s="288"/>
      <c r="LWG1666" s="288"/>
      <c r="LWH1666" s="288"/>
      <c r="LWI1666" s="288"/>
      <c r="LWJ1666" s="288"/>
      <c r="LWK1666" s="288"/>
      <c r="LWL1666" s="288"/>
      <c r="LWM1666" s="288"/>
      <c r="LWN1666" s="288"/>
      <c r="LWO1666" s="288"/>
      <c r="LWP1666" s="288"/>
      <c r="LWQ1666" s="288"/>
      <c r="LWR1666" s="288"/>
      <c r="LWS1666" s="288"/>
      <c r="LWT1666" s="288"/>
      <c r="LWU1666" s="288"/>
      <c r="LWV1666" s="288"/>
      <c r="LWW1666" s="288"/>
      <c r="LWX1666" s="288"/>
      <c r="LWY1666" s="288"/>
      <c r="LWZ1666" s="288"/>
      <c r="LXA1666" s="288"/>
      <c r="LXB1666" s="288"/>
      <c r="LXC1666" s="288"/>
      <c r="LXD1666" s="288"/>
      <c r="LXE1666" s="288"/>
      <c r="LXF1666" s="288"/>
      <c r="LXG1666" s="288"/>
      <c r="LXH1666" s="288"/>
      <c r="LXI1666" s="288"/>
      <c r="LXJ1666" s="288"/>
      <c r="LXK1666" s="288"/>
      <c r="LXL1666" s="288"/>
      <c r="LXM1666" s="288"/>
      <c r="LXN1666" s="288"/>
      <c r="LXO1666" s="288"/>
      <c r="LXP1666" s="288"/>
      <c r="LXQ1666" s="288"/>
      <c r="LXR1666" s="288"/>
      <c r="LXS1666" s="288"/>
      <c r="LXT1666" s="288"/>
      <c r="LXU1666" s="288"/>
      <c r="LXV1666" s="288"/>
      <c r="LXW1666" s="288"/>
      <c r="LXX1666" s="288"/>
      <c r="LXY1666" s="288"/>
      <c r="LXZ1666" s="288"/>
      <c r="LYA1666" s="288"/>
      <c r="LYB1666" s="288"/>
      <c r="LYC1666" s="288"/>
      <c r="LYD1666" s="288"/>
      <c r="LYE1666" s="288"/>
      <c r="LYF1666" s="288"/>
      <c r="LYG1666" s="288"/>
      <c r="LYH1666" s="288"/>
      <c r="LYI1666" s="288"/>
      <c r="LYJ1666" s="288"/>
      <c r="LYK1666" s="288"/>
      <c r="LYL1666" s="288"/>
      <c r="LYM1666" s="288"/>
      <c r="LYN1666" s="288"/>
      <c r="LYO1666" s="288"/>
      <c r="LYP1666" s="288"/>
      <c r="LYQ1666" s="288"/>
      <c r="LYR1666" s="288"/>
      <c r="LYS1666" s="288"/>
      <c r="LYT1666" s="288"/>
      <c r="LYU1666" s="288"/>
      <c r="LYV1666" s="288"/>
      <c r="LYW1666" s="288"/>
      <c r="LYX1666" s="288"/>
      <c r="LYY1666" s="288"/>
      <c r="LYZ1666" s="288"/>
      <c r="LZA1666" s="288"/>
      <c r="LZB1666" s="288"/>
      <c r="LZC1666" s="288"/>
      <c r="LZD1666" s="288"/>
      <c r="LZE1666" s="288"/>
      <c r="LZF1666" s="288"/>
      <c r="LZG1666" s="288"/>
      <c r="LZH1666" s="288"/>
      <c r="LZI1666" s="288"/>
      <c r="LZJ1666" s="288"/>
      <c r="LZK1666" s="288"/>
      <c r="LZL1666" s="288"/>
      <c r="LZM1666" s="288"/>
      <c r="LZN1666" s="288"/>
      <c r="LZO1666" s="288"/>
      <c r="LZP1666" s="288"/>
      <c r="LZQ1666" s="288"/>
      <c r="LZR1666" s="288"/>
      <c r="LZS1666" s="288"/>
      <c r="LZT1666" s="288"/>
      <c r="LZU1666" s="288"/>
      <c r="LZV1666" s="288"/>
      <c r="LZW1666" s="288"/>
      <c r="LZX1666" s="288"/>
      <c r="LZY1666" s="288"/>
      <c r="LZZ1666" s="288"/>
      <c r="MAA1666" s="288"/>
      <c r="MAB1666" s="288"/>
      <c r="MAC1666" s="288"/>
      <c r="MAD1666" s="288"/>
      <c r="MAE1666" s="288"/>
      <c r="MAF1666" s="288"/>
      <c r="MAG1666" s="288"/>
      <c r="MAH1666" s="288"/>
      <c r="MAI1666" s="288"/>
      <c r="MAJ1666" s="288"/>
      <c r="MAK1666" s="288"/>
      <c r="MAL1666" s="288"/>
      <c r="MAM1666" s="288"/>
      <c r="MAN1666" s="288"/>
      <c r="MAO1666" s="288"/>
      <c r="MAP1666" s="288"/>
      <c r="MAQ1666" s="288"/>
      <c r="MAR1666" s="288"/>
      <c r="MAS1666" s="288"/>
      <c r="MAT1666" s="288"/>
      <c r="MAU1666" s="288"/>
      <c r="MAV1666" s="288"/>
      <c r="MAW1666" s="288"/>
      <c r="MAX1666" s="288"/>
      <c r="MAY1666" s="288"/>
      <c r="MAZ1666" s="288"/>
      <c r="MBA1666" s="288"/>
      <c r="MBB1666" s="288"/>
      <c r="MBC1666" s="288"/>
      <c r="MBD1666" s="288"/>
      <c r="MBE1666" s="288"/>
      <c r="MBF1666" s="288"/>
      <c r="MBG1666" s="288"/>
      <c r="MBH1666" s="288"/>
      <c r="MBI1666" s="288"/>
      <c r="MBJ1666" s="288"/>
      <c r="MBK1666" s="288"/>
      <c r="MBL1666" s="288"/>
      <c r="MBM1666" s="288"/>
      <c r="MBN1666" s="288"/>
      <c r="MBO1666" s="288"/>
      <c r="MBP1666" s="288"/>
      <c r="MBQ1666" s="288"/>
      <c r="MBR1666" s="288"/>
      <c r="MBS1666" s="288"/>
      <c r="MBT1666" s="288"/>
      <c r="MBU1666" s="288"/>
      <c r="MBV1666" s="288"/>
      <c r="MBW1666" s="288"/>
      <c r="MBX1666" s="288"/>
      <c r="MBY1666" s="288"/>
      <c r="MBZ1666" s="288"/>
      <c r="MCA1666" s="288"/>
      <c r="MCB1666" s="288"/>
      <c r="MCC1666" s="288"/>
      <c r="MCD1666" s="288"/>
      <c r="MCE1666" s="288"/>
      <c r="MCF1666" s="288"/>
      <c r="MCG1666" s="288"/>
      <c r="MCH1666" s="288"/>
      <c r="MCI1666" s="288"/>
      <c r="MCJ1666" s="288"/>
      <c r="MCK1666" s="288"/>
      <c r="MCL1666" s="288"/>
      <c r="MCM1666" s="288"/>
      <c r="MCN1666" s="288"/>
      <c r="MCO1666" s="288"/>
      <c r="MCP1666" s="288"/>
      <c r="MCQ1666" s="288"/>
      <c r="MCR1666" s="288"/>
      <c r="MCS1666" s="288"/>
      <c r="MCT1666" s="288"/>
      <c r="MCU1666" s="288"/>
      <c r="MCV1666" s="288"/>
      <c r="MCW1666" s="288"/>
      <c r="MCX1666" s="288"/>
      <c r="MCY1666" s="288"/>
      <c r="MCZ1666" s="288"/>
      <c r="MDA1666" s="288"/>
      <c r="MDB1666" s="288"/>
      <c r="MDC1666" s="288"/>
      <c r="MDD1666" s="288"/>
      <c r="MDE1666" s="288"/>
      <c r="MDF1666" s="288"/>
      <c r="MDG1666" s="288"/>
      <c r="MDH1666" s="288"/>
      <c r="MDI1666" s="288"/>
      <c r="MDJ1666" s="288"/>
      <c r="MDK1666" s="288"/>
      <c r="MDL1666" s="288"/>
      <c r="MDM1666" s="288"/>
      <c r="MDN1666" s="288"/>
      <c r="MDO1666" s="288"/>
      <c r="MDP1666" s="288"/>
      <c r="MDQ1666" s="288"/>
      <c r="MDR1666" s="288"/>
      <c r="MDS1666" s="288"/>
      <c r="MDT1666" s="288"/>
      <c r="MDU1666" s="288"/>
      <c r="MDV1666" s="288"/>
      <c r="MDW1666" s="288"/>
      <c r="MDX1666" s="288"/>
      <c r="MDY1666" s="288"/>
      <c r="MDZ1666" s="288"/>
      <c r="MEA1666" s="288"/>
      <c r="MEB1666" s="288"/>
      <c r="MEC1666" s="288"/>
      <c r="MED1666" s="288"/>
      <c r="MEE1666" s="288"/>
      <c r="MEF1666" s="288"/>
      <c r="MEG1666" s="288"/>
      <c r="MEH1666" s="288"/>
      <c r="MEI1666" s="288"/>
      <c r="MEJ1666" s="288"/>
      <c r="MEK1666" s="288"/>
      <c r="MEL1666" s="288"/>
      <c r="MEM1666" s="288"/>
      <c r="MEN1666" s="288"/>
      <c r="MEO1666" s="288"/>
      <c r="MEP1666" s="288"/>
      <c r="MEQ1666" s="288"/>
      <c r="MER1666" s="288"/>
      <c r="MES1666" s="288"/>
      <c r="MET1666" s="288"/>
      <c r="MEU1666" s="288"/>
      <c r="MEV1666" s="288"/>
      <c r="MEW1666" s="288"/>
      <c r="MEX1666" s="288"/>
      <c r="MEY1666" s="288"/>
      <c r="MEZ1666" s="288"/>
      <c r="MFA1666" s="288"/>
      <c r="MFB1666" s="288"/>
      <c r="MFC1666" s="288"/>
      <c r="MFD1666" s="288"/>
      <c r="MFE1666" s="288"/>
      <c r="MFF1666" s="288"/>
      <c r="MFG1666" s="288"/>
      <c r="MFH1666" s="288"/>
      <c r="MFI1666" s="288"/>
      <c r="MFJ1666" s="288"/>
      <c r="MFK1666" s="288"/>
      <c r="MFL1666" s="288"/>
      <c r="MFM1666" s="288"/>
      <c r="MFN1666" s="288"/>
      <c r="MFO1666" s="288"/>
      <c r="MFP1666" s="288"/>
      <c r="MFQ1666" s="288"/>
      <c r="MFR1666" s="288"/>
      <c r="MFS1666" s="288"/>
      <c r="MFT1666" s="288"/>
      <c r="MFU1666" s="288"/>
      <c r="MFV1666" s="288"/>
      <c r="MFW1666" s="288"/>
      <c r="MFX1666" s="288"/>
      <c r="MFY1666" s="288"/>
      <c r="MFZ1666" s="288"/>
      <c r="MGA1666" s="288"/>
      <c r="MGB1666" s="288"/>
      <c r="MGC1666" s="288"/>
      <c r="MGD1666" s="288"/>
      <c r="MGE1666" s="288"/>
      <c r="MGF1666" s="288"/>
      <c r="MGG1666" s="288"/>
      <c r="MGH1666" s="288"/>
      <c r="MGI1666" s="288"/>
      <c r="MGJ1666" s="288"/>
      <c r="MGK1666" s="288"/>
      <c r="MGL1666" s="288"/>
      <c r="MGM1666" s="288"/>
      <c r="MGN1666" s="288"/>
      <c r="MGO1666" s="288"/>
      <c r="MGP1666" s="288"/>
      <c r="MGQ1666" s="288"/>
      <c r="MGR1666" s="288"/>
      <c r="MGS1666" s="288"/>
      <c r="MGT1666" s="288"/>
      <c r="MGU1666" s="288"/>
      <c r="MGV1666" s="288"/>
      <c r="MGW1666" s="288"/>
      <c r="MGX1666" s="288"/>
      <c r="MGY1666" s="288"/>
      <c r="MGZ1666" s="288"/>
      <c r="MHA1666" s="288"/>
      <c r="MHB1666" s="288"/>
      <c r="MHC1666" s="288"/>
      <c r="MHD1666" s="288"/>
      <c r="MHE1666" s="288"/>
      <c r="MHF1666" s="288"/>
      <c r="MHG1666" s="288"/>
      <c r="MHH1666" s="288"/>
      <c r="MHI1666" s="288"/>
      <c r="MHJ1666" s="288"/>
      <c r="MHK1666" s="288"/>
      <c r="MHL1666" s="288"/>
      <c r="MHM1666" s="288"/>
      <c r="MHN1666" s="288"/>
      <c r="MHO1666" s="288"/>
      <c r="MHP1666" s="288"/>
      <c r="MHQ1666" s="288"/>
      <c r="MHR1666" s="288"/>
      <c r="MHS1666" s="288"/>
      <c r="MHT1666" s="288"/>
      <c r="MHU1666" s="288"/>
      <c r="MHV1666" s="288"/>
      <c r="MHW1666" s="288"/>
      <c r="MHX1666" s="288"/>
      <c r="MHY1666" s="288"/>
      <c r="MHZ1666" s="288"/>
      <c r="MIA1666" s="288"/>
      <c r="MIB1666" s="288"/>
      <c r="MIC1666" s="288"/>
      <c r="MID1666" s="288"/>
      <c r="MIE1666" s="288"/>
      <c r="MIF1666" s="288"/>
      <c r="MIG1666" s="288"/>
      <c r="MIH1666" s="288"/>
      <c r="MII1666" s="288"/>
      <c r="MIJ1666" s="288"/>
      <c r="MIK1666" s="288"/>
      <c r="MIL1666" s="288"/>
      <c r="MIM1666" s="288"/>
      <c r="MIN1666" s="288"/>
      <c r="MIO1666" s="288"/>
      <c r="MIP1666" s="288"/>
      <c r="MIQ1666" s="288"/>
      <c r="MIR1666" s="288"/>
      <c r="MIS1666" s="288"/>
      <c r="MIT1666" s="288"/>
      <c r="MIU1666" s="288"/>
      <c r="MIV1666" s="288"/>
      <c r="MIW1666" s="288"/>
      <c r="MIX1666" s="288"/>
      <c r="MIY1666" s="288"/>
      <c r="MIZ1666" s="288"/>
      <c r="MJA1666" s="288"/>
      <c r="MJB1666" s="288"/>
      <c r="MJC1666" s="288"/>
      <c r="MJD1666" s="288"/>
      <c r="MJE1666" s="288"/>
      <c r="MJF1666" s="288"/>
      <c r="MJG1666" s="288"/>
      <c r="MJH1666" s="288"/>
      <c r="MJI1666" s="288"/>
      <c r="MJJ1666" s="288"/>
      <c r="MJK1666" s="288"/>
      <c r="MJL1666" s="288"/>
      <c r="MJM1666" s="288"/>
      <c r="MJN1666" s="288"/>
      <c r="MJO1666" s="288"/>
      <c r="MJP1666" s="288"/>
      <c r="MJQ1666" s="288"/>
      <c r="MJR1666" s="288"/>
      <c r="MJS1666" s="288"/>
      <c r="MJT1666" s="288"/>
      <c r="MJU1666" s="288"/>
      <c r="MJV1666" s="288"/>
      <c r="MJW1666" s="288"/>
      <c r="MJX1666" s="288"/>
      <c r="MJY1666" s="288"/>
      <c r="MJZ1666" s="288"/>
      <c r="MKA1666" s="288"/>
      <c r="MKB1666" s="288"/>
      <c r="MKC1666" s="288"/>
      <c r="MKD1666" s="288"/>
      <c r="MKE1666" s="288"/>
      <c r="MKF1666" s="288"/>
      <c r="MKG1666" s="288"/>
      <c r="MKH1666" s="288"/>
      <c r="MKI1666" s="288"/>
      <c r="MKJ1666" s="288"/>
      <c r="MKK1666" s="288"/>
      <c r="MKL1666" s="288"/>
      <c r="MKM1666" s="288"/>
      <c r="MKN1666" s="288"/>
      <c r="MKO1666" s="288"/>
      <c r="MKP1666" s="288"/>
      <c r="MKQ1666" s="288"/>
      <c r="MKR1666" s="288"/>
      <c r="MKS1666" s="288"/>
      <c r="MKT1666" s="288"/>
      <c r="MKU1666" s="288"/>
      <c r="MKV1666" s="288"/>
      <c r="MKW1666" s="288"/>
      <c r="MKX1666" s="288"/>
      <c r="MKY1666" s="288"/>
      <c r="MKZ1666" s="288"/>
      <c r="MLA1666" s="288"/>
      <c r="MLB1666" s="288"/>
      <c r="MLC1666" s="288"/>
      <c r="MLD1666" s="288"/>
      <c r="MLE1666" s="288"/>
      <c r="MLF1666" s="288"/>
      <c r="MLG1666" s="288"/>
      <c r="MLH1666" s="288"/>
      <c r="MLI1666" s="288"/>
      <c r="MLJ1666" s="288"/>
      <c r="MLK1666" s="288"/>
      <c r="MLL1666" s="288"/>
      <c r="MLM1666" s="288"/>
      <c r="MLN1666" s="288"/>
      <c r="MLO1666" s="288"/>
      <c r="MLP1666" s="288"/>
      <c r="MLQ1666" s="288"/>
      <c r="MLR1666" s="288"/>
      <c r="MLS1666" s="288"/>
      <c r="MLT1666" s="288"/>
      <c r="MLU1666" s="288"/>
      <c r="MLV1666" s="288"/>
      <c r="MLW1666" s="288"/>
      <c r="MLX1666" s="288"/>
      <c r="MLY1666" s="288"/>
      <c r="MLZ1666" s="288"/>
      <c r="MMA1666" s="288"/>
      <c r="MMB1666" s="288"/>
      <c r="MMC1666" s="288"/>
      <c r="MMD1666" s="288"/>
      <c r="MME1666" s="288"/>
      <c r="MMF1666" s="288"/>
      <c r="MMG1666" s="288"/>
      <c r="MMH1666" s="288"/>
      <c r="MMI1666" s="288"/>
      <c r="MMJ1666" s="288"/>
      <c r="MMK1666" s="288"/>
      <c r="MML1666" s="288"/>
      <c r="MMM1666" s="288"/>
      <c r="MMN1666" s="288"/>
      <c r="MMO1666" s="288"/>
      <c r="MMP1666" s="288"/>
      <c r="MMQ1666" s="288"/>
      <c r="MMR1666" s="288"/>
      <c r="MMS1666" s="288"/>
      <c r="MMT1666" s="288"/>
      <c r="MMU1666" s="288"/>
      <c r="MMV1666" s="288"/>
      <c r="MMW1666" s="288"/>
      <c r="MMX1666" s="288"/>
      <c r="MMY1666" s="288"/>
      <c r="MMZ1666" s="288"/>
      <c r="MNA1666" s="288"/>
      <c r="MNB1666" s="288"/>
      <c r="MNC1666" s="288"/>
      <c r="MND1666" s="288"/>
      <c r="MNE1666" s="288"/>
      <c r="MNF1666" s="288"/>
      <c r="MNG1666" s="288"/>
      <c r="MNH1666" s="288"/>
      <c r="MNI1666" s="288"/>
      <c r="MNJ1666" s="288"/>
      <c r="MNK1666" s="288"/>
      <c r="MNL1666" s="288"/>
      <c r="MNM1666" s="288"/>
      <c r="MNN1666" s="288"/>
      <c r="MNO1666" s="288"/>
      <c r="MNP1666" s="288"/>
      <c r="MNQ1666" s="288"/>
      <c r="MNR1666" s="288"/>
      <c r="MNS1666" s="288"/>
      <c r="MNT1666" s="288"/>
      <c r="MNU1666" s="288"/>
      <c r="MNV1666" s="288"/>
      <c r="MNW1666" s="288"/>
      <c r="MNX1666" s="288"/>
      <c r="MNY1666" s="288"/>
      <c r="MNZ1666" s="288"/>
      <c r="MOA1666" s="288"/>
      <c r="MOB1666" s="288"/>
      <c r="MOC1666" s="288"/>
      <c r="MOD1666" s="288"/>
      <c r="MOE1666" s="288"/>
      <c r="MOF1666" s="288"/>
      <c r="MOG1666" s="288"/>
      <c r="MOH1666" s="288"/>
      <c r="MOI1666" s="288"/>
      <c r="MOJ1666" s="288"/>
      <c r="MOK1666" s="288"/>
      <c r="MOL1666" s="288"/>
      <c r="MOM1666" s="288"/>
      <c r="MON1666" s="288"/>
      <c r="MOO1666" s="288"/>
      <c r="MOP1666" s="288"/>
      <c r="MOQ1666" s="288"/>
      <c r="MOR1666" s="288"/>
      <c r="MOS1666" s="288"/>
      <c r="MOT1666" s="288"/>
      <c r="MOU1666" s="288"/>
      <c r="MOV1666" s="288"/>
      <c r="MOW1666" s="288"/>
      <c r="MOX1666" s="288"/>
      <c r="MOY1666" s="288"/>
      <c r="MOZ1666" s="288"/>
      <c r="MPA1666" s="288"/>
      <c r="MPB1666" s="288"/>
      <c r="MPC1666" s="288"/>
      <c r="MPD1666" s="288"/>
      <c r="MPE1666" s="288"/>
      <c r="MPF1666" s="288"/>
      <c r="MPG1666" s="288"/>
      <c r="MPH1666" s="288"/>
      <c r="MPI1666" s="288"/>
      <c r="MPJ1666" s="288"/>
      <c r="MPK1666" s="288"/>
      <c r="MPL1666" s="288"/>
      <c r="MPM1666" s="288"/>
      <c r="MPN1666" s="288"/>
      <c r="MPO1666" s="288"/>
      <c r="MPP1666" s="288"/>
      <c r="MPQ1666" s="288"/>
      <c r="MPR1666" s="288"/>
      <c r="MPS1666" s="288"/>
      <c r="MPT1666" s="288"/>
      <c r="MPU1666" s="288"/>
      <c r="MPV1666" s="288"/>
      <c r="MPW1666" s="288"/>
      <c r="MPX1666" s="288"/>
      <c r="MPY1666" s="288"/>
      <c r="MPZ1666" s="288"/>
      <c r="MQA1666" s="288"/>
      <c r="MQB1666" s="288"/>
      <c r="MQC1666" s="288"/>
      <c r="MQD1666" s="288"/>
      <c r="MQE1666" s="288"/>
      <c r="MQF1666" s="288"/>
      <c r="MQG1666" s="288"/>
      <c r="MQH1666" s="288"/>
      <c r="MQI1666" s="288"/>
      <c r="MQJ1666" s="288"/>
      <c r="MQK1666" s="288"/>
      <c r="MQL1666" s="288"/>
      <c r="MQM1666" s="288"/>
      <c r="MQN1666" s="288"/>
      <c r="MQO1666" s="288"/>
      <c r="MQP1666" s="288"/>
      <c r="MQQ1666" s="288"/>
      <c r="MQR1666" s="288"/>
      <c r="MQS1666" s="288"/>
      <c r="MQT1666" s="288"/>
      <c r="MQU1666" s="288"/>
      <c r="MQV1666" s="288"/>
      <c r="MQW1666" s="288"/>
      <c r="MQX1666" s="288"/>
      <c r="MQY1666" s="288"/>
      <c r="MQZ1666" s="288"/>
      <c r="MRA1666" s="288"/>
      <c r="MRB1666" s="288"/>
      <c r="MRC1666" s="288"/>
      <c r="MRD1666" s="288"/>
      <c r="MRE1666" s="288"/>
      <c r="MRF1666" s="288"/>
      <c r="MRG1666" s="288"/>
      <c r="MRH1666" s="288"/>
      <c r="MRI1666" s="288"/>
      <c r="MRJ1666" s="288"/>
      <c r="MRK1666" s="288"/>
      <c r="MRL1666" s="288"/>
      <c r="MRM1666" s="288"/>
      <c r="MRN1666" s="288"/>
      <c r="MRO1666" s="288"/>
      <c r="MRP1666" s="288"/>
      <c r="MRQ1666" s="288"/>
      <c r="MRR1666" s="288"/>
      <c r="MRS1666" s="288"/>
      <c r="MRT1666" s="288"/>
      <c r="MRU1666" s="288"/>
      <c r="MRV1666" s="288"/>
      <c r="MRW1666" s="288"/>
      <c r="MRX1666" s="288"/>
      <c r="MRY1666" s="288"/>
      <c r="MRZ1666" s="288"/>
      <c r="MSA1666" s="288"/>
      <c r="MSB1666" s="288"/>
      <c r="MSC1666" s="288"/>
      <c r="MSD1666" s="288"/>
      <c r="MSE1666" s="288"/>
      <c r="MSF1666" s="288"/>
      <c r="MSG1666" s="288"/>
      <c r="MSH1666" s="288"/>
      <c r="MSI1666" s="288"/>
      <c r="MSJ1666" s="288"/>
      <c r="MSK1666" s="288"/>
      <c r="MSL1666" s="288"/>
      <c r="MSM1666" s="288"/>
      <c r="MSN1666" s="288"/>
      <c r="MSO1666" s="288"/>
      <c r="MSP1666" s="288"/>
      <c r="MSQ1666" s="288"/>
      <c r="MSR1666" s="288"/>
      <c r="MSS1666" s="288"/>
      <c r="MST1666" s="288"/>
      <c r="MSU1666" s="288"/>
      <c r="MSV1666" s="288"/>
      <c r="MSW1666" s="288"/>
      <c r="MSX1666" s="288"/>
      <c r="MSY1666" s="288"/>
      <c r="MSZ1666" s="288"/>
      <c r="MTA1666" s="288"/>
      <c r="MTB1666" s="288"/>
      <c r="MTC1666" s="288"/>
      <c r="MTD1666" s="288"/>
      <c r="MTE1666" s="288"/>
      <c r="MTF1666" s="288"/>
      <c r="MTG1666" s="288"/>
      <c r="MTH1666" s="288"/>
      <c r="MTI1666" s="288"/>
      <c r="MTJ1666" s="288"/>
      <c r="MTK1666" s="288"/>
      <c r="MTL1666" s="288"/>
      <c r="MTM1666" s="288"/>
      <c r="MTN1666" s="288"/>
      <c r="MTO1666" s="288"/>
      <c r="MTP1666" s="288"/>
      <c r="MTQ1666" s="288"/>
      <c r="MTR1666" s="288"/>
      <c r="MTS1666" s="288"/>
      <c r="MTT1666" s="288"/>
      <c r="MTU1666" s="288"/>
      <c r="MTV1666" s="288"/>
      <c r="MTW1666" s="288"/>
      <c r="MTX1666" s="288"/>
      <c r="MTY1666" s="288"/>
      <c r="MTZ1666" s="288"/>
      <c r="MUA1666" s="288"/>
      <c r="MUB1666" s="288"/>
      <c r="MUC1666" s="288"/>
      <c r="MUD1666" s="288"/>
      <c r="MUE1666" s="288"/>
      <c r="MUF1666" s="288"/>
      <c r="MUG1666" s="288"/>
      <c r="MUH1666" s="288"/>
      <c r="MUI1666" s="288"/>
      <c r="MUJ1666" s="288"/>
      <c r="MUK1666" s="288"/>
      <c r="MUL1666" s="288"/>
      <c r="MUM1666" s="288"/>
      <c r="MUN1666" s="288"/>
      <c r="MUO1666" s="288"/>
      <c r="MUP1666" s="288"/>
      <c r="MUQ1666" s="288"/>
      <c r="MUR1666" s="288"/>
      <c r="MUS1666" s="288"/>
      <c r="MUT1666" s="288"/>
      <c r="MUU1666" s="288"/>
      <c r="MUV1666" s="288"/>
      <c r="MUW1666" s="288"/>
      <c r="MUX1666" s="288"/>
      <c r="MUY1666" s="288"/>
      <c r="MUZ1666" s="288"/>
      <c r="MVA1666" s="288"/>
      <c r="MVB1666" s="288"/>
      <c r="MVC1666" s="288"/>
      <c r="MVD1666" s="288"/>
      <c r="MVE1666" s="288"/>
      <c r="MVF1666" s="288"/>
      <c r="MVG1666" s="288"/>
      <c r="MVH1666" s="288"/>
      <c r="MVI1666" s="288"/>
      <c r="MVJ1666" s="288"/>
      <c r="MVK1666" s="288"/>
      <c r="MVL1666" s="288"/>
      <c r="MVM1666" s="288"/>
      <c r="MVN1666" s="288"/>
      <c r="MVO1666" s="288"/>
      <c r="MVP1666" s="288"/>
      <c r="MVQ1666" s="288"/>
      <c r="MVR1666" s="288"/>
      <c r="MVS1666" s="288"/>
      <c r="MVT1666" s="288"/>
      <c r="MVU1666" s="288"/>
      <c r="MVV1666" s="288"/>
      <c r="MVW1666" s="288"/>
      <c r="MVX1666" s="288"/>
      <c r="MVY1666" s="288"/>
      <c r="MVZ1666" s="288"/>
      <c r="MWA1666" s="288"/>
      <c r="MWB1666" s="288"/>
      <c r="MWC1666" s="288"/>
      <c r="MWD1666" s="288"/>
      <c r="MWE1666" s="288"/>
      <c r="MWF1666" s="288"/>
      <c r="MWG1666" s="288"/>
      <c r="MWH1666" s="288"/>
      <c r="MWI1666" s="288"/>
      <c r="MWJ1666" s="288"/>
      <c r="MWK1666" s="288"/>
      <c r="MWL1666" s="288"/>
      <c r="MWM1666" s="288"/>
      <c r="MWN1666" s="288"/>
      <c r="MWO1666" s="288"/>
      <c r="MWP1666" s="288"/>
      <c r="MWQ1666" s="288"/>
      <c r="MWR1666" s="288"/>
      <c r="MWS1666" s="288"/>
      <c r="MWT1666" s="288"/>
      <c r="MWU1666" s="288"/>
      <c r="MWV1666" s="288"/>
      <c r="MWW1666" s="288"/>
      <c r="MWX1666" s="288"/>
      <c r="MWY1666" s="288"/>
      <c r="MWZ1666" s="288"/>
      <c r="MXA1666" s="288"/>
      <c r="MXB1666" s="288"/>
      <c r="MXC1666" s="288"/>
      <c r="MXD1666" s="288"/>
      <c r="MXE1666" s="288"/>
      <c r="MXF1666" s="288"/>
      <c r="MXG1666" s="288"/>
      <c r="MXH1666" s="288"/>
      <c r="MXI1666" s="288"/>
      <c r="MXJ1666" s="288"/>
      <c r="MXK1666" s="288"/>
      <c r="MXL1666" s="288"/>
      <c r="MXM1666" s="288"/>
      <c r="MXN1666" s="288"/>
      <c r="MXO1666" s="288"/>
      <c r="MXP1666" s="288"/>
      <c r="MXQ1666" s="288"/>
      <c r="MXR1666" s="288"/>
      <c r="MXS1666" s="288"/>
      <c r="MXT1666" s="288"/>
      <c r="MXU1666" s="288"/>
      <c r="MXV1666" s="288"/>
      <c r="MXW1666" s="288"/>
      <c r="MXX1666" s="288"/>
      <c r="MXY1666" s="288"/>
      <c r="MXZ1666" s="288"/>
      <c r="MYA1666" s="288"/>
      <c r="MYB1666" s="288"/>
      <c r="MYC1666" s="288"/>
      <c r="MYD1666" s="288"/>
      <c r="MYE1666" s="288"/>
      <c r="MYF1666" s="288"/>
      <c r="MYG1666" s="288"/>
      <c r="MYH1666" s="288"/>
      <c r="MYI1666" s="288"/>
      <c r="MYJ1666" s="288"/>
      <c r="MYK1666" s="288"/>
      <c r="MYL1666" s="288"/>
      <c r="MYM1666" s="288"/>
      <c r="MYN1666" s="288"/>
      <c r="MYO1666" s="288"/>
      <c r="MYP1666" s="288"/>
      <c r="MYQ1666" s="288"/>
      <c r="MYR1666" s="288"/>
      <c r="MYS1666" s="288"/>
      <c r="MYT1666" s="288"/>
      <c r="MYU1666" s="288"/>
      <c r="MYV1666" s="288"/>
      <c r="MYW1666" s="288"/>
      <c r="MYX1666" s="288"/>
      <c r="MYY1666" s="288"/>
      <c r="MYZ1666" s="288"/>
      <c r="MZA1666" s="288"/>
      <c r="MZB1666" s="288"/>
      <c r="MZC1666" s="288"/>
      <c r="MZD1666" s="288"/>
      <c r="MZE1666" s="288"/>
      <c r="MZF1666" s="288"/>
      <c r="MZG1666" s="288"/>
      <c r="MZH1666" s="288"/>
      <c r="MZI1666" s="288"/>
      <c r="MZJ1666" s="288"/>
      <c r="MZK1666" s="288"/>
      <c r="MZL1666" s="288"/>
      <c r="MZM1666" s="288"/>
      <c r="MZN1666" s="288"/>
      <c r="MZO1666" s="288"/>
      <c r="MZP1666" s="288"/>
      <c r="MZQ1666" s="288"/>
      <c r="MZR1666" s="288"/>
      <c r="MZS1666" s="288"/>
      <c r="MZT1666" s="288"/>
      <c r="MZU1666" s="288"/>
      <c r="MZV1666" s="288"/>
      <c r="MZW1666" s="288"/>
      <c r="MZX1666" s="288"/>
      <c r="MZY1666" s="288"/>
      <c r="MZZ1666" s="288"/>
      <c r="NAA1666" s="288"/>
      <c r="NAB1666" s="288"/>
      <c r="NAC1666" s="288"/>
      <c r="NAD1666" s="288"/>
      <c r="NAE1666" s="288"/>
      <c r="NAF1666" s="288"/>
      <c r="NAG1666" s="288"/>
      <c r="NAH1666" s="288"/>
      <c r="NAI1666" s="288"/>
      <c r="NAJ1666" s="288"/>
      <c r="NAK1666" s="288"/>
      <c r="NAL1666" s="288"/>
      <c r="NAM1666" s="288"/>
      <c r="NAN1666" s="288"/>
      <c r="NAO1666" s="288"/>
      <c r="NAP1666" s="288"/>
      <c r="NAQ1666" s="288"/>
      <c r="NAR1666" s="288"/>
      <c r="NAS1666" s="288"/>
      <c r="NAT1666" s="288"/>
      <c r="NAU1666" s="288"/>
      <c r="NAV1666" s="288"/>
      <c r="NAW1666" s="288"/>
      <c r="NAX1666" s="288"/>
      <c r="NAY1666" s="288"/>
      <c r="NAZ1666" s="288"/>
      <c r="NBA1666" s="288"/>
      <c r="NBB1666" s="288"/>
      <c r="NBC1666" s="288"/>
      <c r="NBD1666" s="288"/>
      <c r="NBE1666" s="288"/>
      <c r="NBF1666" s="288"/>
      <c r="NBG1666" s="288"/>
      <c r="NBH1666" s="288"/>
      <c r="NBI1666" s="288"/>
      <c r="NBJ1666" s="288"/>
      <c r="NBK1666" s="288"/>
      <c r="NBL1666" s="288"/>
      <c r="NBM1666" s="288"/>
      <c r="NBN1666" s="288"/>
      <c r="NBO1666" s="288"/>
      <c r="NBP1666" s="288"/>
      <c r="NBQ1666" s="288"/>
      <c r="NBR1666" s="288"/>
      <c r="NBS1666" s="288"/>
      <c r="NBT1666" s="288"/>
      <c r="NBU1666" s="288"/>
      <c r="NBV1666" s="288"/>
      <c r="NBW1666" s="288"/>
      <c r="NBX1666" s="288"/>
      <c r="NBY1666" s="288"/>
      <c r="NBZ1666" s="288"/>
      <c r="NCA1666" s="288"/>
      <c r="NCB1666" s="288"/>
      <c r="NCC1666" s="288"/>
      <c r="NCD1666" s="288"/>
      <c r="NCE1666" s="288"/>
      <c r="NCF1666" s="288"/>
      <c r="NCG1666" s="288"/>
      <c r="NCH1666" s="288"/>
      <c r="NCI1666" s="288"/>
      <c r="NCJ1666" s="288"/>
      <c r="NCK1666" s="288"/>
      <c r="NCL1666" s="288"/>
      <c r="NCM1666" s="288"/>
      <c r="NCN1666" s="288"/>
      <c r="NCO1666" s="288"/>
      <c r="NCP1666" s="288"/>
      <c r="NCQ1666" s="288"/>
      <c r="NCR1666" s="288"/>
      <c r="NCS1666" s="288"/>
      <c r="NCT1666" s="288"/>
      <c r="NCU1666" s="288"/>
      <c r="NCV1666" s="288"/>
      <c r="NCW1666" s="288"/>
      <c r="NCX1666" s="288"/>
      <c r="NCY1666" s="288"/>
      <c r="NCZ1666" s="288"/>
      <c r="NDA1666" s="288"/>
      <c r="NDB1666" s="288"/>
      <c r="NDC1666" s="288"/>
      <c r="NDD1666" s="288"/>
      <c r="NDE1666" s="288"/>
      <c r="NDF1666" s="288"/>
      <c r="NDG1666" s="288"/>
      <c r="NDH1666" s="288"/>
      <c r="NDI1666" s="288"/>
      <c r="NDJ1666" s="288"/>
      <c r="NDK1666" s="288"/>
      <c r="NDL1666" s="288"/>
      <c r="NDM1666" s="288"/>
      <c r="NDN1666" s="288"/>
      <c r="NDO1666" s="288"/>
      <c r="NDP1666" s="288"/>
      <c r="NDQ1666" s="288"/>
      <c r="NDR1666" s="288"/>
      <c r="NDS1666" s="288"/>
      <c r="NDT1666" s="288"/>
      <c r="NDU1666" s="288"/>
      <c r="NDV1666" s="288"/>
      <c r="NDW1666" s="288"/>
      <c r="NDX1666" s="288"/>
      <c r="NDY1666" s="288"/>
      <c r="NDZ1666" s="288"/>
      <c r="NEA1666" s="288"/>
      <c r="NEB1666" s="288"/>
      <c r="NEC1666" s="288"/>
      <c r="NED1666" s="288"/>
      <c r="NEE1666" s="288"/>
      <c r="NEF1666" s="288"/>
      <c r="NEG1666" s="288"/>
      <c r="NEH1666" s="288"/>
      <c r="NEI1666" s="288"/>
      <c r="NEJ1666" s="288"/>
      <c r="NEK1666" s="288"/>
      <c r="NEL1666" s="288"/>
      <c r="NEM1666" s="288"/>
      <c r="NEN1666" s="288"/>
      <c r="NEO1666" s="288"/>
      <c r="NEP1666" s="288"/>
      <c r="NEQ1666" s="288"/>
      <c r="NER1666" s="288"/>
      <c r="NES1666" s="288"/>
      <c r="NET1666" s="288"/>
      <c r="NEU1666" s="288"/>
      <c r="NEV1666" s="288"/>
      <c r="NEW1666" s="288"/>
      <c r="NEX1666" s="288"/>
      <c r="NEY1666" s="288"/>
      <c r="NEZ1666" s="288"/>
      <c r="NFA1666" s="288"/>
      <c r="NFB1666" s="288"/>
      <c r="NFC1666" s="288"/>
      <c r="NFD1666" s="288"/>
      <c r="NFE1666" s="288"/>
      <c r="NFF1666" s="288"/>
      <c r="NFG1666" s="288"/>
      <c r="NFH1666" s="288"/>
      <c r="NFI1666" s="288"/>
      <c r="NFJ1666" s="288"/>
      <c r="NFK1666" s="288"/>
      <c r="NFL1666" s="288"/>
      <c r="NFM1666" s="288"/>
      <c r="NFN1666" s="288"/>
      <c r="NFO1666" s="288"/>
      <c r="NFP1666" s="288"/>
      <c r="NFQ1666" s="288"/>
      <c r="NFR1666" s="288"/>
      <c r="NFS1666" s="288"/>
      <c r="NFT1666" s="288"/>
      <c r="NFU1666" s="288"/>
      <c r="NFV1666" s="288"/>
      <c r="NFW1666" s="288"/>
      <c r="NFX1666" s="288"/>
      <c r="NFY1666" s="288"/>
      <c r="NFZ1666" s="288"/>
      <c r="NGA1666" s="288"/>
      <c r="NGB1666" s="288"/>
      <c r="NGC1666" s="288"/>
      <c r="NGD1666" s="288"/>
      <c r="NGE1666" s="288"/>
      <c r="NGF1666" s="288"/>
      <c r="NGG1666" s="288"/>
      <c r="NGH1666" s="288"/>
      <c r="NGI1666" s="288"/>
      <c r="NGJ1666" s="288"/>
      <c r="NGK1666" s="288"/>
      <c r="NGL1666" s="288"/>
      <c r="NGM1666" s="288"/>
      <c r="NGN1666" s="288"/>
      <c r="NGO1666" s="288"/>
      <c r="NGP1666" s="288"/>
      <c r="NGQ1666" s="288"/>
      <c r="NGR1666" s="288"/>
      <c r="NGS1666" s="288"/>
      <c r="NGT1666" s="288"/>
      <c r="NGU1666" s="288"/>
      <c r="NGV1666" s="288"/>
      <c r="NGW1666" s="288"/>
      <c r="NGX1666" s="288"/>
      <c r="NGY1666" s="288"/>
      <c r="NGZ1666" s="288"/>
      <c r="NHA1666" s="288"/>
      <c r="NHB1666" s="288"/>
      <c r="NHC1666" s="288"/>
      <c r="NHD1666" s="288"/>
      <c r="NHE1666" s="288"/>
      <c r="NHF1666" s="288"/>
      <c r="NHG1666" s="288"/>
      <c r="NHH1666" s="288"/>
      <c r="NHI1666" s="288"/>
      <c r="NHJ1666" s="288"/>
      <c r="NHK1666" s="288"/>
      <c r="NHL1666" s="288"/>
      <c r="NHM1666" s="288"/>
      <c r="NHN1666" s="288"/>
      <c r="NHO1666" s="288"/>
      <c r="NHP1666" s="288"/>
      <c r="NHQ1666" s="288"/>
      <c r="NHR1666" s="288"/>
      <c r="NHS1666" s="288"/>
      <c r="NHT1666" s="288"/>
      <c r="NHU1666" s="288"/>
      <c r="NHV1666" s="288"/>
      <c r="NHW1666" s="288"/>
      <c r="NHX1666" s="288"/>
      <c r="NHY1666" s="288"/>
      <c r="NHZ1666" s="288"/>
      <c r="NIA1666" s="288"/>
      <c r="NIB1666" s="288"/>
      <c r="NIC1666" s="288"/>
      <c r="NID1666" s="288"/>
      <c r="NIE1666" s="288"/>
      <c r="NIF1666" s="288"/>
      <c r="NIG1666" s="288"/>
      <c r="NIH1666" s="288"/>
      <c r="NII1666" s="288"/>
      <c r="NIJ1666" s="288"/>
      <c r="NIK1666" s="288"/>
      <c r="NIL1666" s="288"/>
      <c r="NIM1666" s="288"/>
      <c r="NIN1666" s="288"/>
      <c r="NIO1666" s="288"/>
      <c r="NIP1666" s="288"/>
      <c r="NIQ1666" s="288"/>
      <c r="NIR1666" s="288"/>
      <c r="NIS1666" s="288"/>
      <c r="NIT1666" s="288"/>
      <c r="NIU1666" s="288"/>
      <c r="NIV1666" s="288"/>
      <c r="NIW1666" s="288"/>
      <c r="NIX1666" s="288"/>
      <c r="NIY1666" s="288"/>
      <c r="NIZ1666" s="288"/>
      <c r="NJA1666" s="288"/>
      <c r="NJB1666" s="288"/>
      <c r="NJC1666" s="288"/>
      <c r="NJD1666" s="288"/>
      <c r="NJE1666" s="288"/>
      <c r="NJF1666" s="288"/>
      <c r="NJG1666" s="288"/>
      <c r="NJH1666" s="288"/>
      <c r="NJI1666" s="288"/>
      <c r="NJJ1666" s="288"/>
      <c r="NJK1666" s="288"/>
      <c r="NJL1666" s="288"/>
      <c r="NJM1666" s="288"/>
      <c r="NJN1666" s="288"/>
      <c r="NJO1666" s="288"/>
      <c r="NJP1666" s="288"/>
      <c r="NJQ1666" s="288"/>
      <c r="NJR1666" s="288"/>
      <c r="NJS1666" s="288"/>
      <c r="NJT1666" s="288"/>
      <c r="NJU1666" s="288"/>
      <c r="NJV1666" s="288"/>
      <c r="NJW1666" s="288"/>
      <c r="NJX1666" s="288"/>
      <c r="NJY1666" s="288"/>
      <c r="NJZ1666" s="288"/>
      <c r="NKA1666" s="288"/>
      <c r="NKB1666" s="288"/>
      <c r="NKC1666" s="288"/>
      <c r="NKD1666" s="288"/>
      <c r="NKE1666" s="288"/>
      <c r="NKF1666" s="288"/>
      <c r="NKG1666" s="288"/>
      <c r="NKH1666" s="288"/>
      <c r="NKI1666" s="288"/>
      <c r="NKJ1666" s="288"/>
      <c r="NKK1666" s="288"/>
      <c r="NKL1666" s="288"/>
      <c r="NKM1666" s="288"/>
      <c r="NKN1666" s="288"/>
      <c r="NKO1666" s="288"/>
      <c r="NKP1666" s="288"/>
      <c r="NKQ1666" s="288"/>
      <c r="NKR1666" s="288"/>
      <c r="NKS1666" s="288"/>
      <c r="NKT1666" s="288"/>
      <c r="NKU1666" s="288"/>
      <c r="NKV1666" s="288"/>
      <c r="NKW1666" s="288"/>
      <c r="NKX1666" s="288"/>
      <c r="NKY1666" s="288"/>
      <c r="NKZ1666" s="288"/>
      <c r="NLA1666" s="288"/>
      <c r="NLB1666" s="288"/>
      <c r="NLC1666" s="288"/>
      <c r="NLD1666" s="288"/>
      <c r="NLE1666" s="288"/>
      <c r="NLF1666" s="288"/>
      <c r="NLG1666" s="288"/>
      <c r="NLH1666" s="288"/>
      <c r="NLI1666" s="288"/>
      <c r="NLJ1666" s="288"/>
      <c r="NLK1666" s="288"/>
      <c r="NLL1666" s="288"/>
      <c r="NLM1666" s="288"/>
      <c r="NLN1666" s="288"/>
      <c r="NLO1666" s="288"/>
      <c r="NLP1666" s="288"/>
      <c r="NLQ1666" s="288"/>
      <c r="NLR1666" s="288"/>
      <c r="NLS1666" s="288"/>
      <c r="NLT1666" s="288"/>
      <c r="NLU1666" s="288"/>
      <c r="NLV1666" s="288"/>
      <c r="NLW1666" s="288"/>
      <c r="NLX1666" s="288"/>
      <c r="NLY1666" s="288"/>
      <c r="NLZ1666" s="288"/>
      <c r="NMA1666" s="288"/>
      <c r="NMB1666" s="288"/>
      <c r="NMC1666" s="288"/>
      <c r="NMD1666" s="288"/>
      <c r="NME1666" s="288"/>
      <c r="NMF1666" s="288"/>
      <c r="NMG1666" s="288"/>
      <c r="NMH1666" s="288"/>
      <c r="NMI1666" s="288"/>
      <c r="NMJ1666" s="288"/>
      <c r="NMK1666" s="288"/>
      <c r="NML1666" s="288"/>
      <c r="NMM1666" s="288"/>
      <c r="NMN1666" s="288"/>
      <c r="NMO1666" s="288"/>
      <c r="NMP1666" s="288"/>
      <c r="NMQ1666" s="288"/>
      <c r="NMR1666" s="288"/>
      <c r="NMS1666" s="288"/>
      <c r="NMT1666" s="288"/>
      <c r="NMU1666" s="288"/>
      <c r="NMV1666" s="288"/>
      <c r="NMW1666" s="288"/>
      <c r="NMX1666" s="288"/>
      <c r="NMY1666" s="288"/>
      <c r="NMZ1666" s="288"/>
      <c r="NNA1666" s="288"/>
      <c r="NNB1666" s="288"/>
      <c r="NNC1666" s="288"/>
      <c r="NND1666" s="288"/>
      <c r="NNE1666" s="288"/>
      <c r="NNF1666" s="288"/>
      <c r="NNG1666" s="288"/>
      <c r="NNH1666" s="288"/>
      <c r="NNI1666" s="288"/>
      <c r="NNJ1666" s="288"/>
      <c r="NNK1666" s="288"/>
      <c r="NNL1666" s="288"/>
      <c r="NNM1666" s="288"/>
      <c r="NNN1666" s="288"/>
      <c r="NNO1666" s="288"/>
      <c r="NNP1666" s="288"/>
      <c r="NNQ1666" s="288"/>
      <c r="NNR1666" s="288"/>
      <c r="NNS1666" s="288"/>
      <c r="NNT1666" s="288"/>
      <c r="NNU1666" s="288"/>
      <c r="NNV1666" s="288"/>
      <c r="NNW1666" s="288"/>
      <c r="NNX1666" s="288"/>
      <c r="NNY1666" s="288"/>
      <c r="NNZ1666" s="288"/>
      <c r="NOA1666" s="288"/>
      <c r="NOB1666" s="288"/>
      <c r="NOC1666" s="288"/>
      <c r="NOD1666" s="288"/>
      <c r="NOE1666" s="288"/>
      <c r="NOF1666" s="288"/>
      <c r="NOG1666" s="288"/>
      <c r="NOH1666" s="288"/>
      <c r="NOI1666" s="288"/>
      <c r="NOJ1666" s="288"/>
      <c r="NOK1666" s="288"/>
      <c r="NOL1666" s="288"/>
      <c r="NOM1666" s="288"/>
      <c r="NON1666" s="288"/>
      <c r="NOO1666" s="288"/>
      <c r="NOP1666" s="288"/>
      <c r="NOQ1666" s="288"/>
      <c r="NOR1666" s="288"/>
      <c r="NOS1666" s="288"/>
      <c r="NOT1666" s="288"/>
      <c r="NOU1666" s="288"/>
      <c r="NOV1666" s="288"/>
      <c r="NOW1666" s="288"/>
      <c r="NOX1666" s="288"/>
      <c r="NOY1666" s="288"/>
      <c r="NOZ1666" s="288"/>
      <c r="NPA1666" s="288"/>
      <c r="NPB1666" s="288"/>
      <c r="NPC1666" s="288"/>
      <c r="NPD1666" s="288"/>
      <c r="NPE1666" s="288"/>
      <c r="NPF1666" s="288"/>
      <c r="NPG1666" s="288"/>
      <c r="NPH1666" s="288"/>
      <c r="NPI1666" s="288"/>
      <c r="NPJ1666" s="288"/>
      <c r="NPK1666" s="288"/>
      <c r="NPL1666" s="288"/>
      <c r="NPM1666" s="288"/>
      <c r="NPN1666" s="288"/>
      <c r="NPO1666" s="288"/>
      <c r="NPP1666" s="288"/>
      <c r="NPQ1666" s="288"/>
      <c r="NPR1666" s="288"/>
      <c r="NPS1666" s="288"/>
      <c r="NPT1666" s="288"/>
      <c r="NPU1666" s="288"/>
      <c r="NPV1666" s="288"/>
      <c r="NPW1666" s="288"/>
      <c r="NPX1666" s="288"/>
      <c r="NPY1666" s="288"/>
      <c r="NPZ1666" s="288"/>
      <c r="NQA1666" s="288"/>
      <c r="NQB1666" s="288"/>
      <c r="NQC1666" s="288"/>
      <c r="NQD1666" s="288"/>
      <c r="NQE1666" s="288"/>
      <c r="NQF1666" s="288"/>
      <c r="NQG1666" s="288"/>
      <c r="NQH1666" s="288"/>
      <c r="NQI1666" s="288"/>
      <c r="NQJ1666" s="288"/>
      <c r="NQK1666" s="288"/>
      <c r="NQL1666" s="288"/>
      <c r="NQM1666" s="288"/>
      <c r="NQN1666" s="288"/>
      <c r="NQO1666" s="288"/>
      <c r="NQP1666" s="288"/>
      <c r="NQQ1666" s="288"/>
      <c r="NQR1666" s="288"/>
      <c r="NQS1666" s="288"/>
      <c r="NQT1666" s="288"/>
      <c r="NQU1666" s="288"/>
      <c r="NQV1666" s="288"/>
      <c r="NQW1666" s="288"/>
      <c r="NQX1666" s="288"/>
      <c r="NQY1666" s="288"/>
      <c r="NQZ1666" s="288"/>
      <c r="NRA1666" s="288"/>
      <c r="NRB1666" s="288"/>
      <c r="NRC1666" s="288"/>
      <c r="NRD1666" s="288"/>
      <c r="NRE1666" s="288"/>
      <c r="NRF1666" s="288"/>
      <c r="NRG1666" s="288"/>
      <c r="NRH1666" s="288"/>
      <c r="NRI1666" s="288"/>
      <c r="NRJ1666" s="288"/>
      <c r="NRK1666" s="288"/>
      <c r="NRL1666" s="288"/>
      <c r="NRM1666" s="288"/>
      <c r="NRN1666" s="288"/>
      <c r="NRO1666" s="288"/>
      <c r="NRP1666" s="288"/>
      <c r="NRQ1666" s="288"/>
      <c r="NRR1666" s="288"/>
      <c r="NRS1666" s="288"/>
      <c r="NRT1666" s="288"/>
      <c r="NRU1666" s="288"/>
      <c r="NRV1666" s="288"/>
      <c r="NRW1666" s="288"/>
      <c r="NRX1666" s="288"/>
      <c r="NRY1666" s="288"/>
      <c r="NRZ1666" s="288"/>
      <c r="NSA1666" s="288"/>
      <c r="NSB1666" s="288"/>
      <c r="NSC1666" s="288"/>
      <c r="NSD1666" s="288"/>
      <c r="NSE1666" s="288"/>
      <c r="NSF1666" s="288"/>
      <c r="NSG1666" s="288"/>
      <c r="NSH1666" s="288"/>
      <c r="NSI1666" s="288"/>
      <c r="NSJ1666" s="288"/>
      <c r="NSK1666" s="288"/>
      <c r="NSL1666" s="288"/>
      <c r="NSM1666" s="288"/>
      <c r="NSN1666" s="288"/>
      <c r="NSO1666" s="288"/>
      <c r="NSP1666" s="288"/>
      <c r="NSQ1666" s="288"/>
      <c r="NSR1666" s="288"/>
      <c r="NSS1666" s="288"/>
      <c r="NST1666" s="288"/>
      <c r="NSU1666" s="288"/>
      <c r="NSV1666" s="288"/>
      <c r="NSW1666" s="288"/>
      <c r="NSX1666" s="288"/>
      <c r="NSY1666" s="288"/>
      <c r="NSZ1666" s="288"/>
      <c r="NTA1666" s="288"/>
      <c r="NTB1666" s="288"/>
      <c r="NTC1666" s="288"/>
      <c r="NTD1666" s="288"/>
      <c r="NTE1666" s="288"/>
      <c r="NTF1666" s="288"/>
      <c r="NTG1666" s="288"/>
      <c r="NTH1666" s="288"/>
      <c r="NTI1666" s="288"/>
      <c r="NTJ1666" s="288"/>
      <c r="NTK1666" s="288"/>
      <c r="NTL1666" s="288"/>
      <c r="NTM1666" s="288"/>
      <c r="NTN1666" s="288"/>
      <c r="NTO1666" s="288"/>
      <c r="NTP1666" s="288"/>
      <c r="NTQ1666" s="288"/>
      <c r="NTR1666" s="288"/>
      <c r="NTS1666" s="288"/>
      <c r="NTT1666" s="288"/>
      <c r="NTU1666" s="288"/>
      <c r="NTV1666" s="288"/>
      <c r="NTW1666" s="288"/>
      <c r="NTX1666" s="288"/>
      <c r="NTY1666" s="288"/>
      <c r="NTZ1666" s="288"/>
      <c r="NUA1666" s="288"/>
      <c r="NUB1666" s="288"/>
      <c r="NUC1666" s="288"/>
      <c r="NUD1666" s="288"/>
      <c r="NUE1666" s="288"/>
      <c r="NUF1666" s="288"/>
      <c r="NUG1666" s="288"/>
      <c r="NUH1666" s="288"/>
      <c r="NUI1666" s="288"/>
      <c r="NUJ1666" s="288"/>
      <c r="NUK1666" s="288"/>
      <c r="NUL1666" s="288"/>
      <c r="NUM1666" s="288"/>
      <c r="NUN1666" s="288"/>
      <c r="NUO1666" s="288"/>
      <c r="NUP1666" s="288"/>
      <c r="NUQ1666" s="288"/>
      <c r="NUR1666" s="288"/>
      <c r="NUS1666" s="288"/>
      <c r="NUT1666" s="288"/>
      <c r="NUU1666" s="288"/>
      <c r="NUV1666" s="288"/>
      <c r="NUW1666" s="288"/>
      <c r="NUX1666" s="288"/>
      <c r="NUY1666" s="288"/>
      <c r="NUZ1666" s="288"/>
      <c r="NVA1666" s="288"/>
      <c r="NVB1666" s="288"/>
      <c r="NVC1666" s="288"/>
      <c r="NVD1666" s="288"/>
      <c r="NVE1666" s="288"/>
      <c r="NVF1666" s="288"/>
      <c r="NVG1666" s="288"/>
      <c r="NVH1666" s="288"/>
      <c r="NVI1666" s="288"/>
      <c r="NVJ1666" s="288"/>
      <c r="NVK1666" s="288"/>
      <c r="NVL1666" s="288"/>
      <c r="NVM1666" s="288"/>
      <c r="NVN1666" s="288"/>
      <c r="NVO1666" s="288"/>
      <c r="NVP1666" s="288"/>
      <c r="NVQ1666" s="288"/>
      <c r="NVR1666" s="288"/>
      <c r="NVS1666" s="288"/>
      <c r="NVT1666" s="288"/>
      <c r="NVU1666" s="288"/>
      <c r="NVV1666" s="288"/>
      <c r="NVW1666" s="288"/>
      <c r="NVX1666" s="288"/>
      <c r="NVY1666" s="288"/>
      <c r="NVZ1666" s="288"/>
      <c r="NWA1666" s="288"/>
      <c r="NWB1666" s="288"/>
      <c r="NWC1666" s="288"/>
      <c r="NWD1666" s="288"/>
      <c r="NWE1666" s="288"/>
      <c r="NWF1666" s="288"/>
      <c r="NWG1666" s="288"/>
      <c r="NWH1666" s="288"/>
      <c r="NWI1666" s="288"/>
      <c r="NWJ1666" s="288"/>
      <c r="NWK1666" s="288"/>
      <c r="NWL1666" s="288"/>
      <c r="NWM1666" s="288"/>
      <c r="NWN1666" s="288"/>
      <c r="NWO1666" s="288"/>
      <c r="NWP1666" s="288"/>
      <c r="NWQ1666" s="288"/>
      <c r="NWR1666" s="288"/>
      <c r="NWS1666" s="288"/>
      <c r="NWT1666" s="288"/>
      <c r="NWU1666" s="288"/>
      <c r="NWV1666" s="288"/>
      <c r="NWW1666" s="288"/>
      <c r="NWX1666" s="288"/>
      <c r="NWY1666" s="288"/>
      <c r="NWZ1666" s="288"/>
      <c r="NXA1666" s="288"/>
      <c r="NXB1666" s="288"/>
      <c r="NXC1666" s="288"/>
      <c r="NXD1666" s="288"/>
      <c r="NXE1666" s="288"/>
      <c r="NXF1666" s="288"/>
      <c r="NXG1666" s="288"/>
      <c r="NXH1666" s="288"/>
      <c r="NXI1666" s="288"/>
      <c r="NXJ1666" s="288"/>
      <c r="NXK1666" s="288"/>
      <c r="NXL1666" s="288"/>
      <c r="NXM1666" s="288"/>
      <c r="NXN1666" s="288"/>
      <c r="NXO1666" s="288"/>
      <c r="NXP1666" s="288"/>
      <c r="NXQ1666" s="288"/>
      <c r="NXR1666" s="288"/>
      <c r="NXS1666" s="288"/>
      <c r="NXT1666" s="288"/>
      <c r="NXU1666" s="288"/>
      <c r="NXV1666" s="288"/>
      <c r="NXW1666" s="288"/>
      <c r="NXX1666" s="288"/>
      <c r="NXY1666" s="288"/>
      <c r="NXZ1666" s="288"/>
      <c r="NYA1666" s="288"/>
      <c r="NYB1666" s="288"/>
      <c r="NYC1666" s="288"/>
      <c r="NYD1666" s="288"/>
      <c r="NYE1666" s="288"/>
      <c r="NYF1666" s="288"/>
      <c r="NYG1666" s="288"/>
      <c r="NYH1666" s="288"/>
      <c r="NYI1666" s="288"/>
      <c r="NYJ1666" s="288"/>
      <c r="NYK1666" s="288"/>
      <c r="NYL1666" s="288"/>
      <c r="NYM1666" s="288"/>
      <c r="NYN1666" s="288"/>
      <c r="NYO1666" s="288"/>
      <c r="NYP1666" s="288"/>
      <c r="NYQ1666" s="288"/>
      <c r="NYR1666" s="288"/>
      <c r="NYS1666" s="288"/>
      <c r="NYT1666" s="288"/>
      <c r="NYU1666" s="288"/>
      <c r="NYV1666" s="288"/>
      <c r="NYW1666" s="288"/>
      <c r="NYX1666" s="288"/>
      <c r="NYY1666" s="288"/>
      <c r="NYZ1666" s="288"/>
      <c r="NZA1666" s="288"/>
      <c r="NZB1666" s="288"/>
      <c r="NZC1666" s="288"/>
      <c r="NZD1666" s="288"/>
      <c r="NZE1666" s="288"/>
      <c r="NZF1666" s="288"/>
      <c r="NZG1666" s="288"/>
      <c r="NZH1666" s="288"/>
      <c r="NZI1666" s="288"/>
      <c r="NZJ1666" s="288"/>
      <c r="NZK1666" s="288"/>
      <c r="NZL1666" s="288"/>
      <c r="NZM1666" s="288"/>
      <c r="NZN1666" s="288"/>
      <c r="NZO1666" s="288"/>
      <c r="NZP1666" s="288"/>
      <c r="NZQ1666" s="288"/>
      <c r="NZR1666" s="288"/>
      <c r="NZS1666" s="288"/>
      <c r="NZT1666" s="288"/>
      <c r="NZU1666" s="288"/>
      <c r="NZV1666" s="288"/>
      <c r="NZW1666" s="288"/>
      <c r="NZX1666" s="288"/>
      <c r="NZY1666" s="288"/>
      <c r="NZZ1666" s="288"/>
      <c r="OAA1666" s="288"/>
      <c r="OAB1666" s="288"/>
      <c r="OAC1666" s="288"/>
      <c r="OAD1666" s="288"/>
      <c r="OAE1666" s="288"/>
      <c r="OAF1666" s="288"/>
      <c r="OAG1666" s="288"/>
      <c r="OAH1666" s="288"/>
      <c r="OAI1666" s="288"/>
      <c r="OAJ1666" s="288"/>
      <c r="OAK1666" s="288"/>
      <c r="OAL1666" s="288"/>
      <c r="OAM1666" s="288"/>
      <c r="OAN1666" s="288"/>
      <c r="OAO1666" s="288"/>
      <c r="OAP1666" s="288"/>
      <c r="OAQ1666" s="288"/>
      <c r="OAR1666" s="288"/>
      <c r="OAS1666" s="288"/>
      <c r="OAT1666" s="288"/>
      <c r="OAU1666" s="288"/>
      <c r="OAV1666" s="288"/>
      <c r="OAW1666" s="288"/>
      <c r="OAX1666" s="288"/>
      <c r="OAY1666" s="288"/>
      <c r="OAZ1666" s="288"/>
      <c r="OBA1666" s="288"/>
      <c r="OBB1666" s="288"/>
      <c r="OBC1666" s="288"/>
      <c r="OBD1666" s="288"/>
      <c r="OBE1666" s="288"/>
      <c r="OBF1666" s="288"/>
      <c r="OBG1666" s="288"/>
      <c r="OBH1666" s="288"/>
      <c r="OBI1666" s="288"/>
      <c r="OBJ1666" s="288"/>
      <c r="OBK1666" s="288"/>
      <c r="OBL1666" s="288"/>
      <c r="OBM1666" s="288"/>
      <c r="OBN1666" s="288"/>
      <c r="OBO1666" s="288"/>
      <c r="OBP1666" s="288"/>
      <c r="OBQ1666" s="288"/>
      <c r="OBR1666" s="288"/>
      <c r="OBS1666" s="288"/>
      <c r="OBT1666" s="288"/>
      <c r="OBU1666" s="288"/>
      <c r="OBV1666" s="288"/>
      <c r="OBW1666" s="288"/>
      <c r="OBX1666" s="288"/>
      <c r="OBY1666" s="288"/>
      <c r="OBZ1666" s="288"/>
      <c r="OCA1666" s="288"/>
      <c r="OCB1666" s="288"/>
      <c r="OCC1666" s="288"/>
      <c r="OCD1666" s="288"/>
      <c r="OCE1666" s="288"/>
      <c r="OCF1666" s="288"/>
      <c r="OCG1666" s="288"/>
      <c r="OCH1666" s="288"/>
      <c r="OCI1666" s="288"/>
      <c r="OCJ1666" s="288"/>
      <c r="OCK1666" s="288"/>
      <c r="OCL1666" s="288"/>
      <c r="OCM1666" s="288"/>
      <c r="OCN1666" s="288"/>
      <c r="OCO1666" s="288"/>
      <c r="OCP1666" s="288"/>
      <c r="OCQ1666" s="288"/>
      <c r="OCR1666" s="288"/>
      <c r="OCS1666" s="288"/>
      <c r="OCT1666" s="288"/>
      <c r="OCU1666" s="288"/>
      <c r="OCV1666" s="288"/>
      <c r="OCW1666" s="288"/>
      <c r="OCX1666" s="288"/>
      <c r="OCY1666" s="288"/>
      <c r="OCZ1666" s="288"/>
      <c r="ODA1666" s="288"/>
      <c r="ODB1666" s="288"/>
      <c r="ODC1666" s="288"/>
      <c r="ODD1666" s="288"/>
      <c r="ODE1666" s="288"/>
      <c r="ODF1666" s="288"/>
      <c r="ODG1666" s="288"/>
      <c r="ODH1666" s="288"/>
      <c r="ODI1666" s="288"/>
      <c r="ODJ1666" s="288"/>
      <c r="ODK1666" s="288"/>
      <c r="ODL1666" s="288"/>
      <c r="ODM1666" s="288"/>
      <c r="ODN1666" s="288"/>
      <c r="ODO1666" s="288"/>
      <c r="ODP1666" s="288"/>
      <c r="ODQ1666" s="288"/>
      <c r="ODR1666" s="288"/>
      <c r="ODS1666" s="288"/>
      <c r="ODT1666" s="288"/>
      <c r="ODU1666" s="288"/>
      <c r="ODV1666" s="288"/>
      <c r="ODW1666" s="288"/>
      <c r="ODX1666" s="288"/>
      <c r="ODY1666" s="288"/>
      <c r="ODZ1666" s="288"/>
      <c r="OEA1666" s="288"/>
      <c r="OEB1666" s="288"/>
      <c r="OEC1666" s="288"/>
      <c r="OED1666" s="288"/>
      <c r="OEE1666" s="288"/>
      <c r="OEF1666" s="288"/>
      <c r="OEG1666" s="288"/>
      <c r="OEH1666" s="288"/>
      <c r="OEI1666" s="288"/>
      <c r="OEJ1666" s="288"/>
      <c r="OEK1666" s="288"/>
      <c r="OEL1666" s="288"/>
      <c r="OEM1666" s="288"/>
      <c r="OEN1666" s="288"/>
      <c r="OEO1666" s="288"/>
      <c r="OEP1666" s="288"/>
      <c r="OEQ1666" s="288"/>
      <c r="OER1666" s="288"/>
      <c r="OES1666" s="288"/>
      <c r="OET1666" s="288"/>
      <c r="OEU1666" s="288"/>
      <c r="OEV1666" s="288"/>
      <c r="OEW1666" s="288"/>
      <c r="OEX1666" s="288"/>
      <c r="OEY1666" s="288"/>
      <c r="OEZ1666" s="288"/>
      <c r="OFA1666" s="288"/>
      <c r="OFB1666" s="288"/>
      <c r="OFC1666" s="288"/>
      <c r="OFD1666" s="288"/>
      <c r="OFE1666" s="288"/>
      <c r="OFF1666" s="288"/>
      <c r="OFG1666" s="288"/>
      <c r="OFH1666" s="288"/>
      <c r="OFI1666" s="288"/>
      <c r="OFJ1666" s="288"/>
      <c r="OFK1666" s="288"/>
      <c r="OFL1666" s="288"/>
      <c r="OFM1666" s="288"/>
      <c r="OFN1666" s="288"/>
      <c r="OFO1666" s="288"/>
      <c r="OFP1666" s="288"/>
      <c r="OFQ1666" s="288"/>
      <c r="OFR1666" s="288"/>
      <c r="OFS1666" s="288"/>
      <c r="OFT1666" s="288"/>
      <c r="OFU1666" s="288"/>
      <c r="OFV1666" s="288"/>
      <c r="OFW1666" s="288"/>
      <c r="OFX1666" s="288"/>
      <c r="OFY1666" s="288"/>
      <c r="OFZ1666" s="288"/>
      <c r="OGA1666" s="288"/>
      <c r="OGB1666" s="288"/>
      <c r="OGC1666" s="288"/>
      <c r="OGD1666" s="288"/>
      <c r="OGE1666" s="288"/>
      <c r="OGF1666" s="288"/>
      <c r="OGG1666" s="288"/>
      <c r="OGH1666" s="288"/>
      <c r="OGI1666" s="288"/>
      <c r="OGJ1666" s="288"/>
      <c r="OGK1666" s="288"/>
      <c r="OGL1666" s="288"/>
      <c r="OGM1666" s="288"/>
      <c r="OGN1666" s="288"/>
      <c r="OGO1666" s="288"/>
      <c r="OGP1666" s="288"/>
      <c r="OGQ1666" s="288"/>
      <c r="OGR1666" s="288"/>
      <c r="OGS1666" s="288"/>
      <c r="OGT1666" s="288"/>
      <c r="OGU1666" s="288"/>
      <c r="OGV1666" s="288"/>
      <c r="OGW1666" s="288"/>
      <c r="OGX1666" s="288"/>
      <c r="OGY1666" s="288"/>
      <c r="OGZ1666" s="288"/>
      <c r="OHA1666" s="288"/>
      <c r="OHB1666" s="288"/>
      <c r="OHC1666" s="288"/>
      <c r="OHD1666" s="288"/>
      <c r="OHE1666" s="288"/>
      <c r="OHF1666" s="288"/>
      <c r="OHG1666" s="288"/>
      <c r="OHH1666" s="288"/>
      <c r="OHI1666" s="288"/>
      <c r="OHJ1666" s="288"/>
      <c r="OHK1666" s="288"/>
      <c r="OHL1666" s="288"/>
      <c r="OHM1666" s="288"/>
      <c r="OHN1666" s="288"/>
      <c r="OHO1666" s="288"/>
      <c r="OHP1666" s="288"/>
      <c r="OHQ1666" s="288"/>
      <c r="OHR1666" s="288"/>
      <c r="OHS1666" s="288"/>
      <c r="OHT1666" s="288"/>
      <c r="OHU1666" s="288"/>
      <c r="OHV1666" s="288"/>
      <c r="OHW1666" s="288"/>
      <c r="OHX1666" s="288"/>
      <c r="OHY1666" s="288"/>
      <c r="OHZ1666" s="288"/>
      <c r="OIA1666" s="288"/>
      <c r="OIB1666" s="288"/>
      <c r="OIC1666" s="288"/>
      <c r="OID1666" s="288"/>
      <c r="OIE1666" s="288"/>
      <c r="OIF1666" s="288"/>
      <c r="OIG1666" s="288"/>
      <c r="OIH1666" s="288"/>
      <c r="OII1666" s="288"/>
      <c r="OIJ1666" s="288"/>
      <c r="OIK1666" s="288"/>
      <c r="OIL1666" s="288"/>
      <c r="OIM1666" s="288"/>
      <c r="OIN1666" s="288"/>
      <c r="OIO1666" s="288"/>
      <c r="OIP1666" s="288"/>
      <c r="OIQ1666" s="288"/>
      <c r="OIR1666" s="288"/>
      <c r="OIS1666" s="288"/>
      <c r="OIT1666" s="288"/>
      <c r="OIU1666" s="288"/>
      <c r="OIV1666" s="288"/>
      <c r="OIW1666" s="288"/>
      <c r="OIX1666" s="288"/>
      <c r="OIY1666" s="288"/>
      <c r="OIZ1666" s="288"/>
      <c r="OJA1666" s="288"/>
      <c r="OJB1666" s="288"/>
      <c r="OJC1666" s="288"/>
      <c r="OJD1666" s="288"/>
      <c r="OJE1666" s="288"/>
      <c r="OJF1666" s="288"/>
      <c r="OJG1666" s="288"/>
      <c r="OJH1666" s="288"/>
      <c r="OJI1666" s="288"/>
      <c r="OJJ1666" s="288"/>
      <c r="OJK1666" s="288"/>
      <c r="OJL1666" s="288"/>
      <c r="OJM1666" s="288"/>
      <c r="OJN1666" s="288"/>
      <c r="OJO1666" s="288"/>
      <c r="OJP1666" s="288"/>
      <c r="OJQ1666" s="288"/>
      <c r="OJR1666" s="288"/>
      <c r="OJS1666" s="288"/>
      <c r="OJT1666" s="288"/>
      <c r="OJU1666" s="288"/>
      <c r="OJV1666" s="288"/>
      <c r="OJW1666" s="288"/>
      <c r="OJX1666" s="288"/>
      <c r="OJY1666" s="288"/>
      <c r="OJZ1666" s="288"/>
      <c r="OKA1666" s="288"/>
      <c r="OKB1666" s="288"/>
      <c r="OKC1666" s="288"/>
      <c r="OKD1666" s="288"/>
      <c r="OKE1666" s="288"/>
      <c r="OKF1666" s="288"/>
      <c r="OKG1666" s="288"/>
      <c r="OKH1666" s="288"/>
      <c r="OKI1666" s="288"/>
      <c r="OKJ1666" s="288"/>
      <c r="OKK1666" s="288"/>
      <c r="OKL1666" s="288"/>
      <c r="OKM1666" s="288"/>
      <c r="OKN1666" s="288"/>
      <c r="OKO1666" s="288"/>
      <c r="OKP1666" s="288"/>
      <c r="OKQ1666" s="288"/>
      <c r="OKR1666" s="288"/>
      <c r="OKS1666" s="288"/>
      <c r="OKT1666" s="288"/>
      <c r="OKU1666" s="288"/>
      <c r="OKV1666" s="288"/>
      <c r="OKW1666" s="288"/>
      <c r="OKX1666" s="288"/>
      <c r="OKY1666" s="288"/>
      <c r="OKZ1666" s="288"/>
      <c r="OLA1666" s="288"/>
      <c r="OLB1666" s="288"/>
      <c r="OLC1666" s="288"/>
      <c r="OLD1666" s="288"/>
      <c r="OLE1666" s="288"/>
      <c r="OLF1666" s="288"/>
      <c r="OLG1666" s="288"/>
      <c r="OLH1666" s="288"/>
      <c r="OLI1666" s="288"/>
      <c r="OLJ1666" s="288"/>
      <c r="OLK1666" s="288"/>
      <c r="OLL1666" s="288"/>
      <c r="OLM1666" s="288"/>
      <c r="OLN1666" s="288"/>
      <c r="OLO1666" s="288"/>
      <c r="OLP1666" s="288"/>
      <c r="OLQ1666" s="288"/>
      <c r="OLR1666" s="288"/>
      <c r="OLS1666" s="288"/>
      <c r="OLT1666" s="288"/>
      <c r="OLU1666" s="288"/>
      <c r="OLV1666" s="288"/>
      <c r="OLW1666" s="288"/>
      <c r="OLX1666" s="288"/>
      <c r="OLY1666" s="288"/>
      <c r="OLZ1666" s="288"/>
      <c r="OMA1666" s="288"/>
      <c r="OMB1666" s="288"/>
      <c r="OMC1666" s="288"/>
      <c r="OMD1666" s="288"/>
      <c r="OME1666" s="288"/>
      <c r="OMF1666" s="288"/>
      <c r="OMG1666" s="288"/>
      <c r="OMH1666" s="288"/>
      <c r="OMI1666" s="288"/>
      <c r="OMJ1666" s="288"/>
      <c r="OMK1666" s="288"/>
      <c r="OML1666" s="288"/>
      <c r="OMM1666" s="288"/>
      <c r="OMN1666" s="288"/>
      <c r="OMO1666" s="288"/>
      <c r="OMP1666" s="288"/>
      <c r="OMQ1666" s="288"/>
      <c r="OMR1666" s="288"/>
      <c r="OMS1666" s="288"/>
      <c r="OMT1666" s="288"/>
      <c r="OMU1666" s="288"/>
      <c r="OMV1666" s="288"/>
      <c r="OMW1666" s="288"/>
      <c r="OMX1666" s="288"/>
      <c r="OMY1666" s="288"/>
      <c r="OMZ1666" s="288"/>
      <c r="ONA1666" s="288"/>
      <c r="ONB1666" s="288"/>
      <c r="ONC1666" s="288"/>
      <c r="OND1666" s="288"/>
      <c r="ONE1666" s="288"/>
      <c r="ONF1666" s="288"/>
      <c r="ONG1666" s="288"/>
      <c r="ONH1666" s="288"/>
      <c r="ONI1666" s="288"/>
      <c r="ONJ1666" s="288"/>
      <c r="ONK1666" s="288"/>
      <c r="ONL1666" s="288"/>
      <c r="ONM1666" s="288"/>
      <c r="ONN1666" s="288"/>
      <c r="ONO1666" s="288"/>
      <c r="ONP1666" s="288"/>
      <c r="ONQ1666" s="288"/>
      <c r="ONR1666" s="288"/>
      <c r="ONS1666" s="288"/>
      <c r="ONT1666" s="288"/>
      <c r="ONU1666" s="288"/>
      <c r="ONV1666" s="288"/>
      <c r="ONW1666" s="288"/>
      <c r="ONX1666" s="288"/>
      <c r="ONY1666" s="288"/>
      <c r="ONZ1666" s="288"/>
      <c r="OOA1666" s="288"/>
      <c r="OOB1666" s="288"/>
      <c r="OOC1666" s="288"/>
      <c r="OOD1666" s="288"/>
      <c r="OOE1666" s="288"/>
      <c r="OOF1666" s="288"/>
      <c r="OOG1666" s="288"/>
      <c r="OOH1666" s="288"/>
      <c r="OOI1666" s="288"/>
      <c r="OOJ1666" s="288"/>
      <c r="OOK1666" s="288"/>
      <c r="OOL1666" s="288"/>
      <c r="OOM1666" s="288"/>
      <c r="OON1666" s="288"/>
      <c r="OOO1666" s="288"/>
      <c r="OOP1666" s="288"/>
      <c r="OOQ1666" s="288"/>
      <c r="OOR1666" s="288"/>
      <c r="OOS1666" s="288"/>
      <c r="OOT1666" s="288"/>
      <c r="OOU1666" s="288"/>
      <c r="OOV1666" s="288"/>
      <c r="OOW1666" s="288"/>
      <c r="OOX1666" s="288"/>
      <c r="OOY1666" s="288"/>
      <c r="OOZ1666" s="288"/>
      <c r="OPA1666" s="288"/>
      <c r="OPB1666" s="288"/>
      <c r="OPC1666" s="288"/>
      <c r="OPD1666" s="288"/>
      <c r="OPE1666" s="288"/>
      <c r="OPF1666" s="288"/>
      <c r="OPG1666" s="288"/>
      <c r="OPH1666" s="288"/>
      <c r="OPI1666" s="288"/>
      <c r="OPJ1666" s="288"/>
      <c r="OPK1666" s="288"/>
      <c r="OPL1666" s="288"/>
      <c r="OPM1666" s="288"/>
      <c r="OPN1666" s="288"/>
      <c r="OPO1666" s="288"/>
      <c r="OPP1666" s="288"/>
      <c r="OPQ1666" s="288"/>
      <c r="OPR1666" s="288"/>
      <c r="OPS1666" s="288"/>
      <c r="OPT1666" s="288"/>
      <c r="OPU1666" s="288"/>
      <c r="OPV1666" s="288"/>
      <c r="OPW1666" s="288"/>
      <c r="OPX1666" s="288"/>
      <c r="OPY1666" s="288"/>
      <c r="OPZ1666" s="288"/>
      <c r="OQA1666" s="288"/>
      <c r="OQB1666" s="288"/>
      <c r="OQC1666" s="288"/>
      <c r="OQD1666" s="288"/>
      <c r="OQE1666" s="288"/>
      <c r="OQF1666" s="288"/>
      <c r="OQG1666" s="288"/>
      <c r="OQH1666" s="288"/>
      <c r="OQI1666" s="288"/>
      <c r="OQJ1666" s="288"/>
      <c r="OQK1666" s="288"/>
      <c r="OQL1666" s="288"/>
      <c r="OQM1666" s="288"/>
      <c r="OQN1666" s="288"/>
      <c r="OQO1666" s="288"/>
      <c r="OQP1666" s="288"/>
      <c r="OQQ1666" s="288"/>
      <c r="OQR1666" s="288"/>
      <c r="OQS1666" s="288"/>
      <c r="OQT1666" s="288"/>
      <c r="OQU1666" s="288"/>
      <c r="OQV1666" s="288"/>
      <c r="OQW1666" s="288"/>
      <c r="OQX1666" s="288"/>
      <c r="OQY1666" s="288"/>
      <c r="OQZ1666" s="288"/>
      <c r="ORA1666" s="288"/>
      <c r="ORB1666" s="288"/>
      <c r="ORC1666" s="288"/>
      <c r="ORD1666" s="288"/>
      <c r="ORE1666" s="288"/>
      <c r="ORF1666" s="288"/>
      <c r="ORG1666" s="288"/>
      <c r="ORH1666" s="288"/>
      <c r="ORI1666" s="288"/>
      <c r="ORJ1666" s="288"/>
      <c r="ORK1666" s="288"/>
      <c r="ORL1666" s="288"/>
      <c r="ORM1666" s="288"/>
      <c r="ORN1666" s="288"/>
      <c r="ORO1666" s="288"/>
      <c r="ORP1666" s="288"/>
      <c r="ORQ1666" s="288"/>
      <c r="ORR1666" s="288"/>
      <c r="ORS1666" s="288"/>
      <c r="ORT1666" s="288"/>
      <c r="ORU1666" s="288"/>
      <c r="ORV1666" s="288"/>
      <c r="ORW1666" s="288"/>
      <c r="ORX1666" s="288"/>
      <c r="ORY1666" s="288"/>
      <c r="ORZ1666" s="288"/>
      <c r="OSA1666" s="288"/>
      <c r="OSB1666" s="288"/>
      <c r="OSC1666" s="288"/>
      <c r="OSD1666" s="288"/>
      <c r="OSE1666" s="288"/>
      <c r="OSF1666" s="288"/>
      <c r="OSG1666" s="288"/>
      <c r="OSH1666" s="288"/>
      <c r="OSI1666" s="288"/>
      <c r="OSJ1666" s="288"/>
      <c r="OSK1666" s="288"/>
      <c r="OSL1666" s="288"/>
      <c r="OSM1666" s="288"/>
      <c r="OSN1666" s="288"/>
      <c r="OSO1666" s="288"/>
      <c r="OSP1666" s="288"/>
      <c r="OSQ1666" s="288"/>
      <c r="OSR1666" s="288"/>
      <c r="OSS1666" s="288"/>
      <c r="OST1666" s="288"/>
      <c r="OSU1666" s="288"/>
      <c r="OSV1666" s="288"/>
      <c r="OSW1666" s="288"/>
      <c r="OSX1666" s="288"/>
      <c r="OSY1666" s="288"/>
      <c r="OSZ1666" s="288"/>
      <c r="OTA1666" s="288"/>
      <c r="OTB1666" s="288"/>
      <c r="OTC1666" s="288"/>
      <c r="OTD1666" s="288"/>
      <c r="OTE1666" s="288"/>
      <c r="OTF1666" s="288"/>
      <c r="OTG1666" s="288"/>
      <c r="OTH1666" s="288"/>
      <c r="OTI1666" s="288"/>
      <c r="OTJ1666" s="288"/>
      <c r="OTK1666" s="288"/>
      <c r="OTL1666" s="288"/>
      <c r="OTM1666" s="288"/>
      <c r="OTN1666" s="288"/>
      <c r="OTO1666" s="288"/>
      <c r="OTP1666" s="288"/>
      <c r="OTQ1666" s="288"/>
      <c r="OTR1666" s="288"/>
      <c r="OTS1666" s="288"/>
      <c r="OTT1666" s="288"/>
      <c r="OTU1666" s="288"/>
      <c r="OTV1666" s="288"/>
      <c r="OTW1666" s="288"/>
      <c r="OTX1666" s="288"/>
      <c r="OTY1666" s="288"/>
      <c r="OTZ1666" s="288"/>
      <c r="OUA1666" s="288"/>
      <c r="OUB1666" s="288"/>
      <c r="OUC1666" s="288"/>
      <c r="OUD1666" s="288"/>
      <c r="OUE1666" s="288"/>
      <c r="OUF1666" s="288"/>
      <c r="OUG1666" s="288"/>
      <c r="OUH1666" s="288"/>
      <c r="OUI1666" s="288"/>
      <c r="OUJ1666" s="288"/>
      <c r="OUK1666" s="288"/>
      <c r="OUL1666" s="288"/>
      <c r="OUM1666" s="288"/>
      <c r="OUN1666" s="288"/>
      <c r="OUO1666" s="288"/>
      <c r="OUP1666" s="288"/>
      <c r="OUQ1666" s="288"/>
      <c r="OUR1666" s="288"/>
      <c r="OUS1666" s="288"/>
      <c r="OUT1666" s="288"/>
      <c r="OUU1666" s="288"/>
      <c r="OUV1666" s="288"/>
      <c r="OUW1666" s="288"/>
      <c r="OUX1666" s="288"/>
      <c r="OUY1666" s="288"/>
      <c r="OUZ1666" s="288"/>
      <c r="OVA1666" s="288"/>
      <c r="OVB1666" s="288"/>
      <c r="OVC1666" s="288"/>
      <c r="OVD1666" s="288"/>
      <c r="OVE1666" s="288"/>
      <c r="OVF1666" s="288"/>
      <c r="OVG1666" s="288"/>
      <c r="OVH1666" s="288"/>
      <c r="OVI1666" s="288"/>
      <c r="OVJ1666" s="288"/>
      <c r="OVK1666" s="288"/>
      <c r="OVL1666" s="288"/>
      <c r="OVM1666" s="288"/>
      <c r="OVN1666" s="288"/>
      <c r="OVO1666" s="288"/>
      <c r="OVP1666" s="288"/>
      <c r="OVQ1666" s="288"/>
      <c r="OVR1666" s="288"/>
      <c r="OVS1666" s="288"/>
      <c r="OVT1666" s="288"/>
      <c r="OVU1666" s="288"/>
      <c r="OVV1666" s="288"/>
      <c r="OVW1666" s="288"/>
      <c r="OVX1666" s="288"/>
      <c r="OVY1666" s="288"/>
      <c r="OVZ1666" s="288"/>
      <c r="OWA1666" s="288"/>
      <c r="OWB1666" s="288"/>
      <c r="OWC1666" s="288"/>
      <c r="OWD1666" s="288"/>
      <c r="OWE1666" s="288"/>
      <c r="OWF1666" s="288"/>
      <c r="OWG1666" s="288"/>
      <c r="OWH1666" s="288"/>
      <c r="OWI1666" s="288"/>
      <c r="OWJ1666" s="288"/>
      <c r="OWK1666" s="288"/>
      <c r="OWL1666" s="288"/>
      <c r="OWM1666" s="288"/>
      <c r="OWN1666" s="288"/>
      <c r="OWO1666" s="288"/>
      <c r="OWP1666" s="288"/>
      <c r="OWQ1666" s="288"/>
      <c r="OWR1666" s="288"/>
      <c r="OWS1666" s="288"/>
      <c r="OWT1666" s="288"/>
      <c r="OWU1666" s="288"/>
      <c r="OWV1666" s="288"/>
      <c r="OWW1666" s="288"/>
      <c r="OWX1666" s="288"/>
      <c r="OWY1666" s="288"/>
      <c r="OWZ1666" s="288"/>
      <c r="OXA1666" s="288"/>
      <c r="OXB1666" s="288"/>
      <c r="OXC1666" s="288"/>
      <c r="OXD1666" s="288"/>
      <c r="OXE1666" s="288"/>
      <c r="OXF1666" s="288"/>
      <c r="OXG1666" s="288"/>
      <c r="OXH1666" s="288"/>
      <c r="OXI1666" s="288"/>
      <c r="OXJ1666" s="288"/>
      <c r="OXK1666" s="288"/>
      <c r="OXL1666" s="288"/>
      <c r="OXM1666" s="288"/>
      <c r="OXN1666" s="288"/>
      <c r="OXO1666" s="288"/>
      <c r="OXP1666" s="288"/>
      <c r="OXQ1666" s="288"/>
      <c r="OXR1666" s="288"/>
      <c r="OXS1666" s="288"/>
      <c r="OXT1666" s="288"/>
      <c r="OXU1666" s="288"/>
      <c r="OXV1666" s="288"/>
      <c r="OXW1666" s="288"/>
      <c r="OXX1666" s="288"/>
      <c r="OXY1666" s="288"/>
      <c r="OXZ1666" s="288"/>
      <c r="OYA1666" s="288"/>
      <c r="OYB1666" s="288"/>
      <c r="OYC1666" s="288"/>
      <c r="OYD1666" s="288"/>
      <c r="OYE1666" s="288"/>
      <c r="OYF1666" s="288"/>
      <c r="OYG1666" s="288"/>
      <c r="OYH1666" s="288"/>
      <c r="OYI1666" s="288"/>
      <c r="OYJ1666" s="288"/>
      <c r="OYK1666" s="288"/>
      <c r="OYL1666" s="288"/>
      <c r="OYM1666" s="288"/>
      <c r="OYN1666" s="288"/>
      <c r="OYO1666" s="288"/>
      <c r="OYP1666" s="288"/>
      <c r="OYQ1666" s="288"/>
      <c r="OYR1666" s="288"/>
      <c r="OYS1666" s="288"/>
      <c r="OYT1666" s="288"/>
      <c r="OYU1666" s="288"/>
      <c r="OYV1666" s="288"/>
      <c r="OYW1666" s="288"/>
      <c r="OYX1666" s="288"/>
      <c r="OYY1666" s="288"/>
      <c r="OYZ1666" s="288"/>
      <c r="OZA1666" s="288"/>
      <c r="OZB1666" s="288"/>
      <c r="OZC1666" s="288"/>
      <c r="OZD1666" s="288"/>
      <c r="OZE1666" s="288"/>
      <c r="OZF1666" s="288"/>
      <c r="OZG1666" s="288"/>
      <c r="OZH1666" s="288"/>
      <c r="OZI1666" s="288"/>
      <c r="OZJ1666" s="288"/>
      <c r="OZK1666" s="288"/>
      <c r="OZL1666" s="288"/>
      <c r="OZM1666" s="288"/>
      <c r="OZN1666" s="288"/>
      <c r="OZO1666" s="288"/>
      <c r="OZP1666" s="288"/>
      <c r="OZQ1666" s="288"/>
      <c r="OZR1666" s="288"/>
      <c r="OZS1666" s="288"/>
      <c r="OZT1666" s="288"/>
      <c r="OZU1666" s="288"/>
      <c r="OZV1666" s="288"/>
      <c r="OZW1666" s="288"/>
      <c r="OZX1666" s="288"/>
      <c r="OZY1666" s="288"/>
      <c r="OZZ1666" s="288"/>
      <c r="PAA1666" s="288"/>
      <c r="PAB1666" s="288"/>
      <c r="PAC1666" s="288"/>
      <c r="PAD1666" s="288"/>
      <c r="PAE1666" s="288"/>
      <c r="PAF1666" s="288"/>
      <c r="PAG1666" s="288"/>
      <c r="PAH1666" s="288"/>
      <c r="PAI1666" s="288"/>
      <c r="PAJ1666" s="288"/>
      <c r="PAK1666" s="288"/>
      <c r="PAL1666" s="288"/>
      <c r="PAM1666" s="288"/>
      <c r="PAN1666" s="288"/>
      <c r="PAO1666" s="288"/>
      <c r="PAP1666" s="288"/>
      <c r="PAQ1666" s="288"/>
      <c r="PAR1666" s="288"/>
      <c r="PAS1666" s="288"/>
      <c r="PAT1666" s="288"/>
      <c r="PAU1666" s="288"/>
      <c r="PAV1666" s="288"/>
      <c r="PAW1666" s="288"/>
      <c r="PAX1666" s="288"/>
      <c r="PAY1666" s="288"/>
      <c r="PAZ1666" s="288"/>
      <c r="PBA1666" s="288"/>
      <c r="PBB1666" s="288"/>
      <c r="PBC1666" s="288"/>
      <c r="PBD1666" s="288"/>
      <c r="PBE1666" s="288"/>
      <c r="PBF1666" s="288"/>
      <c r="PBG1666" s="288"/>
      <c r="PBH1666" s="288"/>
      <c r="PBI1666" s="288"/>
      <c r="PBJ1666" s="288"/>
      <c r="PBK1666" s="288"/>
      <c r="PBL1666" s="288"/>
      <c r="PBM1666" s="288"/>
      <c r="PBN1666" s="288"/>
      <c r="PBO1666" s="288"/>
      <c r="PBP1666" s="288"/>
      <c r="PBQ1666" s="288"/>
      <c r="PBR1666" s="288"/>
      <c r="PBS1666" s="288"/>
      <c r="PBT1666" s="288"/>
      <c r="PBU1666" s="288"/>
      <c r="PBV1666" s="288"/>
      <c r="PBW1666" s="288"/>
      <c r="PBX1666" s="288"/>
      <c r="PBY1666" s="288"/>
      <c r="PBZ1666" s="288"/>
      <c r="PCA1666" s="288"/>
      <c r="PCB1666" s="288"/>
      <c r="PCC1666" s="288"/>
      <c r="PCD1666" s="288"/>
      <c r="PCE1666" s="288"/>
      <c r="PCF1666" s="288"/>
      <c r="PCG1666" s="288"/>
      <c r="PCH1666" s="288"/>
      <c r="PCI1666" s="288"/>
      <c r="PCJ1666" s="288"/>
      <c r="PCK1666" s="288"/>
      <c r="PCL1666" s="288"/>
      <c r="PCM1666" s="288"/>
      <c r="PCN1666" s="288"/>
      <c r="PCO1666" s="288"/>
      <c r="PCP1666" s="288"/>
      <c r="PCQ1666" s="288"/>
      <c r="PCR1666" s="288"/>
      <c r="PCS1666" s="288"/>
      <c r="PCT1666" s="288"/>
      <c r="PCU1666" s="288"/>
      <c r="PCV1666" s="288"/>
      <c r="PCW1666" s="288"/>
      <c r="PCX1666" s="288"/>
      <c r="PCY1666" s="288"/>
      <c r="PCZ1666" s="288"/>
      <c r="PDA1666" s="288"/>
      <c r="PDB1666" s="288"/>
      <c r="PDC1666" s="288"/>
      <c r="PDD1666" s="288"/>
      <c r="PDE1666" s="288"/>
      <c r="PDF1666" s="288"/>
      <c r="PDG1666" s="288"/>
      <c r="PDH1666" s="288"/>
      <c r="PDI1666" s="288"/>
      <c r="PDJ1666" s="288"/>
      <c r="PDK1666" s="288"/>
      <c r="PDL1666" s="288"/>
      <c r="PDM1666" s="288"/>
      <c r="PDN1666" s="288"/>
      <c r="PDO1666" s="288"/>
      <c r="PDP1666" s="288"/>
      <c r="PDQ1666" s="288"/>
      <c r="PDR1666" s="288"/>
      <c r="PDS1666" s="288"/>
      <c r="PDT1666" s="288"/>
      <c r="PDU1666" s="288"/>
      <c r="PDV1666" s="288"/>
      <c r="PDW1666" s="288"/>
      <c r="PDX1666" s="288"/>
      <c r="PDY1666" s="288"/>
      <c r="PDZ1666" s="288"/>
      <c r="PEA1666" s="288"/>
      <c r="PEB1666" s="288"/>
      <c r="PEC1666" s="288"/>
      <c r="PED1666" s="288"/>
      <c r="PEE1666" s="288"/>
      <c r="PEF1666" s="288"/>
      <c r="PEG1666" s="288"/>
      <c r="PEH1666" s="288"/>
      <c r="PEI1666" s="288"/>
      <c r="PEJ1666" s="288"/>
      <c r="PEK1666" s="288"/>
      <c r="PEL1666" s="288"/>
      <c r="PEM1666" s="288"/>
      <c r="PEN1666" s="288"/>
      <c r="PEO1666" s="288"/>
      <c r="PEP1666" s="288"/>
      <c r="PEQ1666" s="288"/>
      <c r="PER1666" s="288"/>
      <c r="PES1666" s="288"/>
      <c r="PET1666" s="288"/>
      <c r="PEU1666" s="288"/>
      <c r="PEV1666" s="288"/>
      <c r="PEW1666" s="288"/>
      <c r="PEX1666" s="288"/>
      <c r="PEY1666" s="288"/>
      <c r="PEZ1666" s="288"/>
      <c r="PFA1666" s="288"/>
      <c r="PFB1666" s="288"/>
      <c r="PFC1666" s="288"/>
      <c r="PFD1666" s="288"/>
      <c r="PFE1666" s="288"/>
      <c r="PFF1666" s="288"/>
      <c r="PFG1666" s="288"/>
      <c r="PFH1666" s="288"/>
      <c r="PFI1666" s="288"/>
      <c r="PFJ1666" s="288"/>
      <c r="PFK1666" s="288"/>
      <c r="PFL1666" s="288"/>
      <c r="PFM1666" s="288"/>
      <c r="PFN1666" s="288"/>
      <c r="PFO1666" s="288"/>
      <c r="PFP1666" s="288"/>
      <c r="PFQ1666" s="288"/>
      <c r="PFR1666" s="288"/>
      <c r="PFS1666" s="288"/>
      <c r="PFT1666" s="288"/>
      <c r="PFU1666" s="288"/>
      <c r="PFV1666" s="288"/>
      <c r="PFW1666" s="288"/>
      <c r="PFX1666" s="288"/>
      <c r="PFY1666" s="288"/>
      <c r="PFZ1666" s="288"/>
      <c r="PGA1666" s="288"/>
      <c r="PGB1666" s="288"/>
      <c r="PGC1666" s="288"/>
      <c r="PGD1666" s="288"/>
      <c r="PGE1666" s="288"/>
      <c r="PGF1666" s="288"/>
      <c r="PGG1666" s="288"/>
      <c r="PGH1666" s="288"/>
      <c r="PGI1666" s="288"/>
      <c r="PGJ1666" s="288"/>
      <c r="PGK1666" s="288"/>
      <c r="PGL1666" s="288"/>
      <c r="PGM1666" s="288"/>
      <c r="PGN1666" s="288"/>
      <c r="PGO1666" s="288"/>
      <c r="PGP1666" s="288"/>
      <c r="PGQ1666" s="288"/>
      <c r="PGR1666" s="288"/>
      <c r="PGS1666" s="288"/>
      <c r="PGT1666" s="288"/>
      <c r="PGU1666" s="288"/>
      <c r="PGV1666" s="288"/>
      <c r="PGW1666" s="288"/>
      <c r="PGX1666" s="288"/>
      <c r="PGY1666" s="288"/>
      <c r="PGZ1666" s="288"/>
      <c r="PHA1666" s="288"/>
      <c r="PHB1666" s="288"/>
      <c r="PHC1666" s="288"/>
      <c r="PHD1666" s="288"/>
      <c r="PHE1666" s="288"/>
      <c r="PHF1666" s="288"/>
      <c r="PHG1666" s="288"/>
      <c r="PHH1666" s="288"/>
      <c r="PHI1666" s="288"/>
      <c r="PHJ1666" s="288"/>
      <c r="PHK1666" s="288"/>
      <c r="PHL1666" s="288"/>
      <c r="PHM1666" s="288"/>
      <c r="PHN1666" s="288"/>
      <c r="PHO1666" s="288"/>
      <c r="PHP1666" s="288"/>
      <c r="PHQ1666" s="288"/>
      <c r="PHR1666" s="288"/>
      <c r="PHS1666" s="288"/>
      <c r="PHT1666" s="288"/>
      <c r="PHU1666" s="288"/>
      <c r="PHV1666" s="288"/>
      <c r="PHW1666" s="288"/>
      <c r="PHX1666" s="288"/>
      <c r="PHY1666" s="288"/>
      <c r="PHZ1666" s="288"/>
      <c r="PIA1666" s="288"/>
      <c r="PIB1666" s="288"/>
      <c r="PIC1666" s="288"/>
      <c r="PID1666" s="288"/>
      <c r="PIE1666" s="288"/>
      <c r="PIF1666" s="288"/>
      <c r="PIG1666" s="288"/>
      <c r="PIH1666" s="288"/>
      <c r="PII1666" s="288"/>
      <c r="PIJ1666" s="288"/>
      <c r="PIK1666" s="288"/>
      <c r="PIL1666" s="288"/>
      <c r="PIM1666" s="288"/>
      <c r="PIN1666" s="288"/>
      <c r="PIO1666" s="288"/>
      <c r="PIP1666" s="288"/>
      <c r="PIQ1666" s="288"/>
      <c r="PIR1666" s="288"/>
      <c r="PIS1666" s="288"/>
      <c r="PIT1666" s="288"/>
      <c r="PIU1666" s="288"/>
      <c r="PIV1666" s="288"/>
      <c r="PIW1666" s="288"/>
      <c r="PIX1666" s="288"/>
      <c r="PIY1666" s="288"/>
      <c r="PIZ1666" s="288"/>
      <c r="PJA1666" s="288"/>
      <c r="PJB1666" s="288"/>
      <c r="PJC1666" s="288"/>
      <c r="PJD1666" s="288"/>
      <c r="PJE1666" s="288"/>
      <c r="PJF1666" s="288"/>
      <c r="PJG1666" s="288"/>
      <c r="PJH1666" s="288"/>
      <c r="PJI1666" s="288"/>
      <c r="PJJ1666" s="288"/>
      <c r="PJK1666" s="288"/>
      <c r="PJL1666" s="288"/>
      <c r="PJM1666" s="288"/>
      <c r="PJN1666" s="288"/>
      <c r="PJO1666" s="288"/>
      <c r="PJP1666" s="288"/>
      <c r="PJQ1666" s="288"/>
      <c r="PJR1666" s="288"/>
      <c r="PJS1666" s="288"/>
      <c r="PJT1666" s="288"/>
      <c r="PJU1666" s="288"/>
      <c r="PJV1666" s="288"/>
      <c r="PJW1666" s="288"/>
      <c r="PJX1666" s="288"/>
      <c r="PJY1666" s="288"/>
      <c r="PJZ1666" s="288"/>
      <c r="PKA1666" s="288"/>
      <c r="PKB1666" s="288"/>
      <c r="PKC1666" s="288"/>
      <c r="PKD1666" s="288"/>
      <c r="PKE1666" s="288"/>
      <c r="PKF1666" s="288"/>
      <c r="PKG1666" s="288"/>
      <c r="PKH1666" s="288"/>
      <c r="PKI1666" s="288"/>
      <c r="PKJ1666" s="288"/>
      <c r="PKK1666" s="288"/>
      <c r="PKL1666" s="288"/>
      <c r="PKM1666" s="288"/>
      <c r="PKN1666" s="288"/>
      <c r="PKO1666" s="288"/>
      <c r="PKP1666" s="288"/>
      <c r="PKQ1666" s="288"/>
      <c r="PKR1666" s="288"/>
      <c r="PKS1666" s="288"/>
      <c r="PKT1666" s="288"/>
      <c r="PKU1666" s="288"/>
      <c r="PKV1666" s="288"/>
      <c r="PKW1666" s="288"/>
      <c r="PKX1666" s="288"/>
      <c r="PKY1666" s="288"/>
      <c r="PKZ1666" s="288"/>
      <c r="PLA1666" s="288"/>
      <c r="PLB1666" s="288"/>
      <c r="PLC1666" s="288"/>
      <c r="PLD1666" s="288"/>
      <c r="PLE1666" s="288"/>
      <c r="PLF1666" s="288"/>
      <c r="PLG1666" s="288"/>
      <c r="PLH1666" s="288"/>
      <c r="PLI1666" s="288"/>
      <c r="PLJ1666" s="288"/>
      <c r="PLK1666" s="288"/>
      <c r="PLL1666" s="288"/>
      <c r="PLM1666" s="288"/>
      <c r="PLN1666" s="288"/>
      <c r="PLO1666" s="288"/>
      <c r="PLP1666" s="288"/>
      <c r="PLQ1666" s="288"/>
      <c r="PLR1666" s="288"/>
      <c r="PLS1666" s="288"/>
      <c r="PLT1666" s="288"/>
      <c r="PLU1666" s="288"/>
      <c r="PLV1666" s="288"/>
      <c r="PLW1666" s="288"/>
      <c r="PLX1666" s="288"/>
      <c r="PLY1666" s="288"/>
      <c r="PLZ1666" s="288"/>
      <c r="PMA1666" s="288"/>
      <c r="PMB1666" s="288"/>
      <c r="PMC1666" s="288"/>
      <c r="PMD1666" s="288"/>
      <c r="PME1666" s="288"/>
      <c r="PMF1666" s="288"/>
      <c r="PMG1666" s="288"/>
      <c r="PMH1666" s="288"/>
      <c r="PMI1666" s="288"/>
      <c r="PMJ1666" s="288"/>
      <c r="PMK1666" s="288"/>
      <c r="PML1666" s="288"/>
      <c r="PMM1666" s="288"/>
      <c r="PMN1666" s="288"/>
      <c r="PMO1666" s="288"/>
      <c r="PMP1666" s="288"/>
      <c r="PMQ1666" s="288"/>
      <c r="PMR1666" s="288"/>
      <c r="PMS1666" s="288"/>
      <c r="PMT1666" s="288"/>
      <c r="PMU1666" s="288"/>
      <c r="PMV1666" s="288"/>
      <c r="PMW1666" s="288"/>
      <c r="PMX1666" s="288"/>
      <c r="PMY1666" s="288"/>
      <c r="PMZ1666" s="288"/>
      <c r="PNA1666" s="288"/>
      <c r="PNB1666" s="288"/>
      <c r="PNC1666" s="288"/>
      <c r="PND1666" s="288"/>
      <c r="PNE1666" s="288"/>
      <c r="PNF1666" s="288"/>
      <c r="PNG1666" s="288"/>
      <c r="PNH1666" s="288"/>
      <c r="PNI1666" s="288"/>
      <c r="PNJ1666" s="288"/>
      <c r="PNK1666" s="288"/>
      <c r="PNL1666" s="288"/>
      <c r="PNM1666" s="288"/>
      <c r="PNN1666" s="288"/>
      <c r="PNO1666" s="288"/>
      <c r="PNP1666" s="288"/>
      <c r="PNQ1666" s="288"/>
      <c r="PNR1666" s="288"/>
      <c r="PNS1666" s="288"/>
      <c r="PNT1666" s="288"/>
      <c r="PNU1666" s="288"/>
      <c r="PNV1666" s="288"/>
      <c r="PNW1666" s="288"/>
      <c r="PNX1666" s="288"/>
      <c r="PNY1666" s="288"/>
      <c r="PNZ1666" s="288"/>
      <c r="POA1666" s="288"/>
      <c r="POB1666" s="288"/>
      <c r="POC1666" s="288"/>
      <c r="POD1666" s="288"/>
      <c r="POE1666" s="288"/>
      <c r="POF1666" s="288"/>
      <c r="POG1666" s="288"/>
      <c r="POH1666" s="288"/>
      <c r="POI1666" s="288"/>
      <c r="POJ1666" s="288"/>
      <c r="POK1666" s="288"/>
      <c r="POL1666" s="288"/>
      <c r="POM1666" s="288"/>
      <c r="PON1666" s="288"/>
      <c r="POO1666" s="288"/>
      <c r="POP1666" s="288"/>
      <c r="POQ1666" s="288"/>
      <c r="POR1666" s="288"/>
      <c r="POS1666" s="288"/>
      <c r="POT1666" s="288"/>
      <c r="POU1666" s="288"/>
      <c r="POV1666" s="288"/>
      <c r="POW1666" s="288"/>
      <c r="POX1666" s="288"/>
      <c r="POY1666" s="288"/>
      <c r="POZ1666" s="288"/>
      <c r="PPA1666" s="288"/>
      <c r="PPB1666" s="288"/>
      <c r="PPC1666" s="288"/>
      <c r="PPD1666" s="288"/>
      <c r="PPE1666" s="288"/>
      <c r="PPF1666" s="288"/>
      <c r="PPG1666" s="288"/>
      <c r="PPH1666" s="288"/>
      <c r="PPI1666" s="288"/>
      <c r="PPJ1666" s="288"/>
      <c r="PPK1666" s="288"/>
      <c r="PPL1666" s="288"/>
      <c r="PPM1666" s="288"/>
      <c r="PPN1666" s="288"/>
      <c r="PPO1666" s="288"/>
      <c r="PPP1666" s="288"/>
      <c r="PPQ1666" s="288"/>
      <c r="PPR1666" s="288"/>
      <c r="PPS1666" s="288"/>
      <c r="PPT1666" s="288"/>
      <c r="PPU1666" s="288"/>
      <c r="PPV1666" s="288"/>
      <c r="PPW1666" s="288"/>
      <c r="PPX1666" s="288"/>
      <c r="PPY1666" s="288"/>
      <c r="PPZ1666" s="288"/>
      <c r="PQA1666" s="288"/>
      <c r="PQB1666" s="288"/>
      <c r="PQC1666" s="288"/>
      <c r="PQD1666" s="288"/>
      <c r="PQE1666" s="288"/>
      <c r="PQF1666" s="288"/>
      <c r="PQG1666" s="288"/>
      <c r="PQH1666" s="288"/>
      <c r="PQI1666" s="288"/>
      <c r="PQJ1666" s="288"/>
      <c r="PQK1666" s="288"/>
      <c r="PQL1666" s="288"/>
      <c r="PQM1666" s="288"/>
      <c r="PQN1666" s="288"/>
      <c r="PQO1666" s="288"/>
      <c r="PQP1666" s="288"/>
      <c r="PQQ1666" s="288"/>
      <c r="PQR1666" s="288"/>
      <c r="PQS1666" s="288"/>
      <c r="PQT1666" s="288"/>
      <c r="PQU1666" s="288"/>
      <c r="PQV1666" s="288"/>
      <c r="PQW1666" s="288"/>
      <c r="PQX1666" s="288"/>
      <c r="PQY1666" s="288"/>
      <c r="PQZ1666" s="288"/>
      <c r="PRA1666" s="288"/>
      <c r="PRB1666" s="288"/>
      <c r="PRC1666" s="288"/>
      <c r="PRD1666" s="288"/>
      <c r="PRE1666" s="288"/>
      <c r="PRF1666" s="288"/>
      <c r="PRG1666" s="288"/>
      <c r="PRH1666" s="288"/>
      <c r="PRI1666" s="288"/>
      <c r="PRJ1666" s="288"/>
      <c r="PRK1666" s="288"/>
      <c r="PRL1666" s="288"/>
      <c r="PRM1666" s="288"/>
      <c r="PRN1666" s="288"/>
      <c r="PRO1666" s="288"/>
      <c r="PRP1666" s="288"/>
      <c r="PRQ1666" s="288"/>
      <c r="PRR1666" s="288"/>
      <c r="PRS1666" s="288"/>
      <c r="PRT1666" s="288"/>
      <c r="PRU1666" s="288"/>
      <c r="PRV1666" s="288"/>
      <c r="PRW1666" s="288"/>
      <c r="PRX1666" s="288"/>
      <c r="PRY1666" s="288"/>
      <c r="PRZ1666" s="288"/>
      <c r="PSA1666" s="288"/>
      <c r="PSB1666" s="288"/>
      <c r="PSC1666" s="288"/>
      <c r="PSD1666" s="288"/>
      <c r="PSE1666" s="288"/>
      <c r="PSF1666" s="288"/>
      <c r="PSG1666" s="288"/>
      <c r="PSH1666" s="288"/>
      <c r="PSI1666" s="288"/>
      <c r="PSJ1666" s="288"/>
      <c r="PSK1666" s="288"/>
      <c r="PSL1666" s="288"/>
      <c r="PSM1666" s="288"/>
      <c r="PSN1666" s="288"/>
      <c r="PSO1666" s="288"/>
      <c r="PSP1666" s="288"/>
      <c r="PSQ1666" s="288"/>
      <c r="PSR1666" s="288"/>
      <c r="PSS1666" s="288"/>
      <c r="PST1666" s="288"/>
      <c r="PSU1666" s="288"/>
      <c r="PSV1666" s="288"/>
      <c r="PSW1666" s="288"/>
      <c r="PSX1666" s="288"/>
      <c r="PSY1666" s="288"/>
      <c r="PSZ1666" s="288"/>
      <c r="PTA1666" s="288"/>
      <c r="PTB1666" s="288"/>
      <c r="PTC1666" s="288"/>
      <c r="PTD1666" s="288"/>
      <c r="PTE1666" s="288"/>
      <c r="PTF1666" s="288"/>
      <c r="PTG1666" s="288"/>
      <c r="PTH1666" s="288"/>
      <c r="PTI1666" s="288"/>
      <c r="PTJ1666" s="288"/>
      <c r="PTK1666" s="288"/>
      <c r="PTL1666" s="288"/>
      <c r="PTM1666" s="288"/>
      <c r="PTN1666" s="288"/>
      <c r="PTO1666" s="288"/>
      <c r="PTP1666" s="288"/>
      <c r="PTQ1666" s="288"/>
      <c r="PTR1666" s="288"/>
      <c r="PTS1666" s="288"/>
      <c r="PTT1666" s="288"/>
      <c r="PTU1666" s="288"/>
      <c r="PTV1666" s="288"/>
      <c r="PTW1666" s="288"/>
      <c r="PTX1666" s="288"/>
      <c r="PTY1666" s="288"/>
      <c r="PTZ1666" s="288"/>
      <c r="PUA1666" s="288"/>
      <c r="PUB1666" s="288"/>
      <c r="PUC1666" s="288"/>
      <c r="PUD1666" s="288"/>
      <c r="PUE1666" s="288"/>
      <c r="PUF1666" s="288"/>
      <c r="PUG1666" s="288"/>
      <c r="PUH1666" s="288"/>
      <c r="PUI1666" s="288"/>
      <c r="PUJ1666" s="288"/>
      <c r="PUK1666" s="288"/>
      <c r="PUL1666" s="288"/>
      <c r="PUM1666" s="288"/>
      <c r="PUN1666" s="288"/>
      <c r="PUO1666" s="288"/>
      <c r="PUP1666" s="288"/>
      <c r="PUQ1666" s="288"/>
      <c r="PUR1666" s="288"/>
      <c r="PUS1666" s="288"/>
      <c r="PUT1666" s="288"/>
      <c r="PUU1666" s="288"/>
      <c r="PUV1666" s="288"/>
      <c r="PUW1666" s="288"/>
      <c r="PUX1666" s="288"/>
      <c r="PUY1666" s="288"/>
      <c r="PUZ1666" s="288"/>
      <c r="PVA1666" s="288"/>
      <c r="PVB1666" s="288"/>
      <c r="PVC1666" s="288"/>
      <c r="PVD1666" s="288"/>
      <c r="PVE1666" s="288"/>
      <c r="PVF1666" s="288"/>
      <c r="PVG1666" s="288"/>
      <c r="PVH1666" s="288"/>
      <c r="PVI1666" s="288"/>
      <c r="PVJ1666" s="288"/>
      <c r="PVK1666" s="288"/>
      <c r="PVL1666" s="288"/>
      <c r="PVM1666" s="288"/>
      <c r="PVN1666" s="288"/>
      <c r="PVO1666" s="288"/>
      <c r="PVP1666" s="288"/>
      <c r="PVQ1666" s="288"/>
      <c r="PVR1666" s="288"/>
      <c r="PVS1666" s="288"/>
      <c r="PVT1666" s="288"/>
      <c r="PVU1666" s="288"/>
      <c r="PVV1666" s="288"/>
      <c r="PVW1666" s="288"/>
      <c r="PVX1666" s="288"/>
      <c r="PVY1666" s="288"/>
      <c r="PVZ1666" s="288"/>
      <c r="PWA1666" s="288"/>
      <c r="PWB1666" s="288"/>
      <c r="PWC1666" s="288"/>
      <c r="PWD1666" s="288"/>
      <c r="PWE1666" s="288"/>
      <c r="PWF1666" s="288"/>
      <c r="PWG1666" s="288"/>
      <c r="PWH1666" s="288"/>
      <c r="PWI1666" s="288"/>
      <c r="PWJ1666" s="288"/>
      <c r="PWK1666" s="288"/>
      <c r="PWL1666" s="288"/>
      <c r="PWM1666" s="288"/>
      <c r="PWN1666" s="288"/>
      <c r="PWO1666" s="288"/>
      <c r="PWP1666" s="288"/>
      <c r="PWQ1666" s="288"/>
      <c r="PWR1666" s="288"/>
      <c r="PWS1666" s="288"/>
      <c r="PWT1666" s="288"/>
      <c r="PWU1666" s="288"/>
      <c r="PWV1666" s="288"/>
      <c r="PWW1666" s="288"/>
      <c r="PWX1666" s="288"/>
      <c r="PWY1666" s="288"/>
      <c r="PWZ1666" s="288"/>
      <c r="PXA1666" s="288"/>
      <c r="PXB1666" s="288"/>
      <c r="PXC1666" s="288"/>
      <c r="PXD1666" s="288"/>
      <c r="PXE1666" s="288"/>
      <c r="PXF1666" s="288"/>
      <c r="PXG1666" s="288"/>
      <c r="PXH1666" s="288"/>
      <c r="PXI1666" s="288"/>
      <c r="PXJ1666" s="288"/>
      <c r="PXK1666" s="288"/>
      <c r="PXL1666" s="288"/>
      <c r="PXM1666" s="288"/>
      <c r="PXN1666" s="288"/>
      <c r="PXO1666" s="288"/>
      <c r="PXP1666" s="288"/>
      <c r="PXQ1666" s="288"/>
      <c r="PXR1666" s="288"/>
      <c r="PXS1666" s="288"/>
      <c r="PXT1666" s="288"/>
      <c r="PXU1666" s="288"/>
      <c r="PXV1666" s="288"/>
      <c r="PXW1666" s="288"/>
      <c r="PXX1666" s="288"/>
      <c r="PXY1666" s="288"/>
      <c r="PXZ1666" s="288"/>
      <c r="PYA1666" s="288"/>
      <c r="PYB1666" s="288"/>
      <c r="PYC1666" s="288"/>
      <c r="PYD1666" s="288"/>
      <c r="PYE1666" s="288"/>
      <c r="PYF1666" s="288"/>
      <c r="PYG1666" s="288"/>
      <c r="PYH1666" s="288"/>
      <c r="PYI1666" s="288"/>
      <c r="PYJ1666" s="288"/>
      <c r="PYK1666" s="288"/>
      <c r="PYL1666" s="288"/>
      <c r="PYM1666" s="288"/>
      <c r="PYN1666" s="288"/>
      <c r="PYO1666" s="288"/>
      <c r="PYP1666" s="288"/>
      <c r="PYQ1666" s="288"/>
      <c r="PYR1666" s="288"/>
      <c r="PYS1666" s="288"/>
      <c r="PYT1666" s="288"/>
      <c r="PYU1666" s="288"/>
      <c r="PYV1666" s="288"/>
      <c r="PYW1666" s="288"/>
      <c r="PYX1666" s="288"/>
      <c r="PYY1666" s="288"/>
      <c r="PYZ1666" s="288"/>
      <c r="PZA1666" s="288"/>
      <c r="PZB1666" s="288"/>
      <c r="PZC1666" s="288"/>
      <c r="PZD1666" s="288"/>
      <c r="PZE1666" s="288"/>
      <c r="PZF1666" s="288"/>
      <c r="PZG1666" s="288"/>
      <c r="PZH1666" s="288"/>
      <c r="PZI1666" s="288"/>
      <c r="PZJ1666" s="288"/>
      <c r="PZK1666" s="288"/>
      <c r="PZL1666" s="288"/>
      <c r="PZM1666" s="288"/>
      <c r="PZN1666" s="288"/>
      <c r="PZO1666" s="288"/>
      <c r="PZP1666" s="288"/>
      <c r="PZQ1666" s="288"/>
      <c r="PZR1666" s="288"/>
      <c r="PZS1666" s="288"/>
      <c r="PZT1666" s="288"/>
      <c r="PZU1666" s="288"/>
      <c r="PZV1666" s="288"/>
      <c r="PZW1666" s="288"/>
      <c r="PZX1666" s="288"/>
      <c r="PZY1666" s="288"/>
      <c r="PZZ1666" s="288"/>
      <c r="QAA1666" s="288"/>
      <c r="QAB1666" s="288"/>
      <c r="QAC1666" s="288"/>
      <c r="QAD1666" s="288"/>
      <c r="QAE1666" s="288"/>
      <c r="QAF1666" s="288"/>
      <c r="QAG1666" s="288"/>
      <c r="QAH1666" s="288"/>
      <c r="QAI1666" s="288"/>
      <c r="QAJ1666" s="288"/>
      <c r="QAK1666" s="288"/>
      <c r="QAL1666" s="288"/>
      <c r="QAM1666" s="288"/>
      <c r="QAN1666" s="288"/>
      <c r="QAO1666" s="288"/>
      <c r="QAP1666" s="288"/>
      <c r="QAQ1666" s="288"/>
      <c r="QAR1666" s="288"/>
      <c r="QAS1666" s="288"/>
      <c r="QAT1666" s="288"/>
      <c r="QAU1666" s="288"/>
      <c r="QAV1666" s="288"/>
      <c r="QAW1666" s="288"/>
      <c r="QAX1666" s="288"/>
      <c r="QAY1666" s="288"/>
      <c r="QAZ1666" s="288"/>
      <c r="QBA1666" s="288"/>
      <c r="QBB1666" s="288"/>
      <c r="QBC1666" s="288"/>
      <c r="QBD1666" s="288"/>
      <c r="QBE1666" s="288"/>
      <c r="QBF1666" s="288"/>
      <c r="QBG1666" s="288"/>
      <c r="QBH1666" s="288"/>
      <c r="QBI1666" s="288"/>
      <c r="QBJ1666" s="288"/>
      <c r="QBK1666" s="288"/>
      <c r="QBL1666" s="288"/>
      <c r="QBM1666" s="288"/>
      <c r="QBN1666" s="288"/>
      <c r="QBO1666" s="288"/>
      <c r="QBP1666" s="288"/>
      <c r="QBQ1666" s="288"/>
      <c r="QBR1666" s="288"/>
      <c r="QBS1666" s="288"/>
      <c r="QBT1666" s="288"/>
      <c r="QBU1666" s="288"/>
      <c r="QBV1666" s="288"/>
      <c r="QBW1666" s="288"/>
      <c r="QBX1666" s="288"/>
      <c r="QBY1666" s="288"/>
      <c r="QBZ1666" s="288"/>
      <c r="QCA1666" s="288"/>
      <c r="QCB1666" s="288"/>
      <c r="QCC1666" s="288"/>
      <c r="QCD1666" s="288"/>
      <c r="QCE1666" s="288"/>
      <c r="QCF1666" s="288"/>
      <c r="QCG1666" s="288"/>
      <c r="QCH1666" s="288"/>
      <c r="QCI1666" s="288"/>
      <c r="QCJ1666" s="288"/>
      <c r="QCK1666" s="288"/>
      <c r="QCL1666" s="288"/>
      <c r="QCM1666" s="288"/>
      <c r="QCN1666" s="288"/>
      <c r="QCO1666" s="288"/>
      <c r="QCP1666" s="288"/>
      <c r="QCQ1666" s="288"/>
      <c r="QCR1666" s="288"/>
      <c r="QCS1666" s="288"/>
      <c r="QCT1666" s="288"/>
      <c r="QCU1666" s="288"/>
      <c r="QCV1666" s="288"/>
      <c r="QCW1666" s="288"/>
      <c r="QCX1666" s="288"/>
      <c r="QCY1666" s="288"/>
      <c r="QCZ1666" s="288"/>
      <c r="QDA1666" s="288"/>
      <c r="QDB1666" s="288"/>
      <c r="QDC1666" s="288"/>
      <c r="QDD1666" s="288"/>
      <c r="QDE1666" s="288"/>
      <c r="QDF1666" s="288"/>
      <c r="QDG1666" s="288"/>
      <c r="QDH1666" s="288"/>
      <c r="QDI1666" s="288"/>
      <c r="QDJ1666" s="288"/>
      <c r="QDK1666" s="288"/>
      <c r="QDL1666" s="288"/>
      <c r="QDM1666" s="288"/>
      <c r="QDN1666" s="288"/>
      <c r="QDO1666" s="288"/>
      <c r="QDP1666" s="288"/>
      <c r="QDQ1666" s="288"/>
      <c r="QDR1666" s="288"/>
      <c r="QDS1666" s="288"/>
      <c r="QDT1666" s="288"/>
      <c r="QDU1666" s="288"/>
      <c r="QDV1666" s="288"/>
      <c r="QDW1666" s="288"/>
      <c r="QDX1666" s="288"/>
      <c r="QDY1666" s="288"/>
      <c r="QDZ1666" s="288"/>
      <c r="QEA1666" s="288"/>
      <c r="QEB1666" s="288"/>
      <c r="QEC1666" s="288"/>
      <c r="QED1666" s="288"/>
      <c r="QEE1666" s="288"/>
      <c r="QEF1666" s="288"/>
      <c r="QEG1666" s="288"/>
      <c r="QEH1666" s="288"/>
      <c r="QEI1666" s="288"/>
      <c r="QEJ1666" s="288"/>
      <c r="QEK1666" s="288"/>
      <c r="QEL1666" s="288"/>
      <c r="QEM1666" s="288"/>
      <c r="QEN1666" s="288"/>
      <c r="QEO1666" s="288"/>
      <c r="QEP1666" s="288"/>
      <c r="QEQ1666" s="288"/>
      <c r="QER1666" s="288"/>
      <c r="QES1666" s="288"/>
      <c r="QET1666" s="288"/>
      <c r="QEU1666" s="288"/>
      <c r="QEV1666" s="288"/>
      <c r="QEW1666" s="288"/>
      <c r="QEX1666" s="288"/>
      <c r="QEY1666" s="288"/>
      <c r="QEZ1666" s="288"/>
      <c r="QFA1666" s="288"/>
      <c r="QFB1666" s="288"/>
      <c r="QFC1666" s="288"/>
      <c r="QFD1666" s="288"/>
      <c r="QFE1666" s="288"/>
      <c r="QFF1666" s="288"/>
      <c r="QFG1666" s="288"/>
      <c r="QFH1666" s="288"/>
      <c r="QFI1666" s="288"/>
      <c r="QFJ1666" s="288"/>
      <c r="QFK1666" s="288"/>
      <c r="QFL1666" s="288"/>
      <c r="QFM1666" s="288"/>
      <c r="QFN1666" s="288"/>
      <c r="QFO1666" s="288"/>
      <c r="QFP1666" s="288"/>
      <c r="QFQ1666" s="288"/>
      <c r="QFR1666" s="288"/>
      <c r="QFS1666" s="288"/>
      <c r="QFT1666" s="288"/>
      <c r="QFU1666" s="288"/>
      <c r="QFV1666" s="288"/>
      <c r="QFW1666" s="288"/>
      <c r="QFX1666" s="288"/>
      <c r="QFY1666" s="288"/>
      <c r="QFZ1666" s="288"/>
      <c r="QGA1666" s="288"/>
      <c r="QGB1666" s="288"/>
      <c r="QGC1666" s="288"/>
      <c r="QGD1666" s="288"/>
      <c r="QGE1666" s="288"/>
      <c r="QGF1666" s="288"/>
      <c r="QGG1666" s="288"/>
      <c r="QGH1666" s="288"/>
      <c r="QGI1666" s="288"/>
      <c r="QGJ1666" s="288"/>
      <c r="QGK1666" s="288"/>
      <c r="QGL1666" s="288"/>
      <c r="QGM1666" s="288"/>
      <c r="QGN1666" s="288"/>
      <c r="QGO1666" s="288"/>
      <c r="QGP1666" s="288"/>
      <c r="QGQ1666" s="288"/>
      <c r="QGR1666" s="288"/>
      <c r="QGS1666" s="288"/>
      <c r="QGT1666" s="288"/>
      <c r="QGU1666" s="288"/>
      <c r="QGV1666" s="288"/>
      <c r="QGW1666" s="288"/>
      <c r="QGX1666" s="288"/>
      <c r="QGY1666" s="288"/>
      <c r="QGZ1666" s="288"/>
      <c r="QHA1666" s="288"/>
      <c r="QHB1666" s="288"/>
      <c r="QHC1666" s="288"/>
      <c r="QHD1666" s="288"/>
      <c r="QHE1666" s="288"/>
      <c r="QHF1666" s="288"/>
      <c r="QHG1666" s="288"/>
      <c r="QHH1666" s="288"/>
      <c r="QHI1666" s="288"/>
      <c r="QHJ1666" s="288"/>
      <c r="QHK1666" s="288"/>
      <c r="QHL1666" s="288"/>
      <c r="QHM1666" s="288"/>
      <c r="QHN1666" s="288"/>
      <c r="QHO1666" s="288"/>
      <c r="QHP1666" s="288"/>
      <c r="QHQ1666" s="288"/>
      <c r="QHR1666" s="288"/>
      <c r="QHS1666" s="288"/>
      <c r="QHT1666" s="288"/>
      <c r="QHU1666" s="288"/>
      <c r="QHV1666" s="288"/>
      <c r="QHW1666" s="288"/>
      <c r="QHX1666" s="288"/>
      <c r="QHY1666" s="288"/>
      <c r="QHZ1666" s="288"/>
      <c r="QIA1666" s="288"/>
      <c r="QIB1666" s="288"/>
      <c r="QIC1666" s="288"/>
      <c r="QID1666" s="288"/>
      <c r="QIE1666" s="288"/>
      <c r="QIF1666" s="288"/>
      <c r="QIG1666" s="288"/>
      <c r="QIH1666" s="288"/>
      <c r="QII1666" s="288"/>
      <c r="QIJ1666" s="288"/>
      <c r="QIK1666" s="288"/>
      <c r="QIL1666" s="288"/>
      <c r="QIM1666" s="288"/>
      <c r="QIN1666" s="288"/>
      <c r="QIO1666" s="288"/>
      <c r="QIP1666" s="288"/>
      <c r="QIQ1666" s="288"/>
      <c r="QIR1666" s="288"/>
      <c r="QIS1666" s="288"/>
      <c r="QIT1666" s="288"/>
      <c r="QIU1666" s="288"/>
      <c r="QIV1666" s="288"/>
      <c r="QIW1666" s="288"/>
      <c r="QIX1666" s="288"/>
      <c r="QIY1666" s="288"/>
      <c r="QIZ1666" s="288"/>
      <c r="QJA1666" s="288"/>
      <c r="QJB1666" s="288"/>
      <c r="QJC1666" s="288"/>
      <c r="QJD1666" s="288"/>
      <c r="QJE1666" s="288"/>
      <c r="QJF1666" s="288"/>
      <c r="QJG1666" s="288"/>
      <c r="QJH1666" s="288"/>
      <c r="QJI1666" s="288"/>
      <c r="QJJ1666" s="288"/>
      <c r="QJK1666" s="288"/>
      <c r="QJL1666" s="288"/>
      <c r="QJM1666" s="288"/>
      <c r="QJN1666" s="288"/>
      <c r="QJO1666" s="288"/>
      <c r="QJP1666" s="288"/>
      <c r="QJQ1666" s="288"/>
      <c r="QJR1666" s="288"/>
      <c r="QJS1666" s="288"/>
      <c r="QJT1666" s="288"/>
      <c r="QJU1666" s="288"/>
      <c r="QJV1666" s="288"/>
      <c r="QJW1666" s="288"/>
      <c r="QJX1666" s="288"/>
      <c r="QJY1666" s="288"/>
      <c r="QJZ1666" s="288"/>
      <c r="QKA1666" s="288"/>
      <c r="QKB1666" s="288"/>
      <c r="QKC1666" s="288"/>
      <c r="QKD1666" s="288"/>
      <c r="QKE1666" s="288"/>
      <c r="QKF1666" s="288"/>
      <c r="QKG1666" s="288"/>
      <c r="QKH1666" s="288"/>
      <c r="QKI1666" s="288"/>
      <c r="QKJ1666" s="288"/>
      <c r="QKK1666" s="288"/>
      <c r="QKL1666" s="288"/>
      <c r="QKM1666" s="288"/>
      <c r="QKN1666" s="288"/>
      <c r="QKO1666" s="288"/>
      <c r="QKP1666" s="288"/>
      <c r="QKQ1666" s="288"/>
      <c r="QKR1666" s="288"/>
      <c r="QKS1666" s="288"/>
      <c r="QKT1666" s="288"/>
      <c r="QKU1666" s="288"/>
      <c r="QKV1666" s="288"/>
      <c r="QKW1666" s="288"/>
      <c r="QKX1666" s="288"/>
      <c r="QKY1666" s="288"/>
      <c r="QKZ1666" s="288"/>
      <c r="QLA1666" s="288"/>
      <c r="QLB1666" s="288"/>
      <c r="QLC1666" s="288"/>
      <c r="QLD1666" s="288"/>
      <c r="QLE1666" s="288"/>
      <c r="QLF1666" s="288"/>
      <c r="QLG1666" s="288"/>
      <c r="QLH1666" s="288"/>
      <c r="QLI1666" s="288"/>
      <c r="QLJ1666" s="288"/>
      <c r="QLK1666" s="288"/>
      <c r="QLL1666" s="288"/>
      <c r="QLM1666" s="288"/>
      <c r="QLN1666" s="288"/>
      <c r="QLO1666" s="288"/>
      <c r="QLP1666" s="288"/>
      <c r="QLQ1666" s="288"/>
      <c r="QLR1666" s="288"/>
      <c r="QLS1666" s="288"/>
      <c r="QLT1666" s="288"/>
      <c r="QLU1666" s="288"/>
      <c r="QLV1666" s="288"/>
      <c r="QLW1666" s="288"/>
      <c r="QLX1666" s="288"/>
      <c r="QLY1666" s="288"/>
      <c r="QLZ1666" s="288"/>
      <c r="QMA1666" s="288"/>
      <c r="QMB1666" s="288"/>
      <c r="QMC1666" s="288"/>
      <c r="QMD1666" s="288"/>
      <c r="QME1666" s="288"/>
      <c r="QMF1666" s="288"/>
      <c r="QMG1666" s="288"/>
      <c r="QMH1666" s="288"/>
      <c r="QMI1666" s="288"/>
      <c r="QMJ1666" s="288"/>
      <c r="QMK1666" s="288"/>
      <c r="QML1666" s="288"/>
      <c r="QMM1666" s="288"/>
      <c r="QMN1666" s="288"/>
      <c r="QMO1666" s="288"/>
      <c r="QMP1666" s="288"/>
      <c r="QMQ1666" s="288"/>
      <c r="QMR1666" s="288"/>
      <c r="QMS1666" s="288"/>
      <c r="QMT1666" s="288"/>
      <c r="QMU1666" s="288"/>
      <c r="QMV1666" s="288"/>
      <c r="QMW1666" s="288"/>
      <c r="QMX1666" s="288"/>
      <c r="QMY1666" s="288"/>
      <c r="QMZ1666" s="288"/>
      <c r="QNA1666" s="288"/>
      <c r="QNB1666" s="288"/>
      <c r="QNC1666" s="288"/>
      <c r="QND1666" s="288"/>
      <c r="QNE1666" s="288"/>
      <c r="QNF1666" s="288"/>
      <c r="QNG1666" s="288"/>
      <c r="QNH1666" s="288"/>
      <c r="QNI1666" s="288"/>
      <c r="QNJ1666" s="288"/>
      <c r="QNK1666" s="288"/>
      <c r="QNL1666" s="288"/>
      <c r="QNM1666" s="288"/>
      <c r="QNN1666" s="288"/>
      <c r="QNO1666" s="288"/>
      <c r="QNP1666" s="288"/>
      <c r="QNQ1666" s="288"/>
      <c r="QNR1666" s="288"/>
      <c r="QNS1666" s="288"/>
      <c r="QNT1666" s="288"/>
      <c r="QNU1666" s="288"/>
      <c r="QNV1666" s="288"/>
      <c r="QNW1666" s="288"/>
      <c r="QNX1666" s="288"/>
      <c r="QNY1666" s="288"/>
      <c r="QNZ1666" s="288"/>
      <c r="QOA1666" s="288"/>
      <c r="QOB1666" s="288"/>
      <c r="QOC1666" s="288"/>
      <c r="QOD1666" s="288"/>
      <c r="QOE1666" s="288"/>
      <c r="QOF1666" s="288"/>
      <c r="QOG1666" s="288"/>
      <c r="QOH1666" s="288"/>
      <c r="QOI1666" s="288"/>
      <c r="QOJ1666" s="288"/>
      <c r="QOK1666" s="288"/>
      <c r="QOL1666" s="288"/>
      <c r="QOM1666" s="288"/>
      <c r="QON1666" s="288"/>
      <c r="QOO1666" s="288"/>
      <c r="QOP1666" s="288"/>
      <c r="QOQ1666" s="288"/>
      <c r="QOR1666" s="288"/>
      <c r="QOS1666" s="288"/>
      <c r="QOT1666" s="288"/>
      <c r="QOU1666" s="288"/>
      <c r="QOV1666" s="288"/>
      <c r="QOW1666" s="288"/>
      <c r="QOX1666" s="288"/>
      <c r="QOY1666" s="288"/>
      <c r="QOZ1666" s="288"/>
      <c r="QPA1666" s="288"/>
      <c r="QPB1666" s="288"/>
      <c r="QPC1666" s="288"/>
      <c r="QPD1666" s="288"/>
      <c r="QPE1666" s="288"/>
      <c r="QPF1666" s="288"/>
      <c r="QPG1666" s="288"/>
      <c r="QPH1666" s="288"/>
      <c r="QPI1666" s="288"/>
      <c r="QPJ1666" s="288"/>
      <c r="QPK1666" s="288"/>
      <c r="QPL1666" s="288"/>
      <c r="QPM1666" s="288"/>
      <c r="QPN1666" s="288"/>
      <c r="QPO1666" s="288"/>
      <c r="QPP1666" s="288"/>
      <c r="QPQ1666" s="288"/>
      <c r="QPR1666" s="288"/>
      <c r="QPS1666" s="288"/>
      <c r="QPT1666" s="288"/>
      <c r="QPU1666" s="288"/>
      <c r="QPV1666" s="288"/>
      <c r="QPW1666" s="288"/>
      <c r="QPX1666" s="288"/>
      <c r="QPY1666" s="288"/>
      <c r="QPZ1666" s="288"/>
      <c r="QQA1666" s="288"/>
      <c r="QQB1666" s="288"/>
      <c r="QQC1666" s="288"/>
      <c r="QQD1666" s="288"/>
      <c r="QQE1666" s="288"/>
      <c r="QQF1666" s="288"/>
      <c r="QQG1666" s="288"/>
      <c r="QQH1666" s="288"/>
      <c r="QQI1666" s="288"/>
      <c r="QQJ1666" s="288"/>
      <c r="QQK1666" s="288"/>
      <c r="QQL1666" s="288"/>
      <c r="QQM1666" s="288"/>
      <c r="QQN1666" s="288"/>
      <c r="QQO1666" s="288"/>
      <c r="QQP1666" s="288"/>
      <c r="QQQ1666" s="288"/>
      <c r="QQR1666" s="288"/>
      <c r="QQS1666" s="288"/>
      <c r="QQT1666" s="288"/>
      <c r="QQU1666" s="288"/>
      <c r="QQV1666" s="288"/>
      <c r="QQW1666" s="288"/>
      <c r="QQX1666" s="288"/>
      <c r="QQY1666" s="288"/>
      <c r="QQZ1666" s="288"/>
      <c r="QRA1666" s="288"/>
      <c r="QRB1666" s="288"/>
      <c r="QRC1666" s="288"/>
      <c r="QRD1666" s="288"/>
      <c r="QRE1666" s="288"/>
      <c r="QRF1666" s="288"/>
      <c r="QRG1666" s="288"/>
      <c r="QRH1666" s="288"/>
      <c r="QRI1666" s="288"/>
      <c r="QRJ1666" s="288"/>
      <c r="QRK1666" s="288"/>
      <c r="QRL1666" s="288"/>
      <c r="QRM1666" s="288"/>
      <c r="QRN1666" s="288"/>
      <c r="QRO1666" s="288"/>
      <c r="QRP1666" s="288"/>
      <c r="QRQ1666" s="288"/>
      <c r="QRR1666" s="288"/>
      <c r="QRS1666" s="288"/>
      <c r="QRT1666" s="288"/>
      <c r="QRU1666" s="288"/>
      <c r="QRV1666" s="288"/>
      <c r="QRW1666" s="288"/>
      <c r="QRX1666" s="288"/>
      <c r="QRY1666" s="288"/>
      <c r="QRZ1666" s="288"/>
      <c r="QSA1666" s="288"/>
      <c r="QSB1666" s="288"/>
      <c r="QSC1666" s="288"/>
      <c r="QSD1666" s="288"/>
      <c r="QSE1666" s="288"/>
      <c r="QSF1666" s="288"/>
      <c r="QSG1666" s="288"/>
      <c r="QSH1666" s="288"/>
      <c r="QSI1666" s="288"/>
      <c r="QSJ1666" s="288"/>
      <c r="QSK1666" s="288"/>
      <c r="QSL1666" s="288"/>
      <c r="QSM1666" s="288"/>
      <c r="QSN1666" s="288"/>
      <c r="QSO1666" s="288"/>
      <c r="QSP1666" s="288"/>
      <c r="QSQ1666" s="288"/>
      <c r="QSR1666" s="288"/>
      <c r="QSS1666" s="288"/>
      <c r="QST1666" s="288"/>
      <c r="QSU1666" s="288"/>
      <c r="QSV1666" s="288"/>
      <c r="QSW1666" s="288"/>
      <c r="QSX1666" s="288"/>
      <c r="QSY1666" s="288"/>
      <c r="QSZ1666" s="288"/>
      <c r="QTA1666" s="288"/>
      <c r="QTB1666" s="288"/>
      <c r="QTC1666" s="288"/>
      <c r="QTD1666" s="288"/>
      <c r="QTE1666" s="288"/>
      <c r="QTF1666" s="288"/>
      <c r="QTG1666" s="288"/>
      <c r="QTH1666" s="288"/>
      <c r="QTI1666" s="288"/>
      <c r="QTJ1666" s="288"/>
      <c r="QTK1666" s="288"/>
      <c r="QTL1666" s="288"/>
      <c r="QTM1666" s="288"/>
      <c r="QTN1666" s="288"/>
      <c r="QTO1666" s="288"/>
      <c r="QTP1666" s="288"/>
      <c r="QTQ1666" s="288"/>
      <c r="QTR1666" s="288"/>
      <c r="QTS1666" s="288"/>
      <c r="QTT1666" s="288"/>
      <c r="QTU1666" s="288"/>
      <c r="QTV1666" s="288"/>
      <c r="QTW1666" s="288"/>
      <c r="QTX1666" s="288"/>
      <c r="QTY1666" s="288"/>
      <c r="QTZ1666" s="288"/>
      <c r="QUA1666" s="288"/>
      <c r="QUB1666" s="288"/>
      <c r="QUC1666" s="288"/>
      <c r="QUD1666" s="288"/>
      <c r="QUE1666" s="288"/>
      <c r="QUF1666" s="288"/>
      <c r="QUG1666" s="288"/>
      <c r="QUH1666" s="288"/>
      <c r="QUI1666" s="288"/>
      <c r="QUJ1666" s="288"/>
      <c r="QUK1666" s="288"/>
      <c r="QUL1666" s="288"/>
      <c r="QUM1666" s="288"/>
      <c r="QUN1666" s="288"/>
      <c r="QUO1666" s="288"/>
      <c r="QUP1666" s="288"/>
      <c r="QUQ1666" s="288"/>
      <c r="QUR1666" s="288"/>
      <c r="QUS1666" s="288"/>
      <c r="QUT1666" s="288"/>
      <c r="QUU1666" s="288"/>
      <c r="QUV1666" s="288"/>
      <c r="QUW1666" s="288"/>
      <c r="QUX1666" s="288"/>
      <c r="QUY1666" s="288"/>
      <c r="QUZ1666" s="288"/>
      <c r="QVA1666" s="288"/>
      <c r="QVB1666" s="288"/>
      <c r="QVC1666" s="288"/>
      <c r="QVD1666" s="288"/>
      <c r="QVE1666" s="288"/>
      <c r="QVF1666" s="288"/>
      <c r="QVG1666" s="288"/>
      <c r="QVH1666" s="288"/>
      <c r="QVI1666" s="288"/>
      <c r="QVJ1666" s="288"/>
      <c r="QVK1666" s="288"/>
      <c r="QVL1666" s="288"/>
      <c r="QVM1666" s="288"/>
      <c r="QVN1666" s="288"/>
      <c r="QVO1666" s="288"/>
      <c r="QVP1666" s="288"/>
      <c r="QVQ1666" s="288"/>
      <c r="QVR1666" s="288"/>
      <c r="QVS1666" s="288"/>
      <c r="QVT1666" s="288"/>
      <c r="QVU1666" s="288"/>
      <c r="QVV1666" s="288"/>
      <c r="QVW1666" s="288"/>
      <c r="QVX1666" s="288"/>
      <c r="QVY1666" s="288"/>
      <c r="QVZ1666" s="288"/>
      <c r="QWA1666" s="288"/>
      <c r="QWB1666" s="288"/>
      <c r="QWC1666" s="288"/>
      <c r="QWD1666" s="288"/>
      <c r="QWE1666" s="288"/>
      <c r="QWF1666" s="288"/>
      <c r="QWG1666" s="288"/>
      <c r="QWH1666" s="288"/>
      <c r="QWI1666" s="288"/>
      <c r="QWJ1666" s="288"/>
      <c r="QWK1666" s="288"/>
      <c r="QWL1666" s="288"/>
      <c r="QWM1666" s="288"/>
      <c r="QWN1666" s="288"/>
      <c r="QWO1666" s="288"/>
      <c r="QWP1666" s="288"/>
      <c r="QWQ1666" s="288"/>
      <c r="QWR1666" s="288"/>
      <c r="QWS1666" s="288"/>
      <c r="QWT1666" s="288"/>
      <c r="QWU1666" s="288"/>
      <c r="QWV1666" s="288"/>
      <c r="QWW1666" s="288"/>
      <c r="QWX1666" s="288"/>
      <c r="QWY1666" s="288"/>
      <c r="QWZ1666" s="288"/>
      <c r="QXA1666" s="288"/>
      <c r="QXB1666" s="288"/>
      <c r="QXC1666" s="288"/>
      <c r="QXD1666" s="288"/>
      <c r="QXE1666" s="288"/>
      <c r="QXF1666" s="288"/>
      <c r="QXG1666" s="288"/>
      <c r="QXH1666" s="288"/>
      <c r="QXI1666" s="288"/>
      <c r="QXJ1666" s="288"/>
      <c r="QXK1666" s="288"/>
      <c r="QXL1666" s="288"/>
      <c r="QXM1666" s="288"/>
      <c r="QXN1666" s="288"/>
      <c r="QXO1666" s="288"/>
      <c r="QXP1666" s="288"/>
      <c r="QXQ1666" s="288"/>
      <c r="QXR1666" s="288"/>
      <c r="QXS1666" s="288"/>
      <c r="QXT1666" s="288"/>
      <c r="QXU1666" s="288"/>
      <c r="QXV1666" s="288"/>
      <c r="QXW1666" s="288"/>
      <c r="QXX1666" s="288"/>
      <c r="QXY1666" s="288"/>
      <c r="QXZ1666" s="288"/>
      <c r="QYA1666" s="288"/>
      <c r="QYB1666" s="288"/>
      <c r="QYC1666" s="288"/>
      <c r="QYD1666" s="288"/>
      <c r="QYE1666" s="288"/>
      <c r="QYF1666" s="288"/>
      <c r="QYG1666" s="288"/>
      <c r="QYH1666" s="288"/>
      <c r="QYI1666" s="288"/>
      <c r="QYJ1666" s="288"/>
      <c r="QYK1666" s="288"/>
      <c r="QYL1666" s="288"/>
      <c r="QYM1666" s="288"/>
      <c r="QYN1666" s="288"/>
      <c r="QYO1666" s="288"/>
      <c r="QYP1666" s="288"/>
      <c r="QYQ1666" s="288"/>
      <c r="QYR1666" s="288"/>
      <c r="QYS1666" s="288"/>
      <c r="QYT1666" s="288"/>
      <c r="QYU1666" s="288"/>
      <c r="QYV1666" s="288"/>
      <c r="QYW1666" s="288"/>
      <c r="QYX1666" s="288"/>
      <c r="QYY1666" s="288"/>
      <c r="QYZ1666" s="288"/>
      <c r="QZA1666" s="288"/>
      <c r="QZB1666" s="288"/>
      <c r="QZC1666" s="288"/>
      <c r="QZD1666" s="288"/>
      <c r="QZE1666" s="288"/>
      <c r="QZF1666" s="288"/>
      <c r="QZG1666" s="288"/>
      <c r="QZH1666" s="288"/>
      <c r="QZI1666" s="288"/>
      <c r="QZJ1666" s="288"/>
      <c r="QZK1666" s="288"/>
      <c r="QZL1666" s="288"/>
      <c r="QZM1666" s="288"/>
      <c r="QZN1666" s="288"/>
      <c r="QZO1666" s="288"/>
      <c r="QZP1666" s="288"/>
      <c r="QZQ1666" s="288"/>
      <c r="QZR1666" s="288"/>
      <c r="QZS1666" s="288"/>
      <c r="QZT1666" s="288"/>
      <c r="QZU1666" s="288"/>
      <c r="QZV1666" s="288"/>
      <c r="QZW1666" s="288"/>
      <c r="QZX1666" s="288"/>
      <c r="QZY1666" s="288"/>
      <c r="QZZ1666" s="288"/>
      <c r="RAA1666" s="288"/>
      <c r="RAB1666" s="288"/>
      <c r="RAC1666" s="288"/>
      <c r="RAD1666" s="288"/>
      <c r="RAE1666" s="288"/>
      <c r="RAF1666" s="288"/>
      <c r="RAG1666" s="288"/>
      <c r="RAH1666" s="288"/>
      <c r="RAI1666" s="288"/>
      <c r="RAJ1666" s="288"/>
      <c r="RAK1666" s="288"/>
      <c r="RAL1666" s="288"/>
      <c r="RAM1666" s="288"/>
      <c r="RAN1666" s="288"/>
      <c r="RAO1666" s="288"/>
      <c r="RAP1666" s="288"/>
      <c r="RAQ1666" s="288"/>
      <c r="RAR1666" s="288"/>
      <c r="RAS1666" s="288"/>
      <c r="RAT1666" s="288"/>
      <c r="RAU1666" s="288"/>
      <c r="RAV1666" s="288"/>
      <c r="RAW1666" s="288"/>
      <c r="RAX1666" s="288"/>
      <c r="RAY1666" s="288"/>
      <c r="RAZ1666" s="288"/>
      <c r="RBA1666" s="288"/>
      <c r="RBB1666" s="288"/>
      <c r="RBC1666" s="288"/>
      <c r="RBD1666" s="288"/>
      <c r="RBE1666" s="288"/>
      <c r="RBF1666" s="288"/>
      <c r="RBG1666" s="288"/>
      <c r="RBH1666" s="288"/>
      <c r="RBI1666" s="288"/>
      <c r="RBJ1666" s="288"/>
      <c r="RBK1666" s="288"/>
      <c r="RBL1666" s="288"/>
      <c r="RBM1666" s="288"/>
      <c r="RBN1666" s="288"/>
      <c r="RBO1666" s="288"/>
      <c r="RBP1666" s="288"/>
      <c r="RBQ1666" s="288"/>
      <c r="RBR1666" s="288"/>
      <c r="RBS1666" s="288"/>
      <c r="RBT1666" s="288"/>
      <c r="RBU1666" s="288"/>
      <c r="RBV1666" s="288"/>
      <c r="RBW1666" s="288"/>
      <c r="RBX1666" s="288"/>
      <c r="RBY1666" s="288"/>
      <c r="RBZ1666" s="288"/>
      <c r="RCA1666" s="288"/>
      <c r="RCB1666" s="288"/>
      <c r="RCC1666" s="288"/>
      <c r="RCD1666" s="288"/>
      <c r="RCE1666" s="288"/>
      <c r="RCF1666" s="288"/>
      <c r="RCG1666" s="288"/>
      <c r="RCH1666" s="288"/>
      <c r="RCI1666" s="288"/>
      <c r="RCJ1666" s="288"/>
      <c r="RCK1666" s="288"/>
      <c r="RCL1666" s="288"/>
      <c r="RCM1666" s="288"/>
      <c r="RCN1666" s="288"/>
      <c r="RCO1666" s="288"/>
      <c r="RCP1666" s="288"/>
      <c r="RCQ1666" s="288"/>
      <c r="RCR1666" s="288"/>
      <c r="RCS1666" s="288"/>
      <c r="RCT1666" s="288"/>
      <c r="RCU1666" s="288"/>
      <c r="RCV1666" s="288"/>
      <c r="RCW1666" s="288"/>
      <c r="RCX1666" s="288"/>
      <c r="RCY1666" s="288"/>
      <c r="RCZ1666" s="288"/>
      <c r="RDA1666" s="288"/>
      <c r="RDB1666" s="288"/>
      <c r="RDC1666" s="288"/>
      <c r="RDD1666" s="288"/>
      <c r="RDE1666" s="288"/>
      <c r="RDF1666" s="288"/>
      <c r="RDG1666" s="288"/>
      <c r="RDH1666" s="288"/>
      <c r="RDI1666" s="288"/>
      <c r="RDJ1666" s="288"/>
      <c r="RDK1666" s="288"/>
      <c r="RDL1666" s="288"/>
      <c r="RDM1666" s="288"/>
      <c r="RDN1666" s="288"/>
      <c r="RDO1666" s="288"/>
      <c r="RDP1666" s="288"/>
      <c r="RDQ1666" s="288"/>
      <c r="RDR1666" s="288"/>
      <c r="RDS1666" s="288"/>
      <c r="RDT1666" s="288"/>
      <c r="RDU1666" s="288"/>
      <c r="RDV1666" s="288"/>
      <c r="RDW1666" s="288"/>
      <c r="RDX1666" s="288"/>
      <c r="RDY1666" s="288"/>
      <c r="RDZ1666" s="288"/>
      <c r="REA1666" s="288"/>
      <c r="REB1666" s="288"/>
      <c r="REC1666" s="288"/>
      <c r="RED1666" s="288"/>
      <c r="REE1666" s="288"/>
      <c r="REF1666" s="288"/>
      <c r="REG1666" s="288"/>
      <c r="REH1666" s="288"/>
      <c r="REI1666" s="288"/>
      <c r="REJ1666" s="288"/>
      <c r="REK1666" s="288"/>
      <c r="REL1666" s="288"/>
      <c r="REM1666" s="288"/>
      <c r="REN1666" s="288"/>
      <c r="REO1666" s="288"/>
      <c r="REP1666" s="288"/>
      <c r="REQ1666" s="288"/>
      <c r="RER1666" s="288"/>
      <c r="RES1666" s="288"/>
      <c r="RET1666" s="288"/>
      <c r="REU1666" s="288"/>
      <c r="REV1666" s="288"/>
      <c r="REW1666" s="288"/>
      <c r="REX1666" s="288"/>
      <c r="REY1666" s="288"/>
      <c r="REZ1666" s="288"/>
      <c r="RFA1666" s="288"/>
      <c r="RFB1666" s="288"/>
      <c r="RFC1666" s="288"/>
      <c r="RFD1666" s="288"/>
      <c r="RFE1666" s="288"/>
      <c r="RFF1666" s="288"/>
      <c r="RFG1666" s="288"/>
      <c r="RFH1666" s="288"/>
      <c r="RFI1666" s="288"/>
      <c r="RFJ1666" s="288"/>
      <c r="RFK1666" s="288"/>
      <c r="RFL1666" s="288"/>
      <c r="RFM1666" s="288"/>
      <c r="RFN1666" s="288"/>
      <c r="RFO1666" s="288"/>
      <c r="RFP1666" s="288"/>
      <c r="RFQ1666" s="288"/>
      <c r="RFR1666" s="288"/>
      <c r="RFS1666" s="288"/>
      <c r="RFT1666" s="288"/>
      <c r="RFU1666" s="288"/>
      <c r="RFV1666" s="288"/>
      <c r="RFW1666" s="288"/>
      <c r="RFX1666" s="288"/>
      <c r="RFY1666" s="288"/>
      <c r="RFZ1666" s="288"/>
      <c r="RGA1666" s="288"/>
      <c r="RGB1666" s="288"/>
      <c r="RGC1666" s="288"/>
      <c r="RGD1666" s="288"/>
      <c r="RGE1666" s="288"/>
      <c r="RGF1666" s="288"/>
      <c r="RGG1666" s="288"/>
      <c r="RGH1666" s="288"/>
      <c r="RGI1666" s="288"/>
      <c r="RGJ1666" s="288"/>
      <c r="RGK1666" s="288"/>
      <c r="RGL1666" s="288"/>
      <c r="RGM1666" s="288"/>
      <c r="RGN1666" s="288"/>
      <c r="RGO1666" s="288"/>
      <c r="RGP1666" s="288"/>
      <c r="RGQ1666" s="288"/>
      <c r="RGR1666" s="288"/>
      <c r="RGS1666" s="288"/>
      <c r="RGT1666" s="288"/>
      <c r="RGU1666" s="288"/>
      <c r="RGV1666" s="288"/>
      <c r="RGW1666" s="288"/>
      <c r="RGX1666" s="288"/>
      <c r="RGY1666" s="288"/>
      <c r="RGZ1666" s="288"/>
      <c r="RHA1666" s="288"/>
      <c r="RHB1666" s="288"/>
      <c r="RHC1666" s="288"/>
      <c r="RHD1666" s="288"/>
      <c r="RHE1666" s="288"/>
      <c r="RHF1666" s="288"/>
      <c r="RHG1666" s="288"/>
      <c r="RHH1666" s="288"/>
      <c r="RHI1666" s="288"/>
      <c r="RHJ1666" s="288"/>
      <c r="RHK1666" s="288"/>
      <c r="RHL1666" s="288"/>
      <c r="RHM1666" s="288"/>
      <c r="RHN1666" s="288"/>
      <c r="RHO1666" s="288"/>
      <c r="RHP1666" s="288"/>
      <c r="RHQ1666" s="288"/>
      <c r="RHR1666" s="288"/>
      <c r="RHS1666" s="288"/>
      <c r="RHT1666" s="288"/>
      <c r="RHU1666" s="288"/>
      <c r="RHV1666" s="288"/>
      <c r="RHW1666" s="288"/>
      <c r="RHX1666" s="288"/>
      <c r="RHY1666" s="288"/>
      <c r="RHZ1666" s="288"/>
      <c r="RIA1666" s="288"/>
      <c r="RIB1666" s="288"/>
      <c r="RIC1666" s="288"/>
      <c r="RID1666" s="288"/>
      <c r="RIE1666" s="288"/>
      <c r="RIF1666" s="288"/>
      <c r="RIG1666" s="288"/>
      <c r="RIH1666" s="288"/>
      <c r="RII1666" s="288"/>
      <c r="RIJ1666" s="288"/>
      <c r="RIK1666" s="288"/>
      <c r="RIL1666" s="288"/>
      <c r="RIM1666" s="288"/>
      <c r="RIN1666" s="288"/>
      <c r="RIO1666" s="288"/>
      <c r="RIP1666" s="288"/>
      <c r="RIQ1666" s="288"/>
      <c r="RIR1666" s="288"/>
      <c r="RIS1666" s="288"/>
      <c r="RIT1666" s="288"/>
      <c r="RIU1666" s="288"/>
      <c r="RIV1666" s="288"/>
      <c r="RIW1666" s="288"/>
      <c r="RIX1666" s="288"/>
      <c r="RIY1666" s="288"/>
      <c r="RIZ1666" s="288"/>
      <c r="RJA1666" s="288"/>
      <c r="RJB1666" s="288"/>
      <c r="RJC1666" s="288"/>
      <c r="RJD1666" s="288"/>
      <c r="RJE1666" s="288"/>
      <c r="RJF1666" s="288"/>
      <c r="RJG1666" s="288"/>
      <c r="RJH1666" s="288"/>
      <c r="RJI1666" s="288"/>
      <c r="RJJ1666" s="288"/>
      <c r="RJK1666" s="288"/>
      <c r="RJL1666" s="288"/>
      <c r="RJM1666" s="288"/>
      <c r="RJN1666" s="288"/>
      <c r="RJO1666" s="288"/>
      <c r="RJP1666" s="288"/>
      <c r="RJQ1666" s="288"/>
      <c r="RJR1666" s="288"/>
      <c r="RJS1666" s="288"/>
      <c r="RJT1666" s="288"/>
      <c r="RJU1666" s="288"/>
      <c r="RJV1666" s="288"/>
      <c r="RJW1666" s="288"/>
      <c r="RJX1666" s="288"/>
      <c r="RJY1666" s="288"/>
      <c r="RJZ1666" s="288"/>
      <c r="RKA1666" s="288"/>
      <c r="RKB1666" s="288"/>
      <c r="RKC1666" s="288"/>
      <c r="RKD1666" s="288"/>
      <c r="RKE1666" s="288"/>
      <c r="RKF1666" s="288"/>
      <c r="RKG1666" s="288"/>
      <c r="RKH1666" s="288"/>
      <c r="RKI1666" s="288"/>
      <c r="RKJ1666" s="288"/>
      <c r="RKK1666" s="288"/>
      <c r="RKL1666" s="288"/>
      <c r="RKM1666" s="288"/>
      <c r="RKN1666" s="288"/>
      <c r="RKO1666" s="288"/>
      <c r="RKP1666" s="288"/>
      <c r="RKQ1666" s="288"/>
      <c r="RKR1666" s="288"/>
      <c r="RKS1666" s="288"/>
      <c r="RKT1666" s="288"/>
      <c r="RKU1666" s="288"/>
      <c r="RKV1666" s="288"/>
      <c r="RKW1666" s="288"/>
      <c r="RKX1666" s="288"/>
      <c r="RKY1666" s="288"/>
      <c r="RKZ1666" s="288"/>
      <c r="RLA1666" s="288"/>
      <c r="RLB1666" s="288"/>
      <c r="RLC1666" s="288"/>
      <c r="RLD1666" s="288"/>
      <c r="RLE1666" s="288"/>
      <c r="RLF1666" s="288"/>
      <c r="RLG1666" s="288"/>
      <c r="RLH1666" s="288"/>
      <c r="RLI1666" s="288"/>
      <c r="RLJ1666" s="288"/>
      <c r="RLK1666" s="288"/>
      <c r="RLL1666" s="288"/>
      <c r="RLM1666" s="288"/>
      <c r="RLN1666" s="288"/>
      <c r="RLO1666" s="288"/>
      <c r="RLP1666" s="288"/>
      <c r="RLQ1666" s="288"/>
      <c r="RLR1666" s="288"/>
      <c r="RLS1666" s="288"/>
      <c r="RLT1666" s="288"/>
      <c r="RLU1666" s="288"/>
      <c r="RLV1666" s="288"/>
      <c r="RLW1666" s="288"/>
      <c r="RLX1666" s="288"/>
      <c r="RLY1666" s="288"/>
      <c r="RLZ1666" s="288"/>
      <c r="RMA1666" s="288"/>
      <c r="RMB1666" s="288"/>
      <c r="RMC1666" s="288"/>
      <c r="RMD1666" s="288"/>
      <c r="RME1666" s="288"/>
      <c r="RMF1666" s="288"/>
      <c r="RMG1666" s="288"/>
      <c r="RMH1666" s="288"/>
      <c r="RMI1666" s="288"/>
      <c r="RMJ1666" s="288"/>
      <c r="RMK1666" s="288"/>
      <c r="RML1666" s="288"/>
      <c r="RMM1666" s="288"/>
      <c r="RMN1666" s="288"/>
      <c r="RMO1666" s="288"/>
      <c r="RMP1666" s="288"/>
      <c r="RMQ1666" s="288"/>
      <c r="RMR1666" s="288"/>
      <c r="RMS1666" s="288"/>
      <c r="RMT1666" s="288"/>
      <c r="RMU1666" s="288"/>
      <c r="RMV1666" s="288"/>
      <c r="RMW1666" s="288"/>
      <c r="RMX1666" s="288"/>
      <c r="RMY1666" s="288"/>
      <c r="RMZ1666" s="288"/>
      <c r="RNA1666" s="288"/>
      <c r="RNB1666" s="288"/>
      <c r="RNC1666" s="288"/>
      <c r="RND1666" s="288"/>
      <c r="RNE1666" s="288"/>
      <c r="RNF1666" s="288"/>
      <c r="RNG1666" s="288"/>
      <c r="RNH1666" s="288"/>
      <c r="RNI1666" s="288"/>
      <c r="RNJ1666" s="288"/>
      <c r="RNK1666" s="288"/>
      <c r="RNL1666" s="288"/>
      <c r="RNM1666" s="288"/>
      <c r="RNN1666" s="288"/>
      <c r="RNO1666" s="288"/>
      <c r="RNP1666" s="288"/>
      <c r="RNQ1666" s="288"/>
      <c r="RNR1666" s="288"/>
      <c r="RNS1666" s="288"/>
      <c r="RNT1666" s="288"/>
      <c r="RNU1666" s="288"/>
      <c r="RNV1666" s="288"/>
      <c r="RNW1666" s="288"/>
      <c r="RNX1666" s="288"/>
      <c r="RNY1666" s="288"/>
      <c r="RNZ1666" s="288"/>
      <c r="ROA1666" s="288"/>
      <c r="ROB1666" s="288"/>
      <c r="ROC1666" s="288"/>
      <c r="ROD1666" s="288"/>
      <c r="ROE1666" s="288"/>
      <c r="ROF1666" s="288"/>
      <c r="ROG1666" s="288"/>
      <c r="ROH1666" s="288"/>
      <c r="ROI1666" s="288"/>
      <c r="ROJ1666" s="288"/>
      <c r="ROK1666" s="288"/>
      <c r="ROL1666" s="288"/>
      <c r="ROM1666" s="288"/>
      <c r="RON1666" s="288"/>
      <c r="ROO1666" s="288"/>
      <c r="ROP1666" s="288"/>
      <c r="ROQ1666" s="288"/>
      <c r="ROR1666" s="288"/>
      <c r="ROS1666" s="288"/>
      <c r="ROT1666" s="288"/>
      <c r="ROU1666" s="288"/>
      <c r="ROV1666" s="288"/>
      <c r="ROW1666" s="288"/>
      <c r="ROX1666" s="288"/>
      <c r="ROY1666" s="288"/>
      <c r="ROZ1666" s="288"/>
      <c r="RPA1666" s="288"/>
      <c r="RPB1666" s="288"/>
      <c r="RPC1666" s="288"/>
      <c r="RPD1666" s="288"/>
      <c r="RPE1666" s="288"/>
      <c r="RPF1666" s="288"/>
      <c r="RPG1666" s="288"/>
      <c r="RPH1666" s="288"/>
      <c r="RPI1666" s="288"/>
      <c r="RPJ1666" s="288"/>
      <c r="RPK1666" s="288"/>
      <c r="RPL1666" s="288"/>
      <c r="RPM1666" s="288"/>
      <c r="RPN1666" s="288"/>
      <c r="RPO1666" s="288"/>
      <c r="RPP1666" s="288"/>
      <c r="RPQ1666" s="288"/>
      <c r="RPR1666" s="288"/>
      <c r="RPS1666" s="288"/>
      <c r="RPT1666" s="288"/>
      <c r="RPU1666" s="288"/>
      <c r="RPV1666" s="288"/>
      <c r="RPW1666" s="288"/>
      <c r="RPX1666" s="288"/>
      <c r="RPY1666" s="288"/>
      <c r="RPZ1666" s="288"/>
      <c r="RQA1666" s="288"/>
      <c r="RQB1666" s="288"/>
      <c r="RQC1666" s="288"/>
      <c r="RQD1666" s="288"/>
      <c r="RQE1666" s="288"/>
      <c r="RQF1666" s="288"/>
      <c r="RQG1666" s="288"/>
      <c r="RQH1666" s="288"/>
      <c r="RQI1666" s="288"/>
      <c r="RQJ1666" s="288"/>
      <c r="RQK1666" s="288"/>
      <c r="RQL1666" s="288"/>
      <c r="RQM1666" s="288"/>
      <c r="RQN1666" s="288"/>
      <c r="RQO1666" s="288"/>
      <c r="RQP1666" s="288"/>
      <c r="RQQ1666" s="288"/>
      <c r="RQR1666" s="288"/>
      <c r="RQS1666" s="288"/>
      <c r="RQT1666" s="288"/>
      <c r="RQU1666" s="288"/>
      <c r="RQV1666" s="288"/>
      <c r="RQW1666" s="288"/>
      <c r="RQX1666" s="288"/>
      <c r="RQY1666" s="288"/>
      <c r="RQZ1666" s="288"/>
      <c r="RRA1666" s="288"/>
      <c r="RRB1666" s="288"/>
      <c r="RRC1666" s="288"/>
      <c r="RRD1666" s="288"/>
      <c r="RRE1666" s="288"/>
      <c r="RRF1666" s="288"/>
      <c r="RRG1666" s="288"/>
      <c r="RRH1666" s="288"/>
      <c r="RRI1666" s="288"/>
      <c r="RRJ1666" s="288"/>
      <c r="RRK1666" s="288"/>
      <c r="RRL1666" s="288"/>
      <c r="RRM1666" s="288"/>
      <c r="RRN1666" s="288"/>
      <c r="RRO1666" s="288"/>
      <c r="RRP1666" s="288"/>
      <c r="RRQ1666" s="288"/>
      <c r="RRR1666" s="288"/>
      <c r="RRS1666" s="288"/>
      <c r="RRT1666" s="288"/>
      <c r="RRU1666" s="288"/>
      <c r="RRV1666" s="288"/>
      <c r="RRW1666" s="288"/>
      <c r="RRX1666" s="288"/>
      <c r="RRY1666" s="288"/>
      <c r="RRZ1666" s="288"/>
      <c r="RSA1666" s="288"/>
      <c r="RSB1666" s="288"/>
      <c r="RSC1666" s="288"/>
      <c r="RSD1666" s="288"/>
      <c r="RSE1666" s="288"/>
      <c r="RSF1666" s="288"/>
      <c r="RSG1666" s="288"/>
      <c r="RSH1666" s="288"/>
      <c r="RSI1666" s="288"/>
      <c r="RSJ1666" s="288"/>
      <c r="RSK1666" s="288"/>
      <c r="RSL1666" s="288"/>
      <c r="RSM1666" s="288"/>
      <c r="RSN1666" s="288"/>
      <c r="RSO1666" s="288"/>
      <c r="RSP1666" s="288"/>
      <c r="RSQ1666" s="288"/>
      <c r="RSR1666" s="288"/>
      <c r="RSS1666" s="288"/>
      <c r="RST1666" s="288"/>
      <c r="RSU1666" s="288"/>
      <c r="RSV1666" s="288"/>
      <c r="RSW1666" s="288"/>
      <c r="RSX1666" s="288"/>
      <c r="RSY1666" s="288"/>
      <c r="RSZ1666" s="288"/>
      <c r="RTA1666" s="288"/>
      <c r="RTB1666" s="288"/>
      <c r="RTC1666" s="288"/>
      <c r="RTD1666" s="288"/>
      <c r="RTE1666" s="288"/>
      <c r="RTF1666" s="288"/>
      <c r="RTG1666" s="288"/>
      <c r="RTH1666" s="288"/>
      <c r="RTI1666" s="288"/>
      <c r="RTJ1666" s="288"/>
      <c r="RTK1666" s="288"/>
      <c r="RTL1666" s="288"/>
      <c r="RTM1666" s="288"/>
      <c r="RTN1666" s="288"/>
      <c r="RTO1666" s="288"/>
      <c r="RTP1666" s="288"/>
      <c r="RTQ1666" s="288"/>
      <c r="RTR1666" s="288"/>
      <c r="RTS1666" s="288"/>
      <c r="RTT1666" s="288"/>
      <c r="RTU1666" s="288"/>
      <c r="RTV1666" s="288"/>
      <c r="RTW1666" s="288"/>
      <c r="RTX1666" s="288"/>
      <c r="RTY1666" s="288"/>
      <c r="RTZ1666" s="288"/>
      <c r="RUA1666" s="288"/>
      <c r="RUB1666" s="288"/>
      <c r="RUC1666" s="288"/>
      <c r="RUD1666" s="288"/>
      <c r="RUE1666" s="288"/>
      <c r="RUF1666" s="288"/>
      <c r="RUG1666" s="288"/>
      <c r="RUH1666" s="288"/>
      <c r="RUI1666" s="288"/>
      <c r="RUJ1666" s="288"/>
      <c r="RUK1666" s="288"/>
      <c r="RUL1666" s="288"/>
      <c r="RUM1666" s="288"/>
      <c r="RUN1666" s="288"/>
      <c r="RUO1666" s="288"/>
      <c r="RUP1666" s="288"/>
      <c r="RUQ1666" s="288"/>
      <c r="RUR1666" s="288"/>
      <c r="RUS1666" s="288"/>
      <c r="RUT1666" s="288"/>
      <c r="RUU1666" s="288"/>
      <c r="RUV1666" s="288"/>
      <c r="RUW1666" s="288"/>
      <c r="RUX1666" s="288"/>
      <c r="RUY1666" s="288"/>
      <c r="RUZ1666" s="288"/>
      <c r="RVA1666" s="288"/>
      <c r="RVB1666" s="288"/>
      <c r="RVC1666" s="288"/>
      <c r="RVD1666" s="288"/>
      <c r="RVE1666" s="288"/>
      <c r="RVF1666" s="288"/>
      <c r="RVG1666" s="288"/>
      <c r="RVH1666" s="288"/>
      <c r="RVI1666" s="288"/>
      <c r="RVJ1666" s="288"/>
      <c r="RVK1666" s="288"/>
      <c r="RVL1666" s="288"/>
      <c r="RVM1666" s="288"/>
      <c r="RVN1666" s="288"/>
      <c r="RVO1666" s="288"/>
      <c r="RVP1666" s="288"/>
      <c r="RVQ1666" s="288"/>
      <c r="RVR1666" s="288"/>
      <c r="RVS1666" s="288"/>
      <c r="RVT1666" s="288"/>
      <c r="RVU1666" s="288"/>
      <c r="RVV1666" s="288"/>
      <c r="RVW1666" s="288"/>
      <c r="RVX1666" s="288"/>
      <c r="RVY1666" s="288"/>
      <c r="RVZ1666" s="288"/>
      <c r="RWA1666" s="288"/>
      <c r="RWB1666" s="288"/>
      <c r="RWC1666" s="288"/>
      <c r="RWD1666" s="288"/>
      <c r="RWE1666" s="288"/>
      <c r="RWF1666" s="288"/>
      <c r="RWG1666" s="288"/>
      <c r="RWH1666" s="288"/>
      <c r="RWI1666" s="288"/>
      <c r="RWJ1666" s="288"/>
      <c r="RWK1666" s="288"/>
      <c r="RWL1666" s="288"/>
      <c r="RWM1666" s="288"/>
      <c r="RWN1666" s="288"/>
      <c r="RWO1666" s="288"/>
      <c r="RWP1666" s="288"/>
      <c r="RWQ1666" s="288"/>
      <c r="RWR1666" s="288"/>
      <c r="RWS1666" s="288"/>
      <c r="RWT1666" s="288"/>
      <c r="RWU1666" s="288"/>
      <c r="RWV1666" s="288"/>
      <c r="RWW1666" s="288"/>
      <c r="RWX1666" s="288"/>
      <c r="RWY1666" s="288"/>
      <c r="RWZ1666" s="288"/>
      <c r="RXA1666" s="288"/>
      <c r="RXB1666" s="288"/>
      <c r="RXC1666" s="288"/>
      <c r="RXD1666" s="288"/>
      <c r="RXE1666" s="288"/>
      <c r="RXF1666" s="288"/>
      <c r="RXG1666" s="288"/>
      <c r="RXH1666" s="288"/>
      <c r="RXI1666" s="288"/>
      <c r="RXJ1666" s="288"/>
      <c r="RXK1666" s="288"/>
      <c r="RXL1666" s="288"/>
      <c r="RXM1666" s="288"/>
      <c r="RXN1666" s="288"/>
      <c r="RXO1666" s="288"/>
      <c r="RXP1666" s="288"/>
      <c r="RXQ1666" s="288"/>
      <c r="RXR1666" s="288"/>
      <c r="RXS1666" s="288"/>
      <c r="RXT1666" s="288"/>
      <c r="RXU1666" s="288"/>
      <c r="RXV1666" s="288"/>
      <c r="RXW1666" s="288"/>
      <c r="RXX1666" s="288"/>
      <c r="RXY1666" s="288"/>
      <c r="RXZ1666" s="288"/>
      <c r="RYA1666" s="288"/>
      <c r="RYB1666" s="288"/>
      <c r="RYC1666" s="288"/>
      <c r="RYD1666" s="288"/>
      <c r="RYE1666" s="288"/>
      <c r="RYF1666" s="288"/>
      <c r="RYG1666" s="288"/>
      <c r="RYH1666" s="288"/>
      <c r="RYI1666" s="288"/>
      <c r="RYJ1666" s="288"/>
      <c r="RYK1666" s="288"/>
      <c r="RYL1666" s="288"/>
      <c r="RYM1666" s="288"/>
      <c r="RYN1666" s="288"/>
      <c r="RYO1666" s="288"/>
      <c r="RYP1666" s="288"/>
      <c r="RYQ1666" s="288"/>
      <c r="RYR1666" s="288"/>
      <c r="RYS1666" s="288"/>
      <c r="RYT1666" s="288"/>
      <c r="RYU1666" s="288"/>
      <c r="RYV1666" s="288"/>
      <c r="RYW1666" s="288"/>
      <c r="RYX1666" s="288"/>
      <c r="RYY1666" s="288"/>
      <c r="RYZ1666" s="288"/>
      <c r="RZA1666" s="288"/>
      <c r="RZB1666" s="288"/>
      <c r="RZC1666" s="288"/>
      <c r="RZD1666" s="288"/>
      <c r="RZE1666" s="288"/>
      <c r="RZF1666" s="288"/>
      <c r="RZG1666" s="288"/>
      <c r="RZH1666" s="288"/>
      <c r="RZI1666" s="288"/>
      <c r="RZJ1666" s="288"/>
      <c r="RZK1666" s="288"/>
      <c r="RZL1666" s="288"/>
      <c r="RZM1666" s="288"/>
      <c r="RZN1666" s="288"/>
      <c r="RZO1666" s="288"/>
      <c r="RZP1666" s="288"/>
      <c r="RZQ1666" s="288"/>
      <c r="RZR1666" s="288"/>
      <c r="RZS1666" s="288"/>
      <c r="RZT1666" s="288"/>
      <c r="RZU1666" s="288"/>
      <c r="RZV1666" s="288"/>
      <c r="RZW1666" s="288"/>
      <c r="RZX1666" s="288"/>
      <c r="RZY1666" s="288"/>
      <c r="RZZ1666" s="288"/>
      <c r="SAA1666" s="288"/>
      <c r="SAB1666" s="288"/>
      <c r="SAC1666" s="288"/>
      <c r="SAD1666" s="288"/>
      <c r="SAE1666" s="288"/>
      <c r="SAF1666" s="288"/>
      <c r="SAG1666" s="288"/>
      <c r="SAH1666" s="288"/>
      <c r="SAI1666" s="288"/>
      <c r="SAJ1666" s="288"/>
      <c r="SAK1666" s="288"/>
      <c r="SAL1666" s="288"/>
      <c r="SAM1666" s="288"/>
      <c r="SAN1666" s="288"/>
      <c r="SAO1666" s="288"/>
      <c r="SAP1666" s="288"/>
      <c r="SAQ1666" s="288"/>
      <c r="SAR1666" s="288"/>
      <c r="SAS1666" s="288"/>
      <c r="SAT1666" s="288"/>
      <c r="SAU1666" s="288"/>
      <c r="SAV1666" s="288"/>
      <c r="SAW1666" s="288"/>
      <c r="SAX1666" s="288"/>
      <c r="SAY1666" s="288"/>
      <c r="SAZ1666" s="288"/>
      <c r="SBA1666" s="288"/>
      <c r="SBB1666" s="288"/>
      <c r="SBC1666" s="288"/>
      <c r="SBD1666" s="288"/>
      <c r="SBE1666" s="288"/>
      <c r="SBF1666" s="288"/>
      <c r="SBG1666" s="288"/>
      <c r="SBH1666" s="288"/>
      <c r="SBI1666" s="288"/>
      <c r="SBJ1666" s="288"/>
      <c r="SBK1666" s="288"/>
      <c r="SBL1666" s="288"/>
      <c r="SBM1666" s="288"/>
      <c r="SBN1666" s="288"/>
      <c r="SBO1666" s="288"/>
      <c r="SBP1666" s="288"/>
      <c r="SBQ1666" s="288"/>
      <c r="SBR1666" s="288"/>
      <c r="SBS1666" s="288"/>
      <c r="SBT1666" s="288"/>
      <c r="SBU1666" s="288"/>
      <c r="SBV1666" s="288"/>
      <c r="SBW1666" s="288"/>
      <c r="SBX1666" s="288"/>
      <c r="SBY1666" s="288"/>
      <c r="SBZ1666" s="288"/>
      <c r="SCA1666" s="288"/>
      <c r="SCB1666" s="288"/>
      <c r="SCC1666" s="288"/>
      <c r="SCD1666" s="288"/>
      <c r="SCE1666" s="288"/>
      <c r="SCF1666" s="288"/>
      <c r="SCG1666" s="288"/>
      <c r="SCH1666" s="288"/>
      <c r="SCI1666" s="288"/>
      <c r="SCJ1666" s="288"/>
      <c r="SCK1666" s="288"/>
      <c r="SCL1666" s="288"/>
      <c r="SCM1666" s="288"/>
      <c r="SCN1666" s="288"/>
      <c r="SCO1666" s="288"/>
      <c r="SCP1666" s="288"/>
      <c r="SCQ1666" s="288"/>
      <c r="SCR1666" s="288"/>
      <c r="SCS1666" s="288"/>
      <c r="SCT1666" s="288"/>
      <c r="SCU1666" s="288"/>
      <c r="SCV1666" s="288"/>
      <c r="SCW1666" s="288"/>
      <c r="SCX1666" s="288"/>
      <c r="SCY1666" s="288"/>
      <c r="SCZ1666" s="288"/>
      <c r="SDA1666" s="288"/>
      <c r="SDB1666" s="288"/>
      <c r="SDC1666" s="288"/>
      <c r="SDD1666" s="288"/>
      <c r="SDE1666" s="288"/>
      <c r="SDF1666" s="288"/>
      <c r="SDG1666" s="288"/>
      <c r="SDH1666" s="288"/>
      <c r="SDI1666" s="288"/>
      <c r="SDJ1666" s="288"/>
      <c r="SDK1666" s="288"/>
      <c r="SDL1666" s="288"/>
      <c r="SDM1666" s="288"/>
      <c r="SDN1666" s="288"/>
      <c r="SDO1666" s="288"/>
      <c r="SDP1666" s="288"/>
      <c r="SDQ1666" s="288"/>
      <c r="SDR1666" s="288"/>
      <c r="SDS1666" s="288"/>
      <c r="SDT1666" s="288"/>
      <c r="SDU1666" s="288"/>
      <c r="SDV1666" s="288"/>
      <c r="SDW1666" s="288"/>
      <c r="SDX1666" s="288"/>
      <c r="SDY1666" s="288"/>
      <c r="SDZ1666" s="288"/>
      <c r="SEA1666" s="288"/>
      <c r="SEB1666" s="288"/>
      <c r="SEC1666" s="288"/>
      <c r="SED1666" s="288"/>
      <c r="SEE1666" s="288"/>
      <c r="SEF1666" s="288"/>
      <c r="SEG1666" s="288"/>
      <c r="SEH1666" s="288"/>
      <c r="SEI1666" s="288"/>
      <c r="SEJ1666" s="288"/>
      <c r="SEK1666" s="288"/>
      <c r="SEL1666" s="288"/>
      <c r="SEM1666" s="288"/>
      <c r="SEN1666" s="288"/>
      <c r="SEO1666" s="288"/>
      <c r="SEP1666" s="288"/>
      <c r="SEQ1666" s="288"/>
      <c r="SER1666" s="288"/>
      <c r="SES1666" s="288"/>
      <c r="SET1666" s="288"/>
      <c r="SEU1666" s="288"/>
      <c r="SEV1666" s="288"/>
      <c r="SEW1666" s="288"/>
      <c r="SEX1666" s="288"/>
      <c r="SEY1666" s="288"/>
      <c r="SEZ1666" s="288"/>
      <c r="SFA1666" s="288"/>
      <c r="SFB1666" s="288"/>
      <c r="SFC1666" s="288"/>
      <c r="SFD1666" s="288"/>
      <c r="SFE1666" s="288"/>
      <c r="SFF1666" s="288"/>
      <c r="SFG1666" s="288"/>
      <c r="SFH1666" s="288"/>
      <c r="SFI1666" s="288"/>
      <c r="SFJ1666" s="288"/>
      <c r="SFK1666" s="288"/>
      <c r="SFL1666" s="288"/>
      <c r="SFM1666" s="288"/>
      <c r="SFN1666" s="288"/>
      <c r="SFO1666" s="288"/>
      <c r="SFP1666" s="288"/>
      <c r="SFQ1666" s="288"/>
      <c r="SFR1666" s="288"/>
      <c r="SFS1666" s="288"/>
      <c r="SFT1666" s="288"/>
      <c r="SFU1666" s="288"/>
      <c r="SFV1666" s="288"/>
      <c r="SFW1666" s="288"/>
      <c r="SFX1666" s="288"/>
      <c r="SFY1666" s="288"/>
      <c r="SFZ1666" s="288"/>
      <c r="SGA1666" s="288"/>
      <c r="SGB1666" s="288"/>
      <c r="SGC1666" s="288"/>
      <c r="SGD1666" s="288"/>
      <c r="SGE1666" s="288"/>
      <c r="SGF1666" s="288"/>
      <c r="SGG1666" s="288"/>
      <c r="SGH1666" s="288"/>
      <c r="SGI1666" s="288"/>
      <c r="SGJ1666" s="288"/>
      <c r="SGK1666" s="288"/>
      <c r="SGL1666" s="288"/>
      <c r="SGM1666" s="288"/>
      <c r="SGN1666" s="288"/>
      <c r="SGO1666" s="288"/>
      <c r="SGP1666" s="288"/>
      <c r="SGQ1666" s="288"/>
      <c r="SGR1666" s="288"/>
      <c r="SGS1666" s="288"/>
      <c r="SGT1666" s="288"/>
      <c r="SGU1666" s="288"/>
      <c r="SGV1666" s="288"/>
      <c r="SGW1666" s="288"/>
      <c r="SGX1666" s="288"/>
      <c r="SGY1666" s="288"/>
      <c r="SGZ1666" s="288"/>
      <c r="SHA1666" s="288"/>
      <c r="SHB1666" s="288"/>
      <c r="SHC1666" s="288"/>
      <c r="SHD1666" s="288"/>
      <c r="SHE1666" s="288"/>
      <c r="SHF1666" s="288"/>
      <c r="SHG1666" s="288"/>
      <c r="SHH1666" s="288"/>
      <c r="SHI1666" s="288"/>
      <c r="SHJ1666" s="288"/>
      <c r="SHK1666" s="288"/>
      <c r="SHL1666" s="288"/>
      <c r="SHM1666" s="288"/>
      <c r="SHN1666" s="288"/>
      <c r="SHO1666" s="288"/>
      <c r="SHP1666" s="288"/>
      <c r="SHQ1666" s="288"/>
      <c r="SHR1666" s="288"/>
      <c r="SHS1666" s="288"/>
      <c r="SHT1666" s="288"/>
      <c r="SHU1666" s="288"/>
      <c r="SHV1666" s="288"/>
      <c r="SHW1666" s="288"/>
      <c r="SHX1666" s="288"/>
      <c r="SHY1666" s="288"/>
      <c r="SHZ1666" s="288"/>
      <c r="SIA1666" s="288"/>
      <c r="SIB1666" s="288"/>
      <c r="SIC1666" s="288"/>
      <c r="SID1666" s="288"/>
      <c r="SIE1666" s="288"/>
      <c r="SIF1666" s="288"/>
      <c r="SIG1666" s="288"/>
      <c r="SIH1666" s="288"/>
      <c r="SII1666" s="288"/>
      <c r="SIJ1666" s="288"/>
      <c r="SIK1666" s="288"/>
      <c r="SIL1666" s="288"/>
      <c r="SIM1666" s="288"/>
      <c r="SIN1666" s="288"/>
      <c r="SIO1666" s="288"/>
      <c r="SIP1666" s="288"/>
      <c r="SIQ1666" s="288"/>
      <c r="SIR1666" s="288"/>
      <c r="SIS1666" s="288"/>
      <c r="SIT1666" s="288"/>
      <c r="SIU1666" s="288"/>
      <c r="SIV1666" s="288"/>
      <c r="SIW1666" s="288"/>
      <c r="SIX1666" s="288"/>
      <c r="SIY1666" s="288"/>
      <c r="SIZ1666" s="288"/>
      <c r="SJA1666" s="288"/>
      <c r="SJB1666" s="288"/>
      <c r="SJC1666" s="288"/>
      <c r="SJD1666" s="288"/>
      <c r="SJE1666" s="288"/>
      <c r="SJF1666" s="288"/>
      <c r="SJG1666" s="288"/>
      <c r="SJH1666" s="288"/>
      <c r="SJI1666" s="288"/>
      <c r="SJJ1666" s="288"/>
      <c r="SJK1666" s="288"/>
      <c r="SJL1666" s="288"/>
      <c r="SJM1666" s="288"/>
      <c r="SJN1666" s="288"/>
      <c r="SJO1666" s="288"/>
      <c r="SJP1666" s="288"/>
      <c r="SJQ1666" s="288"/>
      <c r="SJR1666" s="288"/>
      <c r="SJS1666" s="288"/>
      <c r="SJT1666" s="288"/>
      <c r="SJU1666" s="288"/>
      <c r="SJV1666" s="288"/>
      <c r="SJW1666" s="288"/>
      <c r="SJX1666" s="288"/>
      <c r="SJY1666" s="288"/>
      <c r="SJZ1666" s="288"/>
      <c r="SKA1666" s="288"/>
      <c r="SKB1666" s="288"/>
      <c r="SKC1666" s="288"/>
      <c r="SKD1666" s="288"/>
      <c r="SKE1666" s="288"/>
      <c r="SKF1666" s="288"/>
      <c r="SKG1666" s="288"/>
      <c r="SKH1666" s="288"/>
      <c r="SKI1666" s="288"/>
      <c r="SKJ1666" s="288"/>
      <c r="SKK1666" s="288"/>
      <c r="SKL1666" s="288"/>
      <c r="SKM1666" s="288"/>
      <c r="SKN1666" s="288"/>
      <c r="SKO1666" s="288"/>
      <c r="SKP1666" s="288"/>
      <c r="SKQ1666" s="288"/>
      <c r="SKR1666" s="288"/>
      <c r="SKS1666" s="288"/>
      <c r="SKT1666" s="288"/>
      <c r="SKU1666" s="288"/>
      <c r="SKV1666" s="288"/>
      <c r="SKW1666" s="288"/>
      <c r="SKX1666" s="288"/>
      <c r="SKY1666" s="288"/>
      <c r="SKZ1666" s="288"/>
      <c r="SLA1666" s="288"/>
      <c r="SLB1666" s="288"/>
      <c r="SLC1666" s="288"/>
      <c r="SLD1666" s="288"/>
      <c r="SLE1666" s="288"/>
      <c r="SLF1666" s="288"/>
      <c r="SLG1666" s="288"/>
      <c r="SLH1666" s="288"/>
      <c r="SLI1666" s="288"/>
      <c r="SLJ1666" s="288"/>
      <c r="SLK1666" s="288"/>
      <c r="SLL1666" s="288"/>
      <c r="SLM1666" s="288"/>
      <c r="SLN1666" s="288"/>
      <c r="SLO1666" s="288"/>
      <c r="SLP1666" s="288"/>
      <c r="SLQ1666" s="288"/>
      <c r="SLR1666" s="288"/>
      <c r="SLS1666" s="288"/>
      <c r="SLT1666" s="288"/>
      <c r="SLU1666" s="288"/>
      <c r="SLV1666" s="288"/>
      <c r="SLW1666" s="288"/>
      <c r="SLX1666" s="288"/>
      <c r="SLY1666" s="288"/>
      <c r="SLZ1666" s="288"/>
      <c r="SMA1666" s="288"/>
      <c r="SMB1666" s="288"/>
      <c r="SMC1666" s="288"/>
      <c r="SMD1666" s="288"/>
      <c r="SME1666" s="288"/>
      <c r="SMF1666" s="288"/>
      <c r="SMG1666" s="288"/>
      <c r="SMH1666" s="288"/>
      <c r="SMI1666" s="288"/>
      <c r="SMJ1666" s="288"/>
      <c r="SMK1666" s="288"/>
      <c r="SML1666" s="288"/>
      <c r="SMM1666" s="288"/>
      <c r="SMN1666" s="288"/>
      <c r="SMO1666" s="288"/>
      <c r="SMP1666" s="288"/>
      <c r="SMQ1666" s="288"/>
      <c r="SMR1666" s="288"/>
      <c r="SMS1666" s="288"/>
      <c r="SMT1666" s="288"/>
      <c r="SMU1666" s="288"/>
      <c r="SMV1666" s="288"/>
      <c r="SMW1666" s="288"/>
      <c r="SMX1666" s="288"/>
      <c r="SMY1666" s="288"/>
      <c r="SMZ1666" s="288"/>
      <c r="SNA1666" s="288"/>
      <c r="SNB1666" s="288"/>
      <c r="SNC1666" s="288"/>
      <c r="SND1666" s="288"/>
      <c r="SNE1666" s="288"/>
      <c r="SNF1666" s="288"/>
      <c r="SNG1666" s="288"/>
      <c r="SNH1666" s="288"/>
      <c r="SNI1666" s="288"/>
      <c r="SNJ1666" s="288"/>
      <c r="SNK1666" s="288"/>
      <c r="SNL1666" s="288"/>
      <c r="SNM1666" s="288"/>
      <c r="SNN1666" s="288"/>
      <c r="SNO1666" s="288"/>
      <c r="SNP1666" s="288"/>
      <c r="SNQ1666" s="288"/>
      <c r="SNR1666" s="288"/>
      <c r="SNS1666" s="288"/>
      <c r="SNT1666" s="288"/>
      <c r="SNU1666" s="288"/>
      <c r="SNV1666" s="288"/>
      <c r="SNW1666" s="288"/>
      <c r="SNX1666" s="288"/>
      <c r="SNY1666" s="288"/>
      <c r="SNZ1666" s="288"/>
      <c r="SOA1666" s="288"/>
      <c r="SOB1666" s="288"/>
      <c r="SOC1666" s="288"/>
      <c r="SOD1666" s="288"/>
      <c r="SOE1666" s="288"/>
      <c r="SOF1666" s="288"/>
      <c r="SOG1666" s="288"/>
      <c r="SOH1666" s="288"/>
      <c r="SOI1666" s="288"/>
      <c r="SOJ1666" s="288"/>
      <c r="SOK1666" s="288"/>
      <c r="SOL1666" s="288"/>
      <c r="SOM1666" s="288"/>
      <c r="SON1666" s="288"/>
      <c r="SOO1666" s="288"/>
      <c r="SOP1666" s="288"/>
      <c r="SOQ1666" s="288"/>
      <c r="SOR1666" s="288"/>
      <c r="SOS1666" s="288"/>
      <c r="SOT1666" s="288"/>
      <c r="SOU1666" s="288"/>
      <c r="SOV1666" s="288"/>
      <c r="SOW1666" s="288"/>
      <c r="SOX1666" s="288"/>
      <c r="SOY1666" s="288"/>
      <c r="SOZ1666" s="288"/>
      <c r="SPA1666" s="288"/>
      <c r="SPB1666" s="288"/>
      <c r="SPC1666" s="288"/>
      <c r="SPD1666" s="288"/>
      <c r="SPE1666" s="288"/>
      <c r="SPF1666" s="288"/>
      <c r="SPG1666" s="288"/>
      <c r="SPH1666" s="288"/>
      <c r="SPI1666" s="288"/>
      <c r="SPJ1666" s="288"/>
      <c r="SPK1666" s="288"/>
      <c r="SPL1666" s="288"/>
      <c r="SPM1666" s="288"/>
      <c r="SPN1666" s="288"/>
      <c r="SPO1666" s="288"/>
      <c r="SPP1666" s="288"/>
      <c r="SPQ1666" s="288"/>
      <c r="SPR1666" s="288"/>
      <c r="SPS1666" s="288"/>
      <c r="SPT1666" s="288"/>
      <c r="SPU1666" s="288"/>
      <c r="SPV1666" s="288"/>
      <c r="SPW1666" s="288"/>
      <c r="SPX1666" s="288"/>
      <c r="SPY1666" s="288"/>
      <c r="SPZ1666" s="288"/>
      <c r="SQA1666" s="288"/>
      <c r="SQB1666" s="288"/>
      <c r="SQC1666" s="288"/>
      <c r="SQD1666" s="288"/>
      <c r="SQE1666" s="288"/>
      <c r="SQF1666" s="288"/>
      <c r="SQG1666" s="288"/>
      <c r="SQH1666" s="288"/>
      <c r="SQI1666" s="288"/>
      <c r="SQJ1666" s="288"/>
      <c r="SQK1666" s="288"/>
      <c r="SQL1666" s="288"/>
      <c r="SQM1666" s="288"/>
      <c r="SQN1666" s="288"/>
      <c r="SQO1666" s="288"/>
      <c r="SQP1666" s="288"/>
      <c r="SQQ1666" s="288"/>
      <c r="SQR1666" s="288"/>
      <c r="SQS1666" s="288"/>
      <c r="SQT1666" s="288"/>
      <c r="SQU1666" s="288"/>
      <c r="SQV1666" s="288"/>
      <c r="SQW1666" s="288"/>
      <c r="SQX1666" s="288"/>
      <c r="SQY1666" s="288"/>
      <c r="SQZ1666" s="288"/>
      <c r="SRA1666" s="288"/>
      <c r="SRB1666" s="288"/>
      <c r="SRC1666" s="288"/>
      <c r="SRD1666" s="288"/>
      <c r="SRE1666" s="288"/>
      <c r="SRF1666" s="288"/>
      <c r="SRG1666" s="288"/>
      <c r="SRH1666" s="288"/>
      <c r="SRI1666" s="288"/>
      <c r="SRJ1666" s="288"/>
      <c r="SRK1666" s="288"/>
      <c r="SRL1666" s="288"/>
      <c r="SRM1666" s="288"/>
      <c r="SRN1666" s="288"/>
      <c r="SRO1666" s="288"/>
      <c r="SRP1666" s="288"/>
      <c r="SRQ1666" s="288"/>
      <c r="SRR1666" s="288"/>
      <c r="SRS1666" s="288"/>
      <c r="SRT1666" s="288"/>
      <c r="SRU1666" s="288"/>
      <c r="SRV1666" s="288"/>
      <c r="SRW1666" s="288"/>
      <c r="SRX1666" s="288"/>
      <c r="SRY1666" s="288"/>
      <c r="SRZ1666" s="288"/>
      <c r="SSA1666" s="288"/>
      <c r="SSB1666" s="288"/>
      <c r="SSC1666" s="288"/>
      <c r="SSD1666" s="288"/>
      <c r="SSE1666" s="288"/>
      <c r="SSF1666" s="288"/>
      <c r="SSG1666" s="288"/>
      <c r="SSH1666" s="288"/>
      <c r="SSI1666" s="288"/>
      <c r="SSJ1666" s="288"/>
      <c r="SSK1666" s="288"/>
      <c r="SSL1666" s="288"/>
      <c r="SSM1666" s="288"/>
      <c r="SSN1666" s="288"/>
      <c r="SSO1666" s="288"/>
      <c r="SSP1666" s="288"/>
      <c r="SSQ1666" s="288"/>
      <c r="SSR1666" s="288"/>
      <c r="SSS1666" s="288"/>
      <c r="SST1666" s="288"/>
      <c r="SSU1666" s="288"/>
      <c r="SSV1666" s="288"/>
      <c r="SSW1666" s="288"/>
      <c r="SSX1666" s="288"/>
      <c r="SSY1666" s="288"/>
      <c r="SSZ1666" s="288"/>
      <c r="STA1666" s="288"/>
      <c r="STB1666" s="288"/>
      <c r="STC1666" s="288"/>
      <c r="STD1666" s="288"/>
      <c r="STE1666" s="288"/>
      <c r="STF1666" s="288"/>
      <c r="STG1666" s="288"/>
      <c r="STH1666" s="288"/>
      <c r="STI1666" s="288"/>
      <c r="STJ1666" s="288"/>
      <c r="STK1666" s="288"/>
      <c r="STL1666" s="288"/>
      <c r="STM1666" s="288"/>
      <c r="STN1666" s="288"/>
      <c r="STO1666" s="288"/>
      <c r="STP1666" s="288"/>
      <c r="STQ1666" s="288"/>
      <c r="STR1666" s="288"/>
      <c r="STS1666" s="288"/>
      <c r="STT1666" s="288"/>
      <c r="STU1666" s="288"/>
      <c r="STV1666" s="288"/>
      <c r="STW1666" s="288"/>
      <c r="STX1666" s="288"/>
      <c r="STY1666" s="288"/>
      <c r="STZ1666" s="288"/>
      <c r="SUA1666" s="288"/>
      <c r="SUB1666" s="288"/>
      <c r="SUC1666" s="288"/>
      <c r="SUD1666" s="288"/>
      <c r="SUE1666" s="288"/>
      <c r="SUF1666" s="288"/>
      <c r="SUG1666" s="288"/>
      <c r="SUH1666" s="288"/>
      <c r="SUI1666" s="288"/>
      <c r="SUJ1666" s="288"/>
      <c r="SUK1666" s="288"/>
      <c r="SUL1666" s="288"/>
      <c r="SUM1666" s="288"/>
      <c r="SUN1666" s="288"/>
      <c r="SUO1666" s="288"/>
      <c r="SUP1666" s="288"/>
      <c r="SUQ1666" s="288"/>
      <c r="SUR1666" s="288"/>
      <c r="SUS1666" s="288"/>
      <c r="SUT1666" s="288"/>
      <c r="SUU1666" s="288"/>
      <c r="SUV1666" s="288"/>
      <c r="SUW1666" s="288"/>
      <c r="SUX1666" s="288"/>
      <c r="SUY1666" s="288"/>
      <c r="SUZ1666" s="288"/>
      <c r="SVA1666" s="288"/>
      <c r="SVB1666" s="288"/>
      <c r="SVC1666" s="288"/>
      <c r="SVD1666" s="288"/>
      <c r="SVE1666" s="288"/>
      <c r="SVF1666" s="288"/>
      <c r="SVG1666" s="288"/>
      <c r="SVH1666" s="288"/>
      <c r="SVI1666" s="288"/>
      <c r="SVJ1666" s="288"/>
      <c r="SVK1666" s="288"/>
      <c r="SVL1666" s="288"/>
      <c r="SVM1666" s="288"/>
      <c r="SVN1666" s="288"/>
      <c r="SVO1666" s="288"/>
      <c r="SVP1666" s="288"/>
      <c r="SVQ1666" s="288"/>
      <c r="SVR1666" s="288"/>
      <c r="SVS1666" s="288"/>
      <c r="SVT1666" s="288"/>
      <c r="SVU1666" s="288"/>
      <c r="SVV1666" s="288"/>
      <c r="SVW1666" s="288"/>
      <c r="SVX1666" s="288"/>
      <c r="SVY1666" s="288"/>
      <c r="SVZ1666" s="288"/>
      <c r="SWA1666" s="288"/>
      <c r="SWB1666" s="288"/>
      <c r="SWC1666" s="288"/>
      <c r="SWD1666" s="288"/>
      <c r="SWE1666" s="288"/>
      <c r="SWF1666" s="288"/>
      <c r="SWG1666" s="288"/>
      <c r="SWH1666" s="288"/>
      <c r="SWI1666" s="288"/>
      <c r="SWJ1666" s="288"/>
      <c r="SWK1666" s="288"/>
      <c r="SWL1666" s="288"/>
      <c r="SWM1666" s="288"/>
      <c r="SWN1666" s="288"/>
      <c r="SWO1666" s="288"/>
      <c r="SWP1666" s="288"/>
      <c r="SWQ1666" s="288"/>
      <c r="SWR1666" s="288"/>
      <c r="SWS1666" s="288"/>
      <c r="SWT1666" s="288"/>
      <c r="SWU1666" s="288"/>
      <c r="SWV1666" s="288"/>
      <c r="SWW1666" s="288"/>
      <c r="SWX1666" s="288"/>
      <c r="SWY1666" s="288"/>
      <c r="SWZ1666" s="288"/>
      <c r="SXA1666" s="288"/>
      <c r="SXB1666" s="288"/>
      <c r="SXC1666" s="288"/>
      <c r="SXD1666" s="288"/>
      <c r="SXE1666" s="288"/>
      <c r="SXF1666" s="288"/>
      <c r="SXG1666" s="288"/>
      <c r="SXH1666" s="288"/>
      <c r="SXI1666" s="288"/>
      <c r="SXJ1666" s="288"/>
      <c r="SXK1666" s="288"/>
      <c r="SXL1666" s="288"/>
      <c r="SXM1666" s="288"/>
      <c r="SXN1666" s="288"/>
      <c r="SXO1666" s="288"/>
      <c r="SXP1666" s="288"/>
      <c r="SXQ1666" s="288"/>
      <c r="SXR1666" s="288"/>
      <c r="SXS1666" s="288"/>
      <c r="SXT1666" s="288"/>
      <c r="SXU1666" s="288"/>
      <c r="SXV1666" s="288"/>
      <c r="SXW1666" s="288"/>
      <c r="SXX1666" s="288"/>
      <c r="SXY1666" s="288"/>
      <c r="SXZ1666" s="288"/>
      <c r="SYA1666" s="288"/>
      <c r="SYB1666" s="288"/>
      <c r="SYC1666" s="288"/>
      <c r="SYD1666" s="288"/>
      <c r="SYE1666" s="288"/>
      <c r="SYF1666" s="288"/>
      <c r="SYG1666" s="288"/>
      <c r="SYH1666" s="288"/>
      <c r="SYI1666" s="288"/>
      <c r="SYJ1666" s="288"/>
      <c r="SYK1666" s="288"/>
      <c r="SYL1666" s="288"/>
      <c r="SYM1666" s="288"/>
      <c r="SYN1666" s="288"/>
      <c r="SYO1666" s="288"/>
      <c r="SYP1666" s="288"/>
      <c r="SYQ1666" s="288"/>
      <c r="SYR1666" s="288"/>
      <c r="SYS1666" s="288"/>
      <c r="SYT1666" s="288"/>
      <c r="SYU1666" s="288"/>
      <c r="SYV1666" s="288"/>
      <c r="SYW1666" s="288"/>
      <c r="SYX1666" s="288"/>
      <c r="SYY1666" s="288"/>
      <c r="SYZ1666" s="288"/>
      <c r="SZA1666" s="288"/>
      <c r="SZB1666" s="288"/>
      <c r="SZC1666" s="288"/>
      <c r="SZD1666" s="288"/>
      <c r="SZE1666" s="288"/>
      <c r="SZF1666" s="288"/>
      <c r="SZG1666" s="288"/>
      <c r="SZH1666" s="288"/>
      <c r="SZI1666" s="288"/>
      <c r="SZJ1666" s="288"/>
      <c r="SZK1666" s="288"/>
      <c r="SZL1666" s="288"/>
      <c r="SZM1666" s="288"/>
      <c r="SZN1666" s="288"/>
      <c r="SZO1666" s="288"/>
      <c r="SZP1666" s="288"/>
      <c r="SZQ1666" s="288"/>
      <c r="SZR1666" s="288"/>
      <c r="SZS1666" s="288"/>
      <c r="SZT1666" s="288"/>
      <c r="SZU1666" s="288"/>
      <c r="SZV1666" s="288"/>
      <c r="SZW1666" s="288"/>
      <c r="SZX1666" s="288"/>
      <c r="SZY1666" s="288"/>
      <c r="SZZ1666" s="288"/>
      <c r="TAA1666" s="288"/>
      <c r="TAB1666" s="288"/>
      <c r="TAC1666" s="288"/>
      <c r="TAD1666" s="288"/>
      <c r="TAE1666" s="288"/>
      <c r="TAF1666" s="288"/>
      <c r="TAG1666" s="288"/>
      <c r="TAH1666" s="288"/>
      <c r="TAI1666" s="288"/>
      <c r="TAJ1666" s="288"/>
      <c r="TAK1666" s="288"/>
      <c r="TAL1666" s="288"/>
      <c r="TAM1666" s="288"/>
      <c r="TAN1666" s="288"/>
      <c r="TAO1666" s="288"/>
      <c r="TAP1666" s="288"/>
      <c r="TAQ1666" s="288"/>
      <c r="TAR1666" s="288"/>
      <c r="TAS1666" s="288"/>
      <c r="TAT1666" s="288"/>
      <c r="TAU1666" s="288"/>
      <c r="TAV1666" s="288"/>
      <c r="TAW1666" s="288"/>
      <c r="TAX1666" s="288"/>
      <c r="TAY1666" s="288"/>
      <c r="TAZ1666" s="288"/>
      <c r="TBA1666" s="288"/>
      <c r="TBB1666" s="288"/>
      <c r="TBC1666" s="288"/>
      <c r="TBD1666" s="288"/>
      <c r="TBE1666" s="288"/>
      <c r="TBF1666" s="288"/>
      <c r="TBG1666" s="288"/>
      <c r="TBH1666" s="288"/>
      <c r="TBI1666" s="288"/>
      <c r="TBJ1666" s="288"/>
      <c r="TBK1666" s="288"/>
      <c r="TBL1666" s="288"/>
      <c r="TBM1666" s="288"/>
      <c r="TBN1666" s="288"/>
      <c r="TBO1666" s="288"/>
      <c r="TBP1666" s="288"/>
      <c r="TBQ1666" s="288"/>
      <c r="TBR1666" s="288"/>
      <c r="TBS1666" s="288"/>
      <c r="TBT1666" s="288"/>
      <c r="TBU1666" s="288"/>
      <c r="TBV1666" s="288"/>
      <c r="TBW1666" s="288"/>
      <c r="TBX1666" s="288"/>
      <c r="TBY1666" s="288"/>
      <c r="TBZ1666" s="288"/>
      <c r="TCA1666" s="288"/>
      <c r="TCB1666" s="288"/>
      <c r="TCC1666" s="288"/>
      <c r="TCD1666" s="288"/>
      <c r="TCE1666" s="288"/>
      <c r="TCF1666" s="288"/>
      <c r="TCG1666" s="288"/>
      <c r="TCH1666" s="288"/>
      <c r="TCI1666" s="288"/>
      <c r="TCJ1666" s="288"/>
      <c r="TCK1666" s="288"/>
      <c r="TCL1666" s="288"/>
      <c r="TCM1666" s="288"/>
      <c r="TCN1666" s="288"/>
      <c r="TCO1666" s="288"/>
      <c r="TCP1666" s="288"/>
      <c r="TCQ1666" s="288"/>
      <c r="TCR1666" s="288"/>
      <c r="TCS1666" s="288"/>
      <c r="TCT1666" s="288"/>
      <c r="TCU1666" s="288"/>
      <c r="TCV1666" s="288"/>
      <c r="TCW1666" s="288"/>
      <c r="TCX1666" s="288"/>
      <c r="TCY1666" s="288"/>
      <c r="TCZ1666" s="288"/>
      <c r="TDA1666" s="288"/>
      <c r="TDB1666" s="288"/>
      <c r="TDC1666" s="288"/>
      <c r="TDD1666" s="288"/>
      <c r="TDE1666" s="288"/>
      <c r="TDF1666" s="288"/>
      <c r="TDG1666" s="288"/>
      <c r="TDH1666" s="288"/>
      <c r="TDI1666" s="288"/>
      <c r="TDJ1666" s="288"/>
      <c r="TDK1666" s="288"/>
      <c r="TDL1666" s="288"/>
      <c r="TDM1666" s="288"/>
      <c r="TDN1666" s="288"/>
      <c r="TDO1666" s="288"/>
      <c r="TDP1666" s="288"/>
      <c r="TDQ1666" s="288"/>
      <c r="TDR1666" s="288"/>
      <c r="TDS1666" s="288"/>
      <c r="TDT1666" s="288"/>
      <c r="TDU1666" s="288"/>
      <c r="TDV1666" s="288"/>
      <c r="TDW1666" s="288"/>
      <c r="TDX1666" s="288"/>
      <c r="TDY1666" s="288"/>
      <c r="TDZ1666" s="288"/>
      <c r="TEA1666" s="288"/>
      <c r="TEB1666" s="288"/>
      <c r="TEC1666" s="288"/>
      <c r="TED1666" s="288"/>
      <c r="TEE1666" s="288"/>
      <c r="TEF1666" s="288"/>
      <c r="TEG1666" s="288"/>
      <c r="TEH1666" s="288"/>
      <c r="TEI1666" s="288"/>
      <c r="TEJ1666" s="288"/>
      <c r="TEK1666" s="288"/>
      <c r="TEL1666" s="288"/>
      <c r="TEM1666" s="288"/>
      <c r="TEN1666" s="288"/>
      <c r="TEO1666" s="288"/>
      <c r="TEP1666" s="288"/>
      <c r="TEQ1666" s="288"/>
      <c r="TER1666" s="288"/>
      <c r="TES1666" s="288"/>
      <c r="TET1666" s="288"/>
      <c r="TEU1666" s="288"/>
      <c r="TEV1666" s="288"/>
      <c r="TEW1666" s="288"/>
      <c r="TEX1666" s="288"/>
      <c r="TEY1666" s="288"/>
      <c r="TEZ1666" s="288"/>
      <c r="TFA1666" s="288"/>
      <c r="TFB1666" s="288"/>
      <c r="TFC1666" s="288"/>
      <c r="TFD1666" s="288"/>
      <c r="TFE1666" s="288"/>
      <c r="TFF1666" s="288"/>
      <c r="TFG1666" s="288"/>
      <c r="TFH1666" s="288"/>
      <c r="TFI1666" s="288"/>
      <c r="TFJ1666" s="288"/>
      <c r="TFK1666" s="288"/>
      <c r="TFL1666" s="288"/>
      <c r="TFM1666" s="288"/>
      <c r="TFN1666" s="288"/>
      <c r="TFO1666" s="288"/>
      <c r="TFP1666" s="288"/>
      <c r="TFQ1666" s="288"/>
      <c r="TFR1666" s="288"/>
      <c r="TFS1666" s="288"/>
      <c r="TFT1666" s="288"/>
      <c r="TFU1666" s="288"/>
      <c r="TFV1666" s="288"/>
      <c r="TFW1666" s="288"/>
      <c r="TFX1666" s="288"/>
      <c r="TFY1666" s="288"/>
      <c r="TFZ1666" s="288"/>
      <c r="TGA1666" s="288"/>
      <c r="TGB1666" s="288"/>
      <c r="TGC1666" s="288"/>
      <c r="TGD1666" s="288"/>
      <c r="TGE1666" s="288"/>
      <c r="TGF1666" s="288"/>
      <c r="TGG1666" s="288"/>
      <c r="TGH1666" s="288"/>
      <c r="TGI1666" s="288"/>
      <c r="TGJ1666" s="288"/>
      <c r="TGK1666" s="288"/>
      <c r="TGL1666" s="288"/>
      <c r="TGM1666" s="288"/>
      <c r="TGN1666" s="288"/>
      <c r="TGO1666" s="288"/>
      <c r="TGP1666" s="288"/>
      <c r="TGQ1666" s="288"/>
      <c r="TGR1666" s="288"/>
      <c r="TGS1666" s="288"/>
      <c r="TGT1666" s="288"/>
      <c r="TGU1666" s="288"/>
      <c r="TGV1666" s="288"/>
      <c r="TGW1666" s="288"/>
      <c r="TGX1666" s="288"/>
      <c r="TGY1666" s="288"/>
      <c r="TGZ1666" s="288"/>
      <c r="THA1666" s="288"/>
      <c r="THB1666" s="288"/>
      <c r="THC1666" s="288"/>
      <c r="THD1666" s="288"/>
      <c r="THE1666" s="288"/>
      <c r="THF1666" s="288"/>
      <c r="THG1666" s="288"/>
      <c r="THH1666" s="288"/>
      <c r="THI1666" s="288"/>
      <c r="THJ1666" s="288"/>
      <c r="THK1666" s="288"/>
      <c r="THL1666" s="288"/>
      <c r="THM1666" s="288"/>
      <c r="THN1666" s="288"/>
      <c r="THO1666" s="288"/>
      <c r="THP1666" s="288"/>
      <c r="THQ1666" s="288"/>
      <c r="THR1666" s="288"/>
      <c r="THS1666" s="288"/>
      <c r="THT1666" s="288"/>
      <c r="THU1666" s="288"/>
      <c r="THV1666" s="288"/>
      <c r="THW1666" s="288"/>
      <c r="THX1666" s="288"/>
      <c r="THY1666" s="288"/>
      <c r="THZ1666" s="288"/>
      <c r="TIA1666" s="288"/>
      <c r="TIB1666" s="288"/>
      <c r="TIC1666" s="288"/>
      <c r="TID1666" s="288"/>
      <c r="TIE1666" s="288"/>
      <c r="TIF1666" s="288"/>
      <c r="TIG1666" s="288"/>
      <c r="TIH1666" s="288"/>
      <c r="TII1666" s="288"/>
      <c r="TIJ1666" s="288"/>
      <c r="TIK1666" s="288"/>
      <c r="TIL1666" s="288"/>
      <c r="TIM1666" s="288"/>
      <c r="TIN1666" s="288"/>
      <c r="TIO1666" s="288"/>
      <c r="TIP1666" s="288"/>
      <c r="TIQ1666" s="288"/>
      <c r="TIR1666" s="288"/>
      <c r="TIS1666" s="288"/>
      <c r="TIT1666" s="288"/>
      <c r="TIU1666" s="288"/>
      <c r="TIV1666" s="288"/>
      <c r="TIW1666" s="288"/>
      <c r="TIX1666" s="288"/>
      <c r="TIY1666" s="288"/>
      <c r="TIZ1666" s="288"/>
      <c r="TJA1666" s="288"/>
      <c r="TJB1666" s="288"/>
      <c r="TJC1666" s="288"/>
      <c r="TJD1666" s="288"/>
      <c r="TJE1666" s="288"/>
      <c r="TJF1666" s="288"/>
      <c r="TJG1666" s="288"/>
      <c r="TJH1666" s="288"/>
      <c r="TJI1666" s="288"/>
      <c r="TJJ1666" s="288"/>
      <c r="TJK1666" s="288"/>
      <c r="TJL1666" s="288"/>
      <c r="TJM1666" s="288"/>
      <c r="TJN1666" s="288"/>
      <c r="TJO1666" s="288"/>
      <c r="TJP1666" s="288"/>
      <c r="TJQ1666" s="288"/>
      <c r="TJR1666" s="288"/>
      <c r="TJS1666" s="288"/>
      <c r="TJT1666" s="288"/>
      <c r="TJU1666" s="288"/>
      <c r="TJV1666" s="288"/>
      <c r="TJW1666" s="288"/>
      <c r="TJX1666" s="288"/>
      <c r="TJY1666" s="288"/>
      <c r="TJZ1666" s="288"/>
      <c r="TKA1666" s="288"/>
      <c r="TKB1666" s="288"/>
      <c r="TKC1666" s="288"/>
      <c r="TKD1666" s="288"/>
      <c r="TKE1666" s="288"/>
      <c r="TKF1666" s="288"/>
      <c r="TKG1666" s="288"/>
      <c r="TKH1666" s="288"/>
      <c r="TKI1666" s="288"/>
      <c r="TKJ1666" s="288"/>
      <c r="TKK1666" s="288"/>
      <c r="TKL1666" s="288"/>
      <c r="TKM1666" s="288"/>
      <c r="TKN1666" s="288"/>
      <c r="TKO1666" s="288"/>
      <c r="TKP1666" s="288"/>
      <c r="TKQ1666" s="288"/>
      <c r="TKR1666" s="288"/>
      <c r="TKS1666" s="288"/>
      <c r="TKT1666" s="288"/>
      <c r="TKU1666" s="288"/>
      <c r="TKV1666" s="288"/>
      <c r="TKW1666" s="288"/>
      <c r="TKX1666" s="288"/>
      <c r="TKY1666" s="288"/>
      <c r="TKZ1666" s="288"/>
      <c r="TLA1666" s="288"/>
      <c r="TLB1666" s="288"/>
      <c r="TLC1666" s="288"/>
      <c r="TLD1666" s="288"/>
      <c r="TLE1666" s="288"/>
      <c r="TLF1666" s="288"/>
      <c r="TLG1666" s="288"/>
      <c r="TLH1666" s="288"/>
      <c r="TLI1666" s="288"/>
      <c r="TLJ1666" s="288"/>
      <c r="TLK1666" s="288"/>
      <c r="TLL1666" s="288"/>
      <c r="TLM1666" s="288"/>
      <c r="TLN1666" s="288"/>
      <c r="TLO1666" s="288"/>
      <c r="TLP1666" s="288"/>
      <c r="TLQ1666" s="288"/>
      <c r="TLR1666" s="288"/>
      <c r="TLS1666" s="288"/>
      <c r="TLT1666" s="288"/>
      <c r="TLU1666" s="288"/>
      <c r="TLV1666" s="288"/>
      <c r="TLW1666" s="288"/>
      <c r="TLX1666" s="288"/>
      <c r="TLY1666" s="288"/>
      <c r="TLZ1666" s="288"/>
      <c r="TMA1666" s="288"/>
      <c r="TMB1666" s="288"/>
      <c r="TMC1666" s="288"/>
      <c r="TMD1666" s="288"/>
      <c r="TME1666" s="288"/>
      <c r="TMF1666" s="288"/>
      <c r="TMG1666" s="288"/>
      <c r="TMH1666" s="288"/>
      <c r="TMI1666" s="288"/>
      <c r="TMJ1666" s="288"/>
      <c r="TMK1666" s="288"/>
      <c r="TML1666" s="288"/>
      <c r="TMM1666" s="288"/>
      <c r="TMN1666" s="288"/>
      <c r="TMO1666" s="288"/>
      <c r="TMP1666" s="288"/>
      <c r="TMQ1666" s="288"/>
      <c r="TMR1666" s="288"/>
      <c r="TMS1666" s="288"/>
      <c r="TMT1666" s="288"/>
      <c r="TMU1666" s="288"/>
      <c r="TMV1666" s="288"/>
      <c r="TMW1666" s="288"/>
      <c r="TMX1666" s="288"/>
      <c r="TMY1666" s="288"/>
      <c r="TMZ1666" s="288"/>
      <c r="TNA1666" s="288"/>
      <c r="TNB1666" s="288"/>
      <c r="TNC1666" s="288"/>
      <c r="TND1666" s="288"/>
      <c r="TNE1666" s="288"/>
      <c r="TNF1666" s="288"/>
      <c r="TNG1666" s="288"/>
      <c r="TNH1666" s="288"/>
      <c r="TNI1666" s="288"/>
      <c r="TNJ1666" s="288"/>
      <c r="TNK1666" s="288"/>
      <c r="TNL1666" s="288"/>
      <c r="TNM1666" s="288"/>
      <c r="TNN1666" s="288"/>
      <c r="TNO1666" s="288"/>
      <c r="TNP1666" s="288"/>
      <c r="TNQ1666" s="288"/>
      <c r="TNR1666" s="288"/>
      <c r="TNS1666" s="288"/>
      <c r="TNT1666" s="288"/>
      <c r="TNU1666" s="288"/>
      <c r="TNV1666" s="288"/>
      <c r="TNW1666" s="288"/>
      <c r="TNX1666" s="288"/>
      <c r="TNY1666" s="288"/>
      <c r="TNZ1666" s="288"/>
      <c r="TOA1666" s="288"/>
      <c r="TOB1666" s="288"/>
      <c r="TOC1666" s="288"/>
      <c r="TOD1666" s="288"/>
      <c r="TOE1666" s="288"/>
      <c r="TOF1666" s="288"/>
      <c r="TOG1666" s="288"/>
      <c r="TOH1666" s="288"/>
      <c r="TOI1666" s="288"/>
      <c r="TOJ1666" s="288"/>
      <c r="TOK1666" s="288"/>
      <c r="TOL1666" s="288"/>
      <c r="TOM1666" s="288"/>
      <c r="TON1666" s="288"/>
      <c r="TOO1666" s="288"/>
      <c r="TOP1666" s="288"/>
      <c r="TOQ1666" s="288"/>
      <c r="TOR1666" s="288"/>
      <c r="TOS1666" s="288"/>
      <c r="TOT1666" s="288"/>
      <c r="TOU1666" s="288"/>
      <c r="TOV1666" s="288"/>
      <c r="TOW1666" s="288"/>
      <c r="TOX1666" s="288"/>
      <c r="TOY1666" s="288"/>
      <c r="TOZ1666" s="288"/>
      <c r="TPA1666" s="288"/>
      <c r="TPB1666" s="288"/>
      <c r="TPC1666" s="288"/>
      <c r="TPD1666" s="288"/>
      <c r="TPE1666" s="288"/>
      <c r="TPF1666" s="288"/>
      <c r="TPG1666" s="288"/>
      <c r="TPH1666" s="288"/>
      <c r="TPI1666" s="288"/>
      <c r="TPJ1666" s="288"/>
      <c r="TPK1666" s="288"/>
      <c r="TPL1666" s="288"/>
      <c r="TPM1666" s="288"/>
      <c r="TPN1666" s="288"/>
      <c r="TPO1666" s="288"/>
      <c r="TPP1666" s="288"/>
      <c r="TPQ1666" s="288"/>
      <c r="TPR1666" s="288"/>
      <c r="TPS1666" s="288"/>
      <c r="TPT1666" s="288"/>
      <c r="TPU1666" s="288"/>
      <c r="TPV1666" s="288"/>
      <c r="TPW1666" s="288"/>
      <c r="TPX1666" s="288"/>
      <c r="TPY1666" s="288"/>
      <c r="TPZ1666" s="288"/>
      <c r="TQA1666" s="288"/>
      <c r="TQB1666" s="288"/>
      <c r="TQC1666" s="288"/>
      <c r="TQD1666" s="288"/>
      <c r="TQE1666" s="288"/>
      <c r="TQF1666" s="288"/>
      <c r="TQG1666" s="288"/>
      <c r="TQH1666" s="288"/>
      <c r="TQI1666" s="288"/>
      <c r="TQJ1666" s="288"/>
      <c r="TQK1666" s="288"/>
      <c r="TQL1666" s="288"/>
      <c r="TQM1666" s="288"/>
      <c r="TQN1666" s="288"/>
      <c r="TQO1666" s="288"/>
      <c r="TQP1666" s="288"/>
      <c r="TQQ1666" s="288"/>
      <c r="TQR1666" s="288"/>
      <c r="TQS1666" s="288"/>
      <c r="TQT1666" s="288"/>
      <c r="TQU1666" s="288"/>
      <c r="TQV1666" s="288"/>
      <c r="TQW1666" s="288"/>
      <c r="TQX1666" s="288"/>
      <c r="TQY1666" s="288"/>
      <c r="TQZ1666" s="288"/>
      <c r="TRA1666" s="288"/>
      <c r="TRB1666" s="288"/>
      <c r="TRC1666" s="288"/>
      <c r="TRD1666" s="288"/>
      <c r="TRE1666" s="288"/>
      <c r="TRF1666" s="288"/>
      <c r="TRG1666" s="288"/>
      <c r="TRH1666" s="288"/>
      <c r="TRI1666" s="288"/>
      <c r="TRJ1666" s="288"/>
      <c r="TRK1666" s="288"/>
      <c r="TRL1666" s="288"/>
      <c r="TRM1666" s="288"/>
      <c r="TRN1666" s="288"/>
      <c r="TRO1666" s="288"/>
      <c r="TRP1666" s="288"/>
      <c r="TRQ1666" s="288"/>
      <c r="TRR1666" s="288"/>
      <c r="TRS1666" s="288"/>
      <c r="TRT1666" s="288"/>
      <c r="TRU1666" s="288"/>
      <c r="TRV1666" s="288"/>
      <c r="TRW1666" s="288"/>
      <c r="TRX1666" s="288"/>
      <c r="TRY1666" s="288"/>
      <c r="TRZ1666" s="288"/>
      <c r="TSA1666" s="288"/>
      <c r="TSB1666" s="288"/>
      <c r="TSC1666" s="288"/>
      <c r="TSD1666" s="288"/>
      <c r="TSE1666" s="288"/>
      <c r="TSF1666" s="288"/>
      <c r="TSG1666" s="288"/>
      <c r="TSH1666" s="288"/>
      <c r="TSI1666" s="288"/>
      <c r="TSJ1666" s="288"/>
      <c r="TSK1666" s="288"/>
      <c r="TSL1666" s="288"/>
      <c r="TSM1666" s="288"/>
      <c r="TSN1666" s="288"/>
      <c r="TSO1666" s="288"/>
      <c r="TSP1666" s="288"/>
      <c r="TSQ1666" s="288"/>
      <c r="TSR1666" s="288"/>
      <c r="TSS1666" s="288"/>
      <c r="TST1666" s="288"/>
      <c r="TSU1666" s="288"/>
      <c r="TSV1666" s="288"/>
      <c r="TSW1666" s="288"/>
      <c r="TSX1666" s="288"/>
      <c r="TSY1666" s="288"/>
      <c r="TSZ1666" s="288"/>
      <c r="TTA1666" s="288"/>
      <c r="TTB1666" s="288"/>
      <c r="TTC1666" s="288"/>
      <c r="TTD1666" s="288"/>
      <c r="TTE1666" s="288"/>
      <c r="TTF1666" s="288"/>
      <c r="TTG1666" s="288"/>
      <c r="TTH1666" s="288"/>
      <c r="TTI1666" s="288"/>
      <c r="TTJ1666" s="288"/>
      <c r="TTK1666" s="288"/>
      <c r="TTL1666" s="288"/>
      <c r="TTM1666" s="288"/>
      <c r="TTN1666" s="288"/>
      <c r="TTO1666" s="288"/>
      <c r="TTP1666" s="288"/>
      <c r="TTQ1666" s="288"/>
      <c r="TTR1666" s="288"/>
      <c r="TTS1666" s="288"/>
      <c r="TTT1666" s="288"/>
      <c r="TTU1666" s="288"/>
      <c r="TTV1666" s="288"/>
      <c r="TTW1666" s="288"/>
      <c r="TTX1666" s="288"/>
      <c r="TTY1666" s="288"/>
      <c r="TTZ1666" s="288"/>
      <c r="TUA1666" s="288"/>
      <c r="TUB1666" s="288"/>
      <c r="TUC1666" s="288"/>
      <c r="TUD1666" s="288"/>
      <c r="TUE1666" s="288"/>
      <c r="TUF1666" s="288"/>
      <c r="TUG1666" s="288"/>
      <c r="TUH1666" s="288"/>
      <c r="TUI1666" s="288"/>
      <c r="TUJ1666" s="288"/>
      <c r="TUK1666" s="288"/>
      <c r="TUL1666" s="288"/>
      <c r="TUM1666" s="288"/>
      <c r="TUN1666" s="288"/>
      <c r="TUO1666" s="288"/>
      <c r="TUP1666" s="288"/>
      <c r="TUQ1666" s="288"/>
      <c r="TUR1666" s="288"/>
      <c r="TUS1666" s="288"/>
      <c r="TUT1666" s="288"/>
      <c r="TUU1666" s="288"/>
      <c r="TUV1666" s="288"/>
      <c r="TUW1666" s="288"/>
      <c r="TUX1666" s="288"/>
      <c r="TUY1666" s="288"/>
      <c r="TUZ1666" s="288"/>
      <c r="TVA1666" s="288"/>
      <c r="TVB1666" s="288"/>
      <c r="TVC1666" s="288"/>
      <c r="TVD1666" s="288"/>
      <c r="TVE1666" s="288"/>
      <c r="TVF1666" s="288"/>
      <c r="TVG1666" s="288"/>
      <c r="TVH1666" s="288"/>
      <c r="TVI1666" s="288"/>
      <c r="TVJ1666" s="288"/>
      <c r="TVK1666" s="288"/>
      <c r="TVL1666" s="288"/>
      <c r="TVM1666" s="288"/>
      <c r="TVN1666" s="288"/>
      <c r="TVO1666" s="288"/>
      <c r="TVP1666" s="288"/>
      <c r="TVQ1666" s="288"/>
      <c r="TVR1666" s="288"/>
      <c r="TVS1666" s="288"/>
      <c r="TVT1666" s="288"/>
      <c r="TVU1666" s="288"/>
      <c r="TVV1666" s="288"/>
      <c r="TVW1666" s="288"/>
      <c r="TVX1666" s="288"/>
      <c r="TVY1666" s="288"/>
      <c r="TVZ1666" s="288"/>
      <c r="TWA1666" s="288"/>
      <c r="TWB1666" s="288"/>
      <c r="TWC1666" s="288"/>
      <c r="TWD1666" s="288"/>
      <c r="TWE1666" s="288"/>
      <c r="TWF1666" s="288"/>
      <c r="TWG1666" s="288"/>
      <c r="TWH1666" s="288"/>
      <c r="TWI1666" s="288"/>
      <c r="TWJ1666" s="288"/>
      <c r="TWK1666" s="288"/>
      <c r="TWL1666" s="288"/>
      <c r="TWM1666" s="288"/>
      <c r="TWN1666" s="288"/>
      <c r="TWO1666" s="288"/>
      <c r="TWP1666" s="288"/>
      <c r="TWQ1666" s="288"/>
      <c r="TWR1666" s="288"/>
      <c r="TWS1666" s="288"/>
      <c r="TWT1666" s="288"/>
      <c r="TWU1666" s="288"/>
      <c r="TWV1666" s="288"/>
      <c r="TWW1666" s="288"/>
      <c r="TWX1666" s="288"/>
      <c r="TWY1666" s="288"/>
      <c r="TWZ1666" s="288"/>
      <c r="TXA1666" s="288"/>
      <c r="TXB1666" s="288"/>
      <c r="TXC1666" s="288"/>
      <c r="TXD1666" s="288"/>
      <c r="TXE1666" s="288"/>
      <c r="TXF1666" s="288"/>
      <c r="TXG1666" s="288"/>
      <c r="TXH1666" s="288"/>
      <c r="TXI1666" s="288"/>
      <c r="TXJ1666" s="288"/>
      <c r="TXK1666" s="288"/>
      <c r="TXL1666" s="288"/>
      <c r="TXM1666" s="288"/>
      <c r="TXN1666" s="288"/>
      <c r="TXO1666" s="288"/>
      <c r="TXP1666" s="288"/>
      <c r="TXQ1666" s="288"/>
      <c r="TXR1666" s="288"/>
      <c r="TXS1666" s="288"/>
      <c r="TXT1666" s="288"/>
      <c r="TXU1666" s="288"/>
      <c r="TXV1666" s="288"/>
      <c r="TXW1666" s="288"/>
      <c r="TXX1666" s="288"/>
      <c r="TXY1666" s="288"/>
      <c r="TXZ1666" s="288"/>
      <c r="TYA1666" s="288"/>
      <c r="TYB1666" s="288"/>
      <c r="TYC1666" s="288"/>
      <c r="TYD1666" s="288"/>
      <c r="TYE1666" s="288"/>
      <c r="TYF1666" s="288"/>
      <c r="TYG1666" s="288"/>
      <c r="TYH1666" s="288"/>
      <c r="TYI1666" s="288"/>
      <c r="TYJ1666" s="288"/>
      <c r="TYK1666" s="288"/>
      <c r="TYL1666" s="288"/>
      <c r="TYM1666" s="288"/>
      <c r="TYN1666" s="288"/>
      <c r="TYO1666" s="288"/>
      <c r="TYP1666" s="288"/>
      <c r="TYQ1666" s="288"/>
      <c r="TYR1666" s="288"/>
      <c r="TYS1666" s="288"/>
      <c r="TYT1666" s="288"/>
      <c r="TYU1666" s="288"/>
      <c r="TYV1666" s="288"/>
      <c r="TYW1666" s="288"/>
      <c r="TYX1666" s="288"/>
      <c r="TYY1666" s="288"/>
      <c r="TYZ1666" s="288"/>
      <c r="TZA1666" s="288"/>
      <c r="TZB1666" s="288"/>
      <c r="TZC1666" s="288"/>
      <c r="TZD1666" s="288"/>
      <c r="TZE1666" s="288"/>
      <c r="TZF1666" s="288"/>
      <c r="TZG1666" s="288"/>
      <c r="TZH1666" s="288"/>
      <c r="TZI1666" s="288"/>
      <c r="TZJ1666" s="288"/>
      <c r="TZK1666" s="288"/>
      <c r="TZL1666" s="288"/>
      <c r="TZM1666" s="288"/>
      <c r="TZN1666" s="288"/>
      <c r="TZO1666" s="288"/>
      <c r="TZP1666" s="288"/>
      <c r="TZQ1666" s="288"/>
      <c r="TZR1666" s="288"/>
      <c r="TZS1666" s="288"/>
      <c r="TZT1666" s="288"/>
      <c r="TZU1666" s="288"/>
      <c r="TZV1666" s="288"/>
      <c r="TZW1666" s="288"/>
      <c r="TZX1666" s="288"/>
      <c r="TZY1666" s="288"/>
      <c r="TZZ1666" s="288"/>
      <c r="UAA1666" s="288"/>
      <c r="UAB1666" s="288"/>
      <c r="UAC1666" s="288"/>
      <c r="UAD1666" s="288"/>
      <c r="UAE1666" s="288"/>
      <c r="UAF1666" s="288"/>
      <c r="UAG1666" s="288"/>
      <c r="UAH1666" s="288"/>
      <c r="UAI1666" s="288"/>
      <c r="UAJ1666" s="288"/>
      <c r="UAK1666" s="288"/>
      <c r="UAL1666" s="288"/>
      <c r="UAM1666" s="288"/>
      <c r="UAN1666" s="288"/>
      <c r="UAO1666" s="288"/>
      <c r="UAP1666" s="288"/>
      <c r="UAQ1666" s="288"/>
      <c r="UAR1666" s="288"/>
      <c r="UAS1666" s="288"/>
      <c r="UAT1666" s="288"/>
      <c r="UAU1666" s="288"/>
      <c r="UAV1666" s="288"/>
      <c r="UAW1666" s="288"/>
      <c r="UAX1666" s="288"/>
      <c r="UAY1666" s="288"/>
      <c r="UAZ1666" s="288"/>
      <c r="UBA1666" s="288"/>
      <c r="UBB1666" s="288"/>
      <c r="UBC1666" s="288"/>
      <c r="UBD1666" s="288"/>
      <c r="UBE1666" s="288"/>
      <c r="UBF1666" s="288"/>
      <c r="UBG1666" s="288"/>
      <c r="UBH1666" s="288"/>
      <c r="UBI1666" s="288"/>
      <c r="UBJ1666" s="288"/>
      <c r="UBK1666" s="288"/>
      <c r="UBL1666" s="288"/>
      <c r="UBM1666" s="288"/>
      <c r="UBN1666" s="288"/>
      <c r="UBO1666" s="288"/>
      <c r="UBP1666" s="288"/>
      <c r="UBQ1666" s="288"/>
      <c r="UBR1666" s="288"/>
      <c r="UBS1666" s="288"/>
      <c r="UBT1666" s="288"/>
      <c r="UBU1666" s="288"/>
      <c r="UBV1666" s="288"/>
      <c r="UBW1666" s="288"/>
      <c r="UBX1666" s="288"/>
      <c r="UBY1666" s="288"/>
      <c r="UBZ1666" s="288"/>
      <c r="UCA1666" s="288"/>
      <c r="UCB1666" s="288"/>
      <c r="UCC1666" s="288"/>
      <c r="UCD1666" s="288"/>
      <c r="UCE1666" s="288"/>
      <c r="UCF1666" s="288"/>
      <c r="UCG1666" s="288"/>
      <c r="UCH1666" s="288"/>
      <c r="UCI1666" s="288"/>
      <c r="UCJ1666" s="288"/>
      <c r="UCK1666" s="288"/>
      <c r="UCL1666" s="288"/>
      <c r="UCM1666" s="288"/>
      <c r="UCN1666" s="288"/>
      <c r="UCO1666" s="288"/>
      <c r="UCP1666" s="288"/>
      <c r="UCQ1666" s="288"/>
      <c r="UCR1666" s="288"/>
      <c r="UCS1666" s="288"/>
      <c r="UCT1666" s="288"/>
      <c r="UCU1666" s="288"/>
      <c r="UCV1666" s="288"/>
      <c r="UCW1666" s="288"/>
      <c r="UCX1666" s="288"/>
      <c r="UCY1666" s="288"/>
      <c r="UCZ1666" s="288"/>
      <c r="UDA1666" s="288"/>
      <c r="UDB1666" s="288"/>
      <c r="UDC1666" s="288"/>
      <c r="UDD1666" s="288"/>
      <c r="UDE1666" s="288"/>
      <c r="UDF1666" s="288"/>
      <c r="UDG1666" s="288"/>
      <c r="UDH1666" s="288"/>
      <c r="UDI1666" s="288"/>
      <c r="UDJ1666" s="288"/>
      <c r="UDK1666" s="288"/>
      <c r="UDL1666" s="288"/>
      <c r="UDM1666" s="288"/>
      <c r="UDN1666" s="288"/>
      <c r="UDO1666" s="288"/>
      <c r="UDP1666" s="288"/>
      <c r="UDQ1666" s="288"/>
      <c r="UDR1666" s="288"/>
      <c r="UDS1666" s="288"/>
      <c r="UDT1666" s="288"/>
      <c r="UDU1666" s="288"/>
      <c r="UDV1666" s="288"/>
      <c r="UDW1666" s="288"/>
      <c r="UDX1666" s="288"/>
      <c r="UDY1666" s="288"/>
      <c r="UDZ1666" s="288"/>
      <c r="UEA1666" s="288"/>
      <c r="UEB1666" s="288"/>
      <c r="UEC1666" s="288"/>
      <c r="UED1666" s="288"/>
      <c r="UEE1666" s="288"/>
      <c r="UEF1666" s="288"/>
      <c r="UEG1666" s="288"/>
      <c r="UEH1666" s="288"/>
      <c r="UEI1666" s="288"/>
      <c r="UEJ1666" s="288"/>
      <c r="UEK1666" s="288"/>
      <c r="UEL1666" s="288"/>
      <c r="UEM1666" s="288"/>
      <c r="UEN1666" s="288"/>
      <c r="UEO1666" s="288"/>
      <c r="UEP1666" s="288"/>
      <c r="UEQ1666" s="288"/>
      <c r="UER1666" s="288"/>
      <c r="UES1666" s="288"/>
      <c r="UET1666" s="288"/>
      <c r="UEU1666" s="288"/>
      <c r="UEV1666" s="288"/>
      <c r="UEW1666" s="288"/>
      <c r="UEX1666" s="288"/>
      <c r="UEY1666" s="288"/>
      <c r="UEZ1666" s="288"/>
      <c r="UFA1666" s="288"/>
      <c r="UFB1666" s="288"/>
      <c r="UFC1666" s="288"/>
      <c r="UFD1666" s="288"/>
      <c r="UFE1666" s="288"/>
      <c r="UFF1666" s="288"/>
      <c r="UFG1666" s="288"/>
      <c r="UFH1666" s="288"/>
      <c r="UFI1666" s="288"/>
      <c r="UFJ1666" s="288"/>
      <c r="UFK1666" s="288"/>
      <c r="UFL1666" s="288"/>
      <c r="UFM1666" s="288"/>
      <c r="UFN1666" s="288"/>
      <c r="UFO1666" s="288"/>
      <c r="UFP1666" s="288"/>
      <c r="UFQ1666" s="288"/>
      <c r="UFR1666" s="288"/>
      <c r="UFS1666" s="288"/>
      <c r="UFT1666" s="288"/>
      <c r="UFU1666" s="288"/>
      <c r="UFV1666" s="288"/>
      <c r="UFW1666" s="288"/>
      <c r="UFX1666" s="288"/>
      <c r="UFY1666" s="288"/>
      <c r="UFZ1666" s="288"/>
      <c r="UGA1666" s="288"/>
      <c r="UGB1666" s="288"/>
      <c r="UGC1666" s="288"/>
      <c r="UGD1666" s="288"/>
      <c r="UGE1666" s="288"/>
      <c r="UGF1666" s="288"/>
      <c r="UGG1666" s="288"/>
      <c r="UGH1666" s="288"/>
      <c r="UGI1666" s="288"/>
      <c r="UGJ1666" s="288"/>
      <c r="UGK1666" s="288"/>
      <c r="UGL1666" s="288"/>
      <c r="UGM1666" s="288"/>
      <c r="UGN1666" s="288"/>
      <c r="UGO1666" s="288"/>
      <c r="UGP1666" s="288"/>
      <c r="UGQ1666" s="288"/>
      <c r="UGR1666" s="288"/>
      <c r="UGS1666" s="288"/>
      <c r="UGT1666" s="288"/>
      <c r="UGU1666" s="288"/>
      <c r="UGV1666" s="288"/>
      <c r="UGW1666" s="288"/>
      <c r="UGX1666" s="288"/>
      <c r="UGY1666" s="288"/>
      <c r="UGZ1666" s="288"/>
      <c r="UHA1666" s="288"/>
      <c r="UHB1666" s="288"/>
      <c r="UHC1666" s="288"/>
      <c r="UHD1666" s="288"/>
      <c r="UHE1666" s="288"/>
      <c r="UHF1666" s="288"/>
      <c r="UHG1666" s="288"/>
      <c r="UHH1666" s="288"/>
      <c r="UHI1666" s="288"/>
      <c r="UHJ1666" s="288"/>
      <c r="UHK1666" s="288"/>
      <c r="UHL1666" s="288"/>
      <c r="UHM1666" s="288"/>
      <c r="UHN1666" s="288"/>
      <c r="UHO1666" s="288"/>
      <c r="UHP1666" s="288"/>
      <c r="UHQ1666" s="288"/>
      <c r="UHR1666" s="288"/>
      <c r="UHS1666" s="288"/>
      <c r="UHT1666" s="288"/>
      <c r="UHU1666" s="288"/>
      <c r="UHV1666" s="288"/>
      <c r="UHW1666" s="288"/>
      <c r="UHX1666" s="288"/>
      <c r="UHY1666" s="288"/>
      <c r="UHZ1666" s="288"/>
      <c r="UIA1666" s="288"/>
      <c r="UIB1666" s="288"/>
      <c r="UIC1666" s="288"/>
      <c r="UID1666" s="288"/>
      <c r="UIE1666" s="288"/>
      <c r="UIF1666" s="288"/>
      <c r="UIG1666" s="288"/>
      <c r="UIH1666" s="288"/>
      <c r="UII1666" s="288"/>
      <c r="UIJ1666" s="288"/>
      <c r="UIK1666" s="288"/>
      <c r="UIL1666" s="288"/>
      <c r="UIM1666" s="288"/>
      <c r="UIN1666" s="288"/>
      <c r="UIO1666" s="288"/>
      <c r="UIP1666" s="288"/>
      <c r="UIQ1666" s="288"/>
      <c r="UIR1666" s="288"/>
      <c r="UIS1666" s="288"/>
      <c r="UIT1666" s="288"/>
      <c r="UIU1666" s="288"/>
      <c r="UIV1666" s="288"/>
      <c r="UIW1666" s="288"/>
      <c r="UIX1666" s="288"/>
      <c r="UIY1666" s="288"/>
      <c r="UIZ1666" s="288"/>
      <c r="UJA1666" s="288"/>
      <c r="UJB1666" s="288"/>
      <c r="UJC1666" s="288"/>
      <c r="UJD1666" s="288"/>
      <c r="UJE1666" s="288"/>
      <c r="UJF1666" s="288"/>
      <c r="UJG1666" s="288"/>
      <c r="UJH1666" s="288"/>
      <c r="UJI1666" s="288"/>
      <c r="UJJ1666" s="288"/>
      <c r="UJK1666" s="288"/>
      <c r="UJL1666" s="288"/>
      <c r="UJM1666" s="288"/>
      <c r="UJN1666" s="288"/>
      <c r="UJO1666" s="288"/>
      <c r="UJP1666" s="288"/>
      <c r="UJQ1666" s="288"/>
      <c r="UJR1666" s="288"/>
      <c r="UJS1666" s="288"/>
      <c r="UJT1666" s="288"/>
      <c r="UJU1666" s="288"/>
      <c r="UJV1666" s="288"/>
      <c r="UJW1666" s="288"/>
      <c r="UJX1666" s="288"/>
      <c r="UJY1666" s="288"/>
      <c r="UJZ1666" s="288"/>
      <c r="UKA1666" s="288"/>
      <c r="UKB1666" s="288"/>
      <c r="UKC1666" s="288"/>
      <c r="UKD1666" s="288"/>
      <c r="UKE1666" s="288"/>
      <c r="UKF1666" s="288"/>
      <c r="UKG1666" s="288"/>
      <c r="UKH1666" s="288"/>
      <c r="UKI1666" s="288"/>
      <c r="UKJ1666" s="288"/>
      <c r="UKK1666" s="288"/>
      <c r="UKL1666" s="288"/>
      <c r="UKM1666" s="288"/>
      <c r="UKN1666" s="288"/>
      <c r="UKO1666" s="288"/>
      <c r="UKP1666" s="288"/>
      <c r="UKQ1666" s="288"/>
      <c r="UKR1666" s="288"/>
      <c r="UKS1666" s="288"/>
      <c r="UKT1666" s="288"/>
      <c r="UKU1666" s="288"/>
      <c r="UKV1666" s="288"/>
      <c r="UKW1666" s="288"/>
      <c r="UKX1666" s="288"/>
      <c r="UKY1666" s="288"/>
      <c r="UKZ1666" s="288"/>
      <c r="ULA1666" s="288"/>
      <c r="ULB1666" s="288"/>
      <c r="ULC1666" s="288"/>
      <c r="ULD1666" s="288"/>
      <c r="ULE1666" s="288"/>
      <c r="ULF1666" s="288"/>
      <c r="ULG1666" s="288"/>
      <c r="ULH1666" s="288"/>
      <c r="ULI1666" s="288"/>
      <c r="ULJ1666" s="288"/>
      <c r="ULK1666" s="288"/>
      <c r="ULL1666" s="288"/>
      <c r="ULM1666" s="288"/>
      <c r="ULN1666" s="288"/>
      <c r="ULO1666" s="288"/>
      <c r="ULP1666" s="288"/>
      <c r="ULQ1666" s="288"/>
      <c r="ULR1666" s="288"/>
      <c r="ULS1666" s="288"/>
      <c r="ULT1666" s="288"/>
      <c r="ULU1666" s="288"/>
      <c r="ULV1666" s="288"/>
      <c r="ULW1666" s="288"/>
      <c r="ULX1666" s="288"/>
      <c r="ULY1666" s="288"/>
      <c r="ULZ1666" s="288"/>
      <c r="UMA1666" s="288"/>
      <c r="UMB1666" s="288"/>
      <c r="UMC1666" s="288"/>
      <c r="UMD1666" s="288"/>
      <c r="UME1666" s="288"/>
      <c r="UMF1666" s="288"/>
      <c r="UMG1666" s="288"/>
      <c r="UMH1666" s="288"/>
      <c r="UMI1666" s="288"/>
      <c r="UMJ1666" s="288"/>
      <c r="UMK1666" s="288"/>
      <c r="UML1666" s="288"/>
      <c r="UMM1666" s="288"/>
      <c r="UMN1666" s="288"/>
      <c r="UMO1666" s="288"/>
      <c r="UMP1666" s="288"/>
      <c r="UMQ1666" s="288"/>
      <c r="UMR1666" s="288"/>
      <c r="UMS1666" s="288"/>
      <c r="UMT1666" s="288"/>
      <c r="UMU1666" s="288"/>
      <c r="UMV1666" s="288"/>
      <c r="UMW1666" s="288"/>
      <c r="UMX1666" s="288"/>
      <c r="UMY1666" s="288"/>
      <c r="UMZ1666" s="288"/>
      <c r="UNA1666" s="288"/>
      <c r="UNB1666" s="288"/>
      <c r="UNC1666" s="288"/>
      <c r="UND1666" s="288"/>
      <c r="UNE1666" s="288"/>
      <c r="UNF1666" s="288"/>
      <c r="UNG1666" s="288"/>
      <c r="UNH1666" s="288"/>
      <c r="UNI1666" s="288"/>
      <c r="UNJ1666" s="288"/>
      <c r="UNK1666" s="288"/>
      <c r="UNL1666" s="288"/>
      <c r="UNM1666" s="288"/>
      <c r="UNN1666" s="288"/>
      <c r="UNO1666" s="288"/>
      <c r="UNP1666" s="288"/>
      <c r="UNQ1666" s="288"/>
      <c r="UNR1666" s="288"/>
      <c r="UNS1666" s="288"/>
      <c r="UNT1666" s="288"/>
      <c r="UNU1666" s="288"/>
      <c r="UNV1666" s="288"/>
      <c r="UNW1666" s="288"/>
      <c r="UNX1666" s="288"/>
      <c r="UNY1666" s="288"/>
      <c r="UNZ1666" s="288"/>
      <c r="UOA1666" s="288"/>
      <c r="UOB1666" s="288"/>
      <c r="UOC1666" s="288"/>
      <c r="UOD1666" s="288"/>
      <c r="UOE1666" s="288"/>
      <c r="UOF1666" s="288"/>
      <c r="UOG1666" s="288"/>
      <c r="UOH1666" s="288"/>
      <c r="UOI1666" s="288"/>
      <c r="UOJ1666" s="288"/>
      <c r="UOK1666" s="288"/>
      <c r="UOL1666" s="288"/>
      <c r="UOM1666" s="288"/>
      <c r="UON1666" s="288"/>
      <c r="UOO1666" s="288"/>
      <c r="UOP1666" s="288"/>
      <c r="UOQ1666" s="288"/>
      <c r="UOR1666" s="288"/>
      <c r="UOS1666" s="288"/>
      <c r="UOT1666" s="288"/>
      <c r="UOU1666" s="288"/>
      <c r="UOV1666" s="288"/>
      <c r="UOW1666" s="288"/>
      <c r="UOX1666" s="288"/>
      <c r="UOY1666" s="288"/>
      <c r="UOZ1666" s="288"/>
      <c r="UPA1666" s="288"/>
      <c r="UPB1666" s="288"/>
      <c r="UPC1666" s="288"/>
      <c r="UPD1666" s="288"/>
      <c r="UPE1666" s="288"/>
      <c r="UPF1666" s="288"/>
      <c r="UPG1666" s="288"/>
      <c r="UPH1666" s="288"/>
      <c r="UPI1666" s="288"/>
      <c r="UPJ1666" s="288"/>
      <c r="UPK1666" s="288"/>
      <c r="UPL1666" s="288"/>
      <c r="UPM1666" s="288"/>
      <c r="UPN1666" s="288"/>
      <c r="UPO1666" s="288"/>
      <c r="UPP1666" s="288"/>
      <c r="UPQ1666" s="288"/>
      <c r="UPR1666" s="288"/>
      <c r="UPS1666" s="288"/>
      <c r="UPT1666" s="288"/>
      <c r="UPU1666" s="288"/>
      <c r="UPV1666" s="288"/>
      <c r="UPW1666" s="288"/>
      <c r="UPX1666" s="288"/>
      <c r="UPY1666" s="288"/>
      <c r="UPZ1666" s="288"/>
      <c r="UQA1666" s="288"/>
      <c r="UQB1666" s="288"/>
      <c r="UQC1666" s="288"/>
      <c r="UQD1666" s="288"/>
      <c r="UQE1666" s="288"/>
      <c r="UQF1666" s="288"/>
      <c r="UQG1666" s="288"/>
      <c r="UQH1666" s="288"/>
      <c r="UQI1666" s="288"/>
      <c r="UQJ1666" s="288"/>
      <c r="UQK1666" s="288"/>
      <c r="UQL1666" s="288"/>
      <c r="UQM1666" s="288"/>
      <c r="UQN1666" s="288"/>
      <c r="UQO1666" s="288"/>
      <c r="UQP1666" s="288"/>
      <c r="UQQ1666" s="288"/>
      <c r="UQR1666" s="288"/>
      <c r="UQS1666" s="288"/>
      <c r="UQT1666" s="288"/>
      <c r="UQU1666" s="288"/>
      <c r="UQV1666" s="288"/>
      <c r="UQW1666" s="288"/>
      <c r="UQX1666" s="288"/>
      <c r="UQY1666" s="288"/>
      <c r="UQZ1666" s="288"/>
      <c r="URA1666" s="288"/>
      <c r="URB1666" s="288"/>
      <c r="URC1666" s="288"/>
      <c r="URD1666" s="288"/>
      <c r="URE1666" s="288"/>
      <c r="URF1666" s="288"/>
      <c r="URG1666" s="288"/>
      <c r="URH1666" s="288"/>
      <c r="URI1666" s="288"/>
      <c r="URJ1666" s="288"/>
      <c r="URK1666" s="288"/>
      <c r="URL1666" s="288"/>
      <c r="URM1666" s="288"/>
      <c r="URN1666" s="288"/>
      <c r="URO1666" s="288"/>
      <c r="URP1666" s="288"/>
      <c r="URQ1666" s="288"/>
      <c r="URR1666" s="288"/>
      <c r="URS1666" s="288"/>
      <c r="URT1666" s="288"/>
      <c r="URU1666" s="288"/>
      <c r="URV1666" s="288"/>
      <c r="URW1666" s="288"/>
      <c r="URX1666" s="288"/>
      <c r="URY1666" s="288"/>
      <c r="URZ1666" s="288"/>
      <c r="USA1666" s="288"/>
      <c r="USB1666" s="288"/>
      <c r="USC1666" s="288"/>
      <c r="USD1666" s="288"/>
      <c r="USE1666" s="288"/>
      <c r="USF1666" s="288"/>
      <c r="USG1666" s="288"/>
      <c r="USH1666" s="288"/>
      <c r="USI1666" s="288"/>
      <c r="USJ1666" s="288"/>
      <c r="USK1666" s="288"/>
      <c r="USL1666" s="288"/>
      <c r="USM1666" s="288"/>
      <c r="USN1666" s="288"/>
      <c r="USO1666" s="288"/>
      <c r="USP1666" s="288"/>
      <c r="USQ1666" s="288"/>
      <c r="USR1666" s="288"/>
      <c r="USS1666" s="288"/>
      <c r="UST1666" s="288"/>
      <c r="USU1666" s="288"/>
      <c r="USV1666" s="288"/>
      <c r="USW1666" s="288"/>
      <c r="USX1666" s="288"/>
      <c r="USY1666" s="288"/>
      <c r="USZ1666" s="288"/>
      <c r="UTA1666" s="288"/>
      <c r="UTB1666" s="288"/>
      <c r="UTC1666" s="288"/>
      <c r="UTD1666" s="288"/>
      <c r="UTE1666" s="288"/>
      <c r="UTF1666" s="288"/>
      <c r="UTG1666" s="288"/>
      <c r="UTH1666" s="288"/>
      <c r="UTI1666" s="288"/>
      <c r="UTJ1666" s="288"/>
      <c r="UTK1666" s="288"/>
      <c r="UTL1666" s="288"/>
      <c r="UTM1666" s="288"/>
      <c r="UTN1666" s="288"/>
      <c r="UTO1666" s="288"/>
      <c r="UTP1666" s="288"/>
      <c r="UTQ1666" s="288"/>
      <c r="UTR1666" s="288"/>
      <c r="UTS1666" s="288"/>
      <c r="UTT1666" s="288"/>
      <c r="UTU1666" s="288"/>
      <c r="UTV1666" s="288"/>
      <c r="UTW1666" s="288"/>
      <c r="UTX1666" s="288"/>
      <c r="UTY1666" s="288"/>
      <c r="UTZ1666" s="288"/>
      <c r="UUA1666" s="288"/>
      <c r="UUB1666" s="288"/>
      <c r="UUC1666" s="288"/>
      <c r="UUD1666" s="288"/>
      <c r="UUE1666" s="288"/>
      <c r="UUF1666" s="288"/>
      <c r="UUG1666" s="288"/>
      <c r="UUH1666" s="288"/>
      <c r="UUI1666" s="288"/>
      <c r="UUJ1666" s="288"/>
      <c r="UUK1666" s="288"/>
      <c r="UUL1666" s="288"/>
      <c r="UUM1666" s="288"/>
      <c r="UUN1666" s="288"/>
      <c r="UUO1666" s="288"/>
      <c r="UUP1666" s="288"/>
      <c r="UUQ1666" s="288"/>
      <c r="UUR1666" s="288"/>
      <c r="UUS1666" s="288"/>
      <c r="UUT1666" s="288"/>
      <c r="UUU1666" s="288"/>
      <c r="UUV1666" s="288"/>
      <c r="UUW1666" s="288"/>
      <c r="UUX1666" s="288"/>
      <c r="UUY1666" s="288"/>
      <c r="UUZ1666" s="288"/>
      <c r="UVA1666" s="288"/>
      <c r="UVB1666" s="288"/>
      <c r="UVC1666" s="288"/>
      <c r="UVD1666" s="288"/>
      <c r="UVE1666" s="288"/>
      <c r="UVF1666" s="288"/>
      <c r="UVG1666" s="288"/>
      <c r="UVH1666" s="288"/>
      <c r="UVI1666" s="288"/>
      <c r="UVJ1666" s="288"/>
      <c r="UVK1666" s="288"/>
      <c r="UVL1666" s="288"/>
      <c r="UVM1666" s="288"/>
      <c r="UVN1666" s="288"/>
      <c r="UVO1666" s="288"/>
      <c r="UVP1666" s="288"/>
      <c r="UVQ1666" s="288"/>
      <c r="UVR1666" s="288"/>
      <c r="UVS1666" s="288"/>
      <c r="UVT1666" s="288"/>
      <c r="UVU1666" s="288"/>
      <c r="UVV1666" s="288"/>
      <c r="UVW1666" s="288"/>
      <c r="UVX1666" s="288"/>
      <c r="UVY1666" s="288"/>
      <c r="UVZ1666" s="288"/>
      <c r="UWA1666" s="288"/>
      <c r="UWB1666" s="288"/>
      <c r="UWC1666" s="288"/>
      <c r="UWD1666" s="288"/>
      <c r="UWE1666" s="288"/>
      <c r="UWF1666" s="288"/>
      <c r="UWG1666" s="288"/>
      <c r="UWH1666" s="288"/>
      <c r="UWI1666" s="288"/>
      <c r="UWJ1666" s="288"/>
      <c r="UWK1666" s="288"/>
      <c r="UWL1666" s="288"/>
      <c r="UWM1666" s="288"/>
      <c r="UWN1666" s="288"/>
      <c r="UWO1666" s="288"/>
      <c r="UWP1666" s="288"/>
      <c r="UWQ1666" s="288"/>
      <c r="UWR1666" s="288"/>
      <c r="UWS1666" s="288"/>
      <c r="UWT1666" s="288"/>
      <c r="UWU1666" s="288"/>
      <c r="UWV1666" s="288"/>
      <c r="UWW1666" s="288"/>
      <c r="UWX1666" s="288"/>
      <c r="UWY1666" s="288"/>
      <c r="UWZ1666" s="288"/>
      <c r="UXA1666" s="288"/>
      <c r="UXB1666" s="288"/>
      <c r="UXC1666" s="288"/>
      <c r="UXD1666" s="288"/>
      <c r="UXE1666" s="288"/>
      <c r="UXF1666" s="288"/>
      <c r="UXG1666" s="288"/>
      <c r="UXH1666" s="288"/>
      <c r="UXI1666" s="288"/>
      <c r="UXJ1666" s="288"/>
      <c r="UXK1666" s="288"/>
      <c r="UXL1666" s="288"/>
      <c r="UXM1666" s="288"/>
      <c r="UXN1666" s="288"/>
      <c r="UXO1666" s="288"/>
      <c r="UXP1666" s="288"/>
      <c r="UXQ1666" s="288"/>
      <c r="UXR1666" s="288"/>
      <c r="UXS1666" s="288"/>
      <c r="UXT1666" s="288"/>
      <c r="UXU1666" s="288"/>
      <c r="UXV1666" s="288"/>
      <c r="UXW1666" s="288"/>
      <c r="UXX1666" s="288"/>
      <c r="UXY1666" s="288"/>
      <c r="UXZ1666" s="288"/>
      <c r="UYA1666" s="288"/>
      <c r="UYB1666" s="288"/>
      <c r="UYC1666" s="288"/>
      <c r="UYD1666" s="288"/>
      <c r="UYE1666" s="288"/>
      <c r="UYF1666" s="288"/>
      <c r="UYG1666" s="288"/>
      <c r="UYH1666" s="288"/>
      <c r="UYI1666" s="288"/>
      <c r="UYJ1666" s="288"/>
      <c r="UYK1666" s="288"/>
      <c r="UYL1666" s="288"/>
      <c r="UYM1666" s="288"/>
      <c r="UYN1666" s="288"/>
      <c r="UYO1666" s="288"/>
      <c r="UYP1666" s="288"/>
      <c r="UYQ1666" s="288"/>
      <c r="UYR1666" s="288"/>
      <c r="UYS1666" s="288"/>
      <c r="UYT1666" s="288"/>
      <c r="UYU1666" s="288"/>
      <c r="UYV1666" s="288"/>
      <c r="UYW1666" s="288"/>
      <c r="UYX1666" s="288"/>
      <c r="UYY1666" s="288"/>
      <c r="UYZ1666" s="288"/>
      <c r="UZA1666" s="288"/>
      <c r="UZB1666" s="288"/>
      <c r="UZC1666" s="288"/>
      <c r="UZD1666" s="288"/>
      <c r="UZE1666" s="288"/>
      <c r="UZF1666" s="288"/>
      <c r="UZG1666" s="288"/>
      <c r="UZH1666" s="288"/>
      <c r="UZI1666" s="288"/>
      <c r="UZJ1666" s="288"/>
      <c r="UZK1666" s="288"/>
      <c r="UZL1666" s="288"/>
      <c r="UZM1666" s="288"/>
      <c r="UZN1666" s="288"/>
      <c r="UZO1666" s="288"/>
      <c r="UZP1666" s="288"/>
      <c r="UZQ1666" s="288"/>
      <c r="UZR1666" s="288"/>
      <c r="UZS1666" s="288"/>
      <c r="UZT1666" s="288"/>
      <c r="UZU1666" s="288"/>
      <c r="UZV1666" s="288"/>
      <c r="UZW1666" s="288"/>
      <c r="UZX1666" s="288"/>
      <c r="UZY1666" s="288"/>
      <c r="UZZ1666" s="288"/>
      <c r="VAA1666" s="288"/>
      <c r="VAB1666" s="288"/>
      <c r="VAC1666" s="288"/>
      <c r="VAD1666" s="288"/>
      <c r="VAE1666" s="288"/>
      <c r="VAF1666" s="288"/>
      <c r="VAG1666" s="288"/>
      <c r="VAH1666" s="288"/>
      <c r="VAI1666" s="288"/>
      <c r="VAJ1666" s="288"/>
      <c r="VAK1666" s="288"/>
      <c r="VAL1666" s="288"/>
      <c r="VAM1666" s="288"/>
      <c r="VAN1666" s="288"/>
      <c r="VAO1666" s="288"/>
      <c r="VAP1666" s="288"/>
      <c r="VAQ1666" s="288"/>
      <c r="VAR1666" s="288"/>
      <c r="VAS1666" s="288"/>
      <c r="VAT1666" s="288"/>
      <c r="VAU1666" s="288"/>
      <c r="VAV1666" s="288"/>
      <c r="VAW1666" s="288"/>
      <c r="VAX1666" s="288"/>
      <c r="VAY1666" s="288"/>
      <c r="VAZ1666" s="288"/>
      <c r="VBA1666" s="288"/>
      <c r="VBB1666" s="288"/>
      <c r="VBC1666" s="288"/>
      <c r="VBD1666" s="288"/>
      <c r="VBE1666" s="288"/>
      <c r="VBF1666" s="288"/>
      <c r="VBG1666" s="288"/>
      <c r="VBH1666" s="288"/>
      <c r="VBI1666" s="288"/>
      <c r="VBJ1666" s="288"/>
      <c r="VBK1666" s="288"/>
      <c r="VBL1666" s="288"/>
      <c r="VBM1666" s="288"/>
      <c r="VBN1666" s="288"/>
      <c r="VBO1666" s="288"/>
      <c r="VBP1666" s="288"/>
      <c r="VBQ1666" s="288"/>
      <c r="VBR1666" s="288"/>
      <c r="VBS1666" s="288"/>
      <c r="VBT1666" s="288"/>
      <c r="VBU1666" s="288"/>
      <c r="VBV1666" s="288"/>
      <c r="VBW1666" s="288"/>
      <c r="VBX1666" s="288"/>
      <c r="VBY1666" s="288"/>
      <c r="VBZ1666" s="288"/>
      <c r="VCA1666" s="288"/>
      <c r="VCB1666" s="288"/>
      <c r="VCC1666" s="288"/>
      <c r="VCD1666" s="288"/>
      <c r="VCE1666" s="288"/>
      <c r="VCF1666" s="288"/>
      <c r="VCG1666" s="288"/>
      <c r="VCH1666" s="288"/>
      <c r="VCI1666" s="288"/>
      <c r="VCJ1666" s="288"/>
      <c r="VCK1666" s="288"/>
      <c r="VCL1666" s="288"/>
      <c r="VCM1666" s="288"/>
      <c r="VCN1666" s="288"/>
      <c r="VCO1666" s="288"/>
      <c r="VCP1666" s="288"/>
      <c r="VCQ1666" s="288"/>
      <c r="VCR1666" s="288"/>
      <c r="VCS1666" s="288"/>
      <c r="VCT1666" s="288"/>
      <c r="VCU1666" s="288"/>
      <c r="VCV1666" s="288"/>
      <c r="VCW1666" s="288"/>
      <c r="VCX1666" s="288"/>
      <c r="VCY1666" s="288"/>
      <c r="VCZ1666" s="288"/>
      <c r="VDA1666" s="288"/>
      <c r="VDB1666" s="288"/>
      <c r="VDC1666" s="288"/>
      <c r="VDD1666" s="288"/>
      <c r="VDE1666" s="288"/>
      <c r="VDF1666" s="288"/>
      <c r="VDG1666" s="288"/>
      <c r="VDH1666" s="288"/>
      <c r="VDI1666" s="288"/>
      <c r="VDJ1666" s="288"/>
      <c r="VDK1666" s="288"/>
      <c r="VDL1666" s="288"/>
      <c r="VDM1666" s="288"/>
      <c r="VDN1666" s="288"/>
      <c r="VDO1666" s="288"/>
      <c r="VDP1666" s="288"/>
      <c r="VDQ1666" s="288"/>
      <c r="VDR1666" s="288"/>
      <c r="VDS1666" s="288"/>
      <c r="VDT1666" s="288"/>
      <c r="VDU1666" s="288"/>
      <c r="VDV1666" s="288"/>
      <c r="VDW1666" s="288"/>
      <c r="VDX1666" s="288"/>
      <c r="VDY1666" s="288"/>
      <c r="VDZ1666" s="288"/>
      <c r="VEA1666" s="288"/>
      <c r="VEB1666" s="288"/>
      <c r="VEC1666" s="288"/>
      <c r="VED1666" s="288"/>
      <c r="VEE1666" s="288"/>
      <c r="VEF1666" s="288"/>
      <c r="VEG1666" s="288"/>
      <c r="VEH1666" s="288"/>
      <c r="VEI1666" s="288"/>
      <c r="VEJ1666" s="288"/>
      <c r="VEK1666" s="288"/>
      <c r="VEL1666" s="288"/>
      <c r="VEM1666" s="288"/>
      <c r="VEN1666" s="288"/>
      <c r="VEO1666" s="288"/>
      <c r="VEP1666" s="288"/>
      <c r="VEQ1666" s="288"/>
      <c r="VER1666" s="288"/>
      <c r="VES1666" s="288"/>
      <c r="VET1666" s="288"/>
      <c r="VEU1666" s="288"/>
      <c r="VEV1666" s="288"/>
      <c r="VEW1666" s="288"/>
      <c r="VEX1666" s="288"/>
      <c r="VEY1666" s="288"/>
      <c r="VEZ1666" s="288"/>
      <c r="VFA1666" s="288"/>
      <c r="VFB1666" s="288"/>
      <c r="VFC1666" s="288"/>
      <c r="VFD1666" s="288"/>
      <c r="VFE1666" s="288"/>
      <c r="VFF1666" s="288"/>
      <c r="VFG1666" s="288"/>
      <c r="VFH1666" s="288"/>
      <c r="VFI1666" s="288"/>
      <c r="VFJ1666" s="288"/>
      <c r="VFK1666" s="288"/>
      <c r="VFL1666" s="288"/>
      <c r="VFM1666" s="288"/>
      <c r="VFN1666" s="288"/>
      <c r="VFO1666" s="288"/>
      <c r="VFP1666" s="288"/>
      <c r="VFQ1666" s="288"/>
      <c r="VFR1666" s="288"/>
      <c r="VFS1666" s="288"/>
      <c r="VFT1666" s="288"/>
      <c r="VFU1666" s="288"/>
      <c r="VFV1666" s="288"/>
      <c r="VFW1666" s="288"/>
      <c r="VFX1666" s="288"/>
      <c r="VFY1666" s="288"/>
      <c r="VFZ1666" s="288"/>
      <c r="VGA1666" s="288"/>
      <c r="VGB1666" s="288"/>
      <c r="VGC1666" s="288"/>
      <c r="VGD1666" s="288"/>
      <c r="VGE1666" s="288"/>
      <c r="VGF1666" s="288"/>
      <c r="VGG1666" s="288"/>
      <c r="VGH1666" s="288"/>
      <c r="VGI1666" s="288"/>
      <c r="VGJ1666" s="288"/>
      <c r="VGK1666" s="288"/>
      <c r="VGL1666" s="288"/>
      <c r="VGM1666" s="288"/>
      <c r="VGN1666" s="288"/>
      <c r="VGO1666" s="288"/>
      <c r="VGP1666" s="288"/>
      <c r="VGQ1666" s="288"/>
      <c r="VGR1666" s="288"/>
      <c r="VGS1666" s="288"/>
      <c r="VGT1666" s="288"/>
      <c r="VGU1666" s="288"/>
      <c r="VGV1666" s="288"/>
      <c r="VGW1666" s="288"/>
      <c r="VGX1666" s="288"/>
      <c r="VGY1666" s="288"/>
      <c r="VGZ1666" s="288"/>
      <c r="VHA1666" s="288"/>
      <c r="VHB1666" s="288"/>
      <c r="VHC1666" s="288"/>
      <c r="VHD1666" s="288"/>
      <c r="VHE1666" s="288"/>
      <c r="VHF1666" s="288"/>
      <c r="VHG1666" s="288"/>
      <c r="VHH1666" s="288"/>
      <c r="VHI1666" s="288"/>
      <c r="VHJ1666" s="288"/>
      <c r="VHK1666" s="288"/>
      <c r="VHL1666" s="288"/>
      <c r="VHM1666" s="288"/>
      <c r="VHN1666" s="288"/>
      <c r="VHO1666" s="288"/>
      <c r="VHP1666" s="288"/>
      <c r="VHQ1666" s="288"/>
      <c r="VHR1666" s="288"/>
      <c r="VHS1666" s="288"/>
      <c r="VHT1666" s="288"/>
      <c r="VHU1666" s="288"/>
      <c r="VHV1666" s="288"/>
      <c r="VHW1666" s="288"/>
      <c r="VHX1666" s="288"/>
      <c r="VHY1666" s="288"/>
      <c r="VHZ1666" s="288"/>
      <c r="VIA1666" s="288"/>
      <c r="VIB1666" s="288"/>
      <c r="VIC1666" s="288"/>
      <c r="VID1666" s="288"/>
      <c r="VIE1666" s="288"/>
      <c r="VIF1666" s="288"/>
      <c r="VIG1666" s="288"/>
      <c r="VIH1666" s="288"/>
      <c r="VII1666" s="288"/>
      <c r="VIJ1666" s="288"/>
      <c r="VIK1666" s="288"/>
      <c r="VIL1666" s="288"/>
      <c r="VIM1666" s="288"/>
      <c r="VIN1666" s="288"/>
      <c r="VIO1666" s="288"/>
      <c r="VIP1666" s="288"/>
      <c r="VIQ1666" s="288"/>
      <c r="VIR1666" s="288"/>
      <c r="VIS1666" s="288"/>
      <c r="VIT1666" s="288"/>
      <c r="VIU1666" s="288"/>
      <c r="VIV1666" s="288"/>
      <c r="VIW1666" s="288"/>
      <c r="VIX1666" s="288"/>
      <c r="VIY1666" s="288"/>
      <c r="VIZ1666" s="288"/>
      <c r="VJA1666" s="288"/>
      <c r="VJB1666" s="288"/>
      <c r="VJC1666" s="288"/>
      <c r="VJD1666" s="288"/>
      <c r="VJE1666" s="288"/>
      <c r="VJF1666" s="288"/>
      <c r="VJG1666" s="288"/>
      <c r="VJH1666" s="288"/>
      <c r="VJI1666" s="288"/>
      <c r="VJJ1666" s="288"/>
      <c r="VJK1666" s="288"/>
      <c r="VJL1666" s="288"/>
      <c r="VJM1666" s="288"/>
      <c r="VJN1666" s="288"/>
      <c r="VJO1666" s="288"/>
      <c r="VJP1666" s="288"/>
      <c r="VJQ1666" s="288"/>
      <c r="VJR1666" s="288"/>
      <c r="VJS1666" s="288"/>
      <c r="VJT1666" s="288"/>
      <c r="VJU1666" s="288"/>
      <c r="VJV1666" s="288"/>
      <c r="VJW1666" s="288"/>
      <c r="VJX1666" s="288"/>
      <c r="VJY1666" s="288"/>
      <c r="VJZ1666" s="288"/>
      <c r="VKA1666" s="288"/>
      <c r="VKB1666" s="288"/>
      <c r="VKC1666" s="288"/>
      <c r="VKD1666" s="288"/>
      <c r="VKE1666" s="288"/>
      <c r="VKF1666" s="288"/>
      <c r="VKG1666" s="288"/>
      <c r="VKH1666" s="288"/>
      <c r="VKI1666" s="288"/>
      <c r="VKJ1666" s="288"/>
      <c r="VKK1666" s="288"/>
      <c r="VKL1666" s="288"/>
      <c r="VKM1666" s="288"/>
      <c r="VKN1666" s="288"/>
      <c r="VKO1666" s="288"/>
      <c r="VKP1666" s="288"/>
      <c r="VKQ1666" s="288"/>
      <c r="VKR1666" s="288"/>
      <c r="VKS1666" s="288"/>
      <c r="VKT1666" s="288"/>
      <c r="VKU1666" s="288"/>
      <c r="VKV1666" s="288"/>
      <c r="VKW1666" s="288"/>
      <c r="VKX1666" s="288"/>
      <c r="VKY1666" s="288"/>
      <c r="VKZ1666" s="288"/>
      <c r="VLA1666" s="288"/>
      <c r="VLB1666" s="288"/>
      <c r="VLC1666" s="288"/>
      <c r="VLD1666" s="288"/>
      <c r="VLE1666" s="288"/>
      <c r="VLF1666" s="288"/>
      <c r="VLG1666" s="288"/>
      <c r="VLH1666" s="288"/>
      <c r="VLI1666" s="288"/>
      <c r="VLJ1666" s="288"/>
      <c r="VLK1666" s="288"/>
      <c r="VLL1666" s="288"/>
      <c r="VLM1666" s="288"/>
      <c r="VLN1666" s="288"/>
      <c r="VLO1666" s="288"/>
      <c r="VLP1666" s="288"/>
      <c r="VLQ1666" s="288"/>
      <c r="VLR1666" s="288"/>
      <c r="VLS1666" s="288"/>
      <c r="VLT1666" s="288"/>
      <c r="VLU1666" s="288"/>
      <c r="VLV1666" s="288"/>
      <c r="VLW1666" s="288"/>
      <c r="VLX1666" s="288"/>
      <c r="VLY1666" s="288"/>
      <c r="VLZ1666" s="288"/>
      <c r="VMA1666" s="288"/>
      <c r="VMB1666" s="288"/>
      <c r="VMC1666" s="288"/>
      <c r="VMD1666" s="288"/>
      <c r="VME1666" s="288"/>
      <c r="VMF1666" s="288"/>
      <c r="VMG1666" s="288"/>
      <c r="VMH1666" s="288"/>
      <c r="VMI1666" s="288"/>
      <c r="VMJ1666" s="288"/>
      <c r="VMK1666" s="288"/>
      <c r="VML1666" s="288"/>
      <c r="VMM1666" s="288"/>
      <c r="VMN1666" s="288"/>
      <c r="VMO1666" s="288"/>
      <c r="VMP1666" s="288"/>
      <c r="VMQ1666" s="288"/>
      <c r="VMR1666" s="288"/>
      <c r="VMS1666" s="288"/>
      <c r="VMT1666" s="288"/>
      <c r="VMU1666" s="288"/>
      <c r="VMV1666" s="288"/>
      <c r="VMW1666" s="288"/>
      <c r="VMX1666" s="288"/>
      <c r="VMY1666" s="288"/>
      <c r="VMZ1666" s="288"/>
      <c r="VNA1666" s="288"/>
      <c r="VNB1666" s="288"/>
      <c r="VNC1666" s="288"/>
      <c r="VND1666" s="288"/>
      <c r="VNE1666" s="288"/>
      <c r="VNF1666" s="288"/>
      <c r="VNG1666" s="288"/>
      <c r="VNH1666" s="288"/>
      <c r="VNI1666" s="288"/>
      <c r="VNJ1666" s="288"/>
      <c r="VNK1666" s="288"/>
      <c r="VNL1666" s="288"/>
      <c r="VNM1666" s="288"/>
      <c r="VNN1666" s="288"/>
      <c r="VNO1666" s="288"/>
      <c r="VNP1666" s="288"/>
      <c r="VNQ1666" s="288"/>
      <c r="VNR1666" s="288"/>
      <c r="VNS1666" s="288"/>
      <c r="VNT1666" s="288"/>
      <c r="VNU1666" s="288"/>
      <c r="VNV1666" s="288"/>
      <c r="VNW1666" s="288"/>
      <c r="VNX1666" s="288"/>
      <c r="VNY1666" s="288"/>
      <c r="VNZ1666" s="288"/>
      <c r="VOA1666" s="288"/>
      <c r="VOB1666" s="288"/>
      <c r="VOC1666" s="288"/>
      <c r="VOD1666" s="288"/>
      <c r="VOE1666" s="288"/>
      <c r="VOF1666" s="288"/>
      <c r="VOG1666" s="288"/>
      <c r="VOH1666" s="288"/>
      <c r="VOI1666" s="288"/>
      <c r="VOJ1666" s="288"/>
      <c r="VOK1666" s="288"/>
      <c r="VOL1666" s="288"/>
      <c r="VOM1666" s="288"/>
      <c r="VON1666" s="288"/>
      <c r="VOO1666" s="288"/>
      <c r="VOP1666" s="288"/>
      <c r="VOQ1666" s="288"/>
      <c r="VOR1666" s="288"/>
      <c r="VOS1666" s="288"/>
      <c r="VOT1666" s="288"/>
      <c r="VOU1666" s="288"/>
      <c r="VOV1666" s="288"/>
      <c r="VOW1666" s="288"/>
      <c r="VOX1666" s="288"/>
      <c r="VOY1666" s="288"/>
      <c r="VOZ1666" s="288"/>
      <c r="VPA1666" s="288"/>
      <c r="VPB1666" s="288"/>
      <c r="VPC1666" s="288"/>
      <c r="VPD1666" s="288"/>
      <c r="VPE1666" s="288"/>
      <c r="VPF1666" s="288"/>
      <c r="VPG1666" s="288"/>
      <c r="VPH1666" s="288"/>
      <c r="VPI1666" s="288"/>
      <c r="VPJ1666" s="288"/>
      <c r="VPK1666" s="288"/>
      <c r="VPL1666" s="288"/>
      <c r="VPM1666" s="288"/>
      <c r="VPN1666" s="288"/>
      <c r="VPO1666" s="288"/>
      <c r="VPP1666" s="288"/>
      <c r="VPQ1666" s="288"/>
      <c r="VPR1666" s="288"/>
      <c r="VPS1666" s="288"/>
      <c r="VPT1666" s="288"/>
      <c r="VPU1666" s="288"/>
      <c r="VPV1666" s="288"/>
      <c r="VPW1666" s="288"/>
      <c r="VPX1666" s="288"/>
      <c r="VPY1666" s="288"/>
      <c r="VPZ1666" s="288"/>
      <c r="VQA1666" s="288"/>
      <c r="VQB1666" s="288"/>
      <c r="VQC1666" s="288"/>
      <c r="VQD1666" s="288"/>
      <c r="VQE1666" s="288"/>
      <c r="VQF1666" s="288"/>
      <c r="VQG1666" s="288"/>
      <c r="VQH1666" s="288"/>
      <c r="VQI1666" s="288"/>
      <c r="VQJ1666" s="288"/>
      <c r="VQK1666" s="288"/>
      <c r="VQL1666" s="288"/>
      <c r="VQM1666" s="288"/>
      <c r="VQN1666" s="288"/>
      <c r="VQO1666" s="288"/>
      <c r="VQP1666" s="288"/>
      <c r="VQQ1666" s="288"/>
      <c r="VQR1666" s="288"/>
      <c r="VQS1666" s="288"/>
      <c r="VQT1666" s="288"/>
      <c r="VQU1666" s="288"/>
      <c r="VQV1666" s="288"/>
      <c r="VQW1666" s="288"/>
      <c r="VQX1666" s="288"/>
      <c r="VQY1666" s="288"/>
      <c r="VQZ1666" s="288"/>
      <c r="VRA1666" s="288"/>
      <c r="VRB1666" s="288"/>
      <c r="VRC1666" s="288"/>
      <c r="VRD1666" s="288"/>
      <c r="VRE1666" s="288"/>
      <c r="VRF1666" s="288"/>
      <c r="VRG1666" s="288"/>
      <c r="VRH1666" s="288"/>
      <c r="VRI1666" s="288"/>
      <c r="VRJ1666" s="288"/>
      <c r="VRK1666" s="288"/>
      <c r="VRL1666" s="288"/>
      <c r="VRM1666" s="288"/>
      <c r="VRN1666" s="288"/>
      <c r="VRO1666" s="288"/>
      <c r="VRP1666" s="288"/>
      <c r="VRQ1666" s="288"/>
      <c r="VRR1666" s="288"/>
      <c r="VRS1666" s="288"/>
      <c r="VRT1666" s="288"/>
      <c r="VRU1666" s="288"/>
      <c r="VRV1666" s="288"/>
      <c r="VRW1666" s="288"/>
      <c r="VRX1666" s="288"/>
      <c r="VRY1666" s="288"/>
      <c r="VRZ1666" s="288"/>
      <c r="VSA1666" s="288"/>
      <c r="VSB1666" s="288"/>
      <c r="VSC1666" s="288"/>
      <c r="VSD1666" s="288"/>
      <c r="VSE1666" s="288"/>
      <c r="VSF1666" s="288"/>
      <c r="VSG1666" s="288"/>
      <c r="VSH1666" s="288"/>
      <c r="VSI1666" s="288"/>
      <c r="VSJ1666" s="288"/>
      <c r="VSK1666" s="288"/>
      <c r="VSL1666" s="288"/>
      <c r="VSM1666" s="288"/>
      <c r="VSN1666" s="288"/>
      <c r="VSO1666" s="288"/>
      <c r="VSP1666" s="288"/>
      <c r="VSQ1666" s="288"/>
      <c r="VSR1666" s="288"/>
      <c r="VSS1666" s="288"/>
      <c r="VST1666" s="288"/>
      <c r="VSU1666" s="288"/>
      <c r="VSV1666" s="288"/>
      <c r="VSW1666" s="288"/>
      <c r="VSX1666" s="288"/>
      <c r="VSY1666" s="288"/>
      <c r="VSZ1666" s="288"/>
      <c r="VTA1666" s="288"/>
      <c r="VTB1666" s="288"/>
      <c r="VTC1666" s="288"/>
      <c r="VTD1666" s="288"/>
      <c r="VTE1666" s="288"/>
      <c r="VTF1666" s="288"/>
      <c r="VTG1666" s="288"/>
      <c r="VTH1666" s="288"/>
      <c r="VTI1666" s="288"/>
      <c r="VTJ1666" s="288"/>
      <c r="VTK1666" s="288"/>
      <c r="VTL1666" s="288"/>
      <c r="VTM1666" s="288"/>
      <c r="VTN1666" s="288"/>
      <c r="VTO1666" s="288"/>
      <c r="VTP1666" s="288"/>
      <c r="VTQ1666" s="288"/>
      <c r="VTR1666" s="288"/>
      <c r="VTS1666" s="288"/>
      <c r="VTT1666" s="288"/>
      <c r="VTU1666" s="288"/>
      <c r="VTV1666" s="288"/>
      <c r="VTW1666" s="288"/>
      <c r="VTX1666" s="288"/>
      <c r="VTY1666" s="288"/>
      <c r="VTZ1666" s="288"/>
      <c r="VUA1666" s="288"/>
      <c r="VUB1666" s="288"/>
      <c r="VUC1666" s="288"/>
      <c r="VUD1666" s="288"/>
      <c r="VUE1666" s="288"/>
      <c r="VUF1666" s="288"/>
      <c r="VUG1666" s="288"/>
      <c r="VUH1666" s="288"/>
      <c r="VUI1666" s="288"/>
      <c r="VUJ1666" s="288"/>
      <c r="VUK1666" s="288"/>
      <c r="VUL1666" s="288"/>
      <c r="VUM1666" s="288"/>
      <c r="VUN1666" s="288"/>
      <c r="VUO1666" s="288"/>
      <c r="VUP1666" s="288"/>
      <c r="VUQ1666" s="288"/>
      <c r="VUR1666" s="288"/>
      <c r="VUS1666" s="288"/>
      <c r="VUT1666" s="288"/>
      <c r="VUU1666" s="288"/>
      <c r="VUV1666" s="288"/>
      <c r="VUW1666" s="288"/>
      <c r="VUX1666" s="288"/>
      <c r="VUY1666" s="288"/>
      <c r="VUZ1666" s="288"/>
      <c r="VVA1666" s="288"/>
      <c r="VVB1666" s="288"/>
      <c r="VVC1666" s="288"/>
      <c r="VVD1666" s="288"/>
      <c r="VVE1666" s="288"/>
      <c r="VVF1666" s="288"/>
      <c r="VVG1666" s="288"/>
      <c r="VVH1666" s="288"/>
      <c r="VVI1666" s="288"/>
      <c r="VVJ1666" s="288"/>
      <c r="VVK1666" s="288"/>
      <c r="VVL1666" s="288"/>
      <c r="VVM1666" s="288"/>
      <c r="VVN1666" s="288"/>
      <c r="VVO1666" s="288"/>
      <c r="VVP1666" s="288"/>
      <c r="VVQ1666" s="288"/>
      <c r="VVR1666" s="288"/>
      <c r="VVS1666" s="288"/>
      <c r="VVT1666" s="288"/>
      <c r="VVU1666" s="288"/>
      <c r="VVV1666" s="288"/>
      <c r="VVW1666" s="288"/>
      <c r="VVX1666" s="288"/>
      <c r="VVY1666" s="288"/>
      <c r="VVZ1666" s="288"/>
      <c r="VWA1666" s="288"/>
      <c r="VWB1666" s="288"/>
      <c r="VWC1666" s="288"/>
      <c r="VWD1666" s="288"/>
      <c r="VWE1666" s="288"/>
      <c r="VWF1666" s="288"/>
      <c r="VWG1666" s="288"/>
      <c r="VWH1666" s="288"/>
      <c r="VWI1666" s="288"/>
      <c r="VWJ1666" s="288"/>
      <c r="VWK1666" s="288"/>
      <c r="VWL1666" s="288"/>
      <c r="VWM1666" s="288"/>
      <c r="VWN1666" s="288"/>
      <c r="VWO1666" s="288"/>
      <c r="VWP1666" s="288"/>
      <c r="VWQ1666" s="288"/>
      <c r="VWR1666" s="288"/>
      <c r="VWS1666" s="288"/>
      <c r="VWT1666" s="288"/>
      <c r="VWU1666" s="288"/>
      <c r="VWV1666" s="288"/>
      <c r="VWW1666" s="288"/>
      <c r="VWX1666" s="288"/>
      <c r="VWY1666" s="288"/>
      <c r="VWZ1666" s="288"/>
      <c r="VXA1666" s="288"/>
      <c r="VXB1666" s="288"/>
      <c r="VXC1666" s="288"/>
      <c r="VXD1666" s="288"/>
      <c r="VXE1666" s="288"/>
      <c r="VXF1666" s="288"/>
      <c r="VXG1666" s="288"/>
      <c r="VXH1666" s="288"/>
      <c r="VXI1666" s="288"/>
      <c r="VXJ1666" s="288"/>
      <c r="VXK1666" s="288"/>
      <c r="VXL1666" s="288"/>
      <c r="VXM1666" s="288"/>
      <c r="VXN1666" s="288"/>
      <c r="VXO1666" s="288"/>
      <c r="VXP1666" s="288"/>
      <c r="VXQ1666" s="288"/>
      <c r="VXR1666" s="288"/>
      <c r="VXS1666" s="288"/>
      <c r="VXT1666" s="288"/>
      <c r="VXU1666" s="288"/>
      <c r="VXV1666" s="288"/>
      <c r="VXW1666" s="288"/>
      <c r="VXX1666" s="288"/>
      <c r="VXY1666" s="288"/>
      <c r="VXZ1666" s="288"/>
      <c r="VYA1666" s="288"/>
      <c r="VYB1666" s="288"/>
      <c r="VYC1666" s="288"/>
      <c r="VYD1666" s="288"/>
      <c r="VYE1666" s="288"/>
      <c r="VYF1666" s="288"/>
      <c r="VYG1666" s="288"/>
      <c r="VYH1666" s="288"/>
      <c r="VYI1666" s="288"/>
      <c r="VYJ1666" s="288"/>
      <c r="VYK1666" s="288"/>
      <c r="VYL1666" s="288"/>
      <c r="VYM1666" s="288"/>
      <c r="VYN1666" s="288"/>
      <c r="VYO1666" s="288"/>
      <c r="VYP1666" s="288"/>
      <c r="VYQ1666" s="288"/>
      <c r="VYR1666" s="288"/>
      <c r="VYS1666" s="288"/>
      <c r="VYT1666" s="288"/>
      <c r="VYU1666" s="288"/>
      <c r="VYV1666" s="288"/>
      <c r="VYW1666" s="288"/>
      <c r="VYX1666" s="288"/>
      <c r="VYY1666" s="288"/>
      <c r="VYZ1666" s="288"/>
      <c r="VZA1666" s="288"/>
      <c r="VZB1666" s="288"/>
      <c r="VZC1666" s="288"/>
      <c r="VZD1666" s="288"/>
      <c r="VZE1666" s="288"/>
      <c r="VZF1666" s="288"/>
      <c r="VZG1666" s="288"/>
      <c r="VZH1666" s="288"/>
      <c r="VZI1666" s="288"/>
      <c r="VZJ1666" s="288"/>
      <c r="VZK1666" s="288"/>
      <c r="VZL1666" s="288"/>
      <c r="VZM1666" s="288"/>
      <c r="VZN1666" s="288"/>
      <c r="VZO1666" s="288"/>
      <c r="VZP1666" s="288"/>
      <c r="VZQ1666" s="288"/>
      <c r="VZR1666" s="288"/>
      <c r="VZS1666" s="288"/>
      <c r="VZT1666" s="288"/>
      <c r="VZU1666" s="288"/>
      <c r="VZV1666" s="288"/>
      <c r="VZW1666" s="288"/>
      <c r="VZX1666" s="288"/>
      <c r="VZY1666" s="288"/>
      <c r="VZZ1666" s="288"/>
      <c r="WAA1666" s="288"/>
      <c r="WAB1666" s="288"/>
      <c r="WAC1666" s="288"/>
      <c r="WAD1666" s="288"/>
      <c r="WAE1666" s="288"/>
      <c r="WAF1666" s="288"/>
      <c r="WAG1666" s="288"/>
      <c r="WAH1666" s="288"/>
      <c r="WAI1666" s="288"/>
      <c r="WAJ1666" s="288"/>
      <c r="WAK1666" s="288"/>
      <c r="WAL1666" s="288"/>
      <c r="WAM1666" s="288"/>
      <c r="WAN1666" s="288"/>
      <c r="WAO1666" s="288"/>
      <c r="WAP1666" s="288"/>
      <c r="WAQ1666" s="288"/>
      <c r="WAR1666" s="288"/>
      <c r="WAS1666" s="288"/>
      <c r="WAT1666" s="288"/>
      <c r="WAU1666" s="288"/>
      <c r="WAV1666" s="288"/>
      <c r="WAW1666" s="288"/>
      <c r="WAX1666" s="288"/>
      <c r="WAY1666" s="288"/>
      <c r="WAZ1666" s="288"/>
      <c r="WBA1666" s="288"/>
      <c r="WBB1666" s="288"/>
      <c r="WBC1666" s="288"/>
      <c r="WBD1666" s="288"/>
      <c r="WBE1666" s="288"/>
      <c r="WBF1666" s="288"/>
      <c r="WBG1666" s="288"/>
      <c r="WBH1666" s="288"/>
      <c r="WBI1666" s="288"/>
      <c r="WBJ1666" s="288"/>
      <c r="WBK1666" s="288"/>
      <c r="WBL1666" s="288"/>
      <c r="WBM1666" s="288"/>
      <c r="WBN1666" s="288"/>
      <c r="WBO1666" s="288"/>
      <c r="WBP1666" s="288"/>
      <c r="WBQ1666" s="288"/>
      <c r="WBR1666" s="288"/>
      <c r="WBS1666" s="288"/>
      <c r="WBT1666" s="288"/>
      <c r="WBU1666" s="288"/>
      <c r="WBV1666" s="288"/>
      <c r="WBW1666" s="288"/>
      <c r="WBX1666" s="288"/>
      <c r="WBY1666" s="288"/>
      <c r="WBZ1666" s="288"/>
      <c r="WCA1666" s="288"/>
      <c r="WCB1666" s="288"/>
      <c r="WCC1666" s="288"/>
      <c r="WCD1666" s="288"/>
      <c r="WCE1666" s="288"/>
      <c r="WCF1666" s="288"/>
      <c r="WCG1666" s="288"/>
      <c r="WCH1666" s="288"/>
      <c r="WCI1666" s="288"/>
      <c r="WCJ1666" s="288"/>
      <c r="WCK1666" s="288"/>
      <c r="WCL1666" s="288"/>
      <c r="WCM1666" s="288"/>
      <c r="WCN1666" s="288"/>
      <c r="WCO1666" s="288"/>
      <c r="WCP1666" s="288"/>
      <c r="WCQ1666" s="288"/>
      <c r="WCR1666" s="288"/>
      <c r="WCS1666" s="288"/>
      <c r="WCT1666" s="288"/>
      <c r="WCU1666" s="288"/>
      <c r="WCV1666" s="288"/>
      <c r="WCW1666" s="288"/>
      <c r="WCX1666" s="288"/>
      <c r="WCY1666" s="288"/>
      <c r="WCZ1666" s="288"/>
      <c r="WDA1666" s="288"/>
      <c r="WDB1666" s="288"/>
      <c r="WDC1666" s="288"/>
      <c r="WDD1666" s="288"/>
      <c r="WDE1666" s="288"/>
      <c r="WDF1666" s="288"/>
      <c r="WDG1666" s="288"/>
      <c r="WDH1666" s="288"/>
      <c r="WDI1666" s="288"/>
      <c r="WDJ1666" s="288"/>
      <c r="WDK1666" s="288"/>
      <c r="WDL1666" s="288"/>
      <c r="WDM1666" s="288"/>
      <c r="WDN1666" s="288"/>
      <c r="WDO1666" s="288"/>
      <c r="WDP1666" s="288"/>
      <c r="WDQ1666" s="288"/>
      <c r="WDR1666" s="288"/>
      <c r="WDS1666" s="288"/>
      <c r="WDT1666" s="288"/>
      <c r="WDU1666" s="288"/>
      <c r="WDV1666" s="288"/>
      <c r="WDW1666" s="288"/>
      <c r="WDX1666" s="288"/>
      <c r="WDY1666" s="288"/>
      <c r="WDZ1666" s="288"/>
      <c r="WEA1666" s="288"/>
      <c r="WEB1666" s="288"/>
      <c r="WEC1666" s="288"/>
      <c r="WED1666" s="288"/>
      <c r="WEE1666" s="288"/>
      <c r="WEF1666" s="288"/>
      <c r="WEG1666" s="288"/>
      <c r="WEH1666" s="288"/>
      <c r="WEI1666" s="288"/>
      <c r="WEJ1666" s="288"/>
      <c r="WEK1666" s="288"/>
      <c r="WEL1666" s="288"/>
      <c r="WEM1666" s="288"/>
      <c r="WEN1666" s="288"/>
      <c r="WEO1666" s="288"/>
      <c r="WEP1666" s="288"/>
      <c r="WEQ1666" s="288"/>
      <c r="WER1666" s="288"/>
      <c r="WES1666" s="288"/>
      <c r="WET1666" s="288"/>
      <c r="WEU1666" s="288"/>
      <c r="WEV1666" s="288"/>
      <c r="WEW1666" s="288"/>
      <c r="WEX1666" s="288"/>
      <c r="WEY1666" s="288"/>
      <c r="WEZ1666" s="288"/>
      <c r="WFA1666" s="288"/>
      <c r="WFB1666" s="288"/>
      <c r="WFC1666" s="288"/>
      <c r="WFD1666" s="288"/>
      <c r="WFE1666" s="288"/>
      <c r="WFF1666" s="288"/>
      <c r="WFG1666" s="288"/>
      <c r="WFH1666" s="288"/>
      <c r="WFI1666" s="288"/>
      <c r="WFJ1666" s="288"/>
      <c r="WFK1666" s="288"/>
      <c r="WFL1666" s="288"/>
      <c r="WFM1666" s="288"/>
      <c r="WFN1666" s="288"/>
      <c r="WFO1666" s="288"/>
      <c r="WFP1666" s="288"/>
      <c r="WFQ1666" s="288"/>
      <c r="WFR1666" s="288"/>
      <c r="WFS1666" s="288"/>
      <c r="WFT1666" s="288"/>
      <c r="WFU1666" s="288"/>
      <c r="WFV1666" s="288"/>
      <c r="WFW1666" s="288"/>
      <c r="WFX1666" s="288"/>
      <c r="WFY1666" s="288"/>
      <c r="WFZ1666" s="288"/>
      <c r="WGA1666" s="288"/>
      <c r="WGB1666" s="288"/>
      <c r="WGC1666" s="288"/>
      <c r="WGD1666" s="288"/>
      <c r="WGE1666" s="288"/>
      <c r="WGF1666" s="288"/>
      <c r="WGG1666" s="288"/>
      <c r="WGH1666" s="288"/>
      <c r="WGI1666" s="288"/>
      <c r="WGJ1666" s="288"/>
      <c r="WGK1666" s="288"/>
      <c r="WGL1666" s="288"/>
      <c r="WGM1666" s="288"/>
      <c r="WGN1666" s="288"/>
      <c r="WGO1666" s="288"/>
      <c r="WGP1666" s="288"/>
      <c r="WGQ1666" s="288"/>
      <c r="WGR1666" s="288"/>
      <c r="WGS1666" s="288"/>
      <c r="WGT1666" s="288"/>
      <c r="WGU1666" s="288"/>
      <c r="WGV1666" s="288"/>
      <c r="WGW1666" s="288"/>
      <c r="WGX1666" s="288"/>
      <c r="WGY1666" s="288"/>
      <c r="WGZ1666" s="288"/>
      <c r="WHA1666" s="288"/>
      <c r="WHB1666" s="288"/>
      <c r="WHC1666" s="288"/>
      <c r="WHD1666" s="288"/>
      <c r="WHE1666" s="288"/>
      <c r="WHF1666" s="288"/>
      <c r="WHG1666" s="288"/>
      <c r="WHH1666" s="288"/>
      <c r="WHI1666" s="288"/>
      <c r="WHJ1666" s="288"/>
      <c r="WHK1666" s="288"/>
      <c r="WHL1666" s="288"/>
      <c r="WHM1666" s="288"/>
      <c r="WHN1666" s="288"/>
      <c r="WHO1666" s="288"/>
      <c r="WHP1666" s="288"/>
      <c r="WHQ1666" s="288"/>
      <c r="WHR1666" s="288"/>
      <c r="WHS1666" s="288"/>
      <c r="WHT1666" s="288"/>
      <c r="WHU1666" s="288"/>
      <c r="WHV1666" s="288"/>
      <c r="WHW1666" s="288"/>
      <c r="WHX1666" s="288"/>
      <c r="WHY1666" s="288"/>
      <c r="WHZ1666" s="288"/>
      <c r="WIA1666" s="288"/>
      <c r="WIB1666" s="288"/>
      <c r="WIC1666" s="288"/>
      <c r="WID1666" s="288"/>
      <c r="WIE1666" s="288"/>
      <c r="WIF1666" s="288"/>
      <c r="WIG1666" s="288"/>
      <c r="WIH1666" s="288"/>
      <c r="WII1666" s="288"/>
      <c r="WIJ1666" s="288"/>
      <c r="WIK1666" s="288"/>
      <c r="WIL1666" s="288"/>
      <c r="WIM1666" s="288"/>
      <c r="WIN1666" s="288"/>
      <c r="WIO1666" s="288"/>
      <c r="WIP1666" s="288"/>
      <c r="WIQ1666" s="288"/>
      <c r="WIR1666" s="288"/>
      <c r="WIS1666" s="288"/>
      <c r="WIT1666" s="288"/>
      <c r="WIU1666" s="288"/>
      <c r="WIV1666" s="288"/>
      <c r="WIW1666" s="288"/>
      <c r="WIX1666" s="288"/>
      <c r="WIY1666" s="288"/>
      <c r="WIZ1666" s="288"/>
      <c r="WJA1666" s="288"/>
      <c r="WJB1666" s="288"/>
      <c r="WJC1666" s="288"/>
      <c r="WJD1666" s="288"/>
      <c r="WJE1666" s="288"/>
      <c r="WJF1666" s="288"/>
      <c r="WJG1666" s="288"/>
      <c r="WJH1666" s="288"/>
      <c r="WJI1666" s="288"/>
      <c r="WJJ1666" s="288"/>
      <c r="WJK1666" s="288"/>
      <c r="WJL1666" s="288"/>
      <c r="WJM1666" s="288"/>
      <c r="WJN1666" s="288"/>
      <c r="WJO1666" s="288"/>
      <c r="WJP1666" s="288"/>
      <c r="WJQ1666" s="288"/>
      <c r="WJR1666" s="288"/>
      <c r="WJS1666" s="288"/>
      <c r="WJT1666" s="288"/>
      <c r="WJU1666" s="288"/>
      <c r="WJV1666" s="288"/>
      <c r="WJW1666" s="288"/>
      <c r="WJX1666" s="288"/>
      <c r="WJY1666" s="288"/>
      <c r="WJZ1666" s="288"/>
      <c r="WKA1666" s="288"/>
      <c r="WKB1666" s="288"/>
      <c r="WKC1666" s="288"/>
      <c r="WKD1666" s="288"/>
      <c r="WKE1666" s="288"/>
      <c r="WKF1666" s="288"/>
      <c r="WKG1666" s="288"/>
      <c r="WKH1666" s="288"/>
      <c r="WKI1666" s="288"/>
      <c r="WKJ1666" s="288"/>
      <c r="WKK1666" s="288"/>
      <c r="WKL1666" s="288"/>
      <c r="WKM1666" s="288"/>
      <c r="WKN1666" s="288"/>
      <c r="WKO1666" s="288"/>
      <c r="WKP1666" s="288"/>
      <c r="WKQ1666" s="288"/>
      <c r="WKR1666" s="288"/>
      <c r="WKS1666" s="288"/>
      <c r="WKT1666" s="288"/>
      <c r="WKU1666" s="288"/>
      <c r="WKV1666" s="288"/>
      <c r="WKW1666" s="288"/>
      <c r="WKX1666" s="288"/>
      <c r="WKY1666" s="288"/>
      <c r="WKZ1666" s="288"/>
      <c r="WLA1666" s="288"/>
      <c r="WLB1666" s="288"/>
      <c r="WLC1666" s="288"/>
      <c r="WLD1666" s="288"/>
      <c r="WLE1666" s="288"/>
      <c r="WLF1666" s="288"/>
      <c r="WLG1666" s="288"/>
      <c r="WLH1666" s="288"/>
      <c r="WLI1666" s="288"/>
      <c r="WLJ1666" s="288"/>
      <c r="WLK1666" s="288"/>
      <c r="WLL1666" s="288"/>
      <c r="WLM1666" s="288"/>
      <c r="WLN1666" s="288"/>
      <c r="WLO1666" s="288"/>
      <c r="WLP1666" s="288"/>
      <c r="WLQ1666" s="288"/>
      <c r="WLR1666" s="288"/>
      <c r="WLS1666" s="288"/>
      <c r="WLT1666" s="288"/>
      <c r="WLU1666" s="288"/>
      <c r="WLV1666" s="288"/>
      <c r="WLW1666" s="288"/>
      <c r="WLX1666" s="288"/>
      <c r="WLY1666" s="288"/>
      <c r="WLZ1666" s="288"/>
      <c r="WMA1666" s="288"/>
      <c r="WMB1666" s="288"/>
      <c r="WMC1666" s="288"/>
      <c r="WMD1666" s="288"/>
      <c r="WME1666" s="288"/>
      <c r="WMF1666" s="288"/>
      <c r="WMG1666" s="288"/>
      <c r="WMH1666" s="288"/>
      <c r="WMI1666" s="288"/>
      <c r="WMJ1666" s="288"/>
      <c r="WMK1666" s="288"/>
      <c r="WML1666" s="288"/>
      <c r="WMM1666" s="288"/>
      <c r="WMN1666" s="288"/>
      <c r="WMO1666" s="288"/>
      <c r="WMP1666" s="288"/>
      <c r="WMQ1666" s="288"/>
      <c r="WMR1666" s="288"/>
      <c r="WMS1666" s="288"/>
      <c r="WMT1666" s="288"/>
      <c r="WMU1666" s="288"/>
      <c r="WMV1666" s="288"/>
      <c r="WMW1666" s="288"/>
      <c r="WMX1666" s="288"/>
      <c r="WMY1666" s="288"/>
      <c r="WMZ1666" s="288"/>
      <c r="WNA1666" s="288"/>
      <c r="WNB1666" s="288"/>
      <c r="WNC1666" s="288"/>
      <c r="WND1666" s="288"/>
      <c r="WNE1666" s="288"/>
      <c r="WNF1666" s="288"/>
      <c r="WNG1666" s="288"/>
      <c r="WNH1666" s="288"/>
      <c r="WNI1666" s="288"/>
      <c r="WNJ1666" s="288"/>
      <c r="WNK1666" s="288"/>
      <c r="WNL1666" s="288"/>
      <c r="WNM1666" s="288"/>
      <c r="WNN1666" s="288"/>
      <c r="WNO1666" s="288"/>
      <c r="WNP1666" s="288"/>
      <c r="WNQ1666" s="288"/>
      <c r="WNR1666" s="288"/>
      <c r="WNS1666" s="288"/>
      <c r="WNT1666" s="288"/>
      <c r="WNU1666" s="288"/>
      <c r="WNV1666" s="288"/>
      <c r="WNW1666" s="288"/>
      <c r="WNX1666" s="288"/>
      <c r="WNY1666" s="288"/>
      <c r="WNZ1666" s="288"/>
      <c r="WOA1666" s="288"/>
      <c r="WOB1666" s="288"/>
      <c r="WOC1666" s="288"/>
      <c r="WOD1666" s="288"/>
      <c r="WOE1666" s="288"/>
      <c r="WOF1666" s="288"/>
      <c r="WOG1666" s="288"/>
      <c r="WOH1666" s="288"/>
      <c r="WOI1666" s="288"/>
      <c r="WOJ1666" s="288"/>
      <c r="WOK1666" s="288"/>
      <c r="WOL1666" s="288"/>
      <c r="WOM1666" s="288"/>
      <c r="WON1666" s="288"/>
      <c r="WOO1666" s="288"/>
      <c r="WOP1666" s="288"/>
      <c r="WOQ1666" s="288"/>
      <c r="WOR1666" s="288"/>
      <c r="WOS1666" s="288"/>
      <c r="WOT1666" s="288"/>
      <c r="WOU1666" s="288"/>
      <c r="WOV1666" s="288"/>
      <c r="WOW1666" s="288"/>
      <c r="WOX1666" s="288"/>
      <c r="WOY1666" s="288"/>
      <c r="WOZ1666" s="288"/>
      <c r="WPA1666" s="288"/>
      <c r="WPB1666" s="288"/>
      <c r="WPC1666" s="288"/>
      <c r="WPD1666" s="288"/>
      <c r="WPE1666" s="288"/>
      <c r="WPF1666" s="288"/>
      <c r="WPG1666" s="288"/>
      <c r="WPH1666" s="288"/>
      <c r="WPI1666" s="288"/>
      <c r="WPJ1666" s="288"/>
      <c r="WPK1666" s="288"/>
      <c r="WPL1666" s="288"/>
      <c r="WPM1666" s="288"/>
      <c r="WPN1666" s="288"/>
      <c r="WPO1666" s="288"/>
      <c r="WPP1666" s="288"/>
      <c r="WPQ1666" s="288"/>
      <c r="WPR1666" s="288"/>
      <c r="WPS1666" s="288"/>
      <c r="WPT1666" s="288"/>
      <c r="WPU1666" s="288"/>
      <c r="WPV1666" s="288"/>
      <c r="WPW1666" s="288"/>
      <c r="WPX1666" s="288"/>
      <c r="WPY1666" s="288"/>
      <c r="WPZ1666" s="288"/>
      <c r="WQA1666" s="288"/>
      <c r="WQB1666" s="288"/>
      <c r="WQC1666" s="288"/>
      <c r="WQD1666" s="288"/>
      <c r="WQE1666" s="288"/>
      <c r="WQF1666" s="288"/>
      <c r="WQG1666" s="288"/>
      <c r="WQH1666" s="288"/>
      <c r="WQI1666" s="288"/>
      <c r="WQJ1666" s="288"/>
      <c r="WQK1666" s="288"/>
      <c r="WQL1666" s="288"/>
      <c r="WQM1666" s="288"/>
      <c r="WQN1666" s="288"/>
      <c r="WQO1666" s="288"/>
      <c r="WQP1666" s="288"/>
      <c r="WQQ1666" s="288"/>
      <c r="WQR1666" s="288"/>
      <c r="WQS1666" s="288"/>
      <c r="WQT1666" s="288"/>
      <c r="WQU1666" s="288"/>
      <c r="WQV1666" s="288"/>
      <c r="WQW1666" s="288"/>
      <c r="WQX1666" s="288"/>
      <c r="WQY1666" s="288"/>
      <c r="WQZ1666" s="288"/>
      <c r="WRA1666" s="288"/>
      <c r="WRB1666" s="288"/>
      <c r="WRC1666" s="288"/>
      <c r="WRD1666" s="288"/>
      <c r="WRE1666" s="288"/>
      <c r="WRF1666" s="288"/>
      <c r="WRG1666" s="288"/>
      <c r="WRH1666" s="288"/>
      <c r="WRI1666" s="288"/>
      <c r="WRJ1666" s="288"/>
      <c r="WRK1666" s="288"/>
      <c r="WRL1666" s="288"/>
      <c r="WRM1666" s="288"/>
      <c r="WRN1666" s="288"/>
      <c r="WRO1666" s="288"/>
      <c r="WRP1666" s="288"/>
      <c r="WRQ1666" s="288"/>
      <c r="WRR1666" s="288"/>
      <c r="WRS1666" s="288"/>
      <c r="WRT1666" s="288"/>
      <c r="WRU1666" s="288"/>
      <c r="WRV1666" s="288"/>
      <c r="WRW1666" s="288"/>
      <c r="WRX1666" s="288"/>
      <c r="WRY1666" s="288"/>
      <c r="WRZ1666" s="288"/>
      <c r="WSA1666" s="288"/>
      <c r="WSB1666" s="288"/>
      <c r="WSC1666" s="288"/>
      <c r="WSD1666" s="288"/>
      <c r="WSE1666" s="288"/>
      <c r="WSF1666" s="288"/>
      <c r="WSG1666" s="288"/>
      <c r="WSH1666" s="288"/>
      <c r="WSI1666" s="288"/>
      <c r="WSJ1666" s="288"/>
      <c r="WSK1666" s="288"/>
      <c r="WSL1666" s="288"/>
      <c r="WSM1666" s="288"/>
      <c r="WSN1666" s="288"/>
      <c r="WSO1666" s="288"/>
      <c r="WSP1666" s="288"/>
      <c r="WSQ1666" s="288"/>
      <c r="WSR1666" s="288"/>
      <c r="WSS1666" s="288"/>
      <c r="WST1666" s="288"/>
      <c r="WSU1666" s="288"/>
      <c r="WSV1666" s="288"/>
      <c r="WSW1666" s="288"/>
      <c r="WSX1666" s="288"/>
      <c r="WSY1666" s="288"/>
      <c r="WSZ1666" s="288"/>
      <c r="WTA1666" s="288"/>
      <c r="WTB1666" s="288"/>
      <c r="WTC1666" s="288"/>
      <c r="WTD1666" s="288"/>
      <c r="WTE1666" s="288"/>
      <c r="WTF1666" s="288"/>
      <c r="WTG1666" s="288"/>
      <c r="WTH1666" s="288"/>
      <c r="WTI1666" s="288"/>
      <c r="WTJ1666" s="288"/>
      <c r="WTK1666" s="288"/>
      <c r="WTL1666" s="288"/>
      <c r="WTM1666" s="288"/>
      <c r="WTN1666" s="288"/>
      <c r="WTO1666" s="288"/>
      <c r="WTP1666" s="288"/>
      <c r="WTQ1666" s="288"/>
      <c r="WTR1666" s="288"/>
      <c r="WTS1666" s="288"/>
      <c r="WTT1666" s="288"/>
      <c r="WTU1666" s="288"/>
      <c r="WTV1666" s="288"/>
      <c r="WTW1666" s="288"/>
      <c r="WTX1666" s="288"/>
      <c r="WTY1666" s="288"/>
      <c r="WTZ1666" s="288"/>
      <c r="WUA1666" s="288"/>
      <c r="WUB1666" s="288"/>
      <c r="WUC1666" s="288"/>
      <c r="WUD1666" s="288"/>
      <c r="WUE1666" s="288"/>
      <c r="WUF1666" s="288"/>
      <c r="WUG1666" s="288"/>
      <c r="WUH1666" s="288"/>
      <c r="WUI1666" s="288"/>
      <c r="WUJ1666" s="288"/>
      <c r="WUK1666" s="288"/>
      <c r="WUL1666" s="288"/>
      <c r="WUM1666" s="288"/>
      <c r="WUN1666" s="288"/>
      <c r="WUO1666" s="288"/>
      <c r="WUP1666" s="288"/>
      <c r="WUQ1666" s="288"/>
      <c r="WUR1666" s="288"/>
      <c r="WUS1666" s="288"/>
      <c r="WUT1666" s="288"/>
      <c r="WUU1666" s="288"/>
      <c r="WUV1666" s="288"/>
      <c r="WUW1666" s="288"/>
      <c r="WUX1666" s="288"/>
      <c r="WUY1666" s="288"/>
      <c r="WUZ1666" s="288"/>
      <c r="WVA1666" s="288"/>
      <c r="WVB1666" s="288"/>
      <c r="WVC1666" s="288"/>
      <c r="WVD1666" s="288"/>
      <c r="WVE1666" s="288"/>
      <c r="WVF1666" s="288"/>
      <c r="WVG1666" s="288"/>
      <c r="WVH1666" s="288"/>
      <c r="WVI1666" s="288"/>
      <c r="WVJ1666" s="288"/>
      <c r="WVK1666" s="288"/>
      <c r="WVL1666" s="288"/>
      <c r="WVM1666" s="288"/>
      <c r="WVN1666" s="288"/>
      <c r="WVO1666" s="288"/>
      <c r="WVP1666" s="288"/>
      <c r="WVQ1666" s="288"/>
      <c r="WVR1666" s="288"/>
      <c r="WVS1666" s="288"/>
      <c r="WVT1666" s="288"/>
      <c r="WVU1666" s="288"/>
      <c r="WVV1666" s="288"/>
      <c r="WVW1666" s="288"/>
      <c r="WVX1666" s="288"/>
      <c r="WVY1666" s="288"/>
      <c r="WVZ1666" s="288"/>
      <c r="WWA1666" s="288"/>
      <c r="WWB1666" s="288"/>
      <c r="WWC1666" s="288"/>
      <c r="WWD1666" s="288"/>
      <c r="WWE1666" s="288"/>
      <c r="WWF1666" s="288"/>
      <c r="WWG1666" s="288"/>
      <c r="WWH1666" s="288"/>
      <c r="WWI1666" s="288"/>
      <c r="WWJ1666" s="288"/>
      <c r="WWK1666" s="288"/>
      <c r="WWL1666" s="288"/>
      <c r="WWM1666" s="288"/>
      <c r="WWN1666" s="288"/>
      <c r="WWO1666" s="288"/>
      <c r="WWP1666" s="288"/>
      <c r="WWQ1666" s="288"/>
      <c r="WWR1666" s="288"/>
      <c r="WWS1666" s="288"/>
      <c r="WWT1666" s="288"/>
      <c r="WWU1666" s="288"/>
      <c r="WWV1666" s="288"/>
      <c r="WWW1666" s="288"/>
      <c r="WWX1666" s="288"/>
      <c r="WWY1666" s="288"/>
      <c r="WWZ1666" s="288"/>
      <c r="WXA1666" s="288"/>
      <c r="WXB1666" s="288"/>
      <c r="WXC1666" s="288"/>
      <c r="WXD1666" s="288"/>
      <c r="WXE1666" s="288"/>
      <c r="WXF1666" s="288"/>
      <c r="WXG1666" s="288"/>
      <c r="WXH1666" s="288"/>
      <c r="WXI1666" s="288"/>
      <c r="WXJ1666" s="288"/>
      <c r="WXK1666" s="288"/>
      <c r="WXL1666" s="288"/>
      <c r="WXM1666" s="288"/>
      <c r="WXN1666" s="288"/>
      <c r="WXO1666" s="288"/>
      <c r="WXP1666" s="288"/>
      <c r="WXQ1666" s="288"/>
      <c r="WXR1666" s="288"/>
      <c r="WXS1666" s="288"/>
      <c r="WXT1666" s="288"/>
      <c r="WXU1666" s="288"/>
      <c r="WXV1666" s="288"/>
      <c r="WXW1666" s="288"/>
      <c r="WXX1666" s="288"/>
      <c r="WXY1666" s="288"/>
      <c r="WXZ1666" s="288"/>
      <c r="WYA1666" s="288"/>
      <c r="WYB1666" s="288"/>
      <c r="WYC1666" s="288"/>
      <c r="WYD1666" s="288"/>
      <c r="WYE1666" s="288"/>
      <c r="WYF1666" s="288"/>
      <c r="WYG1666" s="288"/>
      <c r="WYH1666" s="288"/>
      <c r="WYI1666" s="288"/>
      <c r="WYJ1666" s="288"/>
      <c r="WYK1666" s="288"/>
      <c r="WYL1666" s="288"/>
      <c r="WYM1666" s="288"/>
      <c r="WYN1666" s="288"/>
      <c r="WYO1666" s="288"/>
      <c r="WYP1666" s="288"/>
      <c r="WYQ1666" s="288"/>
      <c r="WYR1666" s="288"/>
      <c r="WYS1666" s="288"/>
      <c r="WYT1666" s="288"/>
      <c r="WYU1666" s="288"/>
      <c r="WYV1666" s="288"/>
      <c r="WYW1666" s="288"/>
      <c r="WYX1666" s="288"/>
      <c r="WYY1666" s="288"/>
      <c r="WYZ1666" s="288"/>
      <c r="WZA1666" s="288"/>
      <c r="WZB1666" s="288"/>
      <c r="WZC1666" s="288"/>
      <c r="WZD1666" s="288"/>
      <c r="WZE1666" s="288"/>
      <c r="WZF1666" s="288"/>
      <c r="WZG1666" s="288"/>
      <c r="WZH1666" s="288"/>
      <c r="WZI1666" s="288"/>
      <c r="WZJ1666" s="288"/>
      <c r="WZK1666" s="288"/>
      <c r="WZL1666" s="288"/>
      <c r="WZM1666" s="288"/>
      <c r="WZN1666" s="288"/>
      <c r="WZO1666" s="288"/>
      <c r="WZP1666" s="288"/>
      <c r="WZQ1666" s="288"/>
      <c r="WZR1666" s="288"/>
      <c r="WZS1666" s="288"/>
      <c r="WZT1666" s="288"/>
      <c r="WZU1666" s="288"/>
      <c r="WZV1666" s="288"/>
      <c r="WZW1666" s="288"/>
      <c r="WZX1666" s="288"/>
      <c r="WZY1666" s="288"/>
      <c r="WZZ1666" s="288"/>
      <c r="XAA1666" s="288"/>
      <c r="XAB1666" s="288"/>
      <c r="XAC1666" s="288"/>
      <c r="XAD1666" s="288"/>
      <c r="XAE1666" s="288"/>
      <c r="XAF1666" s="288"/>
      <c r="XAG1666" s="288"/>
      <c r="XAH1666" s="288"/>
      <c r="XAI1666" s="288"/>
      <c r="XAJ1666" s="288"/>
      <c r="XAK1666" s="288"/>
      <c r="XAL1666" s="288"/>
      <c r="XAM1666" s="288"/>
      <c r="XAN1666" s="288"/>
      <c r="XAO1666" s="288"/>
      <c r="XAP1666" s="288"/>
      <c r="XAQ1666" s="288"/>
      <c r="XAR1666" s="288"/>
      <c r="XAS1666" s="288"/>
      <c r="XAT1666" s="288"/>
      <c r="XAU1666" s="288"/>
      <c r="XAV1666" s="288"/>
      <c r="XAW1666" s="288"/>
      <c r="XAX1666" s="288"/>
      <c r="XAY1666" s="288"/>
      <c r="XAZ1666" s="288"/>
      <c r="XBA1666" s="288"/>
      <c r="XBB1666" s="288"/>
      <c r="XBC1666" s="288"/>
      <c r="XBD1666" s="288"/>
      <c r="XBE1666" s="288"/>
      <c r="XBF1666" s="288"/>
      <c r="XBG1666" s="288"/>
      <c r="XBH1666" s="288"/>
      <c r="XBI1666" s="288"/>
      <c r="XBJ1666" s="288"/>
      <c r="XBK1666" s="288"/>
      <c r="XBL1666" s="288"/>
      <c r="XBM1666" s="288"/>
      <c r="XBN1666" s="288"/>
      <c r="XBO1666" s="288"/>
      <c r="XBP1666" s="288"/>
      <c r="XBQ1666" s="288"/>
      <c r="XBR1666" s="288"/>
      <c r="XBS1666" s="288"/>
      <c r="XBT1666" s="288"/>
      <c r="XBU1666" s="288"/>
      <c r="XBV1666" s="288"/>
      <c r="XBW1666" s="288"/>
      <c r="XBX1666" s="288"/>
      <c r="XBY1666" s="288"/>
      <c r="XBZ1666" s="288"/>
      <c r="XCA1666" s="288"/>
      <c r="XCB1666" s="288"/>
      <c r="XCC1666" s="288"/>
      <c r="XCD1666" s="288"/>
      <c r="XCE1666" s="288"/>
      <c r="XCF1666" s="288"/>
      <c r="XCG1666" s="288"/>
      <c r="XCH1666" s="288"/>
      <c r="XCI1666" s="288"/>
      <c r="XCJ1666" s="288"/>
      <c r="XCK1666" s="288"/>
      <c r="XCL1666" s="288"/>
      <c r="XCM1666" s="288"/>
      <c r="XCN1666" s="288"/>
      <c r="XCO1666" s="288"/>
      <c r="XCP1666" s="288"/>
      <c r="XCQ1666" s="288"/>
      <c r="XCR1666" s="288"/>
      <c r="XCS1666" s="288"/>
      <c r="XCT1666" s="288"/>
      <c r="XCU1666" s="288"/>
      <c r="XCV1666" s="288"/>
      <c r="XCW1666" s="288"/>
      <c r="XCX1666" s="288"/>
      <c r="XCY1666" s="288"/>
      <c r="XCZ1666" s="288"/>
      <c r="XDA1666" s="288"/>
      <c r="XDB1666" s="288"/>
      <c r="XDC1666" s="288"/>
      <c r="XDD1666" s="288"/>
      <c r="XDE1666" s="288"/>
      <c r="XDF1666" s="288"/>
      <c r="XDG1666" s="288"/>
      <c r="XDH1666" s="288"/>
      <c r="XDI1666" s="288"/>
      <c r="XDJ1666" s="288"/>
      <c r="XDK1666" s="288"/>
      <c r="XDL1666" s="288"/>
      <c r="XDM1666" s="288"/>
      <c r="XDN1666" s="288"/>
      <c r="XDO1666" s="288"/>
      <c r="XDP1666" s="288"/>
      <c r="XDQ1666" s="288"/>
      <c r="XDR1666" s="288"/>
      <c r="XDS1666" s="288"/>
      <c r="XDT1666" s="288"/>
      <c r="XDU1666" s="288"/>
      <c r="XDV1666" s="288"/>
      <c r="XDW1666" s="288"/>
      <c r="XDX1666" s="288"/>
      <c r="XDY1666" s="288"/>
      <c r="XDZ1666" s="288"/>
      <c r="XEA1666" s="288"/>
      <c r="XEB1666" s="288"/>
      <c r="XEC1666" s="288"/>
      <c r="XED1666" s="288"/>
      <c r="XEE1666" s="288"/>
      <c r="XEF1666" s="288"/>
      <c r="XEG1666" s="288"/>
      <c r="XEH1666" s="288"/>
      <c r="XEI1666" s="288"/>
      <c r="XEJ1666" s="288"/>
      <c r="XEK1666" s="288"/>
      <c r="XEL1666" s="288"/>
      <c r="XEM1666" s="288"/>
      <c r="XEN1666" s="288"/>
      <c r="XEO1666" s="288"/>
      <c r="XEP1666" s="288"/>
      <c r="XEQ1666" s="288"/>
      <c r="XER1666" s="288"/>
      <c r="XES1666" s="288"/>
      <c r="XET1666" s="288"/>
      <c r="XEU1666" s="288"/>
      <c r="XEV1666" s="288"/>
      <c r="XEW1666" s="288"/>
      <c r="XEX1666" s="288"/>
      <c r="XEY1666" s="288"/>
      <c r="XEZ1666" s="288"/>
      <c r="XFA1666" s="288"/>
      <c r="XFB1666" s="288"/>
      <c r="XFC1666" s="288"/>
    </row>
    <row r="1667" spans="1:16383" ht="51" customHeight="1" outlineLevel="1" x14ac:dyDescent="0.25">
      <c r="A1667" s="2" t="s">
        <v>4357</v>
      </c>
      <c r="B1667" s="3" t="s">
        <v>27</v>
      </c>
      <c r="C1667" s="28" t="s">
        <v>3969</v>
      </c>
      <c r="D1667" s="28" t="s">
        <v>7944</v>
      </c>
      <c r="E1667" s="2" t="s">
        <v>12709</v>
      </c>
      <c r="F1667" s="120" t="s">
        <v>3970</v>
      </c>
      <c r="G1667" s="2" t="s">
        <v>29</v>
      </c>
      <c r="H1667" s="4">
        <v>0</v>
      </c>
      <c r="I1667" s="2">
        <v>710000000</v>
      </c>
      <c r="J1667" s="2" t="s">
        <v>11537</v>
      </c>
      <c r="K1667" s="30" t="s">
        <v>6014</v>
      </c>
      <c r="L1667" s="81" t="s">
        <v>1143</v>
      </c>
      <c r="M1667" s="2" t="s">
        <v>32</v>
      </c>
      <c r="N1667" s="2" t="s">
        <v>453</v>
      </c>
      <c r="O1667" s="15" t="s">
        <v>3810</v>
      </c>
      <c r="P1667" s="36" t="s">
        <v>40</v>
      </c>
      <c r="Q1667" s="2" t="s">
        <v>41</v>
      </c>
      <c r="R1667" s="37">
        <v>2</v>
      </c>
      <c r="S1667" s="9">
        <v>0</v>
      </c>
      <c r="T1667" s="9">
        <v>0</v>
      </c>
      <c r="U1667" s="9">
        <v>0</v>
      </c>
      <c r="V1667" s="2" t="s">
        <v>42</v>
      </c>
      <c r="W1667" s="2">
        <v>2014</v>
      </c>
      <c r="X1667" s="2"/>
    </row>
    <row r="1668" spans="1:16383" s="298" customFormat="1" ht="63.75" x14ac:dyDescent="0.25">
      <c r="A1668" s="276" t="s">
        <v>13525</v>
      </c>
      <c r="B1668" s="276" t="s">
        <v>27</v>
      </c>
      <c r="C1668" s="275" t="s">
        <v>3969</v>
      </c>
      <c r="D1668" s="274" t="s">
        <v>7944</v>
      </c>
      <c r="E1668" s="274" t="s">
        <v>12709</v>
      </c>
      <c r="F1668" s="293"/>
      <c r="G1668" s="274" t="s">
        <v>29</v>
      </c>
      <c r="H1668" s="243">
        <v>0</v>
      </c>
      <c r="I1668" s="276">
        <v>710000000</v>
      </c>
      <c r="J1668" s="276" t="s">
        <v>1075</v>
      </c>
      <c r="K1668" s="276" t="s">
        <v>6017</v>
      </c>
      <c r="L1668" s="276" t="s">
        <v>1143</v>
      </c>
      <c r="M1668" s="276" t="s">
        <v>32</v>
      </c>
      <c r="N1668" s="276" t="s">
        <v>453</v>
      </c>
      <c r="O1668" s="21" t="s">
        <v>3810</v>
      </c>
      <c r="P1668" s="276" t="s">
        <v>40</v>
      </c>
      <c r="Q1668" s="276" t="s">
        <v>41</v>
      </c>
      <c r="R1668" s="276">
        <v>2</v>
      </c>
      <c r="S1668" s="294">
        <v>5500</v>
      </c>
      <c r="T1668" s="278">
        <v>5500</v>
      </c>
      <c r="U1668" s="278">
        <v>5500</v>
      </c>
      <c r="V1668" s="276" t="s">
        <v>42</v>
      </c>
      <c r="W1668" s="276">
        <v>2014</v>
      </c>
      <c r="X1668" s="276">
        <v>11</v>
      </c>
      <c r="Y1668" s="290"/>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88"/>
      <c r="CB1668" s="288"/>
      <c r="CC1668" s="288"/>
      <c r="CD1668" s="288"/>
      <c r="CE1668" s="288"/>
      <c r="CF1668" s="288"/>
      <c r="CG1668" s="288"/>
      <c r="CH1668" s="288"/>
      <c r="CI1668" s="288"/>
      <c r="CJ1668" s="288"/>
      <c r="CK1668" s="288"/>
      <c r="CL1668" s="288"/>
      <c r="CM1668" s="288"/>
      <c r="CN1668" s="288"/>
      <c r="CO1668" s="288"/>
      <c r="CP1668" s="288"/>
      <c r="CQ1668" s="288"/>
      <c r="CR1668" s="288"/>
      <c r="CS1668" s="288"/>
      <c r="CT1668" s="288"/>
      <c r="CU1668" s="288"/>
      <c r="CV1668" s="288"/>
      <c r="CW1668" s="288"/>
      <c r="CX1668" s="288"/>
      <c r="CY1668" s="288"/>
      <c r="CZ1668" s="288"/>
      <c r="DA1668" s="288"/>
      <c r="DB1668" s="288"/>
      <c r="DC1668" s="288"/>
      <c r="DD1668" s="288"/>
      <c r="DE1668" s="288"/>
      <c r="DF1668" s="288"/>
      <c r="DG1668" s="288"/>
      <c r="DH1668" s="288"/>
      <c r="DI1668" s="288"/>
      <c r="DJ1668" s="288"/>
      <c r="DK1668" s="288"/>
      <c r="DL1668" s="288"/>
      <c r="DM1668" s="288"/>
      <c r="DN1668" s="288"/>
      <c r="DO1668" s="288"/>
      <c r="DP1668" s="288"/>
      <c r="DQ1668" s="288"/>
      <c r="DR1668" s="288"/>
      <c r="DS1668" s="288"/>
      <c r="DT1668" s="288"/>
      <c r="DU1668" s="288"/>
      <c r="DV1668" s="288"/>
      <c r="DW1668" s="288"/>
      <c r="DX1668" s="288"/>
      <c r="DY1668" s="288"/>
      <c r="DZ1668" s="288"/>
      <c r="EA1668" s="288"/>
      <c r="EB1668" s="288"/>
      <c r="EC1668" s="288"/>
      <c r="ED1668" s="288"/>
      <c r="EE1668" s="288"/>
      <c r="EF1668" s="288"/>
      <c r="EG1668" s="288"/>
      <c r="EH1668" s="288"/>
      <c r="EI1668" s="288"/>
      <c r="EJ1668" s="288"/>
      <c r="EK1668" s="288"/>
      <c r="EL1668" s="288"/>
      <c r="EM1668" s="288"/>
      <c r="EN1668" s="288"/>
      <c r="EO1668" s="288"/>
      <c r="EP1668" s="288"/>
      <c r="EQ1668" s="288"/>
      <c r="ER1668" s="288"/>
      <c r="ES1668" s="288"/>
      <c r="ET1668" s="288"/>
      <c r="EU1668" s="288"/>
      <c r="EV1668" s="288"/>
      <c r="EW1668" s="288"/>
      <c r="EX1668" s="288"/>
      <c r="EY1668" s="288"/>
      <c r="EZ1668" s="288"/>
      <c r="FA1668" s="288"/>
      <c r="FB1668" s="288"/>
      <c r="FC1668" s="288"/>
      <c r="FD1668" s="288"/>
      <c r="FE1668" s="288"/>
      <c r="FF1668" s="288"/>
      <c r="FG1668" s="288"/>
      <c r="FH1668" s="288"/>
      <c r="FI1668" s="288"/>
      <c r="FJ1668" s="288"/>
      <c r="FK1668" s="288"/>
      <c r="FL1668" s="288"/>
      <c r="FM1668" s="288"/>
      <c r="FN1668" s="288"/>
      <c r="FO1668" s="288"/>
      <c r="FP1668" s="288"/>
      <c r="FQ1668" s="288"/>
      <c r="FR1668" s="288"/>
      <c r="FS1668" s="288"/>
      <c r="FT1668" s="288"/>
      <c r="FU1668" s="288"/>
      <c r="FV1668" s="288"/>
      <c r="FW1668" s="288"/>
      <c r="FX1668" s="288"/>
      <c r="FY1668" s="288"/>
      <c r="FZ1668" s="288"/>
      <c r="GA1668" s="288"/>
      <c r="GB1668" s="288"/>
      <c r="GC1668" s="288"/>
      <c r="GD1668" s="288"/>
      <c r="GE1668" s="288"/>
      <c r="GF1668" s="288"/>
      <c r="GG1668" s="288"/>
      <c r="GH1668" s="288"/>
      <c r="GI1668" s="288"/>
      <c r="GJ1668" s="288"/>
      <c r="GK1668" s="288"/>
      <c r="GL1668" s="288"/>
      <c r="GM1668" s="288"/>
      <c r="GN1668" s="288"/>
      <c r="GO1668" s="288"/>
      <c r="GP1668" s="288"/>
      <c r="GQ1668" s="288"/>
      <c r="GR1668" s="288"/>
      <c r="GS1668" s="288"/>
      <c r="GT1668" s="288"/>
      <c r="GU1668" s="288"/>
      <c r="GV1668" s="288"/>
      <c r="GW1668" s="288"/>
      <c r="GX1668" s="288"/>
      <c r="GY1668" s="288"/>
      <c r="GZ1668" s="288"/>
      <c r="HA1668" s="288"/>
      <c r="HB1668" s="288"/>
      <c r="HC1668" s="288"/>
      <c r="HD1668" s="288"/>
      <c r="HE1668" s="288"/>
      <c r="HF1668" s="288"/>
      <c r="HG1668" s="288"/>
      <c r="HH1668" s="288"/>
      <c r="HI1668" s="288"/>
      <c r="HJ1668" s="288"/>
      <c r="HK1668" s="288"/>
      <c r="HL1668" s="288"/>
      <c r="HM1668" s="288"/>
      <c r="HN1668" s="288"/>
      <c r="HO1668" s="288"/>
      <c r="HP1668" s="288"/>
      <c r="HQ1668" s="288"/>
      <c r="HR1668" s="288"/>
      <c r="HS1668" s="288"/>
      <c r="HT1668" s="288"/>
      <c r="HU1668" s="288"/>
      <c r="HV1668" s="288"/>
      <c r="HW1668" s="288"/>
      <c r="HX1668" s="288"/>
      <c r="HY1668" s="288"/>
      <c r="HZ1668" s="288"/>
      <c r="IA1668" s="288"/>
      <c r="IB1668" s="288"/>
      <c r="IC1668" s="288"/>
      <c r="ID1668" s="288"/>
      <c r="IE1668" s="288"/>
      <c r="IF1668" s="288"/>
      <c r="IG1668" s="288"/>
      <c r="IH1668" s="288"/>
      <c r="II1668" s="288"/>
      <c r="IJ1668" s="288"/>
      <c r="IK1668" s="288"/>
      <c r="IL1668" s="288"/>
      <c r="IM1668" s="288"/>
      <c r="IN1668" s="288"/>
      <c r="IO1668" s="288"/>
      <c r="IP1668" s="288"/>
      <c r="IQ1668" s="288"/>
      <c r="IR1668" s="288"/>
      <c r="IS1668" s="288"/>
      <c r="IT1668" s="288"/>
      <c r="IU1668" s="288"/>
      <c r="IV1668" s="288"/>
      <c r="IW1668" s="288"/>
      <c r="IX1668" s="288"/>
      <c r="IY1668" s="288"/>
      <c r="IZ1668" s="288"/>
      <c r="JA1668" s="288"/>
      <c r="JB1668" s="288"/>
      <c r="JC1668" s="288"/>
      <c r="JD1668" s="288"/>
      <c r="JE1668" s="288"/>
      <c r="JF1668" s="288"/>
      <c r="JG1668" s="288"/>
      <c r="JH1668" s="288"/>
      <c r="JI1668" s="288"/>
      <c r="JJ1668" s="288"/>
      <c r="JK1668" s="288"/>
      <c r="JL1668" s="288"/>
      <c r="JM1668" s="288"/>
      <c r="JN1668" s="288"/>
      <c r="JO1668" s="288"/>
      <c r="JP1668" s="288"/>
      <c r="JQ1668" s="288"/>
      <c r="JR1668" s="288"/>
      <c r="JS1668" s="288"/>
      <c r="JT1668" s="288"/>
      <c r="JU1668" s="288"/>
      <c r="JV1668" s="288"/>
      <c r="JW1668" s="288"/>
      <c r="JX1668" s="288"/>
      <c r="JY1668" s="288"/>
      <c r="JZ1668" s="288"/>
      <c r="KA1668" s="288"/>
      <c r="KB1668" s="288"/>
      <c r="KC1668" s="288"/>
      <c r="KD1668" s="288"/>
      <c r="KE1668" s="288"/>
      <c r="KF1668" s="288"/>
      <c r="KG1668" s="288"/>
      <c r="KH1668" s="288"/>
      <c r="KI1668" s="288"/>
      <c r="KJ1668" s="288"/>
      <c r="KK1668" s="288"/>
      <c r="KL1668" s="288"/>
      <c r="KM1668" s="288"/>
      <c r="KN1668" s="288"/>
      <c r="KO1668" s="288"/>
      <c r="KP1668" s="288"/>
      <c r="KQ1668" s="288"/>
      <c r="KR1668" s="288"/>
      <c r="KS1668" s="288"/>
      <c r="KT1668" s="288"/>
      <c r="KU1668" s="288"/>
      <c r="KV1668" s="288"/>
      <c r="KW1668" s="288"/>
      <c r="KX1668" s="288"/>
      <c r="KY1668" s="288"/>
      <c r="KZ1668" s="288"/>
      <c r="LA1668" s="288"/>
      <c r="LB1668" s="288"/>
      <c r="LC1668" s="288"/>
      <c r="LD1668" s="288"/>
      <c r="LE1668" s="288"/>
      <c r="LF1668" s="288"/>
      <c r="LG1668" s="288"/>
      <c r="LH1668" s="288"/>
      <c r="LI1668" s="288"/>
      <c r="LJ1668" s="288"/>
      <c r="LK1668" s="288"/>
      <c r="LL1668" s="288"/>
      <c r="LM1668" s="288"/>
      <c r="LN1668" s="288"/>
      <c r="LO1668" s="288"/>
      <c r="LP1668" s="288"/>
      <c r="LQ1668" s="288"/>
      <c r="LR1668" s="288"/>
      <c r="LS1668" s="288"/>
      <c r="LT1668" s="288"/>
      <c r="LU1668" s="288"/>
      <c r="LV1668" s="288"/>
      <c r="LW1668" s="288"/>
      <c r="LX1668" s="288"/>
      <c r="LY1668" s="288"/>
      <c r="LZ1668" s="288"/>
      <c r="MA1668" s="288"/>
      <c r="MB1668" s="288"/>
      <c r="MC1668" s="288"/>
      <c r="MD1668" s="288"/>
      <c r="ME1668" s="288"/>
      <c r="MF1668" s="288"/>
      <c r="MG1668" s="288"/>
      <c r="MH1668" s="288"/>
      <c r="MI1668" s="288"/>
      <c r="MJ1668" s="288"/>
      <c r="MK1668" s="288"/>
      <c r="ML1668" s="288"/>
      <c r="MM1668" s="288"/>
      <c r="MN1668" s="288"/>
      <c r="MO1668" s="288"/>
      <c r="MP1668" s="288"/>
      <c r="MQ1668" s="288"/>
      <c r="MR1668" s="288"/>
      <c r="MS1668" s="288"/>
      <c r="MT1668" s="288"/>
      <c r="MU1668" s="288"/>
      <c r="MV1668" s="288"/>
      <c r="MW1668" s="288"/>
      <c r="MX1668" s="288"/>
      <c r="MY1668" s="288"/>
      <c r="MZ1668" s="288"/>
      <c r="NA1668" s="288"/>
      <c r="NB1668" s="288"/>
      <c r="NC1668" s="288"/>
      <c r="ND1668" s="288"/>
      <c r="NE1668" s="288"/>
      <c r="NF1668" s="288"/>
      <c r="NG1668" s="288"/>
      <c r="NH1668" s="288"/>
      <c r="NI1668" s="288"/>
      <c r="NJ1668" s="288"/>
      <c r="NK1668" s="288"/>
      <c r="NL1668" s="288"/>
      <c r="NM1668" s="288"/>
      <c r="NN1668" s="288"/>
      <c r="NO1668" s="288"/>
      <c r="NP1668" s="288"/>
      <c r="NQ1668" s="288"/>
      <c r="NR1668" s="288"/>
      <c r="NS1668" s="288"/>
      <c r="NT1668" s="288"/>
      <c r="NU1668" s="288"/>
      <c r="NV1668" s="288"/>
      <c r="NW1668" s="288"/>
      <c r="NX1668" s="288"/>
      <c r="NY1668" s="288"/>
      <c r="NZ1668" s="288"/>
      <c r="OA1668" s="288"/>
      <c r="OB1668" s="288"/>
      <c r="OC1668" s="288"/>
      <c r="OD1668" s="288"/>
      <c r="OE1668" s="288"/>
      <c r="OF1668" s="288"/>
      <c r="OG1668" s="288"/>
      <c r="OH1668" s="288"/>
      <c r="OI1668" s="288"/>
      <c r="OJ1668" s="288"/>
      <c r="OK1668" s="288"/>
      <c r="OL1668" s="288"/>
      <c r="OM1668" s="288"/>
      <c r="ON1668" s="288"/>
      <c r="OO1668" s="288"/>
      <c r="OP1668" s="288"/>
      <c r="OQ1668" s="288"/>
      <c r="OR1668" s="288"/>
      <c r="OS1668" s="288"/>
      <c r="OT1668" s="288"/>
      <c r="OU1668" s="288"/>
      <c r="OV1668" s="288"/>
      <c r="OW1668" s="288"/>
      <c r="OX1668" s="288"/>
      <c r="OY1668" s="288"/>
      <c r="OZ1668" s="288"/>
      <c r="PA1668" s="288"/>
      <c r="PB1668" s="288"/>
      <c r="PC1668" s="288"/>
      <c r="PD1668" s="288"/>
      <c r="PE1668" s="288"/>
      <c r="PF1668" s="288"/>
      <c r="PG1668" s="288"/>
      <c r="PH1668" s="288"/>
      <c r="PI1668" s="288"/>
      <c r="PJ1668" s="288"/>
      <c r="PK1668" s="288"/>
      <c r="PL1668" s="288"/>
      <c r="PM1668" s="288"/>
      <c r="PN1668" s="288"/>
      <c r="PO1668" s="288"/>
      <c r="PP1668" s="288"/>
      <c r="PQ1668" s="288"/>
      <c r="PR1668" s="288"/>
      <c r="PS1668" s="288"/>
      <c r="PT1668" s="288"/>
      <c r="PU1668" s="288"/>
      <c r="PV1668" s="288"/>
      <c r="PW1668" s="288"/>
      <c r="PX1668" s="288"/>
      <c r="PY1668" s="288"/>
      <c r="PZ1668" s="288"/>
      <c r="QA1668" s="288"/>
      <c r="QB1668" s="288"/>
      <c r="QC1668" s="288"/>
      <c r="QD1668" s="288"/>
      <c r="QE1668" s="288"/>
      <c r="QF1668" s="288"/>
      <c r="QG1668" s="288"/>
      <c r="QH1668" s="288"/>
      <c r="QI1668" s="288"/>
      <c r="QJ1668" s="288"/>
      <c r="QK1668" s="288"/>
      <c r="QL1668" s="288"/>
      <c r="QM1668" s="288"/>
      <c r="QN1668" s="288"/>
      <c r="QO1668" s="288"/>
      <c r="QP1668" s="288"/>
      <c r="QQ1668" s="288"/>
      <c r="QR1668" s="288"/>
      <c r="QS1668" s="288"/>
      <c r="QT1668" s="288"/>
      <c r="QU1668" s="288"/>
      <c r="QV1668" s="288"/>
      <c r="QW1668" s="288"/>
      <c r="QX1668" s="288"/>
      <c r="QY1668" s="288"/>
      <c r="QZ1668" s="288"/>
      <c r="RA1668" s="288"/>
      <c r="RB1668" s="288"/>
      <c r="RC1668" s="288"/>
      <c r="RD1668" s="288"/>
      <c r="RE1668" s="288"/>
      <c r="RF1668" s="288"/>
      <c r="RG1668" s="288"/>
      <c r="RH1668" s="288"/>
      <c r="RI1668" s="288"/>
      <c r="RJ1668" s="288"/>
      <c r="RK1668" s="288"/>
      <c r="RL1668" s="288"/>
      <c r="RM1668" s="288"/>
      <c r="RN1668" s="288"/>
      <c r="RO1668" s="288"/>
      <c r="RP1668" s="288"/>
      <c r="RQ1668" s="288"/>
      <c r="RR1668" s="288"/>
      <c r="RS1668" s="288"/>
      <c r="RT1668" s="288"/>
      <c r="RU1668" s="288"/>
      <c r="RV1668" s="288"/>
      <c r="RW1668" s="288"/>
      <c r="RX1668" s="288"/>
      <c r="RY1668" s="288"/>
      <c r="RZ1668" s="288"/>
      <c r="SA1668" s="288"/>
      <c r="SB1668" s="288"/>
      <c r="SC1668" s="288"/>
      <c r="SD1668" s="288"/>
      <c r="SE1668" s="288"/>
      <c r="SF1668" s="288"/>
      <c r="SG1668" s="288"/>
      <c r="SH1668" s="288"/>
      <c r="SI1668" s="288"/>
      <c r="SJ1668" s="288"/>
      <c r="SK1668" s="288"/>
      <c r="SL1668" s="288"/>
      <c r="SM1668" s="288"/>
      <c r="SN1668" s="288"/>
      <c r="SO1668" s="288"/>
      <c r="SP1668" s="288"/>
      <c r="SQ1668" s="288"/>
      <c r="SR1668" s="288"/>
      <c r="SS1668" s="288"/>
      <c r="ST1668" s="288"/>
      <c r="SU1668" s="288"/>
      <c r="SV1668" s="288"/>
      <c r="SW1668" s="288"/>
      <c r="SX1668" s="288"/>
      <c r="SY1668" s="288"/>
      <c r="SZ1668" s="288"/>
      <c r="TA1668" s="288"/>
      <c r="TB1668" s="288"/>
      <c r="TC1668" s="288"/>
      <c r="TD1668" s="288"/>
      <c r="TE1668" s="288"/>
      <c r="TF1668" s="288"/>
      <c r="TG1668" s="288"/>
      <c r="TH1668" s="288"/>
      <c r="TI1668" s="288"/>
      <c r="TJ1668" s="288"/>
      <c r="TK1668" s="288"/>
      <c r="TL1668" s="288"/>
      <c r="TM1668" s="288"/>
      <c r="TN1668" s="288"/>
      <c r="TO1668" s="288"/>
      <c r="TP1668" s="288"/>
      <c r="TQ1668" s="288"/>
      <c r="TR1668" s="288"/>
      <c r="TS1668" s="288"/>
      <c r="TT1668" s="288"/>
      <c r="TU1668" s="288"/>
      <c r="TV1668" s="288"/>
      <c r="TW1668" s="288"/>
      <c r="TX1668" s="288"/>
      <c r="TY1668" s="288"/>
      <c r="TZ1668" s="288"/>
      <c r="UA1668" s="288"/>
      <c r="UB1668" s="288"/>
      <c r="UC1668" s="288"/>
      <c r="UD1668" s="288"/>
      <c r="UE1668" s="288"/>
      <c r="UF1668" s="288"/>
      <c r="UG1668" s="288"/>
      <c r="UH1668" s="288"/>
      <c r="UI1668" s="288"/>
      <c r="UJ1668" s="288"/>
      <c r="UK1668" s="288"/>
      <c r="UL1668" s="288"/>
      <c r="UM1668" s="288"/>
      <c r="UN1668" s="288"/>
      <c r="UO1668" s="288"/>
      <c r="UP1668" s="288"/>
      <c r="UQ1668" s="288"/>
      <c r="UR1668" s="288"/>
      <c r="US1668" s="288"/>
      <c r="UT1668" s="288"/>
      <c r="UU1668" s="288"/>
      <c r="UV1668" s="288"/>
      <c r="UW1668" s="288"/>
      <c r="UX1668" s="288"/>
      <c r="UY1668" s="288"/>
      <c r="UZ1668" s="288"/>
      <c r="VA1668" s="288"/>
      <c r="VB1668" s="288"/>
      <c r="VC1668" s="288"/>
      <c r="VD1668" s="288"/>
      <c r="VE1668" s="288"/>
      <c r="VF1668" s="288"/>
      <c r="VG1668" s="288"/>
      <c r="VH1668" s="288"/>
      <c r="VI1668" s="288"/>
      <c r="VJ1668" s="288"/>
      <c r="VK1668" s="288"/>
      <c r="VL1668" s="288"/>
      <c r="VM1668" s="288"/>
      <c r="VN1668" s="288"/>
      <c r="VO1668" s="288"/>
      <c r="VP1668" s="288"/>
      <c r="VQ1668" s="288"/>
      <c r="VR1668" s="288"/>
      <c r="VS1668" s="288"/>
      <c r="VT1668" s="288"/>
      <c r="VU1668" s="288"/>
      <c r="VV1668" s="288"/>
      <c r="VW1668" s="288"/>
      <c r="VX1668" s="288"/>
      <c r="VY1668" s="288"/>
      <c r="VZ1668" s="288"/>
      <c r="WA1668" s="288"/>
      <c r="WB1668" s="288"/>
      <c r="WC1668" s="288"/>
      <c r="WD1668" s="288"/>
      <c r="WE1668" s="288"/>
      <c r="WF1668" s="288"/>
      <c r="WG1668" s="288"/>
      <c r="WH1668" s="288"/>
      <c r="WI1668" s="288"/>
      <c r="WJ1668" s="288"/>
      <c r="WK1668" s="288"/>
      <c r="WL1668" s="288"/>
      <c r="WM1668" s="288"/>
      <c r="WN1668" s="288"/>
      <c r="WO1668" s="288"/>
      <c r="WP1668" s="288"/>
      <c r="WQ1668" s="288"/>
      <c r="WR1668" s="288"/>
      <c r="WS1668" s="288"/>
      <c r="WT1668" s="288"/>
      <c r="WU1668" s="288"/>
      <c r="WV1668" s="288"/>
      <c r="WW1668" s="288"/>
      <c r="WX1668" s="288"/>
      <c r="WY1668" s="288"/>
      <c r="WZ1668" s="288"/>
      <c r="XA1668" s="288"/>
      <c r="XB1668" s="288"/>
      <c r="XC1668" s="288"/>
      <c r="XD1668" s="288"/>
      <c r="XE1668" s="288"/>
      <c r="XF1668" s="288"/>
      <c r="XG1668" s="288"/>
      <c r="XH1668" s="288"/>
      <c r="XI1668" s="288"/>
      <c r="XJ1668" s="288"/>
      <c r="XK1668" s="288"/>
      <c r="XL1668" s="288"/>
      <c r="XM1668" s="288"/>
      <c r="XN1668" s="288"/>
      <c r="XO1668" s="288"/>
      <c r="XP1668" s="288"/>
      <c r="XQ1668" s="288"/>
      <c r="XR1668" s="288"/>
      <c r="XS1668" s="288"/>
      <c r="XT1668" s="288"/>
      <c r="XU1668" s="288"/>
      <c r="XV1668" s="288"/>
      <c r="XW1668" s="288"/>
      <c r="XX1668" s="288"/>
      <c r="XY1668" s="288"/>
      <c r="XZ1668" s="288"/>
      <c r="YA1668" s="288"/>
      <c r="YB1668" s="288"/>
      <c r="YC1668" s="288"/>
      <c r="YD1668" s="288"/>
      <c r="YE1668" s="288"/>
      <c r="YF1668" s="288"/>
      <c r="YG1668" s="288"/>
      <c r="YH1668" s="288"/>
      <c r="YI1668" s="288"/>
      <c r="YJ1668" s="288"/>
      <c r="YK1668" s="288"/>
      <c r="YL1668" s="288"/>
      <c r="YM1668" s="288"/>
      <c r="YN1668" s="288"/>
      <c r="YO1668" s="288"/>
      <c r="YP1668" s="288"/>
      <c r="YQ1668" s="288"/>
      <c r="YR1668" s="288"/>
      <c r="YS1668" s="288"/>
      <c r="YT1668" s="288"/>
      <c r="YU1668" s="288"/>
      <c r="YV1668" s="288"/>
      <c r="YW1668" s="288"/>
      <c r="YX1668" s="288"/>
      <c r="YY1668" s="288"/>
      <c r="YZ1668" s="288"/>
      <c r="ZA1668" s="288"/>
      <c r="ZB1668" s="288"/>
      <c r="ZC1668" s="288"/>
      <c r="ZD1668" s="288"/>
      <c r="ZE1668" s="288"/>
      <c r="ZF1668" s="288"/>
      <c r="ZG1668" s="288"/>
      <c r="ZH1668" s="288"/>
      <c r="ZI1668" s="288"/>
      <c r="ZJ1668" s="288"/>
      <c r="ZK1668" s="288"/>
      <c r="ZL1668" s="288"/>
      <c r="ZM1668" s="288"/>
      <c r="ZN1668" s="288"/>
      <c r="ZO1668" s="288"/>
      <c r="ZP1668" s="288"/>
      <c r="ZQ1668" s="288"/>
      <c r="ZR1668" s="288"/>
      <c r="ZS1668" s="288"/>
      <c r="ZT1668" s="288"/>
      <c r="ZU1668" s="288"/>
      <c r="ZV1668" s="288"/>
      <c r="ZW1668" s="288"/>
      <c r="ZX1668" s="288"/>
      <c r="ZY1668" s="288"/>
      <c r="ZZ1668" s="288"/>
      <c r="AAA1668" s="288"/>
      <c r="AAB1668" s="288"/>
      <c r="AAC1668" s="288"/>
      <c r="AAD1668" s="288"/>
      <c r="AAE1668" s="288"/>
      <c r="AAF1668" s="288"/>
      <c r="AAG1668" s="288"/>
      <c r="AAH1668" s="288"/>
      <c r="AAI1668" s="288"/>
      <c r="AAJ1668" s="288"/>
      <c r="AAK1668" s="288"/>
      <c r="AAL1668" s="288"/>
      <c r="AAM1668" s="288"/>
      <c r="AAN1668" s="288"/>
      <c r="AAO1668" s="288"/>
      <c r="AAP1668" s="288"/>
      <c r="AAQ1668" s="288"/>
      <c r="AAR1668" s="288"/>
      <c r="AAS1668" s="288"/>
      <c r="AAT1668" s="288"/>
      <c r="AAU1668" s="288"/>
      <c r="AAV1668" s="288"/>
      <c r="AAW1668" s="288"/>
      <c r="AAX1668" s="288"/>
      <c r="AAY1668" s="288"/>
      <c r="AAZ1668" s="288"/>
      <c r="ABA1668" s="288"/>
      <c r="ABB1668" s="288"/>
      <c r="ABC1668" s="288"/>
      <c r="ABD1668" s="288"/>
      <c r="ABE1668" s="288"/>
      <c r="ABF1668" s="288"/>
      <c r="ABG1668" s="288"/>
      <c r="ABH1668" s="288"/>
      <c r="ABI1668" s="288"/>
      <c r="ABJ1668" s="288"/>
      <c r="ABK1668" s="288"/>
      <c r="ABL1668" s="288"/>
      <c r="ABM1668" s="288"/>
      <c r="ABN1668" s="288"/>
      <c r="ABO1668" s="288"/>
      <c r="ABP1668" s="288"/>
      <c r="ABQ1668" s="288"/>
      <c r="ABR1668" s="288"/>
      <c r="ABS1668" s="288"/>
      <c r="ABT1668" s="288"/>
      <c r="ABU1668" s="288"/>
      <c r="ABV1668" s="288"/>
      <c r="ABW1668" s="288"/>
      <c r="ABX1668" s="288"/>
      <c r="ABY1668" s="288"/>
      <c r="ABZ1668" s="288"/>
      <c r="ACA1668" s="288"/>
      <c r="ACB1668" s="288"/>
      <c r="ACC1668" s="288"/>
      <c r="ACD1668" s="288"/>
      <c r="ACE1668" s="288"/>
      <c r="ACF1668" s="288"/>
      <c r="ACG1668" s="288"/>
      <c r="ACH1668" s="288"/>
      <c r="ACI1668" s="288"/>
      <c r="ACJ1668" s="288"/>
      <c r="ACK1668" s="288"/>
      <c r="ACL1668" s="288"/>
      <c r="ACM1668" s="288"/>
      <c r="ACN1668" s="288"/>
      <c r="ACO1668" s="288"/>
      <c r="ACP1668" s="288"/>
      <c r="ACQ1668" s="288"/>
      <c r="ACR1668" s="288"/>
      <c r="ACS1668" s="288"/>
      <c r="ACT1668" s="288"/>
      <c r="ACU1668" s="288"/>
      <c r="ACV1668" s="288"/>
      <c r="ACW1668" s="288"/>
      <c r="ACX1668" s="288"/>
      <c r="ACY1668" s="288"/>
      <c r="ACZ1668" s="288"/>
      <c r="ADA1668" s="288"/>
      <c r="ADB1668" s="288"/>
      <c r="ADC1668" s="288"/>
      <c r="ADD1668" s="288"/>
      <c r="ADE1668" s="288"/>
      <c r="ADF1668" s="288"/>
      <c r="ADG1668" s="288"/>
      <c r="ADH1668" s="288"/>
      <c r="ADI1668" s="288"/>
      <c r="ADJ1668" s="288"/>
      <c r="ADK1668" s="288"/>
      <c r="ADL1668" s="288"/>
      <c r="ADM1668" s="288"/>
      <c r="ADN1668" s="288"/>
      <c r="ADO1668" s="288"/>
      <c r="ADP1668" s="288"/>
      <c r="ADQ1668" s="288"/>
      <c r="ADR1668" s="288"/>
      <c r="ADS1668" s="288"/>
      <c r="ADT1668" s="288"/>
      <c r="ADU1668" s="288"/>
      <c r="ADV1668" s="288"/>
      <c r="ADW1668" s="288"/>
      <c r="ADX1668" s="288"/>
      <c r="ADY1668" s="288"/>
      <c r="ADZ1668" s="288"/>
      <c r="AEA1668" s="288"/>
      <c r="AEB1668" s="288"/>
      <c r="AEC1668" s="288"/>
      <c r="AED1668" s="288"/>
      <c r="AEE1668" s="288"/>
      <c r="AEF1668" s="288"/>
      <c r="AEG1668" s="288"/>
      <c r="AEH1668" s="288"/>
      <c r="AEI1668" s="288"/>
      <c r="AEJ1668" s="288"/>
      <c r="AEK1668" s="288"/>
      <c r="AEL1668" s="288"/>
      <c r="AEM1668" s="288"/>
      <c r="AEN1668" s="288"/>
      <c r="AEO1668" s="288"/>
      <c r="AEP1668" s="288"/>
      <c r="AEQ1668" s="288"/>
      <c r="AER1668" s="288"/>
      <c r="AES1668" s="288"/>
      <c r="AET1668" s="288"/>
      <c r="AEU1668" s="288"/>
      <c r="AEV1668" s="288"/>
      <c r="AEW1668" s="288"/>
      <c r="AEX1668" s="288"/>
      <c r="AEY1668" s="288"/>
      <c r="AEZ1668" s="288"/>
      <c r="AFA1668" s="288"/>
      <c r="AFB1668" s="288"/>
      <c r="AFC1668" s="288"/>
      <c r="AFD1668" s="288"/>
      <c r="AFE1668" s="288"/>
      <c r="AFF1668" s="288"/>
      <c r="AFG1668" s="288"/>
      <c r="AFH1668" s="288"/>
      <c r="AFI1668" s="288"/>
      <c r="AFJ1668" s="288"/>
      <c r="AFK1668" s="288"/>
      <c r="AFL1668" s="288"/>
      <c r="AFM1668" s="288"/>
      <c r="AFN1668" s="288"/>
      <c r="AFO1668" s="288"/>
      <c r="AFP1668" s="288"/>
      <c r="AFQ1668" s="288"/>
      <c r="AFR1668" s="288"/>
      <c r="AFS1668" s="288"/>
      <c r="AFT1668" s="288"/>
      <c r="AFU1668" s="288"/>
      <c r="AFV1668" s="288"/>
      <c r="AFW1668" s="288"/>
      <c r="AFX1668" s="288"/>
      <c r="AFY1668" s="288"/>
      <c r="AFZ1668" s="288"/>
      <c r="AGA1668" s="288"/>
      <c r="AGB1668" s="288"/>
      <c r="AGC1668" s="288"/>
      <c r="AGD1668" s="288"/>
      <c r="AGE1668" s="288"/>
      <c r="AGF1668" s="288"/>
      <c r="AGG1668" s="288"/>
      <c r="AGH1668" s="288"/>
      <c r="AGI1668" s="288"/>
      <c r="AGJ1668" s="288"/>
      <c r="AGK1668" s="288"/>
      <c r="AGL1668" s="288"/>
      <c r="AGM1668" s="288"/>
      <c r="AGN1668" s="288"/>
      <c r="AGO1668" s="288"/>
      <c r="AGP1668" s="288"/>
      <c r="AGQ1668" s="288"/>
      <c r="AGR1668" s="288"/>
      <c r="AGS1668" s="288"/>
      <c r="AGT1668" s="288"/>
      <c r="AGU1668" s="288"/>
      <c r="AGV1668" s="288"/>
      <c r="AGW1668" s="288"/>
      <c r="AGX1668" s="288"/>
      <c r="AGY1668" s="288"/>
      <c r="AGZ1668" s="288"/>
      <c r="AHA1668" s="288"/>
      <c r="AHB1668" s="288"/>
      <c r="AHC1668" s="288"/>
      <c r="AHD1668" s="288"/>
      <c r="AHE1668" s="288"/>
      <c r="AHF1668" s="288"/>
      <c r="AHG1668" s="288"/>
      <c r="AHH1668" s="288"/>
      <c r="AHI1668" s="288"/>
      <c r="AHJ1668" s="288"/>
      <c r="AHK1668" s="288"/>
      <c r="AHL1668" s="288"/>
      <c r="AHM1668" s="288"/>
      <c r="AHN1668" s="288"/>
      <c r="AHO1668" s="288"/>
      <c r="AHP1668" s="288"/>
      <c r="AHQ1668" s="288"/>
      <c r="AHR1668" s="288"/>
      <c r="AHS1668" s="288"/>
      <c r="AHT1668" s="288"/>
      <c r="AHU1668" s="288"/>
      <c r="AHV1668" s="288"/>
      <c r="AHW1668" s="288"/>
      <c r="AHX1668" s="288"/>
      <c r="AHY1668" s="288"/>
      <c r="AHZ1668" s="288"/>
      <c r="AIA1668" s="288"/>
      <c r="AIB1668" s="288"/>
      <c r="AIC1668" s="288"/>
      <c r="AID1668" s="288"/>
      <c r="AIE1668" s="288"/>
      <c r="AIF1668" s="288"/>
      <c r="AIG1668" s="288"/>
      <c r="AIH1668" s="288"/>
      <c r="AII1668" s="288"/>
      <c r="AIJ1668" s="288"/>
      <c r="AIK1668" s="288"/>
      <c r="AIL1668" s="288"/>
      <c r="AIM1668" s="288"/>
      <c r="AIN1668" s="288"/>
      <c r="AIO1668" s="288"/>
      <c r="AIP1668" s="288"/>
      <c r="AIQ1668" s="288"/>
      <c r="AIR1668" s="288"/>
      <c r="AIS1668" s="288"/>
      <c r="AIT1668" s="288"/>
      <c r="AIU1668" s="288"/>
      <c r="AIV1668" s="288"/>
      <c r="AIW1668" s="288"/>
      <c r="AIX1668" s="288"/>
      <c r="AIY1668" s="288"/>
      <c r="AIZ1668" s="288"/>
      <c r="AJA1668" s="288"/>
      <c r="AJB1668" s="288"/>
      <c r="AJC1668" s="288"/>
      <c r="AJD1668" s="288"/>
      <c r="AJE1668" s="288"/>
      <c r="AJF1668" s="288"/>
      <c r="AJG1668" s="288"/>
      <c r="AJH1668" s="288"/>
      <c r="AJI1668" s="288"/>
      <c r="AJJ1668" s="288"/>
      <c r="AJK1668" s="288"/>
      <c r="AJL1668" s="288"/>
      <c r="AJM1668" s="288"/>
      <c r="AJN1668" s="288"/>
      <c r="AJO1668" s="288"/>
      <c r="AJP1668" s="288"/>
      <c r="AJQ1668" s="288"/>
      <c r="AJR1668" s="288"/>
      <c r="AJS1668" s="288"/>
      <c r="AJT1668" s="288"/>
      <c r="AJU1668" s="288"/>
      <c r="AJV1668" s="288"/>
      <c r="AJW1668" s="288"/>
      <c r="AJX1668" s="288"/>
      <c r="AJY1668" s="288"/>
      <c r="AJZ1668" s="288"/>
      <c r="AKA1668" s="288"/>
      <c r="AKB1668" s="288"/>
      <c r="AKC1668" s="288"/>
      <c r="AKD1668" s="288"/>
      <c r="AKE1668" s="288"/>
      <c r="AKF1668" s="288"/>
      <c r="AKG1668" s="288"/>
      <c r="AKH1668" s="288"/>
      <c r="AKI1668" s="288"/>
      <c r="AKJ1668" s="288"/>
      <c r="AKK1668" s="288"/>
      <c r="AKL1668" s="288"/>
      <c r="AKM1668" s="288"/>
      <c r="AKN1668" s="288"/>
      <c r="AKO1668" s="288"/>
      <c r="AKP1668" s="288"/>
      <c r="AKQ1668" s="288"/>
      <c r="AKR1668" s="288"/>
      <c r="AKS1668" s="288"/>
      <c r="AKT1668" s="288"/>
      <c r="AKU1668" s="288"/>
      <c r="AKV1668" s="288"/>
      <c r="AKW1668" s="288"/>
      <c r="AKX1668" s="288"/>
      <c r="AKY1668" s="288"/>
      <c r="AKZ1668" s="288"/>
      <c r="ALA1668" s="288"/>
      <c r="ALB1668" s="288"/>
      <c r="ALC1668" s="288"/>
      <c r="ALD1668" s="288"/>
      <c r="ALE1668" s="288"/>
      <c r="ALF1668" s="288"/>
      <c r="ALG1668" s="288"/>
      <c r="ALH1668" s="288"/>
      <c r="ALI1668" s="288"/>
      <c r="ALJ1668" s="288"/>
      <c r="ALK1668" s="288"/>
      <c r="ALL1668" s="288"/>
      <c r="ALM1668" s="288"/>
      <c r="ALN1668" s="288"/>
      <c r="ALO1668" s="288"/>
      <c r="ALP1668" s="288"/>
      <c r="ALQ1668" s="288"/>
      <c r="ALR1668" s="288"/>
      <c r="ALS1668" s="288"/>
      <c r="ALT1668" s="288"/>
      <c r="ALU1668" s="288"/>
      <c r="ALV1668" s="288"/>
      <c r="ALW1668" s="288"/>
      <c r="ALX1668" s="288"/>
      <c r="ALY1668" s="288"/>
      <c r="ALZ1668" s="288"/>
      <c r="AMA1668" s="288"/>
      <c r="AMB1668" s="288"/>
      <c r="AMC1668" s="288"/>
      <c r="AMD1668" s="288"/>
      <c r="AME1668" s="288"/>
      <c r="AMF1668" s="288"/>
      <c r="AMG1668" s="288"/>
      <c r="AMH1668" s="288"/>
      <c r="AMI1668" s="288"/>
      <c r="AMJ1668" s="288"/>
      <c r="AMK1668" s="288"/>
      <c r="AML1668" s="288"/>
      <c r="AMM1668" s="288"/>
      <c r="AMN1668" s="288"/>
      <c r="AMO1668" s="288"/>
      <c r="AMP1668" s="288"/>
      <c r="AMQ1668" s="288"/>
      <c r="AMR1668" s="288"/>
      <c r="AMS1668" s="288"/>
      <c r="AMT1668" s="288"/>
      <c r="AMU1668" s="288"/>
      <c r="AMV1668" s="288"/>
      <c r="AMW1668" s="288"/>
      <c r="AMX1668" s="288"/>
      <c r="AMY1668" s="288"/>
      <c r="AMZ1668" s="288"/>
      <c r="ANA1668" s="288"/>
      <c r="ANB1668" s="288"/>
      <c r="ANC1668" s="288"/>
      <c r="AND1668" s="288"/>
      <c r="ANE1668" s="288"/>
      <c r="ANF1668" s="288"/>
      <c r="ANG1668" s="288"/>
      <c r="ANH1668" s="288"/>
      <c r="ANI1668" s="288"/>
      <c r="ANJ1668" s="288"/>
      <c r="ANK1668" s="288"/>
      <c r="ANL1668" s="288"/>
      <c r="ANM1668" s="288"/>
      <c r="ANN1668" s="288"/>
      <c r="ANO1668" s="288"/>
      <c r="ANP1668" s="288"/>
      <c r="ANQ1668" s="288"/>
      <c r="ANR1668" s="288"/>
      <c r="ANS1668" s="288"/>
      <c r="ANT1668" s="288"/>
      <c r="ANU1668" s="288"/>
      <c r="ANV1668" s="288"/>
      <c r="ANW1668" s="288"/>
      <c r="ANX1668" s="288"/>
      <c r="ANY1668" s="288"/>
      <c r="ANZ1668" s="288"/>
      <c r="AOA1668" s="288"/>
      <c r="AOB1668" s="288"/>
      <c r="AOC1668" s="288"/>
      <c r="AOD1668" s="288"/>
      <c r="AOE1668" s="288"/>
      <c r="AOF1668" s="288"/>
      <c r="AOG1668" s="288"/>
      <c r="AOH1668" s="288"/>
      <c r="AOI1668" s="288"/>
      <c r="AOJ1668" s="288"/>
      <c r="AOK1668" s="288"/>
      <c r="AOL1668" s="288"/>
      <c r="AOM1668" s="288"/>
      <c r="AON1668" s="288"/>
      <c r="AOO1668" s="288"/>
      <c r="AOP1668" s="288"/>
      <c r="AOQ1668" s="288"/>
      <c r="AOR1668" s="288"/>
      <c r="AOS1668" s="288"/>
      <c r="AOT1668" s="288"/>
      <c r="AOU1668" s="288"/>
      <c r="AOV1668" s="288"/>
      <c r="AOW1668" s="288"/>
      <c r="AOX1668" s="288"/>
      <c r="AOY1668" s="288"/>
      <c r="AOZ1668" s="288"/>
      <c r="APA1668" s="288"/>
      <c r="APB1668" s="288"/>
      <c r="APC1668" s="288"/>
      <c r="APD1668" s="288"/>
      <c r="APE1668" s="288"/>
      <c r="APF1668" s="288"/>
      <c r="APG1668" s="288"/>
      <c r="APH1668" s="288"/>
      <c r="API1668" s="288"/>
      <c r="APJ1668" s="288"/>
      <c r="APK1668" s="288"/>
      <c r="APL1668" s="288"/>
      <c r="APM1668" s="288"/>
      <c r="APN1668" s="288"/>
      <c r="APO1668" s="288"/>
      <c r="APP1668" s="288"/>
      <c r="APQ1668" s="288"/>
      <c r="APR1668" s="288"/>
      <c r="APS1668" s="288"/>
      <c r="APT1668" s="288"/>
      <c r="APU1668" s="288"/>
      <c r="APV1668" s="288"/>
      <c r="APW1668" s="288"/>
      <c r="APX1668" s="288"/>
      <c r="APY1668" s="288"/>
      <c r="APZ1668" s="288"/>
      <c r="AQA1668" s="288"/>
      <c r="AQB1668" s="288"/>
      <c r="AQC1668" s="288"/>
      <c r="AQD1668" s="288"/>
      <c r="AQE1668" s="288"/>
      <c r="AQF1668" s="288"/>
      <c r="AQG1668" s="288"/>
      <c r="AQH1668" s="288"/>
      <c r="AQI1668" s="288"/>
      <c r="AQJ1668" s="288"/>
      <c r="AQK1668" s="288"/>
      <c r="AQL1668" s="288"/>
      <c r="AQM1668" s="288"/>
      <c r="AQN1668" s="288"/>
      <c r="AQO1668" s="288"/>
      <c r="AQP1668" s="288"/>
      <c r="AQQ1668" s="288"/>
      <c r="AQR1668" s="288"/>
      <c r="AQS1668" s="288"/>
      <c r="AQT1668" s="288"/>
      <c r="AQU1668" s="288"/>
      <c r="AQV1668" s="288"/>
      <c r="AQW1668" s="288"/>
      <c r="AQX1668" s="288"/>
      <c r="AQY1668" s="288"/>
      <c r="AQZ1668" s="288"/>
      <c r="ARA1668" s="288"/>
      <c r="ARB1668" s="288"/>
      <c r="ARC1668" s="288"/>
      <c r="ARD1668" s="288"/>
      <c r="ARE1668" s="288"/>
      <c r="ARF1668" s="288"/>
      <c r="ARG1668" s="288"/>
      <c r="ARH1668" s="288"/>
      <c r="ARI1668" s="288"/>
      <c r="ARJ1668" s="288"/>
      <c r="ARK1668" s="288"/>
      <c r="ARL1668" s="288"/>
      <c r="ARM1668" s="288"/>
      <c r="ARN1668" s="288"/>
      <c r="ARO1668" s="288"/>
      <c r="ARP1668" s="288"/>
      <c r="ARQ1668" s="288"/>
      <c r="ARR1668" s="288"/>
      <c r="ARS1668" s="288"/>
      <c r="ART1668" s="288"/>
      <c r="ARU1668" s="288"/>
      <c r="ARV1668" s="288"/>
      <c r="ARW1668" s="288"/>
      <c r="ARX1668" s="288"/>
      <c r="ARY1668" s="288"/>
      <c r="ARZ1668" s="288"/>
      <c r="ASA1668" s="288"/>
      <c r="ASB1668" s="288"/>
      <c r="ASC1668" s="288"/>
      <c r="ASD1668" s="288"/>
      <c r="ASE1668" s="288"/>
      <c r="ASF1668" s="288"/>
      <c r="ASG1668" s="288"/>
      <c r="ASH1668" s="288"/>
      <c r="ASI1668" s="288"/>
      <c r="ASJ1668" s="288"/>
      <c r="ASK1668" s="288"/>
      <c r="ASL1668" s="288"/>
      <c r="ASM1668" s="288"/>
      <c r="ASN1668" s="288"/>
      <c r="ASO1668" s="288"/>
      <c r="ASP1668" s="288"/>
      <c r="ASQ1668" s="288"/>
      <c r="ASR1668" s="288"/>
      <c r="ASS1668" s="288"/>
      <c r="AST1668" s="288"/>
      <c r="ASU1668" s="288"/>
      <c r="ASV1668" s="288"/>
      <c r="ASW1668" s="288"/>
      <c r="ASX1668" s="288"/>
      <c r="ASY1668" s="288"/>
      <c r="ASZ1668" s="288"/>
      <c r="ATA1668" s="288"/>
      <c r="ATB1668" s="288"/>
      <c r="ATC1668" s="288"/>
      <c r="ATD1668" s="288"/>
      <c r="ATE1668" s="288"/>
      <c r="ATF1668" s="288"/>
      <c r="ATG1668" s="288"/>
      <c r="ATH1668" s="288"/>
      <c r="ATI1668" s="288"/>
      <c r="ATJ1668" s="288"/>
      <c r="ATK1668" s="288"/>
      <c r="ATL1668" s="288"/>
      <c r="ATM1668" s="288"/>
      <c r="ATN1668" s="288"/>
      <c r="ATO1668" s="288"/>
      <c r="ATP1668" s="288"/>
      <c r="ATQ1668" s="288"/>
      <c r="ATR1668" s="288"/>
      <c r="ATS1668" s="288"/>
      <c r="ATT1668" s="288"/>
      <c r="ATU1668" s="288"/>
      <c r="ATV1668" s="288"/>
      <c r="ATW1668" s="288"/>
      <c r="ATX1668" s="288"/>
      <c r="ATY1668" s="288"/>
      <c r="ATZ1668" s="288"/>
      <c r="AUA1668" s="288"/>
      <c r="AUB1668" s="288"/>
      <c r="AUC1668" s="288"/>
      <c r="AUD1668" s="288"/>
      <c r="AUE1668" s="288"/>
      <c r="AUF1668" s="288"/>
      <c r="AUG1668" s="288"/>
      <c r="AUH1668" s="288"/>
      <c r="AUI1668" s="288"/>
      <c r="AUJ1668" s="288"/>
      <c r="AUK1668" s="288"/>
      <c r="AUL1668" s="288"/>
      <c r="AUM1668" s="288"/>
      <c r="AUN1668" s="288"/>
      <c r="AUO1668" s="288"/>
      <c r="AUP1668" s="288"/>
      <c r="AUQ1668" s="288"/>
      <c r="AUR1668" s="288"/>
      <c r="AUS1668" s="288"/>
      <c r="AUT1668" s="288"/>
      <c r="AUU1668" s="288"/>
      <c r="AUV1668" s="288"/>
      <c r="AUW1668" s="288"/>
      <c r="AUX1668" s="288"/>
      <c r="AUY1668" s="288"/>
      <c r="AUZ1668" s="288"/>
      <c r="AVA1668" s="288"/>
      <c r="AVB1668" s="288"/>
      <c r="AVC1668" s="288"/>
      <c r="AVD1668" s="288"/>
      <c r="AVE1668" s="288"/>
      <c r="AVF1668" s="288"/>
      <c r="AVG1668" s="288"/>
      <c r="AVH1668" s="288"/>
      <c r="AVI1668" s="288"/>
      <c r="AVJ1668" s="288"/>
      <c r="AVK1668" s="288"/>
      <c r="AVL1668" s="288"/>
      <c r="AVM1668" s="288"/>
      <c r="AVN1668" s="288"/>
      <c r="AVO1668" s="288"/>
      <c r="AVP1668" s="288"/>
      <c r="AVQ1668" s="288"/>
      <c r="AVR1668" s="288"/>
      <c r="AVS1668" s="288"/>
      <c r="AVT1668" s="288"/>
      <c r="AVU1668" s="288"/>
      <c r="AVV1668" s="288"/>
      <c r="AVW1668" s="288"/>
      <c r="AVX1668" s="288"/>
      <c r="AVY1668" s="288"/>
      <c r="AVZ1668" s="288"/>
      <c r="AWA1668" s="288"/>
      <c r="AWB1668" s="288"/>
      <c r="AWC1668" s="288"/>
      <c r="AWD1668" s="288"/>
      <c r="AWE1668" s="288"/>
      <c r="AWF1668" s="288"/>
      <c r="AWG1668" s="288"/>
      <c r="AWH1668" s="288"/>
      <c r="AWI1668" s="288"/>
      <c r="AWJ1668" s="288"/>
      <c r="AWK1668" s="288"/>
      <c r="AWL1668" s="288"/>
      <c r="AWM1668" s="288"/>
      <c r="AWN1668" s="288"/>
      <c r="AWO1668" s="288"/>
      <c r="AWP1668" s="288"/>
      <c r="AWQ1668" s="288"/>
      <c r="AWR1668" s="288"/>
      <c r="AWS1668" s="288"/>
      <c r="AWT1668" s="288"/>
      <c r="AWU1668" s="288"/>
      <c r="AWV1668" s="288"/>
      <c r="AWW1668" s="288"/>
      <c r="AWX1668" s="288"/>
      <c r="AWY1668" s="288"/>
      <c r="AWZ1668" s="288"/>
      <c r="AXA1668" s="288"/>
      <c r="AXB1668" s="288"/>
      <c r="AXC1668" s="288"/>
      <c r="AXD1668" s="288"/>
      <c r="AXE1668" s="288"/>
      <c r="AXF1668" s="288"/>
      <c r="AXG1668" s="288"/>
      <c r="AXH1668" s="288"/>
      <c r="AXI1668" s="288"/>
      <c r="AXJ1668" s="288"/>
      <c r="AXK1668" s="288"/>
      <c r="AXL1668" s="288"/>
      <c r="AXM1668" s="288"/>
      <c r="AXN1668" s="288"/>
      <c r="AXO1668" s="288"/>
      <c r="AXP1668" s="288"/>
      <c r="AXQ1668" s="288"/>
      <c r="AXR1668" s="288"/>
      <c r="AXS1668" s="288"/>
      <c r="AXT1668" s="288"/>
      <c r="AXU1668" s="288"/>
      <c r="AXV1668" s="288"/>
      <c r="AXW1668" s="288"/>
      <c r="AXX1668" s="288"/>
      <c r="AXY1668" s="288"/>
      <c r="AXZ1668" s="288"/>
      <c r="AYA1668" s="288"/>
      <c r="AYB1668" s="288"/>
      <c r="AYC1668" s="288"/>
      <c r="AYD1668" s="288"/>
      <c r="AYE1668" s="288"/>
      <c r="AYF1668" s="288"/>
      <c r="AYG1668" s="288"/>
      <c r="AYH1668" s="288"/>
      <c r="AYI1668" s="288"/>
      <c r="AYJ1668" s="288"/>
      <c r="AYK1668" s="288"/>
      <c r="AYL1668" s="288"/>
      <c r="AYM1668" s="288"/>
      <c r="AYN1668" s="288"/>
      <c r="AYO1668" s="288"/>
      <c r="AYP1668" s="288"/>
      <c r="AYQ1668" s="288"/>
      <c r="AYR1668" s="288"/>
      <c r="AYS1668" s="288"/>
      <c r="AYT1668" s="288"/>
      <c r="AYU1668" s="288"/>
      <c r="AYV1668" s="288"/>
      <c r="AYW1668" s="288"/>
      <c r="AYX1668" s="288"/>
      <c r="AYY1668" s="288"/>
      <c r="AYZ1668" s="288"/>
      <c r="AZA1668" s="288"/>
      <c r="AZB1668" s="288"/>
      <c r="AZC1668" s="288"/>
      <c r="AZD1668" s="288"/>
      <c r="AZE1668" s="288"/>
      <c r="AZF1668" s="288"/>
      <c r="AZG1668" s="288"/>
      <c r="AZH1668" s="288"/>
      <c r="AZI1668" s="288"/>
      <c r="AZJ1668" s="288"/>
      <c r="AZK1668" s="288"/>
      <c r="AZL1668" s="288"/>
      <c r="AZM1668" s="288"/>
      <c r="AZN1668" s="288"/>
      <c r="AZO1668" s="288"/>
      <c r="AZP1668" s="288"/>
      <c r="AZQ1668" s="288"/>
      <c r="AZR1668" s="288"/>
      <c r="AZS1668" s="288"/>
      <c r="AZT1668" s="288"/>
      <c r="AZU1668" s="288"/>
      <c r="AZV1668" s="288"/>
      <c r="AZW1668" s="288"/>
      <c r="AZX1668" s="288"/>
      <c r="AZY1668" s="288"/>
      <c r="AZZ1668" s="288"/>
      <c r="BAA1668" s="288"/>
      <c r="BAB1668" s="288"/>
      <c r="BAC1668" s="288"/>
      <c r="BAD1668" s="288"/>
      <c r="BAE1668" s="288"/>
      <c r="BAF1668" s="288"/>
      <c r="BAG1668" s="288"/>
      <c r="BAH1668" s="288"/>
      <c r="BAI1668" s="288"/>
      <c r="BAJ1668" s="288"/>
      <c r="BAK1668" s="288"/>
      <c r="BAL1668" s="288"/>
      <c r="BAM1668" s="288"/>
      <c r="BAN1668" s="288"/>
      <c r="BAO1668" s="288"/>
      <c r="BAP1668" s="288"/>
      <c r="BAQ1668" s="288"/>
      <c r="BAR1668" s="288"/>
      <c r="BAS1668" s="288"/>
      <c r="BAT1668" s="288"/>
      <c r="BAU1668" s="288"/>
      <c r="BAV1668" s="288"/>
      <c r="BAW1668" s="288"/>
      <c r="BAX1668" s="288"/>
      <c r="BAY1668" s="288"/>
      <c r="BAZ1668" s="288"/>
      <c r="BBA1668" s="288"/>
      <c r="BBB1668" s="288"/>
      <c r="BBC1668" s="288"/>
      <c r="BBD1668" s="288"/>
      <c r="BBE1668" s="288"/>
      <c r="BBF1668" s="288"/>
      <c r="BBG1668" s="288"/>
      <c r="BBH1668" s="288"/>
      <c r="BBI1668" s="288"/>
      <c r="BBJ1668" s="288"/>
      <c r="BBK1668" s="288"/>
      <c r="BBL1668" s="288"/>
      <c r="BBM1668" s="288"/>
      <c r="BBN1668" s="288"/>
      <c r="BBO1668" s="288"/>
      <c r="BBP1668" s="288"/>
      <c r="BBQ1668" s="288"/>
      <c r="BBR1668" s="288"/>
      <c r="BBS1668" s="288"/>
      <c r="BBT1668" s="288"/>
      <c r="BBU1668" s="288"/>
      <c r="BBV1668" s="288"/>
      <c r="BBW1668" s="288"/>
      <c r="BBX1668" s="288"/>
      <c r="BBY1668" s="288"/>
      <c r="BBZ1668" s="288"/>
      <c r="BCA1668" s="288"/>
      <c r="BCB1668" s="288"/>
      <c r="BCC1668" s="288"/>
      <c r="BCD1668" s="288"/>
      <c r="BCE1668" s="288"/>
      <c r="BCF1668" s="288"/>
      <c r="BCG1668" s="288"/>
      <c r="BCH1668" s="288"/>
      <c r="BCI1668" s="288"/>
      <c r="BCJ1668" s="288"/>
      <c r="BCK1668" s="288"/>
      <c r="BCL1668" s="288"/>
      <c r="BCM1668" s="288"/>
      <c r="BCN1668" s="288"/>
      <c r="BCO1668" s="288"/>
      <c r="BCP1668" s="288"/>
      <c r="BCQ1668" s="288"/>
      <c r="BCR1668" s="288"/>
      <c r="BCS1668" s="288"/>
      <c r="BCT1668" s="288"/>
      <c r="BCU1668" s="288"/>
      <c r="BCV1668" s="288"/>
      <c r="BCW1668" s="288"/>
      <c r="BCX1668" s="288"/>
      <c r="BCY1668" s="288"/>
      <c r="BCZ1668" s="288"/>
      <c r="BDA1668" s="288"/>
      <c r="BDB1668" s="288"/>
      <c r="BDC1668" s="288"/>
      <c r="BDD1668" s="288"/>
      <c r="BDE1668" s="288"/>
      <c r="BDF1668" s="288"/>
      <c r="BDG1668" s="288"/>
      <c r="BDH1668" s="288"/>
      <c r="BDI1668" s="288"/>
      <c r="BDJ1668" s="288"/>
      <c r="BDK1668" s="288"/>
      <c r="BDL1668" s="288"/>
      <c r="BDM1668" s="288"/>
      <c r="BDN1668" s="288"/>
      <c r="BDO1668" s="288"/>
      <c r="BDP1668" s="288"/>
      <c r="BDQ1668" s="288"/>
      <c r="BDR1668" s="288"/>
      <c r="BDS1668" s="288"/>
      <c r="BDT1668" s="288"/>
      <c r="BDU1668" s="288"/>
      <c r="BDV1668" s="288"/>
      <c r="BDW1668" s="288"/>
      <c r="BDX1668" s="288"/>
      <c r="BDY1668" s="288"/>
      <c r="BDZ1668" s="288"/>
      <c r="BEA1668" s="288"/>
      <c r="BEB1668" s="288"/>
      <c r="BEC1668" s="288"/>
      <c r="BED1668" s="288"/>
      <c r="BEE1668" s="288"/>
      <c r="BEF1668" s="288"/>
      <c r="BEG1668" s="288"/>
      <c r="BEH1668" s="288"/>
      <c r="BEI1668" s="288"/>
      <c r="BEJ1668" s="288"/>
      <c r="BEK1668" s="288"/>
      <c r="BEL1668" s="288"/>
      <c r="BEM1668" s="288"/>
      <c r="BEN1668" s="288"/>
      <c r="BEO1668" s="288"/>
      <c r="BEP1668" s="288"/>
      <c r="BEQ1668" s="288"/>
      <c r="BER1668" s="288"/>
      <c r="BES1668" s="288"/>
      <c r="BET1668" s="288"/>
      <c r="BEU1668" s="288"/>
      <c r="BEV1668" s="288"/>
      <c r="BEW1668" s="288"/>
      <c r="BEX1668" s="288"/>
      <c r="BEY1668" s="288"/>
      <c r="BEZ1668" s="288"/>
      <c r="BFA1668" s="288"/>
      <c r="BFB1668" s="288"/>
      <c r="BFC1668" s="288"/>
      <c r="BFD1668" s="288"/>
      <c r="BFE1668" s="288"/>
      <c r="BFF1668" s="288"/>
      <c r="BFG1668" s="288"/>
      <c r="BFH1668" s="288"/>
      <c r="BFI1668" s="288"/>
      <c r="BFJ1668" s="288"/>
      <c r="BFK1668" s="288"/>
      <c r="BFL1668" s="288"/>
      <c r="BFM1668" s="288"/>
      <c r="BFN1668" s="288"/>
      <c r="BFO1668" s="288"/>
      <c r="BFP1668" s="288"/>
      <c r="BFQ1668" s="288"/>
      <c r="BFR1668" s="288"/>
      <c r="BFS1668" s="288"/>
      <c r="BFT1668" s="288"/>
      <c r="BFU1668" s="288"/>
      <c r="BFV1668" s="288"/>
      <c r="BFW1668" s="288"/>
      <c r="BFX1668" s="288"/>
      <c r="BFY1668" s="288"/>
      <c r="BFZ1668" s="288"/>
      <c r="BGA1668" s="288"/>
      <c r="BGB1668" s="288"/>
      <c r="BGC1668" s="288"/>
      <c r="BGD1668" s="288"/>
      <c r="BGE1668" s="288"/>
      <c r="BGF1668" s="288"/>
      <c r="BGG1668" s="288"/>
      <c r="BGH1668" s="288"/>
      <c r="BGI1668" s="288"/>
      <c r="BGJ1668" s="288"/>
      <c r="BGK1668" s="288"/>
      <c r="BGL1668" s="288"/>
      <c r="BGM1668" s="288"/>
      <c r="BGN1668" s="288"/>
      <c r="BGO1668" s="288"/>
      <c r="BGP1668" s="288"/>
      <c r="BGQ1668" s="288"/>
      <c r="BGR1668" s="288"/>
      <c r="BGS1668" s="288"/>
      <c r="BGT1668" s="288"/>
      <c r="BGU1668" s="288"/>
      <c r="BGV1668" s="288"/>
      <c r="BGW1668" s="288"/>
      <c r="BGX1668" s="288"/>
      <c r="BGY1668" s="288"/>
      <c r="BGZ1668" s="288"/>
      <c r="BHA1668" s="288"/>
      <c r="BHB1668" s="288"/>
      <c r="BHC1668" s="288"/>
      <c r="BHD1668" s="288"/>
      <c r="BHE1668" s="288"/>
      <c r="BHF1668" s="288"/>
      <c r="BHG1668" s="288"/>
      <c r="BHH1668" s="288"/>
      <c r="BHI1668" s="288"/>
      <c r="BHJ1668" s="288"/>
      <c r="BHK1668" s="288"/>
      <c r="BHL1668" s="288"/>
      <c r="BHM1668" s="288"/>
      <c r="BHN1668" s="288"/>
      <c r="BHO1668" s="288"/>
      <c r="BHP1668" s="288"/>
      <c r="BHQ1668" s="288"/>
      <c r="BHR1668" s="288"/>
      <c r="BHS1668" s="288"/>
      <c r="BHT1668" s="288"/>
      <c r="BHU1668" s="288"/>
      <c r="BHV1668" s="288"/>
      <c r="BHW1668" s="288"/>
      <c r="BHX1668" s="288"/>
      <c r="BHY1668" s="288"/>
      <c r="BHZ1668" s="288"/>
      <c r="BIA1668" s="288"/>
      <c r="BIB1668" s="288"/>
      <c r="BIC1668" s="288"/>
      <c r="BID1668" s="288"/>
      <c r="BIE1668" s="288"/>
      <c r="BIF1668" s="288"/>
      <c r="BIG1668" s="288"/>
      <c r="BIH1668" s="288"/>
      <c r="BII1668" s="288"/>
      <c r="BIJ1668" s="288"/>
      <c r="BIK1668" s="288"/>
      <c r="BIL1668" s="288"/>
      <c r="BIM1668" s="288"/>
      <c r="BIN1668" s="288"/>
      <c r="BIO1668" s="288"/>
      <c r="BIP1668" s="288"/>
      <c r="BIQ1668" s="288"/>
      <c r="BIR1668" s="288"/>
      <c r="BIS1668" s="288"/>
      <c r="BIT1668" s="288"/>
      <c r="BIU1668" s="288"/>
      <c r="BIV1668" s="288"/>
      <c r="BIW1668" s="288"/>
      <c r="BIX1668" s="288"/>
      <c r="BIY1668" s="288"/>
      <c r="BIZ1668" s="288"/>
      <c r="BJA1668" s="288"/>
      <c r="BJB1668" s="288"/>
      <c r="BJC1668" s="288"/>
      <c r="BJD1668" s="288"/>
      <c r="BJE1668" s="288"/>
      <c r="BJF1668" s="288"/>
      <c r="BJG1668" s="288"/>
      <c r="BJH1668" s="288"/>
      <c r="BJI1668" s="288"/>
      <c r="BJJ1668" s="288"/>
      <c r="BJK1668" s="288"/>
      <c r="BJL1668" s="288"/>
      <c r="BJM1668" s="288"/>
      <c r="BJN1668" s="288"/>
      <c r="BJO1668" s="288"/>
      <c r="BJP1668" s="288"/>
      <c r="BJQ1668" s="288"/>
      <c r="BJR1668" s="288"/>
      <c r="BJS1668" s="288"/>
      <c r="BJT1668" s="288"/>
      <c r="BJU1668" s="288"/>
      <c r="BJV1668" s="288"/>
      <c r="BJW1668" s="288"/>
      <c r="BJX1668" s="288"/>
      <c r="BJY1668" s="288"/>
      <c r="BJZ1668" s="288"/>
      <c r="BKA1668" s="288"/>
      <c r="BKB1668" s="288"/>
      <c r="BKC1668" s="288"/>
      <c r="BKD1668" s="288"/>
      <c r="BKE1668" s="288"/>
      <c r="BKF1668" s="288"/>
      <c r="BKG1668" s="288"/>
      <c r="BKH1668" s="288"/>
      <c r="BKI1668" s="288"/>
      <c r="BKJ1668" s="288"/>
      <c r="BKK1668" s="288"/>
      <c r="BKL1668" s="288"/>
      <c r="BKM1668" s="288"/>
      <c r="BKN1668" s="288"/>
      <c r="BKO1668" s="288"/>
      <c r="BKP1668" s="288"/>
      <c r="BKQ1668" s="288"/>
      <c r="BKR1668" s="288"/>
      <c r="BKS1668" s="288"/>
      <c r="BKT1668" s="288"/>
      <c r="BKU1668" s="288"/>
      <c r="BKV1668" s="288"/>
      <c r="BKW1668" s="288"/>
      <c r="BKX1668" s="288"/>
      <c r="BKY1668" s="288"/>
      <c r="BKZ1668" s="288"/>
      <c r="BLA1668" s="288"/>
      <c r="BLB1668" s="288"/>
      <c r="BLC1668" s="288"/>
      <c r="BLD1668" s="288"/>
      <c r="BLE1668" s="288"/>
      <c r="BLF1668" s="288"/>
      <c r="BLG1668" s="288"/>
      <c r="BLH1668" s="288"/>
      <c r="BLI1668" s="288"/>
      <c r="BLJ1668" s="288"/>
      <c r="BLK1668" s="288"/>
      <c r="BLL1668" s="288"/>
      <c r="BLM1668" s="288"/>
      <c r="BLN1668" s="288"/>
      <c r="BLO1668" s="288"/>
      <c r="BLP1668" s="288"/>
      <c r="BLQ1668" s="288"/>
      <c r="BLR1668" s="288"/>
      <c r="BLS1668" s="288"/>
      <c r="BLT1668" s="288"/>
      <c r="BLU1668" s="288"/>
      <c r="BLV1668" s="288"/>
      <c r="BLW1668" s="288"/>
      <c r="BLX1668" s="288"/>
      <c r="BLY1668" s="288"/>
      <c r="BLZ1668" s="288"/>
      <c r="BMA1668" s="288"/>
      <c r="BMB1668" s="288"/>
      <c r="BMC1668" s="288"/>
      <c r="BMD1668" s="288"/>
      <c r="BME1668" s="288"/>
      <c r="BMF1668" s="288"/>
      <c r="BMG1668" s="288"/>
      <c r="BMH1668" s="288"/>
      <c r="BMI1668" s="288"/>
      <c r="BMJ1668" s="288"/>
      <c r="BMK1668" s="288"/>
      <c r="BML1668" s="288"/>
      <c r="BMM1668" s="288"/>
      <c r="BMN1668" s="288"/>
      <c r="BMO1668" s="288"/>
      <c r="BMP1668" s="288"/>
      <c r="BMQ1668" s="288"/>
      <c r="BMR1668" s="288"/>
      <c r="BMS1668" s="288"/>
      <c r="BMT1668" s="288"/>
      <c r="BMU1668" s="288"/>
      <c r="BMV1668" s="288"/>
      <c r="BMW1668" s="288"/>
      <c r="BMX1668" s="288"/>
      <c r="BMY1668" s="288"/>
      <c r="BMZ1668" s="288"/>
      <c r="BNA1668" s="288"/>
      <c r="BNB1668" s="288"/>
      <c r="BNC1668" s="288"/>
      <c r="BND1668" s="288"/>
      <c r="BNE1668" s="288"/>
      <c r="BNF1668" s="288"/>
      <c r="BNG1668" s="288"/>
      <c r="BNH1668" s="288"/>
      <c r="BNI1668" s="288"/>
      <c r="BNJ1668" s="288"/>
      <c r="BNK1668" s="288"/>
      <c r="BNL1668" s="288"/>
      <c r="BNM1668" s="288"/>
      <c r="BNN1668" s="288"/>
      <c r="BNO1668" s="288"/>
      <c r="BNP1668" s="288"/>
      <c r="BNQ1668" s="288"/>
      <c r="BNR1668" s="288"/>
      <c r="BNS1668" s="288"/>
      <c r="BNT1668" s="288"/>
      <c r="BNU1668" s="288"/>
      <c r="BNV1668" s="288"/>
      <c r="BNW1668" s="288"/>
      <c r="BNX1668" s="288"/>
      <c r="BNY1668" s="288"/>
      <c r="BNZ1668" s="288"/>
      <c r="BOA1668" s="288"/>
      <c r="BOB1668" s="288"/>
      <c r="BOC1668" s="288"/>
      <c r="BOD1668" s="288"/>
      <c r="BOE1668" s="288"/>
      <c r="BOF1668" s="288"/>
      <c r="BOG1668" s="288"/>
      <c r="BOH1668" s="288"/>
      <c r="BOI1668" s="288"/>
      <c r="BOJ1668" s="288"/>
      <c r="BOK1668" s="288"/>
      <c r="BOL1668" s="288"/>
      <c r="BOM1668" s="288"/>
      <c r="BON1668" s="288"/>
      <c r="BOO1668" s="288"/>
      <c r="BOP1668" s="288"/>
      <c r="BOQ1668" s="288"/>
      <c r="BOR1668" s="288"/>
      <c r="BOS1668" s="288"/>
      <c r="BOT1668" s="288"/>
      <c r="BOU1668" s="288"/>
      <c r="BOV1668" s="288"/>
      <c r="BOW1668" s="288"/>
      <c r="BOX1668" s="288"/>
      <c r="BOY1668" s="288"/>
      <c r="BOZ1668" s="288"/>
      <c r="BPA1668" s="288"/>
      <c r="BPB1668" s="288"/>
      <c r="BPC1668" s="288"/>
      <c r="BPD1668" s="288"/>
      <c r="BPE1668" s="288"/>
      <c r="BPF1668" s="288"/>
      <c r="BPG1668" s="288"/>
      <c r="BPH1668" s="288"/>
      <c r="BPI1668" s="288"/>
      <c r="BPJ1668" s="288"/>
      <c r="BPK1668" s="288"/>
      <c r="BPL1668" s="288"/>
      <c r="BPM1668" s="288"/>
      <c r="BPN1668" s="288"/>
      <c r="BPO1668" s="288"/>
      <c r="BPP1668" s="288"/>
      <c r="BPQ1668" s="288"/>
      <c r="BPR1668" s="288"/>
      <c r="BPS1668" s="288"/>
      <c r="BPT1668" s="288"/>
      <c r="BPU1668" s="288"/>
      <c r="BPV1668" s="288"/>
      <c r="BPW1668" s="288"/>
      <c r="BPX1668" s="288"/>
      <c r="BPY1668" s="288"/>
      <c r="BPZ1668" s="288"/>
      <c r="BQA1668" s="288"/>
      <c r="BQB1668" s="288"/>
      <c r="BQC1668" s="288"/>
      <c r="BQD1668" s="288"/>
      <c r="BQE1668" s="288"/>
      <c r="BQF1668" s="288"/>
      <c r="BQG1668" s="288"/>
      <c r="BQH1668" s="288"/>
      <c r="BQI1668" s="288"/>
      <c r="BQJ1668" s="288"/>
      <c r="BQK1668" s="288"/>
      <c r="BQL1668" s="288"/>
      <c r="BQM1668" s="288"/>
      <c r="BQN1668" s="288"/>
      <c r="BQO1668" s="288"/>
      <c r="BQP1668" s="288"/>
      <c r="BQQ1668" s="288"/>
      <c r="BQR1668" s="288"/>
      <c r="BQS1668" s="288"/>
      <c r="BQT1668" s="288"/>
      <c r="BQU1668" s="288"/>
      <c r="BQV1668" s="288"/>
      <c r="BQW1668" s="288"/>
      <c r="BQX1668" s="288"/>
      <c r="BQY1668" s="288"/>
      <c r="BQZ1668" s="288"/>
      <c r="BRA1668" s="288"/>
      <c r="BRB1668" s="288"/>
      <c r="BRC1668" s="288"/>
      <c r="BRD1668" s="288"/>
      <c r="BRE1668" s="288"/>
      <c r="BRF1668" s="288"/>
      <c r="BRG1668" s="288"/>
      <c r="BRH1668" s="288"/>
      <c r="BRI1668" s="288"/>
      <c r="BRJ1668" s="288"/>
      <c r="BRK1668" s="288"/>
      <c r="BRL1668" s="288"/>
      <c r="BRM1668" s="288"/>
      <c r="BRN1668" s="288"/>
      <c r="BRO1668" s="288"/>
      <c r="BRP1668" s="288"/>
      <c r="BRQ1668" s="288"/>
      <c r="BRR1668" s="288"/>
      <c r="BRS1668" s="288"/>
      <c r="BRT1668" s="288"/>
      <c r="BRU1668" s="288"/>
      <c r="BRV1668" s="288"/>
      <c r="BRW1668" s="288"/>
      <c r="BRX1668" s="288"/>
      <c r="BRY1668" s="288"/>
      <c r="BRZ1668" s="288"/>
      <c r="BSA1668" s="288"/>
      <c r="BSB1668" s="288"/>
      <c r="BSC1668" s="288"/>
      <c r="BSD1668" s="288"/>
      <c r="BSE1668" s="288"/>
      <c r="BSF1668" s="288"/>
      <c r="BSG1668" s="288"/>
      <c r="BSH1668" s="288"/>
      <c r="BSI1668" s="288"/>
      <c r="BSJ1668" s="288"/>
      <c r="BSK1668" s="288"/>
      <c r="BSL1668" s="288"/>
      <c r="BSM1668" s="288"/>
      <c r="BSN1668" s="288"/>
      <c r="BSO1668" s="288"/>
      <c r="BSP1668" s="288"/>
      <c r="BSQ1668" s="288"/>
      <c r="BSR1668" s="288"/>
      <c r="BSS1668" s="288"/>
      <c r="BST1668" s="288"/>
      <c r="BSU1668" s="288"/>
      <c r="BSV1668" s="288"/>
      <c r="BSW1668" s="288"/>
      <c r="BSX1668" s="288"/>
      <c r="BSY1668" s="288"/>
      <c r="BSZ1668" s="288"/>
      <c r="BTA1668" s="288"/>
      <c r="BTB1668" s="288"/>
      <c r="BTC1668" s="288"/>
      <c r="BTD1668" s="288"/>
      <c r="BTE1668" s="288"/>
      <c r="BTF1668" s="288"/>
      <c r="BTG1668" s="288"/>
      <c r="BTH1668" s="288"/>
      <c r="BTI1668" s="288"/>
      <c r="BTJ1668" s="288"/>
      <c r="BTK1668" s="288"/>
      <c r="BTL1668" s="288"/>
      <c r="BTM1668" s="288"/>
      <c r="BTN1668" s="288"/>
      <c r="BTO1668" s="288"/>
      <c r="BTP1668" s="288"/>
      <c r="BTQ1668" s="288"/>
      <c r="BTR1668" s="288"/>
      <c r="BTS1668" s="288"/>
      <c r="BTT1668" s="288"/>
      <c r="BTU1668" s="288"/>
      <c r="BTV1668" s="288"/>
      <c r="BTW1668" s="288"/>
      <c r="BTX1668" s="288"/>
      <c r="BTY1668" s="288"/>
      <c r="BTZ1668" s="288"/>
      <c r="BUA1668" s="288"/>
      <c r="BUB1668" s="288"/>
      <c r="BUC1668" s="288"/>
      <c r="BUD1668" s="288"/>
      <c r="BUE1668" s="288"/>
      <c r="BUF1668" s="288"/>
      <c r="BUG1668" s="288"/>
      <c r="BUH1668" s="288"/>
      <c r="BUI1668" s="288"/>
      <c r="BUJ1668" s="288"/>
      <c r="BUK1668" s="288"/>
      <c r="BUL1668" s="288"/>
      <c r="BUM1668" s="288"/>
      <c r="BUN1668" s="288"/>
      <c r="BUO1668" s="288"/>
      <c r="BUP1668" s="288"/>
      <c r="BUQ1668" s="288"/>
      <c r="BUR1668" s="288"/>
      <c r="BUS1668" s="288"/>
      <c r="BUT1668" s="288"/>
      <c r="BUU1668" s="288"/>
      <c r="BUV1668" s="288"/>
      <c r="BUW1668" s="288"/>
      <c r="BUX1668" s="288"/>
      <c r="BUY1668" s="288"/>
      <c r="BUZ1668" s="288"/>
      <c r="BVA1668" s="288"/>
      <c r="BVB1668" s="288"/>
      <c r="BVC1668" s="288"/>
      <c r="BVD1668" s="288"/>
      <c r="BVE1668" s="288"/>
      <c r="BVF1668" s="288"/>
      <c r="BVG1668" s="288"/>
      <c r="BVH1668" s="288"/>
      <c r="BVI1668" s="288"/>
      <c r="BVJ1668" s="288"/>
      <c r="BVK1668" s="288"/>
      <c r="BVL1668" s="288"/>
      <c r="BVM1668" s="288"/>
      <c r="BVN1668" s="288"/>
      <c r="BVO1668" s="288"/>
      <c r="BVP1668" s="288"/>
      <c r="BVQ1668" s="288"/>
      <c r="BVR1668" s="288"/>
      <c r="BVS1668" s="288"/>
      <c r="BVT1668" s="288"/>
      <c r="BVU1668" s="288"/>
      <c r="BVV1668" s="288"/>
      <c r="BVW1668" s="288"/>
      <c r="BVX1668" s="288"/>
      <c r="BVY1668" s="288"/>
      <c r="BVZ1668" s="288"/>
      <c r="BWA1668" s="288"/>
      <c r="BWB1668" s="288"/>
      <c r="BWC1668" s="288"/>
      <c r="BWD1668" s="288"/>
      <c r="BWE1668" s="288"/>
      <c r="BWF1668" s="288"/>
      <c r="BWG1668" s="288"/>
      <c r="BWH1668" s="288"/>
      <c r="BWI1668" s="288"/>
      <c r="BWJ1668" s="288"/>
      <c r="BWK1668" s="288"/>
      <c r="BWL1668" s="288"/>
      <c r="BWM1668" s="288"/>
      <c r="BWN1668" s="288"/>
      <c r="BWO1668" s="288"/>
      <c r="BWP1668" s="288"/>
      <c r="BWQ1668" s="288"/>
      <c r="BWR1668" s="288"/>
      <c r="BWS1668" s="288"/>
      <c r="BWT1668" s="288"/>
      <c r="BWU1668" s="288"/>
      <c r="BWV1668" s="288"/>
      <c r="BWW1668" s="288"/>
      <c r="BWX1668" s="288"/>
      <c r="BWY1668" s="288"/>
      <c r="BWZ1668" s="288"/>
      <c r="BXA1668" s="288"/>
      <c r="BXB1668" s="288"/>
      <c r="BXC1668" s="288"/>
      <c r="BXD1668" s="288"/>
      <c r="BXE1668" s="288"/>
      <c r="BXF1668" s="288"/>
      <c r="BXG1668" s="288"/>
      <c r="BXH1668" s="288"/>
      <c r="BXI1668" s="288"/>
      <c r="BXJ1668" s="288"/>
      <c r="BXK1668" s="288"/>
      <c r="BXL1668" s="288"/>
      <c r="BXM1668" s="288"/>
      <c r="BXN1668" s="288"/>
      <c r="BXO1668" s="288"/>
      <c r="BXP1668" s="288"/>
      <c r="BXQ1668" s="288"/>
      <c r="BXR1668" s="288"/>
      <c r="BXS1668" s="288"/>
      <c r="BXT1668" s="288"/>
      <c r="BXU1668" s="288"/>
      <c r="BXV1668" s="288"/>
      <c r="BXW1668" s="288"/>
      <c r="BXX1668" s="288"/>
      <c r="BXY1668" s="288"/>
      <c r="BXZ1668" s="288"/>
      <c r="BYA1668" s="288"/>
      <c r="BYB1668" s="288"/>
      <c r="BYC1668" s="288"/>
      <c r="BYD1668" s="288"/>
      <c r="BYE1668" s="288"/>
      <c r="BYF1668" s="288"/>
      <c r="BYG1668" s="288"/>
      <c r="BYH1668" s="288"/>
      <c r="BYI1668" s="288"/>
      <c r="BYJ1668" s="288"/>
      <c r="BYK1668" s="288"/>
      <c r="BYL1668" s="288"/>
      <c r="BYM1668" s="288"/>
      <c r="BYN1668" s="288"/>
      <c r="BYO1668" s="288"/>
      <c r="BYP1668" s="288"/>
      <c r="BYQ1668" s="288"/>
      <c r="BYR1668" s="288"/>
      <c r="BYS1668" s="288"/>
      <c r="BYT1668" s="288"/>
      <c r="BYU1668" s="288"/>
      <c r="BYV1668" s="288"/>
      <c r="BYW1668" s="288"/>
      <c r="BYX1668" s="288"/>
      <c r="BYY1668" s="288"/>
      <c r="BYZ1668" s="288"/>
      <c r="BZA1668" s="288"/>
      <c r="BZB1668" s="288"/>
      <c r="BZC1668" s="288"/>
      <c r="BZD1668" s="288"/>
      <c r="BZE1668" s="288"/>
      <c r="BZF1668" s="288"/>
      <c r="BZG1668" s="288"/>
      <c r="BZH1668" s="288"/>
      <c r="BZI1668" s="288"/>
      <c r="BZJ1668" s="288"/>
      <c r="BZK1668" s="288"/>
      <c r="BZL1668" s="288"/>
      <c r="BZM1668" s="288"/>
      <c r="BZN1668" s="288"/>
      <c r="BZO1668" s="288"/>
      <c r="BZP1668" s="288"/>
      <c r="BZQ1668" s="288"/>
      <c r="BZR1668" s="288"/>
      <c r="BZS1668" s="288"/>
      <c r="BZT1668" s="288"/>
      <c r="BZU1668" s="288"/>
      <c r="BZV1668" s="288"/>
      <c r="BZW1668" s="288"/>
      <c r="BZX1668" s="288"/>
      <c r="BZY1668" s="288"/>
      <c r="BZZ1668" s="288"/>
      <c r="CAA1668" s="288"/>
      <c r="CAB1668" s="288"/>
      <c r="CAC1668" s="288"/>
      <c r="CAD1668" s="288"/>
      <c r="CAE1668" s="288"/>
      <c r="CAF1668" s="288"/>
      <c r="CAG1668" s="288"/>
      <c r="CAH1668" s="288"/>
      <c r="CAI1668" s="288"/>
      <c r="CAJ1668" s="288"/>
      <c r="CAK1668" s="288"/>
      <c r="CAL1668" s="288"/>
      <c r="CAM1668" s="288"/>
      <c r="CAN1668" s="288"/>
      <c r="CAO1668" s="288"/>
      <c r="CAP1668" s="288"/>
      <c r="CAQ1668" s="288"/>
      <c r="CAR1668" s="288"/>
      <c r="CAS1668" s="288"/>
      <c r="CAT1668" s="288"/>
      <c r="CAU1668" s="288"/>
      <c r="CAV1668" s="288"/>
      <c r="CAW1668" s="288"/>
      <c r="CAX1668" s="288"/>
      <c r="CAY1668" s="288"/>
      <c r="CAZ1668" s="288"/>
      <c r="CBA1668" s="288"/>
      <c r="CBB1668" s="288"/>
      <c r="CBC1668" s="288"/>
      <c r="CBD1668" s="288"/>
      <c r="CBE1668" s="288"/>
      <c r="CBF1668" s="288"/>
      <c r="CBG1668" s="288"/>
      <c r="CBH1668" s="288"/>
      <c r="CBI1668" s="288"/>
      <c r="CBJ1668" s="288"/>
      <c r="CBK1668" s="288"/>
      <c r="CBL1668" s="288"/>
      <c r="CBM1668" s="288"/>
      <c r="CBN1668" s="288"/>
      <c r="CBO1668" s="288"/>
      <c r="CBP1668" s="288"/>
      <c r="CBQ1668" s="288"/>
      <c r="CBR1668" s="288"/>
      <c r="CBS1668" s="288"/>
      <c r="CBT1668" s="288"/>
      <c r="CBU1668" s="288"/>
      <c r="CBV1668" s="288"/>
      <c r="CBW1668" s="288"/>
      <c r="CBX1668" s="288"/>
      <c r="CBY1668" s="288"/>
      <c r="CBZ1668" s="288"/>
      <c r="CCA1668" s="288"/>
      <c r="CCB1668" s="288"/>
      <c r="CCC1668" s="288"/>
      <c r="CCD1668" s="288"/>
      <c r="CCE1668" s="288"/>
      <c r="CCF1668" s="288"/>
      <c r="CCG1668" s="288"/>
      <c r="CCH1668" s="288"/>
      <c r="CCI1668" s="288"/>
      <c r="CCJ1668" s="288"/>
      <c r="CCK1668" s="288"/>
      <c r="CCL1668" s="288"/>
      <c r="CCM1668" s="288"/>
      <c r="CCN1668" s="288"/>
      <c r="CCO1668" s="288"/>
      <c r="CCP1668" s="288"/>
      <c r="CCQ1668" s="288"/>
      <c r="CCR1668" s="288"/>
      <c r="CCS1668" s="288"/>
      <c r="CCT1668" s="288"/>
      <c r="CCU1668" s="288"/>
      <c r="CCV1668" s="288"/>
      <c r="CCW1668" s="288"/>
      <c r="CCX1668" s="288"/>
      <c r="CCY1668" s="288"/>
      <c r="CCZ1668" s="288"/>
      <c r="CDA1668" s="288"/>
      <c r="CDB1668" s="288"/>
      <c r="CDC1668" s="288"/>
      <c r="CDD1668" s="288"/>
      <c r="CDE1668" s="288"/>
      <c r="CDF1668" s="288"/>
      <c r="CDG1668" s="288"/>
      <c r="CDH1668" s="288"/>
      <c r="CDI1668" s="288"/>
      <c r="CDJ1668" s="288"/>
      <c r="CDK1668" s="288"/>
      <c r="CDL1668" s="288"/>
      <c r="CDM1668" s="288"/>
      <c r="CDN1668" s="288"/>
      <c r="CDO1668" s="288"/>
      <c r="CDP1668" s="288"/>
      <c r="CDQ1668" s="288"/>
      <c r="CDR1668" s="288"/>
      <c r="CDS1668" s="288"/>
      <c r="CDT1668" s="288"/>
      <c r="CDU1668" s="288"/>
      <c r="CDV1668" s="288"/>
      <c r="CDW1668" s="288"/>
      <c r="CDX1668" s="288"/>
      <c r="CDY1668" s="288"/>
      <c r="CDZ1668" s="288"/>
      <c r="CEA1668" s="288"/>
      <c r="CEB1668" s="288"/>
      <c r="CEC1668" s="288"/>
      <c r="CED1668" s="288"/>
      <c r="CEE1668" s="288"/>
      <c r="CEF1668" s="288"/>
      <c r="CEG1668" s="288"/>
      <c r="CEH1668" s="288"/>
      <c r="CEI1668" s="288"/>
      <c r="CEJ1668" s="288"/>
      <c r="CEK1668" s="288"/>
      <c r="CEL1668" s="288"/>
      <c r="CEM1668" s="288"/>
      <c r="CEN1668" s="288"/>
      <c r="CEO1668" s="288"/>
      <c r="CEP1668" s="288"/>
      <c r="CEQ1668" s="288"/>
      <c r="CER1668" s="288"/>
      <c r="CES1668" s="288"/>
      <c r="CET1668" s="288"/>
      <c r="CEU1668" s="288"/>
      <c r="CEV1668" s="288"/>
      <c r="CEW1668" s="288"/>
      <c r="CEX1668" s="288"/>
      <c r="CEY1668" s="288"/>
      <c r="CEZ1668" s="288"/>
      <c r="CFA1668" s="288"/>
      <c r="CFB1668" s="288"/>
      <c r="CFC1668" s="288"/>
      <c r="CFD1668" s="288"/>
      <c r="CFE1668" s="288"/>
      <c r="CFF1668" s="288"/>
      <c r="CFG1668" s="288"/>
      <c r="CFH1668" s="288"/>
      <c r="CFI1668" s="288"/>
      <c r="CFJ1668" s="288"/>
      <c r="CFK1668" s="288"/>
      <c r="CFL1668" s="288"/>
      <c r="CFM1668" s="288"/>
      <c r="CFN1668" s="288"/>
      <c r="CFO1668" s="288"/>
      <c r="CFP1668" s="288"/>
      <c r="CFQ1668" s="288"/>
      <c r="CFR1668" s="288"/>
      <c r="CFS1668" s="288"/>
      <c r="CFT1668" s="288"/>
      <c r="CFU1668" s="288"/>
      <c r="CFV1668" s="288"/>
      <c r="CFW1668" s="288"/>
      <c r="CFX1668" s="288"/>
      <c r="CFY1668" s="288"/>
      <c r="CFZ1668" s="288"/>
      <c r="CGA1668" s="288"/>
      <c r="CGB1668" s="288"/>
      <c r="CGC1668" s="288"/>
      <c r="CGD1668" s="288"/>
      <c r="CGE1668" s="288"/>
      <c r="CGF1668" s="288"/>
      <c r="CGG1668" s="288"/>
      <c r="CGH1668" s="288"/>
      <c r="CGI1668" s="288"/>
      <c r="CGJ1668" s="288"/>
      <c r="CGK1668" s="288"/>
      <c r="CGL1668" s="288"/>
      <c r="CGM1668" s="288"/>
      <c r="CGN1668" s="288"/>
      <c r="CGO1668" s="288"/>
      <c r="CGP1668" s="288"/>
      <c r="CGQ1668" s="288"/>
      <c r="CGR1668" s="288"/>
      <c r="CGS1668" s="288"/>
      <c r="CGT1668" s="288"/>
      <c r="CGU1668" s="288"/>
      <c r="CGV1668" s="288"/>
      <c r="CGW1668" s="288"/>
      <c r="CGX1668" s="288"/>
      <c r="CGY1668" s="288"/>
      <c r="CGZ1668" s="288"/>
      <c r="CHA1668" s="288"/>
      <c r="CHB1668" s="288"/>
      <c r="CHC1668" s="288"/>
      <c r="CHD1668" s="288"/>
      <c r="CHE1668" s="288"/>
      <c r="CHF1668" s="288"/>
      <c r="CHG1668" s="288"/>
      <c r="CHH1668" s="288"/>
      <c r="CHI1668" s="288"/>
      <c r="CHJ1668" s="288"/>
      <c r="CHK1668" s="288"/>
      <c r="CHL1668" s="288"/>
      <c r="CHM1668" s="288"/>
      <c r="CHN1668" s="288"/>
      <c r="CHO1668" s="288"/>
      <c r="CHP1668" s="288"/>
      <c r="CHQ1668" s="288"/>
      <c r="CHR1668" s="288"/>
      <c r="CHS1668" s="288"/>
      <c r="CHT1668" s="288"/>
      <c r="CHU1668" s="288"/>
      <c r="CHV1668" s="288"/>
      <c r="CHW1668" s="288"/>
      <c r="CHX1668" s="288"/>
      <c r="CHY1668" s="288"/>
      <c r="CHZ1668" s="288"/>
      <c r="CIA1668" s="288"/>
      <c r="CIB1668" s="288"/>
      <c r="CIC1668" s="288"/>
      <c r="CID1668" s="288"/>
      <c r="CIE1668" s="288"/>
      <c r="CIF1668" s="288"/>
      <c r="CIG1668" s="288"/>
      <c r="CIH1668" s="288"/>
      <c r="CII1668" s="288"/>
      <c r="CIJ1668" s="288"/>
      <c r="CIK1668" s="288"/>
      <c r="CIL1668" s="288"/>
      <c r="CIM1668" s="288"/>
      <c r="CIN1668" s="288"/>
      <c r="CIO1668" s="288"/>
      <c r="CIP1668" s="288"/>
      <c r="CIQ1668" s="288"/>
      <c r="CIR1668" s="288"/>
      <c r="CIS1668" s="288"/>
      <c r="CIT1668" s="288"/>
      <c r="CIU1668" s="288"/>
      <c r="CIV1668" s="288"/>
      <c r="CIW1668" s="288"/>
      <c r="CIX1668" s="288"/>
      <c r="CIY1668" s="288"/>
      <c r="CIZ1668" s="288"/>
      <c r="CJA1668" s="288"/>
      <c r="CJB1668" s="288"/>
      <c r="CJC1668" s="288"/>
      <c r="CJD1668" s="288"/>
      <c r="CJE1668" s="288"/>
      <c r="CJF1668" s="288"/>
      <c r="CJG1668" s="288"/>
      <c r="CJH1668" s="288"/>
      <c r="CJI1668" s="288"/>
      <c r="CJJ1668" s="288"/>
      <c r="CJK1668" s="288"/>
      <c r="CJL1668" s="288"/>
      <c r="CJM1668" s="288"/>
      <c r="CJN1668" s="288"/>
      <c r="CJO1668" s="288"/>
      <c r="CJP1668" s="288"/>
      <c r="CJQ1668" s="288"/>
      <c r="CJR1668" s="288"/>
      <c r="CJS1668" s="288"/>
      <c r="CJT1668" s="288"/>
      <c r="CJU1668" s="288"/>
      <c r="CJV1668" s="288"/>
      <c r="CJW1668" s="288"/>
      <c r="CJX1668" s="288"/>
      <c r="CJY1668" s="288"/>
      <c r="CJZ1668" s="288"/>
      <c r="CKA1668" s="288"/>
      <c r="CKB1668" s="288"/>
      <c r="CKC1668" s="288"/>
      <c r="CKD1668" s="288"/>
      <c r="CKE1668" s="288"/>
      <c r="CKF1668" s="288"/>
      <c r="CKG1668" s="288"/>
      <c r="CKH1668" s="288"/>
      <c r="CKI1668" s="288"/>
      <c r="CKJ1668" s="288"/>
      <c r="CKK1668" s="288"/>
      <c r="CKL1668" s="288"/>
      <c r="CKM1668" s="288"/>
      <c r="CKN1668" s="288"/>
      <c r="CKO1668" s="288"/>
      <c r="CKP1668" s="288"/>
      <c r="CKQ1668" s="288"/>
      <c r="CKR1668" s="288"/>
      <c r="CKS1668" s="288"/>
      <c r="CKT1668" s="288"/>
      <c r="CKU1668" s="288"/>
      <c r="CKV1668" s="288"/>
      <c r="CKW1668" s="288"/>
      <c r="CKX1668" s="288"/>
      <c r="CKY1668" s="288"/>
      <c r="CKZ1668" s="288"/>
      <c r="CLA1668" s="288"/>
      <c r="CLB1668" s="288"/>
      <c r="CLC1668" s="288"/>
      <c r="CLD1668" s="288"/>
      <c r="CLE1668" s="288"/>
      <c r="CLF1668" s="288"/>
      <c r="CLG1668" s="288"/>
      <c r="CLH1668" s="288"/>
      <c r="CLI1668" s="288"/>
      <c r="CLJ1668" s="288"/>
      <c r="CLK1668" s="288"/>
      <c r="CLL1668" s="288"/>
      <c r="CLM1668" s="288"/>
      <c r="CLN1668" s="288"/>
      <c r="CLO1668" s="288"/>
      <c r="CLP1668" s="288"/>
      <c r="CLQ1668" s="288"/>
      <c r="CLR1668" s="288"/>
      <c r="CLS1668" s="288"/>
      <c r="CLT1668" s="288"/>
      <c r="CLU1668" s="288"/>
      <c r="CLV1668" s="288"/>
      <c r="CLW1668" s="288"/>
      <c r="CLX1668" s="288"/>
      <c r="CLY1668" s="288"/>
      <c r="CLZ1668" s="288"/>
      <c r="CMA1668" s="288"/>
      <c r="CMB1668" s="288"/>
      <c r="CMC1668" s="288"/>
      <c r="CMD1668" s="288"/>
      <c r="CME1668" s="288"/>
      <c r="CMF1668" s="288"/>
      <c r="CMG1668" s="288"/>
      <c r="CMH1668" s="288"/>
      <c r="CMI1668" s="288"/>
      <c r="CMJ1668" s="288"/>
      <c r="CMK1668" s="288"/>
      <c r="CML1668" s="288"/>
      <c r="CMM1668" s="288"/>
      <c r="CMN1668" s="288"/>
      <c r="CMO1668" s="288"/>
      <c r="CMP1668" s="288"/>
      <c r="CMQ1668" s="288"/>
      <c r="CMR1668" s="288"/>
      <c r="CMS1668" s="288"/>
      <c r="CMT1668" s="288"/>
      <c r="CMU1668" s="288"/>
      <c r="CMV1668" s="288"/>
      <c r="CMW1668" s="288"/>
      <c r="CMX1668" s="288"/>
      <c r="CMY1668" s="288"/>
      <c r="CMZ1668" s="288"/>
      <c r="CNA1668" s="288"/>
      <c r="CNB1668" s="288"/>
      <c r="CNC1668" s="288"/>
      <c r="CND1668" s="288"/>
      <c r="CNE1668" s="288"/>
      <c r="CNF1668" s="288"/>
      <c r="CNG1668" s="288"/>
      <c r="CNH1668" s="288"/>
      <c r="CNI1668" s="288"/>
      <c r="CNJ1668" s="288"/>
      <c r="CNK1668" s="288"/>
      <c r="CNL1668" s="288"/>
      <c r="CNM1668" s="288"/>
      <c r="CNN1668" s="288"/>
      <c r="CNO1668" s="288"/>
      <c r="CNP1668" s="288"/>
      <c r="CNQ1668" s="288"/>
      <c r="CNR1668" s="288"/>
      <c r="CNS1668" s="288"/>
      <c r="CNT1668" s="288"/>
      <c r="CNU1668" s="288"/>
      <c r="CNV1668" s="288"/>
      <c r="CNW1668" s="288"/>
      <c r="CNX1668" s="288"/>
      <c r="CNY1668" s="288"/>
      <c r="CNZ1668" s="288"/>
      <c r="COA1668" s="288"/>
      <c r="COB1668" s="288"/>
      <c r="COC1668" s="288"/>
      <c r="COD1668" s="288"/>
      <c r="COE1668" s="288"/>
      <c r="COF1668" s="288"/>
      <c r="COG1668" s="288"/>
      <c r="COH1668" s="288"/>
      <c r="COI1668" s="288"/>
      <c r="COJ1668" s="288"/>
      <c r="COK1668" s="288"/>
      <c r="COL1668" s="288"/>
      <c r="COM1668" s="288"/>
      <c r="CON1668" s="288"/>
      <c r="COO1668" s="288"/>
      <c r="COP1668" s="288"/>
      <c r="COQ1668" s="288"/>
      <c r="COR1668" s="288"/>
      <c r="COS1668" s="288"/>
      <c r="COT1668" s="288"/>
      <c r="COU1668" s="288"/>
      <c r="COV1668" s="288"/>
      <c r="COW1668" s="288"/>
      <c r="COX1668" s="288"/>
      <c r="COY1668" s="288"/>
      <c r="COZ1668" s="288"/>
      <c r="CPA1668" s="288"/>
      <c r="CPB1668" s="288"/>
      <c r="CPC1668" s="288"/>
      <c r="CPD1668" s="288"/>
      <c r="CPE1668" s="288"/>
      <c r="CPF1668" s="288"/>
      <c r="CPG1668" s="288"/>
      <c r="CPH1668" s="288"/>
      <c r="CPI1668" s="288"/>
      <c r="CPJ1668" s="288"/>
      <c r="CPK1668" s="288"/>
      <c r="CPL1668" s="288"/>
      <c r="CPM1668" s="288"/>
      <c r="CPN1668" s="288"/>
      <c r="CPO1668" s="288"/>
      <c r="CPP1668" s="288"/>
      <c r="CPQ1668" s="288"/>
      <c r="CPR1668" s="288"/>
      <c r="CPS1668" s="288"/>
      <c r="CPT1668" s="288"/>
      <c r="CPU1668" s="288"/>
      <c r="CPV1668" s="288"/>
      <c r="CPW1668" s="288"/>
      <c r="CPX1668" s="288"/>
      <c r="CPY1668" s="288"/>
      <c r="CPZ1668" s="288"/>
      <c r="CQA1668" s="288"/>
      <c r="CQB1668" s="288"/>
      <c r="CQC1668" s="288"/>
      <c r="CQD1668" s="288"/>
      <c r="CQE1668" s="288"/>
      <c r="CQF1668" s="288"/>
      <c r="CQG1668" s="288"/>
      <c r="CQH1668" s="288"/>
      <c r="CQI1668" s="288"/>
      <c r="CQJ1668" s="288"/>
      <c r="CQK1668" s="288"/>
      <c r="CQL1668" s="288"/>
      <c r="CQM1668" s="288"/>
      <c r="CQN1668" s="288"/>
      <c r="CQO1668" s="288"/>
      <c r="CQP1668" s="288"/>
      <c r="CQQ1668" s="288"/>
      <c r="CQR1668" s="288"/>
      <c r="CQS1668" s="288"/>
      <c r="CQT1668" s="288"/>
      <c r="CQU1668" s="288"/>
      <c r="CQV1668" s="288"/>
      <c r="CQW1668" s="288"/>
      <c r="CQX1668" s="288"/>
      <c r="CQY1668" s="288"/>
      <c r="CQZ1668" s="288"/>
      <c r="CRA1668" s="288"/>
      <c r="CRB1668" s="288"/>
      <c r="CRC1668" s="288"/>
      <c r="CRD1668" s="288"/>
      <c r="CRE1668" s="288"/>
      <c r="CRF1668" s="288"/>
      <c r="CRG1668" s="288"/>
      <c r="CRH1668" s="288"/>
      <c r="CRI1668" s="288"/>
      <c r="CRJ1668" s="288"/>
      <c r="CRK1668" s="288"/>
      <c r="CRL1668" s="288"/>
      <c r="CRM1668" s="288"/>
      <c r="CRN1668" s="288"/>
      <c r="CRO1668" s="288"/>
      <c r="CRP1668" s="288"/>
      <c r="CRQ1668" s="288"/>
      <c r="CRR1668" s="288"/>
      <c r="CRS1668" s="288"/>
      <c r="CRT1668" s="288"/>
      <c r="CRU1668" s="288"/>
      <c r="CRV1668" s="288"/>
      <c r="CRW1668" s="288"/>
      <c r="CRX1668" s="288"/>
      <c r="CRY1668" s="288"/>
      <c r="CRZ1668" s="288"/>
      <c r="CSA1668" s="288"/>
      <c r="CSB1668" s="288"/>
      <c r="CSC1668" s="288"/>
      <c r="CSD1668" s="288"/>
      <c r="CSE1668" s="288"/>
      <c r="CSF1668" s="288"/>
      <c r="CSG1668" s="288"/>
      <c r="CSH1668" s="288"/>
      <c r="CSI1668" s="288"/>
      <c r="CSJ1668" s="288"/>
      <c r="CSK1668" s="288"/>
      <c r="CSL1668" s="288"/>
      <c r="CSM1668" s="288"/>
      <c r="CSN1668" s="288"/>
      <c r="CSO1668" s="288"/>
      <c r="CSP1668" s="288"/>
      <c r="CSQ1668" s="288"/>
      <c r="CSR1668" s="288"/>
      <c r="CSS1668" s="288"/>
      <c r="CST1668" s="288"/>
      <c r="CSU1668" s="288"/>
      <c r="CSV1668" s="288"/>
      <c r="CSW1668" s="288"/>
      <c r="CSX1668" s="288"/>
      <c r="CSY1668" s="288"/>
      <c r="CSZ1668" s="288"/>
      <c r="CTA1668" s="288"/>
      <c r="CTB1668" s="288"/>
      <c r="CTC1668" s="288"/>
      <c r="CTD1668" s="288"/>
      <c r="CTE1668" s="288"/>
      <c r="CTF1668" s="288"/>
      <c r="CTG1668" s="288"/>
      <c r="CTH1668" s="288"/>
      <c r="CTI1668" s="288"/>
      <c r="CTJ1668" s="288"/>
      <c r="CTK1668" s="288"/>
      <c r="CTL1668" s="288"/>
      <c r="CTM1668" s="288"/>
      <c r="CTN1668" s="288"/>
      <c r="CTO1668" s="288"/>
      <c r="CTP1668" s="288"/>
      <c r="CTQ1668" s="288"/>
      <c r="CTR1668" s="288"/>
      <c r="CTS1668" s="288"/>
      <c r="CTT1668" s="288"/>
      <c r="CTU1668" s="288"/>
      <c r="CTV1668" s="288"/>
      <c r="CTW1668" s="288"/>
      <c r="CTX1668" s="288"/>
      <c r="CTY1668" s="288"/>
      <c r="CTZ1668" s="288"/>
      <c r="CUA1668" s="288"/>
      <c r="CUB1668" s="288"/>
      <c r="CUC1668" s="288"/>
      <c r="CUD1668" s="288"/>
      <c r="CUE1668" s="288"/>
      <c r="CUF1668" s="288"/>
      <c r="CUG1668" s="288"/>
      <c r="CUH1668" s="288"/>
      <c r="CUI1668" s="288"/>
      <c r="CUJ1668" s="288"/>
      <c r="CUK1668" s="288"/>
      <c r="CUL1668" s="288"/>
      <c r="CUM1668" s="288"/>
      <c r="CUN1668" s="288"/>
      <c r="CUO1668" s="288"/>
      <c r="CUP1668" s="288"/>
      <c r="CUQ1668" s="288"/>
      <c r="CUR1668" s="288"/>
      <c r="CUS1668" s="288"/>
      <c r="CUT1668" s="288"/>
      <c r="CUU1668" s="288"/>
      <c r="CUV1668" s="288"/>
      <c r="CUW1668" s="288"/>
      <c r="CUX1668" s="288"/>
      <c r="CUY1668" s="288"/>
      <c r="CUZ1668" s="288"/>
      <c r="CVA1668" s="288"/>
      <c r="CVB1668" s="288"/>
      <c r="CVC1668" s="288"/>
      <c r="CVD1668" s="288"/>
      <c r="CVE1668" s="288"/>
      <c r="CVF1668" s="288"/>
      <c r="CVG1668" s="288"/>
      <c r="CVH1668" s="288"/>
      <c r="CVI1668" s="288"/>
      <c r="CVJ1668" s="288"/>
      <c r="CVK1668" s="288"/>
      <c r="CVL1668" s="288"/>
      <c r="CVM1668" s="288"/>
      <c r="CVN1668" s="288"/>
      <c r="CVO1668" s="288"/>
      <c r="CVP1668" s="288"/>
      <c r="CVQ1668" s="288"/>
      <c r="CVR1668" s="288"/>
      <c r="CVS1668" s="288"/>
      <c r="CVT1668" s="288"/>
      <c r="CVU1668" s="288"/>
      <c r="CVV1668" s="288"/>
      <c r="CVW1668" s="288"/>
      <c r="CVX1668" s="288"/>
      <c r="CVY1668" s="288"/>
      <c r="CVZ1668" s="288"/>
      <c r="CWA1668" s="288"/>
      <c r="CWB1668" s="288"/>
      <c r="CWC1668" s="288"/>
      <c r="CWD1668" s="288"/>
      <c r="CWE1668" s="288"/>
      <c r="CWF1668" s="288"/>
      <c r="CWG1668" s="288"/>
      <c r="CWH1668" s="288"/>
      <c r="CWI1668" s="288"/>
      <c r="CWJ1668" s="288"/>
      <c r="CWK1668" s="288"/>
      <c r="CWL1668" s="288"/>
      <c r="CWM1668" s="288"/>
      <c r="CWN1668" s="288"/>
      <c r="CWO1668" s="288"/>
      <c r="CWP1668" s="288"/>
      <c r="CWQ1668" s="288"/>
      <c r="CWR1668" s="288"/>
      <c r="CWS1668" s="288"/>
      <c r="CWT1668" s="288"/>
      <c r="CWU1668" s="288"/>
      <c r="CWV1668" s="288"/>
      <c r="CWW1668" s="288"/>
      <c r="CWX1668" s="288"/>
      <c r="CWY1668" s="288"/>
      <c r="CWZ1668" s="288"/>
      <c r="CXA1668" s="288"/>
      <c r="CXB1668" s="288"/>
      <c r="CXC1668" s="288"/>
      <c r="CXD1668" s="288"/>
      <c r="CXE1668" s="288"/>
      <c r="CXF1668" s="288"/>
      <c r="CXG1668" s="288"/>
      <c r="CXH1668" s="288"/>
      <c r="CXI1668" s="288"/>
      <c r="CXJ1668" s="288"/>
      <c r="CXK1668" s="288"/>
      <c r="CXL1668" s="288"/>
      <c r="CXM1668" s="288"/>
      <c r="CXN1668" s="288"/>
      <c r="CXO1668" s="288"/>
      <c r="CXP1668" s="288"/>
      <c r="CXQ1668" s="288"/>
      <c r="CXR1668" s="288"/>
      <c r="CXS1668" s="288"/>
      <c r="CXT1668" s="288"/>
      <c r="CXU1668" s="288"/>
      <c r="CXV1668" s="288"/>
      <c r="CXW1668" s="288"/>
      <c r="CXX1668" s="288"/>
      <c r="CXY1668" s="288"/>
      <c r="CXZ1668" s="288"/>
      <c r="CYA1668" s="288"/>
      <c r="CYB1668" s="288"/>
      <c r="CYC1668" s="288"/>
      <c r="CYD1668" s="288"/>
      <c r="CYE1668" s="288"/>
      <c r="CYF1668" s="288"/>
      <c r="CYG1668" s="288"/>
      <c r="CYH1668" s="288"/>
      <c r="CYI1668" s="288"/>
      <c r="CYJ1668" s="288"/>
      <c r="CYK1668" s="288"/>
      <c r="CYL1668" s="288"/>
      <c r="CYM1668" s="288"/>
      <c r="CYN1668" s="288"/>
      <c r="CYO1668" s="288"/>
      <c r="CYP1668" s="288"/>
      <c r="CYQ1668" s="288"/>
      <c r="CYR1668" s="288"/>
      <c r="CYS1668" s="288"/>
      <c r="CYT1668" s="288"/>
      <c r="CYU1668" s="288"/>
      <c r="CYV1668" s="288"/>
      <c r="CYW1668" s="288"/>
      <c r="CYX1668" s="288"/>
      <c r="CYY1668" s="288"/>
      <c r="CYZ1668" s="288"/>
      <c r="CZA1668" s="288"/>
      <c r="CZB1668" s="288"/>
      <c r="CZC1668" s="288"/>
      <c r="CZD1668" s="288"/>
      <c r="CZE1668" s="288"/>
      <c r="CZF1668" s="288"/>
      <c r="CZG1668" s="288"/>
      <c r="CZH1668" s="288"/>
      <c r="CZI1668" s="288"/>
      <c r="CZJ1668" s="288"/>
      <c r="CZK1668" s="288"/>
      <c r="CZL1668" s="288"/>
      <c r="CZM1668" s="288"/>
      <c r="CZN1668" s="288"/>
      <c r="CZO1668" s="288"/>
      <c r="CZP1668" s="288"/>
      <c r="CZQ1668" s="288"/>
      <c r="CZR1668" s="288"/>
      <c r="CZS1668" s="288"/>
      <c r="CZT1668" s="288"/>
      <c r="CZU1668" s="288"/>
      <c r="CZV1668" s="288"/>
      <c r="CZW1668" s="288"/>
      <c r="CZX1668" s="288"/>
      <c r="CZY1668" s="288"/>
      <c r="CZZ1668" s="288"/>
      <c r="DAA1668" s="288"/>
      <c r="DAB1668" s="288"/>
      <c r="DAC1668" s="288"/>
      <c r="DAD1668" s="288"/>
      <c r="DAE1668" s="288"/>
      <c r="DAF1668" s="288"/>
      <c r="DAG1668" s="288"/>
      <c r="DAH1668" s="288"/>
      <c r="DAI1668" s="288"/>
      <c r="DAJ1668" s="288"/>
      <c r="DAK1668" s="288"/>
      <c r="DAL1668" s="288"/>
      <c r="DAM1668" s="288"/>
      <c r="DAN1668" s="288"/>
      <c r="DAO1668" s="288"/>
      <c r="DAP1668" s="288"/>
      <c r="DAQ1668" s="288"/>
      <c r="DAR1668" s="288"/>
      <c r="DAS1668" s="288"/>
      <c r="DAT1668" s="288"/>
      <c r="DAU1668" s="288"/>
      <c r="DAV1668" s="288"/>
      <c r="DAW1668" s="288"/>
      <c r="DAX1668" s="288"/>
      <c r="DAY1668" s="288"/>
      <c r="DAZ1668" s="288"/>
      <c r="DBA1668" s="288"/>
      <c r="DBB1668" s="288"/>
      <c r="DBC1668" s="288"/>
      <c r="DBD1668" s="288"/>
      <c r="DBE1668" s="288"/>
      <c r="DBF1668" s="288"/>
      <c r="DBG1668" s="288"/>
      <c r="DBH1668" s="288"/>
      <c r="DBI1668" s="288"/>
      <c r="DBJ1668" s="288"/>
      <c r="DBK1668" s="288"/>
      <c r="DBL1668" s="288"/>
      <c r="DBM1668" s="288"/>
      <c r="DBN1668" s="288"/>
      <c r="DBO1668" s="288"/>
      <c r="DBP1668" s="288"/>
      <c r="DBQ1668" s="288"/>
      <c r="DBR1668" s="288"/>
      <c r="DBS1668" s="288"/>
      <c r="DBT1668" s="288"/>
      <c r="DBU1668" s="288"/>
      <c r="DBV1668" s="288"/>
      <c r="DBW1668" s="288"/>
      <c r="DBX1668" s="288"/>
      <c r="DBY1668" s="288"/>
      <c r="DBZ1668" s="288"/>
      <c r="DCA1668" s="288"/>
      <c r="DCB1668" s="288"/>
      <c r="DCC1668" s="288"/>
      <c r="DCD1668" s="288"/>
      <c r="DCE1668" s="288"/>
      <c r="DCF1668" s="288"/>
      <c r="DCG1668" s="288"/>
      <c r="DCH1668" s="288"/>
      <c r="DCI1668" s="288"/>
      <c r="DCJ1668" s="288"/>
      <c r="DCK1668" s="288"/>
      <c r="DCL1668" s="288"/>
      <c r="DCM1668" s="288"/>
      <c r="DCN1668" s="288"/>
      <c r="DCO1668" s="288"/>
      <c r="DCP1668" s="288"/>
      <c r="DCQ1668" s="288"/>
      <c r="DCR1668" s="288"/>
      <c r="DCS1668" s="288"/>
      <c r="DCT1668" s="288"/>
      <c r="DCU1668" s="288"/>
      <c r="DCV1668" s="288"/>
      <c r="DCW1668" s="288"/>
      <c r="DCX1668" s="288"/>
      <c r="DCY1668" s="288"/>
      <c r="DCZ1668" s="288"/>
      <c r="DDA1668" s="288"/>
      <c r="DDB1668" s="288"/>
      <c r="DDC1668" s="288"/>
      <c r="DDD1668" s="288"/>
      <c r="DDE1668" s="288"/>
      <c r="DDF1668" s="288"/>
      <c r="DDG1668" s="288"/>
      <c r="DDH1668" s="288"/>
      <c r="DDI1668" s="288"/>
      <c r="DDJ1668" s="288"/>
      <c r="DDK1668" s="288"/>
      <c r="DDL1668" s="288"/>
      <c r="DDM1668" s="288"/>
      <c r="DDN1668" s="288"/>
      <c r="DDO1668" s="288"/>
      <c r="DDP1668" s="288"/>
      <c r="DDQ1668" s="288"/>
      <c r="DDR1668" s="288"/>
      <c r="DDS1668" s="288"/>
      <c r="DDT1668" s="288"/>
      <c r="DDU1668" s="288"/>
      <c r="DDV1668" s="288"/>
      <c r="DDW1668" s="288"/>
      <c r="DDX1668" s="288"/>
      <c r="DDY1668" s="288"/>
      <c r="DDZ1668" s="288"/>
      <c r="DEA1668" s="288"/>
      <c r="DEB1668" s="288"/>
      <c r="DEC1668" s="288"/>
      <c r="DED1668" s="288"/>
      <c r="DEE1668" s="288"/>
      <c r="DEF1668" s="288"/>
      <c r="DEG1668" s="288"/>
      <c r="DEH1668" s="288"/>
      <c r="DEI1668" s="288"/>
      <c r="DEJ1668" s="288"/>
      <c r="DEK1668" s="288"/>
      <c r="DEL1668" s="288"/>
      <c r="DEM1668" s="288"/>
      <c r="DEN1668" s="288"/>
      <c r="DEO1668" s="288"/>
      <c r="DEP1668" s="288"/>
      <c r="DEQ1668" s="288"/>
      <c r="DER1668" s="288"/>
      <c r="DES1668" s="288"/>
      <c r="DET1668" s="288"/>
      <c r="DEU1668" s="288"/>
      <c r="DEV1668" s="288"/>
      <c r="DEW1668" s="288"/>
      <c r="DEX1668" s="288"/>
      <c r="DEY1668" s="288"/>
      <c r="DEZ1668" s="288"/>
      <c r="DFA1668" s="288"/>
      <c r="DFB1668" s="288"/>
      <c r="DFC1668" s="288"/>
      <c r="DFD1668" s="288"/>
      <c r="DFE1668" s="288"/>
      <c r="DFF1668" s="288"/>
      <c r="DFG1668" s="288"/>
      <c r="DFH1668" s="288"/>
      <c r="DFI1668" s="288"/>
      <c r="DFJ1668" s="288"/>
      <c r="DFK1668" s="288"/>
      <c r="DFL1668" s="288"/>
      <c r="DFM1668" s="288"/>
      <c r="DFN1668" s="288"/>
      <c r="DFO1668" s="288"/>
      <c r="DFP1668" s="288"/>
      <c r="DFQ1668" s="288"/>
      <c r="DFR1668" s="288"/>
      <c r="DFS1668" s="288"/>
      <c r="DFT1668" s="288"/>
      <c r="DFU1668" s="288"/>
      <c r="DFV1668" s="288"/>
      <c r="DFW1668" s="288"/>
      <c r="DFX1668" s="288"/>
      <c r="DFY1668" s="288"/>
      <c r="DFZ1668" s="288"/>
      <c r="DGA1668" s="288"/>
      <c r="DGB1668" s="288"/>
      <c r="DGC1668" s="288"/>
      <c r="DGD1668" s="288"/>
      <c r="DGE1668" s="288"/>
      <c r="DGF1668" s="288"/>
      <c r="DGG1668" s="288"/>
      <c r="DGH1668" s="288"/>
      <c r="DGI1668" s="288"/>
      <c r="DGJ1668" s="288"/>
      <c r="DGK1668" s="288"/>
      <c r="DGL1668" s="288"/>
      <c r="DGM1668" s="288"/>
      <c r="DGN1668" s="288"/>
      <c r="DGO1668" s="288"/>
      <c r="DGP1668" s="288"/>
      <c r="DGQ1668" s="288"/>
      <c r="DGR1668" s="288"/>
      <c r="DGS1668" s="288"/>
      <c r="DGT1668" s="288"/>
      <c r="DGU1668" s="288"/>
      <c r="DGV1668" s="288"/>
      <c r="DGW1668" s="288"/>
      <c r="DGX1668" s="288"/>
      <c r="DGY1668" s="288"/>
      <c r="DGZ1668" s="288"/>
      <c r="DHA1668" s="288"/>
      <c r="DHB1668" s="288"/>
      <c r="DHC1668" s="288"/>
      <c r="DHD1668" s="288"/>
      <c r="DHE1668" s="288"/>
      <c r="DHF1668" s="288"/>
      <c r="DHG1668" s="288"/>
      <c r="DHH1668" s="288"/>
      <c r="DHI1668" s="288"/>
      <c r="DHJ1668" s="288"/>
      <c r="DHK1668" s="288"/>
      <c r="DHL1668" s="288"/>
      <c r="DHM1668" s="288"/>
      <c r="DHN1668" s="288"/>
      <c r="DHO1668" s="288"/>
      <c r="DHP1668" s="288"/>
      <c r="DHQ1668" s="288"/>
      <c r="DHR1668" s="288"/>
      <c r="DHS1668" s="288"/>
      <c r="DHT1668" s="288"/>
      <c r="DHU1668" s="288"/>
      <c r="DHV1668" s="288"/>
      <c r="DHW1668" s="288"/>
      <c r="DHX1668" s="288"/>
      <c r="DHY1668" s="288"/>
      <c r="DHZ1668" s="288"/>
      <c r="DIA1668" s="288"/>
      <c r="DIB1668" s="288"/>
      <c r="DIC1668" s="288"/>
      <c r="DID1668" s="288"/>
      <c r="DIE1668" s="288"/>
      <c r="DIF1668" s="288"/>
      <c r="DIG1668" s="288"/>
      <c r="DIH1668" s="288"/>
      <c r="DII1668" s="288"/>
      <c r="DIJ1668" s="288"/>
      <c r="DIK1668" s="288"/>
      <c r="DIL1668" s="288"/>
      <c r="DIM1668" s="288"/>
      <c r="DIN1668" s="288"/>
      <c r="DIO1668" s="288"/>
      <c r="DIP1668" s="288"/>
      <c r="DIQ1668" s="288"/>
      <c r="DIR1668" s="288"/>
      <c r="DIS1668" s="288"/>
      <c r="DIT1668" s="288"/>
      <c r="DIU1668" s="288"/>
      <c r="DIV1668" s="288"/>
      <c r="DIW1668" s="288"/>
      <c r="DIX1668" s="288"/>
      <c r="DIY1668" s="288"/>
      <c r="DIZ1668" s="288"/>
      <c r="DJA1668" s="288"/>
      <c r="DJB1668" s="288"/>
      <c r="DJC1668" s="288"/>
      <c r="DJD1668" s="288"/>
      <c r="DJE1668" s="288"/>
      <c r="DJF1668" s="288"/>
      <c r="DJG1668" s="288"/>
      <c r="DJH1668" s="288"/>
      <c r="DJI1668" s="288"/>
      <c r="DJJ1668" s="288"/>
      <c r="DJK1668" s="288"/>
      <c r="DJL1668" s="288"/>
      <c r="DJM1668" s="288"/>
      <c r="DJN1668" s="288"/>
      <c r="DJO1668" s="288"/>
      <c r="DJP1668" s="288"/>
      <c r="DJQ1668" s="288"/>
      <c r="DJR1668" s="288"/>
      <c r="DJS1668" s="288"/>
      <c r="DJT1668" s="288"/>
      <c r="DJU1668" s="288"/>
      <c r="DJV1668" s="288"/>
      <c r="DJW1668" s="288"/>
      <c r="DJX1668" s="288"/>
      <c r="DJY1668" s="288"/>
      <c r="DJZ1668" s="288"/>
      <c r="DKA1668" s="288"/>
      <c r="DKB1668" s="288"/>
      <c r="DKC1668" s="288"/>
      <c r="DKD1668" s="288"/>
      <c r="DKE1668" s="288"/>
      <c r="DKF1668" s="288"/>
      <c r="DKG1668" s="288"/>
      <c r="DKH1668" s="288"/>
      <c r="DKI1668" s="288"/>
      <c r="DKJ1668" s="288"/>
      <c r="DKK1668" s="288"/>
      <c r="DKL1668" s="288"/>
      <c r="DKM1668" s="288"/>
      <c r="DKN1668" s="288"/>
      <c r="DKO1668" s="288"/>
      <c r="DKP1668" s="288"/>
      <c r="DKQ1668" s="288"/>
      <c r="DKR1668" s="288"/>
      <c r="DKS1668" s="288"/>
      <c r="DKT1668" s="288"/>
      <c r="DKU1668" s="288"/>
      <c r="DKV1668" s="288"/>
      <c r="DKW1668" s="288"/>
      <c r="DKX1668" s="288"/>
      <c r="DKY1668" s="288"/>
      <c r="DKZ1668" s="288"/>
      <c r="DLA1668" s="288"/>
      <c r="DLB1668" s="288"/>
      <c r="DLC1668" s="288"/>
      <c r="DLD1668" s="288"/>
      <c r="DLE1668" s="288"/>
      <c r="DLF1668" s="288"/>
      <c r="DLG1668" s="288"/>
      <c r="DLH1668" s="288"/>
      <c r="DLI1668" s="288"/>
      <c r="DLJ1668" s="288"/>
      <c r="DLK1668" s="288"/>
      <c r="DLL1668" s="288"/>
      <c r="DLM1668" s="288"/>
      <c r="DLN1668" s="288"/>
      <c r="DLO1668" s="288"/>
      <c r="DLP1668" s="288"/>
      <c r="DLQ1668" s="288"/>
      <c r="DLR1668" s="288"/>
      <c r="DLS1668" s="288"/>
      <c r="DLT1668" s="288"/>
      <c r="DLU1668" s="288"/>
      <c r="DLV1668" s="288"/>
      <c r="DLW1668" s="288"/>
      <c r="DLX1668" s="288"/>
      <c r="DLY1668" s="288"/>
      <c r="DLZ1668" s="288"/>
      <c r="DMA1668" s="288"/>
      <c r="DMB1668" s="288"/>
      <c r="DMC1668" s="288"/>
      <c r="DMD1668" s="288"/>
      <c r="DME1668" s="288"/>
      <c r="DMF1668" s="288"/>
      <c r="DMG1668" s="288"/>
      <c r="DMH1668" s="288"/>
      <c r="DMI1668" s="288"/>
      <c r="DMJ1668" s="288"/>
      <c r="DMK1668" s="288"/>
      <c r="DML1668" s="288"/>
      <c r="DMM1668" s="288"/>
      <c r="DMN1668" s="288"/>
      <c r="DMO1668" s="288"/>
      <c r="DMP1668" s="288"/>
      <c r="DMQ1668" s="288"/>
      <c r="DMR1668" s="288"/>
      <c r="DMS1668" s="288"/>
      <c r="DMT1668" s="288"/>
      <c r="DMU1668" s="288"/>
      <c r="DMV1668" s="288"/>
      <c r="DMW1668" s="288"/>
      <c r="DMX1668" s="288"/>
      <c r="DMY1668" s="288"/>
      <c r="DMZ1668" s="288"/>
      <c r="DNA1668" s="288"/>
      <c r="DNB1668" s="288"/>
      <c r="DNC1668" s="288"/>
      <c r="DND1668" s="288"/>
      <c r="DNE1668" s="288"/>
      <c r="DNF1668" s="288"/>
      <c r="DNG1668" s="288"/>
      <c r="DNH1668" s="288"/>
      <c r="DNI1668" s="288"/>
      <c r="DNJ1668" s="288"/>
      <c r="DNK1668" s="288"/>
      <c r="DNL1668" s="288"/>
      <c r="DNM1668" s="288"/>
      <c r="DNN1668" s="288"/>
      <c r="DNO1668" s="288"/>
      <c r="DNP1668" s="288"/>
      <c r="DNQ1668" s="288"/>
      <c r="DNR1668" s="288"/>
      <c r="DNS1668" s="288"/>
      <c r="DNT1668" s="288"/>
      <c r="DNU1668" s="288"/>
      <c r="DNV1668" s="288"/>
      <c r="DNW1668" s="288"/>
      <c r="DNX1668" s="288"/>
      <c r="DNY1668" s="288"/>
      <c r="DNZ1668" s="288"/>
      <c r="DOA1668" s="288"/>
      <c r="DOB1668" s="288"/>
      <c r="DOC1668" s="288"/>
      <c r="DOD1668" s="288"/>
      <c r="DOE1668" s="288"/>
      <c r="DOF1668" s="288"/>
      <c r="DOG1668" s="288"/>
      <c r="DOH1668" s="288"/>
      <c r="DOI1668" s="288"/>
      <c r="DOJ1668" s="288"/>
      <c r="DOK1668" s="288"/>
      <c r="DOL1668" s="288"/>
      <c r="DOM1668" s="288"/>
      <c r="DON1668" s="288"/>
      <c r="DOO1668" s="288"/>
      <c r="DOP1668" s="288"/>
      <c r="DOQ1668" s="288"/>
      <c r="DOR1668" s="288"/>
      <c r="DOS1668" s="288"/>
      <c r="DOT1668" s="288"/>
      <c r="DOU1668" s="288"/>
      <c r="DOV1668" s="288"/>
      <c r="DOW1668" s="288"/>
      <c r="DOX1668" s="288"/>
      <c r="DOY1668" s="288"/>
      <c r="DOZ1668" s="288"/>
      <c r="DPA1668" s="288"/>
      <c r="DPB1668" s="288"/>
      <c r="DPC1668" s="288"/>
      <c r="DPD1668" s="288"/>
      <c r="DPE1668" s="288"/>
      <c r="DPF1668" s="288"/>
      <c r="DPG1668" s="288"/>
      <c r="DPH1668" s="288"/>
      <c r="DPI1668" s="288"/>
      <c r="DPJ1668" s="288"/>
      <c r="DPK1668" s="288"/>
      <c r="DPL1668" s="288"/>
      <c r="DPM1668" s="288"/>
      <c r="DPN1668" s="288"/>
      <c r="DPO1668" s="288"/>
      <c r="DPP1668" s="288"/>
      <c r="DPQ1668" s="288"/>
      <c r="DPR1668" s="288"/>
      <c r="DPS1668" s="288"/>
      <c r="DPT1668" s="288"/>
      <c r="DPU1668" s="288"/>
      <c r="DPV1668" s="288"/>
      <c r="DPW1668" s="288"/>
      <c r="DPX1668" s="288"/>
      <c r="DPY1668" s="288"/>
      <c r="DPZ1668" s="288"/>
      <c r="DQA1668" s="288"/>
      <c r="DQB1668" s="288"/>
      <c r="DQC1668" s="288"/>
      <c r="DQD1668" s="288"/>
      <c r="DQE1668" s="288"/>
      <c r="DQF1668" s="288"/>
      <c r="DQG1668" s="288"/>
      <c r="DQH1668" s="288"/>
      <c r="DQI1668" s="288"/>
      <c r="DQJ1668" s="288"/>
      <c r="DQK1668" s="288"/>
      <c r="DQL1668" s="288"/>
      <c r="DQM1668" s="288"/>
      <c r="DQN1668" s="288"/>
      <c r="DQO1668" s="288"/>
      <c r="DQP1668" s="288"/>
      <c r="DQQ1668" s="288"/>
      <c r="DQR1668" s="288"/>
      <c r="DQS1668" s="288"/>
      <c r="DQT1668" s="288"/>
      <c r="DQU1668" s="288"/>
      <c r="DQV1668" s="288"/>
      <c r="DQW1668" s="288"/>
      <c r="DQX1668" s="288"/>
      <c r="DQY1668" s="288"/>
      <c r="DQZ1668" s="288"/>
      <c r="DRA1668" s="288"/>
      <c r="DRB1668" s="288"/>
      <c r="DRC1668" s="288"/>
      <c r="DRD1668" s="288"/>
      <c r="DRE1668" s="288"/>
      <c r="DRF1668" s="288"/>
      <c r="DRG1668" s="288"/>
      <c r="DRH1668" s="288"/>
      <c r="DRI1668" s="288"/>
      <c r="DRJ1668" s="288"/>
      <c r="DRK1668" s="288"/>
      <c r="DRL1668" s="288"/>
      <c r="DRM1668" s="288"/>
      <c r="DRN1668" s="288"/>
      <c r="DRO1668" s="288"/>
      <c r="DRP1668" s="288"/>
      <c r="DRQ1668" s="288"/>
      <c r="DRR1668" s="288"/>
      <c r="DRS1668" s="288"/>
      <c r="DRT1668" s="288"/>
      <c r="DRU1668" s="288"/>
      <c r="DRV1668" s="288"/>
      <c r="DRW1668" s="288"/>
      <c r="DRX1668" s="288"/>
      <c r="DRY1668" s="288"/>
      <c r="DRZ1668" s="288"/>
      <c r="DSA1668" s="288"/>
      <c r="DSB1668" s="288"/>
      <c r="DSC1668" s="288"/>
      <c r="DSD1668" s="288"/>
      <c r="DSE1668" s="288"/>
      <c r="DSF1668" s="288"/>
      <c r="DSG1668" s="288"/>
      <c r="DSH1668" s="288"/>
      <c r="DSI1668" s="288"/>
      <c r="DSJ1668" s="288"/>
      <c r="DSK1668" s="288"/>
      <c r="DSL1668" s="288"/>
      <c r="DSM1668" s="288"/>
      <c r="DSN1668" s="288"/>
      <c r="DSO1668" s="288"/>
      <c r="DSP1668" s="288"/>
      <c r="DSQ1668" s="288"/>
      <c r="DSR1668" s="288"/>
      <c r="DSS1668" s="288"/>
      <c r="DST1668" s="288"/>
      <c r="DSU1668" s="288"/>
      <c r="DSV1668" s="288"/>
      <c r="DSW1668" s="288"/>
      <c r="DSX1668" s="288"/>
      <c r="DSY1668" s="288"/>
      <c r="DSZ1668" s="288"/>
      <c r="DTA1668" s="288"/>
      <c r="DTB1668" s="288"/>
      <c r="DTC1668" s="288"/>
      <c r="DTD1668" s="288"/>
      <c r="DTE1668" s="288"/>
      <c r="DTF1668" s="288"/>
      <c r="DTG1668" s="288"/>
      <c r="DTH1668" s="288"/>
      <c r="DTI1668" s="288"/>
      <c r="DTJ1668" s="288"/>
      <c r="DTK1668" s="288"/>
      <c r="DTL1668" s="288"/>
      <c r="DTM1668" s="288"/>
      <c r="DTN1668" s="288"/>
      <c r="DTO1668" s="288"/>
      <c r="DTP1668" s="288"/>
      <c r="DTQ1668" s="288"/>
      <c r="DTR1668" s="288"/>
      <c r="DTS1668" s="288"/>
      <c r="DTT1668" s="288"/>
      <c r="DTU1668" s="288"/>
      <c r="DTV1668" s="288"/>
      <c r="DTW1668" s="288"/>
      <c r="DTX1668" s="288"/>
      <c r="DTY1668" s="288"/>
      <c r="DTZ1668" s="288"/>
      <c r="DUA1668" s="288"/>
      <c r="DUB1668" s="288"/>
      <c r="DUC1668" s="288"/>
      <c r="DUD1668" s="288"/>
      <c r="DUE1668" s="288"/>
      <c r="DUF1668" s="288"/>
      <c r="DUG1668" s="288"/>
      <c r="DUH1668" s="288"/>
      <c r="DUI1668" s="288"/>
      <c r="DUJ1668" s="288"/>
      <c r="DUK1668" s="288"/>
      <c r="DUL1668" s="288"/>
      <c r="DUM1668" s="288"/>
      <c r="DUN1668" s="288"/>
      <c r="DUO1668" s="288"/>
      <c r="DUP1668" s="288"/>
      <c r="DUQ1668" s="288"/>
      <c r="DUR1668" s="288"/>
      <c r="DUS1668" s="288"/>
      <c r="DUT1668" s="288"/>
      <c r="DUU1668" s="288"/>
      <c r="DUV1668" s="288"/>
      <c r="DUW1668" s="288"/>
      <c r="DUX1668" s="288"/>
      <c r="DUY1668" s="288"/>
      <c r="DUZ1668" s="288"/>
      <c r="DVA1668" s="288"/>
      <c r="DVB1668" s="288"/>
      <c r="DVC1668" s="288"/>
      <c r="DVD1668" s="288"/>
      <c r="DVE1668" s="288"/>
      <c r="DVF1668" s="288"/>
      <c r="DVG1668" s="288"/>
      <c r="DVH1668" s="288"/>
      <c r="DVI1668" s="288"/>
      <c r="DVJ1668" s="288"/>
      <c r="DVK1668" s="288"/>
      <c r="DVL1668" s="288"/>
      <c r="DVM1668" s="288"/>
      <c r="DVN1668" s="288"/>
      <c r="DVO1668" s="288"/>
      <c r="DVP1668" s="288"/>
      <c r="DVQ1668" s="288"/>
      <c r="DVR1668" s="288"/>
      <c r="DVS1668" s="288"/>
      <c r="DVT1668" s="288"/>
      <c r="DVU1668" s="288"/>
      <c r="DVV1668" s="288"/>
      <c r="DVW1668" s="288"/>
      <c r="DVX1668" s="288"/>
      <c r="DVY1668" s="288"/>
      <c r="DVZ1668" s="288"/>
      <c r="DWA1668" s="288"/>
      <c r="DWB1668" s="288"/>
      <c r="DWC1668" s="288"/>
      <c r="DWD1668" s="288"/>
      <c r="DWE1668" s="288"/>
      <c r="DWF1668" s="288"/>
      <c r="DWG1668" s="288"/>
      <c r="DWH1668" s="288"/>
      <c r="DWI1668" s="288"/>
      <c r="DWJ1668" s="288"/>
      <c r="DWK1668" s="288"/>
      <c r="DWL1668" s="288"/>
      <c r="DWM1668" s="288"/>
      <c r="DWN1668" s="288"/>
      <c r="DWO1668" s="288"/>
      <c r="DWP1668" s="288"/>
      <c r="DWQ1668" s="288"/>
      <c r="DWR1668" s="288"/>
      <c r="DWS1668" s="288"/>
      <c r="DWT1668" s="288"/>
      <c r="DWU1668" s="288"/>
      <c r="DWV1668" s="288"/>
      <c r="DWW1668" s="288"/>
      <c r="DWX1668" s="288"/>
      <c r="DWY1668" s="288"/>
      <c r="DWZ1668" s="288"/>
      <c r="DXA1668" s="288"/>
      <c r="DXB1668" s="288"/>
      <c r="DXC1668" s="288"/>
      <c r="DXD1668" s="288"/>
      <c r="DXE1668" s="288"/>
      <c r="DXF1668" s="288"/>
      <c r="DXG1668" s="288"/>
      <c r="DXH1668" s="288"/>
      <c r="DXI1668" s="288"/>
      <c r="DXJ1668" s="288"/>
      <c r="DXK1668" s="288"/>
      <c r="DXL1668" s="288"/>
      <c r="DXM1668" s="288"/>
      <c r="DXN1668" s="288"/>
      <c r="DXO1668" s="288"/>
      <c r="DXP1668" s="288"/>
      <c r="DXQ1668" s="288"/>
      <c r="DXR1668" s="288"/>
      <c r="DXS1668" s="288"/>
      <c r="DXT1668" s="288"/>
      <c r="DXU1668" s="288"/>
      <c r="DXV1668" s="288"/>
      <c r="DXW1668" s="288"/>
      <c r="DXX1668" s="288"/>
      <c r="DXY1668" s="288"/>
      <c r="DXZ1668" s="288"/>
      <c r="DYA1668" s="288"/>
      <c r="DYB1668" s="288"/>
      <c r="DYC1668" s="288"/>
      <c r="DYD1668" s="288"/>
      <c r="DYE1668" s="288"/>
      <c r="DYF1668" s="288"/>
      <c r="DYG1668" s="288"/>
      <c r="DYH1668" s="288"/>
      <c r="DYI1668" s="288"/>
      <c r="DYJ1668" s="288"/>
      <c r="DYK1668" s="288"/>
      <c r="DYL1668" s="288"/>
      <c r="DYM1668" s="288"/>
      <c r="DYN1668" s="288"/>
      <c r="DYO1668" s="288"/>
      <c r="DYP1668" s="288"/>
      <c r="DYQ1668" s="288"/>
      <c r="DYR1668" s="288"/>
      <c r="DYS1668" s="288"/>
      <c r="DYT1668" s="288"/>
      <c r="DYU1668" s="288"/>
      <c r="DYV1668" s="288"/>
      <c r="DYW1668" s="288"/>
      <c r="DYX1668" s="288"/>
      <c r="DYY1668" s="288"/>
      <c r="DYZ1668" s="288"/>
      <c r="DZA1668" s="288"/>
      <c r="DZB1668" s="288"/>
      <c r="DZC1668" s="288"/>
      <c r="DZD1668" s="288"/>
      <c r="DZE1668" s="288"/>
      <c r="DZF1668" s="288"/>
      <c r="DZG1668" s="288"/>
      <c r="DZH1668" s="288"/>
      <c r="DZI1668" s="288"/>
      <c r="DZJ1668" s="288"/>
      <c r="DZK1668" s="288"/>
      <c r="DZL1668" s="288"/>
      <c r="DZM1668" s="288"/>
      <c r="DZN1668" s="288"/>
      <c r="DZO1668" s="288"/>
      <c r="DZP1668" s="288"/>
      <c r="DZQ1668" s="288"/>
      <c r="DZR1668" s="288"/>
      <c r="DZS1668" s="288"/>
      <c r="DZT1668" s="288"/>
      <c r="DZU1668" s="288"/>
      <c r="DZV1668" s="288"/>
      <c r="DZW1668" s="288"/>
      <c r="DZX1668" s="288"/>
      <c r="DZY1668" s="288"/>
      <c r="DZZ1668" s="288"/>
      <c r="EAA1668" s="288"/>
      <c r="EAB1668" s="288"/>
      <c r="EAC1668" s="288"/>
      <c r="EAD1668" s="288"/>
      <c r="EAE1668" s="288"/>
      <c r="EAF1668" s="288"/>
      <c r="EAG1668" s="288"/>
      <c r="EAH1668" s="288"/>
      <c r="EAI1668" s="288"/>
      <c r="EAJ1668" s="288"/>
      <c r="EAK1668" s="288"/>
      <c r="EAL1668" s="288"/>
      <c r="EAM1668" s="288"/>
      <c r="EAN1668" s="288"/>
      <c r="EAO1668" s="288"/>
      <c r="EAP1668" s="288"/>
      <c r="EAQ1668" s="288"/>
      <c r="EAR1668" s="288"/>
      <c r="EAS1668" s="288"/>
      <c r="EAT1668" s="288"/>
      <c r="EAU1668" s="288"/>
      <c r="EAV1668" s="288"/>
      <c r="EAW1668" s="288"/>
      <c r="EAX1668" s="288"/>
      <c r="EAY1668" s="288"/>
      <c r="EAZ1668" s="288"/>
      <c r="EBA1668" s="288"/>
      <c r="EBB1668" s="288"/>
      <c r="EBC1668" s="288"/>
      <c r="EBD1668" s="288"/>
      <c r="EBE1668" s="288"/>
      <c r="EBF1668" s="288"/>
      <c r="EBG1668" s="288"/>
      <c r="EBH1668" s="288"/>
      <c r="EBI1668" s="288"/>
      <c r="EBJ1668" s="288"/>
      <c r="EBK1668" s="288"/>
      <c r="EBL1668" s="288"/>
      <c r="EBM1668" s="288"/>
      <c r="EBN1668" s="288"/>
      <c r="EBO1668" s="288"/>
      <c r="EBP1668" s="288"/>
      <c r="EBQ1668" s="288"/>
      <c r="EBR1668" s="288"/>
      <c r="EBS1668" s="288"/>
      <c r="EBT1668" s="288"/>
      <c r="EBU1668" s="288"/>
      <c r="EBV1668" s="288"/>
      <c r="EBW1668" s="288"/>
      <c r="EBX1668" s="288"/>
      <c r="EBY1668" s="288"/>
      <c r="EBZ1668" s="288"/>
      <c r="ECA1668" s="288"/>
      <c r="ECB1668" s="288"/>
      <c r="ECC1668" s="288"/>
      <c r="ECD1668" s="288"/>
      <c r="ECE1668" s="288"/>
      <c r="ECF1668" s="288"/>
      <c r="ECG1668" s="288"/>
      <c r="ECH1668" s="288"/>
      <c r="ECI1668" s="288"/>
      <c r="ECJ1668" s="288"/>
      <c r="ECK1668" s="288"/>
      <c r="ECL1668" s="288"/>
      <c r="ECM1668" s="288"/>
      <c r="ECN1668" s="288"/>
      <c r="ECO1668" s="288"/>
      <c r="ECP1668" s="288"/>
      <c r="ECQ1668" s="288"/>
      <c r="ECR1668" s="288"/>
      <c r="ECS1668" s="288"/>
      <c r="ECT1668" s="288"/>
      <c r="ECU1668" s="288"/>
      <c r="ECV1668" s="288"/>
      <c r="ECW1668" s="288"/>
      <c r="ECX1668" s="288"/>
      <c r="ECY1668" s="288"/>
      <c r="ECZ1668" s="288"/>
      <c r="EDA1668" s="288"/>
      <c r="EDB1668" s="288"/>
      <c r="EDC1668" s="288"/>
      <c r="EDD1668" s="288"/>
      <c r="EDE1668" s="288"/>
      <c r="EDF1668" s="288"/>
      <c r="EDG1668" s="288"/>
      <c r="EDH1668" s="288"/>
      <c r="EDI1668" s="288"/>
      <c r="EDJ1668" s="288"/>
      <c r="EDK1668" s="288"/>
      <c r="EDL1668" s="288"/>
      <c r="EDM1668" s="288"/>
      <c r="EDN1668" s="288"/>
      <c r="EDO1668" s="288"/>
      <c r="EDP1668" s="288"/>
      <c r="EDQ1668" s="288"/>
      <c r="EDR1668" s="288"/>
      <c r="EDS1668" s="288"/>
      <c r="EDT1668" s="288"/>
      <c r="EDU1668" s="288"/>
      <c r="EDV1668" s="288"/>
      <c r="EDW1668" s="288"/>
      <c r="EDX1668" s="288"/>
      <c r="EDY1668" s="288"/>
      <c r="EDZ1668" s="288"/>
      <c r="EEA1668" s="288"/>
      <c r="EEB1668" s="288"/>
      <c r="EEC1668" s="288"/>
      <c r="EED1668" s="288"/>
      <c r="EEE1668" s="288"/>
      <c r="EEF1668" s="288"/>
      <c r="EEG1668" s="288"/>
      <c r="EEH1668" s="288"/>
      <c r="EEI1668" s="288"/>
      <c r="EEJ1668" s="288"/>
      <c r="EEK1668" s="288"/>
      <c r="EEL1668" s="288"/>
      <c r="EEM1668" s="288"/>
      <c r="EEN1668" s="288"/>
      <c r="EEO1668" s="288"/>
      <c r="EEP1668" s="288"/>
      <c r="EEQ1668" s="288"/>
      <c r="EER1668" s="288"/>
      <c r="EES1668" s="288"/>
      <c r="EET1668" s="288"/>
      <c r="EEU1668" s="288"/>
      <c r="EEV1668" s="288"/>
      <c r="EEW1668" s="288"/>
      <c r="EEX1668" s="288"/>
      <c r="EEY1668" s="288"/>
      <c r="EEZ1668" s="288"/>
      <c r="EFA1668" s="288"/>
      <c r="EFB1668" s="288"/>
      <c r="EFC1668" s="288"/>
      <c r="EFD1668" s="288"/>
      <c r="EFE1668" s="288"/>
      <c r="EFF1668" s="288"/>
      <c r="EFG1668" s="288"/>
      <c r="EFH1668" s="288"/>
      <c r="EFI1668" s="288"/>
      <c r="EFJ1668" s="288"/>
      <c r="EFK1668" s="288"/>
      <c r="EFL1668" s="288"/>
      <c r="EFM1668" s="288"/>
      <c r="EFN1668" s="288"/>
      <c r="EFO1668" s="288"/>
      <c r="EFP1668" s="288"/>
      <c r="EFQ1668" s="288"/>
      <c r="EFR1668" s="288"/>
      <c r="EFS1668" s="288"/>
      <c r="EFT1668" s="288"/>
      <c r="EFU1668" s="288"/>
      <c r="EFV1668" s="288"/>
      <c r="EFW1668" s="288"/>
      <c r="EFX1668" s="288"/>
      <c r="EFY1668" s="288"/>
      <c r="EFZ1668" s="288"/>
      <c r="EGA1668" s="288"/>
      <c r="EGB1668" s="288"/>
      <c r="EGC1668" s="288"/>
      <c r="EGD1668" s="288"/>
      <c r="EGE1668" s="288"/>
      <c r="EGF1668" s="288"/>
      <c r="EGG1668" s="288"/>
      <c r="EGH1668" s="288"/>
      <c r="EGI1668" s="288"/>
      <c r="EGJ1668" s="288"/>
      <c r="EGK1668" s="288"/>
      <c r="EGL1668" s="288"/>
      <c r="EGM1668" s="288"/>
      <c r="EGN1668" s="288"/>
      <c r="EGO1668" s="288"/>
      <c r="EGP1668" s="288"/>
      <c r="EGQ1668" s="288"/>
      <c r="EGR1668" s="288"/>
      <c r="EGS1668" s="288"/>
      <c r="EGT1668" s="288"/>
      <c r="EGU1668" s="288"/>
      <c r="EGV1668" s="288"/>
      <c r="EGW1668" s="288"/>
      <c r="EGX1668" s="288"/>
      <c r="EGY1668" s="288"/>
      <c r="EGZ1668" s="288"/>
      <c r="EHA1668" s="288"/>
      <c r="EHB1668" s="288"/>
      <c r="EHC1668" s="288"/>
      <c r="EHD1668" s="288"/>
      <c r="EHE1668" s="288"/>
      <c r="EHF1668" s="288"/>
      <c r="EHG1668" s="288"/>
      <c r="EHH1668" s="288"/>
      <c r="EHI1668" s="288"/>
      <c r="EHJ1668" s="288"/>
      <c r="EHK1668" s="288"/>
      <c r="EHL1668" s="288"/>
      <c r="EHM1668" s="288"/>
      <c r="EHN1668" s="288"/>
      <c r="EHO1668" s="288"/>
      <c r="EHP1668" s="288"/>
      <c r="EHQ1668" s="288"/>
      <c r="EHR1668" s="288"/>
      <c r="EHS1668" s="288"/>
      <c r="EHT1668" s="288"/>
      <c r="EHU1668" s="288"/>
      <c r="EHV1668" s="288"/>
      <c r="EHW1668" s="288"/>
      <c r="EHX1668" s="288"/>
      <c r="EHY1668" s="288"/>
      <c r="EHZ1668" s="288"/>
      <c r="EIA1668" s="288"/>
      <c r="EIB1668" s="288"/>
      <c r="EIC1668" s="288"/>
      <c r="EID1668" s="288"/>
      <c r="EIE1668" s="288"/>
      <c r="EIF1668" s="288"/>
      <c r="EIG1668" s="288"/>
      <c r="EIH1668" s="288"/>
      <c r="EII1668" s="288"/>
      <c r="EIJ1668" s="288"/>
      <c r="EIK1668" s="288"/>
      <c r="EIL1668" s="288"/>
      <c r="EIM1668" s="288"/>
      <c r="EIN1668" s="288"/>
      <c r="EIO1668" s="288"/>
      <c r="EIP1668" s="288"/>
      <c r="EIQ1668" s="288"/>
      <c r="EIR1668" s="288"/>
      <c r="EIS1668" s="288"/>
      <c r="EIT1668" s="288"/>
      <c r="EIU1668" s="288"/>
      <c r="EIV1668" s="288"/>
      <c r="EIW1668" s="288"/>
      <c r="EIX1668" s="288"/>
      <c r="EIY1668" s="288"/>
      <c r="EIZ1668" s="288"/>
      <c r="EJA1668" s="288"/>
      <c r="EJB1668" s="288"/>
      <c r="EJC1668" s="288"/>
      <c r="EJD1668" s="288"/>
      <c r="EJE1668" s="288"/>
      <c r="EJF1668" s="288"/>
      <c r="EJG1668" s="288"/>
      <c r="EJH1668" s="288"/>
      <c r="EJI1668" s="288"/>
      <c r="EJJ1668" s="288"/>
      <c r="EJK1668" s="288"/>
      <c r="EJL1668" s="288"/>
      <c r="EJM1668" s="288"/>
      <c r="EJN1668" s="288"/>
      <c r="EJO1668" s="288"/>
      <c r="EJP1668" s="288"/>
      <c r="EJQ1668" s="288"/>
      <c r="EJR1668" s="288"/>
      <c r="EJS1668" s="288"/>
      <c r="EJT1668" s="288"/>
      <c r="EJU1668" s="288"/>
      <c r="EJV1668" s="288"/>
      <c r="EJW1668" s="288"/>
      <c r="EJX1668" s="288"/>
      <c r="EJY1668" s="288"/>
      <c r="EJZ1668" s="288"/>
      <c r="EKA1668" s="288"/>
      <c r="EKB1668" s="288"/>
      <c r="EKC1668" s="288"/>
      <c r="EKD1668" s="288"/>
      <c r="EKE1668" s="288"/>
      <c r="EKF1668" s="288"/>
      <c r="EKG1668" s="288"/>
      <c r="EKH1668" s="288"/>
      <c r="EKI1668" s="288"/>
      <c r="EKJ1668" s="288"/>
      <c r="EKK1668" s="288"/>
      <c r="EKL1668" s="288"/>
      <c r="EKM1668" s="288"/>
      <c r="EKN1668" s="288"/>
      <c r="EKO1668" s="288"/>
      <c r="EKP1668" s="288"/>
      <c r="EKQ1668" s="288"/>
      <c r="EKR1668" s="288"/>
      <c r="EKS1668" s="288"/>
      <c r="EKT1668" s="288"/>
      <c r="EKU1668" s="288"/>
      <c r="EKV1668" s="288"/>
      <c r="EKW1668" s="288"/>
      <c r="EKX1668" s="288"/>
      <c r="EKY1668" s="288"/>
      <c r="EKZ1668" s="288"/>
      <c r="ELA1668" s="288"/>
      <c r="ELB1668" s="288"/>
      <c r="ELC1668" s="288"/>
      <c r="ELD1668" s="288"/>
      <c r="ELE1668" s="288"/>
      <c r="ELF1668" s="288"/>
      <c r="ELG1668" s="288"/>
      <c r="ELH1668" s="288"/>
      <c r="ELI1668" s="288"/>
      <c r="ELJ1668" s="288"/>
      <c r="ELK1668" s="288"/>
      <c r="ELL1668" s="288"/>
      <c r="ELM1668" s="288"/>
      <c r="ELN1668" s="288"/>
      <c r="ELO1668" s="288"/>
      <c r="ELP1668" s="288"/>
      <c r="ELQ1668" s="288"/>
      <c r="ELR1668" s="288"/>
      <c r="ELS1668" s="288"/>
      <c r="ELT1668" s="288"/>
      <c r="ELU1668" s="288"/>
      <c r="ELV1668" s="288"/>
      <c r="ELW1668" s="288"/>
      <c r="ELX1668" s="288"/>
      <c r="ELY1668" s="288"/>
      <c r="ELZ1668" s="288"/>
      <c r="EMA1668" s="288"/>
      <c r="EMB1668" s="288"/>
      <c r="EMC1668" s="288"/>
      <c r="EMD1668" s="288"/>
      <c r="EME1668" s="288"/>
      <c r="EMF1668" s="288"/>
      <c r="EMG1668" s="288"/>
      <c r="EMH1668" s="288"/>
      <c r="EMI1668" s="288"/>
      <c r="EMJ1668" s="288"/>
      <c r="EMK1668" s="288"/>
      <c r="EML1668" s="288"/>
      <c r="EMM1668" s="288"/>
      <c r="EMN1668" s="288"/>
      <c r="EMO1668" s="288"/>
      <c r="EMP1668" s="288"/>
      <c r="EMQ1668" s="288"/>
      <c r="EMR1668" s="288"/>
      <c r="EMS1668" s="288"/>
      <c r="EMT1668" s="288"/>
      <c r="EMU1668" s="288"/>
      <c r="EMV1668" s="288"/>
      <c r="EMW1668" s="288"/>
      <c r="EMX1668" s="288"/>
      <c r="EMY1668" s="288"/>
      <c r="EMZ1668" s="288"/>
      <c r="ENA1668" s="288"/>
      <c r="ENB1668" s="288"/>
      <c r="ENC1668" s="288"/>
      <c r="END1668" s="288"/>
      <c r="ENE1668" s="288"/>
      <c r="ENF1668" s="288"/>
      <c r="ENG1668" s="288"/>
      <c r="ENH1668" s="288"/>
      <c r="ENI1668" s="288"/>
      <c r="ENJ1668" s="288"/>
      <c r="ENK1668" s="288"/>
      <c r="ENL1668" s="288"/>
      <c r="ENM1668" s="288"/>
      <c r="ENN1668" s="288"/>
      <c r="ENO1668" s="288"/>
      <c r="ENP1668" s="288"/>
      <c r="ENQ1668" s="288"/>
      <c r="ENR1668" s="288"/>
      <c r="ENS1668" s="288"/>
      <c r="ENT1668" s="288"/>
      <c r="ENU1668" s="288"/>
      <c r="ENV1668" s="288"/>
      <c r="ENW1668" s="288"/>
      <c r="ENX1668" s="288"/>
      <c r="ENY1668" s="288"/>
      <c r="ENZ1668" s="288"/>
      <c r="EOA1668" s="288"/>
      <c r="EOB1668" s="288"/>
      <c r="EOC1668" s="288"/>
      <c r="EOD1668" s="288"/>
      <c r="EOE1668" s="288"/>
      <c r="EOF1668" s="288"/>
      <c r="EOG1668" s="288"/>
      <c r="EOH1668" s="288"/>
      <c r="EOI1668" s="288"/>
      <c r="EOJ1668" s="288"/>
      <c r="EOK1668" s="288"/>
      <c r="EOL1668" s="288"/>
      <c r="EOM1668" s="288"/>
      <c r="EON1668" s="288"/>
      <c r="EOO1668" s="288"/>
      <c r="EOP1668" s="288"/>
      <c r="EOQ1668" s="288"/>
      <c r="EOR1668" s="288"/>
      <c r="EOS1668" s="288"/>
      <c r="EOT1668" s="288"/>
      <c r="EOU1668" s="288"/>
      <c r="EOV1668" s="288"/>
      <c r="EOW1668" s="288"/>
      <c r="EOX1668" s="288"/>
      <c r="EOY1668" s="288"/>
      <c r="EOZ1668" s="288"/>
      <c r="EPA1668" s="288"/>
      <c r="EPB1668" s="288"/>
      <c r="EPC1668" s="288"/>
      <c r="EPD1668" s="288"/>
      <c r="EPE1668" s="288"/>
      <c r="EPF1668" s="288"/>
      <c r="EPG1668" s="288"/>
      <c r="EPH1668" s="288"/>
      <c r="EPI1668" s="288"/>
      <c r="EPJ1668" s="288"/>
      <c r="EPK1668" s="288"/>
      <c r="EPL1668" s="288"/>
      <c r="EPM1668" s="288"/>
      <c r="EPN1668" s="288"/>
      <c r="EPO1668" s="288"/>
      <c r="EPP1668" s="288"/>
      <c r="EPQ1668" s="288"/>
      <c r="EPR1668" s="288"/>
      <c r="EPS1668" s="288"/>
      <c r="EPT1668" s="288"/>
      <c r="EPU1668" s="288"/>
      <c r="EPV1668" s="288"/>
      <c r="EPW1668" s="288"/>
      <c r="EPX1668" s="288"/>
      <c r="EPY1668" s="288"/>
      <c r="EPZ1668" s="288"/>
      <c r="EQA1668" s="288"/>
      <c r="EQB1668" s="288"/>
      <c r="EQC1668" s="288"/>
      <c r="EQD1668" s="288"/>
      <c r="EQE1668" s="288"/>
      <c r="EQF1668" s="288"/>
      <c r="EQG1668" s="288"/>
      <c r="EQH1668" s="288"/>
      <c r="EQI1668" s="288"/>
      <c r="EQJ1668" s="288"/>
      <c r="EQK1668" s="288"/>
      <c r="EQL1668" s="288"/>
      <c r="EQM1668" s="288"/>
      <c r="EQN1668" s="288"/>
      <c r="EQO1668" s="288"/>
      <c r="EQP1668" s="288"/>
      <c r="EQQ1668" s="288"/>
      <c r="EQR1668" s="288"/>
      <c r="EQS1668" s="288"/>
      <c r="EQT1668" s="288"/>
      <c r="EQU1668" s="288"/>
      <c r="EQV1668" s="288"/>
      <c r="EQW1668" s="288"/>
      <c r="EQX1668" s="288"/>
      <c r="EQY1668" s="288"/>
      <c r="EQZ1668" s="288"/>
      <c r="ERA1668" s="288"/>
      <c r="ERB1668" s="288"/>
      <c r="ERC1668" s="288"/>
      <c r="ERD1668" s="288"/>
      <c r="ERE1668" s="288"/>
      <c r="ERF1668" s="288"/>
      <c r="ERG1668" s="288"/>
      <c r="ERH1668" s="288"/>
      <c r="ERI1668" s="288"/>
      <c r="ERJ1668" s="288"/>
      <c r="ERK1668" s="288"/>
      <c r="ERL1668" s="288"/>
      <c r="ERM1668" s="288"/>
      <c r="ERN1668" s="288"/>
      <c r="ERO1668" s="288"/>
      <c r="ERP1668" s="288"/>
      <c r="ERQ1668" s="288"/>
      <c r="ERR1668" s="288"/>
      <c r="ERS1668" s="288"/>
      <c r="ERT1668" s="288"/>
      <c r="ERU1668" s="288"/>
      <c r="ERV1668" s="288"/>
      <c r="ERW1668" s="288"/>
      <c r="ERX1668" s="288"/>
      <c r="ERY1668" s="288"/>
      <c r="ERZ1668" s="288"/>
      <c r="ESA1668" s="288"/>
      <c r="ESB1668" s="288"/>
      <c r="ESC1668" s="288"/>
      <c r="ESD1668" s="288"/>
      <c r="ESE1668" s="288"/>
      <c r="ESF1668" s="288"/>
      <c r="ESG1668" s="288"/>
      <c r="ESH1668" s="288"/>
      <c r="ESI1668" s="288"/>
      <c r="ESJ1668" s="288"/>
      <c r="ESK1668" s="288"/>
      <c r="ESL1668" s="288"/>
      <c r="ESM1668" s="288"/>
      <c r="ESN1668" s="288"/>
      <c r="ESO1668" s="288"/>
      <c r="ESP1668" s="288"/>
      <c r="ESQ1668" s="288"/>
      <c r="ESR1668" s="288"/>
      <c r="ESS1668" s="288"/>
      <c r="EST1668" s="288"/>
      <c r="ESU1668" s="288"/>
      <c r="ESV1668" s="288"/>
      <c r="ESW1668" s="288"/>
      <c r="ESX1668" s="288"/>
      <c r="ESY1668" s="288"/>
      <c r="ESZ1668" s="288"/>
      <c r="ETA1668" s="288"/>
      <c r="ETB1668" s="288"/>
      <c r="ETC1668" s="288"/>
      <c r="ETD1668" s="288"/>
      <c r="ETE1668" s="288"/>
      <c r="ETF1668" s="288"/>
      <c r="ETG1668" s="288"/>
      <c r="ETH1668" s="288"/>
      <c r="ETI1668" s="288"/>
      <c r="ETJ1668" s="288"/>
      <c r="ETK1668" s="288"/>
      <c r="ETL1668" s="288"/>
      <c r="ETM1668" s="288"/>
      <c r="ETN1668" s="288"/>
      <c r="ETO1668" s="288"/>
      <c r="ETP1668" s="288"/>
      <c r="ETQ1668" s="288"/>
      <c r="ETR1668" s="288"/>
      <c r="ETS1668" s="288"/>
      <c r="ETT1668" s="288"/>
      <c r="ETU1668" s="288"/>
      <c r="ETV1668" s="288"/>
      <c r="ETW1668" s="288"/>
      <c r="ETX1668" s="288"/>
      <c r="ETY1668" s="288"/>
      <c r="ETZ1668" s="288"/>
      <c r="EUA1668" s="288"/>
      <c r="EUB1668" s="288"/>
      <c r="EUC1668" s="288"/>
      <c r="EUD1668" s="288"/>
      <c r="EUE1668" s="288"/>
      <c r="EUF1668" s="288"/>
      <c r="EUG1668" s="288"/>
      <c r="EUH1668" s="288"/>
      <c r="EUI1668" s="288"/>
      <c r="EUJ1668" s="288"/>
      <c r="EUK1668" s="288"/>
      <c r="EUL1668" s="288"/>
      <c r="EUM1668" s="288"/>
      <c r="EUN1668" s="288"/>
      <c r="EUO1668" s="288"/>
      <c r="EUP1668" s="288"/>
      <c r="EUQ1668" s="288"/>
      <c r="EUR1668" s="288"/>
      <c r="EUS1668" s="288"/>
      <c r="EUT1668" s="288"/>
      <c r="EUU1668" s="288"/>
      <c r="EUV1668" s="288"/>
      <c r="EUW1668" s="288"/>
      <c r="EUX1668" s="288"/>
      <c r="EUY1668" s="288"/>
      <c r="EUZ1668" s="288"/>
      <c r="EVA1668" s="288"/>
      <c r="EVB1668" s="288"/>
      <c r="EVC1668" s="288"/>
      <c r="EVD1668" s="288"/>
      <c r="EVE1668" s="288"/>
      <c r="EVF1668" s="288"/>
      <c r="EVG1668" s="288"/>
      <c r="EVH1668" s="288"/>
      <c r="EVI1668" s="288"/>
      <c r="EVJ1668" s="288"/>
      <c r="EVK1668" s="288"/>
      <c r="EVL1668" s="288"/>
      <c r="EVM1668" s="288"/>
      <c r="EVN1668" s="288"/>
      <c r="EVO1668" s="288"/>
      <c r="EVP1668" s="288"/>
      <c r="EVQ1668" s="288"/>
      <c r="EVR1668" s="288"/>
      <c r="EVS1668" s="288"/>
      <c r="EVT1668" s="288"/>
      <c r="EVU1668" s="288"/>
      <c r="EVV1668" s="288"/>
      <c r="EVW1668" s="288"/>
      <c r="EVX1668" s="288"/>
      <c r="EVY1668" s="288"/>
      <c r="EVZ1668" s="288"/>
      <c r="EWA1668" s="288"/>
      <c r="EWB1668" s="288"/>
      <c r="EWC1668" s="288"/>
      <c r="EWD1668" s="288"/>
      <c r="EWE1668" s="288"/>
      <c r="EWF1668" s="288"/>
      <c r="EWG1668" s="288"/>
      <c r="EWH1668" s="288"/>
      <c r="EWI1668" s="288"/>
      <c r="EWJ1668" s="288"/>
      <c r="EWK1668" s="288"/>
      <c r="EWL1668" s="288"/>
      <c r="EWM1668" s="288"/>
      <c r="EWN1668" s="288"/>
      <c r="EWO1668" s="288"/>
      <c r="EWP1668" s="288"/>
      <c r="EWQ1668" s="288"/>
      <c r="EWR1668" s="288"/>
      <c r="EWS1668" s="288"/>
      <c r="EWT1668" s="288"/>
      <c r="EWU1668" s="288"/>
      <c r="EWV1668" s="288"/>
      <c r="EWW1668" s="288"/>
      <c r="EWX1668" s="288"/>
      <c r="EWY1668" s="288"/>
      <c r="EWZ1668" s="288"/>
      <c r="EXA1668" s="288"/>
      <c r="EXB1668" s="288"/>
      <c r="EXC1668" s="288"/>
      <c r="EXD1668" s="288"/>
      <c r="EXE1668" s="288"/>
      <c r="EXF1668" s="288"/>
      <c r="EXG1668" s="288"/>
      <c r="EXH1668" s="288"/>
      <c r="EXI1668" s="288"/>
      <c r="EXJ1668" s="288"/>
      <c r="EXK1668" s="288"/>
      <c r="EXL1668" s="288"/>
      <c r="EXM1668" s="288"/>
      <c r="EXN1668" s="288"/>
      <c r="EXO1668" s="288"/>
      <c r="EXP1668" s="288"/>
      <c r="EXQ1668" s="288"/>
      <c r="EXR1668" s="288"/>
      <c r="EXS1668" s="288"/>
      <c r="EXT1668" s="288"/>
      <c r="EXU1668" s="288"/>
      <c r="EXV1668" s="288"/>
      <c r="EXW1668" s="288"/>
      <c r="EXX1668" s="288"/>
      <c r="EXY1668" s="288"/>
      <c r="EXZ1668" s="288"/>
      <c r="EYA1668" s="288"/>
      <c r="EYB1668" s="288"/>
      <c r="EYC1668" s="288"/>
      <c r="EYD1668" s="288"/>
      <c r="EYE1668" s="288"/>
      <c r="EYF1668" s="288"/>
      <c r="EYG1668" s="288"/>
      <c r="EYH1668" s="288"/>
      <c r="EYI1668" s="288"/>
      <c r="EYJ1668" s="288"/>
      <c r="EYK1668" s="288"/>
      <c r="EYL1668" s="288"/>
      <c r="EYM1668" s="288"/>
      <c r="EYN1668" s="288"/>
      <c r="EYO1668" s="288"/>
      <c r="EYP1668" s="288"/>
      <c r="EYQ1668" s="288"/>
      <c r="EYR1668" s="288"/>
      <c r="EYS1668" s="288"/>
      <c r="EYT1668" s="288"/>
      <c r="EYU1668" s="288"/>
      <c r="EYV1668" s="288"/>
      <c r="EYW1668" s="288"/>
      <c r="EYX1668" s="288"/>
      <c r="EYY1668" s="288"/>
      <c r="EYZ1668" s="288"/>
      <c r="EZA1668" s="288"/>
      <c r="EZB1668" s="288"/>
      <c r="EZC1668" s="288"/>
      <c r="EZD1668" s="288"/>
      <c r="EZE1668" s="288"/>
      <c r="EZF1668" s="288"/>
      <c r="EZG1668" s="288"/>
      <c r="EZH1668" s="288"/>
      <c r="EZI1668" s="288"/>
      <c r="EZJ1668" s="288"/>
      <c r="EZK1668" s="288"/>
      <c r="EZL1668" s="288"/>
      <c r="EZM1668" s="288"/>
      <c r="EZN1668" s="288"/>
      <c r="EZO1668" s="288"/>
      <c r="EZP1668" s="288"/>
      <c r="EZQ1668" s="288"/>
      <c r="EZR1668" s="288"/>
      <c r="EZS1668" s="288"/>
      <c r="EZT1668" s="288"/>
      <c r="EZU1668" s="288"/>
      <c r="EZV1668" s="288"/>
      <c r="EZW1668" s="288"/>
      <c r="EZX1668" s="288"/>
      <c r="EZY1668" s="288"/>
      <c r="EZZ1668" s="288"/>
      <c r="FAA1668" s="288"/>
      <c r="FAB1668" s="288"/>
      <c r="FAC1668" s="288"/>
      <c r="FAD1668" s="288"/>
      <c r="FAE1668" s="288"/>
      <c r="FAF1668" s="288"/>
      <c r="FAG1668" s="288"/>
      <c r="FAH1668" s="288"/>
      <c r="FAI1668" s="288"/>
      <c r="FAJ1668" s="288"/>
      <c r="FAK1668" s="288"/>
      <c r="FAL1668" s="288"/>
      <c r="FAM1668" s="288"/>
      <c r="FAN1668" s="288"/>
      <c r="FAO1668" s="288"/>
      <c r="FAP1668" s="288"/>
      <c r="FAQ1668" s="288"/>
      <c r="FAR1668" s="288"/>
      <c r="FAS1668" s="288"/>
      <c r="FAT1668" s="288"/>
      <c r="FAU1668" s="288"/>
      <c r="FAV1668" s="288"/>
      <c r="FAW1668" s="288"/>
      <c r="FAX1668" s="288"/>
      <c r="FAY1668" s="288"/>
      <c r="FAZ1668" s="288"/>
      <c r="FBA1668" s="288"/>
      <c r="FBB1668" s="288"/>
      <c r="FBC1668" s="288"/>
      <c r="FBD1668" s="288"/>
      <c r="FBE1668" s="288"/>
      <c r="FBF1668" s="288"/>
      <c r="FBG1668" s="288"/>
      <c r="FBH1668" s="288"/>
      <c r="FBI1668" s="288"/>
      <c r="FBJ1668" s="288"/>
      <c r="FBK1668" s="288"/>
      <c r="FBL1668" s="288"/>
      <c r="FBM1668" s="288"/>
      <c r="FBN1668" s="288"/>
      <c r="FBO1668" s="288"/>
      <c r="FBP1668" s="288"/>
      <c r="FBQ1668" s="288"/>
      <c r="FBR1668" s="288"/>
      <c r="FBS1668" s="288"/>
      <c r="FBT1668" s="288"/>
      <c r="FBU1668" s="288"/>
      <c r="FBV1668" s="288"/>
      <c r="FBW1668" s="288"/>
      <c r="FBX1668" s="288"/>
      <c r="FBY1668" s="288"/>
      <c r="FBZ1668" s="288"/>
      <c r="FCA1668" s="288"/>
      <c r="FCB1668" s="288"/>
      <c r="FCC1668" s="288"/>
      <c r="FCD1668" s="288"/>
      <c r="FCE1668" s="288"/>
      <c r="FCF1668" s="288"/>
      <c r="FCG1668" s="288"/>
      <c r="FCH1668" s="288"/>
      <c r="FCI1668" s="288"/>
      <c r="FCJ1668" s="288"/>
      <c r="FCK1668" s="288"/>
      <c r="FCL1668" s="288"/>
      <c r="FCM1668" s="288"/>
      <c r="FCN1668" s="288"/>
      <c r="FCO1668" s="288"/>
      <c r="FCP1668" s="288"/>
      <c r="FCQ1668" s="288"/>
      <c r="FCR1668" s="288"/>
      <c r="FCS1668" s="288"/>
      <c r="FCT1668" s="288"/>
      <c r="FCU1668" s="288"/>
      <c r="FCV1668" s="288"/>
      <c r="FCW1668" s="288"/>
      <c r="FCX1668" s="288"/>
      <c r="FCY1668" s="288"/>
      <c r="FCZ1668" s="288"/>
      <c r="FDA1668" s="288"/>
      <c r="FDB1668" s="288"/>
      <c r="FDC1668" s="288"/>
      <c r="FDD1668" s="288"/>
      <c r="FDE1668" s="288"/>
      <c r="FDF1668" s="288"/>
      <c r="FDG1668" s="288"/>
      <c r="FDH1668" s="288"/>
      <c r="FDI1668" s="288"/>
      <c r="FDJ1668" s="288"/>
      <c r="FDK1668" s="288"/>
      <c r="FDL1668" s="288"/>
      <c r="FDM1668" s="288"/>
      <c r="FDN1668" s="288"/>
      <c r="FDO1668" s="288"/>
      <c r="FDP1668" s="288"/>
      <c r="FDQ1668" s="288"/>
      <c r="FDR1668" s="288"/>
      <c r="FDS1668" s="288"/>
      <c r="FDT1668" s="288"/>
      <c r="FDU1668" s="288"/>
      <c r="FDV1668" s="288"/>
      <c r="FDW1668" s="288"/>
      <c r="FDX1668" s="288"/>
      <c r="FDY1668" s="288"/>
      <c r="FDZ1668" s="288"/>
      <c r="FEA1668" s="288"/>
      <c r="FEB1668" s="288"/>
      <c r="FEC1668" s="288"/>
      <c r="FED1668" s="288"/>
      <c r="FEE1668" s="288"/>
      <c r="FEF1668" s="288"/>
      <c r="FEG1668" s="288"/>
      <c r="FEH1668" s="288"/>
      <c r="FEI1668" s="288"/>
      <c r="FEJ1668" s="288"/>
      <c r="FEK1668" s="288"/>
      <c r="FEL1668" s="288"/>
      <c r="FEM1668" s="288"/>
      <c r="FEN1668" s="288"/>
      <c r="FEO1668" s="288"/>
      <c r="FEP1668" s="288"/>
      <c r="FEQ1668" s="288"/>
      <c r="FER1668" s="288"/>
      <c r="FES1668" s="288"/>
      <c r="FET1668" s="288"/>
      <c r="FEU1668" s="288"/>
      <c r="FEV1668" s="288"/>
      <c r="FEW1668" s="288"/>
      <c r="FEX1668" s="288"/>
      <c r="FEY1668" s="288"/>
      <c r="FEZ1668" s="288"/>
      <c r="FFA1668" s="288"/>
      <c r="FFB1668" s="288"/>
      <c r="FFC1668" s="288"/>
      <c r="FFD1668" s="288"/>
      <c r="FFE1668" s="288"/>
      <c r="FFF1668" s="288"/>
      <c r="FFG1668" s="288"/>
      <c r="FFH1668" s="288"/>
      <c r="FFI1668" s="288"/>
      <c r="FFJ1668" s="288"/>
      <c r="FFK1668" s="288"/>
      <c r="FFL1668" s="288"/>
      <c r="FFM1668" s="288"/>
      <c r="FFN1668" s="288"/>
      <c r="FFO1668" s="288"/>
      <c r="FFP1668" s="288"/>
      <c r="FFQ1668" s="288"/>
      <c r="FFR1668" s="288"/>
      <c r="FFS1668" s="288"/>
      <c r="FFT1668" s="288"/>
      <c r="FFU1668" s="288"/>
      <c r="FFV1668" s="288"/>
      <c r="FFW1668" s="288"/>
      <c r="FFX1668" s="288"/>
      <c r="FFY1668" s="288"/>
      <c r="FFZ1668" s="288"/>
      <c r="FGA1668" s="288"/>
      <c r="FGB1668" s="288"/>
      <c r="FGC1668" s="288"/>
      <c r="FGD1668" s="288"/>
      <c r="FGE1668" s="288"/>
      <c r="FGF1668" s="288"/>
      <c r="FGG1668" s="288"/>
      <c r="FGH1668" s="288"/>
      <c r="FGI1668" s="288"/>
      <c r="FGJ1668" s="288"/>
      <c r="FGK1668" s="288"/>
      <c r="FGL1668" s="288"/>
      <c r="FGM1668" s="288"/>
      <c r="FGN1668" s="288"/>
      <c r="FGO1668" s="288"/>
      <c r="FGP1668" s="288"/>
      <c r="FGQ1668" s="288"/>
      <c r="FGR1668" s="288"/>
      <c r="FGS1668" s="288"/>
      <c r="FGT1668" s="288"/>
      <c r="FGU1668" s="288"/>
      <c r="FGV1668" s="288"/>
      <c r="FGW1668" s="288"/>
      <c r="FGX1668" s="288"/>
      <c r="FGY1668" s="288"/>
      <c r="FGZ1668" s="288"/>
      <c r="FHA1668" s="288"/>
      <c r="FHB1668" s="288"/>
      <c r="FHC1668" s="288"/>
      <c r="FHD1668" s="288"/>
      <c r="FHE1668" s="288"/>
      <c r="FHF1668" s="288"/>
      <c r="FHG1668" s="288"/>
      <c r="FHH1668" s="288"/>
      <c r="FHI1668" s="288"/>
      <c r="FHJ1668" s="288"/>
      <c r="FHK1668" s="288"/>
      <c r="FHL1668" s="288"/>
      <c r="FHM1668" s="288"/>
      <c r="FHN1668" s="288"/>
      <c r="FHO1668" s="288"/>
      <c r="FHP1668" s="288"/>
      <c r="FHQ1668" s="288"/>
      <c r="FHR1668" s="288"/>
      <c r="FHS1668" s="288"/>
      <c r="FHT1668" s="288"/>
      <c r="FHU1668" s="288"/>
      <c r="FHV1668" s="288"/>
      <c r="FHW1668" s="288"/>
      <c r="FHX1668" s="288"/>
      <c r="FHY1668" s="288"/>
      <c r="FHZ1668" s="288"/>
      <c r="FIA1668" s="288"/>
      <c r="FIB1668" s="288"/>
      <c r="FIC1668" s="288"/>
      <c r="FID1668" s="288"/>
      <c r="FIE1668" s="288"/>
      <c r="FIF1668" s="288"/>
      <c r="FIG1668" s="288"/>
      <c r="FIH1668" s="288"/>
      <c r="FII1668" s="288"/>
      <c r="FIJ1668" s="288"/>
      <c r="FIK1668" s="288"/>
      <c r="FIL1668" s="288"/>
      <c r="FIM1668" s="288"/>
      <c r="FIN1668" s="288"/>
      <c r="FIO1668" s="288"/>
      <c r="FIP1668" s="288"/>
      <c r="FIQ1668" s="288"/>
      <c r="FIR1668" s="288"/>
      <c r="FIS1668" s="288"/>
      <c r="FIT1668" s="288"/>
      <c r="FIU1668" s="288"/>
      <c r="FIV1668" s="288"/>
      <c r="FIW1668" s="288"/>
      <c r="FIX1668" s="288"/>
      <c r="FIY1668" s="288"/>
      <c r="FIZ1668" s="288"/>
      <c r="FJA1668" s="288"/>
      <c r="FJB1668" s="288"/>
      <c r="FJC1668" s="288"/>
      <c r="FJD1668" s="288"/>
      <c r="FJE1668" s="288"/>
      <c r="FJF1668" s="288"/>
      <c r="FJG1668" s="288"/>
      <c r="FJH1668" s="288"/>
      <c r="FJI1668" s="288"/>
      <c r="FJJ1668" s="288"/>
      <c r="FJK1668" s="288"/>
      <c r="FJL1668" s="288"/>
      <c r="FJM1668" s="288"/>
      <c r="FJN1668" s="288"/>
      <c r="FJO1668" s="288"/>
      <c r="FJP1668" s="288"/>
      <c r="FJQ1668" s="288"/>
      <c r="FJR1668" s="288"/>
      <c r="FJS1668" s="288"/>
      <c r="FJT1668" s="288"/>
      <c r="FJU1668" s="288"/>
      <c r="FJV1668" s="288"/>
      <c r="FJW1668" s="288"/>
      <c r="FJX1668" s="288"/>
      <c r="FJY1668" s="288"/>
      <c r="FJZ1668" s="288"/>
      <c r="FKA1668" s="288"/>
      <c r="FKB1668" s="288"/>
      <c r="FKC1668" s="288"/>
      <c r="FKD1668" s="288"/>
      <c r="FKE1668" s="288"/>
      <c r="FKF1668" s="288"/>
      <c r="FKG1668" s="288"/>
      <c r="FKH1668" s="288"/>
      <c r="FKI1668" s="288"/>
      <c r="FKJ1668" s="288"/>
      <c r="FKK1668" s="288"/>
      <c r="FKL1668" s="288"/>
      <c r="FKM1668" s="288"/>
      <c r="FKN1668" s="288"/>
      <c r="FKO1668" s="288"/>
      <c r="FKP1668" s="288"/>
      <c r="FKQ1668" s="288"/>
      <c r="FKR1668" s="288"/>
      <c r="FKS1668" s="288"/>
      <c r="FKT1668" s="288"/>
      <c r="FKU1668" s="288"/>
      <c r="FKV1668" s="288"/>
      <c r="FKW1668" s="288"/>
      <c r="FKX1668" s="288"/>
      <c r="FKY1668" s="288"/>
      <c r="FKZ1668" s="288"/>
      <c r="FLA1668" s="288"/>
      <c r="FLB1668" s="288"/>
      <c r="FLC1668" s="288"/>
      <c r="FLD1668" s="288"/>
      <c r="FLE1668" s="288"/>
      <c r="FLF1668" s="288"/>
      <c r="FLG1668" s="288"/>
      <c r="FLH1668" s="288"/>
      <c r="FLI1668" s="288"/>
      <c r="FLJ1668" s="288"/>
      <c r="FLK1668" s="288"/>
      <c r="FLL1668" s="288"/>
      <c r="FLM1668" s="288"/>
      <c r="FLN1668" s="288"/>
      <c r="FLO1668" s="288"/>
      <c r="FLP1668" s="288"/>
      <c r="FLQ1668" s="288"/>
      <c r="FLR1668" s="288"/>
      <c r="FLS1668" s="288"/>
      <c r="FLT1668" s="288"/>
      <c r="FLU1668" s="288"/>
      <c r="FLV1668" s="288"/>
      <c r="FLW1668" s="288"/>
      <c r="FLX1668" s="288"/>
      <c r="FLY1668" s="288"/>
      <c r="FLZ1668" s="288"/>
      <c r="FMA1668" s="288"/>
      <c r="FMB1668" s="288"/>
      <c r="FMC1668" s="288"/>
      <c r="FMD1668" s="288"/>
      <c r="FME1668" s="288"/>
      <c r="FMF1668" s="288"/>
      <c r="FMG1668" s="288"/>
      <c r="FMH1668" s="288"/>
      <c r="FMI1668" s="288"/>
      <c r="FMJ1668" s="288"/>
      <c r="FMK1668" s="288"/>
      <c r="FML1668" s="288"/>
      <c r="FMM1668" s="288"/>
      <c r="FMN1668" s="288"/>
      <c r="FMO1668" s="288"/>
      <c r="FMP1668" s="288"/>
      <c r="FMQ1668" s="288"/>
      <c r="FMR1668" s="288"/>
      <c r="FMS1668" s="288"/>
      <c r="FMT1668" s="288"/>
      <c r="FMU1668" s="288"/>
      <c r="FMV1668" s="288"/>
      <c r="FMW1668" s="288"/>
      <c r="FMX1668" s="288"/>
      <c r="FMY1668" s="288"/>
      <c r="FMZ1668" s="288"/>
      <c r="FNA1668" s="288"/>
      <c r="FNB1668" s="288"/>
      <c r="FNC1668" s="288"/>
      <c r="FND1668" s="288"/>
      <c r="FNE1668" s="288"/>
      <c r="FNF1668" s="288"/>
      <c r="FNG1668" s="288"/>
      <c r="FNH1668" s="288"/>
      <c r="FNI1668" s="288"/>
      <c r="FNJ1668" s="288"/>
      <c r="FNK1668" s="288"/>
      <c r="FNL1668" s="288"/>
      <c r="FNM1668" s="288"/>
      <c r="FNN1668" s="288"/>
      <c r="FNO1668" s="288"/>
      <c r="FNP1668" s="288"/>
      <c r="FNQ1668" s="288"/>
      <c r="FNR1668" s="288"/>
      <c r="FNS1668" s="288"/>
      <c r="FNT1668" s="288"/>
      <c r="FNU1668" s="288"/>
      <c r="FNV1668" s="288"/>
      <c r="FNW1668" s="288"/>
      <c r="FNX1668" s="288"/>
      <c r="FNY1668" s="288"/>
      <c r="FNZ1668" s="288"/>
      <c r="FOA1668" s="288"/>
      <c r="FOB1668" s="288"/>
      <c r="FOC1668" s="288"/>
      <c r="FOD1668" s="288"/>
      <c r="FOE1668" s="288"/>
      <c r="FOF1668" s="288"/>
      <c r="FOG1668" s="288"/>
      <c r="FOH1668" s="288"/>
      <c r="FOI1668" s="288"/>
      <c r="FOJ1668" s="288"/>
      <c r="FOK1668" s="288"/>
      <c r="FOL1668" s="288"/>
      <c r="FOM1668" s="288"/>
      <c r="FON1668" s="288"/>
      <c r="FOO1668" s="288"/>
      <c r="FOP1668" s="288"/>
      <c r="FOQ1668" s="288"/>
      <c r="FOR1668" s="288"/>
      <c r="FOS1668" s="288"/>
      <c r="FOT1668" s="288"/>
      <c r="FOU1668" s="288"/>
      <c r="FOV1668" s="288"/>
      <c r="FOW1668" s="288"/>
      <c r="FOX1668" s="288"/>
      <c r="FOY1668" s="288"/>
      <c r="FOZ1668" s="288"/>
      <c r="FPA1668" s="288"/>
      <c r="FPB1668" s="288"/>
      <c r="FPC1668" s="288"/>
      <c r="FPD1668" s="288"/>
      <c r="FPE1668" s="288"/>
      <c r="FPF1668" s="288"/>
      <c r="FPG1668" s="288"/>
      <c r="FPH1668" s="288"/>
      <c r="FPI1668" s="288"/>
      <c r="FPJ1668" s="288"/>
      <c r="FPK1668" s="288"/>
      <c r="FPL1668" s="288"/>
      <c r="FPM1668" s="288"/>
      <c r="FPN1668" s="288"/>
      <c r="FPO1668" s="288"/>
      <c r="FPP1668" s="288"/>
      <c r="FPQ1668" s="288"/>
      <c r="FPR1668" s="288"/>
      <c r="FPS1668" s="288"/>
      <c r="FPT1668" s="288"/>
      <c r="FPU1668" s="288"/>
      <c r="FPV1668" s="288"/>
      <c r="FPW1668" s="288"/>
      <c r="FPX1668" s="288"/>
      <c r="FPY1668" s="288"/>
      <c r="FPZ1668" s="288"/>
      <c r="FQA1668" s="288"/>
      <c r="FQB1668" s="288"/>
      <c r="FQC1668" s="288"/>
      <c r="FQD1668" s="288"/>
      <c r="FQE1668" s="288"/>
      <c r="FQF1668" s="288"/>
      <c r="FQG1668" s="288"/>
      <c r="FQH1668" s="288"/>
      <c r="FQI1668" s="288"/>
      <c r="FQJ1668" s="288"/>
      <c r="FQK1668" s="288"/>
      <c r="FQL1668" s="288"/>
      <c r="FQM1668" s="288"/>
      <c r="FQN1668" s="288"/>
      <c r="FQO1668" s="288"/>
      <c r="FQP1668" s="288"/>
      <c r="FQQ1668" s="288"/>
      <c r="FQR1668" s="288"/>
      <c r="FQS1668" s="288"/>
      <c r="FQT1668" s="288"/>
      <c r="FQU1668" s="288"/>
      <c r="FQV1668" s="288"/>
      <c r="FQW1668" s="288"/>
      <c r="FQX1668" s="288"/>
      <c r="FQY1668" s="288"/>
      <c r="FQZ1668" s="288"/>
      <c r="FRA1668" s="288"/>
      <c r="FRB1668" s="288"/>
      <c r="FRC1668" s="288"/>
      <c r="FRD1668" s="288"/>
      <c r="FRE1668" s="288"/>
      <c r="FRF1668" s="288"/>
      <c r="FRG1668" s="288"/>
      <c r="FRH1668" s="288"/>
      <c r="FRI1668" s="288"/>
      <c r="FRJ1668" s="288"/>
      <c r="FRK1668" s="288"/>
      <c r="FRL1668" s="288"/>
      <c r="FRM1668" s="288"/>
      <c r="FRN1668" s="288"/>
      <c r="FRO1668" s="288"/>
      <c r="FRP1668" s="288"/>
      <c r="FRQ1668" s="288"/>
      <c r="FRR1668" s="288"/>
      <c r="FRS1668" s="288"/>
      <c r="FRT1668" s="288"/>
      <c r="FRU1668" s="288"/>
      <c r="FRV1668" s="288"/>
      <c r="FRW1668" s="288"/>
      <c r="FRX1668" s="288"/>
      <c r="FRY1668" s="288"/>
      <c r="FRZ1668" s="288"/>
      <c r="FSA1668" s="288"/>
      <c r="FSB1668" s="288"/>
      <c r="FSC1668" s="288"/>
      <c r="FSD1668" s="288"/>
      <c r="FSE1668" s="288"/>
      <c r="FSF1668" s="288"/>
      <c r="FSG1668" s="288"/>
      <c r="FSH1668" s="288"/>
      <c r="FSI1668" s="288"/>
      <c r="FSJ1668" s="288"/>
      <c r="FSK1668" s="288"/>
      <c r="FSL1668" s="288"/>
      <c r="FSM1668" s="288"/>
      <c r="FSN1668" s="288"/>
      <c r="FSO1668" s="288"/>
      <c r="FSP1668" s="288"/>
      <c r="FSQ1668" s="288"/>
      <c r="FSR1668" s="288"/>
      <c r="FSS1668" s="288"/>
      <c r="FST1668" s="288"/>
      <c r="FSU1668" s="288"/>
      <c r="FSV1668" s="288"/>
      <c r="FSW1668" s="288"/>
      <c r="FSX1668" s="288"/>
      <c r="FSY1668" s="288"/>
      <c r="FSZ1668" s="288"/>
      <c r="FTA1668" s="288"/>
      <c r="FTB1668" s="288"/>
      <c r="FTC1668" s="288"/>
      <c r="FTD1668" s="288"/>
      <c r="FTE1668" s="288"/>
      <c r="FTF1668" s="288"/>
      <c r="FTG1668" s="288"/>
      <c r="FTH1668" s="288"/>
      <c r="FTI1668" s="288"/>
      <c r="FTJ1668" s="288"/>
      <c r="FTK1668" s="288"/>
      <c r="FTL1668" s="288"/>
      <c r="FTM1668" s="288"/>
      <c r="FTN1668" s="288"/>
      <c r="FTO1668" s="288"/>
      <c r="FTP1668" s="288"/>
      <c r="FTQ1668" s="288"/>
      <c r="FTR1668" s="288"/>
      <c r="FTS1668" s="288"/>
      <c r="FTT1668" s="288"/>
      <c r="FTU1668" s="288"/>
      <c r="FTV1668" s="288"/>
      <c r="FTW1668" s="288"/>
      <c r="FTX1668" s="288"/>
      <c r="FTY1668" s="288"/>
      <c r="FTZ1668" s="288"/>
      <c r="FUA1668" s="288"/>
      <c r="FUB1668" s="288"/>
      <c r="FUC1668" s="288"/>
      <c r="FUD1668" s="288"/>
      <c r="FUE1668" s="288"/>
      <c r="FUF1668" s="288"/>
      <c r="FUG1668" s="288"/>
      <c r="FUH1668" s="288"/>
      <c r="FUI1668" s="288"/>
      <c r="FUJ1668" s="288"/>
      <c r="FUK1668" s="288"/>
      <c r="FUL1668" s="288"/>
      <c r="FUM1668" s="288"/>
      <c r="FUN1668" s="288"/>
      <c r="FUO1668" s="288"/>
      <c r="FUP1668" s="288"/>
      <c r="FUQ1668" s="288"/>
      <c r="FUR1668" s="288"/>
      <c r="FUS1668" s="288"/>
      <c r="FUT1668" s="288"/>
      <c r="FUU1668" s="288"/>
      <c r="FUV1668" s="288"/>
      <c r="FUW1668" s="288"/>
      <c r="FUX1668" s="288"/>
      <c r="FUY1668" s="288"/>
      <c r="FUZ1668" s="288"/>
      <c r="FVA1668" s="288"/>
      <c r="FVB1668" s="288"/>
      <c r="FVC1668" s="288"/>
      <c r="FVD1668" s="288"/>
      <c r="FVE1668" s="288"/>
      <c r="FVF1668" s="288"/>
      <c r="FVG1668" s="288"/>
      <c r="FVH1668" s="288"/>
      <c r="FVI1668" s="288"/>
      <c r="FVJ1668" s="288"/>
      <c r="FVK1668" s="288"/>
      <c r="FVL1668" s="288"/>
      <c r="FVM1668" s="288"/>
      <c r="FVN1668" s="288"/>
      <c r="FVO1668" s="288"/>
      <c r="FVP1668" s="288"/>
      <c r="FVQ1668" s="288"/>
      <c r="FVR1668" s="288"/>
      <c r="FVS1668" s="288"/>
      <c r="FVT1668" s="288"/>
      <c r="FVU1668" s="288"/>
      <c r="FVV1668" s="288"/>
      <c r="FVW1668" s="288"/>
      <c r="FVX1668" s="288"/>
      <c r="FVY1668" s="288"/>
      <c r="FVZ1668" s="288"/>
      <c r="FWA1668" s="288"/>
      <c r="FWB1668" s="288"/>
      <c r="FWC1668" s="288"/>
      <c r="FWD1668" s="288"/>
      <c r="FWE1668" s="288"/>
      <c r="FWF1668" s="288"/>
      <c r="FWG1668" s="288"/>
      <c r="FWH1668" s="288"/>
      <c r="FWI1668" s="288"/>
      <c r="FWJ1668" s="288"/>
      <c r="FWK1668" s="288"/>
      <c r="FWL1668" s="288"/>
      <c r="FWM1668" s="288"/>
      <c r="FWN1668" s="288"/>
      <c r="FWO1668" s="288"/>
      <c r="FWP1668" s="288"/>
      <c r="FWQ1668" s="288"/>
      <c r="FWR1668" s="288"/>
      <c r="FWS1668" s="288"/>
      <c r="FWT1668" s="288"/>
      <c r="FWU1668" s="288"/>
      <c r="FWV1668" s="288"/>
      <c r="FWW1668" s="288"/>
      <c r="FWX1668" s="288"/>
      <c r="FWY1668" s="288"/>
      <c r="FWZ1668" s="288"/>
      <c r="FXA1668" s="288"/>
      <c r="FXB1668" s="288"/>
      <c r="FXC1668" s="288"/>
      <c r="FXD1668" s="288"/>
      <c r="FXE1668" s="288"/>
      <c r="FXF1668" s="288"/>
      <c r="FXG1668" s="288"/>
      <c r="FXH1668" s="288"/>
      <c r="FXI1668" s="288"/>
      <c r="FXJ1668" s="288"/>
      <c r="FXK1668" s="288"/>
      <c r="FXL1668" s="288"/>
      <c r="FXM1668" s="288"/>
      <c r="FXN1668" s="288"/>
      <c r="FXO1668" s="288"/>
      <c r="FXP1668" s="288"/>
      <c r="FXQ1668" s="288"/>
      <c r="FXR1668" s="288"/>
      <c r="FXS1668" s="288"/>
      <c r="FXT1668" s="288"/>
      <c r="FXU1668" s="288"/>
      <c r="FXV1668" s="288"/>
      <c r="FXW1668" s="288"/>
      <c r="FXX1668" s="288"/>
      <c r="FXY1668" s="288"/>
      <c r="FXZ1668" s="288"/>
      <c r="FYA1668" s="288"/>
      <c r="FYB1668" s="288"/>
      <c r="FYC1668" s="288"/>
      <c r="FYD1668" s="288"/>
      <c r="FYE1668" s="288"/>
      <c r="FYF1668" s="288"/>
      <c r="FYG1668" s="288"/>
      <c r="FYH1668" s="288"/>
      <c r="FYI1668" s="288"/>
      <c r="FYJ1668" s="288"/>
      <c r="FYK1668" s="288"/>
      <c r="FYL1668" s="288"/>
      <c r="FYM1668" s="288"/>
      <c r="FYN1668" s="288"/>
      <c r="FYO1668" s="288"/>
      <c r="FYP1668" s="288"/>
      <c r="FYQ1668" s="288"/>
      <c r="FYR1668" s="288"/>
      <c r="FYS1668" s="288"/>
      <c r="FYT1668" s="288"/>
      <c r="FYU1668" s="288"/>
      <c r="FYV1668" s="288"/>
      <c r="FYW1668" s="288"/>
      <c r="FYX1668" s="288"/>
      <c r="FYY1668" s="288"/>
      <c r="FYZ1668" s="288"/>
      <c r="FZA1668" s="288"/>
      <c r="FZB1668" s="288"/>
      <c r="FZC1668" s="288"/>
      <c r="FZD1668" s="288"/>
      <c r="FZE1668" s="288"/>
      <c r="FZF1668" s="288"/>
      <c r="FZG1668" s="288"/>
      <c r="FZH1668" s="288"/>
      <c r="FZI1668" s="288"/>
      <c r="FZJ1668" s="288"/>
      <c r="FZK1668" s="288"/>
      <c r="FZL1668" s="288"/>
      <c r="FZM1668" s="288"/>
      <c r="FZN1668" s="288"/>
      <c r="FZO1668" s="288"/>
      <c r="FZP1668" s="288"/>
      <c r="FZQ1668" s="288"/>
      <c r="FZR1668" s="288"/>
      <c r="FZS1668" s="288"/>
      <c r="FZT1668" s="288"/>
      <c r="FZU1668" s="288"/>
      <c r="FZV1668" s="288"/>
      <c r="FZW1668" s="288"/>
      <c r="FZX1668" s="288"/>
      <c r="FZY1668" s="288"/>
      <c r="FZZ1668" s="288"/>
      <c r="GAA1668" s="288"/>
      <c r="GAB1668" s="288"/>
      <c r="GAC1668" s="288"/>
      <c r="GAD1668" s="288"/>
      <c r="GAE1668" s="288"/>
      <c r="GAF1668" s="288"/>
      <c r="GAG1668" s="288"/>
      <c r="GAH1668" s="288"/>
      <c r="GAI1668" s="288"/>
      <c r="GAJ1668" s="288"/>
      <c r="GAK1668" s="288"/>
      <c r="GAL1668" s="288"/>
      <c r="GAM1668" s="288"/>
      <c r="GAN1668" s="288"/>
      <c r="GAO1668" s="288"/>
      <c r="GAP1668" s="288"/>
      <c r="GAQ1668" s="288"/>
      <c r="GAR1668" s="288"/>
      <c r="GAS1668" s="288"/>
      <c r="GAT1668" s="288"/>
      <c r="GAU1668" s="288"/>
      <c r="GAV1668" s="288"/>
      <c r="GAW1668" s="288"/>
      <c r="GAX1668" s="288"/>
      <c r="GAY1668" s="288"/>
      <c r="GAZ1668" s="288"/>
      <c r="GBA1668" s="288"/>
      <c r="GBB1668" s="288"/>
      <c r="GBC1668" s="288"/>
      <c r="GBD1668" s="288"/>
      <c r="GBE1668" s="288"/>
      <c r="GBF1668" s="288"/>
      <c r="GBG1668" s="288"/>
      <c r="GBH1668" s="288"/>
      <c r="GBI1668" s="288"/>
      <c r="GBJ1668" s="288"/>
      <c r="GBK1668" s="288"/>
      <c r="GBL1668" s="288"/>
      <c r="GBM1668" s="288"/>
      <c r="GBN1668" s="288"/>
      <c r="GBO1668" s="288"/>
      <c r="GBP1668" s="288"/>
      <c r="GBQ1668" s="288"/>
      <c r="GBR1668" s="288"/>
      <c r="GBS1668" s="288"/>
      <c r="GBT1668" s="288"/>
      <c r="GBU1668" s="288"/>
      <c r="GBV1668" s="288"/>
      <c r="GBW1668" s="288"/>
      <c r="GBX1668" s="288"/>
      <c r="GBY1668" s="288"/>
      <c r="GBZ1668" s="288"/>
      <c r="GCA1668" s="288"/>
      <c r="GCB1668" s="288"/>
      <c r="GCC1668" s="288"/>
      <c r="GCD1668" s="288"/>
      <c r="GCE1668" s="288"/>
      <c r="GCF1668" s="288"/>
      <c r="GCG1668" s="288"/>
      <c r="GCH1668" s="288"/>
      <c r="GCI1668" s="288"/>
      <c r="GCJ1668" s="288"/>
      <c r="GCK1668" s="288"/>
      <c r="GCL1668" s="288"/>
      <c r="GCM1668" s="288"/>
      <c r="GCN1668" s="288"/>
      <c r="GCO1668" s="288"/>
      <c r="GCP1668" s="288"/>
      <c r="GCQ1668" s="288"/>
      <c r="GCR1668" s="288"/>
      <c r="GCS1668" s="288"/>
      <c r="GCT1668" s="288"/>
      <c r="GCU1668" s="288"/>
      <c r="GCV1668" s="288"/>
      <c r="GCW1668" s="288"/>
      <c r="GCX1668" s="288"/>
      <c r="GCY1668" s="288"/>
      <c r="GCZ1668" s="288"/>
      <c r="GDA1668" s="288"/>
      <c r="GDB1668" s="288"/>
      <c r="GDC1668" s="288"/>
      <c r="GDD1668" s="288"/>
      <c r="GDE1668" s="288"/>
      <c r="GDF1668" s="288"/>
      <c r="GDG1668" s="288"/>
      <c r="GDH1668" s="288"/>
      <c r="GDI1668" s="288"/>
      <c r="GDJ1668" s="288"/>
      <c r="GDK1668" s="288"/>
      <c r="GDL1668" s="288"/>
      <c r="GDM1668" s="288"/>
      <c r="GDN1668" s="288"/>
      <c r="GDO1668" s="288"/>
      <c r="GDP1668" s="288"/>
      <c r="GDQ1668" s="288"/>
      <c r="GDR1668" s="288"/>
      <c r="GDS1668" s="288"/>
      <c r="GDT1668" s="288"/>
      <c r="GDU1668" s="288"/>
      <c r="GDV1668" s="288"/>
      <c r="GDW1668" s="288"/>
      <c r="GDX1668" s="288"/>
      <c r="GDY1668" s="288"/>
      <c r="GDZ1668" s="288"/>
      <c r="GEA1668" s="288"/>
      <c r="GEB1668" s="288"/>
      <c r="GEC1668" s="288"/>
      <c r="GED1668" s="288"/>
      <c r="GEE1668" s="288"/>
      <c r="GEF1668" s="288"/>
      <c r="GEG1668" s="288"/>
      <c r="GEH1668" s="288"/>
      <c r="GEI1668" s="288"/>
      <c r="GEJ1668" s="288"/>
      <c r="GEK1668" s="288"/>
      <c r="GEL1668" s="288"/>
      <c r="GEM1668" s="288"/>
      <c r="GEN1668" s="288"/>
      <c r="GEO1668" s="288"/>
      <c r="GEP1668" s="288"/>
      <c r="GEQ1668" s="288"/>
      <c r="GER1668" s="288"/>
      <c r="GES1668" s="288"/>
      <c r="GET1668" s="288"/>
      <c r="GEU1668" s="288"/>
      <c r="GEV1668" s="288"/>
      <c r="GEW1668" s="288"/>
      <c r="GEX1668" s="288"/>
      <c r="GEY1668" s="288"/>
      <c r="GEZ1668" s="288"/>
      <c r="GFA1668" s="288"/>
      <c r="GFB1668" s="288"/>
      <c r="GFC1668" s="288"/>
      <c r="GFD1668" s="288"/>
      <c r="GFE1668" s="288"/>
      <c r="GFF1668" s="288"/>
      <c r="GFG1668" s="288"/>
      <c r="GFH1668" s="288"/>
      <c r="GFI1668" s="288"/>
      <c r="GFJ1668" s="288"/>
      <c r="GFK1668" s="288"/>
      <c r="GFL1668" s="288"/>
      <c r="GFM1668" s="288"/>
      <c r="GFN1668" s="288"/>
      <c r="GFO1668" s="288"/>
      <c r="GFP1668" s="288"/>
      <c r="GFQ1668" s="288"/>
      <c r="GFR1668" s="288"/>
      <c r="GFS1668" s="288"/>
      <c r="GFT1668" s="288"/>
      <c r="GFU1668" s="288"/>
      <c r="GFV1668" s="288"/>
      <c r="GFW1668" s="288"/>
      <c r="GFX1668" s="288"/>
      <c r="GFY1668" s="288"/>
      <c r="GFZ1668" s="288"/>
      <c r="GGA1668" s="288"/>
      <c r="GGB1668" s="288"/>
      <c r="GGC1668" s="288"/>
      <c r="GGD1668" s="288"/>
      <c r="GGE1668" s="288"/>
      <c r="GGF1668" s="288"/>
      <c r="GGG1668" s="288"/>
      <c r="GGH1668" s="288"/>
      <c r="GGI1668" s="288"/>
      <c r="GGJ1668" s="288"/>
      <c r="GGK1668" s="288"/>
      <c r="GGL1668" s="288"/>
      <c r="GGM1668" s="288"/>
      <c r="GGN1668" s="288"/>
      <c r="GGO1668" s="288"/>
      <c r="GGP1668" s="288"/>
      <c r="GGQ1668" s="288"/>
      <c r="GGR1668" s="288"/>
      <c r="GGS1668" s="288"/>
      <c r="GGT1668" s="288"/>
      <c r="GGU1668" s="288"/>
      <c r="GGV1668" s="288"/>
      <c r="GGW1668" s="288"/>
      <c r="GGX1668" s="288"/>
      <c r="GGY1668" s="288"/>
      <c r="GGZ1668" s="288"/>
      <c r="GHA1668" s="288"/>
      <c r="GHB1668" s="288"/>
      <c r="GHC1668" s="288"/>
      <c r="GHD1668" s="288"/>
      <c r="GHE1668" s="288"/>
      <c r="GHF1668" s="288"/>
      <c r="GHG1668" s="288"/>
      <c r="GHH1668" s="288"/>
      <c r="GHI1668" s="288"/>
      <c r="GHJ1668" s="288"/>
      <c r="GHK1668" s="288"/>
      <c r="GHL1668" s="288"/>
      <c r="GHM1668" s="288"/>
      <c r="GHN1668" s="288"/>
      <c r="GHO1668" s="288"/>
      <c r="GHP1668" s="288"/>
      <c r="GHQ1668" s="288"/>
      <c r="GHR1668" s="288"/>
      <c r="GHS1668" s="288"/>
      <c r="GHT1668" s="288"/>
      <c r="GHU1668" s="288"/>
      <c r="GHV1668" s="288"/>
      <c r="GHW1668" s="288"/>
      <c r="GHX1668" s="288"/>
      <c r="GHY1668" s="288"/>
      <c r="GHZ1668" s="288"/>
      <c r="GIA1668" s="288"/>
      <c r="GIB1668" s="288"/>
      <c r="GIC1668" s="288"/>
      <c r="GID1668" s="288"/>
      <c r="GIE1668" s="288"/>
      <c r="GIF1668" s="288"/>
      <c r="GIG1668" s="288"/>
      <c r="GIH1668" s="288"/>
      <c r="GII1668" s="288"/>
      <c r="GIJ1668" s="288"/>
      <c r="GIK1668" s="288"/>
      <c r="GIL1668" s="288"/>
      <c r="GIM1668" s="288"/>
      <c r="GIN1668" s="288"/>
      <c r="GIO1668" s="288"/>
      <c r="GIP1668" s="288"/>
      <c r="GIQ1668" s="288"/>
      <c r="GIR1668" s="288"/>
      <c r="GIS1668" s="288"/>
      <c r="GIT1668" s="288"/>
      <c r="GIU1668" s="288"/>
      <c r="GIV1668" s="288"/>
      <c r="GIW1668" s="288"/>
      <c r="GIX1668" s="288"/>
      <c r="GIY1668" s="288"/>
      <c r="GIZ1668" s="288"/>
      <c r="GJA1668" s="288"/>
      <c r="GJB1668" s="288"/>
      <c r="GJC1668" s="288"/>
      <c r="GJD1668" s="288"/>
      <c r="GJE1668" s="288"/>
      <c r="GJF1668" s="288"/>
      <c r="GJG1668" s="288"/>
      <c r="GJH1668" s="288"/>
      <c r="GJI1668" s="288"/>
      <c r="GJJ1668" s="288"/>
      <c r="GJK1668" s="288"/>
      <c r="GJL1668" s="288"/>
      <c r="GJM1668" s="288"/>
      <c r="GJN1668" s="288"/>
      <c r="GJO1668" s="288"/>
      <c r="GJP1668" s="288"/>
      <c r="GJQ1668" s="288"/>
      <c r="GJR1668" s="288"/>
      <c r="GJS1668" s="288"/>
      <c r="GJT1668" s="288"/>
      <c r="GJU1668" s="288"/>
      <c r="GJV1668" s="288"/>
      <c r="GJW1668" s="288"/>
      <c r="GJX1668" s="288"/>
      <c r="GJY1668" s="288"/>
      <c r="GJZ1668" s="288"/>
      <c r="GKA1668" s="288"/>
      <c r="GKB1668" s="288"/>
      <c r="GKC1668" s="288"/>
      <c r="GKD1668" s="288"/>
      <c r="GKE1668" s="288"/>
      <c r="GKF1668" s="288"/>
      <c r="GKG1668" s="288"/>
      <c r="GKH1668" s="288"/>
      <c r="GKI1668" s="288"/>
      <c r="GKJ1668" s="288"/>
      <c r="GKK1668" s="288"/>
      <c r="GKL1668" s="288"/>
      <c r="GKM1668" s="288"/>
      <c r="GKN1668" s="288"/>
      <c r="GKO1668" s="288"/>
      <c r="GKP1668" s="288"/>
      <c r="GKQ1668" s="288"/>
      <c r="GKR1668" s="288"/>
      <c r="GKS1668" s="288"/>
      <c r="GKT1668" s="288"/>
      <c r="GKU1668" s="288"/>
      <c r="GKV1668" s="288"/>
      <c r="GKW1668" s="288"/>
      <c r="GKX1668" s="288"/>
      <c r="GKY1668" s="288"/>
      <c r="GKZ1668" s="288"/>
      <c r="GLA1668" s="288"/>
      <c r="GLB1668" s="288"/>
      <c r="GLC1668" s="288"/>
      <c r="GLD1668" s="288"/>
      <c r="GLE1668" s="288"/>
      <c r="GLF1668" s="288"/>
      <c r="GLG1668" s="288"/>
      <c r="GLH1668" s="288"/>
      <c r="GLI1668" s="288"/>
      <c r="GLJ1668" s="288"/>
      <c r="GLK1668" s="288"/>
      <c r="GLL1668" s="288"/>
      <c r="GLM1668" s="288"/>
      <c r="GLN1668" s="288"/>
      <c r="GLO1668" s="288"/>
      <c r="GLP1668" s="288"/>
      <c r="GLQ1668" s="288"/>
      <c r="GLR1668" s="288"/>
      <c r="GLS1668" s="288"/>
      <c r="GLT1668" s="288"/>
      <c r="GLU1668" s="288"/>
      <c r="GLV1668" s="288"/>
      <c r="GLW1668" s="288"/>
      <c r="GLX1668" s="288"/>
      <c r="GLY1668" s="288"/>
      <c r="GLZ1668" s="288"/>
      <c r="GMA1668" s="288"/>
      <c r="GMB1668" s="288"/>
      <c r="GMC1668" s="288"/>
      <c r="GMD1668" s="288"/>
      <c r="GME1668" s="288"/>
      <c r="GMF1668" s="288"/>
      <c r="GMG1668" s="288"/>
      <c r="GMH1668" s="288"/>
      <c r="GMI1668" s="288"/>
      <c r="GMJ1668" s="288"/>
      <c r="GMK1668" s="288"/>
      <c r="GML1668" s="288"/>
      <c r="GMM1668" s="288"/>
      <c r="GMN1668" s="288"/>
      <c r="GMO1668" s="288"/>
      <c r="GMP1668" s="288"/>
      <c r="GMQ1668" s="288"/>
      <c r="GMR1668" s="288"/>
      <c r="GMS1668" s="288"/>
      <c r="GMT1668" s="288"/>
      <c r="GMU1668" s="288"/>
      <c r="GMV1668" s="288"/>
      <c r="GMW1668" s="288"/>
      <c r="GMX1668" s="288"/>
      <c r="GMY1668" s="288"/>
      <c r="GMZ1668" s="288"/>
      <c r="GNA1668" s="288"/>
      <c r="GNB1668" s="288"/>
      <c r="GNC1668" s="288"/>
      <c r="GND1668" s="288"/>
      <c r="GNE1668" s="288"/>
      <c r="GNF1668" s="288"/>
      <c r="GNG1668" s="288"/>
      <c r="GNH1668" s="288"/>
      <c r="GNI1668" s="288"/>
      <c r="GNJ1668" s="288"/>
      <c r="GNK1668" s="288"/>
      <c r="GNL1668" s="288"/>
      <c r="GNM1668" s="288"/>
      <c r="GNN1668" s="288"/>
      <c r="GNO1668" s="288"/>
      <c r="GNP1668" s="288"/>
      <c r="GNQ1668" s="288"/>
      <c r="GNR1668" s="288"/>
      <c r="GNS1668" s="288"/>
      <c r="GNT1668" s="288"/>
      <c r="GNU1668" s="288"/>
      <c r="GNV1668" s="288"/>
      <c r="GNW1668" s="288"/>
      <c r="GNX1668" s="288"/>
      <c r="GNY1668" s="288"/>
      <c r="GNZ1668" s="288"/>
      <c r="GOA1668" s="288"/>
      <c r="GOB1668" s="288"/>
      <c r="GOC1668" s="288"/>
      <c r="GOD1668" s="288"/>
      <c r="GOE1668" s="288"/>
      <c r="GOF1668" s="288"/>
      <c r="GOG1668" s="288"/>
      <c r="GOH1668" s="288"/>
      <c r="GOI1668" s="288"/>
      <c r="GOJ1668" s="288"/>
      <c r="GOK1668" s="288"/>
      <c r="GOL1668" s="288"/>
      <c r="GOM1668" s="288"/>
      <c r="GON1668" s="288"/>
      <c r="GOO1668" s="288"/>
      <c r="GOP1668" s="288"/>
      <c r="GOQ1668" s="288"/>
      <c r="GOR1668" s="288"/>
      <c r="GOS1668" s="288"/>
      <c r="GOT1668" s="288"/>
      <c r="GOU1668" s="288"/>
      <c r="GOV1668" s="288"/>
      <c r="GOW1668" s="288"/>
      <c r="GOX1668" s="288"/>
      <c r="GOY1668" s="288"/>
      <c r="GOZ1668" s="288"/>
      <c r="GPA1668" s="288"/>
      <c r="GPB1668" s="288"/>
      <c r="GPC1668" s="288"/>
      <c r="GPD1668" s="288"/>
      <c r="GPE1668" s="288"/>
      <c r="GPF1668" s="288"/>
      <c r="GPG1668" s="288"/>
      <c r="GPH1668" s="288"/>
      <c r="GPI1668" s="288"/>
      <c r="GPJ1668" s="288"/>
      <c r="GPK1668" s="288"/>
      <c r="GPL1668" s="288"/>
      <c r="GPM1668" s="288"/>
      <c r="GPN1668" s="288"/>
      <c r="GPO1668" s="288"/>
      <c r="GPP1668" s="288"/>
      <c r="GPQ1668" s="288"/>
      <c r="GPR1668" s="288"/>
      <c r="GPS1668" s="288"/>
      <c r="GPT1668" s="288"/>
      <c r="GPU1668" s="288"/>
      <c r="GPV1668" s="288"/>
      <c r="GPW1668" s="288"/>
      <c r="GPX1668" s="288"/>
      <c r="GPY1668" s="288"/>
      <c r="GPZ1668" s="288"/>
      <c r="GQA1668" s="288"/>
      <c r="GQB1668" s="288"/>
      <c r="GQC1668" s="288"/>
      <c r="GQD1668" s="288"/>
      <c r="GQE1668" s="288"/>
      <c r="GQF1668" s="288"/>
      <c r="GQG1668" s="288"/>
      <c r="GQH1668" s="288"/>
      <c r="GQI1668" s="288"/>
      <c r="GQJ1668" s="288"/>
      <c r="GQK1668" s="288"/>
      <c r="GQL1668" s="288"/>
      <c r="GQM1668" s="288"/>
      <c r="GQN1668" s="288"/>
      <c r="GQO1668" s="288"/>
      <c r="GQP1668" s="288"/>
      <c r="GQQ1668" s="288"/>
      <c r="GQR1668" s="288"/>
      <c r="GQS1668" s="288"/>
      <c r="GQT1668" s="288"/>
      <c r="GQU1668" s="288"/>
      <c r="GQV1668" s="288"/>
      <c r="GQW1668" s="288"/>
      <c r="GQX1668" s="288"/>
      <c r="GQY1668" s="288"/>
      <c r="GQZ1668" s="288"/>
      <c r="GRA1668" s="288"/>
      <c r="GRB1668" s="288"/>
      <c r="GRC1668" s="288"/>
      <c r="GRD1668" s="288"/>
      <c r="GRE1668" s="288"/>
      <c r="GRF1668" s="288"/>
      <c r="GRG1668" s="288"/>
      <c r="GRH1668" s="288"/>
      <c r="GRI1668" s="288"/>
      <c r="GRJ1668" s="288"/>
      <c r="GRK1668" s="288"/>
      <c r="GRL1668" s="288"/>
      <c r="GRM1668" s="288"/>
      <c r="GRN1668" s="288"/>
      <c r="GRO1668" s="288"/>
      <c r="GRP1668" s="288"/>
      <c r="GRQ1668" s="288"/>
      <c r="GRR1668" s="288"/>
      <c r="GRS1668" s="288"/>
      <c r="GRT1668" s="288"/>
      <c r="GRU1668" s="288"/>
      <c r="GRV1668" s="288"/>
      <c r="GRW1668" s="288"/>
      <c r="GRX1668" s="288"/>
      <c r="GRY1668" s="288"/>
      <c r="GRZ1668" s="288"/>
      <c r="GSA1668" s="288"/>
      <c r="GSB1668" s="288"/>
      <c r="GSC1668" s="288"/>
      <c r="GSD1668" s="288"/>
      <c r="GSE1668" s="288"/>
      <c r="GSF1668" s="288"/>
      <c r="GSG1668" s="288"/>
      <c r="GSH1668" s="288"/>
      <c r="GSI1668" s="288"/>
      <c r="GSJ1668" s="288"/>
      <c r="GSK1668" s="288"/>
      <c r="GSL1668" s="288"/>
      <c r="GSM1668" s="288"/>
      <c r="GSN1668" s="288"/>
      <c r="GSO1668" s="288"/>
      <c r="GSP1668" s="288"/>
      <c r="GSQ1668" s="288"/>
      <c r="GSR1668" s="288"/>
      <c r="GSS1668" s="288"/>
      <c r="GST1668" s="288"/>
      <c r="GSU1668" s="288"/>
      <c r="GSV1668" s="288"/>
      <c r="GSW1668" s="288"/>
      <c r="GSX1668" s="288"/>
      <c r="GSY1668" s="288"/>
      <c r="GSZ1668" s="288"/>
      <c r="GTA1668" s="288"/>
      <c r="GTB1668" s="288"/>
      <c r="GTC1668" s="288"/>
      <c r="GTD1668" s="288"/>
      <c r="GTE1668" s="288"/>
      <c r="GTF1668" s="288"/>
      <c r="GTG1668" s="288"/>
      <c r="GTH1668" s="288"/>
      <c r="GTI1668" s="288"/>
      <c r="GTJ1668" s="288"/>
      <c r="GTK1668" s="288"/>
      <c r="GTL1668" s="288"/>
      <c r="GTM1668" s="288"/>
      <c r="GTN1668" s="288"/>
      <c r="GTO1668" s="288"/>
      <c r="GTP1668" s="288"/>
      <c r="GTQ1668" s="288"/>
      <c r="GTR1668" s="288"/>
      <c r="GTS1668" s="288"/>
      <c r="GTT1668" s="288"/>
      <c r="GTU1668" s="288"/>
      <c r="GTV1668" s="288"/>
      <c r="GTW1668" s="288"/>
      <c r="GTX1668" s="288"/>
      <c r="GTY1668" s="288"/>
      <c r="GTZ1668" s="288"/>
      <c r="GUA1668" s="288"/>
      <c r="GUB1668" s="288"/>
      <c r="GUC1668" s="288"/>
      <c r="GUD1668" s="288"/>
      <c r="GUE1668" s="288"/>
      <c r="GUF1668" s="288"/>
      <c r="GUG1668" s="288"/>
      <c r="GUH1668" s="288"/>
      <c r="GUI1668" s="288"/>
      <c r="GUJ1668" s="288"/>
      <c r="GUK1668" s="288"/>
      <c r="GUL1668" s="288"/>
      <c r="GUM1668" s="288"/>
      <c r="GUN1668" s="288"/>
      <c r="GUO1668" s="288"/>
      <c r="GUP1668" s="288"/>
      <c r="GUQ1668" s="288"/>
      <c r="GUR1668" s="288"/>
      <c r="GUS1668" s="288"/>
      <c r="GUT1668" s="288"/>
      <c r="GUU1668" s="288"/>
      <c r="GUV1668" s="288"/>
      <c r="GUW1668" s="288"/>
      <c r="GUX1668" s="288"/>
      <c r="GUY1668" s="288"/>
      <c r="GUZ1668" s="288"/>
      <c r="GVA1668" s="288"/>
      <c r="GVB1668" s="288"/>
      <c r="GVC1668" s="288"/>
      <c r="GVD1668" s="288"/>
      <c r="GVE1668" s="288"/>
      <c r="GVF1668" s="288"/>
      <c r="GVG1668" s="288"/>
      <c r="GVH1668" s="288"/>
      <c r="GVI1668" s="288"/>
      <c r="GVJ1668" s="288"/>
      <c r="GVK1668" s="288"/>
      <c r="GVL1668" s="288"/>
      <c r="GVM1668" s="288"/>
      <c r="GVN1668" s="288"/>
      <c r="GVO1668" s="288"/>
      <c r="GVP1668" s="288"/>
      <c r="GVQ1668" s="288"/>
      <c r="GVR1668" s="288"/>
      <c r="GVS1668" s="288"/>
      <c r="GVT1668" s="288"/>
      <c r="GVU1668" s="288"/>
      <c r="GVV1668" s="288"/>
      <c r="GVW1668" s="288"/>
      <c r="GVX1668" s="288"/>
      <c r="GVY1668" s="288"/>
      <c r="GVZ1668" s="288"/>
      <c r="GWA1668" s="288"/>
      <c r="GWB1668" s="288"/>
      <c r="GWC1668" s="288"/>
      <c r="GWD1668" s="288"/>
      <c r="GWE1668" s="288"/>
      <c r="GWF1668" s="288"/>
      <c r="GWG1668" s="288"/>
      <c r="GWH1668" s="288"/>
      <c r="GWI1668" s="288"/>
      <c r="GWJ1668" s="288"/>
      <c r="GWK1668" s="288"/>
      <c r="GWL1668" s="288"/>
      <c r="GWM1668" s="288"/>
      <c r="GWN1668" s="288"/>
      <c r="GWO1668" s="288"/>
      <c r="GWP1668" s="288"/>
      <c r="GWQ1668" s="288"/>
      <c r="GWR1668" s="288"/>
      <c r="GWS1668" s="288"/>
      <c r="GWT1668" s="288"/>
      <c r="GWU1668" s="288"/>
      <c r="GWV1668" s="288"/>
      <c r="GWW1668" s="288"/>
      <c r="GWX1668" s="288"/>
      <c r="GWY1668" s="288"/>
      <c r="GWZ1668" s="288"/>
      <c r="GXA1668" s="288"/>
      <c r="GXB1668" s="288"/>
      <c r="GXC1668" s="288"/>
      <c r="GXD1668" s="288"/>
      <c r="GXE1668" s="288"/>
      <c r="GXF1668" s="288"/>
      <c r="GXG1668" s="288"/>
      <c r="GXH1668" s="288"/>
      <c r="GXI1668" s="288"/>
      <c r="GXJ1668" s="288"/>
      <c r="GXK1668" s="288"/>
      <c r="GXL1668" s="288"/>
      <c r="GXM1668" s="288"/>
      <c r="GXN1668" s="288"/>
      <c r="GXO1668" s="288"/>
      <c r="GXP1668" s="288"/>
      <c r="GXQ1668" s="288"/>
      <c r="GXR1668" s="288"/>
      <c r="GXS1668" s="288"/>
      <c r="GXT1668" s="288"/>
      <c r="GXU1668" s="288"/>
      <c r="GXV1668" s="288"/>
      <c r="GXW1668" s="288"/>
      <c r="GXX1668" s="288"/>
      <c r="GXY1668" s="288"/>
      <c r="GXZ1668" s="288"/>
      <c r="GYA1668" s="288"/>
      <c r="GYB1668" s="288"/>
      <c r="GYC1668" s="288"/>
      <c r="GYD1668" s="288"/>
      <c r="GYE1668" s="288"/>
      <c r="GYF1668" s="288"/>
      <c r="GYG1668" s="288"/>
      <c r="GYH1668" s="288"/>
      <c r="GYI1668" s="288"/>
      <c r="GYJ1668" s="288"/>
      <c r="GYK1668" s="288"/>
      <c r="GYL1668" s="288"/>
      <c r="GYM1668" s="288"/>
      <c r="GYN1668" s="288"/>
      <c r="GYO1668" s="288"/>
      <c r="GYP1668" s="288"/>
      <c r="GYQ1668" s="288"/>
      <c r="GYR1668" s="288"/>
      <c r="GYS1668" s="288"/>
      <c r="GYT1668" s="288"/>
      <c r="GYU1668" s="288"/>
      <c r="GYV1668" s="288"/>
      <c r="GYW1668" s="288"/>
      <c r="GYX1668" s="288"/>
      <c r="GYY1668" s="288"/>
      <c r="GYZ1668" s="288"/>
      <c r="GZA1668" s="288"/>
      <c r="GZB1668" s="288"/>
      <c r="GZC1668" s="288"/>
      <c r="GZD1668" s="288"/>
      <c r="GZE1668" s="288"/>
      <c r="GZF1668" s="288"/>
      <c r="GZG1668" s="288"/>
      <c r="GZH1668" s="288"/>
      <c r="GZI1668" s="288"/>
      <c r="GZJ1668" s="288"/>
      <c r="GZK1668" s="288"/>
      <c r="GZL1668" s="288"/>
      <c r="GZM1668" s="288"/>
      <c r="GZN1668" s="288"/>
      <c r="GZO1668" s="288"/>
      <c r="GZP1668" s="288"/>
      <c r="GZQ1668" s="288"/>
      <c r="GZR1668" s="288"/>
      <c r="GZS1668" s="288"/>
      <c r="GZT1668" s="288"/>
      <c r="GZU1668" s="288"/>
      <c r="GZV1668" s="288"/>
      <c r="GZW1668" s="288"/>
      <c r="GZX1668" s="288"/>
      <c r="GZY1668" s="288"/>
      <c r="GZZ1668" s="288"/>
      <c r="HAA1668" s="288"/>
      <c r="HAB1668" s="288"/>
      <c r="HAC1668" s="288"/>
      <c r="HAD1668" s="288"/>
      <c r="HAE1668" s="288"/>
      <c r="HAF1668" s="288"/>
      <c r="HAG1668" s="288"/>
      <c r="HAH1668" s="288"/>
      <c r="HAI1668" s="288"/>
      <c r="HAJ1668" s="288"/>
      <c r="HAK1668" s="288"/>
      <c r="HAL1668" s="288"/>
      <c r="HAM1668" s="288"/>
      <c r="HAN1668" s="288"/>
      <c r="HAO1668" s="288"/>
      <c r="HAP1668" s="288"/>
      <c r="HAQ1668" s="288"/>
      <c r="HAR1668" s="288"/>
      <c r="HAS1668" s="288"/>
      <c r="HAT1668" s="288"/>
      <c r="HAU1668" s="288"/>
      <c r="HAV1668" s="288"/>
      <c r="HAW1668" s="288"/>
      <c r="HAX1668" s="288"/>
      <c r="HAY1668" s="288"/>
      <c r="HAZ1668" s="288"/>
      <c r="HBA1668" s="288"/>
      <c r="HBB1668" s="288"/>
      <c r="HBC1668" s="288"/>
      <c r="HBD1668" s="288"/>
      <c r="HBE1668" s="288"/>
      <c r="HBF1668" s="288"/>
      <c r="HBG1668" s="288"/>
      <c r="HBH1668" s="288"/>
      <c r="HBI1668" s="288"/>
      <c r="HBJ1668" s="288"/>
      <c r="HBK1668" s="288"/>
      <c r="HBL1668" s="288"/>
      <c r="HBM1668" s="288"/>
      <c r="HBN1668" s="288"/>
      <c r="HBO1668" s="288"/>
      <c r="HBP1668" s="288"/>
      <c r="HBQ1668" s="288"/>
      <c r="HBR1668" s="288"/>
      <c r="HBS1668" s="288"/>
      <c r="HBT1668" s="288"/>
      <c r="HBU1668" s="288"/>
      <c r="HBV1668" s="288"/>
      <c r="HBW1668" s="288"/>
      <c r="HBX1668" s="288"/>
      <c r="HBY1668" s="288"/>
      <c r="HBZ1668" s="288"/>
      <c r="HCA1668" s="288"/>
      <c r="HCB1668" s="288"/>
      <c r="HCC1668" s="288"/>
      <c r="HCD1668" s="288"/>
      <c r="HCE1668" s="288"/>
      <c r="HCF1668" s="288"/>
      <c r="HCG1668" s="288"/>
      <c r="HCH1668" s="288"/>
      <c r="HCI1668" s="288"/>
      <c r="HCJ1668" s="288"/>
      <c r="HCK1668" s="288"/>
      <c r="HCL1668" s="288"/>
      <c r="HCM1668" s="288"/>
      <c r="HCN1668" s="288"/>
      <c r="HCO1668" s="288"/>
      <c r="HCP1668" s="288"/>
      <c r="HCQ1668" s="288"/>
      <c r="HCR1668" s="288"/>
      <c r="HCS1668" s="288"/>
      <c r="HCT1668" s="288"/>
      <c r="HCU1668" s="288"/>
      <c r="HCV1668" s="288"/>
      <c r="HCW1668" s="288"/>
      <c r="HCX1668" s="288"/>
      <c r="HCY1668" s="288"/>
      <c r="HCZ1668" s="288"/>
      <c r="HDA1668" s="288"/>
      <c r="HDB1668" s="288"/>
      <c r="HDC1668" s="288"/>
      <c r="HDD1668" s="288"/>
      <c r="HDE1668" s="288"/>
      <c r="HDF1668" s="288"/>
      <c r="HDG1668" s="288"/>
      <c r="HDH1668" s="288"/>
      <c r="HDI1668" s="288"/>
      <c r="HDJ1668" s="288"/>
      <c r="HDK1668" s="288"/>
      <c r="HDL1668" s="288"/>
      <c r="HDM1668" s="288"/>
      <c r="HDN1668" s="288"/>
      <c r="HDO1668" s="288"/>
      <c r="HDP1668" s="288"/>
      <c r="HDQ1668" s="288"/>
      <c r="HDR1668" s="288"/>
      <c r="HDS1668" s="288"/>
      <c r="HDT1668" s="288"/>
      <c r="HDU1668" s="288"/>
      <c r="HDV1668" s="288"/>
      <c r="HDW1668" s="288"/>
      <c r="HDX1668" s="288"/>
      <c r="HDY1668" s="288"/>
      <c r="HDZ1668" s="288"/>
      <c r="HEA1668" s="288"/>
      <c r="HEB1668" s="288"/>
      <c r="HEC1668" s="288"/>
      <c r="HED1668" s="288"/>
      <c r="HEE1668" s="288"/>
      <c r="HEF1668" s="288"/>
      <c r="HEG1668" s="288"/>
      <c r="HEH1668" s="288"/>
      <c r="HEI1668" s="288"/>
      <c r="HEJ1668" s="288"/>
      <c r="HEK1668" s="288"/>
      <c r="HEL1668" s="288"/>
      <c r="HEM1668" s="288"/>
      <c r="HEN1668" s="288"/>
      <c r="HEO1668" s="288"/>
      <c r="HEP1668" s="288"/>
      <c r="HEQ1668" s="288"/>
      <c r="HER1668" s="288"/>
      <c r="HES1668" s="288"/>
      <c r="HET1668" s="288"/>
      <c r="HEU1668" s="288"/>
      <c r="HEV1668" s="288"/>
      <c r="HEW1668" s="288"/>
      <c r="HEX1668" s="288"/>
      <c r="HEY1668" s="288"/>
      <c r="HEZ1668" s="288"/>
      <c r="HFA1668" s="288"/>
      <c r="HFB1668" s="288"/>
      <c r="HFC1668" s="288"/>
      <c r="HFD1668" s="288"/>
      <c r="HFE1668" s="288"/>
      <c r="HFF1668" s="288"/>
      <c r="HFG1668" s="288"/>
      <c r="HFH1668" s="288"/>
      <c r="HFI1668" s="288"/>
      <c r="HFJ1668" s="288"/>
      <c r="HFK1668" s="288"/>
      <c r="HFL1668" s="288"/>
      <c r="HFM1668" s="288"/>
      <c r="HFN1668" s="288"/>
      <c r="HFO1668" s="288"/>
      <c r="HFP1668" s="288"/>
      <c r="HFQ1668" s="288"/>
      <c r="HFR1668" s="288"/>
      <c r="HFS1668" s="288"/>
      <c r="HFT1668" s="288"/>
      <c r="HFU1668" s="288"/>
      <c r="HFV1668" s="288"/>
      <c r="HFW1668" s="288"/>
      <c r="HFX1668" s="288"/>
      <c r="HFY1668" s="288"/>
      <c r="HFZ1668" s="288"/>
      <c r="HGA1668" s="288"/>
      <c r="HGB1668" s="288"/>
      <c r="HGC1668" s="288"/>
      <c r="HGD1668" s="288"/>
      <c r="HGE1668" s="288"/>
      <c r="HGF1668" s="288"/>
      <c r="HGG1668" s="288"/>
      <c r="HGH1668" s="288"/>
      <c r="HGI1668" s="288"/>
      <c r="HGJ1668" s="288"/>
      <c r="HGK1668" s="288"/>
      <c r="HGL1668" s="288"/>
      <c r="HGM1668" s="288"/>
      <c r="HGN1668" s="288"/>
      <c r="HGO1668" s="288"/>
      <c r="HGP1668" s="288"/>
      <c r="HGQ1668" s="288"/>
      <c r="HGR1668" s="288"/>
      <c r="HGS1668" s="288"/>
      <c r="HGT1668" s="288"/>
      <c r="HGU1668" s="288"/>
      <c r="HGV1668" s="288"/>
      <c r="HGW1668" s="288"/>
      <c r="HGX1668" s="288"/>
      <c r="HGY1668" s="288"/>
      <c r="HGZ1668" s="288"/>
      <c r="HHA1668" s="288"/>
      <c r="HHB1668" s="288"/>
      <c r="HHC1668" s="288"/>
      <c r="HHD1668" s="288"/>
      <c r="HHE1668" s="288"/>
      <c r="HHF1668" s="288"/>
      <c r="HHG1668" s="288"/>
      <c r="HHH1668" s="288"/>
      <c r="HHI1668" s="288"/>
      <c r="HHJ1668" s="288"/>
      <c r="HHK1668" s="288"/>
      <c r="HHL1668" s="288"/>
      <c r="HHM1668" s="288"/>
      <c r="HHN1668" s="288"/>
      <c r="HHO1668" s="288"/>
      <c r="HHP1668" s="288"/>
      <c r="HHQ1668" s="288"/>
      <c r="HHR1668" s="288"/>
      <c r="HHS1668" s="288"/>
      <c r="HHT1668" s="288"/>
      <c r="HHU1668" s="288"/>
      <c r="HHV1668" s="288"/>
      <c r="HHW1668" s="288"/>
      <c r="HHX1668" s="288"/>
      <c r="HHY1668" s="288"/>
      <c r="HHZ1668" s="288"/>
      <c r="HIA1668" s="288"/>
      <c r="HIB1668" s="288"/>
      <c r="HIC1668" s="288"/>
      <c r="HID1668" s="288"/>
      <c r="HIE1668" s="288"/>
      <c r="HIF1668" s="288"/>
      <c r="HIG1668" s="288"/>
      <c r="HIH1668" s="288"/>
      <c r="HII1668" s="288"/>
      <c r="HIJ1668" s="288"/>
      <c r="HIK1668" s="288"/>
      <c r="HIL1668" s="288"/>
      <c r="HIM1668" s="288"/>
      <c r="HIN1668" s="288"/>
      <c r="HIO1668" s="288"/>
      <c r="HIP1668" s="288"/>
      <c r="HIQ1668" s="288"/>
      <c r="HIR1668" s="288"/>
      <c r="HIS1668" s="288"/>
      <c r="HIT1668" s="288"/>
      <c r="HIU1668" s="288"/>
      <c r="HIV1668" s="288"/>
      <c r="HIW1668" s="288"/>
      <c r="HIX1668" s="288"/>
      <c r="HIY1668" s="288"/>
      <c r="HIZ1668" s="288"/>
      <c r="HJA1668" s="288"/>
      <c r="HJB1668" s="288"/>
      <c r="HJC1668" s="288"/>
      <c r="HJD1668" s="288"/>
      <c r="HJE1668" s="288"/>
      <c r="HJF1668" s="288"/>
      <c r="HJG1668" s="288"/>
      <c r="HJH1668" s="288"/>
      <c r="HJI1668" s="288"/>
      <c r="HJJ1668" s="288"/>
      <c r="HJK1668" s="288"/>
      <c r="HJL1668" s="288"/>
      <c r="HJM1668" s="288"/>
      <c r="HJN1668" s="288"/>
      <c r="HJO1668" s="288"/>
      <c r="HJP1668" s="288"/>
      <c r="HJQ1668" s="288"/>
      <c r="HJR1668" s="288"/>
      <c r="HJS1668" s="288"/>
      <c r="HJT1668" s="288"/>
      <c r="HJU1668" s="288"/>
      <c r="HJV1668" s="288"/>
      <c r="HJW1668" s="288"/>
      <c r="HJX1668" s="288"/>
      <c r="HJY1668" s="288"/>
      <c r="HJZ1668" s="288"/>
      <c r="HKA1668" s="288"/>
      <c r="HKB1668" s="288"/>
      <c r="HKC1668" s="288"/>
      <c r="HKD1668" s="288"/>
      <c r="HKE1668" s="288"/>
      <c r="HKF1668" s="288"/>
      <c r="HKG1668" s="288"/>
      <c r="HKH1668" s="288"/>
      <c r="HKI1668" s="288"/>
      <c r="HKJ1668" s="288"/>
      <c r="HKK1668" s="288"/>
      <c r="HKL1668" s="288"/>
      <c r="HKM1668" s="288"/>
      <c r="HKN1668" s="288"/>
      <c r="HKO1668" s="288"/>
      <c r="HKP1668" s="288"/>
      <c r="HKQ1668" s="288"/>
      <c r="HKR1668" s="288"/>
      <c r="HKS1668" s="288"/>
      <c r="HKT1668" s="288"/>
      <c r="HKU1668" s="288"/>
      <c r="HKV1668" s="288"/>
      <c r="HKW1668" s="288"/>
      <c r="HKX1668" s="288"/>
      <c r="HKY1668" s="288"/>
      <c r="HKZ1668" s="288"/>
      <c r="HLA1668" s="288"/>
      <c r="HLB1668" s="288"/>
      <c r="HLC1668" s="288"/>
      <c r="HLD1668" s="288"/>
      <c r="HLE1668" s="288"/>
      <c r="HLF1668" s="288"/>
      <c r="HLG1668" s="288"/>
      <c r="HLH1668" s="288"/>
      <c r="HLI1668" s="288"/>
      <c r="HLJ1668" s="288"/>
      <c r="HLK1668" s="288"/>
      <c r="HLL1668" s="288"/>
      <c r="HLM1668" s="288"/>
      <c r="HLN1668" s="288"/>
      <c r="HLO1668" s="288"/>
      <c r="HLP1668" s="288"/>
      <c r="HLQ1668" s="288"/>
      <c r="HLR1668" s="288"/>
      <c r="HLS1668" s="288"/>
      <c r="HLT1668" s="288"/>
      <c r="HLU1668" s="288"/>
      <c r="HLV1668" s="288"/>
      <c r="HLW1668" s="288"/>
      <c r="HLX1668" s="288"/>
      <c r="HLY1668" s="288"/>
      <c r="HLZ1668" s="288"/>
      <c r="HMA1668" s="288"/>
      <c r="HMB1668" s="288"/>
      <c r="HMC1668" s="288"/>
      <c r="HMD1668" s="288"/>
      <c r="HME1668" s="288"/>
      <c r="HMF1668" s="288"/>
      <c r="HMG1668" s="288"/>
      <c r="HMH1668" s="288"/>
      <c r="HMI1668" s="288"/>
      <c r="HMJ1668" s="288"/>
      <c r="HMK1668" s="288"/>
      <c r="HML1668" s="288"/>
      <c r="HMM1668" s="288"/>
      <c r="HMN1668" s="288"/>
      <c r="HMO1668" s="288"/>
      <c r="HMP1668" s="288"/>
      <c r="HMQ1668" s="288"/>
      <c r="HMR1668" s="288"/>
      <c r="HMS1668" s="288"/>
      <c r="HMT1668" s="288"/>
      <c r="HMU1668" s="288"/>
      <c r="HMV1668" s="288"/>
      <c r="HMW1668" s="288"/>
      <c r="HMX1668" s="288"/>
      <c r="HMY1668" s="288"/>
      <c r="HMZ1668" s="288"/>
      <c r="HNA1668" s="288"/>
      <c r="HNB1668" s="288"/>
      <c r="HNC1668" s="288"/>
      <c r="HND1668" s="288"/>
      <c r="HNE1668" s="288"/>
      <c r="HNF1668" s="288"/>
      <c r="HNG1668" s="288"/>
      <c r="HNH1668" s="288"/>
      <c r="HNI1668" s="288"/>
      <c r="HNJ1668" s="288"/>
      <c r="HNK1668" s="288"/>
      <c r="HNL1668" s="288"/>
      <c r="HNM1668" s="288"/>
      <c r="HNN1668" s="288"/>
      <c r="HNO1668" s="288"/>
      <c r="HNP1668" s="288"/>
      <c r="HNQ1668" s="288"/>
      <c r="HNR1668" s="288"/>
      <c r="HNS1668" s="288"/>
      <c r="HNT1668" s="288"/>
      <c r="HNU1668" s="288"/>
      <c r="HNV1668" s="288"/>
      <c r="HNW1668" s="288"/>
      <c r="HNX1668" s="288"/>
      <c r="HNY1668" s="288"/>
      <c r="HNZ1668" s="288"/>
      <c r="HOA1668" s="288"/>
      <c r="HOB1668" s="288"/>
      <c r="HOC1668" s="288"/>
      <c r="HOD1668" s="288"/>
      <c r="HOE1668" s="288"/>
      <c r="HOF1668" s="288"/>
      <c r="HOG1668" s="288"/>
      <c r="HOH1668" s="288"/>
      <c r="HOI1668" s="288"/>
      <c r="HOJ1668" s="288"/>
      <c r="HOK1668" s="288"/>
      <c r="HOL1668" s="288"/>
      <c r="HOM1668" s="288"/>
      <c r="HON1668" s="288"/>
      <c r="HOO1668" s="288"/>
      <c r="HOP1668" s="288"/>
      <c r="HOQ1668" s="288"/>
      <c r="HOR1668" s="288"/>
      <c r="HOS1668" s="288"/>
      <c r="HOT1668" s="288"/>
      <c r="HOU1668" s="288"/>
      <c r="HOV1668" s="288"/>
      <c r="HOW1668" s="288"/>
      <c r="HOX1668" s="288"/>
      <c r="HOY1668" s="288"/>
      <c r="HOZ1668" s="288"/>
      <c r="HPA1668" s="288"/>
      <c r="HPB1668" s="288"/>
      <c r="HPC1668" s="288"/>
      <c r="HPD1668" s="288"/>
      <c r="HPE1668" s="288"/>
      <c r="HPF1668" s="288"/>
      <c r="HPG1668" s="288"/>
      <c r="HPH1668" s="288"/>
      <c r="HPI1668" s="288"/>
      <c r="HPJ1668" s="288"/>
      <c r="HPK1668" s="288"/>
      <c r="HPL1668" s="288"/>
      <c r="HPM1668" s="288"/>
      <c r="HPN1668" s="288"/>
      <c r="HPO1668" s="288"/>
      <c r="HPP1668" s="288"/>
      <c r="HPQ1668" s="288"/>
      <c r="HPR1668" s="288"/>
      <c r="HPS1668" s="288"/>
      <c r="HPT1668" s="288"/>
      <c r="HPU1668" s="288"/>
      <c r="HPV1668" s="288"/>
      <c r="HPW1668" s="288"/>
      <c r="HPX1668" s="288"/>
      <c r="HPY1668" s="288"/>
      <c r="HPZ1668" s="288"/>
      <c r="HQA1668" s="288"/>
      <c r="HQB1668" s="288"/>
      <c r="HQC1668" s="288"/>
      <c r="HQD1668" s="288"/>
      <c r="HQE1668" s="288"/>
      <c r="HQF1668" s="288"/>
      <c r="HQG1668" s="288"/>
      <c r="HQH1668" s="288"/>
      <c r="HQI1668" s="288"/>
      <c r="HQJ1668" s="288"/>
      <c r="HQK1668" s="288"/>
      <c r="HQL1668" s="288"/>
      <c r="HQM1668" s="288"/>
      <c r="HQN1668" s="288"/>
      <c r="HQO1668" s="288"/>
      <c r="HQP1668" s="288"/>
      <c r="HQQ1668" s="288"/>
      <c r="HQR1668" s="288"/>
      <c r="HQS1668" s="288"/>
      <c r="HQT1668" s="288"/>
      <c r="HQU1668" s="288"/>
      <c r="HQV1668" s="288"/>
      <c r="HQW1668" s="288"/>
      <c r="HQX1668" s="288"/>
      <c r="HQY1668" s="288"/>
      <c r="HQZ1668" s="288"/>
      <c r="HRA1668" s="288"/>
      <c r="HRB1668" s="288"/>
      <c r="HRC1668" s="288"/>
      <c r="HRD1668" s="288"/>
      <c r="HRE1668" s="288"/>
      <c r="HRF1668" s="288"/>
      <c r="HRG1668" s="288"/>
      <c r="HRH1668" s="288"/>
      <c r="HRI1668" s="288"/>
      <c r="HRJ1668" s="288"/>
      <c r="HRK1668" s="288"/>
      <c r="HRL1668" s="288"/>
      <c r="HRM1668" s="288"/>
      <c r="HRN1668" s="288"/>
      <c r="HRO1668" s="288"/>
      <c r="HRP1668" s="288"/>
      <c r="HRQ1668" s="288"/>
      <c r="HRR1668" s="288"/>
      <c r="HRS1668" s="288"/>
      <c r="HRT1668" s="288"/>
      <c r="HRU1668" s="288"/>
      <c r="HRV1668" s="288"/>
      <c r="HRW1668" s="288"/>
      <c r="HRX1668" s="288"/>
      <c r="HRY1668" s="288"/>
      <c r="HRZ1668" s="288"/>
      <c r="HSA1668" s="288"/>
      <c r="HSB1668" s="288"/>
      <c r="HSC1668" s="288"/>
      <c r="HSD1668" s="288"/>
      <c r="HSE1668" s="288"/>
      <c r="HSF1668" s="288"/>
      <c r="HSG1668" s="288"/>
      <c r="HSH1668" s="288"/>
      <c r="HSI1668" s="288"/>
      <c r="HSJ1668" s="288"/>
      <c r="HSK1668" s="288"/>
      <c r="HSL1668" s="288"/>
      <c r="HSM1668" s="288"/>
      <c r="HSN1668" s="288"/>
      <c r="HSO1668" s="288"/>
      <c r="HSP1668" s="288"/>
      <c r="HSQ1668" s="288"/>
      <c r="HSR1668" s="288"/>
      <c r="HSS1668" s="288"/>
      <c r="HST1668" s="288"/>
      <c r="HSU1668" s="288"/>
      <c r="HSV1668" s="288"/>
      <c r="HSW1668" s="288"/>
      <c r="HSX1668" s="288"/>
      <c r="HSY1668" s="288"/>
      <c r="HSZ1668" s="288"/>
      <c r="HTA1668" s="288"/>
      <c r="HTB1668" s="288"/>
      <c r="HTC1668" s="288"/>
      <c r="HTD1668" s="288"/>
      <c r="HTE1668" s="288"/>
      <c r="HTF1668" s="288"/>
      <c r="HTG1668" s="288"/>
      <c r="HTH1668" s="288"/>
      <c r="HTI1668" s="288"/>
      <c r="HTJ1668" s="288"/>
      <c r="HTK1668" s="288"/>
      <c r="HTL1668" s="288"/>
      <c r="HTM1668" s="288"/>
      <c r="HTN1668" s="288"/>
      <c r="HTO1668" s="288"/>
      <c r="HTP1668" s="288"/>
      <c r="HTQ1668" s="288"/>
      <c r="HTR1668" s="288"/>
      <c r="HTS1668" s="288"/>
      <c r="HTT1668" s="288"/>
      <c r="HTU1668" s="288"/>
      <c r="HTV1668" s="288"/>
      <c r="HTW1668" s="288"/>
      <c r="HTX1668" s="288"/>
      <c r="HTY1668" s="288"/>
      <c r="HTZ1668" s="288"/>
      <c r="HUA1668" s="288"/>
      <c r="HUB1668" s="288"/>
      <c r="HUC1668" s="288"/>
      <c r="HUD1668" s="288"/>
      <c r="HUE1668" s="288"/>
      <c r="HUF1668" s="288"/>
      <c r="HUG1668" s="288"/>
      <c r="HUH1668" s="288"/>
      <c r="HUI1668" s="288"/>
      <c r="HUJ1668" s="288"/>
      <c r="HUK1668" s="288"/>
      <c r="HUL1668" s="288"/>
      <c r="HUM1668" s="288"/>
      <c r="HUN1668" s="288"/>
      <c r="HUO1668" s="288"/>
      <c r="HUP1668" s="288"/>
      <c r="HUQ1668" s="288"/>
      <c r="HUR1668" s="288"/>
      <c r="HUS1668" s="288"/>
      <c r="HUT1668" s="288"/>
      <c r="HUU1668" s="288"/>
      <c r="HUV1668" s="288"/>
      <c r="HUW1668" s="288"/>
      <c r="HUX1668" s="288"/>
      <c r="HUY1668" s="288"/>
      <c r="HUZ1668" s="288"/>
      <c r="HVA1668" s="288"/>
      <c r="HVB1668" s="288"/>
      <c r="HVC1668" s="288"/>
      <c r="HVD1668" s="288"/>
      <c r="HVE1668" s="288"/>
      <c r="HVF1668" s="288"/>
      <c r="HVG1668" s="288"/>
      <c r="HVH1668" s="288"/>
      <c r="HVI1668" s="288"/>
      <c r="HVJ1668" s="288"/>
      <c r="HVK1668" s="288"/>
      <c r="HVL1668" s="288"/>
      <c r="HVM1668" s="288"/>
      <c r="HVN1668" s="288"/>
      <c r="HVO1668" s="288"/>
      <c r="HVP1668" s="288"/>
      <c r="HVQ1668" s="288"/>
      <c r="HVR1668" s="288"/>
      <c r="HVS1668" s="288"/>
      <c r="HVT1668" s="288"/>
      <c r="HVU1668" s="288"/>
      <c r="HVV1668" s="288"/>
      <c r="HVW1668" s="288"/>
      <c r="HVX1668" s="288"/>
      <c r="HVY1668" s="288"/>
      <c r="HVZ1668" s="288"/>
      <c r="HWA1668" s="288"/>
      <c r="HWB1668" s="288"/>
      <c r="HWC1668" s="288"/>
      <c r="HWD1668" s="288"/>
      <c r="HWE1668" s="288"/>
      <c r="HWF1668" s="288"/>
      <c r="HWG1668" s="288"/>
      <c r="HWH1668" s="288"/>
      <c r="HWI1668" s="288"/>
      <c r="HWJ1668" s="288"/>
      <c r="HWK1668" s="288"/>
      <c r="HWL1668" s="288"/>
      <c r="HWM1668" s="288"/>
      <c r="HWN1668" s="288"/>
      <c r="HWO1668" s="288"/>
      <c r="HWP1668" s="288"/>
      <c r="HWQ1668" s="288"/>
      <c r="HWR1668" s="288"/>
      <c r="HWS1668" s="288"/>
      <c r="HWT1668" s="288"/>
      <c r="HWU1668" s="288"/>
      <c r="HWV1668" s="288"/>
      <c r="HWW1668" s="288"/>
      <c r="HWX1668" s="288"/>
      <c r="HWY1668" s="288"/>
      <c r="HWZ1668" s="288"/>
      <c r="HXA1668" s="288"/>
      <c r="HXB1668" s="288"/>
      <c r="HXC1668" s="288"/>
      <c r="HXD1668" s="288"/>
      <c r="HXE1668" s="288"/>
      <c r="HXF1668" s="288"/>
      <c r="HXG1668" s="288"/>
      <c r="HXH1668" s="288"/>
      <c r="HXI1668" s="288"/>
      <c r="HXJ1668" s="288"/>
      <c r="HXK1668" s="288"/>
      <c r="HXL1668" s="288"/>
      <c r="HXM1668" s="288"/>
      <c r="HXN1668" s="288"/>
      <c r="HXO1668" s="288"/>
      <c r="HXP1668" s="288"/>
      <c r="HXQ1668" s="288"/>
      <c r="HXR1668" s="288"/>
      <c r="HXS1668" s="288"/>
      <c r="HXT1668" s="288"/>
      <c r="HXU1668" s="288"/>
      <c r="HXV1668" s="288"/>
      <c r="HXW1668" s="288"/>
      <c r="HXX1668" s="288"/>
      <c r="HXY1668" s="288"/>
      <c r="HXZ1668" s="288"/>
      <c r="HYA1668" s="288"/>
      <c r="HYB1668" s="288"/>
      <c r="HYC1668" s="288"/>
      <c r="HYD1668" s="288"/>
      <c r="HYE1668" s="288"/>
      <c r="HYF1668" s="288"/>
      <c r="HYG1668" s="288"/>
      <c r="HYH1668" s="288"/>
      <c r="HYI1668" s="288"/>
      <c r="HYJ1668" s="288"/>
      <c r="HYK1668" s="288"/>
      <c r="HYL1668" s="288"/>
      <c r="HYM1668" s="288"/>
      <c r="HYN1668" s="288"/>
      <c r="HYO1668" s="288"/>
      <c r="HYP1668" s="288"/>
      <c r="HYQ1668" s="288"/>
      <c r="HYR1668" s="288"/>
      <c r="HYS1668" s="288"/>
      <c r="HYT1668" s="288"/>
      <c r="HYU1668" s="288"/>
      <c r="HYV1668" s="288"/>
      <c r="HYW1668" s="288"/>
      <c r="HYX1668" s="288"/>
      <c r="HYY1668" s="288"/>
      <c r="HYZ1668" s="288"/>
      <c r="HZA1668" s="288"/>
      <c r="HZB1668" s="288"/>
      <c r="HZC1668" s="288"/>
      <c r="HZD1668" s="288"/>
      <c r="HZE1668" s="288"/>
      <c r="HZF1668" s="288"/>
      <c r="HZG1668" s="288"/>
      <c r="HZH1668" s="288"/>
      <c r="HZI1668" s="288"/>
      <c r="HZJ1668" s="288"/>
      <c r="HZK1668" s="288"/>
      <c r="HZL1668" s="288"/>
      <c r="HZM1668" s="288"/>
      <c r="HZN1668" s="288"/>
      <c r="HZO1668" s="288"/>
      <c r="HZP1668" s="288"/>
      <c r="HZQ1668" s="288"/>
      <c r="HZR1668" s="288"/>
      <c r="HZS1668" s="288"/>
      <c r="HZT1668" s="288"/>
      <c r="HZU1668" s="288"/>
      <c r="HZV1668" s="288"/>
      <c r="HZW1668" s="288"/>
      <c r="HZX1668" s="288"/>
      <c r="HZY1668" s="288"/>
      <c r="HZZ1668" s="288"/>
      <c r="IAA1668" s="288"/>
      <c r="IAB1668" s="288"/>
      <c r="IAC1668" s="288"/>
      <c r="IAD1668" s="288"/>
      <c r="IAE1668" s="288"/>
      <c r="IAF1668" s="288"/>
      <c r="IAG1668" s="288"/>
      <c r="IAH1668" s="288"/>
      <c r="IAI1668" s="288"/>
      <c r="IAJ1668" s="288"/>
      <c r="IAK1668" s="288"/>
      <c r="IAL1668" s="288"/>
      <c r="IAM1668" s="288"/>
      <c r="IAN1668" s="288"/>
      <c r="IAO1668" s="288"/>
      <c r="IAP1668" s="288"/>
      <c r="IAQ1668" s="288"/>
      <c r="IAR1668" s="288"/>
      <c r="IAS1668" s="288"/>
      <c r="IAT1668" s="288"/>
      <c r="IAU1668" s="288"/>
      <c r="IAV1668" s="288"/>
      <c r="IAW1668" s="288"/>
      <c r="IAX1668" s="288"/>
      <c r="IAY1668" s="288"/>
      <c r="IAZ1668" s="288"/>
      <c r="IBA1668" s="288"/>
      <c r="IBB1668" s="288"/>
      <c r="IBC1668" s="288"/>
      <c r="IBD1668" s="288"/>
      <c r="IBE1668" s="288"/>
      <c r="IBF1668" s="288"/>
      <c r="IBG1668" s="288"/>
      <c r="IBH1668" s="288"/>
      <c r="IBI1668" s="288"/>
      <c r="IBJ1668" s="288"/>
      <c r="IBK1668" s="288"/>
      <c r="IBL1668" s="288"/>
      <c r="IBM1668" s="288"/>
      <c r="IBN1668" s="288"/>
      <c r="IBO1668" s="288"/>
      <c r="IBP1668" s="288"/>
      <c r="IBQ1668" s="288"/>
      <c r="IBR1668" s="288"/>
      <c r="IBS1668" s="288"/>
      <c r="IBT1668" s="288"/>
      <c r="IBU1668" s="288"/>
      <c r="IBV1668" s="288"/>
      <c r="IBW1668" s="288"/>
      <c r="IBX1668" s="288"/>
      <c r="IBY1668" s="288"/>
      <c r="IBZ1668" s="288"/>
      <c r="ICA1668" s="288"/>
      <c r="ICB1668" s="288"/>
      <c r="ICC1668" s="288"/>
      <c r="ICD1668" s="288"/>
      <c r="ICE1668" s="288"/>
      <c r="ICF1668" s="288"/>
      <c r="ICG1668" s="288"/>
      <c r="ICH1668" s="288"/>
      <c r="ICI1668" s="288"/>
      <c r="ICJ1668" s="288"/>
      <c r="ICK1668" s="288"/>
      <c r="ICL1668" s="288"/>
      <c r="ICM1668" s="288"/>
      <c r="ICN1668" s="288"/>
      <c r="ICO1668" s="288"/>
      <c r="ICP1668" s="288"/>
      <c r="ICQ1668" s="288"/>
      <c r="ICR1668" s="288"/>
      <c r="ICS1668" s="288"/>
      <c r="ICT1668" s="288"/>
      <c r="ICU1668" s="288"/>
      <c r="ICV1668" s="288"/>
      <c r="ICW1668" s="288"/>
      <c r="ICX1668" s="288"/>
      <c r="ICY1668" s="288"/>
      <c r="ICZ1668" s="288"/>
      <c r="IDA1668" s="288"/>
      <c r="IDB1668" s="288"/>
      <c r="IDC1668" s="288"/>
      <c r="IDD1668" s="288"/>
      <c r="IDE1668" s="288"/>
      <c r="IDF1668" s="288"/>
      <c r="IDG1668" s="288"/>
      <c r="IDH1668" s="288"/>
      <c r="IDI1668" s="288"/>
      <c r="IDJ1668" s="288"/>
      <c r="IDK1668" s="288"/>
      <c r="IDL1668" s="288"/>
      <c r="IDM1668" s="288"/>
      <c r="IDN1668" s="288"/>
      <c r="IDO1668" s="288"/>
      <c r="IDP1668" s="288"/>
      <c r="IDQ1668" s="288"/>
      <c r="IDR1668" s="288"/>
      <c r="IDS1668" s="288"/>
      <c r="IDT1668" s="288"/>
      <c r="IDU1668" s="288"/>
      <c r="IDV1668" s="288"/>
      <c r="IDW1668" s="288"/>
      <c r="IDX1668" s="288"/>
      <c r="IDY1668" s="288"/>
      <c r="IDZ1668" s="288"/>
      <c r="IEA1668" s="288"/>
      <c r="IEB1668" s="288"/>
      <c r="IEC1668" s="288"/>
      <c r="IED1668" s="288"/>
      <c r="IEE1668" s="288"/>
      <c r="IEF1668" s="288"/>
      <c r="IEG1668" s="288"/>
      <c r="IEH1668" s="288"/>
      <c r="IEI1668" s="288"/>
      <c r="IEJ1668" s="288"/>
      <c r="IEK1668" s="288"/>
      <c r="IEL1668" s="288"/>
      <c r="IEM1668" s="288"/>
      <c r="IEN1668" s="288"/>
      <c r="IEO1668" s="288"/>
      <c r="IEP1668" s="288"/>
      <c r="IEQ1668" s="288"/>
      <c r="IER1668" s="288"/>
      <c r="IES1668" s="288"/>
      <c r="IET1668" s="288"/>
      <c r="IEU1668" s="288"/>
      <c r="IEV1668" s="288"/>
      <c r="IEW1668" s="288"/>
      <c r="IEX1668" s="288"/>
      <c r="IEY1668" s="288"/>
      <c r="IEZ1668" s="288"/>
      <c r="IFA1668" s="288"/>
      <c r="IFB1668" s="288"/>
      <c r="IFC1668" s="288"/>
      <c r="IFD1668" s="288"/>
      <c r="IFE1668" s="288"/>
      <c r="IFF1668" s="288"/>
      <c r="IFG1668" s="288"/>
      <c r="IFH1668" s="288"/>
      <c r="IFI1668" s="288"/>
      <c r="IFJ1668" s="288"/>
      <c r="IFK1668" s="288"/>
      <c r="IFL1668" s="288"/>
      <c r="IFM1668" s="288"/>
      <c r="IFN1668" s="288"/>
      <c r="IFO1668" s="288"/>
      <c r="IFP1668" s="288"/>
      <c r="IFQ1668" s="288"/>
      <c r="IFR1668" s="288"/>
      <c r="IFS1668" s="288"/>
      <c r="IFT1668" s="288"/>
      <c r="IFU1668" s="288"/>
      <c r="IFV1668" s="288"/>
      <c r="IFW1668" s="288"/>
      <c r="IFX1668" s="288"/>
      <c r="IFY1668" s="288"/>
      <c r="IFZ1668" s="288"/>
      <c r="IGA1668" s="288"/>
      <c r="IGB1668" s="288"/>
      <c r="IGC1668" s="288"/>
      <c r="IGD1668" s="288"/>
      <c r="IGE1668" s="288"/>
      <c r="IGF1668" s="288"/>
      <c r="IGG1668" s="288"/>
      <c r="IGH1668" s="288"/>
      <c r="IGI1668" s="288"/>
      <c r="IGJ1668" s="288"/>
      <c r="IGK1668" s="288"/>
      <c r="IGL1668" s="288"/>
      <c r="IGM1668" s="288"/>
      <c r="IGN1668" s="288"/>
      <c r="IGO1668" s="288"/>
      <c r="IGP1668" s="288"/>
      <c r="IGQ1668" s="288"/>
      <c r="IGR1668" s="288"/>
      <c r="IGS1668" s="288"/>
      <c r="IGT1668" s="288"/>
      <c r="IGU1668" s="288"/>
      <c r="IGV1668" s="288"/>
      <c r="IGW1668" s="288"/>
      <c r="IGX1668" s="288"/>
      <c r="IGY1668" s="288"/>
      <c r="IGZ1668" s="288"/>
      <c r="IHA1668" s="288"/>
      <c r="IHB1668" s="288"/>
      <c r="IHC1668" s="288"/>
      <c r="IHD1668" s="288"/>
      <c r="IHE1668" s="288"/>
      <c r="IHF1668" s="288"/>
      <c r="IHG1668" s="288"/>
      <c r="IHH1668" s="288"/>
      <c r="IHI1668" s="288"/>
      <c r="IHJ1668" s="288"/>
      <c r="IHK1668" s="288"/>
      <c r="IHL1668" s="288"/>
      <c r="IHM1668" s="288"/>
      <c r="IHN1668" s="288"/>
      <c r="IHO1668" s="288"/>
      <c r="IHP1668" s="288"/>
      <c r="IHQ1668" s="288"/>
      <c r="IHR1668" s="288"/>
      <c r="IHS1668" s="288"/>
      <c r="IHT1668" s="288"/>
      <c r="IHU1668" s="288"/>
      <c r="IHV1668" s="288"/>
      <c r="IHW1668" s="288"/>
      <c r="IHX1668" s="288"/>
      <c r="IHY1668" s="288"/>
      <c r="IHZ1668" s="288"/>
      <c r="IIA1668" s="288"/>
      <c r="IIB1668" s="288"/>
      <c r="IIC1668" s="288"/>
      <c r="IID1668" s="288"/>
      <c r="IIE1668" s="288"/>
      <c r="IIF1668" s="288"/>
      <c r="IIG1668" s="288"/>
      <c r="IIH1668" s="288"/>
      <c r="III1668" s="288"/>
      <c r="IIJ1668" s="288"/>
      <c r="IIK1668" s="288"/>
      <c r="IIL1668" s="288"/>
      <c r="IIM1668" s="288"/>
      <c r="IIN1668" s="288"/>
      <c r="IIO1668" s="288"/>
      <c r="IIP1668" s="288"/>
      <c r="IIQ1668" s="288"/>
      <c r="IIR1668" s="288"/>
      <c r="IIS1668" s="288"/>
      <c r="IIT1668" s="288"/>
      <c r="IIU1668" s="288"/>
      <c r="IIV1668" s="288"/>
      <c r="IIW1668" s="288"/>
      <c r="IIX1668" s="288"/>
      <c r="IIY1668" s="288"/>
      <c r="IIZ1668" s="288"/>
      <c r="IJA1668" s="288"/>
      <c r="IJB1668" s="288"/>
      <c r="IJC1668" s="288"/>
      <c r="IJD1668" s="288"/>
      <c r="IJE1668" s="288"/>
      <c r="IJF1668" s="288"/>
      <c r="IJG1668" s="288"/>
      <c r="IJH1668" s="288"/>
      <c r="IJI1668" s="288"/>
      <c r="IJJ1668" s="288"/>
      <c r="IJK1668" s="288"/>
      <c r="IJL1668" s="288"/>
      <c r="IJM1668" s="288"/>
      <c r="IJN1668" s="288"/>
      <c r="IJO1668" s="288"/>
      <c r="IJP1668" s="288"/>
      <c r="IJQ1668" s="288"/>
      <c r="IJR1668" s="288"/>
      <c r="IJS1668" s="288"/>
      <c r="IJT1668" s="288"/>
      <c r="IJU1668" s="288"/>
      <c r="IJV1668" s="288"/>
      <c r="IJW1668" s="288"/>
      <c r="IJX1668" s="288"/>
      <c r="IJY1668" s="288"/>
      <c r="IJZ1668" s="288"/>
      <c r="IKA1668" s="288"/>
      <c r="IKB1668" s="288"/>
      <c r="IKC1668" s="288"/>
      <c r="IKD1668" s="288"/>
      <c r="IKE1668" s="288"/>
      <c r="IKF1668" s="288"/>
      <c r="IKG1668" s="288"/>
      <c r="IKH1668" s="288"/>
      <c r="IKI1668" s="288"/>
      <c r="IKJ1668" s="288"/>
      <c r="IKK1668" s="288"/>
      <c r="IKL1668" s="288"/>
      <c r="IKM1668" s="288"/>
      <c r="IKN1668" s="288"/>
      <c r="IKO1668" s="288"/>
      <c r="IKP1668" s="288"/>
      <c r="IKQ1668" s="288"/>
      <c r="IKR1668" s="288"/>
      <c r="IKS1668" s="288"/>
      <c r="IKT1668" s="288"/>
      <c r="IKU1668" s="288"/>
      <c r="IKV1668" s="288"/>
      <c r="IKW1668" s="288"/>
      <c r="IKX1668" s="288"/>
      <c r="IKY1668" s="288"/>
      <c r="IKZ1668" s="288"/>
      <c r="ILA1668" s="288"/>
      <c r="ILB1668" s="288"/>
      <c r="ILC1668" s="288"/>
      <c r="ILD1668" s="288"/>
      <c r="ILE1668" s="288"/>
      <c r="ILF1668" s="288"/>
      <c r="ILG1668" s="288"/>
      <c r="ILH1668" s="288"/>
      <c r="ILI1668" s="288"/>
      <c r="ILJ1668" s="288"/>
      <c r="ILK1668" s="288"/>
      <c r="ILL1668" s="288"/>
      <c r="ILM1668" s="288"/>
      <c r="ILN1668" s="288"/>
      <c r="ILO1668" s="288"/>
      <c r="ILP1668" s="288"/>
      <c r="ILQ1668" s="288"/>
      <c r="ILR1668" s="288"/>
      <c r="ILS1668" s="288"/>
      <c r="ILT1668" s="288"/>
      <c r="ILU1668" s="288"/>
      <c r="ILV1668" s="288"/>
      <c r="ILW1668" s="288"/>
      <c r="ILX1668" s="288"/>
      <c r="ILY1668" s="288"/>
      <c r="ILZ1668" s="288"/>
      <c r="IMA1668" s="288"/>
      <c r="IMB1668" s="288"/>
      <c r="IMC1668" s="288"/>
      <c r="IMD1668" s="288"/>
      <c r="IME1668" s="288"/>
      <c r="IMF1668" s="288"/>
      <c r="IMG1668" s="288"/>
      <c r="IMH1668" s="288"/>
      <c r="IMI1668" s="288"/>
      <c r="IMJ1668" s="288"/>
      <c r="IMK1668" s="288"/>
      <c r="IML1668" s="288"/>
      <c r="IMM1668" s="288"/>
      <c r="IMN1668" s="288"/>
      <c r="IMO1668" s="288"/>
      <c r="IMP1668" s="288"/>
      <c r="IMQ1668" s="288"/>
      <c r="IMR1668" s="288"/>
      <c r="IMS1668" s="288"/>
      <c r="IMT1668" s="288"/>
      <c r="IMU1668" s="288"/>
      <c r="IMV1668" s="288"/>
      <c r="IMW1668" s="288"/>
      <c r="IMX1668" s="288"/>
      <c r="IMY1668" s="288"/>
      <c r="IMZ1668" s="288"/>
      <c r="INA1668" s="288"/>
      <c r="INB1668" s="288"/>
      <c r="INC1668" s="288"/>
      <c r="IND1668" s="288"/>
      <c r="INE1668" s="288"/>
      <c r="INF1668" s="288"/>
      <c r="ING1668" s="288"/>
      <c r="INH1668" s="288"/>
      <c r="INI1668" s="288"/>
      <c r="INJ1668" s="288"/>
      <c r="INK1668" s="288"/>
      <c r="INL1668" s="288"/>
      <c r="INM1668" s="288"/>
      <c r="INN1668" s="288"/>
      <c r="INO1668" s="288"/>
      <c r="INP1668" s="288"/>
      <c r="INQ1668" s="288"/>
      <c r="INR1668" s="288"/>
      <c r="INS1668" s="288"/>
      <c r="INT1668" s="288"/>
      <c r="INU1668" s="288"/>
      <c r="INV1668" s="288"/>
      <c r="INW1668" s="288"/>
      <c r="INX1668" s="288"/>
      <c r="INY1668" s="288"/>
      <c r="INZ1668" s="288"/>
      <c r="IOA1668" s="288"/>
      <c r="IOB1668" s="288"/>
      <c r="IOC1668" s="288"/>
      <c r="IOD1668" s="288"/>
      <c r="IOE1668" s="288"/>
      <c r="IOF1668" s="288"/>
      <c r="IOG1668" s="288"/>
      <c r="IOH1668" s="288"/>
      <c r="IOI1668" s="288"/>
      <c r="IOJ1668" s="288"/>
      <c r="IOK1668" s="288"/>
      <c r="IOL1668" s="288"/>
      <c r="IOM1668" s="288"/>
      <c r="ION1668" s="288"/>
      <c r="IOO1668" s="288"/>
      <c r="IOP1668" s="288"/>
      <c r="IOQ1668" s="288"/>
      <c r="IOR1668" s="288"/>
      <c r="IOS1668" s="288"/>
      <c r="IOT1668" s="288"/>
      <c r="IOU1668" s="288"/>
      <c r="IOV1668" s="288"/>
      <c r="IOW1668" s="288"/>
      <c r="IOX1668" s="288"/>
      <c r="IOY1668" s="288"/>
      <c r="IOZ1668" s="288"/>
      <c r="IPA1668" s="288"/>
      <c r="IPB1668" s="288"/>
      <c r="IPC1668" s="288"/>
      <c r="IPD1668" s="288"/>
      <c r="IPE1668" s="288"/>
      <c r="IPF1668" s="288"/>
      <c r="IPG1668" s="288"/>
      <c r="IPH1668" s="288"/>
      <c r="IPI1668" s="288"/>
      <c r="IPJ1668" s="288"/>
      <c r="IPK1668" s="288"/>
      <c r="IPL1668" s="288"/>
      <c r="IPM1668" s="288"/>
      <c r="IPN1668" s="288"/>
      <c r="IPO1668" s="288"/>
      <c r="IPP1668" s="288"/>
      <c r="IPQ1668" s="288"/>
      <c r="IPR1668" s="288"/>
      <c r="IPS1668" s="288"/>
      <c r="IPT1668" s="288"/>
      <c r="IPU1668" s="288"/>
      <c r="IPV1668" s="288"/>
      <c r="IPW1668" s="288"/>
      <c r="IPX1668" s="288"/>
      <c r="IPY1668" s="288"/>
      <c r="IPZ1668" s="288"/>
      <c r="IQA1668" s="288"/>
      <c r="IQB1668" s="288"/>
      <c r="IQC1668" s="288"/>
      <c r="IQD1668" s="288"/>
      <c r="IQE1668" s="288"/>
      <c r="IQF1668" s="288"/>
      <c r="IQG1668" s="288"/>
      <c r="IQH1668" s="288"/>
      <c r="IQI1668" s="288"/>
      <c r="IQJ1668" s="288"/>
      <c r="IQK1668" s="288"/>
      <c r="IQL1668" s="288"/>
      <c r="IQM1668" s="288"/>
      <c r="IQN1668" s="288"/>
      <c r="IQO1668" s="288"/>
      <c r="IQP1668" s="288"/>
      <c r="IQQ1668" s="288"/>
      <c r="IQR1668" s="288"/>
      <c r="IQS1668" s="288"/>
      <c r="IQT1668" s="288"/>
      <c r="IQU1668" s="288"/>
      <c r="IQV1668" s="288"/>
      <c r="IQW1668" s="288"/>
      <c r="IQX1668" s="288"/>
      <c r="IQY1668" s="288"/>
      <c r="IQZ1668" s="288"/>
      <c r="IRA1668" s="288"/>
      <c r="IRB1668" s="288"/>
      <c r="IRC1668" s="288"/>
      <c r="IRD1668" s="288"/>
      <c r="IRE1668" s="288"/>
      <c r="IRF1668" s="288"/>
      <c r="IRG1668" s="288"/>
      <c r="IRH1668" s="288"/>
      <c r="IRI1668" s="288"/>
      <c r="IRJ1668" s="288"/>
      <c r="IRK1668" s="288"/>
      <c r="IRL1668" s="288"/>
      <c r="IRM1668" s="288"/>
      <c r="IRN1668" s="288"/>
      <c r="IRO1668" s="288"/>
      <c r="IRP1668" s="288"/>
      <c r="IRQ1668" s="288"/>
      <c r="IRR1668" s="288"/>
      <c r="IRS1668" s="288"/>
      <c r="IRT1668" s="288"/>
      <c r="IRU1668" s="288"/>
      <c r="IRV1668" s="288"/>
      <c r="IRW1668" s="288"/>
      <c r="IRX1668" s="288"/>
      <c r="IRY1668" s="288"/>
      <c r="IRZ1668" s="288"/>
      <c r="ISA1668" s="288"/>
      <c r="ISB1668" s="288"/>
      <c r="ISC1668" s="288"/>
      <c r="ISD1668" s="288"/>
      <c r="ISE1668" s="288"/>
      <c r="ISF1668" s="288"/>
      <c r="ISG1668" s="288"/>
      <c r="ISH1668" s="288"/>
      <c r="ISI1668" s="288"/>
      <c r="ISJ1668" s="288"/>
      <c r="ISK1668" s="288"/>
      <c r="ISL1668" s="288"/>
      <c r="ISM1668" s="288"/>
      <c r="ISN1668" s="288"/>
      <c r="ISO1668" s="288"/>
      <c r="ISP1668" s="288"/>
      <c r="ISQ1668" s="288"/>
      <c r="ISR1668" s="288"/>
      <c r="ISS1668" s="288"/>
      <c r="IST1668" s="288"/>
      <c r="ISU1668" s="288"/>
      <c r="ISV1668" s="288"/>
      <c r="ISW1668" s="288"/>
      <c r="ISX1668" s="288"/>
      <c r="ISY1668" s="288"/>
      <c r="ISZ1668" s="288"/>
      <c r="ITA1668" s="288"/>
      <c r="ITB1668" s="288"/>
      <c r="ITC1668" s="288"/>
      <c r="ITD1668" s="288"/>
      <c r="ITE1668" s="288"/>
      <c r="ITF1668" s="288"/>
      <c r="ITG1668" s="288"/>
      <c r="ITH1668" s="288"/>
      <c r="ITI1668" s="288"/>
      <c r="ITJ1668" s="288"/>
      <c r="ITK1668" s="288"/>
      <c r="ITL1668" s="288"/>
      <c r="ITM1668" s="288"/>
      <c r="ITN1668" s="288"/>
      <c r="ITO1668" s="288"/>
      <c r="ITP1668" s="288"/>
      <c r="ITQ1668" s="288"/>
      <c r="ITR1668" s="288"/>
      <c r="ITS1668" s="288"/>
      <c r="ITT1668" s="288"/>
      <c r="ITU1668" s="288"/>
      <c r="ITV1668" s="288"/>
      <c r="ITW1668" s="288"/>
      <c r="ITX1668" s="288"/>
      <c r="ITY1668" s="288"/>
      <c r="ITZ1668" s="288"/>
      <c r="IUA1668" s="288"/>
      <c r="IUB1668" s="288"/>
      <c r="IUC1668" s="288"/>
      <c r="IUD1668" s="288"/>
      <c r="IUE1668" s="288"/>
      <c r="IUF1668" s="288"/>
      <c r="IUG1668" s="288"/>
      <c r="IUH1668" s="288"/>
      <c r="IUI1668" s="288"/>
      <c r="IUJ1668" s="288"/>
      <c r="IUK1668" s="288"/>
      <c r="IUL1668" s="288"/>
      <c r="IUM1668" s="288"/>
      <c r="IUN1668" s="288"/>
      <c r="IUO1668" s="288"/>
      <c r="IUP1668" s="288"/>
      <c r="IUQ1668" s="288"/>
      <c r="IUR1668" s="288"/>
      <c r="IUS1668" s="288"/>
      <c r="IUT1668" s="288"/>
      <c r="IUU1668" s="288"/>
      <c r="IUV1668" s="288"/>
      <c r="IUW1668" s="288"/>
      <c r="IUX1668" s="288"/>
      <c r="IUY1668" s="288"/>
      <c r="IUZ1668" s="288"/>
      <c r="IVA1668" s="288"/>
      <c r="IVB1668" s="288"/>
      <c r="IVC1668" s="288"/>
      <c r="IVD1668" s="288"/>
      <c r="IVE1668" s="288"/>
      <c r="IVF1668" s="288"/>
      <c r="IVG1668" s="288"/>
      <c r="IVH1668" s="288"/>
      <c r="IVI1668" s="288"/>
      <c r="IVJ1668" s="288"/>
      <c r="IVK1668" s="288"/>
      <c r="IVL1668" s="288"/>
      <c r="IVM1668" s="288"/>
      <c r="IVN1668" s="288"/>
      <c r="IVO1668" s="288"/>
      <c r="IVP1668" s="288"/>
      <c r="IVQ1668" s="288"/>
      <c r="IVR1668" s="288"/>
      <c r="IVS1668" s="288"/>
      <c r="IVT1668" s="288"/>
      <c r="IVU1668" s="288"/>
      <c r="IVV1668" s="288"/>
      <c r="IVW1668" s="288"/>
      <c r="IVX1668" s="288"/>
      <c r="IVY1668" s="288"/>
      <c r="IVZ1668" s="288"/>
      <c r="IWA1668" s="288"/>
      <c r="IWB1668" s="288"/>
      <c r="IWC1668" s="288"/>
      <c r="IWD1668" s="288"/>
      <c r="IWE1668" s="288"/>
      <c r="IWF1668" s="288"/>
      <c r="IWG1668" s="288"/>
      <c r="IWH1668" s="288"/>
      <c r="IWI1668" s="288"/>
      <c r="IWJ1668" s="288"/>
      <c r="IWK1668" s="288"/>
      <c r="IWL1668" s="288"/>
      <c r="IWM1668" s="288"/>
      <c r="IWN1668" s="288"/>
      <c r="IWO1668" s="288"/>
      <c r="IWP1668" s="288"/>
      <c r="IWQ1668" s="288"/>
      <c r="IWR1668" s="288"/>
      <c r="IWS1668" s="288"/>
      <c r="IWT1668" s="288"/>
      <c r="IWU1668" s="288"/>
      <c r="IWV1668" s="288"/>
      <c r="IWW1668" s="288"/>
      <c r="IWX1668" s="288"/>
      <c r="IWY1668" s="288"/>
      <c r="IWZ1668" s="288"/>
      <c r="IXA1668" s="288"/>
      <c r="IXB1668" s="288"/>
      <c r="IXC1668" s="288"/>
      <c r="IXD1668" s="288"/>
      <c r="IXE1668" s="288"/>
      <c r="IXF1668" s="288"/>
      <c r="IXG1668" s="288"/>
      <c r="IXH1668" s="288"/>
      <c r="IXI1668" s="288"/>
      <c r="IXJ1668" s="288"/>
      <c r="IXK1668" s="288"/>
      <c r="IXL1668" s="288"/>
      <c r="IXM1668" s="288"/>
      <c r="IXN1668" s="288"/>
      <c r="IXO1668" s="288"/>
      <c r="IXP1668" s="288"/>
      <c r="IXQ1668" s="288"/>
      <c r="IXR1668" s="288"/>
      <c r="IXS1668" s="288"/>
      <c r="IXT1668" s="288"/>
      <c r="IXU1668" s="288"/>
      <c r="IXV1668" s="288"/>
      <c r="IXW1668" s="288"/>
      <c r="IXX1668" s="288"/>
      <c r="IXY1668" s="288"/>
      <c r="IXZ1668" s="288"/>
      <c r="IYA1668" s="288"/>
      <c r="IYB1668" s="288"/>
      <c r="IYC1668" s="288"/>
      <c r="IYD1668" s="288"/>
      <c r="IYE1668" s="288"/>
      <c r="IYF1668" s="288"/>
      <c r="IYG1668" s="288"/>
      <c r="IYH1668" s="288"/>
      <c r="IYI1668" s="288"/>
      <c r="IYJ1668" s="288"/>
      <c r="IYK1668" s="288"/>
      <c r="IYL1668" s="288"/>
      <c r="IYM1668" s="288"/>
      <c r="IYN1668" s="288"/>
      <c r="IYO1668" s="288"/>
      <c r="IYP1668" s="288"/>
      <c r="IYQ1668" s="288"/>
      <c r="IYR1668" s="288"/>
      <c r="IYS1668" s="288"/>
      <c r="IYT1668" s="288"/>
      <c r="IYU1668" s="288"/>
      <c r="IYV1668" s="288"/>
      <c r="IYW1668" s="288"/>
      <c r="IYX1668" s="288"/>
      <c r="IYY1668" s="288"/>
      <c r="IYZ1668" s="288"/>
      <c r="IZA1668" s="288"/>
      <c r="IZB1668" s="288"/>
      <c r="IZC1668" s="288"/>
      <c r="IZD1668" s="288"/>
      <c r="IZE1668" s="288"/>
      <c r="IZF1668" s="288"/>
      <c r="IZG1668" s="288"/>
      <c r="IZH1668" s="288"/>
      <c r="IZI1668" s="288"/>
      <c r="IZJ1668" s="288"/>
      <c r="IZK1668" s="288"/>
      <c r="IZL1668" s="288"/>
      <c r="IZM1668" s="288"/>
      <c r="IZN1668" s="288"/>
      <c r="IZO1668" s="288"/>
      <c r="IZP1668" s="288"/>
      <c r="IZQ1668" s="288"/>
      <c r="IZR1668" s="288"/>
      <c r="IZS1668" s="288"/>
      <c r="IZT1668" s="288"/>
      <c r="IZU1668" s="288"/>
      <c r="IZV1668" s="288"/>
      <c r="IZW1668" s="288"/>
      <c r="IZX1668" s="288"/>
      <c r="IZY1668" s="288"/>
      <c r="IZZ1668" s="288"/>
      <c r="JAA1668" s="288"/>
      <c r="JAB1668" s="288"/>
      <c r="JAC1668" s="288"/>
      <c r="JAD1668" s="288"/>
      <c r="JAE1668" s="288"/>
      <c r="JAF1668" s="288"/>
      <c r="JAG1668" s="288"/>
      <c r="JAH1668" s="288"/>
      <c r="JAI1668" s="288"/>
      <c r="JAJ1668" s="288"/>
      <c r="JAK1668" s="288"/>
      <c r="JAL1668" s="288"/>
      <c r="JAM1668" s="288"/>
      <c r="JAN1668" s="288"/>
      <c r="JAO1668" s="288"/>
      <c r="JAP1668" s="288"/>
      <c r="JAQ1668" s="288"/>
      <c r="JAR1668" s="288"/>
      <c r="JAS1668" s="288"/>
      <c r="JAT1668" s="288"/>
      <c r="JAU1668" s="288"/>
      <c r="JAV1668" s="288"/>
      <c r="JAW1668" s="288"/>
      <c r="JAX1668" s="288"/>
      <c r="JAY1668" s="288"/>
      <c r="JAZ1668" s="288"/>
      <c r="JBA1668" s="288"/>
      <c r="JBB1668" s="288"/>
      <c r="JBC1668" s="288"/>
      <c r="JBD1668" s="288"/>
      <c r="JBE1668" s="288"/>
      <c r="JBF1668" s="288"/>
      <c r="JBG1668" s="288"/>
      <c r="JBH1668" s="288"/>
      <c r="JBI1668" s="288"/>
      <c r="JBJ1668" s="288"/>
      <c r="JBK1668" s="288"/>
      <c r="JBL1668" s="288"/>
      <c r="JBM1668" s="288"/>
      <c r="JBN1668" s="288"/>
      <c r="JBO1668" s="288"/>
      <c r="JBP1668" s="288"/>
      <c r="JBQ1668" s="288"/>
      <c r="JBR1668" s="288"/>
      <c r="JBS1668" s="288"/>
      <c r="JBT1668" s="288"/>
      <c r="JBU1668" s="288"/>
      <c r="JBV1668" s="288"/>
      <c r="JBW1668" s="288"/>
      <c r="JBX1668" s="288"/>
      <c r="JBY1668" s="288"/>
      <c r="JBZ1668" s="288"/>
      <c r="JCA1668" s="288"/>
      <c r="JCB1668" s="288"/>
      <c r="JCC1668" s="288"/>
      <c r="JCD1668" s="288"/>
      <c r="JCE1668" s="288"/>
      <c r="JCF1668" s="288"/>
      <c r="JCG1668" s="288"/>
      <c r="JCH1668" s="288"/>
      <c r="JCI1668" s="288"/>
      <c r="JCJ1668" s="288"/>
      <c r="JCK1668" s="288"/>
      <c r="JCL1668" s="288"/>
      <c r="JCM1668" s="288"/>
      <c r="JCN1668" s="288"/>
      <c r="JCO1668" s="288"/>
      <c r="JCP1668" s="288"/>
      <c r="JCQ1668" s="288"/>
      <c r="JCR1668" s="288"/>
      <c r="JCS1668" s="288"/>
      <c r="JCT1668" s="288"/>
      <c r="JCU1668" s="288"/>
      <c r="JCV1668" s="288"/>
      <c r="JCW1668" s="288"/>
      <c r="JCX1668" s="288"/>
      <c r="JCY1668" s="288"/>
      <c r="JCZ1668" s="288"/>
      <c r="JDA1668" s="288"/>
      <c r="JDB1668" s="288"/>
      <c r="JDC1668" s="288"/>
      <c r="JDD1668" s="288"/>
      <c r="JDE1668" s="288"/>
      <c r="JDF1668" s="288"/>
      <c r="JDG1668" s="288"/>
      <c r="JDH1668" s="288"/>
      <c r="JDI1668" s="288"/>
      <c r="JDJ1668" s="288"/>
      <c r="JDK1668" s="288"/>
      <c r="JDL1668" s="288"/>
      <c r="JDM1668" s="288"/>
      <c r="JDN1668" s="288"/>
      <c r="JDO1668" s="288"/>
      <c r="JDP1668" s="288"/>
      <c r="JDQ1668" s="288"/>
      <c r="JDR1668" s="288"/>
      <c r="JDS1668" s="288"/>
      <c r="JDT1668" s="288"/>
      <c r="JDU1668" s="288"/>
      <c r="JDV1668" s="288"/>
      <c r="JDW1668" s="288"/>
      <c r="JDX1668" s="288"/>
      <c r="JDY1668" s="288"/>
      <c r="JDZ1668" s="288"/>
      <c r="JEA1668" s="288"/>
      <c r="JEB1668" s="288"/>
      <c r="JEC1668" s="288"/>
      <c r="JED1668" s="288"/>
      <c r="JEE1668" s="288"/>
      <c r="JEF1668" s="288"/>
      <c r="JEG1668" s="288"/>
      <c r="JEH1668" s="288"/>
      <c r="JEI1668" s="288"/>
      <c r="JEJ1668" s="288"/>
      <c r="JEK1668" s="288"/>
      <c r="JEL1668" s="288"/>
      <c r="JEM1668" s="288"/>
      <c r="JEN1668" s="288"/>
      <c r="JEO1668" s="288"/>
      <c r="JEP1668" s="288"/>
      <c r="JEQ1668" s="288"/>
      <c r="JER1668" s="288"/>
      <c r="JES1668" s="288"/>
      <c r="JET1668" s="288"/>
      <c r="JEU1668" s="288"/>
      <c r="JEV1668" s="288"/>
      <c r="JEW1668" s="288"/>
      <c r="JEX1668" s="288"/>
      <c r="JEY1668" s="288"/>
      <c r="JEZ1668" s="288"/>
      <c r="JFA1668" s="288"/>
      <c r="JFB1668" s="288"/>
      <c r="JFC1668" s="288"/>
      <c r="JFD1668" s="288"/>
      <c r="JFE1668" s="288"/>
      <c r="JFF1668" s="288"/>
      <c r="JFG1668" s="288"/>
      <c r="JFH1668" s="288"/>
      <c r="JFI1668" s="288"/>
      <c r="JFJ1668" s="288"/>
      <c r="JFK1668" s="288"/>
      <c r="JFL1668" s="288"/>
      <c r="JFM1668" s="288"/>
      <c r="JFN1668" s="288"/>
      <c r="JFO1668" s="288"/>
      <c r="JFP1668" s="288"/>
      <c r="JFQ1668" s="288"/>
      <c r="JFR1668" s="288"/>
      <c r="JFS1668" s="288"/>
      <c r="JFT1668" s="288"/>
      <c r="JFU1668" s="288"/>
      <c r="JFV1668" s="288"/>
      <c r="JFW1668" s="288"/>
      <c r="JFX1668" s="288"/>
      <c r="JFY1668" s="288"/>
      <c r="JFZ1668" s="288"/>
      <c r="JGA1668" s="288"/>
      <c r="JGB1668" s="288"/>
      <c r="JGC1668" s="288"/>
      <c r="JGD1668" s="288"/>
      <c r="JGE1668" s="288"/>
      <c r="JGF1668" s="288"/>
      <c r="JGG1668" s="288"/>
      <c r="JGH1668" s="288"/>
      <c r="JGI1668" s="288"/>
      <c r="JGJ1668" s="288"/>
      <c r="JGK1668" s="288"/>
      <c r="JGL1668" s="288"/>
      <c r="JGM1668" s="288"/>
      <c r="JGN1668" s="288"/>
      <c r="JGO1668" s="288"/>
      <c r="JGP1668" s="288"/>
      <c r="JGQ1668" s="288"/>
      <c r="JGR1668" s="288"/>
      <c r="JGS1668" s="288"/>
      <c r="JGT1668" s="288"/>
      <c r="JGU1668" s="288"/>
      <c r="JGV1668" s="288"/>
      <c r="JGW1668" s="288"/>
      <c r="JGX1668" s="288"/>
      <c r="JGY1668" s="288"/>
      <c r="JGZ1668" s="288"/>
      <c r="JHA1668" s="288"/>
      <c r="JHB1668" s="288"/>
      <c r="JHC1668" s="288"/>
      <c r="JHD1668" s="288"/>
      <c r="JHE1668" s="288"/>
      <c r="JHF1668" s="288"/>
      <c r="JHG1668" s="288"/>
      <c r="JHH1668" s="288"/>
      <c r="JHI1668" s="288"/>
      <c r="JHJ1668" s="288"/>
      <c r="JHK1668" s="288"/>
      <c r="JHL1668" s="288"/>
      <c r="JHM1668" s="288"/>
      <c r="JHN1668" s="288"/>
      <c r="JHO1668" s="288"/>
      <c r="JHP1668" s="288"/>
      <c r="JHQ1668" s="288"/>
      <c r="JHR1668" s="288"/>
      <c r="JHS1668" s="288"/>
      <c r="JHT1668" s="288"/>
      <c r="JHU1668" s="288"/>
      <c r="JHV1668" s="288"/>
      <c r="JHW1668" s="288"/>
      <c r="JHX1668" s="288"/>
      <c r="JHY1668" s="288"/>
      <c r="JHZ1668" s="288"/>
      <c r="JIA1668" s="288"/>
      <c r="JIB1668" s="288"/>
      <c r="JIC1668" s="288"/>
      <c r="JID1668" s="288"/>
      <c r="JIE1668" s="288"/>
      <c r="JIF1668" s="288"/>
      <c r="JIG1668" s="288"/>
      <c r="JIH1668" s="288"/>
      <c r="JII1668" s="288"/>
      <c r="JIJ1668" s="288"/>
      <c r="JIK1668" s="288"/>
      <c r="JIL1668" s="288"/>
      <c r="JIM1668" s="288"/>
      <c r="JIN1668" s="288"/>
      <c r="JIO1668" s="288"/>
      <c r="JIP1668" s="288"/>
      <c r="JIQ1668" s="288"/>
      <c r="JIR1668" s="288"/>
      <c r="JIS1668" s="288"/>
      <c r="JIT1668" s="288"/>
      <c r="JIU1668" s="288"/>
      <c r="JIV1668" s="288"/>
      <c r="JIW1668" s="288"/>
      <c r="JIX1668" s="288"/>
      <c r="JIY1668" s="288"/>
      <c r="JIZ1668" s="288"/>
      <c r="JJA1668" s="288"/>
      <c r="JJB1668" s="288"/>
      <c r="JJC1668" s="288"/>
      <c r="JJD1668" s="288"/>
      <c r="JJE1668" s="288"/>
      <c r="JJF1668" s="288"/>
      <c r="JJG1668" s="288"/>
      <c r="JJH1668" s="288"/>
      <c r="JJI1668" s="288"/>
      <c r="JJJ1668" s="288"/>
      <c r="JJK1668" s="288"/>
      <c r="JJL1668" s="288"/>
      <c r="JJM1668" s="288"/>
      <c r="JJN1668" s="288"/>
      <c r="JJO1668" s="288"/>
      <c r="JJP1668" s="288"/>
      <c r="JJQ1668" s="288"/>
      <c r="JJR1668" s="288"/>
      <c r="JJS1668" s="288"/>
      <c r="JJT1668" s="288"/>
      <c r="JJU1668" s="288"/>
      <c r="JJV1668" s="288"/>
      <c r="JJW1668" s="288"/>
      <c r="JJX1668" s="288"/>
      <c r="JJY1668" s="288"/>
      <c r="JJZ1668" s="288"/>
      <c r="JKA1668" s="288"/>
      <c r="JKB1668" s="288"/>
      <c r="JKC1668" s="288"/>
      <c r="JKD1668" s="288"/>
      <c r="JKE1668" s="288"/>
      <c r="JKF1668" s="288"/>
      <c r="JKG1668" s="288"/>
      <c r="JKH1668" s="288"/>
      <c r="JKI1668" s="288"/>
      <c r="JKJ1668" s="288"/>
      <c r="JKK1668" s="288"/>
      <c r="JKL1668" s="288"/>
      <c r="JKM1668" s="288"/>
      <c r="JKN1668" s="288"/>
      <c r="JKO1668" s="288"/>
      <c r="JKP1668" s="288"/>
      <c r="JKQ1668" s="288"/>
      <c r="JKR1668" s="288"/>
      <c r="JKS1668" s="288"/>
      <c r="JKT1668" s="288"/>
      <c r="JKU1668" s="288"/>
      <c r="JKV1668" s="288"/>
      <c r="JKW1668" s="288"/>
      <c r="JKX1668" s="288"/>
      <c r="JKY1668" s="288"/>
      <c r="JKZ1668" s="288"/>
      <c r="JLA1668" s="288"/>
      <c r="JLB1668" s="288"/>
      <c r="JLC1668" s="288"/>
      <c r="JLD1668" s="288"/>
      <c r="JLE1668" s="288"/>
      <c r="JLF1668" s="288"/>
      <c r="JLG1668" s="288"/>
      <c r="JLH1668" s="288"/>
      <c r="JLI1668" s="288"/>
      <c r="JLJ1668" s="288"/>
      <c r="JLK1668" s="288"/>
      <c r="JLL1668" s="288"/>
      <c r="JLM1668" s="288"/>
      <c r="JLN1668" s="288"/>
      <c r="JLO1668" s="288"/>
      <c r="JLP1668" s="288"/>
      <c r="JLQ1668" s="288"/>
      <c r="JLR1668" s="288"/>
      <c r="JLS1668" s="288"/>
      <c r="JLT1668" s="288"/>
      <c r="JLU1668" s="288"/>
      <c r="JLV1668" s="288"/>
      <c r="JLW1668" s="288"/>
      <c r="JLX1668" s="288"/>
      <c r="JLY1668" s="288"/>
      <c r="JLZ1668" s="288"/>
      <c r="JMA1668" s="288"/>
      <c r="JMB1668" s="288"/>
      <c r="JMC1668" s="288"/>
      <c r="JMD1668" s="288"/>
      <c r="JME1668" s="288"/>
      <c r="JMF1668" s="288"/>
      <c r="JMG1668" s="288"/>
      <c r="JMH1668" s="288"/>
      <c r="JMI1668" s="288"/>
      <c r="JMJ1668" s="288"/>
      <c r="JMK1668" s="288"/>
      <c r="JML1668" s="288"/>
      <c r="JMM1668" s="288"/>
      <c r="JMN1668" s="288"/>
      <c r="JMO1668" s="288"/>
      <c r="JMP1668" s="288"/>
      <c r="JMQ1668" s="288"/>
      <c r="JMR1668" s="288"/>
      <c r="JMS1668" s="288"/>
      <c r="JMT1668" s="288"/>
      <c r="JMU1668" s="288"/>
      <c r="JMV1668" s="288"/>
      <c r="JMW1668" s="288"/>
      <c r="JMX1668" s="288"/>
      <c r="JMY1668" s="288"/>
      <c r="JMZ1668" s="288"/>
      <c r="JNA1668" s="288"/>
      <c r="JNB1668" s="288"/>
      <c r="JNC1668" s="288"/>
      <c r="JND1668" s="288"/>
      <c r="JNE1668" s="288"/>
      <c r="JNF1668" s="288"/>
      <c r="JNG1668" s="288"/>
      <c r="JNH1668" s="288"/>
      <c r="JNI1668" s="288"/>
      <c r="JNJ1668" s="288"/>
      <c r="JNK1668" s="288"/>
      <c r="JNL1668" s="288"/>
      <c r="JNM1668" s="288"/>
      <c r="JNN1668" s="288"/>
      <c r="JNO1668" s="288"/>
      <c r="JNP1668" s="288"/>
      <c r="JNQ1668" s="288"/>
      <c r="JNR1668" s="288"/>
      <c r="JNS1668" s="288"/>
      <c r="JNT1668" s="288"/>
      <c r="JNU1668" s="288"/>
      <c r="JNV1668" s="288"/>
      <c r="JNW1668" s="288"/>
      <c r="JNX1668" s="288"/>
      <c r="JNY1668" s="288"/>
      <c r="JNZ1668" s="288"/>
      <c r="JOA1668" s="288"/>
      <c r="JOB1668" s="288"/>
      <c r="JOC1668" s="288"/>
      <c r="JOD1668" s="288"/>
      <c r="JOE1668" s="288"/>
      <c r="JOF1668" s="288"/>
      <c r="JOG1668" s="288"/>
      <c r="JOH1668" s="288"/>
      <c r="JOI1668" s="288"/>
      <c r="JOJ1668" s="288"/>
      <c r="JOK1668" s="288"/>
      <c r="JOL1668" s="288"/>
      <c r="JOM1668" s="288"/>
      <c r="JON1668" s="288"/>
      <c r="JOO1668" s="288"/>
      <c r="JOP1668" s="288"/>
      <c r="JOQ1668" s="288"/>
      <c r="JOR1668" s="288"/>
      <c r="JOS1668" s="288"/>
      <c r="JOT1668" s="288"/>
      <c r="JOU1668" s="288"/>
      <c r="JOV1668" s="288"/>
      <c r="JOW1668" s="288"/>
      <c r="JOX1668" s="288"/>
      <c r="JOY1668" s="288"/>
      <c r="JOZ1668" s="288"/>
      <c r="JPA1668" s="288"/>
      <c r="JPB1668" s="288"/>
      <c r="JPC1668" s="288"/>
      <c r="JPD1668" s="288"/>
      <c r="JPE1668" s="288"/>
      <c r="JPF1668" s="288"/>
      <c r="JPG1668" s="288"/>
      <c r="JPH1668" s="288"/>
      <c r="JPI1668" s="288"/>
      <c r="JPJ1668" s="288"/>
      <c r="JPK1668" s="288"/>
      <c r="JPL1668" s="288"/>
      <c r="JPM1668" s="288"/>
      <c r="JPN1668" s="288"/>
      <c r="JPO1668" s="288"/>
      <c r="JPP1668" s="288"/>
      <c r="JPQ1668" s="288"/>
      <c r="JPR1668" s="288"/>
      <c r="JPS1668" s="288"/>
      <c r="JPT1668" s="288"/>
      <c r="JPU1668" s="288"/>
      <c r="JPV1668" s="288"/>
      <c r="JPW1668" s="288"/>
      <c r="JPX1668" s="288"/>
      <c r="JPY1668" s="288"/>
      <c r="JPZ1668" s="288"/>
      <c r="JQA1668" s="288"/>
      <c r="JQB1668" s="288"/>
      <c r="JQC1668" s="288"/>
      <c r="JQD1668" s="288"/>
      <c r="JQE1668" s="288"/>
      <c r="JQF1668" s="288"/>
      <c r="JQG1668" s="288"/>
      <c r="JQH1668" s="288"/>
      <c r="JQI1668" s="288"/>
      <c r="JQJ1668" s="288"/>
      <c r="JQK1668" s="288"/>
      <c r="JQL1668" s="288"/>
      <c r="JQM1668" s="288"/>
      <c r="JQN1668" s="288"/>
      <c r="JQO1668" s="288"/>
      <c r="JQP1668" s="288"/>
      <c r="JQQ1668" s="288"/>
      <c r="JQR1668" s="288"/>
      <c r="JQS1668" s="288"/>
      <c r="JQT1668" s="288"/>
      <c r="JQU1668" s="288"/>
      <c r="JQV1668" s="288"/>
      <c r="JQW1668" s="288"/>
      <c r="JQX1668" s="288"/>
      <c r="JQY1668" s="288"/>
      <c r="JQZ1668" s="288"/>
      <c r="JRA1668" s="288"/>
      <c r="JRB1668" s="288"/>
      <c r="JRC1668" s="288"/>
      <c r="JRD1668" s="288"/>
      <c r="JRE1668" s="288"/>
      <c r="JRF1668" s="288"/>
      <c r="JRG1668" s="288"/>
      <c r="JRH1668" s="288"/>
      <c r="JRI1668" s="288"/>
      <c r="JRJ1668" s="288"/>
      <c r="JRK1668" s="288"/>
      <c r="JRL1668" s="288"/>
      <c r="JRM1668" s="288"/>
      <c r="JRN1668" s="288"/>
      <c r="JRO1668" s="288"/>
      <c r="JRP1668" s="288"/>
      <c r="JRQ1668" s="288"/>
      <c r="JRR1668" s="288"/>
      <c r="JRS1668" s="288"/>
      <c r="JRT1668" s="288"/>
      <c r="JRU1668" s="288"/>
      <c r="JRV1668" s="288"/>
      <c r="JRW1668" s="288"/>
      <c r="JRX1668" s="288"/>
      <c r="JRY1668" s="288"/>
      <c r="JRZ1668" s="288"/>
      <c r="JSA1668" s="288"/>
      <c r="JSB1668" s="288"/>
      <c r="JSC1668" s="288"/>
      <c r="JSD1668" s="288"/>
      <c r="JSE1668" s="288"/>
      <c r="JSF1668" s="288"/>
      <c r="JSG1668" s="288"/>
      <c r="JSH1668" s="288"/>
      <c r="JSI1668" s="288"/>
      <c r="JSJ1668" s="288"/>
      <c r="JSK1668" s="288"/>
      <c r="JSL1668" s="288"/>
      <c r="JSM1668" s="288"/>
      <c r="JSN1668" s="288"/>
      <c r="JSO1668" s="288"/>
      <c r="JSP1668" s="288"/>
      <c r="JSQ1668" s="288"/>
      <c r="JSR1668" s="288"/>
      <c r="JSS1668" s="288"/>
      <c r="JST1668" s="288"/>
      <c r="JSU1668" s="288"/>
      <c r="JSV1668" s="288"/>
      <c r="JSW1668" s="288"/>
      <c r="JSX1668" s="288"/>
      <c r="JSY1668" s="288"/>
      <c r="JSZ1668" s="288"/>
      <c r="JTA1668" s="288"/>
      <c r="JTB1668" s="288"/>
      <c r="JTC1668" s="288"/>
      <c r="JTD1668" s="288"/>
      <c r="JTE1668" s="288"/>
      <c r="JTF1668" s="288"/>
      <c r="JTG1668" s="288"/>
      <c r="JTH1668" s="288"/>
      <c r="JTI1668" s="288"/>
      <c r="JTJ1668" s="288"/>
      <c r="JTK1668" s="288"/>
      <c r="JTL1668" s="288"/>
      <c r="JTM1668" s="288"/>
      <c r="JTN1668" s="288"/>
      <c r="JTO1668" s="288"/>
      <c r="JTP1668" s="288"/>
      <c r="JTQ1668" s="288"/>
      <c r="JTR1668" s="288"/>
      <c r="JTS1668" s="288"/>
      <c r="JTT1668" s="288"/>
      <c r="JTU1668" s="288"/>
      <c r="JTV1668" s="288"/>
      <c r="JTW1668" s="288"/>
      <c r="JTX1668" s="288"/>
      <c r="JTY1668" s="288"/>
      <c r="JTZ1668" s="288"/>
      <c r="JUA1668" s="288"/>
      <c r="JUB1668" s="288"/>
      <c r="JUC1668" s="288"/>
      <c r="JUD1668" s="288"/>
      <c r="JUE1668" s="288"/>
      <c r="JUF1668" s="288"/>
      <c r="JUG1668" s="288"/>
      <c r="JUH1668" s="288"/>
      <c r="JUI1668" s="288"/>
      <c r="JUJ1668" s="288"/>
      <c r="JUK1668" s="288"/>
      <c r="JUL1668" s="288"/>
      <c r="JUM1668" s="288"/>
      <c r="JUN1668" s="288"/>
      <c r="JUO1668" s="288"/>
      <c r="JUP1668" s="288"/>
      <c r="JUQ1668" s="288"/>
      <c r="JUR1668" s="288"/>
      <c r="JUS1668" s="288"/>
      <c r="JUT1668" s="288"/>
      <c r="JUU1668" s="288"/>
      <c r="JUV1668" s="288"/>
      <c r="JUW1668" s="288"/>
      <c r="JUX1668" s="288"/>
      <c r="JUY1668" s="288"/>
      <c r="JUZ1668" s="288"/>
      <c r="JVA1668" s="288"/>
      <c r="JVB1668" s="288"/>
      <c r="JVC1668" s="288"/>
      <c r="JVD1668" s="288"/>
      <c r="JVE1668" s="288"/>
      <c r="JVF1668" s="288"/>
      <c r="JVG1668" s="288"/>
      <c r="JVH1668" s="288"/>
      <c r="JVI1668" s="288"/>
      <c r="JVJ1668" s="288"/>
      <c r="JVK1668" s="288"/>
      <c r="JVL1668" s="288"/>
      <c r="JVM1668" s="288"/>
      <c r="JVN1668" s="288"/>
      <c r="JVO1668" s="288"/>
      <c r="JVP1668" s="288"/>
      <c r="JVQ1668" s="288"/>
      <c r="JVR1668" s="288"/>
      <c r="JVS1668" s="288"/>
      <c r="JVT1668" s="288"/>
      <c r="JVU1668" s="288"/>
      <c r="JVV1668" s="288"/>
      <c r="JVW1668" s="288"/>
      <c r="JVX1668" s="288"/>
      <c r="JVY1668" s="288"/>
      <c r="JVZ1668" s="288"/>
      <c r="JWA1668" s="288"/>
      <c r="JWB1668" s="288"/>
      <c r="JWC1668" s="288"/>
      <c r="JWD1668" s="288"/>
      <c r="JWE1668" s="288"/>
      <c r="JWF1668" s="288"/>
      <c r="JWG1668" s="288"/>
      <c r="JWH1668" s="288"/>
      <c r="JWI1668" s="288"/>
      <c r="JWJ1668" s="288"/>
      <c r="JWK1668" s="288"/>
      <c r="JWL1668" s="288"/>
      <c r="JWM1668" s="288"/>
      <c r="JWN1668" s="288"/>
      <c r="JWO1668" s="288"/>
      <c r="JWP1668" s="288"/>
      <c r="JWQ1668" s="288"/>
      <c r="JWR1668" s="288"/>
      <c r="JWS1668" s="288"/>
      <c r="JWT1668" s="288"/>
      <c r="JWU1668" s="288"/>
      <c r="JWV1668" s="288"/>
      <c r="JWW1668" s="288"/>
      <c r="JWX1668" s="288"/>
      <c r="JWY1668" s="288"/>
      <c r="JWZ1668" s="288"/>
      <c r="JXA1668" s="288"/>
      <c r="JXB1668" s="288"/>
      <c r="JXC1668" s="288"/>
      <c r="JXD1668" s="288"/>
      <c r="JXE1668" s="288"/>
      <c r="JXF1668" s="288"/>
      <c r="JXG1668" s="288"/>
      <c r="JXH1668" s="288"/>
      <c r="JXI1668" s="288"/>
      <c r="JXJ1668" s="288"/>
      <c r="JXK1668" s="288"/>
      <c r="JXL1668" s="288"/>
      <c r="JXM1668" s="288"/>
      <c r="JXN1668" s="288"/>
      <c r="JXO1668" s="288"/>
      <c r="JXP1668" s="288"/>
      <c r="JXQ1668" s="288"/>
      <c r="JXR1668" s="288"/>
      <c r="JXS1668" s="288"/>
      <c r="JXT1668" s="288"/>
      <c r="JXU1668" s="288"/>
      <c r="JXV1668" s="288"/>
      <c r="JXW1668" s="288"/>
      <c r="JXX1668" s="288"/>
      <c r="JXY1668" s="288"/>
      <c r="JXZ1668" s="288"/>
      <c r="JYA1668" s="288"/>
      <c r="JYB1668" s="288"/>
      <c r="JYC1668" s="288"/>
      <c r="JYD1668" s="288"/>
      <c r="JYE1668" s="288"/>
      <c r="JYF1668" s="288"/>
      <c r="JYG1668" s="288"/>
      <c r="JYH1668" s="288"/>
      <c r="JYI1668" s="288"/>
      <c r="JYJ1668" s="288"/>
      <c r="JYK1668" s="288"/>
      <c r="JYL1668" s="288"/>
      <c r="JYM1668" s="288"/>
      <c r="JYN1668" s="288"/>
      <c r="JYO1668" s="288"/>
      <c r="JYP1668" s="288"/>
      <c r="JYQ1668" s="288"/>
      <c r="JYR1668" s="288"/>
      <c r="JYS1668" s="288"/>
      <c r="JYT1668" s="288"/>
      <c r="JYU1668" s="288"/>
      <c r="JYV1668" s="288"/>
      <c r="JYW1668" s="288"/>
      <c r="JYX1668" s="288"/>
      <c r="JYY1668" s="288"/>
      <c r="JYZ1668" s="288"/>
      <c r="JZA1668" s="288"/>
      <c r="JZB1668" s="288"/>
      <c r="JZC1668" s="288"/>
      <c r="JZD1668" s="288"/>
      <c r="JZE1668" s="288"/>
      <c r="JZF1668" s="288"/>
      <c r="JZG1668" s="288"/>
      <c r="JZH1668" s="288"/>
      <c r="JZI1668" s="288"/>
      <c r="JZJ1668" s="288"/>
      <c r="JZK1668" s="288"/>
      <c r="JZL1668" s="288"/>
      <c r="JZM1668" s="288"/>
      <c r="JZN1668" s="288"/>
      <c r="JZO1668" s="288"/>
      <c r="JZP1668" s="288"/>
      <c r="JZQ1668" s="288"/>
      <c r="JZR1668" s="288"/>
      <c r="JZS1668" s="288"/>
      <c r="JZT1668" s="288"/>
      <c r="JZU1668" s="288"/>
      <c r="JZV1668" s="288"/>
      <c r="JZW1668" s="288"/>
      <c r="JZX1668" s="288"/>
      <c r="JZY1668" s="288"/>
      <c r="JZZ1668" s="288"/>
      <c r="KAA1668" s="288"/>
      <c r="KAB1668" s="288"/>
      <c r="KAC1668" s="288"/>
      <c r="KAD1668" s="288"/>
      <c r="KAE1668" s="288"/>
      <c r="KAF1668" s="288"/>
      <c r="KAG1668" s="288"/>
      <c r="KAH1668" s="288"/>
      <c r="KAI1668" s="288"/>
      <c r="KAJ1668" s="288"/>
      <c r="KAK1668" s="288"/>
      <c r="KAL1668" s="288"/>
      <c r="KAM1668" s="288"/>
      <c r="KAN1668" s="288"/>
      <c r="KAO1668" s="288"/>
      <c r="KAP1668" s="288"/>
      <c r="KAQ1668" s="288"/>
      <c r="KAR1668" s="288"/>
      <c r="KAS1668" s="288"/>
      <c r="KAT1668" s="288"/>
      <c r="KAU1668" s="288"/>
      <c r="KAV1668" s="288"/>
      <c r="KAW1668" s="288"/>
      <c r="KAX1668" s="288"/>
      <c r="KAY1668" s="288"/>
      <c r="KAZ1668" s="288"/>
      <c r="KBA1668" s="288"/>
      <c r="KBB1668" s="288"/>
      <c r="KBC1668" s="288"/>
      <c r="KBD1668" s="288"/>
      <c r="KBE1668" s="288"/>
      <c r="KBF1668" s="288"/>
      <c r="KBG1668" s="288"/>
      <c r="KBH1668" s="288"/>
      <c r="KBI1668" s="288"/>
      <c r="KBJ1668" s="288"/>
      <c r="KBK1668" s="288"/>
      <c r="KBL1668" s="288"/>
      <c r="KBM1668" s="288"/>
      <c r="KBN1668" s="288"/>
      <c r="KBO1668" s="288"/>
      <c r="KBP1668" s="288"/>
      <c r="KBQ1668" s="288"/>
      <c r="KBR1668" s="288"/>
      <c r="KBS1668" s="288"/>
      <c r="KBT1668" s="288"/>
      <c r="KBU1668" s="288"/>
      <c r="KBV1668" s="288"/>
      <c r="KBW1668" s="288"/>
      <c r="KBX1668" s="288"/>
      <c r="KBY1668" s="288"/>
      <c r="KBZ1668" s="288"/>
      <c r="KCA1668" s="288"/>
      <c r="KCB1668" s="288"/>
      <c r="KCC1668" s="288"/>
      <c r="KCD1668" s="288"/>
      <c r="KCE1668" s="288"/>
      <c r="KCF1668" s="288"/>
      <c r="KCG1668" s="288"/>
      <c r="KCH1668" s="288"/>
      <c r="KCI1668" s="288"/>
      <c r="KCJ1668" s="288"/>
      <c r="KCK1668" s="288"/>
      <c r="KCL1668" s="288"/>
      <c r="KCM1668" s="288"/>
      <c r="KCN1668" s="288"/>
      <c r="KCO1668" s="288"/>
      <c r="KCP1668" s="288"/>
      <c r="KCQ1668" s="288"/>
      <c r="KCR1668" s="288"/>
      <c r="KCS1668" s="288"/>
      <c r="KCT1668" s="288"/>
      <c r="KCU1668" s="288"/>
      <c r="KCV1668" s="288"/>
      <c r="KCW1668" s="288"/>
      <c r="KCX1668" s="288"/>
      <c r="KCY1668" s="288"/>
      <c r="KCZ1668" s="288"/>
      <c r="KDA1668" s="288"/>
      <c r="KDB1668" s="288"/>
      <c r="KDC1668" s="288"/>
      <c r="KDD1668" s="288"/>
      <c r="KDE1668" s="288"/>
      <c r="KDF1668" s="288"/>
      <c r="KDG1668" s="288"/>
      <c r="KDH1668" s="288"/>
      <c r="KDI1668" s="288"/>
      <c r="KDJ1668" s="288"/>
      <c r="KDK1668" s="288"/>
      <c r="KDL1668" s="288"/>
      <c r="KDM1668" s="288"/>
      <c r="KDN1668" s="288"/>
      <c r="KDO1668" s="288"/>
      <c r="KDP1668" s="288"/>
      <c r="KDQ1668" s="288"/>
      <c r="KDR1668" s="288"/>
      <c r="KDS1668" s="288"/>
      <c r="KDT1668" s="288"/>
      <c r="KDU1668" s="288"/>
      <c r="KDV1668" s="288"/>
      <c r="KDW1668" s="288"/>
      <c r="KDX1668" s="288"/>
      <c r="KDY1668" s="288"/>
      <c r="KDZ1668" s="288"/>
      <c r="KEA1668" s="288"/>
      <c r="KEB1668" s="288"/>
      <c r="KEC1668" s="288"/>
      <c r="KED1668" s="288"/>
      <c r="KEE1668" s="288"/>
      <c r="KEF1668" s="288"/>
      <c r="KEG1668" s="288"/>
      <c r="KEH1668" s="288"/>
      <c r="KEI1668" s="288"/>
      <c r="KEJ1668" s="288"/>
      <c r="KEK1668" s="288"/>
      <c r="KEL1668" s="288"/>
      <c r="KEM1668" s="288"/>
      <c r="KEN1668" s="288"/>
      <c r="KEO1668" s="288"/>
      <c r="KEP1668" s="288"/>
      <c r="KEQ1668" s="288"/>
      <c r="KER1668" s="288"/>
      <c r="KES1668" s="288"/>
      <c r="KET1668" s="288"/>
      <c r="KEU1668" s="288"/>
      <c r="KEV1668" s="288"/>
      <c r="KEW1668" s="288"/>
      <c r="KEX1668" s="288"/>
      <c r="KEY1668" s="288"/>
      <c r="KEZ1668" s="288"/>
      <c r="KFA1668" s="288"/>
      <c r="KFB1668" s="288"/>
      <c r="KFC1668" s="288"/>
      <c r="KFD1668" s="288"/>
      <c r="KFE1668" s="288"/>
      <c r="KFF1668" s="288"/>
      <c r="KFG1668" s="288"/>
      <c r="KFH1668" s="288"/>
      <c r="KFI1668" s="288"/>
      <c r="KFJ1668" s="288"/>
      <c r="KFK1668" s="288"/>
      <c r="KFL1668" s="288"/>
      <c r="KFM1668" s="288"/>
      <c r="KFN1668" s="288"/>
      <c r="KFO1668" s="288"/>
      <c r="KFP1668" s="288"/>
      <c r="KFQ1668" s="288"/>
      <c r="KFR1668" s="288"/>
      <c r="KFS1668" s="288"/>
      <c r="KFT1668" s="288"/>
      <c r="KFU1668" s="288"/>
      <c r="KFV1668" s="288"/>
      <c r="KFW1668" s="288"/>
      <c r="KFX1668" s="288"/>
      <c r="KFY1668" s="288"/>
      <c r="KFZ1668" s="288"/>
      <c r="KGA1668" s="288"/>
      <c r="KGB1668" s="288"/>
      <c r="KGC1668" s="288"/>
      <c r="KGD1668" s="288"/>
      <c r="KGE1668" s="288"/>
      <c r="KGF1668" s="288"/>
      <c r="KGG1668" s="288"/>
      <c r="KGH1668" s="288"/>
      <c r="KGI1668" s="288"/>
      <c r="KGJ1668" s="288"/>
      <c r="KGK1668" s="288"/>
      <c r="KGL1668" s="288"/>
      <c r="KGM1668" s="288"/>
      <c r="KGN1668" s="288"/>
      <c r="KGO1668" s="288"/>
      <c r="KGP1668" s="288"/>
      <c r="KGQ1668" s="288"/>
      <c r="KGR1668" s="288"/>
      <c r="KGS1668" s="288"/>
      <c r="KGT1668" s="288"/>
      <c r="KGU1668" s="288"/>
      <c r="KGV1668" s="288"/>
      <c r="KGW1668" s="288"/>
      <c r="KGX1668" s="288"/>
      <c r="KGY1668" s="288"/>
      <c r="KGZ1668" s="288"/>
      <c r="KHA1668" s="288"/>
      <c r="KHB1668" s="288"/>
      <c r="KHC1668" s="288"/>
      <c r="KHD1668" s="288"/>
      <c r="KHE1668" s="288"/>
      <c r="KHF1668" s="288"/>
      <c r="KHG1668" s="288"/>
      <c r="KHH1668" s="288"/>
      <c r="KHI1668" s="288"/>
      <c r="KHJ1668" s="288"/>
      <c r="KHK1668" s="288"/>
      <c r="KHL1668" s="288"/>
      <c r="KHM1668" s="288"/>
      <c r="KHN1668" s="288"/>
      <c r="KHO1668" s="288"/>
      <c r="KHP1668" s="288"/>
      <c r="KHQ1668" s="288"/>
      <c r="KHR1668" s="288"/>
      <c r="KHS1668" s="288"/>
      <c r="KHT1668" s="288"/>
      <c r="KHU1668" s="288"/>
      <c r="KHV1668" s="288"/>
      <c r="KHW1668" s="288"/>
      <c r="KHX1668" s="288"/>
      <c r="KHY1668" s="288"/>
      <c r="KHZ1668" s="288"/>
      <c r="KIA1668" s="288"/>
      <c r="KIB1668" s="288"/>
      <c r="KIC1668" s="288"/>
      <c r="KID1668" s="288"/>
      <c r="KIE1668" s="288"/>
      <c r="KIF1668" s="288"/>
      <c r="KIG1668" s="288"/>
      <c r="KIH1668" s="288"/>
      <c r="KII1668" s="288"/>
      <c r="KIJ1668" s="288"/>
      <c r="KIK1668" s="288"/>
      <c r="KIL1668" s="288"/>
      <c r="KIM1668" s="288"/>
      <c r="KIN1668" s="288"/>
      <c r="KIO1668" s="288"/>
      <c r="KIP1668" s="288"/>
      <c r="KIQ1668" s="288"/>
      <c r="KIR1668" s="288"/>
      <c r="KIS1668" s="288"/>
      <c r="KIT1668" s="288"/>
      <c r="KIU1668" s="288"/>
      <c r="KIV1668" s="288"/>
      <c r="KIW1668" s="288"/>
      <c r="KIX1668" s="288"/>
      <c r="KIY1668" s="288"/>
      <c r="KIZ1668" s="288"/>
      <c r="KJA1668" s="288"/>
      <c r="KJB1668" s="288"/>
      <c r="KJC1668" s="288"/>
      <c r="KJD1668" s="288"/>
      <c r="KJE1668" s="288"/>
      <c r="KJF1668" s="288"/>
      <c r="KJG1668" s="288"/>
      <c r="KJH1668" s="288"/>
      <c r="KJI1668" s="288"/>
      <c r="KJJ1668" s="288"/>
      <c r="KJK1668" s="288"/>
      <c r="KJL1668" s="288"/>
      <c r="KJM1668" s="288"/>
      <c r="KJN1668" s="288"/>
      <c r="KJO1668" s="288"/>
      <c r="KJP1668" s="288"/>
      <c r="KJQ1668" s="288"/>
      <c r="KJR1668" s="288"/>
      <c r="KJS1668" s="288"/>
      <c r="KJT1668" s="288"/>
      <c r="KJU1668" s="288"/>
      <c r="KJV1668" s="288"/>
      <c r="KJW1668" s="288"/>
      <c r="KJX1668" s="288"/>
      <c r="KJY1668" s="288"/>
      <c r="KJZ1668" s="288"/>
      <c r="KKA1668" s="288"/>
      <c r="KKB1668" s="288"/>
      <c r="KKC1668" s="288"/>
      <c r="KKD1668" s="288"/>
      <c r="KKE1668" s="288"/>
      <c r="KKF1668" s="288"/>
      <c r="KKG1668" s="288"/>
      <c r="KKH1668" s="288"/>
      <c r="KKI1668" s="288"/>
      <c r="KKJ1668" s="288"/>
      <c r="KKK1668" s="288"/>
      <c r="KKL1668" s="288"/>
      <c r="KKM1668" s="288"/>
      <c r="KKN1668" s="288"/>
      <c r="KKO1668" s="288"/>
      <c r="KKP1668" s="288"/>
      <c r="KKQ1668" s="288"/>
      <c r="KKR1668" s="288"/>
      <c r="KKS1668" s="288"/>
      <c r="KKT1668" s="288"/>
      <c r="KKU1668" s="288"/>
      <c r="KKV1668" s="288"/>
      <c r="KKW1668" s="288"/>
      <c r="KKX1668" s="288"/>
      <c r="KKY1668" s="288"/>
      <c r="KKZ1668" s="288"/>
      <c r="KLA1668" s="288"/>
      <c r="KLB1668" s="288"/>
      <c r="KLC1668" s="288"/>
      <c r="KLD1668" s="288"/>
      <c r="KLE1668" s="288"/>
      <c r="KLF1668" s="288"/>
      <c r="KLG1668" s="288"/>
      <c r="KLH1668" s="288"/>
      <c r="KLI1668" s="288"/>
      <c r="KLJ1668" s="288"/>
      <c r="KLK1668" s="288"/>
      <c r="KLL1668" s="288"/>
      <c r="KLM1668" s="288"/>
      <c r="KLN1668" s="288"/>
      <c r="KLO1668" s="288"/>
      <c r="KLP1668" s="288"/>
      <c r="KLQ1668" s="288"/>
      <c r="KLR1668" s="288"/>
      <c r="KLS1668" s="288"/>
      <c r="KLT1668" s="288"/>
      <c r="KLU1668" s="288"/>
      <c r="KLV1668" s="288"/>
      <c r="KLW1668" s="288"/>
      <c r="KLX1668" s="288"/>
      <c r="KLY1668" s="288"/>
      <c r="KLZ1668" s="288"/>
      <c r="KMA1668" s="288"/>
      <c r="KMB1668" s="288"/>
      <c r="KMC1668" s="288"/>
      <c r="KMD1668" s="288"/>
      <c r="KME1668" s="288"/>
      <c r="KMF1668" s="288"/>
      <c r="KMG1668" s="288"/>
      <c r="KMH1668" s="288"/>
      <c r="KMI1668" s="288"/>
      <c r="KMJ1668" s="288"/>
      <c r="KMK1668" s="288"/>
      <c r="KML1668" s="288"/>
      <c r="KMM1668" s="288"/>
      <c r="KMN1668" s="288"/>
      <c r="KMO1668" s="288"/>
      <c r="KMP1668" s="288"/>
      <c r="KMQ1668" s="288"/>
      <c r="KMR1668" s="288"/>
      <c r="KMS1668" s="288"/>
      <c r="KMT1668" s="288"/>
      <c r="KMU1668" s="288"/>
      <c r="KMV1668" s="288"/>
      <c r="KMW1668" s="288"/>
      <c r="KMX1668" s="288"/>
      <c r="KMY1668" s="288"/>
      <c r="KMZ1668" s="288"/>
      <c r="KNA1668" s="288"/>
      <c r="KNB1668" s="288"/>
      <c r="KNC1668" s="288"/>
      <c r="KND1668" s="288"/>
      <c r="KNE1668" s="288"/>
      <c r="KNF1668" s="288"/>
      <c r="KNG1668" s="288"/>
      <c r="KNH1668" s="288"/>
      <c r="KNI1668" s="288"/>
      <c r="KNJ1668" s="288"/>
      <c r="KNK1668" s="288"/>
      <c r="KNL1668" s="288"/>
      <c r="KNM1668" s="288"/>
      <c r="KNN1668" s="288"/>
      <c r="KNO1668" s="288"/>
      <c r="KNP1668" s="288"/>
      <c r="KNQ1668" s="288"/>
      <c r="KNR1668" s="288"/>
      <c r="KNS1668" s="288"/>
      <c r="KNT1668" s="288"/>
      <c r="KNU1668" s="288"/>
      <c r="KNV1668" s="288"/>
      <c r="KNW1668" s="288"/>
      <c r="KNX1668" s="288"/>
      <c r="KNY1668" s="288"/>
      <c r="KNZ1668" s="288"/>
      <c r="KOA1668" s="288"/>
      <c r="KOB1668" s="288"/>
      <c r="KOC1668" s="288"/>
      <c r="KOD1668" s="288"/>
      <c r="KOE1668" s="288"/>
      <c r="KOF1668" s="288"/>
      <c r="KOG1668" s="288"/>
      <c r="KOH1668" s="288"/>
      <c r="KOI1668" s="288"/>
      <c r="KOJ1668" s="288"/>
      <c r="KOK1668" s="288"/>
      <c r="KOL1668" s="288"/>
      <c r="KOM1668" s="288"/>
      <c r="KON1668" s="288"/>
      <c r="KOO1668" s="288"/>
      <c r="KOP1668" s="288"/>
      <c r="KOQ1668" s="288"/>
      <c r="KOR1668" s="288"/>
      <c r="KOS1668" s="288"/>
      <c r="KOT1668" s="288"/>
      <c r="KOU1668" s="288"/>
      <c r="KOV1668" s="288"/>
      <c r="KOW1668" s="288"/>
      <c r="KOX1668" s="288"/>
      <c r="KOY1668" s="288"/>
      <c r="KOZ1668" s="288"/>
      <c r="KPA1668" s="288"/>
      <c r="KPB1668" s="288"/>
      <c r="KPC1668" s="288"/>
      <c r="KPD1668" s="288"/>
      <c r="KPE1668" s="288"/>
      <c r="KPF1668" s="288"/>
      <c r="KPG1668" s="288"/>
      <c r="KPH1668" s="288"/>
      <c r="KPI1668" s="288"/>
      <c r="KPJ1668" s="288"/>
      <c r="KPK1668" s="288"/>
      <c r="KPL1668" s="288"/>
      <c r="KPM1668" s="288"/>
      <c r="KPN1668" s="288"/>
      <c r="KPO1668" s="288"/>
      <c r="KPP1668" s="288"/>
      <c r="KPQ1668" s="288"/>
      <c r="KPR1668" s="288"/>
      <c r="KPS1668" s="288"/>
      <c r="KPT1668" s="288"/>
      <c r="KPU1668" s="288"/>
      <c r="KPV1668" s="288"/>
      <c r="KPW1668" s="288"/>
      <c r="KPX1668" s="288"/>
      <c r="KPY1668" s="288"/>
      <c r="KPZ1668" s="288"/>
      <c r="KQA1668" s="288"/>
      <c r="KQB1668" s="288"/>
      <c r="KQC1668" s="288"/>
      <c r="KQD1668" s="288"/>
      <c r="KQE1668" s="288"/>
      <c r="KQF1668" s="288"/>
      <c r="KQG1668" s="288"/>
      <c r="KQH1668" s="288"/>
      <c r="KQI1668" s="288"/>
      <c r="KQJ1668" s="288"/>
      <c r="KQK1668" s="288"/>
      <c r="KQL1668" s="288"/>
      <c r="KQM1668" s="288"/>
      <c r="KQN1668" s="288"/>
      <c r="KQO1668" s="288"/>
      <c r="KQP1668" s="288"/>
      <c r="KQQ1668" s="288"/>
      <c r="KQR1668" s="288"/>
      <c r="KQS1668" s="288"/>
      <c r="KQT1668" s="288"/>
      <c r="KQU1668" s="288"/>
      <c r="KQV1668" s="288"/>
      <c r="KQW1668" s="288"/>
      <c r="KQX1668" s="288"/>
      <c r="KQY1668" s="288"/>
      <c r="KQZ1668" s="288"/>
      <c r="KRA1668" s="288"/>
      <c r="KRB1668" s="288"/>
      <c r="KRC1668" s="288"/>
      <c r="KRD1668" s="288"/>
      <c r="KRE1668" s="288"/>
      <c r="KRF1668" s="288"/>
      <c r="KRG1668" s="288"/>
      <c r="KRH1668" s="288"/>
      <c r="KRI1668" s="288"/>
      <c r="KRJ1668" s="288"/>
      <c r="KRK1668" s="288"/>
      <c r="KRL1668" s="288"/>
      <c r="KRM1668" s="288"/>
      <c r="KRN1668" s="288"/>
      <c r="KRO1668" s="288"/>
      <c r="KRP1668" s="288"/>
      <c r="KRQ1668" s="288"/>
      <c r="KRR1668" s="288"/>
      <c r="KRS1668" s="288"/>
      <c r="KRT1668" s="288"/>
      <c r="KRU1668" s="288"/>
      <c r="KRV1668" s="288"/>
      <c r="KRW1668" s="288"/>
      <c r="KRX1668" s="288"/>
      <c r="KRY1668" s="288"/>
      <c r="KRZ1668" s="288"/>
      <c r="KSA1668" s="288"/>
      <c r="KSB1668" s="288"/>
      <c r="KSC1668" s="288"/>
      <c r="KSD1668" s="288"/>
      <c r="KSE1668" s="288"/>
      <c r="KSF1668" s="288"/>
      <c r="KSG1668" s="288"/>
      <c r="KSH1668" s="288"/>
      <c r="KSI1668" s="288"/>
      <c r="KSJ1668" s="288"/>
      <c r="KSK1668" s="288"/>
      <c r="KSL1668" s="288"/>
      <c r="KSM1668" s="288"/>
      <c r="KSN1668" s="288"/>
      <c r="KSO1668" s="288"/>
      <c r="KSP1668" s="288"/>
      <c r="KSQ1668" s="288"/>
      <c r="KSR1668" s="288"/>
      <c r="KSS1668" s="288"/>
      <c r="KST1668" s="288"/>
      <c r="KSU1668" s="288"/>
      <c r="KSV1668" s="288"/>
      <c r="KSW1668" s="288"/>
      <c r="KSX1668" s="288"/>
      <c r="KSY1668" s="288"/>
      <c r="KSZ1668" s="288"/>
      <c r="KTA1668" s="288"/>
      <c r="KTB1668" s="288"/>
      <c r="KTC1668" s="288"/>
      <c r="KTD1668" s="288"/>
      <c r="KTE1668" s="288"/>
      <c r="KTF1668" s="288"/>
      <c r="KTG1668" s="288"/>
      <c r="KTH1668" s="288"/>
      <c r="KTI1668" s="288"/>
      <c r="KTJ1668" s="288"/>
      <c r="KTK1668" s="288"/>
      <c r="KTL1668" s="288"/>
      <c r="KTM1668" s="288"/>
      <c r="KTN1668" s="288"/>
      <c r="KTO1668" s="288"/>
      <c r="KTP1668" s="288"/>
      <c r="KTQ1668" s="288"/>
      <c r="KTR1668" s="288"/>
      <c r="KTS1668" s="288"/>
      <c r="KTT1668" s="288"/>
      <c r="KTU1668" s="288"/>
      <c r="KTV1668" s="288"/>
      <c r="KTW1668" s="288"/>
      <c r="KTX1668" s="288"/>
      <c r="KTY1668" s="288"/>
      <c r="KTZ1668" s="288"/>
      <c r="KUA1668" s="288"/>
      <c r="KUB1668" s="288"/>
      <c r="KUC1668" s="288"/>
      <c r="KUD1668" s="288"/>
      <c r="KUE1668" s="288"/>
      <c r="KUF1668" s="288"/>
      <c r="KUG1668" s="288"/>
      <c r="KUH1668" s="288"/>
      <c r="KUI1668" s="288"/>
      <c r="KUJ1668" s="288"/>
      <c r="KUK1668" s="288"/>
      <c r="KUL1668" s="288"/>
      <c r="KUM1668" s="288"/>
      <c r="KUN1668" s="288"/>
      <c r="KUO1668" s="288"/>
      <c r="KUP1668" s="288"/>
      <c r="KUQ1668" s="288"/>
      <c r="KUR1668" s="288"/>
      <c r="KUS1668" s="288"/>
      <c r="KUT1668" s="288"/>
      <c r="KUU1668" s="288"/>
      <c r="KUV1668" s="288"/>
      <c r="KUW1668" s="288"/>
      <c r="KUX1668" s="288"/>
      <c r="KUY1668" s="288"/>
      <c r="KUZ1668" s="288"/>
      <c r="KVA1668" s="288"/>
      <c r="KVB1668" s="288"/>
      <c r="KVC1668" s="288"/>
      <c r="KVD1668" s="288"/>
      <c r="KVE1668" s="288"/>
      <c r="KVF1668" s="288"/>
      <c r="KVG1668" s="288"/>
      <c r="KVH1668" s="288"/>
      <c r="KVI1668" s="288"/>
      <c r="KVJ1668" s="288"/>
      <c r="KVK1668" s="288"/>
      <c r="KVL1668" s="288"/>
      <c r="KVM1668" s="288"/>
      <c r="KVN1668" s="288"/>
      <c r="KVO1668" s="288"/>
      <c r="KVP1668" s="288"/>
      <c r="KVQ1668" s="288"/>
      <c r="KVR1668" s="288"/>
      <c r="KVS1668" s="288"/>
      <c r="KVT1668" s="288"/>
      <c r="KVU1668" s="288"/>
      <c r="KVV1668" s="288"/>
      <c r="KVW1668" s="288"/>
      <c r="KVX1668" s="288"/>
      <c r="KVY1668" s="288"/>
      <c r="KVZ1668" s="288"/>
      <c r="KWA1668" s="288"/>
      <c r="KWB1668" s="288"/>
      <c r="KWC1668" s="288"/>
      <c r="KWD1668" s="288"/>
      <c r="KWE1668" s="288"/>
      <c r="KWF1668" s="288"/>
      <c r="KWG1668" s="288"/>
      <c r="KWH1668" s="288"/>
      <c r="KWI1668" s="288"/>
      <c r="KWJ1668" s="288"/>
      <c r="KWK1668" s="288"/>
      <c r="KWL1668" s="288"/>
      <c r="KWM1668" s="288"/>
      <c r="KWN1668" s="288"/>
      <c r="KWO1668" s="288"/>
      <c r="KWP1668" s="288"/>
      <c r="KWQ1668" s="288"/>
      <c r="KWR1668" s="288"/>
      <c r="KWS1668" s="288"/>
      <c r="KWT1668" s="288"/>
      <c r="KWU1668" s="288"/>
      <c r="KWV1668" s="288"/>
      <c r="KWW1668" s="288"/>
      <c r="KWX1668" s="288"/>
      <c r="KWY1668" s="288"/>
      <c r="KWZ1668" s="288"/>
      <c r="KXA1668" s="288"/>
      <c r="KXB1668" s="288"/>
      <c r="KXC1668" s="288"/>
      <c r="KXD1668" s="288"/>
      <c r="KXE1668" s="288"/>
      <c r="KXF1668" s="288"/>
      <c r="KXG1668" s="288"/>
      <c r="KXH1668" s="288"/>
      <c r="KXI1668" s="288"/>
      <c r="KXJ1668" s="288"/>
      <c r="KXK1668" s="288"/>
      <c r="KXL1668" s="288"/>
      <c r="KXM1668" s="288"/>
      <c r="KXN1668" s="288"/>
      <c r="KXO1668" s="288"/>
      <c r="KXP1668" s="288"/>
      <c r="KXQ1668" s="288"/>
      <c r="KXR1668" s="288"/>
      <c r="KXS1668" s="288"/>
      <c r="KXT1668" s="288"/>
      <c r="KXU1668" s="288"/>
      <c r="KXV1668" s="288"/>
      <c r="KXW1668" s="288"/>
      <c r="KXX1668" s="288"/>
      <c r="KXY1668" s="288"/>
      <c r="KXZ1668" s="288"/>
      <c r="KYA1668" s="288"/>
      <c r="KYB1668" s="288"/>
      <c r="KYC1668" s="288"/>
      <c r="KYD1668" s="288"/>
      <c r="KYE1668" s="288"/>
      <c r="KYF1668" s="288"/>
      <c r="KYG1668" s="288"/>
      <c r="KYH1668" s="288"/>
      <c r="KYI1668" s="288"/>
      <c r="KYJ1668" s="288"/>
      <c r="KYK1668" s="288"/>
      <c r="KYL1668" s="288"/>
      <c r="KYM1668" s="288"/>
      <c r="KYN1668" s="288"/>
      <c r="KYO1668" s="288"/>
      <c r="KYP1668" s="288"/>
      <c r="KYQ1668" s="288"/>
      <c r="KYR1668" s="288"/>
      <c r="KYS1668" s="288"/>
      <c r="KYT1668" s="288"/>
      <c r="KYU1668" s="288"/>
      <c r="KYV1668" s="288"/>
      <c r="KYW1668" s="288"/>
      <c r="KYX1668" s="288"/>
      <c r="KYY1668" s="288"/>
      <c r="KYZ1668" s="288"/>
      <c r="KZA1668" s="288"/>
      <c r="KZB1668" s="288"/>
      <c r="KZC1668" s="288"/>
      <c r="KZD1668" s="288"/>
      <c r="KZE1668" s="288"/>
      <c r="KZF1668" s="288"/>
      <c r="KZG1668" s="288"/>
      <c r="KZH1668" s="288"/>
      <c r="KZI1668" s="288"/>
      <c r="KZJ1668" s="288"/>
      <c r="KZK1668" s="288"/>
      <c r="KZL1668" s="288"/>
      <c r="KZM1668" s="288"/>
      <c r="KZN1668" s="288"/>
      <c r="KZO1668" s="288"/>
      <c r="KZP1668" s="288"/>
      <c r="KZQ1668" s="288"/>
      <c r="KZR1668" s="288"/>
      <c r="KZS1668" s="288"/>
      <c r="KZT1668" s="288"/>
      <c r="KZU1668" s="288"/>
      <c r="KZV1668" s="288"/>
      <c r="KZW1668" s="288"/>
      <c r="KZX1668" s="288"/>
      <c r="KZY1668" s="288"/>
      <c r="KZZ1668" s="288"/>
      <c r="LAA1668" s="288"/>
      <c r="LAB1668" s="288"/>
      <c r="LAC1668" s="288"/>
      <c r="LAD1668" s="288"/>
      <c r="LAE1668" s="288"/>
      <c r="LAF1668" s="288"/>
      <c r="LAG1668" s="288"/>
      <c r="LAH1668" s="288"/>
      <c r="LAI1668" s="288"/>
      <c r="LAJ1668" s="288"/>
      <c r="LAK1668" s="288"/>
      <c r="LAL1668" s="288"/>
      <c r="LAM1668" s="288"/>
      <c r="LAN1668" s="288"/>
      <c r="LAO1668" s="288"/>
      <c r="LAP1668" s="288"/>
      <c r="LAQ1668" s="288"/>
      <c r="LAR1668" s="288"/>
      <c r="LAS1668" s="288"/>
      <c r="LAT1668" s="288"/>
      <c r="LAU1668" s="288"/>
      <c r="LAV1668" s="288"/>
      <c r="LAW1668" s="288"/>
      <c r="LAX1668" s="288"/>
      <c r="LAY1668" s="288"/>
      <c r="LAZ1668" s="288"/>
      <c r="LBA1668" s="288"/>
      <c r="LBB1668" s="288"/>
      <c r="LBC1668" s="288"/>
      <c r="LBD1668" s="288"/>
      <c r="LBE1668" s="288"/>
      <c r="LBF1668" s="288"/>
      <c r="LBG1668" s="288"/>
      <c r="LBH1668" s="288"/>
      <c r="LBI1668" s="288"/>
      <c r="LBJ1668" s="288"/>
      <c r="LBK1668" s="288"/>
      <c r="LBL1668" s="288"/>
      <c r="LBM1668" s="288"/>
      <c r="LBN1668" s="288"/>
      <c r="LBO1668" s="288"/>
      <c r="LBP1668" s="288"/>
      <c r="LBQ1668" s="288"/>
      <c r="LBR1668" s="288"/>
      <c r="LBS1668" s="288"/>
      <c r="LBT1668" s="288"/>
      <c r="LBU1668" s="288"/>
      <c r="LBV1668" s="288"/>
      <c r="LBW1668" s="288"/>
      <c r="LBX1668" s="288"/>
      <c r="LBY1668" s="288"/>
      <c r="LBZ1668" s="288"/>
      <c r="LCA1668" s="288"/>
      <c r="LCB1668" s="288"/>
      <c r="LCC1668" s="288"/>
      <c r="LCD1668" s="288"/>
      <c r="LCE1668" s="288"/>
      <c r="LCF1668" s="288"/>
      <c r="LCG1668" s="288"/>
      <c r="LCH1668" s="288"/>
      <c r="LCI1668" s="288"/>
      <c r="LCJ1668" s="288"/>
      <c r="LCK1668" s="288"/>
      <c r="LCL1668" s="288"/>
      <c r="LCM1668" s="288"/>
      <c r="LCN1668" s="288"/>
      <c r="LCO1668" s="288"/>
      <c r="LCP1668" s="288"/>
      <c r="LCQ1668" s="288"/>
      <c r="LCR1668" s="288"/>
      <c r="LCS1668" s="288"/>
      <c r="LCT1668" s="288"/>
      <c r="LCU1668" s="288"/>
      <c r="LCV1668" s="288"/>
      <c r="LCW1668" s="288"/>
      <c r="LCX1668" s="288"/>
      <c r="LCY1668" s="288"/>
      <c r="LCZ1668" s="288"/>
      <c r="LDA1668" s="288"/>
      <c r="LDB1668" s="288"/>
      <c r="LDC1668" s="288"/>
      <c r="LDD1668" s="288"/>
      <c r="LDE1668" s="288"/>
      <c r="LDF1668" s="288"/>
      <c r="LDG1668" s="288"/>
      <c r="LDH1668" s="288"/>
      <c r="LDI1668" s="288"/>
      <c r="LDJ1668" s="288"/>
      <c r="LDK1668" s="288"/>
      <c r="LDL1668" s="288"/>
      <c r="LDM1668" s="288"/>
      <c r="LDN1668" s="288"/>
      <c r="LDO1668" s="288"/>
      <c r="LDP1668" s="288"/>
      <c r="LDQ1668" s="288"/>
      <c r="LDR1668" s="288"/>
      <c r="LDS1668" s="288"/>
      <c r="LDT1668" s="288"/>
      <c r="LDU1668" s="288"/>
      <c r="LDV1668" s="288"/>
      <c r="LDW1668" s="288"/>
      <c r="LDX1668" s="288"/>
      <c r="LDY1668" s="288"/>
      <c r="LDZ1668" s="288"/>
      <c r="LEA1668" s="288"/>
      <c r="LEB1668" s="288"/>
      <c r="LEC1668" s="288"/>
      <c r="LED1668" s="288"/>
      <c r="LEE1668" s="288"/>
      <c r="LEF1668" s="288"/>
      <c r="LEG1668" s="288"/>
      <c r="LEH1668" s="288"/>
      <c r="LEI1668" s="288"/>
      <c r="LEJ1668" s="288"/>
      <c r="LEK1668" s="288"/>
      <c r="LEL1668" s="288"/>
      <c r="LEM1668" s="288"/>
      <c r="LEN1668" s="288"/>
      <c r="LEO1668" s="288"/>
      <c r="LEP1668" s="288"/>
      <c r="LEQ1668" s="288"/>
      <c r="LER1668" s="288"/>
      <c r="LES1668" s="288"/>
      <c r="LET1668" s="288"/>
      <c r="LEU1668" s="288"/>
      <c r="LEV1668" s="288"/>
      <c r="LEW1668" s="288"/>
      <c r="LEX1668" s="288"/>
      <c r="LEY1668" s="288"/>
      <c r="LEZ1668" s="288"/>
      <c r="LFA1668" s="288"/>
      <c r="LFB1668" s="288"/>
      <c r="LFC1668" s="288"/>
      <c r="LFD1668" s="288"/>
      <c r="LFE1668" s="288"/>
      <c r="LFF1668" s="288"/>
      <c r="LFG1668" s="288"/>
      <c r="LFH1668" s="288"/>
      <c r="LFI1668" s="288"/>
      <c r="LFJ1668" s="288"/>
      <c r="LFK1668" s="288"/>
      <c r="LFL1668" s="288"/>
      <c r="LFM1668" s="288"/>
      <c r="LFN1668" s="288"/>
      <c r="LFO1668" s="288"/>
      <c r="LFP1668" s="288"/>
      <c r="LFQ1668" s="288"/>
      <c r="LFR1668" s="288"/>
      <c r="LFS1668" s="288"/>
      <c r="LFT1668" s="288"/>
      <c r="LFU1668" s="288"/>
      <c r="LFV1668" s="288"/>
      <c r="LFW1668" s="288"/>
      <c r="LFX1668" s="288"/>
      <c r="LFY1668" s="288"/>
      <c r="LFZ1668" s="288"/>
      <c r="LGA1668" s="288"/>
      <c r="LGB1668" s="288"/>
      <c r="LGC1668" s="288"/>
      <c r="LGD1668" s="288"/>
      <c r="LGE1668" s="288"/>
      <c r="LGF1668" s="288"/>
      <c r="LGG1668" s="288"/>
      <c r="LGH1668" s="288"/>
      <c r="LGI1668" s="288"/>
      <c r="LGJ1668" s="288"/>
      <c r="LGK1668" s="288"/>
      <c r="LGL1668" s="288"/>
      <c r="LGM1668" s="288"/>
      <c r="LGN1668" s="288"/>
      <c r="LGO1668" s="288"/>
      <c r="LGP1668" s="288"/>
      <c r="LGQ1668" s="288"/>
      <c r="LGR1668" s="288"/>
      <c r="LGS1668" s="288"/>
      <c r="LGT1668" s="288"/>
      <c r="LGU1668" s="288"/>
      <c r="LGV1668" s="288"/>
      <c r="LGW1668" s="288"/>
      <c r="LGX1668" s="288"/>
      <c r="LGY1668" s="288"/>
      <c r="LGZ1668" s="288"/>
      <c r="LHA1668" s="288"/>
      <c r="LHB1668" s="288"/>
      <c r="LHC1668" s="288"/>
      <c r="LHD1668" s="288"/>
      <c r="LHE1668" s="288"/>
      <c r="LHF1668" s="288"/>
      <c r="LHG1668" s="288"/>
      <c r="LHH1668" s="288"/>
      <c r="LHI1668" s="288"/>
      <c r="LHJ1668" s="288"/>
      <c r="LHK1668" s="288"/>
      <c r="LHL1668" s="288"/>
      <c r="LHM1668" s="288"/>
      <c r="LHN1668" s="288"/>
      <c r="LHO1668" s="288"/>
      <c r="LHP1668" s="288"/>
      <c r="LHQ1668" s="288"/>
      <c r="LHR1668" s="288"/>
      <c r="LHS1668" s="288"/>
      <c r="LHT1668" s="288"/>
      <c r="LHU1668" s="288"/>
      <c r="LHV1668" s="288"/>
      <c r="LHW1668" s="288"/>
      <c r="LHX1668" s="288"/>
      <c r="LHY1668" s="288"/>
      <c r="LHZ1668" s="288"/>
      <c r="LIA1668" s="288"/>
      <c r="LIB1668" s="288"/>
      <c r="LIC1668" s="288"/>
      <c r="LID1668" s="288"/>
      <c r="LIE1668" s="288"/>
      <c r="LIF1668" s="288"/>
      <c r="LIG1668" s="288"/>
      <c r="LIH1668" s="288"/>
      <c r="LII1668" s="288"/>
      <c r="LIJ1668" s="288"/>
      <c r="LIK1668" s="288"/>
      <c r="LIL1668" s="288"/>
      <c r="LIM1668" s="288"/>
      <c r="LIN1668" s="288"/>
      <c r="LIO1668" s="288"/>
      <c r="LIP1668" s="288"/>
      <c r="LIQ1668" s="288"/>
      <c r="LIR1668" s="288"/>
      <c r="LIS1668" s="288"/>
      <c r="LIT1668" s="288"/>
      <c r="LIU1668" s="288"/>
      <c r="LIV1668" s="288"/>
      <c r="LIW1668" s="288"/>
      <c r="LIX1668" s="288"/>
      <c r="LIY1668" s="288"/>
      <c r="LIZ1668" s="288"/>
      <c r="LJA1668" s="288"/>
      <c r="LJB1668" s="288"/>
      <c r="LJC1668" s="288"/>
      <c r="LJD1668" s="288"/>
      <c r="LJE1668" s="288"/>
      <c r="LJF1668" s="288"/>
      <c r="LJG1668" s="288"/>
      <c r="LJH1668" s="288"/>
      <c r="LJI1668" s="288"/>
      <c r="LJJ1668" s="288"/>
      <c r="LJK1668" s="288"/>
      <c r="LJL1668" s="288"/>
      <c r="LJM1668" s="288"/>
      <c r="LJN1668" s="288"/>
      <c r="LJO1668" s="288"/>
      <c r="LJP1668" s="288"/>
      <c r="LJQ1668" s="288"/>
      <c r="LJR1668" s="288"/>
      <c r="LJS1668" s="288"/>
      <c r="LJT1668" s="288"/>
      <c r="LJU1668" s="288"/>
      <c r="LJV1668" s="288"/>
      <c r="LJW1668" s="288"/>
      <c r="LJX1668" s="288"/>
      <c r="LJY1668" s="288"/>
      <c r="LJZ1668" s="288"/>
      <c r="LKA1668" s="288"/>
      <c r="LKB1668" s="288"/>
      <c r="LKC1668" s="288"/>
      <c r="LKD1668" s="288"/>
      <c r="LKE1668" s="288"/>
      <c r="LKF1668" s="288"/>
      <c r="LKG1668" s="288"/>
      <c r="LKH1668" s="288"/>
      <c r="LKI1668" s="288"/>
      <c r="LKJ1668" s="288"/>
      <c r="LKK1668" s="288"/>
      <c r="LKL1668" s="288"/>
      <c r="LKM1668" s="288"/>
      <c r="LKN1668" s="288"/>
      <c r="LKO1668" s="288"/>
      <c r="LKP1668" s="288"/>
      <c r="LKQ1668" s="288"/>
      <c r="LKR1668" s="288"/>
      <c r="LKS1668" s="288"/>
      <c r="LKT1668" s="288"/>
      <c r="LKU1668" s="288"/>
      <c r="LKV1668" s="288"/>
      <c r="LKW1668" s="288"/>
      <c r="LKX1668" s="288"/>
      <c r="LKY1668" s="288"/>
      <c r="LKZ1668" s="288"/>
      <c r="LLA1668" s="288"/>
      <c r="LLB1668" s="288"/>
      <c r="LLC1668" s="288"/>
      <c r="LLD1668" s="288"/>
      <c r="LLE1668" s="288"/>
      <c r="LLF1668" s="288"/>
      <c r="LLG1668" s="288"/>
      <c r="LLH1668" s="288"/>
      <c r="LLI1668" s="288"/>
      <c r="LLJ1668" s="288"/>
      <c r="LLK1668" s="288"/>
      <c r="LLL1668" s="288"/>
      <c r="LLM1668" s="288"/>
      <c r="LLN1668" s="288"/>
      <c r="LLO1668" s="288"/>
      <c r="LLP1668" s="288"/>
      <c r="LLQ1668" s="288"/>
      <c r="LLR1668" s="288"/>
      <c r="LLS1668" s="288"/>
      <c r="LLT1668" s="288"/>
      <c r="LLU1668" s="288"/>
      <c r="LLV1668" s="288"/>
      <c r="LLW1668" s="288"/>
      <c r="LLX1668" s="288"/>
      <c r="LLY1668" s="288"/>
      <c r="LLZ1668" s="288"/>
      <c r="LMA1668" s="288"/>
      <c r="LMB1668" s="288"/>
      <c r="LMC1668" s="288"/>
      <c r="LMD1668" s="288"/>
      <c r="LME1668" s="288"/>
      <c r="LMF1668" s="288"/>
      <c r="LMG1668" s="288"/>
      <c r="LMH1668" s="288"/>
      <c r="LMI1668" s="288"/>
      <c r="LMJ1668" s="288"/>
      <c r="LMK1668" s="288"/>
      <c r="LML1668" s="288"/>
      <c r="LMM1668" s="288"/>
      <c r="LMN1668" s="288"/>
      <c r="LMO1668" s="288"/>
      <c r="LMP1668" s="288"/>
      <c r="LMQ1668" s="288"/>
      <c r="LMR1668" s="288"/>
      <c r="LMS1668" s="288"/>
      <c r="LMT1668" s="288"/>
      <c r="LMU1668" s="288"/>
      <c r="LMV1668" s="288"/>
      <c r="LMW1668" s="288"/>
      <c r="LMX1668" s="288"/>
      <c r="LMY1668" s="288"/>
      <c r="LMZ1668" s="288"/>
      <c r="LNA1668" s="288"/>
      <c r="LNB1668" s="288"/>
      <c r="LNC1668" s="288"/>
      <c r="LND1668" s="288"/>
      <c r="LNE1668" s="288"/>
      <c r="LNF1668" s="288"/>
      <c r="LNG1668" s="288"/>
      <c r="LNH1668" s="288"/>
      <c r="LNI1668" s="288"/>
      <c r="LNJ1668" s="288"/>
      <c r="LNK1668" s="288"/>
      <c r="LNL1668" s="288"/>
      <c r="LNM1668" s="288"/>
      <c r="LNN1668" s="288"/>
      <c r="LNO1668" s="288"/>
      <c r="LNP1668" s="288"/>
      <c r="LNQ1668" s="288"/>
      <c r="LNR1668" s="288"/>
      <c r="LNS1668" s="288"/>
      <c r="LNT1668" s="288"/>
      <c r="LNU1668" s="288"/>
      <c r="LNV1668" s="288"/>
      <c r="LNW1668" s="288"/>
      <c r="LNX1668" s="288"/>
      <c r="LNY1668" s="288"/>
      <c r="LNZ1668" s="288"/>
      <c r="LOA1668" s="288"/>
      <c r="LOB1668" s="288"/>
      <c r="LOC1668" s="288"/>
      <c r="LOD1668" s="288"/>
      <c r="LOE1668" s="288"/>
      <c r="LOF1668" s="288"/>
      <c r="LOG1668" s="288"/>
      <c r="LOH1668" s="288"/>
      <c r="LOI1668" s="288"/>
      <c r="LOJ1668" s="288"/>
      <c r="LOK1668" s="288"/>
      <c r="LOL1668" s="288"/>
      <c r="LOM1668" s="288"/>
      <c r="LON1668" s="288"/>
      <c r="LOO1668" s="288"/>
      <c r="LOP1668" s="288"/>
      <c r="LOQ1668" s="288"/>
      <c r="LOR1668" s="288"/>
      <c r="LOS1668" s="288"/>
      <c r="LOT1668" s="288"/>
      <c r="LOU1668" s="288"/>
      <c r="LOV1668" s="288"/>
      <c r="LOW1668" s="288"/>
      <c r="LOX1668" s="288"/>
      <c r="LOY1668" s="288"/>
      <c r="LOZ1668" s="288"/>
      <c r="LPA1668" s="288"/>
      <c r="LPB1668" s="288"/>
      <c r="LPC1668" s="288"/>
      <c r="LPD1668" s="288"/>
      <c r="LPE1668" s="288"/>
      <c r="LPF1668" s="288"/>
      <c r="LPG1668" s="288"/>
      <c r="LPH1668" s="288"/>
      <c r="LPI1668" s="288"/>
      <c r="LPJ1668" s="288"/>
      <c r="LPK1668" s="288"/>
      <c r="LPL1668" s="288"/>
      <c r="LPM1668" s="288"/>
      <c r="LPN1668" s="288"/>
      <c r="LPO1668" s="288"/>
      <c r="LPP1668" s="288"/>
      <c r="LPQ1668" s="288"/>
      <c r="LPR1668" s="288"/>
      <c r="LPS1668" s="288"/>
      <c r="LPT1668" s="288"/>
      <c r="LPU1668" s="288"/>
      <c r="LPV1668" s="288"/>
      <c r="LPW1668" s="288"/>
      <c r="LPX1668" s="288"/>
      <c r="LPY1668" s="288"/>
      <c r="LPZ1668" s="288"/>
      <c r="LQA1668" s="288"/>
      <c r="LQB1668" s="288"/>
      <c r="LQC1668" s="288"/>
      <c r="LQD1668" s="288"/>
      <c r="LQE1668" s="288"/>
      <c r="LQF1668" s="288"/>
      <c r="LQG1668" s="288"/>
      <c r="LQH1668" s="288"/>
      <c r="LQI1668" s="288"/>
      <c r="LQJ1668" s="288"/>
      <c r="LQK1668" s="288"/>
      <c r="LQL1668" s="288"/>
      <c r="LQM1668" s="288"/>
      <c r="LQN1668" s="288"/>
      <c r="LQO1668" s="288"/>
      <c r="LQP1668" s="288"/>
      <c r="LQQ1668" s="288"/>
      <c r="LQR1668" s="288"/>
      <c r="LQS1668" s="288"/>
      <c r="LQT1668" s="288"/>
      <c r="LQU1668" s="288"/>
      <c r="LQV1668" s="288"/>
      <c r="LQW1668" s="288"/>
      <c r="LQX1668" s="288"/>
      <c r="LQY1668" s="288"/>
      <c r="LQZ1668" s="288"/>
      <c r="LRA1668" s="288"/>
      <c r="LRB1668" s="288"/>
      <c r="LRC1668" s="288"/>
      <c r="LRD1668" s="288"/>
      <c r="LRE1668" s="288"/>
      <c r="LRF1668" s="288"/>
      <c r="LRG1668" s="288"/>
      <c r="LRH1668" s="288"/>
      <c r="LRI1668" s="288"/>
      <c r="LRJ1668" s="288"/>
      <c r="LRK1668" s="288"/>
      <c r="LRL1668" s="288"/>
      <c r="LRM1668" s="288"/>
      <c r="LRN1668" s="288"/>
      <c r="LRO1668" s="288"/>
      <c r="LRP1668" s="288"/>
      <c r="LRQ1668" s="288"/>
      <c r="LRR1668" s="288"/>
      <c r="LRS1668" s="288"/>
      <c r="LRT1668" s="288"/>
      <c r="LRU1668" s="288"/>
      <c r="LRV1668" s="288"/>
      <c r="LRW1668" s="288"/>
      <c r="LRX1668" s="288"/>
      <c r="LRY1668" s="288"/>
      <c r="LRZ1668" s="288"/>
      <c r="LSA1668" s="288"/>
      <c r="LSB1668" s="288"/>
      <c r="LSC1668" s="288"/>
      <c r="LSD1668" s="288"/>
      <c r="LSE1668" s="288"/>
      <c r="LSF1668" s="288"/>
      <c r="LSG1668" s="288"/>
      <c r="LSH1668" s="288"/>
      <c r="LSI1668" s="288"/>
      <c r="LSJ1668" s="288"/>
      <c r="LSK1668" s="288"/>
      <c r="LSL1668" s="288"/>
      <c r="LSM1668" s="288"/>
      <c r="LSN1668" s="288"/>
      <c r="LSO1668" s="288"/>
      <c r="LSP1668" s="288"/>
      <c r="LSQ1668" s="288"/>
      <c r="LSR1668" s="288"/>
      <c r="LSS1668" s="288"/>
      <c r="LST1668" s="288"/>
      <c r="LSU1668" s="288"/>
      <c r="LSV1668" s="288"/>
      <c r="LSW1668" s="288"/>
      <c r="LSX1668" s="288"/>
      <c r="LSY1668" s="288"/>
      <c r="LSZ1668" s="288"/>
      <c r="LTA1668" s="288"/>
      <c r="LTB1668" s="288"/>
      <c r="LTC1668" s="288"/>
      <c r="LTD1668" s="288"/>
      <c r="LTE1668" s="288"/>
      <c r="LTF1668" s="288"/>
      <c r="LTG1668" s="288"/>
      <c r="LTH1668" s="288"/>
      <c r="LTI1668" s="288"/>
      <c r="LTJ1668" s="288"/>
      <c r="LTK1668" s="288"/>
      <c r="LTL1668" s="288"/>
      <c r="LTM1668" s="288"/>
      <c r="LTN1668" s="288"/>
      <c r="LTO1668" s="288"/>
      <c r="LTP1668" s="288"/>
      <c r="LTQ1668" s="288"/>
      <c r="LTR1668" s="288"/>
      <c r="LTS1668" s="288"/>
      <c r="LTT1668" s="288"/>
      <c r="LTU1668" s="288"/>
      <c r="LTV1668" s="288"/>
      <c r="LTW1668" s="288"/>
      <c r="LTX1668" s="288"/>
      <c r="LTY1668" s="288"/>
      <c r="LTZ1668" s="288"/>
      <c r="LUA1668" s="288"/>
      <c r="LUB1668" s="288"/>
      <c r="LUC1668" s="288"/>
      <c r="LUD1668" s="288"/>
      <c r="LUE1668" s="288"/>
      <c r="LUF1668" s="288"/>
      <c r="LUG1668" s="288"/>
      <c r="LUH1668" s="288"/>
      <c r="LUI1668" s="288"/>
      <c r="LUJ1668" s="288"/>
      <c r="LUK1668" s="288"/>
      <c r="LUL1668" s="288"/>
      <c r="LUM1668" s="288"/>
      <c r="LUN1668" s="288"/>
      <c r="LUO1668" s="288"/>
      <c r="LUP1668" s="288"/>
      <c r="LUQ1668" s="288"/>
      <c r="LUR1668" s="288"/>
      <c r="LUS1668" s="288"/>
      <c r="LUT1668" s="288"/>
      <c r="LUU1668" s="288"/>
      <c r="LUV1668" s="288"/>
      <c r="LUW1668" s="288"/>
      <c r="LUX1668" s="288"/>
      <c r="LUY1668" s="288"/>
      <c r="LUZ1668" s="288"/>
      <c r="LVA1668" s="288"/>
      <c r="LVB1668" s="288"/>
      <c r="LVC1668" s="288"/>
      <c r="LVD1668" s="288"/>
      <c r="LVE1668" s="288"/>
      <c r="LVF1668" s="288"/>
      <c r="LVG1668" s="288"/>
      <c r="LVH1668" s="288"/>
      <c r="LVI1668" s="288"/>
      <c r="LVJ1668" s="288"/>
      <c r="LVK1668" s="288"/>
      <c r="LVL1668" s="288"/>
      <c r="LVM1668" s="288"/>
      <c r="LVN1668" s="288"/>
      <c r="LVO1668" s="288"/>
      <c r="LVP1668" s="288"/>
      <c r="LVQ1668" s="288"/>
      <c r="LVR1668" s="288"/>
      <c r="LVS1668" s="288"/>
      <c r="LVT1668" s="288"/>
      <c r="LVU1668" s="288"/>
      <c r="LVV1668" s="288"/>
      <c r="LVW1668" s="288"/>
      <c r="LVX1668" s="288"/>
      <c r="LVY1668" s="288"/>
      <c r="LVZ1668" s="288"/>
      <c r="LWA1668" s="288"/>
      <c r="LWB1668" s="288"/>
      <c r="LWC1668" s="288"/>
      <c r="LWD1668" s="288"/>
      <c r="LWE1668" s="288"/>
      <c r="LWF1668" s="288"/>
      <c r="LWG1668" s="288"/>
      <c r="LWH1668" s="288"/>
      <c r="LWI1668" s="288"/>
      <c r="LWJ1668" s="288"/>
      <c r="LWK1668" s="288"/>
      <c r="LWL1668" s="288"/>
      <c r="LWM1668" s="288"/>
      <c r="LWN1668" s="288"/>
      <c r="LWO1668" s="288"/>
      <c r="LWP1668" s="288"/>
      <c r="LWQ1668" s="288"/>
      <c r="LWR1668" s="288"/>
      <c r="LWS1668" s="288"/>
      <c r="LWT1668" s="288"/>
      <c r="LWU1668" s="288"/>
      <c r="LWV1668" s="288"/>
      <c r="LWW1668" s="288"/>
      <c r="LWX1668" s="288"/>
      <c r="LWY1668" s="288"/>
      <c r="LWZ1668" s="288"/>
      <c r="LXA1668" s="288"/>
      <c r="LXB1668" s="288"/>
      <c r="LXC1668" s="288"/>
      <c r="LXD1668" s="288"/>
      <c r="LXE1668" s="288"/>
      <c r="LXF1668" s="288"/>
      <c r="LXG1668" s="288"/>
      <c r="LXH1668" s="288"/>
      <c r="LXI1668" s="288"/>
      <c r="LXJ1668" s="288"/>
      <c r="LXK1668" s="288"/>
      <c r="LXL1668" s="288"/>
      <c r="LXM1668" s="288"/>
      <c r="LXN1668" s="288"/>
      <c r="LXO1668" s="288"/>
      <c r="LXP1668" s="288"/>
      <c r="LXQ1668" s="288"/>
      <c r="LXR1668" s="288"/>
      <c r="LXS1668" s="288"/>
      <c r="LXT1668" s="288"/>
      <c r="LXU1668" s="288"/>
      <c r="LXV1668" s="288"/>
      <c r="LXW1668" s="288"/>
      <c r="LXX1668" s="288"/>
      <c r="LXY1668" s="288"/>
      <c r="LXZ1668" s="288"/>
      <c r="LYA1668" s="288"/>
      <c r="LYB1668" s="288"/>
      <c r="LYC1668" s="288"/>
      <c r="LYD1668" s="288"/>
      <c r="LYE1668" s="288"/>
      <c r="LYF1668" s="288"/>
      <c r="LYG1668" s="288"/>
      <c r="LYH1668" s="288"/>
      <c r="LYI1668" s="288"/>
      <c r="LYJ1668" s="288"/>
      <c r="LYK1668" s="288"/>
      <c r="LYL1668" s="288"/>
      <c r="LYM1668" s="288"/>
      <c r="LYN1668" s="288"/>
      <c r="LYO1668" s="288"/>
      <c r="LYP1668" s="288"/>
      <c r="LYQ1668" s="288"/>
      <c r="LYR1668" s="288"/>
      <c r="LYS1668" s="288"/>
      <c r="LYT1668" s="288"/>
      <c r="LYU1668" s="288"/>
      <c r="LYV1668" s="288"/>
      <c r="LYW1668" s="288"/>
      <c r="LYX1668" s="288"/>
      <c r="LYY1668" s="288"/>
      <c r="LYZ1668" s="288"/>
      <c r="LZA1668" s="288"/>
      <c r="LZB1668" s="288"/>
      <c r="LZC1668" s="288"/>
      <c r="LZD1668" s="288"/>
      <c r="LZE1668" s="288"/>
      <c r="LZF1668" s="288"/>
      <c r="LZG1668" s="288"/>
      <c r="LZH1668" s="288"/>
      <c r="LZI1668" s="288"/>
      <c r="LZJ1668" s="288"/>
      <c r="LZK1668" s="288"/>
      <c r="LZL1668" s="288"/>
      <c r="LZM1668" s="288"/>
      <c r="LZN1668" s="288"/>
      <c r="LZO1668" s="288"/>
      <c r="LZP1668" s="288"/>
      <c r="LZQ1668" s="288"/>
      <c r="LZR1668" s="288"/>
      <c r="LZS1668" s="288"/>
      <c r="LZT1668" s="288"/>
      <c r="LZU1668" s="288"/>
      <c r="LZV1668" s="288"/>
      <c r="LZW1668" s="288"/>
      <c r="LZX1668" s="288"/>
      <c r="LZY1668" s="288"/>
      <c r="LZZ1668" s="288"/>
      <c r="MAA1668" s="288"/>
      <c r="MAB1668" s="288"/>
      <c r="MAC1668" s="288"/>
      <c r="MAD1668" s="288"/>
      <c r="MAE1668" s="288"/>
      <c r="MAF1668" s="288"/>
      <c r="MAG1668" s="288"/>
      <c r="MAH1668" s="288"/>
      <c r="MAI1668" s="288"/>
      <c r="MAJ1668" s="288"/>
      <c r="MAK1668" s="288"/>
      <c r="MAL1668" s="288"/>
      <c r="MAM1668" s="288"/>
      <c r="MAN1668" s="288"/>
      <c r="MAO1668" s="288"/>
      <c r="MAP1668" s="288"/>
      <c r="MAQ1668" s="288"/>
      <c r="MAR1668" s="288"/>
      <c r="MAS1668" s="288"/>
      <c r="MAT1668" s="288"/>
      <c r="MAU1668" s="288"/>
      <c r="MAV1668" s="288"/>
      <c r="MAW1668" s="288"/>
      <c r="MAX1668" s="288"/>
      <c r="MAY1668" s="288"/>
      <c r="MAZ1668" s="288"/>
      <c r="MBA1668" s="288"/>
      <c r="MBB1668" s="288"/>
      <c r="MBC1668" s="288"/>
      <c r="MBD1668" s="288"/>
      <c r="MBE1668" s="288"/>
      <c r="MBF1668" s="288"/>
      <c r="MBG1668" s="288"/>
      <c r="MBH1668" s="288"/>
      <c r="MBI1668" s="288"/>
      <c r="MBJ1668" s="288"/>
      <c r="MBK1668" s="288"/>
      <c r="MBL1668" s="288"/>
      <c r="MBM1668" s="288"/>
      <c r="MBN1668" s="288"/>
      <c r="MBO1668" s="288"/>
      <c r="MBP1668" s="288"/>
      <c r="MBQ1668" s="288"/>
      <c r="MBR1668" s="288"/>
      <c r="MBS1668" s="288"/>
      <c r="MBT1668" s="288"/>
      <c r="MBU1668" s="288"/>
      <c r="MBV1668" s="288"/>
      <c r="MBW1668" s="288"/>
      <c r="MBX1668" s="288"/>
      <c r="MBY1668" s="288"/>
      <c r="MBZ1668" s="288"/>
      <c r="MCA1668" s="288"/>
      <c r="MCB1668" s="288"/>
      <c r="MCC1668" s="288"/>
      <c r="MCD1668" s="288"/>
      <c r="MCE1668" s="288"/>
      <c r="MCF1668" s="288"/>
      <c r="MCG1668" s="288"/>
      <c r="MCH1668" s="288"/>
      <c r="MCI1668" s="288"/>
      <c r="MCJ1668" s="288"/>
      <c r="MCK1668" s="288"/>
      <c r="MCL1668" s="288"/>
      <c r="MCM1668" s="288"/>
      <c r="MCN1668" s="288"/>
      <c r="MCO1668" s="288"/>
      <c r="MCP1668" s="288"/>
      <c r="MCQ1668" s="288"/>
      <c r="MCR1668" s="288"/>
      <c r="MCS1668" s="288"/>
      <c r="MCT1668" s="288"/>
      <c r="MCU1668" s="288"/>
      <c r="MCV1668" s="288"/>
      <c r="MCW1668" s="288"/>
      <c r="MCX1668" s="288"/>
      <c r="MCY1668" s="288"/>
      <c r="MCZ1668" s="288"/>
      <c r="MDA1668" s="288"/>
      <c r="MDB1668" s="288"/>
      <c r="MDC1668" s="288"/>
      <c r="MDD1668" s="288"/>
      <c r="MDE1668" s="288"/>
      <c r="MDF1668" s="288"/>
      <c r="MDG1668" s="288"/>
      <c r="MDH1668" s="288"/>
      <c r="MDI1668" s="288"/>
      <c r="MDJ1668" s="288"/>
      <c r="MDK1668" s="288"/>
      <c r="MDL1668" s="288"/>
      <c r="MDM1668" s="288"/>
      <c r="MDN1668" s="288"/>
      <c r="MDO1668" s="288"/>
      <c r="MDP1668" s="288"/>
      <c r="MDQ1668" s="288"/>
      <c r="MDR1668" s="288"/>
      <c r="MDS1668" s="288"/>
      <c r="MDT1668" s="288"/>
      <c r="MDU1668" s="288"/>
      <c r="MDV1668" s="288"/>
      <c r="MDW1668" s="288"/>
      <c r="MDX1668" s="288"/>
      <c r="MDY1668" s="288"/>
      <c r="MDZ1668" s="288"/>
      <c r="MEA1668" s="288"/>
      <c r="MEB1668" s="288"/>
      <c r="MEC1668" s="288"/>
      <c r="MED1668" s="288"/>
      <c r="MEE1668" s="288"/>
      <c r="MEF1668" s="288"/>
      <c r="MEG1668" s="288"/>
      <c r="MEH1668" s="288"/>
      <c r="MEI1668" s="288"/>
      <c r="MEJ1668" s="288"/>
      <c r="MEK1668" s="288"/>
      <c r="MEL1668" s="288"/>
      <c r="MEM1668" s="288"/>
      <c r="MEN1668" s="288"/>
      <c r="MEO1668" s="288"/>
      <c r="MEP1668" s="288"/>
      <c r="MEQ1668" s="288"/>
      <c r="MER1668" s="288"/>
      <c r="MES1668" s="288"/>
      <c r="MET1668" s="288"/>
      <c r="MEU1668" s="288"/>
      <c r="MEV1668" s="288"/>
      <c r="MEW1668" s="288"/>
      <c r="MEX1668" s="288"/>
      <c r="MEY1668" s="288"/>
      <c r="MEZ1668" s="288"/>
      <c r="MFA1668" s="288"/>
      <c r="MFB1668" s="288"/>
      <c r="MFC1668" s="288"/>
      <c r="MFD1668" s="288"/>
      <c r="MFE1668" s="288"/>
      <c r="MFF1668" s="288"/>
      <c r="MFG1668" s="288"/>
      <c r="MFH1668" s="288"/>
      <c r="MFI1668" s="288"/>
      <c r="MFJ1668" s="288"/>
      <c r="MFK1668" s="288"/>
      <c r="MFL1668" s="288"/>
      <c r="MFM1668" s="288"/>
      <c r="MFN1668" s="288"/>
      <c r="MFO1668" s="288"/>
      <c r="MFP1668" s="288"/>
      <c r="MFQ1668" s="288"/>
      <c r="MFR1668" s="288"/>
      <c r="MFS1668" s="288"/>
      <c r="MFT1668" s="288"/>
      <c r="MFU1668" s="288"/>
      <c r="MFV1668" s="288"/>
      <c r="MFW1668" s="288"/>
      <c r="MFX1668" s="288"/>
      <c r="MFY1668" s="288"/>
      <c r="MFZ1668" s="288"/>
      <c r="MGA1668" s="288"/>
      <c r="MGB1668" s="288"/>
      <c r="MGC1668" s="288"/>
      <c r="MGD1668" s="288"/>
      <c r="MGE1668" s="288"/>
      <c r="MGF1668" s="288"/>
      <c r="MGG1668" s="288"/>
      <c r="MGH1668" s="288"/>
      <c r="MGI1668" s="288"/>
      <c r="MGJ1668" s="288"/>
      <c r="MGK1668" s="288"/>
      <c r="MGL1668" s="288"/>
      <c r="MGM1668" s="288"/>
      <c r="MGN1668" s="288"/>
      <c r="MGO1668" s="288"/>
      <c r="MGP1668" s="288"/>
      <c r="MGQ1668" s="288"/>
      <c r="MGR1668" s="288"/>
      <c r="MGS1668" s="288"/>
      <c r="MGT1668" s="288"/>
      <c r="MGU1668" s="288"/>
      <c r="MGV1668" s="288"/>
      <c r="MGW1668" s="288"/>
      <c r="MGX1668" s="288"/>
      <c r="MGY1668" s="288"/>
      <c r="MGZ1668" s="288"/>
      <c r="MHA1668" s="288"/>
      <c r="MHB1668" s="288"/>
      <c r="MHC1668" s="288"/>
      <c r="MHD1668" s="288"/>
      <c r="MHE1668" s="288"/>
      <c r="MHF1668" s="288"/>
      <c r="MHG1668" s="288"/>
      <c r="MHH1668" s="288"/>
      <c r="MHI1668" s="288"/>
      <c r="MHJ1668" s="288"/>
      <c r="MHK1668" s="288"/>
      <c r="MHL1668" s="288"/>
      <c r="MHM1668" s="288"/>
      <c r="MHN1668" s="288"/>
      <c r="MHO1668" s="288"/>
      <c r="MHP1668" s="288"/>
      <c r="MHQ1668" s="288"/>
      <c r="MHR1668" s="288"/>
      <c r="MHS1668" s="288"/>
      <c r="MHT1668" s="288"/>
      <c r="MHU1668" s="288"/>
      <c r="MHV1668" s="288"/>
      <c r="MHW1668" s="288"/>
      <c r="MHX1668" s="288"/>
      <c r="MHY1668" s="288"/>
      <c r="MHZ1668" s="288"/>
      <c r="MIA1668" s="288"/>
      <c r="MIB1668" s="288"/>
      <c r="MIC1668" s="288"/>
      <c r="MID1668" s="288"/>
      <c r="MIE1668" s="288"/>
      <c r="MIF1668" s="288"/>
      <c r="MIG1668" s="288"/>
      <c r="MIH1668" s="288"/>
      <c r="MII1668" s="288"/>
      <c r="MIJ1668" s="288"/>
      <c r="MIK1668" s="288"/>
      <c r="MIL1668" s="288"/>
      <c r="MIM1668" s="288"/>
      <c r="MIN1668" s="288"/>
      <c r="MIO1668" s="288"/>
      <c r="MIP1668" s="288"/>
      <c r="MIQ1668" s="288"/>
      <c r="MIR1668" s="288"/>
      <c r="MIS1668" s="288"/>
      <c r="MIT1668" s="288"/>
      <c r="MIU1668" s="288"/>
      <c r="MIV1668" s="288"/>
      <c r="MIW1668" s="288"/>
      <c r="MIX1668" s="288"/>
      <c r="MIY1668" s="288"/>
      <c r="MIZ1668" s="288"/>
      <c r="MJA1668" s="288"/>
      <c r="MJB1668" s="288"/>
      <c r="MJC1668" s="288"/>
      <c r="MJD1668" s="288"/>
      <c r="MJE1668" s="288"/>
      <c r="MJF1668" s="288"/>
      <c r="MJG1668" s="288"/>
      <c r="MJH1668" s="288"/>
      <c r="MJI1668" s="288"/>
      <c r="MJJ1668" s="288"/>
      <c r="MJK1668" s="288"/>
      <c r="MJL1668" s="288"/>
      <c r="MJM1668" s="288"/>
      <c r="MJN1668" s="288"/>
      <c r="MJO1668" s="288"/>
      <c r="MJP1668" s="288"/>
      <c r="MJQ1668" s="288"/>
      <c r="MJR1668" s="288"/>
      <c r="MJS1668" s="288"/>
      <c r="MJT1668" s="288"/>
      <c r="MJU1668" s="288"/>
      <c r="MJV1668" s="288"/>
      <c r="MJW1668" s="288"/>
      <c r="MJX1668" s="288"/>
      <c r="MJY1668" s="288"/>
      <c r="MJZ1668" s="288"/>
      <c r="MKA1668" s="288"/>
      <c r="MKB1668" s="288"/>
      <c r="MKC1668" s="288"/>
      <c r="MKD1668" s="288"/>
      <c r="MKE1668" s="288"/>
      <c r="MKF1668" s="288"/>
      <c r="MKG1668" s="288"/>
      <c r="MKH1668" s="288"/>
      <c r="MKI1668" s="288"/>
      <c r="MKJ1668" s="288"/>
      <c r="MKK1668" s="288"/>
      <c r="MKL1668" s="288"/>
      <c r="MKM1668" s="288"/>
      <c r="MKN1668" s="288"/>
      <c r="MKO1668" s="288"/>
      <c r="MKP1668" s="288"/>
      <c r="MKQ1668" s="288"/>
      <c r="MKR1668" s="288"/>
      <c r="MKS1668" s="288"/>
      <c r="MKT1668" s="288"/>
      <c r="MKU1668" s="288"/>
      <c r="MKV1668" s="288"/>
      <c r="MKW1668" s="288"/>
      <c r="MKX1668" s="288"/>
      <c r="MKY1668" s="288"/>
      <c r="MKZ1668" s="288"/>
      <c r="MLA1668" s="288"/>
      <c r="MLB1668" s="288"/>
      <c r="MLC1668" s="288"/>
      <c r="MLD1668" s="288"/>
      <c r="MLE1668" s="288"/>
      <c r="MLF1668" s="288"/>
      <c r="MLG1668" s="288"/>
      <c r="MLH1668" s="288"/>
      <c r="MLI1668" s="288"/>
      <c r="MLJ1668" s="288"/>
      <c r="MLK1668" s="288"/>
      <c r="MLL1668" s="288"/>
      <c r="MLM1668" s="288"/>
      <c r="MLN1668" s="288"/>
      <c r="MLO1668" s="288"/>
      <c r="MLP1668" s="288"/>
      <c r="MLQ1668" s="288"/>
      <c r="MLR1668" s="288"/>
      <c r="MLS1668" s="288"/>
      <c r="MLT1668" s="288"/>
      <c r="MLU1668" s="288"/>
      <c r="MLV1668" s="288"/>
      <c r="MLW1668" s="288"/>
      <c r="MLX1668" s="288"/>
      <c r="MLY1668" s="288"/>
      <c r="MLZ1668" s="288"/>
      <c r="MMA1668" s="288"/>
      <c r="MMB1668" s="288"/>
      <c r="MMC1668" s="288"/>
      <c r="MMD1668" s="288"/>
      <c r="MME1668" s="288"/>
      <c r="MMF1668" s="288"/>
      <c r="MMG1668" s="288"/>
      <c r="MMH1668" s="288"/>
      <c r="MMI1668" s="288"/>
      <c r="MMJ1668" s="288"/>
      <c r="MMK1668" s="288"/>
      <c r="MML1668" s="288"/>
      <c r="MMM1668" s="288"/>
      <c r="MMN1668" s="288"/>
      <c r="MMO1668" s="288"/>
      <c r="MMP1668" s="288"/>
      <c r="MMQ1668" s="288"/>
      <c r="MMR1668" s="288"/>
      <c r="MMS1668" s="288"/>
      <c r="MMT1668" s="288"/>
      <c r="MMU1668" s="288"/>
      <c r="MMV1668" s="288"/>
      <c r="MMW1668" s="288"/>
      <c r="MMX1668" s="288"/>
      <c r="MMY1668" s="288"/>
      <c r="MMZ1668" s="288"/>
      <c r="MNA1668" s="288"/>
      <c r="MNB1668" s="288"/>
      <c r="MNC1668" s="288"/>
      <c r="MND1668" s="288"/>
      <c r="MNE1668" s="288"/>
      <c r="MNF1668" s="288"/>
      <c r="MNG1668" s="288"/>
      <c r="MNH1668" s="288"/>
      <c r="MNI1668" s="288"/>
      <c r="MNJ1668" s="288"/>
      <c r="MNK1668" s="288"/>
      <c r="MNL1668" s="288"/>
      <c r="MNM1668" s="288"/>
      <c r="MNN1668" s="288"/>
      <c r="MNO1668" s="288"/>
      <c r="MNP1668" s="288"/>
      <c r="MNQ1668" s="288"/>
      <c r="MNR1668" s="288"/>
      <c r="MNS1668" s="288"/>
      <c r="MNT1668" s="288"/>
      <c r="MNU1668" s="288"/>
      <c r="MNV1668" s="288"/>
      <c r="MNW1668" s="288"/>
      <c r="MNX1668" s="288"/>
      <c r="MNY1668" s="288"/>
      <c r="MNZ1668" s="288"/>
      <c r="MOA1668" s="288"/>
      <c r="MOB1668" s="288"/>
      <c r="MOC1668" s="288"/>
      <c r="MOD1668" s="288"/>
      <c r="MOE1668" s="288"/>
      <c r="MOF1668" s="288"/>
      <c r="MOG1668" s="288"/>
      <c r="MOH1668" s="288"/>
      <c r="MOI1668" s="288"/>
      <c r="MOJ1668" s="288"/>
      <c r="MOK1668" s="288"/>
      <c r="MOL1668" s="288"/>
      <c r="MOM1668" s="288"/>
      <c r="MON1668" s="288"/>
      <c r="MOO1668" s="288"/>
      <c r="MOP1668" s="288"/>
      <c r="MOQ1668" s="288"/>
      <c r="MOR1668" s="288"/>
      <c r="MOS1668" s="288"/>
      <c r="MOT1668" s="288"/>
      <c r="MOU1668" s="288"/>
      <c r="MOV1668" s="288"/>
      <c r="MOW1668" s="288"/>
      <c r="MOX1668" s="288"/>
      <c r="MOY1668" s="288"/>
      <c r="MOZ1668" s="288"/>
      <c r="MPA1668" s="288"/>
      <c r="MPB1668" s="288"/>
      <c r="MPC1668" s="288"/>
      <c r="MPD1668" s="288"/>
      <c r="MPE1668" s="288"/>
      <c r="MPF1668" s="288"/>
      <c r="MPG1668" s="288"/>
      <c r="MPH1668" s="288"/>
      <c r="MPI1668" s="288"/>
      <c r="MPJ1668" s="288"/>
      <c r="MPK1668" s="288"/>
      <c r="MPL1668" s="288"/>
      <c r="MPM1668" s="288"/>
      <c r="MPN1668" s="288"/>
      <c r="MPO1668" s="288"/>
      <c r="MPP1668" s="288"/>
      <c r="MPQ1668" s="288"/>
      <c r="MPR1668" s="288"/>
      <c r="MPS1668" s="288"/>
      <c r="MPT1668" s="288"/>
      <c r="MPU1668" s="288"/>
      <c r="MPV1668" s="288"/>
      <c r="MPW1668" s="288"/>
      <c r="MPX1668" s="288"/>
      <c r="MPY1668" s="288"/>
      <c r="MPZ1668" s="288"/>
      <c r="MQA1668" s="288"/>
      <c r="MQB1668" s="288"/>
      <c r="MQC1668" s="288"/>
      <c r="MQD1668" s="288"/>
      <c r="MQE1668" s="288"/>
      <c r="MQF1668" s="288"/>
      <c r="MQG1668" s="288"/>
      <c r="MQH1668" s="288"/>
      <c r="MQI1668" s="288"/>
      <c r="MQJ1668" s="288"/>
      <c r="MQK1668" s="288"/>
      <c r="MQL1668" s="288"/>
      <c r="MQM1668" s="288"/>
      <c r="MQN1668" s="288"/>
      <c r="MQO1668" s="288"/>
      <c r="MQP1668" s="288"/>
      <c r="MQQ1668" s="288"/>
      <c r="MQR1668" s="288"/>
      <c r="MQS1668" s="288"/>
      <c r="MQT1668" s="288"/>
      <c r="MQU1668" s="288"/>
      <c r="MQV1668" s="288"/>
      <c r="MQW1668" s="288"/>
      <c r="MQX1668" s="288"/>
      <c r="MQY1668" s="288"/>
      <c r="MQZ1668" s="288"/>
      <c r="MRA1668" s="288"/>
      <c r="MRB1668" s="288"/>
      <c r="MRC1668" s="288"/>
      <c r="MRD1668" s="288"/>
      <c r="MRE1668" s="288"/>
      <c r="MRF1668" s="288"/>
      <c r="MRG1668" s="288"/>
      <c r="MRH1668" s="288"/>
      <c r="MRI1668" s="288"/>
      <c r="MRJ1668" s="288"/>
      <c r="MRK1668" s="288"/>
      <c r="MRL1668" s="288"/>
      <c r="MRM1668" s="288"/>
      <c r="MRN1668" s="288"/>
      <c r="MRO1668" s="288"/>
      <c r="MRP1668" s="288"/>
      <c r="MRQ1668" s="288"/>
      <c r="MRR1668" s="288"/>
      <c r="MRS1668" s="288"/>
      <c r="MRT1668" s="288"/>
      <c r="MRU1668" s="288"/>
      <c r="MRV1668" s="288"/>
      <c r="MRW1668" s="288"/>
      <c r="MRX1668" s="288"/>
      <c r="MRY1668" s="288"/>
      <c r="MRZ1668" s="288"/>
      <c r="MSA1668" s="288"/>
      <c r="MSB1668" s="288"/>
      <c r="MSC1668" s="288"/>
      <c r="MSD1668" s="288"/>
      <c r="MSE1668" s="288"/>
      <c r="MSF1668" s="288"/>
      <c r="MSG1668" s="288"/>
      <c r="MSH1668" s="288"/>
      <c r="MSI1668" s="288"/>
      <c r="MSJ1668" s="288"/>
      <c r="MSK1668" s="288"/>
      <c r="MSL1668" s="288"/>
      <c r="MSM1668" s="288"/>
      <c r="MSN1668" s="288"/>
      <c r="MSO1668" s="288"/>
      <c r="MSP1668" s="288"/>
      <c r="MSQ1668" s="288"/>
      <c r="MSR1668" s="288"/>
      <c r="MSS1668" s="288"/>
      <c r="MST1668" s="288"/>
      <c r="MSU1668" s="288"/>
      <c r="MSV1668" s="288"/>
      <c r="MSW1668" s="288"/>
      <c r="MSX1668" s="288"/>
      <c r="MSY1668" s="288"/>
      <c r="MSZ1668" s="288"/>
      <c r="MTA1668" s="288"/>
      <c r="MTB1668" s="288"/>
      <c r="MTC1668" s="288"/>
      <c r="MTD1668" s="288"/>
      <c r="MTE1668" s="288"/>
      <c r="MTF1668" s="288"/>
      <c r="MTG1668" s="288"/>
      <c r="MTH1668" s="288"/>
      <c r="MTI1668" s="288"/>
      <c r="MTJ1668" s="288"/>
      <c r="MTK1668" s="288"/>
      <c r="MTL1668" s="288"/>
      <c r="MTM1668" s="288"/>
      <c r="MTN1668" s="288"/>
      <c r="MTO1668" s="288"/>
      <c r="MTP1668" s="288"/>
      <c r="MTQ1668" s="288"/>
      <c r="MTR1668" s="288"/>
      <c r="MTS1668" s="288"/>
      <c r="MTT1668" s="288"/>
      <c r="MTU1668" s="288"/>
      <c r="MTV1668" s="288"/>
      <c r="MTW1668" s="288"/>
      <c r="MTX1668" s="288"/>
      <c r="MTY1668" s="288"/>
      <c r="MTZ1668" s="288"/>
      <c r="MUA1668" s="288"/>
      <c r="MUB1668" s="288"/>
      <c r="MUC1668" s="288"/>
      <c r="MUD1668" s="288"/>
      <c r="MUE1668" s="288"/>
      <c r="MUF1668" s="288"/>
      <c r="MUG1668" s="288"/>
      <c r="MUH1668" s="288"/>
      <c r="MUI1668" s="288"/>
      <c r="MUJ1668" s="288"/>
      <c r="MUK1668" s="288"/>
      <c r="MUL1668" s="288"/>
      <c r="MUM1668" s="288"/>
      <c r="MUN1668" s="288"/>
      <c r="MUO1668" s="288"/>
      <c r="MUP1668" s="288"/>
      <c r="MUQ1668" s="288"/>
      <c r="MUR1668" s="288"/>
      <c r="MUS1668" s="288"/>
      <c r="MUT1668" s="288"/>
      <c r="MUU1668" s="288"/>
      <c r="MUV1668" s="288"/>
      <c r="MUW1668" s="288"/>
      <c r="MUX1668" s="288"/>
      <c r="MUY1668" s="288"/>
      <c r="MUZ1668" s="288"/>
      <c r="MVA1668" s="288"/>
      <c r="MVB1668" s="288"/>
      <c r="MVC1668" s="288"/>
      <c r="MVD1668" s="288"/>
      <c r="MVE1668" s="288"/>
      <c r="MVF1668" s="288"/>
      <c r="MVG1668" s="288"/>
      <c r="MVH1668" s="288"/>
      <c r="MVI1668" s="288"/>
      <c r="MVJ1668" s="288"/>
      <c r="MVK1668" s="288"/>
      <c r="MVL1668" s="288"/>
      <c r="MVM1668" s="288"/>
      <c r="MVN1668" s="288"/>
      <c r="MVO1668" s="288"/>
      <c r="MVP1668" s="288"/>
      <c r="MVQ1668" s="288"/>
      <c r="MVR1668" s="288"/>
      <c r="MVS1668" s="288"/>
      <c r="MVT1668" s="288"/>
      <c r="MVU1668" s="288"/>
      <c r="MVV1668" s="288"/>
      <c r="MVW1668" s="288"/>
      <c r="MVX1668" s="288"/>
      <c r="MVY1668" s="288"/>
      <c r="MVZ1668" s="288"/>
      <c r="MWA1668" s="288"/>
      <c r="MWB1668" s="288"/>
      <c r="MWC1668" s="288"/>
      <c r="MWD1668" s="288"/>
      <c r="MWE1668" s="288"/>
      <c r="MWF1668" s="288"/>
      <c r="MWG1668" s="288"/>
      <c r="MWH1668" s="288"/>
      <c r="MWI1668" s="288"/>
      <c r="MWJ1668" s="288"/>
      <c r="MWK1668" s="288"/>
      <c r="MWL1668" s="288"/>
      <c r="MWM1668" s="288"/>
      <c r="MWN1668" s="288"/>
      <c r="MWO1668" s="288"/>
      <c r="MWP1668" s="288"/>
      <c r="MWQ1668" s="288"/>
      <c r="MWR1668" s="288"/>
      <c r="MWS1668" s="288"/>
      <c r="MWT1668" s="288"/>
      <c r="MWU1668" s="288"/>
      <c r="MWV1668" s="288"/>
      <c r="MWW1668" s="288"/>
      <c r="MWX1668" s="288"/>
      <c r="MWY1668" s="288"/>
      <c r="MWZ1668" s="288"/>
      <c r="MXA1668" s="288"/>
      <c r="MXB1668" s="288"/>
      <c r="MXC1668" s="288"/>
      <c r="MXD1668" s="288"/>
      <c r="MXE1668" s="288"/>
      <c r="MXF1668" s="288"/>
      <c r="MXG1668" s="288"/>
      <c r="MXH1668" s="288"/>
      <c r="MXI1668" s="288"/>
      <c r="MXJ1668" s="288"/>
      <c r="MXK1668" s="288"/>
      <c r="MXL1668" s="288"/>
      <c r="MXM1668" s="288"/>
      <c r="MXN1668" s="288"/>
      <c r="MXO1668" s="288"/>
      <c r="MXP1668" s="288"/>
      <c r="MXQ1668" s="288"/>
      <c r="MXR1668" s="288"/>
      <c r="MXS1668" s="288"/>
      <c r="MXT1668" s="288"/>
      <c r="MXU1668" s="288"/>
      <c r="MXV1668" s="288"/>
      <c r="MXW1668" s="288"/>
      <c r="MXX1668" s="288"/>
      <c r="MXY1668" s="288"/>
      <c r="MXZ1668" s="288"/>
      <c r="MYA1668" s="288"/>
      <c r="MYB1668" s="288"/>
      <c r="MYC1668" s="288"/>
      <c r="MYD1668" s="288"/>
      <c r="MYE1668" s="288"/>
      <c r="MYF1668" s="288"/>
      <c r="MYG1668" s="288"/>
      <c r="MYH1668" s="288"/>
      <c r="MYI1668" s="288"/>
      <c r="MYJ1668" s="288"/>
      <c r="MYK1668" s="288"/>
      <c r="MYL1668" s="288"/>
      <c r="MYM1668" s="288"/>
      <c r="MYN1668" s="288"/>
      <c r="MYO1668" s="288"/>
      <c r="MYP1668" s="288"/>
      <c r="MYQ1668" s="288"/>
      <c r="MYR1668" s="288"/>
      <c r="MYS1668" s="288"/>
      <c r="MYT1668" s="288"/>
      <c r="MYU1668" s="288"/>
      <c r="MYV1668" s="288"/>
      <c r="MYW1668" s="288"/>
      <c r="MYX1668" s="288"/>
      <c r="MYY1668" s="288"/>
      <c r="MYZ1668" s="288"/>
      <c r="MZA1668" s="288"/>
      <c r="MZB1668" s="288"/>
      <c r="MZC1668" s="288"/>
      <c r="MZD1668" s="288"/>
      <c r="MZE1668" s="288"/>
      <c r="MZF1668" s="288"/>
      <c r="MZG1668" s="288"/>
      <c r="MZH1668" s="288"/>
      <c r="MZI1668" s="288"/>
      <c r="MZJ1668" s="288"/>
      <c r="MZK1668" s="288"/>
      <c r="MZL1668" s="288"/>
      <c r="MZM1668" s="288"/>
      <c r="MZN1668" s="288"/>
      <c r="MZO1668" s="288"/>
      <c r="MZP1668" s="288"/>
      <c r="MZQ1668" s="288"/>
      <c r="MZR1668" s="288"/>
      <c r="MZS1668" s="288"/>
      <c r="MZT1668" s="288"/>
      <c r="MZU1668" s="288"/>
      <c r="MZV1668" s="288"/>
      <c r="MZW1668" s="288"/>
      <c r="MZX1668" s="288"/>
      <c r="MZY1668" s="288"/>
      <c r="MZZ1668" s="288"/>
      <c r="NAA1668" s="288"/>
      <c r="NAB1668" s="288"/>
      <c r="NAC1668" s="288"/>
      <c r="NAD1668" s="288"/>
      <c r="NAE1668" s="288"/>
      <c r="NAF1668" s="288"/>
      <c r="NAG1668" s="288"/>
      <c r="NAH1668" s="288"/>
      <c r="NAI1668" s="288"/>
      <c r="NAJ1668" s="288"/>
      <c r="NAK1668" s="288"/>
      <c r="NAL1668" s="288"/>
      <c r="NAM1668" s="288"/>
      <c r="NAN1668" s="288"/>
      <c r="NAO1668" s="288"/>
      <c r="NAP1668" s="288"/>
      <c r="NAQ1668" s="288"/>
      <c r="NAR1668" s="288"/>
      <c r="NAS1668" s="288"/>
      <c r="NAT1668" s="288"/>
      <c r="NAU1668" s="288"/>
      <c r="NAV1668" s="288"/>
      <c r="NAW1668" s="288"/>
      <c r="NAX1668" s="288"/>
      <c r="NAY1668" s="288"/>
      <c r="NAZ1668" s="288"/>
      <c r="NBA1668" s="288"/>
      <c r="NBB1668" s="288"/>
      <c r="NBC1668" s="288"/>
      <c r="NBD1668" s="288"/>
      <c r="NBE1668" s="288"/>
      <c r="NBF1668" s="288"/>
      <c r="NBG1668" s="288"/>
      <c r="NBH1668" s="288"/>
      <c r="NBI1668" s="288"/>
      <c r="NBJ1668" s="288"/>
      <c r="NBK1668" s="288"/>
      <c r="NBL1668" s="288"/>
      <c r="NBM1668" s="288"/>
      <c r="NBN1668" s="288"/>
      <c r="NBO1668" s="288"/>
      <c r="NBP1668" s="288"/>
      <c r="NBQ1668" s="288"/>
      <c r="NBR1668" s="288"/>
      <c r="NBS1668" s="288"/>
      <c r="NBT1668" s="288"/>
      <c r="NBU1668" s="288"/>
      <c r="NBV1668" s="288"/>
      <c r="NBW1668" s="288"/>
      <c r="NBX1668" s="288"/>
      <c r="NBY1668" s="288"/>
      <c r="NBZ1668" s="288"/>
      <c r="NCA1668" s="288"/>
      <c r="NCB1668" s="288"/>
      <c r="NCC1668" s="288"/>
      <c r="NCD1668" s="288"/>
      <c r="NCE1668" s="288"/>
      <c r="NCF1668" s="288"/>
      <c r="NCG1668" s="288"/>
      <c r="NCH1668" s="288"/>
      <c r="NCI1668" s="288"/>
      <c r="NCJ1668" s="288"/>
      <c r="NCK1668" s="288"/>
      <c r="NCL1668" s="288"/>
      <c r="NCM1668" s="288"/>
      <c r="NCN1668" s="288"/>
      <c r="NCO1668" s="288"/>
      <c r="NCP1668" s="288"/>
      <c r="NCQ1668" s="288"/>
      <c r="NCR1668" s="288"/>
      <c r="NCS1668" s="288"/>
      <c r="NCT1668" s="288"/>
      <c r="NCU1668" s="288"/>
      <c r="NCV1668" s="288"/>
      <c r="NCW1668" s="288"/>
      <c r="NCX1668" s="288"/>
      <c r="NCY1668" s="288"/>
      <c r="NCZ1668" s="288"/>
      <c r="NDA1668" s="288"/>
      <c r="NDB1668" s="288"/>
      <c r="NDC1668" s="288"/>
      <c r="NDD1668" s="288"/>
      <c r="NDE1668" s="288"/>
      <c r="NDF1668" s="288"/>
      <c r="NDG1668" s="288"/>
      <c r="NDH1668" s="288"/>
      <c r="NDI1668" s="288"/>
      <c r="NDJ1668" s="288"/>
      <c r="NDK1668" s="288"/>
      <c r="NDL1668" s="288"/>
      <c r="NDM1668" s="288"/>
      <c r="NDN1668" s="288"/>
      <c r="NDO1668" s="288"/>
      <c r="NDP1668" s="288"/>
      <c r="NDQ1668" s="288"/>
      <c r="NDR1668" s="288"/>
      <c r="NDS1668" s="288"/>
      <c r="NDT1668" s="288"/>
      <c r="NDU1668" s="288"/>
      <c r="NDV1668" s="288"/>
      <c r="NDW1668" s="288"/>
      <c r="NDX1668" s="288"/>
      <c r="NDY1668" s="288"/>
      <c r="NDZ1668" s="288"/>
      <c r="NEA1668" s="288"/>
      <c r="NEB1668" s="288"/>
      <c r="NEC1668" s="288"/>
      <c r="NED1668" s="288"/>
      <c r="NEE1668" s="288"/>
      <c r="NEF1668" s="288"/>
      <c r="NEG1668" s="288"/>
      <c r="NEH1668" s="288"/>
      <c r="NEI1668" s="288"/>
      <c r="NEJ1668" s="288"/>
      <c r="NEK1668" s="288"/>
      <c r="NEL1668" s="288"/>
      <c r="NEM1668" s="288"/>
      <c r="NEN1668" s="288"/>
      <c r="NEO1668" s="288"/>
      <c r="NEP1668" s="288"/>
      <c r="NEQ1668" s="288"/>
      <c r="NER1668" s="288"/>
      <c r="NES1668" s="288"/>
      <c r="NET1668" s="288"/>
      <c r="NEU1668" s="288"/>
      <c r="NEV1668" s="288"/>
      <c r="NEW1668" s="288"/>
      <c r="NEX1668" s="288"/>
      <c r="NEY1668" s="288"/>
      <c r="NEZ1668" s="288"/>
      <c r="NFA1668" s="288"/>
      <c r="NFB1668" s="288"/>
      <c r="NFC1668" s="288"/>
      <c r="NFD1668" s="288"/>
      <c r="NFE1668" s="288"/>
      <c r="NFF1668" s="288"/>
      <c r="NFG1668" s="288"/>
      <c r="NFH1668" s="288"/>
      <c r="NFI1668" s="288"/>
      <c r="NFJ1668" s="288"/>
      <c r="NFK1668" s="288"/>
      <c r="NFL1668" s="288"/>
      <c r="NFM1668" s="288"/>
      <c r="NFN1668" s="288"/>
      <c r="NFO1668" s="288"/>
      <c r="NFP1668" s="288"/>
      <c r="NFQ1668" s="288"/>
      <c r="NFR1668" s="288"/>
      <c r="NFS1668" s="288"/>
      <c r="NFT1668" s="288"/>
      <c r="NFU1668" s="288"/>
      <c r="NFV1668" s="288"/>
      <c r="NFW1668" s="288"/>
      <c r="NFX1668" s="288"/>
      <c r="NFY1668" s="288"/>
      <c r="NFZ1668" s="288"/>
      <c r="NGA1668" s="288"/>
      <c r="NGB1668" s="288"/>
      <c r="NGC1668" s="288"/>
      <c r="NGD1668" s="288"/>
      <c r="NGE1668" s="288"/>
      <c r="NGF1668" s="288"/>
      <c r="NGG1668" s="288"/>
      <c r="NGH1668" s="288"/>
      <c r="NGI1668" s="288"/>
      <c r="NGJ1668" s="288"/>
      <c r="NGK1668" s="288"/>
      <c r="NGL1668" s="288"/>
      <c r="NGM1668" s="288"/>
      <c r="NGN1668" s="288"/>
      <c r="NGO1668" s="288"/>
      <c r="NGP1668" s="288"/>
      <c r="NGQ1668" s="288"/>
      <c r="NGR1668" s="288"/>
      <c r="NGS1668" s="288"/>
      <c r="NGT1668" s="288"/>
      <c r="NGU1668" s="288"/>
      <c r="NGV1668" s="288"/>
      <c r="NGW1668" s="288"/>
      <c r="NGX1668" s="288"/>
      <c r="NGY1668" s="288"/>
      <c r="NGZ1668" s="288"/>
      <c r="NHA1668" s="288"/>
      <c r="NHB1668" s="288"/>
      <c r="NHC1668" s="288"/>
      <c r="NHD1668" s="288"/>
      <c r="NHE1668" s="288"/>
      <c r="NHF1668" s="288"/>
      <c r="NHG1668" s="288"/>
      <c r="NHH1668" s="288"/>
      <c r="NHI1668" s="288"/>
      <c r="NHJ1668" s="288"/>
      <c r="NHK1668" s="288"/>
      <c r="NHL1668" s="288"/>
      <c r="NHM1668" s="288"/>
      <c r="NHN1668" s="288"/>
      <c r="NHO1668" s="288"/>
      <c r="NHP1668" s="288"/>
      <c r="NHQ1668" s="288"/>
      <c r="NHR1668" s="288"/>
      <c r="NHS1668" s="288"/>
      <c r="NHT1668" s="288"/>
      <c r="NHU1668" s="288"/>
      <c r="NHV1668" s="288"/>
      <c r="NHW1668" s="288"/>
      <c r="NHX1668" s="288"/>
      <c r="NHY1668" s="288"/>
      <c r="NHZ1668" s="288"/>
      <c r="NIA1668" s="288"/>
      <c r="NIB1668" s="288"/>
      <c r="NIC1668" s="288"/>
      <c r="NID1668" s="288"/>
      <c r="NIE1668" s="288"/>
      <c r="NIF1668" s="288"/>
      <c r="NIG1668" s="288"/>
      <c r="NIH1668" s="288"/>
      <c r="NII1668" s="288"/>
      <c r="NIJ1668" s="288"/>
      <c r="NIK1668" s="288"/>
      <c r="NIL1668" s="288"/>
      <c r="NIM1668" s="288"/>
      <c r="NIN1668" s="288"/>
      <c r="NIO1668" s="288"/>
      <c r="NIP1668" s="288"/>
      <c r="NIQ1668" s="288"/>
      <c r="NIR1668" s="288"/>
      <c r="NIS1668" s="288"/>
      <c r="NIT1668" s="288"/>
      <c r="NIU1668" s="288"/>
      <c r="NIV1668" s="288"/>
      <c r="NIW1668" s="288"/>
      <c r="NIX1668" s="288"/>
      <c r="NIY1668" s="288"/>
      <c r="NIZ1668" s="288"/>
      <c r="NJA1668" s="288"/>
      <c r="NJB1668" s="288"/>
      <c r="NJC1668" s="288"/>
      <c r="NJD1668" s="288"/>
      <c r="NJE1668" s="288"/>
      <c r="NJF1668" s="288"/>
      <c r="NJG1668" s="288"/>
      <c r="NJH1668" s="288"/>
      <c r="NJI1668" s="288"/>
      <c r="NJJ1668" s="288"/>
      <c r="NJK1668" s="288"/>
      <c r="NJL1668" s="288"/>
      <c r="NJM1668" s="288"/>
      <c r="NJN1668" s="288"/>
      <c r="NJO1668" s="288"/>
      <c r="NJP1668" s="288"/>
      <c r="NJQ1668" s="288"/>
      <c r="NJR1668" s="288"/>
      <c r="NJS1668" s="288"/>
      <c r="NJT1668" s="288"/>
      <c r="NJU1668" s="288"/>
      <c r="NJV1668" s="288"/>
      <c r="NJW1668" s="288"/>
      <c r="NJX1668" s="288"/>
      <c r="NJY1668" s="288"/>
      <c r="NJZ1668" s="288"/>
      <c r="NKA1668" s="288"/>
      <c r="NKB1668" s="288"/>
      <c r="NKC1668" s="288"/>
      <c r="NKD1668" s="288"/>
      <c r="NKE1668" s="288"/>
      <c r="NKF1668" s="288"/>
      <c r="NKG1668" s="288"/>
      <c r="NKH1668" s="288"/>
      <c r="NKI1668" s="288"/>
      <c r="NKJ1668" s="288"/>
      <c r="NKK1668" s="288"/>
      <c r="NKL1668" s="288"/>
      <c r="NKM1668" s="288"/>
      <c r="NKN1668" s="288"/>
      <c r="NKO1668" s="288"/>
      <c r="NKP1668" s="288"/>
      <c r="NKQ1668" s="288"/>
      <c r="NKR1668" s="288"/>
      <c r="NKS1668" s="288"/>
      <c r="NKT1668" s="288"/>
      <c r="NKU1668" s="288"/>
      <c r="NKV1668" s="288"/>
      <c r="NKW1668" s="288"/>
      <c r="NKX1668" s="288"/>
      <c r="NKY1668" s="288"/>
      <c r="NKZ1668" s="288"/>
      <c r="NLA1668" s="288"/>
      <c r="NLB1668" s="288"/>
      <c r="NLC1668" s="288"/>
      <c r="NLD1668" s="288"/>
      <c r="NLE1668" s="288"/>
      <c r="NLF1668" s="288"/>
      <c r="NLG1668" s="288"/>
      <c r="NLH1668" s="288"/>
      <c r="NLI1668" s="288"/>
      <c r="NLJ1668" s="288"/>
      <c r="NLK1668" s="288"/>
      <c r="NLL1668" s="288"/>
      <c r="NLM1668" s="288"/>
      <c r="NLN1668" s="288"/>
      <c r="NLO1668" s="288"/>
      <c r="NLP1668" s="288"/>
      <c r="NLQ1668" s="288"/>
      <c r="NLR1668" s="288"/>
      <c r="NLS1668" s="288"/>
      <c r="NLT1668" s="288"/>
      <c r="NLU1668" s="288"/>
      <c r="NLV1668" s="288"/>
      <c r="NLW1668" s="288"/>
      <c r="NLX1668" s="288"/>
      <c r="NLY1668" s="288"/>
      <c r="NLZ1668" s="288"/>
      <c r="NMA1668" s="288"/>
      <c r="NMB1668" s="288"/>
      <c r="NMC1668" s="288"/>
      <c r="NMD1668" s="288"/>
      <c r="NME1668" s="288"/>
      <c r="NMF1668" s="288"/>
      <c r="NMG1668" s="288"/>
      <c r="NMH1668" s="288"/>
      <c r="NMI1668" s="288"/>
      <c r="NMJ1668" s="288"/>
      <c r="NMK1668" s="288"/>
      <c r="NML1668" s="288"/>
      <c r="NMM1668" s="288"/>
      <c r="NMN1668" s="288"/>
      <c r="NMO1668" s="288"/>
      <c r="NMP1668" s="288"/>
      <c r="NMQ1668" s="288"/>
      <c r="NMR1668" s="288"/>
      <c r="NMS1668" s="288"/>
      <c r="NMT1668" s="288"/>
      <c r="NMU1668" s="288"/>
      <c r="NMV1668" s="288"/>
      <c r="NMW1668" s="288"/>
      <c r="NMX1668" s="288"/>
      <c r="NMY1668" s="288"/>
      <c r="NMZ1668" s="288"/>
      <c r="NNA1668" s="288"/>
      <c r="NNB1668" s="288"/>
      <c r="NNC1668" s="288"/>
      <c r="NND1668" s="288"/>
      <c r="NNE1668" s="288"/>
      <c r="NNF1668" s="288"/>
      <c r="NNG1668" s="288"/>
      <c r="NNH1668" s="288"/>
      <c r="NNI1668" s="288"/>
      <c r="NNJ1668" s="288"/>
      <c r="NNK1668" s="288"/>
      <c r="NNL1668" s="288"/>
      <c r="NNM1668" s="288"/>
      <c r="NNN1668" s="288"/>
      <c r="NNO1668" s="288"/>
      <c r="NNP1668" s="288"/>
      <c r="NNQ1668" s="288"/>
      <c r="NNR1668" s="288"/>
      <c r="NNS1668" s="288"/>
      <c r="NNT1668" s="288"/>
      <c r="NNU1668" s="288"/>
      <c r="NNV1668" s="288"/>
      <c r="NNW1668" s="288"/>
      <c r="NNX1668" s="288"/>
      <c r="NNY1668" s="288"/>
      <c r="NNZ1668" s="288"/>
      <c r="NOA1668" s="288"/>
      <c r="NOB1668" s="288"/>
      <c r="NOC1668" s="288"/>
      <c r="NOD1668" s="288"/>
      <c r="NOE1668" s="288"/>
      <c r="NOF1668" s="288"/>
      <c r="NOG1668" s="288"/>
      <c r="NOH1668" s="288"/>
      <c r="NOI1668" s="288"/>
      <c r="NOJ1668" s="288"/>
      <c r="NOK1668" s="288"/>
      <c r="NOL1668" s="288"/>
      <c r="NOM1668" s="288"/>
      <c r="NON1668" s="288"/>
      <c r="NOO1668" s="288"/>
      <c r="NOP1668" s="288"/>
      <c r="NOQ1668" s="288"/>
      <c r="NOR1668" s="288"/>
      <c r="NOS1668" s="288"/>
      <c r="NOT1668" s="288"/>
      <c r="NOU1668" s="288"/>
      <c r="NOV1668" s="288"/>
      <c r="NOW1668" s="288"/>
      <c r="NOX1668" s="288"/>
      <c r="NOY1668" s="288"/>
      <c r="NOZ1668" s="288"/>
      <c r="NPA1668" s="288"/>
      <c r="NPB1668" s="288"/>
      <c r="NPC1668" s="288"/>
      <c r="NPD1668" s="288"/>
      <c r="NPE1668" s="288"/>
      <c r="NPF1668" s="288"/>
      <c r="NPG1668" s="288"/>
      <c r="NPH1668" s="288"/>
      <c r="NPI1668" s="288"/>
      <c r="NPJ1668" s="288"/>
      <c r="NPK1668" s="288"/>
      <c r="NPL1668" s="288"/>
      <c r="NPM1668" s="288"/>
      <c r="NPN1668" s="288"/>
      <c r="NPO1668" s="288"/>
      <c r="NPP1668" s="288"/>
      <c r="NPQ1668" s="288"/>
      <c r="NPR1668" s="288"/>
      <c r="NPS1668" s="288"/>
      <c r="NPT1668" s="288"/>
      <c r="NPU1668" s="288"/>
      <c r="NPV1668" s="288"/>
      <c r="NPW1668" s="288"/>
      <c r="NPX1668" s="288"/>
      <c r="NPY1668" s="288"/>
      <c r="NPZ1668" s="288"/>
      <c r="NQA1668" s="288"/>
      <c r="NQB1668" s="288"/>
      <c r="NQC1668" s="288"/>
      <c r="NQD1668" s="288"/>
      <c r="NQE1668" s="288"/>
      <c r="NQF1668" s="288"/>
      <c r="NQG1668" s="288"/>
      <c r="NQH1668" s="288"/>
      <c r="NQI1668" s="288"/>
      <c r="NQJ1668" s="288"/>
      <c r="NQK1668" s="288"/>
      <c r="NQL1668" s="288"/>
      <c r="NQM1668" s="288"/>
      <c r="NQN1668" s="288"/>
      <c r="NQO1668" s="288"/>
      <c r="NQP1668" s="288"/>
      <c r="NQQ1668" s="288"/>
      <c r="NQR1668" s="288"/>
      <c r="NQS1668" s="288"/>
      <c r="NQT1668" s="288"/>
      <c r="NQU1668" s="288"/>
      <c r="NQV1668" s="288"/>
      <c r="NQW1668" s="288"/>
      <c r="NQX1668" s="288"/>
      <c r="NQY1668" s="288"/>
      <c r="NQZ1668" s="288"/>
      <c r="NRA1668" s="288"/>
      <c r="NRB1668" s="288"/>
      <c r="NRC1668" s="288"/>
      <c r="NRD1668" s="288"/>
      <c r="NRE1668" s="288"/>
      <c r="NRF1668" s="288"/>
      <c r="NRG1668" s="288"/>
      <c r="NRH1668" s="288"/>
      <c r="NRI1668" s="288"/>
      <c r="NRJ1668" s="288"/>
      <c r="NRK1668" s="288"/>
      <c r="NRL1668" s="288"/>
      <c r="NRM1668" s="288"/>
      <c r="NRN1668" s="288"/>
      <c r="NRO1668" s="288"/>
      <c r="NRP1668" s="288"/>
      <c r="NRQ1668" s="288"/>
      <c r="NRR1668" s="288"/>
      <c r="NRS1668" s="288"/>
      <c r="NRT1668" s="288"/>
      <c r="NRU1668" s="288"/>
      <c r="NRV1668" s="288"/>
      <c r="NRW1668" s="288"/>
      <c r="NRX1668" s="288"/>
      <c r="NRY1668" s="288"/>
      <c r="NRZ1668" s="288"/>
      <c r="NSA1668" s="288"/>
      <c r="NSB1668" s="288"/>
      <c r="NSC1668" s="288"/>
      <c r="NSD1668" s="288"/>
      <c r="NSE1668" s="288"/>
      <c r="NSF1668" s="288"/>
      <c r="NSG1668" s="288"/>
      <c r="NSH1668" s="288"/>
      <c r="NSI1668" s="288"/>
      <c r="NSJ1668" s="288"/>
      <c r="NSK1668" s="288"/>
      <c r="NSL1668" s="288"/>
      <c r="NSM1668" s="288"/>
      <c r="NSN1668" s="288"/>
      <c r="NSO1668" s="288"/>
      <c r="NSP1668" s="288"/>
      <c r="NSQ1668" s="288"/>
      <c r="NSR1668" s="288"/>
      <c r="NSS1668" s="288"/>
      <c r="NST1668" s="288"/>
      <c r="NSU1668" s="288"/>
      <c r="NSV1668" s="288"/>
      <c r="NSW1668" s="288"/>
      <c r="NSX1668" s="288"/>
      <c r="NSY1668" s="288"/>
      <c r="NSZ1668" s="288"/>
      <c r="NTA1668" s="288"/>
      <c r="NTB1668" s="288"/>
      <c r="NTC1668" s="288"/>
      <c r="NTD1668" s="288"/>
      <c r="NTE1668" s="288"/>
      <c r="NTF1668" s="288"/>
      <c r="NTG1668" s="288"/>
      <c r="NTH1668" s="288"/>
      <c r="NTI1668" s="288"/>
      <c r="NTJ1668" s="288"/>
      <c r="NTK1668" s="288"/>
      <c r="NTL1668" s="288"/>
      <c r="NTM1668" s="288"/>
      <c r="NTN1668" s="288"/>
      <c r="NTO1668" s="288"/>
      <c r="NTP1668" s="288"/>
      <c r="NTQ1668" s="288"/>
      <c r="NTR1668" s="288"/>
      <c r="NTS1668" s="288"/>
      <c r="NTT1668" s="288"/>
      <c r="NTU1668" s="288"/>
      <c r="NTV1668" s="288"/>
      <c r="NTW1668" s="288"/>
      <c r="NTX1668" s="288"/>
      <c r="NTY1668" s="288"/>
      <c r="NTZ1668" s="288"/>
      <c r="NUA1668" s="288"/>
      <c r="NUB1668" s="288"/>
      <c r="NUC1668" s="288"/>
      <c r="NUD1668" s="288"/>
      <c r="NUE1668" s="288"/>
      <c r="NUF1668" s="288"/>
      <c r="NUG1668" s="288"/>
      <c r="NUH1668" s="288"/>
      <c r="NUI1668" s="288"/>
      <c r="NUJ1668" s="288"/>
      <c r="NUK1668" s="288"/>
      <c r="NUL1668" s="288"/>
      <c r="NUM1668" s="288"/>
      <c r="NUN1668" s="288"/>
      <c r="NUO1668" s="288"/>
      <c r="NUP1668" s="288"/>
      <c r="NUQ1668" s="288"/>
      <c r="NUR1668" s="288"/>
      <c r="NUS1668" s="288"/>
      <c r="NUT1668" s="288"/>
      <c r="NUU1668" s="288"/>
      <c r="NUV1668" s="288"/>
      <c r="NUW1668" s="288"/>
      <c r="NUX1668" s="288"/>
      <c r="NUY1668" s="288"/>
      <c r="NUZ1668" s="288"/>
      <c r="NVA1668" s="288"/>
      <c r="NVB1668" s="288"/>
      <c r="NVC1668" s="288"/>
      <c r="NVD1668" s="288"/>
      <c r="NVE1668" s="288"/>
      <c r="NVF1668" s="288"/>
      <c r="NVG1668" s="288"/>
      <c r="NVH1668" s="288"/>
      <c r="NVI1668" s="288"/>
      <c r="NVJ1668" s="288"/>
      <c r="NVK1668" s="288"/>
      <c r="NVL1668" s="288"/>
      <c r="NVM1668" s="288"/>
      <c r="NVN1668" s="288"/>
      <c r="NVO1668" s="288"/>
      <c r="NVP1668" s="288"/>
      <c r="NVQ1668" s="288"/>
      <c r="NVR1668" s="288"/>
      <c r="NVS1668" s="288"/>
      <c r="NVT1668" s="288"/>
      <c r="NVU1668" s="288"/>
      <c r="NVV1668" s="288"/>
      <c r="NVW1668" s="288"/>
      <c r="NVX1668" s="288"/>
      <c r="NVY1668" s="288"/>
      <c r="NVZ1668" s="288"/>
      <c r="NWA1668" s="288"/>
      <c r="NWB1668" s="288"/>
      <c r="NWC1668" s="288"/>
      <c r="NWD1668" s="288"/>
      <c r="NWE1668" s="288"/>
      <c r="NWF1668" s="288"/>
      <c r="NWG1668" s="288"/>
      <c r="NWH1668" s="288"/>
      <c r="NWI1668" s="288"/>
      <c r="NWJ1668" s="288"/>
      <c r="NWK1668" s="288"/>
      <c r="NWL1668" s="288"/>
      <c r="NWM1668" s="288"/>
      <c r="NWN1668" s="288"/>
      <c r="NWO1668" s="288"/>
      <c r="NWP1668" s="288"/>
      <c r="NWQ1668" s="288"/>
      <c r="NWR1668" s="288"/>
      <c r="NWS1668" s="288"/>
      <c r="NWT1668" s="288"/>
      <c r="NWU1668" s="288"/>
      <c r="NWV1668" s="288"/>
      <c r="NWW1668" s="288"/>
      <c r="NWX1668" s="288"/>
      <c r="NWY1668" s="288"/>
      <c r="NWZ1668" s="288"/>
      <c r="NXA1668" s="288"/>
      <c r="NXB1668" s="288"/>
      <c r="NXC1668" s="288"/>
      <c r="NXD1668" s="288"/>
      <c r="NXE1668" s="288"/>
      <c r="NXF1668" s="288"/>
      <c r="NXG1668" s="288"/>
      <c r="NXH1668" s="288"/>
      <c r="NXI1668" s="288"/>
      <c r="NXJ1668" s="288"/>
      <c r="NXK1668" s="288"/>
      <c r="NXL1668" s="288"/>
      <c r="NXM1668" s="288"/>
      <c r="NXN1668" s="288"/>
      <c r="NXO1668" s="288"/>
      <c r="NXP1668" s="288"/>
      <c r="NXQ1668" s="288"/>
      <c r="NXR1668" s="288"/>
      <c r="NXS1668" s="288"/>
      <c r="NXT1668" s="288"/>
      <c r="NXU1668" s="288"/>
      <c r="NXV1668" s="288"/>
      <c r="NXW1668" s="288"/>
      <c r="NXX1668" s="288"/>
      <c r="NXY1668" s="288"/>
      <c r="NXZ1668" s="288"/>
      <c r="NYA1668" s="288"/>
      <c r="NYB1668" s="288"/>
      <c r="NYC1668" s="288"/>
      <c r="NYD1668" s="288"/>
      <c r="NYE1668" s="288"/>
      <c r="NYF1668" s="288"/>
      <c r="NYG1668" s="288"/>
      <c r="NYH1668" s="288"/>
      <c r="NYI1668" s="288"/>
      <c r="NYJ1668" s="288"/>
      <c r="NYK1668" s="288"/>
      <c r="NYL1668" s="288"/>
      <c r="NYM1668" s="288"/>
      <c r="NYN1668" s="288"/>
      <c r="NYO1668" s="288"/>
      <c r="NYP1668" s="288"/>
      <c r="NYQ1668" s="288"/>
      <c r="NYR1668" s="288"/>
      <c r="NYS1668" s="288"/>
      <c r="NYT1668" s="288"/>
      <c r="NYU1668" s="288"/>
      <c r="NYV1668" s="288"/>
      <c r="NYW1668" s="288"/>
      <c r="NYX1668" s="288"/>
      <c r="NYY1668" s="288"/>
      <c r="NYZ1668" s="288"/>
      <c r="NZA1668" s="288"/>
      <c r="NZB1668" s="288"/>
      <c r="NZC1668" s="288"/>
      <c r="NZD1668" s="288"/>
      <c r="NZE1668" s="288"/>
      <c r="NZF1668" s="288"/>
      <c r="NZG1668" s="288"/>
      <c r="NZH1668" s="288"/>
      <c r="NZI1668" s="288"/>
      <c r="NZJ1668" s="288"/>
      <c r="NZK1668" s="288"/>
      <c r="NZL1668" s="288"/>
      <c r="NZM1668" s="288"/>
      <c r="NZN1668" s="288"/>
      <c r="NZO1668" s="288"/>
      <c r="NZP1668" s="288"/>
      <c r="NZQ1668" s="288"/>
      <c r="NZR1668" s="288"/>
      <c r="NZS1668" s="288"/>
      <c r="NZT1668" s="288"/>
      <c r="NZU1668" s="288"/>
      <c r="NZV1668" s="288"/>
      <c r="NZW1668" s="288"/>
      <c r="NZX1668" s="288"/>
      <c r="NZY1668" s="288"/>
      <c r="NZZ1668" s="288"/>
      <c r="OAA1668" s="288"/>
      <c r="OAB1668" s="288"/>
      <c r="OAC1668" s="288"/>
      <c r="OAD1668" s="288"/>
      <c r="OAE1668" s="288"/>
      <c r="OAF1668" s="288"/>
      <c r="OAG1668" s="288"/>
      <c r="OAH1668" s="288"/>
      <c r="OAI1668" s="288"/>
      <c r="OAJ1668" s="288"/>
      <c r="OAK1668" s="288"/>
      <c r="OAL1668" s="288"/>
      <c r="OAM1668" s="288"/>
      <c r="OAN1668" s="288"/>
      <c r="OAO1668" s="288"/>
      <c r="OAP1668" s="288"/>
      <c r="OAQ1668" s="288"/>
      <c r="OAR1668" s="288"/>
      <c r="OAS1668" s="288"/>
      <c r="OAT1668" s="288"/>
      <c r="OAU1668" s="288"/>
      <c r="OAV1668" s="288"/>
      <c r="OAW1668" s="288"/>
      <c r="OAX1668" s="288"/>
      <c r="OAY1668" s="288"/>
      <c r="OAZ1668" s="288"/>
      <c r="OBA1668" s="288"/>
      <c r="OBB1668" s="288"/>
      <c r="OBC1668" s="288"/>
      <c r="OBD1668" s="288"/>
      <c r="OBE1668" s="288"/>
      <c r="OBF1668" s="288"/>
      <c r="OBG1668" s="288"/>
      <c r="OBH1668" s="288"/>
      <c r="OBI1668" s="288"/>
      <c r="OBJ1668" s="288"/>
      <c r="OBK1668" s="288"/>
      <c r="OBL1668" s="288"/>
      <c r="OBM1668" s="288"/>
      <c r="OBN1668" s="288"/>
      <c r="OBO1668" s="288"/>
      <c r="OBP1668" s="288"/>
      <c r="OBQ1668" s="288"/>
      <c r="OBR1668" s="288"/>
      <c r="OBS1668" s="288"/>
      <c r="OBT1668" s="288"/>
      <c r="OBU1668" s="288"/>
      <c r="OBV1668" s="288"/>
      <c r="OBW1668" s="288"/>
      <c r="OBX1668" s="288"/>
      <c r="OBY1668" s="288"/>
      <c r="OBZ1668" s="288"/>
      <c r="OCA1668" s="288"/>
      <c r="OCB1668" s="288"/>
      <c r="OCC1668" s="288"/>
      <c r="OCD1668" s="288"/>
      <c r="OCE1668" s="288"/>
      <c r="OCF1668" s="288"/>
      <c r="OCG1668" s="288"/>
      <c r="OCH1668" s="288"/>
      <c r="OCI1668" s="288"/>
      <c r="OCJ1668" s="288"/>
      <c r="OCK1668" s="288"/>
      <c r="OCL1668" s="288"/>
      <c r="OCM1668" s="288"/>
      <c r="OCN1668" s="288"/>
      <c r="OCO1668" s="288"/>
      <c r="OCP1668" s="288"/>
      <c r="OCQ1668" s="288"/>
      <c r="OCR1668" s="288"/>
      <c r="OCS1668" s="288"/>
      <c r="OCT1668" s="288"/>
      <c r="OCU1668" s="288"/>
      <c r="OCV1668" s="288"/>
      <c r="OCW1668" s="288"/>
      <c r="OCX1668" s="288"/>
      <c r="OCY1668" s="288"/>
      <c r="OCZ1668" s="288"/>
      <c r="ODA1668" s="288"/>
      <c r="ODB1668" s="288"/>
      <c r="ODC1668" s="288"/>
      <c r="ODD1668" s="288"/>
      <c r="ODE1668" s="288"/>
      <c r="ODF1668" s="288"/>
      <c r="ODG1668" s="288"/>
      <c r="ODH1668" s="288"/>
      <c r="ODI1668" s="288"/>
      <c r="ODJ1668" s="288"/>
      <c r="ODK1668" s="288"/>
      <c r="ODL1668" s="288"/>
      <c r="ODM1668" s="288"/>
      <c r="ODN1668" s="288"/>
      <c r="ODO1668" s="288"/>
      <c r="ODP1668" s="288"/>
      <c r="ODQ1668" s="288"/>
      <c r="ODR1668" s="288"/>
      <c r="ODS1668" s="288"/>
      <c r="ODT1668" s="288"/>
      <c r="ODU1668" s="288"/>
      <c r="ODV1668" s="288"/>
      <c r="ODW1668" s="288"/>
      <c r="ODX1668" s="288"/>
      <c r="ODY1668" s="288"/>
      <c r="ODZ1668" s="288"/>
      <c r="OEA1668" s="288"/>
      <c r="OEB1668" s="288"/>
      <c r="OEC1668" s="288"/>
      <c r="OED1668" s="288"/>
      <c r="OEE1668" s="288"/>
      <c r="OEF1668" s="288"/>
      <c r="OEG1668" s="288"/>
      <c r="OEH1668" s="288"/>
      <c r="OEI1668" s="288"/>
      <c r="OEJ1668" s="288"/>
      <c r="OEK1668" s="288"/>
      <c r="OEL1668" s="288"/>
      <c r="OEM1668" s="288"/>
      <c r="OEN1668" s="288"/>
      <c r="OEO1668" s="288"/>
      <c r="OEP1668" s="288"/>
      <c r="OEQ1668" s="288"/>
      <c r="OER1668" s="288"/>
      <c r="OES1668" s="288"/>
      <c r="OET1668" s="288"/>
      <c r="OEU1668" s="288"/>
      <c r="OEV1668" s="288"/>
      <c r="OEW1668" s="288"/>
      <c r="OEX1668" s="288"/>
      <c r="OEY1668" s="288"/>
      <c r="OEZ1668" s="288"/>
      <c r="OFA1668" s="288"/>
      <c r="OFB1668" s="288"/>
      <c r="OFC1668" s="288"/>
      <c r="OFD1668" s="288"/>
      <c r="OFE1668" s="288"/>
      <c r="OFF1668" s="288"/>
      <c r="OFG1668" s="288"/>
      <c r="OFH1668" s="288"/>
      <c r="OFI1668" s="288"/>
      <c r="OFJ1668" s="288"/>
      <c r="OFK1668" s="288"/>
      <c r="OFL1668" s="288"/>
      <c r="OFM1668" s="288"/>
      <c r="OFN1668" s="288"/>
      <c r="OFO1668" s="288"/>
      <c r="OFP1668" s="288"/>
      <c r="OFQ1668" s="288"/>
      <c r="OFR1668" s="288"/>
      <c r="OFS1668" s="288"/>
      <c r="OFT1668" s="288"/>
      <c r="OFU1668" s="288"/>
      <c r="OFV1668" s="288"/>
      <c r="OFW1668" s="288"/>
      <c r="OFX1668" s="288"/>
      <c r="OFY1668" s="288"/>
      <c r="OFZ1668" s="288"/>
      <c r="OGA1668" s="288"/>
      <c r="OGB1668" s="288"/>
      <c r="OGC1668" s="288"/>
      <c r="OGD1668" s="288"/>
      <c r="OGE1668" s="288"/>
      <c r="OGF1668" s="288"/>
      <c r="OGG1668" s="288"/>
      <c r="OGH1668" s="288"/>
      <c r="OGI1668" s="288"/>
      <c r="OGJ1668" s="288"/>
      <c r="OGK1668" s="288"/>
      <c r="OGL1668" s="288"/>
      <c r="OGM1668" s="288"/>
      <c r="OGN1668" s="288"/>
      <c r="OGO1668" s="288"/>
      <c r="OGP1668" s="288"/>
      <c r="OGQ1668" s="288"/>
      <c r="OGR1668" s="288"/>
      <c r="OGS1668" s="288"/>
      <c r="OGT1668" s="288"/>
      <c r="OGU1668" s="288"/>
      <c r="OGV1668" s="288"/>
      <c r="OGW1668" s="288"/>
      <c r="OGX1668" s="288"/>
      <c r="OGY1668" s="288"/>
      <c r="OGZ1668" s="288"/>
      <c r="OHA1668" s="288"/>
      <c r="OHB1668" s="288"/>
      <c r="OHC1668" s="288"/>
      <c r="OHD1668" s="288"/>
      <c r="OHE1668" s="288"/>
      <c r="OHF1668" s="288"/>
      <c r="OHG1668" s="288"/>
      <c r="OHH1668" s="288"/>
      <c r="OHI1668" s="288"/>
      <c r="OHJ1668" s="288"/>
      <c r="OHK1668" s="288"/>
      <c r="OHL1668" s="288"/>
      <c r="OHM1668" s="288"/>
      <c r="OHN1668" s="288"/>
      <c r="OHO1668" s="288"/>
      <c r="OHP1668" s="288"/>
      <c r="OHQ1668" s="288"/>
      <c r="OHR1668" s="288"/>
      <c r="OHS1668" s="288"/>
      <c r="OHT1668" s="288"/>
      <c r="OHU1668" s="288"/>
      <c r="OHV1668" s="288"/>
      <c r="OHW1668" s="288"/>
      <c r="OHX1668" s="288"/>
      <c r="OHY1668" s="288"/>
      <c r="OHZ1668" s="288"/>
      <c r="OIA1668" s="288"/>
      <c r="OIB1668" s="288"/>
      <c r="OIC1668" s="288"/>
      <c r="OID1668" s="288"/>
      <c r="OIE1668" s="288"/>
      <c r="OIF1668" s="288"/>
      <c r="OIG1668" s="288"/>
      <c r="OIH1668" s="288"/>
      <c r="OII1668" s="288"/>
      <c r="OIJ1668" s="288"/>
      <c r="OIK1668" s="288"/>
      <c r="OIL1668" s="288"/>
      <c r="OIM1668" s="288"/>
      <c r="OIN1668" s="288"/>
      <c r="OIO1668" s="288"/>
      <c r="OIP1668" s="288"/>
      <c r="OIQ1668" s="288"/>
      <c r="OIR1668" s="288"/>
      <c r="OIS1668" s="288"/>
      <c r="OIT1668" s="288"/>
      <c r="OIU1668" s="288"/>
      <c r="OIV1668" s="288"/>
      <c r="OIW1668" s="288"/>
      <c r="OIX1668" s="288"/>
      <c r="OIY1668" s="288"/>
      <c r="OIZ1668" s="288"/>
      <c r="OJA1668" s="288"/>
      <c r="OJB1668" s="288"/>
      <c r="OJC1668" s="288"/>
      <c r="OJD1668" s="288"/>
      <c r="OJE1668" s="288"/>
      <c r="OJF1668" s="288"/>
      <c r="OJG1668" s="288"/>
      <c r="OJH1668" s="288"/>
      <c r="OJI1668" s="288"/>
      <c r="OJJ1668" s="288"/>
      <c r="OJK1668" s="288"/>
      <c r="OJL1668" s="288"/>
      <c r="OJM1668" s="288"/>
      <c r="OJN1668" s="288"/>
      <c r="OJO1668" s="288"/>
      <c r="OJP1668" s="288"/>
      <c r="OJQ1668" s="288"/>
      <c r="OJR1668" s="288"/>
      <c r="OJS1668" s="288"/>
      <c r="OJT1668" s="288"/>
      <c r="OJU1668" s="288"/>
      <c r="OJV1668" s="288"/>
      <c r="OJW1668" s="288"/>
      <c r="OJX1668" s="288"/>
      <c r="OJY1668" s="288"/>
      <c r="OJZ1668" s="288"/>
      <c r="OKA1668" s="288"/>
      <c r="OKB1668" s="288"/>
      <c r="OKC1668" s="288"/>
      <c r="OKD1668" s="288"/>
      <c r="OKE1668" s="288"/>
      <c r="OKF1668" s="288"/>
      <c r="OKG1668" s="288"/>
      <c r="OKH1668" s="288"/>
      <c r="OKI1668" s="288"/>
      <c r="OKJ1668" s="288"/>
      <c r="OKK1668" s="288"/>
      <c r="OKL1668" s="288"/>
      <c r="OKM1668" s="288"/>
      <c r="OKN1668" s="288"/>
      <c r="OKO1668" s="288"/>
      <c r="OKP1668" s="288"/>
      <c r="OKQ1668" s="288"/>
      <c r="OKR1668" s="288"/>
      <c r="OKS1668" s="288"/>
      <c r="OKT1668" s="288"/>
      <c r="OKU1668" s="288"/>
      <c r="OKV1668" s="288"/>
      <c r="OKW1668" s="288"/>
      <c r="OKX1668" s="288"/>
      <c r="OKY1668" s="288"/>
      <c r="OKZ1668" s="288"/>
      <c r="OLA1668" s="288"/>
      <c r="OLB1668" s="288"/>
      <c r="OLC1668" s="288"/>
      <c r="OLD1668" s="288"/>
      <c r="OLE1668" s="288"/>
      <c r="OLF1668" s="288"/>
      <c r="OLG1668" s="288"/>
      <c r="OLH1668" s="288"/>
      <c r="OLI1668" s="288"/>
      <c r="OLJ1668" s="288"/>
      <c r="OLK1668" s="288"/>
      <c r="OLL1668" s="288"/>
      <c r="OLM1668" s="288"/>
      <c r="OLN1668" s="288"/>
      <c r="OLO1668" s="288"/>
      <c r="OLP1668" s="288"/>
      <c r="OLQ1668" s="288"/>
      <c r="OLR1668" s="288"/>
      <c r="OLS1668" s="288"/>
      <c r="OLT1668" s="288"/>
      <c r="OLU1668" s="288"/>
      <c r="OLV1668" s="288"/>
      <c r="OLW1668" s="288"/>
      <c r="OLX1668" s="288"/>
      <c r="OLY1668" s="288"/>
      <c r="OLZ1668" s="288"/>
      <c r="OMA1668" s="288"/>
      <c r="OMB1668" s="288"/>
      <c r="OMC1668" s="288"/>
      <c r="OMD1668" s="288"/>
      <c r="OME1668" s="288"/>
      <c r="OMF1668" s="288"/>
      <c r="OMG1668" s="288"/>
      <c r="OMH1668" s="288"/>
      <c r="OMI1668" s="288"/>
      <c r="OMJ1668" s="288"/>
      <c r="OMK1668" s="288"/>
      <c r="OML1668" s="288"/>
      <c r="OMM1668" s="288"/>
      <c r="OMN1668" s="288"/>
      <c r="OMO1668" s="288"/>
      <c r="OMP1668" s="288"/>
      <c r="OMQ1668" s="288"/>
      <c r="OMR1668" s="288"/>
      <c r="OMS1668" s="288"/>
      <c r="OMT1668" s="288"/>
      <c r="OMU1668" s="288"/>
      <c r="OMV1668" s="288"/>
      <c r="OMW1668" s="288"/>
      <c r="OMX1668" s="288"/>
      <c r="OMY1668" s="288"/>
      <c r="OMZ1668" s="288"/>
      <c r="ONA1668" s="288"/>
      <c r="ONB1668" s="288"/>
      <c r="ONC1668" s="288"/>
      <c r="OND1668" s="288"/>
      <c r="ONE1668" s="288"/>
      <c r="ONF1668" s="288"/>
      <c r="ONG1668" s="288"/>
      <c r="ONH1668" s="288"/>
      <c r="ONI1668" s="288"/>
      <c r="ONJ1668" s="288"/>
      <c r="ONK1668" s="288"/>
      <c r="ONL1668" s="288"/>
      <c r="ONM1668" s="288"/>
      <c r="ONN1668" s="288"/>
      <c r="ONO1668" s="288"/>
      <c r="ONP1668" s="288"/>
      <c r="ONQ1668" s="288"/>
      <c r="ONR1668" s="288"/>
      <c r="ONS1668" s="288"/>
      <c r="ONT1668" s="288"/>
      <c r="ONU1668" s="288"/>
      <c r="ONV1668" s="288"/>
      <c r="ONW1668" s="288"/>
      <c r="ONX1668" s="288"/>
      <c r="ONY1668" s="288"/>
      <c r="ONZ1668" s="288"/>
      <c r="OOA1668" s="288"/>
      <c r="OOB1668" s="288"/>
      <c r="OOC1668" s="288"/>
      <c r="OOD1668" s="288"/>
      <c r="OOE1668" s="288"/>
      <c r="OOF1668" s="288"/>
      <c r="OOG1668" s="288"/>
      <c r="OOH1668" s="288"/>
      <c r="OOI1668" s="288"/>
      <c r="OOJ1668" s="288"/>
      <c r="OOK1668" s="288"/>
      <c r="OOL1668" s="288"/>
      <c r="OOM1668" s="288"/>
      <c r="OON1668" s="288"/>
      <c r="OOO1668" s="288"/>
      <c r="OOP1668" s="288"/>
      <c r="OOQ1668" s="288"/>
      <c r="OOR1668" s="288"/>
      <c r="OOS1668" s="288"/>
      <c r="OOT1668" s="288"/>
      <c r="OOU1668" s="288"/>
      <c r="OOV1668" s="288"/>
      <c r="OOW1668" s="288"/>
      <c r="OOX1668" s="288"/>
      <c r="OOY1668" s="288"/>
      <c r="OOZ1668" s="288"/>
      <c r="OPA1668" s="288"/>
      <c r="OPB1668" s="288"/>
      <c r="OPC1668" s="288"/>
      <c r="OPD1668" s="288"/>
      <c r="OPE1668" s="288"/>
      <c r="OPF1668" s="288"/>
      <c r="OPG1668" s="288"/>
      <c r="OPH1668" s="288"/>
      <c r="OPI1668" s="288"/>
      <c r="OPJ1668" s="288"/>
      <c r="OPK1668" s="288"/>
      <c r="OPL1668" s="288"/>
      <c r="OPM1668" s="288"/>
      <c r="OPN1668" s="288"/>
      <c r="OPO1668" s="288"/>
      <c r="OPP1668" s="288"/>
      <c r="OPQ1668" s="288"/>
      <c r="OPR1668" s="288"/>
      <c r="OPS1668" s="288"/>
      <c r="OPT1668" s="288"/>
      <c r="OPU1668" s="288"/>
      <c r="OPV1668" s="288"/>
      <c r="OPW1668" s="288"/>
      <c r="OPX1668" s="288"/>
      <c r="OPY1668" s="288"/>
      <c r="OPZ1668" s="288"/>
      <c r="OQA1668" s="288"/>
      <c r="OQB1668" s="288"/>
      <c r="OQC1668" s="288"/>
      <c r="OQD1668" s="288"/>
      <c r="OQE1668" s="288"/>
      <c r="OQF1668" s="288"/>
      <c r="OQG1668" s="288"/>
      <c r="OQH1668" s="288"/>
      <c r="OQI1668" s="288"/>
      <c r="OQJ1668" s="288"/>
      <c r="OQK1668" s="288"/>
      <c r="OQL1668" s="288"/>
      <c r="OQM1668" s="288"/>
      <c r="OQN1668" s="288"/>
      <c r="OQO1668" s="288"/>
      <c r="OQP1668" s="288"/>
      <c r="OQQ1668" s="288"/>
      <c r="OQR1668" s="288"/>
      <c r="OQS1668" s="288"/>
      <c r="OQT1668" s="288"/>
      <c r="OQU1668" s="288"/>
      <c r="OQV1668" s="288"/>
      <c r="OQW1668" s="288"/>
      <c r="OQX1668" s="288"/>
      <c r="OQY1668" s="288"/>
      <c r="OQZ1668" s="288"/>
      <c r="ORA1668" s="288"/>
      <c r="ORB1668" s="288"/>
      <c r="ORC1668" s="288"/>
      <c r="ORD1668" s="288"/>
      <c r="ORE1668" s="288"/>
      <c r="ORF1668" s="288"/>
      <c r="ORG1668" s="288"/>
      <c r="ORH1668" s="288"/>
      <c r="ORI1668" s="288"/>
      <c r="ORJ1668" s="288"/>
      <c r="ORK1668" s="288"/>
      <c r="ORL1668" s="288"/>
      <c r="ORM1668" s="288"/>
      <c r="ORN1668" s="288"/>
      <c r="ORO1668" s="288"/>
      <c r="ORP1668" s="288"/>
      <c r="ORQ1668" s="288"/>
      <c r="ORR1668" s="288"/>
      <c r="ORS1668" s="288"/>
      <c r="ORT1668" s="288"/>
      <c r="ORU1668" s="288"/>
      <c r="ORV1668" s="288"/>
      <c r="ORW1668" s="288"/>
      <c r="ORX1668" s="288"/>
      <c r="ORY1668" s="288"/>
      <c r="ORZ1668" s="288"/>
      <c r="OSA1668" s="288"/>
      <c r="OSB1668" s="288"/>
      <c r="OSC1668" s="288"/>
      <c r="OSD1668" s="288"/>
      <c r="OSE1668" s="288"/>
      <c r="OSF1668" s="288"/>
      <c r="OSG1668" s="288"/>
      <c r="OSH1668" s="288"/>
      <c r="OSI1668" s="288"/>
      <c r="OSJ1668" s="288"/>
      <c r="OSK1668" s="288"/>
      <c r="OSL1668" s="288"/>
      <c r="OSM1668" s="288"/>
      <c r="OSN1668" s="288"/>
      <c r="OSO1668" s="288"/>
      <c r="OSP1668" s="288"/>
      <c r="OSQ1668" s="288"/>
      <c r="OSR1668" s="288"/>
      <c r="OSS1668" s="288"/>
      <c r="OST1668" s="288"/>
      <c r="OSU1668" s="288"/>
      <c r="OSV1668" s="288"/>
      <c r="OSW1668" s="288"/>
      <c r="OSX1668" s="288"/>
      <c r="OSY1668" s="288"/>
      <c r="OSZ1668" s="288"/>
      <c r="OTA1668" s="288"/>
      <c r="OTB1668" s="288"/>
      <c r="OTC1668" s="288"/>
      <c r="OTD1668" s="288"/>
      <c r="OTE1668" s="288"/>
      <c r="OTF1668" s="288"/>
      <c r="OTG1668" s="288"/>
      <c r="OTH1668" s="288"/>
      <c r="OTI1668" s="288"/>
      <c r="OTJ1668" s="288"/>
      <c r="OTK1668" s="288"/>
      <c r="OTL1668" s="288"/>
      <c r="OTM1668" s="288"/>
      <c r="OTN1668" s="288"/>
      <c r="OTO1668" s="288"/>
      <c r="OTP1668" s="288"/>
      <c r="OTQ1668" s="288"/>
      <c r="OTR1668" s="288"/>
      <c r="OTS1668" s="288"/>
      <c r="OTT1668" s="288"/>
      <c r="OTU1668" s="288"/>
      <c r="OTV1668" s="288"/>
      <c r="OTW1668" s="288"/>
      <c r="OTX1668" s="288"/>
      <c r="OTY1668" s="288"/>
      <c r="OTZ1668" s="288"/>
      <c r="OUA1668" s="288"/>
      <c r="OUB1668" s="288"/>
      <c r="OUC1668" s="288"/>
      <c r="OUD1668" s="288"/>
      <c r="OUE1668" s="288"/>
      <c r="OUF1668" s="288"/>
      <c r="OUG1668" s="288"/>
      <c r="OUH1668" s="288"/>
      <c r="OUI1668" s="288"/>
      <c r="OUJ1668" s="288"/>
      <c r="OUK1668" s="288"/>
      <c r="OUL1668" s="288"/>
      <c r="OUM1668" s="288"/>
      <c r="OUN1668" s="288"/>
      <c r="OUO1668" s="288"/>
      <c r="OUP1668" s="288"/>
      <c r="OUQ1668" s="288"/>
      <c r="OUR1668" s="288"/>
      <c r="OUS1668" s="288"/>
      <c r="OUT1668" s="288"/>
      <c r="OUU1668" s="288"/>
      <c r="OUV1668" s="288"/>
      <c r="OUW1668" s="288"/>
      <c r="OUX1668" s="288"/>
      <c r="OUY1668" s="288"/>
      <c r="OUZ1668" s="288"/>
      <c r="OVA1668" s="288"/>
      <c r="OVB1668" s="288"/>
      <c r="OVC1668" s="288"/>
      <c r="OVD1668" s="288"/>
      <c r="OVE1668" s="288"/>
      <c r="OVF1668" s="288"/>
      <c r="OVG1668" s="288"/>
      <c r="OVH1668" s="288"/>
      <c r="OVI1668" s="288"/>
      <c r="OVJ1668" s="288"/>
      <c r="OVK1668" s="288"/>
      <c r="OVL1668" s="288"/>
      <c r="OVM1668" s="288"/>
      <c r="OVN1668" s="288"/>
      <c r="OVO1668" s="288"/>
      <c r="OVP1668" s="288"/>
      <c r="OVQ1668" s="288"/>
      <c r="OVR1668" s="288"/>
      <c r="OVS1668" s="288"/>
      <c r="OVT1668" s="288"/>
      <c r="OVU1668" s="288"/>
      <c r="OVV1668" s="288"/>
      <c r="OVW1668" s="288"/>
      <c r="OVX1668" s="288"/>
      <c r="OVY1668" s="288"/>
      <c r="OVZ1668" s="288"/>
      <c r="OWA1668" s="288"/>
      <c r="OWB1668" s="288"/>
      <c r="OWC1668" s="288"/>
      <c r="OWD1668" s="288"/>
      <c r="OWE1668" s="288"/>
      <c r="OWF1668" s="288"/>
      <c r="OWG1668" s="288"/>
      <c r="OWH1668" s="288"/>
      <c r="OWI1668" s="288"/>
      <c r="OWJ1668" s="288"/>
      <c r="OWK1668" s="288"/>
      <c r="OWL1668" s="288"/>
      <c r="OWM1668" s="288"/>
      <c r="OWN1668" s="288"/>
      <c r="OWO1668" s="288"/>
      <c r="OWP1668" s="288"/>
      <c r="OWQ1668" s="288"/>
      <c r="OWR1668" s="288"/>
      <c r="OWS1668" s="288"/>
      <c r="OWT1668" s="288"/>
      <c r="OWU1668" s="288"/>
      <c r="OWV1668" s="288"/>
      <c r="OWW1668" s="288"/>
      <c r="OWX1668" s="288"/>
      <c r="OWY1668" s="288"/>
      <c r="OWZ1668" s="288"/>
      <c r="OXA1668" s="288"/>
      <c r="OXB1668" s="288"/>
      <c r="OXC1668" s="288"/>
      <c r="OXD1668" s="288"/>
      <c r="OXE1668" s="288"/>
      <c r="OXF1668" s="288"/>
      <c r="OXG1668" s="288"/>
      <c r="OXH1668" s="288"/>
      <c r="OXI1668" s="288"/>
      <c r="OXJ1668" s="288"/>
      <c r="OXK1668" s="288"/>
      <c r="OXL1668" s="288"/>
      <c r="OXM1668" s="288"/>
      <c r="OXN1668" s="288"/>
      <c r="OXO1668" s="288"/>
      <c r="OXP1668" s="288"/>
      <c r="OXQ1668" s="288"/>
      <c r="OXR1668" s="288"/>
      <c r="OXS1668" s="288"/>
      <c r="OXT1668" s="288"/>
      <c r="OXU1668" s="288"/>
      <c r="OXV1668" s="288"/>
      <c r="OXW1668" s="288"/>
      <c r="OXX1668" s="288"/>
      <c r="OXY1668" s="288"/>
      <c r="OXZ1668" s="288"/>
      <c r="OYA1668" s="288"/>
      <c r="OYB1668" s="288"/>
      <c r="OYC1668" s="288"/>
      <c r="OYD1668" s="288"/>
      <c r="OYE1668" s="288"/>
      <c r="OYF1668" s="288"/>
      <c r="OYG1668" s="288"/>
      <c r="OYH1668" s="288"/>
      <c r="OYI1668" s="288"/>
      <c r="OYJ1668" s="288"/>
      <c r="OYK1668" s="288"/>
      <c r="OYL1668" s="288"/>
      <c r="OYM1668" s="288"/>
      <c r="OYN1668" s="288"/>
      <c r="OYO1668" s="288"/>
      <c r="OYP1668" s="288"/>
      <c r="OYQ1668" s="288"/>
      <c r="OYR1668" s="288"/>
      <c r="OYS1668" s="288"/>
      <c r="OYT1668" s="288"/>
      <c r="OYU1668" s="288"/>
      <c r="OYV1668" s="288"/>
      <c r="OYW1668" s="288"/>
      <c r="OYX1668" s="288"/>
      <c r="OYY1668" s="288"/>
      <c r="OYZ1668" s="288"/>
      <c r="OZA1668" s="288"/>
      <c r="OZB1668" s="288"/>
      <c r="OZC1668" s="288"/>
      <c r="OZD1668" s="288"/>
      <c r="OZE1668" s="288"/>
      <c r="OZF1668" s="288"/>
      <c r="OZG1668" s="288"/>
      <c r="OZH1668" s="288"/>
      <c r="OZI1668" s="288"/>
      <c r="OZJ1668" s="288"/>
      <c r="OZK1668" s="288"/>
      <c r="OZL1668" s="288"/>
      <c r="OZM1668" s="288"/>
      <c r="OZN1668" s="288"/>
      <c r="OZO1668" s="288"/>
      <c r="OZP1668" s="288"/>
      <c r="OZQ1668" s="288"/>
      <c r="OZR1668" s="288"/>
      <c r="OZS1668" s="288"/>
      <c r="OZT1668" s="288"/>
      <c r="OZU1668" s="288"/>
      <c r="OZV1668" s="288"/>
      <c r="OZW1668" s="288"/>
      <c r="OZX1668" s="288"/>
      <c r="OZY1668" s="288"/>
      <c r="OZZ1668" s="288"/>
      <c r="PAA1668" s="288"/>
      <c r="PAB1668" s="288"/>
      <c r="PAC1668" s="288"/>
      <c r="PAD1668" s="288"/>
      <c r="PAE1668" s="288"/>
      <c r="PAF1668" s="288"/>
      <c r="PAG1668" s="288"/>
      <c r="PAH1668" s="288"/>
      <c r="PAI1668" s="288"/>
      <c r="PAJ1668" s="288"/>
      <c r="PAK1668" s="288"/>
      <c r="PAL1668" s="288"/>
      <c r="PAM1668" s="288"/>
      <c r="PAN1668" s="288"/>
      <c r="PAO1668" s="288"/>
      <c r="PAP1668" s="288"/>
      <c r="PAQ1668" s="288"/>
      <c r="PAR1668" s="288"/>
      <c r="PAS1668" s="288"/>
      <c r="PAT1668" s="288"/>
      <c r="PAU1668" s="288"/>
      <c r="PAV1668" s="288"/>
      <c r="PAW1668" s="288"/>
      <c r="PAX1668" s="288"/>
      <c r="PAY1668" s="288"/>
      <c r="PAZ1668" s="288"/>
      <c r="PBA1668" s="288"/>
      <c r="PBB1668" s="288"/>
      <c r="PBC1668" s="288"/>
      <c r="PBD1668" s="288"/>
      <c r="PBE1668" s="288"/>
      <c r="PBF1668" s="288"/>
      <c r="PBG1668" s="288"/>
      <c r="PBH1668" s="288"/>
      <c r="PBI1668" s="288"/>
      <c r="PBJ1668" s="288"/>
      <c r="PBK1668" s="288"/>
      <c r="PBL1668" s="288"/>
      <c r="PBM1668" s="288"/>
      <c r="PBN1668" s="288"/>
      <c r="PBO1668" s="288"/>
      <c r="PBP1668" s="288"/>
      <c r="PBQ1668" s="288"/>
      <c r="PBR1668" s="288"/>
      <c r="PBS1668" s="288"/>
      <c r="PBT1668" s="288"/>
      <c r="PBU1668" s="288"/>
      <c r="PBV1668" s="288"/>
      <c r="PBW1668" s="288"/>
      <c r="PBX1668" s="288"/>
      <c r="PBY1668" s="288"/>
      <c r="PBZ1668" s="288"/>
      <c r="PCA1668" s="288"/>
      <c r="PCB1668" s="288"/>
      <c r="PCC1668" s="288"/>
      <c r="PCD1668" s="288"/>
      <c r="PCE1668" s="288"/>
      <c r="PCF1668" s="288"/>
      <c r="PCG1668" s="288"/>
      <c r="PCH1668" s="288"/>
      <c r="PCI1668" s="288"/>
      <c r="PCJ1668" s="288"/>
      <c r="PCK1668" s="288"/>
      <c r="PCL1668" s="288"/>
      <c r="PCM1668" s="288"/>
      <c r="PCN1668" s="288"/>
      <c r="PCO1668" s="288"/>
      <c r="PCP1668" s="288"/>
      <c r="PCQ1668" s="288"/>
      <c r="PCR1668" s="288"/>
      <c r="PCS1668" s="288"/>
      <c r="PCT1668" s="288"/>
      <c r="PCU1668" s="288"/>
      <c r="PCV1668" s="288"/>
      <c r="PCW1668" s="288"/>
      <c r="PCX1668" s="288"/>
      <c r="PCY1668" s="288"/>
      <c r="PCZ1668" s="288"/>
      <c r="PDA1668" s="288"/>
      <c r="PDB1668" s="288"/>
      <c r="PDC1668" s="288"/>
      <c r="PDD1668" s="288"/>
      <c r="PDE1668" s="288"/>
      <c r="PDF1668" s="288"/>
      <c r="PDG1668" s="288"/>
      <c r="PDH1668" s="288"/>
      <c r="PDI1668" s="288"/>
      <c r="PDJ1668" s="288"/>
      <c r="PDK1668" s="288"/>
      <c r="PDL1668" s="288"/>
      <c r="PDM1668" s="288"/>
      <c r="PDN1668" s="288"/>
      <c r="PDO1668" s="288"/>
      <c r="PDP1668" s="288"/>
      <c r="PDQ1668" s="288"/>
      <c r="PDR1668" s="288"/>
      <c r="PDS1668" s="288"/>
      <c r="PDT1668" s="288"/>
      <c r="PDU1668" s="288"/>
      <c r="PDV1668" s="288"/>
      <c r="PDW1668" s="288"/>
      <c r="PDX1668" s="288"/>
      <c r="PDY1668" s="288"/>
      <c r="PDZ1668" s="288"/>
      <c r="PEA1668" s="288"/>
      <c r="PEB1668" s="288"/>
      <c r="PEC1668" s="288"/>
      <c r="PED1668" s="288"/>
      <c r="PEE1668" s="288"/>
      <c r="PEF1668" s="288"/>
      <c r="PEG1668" s="288"/>
      <c r="PEH1668" s="288"/>
      <c r="PEI1668" s="288"/>
      <c r="PEJ1668" s="288"/>
      <c r="PEK1668" s="288"/>
      <c r="PEL1668" s="288"/>
      <c r="PEM1668" s="288"/>
      <c r="PEN1668" s="288"/>
      <c r="PEO1668" s="288"/>
      <c r="PEP1668" s="288"/>
      <c r="PEQ1668" s="288"/>
      <c r="PER1668" s="288"/>
      <c r="PES1668" s="288"/>
      <c r="PET1668" s="288"/>
      <c r="PEU1668" s="288"/>
      <c r="PEV1668" s="288"/>
      <c r="PEW1668" s="288"/>
      <c r="PEX1668" s="288"/>
      <c r="PEY1668" s="288"/>
      <c r="PEZ1668" s="288"/>
      <c r="PFA1668" s="288"/>
      <c r="PFB1668" s="288"/>
      <c r="PFC1668" s="288"/>
      <c r="PFD1668" s="288"/>
      <c r="PFE1668" s="288"/>
      <c r="PFF1668" s="288"/>
      <c r="PFG1668" s="288"/>
      <c r="PFH1668" s="288"/>
      <c r="PFI1668" s="288"/>
      <c r="PFJ1668" s="288"/>
      <c r="PFK1668" s="288"/>
      <c r="PFL1668" s="288"/>
      <c r="PFM1668" s="288"/>
      <c r="PFN1668" s="288"/>
      <c r="PFO1668" s="288"/>
      <c r="PFP1668" s="288"/>
      <c r="PFQ1668" s="288"/>
      <c r="PFR1668" s="288"/>
      <c r="PFS1668" s="288"/>
      <c r="PFT1668" s="288"/>
      <c r="PFU1668" s="288"/>
      <c r="PFV1668" s="288"/>
      <c r="PFW1668" s="288"/>
      <c r="PFX1668" s="288"/>
      <c r="PFY1668" s="288"/>
      <c r="PFZ1668" s="288"/>
      <c r="PGA1668" s="288"/>
      <c r="PGB1668" s="288"/>
      <c r="PGC1668" s="288"/>
      <c r="PGD1668" s="288"/>
      <c r="PGE1668" s="288"/>
      <c r="PGF1668" s="288"/>
      <c r="PGG1668" s="288"/>
      <c r="PGH1668" s="288"/>
      <c r="PGI1668" s="288"/>
      <c r="PGJ1668" s="288"/>
      <c r="PGK1668" s="288"/>
      <c r="PGL1668" s="288"/>
      <c r="PGM1668" s="288"/>
      <c r="PGN1668" s="288"/>
      <c r="PGO1668" s="288"/>
      <c r="PGP1668" s="288"/>
      <c r="PGQ1668" s="288"/>
      <c r="PGR1668" s="288"/>
      <c r="PGS1668" s="288"/>
      <c r="PGT1668" s="288"/>
      <c r="PGU1668" s="288"/>
      <c r="PGV1668" s="288"/>
      <c r="PGW1668" s="288"/>
      <c r="PGX1668" s="288"/>
      <c r="PGY1668" s="288"/>
      <c r="PGZ1668" s="288"/>
      <c r="PHA1668" s="288"/>
      <c r="PHB1668" s="288"/>
      <c r="PHC1668" s="288"/>
      <c r="PHD1668" s="288"/>
      <c r="PHE1668" s="288"/>
      <c r="PHF1668" s="288"/>
      <c r="PHG1668" s="288"/>
      <c r="PHH1668" s="288"/>
      <c r="PHI1668" s="288"/>
      <c r="PHJ1668" s="288"/>
      <c r="PHK1668" s="288"/>
      <c r="PHL1668" s="288"/>
      <c r="PHM1668" s="288"/>
      <c r="PHN1668" s="288"/>
      <c r="PHO1668" s="288"/>
      <c r="PHP1668" s="288"/>
      <c r="PHQ1668" s="288"/>
      <c r="PHR1668" s="288"/>
      <c r="PHS1668" s="288"/>
      <c r="PHT1668" s="288"/>
      <c r="PHU1668" s="288"/>
      <c r="PHV1668" s="288"/>
      <c r="PHW1668" s="288"/>
      <c r="PHX1668" s="288"/>
      <c r="PHY1668" s="288"/>
      <c r="PHZ1668" s="288"/>
      <c r="PIA1668" s="288"/>
      <c r="PIB1668" s="288"/>
      <c r="PIC1668" s="288"/>
      <c r="PID1668" s="288"/>
      <c r="PIE1668" s="288"/>
      <c r="PIF1668" s="288"/>
      <c r="PIG1668" s="288"/>
      <c r="PIH1668" s="288"/>
      <c r="PII1668" s="288"/>
      <c r="PIJ1668" s="288"/>
      <c r="PIK1668" s="288"/>
      <c r="PIL1668" s="288"/>
      <c r="PIM1668" s="288"/>
      <c r="PIN1668" s="288"/>
      <c r="PIO1668" s="288"/>
      <c r="PIP1668" s="288"/>
      <c r="PIQ1668" s="288"/>
      <c r="PIR1668" s="288"/>
      <c r="PIS1668" s="288"/>
      <c r="PIT1668" s="288"/>
      <c r="PIU1668" s="288"/>
      <c r="PIV1668" s="288"/>
      <c r="PIW1668" s="288"/>
      <c r="PIX1668" s="288"/>
      <c r="PIY1668" s="288"/>
      <c r="PIZ1668" s="288"/>
      <c r="PJA1668" s="288"/>
      <c r="PJB1668" s="288"/>
      <c r="PJC1668" s="288"/>
      <c r="PJD1668" s="288"/>
      <c r="PJE1668" s="288"/>
      <c r="PJF1668" s="288"/>
      <c r="PJG1668" s="288"/>
      <c r="PJH1668" s="288"/>
      <c r="PJI1668" s="288"/>
      <c r="PJJ1668" s="288"/>
      <c r="PJK1668" s="288"/>
      <c r="PJL1668" s="288"/>
      <c r="PJM1668" s="288"/>
      <c r="PJN1668" s="288"/>
      <c r="PJO1668" s="288"/>
      <c r="PJP1668" s="288"/>
      <c r="PJQ1668" s="288"/>
      <c r="PJR1668" s="288"/>
      <c r="PJS1668" s="288"/>
      <c r="PJT1668" s="288"/>
      <c r="PJU1668" s="288"/>
      <c r="PJV1668" s="288"/>
      <c r="PJW1668" s="288"/>
      <c r="PJX1668" s="288"/>
      <c r="PJY1668" s="288"/>
      <c r="PJZ1668" s="288"/>
      <c r="PKA1668" s="288"/>
      <c r="PKB1668" s="288"/>
      <c r="PKC1668" s="288"/>
      <c r="PKD1668" s="288"/>
      <c r="PKE1668" s="288"/>
      <c r="PKF1668" s="288"/>
      <c r="PKG1668" s="288"/>
      <c r="PKH1668" s="288"/>
      <c r="PKI1668" s="288"/>
      <c r="PKJ1668" s="288"/>
      <c r="PKK1668" s="288"/>
      <c r="PKL1668" s="288"/>
      <c r="PKM1668" s="288"/>
      <c r="PKN1668" s="288"/>
      <c r="PKO1668" s="288"/>
      <c r="PKP1668" s="288"/>
      <c r="PKQ1668" s="288"/>
      <c r="PKR1668" s="288"/>
      <c r="PKS1668" s="288"/>
      <c r="PKT1668" s="288"/>
      <c r="PKU1668" s="288"/>
      <c r="PKV1668" s="288"/>
      <c r="PKW1668" s="288"/>
      <c r="PKX1668" s="288"/>
      <c r="PKY1668" s="288"/>
      <c r="PKZ1668" s="288"/>
      <c r="PLA1668" s="288"/>
      <c r="PLB1668" s="288"/>
      <c r="PLC1668" s="288"/>
      <c r="PLD1668" s="288"/>
      <c r="PLE1668" s="288"/>
      <c r="PLF1668" s="288"/>
      <c r="PLG1668" s="288"/>
      <c r="PLH1668" s="288"/>
      <c r="PLI1668" s="288"/>
      <c r="PLJ1668" s="288"/>
      <c r="PLK1668" s="288"/>
      <c r="PLL1668" s="288"/>
      <c r="PLM1668" s="288"/>
      <c r="PLN1668" s="288"/>
      <c r="PLO1668" s="288"/>
      <c r="PLP1668" s="288"/>
      <c r="PLQ1668" s="288"/>
      <c r="PLR1668" s="288"/>
      <c r="PLS1668" s="288"/>
      <c r="PLT1668" s="288"/>
      <c r="PLU1668" s="288"/>
      <c r="PLV1668" s="288"/>
      <c r="PLW1668" s="288"/>
      <c r="PLX1668" s="288"/>
      <c r="PLY1668" s="288"/>
      <c r="PLZ1668" s="288"/>
      <c r="PMA1668" s="288"/>
      <c r="PMB1668" s="288"/>
      <c r="PMC1668" s="288"/>
      <c r="PMD1668" s="288"/>
      <c r="PME1668" s="288"/>
      <c r="PMF1668" s="288"/>
      <c r="PMG1668" s="288"/>
      <c r="PMH1668" s="288"/>
      <c r="PMI1668" s="288"/>
      <c r="PMJ1668" s="288"/>
      <c r="PMK1668" s="288"/>
      <c r="PML1668" s="288"/>
      <c r="PMM1668" s="288"/>
      <c r="PMN1668" s="288"/>
      <c r="PMO1668" s="288"/>
      <c r="PMP1668" s="288"/>
      <c r="PMQ1668" s="288"/>
      <c r="PMR1668" s="288"/>
      <c r="PMS1668" s="288"/>
      <c r="PMT1668" s="288"/>
      <c r="PMU1668" s="288"/>
      <c r="PMV1668" s="288"/>
      <c r="PMW1668" s="288"/>
      <c r="PMX1668" s="288"/>
      <c r="PMY1668" s="288"/>
      <c r="PMZ1668" s="288"/>
      <c r="PNA1668" s="288"/>
      <c r="PNB1668" s="288"/>
      <c r="PNC1668" s="288"/>
      <c r="PND1668" s="288"/>
      <c r="PNE1668" s="288"/>
      <c r="PNF1668" s="288"/>
      <c r="PNG1668" s="288"/>
      <c r="PNH1668" s="288"/>
      <c r="PNI1668" s="288"/>
      <c r="PNJ1668" s="288"/>
      <c r="PNK1668" s="288"/>
      <c r="PNL1668" s="288"/>
      <c r="PNM1668" s="288"/>
      <c r="PNN1668" s="288"/>
      <c r="PNO1668" s="288"/>
      <c r="PNP1668" s="288"/>
      <c r="PNQ1668" s="288"/>
      <c r="PNR1668" s="288"/>
      <c r="PNS1668" s="288"/>
      <c r="PNT1668" s="288"/>
      <c r="PNU1668" s="288"/>
      <c r="PNV1668" s="288"/>
      <c r="PNW1668" s="288"/>
      <c r="PNX1668" s="288"/>
      <c r="PNY1668" s="288"/>
      <c r="PNZ1668" s="288"/>
      <c r="POA1668" s="288"/>
      <c r="POB1668" s="288"/>
      <c r="POC1668" s="288"/>
      <c r="POD1668" s="288"/>
      <c r="POE1668" s="288"/>
      <c r="POF1668" s="288"/>
      <c r="POG1668" s="288"/>
      <c r="POH1668" s="288"/>
      <c r="POI1668" s="288"/>
      <c r="POJ1668" s="288"/>
      <c r="POK1668" s="288"/>
      <c r="POL1668" s="288"/>
      <c r="POM1668" s="288"/>
      <c r="PON1668" s="288"/>
      <c r="POO1668" s="288"/>
      <c r="POP1668" s="288"/>
      <c r="POQ1668" s="288"/>
      <c r="POR1668" s="288"/>
      <c r="POS1668" s="288"/>
      <c r="POT1668" s="288"/>
      <c r="POU1668" s="288"/>
      <c r="POV1668" s="288"/>
      <c r="POW1668" s="288"/>
      <c r="POX1668" s="288"/>
      <c r="POY1668" s="288"/>
      <c r="POZ1668" s="288"/>
      <c r="PPA1668" s="288"/>
      <c r="PPB1668" s="288"/>
      <c r="PPC1668" s="288"/>
      <c r="PPD1668" s="288"/>
      <c r="PPE1668" s="288"/>
      <c r="PPF1668" s="288"/>
      <c r="PPG1668" s="288"/>
      <c r="PPH1668" s="288"/>
      <c r="PPI1668" s="288"/>
      <c r="PPJ1668" s="288"/>
      <c r="PPK1668" s="288"/>
      <c r="PPL1668" s="288"/>
      <c r="PPM1668" s="288"/>
      <c r="PPN1668" s="288"/>
      <c r="PPO1668" s="288"/>
      <c r="PPP1668" s="288"/>
      <c r="PPQ1668" s="288"/>
      <c r="PPR1668" s="288"/>
      <c r="PPS1668" s="288"/>
      <c r="PPT1668" s="288"/>
      <c r="PPU1668" s="288"/>
      <c r="PPV1668" s="288"/>
      <c r="PPW1668" s="288"/>
      <c r="PPX1668" s="288"/>
      <c r="PPY1668" s="288"/>
      <c r="PPZ1668" s="288"/>
      <c r="PQA1668" s="288"/>
      <c r="PQB1668" s="288"/>
      <c r="PQC1668" s="288"/>
      <c r="PQD1668" s="288"/>
      <c r="PQE1668" s="288"/>
      <c r="PQF1668" s="288"/>
      <c r="PQG1668" s="288"/>
      <c r="PQH1668" s="288"/>
      <c r="PQI1668" s="288"/>
      <c r="PQJ1668" s="288"/>
      <c r="PQK1668" s="288"/>
      <c r="PQL1668" s="288"/>
      <c r="PQM1668" s="288"/>
      <c r="PQN1668" s="288"/>
      <c r="PQO1668" s="288"/>
      <c r="PQP1668" s="288"/>
      <c r="PQQ1668" s="288"/>
      <c r="PQR1668" s="288"/>
      <c r="PQS1668" s="288"/>
      <c r="PQT1668" s="288"/>
      <c r="PQU1668" s="288"/>
      <c r="PQV1668" s="288"/>
      <c r="PQW1668" s="288"/>
      <c r="PQX1668" s="288"/>
      <c r="PQY1668" s="288"/>
      <c r="PQZ1668" s="288"/>
      <c r="PRA1668" s="288"/>
      <c r="PRB1668" s="288"/>
      <c r="PRC1668" s="288"/>
      <c r="PRD1668" s="288"/>
      <c r="PRE1668" s="288"/>
      <c r="PRF1668" s="288"/>
      <c r="PRG1668" s="288"/>
      <c r="PRH1668" s="288"/>
      <c r="PRI1668" s="288"/>
      <c r="PRJ1668" s="288"/>
      <c r="PRK1668" s="288"/>
      <c r="PRL1668" s="288"/>
      <c r="PRM1668" s="288"/>
      <c r="PRN1668" s="288"/>
      <c r="PRO1668" s="288"/>
      <c r="PRP1668" s="288"/>
      <c r="PRQ1668" s="288"/>
      <c r="PRR1668" s="288"/>
      <c r="PRS1668" s="288"/>
      <c r="PRT1668" s="288"/>
      <c r="PRU1668" s="288"/>
      <c r="PRV1668" s="288"/>
      <c r="PRW1668" s="288"/>
      <c r="PRX1668" s="288"/>
      <c r="PRY1668" s="288"/>
      <c r="PRZ1668" s="288"/>
      <c r="PSA1668" s="288"/>
      <c r="PSB1668" s="288"/>
      <c r="PSC1668" s="288"/>
      <c r="PSD1668" s="288"/>
      <c r="PSE1668" s="288"/>
      <c r="PSF1668" s="288"/>
      <c r="PSG1668" s="288"/>
      <c r="PSH1668" s="288"/>
      <c r="PSI1668" s="288"/>
      <c r="PSJ1668" s="288"/>
      <c r="PSK1668" s="288"/>
      <c r="PSL1668" s="288"/>
      <c r="PSM1668" s="288"/>
      <c r="PSN1668" s="288"/>
      <c r="PSO1668" s="288"/>
      <c r="PSP1668" s="288"/>
      <c r="PSQ1668" s="288"/>
      <c r="PSR1668" s="288"/>
      <c r="PSS1668" s="288"/>
      <c r="PST1668" s="288"/>
      <c r="PSU1668" s="288"/>
      <c r="PSV1668" s="288"/>
      <c r="PSW1668" s="288"/>
      <c r="PSX1668" s="288"/>
      <c r="PSY1668" s="288"/>
      <c r="PSZ1668" s="288"/>
      <c r="PTA1668" s="288"/>
      <c r="PTB1668" s="288"/>
      <c r="PTC1668" s="288"/>
      <c r="PTD1668" s="288"/>
      <c r="PTE1668" s="288"/>
      <c r="PTF1668" s="288"/>
      <c r="PTG1668" s="288"/>
      <c r="PTH1668" s="288"/>
      <c r="PTI1668" s="288"/>
      <c r="PTJ1668" s="288"/>
      <c r="PTK1668" s="288"/>
      <c r="PTL1668" s="288"/>
      <c r="PTM1668" s="288"/>
      <c r="PTN1668" s="288"/>
      <c r="PTO1668" s="288"/>
      <c r="PTP1668" s="288"/>
      <c r="PTQ1668" s="288"/>
      <c r="PTR1668" s="288"/>
      <c r="PTS1668" s="288"/>
      <c r="PTT1668" s="288"/>
      <c r="PTU1668" s="288"/>
      <c r="PTV1668" s="288"/>
      <c r="PTW1668" s="288"/>
      <c r="PTX1668" s="288"/>
      <c r="PTY1668" s="288"/>
      <c r="PTZ1668" s="288"/>
      <c r="PUA1668" s="288"/>
      <c r="PUB1668" s="288"/>
      <c r="PUC1668" s="288"/>
      <c r="PUD1668" s="288"/>
      <c r="PUE1668" s="288"/>
      <c r="PUF1668" s="288"/>
      <c r="PUG1668" s="288"/>
      <c r="PUH1668" s="288"/>
      <c r="PUI1668" s="288"/>
      <c r="PUJ1668" s="288"/>
      <c r="PUK1668" s="288"/>
      <c r="PUL1668" s="288"/>
      <c r="PUM1668" s="288"/>
      <c r="PUN1668" s="288"/>
      <c r="PUO1668" s="288"/>
      <c r="PUP1668" s="288"/>
      <c r="PUQ1668" s="288"/>
      <c r="PUR1668" s="288"/>
      <c r="PUS1668" s="288"/>
      <c r="PUT1668" s="288"/>
      <c r="PUU1668" s="288"/>
      <c r="PUV1668" s="288"/>
      <c r="PUW1668" s="288"/>
      <c r="PUX1668" s="288"/>
      <c r="PUY1668" s="288"/>
      <c r="PUZ1668" s="288"/>
      <c r="PVA1668" s="288"/>
      <c r="PVB1668" s="288"/>
      <c r="PVC1668" s="288"/>
      <c r="PVD1668" s="288"/>
      <c r="PVE1668" s="288"/>
      <c r="PVF1668" s="288"/>
      <c r="PVG1668" s="288"/>
      <c r="PVH1668" s="288"/>
      <c r="PVI1668" s="288"/>
      <c r="PVJ1668" s="288"/>
      <c r="PVK1668" s="288"/>
      <c r="PVL1668" s="288"/>
      <c r="PVM1668" s="288"/>
      <c r="PVN1668" s="288"/>
      <c r="PVO1668" s="288"/>
      <c r="PVP1668" s="288"/>
      <c r="PVQ1668" s="288"/>
      <c r="PVR1668" s="288"/>
      <c r="PVS1668" s="288"/>
      <c r="PVT1668" s="288"/>
      <c r="PVU1668" s="288"/>
      <c r="PVV1668" s="288"/>
      <c r="PVW1668" s="288"/>
      <c r="PVX1668" s="288"/>
      <c r="PVY1668" s="288"/>
      <c r="PVZ1668" s="288"/>
      <c r="PWA1668" s="288"/>
      <c r="PWB1668" s="288"/>
      <c r="PWC1668" s="288"/>
      <c r="PWD1668" s="288"/>
      <c r="PWE1668" s="288"/>
      <c r="PWF1668" s="288"/>
      <c r="PWG1668" s="288"/>
      <c r="PWH1668" s="288"/>
      <c r="PWI1668" s="288"/>
      <c r="PWJ1668" s="288"/>
      <c r="PWK1668" s="288"/>
      <c r="PWL1668" s="288"/>
      <c r="PWM1668" s="288"/>
      <c r="PWN1668" s="288"/>
      <c r="PWO1668" s="288"/>
      <c r="PWP1668" s="288"/>
      <c r="PWQ1668" s="288"/>
      <c r="PWR1668" s="288"/>
      <c r="PWS1668" s="288"/>
      <c r="PWT1668" s="288"/>
      <c r="PWU1668" s="288"/>
      <c r="PWV1668" s="288"/>
      <c r="PWW1668" s="288"/>
      <c r="PWX1668" s="288"/>
      <c r="PWY1668" s="288"/>
      <c r="PWZ1668" s="288"/>
      <c r="PXA1668" s="288"/>
      <c r="PXB1668" s="288"/>
      <c r="PXC1668" s="288"/>
      <c r="PXD1668" s="288"/>
      <c r="PXE1668" s="288"/>
      <c r="PXF1668" s="288"/>
      <c r="PXG1668" s="288"/>
      <c r="PXH1668" s="288"/>
      <c r="PXI1668" s="288"/>
      <c r="PXJ1668" s="288"/>
      <c r="PXK1668" s="288"/>
      <c r="PXL1668" s="288"/>
      <c r="PXM1668" s="288"/>
      <c r="PXN1668" s="288"/>
      <c r="PXO1668" s="288"/>
      <c r="PXP1668" s="288"/>
      <c r="PXQ1668" s="288"/>
      <c r="PXR1668" s="288"/>
      <c r="PXS1668" s="288"/>
      <c r="PXT1668" s="288"/>
      <c r="PXU1668" s="288"/>
      <c r="PXV1668" s="288"/>
      <c r="PXW1668" s="288"/>
      <c r="PXX1668" s="288"/>
      <c r="PXY1668" s="288"/>
      <c r="PXZ1668" s="288"/>
      <c r="PYA1668" s="288"/>
      <c r="PYB1668" s="288"/>
      <c r="PYC1668" s="288"/>
      <c r="PYD1668" s="288"/>
      <c r="PYE1668" s="288"/>
      <c r="PYF1668" s="288"/>
      <c r="PYG1668" s="288"/>
      <c r="PYH1668" s="288"/>
      <c r="PYI1668" s="288"/>
      <c r="PYJ1668" s="288"/>
      <c r="PYK1668" s="288"/>
      <c r="PYL1668" s="288"/>
      <c r="PYM1668" s="288"/>
      <c r="PYN1668" s="288"/>
      <c r="PYO1668" s="288"/>
      <c r="PYP1668" s="288"/>
      <c r="PYQ1668" s="288"/>
      <c r="PYR1668" s="288"/>
      <c r="PYS1668" s="288"/>
      <c r="PYT1668" s="288"/>
      <c r="PYU1668" s="288"/>
      <c r="PYV1668" s="288"/>
      <c r="PYW1668" s="288"/>
      <c r="PYX1668" s="288"/>
      <c r="PYY1668" s="288"/>
      <c r="PYZ1668" s="288"/>
      <c r="PZA1668" s="288"/>
      <c r="PZB1668" s="288"/>
      <c r="PZC1668" s="288"/>
      <c r="PZD1668" s="288"/>
      <c r="PZE1668" s="288"/>
      <c r="PZF1668" s="288"/>
      <c r="PZG1668" s="288"/>
      <c r="PZH1668" s="288"/>
      <c r="PZI1668" s="288"/>
      <c r="PZJ1668" s="288"/>
      <c r="PZK1668" s="288"/>
      <c r="PZL1668" s="288"/>
      <c r="PZM1668" s="288"/>
      <c r="PZN1668" s="288"/>
      <c r="PZO1668" s="288"/>
      <c r="PZP1668" s="288"/>
      <c r="PZQ1668" s="288"/>
      <c r="PZR1668" s="288"/>
      <c r="PZS1668" s="288"/>
      <c r="PZT1668" s="288"/>
      <c r="PZU1668" s="288"/>
      <c r="PZV1668" s="288"/>
      <c r="PZW1668" s="288"/>
      <c r="PZX1668" s="288"/>
      <c r="PZY1668" s="288"/>
      <c r="PZZ1668" s="288"/>
      <c r="QAA1668" s="288"/>
      <c r="QAB1668" s="288"/>
      <c r="QAC1668" s="288"/>
      <c r="QAD1668" s="288"/>
      <c r="QAE1668" s="288"/>
      <c r="QAF1668" s="288"/>
      <c r="QAG1668" s="288"/>
      <c r="QAH1668" s="288"/>
      <c r="QAI1668" s="288"/>
      <c r="QAJ1668" s="288"/>
      <c r="QAK1668" s="288"/>
      <c r="QAL1668" s="288"/>
      <c r="QAM1668" s="288"/>
      <c r="QAN1668" s="288"/>
      <c r="QAO1668" s="288"/>
      <c r="QAP1668" s="288"/>
      <c r="QAQ1668" s="288"/>
      <c r="QAR1668" s="288"/>
      <c r="QAS1668" s="288"/>
      <c r="QAT1668" s="288"/>
      <c r="QAU1668" s="288"/>
      <c r="QAV1668" s="288"/>
      <c r="QAW1668" s="288"/>
      <c r="QAX1668" s="288"/>
      <c r="QAY1668" s="288"/>
      <c r="QAZ1668" s="288"/>
      <c r="QBA1668" s="288"/>
      <c r="QBB1668" s="288"/>
      <c r="QBC1668" s="288"/>
      <c r="QBD1668" s="288"/>
      <c r="QBE1668" s="288"/>
      <c r="QBF1668" s="288"/>
      <c r="QBG1668" s="288"/>
      <c r="QBH1668" s="288"/>
      <c r="QBI1668" s="288"/>
      <c r="QBJ1668" s="288"/>
      <c r="QBK1668" s="288"/>
      <c r="QBL1668" s="288"/>
      <c r="QBM1668" s="288"/>
      <c r="QBN1668" s="288"/>
      <c r="QBO1668" s="288"/>
      <c r="QBP1668" s="288"/>
      <c r="QBQ1668" s="288"/>
      <c r="QBR1668" s="288"/>
      <c r="QBS1668" s="288"/>
      <c r="QBT1668" s="288"/>
      <c r="QBU1668" s="288"/>
      <c r="QBV1668" s="288"/>
      <c r="QBW1668" s="288"/>
      <c r="QBX1668" s="288"/>
      <c r="QBY1668" s="288"/>
      <c r="QBZ1668" s="288"/>
      <c r="QCA1668" s="288"/>
      <c r="QCB1668" s="288"/>
      <c r="QCC1668" s="288"/>
      <c r="QCD1668" s="288"/>
      <c r="QCE1668" s="288"/>
      <c r="QCF1668" s="288"/>
      <c r="QCG1668" s="288"/>
      <c r="QCH1668" s="288"/>
      <c r="QCI1668" s="288"/>
      <c r="QCJ1668" s="288"/>
      <c r="QCK1668" s="288"/>
      <c r="QCL1668" s="288"/>
      <c r="QCM1668" s="288"/>
      <c r="QCN1668" s="288"/>
      <c r="QCO1668" s="288"/>
      <c r="QCP1668" s="288"/>
      <c r="QCQ1668" s="288"/>
      <c r="QCR1668" s="288"/>
      <c r="QCS1668" s="288"/>
      <c r="QCT1668" s="288"/>
      <c r="QCU1668" s="288"/>
      <c r="QCV1668" s="288"/>
      <c r="QCW1668" s="288"/>
      <c r="QCX1668" s="288"/>
      <c r="QCY1668" s="288"/>
      <c r="QCZ1668" s="288"/>
      <c r="QDA1668" s="288"/>
      <c r="QDB1668" s="288"/>
      <c r="QDC1668" s="288"/>
      <c r="QDD1668" s="288"/>
      <c r="QDE1668" s="288"/>
      <c r="QDF1668" s="288"/>
      <c r="QDG1668" s="288"/>
      <c r="QDH1668" s="288"/>
      <c r="QDI1668" s="288"/>
      <c r="QDJ1668" s="288"/>
      <c r="QDK1668" s="288"/>
      <c r="QDL1668" s="288"/>
      <c r="QDM1668" s="288"/>
      <c r="QDN1668" s="288"/>
      <c r="QDO1668" s="288"/>
      <c r="QDP1668" s="288"/>
      <c r="QDQ1668" s="288"/>
      <c r="QDR1668" s="288"/>
      <c r="QDS1668" s="288"/>
      <c r="QDT1668" s="288"/>
      <c r="QDU1668" s="288"/>
      <c r="QDV1668" s="288"/>
      <c r="QDW1668" s="288"/>
      <c r="QDX1668" s="288"/>
      <c r="QDY1668" s="288"/>
      <c r="QDZ1668" s="288"/>
      <c r="QEA1668" s="288"/>
      <c r="QEB1668" s="288"/>
      <c r="QEC1668" s="288"/>
      <c r="QED1668" s="288"/>
      <c r="QEE1668" s="288"/>
      <c r="QEF1668" s="288"/>
      <c r="QEG1668" s="288"/>
      <c r="QEH1668" s="288"/>
      <c r="QEI1668" s="288"/>
      <c r="QEJ1668" s="288"/>
      <c r="QEK1668" s="288"/>
      <c r="QEL1668" s="288"/>
      <c r="QEM1668" s="288"/>
      <c r="QEN1668" s="288"/>
      <c r="QEO1668" s="288"/>
      <c r="QEP1668" s="288"/>
      <c r="QEQ1668" s="288"/>
      <c r="QER1668" s="288"/>
      <c r="QES1668" s="288"/>
      <c r="QET1668" s="288"/>
      <c r="QEU1668" s="288"/>
      <c r="QEV1668" s="288"/>
      <c r="QEW1668" s="288"/>
      <c r="QEX1668" s="288"/>
      <c r="QEY1668" s="288"/>
      <c r="QEZ1668" s="288"/>
      <c r="QFA1668" s="288"/>
      <c r="QFB1668" s="288"/>
      <c r="QFC1668" s="288"/>
      <c r="QFD1668" s="288"/>
      <c r="QFE1668" s="288"/>
      <c r="QFF1668" s="288"/>
      <c r="QFG1668" s="288"/>
      <c r="QFH1668" s="288"/>
      <c r="QFI1668" s="288"/>
      <c r="QFJ1668" s="288"/>
      <c r="QFK1668" s="288"/>
      <c r="QFL1668" s="288"/>
      <c r="QFM1668" s="288"/>
      <c r="QFN1668" s="288"/>
      <c r="QFO1668" s="288"/>
      <c r="QFP1668" s="288"/>
      <c r="QFQ1668" s="288"/>
      <c r="QFR1668" s="288"/>
      <c r="QFS1668" s="288"/>
      <c r="QFT1668" s="288"/>
      <c r="QFU1668" s="288"/>
      <c r="QFV1668" s="288"/>
      <c r="QFW1668" s="288"/>
      <c r="QFX1668" s="288"/>
      <c r="QFY1668" s="288"/>
      <c r="QFZ1668" s="288"/>
      <c r="QGA1668" s="288"/>
      <c r="QGB1668" s="288"/>
      <c r="QGC1668" s="288"/>
      <c r="QGD1668" s="288"/>
      <c r="QGE1668" s="288"/>
      <c r="QGF1668" s="288"/>
      <c r="QGG1668" s="288"/>
      <c r="QGH1668" s="288"/>
      <c r="QGI1668" s="288"/>
      <c r="QGJ1668" s="288"/>
      <c r="QGK1668" s="288"/>
      <c r="QGL1668" s="288"/>
      <c r="QGM1668" s="288"/>
      <c r="QGN1668" s="288"/>
      <c r="QGO1668" s="288"/>
      <c r="QGP1668" s="288"/>
      <c r="QGQ1668" s="288"/>
      <c r="QGR1668" s="288"/>
      <c r="QGS1668" s="288"/>
      <c r="QGT1668" s="288"/>
      <c r="QGU1668" s="288"/>
      <c r="QGV1668" s="288"/>
      <c r="QGW1668" s="288"/>
      <c r="QGX1668" s="288"/>
      <c r="QGY1668" s="288"/>
      <c r="QGZ1668" s="288"/>
      <c r="QHA1668" s="288"/>
      <c r="QHB1668" s="288"/>
      <c r="QHC1668" s="288"/>
      <c r="QHD1668" s="288"/>
      <c r="QHE1668" s="288"/>
      <c r="QHF1668" s="288"/>
      <c r="QHG1668" s="288"/>
      <c r="QHH1668" s="288"/>
      <c r="QHI1668" s="288"/>
      <c r="QHJ1668" s="288"/>
      <c r="QHK1668" s="288"/>
      <c r="QHL1668" s="288"/>
      <c r="QHM1668" s="288"/>
      <c r="QHN1668" s="288"/>
      <c r="QHO1668" s="288"/>
      <c r="QHP1668" s="288"/>
      <c r="QHQ1668" s="288"/>
      <c r="QHR1668" s="288"/>
      <c r="QHS1668" s="288"/>
      <c r="QHT1668" s="288"/>
      <c r="QHU1668" s="288"/>
      <c r="QHV1668" s="288"/>
      <c r="QHW1668" s="288"/>
      <c r="QHX1668" s="288"/>
      <c r="QHY1668" s="288"/>
      <c r="QHZ1668" s="288"/>
      <c r="QIA1668" s="288"/>
      <c r="QIB1668" s="288"/>
      <c r="QIC1668" s="288"/>
      <c r="QID1668" s="288"/>
      <c r="QIE1668" s="288"/>
      <c r="QIF1668" s="288"/>
      <c r="QIG1668" s="288"/>
      <c r="QIH1668" s="288"/>
      <c r="QII1668" s="288"/>
      <c r="QIJ1668" s="288"/>
      <c r="QIK1668" s="288"/>
      <c r="QIL1668" s="288"/>
      <c r="QIM1668" s="288"/>
      <c r="QIN1668" s="288"/>
      <c r="QIO1668" s="288"/>
      <c r="QIP1668" s="288"/>
      <c r="QIQ1668" s="288"/>
      <c r="QIR1668" s="288"/>
      <c r="QIS1668" s="288"/>
      <c r="QIT1668" s="288"/>
      <c r="QIU1668" s="288"/>
      <c r="QIV1668" s="288"/>
      <c r="QIW1668" s="288"/>
      <c r="QIX1668" s="288"/>
      <c r="QIY1668" s="288"/>
      <c r="QIZ1668" s="288"/>
      <c r="QJA1668" s="288"/>
      <c r="QJB1668" s="288"/>
      <c r="QJC1668" s="288"/>
      <c r="QJD1668" s="288"/>
      <c r="QJE1668" s="288"/>
      <c r="QJF1668" s="288"/>
      <c r="QJG1668" s="288"/>
      <c r="QJH1668" s="288"/>
      <c r="QJI1668" s="288"/>
      <c r="QJJ1668" s="288"/>
      <c r="QJK1668" s="288"/>
      <c r="QJL1668" s="288"/>
      <c r="QJM1668" s="288"/>
      <c r="QJN1668" s="288"/>
      <c r="QJO1668" s="288"/>
      <c r="QJP1668" s="288"/>
      <c r="QJQ1668" s="288"/>
      <c r="QJR1668" s="288"/>
      <c r="QJS1668" s="288"/>
      <c r="QJT1668" s="288"/>
      <c r="QJU1668" s="288"/>
      <c r="QJV1668" s="288"/>
      <c r="QJW1668" s="288"/>
      <c r="QJX1668" s="288"/>
      <c r="QJY1668" s="288"/>
      <c r="QJZ1668" s="288"/>
      <c r="QKA1668" s="288"/>
      <c r="QKB1668" s="288"/>
      <c r="QKC1668" s="288"/>
      <c r="QKD1668" s="288"/>
      <c r="QKE1668" s="288"/>
      <c r="QKF1668" s="288"/>
      <c r="QKG1668" s="288"/>
      <c r="QKH1668" s="288"/>
      <c r="QKI1668" s="288"/>
      <c r="QKJ1668" s="288"/>
      <c r="QKK1668" s="288"/>
      <c r="QKL1668" s="288"/>
      <c r="QKM1668" s="288"/>
      <c r="QKN1668" s="288"/>
      <c r="QKO1668" s="288"/>
      <c r="QKP1668" s="288"/>
      <c r="QKQ1668" s="288"/>
      <c r="QKR1668" s="288"/>
      <c r="QKS1668" s="288"/>
      <c r="QKT1668" s="288"/>
      <c r="QKU1668" s="288"/>
      <c r="QKV1668" s="288"/>
      <c r="QKW1668" s="288"/>
      <c r="QKX1668" s="288"/>
      <c r="QKY1668" s="288"/>
      <c r="QKZ1668" s="288"/>
      <c r="QLA1668" s="288"/>
      <c r="QLB1668" s="288"/>
      <c r="QLC1668" s="288"/>
      <c r="QLD1668" s="288"/>
      <c r="QLE1668" s="288"/>
      <c r="QLF1668" s="288"/>
      <c r="QLG1668" s="288"/>
      <c r="QLH1668" s="288"/>
      <c r="QLI1668" s="288"/>
      <c r="QLJ1668" s="288"/>
      <c r="QLK1668" s="288"/>
      <c r="QLL1668" s="288"/>
      <c r="QLM1668" s="288"/>
      <c r="QLN1668" s="288"/>
      <c r="QLO1668" s="288"/>
      <c r="QLP1668" s="288"/>
      <c r="QLQ1668" s="288"/>
      <c r="QLR1668" s="288"/>
      <c r="QLS1668" s="288"/>
      <c r="QLT1668" s="288"/>
      <c r="QLU1668" s="288"/>
      <c r="QLV1668" s="288"/>
      <c r="QLW1668" s="288"/>
      <c r="QLX1668" s="288"/>
      <c r="QLY1668" s="288"/>
      <c r="QLZ1668" s="288"/>
      <c r="QMA1668" s="288"/>
      <c r="QMB1668" s="288"/>
      <c r="QMC1668" s="288"/>
      <c r="QMD1668" s="288"/>
      <c r="QME1668" s="288"/>
      <c r="QMF1668" s="288"/>
      <c r="QMG1668" s="288"/>
      <c r="QMH1668" s="288"/>
      <c r="QMI1668" s="288"/>
      <c r="QMJ1668" s="288"/>
      <c r="QMK1668" s="288"/>
      <c r="QML1668" s="288"/>
      <c r="QMM1668" s="288"/>
      <c r="QMN1668" s="288"/>
      <c r="QMO1668" s="288"/>
      <c r="QMP1668" s="288"/>
      <c r="QMQ1668" s="288"/>
      <c r="QMR1668" s="288"/>
      <c r="QMS1668" s="288"/>
      <c r="QMT1668" s="288"/>
      <c r="QMU1668" s="288"/>
      <c r="QMV1668" s="288"/>
      <c r="QMW1668" s="288"/>
      <c r="QMX1668" s="288"/>
      <c r="QMY1668" s="288"/>
      <c r="QMZ1668" s="288"/>
      <c r="QNA1668" s="288"/>
      <c r="QNB1668" s="288"/>
      <c r="QNC1668" s="288"/>
      <c r="QND1668" s="288"/>
      <c r="QNE1668" s="288"/>
      <c r="QNF1668" s="288"/>
      <c r="QNG1668" s="288"/>
      <c r="QNH1668" s="288"/>
      <c r="QNI1668" s="288"/>
      <c r="QNJ1668" s="288"/>
      <c r="QNK1668" s="288"/>
      <c r="QNL1668" s="288"/>
      <c r="QNM1668" s="288"/>
      <c r="QNN1668" s="288"/>
      <c r="QNO1668" s="288"/>
      <c r="QNP1668" s="288"/>
      <c r="QNQ1668" s="288"/>
      <c r="QNR1668" s="288"/>
      <c r="QNS1668" s="288"/>
      <c r="QNT1668" s="288"/>
      <c r="QNU1668" s="288"/>
      <c r="QNV1668" s="288"/>
      <c r="QNW1668" s="288"/>
      <c r="QNX1668" s="288"/>
      <c r="QNY1668" s="288"/>
      <c r="QNZ1668" s="288"/>
      <c r="QOA1668" s="288"/>
      <c r="QOB1668" s="288"/>
      <c r="QOC1668" s="288"/>
      <c r="QOD1668" s="288"/>
      <c r="QOE1668" s="288"/>
      <c r="QOF1668" s="288"/>
      <c r="QOG1668" s="288"/>
      <c r="QOH1668" s="288"/>
      <c r="QOI1668" s="288"/>
      <c r="QOJ1668" s="288"/>
      <c r="QOK1668" s="288"/>
      <c r="QOL1668" s="288"/>
      <c r="QOM1668" s="288"/>
      <c r="QON1668" s="288"/>
      <c r="QOO1668" s="288"/>
      <c r="QOP1668" s="288"/>
      <c r="QOQ1668" s="288"/>
      <c r="QOR1668" s="288"/>
      <c r="QOS1668" s="288"/>
      <c r="QOT1668" s="288"/>
      <c r="QOU1668" s="288"/>
      <c r="QOV1668" s="288"/>
      <c r="QOW1668" s="288"/>
      <c r="QOX1668" s="288"/>
      <c r="QOY1668" s="288"/>
      <c r="QOZ1668" s="288"/>
      <c r="QPA1668" s="288"/>
      <c r="QPB1668" s="288"/>
      <c r="QPC1668" s="288"/>
      <c r="QPD1668" s="288"/>
      <c r="QPE1668" s="288"/>
      <c r="QPF1668" s="288"/>
      <c r="QPG1668" s="288"/>
      <c r="QPH1668" s="288"/>
      <c r="QPI1668" s="288"/>
      <c r="QPJ1668" s="288"/>
      <c r="QPK1668" s="288"/>
      <c r="QPL1668" s="288"/>
      <c r="QPM1668" s="288"/>
      <c r="QPN1668" s="288"/>
      <c r="QPO1668" s="288"/>
      <c r="QPP1668" s="288"/>
      <c r="QPQ1668" s="288"/>
      <c r="QPR1668" s="288"/>
      <c r="QPS1668" s="288"/>
      <c r="QPT1668" s="288"/>
      <c r="QPU1668" s="288"/>
      <c r="QPV1668" s="288"/>
      <c r="QPW1668" s="288"/>
      <c r="QPX1668" s="288"/>
      <c r="QPY1668" s="288"/>
      <c r="QPZ1668" s="288"/>
      <c r="QQA1668" s="288"/>
      <c r="QQB1668" s="288"/>
      <c r="QQC1668" s="288"/>
      <c r="QQD1668" s="288"/>
      <c r="QQE1668" s="288"/>
      <c r="QQF1668" s="288"/>
      <c r="QQG1668" s="288"/>
      <c r="QQH1668" s="288"/>
      <c r="QQI1668" s="288"/>
      <c r="QQJ1668" s="288"/>
      <c r="QQK1668" s="288"/>
      <c r="QQL1668" s="288"/>
      <c r="QQM1668" s="288"/>
      <c r="QQN1668" s="288"/>
      <c r="QQO1668" s="288"/>
      <c r="QQP1668" s="288"/>
      <c r="QQQ1668" s="288"/>
      <c r="QQR1668" s="288"/>
      <c r="QQS1668" s="288"/>
      <c r="QQT1668" s="288"/>
      <c r="QQU1668" s="288"/>
      <c r="QQV1668" s="288"/>
      <c r="QQW1668" s="288"/>
      <c r="QQX1668" s="288"/>
      <c r="QQY1668" s="288"/>
      <c r="QQZ1668" s="288"/>
      <c r="QRA1668" s="288"/>
      <c r="QRB1668" s="288"/>
      <c r="QRC1668" s="288"/>
      <c r="QRD1668" s="288"/>
      <c r="QRE1668" s="288"/>
      <c r="QRF1668" s="288"/>
      <c r="QRG1668" s="288"/>
      <c r="QRH1668" s="288"/>
      <c r="QRI1668" s="288"/>
      <c r="QRJ1668" s="288"/>
      <c r="QRK1668" s="288"/>
      <c r="QRL1668" s="288"/>
      <c r="QRM1668" s="288"/>
      <c r="QRN1668" s="288"/>
      <c r="QRO1668" s="288"/>
      <c r="QRP1668" s="288"/>
      <c r="QRQ1668" s="288"/>
      <c r="QRR1668" s="288"/>
      <c r="QRS1668" s="288"/>
      <c r="QRT1668" s="288"/>
      <c r="QRU1668" s="288"/>
      <c r="QRV1668" s="288"/>
      <c r="QRW1668" s="288"/>
      <c r="QRX1668" s="288"/>
      <c r="QRY1668" s="288"/>
      <c r="QRZ1668" s="288"/>
      <c r="QSA1668" s="288"/>
      <c r="QSB1668" s="288"/>
      <c r="QSC1668" s="288"/>
      <c r="QSD1668" s="288"/>
      <c r="QSE1668" s="288"/>
      <c r="QSF1668" s="288"/>
      <c r="QSG1668" s="288"/>
      <c r="QSH1668" s="288"/>
      <c r="QSI1668" s="288"/>
      <c r="QSJ1668" s="288"/>
      <c r="QSK1668" s="288"/>
      <c r="QSL1668" s="288"/>
      <c r="QSM1668" s="288"/>
      <c r="QSN1668" s="288"/>
      <c r="QSO1668" s="288"/>
      <c r="QSP1668" s="288"/>
      <c r="QSQ1668" s="288"/>
      <c r="QSR1668" s="288"/>
      <c r="QSS1668" s="288"/>
      <c r="QST1668" s="288"/>
      <c r="QSU1668" s="288"/>
      <c r="QSV1668" s="288"/>
      <c r="QSW1668" s="288"/>
      <c r="QSX1668" s="288"/>
      <c r="QSY1668" s="288"/>
      <c r="QSZ1668" s="288"/>
      <c r="QTA1668" s="288"/>
      <c r="QTB1668" s="288"/>
      <c r="QTC1668" s="288"/>
      <c r="QTD1668" s="288"/>
      <c r="QTE1668" s="288"/>
      <c r="QTF1668" s="288"/>
      <c r="QTG1668" s="288"/>
      <c r="QTH1668" s="288"/>
      <c r="QTI1668" s="288"/>
      <c r="QTJ1668" s="288"/>
      <c r="QTK1668" s="288"/>
      <c r="QTL1668" s="288"/>
      <c r="QTM1668" s="288"/>
      <c r="QTN1668" s="288"/>
      <c r="QTO1668" s="288"/>
      <c r="QTP1668" s="288"/>
      <c r="QTQ1668" s="288"/>
      <c r="QTR1668" s="288"/>
      <c r="QTS1668" s="288"/>
      <c r="QTT1668" s="288"/>
      <c r="QTU1668" s="288"/>
      <c r="QTV1668" s="288"/>
      <c r="QTW1668" s="288"/>
      <c r="QTX1668" s="288"/>
      <c r="QTY1668" s="288"/>
      <c r="QTZ1668" s="288"/>
      <c r="QUA1668" s="288"/>
      <c r="QUB1668" s="288"/>
      <c r="QUC1668" s="288"/>
      <c r="QUD1668" s="288"/>
      <c r="QUE1668" s="288"/>
      <c r="QUF1668" s="288"/>
      <c r="QUG1668" s="288"/>
      <c r="QUH1668" s="288"/>
      <c r="QUI1668" s="288"/>
      <c r="QUJ1668" s="288"/>
      <c r="QUK1668" s="288"/>
      <c r="QUL1668" s="288"/>
      <c r="QUM1668" s="288"/>
      <c r="QUN1668" s="288"/>
      <c r="QUO1668" s="288"/>
      <c r="QUP1668" s="288"/>
      <c r="QUQ1668" s="288"/>
      <c r="QUR1668" s="288"/>
      <c r="QUS1668" s="288"/>
      <c r="QUT1668" s="288"/>
      <c r="QUU1668" s="288"/>
      <c r="QUV1668" s="288"/>
      <c r="QUW1668" s="288"/>
      <c r="QUX1668" s="288"/>
      <c r="QUY1668" s="288"/>
      <c r="QUZ1668" s="288"/>
      <c r="QVA1668" s="288"/>
      <c r="QVB1668" s="288"/>
      <c r="QVC1668" s="288"/>
      <c r="QVD1668" s="288"/>
      <c r="QVE1668" s="288"/>
      <c r="QVF1668" s="288"/>
      <c r="QVG1668" s="288"/>
      <c r="QVH1668" s="288"/>
      <c r="QVI1668" s="288"/>
      <c r="QVJ1668" s="288"/>
      <c r="QVK1668" s="288"/>
      <c r="QVL1668" s="288"/>
      <c r="QVM1668" s="288"/>
      <c r="QVN1668" s="288"/>
      <c r="QVO1668" s="288"/>
      <c r="QVP1668" s="288"/>
      <c r="QVQ1668" s="288"/>
      <c r="QVR1668" s="288"/>
      <c r="QVS1668" s="288"/>
      <c r="QVT1668" s="288"/>
      <c r="QVU1668" s="288"/>
      <c r="QVV1668" s="288"/>
      <c r="QVW1668" s="288"/>
      <c r="QVX1668" s="288"/>
      <c r="QVY1668" s="288"/>
      <c r="QVZ1668" s="288"/>
      <c r="QWA1668" s="288"/>
      <c r="QWB1668" s="288"/>
      <c r="QWC1668" s="288"/>
      <c r="QWD1668" s="288"/>
      <c r="QWE1668" s="288"/>
      <c r="QWF1668" s="288"/>
      <c r="QWG1668" s="288"/>
      <c r="QWH1668" s="288"/>
      <c r="QWI1668" s="288"/>
      <c r="QWJ1668" s="288"/>
      <c r="QWK1668" s="288"/>
      <c r="QWL1668" s="288"/>
      <c r="QWM1668" s="288"/>
      <c r="QWN1668" s="288"/>
      <c r="QWO1668" s="288"/>
      <c r="QWP1668" s="288"/>
      <c r="QWQ1668" s="288"/>
      <c r="QWR1668" s="288"/>
      <c r="QWS1668" s="288"/>
      <c r="QWT1668" s="288"/>
      <c r="QWU1668" s="288"/>
      <c r="QWV1668" s="288"/>
      <c r="QWW1668" s="288"/>
      <c r="QWX1668" s="288"/>
      <c r="QWY1668" s="288"/>
      <c r="QWZ1668" s="288"/>
      <c r="QXA1668" s="288"/>
      <c r="QXB1668" s="288"/>
      <c r="QXC1668" s="288"/>
      <c r="QXD1668" s="288"/>
      <c r="QXE1668" s="288"/>
      <c r="QXF1668" s="288"/>
      <c r="QXG1668" s="288"/>
      <c r="QXH1668" s="288"/>
      <c r="QXI1668" s="288"/>
      <c r="QXJ1668" s="288"/>
      <c r="QXK1668" s="288"/>
      <c r="QXL1668" s="288"/>
      <c r="QXM1668" s="288"/>
      <c r="QXN1668" s="288"/>
      <c r="QXO1668" s="288"/>
      <c r="QXP1668" s="288"/>
      <c r="QXQ1668" s="288"/>
      <c r="QXR1668" s="288"/>
      <c r="QXS1668" s="288"/>
      <c r="QXT1668" s="288"/>
      <c r="QXU1668" s="288"/>
      <c r="QXV1668" s="288"/>
      <c r="QXW1668" s="288"/>
      <c r="QXX1668" s="288"/>
      <c r="QXY1668" s="288"/>
      <c r="QXZ1668" s="288"/>
      <c r="QYA1668" s="288"/>
      <c r="QYB1668" s="288"/>
      <c r="QYC1668" s="288"/>
      <c r="QYD1668" s="288"/>
      <c r="QYE1668" s="288"/>
      <c r="QYF1668" s="288"/>
      <c r="QYG1668" s="288"/>
      <c r="QYH1668" s="288"/>
      <c r="QYI1668" s="288"/>
      <c r="QYJ1668" s="288"/>
      <c r="QYK1668" s="288"/>
      <c r="QYL1668" s="288"/>
      <c r="QYM1668" s="288"/>
      <c r="QYN1668" s="288"/>
      <c r="QYO1668" s="288"/>
      <c r="QYP1668" s="288"/>
      <c r="QYQ1668" s="288"/>
      <c r="QYR1668" s="288"/>
      <c r="QYS1668" s="288"/>
      <c r="QYT1668" s="288"/>
      <c r="QYU1668" s="288"/>
      <c r="QYV1668" s="288"/>
      <c r="QYW1668" s="288"/>
      <c r="QYX1668" s="288"/>
      <c r="QYY1668" s="288"/>
      <c r="QYZ1668" s="288"/>
      <c r="QZA1668" s="288"/>
      <c r="QZB1668" s="288"/>
      <c r="QZC1668" s="288"/>
      <c r="QZD1668" s="288"/>
      <c r="QZE1668" s="288"/>
      <c r="QZF1668" s="288"/>
      <c r="QZG1668" s="288"/>
      <c r="QZH1668" s="288"/>
      <c r="QZI1668" s="288"/>
      <c r="QZJ1668" s="288"/>
      <c r="QZK1668" s="288"/>
      <c r="QZL1668" s="288"/>
      <c r="QZM1668" s="288"/>
      <c r="QZN1668" s="288"/>
      <c r="QZO1668" s="288"/>
      <c r="QZP1668" s="288"/>
      <c r="QZQ1668" s="288"/>
      <c r="QZR1668" s="288"/>
      <c r="QZS1668" s="288"/>
      <c r="QZT1668" s="288"/>
      <c r="QZU1668" s="288"/>
      <c r="QZV1668" s="288"/>
      <c r="QZW1668" s="288"/>
      <c r="QZX1668" s="288"/>
      <c r="QZY1668" s="288"/>
      <c r="QZZ1668" s="288"/>
      <c r="RAA1668" s="288"/>
      <c r="RAB1668" s="288"/>
      <c r="RAC1668" s="288"/>
      <c r="RAD1668" s="288"/>
      <c r="RAE1668" s="288"/>
      <c r="RAF1668" s="288"/>
      <c r="RAG1668" s="288"/>
      <c r="RAH1668" s="288"/>
      <c r="RAI1668" s="288"/>
      <c r="RAJ1668" s="288"/>
      <c r="RAK1668" s="288"/>
      <c r="RAL1668" s="288"/>
      <c r="RAM1668" s="288"/>
      <c r="RAN1668" s="288"/>
      <c r="RAO1668" s="288"/>
      <c r="RAP1668" s="288"/>
      <c r="RAQ1668" s="288"/>
      <c r="RAR1668" s="288"/>
      <c r="RAS1668" s="288"/>
      <c r="RAT1668" s="288"/>
      <c r="RAU1668" s="288"/>
      <c r="RAV1668" s="288"/>
      <c r="RAW1668" s="288"/>
      <c r="RAX1668" s="288"/>
      <c r="RAY1668" s="288"/>
      <c r="RAZ1668" s="288"/>
      <c r="RBA1668" s="288"/>
      <c r="RBB1668" s="288"/>
      <c r="RBC1668" s="288"/>
      <c r="RBD1668" s="288"/>
      <c r="RBE1668" s="288"/>
      <c r="RBF1668" s="288"/>
      <c r="RBG1668" s="288"/>
      <c r="RBH1668" s="288"/>
      <c r="RBI1668" s="288"/>
      <c r="RBJ1668" s="288"/>
      <c r="RBK1668" s="288"/>
      <c r="RBL1668" s="288"/>
      <c r="RBM1668" s="288"/>
      <c r="RBN1668" s="288"/>
      <c r="RBO1668" s="288"/>
      <c r="RBP1668" s="288"/>
      <c r="RBQ1668" s="288"/>
      <c r="RBR1668" s="288"/>
      <c r="RBS1668" s="288"/>
      <c r="RBT1668" s="288"/>
      <c r="RBU1668" s="288"/>
      <c r="RBV1668" s="288"/>
      <c r="RBW1668" s="288"/>
      <c r="RBX1668" s="288"/>
      <c r="RBY1668" s="288"/>
      <c r="RBZ1668" s="288"/>
      <c r="RCA1668" s="288"/>
      <c r="RCB1668" s="288"/>
      <c r="RCC1668" s="288"/>
      <c r="RCD1668" s="288"/>
      <c r="RCE1668" s="288"/>
      <c r="RCF1668" s="288"/>
      <c r="RCG1668" s="288"/>
      <c r="RCH1668" s="288"/>
      <c r="RCI1668" s="288"/>
      <c r="RCJ1668" s="288"/>
      <c r="RCK1668" s="288"/>
      <c r="RCL1668" s="288"/>
      <c r="RCM1668" s="288"/>
      <c r="RCN1668" s="288"/>
      <c r="RCO1668" s="288"/>
      <c r="RCP1668" s="288"/>
      <c r="RCQ1668" s="288"/>
      <c r="RCR1668" s="288"/>
      <c r="RCS1668" s="288"/>
      <c r="RCT1668" s="288"/>
      <c r="RCU1668" s="288"/>
      <c r="RCV1668" s="288"/>
      <c r="RCW1668" s="288"/>
      <c r="RCX1668" s="288"/>
      <c r="RCY1668" s="288"/>
      <c r="RCZ1668" s="288"/>
      <c r="RDA1668" s="288"/>
      <c r="RDB1668" s="288"/>
      <c r="RDC1668" s="288"/>
      <c r="RDD1668" s="288"/>
      <c r="RDE1668" s="288"/>
      <c r="RDF1668" s="288"/>
      <c r="RDG1668" s="288"/>
      <c r="RDH1668" s="288"/>
      <c r="RDI1668" s="288"/>
      <c r="RDJ1668" s="288"/>
      <c r="RDK1668" s="288"/>
      <c r="RDL1668" s="288"/>
      <c r="RDM1668" s="288"/>
      <c r="RDN1668" s="288"/>
      <c r="RDO1668" s="288"/>
      <c r="RDP1668" s="288"/>
      <c r="RDQ1668" s="288"/>
      <c r="RDR1668" s="288"/>
      <c r="RDS1668" s="288"/>
      <c r="RDT1668" s="288"/>
      <c r="RDU1668" s="288"/>
      <c r="RDV1668" s="288"/>
      <c r="RDW1668" s="288"/>
      <c r="RDX1668" s="288"/>
      <c r="RDY1668" s="288"/>
      <c r="RDZ1668" s="288"/>
      <c r="REA1668" s="288"/>
      <c r="REB1668" s="288"/>
      <c r="REC1668" s="288"/>
      <c r="RED1668" s="288"/>
      <c r="REE1668" s="288"/>
      <c r="REF1668" s="288"/>
      <c r="REG1668" s="288"/>
      <c r="REH1668" s="288"/>
      <c r="REI1668" s="288"/>
      <c r="REJ1668" s="288"/>
      <c r="REK1668" s="288"/>
      <c r="REL1668" s="288"/>
      <c r="REM1668" s="288"/>
      <c r="REN1668" s="288"/>
      <c r="REO1668" s="288"/>
      <c r="REP1668" s="288"/>
      <c r="REQ1668" s="288"/>
      <c r="RER1668" s="288"/>
      <c r="RES1668" s="288"/>
      <c r="RET1668" s="288"/>
      <c r="REU1668" s="288"/>
      <c r="REV1668" s="288"/>
      <c r="REW1668" s="288"/>
      <c r="REX1668" s="288"/>
      <c r="REY1668" s="288"/>
      <c r="REZ1668" s="288"/>
      <c r="RFA1668" s="288"/>
      <c r="RFB1668" s="288"/>
      <c r="RFC1668" s="288"/>
      <c r="RFD1668" s="288"/>
      <c r="RFE1668" s="288"/>
      <c r="RFF1668" s="288"/>
      <c r="RFG1668" s="288"/>
      <c r="RFH1668" s="288"/>
      <c r="RFI1668" s="288"/>
      <c r="RFJ1668" s="288"/>
      <c r="RFK1668" s="288"/>
      <c r="RFL1668" s="288"/>
      <c r="RFM1668" s="288"/>
      <c r="RFN1668" s="288"/>
      <c r="RFO1668" s="288"/>
      <c r="RFP1668" s="288"/>
      <c r="RFQ1668" s="288"/>
      <c r="RFR1668" s="288"/>
      <c r="RFS1668" s="288"/>
      <c r="RFT1668" s="288"/>
      <c r="RFU1668" s="288"/>
      <c r="RFV1668" s="288"/>
      <c r="RFW1668" s="288"/>
      <c r="RFX1668" s="288"/>
      <c r="RFY1668" s="288"/>
      <c r="RFZ1668" s="288"/>
      <c r="RGA1668" s="288"/>
      <c r="RGB1668" s="288"/>
      <c r="RGC1668" s="288"/>
      <c r="RGD1668" s="288"/>
      <c r="RGE1668" s="288"/>
      <c r="RGF1668" s="288"/>
      <c r="RGG1668" s="288"/>
      <c r="RGH1668" s="288"/>
      <c r="RGI1668" s="288"/>
      <c r="RGJ1668" s="288"/>
      <c r="RGK1668" s="288"/>
      <c r="RGL1668" s="288"/>
      <c r="RGM1668" s="288"/>
      <c r="RGN1668" s="288"/>
      <c r="RGO1668" s="288"/>
      <c r="RGP1668" s="288"/>
      <c r="RGQ1668" s="288"/>
      <c r="RGR1668" s="288"/>
      <c r="RGS1668" s="288"/>
      <c r="RGT1668" s="288"/>
      <c r="RGU1668" s="288"/>
      <c r="RGV1668" s="288"/>
      <c r="RGW1668" s="288"/>
      <c r="RGX1668" s="288"/>
      <c r="RGY1668" s="288"/>
      <c r="RGZ1668" s="288"/>
      <c r="RHA1668" s="288"/>
      <c r="RHB1668" s="288"/>
      <c r="RHC1668" s="288"/>
      <c r="RHD1668" s="288"/>
      <c r="RHE1668" s="288"/>
      <c r="RHF1668" s="288"/>
      <c r="RHG1668" s="288"/>
      <c r="RHH1668" s="288"/>
      <c r="RHI1668" s="288"/>
      <c r="RHJ1668" s="288"/>
      <c r="RHK1668" s="288"/>
      <c r="RHL1668" s="288"/>
      <c r="RHM1668" s="288"/>
      <c r="RHN1668" s="288"/>
      <c r="RHO1668" s="288"/>
      <c r="RHP1668" s="288"/>
      <c r="RHQ1668" s="288"/>
      <c r="RHR1668" s="288"/>
      <c r="RHS1668" s="288"/>
      <c r="RHT1668" s="288"/>
      <c r="RHU1668" s="288"/>
      <c r="RHV1668" s="288"/>
      <c r="RHW1668" s="288"/>
      <c r="RHX1668" s="288"/>
      <c r="RHY1668" s="288"/>
      <c r="RHZ1668" s="288"/>
      <c r="RIA1668" s="288"/>
      <c r="RIB1668" s="288"/>
      <c r="RIC1668" s="288"/>
      <c r="RID1668" s="288"/>
      <c r="RIE1668" s="288"/>
      <c r="RIF1668" s="288"/>
      <c r="RIG1668" s="288"/>
      <c r="RIH1668" s="288"/>
      <c r="RII1668" s="288"/>
      <c r="RIJ1668" s="288"/>
      <c r="RIK1668" s="288"/>
      <c r="RIL1668" s="288"/>
      <c r="RIM1668" s="288"/>
      <c r="RIN1668" s="288"/>
      <c r="RIO1668" s="288"/>
      <c r="RIP1668" s="288"/>
      <c r="RIQ1668" s="288"/>
      <c r="RIR1668" s="288"/>
      <c r="RIS1668" s="288"/>
      <c r="RIT1668" s="288"/>
      <c r="RIU1668" s="288"/>
      <c r="RIV1668" s="288"/>
      <c r="RIW1668" s="288"/>
      <c r="RIX1668" s="288"/>
      <c r="RIY1668" s="288"/>
      <c r="RIZ1668" s="288"/>
      <c r="RJA1668" s="288"/>
      <c r="RJB1668" s="288"/>
      <c r="RJC1668" s="288"/>
      <c r="RJD1668" s="288"/>
      <c r="RJE1668" s="288"/>
      <c r="RJF1668" s="288"/>
      <c r="RJG1668" s="288"/>
      <c r="RJH1668" s="288"/>
      <c r="RJI1668" s="288"/>
      <c r="RJJ1668" s="288"/>
      <c r="RJK1668" s="288"/>
      <c r="RJL1668" s="288"/>
      <c r="RJM1668" s="288"/>
      <c r="RJN1668" s="288"/>
      <c r="RJO1668" s="288"/>
      <c r="RJP1668" s="288"/>
      <c r="RJQ1668" s="288"/>
      <c r="RJR1668" s="288"/>
      <c r="RJS1668" s="288"/>
      <c r="RJT1668" s="288"/>
      <c r="RJU1668" s="288"/>
      <c r="RJV1668" s="288"/>
      <c r="RJW1668" s="288"/>
      <c r="RJX1668" s="288"/>
      <c r="RJY1668" s="288"/>
      <c r="RJZ1668" s="288"/>
      <c r="RKA1668" s="288"/>
      <c r="RKB1668" s="288"/>
      <c r="RKC1668" s="288"/>
      <c r="RKD1668" s="288"/>
      <c r="RKE1668" s="288"/>
      <c r="RKF1668" s="288"/>
      <c r="RKG1668" s="288"/>
      <c r="RKH1668" s="288"/>
      <c r="RKI1668" s="288"/>
      <c r="RKJ1668" s="288"/>
      <c r="RKK1668" s="288"/>
      <c r="RKL1668" s="288"/>
      <c r="RKM1668" s="288"/>
      <c r="RKN1668" s="288"/>
      <c r="RKO1668" s="288"/>
      <c r="RKP1668" s="288"/>
      <c r="RKQ1668" s="288"/>
      <c r="RKR1668" s="288"/>
      <c r="RKS1668" s="288"/>
      <c r="RKT1668" s="288"/>
      <c r="RKU1668" s="288"/>
      <c r="RKV1668" s="288"/>
      <c r="RKW1668" s="288"/>
      <c r="RKX1668" s="288"/>
      <c r="RKY1668" s="288"/>
      <c r="RKZ1668" s="288"/>
      <c r="RLA1668" s="288"/>
      <c r="RLB1668" s="288"/>
      <c r="RLC1668" s="288"/>
      <c r="RLD1668" s="288"/>
      <c r="RLE1668" s="288"/>
      <c r="RLF1668" s="288"/>
      <c r="RLG1668" s="288"/>
      <c r="RLH1668" s="288"/>
      <c r="RLI1668" s="288"/>
      <c r="RLJ1668" s="288"/>
      <c r="RLK1668" s="288"/>
      <c r="RLL1668" s="288"/>
      <c r="RLM1668" s="288"/>
      <c r="RLN1668" s="288"/>
      <c r="RLO1668" s="288"/>
      <c r="RLP1668" s="288"/>
      <c r="RLQ1668" s="288"/>
      <c r="RLR1668" s="288"/>
      <c r="RLS1668" s="288"/>
      <c r="RLT1668" s="288"/>
      <c r="RLU1668" s="288"/>
      <c r="RLV1668" s="288"/>
      <c r="RLW1668" s="288"/>
      <c r="RLX1668" s="288"/>
      <c r="RLY1668" s="288"/>
      <c r="RLZ1668" s="288"/>
      <c r="RMA1668" s="288"/>
      <c r="RMB1668" s="288"/>
      <c r="RMC1668" s="288"/>
      <c r="RMD1668" s="288"/>
      <c r="RME1668" s="288"/>
      <c r="RMF1668" s="288"/>
      <c r="RMG1668" s="288"/>
      <c r="RMH1668" s="288"/>
      <c r="RMI1668" s="288"/>
      <c r="RMJ1668" s="288"/>
      <c r="RMK1668" s="288"/>
      <c r="RML1668" s="288"/>
      <c r="RMM1668" s="288"/>
      <c r="RMN1668" s="288"/>
      <c r="RMO1668" s="288"/>
      <c r="RMP1668" s="288"/>
      <c r="RMQ1668" s="288"/>
      <c r="RMR1668" s="288"/>
      <c r="RMS1668" s="288"/>
      <c r="RMT1668" s="288"/>
      <c r="RMU1668" s="288"/>
      <c r="RMV1668" s="288"/>
      <c r="RMW1668" s="288"/>
      <c r="RMX1668" s="288"/>
      <c r="RMY1668" s="288"/>
      <c r="RMZ1668" s="288"/>
      <c r="RNA1668" s="288"/>
      <c r="RNB1668" s="288"/>
      <c r="RNC1668" s="288"/>
      <c r="RND1668" s="288"/>
      <c r="RNE1668" s="288"/>
      <c r="RNF1668" s="288"/>
      <c r="RNG1668" s="288"/>
      <c r="RNH1668" s="288"/>
      <c r="RNI1668" s="288"/>
      <c r="RNJ1668" s="288"/>
      <c r="RNK1668" s="288"/>
      <c r="RNL1668" s="288"/>
      <c r="RNM1668" s="288"/>
      <c r="RNN1668" s="288"/>
      <c r="RNO1668" s="288"/>
      <c r="RNP1668" s="288"/>
      <c r="RNQ1668" s="288"/>
      <c r="RNR1668" s="288"/>
      <c r="RNS1668" s="288"/>
      <c r="RNT1668" s="288"/>
      <c r="RNU1668" s="288"/>
      <c r="RNV1668" s="288"/>
      <c r="RNW1668" s="288"/>
      <c r="RNX1668" s="288"/>
      <c r="RNY1668" s="288"/>
      <c r="RNZ1668" s="288"/>
      <c r="ROA1668" s="288"/>
      <c r="ROB1668" s="288"/>
      <c r="ROC1668" s="288"/>
      <c r="ROD1668" s="288"/>
      <c r="ROE1668" s="288"/>
      <c r="ROF1668" s="288"/>
      <c r="ROG1668" s="288"/>
      <c r="ROH1668" s="288"/>
      <c r="ROI1668" s="288"/>
      <c r="ROJ1668" s="288"/>
      <c r="ROK1668" s="288"/>
      <c r="ROL1668" s="288"/>
      <c r="ROM1668" s="288"/>
      <c r="RON1668" s="288"/>
      <c r="ROO1668" s="288"/>
      <c r="ROP1668" s="288"/>
      <c r="ROQ1668" s="288"/>
      <c r="ROR1668" s="288"/>
      <c r="ROS1668" s="288"/>
      <c r="ROT1668" s="288"/>
      <c r="ROU1668" s="288"/>
      <c r="ROV1668" s="288"/>
      <c r="ROW1668" s="288"/>
      <c r="ROX1668" s="288"/>
      <c r="ROY1668" s="288"/>
      <c r="ROZ1668" s="288"/>
      <c r="RPA1668" s="288"/>
      <c r="RPB1668" s="288"/>
      <c r="RPC1668" s="288"/>
      <c r="RPD1668" s="288"/>
      <c r="RPE1668" s="288"/>
      <c r="RPF1668" s="288"/>
      <c r="RPG1668" s="288"/>
      <c r="RPH1668" s="288"/>
      <c r="RPI1668" s="288"/>
      <c r="RPJ1668" s="288"/>
      <c r="RPK1668" s="288"/>
      <c r="RPL1668" s="288"/>
      <c r="RPM1668" s="288"/>
      <c r="RPN1668" s="288"/>
      <c r="RPO1668" s="288"/>
      <c r="RPP1668" s="288"/>
      <c r="RPQ1668" s="288"/>
      <c r="RPR1668" s="288"/>
      <c r="RPS1668" s="288"/>
      <c r="RPT1668" s="288"/>
      <c r="RPU1668" s="288"/>
      <c r="RPV1668" s="288"/>
      <c r="RPW1668" s="288"/>
      <c r="RPX1668" s="288"/>
      <c r="RPY1668" s="288"/>
      <c r="RPZ1668" s="288"/>
      <c r="RQA1668" s="288"/>
      <c r="RQB1668" s="288"/>
      <c r="RQC1668" s="288"/>
      <c r="RQD1668" s="288"/>
      <c r="RQE1668" s="288"/>
      <c r="RQF1668" s="288"/>
      <c r="RQG1668" s="288"/>
      <c r="RQH1668" s="288"/>
      <c r="RQI1668" s="288"/>
      <c r="RQJ1668" s="288"/>
      <c r="RQK1668" s="288"/>
      <c r="RQL1668" s="288"/>
      <c r="RQM1668" s="288"/>
      <c r="RQN1668" s="288"/>
      <c r="RQO1668" s="288"/>
      <c r="RQP1668" s="288"/>
      <c r="RQQ1668" s="288"/>
      <c r="RQR1668" s="288"/>
      <c r="RQS1668" s="288"/>
      <c r="RQT1668" s="288"/>
      <c r="RQU1668" s="288"/>
      <c r="RQV1668" s="288"/>
      <c r="RQW1668" s="288"/>
      <c r="RQX1668" s="288"/>
      <c r="RQY1668" s="288"/>
      <c r="RQZ1668" s="288"/>
      <c r="RRA1668" s="288"/>
      <c r="RRB1668" s="288"/>
      <c r="RRC1668" s="288"/>
      <c r="RRD1668" s="288"/>
      <c r="RRE1668" s="288"/>
      <c r="RRF1668" s="288"/>
      <c r="RRG1668" s="288"/>
      <c r="RRH1668" s="288"/>
      <c r="RRI1668" s="288"/>
      <c r="RRJ1668" s="288"/>
      <c r="RRK1668" s="288"/>
      <c r="RRL1668" s="288"/>
      <c r="RRM1668" s="288"/>
      <c r="RRN1668" s="288"/>
      <c r="RRO1668" s="288"/>
      <c r="RRP1668" s="288"/>
      <c r="RRQ1668" s="288"/>
      <c r="RRR1668" s="288"/>
      <c r="RRS1668" s="288"/>
      <c r="RRT1668" s="288"/>
      <c r="RRU1668" s="288"/>
      <c r="RRV1668" s="288"/>
      <c r="RRW1668" s="288"/>
      <c r="RRX1668" s="288"/>
      <c r="RRY1668" s="288"/>
      <c r="RRZ1668" s="288"/>
      <c r="RSA1668" s="288"/>
      <c r="RSB1668" s="288"/>
      <c r="RSC1668" s="288"/>
      <c r="RSD1668" s="288"/>
      <c r="RSE1668" s="288"/>
      <c r="RSF1668" s="288"/>
      <c r="RSG1668" s="288"/>
      <c r="RSH1668" s="288"/>
      <c r="RSI1668" s="288"/>
      <c r="RSJ1668" s="288"/>
      <c r="RSK1668" s="288"/>
      <c r="RSL1668" s="288"/>
      <c r="RSM1668" s="288"/>
      <c r="RSN1668" s="288"/>
      <c r="RSO1668" s="288"/>
      <c r="RSP1668" s="288"/>
      <c r="RSQ1668" s="288"/>
      <c r="RSR1668" s="288"/>
      <c r="RSS1668" s="288"/>
      <c r="RST1668" s="288"/>
      <c r="RSU1668" s="288"/>
      <c r="RSV1668" s="288"/>
      <c r="RSW1668" s="288"/>
      <c r="RSX1668" s="288"/>
      <c r="RSY1668" s="288"/>
      <c r="RSZ1668" s="288"/>
      <c r="RTA1668" s="288"/>
      <c r="RTB1668" s="288"/>
      <c r="RTC1668" s="288"/>
      <c r="RTD1668" s="288"/>
      <c r="RTE1668" s="288"/>
      <c r="RTF1668" s="288"/>
      <c r="RTG1668" s="288"/>
      <c r="RTH1668" s="288"/>
      <c r="RTI1668" s="288"/>
      <c r="RTJ1668" s="288"/>
      <c r="RTK1668" s="288"/>
      <c r="RTL1668" s="288"/>
      <c r="RTM1668" s="288"/>
      <c r="RTN1668" s="288"/>
      <c r="RTO1668" s="288"/>
      <c r="RTP1668" s="288"/>
      <c r="RTQ1668" s="288"/>
      <c r="RTR1668" s="288"/>
      <c r="RTS1668" s="288"/>
      <c r="RTT1668" s="288"/>
      <c r="RTU1668" s="288"/>
      <c r="RTV1668" s="288"/>
      <c r="RTW1668" s="288"/>
      <c r="RTX1668" s="288"/>
      <c r="RTY1668" s="288"/>
      <c r="RTZ1668" s="288"/>
      <c r="RUA1668" s="288"/>
      <c r="RUB1668" s="288"/>
      <c r="RUC1668" s="288"/>
      <c r="RUD1668" s="288"/>
      <c r="RUE1668" s="288"/>
      <c r="RUF1668" s="288"/>
      <c r="RUG1668" s="288"/>
      <c r="RUH1668" s="288"/>
      <c r="RUI1668" s="288"/>
      <c r="RUJ1668" s="288"/>
      <c r="RUK1668" s="288"/>
      <c r="RUL1668" s="288"/>
      <c r="RUM1668" s="288"/>
      <c r="RUN1668" s="288"/>
      <c r="RUO1668" s="288"/>
      <c r="RUP1668" s="288"/>
      <c r="RUQ1668" s="288"/>
      <c r="RUR1668" s="288"/>
      <c r="RUS1668" s="288"/>
      <c r="RUT1668" s="288"/>
      <c r="RUU1668" s="288"/>
      <c r="RUV1668" s="288"/>
      <c r="RUW1668" s="288"/>
      <c r="RUX1668" s="288"/>
      <c r="RUY1668" s="288"/>
      <c r="RUZ1668" s="288"/>
      <c r="RVA1668" s="288"/>
      <c r="RVB1668" s="288"/>
      <c r="RVC1668" s="288"/>
      <c r="RVD1668" s="288"/>
      <c r="RVE1668" s="288"/>
      <c r="RVF1668" s="288"/>
      <c r="RVG1668" s="288"/>
      <c r="RVH1668" s="288"/>
      <c r="RVI1668" s="288"/>
      <c r="RVJ1668" s="288"/>
      <c r="RVK1668" s="288"/>
      <c r="RVL1668" s="288"/>
      <c r="RVM1668" s="288"/>
      <c r="RVN1668" s="288"/>
      <c r="RVO1668" s="288"/>
      <c r="RVP1668" s="288"/>
      <c r="RVQ1668" s="288"/>
      <c r="RVR1668" s="288"/>
      <c r="RVS1668" s="288"/>
      <c r="RVT1668" s="288"/>
      <c r="RVU1668" s="288"/>
      <c r="RVV1668" s="288"/>
      <c r="RVW1668" s="288"/>
      <c r="RVX1668" s="288"/>
      <c r="RVY1668" s="288"/>
      <c r="RVZ1668" s="288"/>
      <c r="RWA1668" s="288"/>
      <c r="RWB1668" s="288"/>
      <c r="RWC1668" s="288"/>
      <c r="RWD1668" s="288"/>
      <c r="RWE1668" s="288"/>
      <c r="RWF1668" s="288"/>
      <c r="RWG1668" s="288"/>
      <c r="RWH1668" s="288"/>
      <c r="RWI1668" s="288"/>
      <c r="RWJ1668" s="288"/>
      <c r="RWK1668" s="288"/>
      <c r="RWL1668" s="288"/>
      <c r="RWM1668" s="288"/>
      <c r="RWN1668" s="288"/>
      <c r="RWO1668" s="288"/>
      <c r="RWP1668" s="288"/>
      <c r="RWQ1668" s="288"/>
      <c r="RWR1668" s="288"/>
      <c r="RWS1668" s="288"/>
      <c r="RWT1668" s="288"/>
      <c r="RWU1668" s="288"/>
      <c r="RWV1668" s="288"/>
      <c r="RWW1668" s="288"/>
      <c r="RWX1668" s="288"/>
      <c r="RWY1668" s="288"/>
      <c r="RWZ1668" s="288"/>
      <c r="RXA1668" s="288"/>
      <c r="RXB1668" s="288"/>
      <c r="RXC1668" s="288"/>
      <c r="RXD1668" s="288"/>
      <c r="RXE1668" s="288"/>
      <c r="RXF1668" s="288"/>
      <c r="RXG1668" s="288"/>
      <c r="RXH1668" s="288"/>
      <c r="RXI1668" s="288"/>
      <c r="RXJ1668" s="288"/>
      <c r="RXK1668" s="288"/>
      <c r="RXL1668" s="288"/>
      <c r="RXM1668" s="288"/>
      <c r="RXN1668" s="288"/>
      <c r="RXO1668" s="288"/>
      <c r="RXP1668" s="288"/>
      <c r="RXQ1668" s="288"/>
      <c r="RXR1668" s="288"/>
      <c r="RXS1668" s="288"/>
      <c r="RXT1668" s="288"/>
      <c r="RXU1668" s="288"/>
      <c r="RXV1668" s="288"/>
      <c r="RXW1668" s="288"/>
      <c r="RXX1668" s="288"/>
      <c r="RXY1668" s="288"/>
      <c r="RXZ1668" s="288"/>
      <c r="RYA1668" s="288"/>
      <c r="RYB1668" s="288"/>
      <c r="RYC1668" s="288"/>
      <c r="RYD1668" s="288"/>
      <c r="RYE1668" s="288"/>
      <c r="RYF1668" s="288"/>
      <c r="RYG1668" s="288"/>
      <c r="RYH1668" s="288"/>
      <c r="RYI1668" s="288"/>
      <c r="RYJ1668" s="288"/>
      <c r="RYK1668" s="288"/>
      <c r="RYL1668" s="288"/>
      <c r="RYM1668" s="288"/>
      <c r="RYN1668" s="288"/>
      <c r="RYO1668" s="288"/>
      <c r="RYP1668" s="288"/>
      <c r="RYQ1668" s="288"/>
      <c r="RYR1668" s="288"/>
      <c r="RYS1668" s="288"/>
      <c r="RYT1668" s="288"/>
      <c r="RYU1668" s="288"/>
      <c r="RYV1668" s="288"/>
      <c r="RYW1668" s="288"/>
      <c r="RYX1668" s="288"/>
      <c r="RYY1668" s="288"/>
      <c r="RYZ1668" s="288"/>
      <c r="RZA1668" s="288"/>
      <c r="RZB1668" s="288"/>
      <c r="RZC1668" s="288"/>
      <c r="RZD1668" s="288"/>
      <c r="RZE1668" s="288"/>
      <c r="RZF1668" s="288"/>
      <c r="RZG1668" s="288"/>
      <c r="RZH1668" s="288"/>
      <c r="RZI1668" s="288"/>
      <c r="RZJ1668" s="288"/>
      <c r="RZK1668" s="288"/>
      <c r="RZL1668" s="288"/>
      <c r="RZM1668" s="288"/>
      <c r="RZN1668" s="288"/>
      <c r="RZO1668" s="288"/>
      <c r="RZP1668" s="288"/>
      <c r="RZQ1668" s="288"/>
      <c r="RZR1668" s="288"/>
      <c r="RZS1668" s="288"/>
      <c r="RZT1668" s="288"/>
      <c r="RZU1668" s="288"/>
      <c r="RZV1668" s="288"/>
      <c r="RZW1668" s="288"/>
      <c r="RZX1668" s="288"/>
      <c r="RZY1668" s="288"/>
      <c r="RZZ1668" s="288"/>
      <c r="SAA1668" s="288"/>
      <c r="SAB1668" s="288"/>
      <c r="SAC1668" s="288"/>
      <c r="SAD1668" s="288"/>
      <c r="SAE1668" s="288"/>
      <c r="SAF1668" s="288"/>
      <c r="SAG1668" s="288"/>
      <c r="SAH1668" s="288"/>
      <c r="SAI1668" s="288"/>
      <c r="SAJ1668" s="288"/>
      <c r="SAK1668" s="288"/>
      <c r="SAL1668" s="288"/>
      <c r="SAM1668" s="288"/>
      <c r="SAN1668" s="288"/>
      <c r="SAO1668" s="288"/>
      <c r="SAP1668" s="288"/>
      <c r="SAQ1668" s="288"/>
      <c r="SAR1668" s="288"/>
      <c r="SAS1668" s="288"/>
      <c r="SAT1668" s="288"/>
      <c r="SAU1668" s="288"/>
      <c r="SAV1668" s="288"/>
      <c r="SAW1668" s="288"/>
      <c r="SAX1668" s="288"/>
      <c r="SAY1668" s="288"/>
      <c r="SAZ1668" s="288"/>
      <c r="SBA1668" s="288"/>
      <c r="SBB1668" s="288"/>
      <c r="SBC1668" s="288"/>
      <c r="SBD1668" s="288"/>
      <c r="SBE1668" s="288"/>
      <c r="SBF1668" s="288"/>
      <c r="SBG1668" s="288"/>
      <c r="SBH1668" s="288"/>
      <c r="SBI1668" s="288"/>
      <c r="SBJ1668" s="288"/>
      <c r="SBK1668" s="288"/>
      <c r="SBL1668" s="288"/>
      <c r="SBM1668" s="288"/>
      <c r="SBN1668" s="288"/>
      <c r="SBO1668" s="288"/>
      <c r="SBP1668" s="288"/>
      <c r="SBQ1668" s="288"/>
      <c r="SBR1668" s="288"/>
      <c r="SBS1668" s="288"/>
      <c r="SBT1668" s="288"/>
      <c r="SBU1668" s="288"/>
      <c r="SBV1668" s="288"/>
      <c r="SBW1668" s="288"/>
      <c r="SBX1668" s="288"/>
      <c r="SBY1668" s="288"/>
      <c r="SBZ1668" s="288"/>
      <c r="SCA1668" s="288"/>
      <c r="SCB1668" s="288"/>
      <c r="SCC1668" s="288"/>
      <c r="SCD1668" s="288"/>
      <c r="SCE1668" s="288"/>
      <c r="SCF1668" s="288"/>
      <c r="SCG1668" s="288"/>
      <c r="SCH1668" s="288"/>
      <c r="SCI1668" s="288"/>
      <c r="SCJ1668" s="288"/>
      <c r="SCK1668" s="288"/>
      <c r="SCL1668" s="288"/>
      <c r="SCM1668" s="288"/>
      <c r="SCN1668" s="288"/>
      <c r="SCO1668" s="288"/>
      <c r="SCP1668" s="288"/>
      <c r="SCQ1668" s="288"/>
      <c r="SCR1668" s="288"/>
      <c r="SCS1668" s="288"/>
      <c r="SCT1668" s="288"/>
      <c r="SCU1668" s="288"/>
      <c r="SCV1668" s="288"/>
      <c r="SCW1668" s="288"/>
      <c r="SCX1668" s="288"/>
      <c r="SCY1668" s="288"/>
      <c r="SCZ1668" s="288"/>
      <c r="SDA1668" s="288"/>
      <c r="SDB1668" s="288"/>
      <c r="SDC1668" s="288"/>
      <c r="SDD1668" s="288"/>
      <c r="SDE1668" s="288"/>
      <c r="SDF1668" s="288"/>
      <c r="SDG1668" s="288"/>
      <c r="SDH1668" s="288"/>
      <c r="SDI1668" s="288"/>
      <c r="SDJ1668" s="288"/>
      <c r="SDK1668" s="288"/>
      <c r="SDL1668" s="288"/>
      <c r="SDM1668" s="288"/>
      <c r="SDN1668" s="288"/>
      <c r="SDO1668" s="288"/>
      <c r="SDP1668" s="288"/>
      <c r="SDQ1668" s="288"/>
      <c r="SDR1668" s="288"/>
      <c r="SDS1668" s="288"/>
      <c r="SDT1668" s="288"/>
      <c r="SDU1668" s="288"/>
      <c r="SDV1668" s="288"/>
      <c r="SDW1668" s="288"/>
      <c r="SDX1668" s="288"/>
      <c r="SDY1668" s="288"/>
      <c r="SDZ1668" s="288"/>
      <c r="SEA1668" s="288"/>
      <c r="SEB1668" s="288"/>
      <c r="SEC1668" s="288"/>
      <c r="SED1668" s="288"/>
      <c r="SEE1668" s="288"/>
      <c r="SEF1668" s="288"/>
      <c r="SEG1668" s="288"/>
      <c r="SEH1668" s="288"/>
      <c r="SEI1668" s="288"/>
      <c r="SEJ1668" s="288"/>
      <c r="SEK1668" s="288"/>
      <c r="SEL1668" s="288"/>
      <c r="SEM1668" s="288"/>
      <c r="SEN1668" s="288"/>
      <c r="SEO1668" s="288"/>
      <c r="SEP1668" s="288"/>
      <c r="SEQ1668" s="288"/>
      <c r="SER1668" s="288"/>
      <c r="SES1668" s="288"/>
      <c r="SET1668" s="288"/>
      <c r="SEU1668" s="288"/>
      <c r="SEV1668" s="288"/>
      <c r="SEW1668" s="288"/>
      <c r="SEX1668" s="288"/>
      <c r="SEY1668" s="288"/>
      <c r="SEZ1668" s="288"/>
      <c r="SFA1668" s="288"/>
      <c r="SFB1668" s="288"/>
      <c r="SFC1668" s="288"/>
      <c r="SFD1668" s="288"/>
      <c r="SFE1668" s="288"/>
      <c r="SFF1668" s="288"/>
      <c r="SFG1668" s="288"/>
      <c r="SFH1668" s="288"/>
      <c r="SFI1668" s="288"/>
      <c r="SFJ1668" s="288"/>
      <c r="SFK1668" s="288"/>
      <c r="SFL1668" s="288"/>
      <c r="SFM1668" s="288"/>
      <c r="SFN1668" s="288"/>
      <c r="SFO1668" s="288"/>
      <c r="SFP1668" s="288"/>
      <c r="SFQ1668" s="288"/>
      <c r="SFR1668" s="288"/>
      <c r="SFS1668" s="288"/>
      <c r="SFT1668" s="288"/>
      <c r="SFU1668" s="288"/>
      <c r="SFV1668" s="288"/>
      <c r="SFW1668" s="288"/>
      <c r="SFX1668" s="288"/>
      <c r="SFY1668" s="288"/>
      <c r="SFZ1668" s="288"/>
      <c r="SGA1668" s="288"/>
      <c r="SGB1668" s="288"/>
      <c r="SGC1668" s="288"/>
      <c r="SGD1668" s="288"/>
      <c r="SGE1668" s="288"/>
      <c r="SGF1668" s="288"/>
      <c r="SGG1668" s="288"/>
      <c r="SGH1668" s="288"/>
      <c r="SGI1668" s="288"/>
      <c r="SGJ1668" s="288"/>
      <c r="SGK1668" s="288"/>
      <c r="SGL1668" s="288"/>
      <c r="SGM1668" s="288"/>
      <c r="SGN1668" s="288"/>
      <c r="SGO1668" s="288"/>
      <c r="SGP1668" s="288"/>
      <c r="SGQ1668" s="288"/>
      <c r="SGR1668" s="288"/>
      <c r="SGS1668" s="288"/>
      <c r="SGT1668" s="288"/>
      <c r="SGU1668" s="288"/>
      <c r="SGV1668" s="288"/>
      <c r="SGW1668" s="288"/>
      <c r="SGX1668" s="288"/>
      <c r="SGY1668" s="288"/>
      <c r="SGZ1668" s="288"/>
      <c r="SHA1668" s="288"/>
      <c r="SHB1668" s="288"/>
      <c r="SHC1668" s="288"/>
      <c r="SHD1668" s="288"/>
      <c r="SHE1668" s="288"/>
      <c r="SHF1668" s="288"/>
      <c r="SHG1668" s="288"/>
      <c r="SHH1668" s="288"/>
      <c r="SHI1668" s="288"/>
      <c r="SHJ1668" s="288"/>
      <c r="SHK1668" s="288"/>
      <c r="SHL1668" s="288"/>
      <c r="SHM1668" s="288"/>
      <c r="SHN1668" s="288"/>
      <c r="SHO1668" s="288"/>
      <c r="SHP1668" s="288"/>
      <c r="SHQ1668" s="288"/>
      <c r="SHR1668" s="288"/>
      <c r="SHS1668" s="288"/>
      <c r="SHT1668" s="288"/>
      <c r="SHU1668" s="288"/>
      <c r="SHV1668" s="288"/>
      <c r="SHW1668" s="288"/>
      <c r="SHX1668" s="288"/>
      <c r="SHY1668" s="288"/>
      <c r="SHZ1668" s="288"/>
      <c r="SIA1668" s="288"/>
      <c r="SIB1668" s="288"/>
      <c r="SIC1668" s="288"/>
      <c r="SID1668" s="288"/>
      <c r="SIE1668" s="288"/>
      <c r="SIF1668" s="288"/>
      <c r="SIG1668" s="288"/>
      <c r="SIH1668" s="288"/>
      <c r="SII1668" s="288"/>
      <c r="SIJ1668" s="288"/>
      <c r="SIK1668" s="288"/>
      <c r="SIL1668" s="288"/>
      <c r="SIM1668" s="288"/>
      <c r="SIN1668" s="288"/>
      <c r="SIO1668" s="288"/>
      <c r="SIP1668" s="288"/>
      <c r="SIQ1668" s="288"/>
      <c r="SIR1668" s="288"/>
      <c r="SIS1668" s="288"/>
      <c r="SIT1668" s="288"/>
      <c r="SIU1668" s="288"/>
      <c r="SIV1668" s="288"/>
      <c r="SIW1668" s="288"/>
      <c r="SIX1668" s="288"/>
      <c r="SIY1668" s="288"/>
      <c r="SIZ1668" s="288"/>
      <c r="SJA1668" s="288"/>
      <c r="SJB1668" s="288"/>
      <c r="SJC1668" s="288"/>
      <c r="SJD1668" s="288"/>
      <c r="SJE1668" s="288"/>
      <c r="SJF1668" s="288"/>
      <c r="SJG1668" s="288"/>
      <c r="SJH1668" s="288"/>
      <c r="SJI1668" s="288"/>
      <c r="SJJ1668" s="288"/>
      <c r="SJK1668" s="288"/>
      <c r="SJL1668" s="288"/>
      <c r="SJM1668" s="288"/>
      <c r="SJN1668" s="288"/>
      <c r="SJO1668" s="288"/>
      <c r="SJP1668" s="288"/>
      <c r="SJQ1668" s="288"/>
      <c r="SJR1668" s="288"/>
      <c r="SJS1668" s="288"/>
      <c r="SJT1668" s="288"/>
      <c r="SJU1668" s="288"/>
      <c r="SJV1668" s="288"/>
      <c r="SJW1668" s="288"/>
      <c r="SJX1668" s="288"/>
      <c r="SJY1668" s="288"/>
      <c r="SJZ1668" s="288"/>
      <c r="SKA1668" s="288"/>
      <c r="SKB1668" s="288"/>
      <c r="SKC1668" s="288"/>
      <c r="SKD1668" s="288"/>
      <c r="SKE1668" s="288"/>
      <c r="SKF1668" s="288"/>
      <c r="SKG1668" s="288"/>
      <c r="SKH1668" s="288"/>
      <c r="SKI1668" s="288"/>
      <c r="SKJ1668" s="288"/>
      <c r="SKK1668" s="288"/>
      <c r="SKL1668" s="288"/>
      <c r="SKM1668" s="288"/>
      <c r="SKN1668" s="288"/>
      <c r="SKO1668" s="288"/>
      <c r="SKP1668" s="288"/>
      <c r="SKQ1668" s="288"/>
      <c r="SKR1668" s="288"/>
      <c r="SKS1668" s="288"/>
      <c r="SKT1668" s="288"/>
      <c r="SKU1668" s="288"/>
      <c r="SKV1668" s="288"/>
      <c r="SKW1668" s="288"/>
      <c r="SKX1668" s="288"/>
      <c r="SKY1668" s="288"/>
      <c r="SKZ1668" s="288"/>
      <c r="SLA1668" s="288"/>
      <c r="SLB1668" s="288"/>
      <c r="SLC1668" s="288"/>
      <c r="SLD1668" s="288"/>
      <c r="SLE1668" s="288"/>
      <c r="SLF1668" s="288"/>
      <c r="SLG1668" s="288"/>
      <c r="SLH1668" s="288"/>
      <c r="SLI1668" s="288"/>
      <c r="SLJ1668" s="288"/>
      <c r="SLK1668" s="288"/>
      <c r="SLL1668" s="288"/>
      <c r="SLM1668" s="288"/>
      <c r="SLN1668" s="288"/>
      <c r="SLO1668" s="288"/>
      <c r="SLP1668" s="288"/>
      <c r="SLQ1668" s="288"/>
      <c r="SLR1668" s="288"/>
      <c r="SLS1668" s="288"/>
      <c r="SLT1668" s="288"/>
      <c r="SLU1668" s="288"/>
      <c r="SLV1668" s="288"/>
      <c r="SLW1668" s="288"/>
      <c r="SLX1668" s="288"/>
      <c r="SLY1668" s="288"/>
      <c r="SLZ1668" s="288"/>
      <c r="SMA1668" s="288"/>
      <c r="SMB1668" s="288"/>
      <c r="SMC1668" s="288"/>
      <c r="SMD1668" s="288"/>
      <c r="SME1668" s="288"/>
      <c r="SMF1668" s="288"/>
      <c r="SMG1668" s="288"/>
      <c r="SMH1668" s="288"/>
      <c r="SMI1668" s="288"/>
      <c r="SMJ1668" s="288"/>
      <c r="SMK1668" s="288"/>
      <c r="SML1668" s="288"/>
      <c r="SMM1668" s="288"/>
      <c r="SMN1668" s="288"/>
      <c r="SMO1668" s="288"/>
      <c r="SMP1668" s="288"/>
      <c r="SMQ1668" s="288"/>
      <c r="SMR1668" s="288"/>
      <c r="SMS1668" s="288"/>
      <c r="SMT1668" s="288"/>
      <c r="SMU1668" s="288"/>
      <c r="SMV1668" s="288"/>
      <c r="SMW1668" s="288"/>
      <c r="SMX1668" s="288"/>
      <c r="SMY1668" s="288"/>
      <c r="SMZ1668" s="288"/>
      <c r="SNA1668" s="288"/>
      <c r="SNB1668" s="288"/>
      <c r="SNC1668" s="288"/>
      <c r="SND1668" s="288"/>
      <c r="SNE1668" s="288"/>
      <c r="SNF1668" s="288"/>
      <c r="SNG1668" s="288"/>
      <c r="SNH1668" s="288"/>
      <c r="SNI1668" s="288"/>
      <c r="SNJ1668" s="288"/>
      <c r="SNK1668" s="288"/>
      <c r="SNL1668" s="288"/>
      <c r="SNM1668" s="288"/>
      <c r="SNN1668" s="288"/>
      <c r="SNO1668" s="288"/>
      <c r="SNP1668" s="288"/>
      <c r="SNQ1668" s="288"/>
      <c r="SNR1668" s="288"/>
      <c r="SNS1668" s="288"/>
      <c r="SNT1668" s="288"/>
      <c r="SNU1668" s="288"/>
      <c r="SNV1668" s="288"/>
      <c r="SNW1668" s="288"/>
      <c r="SNX1668" s="288"/>
      <c r="SNY1668" s="288"/>
      <c r="SNZ1668" s="288"/>
      <c r="SOA1668" s="288"/>
      <c r="SOB1668" s="288"/>
      <c r="SOC1668" s="288"/>
      <c r="SOD1668" s="288"/>
      <c r="SOE1668" s="288"/>
      <c r="SOF1668" s="288"/>
      <c r="SOG1668" s="288"/>
      <c r="SOH1668" s="288"/>
      <c r="SOI1668" s="288"/>
      <c r="SOJ1668" s="288"/>
      <c r="SOK1668" s="288"/>
      <c r="SOL1668" s="288"/>
      <c r="SOM1668" s="288"/>
      <c r="SON1668" s="288"/>
      <c r="SOO1668" s="288"/>
      <c r="SOP1668" s="288"/>
      <c r="SOQ1668" s="288"/>
      <c r="SOR1668" s="288"/>
      <c r="SOS1668" s="288"/>
      <c r="SOT1668" s="288"/>
      <c r="SOU1668" s="288"/>
      <c r="SOV1668" s="288"/>
      <c r="SOW1668" s="288"/>
      <c r="SOX1668" s="288"/>
      <c r="SOY1668" s="288"/>
      <c r="SOZ1668" s="288"/>
      <c r="SPA1668" s="288"/>
      <c r="SPB1668" s="288"/>
      <c r="SPC1668" s="288"/>
      <c r="SPD1668" s="288"/>
      <c r="SPE1668" s="288"/>
      <c r="SPF1668" s="288"/>
      <c r="SPG1668" s="288"/>
      <c r="SPH1668" s="288"/>
      <c r="SPI1668" s="288"/>
      <c r="SPJ1668" s="288"/>
      <c r="SPK1668" s="288"/>
      <c r="SPL1668" s="288"/>
      <c r="SPM1668" s="288"/>
      <c r="SPN1668" s="288"/>
      <c r="SPO1668" s="288"/>
      <c r="SPP1668" s="288"/>
      <c r="SPQ1668" s="288"/>
      <c r="SPR1668" s="288"/>
      <c r="SPS1668" s="288"/>
      <c r="SPT1668" s="288"/>
      <c r="SPU1668" s="288"/>
      <c r="SPV1668" s="288"/>
      <c r="SPW1668" s="288"/>
      <c r="SPX1668" s="288"/>
      <c r="SPY1668" s="288"/>
      <c r="SPZ1668" s="288"/>
      <c r="SQA1668" s="288"/>
      <c r="SQB1668" s="288"/>
      <c r="SQC1668" s="288"/>
      <c r="SQD1668" s="288"/>
      <c r="SQE1668" s="288"/>
      <c r="SQF1668" s="288"/>
      <c r="SQG1668" s="288"/>
      <c r="SQH1668" s="288"/>
      <c r="SQI1668" s="288"/>
      <c r="SQJ1668" s="288"/>
      <c r="SQK1668" s="288"/>
      <c r="SQL1668" s="288"/>
      <c r="SQM1668" s="288"/>
      <c r="SQN1668" s="288"/>
      <c r="SQO1668" s="288"/>
      <c r="SQP1668" s="288"/>
      <c r="SQQ1668" s="288"/>
      <c r="SQR1668" s="288"/>
      <c r="SQS1668" s="288"/>
      <c r="SQT1668" s="288"/>
      <c r="SQU1668" s="288"/>
      <c r="SQV1668" s="288"/>
      <c r="SQW1668" s="288"/>
      <c r="SQX1668" s="288"/>
      <c r="SQY1668" s="288"/>
      <c r="SQZ1668" s="288"/>
      <c r="SRA1668" s="288"/>
      <c r="SRB1668" s="288"/>
      <c r="SRC1668" s="288"/>
      <c r="SRD1668" s="288"/>
      <c r="SRE1668" s="288"/>
      <c r="SRF1668" s="288"/>
      <c r="SRG1668" s="288"/>
      <c r="SRH1668" s="288"/>
      <c r="SRI1668" s="288"/>
      <c r="SRJ1668" s="288"/>
      <c r="SRK1668" s="288"/>
      <c r="SRL1668" s="288"/>
      <c r="SRM1668" s="288"/>
      <c r="SRN1668" s="288"/>
      <c r="SRO1668" s="288"/>
      <c r="SRP1668" s="288"/>
      <c r="SRQ1668" s="288"/>
      <c r="SRR1668" s="288"/>
      <c r="SRS1668" s="288"/>
      <c r="SRT1668" s="288"/>
      <c r="SRU1668" s="288"/>
      <c r="SRV1668" s="288"/>
      <c r="SRW1668" s="288"/>
      <c r="SRX1668" s="288"/>
      <c r="SRY1668" s="288"/>
      <c r="SRZ1668" s="288"/>
      <c r="SSA1668" s="288"/>
      <c r="SSB1668" s="288"/>
      <c r="SSC1668" s="288"/>
      <c r="SSD1668" s="288"/>
      <c r="SSE1668" s="288"/>
      <c r="SSF1668" s="288"/>
      <c r="SSG1668" s="288"/>
      <c r="SSH1668" s="288"/>
      <c r="SSI1668" s="288"/>
      <c r="SSJ1668" s="288"/>
      <c r="SSK1668" s="288"/>
      <c r="SSL1668" s="288"/>
      <c r="SSM1668" s="288"/>
      <c r="SSN1668" s="288"/>
      <c r="SSO1668" s="288"/>
      <c r="SSP1668" s="288"/>
      <c r="SSQ1668" s="288"/>
      <c r="SSR1668" s="288"/>
      <c r="SSS1668" s="288"/>
      <c r="SST1668" s="288"/>
      <c r="SSU1668" s="288"/>
      <c r="SSV1668" s="288"/>
      <c r="SSW1668" s="288"/>
      <c r="SSX1668" s="288"/>
      <c r="SSY1668" s="288"/>
      <c r="SSZ1668" s="288"/>
      <c r="STA1668" s="288"/>
      <c r="STB1668" s="288"/>
      <c r="STC1668" s="288"/>
      <c r="STD1668" s="288"/>
      <c r="STE1668" s="288"/>
      <c r="STF1668" s="288"/>
      <c r="STG1668" s="288"/>
      <c r="STH1668" s="288"/>
      <c r="STI1668" s="288"/>
      <c r="STJ1668" s="288"/>
      <c r="STK1668" s="288"/>
      <c r="STL1668" s="288"/>
      <c r="STM1668" s="288"/>
      <c r="STN1668" s="288"/>
      <c r="STO1668" s="288"/>
      <c r="STP1668" s="288"/>
      <c r="STQ1668" s="288"/>
      <c r="STR1668" s="288"/>
      <c r="STS1668" s="288"/>
      <c r="STT1668" s="288"/>
      <c r="STU1668" s="288"/>
      <c r="STV1668" s="288"/>
      <c r="STW1668" s="288"/>
      <c r="STX1668" s="288"/>
      <c r="STY1668" s="288"/>
      <c r="STZ1668" s="288"/>
      <c r="SUA1668" s="288"/>
      <c r="SUB1668" s="288"/>
      <c r="SUC1668" s="288"/>
      <c r="SUD1668" s="288"/>
      <c r="SUE1668" s="288"/>
      <c r="SUF1668" s="288"/>
      <c r="SUG1668" s="288"/>
      <c r="SUH1668" s="288"/>
      <c r="SUI1668" s="288"/>
      <c r="SUJ1668" s="288"/>
      <c r="SUK1668" s="288"/>
      <c r="SUL1668" s="288"/>
      <c r="SUM1668" s="288"/>
      <c r="SUN1668" s="288"/>
      <c r="SUO1668" s="288"/>
      <c r="SUP1668" s="288"/>
      <c r="SUQ1668" s="288"/>
      <c r="SUR1668" s="288"/>
      <c r="SUS1668" s="288"/>
      <c r="SUT1668" s="288"/>
      <c r="SUU1668" s="288"/>
      <c r="SUV1668" s="288"/>
      <c r="SUW1668" s="288"/>
      <c r="SUX1668" s="288"/>
      <c r="SUY1668" s="288"/>
      <c r="SUZ1668" s="288"/>
      <c r="SVA1668" s="288"/>
      <c r="SVB1668" s="288"/>
      <c r="SVC1668" s="288"/>
      <c r="SVD1668" s="288"/>
      <c r="SVE1668" s="288"/>
      <c r="SVF1668" s="288"/>
      <c r="SVG1668" s="288"/>
      <c r="SVH1668" s="288"/>
      <c r="SVI1668" s="288"/>
      <c r="SVJ1668" s="288"/>
      <c r="SVK1668" s="288"/>
      <c r="SVL1668" s="288"/>
      <c r="SVM1668" s="288"/>
      <c r="SVN1668" s="288"/>
      <c r="SVO1668" s="288"/>
      <c r="SVP1668" s="288"/>
      <c r="SVQ1668" s="288"/>
      <c r="SVR1668" s="288"/>
      <c r="SVS1668" s="288"/>
      <c r="SVT1668" s="288"/>
      <c r="SVU1668" s="288"/>
      <c r="SVV1668" s="288"/>
      <c r="SVW1668" s="288"/>
      <c r="SVX1668" s="288"/>
      <c r="SVY1668" s="288"/>
      <c r="SVZ1668" s="288"/>
      <c r="SWA1668" s="288"/>
      <c r="SWB1668" s="288"/>
      <c r="SWC1668" s="288"/>
      <c r="SWD1668" s="288"/>
      <c r="SWE1668" s="288"/>
      <c r="SWF1668" s="288"/>
      <c r="SWG1668" s="288"/>
      <c r="SWH1668" s="288"/>
      <c r="SWI1668" s="288"/>
      <c r="SWJ1668" s="288"/>
      <c r="SWK1668" s="288"/>
      <c r="SWL1668" s="288"/>
      <c r="SWM1668" s="288"/>
      <c r="SWN1668" s="288"/>
      <c r="SWO1668" s="288"/>
      <c r="SWP1668" s="288"/>
      <c r="SWQ1668" s="288"/>
      <c r="SWR1668" s="288"/>
      <c r="SWS1668" s="288"/>
      <c r="SWT1668" s="288"/>
      <c r="SWU1668" s="288"/>
      <c r="SWV1668" s="288"/>
      <c r="SWW1668" s="288"/>
      <c r="SWX1668" s="288"/>
      <c r="SWY1668" s="288"/>
      <c r="SWZ1668" s="288"/>
      <c r="SXA1668" s="288"/>
      <c r="SXB1668" s="288"/>
      <c r="SXC1668" s="288"/>
      <c r="SXD1668" s="288"/>
      <c r="SXE1668" s="288"/>
      <c r="SXF1668" s="288"/>
      <c r="SXG1668" s="288"/>
      <c r="SXH1668" s="288"/>
      <c r="SXI1668" s="288"/>
      <c r="SXJ1668" s="288"/>
      <c r="SXK1668" s="288"/>
      <c r="SXL1668" s="288"/>
      <c r="SXM1668" s="288"/>
      <c r="SXN1668" s="288"/>
      <c r="SXO1668" s="288"/>
      <c r="SXP1668" s="288"/>
      <c r="SXQ1668" s="288"/>
      <c r="SXR1668" s="288"/>
      <c r="SXS1668" s="288"/>
      <c r="SXT1668" s="288"/>
      <c r="SXU1668" s="288"/>
      <c r="SXV1668" s="288"/>
      <c r="SXW1668" s="288"/>
      <c r="SXX1668" s="288"/>
      <c r="SXY1668" s="288"/>
      <c r="SXZ1668" s="288"/>
      <c r="SYA1668" s="288"/>
      <c r="SYB1668" s="288"/>
      <c r="SYC1668" s="288"/>
      <c r="SYD1668" s="288"/>
      <c r="SYE1668" s="288"/>
      <c r="SYF1668" s="288"/>
      <c r="SYG1668" s="288"/>
      <c r="SYH1668" s="288"/>
      <c r="SYI1668" s="288"/>
      <c r="SYJ1668" s="288"/>
      <c r="SYK1668" s="288"/>
      <c r="SYL1668" s="288"/>
      <c r="SYM1668" s="288"/>
      <c r="SYN1668" s="288"/>
      <c r="SYO1668" s="288"/>
      <c r="SYP1668" s="288"/>
      <c r="SYQ1668" s="288"/>
      <c r="SYR1668" s="288"/>
      <c r="SYS1668" s="288"/>
      <c r="SYT1668" s="288"/>
      <c r="SYU1668" s="288"/>
      <c r="SYV1668" s="288"/>
      <c r="SYW1668" s="288"/>
      <c r="SYX1668" s="288"/>
      <c r="SYY1668" s="288"/>
      <c r="SYZ1668" s="288"/>
      <c r="SZA1668" s="288"/>
      <c r="SZB1668" s="288"/>
      <c r="SZC1668" s="288"/>
      <c r="SZD1668" s="288"/>
      <c r="SZE1668" s="288"/>
      <c r="SZF1668" s="288"/>
      <c r="SZG1668" s="288"/>
      <c r="SZH1668" s="288"/>
      <c r="SZI1668" s="288"/>
      <c r="SZJ1668" s="288"/>
      <c r="SZK1668" s="288"/>
      <c r="SZL1668" s="288"/>
      <c r="SZM1668" s="288"/>
      <c r="SZN1668" s="288"/>
      <c r="SZO1668" s="288"/>
      <c r="SZP1668" s="288"/>
      <c r="SZQ1668" s="288"/>
      <c r="SZR1668" s="288"/>
      <c r="SZS1668" s="288"/>
      <c r="SZT1668" s="288"/>
      <c r="SZU1668" s="288"/>
      <c r="SZV1668" s="288"/>
      <c r="SZW1668" s="288"/>
      <c r="SZX1668" s="288"/>
      <c r="SZY1668" s="288"/>
      <c r="SZZ1668" s="288"/>
      <c r="TAA1668" s="288"/>
      <c r="TAB1668" s="288"/>
      <c r="TAC1668" s="288"/>
      <c r="TAD1668" s="288"/>
      <c r="TAE1668" s="288"/>
      <c r="TAF1668" s="288"/>
      <c r="TAG1668" s="288"/>
      <c r="TAH1668" s="288"/>
      <c r="TAI1668" s="288"/>
      <c r="TAJ1668" s="288"/>
      <c r="TAK1668" s="288"/>
      <c r="TAL1668" s="288"/>
      <c r="TAM1668" s="288"/>
      <c r="TAN1668" s="288"/>
      <c r="TAO1668" s="288"/>
      <c r="TAP1668" s="288"/>
      <c r="TAQ1668" s="288"/>
      <c r="TAR1668" s="288"/>
      <c r="TAS1668" s="288"/>
      <c r="TAT1668" s="288"/>
      <c r="TAU1668" s="288"/>
      <c r="TAV1668" s="288"/>
      <c r="TAW1668" s="288"/>
      <c r="TAX1668" s="288"/>
      <c r="TAY1668" s="288"/>
      <c r="TAZ1668" s="288"/>
      <c r="TBA1668" s="288"/>
      <c r="TBB1668" s="288"/>
      <c r="TBC1668" s="288"/>
      <c r="TBD1668" s="288"/>
      <c r="TBE1668" s="288"/>
      <c r="TBF1668" s="288"/>
      <c r="TBG1668" s="288"/>
      <c r="TBH1668" s="288"/>
      <c r="TBI1668" s="288"/>
      <c r="TBJ1668" s="288"/>
      <c r="TBK1668" s="288"/>
      <c r="TBL1668" s="288"/>
      <c r="TBM1668" s="288"/>
      <c r="TBN1668" s="288"/>
      <c r="TBO1668" s="288"/>
      <c r="TBP1668" s="288"/>
      <c r="TBQ1668" s="288"/>
      <c r="TBR1668" s="288"/>
      <c r="TBS1668" s="288"/>
      <c r="TBT1668" s="288"/>
      <c r="TBU1668" s="288"/>
      <c r="TBV1668" s="288"/>
      <c r="TBW1668" s="288"/>
      <c r="TBX1668" s="288"/>
      <c r="TBY1668" s="288"/>
      <c r="TBZ1668" s="288"/>
      <c r="TCA1668" s="288"/>
      <c r="TCB1668" s="288"/>
      <c r="TCC1668" s="288"/>
      <c r="TCD1668" s="288"/>
      <c r="TCE1668" s="288"/>
      <c r="TCF1668" s="288"/>
      <c r="TCG1668" s="288"/>
      <c r="TCH1668" s="288"/>
      <c r="TCI1668" s="288"/>
      <c r="TCJ1668" s="288"/>
      <c r="TCK1668" s="288"/>
      <c r="TCL1668" s="288"/>
      <c r="TCM1668" s="288"/>
      <c r="TCN1668" s="288"/>
      <c r="TCO1668" s="288"/>
      <c r="TCP1668" s="288"/>
      <c r="TCQ1668" s="288"/>
      <c r="TCR1668" s="288"/>
      <c r="TCS1668" s="288"/>
      <c r="TCT1668" s="288"/>
      <c r="TCU1668" s="288"/>
      <c r="TCV1668" s="288"/>
      <c r="TCW1668" s="288"/>
      <c r="TCX1668" s="288"/>
      <c r="TCY1668" s="288"/>
      <c r="TCZ1668" s="288"/>
      <c r="TDA1668" s="288"/>
      <c r="TDB1668" s="288"/>
      <c r="TDC1668" s="288"/>
      <c r="TDD1668" s="288"/>
      <c r="TDE1668" s="288"/>
      <c r="TDF1668" s="288"/>
      <c r="TDG1668" s="288"/>
      <c r="TDH1668" s="288"/>
      <c r="TDI1668" s="288"/>
      <c r="TDJ1668" s="288"/>
      <c r="TDK1668" s="288"/>
      <c r="TDL1668" s="288"/>
      <c r="TDM1668" s="288"/>
      <c r="TDN1668" s="288"/>
      <c r="TDO1668" s="288"/>
      <c r="TDP1668" s="288"/>
      <c r="TDQ1668" s="288"/>
      <c r="TDR1668" s="288"/>
      <c r="TDS1668" s="288"/>
      <c r="TDT1668" s="288"/>
      <c r="TDU1668" s="288"/>
      <c r="TDV1668" s="288"/>
      <c r="TDW1668" s="288"/>
      <c r="TDX1668" s="288"/>
      <c r="TDY1668" s="288"/>
      <c r="TDZ1668" s="288"/>
      <c r="TEA1668" s="288"/>
      <c r="TEB1668" s="288"/>
      <c r="TEC1668" s="288"/>
      <c r="TED1668" s="288"/>
      <c r="TEE1668" s="288"/>
      <c r="TEF1668" s="288"/>
      <c r="TEG1668" s="288"/>
      <c r="TEH1668" s="288"/>
      <c r="TEI1668" s="288"/>
      <c r="TEJ1668" s="288"/>
      <c r="TEK1668" s="288"/>
      <c r="TEL1668" s="288"/>
      <c r="TEM1668" s="288"/>
      <c r="TEN1668" s="288"/>
      <c r="TEO1668" s="288"/>
      <c r="TEP1668" s="288"/>
      <c r="TEQ1668" s="288"/>
      <c r="TER1668" s="288"/>
      <c r="TES1668" s="288"/>
      <c r="TET1668" s="288"/>
      <c r="TEU1668" s="288"/>
      <c r="TEV1668" s="288"/>
      <c r="TEW1668" s="288"/>
      <c r="TEX1668" s="288"/>
      <c r="TEY1668" s="288"/>
      <c r="TEZ1668" s="288"/>
      <c r="TFA1668" s="288"/>
      <c r="TFB1668" s="288"/>
      <c r="TFC1668" s="288"/>
      <c r="TFD1668" s="288"/>
      <c r="TFE1668" s="288"/>
      <c r="TFF1668" s="288"/>
      <c r="TFG1668" s="288"/>
      <c r="TFH1668" s="288"/>
      <c r="TFI1668" s="288"/>
      <c r="TFJ1668" s="288"/>
      <c r="TFK1668" s="288"/>
      <c r="TFL1668" s="288"/>
      <c r="TFM1668" s="288"/>
      <c r="TFN1668" s="288"/>
      <c r="TFO1668" s="288"/>
      <c r="TFP1668" s="288"/>
      <c r="TFQ1668" s="288"/>
      <c r="TFR1668" s="288"/>
      <c r="TFS1668" s="288"/>
      <c r="TFT1668" s="288"/>
      <c r="TFU1668" s="288"/>
      <c r="TFV1668" s="288"/>
      <c r="TFW1668" s="288"/>
      <c r="TFX1668" s="288"/>
      <c r="TFY1668" s="288"/>
      <c r="TFZ1668" s="288"/>
      <c r="TGA1668" s="288"/>
      <c r="TGB1668" s="288"/>
      <c r="TGC1668" s="288"/>
      <c r="TGD1668" s="288"/>
      <c r="TGE1668" s="288"/>
      <c r="TGF1668" s="288"/>
      <c r="TGG1668" s="288"/>
      <c r="TGH1668" s="288"/>
      <c r="TGI1668" s="288"/>
      <c r="TGJ1668" s="288"/>
      <c r="TGK1668" s="288"/>
      <c r="TGL1668" s="288"/>
      <c r="TGM1668" s="288"/>
      <c r="TGN1668" s="288"/>
      <c r="TGO1668" s="288"/>
      <c r="TGP1668" s="288"/>
      <c r="TGQ1668" s="288"/>
      <c r="TGR1668" s="288"/>
      <c r="TGS1668" s="288"/>
      <c r="TGT1668" s="288"/>
      <c r="TGU1668" s="288"/>
      <c r="TGV1668" s="288"/>
      <c r="TGW1668" s="288"/>
      <c r="TGX1668" s="288"/>
      <c r="TGY1668" s="288"/>
      <c r="TGZ1668" s="288"/>
      <c r="THA1668" s="288"/>
      <c r="THB1668" s="288"/>
      <c r="THC1668" s="288"/>
      <c r="THD1668" s="288"/>
      <c r="THE1668" s="288"/>
      <c r="THF1668" s="288"/>
      <c r="THG1668" s="288"/>
      <c r="THH1668" s="288"/>
      <c r="THI1668" s="288"/>
      <c r="THJ1668" s="288"/>
      <c r="THK1668" s="288"/>
      <c r="THL1668" s="288"/>
      <c r="THM1668" s="288"/>
      <c r="THN1668" s="288"/>
      <c r="THO1668" s="288"/>
      <c r="THP1668" s="288"/>
      <c r="THQ1668" s="288"/>
      <c r="THR1668" s="288"/>
      <c r="THS1668" s="288"/>
      <c r="THT1668" s="288"/>
      <c r="THU1668" s="288"/>
      <c r="THV1668" s="288"/>
      <c r="THW1668" s="288"/>
      <c r="THX1668" s="288"/>
      <c r="THY1668" s="288"/>
      <c r="THZ1668" s="288"/>
      <c r="TIA1668" s="288"/>
      <c r="TIB1668" s="288"/>
      <c r="TIC1668" s="288"/>
      <c r="TID1668" s="288"/>
      <c r="TIE1668" s="288"/>
      <c r="TIF1668" s="288"/>
      <c r="TIG1668" s="288"/>
      <c r="TIH1668" s="288"/>
      <c r="TII1668" s="288"/>
      <c r="TIJ1668" s="288"/>
      <c r="TIK1668" s="288"/>
      <c r="TIL1668" s="288"/>
      <c r="TIM1668" s="288"/>
      <c r="TIN1668" s="288"/>
      <c r="TIO1668" s="288"/>
      <c r="TIP1668" s="288"/>
      <c r="TIQ1668" s="288"/>
      <c r="TIR1668" s="288"/>
      <c r="TIS1668" s="288"/>
      <c r="TIT1668" s="288"/>
      <c r="TIU1668" s="288"/>
      <c r="TIV1668" s="288"/>
      <c r="TIW1668" s="288"/>
      <c r="TIX1668" s="288"/>
      <c r="TIY1668" s="288"/>
      <c r="TIZ1668" s="288"/>
      <c r="TJA1668" s="288"/>
      <c r="TJB1668" s="288"/>
      <c r="TJC1668" s="288"/>
      <c r="TJD1668" s="288"/>
      <c r="TJE1668" s="288"/>
      <c r="TJF1668" s="288"/>
      <c r="TJG1668" s="288"/>
      <c r="TJH1668" s="288"/>
      <c r="TJI1668" s="288"/>
      <c r="TJJ1668" s="288"/>
      <c r="TJK1668" s="288"/>
      <c r="TJL1668" s="288"/>
      <c r="TJM1668" s="288"/>
      <c r="TJN1668" s="288"/>
      <c r="TJO1668" s="288"/>
      <c r="TJP1668" s="288"/>
      <c r="TJQ1668" s="288"/>
      <c r="TJR1668" s="288"/>
      <c r="TJS1668" s="288"/>
      <c r="TJT1668" s="288"/>
      <c r="TJU1668" s="288"/>
      <c r="TJV1668" s="288"/>
      <c r="TJW1668" s="288"/>
      <c r="TJX1668" s="288"/>
      <c r="TJY1668" s="288"/>
      <c r="TJZ1668" s="288"/>
      <c r="TKA1668" s="288"/>
      <c r="TKB1668" s="288"/>
      <c r="TKC1668" s="288"/>
      <c r="TKD1668" s="288"/>
      <c r="TKE1668" s="288"/>
      <c r="TKF1668" s="288"/>
      <c r="TKG1668" s="288"/>
      <c r="TKH1668" s="288"/>
      <c r="TKI1668" s="288"/>
      <c r="TKJ1668" s="288"/>
      <c r="TKK1668" s="288"/>
      <c r="TKL1668" s="288"/>
      <c r="TKM1668" s="288"/>
      <c r="TKN1668" s="288"/>
      <c r="TKO1668" s="288"/>
      <c r="TKP1668" s="288"/>
      <c r="TKQ1668" s="288"/>
      <c r="TKR1668" s="288"/>
      <c r="TKS1668" s="288"/>
      <c r="TKT1668" s="288"/>
      <c r="TKU1668" s="288"/>
      <c r="TKV1668" s="288"/>
      <c r="TKW1668" s="288"/>
      <c r="TKX1668" s="288"/>
      <c r="TKY1668" s="288"/>
      <c r="TKZ1668" s="288"/>
      <c r="TLA1668" s="288"/>
      <c r="TLB1668" s="288"/>
      <c r="TLC1668" s="288"/>
      <c r="TLD1668" s="288"/>
      <c r="TLE1668" s="288"/>
      <c r="TLF1668" s="288"/>
      <c r="TLG1668" s="288"/>
      <c r="TLH1668" s="288"/>
      <c r="TLI1668" s="288"/>
      <c r="TLJ1668" s="288"/>
      <c r="TLK1668" s="288"/>
      <c r="TLL1668" s="288"/>
      <c r="TLM1668" s="288"/>
      <c r="TLN1668" s="288"/>
      <c r="TLO1668" s="288"/>
      <c r="TLP1668" s="288"/>
      <c r="TLQ1668" s="288"/>
      <c r="TLR1668" s="288"/>
      <c r="TLS1668" s="288"/>
      <c r="TLT1668" s="288"/>
      <c r="TLU1668" s="288"/>
      <c r="TLV1668" s="288"/>
      <c r="TLW1668" s="288"/>
      <c r="TLX1668" s="288"/>
      <c r="TLY1668" s="288"/>
      <c r="TLZ1668" s="288"/>
      <c r="TMA1668" s="288"/>
      <c r="TMB1668" s="288"/>
      <c r="TMC1668" s="288"/>
      <c r="TMD1668" s="288"/>
      <c r="TME1668" s="288"/>
      <c r="TMF1668" s="288"/>
      <c r="TMG1668" s="288"/>
      <c r="TMH1668" s="288"/>
      <c r="TMI1668" s="288"/>
      <c r="TMJ1668" s="288"/>
      <c r="TMK1668" s="288"/>
      <c r="TML1668" s="288"/>
      <c r="TMM1668" s="288"/>
      <c r="TMN1668" s="288"/>
      <c r="TMO1668" s="288"/>
      <c r="TMP1668" s="288"/>
      <c r="TMQ1668" s="288"/>
      <c r="TMR1668" s="288"/>
      <c r="TMS1668" s="288"/>
      <c r="TMT1668" s="288"/>
      <c r="TMU1668" s="288"/>
      <c r="TMV1668" s="288"/>
      <c r="TMW1668" s="288"/>
      <c r="TMX1668" s="288"/>
      <c r="TMY1668" s="288"/>
      <c r="TMZ1668" s="288"/>
      <c r="TNA1668" s="288"/>
      <c r="TNB1668" s="288"/>
      <c r="TNC1668" s="288"/>
      <c r="TND1668" s="288"/>
      <c r="TNE1668" s="288"/>
      <c r="TNF1668" s="288"/>
      <c r="TNG1668" s="288"/>
      <c r="TNH1668" s="288"/>
      <c r="TNI1668" s="288"/>
      <c r="TNJ1668" s="288"/>
      <c r="TNK1668" s="288"/>
      <c r="TNL1668" s="288"/>
      <c r="TNM1668" s="288"/>
      <c r="TNN1668" s="288"/>
      <c r="TNO1668" s="288"/>
      <c r="TNP1668" s="288"/>
      <c r="TNQ1668" s="288"/>
      <c r="TNR1668" s="288"/>
      <c r="TNS1668" s="288"/>
      <c r="TNT1668" s="288"/>
      <c r="TNU1668" s="288"/>
      <c r="TNV1668" s="288"/>
      <c r="TNW1668" s="288"/>
      <c r="TNX1668" s="288"/>
      <c r="TNY1668" s="288"/>
      <c r="TNZ1668" s="288"/>
      <c r="TOA1668" s="288"/>
      <c r="TOB1668" s="288"/>
      <c r="TOC1668" s="288"/>
      <c r="TOD1668" s="288"/>
      <c r="TOE1668" s="288"/>
      <c r="TOF1668" s="288"/>
      <c r="TOG1668" s="288"/>
      <c r="TOH1668" s="288"/>
      <c r="TOI1668" s="288"/>
      <c r="TOJ1668" s="288"/>
      <c r="TOK1668" s="288"/>
      <c r="TOL1668" s="288"/>
      <c r="TOM1668" s="288"/>
      <c r="TON1668" s="288"/>
      <c r="TOO1668" s="288"/>
      <c r="TOP1668" s="288"/>
      <c r="TOQ1668" s="288"/>
      <c r="TOR1668" s="288"/>
      <c r="TOS1668" s="288"/>
      <c r="TOT1668" s="288"/>
      <c r="TOU1668" s="288"/>
      <c r="TOV1668" s="288"/>
      <c r="TOW1668" s="288"/>
      <c r="TOX1668" s="288"/>
      <c r="TOY1668" s="288"/>
      <c r="TOZ1668" s="288"/>
      <c r="TPA1668" s="288"/>
      <c r="TPB1668" s="288"/>
      <c r="TPC1668" s="288"/>
      <c r="TPD1668" s="288"/>
      <c r="TPE1668" s="288"/>
      <c r="TPF1668" s="288"/>
      <c r="TPG1668" s="288"/>
      <c r="TPH1668" s="288"/>
      <c r="TPI1668" s="288"/>
      <c r="TPJ1668" s="288"/>
      <c r="TPK1668" s="288"/>
      <c r="TPL1668" s="288"/>
      <c r="TPM1668" s="288"/>
      <c r="TPN1668" s="288"/>
      <c r="TPO1668" s="288"/>
      <c r="TPP1668" s="288"/>
      <c r="TPQ1668" s="288"/>
      <c r="TPR1668" s="288"/>
      <c r="TPS1668" s="288"/>
      <c r="TPT1668" s="288"/>
      <c r="TPU1668" s="288"/>
      <c r="TPV1668" s="288"/>
      <c r="TPW1668" s="288"/>
      <c r="TPX1668" s="288"/>
      <c r="TPY1668" s="288"/>
      <c r="TPZ1668" s="288"/>
      <c r="TQA1668" s="288"/>
      <c r="TQB1668" s="288"/>
      <c r="TQC1668" s="288"/>
      <c r="TQD1668" s="288"/>
      <c r="TQE1668" s="288"/>
      <c r="TQF1668" s="288"/>
      <c r="TQG1668" s="288"/>
      <c r="TQH1668" s="288"/>
      <c r="TQI1668" s="288"/>
      <c r="TQJ1668" s="288"/>
      <c r="TQK1668" s="288"/>
      <c r="TQL1668" s="288"/>
      <c r="TQM1668" s="288"/>
      <c r="TQN1668" s="288"/>
      <c r="TQO1668" s="288"/>
      <c r="TQP1668" s="288"/>
      <c r="TQQ1668" s="288"/>
      <c r="TQR1668" s="288"/>
      <c r="TQS1668" s="288"/>
      <c r="TQT1668" s="288"/>
      <c r="TQU1668" s="288"/>
      <c r="TQV1668" s="288"/>
      <c r="TQW1668" s="288"/>
      <c r="TQX1668" s="288"/>
      <c r="TQY1668" s="288"/>
      <c r="TQZ1668" s="288"/>
      <c r="TRA1668" s="288"/>
      <c r="TRB1668" s="288"/>
      <c r="TRC1668" s="288"/>
      <c r="TRD1668" s="288"/>
      <c r="TRE1668" s="288"/>
      <c r="TRF1668" s="288"/>
      <c r="TRG1668" s="288"/>
      <c r="TRH1668" s="288"/>
      <c r="TRI1668" s="288"/>
      <c r="TRJ1668" s="288"/>
      <c r="TRK1668" s="288"/>
      <c r="TRL1668" s="288"/>
      <c r="TRM1668" s="288"/>
      <c r="TRN1668" s="288"/>
      <c r="TRO1668" s="288"/>
      <c r="TRP1668" s="288"/>
      <c r="TRQ1668" s="288"/>
      <c r="TRR1668" s="288"/>
      <c r="TRS1668" s="288"/>
      <c r="TRT1668" s="288"/>
      <c r="TRU1668" s="288"/>
      <c r="TRV1668" s="288"/>
      <c r="TRW1668" s="288"/>
      <c r="TRX1668" s="288"/>
      <c r="TRY1668" s="288"/>
      <c r="TRZ1668" s="288"/>
      <c r="TSA1668" s="288"/>
      <c r="TSB1668" s="288"/>
      <c r="TSC1668" s="288"/>
      <c r="TSD1668" s="288"/>
      <c r="TSE1668" s="288"/>
      <c r="TSF1668" s="288"/>
      <c r="TSG1668" s="288"/>
      <c r="TSH1668" s="288"/>
      <c r="TSI1668" s="288"/>
      <c r="TSJ1668" s="288"/>
      <c r="TSK1668" s="288"/>
      <c r="TSL1668" s="288"/>
      <c r="TSM1668" s="288"/>
      <c r="TSN1668" s="288"/>
      <c r="TSO1668" s="288"/>
      <c r="TSP1668" s="288"/>
      <c r="TSQ1668" s="288"/>
      <c r="TSR1668" s="288"/>
      <c r="TSS1668" s="288"/>
      <c r="TST1668" s="288"/>
      <c r="TSU1668" s="288"/>
      <c r="TSV1668" s="288"/>
      <c r="TSW1668" s="288"/>
      <c r="TSX1668" s="288"/>
      <c r="TSY1668" s="288"/>
      <c r="TSZ1668" s="288"/>
      <c r="TTA1668" s="288"/>
      <c r="TTB1668" s="288"/>
      <c r="TTC1668" s="288"/>
      <c r="TTD1668" s="288"/>
      <c r="TTE1668" s="288"/>
      <c r="TTF1668" s="288"/>
      <c r="TTG1668" s="288"/>
      <c r="TTH1668" s="288"/>
      <c r="TTI1668" s="288"/>
      <c r="TTJ1668" s="288"/>
      <c r="TTK1668" s="288"/>
      <c r="TTL1668" s="288"/>
      <c r="TTM1668" s="288"/>
      <c r="TTN1668" s="288"/>
      <c r="TTO1668" s="288"/>
      <c r="TTP1668" s="288"/>
      <c r="TTQ1668" s="288"/>
      <c r="TTR1668" s="288"/>
      <c r="TTS1668" s="288"/>
      <c r="TTT1668" s="288"/>
      <c r="TTU1668" s="288"/>
      <c r="TTV1668" s="288"/>
      <c r="TTW1668" s="288"/>
      <c r="TTX1668" s="288"/>
      <c r="TTY1668" s="288"/>
      <c r="TTZ1668" s="288"/>
      <c r="TUA1668" s="288"/>
      <c r="TUB1668" s="288"/>
      <c r="TUC1668" s="288"/>
      <c r="TUD1668" s="288"/>
      <c r="TUE1668" s="288"/>
      <c r="TUF1668" s="288"/>
      <c r="TUG1668" s="288"/>
      <c r="TUH1668" s="288"/>
      <c r="TUI1668" s="288"/>
      <c r="TUJ1668" s="288"/>
      <c r="TUK1668" s="288"/>
      <c r="TUL1668" s="288"/>
      <c r="TUM1668" s="288"/>
      <c r="TUN1668" s="288"/>
      <c r="TUO1668" s="288"/>
      <c r="TUP1668" s="288"/>
      <c r="TUQ1668" s="288"/>
      <c r="TUR1668" s="288"/>
      <c r="TUS1668" s="288"/>
      <c r="TUT1668" s="288"/>
      <c r="TUU1668" s="288"/>
      <c r="TUV1668" s="288"/>
      <c r="TUW1668" s="288"/>
      <c r="TUX1668" s="288"/>
      <c r="TUY1668" s="288"/>
      <c r="TUZ1668" s="288"/>
      <c r="TVA1668" s="288"/>
      <c r="TVB1668" s="288"/>
      <c r="TVC1668" s="288"/>
      <c r="TVD1668" s="288"/>
      <c r="TVE1668" s="288"/>
      <c r="TVF1668" s="288"/>
      <c r="TVG1668" s="288"/>
      <c r="TVH1668" s="288"/>
      <c r="TVI1668" s="288"/>
      <c r="TVJ1668" s="288"/>
      <c r="TVK1668" s="288"/>
      <c r="TVL1668" s="288"/>
      <c r="TVM1668" s="288"/>
      <c r="TVN1668" s="288"/>
      <c r="TVO1668" s="288"/>
      <c r="TVP1668" s="288"/>
      <c r="TVQ1668" s="288"/>
      <c r="TVR1668" s="288"/>
      <c r="TVS1668" s="288"/>
      <c r="TVT1668" s="288"/>
      <c r="TVU1668" s="288"/>
      <c r="TVV1668" s="288"/>
      <c r="TVW1668" s="288"/>
      <c r="TVX1668" s="288"/>
      <c r="TVY1668" s="288"/>
      <c r="TVZ1668" s="288"/>
      <c r="TWA1668" s="288"/>
      <c r="TWB1668" s="288"/>
      <c r="TWC1668" s="288"/>
      <c r="TWD1668" s="288"/>
      <c r="TWE1668" s="288"/>
      <c r="TWF1668" s="288"/>
      <c r="TWG1668" s="288"/>
      <c r="TWH1668" s="288"/>
      <c r="TWI1668" s="288"/>
      <c r="TWJ1668" s="288"/>
      <c r="TWK1668" s="288"/>
      <c r="TWL1668" s="288"/>
      <c r="TWM1668" s="288"/>
      <c r="TWN1668" s="288"/>
      <c r="TWO1668" s="288"/>
      <c r="TWP1668" s="288"/>
      <c r="TWQ1668" s="288"/>
      <c r="TWR1668" s="288"/>
      <c r="TWS1668" s="288"/>
      <c r="TWT1668" s="288"/>
      <c r="TWU1668" s="288"/>
      <c r="TWV1668" s="288"/>
      <c r="TWW1668" s="288"/>
      <c r="TWX1668" s="288"/>
      <c r="TWY1668" s="288"/>
      <c r="TWZ1668" s="288"/>
      <c r="TXA1668" s="288"/>
      <c r="TXB1668" s="288"/>
      <c r="TXC1668" s="288"/>
      <c r="TXD1668" s="288"/>
      <c r="TXE1668" s="288"/>
      <c r="TXF1668" s="288"/>
      <c r="TXG1668" s="288"/>
      <c r="TXH1668" s="288"/>
      <c r="TXI1668" s="288"/>
      <c r="TXJ1668" s="288"/>
      <c r="TXK1668" s="288"/>
      <c r="TXL1668" s="288"/>
      <c r="TXM1668" s="288"/>
      <c r="TXN1668" s="288"/>
      <c r="TXO1668" s="288"/>
      <c r="TXP1668" s="288"/>
      <c r="TXQ1668" s="288"/>
      <c r="TXR1668" s="288"/>
      <c r="TXS1668" s="288"/>
      <c r="TXT1668" s="288"/>
      <c r="TXU1668" s="288"/>
      <c r="TXV1668" s="288"/>
      <c r="TXW1668" s="288"/>
      <c r="TXX1668" s="288"/>
      <c r="TXY1668" s="288"/>
      <c r="TXZ1668" s="288"/>
      <c r="TYA1668" s="288"/>
      <c r="TYB1668" s="288"/>
      <c r="TYC1668" s="288"/>
      <c r="TYD1668" s="288"/>
      <c r="TYE1668" s="288"/>
      <c r="TYF1668" s="288"/>
      <c r="TYG1668" s="288"/>
      <c r="TYH1668" s="288"/>
      <c r="TYI1668" s="288"/>
      <c r="TYJ1668" s="288"/>
      <c r="TYK1668" s="288"/>
      <c r="TYL1668" s="288"/>
      <c r="TYM1668" s="288"/>
      <c r="TYN1668" s="288"/>
      <c r="TYO1668" s="288"/>
      <c r="TYP1668" s="288"/>
      <c r="TYQ1668" s="288"/>
      <c r="TYR1668" s="288"/>
      <c r="TYS1668" s="288"/>
      <c r="TYT1668" s="288"/>
      <c r="TYU1668" s="288"/>
      <c r="TYV1668" s="288"/>
      <c r="TYW1668" s="288"/>
      <c r="TYX1668" s="288"/>
      <c r="TYY1668" s="288"/>
      <c r="TYZ1668" s="288"/>
      <c r="TZA1668" s="288"/>
      <c r="TZB1668" s="288"/>
      <c r="TZC1668" s="288"/>
      <c r="TZD1668" s="288"/>
      <c r="TZE1668" s="288"/>
      <c r="TZF1668" s="288"/>
      <c r="TZG1668" s="288"/>
      <c r="TZH1668" s="288"/>
      <c r="TZI1668" s="288"/>
      <c r="TZJ1668" s="288"/>
      <c r="TZK1668" s="288"/>
      <c r="TZL1668" s="288"/>
      <c r="TZM1668" s="288"/>
      <c r="TZN1668" s="288"/>
      <c r="TZO1668" s="288"/>
      <c r="TZP1668" s="288"/>
      <c r="TZQ1668" s="288"/>
      <c r="TZR1668" s="288"/>
      <c r="TZS1668" s="288"/>
      <c r="TZT1668" s="288"/>
      <c r="TZU1668" s="288"/>
      <c r="TZV1668" s="288"/>
      <c r="TZW1668" s="288"/>
      <c r="TZX1668" s="288"/>
      <c r="TZY1668" s="288"/>
      <c r="TZZ1668" s="288"/>
      <c r="UAA1668" s="288"/>
      <c r="UAB1668" s="288"/>
      <c r="UAC1668" s="288"/>
      <c r="UAD1668" s="288"/>
      <c r="UAE1668" s="288"/>
      <c r="UAF1668" s="288"/>
      <c r="UAG1668" s="288"/>
      <c r="UAH1668" s="288"/>
      <c r="UAI1668" s="288"/>
      <c r="UAJ1668" s="288"/>
      <c r="UAK1668" s="288"/>
      <c r="UAL1668" s="288"/>
      <c r="UAM1668" s="288"/>
      <c r="UAN1668" s="288"/>
      <c r="UAO1668" s="288"/>
      <c r="UAP1668" s="288"/>
      <c r="UAQ1668" s="288"/>
      <c r="UAR1668" s="288"/>
      <c r="UAS1668" s="288"/>
      <c r="UAT1668" s="288"/>
      <c r="UAU1668" s="288"/>
      <c r="UAV1668" s="288"/>
      <c r="UAW1668" s="288"/>
      <c r="UAX1668" s="288"/>
      <c r="UAY1668" s="288"/>
      <c r="UAZ1668" s="288"/>
      <c r="UBA1668" s="288"/>
      <c r="UBB1668" s="288"/>
      <c r="UBC1668" s="288"/>
      <c r="UBD1668" s="288"/>
      <c r="UBE1668" s="288"/>
      <c r="UBF1668" s="288"/>
      <c r="UBG1668" s="288"/>
      <c r="UBH1668" s="288"/>
      <c r="UBI1668" s="288"/>
      <c r="UBJ1668" s="288"/>
      <c r="UBK1668" s="288"/>
      <c r="UBL1668" s="288"/>
      <c r="UBM1668" s="288"/>
      <c r="UBN1668" s="288"/>
      <c r="UBO1668" s="288"/>
      <c r="UBP1668" s="288"/>
      <c r="UBQ1668" s="288"/>
      <c r="UBR1668" s="288"/>
      <c r="UBS1668" s="288"/>
      <c r="UBT1668" s="288"/>
      <c r="UBU1668" s="288"/>
      <c r="UBV1668" s="288"/>
      <c r="UBW1668" s="288"/>
      <c r="UBX1668" s="288"/>
      <c r="UBY1668" s="288"/>
      <c r="UBZ1668" s="288"/>
      <c r="UCA1668" s="288"/>
      <c r="UCB1668" s="288"/>
      <c r="UCC1668" s="288"/>
      <c r="UCD1668" s="288"/>
      <c r="UCE1668" s="288"/>
      <c r="UCF1668" s="288"/>
      <c r="UCG1668" s="288"/>
      <c r="UCH1668" s="288"/>
      <c r="UCI1668" s="288"/>
      <c r="UCJ1668" s="288"/>
      <c r="UCK1668" s="288"/>
      <c r="UCL1668" s="288"/>
      <c r="UCM1668" s="288"/>
      <c r="UCN1668" s="288"/>
      <c r="UCO1668" s="288"/>
      <c r="UCP1668" s="288"/>
      <c r="UCQ1668" s="288"/>
      <c r="UCR1668" s="288"/>
      <c r="UCS1668" s="288"/>
      <c r="UCT1668" s="288"/>
      <c r="UCU1668" s="288"/>
      <c r="UCV1668" s="288"/>
      <c r="UCW1668" s="288"/>
      <c r="UCX1668" s="288"/>
      <c r="UCY1668" s="288"/>
      <c r="UCZ1668" s="288"/>
      <c r="UDA1668" s="288"/>
      <c r="UDB1668" s="288"/>
      <c r="UDC1668" s="288"/>
      <c r="UDD1668" s="288"/>
      <c r="UDE1668" s="288"/>
      <c r="UDF1668" s="288"/>
      <c r="UDG1668" s="288"/>
      <c r="UDH1668" s="288"/>
      <c r="UDI1668" s="288"/>
      <c r="UDJ1668" s="288"/>
      <c r="UDK1668" s="288"/>
      <c r="UDL1668" s="288"/>
      <c r="UDM1668" s="288"/>
      <c r="UDN1668" s="288"/>
      <c r="UDO1668" s="288"/>
      <c r="UDP1668" s="288"/>
      <c r="UDQ1668" s="288"/>
      <c r="UDR1668" s="288"/>
      <c r="UDS1668" s="288"/>
      <c r="UDT1668" s="288"/>
      <c r="UDU1668" s="288"/>
      <c r="UDV1668" s="288"/>
      <c r="UDW1668" s="288"/>
      <c r="UDX1668" s="288"/>
      <c r="UDY1668" s="288"/>
      <c r="UDZ1668" s="288"/>
      <c r="UEA1668" s="288"/>
      <c r="UEB1668" s="288"/>
      <c r="UEC1668" s="288"/>
      <c r="UED1668" s="288"/>
      <c r="UEE1668" s="288"/>
      <c r="UEF1668" s="288"/>
      <c r="UEG1668" s="288"/>
      <c r="UEH1668" s="288"/>
      <c r="UEI1668" s="288"/>
      <c r="UEJ1668" s="288"/>
      <c r="UEK1668" s="288"/>
      <c r="UEL1668" s="288"/>
      <c r="UEM1668" s="288"/>
      <c r="UEN1668" s="288"/>
      <c r="UEO1668" s="288"/>
      <c r="UEP1668" s="288"/>
      <c r="UEQ1668" s="288"/>
      <c r="UER1668" s="288"/>
      <c r="UES1668" s="288"/>
      <c r="UET1668" s="288"/>
      <c r="UEU1668" s="288"/>
      <c r="UEV1668" s="288"/>
      <c r="UEW1668" s="288"/>
      <c r="UEX1668" s="288"/>
      <c r="UEY1668" s="288"/>
      <c r="UEZ1668" s="288"/>
      <c r="UFA1668" s="288"/>
      <c r="UFB1668" s="288"/>
      <c r="UFC1668" s="288"/>
      <c r="UFD1668" s="288"/>
      <c r="UFE1668" s="288"/>
      <c r="UFF1668" s="288"/>
      <c r="UFG1668" s="288"/>
      <c r="UFH1668" s="288"/>
      <c r="UFI1668" s="288"/>
      <c r="UFJ1668" s="288"/>
      <c r="UFK1668" s="288"/>
      <c r="UFL1668" s="288"/>
      <c r="UFM1668" s="288"/>
      <c r="UFN1668" s="288"/>
      <c r="UFO1668" s="288"/>
      <c r="UFP1668" s="288"/>
      <c r="UFQ1668" s="288"/>
      <c r="UFR1668" s="288"/>
      <c r="UFS1668" s="288"/>
      <c r="UFT1668" s="288"/>
      <c r="UFU1668" s="288"/>
      <c r="UFV1668" s="288"/>
      <c r="UFW1668" s="288"/>
      <c r="UFX1668" s="288"/>
      <c r="UFY1668" s="288"/>
      <c r="UFZ1668" s="288"/>
      <c r="UGA1668" s="288"/>
      <c r="UGB1668" s="288"/>
      <c r="UGC1668" s="288"/>
      <c r="UGD1668" s="288"/>
      <c r="UGE1668" s="288"/>
      <c r="UGF1668" s="288"/>
      <c r="UGG1668" s="288"/>
      <c r="UGH1668" s="288"/>
      <c r="UGI1668" s="288"/>
      <c r="UGJ1668" s="288"/>
      <c r="UGK1668" s="288"/>
      <c r="UGL1668" s="288"/>
      <c r="UGM1668" s="288"/>
      <c r="UGN1668" s="288"/>
      <c r="UGO1668" s="288"/>
      <c r="UGP1668" s="288"/>
      <c r="UGQ1668" s="288"/>
      <c r="UGR1668" s="288"/>
      <c r="UGS1668" s="288"/>
      <c r="UGT1668" s="288"/>
      <c r="UGU1668" s="288"/>
      <c r="UGV1668" s="288"/>
      <c r="UGW1668" s="288"/>
      <c r="UGX1668" s="288"/>
      <c r="UGY1668" s="288"/>
      <c r="UGZ1668" s="288"/>
      <c r="UHA1668" s="288"/>
      <c r="UHB1668" s="288"/>
      <c r="UHC1668" s="288"/>
      <c r="UHD1668" s="288"/>
      <c r="UHE1668" s="288"/>
      <c r="UHF1668" s="288"/>
      <c r="UHG1668" s="288"/>
      <c r="UHH1668" s="288"/>
      <c r="UHI1668" s="288"/>
      <c r="UHJ1668" s="288"/>
      <c r="UHK1668" s="288"/>
      <c r="UHL1668" s="288"/>
      <c r="UHM1668" s="288"/>
      <c r="UHN1668" s="288"/>
      <c r="UHO1668" s="288"/>
      <c r="UHP1668" s="288"/>
      <c r="UHQ1668" s="288"/>
      <c r="UHR1668" s="288"/>
      <c r="UHS1668" s="288"/>
      <c r="UHT1668" s="288"/>
      <c r="UHU1668" s="288"/>
      <c r="UHV1668" s="288"/>
      <c r="UHW1668" s="288"/>
      <c r="UHX1668" s="288"/>
      <c r="UHY1668" s="288"/>
      <c r="UHZ1668" s="288"/>
      <c r="UIA1668" s="288"/>
      <c r="UIB1668" s="288"/>
      <c r="UIC1668" s="288"/>
      <c r="UID1668" s="288"/>
      <c r="UIE1668" s="288"/>
      <c r="UIF1668" s="288"/>
      <c r="UIG1668" s="288"/>
      <c r="UIH1668" s="288"/>
      <c r="UII1668" s="288"/>
      <c r="UIJ1668" s="288"/>
      <c r="UIK1668" s="288"/>
      <c r="UIL1668" s="288"/>
      <c r="UIM1668" s="288"/>
      <c r="UIN1668" s="288"/>
      <c r="UIO1668" s="288"/>
      <c r="UIP1668" s="288"/>
      <c r="UIQ1668" s="288"/>
      <c r="UIR1668" s="288"/>
      <c r="UIS1668" s="288"/>
      <c r="UIT1668" s="288"/>
      <c r="UIU1668" s="288"/>
      <c r="UIV1668" s="288"/>
      <c r="UIW1668" s="288"/>
      <c r="UIX1668" s="288"/>
      <c r="UIY1668" s="288"/>
      <c r="UIZ1668" s="288"/>
      <c r="UJA1668" s="288"/>
      <c r="UJB1668" s="288"/>
      <c r="UJC1668" s="288"/>
      <c r="UJD1668" s="288"/>
      <c r="UJE1668" s="288"/>
      <c r="UJF1668" s="288"/>
      <c r="UJG1668" s="288"/>
      <c r="UJH1668" s="288"/>
      <c r="UJI1668" s="288"/>
      <c r="UJJ1668" s="288"/>
      <c r="UJK1668" s="288"/>
      <c r="UJL1668" s="288"/>
      <c r="UJM1668" s="288"/>
      <c r="UJN1668" s="288"/>
      <c r="UJO1668" s="288"/>
      <c r="UJP1668" s="288"/>
      <c r="UJQ1668" s="288"/>
      <c r="UJR1668" s="288"/>
      <c r="UJS1668" s="288"/>
      <c r="UJT1668" s="288"/>
      <c r="UJU1668" s="288"/>
      <c r="UJV1668" s="288"/>
      <c r="UJW1668" s="288"/>
      <c r="UJX1668" s="288"/>
      <c r="UJY1668" s="288"/>
      <c r="UJZ1668" s="288"/>
      <c r="UKA1668" s="288"/>
      <c r="UKB1668" s="288"/>
      <c r="UKC1668" s="288"/>
      <c r="UKD1668" s="288"/>
      <c r="UKE1668" s="288"/>
      <c r="UKF1668" s="288"/>
      <c r="UKG1668" s="288"/>
      <c r="UKH1668" s="288"/>
      <c r="UKI1668" s="288"/>
      <c r="UKJ1668" s="288"/>
      <c r="UKK1668" s="288"/>
      <c r="UKL1668" s="288"/>
      <c r="UKM1668" s="288"/>
      <c r="UKN1668" s="288"/>
      <c r="UKO1668" s="288"/>
      <c r="UKP1668" s="288"/>
      <c r="UKQ1668" s="288"/>
      <c r="UKR1668" s="288"/>
      <c r="UKS1668" s="288"/>
      <c r="UKT1668" s="288"/>
      <c r="UKU1668" s="288"/>
      <c r="UKV1668" s="288"/>
      <c r="UKW1668" s="288"/>
      <c r="UKX1668" s="288"/>
      <c r="UKY1668" s="288"/>
      <c r="UKZ1668" s="288"/>
      <c r="ULA1668" s="288"/>
      <c r="ULB1668" s="288"/>
      <c r="ULC1668" s="288"/>
      <c r="ULD1668" s="288"/>
      <c r="ULE1668" s="288"/>
      <c r="ULF1668" s="288"/>
      <c r="ULG1668" s="288"/>
      <c r="ULH1668" s="288"/>
      <c r="ULI1668" s="288"/>
      <c r="ULJ1668" s="288"/>
      <c r="ULK1668" s="288"/>
      <c r="ULL1668" s="288"/>
      <c r="ULM1668" s="288"/>
      <c r="ULN1668" s="288"/>
      <c r="ULO1668" s="288"/>
      <c r="ULP1668" s="288"/>
      <c r="ULQ1668" s="288"/>
      <c r="ULR1668" s="288"/>
      <c r="ULS1668" s="288"/>
      <c r="ULT1668" s="288"/>
      <c r="ULU1668" s="288"/>
      <c r="ULV1668" s="288"/>
      <c r="ULW1668" s="288"/>
      <c r="ULX1668" s="288"/>
      <c r="ULY1668" s="288"/>
      <c r="ULZ1668" s="288"/>
      <c r="UMA1668" s="288"/>
      <c r="UMB1668" s="288"/>
      <c r="UMC1668" s="288"/>
      <c r="UMD1668" s="288"/>
      <c r="UME1668" s="288"/>
      <c r="UMF1668" s="288"/>
      <c r="UMG1668" s="288"/>
      <c r="UMH1668" s="288"/>
      <c r="UMI1668" s="288"/>
      <c r="UMJ1668" s="288"/>
      <c r="UMK1668" s="288"/>
      <c r="UML1668" s="288"/>
      <c r="UMM1668" s="288"/>
      <c r="UMN1668" s="288"/>
      <c r="UMO1668" s="288"/>
      <c r="UMP1668" s="288"/>
      <c r="UMQ1668" s="288"/>
      <c r="UMR1668" s="288"/>
      <c r="UMS1668" s="288"/>
      <c r="UMT1668" s="288"/>
      <c r="UMU1668" s="288"/>
      <c r="UMV1668" s="288"/>
      <c r="UMW1668" s="288"/>
      <c r="UMX1668" s="288"/>
      <c r="UMY1668" s="288"/>
      <c r="UMZ1668" s="288"/>
      <c r="UNA1668" s="288"/>
      <c r="UNB1668" s="288"/>
      <c r="UNC1668" s="288"/>
      <c r="UND1668" s="288"/>
      <c r="UNE1668" s="288"/>
      <c r="UNF1668" s="288"/>
      <c r="UNG1668" s="288"/>
      <c r="UNH1668" s="288"/>
      <c r="UNI1668" s="288"/>
      <c r="UNJ1668" s="288"/>
      <c r="UNK1668" s="288"/>
      <c r="UNL1668" s="288"/>
      <c r="UNM1668" s="288"/>
      <c r="UNN1668" s="288"/>
      <c r="UNO1668" s="288"/>
      <c r="UNP1668" s="288"/>
      <c r="UNQ1668" s="288"/>
      <c r="UNR1668" s="288"/>
      <c r="UNS1668" s="288"/>
      <c r="UNT1668" s="288"/>
      <c r="UNU1668" s="288"/>
      <c r="UNV1668" s="288"/>
      <c r="UNW1668" s="288"/>
      <c r="UNX1668" s="288"/>
      <c r="UNY1668" s="288"/>
      <c r="UNZ1668" s="288"/>
      <c r="UOA1668" s="288"/>
      <c r="UOB1668" s="288"/>
      <c r="UOC1668" s="288"/>
      <c r="UOD1668" s="288"/>
      <c r="UOE1668" s="288"/>
      <c r="UOF1668" s="288"/>
      <c r="UOG1668" s="288"/>
      <c r="UOH1668" s="288"/>
      <c r="UOI1668" s="288"/>
      <c r="UOJ1668" s="288"/>
      <c r="UOK1668" s="288"/>
      <c r="UOL1668" s="288"/>
      <c r="UOM1668" s="288"/>
      <c r="UON1668" s="288"/>
      <c r="UOO1668" s="288"/>
      <c r="UOP1668" s="288"/>
      <c r="UOQ1668" s="288"/>
      <c r="UOR1668" s="288"/>
      <c r="UOS1668" s="288"/>
      <c r="UOT1668" s="288"/>
      <c r="UOU1668" s="288"/>
      <c r="UOV1668" s="288"/>
      <c r="UOW1668" s="288"/>
      <c r="UOX1668" s="288"/>
      <c r="UOY1668" s="288"/>
      <c r="UOZ1668" s="288"/>
      <c r="UPA1668" s="288"/>
      <c r="UPB1668" s="288"/>
      <c r="UPC1668" s="288"/>
      <c r="UPD1668" s="288"/>
      <c r="UPE1668" s="288"/>
      <c r="UPF1668" s="288"/>
      <c r="UPG1668" s="288"/>
      <c r="UPH1668" s="288"/>
      <c r="UPI1668" s="288"/>
      <c r="UPJ1668" s="288"/>
      <c r="UPK1668" s="288"/>
      <c r="UPL1668" s="288"/>
      <c r="UPM1668" s="288"/>
      <c r="UPN1668" s="288"/>
      <c r="UPO1668" s="288"/>
      <c r="UPP1668" s="288"/>
      <c r="UPQ1668" s="288"/>
      <c r="UPR1668" s="288"/>
      <c r="UPS1668" s="288"/>
      <c r="UPT1668" s="288"/>
      <c r="UPU1668" s="288"/>
      <c r="UPV1668" s="288"/>
      <c r="UPW1668" s="288"/>
      <c r="UPX1668" s="288"/>
      <c r="UPY1668" s="288"/>
      <c r="UPZ1668" s="288"/>
      <c r="UQA1668" s="288"/>
      <c r="UQB1668" s="288"/>
      <c r="UQC1668" s="288"/>
      <c r="UQD1668" s="288"/>
      <c r="UQE1668" s="288"/>
      <c r="UQF1668" s="288"/>
      <c r="UQG1668" s="288"/>
      <c r="UQH1668" s="288"/>
      <c r="UQI1668" s="288"/>
      <c r="UQJ1668" s="288"/>
      <c r="UQK1668" s="288"/>
      <c r="UQL1668" s="288"/>
      <c r="UQM1668" s="288"/>
      <c r="UQN1668" s="288"/>
      <c r="UQO1668" s="288"/>
      <c r="UQP1668" s="288"/>
      <c r="UQQ1668" s="288"/>
      <c r="UQR1668" s="288"/>
      <c r="UQS1668" s="288"/>
      <c r="UQT1668" s="288"/>
      <c r="UQU1668" s="288"/>
      <c r="UQV1668" s="288"/>
      <c r="UQW1668" s="288"/>
      <c r="UQX1668" s="288"/>
      <c r="UQY1668" s="288"/>
      <c r="UQZ1668" s="288"/>
      <c r="URA1668" s="288"/>
      <c r="URB1668" s="288"/>
      <c r="URC1668" s="288"/>
      <c r="URD1668" s="288"/>
      <c r="URE1668" s="288"/>
      <c r="URF1668" s="288"/>
      <c r="URG1668" s="288"/>
      <c r="URH1668" s="288"/>
      <c r="URI1668" s="288"/>
      <c r="URJ1668" s="288"/>
      <c r="URK1668" s="288"/>
      <c r="URL1668" s="288"/>
      <c r="URM1668" s="288"/>
      <c r="URN1668" s="288"/>
      <c r="URO1668" s="288"/>
      <c r="URP1668" s="288"/>
      <c r="URQ1668" s="288"/>
      <c r="URR1668" s="288"/>
      <c r="URS1668" s="288"/>
      <c r="URT1668" s="288"/>
      <c r="URU1668" s="288"/>
      <c r="URV1668" s="288"/>
      <c r="URW1668" s="288"/>
      <c r="URX1668" s="288"/>
      <c r="URY1668" s="288"/>
      <c r="URZ1668" s="288"/>
      <c r="USA1668" s="288"/>
      <c r="USB1668" s="288"/>
      <c r="USC1668" s="288"/>
      <c r="USD1668" s="288"/>
      <c r="USE1668" s="288"/>
      <c r="USF1668" s="288"/>
      <c r="USG1668" s="288"/>
      <c r="USH1668" s="288"/>
      <c r="USI1668" s="288"/>
      <c r="USJ1668" s="288"/>
      <c r="USK1668" s="288"/>
      <c r="USL1668" s="288"/>
      <c r="USM1668" s="288"/>
      <c r="USN1668" s="288"/>
      <c r="USO1668" s="288"/>
      <c r="USP1668" s="288"/>
      <c r="USQ1668" s="288"/>
      <c r="USR1668" s="288"/>
      <c r="USS1668" s="288"/>
      <c r="UST1668" s="288"/>
      <c r="USU1668" s="288"/>
      <c r="USV1668" s="288"/>
      <c r="USW1668" s="288"/>
      <c r="USX1668" s="288"/>
      <c r="USY1668" s="288"/>
      <c r="USZ1668" s="288"/>
      <c r="UTA1668" s="288"/>
      <c r="UTB1668" s="288"/>
      <c r="UTC1668" s="288"/>
      <c r="UTD1668" s="288"/>
      <c r="UTE1668" s="288"/>
      <c r="UTF1668" s="288"/>
      <c r="UTG1668" s="288"/>
      <c r="UTH1668" s="288"/>
      <c r="UTI1668" s="288"/>
      <c r="UTJ1668" s="288"/>
      <c r="UTK1668" s="288"/>
      <c r="UTL1668" s="288"/>
      <c r="UTM1668" s="288"/>
      <c r="UTN1668" s="288"/>
      <c r="UTO1668" s="288"/>
      <c r="UTP1668" s="288"/>
      <c r="UTQ1668" s="288"/>
      <c r="UTR1668" s="288"/>
      <c r="UTS1668" s="288"/>
      <c r="UTT1668" s="288"/>
      <c r="UTU1668" s="288"/>
      <c r="UTV1668" s="288"/>
      <c r="UTW1668" s="288"/>
      <c r="UTX1668" s="288"/>
      <c r="UTY1668" s="288"/>
      <c r="UTZ1668" s="288"/>
      <c r="UUA1668" s="288"/>
      <c r="UUB1668" s="288"/>
      <c r="UUC1668" s="288"/>
      <c r="UUD1668" s="288"/>
      <c r="UUE1668" s="288"/>
      <c r="UUF1668" s="288"/>
      <c r="UUG1668" s="288"/>
      <c r="UUH1668" s="288"/>
      <c r="UUI1668" s="288"/>
      <c r="UUJ1668" s="288"/>
      <c r="UUK1668" s="288"/>
      <c r="UUL1668" s="288"/>
      <c r="UUM1668" s="288"/>
      <c r="UUN1668" s="288"/>
      <c r="UUO1668" s="288"/>
      <c r="UUP1668" s="288"/>
      <c r="UUQ1668" s="288"/>
      <c r="UUR1668" s="288"/>
      <c r="UUS1668" s="288"/>
      <c r="UUT1668" s="288"/>
      <c r="UUU1668" s="288"/>
      <c r="UUV1668" s="288"/>
      <c r="UUW1668" s="288"/>
      <c r="UUX1668" s="288"/>
      <c r="UUY1668" s="288"/>
      <c r="UUZ1668" s="288"/>
      <c r="UVA1668" s="288"/>
      <c r="UVB1668" s="288"/>
      <c r="UVC1668" s="288"/>
      <c r="UVD1668" s="288"/>
      <c r="UVE1668" s="288"/>
      <c r="UVF1668" s="288"/>
      <c r="UVG1668" s="288"/>
      <c r="UVH1668" s="288"/>
      <c r="UVI1668" s="288"/>
      <c r="UVJ1668" s="288"/>
      <c r="UVK1668" s="288"/>
      <c r="UVL1668" s="288"/>
      <c r="UVM1668" s="288"/>
      <c r="UVN1668" s="288"/>
      <c r="UVO1668" s="288"/>
      <c r="UVP1668" s="288"/>
      <c r="UVQ1668" s="288"/>
      <c r="UVR1668" s="288"/>
      <c r="UVS1668" s="288"/>
      <c r="UVT1668" s="288"/>
      <c r="UVU1668" s="288"/>
      <c r="UVV1668" s="288"/>
      <c r="UVW1668" s="288"/>
      <c r="UVX1668" s="288"/>
      <c r="UVY1668" s="288"/>
      <c r="UVZ1668" s="288"/>
      <c r="UWA1668" s="288"/>
      <c r="UWB1668" s="288"/>
      <c r="UWC1668" s="288"/>
      <c r="UWD1668" s="288"/>
      <c r="UWE1668" s="288"/>
      <c r="UWF1668" s="288"/>
      <c r="UWG1668" s="288"/>
      <c r="UWH1668" s="288"/>
      <c r="UWI1668" s="288"/>
      <c r="UWJ1668" s="288"/>
      <c r="UWK1668" s="288"/>
      <c r="UWL1668" s="288"/>
      <c r="UWM1668" s="288"/>
      <c r="UWN1668" s="288"/>
      <c r="UWO1668" s="288"/>
      <c r="UWP1668" s="288"/>
      <c r="UWQ1668" s="288"/>
      <c r="UWR1668" s="288"/>
      <c r="UWS1668" s="288"/>
      <c r="UWT1668" s="288"/>
      <c r="UWU1668" s="288"/>
      <c r="UWV1668" s="288"/>
      <c r="UWW1668" s="288"/>
      <c r="UWX1668" s="288"/>
      <c r="UWY1668" s="288"/>
      <c r="UWZ1668" s="288"/>
      <c r="UXA1668" s="288"/>
      <c r="UXB1668" s="288"/>
      <c r="UXC1668" s="288"/>
      <c r="UXD1668" s="288"/>
      <c r="UXE1668" s="288"/>
      <c r="UXF1668" s="288"/>
      <c r="UXG1668" s="288"/>
      <c r="UXH1668" s="288"/>
      <c r="UXI1668" s="288"/>
      <c r="UXJ1668" s="288"/>
      <c r="UXK1668" s="288"/>
      <c r="UXL1668" s="288"/>
      <c r="UXM1668" s="288"/>
      <c r="UXN1668" s="288"/>
      <c r="UXO1668" s="288"/>
      <c r="UXP1668" s="288"/>
      <c r="UXQ1668" s="288"/>
      <c r="UXR1668" s="288"/>
      <c r="UXS1668" s="288"/>
      <c r="UXT1668" s="288"/>
      <c r="UXU1668" s="288"/>
      <c r="UXV1668" s="288"/>
      <c r="UXW1668" s="288"/>
      <c r="UXX1668" s="288"/>
      <c r="UXY1668" s="288"/>
      <c r="UXZ1668" s="288"/>
      <c r="UYA1668" s="288"/>
      <c r="UYB1668" s="288"/>
      <c r="UYC1668" s="288"/>
      <c r="UYD1668" s="288"/>
      <c r="UYE1668" s="288"/>
      <c r="UYF1668" s="288"/>
      <c r="UYG1668" s="288"/>
      <c r="UYH1668" s="288"/>
      <c r="UYI1668" s="288"/>
      <c r="UYJ1668" s="288"/>
      <c r="UYK1668" s="288"/>
      <c r="UYL1668" s="288"/>
      <c r="UYM1668" s="288"/>
      <c r="UYN1668" s="288"/>
      <c r="UYO1668" s="288"/>
      <c r="UYP1668" s="288"/>
      <c r="UYQ1668" s="288"/>
      <c r="UYR1668" s="288"/>
      <c r="UYS1668" s="288"/>
      <c r="UYT1668" s="288"/>
      <c r="UYU1668" s="288"/>
      <c r="UYV1668" s="288"/>
      <c r="UYW1668" s="288"/>
      <c r="UYX1668" s="288"/>
      <c r="UYY1668" s="288"/>
      <c r="UYZ1668" s="288"/>
      <c r="UZA1668" s="288"/>
      <c r="UZB1668" s="288"/>
      <c r="UZC1668" s="288"/>
      <c r="UZD1668" s="288"/>
      <c r="UZE1668" s="288"/>
      <c r="UZF1668" s="288"/>
      <c r="UZG1668" s="288"/>
      <c r="UZH1668" s="288"/>
      <c r="UZI1668" s="288"/>
      <c r="UZJ1668" s="288"/>
      <c r="UZK1668" s="288"/>
      <c r="UZL1668" s="288"/>
      <c r="UZM1668" s="288"/>
      <c r="UZN1668" s="288"/>
      <c r="UZO1668" s="288"/>
      <c r="UZP1668" s="288"/>
      <c r="UZQ1668" s="288"/>
      <c r="UZR1668" s="288"/>
      <c r="UZS1668" s="288"/>
      <c r="UZT1668" s="288"/>
      <c r="UZU1668" s="288"/>
      <c r="UZV1668" s="288"/>
      <c r="UZW1668" s="288"/>
      <c r="UZX1668" s="288"/>
      <c r="UZY1668" s="288"/>
      <c r="UZZ1668" s="288"/>
      <c r="VAA1668" s="288"/>
      <c r="VAB1668" s="288"/>
      <c r="VAC1668" s="288"/>
      <c r="VAD1668" s="288"/>
      <c r="VAE1668" s="288"/>
      <c r="VAF1668" s="288"/>
      <c r="VAG1668" s="288"/>
      <c r="VAH1668" s="288"/>
      <c r="VAI1668" s="288"/>
      <c r="VAJ1668" s="288"/>
      <c r="VAK1668" s="288"/>
      <c r="VAL1668" s="288"/>
      <c r="VAM1668" s="288"/>
      <c r="VAN1668" s="288"/>
      <c r="VAO1668" s="288"/>
      <c r="VAP1668" s="288"/>
      <c r="VAQ1668" s="288"/>
      <c r="VAR1668" s="288"/>
      <c r="VAS1668" s="288"/>
      <c r="VAT1668" s="288"/>
      <c r="VAU1668" s="288"/>
      <c r="VAV1668" s="288"/>
      <c r="VAW1668" s="288"/>
      <c r="VAX1668" s="288"/>
      <c r="VAY1668" s="288"/>
      <c r="VAZ1668" s="288"/>
      <c r="VBA1668" s="288"/>
      <c r="VBB1668" s="288"/>
      <c r="VBC1668" s="288"/>
      <c r="VBD1668" s="288"/>
      <c r="VBE1668" s="288"/>
      <c r="VBF1668" s="288"/>
      <c r="VBG1668" s="288"/>
      <c r="VBH1668" s="288"/>
      <c r="VBI1668" s="288"/>
      <c r="VBJ1668" s="288"/>
      <c r="VBK1668" s="288"/>
      <c r="VBL1668" s="288"/>
      <c r="VBM1668" s="288"/>
      <c r="VBN1668" s="288"/>
      <c r="VBO1668" s="288"/>
      <c r="VBP1668" s="288"/>
      <c r="VBQ1668" s="288"/>
      <c r="VBR1668" s="288"/>
      <c r="VBS1668" s="288"/>
      <c r="VBT1668" s="288"/>
      <c r="VBU1668" s="288"/>
      <c r="VBV1668" s="288"/>
      <c r="VBW1668" s="288"/>
      <c r="VBX1668" s="288"/>
      <c r="VBY1668" s="288"/>
      <c r="VBZ1668" s="288"/>
      <c r="VCA1668" s="288"/>
      <c r="VCB1668" s="288"/>
      <c r="VCC1668" s="288"/>
      <c r="VCD1668" s="288"/>
      <c r="VCE1668" s="288"/>
      <c r="VCF1668" s="288"/>
      <c r="VCG1668" s="288"/>
      <c r="VCH1668" s="288"/>
      <c r="VCI1668" s="288"/>
      <c r="VCJ1668" s="288"/>
      <c r="VCK1668" s="288"/>
      <c r="VCL1668" s="288"/>
      <c r="VCM1668" s="288"/>
      <c r="VCN1668" s="288"/>
      <c r="VCO1668" s="288"/>
      <c r="VCP1668" s="288"/>
      <c r="VCQ1668" s="288"/>
      <c r="VCR1668" s="288"/>
      <c r="VCS1668" s="288"/>
      <c r="VCT1668" s="288"/>
      <c r="VCU1668" s="288"/>
      <c r="VCV1668" s="288"/>
      <c r="VCW1668" s="288"/>
      <c r="VCX1668" s="288"/>
      <c r="VCY1668" s="288"/>
      <c r="VCZ1668" s="288"/>
      <c r="VDA1668" s="288"/>
      <c r="VDB1668" s="288"/>
      <c r="VDC1668" s="288"/>
      <c r="VDD1668" s="288"/>
      <c r="VDE1668" s="288"/>
      <c r="VDF1668" s="288"/>
      <c r="VDG1668" s="288"/>
      <c r="VDH1668" s="288"/>
      <c r="VDI1668" s="288"/>
      <c r="VDJ1668" s="288"/>
      <c r="VDK1668" s="288"/>
      <c r="VDL1668" s="288"/>
      <c r="VDM1668" s="288"/>
      <c r="VDN1668" s="288"/>
      <c r="VDO1668" s="288"/>
      <c r="VDP1668" s="288"/>
      <c r="VDQ1668" s="288"/>
      <c r="VDR1668" s="288"/>
      <c r="VDS1668" s="288"/>
      <c r="VDT1668" s="288"/>
      <c r="VDU1668" s="288"/>
      <c r="VDV1668" s="288"/>
      <c r="VDW1668" s="288"/>
      <c r="VDX1668" s="288"/>
      <c r="VDY1668" s="288"/>
      <c r="VDZ1668" s="288"/>
      <c r="VEA1668" s="288"/>
      <c r="VEB1668" s="288"/>
      <c r="VEC1668" s="288"/>
      <c r="VED1668" s="288"/>
      <c r="VEE1668" s="288"/>
      <c r="VEF1668" s="288"/>
      <c r="VEG1668" s="288"/>
      <c r="VEH1668" s="288"/>
      <c r="VEI1668" s="288"/>
      <c r="VEJ1668" s="288"/>
      <c r="VEK1668" s="288"/>
      <c r="VEL1668" s="288"/>
      <c r="VEM1668" s="288"/>
      <c r="VEN1668" s="288"/>
      <c r="VEO1668" s="288"/>
      <c r="VEP1668" s="288"/>
      <c r="VEQ1668" s="288"/>
      <c r="VER1668" s="288"/>
      <c r="VES1668" s="288"/>
      <c r="VET1668" s="288"/>
      <c r="VEU1668" s="288"/>
      <c r="VEV1668" s="288"/>
      <c r="VEW1668" s="288"/>
      <c r="VEX1668" s="288"/>
      <c r="VEY1668" s="288"/>
      <c r="VEZ1668" s="288"/>
      <c r="VFA1668" s="288"/>
      <c r="VFB1668" s="288"/>
      <c r="VFC1668" s="288"/>
      <c r="VFD1668" s="288"/>
      <c r="VFE1668" s="288"/>
      <c r="VFF1668" s="288"/>
      <c r="VFG1668" s="288"/>
      <c r="VFH1668" s="288"/>
      <c r="VFI1668" s="288"/>
      <c r="VFJ1668" s="288"/>
      <c r="VFK1668" s="288"/>
      <c r="VFL1668" s="288"/>
      <c r="VFM1668" s="288"/>
      <c r="VFN1668" s="288"/>
      <c r="VFO1668" s="288"/>
      <c r="VFP1668" s="288"/>
      <c r="VFQ1668" s="288"/>
      <c r="VFR1668" s="288"/>
      <c r="VFS1668" s="288"/>
      <c r="VFT1668" s="288"/>
      <c r="VFU1668" s="288"/>
      <c r="VFV1668" s="288"/>
      <c r="VFW1668" s="288"/>
      <c r="VFX1668" s="288"/>
      <c r="VFY1668" s="288"/>
      <c r="VFZ1668" s="288"/>
      <c r="VGA1668" s="288"/>
      <c r="VGB1668" s="288"/>
      <c r="VGC1668" s="288"/>
      <c r="VGD1668" s="288"/>
      <c r="VGE1668" s="288"/>
      <c r="VGF1668" s="288"/>
      <c r="VGG1668" s="288"/>
      <c r="VGH1668" s="288"/>
      <c r="VGI1668" s="288"/>
      <c r="VGJ1668" s="288"/>
      <c r="VGK1668" s="288"/>
      <c r="VGL1668" s="288"/>
      <c r="VGM1668" s="288"/>
      <c r="VGN1668" s="288"/>
      <c r="VGO1668" s="288"/>
      <c r="VGP1668" s="288"/>
      <c r="VGQ1668" s="288"/>
      <c r="VGR1668" s="288"/>
      <c r="VGS1668" s="288"/>
      <c r="VGT1668" s="288"/>
      <c r="VGU1668" s="288"/>
      <c r="VGV1668" s="288"/>
      <c r="VGW1668" s="288"/>
      <c r="VGX1668" s="288"/>
      <c r="VGY1668" s="288"/>
      <c r="VGZ1668" s="288"/>
      <c r="VHA1668" s="288"/>
      <c r="VHB1668" s="288"/>
      <c r="VHC1668" s="288"/>
      <c r="VHD1668" s="288"/>
      <c r="VHE1668" s="288"/>
      <c r="VHF1668" s="288"/>
      <c r="VHG1668" s="288"/>
      <c r="VHH1668" s="288"/>
      <c r="VHI1668" s="288"/>
      <c r="VHJ1668" s="288"/>
      <c r="VHK1668" s="288"/>
      <c r="VHL1668" s="288"/>
      <c r="VHM1668" s="288"/>
      <c r="VHN1668" s="288"/>
      <c r="VHO1668" s="288"/>
      <c r="VHP1668" s="288"/>
      <c r="VHQ1668" s="288"/>
      <c r="VHR1668" s="288"/>
      <c r="VHS1668" s="288"/>
      <c r="VHT1668" s="288"/>
      <c r="VHU1668" s="288"/>
      <c r="VHV1668" s="288"/>
      <c r="VHW1668" s="288"/>
      <c r="VHX1668" s="288"/>
      <c r="VHY1668" s="288"/>
      <c r="VHZ1668" s="288"/>
      <c r="VIA1668" s="288"/>
      <c r="VIB1668" s="288"/>
      <c r="VIC1668" s="288"/>
      <c r="VID1668" s="288"/>
      <c r="VIE1668" s="288"/>
      <c r="VIF1668" s="288"/>
      <c r="VIG1668" s="288"/>
      <c r="VIH1668" s="288"/>
      <c r="VII1668" s="288"/>
      <c r="VIJ1668" s="288"/>
      <c r="VIK1668" s="288"/>
      <c r="VIL1668" s="288"/>
      <c r="VIM1668" s="288"/>
      <c r="VIN1668" s="288"/>
      <c r="VIO1668" s="288"/>
      <c r="VIP1668" s="288"/>
      <c r="VIQ1668" s="288"/>
      <c r="VIR1668" s="288"/>
      <c r="VIS1668" s="288"/>
      <c r="VIT1668" s="288"/>
      <c r="VIU1668" s="288"/>
      <c r="VIV1668" s="288"/>
      <c r="VIW1668" s="288"/>
      <c r="VIX1668" s="288"/>
      <c r="VIY1668" s="288"/>
      <c r="VIZ1668" s="288"/>
      <c r="VJA1668" s="288"/>
      <c r="VJB1668" s="288"/>
      <c r="VJC1668" s="288"/>
      <c r="VJD1668" s="288"/>
      <c r="VJE1668" s="288"/>
      <c r="VJF1668" s="288"/>
      <c r="VJG1668" s="288"/>
      <c r="VJH1668" s="288"/>
      <c r="VJI1668" s="288"/>
      <c r="VJJ1668" s="288"/>
      <c r="VJK1668" s="288"/>
      <c r="VJL1668" s="288"/>
      <c r="VJM1668" s="288"/>
      <c r="VJN1668" s="288"/>
      <c r="VJO1668" s="288"/>
      <c r="VJP1668" s="288"/>
      <c r="VJQ1668" s="288"/>
      <c r="VJR1668" s="288"/>
      <c r="VJS1668" s="288"/>
      <c r="VJT1668" s="288"/>
      <c r="VJU1668" s="288"/>
      <c r="VJV1668" s="288"/>
      <c r="VJW1668" s="288"/>
      <c r="VJX1668" s="288"/>
      <c r="VJY1668" s="288"/>
      <c r="VJZ1668" s="288"/>
      <c r="VKA1668" s="288"/>
      <c r="VKB1668" s="288"/>
      <c r="VKC1668" s="288"/>
      <c r="VKD1668" s="288"/>
      <c r="VKE1668" s="288"/>
      <c r="VKF1668" s="288"/>
      <c r="VKG1668" s="288"/>
      <c r="VKH1668" s="288"/>
      <c r="VKI1668" s="288"/>
      <c r="VKJ1668" s="288"/>
      <c r="VKK1668" s="288"/>
      <c r="VKL1668" s="288"/>
      <c r="VKM1668" s="288"/>
      <c r="VKN1668" s="288"/>
      <c r="VKO1668" s="288"/>
      <c r="VKP1668" s="288"/>
      <c r="VKQ1668" s="288"/>
      <c r="VKR1668" s="288"/>
      <c r="VKS1668" s="288"/>
      <c r="VKT1668" s="288"/>
      <c r="VKU1668" s="288"/>
      <c r="VKV1668" s="288"/>
      <c r="VKW1668" s="288"/>
      <c r="VKX1668" s="288"/>
      <c r="VKY1668" s="288"/>
      <c r="VKZ1668" s="288"/>
      <c r="VLA1668" s="288"/>
      <c r="VLB1668" s="288"/>
      <c r="VLC1668" s="288"/>
      <c r="VLD1668" s="288"/>
      <c r="VLE1668" s="288"/>
      <c r="VLF1668" s="288"/>
      <c r="VLG1668" s="288"/>
      <c r="VLH1668" s="288"/>
      <c r="VLI1668" s="288"/>
      <c r="VLJ1668" s="288"/>
      <c r="VLK1668" s="288"/>
      <c r="VLL1668" s="288"/>
      <c r="VLM1668" s="288"/>
      <c r="VLN1668" s="288"/>
      <c r="VLO1668" s="288"/>
      <c r="VLP1668" s="288"/>
      <c r="VLQ1668" s="288"/>
      <c r="VLR1668" s="288"/>
      <c r="VLS1668" s="288"/>
      <c r="VLT1668" s="288"/>
      <c r="VLU1668" s="288"/>
      <c r="VLV1668" s="288"/>
      <c r="VLW1668" s="288"/>
      <c r="VLX1668" s="288"/>
      <c r="VLY1668" s="288"/>
      <c r="VLZ1668" s="288"/>
      <c r="VMA1668" s="288"/>
      <c r="VMB1668" s="288"/>
      <c r="VMC1668" s="288"/>
      <c r="VMD1668" s="288"/>
      <c r="VME1668" s="288"/>
      <c r="VMF1668" s="288"/>
      <c r="VMG1668" s="288"/>
      <c r="VMH1668" s="288"/>
      <c r="VMI1668" s="288"/>
      <c r="VMJ1668" s="288"/>
      <c r="VMK1668" s="288"/>
      <c r="VML1668" s="288"/>
      <c r="VMM1668" s="288"/>
      <c r="VMN1668" s="288"/>
      <c r="VMO1668" s="288"/>
      <c r="VMP1668" s="288"/>
      <c r="VMQ1668" s="288"/>
      <c r="VMR1668" s="288"/>
      <c r="VMS1668" s="288"/>
      <c r="VMT1668" s="288"/>
      <c r="VMU1668" s="288"/>
      <c r="VMV1668" s="288"/>
      <c r="VMW1668" s="288"/>
      <c r="VMX1668" s="288"/>
      <c r="VMY1668" s="288"/>
      <c r="VMZ1668" s="288"/>
      <c r="VNA1668" s="288"/>
      <c r="VNB1668" s="288"/>
      <c r="VNC1668" s="288"/>
      <c r="VND1668" s="288"/>
      <c r="VNE1668" s="288"/>
      <c r="VNF1668" s="288"/>
      <c r="VNG1668" s="288"/>
      <c r="VNH1668" s="288"/>
      <c r="VNI1668" s="288"/>
      <c r="VNJ1668" s="288"/>
      <c r="VNK1668" s="288"/>
      <c r="VNL1668" s="288"/>
      <c r="VNM1668" s="288"/>
      <c r="VNN1668" s="288"/>
      <c r="VNO1668" s="288"/>
      <c r="VNP1668" s="288"/>
      <c r="VNQ1668" s="288"/>
      <c r="VNR1668" s="288"/>
      <c r="VNS1668" s="288"/>
      <c r="VNT1668" s="288"/>
      <c r="VNU1668" s="288"/>
      <c r="VNV1668" s="288"/>
      <c r="VNW1668" s="288"/>
      <c r="VNX1668" s="288"/>
      <c r="VNY1668" s="288"/>
      <c r="VNZ1668" s="288"/>
      <c r="VOA1668" s="288"/>
      <c r="VOB1668" s="288"/>
      <c r="VOC1668" s="288"/>
      <c r="VOD1668" s="288"/>
      <c r="VOE1668" s="288"/>
      <c r="VOF1668" s="288"/>
      <c r="VOG1668" s="288"/>
      <c r="VOH1668" s="288"/>
      <c r="VOI1668" s="288"/>
      <c r="VOJ1668" s="288"/>
      <c r="VOK1668" s="288"/>
      <c r="VOL1668" s="288"/>
      <c r="VOM1668" s="288"/>
      <c r="VON1668" s="288"/>
      <c r="VOO1668" s="288"/>
      <c r="VOP1668" s="288"/>
      <c r="VOQ1668" s="288"/>
      <c r="VOR1668" s="288"/>
      <c r="VOS1668" s="288"/>
      <c r="VOT1668" s="288"/>
      <c r="VOU1668" s="288"/>
      <c r="VOV1668" s="288"/>
      <c r="VOW1668" s="288"/>
      <c r="VOX1668" s="288"/>
      <c r="VOY1668" s="288"/>
      <c r="VOZ1668" s="288"/>
      <c r="VPA1668" s="288"/>
      <c r="VPB1668" s="288"/>
      <c r="VPC1668" s="288"/>
      <c r="VPD1668" s="288"/>
      <c r="VPE1668" s="288"/>
      <c r="VPF1668" s="288"/>
      <c r="VPG1668" s="288"/>
      <c r="VPH1668" s="288"/>
      <c r="VPI1668" s="288"/>
      <c r="VPJ1668" s="288"/>
      <c r="VPK1668" s="288"/>
      <c r="VPL1668" s="288"/>
      <c r="VPM1668" s="288"/>
      <c r="VPN1668" s="288"/>
      <c r="VPO1668" s="288"/>
      <c r="VPP1668" s="288"/>
      <c r="VPQ1668" s="288"/>
      <c r="VPR1668" s="288"/>
      <c r="VPS1668" s="288"/>
      <c r="VPT1668" s="288"/>
      <c r="VPU1668" s="288"/>
      <c r="VPV1668" s="288"/>
      <c r="VPW1668" s="288"/>
      <c r="VPX1668" s="288"/>
      <c r="VPY1668" s="288"/>
      <c r="VPZ1668" s="288"/>
      <c r="VQA1668" s="288"/>
      <c r="VQB1668" s="288"/>
      <c r="VQC1668" s="288"/>
      <c r="VQD1668" s="288"/>
      <c r="VQE1668" s="288"/>
      <c r="VQF1668" s="288"/>
      <c r="VQG1668" s="288"/>
      <c r="VQH1668" s="288"/>
      <c r="VQI1668" s="288"/>
      <c r="VQJ1668" s="288"/>
      <c r="VQK1668" s="288"/>
      <c r="VQL1668" s="288"/>
      <c r="VQM1668" s="288"/>
      <c r="VQN1668" s="288"/>
      <c r="VQO1668" s="288"/>
      <c r="VQP1668" s="288"/>
      <c r="VQQ1668" s="288"/>
      <c r="VQR1668" s="288"/>
      <c r="VQS1668" s="288"/>
      <c r="VQT1668" s="288"/>
      <c r="VQU1668" s="288"/>
      <c r="VQV1668" s="288"/>
      <c r="VQW1668" s="288"/>
      <c r="VQX1668" s="288"/>
      <c r="VQY1668" s="288"/>
      <c r="VQZ1668" s="288"/>
      <c r="VRA1668" s="288"/>
      <c r="VRB1668" s="288"/>
      <c r="VRC1668" s="288"/>
      <c r="VRD1668" s="288"/>
      <c r="VRE1668" s="288"/>
      <c r="VRF1668" s="288"/>
      <c r="VRG1668" s="288"/>
      <c r="VRH1668" s="288"/>
      <c r="VRI1668" s="288"/>
      <c r="VRJ1668" s="288"/>
      <c r="VRK1668" s="288"/>
      <c r="VRL1668" s="288"/>
      <c r="VRM1668" s="288"/>
      <c r="VRN1668" s="288"/>
      <c r="VRO1668" s="288"/>
      <c r="VRP1668" s="288"/>
      <c r="VRQ1668" s="288"/>
      <c r="VRR1668" s="288"/>
      <c r="VRS1668" s="288"/>
      <c r="VRT1668" s="288"/>
      <c r="VRU1668" s="288"/>
      <c r="VRV1668" s="288"/>
      <c r="VRW1668" s="288"/>
      <c r="VRX1668" s="288"/>
      <c r="VRY1668" s="288"/>
      <c r="VRZ1668" s="288"/>
      <c r="VSA1668" s="288"/>
      <c r="VSB1668" s="288"/>
      <c r="VSC1668" s="288"/>
      <c r="VSD1668" s="288"/>
      <c r="VSE1668" s="288"/>
      <c r="VSF1668" s="288"/>
      <c r="VSG1668" s="288"/>
      <c r="VSH1668" s="288"/>
      <c r="VSI1668" s="288"/>
      <c r="VSJ1668" s="288"/>
      <c r="VSK1668" s="288"/>
      <c r="VSL1668" s="288"/>
      <c r="VSM1668" s="288"/>
      <c r="VSN1668" s="288"/>
      <c r="VSO1668" s="288"/>
      <c r="VSP1668" s="288"/>
      <c r="VSQ1668" s="288"/>
      <c r="VSR1668" s="288"/>
      <c r="VSS1668" s="288"/>
      <c r="VST1668" s="288"/>
      <c r="VSU1668" s="288"/>
      <c r="VSV1668" s="288"/>
      <c r="VSW1668" s="288"/>
      <c r="VSX1668" s="288"/>
      <c r="VSY1668" s="288"/>
      <c r="VSZ1668" s="288"/>
      <c r="VTA1668" s="288"/>
      <c r="VTB1668" s="288"/>
      <c r="VTC1668" s="288"/>
      <c r="VTD1668" s="288"/>
      <c r="VTE1668" s="288"/>
      <c r="VTF1668" s="288"/>
      <c r="VTG1668" s="288"/>
      <c r="VTH1668" s="288"/>
      <c r="VTI1668" s="288"/>
      <c r="VTJ1668" s="288"/>
      <c r="VTK1668" s="288"/>
      <c r="VTL1668" s="288"/>
      <c r="VTM1668" s="288"/>
      <c r="VTN1668" s="288"/>
      <c r="VTO1668" s="288"/>
      <c r="VTP1668" s="288"/>
      <c r="VTQ1668" s="288"/>
      <c r="VTR1668" s="288"/>
      <c r="VTS1668" s="288"/>
      <c r="VTT1668" s="288"/>
      <c r="VTU1668" s="288"/>
      <c r="VTV1668" s="288"/>
      <c r="VTW1668" s="288"/>
      <c r="VTX1668" s="288"/>
      <c r="VTY1668" s="288"/>
      <c r="VTZ1668" s="288"/>
      <c r="VUA1668" s="288"/>
      <c r="VUB1668" s="288"/>
      <c r="VUC1668" s="288"/>
      <c r="VUD1668" s="288"/>
      <c r="VUE1668" s="288"/>
      <c r="VUF1668" s="288"/>
      <c r="VUG1668" s="288"/>
      <c r="VUH1668" s="288"/>
      <c r="VUI1668" s="288"/>
      <c r="VUJ1668" s="288"/>
      <c r="VUK1668" s="288"/>
      <c r="VUL1668" s="288"/>
      <c r="VUM1668" s="288"/>
      <c r="VUN1668" s="288"/>
      <c r="VUO1668" s="288"/>
      <c r="VUP1668" s="288"/>
      <c r="VUQ1668" s="288"/>
      <c r="VUR1668" s="288"/>
      <c r="VUS1668" s="288"/>
      <c r="VUT1668" s="288"/>
      <c r="VUU1668" s="288"/>
      <c r="VUV1668" s="288"/>
      <c r="VUW1668" s="288"/>
      <c r="VUX1668" s="288"/>
      <c r="VUY1668" s="288"/>
      <c r="VUZ1668" s="288"/>
      <c r="VVA1668" s="288"/>
      <c r="VVB1668" s="288"/>
      <c r="VVC1668" s="288"/>
      <c r="VVD1668" s="288"/>
      <c r="VVE1668" s="288"/>
      <c r="VVF1668" s="288"/>
      <c r="VVG1668" s="288"/>
      <c r="VVH1668" s="288"/>
      <c r="VVI1668" s="288"/>
      <c r="VVJ1668" s="288"/>
      <c r="VVK1668" s="288"/>
      <c r="VVL1668" s="288"/>
      <c r="VVM1668" s="288"/>
      <c r="VVN1668" s="288"/>
      <c r="VVO1668" s="288"/>
      <c r="VVP1668" s="288"/>
      <c r="VVQ1668" s="288"/>
      <c r="VVR1668" s="288"/>
      <c r="VVS1668" s="288"/>
      <c r="VVT1668" s="288"/>
      <c r="VVU1668" s="288"/>
      <c r="VVV1668" s="288"/>
      <c r="VVW1668" s="288"/>
      <c r="VVX1668" s="288"/>
      <c r="VVY1668" s="288"/>
      <c r="VVZ1668" s="288"/>
      <c r="VWA1668" s="288"/>
      <c r="VWB1668" s="288"/>
      <c r="VWC1668" s="288"/>
      <c r="VWD1668" s="288"/>
      <c r="VWE1668" s="288"/>
      <c r="VWF1668" s="288"/>
      <c r="VWG1668" s="288"/>
      <c r="VWH1668" s="288"/>
      <c r="VWI1668" s="288"/>
      <c r="VWJ1668" s="288"/>
      <c r="VWK1668" s="288"/>
      <c r="VWL1668" s="288"/>
      <c r="VWM1668" s="288"/>
      <c r="VWN1668" s="288"/>
      <c r="VWO1668" s="288"/>
      <c r="VWP1668" s="288"/>
      <c r="VWQ1668" s="288"/>
      <c r="VWR1668" s="288"/>
      <c r="VWS1668" s="288"/>
      <c r="VWT1668" s="288"/>
      <c r="VWU1668" s="288"/>
      <c r="VWV1668" s="288"/>
      <c r="VWW1668" s="288"/>
      <c r="VWX1668" s="288"/>
      <c r="VWY1668" s="288"/>
      <c r="VWZ1668" s="288"/>
      <c r="VXA1668" s="288"/>
      <c r="VXB1668" s="288"/>
      <c r="VXC1668" s="288"/>
      <c r="VXD1668" s="288"/>
      <c r="VXE1668" s="288"/>
      <c r="VXF1668" s="288"/>
      <c r="VXG1668" s="288"/>
      <c r="VXH1668" s="288"/>
      <c r="VXI1668" s="288"/>
      <c r="VXJ1668" s="288"/>
      <c r="VXK1668" s="288"/>
      <c r="VXL1668" s="288"/>
      <c r="VXM1668" s="288"/>
      <c r="VXN1668" s="288"/>
      <c r="VXO1668" s="288"/>
      <c r="VXP1668" s="288"/>
      <c r="VXQ1668" s="288"/>
      <c r="VXR1668" s="288"/>
      <c r="VXS1668" s="288"/>
      <c r="VXT1668" s="288"/>
      <c r="VXU1668" s="288"/>
      <c r="VXV1668" s="288"/>
      <c r="VXW1668" s="288"/>
      <c r="VXX1668" s="288"/>
      <c r="VXY1668" s="288"/>
      <c r="VXZ1668" s="288"/>
      <c r="VYA1668" s="288"/>
      <c r="VYB1668" s="288"/>
      <c r="VYC1668" s="288"/>
      <c r="VYD1668" s="288"/>
      <c r="VYE1668" s="288"/>
      <c r="VYF1668" s="288"/>
      <c r="VYG1668" s="288"/>
      <c r="VYH1668" s="288"/>
      <c r="VYI1668" s="288"/>
      <c r="VYJ1668" s="288"/>
      <c r="VYK1668" s="288"/>
      <c r="VYL1668" s="288"/>
      <c r="VYM1668" s="288"/>
      <c r="VYN1668" s="288"/>
      <c r="VYO1668" s="288"/>
      <c r="VYP1668" s="288"/>
      <c r="VYQ1668" s="288"/>
      <c r="VYR1668" s="288"/>
      <c r="VYS1668" s="288"/>
      <c r="VYT1668" s="288"/>
      <c r="VYU1668" s="288"/>
      <c r="VYV1668" s="288"/>
      <c r="VYW1668" s="288"/>
      <c r="VYX1668" s="288"/>
      <c r="VYY1668" s="288"/>
      <c r="VYZ1668" s="288"/>
      <c r="VZA1668" s="288"/>
      <c r="VZB1668" s="288"/>
      <c r="VZC1668" s="288"/>
      <c r="VZD1668" s="288"/>
      <c r="VZE1668" s="288"/>
      <c r="VZF1668" s="288"/>
      <c r="VZG1668" s="288"/>
      <c r="VZH1668" s="288"/>
      <c r="VZI1668" s="288"/>
      <c r="VZJ1668" s="288"/>
      <c r="VZK1668" s="288"/>
      <c r="VZL1668" s="288"/>
      <c r="VZM1668" s="288"/>
      <c r="VZN1668" s="288"/>
      <c r="VZO1668" s="288"/>
      <c r="VZP1668" s="288"/>
      <c r="VZQ1668" s="288"/>
      <c r="VZR1668" s="288"/>
      <c r="VZS1668" s="288"/>
      <c r="VZT1668" s="288"/>
      <c r="VZU1668" s="288"/>
      <c r="VZV1668" s="288"/>
      <c r="VZW1668" s="288"/>
      <c r="VZX1668" s="288"/>
      <c r="VZY1668" s="288"/>
      <c r="VZZ1668" s="288"/>
      <c r="WAA1668" s="288"/>
      <c r="WAB1668" s="288"/>
      <c r="WAC1668" s="288"/>
      <c r="WAD1668" s="288"/>
      <c r="WAE1668" s="288"/>
      <c r="WAF1668" s="288"/>
      <c r="WAG1668" s="288"/>
      <c r="WAH1668" s="288"/>
      <c r="WAI1668" s="288"/>
      <c r="WAJ1668" s="288"/>
      <c r="WAK1668" s="288"/>
      <c r="WAL1668" s="288"/>
      <c r="WAM1668" s="288"/>
      <c r="WAN1668" s="288"/>
      <c r="WAO1668" s="288"/>
      <c r="WAP1668" s="288"/>
      <c r="WAQ1668" s="288"/>
      <c r="WAR1668" s="288"/>
      <c r="WAS1668" s="288"/>
      <c r="WAT1668" s="288"/>
      <c r="WAU1668" s="288"/>
      <c r="WAV1668" s="288"/>
      <c r="WAW1668" s="288"/>
      <c r="WAX1668" s="288"/>
      <c r="WAY1668" s="288"/>
      <c r="WAZ1668" s="288"/>
      <c r="WBA1668" s="288"/>
      <c r="WBB1668" s="288"/>
      <c r="WBC1668" s="288"/>
      <c r="WBD1668" s="288"/>
      <c r="WBE1668" s="288"/>
      <c r="WBF1668" s="288"/>
      <c r="WBG1668" s="288"/>
      <c r="WBH1668" s="288"/>
      <c r="WBI1668" s="288"/>
      <c r="WBJ1668" s="288"/>
      <c r="WBK1668" s="288"/>
      <c r="WBL1668" s="288"/>
      <c r="WBM1668" s="288"/>
      <c r="WBN1668" s="288"/>
      <c r="WBO1668" s="288"/>
      <c r="WBP1668" s="288"/>
      <c r="WBQ1668" s="288"/>
      <c r="WBR1668" s="288"/>
      <c r="WBS1668" s="288"/>
      <c r="WBT1668" s="288"/>
      <c r="WBU1668" s="288"/>
      <c r="WBV1668" s="288"/>
      <c r="WBW1668" s="288"/>
      <c r="WBX1668" s="288"/>
      <c r="WBY1668" s="288"/>
      <c r="WBZ1668" s="288"/>
      <c r="WCA1668" s="288"/>
      <c r="WCB1668" s="288"/>
      <c r="WCC1668" s="288"/>
      <c r="WCD1668" s="288"/>
      <c r="WCE1668" s="288"/>
      <c r="WCF1668" s="288"/>
      <c r="WCG1668" s="288"/>
      <c r="WCH1668" s="288"/>
      <c r="WCI1668" s="288"/>
      <c r="WCJ1668" s="288"/>
      <c r="WCK1668" s="288"/>
      <c r="WCL1668" s="288"/>
      <c r="WCM1668" s="288"/>
      <c r="WCN1668" s="288"/>
      <c r="WCO1668" s="288"/>
      <c r="WCP1668" s="288"/>
      <c r="WCQ1668" s="288"/>
      <c r="WCR1668" s="288"/>
      <c r="WCS1668" s="288"/>
      <c r="WCT1668" s="288"/>
      <c r="WCU1668" s="288"/>
      <c r="WCV1668" s="288"/>
      <c r="WCW1668" s="288"/>
      <c r="WCX1668" s="288"/>
      <c r="WCY1668" s="288"/>
      <c r="WCZ1668" s="288"/>
      <c r="WDA1668" s="288"/>
      <c r="WDB1668" s="288"/>
      <c r="WDC1668" s="288"/>
      <c r="WDD1668" s="288"/>
      <c r="WDE1668" s="288"/>
      <c r="WDF1668" s="288"/>
      <c r="WDG1668" s="288"/>
      <c r="WDH1668" s="288"/>
      <c r="WDI1668" s="288"/>
      <c r="WDJ1668" s="288"/>
      <c r="WDK1668" s="288"/>
      <c r="WDL1668" s="288"/>
      <c r="WDM1668" s="288"/>
      <c r="WDN1668" s="288"/>
      <c r="WDO1668" s="288"/>
      <c r="WDP1668" s="288"/>
      <c r="WDQ1668" s="288"/>
      <c r="WDR1668" s="288"/>
      <c r="WDS1668" s="288"/>
      <c r="WDT1668" s="288"/>
      <c r="WDU1668" s="288"/>
      <c r="WDV1668" s="288"/>
      <c r="WDW1668" s="288"/>
      <c r="WDX1668" s="288"/>
      <c r="WDY1668" s="288"/>
      <c r="WDZ1668" s="288"/>
      <c r="WEA1668" s="288"/>
      <c r="WEB1668" s="288"/>
      <c r="WEC1668" s="288"/>
      <c r="WED1668" s="288"/>
      <c r="WEE1668" s="288"/>
      <c r="WEF1668" s="288"/>
      <c r="WEG1668" s="288"/>
      <c r="WEH1668" s="288"/>
      <c r="WEI1668" s="288"/>
      <c r="WEJ1668" s="288"/>
      <c r="WEK1668" s="288"/>
      <c r="WEL1668" s="288"/>
      <c r="WEM1668" s="288"/>
      <c r="WEN1668" s="288"/>
      <c r="WEO1668" s="288"/>
      <c r="WEP1668" s="288"/>
      <c r="WEQ1668" s="288"/>
      <c r="WER1668" s="288"/>
      <c r="WES1668" s="288"/>
      <c r="WET1668" s="288"/>
      <c r="WEU1668" s="288"/>
      <c r="WEV1668" s="288"/>
      <c r="WEW1668" s="288"/>
      <c r="WEX1668" s="288"/>
      <c r="WEY1668" s="288"/>
      <c r="WEZ1668" s="288"/>
      <c r="WFA1668" s="288"/>
      <c r="WFB1668" s="288"/>
      <c r="WFC1668" s="288"/>
      <c r="WFD1668" s="288"/>
      <c r="WFE1668" s="288"/>
      <c r="WFF1668" s="288"/>
      <c r="WFG1668" s="288"/>
      <c r="WFH1668" s="288"/>
      <c r="WFI1668" s="288"/>
      <c r="WFJ1668" s="288"/>
      <c r="WFK1668" s="288"/>
      <c r="WFL1668" s="288"/>
      <c r="WFM1668" s="288"/>
      <c r="WFN1668" s="288"/>
      <c r="WFO1668" s="288"/>
      <c r="WFP1668" s="288"/>
      <c r="WFQ1668" s="288"/>
      <c r="WFR1668" s="288"/>
      <c r="WFS1668" s="288"/>
      <c r="WFT1668" s="288"/>
      <c r="WFU1668" s="288"/>
      <c r="WFV1668" s="288"/>
      <c r="WFW1668" s="288"/>
      <c r="WFX1668" s="288"/>
      <c r="WFY1668" s="288"/>
      <c r="WFZ1668" s="288"/>
      <c r="WGA1668" s="288"/>
      <c r="WGB1668" s="288"/>
      <c r="WGC1668" s="288"/>
      <c r="WGD1668" s="288"/>
      <c r="WGE1668" s="288"/>
      <c r="WGF1668" s="288"/>
      <c r="WGG1668" s="288"/>
      <c r="WGH1668" s="288"/>
      <c r="WGI1668" s="288"/>
      <c r="WGJ1668" s="288"/>
      <c r="WGK1668" s="288"/>
      <c r="WGL1668" s="288"/>
      <c r="WGM1668" s="288"/>
      <c r="WGN1668" s="288"/>
      <c r="WGO1668" s="288"/>
      <c r="WGP1668" s="288"/>
      <c r="WGQ1668" s="288"/>
      <c r="WGR1668" s="288"/>
      <c r="WGS1668" s="288"/>
      <c r="WGT1668" s="288"/>
      <c r="WGU1668" s="288"/>
      <c r="WGV1668" s="288"/>
      <c r="WGW1668" s="288"/>
      <c r="WGX1668" s="288"/>
      <c r="WGY1668" s="288"/>
      <c r="WGZ1668" s="288"/>
      <c r="WHA1668" s="288"/>
      <c r="WHB1668" s="288"/>
      <c r="WHC1668" s="288"/>
      <c r="WHD1668" s="288"/>
      <c r="WHE1668" s="288"/>
      <c r="WHF1668" s="288"/>
      <c r="WHG1668" s="288"/>
      <c r="WHH1668" s="288"/>
      <c r="WHI1668" s="288"/>
      <c r="WHJ1668" s="288"/>
      <c r="WHK1668" s="288"/>
      <c r="WHL1668" s="288"/>
      <c r="WHM1668" s="288"/>
      <c r="WHN1668" s="288"/>
      <c r="WHO1668" s="288"/>
      <c r="WHP1668" s="288"/>
      <c r="WHQ1668" s="288"/>
      <c r="WHR1668" s="288"/>
      <c r="WHS1668" s="288"/>
      <c r="WHT1668" s="288"/>
      <c r="WHU1668" s="288"/>
      <c r="WHV1668" s="288"/>
      <c r="WHW1668" s="288"/>
      <c r="WHX1668" s="288"/>
      <c r="WHY1668" s="288"/>
      <c r="WHZ1668" s="288"/>
      <c r="WIA1668" s="288"/>
      <c r="WIB1668" s="288"/>
      <c r="WIC1668" s="288"/>
      <c r="WID1668" s="288"/>
      <c r="WIE1668" s="288"/>
      <c r="WIF1668" s="288"/>
      <c r="WIG1668" s="288"/>
      <c r="WIH1668" s="288"/>
      <c r="WII1668" s="288"/>
      <c r="WIJ1668" s="288"/>
      <c r="WIK1668" s="288"/>
      <c r="WIL1668" s="288"/>
      <c r="WIM1668" s="288"/>
      <c r="WIN1668" s="288"/>
      <c r="WIO1668" s="288"/>
      <c r="WIP1668" s="288"/>
      <c r="WIQ1668" s="288"/>
      <c r="WIR1668" s="288"/>
      <c r="WIS1668" s="288"/>
      <c r="WIT1668" s="288"/>
      <c r="WIU1668" s="288"/>
      <c r="WIV1668" s="288"/>
      <c r="WIW1668" s="288"/>
      <c r="WIX1668" s="288"/>
      <c r="WIY1668" s="288"/>
      <c r="WIZ1668" s="288"/>
      <c r="WJA1668" s="288"/>
      <c r="WJB1668" s="288"/>
      <c r="WJC1668" s="288"/>
      <c r="WJD1668" s="288"/>
      <c r="WJE1668" s="288"/>
      <c r="WJF1668" s="288"/>
      <c r="WJG1668" s="288"/>
      <c r="WJH1668" s="288"/>
      <c r="WJI1668" s="288"/>
      <c r="WJJ1668" s="288"/>
      <c r="WJK1668" s="288"/>
      <c r="WJL1668" s="288"/>
      <c r="WJM1668" s="288"/>
      <c r="WJN1668" s="288"/>
      <c r="WJO1668" s="288"/>
      <c r="WJP1668" s="288"/>
      <c r="WJQ1668" s="288"/>
      <c r="WJR1668" s="288"/>
      <c r="WJS1668" s="288"/>
      <c r="WJT1668" s="288"/>
      <c r="WJU1668" s="288"/>
      <c r="WJV1668" s="288"/>
      <c r="WJW1668" s="288"/>
      <c r="WJX1668" s="288"/>
      <c r="WJY1668" s="288"/>
      <c r="WJZ1668" s="288"/>
      <c r="WKA1668" s="288"/>
      <c r="WKB1668" s="288"/>
      <c r="WKC1668" s="288"/>
      <c r="WKD1668" s="288"/>
      <c r="WKE1668" s="288"/>
      <c r="WKF1668" s="288"/>
      <c r="WKG1668" s="288"/>
      <c r="WKH1668" s="288"/>
      <c r="WKI1668" s="288"/>
      <c r="WKJ1668" s="288"/>
      <c r="WKK1668" s="288"/>
      <c r="WKL1668" s="288"/>
      <c r="WKM1668" s="288"/>
      <c r="WKN1668" s="288"/>
      <c r="WKO1668" s="288"/>
      <c r="WKP1668" s="288"/>
      <c r="WKQ1668" s="288"/>
      <c r="WKR1668" s="288"/>
      <c r="WKS1668" s="288"/>
      <c r="WKT1668" s="288"/>
      <c r="WKU1668" s="288"/>
      <c r="WKV1668" s="288"/>
      <c r="WKW1668" s="288"/>
      <c r="WKX1668" s="288"/>
      <c r="WKY1668" s="288"/>
      <c r="WKZ1668" s="288"/>
      <c r="WLA1668" s="288"/>
      <c r="WLB1668" s="288"/>
      <c r="WLC1668" s="288"/>
      <c r="WLD1668" s="288"/>
      <c r="WLE1668" s="288"/>
      <c r="WLF1668" s="288"/>
      <c r="WLG1668" s="288"/>
      <c r="WLH1668" s="288"/>
      <c r="WLI1668" s="288"/>
      <c r="WLJ1668" s="288"/>
      <c r="WLK1668" s="288"/>
      <c r="WLL1668" s="288"/>
      <c r="WLM1668" s="288"/>
      <c r="WLN1668" s="288"/>
      <c r="WLO1668" s="288"/>
      <c r="WLP1668" s="288"/>
      <c r="WLQ1668" s="288"/>
      <c r="WLR1668" s="288"/>
      <c r="WLS1668" s="288"/>
      <c r="WLT1668" s="288"/>
      <c r="WLU1668" s="288"/>
      <c r="WLV1668" s="288"/>
      <c r="WLW1668" s="288"/>
      <c r="WLX1668" s="288"/>
      <c r="WLY1668" s="288"/>
      <c r="WLZ1668" s="288"/>
      <c r="WMA1668" s="288"/>
      <c r="WMB1668" s="288"/>
      <c r="WMC1668" s="288"/>
      <c r="WMD1668" s="288"/>
      <c r="WME1668" s="288"/>
      <c r="WMF1668" s="288"/>
      <c r="WMG1668" s="288"/>
      <c r="WMH1668" s="288"/>
      <c r="WMI1668" s="288"/>
      <c r="WMJ1668" s="288"/>
      <c r="WMK1668" s="288"/>
      <c r="WML1668" s="288"/>
      <c r="WMM1668" s="288"/>
      <c r="WMN1668" s="288"/>
      <c r="WMO1668" s="288"/>
      <c r="WMP1668" s="288"/>
      <c r="WMQ1668" s="288"/>
      <c r="WMR1668" s="288"/>
      <c r="WMS1668" s="288"/>
      <c r="WMT1668" s="288"/>
      <c r="WMU1668" s="288"/>
      <c r="WMV1668" s="288"/>
      <c r="WMW1668" s="288"/>
      <c r="WMX1668" s="288"/>
      <c r="WMY1668" s="288"/>
      <c r="WMZ1668" s="288"/>
      <c r="WNA1668" s="288"/>
      <c r="WNB1668" s="288"/>
      <c r="WNC1668" s="288"/>
      <c r="WND1668" s="288"/>
      <c r="WNE1668" s="288"/>
      <c r="WNF1668" s="288"/>
      <c r="WNG1668" s="288"/>
      <c r="WNH1668" s="288"/>
      <c r="WNI1668" s="288"/>
      <c r="WNJ1668" s="288"/>
      <c r="WNK1668" s="288"/>
      <c r="WNL1668" s="288"/>
      <c r="WNM1668" s="288"/>
      <c r="WNN1668" s="288"/>
      <c r="WNO1668" s="288"/>
      <c r="WNP1668" s="288"/>
      <c r="WNQ1668" s="288"/>
      <c r="WNR1668" s="288"/>
      <c r="WNS1668" s="288"/>
      <c r="WNT1668" s="288"/>
      <c r="WNU1668" s="288"/>
      <c r="WNV1668" s="288"/>
      <c r="WNW1668" s="288"/>
      <c r="WNX1668" s="288"/>
      <c r="WNY1668" s="288"/>
      <c r="WNZ1668" s="288"/>
      <c r="WOA1668" s="288"/>
      <c r="WOB1668" s="288"/>
      <c r="WOC1668" s="288"/>
      <c r="WOD1668" s="288"/>
      <c r="WOE1668" s="288"/>
      <c r="WOF1668" s="288"/>
      <c r="WOG1668" s="288"/>
      <c r="WOH1668" s="288"/>
      <c r="WOI1668" s="288"/>
      <c r="WOJ1668" s="288"/>
      <c r="WOK1668" s="288"/>
      <c r="WOL1668" s="288"/>
      <c r="WOM1668" s="288"/>
      <c r="WON1668" s="288"/>
      <c r="WOO1668" s="288"/>
      <c r="WOP1668" s="288"/>
      <c r="WOQ1668" s="288"/>
      <c r="WOR1668" s="288"/>
      <c r="WOS1668" s="288"/>
      <c r="WOT1668" s="288"/>
      <c r="WOU1668" s="288"/>
      <c r="WOV1668" s="288"/>
      <c r="WOW1668" s="288"/>
      <c r="WOX1668" s="288"/>
      <c r="WOY1668" s="288"/>
      <c r="WOZ1668" s="288"/>
      <c r="WPA1668" s="288"/>
      <c r="WPB1668" s="288"/>
      <c r="WPC1668" s="288"/>
      <c r="WPD1668" s="288"/>
      <c r="WPE1668" s="288"/>
      <c r="WPF1668" s="288"/>
      <c r="WPG1668" s="288"/>
      <c r="WPH1668" s="288"/>
      <c r="WPI1668" s="288"/>
      <c r="WPJ1668" s="288"/>
      <c r="WPK1668" s="288"/>
      <c r="WPL1668" s="288"/>
      <c r="WPM1668" s="288"/>
      <c r="WPN1668" s="288"/>
      <c r="WPO1668" s="288"/>
      <c r="WPP1668" s="288"/>
      <c r="WPQ1668" s="288"/>
      <c r="WPR1668" s="288"/>
      <c r="WPS1668" s="288"/>
      <c r="WPT1668" s="288"/>
      <c r="WPU1668" s="288"/>
      <c r="WPV1668" s="288"/>
      <c r="WPW1668" s="288"/>
      <c r="WPX1668" s="288"/>
      <c r="WPY1668" s="288"/>
      <c r="WPZ1668" s="288"/>
      <c r="WQA1668" s="288"/>
      <c r="WQB1668" s="288"/>
      <c r="WQC1668" s="288"/>
      <c r="WQD1668" s="288"/>
      <c r="WQE1668" s="288"/>
      <c r="WQF1668" s="288"/>
      <c r="WQG1668" s="288"/>
      <c r="WQH1668" s="288"/>
      <c r="WQI1668" s="288"/>
      <c r="WQJ1668" s="288"/>
      <c r="WQK1668" s="288"/>
      <c r="WQL1668" s="288"/>
      <c r="WQM1668" s="288"/>
      <c r="WQN1668" s="288"/>
      <c r="WQO1668" s="288"/>
      <c r="WQP1668" s="288"/>
      <c r="WQQ1668" s="288"/>
      <c r="WQR1668" s="288"/>
      <c r="WQS1668" s="288"/>
      <c r="WQT1668" s="288"/>
      <c r="WQU1668" s="288"/>
      <c r="WQV1668" s="288"/>
      <c r="WQW1668" s="288"/>
      <c r="WQX1668" s="288"/>
      <c r="WQY1668" s="288"/>
      <c r="WQZ1668" s="288"/>
      <c r="WRA1668" s="288"/>
      <c r="WRB1668" s="288"/>
      <c r="WRC1668" s="288"/>
      <c r="WRD1668" s="288"/>
      <c r="WRE1668" s="288"/>
      <c r="WRF1668" s="288"/>
      <c r="WRG1668" s="288"/>
      <c r="WRH1668" s="288"/>
      <c r="WRI1668" s="288"/>
      <c r="WRJ1668" s="288"/>
      <c r="WRK1668" s="288"/>
      <c r="WRL1668" s="288"/>
      <c r="WRM1668" s="288"/>
      <c r="WRN1668" s="288"/>
      <c r="WRO1668" s="288"/>
      <c r="WRP1668" s="288"/>
      <c r="WRQ1668" s="288"/>
      <c r="WRR1668" s="288"/>
      <c r="WRS1668" s="288"/>
      <c r="WRT1668" s="288"/>
      <c r="WRU1668" s="288"/>
      <c r="WRV1668" s="288"/>
      <c r="WRW1668" s="288"/>
      <c r="WRX1668" s="288"/>
      <c r="WRY1668" s="288"/>
      <c r="WRZ1668" s="288"/>
      <c r="WSA1668" s="288"/>
      <c r="WSB1668" s="288"/>
      <c r="WSC1668" s="288"/>
      <c r="WSD1668" s="288"/>
      <c r="WSE1668" s="288"/>
      <c r="WSF1668" s="288"/>
      <c r="WSG1668" s="288"/>
      <c r="WSH1668" s="288"/>
      <c r="WSI1668" s="288"/>
      <c r="WSJ1668" s="288"/>
      <c r="WSK1668" s="288"/>
      <c r="WSL1668" s="288"/>
      <c r="WSM1668" s="288"/>
      <c r="WSN1668" s="288"/>
      <c r="WSO1668" s="288"/>
      <c r="WSP1668" s="288"/>
      <c r="WSQ1668" s="288"/>
      <c r="WSR1668" s="288"/>
      <c r="WSS1668" s="288"/>
      <c r="WST1668" s="288"/>
      <c r="WSU1668" s="288"/>
      <c r="WSV1668" s="288"/>
      <c r="WSW1668" s="288"/>
      <c r="WSX1668" s="288"/>
      <c r="WSY1668" s="288"/>
      <c r="WSZ1668" s="288"/>
      <c r="WTA1668" s="288"/>
      <c r="WTB1668" s="288"/>
      <c r="WTC1668" s="288"/>
      <c r="WTD1668" s="288"/>
      <c r="WTE1668" s="288"/>
      <c r="WTF1668" s="288"/>
      <c r="WTG1668" s="288"/>
      <c r="WTH1668" s="288"/>
      <c r="WTI1668" s="288"/>
      <c r="WTJ1668" s="288"/>
      <c r="WTK1668" s="288"/>
      <c r="WTL1668" s="288"/>
      <c r="WTM1668" s="288"/>
      <c r="WTN1668" s="288"/>
      <c r="WTO1668" s="288"/>
      <c r="WTP1668" s="288"/>
      <c r="WTQ1668" s="288"/>
      <c r="WTR1668" s="288"/>
      <c r="WTS1668" s="288"/>
      <c r="WTT1668" s="288"/>
      <c r="WTU1668" s="288"/>
      <c r="WTV1668" s="288"/>
      <c r="WTW1668" s="288"/>
      <c r="WTX1668" s="288"/>
      <c r="WTY1668" s="288"/>
      <c r="WTZ1668" s="288"/>
      <c r="WUA1668" s="288"/>
      <c r="WUB1668" s="288"/>
      <c r="WUC1668" s="288"/>
      <c r="WUD1668" s="288"/>
      <c r="WUE1668" s="288"/>
      <c r="WUF1668" s="288"/>
      <c r="WUG1668" s="288"/>
      <c r="WUH1668" s="288"/>
      <c r="WUI1668" s="288"/>
      <c r="WUJ1668" s="288"/>
      <c r="WUK1668" s="288"/>
      <c r="WUL1668" s="288"/>
      <c r="WUM1668" s="288"/>
      <c r="WUN1668" s="288"/>
      <c r="WUO1668" s="288"/>
      <c r="WUP1668" s="288"/>
      <c r="WUQ1668" s="288"/>
      <c r="WUR1668" s="288"/>
      <c r="WUS1668" s="288"/>
      <c r="WUT1668" s="288"/>
      <c r="WUU1668" s="288"/>
      <c r="WUV1668" s="288"/>
      <c r="WUW1668" s="288"/>
      <c r="WUX1668" s="288"/>
      <c r="WUY1668" s="288"/>
      <c r="WUZ1668" s="288"/>
      <c r="WVA1668" s="288"/>
      <c r="WVB1668" s="288"/>
      <c r="WVC1668" s="288"/>
      <c r="WVD1668" s="288"/>
      <c r="WVE1668" s="288"/>
      <c r="WVF1668" s="288"/>
      <c r="WVG1668" s="288"/>
      <c r="WVH1668" s="288"/>
      <c r="WVI1668" s="288"/>
      <c r="WVJ1668" s="288"/>
      <c r="WVK1668" s="288"/>
      <c r="WVL1668" s="288"/>
      <c r="WVM1668" s="288"/>
      <c r="WVN1668" s="288"/>
      <c r="WVO1668" s="288"/>
      <c r="WVP1668" s="288"/>
      <c r="WVQ1668" s="288"/>
      <c r="WVR1668" s="288"/>
      <c r="WVS1668" s="288"/>
      <c r="WVT1668" s="288"/>
      <c r="WVU1668" s="288"/>
      <c r="WVV1668" s="288"/>
      <c r="WVW1668" s="288"/>
      <c r="WVX1668" s="288"/>
      <c r="WVY1668" s="288"/>
      <c r="WVZ1668" s="288"/>
      <c r="WWA1668" s="288"/>
      <c r="WWB1668" s="288"/>
      <c r="WWC1668" s="288"/>
      <c r="WWD1668" s="288"/>
      <c r="WWE1668" s="288"/>
      <c r="WWF1668" s="288"/>
      <c r="WWG1668" s="288"/>
      <c r="WWH1668" s="288"/>
      <c r="WWI1668" s="288"/>
      <c r="WWJ1668" s="288"/>
      <c r="WWK1668" s="288"/>
      <c r="WWL1668" s="288"/>
      <c r="WWM1668" s="288"/>
      <c r="WWN1668" s="288"/>
      <c r="WWO1668" s="288"/>
      <c r="WWP1668" s="288"/>
      <c r="WWQ1668" s="288"/>
      <c r="WWR1668" s="288"/>
      <c r="WWS1668" s="288"/>
      <c r="WWT1668" s="288"/>
      <c r="WWU1668" s="288"/>
      <c r="WWV1668" s="288"/>
      <c r="WWW1668" s="288"/>
      <c r="WWX1668" s="288"/>
      <c r="WWY1668" s="288"/>
      <c r="WWZ1668" s="288"/>
      <c r="WXA1668" s="288"/>
      <c r="WXB1668" s="288"/>
      <c r="WXC1668" s="288"/>
      <c r="WXD1668" s="288"/>
      <c r="WXE1668" s="288"/>
      <c r="WXF1668" s="288"/>
      <c r="WXG1668" s="288"/>
      <c r="WXH1668" s="288"/>
      <c r="WXI1668" s="288"/>
      <c r="WXJ1668" s="288"/>
      <c r="WXK1668" s="288"/>
      <c r="WXL1668" s="288"/>
      <c r="WXM1668" s="288"/>
      <c r="WXN1668" s="288"/>
      <c r="WXO1668" s="288"/>
      <c r="WXP1668" s="288"/>
      <c r="WXQ1668" s="288"/>
      <c r="WXR1668" s="288"/>
      <c r="WXS1668" s="288"/>
      <c r="WXT1668" s="288"/>
      <c r="WXU1668" s="288"/>
      <c r="WXV1668" s="288"/>
      <c r="WXW1668" s="288"/>
      <c r="WXX1668" s="288"/>
      <c r="WXY1668" s="288"/>
      <c r="WXZ1668" s="288"/>
      <c r="WYA1668" s="288"/>
      <c r="WYB1668" s="288"/>
      <c r="WYC1668" s="288"/>
      <c r="WYD1668" s="288"/>
      <c r="WYE1668" s="288"/>
      <c r="WYF1668" s="288"/>
      <c r="WYG1668" s="288"/>
      <c r="WYH1668" s="288"/>
      <c r="WYI1668" s="288"/>
      <c r="WYJ1668" s="288"/>
      <c r="WYK1668" s="288"/>
      <c r="WYL1668" s="288"/>
      <c r="WYM1668" s="288"/>
      <c r="WYN1668" s="288"/>
      <c r="WYO1668" s="288"/>
      <c r="WYP1668" s="288"/>
      <c r="WYQ1668" s="288"/>
      <c r="WYR1668" s="288"/>
      <c r="WYS1668" s="288"/>
      <c r="WYT1668" s="288"/>
      <c r="WYU1668" s="288"/>
      <c r="WYV1668" s="288"/>
      <c r="WYW1668" s="288"/>
      <c r="WYX1668" s="288"/>
      <c r="WYY1668" s="288"/>
      <c r="WYZ1668" s="288"/>
      <c r="WZA1668" s="288"/>
      <c r="WZB1668" s="288"/>
      <c r="WZC1668" s="288"/>
      <c r="WZD1668" s="288"/>
      <c r="WZE1668" s="288"/>
      <c r="WZF1668" s="288"/>
      <c r="WZG1668" s="288"/>
      <c r="WZH1668" s="288"/>
      <c r="WZI1668" s="288"/>
      <c r="WZJ1668" s="288"/>
      <c r="WZK1668" s="288"/>
      <c r="WZL1668" s="288"/>
      <c r="WZM1668" s="288"/>
      <c r="WZN1668" s="288"/>
      <c r="WZO1668" s="288"/>
      <c r="WZP1668" s="288"/>
      <c r="WZQ1668" s="288"/>
      <c r="WZR1668" s="288"/>
      <c r="WZS1668" s="288"/>
      <c r="WZT1668" s="288"/>
      <c r="WZU1668" s="288"/>
      <c r="WZV1668" s="288"/>
      <c r="WZW1668" s="288"/>
      <c r="WZX1668" s="288"/>
      <c r="WZY1668" s="288"/>
      <c r="WZZ1668" s="288"/>
      <c r="XAA1668" s="288"/>
      <c r="XAB1668" s="288"/>
      <c r="XAC1668" s="288"/>
      <c r="XAD1668" s="288"/>
      <c r="XAE1668" s="288"/>
      <c r="XAF1668" s="288"/>
      <c r="XAG1668" s="288"/>
      <c r="XAH1668" s="288"/>
      <c r="XAI1668" s="288"/>
      <c r="XAJ1668" s="288"/>
      <c r="XAK1668" s="288"/>
      <c r="XAL1668" s="288"/>
      <c r="XAM1668" s="288"/>
      <c r="XAN1668" s="288"/>
      <c r="XAO1668" s="288"/>
      <c r="XAP1668" s="288"/>
      <c r="XAQ1668" s="288"/>
      <c r="XAR1668" s="288"/>
      <c r="XAS1668" s="288"/>
      <c r="XAT1668" s="288"/>
      <c r="XAU1668" s="288"/>
      <c r="XAV1668" s="288"/>
      <c r="XAW1668" s="288"/>
      <c r="XAX1668" s="288"/>
      <c r="XAY1668" s="288"/>
      <c r="XAZ1668" s="288"/>
      <c r="XBA1668" s="288"/>
      <c r="XBB1668" s="288"/>
      <c r="XBC1668" s="288"/>
      <c r="XBD1668" s="288"/>
      <c r="XBE1668" s="288"/>
      <c r="XBF1668" s="288"/>
      <c r="XBG1668" s="288"/>
      <c r="XBH1668" s="288"/>
      <c r="XBI1668" s="288"/>
      <c r="XBJ1668" s="288"/>
      <c r="XBK1668" s="288"/>
      <c r="XBL1668" s="288"/>
      <c r="XBM1668" s="288"/>
      <c r="XBN1668" s="288"/>
      <c r="XBO1668" s="288"/>
      <c r="XBP1668" s="288"/>
      <c r="XBQ1668" s="288"/>
      <c r="XBR1668" s="288"/>
      <c r="XBS1668" s="288"/>
      <c r="XBT1668" s="288"/>
      <c r="XBU1668" s="288"/>
      <c r="XBV1668" s="288"/>
      <c r="XBW1668" s="288"/>
      <c r="XBX1668" s="288"/>
      <c r="XBY1668" s="288"/>
      <c r="XBZ1668" s="288"/>
      <c r="XCA1668" s="288"/>
      <c r="XCB1668" s="288"/>
      <c r="XCC1668" s="288"/>
      <c r="XCD1668" s="288"/>
      <c r="XCE1668" s="288"/>
      <c r="XCF1668" s="288"/>
      <c r="XCG1668" s="288"/>
      <c r="XCH1668" s="288"/>
      <c r="XCI1668" s="288"/>
      <c r="XCJ1668" s="288"/>
      <c r="XCK1668" s="288"/>
      <c r="XCL1668" s="288"/>
      <c r="XCM1668" s="288"/>
      <c r="XCN1668" s="288"/>
      <c r="XCO1668" s="288"/>
      <c r="XCP1668" s="288"/>
      <c r="XCQ1668" s="288"/>
      <c r="XCR1668" s="288"/>
      <c r="XCS1668" s="288"/>
      <c r="XCT1668" s="288"/>
      <c r="XCU1668" s="288"/>
      <c r="XCV1668" s="288"/>
      <c r="XCW1668" s="288"/>
      <c r="XCX1668" s="288"/>
      <c r="XCY1668" s="288"/>
      <c r="XCZ1668" s="288"/>
      <c r="XDA1668" s="288"/>
      <c r="XDB1668" s="288"/>
      <c r="XDC1668" s="288"/>
      <c r="XDD1668" s="288"/>
      <c r="XDE1668" s="288"/>
      <c r="XDF1668" s="288"/>
      <c r="XDG1668" s="288"/>
      <c r="XDH1668" s="288"/>
      <c r="XDI1668" s="288"/>
      <c r="XDJ1668" s="288"/>
      <c r="XDK1668" s="288"/>
      <c r="XDL1668" s="288"/>
      <c r="XDM1668" s="288"/>
      <c r="XDN1668" s="288"/>
      <c r="XDO1668" s="288"/>
      <c r="XDP1668" s="288"/>
      <c r="XDQ1668" s="288"/>
      <c r="XDR1668" s="288"/>
      <c r="XDS1668" s="288"/>
      <c r="XDT1668" s="288"/>
      <c r="XDU1668" s="288"/>
      <c r="XDV1668" s="288"/>
      <c r="XDW1668" s="288"/>
      <c r="XDX1668" s="288"/>
      <c r="XDY1668" s="288"/>
      <c r="XDZ1668" s="288"/>
      <c r="XEA1668" s="288"/>
      <c r="XEB1668" s="288"/>
      <c r="XEC1668" s="288"/>
      <c r="XED1668" s="288"/>
      <c r="XEE1668" s="288"/>
      <c r="XEF1668" s="288"/>
      <c r="XEG1668" s="288"/>
      <c r="XEH1668" s="288"/>
      <c r="XEI1668" s="288"/>
      <c r="XEJ1668" s="288"/>
      <c r="XEK1668" s="288"/>
      <c r="XEL1668" s="288"/>
      <c r="XEM1668" s="288"/>
      <c r="XEN1668" s="288"/>
      <c r="XEO1668" s="288"/>
      <c r="XEP1668" s="288"/>
      <c r="XEQ1668" s="288"/>
      <c r="XER1668" s="288"/>
      <c r="XES1668" s="288"/>
      <c r="XET1668" s="288"/>
      <c r="XEU1668" s="288"/>
      <c r="XEV1668" s="288"/>
      <c r="XEW1668" s="288"/>
      <c r="XEX1668" s="288"/>
      <c r="XEY1668" s="288"/>
      <c r="XEZ1668" s="288"/>
      <c r="XFA1668" s="288"/>
      <c r="XFB1668" s="288"/>
      <c r="XFC1668" s="288"/>
    </row>
    <row r="1669" spans="1:16383" ht="60" customHeight="1" outlineLevel="1" x14ac:dyDescent="0.25">
      <c r="A1669" s="2" t="s">
        <v>4358</v>
      </c>
      <c r="B1669" s="3" t="s">
        <v>27</v>
      </c>
      <c r="C1669" s="10" t="s">
        <v>3971</v>
      </c>
      <c r="D1669" s="10" t="s">
        <v>9858</v>
      </c>
      <c r="E1669" s="10" t="s">
        <v>9859</v>
      </c>
      <c r="F1669" s="120" t="s">
        <v>3972</v>
      </c>
      <c r="G1669" s="2" t="s">
        <v>29</v>
      </c>
      <c r="H1669" s="4">
        <v>0</v>
      </c>
      <c r="I1669" s="2">
        <v>710000000</v>
      </c>
      <c r="J1669" s="2" t="s">
        <v>11537</v>
      </c>
      <c r="K1669" s="30" t="s">
        <v>6014</v>
      </c>
      <c r="L1669" s="81" t="s">
        <v>1143</v>
      </c>
      <c r="M1669" s="2" t="s">
        <v>32</v>
      </c>
      <c r="N1669" s="2" t="s">
        <v>453</v>
      </c>
      <c r="O1669" s="15" t="s">
        <v>3810</v>
      </c>
      <c r="P1669" s="34">
        <v>796</v>
      </c>
      <c r="Q1669" s="2" t="s">
        <v>41</v>
      </c>
      <c r="R1669" s="118">
        <v>60</v>
      </c>
      <c r="S1669" s="9">
        <v>2834</v>
      </c>
      <c r="T1669" s="9">
        <v>170000</v>
      </c>
      <c r="U1669" s="9">
        <v>190400</v>
      </c>
      <c r="V1669" s="2" t="s">
        <v>42</v>
      </c>
      <c r="W1669" s="2">
        <v>2014</v>
      </c>
      <c r="X1669" s="2"/>
    </row>
    <row r="1670" spans="1:16383" ht="51" customHeight="1" outlineLevel="1" x14ac:dyDescent="0.25">
      <c r="A1670" s="2" t="s">
        <v>4359</v>
      </c>
      <c r="B1670" s="3" t="s">
        <v>27</v>
      </c>
      <c r="C1670" s="134" t="s">
        <v>3973</v>
      </c>
      <c r="D1670" s="5" t="s">
        <v>3974</v>
      </c>
      <c r="E1670" s="2" t="s">
        <v>5635</v>
      </c>
      <c r="F1670" s="120" t="s">
        <v>3975</v>
      </c>
      <c r="G1670" s="2" t="s">
        <v>29</v>
      </c>
      <c r="H1670" s="4">
        <v>0</v>
      </c>
      <c r="I1670" s="2">
        <v>710000000</v>
      </c>
      <c r="J1670" s="2" t="s">
        <v>11537</v>
      </c>
      <c r="K1670" s="30" t="s">
        <v>6014</v>
      </c>
      <c r="L1670" s="81" t="s">
        <v>1143</v>
      </c>
      <c r="M1670" s="2" t="s">
        <v>32</v>
      </c>
      <c r="N1670" s="2" t="s">
        <v>453</v>
      </c>
      <c r="O1670" s="15" t="s">
        <v>3810</v>
      </c>
      <c r="P1670" s="34">
        <v>796</v>
      </c>
      <c r="Q1670" s="2" t="s">
        <v>41</v>
      </c>
      <c r="R1670" s="135">
        <v>0.35</v>
      </c>
      <c r="S1670" s="9">
        <v>98086</v>
      </c>
      <c r="T1670" s="9">
        <v>34330.1</v>
      </c>
      <c r="U1670" s="9">
        <v>38449.72</v>
      </c>
      <c r="V1670" s="2" t="s">
        <v>42</v>
      </c>
      <c r="W1670" s="2">
        <v>2014</v>
      </c>
      <c r="X1670" s="2"/>
    </row>
    <row r="1671" spans="1:16383" ht="51" customHeight="1" outlineLevel="1" x14ac:dyDescent="0.25">
      <c r="A1671" s="2" t="s">
        <v>4360</v>
      </c>
      <c r="B1671" s="3" t="s">
        <v>27</v>
      </c>
      <c r="C1671" s="41" t="s">
        <v>3976</v>
      </c>
      <c r="D1671" s="136" t="s">
        <v>1843</v>
      </c>
      <c r="E1671" s="2" t="s">
        <v>5637</v>
      </c>
      <c r="F1671" s="120" t="s">
        <v>3977</v>
      </c>
      <c r="G1671" s="2" t="s">
        <v>29</v>
      </c>
      <c r="H1671" s="4">
        <v>0</v>
      </c>
      <c r="I1671" s="2">
        <v>710000000</v>
      </c>
      <c r="J1671" s="2" t="s">
        <v>11537</v>
      </c>
      <c r="K1671" s="30" t="s">
        <v>6014</v>
      </c>
      <c r="L1671" s="81" t="s">
        <v>1143</v>
      </c>
      <c r="M1671" s="2" t="s">
        <v>32</v>
      </c>
      <c r="N1671" s="2" t="s">
        <v>453</v>
      </c>
      <c r="O1671" s="15" t="s">
        <v>3810</v>
      </c>
      <c r="P1671" s="34">
        <v>796</v>
      </c>
      <c r="Q1671" s="2" t="s">
        <v>41</v>
      </c>
      <c r="R1671" s="135">
        <v>0.4</v>
      </c>
      <c r="S1671" s="9">
        <v>101911</v>
      </c>
      <c r="T1671" s="9">
        <v>40764.400000000001</v>
      </c>
      <c r="U1671" s="9">
        <v>45656.13</v>
      </c>
      <c r="V1671" s="2" t="s">
        <v>42</v>
      </c>
      <c r="W1671" s="2">
        <v>2014</v>
      </c>
      <c r="X1671" s="2"/>
    </row>
    <row r="1672" spans="1:16383" ht="72" customHeight="1" outlineLevel="1" x14ac:dyDescent="0.25">
      <c r="A1672" s="2" t="s">
        <v>4361</v>
      </c>
      <c r="B1672" s="3" t="s">
        <v>27</v>
      </c>
      <c r="C1672" s="10" t="s">
        <v>6424</v>
      </c>
      <c r="D1672" s="10" t="s">
        <v>6425</v>
      </c>
      <c r="E1672" s="2" t="s">
        <v>12710</v>
      </c>
      <c r="F1672" s="10" t="s">
        <v>6044</v>
      </c>
      <c r="G1672" s="2" t="s">
        <v>29</v>
      </c>
      <c r="H1672" s="4">
        <v>0</v>
      </c>
      <c r="I1672" s="2">
        <v>710000000</v>
      </c>
      <c r="J1672" s="2" t="s">
        <v>11537</v>
      </c>
      <c r="K1672" s="30" t="s">
        <v>6014</v>
      </c>
      <c r="L1672" s="81" t="s">
        <v>1143</v>
      </c>
      <c r="M1672" s="2" t="s">
        <v>32</v>
      </c>
      <c r="N1672" s="2" t="s">
        <v>453</v>
      </c>
      <c r="O1672" s="15" t="s">
        <v>3810</v>
      </c>
      <c r="P1672" s="34">
        <v>796</v>
      </c>
      <c r="Q1672" s="2" t="s">
        <v>41</v>
      </c>
      <c r="R1672" s="135">
        <v>0.3</v>
      </c>
      <c r="S1672" s="9">
        <v>52462</v>
      </c>
      <c r="T1672" s="9">
        <v>15738.6</v>
      </c>
      <c r="U1672" s="9">
        <v>17627.240000000002</v>
      </c>
      <c r="V1672" s="2" t="s">
        <v>42</v>
      </c>
      <c r="W1672" s="2">
        <v>2014</v>
      </c>
      <c r="X1672" s="2"/>
    </row>
    <row r="1673" spans="1:16383" ht="51" customHeight="1" outlineLevel="1" x14ac:dyDescent="0.25">
      <c r="A1673" s="2" t="s">
        <v>4362</v>
      </c>
      <c r="B1673" s="3" t="s">
        <v>27</v>
      </c>
      <c r="C1673" s="41" t="s">
        <v>3978</v>
      </c>
      <c r="D1673" s="42" t="s">
        <v>3979</v>
      </c>
      <c r="E1673" s="2" t="s">
        <v>3980</v>
      </c>
      <c r="F1673" s="42" t="s">
        <v>3980</v>
      </c>
      <c r="G1673" s="2" t="s">
        <v>29</v>
      </c>
      <c r="H1673" s="4">
        <v>0</v>
      </c>
      <c r="I1673" s="2">
        <v>710000000</v>
      </c>
      <c r="J1673" s="2" t="s">
        <v>11537</v>
      </c>
      <c r="K1673" s="30" t="s">
        <v>6014</v>
      </c>
      <c r="L1673" s="81" t="s">
        <v>1143</v>
      </c>
      <c r="M1673" s="2" t="s">
        <v>32</v>
      </c>
      <c r="N1673" s="2" t="s">
        <v>453</v>
      </c>
      <c r="O1673" s="15" t="s">
        <v>3810</v>
      </c>
      <c r="P1673" s="34">
        <v>796</v>
      </c>
      <c r="Q1673" s="2" t="s">
        <v>41</v>
      </c>
      <c r="R1673" s="135">
        <v>0.2</v>
      </c>
      <c r="S1673" s="9">
        <v>75105</v>
      </c>
      <c r="T1673" s="9">
        <v>15021</v>
      </c>
      <c r="U1673" s="9">
        <v>16823.52</v>
      </c>
      <c r="V1673" s="2" t="s">
        <v>42</v>
      </c>
      <c r="W1673" s="2">
        <v>2014</v>
      </c>
      <c r="X1673" s="2"/>
    </row>
    <row r="1674" spans="1:16383" ht="51" customHeight="1" outlineLevel="1" x14ac:dyDescent="0.25">
      <c r="A1674" s="2" t="s">
        <v>4363</v>
      </c>
      <c r="B1674" s="3" t="s">
        <v>27</v>
      </c>
      <c r="C1674" s="10" t="s">
        <v>9102</v>
      </c>
      <c r="D1674" s="10" t="s">
        <v>919</v>
      </c>
      <c r="E1674" s="10" t="s">
        <v>3982</v>
      </c>
      <c r="F1674" s="42" t="s">
        <v>3982</v>
      </c>
      <c r="G1674" s="2" t="s">
        <v>29</v>
      </c>
      <c r="H1674" s="4">
        <v>0</v>
      </c>
      <c r="I1674" s="2">
        <v>710000000</v>
      </c>
      <c r="J1674" s="2" t="s">
        <v>11537</v>
      </c>
      <c r="K1674" s="30" t="s">
        <v>6014</v>
      </c>
      <c r="L1674" s="81" t="s">
        <v>1143</v>
      </c>
      <c r="M1674" s="2" t="s">
        <v>32</v>
      </c>
      <c r="N1674" s="2" t="s">
        <v>453</v>
      </c>
      <c r="O1674" s="15" t="s">
        <v>3810</v>
      </c>
      <c r="P1674" s="2">
        <v>166</v>
      </c>
      <c r="Q1674" s="10" t="s">
        <v>1268</v>
      </c>
      <c r="R1674" s="135">
        <v>520</v>
      </c>
      <c r="S1674" s="9">
        <v>170</v>
      </c>
      <c r="T1674" s="9">
        <f>S1674*R1674</f>
        <v>88400</v>
      </c>
      <c r="U1674" s="9">
        <f>T1674*1.12</f>
        <v>99008.000000000015</v>
      </c>
      <c r="V1674" s="2" t="s">
        <v>42</v>
      </c>
      <c r="W1674" s="2">
        <v>2014</v>
      </c>
      <c r="X1674" s="2"/>
    </row>
    <row r="1675" spans="1:16383" ht="51" customHeight="1" outlineLevel="1" x14ac:dyDescent="0.25">
      <c r="A1675" s="2" t="s">
        <v>4364</v>
      </c>
      <c r="B1675" s="3" t="s">
        <v>27</v>
      </c>
      <c r="C1675" s="5" t="s">
        <v>3659</v>
      </c>
      <c r="D1675" s="10" t="s">
        <v>1920</v>
      </c>
      <c r="E1675" s="10" t="s">
        <v>9461</v>
      </c>
      <c r="F1675" s="5" t="s">
        <v>3660</v>
      </c>
      <c r="G1675" s="2" t="s">
        <v>29</v>
      </c>
      <c r="H1675" s="4">
        <v>0</v>
      </c>
      <c r="I1675" s="2">
        <v>710000000</v>
      </c>
      <c r="J1675" s="2" t="s">
        <v>11537</v>
      </c>
      <c r="K1675" s="30" t="s">
        <v>6014</v>
      </c>
      <c r="L1675" s="81" t="s">
        <v>1143</v>
      </c>
      <c r="M1675" s="2" t="s">
        <v>32</v>
      </c>
      <c r="N1675" s="2" t="s">
        <v>453</v>
      </c>
      <c r="O1675" s="15" t="s">
        <v>3810</v>
      </c>
      <c r="P1675" s="7" t="s">
        <v>793</v>
      </c>
      <c r="Q1675" s="2" t="s">
        <v>1344</v>
      </c>
      <c r="R1675" s="129">
        <v>21.43</v>
      </c>
      <c r="S1675" s="9">
        <v>1400</v>
      </c>
      <c r="T1675" s="9">
        <v>30000</v>
      </c>
      <c r="U1675" s="9">
        <v>33600</v>
      </c>
      <c r="V1675" s="2" t="s">
        <v>42</v>
      </c>
      <c r="W1675" s="2">
        <v>2014</v>
      </c>
      <c r="X1675" s="2"/>
    </row>
    <row r="1676" spans="1:16383" ht="51" customHeight="1" outlineLevel="1" x14ac:dyDescent="0.25">
      <c r="A1676" s="2" t="s">
        <v>4365</v>
      </c>
      <c r="B1676" s="3" t="s">
        <v>27</v>
      </c>
      <c r="C1676" s="5" t="s">
        <v>3983</v>
      </c>
      <c r="D1676" s="34" t="s">
        <v>12712</v>
      </c>
      <c r="E1676" s="2" t="s">
        <v>12711</v>
      </c>
      <c r="F1676" s="5" t="s">
        <v>3984</v>
      </c>
      <c r="G1676" s="2" t="s">
        <v>29</v>
      </c>
      <c r="H1676" s="4">
        <v>0</v>
      </c>
      <c r="I1676" s="2">
        <v>710000000</v>
      </c>
      <c r="J1676" s="2" t="s">
        <v>11537</v>
      </c>
      <c r="K1676" s="30" t="s">
        <v>6014</v>
      </c>
      <c r="L1676" s="81" t="s">
        <v>1143</v>
      </c>
      <c r="M1676" s="2" t="s">
        <v>32</v>
      </c>
      <c r="N1676" s="2" t="s">
        <v>453</v>
      </c>
      <c r="O1676" s="15" t="s">
        <v>3810</v>
      </c>
      <c r="P1676" s="137" t="s">
        <v>793</v>
      </c>
      <c r="Q1676" s="2" t="s">
        <v>12713</v>
      </c>
      <c r="R1676" s="37">
        <v>83.34</v>
      </c>
      <c r="S1676" s="9">
        <v>600</v>
      </c>
      <c r="T1676" s="9">
        <v>50000</v>
      </c>
      <c r="U1676" s="9">
        <v>56000</v>
      </c>
      <c r="V1676" s="2" t="s">
        <v>42</v>
      </c>
      <c r="W1676" s="2">
        <v>2014</v>
      </c>
      <c r="X1676" s="2"/>
    </row>
    <row r="1677" spans="1:16383" ht="51" customHeight="1" outlineLevel="1" x14ac:dyDescent="0.25">
      <c r="A1677" s="2" t="s">
        <v>4366</v>
      </c>
      <c r="B1677" s="3" t="s">
        <v>27</v>
      </c>
      <c r="C1677" s="5" t="s">
        <v>3663</v>
      </c>
      <c r="D1677" s="34" t="s">
        <v>906</v>
      </c>
      <c r="E1677" s="2" t="s">
        <v>8313</v>
      </c>
      <c r="F1677" s="5" t="s">
        <v>3665</v>
      </c>
      <c r="G1677" s="2" t="s">
        <v>29</v>
      </c>
      <c r="H1677" s="4">
        <v>0</v>
      </c>
      <c r="I1677" s="2">
        <v>710000000</v>
      </c>
      <c r="J1677" s="2" t="s">
        <v>11537</v>
      </c>
      <c r="K1677" s="30" t="s">
        <v>6014</v>
      </c>
      <c r="L1677" s="81" t="s">
        <v>1143</v>
      </c>
      <c r="M1677" s="2" t="s">
        <v>32</v>
      </c>
      <c r="N1677" s="2" t="s">
        <v>453</v>
      </c>
      <c r="O1677" s="15" t="s">
        <v>3810</v>
      </c>
      <c r="P1677" s="5">
        <v>796</v>
      </c>
      <c r="Q1677" s="2" t="s">
        <v>41</v>
      </c>
      <c r="R1677" s="37">
        <v>28</v>
      </c>
      <c r="S1677" s="9">
        <v>892.86</v>
      </c>
      <c r="T1677" s="9">
        <v>25000</v>
      </c>
      <c r="U1677" s="9">
        <v>28000</v>
      </c>
      <c r="V1677" s="2" t="s">
        <v>42</v>
      </c>
      <c r="W1677" s="2">
        <v>2014</v>
      </c>
      <c r="X1677" s="2"/>
    </row>
    <row r="1678" spans="1:16383" ht="51" customHeight="1" outlineLevel="1" x14ac:dyDescent="0.25">
      <c r="A1678" s="2" t="s">
        <v>4367</v>
      </c>
      <c r="B1678" s="3" t="s">
        <v>27</v>
      </c>
      <c r="C1678" s="122" t="s">
        <v>3985</v>
      </c>
      <c r="D1678" s="28" t="s">
        <v>12714</v>
      </c>
      <c r="E1678" s="2" t="s">
        <v>13173</v>
      </c>
      <c r="F1678" s="5" t="s">
        <v>3986</v>
      </c>
      <c r="G1678" s="2" t="s">
        <v>29</v>
      </c>
      <c r="H1678" s="4">
        <v>0</v>
      </c>
      <c r="I1678" s="2">
        <v>710000000</v>
      </c>
      <c r="J1678" s="2" t="s">
        <v>11537</v>
      </c>
      <c r="K1678" s="30" t="s">
        <v>6014</v>
      </c>
      <c r="L1678" s="81" t="s">
        <v>1143</v>
      </c>
      <c r="M1678" s="2" t="s">
        <v>32</v>
      </c>
      <c r="N1678" s="2" t="s">
        <v>453</v>
      </c>
      <c r="O1678" s="15" t="s">
        <v>3810</v>
      </c>
      <c r="P1678" s="2">
        <v>168</v>
      </c>
      <c r="Q1678" s="10" t="s">
        <v>12021</v>
      </c>
      <c r="R1678" s="37">
        <v>5</v>
      </c>
      <c r="S1678" s="9">
        <v>5000</v>
      </c>
      <c r="T1678" s="9">
        <v>25000</v>
      </c>
      <c r="U1678" s="9">
        <v>28000</v>
      </c>
      <c r="V1678" s="2" t="s">
        <v>42</v>
      </c>
      <c r="W1678" s="2">
        <v>2014</v>
      </c>
      <c r="X1678" s="2"/>
    </row>
    <row r="1679" spans="1:16383" ht="51" customHeight="1" outlineLevel="1" x14ac:dyDescent="0.25">
      <c r="A1679" s="2" t="s">
        <v>4368</v>
      </c>
      <c r="B1679" s="3" t="s">
        <v>27</v>
      </c>
      <c r="C1679" s="10" t="s">
        <v>9141</v>
      </c>
      <c r="D1679" s="10" t="s">
        <v>8638</v>
      </c>
      <c r="E1679" s="10" t="s">
        <v>9140</v>
      </c>
      <c r="F1679" s="28" t="s">
        <v>9139</v>
      </c>
      <c r="G1679" s="2" t="s">
        <v>29</v>
      </c>
      <c r="H1679" s="4">
        <v>0</v>
      </c>
      <c r="I1679" s="2">
        <v>710000000</v>
      </c>
      <c r="J1679" s="2" t="s">
        <v>11537</v>
      </c>
      <c r="K1679" s="30" t="s">
        <v>9949</v>
      </c>
      <c r="L1679" s="81" t="s">
        <v>1143</v>
      </c>
      <c r="M1679" s="2" t="s">
        <v>32</v>
      </c>
      <c r="N1679" s="2" t="s">
        <v>453</v>
      </c>
      <c r="O1679" s="15" t="s">
        <v>3810</v>
      </c>
      <c r="P1679" s="36" t="s">
        <v>40</v>
      </c>
      <c r="Q1679" s="2" t="s">
        <v>41</v>
      </c>
      <c r="R1679" s="37">
        <v>50</v>
      </c>
      <c r="S1679" s="9">
        <v>1025</v>
      </c>
      <c r="T1679" s="9">
        <v>51250</v>
      </c>
      <c r="U1679" s="9">
        <v>57400</v>
      </c>
      <c r="V1679" s="2" t="s">
        <v>42</v>
      </c>
      <c r="W1679" s="2">
        <v>2014</v>
      </c>
      <c r="X1679" s="2"/>
    </row>
    <row r="1680" spans="1:16383" ht="51" customHeight="1" outlineLevel="1" x14ac:dyDescent="0.25">
      <c r="A1680" s="2" t="s">
        <v>4369</v>
      </c>
      <c r="B1680" s="3" t="s">
        <v>27</v>
      </c>
      <c r="C1680" s="28" t="s">
        <v>7907</v>
      </c>
      <c r="D1680" s="10" t="s">
        <v>6323</v>
      </c>
      <c r="E1680" s="10" t="s">
        <v>6324</v>
      </c>
      <c r="F1680" s="28" t="s">
        <v>9138</v>
      </c>
      <c r="G1680" s="2" t="s">
        <v>29</v>
      </c>
      <c r="H1680" s="4">
        <v>0</v>
      </c>
      <c r="I1680" s="2">
        <v>710000000</v>
      </c>
      <c r="J1680" s="2" t="s">
        <v>11537</v>
      </c>
      <c r="K1680" s="30" t="s">
        <v>9949</v>
      </c>
      <c r="L1680" s="81" t="s">
        <v>1143</v>
      </c>
      <c r="M1680" s="2" t="s">
        <v>32</v>
      </c>
      <c r="N1680" s="2" t="s">
        <v>453</v>
      </c>
      <c r="O1680" s="15" t="s">
        <v>3810</v>
      </c>
      <c r="P1680" s="7" t="s">
        <v>40</v>
      </c>
      <c r="Q1680" s="2" t="s">
        <v>41</v>
      </c>
      <c r="R1680" s="37">
        <v>5</v>
      </c>
      <c r="S1680" s="9">
        <v>9750</v>
      </c>
      <c r="T1680" s="9">
        <v>48750</v>
      </c>
      <c r="U1680" s="9">
        <v>54600</v>
      </c>
      <c r="V1680" s="2" t="s">
        <v>42</v>
      </c>
      <c r="W1680" s="2">
        <v>2014</v>
      </c>
      <c r="X1680" s="2"/>
    </row>
    <row r="1681" spans="1:24" ht="51" customHeight="1" outlineLevel="1" x14ac:dyDescent="0.25">
      <c r="A1681" s="2" t="s">
        <v>4370</v>
      </c>
      <c r="B1681" s="3" t="s">
        <v>27</v>
      </c>
      <c r="C1681" s="119" t="s">
        <v>3987</v>
      </c>
      <c r="D1681" s="10" t="s">
        <v>1896</v>
      </c>
      <c r="E1681" s="10" t="s">
        <v>1892</v>
      </c>
      <c r="F1681" s="28" t="s">
        <v>1896</v>
      </c>
      <c r="G1681" s="2" t="s">
        <v>29</v>
      </c>
      <c r="H1681" s="4">
        <v>0</v>
      </c>
      <c r="I1681" s="2">
        <v>710000000</v>
      </c>
      <c r="J1681" s="2" t="s">
        <v>11537</v>
      </c>
      <c r="K1681" s="30" t="s">
        <v>9783</v>
      </c>
      <c r="L1681" s="81" t="s">
        <v>1143</v>
      </c>
      <c r="M1681" s="2" t="s">
        <v>32</v>
      </c>
      <c r="N1681" s="2" t="s">
        <v>453</v>
      </c>
      <c r="O1681" s="15" t="s">
        <v>3810</v>
      </c>
      <c r="P1681" s="34">
        <v>166</v>
      </c>
      <c r="Q1681" s="2" t="s">
        <v>1268</v>
      </c>
      <c r="R1681" s="138">
        <v>2.5</v>
      </c>
      <c r="S1681" s="9">
        <v>3200</v>
      </c>
      <c r="T1681" s="9">
        <v>8000</v>
      </c>
      <c r="U1681" s="9">
        <v>8960</v>
      </c>
      <c r="V1681" s="2" t="s">
        <v>42</v>
      </c>
      <c r="W1681" s="2">
        <v>2014</v>
      </c>
      <c r="X1681" s="2"/>
    </row>
    <row r="1682" spans="1:24" ht="51" customHeight="1" outlineLevel="1" x14ac:dyDescent="0.25">
      <c r="A1682" s="2" t="s">
        <v>4371</v>
      </c>
      <c r="B1682" s="3" t="s">
        <v>27</v>
      </c>
      <c r="C1682" s="119" t="s">
        <v>3988</v>
      </c>
      <c r="D1682" s="28" t="s">
        <v>2242</v>
      </c>
      <c r="E1682" s="2" t="s">
        <v>3989</v>
      </c>
      <c r="F1682" s="28"/>
      <c r="G1682" s="2" t="s">
        <v>29</v>
      </c>
      <c r="H1682" s="4">
        <v>0</v>
      </c>
      <c r="I1682" s="2">
        <v>710000000</v>
      </c>
      <c r="J1682" s="2" t="s">
        <v>11537</v>
      </c>
      <c r="K1682" s="30" t="s">
        <v>9783</v>
      </c>
      <c r="L1682" s="81" t="s">
        <v>1143</v>
      </c>
      <c r="M1682" s="2" t="s">
        <v>32</v>
      </c>
      <c r="N1682" s="2" t="s">
        <v>453</v>
      </c>
      <c r="O1682" s="15" t="s">
        <v>3810</v>
      </c>
      <c r="P1682" s="93">
        <v>113</v>
      </c>
      <c r="Q1682" s="34" t="s">
        <v>12715</v>
      </c>
      <c r="R1682" s="37">
        <v>10</v>
      </c>
      <c r="S1682" s="9">
        <v>1200</v>
      </c>
      <c r="T1682" s="9">
        <v>12000</v>
      </c>
      <c r="U1682" s="9">
        <v>13440</v>
      </c>
      <c r="V1682" s="2" t="s">
        <v>42</v>
      </c>
      <c r="W1682" s="2">
        <v>2014</v>
      </c>
      <c r="X1682" s="2"/>
    </row>
    <row r="1683" spans="1:24" ht="51" customHeight="1" outlineLevel="1" x14ac:dyDescent="0.25">
      <c r="A1683" s="2" t="s">
        <v>4372</v>
      </c>
      <c r="B1683" s="3" t="s">
        <v>27</v>
      </c>
      <c r="C1683" s="119" t="s">
        <v>3990</v>
      </c>
      <c r="D1683" s="10" t="s">
        <v>1895</v>
      </c>
      <c r="E1683" s="10" t="s">
        <v>3991</v>
      </c>
      <c r="F1683" s="28" t="s">
        <v>3991</v>
      </c>
      <c r="G1683" s="2" t="s">
        <v>29</v>
      </c>
      <c r="H1683" s="4">
        <v>0</v>
      </c>
      <c r="I1683" s="2">
        <v>710000000</v>
      </c>
      <c r="J1683" s="2" t="s">
        <v>11537</v>
      </c>
      <c r="K1683" s="30" t="s">
        <v>9783</v>
      </c>
      <c r="L1683" s="81" t="s">
        <v>1143</v>
      </c>
      <c r="M1683" s="2" t="s">
        <v>32</v>
      </c>
      <c r="N1683" s="2" t="s">
        <v>453</v>
      </c>
      <c r="O1683" s="15" t="s">
        <v>3810</v>
      </c>
      <c r="P1683" s="93">
        <v>166</v>
      </c>
      <c r="Q1683" s="2" t="s">
        <v>1268</v>
      </c>
      <c r="R1683" s="37">
        <v>50</v>
      </c>
      <c r="S1683" s="9">
        <v>1200</v>
      </c>
      <c r="T1683" s="9">
        <v>60000</v>
      </c>
      <c r="U1683" s="9">
        <v>67200</v>
      </c>
      <c r="V1683" s="2" t="s">
        <v>42</v>
      </c>
      <c r="W1683" s="2">
        <v>2014</v>
      </c>
      <c r="X1683" s="2"/>
    </row>
    <row r="1684" spans="1:24" ht="51" customHeight="1" outlineLevel="1" x14ac:dyDescent="0.25">
      <c r="A1684" s="2" t="s">
        <v>4373</v>
      </c>
      <c r="B1684" s="3" t="s">
        <v>27</v>
      </c>
      <c r="C1684" s="43" t="s">
        <v>3698</v>
      </c>
      <c r="D1684" s="10" t="s">
        <v>9298</v>
      </c>
      <c r="E1684" s="10" t="s">
        <v>3992</v>
      </c>
      <c r="F1684" s="28" t="s">
        <v>3992</v>
      </c>
      <c r="G1684" s="2" t="s">
        <v>350</v>
      </c>
      <c r="H1684" s="4">
        <v>0</v>
      </c>
      <c r="I1684" s="2">
        <v>710000000</v>
      </c>
      <c r="J1684" s="2" t="s">
        <v>11537</v>
      </c>
      <c r="K1684" s="30" t="s">
        <v>9783</v>
      </c>
      <c r="L1684" s="81" t="s">
        <v>1143</v>
      </c>
      <c r="M1684" s="2" t="s">
        <v>32</v>
      </c>
      <c r="N1684" s="2" t="s">
        <v>453</v>
      </c>
      <c r="O1684" s="15" t="s">
        <v>3810</v>
      </c>
      <c r="P1684" s="5">
        <v>796</v>
      </c>
      <c r="Q1684" s="2" t="s">
        <v>41</v>
      </c>
      <c r="R1684" s="37">
        <v>700</v>
      </c>
      <c r="S1684" s="9">
        <v>1500</v>
      </c>
      <c r="T1684" s="9">
        <v>1050000</v>
      </c>
      <c r="U1684" s="9">
        <v>1176000</v>
      </c>
      <c r="V1684" s="2" t="s">
        <v>42</v>
      </c>
      <c r="W1684" s="2">
        <v>2014</v>
      </c>
      <c r="X1684" s="2"/>
    </row>
    <row r="1685" spans="1:24" ht="51" customHeight="1" outlineLevel="1" x14ac:dyDescent="0.25">
      <c r="A1685" s="2" t="s">
        <v>4374</v>
      </c>
      <c r="B1685" s="3" t="s">
        <v>27</v>
      </c>
      <c r="C1685" s="125" t="s">
        <v>3720</v>
      </c>
      <c r="D1685" s="115" t="s">
        <v>3721</v>
      </c>
      <c r="E1685" s="115" t="s">
        <v>3722</v>
      </c>
      <c r="F1685" s="115" t="s">
        <v>3722</v>
      </c>
      <c r="G1685" s="2" t="s">
        <v>29</v>
      </c>
      <c r="H1685" s="4">
        <v>0</v>
      </c>
      <c r="I1685" s="2">
        <v>710000000</v>
      </c>
      <c r="J1685" s="2" t="s">
        <v>11537</v>
      </c>
      <c r="K1685" s="30" t="s">
        <v>9783</v>
      </c>
      <c r="L1685" s="81" t="s">
        <v>1143</v>
      </c>
      <c r="M1685" s="2" t="s">
        <v>32</v>
      </c>
      <c r="N1685" s="2" t="s">
        <v>453</v>
      </c>
      <c r="O1685" s="15" t="s">
        <v>3810</v>
      </c>
      <c r="P1685" s="2">
        <v>112</v>
      </c>
      <c r="Q1685" s="2" t="s">
        <v>751</v>
      </c>
      <c r="R1685" s="37">
        <v>537</v>
      </c>
      <c r="S1685" s="9">
        <v>446.43</v>
      </c>
      <c r="T1685" s="9">
        <v>240000</v>
      </c>
      <c r="U1685" s="9">
        <v>268800</v>
      </c>
      <c r="V1685" s="2" t="s">
        <v>42</v>
      </c>
      <c r="W1685" s="2">
        <v>2014</v>
      </c>
      <c r="X1685" s="2"/>
    </row>
    <row r="1686" spans="1:24" ht="51" customHeight="1" outlineLevel="1" x14ac:dyDescent="0.25">
      <c r="A1686" s="2" t="s">
        <v>4375</v>
      </c>
      <c r="B1686" s="3" t="s">
        <v>27</v>
      </c>
      <c r="C1686" s="7" t="s">
        <v>3993</v>
      </c>
      <c r="D1686" s="10" t="s">
        <v>2481</v>
      </c>
      <c r="E1686" s="10" t="s">
        <v>5720</v>
      </c>
      <c r="F1686" s="120" t="s">
        <v>3994</v>
      </c>
      <c r="G1686" s="2" t="s">
        <v>29</v>
      </c>
      <c r="H1686" s="2">
        <v>0</v>
      </c>
      <c r="I1686" s="2">
        <v>710000000</v>
      </c>
      <c r="J1686" s="2" t="s">
        <v>11537</v>
      </c>
      <c r="K1686" s="30" t="s">
        <v>9783</v>
      </c>
      <c r="L1686" s="81" t="s">
        <v>1143</v>
      </c>
      <c r="M1686" s="2" t="s">
        <v>32</v>
      </c>
      <c r="N1686" s="2" t="s">
        <v>453</v>
      </c>
      <c r="O1686" s="15" t="s">
        <v>3810</v>
      </c>
      <c r="P1686" s="36" t="s">
        <v>40</v>
      </c>
      <c r="Q1686" s="5" t="s">
        <v>41</v>
      </c>
      <c r="R1686" s="37">
        <v>283</v>
      </c>
      <c r="S1686" s="9">
        <v>169.64</v>
      </c>
      <c r="T1686" s="9">
        <v>48000</v>
      </c>
      <c r="U1686" s="9">
        <v>53760</v>
      </c>
      <c r="V1686" s="2" t="s">
        <v>42</v>
      </c>
      <c r="W1686" s="2">
        <v>2014</v>
      </c>
      <c r="X1686" s="2"/>
    </row>
    <row r="1687" spans="1:24" ht="63.75" customHeight="1" outlineLevel="1" x14ac:dyDescent="0.25">
      <c r="A1687" s="2" t="s">
        <v>4376</v>
      </c>
      <c r="B1687" s="3" t="s">
        <v>27</v>
      </c>
      <c r="C1687" s="43" t="s">
        <v>6266</v>
      </c>
      <c r="D1687" s="139" t="s">
        <v>6267</v>
      </c>
      <c r="E1687" s="139" t="s">
        <v>6268</v>
      </c>
      <c r="F1687" s="139" t="s">
        <v>6268</v>
      </c>
      <c r="G1687" s="2" t="s">
        <v>350</v>
      </c>
      <c r="H1687" s="4">
        <v>0</v>
      </c>
      <c r="I1687" s="2">
        <v>710000000</v>
      </c>
      <c r="J1687" s="2" t="s">
        <v>11537</v>
      </c>
      <c r="K1687" s="90" t="s">
        <v>116</v>
      </c>
      <c r="L1687" s="2" t="s">
        <v>1151</v>
      </c>
      <c r="M1687" s="2" t="s">
        <v>32</v>
      </c>
      <c r="N1687" s="2" t="s">
        <v>453</v>
      </c>
      <c r="O1687" s="15" t="s">
        <v>475</v>
      </c>
      <c r="P1687" s="36" t="s">
        <v>40</v>
      </c>
      <c r="Q1687" s="2" t="s">
        <v>41</v>
      </c>
      <c r="R1687" s="2">
        <v>1</v>
      </c>
      <c r="S1687" s="9">
        <v>140000</v>
      </c>
      <c r="T1687" s="9">
        <v>0</v>
      </c>
      <c r="U1687" s="9">
        <v>0</v>
      </c>
      <c r="V1687" s="2" t="s">
        <v>42</v>
      </c>
      <c r="W1687" s="2">
        <v>2014</v>
      </c>
      <c r="X1687" s="2"/>
    </row>
    <row r="1688" spans="1:24" s="85" customFormat="1" ht="75.75" customHeight="1" outlineLevel="1" x14ac:dyDescent="0.25">
      <c r="A1688" s="2" t="s">
        <v>11446</v>
      </c>
      <c r="B1688" s="3" t="s">
        <v>27</v>
      </c>
      <c r="C1688" s="43" t="s">
        <v>6266</v>
      </c>
      <c r="D1688" s="139" t="s">
        <v>6267</v>
      </c>
      <c r="E1688" s="139" t="s">
        <v>6268</v>
      </c>
      <c r="F1688" s="139"/>
      <c r="G1688" s="2" t="s">
        <v>350</v>
      </c>
      <c r="H1688" s="4">
        <v>0</v>
      </c>
      <c r="I1688" s="2">
        <v>710000000</v>
      </c>
      <c r="J1688" s="2" t="s">
        <v>11537</v>
      </c>
      <c r="K1688" s="90" t="s">
        <v>6017</v>
      </c>
      <c r="L1688" s="2" t="s">
        <v>1151</v>
      </c>
      <c r="M1688" s="2" t="s">
        <v>32</v>
      </c>
      <c r="N1688" s="2" t="s">
        <v>11448</v>
      </c>
      <c r="O1688" s="15" t="s">
        <v>67</v>
      </c>
      <c r="P1688" s="36" t="s">
        <v>40</v>
      </c>
      <c r="Q1688" s="2" t="s">
        <v>41</v>
      </c>
      <c r="R1688" s="2">
        <v>1</v>
      </c>
      <c r="S1688" s="9">
        <v>140000</v>
      </c>
      <c r="T1688" s="9">
        <v>140000</v>
      </c>
      <c r="U1688" s="9">
        <v>156800</v>
      </c>
      <c r="V1688" s="2" t="s">
        <v>42</v>
      </c>
      <c r="W1688" s="2">
        <v>2014</v>
      </c>
      <c r="X1688" s="2" t="s">
        <v>11449</v>
      </c>
    </row>
    <row r="1689" spans="1:24" ht="76.5" customHeight="1" outlineLevel="1" x14ac:dyDescent="0.25">
      <c r="A1689" s="2" t="s">
        <v>4377</v>
      </c>
      <c r="B1689" s="3" t="s">
        <v>27</v>
      </c>
      <c r="C1689" s="43" t="s">
        <v>6266</v>
      </c>
      <c r="D1689" s="139" t="s">
        <v>6267</v>
      </c>
      <c r="E1689" s="139" t="s">
        <v>6268</v>
      </c>
      <c r="F1689" s="139" t="s">
        <v>6269</v>
      </c>
      <c r="G1689" s="2" t="s">
        <v>350</v>
      </c>
      <c r="H1689" s="4">
        <v>0</v>
      </c>
      <c r="I1689" s="2">
        <v>710000000</v>
      </c>
      <c r="J1689" s="2" t="s">
        <v>11537</v>
      </c>
      <c r="K1689" s="90" t="s">
        <v>4986</v>
      </c>
      <c r="L1689" s="2" t="s">
        <v>1151</v>
      </c>
      <c r="M1689" s="2" t="s">
        <v>32</v>
      </c>
      <c r="N1689" s="2" t="s">
        <v>453</v>
      </c>
      <c r="O1689" s="15" t="s">
        <v>475</v>
      </c>
      <c r="P1689" s="36" t="s">
        <v>40</v>
      </c>
      <c r="Q1689" s="2" t="s">
        <v>41</v>
      </c>
      <c r="R1689" s="2">
        <v>1</v>
      </c>
      <c r="S1689" s="9">
        <v>0</v>
      </c>
      <c r="T1689" s="9">
        <v>0</v>
      </c>
      <c r="U1689" s="9">
        <v>0</v>
      </c>
      <c r="V1689" s="2" t="s">
        <v>42</v>
      </c>
      <c r="W1689" s="2">
        <v>2014</v>
      </c>
      <c r="X1689" s="2"/>
    </row>
    <row r="1690" spans="1:24" s="85" customFormat="1" ht="76.5" outlineLevel="1" x14ac:dyDescent="0.25">
      <c r="A1690" s="2" t="s">
        <v>11450</v>
      </c>
      <c r="B1690" s="3" t="s">
        <v>27</v>
      </c>
      <c r="C1690" s="43" t="s">
        <v>6266</v>
      </c>
      <c r="D1690" s="139" t="s">
        <v>6267</v>
      </c>
      <c r="E1690" s="139" t="s">
        <v>6268</v>
      </c>
      <c r="F1690" s="139"/>
      <c r="G1690" s="2" t="s">
        <v>350</v>
      </c>
      <c r="H1690" s="4">
        <v>0</v>
      </c>
      <c r="I1690" s="2">
        <v>710000000</v>
      </c>
      <c r="J1690" s="2" t="s">
        <v>11537</v>
      </c>
      <c r="K1690" s="90" t="s">
        <v>6017</v>
      </c>
      <c r="L1690" s="2" t="s">
        <v>1151</v>
      </c>
      <c r="M1690" s="2" t="s">
        <v>32</v>
      </c>
      <c r="N1690" s="2" t="s">
        <v>11448</v>
      </c>
      <c r="O1690" s="15" t="s">
        <v>67</v>
      </c>
      <c r="P1690" s="36" t="s">
        <v>40</v>
      </c>
      <c r="Q1690" s="2" t="s">
        <v>41</v>
      </c>
      <c r="R1690" s="2">
        <v>1</v>
      </c>
      <c r="S1690" s="9">
        <v>370000</v>
      </c>
      <c r="T1690" s="9">
        <v>370000</v>
      </c>
      <c r="U1690" s="9">
        <v>414400</v>
      </c>
      <c r="V1690" s="2" t="s">
        <v>42</v>
      </c>
      <c r="W1690" s="2">
        <v>2014</v>
      </c>
      <c r="X1690" s="2" t="s">
        <v>11449</v>
      </c>
    </row>
    <row r="1691" spans="1:24" ht="51" customHeight="1" outlineLevel="1" x14ac:dyDescent="0.25">
      <c r="A1691" s="2" t="s">
        <v>4378</v>
      </c>
      <c r="B1691" s="3" t="s">
        <v>27</v>
      </c>
      <c r="C1691" s="43" t="s">
        <v>2171</v>
      </c>
      <c r="D1691" s="43" t="s">
        <v>6270</v>
      </c>
      <c r="E1691" s="139" t="s">
        <v>6271</v>
      </c>
      <c r="F1691" s="139" t="s">
        <v>6271</v>
      </c>
      <c r="G1691" s="2" t="s">
        <v>29</v>
      </c>
      <c r="H1691" s="4">
        <v>0</v>
      </c>
      <c r="I1691" s="2">
        <v>710000000</v>
      </c>
      <c r="J1691" s="2" t="s">
        <v>11537</v>
      </c>
      <c r="K1691" s="90" t="s">
        <v>116</v>
      </c>
      <c r="L1691" s="2" t="s">
        <v>1151</v>
      </c>
      <c r="M1691" s="2" t="s">
        <v>32</v>
      </c>
      <c r="N1691" s="2" t="s">
        <v>453</v>
      </c>
      <c r="O1691" s="15" t="s">
        <v>475</v>
      </c>
      <c r="P1691" s="36" t="s">
        <v>40</v>
      </c>
      <c r="Q1691" s="2" t="s">
        <v>41</v>
      </c>
      <c r="R1691" s="2">
        <v>3</v>
      </c>
      <c r="S1691" s="9">
        <f>T1691/R1691</f>
        <v>0</v>
      </c>
      <c r="T1691" s="9">
        <v>0</v>
      </c>
      <c r="U1691" s="9">
        <f>T1691*1.12</f>
        <v>0</v>
      </c>
      <c r="V1691" s="2" t="s">
        <v>42</v>
      </c>
      <c r="W1691" s="2">
        <v>2014</v>
      </c>
      <c r="X1691" s="2"/>
    </row>
    <row r="1692" spans="1:24" s="85" customFormat="1" ht="63.75" outlineLevel="1" x14ac:dyDescent="0.25">
      <c r="A1692" s="2" t="s">
        <v>11451</v>
      </c>
      <c r="B1692" s="3" t="s">
        <v>27</v>
      </c>
      <c r="C1692" s="43" t="s">
        <v>2171</v>
      </c>
      <c r="D1692" s="43" t="s">
        <v>6270</v>
      </c>
      <c r="E1692" s="139" t="s">
        <v>6271</v>
      </c>
      <c r="F1692" s="139"/>
      <c r="G1692" s="2" t="s">
        <v>29</v>
      </c>
      <c r="H1692" s="4">
        <v>0</v>
      </c>
      <c r="I1692" s="2">
        <v>710000000</v>
      </c>
      <c r="J1692" s="2" t="s">
        <v>11537</v>
      </c>
      <c r="K1692" s="90" t="s">
        <v>2483</v>
      </c>
      <c r="L1692" s="2" t="s">
        <v>1151</v>
      </c>
      <c r="M1692" s="2" t="s">
        <v>32</v>
      </c>
      <c r="N1692" s="2" t="s">
        <v>11448</v>
      </c>
      <c r="O1692" s="15" t="s">
        <v>67</v>
      </c>
      <c r="P1692" s="36" t="s">
        <v>40</v>
      </c>
      <c r="Q1692" s="2" t="s">
        <v>41</v>
      </c>
      <c r="R1692" s="2">
        <v>3</v>
      </c>
      <c r="S1692" s="9">
        <f>T1692/R1692</f>
        <v>24000</v>
      </c>
      <c r="T1692" s="9">
        <v>72000</v>
      </c>
      <c r="U1692" s="9">
        <f>T1692*1.12</f>
        <v>80640.000000000015</v>
      </c>
      <c r="V1692" s="2" t="s">
        <v>42</v>
      </c>
      <c r="W1692" s="2">
        <v>2014</v>
      </c>
      <c r="X1692" s="2" t="s">
        <v>11449</v>
      </c>
    </row>
    <row r="1693" spans="1:24" ht="51" customHeight="1" outlineLevel="1" x14ac:dyDescent="0.25">
      <c r="A1693" s="2" t="s">
        <v>4379</v>
      </c>
      <c r="B1693" s="3" t="s">
        <v>27</v>
      </c>
      <c r="C1693" s="43" t="s">
        <v>2171</v>
      </c>
      <c r="D1693" s="43" t="s">
        <v>6270</v>
      </c>
      <c r="E1693" s="139" t="s">
        <v>6271</v>
      </c>
      <c r="F1693" s="139" t="s">
        <v>6271</v>
      </c>
      <c r="G1693" s="2" t="s">
        <v>29</v>
      </c>
      <c r="H1693" s="4">
        <v>0</v>
      </c>
      <c r="I1693" s="2">
        <v>710000000</v>
      </c>
      <c r="J1693" s="2" t="s">
        <v>11537</v>
      </c>
      <c r="K1693" s="90" t="s">
        <v>4986</v>
      </c>
      <c r="L1693" s="2" t="s">
        <v>1151</v>
      </c>
      <c r="M1693" s="2" t="s">
        <v>32</v>
      </c>
      <c r="N1693" s="2" t="s">
        <v>453</v>
      </c>
      <c r="O1693" s="15" t="s">
        <v>475</v>
      </c>
      <c r="P1693" s="36" t="s">
        <v>40</v>
      </c>
      <c r="Q1693" s="2" t="s">
        <v>41</v>
      </c>
      <c r="R1693" s="2">
        <v>2</v>
      </c>
      <c r="S1693" s="9">
        <v>0</v>
      </c>
      <c r="T1693" s="9">
        <v>0</v>
      </c>
      <c r="U1693" s="9">
        <v>0</v>
      </c>
      <c r="V1693" s="2" t="s">
        <v>42</v>
      </c>
      <c r="W1693" s="2">
        <v>2014</v>
      </c>
      <c r="X1693" s="2"/>
    </row>
    <row r="1694" spans="1:24" s="85" customFormat="1" ht="63.75" outlineLevel="1" x14ac:dyDescent="0.25">
      <c r="A1694" s="2" t="s">
        <v>11452</v>
      </c>
      <c r="B1694" s="3" t="s">
        <v>27</v>
      </c>
      <c r="C1694" s="43" t="s">
        <v>2171</v>
      </c>
      <c r="D1694" s="43" t="s">
        <v>6270</v>
      </c>
      <c r="E1694" s="139" t="s">
        <v>6271</v>
      </c>
      <c r="F1694" s="139"/>
      <c r="G1694" s="2" t="s">
        <v>29</v>
      </c>
      <c r="H1694" s="4">
        <v>0</v>
      </c>
      <c r="I1694" s="2">
        <v>710000000</v>
      </c>
      <c r="J1694" s="2" t="s">
        <v>11537</v>
      </c>
      <c r="K1694" s="90" t="s">
        <v>6017</v>
      </c>
      <c r="L1694" s="2" t="s">
        <v>1151</v>
      </c>
      <c r="M1694" s="2" t="s">
        <v>32</v>
      </c>
      <c r="N1694" s="2" t="s">
        <v>11448</v>
      </c>
      <c r="O1694" s="15" t="s">
        <v>67</v>
      </c>
      <c r="P1694" s="36" t="s">
        <v>40</v>
      </c>
      <c r="Q1694" s="2" t="s">
        <v>41</v>
      </c>
      <c r="R1694" s="2">
        <v>2</v>
      </c>
      <c r="S1694" s="9">
        <f t="shared" ref="S1694:S1770" si="97">T1694/R1694</f>
        <v>45500</v>
      </c>
      <c r="T1694" s="9">
        <v>91000</v>
      </c>
      <c r="U1694" s="9">
        <f t="shared" ref="U1694:U1772" si="98">T1694*1.12</f>
        <v>101920.00000000001</v>
      </c>
      <c r="V1694" s="2" t="s">
        <v>42</v>
      </c>
      <c r="W1694" s="2">
        <v>2014</v>
      </c>
      <c r="X1694" s="2" t="s">
        <v>11449</v>
      </c>
    </row>
    <row r="1695" spans="1:24" ht="51" customHeight="1" outlineLevel="1" x14ac:dyDescent="0.25">
      <c r="A1695" s="2" t="s">
        <v>4380</v>
      </c>
      <c r="B1695" s="3" t="s">
        <v>27</v>
      </c>
      <c r="C1695" s="43" t="s">
        <v>6272</v>
      </c>
      <c r="D1695" s="43" t="s">
        <v>855</v>
      </c>
      <c r="E1695" s="139" t="s">
        <v>6273</v>
      </c>
      <c r="F1695" s="139" t="s">
        <v>6273</v>
      </c>
      <c r="G1695" s="2" t="s">
        <v>350</v>
      </c>
      <c r="H1695" s="4">
        <v>0</v>
      </c>
      <c r="I1695" s="2">
        <v>710000000</v>
      </c>
      <c r="J1695" s="2" t="s">
        <v>11537</v>
      </c>
      <c r="K1695" s="90" t="s">
        <v>116</v>
      </c>
      <c r="L1695" s="2" t="s">
        <v>1151</v>
      </c>
      <c r="M1695" s="2" t="s">
        <v>32</v>
      </c>
      <c r="N1695" s="2" t="s">
        <v>453</v>
      </c>
      <c r="O1695" s="15" t="s">
        <v>475</v>
      </c>
      <c r="P1695" s="36" t="s">
        <v>641</v>
      </c>
      <c r="Q1695" s="2" t="s">
        <v>642</v>
      </c>
      <c r="R1695" s="2">
        <v>100</v>
      </c>
      <c r="S1695" s="9">
        <f t="shared" si="97"/>
        <v>0</v>
      </c>
      <c r="T1695" s="9">
        <v>0</v>
      </c>
      <c r="U1695" s="9">
        <f t="shared" si="98"/>
        <v>0</v>
      </c>
      <c r="V1695" s="2" t="s">
        <v>42</v>
      </c>
      <c r="W1695" s="2">
        <v>2014</v>
      </c>
      <c r="X1695" s="2"/>
    </row>
    <row r="1696" spans="1:24" s="85" customFormat="1" ht="63.75" outlineLevel="1" x14ac:dyDescent="0.25">
      <c r="A1696" s="2" t="s">
        <v>11453</v>
      </c>
      <c r="B1696" s="3" t="s">
        <v>27</v>
      </c>
      <c r="C1696" s="43" t="s">
        <v>6272</v>
      </c>
      <c r="D1696" s="43" t="s">
        <v>855</v>
      </c>
      <c r="E1696" s="139" t="s">
        <v>6273</v>
      </c>
      <c r="F1696" s="139"/>
      <c r="G1696" s="2" t="s">
        <v>350</v>
      </c>
      <c r="H1696" s="4">
        <v>0</v>
      </c>
      <c r="I1696" s="2">
        <v>710000000</v>
      </c>
      <c r="J1696" s="2" t="s">
        <v>11537</v>
      </c>
      <c r="K1696" s="90" t="s">
        <v>6017</v>
      </c>
      <c r="L1696" s="2" t="s">
        <v>1151</v>
      </c>
      <c r="M1696" s="2" t="s">
        <v>32</v>
      </c>
      <c r="N1696" s="2" t="s">
        <v>11448</v>
      </c>
      <c r="O1696" s="15" t="s">
        <v>67</v>
      </c>
      <c r="P1696" s="36" t="s">
        <v>641</v>
      </c>
      <c r="Q1696" s="2" t="s">
        <v>642</v>
      </c>
      <c r="R1696" s="2">
        <v>100</v>
      </c>
      <c r="S1696" s="9">
        <f t="shared" si="97"/>
        <v>2850</v>
      </c>
      <c r="T1696" s="9">
        <v>285000</v>
      </c>
      <c r="U1696" s="9">
        <f t="shared" si="98"/>
        <v>319200.00000000006</v>
      </c>
      <c r="V1696" s="2" t="s">
        <v>42</v>
      </c>
      <c r="W1696" s="2">
        <v>2014</v>
      </c>
      <c r="X1696" s="2" t="s">
        <v>11449</v>
      </c>
    </row>
    <row r="1697" spans="1:24" ht="51" customHeight="1" outlineLevel="1" x14ac:dyDescent="0.25">
      <c r="A1697" s="2" t="s">
        <v>4381</v>
      </c>
      <c r="B1697" s="3" t="s">
        <v>27</v>
      </c>
      <c r="C1697" s="43" t="s">
        <v>3375</v>
      </c>
      <c r="D1697" s="43" t="s">
        <v>855</v>
      </c>
      <c r="E1697" s="139" t="s">
        <v>3376</v>
      </c>
      <c r="F1697" s="139" t="s">
        <v>3376</v>
      </c>
      <c r="G1697" s="2" t="s">
        <v>350</v>
      </c>
      <c r="H1697" s="4">
        <v>0</v>
      </c>
      <c r="I1697" s="2">
        <v>710000000</v>
      </c>
      <c r="J1697" s="2" t="s">
        <v>11537</v>
      </c>
      <c r="K1697" s="90" t="s">
        <v>4986</v>
      </c>
      <c r="L1697" s="2" t="s">
        <v>1151</v>
      </c>
      <c r="M1697" s="2" t="s">
        <v>32</v>
      </c>
      <c r="N1697" s="2" t="s">
        <v>453</v>
      </c>
      <c r="O1697" s="15" t="s">
        <v>475</v>
      </c>
      <c r="P1697" s="36" t="s">
        <v>857</v>
      </c>
      <c r="Q1697" s="2" t="s">
        <v>642</v>
      </c>
      <c r="R1697" s="2">
        <v>100</v>
      </c>
      <c r="S1697" s="9">
        <v>0</v>
      </c>
      <c r="T1697" s="9">
        <v>0</v>
      </c>
      <c r="U1697" s="9">
        <f t="shared" si="98"/>
        <v>0</v>
      </c>
      <c r="V1697" s="2" t="s">
        <v>42</v>
      </c>
      <c r="W1697" s="2">
        <v>2014</v>
      </c>
      <c r="X1697" s="2"/>
    </row>
    <row r="1698" spans="1:24" s="85" customFormat="1" ht="63.75" outlineLevel="1" x14ac:dyDescent="0.25">
      <c r="A1698" s="2" t="s">
        <v>11454</v>
      </c>
      <c r="B1698" s="3" t="s">
        <v>27</v>
      </c>
      <c r="C1698" s="43" t="s">
        <v>3375</v>
      </c>
      <c r="D1698" s="43" t="s">
        <v>855</v>
      </c>
      <c r="E1698" s="139" t="s">
        <v>3376</v>
      </c>
      <c r="F1698" s="139"/>
      <c r="G1698" s="2" t="s">
        <v>350</v>
      </c>
      <c r="H1698" s="4">
        <v>0</v>
      </c>
      <c r="I1698" s="2">
        <v>710000000</v>
      </c>
      <c r="J1698" s="2" t="s">
        <v>11537</v>
      </c>
      <c r="K1698" s="90" t="s">
        <v>6017</v>
      </c>
      <c r="L1698" s="2" t="s">
        <v>1151</v>
      </c>
      <c r="M1698" s="2" t="s">
        <v>32</v>
      </c>
      <c r="N1698" s="2" t="s">
        <v>11455</v>
      </c>
      <c r="O1698" s="15" t="s">
        <v>67</v>
      </c>
      <c r="P1698" s="36" t="s">
        <v>857</v>
      </c>
      <c r="Q1698" s="2" t="s">
        <v>642</v>
      </c>
      <c r="R1698" s="2">
        <v>100</v>
      </c>
      <c r="S1698" s="9">
        <f t="shared" si="97"/>
        <v>2400</v>
      </c>
      <c r="T1698" s="9">
        <v>240000</v>
      </c>
      <c r="U1698" s="9">
        <f t="shared" si="98"/>
        <v>268800</v>
      </c>
      <c r="V1698" s="2" t="s">
        <v>42</v>
      </c>
      <c r="W1698" s="2">
        <v>2014</v>
      </c>
      <c r="X1698" s="2" t="s">
        <v>11449</v>
      </c>
    </row>
    <row r="1699" spans="1:24" ht="140.25" customHeight="1" outlineLevel="1" x14ac:dyDescent="0.25">
      <c r="A1699" s="2" t="s">
        <v>4382</v>
      </c>
      <c r="B1699" s="3" t="s">
        <v>27</v>
      </c>
      <c r="C1699" s="43" t="s">
        <v>6274</v>
      </c>
      <c r="D1699" s="43" t="s">
        <v>6275</v>
      </c>
      <c r="E1699" s="139" t="s">
        <v>6276</v>
      </c>
      <c r="F1699" s="139" t="s">
        <v>6276</v>
      </c>
      <c r="G1699" s="2" t="s">
        <v>29</v>
      </c>
      <c r="H1699" s="4">
        <v>0</v>
      </c>
      <c r="I1699" s="2">
        <v>710000000</v>
      </c>
      <c r="J1699" s="2" t="s">
        <v>11537</v>
      </c>
      <c r="K1699" s="90" t="s">
        <v>116</v>
      </c>
      <c r="L1699" s="2" t="s">
        <v>1151</v>
      </c>
      <c r="M1699" s="2" t="s">
        <v>32</v>
      </c>
      <c r="N1699" s="2" t="s">
        <v>453</v>
      </c>
      <c r="O1699" s="15" t="s">
        <v>475</v>
      </c>
      <c r="P1699" s="36" t="s">
        <v>40</v>
      </c>
      <c r="Q1699" s="2" t="s">
        <v>41</v>
      </c>
      <c r="R1699" s="2">
        <v>1</v>
      </c>
      <c r="S1699" s="9">
        <v>0</v>
      </c>
      <c r="T1699" s="9">
        <v>0</v>
      </c>
      <c r="U1699" s="9">
        <v>0</v>
      </c>
      <c r="V1699" s="2" t="s">
        <v>42</v>
      </c>
      <c r="W1699" s="2">
        <v>2014</v>
      </c>
      <c r="X1699" s="2"/>
    </row>
    <row r="1700" spans="1:24" s="85" customFormat="1" ht="145.5" customHeight="1" outlineLevel="1" x14ac:dyDescent="0.25">
      <c r="A1700" s="2" t="s">
        <v>11456</v>
      </c>
      <c r="B1700" s="3" t="s">
        <v>27</v>
      </c>
      <c r="C1700" s="43" t="s">
        <v>6274</v>
      </c>
      <c r="D1700" s="43" t="s">
        <v>6275</v>
      </c>
      <c r="E1700" s="139" t="s">
        <v>6276</v>
      </c>
      <c r="F1700" s="139"/>
      <c r="G1700" s="2" t="s">
        <v>29</v>
      </c>
      <c r="H1700" s="4">
        <v>0</v>
      </c>
      <c r="I1700" s="2">
        <v>710000000</v>
      </c>
      <c r="J1700" s="2" t="s">
        <v>11537</v>
      </c>
      <c r="K1700" s="90" t="s">
        <v>6017</v>
      </c>
      <c r="L1700" s="2" t="s">
        <v>1151</v>
      </c>
      <c r="M1700" s="2" t="s">
        <v>32</v>
      </c>
      <c r="N1700" s="2" t="s">
        <v>11448</v>
      </c>
      <c r="O1700" s="15" t="s">
        <v>67</v>
      </c>
      <c r="P1700" s="36" t="s">
        <v>40</v>
      </c>
      <c r="Q1700" s="2" t="s">
        <v>41</v>
      </c>
      <c r="R1700" s="2">
        <v>1</v>
      </c>
      <c r="S1700" s="9">
        <f t="shared" si="97"/>
        <v>30000</v>
      </c>
      <c r="T1700" s="9">
        <v>30000</v>
      </c>
      <c r="U1700" s="9">
        <f t="shared" si="98"/>
        <v>33600</v>
      </c>
      <c r="V1700" s="2" t="s">
        <v>42</v>
      </c>
      <c r="W1700" s="2">
        <v>2014</v>
      </c>
      <c r="X1700" s="2" t="s">
        <v>11449</v>
      </c>
    </row>
    <row r="1701" spans="1:24" ht="140.25" customHeight="1" outlineLevel="1" x14ac:dyDescent="0.25">
      <c r="A1701" s="2" t="s">
        <v>4383</v>
      </c>
      <c r="B1701" s="3" t="s">
        <v>27</v>
      </c>
      <c r="C1701" s="43" t="s">
        <v>6274</v>
      </c>
      <c r="D1701" s="43" t="s">
        <v>6275</v>
      </c>
      <c r="E1701" s="139" t="s">
        <v>6276</v>
      </c>
      <c r="F1701" s="139" t="s">
        <v>6276</v>
      </c>
      <c r="G1701" s="2" t="s">
        <v>29</v>
      </c>
      <c r="H1701" s="4">
        <v>0</v>
      </c>
      <c r="I1701" s="2">
        <v>710000000</v>
      </c>
      <c r="J1701" s="2" t="s">
        <v>11537</v>
      </c>
      <c r="K1701" s="90" t="s">
        <v>116</v>
      </c>
      <c r="L1701" s="2" t="s">
        <v>1151</v>
      </c>
      <c r="M1701" s="2" t="s">
        <v>32</v>
      </c>
      <c r="N1701" s="2" t="s">
        <v>453</v>
      </c>
      <c r="O1701" s="15" t="s">
        <v>475</v>
      </c>
      <c r="P1701" s="36" t="s">
        <v>40</v>
      </c>
      <c r="Q1701" s="2" t="s">
        <v>41</v>
      </c>
      <c r="R1701" s="2">
        <v>1</v>
      </c>
      <c r="S1701" s="9">
        <f t="shared" si="97"/>
        <v>0</v>
      </c>
      <c r="T1701" s="9">
        <v>0</v>
      </c>
      <c r="U1701" s="9">
        <f t="shared" si="98"/>
        <v>0</v>
      </c>
      <c r="V1701" s="2" t="s">
        <v>42</v>
      </c>
      <c r="W1701" s="2">
        <v>2014</v>
      </c>
      <c r="X1701" s="2"/>
    </row>
    <row r="1702" spans="1:24" s="85" customFormat="1" ht="149.25" customHeight="1" outlineLevel="1" x14ac:dyDescent="0.25">
      <c r="A1702" s="2" t="s">
        <v>11457</v>
      </c>
      <c r="B1702" s="3" t="s">
        <v>27</v>
      </c>
      <c r="C1702" s="43" t="s">
        <v>6274</v>
      </c>
      <c r="D1702" s="43" t="s">
        <v>6275</v>
      </c>
      <c r="E1702" s="139" t="s">
        <v>6276</v>
      </c>
      <c r="F1702" s="139"/>
      <c r="G1702" s="2" t="s">
        <v>29</v>
      </c>
      <c r="H1702" s="4">
        <v>0</v>
      </c>
      <c r="I1702" s="2">
        <v>710000000</v>
      </c>
      <c r="J1702" s="2" t="s">
        <v>11537</v>
      </c>
      <c r="K1702" s="90" t="s">
        <v>6017</v>
      </c>
      <c r="L1702" s="2" t="s">
        <v>1151</v>
      </c>
      <c r="M1702" s="2" t="s">
        <v>32</v>
      </c>
      <c r="N1702" s="2" t="s">
        <v>11448</v>
      </c>
      <c r="O1702" s="15" t="s">
        <v>67</v>
      </c>
      <c r="P1702" s="36" t="s">
        <v>40</v>
      </c>
      <c r="Q1702" s="2" t="s">
        <v>41</v>
      </c>
      <c r="R1702" s="2">
        <v>1</v>
      </c>
      <c r="S1702" s="9">
        <f t="shared" si="97"/>
        <v>30000</v>
      </c>
      <c r="T1702" s="9">
        <v>30000</v>
      </c>
      <c r="U1702" s="9">
        <f t="shared" si="98"/>
        <v>33600</v>
      </c>
      <c r="V1702" s="2" t="s">
        <v>42</v>
      </c>
      <c r="W1702" s="2">
        <v>2014</v>
      </c>
      <c r="X1702" s="2" t="s">
        <v>11449</v>
      </c>
    </row>
    <row r="1703" spans="1:24" ht="140.25" customHeight="1" outlineLevel="1" x14ac:dyDescent="0.25">
      <c r="A1703" s="2" t="s">
        <v>4384</v>
      </c>
      <c r="B1703" s="3" t="s">
        <v>27</v>
      </c>
      <c r="C1703" s="43" t="s">
        <v>6274</v>
      </c>
      <c r="D1703" s="43" t="s">
        <v>6275</v>
      </c>
      <c r="E1703" s="139" t="s">
        <v>6276</v>
      </c>
      <c r="F1703" s="139" t="s">
        <v>6276</v>
      </c>
      <c r="G1703" s="2" t="s">
        <v>29</v>
      </c>
      <c r="H1703" s="4">
        <v>0</v>
      </c>
      <c r="I1703" s="2">
        <v>710000000</v>
      </c>
      <c r="J1703" s="2" t="s">
        <v>11537</v>
      </c>
      <c r="K1703" s="90" t="s">
        <v>116</v>
      </c>
      <c r="L1703" s="2" t="s">
        <v>1151</v>
      </c>
      <c r="M1703" s="2" t="s">
        <v>32</v>
      </c>
      <c r="N1703" s="2" t="s">
        <v>453</v>
      </c>
      <c r="O1703" s="15" t="s">
        <v>475</v>
      </c>
      <c r="P1703" s="36" t="s">
        <v>40</v>
      </c>
      <c r="Q1703" s="2" t="s">
        <v>41</v>
      </c>
      <c r="R1703" s="2">
        <v>1</v>
      </c>
      <c r="S1703" s="9">
        <f t="shared" si="97"/>
        <v>0</v>
      </c>
      <c r="T1703" s="9">
        <v>0</v>
      </c>
      <c r="U1703" s="9">
        <f t="shared" si="98"/>
        <v>0</v>
      </c>
      <c r="V1703" s="2" t="s">
        <v>42</v>
      </c>
      <c r="W1703" s="2">
        <v>2014</v>
      </c>
      <c r="X1703" s="2"/>
    </row>
    <row r="1704" spans="1:24" s="85" customFormat="1" ht="156.75" customHeight="1" outlineLevel="1" x14ac:dyDescent="0.25">
      <c r="A1704" s="2" t="s">
        <v>11458</v>
      </c>
      <c r="B1704" s="3" t="s">
        <v>27</v>
      </c>
      <c r="C1704" s="43" t="s">
        <v>6274</v>
      </c>
      <c r="D1704" s="43" t="s">
        <v>6275</v>
      </c>
      <c r="E1704" s="139" t="s">
        <v>6276</v>
      </c>
      <c r="F1704" s="139"/>
      <c r="G1704" s="2" t="s">
        <v>29</v>
      </c>
      <c r="H1704" s="4">
        <v>0</v>
      </c>
      <c r="I1704" s="2">
        <v>710000000</v>
      </c>
      <c r="J1704" s="2" t="s">
        <v>11537</v>
      </c>
      <c r="K1704" s="90" t="s">
        <v>11447</v>
      </c>
      <c r="L1704" s="2" t="s">
        <v>1151</v>
      </c>
      <c r="M1704" s="2" t="s">
        <v>32</v>
      </c>
      <c r="N1704" s="2" t="s">
        <v>11448</v>
      </c>
      <c r="O1704" s="15" t="s">
        <v>67</v>
      </c>
      <c r="P1704" s="36" t="s">
        <v>40</v>
      </c>
      <c r="Q1704" s="2" t="s">
        <v>41</v>
      </c>
      <c r="R1704" s="2">
        <v>1</v>
      </c>
      <c r="S1704" s="9">
        <f t="shared" si="97"/>
        <v>15000</v>
      </c>
      <c r="T1704" s="9">
        <v>15000</v>
      </c>
      <c r="U1704" s="9">
        <f t="shared" si="98"/>
        <v>16800</v>
      </c>
      <c r="V1704" s="2" t="s">
        <v>42</v>
      </c>
      <c r="W1704" s="2">
        <v>2014</v>
      </c>
      <c r="X1704" s="2" t="s">
        <v>11449</v>
      </c>
    </row>
    <row r="1705" spans="1:24" ht="51" customHeight="1" outlineLevel="1" x14ac:dyDescent="0.25">
      <c r="A1705" s="2" t="s">
        <v>4385</v>
      </c>
      <c r="B1705" s="3" t="s">
        <v>27</v>
      </c>
      <c r="C1705" s="43" t="s">
        <v>6277</v>
      </c>
      <c r="D1705" s="43" t="s">
        <v>4853</v>
      </c>
      <c r="E1705" s="139" t="s">
        <v>6278</v>
      </c>
      <c r="F1705" s="139" t="s">
        <v>6278</v>
      </c>
      <c r="G1705" s="2" t="s">
        <v>29</v>
      </c>
      <c r="H1705" s="4">
        <v>0</v>
      </c>
      <c r="I1705" s="2">
        <v>710000000</v>
      </c>
      <c r="J1705" s="2" t="s">
        <v>11537</v>
      </c>
      <c r="K1705" s="90" t="s">
        <v>116</v>
      </c>
      <c r="L1705" s="2" t="s">
        <v>1151</v>
      </c>
      <c r="M1705" s="2" t="s">
        <v>32</v>
      </c>
      <c r="N1705" s="2" t="s">
        <v>453</v>
      </c>
      <c r="O1705" s="15" t="s">
        <v>475</v>
      </c>
      <c r="P1705" s="36" t="s">
        <v>40</v>
      </c>
      <c r="Q1705" s="2" t="s">
        <v>41</v>
      </c>
      <c r="R1705" s="2">
        <v>2</v>
      </c>
      <c r="S1705" s="9">
        <f t="shared" si="97"/>
        <v>0</v>
      </c>
      <c r="T1705" s="9">
        <v>0</v>
      </c>
      <c r="U1705" s="9">
        <f t="shared" si="98"/>
        <v>0</v>
      </c>
      <c r="V1705" s="2" t="s">
        <v>42</v>
      </c>
      <c r="W1705" s="2">
        <v>2014</v>
      </c>
      <c r="X1705" s="2"/>
    </row>
    <row r="1706" spans="1:24" s="85" customFormat="1" ht="72.75" customHeight="1" outlineLevel="1" x14ac:dyDescent="0.25">
      <c r="A1706" s="2" t="s">
        <v>11459</v>
      </c>
      <c r="B1706" s="3" t="s">
        <v>27</v>
      </c>
      <c r="C1706" s="43" t="s">
        <v>6277</v>
      </c>
      <c r="D1706" s="43" t="s">
        <v>4853</v>
      </c>
      <c r="E1706" s="139" t="s">
        <v>6278</v>
      </c>
      <c r="F1706" s="139"/>
      <c r="G1706" s="2" t="s">
        <v>29</v>
      </c>
      <c r="H1706" s="4">
        <v>0</v>
      </c>
      <c r="I1706" s="2">
        <v>710000000</v>
      </c>
      <c r="J1706" s="2" t="s">
        <v>11537</v>
      </c>
      <c r="K1706" s="90" t="s">
        <v>6017</v>
      </c>
      <c r="L1706" s="2" t="s">
        <v>1151</v>
      </c>
      <c r="M1706" s="2" t="s">
        <v>32</v>
      </c>
      <c r="N1706" s="2" t="s">
        <v>11448</v>
      </c>
      <c r="O1706" s="15" t="s">
        <v>67</v>
      </c>
      <c r="P1706" s="36" t="s">
        <v>40</v>
      </c>
      <c r="Q1706" s="2" t="s">
        <v>41</v>
      </c>
      <c r="R1706" s="2">
        <v>2</v>
      </c>
      <c r="S1706" s="9">
        <f t="shared" si="97"/>
        <v>30000</v>
      </c>
      <c r="T1706" s="9">
        <v>60000</v>
      </c>
      <c r="U1706" s="9">
        <f t="shared" si="98"/>
        <v>67200</v>
      </c>
      <c r="V1706" s="2" t="s">
        <v>42</v>
      </c>
      <c r="W1706" s="2">
        <v>2014</v>
      </c>
      <c r="X1706" s="2" t="s">
        <v>11449</v>
      </c>
    </row>
    <row r="1707" spans="1:24" ht="51" customHeight="1" outlineLevel="1" x14ac:dyDescent="0.25">
      <c r="A1707" s="2" t="s">
        <v>4386</v>
      </c>
      <c r="B1707" s="3" t="s">
        <v>27</v>
      </c>
      <c r="C1707" s="43" t="s">
        <v>6279</v>
      </c>
      <c r="D1707" s="43" t="s">
        <v>6280</v>
      </c>
      <c r="E1707" s="139" t="s">
        <v>6281</v>
      </c>
      <c r="F1707" s="139" t="s">
        <v>6281</v>
      </c>
      <c r="G1707" s="2" t="s">
        <v>29</v>
      </c>
      <c r="H1707" s="4">
        <v>0</v>
      </c>
      <c r="I1707" s="2">
        <v>710000000</v>
      </c>
      <c r="J1707" s="2" t="s">
        <v>11537</v>
      </c>
      <c r="K1707" s="90" t="s">
        <v>4986</v>
      </c>
      <c r="L1707" s="2" t="s">
        <v>1151</v>
      </c>
      <c r="M1707" s="2" t="s">
        <v>32</v>
      </c>
      <c r="N1707" s="2" t="s">
        <v>453</v>
      </c>
      <c r="O1707" s="15" t="s">
        <v>475</v>
      </c>
      <c r="P1707" s="36" t="s">
        <v>641</v>
      </c>
      <c r="Q1707" s="2" t="s">
        <v>642</v>
      </c>
      <c r="R1707" s="2">
        <v>500</v>
      </c>
      <c r="S1707" s="9">
        <f t="shared" si="97"/>
        <v>0</v>
      </c>
      <c r="T1707" s="9">
        <v>0</v>
      </c>
      <c r="U1707" s="9">
        <f t="shared" si="98"/>
        <v>0</v>
      </c>
      <c r="V1707" s="2" t="s">
        <v>42</v>
      </c>
      <c r="W1707" s="2">
        <v>2014</v>
      </c>
      <c r="X1707" s="2"/>
    </row>
    <row r="1708" spans="1:24" s="85" customFormat="1" ht="69.75" customHeight="1" outlineLevel="1" x14ac:dyDescent="0.25">
      <c r="A1708" s="2" t="s">
        <v>11460</v>
      </c>
      <c r="B1708" s="3" t="s">
        <v>27</v>
      </c>
      <c r="C1708" s="43" t="s">
        <v>6279</v>
      </c>
      <c r="D1708" s="43" t="s">
        <v>6280</v>
      </c>
      <c r="E1708" s="139" t="s">
        <v>6281</v>
      </c>
      <c r="F1708" s="139"/>
      <c r="G1708" s="2" t="s">
        <v>29</v>
      </c>
      <c r="H1708" s="4">
        <v>0</v>
      </c>
      <c r="I1708" s="2">
        <v>710000000</v>
      </c>
      <c r="J1708" s="2" t="s">
        <v>11537</v>
      </c>
      <c r="K1708" s="90" t="s">
        <v>6017</v>
      </c>
      <c r="L1708" s="2" t="s">
        <v>1151</v>
      </c>
      <c r="M1708" s="2" t="s">
        <v>32</v>
      </c>
      <c r="N1708" s="2" t="s">
        <v>11448</v>
      </c>
      <c r="O1708" s="15" t="s">
        <v>67</v>
      </c>
      <c r="P1708" s="36" t="s">
        <v>641</v>
      </c>
      <c r="Q1708" s="2" t="s">
        <v>642</v>
      </c>
      <c r="R1708" s="2">
        <v>500</v>
      </c>
      <c r="S1708" s="9">
        <f t="shared" si="97"/>
        <v>200</v>
      </c>
      <c r="T1708" s="9">
        <v>100000</v>
      </c>
      <c r="U1708" s="9">
        <f t="shared" si="98"/>
        <v>112000.00000000001</v>
      </c>
      <c r="V1708" s="2" t="s">
        <v>42</v>
      </c>
      <c r="W1708" s="2">
        <v>2014</v>
      </c>
      <c r="X1708" s="2" t="s">
        <v>11449</v>
      </c>
    </row>
    <row r="1709" spans="1:24" ht="51" customHeight="1" outlineLevel="1" x14ac:dyDescent="0.25">
      <c r="A1709" s="2" t="s">
        <v>4387</v>
      </c>
      <c r="B1709" s="3" t="s">
        <v>27</v>
      </c>
      <c r="C1709" s="43" t="s">
        <v>5821</v>
      </c>
      <c r="D1709" s="43" t="s">
        <v>1754</v>
      </c>
      <c r="E1709" s="139" t="s">
        <v>6282</v>
      </c>
      <c r="F1709" s="139" t="s">
        <v>6282</v>
      </c>
      <c r="G1709" s="2" t="s">
        <v>29</v>
      </c>
      <c r="H1709" s="4">
        <v>0</v>
      </c>
      <c r="I1709" s="2">
        <v>710000000</v>
      </c>
      <c r="J1709" s="2" t="s">
        <v>11537</v>
      </c>
      <c r="K1709" s="90" t="s">
        <v>4986</v>
      </c>
      <c r="L1709" s="2" t="s">
        <v>1151</v>
      </c>
      <c r="M1709" s="2" t="s">
        <v>32</v>
      </c>
      <c r="N1709" s="2" t="s">
        <v>453</v>
      </c>
      <c r="O1709" s="15" t="s">
        <v>475</v>
      </c>
      <c r="P1709" s="36" t="s">
        <v>40</v>
      </c>
      <c r="Q1709" s="2" t="s">
        <v>41</v>
      </c>
      <c r="R1709" s="2">
        <v>1</v>
      </c>
      <c r="S1709" s="9">
        <f t="shared" si="97"/>
        <v>0</v>
      </c>
      <c r="T1709" s="9">
        <v>0</v>
      </c>
      <c r="U1709" s="9">
        <f t="shared" si="98"/>
        <v>0</v>
      </c>
      <c r="V1709" s="2" t="s">
        <v>42</v>
      </c>
      <c r="W1709" s="2">
        <v>2014</v>
      </c>
      <c r="X1709" s="2"/>
    </row>
    <row r="1710" spans="1:24" s="85" customFormat="1" ht="84.75" customHeight="1" outlineLevel="1" x14ac:dyDescent="0.25">
      <c r="A1710" s="2" t="s">
        <v>11461</v>
      </c>
      <c r="B1710" s="3" t="s">
        <v>27</v>
      </c>
      <c r="C1710" s="43" t="s">
        <v>5821</v>
      </c>
      <c r="D1710" s="43" t="s">
        <v>1754</v>
      </c>
      <c r="E1710" s="139" t="s">
        <v>6282</v>
      </c>
      <c r="F1710" s="139"/>
      <c r="G1710" s="2" t="s">
        <v>29</v>
      </c>
      <c r="H1710" s="4">
        <v>0</v>
      </c>
      <c r="I1710" s="2">
        <v>710000000</v>
      </c>
      <c r="J1710" s="2" t="s">
        <v>11537</v>
      </c>
      <c r="K1710" s="90" t="s">
        <v>6017</v>
      </c>
      <c r="L1710" s="2" t="s">
        <v>1151</v>
      </c>
      <c r="M1710" s="2" t="s">
        <v>32</v>
      </c>
      <c r="N1710" s="2" t="s">
        <v>11448</v>
      </c>
      <c r="O1710" s="15" t="s">
        <v>67</v>
      </c>
      <c r="P1710" s="36" t="s">
        <v>40</v>
      </c>
      <c r="Q1710" s="2" t="s">
        <v>41</v>
      </c>
      <c r="R1710" s="2">
        <v>1</v>
      </c>
      <c r="S1710" s="9">
        <f t="shared" si="97"/>
        <v>120000</v>
      </c>
      <c r="T1710" s="9">
        <v>120000</v>
      </c>
      <c r="U1710" s="9">
        <f t="shared" si="98"/>
        <v>134400</v>
      </c>
      <c r="V1710" s="2" t="s">
        <v>42</v>
      </c>
      <c r="W1710" s="2">
        <v>2014</v>
      </c>
      <c r="X1710" s="2" t="s">
        <v>11449</v>
      </c>
    </row>
    <row r="1711" spans="1:24" ht="51" customHeight="1" outlineLevel="1" x14ac:dyDescent="0.25">
      <c r="A1711" s="2" t="s">
        <v>4388</v>
      </c>
      <c r="B1711" s="3" t="s">
        <v>27</v>
      </c>
      <c r="C1711" s="43" t="s">
        <v>6283</v>
      </c>
      <c r="D1711" s="43" t="s">
        <v>1759</v>
      </c>
      <c r="E1711" s="139" t="s">
        <v>6284</v>
      </c>
      <c r="F1711" s="139" t="s">
        <v>6284</v>
      </c>
      <c r="G1711" s="2" t="s">
        <v>29</v>
      </c>
      <c r="H1711" s="4">
        <v>0</v>
      </c>
      <c r="I1711" s="2">
        <v>710000000</v>
      </c>
      <c r="J1711" s="2" t="s">
        <v>11537</v>
      </c>
      <c r="K1711" s="2" t="s">
        <v>116</v>
      </c>
      <c r="L1711" s="2" t="s">
        <v>1151</v>
      </c>
      <c r="M1711" s="2" t="s">
        <v>32</v>
      </c>
      <c r="N1711" s="2" t="s">
        <v>453</v>
      </c>
      <c r="O1711" s="15" t="s">
        <v>61</v>
      </c>
      <c r="P1711" s="2">
        <v>112</v>
      </c>
      <c r="Q1711" s="2" t="s">
        <v>751</v>
      </c>
      <c r="R1711" s="2">
        <v>200</v>
      </c>
      <c r="S1711" s="9">
        <f t="shared" si="97"/>
        <v>0</v>
      </c>
      <c r="T1711" s="9">
        <v>0</v>
      </c>
      <c r="U1711" s="9">
        <f t="shared" si="98"/>
        <v>0</v>
      </c>
      <c r="V1711" s="2" t="s">
        <v>42</v>
      </c>
      <c r="W1711" s="2">
        <v>2014</v>
      </c>
      <c r="X1711" s="2"/>
    </row>
    <row r="1712" spans="1:24" s="85" customFormat="1" ht="75.75" customHeight="1" outlineLevel="1" x14ac:dyDescent="0.25">
      <c r="A1712" s="2" t="s">
        <v>11462</v>
      </c>
      <c r="B1712" s="3" t="s">
        <v>27</v>
      </c>
      <c r="C1712" s="43" t="s">
        <v>6283</v>
      </c>
      <c r="D1712" s="43" t="s">
        <v>1759</v>
      </c>
      <c r="E1712" s="139" t="s">
        <v>6284</v>
      </c>
      <c r="F1712" s="139"/>
      <c r="G1712" s="2" t="s">
        <v>29</v>
      </c>
      <c r="H1712" s="4">
        <v>0</v>
      </c>
      <c r="I1712" s="2">
        <v>710000000</v>
      </c>
      <c r="J1712" s="2" t="s">
        <v>11537</v>
      </c>
      <c r="K1712" s="90" t="s">
        <v>6017</v>
      </c>
      <c r="L1712" s="2" t="s">
        <v>1151</v>
      </c>
      <c r="M1712" s="2" t="s">
        <v>32</v>
      </c>
      <c r="N1712" s="2" t="s">
        <v>11448</v>
      </c>
      <c r="O1712" s="15" t="s">
        <v>67</v>
      </c>
      <c r="P1712" s="2">
        <v>112</v>
      </c>
      <c r="Q1712" s="2" t="s">
        <v>751</v>
      </c>
      <c r="R1712" s="2">
        <v>200</v>
      </c>
      <c r="S1712" s="9">
        <f t="shared" si="97"/>
        <v>395</v>
      </c>
      <c r="T1712" s="9">
        <v>79000</v>
      </c>
      <c r="U1712" s="9">
        <f t="shared" si="98"/>
        <v>88480.000000000015</v>
      </c>
      <c r="V1712" s="2" t="s">
        <v>42</v>
      </c>
      <c r="W1712" s="2">
        <v>2014</v>
      </c>
      <c r="X1712" s="2" t="s">
        <v>11449</v>
      </c>
    </row>
    <row r="1713" spans="1:24" ht="143.25" customHeight="1" outlineLevel="1" x14ac:dyDescent="0.25">
      <c r="A1713" s="2" t="s">
        <v>4389</v>
      </c>
      <c r="B1713" s="3" t="s">
        <v>27</v>
      </c>
      <c r="C1713" s="43" t="s">
        <v>1761</v>
      </c>
      <c r="D1713" s="43" t="s">
        <v>1762</v>
      </c>
      <c r="E1713" s="139" t="s">
        <v>1763</v>
      </c>
      <c r="F1713" s="139" t="s">
        <v>1763</v>
      </c>
      <c r="G1713" s="2" t="s">
        <v>29</v>
      </c>
      <c r="H1713" s="4">
        <v>0</v>
      </c>
      <c r="I1713" s="2">
        <v>710000000</v>
      </c>
      <c r="J1713" s="2" t="s">
        <v>11537</v>
      </c>
      <c r="K1713" s="2" t="s">
        <v>116</v>
      </c>
      <c r="L1713" s="2" t="s">
        <v>1151</v>
      </c>
      <c r="M1713" s="2" t="s">
        <v>32</v>
      </c>
      <c r="N1713" s="2" t="s">
        <v>453</v>
      </c>
      <c r="O1713" s="15" t="s">
        <v>61</v>
      </c>
      <c r="P1713" s="36" t="s">
        <v>824</v>
      </c>
      <c r="Q1713" s="2" t="s">
        <v>1268</v>
      </c>
      <c r="R1713" s="2">
        <v>45</v>
      </c>
      <c r="S1713" s="9">
        <f t="shared" si="97"/>
        <v>0</v>
      </c>
      <c r="T1713" s="9">
        <v>0</v>
      </c>
      <c r="U1713" s="9">
        <f t="shared" si="98"/>
        <v>0</v>
      </c>
      <c r="V1713" s="2" t="s">
        <v>42</v>
      </c>
      <c r="W1713" s="2">
        <v>2014</v>
      </c>
      <c r="X1713" s="2"/>
    </row>
    <row r="1714" spans="1:24" s="85" customFormat="1" ht="179.25" customHeight="1" outlineLevel="1" x14ac:dyDescent="0.25">
      <c r="A1714" s="2" t="s">
        <v>11463</v>
      </c>
      <c r="B1714" s="3" t="s">
        <v>27</v>
      </c>
      <c r="C1714" s="43" t="s">
        <v>1761</v>
      </c>
      <c r="D1714" s="43" t="s">
        <v>1762</v>
      </c>
      <c r="E1714" s="139" t="s">
        <v>1763</v>
      </c>
      <c r="F1714" s="139"/>
      <c r="G1714" s="2" t="s">
        <v>29</v>
      </c>
      <c r="H1714" s="4">
        <v>0</v>
      </c>
      <c r="I1714" s="2">
        <v>710000000</v>
      </c>
      <c r="J1714" s="2" t="s">
        <v>11537</v>
      </c>
      <c r="K1714" s="90" t="s">
        <v>6017</v>
      </c>
      <c r="L1714" s="2" t="s">
        <v>1151</v>
      </c>
      <c r="M1714" s="2" t="s">
        <v>32</v>
      </c>
      <c r="N1714" s="2" t="s">
        <v>11448</v>
      </c>
      <c r="O1714" s="15" t="s">
        <v>67</v>
      </c>
      <c r="P1714" s="36" t="s">
        <v>824</v>
      </c>
      <c r="Q1714" s="2" t="s">
        <v>1268</v>
      </c>
      <c r="R1714" s="2">
        <v>45</v>
      </c>
      <c r="S1714" s="9">
        <f t="shared" si="97"/>
        <v>533.33333333333337</v>
      </c>
      <c r="T1714" s="9">
        <v>24000</v>
      </c>
      <c r="U1714" s="9">
        <f t="shared" si="98"/>
        <v>26880.000000000004</v>
      </c>
      <c r="V1714" s="2" t="s">
        <v>42</v>
      </c>
      <c r="W1714" s="2">
        <v>2014</v>
      </c>
      <c r="X1714" s="2" t="s">
        <v>11449</v>
      </c>
    </row>
    <row r="1715" spans="1:24" ht="63.75" customHeight="1" outlineLevel="1" x14ac:dyDescent="0.25">
      <c r="A1715" s="2" t="s">
        <v>4390</v>
      </c>
      <c r="B1715" s="3" t="s">
        <v>27</v>
      </c>
      <c r="C1715" s="43" t="s">
        <v>6285</v>
      </c>
      <c r="D1715" s="43" t="s">
        <v>1765</v>
      </c>
      <c r="E1715" s="139" t="s">
        <v>6286</v>
      </c>
      <c r="F1715" s="139" t="s">
        <v>6286</v>
      </c>
      <c r="G1715" s="2" t="s">
        <v>29</v>
      </c>
      <c r="H1715" s="4">
        <v>0</v>
      </c>
      <c r="I1715" s="2">
        <v>710000000</v>
      </c>
      <c r="J1715" s="2" t="s">
        <v>11537</v>
      </c>
      <c r="K1715" s="2" t="s">
        <v>116</v>
      </c>
      <c r="L1715" s="2" t="s">
        <v>1151</v>
      </c>
      <c r="M1715" s="2" t="s">
        <v>32</v>
      </c>
      <c r="N1715" s="2" t="s">
        <v>453</v>
      </c>
      <c r="O1715" s="15" t="s">
        <v>61</v>
      </c>
      <c r="P1715" s="2">
        <v>112</v>
      </c>
      <c r="Q1715" s="2" t="s">
        <v>751</v>
      </c>
      <c r="R1715" s="2">
        <v>80</v>
      </c>
      <c r="S1715" s="9">
        <f t="shared" si="97"/>
        <v>0</v>
      </c>
      <c r="T1715" s="9">
        <v>0</v>
      </c>
      <c r="U1715" s="9">
        <f t="shared" si="98"/>
        <v>0</v>
      </c>
      <c r="V1715" s="2" t="s">
        <v>42</v>
      </c>
      <c r="W1715" s="2">
        <v>2014</v>
      </c>
      <c r="X1715" s="2"/>
    </row>
    <row r="1716" spans="1:24" s="85" customFormat="1" ht="119.25" customHeight="1" outlineLevel="1" x14ac:dyDescent="0.25">
      <c r="A1716" s="2" t="s">
        <v>11464</v>
      </c>
      <c r="B1716" s="3" t="s">
        <v>27</v>
      </c>
      <c r="C1716" s="43" t="s">
        <v>6285</v>
      </c>
      <c r="D1716" s="43" t="s">
        <v>1765</v>
      </c>
      <c r="E1716" s="139" t="s">
        <v>6286</v>
      </c>
      <c r="F1716" s="139"/>
      <c r="G1716" s="2" t="s">
        <v>29</v>
      </c>
      <c r="H1716" s="4">
        <v>0</v>
      </c>
      <c r="I1716" s="2">
        <v>710000000</v>
      </c>
      <c r="J1716" s="2" t="s">
        <v>11537</v>
      </c>
      <c r="K1716" s="90" t="s">
        <v>6017</v>
      </c>
      <c r="L1716" s="2" t="s">
        <v>1151</v>
      </c>
      <c r="M1716" s="2" t="s">
        <v>32</v>
      </c>
      <c r="N1716" s="2" t="s">
        <v>11455</v>
      </c>
      <c r="O1716" s="15" t="s">
        <v>67</v>
      </c>
      <c r="P1716" s="2">
        <v>112</v>
      </c>
      <c r="Q1716" s="2" t="s">
        <v>751</v>
      </c>
      <c r="R1716" s="2">
        <v>80</v>
      </c>
      <c r="S1716" s="9">
        <f t="shared" si="97"/>
        <v>1625</v>
      </c>
      <c r="T1716" s="9">
        <v>130000</v>
      </c>
      <c r="U1716" s="9">
        <f t="shared" si="98"/>
        <v>145600</v>
      </c>
      <c r="V1716" s="2" t="s">
        <v>42</v>
      </c>
      <c r="W1716" s="2">
        <v>2014</v>
      </c>
      <c r="X1716" s="2" t="s">
        <v>11449</v>
      </c>
    </row>
    <row r="1717" spans="1:24" ht="51" customHeight="1" outlineLevel="1" x14ac:dyDescent="0.25">
      <c r="A1717" s="2" t="s">
        <v>4391</v>
      </c>
      <c r="B1717" s="3" t="s">
        <v>27</v>
      </c>
      <c r="C1717" s="43" t="s">
        <v>6287</v>
      </c>
      <c r="D1717" s="10" t="s">
        <v>3007</v>
      </c>
      <c r="E1717" s="10" t="s">
        <v>6288</v>
      </c>
      <c r="F1717" s="139" t="s">
        <v>6288</v>
      </c>
      <c r="G1717" s="2" t="s">
        <v>29</v>
      </c>
      <c r="H1717" s="4">
        <v>0</v>
      </c>
      <c r="I1717" s="2">
        <v>710000000</v>
      </c>
      <c r="J1717" s="2" t="s">
        <v>11537</v>
      </c>
      <c r="K1717" s="30" t="s">
        <v>9783</v>
      </c>
      <c r="L1717" s="2" t="s">
        <v>1151</v>
      </c>
      <c r="M1717" s="2" t="s">
        <v>32</v>
      </c>
      <c r="N1717" s="2" t="s">
        <v>453</v>
      </c>
      <c r="O1717" s="15" t="s">
        <v>61</v>
      </c>
      <c r="P1717" s="2">
        <v>179</v>
      </c>
      <c r="Q1717" s="10" t="s">
        <v>9944</v>
      </c>
      <c r="R1717" s="2">
        <v>0.36</v>
      </c>
      <c r="S1717" s="9">
        <f t="shared" si="97"/>
        <v>0</v>
      </c>
      <c r="T1717" s="9">
        <v>0</v>
      </c>
      <c r="U1717" s="9">
        <f t="shared" si="98"/>
        <v>0</v>
      </c>
      <c r="V1717" s="2" t="s">
        <v>42</v>
      </c>
      <c r="W1717" s="2">
        <v>2014</v>
      </c>
      <c r="X1717" s="2"/>
    </row>
    <row r="1718" spans="1:24" s="85" customFormat="1" ht="68.25" customHeight="1" outlineLevel="1" x14ac:dyDescent="0.25">
      <c r="A1718" s="2" t="s">
        <v>11465</v>
      </c>
      <c r="B1718" s="3" t="s">
        <v>27</v>
      </c>
      <c r="C1718" s="43" t="s">
        <v>6287</v>
      </c>
      <c r="D1718" s="10" t="s">
        <v>3007</v>
      </c>
      <c r="E1718" s="139" t="s">
        <v>6288</v>
      </c>
      <c r="F1718" s="139"/>
      <c r="G1718" s="2" t="s">
        <v>29</v>
      </c>
      <c r="H1718" s="4">
        <v>0</v>
      </c>
      <c r="I1718" s="2">
        <v>710000000</v>
      </c>
      <c r="J1718" s="2" t="s">
        <v>11537</v>
      </c>
      <c r="K1718" s="90" t="s">
        <v>6017</v>
      </c>
      <c r="L1718" s="2" t="s">
        <v>1151</v>
      </c>
      <c r="M1718" s="2" t="s">
        <v>32</v>
      </c>
      <c r="N1718" s="2" t="s">
        <v>11448</v>
      </c>
      <c r="O1718" s="15" t="s">
        <v>67</v>
      </c>
      <c r="P1718" s="2">
        <v>179</v>
      </c>
      <c r="Q1718" s="10" t="s">
        <v>9944</v>
      </c>
      <c r="R1718" s="2">
        <v>0.36</v>
      </c>
      <c r="S1718" s="9">
        <f t="shared" si="97"/>
        <v>150000</v>
      </c>
      <c r="T1718" s="9">
        <v>54000</v>
      </c>
      <c r="U1718" s="9">
        <f t="shared" si="98"/>
        <v>60480.000000000007</v>
      </c>
      <c r="V1718" s="2" t="s">
        <v>42</v>
      </c>
      <c r="W1718" s="2">
        <v>2014</v>
      </c>
      <c r="X1718" s="2" t="s">
        <v>11466</v>
      </c>
    </row>
    <row r="1719" spans="1:24" ht="51" customHeight="1" outlineLevel="1" x14ac:dyDescent="0.25">
      <c r="A1719" s="2" t="s">
        <v>4392</v>
      </c>
      <c r="B1719" s="3" t="s">
        <v>27</v>
      </c>
      <c r="C1719" s="43" t="s">
        <v>1866</v>
      </c>
      <c r="D1719" s="43" t="s">
        <v>1884</v>
      </c>
      <c r="E1719" s="139" t="s">
        <v>2910</v>
      </c>
      <c r="F1719" s="139" t="s">
        <v>2910</v>
      </c>
      <c r="G1719" s="2" t="s">
        <v>29</v>
      </c>
      <c r="H1719" s="4">
        <v>0</v>
      </c>
      <c r="I1719" s="2">
        <v>710000000</v>
      </c>
      <c r="J1719" s="2" t="s">
        <v>11537</v>
      </c>
      <c r="K1719" s="2" t="s">
        <v>116</v>
      </c>
      <c r="L1719" s="2" t="s">
        <v>1151</v>
      </c>
      <c r="M1719" s="2" t="s">
        <v>32</v>
      </c>
      <c r="N1719" s="2" t="s">
        <v>453</v>
      </c>
      <c r="O1719" s="15" t="s">
        <v>61</v>
      </c>
      <c r="P1719" s="36" t="s">
        <v>756</v>
      </c>
      <c r="Q1719" s="2" t="s">
        <v>757</v>
      </c>
      <c r="R1719" s="2">
        <v>312</v>
      </c>
      <c r="S1719" s="9">
        <f t="shared" si="97"/>
        <v>0</v>
      </c>
      <c r="T1719" s="9">
        <v>0</v>
      </c>
      <c r="U1719" s="9">
        <f t="shared" si="98"/>
        <v>0</v>
      </c>
      <c r="V1719" s="2" t="s">
        <v>42</v>
      </c>
      <c r="W1719" s="2">
        <v>2014</v>
      </c>
      <c r="X1719" s="2"/>
    </row>
    <row r="1720" spans="1:24" s="85" customFormat="1" ht="95.25" customHeight="1" outlineLevel="1" x14ac:dyDescent="0.25">
      <c r="A1720" s="2" t="s">
        <v>11467</v>
      </c>
      <c r="B1720" s="3" t="s">
        <v>27</v>
      </c>
      <c r="C1720" s="43" t="s">
        <v>1866</v>
      </c>
      <c r="D1720" s="43" t="s">
        <v>1884</v>
      </c>
      <c r="E1720" s="139" t="s">
        <v>2910</v>
      </c>
      <c r="F1720" s="139"/>
      <c r="G1720" s="2" t="s">
        <v>29</v>
      </c>
      <c r="H1720" s="4">
        <v>0</v>
      </c>
      <c r="I1720" s="2">
        <v>710000000</v>
      </c>
      <c r="J1720" s="2" t="s">
        <v>11537</v>
      </c>
      <c r="K1720" s="90" t="s">
        <v>6017</v>
      </c>
      <c r="L1720" s="2" t="s">
        <v>1151</v>
      </c>
      <c r="M1720" s="2" t="s">
        <v>32</v>
      </c>
      <c r="N1720" s="2" t="s">
        <v>11448</v>
      </c>
      <c r="O1720" s="15" t="s">
        <v>67</v>
      </c>
      <c r="P1720" s="36" t="s">
        <v>756</v>
      </c>
      <c r="Q1720" s="2" t="s">
        <v>757</v>
      </c>
      <c r="R1720" s="2">
        <v>312</v>
      </c>
      <c r="S1720" s="9">
        <f t="shared" si="97"/>
        <v>352.56410256410254</v>
      </c>
      <c r="T1720" s="9">
        <v>110000</v>
      </c>
      <c r="U1720" s="9">
        <f t="shared" si="98"/>
        <v>123200.00000000001</v>
      </c>
      <c r="V1720" s="2" t="s">
        <v>42</v>
      </c>
      <c r="W1720" s="2">
        <v>2014</v>
      </c>
      <c r="X1720" s="2" t="s">
        <v>11449</v>
      </c>
    </row>
    <row r="1721" spans="1:24" ht="51" customHeight="1" outlineLevel="1" x14ac:dyDescent="0.25">
      <c r="A1721" s="2" t="s">
        <v>4393</v>
      </c>
      <c r="B1721" s="3" t="s">
        <v>27</v>
      </c>
      <c r="C1721" s="43" t="s">
        <v>911</v>
      </c>
      <c r="D1721" s="43" t="s">
        <v>912</v>
      </c>
      <c r="E1721" s="139" t="s">
        <v>913</v>
      </c>
      <c r="F1721" s="139" t="s">
        <v>913</v>
      </c>
      <c r="G1721" s="2" t="s">
        <v>29</v>
      </c>
      <c r="H1721" s="4">
        <v>0</v>
      </c>
      <c r="I1721" s="2">
        <v>710000000</v>
      </c>
      <c r="J1721" s="2" t="s">
        <v>11537</v>
      </c>
      <c r="K1721" s="2" t="s">
        <v>116</v>
      </c>
      <c r="L1721" s="2" t="s">
        <v>1151</v>
      </c>
      <c r="M1721" s="2" t="s">
        <v>32</v>
      </c>
      <c r="N1721" s="2" t="s">
        <v>453</v>
      </c>
      <c r="O1721" s="15" t="s">
        <v>61</v>
      </c>
      <c r="P1721" s="36" t="s">
        <v>40</v>
      </c>
      <c r="Q1721" s="2" t="s">
        <v>41</v>
      </c>
      <c r="R1721" s="2">
        <v>100</v>
      </c>
      <c r="S1721" s="9">
        <f t="shared" si="97"/>
        <v>0</v>
      </c>
      <c r="T1721" s="9">
        <v>0</v>
      </c>
      <c r="U1721" s="9">
        <f t="shared" si="98"/>
        <v>0</v>
      </c>
      <c r="V1721" s="2" t="s">
        <v>42</v>
      </c>
      <c r="W1721" s="2">
        <v>2014</v>
      </c>
      <c r="X1721" s="2"/>
    </row>
    <row r="1722" spans="1:24" ht="72.75" customHeight="1" outlineLevel="1" x14ac:dyDescent="0.25">
      <c r="A1722" s="2" t="s">
        <v>11468</v>
      </c>
      <c r="B1722" s="3" t="s">
        <v>27</v>
      </c>
      <c r="C1722" s="43" t="s">
        <v>911</v>
      </c>
      <c r="D1722" s="43" t="s">
        <v>912</v>
      </c>
      <c r="E1722" s="2" t="s">
        <v>913</v>
      </c>
      <c r="F1722" s="43"/>
      <c r="G1722" s="2" t="s">
        <v>29</v>
      </c>
      <c r="H1722" s="4">
        <v>0</v>
      </c>
      <c r="I1722" s="2">
        <v>710000000</v>
      </c>
      <c r="J1722" s="2" t="s">
        <v>11537</v>
      </c>
      <c r="K1722" s="90" t="s">
        <v>6017</v>
      </c>
      <c r="L1722" s="2" t="s">
        <v>1151</v>
      </c>
      <c r="M1722" s="2" t="s">
        <v>32</v>
      </c>
      <c r="N1722" s="2" t="s">
        <v>11455</v>
      </c>
      <c r="O1722" s="15" t="s">
        <v>67</v>
      </c>
      <c r="P1722" s="36" t="s">
        <v>40</v>
      </c>
      <c r="Q1722" s="2" t="s">
        <v>41</v>
      </c>
      <c r="R1722" s="2">
        <v>100</v>
      </c>
      <c r="S1722" s="9">
        <f t="shared" si="97"/>
        <v>50</v>
      </c>
      <c r="T1722" s="9">
        <v>5000</v>
      </c>
      <c r="U1722" s="9">
        <f t="shared" si="98"/>
        <v>5600.0000000000009</v>
      </c>
      <c r="V1722" s="2" t="s">
        <v>42</v>
      </c>
      <c r="W1722" s="2">
        <v>2014</v>
      </c>
      <c r="X1722" s="2" t="s">
        <v>11449</v>
      </c>
    </row>
    <row r="1723" spans="1:24" ht="76.5" customHeight="1" outlineLevel="1" x14ac:dyDescent="0.25">
      <c r="A1723" s="2" t="s">
        <v>4394</v>
      </c>
      <c r="B1723" s="3" t="s">
        <v>27</v>
      </c>
      <c r="C1723" s="43" t="s">
        <v>6289</v>
      </c>
      <c r="D1723" s="43" t="s">
        <v>6290</v>
      </c>
      <c r="E1723" s="139" t="s">
        <v>6291</v>
      </c>
      <c r="F1723" s="139" t="s">
        <v>6291</v>
      </c>
      <c r="G1723" s="2" t="s">
        <v>29</v>
      </c>
      <c r="H1723" s="4">
        <v>0</v>
      </c>
      <c r="I1723" s="2">
        <v>710000000</v>
      </c>
      <c r="J1723" s="2" t="s">
        <v>11537</v>
      </c>
      <c r="K1723" s="2" t="s">
        <v>116</v>
      </c>
      <c r="L1723" s="2" t="s">
        <v>1151</v>
      </c>
      <c r="M1723" s="2" t="s">
        <v>32</v>
      </c>
      <c r="N1723" s="2" t="s">
        <v>453</v>
      </c>
      <c r="O1723" s="15" t="s">
        <v>61</v>
      </c>
      <c r="P1723" s="36" t="s">
        <v>824</v>
      </c>
      <c r="Q1723" s="2" t="s">
        <v>1268</v>
      </c>
      <c r="R1723" s="2">
        <v>12</v>
      </c>
      <c r="S1723" s="9">
        <f t="shared" si="97"/>
        <v>0</v>
      </c>
      <c r="T1723" s="9">
        <v>0</v>
      </c>
      <c r="U1723" s="9">
        <f>T1723*1.12</f>
        <v>0</v>
      </c>
      <c r="V1723" s="2" t="s">
        <v>42</v>
      </c>
      <c r="W1723" s="2">
        <v>2014</v>
      </c>
      <c r="X1723" s="2"/>
    </row>
    <row r="1724" spans="1:24" s="85" customFormat="1" ht="158.25" customHeight="1" outlineLevel="1" x14ac:dyDescent="0.25">
      <c r="A1724" s="2" t="s">
        <v>11469</v>
      </c>
      <c r="B1724" s="3" t="s">
        <v>27</v>
      </c>
      <c r="C1724" s="43" t="s">
        <v>6289</v>
      </c>
      <c r="D1724" s="43" t="s">
        <v>6290</v>
      </c>
      <c r="E1724" s="139" t="s">
        <v>6291</v>
      </c>
      <c r="F1724" s="139"/>
      <c r="G1724" s="2" t="s">
        <v>29</v>
      </c>
      <c r="H1724" s="4">
        <v>0</v>
      </c>
      <c r="I1724" s="2">
        <v>710000000</v>
      </c>
      <c r="J1724" s="2" t="s">
        <v>11537</v>
      </c>
      <c r="K1724" s="90" t="s">
        <v>6017</v>
      </c>
      <c r="L1724" s="2" t="s">
        <v>1151</v>
      </c>
      <c r="M1724" s="2" t="s">
        <v>32</v>
      </c>
      <c r="N1724" s="2" t="s">
        <v>11448</v>
      </c>
      <c r="O1724" s="15" t="s">
        <v>67</v>
      </c>
      <c r="P1724" s="36" t="s">
        <v>824</v>
      </c>
      <c r="Q1724" s="2" t="s">
        <v>1268</v>
      </c>
      <c r="R1724" s="2">
        <v>12</v>
      </c>
      <c r="S1724" s="9">
        <f t="shared" si="97"/>
        <v>250</v>
      </c>
      <c r="T1724" s="9">
        <v>3000</v>
      </c>
      <c r="U1724" s="9">
        <f t="shared" si="98"/>
        <v>3360.0000000000005</v>
      </c>
      <c r="V1724" s="2" t="s">
        <v>42</v>
      </c>
      <c r="W1724" s="2">
        <v>2014</v>
      </c>
      <c r="X1724" s="2" t="s">
        <v>11449</v>
      </c>
    </row>
    <row r="1725" spans="1:24" ht="51" customHeight="1" outlineLevel="1" x14ac:dyDescent="0.25">
      <c r="A1725" s="2" t="s">
        <v>4395</v>
      </c>
      <c r="B1725" s="3" t="s">
        <v>27</v>
      </c>
      <c r="C1725" s="43" t="s">
        <v>6292</v>
      </c>
      <c r="D1725" s="43" t="s">
        <v>4221</v>
      </c>
      <c r="E1725" s="139" t="s">
        <v>6293</v>
      </c>
      <c r="F1725" s="139" t="s">
        <v>6293</v>
      </c>
      <c r="G1725" s="2" t="s">
        <v>29</v>
      </c>
      <c r="H1725" s="4">
        <v>0</v>
      </c>
      <c r="I1725" s="2">
        <v>710000000</v>
      </c>
      <c r="J1725" s="2" t="s">
        <v>11537</v>
      </c>
      <c r="K1725" s="90" t="s">
        <v>1449</v>
      </c>
      <c r="L1725" s="2" t="s">
        <v>1151</v>
      </c>
      <c r="M1725" s="2" t="s">
        <v>32</v>
      </c>
      <c r="N1725" s="2" t="s">
        <v>453</v>
      </c>
      <c r="O1725" s="15" t="s">
        <v>61</v>
      </c>
      <c r="P1725" s="36" t="s">
        <v>40</v>
      </c>
      <c r="Q1725" s="2" t="s">
        <v>41</v>
      </c>
      <c r="R1725" s="2">
        <v>2</v>
      </c>
      <c r="S1725" s="9">
        <f t="shared" si="97"/>
        <v>50000</v>
      </c>
      <c r="T1725" s="9">
        <v>100000</v>
      </c>
      <c r="U1725" s="9">
        <f t="shared" si="98"/>
        <v>112000.00000000001</v>
      </c>
      <c r="V1725" s="2" t="s">
        <v>42</v>
      </c>
      <c r="W1725" s="2">
        <v>2014</v>
      </c>
      <c r="X1725" s="2"/>
    </row>
    <row r="1726" spans="1:24" ht="51" customHeight="1" outlineLevel="1" x14ac:dyDescent="0.25">
      <c r="A1726" s="2" t="s">
        <v>4396</v>
      </c>
      <c r="B1726" s="3" t="s">
        <v>27</v>
      </c>
      <c r="C1726" s="43" t="s">
        <v>6294</v>
      </c>
      <c r="D1726" s="43" t="s">
        <v>4221</v>
      </c>
      <c r="E1726" s="139" t="s">
        <v>6295</v>
      </c>
      <c r="F1726" s="139" t="s">
        <v>6295</v>
      </c>
      <c r="G1726" s="2" t="s">
        <v>29</v>
      </c>
      <c r="H1726" s="4">
        <v>0</v>
      </c>
      <c r="I1726" s="2">
        <v>710000000</v>
      </c>
      <c r="J1726" s="2" t="s">
        <v>11537</v>
      </c>
      <c r="K1726" s="90" t="s">
        <v>1449</v>
      </c>
      <c r="L1726" s="2" t="s">
        <v>1151</v>
      </c>
      <c r="M1726" s="2" t="s">
        <v>32</v>
      </c>
      <c r="N1726" s="2" t="s">
        <v>453</v>
      </c>
      <c r="O1726" s="15" t="s">
        <v>61</v>
      </c>
      <c r="P1726" s="36" t="s">
        <v>40</v>
      </c>
      <c r="Q1726" s="2" t="s">
        <v>41</v>
      </c>
      <c r="R1726" s="2">
        <v>2</v>
      </c>
      <c r="S1726" s="9">
        <f t="shared" si="97"/>
        <v>50000</v>
      </c>
      <c r="T1726" s="9">
        <v>100000</v>
      </c>
      <c r="U1726" s="9">
        <f t="shared" si="98"/>
        <v>112000.00000000001</v>
      </c>
      <c r="V1726" s="2" t="s">
        <v>42</v>
      </c>
      <c r="W1726" s="2">
        <v>2014</v>
      </c>
      <c r="X1726" s="2"/>
    </row>
    <row r="1727" spans="1:24" ht="51" customHeight="1" outlineLevel="1" x14ac:dyDescent="0.25">
      <c r="A1727" s="2" t="s">
        <v>4397</v>
      </c>
      <c r="B1727" s="3" t="s">
        <v>27</v>
      </c>
      <c r="C1727" s="43" t="s">
        <v>2453</v>
      </c>
      <c r="D1727" s="43" t="s">
        <v>1878</v>
      </c>
      <c r="E1727" s="140" t="s">
        <v>6296</v>
      </c>
      <c r="F1727" s="140" t="s">
        <v>6296</v>
      </c>
      <c r="G1727" s="2" t="s">
        <v>343</v>
      </c>
      <c r="H1727" s="4">
        <v>0</v>
      </c>
      <c r="I1727" s="2">
        <v>710000000</v>
      </c>
      <c r="J1727" s="2" t="s">
        <v>11537</v>
      </c>
      <c r="K1727" s="90" t="s">
        <v>1448</v>
      </c>
      <c r="L1727" s="2" t="s">
        <v>1151</v>
      </c>
      <c r="M1727" s="2" t="s">
        <v>32</v>
      </c>
      <c r="N1727" s="2" t="s">
        <v>453</v>
      </c>
      <c r="O1727" s="15" t="s">
        <v>61</v>
      </c>
      <c r="P1727" s="36" t="s">
        <v>1837</v>
      </c>
      <c r="Q1727" s="2" t="s">
        <v>1838</v>
      </c>
      <c r="R1727" s="2">
        <v>27</v>
      </c>
      <c r="S1727" s="9">
        <v>0</v>
      </c>
      <c r="T1727" s="9">
        <v>0</v>
      </c>
      <c r="U1727" s="9">
        <f t="shared" si="98"/>
        <v>0</v>
      </c>
      <c r="V1727" s="2" t="s">
        <v>42</v>
      </c>
      <c r="W1727" s="2">
        <v>2014</v>
      </c>
      <c r="X1727" s="2"/>
    </row>
    <row r="1728" spans="1:24" ht="51" customHeight="1" outlineLevel="1" x14ac:dyDescent="0.25">
      <c r="A1728" s="2" t="s">
        <v>10731</v>
      </c>
      <c r="B1728" s="3" t="s">
        <v>27</v>
      </c>
      <c r="C1728" s="5" t="s">
        <v>10722</v>
      </c>
      <c r="D1728" s="10" t="s">
        <v>1878</v>
      </c>
      <c r="E1728" s="10" t="s">
        <v>6500</v>
      </c>
      <c r="F1728" s="5" t="s">
        <v>10723</v>
      </c>
      <c r="G1728" s="2" t="s">
        <v>343</v>
      </c>
      <c r="H1728" s="4">
        <v>0</v>
      </c>
      <c r="I1728" s="2">
        <v>710000000</v>
      </c>
      <c r="J1728" s="2" t="s">
        <v>11537</v>
      </c>
      <c r="K1728" s="90" t="s">
        <v>3766</v>
      </c>
      <c r="L1728" s="2" t="s">
        <v>1151</v>
      </c>
      <c r="M1728" s="2" t="s">
        <v>32</v>
      </c>
      <c r="N1728" s="5" t="s">
        <v>10694</v>
      </c>
      <c r="O1728" s="35">
        <v>0.3</v>
      </c>
      <c r="P1728" s="36" t="s">
        <v>1837</v>
      </c>
      <c r="Q1728" s="2" t="s">
        <v>1838</v>
      </c>
      <c r="R1728" s="2">
        <v>14</v>
      </c>
      <c r="S1728" s="9">
        <v>4960</v>
      </c>
      <c r="T1728" s="9">
        <f>R1728*S1728</f>
        <v>69440</v>
      </c>
      <c r="U1728" s="9">
        <f>T1728*112%</f>
        <v>77772.800000000003</v>
      </c>
      <c r="V1728" s="2" t="s">
        <v>36</v>
      </c>
      <c r="W1728" s="2">
        <v>2014</v>
      </c>
      <c r="X1728" s="2" t="s">
        <v>10696</v>
      </c>
    </row>
    <row r="1729" spans="1:25" ht="51" customHeight="1" outlineLevel="1" x14ac:dyDescent="0.25">
      <c r="A1729" s="2" t="s">
        <v>4462</v>
      </c>
      <c r="B1729" s="3" t="s">
        <v>27</v>
      </c>
      <c r="C1729" s="43" t="s">
        <v>1863</v>
      </c>
      <c r="D1729" s="43" t="s">
        <v>6297</v>
      </c>
      <c r="E1729" s="139" t="s">
        <v>6298</v>
      </c>
      <c r="F1729" s="139" t="s">
        <v>6298</v>
      </c>
      <c r="G1729" s="2" t="s">
        <v>29</v>
      </c>
      <c r="H1729" s="4">
        <v>0</v>
      </c>
      <c r="I1729" s="2">
        <v>710000000</v>
      </c>
      <c r="J1729" s="2" t="s">
        <v>11537</v>
      </c>
      <c r="K1729" s="90" t="s">
        <v>1448</v>
      </c>
      <c r="L1729" s="2" t="s">
        <v>1151</v>
      </c>
      <c r="M1729" s="2" t="s">
        <v>32</v>
      </c>
      <c r="N1729" s="2" t="s">
        <v>453</v>
      </c>
      <c r="O1729" s="15" t="s">
        <v>61</v>
      </c>
      <c r="P1729" s="36" t="s">
        <v>756</v>
      </c>
      <c r="Q1729" s="2" t="s">
        <v>757</v>
      </c>
      <c r="R1729" s="2">
        <v>1</v>
      </c>
      <c r="S1729" s="9">
        <f t="shared" si="97"/>
        <v>6000</v>
      </c>
      <c r="T1729" s="9">
        <v>6000</v>
      </c>
      <c r="U1729" s="9">
        <f t="shared" si="98"/>
        <v>6720.0000000000009</v>
      </c>
      <c r="V1729" s="2" t="s">
        <v>42</v>
      </c>
      <c r="W1729" s="2">
        <v>2014</v>
      </c>
      <c r="X1729" s="2"/>
    </row>
    <row r="1730" spans="1:25" ht="75.75" customHeight="1" outlineLevel="1" x14ac:dyDescent="0.25">
      <c r="A1730" s="2" t="s">
        <v>4463</v>
      </c>
      <c r="B1730" s="3" t="s">
        <v>27</v>
      </c>
      <c r="C1730" s="43" t="s">
        <v>6299</v>
      </c>
      <c r="D1730" s="43" t="s">
        <v>1887</v>
      </c>
      <c r="E1730" s="139" t="s">
        <v>6300</v>
      </c>
      <c r="F1730" s="139" t="s">
        <v>6300</v>
      </c>
      <c r="G1730" s="2" t="s">
        <v>343</v>
      </c>
      <c r="H1730" s="4">
        <v>0</v>
      </c>
      <c r="I1730" s="2">
        <v>710000000</v>
      </c>
      <c r="J1730" s="2" t="s">
        <v>11537</v>
      </c>
      <c r="K1730" s="90" t="s">
        <v>1448</v>
      </c>
      <c r="L1730" s="2" t="s">
        <v>1151</v>
      </c>
      <c r="M1730" s="2" t="s">
        <v>32</v>
      </c>
      <c r="N1730" s="2" t="s">
        <v>453</v>
      </c>
      <c r="O1730" s="15" t="s">
        <v>61</v>
      </c>
      <c r="P1730" s="36" t="s">
        <v>756</v>
      </c>
      <c r="Q1730" s="2" t="s">
        <v>757</v>
      </c>
      <c r="R1730" s="2">
        <v>27</v>
      </c>
      <c r="S1730" s="9">
        <v>0</v>
      </c>
      <c r="T1730" s="9">
        <v>0</v>
      </c>
      <c r="U1730" s="9">
        <f t="shared" si="98"/>
        <v>0</v>
      </c>
      <c r="V1730" s="2" t="s">
        <v>42</v>
      </c>
      <c r="W1730" s="2">
        <v>2014</v>
      </c>
      <c r="X1730" s="2"/>
    </row>
    <row r="1731" spans="1:25" s="288" customFormat="1" ht="77.25" customHeight="1" x14ac:dyDescent="0.25">
      <c r="A1731" s="276" t="s">
        <v>13456</v>
      </c>
      <c r="B1731" s="238" t="s">
        <v>27</v>
      </c>
      <c r="C1731" s="280" t="s">
        <v>10702</v>
      </c>
      <c r="D1731" s="280" t="s">
        <v>3646</v>
      </c>
      <c r="E1731" s="250" t="s">
        <v>13431</v>
      </c>
      <c r="F1731" s="139" t="s">
        <v>13724</v>
      </c>
      <c r="G1731" s="276" t="s">
        <v>343</v>
      </c>
      <c r="H1731" s="281">
        <v>100</v>
      </c>
      <c r="I1731" s="276">
        <v>710000000</v>
      </c>
      <c r="J1731" s="276" t="s">
        <v>1075</v>
      </c>
      <c r="K1731" s="271" t="s">
        <v>3806</v>
      </c>
      <c r="L1731" s="276" t="s">
        <v>1151</v>
      </c>
      <c r="M1731" s="276" t="s">
        <v>32</v>
      </c>
      <c r="N1731" s="274" t="s">
        <v>10994</v>
      </c>
      <c r="O1731" s="285">
        <v>0.3</v>
      </c>
      <c r="P1731" s="279" t="s">
        <v>756</v>
      </c>
      <c r="Q1731" s="276" t="s">
        <v>757</v>
      </c>
      <c r="R1731" s="276">
        <v>16</v>
      </c>
      <c r="S1731" s="278">
        <v>5000</v>
      </c>
      <c r="T1731" s="278">
        <v>80000</v>
      </c>
      <c r="U1731" s="278">
        <v>89600</v>
      </c>
      <c r="V1731" s="276" t="s">
        <v>36</v>
      </c>
      <c r="W1731" s="276">
        <v>2014</v>
      </c>
      <c r="X1731" s="276" t="s">
        <v>13449</v>
      </c>
      <c r="Y1731" s="290"/>
    </row>
    <row r="1732" spans="1:25" ht="51" customHeight="1" outlineLevel="1" x14ac:dyDescent="0.25">
      <c r="A1732" s="2" t="s">
        <v>4464</v>
      </c>
      <c r="B1732" s="3" t="s">
        <v>27</v>
      </c>
      <c r="C1732" s="43" t="s">
        <v>1865</v>
      </c>
      <c r="D1732" s="43" t="s">
        <v>1882</v>
      </c>
      <c r="E1732" s="139" t="s">
        <v>6301</v>
      </c>
      <c r="F1732" s="139" t="s">
        <v>6301</v>
      </c>
      <c r="G1732" s="2" t="s">
        <v>29</v>
      </c>
      <c r="H1732" s="4">
        <v>0</v>
      </c>
      <c r="I1732" s="2">
        <v>710000000</v>
      </c>
      <c r="J1732" s="2" t="s">
        <v>11537</v>
      </c>
      <c r="K1732" s="2" t="s">
        <v>4986</v>
      </c>
      <c r="L1732" s="2" t="s">
        <v>1151</v>
      </c>
      <c r="M1732" s="2" t="s">
        <v>32</v>
      </c>
      <c r="N1732" s="2" t="s">
        <v>453</v>
      </c>
      <c r="O1732" s="15" t="s">
        <v>61</v>
      </c>
      <c r="P1732" s="36" t="s">
        <v>40</v>
      </c>
      <c r="Q1732" s="2" t="s">
        <v>41</v>
      </c>
      <c r="R1732" s="2">
        <v>6</v>
      </c>
      <c r="S1732" s="9">
        <f t="shared" si="97"/>
        <v>1500</v>
      </c>
      <c r="T1732" s="9">
        <v>9000</v>
      </c>
      <c r="U1732" s="9">
        <f t="shared" si="98"/>
        <v>10080.000000000002</v>
      </c>
      <c r="V1732" s="2" t="s">
        <v>42</v>
      </c>
      <c r="W1732" s="2">
        <v>2014</v>
      </c>
      <c r="X1732" s="2"/>
    </row>
    <row r="1733" spans="1:25" ht="102" customHeight="1" outlineLevel="1" x14ac:dyDescent="0.25">
      <c r="A1733" s="2" t="s">
        <v>4465</v>
      </c>
      <c r="B1733" s="3" t="s">
        <v>27</v>
      </c>
      <c r="C1733" s="43" t="s">
        <v>6302</v>
      </c>
      <c r="D1733" s="43" t="s">
        <v>1878</v>
      </c>
      <c r="E1733" s="139" t="s">
        <v>6303</v>
      </c>
      <c r="F1733" s="139" t="s">
        <v>6303</v>
      </c>
      <c r="G1733" s="2" t="s">
        <v>343</v>
      </c>
      <c r="H1733" s="4">
        <v>0</v>
      </c>
      <c r="I1733" s="2">
        <v>710000000</v>
      </c>
      <c r="J1733" s="2" t="s">
        <v>11537</v>
      </c>
      <c r="K1733" s="2" t="s">
        <v>1448</v>
      </c>
      <c r="L1733" s="2" t="s">
        <v>1151</v>
      </c>
      <c r="M1733" s="2" t="s">
        <v>32</v>
      </c>
      <c r="N1733" s="2" t="s">
        <v>453</v>
      </c>
      <c r="O1733" s="15" t="s">
        <v>61</v>
      </c>
      <c r="P1733" s="36" t="s">
        <v>1837</v>
      </c>
      <c r="Q1733" s="2" t="s">
        <v>1838</v>
      </c>
      <c r="R1733" s="2">
        <v>26</v>
      </c>
      <c r="S1733" s="9">
        <v>0</v>
      </c>
      <c r="T1733" s="9">
        <v>0</v>
      </c>
      <c r="U1733" s="9">
        <f t="shared" si="98"/>
        <v>0</v>
      </c>
      <c r="V1733" s="2" t="s">
        <v>42</v>
      </c>
      <c r="W1733" s="2">
        <v>2014</v>
      </c>
      <c r="X1733" s="2"/>
    </row>
    <row r="1734" spans="1:25" s="288" customFormat="1" ht="77.25" customHeight="1" x14ac:dyDescent="0.25">
      <c r="A1734" s="276" t="s">
        <v>13457</v>
      </c>
      <c r="B1734" s="238" t="s">
        <v>27</v>
      </c>
      <c r="C1734" s="280" t="s">
        <v>1868</v>
      </c>
      <c r="D1734" s="280" t="s">
        <v>13426</v>
      </c>
      <c r="E1734" s="250" t="s">
        <v>1869</v>
      </c>
      <c r="F1734" s="250" t="s">
        <v>13722</v>
      </c>
      <c r="G1734" s="276" t="s">
        <v>343</v>
      </c>
      <c r="H1734" s="281">
        <v>100</v>
      </c>
      <c r="I1734" s="276">
        <v>710000000</v>
      </c>
      <c r="J1734" s="276" t="s">
        <v>1075</v>
      </c>
      <c r="K1734" s="271" t="s">
        <v>3806</v>
      </c>
      <c r="L1734" s="276" t="s">
        <v>1151</v>
      </c>
      <c r="M1734" s="276" t="s">
        <v>32</v>
      </c>
      <c r="N1734" s="274" t="s">
        <v>11401</v>
      </c>
      <c r="O1734" s="285">
        <v>0.3</v>
      </c>
      <c r="P1734" s="279" t="s">
        <v>1837</v>
      </c>
      <c r="Q1734" s="276" t="s">
        <v>1838</v>
      </c>
      <c r="R1734" s="276">
        <v>19</v>
      </c>
      <c r="S1734" s="278">
        <v>16000</v>
      </c>
      <c r="T1734" s="278">
        <v>304000</v>
      </c>
      <c r="U1734" s="278">
        <v>340480</v>
      </c>
      <c r="V1734" s="276" t="s">
        <v>36</v>
      </c>
      <c r="W1734" s="276">
        <v>2014</v>
      </c>
      <c r="X1734" s="276" t="s">
        <v>13449</v>
      </c>
      <c r="Y1734" s="290"/>
    </row>
    <row r="1735" spans="1:25" ht="51" customHeight="1" outlineLevel="1" x14ac:dyDescent="0.25">
      <c r="A1735" s="2" t="s">
        <v>4466</v>
      </c>
      <c r="B1735" s="3" t="s">
        <v>27</v>
      </c>
      <c r="C1735" s="43" t="s">
        <v>2229</v>
      </c>
      <c r="D1735" s="43" t="s">
        <v>6304</v>
      </c>
      <c r="E1735" s="139" t="s">
        <v>2230</v>
      </c>
      <c r="F1735" s="139" t="s">
        <v>2230</v>
      </c>
      <c r="G1735" s="2" t="s">
        <v>343</v>
      </c>
      <c r="H1735" s="4">
        <v>0</v>
      </c>
      <c r="I1735" s="2">
        <v>710000000</v>
      </c>
      <c r="J1735" s="2" t="s">
        <v>11537</v>
      </c>
      <c r="K1735" s="2" t="s">
        <v>1448</v>
      </c>
      <c r="L1735" s="2" t="s">
        <v>1151</v>
      </c>
      <c r="M1735" s="2" t="s">
        <v>32</v>
      </c>
      <c r="N1735" s="2" t="s">
        <v>453</v>
      </c>
      <c r="O1735" s="15" t="s">
        <v>61</v>
      </c>
      <c r="P1735" s="36" t="s">
        <v>40</v>
      </c>
      <c r="Q1735" s="2" t="s">
        <v>41</v>
      </c>
      <c r="R1735" s="2">
        <v>26</v>
      </c>
      <c r="S1735" s="9">
        <f t="shared" si="97"/>
        <v>0</v>
      </c>
      <c r="T1735" s="9">
        <v>0</v>
      </c>
      <c r="U1735" s="9">
        <f t="shared" si="98"/>
        <v>0</v>
      </c>
      <c r="V1735" s="2" t="s">
        <v>42</v>
      </c>
      <c r="W1735" s="2">
        <v>2014</v>
      </c>
      <c r="X1735" s="2"/>
    </row>
    <row r="1736" spans="1:25" s="290" customFormat="1" ht="71.25" customHeight="1" outlineLevel="1" x14ac:dyDescent="0.25">
      <c r="A1736" s="291" t="s">
        <v>13458</v>
      </c>
      <c r="B1736" s="3" t="s">
        <v>27</v>
      </c>
      <c r="C1736" s="43" t="s">
        <v>2229</v>
      </c>
      <c r="D1736" s="43" t="s">
        <v>6304</v>
      </c>
      <c r="E1736" s="139" t="s">
        <v>2230</v>
      </c>
      <c r="F1736" s="139" t="s">
        <v>13726</v>
      </c>
      <c r="G1736" s="291" t="s">
        <v>343</v>
      </c>
      <c r="H1736" s="296">
        <v>100</v>
      </c>
      <c r="I1736" s="291">
        <v>710000000</v>
      </c>
      <c r="J1736" s="291" t="s">
        <v>1075</v>
      </c>
      <c r="K1736" s="291" t="s">
        <v>3806</v>
      </c>
      <c r="L1736" s="291" t="s">
        <v>1151</v>
      </c>
      <c r="M1736" s="291" t="s">
        <v>32</v>
      </c>
      <c r="N1736" s="291" t="s">
        <v>10994</v>
      </c>
      <c r="O1736" s="15">
        <v>0.3</v>
      </c>
      <c r="P1736" s="36" t="s">
        <v>40</v>
      </c>
      <c r="Q1736" s="291" t="s">
        <v>41</v>
      </c>
      <c r="R1736" s="291">
        <v>7</v>
      </c>
      <c r="S1736" s="294">
        <v>3500</v>
      </c>
      <c r="T1736" s="294">
        <v>24500</v>
      </c>
      <c r="U1736" s="294">
        <f t="shared" si="98"/>
        <v>27440.000000000004</v>
      </c>
      <c r="V1736" s="291" t="s">
        <v>36</v>
      </c>
      <c r="W1736" s="291">
        <v>2014</v>
      </c>
      <c r="X1736" s="291" t="s">
        <v>11728</v>
      </c>
    </row>
    <row r="1737" spans="1:25" ht="75.75" customHeight="1" outlineLevel="1" x14ac:dyDescent="0.25">
      <c r="A1737" s="2" t="s">
        <v>4467</v>
      </c>
      <c r="B1737" s="3" t="s">
        <v>27</v>
      </c>
      <c r="C1737" s="43" t="s">
        <v>6305</v>
      </c>
      <c r="D1737" s="43" t="s">
        <v>3646</v>
      </c>
      <c r="E1737" s="140" t="s">
        <v>6306</v>
      </c>
      <c r="F1737" s="140" t="s">
        <v>6306</v>
      </c>
      <c r="G1737" s="2" t="s">
        <v>343</v>
      </c>
      <c r="H1737" s="4">
        <v>0</v>
      </c>
      <c r="I1737" s="2">
        <v>710000000</v>
      </c>
      <c r="J1737" s="2" t="s">
        <v>11537</v>
      </c>
      <c r="K1737" s="2" t="s">
        <v>1448</v>
      </c>
      <c r="L1737" s="2" t="s">
        <v>1151</v>
      </c>
      <c r="M1737" s="2" t="s">
        <v>32</v>
      </c>
      <c r="N1737" s="2" t="s">
        <v>453</v>
      </c>
      <c r="O1737" s="15" t="s">
        <v>61</v>
      </c>
      <c r="P1737" s="36" t="s">
        <v>756</v>
      </c>
      <c r="Q1737" s="2" t="s">
        <v>757</v>
      </c>
      <c r="R1737" s="2">
        <v>26</v>
      </c>
      <c r="S1737" s="9">
        <f t="shared" si="97"/>
        <v>3115.3846153846152</v>
      </c>
      <c r="T1737" s="9">
        <v>81000</v>
      </c>
      <c r="U1737" s="9">
        <f t="shared" si="98"/>
        <v>90720.000000000015</v>
      </c>
      <c r="V1737" s="2" t="s">
        <v>42</v>
      </c>
      <c r="W1737" s="2">
        <v>2014</v>
      </c>
      <c r="X1737" s="2"/>
    </row>
    <row r="1738" spans="1:25" ht="75.75" customHeight="1" outlineLevel="1" x14ac:dyDescent="0.25">
      <c r="A1738" s="2" t="s">
        <v>10714</v>
      </c>
      <c r="B1738" s="3" t="s">
        <v>27</v>
      </c>
      <c r="C1738" s="10" t="s">
        <v>10702</v>
      </c>
      <c r="D1738" s="10" t="s">
        <v>3646</v>
      </c>
      <c r="E1738" s="108" t="s">
        <v>10703</v>
      </c>
      <c r="F1738" s="108" t="s">
        <v>10704</v>
      </c>
      <c r="G1738" s="2" t="s">
        <v>343</v>
      </c>
      <c r="H1738" s="4">
        <v>0</v>
      </c>
      <c r="I1738" s="2">
        <v>710000000</v>
      </c>
      <c r="J1738" s="2" t="s">
        <v>11537</v>
      </c>
      <c r="K1738" s="2" t="s">
        <v>3766</v>
      </c>
      <c r="L1738" s="2" t="s">
        <v>1151</v>
      </c>
      <c r="M1738" s="2" t="s">
        <v>32</v>
      </c>
      <c r="N1738" s="5" t="s">
        <v>10694</v>
      </c>
      <c r="O1738" s="15" t="s">
        <v>10158</v>
      </c>
      <c r="P1738" s="36" t="s">
        <v>756</v>
      </c>
      <c r="Q1738" s="2" t="s">
        <v>757</v>
      </c>
      <c r="R1738" s="2">
        <v>9</v>
      </c>
      <c r="S1738" s="9">
        <v>4420</v>
      </c>
      <c r="T1738" s="9">
        <f>S1738*R1738</f>
        <v>39780</v>
      </c>
      <c r="U1738" s="9">
        <f t="shared" si="98"/>
        <v>44553.600000000006</v>
      </c>
      <c r="V1738" s="2" t="s">
        <v>36</v>
      </c>
      <c r="W1738" s="2">
        <v>2014</v>
      </c>
      <c r="X1738" s="2" t="s">
        <v>10696</v>
      </c>
    </row>
    <row r="1739" spans="1:25" ht="51" customHeight="1" outlineLevel="1" x14ac:dyDescent="0.25">
      <c r="A1739" s="2" t="s">
        <v>4468</v>
      </c>
      <c r="B1739" s="3" t="s">
        <v>27</v>
      </c>
      <c r="C1739" s="43" t="s">
        <v>3703</v>
      </c>
      <c r="D1739" s="10" t="s">
        <v>3704</v>
      </c>
      <c r="E1739" s="10" t="s">
        <v>3705</v>
      </c>
      <c r="F1739" s="139" t="s">
        <v>3705</v>
      </c>
      <c r="G1739" s="2" t="s">
        <v>29</v>
      </c>
      <c r="H1739" s="4">
        <v>0</v>
      </c>
      <c r="I1739" s="2">
        <v>710000000</v>
      </c>
      <c r="J1739" s="2" t="s">
        <v>11537</v>
      </c>
      <c r="K1739" s="2" t="s">
        <v>6307</v>
      </c>
      <c r="L1739" s="2" t="s">
        <v>1151</v>
      </c>
      <c r="M1739" s="2" t="s">
        <v>32</v>
      </c>
      <c r="N1739" s="2" t="s">
        <v>453</v>
      </c>
      <c r="O1739" s="15" t="s">
        <v>61</v>
      </c>
      <c r="P1739" s="36" t="s">
        <v>40</v>
      </c>
      <c r="Q1739" s="2" t="s">
        <v>41</v>
      </c>
      <c r="R1739" s="2">
        <v>3</v>
      </c>
      <c r="S1739" s="9">
        <f t="shared" si="97"/>
        <v>0</v>
      </c>
      <c r="T1739" s="9">
        <v>0</v>
      </c>
      <c r="U1739" s="9">
        <f t="shared" si="98"/>
        <v>0</v>
      </c>
      <c r="V1739" s="2" t="s">
        <v>42</v>
      </c>
      <c r="W1739" s="2">
        <v>2014</v>
      </c>
      <c r="X1739" s="2"/>
    </row>
    <row r="1740" spans="1:25" ht="72.75" customHeight="1" outlineLevel="1" x14ac:dyDescent="0.25">
      <c r="A1740" s="2" t="s">
        <v>11470</v>
      </c>
      <c r="B1740" s="3" t="s">
        <v>27</v>
      </c>
      <c r="C1740" s="43" t="s">
        <v>3703</v>
      </c>
      <c r="D1740" s="43" t="s">
        <v>3704</v>
      </c>
      <c r="E1740" s="2" t="s">
        <v>3705</v>
      </c>
      <c r="F1740" s="43"/>
      <c r="G1740" s="2" t="s">
        <v>29</v>
      </c>
      <c r="H1740" s="4">
        <v>0</v>
      </c>
      <c r="I1740" s="2">
        <v>710000000</v>
      </c>
      <c r="J1740" s="2" t="s">
        <v>11537</v>
      </c>
      <c r="K1740" s="90" t="s">
        <v>6017</v>
      </c>
      <c r="L1740" s="2" t="s">
        <v>1151</v>
      </c>
      <c r="M1740" s="2" t="s">
        <v>32</v>
      </c>
      <c r="N1740" s="2" t="s">
        <v>11448</v>
      </c>
      <c r="O1740" s="15" t="s">
        <v>67</v>
      </c>
      <c r="P1740" s="36" t="s">
        <v>40</v>
      </c>
      <c r="Q1740" s="2" t="s">
        <v>41</v>
      </c>
      <c r="R1740" s="2">
        <v>3</v>
      </c>
      <c r="S1740" s="9">
        <f>T1740/R1740</f>
        <v>5000</v>
      </c>
      <c r="T1740" s="9">
        <v>15000</v>
      </c>
      <c r="U1740" s="9">
        <f>T1740*1.12</f>
        <v>16800</v>
      </c>
      <c r="V1740" s="2" t="s">
        <v>42</v>
      </c>
      <c r="W1740" s="2">
        <v>2014</v>
      </c>
      <c r="X1740" s="2" t="s">
        <v>11449</v>
      </c>
    </row>
    <row r="1741" spans="1:25" ht="51" customHeight="1" outlineLevel="1" x14ac:dyDescent="0.25">
      <c r="A1741" s="2" t="s">
        <v>4469</v>
      </c>
      <c r="B1741" s="3" t="s">
        <v>27</v>
      </c>
      <c r="C1741" s="43" t="s">
        <v>6287</v>
      </c>
      <c r="D1741" s="10" t="s">
        <v>3007</v>
      </c>
      <c r="E1741" s="10" t="s">
        <v>6288</v>
      </c>
      <c r="F1741" s="139" t="s">
        <v>4224</v>
      </c>
      <c r="G1741" s="2" t="s">
        <v>29</v>
      </c>
      <c r="H1741" s="4">
        <v>0</v>
      </c>
      <c r="I1741" s="2">
        <v>710000000</v>
      </c>
      <c r="J1741" s="2" t="s">
        <v>11537</v>
      </c>
      <c r="K1741" s="2" t="s">
        <v>1449</v>
      </c>
      <c r="L1741" s="2" t="s">
        <v>1151</v>
      </c>
      <c r="M1741" s="2" t="s">
        <v>32</v>
      </c>
      <c r="N1741" s="2" t="s">
        <v>453</v>
      </c>
      <c r="O1741" s="15" t="s">
        <v>61</v>
      </c>
      <c r="P1741" s="2">
        <v>179</v>
      </c>
      <c r="Q1741" s="10" t="s">
        <v>9943</v>
      </c>
      <c r="R1741" s="2">
        <f>200/1000</f>
        <v>0.2</v>
      </c>
      <c r="S1741" s="9">
        <f t="shared" si="97"/>
        <v>60000</v>
      </c>
      <c r="T1741" s="9">
        <v>12000</v>
      </c>
      <c r="U1741" s="9">
        <f t="shared" si="98"/>
        <v>13440.000000000002</v>
      </c>
      <c r="V1741" s="2" t="s">
        <v>42</v>
      </c>
      <c r="W1741" s="2">
        <v>2014</v>
      </c>
      <c r="X1741" s="2"/>
    </row>
    <row r="1742" spans="1:25" ht="51" customHeight="1" outlineLevel="1" x14ac:dyDescent="0.25">
      <c r="A1742" s="2" t="s">
        <v>4470</v>
      </c>
      <c r="B1742" s="3" t="s">
        <v>27</v>
      </c>
      <c r="C1742" s="43" t="s">
        <v>6308</v>
      </c>
      <c r="D1742" s="43" t="s">
        <v>1920</v>
      </c>
      <c r="E1742" s="139" t="s">
        <v>6309</v>
      </c>
      <c r="F1742" s="139" t="s">
        <v>6309</v>
      </c>
      <c r="G1742" s="2" t="s">
        <v>29</v>
      </c>
      <c r="H1742" s="4">
        <v>0</v>
      </c>
      <c r="I1742" s="2">
        <v>710000000</v>
      </c>
      <c r="J1742" s="2" t="s">
        <v>11537</v>
      </c>
      <c r="K1742" s="2" t="s">
        <v>2483</v>
      </c>
      <c r="L1742" s="2" t="s">
        <v>1151</v>
      </c>
      <c r="M1742" s="2" t="s">
        <v>32</v>
      </c>
      <c r="N1742" s="2" t="s">
        <v>453</v>
      </c>
      <c r="O1742" s="15" t="s">
        <v>61</v>
      </c>
      <c r="P1742" s="36" t="s">
        <v>793</v>
      </c>
      <c r="Q1742" s="2" t="s">
        <v>1344</v>
      </c>
      <c r="R1742" s="2">
        <v>6</v>
      </c>
      <c r="S1742" s="9">
        <f t="shared" si="97"/>
        <v>333.33333333333331</v>
      </c>
      <c r="T1742" s="9">
        <v>2000</v>
      </c>
      <c r="U1742" s="9">
        <f t="shared" si="98"/>
        <v>2240</v>
      </c>
      <c r="V1742" s="2" t="s">
        <v>42</v>
      </c>
      <c r="W1742" s="2">
        <v>2014</v>
      </c>
      <c r="X1742" s="2"/>
    </row>
    <row r="1743" spans="1:25" ht="51" customHeight="1" outlineLevel="1" x14ac:dyDescent="0.25">
      <c r="A1743" s="2" t="s">
        <v>4471</v>
      </c>
      <c r="B1743" s="3" t="s">
        <v>27</v>
      </c>
      <c r="C1743" s="43" t="s">
        <v>6310</v>
      </c>
      <c r="D1743" s="43" t="s">
        <v>6311</v>
      </c>
      <c r="E1743" s="139" t="s">
        <v>6312</v>
      </c>
      <c r="F1743" s="139" t="s">
        <v>6312</v>
      </c>
      <c r="G1743" s="2" t="s">
        <v>29</v>
      </c>
      <c r="H1743" s="4">
        <v>0</v>
      </c>
      <c r="I1743" s="2">
        <v>710000000</v>
      </c>
      <c r="J1743" s="2" t="s">
        <v>11537</v>
      </c>
      <c r="K1743" s="2" t="s">
        <v>2483</v>
      </c>
      <c r="L1743" s="2" t="s">
        <v>1151</v>
      </c>
      <c r="M1743" s="2" t="s">
        <v>32</v>
      </c>
      <c r="N1743" s="2" t="s">
        <v>453</v>
      </c>
      <c r="O1743" s="15" t="s">
        <v>61</v>
      </c>
      <c r="P1743" s="36" t="s">
        <v>498</v>
      </c>
      <c r="Q1743" s="2" t="s">
        <v>4225</v>
      </c>
      <c r="R1743" s="2">
        <v>2</v>
      </c>
      <c r="S1743" s="9">
        <f t="shared" si="97"/>
        <v>5000</v>
      </c>
      <c r="T1743" s="9">
        <v>10000</v>
      </c>
      <c r="U1743" s="9">
        <f t="shared" si="98"/>
        <v>11200.000000000002</v>
      </c>
      <c r="V1743" s="2" t="s">
        <v>42</v>
      </c>
      <c r="W1743" s="2">
        <v>2014</v>
      </c>
      <c r="X1743" s="2"/>
    </row>
    <row r="1744" spans="1:25" ht="51" customHeight="1" outlineLevel="1" x14ac:dyDescent="0.25">
      <c r="A1744" s="2" t="s">
        <v>4472</v>
      </c>
      <c r="B1744" s="3" t="s">
        <v>27</v>
      </c>
      <c r="C1744" s="43" t="s">
        <v>3014</v>
      </c>
      <c r="D1744" s="43" t="s">
        <v>906</v>
      </c>
      <c r="E1744" s="139" t="s">
        <v>6313</v>
      </c>
      <c r="F1744" s="139" t="s">
        <v>6313</v>
      </c>
      <c r="G1744" s="2" t="s">
        <v>29</v>
      </c>
      <c r="H1744" s="4">
        <v>0</v>
      </c>
      <c r="I1744" s="2">
        <v>710000000</v>
      </c>
      <c r="J1744" s="2" t="s">
        <v>11537</v>
      </c>
      <c r="K1744" s="2" t="s">
        <v>2483</v>
      </c>
      <c r="L1744" s="2" t="s">
        <v>1151</v>
      </c>
      <c r="M1744" s="2" t="s">
        <v>32</v>
      </c>
      <c r="N1744" s="2" t="s">
        <v>453</v>
      </c>
      <c r="O1744" s="15" t="s">
        <v>61</v>
      </c>
      <c r="P1744" s="36" t="s">
        <v>34</v>
      </c>
      <c r="Q1744" s="2" t="s">
        <v>35</v>
      </c>
      <c r="R1744" s="2">
        <v>5</v>
      </c>
      <c r="S1744" s="9">
        <f t="shared" si="97"/>
        <v>1000</v>
      </c>
      <c r="T1744" s="9">
        <v>5000</v>
      </c>
      <c r="U1744" s="9">
        <f t="shared" si="98"/>
        <v>5600.0000000000009</v>
      </c>
      <c r="V1744" s="2" t="s">
        <v>42</v>
      </c>
      <c r="W1744" s="2">
        <v>2014</v>
      </c>
      <c r="X1744" s="2"/>
    </row>
    <row r="1745" spans="1:24" ht="51" customHeight="1" outlineLevel="1" x14ac:dyDescent="0.25">
      <c r="A1745" s="2" t="s">
        <v>4473</v>
      </c>
      <c r="B1745" s="3" t="s">
        <v>27</v>
      </c>
      <c r="C1745" s="43" t="s">
        <v>6314</v>
      </c>
      <c r="D1745" s="43" t="s">
        <v>1920</v>
      </c>
      <c r="E1745" s="139" t="s">
        <v>6315</v>
      </c>
      <c r="F1745" s="139" t="s">
        <v>6315</v>
      </c>
      <c r="G1745" s="2" t="s">
        <v>29</v>
      </c>
      <c r="H1745" s="4">
        <v>0</v>
      </c>
      <c r="I1745" s="2">
        <v>710000000</v>
      </c>
      <c r="J1745" s="2" t="s">
        <v>11537</v>
      </c>
      <c r="K1745" s="2" t="s">
        <v>2483</v>
      </c>
      <c r="L1745" s="2" t="s">
        <v>1151</v>
      </c>
      <c r="M1745" s="2" t="s">
        <v>32</v>
      </c>
      <c r="N1745" s="2" t="s">
        <v>453</v>
      </c>
      <c r="O1745" s="15" t="s">
        <v>61</v>
      </c>
      <c r="P1745" s="36" t="s">
        <v>40</v>
      </c>
      <c r="Q1745" s="2" t="s">
        <v>41</v>
      </c>
      <c r="R1745" s="2">
        <v>1</v>
      </c>
      <c r="S1745" s="9">
        <f t="shared" si="97"/>
        <v>8000</v>
      </c>
      <c r="T1745" s="9">
        <v>8000</v>
      </c>
      <c r="U1745" s="9">
        <f t="shared" si="98"/>
        <v>8960</v>
      </c>
      <c r="V1745" s="2" t="s">
        <v>42</v>
      </c>
      <c r="W1745" s="2">
        <v>2014</v>
      </c>
      <c r="X1745" s="2"/>
    </row>
    <row r="1746" spans="1:24" ht="51" customHeight="1" outlineLevel="1" x14ac:dyDescent="0.25">
      <c r="A1746" s="2" t="s">
        <v>4474</v>
      </c>
      <c r="B1746" s="3" t="s">
        <v>27</v>
      </c>
      <c r="C1746" s="43" t="s">
        <v>6316</v>
      </c>
      <c r="D1746" s="43" t="s">
        <v>6317</v>
      </c>
      <c r="E1746" s="139" t="s">
        <v>6318</v>
      </c>
      <c r="F1746" s="139" t="s">
        <v>6318</v>
      </c>
      <c r="G1746" s="2" t="s">
        <v>29</v>
      </c>
      <c r="H1746" s="4">
        <v>0</v>
      </c>
      <c r="I1746" s="2">
        <v>710000000</v>
      </c>
      <c r="J1746" s="2" t="s">
        <v>11537</v>
      </c>
      <c r="K1746" s="2" t="s">
        <v>2483</v>
      </c>
      <c r="L1746" s="2" t="s">
        <v>1151</v>
      </c>
      <c r="M1746" s="2" t="s">
        <v>32</v>
      </c>
      <c r="N1746" s="2" t="s">
        <v>453</v>
      </c>
      <c r="O1746" s="15" t="s">
        <v>61</v>
      </c>
      <c r="P1746" s="36" t="s">
        <v>1915</v>
      </c>
      <c r="Q1746" s="2" t="s">
        <v>1916</v>
      </c>
      <c r="R1746" s="2">
        <v>30</v>
      </c>
      <c r="S1746" s="9">
        <f t="shared" si="97"/>
        <v>1200</v>
      </c>
      <c r="T1746" s="9">
        <v>36000</v>
      </c>
      <c r="U1746" s="9">
        <f t="shared" si="98"/>
        <v>40320.000000000007</v>
      </c>
      <c r="V1746" s="2" t="s">
        <v>42</v>
      </c>
      <c r="W1746" s="2">
        <v>2014</v>
      </c>
      <c r="X1746" s="2"/>
    </row>
    <row r="1747" spans="1:24" ht="51" customHeight="1" outlineLevel="1" x14ac:dyDescent="0.25">
      <c r="A1747" s="2" t="s">
        <v>4475</v>
      </c>
      <c r="B1747" s="3" t="s">
        <v>27</v>
      </c>
      <c r="C1747" s="43" t="s">
        <v>6319</v>
      </c>
      <c r="D1747" s="43" t="s">
        <v>6320</v>
      </c>
      <c r="E1747" s="139" t="s">
        <v>6321</v>
      </c>
      <c r="F1747" s="139" t="s">
        <v>6321</v>
      </c>
      <c r="G1747" s="2" t="s">
        <v>29</v>
      </c>
      <c r="H1747" s="4">
        <v>0</v>
      </c>
      <c r="I1747" s="2">
        <v>710000000</v>
      </c>
      <c r="J1747" s="2" t="s">
        <v>11537</v>
      </c>
      <c r="K1747" s="2" t="s">
        <v>2483</v>
      </c>
      <c r="L1747" s="2" t="s">
        <v>1151</v>
      </c>
      <c r="M1747" s="2" t="s">
        <v>32</v>
      </c>
      <c r="N1747" s="2" t="s">
        <v>453</v>
      </c>
      <c r="O1747" s="15" t="s">
        <v>61</v>
      </c>
      <c r="P1747" s="36" t="s">
        <v>40</v>
      </c>
      <c r="Q1747" s="2" t="s">
        <v>41</v>
      </c>
      <c r="R1747" s="2">
        <v>2</v>
      </c>
      <c r="S1747" s="9">
        <f t="shared" si="97"/>
        <v>25000</v>
      </c>
      <c r="T1747" s="9">
        <v>50000</v>
      </c>
      <c r="U1747" s="9">
        <f t="shared" si="98"/>
        <v>56000.000000000007</v>
      </c>
      <c r="V1747" s="2" t="s">
        <v>42</v>
      </c>
      <c r="W1747" s="2">
        <v>2014</v>
      </c>
      <c r="X1747" s="2"/>
    </row>
    <row r="1748" spans="1:24" ht="51" customHeight="1" outlineLevel="1" x14ac:dyDescent="0.25">
      <c r="A1748" s="2" t="s">
        <v>4476</v>
      </c>
      <c r="B1748" s="3" t="s">
        <v>27</v>
      </c>
      <c r="C1748" s="43" t="s">
        <v>6322</v>
      </c>
      <c r="D1748" s="43" t="s">
        <v>6323</v>
      </c>
      <c r="E1748" s="139" t="s">
        <v>6324</v>
      </c>
      <c r="F1748" s="139" t="s">
        <v>6324</v>
      </c>
      <c r="G1748" s="2" t="s">
        <v>29</v>
      </c>
      <c r="H1748" s="4">
        <v>0</v>
      </c>
      <c r="I1748" s="2">
        <v>710000000</v>
      </c>
      <c r="J1748" s="2" t="s">
        <v>11537</v>
      </c>
      <c r="K1748" s="2" t="s">
        <v>2483</v>
      </c>
      <c r="L1748" s="2" t="s">
        <v>1151</v>
      </c>
      <c r="M1748" s="2" t="s">
        <v>32</v>
      </c>
      <c r="N1748" s="2" t="s">
        <v>453</v>
      </c>
      <c r="O1748" s="15" t="s">
        <v>61</v>
      </c>
      <c r="P1748" s="36" t="s">
        <v>6325</v>
      </c>
      <c r="Q1748" s="2" t="s">
        <v>41</v>
      </c>
      <c r="R1748" s="2">
        <v>1</v>
      </c>
      <c r="S1748" s="9">
        <f t="shared" si="97"/>
        <v>10000</v>
      </c>
      <c r="T1748" s="9">
        <v>10000</v>
      </c>
      <c r="U1748" s="9">
        <f t="shared" si="98"/>
        <v>11200.000000000002</v>
      </c>
      <c r="V1748" s="2" t="s">
        <v>42</v>
      </c>
      <c r="W1748" s="2">
        <v>2014</v>
      </c>
      <c r="X1748" s="2"/>
    </row>
    <row r="1749" spans="1:24" ht="120" customHeight="1" outlineLevel="1" x14ac:dyDescent="0.25">
      <c r="A1749" s="2" t="s">
        <v>4477</v>
      </c>
      <c r="B1749" s="3" t="s">
        <v>27</v>
      </c>
      <c r="C1749" s="10" t="s">
        <v>4970</v>
      </c>
      <c r="D1749" s="10" t="s">
        <v>3613</v>
      </c>
      <c r="E1749" s="10" t="s">
        <v>5427</v>
      </c>
      <c r="F1749" s="10" t="s">
        <v>5427</v>
      </c>
      <c r="G1749" s="2" t="s">
        <v>29</v>
      </c>
      <c r="H1749" s="4">
        <v>0</v>
      </c>
      <c r="I1749" s="2">
        <v>710000000</v>
      </c>
      <c r="J1749" s="2" t="s">
        <v>11537</v>
      </c>
      <c r="K1749" s="2" t="s">
        <v>2483</v>
      </c>
      <c r="L1749" s="2" t="s">
        <v>1151</v>
      </c>
      <c r="M1749" s="2" t="s">
        <v>32</v>
      </c>
      <c r="N1749" s="2" t="s">
        <v>453</v>
      </c>
      <c r="O1749" s="15" t="s">
        <v>61</v>
      </c>
      <c r="P1749" s="36" t="s">
        <v>40</v>
      </c>
      <c r="Q1749" s="2" t="s">
        <v>41</v>
      </c>
      <c r="R1749" s="2">
        <v>10</v>
      </c>
      <c r="S1749" s="9">
        <f t="shared" si="97"/>
        <v>1000</v>
      </c>
      <c r="T1749" s="9">
        <v>10000</v>
      </c>
      <c r="U1749" s="9">
        <f t="shared" si="98"/>
        <v>11200.000000000002</v>
      </c>
      <c r="V1749" s="2" t="s">
        <v>42</v>
      </c>
      <c r="W1749" s="2">
        <v>2014</v>
      </c>
      <c r="X1749" s="2"/>
    </row>
    <row r="1750" spans="1:24" ht="51" customHeight="1" outlineLevel="1" x14ac:dyDescent="0.25">
      <c r="A1750" s="2" t="s">
        <v>4478</v>
      </c>
      <c r="B1750" s="3" t="s">
        <v>27</v>
      </c>
      <c r="C1750" s="43" t="s">
        <v>6326</v>
      </c>
      <c r="D1750" s="43" t="s">
        <v>6327</v>
      </c>
      <c r="E1750" s="139" t="s">
        <v>6328</v>
      </c>
      <c r="F1750" s="139" t="s">
        <v>6328</v>
      </c>
      <c r="G1750" s="2" t="s">
        <v>29</v>
      </c>
      <c r="H1750" s="4">
        <v>0</v>
      </c>
      <c r="I1750" s="2">
        <v>710000000</v>
      </c>
      <c r="J1750" s="2" t="s">
        <v>11537</v>
      </c>
      <c r="K1750" s="2" t="s">
        <v>2483</v>
      </c>
      <c r="L1750" s="2" t="s">
        <v>1151</v>
      </c>
      <c r="M1750" s="2" t="s">
        <v>32</v>
      </c>
      <c r="N1750" s="2" t="s">
        <v>453</v>
      </c>
      <c r="O1750" s="15" t="s">
        <v>61</v>
      </c>
      <c r="P1750" s="36" t="s">
        <v>40</v>
      </c>
      <c r="Q1750" s="2" t="s">
        <v>41</v>
      </c>
      <c r="R1750" s="2">
        <v>1</v>
      </c>
      <c r="S1750" s="9">
        <f t="shared" si="97"/>
        <v>40000</v>
      </c>
      <c r="T1750" s="9">
        <v>40000</v>
      </c>
      <c r="U1750" s="9">
        <f t="shared" si="98"/>
        <v>44800.000000000007</v>
      </c>
      <c r="V1750" s="2" t="s">
        <v>42</v>
      </c>
      <c r="W1750" s="2">
        <v>2014</v>
      </c>
      <c r="X1750" s="2"/>
    </row>
    <row r="1751" spans="1:24" ht="51" customHeight="1" outlineLevel="1" x14ac:dyDescent="0.25">
      <c r="A1751" s="2" t="s">
        <v>4479</v>
      </c>
      <c r="B1751" s="3" t="s">
        <v>27</v>
      </c>
      <c r="C1751" s="43" t="s">
        <v>6329</v>
      </c>
      <c r="D1751" s="43" t="s">
        <v>6330</v>
      </c>
      <c r="E1751" s="139" t="s">
        <v>6331</v>
      </c>
      <c r="F1751" s="139" t="s">
        <v>6331</v>
      </c>
      <c r="G1751" s="2" t="s">
        <v>29</v>
      </c>
      <c r="H1751" s="4">
        <v>0</v>
      </c>
      <c r="I1751" s="2">
        <v>710000000</v>
      </c>
      <c r="J1751" s="2" t="s">
        <v>11537</v>
      </c>
      <c r="K1751" s="2" t="s">
        <v>2483</v>
      </c>
      <c r="L1751" s="2" t="s">
        <v>1151</v>
      </c>
      <c r="M1751" s="2" t="s">
        <v>32</v>
      </c>
      <c r="N1751" s="2" t="s">
        <v>453</v>
      </c>
      <c r="O1751" s="15" t="s">
        <v>61</v>
      </c>
      <c r="P1751" s="36" t="s">
        <v>40</v>
      </c>
      <c r="Q1751" s="2" t="s">
        <v>41</v>
      </c>
      <c r="R1751" s="2">
        <v>12</v>
      </c>
      <c r="S1751" s="9">
        <f t="shared" si="97"/>
        <v>3000</v>
      </c>
      <c r="T1751" s="9">
        <v>36000</v>
      </c>
      <c r="U1751" s="9">
        <f t="shared" si="98"/>
        <v>40320.000000000007</v>
      </c>
      <c r="V1751" s="2" t="s">
        <v>42</v>
      </c>
      <c r="W1751" s="2">
        <v>2014</v>
      </c>
      <c r="X1751" s="2"/>
    </row>
    <row r="1752" spans="1:24" ht="51" customHeight="1" outlineLevel="1" x14ac:dyDescent="0.25">
      <c r="A1752" s="2" t="s">
        <v>4480</v>
      </c>
      <c r="B1752" s="3" t="s">
        <v>27</v>
      </c>
      <c r="C1752" s="43" t="s">
        <v>6332</v>
      </c>
      <c r="D1752" s="43" t="s">
        <v>6333</v>
      </c>
      <c r="E1752" s="139" t="s">
        <v>6334</v>
      </c>
      <c r="F1752" s="139" t="s">
        <v>6334</v>
      </c>
      <c r="G1752" s="2" t="s">
        <v>29</v>
      </c>
      <c r="H1752" s="4">
        <v>0</v>
      </c>
      <c r="I1752" s="2">
        <v>710000000</v>
      </c>
      <c r="J1752" s="2" t="s">
        <v>11537</v>
      </c>
      <c r="K1752" s="2" t="s">
        <v>4986</v>
      </c>
      <c r="L1752" s="2" t="s">
        <v>1151</v>
      </c>
      <c r="M1752" s="2" t="s">
        <v>32</v>
      </c>
      <c r="N1752" s="2" t="s">
        <v>453</v>
      </c>
      <c r="O1752" s="15" t="s">
        <v>61</v>
      </c>
      <c r="P1752" s="2">
        <v>168</v>
      </c>
      <c r="Q1752" s="10" t="s">
        <v>1233</v>
      </c>
      <c r="R1752" s="2">
        <v>1</v>
      </c>
      <c r="S1752" s="9">
        <f t="shared" si="97"/>
        <v>10000</v>
      </c>
      <c r="T1752" s="9">
        <v>10000</v>
      </c>
      <c r="U1752" s="9">
        <f t="shared" si="98"/>
        <v>11200.000000000002</v>
      </c>
      <c r="V1752" s="2" t="s">
        <v>42</v>
      </c>
      <c r="W1752" s="2">
        <v>2014</v>
      </c>
      <c r="X1752" s="2"/>
    </row>
    <row r="1753" spans="1:24" ht="51" customHeight="1" outlineLevel="1" x14ac:dyDescent="0.25">
      <c r="A1753" s="2" t="s">
        <v>4481</v>
      </c>
      <c r="B1753" s="3" t="s">
        <v>27</v>
      </c>
      <c r="C1753" s="43" t="s">
        <v>6335</v>
      </c>
      <c r="D1753" s="43" t="s">
        <v>4968</v>
      </c>
      <c r="E1753" s="139" t="s">
        <v>2889</v>
      </c>
      <c r="F1753" s="139" t="s">
        <v>2889</v>
      </c>
      <c r="G1753" s="2" t="s">
        <v>29</v>
      </c>
      <c r="H1753" s="4">
        <v>0</v>
      </c>
      <c r="I1753" s="2">
        <v>710000000</v>
      </c>
      <c r="J1753" s="2" t="s">
        <v>11537</v>
      </c>
      <c r="K1753" s="2" t="s">
        <v>4986</v>
      </c>
      <c r="L1753" s="2" t="s">
        <v>1151</v>
      </c>
      <c r="M1753" s="2" t="s">
        <v>32</v>
      </c>
      <c r="N1753" s="2" t="s">
        <v>453</v>
      </c>
      <c r="O1753" s="15" t="s">
        <v>61</v>
      </c>
      <c r="P1753" s="2">
        <v>168</v>
      </c>
      <c r="Q1753" s="10" t="s">
        <v>1233</v>
      </c>
      <c r="R1753" s="2">
        <v>0.2</v>
      </c>
      <c r="S1753" s="9">
        <f t="shared" si="97"/>
        <v>20000</v>
      </c>
      <c r="T1753" s="9">
        <v>4000</v>
      </c>
      <c r="U1753" s="9">
        <f t="shared" si="98"/>
        <v>4480</v>
      </c>
      <c r="V1753" s="2" t="s">
        <v>42</v>
      </c>
      <c r="W1753" s="2">
        <v>2014</v>
      </c>
      <c r="X1753" s="2"/>
    </row>
    <row r="1754" spans="1:24" ht="51" customHeight="1" outlineLevel="1" x14ac:dyDescent="0.25">
      <c r="A1754" s="2" t="s">
        <v>4482</v>
      </c>
      <c r="B1754" s="3" t="s">
        <v>27</v>
      </c>
      <c r="C1754" s="43" t="s">
        <v>6336</v>
      </c>
      <c r="D1754" s="10" t="s">
        <v>6337</v>
      </c>
      <c r="E1754" s="10" t="s">
        <v>6338</v>
      </c>
      <c r="F1754" s="139" t="s">
        <v>6338</v>
      </c>
      <c r="G1754" s="2" t="s">
        <v>29</v>
      </c>
      <c r="H1754" s="4">
        <v>0</v>
      </c>
      <c r="I1754" s="2">
        <v>710000000</v>
      </c>
      <c r="J1754" s="2" t="s">
        <v>11537</v>
      </c>
      <c r="K1754" s="2" t="s">
        <v>4986</v>
      </c>
      <c r="L1754" s="2" t="s">
        <v>1151</v>
      </c>
      <c r="M1754" s="2" t="s">
        <v>32</v>
      </c>
      <c r="N1754" s="2" t="s">
        <v>453</v>
      </c>
      <c r="O1754" s="15" t="s">
        <v>475</v>
      </c>
      <c r="P1754" s="36" t="s">
        <v>824</v>
      </c>
      <c r="Q1754" s="2" t="s">
        <v>1268</v>
      </c>
      <c r="R1754" s="2">
        <v>50</v>
      </c>
      <c r="S1754" s="9">
        <f t="shared" si="97"/>
        <v>260</v>
      </c>
      <c r="T1754" s="9">
        <v>13000</v>
      </c>
      <c r="U1754" s="9">
        <f t="shared" si="98"/>
        <v>14560.000000000002</v>
      </c>
      <c r="V1754" s="2" t="s">
        <v>42</v>
      </c>
      <c r="W1754" s="2">
        <v>2014</v>
      </c>
      <c r="X1754" s="2"/>
    </row>
    <row r="1755" spans="1:24" ht="51" customHeight="1" outlineLevel="1" x14ac:dyDescent="0.25">
      <c r="A1755" s="2" t="s">
        <v>4483</v>
      </c>
      <c r="B1755" s="3" t="s">
        <v>27</v>
      </c>
      <c r="C1755" s="43" t="s">
        <v>6339</v>
      </c>
      <c r="D1755" s="10" t="s">
        <v>6340</v>
      </c>
      <c r="E1755" s="10" t="s">
        <v>6341</v>
      </c>
      <c r="F1755" s="139" t="s">
        <v>6341</v>
      </c>
      <c r="G1755" s="2" t="s">
        <v>29</v>
      </c>
      <c r="H1755" s="4">
        <v>0</v>
      </c>
      <c r="I1755" s="2">
        <v>710000000</v>
      </c>
      <c r="J1755" s="2" t="s">
        <v>11537</v>
      </c>
      <c r="K1755" s="2" t="s">
        <v>4986</v>
      </c>
      <c r="L1755" s="2" t="s">
        <v>1151</v>
      </c>
      <c r="M1755" s="2" t="s">
        <v>32</v>
      </c>
      <c r="N1755" s="2" t="s">
        <v>453</v>
      </c>
      <c r="O1755" s="15" t="s">
        <v>475</v>
      </c>
      <c r="P1755" s="36" t="s">
        <v>824</v>
      </c>
      <c r="Q1755" s="2" t="s">
        <v>1268</v>
      </c>
      <c r="R1755" s="2">
        <v>100</v>
      </c>
      <c r="S1755" s="9">
        <f t="shared" si="97"/>
        <v>10</v>
      </c>
      <c r="T1755" s="9">
        <v>1000</v>
      </c>
      <c r="U1755" s="9">
        <f t="shared" si="98"/>
        <v>1120</v>
      </c>
      <c r="V1755" s="2" t="s">
        <v>42</v>
      </c>
      <c r="W1755" s="2">
        <v>2014</v>
      </c>
      <c r="X1755" s="2"/>
    </row>
    <row r="1756" spans="1:24" ht="51" customHeight="1" outlineLevel="1" x14ac:dyDescent="0.25">
      <c r="A1756" s="2" t="s">
        <v>4484</v>
      </c>
      <c r="B1756" s="3" t="s">
        <v>27</v>
      </c>
      <c r="C1756" s="43" t="s">
        <v>2248</v>
      </c>
      <c r="D1756" s="10" t="s">
        <v>3613</v>
      </c>
      <c r="E1756" s="10" t="s">
        <v>6022</v>
      </c>
      <c r="F1756" s="139" t="s">
        <v>6022</v>
      </c>
      <c r="G1756" s="2" t="s">
        <v>29</v>
      </c>
      <c r="H1756" s="4">
        <v>0</v>
      </c>
      <c r="I1756" s="2">
        <v>710000000</v>
      </c>
      <c r="J1756" s="2" t="s">
        <v>11537</v>
      </c>
      <c r="K1756" s="2" t="s">
        <v>4986</v>
      </c>
      <c r="L1756" s="2" t="s">
        <v>1151</v>
      </c>
      <c r="M1756" s="2" t="s">
        <v>32</v>
      </c>
      <c r="N1756" s="2" t="s">
        <v>453</v>
      </c>
      <c r="O1756" s="15" t="s">
        <v>475</v>
      </c>
      <c r="P1756" s="36" t="s">
        <v>824</v>
      </c>
      <c r="Q1756" s="2" t="s">
        <v>1268</v>
      </c>
      <c r="R1756" s="2">
        <v>10</v>
      </c>
      <c r="S1756" s="9">
        <f t="shared" si="97"/>
        <v>800</v>
      </c>
      <c r="T1756" s="9">
        <v>8000</v>
      </c>
      <c r="U1756" s="9">
        <f t="shared" si="98"/>
        <v>8960</v>
      </c>
      <c r="V1756" s="2" t="s">
        <v>42</v>
      </c>
      <c r="W1756" s="2">
        <v>2014</v>
      </c>
      <c r="X1756" s="2"/>
    </row>
    <row r="1757" spans="1:24" ht="51" customHeight="1" outlineLevel="1" x14ac:dyDescent="0.25">
      <c r="A1757" s="2" t="s">
        <v>4485</v>
      </c>
      <c r="B1757" s="3" t="s">
        <v>27</v>
      </c>
      <c r="C1757" s="43" t="s">
        <v>6342</v>
      </c>
      <c r="D1757" s="43" t="s">
        <v>5786</v>
      </c>
      <c r="E1757" s="139" t="s">
        <v>6343</v>
      </c>
      <c r="F1757" s="139" t="s">
        <v>6343</v>
      </c>
      <c r="G1757" s="2" t="s">
        <v>29</v>
      </c>
      <c r="H1757" s="4">
        <v>0</v>
      </c>
      <c r="I1757" s="2">
        <v>710000000</v>
      </c>
      <c r="J1757" s="2" t="s">
        <v>11537</v>
      </c>
      <c r="K1757" s="2" t="s">
        <v>4986</v>
      </c>
      <c r="L1757" s="2" t="s">
        <v>1151</v>
      </c>
      <c r="M1757" s="2" t="s">
        <v>32</v>
      </c>
      <c r="N1757" s="2" t="s">
        <v>453</v>
      </c>
      <c r="O1757" s="15" t="s">
        <v>475</v>
      </c>
      <c r="P1757" s="36" t="s">
        <v>793</v>
      </c>
      <c r="Q1757" s="2" t="s">
        <v>1344</v>
      </c>
      <c r="R1757" s="2">
        <v>20</v>
      </c>
      <c r="S1757" s="9">
        <f t="shared" si="97"/>
        <v>600</v>
      </c>
      <c r="T1757" s="9">
        <v>12000</v>
      </c>
      <c r="U1757" s="9">
        <f t="shared" si="98"/>
        <v>13440.000000000002</v>
      </c>
      <c r="V1757" s="2" t="s">
        <v>42</v>
      </c>
      <c r="W1757" s="2">
        <v>2014</v>
      </c>
      <c r="X1757" s="2"/>
    </row>
    <row r="1758" spans="1:24" ht="51" customHeight="1" outlineLevel="1" x14ac:dyDescent="0.25">
      <c r="A1758" s="2" t="s">
        <v>4486</v>
      </c>
      <c r="B1758" s="3" t="s">
        <v>27</v>
      </c>
      <c r="C1758" s="43" t="s">
        <v>6344</v>
      </c>
      <c r="D1758" s="10" t="s">
        <v>6345</v>
      </c>
      <c r="E1758" s="10" t="s">
        <v>6346</v>
      </c>
      <c r="F1758" s="139" t="s">
        <v>6346</v>
      </c>
      <c r="G1758" s="2" t="s">
        <v>29</v>
      </c>
      <c r="H1758" s="4">
        <v>0</v>
      </c>
      <c r="I1758" s="2">
        <v>710000000</v>
      </c>
      <c r="J1758" s="2" t="s">
        <v>11537</v>
      </c>
      <c r="K1758" s="2" t="s">
        <v>4986</v>
      </c>
      <c r="L1758" s="2" t="s">
        <v>1151</v>
      </c>
      <c r="M1758" s="2" t="s">
        <v>32</v>
      </c>
      <c r="N1758" s="2" t="s">
        <v>453</v>
      </c>
      <c r="O1758" s="15" t="s">
        <v>475</v>
      </c>
      <c r="P1758" s="36" t="s">
        <v>824</v>
      </c>
      <c r="Q1758" s="2" t="s">
        <v>1268</v>
      </c>
      <c r="R1758" s="2">
        <v>10</v>
      </c>
      <c r="S1758" s="9">
        <f t="shared" si="97"/>
        <v>1900</v>
      </c>
      <c r="T1758" s="9">
        <v>19000</v>
      </c>
      <c r="U1758" s="9">
        <f t="shared" si="98"/>
        <v>21280.000000000004</v>
      </c>
      <c r="V1758" s="2" t="s">
        <v>42</v>
      </c>
      <c r="W1758" s="2">
        <v>2014</v>
      </c>
      <c r="X1758" s="2"/>
    </row>
    <row r="1759" spans="1:24" ht="51" customHeight="1" outlineLevel="1" x14ac:dyDescent="0.25">
      <c r="A1759" s="2" t="s">
        <v>4487</v>
      </c>
      <c r="B1759" s="3" t="s">
        <v>27</v>
      </c>
      <c r="C1759" s="43" t="s">
        <v>6347</v>
      </c>
      <c r="D1759" s="43" t="s">
        <v>786</v>
      </c>
      <c r="E1759" s="139" t="s">
        <v>6348</v>
      </c>
      <c r="F1759" s="139" t="s">
        <v>6348</v>
      </c>
      <c r="G1759" s="2" t="s">
        <v>29</v>
      </c>
      <c r="H1759" s="4">
        <v>0</v>
      </c>
      <c r="I1759" s="2">
        <v>710000000</v>
      </c>
      <c r="J1759" s="2" t="s">
        <v>11537</v>
      </c>
      <c r="K1759" s="2" t="s">
        <v>4986</v>
      </c>
      <c r="L1759" s="2" t="s">
        <v>1151</v>
      </c>
      <c r="M1759" s="2" t="s">
        <v>32</v>
      </c>
      <c r="N1759" s="2" t="s">
        <v>453</v>
      </c>
      <c r="O1759" s="15" t="s">
        <v>475</v>
      </c>
      <c r="P1759" s="36" t="s">
        <v>40</v>
      </c>
      <c r="Q1759" s="2" t="s">
        <v>41</v>
      </c>
      <c r="R1759" s="2">
        <v>10</v>
      </c>
      <c r="S1759" s="9">
        <f t="shared" si="97"/>
        <v>200</v>
      </c>
      <c r="T1759" s="9">
        <v>2000</v>
      </c>
      <c r="U1759" s="9">
        <f t="shared" si="98"/>
        <v>2240</v>
      </c>
      <c r="V1759" s="2" t="s">
        <v>42</v>
      </c>
      <c r="W1759" s="2">
        <v>2014</v>
      </c>
      <c r="X1759" s="2"/>
    </row>
    <row r="1760" spans="1:24" ht="51" customHeight="1" outlineLevel="1" x14ac:dyDescent="0.25">
      <c r="A1760" s="2" t="s">
        <v>4488</v>
      </c>
      <c r="B1760" s="3" t="s">
        <v>27</v>
      </c>
      <c r="C1760" s="43" t="s">
        <v>3710</v>
      </c>
      <c r="D1760" s="43" t="s">
        <v>3711</v>
      </c>
      <c r="E1760" s="139" t="s">
        <v>3712</v>
      </c>
      <c r="F1760" s="139" t="s">
        <v>3712</v>
      </c>
      <c r="G1760" s="2" t="s">
        <v>29</v>
      </c>
      <c r="H1760" s="4">
        <v>0</v>
      </c>
      <c r="I1760" s="2">
        <v>710000000</v>
      </c>
      <c r="J1760" s="2" t="s">
        <v>11537</v>
      </c>
      <c r="K1760" s="2" t="s">
        <v>116</v>
      </c>
      <c r="L1760" s="2" t="s">
        <v>1151</v>
      </c>
      <c r="M1760" s="2" t="s">
        <v>32</v>
      </c>
      <c r="N1760" s="2" t="s">
        <v>453</v>
      </c>
      <c r="O1760" s="15" t="s">
        <v>61</v>
      </c>
      <c r="P1760" s="36" t="s">
        <v>40</v>
      </c>
      <c r="Q1760" s="2" t="s">
        <v>41</v>
      </c>
      <c r="R1760" s="2">
        <v>300</v>
      </c>
      <c r="S1760" s="9">
        <f t="shared" si="97"/>
        <v>0</v>
      </c>
      <c r="T1760" s="9">
        <v>0</v>
      </c>
      <c r="U1760" s="9">
        <f t="shared" si="98"/>
        <v>0</v>
      </c>
      <c r="V1760" s="2" t="s">
        <v>42</v>
      </c>
      <c r="W1760" s="2">
        <v>2014</v>
      </c>
      <c r="X1760" s="2"/>
    </row>
    <row r="1761" spans="1:24" ht="72.75" customHeight="1" outlineLevel="1" x14ac:dyDescent="0.25">
      <c r="A1761" s="2" t="s">
        <v>11471</v>
      </c>
      <c r="B1761" s="3" t="s">
        <v>27</v>
      </c>
      <c r="C1761" s="43" t="s">
        <v>3710</v>
      </c>
      <c r="D1761" s="43" t="s">
        <v>3711</v>
      </c>
      <c r="E1761" s="2" t="s">
        <v>3712</v>
      </c>
      <c r="F1761" s="43"/>
      <c r="G1761" s="2" t="s">
        <v>29</v>
      </c>
      <c r="H1761" s="4">
        <v>0</v>
      </c>
      <c r="I1761" s="2">
        <v>710000000</v>
      </c>
      <c r="J1761" s="2" t="s">
        <v>11537</v>
      </c>
      <c r="K1761" s="90" t="s">
        <v>6017</v>
      </c>
      <c r="L1761" s="2" t="s">
        <v>1151</v>
      </c>
      <c r="M1761" s="2" t="s">
        <v>32</v>
      </c>
      <c r="N1761" s="2" t="s">
        <v>11448</v>
      </c>
      <c r="O1761" s="15" t="s">
        <v>67</v>
      </c>
      <c r="P1761" s="36" t="s">
        <v>40</v>
      </c>
      <c r="Q1761" s="2" t="s">
        <v>41</v>
      </c>
      <c r="R1761" s="2">
        <v>300</v>
      </c>
      <c r="S1761" s="9">
        <f t="shared" si="97"/>
        <v>60</v>
      </c>
      <c r="T1761" s="9">
        <v>18000</v>
      </c>
      <c r="U1761" s="9">
        <f t="shared" si="98"/>
        <v>20160.000000000004</v>
      </c>
      <c r="V1761" s="2" t="s">
        <v>42</v>
      </c>
      <c r="W1761" s="2">
        <v>2014</v>
      </c>
      <c r="X1761" s="2" t="s">
        <v>11449</v>
      </c>
    </row>
    <row r="1762" spans="1:24" ht="51" customHeight="1" outlineLevel="1" x14ac:dyDescent="0.25">
      <c r="A1762" s="2" t="s">
        <v>4489</v>
      </c>
      <c r="B1762" s="3" t="s">
        <v>27</v>
      </c>
      <c r="C1762" s="43" t="s">
        <v>6349</v>
      </c>
      <c r="D1762" s="43" t="s">
        <v>848</v>
      </c>
      <c r="E1762" s="139" t="s">
        <v>6350</v>
      </c>
      <c r="F1762" s="139" t="s">
        <v>6350</v>
      </c>
      <c r="G1762" s="2" t="s">
        <v>29</v>
      </c>
      <c r="H1762" s="4">
        <v>0</v>
      </c>
      <c r="I1762" s="2">
        <v>710000000</v>
      </c>
      <c r="J1762" s="2" t="s">
        <v>11537</v>
      </c>
      <c r="K1762" s="2" t="s">
        <v>116</v>
      </c>
      <c r="L1762" s="2" t="s">
        <v>1151</v>
      </c>
      <c r="M1762" s="2" t="s">
        <v>32</v>
      </c>
      <c r="N1762" s="2" t="s">
        <v>453</v>
      </c>
      <c r="O1762" s="15" t="s">
        <v>61</v>
      </c>
      <c r="P1762" s="36" t="s">
        <v>40</v>
      </c>
      <c r="Q1762" s="2" t="s">
        <v>41</v>
      </c>
      <c r="R1762" s="2">
        <v>10</v>
      </c>
      <c r="S1762" s="9">
        <f t="shared" si="97"/>
        <v>0</v>
      </c>
      <c r="T1762" s="9">
        <v>0</v>
      </c>
      <c r="U1762" s="9">
        <f t="shared" si="98"/>
        <v>0</v>
      </c>
      <c r="V1762" s="2" t="s">
        <v>42</v>
      </c>
      <c r="W1762" s="2">
        <v>2014</v>
      </c>
      <c r="X1762" s="2"/>
    </row>
    <row r="1763" spans="1:24" ht="72.75" customHeight="1" outlineLevel="1" x14ac:dyDescent="0.25">
      <c r="A1763" s="2" t="s">
        <v>11472</v>
      </c>
      <c r="B1763" s="3" t="s">
        <v>27</v>
      </c>
      <c r="C1763" s="43" t="s">
        <v>6349</v>
      </c>
      <c r="D1763" s="43" t="s">
        <v>848</v>
      </c>
      <c r="E1763" s="2" t="s">
        <v>6350</v>
      </c>
      <c r="F1763" s="43"/>
      <c r="G1763" s="2" t="s">
        <v>29</v>
      </c>
      <c r="H1763" s="4">
        <v>0</v>
      </c>
      <c r="I1763" s="2">
        <v>710000000</v>
      </c>
      <c r="J1763" s="2" t="s">
        <v>11537</v>
      </c>
      <c r="K1763" s="90" t="s">
        <v>6017</v>
      </c>
      <c r="L1763" s="2" t="s">
        <v>1151</v>
      </c>
      <c r="M1763" s="2" t="s">
        <v>32</v>
      </c>
      <c r="N1763" s="2" t="s">
        <v>11448</v>
      </c>
      <c r="O1763" s="15" t="s">
        <v>67</v>
      </c>
      <c r="P1763" s="36" t="s">
        <v>40</v>
      </c>
      <c r="Q1763" s="2" t="s">
        <v>41</v>
      </c>
      <c r="R1763" s="2">
        <v>10</v>
      </c>
      <c r="S1763" s="9">
        <f t="shared" si="97"/>
        <v>1000</v>
      </c>
      <c r="T1763" s="9">
        <v>10000</v>
      </c>
      <c r="U1763" s="9">
        <f t="shared" si="98"/>
        <v>11200.000000000002</v>
      </c>
      <c r="V1763" s="2" t="s">
        <v>42</v>
      </c>
      <c r="W1763" s="2">
        <v>2014</v>
      </c>
      <c r="X1763" s="2" t="s">
        <v>11473</v>
      </c>
    </row>
    <row r="1764" spans="1:24" ht="51" customHeight="1" outlineLevel="1" x14ac:dyDescent="0.25">
      <c r="A1764" s="2" t="s">
        <v>4490</v>
      </c>
      <c r="B1764" s="3" t="s">
        <v>27</v>
      </c>
      <c r="C1764" s="43" t="s">
        <v>6351</v>
      </c>
      <c r="D1764" s="43" t="s">
        <v>6352</v>
      </c>
      <c r="E1764" s="139" t="s">
        <v>6353</v>
      </c>
      <c r="F1764" s="139" t="s">
        <v>6353</v>
      </c>
      <c r="G1764" s="2" t="s">
        <v>29</v>
      </c>
      <c r="H1764" s="4">
        <v>0</v>
      </c>
      <c r="I1764" s="2">
        <v>710000000</v>
      </c>
      <c r="J1764" s="2" t="s">
        <v>11537</v>
      </c>
      <c r="K1764" s="2" t="s">
        <v>1453</v>
      </c>
      <c r="L1764" s="2" t="s">
        <v>1151</v>
      </c>
      <c r="M1764" s="2" t="s">
        <v>32</v>
      </c>
      <c r="N1764" s="2" t="s">
        <v>453</v>
      </c>
      <c r="O1764" s="15" t="s">
        <v>61</v>
      </c>
      <c r="P1764" s="36" t="s">
        <v>40</v>
      </c>
      <c r="Q1764" s="2" t="s">
        <v>41</v>
      </c>
      <c r="R1764" s="2">
        <v>1</v>
      </c>
      <c r="S1764" s="9">
        <f t="shared" si="97"/>
        <v>0</v>
      </c>
      <c r="T1764" s="9">
        <v>0</v>
      </c>
      <c r="U1764" s="9">
        <f t="shared" si="98"/>
        <v>0</v>
      </c>
      <c r="V1764" s="2" t="s">
        <v>42</v>
      </c>
      <c r="W1764" s="2">
        <v>2014</v>
      </c>
      <c r="X1764" s="2"/>
    </row>
    <row r="1765" spans="1:24" ht="72.75" customHeight="1" outlineLevel="1" x14ac:dyDescent="0.25">
      <c r="A1765" s="2" t="s">
        <v>11474</v>
      </c>
      <c r="B1765" s="3" t="s">
        <v>27</v>
      </c>
      <c r="C1765" s="43" t="s">
        <v>6351</v>
      </c>
      <c r="D1765" s="43" t="s">
        <v>6352</v>
      </c>
      <c r="E1765" s="2" t="s">
        <v>6353</v>
      </c>
      <c r="F1765" s="43"/>
      <c r="G1765" s="2" t="s">
        <v>29</v>
      </c>
      <c r="H1765" s="4">
        <v>0</v>
      </c>
      <c r="I1765" s="2">
        <v>710000000</v>
      </c>
      <c r="J1765" s="2" t="s">
        <v>11537</v>
      </c>
      <c r="K1765" s="90" t="s">
        <v>6017</v>
      </c>
      <c r="L1765" s="2" t="s">
        <v>1151</v>
      </c>
      <c r="M1765" s="2" t="s">
        <v>32</v>
      </c>
      <c r="N1765" s="2" t="s">
        <v>11448</v>
      </c>
      <c r="O1765" s="15" t="s">
        <v>67</v>
      </c>
      <c r="P1765" s="36" t="s">
        <v>40</v>
      </c>
      <c r="Q1765" s="2" t="s">
        <v>41</v>
      </c>
      <c r="R1765" s="2">
        <v>1</v>
      </c>
      <c r="S1765" s="9">
        <f t="shared" si="97"/>
        <v>25000</v>
      </c>
      <c r="T1765" s="9">
        <v>25000</v>
      </c>
      <c r="U1765" s="9">
        <f t="shared" si="98"/>
        <v>28000.000000000004</v>
      </c>
      <c r="V1765" s="2" t="s">
        <v>42</v>
      </c>
      <c r="W1765" s="2">
        <v>2014</v>
      </c>
      <c r="X1765" s="2" t="s">
        <v>11449</v>
      </c>
    </row>
    <row r="1766" spans="1:24" ht="51" customHeight="1" outlineLevel="1" x14ac:dyDescent="0.25">
      <c r="A1766" s="2" t="s">
        <v>4491</v>
      </c>
      <c r="B1766" s="3" t="s">
        <v>27</v>
      </c>
      <c r="C1766" s="43" t="s">
        <v>6354</v>
      </c>
      <c r="D1766" s="43" t="s">
        <v>6355</v>
      </c>
      <c r="E1766" s="139" t="s">
        <v>6356</v>
      </c>
      <c r="F1766" s="139" t="s">
        <v>6356</v>
      </c>
      <c r="G1766" s="2" t="s">
        <v>29</v>
      </c>
      <c r="H1766" s="4">
        <v>0</v>
      </c>
      <c r="I1766" s="2">
        <v>710000000</v>
      </c>
      <c r="J1766" s="2" t="s">
        <v>11537</v>
      </c>
      <c r="K1766" s="2" t="s">
        <v>116</v>
      </c>
      <c r="L1766" s="2" t="s">
        <v>1151</v>
      </c>
      <c r="M1766" s="2" t="s">
        <v>32</v>
      </c>
      <c r="N1766" s="2" t="s">
        <v>453</v>
      </c>
      <c r="O1766" s="15" t="s">
        <v>61</v>
      </c>
      <c r="P1766" s="36" t="s">
        <v>40</v>
      </c>
      <c r="Q1766" s="2" t="s">
        <v>41</v>
      </c>
      <c r="R1766" s="2">
        <v>10</v>
      </c>
      <c r="S1766" s="9">
        <f t="shared" si="97"/>
        <v>0</v>
      </c>
      <c r="T1766" s="9">
        <v>0</v>
      </c>
      <c r="U1766" s="9">
        <f t="shared" si="98"/>
        <v>0</v>
      </c>
      <c r="V1766" s="2" t="s">
        <v>42</v>
      </c>
      <c r="W1766" s="2">
        <v>2014</v>
      </c>
      <c r="X1766" s="2"/>
    </row>
    <row r="1767" spans="1:24" ht="72.75" customHeight="1" outlineLevel="1" x14ac:dyDescent="0.25">
      <c r="A1767" s="2" t="s">
        <v>11475</v>
      </c>
      <c r="B1767" s="3" t="s">
        <v>27</v>
      </c>
      <c r="C1767" s="43" t="s">
        <v>6354</v>
      </c>
      <c r="D1767" s="43" t="s">
        <v>6355</v>
      </c>
      <c r="E1767" s="2" t="s">
        <v>6356</v>
      </c>
      <c r="F1767" s="43"/>
      <c r="G1767" s="2" t="s">
        <v>29</v>
      </c>
      <c r="H1767" s="4">
        <v>0</v>
      </c>
      <c r="I1767" s="2">
        <v>710000000</v>
      </c>
      <c r="J1767" s="2" t="s">
        <v>11537</v>
      </c>
      <c r="K1767" s="90" t="s">
        <v>6017</v>
      </c>
      <c r="L1767" s="2" t="s">
        <v>1151</v>
      </c>
      <c r="M1767" s="2" t="s">
        <v>32</v>
      </c>
      <c r="N1767" s="2" t="s">
        <v>11448</v>
      </c>
      <c r="O1767" s="15" t="s">
        <v>67</v>
      </c>
      <c r="P1767" s="36" t="s">
        <v>40</v>
      </c>
      <c r="Q1767" s="2" t="s">
        <v>41</v>
      </c>
      <c r="R1767" s="2">
        <v>10</v>
      </c>
      <c r="S1767" s="9">
        <f t="shared" si="97"/>
        <v>400</v>
      </c>
      <c r="T1767" s="9">
        <v>4000</v>
      </c>
      <c r="U1767" s="9">
        <f t="shared" si="98"/>
        <v>4480</v>
      </c>
      <c r="V1767" s="2" t="s">
        <v>42</v>
      </c>
      <c r="W1767" s="2">
        <v>2014</v>
      </c>
      <c r="X1767" s="2" t="s">
        <v>11449</v>
      </c>
    </row>
    <row r="1768" spans="1:24" ht="51" customHeight="1" outlineLevel="1" x14ac:dyDescent="0.25">
      <c r="A1768" s="2" t="s">
        <v>4492</v>
      </c>
      <c r="B1768" s="3" t="s">
        <v>27</v>
      </c>
      <c r="C1768" s="43" t="s">
        <v>6025</v>
      </c>
      <c r="D1768" s="43" t="s">
        <v>6357</v>
      </c>
      <c r="E1768" s="139" t="s">
        <v>6026</v>
      </c>
      <c r="F1768" s="139" t="s">
        <v>6026</v>
      </c>
      <c r="G1768" s="2" t="s">
        <v>29</v>
      </c>
      <c r="H1768" s="4">
        <v>0</v>
      </c>
      <c r="I1768" s="2">
        <v>710000000</v>
      </c>
      <c r="J1768" s="2" t="s">
        <v>11537</v>
      </c>
      <c r="K1768" s="2" t="s">
        <v>116</v>
      </c>
      <c r="L1768" s="2" t="s">
        <v>1151</v>
      </c>
      <c r="M1768" s="2" t="s">
        <v>32</v>
      </c>
      <c r="N1768" s="2" t="s">
        <v>453</v>
      </c>
      <c r="O1768" s="15" t="s">
        <v>61</v>
      </c>
      <c r="P1768" s="36" t="s">
        <v>40</v>
      </c>
      <c r="Q1768" s="2" t="s">
        <v>41</v>
      </c>
      <c r="R1768" s="2">
        <v>24</v>
      </c>
      <c r="S1768" s="9">
        <f t="shared" si="97"/>
        <v>0</v>
      </c>
      <c r="T1768" s="9">
        <v>0</v>
      </c>
      <c r="U1768" s="9">
        <f t="shared" si="98"/>
        <v>0</v>
      </c>
      <c r="V1768" s="2" t="s">
        <v>42</v>
      </c>
      <c r="W1768" s="2">
        <v>2014</v>
      </c>
      <c r="X1768" s="2"/>
    </row>
    <row r="1769" spans="1:24" ht="102" customHeight="1" outlineLevel="1" x14ac:dyDescent="0.25">
      <c r="A1769" s="2" t="s">
        <v>11476</v>
      </c>
      <c r="B1769" s="3" t="s">
        <v>27</v>
      </c>
      <c r="C1769" s="43" t="s">
        <v>6025</v>
      </c>
      <c r="D1769" s="43" t="s">
        <v>6357</v>
      </c>
      <c r="E1769" s="2" t="s">
        <v>6026</v>
      </c>
      <c r="F1769" s="43"/>
      <c r="G1769" s="2" t="s">
        <v>29</v>
      </c>
      <c r="H1769" s="4">
        <v>0</v>
      </c>
      <c r="I1769" s="2">
        <v>710000000</v>
      </c>
      <c r="J1769" s="2" t="s">
        <v>11537</v>
      </c>
      <c r="K1769" s="90" t="s">
        <v>6017</v>
      </c>
      <c r="L1769" s="2" t="s">
        <v>1151</v>
      </c>
      <c r="M1769" s="2" t="s">
        <v>32</v>
      </c>
      <c r="N1769" s="2" t="s">
        <v>11448</v>
      </c>
      <c r="O1769" s="15" t="s">
        <v>67</v>
      </c>
      <c r="P1769" s="36" t="s">
        <v>40</v>
      </c>
      <c r="Q1769" s="2" t="s">
        <v>41</v>
      </c>
      <c r="R1769" s="2">
        <v>24</v>
      </c>
      <c r="S1769" s="9">
        <f t="shared" si="97"/>
        <v>4000</v>
      </c>
      <c r="T1769" s="9">
        <v>96000</v>
      </c>
      <c r="U1769" s="9">
        <f t="shared" si="98"/>
        <v>107520.00000000001</v>
      </c>
      <c r="V1769" s="2" t="s">
        <v>42</v>
      </c>
      <c r="W1769" s="2">
        <v>2014</v>
      </c>
      <c r="X1769" s="2" t="s">
        <v>11449</v>
      </c>
    </row>
    <row r="1770" spans="1:24" ht="51" customHeight="1" outlineLevel="1" x14ac:dyDescent="0.25">
      <c r="A1770" s="2" t="s">
        <v>4493</v>
      </c>
      <c r="B1770" s="3" t="s">
        <v>27</v>
      </c>
      <c r="C1770" s="43" t="s">
        <v>3845</v>
      </c>
      <c r="D1770" s="43" t="s">
        <v>6358</v>
      </c>
      <c r="E1770" s="139" t="s">
        <v>6359</v>
      </c>
      <c r="F1770" s="139" t="s">
        <v>6359</v>
      </c>
      <c r="G1770" s="2" t="s">
        <v>29</v>
      </c>
      <c r="H1770" s="4">
        <v>0</v>
      </c>
      <c r="I1770" s="2">
        <v>710000000</v>
      </c>
      <c r="J1770" s="2" t="s">
        <v>11537</v>
      </c>
      <c r="K1770" s="2" t="s">
        <v>1453</v>
      </c>
      <c r="L1770" s="2" t="s">
        <v>1151</v>
      </c>
      <c r="M1770" s="2" t="s">
        <v>32</v>
      </c>
      <c r="N1770" s="2" t="s">
        <v>453</v>
      </c>
      <c r="O1770" s="15" t="s">
        <v>61</v>
      </c>
      <c r="P1770" s="36" t="s">
        <v>40</v>
      </c>
      <c r="Q1770" s="2" t="s">
        <v>41</v>
      </c>
      <c r="R1770" s="2">
        <v>3</v>
      </c>
      <c r="S1770" s="9">
        <f t="shared" si="97"/>
        <v>0</v>
      </c>
      <c r="T1770" s="9">
        <v>0</v>
      </c>
      <c r="U1770" s="9">
        <f t="shared" si="98"/>
        <v>0</v>
      </c>
      <c r="V1770" s="2" t="s">
        <v>42</v>
      </c>
      <c r="W1770" s="2">
        <v>2014</v>
      </c>
      <c r="X1770" s="2"/>
    </row>
    <row r="1771" spans="1:24" ht="51" customHeight="1" outlineLevel="1" x14ac:dyDescent="0.25">
      <c r="A1771" s="2" t="s">
        <v>11477</v>
      </c>
      <c r="B1771" s="3" t="s">
        <v>27</v>
      </c>
      <c r="C1771" s="43" t="s">
        <v>3845</v>
      </c>
      <c r="D1771" s="43" t="s">
        <v>6358</v>
      </c>
      <c r="E1771" s="139" t="s">
        <v>6359</v>
      </c>
      <c r="F1771" s="139"/>
      <c r="G1771" s="2" t="s">
        <v>29</v>
      </c>
      <c r="H1771" s="4">
        <v>0</v>
      </c>
      <c r="I1771" s="2">
        <v>710000000</v>
      </c>
      <c r="J1771" s="2" t="s">
        <v>11537</v>
      </c>
      <c r="K1771" s="90" t="s">
        <v>6017</v>
      </c>
      <c r="L1771" s="2" t="s">
        <v>1151</v>
      </c>
      <c r="M1771" s="2" t="s">
        <v>32</v>
      </c>
      <c r="N1771" s="2" t="s">
        <v>11448</v>
      </c>
      <c r="O1771" s="15" t="s">
        <v>67</v>
      </c>
      <c r="P1771" s="36" t="s">
        <v>40</v>
      </c>
      <c r="Q1771" s="2" t="s">
        <v>41</v>
      </c>
      <c r="R1771" s="2">
        <v>3</v>
      </c>
      <c r="S1771" s="9">
        <f t="shared" ref="S1771:S1777" si="99">T1771/R1771</f>
        <v>5000</v>
      </c>
      <c r="T1771" s="9">
        <v>15000</v>
      </c>
      <c r="U1771" s="9">
        <f t="shared" si="98"/>
        <v>16800</v>
      </c>
      <c r="V1771" s="2" t="s">
        <v>42</v>
      </c>
      <c r="W1771" s="2">
        <v>2014</v>
      </c>
      <c r="X1771" s="2" t="s">
        <v>11449</v>
      </c>
    </row>
    <row r="1772" spans="1:24" ht="51" customHeight="1" outlineLevel="1" x14ac:dyDescent="0.25">
      <c r="A1772" s="2" t="s">
        <v>4494</v>
      </c>
      <c r="B1772" s="3" t="s">
        <v>27</v>
      </c>
      <c r="C1772" s="43" t="s">
        <v>2352</v>
      </c>
      <c r="D1772" s="43" t="s">
        <v>1979</v>
      </c>
      <c r="E1772" s="139" t="s">
        <v>6360</v>
      </c>
      <c r="G1772" s="2" t="s">
        <v>29</v>
      </c>
      <c r="H1772" s="4">
        <v>0</v>
      </c>
      <c r="I1772" s="2">
        <v>710000000</v>
      </c>
      <c r="J1772" s="2" t="s">
        <v>11537</v>
      </c>
      <c r="K1772" s="2" t="s">
        <v>1449</v>
      </c>
      <c r="L1772" s="2" t="s">
        <v>1151</v>
      </c>
      <c r="M1772" s="2" t="s">
        <v>32</v>
      </c>
      <c r="N1772" s="2" t="s">
        <v>453</v>
      </c>
      <c r="O1772" s="15" t="s">
        <v>61</v>
      </c>
      <c r="P1772" s="36" t="s">
        <v>40</v>
      </c>
      <c r="Q1772" s="2" t="s">
        <v>41</v>
      </c>
      <c r="R1772" s="2">
        <v>12</v>
      </c>
      <c r="S1772" s="9">
        <f t="shared" si="99"/>
        <v>0</v>
      </c>
      <c r="T1772" s="9">
        <v>0</v>
      </c>
      <c r="U1772" s="9">
        <f t="shared" si="98"/>
        <v>0</v>
      </c>
      <c r="V1772" s="2" t="s">
        <v>42</v>
      </c>
      <c r="W1772" s="2">
        <v>2014</v>
      </c>
      <c r="X1772" s="2"/>
    </row>
    <row r="1773" spans="1:24" ht="51" customHeight="1" outlineLevel="1" x14ac:dyDescent="0.25">
      <c r="A1773" s="2" t="s">
        <v>11478</v>
      </c>
      <c r="B1773" s="3" t="s">
        <v>27</v>
      </c>
      <c r="C1773" s="43" t="s">
        <v>2352</v>
      </c>
      <c r="D1773" s="43" t="s">
        <v>1979</v>
      </c>
      <c r="E1773" s="139" t="s">
        <v>6360</v>
      </c>
      <c r="F1773" s="139"/>
      <c r="G1773" s="2" t="s">
        <v>29</v>
      </c>
      <c r="H1773" s="4">
        <v>0</v>
      </c>
      <c r="I1773" s="2">
        <v>710000000</v>
      </c>
      <c r="J1773" s="2" t="s">
        <v>11537</v>
      </c>
      <c r="K1773" s="90" t="s">
        <v>6017</v>
      </c>
      <c r="L1773" s="2" t="s">
        <v>1151</v>
      </c>
      <c r="M1773" s="2" t="s">
        <v>32</v>
      </c>
      <c r="N1773" s="2" t="s">
        <v>11448</v>
      </c>
      <c r="O1773" s="15" t="s">
        <v>67</v>
      </c>
      <c r="P1773" s="36" t="s">
        <v>40</v>
      </c>
      <c r="Q1773" s="2" t="s">
        <v>41</v>
      </c>
      <c r="R1773" s="2">
        <v>12</v>
      </c>
      <c r="S1773" s="9">
        <f t="shared" si="99"/>
        <v>6000</v>
      </c>
      <c r="T1773" s="9">
        <v>72000</v>
      </c>
      <c r="U1773" s="9">
        <f>T1773*1.12</f>
        <v>80640.000000000015</v>
      </c>
      <c r="V1773" s="2" t="s">
        <v>42</v>
      </c>
      <c r="W1773" s="2">
        <v>2014</v>
      </c>
      <c r="X1773" s="2" t="s">
        <v>11449</v>
      </c>
    </row>
    <row r="1774" spans="1:24" ht="51" customHeight="1" outlineLevel="1" x14ac:dyDescent="0.25">
      <c r="A1774" s="2" t="s">
        <v>4495</v>
      </c>
      <c r="B1774" s="3" t="s">
        <v>27</v>
      </c>
      <c r="C1774" s="43" t="s">
        <v>489</v>
      </c>
      <c r="D1774" s="43" t="s">
        <v>490</v>
      </c>
      <c r="E1774" s="139" t="s">
        <v>491</v>
      </c>
      <c r="F1774" s="139" t="s">
        <v>491</v>
      </c>
      <c r="G1774" s="2" t="s">
        <v>29</v>
      </c>
      <c r="H1774" s="4">
        <v>0</v>
      </c>
      <c r="I1774" s="2">
        <v>710000000</v>
      </c>
      <c r="J1774" s="2" t="s">
        <v>11537</v>
      </c>
      <c r="K1774" s="2" t="s">
        <v>6189</v>
      </c>
      <c r="L1774" s="2" t="s">
        <v>1151</v>
      </c>
      <c r="M1774" s="2" t="s">
        <v>32</v>
      </c>
      <c r="N1774" s="2" t="s">
        <v>453</v>
      </c>
      <c r="O1774" s="15" t="s">
        <v>61</v>
      </c>
      <c r="P1774" s="36" t="s">
        <v>493</v>
      </c>
      <c r="Q1774" s="2" t="s">
        <v>6051</v>
      </c>
      <c r="R1774" s="2">
        <v>120</v>
      </c>
      <c r="S1774" s="9">
        <f t="shared" si="99"/>
        <v>0</v>
      </c>
      <c r="T1774" s="9">
        <v>0</v>
      </c>
      <c r="U1774" s="9">
        <f t="shared" ref="U1774:U1804" si="100">T1774*1.12</f>
        <v>0</v>
      </c>
      <c r="V1774" s="2" t="s">
        <v>42</v>
      </c>
      <c r="W1774" s="2">
        <v>2014</v>
      </c>
      <c r="X1774" s="2"/>
    </row>
    <row r="1775" spans="1:24" ht="51" customHeight="1" outlineLevel="1" x14ac:dyDescent="0.25">
      <c r="A1775" s="2" t="s">
        <v>11479</v>
      </c>
      <c r="B1775" s="3" t="s">
        <v>27</v>
      </c>
      <c r="C1775" s="43" t="s">
        <v>489</v>
      </c>
      <c r="D1775" s="43" t="s">
        <v>490</v>
      </c>
      <c r="E1775" s="139" t="s">
        <v>491</v>
      </c>
      <c r="F1775" s="139"/>
      <c r="G1775" s="2" t="s">
        <v>29</v>
      </c>
      <c r="H1775" s="4">
        <v>0</v>
      </c>
      <c r="I1775" s="2">
        <v>710000000</v>
      </c>
      <c r="J1775" s="2" t="s">
        <v>11537</v>
      </c>
      <c r="K1775" s="90" t="s">
        <v>6017</v>
      </c>
      <c r="L1775" s="2" t="s">
        <v>1151</v>
      </c>
      <c r="M1775" s="2" t="s">
        <v>32</v>
      </c>
      <c r="N1775" s="2" t="s">
        <v>11448</v>
      </c>
      <c r="O1775" s="15" t="s">
        <v>67</v>
      </c>
      <c r="P1775" s="36" t="s">
        <v>493</v>
      </c>
      <c r="Q1775" s="2" t="s">
        <v>6051</v>
      </c>
      <c r="R1775" s="2">
        <v>120</v>
      </c>
      <c r="S1775" s="9">
        <f t="shared" si="99"/>
        <v>669.64283333333333</v>
      </c>
      <c r="T1775" s="9">
        <v>80357.14</v>
      </c>
      <c r="U1775" s="9">
        <f t="shared" si="100"/>
        <v>89999.996800000008</v>
      </c>
      <c r="V1775" s="2" t="s">
        <v>42</v>
      </c>
      <c r="W1775" s="2">
        <v>2014</v>
      </c>
      <c r="X1775" s="2" t="s">
        <v>11449</v>
      </c>
    </row>
    <row r="1776" spans="1:24" ht="51" customHeight="1" outlineLevel="1" x14ac:dyDescent="0.25">
      <c r="A1776" s="2" t="s">
        <v>4496</v>
      </c>
      <c r="B1776" s="3" t="s">
        <v>27</v>
      </c>
      <c r="C1776" s="43" t="s">
        <v>594</v>
      </c>
      <c r="D1776" s="43" t="s">
        <v>83</v>
      </c>
      <c r="E1776" s="139" t="s">
        <v>6361</v>
      </c>
      <c r="F1776" s="139" t="s">
        <v>6361</v>
      </c>
      <c r="G1776" s="2" t="s">
        <v>29</v>
      </c>
      <c r="H1776" s="4">
        <v>0</v>
      </c>
      <c r="I1776" s="2">
        <v>710000000</v>
      </c>
      <c r="J1776" s="2" t="s">
        <v>11537</v>
      </c>
      <c r="K1776" s="2" t="s">
        <v>6189</v>
      </c>
      <c r="L1776" s="2" t="s">
        <v>1151</v>
      </c>
      <c r="M1776" s="2" t="s">
        <v>32</v>
      </c>
      <c r="N1776" s="2" t="s">
        <v>453</v>
      </c>
      <c r="O1776" s="15" t="s">
        <v>61</v>
      </c>
      <c r="P1776" s="36" t="s">
        <v>40</v>
      </c>
      <c r="Q1776" s="2" t="s">
        <v>41</v>
      </c>
      <c r="R1776" s="2">
        <v>300</v>
      </c>
      <c r="S1776" s="9">
        <f t="shared" si="99"/>
        <v>0</v>
      </c>
      <c r="T1776" s="9">
        <v>0</v>
      </c>
      <c r="U1776" s="9">
        <f t="shared" si="100"/>
        <v>0</v>
      </c>
      <c r="V1776" s="2" t="s">
        <v>42</v>
      </c>
      <c r="W1776" s="2">
        <v>2014</v>
      </c>
      <c r="X1776" s="2"/>
    </row>
    <row r="1777" spans="1:24" ht="51" customHeight="1" outlineLevel="1" x14ac:dyDescent="0.25">
      <c r="A1777" s="2" t="s">
        <v>11480</v>
      </c>
      <c r="B1777" s="3" t="s">
        <v>27</v>
      </c>
      <c r="C1777" s="43" t="s">
        <v>594</v>
      </c>
      <c r="D1777" s="43" t="s">
        <v>83</v>
      </c>
      <c r="E1777" s="139" t="s">
        <v>6361</v>
      </c>
      <c r="F1777" s="139"/>
      <c r="G1777" s="2" t="s">
        <v>29</v>
      </c>
      <c r="H1777" s="4">
        <v>0</v>
      </c>
      <c r="I1777" s="2">
        <v>710000000</v>
      </c>
      <c r="J1777" s="2" t="s">
        <v>11537</v>
      </c>
      <c r="K1777" s="90" t="s">
        <v>6017</v>
      </c>
      <c r="L1777" s="2" t="s">
        <v>1151</v>
      </c>
      <c r="M1777" s="2" t="s">
        <v>32</v>
      </c>
      <c r="N1777" s="2" t="s">
        <v>11448</v>
      </c>
      <c r="O1777" s="15" t="s">
        <v>67</v>
      </c>
      <c r="P1777" s="36" t="s">
        <v>40</v>
      </c>
      <c r="Q1777" s="2" t="s">
        <v>41</v>
      </c>
      <c r="R1777" s="2">
        <v>300</v>
      </c>
      <c r="S1777" s="9">
        <f t="shared" si="99"/>
        <v>44.64286666666667</v>
      </c>
      <c r="T1777" s="9">
        <v>13392.86</v>
      </c>
      <c r="U1777" s="9">
        <f t="shared" si="100"/>
        <v>15000.003200000003</v>
      </c>
      <c r="V1777" s="2" t="s">
        <v>42</v>
      </c>
      <c r="W1777" s="2">
        <v>2014</v>
      </c>
      <c r="X1777" s="2" t="s">
        <v>11449</v>
      </c>
    </row>
    <row r="1778" spans="1:24" ht="51" customHeight="1" outlineLevel="1" x14ac:dyDescent="0.25">
      <c r="A1778" s="2" t="s">
        <v>4497</v>
      </c>
      <c r="B1778" s="3" t="s">
        <v>27</v>
      </c>
      <c r="C1778" s="43" t="s">
        <v>6362</v>
      </c>
      <c r="D1778" s="43" t="s">
        <v>6363</v>
      </c>
      <c r="E1778" s="139" t="s">
        <v>6364</v>
      </c>
      <c r="F1778" s="139" t="s">
        <v>6364</v>
      </c>
      <c r="G1778" s="2" t="s">
        <v>29</v>
      </c>
      <c r="H1778" s="4">
        <v>0</v>
      </c>
      <c r="I1778" s="2">
        <v>710000000</v>
      </c>
      <c r="J1778" s="2" t="s">
        <v>11537</v>
      </c>
      <c r="K1778" s="2" t="s">
        <v>6189</v>
      </c>
      <c r="L1778" s="2" t="s">
        <v>1151</v>
      </c>
      <c r="M1778" s="2" t="s">
        <v>32</v>
      </c>
      <c r="N1778" s="2" t="s">
        <v>453</v>
      </c>
      <c r="O1778" s="15" t="s">
        <v>61</v>
      </c>
      <c r="P1778" s="36" t="s">
        <v>40</v>
      </c>
      <c r="Q1778" s="2" t="s">
        <v>41</v>
      </c>
      <c r="R1778" s="2">
        <v>10</v>
      </c>
      <c r="S1778" s="9">
        <f t="shared" ref="S1778:S1795" si="101">T1778/R1778</f>
        <v>0</v>
      </c>
      <c r="T1778" s="9">
        <v>0</v>
      </c>
      <c r="U1778" s="9">
        <f t="shared" si="100"/>
        <v>0</v>
      </c>
      <c r="V1778" s="2" t="s">
        <v>42</v>
      </c>
      <c r="W1778" s="2">
        <v>2014</v>
      </c>
      <c r="X1778" s="2"/>
    </row>
    <row r="1779" spans="1:24" ht="51" customHeight="1" outlineLevel="1" x14ac:dyDescent="0.25">
      <c r="A1779" s="2" t="s">
        <v>11481</v>
      </c>
      <c r="B1779" s="3" t="s">
        <v>27</v>
      </c>
      <c r="C1779" s="43" t="s">
        <v>6362</v>
      </c>
      <c r="D1779" s="43" t="s">
        <v>6363</v>
      </c>
      <c r="E1779" s="139" t="s">
        <v>6364</v>
      </c>
      <c r="F1779" s="139"/>
      <c r="G1779" s="2" t="s">
        <v>29</v>
      </c>
      <c r="H1779" s="4">
        <v>0</v>
      </c>
      <c r="I1779" s="2">
        <v>710000000</v>
      </c>
      <c r="J1779" s="2" t="s">
        <v>11537</v>
      </c>
      <c r="K1779" s="90" t="s">
        <v>6017</v>
      </c>
      <c r="L1779" s="2" t="s">
        <v>1151</v>
      </c>
      <c r="M1779" s="2" t="s">
        <v>32</v>
      </c>
      <c r="N1779" s="2" t="s">
        <v>11448</v>
      </c>
      <c r="O1779" s="15" t="s">
        <v>67</v>
      </c>
      <c r="P1779" s="36" t="s">
        <v>40</v>
      </c>
      <c r="Q1779" s="2" t="s">
        <v>41</v>
      </c>
      <c r="R1779" s="2">
        <v>10</v>
      </c>
      <c r="S1779" s="9">
        <f t="shared" si="101"/>
        <v>446.42899999999997</v>
      </c>
      <c r="T1779" s="9">
        <v>4464.29</v>
      </c>
      <c r="U1779" s="9">
        <f t="shared" si="100"/>
        <v>5000.0048000000006</v>
      </c>
      <c r="V1779" s="2" t="s">
        <v>42</v>
      </c>
      <c r="W1779" s="2">
        <v>2014</v>
      </c>
      <c r="X1779" s="2" t="s">
        <v>11449</v>
      </c>
    </row>
    <row r="1780" spans="1:24" ht="51" customHeight="1" outlineLevel="1" x14ac:dyDescent="0.25">
      <c r="A1780" s="2" t="s">
        <v>4498</v>
      </c>
      <c r="B1780" s="3" t="s">
        <v>27</v>
      </c>
      <c r="C1780" s="43" t="s">
        <v>535</v>
      </c>
      <c r="D1780" s="43" t="s">
        <v>536</v>
      </c>
      <c r="E1780" s="139" t="s">
        <v>537</v>
      </c>
      <c r="F1780" s="139" t="s">
        <v>537</v>
      </c>
      <c r="G1780" s="2" t="s">
        <v>29</v>
      </c>
      <c r="H1780" s="4">
        <v>0</v>
      </c>
      <c r="I1780" s="2">
        <v>710000000</v>
      </c>
      <c r="J1780" s="2" t="s">
        <v>11537</v>
      </c>
      <c r="K1780" s="2" t="s">
        <v>6189</v>
      </c>
      <c r="L1780" s="2" t="s">
        <v>1151</v>
      </c>
      <c r="M1780" s="2" t="s">
        <v>32</v>
      </c>
      <c r="N1780" s="2" t="s">
        <v>453</v>
      </c>
      <c r="O1780" s="15" t="s">
        <v>61</v>
      </c>
      <c r="P1780" s="36" t="s">
        <v>40</v>
      </c>
      <c r="Q1780" s="2" t="s">
        <v>41</v>
      </c>
      <c r="R1780" s="2">
        <v>20</v>
      </c>
      <c r="S1780" s="9">
        <f t="shared" si="101"/>
        <v>0</v>
      </c>
      <c r="T1780" s="9">
        <v>0</v>
      </c>
      <c r="U1780" s="9">
        <f t="shared" si="100"/>
        <v>0</v>
      </c>
      <c r="V1780" s="2" t="s">
        <v>42</v>
      </c>
      <c r="W1780" s="2">
        <v>2014</v>
      </c>
      <c r="X1780" s="2"/>
    </row>
    <row r="1781" spans="1:24" ht="51" customHeight="1" outlineLevel="1" x14ac:dyDescent="0.25">
      <c r="A1781" s="2" t="s">
        <v>11482</v>
      </c>
      <c r="B1781" s="3" t="s">
        <v>27</v>
      </c>
      <c r="C1781" s="43" t="s">
        <v>535</v>
      </c>
      <c r="D1781" s="43" t="s">
        <v>536</v>
      </c>
      <c r="E1781" s="139" t="s">
        <v>537</v>
      </c>
      <c r="F1781" s="139"/>
      <c r="G1781" s="2" t="s">
        <v>29</v>
      </c>
      <c r="H1781" s="4">
        <v>0</v>
      </c>
      <c r="I1781" s="2">
        <v>710000000</v>
      </c>
      <c r="J1781" s="2" t="s">
        <v>11537</v>
      </c>
      <c r="K1781" s="90" t="s">
        <v>6017</v>
      </c>
      <c r="L1781" s="2" t="s">
        <v>1151</v>
      </c>
      <c r="M1781" s="2" t="s">
        <v>32</v>
      </c>
      <c r="N1781" s="2" t="s">
        <v>11448</v>
      </c>
      <c r="O1781" s="15" t="s">
        <v>67</v>
      </c>
      <c r="P1781" s="36" t="s">
        <v>40</v>
      </c>
      <c r="Q1781" s="2" t="s">
        <v>41</v>
      </c>
      <c r="R1781" s="2">
        <v>20</v>
      </c>
      <c r="S1781" s="9">
        <f t="shared" si="101"/>
        <v>89.285499999999999</v>
      </c>
      <c r="T1781" s="9">
        <v>1785.71</v>
      </c>
      <c r="U1781" s="9">
        <f t="shared" si="100"/>
        <v>1999.9952000000003</v>
      </c>
      <c r="V1781" s="2" t="s">
        <v>42</v>
      </c>
      <c r="W1781" s="2">
        <v>2014</v>
      </c>
      <c r="X1781" s="2" t="s">
        <v>11449</v>
      </c>
    </row>
    <row r="1782" spans="1:24" ht="51" customHeight="1" outlineLevel="1" x14ac:dyDescent="0.25">
      <c r="A1782" s="2" t="s">
        <v>4499</v>
      </c>
      <c r="B1782" s="3" t="s">
        <v>27</v>
      </c>
      <c r="C1782" s="43" t="s">
        <v>650</v>
      </c>
      <c r="D1782" s="43" t="s">
        <v>651</v>
      </c>
      <c r="E1782" s="139" t="s">
        <v>652</v>
      </c>
      <c r="F1782" s="139" t="s">
        <v>652</v>
      </c>
      <c r="G1782" s="2" t="s">
        <v>29</v>
      </c>
      <c r="H1782" s="4">
        <v>0</v>
      </c>
      <c r="I1782" s="2">
        <v>710000000</v>
      </c>
      <c r="J1782" s="2" t="s">
        <v>11537</v>
      </c>
      <c r="K1782" s="2" t="s">
        <v>6189</v>
      </c>
      <c r="L1782" s="2" t="s">
        <v>1151</v>
      </c>
      <c r="M1782" s="2" t="s">
        <v>32</v>
      </c>
      <c r="N1782" s="2" t="s">
        <v>453</v>
      </c>
      <c r="O1782" s="15" t="s">
        <v>61</v>
      </c>
      <c r="P1782" s="36" t="s">
        <v>40</v>
      </c>
      <c r="Q1782" s="2" t="s">
        <v>41</v>
      </c>
      <c r="R1782" s="2">
        <v>100</v>
      </c>
      <c r="S1782" s="9">
        <f t="shared" si="101"/>
        <v>0</v>
      </c>
      <c r="T1782" s="9">
        <v>0</v>
      </c>
      <c r="U1782" s="9">
        <f t="shared" si="100"/>
        <v>0</v>
      </c>
      <c r="V1782" s="2" t="s">
        <v>42</v>
      </c>
      <c r="W1782" s="2">
        <v>2014</v>
      </c>
      <c r="X1782" s="2"/>
    </row>
    <row r="1783" spans="1:24" ht="51" customHeight="1" outlineLevel="1" x14ac:dyDescent="0.25">
      <c r="A1783" s="2" t="s">
        <v>11483</v>
      </c>
      <c r="B1783" s="3" t="s">
        <v>27</v>
      </c>
      <c r="C1783" s="43" t="s">
        <v>650</v>
      </c>
      <c r="D1783" s="43" t="s">
        <v>651</v>
      </c>
      <c r="E1783" s="139" t="s">
        <v>652</v>
      </c>
      <c r="F1783" s="139"/>
      <c r="G1783" s="2" t="s">
        <v>29</v>
      </c>
      <c r="H1783" s="4">
        <v>0</v>
      </c>
      <c r="I1783" s="2">
        <v>710000000</v>
      </c>
      <c r="J1783" s="2" t="s">
        <v>11537</v>
      </c>
      <c r="K1783" s="90" t="s">
        <v>6017</v>
      </c>
      <c r="L1783" s="2" t="s">
        <v>1151</v>
      </c>
      <c r="M1783" s="2" t="s">
        <v>32</v>
      </c>
      <c r="N1783" s="2" t="s">
        <v>11448</v>
      </c>
      <c r="O1783" s="15" t="s">
        <v>67</v>
      </c>
      <c r="P1783" s="36" t="s">
        <v>40</v>
      </c>
      <c r="Q1783" s="2" t="s">
        <v>41</v>
      </c>
      <c r="R1783" s="2">
        <v>100</v>
      </c>
      <c r="S1783" s="9">
        <f t="shared" si="101"/>
        <v>44.642899999999997</v>
      </c>
      <c r="T1783" s="9">
        <v>4464.29</v>
      </c>
      <c r="U1783" s="9">
        <f t="shared" si="100"/>
        <v>5000.0048000000006</v>
      </c>
      <c r="V1783" s="2" t="s">
        <v>42</v>
      </c>
      <c r="W1783" s="2">
        <v>2014</v>
      </c>
      <c r="X1783" s="2" t="s">
        <v>11449</v>
      </c>
    </row>
    <row r="1784" spans="1:24" ht="51" customHeight="1" outlineLevel="1" x14ac:dyDescent="0.25">
      <c r="A1784" s="2" t="s">
        <v>4500</v>
      </c>
      <c r="B1784" s="3" t="s">
        <v>27</v>
      </c>
      <c r="C1784" s="43" t="s">
        <v>604</v>
      </c>
      <c r="D1784" s="43" t="s">
        <v>6365</v>
      </c>
      <c r="E1784" s="139" t="s">
        <v>606</v>
      </c>
      <c r="F1784" s="139" t="s">
        <v>606</v>
      </c>
      <c r="G1784" s="2" t="s">
        <v>29</v>
      </c>
      <c r="H1784" s="4">
        <v>0</v>
      </c>
      <c r="I1784" s="2">
        <v>710000000</v>
      </c>
      <c r="J1784" s="2" t="s">
        <v>11537</v>
      </c>
      <c r="K1784" s="2" t="s">
        <v>6189</v>
      </c>
      <c r="L1784" s="2" t="s">
        <v>1151</v>
      </c>
      <c r="M1784" s="2" t="s">
        <v>32</v>
      </c>
      <c r="N1784" s="2" t="s">
        <v>453</v>
      </c>
      <c r="O1784" s="15" t="s">
        <v>61</v>
      </c>
      <c r="P1784" s="36" t="s">
        <v>40</v>
      </c>
      <c r="Q1784" s="2" t="s">
        <v>41</v>
      </c>
      <c r="R1784" s="2">
        <v>200</v>
      </c>
      <c r="S1784" s="9">
        <f t="shared" si="101"/>
        <v>0</v>
      </c>
      <c r="T1784" s="9">
        <v>0</v>
      </c>
      <c r="U1784" s="9">
        <f t="shared" si="100"/>
        <v>0</v>
      </c>
      <c r="V1784" s="2" t="s">
        <v>42</v>
      </c>
      <c r="W1784" s="2">
        <v>2014</v>
      </c>
      <c r="X1784" s="2"/>
    </row>
    <row r="1785" spans="1:24" ht="51" customHeight="1" outlineLevel="1" x14ac:dyDescent="0.25">
      <c r="A1785" s="2" t="s">
        <v>11484</v>
      </c>
      <c r="B1785" s="3" t="s">
        <v>27</v>
      </c>
      <c r="C1785" s="43" t="s">
        <v>604</v>
      </c>
      <c r="D1785" s="43" t="s">
        <v>6365</v>
      </c>
      <c r="E1785" s="139" t="s">
        <v>606</v>
      </c>
      <c r="F1785" s="139"/>
      <c r="G1785" s="2" t="s">
        <v>29</v>
      </c>
      <c r="H1785" s="4">
        <v>0</v>
      </c>
      <c r="I1785" s="2">
        <v>710000000</v>
      </c>
      <c r="J1785" s="2" t="s">
        <v>11537</v>
      </c>
      <c r="K1785" s="90" t="s">
        <v>6017</v>
      </c>
      <c r="L1785" s="2" t="s">
        <v>1151</v>
      </c>
      <c r="M1785" s="2" t="s">
        <v>32</v>
      </c>
      <c r="N1785" s="2" t="s">
        <v>11448</v>
      </c>
      <c r="O1785" s="15" t="s">
        <v>67</v>
      </c>
      <c r="P1785" s="36" t="s">
        <v>40</v>
      </c>
      <c r="Q1785" s="2" t="s">
        <v>41</v>
      </c>
      <c r="R1785" s="2">
        <v>200</v>
      </c>
      <c r="S1785" s="9">
        <f t="shared" si="101"/>
        <v>26.785700000000002</v>
      </c>
      <c r="T1785" s="9">
        <v>5357.14</v>
      </c>
      <c r="U1785" s="9">
        <f t="shared" si="100"/>
        <v>5999.9968000000008</v>
      </c>
      <c r="V1785" s="2" t="s">
        <v>42</v>
      </c>
      <c r="W1785" s="2">
        <v>2014</v>
      </c>
      <c r="X1785" s="2" t="s">
        <v>11449</v>
      </c>
    </row>
    <row r="1786" spans="1:24" ht="51" customHeight="1" outlineLevel="1" x14ac:dyDescent="0.25">
      <c r="A1786" s="2" t="s">
        <v>4501</v>
      </c>
      <c r="B1786" s="3" t="s">
        <v>27</v>
      </c>
      <c r="C1786" s="43" t="s">
        <v>6366</v>
      </c>
      <c r="D1786" s="43" t="s">
        <v>102</v>
      </c>
      <c r="E1786" s="139" t="s">
        <v>6367</v>
      </c>
      <c r="F1786" s="139" t="s">
        <v>6367</v>
      </c>
      <c r="G1786" s="2" t="s">
        <v>29</v>
      </c>
      <c r="H1786" s="4">
        <v>0</v>
      </c>
      <c r="I1786" s="2">
        <v>710000000</v>
      </c>
      <c r="J1786" s="2" t="s">
        <v>11537</v>
      </c>
      <c r="K1786" s="2" t="s">
        <v>6189</v>
      </c>
      <c r="L1786" s="2" t="s">
        <v>1151</v>
      </c>
      <c r="M1786" s="2" t="s">
        <v>32</v>
      </c>
      <c r="N1786" s="2" t="s">
        <v>453</v>
      </c>
      <c r="O1786" s="15" t="s">
        <v>61</v>
      </c>
      <c r="P1786" s="36" t="s">
        <v>40</v>
      </c>
      <c r="Q1786" s="2" t="s">
        <v>41</v>
      </c>
      <c r="R1786" s="2">
        <v>10</v>
      </c>
      <c r="S1786" s="9">
        <f t="shared" si="101"/>
        <v>0</v>
      </c>
      <c r="T1786" s="9">
        <v>0</v>
      </c>
      <c r="U1786" s="9">
        <f t="shared" si="100"/>
        <v>0</v>
      </c>
      <c r="V1786" s="2" t="s">
        <v>42</v>
      </c>
      <c r="W1786" s="2">
        <v>2014</v>
      </c>
      <c r="X1786" s="2"/>
    </row>
    <row r="1787" spans="1:24" ht="51" customHeight="1" outlineLevel="1" x14ac:dyDescent="0.25">
      <c r="A1787" s="2" t="s">
        <v>11485</v>
      </c>
      <c r="B1787" s="3" t="s">
        <v>27</v>
      </c>
      <c r="C1787" s="43" t="s">
        <v>6366</v>
      </c>
      <c r="D1787" s="43" t="s">
        <v>102</v>
      </c>
      <c r="E1787" s="139" t="s">
        <v>6367</v>
      </c>
      <c r="F1787" s="139"/>
      <c r="G1787" s="2" t="s">
        <v>29</v>
      </c>
      <c r="H1787" s="4">
        <v>0</v>
      </c>
      <c r="I1787" s="2">
        <v>710000000</v>
      </c>
      <c r="J1787" s="2" t="s">
        <v>11537</v>
      </c>
      <c r="K1787" s="90" t="s">
        <v>6017</v>
      </c>
      <c r="L1787" s="2" t="s">
        <v>1151</v>
      </c>
      <c r="M1787" s="2" t="s">
        <v>32</v>
      </c>
      <c r="N1787" s="2" t="s">
        <v>11448</v>
      </c>
      <c r="O1787" s="15" t="s">
        <v>67</v>
      </c>
      <c r="P1787" s="36" t="s">
        <v>40</v>
      </c>
      <c r="Q1787" s="2" t="s">
        <v>41</v>
      </c>
      <c r="R1787" s="2">
        <v>10</v>
      </c>
      <c r="S1787" s="9">
        <f t="shared" si="101"/>
        <v>714.28599999999994</v>
      </c>
      <c r="T1787" s="9">
        <v>7142.86</v>
      </c>
      <c r="U1787" s="9">
        <f t="shared" si="100"/>
        <v>8000.0032000000001</v>
      </c>
      <c r="V1787" s="2" t="s">
        <v>42</v>
      </c>
      <c r="W1787" s="2">
        <v>2014</v>
      </c>
      <c r="X1787" s="2" t="s">
        <v>11449</v>
      </c>
    </row>
    <row r="1788" spans="1:24" ht="51" customHeight="1" outlineLevel="1" x14ac:dyDescent="0.25">
      <c r="A1788" s="2" t="s">
        <v>4502</v>
      </c>
      <c r="B1788" s="3" t="s">
        <v>27</v>
      </c>
      <c r="C1788" s="43" t="s">
        <v>87</v>
      </c>
      <c r="D1788" s="43" t="s">
        <v>88</v>
      </c>
      <c r="E1788" s="139" t="s">
        <v>89</v>
      </c>
      <c r="F1788" s="139" t="s">
        <v>89</v>
      </c>
      <c r="G1788" s="2" t="s">
        <v>29</v>
      </c>
      <c r="H1788" s="4">
        <v>0</v>
      </c>
      <c r="I1788" s="2">
        <v>710000000</v>
      </c>
      <c r="J1788" s="2" t="s">
        <v>11537</v>
      </c>
      <c r="K1788" s="2" t="s">
        <v>6189</v>
      </c>
      <c r="L1788" s="2" t="s">
        <v>1151</v>
      </c>
      <c r="M1788" s="2" t="s">
        <v>32</v>
      </c>
      <c r="N1788" s="2" t="s">
        <v>453</v>
      </c>
      <c r="O1788" s="15" t="s">
        <v>61</v>
      </c>
      <c r="P1788" s="36" t="s">
        <v>40</v>
      </c>
      <c r="Q1788" s="2" t="s">
        <v>41</v>
      </c>
      <c r="R1788" s="2">
        <v>15</v>
      </c>
      <c r="S1788" s="9">
        <f t="shared" si="101"/>
        <v>0</v>
      </c>
      <c r="T1788" s="9">
        <v>0</v>
      </c>
      <c r="U1788" s="9">
        <f t="shared" si="100"/>
        <v>0</v>
      </c>
      <c r="V1788" s="2" t="s">
        <v>42</v>
      </c>
      <c r="W1788" s="2">
        <v>2014</v>
      </c>
      <c r="X1788" s="2"/>
    </row>
    <row r="1789" spans="1:24" ht="51" customHeight="1" outlineLevel="1" x14ac:dyDescent="0.25">
      <c r="A1789" s="2" t="s">
        <v>13172</v>
      </c>
      <c r="B1789" s="3" t="s">
        <v>27</v>
      </c>
      <c r="C1789" s="43" t="s">
        <v>87</v>
      </c>
      <c r="D1789" s="43" t="s">
        <v>88</v>
      </c>
      <c r="E1789" s="139" t="s">
        <v>89</v>
      </c>
      <c r="F1789" s="139"/>
      <c r="G1789" s="2" t="s">
        <v>29</v>
      </c>
      <c r="H1789" s="4">
        <v>0</v>
      </c>
      <c r="I1789" s="2">
        <v>710000000</v>
      </c>
      <c r="J1789" s="2" t="s">
        <v>11537</v>
      </c>
      <c r="K1789" s="90" t="s">
        <v>6017</v>
      </c>
      <c r="L1789" s="2" t="s">
        <v>1151</v>
      </c>
      <c r="M1789" s="2" t="s">
        <v>32</v>
      </c>
      <c r="N1789" s="2" t="s">
        <v>11448</v>
      </c>
      <c r="O1789" s="15" t="s">
        <v>67</v>
      </c>
      <c r="P1789" s="36" t="s">
        <v>40</v>
      </c>
      <c r="Q1789" s="2" t="s">
        <v>41</v>
      </c>
      <c r="R1789" s="2">
        <v>15</v>
      </c>
      <c r="S1789" s="9">
        <f t="shared" si="101"/>
        <v>133.92866666666666</v>
      </c>
      <c r="T1789" s="9">
        <v>2008.93</v>
      </c>
      <c r="U1789" s="9">
        <f t="shared" si="100"/>
        <v>2250.0016000000005</v>
      </c>
      <c r="V1789" s="2" t="s">
        <v>42</v>
      </c>
      <c r="W1789" s="2">
        <v>2014</v>
      </c>
      <c r="X1789" s="2" t="s">
        <v>11449</v>
      </c>
    </row>
    <row r="1790" spans="1:24" ht="51" customHeight="1" outlineLevel="1" x14ac:dyDescent="0.25">
      <c r="A1790" s="2" t="s">
        <v>4503</v>
      </c>
      <c r="B1790" s="3" t="s">
        <v>27</v>
      </c>
      <c r="C1790" s="43" t="s">
        <v>2366</v>
      </c>
      <c r="D1790" s="43" t="s">
        <v>844</v>
      </c>
      <c r="E1790" s="139" t="s">
        <v>6368</v>
      </c>
      <c r="F1790" s="139" t="s">
        <v>6368</v>
      </c>
      <c r="G1790" s="2" t="s">
        <v>343</v>
      </c>
      <c r="H1790" s="4">
        <v>0</v>
      </c>
      <c r="I1790" s="2">
        <v>710000000</v>
      </c>
      <c r="J1790" s="2" t="s">
        <v>11537</v>
      </c>
      <c r="K1790" s="2" t="s">
        <v>6189</v>
      </c>
      <c r="L1790" s="2" t="s">
        <v>1151</v>
      </c>
      <c r="M1790" s="2" t="s">
        <v>32</v>
      </c>
      <c r="N1790" s="2" t="s">
        <v>453</v>
      </c>
      <c r="O1790" s="15" t="s">
        <v>61</v>
      </c>
      <c r="P1790" s="36" t="s">
        <v>40</v>
      </c>
      <c r="Q1790" s="2" t="s">
        <v>41</v>
      </c>
      <c r="R1790" s="2">
        <v>60</v>
      </c>
      <c r="S1790" s="9">
        <f t="shared" si="101"/>
        <v>0</v>
      </c>
      <c r="T1790" s="9">
        <v>0</v>
      </c>
      <c r="U1790" s="9">
        <f t="shared" si="100"/>
        <v>0</v>
      </c>
      <c r="V1790" s="2" t="s">
        <v>42</v>
      </c>
      <c r="W1790" s="2">
        <v>2014</v>
      </c>
      <c r="X1790" s="2"/>
    </row>
    <row r="1791" spans="1:24" ht="51" customHeight="1" outlineLevel="1" x14ac:dyDescent="0.25">
      <c r="A1791" s="2" t="s">
        <v>11486</v>
      </c>
      <c r="B1791" s="3" t="s">
        <v>27</v>
      </c>
      <c r="C1791" s="43" t="s">
        <v>2366</v>
      </c>
      <c r="D1791" s="43" t="s">
        <v>844</v>
      </c>
      <c r="E1791" s="139" t="s">
        <v>6368</v>
      </c>
      <c r="F1791" s="139"/>
      <c r="G1791" s="2" t="s">
        <v>343</v>
      </c>
      <c r="H1791" s="4">
        <v>0</v>
      </c>
      <c r="I1791" s="2">
        <v>710000000</v>
      </c>
      <c r="J1791" s="2" t="s">
        <v>11537</v>
      </c>
      <c r="K1791" s="90" t="s">
        <v>6017</v>
      </c>
      <c r="L1791" s="2" t="s">
        <v>1151</v>
      </c>
      <c r="M1791" s="2" t="s">
        <v>32</v>
      </c>
      <c r="N1791" s="2" t="s">
        <v>11448</v>
      </c>
      <c r="O1791" s="15" t="s">
        <v>67</v>
      </c>
      <c r="P1791" s="36" t="s">
        <v>40</v>
      </c>
      <c r="Q1791" s="2" t="s">
        <v>41</v>
      </c>
      <c r="R1791" s="2">
        <v>60</v>
      </c>
      <c r="S1791" s="9">
        <f t="shared" si="101"/>
        <v>133.92850000000001</v>
      </c>
      <c r="T1791" s="9">
        <v>8035.71</v>
      </c>
      <c r="U1791" s="9">
        <f t="shared" si="100"/>
        <v>8999.9952000000012</v>
      </c>
      <c r="V1791" s="2" t="s">
        <v>42</v>
      </c>
      <c r="W1791" s="2">
        <v>2014</v>
      </c>
      <c r="X1791" s="2" t="s">
        <v>11449</v>
      </c>
    </row>
    <row r="1792" spans="1:24" ht="76.5" customHeight="1" outlineLevel="1" x14ac:dyDescent="0.25">
      <c r="A1792" s="2" t="s">
        <v>4504</v>
      </c>
      <c r="B1792" s="3" t="s">
        <v>27</v>
      </c>
      <c r="C1792" s="43" t="s">
        <v>3062</v>
      </c>
      <c r="D1792" s="43" t="s">
        <v>3694</v>
      </c>
      <c r="E1792" s="139" t="s">
        <v>6369</v>
      </c>
      <c r="F1792" s="139" t="s">
        <v>6369</v>
      </c>
      <c r="G1792" s="2" t="s">
        <v>29</v>
      </c>
      <c r="H1792" s="4">
        <v>0</v>
      </c>
      <c r="I1792" s="2">
        <v>710000000</v>
      </c>
      <c r="J1792" s="2" t="s">
        <v>11537</v>
      </c>
      <c r="K1792" s="2" t="s">
        <v>6189</v>
      </c>
      <c r="L1792" s="2" t="s">
        <v>1151</v>
      </c>
      <c r="M1792" s="2" t="s">
        <v>32</v>
      </c>
      <c r="N1792" s="2" t="s">
        <v>453</v>
      </c>
      <c r="O1792" s="15" t="s">
        <v>61</v>
      </c>
      <c r="P1792" s="36" t="s">
        <v>40</v>
      </c>
      <c r="Q1792" s="2" t="s">
        <v>41</v>
      </c>
      <c r="R1792" s="2">
        <v>6</v>
      </c>
      <c r="S1792" s="9">
        <f t="shared" si="101"/>
        <v>0</v>
      </c>
      <c r="T1792" s="9">
        <v>0</v>
      </c>
      <c r="U1792" s="9">
        <f t="shared" si="100"/>
        <v>0</v>
      </c>
      <c r="V1792" s="2" t="s">
        <v>42</v>
      </c>
      <c r="W1792" s="2">
        <v>2014</v>
      </c>
      <c r="X1792" s="2"/>
    </row>
    <row r="1793" spans="1:24" ht="84" customHeight="1" outlineLevel="1" x14ac:dyDescent="0.25">
      <c r="A1793" s="2" t="s">
        <v>11487</v>
      </c>
      <c r="B1793" s="3" t="s">
        <v>27</v>
      </c>
      <c r="C1793" s="43" t="s">
        <v>3062</v>
      </c>
      <c r="D1793" s="43" t="s">
        <v>3694</v>
      </c>
      <c r="E1793" s="139" t="s">
        <v>6369</v>
      </c>
      <c r="F1793" s="139"/>
      <c r="G1793" s="2" t="s">
        <v>29</v>
      </c>
      <c r="H1793" s="4">
        <v>0</v>
      </c>
      <c r="I1793" s="2">
        <v>710000000</v>
      </c>
      <c r="J1793" s="2" t="s">
        <v>11537</v>
      </c>
      <c r="K1793" s="90" t="s">
        <v>6017</v>
      </c>
      <c r="L1793" s="2" t="s">
        <v>1151</v>
      </c>
      <c r="M1793" s="2" t="s">
        <v>32</v>
      </c>
      <c r="N1793" s="2" t="s">
        <v>11448</v>
      </c>
      <c r="O1793" s="15" t="s">
        <v>67</v>
      </c>
      <c r="P1793" s="36" t="s">
        <v>40</v>
      </c>
      <c r="Q1793" s="2" t="s">
        <v>41</v>
      </c>
      <c r="R1793" s="2">
        <v>6</v>
      </c>
      <c r="S1793" s="9">
        <f t="shared" si="101"/>
        <v>1607.1433333333334</v>
      </c>
      <c r="T1793" s="9">
        <v>9642.86</v>
      </c>
      <c r="U1793" s="9">
        <f t="shared" si="100"/>
        <v>10800.003200000001</v>
      </c>
      <c r="V1793" s="2" t="s">
        <v>42</v>
      </c>
      <c r="W1793" s="2">
        <v>2014</v>
      </c>
      <c r="X1793" s="2" t="s">
        <v>11449</v>
      </c>
    </row>
    <row r="1794" spans="1:24" ht="51" customHeight="1" outlineLevel="1" x14ac:dyDescent="0.25">
      <c r="A1794" s="2" t="s">
        <v>4505</v>
      </c>
      <c r="B1794" s="3" t="s">
        <v>27</v>
      </c>
      <c r="C1794" s="43" t="s">
        <v>2387</v>
      </c>
      <c r="D1794" s="43" t="s">
        <v>3690</v>
      </c>
      <c r="E1794" s="139" t="s">
        <v>3691</v>
      </c>
      <c r="F1794" s="139" t="s">
        <v>3691</v>
      </c>
      <c r="G1794" s="2" t="s">
        <v>343</v>
      </c>
      <c r="H1794" s="4">
        <v>0</v>
      </c>
      <c r="I1794" s="2">
        <v>710000000</v>
      </c>
      <c r="J1794" s="2" t="s">
        <v>11537</v>
      </c>
      <c r="K1794" s="2" t="s">
        <v>6189</v>
      </c>
      <c r="L1794" s="2" t="s">
        <v>1151</v>
      </c>
      <c r="M1794" s="2" t="s">
        <v>32</v>
      </c>
      <c r="N1794" s="2" t="s">
        <v>453</v>
      </c>
      <c r="O1794" s="15" t="s">
        <v>61</v>
      </c>
      <c r="P1794" s="36" t="s">
        <v>40</v>
      </c>
      <c r="Q1794" s="2" t="s">
        <v>41</v>
      </c>
      <c r="R1794" s="2">
        <v>50</v>
      </c>
      <c r="S1794" s="9">
        <f t="shared" si="101"/>
        <v>0</v>
      </c>
      <c r="T1794" s="9">
        <v>0</v>
      </c>
      <c r="U1794" s="9">
        <f t="shared" si="100"/>
        <v>0</v>
      </c>
      <c r="V1794" s="2" t="s">
        <v>42</v>
      </c>
      <c r="W1794" s="2">
        <v>2014</v>
      </c>
      <c r="X1794" s="2"/>
    </row>
    <row r="1795" spans="1:24" ht="51" customHeight="1" outlineLevel="1" x14ac:dyDescent="0.25">
      <c r="A1795" s="2" t="s">
        <v>11488</v>
      </c>
      <c r="B1795" s="3" t="s">
        <v>27</v>
      </c>
      <c r="C1795" s="43" t="s">
        <v>2387</v>
      </c>
      <c r="D1795" s="43" t="s">
        <v>3690</v>
      </c>
      <c r="E1795" s="139" t="s">
        <v>3691</v>
      </c>
      <c r="F1795" s="139"/>
      <c r="G1795" s="2" t="s">
        <v>343</v>
      </c>
      <c r="H1795" s="4">
        <v>0</v>
      </c>
      <c r="I1795" s="2">
        <v>710000000</v>
      </c>
      <c r="J1795" s="2" t="s">
        <v>11537</v>
      </c>
      <c r="K1795" s="90" t="s">
        <v>6017</v>
      </c>
      <c r="L1795" s="2" t="s">
        <v>1151</v>
      </c>
      <c r="M1795" s="2" t="s">
        <v>32</v>
      </c>
      <c r="N1795" s="2" t="s">
        <v>11448</v>
      </c>
      <c r="O1795" s="15" t="s">
        <v>67</v>
      </c>
      <c r="P1795" s="36" t="s">
        <v>40</v>
      </c>
      <c r="Q1795" s="2" t="s">
        <v>41</v>
      </c>
      <c r="R1795" s="2">
        <v>50</v>
      </c>
      <c r="S1795" s="9">
        <f t="shared" si="101"/>
        <v>866.96420000000001</v>
      </c>
      <c r="T1795" s="9">
        <v>43348.21</v>
      </c>
      <c r="U1795" s="9">
        <f t="shared" si="100"/>
        <v>48549.995200000005</v>
      </c>
      <c r="V1795" s="2" t="s">
        <v>42</v>
      </c>
      <c r="W1795" s="2">
        <v>2014</v>
      </c>
      <c r="X1795" s="2" t="s">
        <v>11449</v>
      </c>
    </row>
    <row r="1796" spans="1:24" ht="72.75" customHeight="1" outlineLevel="1" x14ac:dyDescent="0.25">
      <c r="A1796" s="2" t="s">
        <v>4506</v>
      </c>
      <c r="B1796" s="3" t="s">
        <v>27</v>
      </c>
      <c r="C1796" s="43" t="s">
        <v>2315</v>
      </c>
      <c r="D1796" s="43" t="s">
        <v>2928</v>
      </c>
      <c r="E1796" s="139" t="s">
        <v>6125</v>
      </c>
      <c r="F1796" s="139" t="s">
        <v>6125</v>
      </c>
      <c r="G1796" s="2" t="s">
        <v>29</v>
      </c>
      <c r="H1796" s="4">
        <v>0</v>
      </c>
      <c r="I1796" s="2">
        <v>710000000</v>
      </c>
      <c r="J1796" s="2" t="s">
        <v>11537</v>
      </c>
      <c r="K1796" s="2" t="s">
        <v>6189</v>
      </c>
      <c r="L1796" s="2" t="s">
        <v>1151</v>
      </c>
      <c r="M1796" s="2" t="s">
        <v>32</v>
      </c>
      <c r="N1796" s="2" t="s">
        <v>453</v>
      </c>
      <c r="O1796" s="15" t="s">
        <v>61</v>
      </c>
      <c r="P1796" s="36" t="s">
        <v>40</v>
      </c>
      <c r="Q1796" s="2" t="s">
        <v>41</v>
      </c>
      <c r="R1796" s="2">
        <v>72</v>
      </c>
      <c r="S1796" s="9">
        <f t="shared" ref="S1796:S1804" si="102">T1796/R1796</f>
        <v>0</v>
      </c>
      <c r="T1796" s="9">
        <v>0</v>
      </c>
      <c r="U1796" s="9">
        <f t="shared" si="100"/>
        <v>0</v>
      </c>
      <c r="V1796" s="2" t="s">
        <v>42</v>
      </c>
      <c r="W1796" s="2">
        <v>2014</v>
      </c>
      <c r="X1796" s="2"/>
    </row>
    <row r="1797" spans="1:24" ht="72.75" customHeight="1" outlineLevel="1" x14ac:dyDescent="0.25">
      <c r="A1797" s="2" t="s">
        <v>11489</v>
      </c>
      <c r="B1797" s="3" t="s">
        <v>27</v>
      </c>
      <c r="C1797" s="43" t="s">
        <v>2315</v>
      </c>
      <c r="D1797" s="43" t="s">
        <v>2928</v>
      </c>
      <c r="E1797" s="139" t="s">
        <v>6125</v>
      </c>
      <c r="F1797" s="139"/>
      <c r="G1797" s="2" t="s">
        <v>29</v>
      </c>
      <c r="H1797" s="4">
        <v>0</v>
      </c>
      <c r="I1797" s="2">
        <v>710000000</v>
      </c>
      <c r="J1797" s="2" t="s">
        <v>11537</v>
      </c>
      <c r="K1797" s="90" t="s">
        <v>6017</v>
      </c>
      <c r="L1797" s="2" t="s">
        <v>1151</v>
      </c>
      <c r="M1797" s="2" t="s">
        <v>32</v>
      </c>
      <c r="N1797" s="2" t="s">
        <v>11448</v>
      </c>
      <c r="O1797" s="15" t="s">
        <v>67</v>
      </c>
      <c r="P1797" s="36" t="s">
        <v>40</v>
      </c>
      <c r="Q1797" s="2" t="s">
        <v>41</v>
      </c>
      <c r="R1797" s="2">
        <v>72</v>
      </c>
      <c r="S1797" s="9">
        <f t="shared" si="102"/>
        <v>500</v>
      </c>
      <c r="T1797" s="9">
        <v>36000</v>
      </c>
      <c r="U1797" s="9">
        <f t="shared" si="100"/>
        <v>40320.000000000007</v>
      </c>
      <c r="V1797" s="2" t="s">
        <v>42</v>
      </c>
      <c r="W1797" s="2">
        <v>2014</v>
      </c>
      <c r="X1797" s="2" t="s">
        <v>11449</v>
      </c>
    </row>
    <row r="1798" spans="1:24" ht="72.75" customHeight="1" outlineLevel="1" x14ac:dyDescent="0.25">
      <c r="A1798" s="2" t="s">
        <v>4507</v>
      </c>
      <c r="B1798" s="3" t="s">
        <v>27</v>
      </c>
      <c r="C1798" s="43" t="s">
        <v>6370</v>
      </c>
      <c r="D1798" s="43" t="s">
        <v>6371</v>
      </c>
      <c r="E1798" s="139" t="s">
        <v>6372</v>
      </c>
      <c r="F1798" s="139" t="s">
        <v>6372</v>
      </c>
      <c r="G1798" s="2" t="s">
        <v>29</v>
      </c>
      <c r="H1798" s="4">
        <v>0</v>
      </c>
      <c r="I1798" s="2">
        <v>710000000</v>
      </c>
      <c r="J1798" s="2" t="s">
        <v>11537</v>
      </c>
      <c r="K1798" s="2" t="s">
        <v>6189</v>
      </c>
      <c r="L1798" s="2" t="s">
        <v>1151</v>
      </c>
      <c r="M1798" s="2" t="s">
        <v>32</v>
      </c>
      <c r="N1798" s="2" t="s">
        <v>453</v>
      </c>
      <c r="O1798" s="15" t="s">
        <v>61</v>
      </c>
      <c r="P1798" s="36" t="s">
        <v>40</v>
      </c>
      <c r="Q1798" s="2" t="s">
        <v>41</v>
      </c>
      <c r="R1798" s="2">
        <v>24</v>
      </c>
      <c r="S1798" s="9">
        <f t="shared" si="102"/>
        <v>0</v>
      </c>
      <c r="T1798" s="9">
        <v>0</v>
      </c>
      <c r="U1798" s="9">
        <f t="shared" si="100"/>
        <v>0</v>
      </c>
      <c r="V1798" s="2" t="s">
        <v>42</v>
      </c>
      <c r="W1798" s="2">
        <v>2014</v>
      </c>
      <c r="X1798" s="2" t="s">
        <v>10152</v>
      </c>
    </row>
    <row r="1799" spans="1:24" ht="72.75" customHeight="1" outlineLevel="1" x14ac:dyDescent="0.25">
      <c r="A1799" s="2" t="s">
        <v>4508</v>
      </c>
      <c r="B1799" s="3" t="s">
        <v>27</v>
      </c>
      <c r="C1799" s="43" t="s">
        <v>6373</v>
      </c>
      <c r="D1799" s="43" t="s">
        <v>6374</v>
      </c>
      <c r="E1799" s="139" t="s">
        <v>6375</v>
      </c>
      <c r="F1799" s="139" t="s">
        <v>6375</v>
      </c>
      <c r="G1799" s="2" t="s">
        <v>29</v>
      </c>
      <c r="H1799" s="4">
        <v>0</v>
      </c>
      <c r="I1799" s="2">
        <v>710000000</v>
      </c>
      <c r="J1799" s="2" t="s">
        <v>11537</v>
      </c>
      <c r="K1799" s="2" t="s">
        <v>6189</v>
      </c>
      <c r="L1799" s="2" t="s">
        <v>1151</v>
      </c>
      <c r="M1799" s="2" t="s">
        <v>32</v>
      </c>
      <c r="N1799" s="2" t="s">
        <v>453</v>
      </c>
      <c r="O1799" s="15" t="s">
        <v>61</v>
      </c>
      <c r="P1799" s="36" t="s">
        <v>945</v>
      </c>
      <c r="Q1799" s="2" t="s">
        <v>3708</v>
      </c>
      <c r="R1799" s="2">
        <v>12</v>
      </c>
      <c r="S1799" s="9">
        <f t="shared" si="102"/>
        <v>0</v>
      </c>
      <c r="T1799" s="9">
        <v>0</v>
      </c>
      <c r="U1799" s="9">
        <f t="shared" si="100"/>
        <v>0</v>
      </c>
      <c r="V1799" s="2" t="s">
        <v>42</v>
      </c>
      <c r="W1799" s="2">
        <v>2014</v>
      </c>
      <c r="X1799" s="2" t="s">
        <v>10152</v>
      </c>
    </row>
    <row r="1800" spans="1:24" ht="72.75" customHeight="1" outlineLevel="1" x14ac:dyDescent="0.25">
      <c r="A1800" s="2" t="s">
        <v>4509</v>
      </c>
      <c r="B1800" s="3" t="s">
        <v>27</v>
      </c>
      <c r="C1800" s="43" t="s">
        <v>977</v>
      </c>
      <c r="D1800" s="43" t="s">
        <v>978</v>
      </c>
      <c r="E1800" s="43" t="s">
        <v>978</v>
      </c>
      <c r="F1800" s="43" t="s">
        <v>978</v>
      </c>
      <c r="G1800" s="2" t="s">
        <v>29</v>
      </c>
      <c r="H1800" s="4">
        <v>0</v>
      </c>
      <c r="I1800" s="2">
        <v>710000000</v>
      </c>
      <c r="J1800" s="2" t="s">
        <v>11537</v>
      </c>
      <c r="K1800" s="2" t="s">
        <v>6189</v>
      </c>
      <c r="L1800" s="2" t="s">
        <v>1151</v>
      </c>
      <c r="M1800" s="2" t="s">
        <v>32</v>
      </c>
      <c r="N1800" s="2" t="s">
        <v>453</v>
      </c>
      <c r="O1800" s="15" t="s">
        <v>61</v>
      </c>
      <c r="P1800" s="36" t="s">
        <v>40</v>
      </c>
      <c r="Q1800" s="2" t="s">
        <v>41</v>
      </c>
      <c r="R1800" s="2">
        <v>12</v>
      </c>
      <c r="S1800" s="9">
        <f t="shared" si="102"/>
        <v>0</v>
      </c>
      <c r="T1800" s="9">
        <v>0</v>
      </c>
      <c r="U1800" s="9">
        <f t="shared" si="100"/>
        <v>0</v>
      </c>
      <c r="V1800" s="2" t="s">
        <v>42</v>
      </c>
      <c r="W1800" s="2">
        <v>2014</v>
      </c>
      <c r="X1800" s="2" t="s">
        <v>10152</v>
      </c>
    </row>
    <row r="1801" spans="1:24" ht="51" customHeight="1" outlineLevel="1" x14ac:dyDescent="0.25">
      <c r="A1801" s="2" t="s">
        <v>4510</v>
      </c>
      <c r="B1801" s="3" t="s">
        <v>27</v>
      </c>
      <c r="C1801" s="43" t="s">
        <v>2297</v>
      </c>
      <c r="D1801" s="43" t="s">
        <v>4226</v>
      </c>
      <c r="E1801" s="139" t="s">
        <v>6028</v>
      </c>
      <c r="F1801" s="139" t="s">
        <v>6028</v>
      </c>
      <c r="G1801" s="2" t="s">
        <v>29</v>
      </c>
      <c r="H1801" s="4">
        <v>0</v>
      </c>
      <c r="I1801" s="2">
        <v>710000000</v>
      </c>
      <c r="J1801" s="2" t="s">
        <v>11537</v>
      </c>
      <c r="K1801" s="2" t="s">
        <v>6377</v>
      </c>
      <c r="L1801" s="2" t="s">
        <v>1151</v>
      </c>
      <c r="M1801" s="2" t="s">
        <v>32</v>
      </c>
      <c r="N1801" s="2" t="s">
        <v>453</v>
      </c>
      <c r="O1801" s="15" t="s">
        <v>61</v>
      </c>
      <c r="P1801" s="36" t="s">
        <v>40</v>
      </c>
      <c r="Q1801" s="2" t="s">
        <v>41</v>
      </c>
      <c r="R1801" s="2">
        <v>4</v>
      </c>
      <c r="S1801" s="9">
        <f t="shared" si="102"/>
        <v>0</v>
      </c>
      <c r="T1801" s="9">
        <v>0</v>
      </c>
      <c r="U1801" s="9">
        <f t="shared" si="100"/>
        <v>0</v>
      </c>
      <c r="V1801" s="2" t="s">
        <v>42</v>
      </c>
      <c r="W1801" s="2">
        <v>2014</v>
      </c>
      <c r="X1801" s="2"/>
    </row>
    <row r="1802" spans="1:24" ht="51" customHeight="1" outlineLevel="1" x14ac:dyDescent="0.25">
      <c r="A1802" s="2" t="s">
        <v>11490</v>
      </c>
      <c r="B1802" s="3" t="s">
        <v>27</v>
      </c>
      <c r="C1802" s="43" t="s">
        <v>2297</v>
      </c>
      <c r="D1802" s="43" t="s">
        <v>4226</v>
      </c>
      <c r="E1802" s="139" t="s">
        <v>6028</v>
      </c>
      <c r="F1802" s="139"/>
      <c r="G1802" s="2" t="s">
        <v>29</v>
      </c>
      <c r="H1802" s="4">
        <v>0</v>
      </c>
      <c r="I1802" s="2">
        <v>710000000</v>
      </c>
      <c r="J1802" s="2" t="s">
        <v>11537</v>
      </c>
      <c r="K1802" s="90" t="s">
        <v>6017</v>
      </c>
      <c r="L1802" s="2" t="s">
        <v>1151</v>
      </c>
      <c r="M1802" s="2" t="s">
        <v>32</v>
      </c>
      <c r="N1802" s="2" t="s">
        <v>11448</v>
      </c>
      <c r="O1802" s="15" t="s">
        <v>67</v>
      </c>
      <c r="P1802" s="36" t="s">
        <v>40</v>
      </c>
      <c r="Q1802" s="2" t="s">
        <v>41</v>
      </c>
      <c r="R1802" s="2">
        <v>4</v>
      </c>
      <c r="S1802" s="9">
        <f t="shared" si="102"/>
        <v>1000</v>
      </c>
      <c r="T1802" s="9">
        <v>4000</v>
      </c>
      <c r="U1802" s="9">
        <f t="shared" si="100"/>
        <v>4480</v>
      </c>
      <c r="V1802" s="2" t="s">
        <v>42</v>
      </c>
      <c r="W1802" s="2">
        <v>2014</v>
      </c>
      <c r="X1802" s="2" t="s">
        <v>11449</v>
      </c>
    </row>
    <row r="1803" spans="1:24" ht="51" customHeight="1" outlineLevel="1" x14ac:dyDescent="0.25">
      <c r="A1803" s="2" t="s">
        <v>4511</v>
      </c>
      <c r="B1803" s="3" t="s">
        <v>27</v>
      </c>
      <c r="C1803" s="2" t="s">
        <v>6129</v>
      </c>
      <c r="D1803" s="2" t="s">
        <v>4429</v>
      </c>
      <c r="E1803" s="91" t="s">
        <v>6130</v>
      </c>
      <c r="F1803" s="91" t="s">
        <v>6376</v>
      </c>
      <c r="G1803" s="2" t="s">
        <v>29</v>
      </c>
      <c r="H1803" s="2">
        <v>0</v>
      </c>
      <c r="I1803" s="2">
        <v>710000000</v>
      </c>
      <c r="J1803" s="2" t="s">
        <v>11537</v>
      </c>
      <c r="K1803" s="7" t="s">
        <v>116</v>
      </c>
      <c r="L1803" s="2" t="s">
        <v>1151</v>
      </c>
      <c r="M1803" s="2" t="s">
        <v>32</v>
      </c>
      <c r="N1803" s="2" t="s">
        <v>453</v>
      </c>
      <c r="O1803" s="15" t="s">
        <v>61</v>
      </c>
      <c r="P1803" s="7" t="s">
        <v>9135</v>
      </c>
      <c r="Q1803" s="2" t="s">
        <v>751</v>
      </c>
      <c r="R1803" s="2">
        <v>12</v>
      </c>
      <c r="S1803" s="9">
        <f t="shared" si="102"/>
        <v>0</v>
      </c>
      <c r="T1803" s="9">
        <v>0</v>
      </c>
      <c r="U1803" s="9">
        <f t="shared" si="100"/>
        <v>0</v>
      </c>
      <c r="V1803" s="2" t="s">
        <v>42</v>
      </c>
      <c r="W1803" s="2">
        <v>2014</v>
      </c>
      <c r="X1803" s="2"/>
    </row>
    <row r="1804" spans="1:24" ht="65.25" customHeight="1" outlineLevel="1" x14ac:dyDescent="0.25">
      <c r="A1804" s="2" t="s">
        <v>11491</v>
      </c>
      <c r="B1804" s="3" t="s">
        <v>27</v>
      </c>
      <c r="C1804" s="2" t="s">
        <v>6129</v>
      </c>
      <c r="D1804" s="2" t="s">
        <v>4429</v>
      </c>
      <c r="E1804" s="91" t="s">
        <v>6130</v>
      </c>
      <c r="F1804" s="91"/>
      <c r="G1804" s="2" t="s">
        <v>29</v>
      </c>
      <c r="H1804" s="2">
        <v>0</v>
      </c>
      <c r="I1804" s="2">
        <v>710000000</v>
      </c>
      <c r="J1804" s="2" t="s">
        <v>11537</v>
      </c>
      <c r="K1804" s="90" t="s">
        <v>6017</v>
      </c>
      <c r="L1804" s="2" t="s">
        <v>1151</v>
      </c>
      <c r="M1804" s="2" t="s">
        <v>32</v>
      </c>
      <c r="N1804" s="2" t="s">
        <v>11448</v>
      </c>
      <c r="O1804" s="15" t="s">
        <v>67</v>
      </c>
      <c r="P1804" s="7" t="s">
        <v>9135</v>
      </c>
      <c r="Q1804" s="2" t="s">
        <v>751</v>
      </c>
      <c r="R1804" s="2">
        <v>12</v>
      </c>
      <c r="S1804" s="9">
        <f t="shared" si="102"/>
        <v>2000</v>
      </c>
      <c r="T1804" s="9">
        <v>24000</v>
      </c>
      <c r="U1804" s="9">
        <f t="shared" si="100"/>
        <v>26880.000000000004</v>
      </c>
      <c r="V1804" s="2" t="s">
        <v>42</v>
      </c>
      <c r="W1804" s="2">
        <v>2014</v>
      </c>
      <c r="X1804" s="2" t="s">
        <v>11449</v>
      </c>
    </row>
    <row r="1805" spans="1:24" ht="51" customHeight="1" outlineLevel="1" x14ac:dyDescent="0.25">
      <c r="A1805" s="2" t="s">
        <v>4512</v>
      </c>
      <c r="B1805" s="3" t="s">
        <v>27</v>
      </c>
      <c r="C1805" s="10" t="s">
        <v>4863</v>
      </c>
      <c r="D1805" s="10" t="s">
        <v>1739</v>
      </c>
      <c r="E1805" s="10" t="s">
        <v>3588</v>
      </c>
      <c r="F1805" s="10" t="s">
        <v>3588</v>
      </c>
      <c r="G1805" s="2" t="s">
        <v>29</v>
      </c>
      <c r="H1805" s="4">
        <v>0</v>
      </c>
      <c r="I1805" s="2">
        <v>710000000</v>
      </c>
      <c r="J1805" s="2" t="s">
        <v>11537</v>
      </c>
      <c r="K1805" s="2" t="s">
        <v>6264</v>
      </c>
      <c r="L1805" s="2" t="s">
        <v>1150</v>
      </c>
      <c r="M1805" s="2" t="s">
        <v>32</v>
      </c>
      <c r="N1805" s="2" t="s">
        <v>453</v>
      </c>
      <c r="O1805" s="15" t="s">
        <v>33</v>
      </c>
      <c r="P1805" s="36" t="s">
        <v>40</v>
      </c>
      <c r="Q1805" s="2" t="s">
        <v>41</v>
      </c>
      <c r="R1805" s="2">
        <v>2</v>
      </c>
      <c r="S1805" s="9">
        <v>75000</v>
      </c>
      <c r="T1805" s="9">
        <f>S1805*R1805</f>
        <v>150000</v>
      </c>
      <c r="U1805" s="9">
        <f>T1805*1.12</f>
        <v>168000.00000000003</v>
      </c>
      <c r="V1805" s="2" t="s">
        <v>42</v>
      </c>
      <c r="W1805" s="2">
        <v>2014</v>
      </c>
      <c r="X1805" s="2"/>
    </row>
    <row r="1806" spans="1:24" ht="51" customHeight="1" outlineLevel="1" x14ac:dyDescent="0.25">
      <c r="A1806" s="2" t="s">
        <v>4513</v>
      </c>
      <c r="B1806" s="3" t="s">
        <v>27</v>
      </c>
      <c r="C1806" s="10" t="s">
        <v>3911</v>
      </c>
      <c r="D1806" s="10" t="s">
        <v>4861</v>
      </c>
      <c r="E1806" s="10" t="s">
        <v>3913</v>
      </c>
      <c r="F1806" s="10" t="s">
        <v>3913</v>
      </c>
      <c r="G1806" s="2" t="s">
        <v>29</v>
      </c>
      <c r="H1806" s="4">
        <v>0</v>
      </c>
      <c r="I1806" s="2">
        <v>710000000</v>
      </c>
      <c r="J1806" s="2" t="s">
        <v>11537</v>
      </c>
      <c r="K1806" s="2" t="s">
        <v>6265</v>
      </c>
      <c r="L1806" s="2" t="s">
        <v>1150</v>
      </c>
      <c r="M1806" s="2" t="s">
        <v>32</v>
      </c>
      <c r="N1806" s="2" t="s">
        <v>453</v>
      </c>
      <c r="O1806" s="15" t="s">
        <v>33</v>
      </c>
      <c r="P1806" s="36" t="s">
        <v>40</v>
      </c>
      <c r="Q1806" s="2" t="s">
        <v>41</v>
      </c>
      <c r="R1806" s="2">
        <v>4</v>
      </c>
      <c r="S1806" s="9">
        <v>30000</v>
      </c>
      <c r="T1806" s="9">
        <f t="shared" ref="T1806:T1846" si="103">S1806*R1806</f>
        <v>120000</v>
      </c>
      <c r="U1806" s="9">
        <f t="shared" ref="U1806:U1846" si="104">T1806*1.12</f>
        <v>134400</v>
      </c>
      <c r="V1806" s="2" t="s">
        <v>42</v>
      </c>
      <c r="W1806" s="2">
        <v>2014</v>
      </c>
      <c r="X1806" s="2"/>
    </row>
    <row r="1807" spans="1:24" ht="51" customHeight="1" outlineLevel="1" x14ac:dyDescent="0.25">
      <c r="A1807" s="2" t="s">
        <v>4514</v>
      </c>
      <c r="B1807" s="3" t="s">
        <v>27</v>
      </c>
      <c r="C1807" s="10" t="s">
        <v>9995</v>
      </c>
      <c r="D1807" s="10" t="s">
        <v>4873</v>
      </c>
      <c r="E1807" s="10" t="s">
        <v>9996</v>
      </c>
      <c r="F1807" s="43" t="s">
        <v>4398</v>
      </c>
      <c r="G1807" s="2" t="s">
        <v>29</v>
      </c>
      <c r="H1807" s="4">
        <v>0</v>
      </c>
      <c r="I1807" s="2">
        <v>710000000</v>
      </c>
      <c r="J1807" s="2" t="s">
        <v>11537</v>
      </c>
      <c r="K1807" s="2" t="s">
        <v>1128</v>
      </c>
      <c r="L1807" s="2" t="s">
        <v>1150</v>
      </c>
      <c r="M1807" s="2" t="s">
        <v>32</v>
      </c>
      <c r="N1807" s="2" t="s">
        <v>453</v>
      </c>
      <c r="O1807" s="15" t="s">
        <v>33</v>
      </c>
      <c r="P1807" s="36" t="s">
        <v>40</v>
      </c>
      <c r="Q1807" s="2" t="s">
        <v>41</v>
      </c>
      <c r="R1807" s="2">
        <v>4</v>
      </c>
      <c r="S1807" s="9">
        <v>40000</v>
      </c>
      <c r="T1807" s="9">
        <f t="shared" si="103"/>
        <v>160000</v>
      </c>
      <c r="U1807" s="9">
        <f t="shared" si="104"/>
        <v>179200.00000000003</v>
      </c>
      <c r="V1807" s="2" t="s">
        <v>42</v>
      </c>
      <c r="W1807" s="2">
        <v>2014</v>
      </c>
      <c r="X1807" s="2"/>
    </row>
    <row r="1808" spans="1:24" ht="69.75" customHeight="1" outlineLevel="1" x14ac:dyDescent="0.25">
      <c r="A1808" s="2" t="s">
        <v>4515</v>
      </c>
      <c r="B1808" s="3" t="s">
        <v>27</v>
      </c>
      <c r="C1808" s="10" t="s">
        <v>9149</v>
      </c>
      <c r="D1808" s="10" t="s">
        <v>4975</v>
      </c>
      <c r="E1808" s="10" t="s">
        <v>9151</v>
      </c>
      <c r="F1808" s="2"/>
      <c r="G1808" s="2" t="s">
        <v>29</v>
      </c>
      <c r="H1808" s="4">
        <v>0</v>
      </c>
      <c r="I1808" s="2">
        <v>710000000</v>
      </c>
      <c r="J1808" s="2" t="s">
        <v>11537</v>
      </c>
      <c r="K1808" s="2" t="s">
        <v>6016</v>
      </c>
      <c r="L1808" s="2" t="s">
        <v>1150</v>
      </c>
      <c r="M1808" s="2" t="s">
        <v>32</v>
      </c>
      <c r="N1808" s="2" t="s">
        <v>9105</v>
      </c>
      <c r="O1808" s="15" t="s">
        <v>33</v>
      </c>
      <c r="P1808" s="36" t="s">
        <v>940</v>
      </c>
      <c r="Q1808" s="2" t="s">
        <v>9945</v>
      </c>
      <c r="R1808" s="2">
        <v>5</v>
      </c>
      <c r="S1808" s="9">
        <v>1250</v>
      </c>
      <c r="T1808" s="9">
        <f>S1808*R1808</f>
        <v>6250</v>
      </c>
      <c r="U1808" s="9">
        <f>T1808*1.12</f>
        <v>7000.0000000000009</v>
      </c>
      <c r="V1808" s="2" t="s">
        <v>42</v>
      </c>
      <c r="W1808" s="2">
        <v>2014</v>
      </c>
      <c r="X1808" s="2"/>
    </row>
    <row r="1809" spans="1:24" ht="51" customHeight="1" outlineLevel="1" x14ac:dyDescent="0.25">
      <c r="A1809" s="2" t="s">
        <v>4516</v>
      </c>
      <c r="B1809" s="3" t="s">
        <v>27</v>
      </c>
      <c r="C1809" s="10" t="s">
        <v>6154</v>
      </c>
      <c r="D1809" s="10" t="s">
        <v>6155</v>
      </c>
      <c r="E1809" s="10" t="s">
        <v>6156</v>
      </c>
      <c r="F1809" s="2"/>
      <c r="G1809" s="2" t="s">
        <v>29</v>
      </c>
      <c r="H1809" s="4">
        <v>0</v>
      </c>
      <c r="I1809" s="2">
        <v>710000000</v>
      </c>
      <c r="J1809" s="2" t="s">
        <v>11537</v>
      </c>
      <c r="K1809" s="2" t="s">
        <v>9104</v>
      </c>
      <c r="L1809" s="2" t="s">
        <v>1150</v>
      </c>
      <c r="M1809" s="2" t="s">
        <v>32</v>
      </c>
      <c r="N1809" s="2" t="s">
        <v>9105</v>
      </c>
      <c r="O1809" s="15" t="s">
        <v>33</v>
      </c>
      <c r="P1809" s="36" t="s">
        <v>824</v>
      </c>
      <c r="Q1809" s="2" t="s">
        <v>1268</v>
      </c>
      <c r="R1809" s="2">
        <v>50</v>
      </c>
      <c r="S1809" s="9">
        <v>196</v>
      </c>
      <c r="T1809" s="9">
        <f t="shared" ref="T1809:T1814" si="105">S1809*R1809</f>
        <v>9800</v>
      </c>
      <c r="U1809" s="9">
        <f t="shared" ref="U1809:U1814" si="106">T1809*1.12</f>
        <v>10976.000000000002</v>
      </c>
      <c r="V1809" s="2" t="s">
        <v>42</v>
      </c>
      <c r="W1809" s="2">
        <v>2014</v>
      </c>
      <c r="X1809" s="2"/>
    </row>
    <row r="1810" spans="1:24" ht="51" customHeight="1" outlineLevel="1" x14ac:dyDescent="0.25">
      <c r="A1810" s="2" t="s">
        <v>4517</v>
      </c>
      <c r="B1810" s="3" t="s">
        <v>27</v>
      </c>
      <c r="C1810" s="10" t="s">
        <v>6319</v>
      </c>
      <c r="D1810" s="10" t="s">
        <v>6320</v>
      </c>
      <c r="E1810" s="10" t="s">
        <v>6321</v>
      </c>
      <c r="F1810" s="2"/>
      <c r="G1810" s="2" t="s">
        <v>29</v>
      </c>
      <c r="H1810" s="4">
        <v>0</v>
      </c>
      <c r="I1810" s="2">
        <v>710000000</v>
      </c>
      <c r="J1810" s="2" t="s">
        <v>11537</v>
      </c>
      <c r="K1810" s="2" t="s">
        <v>9107</v>
      </c>
      <c r="L1810" s="2" t="s">
        <v>1150</v>
      </c>
      <c r="M1810" s="2" t="s">
        <v>32</v>
      </c>
      <c r="N1810" s="2" t="s">
        <v>9105</v>
      </c>
      <c r="O1810" s="15" t="s">
        <v>33</v>
      </c>
      <c r="P1810" s="36" t="s">
        <v>40</v>
      </c>
      <c r="Q1810" s="2" t="s">
        <v>41</v>
      </c>
      <c r="R1810" s="2">
        <v>3</v>
      </c>
      <c r="S1810" s="9">
        <v>4464</v>
      </c>
      <c r="T1810" s="9">
        <f t="shared" si="105"/>
        <v>13392</v>
      </c>
      <c r="U1810" s="9">
        <f t="shared" si="106"/>
        <v>14999.04</v>
      </c>
      <c r="V1810" s="2" t="s">
        <v>42</v>
      </c>
      <c r="W1810" s="2">
        <v>2014</v>
      </c>
      <c r="X1810" s="2"/>
    </row>
    <row r="1811" spans="1:24" ht="51" customHeight="1" outlineLevel="1" x14ac:dyDescent="0.25">
      <c r="A1811" s="2" t="s">
        <v>4518</v>
      </c>
      <c r="B1811" s="3" t="s">
        <v>27</v>
      </c>
      <c r="C1811" s="43" t="s">
        <v>3698</v>
      </c>
      <c r="D1811" s="10" t="s">
        <v>9298</v>
      </c>
      <c r="E1811" s="10" t="s">
        <v>3992</v>
      </c>
      <c r="F1811" s="2"/>
      <c r="G1811" s="2" t="s">
        <v>350</v>
      </c>
      <c r="H1811" s="4">
        <v>0</v>
      </c>
      <c r="I1811" s="2">
        <v>710000000</v>
      </c>
      <c r="J1811" s="2" t="s">
        <v>11537</v>
      </c>
      <c r="K1811" s="30" t="s">
        <v>9783</v>
      </c>
      <c r="L1811" s="2" t="s">
        <v>1150</v>
      </c>
      <c r="M1811" s="2" t="s">
        <v>32</v>
      </c>
      <c r="N1811" s="2" t="s">
        <v>9105</v>
      </c>
      <c r="O1811" s="15" t="s">
        <v>33</v>
      </c>
      <c r="P1811" s="36" t="s">
        <v>40</v>
      </c>
      <c r="Q1811" s="2" t="s">
        <v>41</v>
      </c>
      <c r="R1811" s="2">
        <v>9</v>
      </c>
      <c r="S1811" s="9">
        <v>892</v>
      </c>
      <c r="T1811" s="9">
        <f t="shared" si="105"/>
        <v>8028</v>
      </c>
      <c r="U1811" s="9">
        <f t="shared" si="106"/>
        <v>8991.36</v>
      </c>
      <c r="V1811" s="2" t="s">
        <v>42</v>
      </c>
      <c r="W1811" s="2">
        <v>2014</v>
      </c>
      <c r="X1811" s="2"/>
    </row>
    <row r="1812" spans="1:24" ht="51" customHeight="1" outlineLevel="1" x14ac:dyDescent="0.25">
      <c r="A1812" s="2" t="s">
        <v>4519</v>
      </c>
      <c r="B1812" s="3" t="s">
        <v>27</v>
      </c>
      <c r="C1812" s="10" t="s">
        <v>9880</v>
      </c>
      <c r="D1812" s="10" t="s">
        <v>906</v>
      </c>
      <c r="E1812" s="10" t="s">
        <v>8642</v>
      </c>
      <c r="F1812" s="2"/>
      <c r="G1812" s="2" t="s">
        <v>29</v>
      </c>
      <c r="H1812" s="4">
        <v>0</v>
      </c>
      <c r="I1812" s="2">
        <v>710000000</v>
      </c>
      <c r="J1812" s="2" t="s">
        <v>11537</v>
      </c>
      <c r="K1812" s="2" t="s">
        <v>9109</v>
      </c>
      <c r="L1812" s="2" t="s">
        <v>1150</v>
      </c>
      <c r="M1812" s="2" t="s">
        <v>32</v>
      </c>
      <c r="N1812" s="2" t="s">
        <v>9105</v>
      </c>
      <c r="O1812" s="15" t="s">
        <v>33</v>
      </c>
      <c r="P1812" s="36" t="s">
        <v>909</v>
      </c>
      <c r="Q1812" s="2" t="s">
        <v>8308</v>
      </c>
      <c r="R1812" s="2">
        <v>7</v>
      </c>
      <c r="S1812" s="9">
        <v>982</v>
      </c>
      <c r="T1812" s="9">
        <f t="shared" si="105"/>
        <v>6874</v>
      </c>
      <c r="U1812" s="9">
        <f t="shared" si="106"/>
        <v>7698.880000000001</v>
      </c>
      <c r="V1812" s="2" t="s">
        <v>42</v>
      </c>
      <c r="W1812" s="2">
        <v>2014</v>
      </c>
      <c r="X1812" s="2"/>
    </row>
    <row r="1813" spans="1:24" ht="51" customHeight="1" outlineLevel="1" x14ac:dyDescent="0.25">
      <c r="A1813" s="2" t="s">
        <v>4520</v>
      </c>
      <c r="B1813" s="3" t="s">
        <v>27</v>
      </c>
      <c r="C1813" s="43" t="s">
        <v>2278</v>
      </c>
      <c r="D1813" s="10" t="s">
        <v>882</v>
      </c>
      <c r="E1813" s="10" t="s">
        <v>9101</v>
      </c>
      <c r="F1813" s="43"/>
      <c r="G1813" s="2" t="s">
        <v>29</v>
      </c>
      <c r="H1813" s="4">
        <v>0</v>
      </c>
      <c r="I1813" s="2">
        <v>710000000</v>
      </c>
      <c r="J1813" s="2" t="s">
        <v>11537</v>
      </c>
      <c r="K1813" s="2" t="s">
        <v>8570</v>
      </c>
      <c r="L1813" s="2" t="s">
        <v>1150</v>
      </c>
      <c r="M1813" s="2" t="s">
        <v>32</v>
      </c>
      <c r="N1813" s="2" t="s">
        <v>453</v>
      </c>
      <c r="O1813" s="15" t="s">
        <v>33</v>
      </c>
      <c r="P1813" s="36" t="s">
        <v>40</v>
      </c>
      <c r="Q1813" s="2" t="s">
        <v>41</v>
      </c>
      <c r="R1813" s="2">
        <v>100</v>
      </c>
      <c r="S1813" s="9">
        <v>312</v>
      </c>
      <c r="T1813" s="9">
        <f t="shared" si="105"/>
        <v>31200</v>
      </c>
      <c r="U1813" s="9">
        <f t="shared" si="106"/>
        <v>34944</v>
      </c>
      <c r="V1813" s="2" t="s">
        <v>42</v>
      </c>
      <c r="W1813" s="2">
        <v>2014</v>
      </c>
      <c r="X1813" s="2"/>
    </row>
    <row r="1814" spans="1:24" ht="51" customHeight="1" outlineLevel="1" x14ac:dyDescent="0.25">
      <c r="A1814" s="2" t="s">
        <v>4521</v>
      </c>
      <c r="B1814" s="3" t="s">
        <v>27</v>
      </c>
      <c r="C1814" s="43" t="s">
        <v>1866</v>
      </c>
      <c r="D1814" s="43" t="s">
        <v>1884</v>
      </c>
      <c r="E1814" s="43" t="s">
        <v>2910</v>
      </c>
      <c r="F1814" s="43" t="s">
        <v>4399</v>
      </c>
      <c r="G1814" s="2" t="s">
        <v>29</v>
      </c>
      <c r="H1814" s="4">
        <v>0</v>
      </c>
      <c r="I1814" s="2">
        <v>710000000</v>
      </c>
      <c r="J1814" s="2" t="s">
        <v>11537</v>
      </c>
      <c r="K1814" s="2" t="s">
        <v>8570</v>
      </c>
      <c r="L1814" s="2" t="s">
        <v>1150</v>
      </c>
      <c r="M1814" s="2" t="s">
        <v>32</v>
      </c>
      <c r="N1814" s="2" t="s">
        <v>453</v>
      </c>
      <c r="O1814" s="15" t="s">
        <v>33</v>
      </c>
      <c r="P1814" s="36" t="s">
        <v>756</v>
      </c>
      <c r="Q1814" s="2" t="s">
        <v>757</v>
      </c>
      <c r="R1814" s="2">
        <v>40</v>
      </c>
      <c r="S1814" s="9">
        <v>220</v>
      </c>
      <c r="T1814" s="9">
        <f t="shared" si="105"/>
        <v>8800</v>
      </c>
      <c r="U1814" s="9">
        <f t="shared" si="106"/>
        <v>9856.0000000000018</v>
      </c>
      <c r="V1814" s="2" t="s">
        <v>42</v>
      </c>
      <c r="W1814" s="2">
        <v>2014</v>
      </c>
      <c r="X1814" s="2"/>
    </row>
    <row r="1815" spans="1:24" ht="51" customHeight="1" outlineLevel="1" x14ac:dyDescent="0.25">
      <c r="A1815" s="2" t="s">
        <v>4522</v>
      </c>
      <c r="B1815" s="3" t="s">
        <v>27</v>
      </c>
      <c r="C1815" s="5" t="s">
        <v>911</v>
      </c>
      <c r="D1815" s="43" t="s">
        <v>912</v>
      </c>
      <c r="E1815" s="2" t="s">
        <v>913</v>
      </c>
      <c r="F1815" s="43"/>
      <c r="G1815" s="2" t="s">
        <v>29</v>
      </c>
      <c r="H1815" s="4">
        <v>0</v>
      </c>
      <c r="I1815" s="2">
        <v>710000000</v>
      </c>
      <c r="J1815" s="2" t="s">
        <v>11537</v>
      </c>
      <c r="K1815" s="2" t="s">
        <v>8570</v>
      </c>
      <c r="L1815" s="2" t="s">
        <v>1150</v>
      </c>
      <c r="M1815" s="2" t="s">
        <v>32</v>
      </c>
      <c r="N1815" s="2" t="s">
        <v>453</v>
      </c>
      <c r="O1815" s="15" t="s">
        <v>33</v>
      </c>
      <c r="P1815" s="36" t="s">
        <v>40</v>
      </c>
      <c r="Q1815" s="2" t="s">
        <v>41</v>
      </c>
      <c r="R1815" s="2">
        <v>6</v>
      </c>
      <c r="S1815" s="9">
        <v>1000</v>
      </c>
      <c r="T1815" s="9">
        <f t="shared" si="103"/>
        <v>6000</v>
      </c>
      <c r="U1815" s="9">
        <f t="shared" si="104"/>
        <v>6720.0000000000009</v>
      </c>
      <c r="V1815" s="2" t="s">
        <v>42</v>
      </c>
      <c r="W1815" s="2">
        <v>2014</v>
      </c>
      <c r="X1815" s="2"/>
    </row>
    <row r="1816" spans="1:24" ht="51" customHeight="1" outlineLevel="1" x14ac:dyDescent="0.25">
      <c r="A1816" s="2" t="s">
        <v>4523</v>
      </c>
      <c r="B1816" s="3" t="s">
        <v>27</v>
      </c>
      <c r="C1816" s="5" t="s">
        <v>5722</v>
      </c>
      <c r="D1816" s="43" t="s">
        <v>9112</v>
      </c>
      <c r="E1816" s="2" t="s">
        <v>5724</v>
      </c>
      <c r="F1816" s="43" t="s">
        <v>4400</v>
      </c>
      <c r="G1816" s="2" t="s">
        <v>29</v>
      </c>
      <c r="H1816" s="4">
        <v>0</v>
      </c>
      <c r="I1816" s="2">
        <v>710000000</v>
      </c>
      <c r="J1816" s="2" t="s">
        <v>11537</v>
      </c>
      <c r="K1816" s="2" t="s">
        <v>8570</v>
      </c>
      <c r="L1816" s="2" t="s">
        <v>1150</v>
      </c>
      <c r="M1816" s="2" t="s">
        <v>32</v>
      </c>
      <c r="N1816" s="2" t="s">
        <v>453</v>
      </c>
      <c r="O1816" s="15" t="s">
        <v>33</v>
      </c>
      <c r="P1816" s="36" t="s">
        <v>40</v>
      </c>
      <c r="Q1816" s="2" t="s">
        <v>41</v>
      </c>
      <c r="R1816" s="2">
        <v>10</v>
      </c>
      <c r="S1816" s="9">
        <v>2500</v>
      </c>
      <c r="T1816" s="9">
        <v>25000</v>
      </c>
      <c r="U1816" s="9">
        <f t="shared" si="104"/>
        <v>28000.000000000004</v>
      </c>
      <c r="V1816" s="2" t="s">
        <v>42</v>
      </c>
      <c r="W1816" s="2">
        <v>2014</v>
      </c>
      <c r="X1816" s="2"/>
    </row>
    <row r="1817" spans="1:24" ht="51" customHeight="1" outlineLevel="1" x14ac:dyDescent="0.25">
      <c r="A1817" s="2" t="s">
        <v>4524</v>
      </c>
      <c r="B1817" s="3" t="s">
        <v>27</v>
      </c>
      <c r="C1817" s="42" t="s">
        <v>489</v>
      </c>
      <c r="D1817" s="43" t="s">
        <v>691</v>
      </c>
      <c r="E1817" s="2" t="s">
        <v>491</v>
      </c>
      <c r="F1817" s="43" t="s">
        <v>4401</v>
      </c>
      <c r="G1817" s="2" t="s">
        <v>29</v>
      </c>
      <c r="H1817" s="4">
        <v>0</v>
      </c>
      <c r="I1817" s="2">
        <v>710000000</v>
      </c>
      <c r="J1817" s="2" t="s">
        <v>11537</v>
      </c>
      <c r="K1817" s="2" t="s">
        <v>1034</v>
      </c>
      <c r="L1817" s="2" t="s">
        <v>1150</v>
      </c>
      <c r="M1817" s="2" t="s">
        <v>32</v>
      </c>
      <c r="N1817" s="2" t="s">
        <v>453</v>
      </c>
      <c r="O1817" s="15" t="s">
        <v>33</v>
      </c>
      <c r="P1817" s="36" t="s">
        <v>493</v>
      </c>
      <c r="Q1817" s="2" t="s">
        <v>4403</v>
      </c>
      <c r="R1817" s="2">
        <v>105</v>
      </c>
      <c r="S1817" s="9">
        <v>590</v>
      </c>
      <c r="T1817" s="9">
        <f t="shared" si="103"/>
        <v>61950</v>
      </c>
      <c r="U1817" s="9">
        <f t="shared" si="104"/>
        <v>69384</v>
      </c>
      <c r="V1817" s="2" t="s">
        <v>42</v>
      </c>
      <c r="W1817" s="2">
        <v>2014</v>
      </c>
      <c r="X1817" s="2"/>
    </row>
    <row r="1818" spans="1:24" ht="51" customHeight="1" outlineLevel="1" x14ac:dyDescent="0.25">
      <c r="A1818" s="2" t="s">
        <v>4525</v>
      </c>
      <c r="B1818" s="3" t="s">
        <v>27</v>
      </c>
      <c r="C1818" s="5" t="s">
        <v>12716</v>
      </c>
      <c r="D1818" s="43" t="s">
        <v>73</v>
      </c>
      <c r="E1818" s="2" t="s">
        <v>12717</v>
      </c>
      <c r="F1818" s="43" t="s">
        <v>4404</v>
      </c>
      <c r="G1818" s="2" t="s">
        <v>29</v>
      </c>
      <c r="H1818" s="4">
        <v>0</v>
      </c>
      <c r="I1818" s="2">
        <v>710000000</v>
      </c>
      <c r="J1818" s="2" t="s">
        <v>11537</v>
      </c>
      <c r="K1818" s="2" t="s">
        <v>1034</v>
      </c>
      <c r="L1818" s="2" t="s">
        <v>1150</v>
      </c>
      <c r="M1818" s="2" t="s">
        <v>32</v>
      </c>
      <c r="N1818" s="2" t="s">
        <v>453</v>
      </c>
      <c r="O1818" s="15" t="s">
        <v>33</v>
      </c>
      <c r="P1818" s="36" t="s">
        <v>40</v>
      </c>
      <c r="Q1818" s="2" t="s">
        <v>41</v>
      </c>
      <c r="R1818" s="2">
        <v>120</v>
      </c>
      <c r="S1818" s="9">
        <v>45</v>
      </c>
      <c r="T1818" s="9">
        <f t="shared" si="103"/>
        <v>5400</v>
      </c>
      <c r="U1818" s="9">
        <f t="shared" si="104"/>
        <v>6048.0000000000009</v>
      </c>
      <c r="V1818" s="2" t="s">
        <v>42</v>
      </c>
      <c r="W1818" s="2">
        <v>2014</v>
      </c>
      <c r="X1818" s="2"/>
    </row>
    <row r="1819" spans="1:24" ht="51" customHeight="1" outlineLevel="1" x14ac:dyDescent="0.25">
      <c r="A1819" s="2" t="s">
        <v>4526</v>
      </c>
      <c r="B1819" s="3" t="s">
        <v>27</v>
      </c>
      <c r="C1819" s="5" t="s">
        <v>12716</v>
      </c>
      <c r="D1819" s="43" t="s">
        <v>73</v>
      </c>
      <c r="E1819" s="2" t="s">
        <v>12717</v>
      </c>
      <c r="F1819" s="43" t="s">
        <v>4405</v>
      </c>
      <c r="G1819" s="2" t="s">
        <v>29</v>
      </c>
      <c r="H1819" s="4">
        <v>0</v>
      </c>
      <c r="I1819" s="2">
        <v>710000000</v>
      </c>
      <c r="J1819" s="2" t="s">
        <v>11537</v>
      </c>
      <c r="K1819" s="2" t="s">
        <v>1034</v>
      </c>
      <c r="L1819" s="2" t="s">
        <v>1150</v>
      </c>
      <c r="M1819" s="2" t="s">
        <v>32</v>
      </c>
      <c r="N1819" s="2" t="s">
        <v>453</v>
      </c>
      <c r="O1819" s="15" t="s">
        <v>33</v>
      </c>
      <c r="P1819" s="36" t="s">
        <v>40</v>
      </c>
      <c r="Q1819" s="2" t="s">
        <v>41</v>
      </c>
      <c r="R1819" s="2">
        <v>200</v>
      </c>
      <c r="S1819" s="9">
        <v>30</v>
      </c>
      <c r="T1819" s="9">
        <f t="shared" si="103"/>
        <v>6000</v>
      </c>
      <c r="U1819" s="9">
        <f t="shared" si="104"/>
        <v>6720.0000000000009</v>
      </c>
      <c r="V1819" s="2" t="s">
        <v>42</v>
      </c>
      <c r="W1819" s="2">
        <v>2014</v>
      </c>
      <c r="X1819" s="2"/>
    </row>
    <row r="1820" spans="1:24" ht="51" customHeight="1" outlineLevel="1" x14ac:dyDescent="0.25">
      <c r="A1820" s="2" t="s">
        <v>4527</v>
      </c>
      <c r="B1820" s="3" t="s">
        <v>27</v>
      </c>
      <c r="C1820" s="115" t="s">
        <v>517</v>
      </c>
      <c r="D1820" s="93" t="s">
        <v>518</v>
      </c>
      <c r="E1820" s="2" t="s">
        <v>519</v>
      </c>
      <c r="F1820" s="43" t="s">
        <v>4406</v>
      </c>
      <c r="G1820" s="2" t="s">
        <v>29</v>
      </c>
      <c r="H1820" s="4">
        <v>0</v>
      </c>
      <c r="I1820" s="2">
        <v>710000000</v>
      </c>
      <c r="J1820" s="2" t="s">
        <v>11537</v>
      </c>
      <c r="K1820" s="2" t="s">
        <v>1034</v>
      </c>
      <c r="L1820" s="2" t="s">
        <v>1150</v>
      </c>
      <c r="M1820" s="2" t="s">
        <v>32</v>
      </c>
      <c r="N1820" s="2" t="s">
        <v>453</v>
      </c>
      <c r="O1820" s="15" t="s">
        <v>33</v>
      </c>
      <c r="P1820" s="36" t="s">
        <v>40</v>
      </c>
      <c r="Q1820" s="2" t="s">
        <v>41</v>
      </c>
      <c r="R1820" s="2">
        <v>50</v>
      </c>
      <c r="S1820" s="9">
        <v>20</v>
      </c>
      <c r="T1820" s="9">
        <f t="shared" si="103"/>
        <v>1000</v>
      </c>
      <c r="U1820" s="9">
        <f t="shared" si="104"/>
        <v>1120</v>
      </c>
      <c r="V1820" s="2" t="s">
        <v>42</v>
      </c>
      <c r="W1820" s="2">
        <v>2014</v>
      </c>
      <c r="X1820" s="2"/>
    </row>
    <row r="1821" spans="1:24" ht="51" customHeight="1" outlineLevel="1" x14ac:dyDescent="0.25">
      <c r="A1821" s="2" t="s">
        <v>4528</v>
      </c>
      <c r="B1821" s="3" t="s">
        <v>27</v>
      </c>
      <c r="C1821" s="5" t="s">
        <v>594</v>
      </c>
      <c r="D1821" s="10" t="s">
        <v>83</v>
      </c>
      <c r="E1821" s="2" t="s">
        <v>595</v>
      </c>
      <c r="F1821" s="43" t="s">
        <v>4407</v>
      </c>
      <c r="G1821" s="2" t="s">
        <v>29</v>
      </c>
      <c r="H1821" s="4">
        <v>0</v>
      </c>
      <c r="I1821" s="2">
        <v>710000000</v>
      </c>
      <c r="J1821" s="2" t="s">
        <v>11537</v>
      </c>
      <c r="K1821" s="2" t="s">
        <v>1034</v>
      </c>
      <c r="L1821" s="2" t="s">
        <v>1150</v>
      </c>
      <c r="M1821" s="2" t="s">
        <v>32</v>
      </c>
      <c r="N1821" s="2" t="s">
        <v>453</v>
      </c>
      <c r="O1821" s="15" t="s">
        <v>33</v>
      </c>
      <c r="P1821" s="36" t="s">
        <v>40</v>
      </c>
      <c r="Q1821" s="2" t="s">
        <v>41</v>
      </c>
      <c r="R1821" s="2">
        <v>200</v>
      </c>
      <c r="S1821" s="9">
        <v>20</v>
      </c>
      <c r="T1821" s="9">
        <f t="shared" si="103"/>
        <v>4000</v>
      </c>
      <c r="U1821" s="9">
        <f t="shared" si="104"/>
        <v>4480</v>
      </c>
      <c r="V1821" s="2" t="s">
        <v>42</v>
      </c>
      <c r="W1821" s="2">
        <v>2014</v>
      </c>
      <c r="X1821" s="2"/>
    </row>
    <row r="1822" spans="1:24" ht="51" customHeight="1" outlineLevel="1" x14ac:dyDescent="0.25">
      <c r="A1822" s="2" t="s">
        <v>4529</v>
      </c>
      <c r="B1822" s="3" t="s">
        <v>27</v>
      </c>
      <c r="C1822" s="115" t="s">
        <v>9457</v>
      </c>
      <c r="D1822" s="93" t="s">
        <v>9458</v>
      </c>
      <c r="E1822" s="2" t="s">
        <v>12718</v>
      </c>
      <c r="F1822" s="43" t="s">
        <v>4408</v>
      </c>
      <c r="G1822" s="2" t="s">
        <v>29</v>
      </c>
      <c r="H1822" s="4">
        <v>0</v>
      </c>
      <c r="I1822" s="2">
        <v>710000000</v>
      </c>
      <c r="J1822" s="2" t="s">
        <v>11537</v>
      </c>
      <c r="K1822" s="2" t="s">
        <v>1034</v>
      </c>
      <c r="L1822" s="2" t="s">
        <v>1150</v>
      </c>
      <c r="M1822" s="2" t="s">
        <v>32</v>
      </c>
      <c r="N1822" s="2" t="s">
        <v>453</v>
      </c>
      <c r="O1822" s="15" t="s">
        <v>33</v>
      </c>
      <c r="P1822" s="36" t="s">
        <v>40</v>
      </c>
      <c r="Q1822" s="2" t="s">
        <v>41</v>
      </c>
      <c r="R1822" s="2">
        <v>60</v>
      </c>
      <c r="S1822" s="9">
        <v>104</v>
      </c>
      <c r="T1822" s="9">
        <f t="shared" si="103"/>
        <v>6240</v>
      </c>
      <c r="U1822" s="9">
        <f t="shared" si="104"/>
        <v>6988.8000000000011</v>
      </c>
      <c r="V1822" s="2" t="s">
        <v>42</v>
      </c>
      <c r="W1822" s="2">
        <v>2014</v>
      </c>
      <c r="X1822" s="2"/>
    </row>
    <row r="1823" spans="1:24" ht="51" customHeight="1" outlineLevel="1" x14ac:dyDescent="0.25">
      <c r="A1823" s="2" t="s">
        <v>4530</v>
      </c>
      <c r="B1823" s="3" t="s">
        <v>27</v>
      </c>
      <c r="C1823" s="115" t="s">
        <v>12678</v>
      </c>
      <c r="D1823" s="93" t="s">
        <v>665</v>
      </c>
      <c r="E1823" s="2" t="s">
        <v>519</v>
      </c>
      <c r="F1823" s="43" t="s">
        <v>4409</v>
      </c>
      <c r="G1823" s="2" t="s">
        <v>29</v>
      </c>
      <c r="H1823" s="4">
        <v>0</v>
      </c>
      <c r="I1823" s="2">
        <v>710000000</v>
      </c>
      <c r="J1823" s="2" t="s">
        <v>11537</v>
      </c>
      <c r="K1823" s="2" t="s">
        <v>1034</v>
      </c>
      <c r="L1823" s="2" t="s">
        <v>1150</v>
      </c>
      <c r="M1823" s="2" t="s">
        <v>32</v>
      </c>
      <c r="N1823" s="2" t="s">
        <v>453</v>
      </c>
      <c r="O1823" s="15" t="s">
        <v>33</v>
      </c>
      <c r="P1823" s="36" t="s">
        <v>40</v>
      </c>
      <c r="Q1823" s="2" t="s">
        <v>41</v>
      </c>
      <c r="R1823" s="2">
        <v>51</v>
      </c>
      <c r="S1823" s="9">
        <v>25</v>
      </c>
      <c r="T1823" s="9">
        <f t="shared" si="103"/>
        <v>1275</v>
      </c>
      <c r="U1823" s="9">
        <f t="shared" si="104"/>
        <v>1428.0000000000002</v>
      </c>
      <c r="V1823" s="2" t="s">
        <v>42</v>
      </c>
      <c r="W1823" s="2">
        <v>2014</v>
      </c>
      <c r="X1823" s="2"/>
    </row>
    <row r="1824" spans="1:24" ht="51" customHeight="1" outlineLevel="1" x14ac:dyDescent="0.25">
      <c r="A1824" s="2" t="s">
        <v>4531</v>
      </c>
      <c r="B1824" s="3" t="s">
        <v>27</v>
      </c>
      <c r="C1824" s="141" t="s">
        <v>12678</v>
      </c>
      <c r="D1824" s="5" t="s">
        <v>665</v>
      </c>
      <c r="E1824" s="2" t="s">
        <v>12677</v>
      </c>
      <c r="F1824" s="43" t="s">
        <v>4410</v>
      </c>
      <c r="G1824" s="2" t="s">
        <v>343</v>
      </c>
      <c r="H1824" s="4">
        <v>0</v>
      </c>
      <c r="I1824" s="2">
        <v>710000000</v>
      </c>
      <c r="J1824" s="2" t="s">
        <v>11537</v>
      </c>
      <c r="K1824" s="2" t="s">
        <v>1034</v>
      </c>
      <c r="L1824" s="2" t="s">
        <v>1150</v>
      </c>
      <c r="M1824" s="2" t="s">
        <v>32</v>
      </c>
      <c r="N1824" s="2" t="s">
        <v>453</v>
      </c>
      <c r="O1824" s="15" t="s">
        <v>33</v>
      </c>
      <c r="P1824" s="36" t="s">
        <v>40</v>
      </c>
      <c r="Q1824" s="2" t="s">
        <v>41</v>
      </c>
      <c r="R1824" s="2">
        <v>51</v>
      </c>
      <c r="S1824" s="9">
        <v>25</v>
      </c>
      <c r="T1824" s="9">
        <f t="shared" si="103"/>
        <v>1275</v>
      </c>
      <c r="U1824" s="9">
        <f t="shared" si="104"/>
        <v>1428.0000000000002</v>
      </c>
      <c r="V1824" s="2" t="s">
        <v>42</v>
      </c>
      <c r="W1824" s="2">
        <v>2014</v>
      </c>
      <c r="X1824" s="2"/>
    </row>
    <row r="1825" spans="1:24" ht="51" customHeight="1" outlineLevel="1" x14ac:dyDescent="0.25">
      <c r="A1825" s="2" t="s">
        <v>4532</v>
      </c>
      <c r="B1825" s="3" t="s">
        <v>27</v>
      </c>
      <c r="C1825" s="141" t="s">
        <v>12678</v>
      </c>
      <c r="D1825" s="5" t="s">
        <v>665</v>
      </c>
      <c r="E1825" s="2" t="s">
        <v>12677</v>
      </c>
      <c r="F1825" s="43" t="s">
        <v>4411</v>
      </c>
      <c r="G1825" s="2" t="s">
        <v>343</v>
      </c>
      <c r="H1825" s="4">
        <v>0</v>
      </c>
      <c r="I1825" s="2">
        <v>710000000</v>
      </c>
      <c r="J1825" s="2" t="s">
        <v>11537</v>
      </c>
      <c r="K1825" s="2" t="s">
        <v>1034</v>
      </c>
      <c r="L1825" s="2" t="s">
        <v>1150</v>
      </c>
      <c r="M1825" s="2" t="s">
        <v>32</v>
      </c>
      <c r="N1825" s="2" t="s">
        <v>453</v>
      </c>
      <c r="O1825" s="15" t="s">
        <v>33</v>
      </c>
      <c r="P1825" s="36" t="s">
        <v>40</v>
      </c>
      <c r="Q1825" s="2" t="s">
        <v>41</v>
      </c>
      <c r="R1825" s="2">
        <v>50</v>
      </c>
      <c r="S1825" s="9">
        <v>25</v>
      </c>
      <c r="T1825" s="9">
        <f t="shared" si="103"/>
        <v>1250</v>
      </c>
      <c r="U1825" s="9">
        <f t="shared" si="104"/>
        <v>1400.0000000000002</v>
      </c>
      <c r="V1825" s="2" t="s">
        <v>42</v>
      </c>
      <c r="W1825" s="2">
        <v>2014</v>
      </c>
      <c r="X1825" s="2"/>
    </row>
    <row r="1826" spans="1:24" ht="51" customHeight="1" outlineLevel="1" x14ac:dyDescent="0.25">
      <c r="A1826" s="2" t="s">
        <v>4533</v>
      </c>
      <c r="B1826" s="3" t="s">
        <v>27</v>
      </c>
      <c r="C1826" s="42" t="s">
        <v>539</v>
      </c>
      <c r="D1826" s="5" t="s">
        <v>540</v>
      </c>
      <c r="E1826" s="2" t="s">
        <v>541</v>
      </c>
      <c r="F1826" s="43" t="s">
        <v>4412</v>
      </c>
      <c r="G1826" s="2" t="s">
        <v>343</v>
      </c>
      <c r="H1826" s="4">
        <v>0</v>
      </c>
      <c r="I1826" s="2">
        <v>710000000</v>
      </c>
      <c r="J1826" s="2" t="s">
        <v>11537</v>
      </c>
      <c r="K1826" s="2" t="s">
        <v>1034</v>
      </c>
      <c r="L1826" s="2" t="s">
        <v>1150</v>
      </c>
      <c r="M1826" s="2" t="s">
        <v>32</v>
      </c>
      <c r="N1826" s="2" t="s">
        <v>453</v>
      </c>
      <c r="O1826" s="15" t="s">
        <v>33</v>
      </c>
      <c r="P1826" s="36" t="s">
        <v>40</v>
      </c>
      <c r="Q1826" s="2" t="s">
        <v>41</v>
      </c>
      <c r="R1826" s="2">
        <v>40</v>
      </c>
      <c r="S1826" s="9">
        <v>35</v>
      </c>
      <c r="T1826" s="9">
        <f t="shared" si="103"/>
        <v>1400</v>
      </c>
      <c r="U1826" s="9">
        <f t="shared" si="104"/>
        <v>1568.0000000000002</v>
      </c>
      <c r="V1826" s="2" t="s">
        <v>42</v>
      </c>
      <c r="W1826" s="2">
        <v>2014</v>
      </c>
      <c r="X1826" s="2"/>
    </row>
    <row r="1827" spans="1:24" ht="51" customHeight="1" outlineLevel="1" x14ac:dyDescent="0.25">
      <c r="A1827" s="2" t="s">
        <v>4534</v>
      </c>
      <c r="B1827" s="3" t="s">
        <v>27</v>
      </c>
      <c r="C1827" s="42" t="s">
        <v>9535</v>
      </c>
      <c r="D1827" s="5" t="s">
        <v>691</v>
      </c>
      <c r="E1827" s="2" t="s">
        <v>9536</v>
      </c>
      <c r="F1827" s="43" t="s">
        <v>4413</v>
      </c>
      <c r="G1827" s="2" t="s">
        <v>343</v>
      </c>
      <c r="H1827" s="4">
        <v>0</v>
      </c>
      <c r="I1827" s="2">
        <v>710000000</v>
      </c>
      <c r="J1827" s="2" t="s">
        <v>11537</v>
      </c>
      <c r="K1827" s="2" t="s">
        <v>1034</v>
      </c>
      <c r="L1827" s="2" t="s">
        <v>1150</v>
      </c>
      <c r="M1827" s="2" t="s">
        <v>32</v>
      </c>
      <c r="N1827" s="2" t="s">
        <v>453</v>
      </c>
      <c r="O1827" s="15" t="s">
        <v>33</v>
      </c>
      <c r="P1827" s="36" t="s">
        <v>493</v>
      </c>
      <c r="Q1827" s="2" t="s">
        <v>6051</v>
      </c>
      <c r="R1827" s="2">
        <v>10</v>
      </c>
      <c r="S1827" s="9">
        <v>1300</v>
      </c>
      <c r="T1827" s="9">
        <f t="shared" si="103"/>
        <v>13000</v>
      </c>
      <c r="U1827" s="9">
        <f t="shared" si="104"/>
        <v>14560.000000000002</v>
      </c>
      <c r="V1827" s="2" t="s">
        <v>42</v>
      </c>
      <c r="W1827" s="2">
        <v>2014</v>
      </c>
      <c r="X1827" s="2"/>
    </row>
    <row r="1828" spans="1:24" ht="51" customHeight="1" outlineLevel="1" x14ac:dyDescent="0.25">
      <c r="A1828" s="2" t="s">
        <v>4535</v>
      </c>
      <c r="B1828" s="3" t="s">
        <v>27</v>
      </c>
      <c r="C1828" s="114" t="s">
        <v>12681</v>
      </c>
      <c r="D1828" s="5" t="s">
        <v>12680</v>
      </c>
      <c r="E1828" s="2" t="s">
        <v>12679</v>
      </c>
      <c r="F1828" s="43" t="s">
        <v>4414</v>
      </c>
      <c r="G1828" s="2" t="s">
        <v>343</v>
      </c>
      <c r="H1828" s="4">
        <v>0</v>
      </c>
      <c r="I1828" s="2">
        <v>710000000</v>
      </c>
      <c r="J1828" s="2" t="s">
        <v>11537</v>
      </c>
      <c r="K1828" s="2" t="s">
        <v>1034</v>
      </c>
      <c r="L1828" s="2" t="s">
        <v>1150</v>
      </c>
      <c r="M1828" s="2" t="s">
        <v>32</v>
      </c>
      <c r="N1828" s="2" t="s">
        <v>453</v>
      </c>
      <c r="O1828" s="15" t="s">
        <v>33</v>
      </c>
      <c r="P1828" s="36" t="s">
        <v>40</v>
      </c>
      <c r="Q1828" s="2" t="s">
        <v>41</v>
      </c>
      <c r="R1828" s="2">
        <v>5</v>
      </c>
      <c r="S1828" s="9">
        <v>970</v>
      </c>
      <c r="T1828" s="9">
        <f t="shared" si="103"/>
        <v>4850</v>
      </c>
      <c r="U1828" s="9">
        <f t="shared" si="104"/>
        <v>5432.0000000000009</v>
      </c>
      <c r="V1828" s="2" t="s">
        <v>42</v>
      </c>
      <c r="W1828" s="2">
        <v>2014</v>
      </c>
      <c r="X1828" s="2"/>
    </row>
    <row r="1829" spans="1:24" ht="51" customHeight="1" outlineLevel="1" x14ac:dyDescent="0.25">
      <c r="A1829" s="2" t="s">
        <v>4536</v>
      </c>
      <c r="B1829" s="3" t="s">
        <v>27</v>
      </c>
      <c r="C1829" s="5" t="s">
        <v>2370</v>
      </c>
      <c r="D1829" s="5" t="s">
        <v>548</v>
      </c>
      <c r="E1829" s="2" t="s">
        <v>8375</v>
      </c>
      <c r="F1829" s="43" t="s">
        <v>4415</v>
      </c>
      <c r="G1829" s="2" t="s">
        <v>343</v>
      </c>
      <c r="H1829" s="4">
        <v>0</v>
      </c>
      <c r="I1829" s="2">
        <v>710000000</v>
      </c>
      <c r="J1829" s="2" t="s">
        <v>11537</v>
      </c>
      <c r="K1829" s="2" t="s">
        <v>1034</v>
      </c>
      <c r="L1829" s="2" t="s">
        <v>1150</v>
      </c>
      <c r="M1829" s="2" t="s">
        <v>32</v>
      </c>
      <c r="N1829" s="2" t="s">
        <v>453</v>
      </c>
      <c r="O1829" s="15" t="s">
        <v>33</v>
      </c>
      <c r="P1829" s="36" t="s">
        <v>40</v>
      </c>
      <c r="Q1829" s="2" t="s">
        <v>41</v>
      </c>
      <c r="R1829" s="2">
        <v>10</v>
      </c>
      <c r="S1829" s="9">
        <v>510</v>
      </c>
      <c r="T1829" s="9">
        <f t="shared" si="103"/>
        <v>5100</v>
      </c>
      <c r="U1829" s="9">
        <f t="shared" si="104"/>
        <v>5712.0000000000009</v>
      </c>
      <c r="V1829" s="2" t="s">
        <v>42</v>
      </c>
      <c r="W1829" s="2">
        <v>2014</v>
      </c>
      <c r="X1829" s="2"/>
    </row>
    <row r="1830" spans="1:24" ht="51" customHeight="1" outlineLevel="1" x14ac:dyDescent="0.25">
      <c r="A1830" s="2" t="s">
        <v>4537</v>
      </c>
      <c r="B1830" s="3" t="s">
        <v>27</v>
      </c>
      <c r="C1830" s="42" t="s">
        <v>576</v>
      </c>
      <c r="D1830" s="5" t="s">
        <v>7732</v>
      </c>
      <c r="E1830" s="2" t="s">
        <v>578</v>
      </c>
      <c r="F1830" s="43" t="s">
        <v>12682</v>
      </c>
      <c r="G1830" s="2" t="s">
        <v>343</v>
      </c>
      <c r="H1830" s="4">
        <v>0</v>
      </c>
      <c r="I1830" s="2">
        <v>710000000</v>
      </c>
      <c r="J1830" s="2" t="s">
        <v>11537</v>
      </c>
      <c r="K1830" s="2" t="s">
        <v>1034</v>
      </c>
      <c r="L1830" s="2" t="s">
        <v>1150</v>
      </c>
      <c r="M1830" s="2" t="s">
        <v>32</v>
      </c>
      <c r="N1830" s="2" t="s">
        <v>453</v>
      </c>
      <c r="O1830" s="15" t="s">
        <v>33</v>
      </c>
      <c r="P1830" s="36" t="s">
        <v>40</v>
      </c>
      <c r="Q1830" s="2" t="s">
        <v>41</v>
      </c>
      <c r="R1830" s="2">
        <v>45</v>
      </c>
      <c r="S1830" s="9">
        <v>390</v>
      </c>
      <c r="T1830" s="9">
        <f t="shared" si="103"/>
        <v>17550</v>
      </c>
      <c r="U1830" s="9">
        <f t="shared" si="104"/>
        <v>19656.000000000004</v>
      </c>
      <c r="V1830" s="2" t="s">
        <v>42</v>
      </c>
      <c r="W1830" s="2">
        <v>2014</v>
      </c>
      <c r="X1830" s="2"/>
    </row>
    <row r="1831" spans="1:24" ht="51" customHeight="1" outlineLevel="1" x14ac:dyDescent="0.25">
      <c r="A1831" s="2" t="s">
        <v>4538</v>
      </c>
      <c r="B1831" s="3" t="s">
        <v>27</v>
      </c>
      <c r="C1831" s="42" t="s">
        <v>576</v>
      </c>
      <c r="D1831" s="5" t="s">
        <v>7732</v>
      </c>
      <c r="E1831" s="2" t="s">
        <v>578</v>
      </c>
      <c r="F1831" s="43" t="s">
        <v>4416</v>
      </c>
      <c r="G1831" s="2" t="s">
        <v>343</v>
      </c>
      <c r="H1831" s="4">
        <v>0</v>
      </c>
      <c r="I1831" s="2">
        <v>710000000</v>
      </c>
      <c r="J1831" s="2" t="s">
        <v>11537</v>
      </c>
      <c r="K1831" s="2" t="s">
        <v>1034</v>
      </c>
      <c r="L1831" s="2" t="s">
        <v>1150</v>
      </c>
      <c r="M1831" s="2" t="s">
        <v>32</v>
      </c>
      <c r="N1831" s="2" t="s">
        <v>453</v>
      </c>
      <c r="O1831" s="15" t="s">
        <v>33</v>
      </c>
      <c r="P1831" s="36" t="s">
        <v>40</v>
      </c>
      <c r="Q1831" s="2" t="s">
        <v>41</v>
      </c>
      <c r="R1831" s="2">
        <v>40</v>
      </c>
      <c r="S1831" s="9">
        <v>360</v>
      </c>
      <c r="T1831" s="9">
        <f t="shared" si="103"/>
        <v>14400</v>
      </c>
      <c r="U1831" s="9">
        <f t="shared" si="104"/>
        <v>16128.000000000002</v>
      </c>
      <c r="V1831" s="2" t="s">
        <v>42</v>
      </c>
      <c r="W1831" s="2">
        <v>2014</v>
      </c>
      <c r="X1831" s="2"/>
    </row>
    <row r="1832" spans="1:24" ht="51" customHeight="1" outlineLevel="1" x14ac:dyDescent="0.25">
      <c r="A1832" s="2" t="s">
        <v>4539</v>
      </c>
      <c r="B1832" s="3" t="s">
        <v>27</v>
      </c>
      <c r="C1832" s="42" t="s">
        <v>12683</v>
      </c>
      <c r="D1832" s="5" t="s">
        <v>7739</v>
      </c>
      <c r="E1832" s="2" t="s">
        <v>9828</v>
      </c>
      <c r="F1832" s="43" t="s">
        <v>4417</v>
      </c>
      <c r="G1832" s="2" t="s">
        <v>343</v>
      </c>
      <c r="H1832" s="4">
        <v>0</v>
      </c>
      <c r="I1832" s="2">
        <v>710000000</v>
      </c>
      <c r="J1832" s="2" t="s">
        <v>11537</v>
      </c>
      <c r="K1832" s="2" t="s">
        <v>1034</v>
      </c>
      <c r="L1832" s="2" t="s">
        <v>1150</v>
      </c>
      <c r="M1832" s="2" t="s">
        <v>32</v>
      </c>
      <c r="N1832" s="2" t="s">
        <v>453</v>
      </c>
      <c r="O1832" s="15" t="s">
        <v>33</v>
      </c>
      <c r="P1832" s="36" t="s">
        <v>40</v>
      </c>
      <c r="Q1832" s="2" t="s">
        <v>41</v>
      </c>
      <c r="R1832" s="2">
        <v>50</v>
      </c>
      <c r="S1832" s="9">
        <v>70</v>
      </c>
      <c r="T1832" s="9">
        <f t="shared" si="103"/>
        <v>3500</v>
      </c>
      <c r="U1832" s="9">
        <f t="shared" si="104"/>
        <v>3920.0000000000005</v>
      </c>
      <c r="V1832" s="2" t="s">
        <v>42</v>
      </c>
      <c r="W1832" s="2">
        <v>2014</v>
      </c>
      <c r="X1832" s="2"/>
    </row>
    <row r="1833" spans="1:24" ht="51" customHeight="1" outlineLevel="1" x14ac:dyDescent="0.25">
      <c r="A1833" s="2" t="s">
        <v>4540</v>
      </c>
      <c r="B1833" s="3" t="s">
        <v>27</v>
      </c>
      <c r="C1833" s="2" t="s">
        <v>3052</v>
      </c>
      <c r="D1833" s="43" t="s">
        <v>73</v>
      </c>
      <c r="E1833" s="43" t="s">
        <v>12665</v>
      </c>
      <c r="F1833" s="43" t="s">
        <v>4418</v>
      </c>
      <c r="G1833" s="2" t="s">
        <v>343</v>
      </c>
      <c r="H1833" s="4">
        <v>0</v>
      </c>
      <c r="I1833" s="2">
        <v>710000000</v>
      </c>
      <c r="J1833" s="2" t="s">
        <v>11537</v>
      </c>
      <c r="K1833" s="2" t="s">
        <v>1034</v>
      </c>
      <c r="L1833" s="2" t="s">
        <v>1150</v>
      </c>
      <c r="M1833" s="2" t="s">
        <v>32</v>
      </c>
      <c r="N1833" s="2" t="s">
        <v>453</v>
      </c>
      <c r="O1833" s="15" t="s">
        <v>33</v>
      </c>
      <c r="P1833" s="36" t="s">
        <v>40</v>
      </c>
      <c r="Q1833" s="2" t="s">
        <v>41</v>
      </c>
      <c r="R1833" s="2">
        <v>19</v>
      </c>
      <c r="S1833" s="9">
        <v>180</v>
      </c>
      <c r="T1833" s="9">
        <f t="shared" si="103"/>
        <v>3420</v>
      </c>
      <c r="U1833" s="9">
        <f t="shared" si="104"/>
        <v>3830.4000000000005</v>
      </c>
      <c r="V1833" s="2" t="s">
        <v>42</v>
      </c>
      <c r="W1833" s="2">
        <v>2014</v>
      </c>
      <c r="X1833" s="2"/>
    </row>
    <row r="1834" spans="1:24" ht="51" customHeight="1" outlineLevel="1" x14ac:dyDescent="0.25">
      <c r="A1834" s="2" t="s">
        <v>4541</v>
      </c>
      <c r="B1834" s="3" t="s">
        <v>27</v>
      </c>
      <c r="C1834" s="2" t="s">
        <v>3052</v>
      </c>
      <c r="D1834" s="43" t="s">
        <v>73</v>
      </c>
      <c r="E1834" s="43" t="s">
        <v>12665</v>
      </c>
      <c r="F1834" s="43" t="s">
        <v>4419</v>
      </c>
      <c r="G1834" s="2" t="s">
        <v>343</v>
      </c>
      <c r="H1834" s="4">
        <v>0</v>
      </c>
      <c r="I1834" s="2">
        <v>710000000</v>
      </c>
      <c r="J1834" s="2" t="s">
        <v>11537</v>
      </c>
      <c r="K1834" s="2" t="s">
        <v>1034</v>
      </c>
      <c r="L1834" s="2" t="s">
        <v>1150</v>
      </c>
      <c r="M1834" s="2" t="s">
        <v>32</v>
      </c>
      <c r="N1834" s="2" t="s">
        <v>453</v>
      </c>
      <c r="O1834" s="15" t="s">
        <v>33</v>
      </c>
      <c r="P1834" s="36" t="s">
        <v>40</v>
      </c>
      <c r="Q1834" s="2" t="s">
        <v>41</v>
      </c>
      <c r="R1834" s="2">
        <v>19</v>
      </c>
      <c r="S1834" s="9">
        <v>130</v>
      </c>
      <c r="T1834" s="9">
        <f t="shared" si="103"/>
        <v>2470</v>
      </c>
      <c r="U1834" s="9">
        <f t="shared" si="104"/>
        <v>2766.4</v>
      </c>
      <c r="V1834" s="2" t="s">
        <v>42</v>
      </c>
      <c r="W1834" s="2">
        <v>2014</v>
      </c>
      <c r="X1834" s="2"/>
    </row>
    <row r="1835" spans="1:24" ht="51" customHeight="1" outlineLevel="1" x14ac:dyDescent="0.25">
      <c r="A1835" s="2" t="s">
        <v>4542</v>
      </c>
      <c r="B1835" s="3" t="s">
        <v>27</v>
      </c>
      <c r="C1835" s="2" t="s">
        <v>3052</v>
      </c>
      <c r="D1835" s="43" t="s">
        <v>73</v>
      </c>
      <c r="E1835" s="43" t="s">
        <v>12665</v>
      </c>
      <c r="F1835" s="43" t="s">
        <v>4420</v>
      </c>
      <c r="G1835" s="2" t="s">
        <v>343</v>
      </c>
      <c r="H1835" s="4">
        <v>0</v>
      </c>
      <c r="I1835" s="2">
        <v>710000000</v>
      </c>
      <c r="J1835" s="2" t="s">
        <v>11537</v>
      </c>
      <c r="K1835" s="2" t="s">
        <v>1034</v>
      </c>
      <c r="L1835" s="2" t="s">
        <v>1150</v>
      </c>
      <c r="M1835" s="2" t="s">
        <v>32</v>
      </c>
      <c r="N1835" s="2" t="s">
        <v>453</v>
      </c>
      <c r="O1835" s="15" t="s">
        <v>33</v>
      </c>
      <c r="P1835" s="36" t="s">
        <v>40</v>
      </c>
      <c r="Q1835" s="2" t="s">
        <v>41</v>
      </c>
      <c r="R1835" s="2">
        <v>19</v>
      </c>
      <c r="S1835" s="9">
        <v>150</v>
      </c>
      <c r="T1835" s="9">
        <f t="shared" si="103"/>
        <v>2850</v>
      </c>
      <c r="U1835" s="9">
        <f t="shared" si="104"/>
        <v>3192.0000000000005</v>
      </c>
      <c r="V1835" s="2" t="s">
        <v>42</v>
      </c>
      <c r="W1835" s="2">
        <v>2014</v>
      </c>
      <c r="X1835" s="2"/>
    </row>
    <row r="1836" spans="1:24" ht="51" customHeight="1" outlineLevel="1" x14ac:dyDescent="0.25">
      <c r="A1836" s="2" t="s">
        <v>4543</v>
      </c>
      <c r="B1836" s="3" t="s">
        <v>27</v>
      </c>
      <c r="C1836" s="2" t="s">
        <v>3052</v>
      </c>
      <c r="D1836" s="43" t="s">
        <v>73</v>
      </c>
      <c r="E1836" s="43" t="s">
        <v>12665</v>
      </c>
      <c r="F1836" s="43" t="s">
        <v>4421</v>
      </c>
      <c r="G1836" s="2" t="s">
        <v>343</v>
      </c>
      <c r="H1836" s="4">
        <v>0</v>
      </c>
      <c r="I1836" s="2">
        <v>710000000</v>
      </c>
      <c r="J1836" s="2" t="s">
        <v>11537</v>
      </c>
      <c r="K1836" s="2" t="s">
        <v>1034</v>
      </c>
      <c r="L1836" s="2" t="s">
        <v>1150</v>
      </c>
      <c r="M1836" s="2" t="s">
        <v>32</v>
      </c>
      <c r="N1836" s="2" t="s">
        <v>453</v>
      </c>
      <c r="O1836" s="15" t="s">
        <v>33</v>
      </c>
      <c r="P1836" s="36" t="s">
        <v>40</v>
      </c>
      <c r="Q1836" s="2" t="s">
        <v>41</v>
      </c>
      <c r="R1836" s="2">
        <v>19</v>
      </c>
      <c r="S1836" s="9">
        <v>620</v>
      </c>
      <c r="T1836" s="9">
        <f t="shared" si="103"/>
        <v>11780</v>
      </c>
      <c r="U1836" s="9">
        <f t="shared" si="104"/>
        <v>13193.6</v>
      </c>
      <c r="V1836" s="2" t="s">
        <v>42</v>
      </c>
      <c r="W1836" s="2">
        <v>2014</v>
      </c>
      <c r="X1836" s="2"/>
    </row>
    <row r="1837" spans="1:24" ht="51" customHeight="1" outlineLevel="1" x14ac:dyDescent="0.25">
      <c r="A1837" s="2" t="s">
        <v>4544</v>
      </c>
      <c r="B1837" s="3" t="s">
        <v>27</v>
      </c>
      <c r="C1837" s="2" t="s">
        <v>3062</v>
      </c>
      <c r="D1837" s="43" t="s">
        <v>3694</v>
      </c>
      <c r="E1837" s="43" t="s">
        <v>3695</v>
      </c>
      <c r="F1837" s="43" t="s">
        <v>4422</v>
      </c>
      <c r="G1837" s="2" t="s">
        <v>343</v>
      </c>
      <c r="H1837" s="4">
        <v>0</v>
      </c>
      <c r="I1837" s="2">
        <v>710000000</v>
      </c>
      <c r="J1837" s="2" t="s">
        <v>11537</v>
      </c>
      <c r="K1837" s="2" t="s">
        <v>1034</v>
      </c>
      <c r="L1837" s="2" t="s">
        <v>1150</v>
      </c>
      <c r="M1837" s="2" t="s">
        <v>32</v>
      </c>
      <c r="N1837" s="2" t="s">
        <v>453</v>
      </c>
      <c r="O1837" s="15" t="s">
        <v>33</v>
      </c>
      <c r="P1837" s="36" t="s">
        <v>40</v>
      </c>
      <c r="Q1837" s="2" t="s">
        <v>41</v>
      </c>
      <c r="R1837" s="2">
        <v>10</v>
      </c>
      <c r="S1837" s="9">
        <v>1950</v>
      </c>
      <c r="T1837" s="9">
        <f t="shared" si="103"/>
        <v>19500</v>
      </c>
      <c r="U1837" s="9">
        <f t="shared" si="104"/>
        <v>21840.000000000004</v>
      </c>
      <c r="V1837" s="2" t="s">
        <v>42</v>
      </c>
      <c r="W1837" s="2">
        <v>2014</v>
      </c>
      <c r="X1837" s="2"/>
    </row>
    <row r="1838" spans="1:24" ht="51" customHeight="1" outlineLevel="1" x14ac:dyDescent="0.25">
      <c r="A1838" s="2" t="s">
        <v>4545</v>
      </c>
      <c r="B1838" s="3" t="s">
        <v>27</v>
      </c>
      <c r="C1838" s="43" t="s">
        <v>609</v>
      </c>
      <c r="D1838" s="5" t="s">
        <v>610</v>
      </c>
      <c r="E1838" s="2" t="s">
        <v>611</v>
      </c>
      <c r="F1838" s="43" t="s">
        <v>4423</v>
      </c>
      <c r="G1838" s="2" t="s">
        <v>343</v>
      </c>
      <c r="H1838" s="4">
        <v>0</v>
      </c>
      <c r="I1838" s="2">
        <v>710000000</v>
      </c>
      <c r="J1838" s="2" t="s">
        <v>11537</v>
      </c>
      <c r="K1838" s="2" t="s">
        <v>1034</v>
      </c>
      <c r="L1838" s="2" t="s">
        <v>1150</v>
      </c>
      <c r="M1838" s="2" t="s">
        <v>32</v>
      </c>
      <c r="N1838" s="2" t="s">
        <v>453</v>
      </c>
      <c r="O1838" s="15" t="s">
        <v>33</v>
      </c>
      <c r="P1838" s="36" t="s">
        <v>40</v>
      </c>
      <c r="Q1838" s="2" t="s">
        <v>41</v>
      </c>
      <c r="R1838" s="2">
        <v>18</v>
      </c>
      <c r="S1838" s="9">
        <v>198</v>
      </c>
      <c r="T1838" s="9">
        <f t="shared" si="103"/>
        <v>3564</v>
      </c>
      <c r="U1838" s="9">
        <f t="shared" si="104"/>
        <v>3991.6800000000003</v>
      </c>
      <c r="V1838" s="2" t="s">
        <v>42</v>
      </c>
      <c r="W1838" s="2">
        <v>2014</v>
      </c>
      <c r="X1838" s="2"/>
    </row>
    <row r="1839" spans="1:24" ht="51" customHeight="1" outlineLevel="1" x14ac:dyDescent="0.25">
      <c r="A1839" s="2" t="s">
        <v>4546</v>
      </c>
      <c r="B1839" s="3" t="s">
        <v>27</v>
      </c>
      <c r="C1839" s="43" t="s">
        <v>106</v>
      </c>
      <c r="D1839" s="5" t="s">
        <v>102</v>
      </c>
      <c r="E1839" s="2" t="s">
        <v>12684</v>
      </c>
      <c r="F1839" s="43" t="s">
        <v>4424</v>
      </c>
      <c r="G1839" s="2" t="s">
        <v>343</v>
      </c>
      <c r="H1839" s="4">
        <v>0</v>
      </c>
      <c r="I1839" s="2">
        <v>710000000</v>
      </c>
      <c r="J1839" s="2" t="s">
        <v>11537</v>
      </c>
      <c r="K1839" s="2" t="s">
        <v>1034</v>
      </c>
      <c r="L1839" s="2" t="s">
        <v>1150</v>
      </c>
      <c r="M1839" s="2" t="s">
        <v>32</v>
      </c>
      <c r="N1839" s="2" t="s">
        <v>453</v>
      </c>
      <c r="O1839" s="15" t="s">
        <v>33</v>
      </c>
      <c r="P1839" s="36" t="s">
        <v>40</v>
      </c>
      <c r="Q1839" s="2" t="s">
        <v>41</v>
      </c>
      <c r="R1839" s="2">
        <v>6</v>
      </c>
      <c r="S1839" s="9">
        <v>1451</v>
      </c>
      <c r="T1839" s="9">
        <f t="shared" si="103"/>
        <v>8706</v>
      </c>
      <c r="U1839" s="9">
        <f t="shared" si="104"/>
        <v>9750.7200000000012</v>
      </c>
      <c r="V1839" s="2" t="s">
        <v>42</v>
      </c>
      <c r="W1839" s="2">
        <v>2014</v>
      </c>
      <c r="X1839" s="2"/>
    </row>
    <row r="1840" spans="1:24" ht="51" customHeight="1" outlineLevel="1" x14ac:dyDescent="0.25">
      <c r="A1840" s="2" t="s">
        <v>4547</v>
      </c>
      <c r="B1840" s="3" t="s">
        <v>27</v>
      </c>
      <c r="C1840" s="43" t="s">
        <v>2326</v>
      </c>
      <c r="D1840" s="10" t="s">
        <v>9099</v>
      </c>
      <c r="E1840" s="10" t="s">
        <v>9100</v>
      </c>
      <c r="F1840" s="43" t="s">
        <v>4425</v>
      </c>
      <c r="G1840" s="2" t="s">
        <v>29</v>
      </c>
      <c r="H1840" s="4">
        <v>0</v>
      </c>
      <c r="I1840" s="2">
        <v>710000000</v>
      </c>
      <c r="J1840" s="2" t="s">
        <v>11537</v>
      </c>
      <c r="K1840" s="2" t="s">
        <v>1034</v>
      </c>
      <c r="L1840" s="2" t="s">
        <v>1150</v>
      </c>
      <c r="M1840" s="2" t="s">
        <v>32</v>
      </c>
      <c r="N1840" s="2" t="s">
        <v>453</v>
      </c>
      <c r="O1840" s="15" t="s">
        <v>33</v>
      </c>
      <c r="P1840" s="36" t="s">
        <v>641</v>
      </c>
      <c r="Q1840" s="5" t="s">
        <v>642</v>
      </c>
      <c r="R1840" s="2">
        <v>80</v>
      </c>
      <c r="S1840" s="9">
        <v>161</v>
      </c>
      <c r="T1840" s="9">
        <f t="shared" si="103"/>
        <v>12880</v>
      </c>
      <c r="U1840" s="9">
        <f t="shared" si="104"/>
        <v>14425.600000000002</v>
      </c>
      <c r="V1840" s="2" t="s">
        <v>42</v>
      </c>
      <c r="W1840" s="2">
        <v>2014</v>
      </c>
      <c r="X1840" s="2"/>
    </row>
    <row r="1841" spans="1:25" ht="51" customHeight="1" outlineLevel="1" x14ac:dyDescent="0.25">
      <c r="A1841" s="2" t="s">
        <v>4548</v>
      </c>
      <c r="B1841" s="3" t="s">
        <v>27</v>
      </c>
      <c r="C1841" s="43" t="s">
        <v>2926</v>
      </c>
      <c r="D1841" s="10" t="s">
        <v>3716</v>
      </c>
      <c r="E1841" s="10" t="s">
        <v>2318</v>
      </c>
      <c r="F1841" s="43" t="s">
        <v>4426</v>
      </c>
      <c r="G1841" s="2" t="s">
        <v>29</v>
      </c>
      <c r="H1841" s="4">
        <v>0</v>
      </c>
      <c r="I1841" s="2">
        <v>710000000</v>
      </c>
      <c r="J1841" s="2" t="s">
        <v>11537</v>
      </c>
      <c r="K1841" s="2" t="s">
        <v>1034</v>
      </c>
      <c r="L1841" s="2" t="s">
        <v>1150</v>
      </c>
      <c r="M1841" s="2" t="s">
        <v>32</v>
      </c>
      <c r="N1841" s="2" t="s">
        <v>453</v>
      </c>
      <c r="O1841" s="15" t="s">
        <v>33</v>
      </c>
      <c r="P1841" s="36" t="s">
        <v>40</v>
      </c>
      <c r="Q1841" s="2" t="s">
        <v>41</v>
      </c>
      <c r="R1841" s="2">
        <v>80</v>
      </c>
      <c r="S1841" s="9">
        <v>147</v>
      </c>
      <c r="T1841" s="9">
        <f t="shared" si="103"/>
        <v>11760</v>
      </c>
      <c r="U1841" s="9">
        <f t="shared" si="104"/>
        <v>13171.2</v>
      </c>
      <c r="V1841" s="2" t="s">
        <v>42</v>
      </c>
      <c r="W1841" s="2">
        <v>2014</v>
      </c>
      <c r="X1841" s="2"/>
    </row>
    <row r="1842" spans="1:25" ht="51" customHeight="1" outlineLevel="1" x14ac:dyDescent="0.25">
      <c r="A1842" s="2" t="s">
        <v>4549</v>
      </c>
      <c r="B1842" s="3" t="s">
        <v>27</v>
      </c>
      <c r="C1842" s="10" t="s">
        <v>6124</v>
      </c>
      <c r="D1842" s="10" t="s">
        <v>2928</v>
      </c>
      <c r="E1842" s="10" t="s">
        <v>6125</v>
      </c>
      <c r="F1842" s="43" t="s">
        <v>4427</v>
      </c>
      <c r="G1842" s="2" t="s">
        <v>29</v>
      </c>
      <c r="H1842" s="4">
        <v>0</v>
      </c>
      <c r="I1842" s="2">
        <v>710000000</v>
      </c>
      <c r="J1842" s="2" t="s">
        <v>11537</v>
      </c>
      <c r="K1842" s="2" t="s">
        <v>1034</v>
      </c>
      <c r="L1842" s="2" t="s">
        <v>1150</v>
      </c>
      <c r="M1842" s="2" t="s">
        <v>32</v>
      </c>
      <c r="N1842" s="2" t="s">
        <v>453</v>
      </c>
      <c r="O1842" s="15" t="s">
        <v>33</v>
      </c>
      <c r="P1842" s="36" t="s">
        <v>40</v>
      </c>
      <c r="Q1842" s="2" t="s">
        <v>41</v>
      </c>
      <c r="R1842" s="2">
        <v>12</v>
      </c>
      <c r="S1842" s="9">
        <v>179</v>
      </c>
      <c r="T1842" s="9">
        <f t="shared" si="103"/>
        <v>2148</v>
      </c>
      <c r="U1842" s="9">
        <f t="shared" si="104"/>
        <v>2405.7600000000002</v>
      </c>
      <c r="V1842" s="2" t="s">
        <v>42</v>
      </c>
      <c r="W1842" s="2">
        <v>2014</v>
      </c>
      <c r="X1842" s="2"/>
    </row>
    <row r="1843" spans="1:25" ht="51" customHeight="1" outlineLevel="1" x14ac:dyDescent="0.25">
      <c r="A1843" s="2" t="s">
        <v>4550</v>
      </c>
      <c r="B1843" s="3" t="s">
        <v>27</v>
      </c>
      <c r="C1843" s="43" t="s">
        <v>2929</v>
      </c>
      <c r="D1843" s="10" t="s">
        <v>956</v>
      </c>
      <c r="E1843" s="10" t="s">
        <v>9098</v>
      </c>
      <c r="F1843" s="43" t="s">
        <v>4428</v>
      </c>
      <c r="G1843" s="2" t="s">
        <v>29</v>
      </c>
      <c r="H1843" s="4">
        <v>0</v>
      </c>
      <c r="I1843" s="2">
        <v>710000000</v>
      </c>
      <c r="J1843" s="2" t="s">
        <v>11537</v>
      </c>
      <c r="K1843" s="2" t="s">
        <v>1034</v>
      </c>
      <c r="L1843" s="2" t="s">
        <v>1150</v>
      </c>
      <c r="M1843" s="2" t="s">
        <v>32</v>
      </c>
      <c r="N1843" s="2" t="s">
        <v>453</v>
      </c>
      <c r="O1843" s="15" t="s">
        <v>33</v>
      </c>
      <c r="P1843" s="36" t="s">
        <v>945</v>
      </c>
      <c r="Q1843" s="5" t="s">
        <v>3708</v>
      </c>
      <c r="R1843" s="2">
        <v>12</v>
      </c>
      <c r="S1843" s="9">
        <v>165</v>
      </c>
      <c r="T1843" s="9">
        <f t="shared" si="103"/>
        <v>1980</v>
      </c>
      <c r="U1843" s="9">
        <f t="shared" si="104"/>
        <v>2217.6000000000004</v>
      </c>
      <c r="V1843" s="2" t="s">
        <v>42</v>
      </c>
      <c r="W1843" s="2">
        <v>2014</v>
      </c>
      <c r="X1843" s="2"/>
    </row>
    <row r="1844" spans="1:25" ht="51" customHeight="1" outlineLevel="1" x14ac:dyDescent="0.25">
      <c r="A1844" s="2" t="s">
        <v>4551</v>
      </c>
      <c r="B1844" s="3" t="s">
        <v>27</v>
      </c>
      <c r="C1844" s="43" t="s">
        <v>2329</v>
      </c>
      <c r="D1844" s="10" t="s">
        <v>1881</v>
      </c>
      <c r="E1844" s="10" t="s">
        <v>7770</v>
      </c>
      <c r="F1844" s="43" t="s">
        <v>2330</v>
      </c>
      <c r="G1844" s="2" t="s">
        <v>29</v>
      </c>
      <c r="H1844" s="4">
        <v>0</v>
      </c>
      <c r="I1844" s="2">
        <v>710000000</v>
      </c>
      <c r="J1844" s="2" t="s">
        <v>11537</v>
      </c>
      <c r="K1844" s="2" t="s">
        <v>1034</v>
      </c>
      <c r="L1844" s="2" t="s">
        <v>1150</v>
      </c>
      <c r="M1844" s="2" t="s">
        <v>32</v>
      </c>
      <c r="N1844" s="2" t="s">
        <v>453</v>
      </c>
      <c r="O1844" s="15" t="s">
        <v>33</v>
      </c>
      <c r="P1844" s="36" t="s">
        <v>756</v>
      </c>
      <c r="Q1844" s="5" t="s">
        <v>757</v>
      </c>
      <c r="R1844" s="2">
        <v>8</v>
      </c>
      <c r="S1844" s="9">
        <v>152</v>
      </c>
      <c r="T1844" s="9">
        <f t="shared" si="103"/>
        <v>1216</v>
      </c>
      <c r="U1844" s="9">
        <f t="shared" si="104"/>
        <v>1361.92</v>
      </c>
      <c r="V1844" s="2" t="s">
        <v>42</v>
      </c>
      <c r="W1844" s="2">
        <v>2014</v>
      </c>
      <c r="X1844" s="2"/>
    </row>
    <row r="1845" spans="1:25" ht="51" customHeight="1" outlineLevel="1" x14ac:dyDescent="0.25">
      <c r="A1845" s="2" t="s">
        <v>4552</v>
      </c>
      <c r="B1845" s="3" t="s">
        <v>27</v>
      </c>
      <c r="C1845" s="43" t="s">
        <v>2931</v>
      </c>
      <c r="D1845" s="10" t="s">
        <v>2481</v>
      </c>
      <c r="E1845" s="10" t="s">
        <v>9094</v>
      </c>
      <c r="F1845" s="43" t="s">
        <v>4430</v>
      </c>
      <c r="G1845" s="2" t="s">
        <v>29</v>
      </c>
      <c r="H1845" s="4">
        <v>0</v>
      </c>
      <c r="I1845" s="2">
        <v>710000000</v>
      </c>
      <c r="J1845" s="2" t="s">
        <v>11537</v>
      </c>
      <c r="K1845" s="2" t="s">
        <v>1034</v>
      </c>
      <c r="L1845" s="2" t="s">
        <v>1150</v>
      </c>
      <c r="M1845" s="2" t="s">
        <v>32</v>
      </c>
      <c r="N1845" s="2" t="s">
        <v>453</v>
      </c>
      <c r="O1845" s="15" t="s">
        <v>33</v>
      </c>
      <c r="P1845" s="36" t="s">
        <v>945</v>
      </c>
      <c r="Q1845" s="5" t="s">
        <v>3708</v>
      </c>
      <c r="R1845" s="2">
        <v>300</v>
      </c>
      <c r="S1845" s="9">
        <v>160</v>
      </c>
      <c r="T1845" s="9">
        <f t="shared" si="103"/>
        <v>48000</v>
      </c>
      <c r="U1845" s="9">
        <f t="shared" si="104"/>
        <v>53760.000000000007</v>
      </c>
      <c r="V1845" s="2" t="s">
        <v>42</v>
      </c>
      <c r="W1845" s="2">
        <v>2014</v>
      </c>
      <c r="X1845" s="2"/>
    </row>
    <row r="1846" spans="1:25" ht="51" customHeight="1" outlineLevel="1" x14ac:dyDescent="0.25">
      <c r="A1846" s="2" t="s">
        <v>4553</v>
      </c>
      <c r="B1846" s="3" t="s">
        <v>27</v>
      </c>
      <c r="C1846" s="10" t="s">
        <v>9993</v>
      </c>
      <c r="D1846" s="10" t="s">
        <v>5424</v>
      </c>
      <c r="E1846" s="10" t="s">
        <v>9994</v>
      </c>
      <c r="F1846" s="43" t="s">
        <v>4220</v>
      </c>
      <c r="G1846" s="2" t="s">
        <v>29</v>
      </c>
      <c r="H1846" s="4">
        <v>0</v>
      </c>
      <c r="I1846" s="2">
        <v>710000000</v>
      </c>
      <c r="J1846" s="2" t="s">
        <v>11537</v>
      </c>
      <c r="K1846" s="2" t="s">
        <v>8570</v>
      </c>
      <c r="L1846" s="2" t="s">
        <v>1150</v>
      </c>
      <c r="M1846" s="2" t="s">
        <v>32</v>
      </c>
      <c r="N1846" s="2" t="s">
        <v>453</v>
      </c>
      <c r="O1846" s="15" t="s">
        <v>375</v>
      </c>
      <c r="P1846" s="36" t="s">
        <v>40</v>
      </c>
      <c r="Q1846" s="2" t="s">
        <v>41</v>
      </c>
      <c r="R1846" s="2">
        <v>6</v>
      </c>
      <c r="S1846" s="9">
        <v>1000</v>
      </c>
      <c r="T1846" s="9">
        <f t="shared" si="103"/>
        <v>6000</v>
      </c>
      <c r="U1846" s="9">
        <f t="shared" si="104"/>
        <v>6720.0000000000009</v>
      </c>
      <c r="V1846" s="2" t="s">
        <v>42</v>
      </c>
      <c r="W1846" s="2">
        <v>2014</v>
      </c>
      <c r="X1846" s="2"/>
    </row>
    <row r="1847" spans="1:25" ht="63.75" customHeight="1" outlineLevel="1" x14ac:dyDescent="0.25">
      <c r="A1847" s="2" t="s">
        <v>4554</v>
      </c>
      <c r="B1847" s="3" t="s">
        <v>27</v>
      </c>
      <c r="C1847" s="5" t="s">
        <v>28</v>
      </c>
      <c r="D1847" s="10" t="s">
        <v>3380</v>
      </c>
      <c r="E1847" s="10" t="s">
        <v>3723</v>
      </c>
      <c r="F1847" s="43" t="s">
        <v>39</v>
      </c>
      <c r="G1847" s="2" t="s">
        <v>350</v>
      </c>
      <c r="H1847" s="7" t="s">
        <v>375</v>
      </c>
      <c r="I1847" s="2">
        <v>710000000</v>
      </c>
      <c r="J1847" s="2" t="s">
        <v>11537</v>
      </c>
      <c r="K1847" s="2" t="s">
        <v>31</v>
      </c>
      <c r="L1847" s="2" t="s">
        <v>1150</v>
      </c>
      <c r="M1847" s="2" t="s">
        <v>32</v>
      </c>
      <c r="N1847" s="2" t="s">
        <v>453</v>
      </c>
      <c r="O1847" s="15" t="s">
        <v>33</v>
      </c>
      <c r="P1847" s="36" t="s">
        <v>34</v>
      </c>
      <c r="Q1847" s="2" t="s">
        <v>35</v>
      </c>
      <c r="R1847" s="2">
        <v>18</v>
      </c>
      <c r="S1847" s="9">
        <v>1520</v>
      </c>
      <c r="T1847" s="9">
        <v>0</v>
      </c>
      <c r="U1847" s="9">
        <f>T1847*1.12</f>
        <v>0</v>
      </c>
      <c r="V1847" s="2" t="s">
        <v>36</v>
      </c>
      <c r="W1847" s="2">
        <v>2014</v>
      </c>
      <c r="X1847" s="2"/>
    </row>
    <row r="1848" spans="1:25" s="273" customFormat="1" ht="63.75" customHeight="1" x14ac:dyDescent="0.25">
      <c r="A1848" s="276" t="s">
        <v>13793</v>
      </c>
      <c r="B1848" s="238" t="s">
        <v>27</v>
      </c>
      <c r="C1848" s="293" t="s">
        <v>28</v>
      </c>
      <c r="D1848" s="280" t="s">
        <v>3380</v>
      </c>
      <c r="E1848" s="280" t="s">
        <v>3723</v>
      </c>
      <c r="F1848" s="274"/>
      <c r="G1848" s="276" t="s">
        <v>350</v>
      </c>
      <c r="H1848" s="281">
        <v>100</v>
      </c>
      <c r="I1848" s="276">
        <v>710000000</v>
      </c>
      <c r="J1848" s="276" t="s">
        <v>1075</v>
      </c>
      <c r="K1848" s="286" t="s">
        <v>11805</v>
      </c>
      <c r="L1848" s="276" t="s">
        <v>13794</v>
      </c>
      <c r="M1848" s="282" t="s">
        <v>32</v>
      </c>
      <c r="N1848" s="276" t="s">
        <v>13787</v>
      </c>
      <c r="O1848" s="287">
        <v>0.3</v>
      </c>
      <c r="P1848" s="36" t="s">
        <v>34</v>
      </c>
      <c r="Q1848" s="291" t="s">
        <v>35</v>
      </c>
      <c r="R1848" s="279">
        <v>23</v>
      </c>
      <c r="S1848" s="278">
        <v>1852</v>
      </c>
      <c r="T1848" s="278">
        <v>42596</v>
      </c>
      <c r="U1848" s="278">
        <v>47707.519999999997</v>
      </c>
      <c r="V1848" s="276" t="s">
        <v>36</v>
      </c>
      <c r="W1848" s="276">
        <v>2014</v>
      </c>
      <c r="X1848" s="276" t="s">
        <v>13795</v>
      </c>
      <c r="Y1848" s="290"/>
    </row>
    <row r="1849" spans="1:25" ht="63.75" outlineLevel="1" x14ac:dyDescent="0.25">
      <c r="A1849" s="2" t="s">
        <v>4555</v>
      </c>
      <c r="B1849" s="3" t="s">
        <v>27</v>
      </c>
      <c r="C1849" s="10" t="s">
        <v>2864</v>
      </c>
      <c r="D1849" s="10" t="s">
        <v>4873</v>
      </c>
      <c r="E1849" s="10" t="s">
        <v>6417</v>
      </c>
      <c r="F1849" s="43" t="s">
        <v>2865</v>
      </c>
      <c r="G1849" s="2" t="s">
        <v>343</v>
      </c>
      <c r="H1849" s="4">
        <v>0</v>
      </c>
      <c r="I1849" s="2">
        <v>710000000</v>
      </c>
      <c r="J1849" s="2" t="s">
        <v>11537</v>
      </c>
      <c r="K1849" s="44" t="s">
        <v>6161</v>
      </c>
      <c r="L1849" s="2" t="s">
        <v>1139</v>
      </c>
      <c r="M1849" s="2" t="s">
        <v>32</v>
      </c>
      <c r="N1849" s="2" t="s">
        <v>453</v>
      </c>
      <c r="O1849" s="15" t="s">
        <v>3370</v>
      </c>
      <c r="P1849" s="36" t="s">
        <v>40</v>
      </c>
      <c r="Q1849" s="2" t="s">
        <v>41</v>
      </c>
      <c r="R1849" s="2">
        <v>4</v>
      </c>
      <c r="S1849" s="9">
        <f>5877/1.12</f>
        <v>5247.3214285714284</v>
      </c>
      <c r="T1849" s="9">
        <v>90000</v>
      </c>
      <c r="U1849" s="9">
        <f t="shared" ref="U1849:U1863" si="107">T1849*1.12</f>
        <v>100800.00000000001</v>
      </c>
      <c r="V1849" s="2" t="s">
        <v>42</v>
      </c>
      <c r="W1849" s="2">
        <v>2014</v>
      </c>
      <c r="X1849" s="2"/>
    </row>
    <row r="1850" spans="1:25" ht="63.75" outlineLevel="1" x14ac:dyDescent="0.25">
      <c r="A1850" s="2" t="s">
        <v>4556</v>
      </c>
      <c r="B1850" s="3" t="s">
        <v>27</v>
      </c>
      <c r="C1850" s="10" t="s">
        <v>2867</v>
      </c>
      <c r="D1850" s="10" t="s">
        <v>4873</v>
      </c>
      <c r="E1850" s="10" t="s">
        <v>8540</v>
      </c>
      <c r="F1850" s="43" t="s">
        <v>2868</v>
      </c>
      <c r="G1850" s="2" t="s">
        <v>343</v>
      </c>
      <c r="H1850" s="4">
        <v>0</v>
      </c>
      <c r="I1850" s="2">
        <v>710000000</v>
      </c>
      <c r="J1850" s="2" t="s">
        <v>11537</v>
      </c>
      <c r="K1850" s="44" t="s">
        <v>6161</v>
      </c>
      <c r="L1850" s="2" t="s">
        <v>1139</v>
      </c>
      <c r="M1850" s="2" t="s">
        <v>32</v>
      </c>
      <c r="N1850" s="2" t="s">
        <v>453</v>
      </c>
      <c r="O1850" s="15" t="s">
        <v>3370</v>
      </c>
      <c r="P1850" s="36" t="s">
        <v>40</v>
      </c>
      <c r="Q1850" s="2" t="s">
        <v>41</v>
      </c>
      <c r="R1850" s="2">
        <v>4</v>
      </c>
      <c r="S1850" s="9">
        <f>3140/1.12</f>
        <v>2803.5714285714284</v>
      </c>
      <c r="T1850" s="9">
        <v>95000</v>
      </c>
      <c r="U1850" s="9">
        <f t="shared" si="107"/>
        <v>106400.00000000001</v>
      </c>
      <c r="V1850" s="2" t="s">
        <v>42</v>
      </c>
      <c r="W1850" s="2">
        <v>2014</v>
      </c>
      <c r="X1850" s="2"/>
    </row>
    <row r="1851" spans="1:25" ht="63.75" outlineLevel="1" x14ac:dyDescent="0.25">
      <c r="A1851" s="2" t="s">
        <v>4557</v>
      </c>
      <c r="B1851" s="3" t="s">
        <v>27</v>
      </c>
      <c r="C1851" s="10" t="s">
        <v>2869</v>
      </c>
      <c r="D1851" s="10" t="s">
        <v>4873</v>
      </c>
      <c r="E1851" s="10" t="s">
        <v>8541</v>
      </c>
      <c r="F1851" s="43" t="s">
        <v>2870</v>
      </c>
      <c r="G1851" s="2" t="s">
        <v>343</v>
      </c>
      <c r="H1851" s="4">
        <v>0</v>
      </c>
      <c r="I1851" s="2">
        <v>710000000</v>
      </c>
      <c r="J1851" s="2" t="s">
        <v>11537</v>
      </c>
      <c r="K1851" s="44" t="s">
        <v>6161</v>
      </c>
      <c r="L1851" s="2" t="s">
        <v>1139</v>
      </c>
      <c r="M1851" s="2" t="s">
        <v>32</v>
      </c>
      <c r="N1851" s="2" t="s">
        <v>453</v>
      </c>
      <c r="O1851" s="15" t="s">
        <v>3370</v>
      </c>
      <c r="P1851" s="36" t="s">
        <v>40</v>
      </c>
      <c r="Q1851" s="2" t="s">
        <v>41</v>
      </c>
      <c r="R1851" s="2">
        <v>4</v>
      </c>
      <c r="S1851" s="9">
        <f>3693/1.12</f>
        <v>3297.3214285714284</v>
      </c>
      <c r="T1851" s="9">
        <v>88000</v>
      </c>
      <c r="U1851" s="9">
        <f t="shared" si="107"/>
        <v>98560.000000000015</v>
      </c>
      <c r="V1851" s="2" t="s">
        <v>42</v>
      </c>
      <c r="W1851" s="2">
        <v>2014</v>
      </c>
      <c r="X1851" s="2"/>
    </row>
    <row r="1852" spans="1:25" ht="63.75" outlineLevel="1" x14ac:dyDescent="0.25">
      <c r="A1852" s="2" t="s">
        <v>4558</v>
      </c>
      <c r="B1852" s="3" t="s">
        <v>27</v>
      </c>
      <c r="C1852" s="10" t="s">
        <v>1230</v>
      </c>
      <c r="D1852" s="10" t="s">
        <v>1231</v>
      </c>
      <c r="E1852" s="10" t="s">
        <v>1232</v>
      </c>
      <c r="F1852" s="5"/>
      <c r="G1852" s="10" t="s">
        <v>343</v>
      </c>
      <c r="H1852" s="4">
        <v>0</v>
      </c>
      <c r="I1852" s="2">
        <v>710000000</v>
      </c>
      <c r="J1852" s="2" t="s">
        <v>11537</v>
      </c>
      <c r="K1852" s="44" t="s">
        <v>8581</v>
      </c>
      <c r="L1852" s="2" t="s">
        <v>1139</v>
      </c>
      <c r="M1852" s="6" t="s">
        <v>32</v>
      </c>
      <c r="N1852" s="2" t="s">
        <v>453</v>
      </c>
      <c r="O1852" s="15" t="s">
        <v>33</v>
      </c>
      <c r="P1852" s="2">
        <v>168</v>
      </c>
      <c r="Q1852" s="10" t="s">
        <v>1233</v>
      </c>
      <c r="R1852" s="2">
        <v>1.7390000000000001</v>
      </c>
      <c r="S1852" s="9">
        <f>103000/1.12</f>
        <v>91964.28571428571</v>
      </c>
      <c r="T1852" s="9">
        <f>R1852*S1852</f>
        <v>159925.89285714287</v>
      </c>
      <c r="U1852" s="9">
        <f t="shared" si="107"/>
        <v>179117.00000000003</v>
      </c>
      <c r="V1852" s="2" t="s">
        <v>42</v>
      </c>
      <c r="W1852" s="2">
        <v>2014</v>
      </c>
      <c r="X1852" s="2"/>
    </row>
    <row r="1853" spans="1:25" ht="63.75" outlineLevel="1" x14ac:dyDescent="0.25">
      <c r="A1853" s="2" t="s">
        <v>4559</v>
      </c>
      <c r="B1853" s="3" t="s">
        <v>27</v>
      </c>
      <c r="C1853" s="2" t="s">
        <v>2877</v>
      </c>
      <c r="D1853" s="43" t="s">
        <v>2878</v>
      </c>
      <c r="E1853" s="43" t="s">
        <v>4902</v>
      </c>
      <c r="F1853" s="5"/>
      <c r="G1853" s="2" t="s">
        <v>29</v>
      </c>
      <c r="H1853" s="4">
        <v>0</v>
      </c>
      <c r="I1853" s="2">
        <v>710000000</v>
      </c>
      <c r="J1853" s="2" t="s">
        <v>11537</v>
      </c>
      <c r="K1853" s="44" t="s">
        <v>8570</v>
      </c>
      <c r="L1853" s="2" t="s">
        <v>1139</v>
      </c>
      <c r="M1853" s="6" t="s">
        <v>32</v>
      </c>
      <c r="N1853" s="2" t="s">
        <v>453</v>
      </c>
      <c r="O1853" s="15" t="s">
        <v>3370</v>
      </c>
      <c r="P1853" s="2">
        <v>112</v>
      </c>
      <c r="Q1853" s="2" t="s">
        <v>751</v>
      </c>
      <c r="R1853" s="2">
        <v>26</v>
      </c>
      <c r="S1853" s="9">
        <f>T1853/R1853</f>
        <v>1538.4615384615386</v>
      </c>
      <c r="T1853" s="9">
        <v>40000</v>
      </c>
      <c r="U1853" s="9">
        <v>36960</v>
      </c>
      <c r="V1853" s="2" t="s">
        <v>42</v>
      </c>
      <c r="W1853" s="2">
        <v>2014</v>
      </c>
      <c r="X1853" s="2"/>
    </row>
    <row r="1854" spans="1:25" ht="63.75" outlineLevel="1" x14ac:dyDescent="0.25">
      <c r="A1854" s="2" t="s">
        <v>4560</v>
      </c>
      <c r="B1854" s="3" t="s">
        <v>27</v>
      </c>
      <c r="C1854" s="2" t="s">
        <v>2887</v>
      </c>
      <c r="D1854" s="10" t="s">
        <v>4968</v>
      </c>
      <c r="E1854" s="10" t="s">
        <v>2889</v>
      </c>
      <c r="F1854" s="42" t="s">
        <v>2889</v>
      </c>
      <c r="G1854" s="2" t="s">
        <v>29</v>
      </c>
      <c r="H1854" s="4">
        <v>0</v>
      </c>
      <c r="I1854" s="2">
        <v>710000000</v>
      </c>
      <c r="J1854" s="2" t="s">
        <v>11537</v>
      </c>
      <c r="K1854" s="44" t="s">
        <v>6161</v>
      </c>
      <c r="L1854" s="2" t="s">
        <v>1139</v>
      </c>
      <c r="M1854" s="6" t="s">
        <v>32</v>
      </c>
      <c r="N1854" s="2" t="s">
        <v>453</v>
      </c>
      <c r="O1854" s="15" t="s">
        <v>3370</v>
      </c>
      <c r="P1854" s="36" t="s">
        <v>824</v>
      </c>
      <c r="Q1854" s="2" t="s">
        <v>1268</v>
      </c>
      <c r="R1854" s="2">
        <f>T1854/S1854</f>
        <v>112.00000000000001</v>
      </c>
      <c r="S1854" s="9">
        <f>100/1.12</f>
        <v>89.285714285714278</v>
      </c>
      <c r="T1854" s="9">
        <v>10000</v>
      </c>
      <c r="U1854" s="9">
        <f t="shared" si="107"/>
        <v>11200.000000000002</v>
      </c>
      <c r="V1854" s="2" t="s">
        <v>42</v>
      </c>
      <c r="W1854" s="2">
        <v>2014</v>
      </c>
      <c r="X1854" s="2"/>
    </row>
    <row r="1855" spans="1:25" ht="63.75" outlineLevel="1" x14ac:dyDescent="0.25">
      <c r="A1855" s="2" t="s">
        <v>4561</v>
      </c>
      <c r="B1855" s="3" t="s">
        <v>27</v>
      </c>
      <c r="C1855" s="2" t="s">
        <v>2898</v>
      </c>
      <c r="D1855" s="43" t="s">
        <v>1207</v>
      </c>
      <c r="E1855" s="43" t="s">
        <v>9790</v>
      </c>
      <c r="F1855" s="5"/>
      <c r="G1855" s="2" t="s">
        <v>343</v>
      </c>
      <c r="H1855" s="4">
        <v>0</v>
      </c>
      <c r="I1855" s="2">
        <v>710000000</v>
      </c>
      <c r="J1855" s="2" t="s">
        <v>11537</v>
      </c>
      <c r="K1855" s="44" t="s">
        <v>8571</v>
      </c>
      <c r="L1855" s="2" t="s">
        <v>1139</v>
      </c>
      <c r="M1855" s="6" t="s">
        <v>32</v>
      </c>
      <c r="N1855" s="2" t="s">
        <v>453</v>
      </c>
      <c r="O1855" s="15" t="s">
        <v>3370</v>
      </c>
      <c r="P1855" s="36" t="s">
        <v>1819</v>
      </c>
      <c r="Q1855" s="10" t="s">
        <v>1227</v>
      </c>
      <c r="R1855" s="2">
        <v>185</v>
      </c>
      <c r="S1855" s="9">
        <f>T1855/R1855</f>
        <v>2513.5135135135133</v>
      </c>
      <c r="T1855" s="9">
        <v>465000</v>
      </c>
      <c r="U1855" s="9">
        <f t="shared" si="107"/>
        <v>520800.00000000006</v>
      </c>
      <c r="V1855" s="2" t="s">
        <v>42</v>
      </c>
      <c r="W1855" s="2">
        <v>2014</v>
      </c>
      <c r="X1855" s="2"/>
    </row>
    <row r="1856" spans="1:25" ht="63.75" outlineLevel="1" x14ac:dyDescent="0.25">
      <c r="A1856" s="2" t="s">
        <v>4562</v>
      </c>
      <c r="B1856" s="3" t="s">
        <v>27</v>
      </c>
      <c r="C1856" s="2" t="s">
        <v>2900</v>
      </c>
      <c r="D1856" s="43" t="s">
        <v>9791</v>
      </c>
      <c r="E1856" s="43" t="s">
        <v>9792</v>
      </c>
      <c r="F1856" s="5"/>
      <c r="G1856" s="2" t="s">
        <v>29</v>
      </c>
      <c r="H1856" s="4">
        <v>0</v>
      </c>
      <c r="I1856" s="2">
        <v>710000000</v>
      </c>
      <c r="J1856" s="2" t="s">
        <v>11537</v>
      </c>
      <c r="K1856" s="44" t="s">
        <v>8570</v>
      </c>
      <c r="L1856" s="2" t="s">
        <v>1139</v>
      </c>
      <c r="M1856" s="6" t="s">
        <v>32</v>
      </c>
      <c r="N1856" s="2" t="s">
        <v>453</v>
      </c>
      <c r="O1856" s="15" t="s">
        <v>3370</v>
      </c>
      <c r="P1856" s="36" t="s">
        <v>1819</v>
      </c>
      <c r="Q1856" s="10" t="s">
        <v>1227</v>
      </c>
      <c r="R1856" s="2">
        <v>540</v>
      </c>
      <c r="S1856" s="9">
        <f>T1856/R1856</f>
        <v>148.14814814814815</v>
      </c>
      <c r="T1856" s="9">
        <v>80000</v>
      </c>
      <c r="U1856" s="9">
        <f t="shared" si="107"/>
        <v>89600.000000000015</v>
      </c>
      <c r="V1856" s="2" t="s">
        <v>42</v>
      </c>
      <c r="W1856" s="2">
        <v>2014</v>
      </c>
      <c r="X1856" s="2"/>
    </row>
    <row r="1857" spans="1:24" ht="63.75" outlineLevel="1" x14ac:dyDescent="0.25">
      <c r="A1857" s="2" t="s">
        <v>4563</v>
      </c>
      <c r="B1857" s="3" t="s">
        <v>27</v>
      </c>
      <c r="C1857" s="2" t="s">
        <v>2904</v>
      </c>
      <c r="D1857" s="10" t="s">
        <v>658</v>
      </c>
      <c r="E1857" s="10" t="s">
        <v>8549</v>
      </c>
      <c r="F1857" s="43" t="s">
        <v>2905</v>
      </c>
      <c r="G1857" s="10" t="s">
        <v>343</v>
      </c>
      <c r="H1857" s="4">
        <v>0</v>
      </c>
      <c r="I1857" s="2">
        <v>710000000</v>
      </c>
      <c r="J1857" s="2" t="s">
        <v>11537</v>
      </c>
      <c r="K1857" s="44" t="s">
        <v>6014</v>
      </c>
      <c r="L1857" s="2" t="s">
        <v>1139</v>
      </c>
      <c r="M1857" s="6" t="s">
        <v>32</v>
      </c>
      <c r="N1857" s="2" t="s">
        <v>453</v>
      </c>
      <c r="O1857" s="15" t="s">
        <v>3370</v>
      </c>
      <c r="P1857" s="36" t="s">
        <v>824</v>
      </c>
      <c r="Q1857" s="2" t="s">
        <v>1268</v>
      </c>
      <c r="R1857" s="2">
        <v>0</v>
      </c>
      <c r="S1857" s="9">
        <v>0</v>
      </c>
      <c r="T1857" s="9">
        <v>0</v>
      </c>
      <c r="U1857" s="9">
        <f t="shared" si="107"/>
        <v>0</v>
      </c>
      <c r="V1857" s="2" t="s">
        <v>42</v>
      </c>
      <c r="W1857" s="2">
        <v>2014</v>
      </c>
      <c r="X1857" s="2"/>
    </row>
    <row r="1858" spans="1:24" ht="63.75" outlineLevel="1" x14ac:dyDescent="0.25">
      <c r="A1858" s="2" t="s">
        <v>11306</v>
      </c>
      <c r="B1858" s="3" t="s">
        <v>27</v>
      </c>
      <c r="C1858" s="2" t="s">
        <v>8234</v>
      </c>
      <c r="D1858" s="10" t="s">
        <v>658</v>
      </c>
      <c r="E1858" s="10" t="s">
        <v>9757</v>
      </c>
      <c r="F1858" s="43"/>
      <c r="G1858" s="10" t="s">
        <v>29</v>
      </c>
      <c r="H1858" s="4">
        <v>0</v>
      </c>
      <c r="I1858" s="2">
        <v>710000000</v>
      </c>
      <c r="J1858" s="2" t="s">
        <v>11537</v>
      </c>
      <c r="K1858" s="44" t="s">
        <v>6016</v>
      </c>
      <c r="L1858" s="2" t="s">
        <v>1139</v>
      </c>
      <c r="M1858" s="6" t="s">
        <v>32</v>
      </c>
      <c r="N1858" s="2" t="s">
        <v>453</v>
      </c>
      <c r="O1858" s="15" t="s">
        <v>3810</v>
      </c>
      <c r="P1858" s="36" t="s">
        <v>824</v>
      </c>
      <c r="Q1858" s="2" t="s">
        <v>1268</v>
      </c>
      <c r="R1858" s="2">
        <v>20</v>
      </c>
      <c r="S1858" s="9">
        <v>400</v>
      </c>
      <c r="T1858" s="9">
        <f>R1858*S1858</f>
        <v>8000</v>
      </c>
      <c r="U1858" s="9">
        <f t="shared" si="107"/>
        <v>8960</v>
      </c>
      <c r="V1858" s="2" t="s">
        <v>42</v>
      </c>
      <c r="W1858" s="2">
        <v>2014</v>
      </c>
      <c r="X1858" s="2" t="s">
        <v>11307</v>
      </c>
    </row>
    <row r="1859" spans="1:24" ht="63.75" outlineLevel="1" x14ac:dyDescent="0.25">
      <c r="A1859" s="2" t="s">
        <v>4564</v>
      </c>
      <c r="B1859" s="3" t="s">
        <v>27</v>
      </c>
      <c r="C1859" s="2" t="s">
        <v>1866</v>
      </c>
      <c r="D1859" s="43" t="s">
        <v>1884</v>
      </c>
      <c r="E1859" s="43" t="s">
        <v>2910</v>
      </c>
      <c r="F1859" s="5"/>
      <c r="G1859" s="2" t="s">
        <v>343</v>
      </c>
      <c r="H1859" s="4">
        <v>0</v>
      </c>
      <c r="I1859" s="2">
        <v>710000000</v>
      </c>
      <c r="J1859" s="2" t="s">
        <v>11537</v>
      </c>
      <c r="K1859" s="44" t="s">
        <v>8570</v>
      </c>
      <c r="L1859" s="2" t="s">
        <v>1139</v>
      </c>
      <c r="M1859" s="6" t="s">
        <v>32</v>
      </c>
      <c r="N1859" s="2" t="s">
        <v>453</v>
      </c>
      <c r="O1859" s="15" t="s">
        <v>3373</v>
      </c>
      <c r="P1859" s="36" t="s">
        <v>756</v>
      </c>
      <c r="Q1859" s="2" t="s">
        <v>757</v>
      </c>
      <c r="R1859" s="8">
        <v>0</v>
      </c>
      <c r="S1859" s="9">
        <v>0</v>
      </c>
      <c r="T1859" s="9">
        <v>0</v>
      </c>
      <c r="U1859" s="9">
        <f t="shared" si="107"/>
        <v>0</v>
      </c>
      <c r="V1859" s="2" t="s">
        <v>42</v>
      </c>
      <c r="W1859" s="2">
        <v>2014</v>
      </c>
      <c r="X1859" s="2"/>
    </row>
    <row r="1860" spans="1:24" ht="67.5" customHeight="1" outlineLevel="1" x14ac:dyDescent="0.25">
      <c r="A1860" s="2" t="s">
        <v>11974</v>
      </c>
      <c r="B1860" s="3" t="s">
        <v>27</v>
      </c>
      <c r="C1860" s="2" t="s">
        <v>1866</v>
      </c>
      <c r="D1860" s="43" t="s">
        <v>1884</v>
      </c>
      <c r="E1860" s="43" t="s">
        <v>2910</v>
      </c>
      <c r="F1860" s="5"/>
      <c r="G1860" s="2" t="s">
        <v>343</v>
      </c>
      <c r="H1860" s="21">
        <v>1</v>
      </c>
      <c r="I1860" s="2">
        <v>710000000</v>
      </c>
      <c r="J1860" s="2" t="s">
        <v>11537</v>
      </c>
      <c r="K1860" s="44" t="s">
        <v>11965</v>
      </c>
      <c r="L1860" s="2" t="s">
        <v>11966</v>
      </c>
      <c r="M1860" s="6" t="s">
        <v>32</v>
      </c>
      <c r="N1860" s="2" t="s">
        <v>10994</v>
      </c>
      <c r="O1860" s="15">
        <v>0.3</v>
      </c>
      <c r="P1860" s="36">
        <v>715</v>
      </c>
      <c r="Q1860" s="2" t="s">
        <v>757</v>
      </c>
      <c r="R1860" s="8">
        <v>101</v>
      </c>
      <c r="S1860" s="9">
        <v>197</v>
      </c>
      <c r="T1860" s="9">
        <v>20000</v>
      </c>
      <c r="U1860" s="9">
        <v>22400</v>
      </c>
      <c r="V1860" s="2" t="s">
        <v>42</v>
      </c>
      <c r="W1860" s="2">
        <v>2014</v>
      </c>
      <c r="X1860" s="2" t="s">
        <v>11973</v>
      </c>
    </row>
    <row r="1861" spans="1:24" ht="63.75" outlineLevel="1" x14ac:dyDescent="0.25">
      <c r="A1861" s="2" t="s">
        <v>4565</v>
      </c>
      <c r="B1861" s="3" t="s">
        <v>27</v>
      </c>
      <c r="C1861" s="2" t="s">
        <v>2917</v>
      </c>
      <c r="D1861" s="43" t="s">
        <v>11967</v>
      </c>
      <c r="E1861" s="43" t="s">
        <v>9796</v>
      </c>
      <c r="F1861" s="5"/>
      <c r="G1861" s="2" t="s">
        <v>343</v>
      </c>
      <c r="H1861" s="4">
        <v>0</v>
      </c>
      <c r="I1861" s="2">
        <v>710000000</v>
      </c>
      <c r="J1861" s="2" t="s">
        <v>11537</v>
      </c>
      <c r="K1861" s="44" t="s">
        <v>8582</v>
      </c>
      <c r="L1861" s="2" t="s">
        <v>1139</v>
      </c>
      <c r="M1861" s="6" t="s">
        <v>32</v>
      </c>
      <c r="N1861" s="2" t="s">
        <v>453</v>
      </c>
      <c r="O1861" s="15" t="s">
        <v>3373</v>
      </c>
      <c r="P1861" s="36" t="s">
        <v>40</v>
      </c>
      <c r="Q1861" s="2" t="s">
        <v>41</v>
      </c>
      <c r="R1861" s="8">
        <v>0</v>
      </c>
      <c r="S1861" s="9">
        <v>0</v>
      </c>
      <c r="T1861" s="9">
        <v>0</v>
      </c>
      <c r="U1861" s="9">
        <f t="shared" si="107"/>
        <v>0</v>
      </c>
      <c r="V1861" s="2" t="s">
        <v>42</v>
      </c>
      <c r="W1861" s="2">
        <v>2014</v>
      </c>
      <c r="X1861" s="2"/>
    </row>
    <row r="1862" spans="1:24" ht="67.5" customHeight="1" outlineLevel="1" x14ac:dyDescent="0.25">
      <c r="A1862" s="2" t="s">
        <v>11971</v>
      </c>
      <c r="B1862" s="3" t="s">
        <v>27</v>
      </c>
      <c r="C1862" s="2" t="s">
        <v>2917</v>
      </c>
      <c r="D1862" s="43" t="s">
        <v>11967</v>
      </c>
      <c r="E1862" s="43" t="s">
        <v>9796</v>
      </c>
      <c r="F1862" s="5"/>
      <c r="G1862" s="2" t="s">
        <v>343</v>
      </c>
      <c r="H1862" s="4">
        <v>100</v>
      </c>
      <c r="I1862" s="2">
        <v>710000000</v>
      </c>
      <c r="J1862" s="2" t="s">
        <v>11537</v>
      </c>
      <c r="K1862" s="44" t="s">
        <v>11965</v>
      </c>
      <c r="L1862" s="2" t="s">
        <v>11966</v>
      </c>
      <c r="M1862" s="6" t="s">
        <v>32</v>
      </c>
      <c r="N1862" s="2" t="s">
        <v>10994</v>
      </c>
      <c r="O1862" s="15">
        <v>0.3</v>
      </c>
      <c r="P1862" s="36">
        <v>796</v>
      </c>
      <c r="Q1862" s="2" t="s">
        <v>41</v>
      </c>
      <c r="R1862" s="8">
        <v>3</v>
      </c>
      <c r="S1862" s="9">
        <v>1667</v>
      </c>
      <c r="T1862" s="9">
        <v>5000</v>
      </c>
      <c r="U1862" s="9">
        <v>5600</v>
      </c>
      <c r="V1862" s="2" t="s">
        <v>42</v>
      </c>
      <c r="W1862" s="2">
        <v>2014</v>
      </c>
      <c r="X1862" s="2" t="s">
        <v>11968</v>
      </c>
    </row>
    <row r="1863" spans="1:24" ht="63.75" outlineLevel="1" x14ac:dyDescent="0.25">
      <c r="A1863" s="2" t="s">
        <v>4566</v>
      </c>
      <c r="B1863" s="3" t="s">
        <v>27</v>
      </c>
      <c r="C1863" s="2" t="s">
        <v>2919</v>
      </c>
      <c r="D1863" s="43" t="s">
        <v>1885</v>
      </c>
      <c r="E1863" s="43" t="s">
        <v>11972</v>
      </c>
      <c r="F1863" s="5"/>
      <c r="G1863" s="2" t="s">
        <v>343</v>
      </c>
      <c r="H1863" s="4">
        <v>0</v>
      </c>
      <c r="I1863" s="2">
        <v>710000000</v>
      </c>
      <c r="J1863" s="2" t="s">
        <v>11537</v>
      </c>
      <c r="K1863" s="44" t="s">
        <v>8571</v>
      </c>
      <c r="L1863" s="2" t="s">
        <v>1139</v>
      </c>
      <c r="M1863" s="6" t="s">
        <v>32</v>
      </c>
      <c r="N1863" s="2" t="s">
        <v>453</v>
      </c>
      <c r="O1863" s="15" t="s">
        <v>3373</v>
      </c>
      <c r="P1863" s="36" t="s">
        <v>40</v>
      </c>
      <c r="Q1863" s="2" t="s">
        <v>41</v>
      </c>
      <c r="R1863" s="8">
        <v>0</v>
      </c>
      <c r="S1863" s="9">
        <v>0</v>
      </c>
      <c r="T1863" s="9">
        <v>0</v>
      </c>
      <c r="U1863" s="9">
        <f t="shared" si="107"/>
        <v>0</v>
      </c>
      <c r="V1863" s="2" t="s">
        <v>42</v>
      </c>
      <c r="W1863" s="2">
        <v>2014</v>
      </c>
      <c r="X1863" s="2"/>
    </row>
    <row r="1864" spans="1:24" ht="63.75" outlineLevel="1" x14ac:dyDescent="0.25">
      <c r="A1864" s="2" t="s">
        <v>11970</v>
      </c>
      <c r="B1864" s="3" t="s">
        <v>27</v>
      </c>
      <c r="C1864" s="2" t="s">
        <v>2919</v>
      </c>
      <c r="D1864" s="43" t="s">
        <v>1885</v>
      </c>
      <c r="E1864" s="43" t="s">
        <v>11972</v>
      </c>
      <c r="F1864" s="5"/>
      <c r="G1864" s="2" t="s">
        <v>343</v>
      </c>
      <c r="H1864" s="36">
        <v>100</v>
      </c>
      <c r="I1864" s="2">
        <v>710000000</v>
      </c>
      <c r="J1864" s="2" t="s">
        <v>11537</v>
      </c>
      <c r="K1864" s="44" t="s">
        <v>11969</v>
      </c>
      <c r="L1864" s="2" t="s">
        <v>11966</v>
      </c>
      <c r="M1864" s="6" t="s">
        <v>32</v>
      </c>
      <c r="N1864" s="2" t="s">
        <v>10994</v>
      </c>
      <c r="O1864" s="15">
        <v>0.3</v>
      </c>
      <c r="P1864" s="36">
        <v>796</v>
      </c>
      <c r="Q1864" s="2" t="s">
        <v>41</v>
      </c>
      <c r="R1864" s="8">
        <v>5</v>
      </c>
      <c r="S1864" s="9">
        <v>2000</v>
      </c>
      <c r="T1864" s="9">
        <v>10000</v>
      </c>
      <c r="U1864" s="9">
        <v>11200</v>
      </c>
      <c r="V1864" s="2" t="s">
        <v>42</v>
      </c>
      <c r="W1864" s="2">
        <v>2014</v>
      </c>
      <c r="X1864" s="2" t="s">
        <v>11968</v>
      </c>
    </row>
    <row r="1865" spans="1:24" ht="63.75" outlineLevel="1" x14ac:dyDescent="0.25">
      <c r="A1865" s="2" t="s">
        <v>4567</v>
      </c>
      <c r="B1865" s="3" t="s">
        <v>27</v>
      </c>
      <c r="C1865" s="2" t="s">
        <v>2454</v>
      </c>
      <c r="D1865" s="43" t="s">
        <v>2922</v>
      </c>
      <c r="E1865" s="43" t="s">
        <v>4911</v>
      </c>
      <c r="F1865" s="5"/>
      <c r="G1865" s="2" t="s">
        <v>343</v>
      </c>
      <c r="H1865" s="4">
        <v>0</v>
      </c>
      <c r="I1865" s="2">
        <v>710000000</v>
      </c>
      <c r="J1865" s="2" t="s">
        <v>11537</v>
      </c>
      <c r="K1865" s="44" t="s">
        <v>8570</v>
      </c>
      <c r="L1865" s="2" t="s">
        <v>1139</v>
      </c>
      <c r="M1865" s="6" t="s">
        <v>32</v>
      </c>
      <c r="N1865" s="2" t="s">
        <v>453</v>
      </c>
      <c r="O1865" s="15" t="s">
        <v>3370</v>
      </c>
      <c r="P1865" s="36" t="s">
        <v>40</v>
      </c>
      <c r="Q1865" s="2" t="s">
        <v>41</v>
      </c>
      <c r="R1865" s="8">
        <v>0</v>
      </c>
      <c r="S1865" s="9">
        <v>0</v>
      </c>
      <c r="T1865" s="9">
        <v>0</v>
      </c>
      <c r="U1865" s="9">
        <f>T1865*1.12</f>
        <v>0</v>
      </c>
      <c r="V1865" s="2" t="s">
        <v>42</v>
      </c>
      <c r="W1865" s="2">
        <v>2014</v>
      </c>
      <c r="X1865" s="2"/>
    </row>
    <row r="1866" spans="1:24" ht="67.5" customHeight="1" outlineLevel="1" x14ac:dyDescent="0.25">
      <c r="A1866" s="2" t="s">
        <v>11986</v>
      </c>
      <c r="B1866" s="3" t="s">
        <v>27</v>
      </c>
      <c r="C1866" s="2" t="s">
        <v>2454</v>
      </c>
      <c r="D1866" s="43" t="s">
        <v>2922</v>
      </c>
      <c r="E1866" s="43" t="s">
        <v>4911</v>
      </c>
      <c r="F1866" s="5" t="s">
        <v>2923</v>
      </c>
      <c r="G1866" s="2" t="s">
        <v>343</v>
      </c>
      <c r="H1866" s="36">
        <v>100</v>
      </c>
      <c r="I1866" s="2">
        <v>710000000</v>
      </c>
      <c r="J1866" s="2" t="s">
        <v>11537</v>
      </c>
      <c r="K1866" s="44" t="s">
        <v>11984</v>
      </c>
      <c r="L1866" s="2" t="s">
        <v>1139</v>
      </c>
      <c r="M1866" s="6" t="s">
        <v>32</v>
      </c>
      <c r="N1866" s="2" t="s">
        <v>10994</v>
      </c>
      <c r="O1866" s="15" t="s">
        <v>354</v>
      </c>
      <c r="P1866" s="36" t="s">
        <v>40</v>
      </c>
      <c r="Q1866" s="2" t="s">
        <v>41</v>
      </c>
      <c r="R1866" s="8">
        <f>T1866/S1866</f>
        <v>51.968000000000011</v>
      </c>
      <c r="S1866" s="9">
        <f>650/1.12</f>
        <v>580.35714285714278</v>
      </c>
      <c r="T1866" s="9">
        <v>30160</v>
      </c>
      <c r="U1866" s="9">
        <f>T1866*1.12</f>
        <v>33779.200000000004</v>
      </c>
      <c r="V1866" s="2" t="s">
        <v>42</v>
      </c>
      <c r="W1866" s="2">
        <v>2014</v>
      </c>
      <c r="X1866" s="2" t="s">
        <v>11987</v>
      </c>
    </row>
    <row r="1867" spans="1:24" ht="63.75" outlineLevel="1" x14ac:dyDescent="0.25">
      <c r="A1867" s="2" t="s">
        <v>4568</v>
      </c>
      <c r="B1867" s="3" t="s">
        <v>27</v>
      </c>
      <c r="C1867" s="43" t="s">
        <v>1930</v>
      </c>
      <c r="D1867" s="10" t="s">
        <v>1932</v>
      </c>
      <c r="E1867" s="10" t="s">
        <v>1931</v>
      </c>
      <c r="F1867" s="5"/>
      <c r="G1867" s="2" t="s">
        <v>29</v>
      </c>
      <c r="H1867" s="4">
        <v>0</v>
      </c>
      <c r="I1867" s="2">
        <v>710000000</v>
      </c>
      <c r="J1867" s="2" t="s">
        <v>11537</v>
      </c>
      <c r="K1867" s="44" t="s">
        <v>6161</v>
      </c>
      <c r="L1867" s="2" t="s">
        <v>1139</v>
      </c>
      <c r="M1867" s="6" t="s">
        <v>32</v>
      </c>
      <c r="N1867" s="2" t="s">
        <v>453</v>
      </c>
      <c r="O1867" s="15" t="s">
        <v>3370</v>
      </c>
      <c r="P1867" s="36" t="s">
        <v>1837</v>
      </c>
      <c r="Q1867" s="2" t="s">
        <v>1838</v>
      </c>
      <c r="R1867" s="2">
        <v>25</v>
      </c>
      <c r="S1867" s="9">
        <v>1200</v>
      </c>
      <c r="T1867" s="9">
        <v>15000</v>
      </c>
      <c r="U1867" s="9">
        <f>T1867*1.12</f>
        <v>16800</v>
      </c>
      <c r="V1867" s="2" t="s">
        <v>42</v>
      </c>
      <c r="W1867" s="2">
        <v>2014</v>
      </c>
      <c r="X1867" s="2"/>
    </row>
    <row r="1868" spans="1:24" ht="63.75" outlineLevel="1" x14ac:dyDescent="0.25">
      <c r="A1868" s="2" t="s">
        <v>4569</v>
      </c>
      <c r="B1868" s="3" t="s">
        <v>27</v>
      </c>
      <c r="C1868" s="2" t="s">
        <v>2326</v>
      </c>
      <c r="D1868" s="43" t="s">
        <v>9099</v>
      </c>
      <c r="E1868" s="43" t="s">
        <v>9100</v>
      </c>
      <c r="F1868" s="5"/>
      <c r="G1868" s="2" t="s">
        <v>29</v>
      </c>
      <c r="H1868" s="4">
        <v>0</v>
      </c>
      <c r="I1868" s="2">
        <v>710000000</v>
      </c>
      <c r="J1868" s="2" t="s">
        <v>11537</v>
      </c>
      <c r="K1868" s="44" t="s">
        <v>8571</v>
      </c>
      <c r="L1868" s="2" t="s">
        <v>1139</v>
      </c>
      <c r="M1868" s="6" t="s">
        <v>32</v>
      </c>
      <c r="N1868" s="2" t="s">
        <v>453</v>
      </c>
      <c r="O1868" s="15" t="s">
        <v>3370</v>
      </c>
      <c r="P1868" s="36" t="s">
        <v>641</v>
      </c>
      <c r="Q1868" s="5" t="s">
        <v>642</v>
      </c>
      <c r="R1868" s="2">
        <v>0</v>
      </c>
      <c r="S1868" s="9">
        <v>0</v>
      </c>
      <c r="T1868" s="9">
        <v>0</v>
      </c>
      <c r="U1868" s="9">
        <f t="shared" ref="U1868:U1927" si="108">T1868*1.12</f>
        <v>0</v>
      </c>
      <c r="V1868" s="2" t="s">
        <v>42</v>
      </c>
      <c r="W1868" s="2">
        <v>2014</v>
      </c>
      <c r="X1868" s="2"/>
    </row>
    <row r="1869" spans="1:24" ht="63.75" outlineLevel="1" x14ac:dyDescent="0.25">
      <c r="A1869" s="2" t="s">
        <v>11315</v>
      </c>
      <c r="B1869" s="3" t="s">
        <v>27</v>
      </c>
      <c r="C1869" s="2" t="s">
        <v>2326</v>
      </c>
      <c r="D1869" s="43" t="s">
        <v>9099</v>
      </c>
      <c r="E1869" s="43" t="s">
        <v>9100</v>
      </c>
      <c r="F1869" s="5"/>
      <c r="G1869" s="2" t="s">
        <v>29</v>
      </c>
      <c r="H1869" s="4">
        <v>0</v>
      </c>
      <c r="I1869" s="2">
        <v>710000000</v>
      </c>
      <c r="J1869" s="2" t="s">
        <v>11537</v>
      </c>
      <c r="K1869" s="44" t="s">
        <v>6016</v>
      </c>
      <c r="L1869" s="2" t="s">
        <v>1139</v>
      </c>
      <c r="M1869" s="6" t="s">
        <v>32</v>
      </c>
      <c r="N1869" s="2" t="s">
        <v>453</v>
      </c>
      <c r="O1869" s="15" t="s">
        <v>3810</v>
      </c>
      <c r="P1869" s="36" t="s">
        <v>641</v>
      </c>
      <c r="Q1869" s="5" t="s">
        <v>642</v>
      </c>
      <c r="R1869" s="2">
        <v>100</v>
      </c>
      <c r="S1869" s="9">
        <v>300</v>
      </c>
      <c r="T1869" s="9">
        <f>R1869*S1869</f>
        <v>30000</v>
      </c>
      <c r="U1869" s="9">
        <f t="shared" si="108"/>
        <v>33600</v>
      </c>
      <c r="V1869" s="2" t="s">
        <v>42</v>
      </c>
      <c r="W1869" s="2">
        <v>2014</v>
      </c>
      <c r="X1869" s="2" t="s">
        <v>11316</v>
      </c>
    </row>
    <row r="1870" spans="1:24" ht="63.75" outlineLevel="1" x14ac:dyDescent="0.25">
      <c r="A1870" s="2" t="s">
        <v>4570</v>
      </c>
      <c r="B1870" s="3" t="s">
        <v>27</v>
      </c>
      <c r="C1870" s="2" t="s">
        <v>2926</v>
      </c>
      <c r="D1870" s="43" t="s">
        <v>3716</v>
      </c>
      <c r="E1870" s="43" t="s">
        <v>2318</v>
      </c>
      <c r="F1870" s="5"/>
      <c r="G1870" s="2" t="s">
        <v>29</v>
      </c>
      <c r="H1870" s="4">
        <v>0</v>
      </c>
      <c r="I1870" s="2">
        <v>710000000</v>
      </c>
      <c r="J1870" s="2" t="s">
        <v>11537</v>
      </c>
      <c r="K1870" s="44" t="s">
        <v>8571</v>
      </c>
      <c r="L1870" s="2" t="s">
        <v>1139</v>
      </c>
      <c r="M1870" s="6" t="s">
        <v>32</v>
      </c>
      <c r="N1870" s="2" t="s">
        <v>453</v>
      </c>
      <c r="O1870" s="15" t="s">
        <v>3370</v>
      </c>
      <c r="P1870" s="36" t="s">
        <v>40</v>
      </c>
      <c r="Q1870" s="2" t="s">
        <v>41</v>
      </c>
      <c r="R1870" s="2">
        <v>0</v>
      </c>
      <c r="S1870" s="9">
        <v>0</v>
      </c>
      <c r="T1870" s="9">
        <v>0</v>
      </c>
      <c r="U1870" s="9">
        <f t="shared" si="108"/>
        <v>0</v>
      </c>
      <c r="V1870" s="2" t="s">
        <v>42</v>
      </c>
      <c r="W1870" s="2">
        <v>2014</v>
      </c>
      <c r="X1870" s="2"/>
    </row>
    <row r="1871" spans="1:24" ht="63.75" outlineLevel="1" x14ac:dyDescent="0.25">
      <c r="A1871" s="2" t="s">
        <v>11317</v>
      </c>
      <c r="B1871" s="3" t="s">
        <v>27</v>
      </c>
      <c r="C1871" s="2" t="s">
        <v>2926</v>
      </c>
      <c r="D1871" s="43" t="s">
        <v>3716</v>
      </c>
      <c r="E1871" s="43" t="s">
        <v>2318</v>
      </c>
      <c r="F1871" s="5"/>
      <c r="G1871" s="2" t="s">
        <v>29</v>
      </c>
      <c r="H1871" s="4">
        <v>0</v>
      </c>
      <c r="I1871" s="2">
        <v>710000000</v>
      </c>
      <c r="J1871" s="2" t="s">
        <v>11537</v>
      </c>
      <c r="K1871" s="44" t="s">
        <v>6016</v>
      </c>
      <c r="L1871" s="2" t="s">
        <v>1139</v>
      </c>
      <c r="M1871" s="6" t="s">
        <v>32</v>
      </c>
      <c r="N1871" s="2" t="s">
        <v>453</v>
      </c>
      <c r="O1871" s="15" t="s">
        <v>3810</v>
      </c>
      <c r="P1871" s="36" t="s">
        <v>40</v>
      </c>
      <c r="Q1871" s="2" t="s">
        <v>41</v>
      </c>
      <c r="R1871" s="2">
        <v>30</v>
      </c>
      <c r="S1871" s="9">
        <v>300</v>
      </c>
      <c r="T1871" s="9">
        <v>9000</v>
      </c>
      <c r="U1871" s="9">
        <f t="shared" si="108"/>
        <v>10080.000000000002</v>
      </c>
      <c r="V1871" s="2" t="s">
        <v>42</v>
      </c>
      <c r="W1871" s="2">
        <v>2014</v>
      </c>
      <c r="X1871" s="2" t="s">
        <v>11316</v>
      </c>
    </row>
    <row r="1872" spans="1:24" ht="63.75" outlineLevel="1" x14ac:dyDescent="0.25">
      <c r="A1872" s="2" t="s">
        <v>4571</v>
      </c>
      <c r="B1872" s="3" t="s">
        <v>27</v>
      </c>
      <c r="C1872" s="2" t="s">
        <v>2315</v>
      </c>
      <c r="D1872" s="43" t="s">
        <v>2928</v>
      </c>
      <c r="E1872" s="43" t="s">
        <v>6125</v>
      </c>
      <c r="F1872" s="5"/>
      <c r="G1872" s="2" t="s">
        <v>29</v>
      </c>
      <c r="H1872" s="4">
        <v>0</v>
      </c>
      <c r="I1872" s="2">
        <v>710000000</v>
      </c>
      <c r="J1872" s="2" t="s">
        <v>11537</v>
      </c>
      <c r="K1872" s="44" t="s">
        <v>1128</v>
      </c>
      <c r="L1872" s="2" t="s">
        <v>1139</v>
      </c>
      <c r="M1872" s="6" t="s">
        <v>32</v>
      </c>
      <c r="N1872" s="2" t="s">
        <v>453</v>
      </c>
      <c r="O1872" s="15" t="s">
        <v>3370</v>
      </c>
      <c r="P1872" s="36" t="s">
        <v>40</v>
      </c>
      <c r="Q1872" s="2" t="s">
        <v>41</v>
      </c>
      <c r="R1872" s="2">
        <v>0</v>
      </c>
      <c r="S1872" s="9">
        <v>0</v>
      </c>
      <c r="T1872" s="9">
        <v>0</v>
      </c>
      <c r="U1872" s="9">
        <f t="shared" si="108"/>
        <v>0</v>
      </c>
      <c r="V1872" s="2" t="s">
        <v>42</v>
      </c>
      <c r="W1872" s="2">
        <v>2014</v>
      </c>
      <c r="X1872" s="2"/>
    </row>
    <row r="1873" spans="1:24" ht="63.75" outlineLevel="1" x14ac:dyDescent="0.25">
      <c r="A1873" s="2" t="s">
        <v>11318</v>
      </c>
      <c r="B1873" s="3" t="s">
        <v>27</v>
      </c>
      <c r="C1873" s="2" t="s">
        <v>2315</v>
      </c>
      <c r="D1873" s="43" t="s">
        <v>2928</v>
      </c>
      <c r="E1873" s="43" t="s">
        <v>6125</v>
      </c>
      <c r="F1873" s="5"/>
      <c r="G1873" s="2" t="s">
        <v>29</v>
      </c>
      <c r="H1873" s="4">
        <v>0</v>
      </c>
      <c r="I1873" s="2">
        <v>710000000</v>
      </c>
      <c r="J1873" s="2" t="s">
        <v>11537</v>
      </c>
      <c r="K1873" s="44" t="s">
        <v>6016</v>
      </c>
      <c r="L1873" s="2" t="s">
        <v>1139</v>
      </c>
      <c r="M1873" s="6" t="s">
        <v>32</v>
      </c>
      <c r="N1873" s="2" t="s">
        <v>453</v>
      </c>
      <c r="O1873" s="15" t="s">
        <v>3810</v>
      </c>
      <c r="P1873" s="36" t="s">
        <v>40</v>
      </c>
      <c r="Q1873" s="2" t="s">
        <v>41</v>
      </c>
      <c r="R1873" s="2">
        <v>12</v>
      </c>
      <c r="S1873" s="9">
        <v>500</v>
      </c>
      <c r="T1873" s="9">
        <f>R1873*S1873</f>
        <v>6000</v>
      </c>
      <c r="U1873" s="9">
        <f t="shared" si="108"/>
        <v>6720.0000000000009</v>
      </c>
      <c r="V1873" s="2" t="s">
        <v>42</v>
      </c>
      <c r="W1873" s="2">
        <v>2014</v>
      </c>
      <c r="X1873" s="2" t="s">
        <v>11316</v>
      </c>
    </row>
    <row r="1874" spans="1:24" ht="63.75" outlineLevel="1" x14ac:dyDescent="0.25">
      <c r="A1874" s="2" t="s">
        <v>4572</v>
      </c>
      <c r="B1874" s="3" t="s">
        <v>27</v>
      </c>
      <c r="C1874" s="2" t="s">
        <v>2315</v>
      </c>
      <c r="D1874" s="43" t="s">
        <v>2928</v>
      </c>
      <c r="E1874" s="43" t="s">
        <v>6125</v>
      </c>
      <c r="F1874" s="5"/>
      <c r="G1874" s="2" t="s">
        <v>29</v>
      </c>
      <c r="H1874" s="4">
        <v>0</v>
      </c>
      <c r="I1874" s="2">
        <v>710000000</v>
      </c>
      <c r="J1874" s="2" t="s">
        <v>11537</v>
      </c>
      <c r="K1874" s="44" t="s">
        <v>1128</v>
      </c>
      <c r="L1874" s="2" t="s">
        <v>1139</v>
      </c>
      <c r="M1874" s="6" t="s">
        <v>32</v>
      </c>
      <c r="N1874" s="2" t="s">
        <v>453</v>
      </c>
      <c r="O1874" s="15" t="s">
        <v>3370</v>
      </c>
      <c r="P1874" s="36" t="s">
        <v>40</v>
      </c>
      <c r="Q1874" s="5" t="s">
        <v>41</v>
      </c>
      <c r="R1874" s="2">
        <v>0</v>
      </c>
      <c r="S1874" s="9">
        <v>0</v>
      </c>
      <c r="T1874" s="9">
        <v>0</v>
      </c>
      <c r="U1874" s="9">
        <f t="shared" si="108"/>
        <v>0</v>
      </c>
      <c r="V1874" s="2" t="s">
        <v>42</v>
      </c>
      <c r="W1874" s="2">
        <v>2014</v>
      </c>
      <c r="X1874" s="2"/>
    </row>
    <row r="1875" spans="1:24" ht="63.75" outlineLevel="1" x14ac:dyDescent="0.25">
      <c r="A1875" s="2" t="s">
        <v>11319</v>
      </c>
      <c r="B1875" s="3" t="s">
        <v>27</v>
      </c>
      <c r="C1875" s="2" t="s">
        <v>2315</v>
      </c>
      <c r="D1875" s="43" t="s">
        <v>2928</v>
      </c>
      <c r="E1875" s="43" t="s">
        <v>6125</v>
      </c>
      <c r="F1875" s="5"/>
      <c r="G1875" s="2" t="s">
        <v>29</v>
      </c>
      <c r="H1875" s="4">
        <v>0</v>
      </c>
      <c r="I1875" s="2">
        <v>710000000</v>
      </c>
      <c r="J1875" s="2" t="s">
        <v>11537</v>
      </c>
      <c r="K1875" s="44" t="s">
        <v>6016</v>
      </c>
      <c r="L1875" s="2" t="s">
        <v>1139</v>
      </c>
      <c r="M1875" s="6" t="s">
        <v>32</v>
      </c>
      <c r="N1875" s="2" t="s">
        <v>453</v>
      </c>
      <c r="O1875" s="15" t="s">
        <v>3810</v>
      </c>
      <c r="P1875" s="36" t="s">
        <v>945</v>
      </c>
      <c r="Q1875" s="5" t="s">
        <v>3708</v>
      </c>
      <c r="R1875" s="2">
        <v>20</v>
      </c>
      <c r="S1875" s="9">
        <v>600</v>
      </c>
      <c r="T1875" s="9">
        <v>12000</v>
      </c>
      <c r="U1875" s="9">
        <f t="shared" si="108"/>
        <v>13440.000000000002</v>
      </c>
      <c r="V1875" s="2" t="s">
        <v>42</v>
      </c>
      <c r="W1875" s="2">
        <v>2014</v>
      </c>
      <c r="X1875" s="2" t="s">
        <v>11320</v>
      </c>
    </row>
    <row r="1876" spans="1:24" ht="63.75" outlineLevel="1" x14ac:dyDescent="0.25">
      <c r="A1876" s="2" t="s">
        <v>4573</v>
      </c>
      <c r="B1876" s="3" t="s">
        <v>27</v>
      </c>
      <c r="C1876" s="2" t="s">
        <v>2329</v>
      </c>
      <c r="D1876" s="43" t="s">
        <v>1881</v>
      </c>
      <c r="E1876" s="43" t="s">
        <v>11329</v>
      </c>
      <c r="F1876" s="5"/>
      <c r="G1876" s="2" t="s">
        <v>29</v>
      </c>
      <c r="H1876" s="4">
        <v>0</v>
      </c>
      <c r="I1876" s="2">
        <v>710000000</v>
      </c>
      <c r="J1876" s="2" t="s">
        <v>11537</v>
      </c>
      <c r="K1876" s="44" t="s">
        <v>1128</v>
      </c>
      <c r="L1876" s="2" t="s">
        <v>1139</v>
      </c>
      <c r="M1876" s="6" t="s">
        <v>32</v>
      </c>
      <c r="N1876" s="2" t="s">
        <v>453</v>
      </c>
      <c r="O1876" s="15" t="s">
        <v>3370</v>
      </c>
      <c r="P1876" s="36" t="s">
        <v>756</v>
      </c>
      <c r="Q1876" s="2" t="s">
        <v>757</v>
      </c>
      <c r="R1876" s="2">
        <v>0</v>
      </c>
      <c r="S1876" s="9">
        <v>0</v>
      </c>
      <c r="T1876" s="9">
        <v>0</v>
      </c>
      <c r="U1876" s="9">
        <f t="shared" si="108"/>
        <v>0</v>
      </c>
      <c r="V1876" s="2" t="s">
        <v>42</v>
      </c>
      <c r="W1876" s="2">
        <v>2014</v>
      </c>
      <c r="X1876" s="2"/>
    </row>
    <row r="1877" spans="1:24" ht="63.75" outlineLevel="1" x14ac:dyDescent="0.25">
      <c r="A1877" s="2" t="s">
        <v>11328</v>
      </c>
      <c r="B1877" s="3" t="s">
        <v>27</v>
      </c>
      <c r="C1877" s="2" t="s">
        <v>2329</v>
      </c>
      <c r="D1877" s="43" t="s">
        <v>1881</v>
      </c>
      <c r="E1877" s="43" t="s">
        <v>11329</v>
      </c>
      <c r="F1877" s="5"/>
      <c r="G1877" s="2" t="s">
        <v>29</v>
      </c>
      <c r="H1877" s="4">
        <v>0</v>
      </c>
      <c r="I1877" s="2">
        <v>710000000</v>
      </c>
      <c r="J1877" s="2" t="s">
        <v>11537</v>
      </c>
      <c r="K1877" s="44" t="s">
        <v>6016</v>
      </c>
      <c r="L1877" s="2" t="s">
        <v>1139</v>
      </c>
      <c r="M1877" s="6" t="s">
        <v>32</v>
      </c>
      <c r="N1877" s="2" t="s">
        <v>453</v>
      </c>
      <c r="O1877" s="15" t="s">
        <v>3810</v>
      </c>
      <c r="P1877" s="36" t="s">
        <v>756</v>
      </c>
      <c r="Q1877" s="2" t="s">
        <v>757</v>
      </c>
      <c r="R1877" s="2">
        <v>30</v>
      </c>
      <c r="S1877" s="9">
        <v>200</v>
      </c>
      <c r="T1877" s="9">
        <f>R1877*S1877</f>
        <v>6000</v>
      </c>
      <c r="U1877" s="9">
        <f t="shared" si="108"/>
        <v>6720.0000000000009</v>
      </c>
      <c r="V1877" s="2" t="s">
        <v>42</v>
      </c>
      <c r="W1877" s="2">
        <v>2014</v>
      </c>
      <c r="X1877" s="2" t="s">
        <v>11316</v>
      </c>
    </row>
    <row r="1878" spans="1:24" ht="127.5" outlineLevel="1" x14ac:dyDescent="0.25">
      <c r="A1878" s="2" t="s">
        <v>4574</v>
      </c>
      <c r="B1878" s="3" t="s">
        <v>27</v>
      </c>
      <c r="C1878" s="2" t="s">
        <v>2931</v>
      </c>
      <c r="D1878" s="10" t="s">
        <v>2481</v>
      </c>
      <c r="E1878" s="10" t="s">
        <v>9094</v>
      </c>
      <c r="F1878" s="5"/>
      <c r="G1878" s="2" t="s">
        <v>29</v>
      </c>
      <c r="H1878" s="4">
        <v>0</v>
      </c>
      <c r="I1878" s="2">
        <v>710000000</v>
      </c>
      <c r="J1878" s="2" t="s">
        <v>11537</v>
      </c>
      <c r="K1878" s="44" t="s">
        <v>1128</v>
      </c>
      <c r="L1878" s="2" t="s">
        <v>1139</v>
      </c>
      <c r="M1878" s="6" t="s">
        <v>32</v>
      </c>
      <c r="N1878" s="2" t="s">
        <v>453</v>
      </c>
      <c r="O1878" s="15" t="s">
        <v>3370</v>
      </c>
      <c r="P1878" s="36" t="s">
        <v>40</v>
      </c>
      <c r="Q1878" s="5" t="s">
        <v>41</v>
      </c>
      <c r="R1878" s="2">
        <v>214</v>
      </c>
      <c r="S1878" s="9">
        <v>70</v>
      </c>
      <c r="T1878" s="9">
        <v>60000</v>
      </c>
      <c r="U1878" s="9">
        <f t="shared" si="108"/>
        <v>67200</v>
      </c>
      <c r="V1878" s="2" t="s">
        <v>42</v>
      </c>
      <c r="W1878" s="2">
        <v>2014</v>
      </c>
      <c r="X1878" s="2"/>
    </row>
    <row r="1879" spans="1:24" ht="63.75" outlineLevel="1" x14ac:dyDescent="0.25">
      <c r="A1879" s="2" t="s">
        <v>4575</v>
      </c>
      <c r="B1879" s="3" t="s">
        <v>27</v>
      </c>
      <c r="C1879" s="2" t="s">
        <v>2933</v>
      </c>
      <c r="D1879" s="43" t="s">
        <v>12685</v>
      </c>
      <c r="E1879" s="43" t="s">
        <v>9798</v>
      </c>
      <c r="F1879" s="43" t="s">
        <v>2934</v>
      </c>
      <c r="G1879" s="2" t="s">
        <v>29</v>
      </c>
      <c r="H1879" s="4">
        <v>0</v>
      </c>
      <c r="I1879" s="2">
        <v>710000000</v>
      </c>
      <c r="J1879" s="2" t="s">
        <v>11537</v>
      </c>
      <c r="K1879" s="44" t="s">
        <v>1128</v>
      </c>
      <c r="L1879" s="2" t="s">
        <v>1139</v>
      </c>
      <c r="M1879" s="6" t="s">
        <v>32</v>
      </c>
      <c r="N1879" s="2" t="s">
        <v>453</v>
      </c>
      <c r="O1879" s="15" t="s">
        <v>3370</v>
      </c>
      <c r="P1879" s="36" t="s">
        <v>40</v>
      </c>
      <c r="Q1879" s="2" t="s">
        <v>41</v>
      </c>
      <c r="R1879" s="2">
        <v>1</v>
      </c>
      <c r="S1879" s="9">
        <f>6500/1.12</f>
        <v>5803.5714285714284</v>
      </c>
      <c r="T1879" s="9">
        <f t="shared" ref="T1879:T1912" si="109">R1879*S1879</f>
        <v>5803.5714285714284</v>
      </c>
      <c r="U1879" s="9">
        <f t="shared" si="108"/>
        <v>6500.0000000000009</v>
      </c>
      <c r="V1879" s="2" t="s">
        <v>42</v>
      </c>
      <c r="W1879" s="2">
        <v>2014</v>
      </c>
      <c r="X1879" s="2"/>
    </row>
    <row r="1880" spans="1:24" ht="63.75" outlineLevel="1" x14ac:dyDescent="0.25">
      <c r="A1880" s="2" t="s">
        <v>4576</v>
      </c>
      <c r="B1880" s="3" t="s">
        <v>27</v>
      </c>
      <c r="C1880" s="2" t="s">
        <v>2933</v>
      </c>
      <c r="D1880" s="43" t="s">
        <v>12685</v>
      </c>
      <c r="E1880" s="43" t="s">
        <v>9798</v>
      </c>
      <c r="F1880" s="43" t="s">
        <v>2935</v>
      </c>
      <c r="G1880" s="2" t="s">
        <v>29</v>
      </c>
      <c r="H1880" s="4">
        <v>0</v>
      </c>
      <c r="I1880" s="2">
        <v>710000000</v>
      </c>
      <c r="J1880" s="2" t="s">
        <v>11537</v>
      </c>
      <c r="K1880" s="44" t="s">
        <v>1128</v>
      </c>
      <c r="L1880" s="2" t="s">
        <v>1139</v>
      </c>
      <c r="M1880" s="6" t="s">
        <v>32</v>
      </c>
      <c r="N1880" s="2" t="s">
        <v>453</v>
      </c>
      <c r="O1880" s="15" t="s">
        <v>3370</v>
      </c>
      <c r="P1880" s="36" t="s">
        <v>40</v>
      </c>
      <c r="Q1880" s="2" t="s">
        <v>41</v>
      </c>
      <c r="R1880" s="2">
        <v>1</v>
      </c>
      <c r="S1880" s="9">
        <f>4930/1.12</f>
        <v>4401.7857142857138</v>
      </c>
      <c r="T1880" s="9">
        <f t="shared" si="109"/>
        <v>4401.7857142857138</v>
      </c>
      <c r="U1880" s="9">
        <f t="shared" si="108"/>
        <v>4930</v>
      </c>
      <c r="V1880" s="2" t="s">
        <v>42</v>
      </c>
      <c r="W1880" s="2">
        <v>2014</v>
      </c>
      <c r="X1880" s="2"/>
    </row>
    <row r="1881" spans="1:24" ht="63.75" outlineLevel="1" x14ac:dyDescent="0.25">
      <c r="A1881" s="2" t="s">
        <v>4577</v>
      </c>
      <c r="B1881" s="3" t="s">
        <v>27</v>
      </c>
      <c r="C1881" s="2" t="s">
        <v>2936</v>
      </c>
      <c r="D1881" s="43" t="s">
        <v>9799</v>
      </c>
      <c r="E1881" s="43" t="s">
        <v>9800</v>
      </c>
      <c r="F1881" s="43" t="s">
        <v>2937</v>
      </c>
      <c r="G1881" s="2" t="s">
        <v>29</v>
      </c>
      <c r="H1881" s="4">
        <v>0</v>
      </c>
      <c r="I1881" s="2">
        <v>710000000</v>
      </c>
      <c r="J1881" s="2" t="s">
        <v>11537</v>
      </c>
      <c r="K1881" s="44" t="s">
        <v>1128</v>
      </c>
      <c r="L1881" s="2" t="s">
        <v>1139</v>
      </c>
      <c r="M1881" s="6" t="s">
        <v>32</v>
      </c>
      <c r="N1881" s="2" t="s">
        <v>453</v>
      </c>
      <c r="O1881" s="15" t="s">
        <v>3370</v>
      </c>
      <c r="P1881" s="36" t="s">
        <v>40</v>
      </c>
      <c r="Q1881" s="2" t="s">
        <v>41</v>
      </c>
      <c r="R1881" s="2">
        <v>1</v>
      </c>
      <c r="S1881" s="9">
        <f>8370/1.12</f>
        <v>7473.2142857142853</v>
      </c>
      <c r="T1881" s="9">
        <f t="shared" si="109"/>
        <v>7473.2142857142853</v>
      </c>
      <c r="U1881" s="9">
        <f t="shared" si="108"/>
        <v>8370</v>
      </c>
      <c r="V1881" s="2" t="s">
        <v>42</v>
      </c>
      <c r="W1881" s="2">
        <v>2014</v>
      </c>
      <c r="X1881" s="2"/>
    </row>
    <row r="1882" spans="1:24" ht="63.75" outlineLevel="1" x14ac:dyDescent="0.25">
      <c r="A1882" s="2" t="s">
        <v>4578</v>
      </c>
      <c r="B1882" s="3" t="s">
        <v>27</v>
      </c>
      <c r="C1882" s="2" t="s">
        <v>2938</v>
      </c>
      <c r="D1882" s="43" t="s">
        <v>12687</v>
      </c>
      <c r="E1882" s="43" t="s">
        <v>12686</v>
      </c>
      <c r="F1882" s="43" t="s">
        <v>2939</v>
      </c>
      <c r="G1882" s="2" t="s">
        <v>29</v>
      </c>
      <c r="H1882" s="4">
        <v>0</v>
      </c>
      <c r="I1882" s="2">
        <v>710000000</v>
      </c>
      <c r="J1882" s="2" t="s">
        <v>11537</v>
      </c>
      <c r="K1882" s="44" t="s">
        <v>1128</v>
      </c>
      <c r="L1882" s="2" t="s">
        <v>1139</v>
      </c>
      <c r="M1882" s="6" t="s">
        <v>32</v>
      </c>
      <c r="N1882" s="2" t="s">
        <v>453</v>
      </c>
      <c r="O1882" s="15" t="s">
        <v>3370</v>
      </c>
      <c r="P1882" s="36" t="s">
        <v>40</v>
      </c>
      <c r="Q1882" s="2" t="s">
        <v>41</v>
      </c>
      <c r="R1882" s="2">
        <v>50</v>
      </c>
      <c r="S1882" s="9">
        <f>370/1.12</f>
        <v>330.35714285714283</v>
      </c>
      <c r="T1882" s="9">
        <f t="shared" si="109"/>
        <v>16517.857142857141</v>
      </c>
      <c r="U1882" s="9">
        <f t="shared" si="108"/>
        <v>18500</v>
      </c>
      <c r="V1882" s="2" t="s">
        <v>42</v>
      </c>
      <c r="W1882" s="2">
        <v>2014</v>
      </c>
      <c r="X1882" s="2"/>
    </row>
    <row r="1883" spans="1:24" ht="63.75" outlineLevel="1" x14ac:dyDescent="0.25">
      <c r="A1883" s="2" t="s">
        <v>4579</v>
      </c>
      <c r="B1883" s="3" t="s">
        <v>27</v>
      </c>
      <c r="C1883" s="2" t="s">
        <v>2940</v>
      </c>
      <c r="D1883" s="43" t="s">
        <v>9803</v>
      </c>
      <c r="E1883" s="43" t="s">
        <v>9804</v>
      </c>
      <c r="F1883" s="43" t="s">
        <v>2941</v>
      </c>
      <c r="G1883" s="2" t="s">
        <v>29</v>
      </c>
      <c r="H1883" s="4">
        <v>0</v>
      </c>
      <c r="I1883" s="2">
        <v>710000000</v>
      </c>
      <c r="J1883" s="2" t="s">
        <v>11537</v>
      </c>
      <c r="K1883" s="44" t="s">
        <v>1128</v>
      </c>
      <c r="L1883" s="2" t="s">
        <v>1139</v>
      </c>
      <c r="M1883" s="6" t="s">
        <v>32</v>
      </c>
      <c r="N1883" s="2" t="s">
        <v>453</v>
      </c>
      <c r="O1883" s="15" t="s">
        <v>3370</v>
      </c>
      <c r="P1883" s="36" t="s">
        <v>40</v>
      </c>
      <c r="Q1883" s="2" t="s">
        <v>41</v>
      </c>
      <c r="R1883" s="2">
        <v>1</v>
      </c>
      <c r="S1883" s="9">
        <f>1600/1.12</f>
        <v>1428.5714285714284</v>
      </c>
      <c r="T1883" s="9">
        <f t="shared" si="109"/>
        <v>1428.5714285714284</v>
      </c>
      <c r="U1883" s="9">
        <f t="shared" si="108"/>
        <v>1600</v>
      </c>
      <c r="V1883" s="2" t="s">
        <v>42</v>
      </c>
      <c r="W1883" s="2">
        <v>2014</v>
      </c>
      <c r="X1883" s="2"/>
    </row>
    <row r="1884" spans="1:24" ht="63.75" outlineLevel="1" x14ac:dyDescent="0.25">
      <c r="A1884" s="2" t="s">
        <v>4580</v>
      </c>
      <c r="B1884" s="3" t="s">
        <v>27</v>
      </c>
      <c r="C1884" s="2" t="s">
        <v>2942</v>
      </c>
      <c r="D1884" s="43" t="s">
        <v>12688</v>
      </c>
      <c r="E1884" s="43" t="s">
        <v>9806</v>
      </c>
      <c r="F1884" s="43" t="s">
        <v>2943</v>
      </c>
      <c r="G1884" s="2" t="s">
        <v>29</v>
      </c>
      <c r="H1884" s="4">
        <v>0</v>
      </c>
      <c r="I1884" s="2">
        <v>710000000</v>
      </c>
      <c r="J1884" s="2" t="s">
        <v>11537</v>
      </c>
      <c r="K1884" s="44" t="s">
        <v>1128</v>
      </c>
      <c r="L1884" s="2" t="s">
        <v>1139</v>
      </c>
      <c r="M1884" s="6" t="s">
        <v>32</v>
      </c>
      <c r="N1884" s="2" t="s">
        <v>453</v>
      </c>
      <c r="O1884" s="15" t="s">
        <v>3370</v>
      </c>
      <c r="P1884" s="36" t="s">
        <v>40</v>
      </c>
      <c r="Q1884" s="2" t="s">
        <v>41</v>
      </c>
      <c r="R1884" s="2">
        <v>1</v>
      </c>
      <c r="S1884" s="9">
        <f>510/1.12</f>
        <v>455.35714285714283</v>
      </c>
      <c r="T1884" s="9">
        <f t="shared" si="109"/>
        <v>455.35714285714283</v>
      </c>
      <c r="U1884" s="9">
        <f t="shared" si="108"/>
        <v>510</v>
      </c>
      <c r="V1884" s="2" t="s">
        <v>42</v>
      </c>
      <c r="W1884" s="2">
        <v>2014</v>
      </c>
      <c r="X1884" s="2"/>
    </row>
    <row r="1885" spans="1:24" ht="63.75" outlineLevel="1" x14ac:dyDescent="0.25">
      <c r="A1885" s="2" t="s">
        <v>4581</v>
      </c>
      <c r="B1885" s="3" t="s">
        <v>27</v>
      </c>
      <c r="C1885" s="2" t="s">
        <v>2942</v>
      </c>
      <c r="D1885" s="43" t="s">
        <v>12688</v>
      </c>
      <c r="E1885" s="43" t="s">
        <v>9806</v>
      </c>
      <c r="F1885" s="43" t="s">
        <v>2944</v>
      </c>
      <c r="G1885" s="2" t="s">
        <v>29</v>
      </c>
      <c r="H1885" s="4">
        <v>0</v>
      </c>
      <c r="I1885" s="2">
        <v>710000000</v>
      </c>
      <c r="J1885" s="2" t="s">
        <v>11537</v>
      </c>
      <c r="K1885" s="44" t="s">
        <v>1128</v>
      </c>
      <c r="L1885" s="2" t="s">
        <v>1139</v>
      </c>
      <c r="M1885" s="6" t="s">
        <v>32</v>
      </c>
      <c r="N1885" s="2" t="s">
        <v>453</v>
      </c>
      <c r="O1885" s="15" t="s">
        <v>3370</v>
      </c>
      <c r="P1885" s="36" t="s">
        <v>40</v>
      </c>
      <c r="Q1885" s="2" t="s">
        <v>41</v>
      </c>
      <c r="R1885" s="2">
        <v>1</v>
      </c>
      <c r="S1885" s="9">
        <f>570/1.12</f>
        <v>508.92857142857139</v>
      </c>
      <c r="T1885" s="9">
        <f t="shared" si="109"/>
        <v>508.92857142857139</v>
      </c>
      <c r="U1885" s="9">
        <f t="shared" si="108"/>
        <v>570</v>
      </c>
      <c r="V1885" s="2" t="s">
        <v>42</v>
      </c>
      <c r="W1885" s="2">
        <v>2014</v>
      </c>
      <c r="X1885" s="2"/>
    </row>
    <row r="1886" spans="1:24" ht="63.75" outlineLevel="1" x14ac:dyDescent="0.25">
      <c r="A1886" s="2" t="s">
        <v>4582</v>
      </c>
      <c r="B1886" s="3" t="s">
        <v>27</v>
      </c>
      <c r="C1886" s="2" t="s">
        <v>2945</v>
      </c>
      <c r="D1886" s="43" t="s">
        <v>9805</v>
      </c>
      <c r="E1886" s="43" t="s">
        <v>9809</v>
      </c>
      <c r="F1886" s="43" t="s">
        <v>2946</v>
      </c>
      <c r="G1886" s="2" t="s">
        <v>29</v>
      </c>
      <c r="H1886" s="4">
        <v>0</v>
      </c>
      <c r="I1886" s="2">
        <v>710000000</v>
      </c>
      <c r="J1886" s="2" t="s">
        <v>11537</v>
      </c>
      <c r="K1886" s="44" t="s">
        <v>1128</v>
      </c>
      <c r="L1886" s="2" t="s">
        <v>1139</v>
      </c>
      <c r="M1886" s="6" t="s">
        <v>32</v>
      </c>
      <c r="N1886" s="2" t="s">
        <v>453</v>
      </c>
      <c r="O1886" s="15" t="s">
        <v>3370</v>
      </c>
      <c r="P1886" s="36" t="s">
        <v>40</v>
      </c>
      <c r="Q1886" s="2" t="s">
        <v>41</v>
      </c>
      <c r="R1886" s="2">
        <v>1</v>
      </c>
      <c r="S1886" s="9">
        <f>730/1.12</f>
        <v>651.78571428571422</v>
      </c>
      <c r="T1886" s="9">
        <f t="shared" si="109"/>
        <v>651.78571428571422</v>
      </c>
      <c r="U1886" s="9">
        <f t="shared" si="108"/>
        <v>730</v>
      </c>
      <c r="V1886" s="2" t="s">
        <v>42</v>
      </c>
      <c r="W1886" s="2">
        <v>2014</v>
      </c>
      <c r="X1886" s="2"/>
    </row>
    <row r="1887" spans="1:24" ht="63.75" outlineLevel="1" x14ac:dyDescent="0.25">
      <c r="A1887" s="2" t="s">
        <v>4583</v>
      </c>
      <c r="B1887" s="3" t="s">
        <v>27</v>
      </c>
      <c r="C1887" s="2" t="s">
        <v>2947</v>
      </c>
      <c r="D1887" s="43" t="s">
        <v>9805</v>
      </c>
      <c r="E1887" s="43" t="s">
        <v>12689</v>
      </c>
      <c r="F1887" s="43" t="s">
        <v>2948</v>
      </c>
      <c r="G1887" s="2" t="s">
        <v>29</v>
      </c>
      <c r="H1887" s="4">
        <v>0</v>
      </c>
      <c r="I1887" s="2">
        <v>710000000</v>
      </c>
      <c r="J1887" s="2" t="s">
        <v>11537</v>
      </c>
      <c r="K1887" s="44" t="s">
        <v>1128</v>
      </c>
      <c r="L1887" s="2" t="s">
        <v>1139</v>
      </c>
      <c r="M1887" s="6" t="s">
        <v>32</v>
      </c>
      <c r="N1887" s="2" t="s">
        <v>453</v>
      </c>
      <c r="O1887" s="15" t="s">
        <v>3370</v>
      </c>
      <c r="P1887" s="36" t="s">
        <v>40</v>
      </c>
      <c r="Q1887" s="2" t="s">
        <v>41</v>
      </c>
      <c r="R1887" s="2">
        <v>1</v>
      </c>
      <c r="S1887" s="9">
        <f>850/1.12</f>
        <v>758.92857142857133</v>
      </c>
      <c r="T1887" s="9">
        <f t="shared" si="109"/>
        <v>758.92857142857133</v>
      </c>
      <c r="U1887" s="9">
        <f t="shared" si="108"/>
        <v>850</v>
      </c>
      <c r="V1887" s="2" t="s">
        <v>42</v>
      </c>
      <c r="W1887" s="2">
        <v>2014</v>
      </c>
      <c r="X1887" s="2"/>
    </row>
    <row r="1888" spans="1:24" ht="63.75" outlineLevel="1" x14ac:dyDescent="0.25">
      <c r="A1888" s="2" t="s">
        <v>4584</v>
      </c>
      <c r="B1888" s="3" t="s">
        <v>27</v>
      </c>
      <c r="C1888" s="2" t="s">
        <v>2949</v>
      </c>
      <c r="D1888" s="43" t="s">
        <v>9805</v>
      </c>
      <c r="E1888" s="43" t="s">
        <v>12690</v>
      </c>
      <c r="F1888" s="43" t="s">
        <v>2950</v>
      </c>
      <c r="G1888" s="2" t="s">
        <v>29</v>
      </c>
      <c r="H1888" s="4">
        <v>0</v>
      </c>
      <c r="I1888" s="2">
        <v>710000000</v>
      </c>
      <c r="J1888" s="2" t="s">
        <v>11537</v>
      </c>
      <c r="K1888" s="44" t="s">
        <v>1128</v>
      </c>
      <c r="L1888" s="2" t="s">
        <v>1139</v>
      </c>
      <c r="M1888" s="6" t="s">
        <v>32</v>
      </c>
      <c r="N1888" s="2" t="s">
        <v>453</v>
      </c>
      <c r="O1888" s="15" t="s">
        <v>3370</v>
      </c>
      <c r="P1888" s="36" t="s">
        <v>40</v>
      </c>
      <c r="Q1888" s="2" t="s">
        <v>41</v>
      </c>
      <c r="R1888" s="2">
        <v>1</v>
      </c>
      <c r="S1888" s="9">
        <f>1140/1.12</f>
        <v>1017.8571428571428</v>
      </c>
      <c r="T1888" s="9">
        <f t="shared" si="109"/>
        <v>1017.8571428571428</v>
      </c>
      <c r="U1888" s="9">
        <f t="shared" si="108"/>
        <v>1140</v>
      </c>
      <c r="V1888" s="2" t="s">
        <v>42</v>
      </c>
      <c r="W1888" s="2">
        <v>2014</v>
      </c>
      <c r="X1888" s="2"/>
    </row>
    <row r="1889" spans="1:24" ht="63.75" outlineLevel="1" x14ac:dyDescent="0.25">
      <c r="A1889" s="2" t="s">
        <v>4585</v>
      </c>
      <c r="B1889" s="3" t="s">
        <v>27</v>
      </c>
      <c r="C1889" s="2" t="s">
        <v>2951</v>
      </c>
      <c r="D1889" s="43" t="s">
        <v>9805</v>
      </c>
      <c r="E1889" s="43" t="s">
        <v>12691</v>
      </c>
      <c r="F1889" s="43" t="s">
        <v>2952</v>
      </c>
      <c r="G1889" s="2" t="s">
        <v>29</v>
      </c>
      <c r="H1889" s="4">
        <v>0</v>
      </c>
      <c r="I1889" s="2">
        <v>710000000</v>
      </c>
      <c r="J1889" s="2" t="s">
        <v>11537</v>
      </c>
      <c r="K1889" s="44" t="s">
        <v>1128</v>
      </c>
      <c r="L1889" s="2" t="s">
        <v>1139</v>
      </c>
      <c r="M1889" s="6" t="s">
        <v>32</v>
      </c>
      <c r="N1889" s="2" t="s">
        <v>453</v>
      </c>
      <c r="O1889" s="15" t="s">
        <v>3370</v>
      </c>
      <c r="P1889" s="36" t="s">
        <v>40</v>
      </c>
      <c r="Q1889" s="2" t="s">
        <v>41</v>
      </c>
      <c r="R1889" s="2">
        <v>1</v>
      </c>
      <c r="S1889" s="9">
        <f>1280/1.12</f>
        <v>1142.8571428571427</v>
      </c>
      <c r="T1889" s="9">
        <f t="shared" si="109"/>
        <v>1142.8571428571427</v>
      </c>
      <c r="U1889" s="9">
        <f t="shared" si="108"/>
        <v>1280</v>
      </c>
      <c r="V1889" s="2" t="s">
        <v>42</v>
      </c>
      <c r="W1889" s="2">
        <v>2014</v>
      </c>
      <c r="X1889" s="2"/>
    </row>
    <row r="1890" spans="1:24" ht="63.75" outlineLevel="1" x14ac:dyDescent="0.25">
      <c r="A1890" s="2" t="s">
        <v>4586</v>
      </c>
      <c r="B1890" s="3" t="s">
        <v>27</v>
      </c>
      <c r="C1890" s="2" t="s">
        <v>2951</v>
      </c>
      <c r="D1890" s="43" t="s">
        <v>9805</v>
      </c>
      <c r="E1890" s="43" t="s">
        <v>12691</v>
      </c>
      <c r="F1890" s="43" t="s">
        <v>2953</v>
      </c>
      <c r="G1890" s="2" t="s">
        <v>29</v>
      </c>
      <c r="H1890" s="4">
        <v>0</v>
      </c>
      <c r="I1890" s="2">
        <v>710000000</v>
      </c>
      <c r="J1890" s="2" t="s">
        <v>11537</v>
      </c>
      <c r="K1890" s="44" t="s">
        <v>1128</v>
      </c>
      <c r="L1890" s="2" t="s">
        <v>1139</v>
      </c>
      <c r="M1890" s="6" t="s">
        <v>32</v>
      </c>
      <c r="N1890" s="2" t="s">
        <v>453</v>
      </c>
      <c r="O1890" s="15" t="s">
        <v>3370</v>
      </c>
      <c r="P1890" s="36" t="s">
        <v>40</v>
      </c>
      <c r="Q1890" s="2" t="s">
        <v>41</v>
      </c>
      <c r="R1890" s="2">
        <v>1</v>
      </c>
      <c r="S1890" s="9">
        <f>1540/1.12</f>
        <v>1374.9999999999998</v>
      </c>
      <c r="T1890" s="9">
        <f t="shared" si="109"/>
        <v>1374.9999999999998</v>
      </c>
      <c r="U1890" s="9">
        <f t="shared" si="108"/>
        <v>1540</v>
      </c>
      <c r="V1890" s="2" t="s">
        <v>42</v>
      </c>
      <c r="W1890" s="2">
        <v>2014</v>
      </c>
      <c r="X1890" s="2"/>
    </row>
    <row r="1891" spans="1:24" ht="63.75" outlineLevel="1" x14ac:dyDescent="0.25">
      <c r="A1891" s="2" t="s">
        <v>4587</v>
      </c>
      <c r="B1891" s="3" t="s">
        <v>27</v>
      </c>
      <c r="C1891" s="2" t="s">
        <v>2954</v>
      </c>
      <c r="D1891" s="43" t="s">
        <v>9805</v>
      </c>
      <c r="E1891" s="43" t="s">
        <v>12692</v>
      </c>
      <c r="F1891" s="43" t="s">
        <v>2955</v>
      </c>
      <c r="G1891" s="2" t="s">
        <v>29</v>
      </c>
      <c r="H1891" s="4">
        <v>0</v>
      </c>
      <c r="I1891" s="2">
        <v>710000000</v>
      </c>
      <c r="J1891" s="2" t="s">
        <v>11537</v>
      </c>
      <c r="K1891" s="44" t="s">
        <v>1128</v>
      </c>
      <c r="L1891" s="2" t="s">
        <v>1139</v>
      </c>
      <c r="M1891" s="6" t="s">
        <v>32</v>
      </c>
      <c r="N1891" s="2" t="s">
        <v>453</v>
      </c>
      <c r="O1891" s="15" t="s">
        <v>3370</v>
      </c>
      <c r="P1891" s="36" t="s">
        <v>40</v>
      </c>
      <c r="Q1891" s="2" t="s">
        <v>41</v>
      </c>
      <c r="R1891" s="2">
        <v>1</v>
      </c>
      <c r="S1891" s="9">
        <f>1670/1.12</f>
        <v>1491.0714285714284</v>
      </c>
      <c r="T1891" s="9">
        <f t="shared" si="109"/>
        <v>1491.0714285714284</v>
      </c>
      <c r="U1891" s="9">
        <f t="shared" si="108"/>
        <v>1670</v>
      </c>
      <c r="V1891" s="2" t="s">
        <v>42</v>
      </c>
      <c r="W1891" s="2">
        <v>2014</v>
      </c>
      <c r="X1891" s="2"/>
    </row>
    <row r="1892" spans="1:24" ht="63.75" outlineLevel="1" x14ac:dyDescent="0.25">
      <c r="A1892" s="2" t="s">
        <v>4588</v>
      </c>
      <c r="B1892" s="3" t="s">
        <v>27</v>
      </c>
      <c r="C1892" s="2" t="s">
        <v>2954</v>
      </c>
      <c r="D1892" s="43" t="s">
        <v>9805</v>
      </c>
      <c r="E1892" s="43" t="s">
        <v>12692</v>
      </c>
      <c r="F1892" s="43" t="s">
        <v>2956</v>
      </c>
      <c r="G1892" s="2" t="s">
        <v>29</v>
      </c>
      <c r="H1892" s="4">
        <v>0</v>
      </c>
      <c r="I1892" s="2">
        <v>710000000</v>
      </c>
      <c r="J1892" s="2" t="s">
        <v>11537</v>
      </c>
      <c r="K1892" s="44" t="s">
        <v>1128</v>
      </c>
      <c r="L1892" s="2" t="s">
        <v>1139</v>
      </c>
      <c r="M1892" s="6" t="s">
        <v>32</v>
      </c>
      <c r="N1892" s="2" t="s">
        <v>453</v>
      </c>
      <c r="O1892" s="15" t="s">
        <v>3370</v>
      </c>
      <c r="P1892" s="36" t="s">
        <v>40</v>
      </c>
      <c r="Q1892" s="2" t="s">
        <v>41</v>
      </c>
      <c r="R1892" s="2">
        <v>1</v>
      </c>
      <c r="S1892" s="9">
        <f>1730/1.12</f>
        <v>1544.6428571428569</v>
      </c>
      <c r="T1892" s="9">
        <f t="shared" si="109"/>
        <v>1544.6428571428569</v>
      </c>
      <c r="U1892" s="9">
        <f t="shared" si="108"/>
        <v>1729.9999999999998</v>
      </c>
      <c r="V1892" s="2" t="s">
        <v>42</v>
      </c>
      <c r="W1892" s="2">
        <v>2014</v>
      </c>
      <c r="X1892" s="2"/>
    </row>
    <row r="1893" spans="1:24" ht="63.75" outlineLevel="1" x14ac:dyDescent="0.25">
      <c r="A1893" s="2" t="s">
        <v>4589</v>
      </c>
      <c r="B1893" s="3" t="s">
        <v>27</v>
      </c>
      <c r="C1893" s="2" t="s">
        <v>2954</v>
      </c>
      <c r="D1893" s="43" t="s">
        <v>9805</v>
      </c>
      <c r="E1893" s="43" t="s">
        <v>12692</v>
      </c>
      <c r="F1893" s="43" t="s">
        <v>2957</v>
      </c>
      <c r="G1893" s="2" t="s">
        <v>29</v>
      </c>
      <c r="H1893" s="4">
        <v>0</v>
      </c>
      <c r="I1893" s="2">
        <v>710000000</v>
      </c>
      <c r="J1893" s="2" t="s">
        <v>11537</v>
      </c>
      <c r="K1893" s="44" t="s">
        <v>1128</v>
      </c>
      <c r="L1893" s="2" t="s">
        <v>1139</v>
      </c>
      <c r="M1893" s="6" t="s">
        <v>32</v>
      </c>
      <c r="N1893" s="2" t="s">
        <v>453</v>
      </c>
      <c r="O1893" s="15" t="s">
        <v>3370</v>
      </c>
      <c r="P1893" s="36" t="s">
        <v>40</v>
      </c>
      <c r="Q1893" s="2" t="s">
        <v>41</v>
      </c>
      <c r="R1893" s="2">
        <v>1</v>
      </c>
      <c r="S1893" s="9">
        <f>1930/1.12</f>
        <v>1723.2142857142856</v>
      </c>
      <c r="T1893" s="9">
        <f t="shared" si="109"/>
        <v>1723.2142857142856</v>
      </c>
      <c r="U1893" s="9">
        <f t="shared" si="108"/>
        <v>1930</v>
      </c>
      <c r="V1893" s="2" t="s">
        <v>42</v>
      </c>
      <c r="W1893" s="2">
        <v>2014</v>
      </c>
      <c r="X1893" s="2"/>
    </row>
    <row r="1894" spans="1:24" ht="63.75" outlineLevel="1" x14ac:dyDescent="0.25">
      <c r="A1894" s="2" t="s">
        <v>4590</v>
      </c>
      <c r="B1894" s="3" t="s">
        <v>27</v>
      </c>
      <c r="C1894" s="2" t="s">
        <v>2954</v>
      </c>
      <c r="D1894" s="43" t="s">
        <v>9805</v>
      </c>
      <c r="E1894" s="43" t="s">
        <v>12692</v>
      </c>
      <c r="F1894" s="43" t="s">
        <v>2958</v>
      </c>
      <c r="G1894" s="2" t="s">
        <v>29</v>
      </c>
      <c r="H1894" s="4">
        <v>0</v>
      </c>
      <c r="I1894" s="2">
        <v>710000000</v>
      </c>
      <c r="J1894" s="2" t="s">
        <v>11537</v>
      </c>
      <c r="K1894" s="44" t="s">
        <v>1128</v>
      </c>
      <c r="L1894" s="2" t="s">
        <v>1139</v>
      </c>
      <c r="M1894" s="6" t="s">
        <v>32</v>
      </c>
      <c r="N1894" s="2" t="s">
        <v>453</v>
      </c>
      <c r="O1894" s="15" t="s">
        <v>3370</v>
      </c>
      <c r="P1894" s="36" t="s">
        <v>40</v>
      </c>
      <c r="Q1894" s="2" t="s">
        <v>41</v>
      </c>
      <c r="R1894" s="2">
        <v>1</v>
      </c>
      <c r="S1894" s="9">
        <f>2780/1.12</f>
        <v>2482.1428571428569</v>
      </c>
      <c r="T1894" s="9">
        <f t="shared" si="109"/>
        <v>2482.1428571428569</v>
      </c>
      <c r="U1894" s="9">
        <f t="shared" si="108"/>
        <v>2780</v>
      </c>
      <c r="V1894" s="2" t="s">
        <v>42</v>
      </c>
      <c r="W1894" s="2">
        <v>2014</v>
      </c>
      <c r="X1894" s="2"/>
    </row>
    <row r="1895" spans="1:24" ht="63.75" outlineLevel="1" x14ac:dyDescent="0.25">
      <c r="A1895" s="2" t="s">
        <v>4591</v>
      </c>
      <c r="B1895" s="3" t="s">
        <v>27</v>
      </c>
      <c r="C1895" s="2" t="s">
        <v>2959</v>
      </c>
      <c r="D1895" s="43" t="s">
        <v>9812</v>
      </c>
      <c r="E1895" s="43" t="s">
        <v>9813</v>
      </c>
      <c r="F1895" s="43" t="s">
        <v>2960</v>
      </c>
      <c r="G1895" s="2" t="s">
        <v>29</v>
      </c>
      <c r="H1895" s="4">
        <v>0</v>
      </c>
      <c r="I1895" s="2">
        <v>710000000</v>
      </c>
      <c r="J1895" s="2" t="s">
        <v>11537</v>
      </c>
      <c r="K1895" s="44" t="s">
        <v>1128</v>
      </c>
      <c r="L1895" s="2" t="s">
        <v>1139</v>
      </c>
      <c r="M1895" s="6" t="s">
        <v>32</v>
      </c>
      <c r="N1895" s="2" t="s">
        <v>453</v>
      </c>
      <c r="O1895" s="15" t="s">
        <v>3370</v>
      </c>
      <c r="P1895" s="36" t="s">
        <v>40</v>
      </c>
      <c r="Q1895" s="2" t="s">
        <v>41</v>
      </c>
      <c r="R1895" s="2">
        <v>1</v>
      </c>
      <c r="S1895" s="9">
        <f>425/1.12</f>
        <v>379.46428571428567</v>
      </c>
      <c r="T1895" s="9">
        <f t="shared" si="109"/>
        <v>379.46428571428567</v>
      </c>
      <c r="U1895" s="9">
        <f t="shared" si="108"/>
        <v>425</v>
      </c>
      <c r="V1895" s="2" t="s">
        <v>42</v>
      </c>
      <c r="W1895" s="2">
        <v>2014</v>
      </c>
      <c r="X1895" s="2"/>
    </row>
    <row r="1896" spans="1:24" ht="63.75" outlineLevel="1" x14ac:dyDescent="0.25">
      <c r="A1896" s="2" t="s">
        <v>4592</v>
      </c>
      <c r="B1896" s="3" t="s">
        <v>27</v>
      </c>
      <c r="C1896" s="2" t="s">
        <v>2959</v>
      </c>
      <c r="D1896" s="43" t="s">
        <v>9812</v>
      </c>
      <c r="E1896" s="43" t="s">
        <v>9813</v>
      </c>
      <c r="F1896" s="43" t="s">
        <v>2961</v>
      </c>
      <c r="G1896" s="2" t="s">
        <v>29</v>
      </c>
      <c r="H1896" s="4">
        <v>0</v>
      </c>
      <c r="I1896" s="2">
        <v>710000000</v>
      </c>
      <c r="J1896" s="2" t="s">
        <v>11537</v>
      </c>
      <c r="K1896" s="44" t="s">
        <v>1128</v>
      </c>
      <c r="L1896" s="2" t="s">
        <v>1139</v>
      </c>
      <c r="M1896" s="6" t="s">
        <v>32</v>
      </c>
      <c r="N1896" s="2" t="s">
        <v>453</v>
      </c>
      <c r="O1896" s="15" t="s">
        <v>3370</v>
      </c>
      <c r="P1896" s="36" t="s">
        <v>40</v>
      </c>
      <c r="Q1896" s="2" t="s">
        <v>41</v>
      </c>
      <c r="R1896" s="2">
        <v>1</v>
      </c>
      <c r="S1896" s="9">
        <f>486/1.12</f>
        <v>433.92857142857139</v>
      </c>
      <c r="T1896" s="9">
        <f t="shared" si="109"/>
        <v>433.92857142857139</v>
      </c>
      <c r="U1896" s="9">
        <f t="shared" si="108"/>
        <v>486</v>
      </c>
      <c r="V1896" s="2" t="s">
        <v>42</v>
      </c>
      <c r="W1896" s="2">
        <v>2014</v>
      </c>
      <c r="X1896" s="2"/>
    </row>
    <row r="1897" spans="1:24" ht="63.75" outlineLevel="1" x14ac:dyDescent="0.25">
      <c r="A1897" s="2" t="s">
        <v>4593</v>
      </c>
      <c r="B1897" s="3" t="s">
        <v>27</v>
      </c>
      <c r="C1897" s="2" t="s">
        <v>2959</v>
      </c>
      <c r="D1897" s="43" t="s">
        <v>9812</v>
      </c>
      <c r="E1897" s="43" t="s">
        <v>9813</v>
      </c>
      <c r="F1897" s="43" t="s">
        <v>2962</v>
      </c>
      <c r="G1897" s="2" t="s">
        <v>29</v>
      </c>
      <c r="H1897" s="4">
        <v>0</v>
      </c>
      <c r="I1897" s="2">
        <v>710000000</v>
      </c>
      <c r="J1897" s="2" t="s">
        <v>11537</v>
      </c>
      <c r="K1897" s="44" t="s">
        <v>1128</v>
      </c>
      <c r="L1897" s="2" t="s">
        <v>1139</v>
      </c>
      <c r="M1897" s="6" t="s">
        <v>32</v>
      </c>
      <c r="N1897" s="2" t="s">
        <v>453</v>
      </c>
      <c r="O1897" s="15" t="s">
        <v>3370</v>
      </c>
      <c r="P1897" s="36" t="s">
        <v>40</v>
      </c>
      <c r="Q1897" s="2" t="s">
        <v>41</v>
      </c>
      <c r="R1897" s="2">
        <v>1</v>
      </c>
      <c r="S1897" s="9">
        <f>490/1.12</f>
        <v>437.49999999999994</v>
      </c>
      <c r="T1897" s="9">
        <f t="shared" si="109"/>
        <v>437.49999999999994</v>
      </c>
      <c r="U1897" s="9">
        <f t="shared" si="108"/>
        <v>490</v>
      </c>
      <c r="V1897" s="2" t="s">
        <v>42</v>
      </c>
      <c r="W1897" s="2">
        <v>2014</v>
      </c>
      <c r="X1897" s="2"/>
    </row>
    <row r="1898" spans="1:24" ht="63.75" outlineLevel="1" x14ac:dyDescent="0.25">
      <c r="A1898" s="2" t="s">
        <v>4594</v>
      </c>
      <c r="B1898" s="3" t="s">
        <v>27</v>
      </c>
      <c r="C1898" s="2" t="s">
        <v>2959</v>
      </c>
      <c r="D1898" s="43" t="s">
        <v>9812</v>
      </c>
      <c r="E1898" s="43" t="s">
        <v>9813</v>
      </c>
      <c r="F1898" s="43" t="s">
        <v>2963</v>
      </c>
      <c r="G1898" s="2" t="s">
        <v>29</v>
      </c>
      <c r="H1898" s="4">
        <v>0</v>
      </c>
      <c r="I1898" s="2">
        <v>710000000</v>
      </c>
      <c r="J1898" s="2" t="s">
        <v>11537</v>
      </c>
      <c r="K1898" s="44" t="s">
        <v>1128</v>
      </c>
      <c r="L1898" s="2" t="s">
        <v>1139</v>
      </c>
      <c r="M1898" s="6" t="s">
        <v>32</v>
      </c>
      <c r="N1898" s="2" t="s">
        <v>453</v>
      </c>
      <c r="O1898" s="15" t="s">
        <v>3370</v>
      </c>
      <c r="P1898" s="36" t="s">
        <v>40</v>
      </c>
      <c r="Q1898" s="2" t="s">
        <v>41</v>
      </c>
      <c r="R1898" s="2">
        <v>1</v>
      </c>
      <c r="S1898" s="9">
        <f>520/1.12</f>
        <v>464.28571428571422</v>
      </c>
      <c r="T1898" s="9">
        <f t="shared" si="109"/>
        <v>464.28571428571422</v>
      </c>
      <c r="U1898" s="9">
        <f t="shared" si="108"/>
        <v>520</v>
      </c>
      <c r="V1898" s="2" t="s">
        <v>42</v>
      </c>
      <c r="W1898" s="2">
        <v>2014</v>
      </c>
      <c r="X1898" s="2"/>
    </row>
    <row r="1899" spans="1:24" ht="63.75" outlineLevel="1" x14ac:dyDescent="0.25">
      <c r="A1899" s="2" t="s">
        <v>4595</v>
      </c>
      <c r="B1899" s="3" t="s">
        <v>27</v>
      </c>
      <c r="C1899" s="2" t="s">
        <v>2959</v>
      </c>
      <c r="D1899" s="43" t="s">
        <v>9812</v>
      </c>
      <c r="E1899" s="43" t="s">
        <v>9813</v>
      </c>
      <c r="F1899" s="43" t="s">
        <v>2964</v>
      </c>
      <c r="G1899" s="2" t="s">
        <v>29</v>
      </c>
      <c r="H1899" s="4">
        <v>0</v>
      </c>
      <c r="I1899" s="2">
        <v>710000000</v>
      </c>
      <c r="J1899" s="2" t="s">
        <v>11537</v>
      </c>
      <c r="K1899" s="44" t="s">
        <v>1128</v>
      </c>
      <c r="L1899" s="2" t="s">
        <v>1139</v>
      </c>
      <c r="M1899" s="6" t="s">
        <v>32</v>
      </c>
      <c r="N1899" s="2" t="s">
        <v>453</v>
      </c>
      <c r="O1899" s="15" t="s">
        <v>3370</v>
      </c>
      <c r="P1899" s="36" t="s">
        <v>40</v>
      </c>
      <c r="Q1899" s="2" t="s">
        <v>41</v>
      </c>
      <c r="R1899" s="2">
        <v>1</v>
      </c>
      <c r="S1899" s="9">
        <f>525/1.12</f>
        <v>468.74999999999994</v>
      </c>
      <c r="T1899" s="9">
        <f t="shared" si="109"/>
        <v>468.74999999999994</v>
      </c>
      <c r="U1899" s="9">
        <f t="shared" si="108"/>
        <v>525</v>
      </c>
      <c r="V1899" s="2" t="s">
        <v>42</v>
      </c>
      <c r="W1899" s="2">
        <v>2014</v>
      </c>
      <c r="X1899" s="2"/>
    </row>
    <row r="1900" spans="1:24" ht="63.75" outlineLevel="1" x14ac:dyDescent="0.25">
      <c r="A1900" s="2" t="s">
        <v>4596</v>
      </c>
      <c r="B1900" s="3" t="s">
        <v>27</v>
      </c>
      <c r="C1900" s="2" t="s">
        <v>2959</v>
      </c>
      <c r="D1900" s="43" t="s">
        <v>9812</v>
      </c>
      <c r="E1900" s="43" t="s">
        <v>9813</v>
      </c>
      <c r="F1900" s="43" t="s">
        <v>2965</v>
      </c>
      <c r="G1900" s="2" t="s">
        <v>29</v>
      </c>
      <c r="H1900" s="4">
        <v>0</v>
      </c>
      <c r="I1900" s="2">
        <v>710000000</v>
      </c>
      <c r="J1900" s="2" t="s">
        <v>11537</v>
      </c>
      <c r="K1900" s="44" t="s">
        <v>1128</v>
      </c>
      <c r="L1900" s="2" t="s">
        <v>1139</v>
      </c>
      <c r="M1900" s="6" t="s">
        <v>32</v>
      </c>
      <c r="N1900" s="2" t="s">
        <v>453</v>
      </c>
      <c r="O1900" s="15" t="s">
        <v>3370</v>
      </c>
      <c r="P1900" s="36" t="s">
        <v>40</v>
      </c>
      <c r="Q1900" s="2" t="s">
        <v>41</v>
      </c>
      <c r="R1900" s="2">
        <v>1</v>
      </c>
      <c r="S1900" s="9">
        <f>590/1.12</f>
        <v>526.78571428571422</v>
      </c>
      <c r="T1900" s="9">
        <f t="shared" si="109"/>
        <v>526.78571428571422</v>
      </c>
      <c r="U1900" s="9">
        <f t="shared" si="108"/>
        <v>590</v>
      </c>
      <c r="V1900" s="2" t="s">
        <v>42</v>
      </c>
      <c r="W1900" s="2">
        <v>2014</v>
      </c>
      <c r="X1900" s="2"/>
    </row>
    <row r="1901" spans="1:24" ht="63.75" outlineLevel="1" x14ac:dyDescent="0.25">
      <c r="A1901" s="2" t="s">
        <v>4597</v>
      </c>
      <c r="B1901" s="3" t="s">
        <v>27</v>
      </c>
      <c r="C1901" s="2" t="s">
        <v>2959</v>
      </c>
      <c r="D1901" s="43" t="s">
        <v>9812</v>
      </c>
      <c r="E1901" s="43" t="s">
        <v>9813</v>
      </c>
      <c r="F1901" s="43" t="s">
        <v>2966</v>
      </c>
      <c r="G1901" s="2" t="s">
        <v>29</v>
      </c>
      <c r="H1901" s="4">
        <v>0</v>
      </c>
      <c r="I1901" s="2">
        <v>710000000</v>
      </c>
      <c r="J1901" s="2" t="s">
        <v>11537</v>
      </c>
      <c r="K1901" s="44" t="s">
        <v>1128</v>
      </c>
      <c r="L1901" s="2" t="s">
        <v>1139</v>
      </c>
      <c r="M1901" s="6" t="s">
        <v>32</v>
      </c>
      <c r="N1901" s="2" t="s">
        <v>453</v>
      </c>
      <c r="O1901" s="15" t="s">
        <v>3370</v>
      </c>
      <c r="P1901" s="36" t="s">
        <v>40</v>
      </c>
      <c r="Q1901" s="2" t="s">
        <v>41</v>
      </c>
      <c r="R1901" s="2">
        <v>1</v>
      </c>
      <c r="S1901" s="9">
        <f>695/1.12</f>
        <v>620.53571428571422</v>
      </c>
      <c r="T1901" s="9">
        <f t="shared" si="109"/>
        <v>620.53571428571422</v>
      </c>
      <c r="U1901" s="9">
        <f t="shared" si="108"/>
        <v>695</v>
      </c>
      <c r="V1901" s="2" t="s">
        <v>42</v>
      </c>
      <c r="W1901" s="2">
        <v>2014</v>
      </c>
      <c r="X1901" s="2"/>
    </row>
    <row r="1902" spans="1:24" ht="63.75" outlineLevel="1" x14ac:dyDescent="0.25">
      <c r="A1902" s="2" t="s">
        <v>4598</v>
      </c>
      <c r="B1902" s="3" t="s">
        <v>27</v>
      </c>
      <c r="C1902" s="2" t="s">
        <v>2959</v>
      </c>
      <c r="D1902" s="43" t="s">
        <v>9812</v>
      </c>
      <c r="E1902" s="43" t="s">
        <v>9813</v>
      </c>
      <c r="F1902" s="43" t="s">
        <v>2967</v>
      </c>
      <c r="G1902" s="2" t="s">
        <v>29</v>
      </c>
      <c r="H1902" s="4">
        <v>0</v>
      </c>
      <c r="I1902" s="2">
        <v>710000000</v>
      </c>
      <c r="J1902" s="2" t="s">
        <v>11537</v>
      </c>
      <c r="K1902" s="44" t="s">
        <v>1128</v>
      </c>
      <c r="L1902" s="2" t="s">
        <v>1139</v>
      </c>
      <c r="M1902" s="6" t="s">
        <v>32</v>
      </c>
      <c r="N1902" s="2" t="s">
        <v>453</v>
      </c>
      <c r="O1902" s="15" t="s">
        <v>3370</v>
      </c>
      <c r="P1902" s="36" t="s">
        <v>40</v>
      </c>
      <c r="Q1902" s="2" t="s">
        <v>41</v>
      </c>
      <c r="R1902" s="2">
        <v>1</v>
      </c>
      <c r="S1902" s="9">
        <f>890/1.12</f>
        <v>794.64285714285711</v>
      </c>
      <c r="T1902" s="9">
        <f t="shared" si="109"/>
        <v>794.64285714285711</v>
      </c>
      <c r="U1902" s="9">
        <f t="shared" si="108"/>
        <v>890</v>
      </c>
      <c r="V1902" s="2" t="s">
        <v>42</v>
      </c>
      <c r="W1902" s="2">
        <v>2014</v>
      </c>
      <c r="X1902" s="2"/>
    </row>
    <row r="1903" spans="1:24" ht="63.75" outlineLevel="1" x14ac:dyDescent="0.25">
      <c r="A1903" s="2" t="s">
        <v>4599</v>
      </c>
      <c r="B1903" s="3" t="s">
        <v>27</v>
      </c>
      <c r="C1903" s="2" t="s">
        <v>2959</v>
      </c>
      <c r="D1903" s="43" t="s">
        <v>9812</v>
      </c>
      <c r="E1903" s="43" t="s">
        <v>9813</v>
      </c>
      <c r="F1903" s="43" t="s">
        <v>2968</v>
      </c>
      <c r="G1903" s="2" t="s">
        <v>29</v>
      </c>
      <c r="H1903" s="4">
        <v>0</v>
      </c>
      <c r="I1903" s="2">
        <v>710000000</v>
      </c>
      <c r="J1903" s="2" t="s">
        <v>11537</v>
      </c>
      <c r="K1903" s="44" t="s">
        <v>1128</v>
      </c>
      <c r="L1903" s="2" t="s">
        <v>1139</v>
      </c>
      <c r="M1903" s="6" t="s">
        <v>32</v>
      </c>
      <c r="N1903" s="2" t="s">
        <v>453</v>
      </c>
      <c r="O1903" s="15" t="s">
        <v>3370</v>
      </c>
      <c r="P1903" s="36" t="s">
        <v>40</v>
      </c>
      <c r="Q1903" s="2" t="s">
        <v>41</v>
      </c>
      <c r="R1903" s="2">
        <v>1</v>
      </c>
      <c r="S1903" s="9">
        <f>998/1.12</f>
        <v>891.07142857142844</v>
      </c>
      <c r="T1903" s="9">
        <f t="shared" si="109"/>
        <v>891.07142857142844</v>
      </c>
      <c r="U1903" s="9">
        <f t="shared" si="108"/>
        <v>998</v>
      </c>
      <c r="V1903" s="2" t="s">
        <v>42</v>
      </c>
      <c r="W1903" s="2">
        <v>2014</v>
      </c>
      <c r="X1903" s="2"/>
    </row>
    <row r="1904" spans="1:24" ht="63.75" outlineLevel="1" x14ac:dyDescent="0.25">
      <c r="A1904" s="2" t="s">
        <v>4600</v>
      </c>
      <c r="B1904" s="3" t="s">
        <v>27</v>
      </c>
      <c r="C1904" s="2" t="s">
        <v>2959</v>
      </c>
      <c r="D1904" s="43" t="s">
        <v>9812</v>
      </c>
      <c r="E1904" s="43" t="s">
        <v>9813</v>
      </c>
      <c r="F1904" s="43" t="s">
        <v>2969</v>
      </c>
      <c r="G1904" s="2" t="s">
        <v>29</v>
      </c>
      <c r="H1904" s="4">
        <v>0</v>
      </c>
      <c r="I1904" s="2">
        <v>710000000</v>
      </c>
      <c r="J1904" s="2" t="s">
        <v>11537</v>
      </c>
      <c r="K1904" s="44" t="s">
        <v>1128</v>
      </c>
      <c r="L1904" s="2" t="s">
        <v>1139</v>
      </c>
      <c r="M1904" s="6" t="s">
        <v>32</v>
      </c>
      <c r="N1904" s="2" t="s">
        <v>453</v>
      </c>
      <c r="O1904" s="15" t="s">
        <v>3370</v>
      </c>
      <c r="P1904" s="36" t="s">
        <v>40</v>
      </c>
      <c r="Q1904" s="2" t="s">
        <v>41</v>
      </c>
      <c r="R1904" s="2">
        <v>1</v>
      </c>
      <c r="S1904" s="9">
        <f>1488/1.12</f>
        <v>1328.5714285714284</v>
      </c>
      <c r="T1904" s="9">
        <f t="shared" si="109"/>
        <v>1328.5714285714284</v>
      </c>
      <c r="U1904" s="9">
        <f t="shared" si="108"/>
        <v>1488</v>
      </c>
      <c r="V1904" s="2" t="s">
        <v>42</v>
      </c>
      <c r="W1904" s="2">
        <v>2014</v>
      </c>
      <c r="X1904" s="2"/>
    </row>
    <row r="1905" spans="1:24" ht="63.75" outlineLevel="1" x14ac:dyDescent="0.25">
      <c r="A1905" s="2" t="s">
        <v>4601</v>
      </c>
      <c r="B1905" s="3" t="s">
        <v>27</v>
      </c>
      <c r="C1905" s="2" t="s">
        <v>2959</v>
      </c>
      <c r="D1905" s="43" t="s">
        <v>9812</v>
      </c>
      <c r="E1905" s="43" t="s">
        <v>9813</v>
      </c>
      <c r="F1905" s="43" t="s">
        <v>2970</v>
      </c>
      <c r="G1905" s="2" t="s">
        <v>29</v>
      </c>
      <c r="H1905" s="4">
        <v>0</v>
      </c>
      <c r="I1905" s="2">
        <v>710000000</v>
      </c>
      <c r="J1905" s="2" t="s">
        <v>11537</v>
      </c>
      <c r="K1905" s="44" t="s">
        <v>1128</v>
      </c>
      <c r="L1905" s="2" t="s">
        <v>1139</v>
      </c>
      <c r="M1905" s="6" t="s">
        <v>32</v>
      </c>
      <c r="N1905" s="2" t="s">
        <v>453</v>
      </c>
      <c r="O1905" s="15" t="s">
        <v>3370</v>
      </c>
      <c r="P1905" s="36" t="s">
        <v>40</v>
      </c>
      <c r="Q1905" s="2" t="s">
        <v>41</v>
      </c>
      <c r="R1905" s="2">
        <v>1</v>
      </c>
      <c r="S1905" s="9">
        <f>1790/1.12</f>
        <v>1598.2142857142856</v>
      </c>
      <c r="T1905" s="9">
        <f t="shared" si="109"/>
        <v>1598.2142857142856</v>
      </c>
      <c r="U1905" s="9">
        <f t="shared" si="108"/>
        <v>1790</v>
      </c>
      <c r="V1905" s="2" t="s">
        <v>42</v>
      </c>
      <c r="W1905" s="2">
        <v>2014</v>
      </c>
      <c r="X1905" s="2"/>
    </row>
    <row r="1906" spans="1:24" ht="63.75" outlineLevel="1" x14ac:dyDescent="0.25">
      <c r="A1906" s="2" t="s">
        <v>4602</v>
      </c>
      <c r="B1906" s="3" t="s">
        <v>27</v>
      </c>
      <c r="C1906" s="2" t="s">
        <v>2971</v>
      </c>
      <c r="D1906" s="43" t="s">
        <v>7799</v>
      </c>
      <c r="E1906" s="43" t="s">
        <v>7800</v>
      </c>
      <c r="F1906" s="43" t="s">
        <v>2972</v>
      </c>
      <c r="G1906" s="2" t="s">
        <v>29</v>
      </c>
      <c r="H1906" s="4">
        <v>0</v>
      </c>
      <c r="I1906" s="2">
        <v>710000000</v>
      </c>
      <c r="J1906" s="2" t="s">
        <v>11537</v>
      </c>
      <c r="K1906" s="44" t="s">
        <v>1128</v>
      </c>
      <c r="L1906" s="2" t="s">
        <v>1139</v>
      </c>
      <c r="M1906" s="6" t="s">
        <v>32</v>
      </c>
      <c r="N1906" s="2" t="s">
        <v>453</v>
      </c>
      <c r="O1906" s="15" t="s">
        <v>3370</v>
      </c>
      <c r="P1906" s="36" t="s">
        <v>40</v>
      </c>
      <c r="Q1906" s="2" t="s">
        <v>41</v>
      </c>
      <c r="R1906" s="2">
        <v>1</v>
      </c>
      <c r="S1906" s="9">
        <f>8680/1.12</f>
        <v>7749.9999999999991</v>
      </c>
      <c r="T1906" s="9">
        <f t="shared" si="109"/>
        <v>7749.9999999999991</v>
      </c>
      <c r="U1906" s="9">
        <f t="shared" si="108"/>
        <v>8680</v>
      </c>
      <c r="V1906" s="2" t="s">
        <v>42</v>
      </c>
      <c r="W1906" s="2">
        <v>2014</v>
      </c>
      <c r="X1906" s="2"/>
    </row>
    <row r="1907" spans="1:24" ht="63.75" outlineLevel="1" x14ac:dyDescent="0.25">
      <c r="A1907" s="2" t="s">
        <v>4603</v>
      </c>
      <c r="B1907" s="3" t="s">
        <v>27</v>
      </c>
      <c r="C1907" s="2" t="s">
        <v>2971</v>
      </c>
      <c r="D1907" s="43" t="s">
        <v>7799</v>
      </c>
      <c r="E1907" s="43" t="s">
        <v>7800</v>
      </c>
      <c r="F1907" s="43" t="s">
        <v>2973</v>
      </c>
      <c r="G1907" s="2" t="s">
        <v>29</v>
      </c>
      <c r="H1907" s="4">
        <v>0</v>
      </c>
      <c r="I1907" s="2">
        <v>710000000</v>
      </c>
      <c r="J1907" s="2" t="s">
        <v>11537</v>
      </c>
      <c r="K1907" s="44" t="s">
        <v>1128</v>
      </c>
      <c r="L1907" s="2" t="s">
        <v>1139</v>
      </c>
      <c r="M1907" s="6" t="s">
        <v>32</v>
      </c>
      <c r="N1907" s="2" t="s">
        <v>453</v>
      </c>
      <c r="O1907" s="15" t="s">
        <v>3370</v>
      </c>
      <c r="P1907" s="36" t="s">
        <v>40</v>
      </c>
      <c r="Q1907" s="2" t="s">
        <v>41</v>
      </c>
      <c r="R1907" s="2">
        <v>2</v>
      </c>
      <c r="S1907" s="9">
        <f>6645/1.12</f>
        <v>5933.0357142857138</v>
      </c>
      <c r="T1907" s="9">
        <f t="shared" si="109"/>
        <v>11866.071428571428</v>
      </c>
      <c r="U1907" s="9">
        <f t="shared" si="108"/>
        <v>13290</v>
      </c>
      <c r="V1907" s="2" t="s">
        <v>42</v>
      </c>
      <c r="W1907" s="2">
        <v>2014</v>
      </c>
      <c r="X1907" s="2"/>
    </row>
    <row r="1908" spans="1:24" ht="63.75" outlineLevel="1" x14ac:dyDescent="0.25">
      <c r="A1908" s="2" t="s">
        <v>4604</v>
      </c>
      <c r="B1908" s="3" t="s">
        <v>27</v>
      </c>
      <c r="C1908" s="2" t="s">
        <v>2974</v>
      </c>
      <c r="D1908" s="43" t="s">
        <v>9814</v>
      </c>
      <c r="E1908" s="43" t="s">
        <v>9815</v>
      </c>
      <c r="F1908" s="43" t="s">
        <v>2975</v>
      </c>
      <c r="G1908" s="2" t="s">
        <v>29</v>
      </c>
      <c r="H1908" s="4">
        <v>0</v>
      </c>
      <c r="I1908" s="2">
        <v>710000000</v>
      </c>
      <c r="J1908" s="2" t="s">
        <v>11537</v>
      </c>
      <c r="K1908" s="44" t="s">
        <v>1128</v>
      </c>
      <c r="L1908" s="2" t="s">
        <v>1139</v>
      </c>
      <c r="M1908" s="6" t="s">
        <v>32</v>
      </c>
      <c r="N1908" s="2" t="s">
        <v>453</v>
      </c>
      <c r="O1908" s="15" t="s">
        <v>3370</v>
      </c>
      <c r="P1908" s="36" t="s">
        <v>40</v>
      </c>
      <c r="Q1908" s="2" t="s">
        <v>41</v>
      </c>
      <c r="R1908" s="2">
        <v>20</v>
      </c>
      <c r="S1908" s="9">
        <f>400/1.12</f>
        <v>357.14285714285711</v>
      </c>
      <c r="T1908" s="9">
        <f t="shared" si="109"/>
        <v>7142.8571428571422</v>
      </c>
      <c r="U1908" s="9">
        <f t="shared" si="108"/>
        <v>8000</v>
      </c>
      <c r="V1908" s="2" t="s">
        <v>42</v>
      </c>
      <c r="W1908" s="2">
        <v>2014</v>
      </c>
      <c r="X1908" s="2"/>
    </row>
    <row r="1909" spans="1:24" ht="63.75" outlineLevel="1" x14ac:dyDescent="0.25">
      <c r="A1909" s="2" t="s">
        <v>4605</v>
      </c>
      <c r="B1909" s="3" t="s">
        <v>27</v>
      </c>
      <c r="C1909" s="2" t="s">
        <v>2976</v>
      </c>
      <c r="D1909" s="43" t="s">
        <v>9814</v>
      </c>
      <c r="E1909" s="43" t="s">
        <v>9816</v>
      </c>
      <c r="F1909" s="43" t="s">
        <v>2977</v>
      </c>
      <c r="G1909" s="2" t="s">
        <v>29</v>
      </c>
      <c r="H1909" s="4">
        <v>0</v>
      </c>
      <c r="I1909" s="2">
        <v>710000000</v>
      </c>
      <c r="J1909" s="2" t="s">
        <v>11537</v>
      </c>
      <c r="K1909" s="44" t="s">
        <v>1128</v>
      </c>
      <c r="L1909" s="2" t="s">
        <v>1139</v>
      </c>
      <c r="M1909" s="6" t="s">
        <v>32</v>
      </c>
      <c r="N1909" s="2" t="s">
        <v>453</v>
      </c>
      <c r="O1909" s="15" t="s">
        <v>3370</v>
      </c>
      <c r="P1909" s="36" t="s">
        <v>40</v>
      </c>
      <c r="Q1909" s="2" t="s">
        <v>41</v>
      </c>
      <c r="R1909" s="2">
        <v>10</v>
      </c>
      <c r="S1909" s="9">
        <f>565/1.12</f>
        <v>504.46428571428567</v>
      </c>
      <c r="T1909" s="9">
        <f t="shared" si="109"/>
        <v>5044.6428571428569</v>
      </c>
      <c r="U1909" s="9">
        <f t="shared" si="108"/>
        <v>5650</v>
      </c>
      <c r="V1909" s="2" t="s">
        <v>42</v>
      </c>
      <c r="W1909" s="2">
        <v>2014</v>
      </c>
      <c r="X1909" s="2"/>
    </row>
    <row r="1910" spans="1:24" ht="63.75" outlineLevel="1" x14ac:dyDescent="0.25">
      <c r="A1910" s="2" t="s">
        <v>4606</v>
      </c>
      <c r="B1910" s="3" t="s">
        <v>27</v>
      </c>
      <c r="C1910" s="2" t="s">
        <v>2978</v>
      </c>
      <c r="D1910" s="43" t="s">
        <v>9814</v>
      </c>
      <c r="E1910" s="43" t="s">
        <v>11770</v>
      </c>
      <c r="F1910" s="43" t="s">
        <v>2979</v>
      </c>
      <c r="G1910" s="2" t="s">
        <v>29</v>
      </c>
      <c r="H1910" s="4">
        <v>0</v>
      </c>
      <c r="I1910" s="2">
        <v>710000000</v>
      </c>
      <c r="J1910" s="2" t="s">
        <v>11537</v>
      </c>
      <c r="K1910" s="44" t="s">
        <v>1128</v>
      </c>
      <c r="L1910" s="2" t="s">
        <v>1139</v>
      </c>
      <c r="M1910" s="6" t="s">
        <v>32</v>
      </c>
      <c r="N1910" s="2" t="s">
        <v>453</v>
      </c>
      <c r="O1910" s="15" t="s">
        <v>3370</v>
      </c>
      <c r="P1910" s="36" t="s">
        <v>40</v>
      </c>
      <c r="Q1910" s="2" t="s">
        <v>41</v>
      </c>
      <c r="R1910" s="2">
        <v>5</v>
      </c>
      <c r="S1910" s="9">
        <f>485/1.12</f>
        <v>433.03571428571422</v>
      </c>
      <c r="T1910" s="9">
        <f t="shared" si="109"/>
        <v>2165.1785714285711</v>
      </c>
      <c r="U1910" s="9">
        <f t="shared" si="108"/>
        <v>2425</v>
      </c>
      <c r="V1910" s="2" t="s">
        <v>42</v>
      </c>
      <c r="W1910" s="2">
        <v>2014</v>
      </c>
      <c r="X1910" s="2"/>
    </row>
    <row r="1911" spans="1:24" ht="63.75" outlineLevel="1" x14ac:dyDescent="0.25">
      <c r="A1911" s="2" t="s">
        <v>4607</v>
      </c>
      <c r="B1911" s="3" t="s">
        <v>27</v>
      </c>
      <c r="C1911" s="43" t="s">
        <v>2980</v>
      </c>
      <c r="D1911" s="10" t="s">
        <v>9814</v>
      </c>
      <c r="E1911" s="10" t="s">
        <v>9817</v>
      </c>
      <c r="F1911" s="43" t="s">
        <v>2981</v>
      </c>
      <c r="G1911" s="2" t="s">
        <v>29</v>
      </c>
      <c r="H1911" s="4">
        <v>0</v>
      </c>
      <c r="I1911" s="2">
        <v>710000000</v>
      </c>
      <c r="J1911" s="2" t="s">
        <v>11537</v>
      </c>
      <c r="K1911" s="44" t="s">
        <v>1128</v>
      </c>
      <c r="L1911" s="2" t="s">
        <v>1139</v>
      </c>
      <c r="M1911" s="6" t="s">
        <v>32</v>
      </c>
      <c r="N1911" s="2" t="s">
        <v>453</v>
      </c>
      <c r="O1911" s="15" t="s">
        <v>3370</v>
      </c>
      <c r="P1911" s="36" t="s">
        <v>40</v>
      </c>
      <c r="Q1911" s="2" t="s">
        <v>41</v>
      </c>
      <c r="R1911" s="2">
        <v>5</v>
      </c>
      <c r="S1911" s="9">
        <f>500/1.12</f>
        <v>446.42857142857139</v>
      </c>
      <c r="T1911" s="9">
        <f t="shared" si="109"/>
        <v>2232.1428571428569</v>
      </c>
      <c r="U1911" s="9">
        <f t="shared" si="108"/>
        <v>2500</v>
      </c>
      <c r="V1911" s="2" t="s">
        <v>42</v>
      </c>
      <c r="W1911" s="2">
        <v>2014</v>
      </c>
      <c r="X1911" s="2"/>
    </row>
    <row r="1912" spans="1:24" ht="63.75" outlineLevel="1" x14ac:dyDescent="0.25">
      <c r="A1912" s="2" t="s">
        <v>4608</v>
      </c>
      <c r="B1912" s="3" t="s">
        <v>27</v>
      </c>
      <c r="C1912" s="43" t="s">
        <v>2982</v>
      </c>
      <c r="D1912" s="10" t="s">
        <v>9814</v>
      </c>
      <c r="E1912" s="10" t="s">
        <v>9818</v>
      </c>
      <c r="F1912" s="43" t="s">
        <v>2983</v>
      </c>
      <c r="G1912" s="2" t="s">
        <v>29</v>
      </c>
      <c r="H1912" s="4">
        <v>0</v>
      </c>
      <c r="I1912" s="2">
        <v>710000000</v>
      </c>
      <c r="J1912" s="2" t="s">
        <v>11537</v>
      </c>
      <c r="K1912" s="44" t="s">
        <v>1128</v>
      </c>
      <c r="L1912" s="2" t="s">
        <v>1139</v>
      </c>
      <c r="M1912" s="6" t="s">
        <v>32</v>
      </c>
      <c r="N1912" s="2" t="s">
        <v>453</v>
      </c>
      <c r="O1912" s="15" t="s">
        <v>3370</v>
      </c>
      <c r="P1912" s="36" t="s">
        <v>40</v>
      </c>
      <c r="Q1912" s="2" t="s">
        <v>41</v>
      </c>
      <c r="R1912" s="2">
        <v>10</v>
      </c>
      <c r="S1912" s="9">
        <f>450/1.12</f>
        <v>401.78571428571422</v>
      </c>
      <c r="T1912" s="9">
        <f t="shared" si="109"/>
        <v>4017.8571428571422</v>
      </c>
      <c r="U1912" s="9">
        <f t="shared" si="108"/>
        <v>4500</v>
      </c>
      <c r="V1912" s="2" t="s">
        <v>42</v>
      </c>
      <c r="W1912" s="2">
        <v>2014</v>
      </c>
      <c r="X1912" s="2"/>
    </row>
    <row r="1913" spans="1:24" ht="63.75" outlineLevel="1" x14ac:dyDescent="0.25">
      <c r="A1913" s="2" t="s">
        <v>4609</v>
      </c>
      <c r="B1913" s="3" t="s">
        <v>27</v>
      </c>
      <c r="C1913" s="2" t="s">
        <v>2984</v>
      </c>
      <c r="D1913" s="43" t="s">
        <v>3615</v>
      </c>
      <c r="E1913" s="43" t="s">
        <v>3616</v>
      </c>
      <c r="F1913" s="43" t="s">
        <v>2985</v>
      </c>
      <c r="G1913" s="2" t="s">
        <v>29</v>
      </c>
      <c r="H1913" s="4">
        <v>0</v>
      </c>
      <c r="I1913" s="2">
        <v>710000000</v>
      </c>
      <c r="J1913" s="2" t="s">
        <v>11537</v>
      </c>
      <c r="K1913" s="44" t="s">
        <v>1128</v>
      </c>
      <c r="L1913" s="2" t="s">
        <v>1139</v>
      </c>
      <c r="M1913" s="6" t="s">
        <v>32</v>
      </c>
      <c r="N1913" s="2" t="s">
        <v>453</v>
      </c>
      <c r="O1913" s="15" t="s">
        <v>3370</v>
      </c>
      <c r="P1913" s="36" t="s">
        <v>40</v>
      </c>
      <c r="Q1913" s="2" t="s">
        <v>41</v>
      </c>
      <c r="R1913" s="2">
        <v>2</v>
      </c>
      <c r="S1913" s="9">
        <f>1520/1.12</f>
        <v>1357.1428571428571</v>
      </c>
      <c r="T1913" s="9">
        <f>R1913*S1913</f>
        <v>2714.2857142857142</v>
      </c>
      <c r="U1913" s="9">
        <f t="shared" si="108"/>
        <v>3040</v>
      </c>
      <c r="V1913" s="2" t="s">
        <v>42</v>
      </c>
      <c r="W1913" s="2">
        <v>2014</v>
      </c>
      <c r="X1913" s="2"/>
    </row>
    <row r="1914" spans="1:24" ht="63.75" outlineLevel="1" x14ac:dyDescent="0.25">
      <c r="A1914" s="2" t="s">
        <v>4610</v>
      </c>
      <c r="B1914" s="3" t="s">
        <v>27</v>
      </c>
      <c r="C1914" s="2" t="s">
        <v>2986</v>
      </c>
      <c r="D1914" s="43" t="s">
        <v>2470</v>
      </c>
      <c r="E1914" s="43" t="s">
        <v>9819</v>
      </c>
      <c r="F1914" s="43" t="s">
        <v>2987</v>
      </c>
      <c r="G1914" s="2" t="s">
        <v>29</v>
      </c>
      <c r="H1914" s="4">
        <v>0</v>
      </c>
      <c r="I1914" s="2">
        <v>710000000</v>
      </c>
      <c r="J1914" s="2" t="s">
        <v>11537</v>
      </c>
      <c r="K1914" s="44" t="s">
        <v>1128</v>
      </c>
      <c r="L1914" s="2" t="s">
        <v>1139</v>
      </c>
      <c r="M1914" s="6" t="s">
        <v>32</v>
      </c>
      <c r="N1914" s="2" t="s">
        <v>453</v>
      </c>
      <c r="O1914" s="15" t="s">
        <v>3370</v>
      </c>
      <c r="P1914" s="36" t="s">
        <v>40</v>
      </c>
      <c r="Q1914" s="2" t="s">
        <v>41</v>
      </c>
      <c r="R1914" s="2">
        <v>2</v>
      </c>
      <c r="S1914" s="9">
        <f>2200/1.12</f>
        <v>1964.285714285714</v>
      </c>
      <c r="T1914" s="9">
        <f>R1914*S1914</f>
        <v>3928.571428571428</v>
      </c>
      <c r="U1914" s="9">
        <f t="shared" si="108"/>
        <v>4400</v>
      </c>
      <c r="V1914" s="2" t="s">
        <v>42</v>
      </c>
      <c r="W1914" s="2">
        <v>2014</v>
      </c>
      <c r="X1914" s="2"/>
    </row>
    <row r="1915" spans="1:24" ht="63.75" outlineLevel="1" x14ac:dyDescent="0.25">
      <c r="A1915" s="2" t="s">
        <v>4611</v>
      </c>
      <c r="B1915" s="3" t="s">
        <v>27</v>
      </c>
      <c r="C1915" s="2" t="s">
        <v>2300</v>
      </c>
      <c r="D1915" s="43" t="s">
        <v>888</v>
      </c>
      <c r="E1915" s="43" t="s">
        <v>6581</v>
      </c>
      <c r="F1915" s="43" t="s">
        <v>2988</v>
      </c>
      <c r="G1915" s="2" t="s">
        <v>29</v>
      </c>
      <c r="H1915" s="4">
        <v>0</v>
      </c>
      <c r="I1915" s="2">
        <v>710000000</v>
      </c>
      <c r="J1915" s="2" t="s">
        <v>11537</v>
      </c>
      <c r="K1915" s="44" t="s">
        <v>1128</v>
      </c>
      <c r="L1915" s="2" t="s">
        <v>1139</v>
      </c>
      <c r="M1915" s="6" t="s">
        <v>32</v>
      </c>
      <c r="N1915" s="2" t="s">
        <v>453</v>
      </c>
      <c r="O1915" s="15" t="s">
        <v>3370</v>
      </c>
      <c r="P1915" s="36" t="s">
        <v>40</v>
      </c>
      <c r="Q1915" s="2" t="s">
        <v>41</v>
      </c>
      <c r="R1915" s="2">
        <v>2</v>
      </c>
      <c r="S1915" s="9">
        <f>1450/1.12</f>
        <v>1294.6428571428571</v>
      </c>
      <c r="T1915" s="9">
        <f>R1915*S1915</f>
        <v>2589.2857142857142</v>
      </c>
      <c r="U1915" s="9">
        <f t="shared" si="108"/>
        <v>2900</v>
      </c>
      <c r="V1915" s="2" t="s">
        <v>42</v>
      </c>
      <c r="W1915" s="2">
        <v>2014</v>
      </c>
      <c r="X1915" s="2"/>
    </row>
    <row r="1916" spans="1:24" ht="140.25" outlineLevel="1" x14ac:dyDescent="0.25">
      <c r="A1916" s="2" t="s">
        <v>4612</v>
      </c>
      <c r="B1916" s="3" t="s">
        <v>27</v>
      </c>
      <c r="C1916" s="2" t="s">
        <v>2989</v>
      </c>
      <c r="D1916" s="43" t="s">
        <v>3618</v>
      </c>
      <c r="E1916" s="43" t="s">
        <v>9820</v>
      </c>
      <c r="F1916" s="43" t="s">
        <v>2990</v>
      </c>
      <c r="G1916" s="2" t="s">
        <v>29</v>
      </c>
      <c r="H1916" s="4">
        <v>0</v>
      </c>
      <c r="I1916" s="2">
        <v>710000000</v>
      </c>
      <c r="J1916" s="2" t="s">
        <v>11537</v>
      </c>
      <c r="K1916" s="44" t="s">
        <v>1128</v>
      </c>
      <c r="L1916" s="2" t="s">
        <v>1139</v>
      </c>
      <c r="M1916" s="6" t="s">
        <v>32</v>
      </c>
      <c r="N1916" s="2" t="s">
        <v>453</v>
      </c>
      <c r="O1916" s="15" t="s">
        <v>3370</v>
      </c>
      <c r="P1916" s="36" t="s">
        <v>40</v>
      </c>
      <c r="Q1916" s="2" t="s">
        <v>41</v>
      </c>
      <c r="R1916" s="2">
        <v>1</v>
      </c>
      <c r="S1916" s="9">
        <f>5100/1.12</f>
        <v>4553.5714285714284</v>
      </c>
      <c r="T1916" s="9">
        <f>R1916*S1916</f>
        <v>4553.5714285714284</v>
      </c>
      <c r="U1916" s="9">
        <f t="shared" si="108"/>
        <v>5100</v>
      </c>
      <c r="V1916" s="2" t="s">
        <v>42</v>
      </c>
      <c r="W1916" s="2">
        <v>2014</v>
      </c>
      <c r="X1916" s="2"/>
    </row>
    <row r="1917" spans="1:24" ht="63.75" outlineLevel="1" x14ac:dyDescent="0.25">
      <c r="A1917" s="2" t="s">
        <v>4613</v>
      </c>
      <c r="B1917" s="3" t="s">
        <v>27</v>
      </c>
      <c r="C1917" s="2" t="s">
        <v>2991</v>
      </c>
      <c r="D1917" s="43" t="s">
        <v>8126</v>
      </c>
      <c r="E1917" s="43" t="s">
        <v>1067</v>
      </c>
      <c r="F1917" s="43" t="s">
        <v>2992</v>
      </c>
      <c r="G1917" s="2" t="s">
        <v>29</v>
      </c>
      <c r="H1917" s="4">
        <v>0</v>
      </c>
      <c r="I1917" s="2">
        <v>710000000</v>
      </c>
      <c r="J1917" s="2" t="s">
        <v>11537</v>
      </c>
      <c r="K1917" s="44" t="s">
        <v>1128</v>
      </c>
      <c r="L1917" s="2" t="s">
        <v>1139</v>
      </c>
      <c r="M1917" s="6" t="s">
        <v>32</v>
      </c>
      <c r="N1917" s="2" t="s">
        <v>453</v>
      </c>
      <c r="O1917" s="15" t="s">
        <v>3370</v>
      </c>
      <c r="P1917" s="36" t="s">
        <v>1837</v>
      </c>
      <c r="Q1917" s="5" t="s">
        <v>1838</v>
      </c>
      <c r="R1917" s="2">
        <v>3</v>
      </c>
      <c r="S1917" s="9">
        <f>3350/1.12</f>
        <v>2991.0714285714284</v>
      </c>
      <c r="T1917" s="9">
        <f>R1917*S1917</f>
        <v>8973.2142857142862</v>
      </c>
      <c r="U1917" s="9">
        <f t="shared" si="108"/>
        <v>10050.000000000002</v>
      </c>
      <c r="V1917" s="2" t="s">
        <v>42</v>
      </c>
      <c r="W1917" s="2">
        <v>2014</v>
      </c>
      <c r="X1917" s="2"/>
    </row>
    <row r="1918" spans="1:24" ht="63.75" outlineLevel="1" x14ac:dyDescent="0.25">
      <c r="A1918" s="2" t="s">
        <v>4614</v>
      </c>
      <c r="B1918" s="3" t="s">
        <v>27</v>
      </c>
      <c r="C1918" s="43" t="s">
        <v>13284</v>
      </c>
      <c r="D1918" s="43" t="s">
        <v>6029</v>
      </c>
      <c r="E1918" s="43" t="s">
        <v>13283</v>
      </c>
      <c r="F1918" s="43" t="s">
        <v>2993</v>
      </c>
      <c r="G1918" s="2" t="s">
        <v>29</v>
      </c>
      <c r="H1918" s="4">
        <v>0</v>
      </c>
      <c r="I1918" s="2">
        <v>710000000</v>
      </c>
      <c r="J1918" s="2" t="s">
        <v>11537</v>
      </c>
      <c r="K1918" s="44" t="s">
        <v>1128</v>
      </c>
      <c r="L1918" s="2" t="s">
        <v>1139</v>
      </c>
      <c r="M1918" s="6" t="s">
        <v>32</v>
      </c>
      <c r="N1918" s="2" t="s">
        <v>453</v>
      </c>
      <c r="O1918" s="15" t="s">
        <v>3370</v>
      </c>
      <c r="P1918" s="36" t="s">
        <v>40</v>
      </c>
      <c r="Q1918" s="2" t="s">
        <v>41</v>
      </c>
      <c r="R1918" s="2">
        <v>2</v>
      </c>
      <c r="S1918" s="9">
        <f>7500/1.12</f>
        <v>6696.4285714285706</v>
      </c>
      <c r="T1918" s="9">
        <f t="shared" ref="T1918:T1927" si="110">R1918*S1918</f>
        <v>13392.857142857141</v>
      </c>
      <c r="U1918" s="9">
        <f t="shared" si="108"/>
        <v>15000</v>
      </c>
      <c r="V1918" s="2" t="s">
        <v>42</v>
      </c>
      <c r="W1918" s="2">
        <v>2014</v>
      </c>
      <c r="X1918" s="2"/>
    </row>
    <row r="1919" spans="1:24" ht="63.75" outlineLevel="1" x14ac:dyDescent="0.25">
      <c r="A1919" s="2" t="s">
        <v>4615</v>
      </c>
      <c r="B1919" s="3" t="s">
        <v>27</v>
      </c>
      <c r="C1919" s="2" t="s">
        <v>2994</v>
      </c>
      <c r="D1919" s="43" t="s">
        <v>573</v>
      </c>
      <c r="E1919" s="43" t="s">
        <v>7788</v>
      </c>
      <c r="F1919" s="43" t="s">
        <v>2995</v>
      </c>
      <c r="G1919" s="2" t="s">
        <v>29</v>
      </c>
      <c r="H1919" s="4">
        <v>0</v>
      </c>
      <c r="I1919" s="2">
        <v>710000000</v>
      </c>
      <c r="J1919" s="2" t="s">
        <v>11537</v>
      </c>
      <c r="K1919" s="44" t="s">
        <v>1128</v>
      </c>
      <c r="L1919" s="2" t="s">
        <v>1139</v>
      </c>
      <c r="M1919" s="6" t="s">
        <v>32</v>
      </c>
      <c r="N1919" s="2" t="s">
        <v>453</v>
      </c>
      <c r="O1919" s="15" t="s">
        <v>3370</v>
      </c>
      <c r="P1919" s="36" t="s">
        <v>40</v>
      </c>
      <c r="Q1919" s="2" t="s">
        <v>41</v>
      </c>
      <c r="R1919" s="2">
        <v>2</v>
      </c>
      <c r="S1919" s="9">
        <f>7500/1.12</f>
        <v>6696.4285714285706</v>
      </c>
      <c r="T1919" s="9">
        <f t="shared" si="110"/>
        <v>13392.857142857141</v>
      </c>
      <c r="U1919" s="9">
        <f t="shared" si="108"/>
        <v>15000</v>
      </c>
      <c r="V1919" s="2" t="s">
        <v>42</v>
      </c>
      <c r="W1919" s="2">
        <v>2014</v>
      </c>
      <c r="X1919" s="2"/>
    </row>
    <row r="1920" spans="1:24" ht="63.75" outlineLevel="1" x14ac:dyDescent="0.25">
      <c r="A1920" s="2" t="s">
        <v>4616</v>
      </c>
      <c r="B1920" s="3" t="s">
        <v>27</v>
      </c>
      <c r="C1920" s="2" t="s">
        <v>2996</v>
      </c>
      <c r="D1920" s="43" t="s">
        <v>2997</v>
      </c>
      <c r="E1920" s="43" t="s">
        <v>9821</v>
      </c>
      <c r="F1920" s="43" t="s">
        <v>2997</v>
      </c>
      <c r="G1920" s="2" t="s">
        <v>29</v>
      </c>
      <c r="H1920" s="4">
        <v>0</v>
      </c>
      <c r="I1920" s="2">
        <v>710000000</v>
      </c>
      <c r="J1920" s="2" t="s">
        <v>11537</v>
      </c>
      <c r="K1920" s="44" t="s">
        <v>1128</v>
      </c>
      <c r="L1920" s="2" t="s">
        <v>1139</v>
      </c>
      <c r="M1920" s="6" t="s">
        <v>32</v>
      </c>
      <c r="N1920" s="2" t="s">
        <v>453</v>
      </c>
      <c r="O1920" s="15" t="s">
        <v>3370</v>
      </c>
      <c r="P1920" s="36" t="s">
        <v>40</v>
      </c>
      <c r="Q1920" s="2" t="s">
        <v>41</v>
      </c>
      <c r="R1920" s="2">
        <v>1</v>
      </c>
      <c r="S1920" s="9">
        <f>1638/1.12</f>
        <v>1462.4999999999998</v>
      </c>
      <c r="T1920" s="9">
        <f t="shared" si="110"/>
        <v>1462.4999999999998</v>
      </c>
      <c r="U1920" s="9">
        <f t="shared" si="108"/>
        <v>1638</v>
      </c>
      <c r="V1920" s="2" t="s">
        <v>42</v>
      </c>
      <c r="W1920" s="2">
        <v>2014</v>
      </c>
      <c r="X1920" s="2"/>
    </row>
    <row r="1921" spans="1:24" ht="63.75" outlineLevel="1" x14ac:dyDescent="0.25">
      <c r="A1921" s="2" t="s">
        <v>4617</v>
      </c>
      <c r="B1921" s="3" t="s">
        <v>27</v>
      </c>
      <c r="C1921" s="2" t="s">
        <v>2998</v>
      </c>
      <c r="D1921" s="43" t="s">
        <v>9182</v>
      </c>
      <c r="E1921" s="43" t="s">
        <v>9822</v>
      </c>
      <c r="F1921" s="43" t="s">
        <v>2999</v>
      </c>
      <c r="G1921" s="2" t="s">
        <v>29</v>
      </c>
      <c r="H1921" s="4">
        <v>0</v>
      </c>
      <c r="I1921" s="2">
        <v>710000000</v>
      </c>
      <c r="J1921" s="2" t="s">
        <v>11537</v>
      </c>
      <c r="K1921" s="44" t="s">
        <v>1128</v>
      </c>
      <c r="L1921" s="2" t="s">
        <v>1139</v>
      </c>
      <c r="M1921" s="6" t="s">
        <v>32</v>
      </c>
      <c r="N1921" s="2" t="s">
        <v>453</v>
      </c>
      <c r="O1921" s="15" t="s">
        <v>3370</v>
      </c>
      <c r="P1921" s="36" t="s">
        <v>40</v>
      </c>
      <c r="Q1921" s="2" t="s">
        <v>41</v>
      </c>
      <c r="R1921" s="2">
        <v>10</v>
      </c>
      <c r="S1921" s="9">
        <f>90/1.12</f>
        <v>80.357142857142847</v>
      </c>
      <c r="T1921" s="9">
        <f t="shared" si="110"/>
        <v>803.57142857142844</v>
      </c>
      <c r="U1921" s="9">
        <f t="shared" si="108"/>
        <v>899.99999999999989</v>
      </c>
      <c r="V1921" s="2" t="s">
        <v>42</v>
      </c>
      <c r="W1921" s="2">
        <v>2014</v>
      </c>
      <c r="X1921" s="2"/>
    </row>
    <row r="1922" spans="1:24" ht="63.75" outlineLevel="1" x14ac:dyDescent="0.25">
      <c r="A1922" s="2" t="s">
        <v>4618</v>
      </c>
      <c r="B1922" s="3" t="s">
        <v>27</v>
      </c>
      <c r="C1922" s="2" t="s">
        <v>3000</v>
      </c>
      <c r="D1922" s="43" t="s">
        <v>9823</v>
      </c>
      <c r="E1922" s="43" t="s">
        <v>9824</v>
      </c>
      <c r="F1922" s="43" t="s">
        <v>3001</v>
      </c>
      <c r="G1922" s="2" t="s">
        <v>29</v>
      </c>
      <c r="H1922" s="4">
        <v>0</v>
      </c>
      <c r="I1922" s="2">
        <v>710000000</v>
      </c>
      <c r="J1922" s="2" t="s">
        <v>11537</v>
      </c>
      <c r="K1922" s="44" t="s">
        <v>1128</v>
      </c>
      <c r="L1922" s="2" t="s">
        <v>1139</v>
      </c>
      <c r="M1922" s="6" t="s">
        <v>32</v>
      </c>
      <c r="N1922" s="2" t="s">
        <v>453</v>
      </c>
      <c r="O1922" s="15" t="s">
        <v>3370</v>
      </c>
      <c r="P1922" s="36" t="s">
        <v>40</v>
      </c>
      <c r="Q1922" s="2" t="s">
        <v>41</v>
      </c>
      <c r="R1922" s="2">
        <v>1</v>
      </c>
      <c r="S1922" s="9">
        <f>1960/1.12</f>
        <v>1749.9999999999998</v>
      </c>
      <c r="T1922" s="9">
        <f t="shared" si="110"/>
        <v>1749.9999999999998</v>
      </c>
      <c r="U1922" s="9">
        <f t="shared" si="108"/>
        <v>1960</v>
      </c>
      <c r="V1922" s="2" t="s">
        <v>42</v>
      </c>
      <c r="W1922" s="2">
        <v>2014</v>
      </c>
      <c r="X1922" s="2"/>
    </row>
    <row r="1923" spans="1:24" ht="63.75" outlineLevel="1" x14ac:dyDescent="0.25">
      <c r="A1923" s="2" t="s">
        <v>4619</v>
      </c>
      <c r="B1923" s="3" t="s">
        <v>27</v>
      </c>
      <c r="C1923" s="2" t="s">
        <v>3000</v>
      </c>
      <c r="D1923" s="43" t="s">
        <v>9823</v>
      </c>
      <c r="E1923" s="43" t="s">
        <v>9824</v>
      </c>
      <c r="F1923" s="43" t="s">
        <v>3002</v>
      </c>
      <c r="G1923" s="2" t="s">
        <v>29</v>
      </c>
      <c r="H1923" s="4">
        <v>0</v>
      </c>
      <c r="I1923" s="2">
        <v>710000000</v>
      </c>
      <c r="J1923" s="2" t="s">
        <v>11537</v>
      </c>
      <c r="K1923" s="44" t="s">
        <v>1128</v>
      </c>
      <c r="L1923" s="2" t="s">
        <v>1139</v>
      </c>
      <c r="M1923" s="6" t="s">
        <v>32</v>
      </c>
      <c r="N1923" s="2" t="s">
        <v>453</v>
      </c>
      <c r="O1923" s="15" t="s">
        <v>3370</v>
      </c>
      <c r="P1923" s="36" t="s">
        <v>40</v>
      </c>
      <c r="Q1923" s="2" t="s">
        <v>41</v>
      </c>
      <c r="R1923" s="2">
        <v>1</v>
      </c>
      <c r="S1923" s="9">
        <f>3185/1.12</f>
        <v>2843.7499999999995</v>
      </c>
      <c r="T1923" s="9">
        <f t="shared" si="110"/>
        <v>2843.7499999999995</v>
      </c>
      <c r="U1923" s="9">
        <f t="shared" si="108"/>
        <v>3185</v>
      </c>
      <c r="V1923" s="2" t="s">
        <v>42</v>
      </c>
      <c r="W1923" s="2">
        <v>2014</v>
      </c>
      <c r="X1923" s="2"/>
    </row>
    <row r="1924" spans="1:24" ht="63.75" outlineLevel="1" x14ac:dyDescent="0.25">
      <c r="A1924" s="2" t="s">
        <v>4620</v>
      </c>
      <c r="B1924" s="3" t="s">
        <v>27</v>
      </c>
      <c r="C1924" s="2" t="s">
        <v>2297</v>
      </c>
      <c r="D1924" s="43" t="s">
        <v>4226</v>
      </c>
      <c r="E1924" s="43" t="s">
        <v>6028</v>
      </c>
      <c r="F1924" s="43" t="s">
        <v>3003</v>
      </c>
      <c r="G1924" s="2" t="s">
        <v>29</v>
      </c>
      <c r="H1924" s="4">
        <v>0</v>
      </c>
      <c r="I1924" s="2">
        <v>710000000</v>
      </c>
      <c r="J1924" s="2" t="s">
        <v>11537</v>
      </c>
      <c r="K1924" s="44" t="s">
        <v>1128</v>
      </c>
      <c r="L1924" s="2" t="s">
        <v>1139</v>
      </c>
      <c r="M1924" s="6" t="s">
        <v>32</v>
      </c>
      <c r="N1924" s="2" t="s">
        <v>453</v>
      </c>
      <c r="O1924" s="15" t="s">
        <v>3370</v>
      </c>
      <c r="P1924" s="36" t="s">
        <v>40</v>
      </c>
      <c r="Q1924" s="2" t="s">
        <v>41</v>
      </c>
      <c r="R1924" s="2">
        <v>0</v>
      </c>
      <c r="S1924" s="9">
        <v>0</v>
      </c>
      <c r="T1924" s="9">
        <f t="shared" si="110"/>
        <v>0</v>
      </c>
      <c r="U1924" s="9">
        <f t="shared" si="108"/>
        <v>0</v>
      </c>
      <c r="V1924" s="2" t="s">
        <v>42</v>
      </c>
      <c r="W1924" s="2">
        <v>2014</v>
      </c>
      <c r="X1924" s="2"/>
    </row>
    <row r="1925" spans="1:24" ht="63.75" outlineLevel="1" x14ac:dyDescent="0.25">
      <c r="A1925" s="2" t="s">
        <v>11339</v>
      </c>
      <c r="B1925" s="3" t="s">
        <v>27</v>
      </c>
      <c r="C1925" s="2" t="s">
        <v>2297</v>
      </c>
      <c r="D1925" s="43" t="s">
        <v>4226</v>
      </c>
      <c r="E1925" s="43" t="s">
        <v>6028</v>
      </c>
      <c r="F1925" s="43" t="s">
        <v>3003</v>
      </c>
      <c r="G1925" s="2" t="s">
        <v>29</v>
      </c>
      <c r="H1925" s="4">
        <v>0</v>
      </c>
      <c r="I1925" s="2">
        <v>710000000</v>
      </c>
      <c r="J1925" s="2" t="s">
        <v>11537</v>
      </c>
      <c r="K1925" s="44" t="s">
        <v>6016</v>
      </c>
      <c r="L1925" s="2" t="s">
        <v>1139</v>
      </c>
      <c r="M1925" s="6" t="s">
        <v>32</v>
      </c>
      <c r="N1925" s="2" t="s">
        <v>453</v>
      </c>
      <c r="O1925" s="15" t="s">
        <v>3810</v>
      </c>
      <c r="P1925" s="36" t="s">
        <v>40</v>
      </c>
      <c r="Q1925" s="2" t="s">
        <v>41</v>
      </c>
      <c r="R1925" s="2">
        <v>18</v>
      </c>
      <c r="S1925" s="9">
        <v>500</v>
      </c>
      <c r="T1925" s="9">
        <f t="shared" si="110"/>
        <v>9000</v>
      </c>
      <c r="U1925" s="9">
        <f t="shared" si="108"/>
        <v>10080.000000000002</v>
      </c>
      <c r="V1925" s="2" t="s">
        <v>42</v>
      </c>
      <c r="W1925" s="2">
        <v>2014</v>
      </c>
      <c r="X1925" s="2" t="s">
        <v>11340</v>
      </c>
    </row>
    <row r="1926" spans="1:24" ht="63.75" outlineLevel="1" x14ac:dyDescent="0.25">
      <c r="A1926" s="2" t="s">
        <v>4621</v>
      </c>
      <c r="B1926" s="3" t="s">
        <v>27</v>
      </c>
      <c r="C1926" s="2" t="s">
        <v>2297</v>
      </c>
      <c r="D1926" s="43" t="s">
        <v>4226</v>
      </c>
      <c r="E1926" s="43" t="s">
        <v>6028</v>
      </c>
      <c r="F1926" s="43" t="s">
        <v>3004</v>
      </c>
      <c r="G1926" s="2" t="s">
        <v>29</v>
      </c>
      <c r="H1926" s="4">
        <v>0</v>
      </c>
      <c r="I1926" s="2">
        <v>710000000</v>
      </c>
      <c r="J1926" s="2" t="s">
        <v>11537</v>
      </c>
      <c r="K1926" s="44" t="s">
        <v>1128</v>
      </c>
      <c r="L1926" s="2" t="s">
        <v>1139</v>
      </c>
      <c r="M1926" s="6" t="s">
        <v>32</v>
      </c>
      <c r="N1926" s="2" t="s">
        <v>453</v>
      </c>
      <c r="O1926" s="15" t="s">
        <v>3370</v>
      </c>
      <c r="P1926" s="36" t="s">
        <v>40</v>
      </c>
      <c r="Q1926" s="2" t="s">
        <v>41</v>
      </c>
      <c r="R1926" s="2">
        <v>0</v>
      </c>
      <c r="S1926" s="9">
        <v>0</v>
      </c>
      <c r="T1926" s="9">
        <f t="shared" si="110"/>
        <v>0</v>
      </c>
      <c r="U1926" s="9">
        <f t="shared" si="108"/>
        <v>0</v>
      </c>
      <c r="V1926" s="2" t="s">
        <v>42</v>
      </c>
      <c r="W1926" s="2">
        <v>2014</v>
      </c>
      <c r="X1926" s="2" t="s">
        <v>10152</v>
      </c>
    </row>
    <row r="1927" spans="1:24" ht="63.75" outlineLevel="1" x14ac:dyDescent="0.25">
      <c r="A1927" s="2" t="s">
        <v>4622</v>
      </c>
      <c r="B1927" s="3" t="s">
        <v>27</v>
      </c>
      <c r="C1927" s="2" t="s">
        <v>3005</v>
      </c>
      <c r="D1927" s="43" t="s">
        <v>9684</v>
      </c>
      <c r="E1927" s="43" t="s">
        <v>9685</v>
      </c>
      <c r="F1927" s="43" t="s">
        <v>3006</v>
      </c>
      <c r="G1927" s="2" t="s">
        <v>29</v>
      </c>
      <c r="H1927" s="4">
        <v>0</v>
      </c>
      <c r="I1927" s="2">
        <v>710000000</v>
      </c>
      <c r="J1927" s="2" t="s">
        <v>11537</v>
      </c>
      <c r="K1927" s="44" t="s">
        <v>1128</v>
      </c>
      <c r="L1927" s="2" t="s">
        <v>1139</v>
      </c>
      <c r="M1927" s="6" t="s">
        <v>32</v>
      </c>
      <c r="N1927" s="2" t="s">
        <v>453</v>
      </c>
      <c r="O1927" s="15" t="s">
        <v>3370</v>
      </c>
      <c r="P1927" s="36" t="s">
        <v>40</v>
      </c>
      <c r="Q1927" s="2" t="s">
        <v>41</v>
      </c>
      <c r="R1927" s="2">
        <v>1</v>
      </c>
      <c r="S1927" s="9">
        <f>215/1.12</f>
        <v>191.96428571428569</v>
      </c>
      <c r="T1927" s="9">
        <f t="shared" si="110"/>
        <v>191.96428571428569</v>
      </c>
      <c r="U1927" s="9">
        <f t="shared" si="108"/>
        <v>215</v>
      </c>
      <c r="V1927" s="2" t="s">
        <v>42</v>
      </c>
      <c r="W1927" s="2">
        <v>2014</v>
      </c>
      <c r="X1927" s="2"/>
    </row>
    <row r="1928" spans="1:24" ht="63.75" outlineLevel="1" x14ac:dyDescent="0.25">
      <c r="A1928" s="2" t="s">
        <v>4623</v>
      </c>
      <c r="B1928" s="3" t="s">
        <v>27</v>
      </c>
      <c r="C1928" s="105" t="s">
        <v>2238</v>
      </c>
      <c r="D1928" s="10" t="s">
        <v>1895</v>
      </c>
      <c r="E1928" s="10" t="s">
        <v>1890</v>
      </c>
      <c r="F1928" s="5"/>
      <c r="G1928" s="2" t="s">
        <v>29</v>
      </c>
      <c r="H1928" s="4">
        <v>0</v>
      </c>
      <c r="I1928" s="2">
        <v>710000000</v>
      </c>
      <c r="J1928" s="2" t="s">
        <v>11537</v>
      </c>
      <c r="K1928" s="44" t="s">
        <v>1128</v>
      </c>
      <c r="L1928" s="2" t="s">
        <v>1139</v>
      </c>
      <c r="M1928" s="6" t="s">
        <v>32</v>
      </c>
      <c r="N1928" s="2" t="s">
        <v>453</v>
      </c>
      <c r="O1928" s="15" t="s">
        <v>3370</v>
      </c>
      <c r="P1928" s="36" t="s">
        <v>40</v>
      </c>
      <c r="Q1928" s="2" t="s">
        <v>41</v>
      </c>
      <c r="R1928" s="2">
        <v>250</v>
      </c>
      <c r="S1928" s="9">
        <f>295.68/1.12</f>
        <v>264</v>
      </c>
      <c r="T1928" s="9">
        <v>120000</v>
      </c>
      <c r="U1928" s="9">
        <f>T1928*1.12</f>
        <v>134400</v>
      </c>
      <c r="V1928" s="2" t="s">
        <v>42</v>
      </c>
      <c r="W1928" s="2">
        <v>2014</v>
      </c>
      <c r="X1928" s="2"/>
    </row>
    <row r="1929" spans="1:24" ht="63.75" outlineLevel="1" x14ac:dyDescent="0.25">
      <c r="A1929" s="2" t="s">
        <v>4624</v>
      </c>
      <c r="B1929" s="3" t="s">
        <v>27</v>
      </c>
      <c r="C1929" s="2" t="s">
        <v>1891</v>
      </c>
      <c r="D1929" s="43" t="s">
        <v>1896</v>
      </c>
      <c r="E1929" s="43" t="s">
        <v>1892</v>
      </c>
      <c r="F1929" s="5"/>
      <c r="G1929" s="2" t="s">
        <v>29</v>
      </c>
      <c r="H1929" s="4">
        <v>0</v>
      </c>
      <c r="I1929" s="2">
        <v>710000000</v>
      </c>
      <c r="J1929" s="2" t="s">
        <v>11537</v>
      </c>
      <c r="K1929" s="44" t="s">
        <v>1128</v>
      </c>
      <c r="L1929" s="2" t="s">
        <v>1139</v>
      </c>
      <c r="M1929" s="6" t="s">
        <v>32</v>
      </c>
      <c r="N1929" s="2" t="s">
        <v>453</v>
      </c>
      <c r="O1929" s="15" t="s">
        <v>3370</v>
      </c>
      <c r="P1929" s="36" t="s">
        <v>909</v>
      </c>
      <c r="Q1929" s="2" t="s">
        <v>2241</v>
      </c>
      <c r="R1929" s="8">
        <f>T1929/S1929</f>
        <v>2.9866666666666668</v>
      </c>
      <c r="S1929" s="9">
        <f>3000/1.12</f>
        <v>2678.5714285714284</v>
      </c>
      <c r="T1929" s="9">
        <v>8000</v>
      </c>
      <c r="U1929" s="9">
        <f>T1929*1.12</f>
        <v>8960</v>
      </c>
      <c r="V1929" s="2" t="s">
        <v>42</v>
      </c>
      <c r="W1929" s="2">
        <v>2014</v>
      </c>
      <c r="X1929" s="2"/>
    </row>
    <row r="1930" spans="1:24" ht="63.75" outlineLevel="1" x14ac:dyDescent="0.25">
      <c r="A1930" s="2" t="s">
        <v>4625</v>
      </c>
      <c r="B1930" s="3" t="s">
        <v>27</v>
      </c>
      <c r="C1930" s="2" t="s">
        <v>1893</v>
      </c>
      <c r="D1930" s="43" t="s">
        <v>1897</v>
      </c>
      <c r="E1930" s="43" t="s">
        <v>1894</v>
      </c>
      <c r="F1930" s="5"/>
      <c r="G1930" s="2" t="s">
        <v>29</v>
      </c>
      <c r="H1930" s="4">
        <v>0</v>
      </c>
      <c r="I1930" s="2">
        <v>710000000</v>
      </c>
      <c r="J1930" s="2" t="s">
        <v>11537</v>
      </c>
      <c r="K1930" s="44" t="s">
        <v>1128</v>
      </c>
      <c r="L1930" s="2" t="s">
        <v>1139</v>
      </c>
      <c r="M1930" s="6" t="s">
        <v>32</v>
      </c>
      <c r="N1930" s="2" t="s">
        <v>453</v>
      </c>
      <c r="O1930" s="15" t="s">
        <v>3370</v>
      </c>
      <c r="P1930" s="36" t="s">
        <v>909</v>
      </c>
      <c r="Q1930" s="2" t="s">
        <v>2241</v>
      </c>
      <c r="R1930" s="2">
        <v>56</v>
      </c>
      <c r="S1930" s="9">
        <f>1000/1.12</f>
        <v>892.85714285714278</v>
      </c>
      <c r="T1930" s="9">
        <v>5000</v>
      </c>
      <c r="U1930" s="9">
        <f>T1930*1.12</f>
        <v>5600.0000000000009</v>
      </c>
      <c r="V1930" s="2" t="s">
        <v>42</v>
      </c>
      <c r="W1930" s="2">
        <v>2014</v>
      </c>
      <c r="X1930" s="2"/>
    </row>
    <row r="1931" spans="1:24" ht="63.75" outlineLevel="1" x14ac:dyDescent="0.25">
      <c r="A1931" s="2" t="s">
        <v>4626</v>
      </c>
      <c r="B1931" s="3" t="s">
        <v>27</v>
      </c>
      <c r="C1931" s="2" t="s">
        <v>3011</v>
      </c>
      <c r="D1931" s="43" t="s">
        <v>3012</v>
      </c>
      <c r="E1931" s="43" t="s">
        <v>9825</v>
      </c>
      <c r="F1931" s="5"/>
      <c r="G1931" s="2" t="s">
        <v>29</v>
      </c>
      <c r="H1931" s="4">
        <v>0</v>
      </c>
      <c r="I1931" s="2">
        <v>710000000</v>
      </c>
      <c r="J1931" s="2" t="s">
        <v>11537</v>
      </c>
      <c r="K1931" s="44" t="s">
        <v>6161</v>
      </c>
      <c r="L1931" s="2" t="s">
        <v>1139</v>
      </c>
      <c r="M1931" s="6" t="s">
        <v>32</v>
      </c>
      <c r="N1931" s="2" t="s">
        <v>453</v>
      </c>
      <c r="O1931" s="15" t="s">
        <v>3370</v>
      </c>
      <c r="P1931" s="36" t="s">
        <v>641</v>
      </c>
      <c r="Q1931" s="5" t="s">
        <v>642</v>
      </c>
      <c r="R1931" s="2">
        <v>176</v>
      </c>
      <c r="S1931" s="9">
        <f>140/1.12</f>
        <v>124.99999999999999</v>
      </c>
      <c r="T1931" s="9">
        <v>8000</v>
      </c>
      <c r="U1931" s="9">
        <f t="shared" ref="U1931:U1940" si="111">T1931*1.12</f>
        <v>8960</v>
      </c>
      <c r="V1931" s="2" t="s">
        <v>42</v>
      </c>
      <c r="W1931" s="2">
        <v>2014</v>
      </c>
      <c r="X1931" s="2"/>
    </row>
    <row r="1932" spans="1:24" ht="63.75" outlineLevel="1" x14ac:dyDescent="0.25">
      <c r="A1932" s="2" t="s">
        <v>4627</v>
      </c>
      <c r="B1932" s="3" t="s">
        <v>27</v>
      </c>
      <c r="C1932" s="2" t="s">
        <v>1917</v>
      </c>
      <c r="D1932" s="43" t="s">
        <v>1919</v>
      </c>
      <c r="E1932" s="43" t="s">
        <v>1918</v>
      </c>
      <c r="F1932" s="5"/>
      <c r="G1932" s="2" t="s">
        <v>29</v>
      </c>
      <c r="H1932" s="4">
        <v>0</v>
      </c>
      <c r="I1932" s="2">
        <v>710000000</v>
      </c>
      <c r="J1932" s="2" t="s">
        <v>11537</v>
      </c>
      <c r="K1932" s="44" t="s">
        <v>6161</v>
      </c>
      <c r="L1932" s="2" t="s">
        <v>1139</v>
      </c>
      <c r="M1932" s="6" t="s">
        <v>32</v>
      </c>
      <c r="N1932" s="2" t="s">
        <v>453</v>
      </c>
      <c r="O1932" s="15" t="s">
        <v>3370</v>
      </c>
      <c r="P1932" s="36" t="s">
        <v>40</v>
      </c>
      <c r="Q1932" s="2" t="s">
        <v>41</v>
      </c>
      <c r="R1932" s="2">
        <v>4</v>
      </c>
      <c r="S1932" s="9">
        <f>T1932/R1932</f>
        <v>6000</v>
      </c>
      <c r="T1932" s="9">
        <v>24000</v>
      </c>
      <c r="U1932" s="9">
        <f t="shared" si="111"/>
        <v>26880.000000000004</v>
      </c>
      <c r="V1932" s="2" t="s">
        <v>42</v>
      </c>
      <c r="W1932" s="2">
        <v>2014</v>
      </c>
      <c r="X1932" s="2"/>
    </row>
    <row r="1933" spans="1:24" ht="63.75" outlineLevel="1" x14ac:dyDescent="0.25">
      <c r="A1933" s="2" t="s">
        <v>4628</v>
      </c>
      <c r="B1933" s="3" t="s">
        <v>27</v>
      </c>
      <c r="C1933" s="2" t="s">
        <v>2892</v>
      </c>
      <c r="D1933" s="43" t="s">
        <v>2893</v>
      </c>
      <c r="E1933" s="43" t="s">
        <v>9788</v>
      </c>
      <c r="F1933" s="5"/>
      <c r="G1933" s="2" t="s">
        <v>29</v>
      </c>
      <c r="H1933" s="4">
        <v>0</v>
      </c>
      <c r="I1933" s="2">
        <v>710000000</v>
      </c>
      <c r="J1933" s="2" t="s">
        <v>11537</v>
      </c>
      <c r="K1933" s="44" t="s">
        <v>6161</v>
      </c>
      <c r="L1933" s="2" t="s">
        <v>1139</v>
      </c>
      <c r="M1933" s="6" t="s">
        <v>32</v>
      </c>
      <c r="N1933" s="2" t="s">
        <v>453</v>
      </c>
      <c r="O1933" s="15" t="s">
        <v>3370</v>
      </c>
      <c r="P1933" s="36" t="s">
        <v>40</v>
      </c>
      <c r="Q1933" s="2" t="s">
        <v>41</v>
      </c>
      <c r="R1933" s="2">
        <f>T1933/S1933</f>
        <v>20.000000000000004</v>
      </c>
      <c r="S1933" s="9">
        <f>336/1.12</f>
        <v>299.99999999999994</v>
      </c>
      <c r="T1933" s="9">
        <v>6000</v>
      </c>
      <c r="U1933" s="9">
        <f t="shared" si="111"/>
        <v>6720.0000000000009</v>
      </c>
      <c r="V1933" s="2" t="s">
        <v>42</v>
      </c>
      <c r="W1933" s="2">
        <v>2014</v>
      </c>
      <c r="X1933" s="2"/>
    </row>
    <row r="1934" spans="1:24" ht="63.75" outlineLevel="1" x14ac:dyDescent="0.25">
      <c r="A1934" s="2" t="s">
        <v>4629</v>
      </c>
      <c r="B1934" s="3" t="s">
        <v>27</v>
      </c>
      <c r="C1934" s="2" t="s">
        <v>2468</v>
      </c>
      <c r="D1934" s="43" t="s">
        <v>13215</v>
      </c>
      <c r="E1934" s="43" t="s">
        <v>13171</v>
      </c>
      <c r="F1934" s="43" t="s">
        <v>3020</v>
      </c>
      <c r="G1934" s="2" t="s">
        <v>29</v>
      </c>
      <c r="H1934" s="4">
        <v>0</v>
      </c>
      <c r="I1934" s="2">
        <v>710000000</v>
      </c>
      <c r="J1934" s="2" t="s">
        <v>11537</v>
      </c>
      <c r="K1934" s="44" t="s">
        <v>1128</v>
      </c>
      <c r="L1934" s="2" t="s">
        <v>1139</v>
      </c>
      <c r="M1934" s="6" t="s">
        <v>32</v>
      </c>
      <c r="N1934" s="2" t="s">
        <v>453</v>
      </c>
      <c r="O1934" s="15" t="s">
        <v>33</v>
      </c>
      <c r="P1934" s="36" t="s">
        <v>40</v>
      </c>
      <c r="Q1934" s="5" t="s">
        <v>41</v>
      </c>
      <c r="R1934" s="2">
        <v>3</v>
      </c>
      <c r="S1934" s="9">
        <f>21000/1.12</f>
        <v>18750</v>
      </c>
      <c r="T1934" s="9">
        <f t="shared" ref="T1934:T1940" si="112">S1934*R1934</f>
        <v>56250</v>
      </c>
      <c r="U1934" s="9">
        <f t="shared" si="111"/>
        <v>63000.000000000007</v>
      </c>
      <c r="V1934" s="2" t="s">
        <v>42</v>
      </c>
      <c r="W1934" s="2">
        <v>2014</v>
      </c>
      <c r="X1934" s="2"/>
    </row>
    <row r="1935" spans="1:24" ht="63.75" outlineLevel="1" x14ac:dyDescent="0.25">
      <c r="A1935" s="2" t="s">
        <v>4630</v>
      </c>
      <c r="B1935" s="3" t="s">
        <v>27</v>
      </c>
      <c r="C1935" s="2" t="s">
        <v>3021</v>
      </c>
      <c r="D1935" s="43" t="s">
        <v>10568</v>
      </c>
      <c r="E1935" s="43" t="s">
        <v>10569</v>
      </c>
      <c r="F1935" s="5"/>
      <c r="G1935" s="2" t="s">
        <v>29</v>
      </c>
      <c r="H1935" s="4">
        <v>0</v>
      </c>
      <c r="I1935" s="2">
        <v>710000000</v>
      </c>
      <c r="J1935" s="2" t="s">
        <v>11537</v>
      </c>
      <c r="K1935" s="44" t="s">
        <v>1128</v>
      </c>
      <c r="L1935" s="2" t="s">
        <v>1139</v>
      </c>
      <c r="M1935" s="6" t="s">
        <v>32</v>
      </c>
      <c r="N1935" s="2" t="s">
        <v>453</v>
      </c>
      <c r="O1935" s="15" t="s">
        <v>33</v>
      </c>
      <c r="P1935" s="36" t="s">
        <v>40</v>
      </c>
      <c r="Q1935" s="2" t="s">
        <v>41</v>
      </c>
      <c r="R1935" s="2">
        <v>3</v>
      </c>
      <c r="S1935" s="9">
        <f>14000/1.12</f>
        <v>12499.999999999998</v>
      </c>
      <c r="T1935" s="9">
        <f t="shared" si="112"/>
        <v>37499.999999999993</v>
      </c>
      <c r="U1935" s="9">
        <f t="shared" si="111"/>
        <v>41999.999999999993</v>
      </c>
      <c r="V1935" s="2" t="s">
        <v>42</v>
      </c>
      <c r="W1935" s="2">
        <v>2014</v>
      </c>
      <c r="X1935" s="2"/>
    </row>
    <row r="1936" spans="1:24" ht="63.75" outlineLevel="1" x14ac:dyDescent="0.25">
      <c r="A1936" s="2" t="s">
        <v>4631</v>
      </c>
      <c r="B1936" s="3" t="s">
        <v>27</v>
      </c>
      <c r="C1936" s="2" t="s">
        <v>2246</v>
      </c>
      <c r="D1936" s="43" t="s">
        <v>9228</v>
      </c>
      <c r="E1936" s="43" t="s">
        <v>9229</v>
      </c>
      <c r="F1936" s="5"/>
      <c r="G1936" s="2" t="s">
        <v>29</v>
      </c>
      <c r="H1936" s="4">
        <v>0</v>
      </c>
      <c r="I1936" s="2">
        <v>710000000</v>
      </c>
      <c r="J1936" s="2" t="s">
        <v>11537</v>
      </c>
      <c r="K1936" s="44" t="s">
        <v>1128</v>
      </c>
      <c r="L1936" s="2" t="s">
        <v>1139</v>
      </c>
      <c r="M1936" s="6" t="s">
        <v>32</v>
      </c>
      <c r="N1936" s="2" t="s">
        <v>453</v>
      </c>
      <c r="O1936" s="15" t="s">
        <v>33</v>
      </c>
      <c r="P1936" s="36" t="s">
        <v>40</v>
      </c>
      <c r="Q1936" s="2" t="s">
        <v>41</v>
      </c>
      <c r="R1936" s="2">
        <v>10</v>
      </c>
      <c r="S1936" s="9">
        <f>2000/1.12</f>
        <v>1785.7142857142856</v>
      </c>
      <c r="T1936" s="9">
        <f t="shared" si="112"/>
        <v>17857.142857142855</v>
      </c>
      <c r="U1936" s="9">
        <f t="shared" si="111"/>
        <v>20000</v>
      </c>
      <c r="V1936" s="2" t="s">
        <v>42</v>
      </c>
      <c r="W1936" s="2">
        <v>2014</v>
      </c>
      <c r="X1936" s="2"/>
    </row>
    <row r="1937" spans="1:25" ht="63.75" outlineLevel="1" x14ac:dyDescent="0.25">
      <c r="A1937" s="2" t="s">
        <v>4632</v>
      </c>
      <c r="B1937" s="3" t="s">
        <v>27</v>
      </c>
      <c r="C1937" s="2" t="s">
        <v>3024</v>
      </c>
      <c r="D1937" s="43" t="s">
        <v>799</v>
      </c>
      <c r="E1937" s="43" t="s">
        <v>11799</v>
      </c>
      <c r="F1937" s="5" t="s">
        <v>6490</v>
      </c>
      <c r="G1937" s="2" t="s">
        <v>29</v>
      </c>
      <c r="H1937" s="4">
        <v>0</v>
      </c>
      <c r="I1937" s="2">
        <v>710000000</v>
      </c>
      <c r="J1937" s="2" t="s">
        <v>11537</v>
      </c>
      <c r="K1937" s="44" t="s">
        <v>1128</v>
      </c>
      <c r="L1937" s="2" t="s">
        <v>1139</v>
      </c>
      <c r="M1937" s="6" t="s">
        <v>32</v>
      </c>
      <c r="N1937" s="2" t="s">
        <v>453</v>
      </c>
      <c r="O1937" s="15" t="s">
        <v>33</v>
      </c>
      <c r="P1937" s="36" t="s">
        <v>40</v>
      </c>
      <c r="Q1937" s="2" t="s">
        <v>41</v>
      </c>
      <c r="R1937" s="2">
        <v>20</v>
      </c>
      <c r="S1937" s="9">
        <f>1000/1.12</f>
        <v>892.85714285714278</v>
      </c>
      <c r="T1937" s="9">
        <f t="shared" si="112"/>
        <v>17857.142857142855</v>
      </c>
      <c r="U1937" s="9">
        <f t="shared" si="111"/>
        <v>20000</v>
      </c>
      <c r="V1937" s="2" t="s">
        <v>42</v>
      </c>
      <c r="W1937" s="2">
        <v>2014</v>
      </c>
      <c r="X1937" s="2"/>
    </row>
    <row r="1938" spans="1:25" ht="63.75" outlineLevel="1" x14ac:dyDescent="0.25">
      <c r="A1938" s="2" t="s">
        <v>4633</v>
      </c>
      <c r="B1938" s="3" t="s">
        <v>27</v>
      </c>
      <c r="C1938" s="2" t="s">
        <v>2469</v>
      </c>
      <c r="D1938" s="10" t="s">
        <v>6483</v>
      </c>
      <c r="E1938" s="10" t="s">
        <v>10019</v>
      </c>
      <c r="F1938" s="43" t="s">
        <v>3026</v>
      </c>
      <c r="G1938" s="2" t="s">
        <v>29</v>
      </c>
      <c r="H1938" s="4">
        <v>0</v>
      </c>
      <c r="I1938" s="2">
        <v>710000000</v>
      </c>
      <c r="J1938" s="2" t="s">
        <v>11537</v>
      </c>
      <c r="K1938" s="44" t="s">
        <v>1128</v>
      </c>
      <c r="L1938" s="2" t="s">
        <v>1139</v>
      </c>
      <c r="M1938" s="6" t="s">
        <v>32</v>
      </c>
      <c r="N1938" s="2" t="s">
        <v>453</v>
      </c>
      <c r="O1938" s="15" t="s">
        <v>33</v>
      </c>
      <c r="P1938" s="36" t="s">
        <v>40</v>
      </c>
      <c r="Q1938" s="2" t="s">
        <v>41</v>
      </c>
      <c r="R1938" s="2">
        <v>3</v>
      </c>
      <c r="S1938" s="9">
        <f>2900/1.12</f>
        <v>2589.2857142857142</v>
      </c>
      <c r="T1938" s="9">
        <f t="shared" si="112"/>
        <v>7767.8571428571431</v>
      </c>
      <c r="U1938" s="9">
        <f t="shared" si="111"/>
        <v>8700.0000000000018</v>
      </c>
      <c r="V1938" s="2" t="s">
        <v>42</v>
      </c>
      <c r="W1938" s="2">
        <v>2014</v>
      </c>
      <c r="X1938" s="2"/>
    </row>
    <row r="1939" spans="1:25" ht="63.75" outlineLevel="1" x14ac:dyDescent="0.25">
      <c r="A1939" s="2" t="s">
        <v>4634</v>
      </c>
      <c r="B1939" s="3" t="s">
        <v>27</v>
      </c>
      <c r="C1939" s="2" t="s">
        <v>3027</v>
      </c>
      <c r="D1939" s="10" t="s">
        <v>6487</v>
      </c>
      <c r="E1939" s="10" t="s">
        <v>10026</v>
      </c>
      <c r="F1939" s="43" t="s">
        <v>3028</v>
      </c>
      <c r="G1939" s="2" t="s">
        <v>29</v>
      </c>
      <c r="H1939" s="4">
        <v>0</v>
      </c>
      <c r="I1939" s="2">
        <v>710000000</v>
      </c>
      <c r="J1939" s="2" t="s">
        <v>11537</v>
      </c>
      <c r="K1939" s="44" t="s">
        <v>1128</v>
      </c>
      <c r="L1939" s="2" t="s">
        <v>1139</v>
      </c>
      <c r="M1939" s="6" t="s">
        <v>32</v>
      </c>
      <c r="N1939" s="2" t="s">
        <v>453</v>
      </c>
      <c r="O1939" s="15" t="s">
        <v>33</v>
      </c>
      <c r="P1939" s="36" t="s">
        <v>40</v>
      </c>
      <c r="Q1939" s="2" t="s">
        <v>41</v>
      </c>
      <c r="R1939" s="2">
        <v>3</v>
      </c>
      <c r="S1939" s="9">
        <f>4600/1.12</f>
        <v>4107.1428571428569</v>
      </c>
      <c r="T1939" s="9">
        <f t="shared" si="112"/>
        <v>12321.428571428571</v>
      </c>
      <c r="U1939" s="9">
        <f t="shared" si="111"/>
        <v>13800</v>
      </c>
      <c r="V1939" s="2" t="s">
        <v>42</v>
      </c>
      <c r="W1939" s="2">
        <v>2014</v>
      </c>
      <c r="X1939" s="2"/>
    </row>
    <row r="1940" spans="1:25" ht="63.75" outlineLevel="1" x14ac:dyDescent="0.25">
      <c r="A1940" s="2" t="s">
        <v>4635</v>
      </c>
      <c r="B1940" s="3" t="s">
        <v>27</v>
      </c>
      <c r="C1940" s="2" t="s">
        <v>2293</v>
      </c>
      <c r="D1940" s="10" t="s">
        <v>3613</v>
      </c>
      <c r="E1940" s="10" t="s">
        <v>3614</v>
      </c>
      <c r="F1940" s="43" t="s">
        <v>3029</v>
      </c>
      <c r="G1940" s="2" t="s">
        <v>29</v>
      </c>
      <c r="H1940" s="4">
        <v>0</v>
      </c>
      <c r="I1940" s="2">
        <v>710000000</v>
      </c>
      <c r="J1940" s="2" t="s">
        <v>11537</v>
      </c>
      <c r="K1940" s="44" t="s">
        <v>1128</v>
      </c>
      <c r="L1940" s="2" t="s">
        <v>1139</v>
      </c>
      <c r="M1940" s="6" t="s">
        <v>32</v>
      </c>
      <c r="N1940" s="2" t="s">
        <v>453</v>
      </c>
      <c r="O1940" s="15" t="s">
        <v>33</v>
      </c>
      <c r="P1940" s="36" t="s">
        <v>40</v>
      </c>
      <c r="Q1940" s="2" t="s">
        <v>41</v>
      </c>
      <c r="R1940" s="2">
        <v>8</v>
      </c>
      <c r="S1940" s="9">
        <f>850/1.12</f>
        <v>758.92857142857133</v>
      </c>
      <c r="T1940" s="9">
        <f t="shared" si="112"/>
        <v>6071.4285714285706</v>
      </c>
      <c r="U1940" s="9">
        <f t="shared" si="111"/>
        <v>6800</v>
      </c>
      <c r="V1940" s="2" t="s">
        <v>42</v>
      </c>
      <c r="W1940" s="2">
        <v>2014</v>
      </c>
      <c r="X1940" s="2"/>
    </row>
    <row r="1941" spans="1:25" ht="63.75" outlineLevel="1" x14ac:dyDescent="0.25">
      <c r="A1941" s="2" t="s">
        <v>4636</v>
      </c>
      <c r="B1941" s="3" t="s">
        <v>27</v>
      </c>
      <c r="C1941" s="2" t="s">
        <v>3032</v>
      </c>
      <c r="D1941" s="10" t="s">
        <v>9516</v>
      </c>
      <c r="E1941" s="10" t="s">
        <v>9517</v>
      </c>
      <c r="F1941" s="43" t="s">
        <v>3033</v>
      </c>
      <c r="G1941" s="2" t="s">
        <v>29</v>
      </c>
      <c r="H1941" s="4">
        <v>0</v>
      </c>
      <c r="I1941" s="2">
        <v>710000000</v>
      </c>
      <c r="J1941" s="2" t="s">
        <v>11537</v>
      </c>
      <c r="K1941" s="44" t="s">
        <v>8570</v>
      </c>
      <c r="L1941" s="2" t="s">
        <v>1139</v>
      </c>
      <c r="M1941" s="6" t="s">
        <v>32</v>
      </c>
      <c r="N1941" s="2" t="s">
        <v>453</v>
      </c>
      <c r="O1941" s="15" t="s">
        <v>33</v>
      </c>
      <c r="P1941" s="36" t="s">
        <v>40</v>
      </c>
      <c r="Q1941" s="2" t="s">
        <v>41</v>
      </c>
      <c r="R1941" s="2">
        <v>1</v>
      </c>
      <c r="S1941" s="9">
        <f>T1941</f>
        <v>15000</v>
      </c>
      <c r="T1941" s="9">
        <v>15000</v>
      </c>
      <c r="U1941" s="9">
        <f>T1941*1.12</f>
        <v>16800</v>
      </c>
      <c r="V1941" s="2" t="s">
        <v>42</v>
      </c>
      <c r="W1941" s="2">
        <v>2014</v>
      </c>
      <c r="X1941" s="2"/>
    </row>
    <row r="1942" spans="1:25" ht="63.75" outlineLevel="1" x14ac:dyDescent="0.25">
      <c r="A1942" s="2" t="s">
        <v>4637</v>
      </c>
      <c r="B1942" s="3" t="s">
        <v>27</v>
      </c>
      <c r="C1942" s="2" t="s">
        <v>3034</v>
      </c>
      <c r="D1942" s="43" t="s">
        <v>10576</v>
      </c>
      <c r="E1942" s="43" t="s">
        <v>10577</v>
      </c>
      <c r="F1942" s="5"/>
      <c r="G1942" s="2" t="s">
        <v>29</v>
      </c>
      <c r="H1942" s="4">
        <v>0</v>
      </c>
      <c r="I1942" s="2">
        <v>710000000</v>
      </c>
      <c r="J1942" s="2" t="s">
        <v>11537</v>
      </c>
      <c r="K1942" s="44" t="s">
        <v>1128</v>
      </c>
      <c r="L1942" s="2" t="s">
        <v>1139</v>
      </c>
      <c r="M1942" s="6" t="s">
        <v>32</v>
      </c>
      <c r="N1942" s="2" t="s">
        <v>453</v>
      </c>
      <c r="O1942" s="15" t="s">
        <v>33</v>
      </c>
      <c r="P1942" s="36" t="s">
        <v>40</v>
      </c>
      <c r="Q1942" s="2" t="s">
        <v>41</v>
      </c>
      <c r="R1942" s="2">
        <v>1</v>
      </c>
      <c r="S1942" s="9">
        <f>36400/1.12</f>
        <v>32499.999999999996</v>
      </c>
      <c r="T1942" s="9">
        <f>R1942*S1942</f>
        <v>32499.999999999996</v>
      </c>
      <c r="U1942" s="9">
        <f>T1942*1.12</f>
        <v>36400</v>
      </c>
      <c r="V1942" s="2" t="s">
        <v>42</v>
      </c>
      <c r="W1942" s="2">
        <v>2014</v>
      </c>
      <c r="X1942" s="2"/>
    </row>
    <row r="1943" spans="1:25" ht="63.75" outlineLevel="1" x14ac:dyDescent="0.25">
      <c r="A1943" s="2" t="s">
        <v>4638</v>
      </c>
      <c r="B1943" s="3" t="s">
        <v>27</v>
      </c>
      <c r="C1943" s="2" t="s">
        <v>2278</v>
      </c>
      <c r="D1943" s="43" t="s">
        <v>882</v>
      </c>
      <c r="E1943" s="43" t="s">
        <v>9101</v>
      </c>
      <c r="F1943" s="5"/>
      <c r="G1943" s="2" t="s">
        <v>29</v>
      </c>
      <c r="H1943" s="4">
        <v>0</v>
      </c>
      <c r="I1943" s="2">
        <v>710000000</v>
      </c>
      <c r="J1943" s="2" t="s">
        <v>11537</v>
      </c>
      <c r="K1943" s="44" t="s">
        <v>1128</v>
      </c>
      <c r="L1943" s="2" t="s">
        <v>1139</v>
      </c>
      <c r="M1943" s="6" t="s">
        <v>32</v>
      </c>
      <c r="N1943" s="2" t="s">
        <v>453</v>
      </c>
      <c r="O1943" s="15" t="s">
        <v>33</v>
      </c>
      <c r="P1943" s="36" t="s">
        <v>40</v>
      </c>
      <c r="Q1943" s="2" t="s">
        <v>41</v>
      </c>
      <c r="R1943" s="8">
        <v>0</v>
      </c>
      <c r="S1943" s="9">
        <v>0</v>
      </c>
      <c r="T1943" s="9">
        <v>0</v>
      </c>
      <c r="U1943" s="9">
        <v>0</v>
      </c>
      <c r="V1943" s="2" t="s">
        <v>42</v>
      </c>
      <c r="W1943" s="2">
        <v>2014</v>
      </c>
      <c r="X1943" s="2"/>
    </row>
    <row r="1944" spans="1:25" ht="63.75" outlineLevel="1" x14ac:dyDescent="0.25">
      <c r="A1944" s="2" t="s">
        <v>11345</v>
      </c>
      <c r="B1944" s="3" t="s">
        <v>27</v>
      </c>
      <c r="C1944" s="2" t="s">
        <v>1935</v>
      </c>
      <c r="D1944" s="43" t="s">
        <v>878</v>
      </c>
      <c r="E1944" s="43" t="s">
        <v>1951</v>
      </c>
      <c r="F1944" s="5"/>
      <c r="G1944" s="2" t="s">
        <v>29</v>
      </c>
      <c r="H1944" s="4">
        <v>0</v>
      </c>
      <c r="I1944" s="2">
        <v>710000000</v>
      </c>
      <c r="J1944" s="2" t="s">
        <v>11537</v>
      </c>
      <c r="K1944" s="44" t="s">
        <v>6016</v>
      </c>
      <c r="L1944" s="2" t="s">
        <v>1139</v>
      </c>
      <c r="M1944" s="6" t="s">
        <v>32</v>
      </c>
      <c r="N1944" s="2" t="s">
        <v>453</v>
      </c>
      <c r="O1944" s="15" t="s">
        <v>3810</v>
      </c>
      <c r="P1944" s="36" t="s">
        <v>40</v>
      </c>
      <c r="Q1944" s="2" t="s">
        <v>41</v>
      </c>
      <c r="R1944" s="8">
        <v>60</v>
      </c>
      <c r="S1944" s="9">
        <v>816</v>
      </c>
      <c r="T1944" s="9">
        <f>R1944*S1944</f>
        <v>48960</v>
      </c>
      <c r="U1944" s="9">
        <f>T1944*112%</f>
        <v>54835.200000000004</v>
      </c>
      <c r="V1944" s="2" t="s">
        <v>42</v>
      </c>
      <c r="W1944" s="2">
        <v>2014</v>
      </c>
      <c r="X1944" s="2" t="s">
        <v>11346</v>
      </c>
    </row>
    <row r="1945" spans="1:25" ht="63.75" outlineLevel="1" x14ac:dyDescent="0.25">
      <c r="A1945" s="2" t="s">
        <v>4639</v>
      </c>
      <c r="B1945" s="3" t="s">
        <v>27</v>
      </c>
      <c r="C1945" s="2" t="s">
        <v>2278</v>
      </c>
      <c r="D1945" s="43" t="s">
        <v>882</v>
      </c>
      <c r="E1945" s="43" t="s">
        <v>9101</v>
      </c>
      <c r="F1945" s="5"/>
      <c r="G1945" s="2" t="s">
        <v>29</v>
      </c>
      <c r="H1945" s="4">
        <v>0</v>
      </c>
      <c r="I1945" s="2">
        <v>710000000</v>
      </c>
      <c r="J1945" s="2" t="s">
        <v>11537</v>
      </c>
      <c r="K1945" s="44" t="s">
        <v>8570</v>
      </c>
      <c r="L1945" s="2" t="s">
        <v>1139</v>
      </c>
      <c r="M1945" s="6" t="s">
        <v>32</v>
      </c>
      <c r="N1945" s="2" t="s">
        <v>453</v>
      </c>
      <c r="O1945" s="15" t="s">
        <v>33</v>
      </c>
      <c r="P1945" s="36" t="s">
        <v>40</v>
      </c>
      <c r="Q1945" s="2" t="s">
        <v>41</v>
      </c>
      <c r="R1945" s="2">
        <v>0</v>
      </c>
      <c r="S1945" s="9">
        <v>0</v>
      </c>
      <c r="T1945" s="9">
        <v>0</v>
      </c>
      <c r="U1945" s="9">
        <f>T1945*1.12</f>
        <v>0</v>
      </c>
      <c r="V1945" s="2" t="s">
        <v>42</v>
      </c>
      <c r="W1945" s="2">
        <v>2014</v>
      </c>
      <c r="X1945" s="2" t="s">
        <v>10152</v>
      </c>
    </row>
    <row r="1946" spans="1:25" ht="114.75" outlineLevel="1" x14ac:dyDescent="0.25">
      <c r="A1946" s="2" t="s">
        <v>4640</v>
      </c>
      <c r="B1946" s="3" t="s">
        <v>27</v>
      </c>
      <c r="C1946" s="2" t="s">
        <v>12203</v>
      </c>
      <c r="D1946" s="43" t="s">
        <v>12204</v>
      </c>
      <c r="E1946" s="43" t="s">
        <v>12205</v>
      </c>
      <c r="F1946" s="5"/>
      <c r="G1946" s="2" t="s">
        <v>29</v>
      </c>
      <c r="H1946" s="4">
        <v>0</v>
      </c>
      <c r="I1946" s="2">
        <v>710000000</v>
      </c>
      <c r="J1946" s="2" t="s">
        <v>11537</v>
      </c>
      <c r="K1946" s="44" t="s">
        <v>1128</v>
      </c>
      <c r="L1946" s="2" t="s">
        <v>1139</v>
      </c>
      <c r="M1946" s="6" t="s">
        <v>32</v>
      </c>
      <c r="N1946" s="2" t="s">
        <v>453</v>
      </c>
      <c r="O1946" s="21">
        <v>0</v>
      </c>
      <c r="P1946" s="20">
        <v>113</v>
      </c>
      <c r="Q1946" s="8" t="s">
        <v>1227</v>
      </c>
      <c r="R1946" s="9">
        <v>44.35</v>
      </c>
      <c r="S1946" s="9">
        <v>22295.34</v>
      </c>
      <c r="T1946" s="9">
        <v>0</v>
      </c>
      <c r="U1946" s="9">
        <f>T1946*1.12</f>
        <v>0</v>
      </c>
      <c r="V1946" s="2" t="s">
        <v>42</v>
      </c>
      <c r="W1946" s="2">
        <v>2014</v>
      </c>
      <c r="X1946" s="2"/>
    </row>
    <row r="1947" spans="1:25" ht="114.75" outlineLevel="1" x14ac:dyDescent="0.25">
      <c r="A1947" s="2" t="s">
        <v>12202</v>
      </c>
      <c r="B1947" s="3" t="s">
        <v>27</v>
      </c>
      <c r="C1947" s="2" t="s">
        <v>12203</v>
      </c>
      <c r="D1947" s="43" t="s">
        <v>12204</v>
      </c>
      <c r="E1947" s="43" t="s">
        <v>12205</v>
      </c>
      <c r="F1947" s="5"/>
      <c r="G1947" s="2" t="s">
        <v>29</v>
      </c>
      <c r="H1947" s="4">
        <v>0</v>
      </c>
      <c r="I1947" s="2">
        <v>710000000</v>
      </c>
      <c r="J1947" s="2" t="s">
        <v>11537</v>
      </c>
      <c r="K1947" s="44" t="s">
        <v>6017</v>
      </c>
      <c r="L1947" s="2" t="s">
        <v>1139</v>
      </c>
      <c r="M1947" s="6" t="s">
        <v>32</v>
      </c>
      <c r="N1947" s="2" t="s">
        <v>453</v>
      </c>
      <c r="O1947" s="21">
        <v>0</v>
      </c>
      <c r="P1947" s="20">
        <v>113</v>
      </c>
      <c r="Q1947" s="8" t="s">
        <v>1227</v>
      </c>
      <c r="R1947" s="9">
        <v>44.35</v>
      </c>
      <c r="S1947" s="9">
        <v>22295.34</v>
      </c>
      <c r="T1947" s="9">
        <f>S1947*R1947</f>
        <v>988798.32900000003</v>
      </c>
      <c r="U1947" s="9">
        <f>T1947*1.12</f>
        <v>1107454.1284800002</v>
      </c>
      <c r="V1947" s="2" t="s">
        <v>42</v>
      </c>
      <c r="W1947" s="2">
        <v>2014</v>
      </c>
      <c r="X1947" s="2" t="s">
        <v>12206</v>
      </c>
    </row>
    <row r="1948" spans="1:25" ht="63.75" outlineLevel="1" x14ac:dyDescent="0.25">
      <c r="A1948" s="2" t="s">
        <v>4641</v>
      </c>
      <c r="B1948" s="3" t="s">
        <v>27</v>
      </c>
      <c r="C1948" s="5" t="s">
        <v>28</v>
      </c>
      <c r="D1948" s="10" t="s">
        <v>3380</v>
      </c>
      <c r="E1948" s="10" t="s">
        <v>3723</v>
      </c>
      <c r="F1948" s="5"/>
      <c r="G1948" s="2" t="s">
        <v>350</v>
      </c>
      <c r="H1948" s="7" t="s">
        <v>375</v>
      </c>
      <c r="I1948" s="2">
        <v>710000000</v>
      </c>
      <c r="J1948" s="2" t="s">
        <v>11537</v>
      </c>
      <c r="K1948" s="2" t="s">
        <v>31</v>
      </c>
      <c r="L1948" s="2" t="s">
        <v>1139</v>
      </c>
      <c r="M1948" s="2" t="s">
        <v>32</v>
      </c>
      <c r="N1948" s="2" t="s">
        <v>453</v>
      </c>
      <c r="O1948" s="15" t="s">
        <v>33</v>
      </c>
      <c r="P1948" s="36" t="s">
        <v>34</v>
      </c>
      <c r="Q1948" s="2" t="s">
        <v>35</v>
      </c>
      <c r="R1948" s="2">
        <v>56</v>
      </c>
      <c r="S1948" s="9">
        <v>1535.71</v>
      </c>
      <c r="T1948" s="9">
        <v>0</v>
      </c>
      <c r="U1948" s="9">
        <f>T1948*1.12</f>
        <v>0</v>
      </c>
      <c r="V1948" s="2" t="s">
        <v>36</v>
      </c>
      <c r="W1948" s="2">
        <v>2014</v>
      </c>
      <c r="X1948" s="2"/>
    </row>
    <row r="1949" spans="1:25" s="273" customFormat="1" ht="83.25" customHeight="1" x14ac:dyDescent="0.25">
      <c r="A1949" s="276" t="s">
        <v>13796</v>
      </c>
      <c r="B1949" s="238" t="s">
        <v>27</v>
      </c>
      <c r="C1949" s="293" t="s">
        <v>28</v>
      </c>
      <c r="D1949" s="275" t="s">
        <v>3380</v>
      </c>
      <c r="E1949" s="275" t="s">
        <v>3723</v>
      </c>
      <c r="F1949" s="276"/>
      <c r="G1949" s="276" t="s">
        <v>350</v>
      </c>
      <c r="H1949" s="281">
        <v>100</v>
      </c>
      <c r="I1949" s="276">
        <v>710000000</v>
      </c>
      <c r="J1949" s="276" t="s">
        <v>1075</v>
      </c>
      <c r="K1949" s="248" t="s">
        <v>3806</v>
      </c>
      <c r="L1949" s="274" t="s">
        <v>11966</v>
      </c>
      <c r="M1949" s="282" t="s">
        <v>32</v>
      </c>
      <c r="N1949" s="276" t="s">
        <v>13787</v>
      </c>
      <c r="O1949" s="285">
        <v>0.3</v>
      </c>
      <c r="P1949" s="36" t="s">
        <v>34</v>
      </c>
      <c r="Q1949" s="291" t="s">
        <v>35</v>
      </c>
      <c r="R1949" s="337">
        <v>59</v>
      </c>
      <c r="S1949" s="278">
        <v>1852</v>
      </c>
      <c r="T1949" s="278">
        <v>109268</v>
      </c>
      <c r="U1949" s="278">
        <v>122380.16</v>
      </c>
      <c r="V1949" s="276" t="s">
        <v>36</v>
      </c>
      <c r="W1949" s="276">
        <v>2014</v>
      </c>
      <c r="X1949" s="276" t="s">
        <v>11728</v>
      </c>
      <c r="Y1949" s="290"/>
    </row>
    <row r="1950" spans="1:25" ht="63.75" outlineLevel="1" x14ac:dyDescent="0.25">
      <c r="A1950" s="2" t="s">
        <v>4642</v>
      </c>
      <c r="B1950" s="3" t="s">
        <v>27</v>
      </c>
      <c r="C1950" s="5" t="s">
        <v>4852</v>
      </c>
      <c r="D1950" s="5" t="s">
        <v>4853</v>
      </c>
      <c r="E1950" s="5" t="s">
        <v>4854</v>
      </c>
      <c r="F1950" s="2"/>
      <c r="G1950" s="5" t="s">
        <v>350</v>
      </c>
      <c r="H1950" s="7">
        <v>50</v>
      </c>
      <c r="I1950" s="2">
        <v>710000000</v>
      </c>
      <c r="J1950" s="2" t="s">
        <v>11537</v>
      </c>
      <c r="K1950" s="2" t="s">
        <v>9974</v>
      </c>
      <c r="L1950" s="2" t="s">
        <v>1140</v>
      </c>
      <c r="M1950" s="2" t="s">
        <v>32</v>
      </c>
      <c r="N1950" s="2" t="s">
        <v>453</v>
      </c>
      <c r="O1950" s="21" t="s">
        <v>61</v>
      </c>
      <c r="P1950" s="5">
        <v>796</v>
      </c>
      <c r="Q1950" s="5" t="s">
        <v>3658</v>
      </c>
      <c r="R1950" s="2">
        <v>12</v>
      </c>
      <c r="S1950" s="9">
        <v>8500</v>
      </c>
      <c r="T1950" s="9">
        <f>S1950*R1950</f>
        <v>102000</v>
      </c>
      <c r="U1950" s="9">
        <f>T1950*1.12</f>
        <v>114240.00000000001</v>
      </c>
      <c r="V1950" s="2" t="s">
        <v>42</v>
      </c>
      <c r="W1950" s="2">
        <v>2014</v>
      </c>
      <c r="X1950" s="2"/>
    </row>
    <row r="1951" spans="1:25" ht="63.75" outlineLevel="1" x14ac:dyDescent="0.25">
      <c r="A1951" s="2" t="s">
        <v>4643</v>
      </c>
      <c r="B1951" s="3" t="s">
        <v>27</v>
      </c>
      <c r="C1951" s="5" t="s">
        <v>4855</v>
      </c>
      <c r="D1951" s="5" t="s">
        <v>860</v>
      </c>
      <c r="E1951" s="5" t="s">
        <v>4856</v>
      </c>
      <c r="F1951" s="2"/>
      <c r="G1951" s="5" t="s">
        <v>350</v>
      </c>
      <c r="H1951" s="7">
        <v>50</v>
      </c>
      <c r="I1951" s="2">
        <v>710000000</v>
      </c>
      <c r="J1951" s="2" t="s">
        <v>11537</v>
      </c>
      <c r="K1951" s="2" t="s">
        <v>9974</v>
      </c>
      <c r="L1951" s="2" t="s">
        <v>1140</v>
      </c>
      <c r="M1951" s="2" t="s">
        <v>32</v>
      </c>
      <c r="N1951" s="2" t="s">
        <v>453</v>
      </c>
      <c r="O1951" s="21" t="s">
        <v>61</v>
      </c>
      <c r="P1951" s="5">
        <v>796</v>
      </c>
      <c r="Q1951" s="5" t="s">
        <v>3658</v>
      </c>
      <c r="R1951" s="2">
        <v>2</v>
      </c>
      <c r="S1951" s="9">
        <v>18000</v>
      </c>
      <c r="T1951" s="9">
        <f t="shared" ref="T1951:T2020" si="113">S1951*R1951</f>
        <v>36000</v>
      </c>
      <c r="U1951" s="9">
        <f t="shared" ref="U1951:U2020" si="114">T1951*1.12</f>
        <v>40320.000000000007</v>
      </c>
      <c r="V1951" s="2" t="s">
        <v>42</v>
      </c>
      <c r="W1951" s="2">
        <v>2014</v>
      </c>
      <c r="X1951" s="2"/>
    </row>
    <row r="1952" spans="1:25" ht="63.75" outlineLevel="1" x14ac:dyDescent="0.25">
      <c r="A1952" s="2" t="s">
        <v>4644</v>
      </c>
      <c r="B1952" s="3" t="s">
        <v>27</v>
      </c>
      <c r="C1952" s="5" t="s">
        <v>4857</v>
      </c>
      <c r="D1952" s="5" t="s">
        <v>1795</v>
      </c>
      <c r="E1952" s="5" t="s">
        <v>13170</v>
      </c>
      <c r="F1952" s="2"/>
      <c r="G1952" s="5" t="s">
        <v>350</v>
      </c>
      <c r="H1952" s="7">
        <v>50</v>
      </c>
      <c r="I1952" s="2">
        <v>710000000</v>
      </c>
      <c r="J1952" s="2" t="s">
        <v>11537</v>
      </c>
      <c r="K1952" s="2" t="s">
        <v>9974</v>
      </c>
      <c r="L1952" s="2" t="s">
        <v>1140</v>
      </c>
      <c r="M1952" s="2" t="s">
        <v>32</v>
      </c>
      <c r="N1952" s="2" t="s">
        <v>453</v>
      </c>
      <c r="O1952" s="21" t="s">
        <v>61</v>
      </c>
      <c r="P1952" s="5">
        <v>796</v>
      </c>
      <c r="Q1952" s="5" t="s">
        <v>3658</v>
      </c>
      <c r="R1952" s="2">
        <v>1</v>
      </c>
      <c r="S1952" s="9">
        <v>12000</v>
      </c>
      <c r="T1952" s="9">
        <f t="shared" si="113"/>
        <v>12000</v>
      </c>
      <c r="U1952" s="9">
        <f t="shared" si="114"/>
        <v>13440.000000000002</v>
      </c>
      <c r="V1952" s="2" t="s">
        <v>42</v>
      </c>
      <c r="W1952" s="2">
        <v>2014</v>
      </c>
      <c r="X1952" s="2"/>
    </row>
    <row r="1953" spans="1:24" ht="89.25" outlineLevel="1" x14ac:dyDescent="0.25">
      <c r="A1953" s="2" t="s">
        <v>4645</v>
      </c>
      <c r="B1953" s="3" t="s">
        <v>27</v>
      </c>
      <c r="C1953" s="5" t="s">
        <v>4858</v>
      </c>
      <c r="D1953" s="5" t="s">
        <v>4859</v>
      </c>
      <c r="E1953" s="5" t="s">
        <v>13169</v>
      </c>
      <c r="F1953" s="2"/>
      <c r="G1953" s="5" t="s">
        <v>350</v>
      </c>
      <c r="H1953" s="7">
        <v>50</v>
      </c>
      <c r="I1953" s="2">
        <v>710000000</v>
      </c>
      <c r="J1953" s="2" t="s">
        <v>11537</v>
      </c>
      <c r="K1953" s="2" t="s">
        <v>9974</v>
      </c>
      <c r="L1953" s="2" t="s">
        <v>1140</v>
      </c>
      <c r="M1953" s="2" t="s">
        <v>32</v>
      </c>
      <c r="N1953" s="2" t="s">
        <v>453</v>
      </c>
      <c r="O1953" s="21" t="s">
        <v>61</v>
      </c>
      <c r="P1953" s="5">
        <v>796</v>
      </c>
      <c r="Q1953" s="5" t="s">
        <v>3658</v>
      </c>
      <c r="R1953" s="2">
        <v>1</v>
      </c>
      <c r="S1953" s="9">
        <v>8000</v>
      </c>
      <c r="T1953" s="9">
        <f t="shared" si="113"/>
        <v>8000</v>
      </c>
      <c r="U1953" s="9">
        <f t="shared" si="114"/>
        <v>8960</v>
      </c>
      <c r="V1953" s="2" t="s">
        <v>42</v>
      </c>
      <c r="W1953" s="2">
        <v>2014</v>
      </c>
      <c r="X1953" s="2"/>
    </row>
    <row r="1954" spans="1:24" ht="63.75" outlineLevel="1" x14ac:dyDescent="0.25">
      <c r="A1954" s="2" t="s">
        <v>4646</v>
      </c>
      <c r="B1954" s="3" t="s">
        <v>27</v>
      </c>
      <c r="C1954" s="5" t="s">
        <v>4860</v>
      </c>
      <c r="D1954" s="5" t="s">
        <v>4861</v>
      </c>
      <c r="E1954" s="5" t="s">
        <v>4862</v>
      </c>
      <c r="F1954" s="2"/>
      <c r="G1954" s="5" t="s">
        <v>350</v>
      </c>
      <c r="H1954" s="7">
        <v>50</v>
      </c>
      <c r="I1954" s="2">
        <v>710000000</v>
      </c>
      <c r="J1954" s="2" t="s">
        <v>11537</v>
      </c>
      <c r="K1954" s="2" t="s">
        <v>9974</v>
      </c>
      <c r="L1954" s="2" t="s">
        <v>1140</v>
      </c>
      <c r="M1954" s="2" t="s">
        <v>32</v>
      </c>
      <c r="N1954" s="2" t="s">
        <v>453</v>
      </c>
      <c r="O1954" s="21" t="s">
        <v>61</v>
      </c>
      <c r="P1954" s="5">
        <v>796</v>
      </c>
      <c r="Q1954" s="5" t="s">
        <v>3658</v>
      </c>
      <c r="R1954" s="2">
        <v>1</v>
      </c>
      <c r="S1954" s="9">
        <v>40000</v>
      </c>
      <c r="T1954" s="9">
        <f t="shared" si="113"/>
        <v>40000</v>
      </c>
      <c r="U1954" s="9">
        <f t="shared" si="114"/>
        <v>44800.000000000007</v>
      </c>
      <c r="V1954" s="2" t="s">
        <v>42</v>
      </c>
      <c r="W1954" s="2">
        <v>2014</v>
      </c>
      <c r="X1954" s="2"/>
    </row>
    <row r="1955" spans="1:24" ht="63.75" outlineLevel="1" x14ac:dyDescent="0.25">
      <c r="A1955" s="2" t="s">
        <v>4647</v>
      </c>
      <c r="B1955" s="3" t="s">
        <v>27</v>
      </c>
      <c r="C1955" s="5" t="s">
        <v>4863</v>
      </c>
      <c r="D1955" s="5" t="s">
        <v>1739</v>
      </c>
      <c r="E1955" s="5" t="s">
        <v>3588</v>
      </c>
      <c r="F1955" s="2" t="s">
        <v>4864</v>
      </c>
      <c r="G1955" s="5" t="s">
        <v>350</v>
      </c>
      <c r="H1955" s="7">
        <v>50</v>
      </c>
      <c r="I1955" s="2">
        <v>710000000</v>
      </c>
      <c r="J1955" s="2" t="s">
        <v>11537</v>
      </c>
      <c r="K1955" s="2" t="s">
        <v>9974</v>
      </c>
      <c r="L1955" s="2" t="s">
        <v>1140</v>
      </c>
      <c r="M1955" s="2" t="s">
        <v>32</v>
      </c>
      <c r="N1955" s="2" t="s">
        <v>453</v>
      </c>
      <c r="O1955" s="21" t="s">
        <v>61</v>
      </c>
      <c r="P1955" s="5">
        <v>796</v>
      </c>
      <c r="Q1955" s="5" t="s">
        <v>3658</v>
      </c>
      <c r="R1955" s="2">
        <v>2</v>
      </c>
      <c r="S1955" s="9">
        <v>57000</v>
      </c>
      <c r="T1955" s="9">
        <f t="shared" si="113"/>
        <v>114000</v>
      </c>
      <c r="U1955" s="9">
        <f t="shared" si="114"/>
        <v>127680.00000000001</v>
      </c>
      <c r="V1955" s="2" t="s">
        <v>42</v>
      </c>
      <c r="W1955" s="2">
        <v>2014</v>
      </c>
      <c r="X1955" s="2"/>
    </row>
    <row r="1956" spans="1:24" ht="63.75" outlineLevel="1" x14ac:dyDescent="0.25">
      <c r="A1956" s="2" t="s">
        <v>4648</v>
      </c>
      <c r="B1956" s="3" t="s">
        <v>27</v>
      </c>
      <c r="C1956" s="5" t="s">
        <v>4863</v>
      </c>
      <c r="D1956" s="5" t="s">
        <v>1739</v>
      </c>
      <c r="E1956" s="5" t="s">
        <v>3588</v>
      </c>
      <c r="F1956" s="2" t="s">
        <v>4865</v>
      </c>
      <c r="G1956" s="5" t="s">
        <v>350</v>
      </c>
      <c r="H1956" s="7">
        <v>50</v>
      </c>
      <c r="I1956" s="2">
        <v>710000000</v>
      </c>
      <c r="J1956" s="2" t="s">
        <v>11537</v>
      </c>
      <c r="K1956" s="2" t="s">
        <v>9974</v>
      </c>
      <c r="L1956" s="2" t="s">
        <v>1140</v>
      </c>
      <c r="M1956" s="2" t="s">
        <v>32</v>
      </c>
      <c r="N1956" s="2" t="s">
        <v>453</v>
      </c>
      <c r="O1956" s="21" t="s">
        <v>61</v>
      </c>
      <c r="P1956" s="5">
        <v>796</v>
      </c>
      <c r="Q1956" s="5" t="s">
        <v>3658</v>
      </c>
      <c r="R1956" s="2">
        <v>2</v>
      </c>
      <c r="S1956" s="9">
        <v>63000</v>
      </c>
      <c r="T1956" s="9">
        <f t="shared" si="113"/>
        <v>126000</v>
      </c>
      <c r="U1956" s="9">
        <f t="shared" si="114"/>
        <v>141120</v>
      </c>
      <c r="V1956" s="2" t="s">
        <v>42</v>
      </c>
      <c r="W1956" s="2">
        <v>2014</v>
      </c>
      <c r="X1956" s="2"/>
    </row>
    <row r="1957" spans="1:24" ht="63.75" outlineLevel="1" x14ac:dyDescent="0.25">
      <c r="A1957" s="2" t="s">
        <v>4649</v>
      </c>
      <c r="B1957" s="3" t="s">
        <v>27</v>
      </c>
      <c r="C1957" s="5" t="s">
        <v>1767</v>
      </c>
      <c r="D1957" s="5" t="s">
        <v>1795</v>
      </c>
      <c r="E1957" s="5" t="s">
        <v>1796</v>
      </c>
      <c r="F1957" s="2"/>
      <c r="G1957" s="5" t="s">
        <v>350</v>
      </c>
      <c r="H1957" s="7">
        <v>50</v>
      </c>
      <c r="I1957" s="2">
        <v>710000000</v>
      </c>
      <c r="J1957" s="2" t="s">
        <v>11537</v>
      </c>
      <c r="K1957" s="2" t="s">
        <v>9974</v>
      </c>
      <c r="L1957" s="2" t="s">
        <v>1140</v>
      </c>
      <c r="M1957" s="2" t="s">
        <v>32</v>
      </c>
      <c r="N1957" s="2" t="s">
        <v>453</v>
      </c>
      <c r="O1957" s="21" t="s">
        <v>61</v>
      </c>
      <c r="P1957" s="5">
        <v>796</v>
      </c>
      <c r="Q1957" s="5" t="s">
        <v>3658</v>
      </c>
      <c r="R1957" s="2">
        <v>1</v>
      </c>
      <c r="S1957" s="9">
        <v>15000</v>
      </c>
      <c r="T1957" s="9">
        <f t="shared" si="113"/>
        <v>15000</v>
      </c>
      <c r="U1957" s="9">
        <f t="shared" si="114"/>
        <v>16800</v>
      </c>
      <c r="V1957" s="2" t="s">
        <v>42</v>
      </c>
      <c r="W1957" s="2">
        <v>2014</v>
      </c>
      <c r="X1957" s="2"/>
    </row>
    <row r="1958" spans="1:24" ht="63.75" outlineLevel="1" x14ac:dyDescent="0.25">
      <c r="A1958" s="2" t="s">
        <v>4650</v>
      </c>
      <c r="B1958" s="3" t="s">
        <v>27</v>
      </c>
      <c r="C1958" s="5" t="s">
        <v>4866</v>
      </c>
      <c r="D1958" s="5" t="s">
        <v>4867</v>
      </c>
      <c r="E1958" s="5" t="s">
        <v>4868</v>
      </c>
      <c r="F1958" s="2"/>
      <c r="G1958" s="2" t="s">
        <v>343</v>
      </c>
      <c r="H1958" s="7">
        <v>50</v>
      </c>
      <c r="I1958" s="2">
        <v>710000000</v>
      </c>
      <c r="J1958" s="2" t="s">
        <v>11537</v>
      </c>
      <c r="K1958" s="2" t="s">
        <v>9974</v>
      </c>
      <c r="L1958" s="2" t="s">
        <v>1140</v>
      </c>
      <c r="M1958" s="2" t="s">
        <v>32</v>
      </c>
      <c r="N1958" s="2" t="s">
        <v>453</v>
      </c>
      <c r="O1958" s="21" t="s">
        <v>61</v>
      </c>
      <c r="P1958" s="5">
        <v>796</v>
      </c>
      <c r="Q1958" s="5" t="s">
        <v>3658</v>
      </c>
      <c r="R1958" s="2">
        <v>4</v>
      </c>
      <c r="S1958" s="9">
        <v>15000</v>
      </c>
      <c r="T1958" s="9">
        <f t="shared" si="113"/>
        <v>60000</v>
      </c>
      <c r="U1958" s="9">
        <f t="shared" si="114"/>
        <v>67200</v>
      </c>
      <c r="V1958" s="2" t="s">
        <v>42</v>
      </c>
      <c r="W1958" s="2">
        <v>2014</v>
      </c>
      <c r="X1958" s="2"/>
    </row>
    <row r="1959" spans="1:24" ht="63.75" outlineLevel="1" x14ac:dyDescent="0.25">
      <c r="A1959" s="2" t="s">
        <v>6528</v>
      </c>
      <c r="B1959" s="3" t="s">
        <v>27</v>
      </c>
      <c r="C1959" s="5" t="s">
        <v>4869</v>
      </c>
      <c r="D1959" s="5" t="s">
        <v>4870</v>
      </c>
      <c r="E1959" s="5" t="s">
        <v>4871</v>
      </c>
      <c r="F1959" s="2"/>
      <c r="G1959" s="5" t="s">
        <v>350</v>
      </c>
      <c r="H1959" s="7">
        <v>50</v>
      </c>
      <c r="I1959" s="2">
        <v>710000000</v>
      </c>
      <c r="J1959" s="2" t="s">
        <v>11537</v>
      </c>
      <c r="K1959" s="2" t="s">
        <v>9974</v>
      </c>
      <c r="L1959" s="2" t="s">
        <v>1140</v>
      </c>
      <c r="M1959" s="2" t="s">
        <v>32</v>
      </c>
      <c r="N1959" s="2" t="s">
        <v>453</v>
      </c>
      <c r="O1959" s="21" t="s">
        <v>61</v>
      </c>
      <c r="P1959" s="5">
        <v>796</v>
      </c>
      <c r="Q1959" s="5" t="s">
        <v>3658</v>
      </c>
      <c r="R1959" s="2">
        <v>12</v>
      </c>
      <c r="S1959" s="9">
        <v>6000</v>
      </c>
      <c r="T1959" s="9">
        <f t="shared" si="113"/>
        <v>72000</v>
      </c>
      <c r="U1959" s="9">
        <f t="shared" si="114"/>
        <v>80640.000000000015</v>
      </c>
      <c r="V1959" s="2" t="s">
        <v>42</v>
      </c>
      <c r="W1959" s="2">
        <v>2014</v>
      </c>
      <c r="X1959" s="2"/>
    </row>
    <row r="1960" spans="1:24" ht="63.75" outlineLevel="1" x14ac:dyDescent="0.25">
      <c r="A1960" s="2" t="s">
        <v>4651</v>
      </c>
      <c r="B1960" s="3" t="s">
        <v>27</v>
      </c>
      <c r="C1960" s="10" t="s">
        <v>4872</v>
      </c>
      <c r="D1960" s="10" t="s">
        <v>4873</v>
      </c>
      <c r="E1960" s="10" t="s">
        <v>4874</v>
      </c>
      <c r="F1960" s="5" t="s">
        <v>4874</v>
      </c>
      <c r="G1960" s="2" t="s">
        <v>343</v>
      </c>
      <c r="H1960" s="7">
        <v>50</v>
      </c>
      <c r="I1960" s="2">
        <v>710000000</v>
      </c>
      <c r="J1960" s="2" t="s">
        <v>11537</v>
      </c>
      <c r="K1960" s="2" t="s">
        <v>9974</v>
      </c>
      <c r="L1960" s="2" t="s">
        <v>1140</v>
      </c>
      <c r="M1960" s="2" t="s">
        <v>32</v>
      </c>
      <c r="N1960" s="2" t="s">
        <v>453</v>
      </c>
      <c r="O1960" s="21" t="s">
        <v>61</v>
      </c>
      <c r="P1960" s="5">
        <v>796</v>
      </c>
      <c r="Q1960" s="5" t="s">
        <v>3658</v>
      </c>
      <c r="R1960" s="2">
        <v>1</v>
      </c>
      <c r="S1960" s="9">
        <v>75000</v>
      </c>
      <c r="T1960" s="9">
        <f t="shared" si="113"/>
        <v>75000</v>
      </c>
      <c r="U1960" s="9">
        <f t="shared" si="114"/>
        <v>84000.000000000015</v>
      </c>
      <c r="V1960" s="2" t="s">
        <v>42</v>
      </c>
      <c r="W1960" s="2">
        <v>2014</v>
      </c>
      <c r="X1960" s="2"/>
    </row>
    <row r="1961" spans="1:24" ht="63.75" outlineLevel="1" x14ac:dyDescent="0.25">
      <c r="A1961" s="2" t="s">
        <v>4652</v>
      </c>
      <c r="B1961" s="3" t="s">
        <v>27</v>
      </c>
      <c r="C1961" s="5" t="s">
        <v>4875</v>
      </c>
      <c r="D1961" s="5" t="s">
        <v>4876</v>
      </c>
      <c r="E1961" s="5" t="s">
        <v>4877</v>
      </c>
      <c r="F1961" s="2"/>
      <c r="G1961" s="5" t="s">
        <v>350</v>
      </c>
      <c r="H1961" s="7">
        <v>50</v>
      </c>
      <c r="I1961" s="2">
        <v>710000000</v>
      </c>
      <c r="J1961" s="2" t="s">
        <v>11537</v>
      </c>
      <c r="K1961" s="2" t="s">
        <v>9974</v>
      </c>
      <c r="L1961" s="2" t="s">
        <v>1140</v>
      </c>
      <c r="M1961" s="2" t="s">
        <v>32</v>
      </c>
      <c r="N1961" s="2" t="s">
        <v>453</v>
      </c>
      <c r="O1961" s="21" t="s">
        <v>61</v>
      </c>
      <c r="P1961" s="5">
        <v>6</v>
      </c>
      <c r="Q1961" s="5" t="s">
        <v>4878</v>
      </c>
      <c r="R1961" s="2">
        <v>200</v>
      </c>
      <c r="S1961" s="9">
        <v>650</v>
      </c>
      <c r="T1961" s="9">
        <f t="shared" si="113"/>
        <v>130000</v>
      </c>
      <c r="U1961" s="9">
        <f t="shared" si="114"/>
        <v>145600</v>
      </c>
      <c r="V1961" s="2" t="s">
        <v>42</v>
      </c>
      <c r="W1961" s="2">
        <v>2014</v>
      </c>
      <c r="X1961" s="2"/>
    </row>
    <row r="1962" spans="1:24" ht="63.75" outlineLevel="1" x14ac:dyDescent="0.25">
      <c r="A1962" s="2" t="s">
        <v>4653</v>
      </c>
      <c r="B1962" s="3" t="s">
        <v>27</v>
      </c>
      <c r="C1962" s="5" t="s">
        <v>4879</v>
      </c>
      <c r="D1962" s="5" t="s">
        <v>4876</v>
      </c>
      <c r="E1962" s="5" t="s">
        <v>4880</v>
      </c>
      <c r="F1962" s="2"/>
      <c r="G1962" s="5" t="s">
        <v>350</v>
      </c>
      <c r="H1962" s="7">
        <v>50</v>
      </c>
      <c r="I1962" s="2">
        <v>710000000</v>
      </c>
      <c r="J1962" s="2" t="s">
        <v>11537</v>
      </c>
      <c r="K1962" s="2" t="s">
        <v>9974</v>
      </c>
      <c r="L1962" s="2" t="s">
        <v>1140</v>
      </c>
      <c r="M1962" s="2" t="s">
        <v>32</v>
      </c>
      <c r="N1962" s="2" t="s">
        <v>453</v>
      </c>
      <c r="O1962" s="21" t="s">
        <v>61</v>
      </c>
      <c r="P1962" s="5">
        <v>6</v>
      </c>
      <c r="Q1962" s="5" t="s">
        <v>4878</v>
      </c>
      <c r="R1962" s="2">
        <v>50</v>
      </c>
      <c r="S1962" s="9">
        <v>600</v>
      </c>
      <c r="T1962" s="9">
        <f t="shared" si="113"/>
        <v>30000</v>
      </c>
      <c r="U1962" s="9">
        <f t="shared" si="114"/>
        <v>33600</v>
      </c>
      <c r="V1962" s="2" t="s">
        <v>42</v>
      </c>
      <c r="W1962" s="2">
        <v>2014</v>
      </c>
      <c r="X1962" s="2"/>
    </row>
    <row r="1963" spans="1:24" ht="63.75" outlineLevel="1" x14ac:dyDescent="0.25">
      <c r="A1963" s="2" t="s">
        <v>4654</v>
      </c>
      <c r="B1963" s="3" t="s">
        <v>27</v>
      </c>
      <c r="C1963" s="5" t="s">
        <v>4881</v>
      </c>
      <c r="D1963" s="5" t="s">
        <v>4876</v>
      </c>
      <c r="E1963" s="5" t="s">
        <v>4882</v>
      </c>
      <c r="F1963" s="2"/>
      <c r="G1963" s="5" t="s">
        <v>350</v>
      </c>
      <c r="H1963" s="7">
        <v>50</v>
      </c>
      <c r="I1963" s="2">
        <v>710000000</v>
      </c>
      <c r="J1963" s="2" t="s">
        <v>11537</v>
      </c>
      <c r="K1963" s="2" t="s">
        <v>9974</v>
      </c>
      <c r="L1963" s="2" t="s">
        <v>1140</v>
      </c>
      <c r="M1963" s="2" t="s">
        <v>32</v>
      </c>
      <c r="N1963" s="2" t="s">
        <v>453</v>
      </c>
      <c r="O1963" s="21" t="s">
        <v>61</v>
      </c>
      <c r="P1963" s="5">
        <v>6</v>
      </c>
      <c r="Q1963" s="5" t="s">
        <v>4878</v>
      </c>
      <c r="R1963" s="2">
        <v>200</v>
      </c>
      <c r="S1963" s="9">
        <v>850</v>
      </c>
      <c r="T1963" s="9">
        <f t="shared" si="113"/>
        <v>170000</v>
      </c>
      <c r="U1963" s="9">
        <f t="shared" si="114"/>
        <v>190400.00000000003</v>
      </c>
      <c r="V1963" s="2" t="s">
        <v>42</v>
      </c>
      <c r="W1963" s="2">
        <v>2014</v>
      </c>
      <c r="X1963" s="2"/>
    </row>
    <row r="1964" spans="1:24" ht="63.75" outlineLevel="1" x14ac:dyDescent="0.25">
      <c r="A1964" s="2" t="s">
        <v>4655</v>
      </c>
      <c r="B1964" s="3" t="s">
        <v>27</v>
      </c>
      <c r="C1964" s="5" t="s">
        <v>3585</v>
      </c>
      <c r="D1964" s="5" t="s">
        <v>1968</v>
      </c>
      <c r="E1964" s="5" t="s">
        <v>4883</v>
      </c>
      <c r="F1964" s="2"/>
      <c r="G1964" s="2" t="s">
        <v>350</v>
      </c>
      <c r="H1964" s="7">
        <v>50</v>
      </c>
      <c r="I1964" s="2">
        <v>710000000</v>
      </c>
      <c r="J1964" s="2" t="s">
        <v>11537</v>
      </c>
      <c r="K1964" s="2" t="s">
        <v>3765</v>
      </c>
      <c r="L1964" s="2" t="s">
        <v>1140</v>
      </c>
      <c r="M1964" s="2" t="s">
        <v>32</v>
      </c>
      <c r="N1964" s="2" t="s">
        <v>453</v>
      </c>
      <c r="O1964" s="21" t="s">
        <v>61</v>
      </c>
      <c r="P1964" s="5">
        <v>796</v>
      </c>
      <c r="Q1964" s="5" t="s">
        <v>3658</v>
      </c>
      <c r="R1964" s="2">
        <v>3</v>
      </c>
      <c r="S1964" s="9">
        <v>4000</v>
      </c>
      <c r="T1964" s="9">
        <f t="shared" si="113"/>
        <v>12000</v>
      </c>
      <c r="U1964" s="9">
        <f t="shared" si="114"/>
        <v>13440.000000000002</v>
      </c>
      <c r="V1964" s="2" t="s">
        <v>42</v>
      </c>
      <c r="W1964" s="2">
        <v>2014</v>
      </c>
      <c r="X1964" s="2"/>
    </row>
    <row r="1965" spans="1:24" ht="63.75" outlineLevel="1" x14ac:dyDescent="0.25">
      <c r="A1965" s="2" t="s">
        <v>4656</v>
      </c>
      <c r="B1965" s="3" t="s">
        <v>27</v>
      </c>
      <c r="C1965" s="131" t="s">
        <v>2185</v>
      </c>
      <c r="D1965" s="5" t="s">
        <v>1968</v>
      </c>
      <c r="E1965" s="5" t="s">
        <v>4884</v>
      </c>
      <c r="F1965" s="2"/>
      <c r="G1965" s="2" t="s">
        <v>350</v>
      </c>
      <c r="H1965" s="7">
        <v>50</v>
      </c>
      <c r="I1965" s="2">
        <v>710000000</v>
      </c>
      <c r="J1965" s="2" t="s">
        <v>11537</v>
      </c>
      <c r="K1965" s="2" t="s">
        <v>3765</v>
      </c>
      <c r="L1965" s="2" t="s">
        <v>1140</v>
      </c>
      <c r="M1965" s="2" t="s">
        <v>32</v>
      </c>
      <c r="N1965" s="2" t="s">
        <v>453</v>
      </c>
      <c r="O1965" s="21" t="s">
        <v>61</v>
      </c>
      <c r="P1965" s="5">
        <v>796</v>
      </c>
      <c r="Q1965" s="5" t="s">
        <v>3658</v>
      </c>
      <c r="R1965" s="2">
        <v>3</v>
      </c>
      <c r="S1965" s="9">
        <v>3000</v>
      </c>
      <c r="T1965" s="9">
        <f t="shared" si="113"/>
        <v>9000</v>
      </c>
      <c r="U1965" s="9">
        <f t="shared" si="114"/>
        <v>10080.000000000002</v>
      </c>
      <c r="V1965" s="2" t="s">
        <v>42</v>
      </c>
      <c r="W1965" s="2">
        <v>2014</v>
      </c>
      <c r="X1965" s="2"/>
    </row>
    <row r="1966" spans="1:24" ht="63.75" outlineLevel="1" x14ac:dyDescent="0.25">
      <c r="A1966" s="2" t="s">
        <v>4657</v>
      </c>
      <c r="B1966" s="3" t="s">
        <v>27</v>
      </c>
      <c r="C1966" s="5" t="s">
        <v>4885</v>
      </c>
      <c r="D1966" s="5" t="s">
        <v>1807</v>
      </c>
      <c r="E1966" s="5" t="s">
        <v>4886</v>
      </c>
      <c r="F1966" s="2"/>
      <c r="G1966" s="2" t="s">
        <v>350</v>
      </c>
      <c r="H1966" s="7">
        <v>50</v>
      </c>
      <c r="I1966" s="2">
        <v>710000000</v>
      </c>
      <c r="J1966" s="2" t="s">
        <v>11537</v>
      </c>
      <c r="K1966" s="2" t="s">
        <v>3765</v>
      </c>
      <c r="L1966" s="2" t="s">
        <v>1140</v>
      </c>
      <c r="M1966" s="2" t="s">
        <v>32</v>
      </c>
      <c r="N1966" s="2" t="s">
        <v>453</v>
      </c>
      <c r="O1966" s="21" t="s">
        <v>61</v>
      </c>
      <c r="P1966" s="5">
        <v>796</v>
      </c>
      <c r="Q1966" s="5" t="s">
        <v>3658</v>
      </c>
      <c r="R1966" s="2">
        <v>4</v>
      </c>
      <c r="S1966" s="9">
        <v>3500</v>
      </c>
      <c r="T1966" s="9">
        <f t="shared" si="113"/>
        <v>14000</v>
      </c>
      <c r="U1966" s="9">
        <f t="shared" si="114"/>
        <v>15680.000000000002</v>
      </c>
      <c r="V1966" s="2" t="s">
        <v>42</v>
      </c>
      <c r="W1966" s="2">
        <v>2014</v>
      </c>
      <c r="X1966" s="2"/>
    </row>
    <row r="1967" spans="1:24" ht="63.75" outlineLevel="1" x14ac:dyDescent="0.25">
      <c r="A1967" s="2" t="s">
        <v>4658</v>
      </c>
      <c r="B1967" s="3" t="s">
        <v>27</v>
      </c>
      <c r="C1967" s="5" t="s">
        <v>1809</v>
      </c>
      <c r="D1967" s="5" t="s">
        <v>1810</v>
      </c>
      <c r="E1967" s="5" t="s">
        <v>1811</v>
      </c>
      <c r="F1967" s="2"/>
      <c r="G1967" s="2" t="s">
        <v>350</v>
      </c>
      <c r="H1967" s="7">
        <v>50</v>
      </c>
      <c r="I1967" s="2">
        <v>710000000</v>
      </c>
      <c r="J1967" s="2" t="s">
        <v>11537</v>
      </c>
      <c r="K1967" s="2" t="s">
        <v>3765</v>
      </c>
      <c r="L1967" s="2" t="s">
        <v>1140</v>
      </c>
      <c r="M1967" s="2" t="s">
        <v>32</v>
      </c>
      <c r="N1967" s="2" t="s">
        <v>453</v>
      </c>
      <c r="O1967" s="21" t="s">
        <v>61</v>
      </c>
      <c r="P1967" s="5">
        <v>796</v>
      </c>
      <c r="Q1967" s="5" t="s">
        <v>3658</v>
      </c>
      <c r="R1967" s="2">
        <v>3</v>
      </c>
      <c r="S1967" s="9">
        <v>3000</v>
      </c>
      <c r="T1967" s="9">
        <f t="shared" si="113"/>
        <v>9000</v>
      </c>
      <c r="U1967" s="9">
        <f t="shared" si="114"/>
        <v>10080.000000000002</v>
      </c>
      <c r="V1967" s="2" t="s">
        <v>42</v>
      </c>
      <c r="W1967" s="2">
        <v>2014</v>
      </c>
      <c r="X1967" s="2"/>
    </row>
    <row r="1968" spans="1:24" ht="63.75" outlineLevel="1" x14ac:dyDescent="0.25">
      <c r="A1968" s="2" t="s">
        <v>4659</v>
      </c>
      <c r="B1968" s="3" t="s">
        <v>27</v>
      </c>
      <c r="C1968" s="5" t="s">
        <v>4887</v>
      </c>
      <c r="D1968" s="5" t="s">
        <v>4888</v>
      </c>
      <c r="E1968" s="5" t="s">
        <v>3588</v>
      </c>
      <c r="F1968" s="2"/>
      <c r="G1968" s="2" t="s">
        <v>350</v>
      </c>
      <c r="H1968" s="7">
        <v>50</v>
      </c>
      <c r="I1968" s="2">
        <v>710000000</v>
      </c>
      <c r="J1968" s="2" t="s">
        <v>11537</v>
      </c>
      <c r="K1968" s="2" t="s">
        <v>3765</v>
      </c>
      <c r="L1968" s="2" t="s">
        <v>1140</v>
      </c>
      <c r="M1968" s="2" t="s">
        <v>32</v>
      </c>
      <c r="N1968" s="2" t="s">
        <v>453</v>
      </c>
      <c r="O1968" s="21" t="s">
        <v>61</v>
      </c>
      <c r="P1968" s="5">
        <v>796</v>
      </c>
      <c r="Q1968" s="5" t="s">
        <v>3658</v>
      </c>
      <c r="R1968" s="2">
        <v>3</v>
      </c>
      <c r="S1968" s="9">
        <v>5000</v>
      </c>
      <c r="T1968" s="9">
        <f t="shared" si="113"/>
        <v>15000</v>
      </c>
      <c r="U1968" s="9">
        <f t="shared" si="114"/>
        <v>16800</v>
      </c>
      <c r="V1968" s="2" t="s">
        <v>42</v>
      </c>
      <c r="W1968" s="2">
        <v>2014</v>
      </c>
      <c r="X1968" s="2"/>
    </row>
    <row r="1969" spans="1:24" ht="63.75" outlineLevel="1" x14ac:dyDescent="0.25">
      <c r="A1969" s="2" t="s">
        <v>4660</v>
      </c>
      <c r="B1969" s="3" t="s">
        <v>27</v>
      </c>
      <c r="C1969" s="5" t="s">
        <v>4889</v>
      </c>
      <c r="D1969" s="5" t="s">
        <v>4890</v>
      </c>
      <c r="E1969" s="5" t="s">
        <v>4891</v>
      </c>
      <c r="F1969" s="2"/>
      <c r="G1969" s="5" t="s">
        <v>350</v>
      </c>
      <c r="H1969" s="7">
        <v>50</v>
      </c>
      <c r="I1969" s="2">
        <v>710000000</v>
      </c>
      <c r="J1969" s="2" t="s">
        <v>11537</v>
      </c>
      <c r="K1969" s="2" t="s">
        <v>1449</v>
      </c>
      <c r="L1969" s="2" t="s">
        <v>1140</v>
      </c>
      <c r="M1969" s="2" t="s">
        <v>32</v>
      </c>
      <c r="N1969" s="2" t="s">
        <v>453</v>
      </c>
      <c r="O1969" s="21" t="s">
        <v>61</v>
      </c>
      <c r="P1969" s="2">
        <v>112</v>
      </c>
      <c r="Q1969" s="2" t="s">
        <v>751</v>
      </c>
      <c r="R1969" s="2">
        <v>24</v>
      </c>
      <c r="S1969" s="9">
        <v>300</v>
      </c>
      <c r="T1969" s="9">
        <f t="shared" si="113"/>
        <v>7200</v>
      </c>
      <c r="U1969" s="9">
        <f t="shared" si="114"/>
        <v>8064.0000000000009</v>
      </c>
      <c r="V1969" s="2" t="s">
        <v>42</v>
      </c>
      <c r="W1969" s="2">
        <v>2014</v>
      </c>
      <c r="X1969" s="2"/>
    </row>
    <row r="1970" spans="1:24" ht="63.75" outlineLevel="1" x14ac:dyDescent="0.25">
      <c r="A1970" s="2" t="s">
        <v>4661</v>
      </c>
      <c r="B1970" s="3" t="s">
        <v>27</v>
      </c>
      <c r="C1970" s="5" t="s">
        <v>4892</v>
      </c>
      <c r="D1970" s="5" t="s">
        <v>4893</v>
      </c>
      <c r="E1970" s="5" t="s">
        <v>4894</v>
      </c>
      <c r="F1970" s="2"/>
      <c r="G1970" s="5" t="s">
        <v>350</v>
      </c>
      <c r="H1970" s="7">
        <v>50</v>
      </c>
      <c r="I1970" s="2">
        <v>710000000</v>
      </c>
      <c r="J1970" s="2" t="s">
        <v>11537</v>
      </c>
      <c r="K1970" s="2" t="s">
        <v>4986</v>
      </c>
      <c r="L1970" s="2" t="s">
        <v>1140</v>
      </c>
      <c r="M1970" s="2" t="s">
        <v>32</v>
      </c>
      <c r="N1970" s="2" t="s">
        <v>453</v>
      </c>
      <c r="O1970" s="21" t="s">
        <v>61</v>
      </c>
      <c r="P1970" s="5">
        <v>796</v>
      </c>
      <c r="Q1970" s="5" t="s">
        <v>3658</v>
      </c>
      <c r="R1970" s="2">
        <v>4</v>
      </c>
      <c r="S1970" s="9">
        <v>15000</v>
      </c>
      <c r="T1970" s="9">
        <f t="shared" si="113"/>
        <v>60000</v>
      </c>
      <c r="U1970" s="9">
        <f t="shared" si="114"/>
        <v>67200</v>
      </c>
      <c r="V1970" s="2" t="s">
        <v>42</v>
      </c>
      <c r="W1970" s="2">
        <v>2014</v>
      </c>
      <c r="X1970" s="2"/>
    </row>
    <row r="1971" spans="1:24" ht="63.75" outlineLevel="1" x14ac:dyDescent="0.25">
      <c r="A1971" s="2" t="s">
        <v>4662</v>
      </c>
      <c r="B1971" s="3" t="s">
        <v>27</v>
      </c>
      <c r="C1971" s="5" t="s">
        <v>4895</v>
      </c>
      <c r="D1971" s="5" t="s">
        <v>4896</v>
      </c>
      <c r="E1971" s="5" t="s">
        <v>4897</v>
      </c>
      <c r="F1971" s="2"/>
      <c r="G1971" s="5" t="s">
        <v>350</v>
      </c>
      <c r="H1971" s="7">
        <v>50</v>
      </c>
      <c r="I1971" s="2">
        <v>710000000</v>
      </c>
      <c r="J1971" s="2" t="s">
        <v>11537</v>
      </c>
      <c r="K1971" s="2" t="s">
        <v>4987</v>
      </c>
      <c r="L1971" s="2" t="s">
        <v>1140</v>
      </c>
      <c r="M1971" s="2" t="s">
        <v>32</v>
      </c>
      <c r="N1971" s="2" t="s">
        <v>453</v>
      </c>
      <c r="O1971" s="21" t="s">
        <v>61</v>
      </c>
      <c r="P1971" s="5">
        <v>796</v>
      </c>
      <c r="Q1971" s="5" t="s">
        <v>3658</v>
      </c>
      <c r="R1971" s="2">
        <v>1</v>
      </c>
      <c r="S1971" s="9">
        <v>0</v>
      </c>
      <c r="T1971" s="9">
        <f t="shared" si="113"/>
        <v>0</v>
      </c>
      <c r="U1971" s="9">
        <f t="shared" si="114"/>
        <v>0</v>
      </c>
      <c r="V1971" s="2" t="s">
        <v>42</v>
      </c>
      <c r="W1971" s="2">
        <v>2014</v>
      </c>
      <c r="X1971" s="2"/>
    </row>
    <row r="1972" spans="1:24" s="26" customFormat="1" ht="63.75" outlineLevel="1" x14ac:dyDescent="0.25">
      <c r="A1972" s="2" t="s">
        <v>12482</v>
      </c>
      <c r="B1972" s="3" t="s">
        <v>27</v>
      </c>
      <c r="C1972" s="5" t="s">
        <v>4895</v>
      </c>
      <c r="D1972" s="5" t="s">
        <v>4896</v>
      </c>
      <c r="E1972" s="5" t="s">
        <v>4897</v>
      </c>
      <c r="F1972" s="2"/>
      <c r="G1972" s="5" t="s">
        <v>29</v>
      </c>
      <c r="H1972" s="7">
        <v>50</v>
      </c>
      <c r="I1972" s="2">
        <v>710000000</v>
      </c>
      <c r="J1972" s="2" t="s">
        <v>11537</v>
      </c>
      <c r="K1972" s="2" t="s">
        <v>6133</v>
      </c>
      <c r="L1972" s="2" t="s">
        <v>1140</v>
      </c>
      <c r="M1972" s="2" t="s">
        <v>32</v>
      </c>
      <c r="N1972" s="2" t="s">
        <v>10994</v>
      </c>
      <c r="O1972" s="2">
        <v>0</v>
      </c>
      <c r="P1972" s="5">
        <v>796</v>
      </c>
      <c r="Q1972" s="5" t="s">
        <v>3658</v>
      </c>
      <c r="R1972" s="2">
        <v>1</v>
      </c>
      <c r="S1972" s="9">
        <v>50000</v>
      </c>
      <c r="T1972" s="9">
        <f t="shared" si="113"/>
        <v>50000</v>
      </c>
      <c r="U1972" s="9">
        <f t="shared" si="114"/>
        <v>56000.000000000007</v>
      </c>
      <c r="V1972" s="2" t="s">
        <v>42</v>
      </c>
      <c r="W1972" s="2">
        <v>2014</v>
      </c>
      <c r="X1972" s="2" t="s">
        <v>12483</v>
      </c>
    </row>
    <row r="1973" spans="1:24" ht="63.75" outlineLevel="1" x14ac:dyDescent="0.25">
      <c r="A1973" s="2" t="s">
        <v>4663</v>
      </c>
      <c r="B1973" s="3" t="s">
        <v>27</v>
      </c>
      <c r="C1973" s="131" t="s">
        <v>4898</v>
      </c>
      <c r="D1973" s="5" t="s">
        <v>2878</v>
      </c>
      <c r="E1973" s="5" t="s">
        <v>4899</v>
      </c>
      <c r="F1973" s="2" t="s">
        <v>4900</v>
      </c>
      <c r="G1973" s="5" t="s">
        <v>350</v>
      </c>
      <c r="H1973" s="7">
        <v>50</v>
      </c>
      <c r="I1973" s="2">
        <v>710000000</v>
      </c>
      <c r="J1973" s="2" t="s">
        <v>11537</v>
      </c>
      <c r="K1973" s="2" t="s">
        <v>3765</v>
      </c>
      <c r="L1973" s="2" t="s">
        <v>1140</v>
      </c>
      <c r="M1973" s="2" t="s">
        <v>32</v>
      </c>
      <c r="N1973" s="2" t="s">
        <v>453</v>
      </c>
      <c r="O1973" s="21" t="s">
        <v>61</v>
      </c>
      <c r="P1973" s="2">
        <v>112</v>
      </c>
      <c r="Q1973" s="2" t="s">
        <v>751</v>
      </c>
      <c r="R1973" s="2">
        <v>80</v>
      </c>
      <c r="S1973" s="9">
        <v>250</v>
      </c>
      <c r="T1973" s="9">
        <f t="shared" si="113"/>
        <v>20000</v>
      </c>
      <c r="U1973" s="9">
        <f t="shared" si="114"/>
        <v>22400.000000000004</v>
      </c>
      <c r="V1973" s="2" t="s">
        <v>42</v>
      </c>
      <c r="W1973" s="2">
        <v>2014</v>
      </c>
      <c r="X1973" s="2"/>
    </row>
    <row r="1974" spans="1:24" ht="89.25" outlineLevel="1" x14ac:dyDescent="0.25">
      <c r="A1974" s="2" t="s">
        <v>4664</v>
      </c>
      <c r="B1974" s="3" t="s">
        <v>27</v>
      </c>
      <c r="C1974" s="5" t="s">
        <v>1820</v>
      </c>
      <c r="D1974" s="5" t="s">
        <v>4901</v>
      </c>
      <c r="E1974" s="5" t="s">
        <v>1822</v>
      </c>
      <c r="F1974" s="2" t="s">
        <v>4900</v>
      </c>
      <c r="G1974" s="5" t="s">
        <v>350</v>
      </c>
      <c r="H1974" s="7">
        <v>50</v>
      </c>
      <c r="I1974" s="2">
        <v>710000000</v>
      </c>
      <c r="J1974" s="2" t="s">
        <v>11537</v>
      </c>
      <c r="K1974" s="2" t="s">
        <v>3765</v>
      </c>
      <c r="L1974" s="2" t="s">
        <v>1140</v>
      </c>
      <c r="M1974" s="2" t="s">
        <v>32</v>
      </c>
      <c r="N1974" s="2" t="s">
        <v>453</v>
      </c>
      <c r="O1974" s="21" t="s">
        <v>61</v>
      </c>
      <c r="P1974" s="5">
        <v>166</v>
      </c>
      <c r="Q1974" s="5" t="s">
        <v>825</v>
      </c>
      <c r="R1974" s="2">
        <v>50</v>
      </c>
      <c r="S1974" s="9">
        <v>540</v>
      </c>
      <c r="T1974" s="9">
        <f t="shared" si="113"/>
        <v>27000</v>
      </c>
      <c r="U1974" s="9">
        <f t="shared" si="114"/>
        <v>30240.000000000004</v>
      </c>
      <c r="V1974" s="2" t="s">
        <v>42</v>
      </c>
      <c r="W1974" s="2">
        <v>2014</v>
      </c>
      <c r="X1974" s="2"/>
    </row>
    <row r="1975" spans="1:24" ht="63.75" outlineLevel="1" x14ac:dyDescent="0.25">
      <c r="A1975" s="2" t="s">
        <v>4665</v>
      </c>
      <c r="B1975" s="3" t="s">
        <v>27</v>
      </c>
      <c r="C1975" s="131" t="s">
        <v>2877</v>
      </c>
      <c r="D1975" s="5" t="s">
        <v>2878</v>
      </c>
      <c r="E1975" s="5" t="s">
        <v>4902</v>
      </c>
      <c r="F1975" s="2" t="s">
        <v>4903</v>
      </c>
      <c r="G1975" s="5" t="s">
        <v>350</v>
      </c>
      <c r="H1975" s="7">
        <v>50</v>
      </c>
      <c r="I1975" s="2">
        <v>710000000</v>
      </c>
      <c r="J1975" s="2" t="s">
        <v>11537</v>
      </c>
      <c r="K1975" s="2" t="s">
        <v>3765</v>
      </c>
      <c r="L1975" s="2" t="s">
        <v>1140</v>
      </c>
      <c r="M1975" s="2" t="s">
        <v>32</v>
      </c>
      <c r="N1975" s="2" t="s">
        <v>453</v>
      </c>
      <c r="O1975" s="21" t="s">
        <v>61</v>
      </c>
      <c r="P1975" s="2">
        <v>112</v>
      </c>
      <c r="Q1975" s="2" t="s">
        <v>751</v>
      </c>
      <c r="R1975" s="2">
        <v>7</v>
      </c>
      <c r="S1975" s="9">
        <v>10000</v>
      </c>
      <c r="T1975" s="9">
        <f t="shared" si="113"/>
        <v>70000</v>
      </c>
      <c r="U1975" s="9">
        <f t="shared" si="114"/>
        <v>78400.000000000015</v>
      </c>
      <c r="V1975" s="2" t="s">
        <v>42</v>
      </c>
      <c r="W1975" s="2">
        <v>2014</v>
      </c>
      <c r="X1975" s="2"/>
    </row>
    <row r="1976" spans="1:24" ht="89.25" outlineLevel="1" x14ac:dyDescent="0.25">
      <c r="A1976" s="2" t="s">
        <v>4666</v>
      </c>
      <c r="B1976" s="3" t="s">
        <v>27</v>
      </c>
      <c r="C1976" s="5" t="s">
        <v>1820</v>
      </c>
      <c r="D1976" s="5" t="s">
        <v>4901</v>
      </c>
      <c r="E1976" s="5" t="s">
        <v>1822</v>
      </c>
      <c r="F1976" s="2" t="s">
        <v>3584</v>
      </c>
      <c r="G1976" s="5" t="s">
        <v>350</v>
      </c>
      <c r="H1976" s="7">
        <v>50</v>
      </c>
      <c r="I1976" s="2">
        <v>710000000</v>
      </c>
      <c r="J1976" s="2" t="s">
        <v>11537</v>
      </c>
      <c r="K1976" s="2" t="s">
        <v>3765</v>
      </c>
      <c r="L1976" s="2" t="s">
        <v>1140</v>
      </c>
      <c r="M1976" s="2" t="s">
        <v>32</v>
      </c>
      <c r="N1976" s="2" t="s">
        <v>453</v>
      </c>
      <c r="O1976" s="21" t="s">
        <v>61</v>
      </c>
      <c r="P1976" s="5">
        <v>166</v>
      </c>
      <c r="Q1976" s="5" t="s">
        <v>825</v>
      </c>
      <c r="R1976" s="2">
        <v>38</v>
      </c>
      <c r="S1976" s="9">
        <v>540</v>
      </c>
      <c r="T1976" s="9">
        <f t="shared" si="113"/>
        <v>20520</v>
      </c>
      <c r="U1976" s="9">
        <f t="shared" si="114"/>
        <v>22982.400000000001</v>
      </c>
      <c r="V1976" s="2" t="s">
        <v>42</v>
      </c>
      <c r="W1976" s="2">
        <v>2014</v>
      </c>
      <c r="X1976" s="2"/>
    </row>
    <row r="1977" spans="1:24" ht="76.5" outlineLevel="1" x14ac:dyDescent="0.25">
      <c r="A1977" s="2" t="s">
        <v>4667</v>
      </c>
      <c r="B1977" s="3" t="s">
        <v>27</v>
      </c>
      <c r="C1977" s="131" t="s">
        <v>4837</v>
      </c>
      <c r="D1977" s="5" t="s">
        <v>1765</v>
      </c>
      <c r="E1977" s="5" t="s">
        <v>13168</v>
      </c>
      <c r="F1977" s="2" t="s">
        <v>4904</v>
      </c>
      <c r="G1977" s="5" t="s">
        <v>350</v>
      </c>
      <c r="H1977" s="7">
        <v>50</v>
      </c>
      <c r="I1977" s="2">
        <v>710000000</v>
      </c>
      <c r="J1977" s="2" t="s">
        <v>11537</v>
      </c>
      <c r="K1977" s="2" t="s">
        <v>3765</v>
      </c>
      <c r="L1977" s="2" t="s">
        <v>1140</v>
      </c>
      <c r="M1977" s="2" t="s">
        <v>32</v>
      </c>
      <c r="N1977" s="2" t="s">
        <v>453</v>
      </c>
      <c r="O1977" s="21" t="s">
        <v>61</v>
      </c>
      <c r="P1977" s="2">
        <v>112</v>
      </c>
      <c r="Q1977" s="2" t="s">
        <v>751</v>
      </c>
      <c r="R1977" s="2">
        <v>3</v>
      </c>
      <c r="S1977" s="9">
        <v>8000</v>
      </c>
      <c r="T1977" s="9">
        <f t="shared" si="113"/>
        <v>24000</v>
      </c>
      <c r="U1977" s="9">
        <f t="shared" si="114"/>
        <v>26880.000000000004</v>
      </c>
      <c r="V1977" s="2" t="s">
        <v>42</v>
      </c>
      <c r="W1977" s="2">
        <v>2014</v>
      </c>
      <c r="X1977" s="2"/>
    </row>
    <row r="1978" spans="1:24" ht="63.75" outlineLevel="1" x14ac:dyDescent="0.25">
      <c r="A1978" s="2" t="s">
        <v>4668</v>
      </c>
      <c r="B1978" s="3" t="s">
        <v>27</v>
      </c>
      <c r="C1978" s="5" t="s">
        <v>3597</v>
      </c>
      <c r="D1978" s="5" t="s">
        <v>1924</v>
      </c>
      <c r="E1978" s="5" t="s">
        <v>8621</v>
      </c>
      <c r="F1978" s="2" t="s">
        <v>4905</v>
      </c>
      <c r="G1978" s="5" t="s">
        <v>350</v>
      </c>
      <c r="H1978" s="7">
        <v>50</v>
      </c>
      <c r="I1978" s="2">
        <v>710000000</v>
      </c>
      <c r="J1978" s="2" t="s">
        <v>11537</v>
      </c>
      <c r="K1978" s="2" t="s">
        <v>3765</v>
      </c>
      <c r="L1978" s="2" t="s">
        <v>1140</v>
      </c>
      <c r="M1978" s="2" t="s">
        <v>32</v>
      </c>
      <c r="N1978" s="2" t="s">
        <v>453</v>
      </c>
      <c r="O1978" s="21" t="s">
        <v>61</v>
      </c>
      <c r="P1978" s="2">
        <v>112</v>
      </c>
      <c r="Q1978" s="2" t="s">
        <v>751</v>
      </c>
      <c r="R1978" s="2">
        <v>6.13</v>
      </c>
      <c r="S1978" s="9">
        <v>3000</v>
      </c>
      <c r="T1978" s="9">
        <f t="shared" si="113"/>
        <v>18390</v>
      </c>
      <c r="U1978" s="9">
        <f t="shared" si="114"/>
        <v>20596.800000000003</v>
      </c>
      <c r="V1978" s="2" t="s">
        <v>42</v>
      </c>
      <c r="W1978" s="2">
        <v>2014</v>
      </c>
      <c r="X1978" s="2"/>
    </row>
    <row r="1979" spans="1:24" ht="63.75" outlineLevel="1" x14ac:dyDescent="0.25">
      <c r="A1979" s="2" t="s">
        <v>4669</v>
      </c>
      <c r="B1979" s="3" t="s">
        <v>27</v>
      </c>
      <c r="C1979" s="5" t="s">
        <v>2453</v>
      </c>
      <c r="D1979" s="5" t="s">
        <v>1878</v>
      </c>
      <c r="E1979" s="5" t="s">
        <v>4906</v>
      </c>
      <c r="F1979" s="2"/>
      <c r="G1979" s="5" t="s">
        <v>343</v>
      </c>
      <c r="H1979" s="7">
        <v>50</v>
      </c>
      <c r="I1979" s="2">
        <v>710000000</v>
      </c>
      <c r="J1979" s="2" t="s">
        <v>11537</v>
      </c>
      <c r="K1979" s="2" t="s">
        <v>6014</v>
      </c>
      <c r="L1979" s="2" t="s">
        <v>1140</v>
      </c>
      <c r="M1979" s="2" t="s">
        <v>32</v>
      </c>
      <c r="N1979" s="2" t="s">
        <v>453</v>
      </c>
      <c r="O1979" s="21" t="s">
        <v>61</v>
      </c>
      <c r="P1979" s="5">
        <v>839</v>
      </c>
      <c r="Q1979" s="5" t="s">
        <v>4907</v>
      </c>
      <c r="R1979" s="2">
        <v>22</v>
      </c>
      <c r="S1979" s="9">
        <v>0</v>
      </c>
      <c r="T1979" s="9">
        <f t="shared" si="113"/>
        <v>0</v>
      </c>
      <c r="U1979" s="9">
        <f t="shared" si="114"/>
        <v>0</v>
      </c>
      <c r="V1979" s="2" t="s">
        <v>42</v>
      </c>
      <c r="W1979" s="2">
        <v>2014</v>
      </c>
      <c r="X1979" s="2"/>
    </row>
    <row r="1980" spans="1:24" ht="54" customHeight="1" outlineLevel="1" x14ac:dyDescent="0.25">
      <c r="A1980" s="2" t="s">
        <v>10732</v>
      </c>
      <c r="B1980" s="3" t="s">
        <v>27</v>
      </c>
      <c r="C1980" s="5" t="s">
        <v>10722</v>
      </c>
      <c r="D1980" s="10" t="s">
        <v>1878</v>
      </c>
      <c r="E1980" s="10" t="s">
        <v>6500</v>
      </c>
      <c r="F1980" s="5" t="s">
        <v>10723</v>
      </c>
      <c r="G1980" s="5" t="s">
        <v>343</v>
      </c>
      <c r="H1980" s="7" t="s">
        <v>375</v>
      </c>
      <c r="I1980" s="2">
        <v>710000000</v>
      </c>
      <c r="J1980" s="2" t="s">
        <v>11537</v>
      </c>
      <c r="K1980" s="2" t="s">
        <v>3766</v>
      </c>
      <c r="L1980" s="2" t="s">
        <v>1140</v>
      </c>
      <c r="M1980" s="2" t="s">
        <v>32</v>
      </c>
      <c r="N1980" s="5" t="s">
        <v>10694</v>
      </c>
      <c r="O1980" s="35">
        <v>0.3</v>
      </c>
      <c r="P1980" s="5">
        <v>839</v>
      </c>
      <c r="Q1980" s="5" t="s">
        <v>4907</v>
      </c>
      <c r="R1980" s="2">
        <v>22</v>
      </c>
      <c r="S1980" s="9">
        <v>0</v>
      </c>
      <c r="T1980" s="9">
        <v>0</v>
      </c>
      <c r="U1980" s="9">
        <f>T1980*1.12</f>
        <v>0</v>
      </c>
      <c r="V1980" s="2" t="s">
        <v>36</v>
      </c>
      <c r="W1980" s="2">
        <v>2014</v>
      </c>
      <c r="X1980" s="2" t="s">
        <v>10696</v>
      </c>
    </row>
    <row r="1981" spans="1:24" s="26" customFormat="1" ht="136.5" customHeight="1" outlineLevel="1" x14ac:dyDescent="0.25">
      <c r="A1981" s="2" t="s">
        <v>11910</v>
      </c>
      <c r="B1981" s="3" t="s">
        <v>27</v>
      </c>
      <c r="C1981" s="5" t="s">
        <v>10722</v>
      </c>
      <c r="D1981" s="10" t="s">
        <v>1878</v>
      </c>
      <c r="E1981" s="10" t="s">
        <v>6500</v>
      </c>
      <c r="F1981" s="5" t="s">
        <v>10723</v>
      </c>
      <c r="G1981" s="5" t="s">
        <v>343</v>
      </c>
      <c r="H1981" s="7" t="s">
        <v>375</v>
      </c>
      <c r="I1981" s="2">
        <v>710000000</v>
      </c>
      <c r="J1981" s="2" t="s">
        <v>11537</v>
      </c>
      <c r="K1981" s="2" t="s">
        <v>6017</v>
      </c>
      <c r="L1981" s="2" t="s">
        <v>1140</v>
      </c>
      <c r="M1981" s="2" t="s">
        <v>32</v>
      </c>
      <c r="N1981" s="5" t="s">
        <v>11911</v>
      </c>
      <c r="O1981" s="35">
        <v>0.3</v>
      </c>
      <c r="P1981" s="5">
        <v>839</v>
      </c>
      <c r="Q1981" s="5" t="s">
        <v>4907</v>
      </c>
      <c r="R1981" s="2">
        <v>22</v>
      </c>
      <c r="S1981" s="9">
        <v>4900</v>
      </c>
      <c r="T1981" s="9">
        <f t="shared" ref="T1981" si="115">S1981*R1981</f>
        <v>107800</v>
      </c>
      <c r="U1981" s="9">
        <f t="shared" ref="U1981" si="116">T1981*1.12</f>
        <v>120736.00000000001</v>
      </c>
      <c r="V1981" s="2" t="s">
        <v>36</v>
      </c>
      <c r="W1981" s="2">
        <v>2014</v>
      </c>
      <c r="X1981" s="2" t="s">
        <v>11912</v>
      </c>
    </row>
    <row r="1982" spans="1:24" ht="63.75" outlineLevel="1" x14ac:dyDescent="0.25">
      <c r="A1982" s="2" t="s">
        <v>4670</v>
      </c>
      <c r="B1982" s="3" t="s">
        <v>27</v>
      </c>
      <c r="C1982" s="5" t="s">
        <v>4908</v>
      </c>
      <c r="D1982" s="5" t="s">
        <v>1884</v>
      </c>
      <c r="E1982" s="5" t="s">
        <v>4909</v>
      </c>
      <c r="F1982" s="2"/>
      <c r="G1982" s="5" t="s">
        <v>343</v>
      </c>
      <c r="H1982" s="7">
        <v>50</v>
      </c>
      <c r="I1982" s="2">
        <v>710000000</v>
      </c>
      <c r="J1982" s="2" t="s">
        <v>11537</v>
      </c>
      <c r="K1982" s="2" t="s">
        <v>6014</v>
      </c>
      <c r="L1982" s="2" t="s">
        <v>1140</v>
      </c>
      <c r="M1982" s="2" t="s">
        <v>32</v>
      </c>
      <c r="N1982" s="2" t="s">
        <v>453</v>
      </c>
      <c r="O1982" s="21" t="s">
        <v>61</v>
      </c>
      <c r="P1982" s="5">
        <v>715</v>
      </c>
      <c r="Q1982" s="5" t="s">
        <v>4910</v>
      </c>
      <c r="R1982" s="2">
        <v>150</v>
      </c>
      <c r="S1982" s="9">
        <v>0</v>
      </c>
      <c r="T1982" s="9">
        <f t="shared" si="113"/>
        <v>0</v>
      </c>
      <c r="U1982" s="9">
        <f t="shared" si="114"/>
        <v>0</v>
      </c>
      <c r="V1982" s="2" t="s">
        <v>42</v>
      </c>
      <c r="W1982" s="2">
        <v>2014</v>
      </c>
      <c r="X1982" s="2" t="s">
        <v>10152</v>
      </c>
    </row>
    <row r="1983" spans="1:24" ht="63.75" outlineLevel="1" x14ac:dyDescent="0.25">
      <c r="A1983" s="2" t="s">
        <v>4671</v>
      </c>
      <c r="B1983" s="3" t="s">
        <v>27</v>
      </c>
      <c r="C1983" s="5" t="s">
        <v>3639</v>
      </c>
      <c r="D1983" s="5" t="s">
        <v>3640</v>
      </c>
      <c r="E1983" s="5" t="s">
        <v>6506</v>
      </c>
      <c r="F1983" s="2"/>
      <c r="G1983" s="5" t="s">
        <v>343</v>
      </c>
      <c r="H1983" s="7">
        <v>50</v>
      </c>
      <c r="I1983" s="2">
        <v>710000000</v>
      </c>
      <c r="J1983" s="2" t="s">
        <v>11537</v>
      </c>
      <c r="K1983" s="2" t="s">
        <v>6014</v>
      </c>
      <c r="L1983" s="2" t="s">
        <v>1140</v>
      </c>
      <c r="M1983" s="2" t="s">
        <v>32</v>
      </c>
      <c r="N1983" s="2" t="s">
        <v>453</v>
      </c>
      <c r="O1983" s="21" t="s">
        <v>61</v>
      </c>
      <c r="P1983" s="5">
        <v>796</v>
      </c>
      <c r="Q1983" s="5" t="s">
        <v>3658</v>
      </c>
      <c r="R1983" s="2">
        <v>8</v>
      </c>
      <c r="S1983" s="9">
        <v>0</v>
      </c>
      <c r="T1983" s="9">
        <f t="shared" si="113"/>
        <v>0</v>
      </c>
      <c r="U1983" s="9">
        <f t="shared" si="114"/>
        <v>0</v>
      </c>
      <c r="V1983" s="2" t="s">
        <v>42</v>
      </c>
      <c r="W1983" s="2">
        <v>2014</v>
      </c>
      <c r="X1983" s="2"/>
    </row>
    <row r="1984" spans="1:24" s="26" customFormat="1" ht="83.25" customHeight="1" outlineLevel="1" x14ac:dyDescent="0.25">
      <c r="A1984" s="2" t="s">
        <v>11913</v>
      </c>
      <c r="B1984" s="3" t="s">
        <v>27</v>
      </c>
      <c r="C1984" s="5" t="s">
        <v>3639</v>
      </c>
      <c r="D1984" s="5" t="s">
        <v>3640</v>
      </c>
      <c r="E1984" s="5" t="s">
        <v>6506</v>
      </c>
      <c r="F1984" s="2"/>
      <c r="G1984" s="5" t="s">
        <v>343</v>
      </c>
      <c r="H1984" s="7" t="s">
        <v>375</v>
      </c>
      <c r="I1984" s="2">
        <v>710000000</v>
      </c>
      <c r="J1984" s="2" t="s">
        <v>11537</v>
      </c>
      <c r="K1984" s="2" t="s">
        <v>6017</v>
      </c>
      <c r="L1984" s="2" t="s">
        <v>1140</v>
      </c>
      <c r="M1984" s="2" t="s">
        <v>32</v>
      </c>
      <c r="N1984" s="2" t="s">
        <v>11401</v>
      </c>
      <c r="O1984" s="21">
        <v>0</v>
      </c>
      <c r="P1984" s="5">
        <v>796</v>
      </c>
      <c r="Q1984" s="5" t="s">
        <v>3658</v>
      </c>
      <c r="R1984" s="2">
        <v>16</v>
      </c>
      <c r="S1984" s="9">
        <v>1000</v>
      </c>
      <c r="T1984" s="9">
        <f t="shared" si="113"/>
        <v>16000</v>
      </c>
      <c r="U1984" s="9">
        <f t="shared" si="114"/>
        <v>17920</v>
      </c>
      <c r="V1984" s="2" t="s">
        <v>42</v>
      </c>
      <c r="W1984" s="2">
        <v>2014</v>
      </c>
      <c r="X1984" s="2" t="s">
        <v>11914</v>
      </c>
    </row>
    <row r="1985" spans="1:24" ht="63.75" outlineLevel="1" x14ac:dyDescent="0.25">
      <c r="A1985" s="2" t="s">
        <v>4672</v>
      </c>
      <c r="B1985" s="3" t="s">
        <v>27</v>
      </c>
      <c r="C1985" s="5" t="s">
        <v>2454</v>
      </c>
      <c r="D1985" s="5" t="s">
        <v>2922</v>
      </c>
      <c r="E1985" s="5" t="s">
        <v>4911</v>
      </c>
      <c r="F1985" s="2"/>
      <c r="G1985" s="5" t="s">
        <v>343</v>
      </c>
      <c r="H1985" s="7">
        <v>50</v>
      </c>
      <c r="I1985" s="2">
        <v>710000000</v>
      </c>
      <c r="J1985" s="2" t="s">
        <v>11537</v>
      </c>
      <c r="K1985" s="2" t="s">
        <v>6014</v>
      </c>
      <c r="L1985" s="2" t="s">
        <v>1140</v>
      </c>
      <c r="M1985" s="2" t="s">
        <v>32</v>
      </c>
      <c r="N1985" s="2" t="s">
        <v>453</v>
      </c>
      <c r="O1985" s="21" t="s">
        <v>61</v>
      </c>
      <c r="P1985" s="5">
        <v>796</v>
      </c>
      <c r="Q1985" s="5" t="s">
        <v>3658</v>
      </c>
      <c r="R1985" s="2">
        <v>8</v>
      </c>
      <c r="S1985" s="9">
        <v>0</v>
      </c>
      <c r="T1985" s="9">
        <f t="shared" si="113"/>
        <v>0</v>
      </c>
      <c r="U1985" s="9">
        <f t="shared" si="114"/>
        <v>0</v>
      </c>
      <c r="V1985" s="2" t="s">
        <v>42</v>
      </c>
      <c r="W1985" s="2">
        <v>2014</v>
      </c>
      <c r="X1985" s="2"/>
    </row>
    <row r="1986" spans="1:24" s="26" customFormat="1" ht="63.75" outlineLevel="1" x14ac:dyDescent="0.25">
      <c r="A1986" s="2" t="s">
        <v>11915</v>
      </c>
      <c r="B1986" s="3" t="s">
        <v>27</v>
      </c>
      <c r="C1986" s="5" t="s">
        <v>2454</v>
      </c>
      <c r="D1986" s="5" t="s">
        <v>2922</v>
      </c>
      <c r="E1986" s="5" t="s">
        <v>4911</v>
      </c>
      <c r="F1986" s="2"/>
      <c r="G1986" s="5" t="s">
        <v>343</v>
      </c>
      <c r="H1986" s="7" t="s">
        <v>375</v>
      </c>
      <c r="I1986" s="2">
        <v>710000000</v>
      </c>
      <c r="J1986" s="2" t="s">
        <v>11537</v>
      </c>
      <c r="K1986" s="2" t="s">
        <v>6017</v>
      </c>
      <c r="L1986" s="2" t="s">
        <v>1140</v>
      </c>
      <c r="M1986" s="2" t="s">
        <v>32</v>
      </c>
      <c r="N1986" s="2" t="s">
        <v>11401</v>
      </c>
      <c r="O1986" s="21">
        <v>0</v>
      </c>
      <c r="P1986" s="5">
        <v>796</v>
      </c>
      <c r="Q1986" s="5" t="s">
        <v>3658</v>
      </c>
      <c r="R1986" s="2">
        <v>10</v>
      </c>
      <c r="S1986" s="9">
        <v>1000</v>
      </c>
      <c r="T1986" s="9">
        <f t="shared" si="113"/>
        <v>10000</v>
      </c>
      <c r="U1986" s="9">
        <f t="shared" si="114"/>
        <v>11200.000000000002</v>
      </c>
      <c r="V1986" s="2" t="s">
        <v>42</v>
      </c>
      <c r="W1986" s="2">
        <v>2014</v>
      </c>
      <c r="X1986" s="2" t="s">
        <v>11914</v>
      </c>
    </row>
    <row r="1987" spans="1:24" ht="63.75" outlineLevel="1" x14ac:dyDescent="0.25">
      <c r="A1987" s="2" t="s">
        <v>4673</v>
      </c>
      <c r="B1987" s="3" t="s">
        <v>27</v>
      </c>
      <c r="C1987" s="5" t="s">
        <v>4912</v>
      </c>
      <c r="D1987" s="5" t="s">
        <v>4913</v>
      </c>
      <c r="E1987" s="5" t="s">
        <v>13167</v>
      </c>
      <c r="F1987" s="2"/>
      <c r="G1987" s="5" t="s">
        <v>350</v>
      </c>
      <c r="H1987" s="7">
        <v>50</v>
      </c>
      <c r="I1987" s="2">
        <v>710000000</v>
      </c>
      <c r="J1987" s="2" t="s">
        <v>11537</v>
      </c>
      <c r="K1987" s="2" t="s">
        <v>4988</v>
      </c>
      <c r="L1987" s="2" t="s">
        <v>1140</v>
      </c>
      <c r="M1987" s="2" t="s">
        <v>32</v>
      </c>
      <c r="N1987" s="2" t="s">
        <v>453</v>
      </c>
      <c r="O1987" s="21" t="s">
        <v>61</v>
      </c>
      <c r="P1987" s="5">
        <v>796</v>
      </c>
      <c r="Q1987" s="5" t="s">
        <v>3658</v>
      </c>
      <c r="R1987" s="2">
        <v>5</v>
      </c>
      <c r="S1987" s="9">
        <v>0</v>
      </c>
      <c r="T1987" s="9">
        <f t="shared" si="113"/>
        <v>0</v>
      </c>
      <c r="U1987" s="9">
        <f t="shared" si="114"/>
        <v>0</v>
      </c>
      <c r="V1987" s="2" t="s">
        <v>42</v>
      </c>
      <c r="W1987" s="2">
        <v>2014</v>
      </c>
      <c r="X1987" s="2" t="s">
        <v>10152</v>
      </c>
    </row>
    <row r="1988" spans="1:24" ht="63.75" outlineLevel="1" x14ac:dyDescent="0.25">
      <c r="A1988" s="2" t="s">
        <v>4674</v>
      </c>
      <c r="B1988" s="3" t="s">
        <v>27</v>
      </c>
      <c r="C1988" s="5" t="s">
        <v>1865</v>
      </c>
      <c r="D1988" s="5" t="s">
        <v>1882</v>
      </c>
      <c r="E1988" s="5" t="s">
        <v>6301</v>
      </c>
      <c r="F1988" s="2"/>
      <c r="G1988" s="5" t="s">
        <v>350</v>
      </c>
      <c r="H1988" s="7" t="s">
        <v>375</v>
      </c>
      <c r="I1988" s="2">
        <v>710000000</v>
      </c>
      <c r="J1988" s="2" t="s">
        <v>11537</v>
      </c>
      <c r="K1988" s="2" t="s">
        <v>4988</v>
      </c>
      <c r="L1988" s="2" t="s">
        <v>1140</v>
      </c>
      <c r="M1988" s="2" t="s">
        <v>32</v>
      </c>
      <c r="N1988" s="2" t="s">
        <v>453</v>
      </c>
      <c r="O1988" s="21" t="s">
        <v>61</v>
      </c>
      <c r="P1988" s="5">
        <v>796</v>
      </c>
      <c r="Q1988" s="5" t="s">
        <v>3658</v>
      </c>
      <c r="R1988" s="2">
        <v>3</v>
      </c>
      <c r="S1988" s="9">
        <v>0</v>
      </c>
      <c r="T1988" s="9">
        <f t="shared" si="113"/>
        <v>0</v>
      </c>
      <c r="U1988" s="9">
        <f t="shared" si="114"/>
        <v>0</v>
      </c>
      <c r="V1988" s="2" t="s">
        <v>42</v>
      </c>
      <c r="W1988" s="2">
        <v>2014</v>
      </c>
      <c r="X1988" s="2" t="s">
        <v>10152</v>
      </c>
    </row>
    <row r="1989" spans="1:24" ht="63.75" outlineLevel="1" x14ac:dyDescent="0.25">
      <c r="A1989" s="2" t="s">
        <v>4675</v>
      </c>
      <c r="B1989" s="3" t="s">
        <v>27</v>
      </c>
      <c r="C1989" s="5" t="s">
        <v>4914</v>
      </c>
      <c r="D1989" s="5" t="s">
        <v>4915</v>
      </c>
      <c r="E1989" s="5" t="s">
        <v>4916</v>
      </c>
      <c r="F1989" s="2"/>
      <c r="G1989" s="5" t="s">
        <v>343</v>
      </c>
      <c r="H1989" s="7">
        <v>50</v>
      </c>
      <c r="I1989" s="2">
        <v>710000000</v>
      </c>
      <c r="J1989" s="2" t="s">
        <v>11537</v>
      </c>
      <c r="K1989" s="2" t="s">
        <v>4988</v>
      </c>
      <c r="L1989" s="2" t="s">
        <v>1140</v>
      </c>
      <c r="M1989" s="2" t="s">
        <v>32</v>
      </c>
      <c r="N1989" s="2" t="s">
        <v>453</v>
      </c>
      <c r="O1989" s="21" t="s">
        <v>61</v>
      </c>
      <c r="P1989" s="5">
        <v>715</v>
      </c>
      <c r="Q1989" s="5" t="s">
        <v>4910</v>
      </c>
      <c r="R1989" s="2">
        <v>3</v>
      </c>
      <c r="S1989" s="9">
        <v>0</v>
      </c>
      <c r="T1989" s="9">
        <f t="shared" si="113"/>
        <v>0</v>
      </c>
      <c r="U1989" s="9">
        <f t="shared" si="114"/>
        <v>0</v>
      </c>
      <c r="V1989" s="2" t="s">
        <v>42</v>
      </c>
      <c r="W1989" s="2">
        <v>2014</v>
      </c>
      <c r="X1989" s="2" t="s">
        <v>10152</v>
      </c>
    </row>
    <row r="1990" spans="1:24" ht="63.75" outlineLevel="1" x14ac:dyDescent="0.25">
      <c r="A1990" s="2" t="s">
        <v>4676</v>
      </c>
      <c r="B1990" s="3" t="s">
        <v>27</v>
      </c>
      <c r="C1990" s="5" t="s">
        <v>4917</v>
      </c>
      <c r="D1990" s="5" t="s">
        <v>4918</v>
      </c>
      <c r="E1990" s="5" t="s">
        <v>8734</v>
      </c>
      <c r="F1990" s="2"/>
      <c r="G1990" s="5" t="s">
        <v>350</v>
      </c>
      <c r="H1990" s="7">
        <v>50</v>
      </c>
      <c r="I1990" s="2">
        <v>710000000</v>
      </c>
      <c r="J1990" s="2" t="s">
        <v>11537</v>
      </c>
      <c r="K1990" s="2" t="s">
        <v>4988</v>
      </c>
      <c r="L1990" s="2" t="s">
        <v>1140</v>
      </c>
      <c r="M1990" s="2" t="s">
        <v>32</v>
      </c>
      <c r="N1990" s="2" t="s">
        <v>453</v>
      </c>
      <c r="O1990" s="21" t="s">
        <v>61</v>
      </c>
      <c r="P1990" s="5">
        <v>796</v>
      </c>
      <c r="Q1990" s="5" t="s">
        <v>3658</v>
      </c>
      <c r="R1990" s="2">
        <v>1</v>
      </c>
      <c r="S1990" s="9">
        <v>0</v>
      </c>
      <c r="T1990" s="9">
        <f t="shared" si="113"/>
        <v>0</v>
      </c>
      <c r="U1990" s="9">
        <f t="shared" si="114"/>
        <v>0</v>
      </c>
      <c r="V1990" s="2" t="s">
        <v>42</v>
      </c>
      <c r="W1990" s="2">
        <v>2014</v>
      </c>
      <c r="X1990" s="2" t="s">
        <v>10152</v>
      </c>
    </row>
    <row r="1991" spans="1:24" ht="63.75" outlineLevel="1" x14ac:dyDescent="0.25">
      <c r="A1991" s="2" t="s">
        <v>4677</v>
      </c>
      <c r="B1991" s="3" t="s">
        <v>27</v>
      </c>
      <c r="C1991" s="5" t="s">
        <v>4919</v>
      </c>
      <c r="D1991" s="5" t="s">
        <v>4920</v>
      </c>
      <c r="E1991" s="5" t="s">
        <v>4921</v>
      </c>
      <c r="F1991" s="2"/>
      <c r="G1991" s="5" t="s">
        <v>350</v>
      </c>
      <c r="H1991" s="7">
        <v>50</v>
      </c>
      <c r="I1991" s="2">
        <v>710000000</v>
      </c>
      <c r="J1991" s="2" t="s">
        <v>11537</v>
      </c>
      <c r="K1991" s="2" t="s">
        <v>6014</v>
      </c>
      <c r="L1991" s="2" t="s">
        <v>1140</v>
      </c>
      <c r="M1991" s="2" t="s">
        <v>32</v>
      </c>
      <c r="N1991" s="2" t="s">
        <v>453</v>
      </c>
      <c r="O1991" s="21" t="s">
        <v>61</v>
      </c>
      <c r="P1991" s="5">
        <v>715</v>
      </c>
      <c r="Q1991" s="5" t="s">
        <v>4910</v>
      </c>
      <c r="R1991" s="2">
        <v>4</v>
      </c>
      <c r="S1991" s="9">
        <v>0</v>
      </c>
      <c r="T1991" s="9">
        <f t="shared" si="113"/>
        <v>0</v>
      </c>
      <c r="U1991" s="9">
        <f t="shared" si="114"/>
        <v>0</v>
      </c>
      <c r="V1991" s="2" t="s">
        <v>42</v>
      </c>
      <c r="W1991" s="2">
        <v>2014</v>
      </c>
      <c r="X1991" s="2"/>
    </row>
    <row r="1992" spans="1:24" s="26" customFormat="1" ht="63.75" outlineLevel="1" x14ac:dyDescent="0.25">
      <c r="A1992" s="2" t="s">
        <v>11916</v>
      </c>
      <c r="B1992" s="3" t="s">
        <v>27</v>
      </c>
      <c r="C1992" s="5" t="s">
        <v>4919</v>
      </c>
      <c r="D1992" s="5" t="s">
        <v>4920</v>
      </c>
      <c r="E1992" s="5" t="s">
        <v>4921</v>
      </c>
      <c r="F1992" s="2"/>
      <c r="G1992" s="5" t="s">
        <v>350</v>
      </c>
      <c r="H1992" s="7" t="s">
        <v>375</v>
      </c>
      <c r="I1992" s="2">
        <v>710000000</v>
      </c>
      <c r="J1992" s="2" t="s">
        <v>11537</v>
      </c>
      <c r="K1992" s="2" t="s">
        <v>6017</v>
      </c>
      <c r="L1992" s="2" t="s">
        <v>1140</v>
      </c>
      <c r="M1992" s="2" t="s">
        <v>32</v>
      </c>
      <c r="N1992" s="2" t="s">
        <v>11401</v>
      </c>
      <c r="O1992" s="21">
        <v>0</v>
      </c>
      <c r="P1992" s="5">
        <v>715</v>
      </c>
      <c r="Q1992" s="5" t="s">
        <v>4910</v>
      </c>
      <c r="R1992" s="2">
        <v>1</v>
      </c>
      <c r="S1992" s="9">
        <v>2000</v>
      </c>
      <c r="T1992" s="9">
        <f t="shared" si="113"/>
        <v>2000</v>
      </c>
      <c r="U1992" s="9">
        <f t="shared" si="114"/>
        <v>2240</v>
      </c>
      <c r="V1992" s="2" t="s">
        <v>42</v>
      </c>
      <c r="W1992" s="2">
        <v>2014</v>
      </c>
      <c r="X1992" s="2" t="s">
        <v>11914</v>
      </c>
    </row>
    <row r="1993" spans="1:24" ht="63.75" outlineLevel="1" x14ac:dyDescent="0.25">
      <c r="A1993" s="2" t="s">
        <v>4678</v>
      </c>
      <c r="B1993" s="3" t="s">
        <v>27</v>
      </c>
      <c r="C1993" s="5" t="s">
        <v>4922</v>
      </c>
      <c r="D1993" s="5" t="s">
        <v>4923</v>
      </c>
      <c r="E1993" s="5" t="s">
        <v>4924</v>
      </c>
      <c r="F1993" s="2"/>
      <c r="G1993" s="5" t="s">
        <v>343</v>
      </c>
      <c r="H1993" s="7">
        <v>50</v>
      </c>
      <c r="I1993" s="2">
        <v>710000000</v>
      </c>
      <c r="J1993" s="2" t="s">
        <v>11537</v>
      </c>
      <c r="K1993" s="2" t="s">
        <v>9783</v>
      </c>
      <c r="L1993" s="2" t="s">
        <v>1140</v>
      </c>
      <c r="M1993" s="2" t="s">
        <v>32</v>
      </c>
      <c r="N1993" s="2" t="s">
        <v>453</v>
      </c>
      <c r="O1993" s="21" t="s">
        <v>61</v>
      </c>
      <c r="P1993" s="5">
        <v>796</v>
      </c>
      <c r="Q1993" s="5" t="s">
        <v>3658</v>
      </c>
      <c r="R1993" s="2">
        <v>4</v>
      </c>
      <c r="S1993" s="9">
        <v>0</v>
      </c>
      <c r="T1993" s="9">
        <f t="shared" si="113"/>
        <v>0</v>
      </c>
      <c r="U1993" s="9">
        <f t="shared" si="114"/>
        <v>0</v>
      </c>
      <c r="V1993" s="2" t="s">
        <v>42</v>
      </c>
      <c r="W1993" s="2">
        <v>2014</v>
      </c>
      <c r="X1993" s="2" t="s">
        <v>10152</v>
      </c>
    </row>
    <row r="1994" spans="1:24" ht="63.75" outlineLevel="1" x14ac:dyDescent="0.25">
      <c r="A1994" s="2" t="s">
        <v>4679</v>
      </c>
      <c r="B1994" s="3" t="s">
        <v>27</v>
      </c>
      <c r="C1994" s="5" t="s">
        <v>2215</v>
      </c>
      <c r="D1994" s="5" t="s">
        <v>1885</v>
      </c>
      <c r="E1994" s="5" t="s">
        <v>4925</v>
      </c>
      <c r="F1994" s="2"/>
      <c r="G1994" s="5" t="s">
        <v>343</v>
      </c>
      <c r="H1994" s="7">
        <v>50</v>
      </c>
      <c r="I1994" s="2">
        <v>710000000</v>
      </c>
      <c r="J1994" s="2" t="s">
        <v>11537</v>
      </c>
      <c r="K1994" s="2" t="s">
        <v>6014</v>
      </c>
      <c r="L1994" s="2" t="s">
        <v>1140</v>
      </c>
      <c r="M1994" s="2" t="s">
        <v>32</v>
      </c>
      <c r="N1994" s="2" t="s">
        <v>453</v>
      </c>
      <c r="O1994" s="21" t="s">
        <v>61</v>
      </c>
      <c r="P1994" s="5">
        <v>796</v>
      </c>
      <c r="Q1994" s="5" t="s">
        <v>3658</v>
      </c>
      <c r="R1994" s="2">
        <v>1</v>
      </c>
      <c r="S1994" s="9">
        <v>0</v>
      </c>
      <c r="T1994" s="9">
        <f t="shared" si="113"/>
        <v>0</v>
      </c>
      <c r="U1994" s="9">
        <f t="shared" si="114"/>
        <v>0</v>
      </c>
      <c r="V1994" s="2" t="s">
        <v>42</v>
      </c>
      <c r="W1994" s="2">
        <v>2014</v>
      </c>
      <c r="X1994" s="2" t="s">
        <v>10152</v>
      </c>
    </row>
    <row r="1995" spans="1:24" ht="63.75" outlineLevel="1" x14ac:dyDescent="0.25">
      <c r="A1995" s="2" t="s">
        <v>4680</v>
      </c>
      <c r="B1995" s="3" t="s">
        <v>27</v>
      </c>
      <c r="C1995" s="43" t="s">
        <v>1930</v>
      </c>
      <c r="D1995" s="10" t="s">
        <v>1932</v>
      </c>
      <c r="E1995" s="10" t="s">
        <v>1931</v>
      </c>
      <c r="F1995" s="2"/>
      <c r="G1995" s="2" t="s">
        <v>29</v>
      </c>
      <c r="H1995" s="7" t="s">
        <v>375</v>
      </c>
      <c r="I1995" s="2">
        <v>710000000</v>
      </c>
      <c r="J1995" s="2" t="s">
        <v>11537</v>
      </c>
      <c r="K1995" s="2" t="s">
        <v>3765</v>
      </c>
      <c r="L1995" s="2" t="s">
        <v>1140</v>
      </c>
      <c r="M1995" s="2" t="s">
        <v>32</v>
      </c>
      <c r="N1995" s="2" t="s">
        <v>453</v>
      </c>
      <c r="O1995" s="21" t="s">
        <v>61</v>
      </c>
      <c r="P1995" s="5">
        <v>839</v>
      </c>
      <c r="Q1995" s="5" t="s">
        <v>1838</v>
      </c>
      <c r="R1995" s="2">
        <v>7</v>
      </c>
      <c r="S1995" s="9">
        <v>5000</v>
      </c>
      <c r="T1995" s="9">
        <f t="shared" si="113"/>
        <v>35000</v>
      </c>
      <c r="U1995" s="9">
        <f t="shared" si="114"/>
        <v>39200.000000000007</v>
      </c>
      <c r="V1995" s="2" t="s">
        <v>42</v>
      </c>
      <c r="W1995" s="2">
        <v>2014</v>
      </c>
      <c r="X1995" s="2"/>
    </row>
    <row r="1996" spans="1:24" ht="63.75" outlineLevel="1" x14ac:dyDescent="0.25">
      <c r="A1996" s="2" t="s">
        <v>4681</v>
      </c>
      <c r="B1996" s="3" t="s">
        <v>27</v>
      </c>
      <c r="C1996" s="10" t="s">
        <v>4926</v>
      </c>
      <c r="D1996" s="5" t="s">
        <v>878</v>
      </c>
      <c r="E1996" s="5" t="s">
        <v>4927</v>
      </c>
      <c r="F1996" s="2"/>
      <c r="G1996" s="5" t="s">
        <v>350</v>
      </c>
      <c r="H1996" s="7">
        <v>50</v>
      </c>
      <c r="I1996" s="2">
        <v>710000000</v>
      </c>
      <c r="J1996" s="2" t="s">
        <v>11537</v>
      </c>
      <c r="K1996" s="2" t="s">
        <v>3765</v>
      </c>
      <c r="L1996" s="2" t="s">
        <v>1140</v>
      </c>
      <c r="M1996" s="2" t="s">
        <v>32</v>
      </c>
      <c r="N1996" s="2" t="s">
        <v>453</v>
      </c>
      <c r="O1996" s="21" t="s">
        <v>61</v>
      </c>
      <c r="P1996" s="5">
        <v>796</v>
      </c>
      <c r="Q1996" s="5" t="s">
        <v>3658</v>
      </c>
      <c r="R1996" s="2">
        <v>22</v>
      </c>
      <c r="S1996" s="9">
        <v>4400</v>
      </c>
      <c r="T1996" s="9">
        <f t="shared" si="113"/>
        <v>96800</v>
      </c>
      <c r="U1996" s="9">
        <f t="shared" si="114"/>
        <v>108416.00000000001</v>
      </c>
      <c r="V1996" s="2" t="s">
        <v>42</v>
      </c>
      <c r="W1996" s="2">
        <v>2014</v>
      </c>
      <c r="X1996" s="2"/>
    </row>
    <row r="1997" spans="1:24" ht="89.25" outlineLevel="1" x14ac:dyDescent="0.25">
      <c r="A1997" s="2" t="s">
        <v>4682</v>
      </c>
      <c r="B1997" s="3" t="s">
        <v>27</v>
      </c>
      <c r="C1997" s="5" t="s">
        <v>4928</v>
      </c>
      <c r="D1997" s="5" t="s">
        <v>4929</v>
      </c>
      <c r="E1997" s="5" t="s">
        <v>13166</v>
      </c>
      <c r="F1997" s="2"/>
      <c r="G1997" s="5" t="s">
        <v>350</v>
      </c>
      <c r="H1997" s="7">
        <v>50</v>
      </c>
      <c r="I1997" s="2">
        <v>710000000</v>
      </c>
      <c r="J1997" s="2" t="s">
        <v>11537</v>
      </c>
      <c r="K1997" s="2" t="s">
        <v>3765</v>
      </c>
      <c r="L1997" s="2" t="s">
        <v>1140</v>
      </c>
      <c r="M1997" s="2" t="s">
        <v>32</v>
      </c>
      <c r="N1997" s="2" t="s">
        <v>453</v>
      </c>
      <c r="O1997" s="21" t="s">
        <v>61</v>
      </c>
      <c r="P1997" s="5">
        <v>796</v>
      </c>
      <c r="Q1997" s="5" t="s">
        <v>3658</v>
      </c>
      <c r="R1997" s="2">
        <v>15</v>
      </c>
      <c r="S1997" s="9">
        <v>250</v>
      </c>
      <c r="T1997" s="9">
        <f t="shared" si="113"/>
        <v>3750</v>
      </c>
      <c r="U1997" s="9">
        <f t="shared" si="114"/>
        <v>4200</v>
      </c>
      <c r="V1997" s="2" t="s">
        <v>42</v>
      </c>
      <c r="W1997" s="2">
        <v>2014</v>
      </c>
      <c r="X1997" s="2"/>
    </row>
    <row r="1998" spans="1:24" ht="63.75" outlineLevel="1" x14ac:dyDescent="0.25">
      <c r="A1998" s="2" t="s">
        <v>6529</v>
      </c>
      <c r="B1998" s="3" t="s">
        <v>27</v>
      </c>
      <c r="C1998" s="5" t="s">
        <v>4930</v>
      </c>
      <c r="D1998" s="5" t="s">
        <v>4859</v>
      </c>
      <c r="E1998" s="5" t="s">
        <v>4931</v>
      </c>
      <c r="F1998" s="2"/>
      <c r="G1998" s="5" t="s">
        <v>350</v>
      </c>
      <c r="H1998" s="7">
        <v>50</v>
      </c>
      <c r="I1998" s="2">
        <v>710000000</v>
      </c>
      <c r="J1998" s="2" t="s">
        <v>11537</v>
      </c>
      <c r="K1998" s="2" t="s">
        <v>3765</v>
      </c>
      <c r="L1998" s="2" t="s">
        <v>1140</v>
      </c>
      <c r="M1998" s="2" t="s">
        <v>32</v>
      </c>
      <c r="N1998" s="2" t="s">
        <v>453</v>
      </c>
      <c r="O1998" s="21" t="s">
        <v>61</v>
      </c>
      <c r="P1998" s="5">
        <v>796</v>
      </c>
      <c r="Q1998" s="5" t="s">
        <v>3658</v>
      </c>
      <c r="R1998" s="2">
        <v>2</v>
      </c>
      <c r="S1998" s="9">
        <v>20000</v>
      </c>
      <c r="T1998" s="9">
        <f t="shared" si="113"/>
        <v>40000</v>
      </c>
      <c r="U1998" s="9">
        <f t="shared" si="114"/>
        <v>44800.000000000007</v>
      </c>
      <c r="V1998" s="2" t="s">
        <v>42</v>
      </c>
      <c r="W1998" s="2">
        <v>2014</v>
      </c>
      <c r="X1998" s="2"/>
    </row>
    <row r="1999" spans="1:24" ht="63.75" outlineLevel="1" x14ac:dyDescent="0.25">
      <c r="A1999" s="2" t="s">
        <v>4683</v>
      </c>
      <c r="B1999" s="3" t="s">
        <v>27</v>
      </c>
      <c r="C1999" s="5" t="s">
        <v>4932</v>
      </c>
      <c r="D1999" s="5" t="s">
        <v>882</v>
      </c>
      <c r="E1999" s="5" t="s">
        <v>4933</v>
      </c>
      <c r="F1999" s="2"/>
      <c r="G1999" s="5" t="s">
        <v>350</v>
      </c>
      <c r="H1999" s="7">
        <v>50</v>
      </c>
      <c r="I1999" s="2">
        <v>710000000</v>
      </c>
      <c r="J1999" s="2" t="s">
        <v>11537</v>
      </c>
      <c r="K1999" s="2" t="s">
        <v>3765</v>
      </c>
      <c r="L1999" s="2" t="s">
        <v>1140</v>
      </c>
      <c r="M1999" s="2" t="s">
        <v>32</v>
      </c>
      <c r="N1999" s="2" t="s">
        <v>453</v>
      </c>
      <c r="O1999" s="21" t="s">
        <v>61</v>
      </c>
      <c r="P1999" s="5">
        <v>796</v>
      </c>
      <c r="Q1999" s="5" t="s">
        <v>3658</v>
      </c>
      <c r="R1999" s="2">
        <v>100</v>
      </c>
      <c r="S1999" s="9">
        <v>750</v>
      </c>
      <c r="T1999" s="9">
        <f t="shared" si="113"/>
        <v>75000</v>
      </c>
      <c r="U1999" s="9">
        <f t="shared" si="114"/>
        <v>84000.000000000015</v>
      </c>
      <c r="V1999" s="2" t="s">
        <v>42</v>
      </c>
      <c r="W1999" s="2">
        <v>2014</v>
      </c>
      <c r="X1999" s="2"/>
    </row>
    <row r="2000" spans="1:24" ht="63.75" outlineLevel="1" x14ac:dyDescent="0.25">
      <c r="A2000" s="2" t="s">
        <v>4684</v>
      </c>
      <c r="B2000" s="3" t="s">
        <v>27</v>
      </c>
      <c r="C2000" s="10" t="s">
        <v>4934</v>
      </c>
      <c r="D2000" s="5" t="s">
        <v>4935</v>
      </c>
      <c r="E2000" s="5" t="s">
        <v>4936</v>
      </c>
      <c r="F2000" s="2"/>
      <c r="G2000" s="5" t="s">
        <v>350</v>
      </c>
      <c r="H2000" s="7">
        <v>50</v>
      </c>
      <c r="I2000" s="2">
        <v>710000000</v>
      </c>
      <c r="J2000" s="2" t="s">
        <v>11537</v>
      </c>
      <c r="K2000" s="2" t="s">
        <v>3765</v>
      </c>
      <c r="L2000" s="2" t="s">
        <v>1140</v>
      </c>
      <c r="M2000" s="2" t="s">
        <v>32</v>
      </c>
      <c r="N2000" s="2" t="s">
        <v>453</v>
      </c>
      <c r="O2000" s="21" t="s">
        <v>61</v>
      </c>
      <c r="P2000" s="5">
        <v>18</v>
      </c>
      <c r="Q2000" s="5" t="s">
        <v>858</v>
      </c>
      <c r="R2000" s="2">
        <v>600</v>
      </c>
      <c r="S2000" s="9">
        <v>48</v>
      </c>
      <c r="T2000" s="9">
        <f t="shared" si="113"/>
        <v>28800</v>
      </c>
      <c r="U2000" s="9">
        <f t="shared" si="114"/>
        <v>32256.000000000004</v>
      </c>
      <c r="V2000" s="2" t="s">
        <v>42</v>
      </c>
      <c r="W2000" s="2">
        <v>2014</v>
      </c>
      <c r="X2000" s="2"/>
    </row>
    <row r="2001" spans="1:24" ht="63.75" outlineLevel="1" x14ac:dyDescent="0.25">
      <c r="A2001" s="2" t="s">
        <v>4685</v>
      </c>
      <c r="B2001" s="3" t="s">
        <v>27</v>
      </c>
      <c r="C2001" s="10" t="s">
        <v>2282</v>
      </c>
      <c r="D2001" s="5" t="s">
        <v>1000</v>
      </c>
      <c r="E2001" s="5" t="s">
        <v>4937</v>
      </c>
      <c r="F2001" s="2"/>
      <c r="G2001" s="5" t="s">
        <v>350</v>
      </c>
      <c r="H2001" s="7">
        <v>50</v>
      </c>
      <c r="I2001" s="2">
        <v>710000000</v>
      </c>
      <c r="J2001" s="2" t="s">
        <v>11537</v>
      </c>
      <c r="K2001" s="2" t="s">
        <v>3765</v>
      </c>
      <c r="L2001" s="2" t="s">
        <v>1140</v>
      </c>
      <c r="M2001" s="2" t="s">
        <v>32</v>
      </c>
      <c r="N2001" s="2" t="s">
        <v>453</v>
      </c>
      <c r="O2001" s="21" t="s">
        <v>61</v>
      </c>
      <c r="P2001" s="5">
        <v>796</v>
      </c>
      <c r="Q2001" s="5" t="s">
        <v>3658</v>
      </c>
      <c r="R2001" s="2">
        <v>7</v>
      </c>
      <c r="S2001" s="9">
        <v>300</v>
      </c>
      <c r="T2001" s="9">
        <f t="shared" si="113"/>
        <v>2100</v>
      </c>
      <c r="U2001" s="9">
        <f t="shared" si="114"/>
        <v>2352</v>
      </c>
      <c r="V2001" s="2" t="s">
        <v>42</v>
      </c>
      <c r="W2001" s="2">
        <v>2014</v>
      </c>
      <c r="X2001" s="2"/>
    </row>
    <row r="2002" spans="1:24" ht="63.75" outlineLevel="1" x14ac:dyDescent="0.25">
      <c r="A2002" s="2" t="s">
        <v>4686</v>
      </c>
      <c r="B2002" s="3" t="s">
        <v>27</v>
      </c>
      <c r="C2002" s="10" t="s">
        <v>4938</v>
      </c>
      <c r="D2002" s="5" t="s">
        <v>860</v>
      </c>
      <c r="E2002" s="5" t="s">
        <v>4939</v>
      </c>
      <c r="F2002" s="2"/>
      <c r="G2002" s="5" t="s">
        <v>350</v>
      </c>
      <c r="H2002" s="7">
        <v>50</v>
      </c>
      <c r="I2002" s="2">
        <v>710000000</v>
      </c>
      <c r="J2002" s="2" t="s">
        <v>11537</v>
      </c>
      <c r="K2002" s="2" t="s">
        <v>3765</v>
      </c>
      <c r="L2002" s="2" t="s">
        <v>1140</v>
      </c>
      <c r="M2002" s="2" t="s">
        <v>32</v>
      </c>
      <c r="N2002" s="2" t="s">
        <v>453</v>
      </c>
      <c r="O2002" s="21" t="s">
        <v>61</v>
      </c>
      <c r="P2002" s="5">
        <v>796</v>
      </c>
      <c r="Q2002" s="5" t="s">
        <v>3658</v>
      </c>
      <c r="R2002" s="2">
        <v>7</v>
      </c>
      <c r="S2002" s="9">
        <v>350</v>
      </c>
      <c r="T2002" s="9">
        <f t="shared" si="113"/>
        <v>2450</v>
      </c>
      <c r="U2002" s="9">
        <f t="shared" si="114"/>
        <v>2744.0000000000005</v>
      </c>
      <c r="V2002" s="2" t="s">
        <v>42</v>
      </c>
      <c r="W2002" s="2">
        <v>2014</v>
      </c>
      <c r="X2002" s="2"/>
    </row>
    <row r="2003" spans="1:24" ht="63.75" outlineLevel="1" x14ac:dyDescent="0.25">
      <c r="A2003" s="2" t="s">
        <v>4687</v>
      </c>
      <c r="B2003" s="3" t="s">
        <v>27</v>
      </c>
      <c r="C2003" s="5" t="s">
        <v>911</v>
      </c>
      <c r="D2003" s="5" t="s">
        <v>912</v>
      </c>
      <c r="E2003" s="5" t="s">
        <v>913</v>
      </c>
      <c r="F2003" s="2"/>
      <c r="G2003" s="5" t="s">
        <v>350</v>
      </c>
      <c r="H2003" s="7" t="s">
        <v>375</v>
      </c>
      <c r="I2003" s="2">
        <v>710000000</v>
      </c>
      <c r="J2003" s="2" t="s">
        <v>11537</v>
      </c>
      <c r="K2003" s="2" t="s">
        <v>3765</v>
      </c>
      <c r="L2003" s="2" t="s">
        <v>1140</v>
      </c>
      <c r="M2003" s="2" t="s">
        <v>32</v>
      </c>
      <c r="N2003" s="2" t="s">
        <v>453</v>
      </c>
      <c r="O2003" s="21" t="s">
        <v>61</v>
      </c>
      <c r="P2003" s="5">
        <v>796</v>
      </c>
      <c r="Q2003" s="5" t="s">
        <v>3658</v>
      </c>
      <c r="R2003" s="2">
        <v>6</v>
      </c>
      <c r="S2003" s="9">
        <v>500</v>
      </c>
      <c r="T2003" s="9">
        <f t="shared" si="113"/>
        <v>3000</v>
      </c>
      <c r="U2003" s="9">
        <f t="shared" si="114"/>
        <v>3360.0000000000005</v>
      </c>
      <c r="V2003" s="2" t="s">
        <v>42</v>
      </c>
      <c r="W2003" s="2">
        <v>2014</v>
      </c>
      <c r="X2003" s="2"/>
    </row>
    <row r="2004" spans="1:24" ht="63.75" outlineLevel="1" x14ac:dyDescent="0.25">
      <c r="A2004" s="2" t="s">
        <v>4688</v>
      </c>
      <c r="B2004" s="3" t="s">
        <v>27</v>
      </c>
      <c r="C2004" s="10" t="s">
        <v>4940</v>
      </c>
      <c r="D2004" s="5" t="s">
        <v>4941</v>
      </c>
      <c r="E2004" s="5" t="s">
        <v>13165</v>
      </c>
      <c r="F2004" s="2"/>
      <c r="G2004" s="5" t="s">
        <v>350</v>
      </c>
      <c r="H2004" s="7" t="s">
        <v>375</v>
      </c>
      <c r="I2004" s="2">
        <v>710000000</v>
      </c>
      <c r="J2004" s="2" t="s">
        <v>11537</v>
      </c>
      <c r="K2004" s="2" t="s">
        <v>3765</v>
      </c>
      <c r="L2004" s="2" t="s">
        <v>1140</v>
      </c>
      <c r="M2004" s="2" t="s">
        <v>32</v>
      </c>
      <c r="N2004" s="2" t="s">
        <v>453</v>
      </c>
      <c r="O2004" s="21" t="s">
        <v>61</v>
      </c>
      <c r="P2004" s="5">
        <v>796</v>
      </c>
      <c r="Q2004" s="5" t="s">
        <v>3658</v>
      </c>
      <c r="R2004" s="2">
        <v>10</v>
      </c>
      <c r="S2004" s="9">
        <v>300</v>
      </c>
      <c r="T2004" s="9">
        <f t="shared" si="113"/>
        <v>3000</v>
      </c>
      <c r="U2004" s="9">
        <f t="shared" si="114"/>
        <v>3360.0000000000005</v>
      </c>
      <c r="V2004" s="2" t="s">
        <v>42</v>
      </c>
      <c r="W2004" s="2">
        <v>2014</v>
      </c>
      <c r="X2004" s="2"/>
    </row>
    <row r="2005" spans="1:24" ht="89.25" outlineLevel="1" x14ac:dyDescent="0.25">
      <c r="A2005" s="2" t="s">
        <v>6530</v>
      </c>
      <c r="B2005" s="3" t="s">
        <v>27</v>
      </c>
      <c r="C2005" s="5" t="s">
        <v>4942</v>
      </c>
      <c r="D2005" s="5" t="s">
        <v>4943</v>
      </c>
      <c r="E2005" s="5" t="s">
        <v>13164</v>
      </c>
      <c r="F2005" s="2"/>
      <c r="G2005" s="5" t="s">
        <v>350</v>
      </c>
      <c r="H2005" s="7">
        <v>50</v>
      </c>
      <c r="I2005" s="2">
        <v>710000000</v>
      </c>
      <c r="J2005" s="2" t="s">
        <v>11537</v>
      </c>
      <c r="K2005" s="2" t="s">
        <v>3765</v>
      </c>
      <c r="L2005" s="2" t="s">
        <v>1140</v>
      </c>
      <c r="M2005" s="2" t="s">
        <v>32</v>
      </c>
      <c r="N2005" s="2" t="s">
        <v>453</v>
      </c>
      <c r="O2005" s="21" t="s">
        <v>61</v>
      </c>
      <c r="P2005" s="5">
        <v>796</v>
      </c>
      <c r="Q2005" s="5" t="s">
        <v>3658</v>
      </c>
      <c r="R2005" s="2">
        <v>4</v>
      </c>
      <c r="S2005" s="9">
        <v>15000</v>
      </c>
      <c r="T2005" s="9">
        <f t="shared" si="113"/>
        <v>60000</v>
      </c>
      <c r="U2005" s="9">
        <f t="shared" si="114"/>
        <v>67200</v>
      </c>
      <c r="V2005" s="2" t="s">
        <v>42</v>
      </c>
      <c r="W2005" s="2">
        <v>2014</v>
      </c>
      <c r="X2005" s="2"/>
    </row>
    <row r="2006" spans="1:24" ht="89.25" outlineLevel="1" x14ac:dyDescent="0.25">
      <c r="A2006" s="2" t="s">
        <v>4689</v>
      </c>
      <c r="B2006" s="3" t="s">
        <v>27</v>
      </c>
      <c r="C2006" s="5" t="s">
        <v>4944</v>
      </c>
      <c r="D2006" s="5" t="s">
        <v>1971</v>
      </c>
      <c r="E2006" s="5" t="s">
        <v>13163</v>
      </c>
      <c r="F2006" s="2"/>
      <c r="G2006" s="5" t="s">
        <v>350</v>
      </c>
      <c r="H2006" s="7">
        <v>50</v>
      </c>
      <c r="I2006" s="2">
        <v>710000000</v>
      </c>
      <c r="J2006" s="2" t="s">
        <v>11537</v>
      </c>
      <c r="K2006" s="2" t="s">
        <v>6014</v>
      </c>
      <c r="L2006" s="2" t="s">
        <v>1140</v>
      </c>
      <c r="M2006" s="2" t="s">
        <v>32</v>
      </c>
      <c r="N2006" s="2" t="s">
        <v>453</v>
      </c>
      <c r="O2006" s="21" t="s">
        <v>61</v>
      </c>
      <c r="P2006" s="5">
        <v>796</v>
      </c>
      <c r="Q2006" s="5" t="s">
        <v>3658</v>
      </c>
      <c r="R2006" s="2">
        <v>4</v>
      </c>
      <c r="S2006" s="9">
        <v>20000</v>
      </c>
      <c r="T2006" s="9">
        <f t="shared" si="113"/>
        <v>80000</v>
      </c>
      <c r="U2006" s="9">
        <f t="shared" si="114"/>
        <v>89600.000000000015</v>
      </c>
      <c r="V2006" s="2" t="s">
        <v>42</v>
      </c>
      <c r="W2006" s="2">
        <v>2014</v>
      </c>
      <c r="X2006" s="2"/>
    </row>
    <row r="2007" spans="1:24" ht="63.75" outlineLevel="1" x14ac:dyDescent="0.25">
      <c r="A2007" s="2" t="s">
        <v>4690</v>
      </c>
      <c r="B2007" s="3" t="s">
        <v>27</v>
      </c>
      <c r="C2007" s="5" t="s">
        <v>3891</v>
      </c>
      <c r="D2007" s="5" t="s">
        <v>1741</v>
      </c>
      <c r="E2007" s="5" t="s">
        <v>4945</v>
      </c>
      <c r="F2007" s="2"/>
      <c r="G2007" s="5" t="s">
        <v>350</v>
      </c>
      <c r="H2007" s="7">
        <v>50</v>
      </c>
      <c r="I2007" s="2">
        <v>710000000</v>
      </c>
      <c r="J2007" s="2" t="s">
        <v>11537</v>
      </c>
      <c r="K2007" s="2" t="s">
        <v>6014</v>
      </c>
      <c r="L2007" s="2" t="s">
        <v>1140</v>
      </c>
      <c r="M2007" s="2" t="s">
        <v>32</v>
      </c>
      <c r="N2007" s="2" t="s">
        <v>453</v>
      </c>
      <c r="O2007" s="21" t="s">
        <v>61</v>
      </c>
      <c r="P2007" s="5">
        <v>796</v>
      </c>
      <c r="Q2007" s="5" t="s">
        <v>3658</v>
      </c>
      <c r="R2007" s="2">
        <v>2</v>
      </c>
      <c r="S2007" s="9">
        <v>5000</v>
      </c>
      <c r="T2007" s="9">
        <f t="shared" si="113"/>
        <v>10000</v>
      </c>
      <c r="U2007" s="9">
        <f t="shared" si="114"/>
        <v>11200.000000000002</v>
      </c>
      <c r="V2007" s="2" t="s">
        <v>42</v>
      </c>
      <c r="W2007" s="2">
        <v>2014</v>
      </c>
      <c r="X2007" s="2"/>
    </row>
    <row r="2008" spans="1:24" ht="63.75" outlineLevel="1" x14ac:dyDescent="0.25">
      <c r="A2008" s="2" t="s">
        <v>4691</v>
      </c>
      <c r="B2008" s="3" t="s">
        <v>27</v>
      </c>
      <c r="C2008" s="5" t="s">
        <v>4946</v>
      </c>
      <c r="D2008" s="5" t="s">
        <v>1741</v>
      </c>
      <c r="E2008" s="5" t="s">
        <v>4947</v>
      </c>
      <c r="F2008" s="2"/>
      <c r="G2008" s="5" t="s">
        <v>350</v>
      </c>
      <c r="H2008" s="7">
        <v>50</v>
      </c>
      <c r="I2008" s="2">
        <v>710000000</v>
      </c>
      <c r="J2008" s="2" t="s">
        <v>11537</v>
      </c>
      <c r="K2008" s="2" t="s">
        <v>6014</v>
      </c>
      <c r="L2008" s="2" t="s">
        <v>1140</v>
      </c>
      <c r="M2008" s="2" t="s">
        <v>32</v>
      </c>
      <c r="N2008" s="2" t="s">
        <v>453</v>
      </c>
      <c r="O2008" s="21" t="s">
        <v>61</v>
      </c>
      <c r="P2008" s="5">
        <v>796</v>
      </c>
      <c r="Q2008" s="5" t="s">
        <v>3658</v>
      </c>
      <c r="R2008" s="2">
        <v>2</v>
      </c>
      <c r="S2008" s="9">
        <v>5000</v>
      </c>
      <c r="T2008" s="9">
        <f t="shared" si="113"/>
        <v>10000</v>
      </c>
      <c r="U2008" s="9">
        <f t="shared" si="114"/>
        <v>11200.000000000002</v>
      </c>
      <c r="V2008" s="2" t="s">
        <v>42</v>
      </c>
      <c r="W2008" s="2">
        <v>2014</v>
      </c>
      <c r="X2008" s="2"/>
    </row>
    <row r="2009" spans="1:24" ht="63.75" outlineLevel="1" x14ac:dyDescent="0.25">
      <c r="A2009" s="2" t="s">
        <v>6531</v>
      </c>
      <c r="B2009" s="3" t="s">
        <v>27</v>
      </c>
      <c r="C2009" s="5" t="s">
        <v>4948</v>
      </c>
      <c r="D2009" s="5" t="s">
        <v>1978</v>
      </c>
      <c r="E2009" s="5" t="s">
        <v>4949</v>
      </c>
      <c r="F2009" s="2"/>
      <c r="G2009" s="5" t="s">
        <v>350</v>
      </c>
      <c r="H2009" s="7">
        <v>50</v>
      </c>
      <c r="I2009" s="2">
        <v>710000000</v>
      </c>
      <c r="J2009" s="2" t="s">
        <v>11537</v>
      </c>
      <c r="K2009" s="2" t="s">
        <v>4989</v>
      </c>
      <c r="L2009" s="2" t="s">
        <v>1140</v>
      </c>
      <c r="M2009" s="2" t="s">
        <v>32</v>
      </c>
      <c r="N2009" s="2" t="s">
        <v>453</v>
      </c>
      <c r="O2009" s="21" t="s">
        <v>61</v>
      </c>
      <c r="P2009" s="5">
        <v>796</v>
      </c>
      <c r="Q2009" s="5" t="s">
        <v>3658</v>
      </c>
      <c r="R2009" s="2">
        <v>3</v>
      </c>
      <c r="S2009" s="9">
        <v>1000</v>
      </c>
      <c r="T2009" s="9">
        <f t="shared" si="113"/>
        <v>3000</v>
      </c>
      <c r="U2009" s="9">
        <f t="shared" si="114"/>
        <v>3360.0000000000005</v>
      </c>
      <c r="V2009" s="2" t="s">
        <v>42</v>
      </c>
      <c r="W2009" s="2">
        <v>2014</v>
      </c>
      <c r="X2009" s="2"/>
    </row>
    <row r="2010" spans="1:24" ht="63.75" outlineLevel="1" x14ac:dyDescent="0.25">
      <c r="A2010" s="2" t="s">
        <v>4692</v>
      </c>
      <c r="B2010" s="3" t="s">
        <v>27</v>
      </c>
      <c r="C2010" s="5" t="s">
        <v>2353</v>
      </c>
      <c r="D2010" s="5" t="s">
        <v>2354</v>
      </c>
      <c r="E2010" s="5" t="s">
        <v>2355</v>
      </c>
      <c r="F2010" s="2"/>
      <c r="G2010" s="5" t="s">
        <v>350</v>
      </c>
      <c r="H2010" s="7">
        <v>50</v>
      </c>
      <c r="I2010" s="2">
        <v>710000000</v>
      </c>
      <c r="J2010" s="2" t="s">
        <v>11537</v>
      </c>
      <c r="K2010" s="2" t="s">
        <v>4990</v>
      </c>
      <c r="L2010" s="2" t="s">
        <v>1140</v>
      </c>
      <c r="M2010" s="2" t="s">
        <v>32</v>
      </c>
      <c r="N2010" s="2" t="s">
        <v>453</v>
      </c>
      <c r="O2010" s="21" t="s">
        <v>61</v>
      </c>
      <c r="P2010" s="5">
        <v>796</v>
      </c>
      <c r="Q2010" s="5" t="s">
        <v>3658</v>
      </c>
      <c r="R2010" s="2">
        <v>1</v>
      </c>
      <c r="S2010" s="9">
        <v>1000</v>
      </c>
      <c r="T2010" s="9">
        <f t="shared" si="113"/>
        <v>1000</v>
      </c>
      <c r="U2010" s="9">
        <f t="shared" si="114"/>
        <v>1120</v>
      </c>
      <c r="V2010" s="2" t="s">
        <v>42</v>
      </c>
      <c r="W2010" s="2">
        <v>2014</v>
      </c>
      <c r="X2010" s="2"/>
    </row>
    <row r="2011" spans="1:24" ht="63.75" outlineLevel="1" x14ac:dyDescent="0.25">
      <c r="A2011" s="2" t="s">
        <v>4693</v>
      </c>
      <c r="B2011" s="3" t="s">
        <v>27</v>
      </c>
      <c r="C2011" s="5" t="s">
        <v>4950</v>
      </c>
      <c r="D2011" s="5" t="s">
        <v>1979</v>
      </c>
      <c r="E2011" s="5" t="s">
        <v>4951</v>
      </c>
      <c r="F2011" s="2"/>
      <c r="G2011" s="5" t="s">
        <v>350</v>
      </c>
      <c r="H2011" s="7">
        <v>50</v>
      </c>
      <c r="I2011" s="2">
        <v>710000000</v>
      </c>
      <c r="J2011" s="2" t="s">
        <v>11537</v>
      </c>
      <c r="K2011" s="2" t="s">
        <v>4991</v>
      </c>
      <c r="L2011" s="2" t="s">
        <v>1140</v>
      </c>
      <c r="M2011" s="2" t="s">
        <v>32</v>
      </c>
      <c r="N2011" s="2" t="s">
        <v>453</v>
      </c>
      <c r="O2011" s="21" t="s">
        <v>61</v>
      </c>
      <c r="P2011" s="5">
        <v>796</v>
      </c>
      <c r="Q2011" s="5" t="s">
        <v>3658</v>
      </c>
      <c r="R2011" s="2">
        <v>4</v>
      </c>
      <c r="S2011" s="9">
        <v>15000</v>
      </c>
      <c r="T2011" s="9">
        <f t="shared" si="113"/>
        <v>60000</v>
      </c>
      <c r="U2011" s="9">
        <f t="shared" si="114"/>
        <v>67200</v>
      </c>
      <c r="V2011" s="2" t="s">
        <v>42</v>
      </c>
      <c r="W2011" s="2">
        <v>2014</v>
      </c>
      <c r="X2011" s="2"/>
    </row>
    <row r="2012" spans="1:24" ht="76.5" outlineLevel="1" x14ac:dyDescent="0.25">
      <c r="A2012" s="2" t="s">
        <v>4694</v>
      </c>
      <c r="B2012" s="3" t="s">
        <v>27</v>
      </c>
      <c r="C2012" s="5" t="s">
        <v>3062</v>
      </c>
      <c r="D2012" s="5" t="s">
        <v>3694</v>
      </c>
      <c r="E2012" s="5" t="s">
        <v>3695</v>
      </c>
      <c r="F2012" s="2"/>
      <c r="G2012" s="5" t="s">
        <v>350</v>
      </c>
      <c r="H2012" s="7">
        <v>50</v>
      </c>
      <c r="I2012" s="2">
        <v>710000000</v>
      </c>
      <c r="J2012" s="2" t="s">
        <v>11537</v>
      </c>
      <c r="K2012" s="2" t="s">
        <v>1450</v>
      </c>
      <c r="L2012" s="2" t="s">
        <v>1140</v>
      </c>
      <c r="M2012" s="2" t="s">
        <v>32</v>
      </c>
      <c r="N2012" s="2" t="s">
        <v>453</v>
      </c>
      <c r="O2012" s="21" t="s">
        <v>61</v>
      </c>
      <c r="P2012" s="5">
        <v>796</v>
      </c>
      <c r="Q2012" s="5" t="s">
        <v>3658</v>
      </c>
      <c r="R2012" s="2">
        <v>4</v>
      </c>
      <c r="S2012" s="9">
        <v>800</v>
      </c>
      <c r="T2012" s="9">
        <f t="shared" si="113"/>
        <v>3200</v>
      </c>
      <c r="U2012" s="9">
        <f t="shared" si="114"/>
        <v>3584.0000000000005</v>
      </c>
      <c r="V2012" s="2" t="s">
        <v>42</v>
      </c>
      <c r="W2012" s="2">
        <v>2014</v>
      </c>
      <c r="X2012" s="2"/>
    </row>
    <row r="2013" spans="1:24" ht="63.75" outlineLevel="1" x14ac:dyDescent="0.25">
      <c r="A2013" s="2" t="s">
        <v>4695</v>
      </c>
      <c r="B2013" s="3" t="s">
        <v>27</v>
      </c>
      <c r="C2013" s="5" t="s">
        <v>4952</v>
      </c>
      <c r="D2013" s="5" t="s">
        <v>1989</v>
      </c>
      <c r="E2013" s="5" t="s">
        <v>4953</v>
      </c>
      <c r="F2013" s="2"/>
      <c r="G2013" s="5" t="s">
        <v>350</v>
      </c>
      <c r="H2013" s="7">
        <v>50</v>
      </c>
      <c r="I2013" s="2">
        <v>710000000</v>
      </c>
      <c r="J2013" s="2" t="s">
        <v>11537</v>
      </c>
      <c r="K2013" s="2" t="s">
        <v>4992</v>
      </c>
      <c r="L2013" s="2" t="s">
        <v>1140</v>
      </c>
      <c r="M2013" s="2" t="s">
        <v>32</v>
      </c>
      <c r="N2013" s="2" t="s">
        <v>453</v>
      </c>
      <c r="O2013" s="21" t="s">
        <v>61</v>
      </c>
      <c r="P2013" s="5">
        <v>796</v>
      </c>
      <c r="Q2013" s="5" t="s">
        <v>3658</v>
      </c>
      <c r="R2013" s="2">
        <v>2</v>
      </c>
      <c r="S2013" s="9">
        <v>1000</v>
      </c>
      <c r="T2013" s="9">
        <f t="shared" si="113"/>
        <v>2000</v>
      </c>
      <c r="U2013" s="9">
        <f t="shared" si="114"/>
        <v>2240</v>
      </c>
      <c r="V2013" s="2" t="s">
        <v>42</v>
      </c>
      <c r="W2013" s="2">
        <v>2014</v>
      </c>
      <c r="X2013" s="2"/>
    </row>
    <row r="2014" spans="1:24" ht="63.75" outlineLevel="1" x14ac:dyDescent="0.25">
      <c r="A2014" s="2" t="s">
        <v>4696</v>
      </c>
      <c r="B2014" s="3" t="s">
        <v>27</v>
      </c>
      <c r="C2014" s="43" t="s">
        <v>3698</v>
      </c>
      <c r="D2014" s="10" t="s">
        <v>9298</v>
      </c>
      <c r="E2014" s="10" t="s">
        <v>3992</v>
      </c>
      <c r="F2014" s="5" t="s">
        <v>4954</v>
      </c>
      <c r="G2014" s="2" t="s">
        <v>350</v>
      </c>
      <c r="H2014" s="7">
        <v>50</v>
      </c>
      <c r="I2014" s="2">
        <v>710000000</v>
      </c>
      <c r="J2014" s="2" t="s">
        <v>11537</v>
      </c>
      <c r="K2014" s="2" t="s">
        <v>1448</v>
      </c>
      <c r="L2014" s="2" t="s">
        <v>1140</v>
      </c>
      <c r="M2014" s="2" t="s">
        <v>32</v>
      </c>
      <c r="N2014" s="2" t="s">
        <v>453</v>
      </c>
      <c r="O2014" s="21" t="s">
        <v>61</v>
      </c>
      <c r="P2014" s="5">
        <v>796</v>
      </c>
      <c r="Q2014" s="5" t="s">
        <v>3658</v>
      </c>
      <c r="R2014" s="2">
        <v>100</v>
      </c>
      <c r="S2014" s="9">
        <v>2000</v>
      </c>
      <c r="T2014" s="9">
        <f t="shared" si="113"/>
        <v>200000</v>
      </c>
      <c r="U2014" s="9">
        <f t="shared" si="114"/>
        <v>224000.00000000003</v>
      </c>
      <c r="V2014" s="2" t="s">
        <v>42</v>
      </c>
      <c r="W2014" s="2">
        <v>2014</v>
      </c>
      <c r="X2014" s="2"/>
    </row>
    <row r="2015" spans="1:24" ht="127.5" outlineLevel="1" x14ac:dyDescent="0.25">
      <c r="A2015" s="2" t="s">
        <v>4697</v>
      </c>
      <c r="B2015" s="3" t="s">
        <v>27</v>
      </c>
      <c r="C2015" s="5" t="s">
        <v>4955</v>
      </c>
      <c r="D2015" s="2" t="s">
        <v>4429</v>
      </c>
      <c r="E2015" s="5" t="s">
        <v>9968</v>
      </c>
      <c r="F2015" s="2"/>
      <c r="G2015" s="2" t="s">
        <v>29</v>
      </c>
      <c r="H2015" s="7" t="s">
        <v>375</v>
      </c>
      <c r="I2015" s="2">
        <v>710000000</v>
      </c>
      <c r="J2015" s="2" t="s">
        <v>11537</v>
      </c>
      <c r="K2015" s="2" t="s">
        <v>4838</v>
      </c>
      <c r="L2015" s="2" t="s">
        <v>1140</v>
      </c>
      <c r="M2015" s="2" t="s">
        <v>32</v>
      </c>
      <c r="N2015" s="2" t="s">
        <v>453</v>
      </c>
      <c r="O2015" s="21" t="s">
        <v>61</v>
      </c>
      <c r="P2015" s="2">
        <v>112</v>
      </c>
      <c r="Q2015" s="2" t="s">
        <v>751</v>
      </c>
      <c r="R2015" s="2">
        <v>144</v>
      </c>
      <c r="S2015" s="9">
        <v>200</v>
      </c>
      <c r="T2015" s="9">
        <f t="shared" si="113"/>
        <v>28800</v>
      </c>
      <c r="U2015" s="9">
        <f t="shared" si="114"/>
        <v>32256.000000000004</v>
      </c>
      <c r="V2015" s="2" t="s">
        <v>42</v>
      </c>
      <c r="W2015" s="2">
        <v>2014</v>
      </c>
      <c r="X2015" s="2"/>
    </row>
    <row r="2016" spans="1:24" ht="63.75" outlineLevel="1" x14ac:dyDescent="0.25">
      <c r="A2016" s="2" t="s">
        <v>4698</v>
      </c>
      <c r="B2016" s="3" t="s">
        <v>27</v>
      </c>
      <c r="C2016" s="5" t="s">
        <v>4956</v>
      </c>
      <c r="D2016" s="5" t="s">
        <v>4957</v>
      </c>
      <c r="E2016" s="5" t="s">
        <v>4958</v>
      </c>
      <c r="F2016" s="2"/>
      <c r="G2016" s="5" t="s">
        <v>350</v>
      </c>
      <c r="H2016" s="7" t="s">
        <v>375</v>
      </c>
      <c r="I2016" s="2">
        <v>710000000</v>
      </c>
      <c r="J2016" s="2" t="s">
        <v>11537</v>
      </c>
      <c r="K2016" s="2" t="s">
        <v>1453</v>
      </c>
      <c r="L2016" s="2" t="s">
        <v>1140</v>
      </c>
      <c r="M2016" s="2" t="s">
        <v>32</v>
      </c>
      <c r="N2016" s="2" t="s">
        <v>453</v>
      </c>
      <c r="O2016" s="21" t="s">
        <v>61</v>
      </c>
      <c r="P2016" s="19">
        <v>6</v>
      </c>
      <c r="Q2016" s="5" t="s">
        <v>642</v>
      </c>
      <c r="R2016" s="2">
        <v>50</v>
      </c>
      <c r="S2016" s="9">
        <v>178.57</v>
      </c>
      <c r="T2016" s="9">
        <f t="shared" si="113"/>
        <v>8928.5</v>
      </c>
      <c r="U2016" s="9">
        <f t="shared" si="114"/>
        <v>9999.92</v>
      </c>
      <c r="V2016" s="2" t="s">
        <v>42</v>
      </c>
      <c r="W2016" s="2">
        <v>2014</v>
      </c>
      <c r="X2016" s="2"/>
    </row>
    <row r="2017" spans="1:24" ht="63.75" outlineLevel="1" x14ac:dyDescent="0.25">
      <c r="A2017" s="2" t="s">
        <v>4699</v>
      </c>
      <c r="B2017" s="3" t="s">
        <v>27</v>
      </c>
      <c r="C2017" s="5" t="s">
        <v>3625</v>
      </c>
      <c r="D2017" s="5" t="s">
        <v>799</v>
      </c>
      <c r="E2017" s="5" t="s">
        <v>3626</v>
      </c>
      <c r="F2017" s="2"/>
      <c r="G2017" s="5" t="s">
        <v>350</v>
      </c>
      <c r="H2017" s="7" t="s">
        <v>375</v>
      </c>
      <c r="I2017" s="2">
        <v>710000000</v>
      </c>
      <c r="J2017" s="2" t="s">
        <v>11537</v>
      </c>
      <c r="K2017" s="2" t="s">
        <v>1453</v>
      </c>
      <c r="L2017" s="2" t="s">
        <v>1140</v>
      </c>
      <c r="M2017" s="2" t="s">
        <v>32</v>
      </c>
      <c r="N2017" s="2" t="s">
        <v>453</v>
      </c>
      <c r="O2017" s="21" t="s">
        <v>61</v>
      </c>
      <c r="P2017" s="5">
        <v>796</v>
      </c>
      <c r="Q2017" s="5" t="s">
        <v>3658</v>
      </c>
      <c r="R2017" s="2">
        <v>3</v>
      </c>
      <c r="S2017" s="9">
        <v>536</v>
      </c>
      <c r="T2017" s="9">
        <f t="shared" si="113"/>
        <v>1608</v>
      </c>
      <c r="U2017" s="9">
        <f t="shared" si="114"/>
        <v>1800.9600000000003</v>
      </c>
      <c r="V2017" s="2" t="s">
        <v>42</v>
      </c>
      <c r="W2017" s="2">
        <v>2014</v>
      </c>
      <c r="X2017" s="2"/>
    </row>
    <row r="2018" spans="1:24" ht="63.75" outlineLevel="1" x14ac:dyDescent="0.25">
      <c r="A2018" s="2" t="s">
        <v>4700</v>
      </c>
      <c r="B2018" s="3" t="s">
        <v>27</v>
      </c>
      <c r="C2018" s="5" t="s">
        <v>4959</v>
      </c>
      <c r="D2018" s="5" t="s">
        <v>3711</v>
      </c>
      <c r="E2018" s="5" t="s">
        <v>4960</v>
      </c>
      <c r="F2018" s="2" t="s">
        <v>4961</v>
      </c>
      <c r="G2018" s="5" t="s">
        <v>350</v>
      </c>
      <c r="H2018" s="7">
        <v>90</v>
      </c>
      <c r="I2018" s="2">
        <v>710000000</v>
      </c>
      <c r="J2018" s="2" t="s">
        <v>11537</v>
      </c>
      <c r="K2018" s="2" t="s">
        <v>1453</v>
      </c>
      <c r="L2018" s="2" t="s">
        <v>1140</v>
      </c>
      <c r="M2018" s="2" t="s">
        <v>32</v>
      </c>
      <c r="N2018" s="2" t="s">
        <v>453</v>
      </c>
      <c r="O2018" s="21" t="s">
        <v>61</v>
      </c>
      <c r="P2018" s="5">
        <v>796</v>
      </c>
      <c r="Q2018" s="5" t="s">
        <v>3658</v>
      </c>
      <c r="R2018" s="2">
        <v>40</v>
      </c>
      <c r="S2018" s="9">
        <v>71.5</v>
      </c>
      <c r="T2018" s="9">
        <f t="shared" si="113"/>
        <v>2860</v>
      </c>
      <c r="U2018" s="9">
        <f t="shared" si="114"/>
        <v>3203.2000000000003</v>
      </c>
      <c r="V2018" s="2" t="s">
        <v>42</v>
      </c>
      <c r="W2018" s="2">
        <v>2014</v>
      </c>
      <c r="X2018" s="2"/>
    </row>
    <row r="2019" spans="1:24" ht="63.75" outlineLevel="1" x14ac:dyDescent="0.25">
      <c r="A2019" s="2" t="s">
        <v>4701</v>
      </c>
      <c r="B2019" s="3" t="s">
        <v>27</v>
      </c>
      <c r="C2019" s="5" t="s">
        <v>2926</v>
      </c>
      <c r="D2019" s="5" t="s">
        <v>3716</v>
      </c>
      <c r="E2019" s="5" t="s">
        <v>2318</v>
      </c>
      <c r="F2019" s="2" t="s">
        <v>4962</v>
      </c>
      <c r="G2019" s="5" t="s">
        <v>350</v>
      </c>
      <c r="H2019" s="7">
        <v>90</v>
      </c>
      <c r="I2019" s="2">
        <v>710000000</v>
      </c>
      <c r="J2019" s="2" t="s">
        <v>11537</v>
      </c>
      <c r="K2019" s="2" t="s">
        <v>1453</v>
      </c>
      <c r="L2019" s="2" t="s">
        <v>1140</v>
      </c>
      <c r="M2019" s="2" t="s">
        <v>32</v>
      </c>
      <c r="N2019" s="2" t="s">
        <v>453</v>
      </c>
      <c r="O2019" s="21" t="s">
        <v>61</v>
      </c>
      <c r="P2019" s="5">
        <v>5111</v>
      </c>
      <c r="Q2019" s="5" t="s">
        <v>531</v>
      </c>
      <c r="R2019" s="2">
        <v>12</v>
      </c>
      <c r="S2019" s="9">
        <v>143</v>
      </c>
      <c r="T2019" s="9">
        <f t="shared" si="113"/>
        <v>1716</v>
      </c>
      <c r="U2019" s="9">
        <f t="shared" si="114"/>
        <v>1921.92</v>
      </c>
      <c r="V2019" s="2" t="s">
        <v>42</v>
      </c>
      <c r="W2019" s="2">
        <v>2014</v>
      </c>
      <c r="X2019" s="2"/>
    </row>
    <row r="2020" spans="1:24" ht="63.75" outlineLevel="1" x14ac:dyDescent="0.25">
      <c r="A2020" s="2" t="s">
        <v>4702</v>
      </c>
      <c r="B2020" s="3" t="s">
        <v>27</v>
      </c>
      <c r="C2020" s="5" t="s">
        <v>2926</v>
      </c>
      <c r="D2020" s="5" t="s">
        <v>3716</v>
      </c>
      <c r="E2020" s="5" t="s">
        <v>2318</v>
      </c>
      <c r="F2020" s="2" t="s">
        <v>4963</v>
      </c>
      <c r="G2020" s="5" t="s">
        <v>350</v>
      </c>
      <c r="H2020" s="7">
        <v>90</v>
      </c>
      <c r="I2020" s="2">
        <v>710000000</v>
      </c>
      <c r="J2020" s="2" t="s">
        <v>11537</v>
      </c>
      <c r="K2020" s="2" t="s">
        <v>1453</v>
      </c>
      <c r="L2020" s="2" t="s">
        <v>1140</v>
      </c>
      <c r="M2020" s="2" t="s">
        <v>32</v>
      </c>
      <c r="N2020" s="2" t="s">
        <v>453</v>
      </c>
      <c r="O2020" s="21" t="s">
        <v>61</v>
      </c>
      <c r="P2020" s="5">
        <v>5111</v>
      </c>
      <c r="Q2020" s="5" t="s">
        <v>531</v>
      </c>
      <c r="R2020" s="2">
        <v>12</v>
      </c>
      <c r="S2020" s="9">
        <v>285.75</v>
      </c>
      <c r="T2020" s="9">
        <f t="shared" si="113"/>
        <v>3429</v>
      </c>
      <c r="U2020" s="9">
        <f t="shared" si="114"/>
        <v>3840.4800000000005</v>
      </c>
      <c r="V2020" s="2" t="s">
        <v>42</v>
      </c>
      <c r="W2020" s="2">
        <v>2014</v>
      </c>
      <c r="X2020" s="2"/>
    </row>
    <row r="2021" spans="1:24" ht="63.75" outlineLevel="1" x14ac:dyDescent="0.25">
      <c r="A2021" s="2" t="s">
        <v>4703</v>
      </c>
      <c r="B2021" s="3" t="s">
        <v>27</v>
      </c>
      <c r="C2021" s="5" t="s">
        <v>3714</v>
      </c>
      <c r="D2021" s="5" t="s">
        <v>4964</v>
      </c>
      <c r="E2021" s="5" t="s">
        <v>4965</v>
      </c>
      <c r="F2021" s="2" t="s">
        <v>4966</v>
      </c>
      <c r="G2021" s="5" t="s">
        <v>350</v>
      </c>
      <c r="H2021" s="7">
        <v>90</v>
      </c>
      <c r="I2021" s="2">
        <v>710000000</v>
      </c>
      <c r="J2021" s="2" t="s">
        <v>11537</v>
      </c>
      <c r="K2021" s="2" t="s">
        <v>1453</v>
      </c>
      <c r="L2021" s="2" t="s">
        <v>1140</v>
      </c>
      <c r="M2021" s="2" t="s">
        <v>32</v>
      </c>
      <c r="N2021" s="2" t="s">
        <v>453</v>
      </c>
      <c r="O2021" s="21" t="s">
        <v>61</v>
      </c>
      <c r="P2021" s="5">
        <v>796</v>
      </c>
      <c r="Q2021" s="5" t="s">
        <v>3658</v>
      </c>
      <c r="R2021" s="2">
        <v>12</v>
      </c>
      <c r="S2021" s="9">
        <v>80.400000000000006</v>
      </c>
      <c r="T2021" s="9">
        <f t="shared" ref="T2021:T2029" si="117">S2021*R2021</f>
        <v>964.80000000000007</v>
      </c>
      <c r="U2021" s="9">
        <f t="shared" ref="U2021:U2029" si="118">T2021*1.12</f>
        <v>1080.5760000000002</v>
      </c>
      <c r="V2021" s="2" t="s">
        <v>42</v>
      </c>
      <c r="W2021" s="2">
        <v>2014</v>
      </c>
      <c r="X2021" s="2"/>
    </row>
    <row r="2022" spans="1:24" ht="63.75" outlineLevel="1" x14ac:dyDescent="0.25">
      <c r="A2022" s="2" t="s">
        <v>4704</v>
      </c>
      <c r="B2022" s="3" t="s">
        <v>27</v>
      </c>
      <c r="C2022" s="5" t="s">
        <v>4967</v>
      </c>
      <c r="D2022" s="5" t="s">
        <v>4968</v>
      </c>
      <c r="E2022" s="5" t="s">
        <v>13162</v>
      </c>
      <c r="F2022" s="2" t="s">
        <v>4969</v>
      </c>
      <c r="G2022" s="5" t="s">
        <v>350</v>
      </c>
      <c r="H2022" s="7">
        <v>90</v>
      </c>
      <c r="I2022" s="2">
        <v>710000000</v>
      </c>
      <c r="J2022" s="2" t="s">
        <v>11537</v>
      </c>
      <c r="K2022" s="2" t="s">
        <v>1453</v>
      </c>
      <c r="L2022" s="2" t="s">
        <v>1140</v>
      </c>
      <c r="M2022" s="2" t="s">
        <v>32</v>
      </c>
      <c r="N2022" s="2" t="s">
        <v>453</v>
      </c>
      <c r="O2022" s="21" t="s">
        <v>61</v>
      </c>
      <c r="P2022" s="5">
        <v>166</v>
      </c>
      <c r="Q2022" s="5" t="s">
        <v>825</v>
      </c>
      <c r="R2022" s="2">
        <v>20</v>
      </c>
      <c r="S2022" s="9">
        <v>250</v>
      </c>
      <c r="T2022" s="9">
        <f t="shared" si="117"/>
        <v>5000</v>
      </c>
      <c r="U2022" s="9">
        <f t="shared" si="118"/>
        <v>5600.0000000000009</v>
      </c>
      <c r="V2022" s="2" t="s">
        <v>42</v>
      </c>
      <c r="W2022" s="2">
        <v>2014</v>
      </c>
      <c r="X2022" s="2"/>
    </row>
    <row r="2023" spans="1:24" ht="89.25" outlineLevel="1" x14ac:dyDescent="0.25">
      <c r="A2023" s="2" t="s">
        <v>4705</v>
      </c>
      <c r="B2023" s="3" t="s">
        <v>27</v>
      </c>
      <c r="C2023" s="5" t="s">
        <v>4970</v>
      </c>
      <c r="D2023" s="5" t="s">
        <v>3613</v>
      </c>
      <c r="E2023" s="5" t="s">
        <v>5427</v>
      </c>
      <c r="F2023" s="2"/>
      <c r="G2023" s="5" t="s">
        <v>350</v>
      </c>
      <c r="H2023" s="7">
        <v>90</v>
      </c>
      <c r="I2023" s="2">
        <v>710000000</v>
      </c>
      <c r="J2023" s="2" t="s">
        <v>11537</v>
      </c>
      <c r="K2023" s="2" t="s">
        <v>3765</v>
      </c>
      <c r="L2023" s="2" t="s">
        <v>1140</v>
      </c>
      <c r="M2023" s="2" t="s">
        <v>32</v>
      </c>
      <c r="N2023" s="2" t="s">
        <v>453</v>
      </c>
      <c r="O2023" s="21" t="s">
        <v>61</v>
      </c>
      <c r="P2023" s="5">
        <v>796</v>
      </c>
      <c r="Q2023" s="5" t="s">
        <v>3658</v>
      </c>
      <c r="R2023" s="2">
        <v>14</v>
      </c>
      <c r="S2023" s="9">
        <v>625</v>
      </c>
      <c r="T2023" s="9">
        <f t="shared" si="117"/>
        <v>8750</v>
      </c>
      <c r="U2023" s="9">
        <f t="shared" si="118"/>
        <v>9800.0000000000018</v>
      </c>
      <c r="V2023" s="2" t="s">
        <v>42</v>
      </c>
      <c r="W2023" s="2">
        <v>2014</v>
      </c>
      <c r="X2023" s="2"/>
    </row>
    <row r="2024" spans="1:24" ht="63.75" outlineLevel="1" x14ac:dyDescent="0.25">
      <c r="A2024" s="2" t="s">
        <v>4706</v>
      </c>
      <c r="B2024" s="3" t="s">
        <v>27</v>
      </c>
      <c r="C2024" s="5" t="s">
        <v>4971</v>
      </c>
      <c r="D2024" s="5" t="s">
        <v>4972</v>
      </c>
      <c r="E2024" s="5" t="s">
        <v>4973</v>
      </c>
      <c r="F2024" s="2"/>
      <c r="G2024" s="5" t="s">
        <v>350</v>
      </c>
      <c r="H2024" s="7">
        <v>90</v>
      </c>
      <c r="I2024" s="2">
        <v>710000000</v>
      </c>
      <c r="J2024" s="2" t="s">
        <v>11537</v>
      </c>
      <c r="K2024" s="2" t="s">
        <v>3765</v>
      </c>
      <c r="L2024" s="2" t="s">
        <v>1140</v>
      </c>
      <c r="M2024" s="2" t="s">
        <v>32</v>
      </c>
      <c r="N2024" s="2" t="s">
        <v>453</v>
      </c>
      <c r="O2024" s="21" t="s">
        <v>61</v>
      </c>
      <c r="P2024" s="5">
        <v>796</v>
      </c>
      <c r="Q2024" s="5" t="s">
        <v>3658</v>
      </c>
      <c r="R2024" s="2">
        <v>9</v>
      </c>
      <c r="S2024" s="9">
        <v>223.2</v>
      </c>
      <c r="T2024" s="9">
        <f t="shared" si="117"/>
        <v>2008.8</v>
      </c>
      <c r="U2024" s="9">
        <f t="shared" si="118"/>
        <v>2249.8560000000002</v>
      </c>
      <c r="V2024" s="2" t="s">
        <v>42</v>
      </c>
      <c r="W2024" s="2">
        <v>2014</v>
      </c>
      <c r="X2024" s="2"/>
    </row>
    <row r="2025" spans="1:24" ht="63.75" outlineLevel="1" x14ac:dyDescent="0.25">
      <c r="A2025" s="2" t="s">
        <v>4707</v>
      </c>
      <c r="B2025" s="3" t="s">
        <v>27</v>
      </c>
      <c r="C2025" s="5" t="s">
        <v>4974</v>
      </c>
      <c r="D2025" s="5" t="s">
        <v>4975</v>
      </c>
      <c r="E2025" s="5" t="s">
        <v>4976</v>
      </c>
      <c r="F2025" s="2" t="s">
        <v>4977</v>
      </c>
      <c r="G2025" s="5" t="s">
        <v>350</v>
      </c>
      <c r="H2025" s="7">
        <v>90</v>
      </c>
      <c r="I2025" s="2">
        <v>710000000</v>
      </c>
      <c r="J2025" s="2" t="s">
        <v>11537</v>
      </c>
      <c r="K2025" s="2" t="s">
        <v>3765</v>
      </c>
      <c r="L2025" s="2" t="s">
        <v>1140</v>
      </c>
      <c r="M2025" s="2" t="s">
        <v>32</v>
      </c>
      <c r="N2025" s="2" t="s">
        <v>453</v>
      </c>
      <c r="O2025" s="21" t="s">
        <v>61</v>
      </c>
      <c r="P2025" s="5">
        <v>796</v>
      </c>
      <c r="Q2025" s="5" t="s">
        <v>3658</v>
      </c>
      <c r="R2025" s="2">
        <v>10</v>
      </c>
      <c r="S2025" s="9">
        <v>803.6</v>
      </c>
      <c r="T2025" s="9">
        <f t="shared" si="117"/>
        <v>8036</v>
      </c>
      <c r="U2025" s="9">
        <f t="shared" si="118"/>
        <v>9000.3200000000015</v>
      </c>
      <c r="V2025" s="2" t="s">
        <v>42</v>
      </c>
      <c r="W2025" s="2">
        <v>2014</v>
      </c>
      <c r="X2025" s="2"/>
    </row>
    <row r="2026" spans="1:24" ht="63.75" outlineLevel="1" x14ac:dyDescent="0.25">
      <c r="A2026" s="2" t="s">
        <v>4708</v>
      </c>
      <c r="B2026" s="3" t="s">
        <v>27</v>
      </c>
      <c r="C2026" s="5" t="s">
        <v>4978</v>
      </c>
      <c r="D2026" s="5" t="s">
        <v>2893</v>
      </c>
      <c r="E2026" s="5" t="s">
        <v>4979</v>
      </c>
      <c r="F2026" s="2"/>
      <c r="G2026" s="5" t="s">
        <v>350</v>
      </c>
      <c r="H2026" s="7">
        <v>90</v>
      </c>
      <c r="I2026" s="2">
        <v>710000000</v>
      </c>
      <c r="J2026" s="2" t="s">
        <v>11537</v>
      </c>
      <c r="K2026" s="2" t="s">
        <v>3765</v>
      </c>
      <c r="L2026" s="2" t="s">
        <v>1140</v>
      </c>
      <c r="M2026" s="2" t="s">
        <v>32</v>
      </c>
      <c r="N2026" s="2" t="s">
        <v>453</v>
      </c>
      <c r="O2026" s="21" t="s">
        <v>61</v>
      </c>
      <c r="P2026" s="5">
        <v>796</v>
      </c>
      <c r="Q2026" s="5" t="s">
        <v>3658</v>
      </c>
      <c r="R2026" s="2">
        <v>5</v>
      </c>
      <c r="S2026" s="9">
        <v>134</v>
      </c>
      <c r="T2026" s="9">
        <f t="shared" si="117"/>
        <v>670</v>
      </c>
      <c r="U2026" s="9">
        <f t="shared" si="118"/>
        <v>750.40000000000009</v>
      </c>
      <c r="V2026" s="2" t="s">
        <v>42</v>
      </c>
      <c r="W2026" s="2">
        <v>2014</v>
      </c>
      <c r="X2026" s="2"/>
    </row>
    <row r="2027" spans="1:24" ht="63.75" outlineLevel="1" x14ac:dyDescent="0.25">
      <c r="A2027" s="2" t="s">
        <v>4709</v>
      </c>
      <c r="B2027" s="3" t="s">
        <v>27</v>
      </c>
      <c r="C2027" s="5" t="s">
        <v>2192</v>
      </c>
      <c r="D2027" s="5" t="s">
        <v>848</v>
      </c>
      <c r="E2027" s="5" t="s">
        <v>3679</v>
      </c>
      <c r="F2027" s="2"/>
      <c r="G2027" s="5" t="s">
        <v>350</v>
      </c>
      <c r="H2027" s="7">
        <v>90</v>
      </c>
      <c r="I2027" s="2">
        <v>710000000</v>
      </c>
      <c r="J2027" s="2" t="s">
        <v>11537</v>
      </c>
      <c r="K2027" s="2" t="s">
        <v>3765</v>
      </c>
      <c r="L2027" s="2" t="s">
        <v>1140</v>
      </c>
      <c r="M2027" s="2" t="s">
        <v>32</v>
      </c>
      <c r="N2027" s="2" t="s">
        <v>453</v>
      </c>
      <c r="O2027" s="21" t="s">
        <v>61</v>
      </c>
      <c r="P2027" s="5">
        <v>796</v>
      </c>
      <c r="Q2027" s="5" t="s">
        <v>3658</v>
      </c>
      <c r="R2027" s="2">
        <v>2</v>
      </c>
      <c r="S2027" s="9">
        <v>1071.5</v>
      </c>
      <c r="T2027" s="9">
        <f t="shared" si="117"/>
        <v>2143</v>
      </c>
      <c r="U2027" s="9">
        <f t="shared" si="118"/>
        <v>2400.1600000000003</v>
      </c>
      <c r="V2027" s="2" t="s">
        <v>42</v>
      </c>
      <c r="W2027" s="2">
        <v>2014</v>
      </c>
      <c r="X2027" s="2"/>
    </row>
    <row r="2028" spans="1:24" ht="63.75" outlineLevel="1" x14ac:dyDescent="0.25">
      <c r="A2028" s="2" t="s">
        <v>4710</v>
      </c>
      <c r="B2028" s="3" t="s">
        <v>27</v>
      </c>
      <c r="C2028" s="5" t="s">
        <v>4980</v>
      </c>
      <c r="D2028" s="5" t="s">
        <v>4981</v>
      </c>
      <c r="E2028" s="5" t="s">
        <v>4982</v>
      </c>
      <c r="F2028" s="2"/>
      <c r="G2028" s="5" t="s">
        <v>350</v>
      </c>
      <c r="H2028" s="7">
        <v>90</v>
      </c>
      <c r="I2028" s="2">
        <v>710000000</v>
      </c>
      <c r="J2028" s="2" t="s">
        <v>11537</v>
      </c>
      <c r="K2028" s="2" t="s">
        <v>3765</v>
      </c>
      <c r="L2028" s="2" t="s">
        <v>1140</v>
      </c>
      <c r="M2028" s="2" t="s">
        <v>32</v>
      </c>
      <c r="N2028" s="2" t="s">
        <v>453</v>
      </c>
      <c r="O2028" s="21" t="s">
        <v>61</v>
      </c>
      <c r="P2028" s="5">
        <v>796</v>
      </c>
      <c r="Q2028" s="5" t="s">
        <v>3658</v>
      </c>
      <c r="R2028" s="2">
        <v>3</v>
      </c>
      <c r="S2028" s="9">
        <v>6241</v>
      </c>
      <c r="T2028" s="9">
        <f t="shared" si="117"/>
        <v>18723</v>
      </c>
      <c r="U2028" s="9">
        <f t="shared" si="118"/>
        <v>20969.760000000002</v>
      </c>
      <c r="V2028" s="2" t="s">
        <v>42</v>
      </c>
      <c r="W2028" s="2">
        <v>2014</v>
      </c>
      <c r="X2028" s="2"/>
    </row>
    <row r="2029" spans="1:24" ht="63.75" outlineLevel="1" x14ac:dyDescent="0.25">
      <c r="A2029" s="2" t="s">
        <v>4711</v>
      </c>
      <c r="B2029" s="3" t="s">
        <v>27</v>
      </c>
      <c r="C2029" s="5" t="s">
        <v>4983</v>
      </c>
      <c r="D2029" s="5" t="s">
        <v>4984</v>
      </c>
      <c r="E2029" s="5" t="s">
        <v>4985</v>
      </c>
      <c r="F2029" s="2"/>
      <c r="G2029" s="5" t="s">
        <v>350</v>
      </c>
      <c r="H2029" s="7">
        <v>90</v>
      </c>
      <c r="I2029" s="2">
        <v>710000000</v>
      </c>
      <c r="J2029" s="2" t="s">
        <v>11537</v>
      </c>
      <c r="K2029" s="2" t="s">
        <v>3765</v>
      </c>
      <c r="L2029" s="2" t="s">
        <v>1140</v>
      </c>
      <c r="M2029" s="2" t="s">
        <v>32</v>
      </c>
      <c r="N2029" s="2" t="s">
        <v>453</v>
      </c>
      <c r="O2029" s="21" t="s">
        <v>61</v>
      </c>
      <c r="P2029" s="5">
        <v>796</v>
      </c>
      <c r="Q2029" s="5" t="s">
        <v>3658</v>
      </c>
      <c r="R2029" s="2">
        <v>4</v>
      </c>
      <c r="S2029" s="9">
        <v>2053.5</v>
      </c>
      <c r="T2029" s="9">
        <f t="shared" si="117"/>
        <v>8214</v>
      </c>
      <c r="U2029" s="9">
        <f t="shared" si="118"/>
        <v>9199.68</v>
      </c>
      <c r="V2029" s="2" t="s">
        <v>42</v>
      </c>
      <c r="W2029" s="2">
        <v>2014</v>
      </c>
      <c r="X2029" s="2"/>
    </row>
    <row r="2030" spans="1:24" ht="76.5" outlineLevel="1" x14ac:dyDescent="0.25">
      <c r="A2030" s="2" t="s">
        <v>4712</v>
      </c>
      <c r="B2030" s="3" t="s">
        <v>27</v>
      </c>
      <c r="C2030" s="5" t="s">
        <v>5414</v>
      </c>
      <c r="D2030" s="5" t="s">
        <v>5415</v>
      </c>
      <c r="E2030" s="5" t="s">
        <v>3844</v>
      </c>
      <c r="F2030" s="34" t="s">
        <v>5416</v>
      </c>
      <c r="G2030" s="34" t="s">
        <v>29</v>
      </c>
      <c r="H2030" s="4">
        <v>0</v>
      </c>
      <c r="I2030" s="2">
        <v>710000000</v>
      </c>
      <c r="J2030" s="2" t="s">
        <v>11537</v>
      </c>
      <c r="K2030" s="30" t="s">
        <v>6014</v>
      </c>
      <c r="L2030" s="2" t="s">
        <v>1148</v>
      </c>
      <c r="M2030" s="6" t="s">
        <v>32</v>
      </c>
      <c r="N2030" s="2" t="s">
        <v>453</v>
      </c>
      <c r="O2030" s="35">
        <v>0</v>
      </c>
      <c r="P2030" s="34">
        <v>796</v>
      </c>
      <c r="Q2030" s="2" t="s">
        <v>41</v>
      </c>
      <c r="R2030" s="121">
        <v>10</v>
      </c>
      <c r="S2030" s="9">
        <v>430</v>
      </c>
      <c r="T2030" s="9">
        <f>R2030*S2030</f>
        <v>4300</v>
      </c>
      <c r="U2030" s="9">
        <f t="shared" ref="U2030:U2047" si="119">T2030*1.12</f>
        <v>4816.0000000000009</v>
      </c>
      <c r="V2030" s="2" t="s">
        <v>42</v>
      </c>
      <c r="W2030" s="2">
        <v>2014</v>
      </c>
      <c r="X2030" s="30"/>
    </row>
    <row r="2031" spans="1:24" ht="76.5" outlineLevel="1" x14ac:dyDescent="0.25">
      <c r="A2031" s="2" t="s">
        <v>4713</v>
      </c>
      <c r="B2031" s="3" t="s">
        <v>27</v>
      </c>
      <c r="C2031" s="43" t="s">
        <v>12721</v>
      </c>
      <c r="D2031" s="34" t="s">
        <v>12720</v>
      </c>
      <c r="E2031" s="34" t="s">
        <v>12719</v>
      </c>
      <c r="F2031" s="34" t="s">
        <v>5418</v>
      </c>
      <c r="G2031" s="34" t="s">
        <v>29</v>
      </c>
      <c r="H2031" s="4">
        <v>0</v>
      </c>
      <c r="I2031" s="2">
        <v>710000000</v>
      </c>
      <c r="J2031" s="2" t="s">
        <v>11537</v>
      </c>
      <c r="K2031" s="30" t="s">
        <v>6014</v>
      </c>
      <c r="L2031" s="2" t="s">
        <v>1148</v>
      </c>
      <c r="M2031" s="6" t="s">
        <v>32</v>
      </c>
      <c r="N2031" s="2" t="s">
        <v>453</v>
      </c>
      <c r="O2031" s="35">
        <v>0</v>
      </c>
      <c r="P2031" s="34">
        <v>796</v>
      </c>
      <c r="Q2031" s="2" t="s">
        <v>41</v>
      </c>
      <c r="R2031" s="121">
        <v>10</v>
      </c>
      <c r="S2031" s="9">
        <v>265</v>
      </c>
      <c r="T2031" s="9">
        <f t="shared" ref="T2031:T2047" si="120">R2031*S2031</f>
        <v>2650</v>
      </c>
      <c r="U2031" s="9">
        <f t="shared" si="119"/>
        <v>2968.0000000000005</v>
      </c>
      <c r="V2031" s="2" t="s">
        <v>42</v>
      </c>
      <c r="W2031" s="2">
        <v>2014</v>
      </c>
      <c r="X2031" s="30"/>
    </row>
    <row r="2032" spans="1:24" ht="76.5" outlineLevel="1" x14ac:dyDescent="0.25">
      <c r="A2032" s="2" t="s">
        <v>4714</v>
      </c>
      <c r="B2032" s="3" t="s">
        <v>27</v>
      </c>
      <c r="C2032" s="43" t="s">
        <v>5419</v>
      </c>
      <c r="D2032" s="19" t="s">
        <v>5420</v>
      </c>
      <c r="E2032" s="19" t="s">
        <v>5421</v>
      </c>
      <c r="F2032" s="34" t="s">
        <v>5422</v>
      </c>
      <c r="G2032" s="34" t="s">
        <v>29</v>
      </c>
      <c r="H2032" s="4">
        <v>0</v>
      </c>
      <c r="I2032" s="2">
        <v>710000000</v>
      </c>
      <c r="J2032" s="2" t="s">
        <v>11537</v>
      </c>
      <c r="K2032" s="30" t="s">
        <v>6014</v>
      </c>
      <c r="L2032" s="2" t="s">
        <v>1148</v>
      </c>
      <c r="M2032" s="6" t="s">
        <v>32</v>
      </c>
      <c r="N2032" s="2" t="s">
        <v>453</v>
      </c>
      <c r="O2032" s="35">
        <v>0</v>
      </c>
      <c r="P2032" s="34">
        <v>796</v>
      </c>
      <c r="Q2032" s="2" t="s">
        <v>41</v>
      </c>
      <c r="R2032" s="121">
        <v>20</v>
      </c>
      <c r="S2032" s="9">
        <v>420</v>
      </c>
      <c r="T2032" s="9">
        <f t="shared" si="120"/>
        <v>8400</v>
      </c>
      <c r="U2032" s="9">
        <f t="shared" si="119"/>
        <v>9408</v>
      </c>
      <c r="V2032" s="2" t="s">
        <v>42</v>
      </c>
      <c r="W2032" s="2">
        <v>2014</v>
      </c>
      <c r="X2032" s="30"/>
    </row>
    <row r="2033" spans="1:24" ht="76.5" outlineLevel="1" x14ac:dyDescent="0.25">
      <c r="A2033" s="2" t="s">
        <v>4715</v>
      </c>
      <c r="B2033" s="3" t="s">
        <v>27</v>
      </c>
      <c r="C2033" s="43" t="s">
        <v>13161</v>
      </c>
      <c r="D2033" s="5" t="s">
        <v>13121</v>
      </c>
      <c r="E2033" s="19" t="s">
        <v>13120</v>
      </c>
      <c r="F2033" s="19" t="s">
        <v>5425</v>
      </c>
      <c r="G2033" s="34" t="s">
        <v>29</v>
      </c>
      <c r="H2033" s="4">
        <v>0</v>
      </c>
      <c r="I2033" s="2">
        <v>710000000</v>
      </c>
      <c r="J2033" s="2" t="s">
        <v>11537</v>
      </c>
      <c r="K2033" s="30" t="s">
        <v>6014</v>
      </c>
      <c r="L2033" s="2" t="s">
        <v>1148</v>
      </c>
      <c r="M2033" s="6" t="s">
        <v>32</v>
      </c>
      <c r="N2033" s="2" t="s">
        <v>453</v>
      </c>
      <c r="O2033" s="35">
        <v>0</v>
      </c>
      <c r="P2033" s="137" t="s">
        <v>857</v>
      </c>
      <c r="Q2033" s="2" t="s">
        <v>858</v>
      </c>
      <c r="R2033" s="121">
        <v>5</v>
      </c>
      <c r="S2033" s="9">
        <v>540</v>
      </c>
      <c r="T2033" s="9">
        <f t="shared" si="120"/>
        <v>2700</v>
      </c>
      <c r="U2033" s="9">
        <f t="shared" si="119"/>
        <v>3024.0000000000005</v>
      </c>
      <c r="V2033" s="2" t="s">
        <v>42</v>
      </c>
      <c r="W2033" s="2">
        <v>2014</v>
      </c>
      <c r="X2033" s="30"/>
    </row>
    <row r="2034" spans="1:24" ht="76.5" outlineLevel="1" x14ac:dyDescent="0.25">
      <c r="A2034" s="2" t="s">
        <v>4716</v>
      </c>
      <c r="B2034" s="3" t="s">
        <v>27</v>
      </c>
      <c r="C2034" s="43" t="s">
        <v>13284</v>
      </c>
      <c r="D2034" s="43" t="s">
        <v>6029</v>
      </c>
      <c r="E2034" s="43" t="s">
        <v>13283</v>
      </c>
      <c r="F2034" s="34" t="s">
        <v>3602</v>
      </c>
      <c r="G2034" s="34" t="s">
        <v>29</v>
      </c>
      <c r="H2034" s="4">
        <v>0</v>
      </c>
      <c r="I2034" s="2">
        <v>710000000</v>
      </c>
      <c r="J2034" s="2" t="s">
        <v>11537</v>
      </c>
      <c r="K2034" s="30" t="s">
        <v>6014</v>
      </c>
      <c r="L2034" s="2" t="s">
        <v>1148</v>
      </c>
      <c r="M2034" s="6" t="s">
        <v>32</v>
      </c>
      <c r="N2034" s="2" t="s">
        <v>453</v>
      </c>
      <c r="O2034" s="35">
        <v>0</v>
      </c>
      <c r="P2034" s="34">
        <v>796</v>
      </c>
      <c r="Q2034" s="2" t="s">
        <v>41</v>
      </c>
      <c r="R2034" s="121">
        <v>3</v>
      </c>
      <c r="S2034" s="9">
        <v>3800</v>
      </c>
      <c r="T2034" s="9">
        <f t="shared" si="120"/>
        <v>11400</v>
      </c>
      <c r="U2034" s="9">
        <f t="shared" si="119"/>
        <v>12768.000000000002</v>
      </c>
      <c r="V2034" s="2" t="s">
        <v>42</v>
      </c>
      <c r="W2034" s="2">
        <v>2014</v>
      </c>
      <c r="X2034" s="30"/>
    </row>
    <row r="2035" spans="1:24" ht="76.5" outlineLevel="1" x14ac:dyDescent="0.25">
      <c r="A2035" s="2" t="s">
        <v>4717</v>
      </c>
      <c r="B2035" s="3" t="s">
        <v>27</v>
      </c>
      <c r="C2035" s="43" t="s">
        <v>13284</v>
      </c>
      <c r="D2035" s="43" t="s">
        <v>6029</v>
      </c>
      <c r="E2035" s="43" t="s">
        <v>13283</v>
      </c>
      <c r="F2035" s="34" t="s">
        <v>5426</v>
      </c>
      <c r="G2035" s="34" t="s">
        <v>29</v>
      </c>
      <c r="H2035" s="4">
        <v>0</v>
      </c>
      <c r="I2035" s="2">
        <v>710000000</v>
      </c>
      <c r="J2035" s="2" t="s">
        <v>11537</v>
      </c>
      <c r="K2035" s="30" t="s">
        <v>6014</v>
      </c>
      <c r="L2035" s="2" t="s">
        <v>1148</v>
      </c>
      <c r="M2035" s="6" t="s">
        <v>32</v>
      </c>
      <c r="N2035" s="2" t="s">
        <v>453</v>
      </c>
      <c r="O2035" s="35">
        <v>0</v>
      </c>
      <c r="P2035" s="34">
        <v>796</v>
      </c>
      <c r="Q2035" s="2" t="s">
        <v>41</v>
      </c>
      <c r="R2035" s="121">
        <v>3</v>
      </c>
      <c r="S2035" s="9">
        <v>4800</v>
      </c>
      <c r="T2035" s="9">
        <f t="shared" si="120"/>
        <v>14400</v>
      </c>
      <c r="U2035" s="9">
        <f t="shared" si="119"/>
        <v>16128.000000000002</v>
      </c>
      <c r="V2035" s="2" t="s">
        <v>42</v>
      </c>
      <c r="W2035" s="2">
        <v>2014</v>
      </c>
      <c r="X2035" s="30"/>
    </row>
    <row r="2036" spans="1:24" ht="76.5" outlineLevel="1" x14ac:dyDescent="0.25">
      <c r="A2036" s="2" t="s">
        <v>4718</v>
      </c>
      <c r="B2036" s="3" t="s">
        <v>27</v>
      </c>
      <c r="C2036" s="43" t="s">
        <v>6023</v>
      </c>
      <c r="D2036" s="34" t="s">
        <v>3611</v>
      </c>
      <c r="E2036" s="34" t="s">
        <v>6024</v>
      </c>
      <c r="F2036" s="34" t="s">
        <v>5428</v>
      </c>
      <c r="G2036" s="34" t="s">
        <v>29</v>
      </c>
      <c r="H2036" s="4">
        <v>0</v>
      </c>
      <c r="I2036" s="2">
        <v>710000000</v>
      </c>
      <c r="J2036" s="2" t="s">
        <v>11537</v>
      </c>
      <c r="K2036" s="30" t="s">
        <v>6014</v>
      </c>
      <c r="L2036" s="2" t="s">
        <v>1148</v>
      </c>
      <c r="M2036" s="6" t="s">
        <v>32</v>
      </c>
      <c r="N2036" s="2" t="s">
        <v>453</v>
      </c>
      <c r="O2036" s="35">
        <v>0</v>
      </c>
      <c r="P2036" s="34">
        <v>796</v>
      </c>
      <c r="Q2036" s="2" t="s">
        <v>41</v>
      </c>
      <c r="R2036" s="121">
        <v>20</v>
      </c>
      <c r="S2036" s="9">
        <v>980</v>
      </c>
      <c r="T2036" s="9">
        <f t="shared" si="120"/>
        <v>19600</v>
      </c>
      <c r="U2036" s="9">
        <f t="shared" si="119"/>
        <v>21952.000000000004</v>
      </c>
      <c r="V2036" s="2" t="s">
        <v>42</v>
      </c>
      <c r="W2036" s="2">
        <v>2014</v>
      </c>
      <c r="X2036" s="30"/>
    </row>
    <row r="2037" spans="1:24" ht="76.5" outlineLevel="1" x14ac:dyDescent="0.25">
      <c r="A2037" s="2" t="s">
        <v>4719</v>
      </c>
      <c r="B2037" s="3" t="s">
        <v>27</v>
      </c>
      <c r="C2037" s="43" t="s">
        <v>6023</v>
      </c>
      <c r="D2037" s="34" t="s">
        <v>3611</v>
      </c>
      <c r="E2037" s="34" t="s">
        <v>6024</v>
      </c>
      <c r="F2037" s="34" t="s">
        <v>5428</v>
      </c>
      <c r="G2037" s="34" t="s">
        <v>29</v>
      </c>
      <c r="H2037" s="4">
        <v>0</v>
      </c>
      <c r="I2037" s="2">
        <v>710000000</v>
      </c>
      <c r="J2037" s="2" t="s">
        <v>11537</v>
      </c>
      <c r="K2037" s="30" t="s">
        <v>6014</v>
      </c>
      <c r="L2037" s="2" t="s">
        <v>1148</v>
      </c>
      <c r="M2037" s="6" t="s">
        <v>32</v>
      </c>
      <c r="N2037" s="2" t="s">
        <v>453</v>
      </c>
      <c r="O2037" s="35">
        <v>0</v>
      </c>
      <c r="P2037" s="34">
        <v>796</v>
      </c>
      <c r="Q2037" s="2" t="s">
        <v>41</v>
      </c>
      <c r="R2037" s="121">
        <v>20</v>
      </c>
      <c r="S2037" s="9">
        <v>450</v>
      </c>
      <c r="T2037" s="9">
        <f t="shared" si="120"/>
        <v>9000</v>
      </c>
      <c r="U2037" s="9">
        <f t="shared" si="119"/>
        <v>10080.000000000002</v>
      </c>
      <c r="V2037" s="2" t="s">
        <v>42</v>
      </c>
      <c r="W2037" s="2">
        <v>2014</v>
      </c>
      <c r="X2037" s="30"/>
    </row>
    <row r="2038" spans="1:24" ht="76.5" outlineLevel="1" x14ac:dyDescent="0.25">
      <c r="A2038" s="2" t="s">
        <v>4720</v>
      </c>
      <c r="B2038" s="3" t="s">
        <v>27</v>
      </c>
      <c r="C2038" s="43" t="s">
        <v>3608</v>
      </c>
      <c r="D2038" s="34" t="s">
        <v>3609</v>
      </c>
      <c r="E2038" s="5" t="s">
        <v>3610</v>
      </c>
      <c r="F2038" s="34" t="s">
        <v>3609</v>
      </c>
      <c r="G2038" s="34" t="s">
        <v>29</v>
      </c>
      <c r="H2038" s="4">
        <v>0</v>
      </c>
      <c r="I2038" s="2">
        <v>710000000</v>
      </c>
      <c r="J2038" s="2" t="s">
        <v>11537</v>
      </c>
      <c r="K2038" s="30" t="s">
        <v>6014</v>
      </c>
      <c r="L2038" s="2" t="s">
        <v>1148</v>
      </c>
      <c r="M2038" s="6" t="s">
        <v>32</v>
      </c>
      <c r="N2038" s="2" t="s">
        <v>453</v>
      </c>
      <c r="O2038" s="35">
        <v>0</v>
      </c>
      <c r="P2038" s="34">
        <v>796</v>
      </c>
      <c r="Q2038" s="2" t="s">
        <v>41</v>
      </c>
      <c r="R2038" s="121">
        <v>5</v>
      </c>
      <c r="S2038" s="9">
        <v>200</v>
      </c>
      <c r="T2038" s="9">
        <f t="shared" si="120"/>
        <v>1000</v>
      </c>
      <c r="U2038" s="9">
        <f t="shared" si="119"/>
        <v>1120</v>
      </c>
      <c r="V2038" s="2" t="s">
        <v>42</v>
      </c>
      <c r="W2038" s="2">
        <v>2014</v>
      </c>
      <c r="X2038" s="30"/>
    </row>
    <row r="2039" spans="1:24" ht="76.5" outlineLevel="1" x14ac:dyDescent="0.25">
      <c r="A2039" s="2" t="s">
        <v>4721</v>
      </c>
      <c r="B2039" s="3" t="s">
        <v>27</v>
      </c>
      <c r="C2039" s="43" t="s">
        <v>13160</v>
      </c>
      <c r="D2039" s="34" t="s">
        <v>5430</v>
      </c>
      <c r="E2039" s="34" t="s">
        <v>7790</v>
      </c>
      <c r="F2039" s="34" t="s">
        <v>5431</v>
      </c>
      <c r="G2039" s="34" t="s">
        <v>29</v>
      </c>
      <c r="H2039" s="4">
        <v>0</v>
      </c>
      <c r="I2039" s="2">
        <v>710000000</v>
      </c>
      <c r="J2039" s="2" t="s">
        <v>11537</v>
      </c>
      <c r="K2039" s="30" t="s">
        <v>6014</v>
      </c>
      <c r="L2039" s="2" t="s">
        <v>1148</v>
      </c>
      <c r="M2039" s="6" t="s">
        <v>32</v>
      </c>
      <c r="N2039" s="2" t="s">
        <v>453</v>
      </c>
      <c r="O2039" s="35">
        <v>0</v>
      </c>
      <c r="P2039" s="34">
        <v>796</v>
      </c>
      <c r="Q2039" s="2" t="s">
        <v>41</v>
      </c>
      <c r="R2039" s="121">
        <v>10</v>
      </c>
      <c r="S2039" s="9">
        <v>495</v>
      </c>
      <c r="T2039" s="9">
        <f t="shared" si="120"/>
        <v>4950</v>
      </c>
      <c r="U2039" s="9">
        <f t="shared" si="119"/>
        <v>5544.0000000000009</v>
      </c>
      <c r="V2039" s="2" t="s">
        <v>42</v>
      </c>
      <c r="W2039" s="2">
        <v>2014</v>
      </c>
      <c r="X2039" s="30"/>
    </row>
    <row r="2040" spans="1:24" ht="76.5" outlineLevel="1" x14ac:dyDescent="0.25">
      <c r="A2040" s="2" t="s">
        <v>4722</v>
      </c>
      <c r="B2040" s="3" t="s">
        <v>27</v>
      </c>
      <c r="C2040" s="43" t="s">
        <v>13159</v>
      </c>
      <c r="D2040" s="34" t="s">
        <v>5432</v>
      </c>
      <c r="E2040" s="123" t="s">
        <v>13158</v>
      </c>
      <c r="F2040" s="34" t="s">
        <v>5432</v>
      </c>
      <c r="G2040" s="34" t="s">
        <v>29</v>
      </c>
      <c r="H2040" s="4">
        <v>0</v>
      </c>
      <c r="I2040" s="2">
        <v>710000000</v>
      </c>
      <c r="J2040" s="2" t="s">
        <v>11537</v>
      </c>
      <c r="K2040" s="30" t="s">
        <v>6014</v>
      </c>
      <c r="L2040" s="2" t="s">
        <v>1148</v>
      </c>
      <c r="M2040" s="6" t="s">
        <v>32</v>
      </c>
      <c r="N2040" s="2" t="s">
        <v>453</v>
      </c>
      <c r="O2040" s="35">
        <v>0</v>
      </c>
      <c r="P2040" s="34">
        <v>796</v>
      </c>
      <c r="Q2040" s="2" t="s">
        <v>41</v>
      </c>
      <c r="R2040" s="121">
        <v>5</v>
      </c>
      <c r="S2040" s="9">
        <v>1400</v>
      </c>
      <c r="T2040" s="9">
        <f t="shared" si="120"/>
        <v>7000</v>
      </c>
      <c r="U2040" s="9">
        <f t="shared" si="119"/>
        <v>7840.0000000000009</v>
      </c>
      <c r="V2040" s="2" t="s">
        <v>42</v>
      </c>
      <c r="W2040" s="2">
        <v>2014</v>
      </c>
      <c r="X2040" s="30"/>
    </row>
    <row r="2041" spans="1:24" ht="76.5" outlineLevel="1" x14ac:dyDescent="0.25">
      <c r="A2041" s="2" t="s">
        <v>4723</v>
      </c>
      <c r="B2041" s="3" t="s">
        <v>27</v>
      </c>
      <c r="C2041" s="10" t="s">
        <v>5433</v>
      </c>
      <c r="D2041" s="34" t="s">
        <v>5434</v>
      </c>
      <c r="E2041" s="5" t="s">
        <v>5435</v>
      </c>
      <c r="F2041" s="34" t="s">
        <v>5434</v>
      </c>
      <c r="G2041" s="34" t="s">
        <v>29</v>
      </c>
      <c r="H2041" s="4">
        <v>0</v>
      </c>
      <c r="I2041" s="2">
        <v>710000000</v>
      </c>
      <c r="J2041" s="2" t="s">
        <v>11537</v>
      </c>
      <c r="K2041" s="30" t="s">
        <v>6014</v>
      </c>
      <c r="L2041" s="2" t="s">
        <v>1148</v>
      </c>
      <c r="M2041" s="6" t="s">
        <v>32</v>
      </c>
      <c r="N2041" s="2" t="s">
        <v>453</v>
      </c>
      <c r="O2041" s="35">
        <v>0</v>
      </c>
      <c r="P2041" s="34">
        <v>796</v>
      </c>
      <c r="Q2041" s="2" t="s">
        <v>41</v>
      </c>
      <c r="R2041" s="121">
        <v>5</v>
      </c>
      <c r="S2041" s="9">
        <v>340</v>
      </c>
      <c r="T2041" s="9">
        <f t="shared" si="120"/>
        <v>1700</v>
      </c>
      <c r="U2041" s="9">
        <f t="shared" si="119"/>
        <v>1904.0000000000002</v>
      </c>
      <c r="V2041" s="2" t="s">
        <v>42</v>
      </c>
      <c r="W2041" s="2">
        <v>2014</v>
      </c>
      <c r="X2041" s="30"/>
    </row>
    <row r="2042" spans="1:24" ht="89.25" outlineLevel="1" x14ac:dyDescent="0.25">
      <c r="A2042" s="2" t="s">
        <v>4724</v>
      </c>
      <c r="B2042" s="3" t="s">
        <v>27</v>
      </c>
      <c r="C2042" s="10" t="s">
        <v>13157</v>
      </c>
      <c r="D2042" s="5" t="s">
        <v>863</v>
      </c>
      <c r="E2042" s="5" t="s">
        <v>13156</v>
      </c>
      <c r="F2042" s="34" t="s">
        <v>5438</v>
      </c>
      <c r="G2042" s="34" t="s">
        <v>29</v>
      </c>
      <c r="H2042" s="4">
        <v>0</v>
      </c>
      <c r="I2042" s="2">
        <v>710000000</v>
      </c>
      <c r="J2042" s="2" t="s">
        <v>11537</v>
      </c>
      <c r="K2042" s="30" t="s">
        <v>6014</v>
      </c>
      <c r="L2042" s="2" t="s">
        <v>1148</v>
      </c>
      <c r="M2042" s="6" t="s">
        <v>32</v>
      </c>
      <c r="N2042" s="2" t="s">
        <v>453</v>
      </c>
      <c r="O2042" s="35">
        <v>0</v>
      </c>
      <c r="P2042" s="34">
        <v>796</v>
      </c>
      <c r="Q2042" s="2" t="s">
        <v>41</v>
      </c>
      <c r="R2042" s="121">
        <v>4</v>
      </c>
      <c r="S2042" s="9">
        <v>1800</v>
      </c>
      <c r="T2042" s="9">
        <f t="shared" si="120"/>
        <v>7200</v>
      </c>
      <c r="U2042" s="9">
        <f t="shared" si="119"/>
        <v>8064.0000000000009</v>
      </c>
      <c r="V2042" s="2" t="s">
        <v>42</v>
      </c>
      <c r="W2042" s="2">
        <v>2014</v>
      </c>
      <c r="X2042" s="30"/>
    </row>
    <row r="2043" spans="1:24" ht="76.5" outlineLevel="1" x14ac:dyDescent="0.25">
      <c r="A2043" s="2" t="s">
        <v>4725</v>
      </c>
      <c r="B2043" s="3" t="s">
        <v>27</v>
      </c>
      <c r="C2043" s="10" t="s">
        <v>4971</v>
      </c>
      <c r="D2043" s="10" t="s">
        <v>4972</v>
      </c>
      <c r="E2043" s="10" t="s">
        <v>4973</v>
      </c>
      <c r="F2043" s="34" t="s">
        <v>5439</v>
      </c>
      <c r="G2043" s="34" t="s">
        <v>29</v>
      </c>
      <c r="H2043" s="4">
        <v>0</v>
      </c>
      <c r="I2043" s="2">
        <v>710000000</v>
      </c>
      <c r="J2043" s="2" t="s">
        <v>11537</v>
      </c>
      <c r="K2043" s="30" t="s">
        <v>6014</v>
      </c>
      <c r="L2043" s="2" t="s">
        <v>1148</v>
      </c>
      <c r="M2043" s="6" t="s">
        <v>32</v>
      </c>
      <c r="N2043" s="2" t="s">
        <v>453</v>
      </c>
      <c r="O2043" s="35">
        <v>0</v>
      </c>
      <c r="P2043" s="34">
        <v>796</v>
      </c>
      <c r="Q2043" s="2" t="s">
        <v>41</v>
      </c>
      <c r="R2043" s="121">
        <v>30</v>
      </c>
      <c r="S2043" s="9">
        <v>200</v>
      </c>
      <c r="T2043" s="9">
        <f t="shared" si="120"/>
        <v>6000</v>
      </c>
      <c r="U2043" s="9">
        <f t="shared" si="119"/>
        <v>6720.0000000000009</v>
      </c>
      <c r="V2043" s="2" t="s">
        <v>42</v>
      </c>
      <c r="W2043" s="2">
        <v>2014</v>
      </c>
      <c r="X2043" s="30"/>
    </row>
    <row r="2044" spans="1:24" ht="76.5" outlineLevel="1" x14ac:dyDescent="0.25">
      <c r="A2044" s="2" t="s">
        <v>4726</v>
      </c>
      <c r="B2044" s="3" t="s">
        <v>27</v>
      </c>
      <c r="C2044" s="10" t="s">
        <v>4971</v>
      </c>
      <c r="D2044" s="10" t="s">
        <v>4972</v>
      </c>
      <c r="E2044" s="10" t="s">
        <v>4973</v>
      </c>
      <c r="F2044" s="34" t="s">
        <v>5440</v>
      </c>
      <c r="G2044" s="34" t="s">
        <v>29</v>
      </c>
      <c r="H2044" s="4">
        <v>0</v>
      </c>
      <c r="I2044" s="2">
        <v>710000000</v>
      </c>
      <c r="J2044" s="2" t="s">
        <v>11537</v>
      </c>
      <c r="K2044" s="30" t="s">
        <v>6014</v>
      </c>
      <c r="L2044" s="2" t="s">
        <v>1148</v>
      </c>
      <c r="M2044" s="6" t="s">
        <v>32</v>
      </c>
      <c r="N2044" s="2" t="s">
        <v>453</v>
      </c>
      <c r="O2044" s="35">
        <v>0</v>
      </c>
      <c r="P2044" s="34">
        <v>796</v>
      </c>
      <c r="Q2044" s="2" t="s">
        <v>41</v>
      </c>
      <c r="R2044" s="121">
        <v>30</v>
      </c>
      <c r="S2044" s="9">
        <v>150</v>
      </c>
      <c r="T2044" s="9">
        <f t="shared" si="120"/>
        <v>4500</v>
      </c>
      <c r="U2044" s="9">
        <f t="shared" si="119"/>
        <v>5040.0000000000009</v>
      </c>
      <c r="V2044" s="2" t="s">
        <v>42</v>
      </c>
      <c r="W2044" s="2">
        <v>2014</v>
      </c>
      <c r="X2044" s="30"/>
    </row>
    <row r="2045" spans="1:24" ht="76.5" outlineLevel="1" x14ac:dyDescent="0.25">
      <c r="A2045" s="2" t="s">
        <v>4727</v>
      </c>
      <c r="B2045" s="3" t="s">
        <v>27</v>
      </c>
      <c r="C2045" s="43" t="s">
        <v>13154</v>
      </c>
      <c r="D2045" s="10" t="s">
        <v>658</v>
      </c>
      <c r="E2045" s="10" t="s">
        <v>13155</v>
      </c>
      <c r="F2045" s="5" t="s">
        <v>5442</v>
      </c>
      <c r="G2045" s="10" t="s">
        <v>343</v>
      </c>
      <c r="H2045" s="4">
        <v>0</v>
      </c>
      <c r="I2045" s="2">
        <v>710000000</v>
      </c>
      <c r="J2045" s="2" t="s">
        <v>11537</v>
      </c>
      <c r="K2045" s="30" t="s">
        <v>6014</v>
      </c>
      <c r="L2045" s="2" t="s">
        <v>1148</v>
      </c>
      <c r="M2045" s="6" t="s">
        <v>32</v>
      </c>
      <c r="N2045" s="2" t="s">
        <v>453</v>
      </c>
      <c r="O2045" s="35">
        <v>0</v>
      </c>
      <c r="P2045" s="34">
        <v>166</v>
      </c>
      <c r="Q2045" s="2" t="s">
        <v>1268</v>
      </c>
      <c r="R2045" s="121">
        <v>10</v>
      </c>
      <c r="S2045" s="9">
        <v>320</v>
      </c>
      <c r="T2045" s="9">
        <f t="shared" si="120"/>
        <v>3200</v>
      </c>
      <c r="U2045" s="9">
        <f t="shared" si="119"/>
        <v>3584.0000000000005</v>
      </c>
      <c r="V2045" s="2" t="s">
        <v>42</v>
      </c>
      <c r="W2045" s="2">
        <v>2014</v>
      </c>
      <c r="X2045" s="30"/>
    </row>
    <row r="2046" spans="1:24" ht="76.5" outlineLevel="1" x14ac:dyDescent="0.25">
      <c r="A2046" s="2" t="s">
        <v>4728</v>
      </c>
      <c r="B2046" s="3" t="s">
        <v>27</v>
      </c>
      <c r="C2046" s="43" t="s">
        <v>3606</v>
      </c>
      <c r="D2046" s="34" t="s">
        <v>2470</v>
      </c>
      <c r="E2046" s="34" t="s">
        <v>3607</v>
      </c>
      <c r="F2046" s="34" t="s">
        <v>2470</v>
      </c>
      <c r="G2046" s="34" t="s">
        <v>29</v>
      </c>
      <c r="H2046" s="4">
        <v>0</v>
      </c>
      <c r="I2046" s="2">
        <v>710000000</v>
      </c>
      <c r="J2046" s="2" t="s">
        <v>11537</v>
      </c>
      <c r="K2046" s="30" t="s">
        <v>6014</v>
      </c>
      <c r="L2046" s="2" t="s">
        <v>1148</v>
      </c>
      <c r="M2046" s="6" t="s">
        <v>32</v>
      </c>
      <c r="N2046" s="2" t="s">
        <v>453</v>
      </c>
      <c r="O2046" s="35">
        <v>0</v>
      </c>
      <c r="P2046" s="34">
        <v>796</v>
      </c>
      <c r="Q2046" s="2" t="s">
        <v>41</v>
      </c>
      <c r="R2046" s="121">
        <v>10</v>
      </c>
      <c r="S2046" s="9">
        <v>2200</v>
      </c>
      <c r="T2046" s="9">
        <f t="shared" si="120"/>
        <v>22000</v>
      </c>
      <c r="U2046" s="9">
        <f t="shared" si="119"/>
        <v>24640.000000000004</v>
      </c>
      <c r="V2046" s="2" t="s">
        <v>42</v>
      </c>
      <c r="W2046" s="2">
        <v>2014</v>
      </c>
      <c r="X2046" s="30"/>
    </row>
    <row r="2047" spans="1:24" ht="76.5" outlineLevel="1" x14ac:dyDescent="0.25">
      <c r="A2047" s="2" t="s">
        <v>4729</v>
      </c>
      <c r="B2047" s="3" t="s">
        <v>27</v>
      </c>
      <c r="C2047" s="43" t="s">
        <v>13273</v>
      </c>
      <c r="D2047" s="34" t="s">
        <v>13152</v>
      </c>
      <c r="E2047" s="34" t="s">
        <v>13153</v>
      </c>
      <c r="F2047" s="34" t="s">
        <v>5443</v>
      </c>
      <c r="G2047" s="34" t="s">
        <v>29</v>
      </c>
      <c r="H2047" s="4">
        <v>0</v>
      </c>
      <c r="I2047" s="2">
        <v>710000000</v>
      </c>
      <c r="J2047" s="2" t="s">
        <v>11537</v>
      </c>
      <c r="K2047" s="30" t="s">
        <v>6014</v>
      </c>
      <c r="L2047" s="2" t="s">
        <v>1148</v>
      </c>
      <c r="M2047" s="6" t="s">
        <v>32</v>
      </c>
      <c r="N2047" s="2" t="s">
        <v>453</v>
      </c>
      <c r="O2047" s="35">
        <v>0</v>
      </c>
      <c r="P2047" s="34">
        <v>839</v>
      </c>
      <c r="Q2047" s="2" t="s">
        <v>1838</v>
      </c>
      <c r="R2047" s="121">
        <v>16</v>
      </c>
      <c r="S2047" s="9">
        <v>7500</v>
      </c>
      <c r="T2047" s="9">
        <f t="shared" si="120"/>
        <v>120000</v>
      </c>
      <c r="U2047" s="9">
        <f t="shared" si="119"/>
        <v>134400</v>
      </c>
      <c r="V2047" s="2" t="s">
        <v>42</v>
      </c>
      <c r="W2047" s="2">
        <v>2014</v>
      </c>
      <c r="X2047" s="30"/>
    </row>
    <row r="2048" spans="1:24" ht="76.5" outlineLevel="1" x14ac:dyDescent="0.25">
      <c r="A2048" s="2" t="s">
        <v>4730</v>
      </c>
      <c r="B2048" s="3" t="s">
        <v>27</v>
      </c>
      <c r="C2048" s="10" t="s">
        <v>9521</v>
      </c>
      <c r="D2048" s="10" t="s">
        <v>9487</v>
      </c>
      <c r="E2048" s="10" t="s">
        <v>3947</v>
      </c>
      <c r="F2048" s="5" t="s">
        <v>5454</v>
      </c>
      <c r="G2048" s="34" t="s">
        <v>29</v>
      </c>
      <c r="H2048" s="4">
        <v>0</v>
      </c>
      <c r="I2048" s="2">
        <v>710000000</v>
      </c>
      <c r="J2048" s="2" t="s">
        <v>11537</v>
      </c>
      <c r="K2048" s="30" t="s">
        <v>6014</v>
      </c>
      <c r="L2048" s="2" t="s">
        <v>1148</v>
      </c>
      <c r="M2048" s="6" t="s">
        <v>32</v>
      </c>
      <c r="N2048" s="2" t="s">
        <v>453</v>
      </c>
      <c r="O2048" s="35">
        <v>0</v>
      </c>
      <c r="P2048" s="36" t="s">
        <v>40</v>
      </c>
      <c r="Q2048" s="5" t="s">
        <v>41</v>
      </c>
      <c r="R2048" s="121">
        <v>2</v>
      </c>
      <c r="S2048" s="9">
        <v>0</v>
      </c>
      <c r="T2048" s="9">
        <f t="shared" ref="T2048:T2054" si="121">S2048*R2048</f>
        <v>0</v>
      </c>
      <c r="U2048" s="9">
        <f t="shared" ref="U2048:U2053" si="122">T2048*1.12</f>
        <v>0</v>
      </c>
      <c r="V2048" s="2" t="s">
        <v>42</v>
      </c>
      <c r="W2048" s="2">
        <v>2014</v>
      </c>
      <c r="X2048" s="30"/>
    </row>
    <row r="2049" spans="1:24" ht="76.5" outlineLevel="1" x14ac:dyDescent="0.25">
      <c r="A2049" s="2" t="s">
        <v>11176</v>
      </c>
      <c r="B2049" s="3" t="s">
        <v>27</v>
      </c>
      <c r="C2049" s="10" t="s">
        <v>9521</v>
      </c>
      <c r="D2049" s="10" t="s">
        <v>9487</v>
      </c>
      <c r="E2049" s="10" t="s">
        <v>3947</v>
      </c>
      <c r="F2049" s="5" t="s">
        <v>5454</v>
      </c>
      <c r="G2049" s="34" t="s">
        <v>29</v>
      </c>
      <c r="H2049" s="4">
        <v>0</v>
      </c>
      <c r="I2049" s="2">
        <v>710000000</v>
      </c>
      <c r="J2049" s="2" t="s">
        <v>11537</v>
      </c>
      <c r="K2049" s="30" t="s">
        <v>6016</v>
      </c>
      <c r="L2049" s="2" t="s">
        <v>1148</v>
      </c>
      <c r="M2049" s="6" t="s">
        <v>32</v>
      </c>
      <c r="N2049" s="2" t="s">
        <v>453</v>
      </c>
      <c r="O2049" s="35">
        <v>0</v>
      </c>
      <c r="P2049" s="36" t="s">
        <v>40</v>
      </c>
      <c r="Q2049" s="5" t="s">
        <v>41</v>
      </c>
      <c r="R2049" s="121">
        <v>2</v>
      </c>
      <c r="S2049" s="9">
        <v>60000</v>
      </c>
      <c r="T2049" s="9">
        <f t="shared" si="121"/>
        <v>120000</v>
      </c>
      <c r="U2049" s="9">
        <f t="shared" si="122"/>
        <v>134400</v>
      </c>
      <c r="V2049" s="2" t="s">
        <v>42</v>
      </c>
      <c r="W2049" s="2">
        <v>2014</v>
      </c>
      <c r="X2049" s="30">
        <v>11</v>
      </c>
    </row>
    <row r="2050" spans="1:24" ht="76.5" outlineLevel="1" x14ac:dyDescent="0.25">
      <c r="A2050" s="2" t="s">
        <v>4731</v>
      </c>
      <c r="B2050" s="3" t="s">
        <v>27</v>
      </c>
      <c r="C2050" s="10" t="s">
        <v>9521</v>
      </c>
      <c r="D2050" s="10" t="s">
        <v>9487</v>
      </c>
      <c r="E2050" s="10" t="s">
        <v>3947</v>
      </c>
      <c r="F2050" s="5" t="s">
        <v>3919</v>
      </c>
      <c r="G2050" s="34" t="s">
        <v>29</v>
      </c>
      <c r="H2050" s="4">
        <v>0</v>
      </c>
      <c r="I2050" s="2">
        <v>710000000</v>
      </c>
      <c r="J2050" s="2" t="s">
        <v>11537</v>
      </c>
      <c r="K2050" s="30" t="s">
        <v>6014</v>
      </c>
      <c r="L2050" s="2" t="s">
        <v>1148</v>
      </c>
      <c r="M2050" s="6" t="s">
        <v>32</v>
      </c>
      <c r="N2050" s="2" t="s">
        <v>453</v>
      </c>
      <c r="O2050" s="35">
        <v>0</v>
      </c>
      <c r="P2050" s="36" t="s">
        <v>40</v>
      </c>
      <c r="Q2050" s="5" t="s">
        <v>41</v>
      </c>
      <c r="R2050" s="121">
        <v>1</v>
      </c>
      <c r="S2050" s="9">
        <v>0</v>
      </c>
      <c r="T2050" s="9">
        <f t="shared" si="121"/>
        <v>0</v>
      </c>
      <c r="U2050" s="9">
        <f t="shared" si="122"/>
        <v>0</v>
      </c>
      <c r="V2050" s="2" t="s">
        <v>42</v>
      </c>
      <c r="W2050" s="2">
        <v>2014</v>
      </c>
      <c r="X2050" s="30"/>
    </row>
    <row r="2051" spans="1:24" ht="76.5" outlineLevel="1" x14ac:dyDescent="0.25">
      <c r="A2051" s="2" t="s">
        <v>11177</v>
      </c>
      <c r="B2051" s="3" t="s">
        <v>27</v>
      </c>
      <c r="C2051" s="10" t="s">
        <v>9521</v>
      </c>
      <c r="D2051" s="10" t="s">
        <v>9487</v>
      </c>
      <c r="E2051" s="10" t="s">
        <v>3947</v>
      </c>
      <c r="F2051" s="5" t="s">
        <v>3919</v>
      </c>
      <c r="G2051" s="34" t="s">
        <v>29</v>
      </c>
      <c r="H2051" s="4">
        <v>0</v>
      </c>
      <c r="I2051" s="2">
        <v>710000000</v>
      </c>
      <c r="J2051" s="2" t="s">
        <v>11537</v>
      </c>
      <c r="K2051" s="30" t="s">
        <v>6016</v>
      </c>
      <c r="L2051" s="2" t="s">
        <v>1148</v>
      </c>
      <c r="M2051" s="6" t="s">
        <v>32</v>
      </c>
      <c r="N2051" s="2" t="s">
        <v>453</v>
      </c>
      <c r="O2051" s="35">
        <v>0</v>
      </c>
      <c r="P2051" s="36" t="s">
        <v>40</v>
      </c>
      <c r="Q2051" s="5" t="s">
        <v>41</v>
      </c>
      <c r="R2051" s="121">
        <v>1</v>
      </c>
      <c r="S2051" s="9">
        <v>40000</v>
      </c>
      <c r="T2051" s="9">
        <f t="shared" si="121"/>
        <v>40000</v>
      </c>
      <c r="U2051" s="9">
        <f t="shared" si="122"/>
        <v>44800.000000000007</v>
      </c>
      <c r="V2051" s="2" t="s">
        <v>42</v>
      </c>
      <c r="W2051" s="2">
        <v>2014</v>
      </c>
      <c r="X2051" s="30">
        <v>11</v>
      </c>
    </row>
    <row r="2052" spans="1:24" ht="76.5" outlineLevel="1" x14ac:dyDescent="0.25">
      <c r="A2052" s="2" t="s">
        <v>4732</v>
      </c>
      <c r="B2052" s="3" t="s">
        <v>27</v>
      </c>
      <c r="C2052" s="10" t="s">
        <v>9521</v>
      </c>
      <c r="D2052" s="10" t="s">
        <v>9487</v>
      </c>
      <c r="E2052" s="10" t="s">
        <v>3947</v>
      </c>
      <c r="F2052" s="5" t="s">
        <v>5455</v>
      </c>
      <c r="G2052" s="34" t="s">
        <v>29</v>
      </c>
      <c r="H2052" s="4">
        <v>0</v>
      </c>
      <c r="I2052" s="2">
        <v>710000000</v>
      </c>
      <c r="J2052" s="2" t="s">
        <v>11537</v>
      </c>
      <c r="K2052" s="30" t="s">
        <v>6014</v>
      </c>
      <c r="L2052" s="2" t="s">
        <v>1148</v>
      </c>
      <c r="M2052" s="6" t="s">
        <v>32</v>
      </c>
      <c r="N2052" s="2" t="s">
        <v>453</v>
      </c>
      <c r="O2052" s="35">
        <v>0</v>
      </c>
      <c r="P2052" s="36" t="s">
        <v>40</v>
      </c>
      <c r="Q2052" s="5" t="s">
        <v>41</v>
      </c>
      <c r="R2052" s="121">
        <v>2</v>
      </c>
      <c r="S2052" s="9">
        <v>0</v>
      </c>
      <c r="T2052" s="9">
        <f t="shared" si="121"/>
        <v>0</v>
      </c>
      <c r="U2052" s="9">
        <f t="shared" si="122"/>
        <v>0</v>
      </c>
      <c r="V2052" s="2" t="s">
        <v>42</v>
      </c>
      <c r="W2052" s="2">
        <v>2014</v>
      </c>
      <c r="X2052" s="30"/>
    </row>
    <row r="2053" spans="1:24" ht="76.5" outlineLevel="1" x14ac:dyDescent="0.25">
      <c r="A2053" s="2" t="s">
        <v>11178</v>
      </c>
      <c r="B2053" s="3" t="s">
        <v>27</v>
      </c>
      <c r="C2053" s="10" t="s">
        <v>9521</v>
      </c>
      <c r="D2053" s="10" t="s">
        <v>9487</v>
      </c>
      <c r="E2053" s="10" t="s">
        <v>3947</v>
      </c>
      <c r="F2053" s="5" t="s">
        <v>5455</v>
      </c>
      <c r="G2053" s="34" t="s">
        <v>29</v>
      </c>
      <c r="H2053" s="4">
        <v>0</v>
      </c>
      <c r="I2053" s="2">
        <v>710000000</v>
      </c>
      <c r="J2053" s="2" t="s">
        <v>11537</v>
      </c>
      <c r="K2053" s="30" t="s">
        <v>6016</v>
      </c>
      <c r="L2053" s="2" t="s">
        <v>1148</v>
      </c>
      <c r="M2053" s="6" t="s">
        <v>32</v>
      </c>
      <c r="N2053" s="2" t="s">
        <v>453</v>
      </c>
      <c r="O2053" s="35">
        <v>0</v>
      </c>
      <c r="P2053" s="36" t="s">
        <v>40</v>
      </c>
      <c r="Q2053" s="5" t="s">
        <v>41</v>
      </c>
      <c r="R2053" s="121">
        <v>2</v>
      </c>
      <c r="S2053" s="9">
        <v>20000</v>
      </c>
      <c r="T2053" s="9">
        <f t="shared" si="121"/>
        <v>40000</v>
      </c>
      <c r="U2053" s="9">
        <f t="shared" si="122"/>
        <v>44800.000000000007</v>
      </c>
      <c r="V2053" s="2" t="s">
        <v>42</v>
      </c>
      <c r="W2053" s="2">
        <v>2014</v>
      </c>
      <c r="X2053" s="30">
        <v>11</v>
      </c>
    </row>
    <row r="2054" spans="1:24" ht="76.5" outlineLevel="1" x14ac:dyDescent="0.25">
      <c r="A2054" s="2" t="s">
        <v>4733</v>
      </c>
      <c r="B2054" s="3" t="s">
        <v>27</v>
      </c>
      <c r="C2054" s="10" t="s">
        <v>10109</v>
      </c>
      <c r="D2054" s="10" t="s">
        <v>4221</v>
      </c>
      <c r="E2054" s="10" t="s">
        <v>10110</v>
      </c>
      <c r="F2054" s="131" t="s">
        <v>9835</v>
      </c>
      <c r="G2054" s="34" t="s">
        <v>29</v>
      </c>
      <c r="H2054" s="4">
        <v>0</v>
      </c>
      <c r="I2054" s="2">
        <v>710000000</v>
      </c>
      <c r="J2054" s="2" t="s">
        <v>11537</v>
      </c>
      <c r="K2054" s="30" t="s">
        <v>3765</v>
      </c>
      <c r="L2054" s="2" t="s">
        <v>1148</v>
      </c>
      <c r="M2054" s="6" t="s">
        <v>32</v>
      </c>
      <c r="N2054" s="2" t="s">
        <v>453</v>
      </c>
      <c r="O2054" s="35">
        <v>0</v>
      </c>
      <c r="P2054" s="34">
        <v>796</v>
      </c>
      <c r="Q2054" s="2" t="s">
        <v>41</v>
      </c>
      <c r="R2054" s="121">
        <v>2</v>
      </c>
      <c r="S2054" s="9">
        <v>150000</v>
      </c>
      <c r="T2054" s="9">
        <f t="shared" si="121"/>
        <v>300000</v>
      </c>
      <c r="U2054" s="9">
        <f>T2054*1.12</f>
        <v>336000.00000000006</v>
      </c>
      <c r="V2054" s="2" t="s">
        <v>42</v>
      </c>
      <c r="W2054" s="2">
        <v>2014</v>
      </c>
      <c r="X2054" s="30"/>
    </row>
    <row r="2055" spans="1:24" ht="102" outlineLevel="1" x14ac:dyDescent="0.25">
      <c r="A2055" s="2" t="s">
        <v>4734</v>
      </c>
      <c r="B2055" s="3" t="s">
        <v>27</v>
      </c>
      <c r="C2055" s="10" t="s">
        <v>10111</v>
      </c>
      <c r="D2055" s="10" t="s">
        <v>4221</v>
      </c>
      <c r="E2055" s="10" t="s">
        <v>10112</v>
      </c>
      <c r="F2055" s="5" t="s">
        <v>9836</v>
      </c>
      <c r="G2055" s="34" t="s">
        <v>29</v>
      </c>
      <c r="H2055" s="4">
        <v>0</v>
      </c>
      <c r="I2055" s="2">
        <v>710000000</v>
      </c>
      <c r="J2055" s="2" t="s">
        <v>11537</v>
      </c>
      <c r="K2055" s="30" t="s">
        <v>3765</v>
      </c>
      <c r="L2055" s="2" t="s">
        <v>1148</v>
      </c>
      <c r="M2055" s="6" t="s">
        <v>32</v>
      </c>
      <c r="N2055" s="2" t="s">
        <v>453</v>
      </c>
      <c r="O2055" s="35">
        <v>0</v>
      </c>
      <c r="P2055" s="34">
        <v>796</v>
      </c>
      <c r="Q2055" s="2" t="s">
        <v>41</v>
      </c>
      <c r="R2055" s="121">
        <v>3</v>
      </c>
      <c r="S2055" s="9">
        <v>0</v>
      </c>
      <c r="T2055" s="9">
        <v>0</v>
      </c>
      <c r="U2055" s="9">
        <f>T2055*1.12</f>
        <v>0</v>
      </c>
      <c r="V2055" s="2" t="s">
        <v>42</v>
      </c>
      <c r="W2055" s="2">
        <v>2014</v>
      </c>
      <c r="X2055" s="30"/>
    </row>
    <row r="2056" spans="1:24" ht="102" outlineLevel="1" x14ac:dyDescent="0.25">
      <c r="A2056" s="2" t="s">
        <v>10639</v>
      </c>
      <c r="B2056" s="3" t="s">
        <v>27</v>
      </c>
      <c r="C2056" s="10" t="s">
        <v>10111</v>
      </c>
      <c r="D2056" s="10" t="s">
        <v>4221</v>
      </c>
      <c r="E2056" s="10" t="s">
        <v>10112</v>
      </c>
      <c r="F2056" s="5" t="s">
        <v>9836</v>
      </c>
      <c r="G2056" s="34" t="s">
        <v>29</v>
      </c>
      <c r="H2056" s="4">
        <v>0</v>
      </c>
      <c r="I2056" s="2">
        <v>710000000</v>
      </c>
      <c r="J2056" s="2" t="s">
        <v>11537</v>
      </c>
      <c r="K2056" s="30" t="s">
        <v>3765</v>
      </c>
      <c r="L2056" s="2" t="s">
        <v>1148</v>
      </c>
      <c r="M2056" s="6" t="s">
        <v>32</v>
      </c>
      <c r="N2056" s="2" t="s">
        <v>453</v>
      </c>
      <c r="O2056" s="35">
        <v>0</v>
      </c>
      <c r="P2056" s="34">
        <v>796</v>
      </c>
      <c r="Q2056" s="2" t="s">
        <v>41</v>
      </c>
      <c r="R2056" s="121">
        <v>2</v>
      </c>
      <c r="S2056" s="9">
        <v>72500</v>
      </c>
      <c r="T2056" s="9">
        <f>S2056*R2056</f>
        <v>145000</v>
      </c>
      <c r="U2056" s="9">
        <f>T2056*1.12</f>
        <v>162400.00000000003</v>
      </c>
      <c r="V2056" s="2" t="s">
        <v>42</v>
      </c>
      <c r="W2056" s="2">
        <v>2014</v>
      </c>
      <c r="X2056" s="30">
        <v>18.190000000000001</v>
      </c>
    </row>
    <row r="2057" spans="1:24" ht="102" outlineLevel="1" x14ac:dyDescent="0.25">
      <c r="A2057" s="2" t="s">
        <v>4735</v>
      </c>
      <c r="B2057" s="3" t="s">
        <v>27</v>
      </c>
      <c r="C2057" s="10" t="s">
        <v>10113</v>
      </c>
      <c r="D2057" s="10" t="s">
        <v>4221</v>
      </c>
      <c r="E2057" s="10" t="s">
        <v>10114</v>
      </c>
      <c r="F2057" s="5" t="s">
        <v>5457</v>
      </c>
      <c r="G2057" s="34" t="s">
        <v>29</v>
      </c>
      <c r="H2057" s="4">
        <v>0</v>
      </c>
      <c r="I2057" s="2">
        <v>710000000</v>
      </c>
      <c r="J2057" s="2" t="s">
        <v>11537</v>
      </c>
      <c r="K2057" s="30" t="s">
        <v>3765</v>
      </c>
      <c r="L2057" s="2" t="s">
        <v>1148</v>
      </c>
      <c r="M2057" s="6" t="s">
        <v>32</v>
      </c>
      <c r="N2057" s="2" t="s">
        <v>453</v>
      </c>
      <c r="O2057" s="35">
        <v>0</v>
      </c>
      <c r="P2057" s="34">
        <v>796</v>
      </c>
      <c r="Q2057" s="2" t="s">
        <v>41</v>
      </c>
      <c r="R2057" s="121">
        <v>4</v>
      </c>
      <c r="S2057" s="9">
        <v>87500</v>
      </c>
      <c r="T2057" s="9">
        <f>S2057*R2057</f>
        <v>350000</v>
      </c>
      <c r="U2057" s="9">
        <f>T2057*1.12</f>
        <v>392000.00000000006</v>
      </c>
      <c r="V2057" s="2" t="s">
        <v>42</v>
      </c>
      <c r="W2057" s="2">
        <v>2014</v>
      </c>
      <c r="X2057" s="30"/>
    </row>
    <row r="2058" spans="1:24" ht="102" outlineLevel="1" x14ac:dyDescent="0.25">
      <c r="A2058" s="2" t="s">
        <v>4736</v>
      </c>
      <c r="B2058" s="3" t="s">
        <v>27</v>
      </c>
      <c r="C2058" s="10" t="s">
        <v>10113</v>
      </c>
      <c r="D2058" s="10" t="s">
        <v>4221</v>
      </c>
      <c r="E2058" s="10" t="s">
        <v>10114</v>
      </c>
      <c r="F2058" s="131" t="s">
        <v>5458</v>
      </c>
      <c r="G2058" s="34" t="s">
        <v>29</v>
      </c>
      <c r="H2058" s="4">
        <v>0</v>
      </c>
      <c r="I2058" s="2">
        <v>710000000</v>
      </c>
      <c r="J2058" s="2" t="s">
        <v>11537</v>
      </c>
      <c r="K2058" s="30" t="s">
        <v>6017</v>
      </c>
      <c r="L2058" s="2" t="s">
        <v>1148</v>
      </c>
      <c r="M2058" s="6" t="s">
        <v>32</v>
      </c>
      <c r="N2058" s="2" t="s">
        <v>453</v>
      </c>
      <c r="O2058" s="35">
        <v>0</v>
      </c>
      <c r="P2058" s="34">
        <v>796</v>
      </c>
      <c r="Q2058" s="2" t="s">
        <v>41</v>
      </c>
      <c r="R2058" s="121">
        <v>4</v>
      </c>
      <c r="S2058" s="9">
        <v>40000</v>
      </c>
      <c r="T2058" s="9">
        <f>R2058*S2058</f>
        <v>160000</v>
      </c>
      <c r="U2058" s="9">
        <f>T2058*1.12</f>
        <v>179200.00000000003</v>
      </c>
      <c r="V2058" s="2" t="s">
        <v>42</v>
      </c>
      <c r="W2058" s="2">
        <v>2014</v>
      </c>
      <c r="X2058" s="30"/>
    </row>
    <row r="2059" spans="1:24" ht="76.5" outlineLevel="1" x14ac:dyDescent="0.25">
      <c r="A2059" s="2" t="s">
        <v>4737</v>
      </c>
      <c r="B2059" s="3" t="s">
        <v>27</v>
      </c>
      <c r="C2059" s="10" t="s">
        <v>9522</v>
      </c>
      <c r="D2059" s="10" t="s">
        <v>1927</v>
      </c>
      <c r="E2059" s="10" t="s">
        <v>9523</v>
      </c>
      <c r="F2059" s="5" t="s">
        <v>9520</v>
      </c>
      <c r="G2059" s="34" t="s">
        <v>29</v>
      </c>
      <c r="H2059" s="4">
        <v>0</v>
      </c>
      <c r="I2059" s="2">
        <v>710000000</v>
      </c>
      <c r="J2059" s="2" t="s">
        <v>11537</v>
      </c>
      <c r="K2059" s="30" t="s">
        <v>6017</v>
      </c>
      <c r="L2059" s="2" t="s">
        <v>1148</v>
      </c>
      <c r="M2059" s="6" t="s">
        <v>32</v>
      </c>
      <c r="N2059" s="2" t="s">
        <v>453</v>
      </c>
      <c r="O2059" s="35">
        <v>0</v>
      </c>
      <c r="P2059" s="34">
        <v>796</v>
      </c>
      <c r="Q2059" s="2" t="s">
        <v>41</v>
      </c>
      <c r="R2059" s="121">
        <v>1</v>
      </c>
      <c r="S2059" s="9">
        <v>20000</v>
      </c>
      <c r="T2059" s="9">
        <f>R2059*S2059</f>
        <v>20000</v>
      </c>
      <c r="U2059" s="9">
        <f t="shared" ref="U2059:U2148" si="123">T2059*1.12</f>
        <v>22400.000000000004</v>
      </c>
      <c r="V2059" s="2" t="s">
        <v>42</v>
      </c>
      <c r="W2059" s="2">
        <v>2014</v>
      </c>
      <c r="X2059" s="30"/>
    </row>
    <row r="2060" spans="1:24" ht="76.5" outlineLevel="1" x14ac:dyDescent="0.25">
      <c r="A2060" s="2" t="s">
        <v>4738</v>
      </c>
      <c r="B2060" s="3" t="s">
        <v>27</v>
      </c>
      <c r="C2060" s="10" t="s">
        <v>5459</v>
      </c>
      <c r="D2060" s="93" t="s">
        <v>1798</v>
      </c>
      <c r="E2060" s="5" t="s">
        <v>1963</v>
      </c>
      <c r="F2060" s="131" t="s">
        <v>5460</v>
      </c>
      <c r="G2060" s="34" t="s">
        <v>29</v>
      </c>
      <c r="H2060" s="4">
        <v>0</v>
      </c>
      <c r="I2060" s="2">
        <v>710000000</v>
      </c>
      <c r="J2060" s="2" t="s">
        <v>11537</v>
      </c>
      <c r="K2060" s="30" t="s">
        <v>6017</v>
      </c>
      <c r="L2060" s="2" t="s">
        <v>1148</v>
      </c>
      <c r="M2060" s="6" t="s">
        <v>32</v>
      </c>
      <c r="N2060" s="2" t="s">
        <v>453</v>
      </c>
      <c r="O2060" s="35">
        <v>0</v>
      </c>
      <c r="P2060" s="34">
        <v>796</v>
      </c>
      <c r="Q2060" s="2" t="s">
        <v>41</v>
      </c>
      <c r="R2060" s="121">
        <v>4</v>
      </c>
      <c r="S2060" s="9">
        <v>7500</v>
      </c>
      <c r="T2060" s="9">
        <f>R2060*S2060</f>
        <v>30000</v>
      </c>
      <c r="U2060" s="9">
        <f t="shared" si="123"/>
        <v>33600</v>
      </c>
      <c r="V2060" s="2" t="s">
        <v>42</v>
      </c>
      <c r="W2060" s="2">
        <v>2014</v>
      </c>
      <c r="X2060" s="30"/>
    </row>
    <row r="2061" spans="1:24" ht="76.5" outlineLevel="1" x14ac:dyDescent="0.25">
      <c r="A2061" s="2" t="s">
        <v>4739</v>
      </c>
      <c r="B2061" s="3" t="s">
        <v>27</v>
      </c>
      <c r="C2061" s="5" t="s">
        <v>13150</v>
      </c>
      <c r="D2061" s="93" t="s">
        <v>11609</v>
      </c>
      <c r="E2061" s="131" t="s">
        <v>13151</v>
      </c>
      <c r="F2061" s="131" t="s">
        <v>5461</v>
      </c>
      <c r="G2061" s="34" t="s">
        <v>350</v>
      </c>
      <c r="H2061" s="4">
        <v>0</v>
      </c>
      <c r="I2061" s="2">
        <v>710000000</v>
      </c>
      <c r="J2061" s="2" t="s">
        <v>11537</v>
      </c>
      <c r="K2061" s="30" t="s">
        <v>6016</v>
      </c>
      <c r="L2061" s="2" t="s">
        <v>1148</v>
      </c>
      <c r="M2061" s="6" t="s">
        <v>32</v>
      </c>
      <c r="N2061" s="2" t="s">
        <v>453</v>
      </c>
      <c r="O2061" s="35">
        <v>0</v>
      </c>
      <c r="P2061" s="137" t="s">
        <v>641</v>
      </c>
      <c r="Q2061" s="34" t="s">
        <v>642</v>
      </c>
      <c r="R2061" s="121">
        <v>20</v>
      </c>
      <c r="S2061" s="9">
        <v>1700</v>
      </c>
      <c r="T2061" s="9">
        <f>R2061*S2061</f>
        <v>34000</v>
      </c>
      <c r="U2061" s="9">
        <f t="shared" si="123"/>
        <v>38080</v>
      </c>
      <c r="V2061" s="2" t="s">
        <v>42</v>
      </c>
      <c r="W2061" s="2">
        <v>2014</v>
      </c>
      <c r="X2061" s="30"/>
    </row>
    <row r="2062" spans="1:24" ht="76.5" outlineLevel="1" x14ac:dyDescent="0.25">
      <c r="A2062" s="2" t="s">
        <v>4740</v>
      </c>
      <c r="B2062" s="3" t="s">
        <v>27</v>
      </c>
      <c r="C2062" s="5" t="s">
        <v>13150</v>
      </c>
      <c r="D2062" s="93" t="s">
        <v>11609</v>
      </c>
      <c r="E2062" s="131" t="s">
        <v>13151</v>
      </c>
      <c r="F2062" s="131" t="s">
        <v>5462</v>
      </c>
      <c r="G2062" s="34" t="s">
        <v>350</v>
      </c>
      <c r="H2062" s="4">
        <v>0</v>
      </c>
      <c r="I2062" s="2">
        <v>710000000</v>
      </c>
      <c r="J2062" s="2" t="s">
        <v>11537</v>
      </c>
      <c r="K2062" s="30" t="s">
        <v>6016</v>
      </c>
      <c r="L2062" s="2" t="s">
        <v>1148</v>
      </c>
      <c r="M2062" s="6" t="s">
        <v>32</v>
      </c>
      <c r="N2062" s="2" t="s">
        <v>453</v>
      </c>
      <c r="O2062" s="35">
        <v>0</v>
      </c>
      <c r="P2062" s="137" t="s">
        <v>641</v>
      </c>
      <c r="Q2062" s="34" t="s">
        <v>642</v>
      </c>
      <c r="R2062" s="121">
        <v>16</v>
      </c>
      <c r="S2062" s="9">
        <v>3000</v>
      </c>
      <c r="T2062" s="9">
        <f t="shared" ref="T2062:T2067" si="124">R2062*S2062</f>
        <v>48000</v>
      </c>
      <c r="U2062" s="9">
        <f t="shared" si="123"/>
        <v>53760.000000000007</v>
      </c>
      <c r="V2062" s="2" t="s">
        <v>42</v>
      </c>
      <c r="W2062" s="2">
        <v>2014</v>
      </c>
      <c r="X2062" s="30"/>
    </row>
    <row r="2063" spans="1:24" ht="76.5" outlineLevel="1" x14ac:dyDescent="0.25">
      <c r="A2063" s="2" t="s">
        <v>4741</v>
      </c>
      <c r="B2063" s="3" t="s">
        <v>27</v>
      </c>
      <c r="C2063" s="5" t="s">
        <v>13150</v>
      </c>
      <c r="D2063" s="93" t="s">
        <v>11609</v>
      </c>
      <c r="E2063" s="131" t="s">
        <v>13151</v>
      </c>
      <c r="F2063" s="131" t="s">
        <v>5463</v>
      </c>
      <c r="G2063" s="34" t="s">
        <v>350</v>
      </c>
      <c r="H2063" s="4">
        <v>0</v>
      </c>
      <c r="I2063" s="2">
        <v>710000000</v>
      </c>
      <c r="J2063" s="2" t="s">
        <v>11537</v>
      </c>
      <c r="K2063" s="30" t="s">
        <v>6016</v>
      </c>
      <c r="L2063" s="2" t="s">
        <v>1148</v>
      </c>
      <c r="M2063" s="6" t="s">
        <v>32</v>
      </c>
      <c r="N2063" s="2" t="s">
        <v>453</v>
      </c>
      <c r="O2063" s="35">
        <v>0</v>
      </c>
      <c r="P2063" s="137" t="s">
        <v>641</v>
      </c>
      <c r="Q2063" s="34" t="s">
        <v>642</v>
      </c>
      <c r="R2063" s="121">
        <v>17</v>
      </c>
      <c r="S2063" s="9">
        <v>4000</v>
      </c>
      <c r="T2063" s="9">
        <f t="shared" si="124"/>
        <v>68000</v>
      </c>
      <c r="U2063" s="9">
        <f t="shared" si="123"/>
        <v>76160</v>
      </c>
      <c r="V2063" s="2" t="s">
        <v>42</v>
      </c>
      <c r="W2063" s="2">
        <v>2014</v>
      </c>
      <c r="X2063" s="30"/>
    </row>
    <row r="2064" spans="1:24" ht="76.5" outlineLevel="1" x14ac:dyDescent="0.25">
      <c r="A2064" s="2" t="s">
        <v>4742</v>
      </c>
      <c r="B2064" s="3" t="s">
        <v>27</v>
      </c>
      <c r="C2064" s="5" t="s">
        <v>13275</v>
      </c>
      <c r="D2064" s="93" t="s">
        <v>5464</v>
      </c>
      <c r="E2064" s="5" t="s">
        <v>13274</v>
      </c>
      <c r="F2064" s="5"/>
      <c r="G2064" s="34" t="s">
        <v>29</v>
      </c>
      <c r="H2064" s="4">
        <v>0</v>
      </c>
      <c r="I2064" s="2">
        <v>710000000</v>
      </c>
      <c r="J2064" s="2" t="s">
        <v>11537</v>
      </c>
      <c r="K2064" s="30" t="s">
        <v>6016</v>
      </c>
      <c r="L2064" s="2" t="s">
        <v>1148</v>
      </c>
      <c r="M2064" s="6" t="s">
        <v>32</v>
      </c>
      <c r="N2064" s="2" t="s">
        <v>453</v>
      </c>
      <c r="O2064" s="35">
        <v>0</v>
      </c>
      <c r="P2064" s="137" t="s">
        <v>641</v>
      </c>
      <c r="Q2064" s="2" t="s">
        <v>41</v>
      </c>
      <c r="R2064" s="121">
        <v>30</v>
      </c>
      <c r="S2064" s="9">
        <v>3000</v>
      </c>
      <c r="T2064" s="9">
        <f t="shared" si="124"/>
        <v>90000</v>
      </c>
      <c r="U2064" s="9">
        <f t="shared" si="123"/>
        <v>100800.00000000001</v>
      </c>
      <c r="V2064" s="2" t="s">
        <v>42</v>
      </c>
      <c r="W2064" s="2">
        <v>2014</v>
      </c>
      <c r="X2064" s="30"/>
    </row>
    <row r="2065" spans="1:24" ht="89.25" outlineLevel="1" x14ac:dyDescent="0.25">
      <c r="A2065" s="2" t="s">
        <v>4743</v>
      </c>
      <c r="B2065" s="3" t="s">
        <v>27</v>
      </c>
      <c r="C2065" s="5" t="s">
        <v>5465</v>
      </c>
      <c r="D2065" s="10" t="s">
        <v>9199</v>
      </c>
      <c r="E2065" s="10" t="s">
        <v>9480</v>
      </c>
      <c r="F2065" s="131" t="s">
        <v>9479</v>
      </c>
      <c r="G2065" s="34" t="s">
        <v>29</v>
      </c>
      <c r="H2065" s="4">
        <v>0</v>
      </c>
      <c r="I2065" s="2">
        <v>710000000</v>
      </c>
      <c r="J2065" s="2" t="s">
        <v>11537</v>
      </c>
      <c r="K2065" s="30" t="s">
        <v>6016</v>
      </c>
      <c r="L2065" s="2" t="s">
        <v>1148</v>
      </c>
      <c r="M2065" s="6" t="s">
        <v>32</v>
      </c>
      <c r="N2065" s="2" t="s">
        <v>453</v>
      </c>
      <c r="O2065" s="35">
        <v>0</v>
      </c>
      <c r="P2065" s="34">
        <v>796</v>
      </c>
      <c r="Q2065" s="2" t="s">
        <v>41</v>
      </c>
      <c r="R2065" s="121">
        <v>10</v>
      </c>
      <c r="S2065" s="9">
        <v>16000</v>
      </c>
      <c r="T2065" s="9">
        <f t="shared" si="124"/>
        <v>160000</v>
      </c>
      <c r="U2065" s="9">
        <f t="shared" si="123"/>
        <v>179200.00000000003</v>
      </c>
      <c r="V2065" s="2" t="s">
        <v>42</v>
      </c>
      <c r="W2065" s="2">
        <v>2014</v>
      </c>
      <c r="X2065" s="30"/>
    </row>
    <row r="2066" spans="1:24" ht="76.5" outlineLevel="1" x14ac:dyDescent="0.25">
      <c r="A2066" s="2" t="s">
        <v>4744</v>
      </c>
      <c r="B2066" s="3" t="s">
        <v>27</v>
      </c>
      <c r="C2066" s="10" t="s">
        <v>9964</v>
      </c>
      <c r="D2066" s="10" t="s">
        <v>9965</v>
      </c>
      <c r="E2066" s="10" t="s">
        <v>9966</v>
      </c>
      <c r="F2066" s="131" t="s">
        <v>5466</v>
      </c>
      <c r="G2066" s="34" t="s">
        <v>29</v>
      </c>
      <c r="H2066" s="4">
        <v>0</v>
      </c>
      <c r="I2066" s="2">
        <v>710000000</v>
      </c>
      <c r="J2066" s="2" t="s">
        <v>11537</v>
      </c>
      <c r="K2066" s="30" t="s">
        <v>6014</v>
      </c>
      <c r="L2066" s="2" t="s">
        <v>1148</v>
      </c>
      <c r="M2066" s="6" t="s">
        <v>32</v>
      </c>
      <c r="N2066" s="2" t="s">
        <v>453</v>
      </c>
      <c r="O2066" s="35">
        <v>0</v>
      </c>
      <c r="P2066" s="34">
        <v>796</v>
      </c>
      <c r="Q2066" s="2" t="s">
        <v>41</v>
      </c>
      <c r="R2066" s="121">
        <v>20</v>
      </c>
      <c r="S2066" s="9">
        <v>10050</v>
      </c>
      <c r="T2066" s="9">
        <f t="shared" si="124"/>
        <v>201000</v>
      </c>
      <c r="U2066" s="9">
        <f t="shared" si="123"/>
        <v>225120.00000000003</v>
      </c>
      <c r="V2066" s="2" t="s">
        <v>42</v>
      </c>
      <c r="W2066" s="2">
        <v>2014</v>
      </c>
      <c r="X2066" s="30"/>
    </row>
    <row r="2067" spans="1:24" ht="76.5" outlineLevel="1" x14ac:dyDescent="0.25">
      <c r="A2067" s="2" t="s">
        <v>4745</v>
      </c>
      <c r="B2067" s="3" t="s">
        <v>27</v>
      </c>
      <c r="C2067" s="5" t="s">
        <v>5467</v>
      </c>
      <c r="D2067" s="10" t="s">
        <v>8048</v>
      </c>
      <c r="E2067" s="10" t="s">
        <v>5468</v>
      </c>
      <c r="F2067" s="131" t="s">
        <v>5469</v>
      </c>
      <c r="G2067" s="34" t="s">
        <v>29</v>
      </c>
      <c r="H2067" s="4">
        <v>0</v>
      </c>
      <c r="I2067" s="2">
        <v>710000000</v>
      </c>
      <c r="J2067" s="2" t="s">
        <v>11537</v>
      </c>
      <c r="K2067" s="30" t="s">
        <v>6014</v>
      </c>
      <c r="L2067" s="2" t="s">
        <v>1148</v>
      </c>
      <c r="M2067" s="6" t="s">
        <v>32</v>
      </c>
      <c r="N2067" s="2" t="s">
        <v>453</v>
      </c>
      <c r="O2067" s="35">
        <v>0</v>
      </c>
      <c r="P2067" s="34">
        <v>796</v>
      </c>
      <c r="Q2067" s="2" t="s">
        <v>41</v>
      </c>
      <c r="R2067" s="121">
        <v>4</v>
      </c>
      <c r="S2067" s="9">
        <v>25000</v>
      </c>
      <c r="T2067" s="9">
        <f t="shared" si="124"/>
        <v>100000</v>
      </c>
      <c r="U2067" s="9">
        <f t="shared" si="123"/>
        <v>112000.00000000001</v>
      </c>
      <c r="V2067" s="2" t="s">
        <v>42</v>
      </c>
      <c r="W2067" s="2">
        <v>2014</v>
      </c>
      <c r="X2067" s="30"/>
    </row>
    <row r="2068" spans="1:24" ht="140.25" outlineLevel="1" x14ac:dyDescent="0.25">
      <c r="A2068" s="2" t="s">
        <v>4746</v>
      </c>
      <c r="B2068" s="3" t="s">
        <v>27</v>
      </c>
      <c r="C2068" s="5" t="s">
        <v>3589</v>
      </c>
      <c r="D2068" s="34" t="s">
        <v>2878</v>
      </c>
      <c r="E2068" s="5" t="s">
        <v>3590</v>
      </c>
      <c r="F2068" s="34" t="s">
        <v>3591</v>
      </c>
      <c r="G2068" s="34" t="s">
        <v>29</v>
      </c>
      <c r="H2068" s="4">
        <v>0</v>
      </c>
      <c r="I2068" s="2">
        <v>710000000</v>
      </c>
      <c r="J2068" s="2" t="s">
        <v>11537</v>
      </c>
      <c r="K2068" s="30" t="s">
        <v>3766</v>
      </c>
      <c r="L2068" s="2" t="s">
        <v>1148</v>
      </c>
      <c r="M2068" s="6" t="s">
        <v>32</v>
      </c>
      <c r="N2068" s="2" t="s">
        <v>453</v>
      </c>
      <c r="O2068" s="35">
        <v>0</v>
      </c>
      <c r="P2068" s="2">
        <v>112</v>
      </c>
      <c r="Q2068" s="2" t="s">
        <v>751</v>
      </c>
      <c r="R2068" s="121">
        <v>586</v>
      </c>
      <c r="S2068" s="9">
        <v>500</v>
      </c>
      <c r="T2068" s="9">
        <v>293000</v>
      </c>
      <c r="U2068" s="9">
        <f t="shared" si="123"/>
        <v>328160.00000000006</v>
      </c>
      <c r="V2068" s="2" t="s">
        <v>42</v>
      </c>
      <c r="W2068" s="2">
        <v>2014</v>
      </c>
      <c r="X2068" s="30"/>
    </row>
    <row r="2069" spans="1:24" ht="89.25" outlineLevel="1" x14ac:dyDescent="0.25">
      <c r="A2069" s="2" t="s">
        <v>4747</v>
      </c>
      <c r="B2069" s="3" t="s">
        <v>27</v>
      </c>
      <c r="C2069" s="5" t="s">
        <v>1820</v>
      </c>
      <c r="D2069" s="10" t="s">
        <v>4901</v>
      </c>
      <c r="E2069" s="10" t="s">
        <v>8550</v>
      </c>
      <c r="F2069" s="34" t="s">
        <v>3593</v>
      </c>
      <c r="G2069" s="34" t="s">
        <v>29</v>
      </c>
      <c r="H2069" s="4">
        <v>0</v>
      </c>
      <c r="I2069" s="2">
        <v>710000000</v>
      </c>
      <c r="J2069" s="2" t="s">
        <v>11537</v>
      </c>
      <c r="K2069" s="30" t="s">
        <v>3766</v>
      </c>
      <c r="L2069" s="2" t="s">
        <v>1148</v>
      </c>
      <c r="M2069" s="6" t="s">
        <v>32</v>
      </c>
      <c r="N2069" s="2" t="s">
        <v>453</v>
      </c>
      <c r="O2069" s="35">
        <v>0</v>
      </c>
      <c r="P2069" s="34">
        <v>166</v>
      </c>
      <c r="Q2069" s="2" t="s">
        <v>1268</v>
      </c>
      <c r="R2069" s="121">
        <v>250</v>
      </c>
      <c r="S2069" s="9">
        <v>400</v>
      </c>
      <c r="T2069" s="9">
        <v>100000</v>
      </c>
      <c r="U2069" s="9">
        <f t="shared" si="123"/>
        <v>112000.00000000001</v>
      </c>
      <c r="V2069" s="2" t="s">
        <v>42</v>
      </c>
      <c r="W2069" s="2">
        <v>2014</v>
      </c>
      <c r="X2069" s="30"/>
    </row>
    <row r="2070" spans="1:24" ht="76.5" outlineLevel="1" x14ac:dyDescent="0.25">
      <c r="A2070" s="2" t="s">
        <v>4748</v>
      </c>
      <c r="B2070" s="3" t="s">
        <v>27</v>
      </c>
      <c r="C2070" s="5" t="s">
        <v>3574</v>
      </c>
      <c r="D2070" s="34" t="s">
        <v>2175</v>
      </c>
      <c r="E2070" s="34" t="s">
        <v>3575</v>
      </c>
      <c r="F2070" s="34" t="s">
        <v>3576</v>
      </c>
      <c r="G2070" s="34" t="s">
        <v>29</v>
      </c>
      <c r="H2070" s="4">
        <v>0</v>
      </c>
      <c r="I2070" s="2">
        <v>710000000</v>
      </c>
      <c r="J2070" s="2" t="s">
        <v>11537</v>
      </c>
      <c r="K2070" s="30" t="s">
        <v>3766</v>
      </c>
      <c r="L2070" s="2" t="s">
        <v>1148</v>
      </c>
      <c r="M2070" s="6" t="s">
        <v>32</v>
      </c>
      <c r="N2070" s="2" t="s">
        <v>453</v>
      </c>
      <c r="O2070" s="35">
        <v>0</v>
      </c>
      <c r="P2070" s="2">
        <v>112</v>
      </c>
      <c r="Q2070" s="2" t="s">
        <v>751</v>
      </c>
      <c r="R2070" s="121">
        <v>750</v>
      </c>
      <c r="S2070" s="9">
        <v>0</v>
      </c>
      <c r="T2070" s="9">
        <v>0</v>
      </c>
      <c r="U2070" s="9">
        <f t="shared" si="123"/>
        <v>0</v>
      </c>
      <c r="V2070" s="2" t="s">
        <v>42</v>
      </c>
      <c r="W2070" s="2">
        <v>2014</v>
      </c>
      <c r="X2070" s="30"/>
    </row>
    <row r="2071" spans="1:24" s="26" customFormat="1" ht="76.5" outlineLevel="1" x14ac:dyDescent="0.25">
      <c r="A2071" s="2" t="s">
        <v>11963</v>
      </c>
      <c r="B2071" s="3" t="s">
        <v>27</v>
      </c>
      <c r="C2071" s="5" t="s">
        <v>3574</v>
      </c>
      <c r="D2071" s="34" t="s">
        <v>2175</v>
      </c>
      <c r="E2071" s="34" t="s">
        <v>3575</v>
      </c>
      <c r="F2071" s="34" t="s">
        <v>3576</v>
      </c>
      <c r="G2071" s="34" t="s">
        <v>29</v>
      </c>
      <c r="H2071" s="4">
        <v>0</v>
      </c>
      <c r="I2071" s="2">
        <v>710000000</v>
      </c>
      <c r="J2071" s="2" t="s">
        <v>11537</v>
      </c>
      <c r="K2071" s="30" t="s">
        <v>6161</v>
      </c>
      <c r="L2071" s="2" t="s">
        <v>1148</v>
      </c>
      <c r="M2071" s="6" t="s">
        <v>32</v>
      </c>
      <c r="N2071" s="2" t="s">
        <v>10994</v>
      </c>
      <c r="O2071" s="35">
        <v>0</v>
      </c>
      <c r="P2071" s="2">
        <v>168</v>
      </c>
      <c r="Q2071" s="2" t="s">
        <v>751</v>
      </c>
      <c r="R2071" s="121">
        <v>75</v>
      </c>
      <c r="S2071" s="9">
        <v>400</v>
      </c>
      <c r="T2071" s="9">
        <v>30000</v>
      </c>
      <c r="U2071" s="9">
        <f t="shared" si="123"/>
        <v>33600</v>
      </c>
      <c r="V2071" s="2" t="s">
        <v>42</v>
      </c>
      <c r="W2071" s="2">
        <v>2014</v>
      </c>
      <c r="X2071" s="10" t="s">
        <v>11964</v>
      </c>
    </row>
    <row r="2072" spans="1:24" ht="76.5" outlineLevel="1" x14ac:dyDescent="0.25">
      <c r="A2072" s="2" t="s">
        <v>4749</v>
      </c>
      <c r="B2072" s="3" t="s">
        <v>27</v>
      </c>
      <c r="C2072" s="5" t="s">
        <v>3594</v>
      </c>
      <c r="D2072" s="34" t="s">
        <v>1765</v>
      </c>
      <c r="E2072" s="5" t="s">
        <v>6431</v>
      </c>
      <c r="F2072" s="34" t="s">
        <v>3595</v>
      </c>
      <c r="G2072" s="34" t="s">
        <v>29</v>
      </c>
      <c r="H2072" s="4">
        <v>0</v>
      </c>
      <c r="I2072" s="2">
        <v>710000000</v>
      </c>
      <c r="J2072" s="2" t="s">
        <v>11537</v>
      </c>
      <c r="K2072" s="30" t="s">
        <v>3766</v>
      </c>
      <c r="L2072" s="2" t="s">
        <v>1148</v>
      </c>
      <c r="M2072" s="6" t="s">
        <v>32</v>
      </c>
      <c r="N2072" s="2" t="s">
        <v>453</v>
      </c>
      <c r="O2072" s="35">
        <v>0</v>
      </c>
      <c r="P2072" s="2">
        <v>168</v>
      </c>
      <c r="Q2072" s="2" t="s">
        <v>1233</v>
      </c>
      <c r="R2072" s="121">
        <v>40</v>
      </c>
      <c r="S2072" s="9">
        <v>500</v>
      </c>
      <c r="T2072" s="9">
        <v>20000</v>
      </c>
      <c r="U2072" s="9">
        <f>T2072*1.12</f>
        <v>22400.000000000004</v>
      </c>
      <c r="V2072" s="2" t="s">
        <v>42</v>
      </c>
      <c r="W2072" s="2">
        <v>2014</v>
      </c>
      <c r="X2072" s="30"/>
    </row>
    <row r="2073" spans="1:24" ht="76.5" outlineLevel="1" x14ac:dyDescent="0.25">
      <c r="A2073" s="2" t="s">
        <v>4750</v>
      </c>
      <c r="B2073" s="3" t="s">
        <v>27</v>
      </c>
      <c r="C2073" s="5" t="s">
        <v>3597</v>
      </c>
      <c r="D2073" s="34" t="s">
        <v>1924</v>
      </c>
      <c r="E2073" s="5" t="s">
        <v>8621</v>
      </c>
      <c r="F2073" s="34" t="s">
        <v>5470</v>
      </c>
      <c r="G2073" s="34" t="s">
        <v>29</v>
      </c>
      <c r="H2073" s="4">
        <v>0</v>
      </c>
      <c r="I2073" s="2">
        <v>710000000</v>
      </c>
      <c r="J2073" s="2" t="s">
        <v>11537</v>
      </c>
      <c r="K2073" s="30" t="s">
        <v>3766</v>
      </c>
      <c r="L2073" s="2" t="s">
        <v>1148</v>
      </c>
      <c r="M2073" s="6" t="s">
        <v>32</v>
      </c>
      <c r="N2073" s="2" t="s">
        <v>453</v>
      </c>
      <c r="O2073" s="35">
        <v>0</v>
      </c>
      <c r="P2073" s="2">
        <v>112</v>
      </c>
      <c r="Q2073" s="2" t="s">
        <v>751</v>
      </c>
      <c r="R2073" s="121">
        <v>200</v>
      </c>
      <c r="S2073" s="9">
        <v>400</v>
      </c>
      <c r="T2073" s="9">
        <v>80000</v>
      </c>
      <c r="U2073" s="9">
        <f t="shared" si="123"/>
        <v>89600.000000000015</v>
      </c>
      <c r="V2073" s="2" t="s">
        <v>42</v>
      </c>
      <c r="W2073" s="2">
        <v>2014</v>
      </c>
      <c r="X2073" s="30"/>
    </row>
    <row r="2074" spans="1:24" ht="76.5" outlineLevel="1" x14ac:dyDescent="0.25">
      <c r="A2074" s="2" t="s">
        <v>4751</v>
      </c>
      <c r="B2074" s="3" t="s">
        <v>27</v>
      </c>
      <c r="C2074" s="5" t="s">
        <v>3597</v>
      </c>
      <c r="D2074" s="34" t="s">
        <v>1924</v>
      </c>
      <c r="E2074" s="5" t="s">
        <v>8621</v>
      </c>
      <c r="F2074" s="34" t="s">
        <v>3599</v>
      </c>
      <c r="G2074" s="34" t="s">
        <v>29</v>
      </c>
      <c r="H2074" s="4">
        <v>0</v>
      </c>
      <c r="I2074" s="2">
        <v>710000000</v>
      </c>
      <c r="J2074" s="2" t="s">
        <v>11537</v>
      </c>
      <c r="K2074" s="30" t="s">
        <v>3766</v>
      </c>
      <c r="L2074" s="2" t="s">
        <v>1148</v>
      </c>
      <c r="M2074" s="6" t="s">
        <v>32</v>
      </c>
      <c r="N2074" s="2" t="s">
        <v>453</v>
      </c>
      <c r="O2074" s="35">
        <v>0</v>
      </c>
      <c r="P2074" s="2">
        <v>112</v>
      </c>
      <c r="Q2074" s="2" t="s">
        <v>751</v>
      </c>
      <c r="R2074" s="121">
        <v>20</v>
      </c>
      <c r="S2074" s="9">
        <f>T2074/R2074</f>
        <v>0</v>
      </c>
      <c r="T2074" s="9">
        <v>0</v>
      </c>
      <c r="U2074" s="9">
        <f t="shared" si="123"/>
        <v>0</v>
      </c>
      <c r="V2074" s="2" t="s">
        <v>42</v>
      </c>
      <c r="W2074" s="2">
        <v>2014</v>
      </c>
      <c r="X2074" s="30"/>
    </row>
    <row r="2075" spans="1:24" ht="76.5" outlineLevel="1" x14ac:dyDescent="0.25">
      <c r="A2075" s="2" t="s">
        <v>4752</v>
      </c>
      <c r="B2075" s="3" t="s">
        <v>27</v>
      </c>
      <c r="C2075" s="5" t="s">
        <v>5471</v>
      </c>
      <c r="D2075" s="10" t="s">
        <v>2878</v>
      </c>
      <c r="E2075" s="5" t="s">
        <v>13149</v>
      </c>
      <c r="F2075" s="34" t="s">
        <v>5472</v>
      </c>
      <c r="G2075" s="34" t="s">
        <v>29</v>
      </c>
      <c r="H2075" s="4">
        <v>0</v>
      </c>
      <c r="I2075" s="2">
        <v>710000000</v>
      </c>
      <c r="J2075" s="2" t="s">
        <v>11537</v>
      </c>
      <c r="K2075" s="30" t="s">
        <v>1034</v>
      </c>
      <c r="L2075" s="2" t="s">
        <v>1148</v>
      </c>
      <c r="M2075" s="6" t="s">
        <v>32</v>
      </c>
      <c r="N2075" s="2" t="s">
        <v>453</v>
      </c>
      <c r="O2075" s="35">
        <v>0</v>
      </c>
      <c r="P2075" s="2">
        <v>112</v>
      </c>
      <c r="Q2075" s="2" t="s">
        <v>751</v>
      </c>
      <c r="R2075" s="121">
        <v>3600</v>
      </c>
      <c r="S2075" s="9">
        <f>T2075/R2075</f>
        <v>160</v>
      </c>
      <c r="T2075" s="9">
        <v>576000</v>
      </c>
      <c r="U2075" s="9">
        <f>T2075*1.12</f>
        <v>645120.00000000012</v>
      </c>
      <c r="V2075" s="2" t="s">
        <v>42</v>
      </c>
      <c r="W2075" s="2">
        <v>2014</v>
      </c>
      <c r="X2075" s="30"/>
    </row>
    <row r="2076" spans="1:24" ht="76.5" outlineLevel="1" x14ac:dyDescent="0.25">
      <c r="A2076" s="2" t="s">
        <v>4753</v>
      </c>
      <c r="B2076" s="3" t="s">
        <v>27</v>
      </c>
      <c r="C2076" s="5" t="s">
        <v>5473</v>
      </c>
      <c r="D2076" s="10" t="s">
        <v>2878</v>
      </c>
      <c r="E2076" s="10" t="s">
        <v>8551</v>
      </c>
      <c r="F2076" s="34" t="s">
        <v>5474</v>
      </c>
      <c r="G2076" s="34" t="s">
        <v>29</v>
      </c>
      <c r="H2076" s="4">
        <v>0</v>
      </c>
      <c r="I2076" s="2">
        <v>710000000</v>
      </c>
      <c r="J2076" s="2" t="s">
        <v>11537</v>
      </c>
      <c r="K2076" s="30" t="s">
        <v>1034</v>
      </c>
      <c r="L2076" s="2" t="s">
        <v>1148</v>
      </c>
      <c r="M2076" s="6" t="s">
        <v>32</v>
      </c>
      <c r="N2076" s="2" t="s">
        <v>453</v>
      </c>
      <c r="O2076" s="35">
        <v>0</v>
      </c>
      <c r="P2076" s="34">
        <v>166</v>
      </c>
      <c r="Q2076" s="2" t="s">
        <v>1268</v>
      </c>
      <c r="R2076" s="121">
        <v>156</v>
      </c>
      <c r="S2076" s="9">
        <f>T2076/R2076</f>
        <v>0</v>
      </c>
      <c r="T2076" s="9">
        <v>0</v>
      </c>
      <c r="U2076" s="9">
        <f>T2076*1.12</f>
        <v>0</v>
      </c>
      <c r="V2076" s="2" t="s">
        <v>42</v>
      </c>
      <c r="W2076" s="2">
        <v>2014</v>
      </c>
      <c r="X2076" s="30"/>
    </row>
    <row r="2077" spans="1:24" ht="76.5" outlineLevel="1" x14ac:dyDescent="0.25">
      <c r="A2077" s="2" t="s">
        <v>11182</v>
      </c>
      <c r="B2077" s="3" t="s">
        <v>27</v>
      </c>
      <c r="C2077" s="5" t="s">
        <v>5473</v>
      </c>
      <c r="D2077" s="10" t="s">
        <v>2878</v>
      </c>
      <c r="E2077" s="10" t="s">
        <v>8551</v>
      </c>
      <c r="F2077" s="34" t="s">
        <v>5474</v>
      </c>
      <c r="G2077" s="34" t="s">
        <v>29</v>
      </c>
      <c r="H2077" s="4">
        <v>0</v>
      </c>
      <c r="I2077" s="2">
        <v>710000000</v>
      </c>
      <c r="J2077" s="2" t="s">
        <v>11537</v>
      </c>
      <c r="K2077" s="30" t="s">
        <v>6016</v>
      </c>
      <c r="L2077" s="2" t="s">
        <v>1148</v>
      </c>
      <c r="M2077" s="6" t="s">
        <v>32</v>
      </c>
      <c r="N2077" s="2" t="s">
        <v>453</v>
      </c>
      <c r="O2077" s="35">
        <v>0</v>
      </c>
      <c r="P2077" s="34">
        <v>166</v>
      </c>
      <c r="Q2077" s="2" t="s">
        <v>1268</v>
      </c>
      <c r="R2077" s="121">
        <v>156</v>
      </c>
      <c r="S2077" s="9">
        <f>T2077/R2077</f>
        <v>307.69230769230768</v>
      </c>
      <c r="T2077" s="9">
        <v>48000</v>
      </c>
      <c r="U2077" s="9">
        <f>T2077*1.12</f>
        <v>53760.000000000007</v>
      </c>
      <c r="V2077" s="2" t="s">
        <v>42</v>
      </c>
      <c r="W2077" s="2">
        <v>2014</v>
      </c>
      <c r="X2077" s="30">
        <v>11</v>
      </c>
    </row>
    <row r="2078" spans="1:24" ht="76.5" outlineLevel="1" x14ac:dyDescent="0.25">
      <c r="A2078" s="2" t="s">
        <v>4754</v>
      </c>
      <c r="B2078" s="3" t="s">
        <v>27</v>
      </c>
      <c r="C2078" s="5" t="s">
        <v>5475</v>
      </c>
      <c r="D2078" s="93" t="s">
        <v>5476</v>
      </c>
      <c r="E2078" s="93" t="s">
        <v>6440</v>
      </c>
      <c r="F2078" s="93" t="s">
        <v>5477</v>
      </c>
      <c r="G2078" s="34" t="s">
        <v>29</v>
      </c>
      <c r="H2078" s="4">
        <v>0</v>
      </c>
      <c r="I2078" s="2">
        <v>710000000</v>
      </c>
      <c r="J2078" s="2" t="s">
        <v>11537</v>
      </c>
      <c r="K2078" s="30" t="s">
        <v>6161</v>
      </c>
      <c r="L2078" s="2" t="s">
        <v>1148</v>
      </c>
      <c r="M2078" s="6" t="s">
        <v>32</v>
      </c>
      <c r="N2078" s="2" t="s">
        <v>453</v>
      </c>
      <c r="O2078" s="35">
        <v>0</v>
      </c>
      <c r="P2078" s="93">
        <v>796</v>
      </c>
      <c r="Q2078" s="2" t="s">
        <v>41</v>
      </c>
      <c r="R2078" s="121">
        <v>5</v>
      </c>
      <c r="S2078" s="9">
        <v>4600</v>
      </c>
      <c r="T2078" s="9">
        <f>R2078*S2078</f>
        <v>23000</v>
      </c>
      <c r="U2078" s="9">
        <f t="shared" si="123"/>
        <v>25760.000000000004</v>
      </c>
      <c r="V2078" s="2" t="s">
        <v>42</v>
      </c>
      <c r="W2078" s="2">
        <v>2014</v>
      </c>
      <c r="X2078" s="30"/>
    </row>
    <row r="2079" spans="1:24" ht="76.5" outlineLevel="1" x14ac:dyDescent="0.25">
      <c r="A2079" s="2" t="s">
        <v>4755</v>
      </c>
      <c r="B2079" s="3" t="s">
        <v>27</v>
      </c>
      <c r="C2079" s="5" t="s">
        <v>5478</v>
      </c>
      <c r="D2079" s="93" t="s">
        <v>2443</v>
      </c>
      <c r="E2079" s="5" t="s">
        <v>5479</v>
      </c>
      <c r="F2079" s="93" t="s">
        <v>5480</v>
      </c>
      <c r="G2079" s="34" t="s">
        <v>29</v>
      </c>
      <c r="H2079" s="4">
        <v>0</v>
      </c>
      <c r="I2079" s="2">
        <v>710000000</v>
      </c>
      <c r="J2079" s="2" t="s">
        <v>11537</v>
      </c>
      <c r="K2079" s="30" t="s">
        <v>6161</v>
      </c>
      <c r="L2079" s="2" t="s">
        <v>1148</v>
      </c>
      <c r="M2079" s="6" t="s">
        <v>32</v>
      </c>
      <c r="N2079" s="2" t="s">
        <v>453</v>
      </c>
      <c r="O2079" s="35">
        <v>0</v>
      </c>
      <c r="P2079" s="93">
        <v>796</v>
      </c>
      <c r="Q2079" s="2" t="s">
        <v>41</v>
      </c>
      <c r="R2079" s="121">
        <v>2</v>
      </c>
      <c r="S2079" s="9">
        <v>5000</v>
      </c>
      <c r="T2079" s="9">
        <f>R2079*S2079</f>
        <v>10000</v>
      </c>
      <c r="U2079" s="9">
        <f t="shared" si="123"/>
        <v>11200.000000000002</v>
      </c>
      <c r="V2079" s="2" t="s">
        <v>42</v>
      </c>
      <c r="W2079" s="2">
        <v>2014</v>
      </c>
      <c r="X2079" s="30"/>
    </row>
    <row r="2080" spans="1:24" ht="76.5" outlineLevel="1" x14ac:dyDescent="0.25">
      <c r="A2080" s="2" t="s">
        <v>4756</v>
      </c>
      <c r="B2080" s="3" t="s">
        <v>27</v>
      </c>
      <c r="C2080" s="5" t="s">
        <v>5481</v>
      </c>
      <c r="D2080" s="93" t="s">
        <v>13017</v>
      </c>
      <c r="E2080" s="5" t="s">
        <v>13112</v>
      </c>
      <c r="F2080" s="93" t="s">
        <v>5482</v>
      </c>
      <c r="G2080" s="34" t="s">
        <v>29</v>
      </c>
      <c r="H2080" s="4">
        <v>0</v>
      </c>
      <c r="I2080" s="2">
        <v>710000000</v>
      </c>
      <c r="J2080" s="2" t="s">
        <v>11537</v>
      </c>
      <c r="K2080" s="30" t="s">
        <v>6161</v>
      </c>
      <c r="L2080" s="2" t="s">
        <v>1148</v>
      </c>
      <c r="M2080" s="6" t="s">
        <v>32</v>
      </c>
      <c r="N2080" s="2" t="s">
        <v>453</v>
      </c>
      <c r="O2080" s="35">
        <v>0</v>
      </c>
      <c r="P2080" s="93">
        <v>796</v>
      </c>
      <c r="Q2080" s="2" t="s">
        <v>41</v>
      </c>
      <c r="R2080" s="121">
        <v>4</v>
      </c>
      <c r="S2080" s="9">
        <v>4000</v>
      </c>
      <c r="T2080" s="9">
        <f>R2080*S2080</f>
        <v>16000</v>
      </c>
      <c r="U2080" s="9">
        <f t="shared" si="123"/>
        <v>17920</v>
      </c>
      <c r="V2080" s="2" t="s">
        <v>42</v>
      </c>
      <c r="W2080" s="2">
        <v>2014</v>
      </c>
      <c r="X2080" s="30"/>
    </row>
    <row r="2081" spans="1:25" ht="76.5" outlineLevel="1" x14ac:dyDescent="0.25">
      <c r="A2081" s="2" t="s">
        <v>4757</v>
      </c>
      <c r="B2081" s="3" t="s">
        <v>27</v>
      </c>
      <c r="C2081" s="5" t="s">
        <v>5483</v>
      </c>
      <c r="D2081" s="34" t="s">
        <v>13061</v>
      </c>
      <c r="E2081" s="5" t="s">
        <v>5484</v>
      </c>
      <c r="F2081" s="34" t="s">
        <v>5485</v>
      </c>
      <c r="G2081" s="34" t="s">
        <v>29</v>
      </c>
      <c r="H2081" s="4">
        <v>0</v>
      </c>
      <c r="I2081" s="2">
        <v>710000000</v>
      </c>
      <c r="J2081" s="2" t="s">
        <v>11537</v>
      </c>
      <c r="K2081" s="30" t="s">
        <v>6014</v>
      </c>
      <c r="L2081" s="2" t="s">
        <v>1148</v>
      </c>
      <c r="M2081" s="6" t="s">
        <v>32</v>
      </c>
      <c r="N2081" s="2" t="s">
        <v>453</v>
      </c>
      <c r="O2081" s="35">
        <v>0</v>
      </c>
      <c r="P2081" s="93">
        <v>796</v>
      </c>
      <c r="Q2081" s="34" t="s">
        <v>1838</v>
      </c>
      <c r="R2081" s="121">
        <v>10</v>
      </c>
      <c r="S2081" s="9">
        <v>20000</v>
      </c>
      <c r="T2081" s="9">
        <f>R2081*S2081</f>
        <v>200000</v>
      </c>
      <c r="U2081" s="9">
        <f t="shared" si="123"/>
        <v>224000.00000000003</v>
      </c>
      <c r="V2081" s="2" t="s">
        <v>42</v>
      </c>
      <c r="W2081" s="2">
        <v>2014</v>
      </c>
      <c r="X2081" s="30"/>
    </row>
    <row r="2082" spans="1:25" ht="102" outlineLevel="1" x14ac:dyDescent="0.25">
      <c r="A2082" s="2" t="s">
        <v>4758</v>
      </c>
      <c r="B2082" s="3" t="s">
        <v>27</v>
      </c>
      <c r="C2082" s="5" t="s">
        <v>5486</v>
      </c>
      <c r="D2082" s="10" t="s">
        <v>9095</v>
      </c>
      <c r="E2082" s="10" t="s">
        <v>9096</v>
      </c>
      <c r="F2082" s="5" t="s">
        <v>5487</v>
      </c>
      <c r="G2082" s="2" t="s">
        <v>29</v>
      </c>
      <c r="H2082" s="4">
        <v>0</v>
      </c>
      <c r="I2082" s="2">
        <v>710000000</v>
      </c>
      <c r="J2082" s="2" t="s">
        <v>11537</v>
      </c>
      <c r="K2082" s="30" t="s">
        <v>6014</v>
      </c>
      <c r="L2082" s="2" t="s">
        <v>1148</v>
      </c>
      <c r="M2082" s="6" t="s">
        <v>32</v>
      </c>
      <c r="N2082" s="2" t="s">
        <v>453</v>
      </c>
      <c r="O2082" s="35">
        <v>0</v>
      </c>
      <c r="P2082" s="93">
        <v>796</v>
      </c>
      <c r="Q2082" s="2" t="s">
        <v>41</v>
      </c>
      <c r="R2082" s="37">
        <v>13</v>
      </c>
      <c r="S2082" s="9">
        <v>0</v>
      </c>
      <c r="T2082" s="9">
        <f t="shared" ref="T2082:T2094" si="125">R2082*S2082</f>
        <v>0</v>
      </c>
      <c r="U2082" s="9">
        <f t="shared" si="123"/>
        <v>0</v>
      </c>
      <c r="V2082" s="2" t="s">
        <v>42</v>
      </c>
      <c r="W2082" s="2">
        <v>2014</v>
      </c>
      <c r="X2082" s="30"/>
    </row>
    <row r="2083" spans="1:25" ht="102" outlineLevel="1" x14ac:dyDescent="0.25">
      <c r="A2083" s="2" t="s">
        <v>10640</v>
      </c>
      <c r="B2083" s="3" t="s">
        <v>27</v>
      </c>
      <c r="C2083" s="5" t="s">
        <v>5486</v>
      </c>
      <c r="D2083" s="10" t="s">
        <v>9095</v>
      </c>
      <c r="E2083" s="10" t="s">
        <v>9096</v>
      </c>
      <c r="F2083" s="5" t="s">
        <v>5487</v>
      </c>
      <c r="G2083" s="2" t="s">
        <v>29</v>
      </c>
      <c r="H2083" s="4">
        <v>0</v>
      </c>
      <c r="I2083" s="2">
        <v>710000000</v>
      </c>
      <c r="J2083" s="2" t="s">
        <v>11537</v>
      </c>
      <c r="K2083" s="30" t="s">
        <v>3765</v>
      </c>
      <c r="L2083" s="2" t="s">
        <v>1148</v>
      </c>
      <c r="M2083" s="6" t="s">
        <v>32</v>
      </c>
      <c r="N2083" s="2" t="s">
        <v>453</v>
      </c>
      <c r="O2083" s="35">
        <v>0</v>
      </c>
      <c r="P2083" s="93">
        <v>796</v>
      </c>
      <c r="Q2083" s="2" t="s">
        <v>41</v>
      </c>
      <c r="R2083" s="37">
        <v>19</v>
      </c>
      <c r="S2083" s="9">
        <v>4210.5200000000004</v>
      </c>
      <c r="T2083" s="9">
        <f>S2083*R2083</f>
        <v>79999.88</v>
      </c>
      <c r="U2083" s="9">
        <f>T2083*1.12</f>
        <v>89599.865600000019</v>
      </c>
      <c r="V2083" s="2" t="s">
        <v>42</v>
      </c>
      <c r="W2083" s="2">
        <v>2014</v>
      </c>
      <c r="X2083" s="30" t="s">
        <v>10519</v>
      </c>
    </row>
    <row r="2084" spans="1:25" ht="76.5" outlineLevel="1" x14ac:dyDescent="0.25">
      <c r="A2084" s="2" t="s">
        <v>4759</v>
      </c>
      <c r="B2084" s="3" t="s">
        <v>27</v>
      </c>
      <c r="C2084" s="5" t="s">
        <v>5488</v>
      </c>
      <c r="D2084" s="34" t="s">
        <v>6515</v>
      </c>
      <c r="E2084" s="5" t="s">
        <v>5489</v>
      </c>
      <c r="F2084" s="34" t="s">
        <v>5490</v>
      </c>
      <c r="G2084" s="34" t="s">
        <v>29</v>
      </c>
      <c r="H2084" s="4">
        <v>0</v>
      </c>
      <c r="I2084" s="2">
        <v>710000000</v>
      </c>
      <c r="J2084" s="2" t="s">
        <v>11537</v>
      </c>
      <c r="K2084" s="30" t="s">
        <v>6014</v>
      </c>
      <c r="L2084" s="2" t="s">
        <v>1148</v>
      </c>
      <c r="M2084" s="6" t="s">
        <v>32</v>
      </c>
      <c r="N2084" s="2" t="s">
        <v>453</v>
      </c>
      <c r="O2084" s="35">
        <v>0</v>
      </c>
      <c r="P2084" s="36" t="s">
        <v>40</v>
      </c>
      <c r="Q2084" s="5" t="s">
        <v>41</v>
      </c>
      <c r="R2084" s="37">
        <v>88</v>
      </c>
      <c r="S2084" s="9">
        <v>0</v>
      </c>
      <c r="T2084" s="9">
        <f t="shared" si="125"/>
        <v>0</v>
      </c>
      <c r="U2084" s="9">
        <f t="shared" si="123"/>
        <v>0</v>
      </c>
      <c r="V2084" s="2" t="s">
        <v>42</v>
      </c>
      <c r="W2084" s="2">
        <v>2014</v>
      </c>
      <c r="X2084" s="30"/>
    </row>
    <row r="2085" spans="1:25" s="26" customFormat="1" ht="76.5" outlineLevel="1" x14ac:dyDescent="0.25">
      <c r="A2085" s="27" t="s">
        <v>11932</v>
      </c>
      <c r="B2085" s="3" t="s">
        <v>27</v>
      </c>
      <c r="C2085" s="10" t="s">
        <v>5488</v>
      </c>
      <c r="D2085" s="34" t="s">
        <v>6515</v>
      </c>
      <c r="E2085" s="5" t="s">
        <v>5489</v>
      </c>
      <c r="F2085" s="28" t="s">
        <v>5490</v>
      </c>
      <c r="G2085" s="28" t="s">
        <v>29</v>
      </c>
      <c r="H2085" s="29" t="s">
        <v>375</v>
      </c>
      <c r="I2085" s="2">
        <v>710000000</v>
      </c>
      <c r="J2085" s="2" t="s">
        <v>11537</v>
      </c>
      <c r="K2085" s="142" t="s">
        <v>6017</v>
      </c>
      <c r="L2085" s="27" t="s">
        <v>1148</v>
      </c>
      <c r="M2085" s="31" t="s">
        <v>32</v>
      </c>
      <c r="N2085" s="2" t="s">
        <v>11918</v>
      </c>
      <c r="O2085" s="32">
        <v>0.3</v>
      </c>
      <c r="P2085" s="29" t="s">
        <v>40</v>
      </c>
      <c r="Q2085" s="10" t="s">
        <v>41</v>
      </c>
      <c r="R2085" s="33">
        <v>88</v>
      </c>
      <c r="S2085" s="9">
        <v>0</v>
      </c>
      <c r="T2085" s="9">
        <v>0</v>
      </c>
      <c r="U2085" s="9">
        <f t="shared" si="123"/>
        <v>0</v>
      </c>
      <c r="V2085" s="27" t="s">
        <v>42</v>
      </c>
      <c r="W2085" s="2">
        <v>2014</v>
      </c>
      <c r="X2085" s="30" t="s">
        <v>11934</v>
      </c>
    </row>
    <row r="2086" spans="1:25" s="26" customFormat="1" ht="76.5" x14ac:dyDescent="0.25">
      <c r="A2086" s="27" t="s">
        <v>12604</v>
      </c>
      <c r="B2086" s="3" t="s">
        <v>27</v>
      </c>
      <c r="C2086" s="292" t="s">
        <v>5488</v>
      </c>
      <c r="D2086" s="28" t="s">
        <v>11947</v>
      </c>
      <c r="E2086" s="292" t="s">
        <v>5489</v>
      </c>
      <c r="F2086" s="28" t="s">
        <v>5490</v>
      </c>
      <c r="G2086" s="28" t="s">
        <v>29</v>
      </c>
      <c r="H2086" s="29" t="s">
        <v>375</v>
      </c>
      <c r="I2086" s="27">
        <v>710000000</v>
      </c>
      <c r="J2086" s="27" t="s">
        <v>1075</v>
      </c>
      <c r="K2086" s="30" t="s">
        <v>6133</v>
      </c>
      <c r="L2086" s="27" t="s">
        <v>1148</v>
      </c>
      <c r="M2086" s="31" t="s">
        <v>32</v>
      </c>
      <c r="N2086" s="291" t="s">
        <v>11918</v>
      </c>
      <c r="O2086" s="32">
        <v>0.3</v>
      </c>
      <c r="P2086" s="29" t="s">
        <v>40</v>
      </c>
      <c r="Q2086" s="292" t="s">
        <v>41</v>
      </c>
      <c r="R2086" s="33">
        <v>80</v>
      </c>
      <c r="S2086" s="294">
        <v>125</v>
      </c>
      <c r="T2086" s="294">
        <v>10000</v>
      </c>
      <c r="U2086" s="294">
        <f t="shared" si="123"/>
        <v>11200.000000000002</v>
      </c>
      <c r="V2086" s="27" t="s">
        <v>42</v>
      </c>
      <c r="W2086" s="142">
        <v>2014</v>
      </c>
      <c r="X2086" s="30" t="s">
        <v>13578</v>
      </c>
    </row>
    <row r="2087" spans="1:25" ht="76.5" outlineLevel="1" x14ac:dyDescent="0.25">
      <c r="A2087" s="2" t="s">
        <v>4760</v>
      </c>
      <c r="B2087" s="3" t="s">
        <v>27</v>
      </c>
      <c r="C2087" s="5" t="s">
        <v>5491</v>
      </c>
      <c r="D2087" s="34" t="s">
        <v>5492</v>
      </c>
      <c r="E2087" s="5" t="s">
        <v>5493</v>
      </c>
      <c r="F2087" s="34" t="s">
        <v>5492</v>
      </c>
      <c r="G2087" s="34" t="s">
        <v>29</v>
      </c>
      <c r="H2087" s="4">
        <v>0</v>
      </c>
      <c r="I2087" s="2">
        <v>710000000</v>
      </c>
      <c r="J2087" s="2" t="s">
        <v>11537</v>
      </c>
      <c r="K2087" s="30" t="s">
        <v>6014</v>
      </c>
      <c r="L2087" s="2" t="s">
        <v>1148</v>
      </c>
      <c r="M2087" s="6" t="s">
        <v>32</v>
      </c>
      <c r="N2087" s="2" t="s">
        <v>453</v>
      </c>
      <c r="O2087" s="35">
        <v>0</v>
      </c>
      <c r="P2087" s="36" t="s">
        <v>40</v>
      </c>
      <c r="Q2087" s="5" t="s">
        <v>41</v>
      </c>
      <c r="R2087" s="37">
        <v>8</v>
      </c>
      <c r="S2087" s="9">
        <v>7000</v>
      </c>
      <c r="T2087" s="9">
        <f t="shared" si="125"/>
        <v>56000</v>
      </c>
      <c r="U2087" s="9">
        <f t="shared" si="123"/>
        <v>62720.000000000007</v>
      </c>
      <c r="V2087" s="2" t="s">
        <v>42</v>
      </c>
      <c r="W2087" s="2">
        <v>2014</v>
      </c>
      <c r="X2087" s="30"/>
    </row>
    <row r="2088" spans="1:25" ht="76.5" outlineLevel="1" x14ac:dyDescent="0.25">
      <c r="A2088" s="2" t="s">
        <v>4761</v>
      </c>
      <c r="B2088" s="3" t="s">
        <v>27</v>
      </c>
      <c r="C2088" s="5" t="s">
        <v>5494</v>
      </c>
      <c r="D2088" s="34" t="s">
        <v>4222</v>
      </c>
      <c r="E2088" s="5" t="s">
        <v>5495</v>
      </c>
      <c r="F2088" s="34" t="s">
        <v>4222</v>
      </c>
      <c r="G2088" s="34" t="s">
        <v>29</v>
      </c>
      <c r="H2088" s="4">
        <v>0</v>
      </c>
      <c r="I2088" s="2">
        <v>710000000</v>
      </c>
      <c r="J2088" s="2" t="s">
        <v>11537</v>
      </c>
      <c r="K2088" s="30" t="s">
        <v>6014</v>
      </c>
      <c r="L2088" s="2" t="s">
        <v>1148</v>
      </c>
      <c r="M2088" s="6" t="s">
        <v>32</v>
      </c>
      <c r="N2088" s="2" t="s">
        <v>453</v>
      </c>
      <c r="O2088" s="35">
        <v>0</v>
      </c>
      <c r="P2088" s="36" t="s">
        <v>40</v>
      </c>
      <c r="Q2088" s="5" t="s">
        <v>41</v>
      </c>
      <c r="R2088" s="37">
        <v>7</v>
      </c>
      <c r="S2088" s="9">
        <v>0</v>
      </c>
      <c r="T2088" s="9">
        <f t="shared" si="125"/>
        <v>0</v>
      </c>
      <c r="U2088" s="9">
        <f t="shared" si="123"/>
        <v>0</v>
      </c>
      <c r="V2088" s="2" t="s">
        <v>42</v>
      </c>
      <c r="W2088" s="2">
        <v>2014</v>
      </c>
      <c r="X2088" s="30"/>
    </row>
    <row r="2089" spans="1:25" s="26" customFormat="1" ht="76.5" outlineLevel="1" x14ac:dyDescent="0.25">
      <c r="A2089" s="27" t="s">
        <v>11935</v>
      </c>
      <c r="B2089" s="3" t="s">
        <v>27</v>
      </c>
      <c r="C2089" s="10" t="s">
        <v>5494</v>
      </c>
      <c r="D2089" s="28" t="s">
        <v>4222</v>
      </c>
      <c r="E2089" s="10" t="s">
        <v>5495</v>
      </c>
      <c r="F2089" s="28" t="s">
        <v>4222</v>
      </c>
      <c r="G2089" s="28" t="s">
        <v>29</v>
      </c>
      <c r="H2089" s="29" t="s">
        <v>375</v>
      </c>
      <c r="I2089" s="2">
        <v>710000000</v>
      </c>
      <c r="J2089" s="2" t="s">
        <v>11537</v>
      </c>
      <c r="K2089" s="142" t="s">
        <v>6017</v>
      </c>
      <c r="L2089" s="27" t="s">
        <v>1148</v>
      </c>
      <c r="M2089" s="31" t="s">
        <v>32</v>
      </c>
      <c r="N2089" s="2" t="s">
        <v>11918</v>
      </c>
      <c r="O2089" s="32">
        <v>0.3</v>
      </c>
      <c r="P2089" s="29" t="s">
        <v>824</v>
      </c>
      <c r="Q2089" s="10" t="s">
        <v>825</v>
      </c>
      <c r="R2089" s="33">
        <v>7</v>
      </c>
      <c r="S2089" s="9">
        <v>0</v>
      </c>
      <c r="T2089" s="9">
        <v>0</v>
      </c>
      <c r="U2089" s="9">
        <f t="shared" si="123"/>
        <v>0</v>
      </c>
      <c r="V2089" s="27" t="s">
        <v>42</v>
      </c>
      <c r="W2089" s="2">
        <v>2014</v>
      </c>
      <c r="X2089" s="30" t="s">
        <v>11936</v>
      </c>
    </row>
    <row r="2090" spans="1:25" s="26" customFormat="1" ht="76.5" outlineLevel="1" x14ac:dyDescent="0.25">
      <c r="A2090" s="27" t="s">
        <v>12605</v>
      </c>
      <c r="B2090" s="3" t="s">
        <v>27</v>
      </c>
      <c r="C2090" s="10" t="s">
        <v>5494</v>
      </c>
      <c r="D2090" s="28" t="s">
        <v>4222</v>
      </c>
      <c r="E2090" s="10" t="s">
        <v>5495</v>
      </c>
      <c r="F2090" s="28" t="s">
        <v>4222</v>
      </c>
      <c r="G2090" s="28" t="s">
        <v>29</v>
      </c>
      <c r="H2090" s="29" t="s">
        <v>375</v>
      </c>
      <c r="I2090" s="2">
        <v>710000000</v>
      </c>
      <c r="J2090" s="2" t="s">
        <v>11537</v>
      </c>
      <c r="K2090" s="30" t="s">
        <v>6133</v>
      </c>
      <c r="L2090" s="27" t="s">
        <v>1148</v>
      </c>
      <c r="M2090" s="31" t="s">
        <v>32</v>
      </c>
      <c r="N2090" s="2" t="s">
        <v>11918</v>
      </c>
      <c r="O2090" s="32">
        <v>0.3</v>
      </c>
      <c r="P2090" s="29" t="s">
        <v>824</v>
      </c>
      <c r="Q2090" s="10" t="s">
        <v>825</v>
      </c>
      <c r="R2090" s="33">
        <v>7</v>
      </c>
      <c r="S2090" s="9">
        <v>1142.8599999999999</v>
      </c>
      <c r="T2090" s="9">
        <v>8000</v>
      </c>
      <c r="U2090" s="9">
        <f t="shared" si="123"/>
        <v>8960</v>
      </c>
      <c r="V2090" s="27" t="s">
        <v>42</v>
      </c>
      <c r="W2090" s="2">
        <v>2014</v>
      </c>
      <c r="X2090" s="30" t="s">
        <v>12606</v>
      </c>
    </row>
    <row r="2091" spans="1:25" ht="76.5" outlineLevel="1" x14ac:dyDescent="0.25">
      <c r="A2091" s="2" t="s">
        <v>4762</v>
      </c>
      <c r="B2091" s="3" t="s">
        <v>27</v>
      </c>
      <c r="C2091" s="10" t="s">
        <v>5496</v>
      </c>
      <c r="D2091" s="28" t="s">
        <v>6513</v>
      </c>
      <c r="E2091" s="10" t="s">
        <v>11938</v>
      </c>
      <c r="F2091" s="34" t="s">
        <v>5497</v>
      </c>
      <c r="G2091" s="34" t="s">
        <v>29</v>
      </c>
      <c r="H2091" s="4">
        <v>0</v>
      </c>
      <c r="I2091" s="2">
        <v>710000000</v>
      </c>
      <c r="J2091" s="2" t="s">
        <v>11537</v>
      </c>
      <c r="K2091" s="30" t="s">
        <v>6014</v>
      </c>
      <c r="L2091" s="2" t="s">
        <v>1148</v>
      </c>
      <c r="M2091" s="6" t="s">
        <v>32</v>
      </c>
      <c r="N2091" s="2" t="s">
        <v>453</v>
      </c>
      <c r="O2091" s="35">
        <v>0</v>
      </c>
      <c r="P2091" s="93">
        <v>796</v>
      </c>
      <c r="Q2091" s="2" t="s">
        <v>41</v>
      </c>
      <c r="R2091" s="37">
        <f>3+1</f>
        <v>4</v>
      </c>
      <c r="S2091" s="9">
        <v>0</v>
      </c>
      <c r="T2091" s="9">
        <f t="shared" si="125"/>
        <v>0</v>
      </c>
      <c r="U2091" s="9">
        <f t="shared" si="123"/>
        <v>0</v>
      </c>
      <c r="V2091" s="2" t="s">
        <v>42</v>
      </c>
      <c r="W2091" s="2">
        <v>2014</v>
      </c>
      <c r="X2091" s="30"/>
    </row>
    <row r="2092" spans="1:25" s="26" customFormat="1" ht="76.5" outlineLevel="1" x14ac:dyDescent="0.25">
      <c r="A2092" s="27" t="s">
        <v>11937</v>
      </c>
      <c r="B2092" s="3" t="s">
        <v>27</v>
      </c>
      <c r="C2092" s="10" t="s">
        <v>5496</v>
      </c>
      <c r="D2092" s="28" t="s">
        <v>6513</v>
      </c>
      <c r="E2092" s="10" t="s">
        <v>11938</v>
      </c>
      <c r="F2092" s="28" t="s">
        <v>5497</v>
      </c>
      <c r="G2092" s="28" t="s">
        <v>29</v>
      </c>
      <c r="H2092" s="29" t="s">
        <v>375</v>
      </c>
      <c r="I2092" s="2">
        <v>710000000</v>
      </c>
      <c r="J2092" s="2" t="s">
        <v>11537</v>
      </c>
      <c r="K2092" s="142" t="s">
        <v>6017</v>
      </c>
      <c r="L2092" s="27" t="s">
        <v>1148</v>
      </c>
      <c r="M2092" s="31" t="s">
        <v>32</v>
      </c>
      <c r="N2092" s="2" t="s">
        <v>11918</v>
      </c>
      <c r="O2092" s="32">
        <v>0.3</v>
      </c>
      <c r="P2092" s="143">
        <v>796</v>
      </c>
      <c r="Q2092" s="27" t="s">
        <v>41</v>
      </c>
      <c r="R2092" s="33">
        <f>3+1</f>
        <v>4</v>
      </c>
      <c r="S2092" s="9">
        <v>2750</v>
      </c>
      <c r="T2092" s="9">
        <v>0</v>
      </c>
      <c r="U2092" s="9">
        <f t="shared" si="123"/>
        <v>0</v>
      </c>
      <c r="V2092" s="27" t="s">
        <v>42</v>
      </c>
      <c r="W2092" s="2">
        <v>2014</v>
      </c>
      <c r="X2092" s="30" t="s">
        <v>11939</v>
      </c>
    </row>
    <row r="2093" spans="1:25" s="26" customFormat="1" ht="76.5" outlineLevel="1" x14ac:dyDescent="0.25">
      <c r="A2093" s="27" t="s">
        <v>12607</v>
      </c>
      <c r="B2093" s="3" t="s">
        <v>27</v>
      </c>
      <c r="C2093" s="10" t="s">
        <v>5496</v>
      </c>
      <c r="D2093" s="28" t="s">
        <v>6513</v>
      </c>
      <c r="E2093" s="10" t="s">
        <v>11938</v>
      </c>
      <c r="F2093" s="28" t="s">
        <v>5497</v>
      </c>
      <c r="G2093" s="28" t="s">
        <v>29</v>
      </c>
      <c r="H2093" s="29" t="s">
        <v>375</v>
      </c>
      <c r="I2093" s="2">
        <v>710000000</v>
      </c>
      <c r="J2093" s="2" t="s">
        <v>11537</v>
      </c>
      <c r="K2093" s="30" t="s">
        <v>6133</v>
      </c>
      <c r="L2093" s="27" t="s">
        <v>1148</v>
      </c>
      <c r="M2093" s="31" t="s">
        <v>32</v>
      </c>
      <c r="N2093" s="2" t="s">
        <v>11918</v>
      </c>
      <c r="O2093" s="32">
        <v>0.3</v>
      </c>
      <c r="P2093" s="143">
        <v>796</v>
      </c>
      <c r="Q2093" s="27" t="s">
        <v>41</v>
      </c>
      <c r="R2093" s="33">
        <v>3</v>
      </c>
      <c r="S2093" s="9">
        <v>3666.67</v>
      </c>
      <c r="T2093" s="9">
        <v>11000</v>
      </c>
      <c r="U2093" s="9">
        <f t="shared" si="123"/>
        <v>12320.000000000002</v>
      </c>
      <c r="V2093" s="27" t="s">
        <v>42</v>
      </c>
      <c r="W2093" s="2">
        <v>2014</v>
      </c>
      <c r="X2093" s="30" t="s">
        <v>12608</v>
      </c>
    </row>
    <row r="2094" spans="1:25" ht="76.5" outlineLevel="1" x14ac:dyDescent="0.25">
      <c r="A2094" s="2" t="s">
        <v>4763</v>
      </c>
      <c r="B2094" s="3" t="s">
        <v>27</v>
      </c>
      <c r="C2094" s="5" t="s">
        <v>5498</v>
      </c>
      <c r="D2094" s="34" t="s">
        <v>6517</v>
      </c>
      <c r="E2094" s="5" t="s">
        <v>5499</v>
      </c>
      <c r="F2094" s="34" t="s">
        <v>5500</v>
      </c>
      <c r="G2094" s="34" t="s">
        <v>29</v>
      </c>
      <c r="H2094" s="4">
        <v>0</v>
      </c>
      <c r="I2094" s="2">
        <v>710000000</v>
      </c>
      <c r="J2094" s="2" t="s">
        <v>11537</v>
      </c>
      <c r="K2094" s="30" t="s">
        <v>6014</v>
      </c>
      <c r="L2094" s="2" t="s">
        <v>1148</v>
      </c>
      <c r="M2094" s="6" t="s">
        <v>32</v>
      </c>
      <c r="N2094" s="2" t="s">
        <v>453</v>
      </c>
      <c r="O2094" s="35">
        <v>0</v>
      </c>
      <c r="P2094" s="93">
        <v>796</v>
      </c>
      <c r="Q2094" s="2" t="s">
        <v>41</v>
      </c>
      <c r="R2094" s="37">
        <v>30</v>
      </c>
      <c r="S2094" s="9">
        <v>0</v>
      </c>
      <c r="T2094" s="9">
        <f t="shared" si="125"/>
        <v>0</v>
      </c>
      <c r="U2094" s="9">
        <f t="shared" si="123"/>
        <v>0</v>
      </c>
      <c r="V2094" s="2" t="s">
        <v>42</v>
      </c>
      <c r="W2094" s="2">
        <v>2014</v>
      </c>
      <c r="X2094" s="30"/>
    </row>
    <row r="2095" spans="1:25" s="26" customFormat="1" ht="76.5" outlineLevel="1" x14ac:dyDescent="0.25">
      <c r="A2095" s="27" t="s">
        <v>11940</v>
      </c>
      <c r="B2095" s="3" t="s">
        <v>27</v>
      </c>
      <c r="C2095" s="10" t="s">
        <v>5498</v>
      </c>
      <c r="D2095" s="34" t="s">
        <v>6517</v>
      </c>
      <c r="E2095" s="5" t="s">
        <v>5499</v>
      </c>
      <c r="F2095" s="28" t="s">
        <v>5500</v>
      </c>
      <c r="G2095" s="28" t="s">
        <v>29</v>
      </c>
      <c r="H2095" s="29" t="s">
        <v>375</v>
      </c>
      <c r="I2095" s="2">
        <v>710000000</v>
      </c>
      <c r="J2095" s="2" t="s">
        <v>11537</v>
      </c>
      <c r="K2095" s="142" t="s">
        <v>6017</v>
      </c>
      <c r="L2095" s="27" t="s">
        <v>1148</v>
      </c>
      <c r="M2095" s="31" t="s">
        <v>32</v>
      </c>
      <c r="N2095" s="2" t="s">
        <v>11918</v>
      </c>
      <c r="O2095" s="32">
        <v>0</v>
      </c>
      <c r="P2095" s="143">
        <v>796</v>
      </c>
      <c r="Q2095" s="27" t="s">
        <v>41</v>
      </c>
      <c r="R2095" s="33">
        <v>30</v>
      </c>
      <c r="S2095" s="9">
        <v>200</v>
      </c>
      <c r="T2095" s="9">
        <v>0</v>
      </c>
      <c r="U2095" s="9">
        <f t="shared" si="123"/>
        <v>0</v>
      </c>
      <c r="V2095" s="27" t="s">
        <v>42</v>
      </c>
      <c r="W2095" s="2">
        <v>2014</v>
      </c>
      <c r="X2095" s="39" t="s">
        <v>11933</v>
      </c>
    </row>
    <row r="2096" spans="1:25" s="26" customFormat="1" ht="76.5" outlineLevel="1" x14ac:dyDescent="0.25">
      <c r="A2096" s="27" t="s">
        <v>12609</v>
      </c>
      <c r="B2096" s="3" t="s">
        <v>27</v>
      </c>
      <c r="C2096" s="10" t="s">
        <v>5498</v>
      </c>
      <c r="D2096" s="34" t="s">
        <v>6517</v>
      </c>
      <c r="E2096" s="5" t="s">
        <v>5499</v>
      </c>
      <c r="F2096" s="28" t="s">
        <v>5500</v>
      </c>
      <c r="G2096" s="28" t="s">
        <v>29</v>
      </c>
      <c r="H2096" s="29" t="s">
        <v>375</v>
      </c>
      <c r="I2096" s="2">
        <v>710000000</v>
      </c>
      <c r="J2096" s="2" t="s">
        <v>11537</v>
      </c>
      <c r="K2096" s="30" t="s">
        <v>6133</v>
      </c>
      <c r="L2096" s="27" t="s">
        <v>1148</v>
      </c>
      <c r="M2096" s="31" t="s">
        <v>32</v>
      </c>
      <c r="N2096" s="2" t="s">
        <v>11918</v>
      </c>
      <c r="O2096" s="32">
        <v>0</v>
      </c>
      <c r="P2096" s="143">
        <v>796</v>
      </c>
      <c r="Q2096" s="27" t="s">
        <v>41</v>
      </c>
      <c r="R2096" s="33">
        <v>38</v>
      </c>
      <c r="S2096" s="9">
        <v>155</v>
      </c>
      <c r="T2096" s="9">
        <v>5890</v>
      </c>
      <c r="U2096" s="9">
        <f t="shared" si="123"/>
        <v>6596.8</v>
      </c>
      <c r="V2096" s="27" t="s">
        <v>42</v>
      </c>
      <c r="W2096" s="2">
        <v>2014</v>
      </c>
      <c r="X2096" s="39" t="s">
        <v>10943</v>
      </c>
      <c r="Y2096" s="144"/>
    </row>
    <row r="2097" spans="1:16382" ht="76.5" outlineLevel="1" x14ac:dyDescent="0.25">
      <c r="A2097" s="2" t="s">
        <v>4764</v>
      </c>
      <c r="B2097" s="3" t="s">
        <v>27</v>
      </c>
      <c r="C2097" s="5" t="s">
        <v>5501</v>
      </c>
      <c r="D2097" s="34" t="s">
        <v>1884</v>
      </c>
      <c r="E2097" s="5" t="s">
        <v>5502</v>
      </c>
      <c r="F2097" s="34" t="s">
        <v>5503</v>
      </c>
      <c r="G2097" s="34" t="s">
        <v>29</v>
      </c>
      <c r="H2097" s="4">
        <v>0</v>
      </c>
      <c r="I2097" s="2">
        <v>710000000</v>
      </c>
      <c r="J2097" s="2" t="s">
        <v>11537</v>
      </c>
      <c r="K2097" s="30" t="s">
        <v>6161</v>
      </c>
      <c r="L2097" s="2" t="s">
        <v>1148</v>
      </c>
      <c r="M2097" s="6" t="s">
        <v>32</v>
      </c>
      <c r="N2097" s="2" t="s">
        <v>453</v>
      </c>
      <c r="O2097" s="35">
        <v>0</v>
      </c>
      <c r="P2097" s="36" t="s">
        <v>40</v>
      </c>
      <c r="Q2097" s="5" t="s">
        <v>41</v>
      </c>
      <c r="R2097" s="121">
        <v>50</v>
      </c>
      <c r="S2097" s="9">
        <v>300</v>
      </c>
      <c r="T2097" s="9">
        <v>0</v>
      </c>
      <c r="U2097" s="9">
        <f t="shared" si="123"/>
        <v>0</v>
      </c>
      <c r="V2097" s="2" t="s">
        <v>42</v>
      </c>
      <c r="W2097" s="2">
        <v>2014</v>
      </c>
      <c r="X2097" s="30"/>
    </row>
    <row r="2098" spans="1:16382" s="26" customFormat="1" ht="76.5" outlineLevel="1" x14ac:dyDescent="0.25">
      <c r="A2098" s="27" t="s">
        <v>11917</v>
      </c>
      <c r="B2098" s="3" t="s">
        <v>27</v>
      </c>
      <c r="C2098" s="10" t="s">
        <v>5501</v>
      </c>
      <c r="D2098" s="34" t="s">
        <v>1884</v>
      </c>
      <c r="E2098" s="10" t="s">
        <v>5502</v>
      </c>
      <c r="F2098" s="28" t="s">
        <v>5503</v>
      </c>
      <c r="G2098" s="28" t="s">
        <v>29</v>
      </c>
      <c r="H2098" s="29" t="s">
        <v>375</v>
      </c>
      <c r="I2098" s="2">
        <v>710000000</v>
      </c>
      <c r="J2098" s="2" t="s">
        <v>11537</v>
      </c>
      <c r="K2098" s="142" t="s">
        <v>6017</v>
      </c>
      <c r="L2098" s="27" t="s">
        <v>1148</v>
      </c>
      <c r="M2098" s="31" t="s">
        <v>32</v>
      </c>
      <c r="N2098" s="2" t="s">
        <v>11918</v>
      </c>
      <c r="O2098" s="32">
        <v>0.3</v>
      </c>
      <c r="P2098" s="29" t="s">
        <v>756</v>
      </c>
      <c r="Q2098" s="10" t="s">
        <v>757</v>
      </c>
      <c r="R2098" s="38">
        <v>50</v>
      </c>
      <c r="S2098" s="9">
        <v>0</v>
      </c>
      <c r="T2098" s="9">
        <f>R2098*S2098</f>
        <v>0</v>
      </c>
      <c r="U2098" s="9">
        <f t="shared" si="123"/>
        <v>0</v>
      </c>
      <c r="V2098" s="27" t="s">
        <v>42</v>
      </c>
      <c r="W2098" s="2">
        <v>2014</v>
      </c>
      <c r="X2098" s="39" t="s">
        <v>11919</v>
      </c>
    </row>
    <row r="2099" spans="1:16382" s="26" customFormat="1" ht="76.5" outlineLevel="1" x14ac:dyDescent="0.25">
      <c r="A2099" s="27" t="s">
        <v>12601</v>
      </c>
      <c r="B2099" s="3" t="s">
        <v>27</v>
      </c>
      <c r="C2099" s="10" t="s">
        <v>5501</v>
      </c>
      <c r="D2099" s="34" t="s">
        <v>1884</v>
      </c>
      <c r="E2099" s="10" t="s">
        <v>5502</v>
      </c>
      <c r="F2099" s="28" t="s">
        <v>5503</v>
      </c>
      <c r="G2099" s="28" t="s">
        <v>29</v>
      </c>
      <c r="H2099" s="29" t="s">
        <v>375</v>
      </c>
      <c r="I2099" s="2">
        <v>710000000</v>
      </c>
      <c r="J2099" s="2" t="s">
        <v>11537</v>
      </c>
      <c r="K2099" s="30" t="s">
        <v>6133</v>
      </c>
      <c r="L2099" s="27" t="s">
        <v>1148</v>
      </c>
      <c r="M2099" s="31" t="s">
        <v>32</v>
      </c>
      <c r="N2099" s="2" t="s">
        <v>11918</v>
      </c>
      <c r="O2099" s="32">
        <v>0.3</v>
      </c>
      <c r="P2099" s="29" t="s">
        <v>756</v>
      </c>
      <c r="Q2099" s="10" t="s">
        <v>757</v>
      </c>
      <c r="R2099" s="38">
        <v>50</v>
      </c>
      <c r="S2099" s="9">
        <v>300</v>
      </c>
      <c r="T2099" s="9">
        <f>R2099*S2099</f>
        <v>15000</v>
      </c>
      <c r="U2099" s="9">
        <f t="shared" si="123"/>
        <v>16800</v>
      </c>
      <c r="V2099" s="27" t="s">
        <v>42</v>
      </c>
      <c r="W2099" s="2">
        <v>2014</v>
      </c>
      <c r="X2099" s="39" t="s">
        <v>12602</v>
      </c>
    </row>
    <row r="2100" spans="1:16382" ht="79.5" customHeight="1" outlineLevel="1" x14ac:dyDescent="0.25">
      <c r="A2100" s="2" t="s">
        <v>4765</v>
      </c>
      <c r="B2100" s="3" t="s">
        <v>27</v>
      </c>
      <c r="C2100" s="5" t="s">
        <v>1868</v>
      </c>
      <c r="D2100" s="34" t="s">
        <v>9919</v>
      </c>
      <c r="E2100" s="5" t="s">
        <v>1869</v>
      </c>
      <c r="F2100" s="34" t="s">
        <v>3872</v>
      </c>
      <c r="G2100" s="34" t="s">
        <v>29</v>
      </c>
      <c r="H2100" s="4">
        <v>0</v>
      </c>
      <c r="I2100" s="2">
        <v>710000000</v>
      </c>
      <c r="J2100" s="2" t="s">
        <v>11537</v>
      </c>
      <c r="K2100" s="30" t="s">
        <v>6161</v>
      </c>
      <c r="L2100" s="2" t="s">
        <v>1148</v>
      </c>
      <c r="M2100" s="6" t="s">
        <v>32</v>
      </c>
      <c r="N2100" s="2" t="s">
        <v>453</v>
      </c>
      <c r="O2100" s="35">
        <v>0</v>
      </c>
      <c r="P2100" s="36" t="s">
        <v>40</v>
      </c>
      <c r="Q2100" s="5" t="s">
        <v>41</v>
      </c>
      <c r="R2100" s="121">
        <v>50</v>
      </c>
      <c r="S2100" s="9">
        <v>0</v>
      </c>
      <c r="T2100" s="9">
        <f>R2100*S2100</f>
        <v>0</v>
      </c>
      <c r="U2100" s="9">
        <f t="shared" si="123"/>
        <v>0</v>
      </c>
      <c r="V2100" s="2" t="s">
        <v>42</v>
      </c>
      <c r="W2100" s="2">
        <v>2014</v>
      </c>
      <c r="X2100" s="30"/>
    </row>
    <row r="2101" spans="1:16382" ht="114.75" customHeight="1" outlineLevel="1" x14ac:dyDescent="0.25">
      <c r="A2101" s="276" t="s">
        <v>11924</v>
      </c>
      <c r="B2101" s="238" t="s">
        <v>27</v>
      </c>
      <c r="C2101" s="274" t="s">
        <v>1868</v>
      </c>
      <c r="D2101" s="264" t="s">
        <v>9919</v>
      </c>
      <c r="E2101" s="274" t="s">
        <v>1869</v>
      </c>
      <c r="F2101" s="264" t="s">
        <v>11925</v>
      </c>
      <c r="G2101" s="264" t="s">
        <v>343</v>
      </c>
      <c r="H2101" s="335" t="s">
        <v>375</v>
      </c>
      <c r="I2101" s="276">
        <v>710000000</v>
      </c>
      <c r="J2101" s="276" t="s">
        <v>1075</v>
      </c>
      <c r="K2101" s="263" t="s">
        <v>6161</v>
      </c>
      <c r="L2101" s="276" t="s">
        <v>1148</v>
      </c>
      <c r="M2101" s="282" t="s">
        <v>32</v>
      </c>
      <c r="N2101" s="276" t="s">
        <v>11918</v>
      </c>
      <c r="O2101" s="323">
        <v>0</v>
      </c>
      <c r="P2101" s="279" t="s">
        <v>1837</v>
      </c>
      <c r="Q2101" s="274" t="s">
        <v>1838</v>
      </c>
      <c r="R2101" s="326">
        <v>50</v>
      </c>
      <c r="S2101" s="278">
        <v>0</v>
      </c>
      <c r="T2101" s="278">
        <f t="shared" ref="T2101:T2102" si="126">R2101*S2101</f>
        <v>0</v>
      </c>
      <c r="U2101" s="278">
        <f t="shared" si="123"/>
        <v>0</v>
      </c>
      <c r="V2101" s="276" t="s">
        <v>42</v>
      </c>
      <c r="W2101" s="263">
        <v>2014</v>
      </c>
      <c r="X2101" s="263" t="s">
        <v>11926</v>
      </c>
      <c r="Y2101" s="290"/>
    </row>
    <row r="2102" spans="1:16382" s="26" customFormat="1" ht="76.5" customHeight="1" x14ac:dyDescent="0.25">
      <c r="A2102" s="276" t="s">
        <v>13421</v>
      </c>
      <c r="B2102" s="3" t="s">
        <v>27</v>
      </c>
      <c r="C2102" s="293" t="s">
        <v>1868</v>
      </c>
      <c r="D2102" s="34" t="s">
        <v>9919</v>
      </c>
      <c r="E2102" s="293" t="s">
        <v>1869</v>
      </c>
      <c r="F2102" s="34" t="s">
        <v>13722</v>
      </c>
      <c r="G2102" s="34" t="s">
        <v>343</v>
      </c>
      <c r="H2102" s="29" t="s">
        <v>375</v>
      </c>
      <c r="I2102" s="291">
        <v>710000000</v>
      </c>
      <c r="J2102" s="291" t="s">
        <v>1075</v>
      </c>
      <c r="K2102" s="263" t="s">
        <v>3806</v>
      </c>
      <c r="L2102" s="291" t="s">
        <v>1148</v>
      </c>
      <c r="M2102" s="6" t="s">
        <v>32</v>
      </c>
      <c r="N2102" s="291" t="s">
        <v>10994</v>
      </c>
      <c r="O2102" s="35">
        <v>0.3</v>
      </c>
      <c r="P2102" s="36" t="s">
        <v>1837</v>
      </c>
      <c r="Q2102" s="293" t="s">
        <v>1838</v>
      </c>
      <c r="R2102" s="294">
        <v>103</v>
      </c>
      <c r="S2102" s="294">
        <v>16000</v>
      </c>
      <c r="T2102" s="294">
        <f t="shared" si="126"/>
        <v>1648000</v>
      </c>
      <c r="U2102" s="294">
        <f t="shared" si="123"/>
        <v>1845760.0000000002</v>
      </c>
      <c r="V2102" s="291" t="s">
        <v>36</v>
      </c>
      <c r="W2102" s="30">
        <v>2014</v>
      </c>
      <c r="X2102" s="293" t="s">
        <v>13732</v>
      </c>
      <c r="Y2102" s="290"/>
    </row>
    <row r="2103" spans="1:16382" ht="76.5" outlineLevel="1" x14ac:dyDescent="0.25">
      <c r="A2103" s="2" t="s">
        <v>4766</v>
      </c>
      <c r="B2103" s="3" t="s">
        <v>27</v>
      </c>
      <c r="C2103" s="5" t="s">
        <v>2911</v>
      </c>
      <c r="D2103" s="34" t="s">
        <v>6509</v>
      </c>
      <c r="E2103" s="5" t="s">
        <v>11930</v>
      </c>
      <c r="F2103" s="34" t="s">
        <v>5505</v>
      </c>
      <c r="G2103" s="34" t="s">
        <v>29</v>
      </c>
      <c r="H2103" s="4">
        <v>0</v>
      </c>
      <c r="I2103" s="2">
        <v>710000000</v>
      </c>
      <c r="J2103" s="2" t="s">
        <v>11537</v>
      </c>
      <c r="K2103" s="30" t="s">
        <v>6161</v>
      </c>
      <c r="L2103" s="2" t="s">
        <v>1148</v>
      </c>
      <c r="M2103" s="6" t="s">
        <v>32</v>
      </c>
      <c r="N2103" s="2" t="s">
        <v>453</v>
      </c>
      <c r="O2103" s="35">
        <v>0</v>
      </c>
      <c r="P2103" s="34">
        <v>715</v>
      </c>
      <c r="Q2103" s="34" t="s">
        <v>757</v>
      </c>
      <c r="R2103" s="121">
        <v>50</v>
      </c>
      <c r="S2103" s="9">
        <v>0</v>
      </c>
      <c r="T2103" s="9">
        <f>R2103*S2103</f>
        <v>0</v>
      </c>
      <c r="U2103" s="9">
        <f t="shared" si="123"/>
        <v>0</v>
      </c>
      <c r="V2103" s="2" t="s">
        <v>42</v>
      </c>
      <c r="W2103" s="2">
        <v>2014</v>
      </c>
      <c r="X2103" s="30"/>
    </row>
    <row r="2104" spans="1:16382" s="26" customFormat="1" ht="76.5" outlineLevel="1" x14ac:dyDescent="0.25">
      <c r="A2104" s="2" t="s">
        <v>11929</v>
      </c>
      <c r="B2104" s="3" t="s">
        <v>27</v>
      </c>
      <c r="C2104" s="5" t="s">
        <v>2911</v>
      </c>
      <c r="D2104" s="34" t="s">
        <v>6509</v>
      </c>
      <c r="E2104" s="5" t="s">
        <v>11930</v>
      </c>
      <c r="F2104" s="34" t="s">
        <v>5505</v>
      </c>
      <c r="G2104" s="34" t="s">
        <v>29</v>
      </c>
      <c r="H2104" s="29" t="s">
        <v>375</v>
      </c>
      <c r="I2104" s="2">
        <v>710000000</v>
      </c>
      <c r="J2104" s="2" t="s">
        <v>11537</v>
      </c>
      <c r="K2104" s="142" t="s">
        <v>6017</v>
      </c>
      <c r="L2104" s="2" t="s">
        <v>1148</v>
      </c>
      <c r="M2104" s="6" t="s">
        <v>32</v>
      </c>
      <c r="N2104" s="2" t="s">
        <v>11918</v>
      </c>
      <c r="O2104" s="35">
        <v>0.3</v>
      </c>
      <c r="P2104" s="34">
        <v>715</v>
      </c>
      <c r="Q2104" s="34" t="s">
        <v>757</v>
      </c>
      <c r="R2104" s="121">
        <v>15</v>
      </c>
      <c r="S2104" s="9">
        <v>3500</v>
      </c>
      <c r="T2104" s="9">
        <f t="shared" ref="T2104" si="127">R2104*S2104</f>
        <v>52500</v>
      </c>
      <c r="U2104" s="9">
        <f t="shared" si="123"/>
        <v>58800.000000000007</v>
      </c>
      <c r="V2104" s="2" t="s">
        <v>42</v>
      </c>
      <c r="W2104" s="2">
        <v>2014</v>
      </c>
      <c r="X2104" s="30" t="s">
        <v>11931</v>
      </c>
    </row>
    <row r="2105" spans="1:16382" ht="76.5" outlineLevel="1" x14ac:dyDescent="0.25">
      <c r="A2105" s="2" t="s">
        <v>4767</v>
      </c>
      <c r="B2105" s="3" t="s">
        <v>27</v>
      </c>
      <c r="C2105" s="5" t="s">
        <v>5506</v>
      </c>
      <c r="D2105" s="34" t="s">
        <v>13111</v>
      </c>
      <c r="E2105" s="5" t="s">
        <v>13110</v>
      </c>
      <c r="F2105" s="34" t="s">
        <v>5507</v>
      </c>
      <c r="G2105" s="34" t="s">
        <v>29</v>
      </c>
      <c r="H2105" s="4">
        <v>0</v>
      </c>
      <c r="I2105" s="2">
        <v>710000000</v>
      </c>
      <c r="J2105" s="2" t="s">
        <v>11537</v>
      </c>
      <c r="K2105" s="30" t="s">
        <v>6161</v>
      </c>
      <c r="L2105" s="2" t="s">
        <v>1148</v>
      </c>
      <c r="M2105" s="6" t="s">
        <v>32</v>
      </c>
      <c r="N2105" s="2" t="s">
        <v>453</v>
      </c>
      <c r="O2105" s="35">
        <v>0</v>
      </c>
      <c r="P2105" s="34">
        <v>715</v>
      </c>
      <c r="Q2105" s="34" t="s">
        <v>757</v>
      </c>
      <c r="R2105" s="121">
        <v>50</v>
      </c>
      <c r="S2105" s="9">
        <v>300</v>
      </c>
      <c r="T2105" s="9">
        <f>R2105*S2105</f>
        <v>15000</v>
      </c>
      <c r="U2105" s="9">
        <f t="shared" si="123"/>
        <v>16800</v>
      </c>
      <c r="V2105" s="2" t="s">
        <v>42</v>
      </c>
      <c r="W2105" s="2">
        <v>2014</v>
      </c>
      <c r="X2105" s="30"/>
    </row>
    <row r="2106" spans="1:16382" ht="76.5" outlineLevel="1" x14ac:dyDescent="0.25">
      <c r="A2106" s="2" t="s">
        <v>4768</v>
      </c>
      <c r="B2106" s="3" t="s">
        <v>27</v>
      </c>
      <c r="C2106" s="5" t="s">
        <v>2451</v>
      </c>
      <c r="D2106" s="10" t="s">
        <v>6505</v>
      </c>
      <c r="E2106" s="10" t="s">
        <v>6506</v>
      </c>
      <c r="F2106" s="34" t="s">
        <v>10124</v>
      </c>
      <c r="G2106" s="34" t="s">
        <v>29</v>
      </c>
      <c r="H2106" s="4">
        <v>0</v>
      </c>
      <c r="I2106" s="2">
        <v>710000000</v>
      </c>
      <c r="J2106" s="2" t="s">
        <v>11537</v>
      </c>
      <c r="K2106" s="30" t="s">
        <v>6014</v>
      </c>
      <c r="L2106" s="2" t="s">
        <v>1148</v>
      </c>
      <c r="M2106" s="6" t="s">
        <v>32</v>
      </c>
      <c r="N2106" s="2" t="s">
        <v>453</v>
      </c>
      <c r="O2106" s="35">
        <v>0</v>
      </c>
      <c r="P2106" s="34">
        <v>796</v>
      </c>
      <c r="Q2106" s="2" t="s">
        <v>41</v>
      </c>
      <c r="R2106" s="37">
        <v>130</v>
      </c>
      <c r="S2106" s="9">
        <v>0</v>
      </c>
      <c r="T2106" s="9">
        <f>R2106*S2106</f>
        <v>0</v>
      </c>
      <c r="U2106" s="9">
        <f t="shared" si="123"/>
        <v>0</v>
      </c>
      <c r="V2106" s="2" t="s">
        <v>42</v>
      </c>
      <c r="W2106" s="2">
        <v>2014</v>
      </c>
      <c r="X2106" s="30"/>
    </row>
    <row r="2107" spans="1:16382" s="26" customFormat="1" ht="76.5" outlineLevel="1" x14ac:dyDescent="0.25">
      <c r="A2107" s="2" t="s">
        <v>12587</v>
      </c>
      <c r="B2107" s="3" t="s">
        <v>27</v>
      </c>
      <c r="C2107" s="5" t="s">
        <v>2451</v>
      </c>
      <c r="D2107" s="10" t="s">
        <v>6505</v>
      </c>
      <c r="E2107" s="10" t="s">
        <v>6506</v>
      </c>
      <c r="F2107" s="34" t="s">
        <v>10124</v>
      </c>
      <c r="G2107" s="34" t="s">
        <v>29</v>
      </c>
      <c r="H2107" s="4">
        <v>0</v>
      </c>
      <c r="I2107" s="2">
        <v>710000000</v>
      </c>
      <c r="J2107" s="2" t="s">
        <v>11537</v>
      </c>
      <c r="K2107" s="30" t="s">
        <v>6133</v>
      </c>
      <c r="L2107" s="2" t="s">
        <v>1148</v>
      </c>
      <c r="M2107" s="6" t="s">
        <v>32</v>
      </c>
      <c r="N2107" s="2" t="s">
        <v>453</v>
      </c>
      <c r="O2107" s="35">
        <v>0</v>
      </c>
      <c r="P2107" s="34">
        <v>796</v>
      </c>
      <c r="Q2107" s="2" t="s">
        <v>41</v>
      </c>
      <c r="R2107" s="37">
        <v>136</v>
      </c>
      <c r="S2107" s="9">
        <v>448.5</v>
      </c>
      <c r="T2107" s="9">
        <v>60996</v>
      </c>
      <c r="U2107" s="9">
        <f t="shared" si="123"/>
        <v>68315.520000000004</v>
      </c>
      <c r="V2107" s="2" t="s">
        <v>42</v>
      </c>
      <c r="W2107" s="2">
        <v>2014</v>
      </c>
      <c r="X2107" s="30" t="s">
        <v>10943</v>
      </c>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c r="CM2107" s="1"/>
      <c r="CN2107" s="1"/>
      <c r="CO2107" s="1"/>
      <c r="CP2107" s="1"/>
      <c r="CQ2107" s="1"/>
      <c r="CR2107" s="1"/>
      <c r="CS2107" s="1"/>
      <c r="CT2107" s="1"/>
      <c r="CU2107" s="1"/>
      <c r="CV2107" s="1"/>
      <c r="CW2107" s="1"/>
      <c r="CX2107" s="1"/>
      <c r="CY2107" s="1"/>
      <c r="CZ2107" s="1"/>
      <c r="DA2107" s="1"/>
      <c r="DB2107" s="1"/>
      <c r="DC2107" s="1"/>
      <c r="DD2107" s="1"/>
      <c r="DE2107" s="1"/>
      <c r="DF2107" s="1"/>
      <c r="DG2107" s="1"/>
      <c r="DH2107" s="1"/>
      <c r="DI2107" s="1"/>
      <c r="DJ2107" s="1"/>
      <c r="DK2107" s="1"/>
      <c r="DL2107" s="1"/>
      <c r="DM2107" s="1"/>
      <c r="DN2107" s="1"/>
      <c r="DO2107" s="1"/>
      <c r="DP2107" s="1"/>
      <c r="DQ2107" s="1"/>
      <c r="DR2107" s="1"/>
      <c r="DS2107" s="1"/>
      <c r="DT2107" s="1"/>
      <c r="DU2107" s="1"/>
      <c r="DV2107" s="1"/>
      <c r="DW2107" s="1"/>
      <c r="DX2107" s="1"/>
      <c r="DY2107" s="1"/>
      <c r="DZ2107" s="1"/>
      <c r="EA2107" s="1"/>
      <c r="EB2107" s="1"/>
      <c r="EC2107" s="1"/>
      <c r="ED2107" s="1"/>
      <c r="EE2107" s="1"/>
      <c r="EF2107" s="1"/>
      <c r="EG2107" s="1"/>
      <c r="EH2107" s="1"/>
      <c r="EI2107" s="1"/>
      <c r="EJ2107" s="1"/>
      <c r="EK2107" s="1"/>
      <c r="EL2107" s="1"/>
      <c r="EM2107" s="1"/>
      <c r="EN2107" s="1"/>
      <c r="EO2107" s="1"/>
      <c r="EP2107" s="1"/>
      <c r="EQ2107" s="1"/>
      <c r="ER2107" s="1"/>
      <c r="ES2107" s="1"/>
      <c r="ET2107" s="1"/>
      <c r="EU2107" s="1"/>
      <c r="EV2107" s="1"/>
      <c r="EW2107" s="1"/>
      <c r="EX2107" s="1"/>
      <c r="EY2107" s="1"/>
      <c r="EZ2107" s="1"/>
      <c r="FA2107" s="1"/>
      <c r="FB2107" s="1"/>
      <c r="FC2107" s="1"/>
      <c r="FD2107" s="1"/>
      <c r="FE2107" s="1"/>
      <c r="FF2107" s="1"/>
      <c r="FG2107" s="1"/>
      <c r="FH2107" s="1"/>
      <c r="FI2107" s="1"/>
      <c r="FJ2107" s="1"/>
      <c r="FK2107" s="1"/>
      <c r="FL2107" s="1"/>
      <c r="FM2107" s="1"/>
      <c r="FN2107" s="1"/>
      <c r="FO2107" s="1"/>
      <c r="FP2107" s="1"/>
      <c r="FQ2107" s="1"/>
      <c r="FR2107" s="1"/>
      <c r="FS2107" s="1"/>
      <c r="FT2107" s="1"/>
      <c r="FU2107" s="1"/>
      <c r="FV2107" s="1"/>
      <c r="FW2107" s="1"/>
      <c r="FX2107" s="1"/>
      <c r="FY2107" s="1"/>
      <c r="FZ2107" s="1"/>
      <c r="GA2107" s="1"/>
      <c r="GB2107" s="1"/>
      <c r="GC2107" s="1"/>
      <c r="GD2107" s="1"/>
      <c r="GE2107" s="1"/>
      <c r="GF2107" s="1"/>
      <c r="GG2107" s="1"/>
      <c r="GH2107" s="1"/>
      <c r="GI2107" s="1"/>
      <c r="GJ2107" s="1"/>
      <c r="GK2107" s="1"/>
      <c r="GL2107" s="1"/>
      <c r="GM2107" s="1"/>
      <c r="GN2107" s="1"/>
      <c r="GO2107" s="1"/>
      <c r="GP2107" s="1"/>
      <c r="GQ2107" s="1"/>
      <c r="GR2107" s="1"/>
      <c r="GS2107" s="1"/>
      <c r="GT2107" s="1"/>
      <c r="GU2107" s="1"/>
      <c r="GV2107" s="1"/>
      <c r="GW2107" s="1"/>
      <c r="GX2107" s="1"/>
      <c r="GY2107" s="1"/>
      <c r="GZ2107" s="1"/>
      <c r="HA2107" s="1"/>
      <c r="HB2107" s="1"/>
      <c r="HC2107" s="1"/>
      <c r="HD2107" s="1"/>
      <c r="HE2107" s="1"/>
      <c r="HF2107" s="1"/>
      <c r="HG2107" s="1"/>
      <c r="HH2107" s="1"/>
      <c r="HI2107" s="1"/>
      <c r="HJ2107" s="1"/>
      <c r="HK2107" s="1"/>
      <c r="HL2107" s="1"/>
      <c r="HM2107" s="1"/>
      <c r="HN2107" s="1"/>
      <c r="HO2107" s="1"/>
      <c r="HP2107" s="1"/>
      <c r="HQ2107" s="1"/>
      <c r="HR2107" s="1"/>
      <c r="HS2107" s="1"/>
      <c r="HT2107" s="1"/>
      <c r="HU2107" s="1"/>
      <c r="HV2107" s="1"/>
      <c r="HW2107" s="1"/>
      <c r="HX2107" s="1"/>
      <c r="HY2107" s="1"/>
      <c r="HZ2107" s="1"/>
      <c r="IA2107" s="1"/>
      <c r="IB2107" s="1"/>
      <c r="IC2107" s="1"/>
      <c r="ID2107" s="1"/>
      <c r="IE2107" s="1"/>
      <c r="IF2107" s="1"/>
      <c r="IG2107" s="1"/>
      <c r="IH2107" s="1"/>
      <c r="II2107" s="1"/>
      <c r="IJ2107" s="1"/>
      <c r="IK2107" s="1"/>
      <c r="IL2107" s="1"/>
      <c r="IM2107" s="1"/>
      <c r="IN2107" s="1"/>
      <c r="IO2107" s="1"/>
      <c r="IP2107" s="1"/>
      <c r="IQ2107" s="1"/>
      <c r="IR2107" s="1"/>
      <c r="IS2107" s="1"/>
      <c r="IT2107" s="1"/>
      <c r="IU2107" s="1"/>
      <c r="IV2107" s="1"/>
      <c r="IW2107" s="1"/>
      <c r="IX2107" s="1"/>
      <c r="IY2107" s="1"/>
      <c r="IZ2107" s="1"/>
      <c r="JA2107" s="1"/>
      <c r="JB2107" s="1"/>
      <c r="JC2107" s="1"/>
      <c r="JD2107" s="1"/>
      <c r="JE2107" s="1"/>
      <c r="JF2107" s="1"/>
      <c r="JG2107" s="1"/>
      <c r="JH2107" s="1"/>
      <c r="JI2107" s="1"/>
      <c r="JJ2107" s="1"/>
      <c r="JK2107" s="1"/>
      <c r="JL2107" s="1"/>
      <c r="JM2107" s="1"/>
      <c r="JN2107" s="1"/>
      <c r="JO2107" s="1"/>
      <c r="JP2107" s="1"/>
      <c r="JQ2107" s="1"/>
      <c r="JR2107" s="1"/>
      <c r="JS2107" s="1"/>
      <c r="JT2107" s="1"/>
      <c r="JU2107" s="1"/>
      <c r="JV2107" s="1"/>
      <c r="JW2107" s="1"/>
      <c r="JX2107" s="1"/>
      <c r="JY2107" s="1"/>
      <c r="JZ2107" s="1"/>
      <c r="KA2107" s="1"/>
      <c r="KB2107" s="1"/>
      <c r="KC2107" s="1"/>
      <c r="KD2107" s="1"/>
      <c r="KE2107" s="1"/>
      <c r="KF2107" s="1"/>
      <c r="KG2107" s="1"/>
      <c r="KH2107" s="1"/>
      <c r="KI2107" s="1"/>
      <c r="KJ2107" s="1"/>
      <c r="KK2107" s="1"/>
      <c r="KL2107" s="1"/>
      <c r="KM2107" s="1"/>
      <c r="KN2107" s="1"/>
      <c r="KO2107" s="1"/>
      <c r="KP2107" s="1"/>
      <c r="KQ2107" s="1"/>
      <c r="KR2107" s="1"/>
      <c r="KS2107" s="1"/>
      <c r="KT2107" s="1"/>
      <c r="KU2107" s="1"/>
      <c r="KV2107" s="1"/>
      <c r="KW2107" s="1"/>
      <c r="KX2107" s="1"/>
      <c r="KY2107" s="1"/>
      <c r="KZ2107" s="1"/>
      <c r="LA2107" s="1"/>
      <c r="LB2107" s="1"/>
      <c r="LC2107" s="1"/>
      <c r="LD2107" s="1"/>
      <c r="LE2107" s="1"/>
      <c r="LF2107" s="1"/>
      <c r="LG2107" s="1"/>
      <c r="LH2107" s="1"/>
      <c r="LI2107" s="1"/>
      <c r="LJ2107" s="1"/>
      <c r="LK2107" s="1"/>
      <c r="LL2107" s="1"/>
      <c r="LM2107" s="1"/>
      <c r="LN2107" s="1"/>
      <c r="LO2107" s="1"/>
      <c r="LP2107" s="1"/>
      <c r="LQ2107" s="1"/>
      <c r="LR2107" s="1"/>
      <c r="LS2107" s="1"/>
      <c r="LT2107" s="1"/>
      <c r="LU2107" s="1"/>
      <c r="LV2107" s="1"/>
      <c r="LW2107" s="1"/>
      <c r="LX2107" s="1"/>
      <c r="LY2107" s="1"/>
      <c r="LZ2107" s="1"/>
      <c r="MA2107" s="1"/>
      <c r="MB2107" s="1"/>
      <c r="MC2107" s="1"/>
      <c r="MD2107" s="1"/>
      <c r="ME2107" s="1"/>
      <c r="MF2107" s="1"/>
      <c r="MG2107" s="1"/>
      <c r="MH2107" s="1"/>
      <c r="MI2107" s="1"/>
      <c r="MJ2107" s="1"/>
      <c r="MK2107" s="1"/>
      <c r="ML2107" s="1"/>
      <c r="MM2107" s="1"/>
      <c r="MN2107" s="1"/>
      <c r="MO2107" s="1"/>
      <c r="MP2107" s="1"/>
      <c r="MQ2107" s="1"/>
      <c r="MR2107" s="1"/>
      <c r="MS2107" s="1"/>
      <c r="MT2107" s="1"/>
      <c r="MU2107" s="1"/>
      <c r="MV2107" s="1"/>
      <c r="MW2107" s="1"/>
      <c r="MX2107" s="1"/>
      <c r="MY2107" s="1"/>
      <c r="MZ2107" s="1"/>
      <c r="NA2107" s="1"/>
      <c r="NB2107" s="1"/>
      <c r="NC2107" s="1"/>
      <c r="ND2107" s="1"/>
      <c r="NE2107" s="1"/>
      <c r="NF2107" s="1"/>
      <c r="NG2107" s="1"/>
      <c r="NH2107" s="1"/>
      <c r="NI2107" s="1"/>
      <c r="NJ2107" s="1"/>
      <c r="NK2107" s="1"/>
      <c r="NL2107" s="1"/>
      <c r="NM2107" s="1"/>
      <c r="NN2107" s="1"/>
      <c r="NO2107" s="1"/>
      <c r="NP2107" s="1"/>
      <c r="NQ2107" s="1"/>
      <c r="NR2107" s="1"/>
      <c r="NS2107" s="1"/>
      <c r="NT2107" s="1"/>
      <c r="NU2107" s="1"/>
      <c r="NV2107" s="1"/>
      <c r="NW2107" s="1"/>
      <c r="NX2107" s="1"/>
      <c r="NY2107" s="1"/>
      <c r="NZ2107" s="1"/>
      <c r="OA2107" s="1"/>
      <c r="OB2107" s="1"/>
      <c r="OC2107" s="1"/>
      <c r="OD2107" s="1"/>
      <c r="OE2107" s="1"/>
      <c r="OF2107" s="1"/>
      <c r="OG2107" s="1"/>
      <c r="OH2107" s="1"/>
      <c r="OI2107" s="1"/>
      <c r="OJ2107" s="1"/>
      <c r="OK2107" s="1"/>
      <c r="OL2107" s="1"/>
      <c r="OM2107" s="1"/>
      <c r="ON2107" s="1"/>
      <c r="OO2107" s="1"/>
      <c r="OP2107" s="1"/>
      <c r="OQ2107" s="1"/>
      <c r="OR2107" s="1"/>
      <c r="OS2107" s="1"/>
      <c r="OT2107" s="1"/>
      <c r="OU2107" s="1"/>
      <c r="OV2107" s="1"/>
      <c r="OW2107" s="1"/>
      <c r="OX2107" s="1"/>
      <c r="OY2107" s="1"/>
      <c r="OZ2107" s="1"/>
      <c r="PA2107" s="1"/>
      <c r="PB2107" s="1"/>
      <c r="PC2107" s="1"/>
      <c r="PD2107" s="1"/>
      <c r="PE2107" s="1"/>
      <c r="PF2107" s="1"/>
      <c r="PG2107" s="1"/>
      <c r="PH2107" s="1"/>
      <c r="PI2107" s="1"/>
      <c r="PJ2107" s="1"/>
      <c r="PK2107" s="1"/>
      <c r="PL2107" s="1"/>
      <c r="PM2107" s="1"/>
      <c r="PN2107" s="1"/>
      <c r="PO2107" s="1"/>
      <c r="PP2107" s="1"/>
      <c r="PQ2107" s="1"/>
      <c r="PR2107" s="1"/>
      <c r="PS2107" s="1"/>
      <c r="PT2107" s="1"/>
      <c r="PU2107" s="1"/>
      <c r="PV2107" s="1"/>
      <c r="PW2107" s="1"/>
      <c r="PX2107" s="1"/>
      <c r="PY2107" s="1"/>
      <c r="PZ2107" s="1"/>
      <c r="QA2107" s="1"/>
      <c r="QB2107" s="1"/>
      <c r="QC2107" s="1"/>
      <c r="QD2107" s="1"/>
      <c r="QE2107" s="1"/>
      <c r="QF2107" s="1"/>
      <c r="QG2107" s="1"/>
      <c r="QH2107" s="1"/>
      <c r="QI2107" s="1"/>
      <c r="QJ2107" s="1"/>
      <c r="QK2107" s="1"/>
      <c r="QL2107" s="1"/>
      <c r="QM2107" s="1"/>
      <c r="QN2107" s="1"/>
      <c r="QO2107" s="1"/>
      <c r="QP2107" s="1"/>
      <c r="QQ2107" s="1"/>
      <c r="QR2107" s="1"/>
      <c r="QS2107" s="1"/>
      <c r="QT2107" s="1"/>
      <c r="QU2107" s="1"/>
      <c r="QV2107" s="1"/>
      <c r="QW2107" s="1"/>
      <c r="QX2107" s="1"/>
      <c r="QY2107" s="1"/>
      <c r="QZ2107" s="1"/>
      <c r="RA2107" s="1"/>
      <c r="RB2107" s="1"/>
      <c r="RC2107" s="1"/>
      <c r="RD2107" s="1"/>
      <c r="RE2107" s="1"/>
      <c r="RF2107" s="1"/>
      <c r="RG2107" s="1"/>
      <c r="RH2107" s="1"/>
      <c r="RI2107" s="1"/>
      <c r="RJ2107" s="1"/>
      <c r="RK2107" s="1"/>
      <c r="RL2107" s="1"/>
      <c r="RM2107" s="1"/>
      <c r="RN2107" s="1"/>
      <c r="RO2107" s="1"/>
      <c r="RP2107" s="1"/>
      <c r="RQ2107" s="1"/>
      <c r="RR2107" s="1"/>
      <c r="RS2107" s="1"/>
      <c r="RT2107" s="1"/>
      <c r="RU2107" s="1"/>
      <c r="RV2107" s="1"/>
      <c r="RW2107" s="1"/>
      <c r="RX2107" s="1"/>
      <c r="RY2107" s="1"/>
      <c r="RZ2107" s="1"/>
      <c r="SA2107" s="1"/>
      <c r="SB2107" s="1"/>
      <c r="SC2107" s="1"/>
      <c r="SD2107" s="1"/>
      <c r="SE2107" s="1"/>
      <c r="SF2107" s="1"/>
      <c r="SG2107" s="1"/>
      <c r="SH2107" s="1"/>
      <c r="SI2107" s="1"/>
      <c r="SJ2107" s="1"/>
      <c r="SK2107" s="1"/>
      <c r="SL2107" s="1"/>
      <c r="SM2107" s="1"/>
      <c r="SN2107" s="1"/>
      <c r="SO2107" s="1"/>
      <c r="SP2107" s="1"/>
      <c r="SQ2107" s="1"/>
      <c r="SR2107" s="1"/>
      <c r="SS2107" s="1"/>
      <c r="ST2107" s="1"/>
      <c r="SU2107" s="1"/>
      <c r="SV2107" s="1"/>
      <c r="SW2107" s="1"/>
      <c r="SX2107" s="1"/>
      <c r="SY2107" s="1"/>
      <c r="SZ2107" s="1"/>
      <c r="TA2107" s="1"/>
      <c r="TB2107" s="1"/>
      <c r="TC2107" s="1"/>
      <c r="TD2107" s="1"/>
      <c r="TE2107" s="1"/>
      <c r="TF2107" s="1"/>
      <c r="TG2107" s="1"/>
      <c r="TH2107" s="1"/>
      <c r="TI2107" s="1"/>
      <c r="TJ2107" s="1"/>
      <c r="TK2107" s="1"/>
      <c r="TL2107" s="1"/>
      <c r="TM2107" s="1"/>
      <c r="TN2107" s="1"/>
      <c r="TO2107" s="1"/>
      <c r="TP2107" s="1"/>
      <c r="TQ2107" s="1"/>
      <c r="TR2107" s="1"/>
      <c r="TS2107" s="1"/>
      <c r="TT2107" s="1"/>
      <c r="TU2107" s="1"/>
      <c r="TV2107" s="1"/>
      <c r="TW2107" s="1"/>
      <c r="TX2107" s="1"/>
      <c r="TY2107" s="1"/>
      <c r="TZ2107" s="1"/>
      <c r="UA2107" s="1"/>
      <c r="UB2107" s="1"/>
      <c r="UC2107" s="1"/>
      <c r="UD2107" s="1"/>
      <c r="UE2107" s="1"/>
      <c r="UF2107" s="1"/>
      <c r="UG2107" s="1"/>
      <c r="UH2107" s="1"/>
      <c r="UI2107" s="1"/>
      <c r="UJ2107" s="1"/>
      <c r="UK2107" s="1"/>
      <c r="UL2107" s="1"/>
      <c r="UM2107" s="1"/>
      <c r="UN2107" s="1"/>
      <c r="UO2107" s="1"/>
      <c r="UP2107" s="1"/>
      <c r="UQ2107" s="1"/>
      <c r="UR2107" s="1"/>
      <c r="US2107" s="1"/>
      <c r="UT2107" s="1"/>
      <c r="UU2107" s="1"/>
      <c r="UV2107" s="1"/>
      <c r="UW2107" s="1"/>
      <c r="UX2107" s="1"/>
      <c r="UY2107" s="1"/>
      <c r="UZ2107" s="1"/>
      <c r="VA2107" s="1"/>
      <c r="VB2107" s="1"/>
      <c r="VC2107" s="1"/>
      <c r="VD2107" s="1"/>
      <c r="VE2107" s="1"/>
      <c r="VF2107" s="1"/>
      <c r="VG2107" s="1"/>
      <c r="VH2107" s="1"/>
      <c r="VI2107" s="1"/>
      <c r="VJ2107" s="1"/>
      <c r="VK2107" s="1"/>
      <c r="VL2107" s="1"/>
      <c r="VM2107" s="1"/>
      <c r="VN2107" s="1"/>
      <c r="VO2107" s="1"/>
      <c r="VP2107" s="1"/>
      <c r="VQ2107" s="1"/>
      <c r="VR2107" s="1"/>
      <c r="VS2107" s="1"/>
      <c r="VT2107" s="1"/>
      <c r="VU2107" s="1"/>
      <c r="VV2107" s="1"/>
      <c r="VW2107" s="1"/>
      <c r="VX2107" s="1"/>
      <c r="VY2107" s="1"/>
      <c r="VZ2107" s="1"/>
      <c r="WA2107" s="1"/>
      <c r="WB2107" s="1"/>
      <c r="WC2107" s="1"/>
      <c r="WD2107" s="1"/>
      <c r="WE2107" s="1"/>
      <c r="WF2107" s="1"/>
      <c r="WG2107" s="1"/>
      <c r="WH2107" s="1"/>
      <c r="WI2107" s="1"/>
      <c r="WJ2107" s="1"/>
      <c r="WK2107" s="1"/>
      <c r="WL2107" s="1"/>
      <c r="WM2107" s="1"/>
      <c r="WN2107" s="1"/>
      <c r="WO2107" s="1"/>
      <c r="WP2107" s="1"/>
      <c r="WQ2107" s="1"/>
      <c r="WR2107" s="1"/>
      <c r="WS2107" s="1"/>
      <c r="WT2107" s="1"/>
      <c r="WU2107" s="1"/>
      <c r="WV2107" s="1"/>
      <c r="WW2107" s="1"/>
      <c r="WX2107" s="1"/>
      <c r="WY2107" s="1"/>
      <c r="WZ2107" s="1"/>
      <c r="XA2107" s="1"/>
      <c r="XB2107" s="1"/>
      <c r="XC2107" s="1"/>
      <c r="XD2107" s="1"/>
      <c r="XE2107" s="1"/>
      <c r="XF2107" s="1"/>
      <c r="XG2107" s="1"/>
      <c r="XH2107" s="1"/>
      <c r="XI2107" s="1"/>
      <c r="XJ2107" s="1"/>
      <c r="XK2107" s="1"/>
      <c r="XL2107" s="1"/>
      <c r="XM2107" s="1"/>
      <c r="XN2107" s="1"/>
      <c r="XO2107" s="1"/>
      <c r="XP2107" s="1"/>
      <c r="XQ2107" s="1"/>
      <c r="XR2107" s="1"/>
      <c r="XS2107" s="1"/>
      <c r="XT2107" s="1"/>
      <c r="XU2107" s="1"/>
      <c r="XV2107" s="1"/>
      <c r="XW2107" s="1"/>
      <c r="XX2107" s="1"/>
      <c r="XY2107" s="1"/>
      <c r="XZ2107" s="1"/>
      <c r="YA2107" s="1"/>
      <c r="YB2107" s="1"/>
      <c r="YC2107" s="1"/>
      <c r="YD2107" s="1"/>
      <c r="YE2107" s="1"/>
      <c r="YF2107" s="1"/>
      <c r="YG2107" s="1"/>
      <c r="YH2107" s="1"/>
      <c r="YI2107" s="1"/>
      <c r="YJ2107" s="1"/>
      <c r="YK2107" s="1"/>
      <c r="YL2107" s="1"/>
      <c r="YM2107" s="1"/>
      <c r="YN2107" s="1"/>
      <c r="YO2107" s="1"/>
      <c r="YP2107" s="1"/>
      <c r="YQ2107" s="1"/>
      <c r="YR2107" s="1"/>
      <c r="YS2107" s="1"/>
      <c r="YT2107" s="1"/>
      <c r="YU2107" s="1"/>
      <c r="YV2107" s="1"/>
      <c r="YW2107" s="1"/>
      <c r="YX2107" s="1"/>
      <c r="YY2107" s="1"/>
      <c r="YZ2107" s="1"/>
      <c r="ZA2107" s="1"/>
      <c r="ZB2107" s="1"/>
      <c r="ZC2107" s="1"/>
      <c r="ZD2107" s="1"/>
      <c r="ZE2107" s="1"/>
      <c r="ZF2107" s="1"/>
      <c r="ZG2107" s="1"/>
      <c r="ZH2107" s="1"/>
      <c r="ZI2107" s="1"/>
      <c r="ZJ2107" s="1"/>
      <c r="ZK2107" s="1"/>
      <c r="ZL2107" s="1"/>
      <c r="ZM2107" s="1"/>
      <c r="ZN2107" s="1"/>
      <c r="ZO2107" s="1"/>
      <c r="ZP2107" s="1"/>
      <c r="ZQ2107" s="1"/>
      <c r="ZR2107" s="1"/>
      <c r="ZS2107" s="1"/>
      <c r="ZT2107" s="1"/>
      <c r="ZU2107" s="1"/>
      <c r="ZV2107" s="1"/>
      <c r="ZW2107" s="1"/>
      <c r="ZX2107" s="1"/>
      <c r="ZY2107" s="1"/>
      <c r="ZZ2107" s="1"/>
      <c r="AAA2107" s="1"/>
      <c r="AAB2107" s="1"/>
      <c r="AAC2107" s="1"/>
      <c r="AAD2107" s="1"/>
      <c r="AAE2107" s="1"/>
      <c r="AAF2107" s="1"/>
      <c r="AAG2107" s="1"/>
      <c r="AAH2107" s="1"/>
      <c r="AAI2107" s="1"/>
      <c r="AAJ2107" s="1"/>
      <c r="AAK2107" s="1"/>
      <c r="AAL2107" s="1"/>
      <c r="AAM2107" s="1"/>
      <c r="AAN2107" s="1"/>
      <c r="AAO2107" s="1"/>
      <c r="AAP2107" s="1"/>
      <c r="AAQ2107" s="1"/>
      <c r="AAR2107" s="1"/>
      <c r="AAS2107" s="1"/>
      <c r="AAT2107" s="1"/>
      <c r="AAU2107" s="1"/>
      <c r="AAV2107" s="1"/>
      <c r="AAW2107" s="1"/>
      <c r="AAX2107" s="1"/>
      <c r="AAY2107" s="1"/>
      <c r="AAZ2107" s="1"/>
      <c r="ABA2107" s="1"/>
      <c r="ABB2107" s="1"/>
      <c r="ABC2107" s="1"/>
      <c r="ABD2107" s="1"/>
      <c r="ABE2107" s="1"/>
      <c r="ABF2107" s="1"/>
      <c r="ABG2107" s="1"/>
      <c r="ABH2107" s="1"/>
      <c r="ABI2107" s="1"/>
      <c r="ABJ2107" s="1"/>
      <c r="ABK2107" s="1"/>
      <c r="ABL2107" s="1"/>
      <c r="ABM2107" s="1"/>
      <c r="ABN2107" s="1"/>
      <c r="ABO2107" s="1"/>
      <c r="ABP2107" s="1"/>
      <c r="ABQ2107" s="1"/>
      <c r="ABR2107" s="1"/>
      <c r="ABS2107" s="1"/>
      <c r="ABT2107" s="1"/>
      <c r="ABU2107" s="1"/>
      <c r="ABV2107" s="1"/>
      <c r="ABW2107" s="1"/>
      <c r="ABX2107" s="1"/>
      <c r="ABY2107" s="1"/>
      <c r="ABZ2107" s="1"/>
      <c r="ACA2107" s="1"/>
      <c r="ACB2107" s="1"/>
      <c r="ACC2107" s="1"/>
      <c r="ACD2107" s="1"/>
      <c r="ACE2107" s="1"/>
      <c r="ACF2107" s="1"/>
      <c r="ACG2107" s="1"/>
      <c r="ACH2107" s="1"/>
      <c r="ACI2107" s="1"/>
      <c r="ACJ2107" s="1"/>
      <c r="ACK2107" s="1"/>
      <c r="ACL2107" s="1"/>
      <c r="ACM2107" s="1"/>
      <c r="ACN2107" s="1"/>
      <c r="ACO2107" s="1"/>
      <c r="ACP2107" s="1"/>
      <c r="ACQ2107" s="1"/>
      <c r="ACR2107" s="1"/>
      <c r="ACS2107" s="1"/>
      <c r="ACT2107" s="1"/>
      <c r="ACU2107" s="1"/>
      <c r="ACV2107" s="1"/>
      <c r="ACW2107" s="1"/>
      <c r="ACX2107" s="1"/>
      <c r="ACY2107" s="1"/>
      <c r="ACZ2107" s="1"/>
      <c r="ADA2107" s="1"/>
      <c r="ADB2107" s="1"/>
      <c r="ADC2107" s="1"/>
      <c r="ADD2107" s="1"/>
      <c r="ADE2107" s="1"/>
      <c r="ADF2107" s="1"/>
      <c r="ADG2107" s="1"/>
      <c r="ADH2107" s="1"/>
      <c r="ADI2107" s="1"/>
      <c r="ADJ2107" s="1"/>
      <c r="ADK2107" s="1"/>
      <c r="ADL2107" s="1"/>
      <c r="ADM2107" s="1"/>
      <c r="ADN2107" s="1"/>
      <c r="ADO2107" s="1"/>
      <c r="ADP2107" s="1"/>
      <c r="ADQ2107" s="1"/>
      <c r="ADR2107" s="1"/>
      <c r="ADS2107" s="1"/>
      <c r="ADT2107" s="1"/>
      <c r="ADU2107" s="1"/>
      <c r="ADV2107" s="1"/>
      <c r="ADW2107" s="1"/>
      <c r="ADX2107" s="1"/>
      <c r="ADY2107" s="1"/>
      <c r="ADZ2107" s="1"/>
      <c r="AEA2107" s="1"/>
      <c r="AEB2107" s="1"/>
      <c r="AEC2107" s="1"/>
      <c r="AED2107" s="1"/>
      <c r="AEE2107" s="1"/>
      <c r="AEF2107" s="1"/>
      <c r="AEG2107" s="1"/>
      <c r="AEH2107" s="1"/>
      <c r="AEI2107" s="1"/>
      <c r="AEJ2107" s="1"/>
      <c r="AEK2107" s="1"/>
      <c r="AEL2107" s="1"/>
      <c r="AEM2107" s="1"/>
      <c r="AEN2107" s="1"/>
      <c r="AEO2107" s="1"/>
      <c r="AEP2107" s="1"/>
      <c r="AEQ2107" s="1"/>
      <c r="AER2107" s="1"/>
      <c r="AES2107" s="1"/>
      <c r="AET2107" s="1"/>
      <c r="AEU2107" s="1"/>
      <c r="AEV2107" s="1"/>
      <c r="AEW2107" s="1"/>
      <c r="AEX2107" s="1"/>
      <c r="AEY2107" s="1"/>
      <c r="AEZ2107" s="1"/>
      <c r="AFA2107" s="1"/>
      <c r="AFB2107" s="1"/>
      <c r="AFC2107" s="1"/>
      <c r="AFD2107" s="1"/>
      <c r="AFE2107" s="1"/>
      <c r="AFF2107" s="1"/>
      <c r="AFG2107" s="1"/>
      <c r="AFH2107" s="1"/>
      <c r="AFI2107" s="1"/>
      <c r="AFJ2107" s="1"/>
      <c r="AFK2107" s="1"/>
      <c r="AFL2107" s="1"/>
      <c r="AFM2107" s="1"/>
      <c r="AFN2107" s="1"/>
      <c r="AFO2107" s="1"/>
      <c r="AFP2107" s="1"/>
      <c r="AFQ2107" s="1"/>
      <c r="AFR2107" s="1"/>
      <c r="AFS2107" s="1"/>
      <c r="AFT2107" s="1"/>
      <c r="AFU2107" s="1"/>
      <c r="AFV2107" s="1"/>
      <c r="AFW2107" s="1"/>
      <c r="AFX2107" s="1"/>
      <c r="AFY2107" s="1"/>
      <c r="AFZ2107" s="1"/>
      <c r="AGA2107" s="1"/>
      <c r="AGB2107" s="1"/>
      <c r="AGC2107" s="1"/>
      <c r="AGD2107" s="1"/>
      <c r="AGE2107" s="1"/>
      <c r="AGF2107" s="1"/>
      <c r="AGG2107" s="1"/>
      <c r="AGH2107" s="1"/>
      <c r="AGI2107" s="1"/>
      <c r="AGJ2107" s="1"/>
      <c r="AGK2107" s="1"/>
      <c r="AGL2107" s="1"/>
      <c r="AGM2107" s="1"/>
      <c r="AGN2107" s="1"/>
      <c r="AGO2107" s="1"/>
      <c r="AGP2107" s="1"/>
      <c r="AGQ2107" s="1"/>
      <c r="AGR2107" s="1"/>
      <c r="AGS2107" s="1"/>
      <c r="AGT2107" s="1"/>
      <c r="AGU2107" s="1"/>
      <c r="AGV2107" s="1"/>
      <c r="AGW2107" s="1"/>
      <c r="AGX2107" s="1"/>
      <c r="AGY2107" s="1"/>
      <c r="AGZ2107" s="1"/>
      <c r="AHA2107" s="1"/>
      <c r="AHB2107" s="1"/>
      <c r="AHC2107" s="1"/>
      <c r="AHD2107" s="1"/>
      <c r="AHE2107" s="1"/>
      <c r="AHF2107" s="1"/>
      <c r="AHG2107" s="1"/>
      <c r="AHH2107" s="1"/>
      <c r="AHI2107" s="1"/>
      <c r="AHJ2107" s="1"/>
      <c r="AHK2107" s="1"/>
      <c r="AHL2107" s="1"/>
      <c r="AHM2107" s="1"/>
      <c r="AHN2107" s="1"/>
      <c r="AHO2107" s="1"/>
      <c r="AHP2107" s="1"/>
      <c r="AHQ2107" s="1"/>
      <c r="AHR2107" s="1"/>
      <c r="AHS2107" s="1"/>
      <c r="AHT2107" s="1"/>
      <c r="AHU2107" s="1"/>
      <c r="AHV2107" s="1"/>
      <c r="AHW2107" s="1"/>
      <c r="AHX2107" s="1"/>
      <c r="AHY2107" s="1"/>
      <c r="AHZ2107" s="1"/>
      <c r="AIA2107" s="1"/>
      <c r="AIB2107" s="1"/>
      <c r="AIC2107" s="1"/>
      <c r="AID2107" s="1"/>
      <c r="AIE2107" s="1"/>
      <c r="AIF2107" s="1"/>
      <c r="AIG2107" s="1"/>
      <c r="AIH2107" s="1"/>
      <c r="AII2107" s="1"/>
      <c r="AIJ2107" s="1"/>
      <c r="AIK2107" s="1"/>
      <c r="AIL2107" s="1"/>
      <c r="AIM2107" s="1"/>
      <c r="AIN2107" s="1"/>
      <c r="AIO2107" s="1"/>
      <c r="AIP2107" s="1"/>
      <c r="AIQ2107" s="1"/>
      <c r="AIR2107" s="1"/>
      <c r="AIS2107" s="1"/>
      <c r="AIT2107" s="1"/>
      <c r="AIU2107" s="1"/>
      <c r="AIV2107" s="1"/>
      <c r="AIW2107" s="1"/>
      <c r="AIX2107" s="1"/>
      <c r="AIY2107" s="1"/>
      <c r="AIZ2107" s="1"/>
      <c r="AJA2107" s="1"/>
      <c r="AJB2107" s="1"/>
      <c r="AJC2107" s="1"/>
      <c r="AJD2107" s="1"/>
      <c r="AJE2107" s="1"/>
      <c r="AJF2107" s="1"/>
      <c r="AJG2107" s="1"/>
      <c r="AJH2107" s="1"/>
      <c r="AJI2107" s="1"/>
      <c r="AJJ2107" s="1"/>
      <c r="AJK2107" s="1"/>
      <c r="AJL2107" s="1"/>
      <c r="AJM2107" s="1"/>
      <c r="AJN2107" s="1"/>
      <c r="AJO2107" s="1"/>
      <c r="AJP2107" s="1"/>
      <c r="AJQ2107" s="1"/>
      <c r="AJR2107" s="1"/>
      <c r="AJS2107" s="1"/>
      <c r="AJT2107" s="1"/>
      <c r="AJU2107" s="1"/>
      <c r="AJV2107" s="1"/>
      <c r="AJW2107" s="1"/>
      <c r="AJX2107" s="1"/>
      <c r="AJY2107" s="1"/>
      <c r="AJZ2107" s="1"/>
      <c r="AKA2107" s="1"/>
      <c r="AKB2107" s="1"/>
      <c r="AKC2107" s="1"/>
      <c r="AKD2107" s="1"/>
      <c r="AKE2107" s="1"/>
      <c r="AKF2107" s="1"/>
      <c r="AKG2107" s="1"/>
      <c r="AKH2107" s="1"/>
      <c r="AKI2107" s="1"/>
      <c r="AKJ2107" s="1"/>
      <c r="AKK2107" s="1"/>
      <c r="AKL2107" s="1"/>
      <c r="AKM2107" s="1"/>
      <c r="AKN2107" s="1"/>
      <c r="AKO2107" s="1"/>
      <c r="AKP2107" s="1"/>
      <c r="AKQ2107" s="1"/>
      <c r="AKR2107" s="1"/>
      <c r="AKS2107" s="1"/>
      <c r="AKT2107" s="1"/>
      <c r="AKU2107" s="1"/>
      <c r="AKV2107" s="1"/>
      <c r="AKW2107" s="1"/>
      <c r="AKX2107" s="1"/>
      <c r="AKY2107" s="1"/>
      <c r="AKZ2107" s="1"/>
      <c r="ALA2107" s="1"/>
      <c r="ALB2107" s="1"/>
      <c r="ALC2107" s="1"/>
      <c r="ALD2107" s="1"/>
      <c r="ALE2107" s="1"/>
      <c r="ALF2107" s="1"/>
      <c r="ALG2107" s="1"/>
      <c r="ALH2107" s="1"/>
      <c r="ALI2107" s="1"/>
      <c r="ALJ2107" s="1"/>
      <c r="ALK2107" s="1"/>
      <c r="ALL2107" s="1"/>
      <c r="ALM2107" s="1"/>
      <c r="ALN2107" s="1"/>
      <c r="ALO2107" s="1"/>
      <c r="ALP2107" s="1"/>
      <c r="ALQ2107" s="1"/>
      <c r="ALR2107" s="1"/>
      <c r="ALS2107" s="1"/>
      <c r="ALT2107" s="1"/>
      <c r="ALU2107" s="1"/>
      <c r="ALV2107" s="1"/>
      <c r="ALW2107" s="1"/>
      <c r="ALX2107" s="1"/>
      <c r="ALY2107" s="1"/>
      <c r="ALZ2107" s="1"/>
      <c r="AMA2107" s="1"/>
      <c r="AMB2107" s="1"/>
      <c r="AMC2107" s="1"/>
      <c r="AMD2107" s="1"/>
      <c r="AME2107" s="1"/>
      <c r="AMF2107" s="1"/>
      <c r="AMG2107" s="1"/>
      <c r="AMH2107" s="1"/>
      <c r="AMI2107" s="1"/>
      <c r="AMJ2107" s="1"/>
      <c r="AMK2107" s="1"/>
      <c r="AML2107" s="1"/>
      <c r="AMM2107" s="1"/>
      <c r="AMN2107" s="1"/>
      <c r="AMO2107" s="1"/>
      <c r="AMP2107" s="1"/>
      <c r="AMQ2107" s="1"/>
      <c r="AMR2107" s="1"/>
      <c r="AMS2107" s="1"/>
      <c r="AMT2107" s="1"/>
      <c r="AMU2107" s="1"/>
      <c r="AMV2107" s="1"/>
      <c r="AMW2107" s="1"/>
      <c r="AMX2107" s="1"/>
      <c r="AMY2107" s="1"/>
      <c r="AMZ2107" s="1"/>
      <c r="ANA2107" s="1"/>
      <c r="ANB2107" s="1"/>
      <c r="ANC2107" s="1"/>
      <c r="AND2107" s="1"/>
      <c r="ANE2107" s="1"/>
      <c r="ANF2107" s="1"/>
      <c r="ANG2107" s="1"/>
      <c r="ANH2107" s="1"/>
      <c r="ANI2107" s="1"/>
      <c r="ANJ2107" s="1"/>
      <c r="ANK2107" s="1"/>
      <c r="ANL2107" s="1"/>
      <c r="ANM2107" s="1"/>
      <c r="ANN2107" s="1"/>
      <c r="ANO2107" s="1"/>
      <c r="ANP2107" s="1"/>
      <c r="ANQ2107" s="1"/>
      <c r="ANR2107" s="1"/>
      <c r="ANS2107" s="1"/>
      <c r="ANT2107" s="1"/>
      <c r="ANU2107" s="1"/>
      <c r="ANV2107" s="1"/>
      <c r="ANW2107" s="1"/>
      <c r="ANX2107" s="1"/>
      <c r="ANY2107" s="1"/>
      <c r="ANZ2107" s="1"/>
      <c r="AOA2107" s="1"/>
      <c r="AOB2107" s="1"/>
      <c r="AOC2107" s="1"/>
      <c r="AOD2107" s="1"/>
      <c r="AOE2107" s="1"/>
      <c r="AOF2107" s="1"/>
      <c r="AOG2107" s="1"/>
      <c r="AOH2107" s="1"/>
      <c r="AOI2107" s="1"/>
      <c r="AOJ2107" s="1"/>
      <c r="AOK2107" s="1"/>
      <c r="AOL2107" s="1"/>
      <c r="AOM2107" s="1"/>
      <c r="AON2107" s="1"/>
      <c r="AOO2107" s="1"/>
      <c r="AOP2107" s="1"/>
      <c r="AOQ2107" s="1"/>
      <c r="AOR2107" s="1"/>
      <c r="AOS2107" s="1"/>
      <c r="AOT2107" s="1"/>
      <c r="AOU2107" s="1"/>
      <c r="AOV2107" s="1"/>
      <c r="AOW2107" s="1"/>
      <c r="AOX2107" s="1"/>
      <c r="AOY2107" s="1"/>
      <c r="AOZ2107" s="1"/>
      <c r="APA2107" s="1"/>
      <c r="APB2107" s="1"/>
      <c r="APC2107" s="1"/>
      <c r="APD2107" s="1"/>
      <c r="APE2107" s="1"/>
      <c r="APF2107" s="1"/>
      <c r="APG2107" s="1"/>
      <c r="APH2107" s="1"/>
      <c r="API2107" s="1"/>
      <c r="APJ2107" s="1"/>
      <c r="APK2107" s="1"/>
      <c r="APL2107" s="1"/>
      <c r="APM2107" s="1"/>
      <c r="APN2107" s="1"/>
      <c r="APO2107" s="1"/>
      <c r="APP2107" s="1"/>
      <c r="APQ2107" s="1"/>
      <c r="APR2107" s="1"/>
      <c r="APS2107" s="1"/>
      <c r="APT2107" s="1"/>
      <c r="APU2107" s="1"/>
      <c r="APV2107" s="1"/>
      <c r="APW2107" s="1"/>
      <c r="APX2107" s="1"/>
      <c r="APY2107" s="1"/>
      <c r="APZ2107" s="1"/>
      <c r="AQA2107" s="1"/>
      <c r="AQB2107" s="1"/>
      <c r="AQC2107" s="1"/>
      <c r="AQD2107" s="1"/>
      <c r="AQE2107" s="1"/>
      <c r="AQF2107" s="1"/>
      <c r="AQG2107" s="1"/>
      <c r="AQH2107" s="1"/>
      <c r="AQI2107" s="1"/>
      <c r="AQJ2107" s="1"/>
      <c r="AQK2107" s="1"/>
      <c r="AQL2107" s="1"/>
      <c r="AQM2107" s="1"/>
      <c r="AQN2107" s="1"/>
      <c r="AQO2107" s="1"/>
      <c r="AQP2107" s="1"/>
      <c r="AQQ2107" s="1"/>
      <c r="AQR2107" s="1"/>
      <c r="AQS2107" s="1"/>
      <c r="AQT2107" s="1"/>
      <c r="AQU2107" s="1"/>
      <c r="AQV2107" s="1"/>
      <c r="AQW2107" s="1"/>
      <c r="AQX2107" s="1"/>
      <c r="AQY2107" s="1"/>
      <c r="AQZ2107" s="1"/>
      <c r="ARA2107" s="1"/>
      <c r="ARB2107" s="1"/>
      <c r="ARC2107" s="1"/>
      <c r="ARD2107" s="1"/>
      <c r="ARE2107" s="1"/>
      <c r="ARF2107" s="1"/>
      <c r="ARG2107" s="1"/>
      <c r="ARH2107" s="1"/>
      <c r="ARI2107" s="1"/>
      <c r="ARJ2107" s="1"/>
      <c r="ARK2107" s="1"/>
      <c r="ARL2107" s="1"/>
      <c r="ARM2107" s="1"/>
      <c r="ARN2107" s="1"/>
      <c r="ARO2107" s="1"/>
      <c r="ARP2107" s="1"/>
      <c r="ARQ2107" s="1"/>
      <c r="ARR2107" s="1"/>
      <c r="ARS2107" s="1"/>
      <c r="ART2107" s="1"/>
      <c r="ARU2107" s="1"/>
      <c r="ARV2107" s="1"/>
      <c r="ARW2107" s="1"/>
      <c r="ARX2107" s="1"/>
      <c r="ARY2107" s="1"/>
      <c r="ARZ2107" s="1"/>
      <c r="ASA2107" s="1"/>
      <c r="ASB2107" s="1"/>
      <c r="ASC2107" s="1"/>
      <c r="ASD2107" s="1"/>
      <c r="ASE2107" s="1"/>
      <c r="ASF2107" s="1"/>
      <c r="ASG2107" s="1"/>
      <c r="ASH2107" s="1"/>
      <c r="ASI2107" s="1"/>
      <c r="ASJ2107" s="1"/>
      <c r="ASK2107" s="1"/>
      <c r="ASL2107" s="1"/>
      <c r="ASM2107" s="1"/>
      <c r="ASN2107" s="1"/>
      <c r="ASO2107" s="1"/>
      <c r="ASP2107" s="1"/>
      <c r="ASQ2107" s="1"/>
      <c r="ASR2107" s="1"/>
      <c r="ASS2107" s="1"/>
      <c r="AST2107" s="1"/>
      <c r="ASU2107" s="1"/>
      <c r="ASV2107" s="1"/>
      <c r="ASW2107" s="1"/>
      <c r="ASX2107" s="1"/>
      <c r="ASY2107" s="1"/>
      <c r="ASZ2107" s="1"/>
      <c r="ATA2107" s="1"/>
      <c r="ATB2107" s="1"/>
      <c r="ATC2107" s="1"/>
      <c r="ATD2107" s="1"/>
      <c r="ATE2107" s="1"/>
      <c r="ATF2107" s="1"/>
      <c r="ATG2107" s="1"/>
      <c r="ATH2107" s="1"/>
      <c r="ATI2107" s="1"/>
      <c r="ATJ2107" s="1"/>
      <c r="ATK2107" s="1"/>
      <c r="ATL2107" s="1"/>
      <c r="ATM2107" s="1"/>
      <c r="ATN2107" s="1"/>
      <c r="ATO2107" s="1"/>
      <c r="ATP2107" s="1"/>
      <c r="ATQ2107" s="1"/>
      <c r="ATR2107" s="1"/>
      <c r="ATS2107" s="1"/>
      <c r="ATT2107" s="1"/>
      <c r="ATU2107" s="1"/>
      <c r="ATV2107" s="1"/>
      <c r="ATW2107" s="1"/>
      <c r="ATX2107" s="1"/>
      <c r="ATY2107" s="1"/>
      <c r="ATZ2107" s="1"/>
      <c r="AUA2107" s="1"/>
      <c r="AUB2107" s="1"/>
      <c r="AUC2107" s="1"/>
      <c r="AUD2107" s="1"/>
      <c r="AUE2107" s="1"/>
      <c r="AUF2107" s="1"/>
      <c r="AUG2107" s="1"/>
      <c r="AUH2107" s="1"/>
      <c r="AUI2107" s="1"/>
      <c r="AUJ2107" s="1"/>
      <c r="AUK2107" s="1"/>
      <c r="AUL2107" s="1"/>
      <c r="AUM2107" s="1"/>
      <c r="AUN2107" s="1"/>
      <c r="AUO2107" s="1"/>
      <c r="AUP2107" s="1"/>
      <c r="AUQ2107" s="1"/>
      <c r="AUR2107" s="1"/>
      <c r="AUS2107" s="1"/>
      <c r="AUT2107" s="1"/>
      <c r="AUU2107" s="1"/>
      <c r="AUV2107" s="1"/>
      <c r="AUW2107" s="1"/>
      <c r="AUX2107" s="1"/>
      <c r="AUY2107" s="1"/>
      <c r="AUZ2107" s="1"/>
      <c r="AVA2107" s="1"/>
      <c r="AVB2107" s="1"/>
      <c r="AVC2107" s="1"/>
      <c r="AVD2107" s="1"/>
      <c r="AVE2107" s="1"/>
      <c r="AVF2107" s="1"/>
      <c r="AVG2107" s="1"/>
      <c r="AVH2107" s="1"/>
      <c r="AVI2107" s="1"/>
      <c r="AVJ2107" s="1"/>
      <c r="AVK2107" s="1"/>
      <c r="AVL2107" s="1"/>
      <c r="AVM2107" s="1"/>
      <c r="AVN2107" s="1"/>
      <c r="AVO2107" s="1"/>
      <c r="AVP2107" s="1"/>
      <c r="AVQ2107" s="1"/>
      <c r="AVR2107" s="1"/>
      <c r="AVS2107" s="1"/>
      <c r="AVT2107" s="1"/>
      <c r="AVU2107" s="1"/>
      <c r="AVV2107" s="1"/>
      <c r="AVW2107" s="1"/>
      <c r="AVX2107" s="1"/>
      <c r="AVY2107" s="1"/>
      <c r="AVZ2107" s="1"/>
      <c r="AWA2107" s="1"/>
      <c r="AWB2107" s="1"/>
      <c r="AWC2107" s="1"/>
      <c r="AWD2107" s="1"/>
      <c r="AWE2107" s="1"/>
      <c r="AWF2107" s="1"/>
      <c r="AWG2107" s="1"/>
      <c r="AWH2107" s="1"/>
      <c r="AWI2107" s="1"/>
      <c r="AWJ2107" s="1"/>
      <c r="AWK2107" s="1"/>
      <c r="AWL2107" s="1"/>
      <c r="AWM2107" s="1"/>
      <c r="AWN2107" s="1"/>
      <c r="AWO2107" s="1"/>
      <c r="AWP2107" s="1"/>
      <c r="AWQ2107" s="1"/>
      <c r="AWR2107" s="1"/>
      <c r="AWS2107" s="1"/>
      <c r="AWT2107" s="1"/>
      <c r="AWU2107" s="1"/>
      <c r="AWV2107" s="1"/>
      <c r="AWW2107" s="1"/>
      <c r="AWX2107" s="1"/>
      <c r="AWY2107" s="1"/>
      <c r="AWZ2107" s="1"/>
      <c r="AXA2107" s="1"/>
      <c r="AXB2107" s="1"/>
      <c r="AXC2107" s="1"/>
      <c r="AXD2107" s="1"/>
      <c r="AXE2107" s="1"/>
      <c r="AXF2107" s="1"/>
      <c r="AXG2107" s="1"/>
      <c r="AXH2107" s="1"/>
      <c r="AXI2107" s="1"/>
      <c r="AXJ2107" s="1"/>
      <c r="AXK2107" s="1"/>
      <c r="AXL2107" s="1"/>
      <c r="AXM2107" s="1"/>
      <c r="AXN2107" s="1"/>
      <c r="AXO2107" s="1"/>
      <c r="AXP2107" s="1"/>
      <c r="AXQ2107" s="1"/>
      <c r="AXR2107" s="1"/>
      <c r="AXS2107" s="1"/>
      <c r="AXT2107" s="1"/>
      <c r="AXU2107" s="1"/>
      <c r="AXV2107" s="1"/>
      <c r="AXW2107" s="1"/>
      <c r="AXX2107" s="1"/>
      <c r="AXY2107" s="1"/>
      <c r="AXZ2107" s="1"/>
      <c r="AYA2107" s="1"/>
      <c r="AYB2107" s="1"/>
      <c r="AYC2107" s="1"/>
      <c r="AYD2107" s="1"/>
      <c r="AYE2107" s="1"/>
      <c r="AYF2107" s="1"/>
      <c r="AYG2107" s="1"/>
      <c r="AYH2107" s="1"/>
      <c r="AYI2107" s="1"/>
      <c r="AYJ2107" s="1"/>
      <c r="AYK2107" s="1"/>
      <c r="AYL2107" s="1"/>
      <c r="AYM2107" s="1"/>
      <c r="AYN2107" s="1"/>
      <c r="AYO2107" s="1"/>
      <c r="AYP2107" s="1"/>
      <c r="AYQ2107" s="1"/>
      <c r="AYR2107" s="1"/>
      <c r="AYS2107" s="1"/>
      <c r="AYT2107" s="1"/>
      <c r="AYU2107" s="1"/>
      <c r="AYV2107" s="1"/>
      <c r="AYW2107" s="1"/>
      <c r="AYX2107" s="1"/>
      <c r="AYY2107" s="1"/>
      <c r="AYZ2107" s="1"/>
      <c r="AZA2107" s="1"/>
      <c r="AZB2107" s="1"/>
      <c r="AZC2107" s="1"/>
      <c r="AZD2107" s="1"/>
      <c r="AZE2107" s="1"/>
      <c r="AZF2107" s="1"/>
      <c r="AZG2107" s="1"/>
      <c r="AZH2107" s="1"/>
      <c r="AZI2107" s="1"/>
      <c r="AZJ2107" s="1"/>
      <c r="AZK2107" s="1"/>
      <c r="AZL2107" s="1"/>
      <c r="AZM2107" s="1"/>
      <c r="AZN2107" s="1"/>
      <c r="AZO2107" s="1"/>
      <c r="AZP2107" s="1"/>
      <c r="AZQ2107" s="1"/>
      <c r="AZR2107" s="1"/>
      <c r="AZS2107" s="1"/>
      <c r="AZT2107" s="1"/>
      <c r="AZU2107" s="1"/>
      <c r="AZV2107" s="1"/>
      <c r="AZW2107" s="1"/>
      <c r="AZX2107" s="1"/>
      <c r="AZY2107" s="1"/>
      <c r="AZZ2107" s="1"/>
      <c r="BAA2107" s="1"/>
      <c r="BAB2107" s="1"/>
      <c r="BAC2107" s="1"/>
      <c r="BAD2107" s="1"/>
      <c r="BAE2107" s="1"/>
      <c r="BAF2107" s="1"/>
      <c r="BAG2107" s="1"/>
      <c r="BAH2107" s="1"/>
      <c r="BAI2107" s="1"/>
      <c r="BAJ2107" s="1"/>
      <c r="BAK2107" s="1"/>
      <c r="BAL2107" s="1"/>
      <c r="BAM2107" s="1"/>
      <c r="BAN2107" s="1"/>
      <c r="BAO2107" s="1"/>
      <c r="BAP2107" s="1"/>
      <c r="BAQ2107" s="1"/>
      <c r="BAR2107" s="1"/>
      <c r="BAS2107" s="1"/>
      <c r="BAT2107" s="1"/>
      <c r="BAU2107" s="1"/>
      <c r="BAV2107" s="1"/>
      <c r="BAW2107" s="1"/>
      <c r="BAX2107" s="1"/>
      <c r="BAY2107" s="1"/>
      <c r="BAZ2107" s="1"/>
      <c r="BBA2107" s="1"/>
      <c r="BBB2107" s="1"/>
      <c r="BBC2107" s="1"/>
      <c r="BBD2107" s="1"/>
      <c r="BBE2107" s="1"/>
      <c r="BBF2107" s="1"/>
      <c r="BBG2107" s="1"/>
      <c r="BBH2107" s="1"/>
      <c r="BBI2107" s="1"/>
      <c r="BBJ2107" s="1"/>
      <c r="BBK2107" s="1"/>
      <c r="BBL2107" s="1"/>
      <c r="BBM2107" s="1"/>
      <c r="BBN2107" s="1"/>
      <c r="BBO2107" s="1"/>
      <c r="BBP2107" s="1"/>
      <c r="BBQ2107" s="1"/>
      <c r="BBR2107" s="1"/>
      <c r="BBS2107" s="1"/>
      <c r="BBT2107" s="1"/>
      <c r="BBU2107" s="1"/>
      <c r="BBV2107" s="1"/>
      <c r="BBW2107" s="1"/>
      <c r="BBX2107" s="1"/>
      <c r="BBY2107" s="1"/>
      <c r="BBZ2107" s="1"/>
      <c r="BCA2107" s="1"/>
      <c r="BCB2107" s="1"/>
      <c r="BCC2107" s="1"/>
      <c r="BCD2107" s="1"/>
      <c r="BCE2107" s="1"/>
      <c r="BCF2107" s="1"/>
      <c r="BCG2107" s="1"/>
      <c r="BCH2107" s="1"/>
      <c r="BCI2107" s="1"/>
      <c r="BCJ2107" s="1"/>
      <c r="BCK2107" s="1"/>
      <c r="BCL2107" s="1"/>
      <c r="BCM2107" s="1"/>
      <c r="BCN2107" s="1"/>
      <c r="BCO2107" s="1"/>
      <c r="BCP2107" s="1"/>
      <c r="BCQ2107" s="1"/>
      <c r="BCR2107" s="1"/>
      <c r="BCS2107" s="1"/>
      <c r="BCT2107" s="1"/>
      <c r="BCU2107" s="1"/>
      <c r="BCV2107" s="1"/>
      <c r="BCW2107" s="1"/>
      <c r="BCX2107" s="1"/>
      <c r="BCY2107" s="1"/>
      <c r="BCZ2107" s="1"/>
      <c r="BDA2107" s="1"/>
      <c r="BDB2107" s="1"/>
      <c r="BDC2107" s="1"/>
      <c r="BDD2107" s="1"/>
      <c r="BDE2107" s="1"/>
      <c r="BDF2107" s="1"/>
      <c r="BDG2107" s="1"/>
      <c r="BDH2107" s="1"/>
      <c r="BDI2107" s="1"/>
      <c r="BDJ2107" s="1"/>
      <c r="BDK2107" s="1"/>
      <c r="BDL2107" s="1"/>
      <c r="BDM2107" s="1"/>
      <c r="BDN2107" s="1"/>
      <c r="BDO2107" s="1"/>
      <c r="BDP2107" s="1"/>
      <c r="BDQ2107" s="1"/>
      <c r="BDR2107" s="1"/>
      <c r="BDS2107" s="1"/>
      <c r="BDT2107" s="1"/>
      <c r="BDU2107" s="1"/>
      <c r="BDV2107" s="1"/>
      <c r="BDW2107" s="1"/>
      <c r="BDX2107" s="1"/>
      <c r="BDY2107" s="1"/>
      <c r="BDZ2107" s="1"/>
      <c r="BEA2107" s="1"/>
      <c r="BEB2107" s="1"/>
      <c r="BEC2107" s="1"/>
      <c r="BED2107" s="1"/>
      <c r="BEE2107" s="1"/>
      <c r="BEF2107" s="1"/>
      <c r="BEG2107" s="1"/>
      <c r="BEH2107" s="1"/>
      <c r="BEI2107" s="1"/>
      <c r="BEJ2107" s="1"/>
      <c r="BEK2107" s="1"/>
      <c r="BEL2107" s="1"/>
      <c r="BEM2107" s="1"/>
      <c r="BEN2107" s="1"/>
      <c r="BEO2107" s="1"/>
      <c r="BEP2107" s="1"/>
      <c r="BEQ2107" s="1"/>
      <c r="BER2107" s="1"/>
      <c r="BES2107" s="1"/>
      <c r="BET2107" s="1"/>
      <c r="BEU2107" s="1"/>
      <c r="BEV2107" s="1"/>
      <c r="BEW2107" s="1"/>
      <c r="BEX2107" s="1"/>
      <c r="BEY2107" s="1"/>
      <c r="BEZ2107" s="1"/>
      <c r="BFA2107" s="1"/>
      <c r="BFB2107" s="1"/>
      <c r="BFC2107" s="1"/>
      <c r="BFD2107" s="1"/>
      <c r="BFE2107" s="1"/>
      <c r="BFF2107" s="1"/>
      <c r="BFG2107" s="1"/>
      <c r="BFH2107" s="1"/>
      <c r="BFI2107" s="1"/>
      <c r="BFJ2107" s="1"/>
      <c r="BFK2107" s="1"/>
      <c r="BFL2107" s="1"/>
      <c r="BFM2107" s="1"/>
      <c r="BFN2107" s="1"/>
      <c r="BFO2107" s="1"/>
      <c r="BFP2107" s="1"/>
      <c r="BFQ2107" s="1"/>
      <c r="BFR2107" s="1"/>
      <c r="BFS2107" s="1"/>
      <c r="BFT2107" s="1"/>
      <c r="BFU2107" s="1"/>
      <c r="BFV2107" s="1"/>
      <c r="BFW2107" s="1"/>
      <c r="BFX2107" s="1"/>
      <c r="BFY2107" s="1"/>
      <c r="BFZ2107" s="1"/>
      <c r="BGA2107" s="1"/>
      <c r="BGB2107" s="1"/>
      <c r="BGC2107" s="1"/>
      <c r="BGD2107" s="1"/>
      <c r="BGE2107" s="1"/>
      <c r="BGF2107" s="1"/>
      <c r="BGG2107" s="1"/>
      <c r="BGH2107" s="1"/>
      <c r="BGI2107" s="1"/>
      <c r="BGJ2107" s="1"/>
      <c r="BGK2107" s="1"/>
      <c r="BGL2107" s="1"/>
      <c r="BGM2107" s="1"/>
      <c r="BGN2107" s="1"/>
      <c r="BGO2107" s="1"/>
      <c r="BGP2107" s="1"/>
      <c r="BGQ2107" s="1"/>
      <c r="BGR2107" s="1"/>
      <c r="BGS2107" s="1"/>
      <c r="BGT2107" s="1"/>
      <c r="BGU2107" s="1"/>
      <c r="BGV2107" s="1"/>
      <c r="BGW2107" s="1"/>
      <c r="BGX2107" s="1"/>
      <c r="BGY2107" s="1"/>
      <c r="BGZ2107" s="1"/>
      <c r="BHA2107" s="1"/>
      <c r="BHB2107" s="1"/>
      <c r="BHC2107" s="1"/>
      <c r="BHD2107" s="1"/>
      <c r="BHE2107" s="1"/>
      <c r="BHF2107" s="1"/>
      <c r="BHG2107" s="1"/>
      <c r="BHH2107" s="1"/>
      <c r="BHI2107" s="1"/>
      <c r="BHJ2107" s="1"/>
      <c r="BHK2107" s="1"/>
      <c r="BHL2107" s="1"/>
      <c r="BHM2107" s="1"/>
      <c r="BHN2107" s="1"/>
      <c r="BHO2107" s="1"/>
      <c r="BHP2107" s="1"/>
      <c r="BHQ2107" s="1"/>
      <c r="BHR2107" s="1"/>
      <c r="BHS2107" s="1"/>
      <c r="BHT2107" s="1"/>
      <c r="BHU2107" s="1"/>
      <c r="BHV2107" s="1"/>
      <c r="BHW2107" s="1"/>
      <c r="BHX2107" s="1"/>
      <c r="BHY2107" s="1"/>
      <c r="BHZ2107" s="1"/>
      <c r="BIA2107" s="1"/>
      <c r="BIB2107" s="1"/>
      <c r="BIC2107" s="1"/>
      <c r="BID2107" s="1"/>
      <c r="BIE2107" s="1"/>
      <c r="BIF2107" s="1"/>
      <c r="BIG2107" s="1"/>
      <c r="BIH2107" s="1"/>
      <c r="BII2107" s="1"/>
      <c r="BIJ2107" s="1"/>
      <c r="BIK2107" s="1"/>
      <c r="BIL2107" s="1"/>
      <c r="BIM2107" s="1"/>
      <c r="BIN2107" s="1"/>
      <c r="BIO2107" s="1"/>
      <c r="BIP2107" s="1"/>
      <c r="BIQ2107" s="1"/>
      <c r="BIR2107" s="1"/>
      <c r="BIS2107" s="1"/>
      <c r="BIT2107" s="1"/>
      <c r="BIU2107" s="1"/>
      <c r="BIV2107" s="1"/>
      <c r="BIW2107" s="1"/>
      <c r="BIX2107" s="1"/>
      <c r="BIY2107" s="1"/>
      <c r="BIZ2107" s="1"/>
      <c r="BJA2107" s="1"/>
      <c r="BJB2107" s="1"/>
      <c r="BJC2107" s="1"/>
      <c r="BJD2107" s="1"/>
      <c r="BJE2107" s="1"/>
      <c r="BJF2107" s="1"/>
      <c r="BJG2107" s="1"/>
      <c r="BJH2107" s="1"/>
      <c r="BJI2107" s="1"/>
      <c r="BJJ2107" s="1"/>
      <c r="BJK2107" s="1"/>
      <c r="BJL2107" s="1"/>
      <c r="BJM2107" s="1"/>
      <c r="BJN2107" s="1"/>
      <c r="BJO2107" s="1"/>
      <c r="BJP2107" s="1"/>
      <c r="BJQ2107" s="1"/>
      <c r="BJR2107" s="1"/>
      <c r="BJS2107" s="1"/>
      <c r="BJT2107" s="1"/>
      <c r="BJU2107" s="1"/>
      <c r="BJV2107" s="1"/>
      <c r="BJW2107" s="1"/>
      <c r="BJX2107" s="1"/>
      <c r="BJY2107" s="1"/>
      <c r="BJZ2107" s="1"/>
      <c r="BKA2107" s="1"/>
      <c r="BKB2107" s="1"/>
      <c r="BKC2107" s="1"/>
      <c r="BKD2107" s="1"/>
      <c r="BKE2107" s="1"/>
      <c r="BKF2107" s="1"/>
      <c r="BKG2107" s="1"/>
      <c r="BKH2107" s="1"/>
      <c r="BKI2107" s="1"/>
      <c r="BKJ2107" s="1"/>
      <c r="BKK2107" s="1"/>
      <c r="BKL2107" s="1"/>
      <c r="BKM2107" s="1"/>
      <c r="BKN2107" s="1"/>
      <c r="BKO2107" s="1"/>
      <c r="BKP2107" s="1"/>
      <c r="BKQ2107" s="1"/>
      <c r="BKR2107" s="1"/>
      <c r="BKS2107" s="1"/>
      <c r="BKT2107" s="1"/>
      <c r="BKU2107" s="1"/>
      <c r="BKV2107" s="1"/>
      <c r="BKW2107" s="1"/>
      <c r="BKX2107" s="1"/>
      <c r="BKY2107" s="1"/>
      <c r="BKZ2107" s="1"/>
      <c r="BLA2107" s="1"/>
      <c r="BLB2107" s="1"/>
      <c r="BLC2107" s="1"/>
      <c r="BLD2107" s="1"/>
      <c r="BLE2107" s="1"/>
      <c r="BLF2107" s="1"/>
      <c r="BLG2107" s="1"/>
      <c r="BLH2107" s="1"/>
      <c r="BLI2107" s="1"/>
      <c r="BLJ2107" s="1"/>
      <c r="BLK2107" s="1"/>
      <c r="BLL2107" s="1"/>
      <c r="BLM2107" s="1"/>
      <c r="BLN2107" s="1"/>
      <c r="BLO2107" s="1"/>
      <c r="BLP2107" s="1"/>
      <c r="BLQ2107" s="1"/>
      <c r="BLR2107" s="1"/>
      <c r="BLS2107" s="1"/>
      <c r="BLT2107" s="1"/>
      <c r="BLU2107" s="1"/>
      <c r="BLV2107" s="1"/>
      <c r="BLW2107" s="1"/>
      <c r="BLX2107" s="1"/>
      <c r="BLY2107" s="1"/>
      <c r="BLZ2107" s="1"/>
      <c r="BMA2107" s="1"/>
      <c r="BMB2107" s="1"/>
      <c r="BMC2107" s="1"/>
      <c r="BMD2107" s="1"/>
      <c r="BME2107" s="1"/>
      <c r="BMF2107" s="1"/>
      <c r="BMG2107" s="1"/>
      <c r="BMH2107" s="1"/>
      <c r="BMI2107" s="1"/>
      <c r="BMJ2107" s="1"/>
      <c r="BMK2107" s="1"/>
      <c r="BML2107" s="1"/>
      <c r="BMM2107" s="1"/>
      <c r="BMN2107" s="1"/>
      <c r="BMO2107" s="1"/>
      <c r="BMP2107" s="1"/>
      <c r="BMQ2107" s="1"/>
      <c r="BMR2107" s="1"/>
      <c r="BMS2107" s="1"/>
      <c r="BMT2107" s="1"/>
      <c r="BMU2107" s="1"/>
      <c r="BMV2107" s="1"/>
      <c r="BMW2107" s="1"/>
      <c r="BMX2107" s="1"/>
      <c r="BMY2107" s="1"/>
      <c r="BMZ2107" s="1"/>
      <c r="BNA2107" s="1"/>
      <c r="BNB2107" s="1"/>
      <c r="BNC2107" s="1"/>
      <c r="BND2107" s="1"/>
      <c r="BNE2107" s="1"/>
      <c r="BNF2107" s="1"/>
      <c r="BNG2107" s="1"/>
      <c r="BNH2107" s="1"/>
      <c r="BNI2107" s="1"/>
      <c r="BNJ2107" s="1"/>
      <c r="BNK2107" s="1"/>
      <c r="BNL2107" s="1"/>
      <c r="BNM2107" s="1"/>
      <c r="BNN2107" s="1"/>
      <c r="BNO2107" s="1"/>
      <c r="BNP2107" s="1"/>
      <c r="BNQ2107" s="1"/>
      <c r="BNR2107" s="1"/>
      <c r="BNS2107" s="1"/>
      <c r="BNT2107" s="1"/>
      <c r="BNU2107" s="1"/>
      <c r="BNV2107" s="1"/>
      <c r="BNW2107" s="1"/>
      <c r="BNX2107" s="1"/>
      <c r="BNY2107" s="1"/>
      <c r="BNZ2107" s="1"/>
      <c r="BOA2107" s="1"/>
      <c r="BOB2107" s="1"/>
      <c r="BOC2107" s="1"/>
      <c r="BOD2107" s="1"/>
      <c r="BOE2107" s="1"/>
      <c r="BOF2107" s="1"/>
      <c r="BOG2107" s="1"/>
      <c r="BOH2107" s="1"/>
      <c r="BOI2107" s="1"/>
      <c r="BOJ2107" s="1"/>
      <c r="BOK2107" s="1"/>
      <c r="BOL2107" s="1"/>
      <c r="BOM2107" s="1"/>
      <c r="BON2107" s="1"/>
      <c r="BOO2107" s="1"/>
      <c r="BOP2107" s="1"/>
      <c r="BOQ2107" s="1"/>
      <c r="BOR2107" s="1"/>
      <c r="BOS2107" s="1"/>
      <c r="BOT2107" s="1"/>
      <c r="BOU2107" s="1"/>
      <c r="BOV2107" s="1"/>
      <c r="BOW2107" s="1"/>
      <c r="BOX2107" s="1"/>
      <c r="BOY2107" s="1"/>
      <c r="BOZ2107" s="1"/>
      <c r="BPA2107" s="1"/>
      <c r="BPB2107" s="1"/>
      <c r="BPC2107" s="1"/>
      <c r="BPD2107" s="1"/>
      <c r="BPE2107" s="1"/>
      <c r="BPF2107" s="1"/>
      <c r="BPG2107" s="1"/>
      <c r="BPH2107" s="1"/>
      <c r="BPI2107" s="1"/>
      <c r="BPJ2107" s="1"/>
      <c r="BPK2107" s="1"/>
      <c r="BPL2107" s="1"/>
      <c r="BPM2107" s="1"/>
      <c r="BPN2107" s="1"/>
      <c r="BPO2107" s="1"/>
      <c r="BPP2107" s="1"/>
      <c r="BPQ2107" s="1"/>
      <c r="BPR2107" s="1"/>
      <c r="BPS2107" s="1"/>
      <c r="BPT2107" s="1"/>
      <c r="BPU2107" s="1"/>
      <c r="BPV2107" s="1"/>
      <c r="BPW2107" s="1"/>
      <c r="BPX2107" s="1"/>
      <c r="BPY2107" s="1"/>
      <c r="BPZ2107" s="1"/>
      <c r="BQA2107" s="1"/>
      <c r="BQB2107" s="1"/>
      <c r="BQC2107" s="1"/>
      <c r="BQD2107" s="1"/>
      <c r="BQE2107" s="1"/>
      <c r="BQF2107" s="1"/>
      <c r="BQG2107" s="1"/>
      <c r="BQH2107" s="1"/>
      <c r="BQI2107" s="1"/>
      <c r="BQJ2107" s="1"/>
      <c r="BQK2107" s="1"/>
      <c r="BQL2107" s="1"/>
      <c r="BQM2107" s="1"/>
      <c r="BQN2107" s="1"/>
      <c r="BQO2107" s="1"/>
      <c r="BQP2107" s="1"/>
      <c r="BQQ2107" s="1"/>
      <c r="BQR2107" s="1"/>
      <c r="BQS2107" s="1"/>
      <c r="BQT2107" s="1"/>
      <c r="BQU2107" s="1"/>
      <c r="BQV2107" s="1"/>
      <c r="BQW2107" s="1"/>
      <c r="BQX2107" s="1"/>
      <c r="BQY2107" s="1"/>
      <c r="BQZ2107" s="1"/>
      <c r="BRA2107" s="1"/>
      <c r="BRB2107" s="1"/>
      <c r="BRC2107" s="1"/>
      <c r="BRD2107" s="1"/>
      <c r="BRE2107" s="1"/>
      <c r="BRF2107" s="1"/>
      <c r="BRG2107" s="1"/>
      <c r="BRH2107" s="1"/>
      <c r="BRI2107" s="1"/>
      <c r="BRJ2107" s="1"/>
      <c r="BRK2107" s="1"/>
      <c r="BRL2107" s="1"/>
      <c r="BRM2107" s="1"/>
      <c r="BRN2107" s="1"/>
      <c r="BRO2107" s="1"/>
      <c r="BRP2107" s="1"/>
      <c r="BRQ2107" s="1"/>
      <c r="BRR2107" s="1"/>
      <c r="BRS2107" s="1"/>
      <c r="BRT2107" s="1"/>
      <c r="BRU2107" s="1"/>
      <c r="BRV2107" s="1"/>
      <c r="BRW2107" s="1"/>
      <c r="BRX2107" s="1"/>
      <c r="BRY2107" s="1"/>
      <c r="BRZ2107" s="1"/>
      <c r="BSA2107" s="1"/>
      <c r="BSB2107" s="1"/>
      <c r="BSC2107" s="1"/>
      <c r="BSD2107" s="1"/>
      <c r="BSE2107" s="1"/>
      <c r="BSF2107" s="1"/>
      <c r="BSG2107" s="1"/>
      <c r="BSH2107" s="1"/>
      <c r="BSI2107" s="1"/>
      <c r="BSJ2107" s="1"/>
      <c r="BSK2107" s="1"/>
      <c r="BSL2107" s="1"/>
      <c r="BSM2107" s="1"/>
      <c r="BSN2107" s="1"/>
      <c r="BSO2107" s="1"/>
      <c r="BSP2107" s="1"/>
      <c r="BSQ2107" s="1"/>
      <c r="BSR2107" s="1"/>
      <c r="BSS2107" s="1"/>
      <c r="BST2107" s="1"/>
      <c r="BSU2107" s="1"/>
      <c r="BSV2107" s="1"/>
      <c r="BSW2107" s="1"/>
      <c r="BSX2107" s="1"/>
      <c r="BSY2107" s="1"/>
      <c r="BSZ2107" s="1"/>
      <c r="BTA2107" s="1"/>
      <c r="BTB2107" s="1"/>
      <c r="BTC2107" s="1"/>
      <c r="BTD2107" s="1"/>
      <c r="BTE2107" s="1"/>
      <c r="BTF2107" s="1"/>
      <c r="BTG2107" s="1"/>
      <c r="BTH2107" s="1"/>
      <c r="BTI2107" s="1"/>
      <c r="BTJ2107" s="1"/>
      <c r="BTK2107" s="1"/>
      <c r="BTL2107" s="1"/>
      <c r="BTM2107" s="1"/>
      <c r="BTN2107" s="1"/>
      <c r="BTO2107" s="1"/>
      <c r="BTP2107" s="1"/>
      <c r="BTQ2107" s="1"/>
      <c r="BTR2107" s="1"/>
      <c r="BTS2107" s="1"/>
      <c r="BTT2107" s="1"/>
      <c r="BTU2107" s="1"/>
      <c r="BTV2107" s="1"/>
      <c r="BTW2107" s="1"/>
      <c r="BTX2107" s="1"/>
      <c r="BTY2107" s="1"/>
      <c r="BTZ2107" s="1"/>
      <c r="BUA2107" s="1"/>
      <c r="BUB2107" s="1"/>
      <c r="BUC2107" s="1"/>
      <c r="BUD2107" s="1"/>
      <c r="BUE2107" s="1"/>
      <c r="BUF2107" s="1"/>
      <c r="BUG2107" s="1"/>
      <c r="BUH2107" s="1"/>
      <c r="BUI2107" s="1"/>
      <c r="BUJ2107" s="1"/>
      <c r="BUK2107" s="1"/>
      <c r="BUL2107" s="1"/>
      <c r="BUM2107" s="1"/>
      <c r="BUN2107" s="1"/>
      <c r="BUO2107" s="1"/>
      <c r="BUP2107" s="1"/>
      <c r="BUQ2107" s="1"/>
      <c r="BUR2107" s="1"/>
      <c r="BUS2107" s="1"/>
      <c r="BUT2107" s="1"/>
      <c r="BUU2107" s="1"/>
      <c r="BUV2107" s="1"/>
      <c r="BUW2107" s="1"/>
      <c r="BUX2107" s="1"/>
      <c r="BUY2107" s="1"/>
      <c r="BUZ2107" s="1"/>
      <c r="BVA2107" s="1"/>
      <c r="BVB2107" s="1"/>
      <c r="BVC2107" s="1"/>
      <c r="BVD2107" s="1"/>
      <c r="BVE2107" s="1"/>
      <c r="BVF2107" s="1"/>
      <c r="BVG2107" s="1"/>
      <c r="BVH2107" s="1"/>
      <c r="BVI2107" s="1"/>
      <c r="BVJ2107" s="1"/>
      <c r="BVK2107" s="1"/>
      <c r="BVL2107" s="1"/>
      <c r="BVM2107" s="1"/>
      <c r="BVN2107" s="1"/>
      <c r="BVO2107" s="1"/>
      <c r="BVP2107" s="1"/>
      <c r="BVQ2107" s="1"/>
      <c r="BVR2107" s="1"/>
      <c r="BVS2107" s="1"/>
      <c r="BVT2107" s="1"/>
      <c r="BVU2107" s="1"/>
      <c r="BVV2107" s="1"/>
      <c r="BVW2107" s="1"/>
      <c r="BVX2107" s="1"/>
      <c r="BVY2107" s="1"/>
      <c r="BVZ2107" s="1"/>
      <c r="BWA2107" s="1"/>
      <c r="BWB2107" s="1"/>
      <c r="BWC2107" s="1"/>
      <c r="BWD2107" s="1"/>
      <c r="BWE2107" s="1"/>
      <c r="BWF2107" s="1"/>
      <c r="BWG2107" s="1"/>
      <c r="BWH2107" s="1"/>
      <c r="BWI2107" s="1"/>
      <c r="BWJ2107" s="1"/>
      <c r="BWK2107" s="1"/>
      <c r="BWL2107" s="1"/>
      <c r="BWM2107" s="1"/>
      <c r="BWN2107" s="1"/>
      <c r="BWO2107" s="1"/>
      <c r="BWP2107" s="1"/>
      <c r="BWQ2107" s="1"/>
      <c r="BWR2107" s="1"/>
      <c r="BWS2107" s="1"/>
      <c r="BWT2107" s="1"/>
      <c r="BWU2107" s="1"/>
      <c r="BWV2107" s="1"/>
      <c r="BWW2107" s="1"/>
      <c r="BWX2107" s="1"/>
      <c r="BWY2107" s="1"/>
      <c r="BWZ2107" s="1"/>
      <c r="BXA2107" s="1"/>
      <c r="BXB2107" s="1"/>
      <c r="BXC2107" s="1"/>
      <c r="BXD2107" s="1"/>
      <c r="BXE2107" s="1"/>
      <c r="BXF2107" s="1"/>
      <c r="BXG2107" s="1"/>
      <c r="BXH2107" s="1"/>
      <c r="BXI2107" s="1"/>
      <c r="BXJ2107" s="1"/>
      <c r="BXK2107" s="1"/>
      <c r="BXL2107" s="1"/>
      <c r="BXM2107" s="1"/>
      <c r="BXN2107" s="1"/>
      <c r="BXO2107" s="1"/>
      <c r="BXP2107" s="1"/>
      <c r="BXQ2107" s="1"/>
      <c r="BXR2107" s="1"/>
      <c r="BXS2107" s="1"/>
      <c r="BXT2107" s="1"/>
      <c r="BXU2107" s="1"/>
      <c r="BXV2107" s="1"/>
      <c r="BXW2107" s="1"/>
      <c r="BXX2107" s="1"/>
      <c r="BXY2107" s="1"/>
      <c r="BXZ2107" s="1"/>
      <c r="BYA2107" s="1"/>
      <c r="BYB2107" s="1"/>
      <c r="BYC2107" s="1"/>
      <c r="BYD2107" s="1"/>
      <c r="BYE2107" s="1"/>
      <c r="BYF2107" s="1"/>
      <c r="BYG2107" s="1"/>
      <c r="BYH2107" s="1"/>
      <c r="BYI2107" s="1"/>
      <c r="BYJ2107" s="1"/>
      <c r="BYK2107" s="1"/>
      <c r="BYL2107" s="1"/>
      <c r="BYM2107" s="1"/>
      <c r="BYN2107" s="1"/>
      <c r="BYO2107" s="1"/>
      <c r="BYP2107" s="1"/>
      <c r="BYQ2107" s="1"/>
      <c r="BYR2107" s="1"/>
      <c r="BYS2107" s="1"/>
      <c r="BYT2107" s="1"/>
      <c r="BYU2107" s="1"/>
      <c r="BYV2107" s="1"/>
      <c r="BYW2107" s="1"/>
      <c r="BYX2107" s="1"/>
      <c r="BYY2107" s="1"/>
      <c r="BYZ2107" s="1"/>
      <c r="BZA2107" s="1"/>
      <c r="BZB2107" s="1"/>
      <c r="BZC2107" s="1"/>
      <c r="BZD2107" s="1"/>
      <c r="BZE2107" s="1"/>
      <c r="BZF2107" s="1"/>
      <c r="BZG2107" s="1"/>
      <c r="BZH2107" s="1"/>
      <c r="BZI2107" s="1"/>
      <c r="BZJ2107" s="1"/>
      <c r="BZK2107" s="1"/>
      <c r="BZL2107" s="1"/>
      <c r="BZM2107" s="1"/>
      <c r="BZN2107" s="1"/>
      <c r="BZO2107" s="1"/>
      <c r="BZP2107" s="1"/>
      <c r="BZQ2107" s="1"/>
      <c r="BZR2107" s="1"/>
      <c r="BZS2107" s="1"/>
      <c r="BZT2107" s="1"/>
      <c r="BZU2107" s="1"/>
      <c r="BZV2107" s="1"/>
      <c r="BZW2107" s="1"/>
      <c r="BZX2107" s="1"/>
      <c r="BZY2107" s="1"/>
      <c r="BZZ2107" s="1"/>
      <c r="CAA2107" s="1"/>
      <c r="CAB2107" s="1"/>
      <c r="CAC2107" s="1"/>
      <c r="CAD2107" s="1"/>
      <c r="CAE2107" s="1"/>
      <c r="CAF2107" s="1"/>
      <c r="CAG2107" s="1"/>
      <c r="CAH2107" s="1"/>
      <c r="CAI2107" s="1"/>
      <c r="CAJ2107" s="1"/>
      <c r="CAK2107" s="1"/>
      <c r="CAL2107" s="1"/>
      <c r="CAM2107" s="1"/>
      <c r="CAN2107" s="1"/>
      <c r="CAO2107" s="1"/>
      <c r="CAP2107" s="1"/>
      <c r="CAQ2107" s="1"/>
      <c r="CAR2107" s="1"/>
      <c r="CAS2107" s="1"/>
      <c r="CAT2107" s="1"/>
      <c r="CAU2107" s="1"/>
      <c r="CAV2107" s="1"/>
      <c r="CAW2107" s="1"/>
      <c r="CAX2107" s="1"/>
      <c r="CAY2107" s="1"/>
      <c r="CAZ2107" s="1"/>
      <c r="CBA2107" s="1"/>
      <c r="CBB2107" s="1"/>
      <c r="CBC2107" s="1"/>
      <c r="CBD2107" s="1"/>
      <c r="CBE2107" s="1"/>
      <c r="CBF2107" s="1"/>
      <c r="CBG2107" s="1"/>
      <c r="CBH2107" s="1"/>
      <c r="CBI2107" s="1"/>
      <c r="CBJ2107" s="1"/>
      <c r="CBK2107" s="1"/>
      <c r="CBL2107" s="1"/>
      <c r="CBM2107" s="1"/>
      <c r="CBN2107" s="1"/>
      <c r="CBO2107" s="1"/>
      <c r="CBP2107" s="1"/>
      <c r="CBQ2107" s="1"/>
      <c r="CBR2107" s="1"/>
      <c r="CBS2107" s="1"/>
      <c r="CBT2107" s="1"/>
      <c r="CBU2107" s="1"/>
      <c r="CBV2107" s="1"/>
      <c r="CBW2107" s="1"/>
      <c r="CBX2107" s="1"/>
      <c r="CBY2107" s="1"/>
      <c r="CBZ2107" s="1"/>
      <c r="CCA2107" s="1"/>
      <c r="CCB2107" s="1"/>
      <c r="CCC2107" s="1"/>
      <c r="CCD2107" s="1"/>
      <c r="CCE2107" s="1"/>
      <c r="CCF2107" s="1"/>
      <c r="CCG2107" s="1"/>
      <c r="CCH2107" s="1"/>
      <c r="CCI2107" s="1"/>
      <c r="CCJ2107" s="1"/>
      <c r="CCK2107" s="1"/>
      <c r="CCL2107" s="1"/>
      <c r="CCM2107" s="1"/>
      <c r="CCN2107" s="1"/>
      <c r="CCO2107" s="1"/>
      <c r="CCP2107" s="1"/>
      <c r="CCQ2107" s="1"/>
      <c r="CCR2107" s="1"/>
      <c r="CCS2107" s="1"/>
      <c r="CCT2107" s="1"/>
      <c r="CCU2107" s="1"/>
      <c r="CCV2107" s="1"/>
      <c r="CCW2107" s="1"/>
      <c r="CCX2107" s="1"/>
      <c r="CCY2107" s="1"/>
      <c r="CCZ2107" s="1"/>
      <c r="CDA2107" s="1"/>
      <c r="CDB2107" s="1"/>
      <c r="CDC2107" s="1"/>
      <c r="CDD2107" s="1"/>
      <c r="CDE2107" s="1"/>
      <c r="CDF2107" s="1"/>
      <c r="CDG2107" s="1"/>
      <c r="CDH2107" s="1"/>
      <c r="CDI2107" s="1"/>
      <c r="CDJ2107" s="1"/>
      <c r="CDK2107" s="1"/>
      <c r="CDL2107" s="1"/>
      <c r="CDM2107" s="1"/>
      <c r="CDN2107" s="1"/>
      <c r="CDO2107" s="1"/>
      <c r="CDP2107" s="1"/>
      <c r="CDQ2107" s="1"/>
      <c r="CDR2107" s="1"/>
      <c r="CDS2107" s="1"/>
      <c r="CDT2107" s="1"/>
      <c r="CDU2107" s="1"/>
      <c r="CDV2107" s="1"/>
      <c r="CDW2107" s="1"/>
      <c r="CDX2107" s="1"/>
      <c r="CDY2107" s="1"/>
      <c r="CDZ2107" s="1"/>
      <c r="CEA2107" s="1"/>
      <c r="CEB2107" s="1"/>
      <c r="CEC2107" s="1"/>
      <c r="CED2107" s="1"/>
      <c r="CEE2107" s="1"/>
      <c r="CEF2107" s="1"/>
      <c r="CEG2107" s="1"/>
      <c r="CEH2107" s="1"/>
      <c r="CEI2107" s="1"/>
      <c r="CEJ2107" s="1"/>
      <c r="CEK2107" s="1"/>
      <c r="CEL2107" s="1"/>
      <c r="CEM2107" s="1"/>
      <c r="CEN2107" s="1"/>
      <c r="CEO2107" s="1"/>
      <c r="CEP2107" s="1"/>
      <c r="CEQ2107" s="1"/>
      <c r="CER2107" s="1"/>
      <c r="CES2107" s="1"/>
      <c r="CET2107" s="1"/>
      <c r="CEU2107" s="1"/>
      <c r="CEV2107" s="1"/>
      <c r="CEW2107" s="1"/>
      <c r="CEX2107" s="1"/>
      <c r="CEY2107" s="1"/>
      <c r="CEZ2107" s="1"/>
      <c r="CFA2107" s="1"/>
      <c r="CFB2107" s="1"/>
      <c r="CFC2107" s="1"/>
      <c r="CFD2107" s="1"/>
      <c r="CFE2107" s="1"/>
      <c r="CFF2107" s="1"/>
      <c r="CFG2107" s="1"/>
      <c r="CFH2107" s="1"/>
      <c r="CFI2107" s="1"/>
      <c r="CFJ2107" s="1"/>
      <c r="CFK2107" s="1"/>
      <c r="CFL2107" s="1"/>
      <c r="CFM2107" s="1"/>
      <c r="CFN2107" s="1"/>
      <c r="CFO2107" s="1"/>
      <c r="CFP2107" s="1"/>
      <c r="CFQ2107" s="1"/>
      <c r="CFR2107" s="1"/>
      <c r="CFS2107" s="1"/>
      <c r="CFT2107" s="1"/>
      <c r="CFU2107" s="1"/>
      <c r="CFV2107" s="1"/>
      <c r="CFW2107" s="1"/>
      <c r="CFX2107" s="1"/>
      <c r="CFY2107" s="1"/>
      <c r="CFZ2107" s="1"/>
      <c r="CGA2107" s="1"/>
      <c r="CGB2107" s="1"/>
      <c r="CGC2107" s="1"/>
      <c r="CGD2107" s="1"/>
      <c r="CGE2107" s="1"/>
      <c r="CGF2107" s="1"/>
      <c r="CGG2107" s="1"/>
      <c r="CGH2107" s="1"/>
      <c r="CGI2107" s="1"/>
      <c r="CGJ2107" s="1"/>
      <c r="CGK2107" s="1"/>
      <c r="CGL2107" s="1"/>
      <c r="CGM2107" s="1"/>
      <c r="CGN2107" s="1"/>
      <c r="CGO2107" s="1"/>
      <c r="CGP2107" s="1"/>
      <c r="CGQ2107" s="1"/>
      <c r="CGR2107" s="1"/>
      <c r="CGS2107" s="1"/>
      <c r="CGT2107" s="1"/>
      <c r="CGU2107" s="1"/>
      <c r="CGV2107" s="1"/>
      <c r="CGW2107" s="1"/>
      <c r="CGX2107" s="1"/>
      <c r="CGY2107" s="1"/>
      <c r="CGZ2107" s="1"/>
      <c r="CHA2107" s="1"/>
      <c r="CHB2107" s="1"/>
      <c r="CHC2107" s="1"/>
      <c r="CHD2107" s="1"/>
      <c r="CHE2107" s="1"/>
      <c r="CHF2107" s="1"/>
      <c r="CHG2107" s="1"/>
      <c r="CHH2107" s="1"/>
      <c r="CHI2107" s="1"/>
      <c r="CHJ2107" s="1"/>
      <c r="CHK2107" s="1"/>
      <c r="CHL2107" s="1"/>
      <c r="CHM2107" s="1"/>
      <c r="CHN2107" s="1"/>
      <c r="CHO2107" s="1"/>
      <c r="CHP2107" s="1"/>
      <c r="CHQ2107" s="1"/>
      <c r="CHR2107" s="1"/>
      <c r="CHS2107" s="1"/>
      <c r="CHT2107" s="1"/>
      <c r="CHU2107" s="1"/>
      <c r="CHV2107" s="1"/>
      <c r="CHW2107" s="1"/>
      <c r="CHX2107" s="1"/>
      <c r="CHY2107" s="1"/>
      <c r="CHZ2107" s="1"/>
      <c r="CIA2107" s="1"/>
      <c r="CIB2107" s="1"/>
      <c r="CIC2107" s="1"/>
      <c r="CID2107" s="1"/>
      <c r="CIE2107" s="1"/>
      <c r="CIF2107" s="1"/>
      <c r="CIG2107" s="1"/>
      <c r="CIH2107" s="1"/>
      <c r="CII2107" s="1"/>
      <c r="CIJ2107" s="1"/>
      <c r="CIK2107" s="1"/>
      <c r="CIL2107" s="1"/>
      <c r="CIM2107" s="1"/>
      <c r="CIN2107" s="1"/>
      <c r="CIO2107" s="1"/>
      <c r="CIP2107" s="1"/>
      <c r="CIQ2107" s="1"/>
      <c r="CIR2107" s="1"/>
      <c r="CIS2107" s="1"/>
      <c r="CIT2107" s="1"/>
      <c r="CIU2107" s="1"/>
      <c r="CIV2107" s="1"/>
      <c r="CIW2107" s="1"/>
      <c r="CIX2107" s="1"/>
      <c r="CIY2107" s="1"/>
      <c r="CIZ2107" s="1"/>
      <c r="CJA2107" s="1"/>
      <c r="CJB2107" s="1"/>
      <c r="CJC2107" s="1"/>
      <c r="CJD2107" s="1"/>
      <c r="CJE2107" s="1"/>
      <c r="CJF2107" s="1"/>
      <c r="CJG2107" s="1"/>
      <c r="CJH2107" s="1"/>
      <c r="CJI2107" s="1"/>
      <c r="CJJ2107" s="1"/>
      <c r="CJK2107" s="1"/>
      <c r="CJL2107" s="1"/>
      <c r="CJM2107" s="1"/>
      <c r="CJN2107" s="1"/>
      <c r="CJO2107" s="1"/>
      <c r="CJP2107" s="1"/>
      <c r="CJQ2107" s="1"/>
      <c r="CJR2107" s="1"/>
      <c r="CJS2107" s="1"/>
      <c r="CJT2107" s="1"/>
      <c r="CJU2107" s="1"/>
      <c r="CJV2107" s="1"/>
      <c r="CJW2107" s="1"/>
      <c r="CJX2107" s="1"/>
      <c r="CJY2107" s="1"/>
      <c r="CJZ2107" s="1"/>
      <c r="CKA2107" s="1"/>
      <c r="CKB2107" s="1"/>
      <c r="CKC2107" s="1"/>
      <c r="CKD2107" s="1"/>
      <c r="CKE2107" s="1"/>
      <c r="CKF2107" s="1"/>
      <c r="CKG2107" s="1"/>
      <c r="CKH2107" s="1"/>
      <c r="CKI2107" s="1"/>
      <c r="CKJ2107" s="1"/>
      <c r="CKK2107" s="1"/>
      <c r="CKL2107" s="1"/>
      <c r="CKM2107" s="1"/>
      <c r="CKN2107" s="1"/>
      <c r="CKO2107" s="1"/>
      <c r="CKP2107" s="1"/>
      <c r="CKQ2107" s="1"/>
      <c r="CKR2107" s="1"/>
      <c r="CKS2107" s="1"/>
      <c r="CKT2107" s="1"/>
      <c r="CKU2107" s="1"/>
      <c r="CKV2107" s="1"/>
      <c r="CKW2107" s="1"/>
      <c r="CKX2107" s="1"/>
      <c r="CKY2107" s="1"/>
      <c r="CKZ2107" s="1"/>
      <c r="CLA2107" s="1"/>
      <c r="CLB2107" s="1"/>
      <c r="CLC2107" s="1"/>
      <c r="CLD2107" s="1"/>
      <c r="CLE2107" s="1"/>
      <c r="CLF2107" s="1"/>
      <c r="CLG2107" s="1"/>
      <c r="CLH2107" s="1"/>
      <c r="CLI2107" s="1"/>
      <c r="CLJ2107" s="1"/>
      <c r="CLK2107" s="1"/>
      <c r="CLL2107" s="1"/>
      <c r="CLM2107" s="1"/>
      <c r="CLN2107" s="1"/>
      <c r="CLO2107" s="1"/>
      <c r="CLP2107" s="1"/>
      <c r="CLQ2107" s="1"/>
      <c r="CLR2107" s="1"/>
      <c r="CLS2107" s="1"/>
      <c r="CLT2107" s="1"/>
      <c r="CLU2107" s="1"/>
      <c r="CLV2107" s="1"/>
      <c r="CLW2107" s="1"/>
      <c r="CLX2107" s="1"/>
      <c r="CLY2107" s="1"/>
      <c r="CLZ2107" s="1"/>
      <c r="CMA2107" s="1"/>
      <c r="CMB2107" s="1"/>
      <c r="CMC2107" s="1"/>
      <c r="CMD2107" s="1"/>
      <c r="CME2107" s="1"/>
      <c r="CMF2107" s="1"/>
      <c r="CMG2107" s="1"/>
      <c r="CMH2107" s="1"/>
      <c r="CMI2107" s="1"/>
      <c r="CMJ2107" s="1"/>
      <c r="CMK2107" s="1"/>
      <c r="CML2107" s="1"/>
      <c r="CMM2107" s="1"/>
      <c r="CMN2107" s="1"/>
      <c r="CMO2107" s="1"/>
      <c r="CMP2107" s="1"/>
      <c r="CMQ2107" s="1"/>
      <c r="CMR2107" s="1"/>
      <c r="CMS2107" s="1"/>
      <c r="CMT2107" s="1"/>
      <c r="CMU2107" s="1"/>
      <c r="CMV2107" s="1"/>
      <c r="CMW2107" s="1"/>
      <c r="CMX2107" s="1"/>
      <c r="CMY2107" s="1"/>
      <c r="CMZ2107" s="1"/>
      <c r="CNA2107" s="1"/>
      <c r="CNB2107" s="1"/>
      <c r="CNC2107" s="1"/>
      <c r="CND2107" s="1"/>
      <c r="CNE2107" s="1"/>
      <c r="CNF2107" s="1"/>
      <c r="CNG2107" s="1"/>
      <c r="CNH2107" s="1"/>
      <c r="CNI2107" s="1"/>
      <c r="CNJ2107" s="1"/>
      <c r="CNK2107" s="1"/>
      <c r="CNL2107" s="1"/>
      <c r="CNM2107" s="1"/>
      <c r="CNN2107" s="1"/>
      <c r="CNO2107" s="1"/>
      <c r="CNP2107" s="1"/>
      <c r="CNQ2107" s="1"/>
      <c r="CNR2107" s="1"/>
      <c r="CNS2107" s="1"/>
      <c r="CNT2107" s="1"/>
      <c r="CNU2107" s="1"/>
      <c r="CNV2107" s="1"/>
      <c r="CNW2107" s="1"/>
      <c r="CNX2107" s="1"/>
      <c r="CNY2107" s="1"/>
      <c r="CNZ2107" s="1"/>
      <c r="COA2107" s="1"/>
      <c r="COB2107" s="1"/>
      <c r="COC2107" s="1"/>
      <c r="COD2107" s="1"/>
      <c r="COE2107" s="1"/>
      <c r="COF2107" s="1"/>
      <c r="COG2107" s="1"/>
      <c r="COH2107" s="1"/>
      <c r="COI2107" s="1"/>
      <c r="COJ2107" s="1"/>
      <c r="COK2107" s="1"/>
      <c r="COL2107" s="1"/>
      <c r="COM2107" s="1"/>
      <c r="CON2107" s="1"/>
      <c r="COO2107" s="1"/>
      <c r="COP2107" s="1"/>
      <c r="COQ2107" s="1"/>
      <c r="COR2107" s="1"/>
      <c r="COS2107" s="1"/>
      <c r="COT2107" s="1"/>
      <c r="COU2107" s="1"/>
      <c r="COV2107" s="1"/>
      <c r="COW2107" s="1"/>
      <c r="COX2107" s="1"/>
      <c r="COY2107" s="1"/>
      <c r="COZ2107" s="1"/>
      <c r="CPA2107" s="1"/>
      <c r="CPB2107" s="1"/>
      <c r="CPC2107" s="1"/>
      <c r="CPD2107" s="1"/>
      <c r="CPE2107" s="1"/>
      <c r="CPF2107" s="1"/>
      <c r="CPG2107" s="1"/>
      <c r="CPH2107" s="1"/>
      <c r="CPI2107" s="1"/>
      <c r="CPJ2107" s="1"/>
      <c r="CPK2107" s="1"/>
      <c r="CPL2107" s="1"/>
      <c r="CPM2107" s="1"/>
      <c r="CPN2107" s="1"/>
      <c r="CPO2107" s="1"/>
      <c r="CPP2107" s="1"/>
      <c r="CPQ2107" s="1"/>
      <c r="CPR2107" s="1"/>
      <c r="CPS2107" s="1"/>
      <c r="CPT2107" s="1"/>
      <c r="CPU2107" s="1"/>
      <c r="CPV2107" s="1"/>
      <c r="CPW2107" s="1"/>
      <c r="CPX2107" s="1"/>
      <c r="CPY2107" s="1"/>
      <c r="CPZ2107" s="1"/>
      <c r="CQA2107" s="1"/>
      <c r="CQB2107" s="1"/>
      <c r="CQC2107" s="1"/>
      <c r="CQD2107" s="1"/>
      <c r="CQE2107" s="1"/>
      <c r="CQF2107" s="1"/>
      <c r="CQG2107" s="1"/>
      <c r="CQH2107" s="1"/>
      <c r="CQI2107" s="1"/>
      <c r="CQJ2107" s="1"/>
      <c r="CQK2107" s="1"/>
      <c r="CQL2107" s="1"/>
      <c r="CQM2107" s="1"/>
      <c r="CQN2107" s="1"/>
      <c r="CQO2107" s="1"/>
      <c r="CQP2107" s="1"/>
      <c r="CQQ2107" s="1"/>
      <c r="CQR2107" s="1"/>
      <c r="CQS2107" s="1"/>
      <c r="CQT2107" s="1"/>
      <c r="CQU2107" s="1"/>
      <c r="CQV2107" s="1"/>
      <c r="CQW2107" s="1"/>
      <c r="CQX2107" s="1"/>
      <c r="CQY2107" s="1"/>
      <c r="CQZ2107" s="1"/>
      <c r="CRA2107" s="1"/>
      <c r="CRB2107" s="1"/>
      <c r="CRC2107" s="1"/>
      <c r="CRD2107" s="1"/>
      <c r="CRE2107" s="1"/>
      <c r="CRF2107" s="1"/>
      <c r="CRG2107" s="1"/>
      <c r="CRH2107" s="1"/>
      <c r="CRI2107" s="1"/>
      <c r="CRJ2107" s="1"/>
      <c r="CRK2107" s="1"/>
      <c r="CRL2107" s="1"/>
      <c r="CRM2107" s="1"/>
      <c r="CRN2107" s="1"/>
      <c r="CRO2107" s="1"/>
      <c r="CRP2107" s="1"/>
      <c r="CRQ2107" s="1"/>
      <c r="CRR2107" s="1"/>
      <c r="CRS2107" s="1"/>
      <c r="CRT2107" s="1"/>
      <c r="CRU2107" s="1"/>
      <c r="CRV2107" s="1"/>
      <c r="CRW2107" s="1"/>
      <c r="CRX2107" s="1"/>
      <c r="CRY2107" s="1"/>
      <c r="CRZ2107" s="1"/>
      <c r="CSA2107" s="1"/>
      <c r="CSB2107" s="1"/>
      <c r="CSC2107" s="1"/>
      <c r="CSD2107" s="1"/>
      <c r="CSE2107" s="1"/>
      <c r="CSF2107" s="1"/>
      <c r="CSG2107" s="1"/>
      <c r="CSH2107" s="1"/>
      <c r="CSI2107" s="1"/>
      <c r="CSJ2107" s="1"/>
      <c r="CSK2107" s="1"/>
      <c r="CSL2107" s="1"/>
      <c r="CSM2107" s="1"/>
      <c r="CSN2107" s="1"/>
      <c r="CSO2107" s="1"/>
      <c r="CSP2107" s="1"/>
      <c r="CSQ2107" s="1"/>
      <c r="CSR2107" s="1"/>
      <c r="CSS2107" s="1"/>
      <c r="CST2107" s="1"/>
      <c r="CSU2107" s="1"/>
      <c r="CSV2107" s="1"/>
      <c r="CSW2107" s="1"/>
      <c r="CSX2107" s="1"/>
      <c r="CSY2107" s="1"/>
      <c r="CSZ2107" s="1"/>
      <c r="CTA2107" s="1"/>
      <c r="CTB2107" s="1"/>
      <c r="CTC2107" s="1"/>
      <c r="CTD2107" s="1"/>
      <c r="CTE2107" s="1"/>
      <c r="CTF2107" s="1"/>
      <c r="CTG2107" s="1"/>
      <c r="CTH2107" s="1"/>
      <c r="CTI2107" s="1"/>
      <c r="CTJ2107" s="1"/>
      <c r="CTK2107" s="1"/>
      <c r="CTL2107" s="1"/>
      <c r="CTM2107" s="1"/>
      <c r="CTN2107" s="1"/>
      <c r="CTO2107" s="1"/>
      <c r="CTP2107" s="1"/>
      <c r="CTQ2107" s="1"/>
      <c r="CTR2107" s="1"/>
      <c r="CTS2107" s="1"/>
      <c r="CTT2107" s="1"/>
      <c r="CTU2107" s="1"/>
      <c r="CTV2107" s="1"/>
      <c r="CTW2107" s="1"/>
      <c r="CTX2107" s="1"/>
      <c r="CTY2107" s="1"/>
      <c r="CTZ2107" s="1"/>
      <c r="CUA2107" s="1"/>
      <c r="CUB2107" s="1"/>
      <c r="CUC2107" s="1"/>
      <c r="CUD2107" s="1"/>
      <c r="CUE2107" s="1"/>
      <c r="CUF2107" s="1"/>
      <c r="CUG2107" s="1"/>
      <c r="CUH2107" s="1"/>
      <c r="CUI2107" s="1"/>
      <c r="CUJ2107" s="1"/>
      <c r="CUK2107" s="1"/>
      <c r="CUL2107" s="1"/>
      <c r="CUM2107" s="1"/>
      <c r="CUN2107" s="1"/>
      <c r="CUO2107" s="1"/>
      <c r="CUP2107" s="1"/>
      <c r="CUQ2107" s="1"/>
      <c r="CUR2107" s="1"/>
      <c r="CUS2107" s="1"/>
      <c r="CUT2107" s="1"/>
      <c r="CUU2107" s="1"/>
      <c r="CUV2107" s="1"/>
      <c r="CUW2107" s="1"/>
      <c r="CUX2107" s="1"/>
      <c r="CUY2107" s="1"/>
      <c r="CUZ2107" s="1"/>
      <c r="CVA2107" s="1"/>
      <c r="CVB2107" s="1"/>
      <c r="CVC2107" s="1"/>
      <c r="CVD2107" s="1"/>
      <c r="CVE2107" s="1"/>
      <c r="CVF2107" s="1"/>
      <c r="CVG2107" s="1"/>
      <c r="CVH2107" s="1"/>
      <c r="CVI2107" s="1"/>
      <c r="CVJ2107" s="1"/>
      <c r="CVK2107" s="1"/>
      <c r="CVL2107" s="1"/>
      <c r="CVM2107" s="1"/>
      <c r="CVN2107" s="1"/>
      <c r="CVO2107" s="1"/>
      <c r="CVP2107" s="1"/>
      <c r="CVQ2107" s="1"/>
      <c r="CVR2107" s="1"/>
      <c r="CVS2107" s="1"/>
      <c r="CVT2107" s="1"/>
      <c r="CVU2107" s="1"/>
      <c r="CVV2107" s="1"/>
      <c r="CVW2107" s="1"/>
      <c r="CVX2107" s="1"/>
      <c r="CVY2107" s="1"/>
      <c r="CVZ2107" s="1"/>
      <c r="CWA2107" s="1"/>
      <c r="CWB2107" s="1"/>
      <c r="CWC2107" s="1"/>
      <c r="CWD2107" s="1"/>
      <c r="CWE2107" s="1"/>
      <c r="CWF2107" s="1"/>
      <c r="CWG2107" s="1"/>
      <c r="CWH2107" s="1"/>
      <c r="CWI2107" s="1"/>
      <c r="CWJ2107" s="1"/>
      <c r="CWK2107" s="1"/>
      <c r="CWL2107" s="1"/>
      <c r="CWM2107" s="1"/>
      <c r="CWN2107" s="1"/>
      <c r="CWO2107" s="1"/>
      <c r="CWP2107" s="1"/>
      <c r="CWQ2107" s="1"/>
      <c r="CWR2107" s="1"/>
      <c r="CWS2107" s="1"/>
      <c r="CWT2107" s="1"/>
      <c r="CWU2107" s="1"/>
      <c r="CWV2107" s="1"/>
      <c r="CWW2107" s="1"/>
      <c r="CWX2107" s="1"/>
      <c r="CWY2107" s="1"/>
      <c r="CWZ2107" s="1"/>
      <c r="CXA2107" s="1"/>
      <c r="CXB2107" s="1"/>
      <c r="CXC2107" s="1"/>
      <c r="CXD2107" s="1"/>
      <c r="CXE2107" s="1"/>
      <c r="CXF2107" s="1"/>
      <c r="CXG2107" s="1"/>
      <c r="CXH2107" s="1"/>
      <c r="CXI2107" s="1"/>
      <c r="CXJ2107" s="1"/>
      <c r="CXK2107" s="1"/>
      <c r="CXL2107" s="1"/>
      <c r="CXM2107" s="1"/>
      <c r="CXN2107" s="1"/>
      <c r="CXO2107" s="1"/>
      <c r="CXP2107" s="1"/>
      <c r="CXQ2107" s="1"/>
      <c r="CXR2107" s="1"/>
      <c r="CXS2107" s="1"/>
      <c r="CXT2107" s="1"/>
      <c r="CXU2107" s="1"/>
      <c r="CXV2107" s="1"/>
      <c r="CXW2107" s="1"/>
      <c r="CXX2107" s="1"/>
      <c r="CXY2107" s="1"/>
      <c r="CXZ2107" s="1"/>
      <c r="CYA2107" s="1"/>
      <c r="CYB2107" s="1"/>
      <c r="CYC2107" s="1"/>
      <c r="CYD2107" s="1"/>
      <c r="CYE2107" s="1"/>
      <c r="CYF2107" s="1"/>
      <c r="CYG2107" s="1"/>
      <c r="CYH2107" s="1"/>
      <c r="CYI2107" s="1"/>
      <c r="CYJ2107" s="1"/>
      <c r="CYK2107" s="1"/>
      <c r="CYL2107" s="1"/>
      <c r="CYM2107" s="1"/>
      <c r="CYN2107" s="1"/>
      <c r="CYO2107" s="1"/>
      <c r="CYP2107" s="1"/>
      <c r="CYQ2107" s="1"/>
      <c r="CYR2107" s="1"/>
      <c r="CYS2107" s="1"/>
      <c r="CYT2107" s="1"/>
      <c r="CYU2107" s="1"/>
      <c r="CYV2107" s="1"/>
      <c r="CYW2107" s="1"/>
      <c r="CYX2107" s="1"/>
      <c r="CYY2107" s="1"/>
      <c r="CYZ2107" s="1"/>
      <c r="CZA2107" s="1"/>
      <c r="CZB2107" s="1"/>
      <c r="CZC2107" s="1"/>
      <c r="CZD2107" s="1"/>
      <c r="CZE2107" s="1"/>
      <c r="CZF2107" s="1"/>
      <c r="CZG2107" s="1"/>
      <c r="CZH2107" s="1"/>
      <c r="CZI2107" s="1"/>
      <c r="CZJ2107" s="1"/>
      <c r="CZK2107" s="1"/>
      <c r="CZL2107" s="1"/>
      <c r="CZM2107" s="1"/>
      <c r="CZN2107" s="1"/>
      <c r="CZO2107" s="1"/>
      <c r="CZP2107" s="1"/>
      <c r="CZQ2107" s="1"/>
      <c r="CZR2107" s="1"/>
      <c r="CZS2107" s="1"/>
      <c r="CZT2107" s="1"/>
      <c r="CZU2107" s="1"/>
      <c r="CZV2107" s="1"/>
      <c r="CZW2107" s="1"/>
      <c r="CZX2107" s="1"/>
      <c r="CZY2107" s="1"/>
      <c r="CZZ2107" s="1"/>
      <c r="DAA2107" s="1"/>
      <c r="DAB2107" s="1"/>
      <c r="DAC2107" s="1"/>
      <c r="DAD2107" s="1"/>
      <c r="DAE2107" s="1"/>
      <c r="DAF2107" s="1"/>
      <c r="DAG2107" s="1"/>
      <c r="DAH2107" s="1"/>
      <c r="DAI2107" s="1"/>
      <c r="DAJ2107" s="1"/>
      <c r="DAK2107" s="1"/>
      <c r="DAL2107" s="1"/>
      <c r="DAM2107" s="1"/>
      <c r="DAN2107" s="1"/>
      <c r="DAO2107" s="1"/>
      <c r="DAP2107" s="1"/>
      <c r="DAQ2107" s="1"/>
      <c r="DAR2107" s="1"/>
      <c r="DAS2107" s="1"/>
      <c r="DAT2107" s="1"/>
      <c r="DAU2107" s="1"/>
      <c r="DAV2107" s="1"/>
      <c r="DAW2107" s="1"/>
      <c r="DAX2107" s="1"/>
      <c r="DAY2107" s="1"/>
      <c r="DAZ2107" s="1"/>
      <c r="DBA2107" s="1"/>
      <c r="DBB2107" s="1"/>
      <c r="DBC2107" s="1"/>
      <c r="DBD2107" s="1"/>
      <c r="DBE2107" s="1"/>
      <c r="DBF2107" s="1"/>
      <c r="DBG2107" s="1"/>
      <c r="DBH2107" s="1"/>
      <c r="DBI2107" s="1"/>
      <c r="DBJ2107" s="1"/>
      <c r="DBK2107" s="1"/>
      <c r="DBL2107" s="1"/>
      <c r="DBM2107" s="1"/>
      <c r="DBN2107" s="1"/>
      <c r="DBO2107" s="1"/>
      <c r="DBP2107" s="1"/>
      <c r="DBQ2107" s="1"/>
      <c r="DBR2107" s="1"/>
      <c r="DBS2107" s="1"/>
      <c r="DBT2107" s="1"/>
      <c r="DBU2107" s="1"/>
      <c r="DBV2107" s="1"/>
      <c r="DBW2107" s="1"/>
      <c r="DBX2107" s="1"/>
      <c r="DBY2107" s="1"/>
      <c r="DBZ2107" s="1"/>
      <c r="DCA2107" s="1"/>
      <c r="DCB2107" s="1"/>
      <c r="DCC2107" s="1"/>
      <c r="DCD2107" s="1"/>
      <c r="DCE2107" s="1"/>
      <c r="DCF2107" s="1"/>
      <c r="DCG2107" s="1"/>
      <c r="DCH2107" s="1"/>
      <c r="DCI2107" s="1"/>
      <c r="DCJ2107" s="1"/>
      <c r="DCK2107" s="1"/>
      <c r="DCL2107" s="1"/>
      <c r="DCM2107" s="1"/>
      <c r="DCN2107" s="1"/>
      <c r="DCO2107" s="1"/>
      <c r="DCP2107" s="1"/>
      <c r="DCQ2107" s="1"/>
      <c r="DCR2107" s="1"/>
      <c r="DCS2107" s="1"/>
      <c r="DCT2107" s="1"/>
      <c r="DCU2107" s="1"/>
      <c r="DCV2107" s="1"/>
      <c r="DCW2107" s="1"/>
      <c r="DCX2107" s="1"/>
      <c r="DCY2107" s="1"/>
      <c r="DCZ2107" s="1"/>
      <c r="DDA2107" s="1"/>
      <c r="DDB2107" s="1"/>
      <c r="DDC2107" s="1"/>
      <c r="DDD2107" s="1"/>
      <c r="DDE2107" s="1"/>
      <c r="DDF2107" s="1"/>
      <c r="DDG2107" s="1"/>
      <c r="DDH2107" s="1"/>
      <c r="DDI2107" s="1"/>
      <c r="DDJ2107" s="1"/>
      <c r="DDK2107" s="1"/>
      <c r="DDL2107" s="1"/>
      <c r="DDM2107" s="1"/>
      <c r="DDN2107" s="1"/>
      <c r="DDO2107" s="1"/>
      <c r="DDP2107" s="1"/>
      <c r="DDQ2107" s="1"/>
      <c r="DDR2107" s="1"/>
      <c r="DDS2107" s="1"/>
      <c r="DDT2107" s="1"/>
      <c r="DDU2107" s="1"/>
      <c r="DDV2107" s="1"/>
      <c r="DDW2107" s="1"/>
      <c r="DDX2107" s="1"/>
      <c r="DDY2107" s="1"/>
      <c r="DDZ2107" s="1"/>
      <c r="DEA2107" s="1"/>
      <c r="DEB2107" s="1"/>
      <c r="DEC2107" s="1"/>
      <c r="DED2107" s="1"/>
      <c r="DEE2107" s="1"/>
      <c r="DEF2107" s="1"/>
      <c r="DEG2107" s="1"/>
      <c r="DEH2107" s="1"/>
      <c r="DEI2107" s="1"/>
      <c r="DEJ2107" s="1"/>
      <c r="DEK2107" s="1"/>
      <c r="DEL2107" s="1"/>
      <c r="DEM2107" s="1"/>
      <c r="DEN2107" s="1"/>
      <c r="DEO2107" s="1"/>
      <c r="DEP2107" s="1"/>
      <c r="DEQ2107" s="1"/>
      <c r="DER2107" s="1"/>
      <c r="DES2107" s="1"/>
      <c r="DET2107" s="1"/>
      <c r="DEU2107" s="1"/>
      <c r="DEV2107" s="1"/>
      <c r="DEW2107" s="1"/>
      <c r="DEX2107" s="1"/>
      <c r="DEY2107" s="1"/>
      <c r="DEZ2107" s="1"/>
      <c r="DFA2107" s="1"/>
      <c r="DFB2107" s="1"/>
      <c r="DFC2107" s="1"/>
      <c r="DFD2107" s="1"/>
      <c r="DFE2107" s="1"/>
      <c r="DFF2107" s="1"/>
      <c r="DFG2107" s="1"/>
      <c r="DFH2107" s="1"/>
      <c r="DFI2107" s="1"/>
      <c r="DFJ2107" s="1"/>
      <c r="DFK2107" s="1"/>
      <c r="DFL2107" s="1"/>
      <c r="DFM2107" s="1"/>
      <c r="DFN2107" s="1"/>
      <c r="DFO2107" s="1"/>
      <c r="DFP2107" s="1"/>
      <c r="DFQ2107" s="1"/>
      <c r="DFR2107" s="1"/>
      <c r="DFS2107" s="1"/>
      <c r="DFT2107" s="1"/>
      <c r="DFU2107" s="1"/>
      <c r="DFV2107" s="1"/>
      <c r="DFW2107" s="1"/>
      <c r="DFX2107" s="1"/>
      <c r="DFY2107" s="1"/>
      <c r="DFZ2107" s="1"/>
      <c r="DGA2107" s="1"/>
      <c r="DGB2107" s="1"/>
      <c r="DGC2107" s="1"/>
      <c r="DGD2107" s="1"/>
      <c r="DGE2107" s="1"/>
      <c r="DGF2107" s="1"/>
      <c r="DGG2107" s="1"/>
      <c r="DGH2107" s="1"/>
      <c r="DGI2107" s="1"/>
      <c r="DGJ2107" s="1"/>
      <c r="DGK2107" s="1"/>
      <c r="DGL2107" s="1"/>
      <c r="DGM2107" s="1"/>
      <c r="DGN2107" s="1"/>
      <c r="DGO2107" s="1"/>
      <c r="DGP2107" s="1"/>
      <c r="DGQ2107" s="1"/>
      <c r="DGR2107" s="1"/>
      <c r="DGS2107" s="1"/>
      <c r="DGT2107" s="1"/>
      <c r="DGU2107" s="1"/>
      <c r="DGV2107" s="1"/>
      <c r="DGW2107" s="1"/>
      <c r="DGX2107" s="1"/>
      <c r="DGY2107" s="1"/>
      <c r="DGZ2107" s="1"/>
      <c r="DHA2107" s="1"/>
      <c r="DHB2107" s="1"/>
      <c r="DHC2107" s="1"/>
      <c r="DHD2107" s="1"/>
      <c r="DHE2107" s="1"/>
      <c r="DHF2107" s="1"/>
      <c r="DHG2107" s="1"/>
      <c r="DHH2107" s="1"/>
      <c r="DHI2107" s="1"/>
      <c r="DHJ2107" s="1"/>
      <c r="DHK2107" s="1"/>
      <c r="DHL2107" s="1"/>
      <c r="DHM2107" s="1"/>
      <c r="DHN2107" s="1"/>
      <c r="DHO2107" s="1"/>
      <c r="DHP2107" s="1"/>
      <c r="DHQ2107" s="1"/>
      <c r="DHR2107" s="1"/>
      <c r="DHS2107" s="1"/>
      <c r="DHT2107" s="1"/>
      <c r="DHU2107" s="1"/>
      <c r="DHV2107" s="1"/>
      <c r="DHW2107" s="1"/>
      <c r="DHX2107" s="1"/>
      <c r="DHY2107" s="1"/>
      <c r="DHZ2107" s="1"/>
      <c r="DIA2107" s="1"/>
      <c r="DIB2107" s="1"/>
      <c r="DIC2107" s="1"/>
      <c r="DID2107" s="1"/>
      <c r="DIE2107" s="1"/>
      <c r="DIF2107" s="1"/>
      <c r="DIG2107" s="1"/>
      <c r="DIH2107" s="1"/>
      <c r="DII2107" s="1"/>
      <c r="DIJ2107" s="1"/>
      <c r="DIK2107" s="1"/>
      <c r="DIL2107" s="1"/>
      <c r="DIM2107" s="1"/>
      <c r="DIN2107" s="1"/>
      <c r="DIO2107" s="1"/>
      <c r="DIP2107" s="1"/>
      <c r="DIQ2107" s="1"/>
      <c r="DIR2107" s="1"/>
      <c r="DIS2107" s="1"/>
      <c r="DIT2107" s="1"/>
      <c r="DIU2107" s="1"/>
      <c r="DIV2107" s="1"/>
      <c r="DIW2107" s="1"/>
      <c r="DIX2107" s="1"/>
      <c r="DIY2107" s="1"/>
      <c r="DIZ2107" s="1"/>
      <c r="DJA2107" s="1"/>
      <c r="DJB2107" s="1"/>
      <c r="DJC2107" s="1"/>
      <c r="DJD2107" s="1"/>
      <c r="DJE2107" s="1"/>
      <c r="DJF2107" s="1"/>
      <c r="DJG2107" s="1"/>
      <c r="DJH2107" s="1"/>
      <c r="DJI2107" s="1"/>
      <c r="DJJ2107" s="1"/>
      <c r="DJK2107" s="1"/>
      <c r="DJL2107" s="1"/>
      <c r="DJM2107" s="1"/>
      <c r="DJN2107" s="1"/>
      <c r="DJO2107" s="1"/>
      <c r="DJP2107" s="1"/>
      <c r="DJQ2107" s="1"/>
      <c r="DJR2107" s="1"/>
      <c r="DJS2107" s="1"/>
      <c r="DJT2107" s="1"/>
      <c r="DJU2107" s="1"/>
      <c r="DJV2107" s="1"/>
      <c r="DJW2107" s="1"/>
      <c r="DJX2107" s="1"/>
      <c r="DJY2107" s="1"/>
      <c r="DJZ2107" s="1"/>
      <c r="DKA2107" s="1"/>
      <c r="DKB2107" s="1"/>
      <c r="DKC2107" s="1"/>
      <c r="DKD2107" s="1"/>
      <c r="DKE2107" s="1"/>
      <c r="DKF2107" s="1"/>
      <c r="DKG2107" s="1"/>
      <c r="DKH2107" s="1"/>
      <c r="DKI2107" s="1"/>
      <c r="DKJ2107" s="1"/>
      <c r="DKK2107" s="1"/>
      <c r="DKL2107" s="1"/>
      <c r="DKM2107" s="1"/>
      <c r="DKN2107" s="1"/>
      <c r="DKO2107" s="1"/>
      <c r="DKP2107" s="1"/>
      <c r="DKQ2107" s="1"/>
      <c r="DKR2107" s="1"/>
      <c r="DKS2107" s="1"/>
      <c r="DKT2107" s="1"/>
      <c r="DKU2107" s="1"/>
      <c r="DKV2107" s="1"/>
      <c r="DKW2107" s="1"/>
      <c r="DKX2107" s="1"/>
      <c r="DKY2107" s="1"/>
      <c r="DKZ2107" s="1"/>
      <c r="DLA2107" s="1"/>
      <c r="DLB2107" s="1"/>
      <c r="DLC2107" s="1"/>
      <c r="DLD2107" s="1"/>
      <c r="DLE2107" s="1"/>
      <c r="DLF2107" s="1"/>
      <c r="DLG2107" s="1"/>
      <c r="DLH2107" s="1"/>
      <c r="DLI2107" s="1"/>
      <c r="DLJ2107" s="1"/>
      <c r="DLK2107" s="1"/>
      <c r="DLL2107" s="1"/>
      <c r="DLM2107" s="1"/>
      <c r="DLN2107" s="1"/>
      <c r="DLO2107" s="1"/>
      <c r="DLP2107" s="1"/>
      <c r="DLQ2107" s="1"/>
      <c r="DLR2107" s="1"/>
      <c r="DLS2107" s="1"/>
      <c r="DLT2107" s="1"/>
      <c r="DLU2107" s="1"/>
      <c r="DLV2107" s="1"/>
      <c r="DLW2107" s="1"/>
      <c r="DLX2107" s="1"/>
      <c r="DLY2107" s="1"/>
      <c r="DLZ2107" s="1"/>
      <c r="DMA2107" s="1"/>
      <c r="DMB2107" s="1"/>
      <c r="DMC2107" s="1"/>
      <c r="DMD2107" s="1"/>
      <c r="DME2107" s="1"/>
      <c r="DMF2107" s="1"/>
      <c r="DMG2107" s="1"/>
      <c r="DMH2107" s="1"/>
      <c r="DMI2107" s="1"/>
      <c r="DMJ2107" s="1"/>
      <c r="DMK2107" s="1"/>
      <c r="DML2107" s="1"/>
      <c r="DMM2107" s="1"/>
      <c r="DMN2107" s="1"/>
      <c r="DMO2107" s="1"/>
      <c r="DMP2107" s="1"/>
      <c r="DMQ2107" s="1"/>
      <c r="DMR2107" s="1"/>
      <c r="DMS2107" s="1"/>
      <c r="DMT2107" s="1"/>
      <c r="DMU2107" s="1"/>
      <c r="DMV2107" s="1"/>
      <c r="DMW2107" s="1"/>
      <c r="DMX2107" s="1"/>
      <c r="DMY2107" s="1"/>
      <c r="DMZ2107" s="1"/>
      <c r="DNA2107" s="1"/>
      <c r="DNB2107" s="1"/>
      <c r="DNC2107" s="1"/>
      <c r="DND2107" s="1"/>
      <c r="DNE2107" s="1"/>
      <c r="DNF2107" s="1"/>
      <c r="DNG2107" s="1"/>
      <c r="DNH2107" s="1"/>
      <c r="DNI2107" s="1"/>
      <c r="DNJ2107" s="1"/>
      <c r="DNK2107" s="1"/>
      <c r="DNL2107" s="1"/>
      <c r="DNM2107" s="1"/>
      <c r="DNN2107" s="1"/>
      <c r="DNO2107" s="1"/>
      <c r="DNP2107" s="1"/>
      <c r="DNQ2107" s="1"/>
      <c r="DNR2107" s="1"/>
      <c r="DNS2107" s="1"/>
      <c r="DNT2107" s="1"/>
      <c r="DNU2107" s="1"/>
      <c r="DNV2107" s="1"/>
      <c r="DNW2107" s="1"/>
      <c r="DNX2107" s="1"/>
      <c r="DNY2107" s="1"/>
      <c r="DNZ2107" s="1"/>
      <c r="DOA2107" s="1"/>
      <c r="DOB2107" s="1"/>
      <c r="DOC2107" s="1"/>
      <c r="DOD2107" s="1"/>
      <c r="DOE2107" s="1"/>
      <c r="DOF2107" s="1"/>
      <c r="DOG2107" s="1"/>
      <c r="DOH2107" s="1"/>
      <c r="DOI2107" s="1"/>
      <c r="DOJ2107" s="1"/>
      <c r="DOK2107" s="1"/>
      <c r="DOL2107" s="1"/>
      <c r="DOM2107" s="1"/>
      <c r="DON2107" s="1"/>
      <c r="DOO2107" s="1"/>
      <c r="DOP2107" s="1"/>
      <c r="DOQ2107" s="1"/>
      <c r="DOR2107" s="1"/>
      <c r="DOS2107" s="1"/>
      <c r="DOT2107" s="1"/>
      <c r="DOU2107" s="1"/>
      <c r="DOV2107" s="1"/>
      <c r="DOW2107" s="1"/>
      <c r="DOX2107" s="1"/>
      <c r="DOY2107" s="1"/>
      <c r="DOZ2107" s="1"/>
      <c r="DPA2107" s="1"/>
      <c r="DPB2107" s="1"/>
      <c r="DPC2107" s="1"/>
      <c r="DPD2107" s="1"/>
      <c r="DPE2107" s="1"/>
      <c r="DPF2107" s="1"/>
      <c r="DPG2107" s="1"/>
      <c r="DPH2107" s="1"/>
      <c r="DPI2107" s="1"/>
      <c r="DPJ2107" s="1"/>
      <c r="DPK2107" s="1"/>
      <c r="DPL2107" s="1"/>
      <c r="DPM2107" s="1"/>
      <c r="DPN2107" s="1"/>
      <c r="DPO2107" s="1"/>
      <c r="DPP2107" s="1"/>
      <c r="DPQ2107" s="1"/>
      <c r="DPR2107" s="1"/>
      <c r="DPS2107" s="1"/>
      <c r="DPT2107" s="1"/>
      <c r="DPU2107" s="1"/>
      <c r="DPV2107" s="1"/>
      <c r="DPW2107" s="1"/>
      <c r="DPX2107" s="1"/>
      <c r="DPY2107" s="1"/>
      <c r="DPZ2107" s="1"/>
      <c r="DQA2107" s="1"/>
      <c r="DQB2107" s="1"/>
      <c r="DQC2107" s="1"/>
      <c r="DQD2107" s="1"/>
      <c r="DQE2107" s="1"/>
      <c r="DQF2107" s="1"/>
      <c r="DQG2107" s="1"/>
      <c r="DQH2107" s="1"/>
      <c r="DQI2107" s="1"/>
      <c r="DQJ2107" s="1"/>
      <c r="DQK2107" s="1"/>
      <c r="DQL2107" s="1"/>
      <c r="DQM2107" s="1"/>
      <c r="DQN2107" s="1"/>
      <c r="DQO2107" s="1"/>
      <c r="DQP2107" s="1"/>
      <c r="DQQ2107" s="1"/>
      <c r="DQR2107" s="1"/>
      <c r="DQS2107" s="1"/>
      <c r="DQT2107" s="1"/>
      <c r="DQU2107" s="1"/>
      <c r="DQV2107" s="1"/>
      <c r="DQW2107" s="1"/>
      <c r="DQX2107" s="1"/>
      <c r="DQY2107" s="1"/>
      <c r="DQZ2107" s="1"/>
      <c r="DRA2107" s="1"/>
      <c r="DRB2107" s="1"/>
      <c r="DRC2107" s="1"/>
      <c r="DRD2107" s="1"/>
      <c r="DRE2107" s="1"/>
      <c r="DRF2107" s="1"/>
      <c r="DRG2107" s="1"/>
      <c r="DRH2107" s="1"/>
      <c r="DRI2107" s="1"/>
      <c r="DRJ2107" s="1"/>
      <c r="DRK2107" s="1"/>
      <c r="DRL2107" s="1"/>
      <c r="DRM2107" s="1"/>
      <c r="DRN2107" s="1"/>
      <c r="DRO2107" s="1"/>
      <c r="DRP2107" s="1"/>
      <c r="DRQ2107" s="1"/>
      <c r="DRR2107" s="1"/>
      <c r="DRS2107" s="1"/>
      <c r="DRT2107" s="1"/>
      <c r="DRU2107" s="1"/>
      <c r="DRV2107" s="1"/>
      <c r="DRW2107" s="1"/>
      <c r="DRX2107" s="1"/>
      <c r="DRY2107" s="1"/>
      <c r="DRZ2107" s="1"/>
      <c r="DSA2107" s="1"/>
      <c r="DSB2107" s="1"/>
      <c r="DSC2107" s="1"/>
      <c r="DSD2107" s="1"/>
      <c r="DSE2107" s="1"/>
      <c r="DSF2107" s="1"/>
      <c r="DSG2107" s="1"/>
      <c r="DSH2107" s="1"/>
      <c r="DSI2107" s="1"/>
      <c r="DSJ2107" s="1"/>
      <c r="DSK2107" s="1"/>
      <c r="DSL2107" s="1"/>
      <c r="DSM2107" s="1"/>
      <c r="DSN2107" s="1"/>
      <c r="DSO2107" s="1"/>
      <c r="DSP2107" s="1"/>
      <c r="DSQ2107" s="1"/>
      <c r="DSR2107" s="1"/>
      <c r="DSS2107" s="1"/>
      <c r="DST2107" s="1"/>
      <c r="DSU2107" s="1"/>
      <c r="DSV2107" s="1"/>
      <c r="DSW2107" s="1"/>
      <c r="DSX2107" s="1"/>
      <c r="DSY2107" s="1"/>
      <c r="DSZ2107" s="1"/>
      <c r="DTA2107" s="1"/>
      <c r="DTB2107" s="1"/>
      <c r="DTC2107" s="1"/>
      <c r="DTD2107" s="1"/>
      <c r="DTE2107" s="1"/>
      <c r="DTF2107" s="1"/>
      <c r="DTG2107" s="1"/>
      <c r="DTH2107" s="1"/>
      <c r="DTI2107" s="1"/>
      <c r="DTJ2107" s="1"/>
      <c r="DTK2107" s="1"/>
      <c r="DTL2107" s="1"/>
      <c r="DTM2107" s="1"/>
      <c r="DTN2107" s="1"/>
      <c r="DTO2107" s="1"/>
      <c r="DTP2107" s="1"/>
      <c r="DTQ2107" s="1"/>
      <c r="DTR2107" s="1"/>
      <c r="DTS2107" s="1"/>
      <c r="DTT2107" s="1"/>
      <c r="DTU2107" s="1"/>
      <c r="DTV2107" s="1"/>
      <c r="DTW2107" s="1"/>
      <c r="DTX2107" s="1"/>
      <c r="DTY2107" s="1"/>
      <c r="DTZ2107" s="1"/>
      <c r="DUA2107" s="1"/>
      <c r="DUB2107" s="1"/>
      <c r="DUC2107" s="1"/>
      <c r="DUD2107" s="1"/>
      <c r="DUE2107" s="1"/>
      <c r="DUF2107" s="1"/>
      <c r="DUG2107" s="1"/>
      <c r="DUH2107" s="1"/>
      <c r="DUI2107" s="1"/>
      <c r="DUJ2107" s="1"/>
      <c r="DUK2107" s="1"/>
      <c r="DUL2107" s="1"/>
      <c r="DUM2107" s="1"/>
      <c r="DUN2107" s="1"/>
      <c r="DUO2107" s="1"/>
      <c r="DUP2107" s="1"/>
      <c r="DUQ2107" s="1"/>
      <c r="DUR2107" s="1"/>
      <c r="DUS2107" s="1"/>
      <c r="DUT2107" s="1"/>
      <c r="DUU2107" s="1"/>
      <c r="DUV2107" s="1"/>
      <c r="DUW2107" s="1"/>
      <c r="DUX2107" s="1"/>
      <c r="DUY2107" s="1"/>
      <c r="DUZ2107" s="1"/>
      <c r="DVA2107" s="1"/>
      <c r="DVB2107" s="1"/>
      <c r="DVC2107" s="1"/>
      <c r="DVD2107" s="1"/>
      <c r="DVE2107" s="1"/>
      <c r="DVF2107" s="1"/>
      <c r="DVG2107" s="1"/>
      <c r="DVH2107" s="1"/>
      <c r="DVI2107" s="1"/>
      <c r="DVJ2107" s="1"/>
      <c r="DVK2107" s="1"/>
      <c r="DVL2107" s="1"/>
      <c r="DVM2107" s="1"/>
      <c r="DVN2107" s="1"/>
      <c r="DVO2107" s="1"/>
      <c r="DVP2107" s="1"/>
      <c r="DVQ2107" s="1"/>
      <c r="DVR2107" s="1"/>
      <c r="DVS2107" s="1"/>
      <c r="DVT2107" s="1"/>
      <c r="DVU2107" s="1"/>
      <c r="DVV2107" s="1"/>
      <c r="DVW2107" s="1"/>
      <c r="DVX2107" s="1"/>
      <c r="DVY2107" s="1"/>
      <c r="DVZ2107" s="1"/>
      <c r="DWA2107" s="1"/>
      <c r="DWB2107" s="1"/>
      <c r="DWC2107" s="1"/>
      <c r="DWD2107" s="1"/>
      <c r="DWE2107" s="1"/>
      <c r="DWF2107" s="1"/>
      <c r="DWG2107" s="1"/>
      <c r="DWH2107" s="1"/>
      <c r="DWI2107" s="1"/>
      <c r="DWJ2107" s="1"/>
      <c r="DWK2107" s="1"/>
      <c r="DWL2107" s="1"/>
      <c r="DWM2107" s="1"/>
      <c r="DWN2107" s="1"/>
      <c r="DWO2107" s="1"/>
      <c r="DWP2107" s="1"/>
      <c r="DWQ2107" s="1"/>
      <c r="DWR2107" s="1"/>
      <c r="DWS2107" s="1"/>
      <c r="DWT2107" s="1"/>
      <c r="DWU2107" s="1"/>
      <c r="DWV2107" s="1"/>
      <c r="DWW2107" s="1"/>
      <c r="DWX2107" s="1"/>
      <c r="DWY2107" s="1"/>
      <c r="DWZ2107" s="1"/>
      <c r="DXA2107" s="1"/>
      <c r="DXB2107" s="1"/>
      <c r="DXC2107" s="1"/>
      <c r="DXD2107" s="1"/>
      <c r="DXE2107" s="1"/>
      <c r="DXF2107" s="1"/>
      <c r="DXG2107" s="1"/>
      <c r="DXH2107" s="1"/>
      <c r="DXI2107" s="1"/>
      <c r="DXJ2107" s="1"/>
      <c r="DXK2107" s="1"/>
      <c r="DXL2107" s="1"/>
      <c r="DXM2107" s="1"/>
      <c r="DXN2107" s="1"/>
      <c r="DXO2107" s="1"/>
      <c r="DXP2107" s="1"/>
      <c r="DXQ2107" s="1"/>
      <c r="DXR2107" s="1"/>
      <c r="DXS2107" s="1"/>
      <c r="DXT2107" s="1"/>
      <c r="DXU2107" s="1"/>
      <c r="DXV2107" s="1"/>
      <c r="DXW2107" s="1"/>
      <c r="DXX2107" s="1"/>
      <c r="DXY2107" s="1"/>
      <c r="DXZ2107" s="1"/>
      <c r="DYA2107" s="1"/>
      <c r="DYB2107" s="1"/>
      <c r="DYC2107" s="1"/>
      <c r="DYD2107" s="1"/>
      <c r="DYE2107" s="1"/>
      <c r="DYF2107" s="1"/>
      <c r="DYG2107" s="1"/>
      <c r="DYH2107" s="1"/>
      <c r="DYI2107" s="1"/>
      <c r="DYJ2107" s="1"/>
      <c r="DYK2107" s="1"/>
      <c r="DYL2107" s="1"/>
      <c r="DYM2107" s="1"/>
      <c r="DYN2107" s="1"/>
      <c r="DYO2107" s="1"/>
      <c r="DYP2107" s="1"/>
      <c r="DYQ2107" s="1"/>
      <c r="DYR2107" s="1"/>
      <c r="DYS2107" s="1"/>
      <c r="DYT2107" s="1"/>
      <c r="DYU2107" s="1"/>
      <c r="DYV2107" s="1"/>
      <c r="DYW2107" s="1"/>
      <c r="DYX2107" s="1"/>
      <c r="DYY2107" s="1"/>
      <c r="DYZ2107" s="1"/>
      <c r="DZA2107" s="1"/>
      <c r="DZB2107" s="1"/>
      <c r="DZC2107" s="1"/>
      <c r="DZD2107" s="1"/>
      <c r="DZE2107" s="1"/>
      <c r="DZF2107" s="1"/>
      <c r="DZG2107" s="1"/>
      <c r="DZH2107" s="1"/>
      <c r="DZI2107" s="1"/>
      <c r="DZJ2107" s="1"/>
      <c r="DZK2107" s="1"/>
      <c r="DZL2107" s="1"/>
      <c r="DZM2107" s="1"/>
      <c r="DZN2107" s="1"/>
      <c r="DZO2107" s="1"/>
      <c r="DZP2107" s="1"/>
      <c r="DZQ2107" s="1"/>
      <c r="DZR2107" s="1"/>
      <c r="DZS2107" s="1"/>
      <c r="DZT2107" s="1"/>
      <c r="DZU2107" s="1"/>
      <c r="DZV2107" s="1"/>
      <c r="DZW2107" s="1"/>
      <c r="DZX2107" s="1"/>
      <c r="DZY2107" s="1"/>
      <c r="DZZ2107" s="1"/>
      <c r="EAA2107" s="1"/>
      <c r="EAB2107" s="1"/>
      <c r="EAC2107" s="1"/>
      <c r="EAD2107" s="1"/>
      <c r="EAE2107" s="1"/>
      <c r="EAF2107" s="1"/>
      <c r="EAG2107" s="1"/>
      <c r="EAH2107" s="1"/>
      <c r="EAI2107" s="1"/>
      <c r="EAJ2107" s="1"/>
      <c r="EAK2107" s="1"/>
      <c r="EAL2107" s="1"/>
      <c r="EAM2107" s="1"/>
      <c r="EAN2107" s="1"/>
      <c r="EAO2107" s="1"/>
      <c r="EAP2107" s="1"/>
      <c r="EAQ2107" s="1"/>
      <c r="EAR2107" s="1"/>
      <c r="EAS2107" s="1"/>
      <c r="EAT2107" s="1"/>
      <c r="EAU2107" s="1"/>
      <c r="EAV2107" s="1"/>
      <c r="EAW2107" s="1"/>
      <c r="EAX2107" s="1"/>
      <c r="EAY2107" s="1"/>
      <c r="EAZ2107" s="1"/>
      <c r="EBA2107" s="1"/>
      <c r="EBB2107" s="1"/>
      <c r="EBC2107" s="1"/>
      <c r="EBD2107" s="1"/>
      <c r="EBE2107" s="1"/>
      <c r="EBF2107" s="1"/>
      <c r="EBG2107" s="1"/>
      <c r="EBH2107" s="1"/>
      <c r="EBI2107" s="1"/>
      <c r="EBJ2107" s="1"/>
      <c r="EBK2107" s="1"/>
      <c r="EBL2107" s="1"/>
      <c r="EBM2107" s="1"/>
      <c r="EBN2107" s="1"/>
      <c r="EBO2107" s="1"/>
      <c r="EBP2107" s="1"/>
      <c r="EBQ2107" s="1"/>
      <c r="EBR2107" s="1"/>
      <c r="EBS2107" s="1"/>
      <c r="EBT2107" s="1"/>
      <c r="EBU2107" s="1"/>
      <c r="EBV2107" s="1"/>
      <c r="EBW2107" s="1"/>
      <c r="EBX2107" s="1"/>
      <c r="EBY2107" s="1"/>
      <c r="EBZ2107" s="1"/>
      <c r="ECA2107" s="1"/>
      <c r="ECB2107" s="1"/>
      <c r="ECC2107" s="1"/>
      <c r="ECD2107" s="1"/>
      <c r="ECE2107" s="1"/>
      <c r="ECF2107" s="1"/>
      <c r="ECG2107" s="1"/>
      <c r="ECH2107" s="1"/>
      <c r="ECI2107" s="1"/>
      <c r="ECJ2107" s="1"/>
      <c r="ECK2107" s="1"/>
      <c r="ECL2107" s="1"/>
      <c r="ECM2107" s="1"/>
      <c r="ECN2107" s="1"/>
      <c r="ECO2107" s="1"/>
      <c r="ECP2107" s="1"/>
      <c r="ECQ2107" s="1"/>
      <c r="ECR2107" s="1"/>
      <c r="ECS2107" s="1"/>
      <c r="ECT2107" s="1"/>
      <c r="ECU2107" s="1"/>
      <c r="ECV2107" s="1"/>
      <c r="ECW2107" s="1"/>
      <c r="ECX2107" s="1"/>
      <c r="ECY2107" s="1"/>
      <c r="ECZ2107" s="1"/>
      <c r="EDA2107" s="1"/>
      <c r="EDB2107" s="1"/>
      <c r="EDC2107" s="1"/>
      <c r="EDD2107" s="1"/>
      <c r="EDE2107" s="1"/>
      <c r="EDF2107" s="1"/>
      <c r="EDG2107" s="1"/>
      <c r="EDH2107" s="1"/>
      <c r="EDI2107" s="1"/>
      <c r="EDJ2107" s="1"/>
      <c r="EDK2107" s="1"/>
      <c r="EDL2107" s="1"/>
      <c r="EDM2107" s="1"/>
      <c r="EDN2107" s="1"/>
      <c r="EDO2107" s="1"/>
      <c r="EDP2107" s="1"/>
      <c r="EDQ2107" s="1"/>
      <c r="EDR2107" s="1"/>
      <c r="EDS2107" s="1"/>
      <c r="EDT2107" s="1"/>
      <c r="EDU2107" s="1"/>
      <c r="EDV2107" s="1"/>
      <c r="EDW2107" s="1"/>
      <c r="EDX2107" s="1"/>
      <c r="EDY2107" s="1"/>
      <c r="EDZ2107" s="1"/>
      <c r="EEA2107" s="1"/>
      <c r="EEB2107" s="1"/>
      <c r="EEC2107" s="1"/>
      <c r="EED2107" s="1"/>
      <c r="EEE2107" s="1"/>
      <c r="EEF2107" s="1"/>
      <c r="EEG2107" s="1"/>
      <c r="EEH2107" s="1"/>
      <c r="EEI2107" s="1"/>
      <c r="EEJ2107" s="1"/>
      <c r="EEK2107" s="1"/>
      <c r="EEL2107" s="1"/>
      <c r="EEM2107" s="1"/>
      <c r="EEN2107" s="1"/>
      <c r="EEO2107" s="1"/>
      <c r="EEP2107" s="1"/>
      <c r="EEQ2107" s="1"/>
      <c r="EER2107" s="1"/>
      <c r="EES2107" s="1"/>
      <c r="EET2107" s="1"/>
      <c r="EEU2107" s="1"/>
      <c r="EEV2107" s="1"/>
      <c r="EEW2107" s="1"/>
      <c r="EEX2107" s="1"/>
      <c r="EEY2107" s="1"/>
      <c r="EEZ2107" s="1"/>
      <c r="EFA2107" s="1"/>
      <c r="EFB2107" s="1"/>
      <c r="EFC2107" s="1"/>
      <c r="EFD2107" s="1"/>
      <c r="EFE2107" s="1"/>
      <c r="EFF2107" s="1"/>
      <c r="EFG2107" s="1"/>
      <c r="EFH2107" s="1"/>
      <c r="EFI2107" s="1"/>
      <c r="EFJ2107" s="1"/>
      <c r="EFK2107" s="1"/>
      <c r="EFL2107" s="1"/>
      <c r="EFM2107" s="1"/>
      <c r="EFN2107" s="1"/>
      <c r="EFO2107" s="1"/>
      <c r="EFP2107" s="1"/>
      <c r="EFQ2107" s="1"/>
      <c r="EFR2107" s="1"/>
      <c r="EFS2107" s="1"/>
      <c r="EFT2107" s="1"/>
      <c r="EFU2107" s="1"/>
      <c r="EFV2107" s="1"/>
      <c r="EFW2107" s="1"/>
      <c r="EFX2107" s="1"/>
      <c r="EFY2107" s="1"/>
      <c r="EFZ2107" s="1"/>
      <c r="EGA2107" s="1"/>
      <c r="EGB2107" s="1"/>
      <c r="EGC2107" s="1"/>
      <c r="EGD2107" s="1"/>
      <c r="EGE2107" s="1"/>
      <c r="EGF2107" s="1"/>
      <c r="EGG2107" s="1"/>
      <c r="EGH2107" s="1"/>
      <c r="EGI2107" s="1"/>
      <c r="EGJ2107" s="1"/>
      <c r="EGK2107" s="1"/>
      <c r="EGL2107" s="1"/>
      <c r="EGM2107" s="1"/>
      <c r="EGN2107" s="1"/>
      <c r="EGO2107" s="1"/>
      <c r="EGP2107" s="1"/>
      <c r="EGQ2107" s="1"/>
      <c r="EGR2107" s="1"/>
      <c r="EGS2107" s="1"/>
      <c r="EGT2107" s="1"/>
      <c r="EGU2107" s="1"/>
      <c r="EGV2107" s="1"/>
      <c r="EGW2107" s="1"/>
      <c r="EGX2107" s="1"/>
      <c r="EGY2107" s="1"/>
      <c r="EGZ2107" s="1"/>
      <c r="EHA2107" s="1"/>
      <c r="EHB2107" s="1"/>
      <c r="EHC2107" s="1"/>
      <c r="EHD2107" s="1"/>
      <c r="EHE2107" s="1"/>
      <c r="EHF2107" s="1"/>
      <c r="EHG2107" s="1"/>
      <c r="EHH2107" s="1"/>
      <c r="EHI2107" s="1"/>
      <c r="EHJ2107" s="1"/>
      <c r="EHK2107" s="1"/>
      <c r="EHL2107" s="1"/>
      <c r="EHM2107" s="1"/>
      <c r="EHN2107" s="1"/>
      <c r="EHO2107" s="1"/>
      <c r="EHP2107" s="1"/>
      <c r="EHQ2107" s="1"/>
      <c r="EHR2107" s="1"/>
      <c r="EHS2107" s="1"/>
      <c r="EHT2107" s="1"/>
      <c r="EHU2107" s="1"/>
      <c r="EHV2107" s="1"/>
      <c r="EHW2107" s="1"/>
      <c r="EHX2107" s="1"/>
      <c r="EHY2107" s="1"/>
      <c r="EHZ2107" s="1"/>
      <c r="EIA2107" s="1"/>
      <c r="EIB2107" s="1"/>
      <c r="EIC2107" s="1"/>
      <c r="EID2107" s="1"/>
      <c r="EIE2107" s="1"/>
      <c r="EIF2107" s="1"/>
      <c r="EIG2107" s="1"/>
      <c r="EIH2107" s="1"/>
      <c r="EII2107" s="1"/>
      <c r="EIJ2107" s="1"/>
      <c r="EIK2107" s="1"/>
      <c r="EIL2107" s="1"/>
      <c r="EIM2107" s="1"/>
      <c r="EIN2107" s="1"/>
      <c r="EIO2107" s="1"/>
      <c r="EIP2107" s="1"/>
      <c r="EIQ2107" s="1"/>
      <c r="EIR2107" s="1"/>
      <c r="EIS2107" s="1"/>
      <c r="EIT2107" s="1"/>
      <c r="EIU2107" s="1"/>
      <c r="EIV2107" s="1"/>
      <c r="EIW2107" s="1"/>
      <c r="EIX2107" s="1"/>
      <c r="EIY2107" s="1"/>
      <c r="EIZ2107" s="1"/>
      <c r="EJA2107" s="1"/>
      <c r="EJB2107" s="1"/>
      <c r="EJC2107" s="1"/>
      <c r="EJD2107" s="1"/>
      <c r="EJE2107" s="1"/>
      <c r="EJF2107" s="1"/>
      <c r="EJG2107" s="1"/>
      <c r="EJH2107" s="1"/>
      <c r="EJI2107" s="1"/>
      <c r="EJJ2107" s="1"/>
      <c r="EJK2107" s="1"/>
      <c r="EJL2107" s="1"/>
      <c r="EJM2107" s="1"/>
      <c r="EJN2107" s="1"/>
      <c r="EJO2107" s="1"/>
      <c r="EJP2107" s="1"/>
      <c r="EJQ2107" s="1"/>
      <c r="EJR2107" s="1"/>
      <c r="EJS2107" s="1"/>
      <c r="EJT2107" s="1"/>
      <c r="EJU2107" s="1"/>
      <c r="EJV2107" s="1"/>
      <c r="EJW2107" s="1"/>
      <c r="EJX2107" s="1"/>
      <c r="EJY2107" s="1"/>
      <c r="EJZ2107" s="1"/>
      <c r="EKA2107" s="1"/>
      <c r="EKB2107" s="1"/>
      <c r="EKC2107" s="1"/>
      <c r="EKD2107" s="1"/>
      <c r="EKE2107" s="1"/>
      <c r="EKF2107" s="1"/>
      <c r="EKG2107" s="1"/>
      <c r="EKH2107" s="1"/>
      <c r="EKI2107" s="1"/>
      <c r="EKJ2107" s="1"/>
      <c r="EKK2107" s="1"/>
      <c r="EKL2107" s="1"/>
      <c r="EKM2107" s="1"/>
      <c r="EKN2107" s="1"/>
      <c r="EKO2107" s="1"/>
      <c r="EKP2107" s="1"/>
      <c r="EKQ2107" s="1"/>
      <c r="EKR2107" s="1"/>
      <c r="EKS2107" s="1"/>
      <c r="EKT2107" s="1"/>
      <c r="EKU2107" s="1"/>
      <c r="EKV2107" s="1"/>
      <c r="EKW2107" s="1"/>
      <c r="EKX2107" s="1"/>
      <c r="EKY2107" s="1"/>
      <c r="EKZ2107" s="1"/>
      <c r="ELA2107" s="1"/>
      <c r="ELB2107" s="1"/>
      <c r="ELC2107" s="1"/>
      <c r="ELD2107" s="1"/>
      <c r="ELE2107" s="1"/>
      <c r="ELF2107" s="1"/>
      <c r="ELG2107" s="1"/>
      <c r="ELH2107" s="1"/>
      <c r="ELI2107" s="1"/>
      <c r="ELJ2107" s="1"/>
      <c r="ELK2107" s="1"/>
      <c r="ELL2107" s="1"/>
      <c r="ELM2107" s="1"/>
      <c r="ELN2107" s="1"/>
      <c r="ELO2107" s="1"/>
      <c r="ELP2107" s="1"/>
      <c r="ELQ2107" s="1"/>
      <c r="ELR2107" s="1"/>
      <c r="ELS2107" s="1"/>
      <c r="ELT2107" s="1"/>
      <c r="ELU2107" s="1"/>
      <c r="ELV2107" s="1"/>
      <c r="ELW2107" s="1"/>
      <c r="ELX2107" s="1"/>
      <c r="ELY2107" s="1"/>
      <c r="ELZ2107" s="1"/>
      <c r="EMA2107" s="1"/>
      <c r="EMB2107" s="1"/>
      <c r="EMC2107" s="1"/>
      <c r="EMD2107" s="1"/>
      <c r="EME2107" s="1"/>
      <c r="EMF2107" s="1"/>
      <c r="EMG2107" s="1"/>
      <c r="EMH2107" s="1"/>
      <c r="EMI2107" s="1"/>
      <c r="EMJ2107" s="1"/>
      <c r="EMK2107" s="1"/>
      <c r="EML2107" s="1"/>
      <c r="EMM2107" s="1"/>
      <c r="EMN2107" s="1"/>
      <c r="EMO2107" s="1"/>
      <c r="EMP2107" s="1"/>
      <c r="EMQ2107" s="1"/>
      <c r="EMR2107" s="1"/>
      <c r="EMS2107" s="1"/>
      <c r="EMT2107" s="1"/>
      <c r="EMU2107" s="1"/>
      <c r="EMV2107" s="1"/>
      <c r="EMW2107" s="1"/>
      <c r="EMX2107" s="1"/>
      <c r="EMY2107" s="1"/>
      <c r="EMZ2107" s="1"/>
      <c r="ENA2107" s="1"/>
      <c r="ENB2107" s="1"/>
      <c r="ENC2107" s="1"/>
      <c r="END2107" s="1"/>
      <c r="ENE2107" s="1"/>
      <c r="ENF2107" s="1"/>
      <c r="ENG2107" s="1"/>
      <c r="ENH2107" s="1"/>
      <c r="ENI2107" s="1"/>
      <c r="ENJ2107" s="1"/>
      <c r="ENK2107" s="1"/>
      <c r="ENL2107" s="1"/>
      <c r="ENM2107" s="1"/>
      <c r="ENN2107" s="1"/>
      <c r="ENO2107" s="1"/>
      <c r="ENP2107" s="1"/>
      <c r="ENQ2107" s="1"/>
      <c r="ENR2107" s="1"/>
      <c r="ENS2107" s="1"/>
      <c r="ENT2107" s="1"/>
      <c r="ENU2107" s="1"/>
      <c r="ENV2107" s="1"/>
      <c r="ENW2107" s="1"/>
      <c r="ENX2107" s="1"/>
      <c r="ENY2107" s="1"/>
      <c r="ENZ2107" s="1"/>
      <c r="EOA2107" s="1"/>
      <c r="EOB2107" s="1"/>
      <c r="EOC2107" s="1"/>
      <c r="EOD2107" s="1"/>
      <c r="EOE2107" s="1"/>
      <c r="EOF2107" s="1"/>
      <c r="EOG2107" s="1"/>
      <c r="EOH2107" s="1"/>
      <c r="EOI2107" s="1"/>
      <c r="EOJ2107" s="1"/>
      <c r="EOK2107" s="1"/>
      <c r="EOL2107" s="1"/>
      <c r="EOM2107" s="1"/>
      <c r="EON2107" s="1"/>
      <c r="EOO2107" s="1"/>
      <c r="EOP2107" s="1"/>
      <c r="EOQ2107" s="1"/>
      <c r="EOR2107" s="1"/>
      <c r="EOS2107" s="1"/>
      <c r="EOT2107" s="1"/>
      <c r="EOU2107" s="1"/>
      <c r="EOV2107" s="1"/>
      <c r="EOW2107" s="1"/>
      <c r="EOX2107" s="1"/>
      <c r="EOY2107" s="1"/>
      <c r="EOZ2107" s="1"/>
      <c r="EPA2107" s="1"/>
      <c r="EPB2107" s="1"/>
      <c r="EPC2107" s="1"/>
      <c r="EPD2107" s="1"/>
      <c r="EPE2107" s="1"/>
      <c r="EPF2107" s="1"/>
      <c r="EPG2107" s="1"/>
      <c r="EPH2107" s="1"/>
      <c r="EPI2107" s="1"/>
      <c r="EPJ2107" s="1"/>
      <c r="EPK2107" s="1"/>
      <c r="EPL2107" s="1"/>
      <c r="EPM2107" s="1"/>
      <c r="EPN2107" s="1"/>
      <c r="EPO2107" s="1"/>
      <c r="EPP2107" s="1"/>
      <c r="EPQ2107" s="1"/>
      <c r="EPR2107" s="1"/>
      <c r="EPS2107" s="1"/>
      <c r="EPT2107" s="1"/>
      <c r="EPU2107" s="1"/>
      <c r="EPV2107" s="1"/>
      <c r="EPW2107" s="1"/>
      <c r="EPX2107" s="1"/>
      <c r="EPY2107" s="1"/>
      <c r="EPZ2107" s="1"/>
      <c r="EQA2107" s="1"/>
      <c r="EQB2107" s="1"/>
      <c r="EQC2107" s="1"/>
      <c r="EQD2107" s="1"/>
      <c r="EQE2107" s="1"/>
      <c r="EQF2107" s="1"/>
      <c r="EQG2107" s="1"/>
      <c r="EQH2107" s="1"/>
      <c r="EQI2107" s="1"/>
      <c r="EQJ2107" s="1"/>
      <c r="EQK2107" s="1"/>
      <c r="EQL2107" s="1"/>
      <c r="EQM2107" s="1"/>
      <c r="EQN2107" s="1"/>
      <c r="EQO2107" s="1"/>
      <c r="EQP2107" s="1"/>
      <c r="EQQ2107" s="1"/>
      <c r="EQR2107" s="1"/>
      <c r="EQS2107" s="1"/>
      <c r="EQT2107" s="1"/>
      <c r="EQU2107" s="1"/>
      <c r="EQV2107" s="1"/>
      <c r="EQW2107" s="1"/>
      <c r="EQX2107" s="1"/>
      <c r="EQY2107" s="1"/>
      <c r="EQZ2107" s="1"/>
      <c r="ERA2107" s="1"/>
      <c r="ERB2107" s="1"/>
      <c r="ERC2107" s="1"/>
      <c r="ERD2107" s="1"/>
      <c r="ERE2107" s="1"/>
      <c r="ERF2107" s="1"/>
      <c r="ERG2107" s="1"/>
      <c r="ERH2107" s="1"/>
      <c r="ERI2107" s="1"/>
      <c r="ERJ2107" s="1"/>
      <c r="ERK2107" s="1"/>
      <c r="ERL2107" s="1"/>
      <c r="ERM2107" s="1"/>
      <c r="ERN2107" s="1"/>
      <c r="ERO2107" s="1"/>
      <c r="ERP2107" s="1"/>
      <c r="ERQ2107" s="1"/>
      <c r="ERR2107" s="1"/>
      <c r="ERS2107" s="1"/>
      <c r="ERT2107" s="1"/>
      <c r="ERU2107" s="1"/>
      <c r="ERV2107" s="1"/>
      <c r="ERW2107" s="1"/>
      <c r="ERX2107" s="1"/>
      <c r="ERY2107" s="1"/>
      <c r="ERZ2107" s="1"/>
      <c r="ESA2107" s="1"/>
      <c r="ESB2107" s="1"/>
      <c r="ESC2107" s="1"/>
      <c r="ESD2107" s="1"/>
      <c r="ESE2107" s="1"/>
      <c r="ESF2107" s="1"/>
      <c r="ESG2107" s="1"/>
      <c r="ESH2107" s="1"/>
      <c r="ESI2107" s="1"/>
      <c r="ESJ2107" s="1"/>
      <c r="ESK2107" s="1"/>
      <c r="ESL2107" s="1"/>
      <c r="ESM2107" s="1"/>
      <c r="ESN2107" s="1"/>
      <c r="ESO2107" s="1"/>
      <c r="ESP2107" s="1"/>
      <c r="ESQ2107" s="1"/>
      <c r="ESR2107" s="1"/>
      <c r="ESS2107" s="1"/>
      <c r="EST2107" s="1"/>
      <c r="ESU2107" s="1"/>
      <c r="ESV2107" s="1"/>
      <c r="ESW2107" s="1"/>
      <c r="ESX2107" s="1"/>
      <c r="ESY2107" s="1"/>
      <c r="ESZ2107" s="1"/>
      <c r="ETA2107" s="1"/>
      <c r="ETB2107" s="1"/>
      <c r="ETC2107" s="1"/>
      <c r="ETD2107" s="1"/>
      <c r="ETE2107" s="1"/>
      <c r="ETF2107" s="1"/>
      <c r="ETG2107" s="1"/>
      <c r="ETH2107" s="1"/>
      <c r="ETI2107" s="1"/>
      <c r="ETJ2107" s="1"/>
      <c r="ETK2107" s="1"/>
      <c r="ETL2107" s="1"/>
      <c r="ETM2107" s="1"/>
      <c r="ETN2107" s="1"/>
      <c r="ETO2107" s="1"/>
      <c r="ETP2107" s="1"/>
      <c r="ETQ2107" s="1"/>
      <c r="ETR2107" s="1"/>
      <c r="ETS2107" s="1"/>
      <c r="ETT2107" s="1"/>
      <c r="ETU2107" s="1"/>
      <c r="ETV2107" s="1"/>
      <c r="ETW2107" s="1"/>
      <c r="ETX2107" s="1"/>
      <c r="ETY2107" s="1"/>
      <c r="ETZ2107" s="1"/>
      <c r="EUA2107" s="1"/>
      <c r="EUB2107" s="1"/>
      <c r="EUC2107" s="1"/>
      <c r="EUD2107" s="1"/>
      <c r="EUE2107" s="1"/>
      <c r="EUF2107" s="1"/>
      <c r="EUG2107" s="1"/>
      <c r="EUH2107" s="1"/>
      <c r="EUI2107" s="1"/>
      <c r="EUJ2107" s="1"/>
      <c r="EUK2107" s="1"/>
      <c r="EUL2107" s="1"/>
      <c r="EUM2107" s="1"/>
      <c r="EUN2107" s="1"/>
      <c r="EUO2107" s="1"/>
      <c r="EUP2107" s="1"/>
      <c r="EUQ2107" s="1"/>
      <c r="EUR2107" s="1"/>
      <c r="EUS2107" s="1"/>
      <c r="EUT2107" s="1"/>
      <c r="EUU2107" s="1"/>
      <c r="EUV2107" s="1"/>
      <c r="EUW2107" s="1"/>
      <c r="EUX2107" s="1"/>
      <c r="EUY2107" s="1"/>
      <c r="EUZ2107" s="1"/>
      <c r="EVA2107" s="1"/>
      <c r="EVB2107" s="1"/>
      <c r="EVC2107" s="1"/>
      <c r="EVD2107" s="1"/>
      <c r="EVE2107" s="1"/>
      <c r="EVF2107" s="1"/>
      <c r="EVG2107" s="1"/>
      <c r="EVH2107" s="1"/>
      <c r="EVI2107" s="1"/>
      <c r="EVJ2107" s="1"/>
      <c r="EVK2107" s="1"/>
      <c r="EVL2107" s="1"/>
      <c r="EVM2107" s="1"/>
      <c r="EVN2107" s="1"/>
      <c r="EVO2107" s="1"/>
      <c r="EVP2107" s="1"/>
      <c r="EVQ2107" s="1"/>
      <c r="EVR2107" s="1"/>
      <c r="EVS2107" s="1"/>
      <c r="EVT2107" s="1"/>
      <c r="EVU2107" s="1"/>
      <c r="EVV2107" s="1"/>
      <c r="EVW2107" s="1"/>
      <c r="EVX2107" s="1"/>
      <c r="EVY2107" s="1"/>
      <c r="EVZ2107" s="1"/>
      <c r="EWA2107" s="1"/>
      <c r="EWB2107" s="1"/>
      <c r="EWC2107" s="1"/>
      <c r="EWD2107" s="1"/>
      <c r="EWE2107" s="1"/>
      <c r="EWF2107" s="1"/>
      <c r="EWG2107" s="1"/>
      <c r="EWH2107" s="1"/>
      <c r="EWI2107" s="1"/>
      <c r="EWJ2107" s="1"/>
      <c r="EWK2107" s="1"/>
      <c r="EWL2107" s="1"/>
      <c r="EWM2107" s="1"/>
      <c r="EWN2107" s="1"/>
      <c r="EWO2107" s="1"/>
      <c r="EWP2107" s="1"/>
      <c r="EWQ2107" s="1"/>
      <c r="EWR2107" s="1"/>
      <c r="EWS2107" s="1"/>
      <c r="EWT2107" s="1"/>
      <c r="EWU2107" s="1"/>
      <c r="EWV2107" s="1"/>
      <c r="EWW2107" s="1"/>
      <c r="EWX2107" s="1"/>
      <c r="EWY2107" s="1"/>
      <c r="EWZ2107" s="1"/>
      <c r="EXA2107" s="1"/>
      <c r="EXB2107" s="1"/>
      <c r="EXC2107" s="1"/>
      <c r="EXD2107" s="1"/>
      <c r="EXE2107" s="1"/>
      <c r="EXF2107" s="1"/>
      <c r="EXG2107" s="1"/>
      <c r="EXH2107" s="1"/>
      <c r="EXI2107" s="1"/>
      <c r="EXJ2107" s="1"/>
      <c r="EXK2107" s="1"/>
      <c r="EXL2107" s="1"/>
      <c r="EXM2107" s="1"/>
      <c r="EXN2107" s="1"/>
      <c r="EXO2107" s="1"/>
      <c r="EXP2107" s="1"/>
      <c r="EXQ2107" s="1"/>
      <c r="EXR2107" s="1"/>
      <c r="EXS2107" s="1"/>
      <c r="EXT2107" s="1"/>
      <c r="EXU2107" s="1"/>
      <c r="EXV2107" s="1"/>
      <c r="EXW2107" s="1"/>
      <c r="EXX2107" s="1"/>
      <c r="EXY2107" s="1"/>
      <c r="EXZ2107" s="1"/>
      <c r="EYA2107" s="1"/>
      <c r="EYB2107" s="1"/>
      <c r="EYC2107" s="1"/>
      <c r="EYD2107" s="1"/>
      <c r="EYE2107" s="1"/>
      <c r="EYF2107" s="1"/>
      <c r="EYG2107" s="1"/>
      <c r="EYH2107" s="1"/>
      <c r="EYI2107" s="1"/>
      <c r="EYJ2107" s="1"/>
      <c r="EYK2107" s="1"/>
      <c r="EYL2107" s="1"/>
      <c r="EYM2107" s="1"/>
      <c r="EYN2107" s="1"/>
      <c r="EYO2107" s="1"/>
      <c r="EYP2107" s="1"/>
      <c r="EYQ2107" s="1"/>
      <c r="EYR2107" s="1"/>
      <c r="EYS2107" s="1"/>
      <c r="EYT2107" s="1"/>
      <c r="EYU2107" s="1"/>
      <c r="EYV2107" s="1"/>
      <c r="EYW2107" s="1"/>
      <c r="EYX2107" s="1"/>
      <c r="EYY2107" s="1"/>
      <c r="EYZ2107" s="1"/>
      <c r="EZA2107" s="1"/>
      <c r="EZB2107" s="1"/>
      <c r="EZC2107" s="1"/>
      <c r="EZD2107" s="1"/>
      <c r="EZE2107" s="1"/>
      <c r="EZF2107" s="1"/>
      <c r="EZG2107" s="1"/>
      <c r="EZH2107" s="1"/>
      <c r="EZI2107" s="1"/>
      <c r="EZJ2107" s="1"/>
      <c r="EZK2107" s="1"/>
      <c r="EZL2107" s="1"/>
      <c r="EZM2107" s="1"/>
      <c r="EZN2107" s="1"/>
      <c r="EZO2107" s="1"/>
      <c r="EZP2107" s="1"/>
      <c r="EZQ2107" s="1"/>
      <c r="EZR2107" s="1"/>
      <c r="EZS2107" s="1"/>
      <c r="EZT2107" s="1"/>
      <c r="EZU2107" s="1"/>
      <c r="EZV2107" s="1"/>
      <c r="EZW2107" s="1"/>
      <c r="EZX2107" s="1"/>
      <c r="EZY2107" s="1"/>
      <c r="EZZ2107" s="1"/>
      <c r="FAA2107" s="1"/>
      <c r="FAB2107" s="1"/>
      <c r="FAC2107" s="1"/>
      <c r="FAD2107" s="1"/>
      <c r="FAE2107" s="1"/>
      <c r="FAF2107" s="1"/>
      <c r="FAG2107" s="1"/>
      <c r="FAH2107" s="1"/>
      <c r="FAI2107" s="1"/>
      <c r="FAJ2107" s="1"/>
      <c r="FAK2107" s="1"/>
      <c r="FAL2107" s="1"/>
      <c r="FAM2107" s="1"/>
      <c r="FAN2107" s="1"/>
      <c r="FAO2107" s="1"/>
      <c r="FAP2107" s="1"/>
      <c r="FAQ2107" s="1"/>
      <c r="FAR2107" s="1"/>
      <c r="FAS2107" s="1"/>
      <c r="FAT2107" s="1"/>
      <c r="FAU2107" s="1"/>
      <c r="FAV2107" s="1"/>
      <c r="FAW2107" s="1"/>
      <c r="FAX2107" s="1"/>
      <c r="FAY2107" s="1"/>
      <c r="FAZ2107" s="1"/>
      <c r="FBA2107" s="1"/>
      <c r="FBB2107" s="1"/>
      <c r="FBC2107" s="1"/>
      <c r="FBD2107" s="1"/>
      <c r="FBE2107" s="1"/>
      <c r="FBF2107" s="1"/>
      <c r="FBG2107" s="1"/>
      <c r="FBH2107" s="1"/>
      <c r="FBI2107" s="1"/>
      <c r="FBJ2107" s="1"/>
      <c r="FBK2107" s="1"/>
      <c r="FBL2107" s="1"/>
      <c r="FBM2107" s="1"/>
      <c r="FBN2107" s="1"/>
      <c r="FBO2107" s="1"/>
      <c r="FBP2107" s="1"/>
      <c r="FBQ2107" s="1"/>
      <c r="FBR2107" s="1"/>
      <c r="FBS2107" s="1"/>
      <c r="FBT2107" s="1"/>
      <c r="FBU2107" s="1"/>
      <c r="FBV2107" s="1"/>
      <c r="FBW2107" s="1"/>
      <c r="FBX2107" s="1"/>
      <c r="FBY2107" s="1"/>
      <c r="FBZ2107" s="1"/>
      <c r="FCA2107" s="1"/>
      <c r="FCB2107" s="1"/>
      <c r="FCC2107" s="1"/>
      <c r="FCD2107" s="1"/>
      <c r="FCE2107" s="1"/>
      <c r="FCF2107" s="1"/>
      <c r="FCG2107" s="1"/>
      <c r="FCH2107" s="1"/>
      <c r="FCI2107" s="1"/>
      <c r="FCJ2107" s="1"/>
      <c r="FCK2107" s="1"/>
      <c r="FCL2107" s="1"/>
      <c r="FCM2107" s="1"/>
      <c r="FCN2107" s="1"/>
      <c r="FCO2107" s="1"/>
      <c r="FCP2107" s="1"/>
      <c r="FCQ2107" s="1"/>
      <c r="FCR2107" s="1"/>
      <c r="FCS2107" s="1"/>
      <c r="FCT2107" s="1"/>
      <c r="FCU2107" s="1"/>
      <c r="FCV2107" s="1"/>
      <c r="FCW2107" s="1"/>
      <c r="FCX2107" s="1"/>
      <c r="FCY2107" s="1"/>
      <c r="FCZ2107" s="1"/>
      <c r="FDA2107" s="1"/>
      <c r="FDB2107" s="1"/>
      <c r="FDC2107" s="1"/>
      <c r="FDD2107" s="1"/>
      <c r="FDE2107" s="1"/>
      <c r="FDF2107" s="1"/>
      <c r="FDG2107" s="1"/>
      <c r="FDH2107" s="1"/>
      <c r="FDI2107" s="1"/>
      <c r="FDJ2107" s="1"/>
      <c r="FDK2107" s="1"/>
      <c r="FDL2107" s="1"/>
      <c r="FDM2107" s="1"/>
      <c r="FDN2107" s="1"/>
      <c r="FDO2107" s="1"/>
      <c r="FDP2107" s="1"/>
      <c r="FDQ2107" s="1"/>
      <c r="FDR2107" s="1"/>
      <c r="FDS2107" s="1"/>
      <c r="FDT2107" s="1"/>
      <c r="FDU2107" s="1"/>
      <c r="FDV2107" s="1"/>
      <c r="FDW2107" s="1"/>
      <c r="FDX2107" s="1"/>
      <c r="FDY2107" s="1"/>
      <c r="FDZ2107" s="1"/>
      <c r="FEA2107" s="1"/>
      <c r="FEB2107" s="1"/>
      <c r="FEC2107" s="1"/>
      <c r="FED2107" s="1"/>
      <c r="FEE2107" s="1"/>
      <c r="FEF2107" s="1"/>
      <c r="FEG2107" s="1"/>
      <c r="FEH2107" s="1"/>
      <c r="FEI2107" s="1"/>
      <c r="FEJ2107" s="1"/>
      <c r="FEK2107" s="1"/>
      <c r="FEL2107" s="1"/>
      <c r="FEM2107" s="1"/>
      <c r="FEN2107" s="1"/>
      <c r="FEO2107" s="1"/>
      <c r="FEP2107" s="1"/>
      <c r="FEQ2107" s="1"/>
      <c r="FER2107" s="1"/>
      <c r="FES2107" s="1"/>
      <c r="FET2107" s="1"/>
      <c r="FEU2107" s="1"/>
      <c r="FEV2107" s="1"/>
      <c r="FEW2107" s="1"/>
      <c r="FEX2107" s="1"/>
      <c r="FEY2107" s="1"/>
      <c r="FEZ2107" s="1"/>
      <c r="FFA2107" s="1"/>
      <c r="FFB2107" s="1"/>
      <c r="FFC2107" s="1"/>
      <c r="FFD2107" s="1"/>
      <c r="FFE2107" s="1"/>
      <c r="FFF2107" s="1"/>
      <c r="FFG2107" s="1"/>
      <c r="FFH2107" s="1"/>
      <c r="FFI2107" s="1"/>
      <c r="FFJ2107" s="1"/>
      <c r="FFK2107" s="1"/>
      <c r="FFL2107" s="1"/>
      <c r="FFM2107" s="1"/>
      <c r="FFN2107" s="1"/>
      <c r="FFO2107" s="1"/>
      <c r="FFP2107" s="1"/>
      <c r="FFQ2107" s="1"/>
      <c r="FFR2107" s="1"/>
      <c r="FFS2107" s="1"/>
      <c r="FFT2107" s="1"/>
      <c r="FFU2107" s="1"/>
      <c r="FFV2107" s="1"/>
      <c r="FFW2107" s="1"/>
      <c r="FFX2107" s="1"/>
      <c r="FFY2107" s="1"/>
      <c r="FFZ2107" s="1"/>
      <c r="FGA2107" s="1"/>
      <c r="FGB2107" s="1"/>
      <c r="FGC2107" s="1"/>
      <c r="FGD2107" s="1"/>
      <c r="FGE2107" s="1"/>
      <c r="FGF2107" s="1"/>
      <c r="FGG2107" s="1"/>
      <c r="FGH2107" s="1"/>
      <c r="FGI2107" s="1"/>
      <c r="FGJ2107" s="1"/>
      <c r="FGK2107" s="1"/>
      <c r="FGL2107" s="1"/>
      <c r="FGM2107" s="1"/>
      <c r="FGN2107" s="1"/>
      <c r="FGO2107" s="1"/>
      <c r="FGP2107" s="1"/>
      <c r="FGQ2107" s="1"/>
      <c r="FGR2107" s="1"/>
      <c r="FGS2107" s="1"/>
      <c r="FGT2107" s="1"/>
      <c r="FGU2107" s="1"/>
      <c r="FGV2107" s="1"/>
      <c r="FGW2107" s="1"/>
      <c r="FGX2107" s="1"/>
      <c r="FGY2107" s="1"/>
      <c r="FGZ2107" s="1"/>
      <c r="FHA2107" s="1"/>
      <c r="FHB2107" s="1"/>
      <c r="FHC2107" s="1"/>
      <c r="FHD2107" s="1"/>
      <c r="FHE2107" s="1"/>
      <c r="FHF2107" s="1"/>
      <c r="FHG2107" s="1"/>
      <c r="FHH2107" s="1"/>
      <c r="FHI2107" s="1"/>
      <c r="FHJ2107" s="1"/>
      <c r="FHK2107" s="1"/>
      <c r="FHL2107" s="1"/>
      <c r="FHM2107" s="1"/>
      <c r="FHN2107" s="1"/>
      <c r="FHO2107" s="1"/>
      <c r="FHP2107" s="1"/>
      <c r="FHQ2107" s="1"/>
      <c r="FHR2107" s="1"/>
      <c r="FHS2107" s="1"/>
      <c r="FHT2107" s="1"/>
      <c r="FHU2107" s="1"/>
      <c r="FHV2107" s="1"/>
      <c r="FHW2107" s="1"/>
      <c r="FHX2107" s="1"/>
      <c r="FHY2107" s="1"/>
      <c r="FHZ2107" s="1"/>
      <c r="FIA2107" s="1"/>
      <c r="FIB2107" s="1"/>
      <c r="FIC2107" s="1"/>
      <c r="FID2107" s="1"/>
      <c r="FIE2107" s="1"/>
      <c r="FIF2107" s="1"/>
      <c r="FIG2107" s="1"/>
      <c r="FIH2107" s="1"/>
      <c r="FII2107" s="1"/>
      <c r="FIJ2107" s="1"/>
      <c r="FIK2107" s="1"/>
      <c r="FIL2107" s="1"/>
      <c r="FIM2107" s="1"/>
      <c r="FIN2107" s="1"/>
      <c r="FIO2107" s="1"/>
      <c r="FIP2107" s="1"/>
      <c r="FIQ2107" s="1"/>
      <c r="FIR2107" s="1"/>
      <c r="FIS2107" s="1"/>
      <c r="FIT2107" s="1"/>
      <c r="FIU2107" s="1"/>
      <c r="FIV2107" s="1"/>
      <c r="FIW2107" s="1"/>
      <c r="FIX2107" s="1"/>
      <c r="FIY2107" s="1"/>
      <c r="FIZ2107" s="1"/>
      <c r="FJA2107" s="1"/>
      <c r="FJB2107" s="1"/>
      <c r="FJC2107" s="1"/>
      <c r="FJD2107" s="1"/>
      <c r="FJE2107" s="1"/>
      <c r="FJF2107" s="1"/>
      <c r="FJG2107" s="1"/>
      <c r="FJH2107" s="1"/>
      <c r="FJI2107" s="1"/>
      <c r="FJJ2107" s="1"/>
      <c r="FJK2107" s="1"/>
      <c r="FJL2107" s="1"/>
      <c r="FJM2107" s="1"/>
      <c r="FJN2107" s="1"/>
      <c r="FJO2107" s="1"/>
      <c r="FJP2107" s="1"/>
      <c r="FJQ2107" s="1"/>
      <c r="FJR2107" s="1"/>
      <c r="FJS2107" s="1"/>
      <c r="FJT2107" s="1"/>
      <c r="FJU2107" s="1"/>
      <c r="FJV2107" s="1"/>
      <c r="FJW2107" s="1"/>
      <c r="FJX2107" s="1"/>
      <c r="FJY2107" s="1"/>
      <c r="FJZ2107" s="1"/>
      <c r="FKA2107" s="1"/>
      <c r="FKB2107" s="1"/>
      <c r="FKC2107" s="1"/>
      <c r="FKD2107" s="1"/>
      <c r="FKE2107" s="1"/>
      <c r="FKF2107" s="1"/>
      <c r="FKG2107" s="1"/>
      <c r="FKH2107" s="1"/>
      <c r="FKI2107" s="1"/>
      <c r="FKJ2107" s="1"/>
      <c r="FKK2107" s="1"/>
      <c r="FKL2107" s="1"/>
      <c r="FKM2107" s="1"/>
      <c r="FKN2107" s="1"/>
      <c r="FKO2107" s="1"/>
      <c r="FKP2107" s="1"/>
      <c r="FKQ2107" s="1"/>
      <c r="FKR2107" s="1"/>
      <c r="FKS2107" s="1"/>
      <c r="FKT2107" s="1"/>
      <c r="FKU2107" s="1"/>
      <c r="FKV2107" s="1"/>
      <c r="FKW2107" s="1"/>
      <c r="FKX2107" s="1"/>
      <c r="FKY2107" s="1"/>
      <c r="FKZ2107" s="1"/>
      <c r="FLA2107" s="1"/>
      <c r="FLB2107" s="1"/>
      <c r="FLC2107" s="1"/>
      <c r="FLD2107" s="1"/>
      <c r="FLE2107" s="1"/>
      <c r="FLF2107" s="1"/>
      <c r="FLG2107" s="1"/>
      <c r="FLH2107" s="1"/>
      <c r="FLI2107" s="1"/>
      <c r="FLJ2107" s="1"/>
      <c r="FLK2107" s="1"/>
      <c r="FLL2107" s="1"/>
      <c r="FLM2107" s="1"/>
      <c r="FLN2107" s="1"/>
      <c r="FLO2107" s="1"/>
      <c r="FLP2107" s="1"/>
      <c r="FLQ2107" s="1"/>
      <c r="FLR2107" s="1"/>
      <c r="FLS2107" s="1"/>
      <c r="FLT2107" s="1"/>
      <c r="FLU2107" s="1"/>
      <c r="FLV2107" s="1"/>
      <c r="FLW2107" s="1"/>
      <c r="FLX2107" s="1"/>
      <c r="FLY2107" s="1"/>
      <c r="FLZ2107" s="1"/>
      <c r="FMA2107" s="1"/>
      <c r="FMB2107" s="1"/>
      <c r="FMC2107" s="1"/>
      <c r="FMD2107" s="1"/>
      <c r="FME2107" s="1"/>
      <c r="FMF2107" s="1"/>
      <c r="FMG2107" s="1"/>
      <c r="FMH2107" s="1"/>
      <c r="FMI2107" s="1"/>
      <c r="FMJ2107" s="1"/>
      <c r="FMK2107" s="1"/>
      <c r="FML2107" s="1"/>
      <c r="FMM2107" s="1"/>
      <c r="FMN2107" s="1"/>
      <c r="FMO2107" s="1"/>
      <c r="FMP2107" s="1"/>
      <c r="FMQ2107" s="1"/>
      <c r="FMR2107" s="1"/>
      <c r="FMS2107" s="1"/>
      <c r="FMT2107" s="1"/>
      <c r="FMU2107" s="1"/>
      <c r="FMV2107" s="1"/>
      <c r="FMW2107" s="1"/>
      <c r="FMX2107" s="1"/>
      <c r="FMY2107" s="1"/>
      <c r="FMZ2107" s="1"/>
      <c r="FNA2107" s="1"/>
      <c r="FNB2107" s="1"/>
      <c r="FNC2107" s="1"/>
      <c r="FND2107" s="1"/>
      <c r="FNE2107" s="1"/>
      <c r="FNF2107" s="1"/>
      <c r="FNG2107" s="1"/>
      <c r="FNH2107" s="1"/>
      <c r="FNI2107" s="1"/>
      <c r="FNJ2107" s="1"/>
      <c r="FNK2107" s="1"/>
      <c r="FNL2107" s="1"/>
      <c r="FNM2107" s="1"/>
      <c r="FNN2107" s="1"/>
      <c r="FNO2107" s="1"/>
      <c r="FNP2107" s="1"/>
      <c r="FNQ2107" s="1"/>
      <c r="FNR2107" s="1"/>
      <c r="FNS2107" s="1"/>
      <c r="FNT2107" s="1"/>
      <c r="FNU2107" s="1"/>
      <c r="FNV2107" s="1"/>
      <c r="FNW2107" s="1"/>
      <c r="FNX2107" s="1"/>
      <c r="FNY2107" s="1"/>
      <c r="FNZ2107" s="1"/>
      <c r="FOA2107" s="1"/>
      <c r="FOB2107" s="1"/>
      <c r="FOC2107" s="1"/>
      <c r="FOD2107" s="1"/>
      <c r="FOE2107" s="1"/>
      <c r="FOF2107" s="1"/>
      <c r="FOG2107" s="1"/>
      <c r="FOH2107" s="1"/>
      <c r="FOI2107" s="1"/>
      <c r="FOJ2107" s="1"/>
      <c r="FOK2107" s="1"/>
      <c r="FOL2107" s="1"/>
      <c r="FOM2107" s="1"/>
      <c r="FON2107" s="1"/>
      <c r="FOO2107" s="1"/>
      <c r="FOP2107" s="1"/>
      <c r="FOQ2107" s="1"/>
      <c r="FOR2107" s="1"/>
      <c r="FOS2107" s="1"/>
      <c r="FOT2107" s="1"/>
      <c r="FOU2107" s="1"/>
      <c r="FOV2107" s="1"/>
      <c r="FOW2107" s="1"/>
      <c r="FOX2107" s="1"/>
      <c r="FOY2107" s="1"/>
      <c r="FOZ2107" s="1"/>
      <c r="FPA2107" s="1"/>
      <c r="FPB2107" s="1"/>
      <c r="FPC2107" s="1"/>
      <c r="FPD2107" s="1"/>
      <c r="FPE2107" s="1"/>
      <c r="FPF2107" s="1"/>
      <c r="FPG2107" s="1"/>
      <c r="FPH2107" s="1"/>
      <c r="FPI2107" s="1"/>
      <c r="FPJ2107" s="1"/>
      <c r="FPK2107" s="1"/>
      <c r="FPL2107" s="1"/>
      <c r="FPM2107" s="1"/>
      <c r="FPN2107" s="1"/>
      <c r="FPO2107" s="1"/>
      <c r="FPP2107" s="1"/>
      <c r="FPQ2107" s="1"/>
      <c r="FPR2107" s="1"/>
      <c r="FPS2107" s="1"/>
      <c r="FPT2107" s="1"/>
      <c r="FPU2107" s="1"/>
      <c r="FPV2107" s="1"/>
      <c r="FPW2107" s="1"/>
      <c r="FPX2107" s="1"/>
      <c r="FPY2107" s="1"/>
      <c r="FPZ2107" s="1"/>
      <c r="FQA2107" s="1"/>
      <c r="FQB2107" s="1"/>
      <c r="FQC2107" s="1"/>
      <c r="FQD2107" s="1"/>
      <c r="FQE2107" s="1"/>
      <c r="FQF2107" s="1"/>
      <c r="FQG2107" s="1"/>
      <c r="FQH2107" s="1"/>
      <c r="FQI2107" s="1"/>
      <c r="FQJ2107" s="1"/>
      <c r="FQK2107" s="1"/>
      <c r="FQL2107" s="1"/>
      <c r="FQM2107" s="1"/>
      <c r="FQN2107" s="1"/>
      <c r="FQO2107" s="1"/>
      <c r="FQP2107" s="1"/>
      <c r="FQQ2107" s="1"/>
      <c r="FQR2107" s="1"/>
      <c r="FQS2107" s="1"/>
      <c r="FQT2107" s="1"/>
      <c r="FQU2107" s="1"/>
      <c r="FQV2107" s="1"/>
      <c r="FQW2107" s="1"/>
      <c r="FQX2107" s="1"/>
      <c r="FQY2107" s="1"/>
      <c r="FQZ2107" s="1"/>
      <c r="FRA2107" s="1"/>
      <c r="FRB2107" s="1"/>
      <c r="FRC2107" s="1"/>
      <c r="FRD2107" s="1"/>
      <c r="FRE2107" s="1"/>
      <c r="FRF2107" s="1"/>
      <c r="FRG2107" s="1"/>
      <c r="FRH2107" s="1"/>
      <c r="FRI2107" s="1"/>
      <c r="FRJ2107" s="1"/>
      <c r="FRK2107" s="1"/>
      <c r="FRL2107" s="1"/>
      <c r="FRM2107" s="1"/>
      <c r="FRN2107" s="1"/>
      <c r="FRO2107" s="1"/>
      <c r="FRP2107" s="1"/>
      <c r="FRQ2107" s="1"/>
      <c r="FRR2107" s="1"/>
      <c r="FRS2107" s="1"/>
      <c r="FRT2107" s="1"/>
      <c r="FRU2107" s="1"/>
      <c r="FRV2107" s="1"/>
      <c r="FRW2107" s="1"/>
      <c r="FRX2107" s="1"/>
      <c r="FRY2107" s="1"/>
      <c r="FRZ2107" s="1"/>
      <c r="FSA2107" s="1"/>
      <c r="FSB2107" s="1"/>
      <c r="FSC2107" s="1"/>
      <c r="FSD2107" s="1"/>
      <c r="FSE2107" s="1"/>
      <c r="FSF2107" s="1"/>
      <c r="FSG2107" s="1"/>
      <c r="FSH2107" s="1"/>
      <c r="FSI2107" s="1"/>
      <c r="FSJ2107" s="1"/>
      <c r="FSK2107" s="1"/>
      <c r="FSL2107" s="1"/>
      <c r="FSM2107" s="1"/>
      <c r="FSN2107" s="1"/>
      <c r="FSO2107" s="1"/>
      <c r="FSP2107" s="1"/>
      <c r="FSQ2107" s="1"/>
      <c r="FSR2107" s="1"/>
      <c r="FSS2107" s="1"/>
      <c r="FST2107" s="1"/>
      <c r="FSU2107" s="1"/>
      <c r="FSV2107" s="1"/>
      <c r="FSW2107" s="1"/>
      <c r="FSX2107" s="1"/>
      <c r="FSY2107" s="1"/>
      <c r="FSZ2107" s="1"/>
      <c r="FTA2107" s="1"/>
      <c r="FTB2107" s="1"/>
      <c r="FTC2107" s="1"/>
      <c r="FTD2107" s="1"/>
      <c r="FTE2107" s="1"/>
      <c r="FTF2107" s="1"/>
      <c r="FTG2107" s="1"/>
      <c r="FTH2107" s="1"/>
      <c r="FTI2107" s="1"/>
      <c r="FTJ2107" s="1"/>
      <c r="FTK2107" s="1"/>
      <c r="FTL2107" s="1"/>
      <c r="FTM2107" s="1"/>
      <c r="FTN2107" s="1"/>
      <c r="FTO2107" s="1"/>
      <c r="FTP2107" s="1"/>
      <c r="FTQ2107" s="1"/>
      <c r="FTR2107" s="1"/>
      <c r="FTS2107" s="1"/>
      <c r="FTT2107" s="1"/>
      <c r="FTU2107" s="1"/>
      <c r="FTV2107" s="1"/>
      <c r="FTW2107" s="1"/>
      <c r="FTX2107" s="1"/>
      <c r="FTY2107" s="1"/>
      <c r="FTZ2107" s="1"/>
      <c r="FUA2107" s="1"/>
      <c r="FUB2107" s="1"/>
      <c r="FUC2107" s="1"/>
      <c r="FUD2107" s="1"/>
      <c r="FUE2107" s="1"/>
      <c r="FUF2107" s="1"/>
      <c r="FUG2107" s="1"/>
      <c r="FUH2107" s="1"/>
      <c r="FUI2107" s="1"/>
      <c r="FUJ2107" s="1"/>
      <c r="FUK2107" s="1"/>
      <c r="FUL2107" s="1"/>
      <c r="FUM2107" s="1"/>
      <c r="FUN2107" s="1"/>
      <c r="FUO2107" s="1"/>
      <c r="FUP2107" s="1"/>
      <c r="FUQ2107" s="1"/>
      <c r="FUR2107" s="1"/>
      <c r="FUS2107" s="1"/>
      <c r="FUT2107" s="1"/>
      <c r="FUU2107" s="1"/>
      <c r="FUV2107" s="1"/>
      <c r="FUW2107" s="1"/>
      <c r="FUX2107" s="1"/>
      <c r="FUY2107" s="1"/>
      <c r="FUZ2107" s="1"/>
      <c r="FVA2107" s="1"/>
      <c r="FVB2107" s="1"/>
      <c r="FVC2107" s="1"/>
      <c r="FVD2107" s="1"/>
      <c r="FVE2107" s="1"/>
      <c r="FVF2107" s="1"/>
      <c r="FVG2107" s="1"/>
      <c r="FVH2107" s="1"/>
      <c r="FVI2107" s="1"/>
      <c r="FVJ2107" s="1"/>
      <c r="FVK2107" s="1"/>
      <c r="FVL2107" s="1"/>
      <c r="FVM2107" s="1"/>
      <c r="FVN2107" s="1"/>
      <c r="FVO2107" s="1"/>
      <c r="FVP2107" s="1"/>
      <c r="FVQ2107" s="1"/>
      <c r="FVR2107" s="1"/>
      <c r="FVS2107" s="1"/>
      <c r="FVT2107" s="1"/>
      <c r="FVU2107" s="1"/>
      <c r="FVV2107" s="1"/>
      <c r="FVW2107" s="1"/>
      <c r="FVX2107" s="1"/>
      <c r="FVY2107" s="1"/>
      <c r="FVZ2107" s="1"/>
      <c r="FWA2107" s="1"/>
      <c r="FWB2107" s="1"/>
      <c r="FWC2107" s="1"/>
      <c r="FWD2107" s="1"/>
      <c r="FWE2107" s="1"/>
      <c r="FWF2107" s="1"/>
      <c r="FWG2107" s="1"/>
      <c r="FWH2107" s="1"/>
      <c r="FWI2107" s="1"/>
      <c r="FWJ2107" s="1"/>
      <c r="FWK2107" s="1"/>
      <c r="FWL2107" s="1"/>
      <c r="FWM2107" s="1"/>
      <c r="FWN2107" s="1"/>
      <c r="FWO2107" s="1"/>
      <c r="FWP2107" s="1"/>
      <c r="FWQ2107" s="1"/>
      <c r="FWR2107" s="1"/>
      <c r="FWS2107" s="1"/>
      <c r="FWT2107" s="1"/>
      <c r="FWU2107" s="1"/>
      <c r="FWV2107" s="1"/>
      <c r="FWW2107" s="1"/>
      <c r="FWX2107" s="1"/>
      <c r="FWY2107" s="1"/>
      <c r="FWZ2107" s="1"/>
      <c r="FXA2107" s="1"/>
      <c r="FXB2107" s="1"/>
      <c r="FXC2107" s="1"/>
      <c r="FXD2107" s="1"/>
      <c r="FXE2107" s="1"/>
      <c r="FXF2107" s="1"/>
      <c r="FXG2107" s="1"/>
      <c r="FXH2107" s="1"/>
      <c r="FXI2107" s="1"/>
      <c r="FXJ2107" s="1"/>
      <c r="FXK2107" s="1"/>
      <c r="FXL2107" s="1"/>
      <c r="FXM2107" s="1"/>
      <c r="FXN2107" s="1"/>
      <c r="FXO2107" s="1"/>
      <c r="FXP2107" s="1"/>
      <c r="FXQ2107" s="1"/>
      <c r="FXR2107" s="1"/>
      <c r="FXS2107" s="1"/>
      <c r="FXT2107" s="1"/>
      <c r="FXU2107" s="1"/>
      <c r="FXV2107" s="1"/>
      <c r="FXW2107" s="1"/>
      <c r="FXX2107" s="1"/>
      <c r="FXY2107" s="1"/>
      <c r="FXZ2107" s="1"/>
      <c r="FYA2107" s="1"/>
      <c r="FYB2107" s="1"/>
      <c r="FYC2107" s="1"/>
      <c r="FYD2107" s="1"/>
      <c r="FYE2107" s="1"/>
      <c r="FYF2107" s="1"/>
      <c r="FYG2107" s="1"/>
      <c r="FYH2107" s="1"/>
      <c r="FYI2107" s="1"/>
      <c r="FYJ2107" s="1"/>
      <c r="FYK2107" s="1"/>
      <c r="FYL2107" s="1"/>
      <c r="FYM2107" s="1"/>
      <c r="FYN2107" s="1"/>
      <c r="FYO2107" s="1"/>
      <c r="FYP2107" s="1"/>
      <c r="FYQ2107" s="1"/>
      <c r="FYR2107" s="1"/>
      <c r="FYS2107" s="1"/>
      <c r="FYT2107" s="1"/>
      <c r="FYU2107" s="1"/>
      <c r="FYV2107" s="1"/>
      <c r="FYW2107" s="1"/>
      <c r="FYX2107" s="1"/>
      <c r="FYY2107" s="1"/>
      <c r="FYZ2107" s="1"/>
      <c r="FZA2107" s="1"/>
      <c r="FZB2107" s="1"/>
      <c r="FZC2107" s="1"/>
      <c r="FZD2107" s="1"/>
      <c r="FZE2107" s="1"/>
      <c r="FZF2107" s="1"/>
      <c r="FZG2107" s="1"/>
      <c r="FZH2107" s="1"/>
      <c r="FZI2107" s="1"/>
      <c r="FZJ2107" s="1"/>
      <c r="FZK2107" s="1"/>
      <c r="FZL2107" s="1"/>
      <c r="FZM2107" s="1"/>
      <c r="FZN2107" s="1"/>
      <c r="FZO2107" s="1"/>
      <c r="FZP2107" s="1"/>
      <c r="FZQ2107" s="1"/>
      <c r="FZR2107" s="1"/>
      <c r="FZS2107" s="1"/>
      <c r="FZT2107" s="1"/>
      <c r="FZU2107" s="1"/>
      <c r="FZV2107" s="1"/>
      <c r="FZW2107" s="1"/>
      <c r="FZX2107" s="1"/>
      <c r="FZY2107" s="1"/>
      <c r="FZZ2107" s="1"/>
      <c r="GAA2107" s="1"/>
      <c r="GAB2107" s="1"/>
      <c r="GAC2107" s="1"/>
      <c r="GAD2107" s="1"/>
      <c r="GAE2107" s="1"/>
      <c r="GAF2107" s="1"/>
      <c r="GAG2107" s="1"/>
      <c r="GAH2107" s="1"/>
      <c r="GAI2107" s="1"/>
      <c r="GAJ2107" s="1"/>
      <c r="GAK2107" s="1"/>
      <c r="GAL2107" s="1"/>
      <c r="GAM2107" s="1"/>
      <c r="GAN2107" s="1"/>
      <c r="GAO2107" s="1"/>
      <c r="GAP2107" s="1"/>
      <c r="GAQ2107" s="1"/>
      <c r="GAR2107" s="1"/>
      <c r="GAS2107" s="1"/>
      <c r="GAT2107" s="1"/>
      <c r="GAU2107" s="1"/>
      <c r="GAV2107" s="1"/>
      <c r="GAW2107" s="1"/>
      <c r="GAX2107" s="1"/>
      <c r="GAY2107" s="1"/>
      <c r="GAZ2107" s="1"/>
      <c r="GBA2107" s="1"/>
      <c r="GBB2107" s="1"/>
      <c r="GBC2107" s="1"/>
      <c r="GBD2107" s="1"/>
      <c r="GBE2107" s="1"/>
      <c r="GBF2107" s="1"/>
      <c r="GBG2107" s="1"/>
      <c r="GBH2107" s="1"/>
      <c r="GBI2107" s="1"/>
      <c r="GBJ2107" s="1"/>
      <c r="GBK2107" s="1"/>
      <c r="GBL2107" s="1"/>
      <c r="GBM2107" s="1"/>
      <c r="GBN2107" s="1"/>
      <c r="GBO2107" s="1"/>
      <c r="GBP2107" s="1"/>
      <c r="GBQ2107" s="1"/>
      <c r="GBR2107" s="1"/>
      <c r="GBS2107" s="1"/>
      <c r="GBT2107" s="1"/>
      <c r="GBU2107" s="1"/>
      <c r="GBV2107" s="1"/>
      <c r="GBW2107" s="1"/>
      <c r="GBX2107" s="1"/>
      <c r="GBY2107" s="1"/>
      <c r="GBZ2107" s="1"/>
      <c r="GCA2107" s="1"/>
      <c r="GCB2107" s="1"/>
      <c r="GCC2107" s="1"/>
      <c r="GCD2107" s="1"/>
      <c r="GCE2107" s="1"/>
      <c r="GCF2107" s="1"/>
      <c r="GCG2107" s="1"/>
      <c r="GCH2107" s="1"/>
      <c r="GCI2107" s="1"/>
      <c r="GCJ2107" s="1"/>
      <c r="GCK2107" s="1"/>
      <c r="GCL2107" s="1"/>
      <c r="GCM2107" s="1"/>
      <c r="GCN2107" s="1"/>
      <c r="GCO2107" s="1"/>
      <c r="GCP2107" s="1"/>
      <c r="GCQ2107" s="1"/>
      <c r="GCR2107" s="1"/>
      <c r="GCS2107" s="1"/>
      <c r="GCT2107" s="1"/>
      <c r="GCU2107" s="1"/>
      <c r="GCV2107" s="1"/>
      <c r="GCW2107" s="1"/>
      <c r="GCX2107" s="1"/>
      <c r="GCY2107" s="1"/>
      <c r="GCZ2107" s="1"/>
      <c r="GDA2107" s="1"/>
      <c r="GDB2107" s="1"/>
      <c r="GDC2107" s="1"/>
      <c r="GDD2107" s="1"/>
      <c r="GDE2107" s="1"/>
      <c r="GDF2107" s="1"/>
      <c r="GDG2107" s="1"/>
      <c r="GDH2107" s="1"/>
      <c r="GDI2107" s="1"/>
      <c r="GDJ2107" s="1"/>
      <c r="GDK2107" s="1"/>
      <c r="GDL2107" s="1"/>
      <c r="GDM2107" s="1"/>
      <c r="GDN2107" s="1"/>
      <c r="GDO2107" s="1"/>
      <c r="GDP2107" s="1"/>
      <c r="GDQ2107" s="1"/>
      <c r="GDR2107" s="1"/>
      <c r="GDS2107" s="1"/>
      <c r="GDT2107" s="1"/>
      <c r="GDU2107" s="1"/>
      <c r="GDV2107" s="1"/>
      <c r="GDW2107" s="1"/>
      <c r="GDX2107" s="1"/>
      <c r="GDY2107" s="1"/>
      <c r="GDZ2107" s="1"/>
      <c r="GEA2107" s="1"/>
      <c r="GEB2107" s="1"/>
      <c r="GEC2107" s="1"/>
      <c r="GED2107" s="1"/>
      <c r="GEE2107" s="1"/>
      <c r="GEF2107" s="1"/>
      <c r="GEG2107" s="1"/>
      <c r="GEH2107" s="1"/>
      <c r="GEI2107" s="1"/>
      <c r="GEJ2107" s="1"/>
      <c r="GEK2107" s="1"/>
      <c r="GEL2107" s="1"/>
      <c r="GEM2107" s="1"/>
      <c r="GEN2107" s="1"/>
      <c r="GEO2107" s="1"/>
      <c r="GEP2107" s="1"/>
      <c r="GEQ2107" s="1"/>
      <c r="GER2107" s="1"/>
      <c r="GES2107" s="1"/>
      <c r="GET2107" s="1"/>
      <c r="GEU2107" s="1"/>
      <c r="GEV2107" s="1"/>
      <c r="GEW2107" s="1"/>
      <c r="GEX2107" s="1"/>
      <c r="GEY2107" s="1"/>
      <c r="GEZ2107" s="1"/>
      <c r="GFA2107" s="1"/>
      <c r="GFB2107" s="1"/>
      <c r="GFC2107" s="1"/>
      <c r="GFD2107" s="1"/>
      <c r="GFE2107" s="1"/>
      <c r="GFF2107" s="1"/>
      <c r="GFG2107" s="1"/>
      <c r="GFH2107" s="1"/>
      <c r="GFI2107" s="1"/>
      <c r="GFJ2107" s="1"/>
      <c r="GFK2107" s="1"/>
      <c r="GFL2107" s="1"/>
      <c r="GFM2107" s="1"/>
      <c r="GFN2107" s="1"/>
      <c r="GFO2107" s="1"/>
      <c r="GFP2107" s="1"/>
      <c r="GFQ2107" s="1"/>
      <c r="GFR2107" s="1"/>
      <c r="GFS2107" s="1"/>
      <c r="GFT2107" s="1"/>
      <c r="GFU2107" s="1"/>
      <c r="GFV2107" s="1"/>
      <c r="GFW2107" s="1"/>
      <c r="GFX2107" s="1"/>
      <c r="GFY2107" s="1"/>
      <c r="GFZ2107" s="1"/>
      <c r="GGA2107" s="1"/>
      <c r="GGB2107" s="1"/>
      <c r="GGC2107" s="1"/>
      <c r="GGD2107" s="1"/>
      <c r="GGE2107" s="1"/>
      <c r="GGF2107" s="1"/>
      <c r="GGG2107" s="1"/>
      <c r="GGH2107" s="1"/>
      <c r="GGI2107" s="1"/>
      <c r="GGJ2107" s="1"/>
      <c r="GGK2107" s="1"/>
      <c r="GGL2107" s="1"/>
      <c r="GGM2107" s="1"/>
      <c r="GGN2107" s="1"/>
      <c r="GGO2107" s="1"/>
      <c r="GGP2107" s="1"/>
      <c r="GGQ2107" s="1"/>
      <c r="GGR2107" s="1"/>
      <c r="GGS2107" s="1"/>
      <c r="GGT2107" s="1"/>
      <c r="GGU2107" s="1"/>
      <c r="GGV2107" s="1"/>
      <c r="GGW2107" s="1"/>
      <c r="GGX2107" s="1"/>
      <c r="GGY2107" s="1"/>
      <c r="GGZ2107" s="1"/>
      <c r="GHA2107" s="1"/>
      <c r="GHB2107" s="1"/>
      <c r="GHC2107" s="1"/>
      <c r="GHD2107" s="1"/>
      <c r="GHE2107" s="1"/>
      <c r="GHF2107" s="1"/>
      <c r="GHG2107" s="1"/>
      <c r="GHH2107" s="1"/>
      <c r="GHI2107" s="1"/>
      <c r="GHJ2107" s="1"/>
      <c r="GHK2107" s="1"/>
      <c r="GHL2107" s="1"/>
      <c r="GHM2107" s="1"/>
      <c r="GHN2107" s="1"/>
      <c r="GHO2107" s="1"/>
      <c r="GHP2107" s="1"/>
      <c r="GHQ2107" s="1"/>
      <c r="GHR2107" s="1"/>
      <c r="GHS2107" s="1"/>
      <c r="GHT2107" s="1"/>
      <c r="GHU2107" s="1"/>
      <c r="GHV2107" s="1"/>
      <c r="GHW2107" s="1"/>
      <c r="GHX2107" s="1"/>
      <c r="GHY2107" s="1"/>
      <c r="GHZ2107" s="1"/>
      <c r="GIA2107" s="1"/>
      <c r="GIB2107" s="1"/>
      <c r="GIC2107" s="1"/>
      <c r="GID2107" s="1"/>
      <c r="GIE2107" s="1"/>
      <c r="GIF2107" s="1"/>
      <c r="GIG2107" s="1"/>
      <c r="GIH2107" s="1"/>
      <c r="GII2107" s="1"/>
      <c r="GIJ2107" s="1"/>
      <c r="GIK2107" s="1"/>
      <c r="GIL2107" s="1"/>
      <c r="GIM2107" s="1"/>
      <c r="GIN2107" s="1"/>
      <c r="GIO2107" s="1"/>
      <c r="GIP2107" s="1"/>
      <c r="GIQ2107" s="1"/>
      <c r="GIR2107" s="1"/>
      <c r="GIS2107" s="1"/>
      <c r="GIT2107" s="1"/>
      <c r="GIU2107" s="1"/>
      <c r="GIV2107" s="1"/>
      <c r="GIW2107" s="1"/>
      <c r="GIX2107" s="1"/>
      <c r="GIY2107" s="1"/>
      <c r="GIZ2107" s="1"/>
      <c r="GJA2107" s="1"/>
      <c r="GJB2107" s="1"/>
      <c r="GJC2107" s="1"/>
      <c r="GJD2107" s="1"/>
      <c r="GJE2107" s="1"/>
      <c r="GJF2107" s="1"/>
      <c r="GJG2107" s="1"/>
      <c r="GJH2107" s="1"/>
      <c r="GJI2107" s="1"/>
      <c r="GJJ2107" s="1"/>
      <c r="GJK2107" s="1"/>
      <c r="GJL2107" s="1"/>
      <c r="GJM2107" s="1"/>
      <c r="GJN2107" s="1"/>
      <c r="GJO2107" s="1"/>
      <c r="GJP2107" s="1"/>
      <c r="GJQ2107" s="1"/>
      <c r="GJR2107" s="1"/>
      <c r="GJS2107" s="1"/>
      <c r="GJT2107" s="1"/>
      <c r="GJU2107" s="1"/>
      <c r="GJV2107" s="1"/>
      <c r="GJW2107" s="1"/>
      <c r="GJX2107" s="1"/>
      <c r="GJY2107" s="1"/>
      <c r="GJZ2107" s="1"/>
      <c r="GKA2107" s="1"/>
      <c r="GKB2107" s="1"/>
      <c r="GKC2107" s="1"/>
      <c r="GKD2107" s="1"/>
      <c r="GKE2107" s="1"/>
      <c r="GKF2107" s="1"/>
      <c r="GKG2107" s="1"/>
      <c r="GKH2107" s="1"/>
      <c r="GKI2107" s="1"/>
      <c r="GKJ2107" s="1"/>
      <c r="GKK2107" s="1"/>
      <c r="GKL2107" s="1"/>
      <c r="GKM2107" s="1"/>
      <c r="GKN2107" s="1"/>
      <c r="GKO2107" s="1"/>
      <c r="GKP2107" s="1"/>
      <c r="GKQ2107" s="1"/>
      <c r="GKR2107" s="1"/>
      <c r="GKS2107" s="1"/>
      <c r="GKT2107" s="1"/>
      <c r="GKU2107" s="1"/>
      <c r="GKV2107" s="1"/>
      <c r="GKW2107" s="1"/>
      <c r="GKX2107" s="1"/>
      <c r="GKY2107" s="1"/>
      <c r="GKZ2107" s="1"/>
      <c r="GLA2107" s="1"/>
      <c r="GLB2107" s="1"/>
      <c r="GLC2107" s="1"/>
      <c r="GLD2107" s="1"/>
      <c r="GLE2107" s="1"/>
      <c r="GLF2107" s="1"/>
      <c r="GLG2107" s="1"/>
      <c r="GLH2107" s="1"/>
      <c r="GLI2107" s="1"/>
      <c r="GLJ2107" s="1"/>
      <c r="GLK2107" s="1"/>
      <c r="GLL2107" s="1"/>
      <c r="GLM2107" s="1"/>
      <c r="GLN2107" s="1"/>
      <c r="GLO2107" s="1"/>
      <c r="GLP2107" s="1"/>
      <c r="GLQ2107" s="1"/>
      <c r="GLR2107" s="1"/>
      <c r="GLS2107" s="1"/>
      <c r="GLT2107" s="1"/>
      <c r="GLU2107" s="1"/>
      <c r="GLV2107" s="1"/>
      <c r="GLW2107" s="1"/>
      <c r="GLX2107" s="1"/>
      <c r="GLY2107" s="1"/>
      <c r="GLZ2107" s="1"/>
      <c r="GMA2107" s="1"/>
      <c r="GMB2107" s="1"/>
      <c r="GMC2107" s="1"/>
      <c r="GMD2107" s="1"/>
      <c r="GME2107" s="1"/>
      <c r="GMF2107" s="1"/>
      <c r="GMG2107" s="1"/>
      <c r="GMH2107" s="1"/>
      <c r="GMI2107" s="1"/>
      <c r="GMJ2107" s="1"/>
      <c r="GMK2107" s="1"/>
      <c r="GML2107" s="1"/>
      <c r="GMM2107" s="1"/>
      <c r="GMN2107" s="1"/>
      <c r="GMO2107" s="1"/>
      <c r="GMP2107" s="1"/>
      <c r="GMQ2107" s="1"/>
      <c r="GMR2107" s="1"/>
      <c r="GMS2107" s="1"/>
      <c r="GMT2107" s="1"/>
      <c r="GMU2107" s="1"/>
      <c r="GMV2107" s="1"/>
      <c r="GMW2107" s="1"/>
      <c r="GMX2107" s="1"/>
      <c r="GMY2107" s="1"/>
      <c r="GMZ2107" s="1"/>
      <c r="GNA2107" s="1"/>
      <c r="GNB2107" s="1"/>
      <c r="GNC2107" s="1"/>
      <c r="GND2107" s="1"/>
      <c r="GNE2107" s="1"/>
      <c r="GNF2107" s="1"/>
      <c r="GNG2107" s="1"/>
      <c r="GNH2107" s="1"/>
      <c r="GNI2107" s="1"/>
      <c r="GNJ2107" s="1"/>
      <c r="GNK2107" s="1"/>
      <c r="GNL2107" s="1"/>
      <c r="GNM2107" s="1"/>
      <c r="GNN2107" s="1"/>
      <c r="GNO2107" s="1"/>
      <c r="GNP2107" s="1"/>
      <c r="GNQ2107" s="1"/>
      <c r="GNR2107" s="1"/>
      <c r="GNS2107" s="1"/>
      <c r="GNT2107" s="1"/>
      <c r="GNU2107" s="1"/>
      <c r="GNV2107" s="1"/>
      <c r="GNW2107" s="1"/>
      <c r="GNX2107" s="1"/>
      <c r="GNY2107" s="1"/>
      <c r="GNZ2107" s="1"/>
      <c r="GOA2107" s="1"/>
      <c r="GOB2107" s="1"/>
      <c r="GOC2107" s="1"/>
      <c r="GOD2107" s="1"/>
      <c r="GOE2107" s="1"/>
      <c r="GOF2107" s="1"/>
      <c r="GOG2107" s="1"/>
      <c r="GOH2107" s="1"/>
      <c r="GOI2107" s="1"/>
      <c r="GOJ2107" s="1"/>
      <c r="GOK2107" s="1"/>
      <c r="GOL2107" s="1"/>
      <c r="GOM2107" s="1"/>
      <c r="GON2107" s="1"/>
      <c r="GOO2107" s="1"/>
      <c r="GOP2107" s="1"/>
      <c r="GOQ2107" s="1"/>
      <c r="GOR2107" s="1"/>
      <c r="GOS2107" s="1"/>
      <c r="GOT2107" s="1"/>
      <c r="GOU2107" s="1"/>
      <c r="GOV2107" s="1"/>
      <c r="GOW2107" s="1"/>
      <c r="GOX2107" s="1"/>
      <c r="GOY2107" s="1"/>
      <c r="GOZ2107" s="1"/>
      <c r="GPA2107" s="1"/>
      <c r="GPB2107" s="1"/>
      <c r="GPC2107" s="1"/>
      <c r="GPD2107" s="1"/>
      <c r="GPE2107" s="1"/>
      <c r="GPF2107" s="1"/>
      <c r="GPG2107" s="1"/>
      <c r="GPH2107" s="1"/>
      <c r="GPI2107" s="1"/>
      <c r="GPJ2107" s="1"/>
      <c r="GPK2107" s="1"/>
      <c r="GPL2107" s="1"/>
      <c r="GPM2107" s="1"/>
      <c r="GPN2107" s="1"/>
      <c r="GPO2107" s="1"/>
      <c r="GPP2107" s="1"/>
      <c r="GPQ2107" s="1"/>
      <c r="GPR2107" s="1"/>
      <c r="GPS2107" s="1"/>
      <c r="GPT2107" s="1"/>
      <c r="GPU2107" s="1"/>
      <c r="GPV2107" s="1"/>
      <c r="GPW2107" s="1"/>
      <c r="GPX2107" s="1"/>
      <c r="GPY2107" s="1"/>
      <c r="GPZ2107" s="1"/>
      <c r="GQA2107" s="1"/>
      <c r="GQB2107" s="1"/>
      <c r="GQC2107" s="1"/>
      <c r="GQD2107" s="1"/>
      <c r="GQE2107" s="1"/>
      <c r="GQF2107" s="1"/>
      <c r="GQG2107" s="1"/>
      <c r="GQH2107" s="1"/>
      <c r="GQI2107" s="1"/>
      <c r="GQJ2107" s="1"/>
      <c r="GQK2107" s="1"/>
      <c r="GQL2107" s="1"/>
      <c r="GQM2107" s="1"/>
      <c r="GQN2107" s="1"/>
      <c r="GQO2107" s="1"/>
      <c r="GQP2107" s="1"/>
      <c r="GQQ2107" s="1"/>
      <c r="GQR2107" s="1"/>
      <c r="GQS2107" s="1"/>
      <c r="GQT2107" s="1"/>
      <c r="GQU2107" s="1"/>
      <c r="GQV2107" s="1"/>
      <c r="GQW2107" s="1"/>
      <c r="GQX2107" s="1"/>
      <c r="GQY2107" s="1"/>
      <c r="GQZ2107" s="1"/>
      <c r="GRA2107" s="1"/>
      <c r="GRB2107" s="1"/>
      <c r="GRC2107" s="1"/>
      <c r="GRD2107" s="1"/>
      <c r="GRE2107" s="1"/>
      <c r="GRF2107" s="1"/>
      <c r="GRG2107" s="1"/>
      <c r="GRH2107" s="1"/>
      <c r="GRI2107" s="1"/>
      <c r="GRJ2107" s="1"/>
      <c r="GRK2107" s="1"/>
      <c r="GRL2107" s="1"/>
      <c r="GRM2107" s="1"/>
      <c r="GRN2107" s="1"/>
      <c r="GRO2107" s="1"/>
      <c r="GRP2107" s="1"/>
      <c r="GRQ2107" s="1"/>
      <c r="GRR2107" s="1"/>
      <c r="GRS2107" s="1"/>
      <c r="GRT2107" s="1"/>
      <c r="GRU2107" s="1"/>
      <c r="GRV2107" s="1"/>
      <c r="GRW2107" s="1"/>
      <c r="GRX2107" s="1"/>
      <c r="GRY2107" s="1"/>
      <c r="GRZ2107" s="1"/>
      <c r="GSA2107" s="1"/>
      <c r="GSB2107" s="1"/>
      <c r="GSC2107" s="1"/>
      <c r="GSD2107" s="1"/>
      <c r="GSE2107" s="1"/>
      <c r="GSF2107" s="1"/>
      <c r="GSG2107" s="1"/>
      <c r="GSH2107" s="1"/>
      <c r="GSI2107" s="1"/>
      <c r="GSJ2107" s="1"/>
      <c r="GSK2107" s="1"/>
      <c r="GSL2107" s="1"/>
      <c r="GSM2107" s="1"/>
      <c r="GSN2107" s="1"/>
      <c r="GSO2107" s="1"/>
      <c r="GSP2107" s="1"/>
      <c r="GSQ2107" s="1"/>
      <c r="GSR2107" s="1"/>
      <c r="GSS2107" s="1"/>
      <c r="GST2107" s="1"/>
      <c r="GSU2107" s="1"/>
      <c r="GSV2107" s="1"/>
      <c r="GSW2107" s="1"/>
      <c r="GSX2107" s="1"/>
      <c r="GSY2107" s="1"/>
      <c r="GSZ2107" s="1"/>
      <c r="GTA2107" s="1"/>
      <c r="GTB2107" s="1"/>
      <c r="GTC2107" s="1"/>
      <c r="GTD2107" s="1"/>
      <c r="GTE2107" s="1"/>
      <c r="GTF2107" s="1"/>
      <c r="GTG2107" s="1"/>
      <c r="GTH2107" s="1"/>
      <c r="GTI2107" s="1"/>
      <c r="GTJ2107" s="1"/>
      <c r="GTK2107" s="1"/>
      <c r="GTL2107" s="1"/>
      <c r="GTM2107" s="1"/>
      <c r="GTN2107" s="1"/>
      <c r="GTO2107" s="1"/>
      <c r="GTP2107" s="1"/>
      <c r="GTQ2107" s="1"/>
      <c r="GTR2107" s="1"/>
      <c r="GTS2107" s="1"/>
      <c r="GTT2107" s="1"/>
      <c r="GTU2107" s="1"/>
      <c r="GTV2107" s="1"/>
      <c r="GTW2107" s="1"/>
      <c r="GTX2107" s="1"/>
      <c r="GTY2107" s="1"/>
      <c r="GTZ2107" s="1"/>
      <c r="GUA2107" s="1"/>
      <c r="GUB2107" s="1"/>
      <c r="GUC2107" s="1"/>
      <c r="GUD2107" s="1"/>
      <c r="GUE2107" s="1"/>
      <c r="GUF2107" s="1"/>
      <c r="GUG2107" s="1"/>
      <c r="GUH2107" s="1"/>
      <c r="GUI2107" s="1"/>
      <c r="GUJ2107" s="1"/>
      <c r="GUK2107" s="1"/>
      <c r="GUL2107" s="1"/>
      <c r="GUM2107" s="1"/>
      <c r="GUN2107" s="1"/>
      <c r="GUO2107" s="1"/>
      <c r="GUP2107" s="1"/>
      <c r="GUQ2107" s="1"/>
      <c r="GUR2107" s="1"/>
      <c r="GUS2107" s="1"/>
      <c r="GUT2107" s="1"/>
      <c r="GUU2107" s="1"/>
      <c r="GUV2107" s="1"/>
      <c r="GUW2107" s="1"/>
      <c r="GUX2107" s="1"/>
      <c r="GUY2107" s="1"/>
      <c r="GUZ2107" s="1"/>
      <c r="GVA2107" s="1"/>
      <c r="GVB2107" s="1"/>
      <c r="GVC2107" s="1"/>
      <c r="GVD2107" s="1"/>
      <c r="GVE2107" s="1"/>
      <c r="GVF2107" s="1"/>
      <c r="GVG2107" s="1"/>
      <c r="GVH2107" s="1"/>
      <c r="GVI2107" s="1"/>
      <c r="GVJ2107" s="1"/>
      <c r="GVK2107" s="1"/>
      <c r="GVL2107" s="1"/>
      <c r="GVM2107" s="1"/>
      <c r="GVN2107" s="1"/>
      <c r="GVO2107" s="1"/>
      <c r="GVP2107" s="1"/>
      <c r="GVQ2107" s="1"/>
      <c r="GVR2107" s="1"/>
      <c r="GVS2107" s="1"/>
      <c r="GVT2107" s="1"/>
      <c r="GVU2107" s="1"/>
      <c r="GVV2107" s="1"/>
      <c r="GVW2107" s="1"/>
      <c r="GVX2107" s="1"/>
      <c r="GVY2107" s="1"/>
      <c r="GVZ2107" s="1"/>
      <c r="GWA2107" s="1"/>
      <c r="GWB2107" s="1"/>
      <c r="GWC2107" s="1"/>
      <c r="GWD2107" s="1"/>
      <c r="GWE2107" s="1"/>
      <c r="GWF2107" s="1"/>
      <c r="GWG2107" s="1"/>
      <c r="GWH2107" s="1"/>
      <c r="GWI2107" s="1"/>
      <c r="GWJ2107" s="1"/>
      <c r="GWK2107" s="1"/>
      <c r="GWL2107" s="1"/>
      <c r="GWM2107" s="1"/>
      <c r="GWN2107" s="1"/>
      <c r="GWO2107" s="1"/>
      <c r="GWP2107" s="1"/>
      <c r="GWQ2107" s="1"/>
      <c r="GWR2107" s="1"/>
      <c r="GWS2107" s="1"/>
      <c r="GWT2107" s="1"/>
      <c r="GWU2107" s="1"/>
      <c r="GWV2107" s="1"/>
      <c r="GWW2107" s="1"/>
      <c r="GWX2107" s="1"/>
      <c r="GWY2107" s="1"/>
      <c r="GWZ2107" s="1"/>
      <c r="GXA2107" s="1"/>
      <c r="GXB2107" s="1"/>
      <c r="GXC2107" s="1"/>
      <c r="GXD2107" s="1"/>
      <c r="GXE2107" s="1"/>
      <c r="GXF2107" s="1"/>
      <c r="GXG2107" s="1"/>
      <c r="GXH2107" s="1"/>
      <c r="GXI2107" s="1"/>
      <c r="GXJ2107" s="1"/>
      <c r="GXK2107" s="1"/>
      <c r="GXL2107" s="1"/>
      <c r="GXM2107" s="1"/>
      <c r="GXN2107" s="1"/>
      <c r="GXO2107" s="1"/>
      <c r="GXP2107" s="1"/>
      <c r="GXQ2107" s="1"/>
      <c r="GXR2107" s="1"/>
      <c r="GXS2107" s="1"/>
      <c r="GXT2107" s="1"/>
      <c r="GXU2107" s="1"/>
      <c r="GXV2107" s="1"/>
      <c r="GXW2107" s="1"/>
      <c r="GXX2107" s="1"/>
      <c r="GXY2107" s="1"/>
      <c r="GXZ2107" s="1"/>
      <c r="GYA2107" s="1"/>
      <c r="GYB2107" s="1"/>
      <c r="GYC2107" s="1"/>
      <c r="GYD2107" s="1"/>
      <c r="GYE2107" s="1"/>
      <c r="GYF2107" s="1"/>
      <c r="GYG2107" s="1"/>
      <c r="GYH2107" s="1"/>
      <c r="GYI2107" s="1"/>
      <c r="GYJ2107" s="1"/>
      <c r="GYK2107" s="1"/>
      <c r="GYL2107" s="1"/>
      <c r="GYM2107" s="1"/>
      <c r="GYN2107" s="1"/>
      <c r="GYO2107" s="1"/>
      <c r="GYP2107" s="1"/>
      <c r="GYQ2107" s="1"/>
      <c r="GYR2107" s="1"/>
      <c r="GYS2107" s="1"/>
      <c r="GYT2107" s="1"/>
      <c r="GYU2107" s="1"/>
      <c r="GYV2107" s="1"/>
      <c r="GYW2107" s="1"/>
      <c r="GYX2107" s="1"/>
      <c r="GYY2107" s="1"/>
      <c r="GYZ2107" s="1"/>
      <c r="GZA2107" s="1"/>
      <c r="GZB2107" s="1"/>
      <c r="GZC2107" s="1"/>
      <c r="GZD2107" s="1"/>
      <c r="GZE2107" s="1"/>
      <c r="GZF2107" s="1"/>
      <c r="GZG2107" s="1"/>
      <c r="GZH2107" s="1"/>
      <c r="GZI2107" s="1"/>
      <c r="GZJ2107" s="1"/>
      <c r="GZK2107" s="1"/>
      <c r="GZL2107" s="1"/>
      <c r="GZM2107" s="1"/>
      <c r="GZN2107" s="1"/>
      <c r="GZO2107" s="1"/>
      <c r="GZP2107" s="1"/>
      <c r="GZQ2107" s="1"/>
      <c r="GZR2107" s="1"/>
      <c r="GZS2107" s="1"/>
      <c r="GZT2107" s="1"/>
      <c r="GZU2107" s="1"/>
      <c r="GZV2107" s="1"/>
      <c r="GZW2107" s="1"/>
      <c r="GZX2107" s="1"/>
      <c r="GZY2107" s="1"/>
      <c r="GZZ2107" s="1"/>
      <c r="HAA2107" s="1"/>
      <c r="HAB2107" s="1"/>
      <c r="HAC2107" s="1"/>
      <c r="HAD2107" s="1"/>
      <c r="HAE2107" s="1"/>
      <c r="HAF2107" s="1"/>
      <c r="HAG2107" s="1"/>
      <c r="HAH2107" s="1"/>
      <c r="HAI2107" s="1"/>
      <c r="HAJ2107" s="1"/>
      <c r="HAK2107" s="1"/>
      <c r="HAL2107" s="1"/>
      <c r="HAM2107" s="1"/>
      <c r="HAN2107" s="1"/>
      <c r="HAO2107" s="1"/>
      <c r="HAP2107" s="1"/>
      <c r="HAQ2107" s="1"/>
      <c r="HAR2107" s="1"/>
      <c r="HAS2107" s="1"/>
      <c r="HAT2107" s="1"/>
      <c r="HAU2107" s="1"/>
      <c r="HAV2107" s="1"/>
      <c r="HAW2107" s="1"/>
      <c r="HAX2107" s="1"/>
      <c r="HAY2107" s="1"/>
      <c r="HAZ2107" s="1"/>
      <c r="HBA2107" s="1"/>
      <c r="HBB2107" s="1"/>
      <c r="HBC2107" s="1"/>
      <c r="HBD2107" s="1"/>
      <c r="HBE2107" s="1"/>
      <c r="HBF2107" s="1"/>
      <c r="HBG2107" s="1"/>
      <c r="HBH2107" s="1"/>
      <c r="HBI2107" s="1"/>
      <c r="HBJ2107" s="1"/>
      <c r="HBK2107" s="1"/>
      <c r="HBL2107" s="1"/>
      <c r="HBM2107" s="1"/>
      <c r="HBN2107" s="1"/>
      <c r="HBO2107" s="1"/>
      <c r="HBP2107" s="1"/>
      <c r="HBQ2107" s="1"/>
      <c r="HBR2107" s="1"/>
      <c r="HBS2107" s="1"/>
      <c r="HBT2107" s="1"/>
      <c r="HBU2107" s="1"/>
      <c r="HBV2107" s="1"/>
      <c r="HBW2107" s="1"/>
      <c r="HBX2107" s="1"/>
      <c r="HBY2107" s="1"/>
      <c r="HBZ2107" s="1"/>
      <c r="HCA2107" s="1"/>
      <c r="HCB2107" s="1"/>
      <c r="HCC2107" s="1"/>
      <c r="HCD2107" s="1"/>
      <c r="HCE2107" s="1"/>
      <c r="HCF2107" s="1"/>
      <c r="HCG2107" s="1"/>
      <c r="HCH2107" s="1"/>
      <c r="HCI2107" s="1"/>
      <c r="HCJ2107" s="1"/>
      <c r="HCK2107" s="1"/>
      <c r="HCL2107" s="1"/>
      <c r="HCM2107" s="1"/>
      <c r="HCN2107" s="1"/>
      <c r="HCO2107" s="1"/>
      <c r="HCP2107" s="1"/>
      <c r="HCQ2107" s="1"/>
      <c r="HCR2107" s="1"/>
      <c r="HCS2107" s="1"/>
      <c r="HCT2107" s="1"/>
      <c r="HCU2107" s="1"/>
      <c r="HCV2107" s="1"/>
      <c r="HCW2107" s="1"/>
      <c r="HCX2107" s="1"/>
      <c r="HCY2107" s="1"/>
      <c r="HCZ2107" s="1"/>
      <c r="HDA2107" s="1"/>
      <c r="HDB2107" s="1"/>
      <c r="HDC2107" s="1"/>
      <c r="HDD2107" s="1"/>
      <c r="HDE2107" s="1"/>
      <c r="HDF2107" s="1"/>
      <c r="HDG2107" s="1"/>
      <c r="HDH2107" s="1"/>
      <c r="HDI2107" s="1"/>
      <c r="HDJ2107" s="1"/>
      <c r="HDK2107" s="1"/>
      <c r="HDL2107" s="1"/>
      <c r="HDM2107" s="1"/>
      <c r="HDN2107" s="1"/>
      <c r="HDO2107" s="1"/>
      <c r="HDP2107" s="1"/>
      <c r="HDQ2107" s="1"/>
      <c r="HDR2107" s="1"/>
      <c r="HDS2107" s="1"/>
      <c r="HDT2107" s="1"/>
      <c r="HDU2107" s="1"/>
      <c r="HDV2107" s="1"/>
      <c r="HDW2107" s="1"/>
      <c r="HDX2107" s="1"/>
      <c r="HDY2107" s="1"/>
      <c r="HDZ2107" s="1"/>
      <c r="HEA2107" s="1"/>
      <c r="HEB2107" s="1"/>
      <c r="HEC2107" s="1"/>
      <c r="HED2107" s="1"/>
      <c r="HEE2107" s="1"/>
      <c r="HEF2107" s="1"/>
      <c r="HEG2107" s="1"/>
      <c r="HEH2107" s="1"/>
      <c r="HEI2107" s="1"/>
      <c r="HEJ2107" s="1"/>
      <c r="HEK2107" s="1"/>
      <c r="HEL2107" s="1"/>
      <c r="HEM2107" s="1"/>
      <c r="HEN2107" s="1"/>
      <c r="HEO2107" s="1"/>
      <c r="HEP2107" s="1"/>
      <c r="HEQ2107" s="1"/>
      <c r="HER2107" s="1"/>
      <c r="HES2107" s="1"/>
      <c r="HET2107" s="1"/>
      <c r="HEU2107" s="1"/>
      <c r="HEV2107" s="1"/>
      <c r="HEW2107" s="1"/>
      <c r="HEX2107" s="1"/>
      <c r="HEY2107" s="1"/>
      <c r="HEZ2107" s="1"/>
      <c r="HFA2107" s="1"/>
      <c r="HFB2107" s="1"/>
      <c r="HFC2107" s="1"/>
      <c r="HFD2107" s="1"/>
      <c r="HFE2107" s="1"/>
      <c r="HFF2107" s="1"/>
      <c r="HFG2107" s="1"/>
      <c r="HFH2107" s="1"/>
      <c r="HFI2107" s="1"/>
      <c r="HFJ2107" s="1"/>
      <c r="HFK2107" s="1"/>
      <c r="HFL2107" s="1"/>
      <c r="HFM2107" s="1"/>
      <c r="HFN2107" s="1"/>
      <c r="HFO2107" s="1"/>
      <c r="HFP2107" s="1"/>
      <c r="HFQ2107" s="1"/>
      <c r="HFR2107" s="1"/>
      <c r="HFS2107" s="1"/>
      <c r="HFT2107" s="1"/>
      <c r="HFU2107" s="1"/>
      <c r="HFV2107" s="1"/>
      <c r="HFW2107" s="1"/>
      <c r="HFX2107" s="1"/>
      <c r="HFY2107" s="1"/>
      <c r="HFZ2107" s="1"/>
      <c r="HGA2107" s="1"/>
      <c r="HGB2107" s="1"/>
      <c r="HGC2107" s="1"/>
      <c r="HGD2107" s="1"/>
      <c r="HGE2107" s="1"/>
      <c r="HGF2107" s="1"/>
      <c r="HGG2107" s="1"/>
      <c r="HGH2107" s="1"/>
      <c r="HGI2107" s="1"/>
      <c r="HGJ2107" s="1"/>
      <c r="HGK2107" s="1"/>
      <c r="HGL2107" s="1"/>
      <c r="HGM2107" s="1"/>
      <c r="HGN2107" s="1"/>
      <c r="HGO2107" s="1"/>
      <c r="HGP2107" s="1"/>
      <c r="HGQ2107" s="1"/>
      <c r="HGR2107" s="1"/>
      <c r="HGS2107" s="1"/>
      <c r="HGT2107" s="1"/>
      <c r="HGU2107" s="1"/>
      <c r="HGV2107" s="1"/>
      <c r="HGW2107" s="1"/>
      <c r="HGX2107" s="1"/>
      <c r="HGY2107" s="1"/>
      <c r="HGZ2107" s="1"/>
      <c r="HHA2107" s="1"/>
      <c r="HHB2107" s="1"/>
      <c r="HHC2107" s="1"/>
      <c r="HHD2107" s="1"/>
      <c r="HHE2107" s="1"/>
      <c r="HHF2107" s="1"/>
      <c r="HHG2107" s="1"/>
      <c r="HHH2107" s="1"/>
      <c r="HHI2107" s="1"/>
      <c r="HHJ2107" s="1"/>
      <c r="HHK2107" s="1"/>
      <c r="HHL2107" s="1"/>
      <c r="HHM2107" s="1"/>
      <c r="HHN2107" s="1"/>
      <c r="HHO2107" s="1"/>
      <c r="HHP2107" s="1"/>
      <c r="HHQ2107" s="1"/>
      <c r="HHR2107" s="1"/>
      <c r="HHS2107" s="1"/>
      <c r="HHT2107" s="1"/>
      <c r="HHU2107" s="1"/>
      <c r="HHV2107" s="1"/>
      <c r="HHW2107" s="1"/>
      <c r="HHX2107" s="1"/>
      <c r="HHY2107" s="1"/>
      <c r="HHZ2107" s="1"/>
      <c r="HIA2107" s="1"/>
      <c r="HIB2107" s="1"/>
      <c r="HIC2107" s="1"/>
      <c r="HID2107" s="1"/>
      <c r="HIE2107" s="1"/>
      <c r="HIF2107" s="1"/>
      <c r="HIG2107" s="1"/>
      <c r="HIH2107" s="1"/>
      <c r="HII2107" s="1"/>
      <c r="HIJ2107" s="1"/>
      <c r="HIK2107" s="1"/>
      <c r="HIL2107" s="1"/>
      <c r="HIM2107" s="1"/>
      <c r="HIN2107" s="1"/>
      <c r="HIO2107" s="1"/>
      <c r="HIP2107" s="1"/>
      <c r="HIQ2107" s="1"/>
      <c r="HIR2107" s="1"/>
      <c r="HIS2107" s="1"/>
      <c r="HIT2107" s="1"/>
      <c r="HIU2107" s="1"/>
      <c r="HIV2107" s="1"/>
      <c r="HIW2107" s="1"/>
      <c r="HIX2107" s="1"/>
      <c r="HIY2107" s="1"/>
      <c r="HIZ2107" s="1"/>
      <c r="HJA2107" s="1"/>
      <c r="HJB2107" s="1"/>
      <c r="HJC2107" s="1"/>
      <c r="HJD2107" s="1"/>
      <c r="HJE2107" s="1"/>
      <c r="HJF2107" s="1"/>
      <c r="HJG2107" s="1"/>
      <c r="HJH2107" s="1"/>
      <c r="HJI2107" s="1"/>
      <c r="HJJ2107" s="1"/>
      <c r="HJK2107" s="1"/>
      <c r="HJL2107" s="1"/>
      <c r="HJM2107" s="1"/>
      <c r="HJN2107" s="1"/>
      <c r="HJO2107" s="1"/>
      <c r="HJP2107" s="1"/>
      <c r="HJQ2107" s="1"/>
      <c r="HJR2107" s="1"/>
      <c r="HJS2107" s="1"/>
      <c r="HJT2107" s="1"/>
      <c r="HJU2107" s="1"/>
      <c r="HJV2107" s="1"/>
      <c r="HJW2107" s="1"/>
      <c r="HJX2107" s="1"/>
      <c r="HJY2107" s="1"/>
      <c r="HJZ2107" s="1"/>
      <c r="HKA2107" s="1"/>
      <c r="HKB2107" s="1"/>
      <c r="HKC2107" s="1"/>
      <c r="HKD2107" s="1"/>
      <c r="HKE2107" s="1"/>
      <c r="HKF2107" s="1"/>
      <c r="HKG2107" s="1"/>
      <c r="HKH2107" s="1"/>
      <c r="HKI2107" s="1"/>
      <c r="HKJ2107" s="1"/>
      <c r="HKK2107" s="1"/>
      <c r="HKL2107" s="1"/>
      <c r="HKM2107" s="1"/>
      <c r="HKN2107" s="1"/>
      <c r="HKO2107" s="1"/>
      <c r="HKP2107" s="1"/>
      <c r="HKQ2107" s="1"/>
      <c r="HKR2107" s="1"/>
      <c r="HKS2107" s="1"/>
      <c r="HKT2107" s="1"/>
      <c r="HKU2107" s="1"/>
      <c r="HKV2107" s="1"/>
      <c r="HKW2107" s="1"/>
      <c r="HKX2107" s="1"/>
      <c r="HKY2107" s="1"/>
      <c r="HKZ2107" s="1"/>
      <c r="HLA2107" s="1"/>
      <c r="HLB2107" s="1"/>
      <c r="HLC2107" s="1"/>
      <c r="HLD2107" s="1"/>
      <c r="HLE2107" s="1"/>
      <c r="HLF2107" s="1"/>
      <c r="HLG2107" s="1"/>
      <c r="HLH2107" s="1"/>
      <c r="HLI2107" s="1"/>
      <c r="HLJ2107" s="1"/>
      <c r="HLK2107" s="1"/>
      <c r="HLL2107" s="1"/>
      <c r="HLM2107" s="1"/>
      <c r="HLN2107" s="1"/>
      <c r="HLO2107" s="1"/>
      <c r="HLP2107" s="1"/>
      <c r="HLQ2107" s="1"/>
      <c r="HLR2107" s="1"/>
      <c r="HLS2107" s="1"/>
      <c r="HLT2107" s="1"/>
      <c r="HLU2107" s="1"/>
      <c r="HLV2107" s="1"/>
      <c r="HLW2107" s="1"/>
      <c r="HLX2107" s="1"/>
      <c r="HLY2107" s="1"/>
      <c r="HLZ2107" s="1"/>
      <c r="HMA2107" s="1"/>
      <c r="HMB2107" s="1"/>
      <c r="HMC2107" s="1"/>
      <c r="HMD2107" s="1"/>
      <c r="HME2107" s="1"/>
      <c r="HMF2107" s="1"/>
      <c r="HMG2107" s="1"/>
      <c r="HMH2107" s="1"/>
      <c r="HMI2107" s="1"/>
      <c r="HMJ2107" s="1"/>
      <c r="HMK2107" s="1"/>
      <c r="HML2107" s="1"/>
      <c r="HMM2107" s="1"/>
      <c r="HMN2107" s="1"/>
      <c r="HMO2107" s="1"/>
      <c r="HMP2107" s="1"/>
      <c r="HMQ2107" s="1"/>
      <c r="HMR2107" s="1"/>
      <c r="HMS2107" s="1"/>
      <c r="HMT2107" s="1"/>
      <c r="HMU2107" s="1"/>
      <c r="HMV2107" s="1"/>
      <c r="HMW2107" s="1"/>
      <c r="HMX2107" s="1"/>
      <c r="HMY2107" s="1"/>
      <c r="HMZ2107" s="1"/>
      <c r="HNA2107" s="1"/>
      <c r="HNB2107" s="1"/>
      <c r="HNC2107" s="1"/>
      <c r="HND2107" s="1"/>
      <c r="HNE2107" s="1"/>
      <c r="HNF2107" s="1"/>
      <c r="HNG2107" s="1"/>
      <c r="HNH2107" s="1"/>
      <c r="HNI2107" s="1"/>
      <c r="HNJ2107" s="1"/>
      <c r="HNK2107" s="1"/>
      <c r="HNL2107" s="1"/>
      <c r="HNM2107" s="1"/>
      <c r="HNN2107" s="1"/>
      <c r="HNO2107" s="1"/>
      <c r="HNP2107" s="1"/>
      <c r="HNQ2107" s="1"/>
      <c r="HNR2107" s="1"/>
      <c r="HNS2107" s="1"/>
      <c r="HNT2107" s="1"/>
      <c r="HNU2107" s="1"/>
      <c r="HNV2107" s="1"/>
      <c r="HNW2107" s="1"/>
      <c r="HNX2107" s="1"/>
      <c r="HNY2107" s="1"/>
      <c r="HNZ2107" s="1"/>
      <c r="HOA2107" s="1"/>
      <c r="HOB2107" s="1"/>
      <c r="HOC2107" s="1"/>
      <c r="HOD2107" s="1"/>
      <c r="HOE2107" s="1"/>
      <c r="HOF2107" s="1"/>
      <c r="HOG2107" s="1"/>
      <c r="HOH2107" s="1"/>
      <c r="HOI2107" s="1"/>
      <c r="HOJ2107" s="1"/>
      <c r="HOK2107" s="1"/>
      <c r="HOL2107" s="1"/>
      <c r="HOM2107" s="1"/>
      <c r="HON2107" s="1"/>
      <c r="HOO2107" s="1"/>
      <c r="HOP2107" s="1"/>
      <c r="HOQ2107" s="1"/>
      <c r="HOR2107" s="1"/>
      <c r="HOS2107" s="1"/>
      <c r="HOT2107" s="1"/>
      <c r="HOU2107" s="1"/>
      <c r="HOV2107" s="1"/>
      <c r="HOW2107" s="1"/>
      <c r="HOX2107" s="1"/>
      <c r="HOY2107" s="1"/>
      <c r="HOZ2107" s="1"/>
      <c r="HPA2107" s="1"/>
      <c r="HPB2107" s="1"/>
      <c r="HPC2107" s="1"/>
      <c r="HPD2107" s="1"/>
      <c r="HPE2107" s="1"/>
      <c r="HPF2107" s="1"/>
      <c r="HPG2107" s="1"/>
      <c r="HPH2107" s="1"/>
      <c r="HPI2107" s="1"/>
      <c r="HPJ2107" s="1"/>
      <c r="HPK2107" s="1"/>
      <c r="HPL2107" s="1"/>
      <c r="HPM2107" s="1"/>
      <c r="HPN2107" s="1"/>
      <c r="HPO2107" s="1"/>
      <c r="HPP2107" s="1"/>
      <c r="HPQ2107" s="1"/>
      <c r="HPR2107" s="1"/>
      <c r="HPS2107" s="1"/>
      <c r="HPT2107" s="1"/>
      <c r="HPU2107" s="1"/>
      <c r="HPV2107" s="1"/>
      <c r="HPW2107" s="1"/>
      <c r="HPX2107" s="1"/>
      <c r="HPY2107" s="1"/>
      <c r="HPZ2107" s="1"/>
      <c r="HQA2107" s="1"/>
      <c r="HQB2107" s="1"/>
      <c r="HQC2107" s="1"/>
      <c r="HQD2107" s="1"/>
      <c r="HQE2107" s="1"/>
      <c r="HQF2107" s="1"/>
      <c r="HQG2107" s="1"/>
      <c r="HQH2107" s="1"/>
      <c r="HQI2107" s="1"/>
      <c r="HQJ2107" s="1"/>
      <c r="HQK2107" s="1"/>
      <c r="HQL2107" s="1"/>
      <c r="HQM2107" s="1"/>
      <c r="HQN2107" s="1"/>
      <c r="HQO2107" s="1"/>
      <c r="HQP2107" s="1"/>
      <c r="HQQ2107" s="1"/>
      <c r="HQR2107" s="1"/>
      <c r="HQS2107" s="1"/>
      <c r="HQT2107" s="1"/>
      <c r="HQU2107" s="1"/>
      <c r="HQV2107" s="1"/>
      <c r="HQW2107" s="1"/>
      <c r="HQX2107" s="1"/>
      <c r="HQY2107" s="1"/>
      <c r="HQZ2107" s="1"/>
      <c r="HRA2107" s="1"/>
      <c r="HRB2107" s="1"/>
      <c r="HRC2107" s="1"/>
      <c r="HRD2107" s="1"/>
      <c r="HRE2107" s="1"/>
      <c r="HRF2107" s="1"/>
      <c r="HRG2107" s="1"/>
      <c r="HRH2107" s="1"/>
      <c r="HRI2107" s="1"/>
      <c r="HRJ2107" s="1"/>
      <c r="HRK2107" s="1"/>
      <c r="HRL2107" s="1"/>
      <c r="HRM2107" s="1"/>
      <c r="HRN2107" s="1"/>
      <c r="HRO2107" s="1"/>
      <c r="HRP2107" s="1"/>
      <c r="HRQ2107" s="1"/>
      <c r="HRR2107" s="1"/>
      <c r="HRS2107" s="1"/>
      <c r="HRT2107" s="1"/>
      <c r="HRU2107" s="1"/>
      <c r="HRV2107" s="1"/>
      <c r="HRW2107" s="1"/>
      <c r="HRX2107" s="1"/>
      <c r="HRY2107" s="1"/>
      <c r="HRZ2107" s="1"/>
      <c r="HSA2107" s="1"/>
      <c r="HSB2107" s="1"/>
      <c r="HSC2107" s="1"/>
      <c r="HSD2107" s="1"/>
      <c r="HSE2107" s="1"/>
      <c r="HSF2107" s="1"/>
      <c r="HSG2107" s="1"/>
      <c r="HSH2107" s="1"/>
      <c r="HSI2107" s="1"/>
      <c r="HSJ2107" s="1"/>
      <c r="HSK2107" s="1"/>
      <c r="HSL2107" s="1"/>
      <c r="HSM2107" s="1"/>
      <c r="HSN2107" s="1"/>
      <c r="HSO2107" s="1"/>
      <c r="HSP2107" s="1"/>
      <c r="HSQ2107" s="1"/>
      <c r="HSR2107" s="1"/>
      <c r="HSS2107" s="1"/>
      <c r="HST2107" s="1"/>
      <c r="HSU2107" s="1"/>
      <c r="HSV2107" s="1"/>
      <c r="HSW2107" s="1"/>
      <c r="HSX2107" s="1"/>
      <c r="HSY2107" s="1"/>
      <c r="HSZ2107" s="1"/>
      <c r="HTA2107" s="1"/>
      <c r="HTB2107" s="1"/>
      <c r="HTC2107" s="1"/>
      <c r="HTD2107" s="1"/>
      <c r="HTE2107" s="1"/>
      <c r="HTF2107" s="1"/>
      <c r="HTG2107" s="1"/>
      <c r="HTH2107" s="1"/>
      <c r="HTI2107" s="1"/>
      <c r="HTJ2107" s="1"/>
      <c r="HTK2107" s="1"/>
      <c r="HTL2107" s="1"/>
      <c r="HTM2107" s="1"/>
      <c r="HTN2107" s="1"/>
      <c r="HTO2107" s="1"/>
      <c r="HTP2107" s="1"/>
      <c r="HTQ2107" s="1"/>
      <c r="HTR2107" s="1"/>
      <c r="HTS2107" s="1"/>
      <c r="HTT2107" s="1"/>
      <c r="HTU2107" s="1"/>
      <c r="HTV2107" s="1"/>
      <c r="HTW2107" s="1"/>
      <c r="HTX2107" s="1"/>
      <c r="HTY2107" s="1"/>
      <c r="HTZ2107" s="1"/>
      <c r="HUA2107" s="1"/>
      <c r="HUB2107" s="1"/>
      <c r="HUC2107" s="1"/>
      <c r="HUD2107" s="1"/>
      <c r="HUE2107" s="1"/>
      <c r="HUF2107" s="1"/>
      <c r="HUG2107" s="1"/>
      <c r="HUH2107" s="1"/>
      <c r="HUI2107" s="1"/>
      <c r="HUJ2107" s="1"/>
      <c r="HUK2107" s="1"/>
      <c r="HUL2107" s="1"/>
      <c r="HUM2107" s="1"/>
      <c r="HUN2107" s="1"/>
      <c r="HUO2107" s="1"/>
      <c r="HUP2107" s="1"/>
      <c r="HUQ2107" s="1"/>
      <c r="HUR2107" s="1"/>
      <c r="HUS2107" s="1"/>
      <c r="HUT2107" s="1"/>
      <c r="HUU2107" s="1"/>
      <c r="HUV2107" s="1"/>
      <c r="HUW2107" s="1"/>
      <c r="HUX2107" s="1"/>
      <c r="HUY2107" s="1"/>
      <c r="HUZ2107" s="1"/>
      <c r="HVA2107" s="1"/>
      <c r="HVB2107" s="1"/>
      <c r="HVC2107" s="1"/>
      <c r="HVD2107" s="1"/>
      <c r="HVE2107" s="1"/>
      <c r="HVF2107" s="1"/>
      <c r="HVG2107" s="1"/>
      <c r="HVH2107" s="1"/>
      <c r="HVI2107" s="1"/>
      <c r="HVJ2107" s="1"/>
      <c r="HVK2107" s="1"/>
      <c r="HVL2107" s="1"/>
      <c r="HVM2107" s="1"/>
      <c r="HVN2107" s="1"/>
      <c r="HVO2107" s="1"/>
      <c r="HVP2107" s="1"/>
      <c r="HVQ2107" s="1"/>
      <c r="HVR2107" s="1"/>
      <c r="HVS2107" s="1"/>
      <c r="HVT2107" s="1"/>
      <c r="HVU2107" s="1"/>
      <c r="HVV2107" s="1"/>
      <c r="HVW2107" s="1"/>
      <c r="HVX2107" s="1"/>
      <c r="HVY2107" s="1"/>
      <c r="HVZ2107" s="1"/>
      <c r="HWA2107" s="1"/>
      <c r="HWB2107" s="1"/>
      <c r="HWC2107" s="1"/>
      <c r="HWD2107" s="1"/>
      <c r="HWE2107" s="1"/>
      <c r="HWF2107" s="1"/>
      <c r="HWG2107" s="1"/>
      <c r="HWH2107" s="1"/>
      <c r="HWI2107" s="1"/>
      <c r="HWJ2107" s="1"/>
      <c r="HWK2107" s="1"/>
      <c r="HWL2107" s="1"/>
      <c r="HWM2107" s="1"/>
      <c r="HWN2107" s="1"/>
      <c r="HWO2107" s="1"/>
      <c r="HWP2107" s="1"/>
      <c r="HWQ2107" s="1"/>
      <c r="HWR2107" s="1"/>
      <c r="HWS2107" s="1"/>
      <c r="HWT2107" s="1"/>
      <c r="HWU2107" s="1"/>
      <c r="HWV2107" s="1"/>
      <c r="HWW2107" s="1"/>
      <c r="HWX2107" s="1"/>
      <c r="HWY2107" s="1"/>
      <c r="HWZ2107" s="1"/>
      <c r="HXA2107" s="1"/>
      <c r="HXB2107" s="1"/>
      <c r="HXC2107" s="1"/>
      <c r="HXD2107" s="1"/>
      <c r="HXE2107" s="1"/>
      <c r="HXF2107" s="1"/>
      <c r="HXG2107" s="1"/>
      <c r="HXH2107" s="1"/>
      <c r="HXI2107" s="1"/>
      <c r="HXJ2107" s="1"/>
      <c r="HXK2107" s="1"/>
      <c r="HXL2107" s="1"/>
      <c r="HXM2107" s="1"/>
      <c r="HXN2107" s="1"/>
      <c r="HXO2107" s="1"/>
      <c r="HXP2107" s="1"/>
      <c r="HXQ2107" s="1"/>
      <c r="HXR2107" s="1"/>
      <c r="HXS2107" s="1"/>
      <c r="HXT2107" s="1"/>
      <c r="HXU2107" s="1"/>
      <c r="HXV2107" s="1"/>
      <c r="HXW2107" s="1"/>
      <c r="HXX2107" s="1"/>
      <c r="HXY2107" s="1"/>
      <c r="HXZ2107" s="1"/>
      <c r="HYA2107" s="1"/>
      <c r="HYB2107" s="1"/>
      <c r="HYC2107" s="1"/>
      <c r="HYD2107" s="1"/>
      <c r="HYE2107" s="1"/>
      <c r="HYF2107" s="1"/>
      <c r="HYG2107" s="1"/>
      <c r="HYH2107" s="1"/>
      <c r="HYI2107" s="1"/>
      <c r="HYJ2107" s="1"/>
      <c r="HYK2107" s="1"/>
      <c r="HYL2107" s="1"/>
      <c r="HYM2107" s="1"/>
      <c r="HYN2107" s="1"/>
      <c r="HYO2107" s="1"/>
      <c r="HYP2107" s="1"/>
      <c r="HYQ2107" s="1"/>
      <c r="HYR2107" s="1"/>
      <c r="HYS2107" s="1"/>
      <c r="HYT2107" s="1"/>
      <c r="HYU2107" s="1"/>
      <c r="HYV2107" s="1"/>
      <c r="HYW2107" s="1"/>
      <c r="HYX2107" s="1"/>
      <c r="HYY2107" s="1"/>
      <c r="HYZ2107" s="1"/>
      <c r="HZA2107" s="1"/>
      <c r="HZB2107" s="1"/>
      <c r="HZC2107" s="1"/>
      <c r="HZD2107" s="1"/>
      <c r="HZE2107" s="1"/>
      <c r="HZF2107" s="1"/>
      <c r="HZG2107" s="1"/>
      <c r="HZH2107" s="1"/>
      <c r="HZI2107" s="1"/>
      <c r="HZJ2107" s="1"/>
      <c r="HZK2107" s="1"/>
      <c r="HZL2107" s="1"/>
      <c r="HZM2107" s="1"/>
      <c r="HZN2107" s="1"/>
      <c r="HZO2107" s="1"/>
      <c r="HZP2107" s="1"/>
      <c r="HZQ2107" s="1"/>
      <c r="HZR2107" s="1"/>
      <c r="HZS2107" s="1"/>
      <c r="HZT2107" s="1"/>
      <c r="HZU2107" s="1"/>
      <c r="HZV2107" s="1"/>
      <c r="HZW2107" s="1"/>
      <c r="HZX2107" s="1"/>
      <c r="HZY2107" s="1"/>
      <c r="HZZ2107" s="1"/>
      <c r="IAA2107" s="1"/>
      <c r="IAB2107" s="1"/>
      <c r="IAC2107" s="1"/>
      <c r="IAD2107" s="1"/>
      <c r="IAE2107" s="1"/>
      <c r="IAF2107" s="1"/>
      <c r="IAG2107" s="1"/>
      <c r="IAH2107" s="1"/>
      <c r="IAI2107" s="1"/>
      <c r="IAJ2107" s="1"/>
      <c r="IAK2107" s="1"/>
      <c r="IAL2107" s="1"/>
      <c r="IAM2107" s="1"/>
      <c r="IAN2107" s="1"/>
      <c r="IAO2107" s="1"/>
      <c r="IAP2107" s="1"/>
      <c r="IAQ2107" s="1"/>
      <c r="IAR2107" s="1"/>
      <c r="IAS2107" s="1"/>
      <c r="IAT2107" s="1"/>
      <c r="IAU2107" s="1"/>
      <c r="IAV2107" s="1"/>
      <c r="IAW2107" s="1"/>
      <c r="IAX2107" s="1"/>
      <c r="IAY2107" s="1"/>
      <c r="IAZ2107" s="1"/>
      <c r="IBA2107" s="1"/>
      <c r="IBB2107" s="1"/>
      <c r="IBC2107" s="1"/>
      <c r="IBD2107" s="1"/>
      <c r="IBE2107" s="1"/>
      <c r="IBF2107" s="1"/>
      <c r="IBG2107" s="1"/>
      <c r="IBH2107" s="1"/>
      <c r="IBI2107" s="1"/>
      <c r="IBJ2107" s="1"/>
      <c r="IBK2107" s="1"/>
      <c r="IBL2107" s="1"/>
      <c r="IBM2107" s="1"/>
      <c r="IBN2107" s="1"/>
      <c r="IBO2107" s="1"/>
      <c r="IBP2107" s="1"/>
      <c r="IBQ2107" s="1"/>
      <c r="IBR2107" s="1"/>
      <c r="IBS2107" s="1"/>
      <c r="IBT2107" s="1"/>
      <c r="IBU2107" s="1"/>
      <c r="IBV2107" s="1"/>
      <c r="IBW2107" s="1"/>
      <c r="IBX2107" s="1"/>
      <c r="IBY2107" s="1"/>
      <c r="IBZ2107" s="1"/>
      <c r="ICA2107" s="1"/>
      <c r="ICB2107" s="1"/>
      <c r="ICC2107" s="1"/>
      <c r="ICD2107" s="1"/>
      <c r="ICE2107" s="1"/>
      <c r="ICF2107" s="1"/>
      <c r="ICG2107" s="1"/>
      <c r="ICH2107" s="1"/>
      <c r="ICI2107" s="1"/>
      <c r="ICJ2107" s="1"/>
      <c r="ICK2107" s="1"/>
      <c r="ICL2107" s="1"/>
      <c r="ICM2107" s="1"/>
      <c r="ICN2107" s="1"/>
      <c r="ICO2107" s="1"/>
      <c r="ICP2107" s="1"/>
      <c r="ICQ2107" s="1"/>
      <c r="ICR2107" s="1"/>
      <c r="ICS2107" s="1"/>
      <c r="ICT2107" s="1"/>
      <c r="ICU2107" s="1"/>
      <c r="ICV2107" s="1"/>
      <c r="ICW2107" s="1"/>
      <c r="ICX2107" s="1"/>
      <c r="ICY2107" s="1"/>
      <c r="ICZ2107" s="1"/>
      <c r="IDA2107" s="1"/>
      <c r="IDB2107" s="1"/>
      <c r="IDC2107" s="1"/>
      <c r="IDD2107" s="1"/>
      <c r="IDE2107" s="1"/>
      <c r="IDF2107" s="1"/>
      <c r="IDG2107" s="1"/>
      <c r="IDH2107" s="1"/>
      <c r="IDI2107" s="1"/>
      <c r="IDJ2107" s="1"/>
      <c r="IDK2107" s="1"/>
      <c r="IDL2107" s="1"/>
      <c r="IDM2107" s="1"/>
      <c r="IDN2107" s="1"/>
      <c r="IDO2107" s="1"/>
      <c r="IDP2107" s="1"/>
      <c r="IDQ2107" s="1"/>
      <c r="IDR2107" s="1"/>
      <c r="IDS2107" s="1"/>
      <c r="IDT2107" s="1"/>
      <c r="IDU2107" s="1"/>
      <c r="IDV2107" s="1"/>
      <c r="IDW2107" s="1"/>
      <c r="IDX2107" s="1"/>
      <c r="IDY2107" s="1"/>
      <c r="IDZ2107" s="1"/>
      <c r="IEA2107" s="1"/>
      <c r="IEB2107" s="1"/>
      <c r="IEC2107" s="1"/>
      <c r="IED2107" s="1"/>
      <c r="IEE2107" s="1"/>
      <c r="IEF2107" s="1"/>
      <c r="IEG2107" s="1"/>
      <c r="IEH2107" s="1"/>
      <c r="IEI2107" s="1"/>
      <c r="IEJ2107" s="1"/>
      <c r="IEK2107" s="1"/>
      <c r="IEL2107" s="1"/>
      <c r="IEM2107" s="1"/>
      <c r="IEN2107" s="1"/>
      <c r="IEO2107" s="1"/>
      <c r="IEP2107" s="1"/>
      <c r="IEQ2107" s="1"/>
      <c r="IER2107" s="1"/>
      <c r="IES2107" s="1"/>
      <c r="IET2107" s="1"/>
      <c r="IEU2107" s="1"/>
      <c r="IEV2107" s="1"/>
      <c r="IEW2107" s="1"/>
      <c r="IEX2107" s="1"/>
      <c r="IEY2107" s="1"/>
      <c r="IEZ2107" s="1"/>
      <c r="IFA2107" s="1"/>
      <c r="IFB2107" s="1"/>
      <c r="IFC2107" s="1"/>
      <c r="IFD2107" s="1"/>
      <c r="IFE2107" s="1"/>
      <c r="IFF2107" s="1"/>
      <c r="IFG2107" s="1"/>
      <c r="IFH2107" s="1"/>
      <c r="IFI2107" s="1"/>
      <c r="IFJ2107" s="1"/>
      <c r="IFK2107" s="1"/>
      <c r="IFL2107" s="1"/>
      <c r="IFM2107" s="1"/>
      <c r="IFN2107" s="1"/>
      <c r="IFO2107" s="1"/>
      <c r="IFP2107" s="1"/>
      <c r="IFQ2107" s="1"/>
      <c r="IFR2107" s="1"/>
      <c r="IFS2107" s="1"/>
      <c r="IFT2107" s="1"/>
      <c r="IFU2107" s="1"/>
      <c r="IFV2107" s="1"/>
      <c r="IFW2107" s="1"/>
      <c r="IFX2107" s="1"/>
      <c r="IFY2107" s="1"/>
      <c r="IFZ2107" s="1"/>
      <c r="IGA2107" s="1"/>
      <c r="IGB2107" s="1"/>
      <c r="IGC2107" s="1"/>
      <c r="IGD2107" s="1"/>
      <c r="IGE2107" s="1"/>
      <c r="IGF2107" s="1"/>
      <c r="IGG2107" s="1"/>
      <c r="IGH2107" s="1"/>
      <c r="IGI2107" s="1"/>
      <c r="IGJ2107" s="1"/>
      <c r="IGK2107" s="1"/>
      <c r="IGL2107" s="1"/>
      <c r="IGM2107" s="1"/>
      <c r="IGN2107" s="1"/>
      <c r="IGO2107" s="1"/>
      <c r="IGP2107" s="1"/>
      <c r="IGQ2107" s="1"/>
      <c r="IGR2107" s="1"/>
      <c r="IGS2107" s="1"/>
      <c r="IGT2107" s="1"/>
      <c r="IGU2107" s="1"/>
      <c r="IGV2107" s="1"/>
      <c r="IGW2107" s="1"/>
      <c r="IGX2107" s="1"/>
      <c r="IGY2107" s="1"/>
      <c r="IGZ2107" s="1"/>
      <c r="IHA2107" s="1"/>
      <c r="IHB2107" s="1"/>
      <c r="IHC2107" s="1"/>
      <c r="IHD2107" s="1"/>
      <c r="IHE2107" s="1"/>
      <c r="IHF2107" s="1"/>
      <c r="IHG2107" s="1"/>
      <c r="IHH2107" s="1"/>
      <c r="IHI2107" s="1"/>
      <c r="IHJ2107" s="1"/>
      <c r="IHK2107" s="1"/>
      <c r="IHL2107" s="1"/>
      <c r="IHM2107" s="1"/>
      <c r="IHN2107" s="1"/>
      <c r="IHO2107" s="1"/>
      <c r="IHP2107" s="1"/>
      <c r="IHQ2107" s="1"/>
      <c r="IHR2107" s="1"/>
      <c r="IHS2107" s="1"/>
      <c r="IHT2107" s="1"/>
      <c r="IHU2107" s="1"/>
      <c r="IHV2107" s="1"/>
      <c r="IHW2107" s="1"/>
      <c r="IHX2107" s="1"/>
      <c r="IHY2107" s="1"/>
      <c r="IHZ2107" s="1"/>
      <c r="IIA2107" s="1"/>
      <c r="IIB2107" s="1"/>
      <c r="IIC2107" s="1"/>
      <c r="IID2107" s="1"/>
      <c r="IIE2107" s="1"/>
      <c r="IIF2107" s="1"/>
      <c r="IIG2107" s="1"/>
      <c r="IIH2107" s="1"/>
      <c r="III2107" s="1"/>
      <c r="IIJ2107" s="1"/>
      <c r="IIK2107" s="1"/>
      <c r="IIL2107" s="1"/>
      <c r="IIM2107" s="1"/>
      <c r="IIN2107" s="1"/>
      <c r="IIO2107" s="1"/>
      <c r="IIP2107" s="1"/>
      <c r="IIQ2107" s="1"/>
      <c r="IIR2107" s="1"/>
      <c r="IIS2107" s="1"/>
      <c r="IIT2107" s="1"/>
      <c r="IIU2107" s="1"/>
      <c r="IIV2107" s="1"/>
      <c r="IIW2107" s="1"/>
      <c r="IIX2107" s="1"/>
      <c r="IIY2107" s="1"/>
      <c r="IIZ2107" s="1"/>
      <c r="IJA2107" s="1"/>
      <c r="IJB2107" s="1"/>
      <c r="IJC2107" s="1"/>
      <c r="IJD2107" s="1"/>
      <c r="IJE2107" s="1"/>
      <c r="IJF2107" s="1"/>
      <c r="IJG2107" s="1"/>
      <c r="IJH2107" s="1"/>
      <c r="IJI2107" s="1"/>
      <c r="IJJ2107" s="1"/>
      <c r="IJK2107" s="1"/>
      <c r="IJL2107" s="1"/>
      <c r="IJM2107" s="1"/>
      <c r="IJN2107" s="1"/>
      <c r="IJO2107" s="1"/>
      <c r="IJP2107" s="1"/>
      <c r="IJQ2107" s="1"/>
      <c r="IJR2107" s="1"/>
      <c r="IJS2107" s="1"/>
      <c r="IJT2107" s="1"/>
      <c r="IJU2107" s="1"/>
      <c r="IJV2107" s="1"/>
      <c r="IJW2107" s="1"/>
      <c r="IJX2107" s="1"/>
      <c r="IJY2107" s="1"/>
      <c r="IJZ2107" s="1"/>
      <c r="IKA2107" s="1"/>
      <c r="IKB2107" s="1"/>
      <c r="IKC2107" s="1"/>
      <c r="IKD2107" s="1"/>
      <c r="IKE2107" s="1"/>
      <c r="IKF2107" s="1"/>
      <c r="IKG2107" s="1"/>
      <c r="IKH2107" s="1"/>
      <c r="IKI2107" s="1"/>
      <c r="IKJ2107" s="1"/>
      <c r="IKK2107" s="1"/>
      <c r="IKL2107" s="1"/>
      <c r="IKM2107" s="1"/>
      <c r="IKN2107" s="1"/>
      <c r="IKO2107" s="1"/>
      <c r="IKP2107" s="1"/>
      <c r="IKQ2107" s="1"/>
      <c r="IKR2107" s="1"/>
      <c r="IKS2107" s="1"/>
      <c r="IKT2107" s="1"/>
      <c r="IKU2107" s="1"/>
      <c r="IKV2107" s="1"/>
      <c r="IKW2107" s="1"/>
      <c r="IKX2107" s="1"/>
      <c r="IKY2107" s="1"/>
      <c r="IKZ2107" s="1"/>
      <c r="ILA2107" s="1"/>
      <c r="ILB2107" s="1"/>
      <c r="ILC2107" s="1"/>
      <c r="ILD2107" s="1"/>
      <c r="ILE2107" s="1"/>
      <c r="ILF2107" s="1"/>
      <c r="ILG2107" s="1"/>
      <c r="ILH2107" s="1"/>
      <c r="ILI2107" s="1"/>
      <c r="ILJ2107" s="1"/>
      <c r="ILK2107" s="1"/>
      <c r="ILL2107" s="1"/>
      <c r="ILM2107" s="1"/>
      <c r="ILN2107" s="1"/>
      <c r="ILO2107" s="1"/>
      <c r="ILP2107" s="1"/>
      <c r="ILQ2107" s="1"/>
      <c r="ILR2107" s="1"/>
      <c r="ILS2107" s="1"/>
      <c r="ILT2107" s="1"/>
      <c r="ILU2107" s="1"/>
      <c r="ILV2107" s="1"/>
      <c r="ILW2107" s="1"/>
      <c r="ILX2107" s="1"/>
      <c r="ILY2107" s="1"/>
      <c r="ILZ2107" s="1"/>
      <c r="IMA2107" s="1"/>
      <c r="IMB2107" s="1"/>
      <c r="IMC2107" s="1"/>
      <c r="IMD2107" s="1"/>
      <c r="IME2107" s="1"/>
      <c r="IMF2107" s="1"/>
      <c r="IMG2107" s="1"/>
      <c r="IMH2107" s="1"/>
      <c r="IMI2107" s="1"/>
      <c r="IMJ2107" s="1"/>
      <c r="IMK2107" s="1"/>
      <c r="IML2107" s="1"/>
      <c r="IMM2107" s="1"/>
      <c r="IMN2107" s="1"/>
      <c r="IMO2107" s="1"/>
      <c r="IMP2107" s="1"/>
      <c r="IMQ2107" s="1"/>
      <c r="IMR2107" s="1"/>
      <c r="IMS2107" s="1"/>
      <c r="IMT2107" s="1"/>
      <c r="IMU2107" s="1"/>
      <c r="IMV2107" s="1"/>
      <c r="IMW2107" s="1"/>
      <c r="IMX2107" s="1"/>
      <c r="IMY2107" s="1"/>
      <c r="IMZ2107" s="1"/>
      <c r="INA2107" s="1"/>
      <c r="INB2107" s="1"/>
      <c r="INC2107" s="1"/>
      <c r="IND2107" s="1"/>
      <c r="INE2107" s="1"/>
      <c r="INF2107" s="1"/>
      <c r="ING2107" s="1"/>
      <c r="INH2107" s="1"/>
      <c r="INI2107" s="1"/>
      <c r="INJ2107" s="1"/>
      <c r="INK2107" s="1"/>
      <c r="INL2107" s="1"/>
      <c r="INM2107" s="1"/>
      <c r="INN2107" s="1"/>
      <c r="INO2107" s="1"/>
      <c r="INP2107" s="1"/>
      <c r="INQ2107" s="1"/>
      <c r="INR2107" s="1"/>
      <c r="INS2107" s="1"/>
      <c r="INT2107" s="1"/>
      <c r="INU2107" s="1"/>
      <c r="INV2107" s="1"/>
      <c r="INW2107" s="1"/>
      <c r="INX2107" s="1"/>
      <c r="INY2107" s="1"/>
      <c r="INZ2107" s="1"/>
      <c r="IOA2107" s="1"/>
      <c r="IOB2107" s="1"/>
      <c r="IOC2107" s="1"/>
      <c r="IOD2107" s="1"/>
      <c r="IOE2107" s="1"/>
      <c r="IOF2107" s="1"/>
      <c r="IOG2107" s="1"/>
      <c r="IOH2107" s="1"/>
      <c r="IOI2107" s="1"/>
      <c r="IOJ2107" s="1"/>
      <c r="IOK2107" s="1"/>
      <c r="IOL2107" s="1"/>
      <c r="IOM2107" s="1"/>
      <c r="ION2107" s="1"/>
      <c r="IOO2107" s="1"/>
      <c r="IOP2107" s="1"/>
      <c r="IOQ2107" s="1"/>
      <c r="IOR2107" s="1"/>
      <c r="IOS2107" s="1"/>
      <c r="IOT2107" s="1"/>
      <c r="IOU2107" s="1"/>
      <c r="IOV2107" s="1"/>
      <c r="IOW2107" s="1"/>
      <c r="IOX2107" s="1"/>
      <c r="IOY2107" s="1"/>
      <c r="IOZ2107" s="1"/>
      <c r="IPA2107" s="1"/>
      <c r="IPB2107" s="1"/>
      <c r="IPC2107" s="1"/>
      <c r="IPD2107" s="1"/>
      <c r="IPE2107" s="1"/>
      <c r="IPF2107" s="1"/>
      <c r="IPG2107" s="1"/>
      <c r="IPH2107" s="1"/>
      <c r="IPI2107" s="1"/>
      <c r="IPJ2107" s="1"/>
      <c r="IPK2107" s="1"/>
      <c r="IPL2107" s="1"/>
      <c r="IPM2107" s="1"/>
      <c r="IPN2107" s="1"/>
      <c r="IPO2107" s="1"/>
      <c r="IPP2107" s="1"/>
      <c r="IPQ2107" s="1"/>
      <c r="IPR2107" s="1"/>
      <c r="IPS2107" s="1"/>
      <c r="IPT2107" s="1"/>
      <c r="IPU2107" s="1"/>
      <c r="IPV2107" s="1"/>
      <c r="IPW2107" s="1"/>
      <c r="IPX2107" s="1"/>
      <c r="IPY2107" s="1"/>
      <c r="IPZ2107" s="1"/>
      <c r="IQA2107" s="1"/>
      <c r="IQB2107" s="1"/>
      <c r="IQC2107" s="1"/>
      <c r="IQD2107" s="1"/>
      <c r="IQE2107" s="1"/>
      <c r="IQF2107" s="1"/>
      <c r="IQG2107" s="1"/>
      <c r="IQH2107" s="1"/>
      <c r="IQI2107" s="1"/>
      <c r="IQJ2107" s="1"/>
      <c r="IQK2107" s="1"/>
      <c r="IQL2107" s="1"/>
      <c r="IQM2107" s="1"/>
      <c r="IQN2107" s="1"/>
      <c r="IQO2107" s="1"/>
      <c r="IQP2107" s="1"/>
      <c r="IQQ2107" s="1"/>
      <c r="IQR2107" s="1"/>
      <c r="IQS2107" s="1"/>
      <c r="IQT2107" s="1"/>
      <c r="IQU2107" s="1"/>
      <c r="IQV2107" s="1"/>
      <c r="IQW2107" s="1"/>
      <c r="IQX2107" s="1"/>
      <c r="IQY2107" s="1"/>
      <c r="IQZ2107" s="1"/>
      <c r="IRA2107" s="1"/>
      <c r="IRB2107" s="1"/>
      <c r="IRC2107" s="1"/>
      <c r="IRD2107" s="1"/>
      <c r="IRE2107" s="1"/>
      <c r="IRF2107" s="1"/>
      <c r="IRG2107" s="1"/>
      <c r="IRH2107" s="1"/>
      <c r="IRI2107" s="1"/>
      <c r="IRJ2107" s="1"/>
      <c r="IRK2107" s="1"/>
      <c r="IRL2107" s="1"/>
      <c r="IRM2107" s="1"/>
      <c r="IRN2107" s="1"/>
      <c r="IRO2107" s="1"/>
      <c r="IRP2107" s="1"/>
      <c r="IRQ2107" s="1"/>
      <c r="IRR2107" s="1"/>
      <c r="IRS2107" s="1"/>
      <c r="IRT2107" s="1"/>
      <c r="IRU2107" s="1"/>
      <c r="IRV2107" s="1"/>
      <c r="IRW2107" s="1"/>
      <c r="IRX2107" s="1"/>
      <c r="IRY2107" s="1"/>
      <c r="IRZ2107" s="1"/>
      <c r="ISA2107" s="1"/>
      <c r="ISB2107" s="1"/>
      <c r="ISC2107" s="1"/>
      <c r="ISD2107" s="1"/>
      <c r="ISE2107" s="1"/>
      <c r="ISF2107" s="1"/>
      <c r="ISG2107" s="1"/>
      <c r="ISH2107" s="1"/>
      <c r="ISI2107" s="1"/>
      <c r="ISJ2107" s="1"/>
      <c r="ISK2107" s="1"/>
      <c r="ISL2107" s="1"/>
      <c r="ISM2107" s="1"/>
      <c r="ISN2107" s="1"/>
      <c r="ISO2107" s="1"/>
      <c r="ISP2107" s="1"/>
      <c r="ISQ2107" s="1"/>
      <c r="ISR2107" s="1"/>
      <c r="ISS2107" s="1"/>
      <c r="IST2107" s="1"/>
      <c r="ISU2107" s="1"/>
      <c r="ISV2107" s="1"/>
      <c r="ISW2107" s="1"/>
      <c r="ISX2107" s="1"/>
      <c r="ISY2107" s="1"/>
      <c r="ISZ2107" s="1"/>
      <c r="ITA2107" s="1"/>
      <c r="ITB2107" s="1"/>
      <c r="ITC2107" s="1"/>
      <c r="ITD2107" s="1"/>
      <c r="ITE2107" s="1"/>
      <c r="ITF2107" s="1"/>
      <c r="ITG2107" s="1"/>
      <c r="ITH2107" s="1"/>
      <c r="ITI2107" s="1"/>
      <c r="ITJ2107" s="1"/>
      <c r="ITK2107" s="1"/>
      <c r="ITL2107" s="1"/>
      <c r="ITM2107" s="1"/>
      <c r="ITN2107" s="1"/>
      <c r="ITO2107" s="1"/>
      <c r="ITP2107" s="1"/>
      <c r="ITQ2107" s="1"/>
      <c r="ITR2107" s="1"/>
      <c r="ITS2107" s="1"/>
      <c r="ITT2107" s="1"/>
      <c r="ITU2107" s="1"/>
      <c r="ITV2107" s="1"/>
      <c r="ITW2107" s="1"/>
      <c r="ITX2107" s="1"/>
      <c r="ITY2107" s="1"/>
      <c r="ITZ2107" s="1"/>
      <c r="IUA2107" s="1"/>
      <c r="IUB2107" s="1"/>
      <c r="IUC2107" s="1"/>
      <c r="IUD2107" s="1"/>
      <c r="IUE2107" s="1"/>
      <c r="IUF2107" s="1"/>
      <c r="IUG2107" s="1"/>
      <c r="IUH2107" s="1"/>
      <c r="IUI2107" s="1"/>
      <c r="IUJ2107" s="1"/>
      <c r="IUK2107" s="1"/>
      <c r="IUL2107" s="1"/>
      <c r="IUM2107" s="1"/>
      <c r="IUN2107" s="1"/>
      <c r="IUO2107" s="1"/>
      <c r="IUP2107" s="1"/>
      <c r="IUQ2107" s="1"/>
      <c r="IUR2107" s="1"/>
      <c r="IUS2107" s="1"/>
      <c r="IUT2107" s="1"/>
      <c r="IUU2107" s="1"/>
      <c r="IUV2107" s="1"/>
      <c r="IUW2107" s="1"/>
      <c r="IUX2107" s="1"/>
      <c r="IUY2107" s="1"/>
      <c r="IUZ2107" s="1"/>
      <c r="IVA2107" s="1"/>
      <c r="IVB2107" s="1"/>
      <c r="IVC2107" s="1"/>
      <c r="IVD2107" s="1"/>
      <c r="IVE2107" s="1"/>
      <c r="IVF2107" s="1"/>
      <c r="IVG2107" s="1"/>
      <c r="IVH2107" s="1"/>
      <c r="IVI2107" s="1"/>
      <c r="IVJ2107" s="1"/>
      <c r="IVK2107" s="1"/>
      <c r="IVL2107" s="1"/>
      <c r="IVM2107" s="1"/>
      <c r="IVN2107" s="1"/>
      <c r="IVO2107" s="1"/>
      <c r="IVP2107" s="1"/>
      <c r="IVQ2107" s="1"/>
      <c r="IVR2107" s="1"/>
      <c r="IVS2107" s="1"/>
      <c r="IVT2107" s="1"/>
      <c r="IVU2107" s="1"/>
      <c r="IVV2107" s="1"/>
      <c r="IVW2107" s="1"/>
      <c r="IVX2107" s="1"/>
      <c r="IVY2107" s="1"/>
      <c r="IVZ2107" s="1"/>
      <c r="IWA2107" s="1"/>
      <c r="IWB2107" s="1"/>
      <c r="IWC2107" s="1"/>
      <c r="IWD2107" s="1"/>
      <c r="IWE2107" s="1"/>
      <c r="IWF2107" s="1"/>
      <c r="IWG2107" s="1"/>
      <c r="IWH2107" s="1"/>
      <c r="IWI2107" s="1"/>
      <c r="IWJ2107" s="1"/>
      <c r="IWK2107" s="1"/>
      <c r="IWL2107" s="1"/>
      <c r="IWM2107" s="1"/>
      <c r="IWN2107" s="1"/>
      <c r="IWO2107" s="1"/>
      <c r="IWP2107" s="1"/>
      <c r="IWQ2107" s="1"/>
      <c r="IWR2107" s="1"/>
      <c r="IWS2107" s="1"/>
      <c r="IWT2107" s="1"/>
      <c r="IWU2107" s="1"/>
      <c r="IWV2107" s="1"/>
      <c r="IWW2107" s="1"/>
      <c r="IWX2107" s="1"/>
      <c r="IWY2107" s="1"/>
      <c r="IWZ2107" s="1"/>
      <c r="IXA2107" s="1"/>
      <c r="IXB2107" s="1"/>
      <c r="IXC2107" s="1"/>
      <c r="IXD2107" s="1"/>
      <c r="IXE2107" s="1"/>
      <c r="IXF2107" s="1"/>
      <c r="IXG2107" s="1"/>
      <c r="IXH2107" s="1"/>
      <c r="IXI2107" s="1"/>
      <c r="IXJ2107" s="1"/>
      <c r="IXK2107" s="1"/>
      <c r="IXL2107" s="1"/>
      <c r="IXM2107" s="1"/>
      <c r="IXN2107" s="1"/>
      <c r="IXO2107" s="1"/>
      <c r="IXP2107" s="1"/>
      <c r="IXQ2107" s="1"/>
      <c r="IXR2107" s="1"/>
      <c r="IXS2107" s="1"/>
      <c r="IXT2107" s="1"/>
      <c r="IXU2107" s="1"/>
      <c r="IXV2107" s="1"/>
      <c r="IXW2107" s="1"/>
      <c r="IXX2107" s="1"/>
      <c r="IXY2107" s="1"/>
      <c r="IXZ2107" s="1"/>
      <c r="IYA2107" s="1"/>
      <c r="IYB2107" s="1"/>
      <c r="IYC2107" s="1"/>
      <c r="IYD2107" s="1"/>
      <c r="IYE2107" s="1"/>
      <c r="IYF2107" s="1"/>
      <c r="IYG2107" s="1"/>
      <c r="IYH2107" s="1"/>
      <c r="IYI2107" s="1"/>
      <c r="IYJ2107" s="1"/>
      <c r="IYK2107" s="1"/>
      <c r="IYL2107" s="1"/>
      <c r="IYM2107" s="1"/>
      <c r="IYN2107" s="1"/>
      <c r="IYO2107" s="1"/>
      <c r="IYP2107" s="1"/>
      <c r="IYQ2107" s="1"/>
      <c r="IYR2107" s="1"/>
      <c r="IYS2107" s="1"/>
      <c r="IYT2107" s="1"/>
      <c r="IYU2107" s="1"/>
      <c r="IYV2107" s="1"/>
      <c r="IYW2107" s="1"/>
      <c r="IYX2107" s="1"/>
      <c r="IYY2107" s="1"/>
      <c r="IYZ2107" s="1"/>
      <c r="IZA2107" s="1"/>
      <c r="IZB2107" s="1"/>
      <c r="IZC2107" s="1"/>
      <c r="IZD2107" s="1"/>
      <c r="IZE2107" s="1"/>
      <c r="IZF2107" s="1"/>
      <c r="IZG2107" s="1"/>
      <c r="IZH2107" s="1"/>
      <c r="IZI2107" s="1"/>
      <c r="IZJ2107" s="1"/>
      <c r="IZK2107" s="1"/>
      <c r="IZL2107" s="1"/>
      <c r="IZM2107" s="1"/>
      <c r="IZN2107" s="1"/>
      <c r="IZO2107" s="1"/>
      <c r="IZP2107" s="1"/>
      <c r="IZQ2107" s="1"/>
      <c r="IZR2107" s="1"/>
      <c r="IZS2107" s="1"/>
      <c r="IZT2107" s="1"/>
      <c r="IZU2107" s="1"/>
      <c r="IZV2107" s="1"/>
      <c r="IZW2107" s="1"/>
      <c r="IZX2107" s="1"/>
      <c r="IZY2107" s="1"/>
      <c r="IZZ2107" s="1"/>
      <c r="JAA2107" s="1"/>
      <c r="JAB2107" s="1"/>
      <c r="JAC2107" s="1"/>
      <c r="JAD2107" s="1"/>
      <c r="JAE2107" s="1"/>
      <c r="JAF2107" s="1"/>
      <c r="JAG2107" s="1"/>
      <c r="JAH2107" s="1"/>
      <c r="JAI2107" s="1"/>
      <c r="JAJ2107" s="1"/>
      <c r="JAK2107" s="1"/>
      <c r="JAL2107" s="1"/>
      <c r="JAM2107" s="1"/>
      <c r="JAN2107" s="1"/>
      <c r="JAO2107" s="1"/>
      <c r="JAP2107" s="1"/>
      <c r="JAQ2107" s="1"/>
      <c r="JAR2107" s="1"/>
      <c r="JAS2107" s="1"/>
      <c r="JAT2107" s="1"/>
      <c r="JAU2107" s="1"/>
      <c r="JAV2107" s="1"/>
      <c r="JAW2107" s="1"/>
      <c r="JAX2107" s="1"/>
      <c r="JAY2107" s="1"/>
      <c r="JAZ2107" s="1"/>
      <c r="JBA2107" s="1"/>
      <c r="JBB2107" s="1"/>
      <c r="JBC2107" s="1"/>
      <c r="JBD2107" s="1"/>
      <c r="JBE2107" s="1"/>
      <c r="JBF2107" s="1"/>
      <c r="JBG2107" s="1"/>
      <c r="JBH2107" s="1"/>
      <c r="JBI2107" s="1"/>
      <c r="JBJ2107" s="1"/>
      <c r="JBK2107" s="1"/>
      <c r="JBL2107" s="1"/>
      <c r="JBM2107" s="1"/>
      <c r="JBN2107" s="1"/>
      <c r="JBO2107" s="1"/>
      <c r="JBP2107" s="1"/>
      <c r="JBQ2107" s="1"/>
      <c r="JBR2107" s="1"/>
      <c r="JBS2107" s="1"/>
      <c r="JBT2107" s="1"/>
      <c r="JBU2107" s="1"/>
      <c r="JBV2107" s="1"/>
      <c r="JBW2107" s="1"/>
      <c r="JBX2107" s="1"/>
      <c r="JBY2107" s="1"/>
      <c r="JBZ2107" s="1"/>
      <c r="JCA2107" s="1"/>
      <c r="JCB2107" s="1"/>
      <c r="JCC2107" s="1"/>
      <c r="JCD2107" s="1"/>
      <c r="JCE2107" s="1"/>
      <c r="JCF2107" s="1"/>
      <c r="JCG2107" s="1"/>
      <c r="JCH2107" s="1"/>
      <c r="JCI2107" s="1"/>
      <c r="JCJ2107" s="1"/>
      <c r="JCK2107" s="1"/>
      <c r="JCL2107" s="1"/>
      <c r="JCM2107" s="1"/>
      <c r="JCN2107" s="1"/>
      <c r="JCO2107" s="1"/>
      <c r="JCP2107" s="1"/>
      <c r="JCQ2107" s="1"/>
      <c r="JCR2107" s="1"/>
      <c r="JCS2107" s="1"/>
      <c r="JCT2107" s="1"/>
      <c r="JCU2107" s="1"/>
      <c r="JCV2107" s="1"/>
      <c r="JCW2107" s="1"/>
      <c r="JCX2107" s="1"/>
      <c r="JCY2107" s="1"/>
      <c r="JCZ2107" s="1"/>
      <c r="JDA2107" s="1"/>
      <c r="JDB2107" s="1"/>
      <c r="JDC2107" s="1"/>
      <c r="JDD2107" s="1"/>
      <c r="JDE2107" s="1"/>
      <c r="JDF2107" s="1"/>
      <c r="JDG2107" s="1"/>
      <c r="JDH2107" s="1"/>
      <c r="JDI2107" s="1"/>
      <c r="JDJ2107" s="1"/>
      <c r="JDK2107" s="1"/>
      <c r="JDL2107" s="1"/>
      <c r="JDM2107" s="1"/>
      <c r="JDN2107" s="1"/>
      <c r="JDO2107" s="1"/>
      <c r="JDP2107" s="1"/>
      <c r="JDQ2107" s="1"/>
      <c r="JDR2107" s="1"/>
      <c r="JDS2107" s="1"/>
      <c r="JDT2107" s="1"/>
      <c r="JDU2107" s="1"/>
      <c r="JDV2107" s="1"/>
      <c r="JDW2107" s="1"/>
      <c r="JDX2107" s="1"/>
      <c r="JDY2107" s="1"/>
      <c r="JDZ2107" s="1"/>
      <c r="JEA2107" s="1"/>
      <c r="JEB2107" s="1"/>
      <c r="JEC2107" s="1"/>
      <c r="JED2107" s="1"/>
      <c r="JEE2107" s="1"/>
      <c r="JEF2107" s="1"/>
      <c r="JEG2107" s="1"/>
      <c r="JEH2107" s="1"/>
      <c r="JEI2107" s="1"/>
      <c r="JEJ2107" s="1"/>
      <c r="JEK2107" s="1"/>
      <c r="JEL2107" s="1"/>
      <c r="JEM2107" s="1"/>
      <c r="JEN2107" s="1"/>
      <c r="JEO2107" s="1"/>
      <c r="JEP2107" s="1"/>
      <c r="JEQ2107" s="1"/>
      <c r="JER2107" s="1"/>
      <c r="JES2107" s="1"/>
      <c r="JET2107" s="1"/>
      <c r="JEU2107" s="1"/>
      <c r="JEV2107" s="1"/>
      <c r="JEW2107" s="1"/>
      <c r="JEX2107" s="1"/>
      <c r="JEY2107" s="1"/>
      <c r="JEZ2107" s="1"/>
      <c r="JFA2107" s="1"/>
      <c r="JFB2107" s="1"/>
      <c r="JFC2107" s="1"/>
      <c r="JFD2107" s="1"/>
      <c r="JFE2107" s="1"/>
      <c r="JFF2107" s="1"/>
      <c r="JFG2107" s="1"/>
      <c r="JFH2107" s="1"/>
      <c r="JFI2107" s="1"/>
      <c r="JFJ2107" s="1"/>
      <c r="JFK2107" s="1"/>
      <c r="JFL2107" s="1"/>
      <c r="JFM2107" s="1"/>
      <c r="JFN2107" s="1"/>
      <c r="JFO2107" s="1"/>
      <c r="JFP2107" s="1"/>
      <c r="JFQ2107" s="1"/>
      <c r="JFR2107" s="1"/>
      <c r="JFS2107" s="1"/>
      <c r="JFT2107" s="1"/>
      <c r="JFU2107" s="1"/>
      <c r="JFV2107" s="1"/>
      <c r="JFW2107" s="1"/>
      <c r="JFX2107" s="1"/>
      <c r="JFY2107" s="1"/>
      <c r="JFZ2107" s="1"/>
      <c r="JGA2107" s="1"/>
      <c r="JGB2107" s="1"/>
      <c r="JGC2107" s="1"/>
      <c r="JGD2107" s="1"/>
      <c r="JGE2107" s="1"/>
      <c r="JGF2107" s="1"/>
      <c r="JGG2107" s="1"/>
      <c r="JGH2107" s="1"/>
      <c r="JGI2107" s="1"/>
      <c r="JGJ2107" s="1"/>
      <c r="JGK2107" s="1"/>
      <c r="JGL2107" s="1"/>
      <c r="JGM2107" s="1"/>
      <c r="JGN2107" s="1"/>
      <c r="JGO2107" s="1"/>
      <c r="JGP2107" s="1"/>
      <c r="JGQ2107" s="1"/>
      <c r="JGR2107" s="1"/>
      <c r="JGS2107" s="1"/>
      <c r="JGT2107" s="1"/>
      <c r="JGU2107" s="1"/>
      <c r="JGV2107" s="1"/>
      <c r="JGW2107" s="1"/>
      <c r="JGX2107" s="1"/>
      <c r="JGY2107" s="1"/>
      <c r="JGZ2107" s="1"/>
      <c r="JHA2107" s="1"/>
      <c r="JHB2107" s="1"/>
      <c r="JHC2107" s="1"/>
      <c r="JHD2107" s="1"/>
      <c r="JHE2107" s="1"/>
      <c r="JHF2107" s="1"/>
      <c r="JHG2107" s="1"/>
      <c r="JHH2107" s="1"/>
      <c r="JHI2107" s="1"/>
      <c r="JHJ2107" s="1"/>
      <c r="JHK2107" s="1"/>
      <c r="JHL2107" s="1"/>
      <c r="JHM2107" s="1"/>
      <c r="JHN2107" s="1"/>
      <c r="JHO2107" s="1"/>
      <c r="JHP2107" s="1"/>
      <c r="JHQ2107" s="1"/>
      <c r="JHR2107" s="1"/>
      <c r="JHS2107" s="1"/>
      <c r="JHT2107" s="1"/>
      <c r="JHU2107" s="1"/>
      <c r="JHV2107" s="1"/>
      <c r="JHW2107" s="1"/>
      <c r="JHX2107" s="1"/>
      <c r="JHY2107" s="1"/>
      <c r="JHZ2107" s="1"/>
      <c r="JIA2107" s="1"/>
      <c r="JIB2107" s="1"/>
      <c r="JIC2107" s="1"/>
      <c r="JID2107" s="1"/>
      <c r="JIE2107" s="1"/>
      <c r="JIF2107" s="1"/>
      <c r="JIG2107" s="1"/>
      <c r="JIH2107" s="1"/>
      <c r="JII2107" s="1"/>
      <c r="JIJ2107" s="1"/>
      <c r="JIK2107" s="1"/>
      <c r="JIL2107" s="1"/>
      <c r="JIM2107" s="1"/>
      <c r="JIN2107" s="1"/>
      <c r="JIO2107" s="1"/>
      <c r="JIP2107" s="1"/>
      <c r="JIQ2107" s="1"/>
      <c r="JIR2107" s="1"/>
      <c r="JIS2107" s="1"/>
      <c r="JIT2107" s="1"/>
      <c r="JIU2107" s="1"/>
      <c r="JIV2107" s="1"/>
      <c r="JIW2107" s="1"/>
      <c r="JIX2107" s="1"/>
      <c r="JIY2107" s="1"/>
      <c r="JIZ2107" s="1"/>
      <c r="JJA2107" s="1"/>
      <c r="JJB2107" s="1"/>
      <c r="JJC2107" s="1"/>
      <c r="JJD2107" s="1"/>
      <c r="JJE2107" s="1"/>
      <c r="JJF2107" s="1"/>
      <c r="JJG2107" s="1"/>
      <c r="JJH2107" s="1"/>
      <c r="JJI2107" s="1"/>
      <c r="JJJ2107" s="1"/>
      <c r="JJK2107" s="1"/>
      <c r="JJL2107" s="1"/>
      <c r="JJM2107" s="1"/>
      <c r="JJN2107" s="1"/>
      <c r="JJO2107" s="1"/>
      <c r="JJP2107" s="1"/>
      <c r="JJQ2107" s="1"/>
      <c r="JJR2107" s="1"/>
      <c r="JJS2107" s="1"/>
      <c r="JJT2107" s="1"/>
      <c r="JJU2107" s="1"/>
      <c r="JJV2107" s="1"/>
      <c r="JJW2107" s="1"/>
      <c r="JJX2107" s="1"/>
      <c r="JJY2107" s="1"/>
      <c r="JJZ2107" s="1"/>
      <c r="JKA2107" s="1"/>
      <c r="JKB2107" s="1"/>
      <c r="JKC2107" s="1"/>
      <c r="JKD2107" s="1"/>
      <c r="JKE2107" s="1"/>
      <c r="JKF2107" s="1"/>
      <c r="JKG2107" s="1"/>
      <c r="JKH2107" s="1"/>
      <c r="JKI2107" s="1"/>
      <c r="JKJ2107" s="1"/>
      <c r="JKK2107" s="1"/>
      <c r="JKL2107" s="1"/>
      <c r="JKM2107" s="1"/>
      <c r="JKN2107" s="1"/>
      <c r="JKO2107" s="1"/>
      <c r="JKP2107" s="1"/>
      <c r="JKQ2107" s="1"/>
      <c r="JKR2107" s="1"/>
      <c r="JKS2107" s="1"/>
      <c r="JKT2107" s="1"/>
      <c r="JKU2107" s="1"/>
      <c r="JKV2107" s="1"/>
      <c r="JKW2107" s="1"/>
      <c r="JKX2107" s="1"/>
      <c r="JKY2107" s="1"/>
      <c r="JKZ2107" s="1"/>
      <c r="JLA2107" s="1"/>
      <c r="JLB2107" s="1"/>
      <c r="JLC2107" s="1"/>
      <c r="JLD2107" s="1"/>
      <c r="JLE2107" s="1"/>
      <c r="JLF2107" s="1"/>
      <c r="JLG2107" s="1"/>
      <c r="JLH2107" s="1"/>
      <c r="JLI2107" s="1"/>
      <c r="JLJ2107" s="1"/>
      <c r="JLK2107" s="1"/>
      <c r="JLL2107" s="1"/>
      <c r="JLM2107" s="1"/>
      <c r="JLN2107" s="1"/>
      <c r="JLO2107" s="1"/>
      <c r="JLP2107" s="1"/>
      <c r="JLQ2107" s="1"/>
      <c r="JLR2107" s="1"/>
      <c r="JLS2107" s="1"/>
      <c r="JLT2107" s="1"/>
      <c r="JLU2107" s="1"/>
      <c r="JLV2107" s="1"/>
      <c r="JLW2107" s="1"/>
      <c r="JLX2107" s="1"/>
      <c r="JLY2107" s="1"/>
      <c r="JLZ2107" s="1"/>
      <c r="JMA2107" s="1"/>
      <c r="JMB2107" s="1"/>
      <c r="JMC2107" s="1"/>
      <c r="JMD2107" s="1"/>
      <c r="JME2107" s="1"/>
      <c r="JMF2107" s="1"/>
      <c r="JMG2107" s="1"/>
      <c r="JMH2107" s="1"/>
      <c r="JMI2107" s="1"/>
      <c r="JMJ2107" s="1"/>
      <c r="JMK2107" s="1"/>
      <c r="JML2107" s="1"/>
      <c r="JMM2107" s="1"/>
      <c r="JMN2107" s="1"/>
      <c r="JMO2107" s="1"/>
      <c r="JMP2107" s="1"/>
      <c r="JMQ2107" s="1"/>
      <c r="JMR2107" s="1"/>
      <c r="JMS2107" s="1"/>
      <c r="JMT2107" s="1"/>
      <c r="JMU2107" s="1"/>
      <c r="JMV2107" s="1"/>
      <c r="JMW2107" s="1"/>
      <c r="JMX2107" s="1"/>
      <c r="JMY2107" s="1"/>
      <c r="JMZ2107" s="1"/>
      <c r="JNA2107" s="1"/>
      <c r="JNB2107" s="1"/>
      <c r="JNC2107" s="1"/>
      <c r="JND2107" s="1"/>
      <c r="JNE2107" s="1"/>
      <c r="JNF2107" s="1"/>
      <c r="JNG2107" s="1"/>
      <c r="JNH2107" s="1"/>
      <c r="JNI2107" s="1"/>
      <c r="JNJ2107" s="1"/>
      <c r="JNK2107" s="1"/>
      <c r="JNL2107" s="1"/>
      <c r="JNM2107" s="1"/>
      <c r="JNN2107" s="1"/>
      <c r="JNO2107" s="1"/>
      <c r="JNP2107" s="1"/>
      <c r="JNQ2107" s="1"/>
      <c r="JNR2107" s="1"/>
      <c r="JNS2107" s="1"/>
      <c r="JNT2107" s="1"/>
      <c r="JNU2107" s="1"/>
      <c r="JNV2107" s="1"/>
      <c r="JNW2107" s="1"/>
      <c r="JNX2107" s="1"/>
      <c r="JNY2107" s="1"/>
      <c r="JNZ2107" s="1"/>
      <c r="JOA2107" s="1"/>
      <c r="JOB2107" s="1"/>
      <c r="JOC2107" s="1"/>
      <c r="JOD2107" s="1"/>
      <c r="JOE2107" s="1"/>
      <c r="JOF2107" s="1"/>
      <c r="JOG2107" s="1"/>
      <c r="JOH2107" s="1"/>
      <c r="JOI2107" s="1"/>
      <c r="JOJ2107" s="1"/>
      <c r="JOK2107" s="1"/>
      <c r="JOL2107" s="1"/>
      <c r="JOM2107" s="1"/>
      <c r="JON2107" s="1"/>
      <c r="JOO2107" s="1"/>
      <c r="JOP2107" s="1"/>
      <c r="JOQ2107" s="1"/>
      <c r="JOR2107" s="1"/>
      <c r="JOS2107" s="1"/>
      <c r="JOT2107" s="1"/>
      <c r="JOU2107" s="1"/>
      <c r="JOV2107" s="1"/>
      <c r="JOW2107" s="1"/>
      <c r="JOX2107" s="1"/>
      <c r="JOY2107" s="1"/>
      <c r="JOZ2107" s="1"/>
      <c r="JPA2107" s="1"/>
      <c r="JPB2107" s="1"/>
      <c r="JPC2107" s="1"/>
      <c r="JPD2107" s="1"/>
      <c r="JPE2107" s="1"/>
      <c r="JPF2107" s="1"/>
      <c r="JPG2107" s="1"/>
      <c r="JPH2107" s="1"/>
      <c r="JPI2107" s="1"/>
      <c r="JPJ2107" s="1"/>
      <c r="JPK2107" s="1"/>
      <c r="JPL2107" s="1"/>
      <c r="JPM2107" s="1"/>
      <c r="JPN2107" s="1"/>
      <c r="JPO2107" s="1"/>
      <c r="JPP2107" s="1"/>
      <c r="JPQ2107" s="1"/>
      <c r="JPR2107" s="1"/>
      <c r="JPS2107" s="1"/>
      <c r="JPT2107" s="1"/>
      <c r="JPU2107" s="1"/>
      <c r="JPV2107" s="1"/>
      <c r="JPW2107" s="1"/>
      <c r="JPX2107" s="1"/>
      <c r="JPY2107" s="1"/>
      <c r="JPZ2107" s="1"/>
      <c r="JQA2107" s="1"/>
      <c r="JQB2107" s="1"/>
      <c r="JQC2107" s="1"/>
      <c r="JQD2107" s="1"/>
      <c r="JQE2107" s="1"/>
      <c r="JQF2107" s="1"/>
      <c r="JQG2107" s="1"/>
      <c r="JQH2107" s="1"/>
      <c r="JQI2107" s="1"/>
      <c r="JQJ2107" s="1"/>
      <c r="JQK2107" s="1"/>
      <c r="JQL2107" s="1"/>
      <c r="JQM2107" s="1"/>
      <c r="JQN2107" s="1"/>
      <c r="JQO2107" s="1"/>
      <c r="JQP2107" s="1"/>
      <c r="JQQ2107" s="1"/>
      <c r="JQR2107" s="1"/>
      <c r="JQS2107" s="1"/>
      <c r="JQT2107" s="1"/>
      <c r="JQU2107" s="1"/>
      <c r="JQV2107" s="1"/>
      <c r="JQW2107" s="1"/>
      <c r="JQX2107" s="1"/>
      <c r="JQY2107" s="1"/>
      <c r="JQZ2107" s="1"/>
      <c r="JRA2107" s="1"/>
      <c r="JRB2107" s="1"/>
      <c r="JRC2107" s="1"/>
      <c r="JRD2107" s="1"/>
      <c r="JRE2107" s="1"/>
      <c r="JRF2107" s="1"/>
      <c r="JRG2107" s="1"/>
      <c r="JRH2107" s="1"/>
      <c r="JRI2107" s="1"/>
      <c r="JRJ2107" s="1"/>
      <c r="JRK2107" s="1"/>
      <c r="JRL2107" s="1"/>
      <c r="JRM2107" s="1"/>
      <c r="JRN2107" s="1"/>
      <c r="JRO2107" s="1"/>
      <c r="JRP2107" s="1"/>
      <c r="JRQ2107" s="1"/>
      <c r="JRR2107" s="1"/>
      <c r="JRS2107" s="1"/>
      <c r="JRT2107" s="1"/>
      <c r="JRU2107" s="1"/>
      <c r="JRV2107" s="1"/>
      <c r="JRW2107" s="1"/>
      <c r="JRX2107" s="1"/>
      <c r="JRY2107" s="1"/>
      <c r="JRZ2107" s="1"/>
      <c r="JSA2107" s="1"/>
      <c r="JSB2107" s="1"/>
      <c r="JSC2107" s="1"/>
      <c r="JSD2107" s="1"/>
      <c r="JSE2107" s="1"/>
      <c r="JSF2107" s="1"/>
      <c r="JSG2107" s="1"/>
      <c r="JSH2107" s="1"/>
      <c r="JSI2107" s="1"/>
      <c r="JSJ2107" s="1"/>
      <c r="JSK2107" s="1"/>
      <c r="JSL2107" s="1"/>
      <c r="JSM2107" s="1"/>
      <c r="JSN2107" s="1"/>
      <c r="JSO2107" s="1"/>
      <c r="JSP2107" s="1"/>
      <c r="JSQ2107" s="1"/>
      <c r="JSR2107" s="1"/>
      <c r="JSS2107" s="1"/>
      <c r="JST2107" s="1"/>
      <c r="JSU2107" s="1"/>
      <c r="JSV2107" s="1"/>
      <c r="JSW2107" s="1"/>
      <c r="JSX2107" s="1"/>
      <c r="JSY2107" s="1"/>
      <c r="JSZ2107" s="1"/>
      <c r="JTA2107" s="1"/>
      <c r="JTB2107" s="1"/>
      <c r="JTC2107" s="1"/>
      <c r="JTD2107" s="1"/>
      <c r="JTE2107" s="1"/>
      <c r="JTF2107" s="1"/>
      <c r="JTG2107" s="1"/>
      <c r="JTH2107" s="1"/>
      <c r="JTI2107" s="1"/>
      <c r="JTJ2107" s="1"/>
      <c r="JTK2107" s="1"/>
      <c r="JTL2107" s="1"/>
      <c r="JTM2107" s="1"/>
      <c r="JTN2107" s="1"/>
      <c r="JTO2107" s="1"/>
      <c r="JTP2107" s="1"/>
      <c r="JTQ2107" s="1"/>
      <c r="JTR2107" s="1"/>
      <c r="JTS2107" s="1"/>
      <c r="JTT2107" s="1"/>
      <c r="JTU2107" s="1"/>
      <c r="JTV2107" s="1"/>
      <c r="JTW2107" s="1"/>
      <c r="JTX2107" s="1"/>
      <c r="JTY2107" s="1"/>
      <c r="JTZ2107" s="1"/>
      <c r="JUA2107" s="1"/>
      <c r="JUB2107" s="1"/>
      <c r="JUC2107" s="1"/>
      <c r="JUD2107" s="1"/>
      <c r="JUE2107" s="1"/>
      <c r="JUF2107" s="1"/>
      <c r="JUG2107" s="1"/>
      <c r="JUH2107" s="1"/>
      <c r="JUI2107" s="1"/>
      <c r="JUJ2107" s="1"/>
      <c r="JUK2107" s="1"/>
      <c r="JUL2107" s="1"/>
      <c r="JUM2107" s="1"/>
      <c r="JUN2107" s="1"/>
      <c r="JUO2107" s="1"/>
      <c r="JUP2107" s="1"/>
      <c r="JUQ2107" s="1"/>
      <c r="JUR2107" s="1"/>
      <c r="JUS2107" s="1"/>
      <c r="JUT2107" s="1"/>
      <c r="JUU2107" s="1"/>
      <c r="JUV2107" s="1"/>
      <c r="JUW2107" s="1"/>
      <c r="JUX2107" s="1"/>
      <c r="JUY2107" s="1"/>
      <c r="JUZ2107" s="1"/>
      <c r="JVA2107" s="1"/>
      <c r="JVB2107" s="1"/>
      <c r="JVC2107" s="1"/>
      <c r="JVD2107" s="1"/>
      <c r="JVE2107" s="1"/>
      <c r="JVF2107" s="1"/>
      <c r="JVG2107" s="1"/>
      <c r="JVH2107" s="1"/>
      <c r="JVI2107" s="1"/>
      <c r="JVJ2107" s="1"/>
      <c r="JVK2107" s="1"/>
      <c r="JVL2107" s="1"/>
      <c r="JVM2107" s="1"/>
      <c r="JVN2107" s="1"/>
      <c r="JVO2107" s="1"/>
      <c r="JVP2107" s="1"/>
      <c r="JVQ2107" s="1"/>
      <c r="JVR2107" s="1"/>
      <c r="JVS2107" s="1"/>
      <c r="JVT2107" s="1"/>
      <c r="JVU2107" s="1"/>
      <c r="JVV2107" s="1"/>
      <c r="JVW2107" s="1"/>
      <c r="JVX2107" s="1"/>
      <c r="JVY2107" s="1"/>
      <c r="JVZ2107" s="1"/>
      <c r="JWA2107" s="1"/>
      <c r="JWB2107" s="1"/>
      <c r="JWC2107" s="1"/>
      <c r="JWD2107" s="1"/>
      <c r="JWE2107" s="1"/>
      <c r="JWF2107" s="1"/>
      <c r="JWG2107" s="1"/>
      <c r="JWH2107" s="1"/>
      <c r="JWI2107" s="1"/>
      <c r="JWJ2107" s="1"/>
      <c r="JWK2107" s="1"/>
      <c r="JWL2107" s="1"/>
      <c r="JWM2107" s="1"/>
      <c r="JWN2107" s="1"/>
      <c r="JWO2107" s="1"/>
      <c r="JWP2107" s="1"/>
      <c r="JWQ2107" s="1"/>
      <c r="JWR2107" s="1"/>
      <c r="JWS2107" s="1"/>
      <c r="JWT2107" s="1"/>
      <c r="JWU2107" s="1"/>
      <c r="JWV2107" s="1"/>
      <c r="JWW2107" s="1"/>
      <c r="JWX2107" s="1"/>
      <c r="JWY2107" s="1"/>
      <c r="JWZ2107" s="1"/>
      <c r="JXA2107" s="1"/>
      <c r="JXB2107" s="1"/>
      <c r="JXC2107" s="1"/>
      <c r="JXD2107" s="1"/>
      <c r="JXE2107" s="1"/>
      <c r="JXF2107" s="1"/>
      <c r="JXG2107" s="1"/>
      <c r="JXH2107" s="1"/>
      <c r="JXI2107" s="1"/>
      <c r="JXJ2107" s="1"/>
      <c r="JXK2107" s="1"/>
      <c r="JXL2107" s="1"/>
      <c r="JXM2107" s="1"/>
      <c r="JXN2107" s="1"/>
      <c r="JXO2107" s="1"/>
      <c r="JXP2107" s="1"/>
      <c r="JXQ2107" s="1"/>
      <c r="JXR2107" s="1"/>
      <c r="JXS2107" s="1"/>
      <c r="JXT2107" s="1"/>
      <c r="JXU2107" s="1"/>
      <c r="JXV2107" s="1"/>
      <c r="JXW2107" s="1"/>
      <c r="JXX2107" s="1"/>
      <c r="JXY2107" s="1"/>
      <c r="JXZ2107" s="1"/>
      <c r="JYA2107" s="1"/>
      <c r="JYB2107" s="1"/>
      <c r="JYC2107" s="1"/>
      <c r="JYD2107" s="1"/>
      <c r="JYE2107" s="1"/>
      <c r="JYF2107" s="1"/>
      <c r="JYG2107" s="1"/>
      <c r="JYH2107" s="1"/>
      <c r="JYI2107" s="1"/>
      <c r="JYJ2107" s="1"/>
      <c r="JYK2107" s="1"/>
      <c r="JYL2107" s="1"/>
      <c r="JYM2107" s="1"/>
      <c r="JYN2107" s="1"/>
      <c r="JYO2107" s="1"/>
      <c r="JYP2107" s="1"/>
      <c r="JYQ2107" s="1"/>
      <c r="JYR2107" s="1"/>
      <c r="JYS2107" s="1"/>
      <c r="JYT2107" s="1"/>
      <c r="JYU2107" s="1"/>
      <c r="JYV2107" s="1"/>
      <c r="JYW2107" s="1"/>
      <c r="JYX2107" s="1"/>
      <c r="JYY2107" s="1"/>
      <c r="JYZ2107" s="1"/>
      <c r="JZA2107" s="1"/>
      <c r="JZB2107" s="1"/>
      <c r="JZC2107" s="1"/>
      <c r="JZD2107" s="1"/>
      <c r="JZE2107" s="1"/>
      <c r="JZF2107" s="1"/>
      <c r="JZG2107" s="1"/>
      <c r="JZH2107" s="1"/>
      <c r="JZI2107" s="1"/>
      <c r="JZJ2107" s="1"/>
      <c r="JZK2107" s="1"/>
      <c r="JZL2107" s="1"/>
      <c r="JZM2107" s="1"/>
      <c r="JZN2107" s="1"/>
      <c r="JZO2107" s="1"/>
      <c r="JZP2107" s="1"/>
      <c r="JZQ2107" s="1"/>
      <c r="JZR2107" s="1"/>
      <c r="JZS2107" s="1"/>
      <c r="JZT2107" s="1"/>
      <c r="JZU2107" s="1"/>
      <c r="JZV2107" s="1"/>
      <c r="JZW2107" s="1"/>
      <c r="JZX2107" s="1"/>
      <c r="JZY2107" s="1"/>
      <c r="JZZ2107" s="1"/>
      <c r="KAA2107" s="1"/>
      <c r="KAB2107" s="1"/>
      <c r="KAC2107" s="1"/>
      <c r="KAD2107" s="1"/>
      <c r="KAE2107" s="1"/>
      <c r="KAF2107" s="1"/>
      <c r="KAG2107" s="1"/>
      <c r="KAH2107" s="1"/>
      <c r="KAI2107" s="1"/>
      <c r="KAJ2107" s="1"/>
      <c r="KAK2107" s="1"/>
      <c r="KAL2107" s="1"/>
      <c r="KAM2107" s="1"/>
      <c r="KAN2107" s="1"/>
      <c r="KAO2107" s="1"/>
      <c r="KAP2107" s="1"/>
      <c r="KAQ2107" s="1"/>
      <c r="KAR2107" s="1"/>
      <c r="KAS2107" s="1"/>
      <c r="KAT2107" s="1"/>
      <c r="KAU2107" s="1"/>
      <c r="KAV2107" s="1"/>
      <c r="KAW2107" s="1"/>
      <c r="KAX2107" s="1"/>
      <c r="KAY2107" s="1"/>
      <c r="KAZ2107" s="1"/>
      <c r="KBA2107" s="1"/>
      <c r="KBB2107" s="1"/>
      <c r="KBC2107" s="1"/>
      <c r="KBD2107" s="1"/>
      <c r="KBE2107" s="1"/>
      <c r="KBF2107" s="1"/>
      <c r="KBG2107" s="1"/>
      <c r="KBH2107" s="1"/>
      <c r="KBI2107" s="1"/>
      <c r="KBJ2107" s="1"/>
      <c r="KBK2107" s="1"/>
      <c r="KBL2107" s="1"/>
      <c r="KBM2107" s="1"/>
      <c r="KBN2107" s="1"/>
      <c r="KBO2107" s="1"/>
      <c r="KBP2107" s="1"/>
      <c r="KBQ2107" s="1"/>
      <c r="KBR2107" s="1"/>
      <c r="KBS2107" s="1"/>
      <c r="KBT2107" s="1"/>
      <c r="KBU2107" s="1"/>
      <c r="KBV2107" s="1"/>
      <c r="KBW2107" s="1"/>
      <c r="KBX2107" s="1"/>
      <c r="KBY2107" s="1"/>
      <c r="KBZ2107" s="1"/>
      <c r="KCA2107" s="1"/>
      <c r="KCB2107" s="1"/>
      <c r="KCC2107" s="1"/>
      <c r="KCD2107" s="1"/>
      <c r="KCE2107" s="1"/>
      <c r="KCF2107" s="1"/>
      <c r="KCG2107" s="1"/>
      <c r="KCH2107" s="1"/>
      <c r="KCI2107" s="1"/>
      <c r="KCJ2107" s="1"/>
      <c r="KCK2107" s="1"/>
      <c r="KCL2107" s="1"/>
      <c r="KCM2107" s="1"/>
      <c r="KCN2107" s="1"/>
      <c r="KCO2107" s="1"/>
      <c r="KCP2107" s="1"/>
      <c r="KCQ2107" s="1"/>
      <c r="KCR2107" s="1"/>
      <c r="KCS2107" s="1"/>
      <c r="KCT2107" s="1"/>
      <c r="KCU2107" s="1"/>
      <c r="KCV2107" s="1"/>
      <c r="KCW2107" s="1"/>
      <c r="KCX2107" s="1"/>
      <c r="KCY2107" s="1"/>
      <c r="KCZ2107" s="1"/>
      <c r="KDA2107" s="1"/>
      <c r="KDB2107" s="1"/>
      <c r="KDC2107" s="1"/>
      <c r="KDD2107" s="1"/>
      <c r="KDE2107" s="1"/>
      <c r="KDF2107" s="1"/>
      <c r="KDG2107" s="1"/>
      <c r="KDH2107" s="1"/>
      <c r="KDI2107" s="1"/>
      <c r="KDJ2107" s="1"/>
      <c r="KDK2107" s="1"/>
      <c r="KDL2107" s="1"/>
      <c r="KDM2107" s="1"/>
      <c r="KDN2107" s="1"/>
      <c r="KDO2107" s="1"/>
      <c r="KDP2107" s="1"/>
      <c r="KDQ2107" s="1"/>
      <c r="KDR2107" s="1"/>
      <c r="KDS2107" s="1"/>
      <c r="KDT2107" s="1"/>
      <c r="KDU2107" s="1"/>
      <c r="KDV2107" s="1"/>
      <c r="KDW2107" s="1"/>
      <c r="KDX2107" s="1"/>
      <c r="KDY2107" s="1"/>
      <c r="KDZ2107" s="1"/>
      <c r="KEA2107" s="1"/>
      <c r="KEB2107" s="1"/>
      <c r="KEC2107" s="1"/>
      <c r="KED2107" s="1"/>
      <c r="KEE2107" s="1"/>
      <c r="KEF2107" s="1"/>
      <c r="KEG2107" s="1"/>
      <c r="KEH2107" s="1"/>
      <c r="KEI2107" s="1"/>
      <c r="KEJ2107" s="1"/>
      <c r="KEK2107" s="1"/>
      <c r="KEL2107" s="1"/>
      <c r="KEM2107" s="1"/>
      <c r="KEN2107" s="1"/>
      <c r="KEO2107" s="1"/>
      <c r="KEP2107" s="1"/>
      <c r="KEQ2107" s="1"/>
      <c r="KER2107" s="1"/>
      <c r="KES2107" s="1"/>
      <c r="KET2107" s="1"/>
      <c r="KEU2107" s="1"/>
      <c r="KEV2107" s="1"/>
      <c r="KEW2107" s="1"/>
      <c r="KEX2107" s="1"/>
      <c r="KEY2107" s="1"/>
      <c r="KEZ2107" s="1"/>
      <c r="KFA2107" s="1"/>
      <c r="KFB2107" s="1"/>
      <c r="KFC2107" s="1"/>
      <c r="KFD2107" s="1"/>
      <c r="KFE2107" s="1"/>
      <c r="KFF2107" s="1"/>
      <c r="KFG2107" s="1"/>
      <c r="KFH2107" s="1"/>
      <c r="KFI2107" s="1"/>
      <c r="KFJ2107" s="1"/>
      <c r="KFK2107" s="1"/>
      <c r="KFL2107" s="1"/>
      <c r="KFM2107" s="1"/>
      <c r="KFN2107" s="1"/>
      <c r="KFO2107" s="1"/>
      <c r="KFP2107" s="1"/>
      <c r="KFQ2107" s="1"/>
      <c r="KFR2107" s="1"/>
      <c r="KFS2107" s="1"/>
      <c r="KFT2107" s="1"/>
      <c r="KFU2107" s="1"/>
      <c r="KFV2107" s="1"/>
      <c r="KFW2107" s="1"/>
      <c r="KFX2107" s="1"/>
      <c r="KFY2107" s="1"/>
      <c r="KFZ2107" s="1"/>
      <c r="KGA2107" s="1"/>
      <c r="KGB2107" s="1"/>
      <c r="KGC2107" s="1"/>
      <c r="KGD2107" s="1"/>
      <c r="KGE2107" s="1"/>
      <c r="KGF2107" s="1"/>
      <c r="KGG2107" s="1"/>
      <c r="KGH2107" s="1"/>
      <c r="KGI2107" s="1"/>
      <c r="KGJ2107" s="1"/>
      <c r="KGK2107" s="1"/>
      <c r="KGL2107" s="1"/>
      <c r="KGM2107" s="1"/>
      <c r="KGN2107" s="1"/>
      <c r="KGO2107" s="1"/>
      <c r="KGP2107" s="1"/>
      <c r="KGQ2107" s="1"/>
      <c r="KGR2107" s="1"/>
      <c r="KGS2107" s="1"/>
      <c r="KGT2107" s="1"/>
      <c r="KGU2107" s="1"/>
      <c r="KGV2107" s="1"/>
      <c r="KGW2107" s="1"/>
      <c r="KGX2107" s="1"/>
      <c r="KGY2107" s="1"/>
      <c r="KGZ2107" s="1"/>
      <c r="KHA2107" s="1"/>
      <c r="KHB2107" s="1"/>
      <c r="KHC2107" s="1"/>
      <c r="KHD2107" s="1"/>
      <c r="KHE2107" s="1"/>
      <c r="KHF2107" s="1"/>
      <c r="KHG2107" s="1"/>
      <c r="KHH2107" s="1"/>
      <c r="KHI2107" s="1"/>
      <c r="KHJ2107" s="1"/>
      <c r="KHK2107" s="1"/>
      <c r="KHL2107" s="1"/>
      <c r="KHM2107" s="1"/>
      <c r="KHN2107" s="1"/>
      <c r="KHO2107" s="1"/>
      <c r="KHP2107" s="1"/>
      <c r="KHQ2107" s="1"/>
      <c r="KHR2107" s="1"/>
      <c r="KHS2107" s="1"/>
      <c r="KHT2107" s="1"/>
      <c r="KHU2107" s="1"/>
      <c r="KHV2107" s="1"/>
      <c r="KHW2107" s="1"/>
      <c r="KHX2107" s="1"/>
      <c r="KHY2107" s="1"/>
      <c r="KHZ2107" s="1"/>
      <c r="KIA2107" s="1"/>
      <c r="KIB2107" s="1"/>
      <c r="KIC2107" s="1"/>
      <c r="KID2107" s="1"/>
      <c r="KIE2107" s="1"/>
      <c r="KIF2107" s="1"/>
      <c r="KIG2107" s="1"/>
      <c r="KIH2107" s="1"/>
      <c r="KII2107" s="1"/>
      <c r="KIJ2107" s="1"/>
      <c r="KIK2107" s="1"/>
      <c r="KIL2107" s="1"/>
      <c r="KIM2107" s="1"/>
      <c r="KIN2107" s="1"/>
      <c r="KIO2107" s="1"/>
      <c r="KIP2107" s="1"/>
      <c r="KIQ2107" s="1"/>
      <c r="KIR2107" s="1"/>
      <c r="KIS2107" s="1"/>
      <c r="KIT2107" s="1"/>
      <c r="KIU2107" s="1"/>
      <c r="KIV2107" s="1"/>
      <c r="KIW2107" s="1"/>
      <c r="KIX2107" s="1"/>
      <c r="KIY2107" s="1"/>
      <c r="KIZ2107" s="1"/>
      <c r="KJA2107" s="1"/>
      <c r="KJB2107" s="1"/>
      <c r="KJC2107" s="1"/>
      <c r="KJD2107" s="1"/>
      <c r="KJE2107" s="1"/>
      <c r="KJF2107" s="1"/>
      <c r="KJG2107" s="1"/>
      <c r="KJH2107" s="1"/>
      <c r="KJI2107" s="1"/>
      <c r="KJJ2107" s="1"/>
      <c r="KJK2107" s="1"/>
      <c r="KJL2107" s="1"/>
      <c r="KJM2107" s="1"/>
      <c r="KJN2107" s="1"/>
      <c r="KJO2107" s="1"/>
      <c r="KJP2107" s="1"/>
      <c r="KJQ2107" s="1"/>
      <c r="KJR2107" s="1"/>
      <c r="KJS2107" s="1"/>
      <c r="KJT2107" s="1"/>
      <c r="KJU2107" s="1"/>
      <c r="KJV2107" s="1"/>
      <c r="KJW2107" s="1"/>
      <c r="KJX2107" s="1"/>
      <c r="KJY2107" s="1"/>
      <c r="KJZ2107" s="1"/>
      <c r="KKA2107" s="1"/>
      <c r="KKB2107" s="1"/>
      <c r="KKC2107" s="1"/>
      <c r="KKD2107" s="1"/>
      <c r="KKE2107" s="1"/>
      <c r="KKF2107" s="1"/>
      <c r="KKG2107" s="1"/>
      <c r="KKH2107" s="1"/>
      <c r="KKI2107" s="1"/>
      <c r="KKJ2107" s="1"/>
      <c r="KKK2107" s="1"/>
      <c r="KKL2107" s="1"/>
      <c r="KKM2107" s="1"/>
      <c r="KKN2107" s="1"/>
      <c r="KKO2107" s="1"/>
      <c r="KKP2107" s="1"/>
      <c r="KKQ2107" s="1"/>
      <c r="KKR2107" s="1"/>
      <c r="KKS2107" s="1"/>
      <c r="KKT2107" s="1"/>
      <c r="KKU2107" s="1"/>
      <c r="KKV2107" s="1"/>
      <c r="KKW2107" s="1"/>
      <c r="KKX2107" s="1"/>
      <c r="KKY2107" s="1"/>
      <c r="KKZ2107" s="1"/>
      <c r="KLA2107" s="1"/>
      <c r="KLB2107" s="1"/>
      <c r="KLC2107" s="1"/>
      <c r="KLD2107" s="1"/>
      <c r="KLE2107" s="1"/>
      <c r="KLF2107" s="1"/>
      <c r="KLG2107" s="1"/>
      <c r="KLH2107" s="1"/>
      <c r="KLI2107" s="1"/>
      <c r="KLJ2107" s="1"/>
      <c r="KLK2107" s="1"/>
      <c r="KLL2107" s="1"/>
      <c r="KLM2107" s="1"/>
      <c r="KLN2107" s="1"/>
      <c r="KLO2107" s="1"/>
      <c r="KLP2107" s="1"/>
      <c r="KLQ2107" s="1"/>
      <c r="KLR2107" s="1"/>
      <c r="KLS2107" s="1"/>
      <c r="KLT2107" s="1"/>
      <c r="KLU2107" s="1"/>
      <c r="KLV2107" s="1"/>
      <c r="KLW2107" s="1"/>
      <c r="KLX2107" s="1"/>
      <c r="KLY2107" s="1"/>
      <c r="KLZ2107" s="1"/>
      <c r="KMA2107" s="1"/>
      <c r="KMB2107" s="1"/>
      <c r="KMC2107" s="1"/>
      <c r="KMD2107" s="1"/>
      <c r="KME2107" s="1"/>
      <c r="KMF2107" s="1"/>
      <c r="KMG2107" s="1"/>
      <c r="KMH2107" s="1"/>
      <c r="KMI2107" s="1"/>
      <c r="KMJ2107" s="1"/>
      <c r="KMK2107" s="1"/>
      <c r="KML2107" s="1"/>
      <c r="KMM2107" s="1"/>
      <c r="KMN2107" s="1"/>
      <c r="KMO2107" s="1"/>
      <c r="KMP2107" s="1"/>
      <c r="KMQ2107" s="1"/>
      <c r="KMR2107" s="1"/>
      <c r="KMS2107" s="1"/>
      <c r="KMT2107" s="1"/>
      <c r="KMU2107" s="1"/>
      <c r="KMV2107" s="1"/>
      <c r="KMW2107" s="1"/>
      <c r="KMX2107" s="1"/>
      <c r="KMY2107" s="1"/>
      <c r="KMZ2107" s="1"/>
      <c r="KNA2107" s="1"/>
      <c r="KNB2107" s="1"/>
      <c r="KNC2107" s="1"/>
      <c r="KND2107" s="1"/>
      <c r="KNE2107" s="1"/>
      <c r="KNF2107" s="1"/>
      <c r="KNG2107" s="1"/>
      <c r="KNH2107" s="1"/>
      <c r="KNI2107" s="1"/>
      <c r="KNJ2107" s="1"/>
      <c r="KNK2107" s="1"/>
      <c r="KNL2107" s="1"/>
      <c r="KNM2107" s="1"/>
      <c r="KNN2107" s="1"/>
      <c r="KNO2107" s="1"/>
      <c r="KNP2107" s="1"/>
      <c r="KNQ2107" s="1"/>
      <c r="KNR2107" s="1"/>
      <c r="KNS2107" s="1"/>
      <c r="KNT2107" s="1"/>
      <c r="KNU2107" s="1"/>
      <c r="KNV2107" s="1"/>
      <c r="KNW2107" s="1"/>
      <c r="KNX2107" s="1"/>
      <c r="KNY2107" s="1"/>
      <c r="KNZ2107" s="1"/>
      <c r="KOA2107" s="1"/>
      <c r="KOB2107" s="1"/>
      <c r="KOC2107" s="1"/>
      <c r="KOD2107" s="1"/>
      <c r="KOE2107" s="1"/>
      <c r="KOF2107" s="1"/>
      <c r="KOG2107" s="1"/>
      <c r="KOH2107" s="1"/>
      <c r="KOI2107" s="1"/>
      <c r="KOJ2107" s="1"/>
      <c r="KOK2107" s="1"/>
      <c r="KOL2107" s="1"/>
      <c r="KOM2107" s="1"/>
      <c r="KON2107" s="1"/>
      <c r="KOO2107" s="1"/>
      <c r="KOP2107" s="1"/>
      <c r="KOQ2107" s="1"/>
      <c r="KOR2107" s="1"/>
      <c r="KOS2107" s="1"/>
      <c r="KOT2107" s="1"/>
      <c r="KOU2107" s="1"/>
      <c r="KOV2107" s="1"/>
      <c r="KOW2107" s="1"/>
      <c r="KOX2107" s="1"/>
      <c r="KOY2107" s="1"/>
      <c r="KOZ2107" s="1"/>
      <c r="KPA2107" s="1"/>
      <c r="KPB2107" s="1"/>
      <c r="KPC2107" s="1"/>
      <c r="KPD2107" s="1"/>
      <c r="KPE2107" s="1"/>
      <c r="KPF2107" s="1"/>
      <c r="KPG2107" s="1"/>
      <c r="KPH2107" s="1"/>
      <c r="KPI2107" s="1"/>
      <c r="KPJ2107" s="1"/>
      <c r="KPK2107" s="1"/>
      <c r="KPL2107" s="1"/>
      <c r="KPM2107" s="1"/>
      <c r="KPN2107" s="1"/>
      <c r="KPO2107" s="1"/>
      <c r="KPP2107" s="1"/>
      <c r="KPQ2107" s="1"/>
      <c r="KPR2107" s="1"/>
      <c r="KPS2107" s="1"/>
      <c r="KPT2107" s="1"/>
      <c r="KPU2107" s="1"/>
      <c r="KPV2107" s="1"/>
      <c r="KPW2107" s="1"/>
      <c r="KPX2107" s="1"/>
      <c r="KPY2107" s="1"/>
      <c r="KPZ2107" s="1"/>
      <c r="KQA2107" s="1"/>
      <c r="KQB2107" s="1"/>
      <c r="KQC2107" s="1"/>
      <c r="KQD2107" s="1"/>
      <c r="KQE2107" s="1"/>
      <c r="KQF2107" s="1"/>
      <c r="KQG2107" s="1"/>
      <c r="KQH2107" s="1"/>
      <c r="KQI2107" s="1"/>
      <c r="KQJ2107" s="1"/>
      <c r="KQK2107" s="1"/>
      <c r="KQL2107" s="1"/>
      <c r="KQM2107" s="1"/>
      <c r="KQN2107" s="1"/>
      <c r="KQO2107" s="1"/>
      <c r="KQP2107" s="1"/>
      <c r="KQQ2107" s="1"/>
      <c r="KQR2107" s="1"/>
      <c r="KQS2107" s="1"/>
      <c r="KQT2107" s="1"/>
      <c r="KQU2107" s="1"/>
      <c r="KQV2107" s="1"/>
      <c r="KQW2107" s="1"/>
      <c r="KQX2107" s="1"/>
      <c r="KQY2107" s="1"/>
      <c r="KQZ2107" s="1"/>
      <c r="KRA2107" s="1"/>
      <c r="KRB2107" s="1"/>
      <c r="KRC2107" s="1"/>
      <c r="KRD2107" s="1"/>
      <c r="KRE2107" s="1"/>
      <c r="KRF2107" s="1"/>
      <c r="KRG2107" s="1"/>
      <c r="KRH2107" s="1"/>
      <c r="KRI2107" s="1"/>
      <c r="KRJ2107" s="1"/>
      <c r="KRK2107" s="1"/>
      <c r="KRL2107" s="1"/>
      <c r="KRM2107" s="1"/>
      <c r="KRN2107" s="1"/>
      <c r="KRO2107" s="1"/>
      <c r="KRP2107" s="1"/>
      <c r="KRQ2107" s="1"/>
      <c r="KRR2107" s="1"/>
      <c r="KRS2107" s="1"/>
      <c r="KRT2107" s="1"/>
      <c r="KRU2107" s="1"/>
      <c r="KRV2107" s="1"/>
      <c r="KRW2107" s="1"/>
      <c r="KRX2107" s="1"/>
      <c r="KRY2107" s="1"/>
      <c r="KRZ2107" s="1"/>
      <c r="KSA2107" s="1"/>
      <c r="KSB2107" s="1"/>
      <c r="KSC2107" s="1"/>
      <c r="KSD2107" s="1"/>
      <c r="KSE2107" s="1"/>
      <c r="KSF2107" s="1"/>
      <c r="KSG2107" s="1"/>
      <c r="KSH2107" s="1"/>
      <c r="KSI2107" s="1"/>
      <c r="KSJ2107" s="1"/>
      <c r="KSK2107" s="1"/>
      <c r="KSL2107" s="1"/>
      <c r="KSM2107" s="1"/>
      <c r="KSN2107" s="1"/>
      <c r="KSO2107" s="1"/>
      <c r="KSP2107" s="1"/>
      <c r="KSQ2107" s="1"/>
      <c r="KSR2107" s="1"/>
      <c r="KSS2107" s="1"/>
      <c r="KST2107" s="1"/>
      <c r="KSU2107" s="1"/>
      <c r="KSV2107" s="1"/>
      <c r="KSW2107" s="1"/>
      <c r="KSX2107" s="1"/>
      <c r="KSY2107" s="1"/>
      <c r="KSZ2107" s="1"/>
      <c r="KTA2107" s="1"/>
      <c r="KTB2107" s="1"/>
      <c r="KTC2107" s="1"/>
      <c r="KTD2107" s="1"/>
      <c r="KTE2107" s="1"/>
      <c r="KTF2107" s="1"/>
      <c r="KTG2107" s="1"/>
      <c r="KTH2107" s="1"/>
      <c r="KTI2107" s="1"/>
      <c r="KTJ2107" s="1"/>
      <c r="KTK2107" s="1"/>
      <c r="KTL2107" s="1"/>
      <c r="KTM2107" s="1"/>
      <c r="KTN2107" s="1"/>
      <c r="KTO2107" s="1"/>
      <c r="KTP2107" s="1"/>
      <c r="KTQ2107" s="1"/>
      <c r="KTR2107" s="1"/>
      <c r="KTS2107" s="1"/>
      <c r="KTT2107" s="1"/>
      <c r="KTU2107" s="1"/>
      <c r="KTV2107" s="1"/>
      <c r="KTW2107" s="1"/>
      <c r="KTX2107" s="1"/>
      <c r="KTY2107" s="1"/>
      <c r="KTZ2107" s="1"/>
      <c r="KUA2107" s="1"/>
      <c r="KUB2107" s="1"/>
      <c r="KUC2107" s="1"/>
      <c r="KUD2107" s="1"/>
      <c r="KUE2107" s="1"/>
      <c r="KUF2107" s="1"/>
      <c r="KUG2107" s="1"/>
      <c r="KUH2107" s="1"/>
      <c r="KUI2107" s="1"/>
      <c r="KUJ2107" s="1"/>
      <c r="KUK2107" s="1"/>
      <c r="KUL2107" s="1"/>
      <c r="KUM2107" s="1"/>
      <c r="KUN2107" s="1"/>
      <c r="KUO2107" s="1"/>
      <c r="KUP2107" s="1"/>
      <c r="KUQ2107" s="1"/>
      <c r="KUR2107" s="1"/>
      <c r="KUS2107" s="1"/>
      <c r="KUT2107" s="1"/>
      <c r="KUU2107" s="1"/>
      <c r="KUV2107" s="1"/>
      <c r="KUW2107" s="1"/>
      <c r="KUX2107" s="1"/>
      <c r="KUY2107" s="1"/>
      <c r="KUZ2107" s="1"/>
      <c r="KVA2107" s="1"/>
      <c r="KVB2107" s="1"/>
      <c r="KVC2107" s="1"/>
      <c r="KVD2107" s="1"/>
      <c r="KVE2107" s="1"/>
      <c r="KVF2107" s="1"/>
      <c r="KVG2107" s="1"/>
      <c r="KVH2107" s="1"/>
      <c r="KVI2107" s="1"/>
      <c r="KVJ2107" s="1"/>
      <c r="KVK2107" s="1"/>
      <c r="KVL2107" s="1"/>
      <c r="KVM2107" s="1"/>
      <c r="KVN2107" s="1"/>
      <c r="KVO2107" s="1"/>
      <c r="KVP2107" s="1"/>
      <c r="KVQ2107" s="1"/>
      <c r="KVR2107" s="1"/>
      <c r="KVS2107" s="1"/>
      <c r="KVT2107" s="1"/>
      <c r="KVU2107" s="1"/>
      <c r="KVV2107" s="1"/>
      <c r="KVW2107" s="1"/>
      <c r="KVX2107" s="1"/>
      <c r="KVY2107" s="1"/>
      <c r="KVZ2107" s="1"/>
      <c r="KWA2107" s="1"/>
      <c r="KWB2107" s="1"/>
      <c r="KWC2107" s="1"/>
      <c r="KWD2107" s="1"/>
      <c r="KWE2107" s="1"/>
      <c r="KWF2107" s="1"/>
      <c r="KWG2107" s="1"/>
      <c r="KWH2107" s="1"/>
      <c r="KWI2107" s="1"/>
      <c r="KWJ2107" s="1"/>
      <c r="KWK2107" s="1"/>
      <c r="KWL2107" s="1"/>
      <c r="KWM2107" s="1"/>
      <c r="KWN2107" s="1"/>
      <c r="KWO2107" s="1"/>
      <c r="KWP2107" s="1"/>
      <c r="KWQ2107" s="1"/>
      <c r="KWR2107" s="1"/>
      <c r="KWS2107" s="1"/>
      <c r="KWT2107" s="1"/>
      <c r="KWU2107" s="1"/>
      <c r="KWV2107" s="1"/>
      <c r="KWW2107" s="1"/>
      <c r="KWX2107" s="1"/>
      <c r="KWY2107" s="1"/>
      <c r="KWZ2107" s="1"/>
      <c r="KXA2107" s="1"/>
      <c r="KXB2107" s="1"/>
      <c r="KXC2107" s="1"/>
      <c r="KXD2107" s="1"/>
      <c r="KXE2107" s="1"/>
      <c r="KXF2107" s="1"/>
      <c r="KXG2107" s="1"/>
      <c r="KXH2107" s="1"/>
      <c r="KXI2107" s="1"/>
      <c r="KXJ2107" s="1"/>
      <c r="KXK2107" s="1"/>
      <c r="KXL2107" s="1"/>
      <c r="KXM2107" s="1"/>
      <c r="KXN2107" s="1"/>
      <c r="KXO2107" s="1"/>
      <c r="KXP2107" s="1"/>
      <c r="KXQ2107" s="1"/>
      <c r="KXR2107" s="1"/>
      <c r="KXS2107" s="1"/>
      <c r="KXT2107" s="1"/>
      <c r="KXU2107" s="1"/>
      <c r="KXV2107" s="1"/>
      <c r="KXW2107" s="1"/>
      <c r="KXX2107" s="1"/>
      <c r="KXY2107" s="1"/>
      <c r="KXZ2107" s="1"/>
      <c r="KYA2107" s="1"/>
      <c r="KYB2107" s="1"/>
      <c r="KYC2107" s="1"/>
      <c r="KYD2107" s="1"/>
      <c r="KYE2107" s="1"/>
      <c r="KYF2107" s="1"/>
      <c r="KYG2107" s="1"/>
      <c r="KYH2107" s="1"/>
      <c r="KYI2107" s="1"/>
      <c r="KYJ2107" s="1"/>
      <c r="KYK2107" s="1"/>
      <c r="KYL2107" s="1"/>
      <c r="KYM2107" s="1"/>
      <c r="KYN2107" s="1"/>
      <c r="KYO2107" s="1"/>
      <c r="KYP2107" s="1"/>
      <c r="KYQ2107" s="1"/>
      <c r="KYR2107" s="1"/>
      <c r="KYS2107" s="1"/>
      <c r="KYT2107" s="1"/>
      <c r="KYU2107" s="1"/>
      <c r="KYV2107" s="1"/>
      <c r="KYW2107" s="1"/>
      <c r="KYX2107" s="1"/>
      <c r="KYY2107" s="1"/>
      <c r="KYZ2107" s="1"/>
      <c r="KZA2107" s="1"/>
      <c r="KZB2107" s="1"/>
      <c r="KZC2107" s="1"/>
      <c r="KZD2107" s="1"/>
      <c r="KZE2107" s="1"/>
      <c r="KZF2107" s="1"/>
      <c r="KZG2107" s="1"/>
      <c r="KZH2107" s="1"/>
      <c r="KZI2107" s="1"/>
      <c r="KZJ2107" s="1"/>
      <c r="KZK2107" s="1"/>
      <c r="KZL2107" s="1"/>
      <c r="KZM2107" s="1"/>
      <c r="KZN2107" s="1"/>
      <c r="KZO2107" s="1"/>
      <c r="KZP2107" s="1"/>
      <c r="KZQ2107" s="1"/>
      <c r="KZR2107" s="1"/>
      <c r="KZS2107" s="1"/>
      <c r="KZT2107" s="1"/>
      <c r="KZU2107" s="1"/>
      <c r="KZV2107" s="1"/>
      <c r="KZW2107" s="1"/>
      <c r="KZX2107" s="1"/>
      <c r="KZY2107" s="1"/>
      <c r="KZZ2107" s="1"/>
      <c r="LAA2107" s="1"/>
      <c r="LAB2107" s="1"/>
      <c r="LAC2107" s="1"/>
      <c r="LAD2107" s="1"/>
      <c r="LAE2107" s="1"/>
      <c r="LAF2107" s="1"/>
      <c r="LAG2107" s="1"/>
      <c r="LAH2107" s="1"/>
      <c r="LAI2107" s="1"/>
      <c r="LAJ2107" s="1"/>
      <c r="LAK2107" s="1"/>
      <c r="LAL2107" s="1"/>
      <c r="LAM2107" s="1"/>
      <c r="LAN2107" s="1"/>
      <c r="LAO2107" s="1"/>
      <c r="LAP2107" s="1"/>
      <c r="LAQ2107" s="1"/>
      <c r="LAR2107" s="1"/>
      <c r="LAS2107" s="1"/>
      <c r="LAT2107" s="1"/>
      <c r="LAU2107" s="1"/>
      <c r="LAV2107" s="1"/>
      <c r="LAW2107" s="1"/>
      <c r="LAX2107" s="1"/>
      <c r="LAY2107" s="1"/>
      <c r="LAZ2107" s="1"/>
      <c r="LBA2107" s="1"/>
      <c r="LBB2107" s="1"/>
      <c r="LBC2107" s="1"/>
      <c r="LBD2107" s="1"/>
      <c r="LBE2107" s="1"/>
      <c r="LBF2107" s="1"/>
      <c r="LBG2107" s="1"/>
      <c r="LBH2107" s="1"/>
      <c r="LBI2107" s="1"/>
      <c r="LBJ2107" s="1"/>
      <c r="LBK2107" s="1"/>
      <c r="LBL2107" s="1"/>
      <c r="LBM2107" s="1"/>
      <c r="LBN2107" s="1"/>
      <c r="LBO2107" s="1"/>
      <c r="LBP2107" s="1"/>
      <c r="LBQ2107" s="1"/>
      <c r="LBR2107" s="1"/>
      <c r="LBS2107" s="1"/>
      <c r="LBT2107" s="1"/>
      <c r="LBU2107" s="1"/>
      <c r="LBV2107" s="1"/>
      <c r="LBW2107" s="1"/>
      <c r="LBX2107" s="1"/>
      <c r="LBY2107" s="1"/>
      <c r="LBZ2107" s="1"/>
      <c r="LCA2107" s="1"/>
      <c r="LCB2107" s="1"/>
      <c r="LCC2107" s="1"/>
      <c r="LCD2107" s="1"/>
      <c r="LCE2107" s="1"/>
      <c r="LCF2107" s="1"/>
      <c r="LCG2107" s="1"/>
      <c r="LCH2107" s="1"/>
      <c r="LCI2107" s="1"/>
      <c r="LCJ2107" s="1"/>
      <c r="LCK2107" s="1"/>
      <c r="LCL2107" s="1"/>
      <c r="LCM2107" s="1"/>
      <c r="LCN2107" s="1"/>
      <c r="LCO2107" s="1"/>
      <c r="LCP2107" s="1"/>
      <c r="LCQ2107" s="1"/>
      <c r="LCR2107" s="1"/>
      <c r="LCS2107" s="1"/>
      <c r="LCT2107" s="1"/>
      <c r="LCU2107" s="1"/>
      <c r="LCV2107" s="1"/>
      <c r="LCW2107" s="1"/>
      <c r="LCX2107" s="1"/>
      <c r="LCY2107" s="1"/>
      <c r="LCZ2107" s="1"/>
      <c r="LDA2107" s="1"/>
      <c r="LDB2107" s="1"/>
      <c r="LDC2107" s="1"/>
      <c r="LDD2107" s="1"/>
      <c r="LDE2107" s="1"/>
      <c r="LDF2107" s="1"/>
      <c r="LDG2107" s="1"/>
      <c r="LDH2107" s="1"/>
      <c r="LDI2107" s="1"/>
      <c r="LDJ2107" s="1"/>
      <c r="LDK2107" s="1"/>
      <c r="LDL2107" s="1"/>
      <c r="LDM2107" s="1"/>
      <c r="LDN2107" s="1"/>
      <c r="LDO2107" s="1"/>
      <c r="LDP2107" s="1"/>
      <c r="LDQ2107" s="1"/>
      <c r="LDR2107" s="1"/>
      <c r="LDS2107" s="1"/>
      <c r="LDT2107" s="1"/>
      <c r="LDU2107" s="1"/>
      <c r="LDV2107" s="1"/>
      <c r="LDW2107" s="1"/>
      <c r="LDX2107" s="1"/>
      <c r="LDY2107" s="1"/>
      <c r="LDZ2107" s="1"/>
      <c r="LEA2107" s="1"/>
      <c r="LEB2107" s="1"/>
      <c r="LEC2107" s="1"/>
      <c r="LED2107" s="1"/>
      <c r="LEE2107" s="1"/>
      <c r="LEF2107" s="1"/>
      <c r="LEG2107" s="1"/>
      <c r="LEH2107" s="1"/>
      <c r="LEI2107" s="1"/>
      <c r="LEJ2107" s="1"/>
      <c r="LEK2107" s="1"/>
      <c r="LEL2107" s="1"/>
      <c r="LEM2107" s="1"/>
      <c r="LEN2107" s="1"/>
      <c r="LEO2107" s="1"/>
      <c r="LEP2107" s="1"/>
      <c r="LEQ2107" s="1"/>
      <c r="LER2107" s="1"/>
      <c r="LES2107" s="1"/>
      <c r="LET2107" s="1"/>
      <c r="LEU2107" s="1"/>
      <c r="LEV2107" s="1"/>
      <c r="LEW2107" s="1"/>
      <c r="LEX2107" s="1"/>
      <c r="LEY2107" s="1"/>
      <c r="LEZ2107" s="1"/>
      <c r="LFA2107" s="1"/>
      <c r="LFB2107" s="1"/>
      <c r="LFC2107" s="1"/>
      <c r="LFD2107" s="1"/>
      <c r="LFE2107" s="1"/>
      <c r="LFF2107" s="1"/>
      <c r="LFG2107" s="1"/>
      <c r="LFH2107" s="1"/>
      <c r="LFI2107" s="1"/>
      <c r="LFJ2107" s="1"/>
      <c r="LFK2107" s="1"/>
      <c r="LFL2107" s="1"/>
      <c r="LFM2107" s="1"/>
      <c r="LFN2107" s="1"/>
      <c r="LFO2107" s="1"/>
      <c r="LFP2107" s="1"/>
      <c r="LFQ2107" s="1"/>
      <c r="LFR2107" s="1"/>
      <c r="LFS2107" s="1"/>
      <c r="LFT2107" s="1"/>
      <c r="LFU2107" s="1"/>
      <c r="LFV2107" s="1"/>
      <c r="LFW2107" s="1"/>
      <c r="LFX2107" s="1"/>
      <c r="LFY2107" s="1"/>
      <c r="LFZ2107" s="1"/>
      <c r="LGA2107" s="1"/>
      <c r="LGB2107" s="1"/>
      <c r="LGC2107" s="1"/>
      <c r="LGD2107" s="1"/>
      <c r="LGE2107" s="1"/>
      <c r="LGF2107" s="1"/>
      <c r="LGG2107" s="1"/>
      <c r="LGH2107" s="1"/>
      <c r="LGI2107" s="1"/>
      <c r="LGJ2107" s="1"/>
      <c r="LGK2107" s="1"/>
      <c r="LGL2107" s="1"/>
      <c r="LGM2107" s="1"/>
      <c r="LGN2107" s="1"/>
      <c r="LGO2107" s="1"/>
      <c r="LGP2107" s="1"/>
      <c r="LGQ2107" s="1"/>
      <c r="LGR2107" s="1"/>
      <c r="LGS2107" s="1"/>
      <c r="LGT2107" s="1"/>
      <c r="LGU2107" s="1"/>
      <c r="LGV2107" s="1"/>
      <c r="LGW2107" s="1"/>
      <c r="LGX2107" s="1"/>
      <c r="LGY2107" s="1"/>
      <c r="LGZ2107" s="1"/>
      <c r="LHA2107" s="1"/>
      <c r="LHB2107" s="1"/>
      <c r="LHC2107" s="1"/>
      <c r="LHD2107" s="1"/>
      <c r="LHE2107" s="1"/>
      <c r="LHF2107" s="1"/>
      <c r="LHG2107" s="1"/>
      <c r="LHH2107" s="1"/>
      <c r="LHI2107" s="1"/>
      <c r="LHJ2107" s="1"/>
      <c r="LHK2107" s="1"/>
      <c r="LHL2107" s="1"/>
      <c r="LHM2107" s="1"/>
      <c r="LHN2107" s="1"/>
      <c r="LHO2107" s="1"/>
      <c r="LHP2107" s="1"/>
      <c r="LHQ2107" s="1"/>
      <c r="LHR2107" s="1"/>
      <c r="LHS2107" s="1"/>
      <c r="LHT2107" s="1"/>
      <c r="LHU2107" s="1"/>
      <c r="LHV2107" s="1"/>
      <c r="LHW2107" s="1"/>
      <c r="LHX2107" s="1"/>
      <c r="LHY2107" s="1"/>
      <c r="LHZ2107" s="1"/>
      <c r="LIA2107" s="1"/>
      <c r="LIB2107" s="1"/>
      <c r="LIC2107" s="1"/>
      <c r="LID2107" s="1"/>
      <c r="LIE2107" s="1"/>
      <c r="LIF2107" s="1"/>
      <c r="LIG2107" s="1"/>
      <c r="LIH2107" s="1"/>
      <c r="LII2107" s="1"/>
      <c r="LIJ2107" s="1"/>
      <c r="LIK2107" s="1"/>
      <c r="LIL2107" s="1"/>
      <c r="LIM2107" s="1"/>
      <c r="LIN2107" s="1"/>
      <c r="LIO2107" s="1"/>
      <c r="LIP2107" s="1"/>
      <c r="LIQ2107" s="1"/>
      <c r="LIR2107" s="1"/>
      <c r="LIS2107" s="1"/>
      <c r="LIT2107" s="1"/>
      <c r="LIU2107" s="1"/>
      <c r="LIV2107" s="1"/>
      <c r="LIW2107" s="1"/>
      <c r="LIX2107" s="1"/>
      <c r="LIY2107" s="1"/>
      <c r="LIZ2107" s="1"/>
      <c r="LJA2107" s="1"/>
      <c r="LJB2107" s="1"/>
      <c r="LJC2107" s="1"/>
      <c r="LJD2107" s="1"/>
      <c r="LJE2107" s="1"/>
      <c r="LJF2107" s="1"/>
      <c r="LJG2107" s="1"/>
      <c r="LJH2107" s="1"/>
      <c r="LJI2107" s="1"/>
      <c r="LJJ2107" s="1"/>
      <c r="LJK2107" s="1"/>
      <c r="LJL2107" s="1"/>
      <c r="LJM2107" s="1"/>
      <c r="LJN2107" s="1"/>
      <c r="LJO2107" s="1"/>
      <c r="LJP2107" s="1"/>
      <c r="LJQ2107" s="1"/>
      <c r="LJR2107" s="1"/>
      <c r="LJS2107" s="1"/>
      <c r="LJT2107" s="1"/>
      <c r="LJU2107" s="1"/>
      <c r="LJV2107" s="1"/>
      <c r="LJW2107" s="1"/>
      <c r="LJX2107" s="1"/>
      <c r="LJY2107" s="1"/>
      <c r="LJZ2107" s="1"/>
      <c r="LKA2107" s="1"/>
      <c r="LKB2107" s="1"/>
      <c r="LKC2107" s="1"/>
      <c r="LKD2107" s="1"/>
      <c r="LKE2107" s="1"/>
      <c r="LKF2107" s="1"/>
      <c r="LKG2107" s="1"/>
      <c r="LKH2107" s="1"/>
      <c r="LKI2107" s="1"/>
      <c r="LKJ2107" s="1"/>
      <c r="LKK2107" s="1"/>
      <c r="LKL2107" s="1"/>
      <c r="LKM2107" s="1"/>
      <c r="LKN2107" s="1"/>
      <c r="LKO2107" s="1"/>
      <c r="LKP2107" s="1"/>
      <c r="LKQ2107" s="1"/>
      <c r="LKR2107" s="1"/>
      <c r="LKS2107" s="1"/>
      <c r="LKT2107" s="1"/>
      <c r="LKU2107" s="1"/>
      <c r="LKV2107" s="1"/>
      <c r="LKW2107" s="1"/>
      <c r="LKX2107" s="1"/>
      <c r="LKY2107" s="1"/>
      <c r="LKZ2107" s="1"/>
      <c r="LLA2107" s="1"/>
      <c r="LLB2107" s="1"/>
      <c r="LLC2107" s="1"/>
      <c r="LLD2107" s="1"/>
      <c r="LLE2107" s="1"/>
      <c r="LLF2107" s="1"/>
      <c r="LLG2107" s="1"/>
      <c r="LLH2107" s="1"/>
      <c r="LLI2107" s="1"/>
      <c r="LLJ2107" s="1"/>
      <c r="LLK2107" s="1"/>
      <c r="LLL2107" s="1"/>
      <c r="LLM2107" s="1"/>
      <c r="LLN2107" s="1"/>
      <c r="LLO2107" s="1"/>
      <c r="LLP2107" s="1"/>
      <c r="LLQ2107" s="1"/>
      <c r="LLR2107" s="1"/>
      <c r="LLS2107" s="1"/>
      <c r="LLT2107" s="1"/>
      <c r="LLU2107" s="1"/>
      <c r="LLV2107" s="1"/>
      <c r="LLW2107" s="1"/>
      <c r="LLX2107" s="1"/>
      <c r="LLY2107" s="1"/>
      <c r="LLZ2107" s="1"/>
      <c r="LMA2107" s="1"/>
      <c r="LMB2107" s="1"/>
      <c r="LMC2107" s="1"/>
      <c r="LMD2107" s="1"/>
      <c r="LME2107" s="1"/>
      <c r="LMF2107" s="1"/>
      <c r="LMG2107" s="1"/>
      <c r="LMH2107" s="1"/>
      <c r="LMI2107" s="1"/>
      <c r="LMJ2107" s="1"/>
      <c r="LMK2107" s="1"/>
      <c r="LML2107" s="1"/>
      <c r="LMM2107" s="1"/>
      <c r="LMN2107" s="1"/>
      <c r="LMO2107" s="1"/>
      <c r="LMP2107" s="1"/>
      <c r="LMQ2107" s="1"/>
      <c r="LMR2107" s="1"/>
      <c r="LMS2107" s="1"/>
      <c r="LMT2107" s="1"/>
      <c r="LMU2107" s="1"/>
      <c r="LMV2107" s="1"/>
      <c r="LMW2107" s="1"/>
      <c r="LMX2107" s="1"/>
      <c r="LMY2107" s="1"/>
      <c r="LMZ2107" s="1"/>
      <c r="LNA2107" s="1"/>
      <c r="LNB2107" s="1"/>
      <c r="LNC2107" s="1"/>
      <c r="LND2107" s="1"/>
      <c r="LNE2107" s="1"/>
      <c r="LNF2107" s="1"/>
      <c r="LNG2107" s="1"/>
      <c r="LNH2107" s="1"/>
      <c r="LNI2107" s="1"/>
      <c r="LNJ2107" s="1"/>
      <c r="LNK2107" s="1"/>
      <c r="LNL2107" s="1"/>
      <c r="LNM2107" s="1"/>
      <c r="LNN2107" s="1"/>
      <c r="LNO2107" s="1"/>
      <c r="LNP2107" s="1"/>
      <c r="LNQ2107" s="1"/>
      <c r="LNR2107" s="1"/>
      <c r="LNS2107" s="1"/>
      <c r="LNT2107" s="1"/>
      <c r="LNU2107" s="1"/>
      <c r="LNV2107" s="1"/>
      <c r="LNW2107" s="1"/>
      <c r="LNX2107" s="1"/>
      <c r="LNY2107" s="1"/>
      <c r="LNZ2107" s="1"/>
      <c r="LOA2107" s="1"/>
      <c r="LOB2107" s="1"/>
      <c r="LOC2107" s="1"/>
      <c r="LOD2107" s="1"/>
      <c r="LOE2107" s="1"/>
      <c r="LOF2107" s="1"/>
      <c r="LOG2107" s="1"/>
      <c r="LOH2107" s="1"/>
      <c r="LOI2107" s="1"/>
      <c r="LOJ2107" s="1"/>
      <c r="LOK2107" s="1"/>
      <c r="LOL2107" s="1"/>
      <c r="LOM2107" s="1"/>
      <c r="LON2107" s="1"/>
      <c r="LOO2107" s="1"/>
      <c r="LOP2107" s="1"/>
      <c r="LOQ2107" s="1"/>
      <c r="LOR2107" s="1"/>
      <c r="LOS2107" s="1"/>
      <c r="LOT2107" s="1"/>
      <c r="LOU2107" s="1"/>
      <c r="LOV2107" s="1"/>
      <c r="LOW2107" s="1"/>
      <c r="LOX2107" s="1"/>
      <c r="LOY2107" s="1"/>
      <c r="LOZ2107" s="1"/>
      <c r="LPA2107" s="1"/>
      <c r="LPB2107" s="1"/>
      <c r="LPC2107" s="1"/>
      <c r="LPD2107" s="1"/>
      <c r="LPE2107" s="1"/>
      <c r="LPF2107" s="1"/>
      <c r="LPG2107" s="1"/>
      <c r="LPH2107" s="1"/>
      <c r="LPI2107" s="1"/>
      <c r="LPJ2107" s="1"/>
      <c r="LPK2107" s="1"/>
      <c r="LPL2107" s="1"/>
      <c r="LPM2107" s="1"/>
      <c r="LPN2107" s="1"/>
      <c r="LPO2107" s="1"/>
      <c r="LPP2107" s="1"/>
      <c r="LPQ2107" s="1"/>
      <c r="LPR2107" s="1"/>
      <c r="LPS2107" s="1"/>
      <c r="LPT2107" s="1"/>
      <c r="LPU2107" s="1"/>
      <c r="LPV2107" s="1"/>
      <c r="LPW2107" s="1"/>
      <c r="LPX2107" s="1"/>
      <c r="LPY2107" s="1"/>
      <c r="LPZ2107" s="1"/>
      <c r="LQA2107" s="1"/>
      <c r="LQB2107" s="1"/>
      <c r="LQC2107" s="1"/>
      <c r="LQD2107" s="1"/>
      <c r="LQE2107" s="1"/>
      <c r="LQF2107" s="1"/>
      <c r="LQG2107" s="1"/>
      <c r="LQH2107" s="1"/>
      <c r="LQI2107" s="1"/>
      <c r="LQJ2107" s="1"/>
      <c r="LQK2107" s="1"/>
      <c r="LQL2107" s="1"/>
      <c r="LQM2107" s="1"/>
      <c r="LQN2107" s="1"/>
      <c r="LQO2107" s="1"/>
      <c r="LQP2107" s="1"/>
      <c r="LQQ2107" s="1"/>
      <c r="LQR2107" s="1"/>
      <c r="LQS2107" s="1"/>
      <c r="LQT2107" s="1"/>
      <c r="LQU2107" s="1"/>
      <c r="LQV2107" s="1"/>
      <c r="LQW2107" s="1"/>
      <c r="LQX2107" s="1"/>
      <c r="LQY2107" s="1"/>
      <c r="LQZ2107" s="1"/>
      <c r="LRA2107" s="1"/>
      <c r="LRB2107" s="1"/>
      <c r="LRC2107" s="1"/>
      <c r="LRD2107" s="1"/>
      <c r="LRE2107" s="1"/>
      <c r="LRF2107" s="1"/>
      <c r="LRG2107" s="1"/>
      <c r="LRH2107" s="1"/>
      <c r="LRI2107" s="1"/>
      <c r="LRJ2107" s="1"/>
      <c r="LRK2107" s="1"/>
      <c r="LRL2107" s="1"/>
      <c r="LRM2107" s="1"/>
      <c r="LRN2107" s="1"/>
      <c r="LRO2107" s="1"/>
      <c r="LRP2107" s="1"/>
      <c r="LRQ2107" s="1"/>
      <c r="LRR2107" s="1"/>
      <c r="LRS2107" s="1"/>
      <c r="LRT2107" s="1"/>
      <c r="LRU2107" s="1"/>
      <c r="LRV2107" s="1"/>
      <c r="LRW2107" s="1"/>
      <c r="LRX2107" s="1"/>
      <c r="LRY2107" s="1"/>
      <c r="LRZ2107" s="1"/>
      <c r="LSA2107" s="1"/>
      <c r="LSB2107" s="1"/>
      <c r="LSC2107" s="1"/>
      <c r="LSD2107" s="1"/>
      <c r="LSE2107" s="1"/>
      <c r="LSF2107" s="1"/>
      <c r="LSG2107" s="1"/>
      <c r="LSH2107" s="1"/>
      <c r="LSI2107" s="1"/>
      <c r="LSJ2107" s="1"/>
      <c r="LSK2107" s="1"/>
      <c r="LSL2107" s="1"/>
      <c r="LSM2107" s="1"/>
      <c r="LSN2107" s="1"/>
      <c r="LSO2107" s="1"/>
      <c r="LSP2107" s="1"/>
      <c r="LSQ2107" s="1"/>
      <c r="LSR2107" s="1"/>
      <c r="LSS2107" s="1"/>
      <c r="LST2107" s="1"/>
      <c r="LSU2107" s="1"/>
      <c r="LSV2107" s="1"/>
      <c r="LSW2107" s="1"/>
      <c r="LSX2107" s="1"/>
      <c r="LSY2107" s="1"/>
      <c r="LSZ2107" s="1"/>
      <c r="LTA2107" s="1"/>
      <c r="LTB2107" s="1"/>
      <c r="LTC2107" s="1"/>
      <c r="LTD2107" s="1"/>
      <c r="LTE2107" s="1"/>
      <c r="LTF2107" s="1"/>
      <c r="LTG2107" s="1"/>
      <c r="LTH2107" s="1"/>
      <c r="LTI2107" s="1"/>
      <c r="LTJ2107" s="1"/>
      <c r="LTK2107" s="1"/>
      <c r="LTL2107" s="1"/>
      <c r="LTM2107" s="1"/>
      <c r="LTN2107" s="1"/>
      <c r="LTO2107" s="1"/>
      <c r="LTP2107" s="1"/>
      <c r="LTQ2107" s="1"/>
      <c r="LTR2107" s="1"/>
      <c r="LTS2107" s="1"/>
      <c r="LTT2107" s="1"/>
      <c r="LTU2107" s="1"/>
      <c r="LTV2107" s="1"/>
      <c r="LTW2107" s="1"/>
      <c r="LTX2107" s="1"/>
      <c r="LTY2107" s="1"/>
      <c r="LTZ2107" s="1"/>
      <c r="LUA2107" s="1"/>
      <c r="LUB2107" s="1"/>
      <c r="LUC2107" s="1"/>
      <c r="LUD2107" s="1"/>
      <c r="LUE2107" s="1"/>
      <c r="LUF2107" s="1"/>
      <c r="LUG2107" s="1"/>
      <c r="LUH2107" s="1"/>
      <c r="LUI2107" s="1"/>
      <c r="LUJ2107" s="1"/>
      <c r="LUK2107" s="1"/>
      <c r="LUL2107" s="1"/>
      <c r="LUM2107" s="1"/>
      <c r="LUN2107" s="1"/>
      <c r="LUO2107" s="1"/>
      <c r="LUP2107" s="1"/>
      <c r="LUQ2107" s="1"/>
      <c r="LUR2107" s="1"/>
      <c r="LUS2107" s="1"/>
      <c r="LUT2107" s="1"/>
      <c r="LUU2107" s="1"/>
      <c r="LUV2107" s="1"/>
      <c r="LUW2107" s="1"/>
      <c r="LUX2107" s="1"/>
      <c r="LUY2107" s="1"/>
      <c r="LUZ2107" s="1"/>
      <c r="LVA2107" s="1"/>
      <c r="LVB2107" s="1"/>
      <c r="LVC2107" s="1"/>
      <c r="LVD2107" s="1"/>
      <c r="LVE2107" s="1"/>
      <c r="LVF2107" s="1"/>
      <c r="LVG2107" s="1"/>
      <c r="LVH2107" s="1"/>
      <c r="LVI2107" s="1"/>
      <c r="LVJ2107" s="1"/>
      <c r="LVK2107" s="1"/>
      <c r="LVL2107" s="1"/>
      <c r="LVM2107" s="1"/>
      <c r="LVN2107" s="1"/>
      <c r="LVO2107" s="1"/>
      <c r="LVP2107" s="1"/>
      <c r="LVQ2107" s="1"/>
      <c r="LVR2107" s="1"/>
      <c r="LVS2107" s="1"/>
      <c r="LVT2107" s="1"/>
      <c r="LVU2107" s="1"/>
      <c r="LVV2107" s="1"/>
      <c r="LVW2107" s="1"/>
      <c r="LVX2107" s="1"/>
      <c r="LVY2107" s="1"/>
      <c r="LVZ2107" s="1"/>
      <c r="LWA2107" s="1"/>
      <c r="LWB2107" s="1"/>
      <c r="LWC2107" s="1"/>
      <c r="LWD2107" s="1"/>
      <c r="LWE2107" s="1"/>
      <c r="LWF2107" s="1"/>
      <c r="LWG2107" s="1"/>
      <c r="LWH2107" s="1"/>
      <c r="LWI2107" s="1"/>
      <c r="LWJ2107" s="1"/>
      <c r="LWK2107" s="1"/>
      <c r="LWL2107" s="1"/>
      <c r="LWM2107" s="1"/>
      <c r="LWN2107" s="1"/>
      <c r="LWO2107" s="1"/>
      <c r="LWP2107" s="1"/>
      <c r="LWQ2107" s="1"/>
      <c r="LWR2107" s="1"/>
      <c r="LWS2107" s="1"/>
      <c r="LWT2107" s="1"/>
      <c r="LWU2107" s="1"/>
      <c r="LWV2107" s="1"/>
      <c r="LWW2107" s="1"/>
      <c r="LWX2107" s="1"/>
      <c r="LWY2107" s="1"/>
      <c r="LWZ2107" s="1"/>
      <c r="LXA2107" s="1"/>
      <c r="LXB2107" s="1"/>
      <c r="LXC2107" s="1"/>
      <c r="LXD2107" s="1"/>
      <c r="LXE2107" s="1"/>
      <c r="LXF2107" s="1"/>
      <c r="LXG2107" s="1"/>
      <c r="LXH2107" s="1"/>
      <c r="LXI2107" s="1"/>
      <c r="LXJ2107" s="1"/>
      <c r="LXK2107" s="1"/>
      <c r="LXL2107" s="1"/>
      <c r="LXM2107" s="1"/>
      <c r="LXN2107" s="1"/>
      <c r="LXO2107" s="1"/>
      <c r="LXP2107" s="1"/>
      <c r="LXQ2107" s="1"/>
      <c r="LXR2107" s="1"/>
      <c r="LXS2107" s="1"/>
      <c r="LXT2107" s="1"/>
      <c r="LXU2107" s="1"/>
      <c r="LXV2107" s="1"/>
      <c r="LXW2107" s="1"/>
      <c r="LXX2107" s="1"/>
      <c r="LXY2107" s="1"/>
      <c r="LXZ2107" s="1"/>
      <c r="LYA2107" s="1"/>
      <c r="LYB2107" s="1"/>
      <c r="LYC2107" s="1"/>
      <c r="LYD2107" s="1"/>
      <c r="LYE2107" s="1"/>
      <c r="LYF2107" s="1"/>
      <c r="LYG2107" s="1"/>
      <c r="LYH2107" s="1"/>
      <c r="LYI2107" s="1"/>
      <c r="LYJ2107" s="1"/>
      <c r="LYK2107" s="1"/>
      <c r="LYL2107" s="1"/>
      <c r="LYM2107" s="1"/>
      <c r="LYN2107" s="1"/>
      <c r="LYO2107" s="1"/>
      <c r="LYP2107" s="1"/>
      <c r="LYQ2107" s="1"/>
      <c r="LYR2107" s="1"/>
      <c r="LYS2107" s="1"/>
      <c r="LYT2107" s="1"/>
      <c r="LYU2107" s="1"/>
      <c r="LYV2107" s="1"/>
      <c r="LYW2107" s="1"/>
      <c r="LYX2107" s="1"/>
      <c r="LYY2107" s="1"/>
      <c r="LYZ2107" s="1"/>
      <c r="LZA2107" s="1"/>
      <c r="LZB2107" s="1"/>
      <c r="LZC2107" s="1"/>
      <c r="LZD2107" s="1"/>
      <c r="LZE2107" s="1"/>
      <c r="LZF2107" s="1"/>
      <c r="LZG2107" s="1"/>
      <c r="LZH2107" s="1"/>
      <c r="LZI2107" s="1"/>
      <c r="LZJ2107" s="1"/>
      <c r="LZK2107" s="1"/>
      <c r="LZL2107" s="1"/>
      <c r="LZM2107" s="1"/>
      <c r="LZN2107" s="1"/>
      <c r="LZO2107" s="1"/>
      <c r="LZP2107" s="1"/>
      <c r="LZQ2107" s="1"/>
      <c r="LZR2107" s="1"/>
      <c r="LZS2107" s="1"/>
      <c r="LZT2107" s="1"/>
      <c r="LZU2107" s="1"/>
      <c r="LZV2107" s="1"/>
      <c r="LZW2107" s="1"/>
      <c r="LZX2107" s="1"/>
      <c r="LZY2107" s="1"/>
      <c r="LZZ2107" s="1"/>
      <c r="MAA2107" s="1"/>
      <c r="MAB2107" s="1"/>
      <c r="MAC2107" s="1"/>
      <c r="MAD2107" s="1"/>
      <c r="MAE2107" s="1"/>
      <c r="MAF2107" s="1"/>
      <c r="MAG2107" s="1"/>
      <c r="MAH2107" s="1"/>
      <c r="MAI2107" s="1"/>
      <c r="MAJ2107" s="1"/>
      <c r="MAK2107" s="1"/>
      <c r="MAL2107" s="1"/>
      <c r="MAM2107" s="1"/>
      <c r="MAN2107" s="1"/>
      <c r="MAO2107" s="1"/>
      <c r="MAP2107" s="1"/>
      <c r="MAQ2107" s="1"/>
      <c r="MAR2107" s="1"/>
      <c r="MAS2107" s="1"/>
      <c r="MAT2107" s="1"/>
      <c r="MAU2107" s="1"/>
      <c r="MAV2107" s="1"/>
      <c r="MAW2107" s="1"/>
      <c r="MAX2107" s="1"/>
      <c r="MAY2107" s="1"/>
      <c r="MAZ2107" s="1"/>
      <c r="MBA2107" s="1"/>
      <c r="MBB2107" s="1"/>
      <c r="MBC2107" s="1"/>
      <c r="MBD2107" s="1"/>
      <c r="MBE2107" s="1"/>
      <c r="MBF2107" s="1"/>
      <c r="MBG2107" s="1"/>
      <c r="MBH2107" s="1"/>
      <c r="MBI2107" s="1"/>
      <c r="MBJ2107" s="1"/>
      <c r="MBK2107" s="1"/>
      <c r="MBL2107" s="1"/>
      <c r="MBM2107" s="1"/>
      <c r="MBN2107" s="1"/>
      <c r="MBO2107" s="1"/>
      <c r="MBP2107" s="1"/>
      <c r="MBQ2107" s="1"/>
      <c r="MBR2107" s="1"/>
      <c r="MBS2107" s="1"/>
      <c r="MBT2107" s="1"/>
      <c r="MBU2107" s="1"/>
      <c r="MBV2107" s="1"/>
      <c r="MBW2107" s="1"/>
      <c r="MBX2107" s="1"/>
      <c r="MBY2107" s="1"/>
      <c r="MBZ2107" s="1"/>
      <c r="MCA2107" s="1"/>
      <c r="MCB2107" s="1"/>
      <c r="MCC2107" s="1"/>
      <c r="MCD2107" s="1"/>
      <c r="MCE2107" s="1"/>
      <c r="MCF2107" s="1"/>
      <c r="MCG2107" s="1"/>
      <c r="MCH2107" s="1"/>
      <c r="MCI2107" s="1"/>
      <c r="MCJ2107" s="1"/>
      <c r="MCK2107" s="1"/>
      <c r="MCL2107" s="1"/>
      <c r="MCM2107" s="1"/>
      <c r="MCN2107" s="1"/>
      <c r="MCO2107" s="1"/>
      <c r="MCP2107" s="1"/>
      <c r="MCQ2107" s="1"/>
      <c r="MCR2107" s="1"/>
      <c r="MCS2107" s="1"/>
      <c r="MCT2107" s="1"/>
      <c r="MCU2107" s="1"/>
      <c r="MCV2107" s="1"/>
      <c r="MCW2107" s="1"/>
      <c r="MCX2107" s="1"/>
      <c r="MCY2107" s="1"/>
      <c r="MCZ2107" s="1"/>
      <c r="MDA2107" s="1"/>
      <c r="MDB2107" s="1"/>
      <c r="MDC2107" s="1"/>
      <c r="MDD2107" s="1"/>
      <c r="MDE2107" s="1"/>
      <c r="MDF2107" s="1"/>
      <c r="MDG2107" s="1"/>
      <c r="MDH2107" s="1"/>
      <c r="MDI2107" s="1"/>
      <c r="MDJ2107" s="1"/>
      <c r="MDK2107" s="1"/>
      <c r="MDL2107" s="1"/>
      <c r="MDM2107" s="1"/>
      <c r="MDN2107" s="1"/>
      <c r="MDO2107" s="1"/>
      <c r="MDP2107" s="1"/>
      <c r="MDQ2107" s="1"/>
      <c r="MDR2107" s="1"/>
      <c r="MDS2107" s="1"/>
      <c r="MDT2107" s="1"/>
      <c r="MDU2107" s="1"/>
      <c r="MDV2107" s="1"/>
      <c r="MDW2107" s="1"/>
      <c r="MDX2107" s="1"/>
      <c r="MDY2107" s="1"/>
      <c r="MDZ2107" s="1"/>
      <c r="MEA2107" s="1"/>
      <c r="MEB2107" s="1"/>
      <c r="MEC2107" s="1"/>
      <c r="MED2107" s="1"/>
      <c r="MEE2107" s="1"/>
      <c r="MEF2107" s="1"/>
      <c r="MEG2107" s="1"/>
      <c r="MEH2107" s="1"/>
      <c r="MEI2107" s="1"/>
      <c r="MEJ2107" s="1"/>
      <c r="MEK2107" s="1"/>
      <c r="MEL2107" s="1"/>
      <c r="MEM2107" s="1"/>
      <c r="MEN2107" s="1"/>
      <c r="MEO2107" s="1"/>
      <c r="MEP2107" s="1"/>
      <c r="MEQ2107" s="1"/>
      <c r="MER2107" s="1"/>
      <c r="MES2107" s="1"/>
      <c r="MET2107" s="1"/>
      <c r="MEU2107" s="1"/>
      <c r="MEV2107" s="1"/>
      <c r="MEW2107" s="1"/>
      <c r="MEX2107" s="1"/>
      <c r="MEY2107" s="1"/>
      <c r="MEZ2107" s="1"/>
      <c r="MFA2107" s="1"/>
      <c r="MFB2107" s="1"/>
      <c r="MFC2107" s="1"/>
      <c r="MFD2107" s="1"/>
      <c r="MFE2107" s="1"/>
      <c r="MFF2107" s="1"/>
      <c r="MFG2107" s="1"/>
      <c r="MFH2107" s="1"/>
      <c r="MFI2107" s="1"/>
      <c r="MFJ2107" s="1"/>
      <c r="MFK2107" s="1"/>
      <c r="MFL2107" s="1"/>
      <c r="MFM2107" s="1"/>
      <c r="MFN2107" s="1"/>
      <c r="MFO2107" s="1"/>
      <c r="MFP2107" s="1"/>
      <c r="MFQ2107" s="1"/>
      <c r="MFR2107" s="1"/>
      <c r="MFS2107" s="1"/>
      <c r="MFT2107" s="1"/>
      <c r="MFU2107" s="1"/>
      <c r="MFV2107" s="1"/>
      <c r="MFW2107" s="1"/>
      <c r="MFX2107" s="1"/>
      <c r="MFY2107" s="1"/>
      <c r="MFZ2107" s="1"/>
      <c r="MGA2107" s="1"/>
      <c r="MGB2107" s="1"/>
      <c r="MGC2107" s="1"/>
      <c r="MGD2107" s="1"/>
      <c r="MGE2107" s="1"/>
      <c r="MGF2107" s="1"/>
      <c r="MGG2107" s="1"/>
      <c r="MGH2107" s="1"/>
      <c r="MGI2107" s="1"/>
      <c r="MGJ2107" s="1"/>
      <c r="MGK2107" s="1"/>
      <c r="MGL2107" s="1"/>
      <c r="MGM2107" s="1"/>
      <c r="MGN2107" s="1"/>
      <c r="MGO2107" s="1"/>
      <c r="MGP2107" s="1"/>
      <c r="MGQ2107" s="1"/>
      <c r="MGR2107" s="1"/>
      <c r="MGS2107" s="1"/>
      <c r="MGT2107" s="1"/>
      <c r="MGU2107" s="1"/>
      <c r="MGV2107" s="1"/>
      <c r="MGW2107" s="1"/>
      <c r="MGX2107" s="1"/>
      <c r="MGY2107" s="1"/>
      <c r="MGZ2107" s="1"/>
      <c r="MHA2107" s="1"/>
      <c r="MHB2107" s="1"/>
      <c r="MHC2107" s="1"/>
      <c r="MHD2107" s="1"/>
      <c r="MHE2107" s="1"/>
      <c r="MHF2107" s="1"/>
      <c r="MHG2107" s="1"/>
      <c r="MHH2107" s="1"/>
      <c r="MHI2107" s="1"/>
      <c r="MHJ2107" s="1"/>
      <c r="MHK2107" s="1"/>
      <c r="MHL2107" s="1"/>
      <c r="MHM2107" s="1"/>
      <c r="MHN2107" s="1"/>
      <c r="MHO2107" s="1"/>
      <c r="MHP2107" s="1"/>
      <c r="MHQ2107" s="1"/>
      <c r="MHR2107" s="1"/>
      <c r="MHS2107" s="1"/>
      <c r="MHT2107" s="1"/>
      <c r="MHU2107" s="1"/>
      <c r="MHV2107" s="1"/>
      <c r="MHW2107" s="1"/>
      <c r="MHX2107" s="1"/>
      <c r="MHY2107" s="1"/>
      <c r="MHZ2107" s="1"/>
      <c r="MIA2107" s="1"/>
      <c r="MIB2107" s="1"/>
      <c r="MIC2107" s="1"/>
      <c r="MID2107" s="1"/>
      <c r="MIE2107" s="1"/>
      <c r="MIF2107" s="1"/>
      <c r="MIG2107" s="1"/>
      <c r="MIH2107" s="1"/>
      <c r="MII2107" s="1"/>
      <c r="MIJ2107" s="1"/>
      <c r="MIK2107" s="1"/>
      <c r="MIL2107" s="1"/>
      <c r="MIM2107" s="1"/>
      <c r="MIN2107" s="1"/>
      <c r="MIO2107" s="1"/>
      <c r="MIP2107" s="1"/>
      <c r="MIQ2107" s="1"/>
      <c r="MIR2107" s="1"/>
      <c r="MIS2107" s="1"/>
      <c r="MIT2107" s="1"/>
      <c r="MIU2107" s="1"/>
      <c r="MIV2107" s="1"/>
      <c r="MIW2107" s="1"/>
      <c r="MIX2107" s="1"/>
      <c r="MIY2107" s="1"/>
      <c r="MIZ2107" s="1"/>
      <c r="MJA2107" s="1"/>
      <c r="MJB2107" s="1"/>
      <c r="MJC2107" s="1"/>
      <c r="MJD2107" s="1"/>
      <c r="MJE2107" s="1"/>
      <c r="MJF2107" s="1"/>
      <c r="MJG2107" s="1"/>
      <c r="MJH2107" s="1"/>
      <c r="MJI2107" s="1"/>
      <c r="MJJ2107" s="1"/>
      <c r="MJK2107" s="1"/>
      <c r="MJL2107" s="1"/>
      <c r="MJM2107" s="1"/>
      <c r="MJN2107" s="1"/>
      <c r="MJO2107" s="1"/>
      <c r="MJP2107" s="1"/>
      <c r="MJQ2107" s="1"/>
      <c r="MJR2107" s="1"/>
      <c r="MJS2107" s="1"/>
      <c r="MJT2107" s="1"/>
      <c r="MJU2107" s="1"/>
      <c r="MJV2107" s="1"/>
      <c r="MJW2107" s="1"/>
      <c r="MJX2107" s="1"/>
      <c r="MJY2107" s="1"/>
      <c r="MJZ2107" s="1"/>
      <c r="MKA2107" s="1"/>
      <c r="MKB2107" s="1"/>
      <c r="MKC2107" s="1"/>
      <c r="MKD2107" s="1"/>
      <c r="MKE2107" s="1"/>
      <c r="MKF2107" s="1"/>
      <c r="MKG2107" s="1"/>
      <c r="MKH2107" s="1"/>
      <c r="MKI2107" s="1"/>
      <c r="MKJ2107" s="1"/>
      <c r="MKK2107" s="1"/>
      <c r="MKL2107" s="1"/>
      <c r="MKM2107" s="1"/>
      <c r="MKN2107" s="1"/>
      <c r="MKO2107" s="1"/>
      <c r="MKP2107" s="1"/>
      <c r="MKQ2107" s="1"/>
      <c r="MKR2107" s="1"/>
      <c r="MKS2107" s="1"/>
      <c r="MKT2107" s="1"/>
      <c r="MKU2107" s="1"/>
      <c r="MKV2107" s="1"/>
      <c r="MKW2107" s="1"/>
      <c r="MKX2107" s="1"/>
      <c r="MKY2107" s="1"/>
      <c r="MKZ2107" s="1"/>
      <c r="MLA2107" s="1"/>
      <c r="MLB2107" s="1"/>
      <c r="MLC2107" s="1"/>
      <c r="MLD2107" s="1"/>
      <c r="MLE2107" s="1"/>
      <c r="MLF2107" s="1"/>
      <c r="MLG2107" s="1"/>
      <c r="MLH2107" s="1"/>
      <c r="MLI2107" s="1"/>
      <c r="MLJ2107" s="1"/>
      <c r="MLK2107" s="1"/>
      <c r="MLL2107" s="1"/>
      <c r="MLM2107" s="1"/>
      <c r="MLN2107" s="1"/>
      <c r="MLO2107" s="1"/>
      <c r="MLP2107" s="1"/>
      <c r="MLQ2107" s="1"/>
      <c r="MLR2107" s="1"/>
      <c r="MLS2107" s="1"/>
      <c r="MLT2107" s="1"/>
      <c r="MLU2107" s="1"/>
      <c r="MLV2107" s="1"/>
      <c r="MLW2107" s="1"/>
      <c r="MLX2107" s="1"/>
      <c r="MLY2107" s="1"/>
      <c r="MLZ2107" s="1"/>
      <c r="MMA2107" s="1"/>
      <c r="MMB2107" s="1"/>
      <c r="MMC2107" s="1"/>
      <c r="MMD2107" s="1"/>
      <c r="MME2107" s="1"/>
      <c r="MMF2107" s="1"/>
      <c r="MMG2107" s="1"/>
      <c r="MMH2107" s="1"/>
      <c r="MMI2107" s="1"/>
      <c r="MMJ2107" s="1"/>
      <c r="MMK2107" s="1"/>
      <c r="MML2107" s="1"/>
      <c r="MMM2107" s="1"/>
      <c r="MMN2107" s="1"/>
      <c r="MMO2107" s="1"/>
      <c r="MMP2107" s="1"/>
      <c r="MMQ2107" s="1"/>
      <c r="MMR2107" s="1"/>
      <c r="MMS2107" s="1"/>
      <c r="MMT2107" s="1"/>
      <c r="MMU2107" s="1"/>
      <c r="MMV2107" s="1"/>
      <c r="MMW2107" s="1"/>
      <c r="MMX2107" s="1"/>
      <c r="MMY2107" s="1"/>
      <c r="MMZ2107" s="1"/>
      <c r="MNA2107" s="1"/>
      <c r="MNB2107" s="1"/>
      <c r="MNC2107" s="1"/>
      <c r="MND2107" s="1"/>
      <c r="MNE2107" s="1"/>
      <c r="MNF2107" s="1"/>
      <c r="MNG2107" s="1"/>
      <c r="MNH2107" s="1"/>
      <c r="MNI2107" s="1"/>
      <c r="MNJ2107" s="1"/>
      <c r="MNK2107" s="1"/>
      <c r="MNL2107" s="1"/>
      <c r="MNM2107" s="1"/>
      <c r="MNN2107" s="1"/>
      <c r="MNO2107" s="1"/>
      <c r="MNP2107" s="1"/>
      <c r="MNQ2107" s="1"/>
      <c r="MNR2107" s="1"/>
      <c r="MNS2107" s="1"/>
      <c r="MNT2107" s="1"/>
      <c r="MNU2107" s="1"/>
      <c r="MNV2107" s="1"/>
      <c r="MNW2107" s="1"/>
      <c r="MNX2107" s="1"/>
      <c r="MNY2107" s="1"/>
      <c r="MNZ2107" s="1"/>
      <c r="MOA2107" s="1"/>
      <c r="MOB2107" s="1"/>
      <c r="MOC2107" s="1"/>
      <c r="MOD2107" s="1"/>
      <c r="MOE2107" s="1"/>
      <c r="MOF2107" s="1"/>
      <c r="MOG2107" s="1"/>
      <c r="MOH2107" s="1"/>
      <c r="MOI2107" s="1"/>
      <c r="MOJ2107" s="1"/>
      <c r="MOK2107" s="1"/>
      <c r="MOL2107" s="1"/>
      <c r="MOM2107" s="1"/>
      <c r="MON2107" s="1"/>
      <c r="MOO2107" s="1"/>
      <c r="MOP2107" s="1"/>
      <c r="MOQ2107" s="1"/>
      <c r="MOR2107" s="1"/>
      <c r="MOS2107" s="1"/>
      <c r="MOT2107" s="1"/>
      <c r="MOU2107" s="1"/>
      <c r="MOV2107" s="1"/>
      <c r="MOW2107" s="1"/>
      <c r="MOX2107" s="1"/>
      <c r="MOY2107" s="1"/>
      <c r="MOZ2107" s="1"/>
      <c r="MPA2107" s="1"/>
      <c r="MPB2107" s="1"/>
      <c r="MPC2107" s="1"/>
      <c r="MPD2107" s="1"/>
      <c r="MPE2107" s="1"/>
      <c r="MPF2107" s="1"/>
      <c r="MPG2107" s="1"/>
      <c r="MPH2107" s="1"/>
      <c r="MPI2107" s="1"/>
      <c r="MPJ2107" s="1"/>
      <c r="MPK2107" s="1"/>
      <c r="MPL2107" s="1"/>
      <c r="MPM2107" s="1"/>
      <c r="MPN2107" s="1"/>
      <c r="MPO2107" s="1"/>
      <c r="MPP2107" s="1"/>
      <c r="MPQ2107" s="1"/>
      <c r="MPR2107" s="1"/>
      <c r="MPS2107" s="1"/>
      <c r="MPT2107" s="1"/>
      <c r="MPU2107" s="1"/>
      <c r="MPV2107" s="1"/>
      <c r="MPW2107" s="1"/>
      <c r="MPX2107" s="1"/>
      <c r="MPY2107" s="1"/>
      <c r="MPZ2107" s="1"/>
      <c r="MQA2107" s="1"/>
      <c r="MQB2107" s="1"/>
      <c r="MQC2107" s="1"/>
      <c r="MQD2107" s="1"/>
      <c r="MQE2107" s="1"/>
      <c r="MQF2107" s="1"/>
      <c r="MQG2107" s="1"/>
      <c r="MQH2107" s="1"/>
      <c r="MQI2107" s="1"/>
      <c r="MQJ2107" s="1"/>
      <c r="MQK2107" s="1"/>
      <c r="MQL2107" s="1"/>
      <c r="MQM2107" s="1"/>
      <c r="MQN2107" s="1"/>
      <c r="MQO2107" s="1"/>
      <c r="MQP2107" s="1"/>
      <c r="MQQ2107" s="1"/>
      <c r="MQR2107" s="1"/>
      <c r="MQS2107" s="1"/>
      <c r="MQT2107" s="1"/>
      <c r="MQU2107" s="1"/>
      <c r="MQV2107" s="1"/>
      <c r="MQW2107" s="1"/>
      <c r="MQX2107" s="1"/>
      <c r="MQY2107" s="1"/>
      <c r="MQZ2107" s="1"/>
      <c r="MRA2107" s="1"/>
      <c r="MRB2107" s="1"/>
      <c r="MRC2107" s="1"/>
      <c r="MRD2107" s="1"/>
      <c r="MRE2107" s="1"/>
      <c r="MRF2107" s="1"/>
      <c r="MRG2107" s="1"/>
      <c r="MRH2107" s="1"/>
      <c r="MRI2107" s="1"/>
      <c r="MRJ2107" s="1"/>
      <c r="MRK2107" s="1"/>
      <c r="MRL2107" s="1"/>
      <c r="MRM2107" s="1"/>
      <c r="MRN2107" s="1"/>
      <c r="MRO2107" s="1"/>
      <c r="MRP2107" s="1"/>
      <c r="MRQ2107" s="1"/>
      <c r="MRR2107" s="1"/>
      <c r="MRS2107" s="1"/>
      <c r="MRT2107" s="1"/>
      <c r="MRU2107" s="1"/>
      <c r="MRV2107" s="1"/>
      <c r="MRW2107" s="1"/>
      <c r="MRX2107" s="1"/>
      <c r="MRY2107" s="1"/>
      <c r="MRZ2107" s="1"/>
      <c r="MSA2107" s="1"/>
      <c r="MSB2107" s="1"/>
      <c r="MSC2107" s="1"/>
      <c r="MSD2107" s="1"/>
      <c r="MSE2107" s="1"/>
      <c r="MSF2107" s="1"/>
      <c r="MSG2107" s="1"/>
      <c r="MSH2107" s="1"/>
      <c r="MSI2107" s="1"/>
      <c r="MSJ2107" s="1"/>
      <c r="MSK2107" s="1"/>
      <c r="MSL2107" s="1"/>
      <c r="MSM2107" s="1"/>
      <c r="MSN2107" s="1"/>
      <c r="MSO2107" s="1"/>
      <c r="MSP2107" s="1"/>
      <c r="MSQ2107" s="1"/>
      <c r="MSR2107" s="1"/>
      <c r="MSS2107" s="1"/>
      <c r="MST2107" s="1"/>
      <c r="MSU2107" s="1"/>
      <c r="MSV2107" s="1"/>
      <c r="MSW2107" s="1"/>
      <c r="MSX2107" s="1"/>
      <c r="MSY2107" s="1"/>
      <c r="MSZ2107" s="1"/>
      <c r="MTA2107" s="1"/>
      <c r="MTB2107" s="1"/>
      <c r="MTC2107" s="1"/>
      <c r="MTD2107" s="1"/>
      <c r="MTE2107" s="1"/>
      <c r="MTF2107" s="1"/>
      <c r="MTG2107" s="1"/>
      <c r="MTH2107" s="1"/>
      <c r="MTI2107" s="1"/>
      <c r="MTJ2107" s="1"/>
      <c r="MTK2107" s="1"/>
      <c r="MTL2107" s="1"/>
      <c r="MTM2107" s="1"/>
      <c r="MTN2107" s="1"/>
      <c r="MTO2107" s="1"/>
      <c r="MTP2107" s="1"/>
      <c r="MTQ2107" s="1"/>
      <c r="MTR2107" s="1"/>
      <c r="MTS2107" s="1"/>
      <c r="MTT2107" s="1"/>
      <c r="MTU2107" s="1"/>
      <c r="MTV2107" s="1"/>
      <c r="MTW2107" s="1"/>
      <c r="MTX2107" s="1"/>
      <c r="MTY2107" s="1"/>
      <c r="MTZ2107" s="1"/>
      <c r="MUA2107" s="1"/>
      <c r="MUB2107" s="1"/>
      <c r="MUC2107" s="1"/>
      <c r="MUD2107" s="1"/>
      <c r="MUE2107" s="1"/>
      <c r="MUF2107" s="1"/>
      <c r="MUG2107" s="1"/>
      <c r="MUH2107" s="1"/>
      <c r="MUI2107" s="1"/>
      <c r="MUJ2107" s="1"/>
      <c r="MUK2107" s="1"/>
      <c r="MUL2107" s="1"/>
      <c r="MUM2107" s="1"/>
      <c r="MUN2107" s="1"/>
      <c r="MUO2107" s="1"/>
      <c r="MUP2107" s="1"/>
      <c r="MUQ2107" s="1"/>
      <c r="MUR2107" s="1"/>
      <c r="MUS2107" s="1"/>
      <c r="MUT2107" s="1"/>
      <c r="MUU2107" s="1"/>
      <c r="MUV2107" s="1"/>
      <c r="MUW2107" s="1"/>
      <c r="MUX2107" s="1"/>
      <c r="MUY2107" s="1"/>
      <c r="MUZ2107" s="1"/>
      <c r="MVA2107" s="1"/>
      <c r="MVB2107" s="1"/>
      <c r="MVC2107" s="1"/>
      <c r="MVD2107" s="1"/>
      <c r="MVE2107" s="1"/>
      <c r="MVF2107" s="1"/>
      <c r="MVG2107" s="1"/>
      <c r="MVH2107" s="1"/>
      <c r="MVI2107" s="1"/>
      <c r="MVJ2107" s="1"/>
      <c r="MVK2107" s="1"/>
      <c r="MVL2107" s="1"/>
      <c r="MVM2107" s="1"/>
      <c r="MVN2107" s="1"/>
      <c r="MVO2107" s="1"/>
      <c r="MVP2107" s="1"/>
      <c r="MVQ2107" s="1"/>
      <c r="MVR2107" s="1"/>
      <c r="MVS2107" s="1"/>
      <c r="MVT2107" s="1"/>
      <c r="MVU2107" s="1"/>
      <c r="MVV2107" s="1"/>
      <c r="MVW2107" s="1"/>
      <c r="MVX2107" s="1"/>
      <c r="MVY2107" s="1"/>
      <c r="MVZ2107" s="1"/>
      <c r="MWA2107" s="1"/>
      <c r="MWB2107" s="1"/>
      <c r="MWC2107" s="1"/>
      <c r="MWD2107" s="1"/>
      <c r="MWE2107" s="1"/>
      <c r="MWF2107" s="1"/>
      <c r="MWG2107" s="1"/>
      <c r="MWH2107" s="1"/>
      <c r="MWI2107" s="1"/>
      <c r="MWJ2107" s="1"/>
      <c r="MWK2107" s="1"/>
      <c r="MWL2107" s="1"/>
      <c r="MWM2107" s="1"/>
      <c r="MWN2107" s="1"/>
      <c r="MWO2107" s="1"/>
      <c r="MWP2107" s="1"/>
      <c r="MWQ2107" s="1"/>
      <c r="MWR2107" s="1"/>
      <c r="MWS2107" s="1"/>
      <c r="MWT2107" s="1"/>
      <c r="MWU2107" s="1"/>
      <c r="MWV2107" s="1"/>
      <c r="MWW2107" s="1"/>
      <c r="MWX2107" s="1"/>
      <c r="MWY2107" s="1"/>
      <c r="MWZ2107" s="1"/>
      <c r="MXA2107" s="1"/>
      <c r="MXB2107" s="1"/>
      <c r="MXC2107" s="1"/>
      <c r="MXD2107" s="1"/>
      <c r="MXE2107" s="1"/>
      <c r="MXF2107" s="1"/>
      <c r="MXG2107" s="1"/>
      <c r="MXH2107" s="1"/>
      <c r="MXI2107" s="1"/>
      <c r="MXJ2107" s="1"/>
      <c r="MXK2107" s="1"/>
      <c r="MXL2107" s="1"/>
      <c r="MXM2107" s="1"/>
      <c r="MXN2107" s="1"/>
      <c r="MXO2107" s="1"/>
      <c r="MXP2107" s="1"/>
      <c r="MXQ2107" s="1"/>
      <c r="MXR2107" s="1"/>
      <c r="MXS2107" s="1"/>
      <c r="MXT2107" s="1"/>
      <c r="MXU2107" s="1"/>
      <c r="MXV2107" s="1"/>
      <c r="MXW2107" s="1"/>
      <c r="MXX2107" s="1"/>
      <c r="MXY2107" s="1"/>
      <c r="MXZ2107" s="1"/>
      <c r="MYA2107" s="1"/>
      <c r="MYB2107" s="1"/>
      <c r="MYC2107" s="1"/>
      <c r="MYD2107" s="1"/>
      <c r="MYE2107" s="1"/>
      <c r="MYF2107" s="1"/>
      <c r="MYG2107" s="1"/>
      <c r="MYH2107" s="1"/>
      <c r="MYI2107" s="1"/>
      <c r="MYJ2107" s="1"/>
      <c r="MYK2107" s="1"/>
      <c r="MYL2107" s="1"/>
      <c r="MYM2107" s="1"/>
      <c r="MYN2107" s="1"/>
      <c r="MYO2107" s="1"/>
      <c r="MYP2107" s="1"/>
      <c r="MYQ2107" s="1"/>
      <c r="MYR2107" s="1"/>
      <c r="MYS2107" s="1"/>
      <c r="MYT2107" s="1"/>
      <c r="MYU2107" s="1"/>
      <c r="MYV2107" s="1"/>
      <c r="MYW2107" s="1"/>
      <c r="MYX2107" s="1"/>
      <c r="MYY2107" s="1"/>
      <c r="MYZ2107" s="1"/>
      <c r="MZA2107" s="1"/>
      <c r="MZB2107" s="1"/>
      <c r="MZC2107" s="1"/>
      <c r="MZD2107" s="1"/>
      <c r="MZE2107" s="1"/>
      <c r="MZF2107" s="1"/>
      <c r="MZG2107" s="1"/>
      <c r="MZH2107" s="1"/>
      <c r="MZI2107" s="1"/>
      <c r="MZJ2107" s="1"/>
      <c r="MZK2107" s="1"/>
      <c r="MZL2107" s="1"/>
      <c r="MZM2107" s="1"/>
      <c r="MZN2107" s="1"/>
      <c r="MZO2107" s="1"/>
      <c r="MZP2107" s="1"/>
      <c r="MZQ2107" s="1"/>
      <c r="MZR2107" s="1"/>
      <c r="MZS2107" s="1"/>
      <c r="MZT2107" s="1"/>
      <c r="MZU2107" s="1"/>
      <c r="MZV2107" s="1"/>
      <c r="MZW2107" s="1"/>
      <c r="MZX2107" s="1"/>
      <c r="MZY2107" s="1"/>
      <c r="MZZ2107" s="1"/>
      <c r="NAA2107" s="1"/>
      <c r="NAB2107" s="1"/>
      <c r="NAC2107" s="1"/>
      <c r="NAD2107" s="1"/>
      <c r="NAE2107" s="1"/>
      <c r="NAF2107" s="1"/>
      <c r="NAG2107" s="1"/>
      <c r="NAH2107" s="1"/>
      <c r="NAI2107" s="1"/>
      <c r="NAJ2107" s="1"/>
      <c r="NAK2107" s="1"/>
      <c r="NAL2107" s="1"/>
      <c r="NAM2107" s="1"/>
      <c r="NAN2107" s="1"/>
      <c r="NAO2107" s="1"/>
      <c r="NAP2107" s="1"/>
      <c r="NAQ2107" s="1"/>
      <c r="NAR2107" s="1"/>
      <c r="NAS2107" s="1"/>
      <c r="NAT2107" s="1"/>
      <c r="NAU2107" s="1"/>
      <c r="NAV2107" s="1"/>
      <c r="NAW2107" s="1"/>
      <c r="NAX2107" s="1"/>
      <c r="NAY2107" s="1"/>
      <c r="NAZ2107" s="1"/>
      <c r="NBA2107" s="1"/>
      <c r="NBB2107" s="1"/>
      <c r="NBC2107" s="1"/>
      <c r="NBD2107" s="1"/>
      <c r="NBE2107" s="1"/>
      <c r="NBF2107" s="1"/>
      <c r="NBG2107" s="1"/>
      <c r="NBH2107" s="1"/>
      <c r="NBI2107" s="1"/>
      <c r="NBJ2107" s="1"/>
      <c r="NBK2107" s="1"/>
      <c r="NBL2107" s="1"/>
      <c r="NBM2107" s="1"/>
      <c r="NBN2107" s="1"/>
      <c r="NBO2107" s="1"/>
      <c r="NBP2107" s="1"/>
      <c r="NBQ2107" s="1"/>
      <c r="NBR2107" s="1"/>
      <c r="NBS2107" s="1"/>
      <c r="NBT2107" s="1"/>
      <c r="NBU2107" s="1"/>
      <c r="NBV2107" s="1"/>
      <c r="NBW2107" s="1"/>
      <c r="NBX2107" s="1"/>
      <c r="NBY2107" s="1"/>
      <c r="NBZ2107" s="1"/>
      <c r="NCA2107" s="1"/>
      <c r="NCB2107" s="1"/>
      <c r="NCC2107" s="1"/>
      <c r="NCD2107" s="1"/>
      <c r="NCE2107" s="1"/>
      <c r="NCF2107" s="1"/>
      <c r="NCG2107" s="1"/>
      <c r="NCH2107" s="1"/>
      <c r="NCI2107" s="1"/>
      <c r="NCJ2107" s="1"/>
      <c r="NCK2107" s="1"/>
      <c r="NCL2107" s="1"/>
      <c r="NCM2107" s="1"/>
      <c r="NCN2107" s="1"/>
      <c r="NCO2107" s="1"/>
      <c r="NCP2107" s="1"/>
      <c r="NCQ2107" s="1"/>
      <c r="NCR2107" s="1"/>
      <c r="NCS2107" s="1"/>
      <c r="NCT2107" s="1"/>
      <c r="NCU2107" s="1"/>
      <c r="NCV2107" s="1"/>
      <c r="NCW2107" s="1"/>
      <c r="NCX2107" s="1"/>
      <c r="NCY2107" s="1"/>
      <c r="NCZ2107" s="1"/>
      <c r="NDA2107" s="1"/>
      <c r="NDB2107" s="1"/>
      <c r="NDC2107" s="1"/>
      <c r="NDD2107" s="1"/>
      <c r="NDE2107" s="1"/>
      <c r="NDF2107" s="1"/>
      <c r="NDG2107" s="1"/>
      <c r="NDH2107" s="1"/>
      <c r="NDI2107" s="1"/>
      <c r="NDJ2107" s="1"/>
      <c r="NDK2107" s="1"/>
      <c r="NDL2107" s="1"/>
      <c r="NDM2107" s="1"/>
      <c r="NDN2107" s="1"/>
      <c r="NDO2107" s="1"/>
      <c r="NDP2107" s="1"/>
      <c r="NDQ2107" s="1"/>
      <c r="NDR2107" s="1"/>
      <c r="NDS2107" s="1"/>
      <c r="NDT2107" s="1"/>
      <c r="NDU2107" s="1"/>
      <c r="NDV2107" s="1"/>
      <c r="NDW2107" s="1"/>
      <c r="NDX2107" s="1"/>
      <c r="NDY2107" s="1"/>
      <c r="NDZ2107" s="1"/>
      <c r="NEA2107" s="1"/>
      <c r="NEB2107" s="1"/>
      <c r="NEC2107" s="1"/>
      <c r="NED2107" s="1"/>
      <c r="NEE2107" s="1"/>
      <c r="NEF2107" s="1"/>
      <c r="NEG2107" s="1"/>
      <c r="NEH2107" s="1"/>
      <c r="NEI2107" s="1"/>
      <c r="NEJ2107" s="1"/>
      <c r="NEK2107" s="1"/>
      <c r="NEL2107" s="1"/>
      <c r="NEM2107" s="1"/>
      <c r="NEN2107" s="1"/>
      <c r="NEO2107" s="1"/>
      <c r="NEP2107" s="1"/>
      <c r="NEQ2107" s="1"/>
      <c r="NER2107" s="1"/>
      <c r="NES2107" s="1"/>
      <c r="NET2107" s="1"/>
      <c r="NEU2107" s="1"/>
      <c r="NEV2107" s="1"/>
      <c r="NEW2107" s="1"/>
      <c r="NEX2107" s="1"/>
      <c r="NEY2107" s="1"/>
      <c r="NEZ2107" s="1"/>
      <c r="NFA2107" s="1"/>
      <c r="NFB2107" s="1"/>
      <c r="NFC2107" s="1"/>
      <c r="NFD2107" s="1"/>
      <c r="NFE2107" s="1"/>
      <c r="NFF2107" s="1"/>
      <c r="NFG2107" s="1"/>
      <c r="NFH2107" s="1"/>
      <c r="NFI2107" s="1"/>
      <c r="NFJ2107" s="1"/>
      <c r="NFK2107" s="1"/>
      <c r="NFL2107" s="1"/>
      <c r="NFM2107" s="1"/>
      <c r="NFN2107" s="1"/>
      <c r="NFO2107" s="1"/>
      <c r="NFP2107" s="1"/>
      <c r="NFQ2107" s="1"/>
      <c r="NFR2107" s="1"/>
      <c r="NFS2107" s="1"/>
      <c r="NFT2107" s="1"/>
      <c r="NFU2107" s="1"/>
      <c r="NFV2107" s="1"/>
      <c r="NFW2107" s="1"/>
      <c r="NFX2107" s="1"/>
      <c r="NFY2107" s="1"/>
      <c r="NFZ2107" s="1"/>
      <c r="NGA2107" s="1"/>
      <c r="NGB2107" s="1"/>
      <c r="NGC2107" s="1"/>
      <c r="NGD2107" s="1"/>
      <c r="NGE2107" s="1"/>
      <c r="NGF2107" s="1"/>
      <c r="NGG2107" s="1"/>
      <c r="NGH2107" s="1"/>
      <c r="NGI2107" s="1"/>
      <c r="NGJ2107" s="1"/>
      <c r="NGK2107" s="1"/>
      <c r="NGL2107" s="1"/>
      <c r="NGM2107" s="1"/>
      <c r="NGN2107" s="1"/>
      <c r="NGO2107" s="1"/>
      <c r="NGP2107" s="1"/>
      <c r="NGQ2107" s="1"/>
      <c r="NGR2107" s="1"/>
      <c r="NGS2107" s="1"/>
      <c r="NGT2107" s="1"/>
      <c r="NGU2107" s="1"/>
      <c r="NGV2107" s="1"/>
      <c r="NGW2107" s="1"/>
      <c r="NGX2107" s="1"/>
      <c r="NGY2107" s="1"/>
      <c r="NGZ2107" s="1"/>
      <c r="NHA2107" s="1"/>
      <c r="NHB2107" s="1"/>
      <c r="NHC2107" s="1"/>
      <c r="NHD2107" s="1"/>
      <c r="NHE2107" s="1"/>
      <c r="NHF2107" s="1"/>
      <c r="NHG2107" s="1"/>
      <c r="NHH2107" s="1"/>
      <c r="NHI2107" s="1"/>
      <c r="NHJ2107" s="1"/>
      <c r="NHK2107" s="1"/>
      <c r="NHL2107" s="1"/>
      <c r="NHM2107" s="1"/>
      <c r="NHN2107" s="1"/>
      <c r="NHO2107" s="1"/>
      <c r="NHP2107" s="1"/>
      <c r="NHQ2107" s="1"/>
      <c r="NHR2107" s="1"/>
      <c r="NHS2107" s="1"/>
      <c r="NHT2107" s="1"/>
      <c r="NHU2107" s="1"/>
      <c r="NHV2107" s="1"/>
      <c r="NHW2107" s="1"/>
      <c r="NHX2107" s="1"/>
      <c r="NHY2107" s="1"/>
      <c r="NHZ2107" s="1"/>
      <c r="NIA2107" s="1"/>
      <c r="NIB2107" s="1"/>
      <c r="NIC2107" s="1"/>
      <c r="NID2107" s="1"/>
      <c r="NIE2107" s="1"/>
      <c r="NIF2107" s="1"/>
      <c r="NIG2107" s="1"/>
      <c r="NIH2107" s="1"/>
      <c r="NII2107" s="1"/>
      <c r="NIJ2107" s="1"/>
      <c r="NIK2107" s="1"/>
      <c r="NIL2107" s="1"/>
      <c r="NIM2107" s="1"/>
      <c r="NIN2107" s="1"/>
      <c r="NIO2107" s="1"/>
      <c r="NIP2107" s="1"/>
      <c r="NIQ2107" s="1"/>
      <c r="NIR2107" s="1"/>
      <c r="NIS2107" s="1"/>
      <c r="NIT2107" s="1"/>
      <c r="NIU2107" s="1"/>
      <c r="NIV2107" s="1"/>
      <c r="NIW2107" s="1"/>
      <c r="NIX2107" s="1"/>
      <c r="NIY2107" s="1"/>
      <c r="NIZ2107" s="1"/>
      <c r="NJA2107" s="1"/>
      <c r="NJB2107" s="1"/>
      <c r="NJC2107" s="1"/>
      <c r="NJD2107" s="1"/>
      <c r="NJE2107" s="1"/>
      <c r="NJF2107" s="1"/>
      <c r="NJG2107" s="1"/>
      <c r="NJH2107" s="1"/>
      <c r="NJI2107" s="1"/>
      <c r="NJJ2107" s="1"/>
      <c r="NJK2107" s="1"/>
      <c r="NJL2107" s="1"/>
      <c r="NJM2107" s="1"/>
      <c r="NJN2107" s="1"/>
      <c r="NJO2107" s="1"/>
      <c r="NJP2107" s="1"/>
      <c r="NJQ2107" s="1"/>
      <c r="NJR2107" s="1"/>
      <c r="NJS2107" s="1"/>
      <c r="NJT2107" s="1"/>
      <c r="NJU2107" s="1"/>
      <c r="NJV2107" s="1"/>
      <c r="NJW2107" s="1"/>
      <c r="NJX2107" s="1"/>
      <c r="NJY2107" s="1"/>
      <c r="NJZ2107" s="1"/>
      <c r="NKA2107" s="1"/>
      <c r="NKB2107" s="1"/>
      <c r="NKC2107" s="1"/>
      <c r="NKD2107" s="1"/>
      <c r="NKE2107" s="1"/>
      <c r="NKF2107" s="1"/>
      <c r="NKG2107" s="1"/>
      <c r="NKH2107" s="1"/>
      <c r="NKI2107" s="1"/>
      <c r="NKJ2107" s="1"/>
      <c r="NKK2107" s="1"/>
      <c r="NKL2107" s="1"/>
      <c r="NKM2107" s="1"/>
      <c r="NKN2107" s="1"/>
      <c r="NKO2107" s="1"/>
      <c r="NKP2107" s="1"/>
      <c r="NKQ2107" s="1"/>
      <c r="NKR2107" s="1"/>
      <c r="NKS2107" s="1"/>
      <c r="NKT2107" s="1"/>
      <c r="NKU2107" s="1"/>
      <c r="NKV2107" s="1"/>
      <c r="NKW2107" s="1"/>
      <c r="NKX2107" s="1"/>
      <c r="NKY2107" s="1"/>
      <c r="NKZ2107" s="1"/>
      <c r="NLA2107" s="1"/>
      <c r="NLB2107" s="1"/>
      <c r="NLC2107" s="1"/>
      <c r="NLD2107" s="1"/>
      <c r="NLE2107" s="1"/>
      <c r="NLF2107" s="1"/>
      <c r="NLG2107" s="1"/>
      <c r="NLH2107" s="1"/>
      <c r="NLI2107" s="1"/>
      <c r="NLJ2107" s="1"/>
      <c r="NLK2107" s="1"/>
      <c r="NLL2107" s="1"/>
      <c r="NLM2107" s="1"/>
      <c r="NLN2107" s="1"/>
      <c r="NLO2107" s="1"/>
      <c r="NLP2107" s="1"/>
      <c r="NLQ2107" s="1"/>
      <c r="NLR2107" s="1"/>
      <c r="NLS2107" s="1"/>
      <c r="NLT2107" s="1"/>
      <c r="NLU2107" s="1"/>
      <c r="NLV2107" s="1"/>
      <c r="NLW2107" s="1"/>
      <c r="NLX2107" s="1"/>
      <c r="NLY2107" s="1"/>
      <c r="NLZ2107" s="1"/>
      <c r="NMA2107" s="1"/>
      <c r="NMB2107" s="1"/>
      <c r="NMC2107" s="1"/>
      <c r="NMD2107" s="1"/>
      <c r="NME2107" s="1"/>
      <c r="NMF2107" s="1"/>
      <c r="NMG2107" s="1"/>
      <c r="NMH2107" s="1"/>
      <c r="NMI2107" s="1"/>
      <c r="NMJ2107" s="1"/>
      <c r="NMK2107" s="1"/>
      <c r="NML2107" s="1"/>
      <c r="NMM2107" s="1"/>
      <c r="NMN2107" s="1"/>
      <c r="NMO2107" s="1"/>
      <c r="NMP2107" s="1"/>
      <c r="NMQ2107" s="1"/>
      <c r="NMR2107" s="1"/>
      <c r="NMS2107" s="1"/>
      <c r="NMT2107" s="1"/>
      <c r="NMU2107" s="1"/>
      <c r="NMV2107" s="1"/>
      <c r="NMW2107" s="1"/>
      <c r="NMX2107" s="1"/>
      <c r="NMY2107" s="1"/>
      <c r="NMZ2107" s="1"/>
      <c r="NNA2107" s="1"/>
      <c r="NNB2107" s="1"/>
      <c r="NNC2107" s="1"/>
      <c r="NND2107" s="1"/>
      <c r="NNE2107" s="1"/>
      <c r="NNF2107" s="1"/>
      <c r="NNG2107" s="1"/>
      <c r="NNH2107" s="1"/>
      <c r="NNI2107" s="1"/>
      <c r="NNJ2107" s="1"/>
      <c r="NNK2107" s="1"/>
      <c r="NNL2107" s="1"/>
      <c r="NNM2107" s="1"/>
      <c r="NNN2107" s="1"/>
      <c r="NNO2107" s="1"/>
      <c r="NNP2107" s="1"/>
      <c r="NNQ2107" s="1"/>
      <c r="NNR2107" s="1"/>
      <c r="NNS2107" s="1"/>
      <c r="NNT2107" s="1"/>
      <c r="NNU2107" s="1"/>
      <c r="NNV2107" s="1"/>
      <c r="NNW2107" s="1"/>
      <c r="NNX2107" s="1"/>
      <c r="NNY2107" s="1"/>
      <c r="NNZ2107" s="1"/>
      <c r="NOA2107" s="1"/>
      <c r="NOB2107" s="1"/>
      <c r="NOC2107" s="1"/>
      <c r="NOD2107" s="1"/>
      <c r="NOE2107" s="1"/>
      <c r="NOF2107" s="1"/>
      <c r="NOG2107" s="1"/>
      <c r="NOH2107" s="1"/>
      <c r="NOI2107" s="1"/>
      <c r="NOJ2107" s="1"/>
      <c r="NOK2107" s="1"/>
      <c r="NOL2107" s="1"/>
      <c r="NOM2107" s="1"/>
      <c r="NON2107" s="1"/>
      <c r="NOO2107" s="1"/>
      <c r="NOP2107" s="1"/>
      <c r="NOQ2107" s="1"/>
      <c r="NOR2107" s="1"/>
      <c r="NOS2107" s="1"/>
      <c r="NOT2107" s="1"/>
      <c r="NOU2107" s="1"/>
      <c r="NOV2107" s="1"/>
      <c r="NOW2107" s="1"/>
      <c r="NOX2107" s="1"/>
      <c r="NOY2107" s="1"/>
      <c r="NOZ2107" s="1"/>
      <c r="NPA2107" s="1"/>
      <c r="NPB2107" s="1"/>
      <c r="NPC2107" s="1"/>
      <c r="NPD2107" s="1"/>
      <c r="NPE2107" s="1"/>
      <c r="NPF2107" s="1"/>
      <c r="NPG2107" s="1"/>
      <c r="NPH2107" s="1"/>
      <c r="NPI2107" s="1"/>
      <c r="NPJ2107" s="1"/>
      <c r="NPK2107" s="1"/>
      <c r="NPL2107" s="1"/>
      <c r="NPM2107" s="1"/>
      <c r="NPN2107" s="1"/>
      <c r="NPO2107" s="1"/>
      <c r="NPP2107" s="1"/>
      <c r="NPQ2107" s="1"/>
      <c r="NPR2107" s="1"/>
      <c r="NPS2107" s="1"/>
      <c r="NPT2107" s="1"/>
      <c r="NPU2107" s="1"/>
      <c r="NPV2107" s="1"/>
      <c r="NPW2107" s="1"/>
      <c r="NPX2107" s="1"/>
      <c r="NPY2107" s="1"/>
      <c r="NPZ2107" s="1"/>
      <c r="NQA2107" s="1"/>
      <c r="NQB2107" s="1"/>
      <c r="NQC2107" s="1"/>
      <c r="NQD2107" s="1"/>
      <c r="NQE2107" s="1"/>
      <c r="NQF2107" s="1"/>
      <c r="NQG2107" s="1"/>
      <c r="NQH2107" s="1"/>
      <c r="NQI2107" s="1"/>
      <c r="NQJ2107" s="1"/>
      <c r="NQK2107" s="1"/>
      <c r="NQL2107" s="1"/>
      <c r="NQM2107" s="1"/>
      <c r="NQN2107" s="1"/>
      <c r="NQO2107" s="1"/>
      <c r="NQP2107" s="1"/>
      <c r="NQQ2107" s="1"/>
      <c r="NQR2107" s="1"/>
      <c r="NQS2107" s="1"/>
      <c r="NQT2107" s="1"/>
      <c r="NQU2107" s="1"/>
      <c r="NQV2107" s="1"/>
      <c r="NQW2107" s="1"/>
      <c r="NQX2107" s="1"/>
      <c r="NQY2107" s="1"/>
      <c r="NQZ2107" s="1"/>
      <c r="NRA2107" s="1"/>
      <c r="NRB2107" s="1"/>
      <c r="NRC2107" s="1"/>
      <c r="NRD2107" s="1"/>
      <c r="NRE2107" s="1"/>
      <c r="NRF2107" s="1"/>
      <c r="NRG2107" s="1"/>
      <c r="NRH2107" s="1"/>
      <c r="NRI2107" s="1"/>
      <c r="NRJ2107" s="1"/>
      <c r="NRK2107" s="1"/>
      <c r="NRL2107" s="1"/>
      <c r="NRM2107" s="1"/>
      <c r="NRN2107" s="1"/>
      <c r="NRO2107" s="1"/>
      <c r="NRP2107" s="1"/>
      <c r="NRQ2107" s="1"/>
      <c r="NRR2107" s="1"/>
      <c r="NRS2107" s="1"/>
      <c r="NRT2107" s="1"/>
      <c r="NRU2107" s="1"/>
      <c r="NRV2107" s="1"/>
      <c r="NRW2107" s="1"/>
      <c r="NRX2107" s="1"/>
      <c r="NRY2107" s="1"/>
      <c r="NRZ2107" s="1"/>
      <c r="NSA2107" s="1"/>
      <c r="NSB2107" s="1"/>
      <c r="NSC2107" s="1"/>
      <c r="NSD2107" s="1"/>
      <c r="NSE2107" s="1"/>
      <c r="NSF2107" s="1"/>
      <c r="NSG2107" s="1"/>
      <c r="NSH2107" s="1"/>
      <c r="NSI2107" s="1"/>
      <c r="NSJ2107" s="1"/>
      <c r="NSK2107" s="1"/>
      <c r="NSL2107" s="1"/>
      <c r="NSM2107" s="1"/>
      <c r="NSN2107" s="1"/>
      <c r="NSO2107" s="1"/>
      <c r="NSP2107" s="1"/>
      <c r="NSQ2107" s="1"/>
      <c r="NSR2107" s="1"/>
      <c r="NSS2107" s="1"/>
      <c r="NST2107" s="1"/>
      <c r="NSU2107" s="1"/>
      <c r="NSV2107" s="1"/>
      <c r="NSW2107" s="1"/>
      <c r="NSX2107" s="1"/>
      <c r="NSY2107" s="1"/>
      <c r="NSZ2107" s="1"/>
      <c r="NTA2107" s="1"/>
      <c r="NTB2107" s="1"/>
      <c r="NTC2107" s="1"/>
      <c r="NTD2107" s="1"/>
      <c r="NTE2107" s="1"/>
      <c r="NTF2107" s="1"/>
      <c r="NTG2107" s="1"/>
      <c r="NTH2107" s="1"/>
      <c r="NTI2107" s="1"/>
      <c r="NTJ2107" s="1"/>
      <c r="NTK2107" s="1"/>
      <c r="NTL2107" s="1"/>
      <c r="NTM2107" s="1"/>
      <c r="NTN2107" s="1"/>
      <c r="NTO2107" s="1"/>
      <c r="NTP2107" s="1"/>
      <c r="NTQ2107" s="1"/>
      <c r="NTR2107" s="1"/>
      <c r="NTS2107" s="1"/>
      <c r="NTT2107" s="1"/>
      <c r="NTU2107" s="1"/>
      <c r="NTV2107" s="1"/>
      <c r="NTW2107" s="1"/>
      <c r="NTX2107" s="1"/>
      <c r="NTY2107" s="1"/>
      <c r="NTZ2107" s="1"/>
      <c r="NUA2107" s="1"/>
      <c r="NUB2107" s="1"/>
      <c r="NUC2107" s="1"/>
      <c r="NUD2107" s="1"/>
      <c r="NUE2107" s="1"/>
      <c r="NUF2107" s="1"/>
      <c r="NUG2107" s="1"/>
      <c r="NUH2107" s="1"/>
      <c r="NUI2107" s="1"/>
      <c r="NUJ2107" s="1"/>
      <c r="NUK2107" s="1"/>
      <c r="NUL2107" s="1"/>
      <c r="NUM2107" s="1"/>
      <c r="NUN2107" s="1"/>
      <c r="NUO2107" s="1"/>
      <c r="NUP2107" s="1"/>
      <c r="NUQ2107" s="1"/>
      <c r="NUR2107" s="1"/>
      <c r="NUS2107" s="1"/>
      <c r="NUT2107" s="1"/>
      <c r="NUU2107" s="1"/>
      <c r="NUV2107" s="1"/>
      <c r="NUW2107" s="1"/>
      <c r="NUX2107" s="1"/>
      <c r="NUY2107" s="1"/>
      <c r="NUZ2107" s="1"/>
      <c r="NVA2107" s="1"/>
      <c r="NVB2107" s="1"/>
      <c r="NVC2107" s="1"/>
      <c r="NVD2107" s="1"/>
      <c r="NVE2107" s="1"/>
      <c r="NVF2107" s="1"/>
      <c r="NVG2107" s="1"/>
      <c r="NVH2107" s="1"/>
      <c r="NVI2107" s="1"/>
      <c r="NVJ2107" s="1"/>
      <c r="NVK2107" s="1"/>
      <c r="NVL2107" s="1"/>
      <c r="NVM2107" s="1"/>
      <c r="NVN2107" s="1"/>
      <c r="NVO2107" s="1"/>
      <c r="NVP2107" s="1"/>
      <c r="NVQ2107" s="1"/>
      <c r="NVR2107" s="1"/>
      <c r="NVS2107" s="1"/>
      <c r="NVT2107" s="1"/>
      <c r="NVU2107" s="1"/>
      <c r="NVV2107" s="1"/>
      <c r="NVW2107" s="1"/>
      <c r="NVX2107" s="1"/>
      <c r="NVY2107" s="1"/>
      <c r="NVZ2107" s="1"/>
      <c r="NWA2107" s="1"/>
      <c r="NWB2107" s="1"/>
      <c r="NWC2107" s="1"/>
      <c r="NWD2107" s="1"/>
      <c r="NWE2107" s="1"/>
      <c r="NWF2107" s="1"/>
      <c r="NWG2107" s="1"/>
      <c r="NWH2107" s="1"/>
      <c r="NWI2107" s="1"/>
      <c r="NWJ2107" s="1"/>
      <c r="NWK2107" s="1"/>
      <c r="NWL2107" s="1"/>
      <c r="NWM2107" s="1"/>
      <c r="NWN2107" s="1"/>
      <c r="NWO2107" s="1"/>
      <c r="NWP2107" s="1"/>
      <c r="NWQ2107" s="1"/>
      <c r="NWR2107" s="1"/>
      <c r="NWS2107" s="1"/>
      <c r="NWT2107" s="1"/>
      <c r="NWU2107" s="1"/>
      <c r="NWV2107" s="1"/>
      <c r="NWW2107" s="1"/>
      <c r="NWX2107" s="1"/>
      <c r="NWY2107" s="1"/>
      <c r="NWZ2107" s="1"/>
      <c r="NXA2107" s="1"/>
      <c r="NXB2107" s="1"/>
      <c r="NXC2107" s="1"/>
      <c r="NXD2107" s="1"/>
      <c r="NXE2107" s="1"/>
      <c r="NXF2107" s="1"/>
      <c r="NXG2107" s="1"/>
      <c r="NXH2107" s="1"/>
      <c r="NXI2107" s="1"/>
      <c r="NXJ2107" s="1"/>
      <c r="NXK2107" s="1"/>
      <c r="NXL2107" s="1"/>
      <c r="NXM2107" s="1"/>
      <c r="NXN2107" s="1"/>
      <c r="NXO2107" s="1"/>
      <c r="NXP2107" s="1"/>
      <c r="NXQ2107" s="1"/>
      <c r="NXR2107" s="1"/>
      <c r="NXS2107" s="1"/>
      <c r="NXT2107" s="1"/>
      <c r="NXU2107" s="1"/>
      <c r="NXV2107" s="1"/>
      <c r="NXW2107" s="1"/>
      <c r="NXX2107" s="1"/>
      <c r="NXY2107" s="1"/>
      <c r="NXZ2107" s="1"/>
      <c r="NYA2107" s="1"/>
      <c r="NYB2107" s="1"/>
      <c r="NYC2107" s="1"/>
      <c r="NYD2107" s="1"/>
      <c r="NYE2107" s="1"/>
      <c r="NYF2107" s="1"/>
      <c r="NYG2107" s="1"/>
      <c r="NYH2107" s="1"/>
      <c r="NYI2107" s="1"/>
      <c r="NYJ2107" s="1"/>
      <c r="NYK2107" s="1"/>
      <c r="NYL2107" s="1"/>
      <c r="NYM2107" s="1"/>
      <c r="NYN2107" s="1"/>
      <c r="NYO2107" s="1"/>
      <c r="NYP2107" s="1"/>
      <c r="NYQ2107" s="1"/>
      <c r="NYR2107" s="1"/>
      <c r="NYS2107" s="1"/>
      <c r="NYT2107" s="1"/>
      <c r="NYU2107" s="1"/>
      <c r="NYV2107" s="1"/>
      <c r="NYW2107" s="1"/>
      <c r="NYX2107" s="1"/>
      <c r="NYY2107" s="1"/>
      <c r="NYZ2107" s="1"/>
      <c r="NZA2107" s="1"/>
      <c r="NZB2107" s="1"/>
      <c r="NZC2107" s="1"/>
      <c r="NZD2107" s="1"/>
      <c r="NZE2107" s="1"/>
      <c r="NZF2107" s="1"/>
      <c r="NZG2107" s="1"/>
      <c r="NZH2107" s="1"/>
      <c r="NZI2107" s="1"/>
      <c r="NZJ2107" s="1"/>
      <c r="NZK2107" s="1"/>
      <c r="NZL2107" s="1"/>
      <c r="NZM2107" s="1"/>
      <c r="NZN2107" s="1"/>
      <c r="NZO2107" s="1"/>
      <c r="NZP2107" s="1"/>
      <c r="NZQ2107" s="1"/>
      <c r="NZR2107" s="1"/>
      <c r="NZS2107" s="1"/>
      <c r="NZT2107" s="1"/>
      <c r="NZU2107" s="1"/>
      <c r="NZV2107" s="1"/>
      <c r="NZW2107" s="1"/>
      <c r="NZX2107" s="1"/>
      <c r="NZY2107" s="1"/>
      <c r="NZZ2107" s="1"/>
      <c r="OAA2107" s="1"/>
      <c r="OAB2107" s="1"/>
      <c r="OAC2107" s="1"/>
      <c r="OAD2107" s="1"/>
      <c r="OAE2107" s="1"/>
      <c r="OAF2107" s="1"/>
      <c r="OAG2107" s="1"/>
      <c r="OAH2107" s="1"/>
      <c r="OAI2107" s="1"/>
      <c r="OAJ2107" s="1"/>
      <c r="OAK2107" s="1"/>
      <c r="OAL2107" s="1"/>
      <c r="OAM2107" s="1"/>
      <c r="OAN2107" s="1"/>
      <c r="OAO2107" s="1"/>
      <c r="OAP2107" s="1"/>
      <c r="OAQ2107" s="1"/>
      <c r="OAR2107" s="1"/>
      <c r="OAS2107" s="1"/>
      <c r="OAT2107" s="1"/>
      <c r="OAU2107" s="1"/>
      <c r="OAV2107" s="1"/>
      <c r="OAW2107" s="1"/>
      <c r="OAX2107" s="1"/>
      <c r="OAY2107" s="1"/>
      <c r="OAZ2107" s="1"/>
      <c r="OBA2107" s="1"/>
      <c r="OBB2107" s="1"/>
      <c r="OBC2107" s="1"/>
      <c r="OBD2107" s="1"/>
      <c r="OBE2107" s="1"/>
      <c r="OBF2107" s="1"/>
      <c r="OBG2107" s="1"/>
      <c r="OBH2107" s="1"/>
      <c r="OBI2107" s="1"/>
      <c r="OBJ2107" s="1"/>
      <c r="OBK2107" s="1"/>
      <c r="OBL2107" s="1"/>
      <c r="OBM2107" s="1"/>
      <c r="OBN2107" s="1"/>
      <c r="OBO2107" s="1"/>
      <c r="OBP2107" s="1"/>
      <c r="OBQ2107" s="1"/>
      <c r="OBR2107" s="1"/>
      <c r="OBS2107" s="1"/>
      <c r="OBT2107" s="1"/>
      <c r="OBU2107" s="1"/>
      <c r="OBV2107" s="1"/>
      <c r="OBW2107" s="1"/>
      <c r="OBX2107" s="1"/>
      <c r="OBY2107" s="1"/>
      <c r="OBZ2107" s="1"/>
      <c r="OCA2107" s="1"/>
      <c r="OCB2107" s="1"/>
      <c r="OCC2107" s="1"/>
      <c r="OCD2107" s="1"/>
      <c r="OCE2107" s="1"/>
      <c r="OCF2107" s="1"/>
      <c r="OCG2107" s="1"/>
      <c r="OCH2107" s="1"/>
      <c r="OCI2107" s="1"/>
      <c r="OCJ2107" s="1"/>
      <c r="OCK2107" s="1"/>
      <c r="OCL2107" s="1"/>
      <c r="OCM2107" s="1"/>
      <c r="OCN2107" s="1"/>
      <c r="OCO2107" s="1"/>
      <c r="OCP2107" s="1"/>
      <c r="OCQ2107" s="1"/>
      <c r="OCR2107" s="1"/>
      <c r="OCS2107" s="1"/>
      <c r="OCT2107" s="1"/>
      <c r="OCU2107" s="1"/>
      <c r="OCV2107" s="1"/>
      <c r="OCW2107" s="1"/>
      <c r="OCX2107" s="1"/>
      <c r="OCY2107" s="1"/>
      <c r="OCZ2107" s="1"/>
      <c r="ODA2107" s="1"/>
      <c r="ODB2107" s="1"/>
      <c r="ODC2107" s="1"/>
      <c r="ODD2107" s="1"/>
      <c r="ODE2107" s="1"/>
      <c r="ODF2107" s="1"/>
      <c r="ODG2107" s="1"/>
      <c r="ODH2107" s="1"/>
      <c r="ODI2107" s="1"/>
      <c r="ODJ2107" s="1"/>
      <c r="ODK2107" s="1"/>
      <c r="ODL2107" s="1"/>
      <c r="ODM2107" s="1"/>
      <c r="ODN2107" s="1"/>
      <c r="ODO2107" s="1"/>
      <c r="ODP2107" s="1"/>
      <c r="ODQ2107" s="1"/>
      <c r="ODR2107" s="1"/>
      <c r="ODS2107" s="1"/>
      <c r="ODT2107" s="1"/>
      <c r="ODU2107" s="1"/>
      <c r="ODV2107" s="1"/>
      <c r="ODW2107" s="1"/>
      <c r="ODX2107" s="1"/>
      <c r="ODY2107" s="1"/>
      <c r="ODZ2107" s="1"/>
      <c r="OEA2107" s="1"/>
      <c r="OEB2107" s="1"/>
      <c r="OEC2107" s="1"/>
      <c r="OED2107" s="1"/>
      <c r="OEE2107" s="1"/>
      <c r="OEF2107" s="1"/>
      <c r="OEG2107" s="1"/>
      <c r="OEH2107" s="1"/>
      <c r="OEI2107" s="1"/>
      <c r="OEJ2107" s="1"/>
      <c r="OEK2107" s="1"/>
      <c r="OEL2107" s="1"/>
      <c r="OEM2107" s="1"/>
      <c r="OEN2107" s="1"/>
      <c r="OEO2107" s="1"/>
      <c r="OEP2107" s="1"/>
      <c r="OEQ2107" s="1"/>
      <c r="OER2107" s="1"/>
      <c r="OES2107" s="1"/>
      <c r="OET2107" s="1"/>
      <c r="OEU2107" s="1"/>
      <c r="OEV2107" s="1"/>
      <c r="OEW2107" s="1"/>
      <c r="OEX2107" s="1"/>
      <c r="OEY2107" s="1"/>
      <c r="OEZ2107" s="1"/>
      <c r="OFA2107" s="1"/>
      <c r="OFB2107" s="1"/>
      <c r="OFC2107" s="1"/>
      <c r="OFD2107" s="1"/>
      <c r="OFE2107" s="1"/>
      <c r="OFF2107" s="1"/>
      <c r="OFG2107" s="1"/>
      <c r="OFH2107" s="1"/>
      <c r="OFI2107" s="1"/>
      <c r="OFJ2107" s="1"/>
      <c r="OFK2107" s="1"/>
      <c r="OFL2107" s="1"/>
      <c r="OFM2107" s="1"/>
      <c r="OFN2107" s="1"/>
      <c r="OFO2107" s="1"/>
      <c r="OFP2107" s="1"/>
      <c r="OFQ2107" s="1"/>
      <c r="OFR2107" s="1"/>
      <c r="OFS2107" s="1"/>
      <c r="OFT2107" s="1"/>
      <c r="OFU2107" s="1"/>
      <c r="OFV2107" s="1"/>
      <c r="OFW2107" s="1"/>
      <c r="OFX2107" s="1"/>
      <c r="OFY2107" s="1"/>
      <c r="OFZ2107" s="1"/>
      <c r="OGA2107" s="1"/>
      <c r="OGB2107" s="1"/>
      <c r="OGC2107" s="1"/>
      <c r="OGD2107" s="1"/>
      <c r="OGE2107" s="1"/>
      <c r="OGF2107" s="1"/>
      <c r="OGG2107" s="1"/>
      <c r="OGH2107" s="1"/>
      <c r="OGI2107" s="1"/>
      <c r="OGJ2107" s="1"/>
      <c r="OGK2107" s="1"/>
      <c r="OGL2107" s="1"/>
      <c r="OGM2107" s="1"/>
      <c r="OGN2107" s="1"/>
      <c r="OGO2107" s="1"/>
      <c r="OGP2107" s="1"/>
      <c r="OGQ2107" s="1"/>
      <c r="OGR2107" s="1"/>
      <c r="OGS2107" s="1"/>
      <c r="OGT2107" s="1"/>
      <c r="OGU2107" s="1"/>
      <c r="OGV2107" s="1"/>
      <c r="OGW2107" s="1"/>
      <c r="OGX2107" s="1"/>
      <c r="OGY2107" s="1"/>
      <c r="OGZ2107" s="1"/>
      <c r="OHA2107" s="1"/>
      <c r="OHB2107" s="1"/>
      <c r="OHC2107" s="1"/>
      <c r="OHD2107" s="1"/>
      <c r="OHE2107" s="1"/>
      <c r="OHF2107" s="1"/>
      <c r="OHG2107" s="1"/>
      <c r="OHH2107" s="1"/>
      <c r="OHI2107" s="1"/>
      <c r="OHJ2107" s="1"/>
      <c r="OHK2107" s="1"/>
      <c r="OHL2107" s="1"/>
      <c r="OHM2107" s="1"/>
      <c r="OHN2107" s="1"/>
      <c r="OHO2107" s="1"/>
      <c r="OHP2107" s="1"/>
      <c r="OHQ2107" s="1"/>
      <c r="OHR2107" s="1"/>
      <c r="OHS2107" s="1"/>
      <c r="OHT2107" s="1"/>
      <c r="OHU2107" s="1"/>
      <c r="OHV2107" s="1"/>
      <c r="OHW2107" s="1"/>
      <c r="OHX2107" s="1"/>
      <c r="OHY2107" s="1"/>
      <c r="OHZ2107" s="1"/>
      <c r="OIA2107" s="1"/>
      <c r="OIB2107" s="1"/>
      <c r="OIC2107" s="1"/>
      <c r="OID2107" s="1"/>
      <c r="OIE2107" s="1"/>
      <c r="OIF2107" s="1"/>
      <c r="OIG2107" s="1"/>
      <c r="OIH2107" s="1"/>
      <c r="OII2107" s="1"/>
      <c r="OIJ2107" s="1"/>
      <c r="OIK2107" s="1"/>
      <c r="OIL2107" s="1"/>
      <c r="OIM2107" s="1"/>
      <c r="OIN2107" s="1"/>
      <c r="OIO2107" s="1"/>
      <c r="OIP2107" s="1"/>
      <c r="OIQ2107" s="1"/>
      <c r="OIR2107" s="1"/>
      <c r="OIS2107" s="1"/>
      <c r="OIT2107" s="1"/>
      <c r="OIU2107" s="1"/>
      <c r="OIV2107" s="1"/>
      <c r="OIW2107" s="1"/>
      <c r="OIX2107" s="1"/>
      <c r="OIY2107" s="1"/>
      <c r="OIZ2107" s="1"/>
      <c r="OJA2107" s="1"/>
      <c r="OJB2107" s="1"/>
      <c r="OJC2107" s="1"/>
      <c r="OJD2107" s="1"/>
      <c r="OJE2107" s="1"/>
      <c r="OJF2107" s="1"/>
      <c r="OJG2107" s="1"/>
      <c r="OJH2107" s="1"/>
      <c r="OJI2107" s="1"/>
      <c r="OJJ2107" s="1"/>
      <c r="OJK2107" s="1"/>
      <c r="OJL2107" s="1"/>
      <c r="OJM2107" s="1"/>
      <c r="OJN2107" s="1"/>
      <c r="OJO2107" s="1"/>
      <c r="OJP2107" s="1"/>
      <c r="OJQ2107" s="1"/>
      <c r="OJR2107" s="1"/>
      <c r="OJS2107" s="1"/>
      <c r="OJT2107" s="1"/>
      <c r="OJU2107" s="1"/>
      <c r="OJV2107" s="1"/>
      <c r="OJW2107" s="1"/>
      <c r="OJX2107" s="1"/>
      <c r="OJY2107" s="1"/>
      <c r="OJZ2107" s="1"/>
      <c r="OKA2107" s="1"/>
      <c r="OKB2107" s="1"/>
      <c r="OKC2107" s="1"/>
      <c r="OKD2107" s="1"/>
      <c r="OKE2107" s="1"/>
      <c r="OKF2107" s="1"/>
      <c r="OKG2107" s="1"/>
      <c r="OKH2107" s="1"/>
      <c r="OKI2107" s="1"/>
      <c r="OKJ2107" s="1"/>
      <c r="OKK2107" s="1"/>
      <c r="OKL2107" s="1"/>
      <c r="OKM2107" s="1"/>
      <c r="OKN2107" s="1"/>
      <c r="OKO2107" s="1"/>
      <c r="OKP2107" s="1"/>
      <c r="OKQ2107" s="1"/>
      <c r="OKR2107" s="1"/>
      <c r="OKS2107" s="1"/>
      <c r="OKT2107" s="1"/>
      <c r="OKU2107" s="1"/>
      <c r="OKV2107" s="1"/>
      <c r="OKW2107" s="1"/>
      <c r="OKX2107" s="1"/>
      <c r="OKY2107" s="1"/>
      <c r="OKZ2107" s="1"/>
      <c r="OLA2107" s="1"/>
      <c r="OLB2107" s="1"/>
      <c r="OLC2107" s="1"/>
      <c r="OLD2107" s="1"/>
      <c r="OLE2107" s="1"/>
      <c r="OLF2107" s="1"/>
      <c r="OLG2107" s="1"/>
      <c r="OLH2107" s="1"/>
      <c r="OLI2107" s="1"/>
      <c r="OLJ2107" s="1"/>
      <c r="OLK2107" s="1"/>
      <c r="OLL2107" s="1"/>
      <c r="OLM2107" s="1"/>
      <c r="OLN2107" s="1"/>
      <c r="OLO2107" s="1"/>
      <c r="OLP2107" s="1"/>
      <c r="OLQ2107" s="1"/>
      <c r="OLR2107" s="1"/>
      <c r="OLS2107" s="1"/>
      <c r="OLT2107" s="1"/>
      <c r="OLU2107" s="1"/>
      <c r="OLV2107" s="1"/>
      <c r="OLW2107" s="1"/>
      <c r="OLX2107" s="1"/>
      <c r="OLY2107" s="1"/>
      <c r="OLZ2107" s="1"/>
      <c r="OMA2107" s="1"/>
      <c r="OMB2107" s="1"/>
      <c r="OMC2107" s="1"/>
      <c r="OMD2107" s="1"/>
      <c r="OME2107" s="1"/>
      <c r="OMF2107" s="1"/>
      <c r="OMG2107" s="1"/>
      <c r="OMH2107" s="1"/>
      <c r="OMI2107" s="1"/>
      <c r="OMJ2107" s="1"/>
      <c r="OMK2107" s="1"/>
      <c r="OML2107" s="1"/>
      <c r="OMM2107" s="1"/>
      <c r="OMN2107" s="1"/>
      <c r="OMO2107" s="1"/>
      <c r="OMP2107" s="1"/>
      <c r="OMQ2107" s="1"/>
      <c r="OMR2107" s="1"/>
      <c r="OMS2107" s="1"/>
      <c r="OMT2107" s="1"/>
      <c r="OMU2107" s="1"/>
      <c r="OMV2107" s="1"/>
      <c r="OMW2107" s="1"/>
      <c r="OMX2107" s="1"/>
      <c r="OMY2107" s="1"/>
      <c r="OMZ2107" s="1"/>
      <c r="ONA2107" s="1"/>
      <c r="ONB2107" s="1"/>
      <c r="ONC2107" s="1"/>
      <c r="OND2107" s="1"/>
      <c r="ONE2107" s="1"/>
      <c r="ONF2107" s="1"/>
      <c r="ONG2107" s="1"/>
      <c r="ONH2107" s="1"/>
      <c r="ONI2107" s="1"/>
      <c r="ONJ2107" s="1"/>
      <c r="ONK2107" s="1"/>
      <c r="ONL2107" s="1"/>
      <c r="ONM2107" s="1"/>
      <c r="ONN2107" s="1"/>
      <c r="ONO2107" s="1"/>
      <c r="ONP2107" s="1"/>
      <c r="ONQ2107" s="1"/>
      <c r="ONR2107" s="1"/>
      <c r="ONS2107" s="1"/>
      <c r="ONT2107" s="1"/>
      <c r="ONU2107" s="1"/>
      <c r="ONV2107" s="1"/>
      <c r="ONW2107" s="1"/>
      <c r="ONX2107" s="1"/>
      <c r="ONY2107" s="1"/>
      <c r="ONZ2107" s="1"/>
      <c r="OOA2107" s="1"/>
      <c r="OOB2107" s="1"/>
      <c r="OOC2107" s="1"/>
      <c r="OOD2107" s="1"/>
      <c r="OOE2107" s="1"/>
      <c r="OOF2107" s="1"/>
      <c r="OOG2107" s="1"/>
      <c r="OOH2107" s="1"/>
      <c r="OOI2107" s="1"/>
      <c r="OOJ2107" s="1"/>
      <c r="OOK2107" s="1"/>
      <c r="OOL2107" s="1"/>
      <c r="OOM2107" s="1"/>
      <c r="OON2107" s="1"/>
      <c r="OOO2107" s="1"/>
      <c r="OOP2107" s="1"/>
      <c r="OOQ2107" s="1"/>
      <c r="OOR2107" s="1"/>
      <c r="OOS2107" s="1"/>
      <c r="OOT2107" s="1"/>
      <c r="OOU2107" s="1"/>
      <c r="OOV2107" s="1"/>
      <c r="OOW2107" s="1"/>
      <c r="OOX2107" s="1"/>
      <c r="OOY2107" s="1"/>
      <c r="OOZ2107" s="1"/>
      <c r="OPA2107" s="1"/>
      <c r="OPB2107" s="1"/>
      <c r="OPC2107" s="1"/>
      <c r="OPD2107" s="1"/>
      <c r="OPE2107" s="1"/>
      <c r="OPF2107" s="1"/>
      <c r="OPG2107" s="1"/>
      <c r="OPH2107" s="1"/>
      <c r="OPI2107" s="1"/>
      <c r="OPJ2107" s="1"/>
      <c r="OPK2107" s="1"/>
      <c r="OPL2107" s="1"/>
      <c r="OPM2107" s="1"/>
      <c r="OPN2107" s="1"/>
      <c r="OPO2107" s="1"/>
      <c r="OPP2107" s="1"/>
      <c r="OPQ2107" s="1"/>
      <c r="OPR2107" s="1"/>
      <c r="OPS2107" s="1"/>
      <c r="OPT2107" s="1"/>
      <c r="OPU2107" s="1"/>
      <c r="OPV2107" s="1"/>
      <c r="OPW2107" s="1"/>
      <c r="OPX2107" s="1"/>
      <c r="OPY2107" s="1"/>
      <c r="OPZ2107" s="1"/>
      <c r="OQA2107" s="1"/>
      <c r="OQB2107" s="1"/>
      <c r="OQC2107" s="1"/>
      <c r="OQD2107" s="1"/>
      <c r="OQE2107" s="1"/>
      <c r="OQF2107" s="1"/>
      <c r="OQG2107" s="1"/>
      <c r="OQH2107" s="1"/>
      <c r="OQI2107" s="1"/>
      <c r="OQJ2107" s="1"/>
      <c r="OQK2107" s="1"/>
      <c r="OQL2107" s="1"/>
      <c r="OQM2107" s="1"/>
      <c r="OQN2107" s="1"/>
      <c r="OQO2107" s="1"/>
      <c r="OQP2107" s="1"/>
      <c r="OQQ2107" s="1"/>
      <c r="OQR2107" s="1"/>
      <c r="OQS2107" s="1"/>
      <c r="OQT2107" s="1"/>
      <c r="OQU2107" s="1"/>
      <c r="OQV2107" s="1"/>
      <c r="OQW2107" s="1"/>
      <c r="OQX2107" s="1"/>
      <c r="OQY2107" s="1"/>
      <c r="OQZ2107" s="1"/>
      <c r="ORA2107" s="1"/>
      <c r="ORB2107" s="1"/>
      <c r="ORC2107" s="1"/>
      <c r="ORD2107" s="1"/>
      <c r="ORE2107" s="1"/>
      <c r="ORF2107" s="1"/>
      <c r="ORG2107" s="1"/>
      <c r="ORH2107" s="1"/>
      <c r="ORI2107" s="1"/>
      <c r="ORJ2107" s="1"/>
      <c r="ORK2107" s="1"/>
      <c r="ORL2107" s="1"/>
      <c r="ORM2107" s="1"/>
      <c r="ORN2107" s="1"/>
      <c r="ORO2107" s="1"/>
      <c r="ORP2107" s="1"/>
      <c r="ORQ2107" s="1"/>
      <c r="ORR2107" s="1"/>
      <c r="ORS2107" s="1"/>
      <c r="ORT2107" s="1"/>
      <c r="ORU2107" s="1"/>
      <c r="ORV2107" s="1"/>
      <c r="ORW2107" s="1"/>
      <c r="ORX2107" s="1"/>
      <c r="ORY2107" s="1"/>
      <c r="ORZ2107" s="1"/>
      <c r="OSA2107" s="1"/>
      <c r="OSB2107" s="1"/>
      <c r="OSC2107" s="1"/>
      <c r="OSD2107" s="1"/>
      <c r="OSE2107" s="1"/>
      <c r="OSF2107" s="1"/>
      <c r="OSG2107" s="1"/>
      <c r="OSH2107" s="1"/>
      <c r="OSI2107" s="1"/>
      <c r="OSJ2107" s="1"/>
      <c r="OSK2107" s="1"/>
      <c r="OSL2107" s="1"/>
      <c r="OSM2107" s="1"/>
      <c r="OSN2107" s="1"/>
      <c r="OSO2107" s="1"/>
      <c r="OSP2107" s="1"/>
      <c r="OSQ2107" s="1"/>
      <c r="OSR2107" s="1"/>
      <c r="OSS2107" s="1"/>
      <c r="OST2107" s="1"/>
      <c r="OSU2107" s="1"/>
      <c r="OSV2107" s="1"/>
      <c r="OSW2107" s="1"/>
      <c r="OSX2107" s="1"/>
      <c r="OSY2107" s="1"/>
      <c r="OSZ2107" s="1"/>
      <c r="OTA2107" s="1"/>
      <c r="OTB2107" s="1"/>
      <c r="OTC2107" s="1"/>
      <c r="OTD2107" s="1"/>
      <c r="OTE2107" s="1"/>
      <c r="OTF2107" s="1"/>
      <c r="OTG2107" s="1"/>
      <c r="OTH2107" s="1"/>
      <c r="OTI2107" s="1"/>
      <c r="OTJ2107" s="1"/>
      <c r="OTK2107" s="1"/>
      <c r="OTL2107" s="1"/>
      <c r="OTM2107" s="1"/>
      <c r="OTN2107" s="1"/>
      <c r="OTO2107" s="1"/>
      <c r="OTP2107" s="1"/>
      <c r="OTQ2107" s="1"/>
      <c r="OTR2107" s="1"/>
      <c r="OTS2107" s="1"/>
      <c r="OTT2107" s="1"/>
      <c r="OTU2107" s="1"/>
      <c r="OTV2107" s="1"/>
      <c r="OTW2107" s="1"/>
      <c r="OTX2107" s="1"/>
      <c r="OTY2107" s="1"/>
      <c r="OTZ2107" s="1"/>
      <c r="OUA2107" s="1"/>
      <c r="OUB2107" s="1"/>
      <c r="OUC2107" s="1"/>
      <c r="OUD2107" s="1"/>
      <c r="OUE2107" s="1"/>
      <c r="OUF2107" s="1"/>
      <c r="OUG2107" s="1"/>
      <c r="OUH2107" s="1"/>
      <c r="OUI2107" s="1"/>
      <c r="OUJ2107" s="1"/>
      <c r="OUK2107" s="1"/>
      <c r="OUL2107" s="1"/>
      <c r="OUM2107" s="1"/>
      <c r="OUN2107" s="1"/>
      <c r="OUO2107" s="1"/>
      <c r="OUP2107" s="1"/>
      <c r="OUQ2107" s="1"/>
      <c r="OUR2107" s="1"/>
      <c r="OUS2107" s="1"/>
      <c r="OUT2107" s="1"/>
      <c r="OUU2107" s="1"/>
      <c r="OUV2107" s="1"/>
      <c r="OUW2107" s="1"/>
      <c r="OUX2107" s="1"/>
      <c r="OUY2107" s="1"/>
      <c r="OUZ2107" s="1"/>
      <c r="OVA2107" s="1"/>
      <c r="OVB2107" s="1"/>
      <c r="OVC2107" s="1"/>
      <c r="OVD2107" s="1"/>
      <c r="OVE2107" s="1"/>
      <c r="OVF2107" s="1"/>
      <c r="OVG2107" s="1"/>
      <c r="OVH2107" s="1"/>
      <c r="OVI2107" s="1"/>
      <c r="OVJ2107" s="1"/>
      <c r="OVK2107" s="1"/>
      <c r="OVL2107" s="1"/>
      <c r="OVM2107" s="1"/>
      <c r="OVN2107" s="1"/>
      <c r="OVO2107" s="1"/>
      <c r="OVP2107" s="1"/>
      <c r="OVQ2107" s="1"/>
      <c r="OVR2107" s="1"/>
      <c r="OVS2107" s="1"/>
      <c r="OVT2107" s="1"/>
      <c r="OVU2107" s="1"/>
      <c r="OVV2107" s="1"/>
      <c r="OVW2107" s="1"/>
      <c r="OVX2107" s="1"/>
      <c r="OVY2107" s="1"/>
      <c r="OVZ2107" s="1"/>
      <c r="OWA2107" s="1"/>
      <c r="OWB2107" s="1"/>
      <c r="OWC2107" s="1"/>
      <c r="OWD2107" s="1"/>
      <c r="OWE2107" s="1"/>
      <c r="OWF2107" s="1"/>
      <c r="OWG2107" s="1"/>
      <c r="OWH2107" s="1"/>
      <c r="OWI2107" s="1"/>
      <c r="OWJ2107" s="1"/>
      <c r="OWK2107" s="1"/>
      <c r="OWL2107" s="1"/>
      <c r="OWM2107" s="1"/>
      <c r="OWN2107" s="1"/>
      <c r="OWO2107" s="1"/>
      <c r="OWP2107" s="1"/>
      <c r="OWQ2107" s="1"/>
      <c r="OWR2107" s="1"/>
      <c r="OWS2107" s="1"/>
      <c r="OWT2107" s="1"/>
      <c r="OWU2107" s="1"/>
      <c r="OWV2107" s="1"/>
      <c r="OWW2107" s="1"/>
      <c r="OWX2107" s="1"/>
      <c r="OWY2107" s="1"/>
      <c r="OWZ2107" s="1"/>
      <c r="OXA2107" s="1"/>
      <c r="OXB2107" s="1"/>
      <c r="OXC2107" s="1"/>
      <c r="OXD2107" s="1"/>
      <c r="OXE2107" s="1"/>
      <c r="OXF2107" s="1"/>
      <c r="OXG2107" s="1"/>
      <c r="OXH2107" s="1"/>
      <c r="OXI2107" s="1"/>
      <c r="OXJ2107" s="1"/>
      <c r="OXK2107" s="1"/>
      <c r="OXL2107" s="1"/>
      <c r="OXM2107" s="1"/>
      <c r="OXN2107" s="1"/>
      <c r="OXO2107" s="1"/>
      <c r="OXP2107" s="1"/>
      <c r="OXQ2107" s="1"/>
      <c r="OXR2107" s="1"/>
      <c r="OXS2107" s="1"/>
      <c r="OXT2107" s="1"/>
      <c r="OXU2107" s="1"/>
      <c r="OXV2107" s="1"/>
      <c r="OXW2107" s="1"/>
      <c r="OXX2107" s="1"/>
      <c r="OXY2107" s="1"/>
      <c r="OXZ2107" s="1"/>
      <c r="OYA2107" s="1"/>
      <c r="OYB2107" s="1"/>
      <c r="OYC2107" s="1"/>
      <c r="OYD2107" s="1"/>
      <c r="OYE2107" s="1"/>
      <c r="OYF2107" s="1"/>
      <c r="OYG2107" s="1"/>
      <c r="OYH2107" s="1"/>
      <c r="OYI2107" s="1"/>
      <c r="OYJ2107" s="1"/>
      <c r="OYK2107" s="1"/>
      <c r="OYL2107" s="1"/>
      <c r="OYM2107" s="1"/>
      <c r="OYN2107" s="1"/>
      <c r="OYO2107" s="1"/>
      <c r="OYP2107" s="1"/>
      <c r="OYQ2107" s="1"/>
      <c r="OYR2107" s="1"/>
      <c r="OYS2107" s="1"/>
      <c r="OYT2107" s="1"/>
      <c r="OYU2107" s="1"/>
      <c r="OYV2107" s="1"/>
      <c r="OYW2107" s="1"/>
      <c r="OYX2107" s="1"/>
      <c r="OYY2107" s="1"/>
      <c r="OYZ2107" s="1"/>
      <c r="OZA2107" s="1"/>
      <c r="OZB2107" s="1"/>
      <c r="OZC2107" s="1"/>
      <c r="OZD2107" s="1"/>
      <c r="OZE2107" s="1"/>
      <c r="OZF2107" s="1"/>
      <c r="OZG2107" s="1"/>
      <c r="OZH2107" s="1"/>
      <c r="OZI2107" s="1"/>
      <c r="OZJ2107" s="1"/>
      <c r="OZK2107" s="1"/>
      <c r="OZL2107" s="1"/>
      <c r="OZM2107" s="1"/>
      <c r="OZN2107" s="1"/>
      <c r="OZO2107" s="1"/>
      <c r="OZP2107" s="1"/>
      <c r="OZQ2107" s="1"/>
      <c r="OZR2107" s="1"/>
      <c r="OZS2107" s="1"/>
      <c r="OZT2107" s="1"/>
      <c r="OZU2107" s="1"/>
      <c r="OZV2107" s="1"/>
      <c r="OZW2107" s="1"/>
      <c r="OZX2107" s="1"/>
      <c r="OZY2107" s="1"/>
      <c r="OZZ2107" s="1"/>
      <c r="PAA2107" s="1"/>
      <c r="PAB2107" s="1"/>
      <c r="PAC2107" s="1"/>
      <c r="PAD2107" s="1"/>
      <c r="PAE2107" s="1"/>
      <c r="PAF2107" s="1"/>
      <c r="PAG2107" s="1"/>
      <c r="PAH2107" s="1"/>
      <c r="PAI2107" s="1"/>
      <c r="PAJ2107" s="1"/>
      <c r="PAK2107" s="1"/>
      <c r="PAL2107" s="1"/>
      <c r="PAM2107" s="1"/>
      <c r="PAN2107" s="1"/>
      <c r="PAO2107" s="1"/>
      <c r="PAP2107" s="1"/>
      <c r="PAQ2107" s="1"/>
      <c r="PAR2107" s="1"/>
      <c r="PAS2107" s="1"/>
      <c r="PAT2107" s="1"/>
      <c r="PAU2107" s="1"/>
      <c r="PAV2107" s="1"/>
      <c r="PAW2107" s="1"/>
      <c r="PAX2107" s="1"/>
      <c r="PAY2107" s="1"/>
      <c r="PAZ2107" s="1"/>
      <c r="PBA2107" s="1"/>
      <c r="PBB2107" s="1"/>
      <c r="PBC2107" s="1"/>
      <c r="PBD2107" s="1"/>
      <c r="PBE2107" s="1"/>
      <c r="PBF2107" s="1"/>
      <c r="PBG2107" s="1"/>
      <c r="PBH2107" s="1"/>
      <c r="PBI2107" s="1"/>
      <c r="PBJ2107" s="1"/>
      <c r="PBK2107" s="1"/>
      <c r="PBL2107" s="1"/>
      <c r="PBM2107" s="1"/>
      <c r="PBN2107" s="1"/>
      <c r="PBO2107" s="1"/>
      <c r="PBP2107" s="1"/>
      <c r="PBQ2107" s="1"/>
      <c r="PBR2107" s="1"/>
      <c r="PBS2107" s="1"/>
      <c r="PBT2107" s="1"/>
      <c r="PBU2107" s="1"/>
      <c r="PBV2107" s="1"/>
      <c r="PBW2107" s="1"/>
      <c r="PBX2107" s="1"/>
      <c r="PBY2107" s="1"/>
      <c r="PBZ2107" s="1"/>
      <c r="PCA2107" s="1"/>
      <c r="PCB2107" s="1"/>
      <c r="PCC2107" s="1"/>
      <c r="PCD2107" s="1"/>
      <c r="PCE2107" s="1"/>
      <c r="PCF2107" s="1"/>
      <c r="PCG2107" s="1"/>
      <c r="PCH2107" s="1"/>
      <c r="PCI2107" s="1"/>
      <c r="PCJ2107" s="1"/>
      <c r="PCK2107" s="1"/>
      <c r="PCL2107" s="1"/>
      <c r="PCM2107" s="1"/>
      <c r="PCN2107" s="1"/>
      <c r="PCO2107" s="1"/>
      <c r="PCP2107" s="1"/>
      <c r="PCQ2107" s="1"/>
      <c r="PCR2107" s="1"/>
      <c r="PCS2107" s="1"/>
      <c r="PCT2107" s="1"/>
      <c r="PCU2107" s="1"/>
      <c r="PCV2107" s="1"/>
      <c r="PCW2107" s="1"/>
      <c r="PCX2107" s="1"/>
      <c r="PCY2107" s="1"/>
      <c r="PCZ2107" s="1"/>
      <c r="PDA2107" s="1"/>
      <c r="PDB2107" s="1"/>
      <c r="PDC2107" s="1"/>
      <c r="PDD2107" s="1"/>
      <c r="PDE2107" s="1"/>
      <c r="PDF2107" s="1"/>
      <c r="PDG2107" s="1"/>
      <c r="PDH2107" s="1"/>
      <c r="PDI2107" s="1"/>
      <c r="PDJ2107" s="1"/>
      <c r="PDK2107" s="1"/>
      <c r="PDL2107" s="1"/>
      <c r="PDM2107" s="1"/>
      <c r="PDN2107" s="1"/>
      <c r="PDO2107" s="1"/>
      <c r="PDP2107" s="1"/>
      <c r="PDQ2107" s="1"/>
      <c r="PDR2107" s="1"/>
      <c r="PDS2107" s="1"/>
      <c r="PDT2107" s="1"/>
      <c r="PDU2107" s="1"/>
      <c r="PDV2107" s="1"/>
      <c r="PDW2107" s="1"/>
      <c r="PDX2107" s="1"/>
      <c r="PDY2107" s="1"/>
      <c r="PDZ2107" s="1"/>
      <c r="PEA2107" s="1"/>
      <c r="PEB2107" s="1"/>
      <c r="PEC2107" s="1"/>
      <c r="PED2107" s="1"/>
      <c r="PEE2107" s="1"/>
      <c r="PEF2107" s="1"/>
      <c r="PEG2107" s="1"/>
      <c r="PEH2107" s="1"/>
      <c r="PEI2107" s="1"/>
      <c r="PEJ2107" s="1"/>
      <c r="PEK2107" s="1"/>
      <c r="PEL2107" s="1"/>
      <c r="PEM2107" s="1"/>
      <c r="PEN2107" s="1"/>
      <c r="PEO2107" s="1"/>
      <c r="PEP2107" s="1"/>
      <c r="PEQ2107" s="1"/>
      <c r="PER2107" s="1"/>
      <c r="PES2107" s="1"/>
      <c r="PET2107" s="1"/>
      <c r="PEU2107" s="1"/>
      <c r="PEV2107" s="1"/>
      <c r="PEW2107" s="1"/>
      <c r="PEX2107" s="1"/>
      <c r="PEY2107" s="1"/>
      <c r="PEZ2107" s="1"/>
      <c r="PFA2107" s="1"/>
      <c r="PFB2107" s="1"/>
      <c r="PFC2107" s="1"/>
      <c r="PFD2107" s="1"/>
      <c r="PFE2107" s="1"/>
      <c r="PFF2107" s="1"/>
      <c r="PFG2107" s="1"/>
      <c r="PFH2107" s="1"/>
      <c r="PFI2107" s="1"/>
      <c r="PFJ2107" s="1"/>
      <c r="PFK2107" s="1"/>
      <c r="PFL2107" s="1"/>
      <c r="PFM2107" s="1"/>
      <c r="PFN2107" s="1"/>
      <c r="PFO2107" s="1"/>
      <c r="PFP2107" s="1"/>
      <c r="PFQ2107" s="1"/>
      <c r="PFR2107" s="1"/>
      <c r="PFS2107" s="1"/>
      <c r="PFT2107" s="1"/>
      <c r="PFU2107" s="1"/>
      <c r="PFV2107" s="1"/>
      <c r="PFW2107" s="1"/>
      <c r="PFX2107" s="1"/>
      <c r="PFY2107" s="1"/>
      <c r="PFZ2107" s="1"/>
      <c r="PGA2107" s="1"/>
      <c r="PGB2107" s="1"/>
      <c r="PGC2107" s="1"/>
      <c r="PGD2107" s="1"/>
      <c r="PGE2107" s="1"/>
      <c r="PGF2107" s="1"/>
      <c r="PGG2107" s="1"/>
      <c r="PGH2107" s="1"/>
      <c r="PGI2107" s="1"/>
      <c r="PGJ2107" s="1"/>
      <c r="PGK2107" s="1"/>
      <c r="PGL2107" s="1"/>
      <c r="PGM2107" s="1"/>
      <c r="PGN2107" s="1"/>
      <c r="PGO2107" s="1"/>
      <c r="PGP2107" s="1"/>
      <c r="PGQ2107" s="1"/>
      <c r="PGR2107" s="1"/>
      <c r="PGS2107" s="1"/>
      <c r="PGT2107" s="1"/>
      <c r="PGU2107" s="1"/>
      <c r="PGV2107" s="1"/>
      <c r="PGW2107" s="1"/>
      <c r="PGX2107" s="1"/>
      <c r="PGY2107" s="1"/>
      <c r="PGZ2107" s="1"/>
      <c r="PHA2107" s="1"/>
      <c r="PHB2107" s="1"/>
      <c r="PHC2107" s="1"/>
      <c r="PHD2107" s="1"/>
      <c r="PHE2107" s="1"/>
      <c r="PHF2107" s="1"/>
      <c r="PHG2107" s="1"/>
      <c r="PHH2107" s="1"/>
      <c r="PHI2107" s="1"/>
      <c r="PHJ2107" s="1"/>
      <c r="PHK2107" s="1"/>
      <c r="PHL2107" s="1"/>
      <c r="PHM2107" s="1"/>
      <c r="PHN2107" s="1"/>
      <c r="PHO2107" s="1"/>
      <c r="PHP2107" s="1"/>
      <c r="PHQ2107" s="1"/>
      <c r="PHR2107" s="1"/>
      <c r="PHS2107" s="1"/>
      <c r="PHT2107" s="1"/>
      <c r="PHU2107" s="1"/>
      <c r="PHV2107" s="1"/>
      <c r="PHW2107" s="1"/>
      <c r="PHX2107" s="1"/>
      <c r="PHY2107" s="1"/>
      <c r="PHZ2107" s="1"/>
      <c r="PIA2107" s="1"/>
      <c r="PIB2107" s="1"/>
      <c r="PIC2107" s="1"/>
      <c r="PID2107" s="1"/>
      <c r="PIE2107" s="1"/>
      <c r="PIF2107" s="1"/>
      <c r="PIG2107" s="1"/>
      <c r="PIH2107" s="1"/>
      <c r="PII2107" s="1"/>
      <c r="PIJ2107" s="1"/>
      <c r="PIK2107" s="1"/>
      <c r="PIL2107" s="1"/>
      <c r="PIM2107" s="1"/>
      <c r="PIN2107" s="1"/>
      <c r="PIO2107" s="1"/>
      <c r="PIP2107" s="1"/>
      <c r="PIQ2107" s="1"/>
      <c r="PIR2107" s="1"/>
      <c r="PIS2107" s="1"/>
      <c r="PIT2107" s="1"/>
      <c r="PIU2107" s="1"/>
      <c r="PIV2107" s="1"/>
      <c r="PIW2107" s="1"/>
      <c r="PIX2107" s="1"/>
      <c r="PIY2107" s="1"/>
      <c r="PIZ2107" s="1"/>
      <c r="PJA2107" s="1"/>
      <c r="PJB2107" s="1"/>
      <c r="PJC2107" s="1"/>
      <c r="PJD2107" s="1"/>
      <c r="PJE2107" s="1"/>
      <c r="PJF2107" s="1"/>
      <c r="PJG2107" s="1"/>
      <c r="PJH2107" s="1"/>
      <c r="PJI2107" s="1"/>
      <c r="PJJ2107" s="1"/>
      <c r="PJK2107" s="1"/>
      <c r="PJL2107" s="1"/>
      <c r="PJM2107" s="1"/>
      <c r="PJN2107" s="1"/>
      <c r="PJO2107" s="1"/>
      <c r="PJP2107" s="1"/>
      <c r="PJQ2107" s="1"/>
      <c r="PJR2107" s="1"/>
      <c r="PJS2107" s="1"/>
      <c r="PJT2107" s="1"/>
      <c r="PJU2107" s="1"/>
      <c r="PJV2107" s="1"/>
      <c r="PJW2107" s="1"/>
      <c r="PJX2107" s="1"/>
      <c r="PJY2107" s="1"/>
      <c r="PJZ2107" s="1"/>
      <c r="PKA2107" s="1"/>
      <c r="PKB2107" s="1"/>
      <c r="PKC2107" s="1"/>
      <c r="PKD2107" s="1"/>
      <c r="PKE2107" s="1"/>
      <c r="PKF2107" s="1"/>
      <c r="PKG2107" s="1"/>
      <c r="PKH2107" s="1"/>
      <c r="PKI2107" s="1"/>
      <c r="PKJ2107" s="1"/>
      <c r="PKK2107" s="1"/>
      <c r="PKL2107" s="1"/>
      <c r="PKM2107" s="1"/>
      <c r="PKN2107" s="1"/>
      <c r="PKO2107" s="1"/>
      <c r="PKP2107" s="1"/>
      <c r="PKQ2107" s="1"/>
      <c r="PKR2107" s="1"/>
      <c r="PKS2107" s="1"/>
      <c r="PKT2107" s="1"/>
      <c r="PKU2107" s="1"/>
      <c r="PKV2107" s="1"/>
      <c r="PKW2107" s="1"/>
      <c r="PKX2107" s="1"/>
      <c r="PKY2107" s="1"/>
      <c r="PKZ2107" s="1"/>
      <c r="PLA2107" s="1"/>
      <c r="PLB2107" s="1"/>
      <c r="PLC2107" s="1"/>
      <c r="PLD2107" s="1"/>
      <c r="PLE2107" s="1"/>
      <c r="PLF2107" s="1"/>
      <c r="PLG2107" s="1"/>
      <c r="PLH2107" s="1"/>
      <c r="PLI2107" s="1"/>
      <c r="PLJ2107" s="1"/>
      <c r="PLK2107" s="1"/>
      <c r="PLL2107" s="1"/>
      <c r="PLM2107" s="1"/>
      <c r="PLN2107" s="1"/>
      <c r="PLO2107" s="1"/>
      <c r="PLP2107" s="1"/>
      <c r="PLQ2107" s="1"/>
      <c r="PLR2107" s="1"/>
      <c r="PLS2107" s="1"/>
      <c r="PLT2107" s="1"/>
      <c r="PLU2107" s="1"/>
      <c r="PLV2107" s="1"/>
      <c r="PLW2107" s="1"/>
      <c r="PLX2107" s="1"/>
      <c r="PLY2107" s="1"/>
      <c r="PLZ2107" s="1"/>
      <c r="PMA2107" s="1"/>
      <c r="PMB2107" s="1"/>
      <c r="PMC2107" s="1"/>
      <c r="PMD2107" s="1"/>
      <c r="PME2107" s="1"/>
      <c r="PMF2107" s="1"/>
      <c r="PMG2107" s="1"/>
      <c r="PMH2107" s="1"/>
      <c r="PMI2107" s="1"/>
      <c r="PMJ2107" s="1"/>
      <c r="PMK2107" s="1"/>
      <c r="PML2107" s="1"/>
      <c r="PMM2107" s="1"/>
      <c r="PMN2107" s="1"/>
      <c r="PMO2107" s="1"/>
      <c r="PMP2107" s="1"/>
      <c r="PMQ2107" s="1"/>
      <c r="PMR2107" s="1"/>
      <c r="PMS2107" s="1"/>
      <c r="PMT2107" s="1"/>
      <c r="PMU2107" s="1"/>
      <c r="PMV2107" s="1"/>
      <c r="PMW2107" s="1"/>
      <c r="PMX2107" s="1"/>
      <c r="PMY2107" s="1"/>
      <c r="PMZ2107" s="1"/>
      <c r="PNA2107" s="1"/>
      <c r="PNB2107" s="1"/>
      <c r="PNC2107" s="1"/>
      <c r="PND2107" s="1"/>
      <c r="PNE2107" s="1"/>
      <c r="PNF2107" s="1"/>
      <c r="PNG2107" s="1"/>
      <c r="PNH2107" s="1"/>
      <c r="PNI2107" s="1"/>
      <c r="PNJ2107" s="1"/>
      <c r="PNK2107" s="1"/>
      <c r="PNL2107" s="1"/>
      <c r="PNM2107" s="1"/>
      <c r="PNN2107" s="1"/>
      <c r="PNO2107" s="1"/>
      <c r="PNP2107" s="1"/>
      <c r="PNQ2107" s="1"/>
      <c r="PNR2107" s="1"/>
      <c r="PNS2107" s="1"/>
      <c r="PNT2107" s="1"/>
      <c r="PNU2107" s="1"/>
      <c r="PNV2107" s="1"/>
      <c r="PNW2107" s="1"/>
      <c r="PNX2107" s="1"/>
      <c r="PNY2107" s="1"/>
      <c r="PNZ2107" s="1"/>
      <c r="POA2107" s="1"/>
      <c r="POB2107" s="1"/>
      <c r="POC2107" s="1"/>
      <c r="POD2107" s="1"/>
      <c r="POE2107" s="1"/>
      <c r="POF2107" s="1"/>
      <c r="POG2107" s="1"/>
      <c r="POH2107" s="1"/>
      <c r="POI2107" s="1"/>
      <c r="POJ2107" s="1"/>
      <c r="POK2107" s="1"/>
      <c r="POL2107" s="1"/>
      <c r="POM2107" s="1"/>
      <c r="PON2107" s="1"/>
      <c r="POO2107" s="1"/>
      <c r="POP2107" s="1"/>
      <c r="POQ2107" s="1"/>
      <c r="POR2107" s="1"/>
      <c r="POS2107" s="1"/>
      <c r="POT2107" s="1"/>
      <c r="POU2107" s="1"/>
      <c r="POV2107" s="1"/>
      <c r="POW2107" s="1"/>
      <c r="POX2107" s="1"/>
      <c r="POY2107" s="1"/>
      <c r="POZ2107" s="1"/>
      <c r="PPA2107" s="1"/>
      <c r="PPB2107" s="1"/>
      <c r="PPC2107" s="1"/>
      <c r="PPD2107" s="1"/>
      <c r="PPE2107" s="1"/>
      <c r="PPF2107" s="1"/>
      <c r="PPG2107" s="1"/>
      <c r="PPH2107" s="1"/>
      <c r="PPI2107" s="1"/>
      <c r="PPJ2107" s="1"/>
      <c r="PPK2107" s="1"/>
      <c r="PPL2107" s="1"/>
      <c r="PPM2107" s="1"/>
      <c r="PPN2107" s="1"/>
      <c r="PPO2107" s="1"/>
      <c r="PPP2107" s="1"/>
      <c r="PPQ2107" s="1"/>
      <c r="PPR2107" s="1"/>
      <c r="PPS2107" s="1"/>
      <c r="PPT2107" s="1"/>
      <c r="PPU2107" s="1"/>
      <c r="PPV2107" s="1"/>
      <c r="PPW2107" s="1"/>
      <c r="PPX2107" s="1"/>
      <c r="PPY2107" s="1"/>
      <c r="PPZ2107" s="1"/>
      <c r="PQA2107" s="1"/>
      <c r="PQB2107" s="1"/>
      <c r="PQC2107" s="1"/>
      <c r="PQD2107" s="1"/>
      <c r="PQE2107" s="1"/>
      <c r="PQF2107" s="1"/>
      <c r="PQG2107" s="1"/>
      <c r="PQH2107" s="1"/>
      <c r="PQI2107" s="1"/>
      <c r="PQJ2107" s="1"/>
      <c r="PQK2107" s="1"/>
      <c r="PQL2107" s="1"/>
      <c r="PQM2107" s="1"/>
      <c r="PQN2107" s="1"/>
      <c r="PQO2107" s="1"/>
      <c r="PQP2107" s="1"/>
      <c r="PQQ2107" s="1"/>
      <c r="PQR2107" s="1"/>
      <c r="PQS2107" s="1"/>
      <c r="PQT2107" s="1"/>
      <c r="PQU2107" s="1"/>
      <c r="PQV2107" s="1"/>
      <c r="PQW2107" s="1"/>
      <c r="PQX2107" s="1"/>
      <c r="PQY2107" s="1"/>
      <c r="PQZ2107" s="1"/>
      <c r="PRA2107" s="1"/>
      <c r="PRB2107" s="1"/>
      <c r="PRC2107" s="1"/>
      <c r="PRD2107" s="1"/>
      <c r="PRE2107" s="1"/>
      <c r="PRF2107" s="1"/>
      <c r="PRG2107" s="1"/>
      <c r="PRH2107" s="1"/>
      <c r="PRI2107" s="1"/>
      <c r="PRJ2107" s="1"/>
      <c r="PRK2107" s="1"/>
      <c r="PRL2107" s="1"/>
      <c r="PRM2107" s="1"/>
      <c r="PRN2107" s="1"/>
      <c r="PRO2107" s="1"/>
      <c r="PRP2107" s="1"/>
      <c r="PRQ2107" s="1"/>
      <c r="PRR2107" s="1"/>
      <c r="PRS2107" s="1"/>
      <c r="PRT2107" s="1"/>
      <c r="PRU2107" s="1"/>
      <c r="PRV2107" s="1"/>
      <c r="PRW2107" s="1"/>
      <c r="PRX2107" s="1"/>
      <c r="PRY2107" s="1"/>
      <c r="PRZ2107" s="1"/>
      <c r="PSA2107" s="1"/>
      <c r="PSB2107" s="1"/>
      <c r="PSC2107" s="1"/>
      <c r="PSD2107" s="1"/>
      <c r="PSE2107" s="1"/>
      <c r="PSF2107" s="1"/>
      <c r="PSG2107" s="1"/>
      <c r="PSH2107" s="1"/>
      <c r="PSI2107" s="1"/>
      <c r="PSJ2107" s="1"/>
      <c r="PSK2107" s="1"/>
      <c r="PSL2107" s="1"/>
      <c r="PSM2107" s="1"/>
      <c r="PSN2107" s="1"/>
      <c r="PSO2107" s="1"/>
      <c r="PSP2107" s="1"/>
      <c r="PSQ2107" s="1"/>
      <c r="PSR2107" s="1"/>
      <c r="PSS2107" s="1"/>
      <c r="PST2107" s="1"/>
      <c r="PSU2107" s="1"/>
      <c r="PSV2107" s="1"/>
      <c r="PSW2107" s="1"/>
      <c r="PSX2107" s="1"/>
      <c r="PSY2107" s="1"/>
      <c r="PSZ2107" s="1"/>
      <c r="PTA2107" s="1"/>
      <c r="PTB2107" s="1"/>
      <c r="PTC2107" s="1"/>
      <c r="PTD2107" s="1"/>
      <c r="PTE2107" s="1"/>
      <c r="PTF2107" s="1"/>
      <c r="PTG2107" s="1"/>
      <c r="PTH2107" s="1"/>
      <c r="PTI2107" s="1"/>
      <c r="PTJ2107" s="1"/>
      <c r="PTK2107" s="1"/>
      <c r="PTL2107" s="1"/>
      <c r="PTM2107" s="1"/>
      <c r="PTN2107" s="1"/>
      <c r="PTO2107" s="1"/>
      <c r="PTP2107" s="1"/>
      <c r="PTQ2107" s="1"/>
      <c r="PTR2107" s="1"/>
      <c r="PTS2107" s="1"/>
      <c r="PTT2107" s="1"/>
      <c r="PTU2107" s="1"/>
      <c r="PTV2107" s="1"/>
      <c r="PTW2107" s="1"/>
      <c r="PTX2107" s="1"/>
      <c r="PTY2107" s="1"/>
      <c r="PTZ2107" s="1"/>
      <c r="PUA2107" s="1"/>
      <c r="PUB2107" s="1"/>
      <c r="PUC2107" s="1"/>
      <c r="PUD2107" s="1"/>
      <c r="PUE2107" s="1"/>
      <c r="PUF2107" s="1"/>
      <c r="PUG2107" s="1"/>
      <c r="PUH2107" s="1"/>
      <c r="PUI2107" s="1"/>
      <c r="PUJ2107" s="1"/>
      <c r="PUK2107" s="1"/>
      <c r="PUL2107" s="1"/>
      <c r="PUM2107" s="1"/>
      <c r="PUN2107" s="1"/>
      <c r="PUO2107" s="1"/>
      <c r="PUP2107" s="1"/>
      <c r="PUQ2107" s="1"/>
      <c r="PUR2107" s="1"/>
      <c r="PUS2107" s="1"/>
      <c r="PUT2107" s="1"/>
      <c r="PUU2107" s="1"/>
      <c r="PUV2107" s="1"/>
      <c r="PUW2107" s="1"/>
      <c r="PUX2107" s="1"/>
      <c r="PUY2107" s="1"/>
      <c r="PUZ2107" s="1"/>
      <c r="PVA2107" s="1"/>
      <c r="PVB2107" s="1"/>
      <c r="PVC2107" s="1"/>
      <c r="PVD2107" s="1"/>
      <c r="PVE2107" s="1"/>
      <c r="PVF2107" s="1"/>
      <c r="PVG2107" s="1"/>
      <c r="PVH2107" s="1"/>
      <c r="PVI2107" s="1"/>
      <c r="PVJ2107" s="1"/>
      <c r="PVK2107" s="1"/>
      <c r="PVL2107" s="1"/>
      <c r="PVM2107" s="1"/>
      <c r="PVN2107" s="1"/>
      <c r="PVO2107" s="1"/>
      <c r="PVP2107" s="1"/>
      <c r="PVQ2107" s="1"/>
      <c r="PVR2107" s="1"/>
      <c r="PVS2107" s="1"/>
      <c r="PVT2107" s="1"/>
      <c r="PVU2107" s="1"/>
      <c r="PVV2107" s="1"/>
      <c r="PVW2107" s="1"/>
      <c r="PVX2107" s="1"/>
      <c r="PVY2107" s="1"/>
      <c r="PVZ2107" s="1"/>
      <c r="PWA2107" s="1"/>
      <c r="PWB2107" s="1"/>
      <c r="PWC2107" s="1"/>
      <c r="PWD2107" s="1"/>
      <c r="PWE2107" s="1"/>
      <c r="PWF2107" s="1"/>
      <c r="PWG2107" s="1"/>
      <c r="PWH2107" s="1"/>
      <c r="PWI2107" s="1"/>
      <c r="PWJ2107" s="1"/>
      <c r="PWK2107" s="1"/>
      <c r="PWL2107" s="1"/>
      <c r="PWM2107" s="1"/>
      <c r="PWN2107" s="1"/>
      <c r="PWO2107" s="1"/>
      <c r="PWP2107" s="1"/>
      <c r="PWQ2107" s="1"/>
      <c r="PWR2107" s="1"/>
      <c r="PWS2107" s="1"/>
      <c r="PWT2107" s="1"/>
      <c r="PWU2107" s="1"/>
      <c r="PWV2107" s="1"/>
      <c r="PWW2107" s="1"/>
      <c r="PWX2107" s="1"/>
      <c r="PWY2107" s="1"/>
      <c r="PWZ2107" s="1"/>
      <c r="PXA2107" s="1"/>
      <c r="PXB2107" s="1"/>
      <c r="PXC2107" s="1"/>
      <c r="PXD2107" s="1"/>
      <c r="PXE2107" s="1"/>
      <c r="PXF2107" s="1"/>
      <c r="PXG2107" s="1"/>
      <c r="PXH2107" s="1"/>
      <c r="PXI2107" s="1"/>
      <c r="PXJ2107" s="1"/>
      <c r="PXK2107" s="1"/>
      <c r="PXL2107" s="1"/>
      <c r="PXM2107" s="1"/>
      <c r="PXN2107" s="1"/>
      <c r="PXO2107" s="1"/>
      <c r="PXP2107" s="1"/>
      <c r="PXQ2107" s="1"/>
      <c r="PXR2107" s="1"/>
      <c r="PXS2107" s="1"/>
      <c r="PXT2107" s="1"/>
      <c r="PXU2107" s="1"/>
      <c r="PXV2107" s="1"/>
      <c r="PXW2107" s="1"/>
      <c r="PXX2107" s="1"/>
      <c r="PXY2107" s="1"/>
      <c r="PXZ2107" s="1"/>
      <c r="PYA2107" s="1"/>
      <c r="PYB2107" s="1"/>
      <c r="PYC2107" s="1"/>
      <c r="PYD2107" s="1"/>
      <c r="PYE2107" s="1"/>
      <c r="PYF2107" s="1"/>
      <c r="PYG2107" s="1"/>
      <c r="PYH2107" s="1"/>
      <c r="PYI2107" s="1"/>
      <c r="PYJ2107" s="1"/>
      <c r="PYK2107" s="1"/>
      <c r="PYL2107" s="1"/>
      <c r="PYM2107" s="1"/>
      <c r="PYN2107" s="1"/>
      <c r="PYO2107" s="1"/>
      <c r="PYP2107" s="1"/>
      <c r="PYQ2107" s="1"/>
      <c r="PYR2107" s="1"/>
      <c r="PYS2107" s="1"/>
      <c r="PYT2107" s="1"/>
      <c r="PYU2107" s="1"/>
      <c r="PYV2107" s="1"/>
      <c r="PYW2107" s="1"/>
      <c r="PYX2107" s="1"/>
      <c r="PYY2107" s="1"/>
      <c r="PYZ2107" s="1"/>
      <c r="PZA2107" s="1"/>
      <c r="PZB2107" s="1"/>
      <c r="PZC2107" s="1"/>
      <c r="PZD2107" s="1"/>
      <c r="PZE2107" s="1"/>
      <c r="PZF2107" s="1"/>
      <c r="PZG2107" s="1"/>
      <c r="PZH2107" s="1"/>
      <c r="PZI2107" s="1"/>
      <c r="PZJ2107" s="1"/>
      <c r="PZK2107" s="1"/>
      <c r="PZL2107" s="1"/>
      <c r="PZM2107" s="1"/>
      <c r="PZN2107" s="1"/>
      <c r="PZO2107" s="1"/>
      <c r="PZP2107" s="1"/>
      <c r="PZQ2107" s="1"/>
      <c r="PZR2107" s="1"/>
      <c r="PZS2107" s="1"/>
      <c r="PZT2107" s="1"/>
      <c r="PZU2107" s="1"/>
      <c r="PZV2107" s="1"/>
      <c r="PZW2107" s="1"/>
      <c r="PZX2107" s="1"/>
      <c r="PZY2107" s="1"/>
      <c r="PZZ2107" s="1"/>
      <c r="QAA2107" s="1"/>
      <c r="QAB2107" s="1"/>
      <c r="QAC2107" s="1"/>
      <c r="QAD2107" s="1"/>
      <c r="QAE2107" s="1"/>
      <c r="QAF2107" s="1"/>
      <c r="QAG2107" s="1"/>
      <c r="QAH2107" s="1"/>
      <c r="QAI2107" s="1"/>
      <c r="QAJ2107" s="1"/>
      <c r="QAK2107" s="1"/>
      <c r="QAL2107" s="1"/>
      <c r="QAM2107" s="1"/>
      <c r="QAN2107" s="1"/>
      <c r="QAO2107" s="1"/>
      <c r="QAP2107" s="1"/>
      <c r="QAQ2107" s="1"/>
      <c r="QAR2107" s="1"/>
      <c r="QAS2107" s="1"/>
      <c r="QAT2107" s="1"/>
      <c r="QAU2107" s="1"/>
      <c r="QAV2107" s="1"/>
      <c r="QAW2107" s="1"/>
      <c r="QAX2107" s="1"/>
      <c r="QAY2107" s="1"/>
      <c r="QAZ2107" s="1"/>
      <c r="QBA2107" s="1"/>
      <c r="QBB2107" s="1"/>
      <c r="QBC2107" s="1"/>
      <c r="QBD2107" s="1"/>
      <c r="QBE2107" s="1"/>
      <c r="QBF2107" s="1"/>
      <c r="QBG2107" s="1"/>
      <c r="QBH2107" s="1"/>
      <c r="QBI2107" s="1"/>
      <c r="QBJ2107" s="1"/>
      <c r="QBK2107" s="1"/>
      <c r="QBL2107" s="1"/>
      <c r="QBM2107" s="1"/>
      <c r="QBN2107" s="1"/>
      <c r="QBO2107" s="1"/>
      <c r="QBP2107" s="1"/>
      <c r="QBQ2107" s="1"/>
      <c r="QBR2107" s="1"/>
      <c r="QBS2107" s="1"/>
      <c r="QBT2107" s="1"/>
      <c r="QBU2107" s="1"/>
      <c r="QBV2107" s="1"/>
      <c r="QBW2107" s="1"/>
      <c r="QBX2107" s="1"/>
      <c r="QBY2107" s="1"/>
      <c r="QBZ2107" s="1"/>
      <c r="QCA2107" s="1"/>
      <c r="QCB2107" s="1"/>
      <c r="QCC2107" s="1"/>
      <c r="QCD2107" s="1"/>
      <c r="QCE2107" s="1"/>
      <c r="QCF2107" s="1"/>
      <c r="QCG2107" s="1"/>
      <c r="QCH2107" s="1"/>
      <c r="QCI2107" s="1"/>
      <c r="QCJ2107" s="1"/>
      <c r="QCK2107" s="1"/>
      <c r="QCL2107" s="1"/>
      <c r="QCM2107" s="1"/>
      <c r="QCN2107" s="1"/>
      <c r="QCO2107" s="1"/>
      <c r="QCP2107" s="1"/>
      <c r="QCQ2107" s="1"/>
      <c r="QCR2107" s="1"/>
      <c r="QCS2107" s="1"/>
      <c r="QCT2107" s="1"/>
      <c r="QCU2107" s="1"/>
      <c r="QCV2107" s="1"/>
      <c r="QCW2107" s="1"/>
      <c r="QCX2107" s="1"/>
      <c r="QCY2107" s="1"/>
      <c r="QCZ2107" s="1"/>
      <c r="QDA2107" s="1"/>
      <c r="QDB2107" s="1"/>
      <c r="QDC2107" s="1"/>
      <c r="QDD2107" s="1"/>
      <c r="QDE2107" s="1"/>
      <c r="QDF2107" s="1"/>
      <c r="QDG2107" s="1"/>
      <c r="QDH2107" s="1"/>
      <c r="QDI2107" s="1"/>
      <c r="QDJ2107" s="1"/>
      <c r="QDK2107" s="1"/>
      <c r="QDL2107" s="1"/>
      <c r="QDM2107" s="1"/>
      <c r="QDN2107" s="1"/>
      <c r="QDO2107" s="1"/>
      <c r="QDP2107" s="1"/>
      <c r="QDQ2107" s="1"/>
      <c r="QDR2107" s="1"/>
      <c r="QDS2107" s="1"/>
      <c r="QDT2107" s="1"/>
      <c r="QDU2107" s="1"/>
      <c r="QDV2107" s="1"/>
      <c r="QDW2107" s="1"/>
      <c r="QDX2107" s="1"/>
      <c r="QDY2107" s="1"/>
      <c r="QDZ2107" s="1"/>
      <c r="QEA2107" s="1"/>
      <c r="QEB2107" s="1"/>
      <c r="QEC2107" s="1"/>
      <c r="QED2107" s="1"/>
      <c r="QEE2107" s="1"/>
      <c r="QEF2107" s="1"/>
      <c r="QEG2107" s="1"/>
      <c r="QEH2107" s="1"/>
      <c r="QEI2107" s="1"/>
      <c r="QEJ2107" s="1"/>
      <c r="QEK2107" s="1"/>
      <c r="QEL2107" s="1"/>
      <c r="QEM2107" s="1"/>
      <c r="QEN2107" s="1"/>
      <c r="QEO2107" s="1"/>
      <c r="QEP2107" s="1"/>
      <c r="QEQ2107" s="1"/>
      <c r="QER2107" s="1"/>
      <c r="QES2107" s="1"/>
      <c r="QET2107" s="1"/>
      <c r="QEU2107" s="1"/>
      <c r="QEV2107" s="1"/>
      <c r="QEW2107" s="1"/>
      <c r="QEX2107" s="1"/>
      <c r="QEY2107" s="1"/>
      <c r="QEZ2107" s="1"/>
      <c r="QFA2107" s="1"/>
      <c r="QFB2107" s="1"/>
      <c r="QFC2107" s="1"/>
      <c r="QFD2107" s="1"/>
      <c r="QFE2107" s="1"/>
      <c r="QFF2107" s="1"/>
      <c r="QFG2107" s="1"/>
      <c r="QFH2107" s="1"/>
      <c r="QFI2107" s="1"/>
      <c r="QFJ2107" s="1"/>
      <c r="QFK2107" s="1"/>
      <c r="QFL2107" s="1"/>
      <c r="QFM2107" s="1"/>
      <c r="QFN2107" s="1"/>
      <c r="QFO2107" s="1"/>
      <c r="QFP2107" s="1"/>
      <c r="QFQ2107" s="1"/>
      <c r="QFR2107" s="1"/>
      <c r="QFS2107" s="1"/>
      <c r="QFT2107" s="1"/>
      <c r="QFU2107" s="1"/>
      <c r="QFV2107" s="1"/>
      <c r="QFW2107" s="1"/>
      <c r="QFX2107" s="1"/>
      <c r="QFY2107" s="1"/>
      <c r="QFZ2107" s="1"/>
      <c r="QGA2107" s="1"/>
      <c r="QGB2107" s="1"/>
      <c r="QGC2107" s="1"/>
      <c r="QGD2107" s="1"/>
      <c r="QGE2107" s="1"/>
      <c r="QGF2107" s="1"/>
      <c r="QGG2107" s="1"/>
      <c r="QGH2107" s="1"/>
      <c r="QGI2107" s="1"/>
      <c r="QGJ2107" s="1"/>
      <c r="QGK2107" s="1"/>
      <c r="QGL2107" s="1"/>
      <c r="QGM2107" s="1"/>
      <c r="QGN2107" s="1"/>
      <c r="QGO2107" s="1"/>
      <c r="QGP2107" s="1"/>
      <c r="QGQ2107" s="1"/>
      <c r="QGR2107" s="1"/>
      <c r="QGS2107" s="1"/>
      <c r="QGT2107" s="1"/>
      <c r="QGU2107" s="1"/>
      <c r="QGV2107" s="1"/>
      <c r="QGW2107" s="1"/>
      <c r="QGX2107" s="1"/>
      <c r="QGY2107" s="1"/>
      <c r="QGZ2107" s="1"/>
      <c r="QHA2107" s="1"/>
      <c r="QHB2107" s="1"/>
      <c r="QHC2107" s="1"/>
      <c r="QHD2107" s="1"/>
      <c r="QHE2107" s="1"/>
      <c r="QHF2107" s="1"/>
      <c r="QHG2107" s="1"/>
      <c r="QHH2107" s="1"/>
      <c r="QHI2107" s="1"/>
      <c r="QHJ2107" s="1"/>
      <c r="QHK2107" s="1"/>
      <c r="QHL2107" s="1"/>
      <c r="QHM2107" s="1"/>
      <c r="QHN2107" s="1"/>
      <c r="QHO2107" s="1"/>
      <c r="QHP2107" s="1"/>
      <c r="QHQ2107" s="1"/>
      <c r="QHR2107" s="1"/>
      <c r="QHS2107" s="1"/>
      <c r="QHT2107" s="1"/>
      <c r="QHU2107" s="1"/>
      <c r="QHV2107" s="1"/>
      <c r="QHW2107" s="1"/>
      <c r="QHX2107" s="1"/>
      <c r="QHY2107" s="1"/>
      <c r="QHZ2107" s="1"/>
      <c r="QIA2107" s="1"/>
      <c r="QIB2107" s="1"/>
      <c r="QIC2107" s="1"/>
      <c r="QID2107" s="1"/>
      <c r="QIE2107" s="1"/>
      <c r="QIF2107" s="1"/>
      <c r="QIG2107" s="1"/>
      <c r="QIH2107" s="1"/>
      <c r="QII2107" s="1"/>
      <c r="QIJ2107" s="1"/>
      <c r="QIK2107" s="1"/>
      <c r="QIL2107" s="1"/>
      <c r="QIM2107" s="1"/>
      <c r="QIN2107" s="1"/>
      <c r="QIO2107" s="1"/>
      <c r="QIP2107" s="1"/>
      <c r="QIQ2107" s="1"/>
      <c r="QIR2107" s="1"/>
      <c r="QIS2107" s="1"/>
      <c r="QIT2107" s="1"/>
      <c r="QIU2107" s="1"/>
      <c r="QIV2107" s="1"/>
      <c r="QIW2107" s="1"/>
      <c r="QIX2107" s="1"/>
      <c r="QIY2107" s="1"/>
      <c r="QIZ2107" s="1"/>
      <c r="QJA2107" s="1"/>
      <c r="QJB2107" s="1"/>
      <c r="QJC2107" s="1"/>
      <c r="QJD2107" s="1"/>
      <c r="QJE2107" s="1"/>
      <c r="QJF2107" s="1"/>
      <c r="QJG2107" s="1"/>
      <c r="QJH2107" s="1"/>
      <c r="QJI2107" s="1"/>
      <c r="QJJ2107" s="1"/>
      <c r="QJK2107" s="1"/>
      <c r="QJL2107" s="1"/>
      <c r="QJM2107" s="1"/>
      <c r="QJN2107" s="1"/>
      <c r="QJO2107" s="1"/>
      <c r="QJP2107" s="1"/>
      <c r="QJQ2107" s="1"/>
      <c r="QJR2107" s="1"/>
      <c r="QJS2107" s="1"/>
      <c r="QJT2107" s="1"/>
      <c r="QJU2107" s="1"/>
      <c r="QJV2107" s="1"/>
      <c r="QJW2107" s="1"/>
      <c r="QJX2107" s="1"/>
      <c r="QJY2107" s="1"/>
      <c r="QJZ2107" s="1"/>
      <c r="QKA2107" s="1"/>
      <c r="QKB2107" s="1"/>
      <c r="QKC2107" s="1"/>
      <c r="QKD2107" s="1"/>
      <c r="QKE2107" s="1"/>
      <c r="QKF2107" s="1"/>
      <c r="QKG2107" s="1"/>
      <c r="QKH2107" s="1"/>
      <c r="QKI2107" s="1"/>
      <c r="QKJ2107" s="1"/>
      <c r="QKK2107" s="1"/>
      <c r="QKL2107" s="1"/>
      <c r="QKM2107" s="1"/>
      <c r="QKN2107" s="1"/>
      <c r="QKO2107" s="1"/>
      <c r="QKP2107" s="1"/>
      <c r="QKQ2107" s="1"/>
      <c r="QKR2107" s="1"/>
      <c r="QKS2107" s="1"/>
      <c r="QKT2107" s="1"/>
      <c r="QKU2107" s="1"/>
      <c r="QKV2107" s="1"/>
      <c r="QKW2107" s="1"/>
      <c r="QKX2107" s="1"/>
      <c r="QKY2107" s="1"/>
      <c r="QKZ2107" s="1"/>
      <c r="QLA2107" s="1"/>
      <c r="QLB2107" s="1"/>
      <c r="QLC2107" s="1"/>
      <c r="QLD2107" s="1"/>
      <c r="QLE2107" s="1"/>
      <c r="QLF2107" s="1"/>
      <c r="QLG2107" s="1"/>
      <c r="QLH2107" s="1"/>
      <c r="QLI2107" s="1"/>
      <c r="QLJ2107" s="1"/>
      <c r="QLK2107" s="1"/>
      <c r="QLL2107" s="1"/>
      <c r="QLM2107" s="1"/>
      <c r="QLN2107" s="1"/>
      <c r="QLO2107" s="1"/>
      <c r="QLP2107" s="1"/>
      <c r="QLQ2107" s="1"/>
      <c r="QLR2107" s="1"/>
      <c r="QLS2107" s="1"/>
      <c r="QLT2107" s="1"/>
      <c r="QLU2107" s="1"/>
      <c r="QLV2107" s="1"/>
      <c r="QLW2107" s="1"/>
      <c r="QLX2107" s="1"/>
      <c r="QLY2107" s="1"/>
      <c r="QLZ2107" s="1"/>
      <c r="QMA2107" s="1"/>
      <c r="QMB2107" s="1"/>
      <c r="QMC2107" s="1"/>
      <c r="QMD2107" s="1"/>
      <c r="QME2107" s="1"/>
      <c r="QMF2107" s="1"/>
      <c r="QMG2107" s="1"/>
      <c r="QMH2107" s="1"/>
      <c r="QMI2107" s="1"/>
      <c r="QMJ2107" s="1"/>
      <c r="QMK2107" s="1"/>
      <c r="QML2107" s="1"/>
      <c r="QMM2107" s="1"/>
      <c r="QMN2107" s="1"/>
      <c r="QMO2107" s="1"/>
      <c r="QMP2107" s="1"/>
      <c r="QMQ2107" s="1"/>
      <c r="QMR2107" s="1"/>
      <c r="QMS2107" s="1"/>
      <c r="QMT2107" s="1"/>
      <c r="QMU2107" s="1"/>
      <c r="QMV2107" s="1"/>
      <c r="QMW2107" s="1"/>
      <c r="QMX2107" s="1"/>
      <c r="QMY2107" s="1"/>
      <c r="QMZ2107" s="1"/>
      <c r="QNA2107" s="1"/>
      <c r="QNB2107" s="1"/>
      <c r="QNC2107" s="1"/>
      <c r="QND2107" s="1"/>
      <c r="QNE2107" s="1"/>
      <c r="QNF2107" s="1"/>
      <c r="QNG2107" s="1"/>
      <c r="QNH2107" s="1"/>
      <c r="QNI2107" s="1"/>
      <c r="QNJ2107" s="1"/>
      <c r="QNK2107" s="1"/>
      <c r="QNL2107" s="1"/>
      <c r="QNM2107" s="1"/>
      <c r="QNN2107" s="1"/>
      <c r="QNO2107" s="1"/>
      <c r="QNP2107" s="1"/>
      <c r="QNQ2107" s="1"/>
      <c r="QNR2107" s="1"/>
      <c r="QNS2107" s="1"/>
      <c r="QNT2107" s="1"/>
      <c r="QNU2107" s="1"/>
      <c r="QNV2107" s="1"/>
      <c r="QNW2107" s="1"/>
      <c r="QNX2107" s="1"/>
      <c r="QNY2107" s="1"/>
      <c r="QNZ2107" s="1"/>
      <c r="QOA2107" s="1"/>
      <c r="QOB2107" s="1"/>
      <c r="QOC2107" s="1"/>
      <c r="QOD2107" s="1"/>
      <c r="QOE2107" s="1"/>
      <c r="QOF2107" s="1"/>
      <c r="QOG2107" s="1"/>
      <c r="QOH2107" s="1"/>
      <c r="QOI2107" s="1"/>
      <c r="QOJ2107" s="1"/>
      <c r="QOK2107" s="1"/>
      <c r="QOL2107" s="1"/>
      <c r="QOM2107" s="1"/>
      <c r="QON2107" s="1"/>
      <c r="QOO2107" s="1"/>
      <c r="QOP2107" s="1"/>
      <c r="QOQ2107" s="1"/>
      <c r="QOR2107" s="1"/>
      <c r="QOS2107" s="1"/>
      <c r="QOT2107" s="1"/>
      <c r="QOU2107" s="1"/>
      <c r="QOV2107" s="1"/>
      <c r="QOW2107" s="1"/>
      <c r="QOX2107" s="1"/>
      <c r="QOY2107" s="1"/>
      <c r="QOZ2107" s="1"/>
      <c r="QPA2107" s="1"/>
      <c r="QPB2107" s="1"/>
      <c r="QPC2107" s="1"/>
      <c r="QPD2107" s="1"/>
      <c r="QPE2107" s="1"/>
      <c r="QPF2107" s="1"/>
      <c r="QPG2107" s="1"/>
      <c r="QPH2107" s="1"/>
      <c r="QPI2107" s="1"/>
      <c r="QPJ2107" s="1"/>
      <c r="QPK2107" s="1"/>
      <c r="QPL2107" s="1"/>
      <c r="QPM2107" s="1"/>
      <c r="QPN2107" s="1"/>
      <c r="QPO2107" s="1"/>
      <c r="QPP2107" s="1"/>
      <c r="QPQ2107" s="1"/>
      <c r="QPR2107" s="1"/>
      <c r="QPS2107" s="1"/>
      <c r="QPT2107" s="1"/>
      <c r="QPU2107" s="1"/>
      <c r="QPV2107" s="1"/>
      <c r="QPW2107" s="1"/>
      <c r="QPX2107" s="1"/>
      <c r="QPY2107" s="1"/>
      <c r="QPZ2107" s="1"/>
      <c r="QQA2107" s="1"/>
      <c r="QQB2107" s="1"/>
      <c r="QQC2107" s="1"/>
      <c r="QQD2107" s="1"/>
      <c r="QQE2107" s="1"/>
      <c r="QQF2107" s="1"/>
      <c r="QQG2107" s="1"/>
      <c r="QQH2107" s="1"/>
      <c r="QQI2107" s="1"/>
      <c r="QQJ2107" s="1"/>
      <c r="QQK2107" s="1"/>
      <c r="QQL2107" s="1"/>
      <c r="QQM2107" s="1"/>
      <c r="QQN2107" s="1"/>
      <c r="QQO2107" s="1"/>
      <c r="QQP2107" s="1"/>
      <c r="QQQ2107" s="1"/>
      <c r="QQR2107" s="1"/>
      <c r="QQS2107" s="1"/>
      <c r="QQT2107" s="1"/>
      <c r="QQU2107" s="1"/>
      <c r="QQV2107" s="1"/>
      <c r="QQW2107" s="1"/>
      <c r="QQX2107" s="1"/>
      <c r="QQY2107" s="1"/>
      <c r="QQZ2107" s="1"/>
      <c r="QRA2107" s="1"/>
      <c r="QRB2107" s="1"/>
      <c r="QRC2107" s="1"/>
      <c r="QRD2107" s="1"/>
      <c r="QRE2107" s="1"/>
      <c r="QRF2107" s="1"/>
      <c r="QRG2107" s="1"/>
      <c r="QRH2107" s="1"/>
      <c r="QRI2107" s="1"/>
      <c r="QRJ2107" s="1"/>
      <c r="QRK2107" s="1"/>
      <c r="QRL2107" s="1"/>
      <c r="QRM2107" s="1"/>
      <c r="QRN2107" s="1"/>
      <c r="QRO2107" s="1"/>
      <c r="QRP2107" s="1"/>
      <c r="QRQ2107" s="1"/>
      <c r="QRR2107" s="1"/>
      <c r="QRS2107" s="1"/>
      <c r="QRT2107" s="1"/>
      <c r="QRU2107" s="1"/>
      <c r="QRV2107" s="1"/>
      <c r="QRW2107" s="1"/>
      <c r="QRX2107" s="1"/>
      <c r="QRY2107" s="1"/>
      <c r="QRZ2107" s="1"/>
      <c r="QSA2107" s="1"/>
      <c r="QSB2107" s="1"/>
      <c r="QSC2107" s="1"/>
      <c r="QSD2107" s="1"/>
      <c r="QSE2107" s="1"/>
      <c r="QSF2107" s="1"/>
      <c r="QSG2107" s="1"/>
      <c r="QSH2107" s="1"/>
      <c r="QSI2107" s="1"/>
      <c r="QSJ2107" s="1"/>
      <c r="QSK2107" s="1"/>
      <c r="QSL2107" s="1"/>
      <c r="QSM2107" s="1"/>
      <c r="QSN2107" s="1"/>
      <c r="QSO2107" s="1"/>
      <c r="QSP2107" s="1"/>
      <c r="QSQ2107" s="1"/>
      <c r="QSR2107" s="1"/>
      <c r="QSS2107" s="1"/>
      <c r="QST2107" s="1"/>
      <c r="QSU2107" s="1"/>
      <c r="QSV2107" s="1"/>
      <c r="QSW2107" s="1"/>
      <c r="QSX2107" s="1"/>
      <c r="QSY2107" s="1"/>
      <c r="QSZ2107" s="1"/>
      <c r="QTA2107" s="1"/>
      <c r="QTB2107" s="1"/>
      <c r="QTC2107" s="1"/>
      <c r="QTD2107" s="1"/>
      <c r="QTE2107" s="1"/>
      <c r="QTF2107" s="1"/>
      <c r="QTG2107" s="1"/>
      <c r="QTH2107" s="1"/>
      <c r="QTI2107" s="1"/>
      <c r="QTJ2107" s="1"/>
      <c r="QTK2107" s="1"/>
      <c r="QTL2107" s="1"/>
      <c r="QTM2107" s="1"/>
      <c r="QTN2107" s="1"/>
      <c r="QTO2107" s="1"/>
      <c r="QTP2107" s="1"/>
      <c r="QTQ2107" s="1"/>
      <c r="QTR2107" s="1"/>
      <c r="QTS2107" s="1"/>
      <c r="QTT2107" s="1"/>
      <c r="QTU2107" s="1"/>
      <c r="QTV2107" s="1"/>
      <c r="QTW2107" s="1"/>
      <c r="QTX2107" s="1"/>
      <c r="QTY2107" s="1"/>
      <c r="QTZ2107" s="1"/>
      <c r="QUA2107" s="1"/>
      <c r="QUB2107" s="1"/>
      <c r="QUC2107" s="1"/>
      <c r="QUD2107" s="1"/>
      <c r="QUE2107" s="1"/>
      <c r="QUF2107" s="1"/>
      <c r="QUG2107" s="1"/>
      <c r="QUH2107" s="1"/>
      <c r="QUI2107" s="1"/>
      <c r="QUJ2107" s="1"/>
      <c r="QUK2107" s="1"/>
      <c r="QUL2107" s="1"/>
      <c r="QUM2107" s="1"/>
      <c r="QUN2107" s="1"/>
      <c r="QUO2107" s="1"/>
      <c r="QUP2107" s="1"/>
      <c r="QUQ2107" s="1"/>
      <c r="QUR2107" s="1"/>
      <c r="QUS2107" s="1"/>
      <c r="QUT2107" s="1"/>
      <c r="QUU2107" s="1"/>
      <c r="QUV2107" s="1"/>
      <c r="QUW2107" s="1"/>
      <c r="QUX2107" s="1"/>
      <c r="QUY2107" s="1"/>
      <c r="QUZ2107" s="1"/>
      <c r="QVA2107" s="1"/>
      <c r="QVB2107" s="1"/>
      <c r="QVC2107" s="1"/>
      <c r="QVD2107" s="1"/>
      <c r="QVE2107" s="1"/>
      <c r="QVF2107" s="1"/>
      <c r="QVG2107" s="1"/>
      <c r="QVH2107" s="1"/>
      <c r="QVI2107" s="1"/>
      <c r="QVJ2107" s="1"/>
      <c r="QVK2107" s="1"/>
      <c r="QVL2107" s="1"/>
      <c r="QVM2107" s="1"/>
      <c r="QVN2107" s="1"/>
      <c r="QVO2107" s="1"/>
      <c r="QVP2107" s="1"/>
      <c r="QVQ2107" s="1"/>
      <c r="QVR2107" s="1"/>
      <c r="QVS2107" s="1"/>
      <c r="QVT2107" s="1"/>
      <c r="QVU2107" s="1"/>
      <c r="QVV2107" s="1"/>
      <c r="QVW2107" s="1"/>
      <c r="QVX2107" s="1"/>
      <c r="QVY2107" s="1"/>
      <c r="QVZ2107" s="1"/>
      <c r="QWA2107" s="1"/>
      <c r="QWB2107" s="1"/>
      <c r="QWC2107" s="1"/>
      <c r="QWD2107" s="1"/>
      <c r="QWE2107" s="1"/>
      <c r="QWF2107" s="1"/>
      <c r="QWG2107" s="1"/>
      <c r="QWH2107" s="1"/>
      <c r="QWI2107" s="1"/>
      <c r="QWJ2107" s="1"/>
      <c r="QWK2107" s="1"/>
      <c r="QWL2107" s="1"/>
      <c r="QWM2107" s="1"/>
      <c r="QWN2107" s="1"/>
      <c r="QWO2107" s="1"/>
      <c r="QWP2107" s="1"/>
      <c r="QWQ2107" s="1"/>
      <c r="QWR2107" s="1"/>
      <c r="QWS2107" s="1"/>
      <c r="QWT2107" s="1"/>
      <c r="QWU2107" s="1"/>
      <c r="QWV2107" s="1"/>
      <c r="QWW2107" s="1"/>
      <c r="QWX2107" s="1"/>
      <c r="QWY2107" s="1"/>
      <c r="QWZ2107" s="1"/>
      <c r="QXA2107" s="1"/>
      <c r="QXB2107" s="1"/>
      <c r="QXC2107" s="1"/>
      <c r="QXD2107" s="1"/>
      <c r="QXE2107" s="1"/>
      <c r="QXF2107" s="1"/>
      <c r="QXG2107" s="1"/>
      <c r="QXH2107" s="1"/>
      <c r="QXI2107" s="1"/>
      <c r="QXJ2107" s="1"/>
      <c r="QXK2107" s="1"/>
      <c r="QXL2107" s="1"/>
      <c r="QXM2107" s="1"/>
      <c r="QXN2107" s="1"/>
      <c r="QXO2107" s="1"/>
      <c r="QXP2107" s="1"/>
      <c r="QXQ2107" s="1"/>
      <c r="QXR2107" s="1"/>
      <c r="QXS2107" s="1"/>
      <c r="QXT2107" s="1"/>
      <c r="QXU2107" s="1"/>
      <c r="QXV2107" s="1"/>
      <c r="QXW2107" s="1"/>
      <c r="QXX2107" s="1"/>
      <c r="QXY2107" s="1"/>
      <c r="QXZ2107" s="1"/>
      <c r="QYA2107" s="1"/>
      <c r="QYB2107" s="1"/>
      <c r="QYC2107" s="1"/>
      <c r="QYD2107" s="1"/>
      <c r="QYE2107" s="1"/>
      <c r="QYF2107" s="1"/>
      <c r="QYG2107" s="1"/>
      <c r="QYH2107" s="1"/>
      <c r="QYI2107" s="1"/>
      <c r="QYJ2107" s="1"/>
      <c r="QYK2107" s="1"/>
      <c r="QYL2107" s="1"/>
      <c r="QYM2107" s="1"/>
      <c r="QYN2107" s="1"/>
      <c r="QYO2107" s="1"/>
      <c r="QYP2107" s="1"/>
      <c r="QYQ2107" s="1"/>
      <c r="QYR2107" s="1"/>
      <c r="QYS2107" s="1"/>
      <c r="QYT2107" s="1"/>
      <c r="QYU2107" s="1"/>
      <c r="QYV2107" s="1"/>
      <c r="QYW2107" s="1"/>
      <c r="QYX2107" s="1"/>
      <c r="QYY2107" s="1"/>
      <c r="QYZ2107" s="1"/>
      <c r="QZA2107" s="1"/>
      <c r="QZB2107" s="1"/>
      <c r="QZC2107" s="1"/>
      <c r="QZD2107" s="1"/>
      <c r="QZE2107" s="1"/>
      <c r="QZF2107" s="1"/>
      <c r="QZG2107" s="1"/>
      <c r="QZH2107" s="1"/>
      <c r="QZI2107" s="1"/>
      <c r="QZJ2107" s="1"/>
      <c r="QZK2107" s="1"/>
      <c r="QZL2107" s="1"/>
      <c r="QZM2107" s="1"/>
      <c r="QZN2107" s="1"/>
      <c r="QZO2107" s="1"/>
      <c r="QZP2107" s="1"/>
      <c r="QZQ2107" s="1"/>
      <c r="QZR2107" s="1"/>
      <c r="QZS2107" s="1"/>
      <c r="QZT2107" s="1"/>
      <c r="QZU2107" s="1"/>
      <c r="QZV2107" s="1"/>
      <c r="QZW2107" s="1"/>
      <c r="QZX2107" s="1"/>
      <c r="QZY2107" s="1"/>
      <c r="QZZ2107" s="1"/>
      <c r="RAA2107" s="1"/>
      <c r="RAB2107" s="1"/>
      <c r="RAC2107" s="1"/>
      <c r="RAD2107" s="1"/>
      <c r="RAE2107" s="1"/>
      <c r="RAF2107" s="1"/>
      <c r="RAG2107" s="1"/>
      <c r="RAH2107" s="1"/>
      <c r="RAI2107" s="1"/>
      <c r="RAJ2107" s="1"/>
      <c r="RAK2107" s="1"/>
      <c r="RAL2107" s="1"/>
      <c r="RAM2107" s="1"/>
      <c r="RAN2107" s="1"/>
      <c r="RAO2107" s="1"/>
      <c r="RAP2107" s="1"/>
      <c r="RAQ2107" s="1"/>
      <c r="RAR2107" s="1"/>
      <c r="RAS2107" s="1"/>
      <c r="RAT2107" s="1"/>
      <c r="RAU2107" s="1"/>
      <c r="RAV2107" s="1"/>
      <c r="RAW2107" s="1"/>
      <c r="RAX2107" s="1"/>
      <c r="RAY2107" s="1"/>
      <c r="RAZ2107" s="1"/>
      <c r="RBA2107" s="1"/>
      <c r="RBB2107" s="1"/>
      <c r="RBC2107" s="1"/>
      <c r="RBD2107" s="1"/>
      <c r="RBE2107" s="1"/>
      <c r="RBF2107" s="1"/>
      <c r="RBG2107" s="1"/>
      <c r="RBH2107" s="1"/>
      <c r="RBI2107" s="1"/>
      <c r="RBJ2107" s="1"/>
      <c r="RBK2107" s="1"/>
      <c r="RBL2107" s="1"/>
      <c r="RBM2107" s="1"/>
      <c r="RBN2107" s="1"/>
      <c r="RBO2107" s="1"/>
      <c r="RBP2107" s="1"/>
      <c r="RBQ2107" s="1"/>
      <c r="RBR2107" s="1"/>
      <c r="RBS2107" s="1"/>
      <c r="RBT2107" s="1"/>
      <c r="RBU2107" s="1"/>
      <c r="RBV2107" s="1"/>
      <c r="RBW2107" s="1"/>
      <c r="RBX2107" s="1"/>
      <c r="RBY2107" s="1"/>
      <c r="RBZ2107" s="1"/>
      <c r="RCA2107" s="1"/>
      <c r="RCB2107" s="1"/>
      <c r="RCC2107" s="1"/>
      <c r="RCD2107" s="1"/>
      <c r="RCE2107" s="1"/>
      <c r="RCF2107" s="1"/>
      <c r="RCG2107" s="1"/>
      <c r="RCH2107" s="1"/>
      <c r="RCI2107" s="1"/>
      <c r="RCJ2107" s="1"/>
      <c r="RCK2107" s="1"/>
      <c r="RCL2107" s="1"/>
      <c r="RCM2107" s="1"/>
      <c r="RCN2107" s="1"/>
      <c r="RCO2107" s="1"/>
      <c r="RCP2107" s="1"/>
      <c r="RCQ2107" s="1"/>
      <c r="RCR2107" s="1"/>
      <c r="RCS2107" s="1"/>
      <c r="RCT2107" s="1"/>
      <c r="RCU2107" s="1"/>
      <c r="RCV2107" s="1"/>
      <c r="RCW2107" s="1"/>
      <c r="RCX2107" s="1"/>
      <c r="RCY2107" s="1"/>
      <c r="RCZ2107" s="1"/>
      <c r="RDA2107" s="1"/>
      <c r="RDB2107" s="1"/>
      <c r="RDC2107" s="1"/>
      <c r="RDD2107" s="1"/>
      <c r="RDE2107" s="1"/>
      <c r="RDF2107" s="1"/>
      <c r="RDG2107" s="1"/>
      <c r="RDH2107" s="1"/>
      <c r="RDI2107" s="1"/>
      <c r="RDJ2107" s="1"/>
      <c r="RDK2107" s="1"/>
      <c r="RDL2107" s="1"/>
      <c r="RDM2107" s="1"/>
      <c r="RDN2107" s="1"/>
      <c r="RDO2107" s="1"/>
      <c r="RDP2107" s="1"/>
      <c r="RDQ2107" s="1"/>
      <c r="RDR2107" s="1"/>
      <c r="RDS2107" s="1"/>
      <c r="RDT2107" s="1"/>
      <c r="RDU2107" s="1"/>
      <c r="RDV2107" s="1"/>
      <c r="RDW2107" s="1"/>
      <c r="RDX2107" s="1"/>
      <c r="RDY2107" s="1"/>
      <c r="RDZ2107" s="1"/>
      <c r="REA2107" s="1"/>
      <c r="REB2107" s="1"/>
      <c r="REC2107" s="1"/>
      <c r="RED2107" s="1"/>
      <c r="REE2107" s="1"/>
      <c r="REF2107" s="1"/>
      <c r="REG2107" s="1"/>
      <c r="REH2107" s="1"/>
      <c r="REI2107" s="1"/>
      <c r="REJ2107" s="1"/>
      <c r="REK2107" s="1"/>
      <c r="REL2107" s="1"/>
      <c r="REM2107" s="1"/>
      <c r="REN2107" s="1"/>
      <c r="REO2107" s="1"/>
      <c r="REP2107" s="1"/>
      <c r="REQ2107" s="1"/>
      <c r="RER2107" s="1"/>
      <c r="RES2107" s="1"/>
      <c r="RET2107" s="1"/>
      <c r="REU2107" s="1"/>
      <c r="REV2107" s="1"/>
      <c r="REW2107" s="1"/>
      <c r="REX2107" s="1"/>
      <c r="REY2107" s="1"/>
      <c r="REZ2107" s="1"/>
      <c r="RFA2107" s="1"/>
      <c r="RFB2107" s="1"/>
      <c r="RFC2107" s="1"/>
      <c r="RFD2107" s="1"/>
      <c r="RFE2107" s="1"/>
      <c r="RFF2107" s="1"/>
      <c r="RFG2107" s="1"/>
      <c r="RFH2107" s="1"/>
      <c r="RFI2107" s="1"/>
      <c r="RFJ2107" s="1"/>
      <c r="RFK2107" s="1"/>
      <c r="RFL2107" s="1"/>
      <c r="RFM2107" s="1"/>
      <c r="RFN2107" s="1"/>
      <c r="RFO2107" s="1"/>
      <c r="RFP2107" s="1"/>
      <c r="RFQ2107" s="1"/>
      <c r="RFR2107" s="1"/>
      <c r="RFS2107" s="1"/>
      <c r="RFT2107" s="1"/>
      <c r="RFU2107" s="1"/>
      <c r="RFV2107" s="1"/>
      <c r="RFW2107" s="1"/>
      <c r="RFX2107" s="1"/>
      <c r="RFY2107" s="1"/>
      <c r="RFZ2107" s="1"/>
      <c r="RGA2107" s="1"/>
      <c r="RGB2107" s="1"/>
      <c r="RGC2107" s="1"/>
      <c r="RGD2107" s="1"/>
      <c r="RGE2107" s="1"/>
      <c r="RGF2107" s="1"/>
      <c r="RGG2107" s="1"/>
      <c r="RGH2107" s="1"/>
      <c r="RGI2107" s="1"/>
      <c r="RGJ2107" s="1"/>
      <c r="RGK2107" s="1"/>
      <c r="RGL2107" s="1"/>
      <c r="RGM2107" s="1"/>
      <c r="RGN2107" s="1"/>
      <c r="RGO2107" s="1"/>
      <c r="RGP2107" s="1"/>
      <c r="RGQ2107" s="1"/>
      <c r="RGR2107" s="1"/>
      <c r="RGS2107" s="1"/>
      <c r="RGT2107" s="1"/>
      <c r="RGU2107" s="1"/>
      <c r="RGV2107" s="1"/>
      <c r="RGW2107" s="1"/>
      <c r="RGX2107" s="1"/>
      <c r="RGY2107" s="1"/>
      <c r="RGZ2107" s="1"/>
      <c r="RHA2107" s="1"/>
      <c r="RHB2107" s="1"/>
      <c r="RHC2107" s="1"/>
      <c r="RHD2107" s="1"/>
      <c r="RHE2107" s="1"/>
      <c r="RHF2107" s="1"/>
      <c r="RHG2107" s="1"/>
      <c r="RHH2107" s="1"/>
      <c r="RHI2107" s="1"/>
      <c r="RHJ2107" s="1"/>
      <c r="RHK2107" s="1"/>
      <c r="RHL2107" s="1"/>
      <c r="RHM2107" s="1"/>
      <c r="RHN2107" s="1"/>
      <c r="RHO2107" s="1"/>
      <c r="RHP2107" s="1"/>
      <c r="RHQ2107" s="1"/>
      <c r="RHR2107" s="1"/>
      <c r="RHS2107" s="1"/>
      <c r="RHT2107" s="1"/>
      <c r="RHU2107" s="1"/>
      <c r="RHV2107" s="1"/>
      <c r="RHW2107" s="1"/>
      <c r="RHX2107" s="1"/>
      <c r="RHY2107" s="1"/>
      <c r="RHZ2107" s="1"/>
      <c r="RIA2107" s="1"/>
      <c r="RIB2107" s="1"/>
      <c r="RIC2107" s="1"/>
      <c r="RID2107" s="1"/>
      <c r="RIE2107" s="1"/>
      <c r="RIF2107" s="1"/>
      <c r="RIG2107" s="1"/>
      <c r="RIH2107" s="1"/>
      <c r="RII2107" s="1"/>
      <c r="RIJ2107" s="1"/>
      <c r="RIK2107" s="1"/>
      <c r="RIL2107" s="1"/>
      <c r="RIM2107" s="1"/>
      <c r="RIN2107" s="1"/>
      <c r="RIO2107" s="1"/>
      <c r="RIP2107" s="1"/>
      <c r="RIQ2107" s="1"/>
      <c r="RIR2107" s="1"/>
      <c r="RIS2107" s="1"/>
      <c r="RIT2107" s="1"/>
      <c r="RIU2107" s="1"/>
      <c r="RIV2107" s="1"/>
      <c r="RIW2107" s="1"/>
      <c r="RIX2107" s="1"/>
      <c r="RIY2107" s="1"/>
      <c r="RIZ2107" s="1"/>
      <c r="RJA2107" s="1"/>
      <c r="RJB2107" s="1"/>
      <c r="RJC2107" s="1"/>
      <c r="RJD2107" s="1"/>
      <c r="RJE2107" s="1"/>
      <c r="RJF2107" s="1"/>
      <c r="RJG2107" s="1"/>
      <c r="RJH2107" s="1"/>
      <c r="RJI2107" s="1"/>
      <c r="RJJ2107" s="1"/>
      <c r="RJK2107" s="1"/>
      <c r="RJL2107" s="1"/>
      <c r="RJM2107" s="1"/>
      <c r="RJN2107" s="1"/>
      <c r="RJO2107" s="1"/>
      <c r="RJP2107" s="1"/>
      <c r="RJQ2107" s="1"/>
      <c r="RJR2107" s="1"/>
      <c r="RJS2107" s="1"/>
      <c r="RJT2107" s="1"/>
      <c r="RJU2107" s="1"/>
      <c r="RJV2107" s="1"/>
      <c r="RJW2107" s="1"/>
      <c r="RJX2107" s="1"/>
      <c r="RJY2107" s="1"/>
      <c r="RJZ2107" s="1"/>
      <c r="RKA2107" s="1"/>
      <c r="RKB2107" s="1"/>
      <c r="RKC2107" s="1"/>
      <c r="RKD2107" s="1"/>
      <c r="RKE2107" s="1"/>
      <c r="RKF2107" s="1"/>
      <c r="RKG2107" s="1"/>
      <c r="RKH2107" s="1"/>
      <c r="RKI2107" s="1"/>
      <c r="RKJ2107" s="1"/>
      <c r="RKK2107" s="1"/>
      <c r="RKL2107" s="1"/>
      <c r="RKM2107" s="1"/>
      <c r="RKN2107" s="1"/>
      <c r="RKO2107" s="1"/>
      <c r="RKP2107" s="1"/>
      <c r="RKQ2107" s="1"/>
      <c r="RKR2107" s="1"/>
      <c r="RKS2107" s="1"/>
      <c r="RKT2107" s="1"/>
      <c r="RKU2107" s="1"/>
      <c r="RKV2107" s="1"/>
      <c r="RKW2107" s="1"/>
      <c r="RKX2107" s="1"/>
      <c r="RKY2107" s="1"/>
      <c r="RKZ2107" s="1"/>
      <c r="RLA2107" s="1"/>
      <c r="RLB2107" s="1"/>
      <c r="RLC2107" s="1"/>
      <c r="RLD2107" s="1"/>
      <c r="RLE2107" s="1"/>
      <c r="RLF2107" s="1"/>
      <c r="RLG2107" s="1"/>
      <c r="RLH2107" s="1"/>
      <c r="RLI2107" s="1"/>
      <c r="RLJ2107" s="1"/>
      <c r="RLK2107" s="1"/>
      <c r="RLL2107" s="1"/>
      <c r="RLM2107" s="1"/>
      <c r="RLN2107" s="1"/>
      <c r="RLO2107" s="1"/>
      <c r="RLP2107" s="1"/>
      <c r="RLQ2107" s="1"/>
      <c r="RLR2107" s="1"/>
      <c r="RLS2107" s="1"/>
      <c r="RLT2107" s="1"/>
      <c r="RLU2107" s="1"/>
      <c r="RLV2107" s="1"/>
      <c r="RLW2107" s="1"/>
      <c r="RLX2107" s="1"/>
      <c r="RLY2107" s="1"/>
      <c r="RLZ2107" s="1"/>
      <c r="RMA2107" s="1"/>
      <c r="RMB2107" s="1"/>
      <c r="RMC2107" s="1"/>
      <c r="RMD2107" s="1"/>
      <c r="RME2107" s="1"/>
      <c r="RMF2107" s="1"/>
      <c r="RMG2107" s="1"/>
      <c r="RMH2107" s="1"/>
      <c r="RMI2107" s="1"/>
      <c r="RMJ2107" s="1"/>
      <c r="RMK2107" s="1"/>
      <c r="RML2107" s="1"/>
      <c r="RMM2107" s="1"/>
      <c r="RMN2107" s="1"/>
      <c r="RMO2107" s="1"/>
      <c r="RMP2107" s="1"/>
      <c r="RMQ2107" s="1"/>
      <c r="RMR2107" s="1"/>
      <c r="RMS2107" s="1"/>
      <c r="RMT2107" s="1"/>
      <c r="RMU2107" s="1"/>
      <c r="RMV2107" s="1"/>
      <c r="RMW2107" s="1"/>
      <c r="RMX2107" s="1"/>
      <c r="RMY2107" s="1"/>
      <c r="RMZ2107" s="1"/>
      <c r="RNA2107" s="1"/>
      <c r="RNB2107" s="1"/>
      <c r="RNC2107" s="1"/>
      <c r="RND2107" s="1"/>
      <c r="RNE2107" s="1"/>
      <c r="RNF2107" s="1"/>
      <c r="RNG2107" s="1"/>
      <c r="RNH2107" s="1"/>
      <c r="RNI2107" s="1"/>
      <c r="RNJ2107" s="1"/>
      <c r="RNK2107" s="1"/>
      <c r="RNL2107" s="1"/>
      <c r="RNM2107" s="1"/>
      <c r="RNN2107" s="1"/>
      <c r="RNO2107" s="1"/>
      <c r="RNP2107" s="1"/>
      <c r="RNQ2107" s="1"/>
      <c r="RNR2107" s="1"/>
      <c r="RNS2107" s="1"/>
      <c r="RNT2107" s="1"/>
      <c r="RNU2107" s="1"/>
      <c r="RNV2107" s="1"/>
      <c r="RNW2107" s="1"/>
      <c r="RNX2107" s="1"/>
      <c r="RNY2107" s="1"/>
      <c r="RNZ2107" s="1"/>
      <c r="ROA2107" s="1"/>
      <c r="ROB2107" s="1"/>
      <c r="ROC2107" s="1"/>
      <c r="ROD2107" s="1"/>
      <c r="ROE2107" s="1"/>
      <c r="ROF2107" s="1"/>
      <c r="ROG2107" s="1"/>
      <c r="ROH2107" s="1"/>
      <c r="ROI2107" s="1"/>
      <c r="ROJ2107" s="1"/>
      <c r="ROK2107" s="1"/>
      <c r="ROL2107" s="1"/>
      <c r="ROM2107" s="1"/>
      <c r="RON2107" s="1"/>
      <c r="ROO2107" s="1"/>
      <c r="ROP2107" s="1"/>
      <c r="ROQ2107" s="1"/>
      <c r="ROR2107" s="1"/>
      <c r="ROS2107" s="1"/>
      <c r="ROT2107" s="1"/>
      <c r="ROU2107" s="1"/>
      <c r="ROV2107" s="1"/>
      <c r="ROW2107" s="1"/>
      <c r="ROX2107" s="1"/>
      <c r="ROY2107" s="1"/>
      <c r="ROZ2107" s="1"/>
      <c r="RPA2107" s="1"/>
      <c r="RPB2107" s="1"/>
      <c r="RPC2107" s="1"/>
      <c r="RPD2107" s="1"/>
      <c r="RPE2107" s="1"/>
      <c r="RPF2107" s="1"/>
      <c r="RPG2107" s="1"/>
      <c r="RPH2107" s="1"/>
      <c r="RPI2107" s="1"/>
      <c r="RPJ2107" s="1"/>
      <c r="RPK2107" s="1"/>
      <c r="RPL2107" s="1"/>
      <c r="RPM2107" s="1"/>
      <c r="RPN2107" s="1"/>
      <c r="RPO2107" s="1"/>
      <c r="RPP2107" s="1"/>
      <c r="RPQ2107" s="1"/>
      <c r="RPR2107" s="1"/>
      <c r="RPS2107" s="1"/>
      <c r="RPT2107" s="1"/>
      <c r="RPU2107" s="1"/>
      <c r="RPV2107" s="1"/>
      <c r="RPW2107" s="1"/>
      <c r="RPX2107" s="1"/>
      <c r="RPY2107" s="1"/>
      <c r="RPZ2107" s="1"/>
      <c r="RQA2107" s="1"/>
      <c r="RQB2107" s="1"/>
      <c r="RQC2107" s="1"/>
      <c r="RQD2107" s="1"/>
      <c r="RQE2107" s="1"/>
      <c r="RQF2107" s="1"/>
      <c r="RQG2107" s="1"/>
      <c r="RQH2107" s="1"/>
      <c r="RQI2107" s="1"/>
      <c r="RQJ2107" s="1"/>
      <c r="RQK2107" s="1"/>
      <c r="RQL2107" s="1"/>
      <c r="RQM2107" s="1"/>
      <c r="RQN2107" s="1"/>
      <c r="RQO2107" s="1"/>
      <c r="RQP2107" s="1"/>
      <c r="RQQ2107" s="1"/>
      <c r="RQR2107" s="1"/>
      <c r="RQS2107" s="1"/>
      <c r="RQT2107" s="1"/>
      <c r="RQU2107" s="1"/>
      <c r="RQV2107" s="1"/>
      <c r="RQW2107" s="1"/>
      <c r="RQX2107" s="1"/>
      <c r="RQY2107" s="1"/>
      <c r="RQZ2107" s="1"/>
      <c r="RRA2107" s="1"/>
      <c r="RRB2107" s="1"/>
      <c r="RRC2107" s="1"/>
      <c r="RRD2107" s="1"/>
      <c r="RRE2107" s="1"/>
      <c r="RRF2107" s="1"/>
      <c r="RRG2107" s="1"/>
      <c r="RRH2107" s="1"/>
      <c r="RRI2107" s="1"/>
      <c r="RRJ2107" s="1"/>
      <c r="RRK2107" s="1"/>
      <c r="RRL2107" s="1"/>
      <c r="RRM2107" s="1"/>
      <c r="RRN2107" s="1"/>
      <c r="RRO2107" s="1"/>
      <c r="RRP2107" s="1"/>
      <c r="RRQ2107" s="1"/>
      <c r="RRR2107" s="1"/>
      <c r="RRS2107" s="1"/>
      <c r="RRT2107" s="1"/>
      <c r="RRU2107" s="1"/>
      <c r="RRV2107" s="1"/>
      <c r="RRW2107" s="1"/>
      <c r="RRX2107" s="1"/>
      <c r="RRY2107" s="1"/>
      <c r="RRZ2107" s="1"/>
      <c r="RSA2107" s="1"/>
      <c r="RSB2107" s="1"/>
      <c r="RSC2107" s="1"/>
      <c r="RSD2107" s="1"/>
      <c r="RSE2107" s="1"/>
      <c r="RSF2107" s="1"/>
      <c r="RSG2107" s="1"/>
      <c r="RSH2107" s="1"/>
      <c r="RSI2107" s="1"/>
      <c r="RSJ2107" s="1"/>
      <c r="RSK2107" s="1"/>
      <c r="RSL2107" s="1"/>
      <c r="RSM2107" s="1"/>
      <c r="RSN2107" s="1"/>
      <c r="RSO2107" s="1"/>
      <c r="RSP2107" s="1"/>
      <c r="RSQ2107" s="1"/>
      <c r="RSR2107" s="1"/>
      <c r="RSS2107" s="1"/>
      <c r="RST2107" s="1"/>
      <c r="RSU2107" s="1"/>
      <c r="RSV2107" s="1"/>
      <c r="RSW2107" s="1"/>
      <c r="RSX2107" s="1"/>
      <c r="RSY2107" s="1"/>
      <c r="RSZ2107" s="1"/>
      <c r="RTA2107" s="1"/>
      <c r="RTB2107" s="1"/>
      <c r="RTC2107" s="1"/>
      <c r="RTD2107" s="1"/>
      <c r="RTE2107" s="1"/>
      <c r="RTF2107" s="1"/>
      <c r="RTG2107" s="1"/>
      <c r="RTH2107" s="1"/>
      <c r="RTI2107" s="1"/>
      <c r="RTJ2107" s="1"/>
      <c r="RTK2107" s="1"/>
      <c r="RTL2107" s="1"/>
      <c r="RTM2107" s="1"/>
      <c r="RTN2107" s="1"/>
      <c r="RTO2107" s="1"/>
      <c r="RTP2107" s="1"/>
      <c r="RTQ2107" s="1"/>
      <c r="RTR2107" s="1"/>
      <c r="RTS2107" s="1"/>
      <c r="RTT2107" s="1"/>
      <c r="RTU2107" s="1"/>
      <c r="RTV2107" s="1"/>
      <c r="RTW2107" s="1"/>
      <c r="RTX2107" s="1"/>
      <c r="RTY2107" s="1"/>
      <c r="RTZ2107" s="1"/>
      <c r="RUA2107" s="1"/>
      <c r="RUB2107" s="1"/>
      <c r="RUC2107" s="1"/>
      <c r="RUD2107" s="1"/>
      <c r="RUE2107" s="1"/>
      <c r="RUF2107" s="1"/>
      <c r="RUG2107" s="1"/>
      <c r="RUH2107" s="1"/>
      <c r="RUI2107" s="1"/>
      <c r="RUJ2107" s="1"/>
      <c r="RUK2107" s="1"/>
      <c r="RUL2107" s="1"/>
      <c r="RUM2107" s="1"/>
      <c r="RUN2107" s="1"/>
      <c r="RUO2107" s="1"/>
      <c r="RUP2107" s="1"/>
      <c r="RUQ2107" s="1"/>
      <c r="RUR2107" s="1"/>
      <c r="RUS2107" s="1"/>
      <c r="RUT2107" s="1"/>
      <c r="RUU2107" s="1"/>
      <c r="RUV2107" s="1"/>
      <c r="RUW2107" s="1"/>
      <c r="RUX2107" s="1"/>
      <c r="RUY2107" s="1"/>
      <c r="RUZ2107" s="1"/>
      <c r="RVA2107" s="1"/>
      <c r="RVB2107" s="1"/>
      <c r="RVC2107" s="1"/>
      <c r="RVD2107" s="1"/>
      <c r="RVE2107" s="1"/>
      <c r="RVF2107" s="1"/>
      <c r="RVG2107" s="1"/>
      <c r="RVH2107" s="1"/>
      <c r="RVI2107" s="1"/>
      <c r="RVJ2107" s="1"/>
      <c r="RVK2107" s="1"/>
      <c r="RVL2107" s="1"/>
      <c r="RVM2107" s="1"/>
      <c r="RVN2107" s="1"/>
      <c r="RVO2107" s="1"/>
      <c r="RVP2107" s="1"/>
      <c r="RVQ2107" s="1"/>
      <c r="RVR2107" s="1"/>
      <c r="RVS2107" s="1"/>
      <c r="RVT2107" s="1"/>
      <c r="RVU2107" s="1"/>
      <c r="RVV2107" s="1"/>
      <c r="RVW2107" s="1"/>
      <c r="RVX2107" s="1"/>
      <c r="RVY2107" s="1"/>
      <c r="RVZ2107" s="1"/>
      <c r="RWA2107" s="1"/>
      <c r="RWB2107" s="1"/>
      <c r="RWC2107" s="1"/>
      <c r="RWD2107" s="1"/>
      <c r="RWE2107" s="1"/>
      <c r="RWF2107" s="1"/>
      <c r="RWG2107" s="1"/>
      <c r="RWH2107" s="1"/>
      <c r="RWI2107" s="1"/>
      <c r="RWJ2107" s="1"/>
      <c r="RWK2107" s="1"/>
      <c r="RWL2107" s="1"/>
      <c r="RWM2107" s="1"/>
      <c r="RWN2107" s="1"/>
      <c r="RWO2107" s="1"/>
      <c r="RWP2107" s="1"/>
      <c r="RWQ2107" s="1"/>
      <c r="RWR2107" s="1"/>
      <c r="RWS2107" s="1"/>
      <c r="RWT2107" s="1"/>
      <c r="RWU2107" s="1"/>
      <c r="RWV2107" s="1"/>
      <c r="RWW2107" s="1"/>
      <c r="RWX2107" s="1"/>
      <c r="RWY2107" s="1"/>
      <c r="RWZ2107" s="1"/>
      <c r="RXA2107" s="1"/>
      <c r="RXB2107" s="1"/>
      <c r="RXC2107" s="1"/>
      <c r="RXD2107" s="1"/>
      <c r="RXE2107" s="1"/>
      <c r="RXF2107" s="1"/>
      <c r="RXG2107" s="1"/>
      <c r="RXH2107" s="1"/>
      <c r="RXI2107" s="1"/>
      <c r="RXJ2107" s="1"/>
      <c r="RXK2107" s="1"/>
      <c r="RXL2107" s="1"/>
      <c r="RXM2107" s="1"/>
      <c r="RXN2107" s="1"/>
      <c r="RXO2107" s="1"/>
      <c r="RXP2107" s="1"/>
      <c r="RXQ2107" s="1"/>
      <c r="RXR2107" s="1"/>
      <c r="RXS2107" s="1"/>
      <c r="RXT2107" s="1"/>
      <c r="RXU2107" s="1"/>
      <c r="RXV2107" s="1"/>
      <c r="RXW2107" s="1"/>
      <c r="RXX2107" s="1"/>
      <c r="RXY2107" s="1"/>
      <c r="RXZ2107" s="1"/>
      <c r="RYA2107" s="1"/>
      <c r="RYB2107" s="1"/>
      <c r="RYC2107" s="1"/>
      <c r="RYD2107" s="1"/>
      <c r="RYE2107" s="1"/>
      <c r="RYF2107" s="1"/>
      <c r="RYG2107" s="1"/>
      <c r="RYH2107" s="1"/>
      <c r="RYI2107" s="1"/>
      <c r="RYJ2107" s="1"/>
      <c r="RYK2107" s="1"/>
      <c r="RYL2107" s="1"/>
      <c r="RYM2107" s="1"/>
      <c r="RYN2107" s="1"/>
      <c r="RYO2107" s="1"/>
      <c r="RYP2107" s="1"/>
      <c r="RYQ2107" s="1"/>
      <c r="RYR2107" s="1"/>
      <c r="RYS2107" s="1"/>
      <c r="RYT2107" s="1"/>
      <c r="RYU2107" s="1"/>
      <c r="RYV2107" s="1"/>
      <c r="RYW2107" s="1"/>
      <c r="RYX2107" s="1"/>
      <c r="RYY2107" s="1"/>
      <c r="RYZ2107" s="1"/>
      <c r="RZA2107" s="1"/>
      <c r="RZB2107" s="1"/>
      <c r="RZC2107" s="1"/>
      <c r="RZD2107" s="1"/>
      <c r="RZE2107" s="1"/>
      <c r="RZF2107" s="1"/>
      <c r="RZG2107" s="1"/>
      <c r="RZH2107" s="1"/>
      <c r="RZI2107" s="1"/>
      <c r="RZJ2107" s="1"/>
      <c r="RZK2107" s="1"/>
      <c r="RZL2107" s="1"/>
      <c r="RZM2107" s="1"/>
      <c r="RZN2107" s="1"/>
      <c r="RZO2107" s="1"/>
      <c r="RZP2107" s="1"/>
      <c r="RZQ2107" s="1"/>
      <c r="RZR2107" s="1"/>
      <c r="RZS2107" s="1"/>
      <c r="RZT2107" s="1"/>
      <c r="RZU2107" s="1"/>
      <c r="RZV2107" s="1"/>
      <c r="RZW2107" s="1"/>
      <c r="RZX2107" s="1"/>
      <c r="RZY2107" s="1"/>
      <c r="RZZ2107" s="1"/>
      <c r="SAA2107" s="1"/>
      <c r="SAB2107" s="1"/>
      <c r="SAC2107" s="1"/>
      <c r="SAD2107" s="1"/>
      <c r="SAE2107" s="1"/>
      <c r="SAF2107" s="1"/>
      <c r="SAG2107" s="1"/>
      <c r="SAH2107" s="1"/>
      <c r="SAI2107" s="1"/>
      <c r="SAJ2107" s="1"/>
      <c r="SAK2107" s="1"/>
      <c r="SAL2107" s="1"/>
      <c r="SAM2107" s="1"/>
      <c r="SAN2107" s="1"/>
      <c r="SAO2107" s="1"/>
      <c r="SAP2107" s="1"/>
      <c r="SAQ2107" s="1"/>
      <c r="SAR2107" s="1"/>
      <c r="SAS2107" s="1"/>
      <c r="SAT2107" s="1"/>
      <c r="SAU2107" s="1"/>
      <c r="SAV2107" s="1"/>
      <c r="SAW2107" s="1"/>
      <c r="SAX2107" s="1"/>
      <c r="SAY2107" s="1"/>
      <c r="SAZ2107" s="1"/>
      <c r="SBA2107" s="1"/>
      <c r="SBB2107" s="1"/>
      <c r="SBC2107" s="1"/>
      <c r="SBD2107" s="1"/>
      <c r="SBE2107" s="1"/>
      <c r="SBF2107" s="1"/>
      <c r="SBG2107" s="1"/>
      <c r="SBH2107" s="1"/>
      <c r="SBI2107" s="1"/>
      <c r="SBJ2107" s="1"/>
      <c r="SBK2107" s="1"/>
      <c r="SBL2107" s="1"/>
      <c r="SBM2107" s="1"/>
      <c r="SBN2107" s="1"/>
      <c r="SBO2107" s="1"/>
      <c r="SBP2107" s="1"/>
      <c r="SBQ2107" s="1"/>
      <c r="SBR2107" s="1"/>
      <c r="SBS2107" s="1"/>
      <c r="SBT2107" s="1"/>
      <c r="SBU2107" s="1"/>
      <c r="SBV2107" s="1"/>
      <c r="SBW2107" s="1"/>
      <c r="SBX2107" s="1"/>
      <c r="SBY2107" s="1"/>
      <c r="SBZ2107" s="1"/>
      <c r="SCA2107" s="1"/>
      <c r="SCB2107" s="1"/>
      <c r="SCC2107" s="1"/>
      <c r="SCD2107" s="1"/>
      <c r="SCE2107" s="1"/>
      <c r="SCF2107" s="1"/>
      <c r="SCG2107" s="1"/>
      <c r="SCH2107" s="1"/>
      <c r="SCI2107" s="1"/>
      <c r="SCJ2107" s="1"/>
      <c r="SCK2107" s="1"/>
      <c r="SCL2107" s="1"/>
      <c r="SCM2107" s="1"/>
      <c r="SCN2107" s="1"/>
      <c r="SCO2107" s="1"/>
      <c r="SCP2107" s="1"/>
      <c r="SCQ2107" s="1"/>
      <c r="SCR2107" s="1"/>
      <c r="SCS2107" s="1"/>
      <c r="SCT2107" s="1"/>
      <c r="SCU2107" s="1"/>
      <c r="SCV2107" s="1"/>
      <c r="SCW2107" s="1"/>
      <c r="SCX2107" s="1"/>
      <c r="SCY2107" s="1"/>
      <c r="SCZ2107" s="1"/>
      <c r="SDA2107" s="1"/>
      <c r="SDB2107" s="1"/>
      <c r="SDC2107" s="1"/>
      <c r="SDD2107" s="1"/>
      <c r="SDE2107" s="1"/>
      <c r="SDF2107" s="1"/>
      <c r="SDG2107" s="1"/>
      <c r="SDH2107" s="1"/>
      <c r="SDI2107" s="1"/>
      <c r="SDJ2107" s="1"/>
      <c r="SDK2107" s="1"/>
      <c r="SDL2107" s="1"/>
      <c r="SDM2107" s="1"/>
      <c r="SDN2107" s="1"/>
      <c r="SDO2107" s="1"/>
      <c r="SDP2107" s="1"/>
      <c r="SDQ2107" s="1"/>
      <c r="SDR2107" s="1"/>
      <c r="SDS2107" s="1"/>
      <c r="SDT2107" s="1"/>
      <c r="SDU2107" s="1"/>
      <c r="SDV2107" s="1"/>
      <c r="SDW2107" s="1"/>
      <c r="SDX2107" s="1"/>
      <c r="SDY2107" s="1"/>
      <c r="SDZ2107" s="1"/>
      <c r="SEA2107" s="1"/>
      <c r="SEB2107" s="1"/>
      <c r="SEC2107" s="1"/>
      <c r="SED2107" s="1"/>
      <c r="SEE2107" s="1"/>
      <c r="SEF2107" s="1"/>
      <c r="SEG2107" s="1"/>
      <c r="SEH2107" s="1"/>
      <c r="SEI2107" s="1"/>
      <c r="SEJ2107" s="1"/>
      <c r="SEK2107" s="1"/>
      <c r="SEL2107" s="1"/>
      <c r="SEM2107" s="1"/>
      <c r="SEN2107" s="1"/>
      <c r="SEO2107" s="1"/>
      <c r="SEP2107" s="1"/>
      <c r="SEQ2107" s="1"/>
      <c r="SER2107" s="1"/>
      <c r="SES2107" s="1"/>
      <c r="SET2107" s="1"/>
      <c r="SEU2107" s="1"/>
      <c r="SEV2107" s="1"/>
      <c r="SEW2107" s="1"/>
      <c r="SEX2107" s="1"/>
      <c r="SEY2107" s="1"/>
      <c r="SEZ2107" s="1"/>
      <c r="SFA2107" s="1"/>
      <c r="SFB2107" s="1"/>
      <c r="SFC2107" s="1"/>
      <c r="SFD2107" s="1"/>
      <c r="SFE2107" s="1"/>
      <c r="SFF2107" s="1"/>
      <c r="SFG2107" s="1"/>
      <c r="SFH2107" s="1"/>
      <c r="SFI2107" s="1"/>
      <c r="SFJ2107" s="1"/>
      <c r="SFK2107" s="1"/>
      <c r="SFL2107" s="1"/>
      <c r="SFM2107" s="1"/>
      <c r="SFN2107" s="1"/>
      <c r="SFO2107" s="1"/>
      <c r="SFP2107" s="1"/>
      <c r="SFQ2107" s="1"/>
      <c r="SFR2107" s="1"/>
      <c r="SFS2107" s="1"/>
      <c r="SFT2107" s="1"/>
      <c r="SFU2107" s="1"/>
      <c r="SFV2107" s="1"/>
      <c r="SFW2107" s="1"/>
      <c r="SFX2107" s="1"/>
      <c r="SFY2107" s="1"/>
      <c r="SFZ2107" s="1"/>
      <c r="SGA2107" s="1"/>
      <c r="SGB2107" s="1"/>
      <c r="SGC2107" s="1"/>
      <c r="SGD2107" s="1"/>
      <c r="SGE2107" s="1"/>
      <c r="SGF2107" s="1"/>
      <c r="SGG2107" s="1"/>
      <c r="SGH2107" s="1"/>
      <c r="SGI2107" s="1"/>
      <c r="SGJ2107" s="1"/>
      <c r="SGK2107" s="1"/>
      <c r="SGL2107" s="1"/>
      <c r="SGM2107" s="1"/>
      <c r="SGN2107" s="1"/>
      <c r="SGO2107" s="1"/>
      <c r="SGP2107" s="1"/>
      <c r="SGQ2107" s="1"/>
      <c r="SGR2107" s="1"/>
      <c r="SGS2107" s="1"/>
      <c r="SGT2107" s="1"/>
      <c r="SGU2107" s="1"/>
      <c r="SGV2107" s="1"/>
      <c r="SGW2107" s="1"/>
      <c r="SGX2107" s="1"/>
      <c r="SGY2107" s="1"/>
      <c r="SGZ2107" s="1"/>
      <c r="SHA2107" s="1"/>
      <c r="SHB2107" s="1"/>
      <c r="SHC2107" s="1"/>
      <c r="SHD2107" s="1"/>
      <c r="SHE2107" s="1"/>
      <c r="SHF2107" s="1"/>
      <c r="SHG2107" s="1"/>
      <c r="SHH2107" s="1"/>
      <c r="SHI2107" s="1"/>
      <c r="SHJ2107" s="1"/>
      <c r="SHK2107" s="1"/>
      <c r="SHL2107" s="1"/>
      <c r="SHM2107" s="1"/>
      <c r="SHN2107" s="1"/>
      <c r="SHO2107" s="1"/>
      <c r="SHP2107" s="1"/>
      <c r="SHQ2107" s="1"/>
      <c r="SHR2107" s="1"/>
      <c r="SHS2107" s="1"/>
      <c r="SHT2107" s="1"/>
      <c r="SHU2107" s="1"/>
      <c r="SHV2107" s="1"/>
      <c r="SHW2107" s="1"/>
      <c r="SHX2107" s="1"/>
      <c r="SHY2107" s="1"/>
      <c r="SHZ2107" s="1"/>
      <c r="SIA2107" s="1"/>
      <c r="SIB2107" s="1"/>
      <c r="SIC2107" s="1"/>
      <c r="SID2107" s="1"/>
      <c r="SIE2107" s="1"/>
      <c r="SIF2107" s="1"/>
      <c r="SIG2107" s="1"/>
      <c r="SIH2107" s="1"/>
      <c r="SII2107" s="1"/>
      <c r="SIJ2107" s="1"/>
      <c r="SIK2107" s="1"/>
      <c r="SIL2107" s="1"/>
      <c r="SIM2107" s="1"/>
      <c r="SIN2107" s="1"/>
      <c r="SIO2107" s="1"/>
      <c r="SIP2107" s="1"/>
      <c r="SIQ2107" s="1"/>
      <c r="SIR2107" s="1"/>
      <c r="SIS2107" s="1"/>
      <c r="SIT2107" s="1"/>
      <c r="SIU2107" s="1"/>
      <c r="SIV2107" s="1"/>
      <c r="SIW2107" s="1"/>
      <c r="SIX2107" s="1"/>
      <c r="SIY2107" s="1"/>
      <c r="SIZ2107" s="1"/>
      <c r="SJA2107" s="1"/>
      <c r="SJB2107" s="1"/>
      <c r="SJC2107" s="1"/>
      <c r="SJD2107" s="1"/>
      <c r="SJE2107" s="1"/>
      <c r="SJF2107" s="1"/>
      <c r="SJG2107" s="1"/>
      <c r="SJH2107" s="1"/>
      <c r="SJI2107" s="1"/>
      <c r="SJJ2107" s="1"/>
      <c r="SJK2107" s="1"/>
      <c r="SJL2107" s="1"/>
      <c r="SJM2107" s="1"/>
      <c r="SJN2107" s="1"/>
      <c r="SJO2107" s="1"/>
      <c r="SJP2107" s="1"/>
      <c r="SJQ2107" s="1"/>
      <c r="SJR2107" s="1"/>
      <c r="SJS2107" s="1"/>
      <c r="SJT2107" s="1"/>
      <c r="SJU2107" s="1"/>
      <c r="SJV2107" s="1"/>
      <c r="SJW2107" s="1"/>
      <c r="SJX2107" s="1"/>
      <c r="SJY2107" s="1"/>
      <c r="SJZ2107" s="1"/>
      <c r="SKA2107" s="1"/>
      <c r="SKB2107" s="1"/>
      <c r="SKC2107" s="1"/>
      <c r="SKD2107" s="1"/>
      <c r="SKE2107" s="1"/>
      <c r="SKF2107" s="1"/>
      <c r="SKG2107" s="1"/>
      <c r="SKH2107" s="1"/>
      <c r="SKI2107" s="1"/>
      <c r="SKJ2107" s="1"/>
      <c r="SKK2107" s="1"/>
      <c r="SKL2107" s="1"/>
      <c r="SKM2107" s="1"/>
      <c r="SKN2107" s="1"/>
      <c r="SKO2107" s="1"/>
      <c r="SKP2107" s="1"/>
      <c r="SKQ2107" s="1"/>
      <c r="SKR2107" s="1"/>
      <c r="SKS2107" s="1"/>
      <c r="SKT2107" s="1"/>
      <c r="SKU2107" s="1"/>
      <c r="SKV2107" s="1"/>
      <c r="SKW2107" s="1"/>
      <c r="SKX2107" s="1"/>
      <c r="SKY2107" s="1"/>
      <c r="SKZ2107" s="1"/>
      <c r="SLA2107" s="1"/>
      <c r="SLB2107" s="1"/>
      <c r="SLC2107" s="1"/>
      <c r="SLD2107" s="1"/>
      <c r="SLE2107" s="1"/>
      <c r="SLF2107" s="1"/>
      <c r="SLG2107" s="1"/>
      <c r="SLH2107" s="1"/>
      <c r="SLI2107" s="1"/>
      <c r="SLJ2107" s="1"/>
      <c r="SLK2107" s="1"/>
      <c r="SLL2107" s="1"/>
      <c r="SLM2107" s="1"/>
      <c r="SLN2107" s="1"/>
      <c r="SLO2107" s="1"/>
      <c r="SLP2107" s="1"/>
      <c r="SLQ2107" s="1"/>
      <c r="SLR2107" s="1"/>
      <c r="SLS2107" s="1"/>
      <c r="SLT2107" s="1"/>
      <c r="SLU2107" s="1"/>
      <c r="SLV2107" s="1"/>
      <c r="SLW2107" s="1"/>
      <c r="SLX2107" s="1"/>
      <c r="SLY2107" s="1"/>
      <c r="SLZ2107" s="1"/>
      <c r="SMA2107" s="1"/>
      <c r="SMB2107" s="1"/>
      <c r="SMC2107" s="1"/>
      <c r="SMD2107" s="1"/>
      <c r="SME2107" s="1"/>
      <c r="SMF2107" s="1"/>
      <c r="SMG2107" s="1"/>
      <c r="SMH2107" s="1"/>
      <c r="SMI2107" s="1"/>
      <c r="SMJ2107" s="1"/>
      <c r="SMK2107" s="1"/>
      <c r="SML2107" s="1"/>
      <c r="SMM2107" s="1"/>
      <c r="SMN2107" s="1"/>
      <c r="SMO2107" s="1"/>
      <c r="SMP2107" s="1"/>
      <c r="SMQ2107" s="1"/>
      <c r="SMR2107" s="1"/>
      <c r="SMS2107" s="1"/>
      <c r="SMT2107" s="1"/>
      <c r="SMU2107" s="1"/>
      <c r="SMV2107" s="1"/>
      <c r="SMW2107" s="1"/>
      <c r="SMX2107" s="1"/>
      <c r="SMY2107" s="1"/>
      <c r="SMZ2107" s="1"/>
      <c r="SNA2107" s="1"/>
      <c r="SNB2107" s="1"/>
      <c r="SNC2107" s="1"/>
      <c r="SND2107" s="1"/>
      <c r="SNE2107" s="1"/>
      <c r="SNF2107" s="1"/>
      <c r="SNG2107" s="1"/>
      <c r="SNH2107" s="1"/>
      <c r="SNI2107" s="1"/>
      <c r="SNJ2107" s="1"/>
      <c r="SNK2107" s="1"/>
      <c r="SNL2107" s="1"/>
      <c r="SNM2107" s="1"/>
      <c r="SNN2107" s="1"/>
      <c r="SNO2107" s="1"/>
      <c r="SNP2107" s="1"/>
      <c r="SNQ2107" s="1"/>
      <c r="SNR2107" s="1"/>
      <c r="SNS2107" s="1"/>
      <c r="SNT2107" s="1"/>
      <c r="SNU2107" s="1"/>
      <c r="SNV2107" s="1"/>
      <c r="SNW2107" s="1"/>
      <c r="SNX2107" s="1"/>
      <c r="SNY2107" s="1"/>
      <c r="SNZ2107" s="1"/>
      <c r="SOA2107" s="1"/>
      <c r="SOB2107" s="1"/>
      <c r="SOC2107" s="1"/>
      <c r="SOD2107" s="1"/>
      <c r="SOE2107" s="1"/>
      <c r="SOF2107" s="1"/>
      <c r="SOG2107" s="1"/>
      <c r="SOH2107" s="1"/>
      <c r="SOI2107" s="1"/>
      <c r="SOJ2107" s="1"/>
      <c r="SOK2107" s="1"/>
      <c r="SOL2107" s="1"/>
      <c r="SOM2107" s="1"/>
      <c r="SON2107" s="1"/>
      <c r="SOO2107" s="1"/>
      <c r="SOP2107" s="1"/>
      <c r="SOQ2107" s="1"/>
      <c r="SOR2107" s="1"/>
      <c r="SOS2107" s="1"/>
      <c r="SOT2107" s="1"/>
      <c r="SOU2107" s="1"/>
      <c r="SOV2107" s="1"/>
      <c r="SOW2107" s="1"/>
      <c r="SOX2107" s="1"/>
      <c r="SOY2107" s="1"/>
      <c r="SOZ2107" s="1"/>
      <c r="SPA2107" s="1"/>
      <c r="SPB2107" s="1"/>
      <c r="SPC2107" s="1"/>
      <c r="SPD2107" s="1"/>
      <c r="SPE2107" s="1"/>
      <c r="SPF2107" s="1"/>
      <c r="SPG2107" s="1"/>
      <c r="SPH2107" s="1"/>
      <c r="SPI2107" s="1"/>
      <c r="SPJ2107" s="1"/>
      <c r="SPK2107" s="1"/>
      <c r="SPL2107" s="1"/>
      <c r="SPM2107" s="1"/>
      <c r="SPN2107" s="1"/>
      <c r="SPO2107" s="1"/>
      <c r="SPP2107" s="1"/>
      <c r="SPQ2107" s="1"/>
      <c r="SPR2107" s="1"/>
      <c r="SPS2107" s="1"/>
      <c r="SPT2107" s="1"/>
      <c r="SPU2107" s="1"/>
      <c r="SPV2107" s="1"/>
      <c r="SPW2107" s="1"/>
      <c r="SPX2107" s="1"/>
      <c r="SPY2107" s="1"/>
      <c r="SPZ2107" s="1"/>
      <c r="SQA2107" s="1"/>
      <c r="SQB2107" s="1"/>
      <c r="SQC2107" s="1"/>
      <c r="SQD2107" s="1"/>
      <c r="SQE2107" s="1"/>
      <c r="SQF2107" s="1"/>
      <c r="SQG2107" s="1"/>
      <c r="SQH2107" s="1"/>
      <c r="SQI2107" s="1"/>
      <c r="SQJ2107" s="1"/>
      <c r="SQK2107" s="1"/>
      <c r="SQL2107" s="1"/>
      <c r="SQM2107" s="1"/>
      <c r="SQN2107" s="1"/>
      <c r="SQO2107" s="1"/>
      <c r="SQP2107" s="1"/>
      <c r="SQQ2107" s="1"/>
      <c r="SQR2107" s="1"/>
      <c r="SQS2107" s="1"/>
      <c r="SQT2107" s="1"/>
      <c r="SQU2107" s="1"/>
      <c r="SQV2107" s="1"/>
      <c r="SQW2107" s="1"/>
      <c r="SQX2107" s="1"/>
      <c r="SQY2107" s="1"/>
      <c r="SQZ2107" s="1"/>
      <c r="SRA2107" s="1"/>
      <c r="SRB2107" s="1"/>
      <c r="SRC2107" s="1"/>
      <c r="SRD2107" s="1"/>
      <c r="SRE2107" s="1"/>
      <c r="SRF2107" s="1"/>
      <c r="SRG2107" s="1"/>
      <c r="SRH2107" s="1"/>
      <c r="SRI2107" s="1"/>
      <c r="SRJ2107" s="1"/>
      <c r="SRK2107" s="1"/>
      <c r="SRL2107" s="1"/>
      <c r="SRM2107" s="1"/>
      <c r="SRN2107" s="1"/>
      <c r="SRO2107" s="1"/>
      <c r="SRP2107" s="1"/>
      <c r="SRQ2107" s="1"/>
      <c r="SRR2107" s="1"/>
      <c r="SRS2107" s="1"/>
      <c r="SRT2107" s="1"/>
      <c r="SRU2107" s="1"/>
      <c r="SRV2107" s="1"/>
      <c r="SRW2107" s="1"/>
      <c r="SRX2107" s="1"/>
      <c r="SRY2107" s="1"/>
      <c r="SRZ2107" s="1"/>
      <c r="SSA2107" s="1"/>
      <c r="SSB2107" s="1"/>
      <c r="SSC2107" s="1"/>
      <c r="SSD2107" s="1"/>
      <c r="SSE2107" s="1"/>
      <c r="SSF2107" s="1"/>
      <c r="SSG2107" s="1"/>
      <c r="SSH2107" s="1"/>
      <c r="SSI2107" s="1"/>
      <c r="SSJ2107" s="1"/>
      <c r="SSK2107" s="1"/>
      <c r="SSL2107" s="1"/>
      <c r="SSM2107" s="1"/>
      <c r="SSN2107" s="1"/>
      <c r="SSO2107" s="1"/>
      <c r="SSP2107" s="1"/>
      <c r="SSQ2107" s="1"/>
      <c r="SSR2107" s="1"/>
      <c r="SSS2107" s="1"/>
      <c r="SST2107" s="1"/>
      <c r="SSU2107" s="1"/>
      <c r="SSV2107" s="1"/>
      <c r="SSW2107" s="1"/>
      <c r="SSX2107" s="1"/>
      <c r="SSY2107" s="1"/>
      <c r="SSZ2107" s="1"/>
      <c r="STA2107" s="1"/>
      <c r="STB2107" s="1"/>
      <c r="STC2107" s="1"/>
      <c r="STD2107" s="1"/>
      <c r="STE2107" s="1"/>
      <c r="STF2107" s="1"/>
      <c r="STG2107" s="1"/>
      <c r="STH2107" s="1"/>
      <c r="STI2107" s="1"/>
      <c r="STJ2107" s="1"/>
      <c r="STK2107" s="1"/>
      <c r="STL2107" s="1"/>
      <c r="STM2107" s="1"/>
      <c r="STN2107" s="1"/>
      <c r="STO2107" s="1"/>
      <c r="STP2107" s="1"/>
      <c r="STQ2107" s="1"/>
      <c r="STR2107" s="1"/>
      <c r="STS2107" s="1"/>
      <c r="STT2107" s="1"/>
      <c r="STU2107" s="1"/>
      <c r="STV2107" s="1"/>
      <c r="STW2107" s="1"/>
      <c r="STX2107" s="1"/>
      <c r="STY2107" s="1"/>
      <c r="STZ2107" s="1"/>
      <c r="SUA2107" s="1"/>
      <c r="SUB2107" s="1"/>
      <c r="SUC2107" s="1"/>
      <c r="SUD2107" s="1"/>
      <c r="SUE2107" s="1"/>
      <c r="SUF2107" s="1"/>
      <c r="SUG2107" s="1"/>
      <c r="SUH2107" s="1"/>
      <c r="SUI2107" s="1"/>
      <c r="SUJ2107" s="1"/>
      <c r="SUK2107" s="1"/>
      <c r="SUL2107" s="1"/>
      <c r="SUM2107" s="1"/>
      <c r="SUN2107" s="1"/>
      <c r="SUO2107" s="1"/>
      <c r="SUP2107" s="1"/>
      <c r="SUQ2107" s="1"/>
      <c r="SUR2107" s="1"/>
      <c r="SUS2107" s="1"/>
      <c r="SUT2107" s="1"/>
      <c r="SUU2107" s="1"/>
      <c r="SUV2107" s="1"/>
      <c r="SUW2107" s="1"/>
      <c r="SUX2107" s="1"/>
      <c r="SUY2107" s="1"/>
      <c r="SUZ2107" s="1"/>
      <c r="SVA2107" s="1"/>
      <c r="SVB2107" s="1"/>
      <c r="SVC2107" s="1"/>
      <c r="SVD2107" s="1"/>
      <c r="SVE2107" s="1"/>
      <c r="SVF2107" s="1"/>
      <c r="SVG2107" s="1"/>
      <c r="SVH2107" s="1"/>
      <c r="SVI2107" s="1"/>
      <c r="SVJ2107" s="1"/>
      <c r="SVK2107" s="1"/>
      <c r="SVL2107" s="1"/>
      <c r="SVM2107" s="1"/>
      <c r="SVN2107" s="1"/>
      <c r="SVO2107" s="1"/>
      <c r="SVP2107" s="1"/>
      <c r="SVQ2107" s="1"/>
      <c r="SVR2107" s="1"/>
      <c r="SVS2107" s="1"/>
      <c r="SVT2107" s="1"/>
      <c r="SVU2107" s="1"/>
      <c r="SVV2107" s="1"/>
      <c r="SVW2107" s="1"/>
      <c r="SVX2107" s="1"/>
      <c r="SVY2107" s="1"/>
      <c r="SVZ2107" s="1"/>
      <c r="SWA2107" s="1"/>
      <c r="SWB2107" s="1"/>
      <c r="SWC2107" s="1"/>
      <c r="SWD2107" s="1"/>
      <c r="SWE2107" s="1"/>
      <c r="SWF2107" s="1"/>
      <c r="SWG2107" s="1"/>
      <c r="SWH2107" s="1"/>
      <c r="SWI2107" s="1"/>
      <c r="SWJ2107" s="1"/>
      <c r="SWK2107" s="1"/>
      <c r="SWL2107" s="1"/>
      <c r="SWM2107" s="1"/>
      <c r="SWN2107" s="1"/>
      <c r="SWO2107" s="1"/>
      <c r="SWP2107" s="1"/>
      <c r="SWQ2107" s="1"/>
      <c r="SWR2107" s="1"/>
      <c r="SWS2107" s="1"/>
      <c r="SWT2107" s="1"/>
      <c r="SWU2107" s="1"/>
      <c r="SWV2107" s="1"/>
      <c r="SWW2107" s="1"/>
      <c r="SWX2107" s="1"/>
      <c r="SWY2107" s="1"/>
      <c r="SWZ2107" s="1"/>
      <c r="SXA2107" s="1"/>
      <c r="SXB2107" s="1"/>
      <c r="SXC2107" s="1"/>
      <c r="SXD2107" s="1"/>
      <c r="SXE2107" s="1"/>
      <c r="SXF2107" s="1"/>
      <c r="SXG2107" s="1"/>
      <c r="SXH2107" s="1"/>
      <c r="SXI2107" s="1"/>
      <c r="SXJ2107" s="1"/>
      <c r="SXK2107" s="1"/>
      <c r="SXL2107" s="1"/>
      <c r="SXM2107" s="1"/>
      <c r="SXN2107" s="1"/>
      <c r="SXO2107" s="1"/>
      <c r="SXP2107" s="1"/>
      <c r="SXQ2107" s="1"/>
      <c r="SXR2107" s="1"/>
      <c r="SXS2107" s="1"/>
      <c r="SXT2107" s="1"/>
      <c r="SXU2107" s="1"/>
      <c r="SXV2107" s="1"/>
      <c r="SXW2107" s="1"/>
      <c r="SXX2107" s="1"/>
      <c r="SXY2107" s="1"/>
      <c r="SXZ2107" s="1"/>
      <c r="SYA2107" s="1"/>
      <c r="SYB2107" s="1"/>
      <c r="SYC2107" s="1"/>
      <c r="SYD2107" s="1"/>
      <c r="SYE2107" s="1"/>
      <c r="SYF2107" s="1"/>
      <c r="SYG2107" s="1"/>
      <c r="SYH2107" s="1"/>
      <c r="SYI2107" s="1"/>
      <c r="SYJ2107" s="1"/>
      <c r="SYK2107" s="1"/>
      <c r="SYL2107" s="1"/>
      <c r="SYM2107" s="1"/>
      <c r="SYN2107" s="1"/>
      <c r="SYO2107" s="1"/>
      <c r="SYP2107" s="1"/>
      <c r="SYQ2107" s="1"/>
      <c r="SYR2107" s="1"/>
      <c r="SYS2107" s="1"/>
      <c r="SYT2107" s="1"/>
      <c r="SYU2107" s="1"/>
      <c r="SYV2107" s="1"/>
      <c r="SYW2107" s="1"/>
      <c r="SYX2107" s="1"/>
      <c r="SYY2107" s="1"/>
      <c r="SYZ2107" s="1"/>
      <c r="SZA2107" s="1"/>
      <c r="SZB2107" s="1"/>
      <c r="SZC2107" s="1"/>
      <c r="SZD2107" s="1"/>
      <c r="SZE2107" s="1"/>
      <c r="SZF2107" s="1"/>
      <c r="SZG2107" s="1"/>
      <c r="SZH2107" s="1"/>
      <c r="SZI2107" s="1"/>
      <c r="SZJ2107" s="1"/>
      <c r="SZK2107" s="1"/>
      <c r="SZL2107" s="1"/>
      <c r="SZM2107" s="1"/>
      <c r="SZN2107" s="1"/>
      <c r="SZO2107" s="1"/>
      <c r="SZP2107" s="1"/>
      <c r="SZQ2107" s="1"/>
      <c r="SZR2107" s="1"/>
      <c r="SZS2107" s="1"/>
      <c r="SZT2107" s="1"/>
      <c r="SZU2107" s="1"/>
      <c r="SZV2107" s="1"/>
      <c r="SZW2107" s="1"/>
      <c r="SZX2107" s="1"/>
      <c r="SZY2107" s="1"/>
      <c r="SZZ2107" s="1"/>
      <c r="TAA2107" s="1"/>
      <c r="TAB2107" s="1"/>
      <c r="TAC2107" s="1"/>
      <c r="TAD2107" s="1"/>
      <c r="TAE2107" s="1"/>
      <c r="TAF2107" s="1"/>
      <c r="TAG2107" s="1"/>
      <c r="TAH2107" s="1"/>
      <c r="TAI2107" s="1"/>
      <c r="TAJ2107" s="1"/>
      <c r="TAK2107" s="1"/>
      <c r="TAL2107" s="1"/>
      <c r="TAM2107" s="1"/>
      <c r="TAN2107" s="1"/>
      <c r="TAO2107" s="1"/>
      <c r="TAP2107" s="1"/>
      <c r="TAQ2107" s="1"/>
      <c r="TAR2107" s="1"/>
      <c r="TAS2107" s="1"/>
      <c r="TAT2107" s="1"/>
      <c r="TAU2107" s="1"/>
      <c r="TAV2107" s="1"/>
      <c r="TAW2107" s="1"/>
      <c r="TAX2107" s="1"/>
      <c r="TAY2107" s="1"/>
      <c r="TAZ2107" s="1"/>
      <c r="TBA2107" s="1"/>
      <c r="TBB2107" s="1"/>
      <c r="TBC2107" s="1"/>
      <c r="TBD2107" s="1"/>
      <c r="TBE2107" s="1"/>
      <c r="TBF2107" s="1"/>
      <c r="TBG2107" s="1"/>
      <c r="TBH2107" s="1"/>
      <c r="TBI2107" s="1"/>
      <c r="TBJ2107" s="1"/>
      <c r="TBK2107" s="1"/>
      <c r="TBL2107" s="1"/>
      <c r="TBM2107" s="1"/>
      <c r="TBN2107" s="1"/>
      <c r="TBO2107" s="1"/>
      <c r="TBP2107" s="1"/>
      <c r="TBQ2107" s="1"/>
      <c r="TBR2107" s="1"/>
      <c r="TBS2107" s="1"/>
      <c r="TBT2107" s="1"/>
      <c r="TBU2107" s="1"/>
      <c r="TBV2107" s="1"/>
      <c r="TBW2107" s="1"/>
      <c r="TBX2107" s="1"/>
      <c r="TBY2107" s="1"/>
      <c r="TBZ2107" s="1"/>
      <c r="TCA2107" s="1"/>
      <c r="TCB2107" s="1"/>
      <c r="TCC2107" s="1"/>
      <c r="TCD2107" s="1"/>
      <c r="TCE2107" s="1"/>
      <c r="TCF2107" s="1"/>
      <c r="TCG2107" s="1"/>
      <c r="TCH2107" s="1"/>
      <c r="TCI2107" s="1"/>
      <c r="TCJ2107" s="1"/>
      <c r="TCK2107" s="1"/>
      <c r="TCL2107" s="1"/>
      <c r="TCM2107" s="1"/>
      <c r="TCN2107" s="1"/>
      <c r="TCO2107" s="1"/>
      <c r="TCP2107" s="1"/>
      <c r="TCQ2107" s="1"/>
      <c r="TCR2107" s="1"/>
      <c r="TCS2107" s="1"/>
      <c r="TCT2107" s="1"/>
      <c r="TCU2107" s="1"/>
      <c r="TCV2107" s="1"/>
      <c r="TCW2107" s="1"/>
      <c r="TCX2107" s="1"/>
      <c r="TCY2107" s="1"/>
      <c r="TCZ2107" s="1"/>
      <c r="TDA2107" s="1"/>
      <c r="TDB2107" s="1"/>
      <c r="TDC2107" s="1"/>
      <c r="TDD2107" s="1"/>
      <c r="TDE2107" s="1"/>
      <c r="TDF2107" s="1"/>
      <c r="TDG2107" s="1"/>
      <c r="TDH2107" s="1"/>
      <c r="TDI2107" s="1"/>
      <c r="TDJ2107" s="1"/>
      <c r="TDK2107" s="1"/>
      <c r="TDL2107" s="1"/>
      <c r="TDM2107" s="1"/>
      <c r="TDN2107" s="1"/>
      <c r="TDO2107" s="1"/>
      <c r="TDP2107" s="1"/>
      <c r="TDQ2107" s="1"/>
      <c r="TDR2107" s="1"/>
      <c r="TDS2107" s="1"/>
      <c r="TDT2107" s="1"/>
      <c r="TDU2107" s="1"/>
      <c r="TDV2107" s="1"/>
      <c r="TDW2107" s="1"/>
      <c r="TDX2107" s="1"/>
      <c r="TDY2107" s="1"/>
      <c r="TDZ2107" s="1"/>
      <c r="TEA2107" s="1"/>
      <c r="TEB2107" s="1"/>
      <c r="TEC2107" s="1"/>
      <c r="TED2107" s="1"/>
      <c r="TEE2107" s="1"/>
      <c r="TEF2107" s="1"/>
      <c r="TEG2107" s="1"/>
      <c r="TEH2107" s="1"/>
      <c r="TEI2107" s="1"/>
      <c r="TEJ2107" s="1"/>
      <c r="TEK2107" s="1"/>
      <c r="TEL2107" s="1"/>
      <c r="TEM2107" s="1"/>
      <c r="TEN2107" s="1"/>
      <c r="TEO2107" s="1"/>
      <c r="TEP2107" s="1"/>
      <c r="TEQ2107" s="1"/>
      <c r="TER2107" s="1"/>
      <c r="TES2107" s="1"/>
      <c r="TET2107" s="1"/>
      <c r="TEU2107" s="1"/>
      <c r="TEV2107" s="1"/>
      <c r="TEW2107" s="1"/>
      <c r="TEX2107" s="1"/>
      <c r="TEY2107" s="1"/>
      <c r="TEZ2107" s="1"/>
      <c r="TFA2107" s="1"/>
      <c r="TFB2107" s="1"/>
      <c r="TFC2107" s="1"/>
      <c r="TFD2107" s="1"/>
      <c r="TFE2107" s="1"/>
      <c r="TFF2107" s="1"/>
      <c r="TFG2107" s="1"/>
      <c r="TFH2107" s="1"/>
      <c r="TFI2107" s="1"/>
      <c r="TFJ2107" s="1"/>
      <c r="TFK2107" s="1"/>
      <c r="TFL2107" s="1"/>
      <c r="TFM2107" s="1"/>
      <c r="TFN2107" s="1"/>
      <c r="TFO2107" s="1"/>
      <c r="TFP2107" s="1"/>
      <c r="TFQ2107" s="1"/>
      <c r="TFR2107" s="1"/>
      <c r="TFS2107" s="1"/>
      <c r="TFT2107" s="1"/>
      <c r="TFU2107" s="1"/>
      <c r="TFV2107" s="1"/>
      <c r="TFW2107" s="1"/>
      <c r="TFX2107" s="1"/>
      <c r="TFY2107" s="1"/>
      <c r="TFZ2107" s="1"/>
      <c r="TGA2107" s="1"/>
      <c r="TGB2107" s="1"/>
      <c r="TGC2107" s="1"/>
      <c r="TGD2107" s="1"/>
      <c r="TGE2107" s="1"/>
      <c r="TGF2107" s="1"/>
      <c r="TGG2107" s="1"/>
      <c r="TGH2107" s="1"/>
      <c r="TGI2107" s="1"/>
      <c r="TGJ2107" s="1"/>
      <c r="TGK2107" s="1"/>
      <c r="TGL2107" s="1"/>
      <c r="TGM2107" s="1"/>
      <c r="TGN2107" s="1"/>
      <c r="TGO2107" s="1"/>
      <c r="TGP2107" s="1"/>
      <c r="TGQ2107" s="1"/>
      <c r="TGR2107" s="1"/>
      <c r="TGS2107" s="1"/>
      <c r="TGT2107" s="1"/>
      <c r="TGU2107" s="1"/>
      <c r="TGV2107" s="1"/>
      <c r="TGW2107" s="1"/>
      <c r="TGX2107" s="1"/>
      <c r="TGY2107" s="1"/>
      <c r="TGZ2107" s="1"/>
      <c r="THA2107" s="1"/>
      <c r="THB2107" s="1"/>
      <c r="THC2107" s="1"/>
      <c r="THD2107" s="1"/>
      <c r="THE2107" s="1"/>
      <c r="THF2107" s="1"/>
      <c r="THG2107" s="1"/>
      <c r="THH2107" s="1"/>
      <c r="THI2107" s="1"/>
      <c r="THJ2107" s="1"/>
      <c r="THK2107" s="1"/>
      <c r="THL2107" s="1"/>
      <c r="THM2107" s="1"/>
      <c r="THN2107" s="1"/>
      <c r="THO2107" s="1"/>
      <c r="THP2107" s="1"/>
      <c r="THQ2107" s="1"/>
      <c r="THR2107" s="1"/>
      <c r="THS2107" s="1"/>
      <c r="THT2107" s="1"/>
      <c r="THU2107" s="1"/>
      <c r="THV2107" s="1"/>
      <c r="THW2107" s="1"/>
      <c r="THX2107" s="1"/>
      <c r="THY2107" s="1"/>
      <c r="THZ2107" s="1"/>
      <c r="TIA2107" s="1"/>
      <c r="TIB2107" s="1"/>
      <c r="TIC2107" s="1"/>
      <c r="TID2107" s="1"/>
      <c r="TIE2107" s="1"/>
      <c r="TIF2107" s="1"/>
      <c r="TIG2107" s="1"/>
      <c r="TIH2107" s="1"/>
      <c r="TII2107" s="1"/>
      <c r="TIJ2107" s="1"/>
      <c r="TIK2107" s="1"/>
      <c r="TIL2107" s="1"/>
      <c r="TIM2107" s="1"/>
      <c r="TIN2107" s="1"/>
      <c r="TIO2107" s="1"/>
      <c r="TIP2107" s="1"/>
      <c r="TIQ2107" s="1"/>
      <c r="TIR2107" s="1"/>
      <c r="TIS2107" s="1"/>
      <c r="TIT2107" s="1"/>
      <c r="TIU2107" s="1"/>
      <c r="TIV2107" s="1"/>
      <c r="TIW2107" s="1"/>
      <c r="TIX2107" s="1"/>
      <c r="TIY2107" s="1"/>
      <c r="TIZ2107" s="1"/>
      <c r="TJA2107" s="1"/>
      <c r="TJB2107" s="1"/>
      <c r="TJC2107" s="1"/>
      <c r="TJD2107" s="1"/>
      <c r="TJE2107" s="1"/>
      <c r="TJF2107" s="1"/>
      <c r="TJG2107" s="1"/>
      <c r="TJH2107" s="1"/>
      <c r="TJI2107" s="1"/>
      <c r="TJJ2107" s="1"/>
      <c r="TJK2107" s="1"/>
      <c r="TJL2107" s="1"/>
      <c r="TJM2107" s="1"/>
      <c r="TJN2107" s="1"/>
      <c r="TJO2107" s="1"/>
      <c r="TJP2107" s="1"/>
      <c r="TJQ2107" s="1"/>
      <c r="TJR2107" s="1"/>
      <c r="TJS2107" s="1"/>
      <c r="TJT2107" s="1"/>
      <c r="TJU2107" s="1"/>
      <c r="TJV2107" s="1"/>
      <c r="TJW2107" s="1"/>
      <c r="TJX2107" s="1"/>
      <c r="TJY2107" s="1"/>
      <c r="TJZ2107" s="1"/>
      <c r="TKA2107" s="1"/>
      <c r="TKB2107" s="1"/>
      <c r="TKC2107" s="1"/>
      <c r="TKD2107" s="1"/>
      <c r="TKE2107" s="1"/>
      <c r="TKF2107" s="1"/>
      <c r="TKG2107" s="1"/>
      <c r="TKH2107" s="1"/>
      <c r="TKI2107" s="1"/>
      <c r="TKJ2107" s="1"/>
      <c r="TKK2107" s="1"/>
      <c r="TKL2107" s="1"/>
      <c r="TKM2107" s="1"/>
      <c r="TKN2107" s="1"/>
      <c r="TKO2107" s="1"/>
      <c r="TKP2107" s="1"/>
      <c r="TKQ2107" s="1"/>
      <c r="TKR2107" s="1"/>
      <c r="TKS2107" s="1"/>
      <c r="TKT2107" s="1"/>
      <c r="TKU2107" s="1"/>
      <c r="TKV2107" s="1"/>
      <c r="TKW2107" s="1"/>
      <c r="TKX2107" s="1"/>
      <c r="TKY2107" s="1"/>
      <c r="TKZ2107" s="1"/>
      <c r="TLA2107" s="1"/>
      <c r="TLB2107" s="1"/>
      <c r="TLC2107" s="1"/>
      <c r="TLD2107" s="1"/>
      <c r="TLE2107" s="1"/>
      <c r="TLF2107" s="1"/>
      <c r="TLG2107" s="1"/>
      <c r="TLH2107" s="1"/>
      <c r="TLI2107" s="1"/>
      <c r="TLJ2107" s="1"/>
      <c r="TLK2107" s="1"/>
      <c r="TLL2107" s="1"/>
      <c r="TLM2107" s="1"/>
      <c r="TLN2107" s="1"/>
      <c r="TLO2107" s="1"/>
      <c r="TLP2107" s="1"/>
      <c r="TLQ2107" s="1"/>
      <c r="TLR2107" s="1"/>
      <c r="TLS2107" s="1"/>
      <c r="TLT2107" s="1"/>
      <c r="TLU2107" s="1"/>
      <c r="TLV2107" s="1"/>
      <c r="TLW2107" s="1"/>
      <c r="TLX2107" s="1"/>
      <c r="TLY2107" s="1"/>
      <c r="TLZ2107" s="1"/>
      <c r="TMA2107" s="1"/>
      <c r="TMB2107" s="1"/>
      <c r="TMC2107" s="1"/>
      <c r="TMD2107" s="1"/>
      <c r="TME2107" s="1"/>
      <c r="TMF2107" s="1"/>
      <c r="TMG2107" s="1"/>
      <c r="TMH2107" s="1"/>
      <c r="TMI2107" s="1"/>
      <c r="TMJ2107" s="1"/>
      <c r="TMK2107" s="1"/>
      <c r="TML2107" s="1"/>
      <c r="TMM2107" s="1"/>
      <c r="TMN2107" s="1"/>
      <c r="TMO2107" s="1"/>
      <c r="TMP2107" s="1"/>
      <c r="TMQ2107" s="1"/>
      <c r="TMR2107" s="1"/>
      <c r="TMS2107" s="1"/>
      <c r="TMT2107" s="1"/>
      <c r="TMU2107" s="1"/>
      <c r="TMV2107" s="1"/>
      <c r="TMW2107" s="1"/>
      <c r="TMX2107" s="1"/>
      <c r="TMY2107" s="1"/>
      <c r="TMZ2107" s="1"/>
      <c r="TNA2107" s="1"/>
      <c r="TNB2107" s="1"/>
      <c r="TNC2107" s="1"/>
      <c r="TND2107" s="1"/>
      <c r="TNE2107" s="1"/>
      <c r="TNF2107" s="1"/>
      <c r="TNG2107" s="1"/>
      <c r="TNH2107" s="1"/>
      <c r="TNI2107" s="1"/>
      <c r="TNJ2107" s="1"/>
      <c r="TNK2107" s="1"/>
      <c r="TNL2107" s="1"/>
      <c r="TNM2107" s="1"/>
      <c r="TNN2107" s="1"/>
      <c r="TNO2107" s="1"/>
      <c r="TNP2107" s="1"/>
      <c r="TNQ2107" s="1"/>
      <c r="TNR2107" s="1"/>
      <c r="TNS2107" s="1"/>
      <c r="TNT2107" s="1"/>
      <c r="TNU2107" s="1"/>
      <c r="TNV2107" s="1"/>
      <c r="TNW2107" s="1"/>
      <c r="TNX2107" s="1"/>
      <c r="TNY2107" s="1"/>
      <c r="TNZ2107" s="1"/>
      <c r="TOA2107" s="1"/>
      <c r="TOB2107" s="1"/>
      <c r="TOC2107" s="1"/>
      <c r="TOD2107" s="1"/>
      <c r="TOE2107" s="1"/>
      <c r="TOF2107" s="1"/>
      <c r="TOG2107" s="1"/>
      <c r="TOH2107" s="1"/>
      <c r="TOI2107" s="1"/>
      <c r="TOJ2107" s="1"/>
      <c r="TOK2107" s="1"/>
      <c r="TOL2107" s="1"/>
      <c r="TOM2107" s="1"/>
      <c r="TON2107" s="1"/>
      <c r="TOO2107" s="1"/>
      <c r="TOP2107" s="1"/>
      <c r="TOQ2107" s="1"/>
      <c r="TOR2107" s="1"/>
      <c r="TOS2107" s="1"/>
      <c r="TOT2107" s="1"/>
      <c r="TOU2107" s="1"/>
      <c r="TOV2107" s="1"/>
      <c r="TOW2107" s="1"/>
      <c r="TOX2107" s="1"/>
      <c r="TOY2107" s="1"/>
      <c r="TOZ2107" s="1"/>
      <c r="TPA2107" s="1"/>
      <c r="TPB2107" s="1"/>
      <c r="TPC2107" s="1"/>
      <c r="TPD2107" s="1"/>
      <c r="TPE2107" s="1"/>
      <c r="TPF2107" s="1"/>
      <c r="TPG2107" s="1"/>
      <c r="TPH2107" s="1"/>
      <c r="TPI2107" s="1"/>
      <c r="TPJ2107" s="1"/>
      <c r="TPK2107" s="1"/>
      <c r="TPL2107" s="1"/>
      <c r="TPM2107" s="1"/>
      <c r="TPN2107" s="1"/>
      <c r="TPO2107" s="1"/>
      <c r="TPP2107" s="1"/>
      <c r="TPQ2107" s="1"/>
      <c r="TPR2107" s="1"/>
      <c r="TPS2107" s="1"/>
      <c r="TPT2107" s="1"/>
      <c r="TPU2107" s="1"/>
      <c r="TPV2107" s="1"/>
      <c r="TPW2107" s="1"/>
      <c r="TPX2107" s="1"/>
      <c r="TPY2107" s="1"/>
      <c r="TPZ2107" s="1"/>
      <c r="TQA2107" s="1"/>
      <c r="TQB2107" s="1"/>
      <c r="TQC2107" s="1"/>
      <c r="TQD2107" s="1"/>
      <c r="TQE2107" s="1"/>
      <c r="TQF2107" s="1"/>
      <c r="TQG2107" s="1"/>
      <c r="TQH2107" s="1"/>
      <c r="TQI2107" s="1"/>
      <c r="TQJ2107" s="1"/>
      <c r="TQK2107" s="1"/>
      <c r="TQL2107" s="1"/>
      <c r="TQM2107" s="1"/>
      <c r="TQN2107" s="1"/>
      <c r="TQO2107" s="1"/>
      <c r="TQP2107" s="1"/>
      <c r="TQQ2107" s="1"/>
      <c r="TQR2107" s="1"/>
      <c r="TQS2107" s="1"/>
      <c r="TQT2107" s="1"/>
      <c r="TQU2107" s="1"/>
      <c r="TQV2107" s="1"/>
      <c r="TQW2107" s="1"/>
      <c r="TQX2107" s="1"/>
      <c r="TQY2107" s="1"/>
      <c r="TQZ2107" s="1"/>
      <c r="TRA2107" s="1"/>
      <c r="TRB2107" s="1"/>
      <c r="TRC2107" s="1"/>
      <c r="TRD2107" s="1"/>
      <c r="TRE2107" s="1"/>
      <c r="TRF2107" s="1"/>
      <c r="TRG2107" s="1"/>
      <c r="TRH2107" s="1"/>
      <c r="TRI2107" s="1"/>
      <c r="TRJ2107" s="1"/>
      <c r="TRK2107" s="1"/>
      <c r="TRL2107" s="1"/>
      <c r="TRM2107" s="1"/>
      <c r="TRN2107" s="1"/>
      <c r="TRO2107" s="1"/>
      <c r="TRP2107" s="1"/>
      <c r="TRQ2107" s="1"/>
      <c r="TRR2107" s="1"/>
      <c r="TRS2107" s="1"/>
      <c r="TRT2107" s="1"/>
      <c r="TRU2107" s="1"/>
      <c r="TRV2107" s="1"/>
      <c r="TRW2107" s="1"/>
      <c r="TRX2107" s="1"/>
      <c r="TRY2107" s="1"/>
      <c r="TRZ2107" s="1"/>
      <c r="TSA2107" s="1"/>
      <c r="TSB2107" s="1"/>
      <c r="TSC2107" s="1"/>
      <c r="TSD2107" s="1"/>
      <c r="TSE2107" s="1"/>
      <c r="TSF2107" s="1"/>
      <c r="TSG2107" s="1"/>
      <c r="TSH2107" s="1"/>
      <c r="TSI2107" s="1"/>
      <c r="TSJ2107" s="1"/>
      <c r="TSK2107" s="1"/>
      <c r="TSL2107" s="1"/>
      <c r="TSM2107" s="1"/>
      <c r="TSN2107" s="1"/>
      <c r="TSO2107" s="1"/>
      <c r="TSP2107" s="1"/>
      <c r="TSQ2107" s="1"/>
      <c r="TSR2107" s="1"/>
      <c r="TSS2107" s="1"/>
      <c r="TST2107" s="1"/>
      <c r="TSU2107" s="1"/>
      <c r="TSV2107" s="1"/>
      <c r="TSW2107" s="1"/>
      <c r="TSX2107" s="1"/>
      <c r="TSY2107" s="1"/>
      <c r="TSZ2107" s="1"/>
      <c r="TTA2107" s="1"/>
      <c r="TTB2107" s="1"/>
      <c r="TTC2107" s="1"/>
      <c r="TTD2107" s="1"/>
      <c r="TTE2107" s="1"/>
      <c r="TTF2107" s="1"/>
      <c r="TTG2107" s="1"/>
      <c r="TTH2107" s="1"/>
      <c r="TTI2107" s="1"/>
      <c r="TTJ2107" s="1"/>
      <c r="TTK2107" s="1"/>
      <c r="TTL2107" s="1"/>
      <c r="TTM2107" s="1"/>
      <c r="TTN2107" s="1"/>
      <c r="TTO2107" s="1"/>
      <c r="TTP2107" s="1"/>
      <c r="TTQ2107" s="1"/>
      <c r="TTR2107" s="1"/>
      <c r="TTS2107" s="1"/>
      <c r="TTT2107" s="1"/>
      <c r="TTU2107" s="1"/>
      <c r="TTV2107" s="1"/>
      <c r="TTW2107" s="1"/>
      <c r="TTX2107" s="1"/>
      <c r="TTY2107" s="1"/>
      <c r="TTZ2107" s="1"/>
      <c r="TUA2107" s="1"/>
      <c r="TUB2107" s="1"/>
      <c r="TUC2107" s="1"/>
      <c r="TUD2107" s="1"/>
      <c r="TUE2107" s="1"/>
      <c r="TUF2107" s="1"/>
      <c r="TUG2107" s="1"/>
      <c r="TUH2107" s="1"/>
      <c r="TUI2107" s="1"/>
      <c r="TUJ2107" s="1"/>
      <c r="TUK2107" s="1"/>
      <c r="TUL2107" s="1"/>
      <c r="TUM2107" s="1"/>
      <c r="TUN2107" s="1"/>
      <c r="TUO2107" s="1"/>
      <c r="TUP2107" s="1"/>
      <c r="TUQ2107" s="1"/>
      <c r="TUR2107" s="1"/>
      <c r="TUS2107" s="1"/>
      <c r="TUT2107" s="1"/>
      <c r="TUU2107" s="1"/>
      <c r="TUV2107" s="1"/>
      <c r="TUW2107" s="1"/>
      <c r="TUX2107" s="1"/>
      <c r="TUY2107" s="1"/>
      <c r="TUZ2107" s="1"/>
      <c r="TVA2107" s="1"/>
      <c r="TVB2107" s="1"/>
      <c r="TVC2107" s="1"/>
      <c r="TVD2107" s="1"/>
      <c r="TVE2107" s="1"/>
      <c r="TVF2107" s="1"/>
      <c r="TVG2107" s="1"/>
      <c r="TVH2107" s="1"/>
      <c r="TVI2107" s="1"/>
      <c r="TVJ2107" s="1"/>
      <c r="TVK2107" s="1"/>
      <c r="TVL2107" s="1"/>
      <c r="TVM2107" s="1"/>
      <c r="TVN2107" s="1"/>
      <c r="TVO2107" s="1"/>
      <c r="TVP2107" s="1"/>
      <c r="TVQ2107" s="1"/>
      <c r="TVR2107" s="1"/>
      <c r="TVS2107" s="1"/>
      <c r="TVT2107" s="1"/>
      <c r="TVU2107" s="1"/>
      <c r="TVV2107" s="1"/>
      <c r="TVW2107" s="1"/>
      <c r="TVX2107" s="1"/>
      <c r="TVY2107" s="1"/>
      <c r="TVZ2107" s="1"/>
      <c r="TWA2107" s="1"/>
      <c r="TWB2107" s="1"/>
      <c r="TWC2107" s="1"/>
      <c r="TWD2107" s="1"/>
      <c r="TWE2107" s="1"/>
      <c r="TWF2107" s="1"/>
      <c r="TWG2107" s="1"/>
      <c r="TWH2107" s="1"/>
      <c r="TWI2107" s="1"/>
      <c r="TWJ2107" s="1"/>
      <c r="TWK2107" s="1"/>
      <c r="TWL2107" s="1"/>
      <c r="TWM2107" s="1"/>
      <c r="TWN2107" s="1"/>
      <c r="TWO2107" s="1"/>
      <c r="TWP2107" s="1"/>
      <c r="TWQ2107" s="1"/>
      <c r="TWR2107" s="1"/>
      <c r="TWS2107" s="1"/>
      <c r="TWT2107" s="1"/>
      <c r="TWU2107" s="1"/>
      <c r="TWV2107" s="1"/>
      <c r="TWW2107" s="1"/>
      <c r="TWX2107" s="1"/>
      <c r="TWY2107" s="1"/>
      <c r="TWZ2107" s="1"/>
      <c r="TXA2107" s="1"/>
      <c r="TXB2107" s="1"/>
      <c r="TXC2107" s="1"/>
      <c r="TXD2107" s="1"/>
      <c r="TXE2107" s="1"/>
      <c r="TXF2107" s="1"/>
      <c r="TXG2107" s="1"/>
      <c r="TXH2107" s="1"/>
      <c r="TXI2107" s="1"/>
      <c r="TXJ2107" s="1"/>
      <c r="TXK2107" s="1"/>
      <c r="TXL2107" s="1"/>
      <c r="TXM2107" s="1"/>
      <c r="TXN2107" s="1"/>
      <c r="TXO2107" s="1"/>
      <c r="TXP2107" s="1"/>
      <c r="TXQ2107" s="1"/>
      <c r="TXR2107" s="1"/>
      <c r="TXS2107" s="1"/>
      <c r="TXT2107" s="1"/>
      <c r="TXU2107" s="1"/>
      <c r="TXV2107" s="1"/>
      <c r="TXW2107" s="1"/>
      <c r="TXX2107" s="1"/>
      <c r="TXY2107" s="1"/>
      <c r="TXZ2107" s="1"/>
      <c r="TYA2107" s="1"/>
      <c r="TYB2107" s="1"/>
      <c r="TYC2107" s="1"/>
      <c r="TYD2107" s="1"/>
      <c r="TYE2107" s="1"/>
      <c r="TYF2107" s="1"/>
      <c r="TYG2107" s="1"/>
      <c r="TYH2107" s="1"/>
      <c r="TYI2107" s="1"/>
      <c r="TYJ2107" s="1"/>
      <c r="TYK2107" s="1"/>
      <c r="TYL2107" s="1"/>
      <c r="TYM2107" s="1"/>
      <c r="TYN2107" s="1"/>
      <c r="TYO2107" s="1"/>
      <c r="TYP2107" s="1"/>
      <c r="TYQ2107" s="1"/>
      <c r="TYR2107" s="1"/>
      <c r="TYS2107" s="1"/>
      <c r="TYT2107" s="1"/>
      <c r="TYU2107" s="1"/>
      <c r="TYV2107" s="1"/>
      <c r="TYW2107" s="1"/>
      <c r="TYX2107" s="1"/>
      <c r="TYY2107" s="1"/>
      <c r="TYZ2107" s="1"/>
      <c r="TZA2107" s="1"/>
      <c r="TZB2107" s="1"/>
      <c r="TZC2107" s="1"/>
      <c r="TZD2107" s="1"/>
      <c r="TZE2107" s="1"/>
      <c r="TZF2107" s="1"/>
      <c r="TZG2107" s="1"/>
      <c r="TZH2107" s="1"/>
      <c r="TZI2107" s="1"/>
      <c r="TZJ2107" s="1"/>
      <c r="TZK2107" s="1"/>
      <c r="TZL2107" s="1"/>
      <c r="TZM2107" s="1"/>
      <c r="TZN2107" s="1"/>
      <c r="TZO2107" s="1"/>
      <c r="TZP2107" s="1"/>
      <c r="TZQ2107" s="1"/>
      <c r="TZR2107" s="1"/>
      <c r="TZS2107" s="1"/>
      <c r="TZT2107" s="1"/>
      <c r="TZU2107" s="1"/>
      <c r="TZV2107" s="1"/>
      <c r="TZW2107" s="1"/>
      <c r="TZX2107" s="1"/>
      <c r="TZY2107" s="1"/>
      <c r="TZZ2107" s="1"/>
      <c r="UAA2107" s="1"/>
      <c r="UAB2107" s="1"/>
      <c r="UAC2107" s="1"/>
      <c r="UAD2107" s="1"/>
      <c r="UAE2107" s="1"/>
      <c r="UAF2107" s="1"/>
      <c r="UAG2107" s="1"/>
      <c r="UAH2107" s="1"/>
      <c r="UAI2107" s="1"/>
      <c r="UAJ2107" s="1"/>
      <c r="UAK2107" s="1"/>
      <c r="UAL2107" s="1"/>
      <c r="UAM2107" s="1"/>
      <c r="UAN2107" s="1"/>
      <c r="UAO2107" s="1"/>
      <c r="UAP2107" s="1"/>
      <c r="UAQ2107" s="1"/>
      <c r="UAR2107" s="1"/>
      <c r="UAS2107" s="1"/>
      <c r="UAT2107" s="1"/>
      <c r="UAU2107" s="1"/>
      <c r="UAV2107" s="1"/>
      <c r="UAW2107" s="1"/>
      <c r="UAX2107" s="1"/>
      <c r="UAY2107" s="1"/>
      <c r="UAZ2107" s="1"/>
      <c r="UBA2107" s="1"/>
      <c r="UBB2107" s="1"/>
      <c r="UBC2107" s="1"/>
      <c r="UBD2107" s="1"/>
      <c r="UBE2107" s="1"/>
      <c r="UBF2107" s="1"/>
      <c r="UBG2107" s="1"/>
      <c r="UBH2107" s="1"/>
      <c r="UBI2107" s="1"/>
      <c r="UBJ2107" s="1"/>
      <c r="UBK2107" s="1"/>
      <c r="UBL2107" s="1"/>
      <c r="UBM2107" s="1"/>
      <c r="UBN2107" s="1"/>
      <c r="UBO2107" s="1"/>
      <c r="UBP2107" s="1"/>
      <c r="UBQ2107" s="1"/>
      <c r="UBR2107" s="1"/>
      <c r="UBS2107" s="1"/>
      <c r="UBT2107" s="1"/>
      <c r="UBU2107" s="1"/>
      <c r="UBV2107" s="1"/>
      <c r="UBW2107" s="1"/>
      <c r="UBX2107" s="1"/>
      <c r="UBY2107" s="1"/>
      <c r="UBZ2107" s="1"/>
      <c r="UCA2107" s="1"/>
      <c r="UCB2107" s="1"/>
      <c r="UCC2107" s="1"/>
      <c r="UCD2107" s="1"/>
      <c r="UCE2107" s="1"/>
      <c r="UCF2107" s="1"/>
      <c r="UCG2107" s="1"/>
      <c r="UCH2107" s="1"/>
      <c r="UCI2107" s="1"/>
      <c r="UCJ2107" s="1"/>
      <c r="UCK2107" s="1"/>
      <c r="UCL2107" s="1"/>
      <c r="UCM2107" s="1"/>
      <c r="UCN2107" s="1"/>
      <c r="UCO2107" s="1"/>
      <c r="UCP2107" s="1"/>
      <c r="UCQ2107" s="1"/>
      <c r="UCR2107" s="1"/>
      <c r="UCS2107" s="1"/>
      <c r="UCT2107" s="1"/>
      <c r="UCU2107" s="1"/>
      <c r="UCV2107" s="1"/>
      <c r="UCW2107" s="1"/>
      <c r="UCX2107" s="1"/>
      <c r="UCY2107" s="1"/>
      <c r="UCZ2107" s="1"/>
      <c r="UDA2107" s="1"/>
      <c r="UDB2107" s="1"/>
      <c r="UDC2107" s="1"/>
      <c r="UDD2107" s="1"/>
      <c r="UDE2107" s="1"/>
      <c r="UDF2107" s="1"/>
      <c r="UDG2107" s="1"/>
      <c r="UDH2107" s="1"/>
      <c r="UDI2107" s="1"/>
      <c r="UDJ2107" s="1"/>
      <c r="UDK2107" s="1"/>
      <c r="UDL2107" s="1"/>
      <c r="UDM2107" s="1"/>
      <c r="UDN2107" s="1"/>
      <c r="UDO2107" s="1"/>
      <c r="UDP2107" s="1"/>
      <c r="UDQ2107" s="1"/>
      <c r="UDR2107" s="1"/>
      <c r="UDS2107" s="1"/>
      <c r="UDT2107" s="1"/>
      <c r="UDU2107" s="1"/>
      <c r="UDV2107" s="1"/>
      <c r="UDW2107" s="1"/>
      <c r="UDX2107" s="1"/>
      <c r="UDY2107" s="1"/>
      <c r="UDZ2107" s="1"/>
      <c r="UEA2107" s="1"/>
      <c r="UEB2107" s="1"/>
      <c r="UEC2107" s="1"/>
      <c r="UED2107" s="1"/>
      <c r="UEE2107" s="1"/>
      <c r="UEF2107" s="1"/>
      <c r="UEG2107" s="1"/>
      <c r="UEH2107" s="1"/>
      <c r="UEI2107" s="1"/>
      <c r="UEJ2107" s="1"/>
      <c r="UEK2107" s="1"/>
      <c r="UEL2107" s="1"/>
      <c r="UEM2107" s="1"/>
      <c r="UEN2107" s="1"/>
      <c r="UEO2107" s="1"/>
      <c r="UEP2107" s="1"/>
      <c r="UEQ2107" s="1"/>
      <c r="UER2107" s="1"/>
      <c r="UES2107" s="1"/>
      <c r="UET2107" s="1"/>
      <c r="UEU2107" s="1"/>
      <c r="UEV2107" s="1"/>
      <c r="UEW2107" s="1"/>
      <c r="UEX2107" s="1"/>
      <c r="UEY2107" s="1"/>
      <c r="UEZ2107" s="1"/>
      <c r="UFA2107" s="1"/>
      <c r="UFB2107" s="1"/>
      <c r="UFC2107" s="1"/>
      <c r="UFD2107" s="1"/>
      <c r="UFE2107" s="1"/>
      <c r="UFF2107" s="1"/>
      <c r="UFG2107" s="1"/>
      <c r="UFH2107" s="1"/>
      <c r="UFI2107" s="1"/>
      <c r="UFJ2107" s="1"/>
      <c r="UFK2107" s="1"/>
      <c r="UFL2107" s="1"/>
      <c r="UFM2107" s="1"/>
      <c r="UFN2107" s="1"/>
      <c r="UFO2107" s="1"/>
      <c r="UFP2107" s="1"/>
      <c r="UFQ2107" s="1"/>
      <c r="UFR2107" s="1"/>
      <c r="UFS2107" s="1"/>
      <c r="UFT2107" s="1"/>
      <c r="UFU2107" s="1"/>
      <c r="UFV2107" s="1"/>
      <c r="UFW2107" s="1"/>
      <c r="UFX2107" s="1"/>
      <c r="UFY2107" s="1"/>
      <c r="UFZ2107" s="1"/>
      <c r="UGA2107" s="1"/>
      <c r="UGB2107" s="1"/>
      <c r="UGC2107" s="1"/>
      <c r="UGD2107" s="1"/>
      <c r="UGE2107" s="1"/>
      <c r="UGF2107" s="1"/>
      <c r="UGG2107" s="1"/>
      <c r="UGH2107" s="1"/>
      <c r="UGI2107" s="1"/>
      <c r="UGJ2107" s="1"/>
      <c r="UGK2107" s="1"/>
      <c r="UGL2107" s="1"/>
      <c r="UGM2107" s="1"/>
      <c r="UGN2107" s="1"/>
      <c r="UGO2107" s="1"/>
      <c r="UGP2107" s="1"/>
      <c r="UGQ2107" s="1"/>
      <c r="UGR2107" s="1"/>
      <c r="UGS2107" s="1"/>
      <c r="UGT2107" s="1"/>
      <c r="UGU2107" s="1"/>
      <c r="UGV2107" s="1"/>
      <c r="UGW2107" s="1"/>
      <c r="UGX2107" s="1"/>
      <c r="UGY2107" s="1"/>
      <c r="UGZ2107" s="1"/>
      <c r="UHA2107" s="1"/>
      <c r="UHB2107" s="1"/>
      <c r="UHC2107" s="1"/>
      <c r="UHD2107" s="1"/>
      <c r="UHE2107" s="1"/>
      <c r="UHF2107" s="1"/>
      <c r="UHG2107" s="1"/>
      <c r="UHH2107" s="1"/>
      <c r="UHI2107" s="1"/>
      <c r="UHJ2107" s="1"/>
      <c r="UHK2107" s="1"/>
      <c r="UHL2107" s="1"/>
      <c r="UHM2107" s="1"/>
      <c r="UHN2107" s="1"/>
      <c r="UHO2107" s="1"/>
      <c r="UHP2107" s="1"/>
      <c r="UHQ2107" s="1"/>
      <c r="UHR2107" s="1"/>
      <c r="UHS2107" s="1"/>
      <c r="UHT2107" s="1"/>
      <c r="UHU2107" s="1"/>
      <c r="UHV2107" s="1"/>
      <c r="UHW2107" s="1"/>
      <c r="UHX2107" s="1"/>
      <c r="UHY2107" s="1"/>
      <c r="UHZ2107" s="1"/>
      <c r="UIA2107" s="1"/>
      <c r="UIB2107" s="1"/>
      <c r="UIC2107" s="1"/>
      <c r="UID2107" s="1"/>
      <c r="UIE2107" s="1"/>
      <c r="UIF2107" s="1"/>
      <c r="UIG2107" s="1"/>
      <c r="UIH2107" s="1"/>
      <c r="UII2107" s="1"/>
      <c r="UIJ2107" s="1"/>
      <c r="UIK2107" s="1"/>
      <c r="UIL2107" s="1"/>
      <c r="UIM2107" s="1"/>
      <c r="UIN2107" s="1"/>
      <c r="UIO2107" s="1"/>
      <c r="UIP2107" s="1"/>
      <c r="UIQ2107" s="1"/>
      <c r="UIR2107" s="1"/>
      <c r="UIS2107" s="1"/>
      <c r="UIT2107" s="1"/>
      <c r="UIU2107" s="1"/>
      <c r="UIV2107" s="1"/>
      <c r="UIW2107" s="1"/>
      <c r="UIX2107" s="1"/>
      <c r="UIY2107" s="1"/>
      <c r="UIZ2107" s="1"/>
      <c r="UJA2107" s="1"/>
      <c r="UJB2107" s="1"/>
      <c r="UJC2107" s="1"/>
      <c r="UJD2107" s="1"/>
      <c r="UJE2107" s="1"/>
      <c r="UJF2107" s="1"/>
      <c r="UJG2107" s="1"/>
      <c r="UJH2107" s="1"/>
      <c r="UJI2107" s="1"/>
      <c r="UJJ2107" s="1"/>
      <c r="UJK2107" s="1"/>
      <c r="UJL2107" s="1"/>
      <c r="UJM2107" s="1"/>
      <c r="UJN2107" s="1"/>
      <c r="UJO2107" s="1"/>
      <c r="UJP2107" s="1"/>
      <c r="UJQ2107" s="1"/>
      <c r="UJR2107" s="1"/>
      <c r="UJS2107" s="1"/>
      <c r="UJT2107" s="1"/>
      <c r="UJU2107" s="1"/>
      <c r="UJV2107" s="1"/>
      <c r="UJW2107" s="1"/>
      <c r="UJX2107" s="1"/>
      <c r="UJY2107" s="1"/>
      <c r="UJZ2107" s="1"/>
      <c r="UKA2107" s="1"/>
      <c r="UKB2107" s="1"/>
      <c r="UKC2107" s="1"/>
      <c r="UKD2107" s="1"/>
      <c r="UKE2107" s="1"/>
      <c r="UKF2107" s="1"/>
      <c r="UKG2107" s="1"/>
      <c r="UKH2107" s="1"/>
      <c r="UKI2107" s="1"/>
      <c r="UKJ2107" s="1"/>
      <c r="UKK2107" s="1"/>
      <c r="UKL2107" s="1"/>
      <c r="UKM2107" s="1"/>
      <c r="UKN2107" s="1"/>
      <c r="UKO2107" s="1"/>
      <c r="UKP2107" s="1"/>
      <c r="UKQ2107" s="1"/>
      <c r="UKR2107" s="1"/>
      <c r="UKS2107" s="1"/>
      <c r="UKT2107" s="1"/>
      <c r="UKU2107" s="1"/>
      <c r="UKV2107" s="1"/>
      <c r="UKW2107" s="1"/>
      <c r="UKX2107" s="1"/>
      <c r="UKY2107" s="1"/>
      <c r="UKZ2107" s="1"/>
      <c r="ULA2107" s="1"/>
      <c r="ULB2107" s="1"/>
      <c r="ULC2107" s="1"/>
      <c r="ULD2107" s="1"/>
      <c r="ULE2107" s="1"/>
      <c r="ULF2107" s="1"/>
      <c r="ULG2107" s="1"/>
      <c r="ULH2107" s="1"/>
      <c r="ULI2107" s="1"/>
      <c r="ULJ2107" s="1"/>
      <c r="ULK2107" s="1"/>
      <c r="ULL2107" s="1"/>
      <c r="ULM2107" s="1"/>
      <c r="ULN2107" s="1"/>
      <c r="ULO2107" s="1"/>
      <c r="ULP2107" s="1"/>
      <c r="ULQ2107" s="1"/>
      <c r="ULR2107" s="1"/>
      <c r="ULS2107" s="1"/>
      <c r="ULT2107" s="1"/>
      <c r="ULU2107" s="1"/>
      <c r="ULV2107" s="1"/>
      <c r="ULW2107" s="1"/>
      <c r="ULX2107" s="1"/>
      <c r="ULY2107" s="1"/>
      <c r="ULZ2107" s="1"/>
      <c r="UMA2107" s="1"/>
      <c r="UMB2107" s="1"/>
      <c r="UMC2107" s="1"/>
      <c r="UMD2107" s="1"/>
      <c r="UME2107" s="1"/>
      <c r="UMF2107" s="1"/>
      <c r="UMG2107" s="1"/>
      <c r="UMH2107" s="1"/>
      <c r="UMI2107" s="1"/>
      <c r="UMJ2107" s="1"/>
      <c r="UMK2107" s="1"/>
      <c r="UML2107" s="1"/>
      <c r="UMM2107" s="1"/>
      <c r="UMN2107" s="1"/>
      <c r="UMO2107" s="1"/>
      <c r="UMP2107" s="1"/>
      <c r="UMQ2107" s="1"/>
      <c r="UMR2107" s="1"/>
      <c r="UMS2107" s="1"/>
      <c r="UMT2107" s="1"/>
      <c r="UMU2107" s="1"/>
      <c r="UMV2107" s="1"/>
      <c r="UMW2107" s="1"/>
      <c r="UMX2107" s="1"/>
      <c r="UMY2107" s="1"/>
      <c r="UMZ2107" s="1"/>
      <c r="UNA2107" s="1"/>
      <c r="UNB2107" s="1"/>
      <c r="UNC2107" s="1"/>
      <c r="UND2107" s="1"/>
      <c r="UNE2107" s="1"/>
      <c r="UNF2107" s="1"/>
      <c r="UNG2107" s="1"/>
      <c r="UNH2107" s="1"/>
      <c r="UNI2107" s="1"/>
      <c r="UNJ2107" s="1"/>
      <c r="UNK2107" s="1"/>
      <c r="UNL2107" s="1"/>
      <c r="UNM2107" s="1"/>
      <c r="UNN2107" s="1"/>
      <c r="UNO2107" s="1"/>
      <c r="UNP2107" s="1"/>
      <c r="UNQ2107" s="1"/>
      <c r="UNR2107" s="1"/>
      <c r="UNS2107" s="1"/>
      <c r="UNT2107" s="1"/>
      <c r="UNU2107" s="1"/>
      <c r="UNV2107" s="1"/>
      <c r="UNW2107" s="1"/>
      <c r="UNX2107" s="1"/>
      <c r="UNY2107" s="1"/>
      <c r="UNZ2107" s="1"/>
      <c r="UOA2107" s="1"/>
      <c r="UOB2107" s="1"/>
      <c r="UOC2107" s="1"/>
      <c r="UOD2107" s="1"/>
      <c r="UOE2107" s="1"/>
      <c r="UOF2107" s="1"/>
      <c r="UOG2107" s="1"/>
      <c r="UOH2107" s="1"/>
      <c r="UOI2107" s="1"/>
      <c r="UOJ2107" s="1"/>
      <c r="UOK2107" s="1"/>
      <c r="UOL2107" s="1"/>
      <c r="UOM2107" s="1"/>
      <c r="UON2107" s="1"/>
      <c r="UOO2107" s="1"/>
      <c r="UOP2107" s="1"/>
      <c r="UOQ2107" s="1"/>
      <c r="UOR2107" s="1"/>
      <c r="UOS2107" s="1"/>
      <c r="UOT2107" s="1"/>
      <c r="UOU2107" s="1"/>
      <c r="UOV2107" s="1"/>
      <c r="UOW2107" s="1"/>
      <c r="UOX2107" s="1"/>
      <c r="UOY2107" s="1"/>
      <c r="UOZ2107" s="1"/>
      <c r="UPA2107" s="1"/>
      <c r="UPB2107" s="1"/>
      <c r="UPC2107" s="1"/>
      <c r="UPD2107" s="1"/>
      <c r="UPE2107" s="1"/>
      <c r="UPF2107" s="1"/>
      <c r="UPG2107" s="1"/>
      <c r="UPH2107" s="1"/>
      <c r="UPI2107" s="1"/>
      <c r="UPJ2107" s="1"/>
      <c r="UPK2107" s="1"/>
      <c r="UPL2107" s="1"/>
      <c r="UPM2107" s="1"/>
      <c r="UPN2107" s="1"/>
      <c r="UPO2107" s="1"/>
      <c r="UPP2107" s="1"/>
      <c r="UPQ2107" s="1"/>
      <c r="UPR2107" s="1"/>
      <c r="UPS2107" s="1"/>
      <c r="UPT2107" s="1"/>
      <c r="UPU2107" s="1"/>
      <c r="UPV2107" s="1"/>
      <c r="UPW2107" s="1"/>
      <c r="UPX2107" s="1"/>
      <c r="UPY2107" s="1"/>
      <c r="UPZ2107" s="1"/>
      <c r="UQA2107" s="1"/>
      <c r="UQB2107" s="1"/>
      <c r="UQC2107" s="1"/>
      <c r="UQD2107" s="1"/>
      <c r="UQE2107" s="1"/>
      <c r="UQF2107" s="1"/>
      <c r="UQG2107" s="1"/>
      <c r="UQH2107" s="1"/>
      <c r="UQI2107" s="1"/>
      <c r="UQJ2107" s="1"/>
      <c r="UQK2107" s="1"/>
      <c r="UQL2107" s="1"/>
      <c r="UQM2107" s="1"/>
      <c r="UQN2107" s="1"/>
      <c r="UQO2107" s="1"/>
      <c r="UQP2107" s="1"/>
      <c r="UQQ2107" s="1"/>
      <c r="UQR2107" s="1"/>
      <c r="UQS2107" s="1"/>
      <c r="UQT2107" s="1"/>
      <c r="UQU2107" s="1"/>
      <c r="UQV2107" s="1"/>
      <c r="UQW2107" s="1"/>
      <c r="UQX2107" s="1"/>
      <c r="UQY2107" s="1"/>
      <c r="UQZ2107" s="1"/>
      <c r="URA2107" s="1"/>
      <c r="URB2107" s="1"/>
      <c r="URC2107" s="1"/>
      <c r="URD2107" s="1"/>
      <c r="URE2107" s="1"/>
      <c r="URF2107" s="1"/>
      <c r="URG2107" s="1"/>
      <c r="URH2107" s="1"/>
      <c r="URI2107" s="1"/>
      <c r="URJ2107" s="1"/>
      <c r="URK2107" s="1"/>
      <c r="URL2107" s="1"/>
      <c r="URM2107" s="1"/>
      <c r="URN2107" s="1"/>
      <c r="URO2107" s="1"/>
      <c r="URP2107" s="1"/>
      <c r="URQ2107" s="1"/>
      <c r="URR2107" s="1"/>
      <c r="URS2107" s="1"/>
      <c r="URT2107" s="1"/>
      <c r="URU2107" s="1"/>
      <c r="URV2107" s="1"/>
      <c r="URW2107" s="1"/>
      <c r="URX2107" s="1"/>
      <c r="URY2107" s="1"/>
      <c r="URZ2107" s="1"/>
      <c r="USA2107" s="1"/>
      <c r="USB2107" s="1"/>
      <c r="USC2107" s="1"/>
      <c r="USD2107" s="1"/>
      <c r="USE2107" s="1"/>
      <c r="USF2107" s="1"/>
      <c r="USG2107" s="1"/>
      <c r="USH2107" s="1"/>
      <c r="USI2107" s="1"/>
      <c r="USJ2107" s="1"/>
      <c r="USK2107" s="1"/>
      <c r="USL2107" s="1"/>
      <c r="USM2107" s="1"/>
      <c r="USN2107" s="1"/>
      <c r="USO2107" s="1"/>
      <c r="USP2107" s="1"/>
      <c r="USQ2107" s="1"/>
      <c r="USR2107" s="1"/>
      <c r="USS2107" s="1"/>
      <c r="UST2107" s="1"/>
      <c r="USU2107" s="1"/>
      <c r="USV2107" s="1"/>
      <c r="USW2107" s="1"/>
      <c r="USX2107" s="1"/>
      <c r="USY2107" s="1"/>
      <c r="USZ2107" s="1"/>
      <c r="UTA2107" s="1"/>
      <c r="UTB2107" s="1"/>
      <c r="UTC2107" s="1"/>
      <c r="UTD2107" s="1"/>
      <c r="UTE2107" s="1"/>
      <c r="UTF2107" s="1"/>
      <c r="UTG2107" s="1"/>
      <c r="UTH2107" s="1"/>
      <c r="UTI2107" s="1"/>
      <c r="UTJ2107" s="1"/>
      <c r="UTK2107" s="1"/>
      <c r="UTL2107" s="1"/>
      <c r="UTM2107" s="1"/>
      <c r="UTN2107" s="1"/>
      <c r="UTO2107" s="1"/>
      <c r="UTP2107" s="1"/>
      <c r="UTQ2107" s="1"/>
      <c r="UTR2107" s="1"/>
      <c r="UTS2107" s="1"/>
      <c r="UTT2107" s="1"/>
      <c r="UTU2107" s="1"/>
      <c r="UTV2107" s="1"/>
      <c r="UTW2107" s="1"/>
      <c r="UTX2107" s="1"/>
      <c r="UTY2107" s="1"/>
      <c r="UTZ2107" s="1"/>
      <c r="UUA2107" s="1"/>
      <c r="UUB2107" s="1"/>
      <c r="UUC2107" s="1"/>
      <c r="UUD2107" s="1"/>
      <c r="UUE2107" s="1"/>
      <c r="UUF2107" s="1"/>
      <c r="UUG2107" s="1"/>
      <c r="UUH2107" s="1"/>
      <c r="UUI2107" s="1"/>
      <c r="UUJ2107" s="1"/>
      <c r="UUK2107" s="1"/>
      <c r="UUL2107" s="1"/>
      <c r="UUM2107" s="1"/>
      <c r="UUN2107" s="1"/>
      <c r="UUO2107" s="1"/>
      <c r="UUP2107" s="1"/>
      <c r="UUQ2107" s="1"/>
      <c r="UUR2107" s="1"/>
      <c r="UUS2107" s="1"/>
      <c r="UUT2107" s="1"/>
      <c r="UUU2107" s="1"/>
      <c r="UUV2107" s="1"/>
      <c r="UUW2107" s="1"/>
      <c r="UUX2107" s="1"/>
      <c r="UUY2107" s="1"/>
      <c r="UUZ2107" s="1"/>
      <c r="UVA2107" s="1"/>
      <c r="UVB2107" s="1"/>
      <c r="UVC2107" s="1"/>
      <c r="UVD2107" s="1"/>
      <c r="UVE2107" s="1"/>
      <c r="UVF2107" s="1"/>
      <c r="UVG2107" s="1"/>
      <c r="UVH2107" s="1"/>
      <c r="UVI2107" s="1"/>
      <c r="UVJ2107" s="1"/>
      <c r="UVK2107" s="1"/>
      <c r="UVL2107" s="1"/>
      <c r="UVM2107" s="1"/>
      <c r="UVN2107" s="1"/>
      <c r="UVO2107" s="1"/>
      <c r="UVP2107" s="1"/>
      <c r="UVQ2107" s="1"/>
      <c r="UVR2107" s="1"/>
      <c r="UVS2107" s="1"/>
      <c r="UVT2107" s="1"/>
      <c r="UVU2107" s="1"/>
      <c r="UVV2107" s="1"/>
      <c r="UVW2107" s="1"/>
      <c r="UVX2107" s="1"/>
      <c r="UVY2107" s="1"/>
      <c r="UVZ2107" s="1"/>
      <c r="UWA2107" s="1"/>
      <c r="UWB2107" s="1"/>
      <c r="UWC2107" s="1"/>
      <c r="UWD2107" s="1"/>
      <c r="UWE2107" s="1"/>
      <c r="UWF2107" s="1"/>
      <c r="UWG2107" s="1"/>
      <c r="UWH2107" s="1"/>
      <c r="UWI2107" s="1"/>
      <c r="UWJ2107" s="1"/>
      <c r="UWK2107" s="1"/>
      <c r="UWL2107" s="1"/>
      <c r="UWM2107" s="1"/>
      <c r="UWN2107" s="1"/>
      <c r="UWO2107" s="1"/>
      <c r="UWP2107" s="1"/>
      <c r="UWQ2107" s="1"/>
      <c r="UWR2107" s="1"/>
      <c r="UWS2107" s="1"/>
      <c r="UWT2107" s="1"/>
      <c r="UWU2107" s="1"/>
      <c r="UWV2107" s="1"/>
      <c r="UWW2107" s="1"/>
      <c r="UWX2107" s="1"/>
      <c r="UWY2107" s="1"/>
      <c r="UWZ2107" s="1"/>
      <c r="UXA2107" s="1"/>
      <c r="UXB2107" s="1"/>
      <c r="UXC2107" s="1"/>
      <c r="UXD2107" s="1"/>
      <c r="UXE2107" s="1"/>
      <c r="UXF2107" s="1"/>
      <c r="UXG2107" s="1"/>
      <c r="UXH2107" s="1"/>
      <c r="UXI2107" s="1"/>
      <c r="UXJ2107" s="1"/>
      <c r="UXK2107" s="1"/>
      <c r="UXL2107" s="1"/>
      <c r="UXM2107" s="1"/>
      <c r="UXN2107" s="1"/>
      <c r="UXO2107" s="1"/>
      <c r="UXP2107" s="1"/>
      <c r="UXQ2107" s="1"/>
      <c r="UXR2107" s="1"/>
      <c r="UXS2107" s="1"/>
      <c r="UXT2107" s="1"/>
      <c r="UXU2107" s="1"/>
      <c r="UXV2107" s="1"/>
      <c r="UXW2107" s="1"/>
      <c r="UXX2107" s="1"/>
      <c r="UXY2107" s="1"/>
      <c r="UXZ2107" s="1"/>
      <c r="UYA2107" s="1"/>
      <c r="UYB2107" s="1"/>
      <c r="UYC2107" s="1"/>
      <c r="UYD2107" s="1"/>
      <c r="UYE2107" s="1"/>
      <c r="UYF2107" s="1"/>
      <c r="UYG2107" s="1"/>
      <c r="UYH2107" s="1"/>
      <c r="UYI2107" s="1"/>
      <c r="UYJ2107" s="1"/>
      <c r="UYK2107" s="1"/>
      <c r="UYL2107" s="1"/>
      <c r="UYM2107" s="1"/>
      <c r="UYN2107" s="1"/>
      <c r="UYO2107" s="1"/>
      <c r="UYP2107" s="1"/>
      <c r="UYQ2107" s="1"/>
      <c r="UYR2107" s="1"/>
      <c r="UYS2107" s="1"/>
      <c r="UYT2107" s="1"/>
      <c r="UYU2107" s="1"/>
      <c r="UYV2107" s="1"/>
      <c r="UYW2107" s="1"/>
      <c r="UYX2107" s="1"/>
      <c r="UYY2107" s="1"/>
      <c r="UYZ2107" s="1"/>
      <c r="UZA2107" s="1"/>
      <c r="UZB2107" s="1"/>
      <c r="UZC2107" s="1"/>
      <c r="UZD2107" s="1"/>
      <c r="UZE2107" s="1"/>
      <c r="UZF2107" s="1"/>
      <c r="UZG2107" s="1"/>
      <c r="UZH2107" s="1"/>
      <c r="UZI2107" s="1"/>
      <c r="UZJ2107" s="1"/>
      <c r="UZK2107" s="1"/>
      <c r="UZL2107" s="1"/>
      <c r="UZM2107" s="1"/>
      <c r="UZN2107" s="1"/>
      <c r="UZO2107" s="1"/>
      <c r="UZP2107" s="1"/>
      <c r="UZQ2107" s="1"/>
      <c r="UZR2107" s="1"/>
      <c r="UZS2107" s="1"/>
      <c r="UZT2107" s="1"/>
      <c r="UZU2107" s="1"/>
      <c r="UZV2107" s="1"/>
      <c r="UZW2107" s="1"/>
      <c r="UZX2107" s="1"/>
      <c r="UZY2107" s="1"/>
      <c r="UZZ2107" s="1"/>
      <c r="VAA2107" s="1"/>
      <c r="VAB2107" s="1"/>
      <c r="VAC2107" s="1"/>
      <c r="VAD2107" s="1"/>
      <c r="VAE2107" s="1"/>
      <c r="VAF2107" s="1"/>
      <c r="VAG2107" s="1"/>
      <c r="VAH2107" s="1"/>
      <c r="VAI2107" s="1"/>
      <c r="VAJ2107" s="1"/>
      <c r="VAK2107" s="1"/>
      <c r="VAL2107" s="1"/>
      <c r="VAM2107" s="1"/>
      <c r="VAN2107" s="1"/>
      <c r="VAO2107" s="1"/>
      <c r="VAP2107" s="1"/>
      <c r="VAQ2107" s="1"/>
      <c r="VAR2107" s="1"/>
      <c r="VAS2107" s="1"/>
      <c r="VAT2107" s="1"/>
      <c r="VAU2107" s="1"/>
      <c r="VAV2107" s="1"/>
      <c r="VAW2107" s="1"/>
      <c r="VAX2107" s="1"/>
      <c r="VAY2107" s="1"/>
      <c r="VAZ2107" s="1"/>
      <c r="VBA2107" s="1"/>
      <c r="VBB2107" s="1"/>
      <c r="VBC2107" s="1"/>
      <c r="VBD2107" s="1"/>
      <c r="VBE2107" s="1"/>
      <c r="VBF2107" s="1"/>
      <c r="VBG2107" s="1"/>
      <c r="VBH2107" s="1"/>
      <c r="VBI2107" s="1"/>
      <c r="VBJ2107" s="1"/>
      <c r="VBK2107" s="1"/>
      <c r="VBL2107" s="1"/>
      <c r="VBM2107" s="1"/>
      <c r="VBN2107" s="1"/>
      <c r="VBO2107" s="1"/>
      <c r="VBP2107" s="1"/>
      <c r="VBQ2107" s="1"/>
      <c r="VBR2107" s="1"/>
      <c r="VBS2107" s="1"/>
      <c r="VBT2107" s="1"/>
      <c r="VBU2107" s="1"/>
      <c r="VBV2107" s="1"/>
      <c r="VBW2107" s="1"/>
      <c r="VBX2107" s="1"/>
      <c r="VBY2107" s="1"/>
      <c r="VBZ2107" s="1"/>
      <c r="VCA2107" s="1"/>
      <c r="VCB2107" s="1"/>
      <c r="VCC2107" s="1"/>
      <c r="VCD2107" s="1"/>
      <c r="VCE2107" s="1"/>
      <c r="VCF2107" s="1"/>
      <c r="VCG2107" s="1"/>
      <c r="VCH2107" s="1"/>
      <c r="VCI2107" s="1"/>
      <c r="VCJ2107" s="1"/>
      <c r="VCK2107" s="1"/>
      <c r="VCL2107" s="1"/>
      <c r="VCM2107" s="1"/>
      <c r="VCN2107" s="1"/>
      <c r="VCO2107" s="1"/>
      <c r="VCP2107" s="1"/>
      <c r="VCQ2107" s="1"/>
      <c r="VCR2107" s="1"/>
      <c r="VCS2107" s="1"/>
      <c r="VCT2107" s="1"/>
      <c r="VCU2107" s="1"/>
      <c r="VCV2107" s="1"/>
      <c r="VCW2107" s="1"/>
      <c r="VCX2107" s="1"/>
      <c r="VCY2107" s="1"/>
      <c r="VCZ2107" s="1"/>
      <c r="VDA2107" s="1"/>
      <c r="VDB2107" s="1"/>
      <c r="VDC2107" s="1"/>
      <c r="VDD2107" s="1"/>
      <c r="VDE2107" s="1"/>
      <c r="VDF2107" s="1"/>
      <c r="VDG2107" s="1"/>
      <c r="VDH2107" s="1"/>
      <c r="VDI2107" s="1"/>
      <c r="VDJ2107" s="1"/>
      <c r="VDK2107" s="1"/>
      <c r="VDL2107" s="1"/>
      <c r="VDM2107" s="1"/>
      <c r="VDN2107" s="1"/>
      <c r="VDO2107" s="1"/>
      <c r="VDP2107" s="1"/>
      <c r="VDQ2107" s="1"/>
      <c r="VDR2107" s="1"/>
      <c r="VDS2107" s="1"/>
      <c r="VDT2107" s="1"/>
      <c r="VDU2107" s="1"/>
      <c r="VDV2107" s="1"/>
      <c r="VDW2107" s="1"/>
      <c r="VDX2107" s="1"/>
      <c r="VDY2107" s="1"/>
      <c r="VDZ2107" s="1"/>
      <c r="VEA2107" s="1"/>
      <c r="VEB2107" s="1"/>
      <c r="VEC2107" s="1"/>
      <c r="VED2107" s="1"/>
      <c r="VEE2107" s="1"/>
      <c r="VEF2107" s="1"/>
      <c r="VEG2107" s="1"/>
      <c r="VEH2107" s="1"/>
      <c r="VEI2107" s="1"/>
      <c r="VEJ2107" s="1"/>
      <c r="VEK2107" s="1"/>
      <c r="VEL2107" s="1"/>
      <c r="VEM2107" s="1"/>
      <c r="VEN2107" s="1"/>
      <c r="VEO2107" s="1"/>
      <c r="VEP2107" s="1"/>
      <c r="VEQ2107" s="1"/>
      <c r="VER2107" s="1"/>
      <c r="VES2107" s="1"/>
      <c r="VET2107" s="1"/>
      <c r="VEU2107" s="1"/>
      <c r="VEV2107" s="1"/>
      <c r="VEW2107" s="1"/>
      <c r="VEX2107" s="1"/>
      <c r="VEY2107" s="1"/>
      <c r="VEZ2107" s="1"/>
      <c r="VFA2107" s="1"/>
      <c r="VFB2107" s="1"/>
      <c r="VFC2107" s="1"/>
      <c r="VFD2107" s="1"/>
      <c r="VFE2107" s="1"/>
      <c r="VFF2107" s="1"/>
      <c r="VFG2107" s="1"/>
      <c r="VFH2107" s="1"/>
      <c r="VFI2107" s="1"/>
      <c r="VFJ2107" s="1"/>
      <c r="VFK2107" s="1"/>
      <c r="VFL2107" s="1"/>
      <c r="VFM2107" s="1"/>
      <c r="VFN2107" s="1"/>
      <c r="VFO2107" s="1"/>
      <c r="VFP2107" s="1"/>
      <c r="VFQ2107" s="1"/>
      <c r="VFR2107" s="1"/>
      <c r="VFS2107" s="1"/>
      <c r="VFT2107" s="1"/>
      <c r="VFU2107" s="1"/>
      <c r="VFV2107" s="1"/>
      <c r="VFW2107" s="1"/>
      <c r="VFX2107" s="1"/>
      <c r="VFY2107" s="1"/>
      <c r="VFZ2107" s="1"/>
      <c r="VGA2107" s="1"/>
      <c r="VGB2107" s="1"/>
      <c r="VGC2107" s="1"/>
      <c r="VGD2107" s="1"/>
      <c r="VGE2107" s="1"/>
      <c r="VGF2107" s="1"/>
      <c r="VGG2107" s="1"/>
      <c r="VGH2107" s="1"/>
      <c r="VGI2107" s="1"/>
      <c r="VGJ2107" s="1"/>
      <c r="VGK2107" s="1"/>
      <c r="VGL2107" s="1"/>
      <c r="VGM2107" s="1"/>
      <c r="VGN2107" s="1"/>
      <c r="VGO2107" s="1"/>
      <c r="VGP2107" s="1"/>
      <c r="VGQ2107" s="1"/>
      <c r="VGR2107" s="1"/>
      <c r="VGS2107" s="1"/>
      <c r="VGT2107" s="1"/>
      <c r="VGU2107" s="1"/>
      <c r="VGV2107" s="1"/>
      <c r="VGW2107" s="1"/>
      <c r="VGX2107" s="1"/>
      <c r="VGY2107" s="1"/>
      <c r="VGZ2107" s="1"/>
      <c r="VHA2107" s="1"/>
      <c r="VHB2107" s="1"/>
      <c r="VHC2107" s="1"/>
      <c r="VHD2107" s="1"/>
      <c r="VHE2107" s="1"/>
      <c r="VHF2107" s="1"/>
      <c r="VHG2107" s="1"/>
      <c r="VHH2107" s="1"/>
      <c r="VHI2107" s="1"/>
      <c r="VHJ2107" s="1"/>
      <c r="VHK2107" s="1"/>
      <c r="VHL2107" s="1"/>
      <c r="VHM2107" s="1"/>
      <c r="VHN2107" s="1"/>
      <c r="VHO2107" s="1"/>
      <c r="VHP2107" s="1"/>
      <c r="VHQ2107" s="1"/>
      <c r="VHR2107" s="1"/>
      <c r="VHS2107" s="1"/>
      <c r="VHT2107" s="1"/>
      <c r="VHU2107" s="1"/>
      <c r="VHV2107" s="1"/>
      <c r="VHW2107" s="1"/>
      <c r="VHX2107" s="1"/>
      <c r="VHY2107" s="1"/>
      <c r="VHZ2107" s="1"/>
      <c r="VIA2107" s="1"/>
      <c r="VIB2107" s="1"/>
      <c r="VIC2107" s="1"/>
      <c r="VID2107" s="1"/>
      <c r="VIE2107" s="1"/>
      <c r="VIF2107" s="1"/>
      <c r="VIG2107" s="1"/>
      <c r="VIH2107" s="1"/>
      <c r="VII2107" s="1"/>
      <c r="VIJ2107" s="1"/>
      <c r="VIK2107" s="1"/>
      <c r="VIL2107" s="1"/>
      <c r="VIM2107" s="1"/>
      <c r="VIN2107" s="1"/>
      <c r="VIO2107" s="1"/>
      <c r="VIP2107" s="1"/>
      <c r="VIQ2107" s="1"/>
      <c r="VIR2107" s="1"/>
      <c r="VIS2107" s="1"/>
      <c r="VIT2107" s="1"/>
      <c r="VIU2107" s="1"/>
      <c r="VIV2107" s="1"/>
      <c r="VIW2107" s="1"/>
      <c r="VIX2107" s="1"/>
      <c r="VIY2107" s="1"/>
      <c r="VIZ2107" s="1"/>
      <c r="VJA2107" s="1"/>
      <c r="VJB2107" s="1"/>
      <c r="VJC2107" s="1"/>
      <c r="VJD2107" s="1"/>
      <c r="VJE2107" s="1"/>
      <c r="VJF2107" s="1"/>
      <c r="VJG2107" s="1"/>
      <c r="VJH2107" s="1"/>
      <c r="VJI2107" s="1"/>
      <c r="VJJ2107" s="1"/>
      <c r="VJK2107" s="1"/>
      <c r="VJL2107" s="1"/>
      <c r="VJM2107" s="1"/>
      <c r="VJN2107" s="1"/>
      <c r="VJO2107" s="1"/>
      <c r="VJP2107" s="1"/>
      <c r="VJQ2107" s="1"/>
      <c r="VJR2107" s="1"/>
      <c r="VJS2107" s="1"/>
      <c r="VJT2107" s="1"/>
      <c r="VJU2107" s="1"/>
      <c r="VJV2107" s="1"/>
      <c r="VJW2107" s="1"/>
      <c r="VJX2107" s="1"/>
      <c r="VJY2107" s="1"/>
      <c r="VJZ2107" s="1"/>
      <c r="VKA2107" s="1"/>
      <c r="VKB2107" s="1"/>
      <c r="VKC2107" s="1"/>
      <c r="VKD2107" s="1"/>
      <c r="VKE2107" s="1"/>
      <c r="VKF2107" s="1"/>
      <c r="VKG2107" s="1"/>
      <c r="VKH2107" s="1"/>
      <c r="VKI2107" s="1"/>
      <c r="VKJ2107" s="1"/>
      <c r="VKK2107" s="1"/>
      <c r="VKL2107" s="1"/>
      <c r="VKM2107" s="1"/>
      <c r="VKN2107" s="1"/>
      <c r="VKO2107" s="1"/>
      <c r="VKP2107" s="1"/>
      <c r="VKQ2107" s="1"/>
      <c r="VKR2107" s="1"/>
      <c r="VKS2107" s="1"/>
      <c r="VKT2107" s="1"/>
      <c r="VKU2107" s="1"/>
      <c r="VKV2107" s="1"/>
      <c r="VKW2107" s="1"/>
      <c r="VKX2107" s="1"/>
      <c r="VKY2107" s="1"/>
      <c r="VKZ2107" s="1"/>
      <c r="VLA2107" s="1"/>
      <c r="VLB2107" s="1"/>
      <c r="VLC2107" s="1"/>
      <c r="VLD2107" s="1"/>
      <c r="VLE2107" s="1"/>
      <c r="VLF2107" s="1"/>
      <c r="VLG2107" s="1"/>
      <c r="VLH2107" s="1"/>
      <c r="VLI2107" s="1"/>
      <c r="VLJ2107" s="1"/>
      <c r="VLK2107" s="1"/>
      <c r="VLL2107" s="1"/>
      <c r="VLM2107" s="1"/>
      <c r="VLN2107" s="1"/>
      <c r="VLO2107" s="1"/>
      <c r="VLP2107" s="1"/>
      <c r="VLQ2107" s="1"/>
      <c r="VLR2107" s="1"/>
      <c r="VLS2107" s="1"/>
      <c r="VLT2107" s="1"/>
      <c r="VLU2107" s="1"/>
      <c r="VLV2107" s="1"/>
      <c r="VLW2107" s="1"/>
      <c r="VLX2107" s="1"/>
      <c r="VLY2107" s="1"/>
      <c r="VLZ2107" s="1"/>
      <c r="VMA2107" s="1"/>
      <c r="VMB2107" s="1"/>
      <c r="VMC2107" s="1"/>
      <c r="VMD2107" s="1"/>
      <c r="VME2107" s="1"/>
      <c r="VMF2107" s="1"/>
      <c r="VMG2107" s="1"/>
      <c r="VMH2107" s="1"/>
      <c r="VMI2107" s="1"/>
      <c r="VMJ2107" s="1"/>
      <c r="VMK2107" s="1"/>
      <c r="VML2107" s="1"/>
      <c r="VMM2107" s="1"/>
      <c r="VMN2107" s="1"/>
      <c r="VMO2107" s="1"/>
      <c r="VMP2107" s="1"/>
      <c r="VMQ2107" s="1"/>
      <c r="VMR2107" s="1"/>
      <c r="VMS2107" s="1"/>
      <c r="VMT2107" s="1"/>
      <c r="VMU2107" s="1"/>
      <c r="VMV2107" s="1"/>
      <c r="VMW2107" s="1"/>
      <c r="VMX2107" s="1"/>
      <c r="VMY2107" s="1"/>
      <c r="VMZ2107" s="1"/>
      <c r="VNA2107" s="1"/>
      <c r="VNB2107" s="1"/>
      <c r="VNC2107" s="1"/>
      <c r="VND2107" s="1"/>
      <c r="VNE2107" s="1"/>
      <c r="VNF2107" s="1"/>
      <c r="VNG2107" s="1"/>
      <c r="VNH2107" s="1"/>
      <c r="VNI2107" s="1"/>
      <c r="VNJ2107" s="1"/>
      <c r="VNK2107" s="1"/>
      <c r="VNL2107" s="1"/>
      <c r="VNM2107" s="1"/>
      <c r="VNN2107" s="1"/>
      <c r="VNO2107" s="1"/>
      <c r="VNP2107" s="1"/>
      <c r="VNQ2107" s="1"/>
      <c r="VNR2107" s="1"/>
      <c r="VNS2107" s="1"/>
      <c r="VNT2107" s="1"/>
      <c r="VNU2107" s="1"/>
      <c r="VNV2107" s="1"/>
      <c r="VNW2107" s="1"/>
      <c r="VNX2107" s="1"/>
      <c r="VNY2107" s="1"/>
      <c r="VNZ2107" s="1"/>
      <c r="VOA2107" s="1"/>
      <c r="VOB2107" s="1"/>
      <c r="VOC2107" s="1"/>
      <c r="VOD2107" s="1"/>
      <c r="VOE2107" s="1"/>
      <c r="VOF2107" s="1"/>
      <c r="VOG2107" s="1"/>
      <c r="VOH2107" s="1"/>
      <c r="VOI2107" s="1"/>
      <c r="VOJ2107" s="1"/>
      <c r="VOK2107" s="1"/>
      <c r="VOL2107" s="1"/>
      <c r="VOM2107" s="1"/>
      <c r="VON2107" s="1"/>
      <c r="VOO2107" s="1"/>
      <c r="VOP2107" s="1"/>
      <c r="VOQ2107" s="1"/>
      <c r="VOR2107" s="1"/>
      <c r="VOS2107" s="1"/>
      <c r="VOT2107" s="1"/>
      <c r="VOU2107" s="1"/>
      <c r="VOV2107" s="1"/>
      <c r="VOW2107" s="1"/>
      <c r="VOX2107" s="1"/>
      <c r="VOY2107" s="1"/>
      <c r="VOZ2107" s="1"/>
      <c r="VPA2107" s="1"/>
      <c r="VPB2107" s="1"/>
      <c r="VPC2107" s="1"/>
      <c r="VPD2107" s="1"/>
      <c r="VPE2107" s="1"/>
      <c r="VPF2107" s="1"/>
      <c r="VPG2107" s="1"/>
      <c r="VPH2107" s="1"/>
      <c r="VPI2107" s="1"/>
      <c r="VPJ2107" s="1"/>
      <c r="VPK2107" s="1"/>
      <c r="VPL2107" s="1"/>
      <c r="VPM2107" s="1"/>
      <c r="VPN2107" s="1"/>
      <c r="VPO2107" s="1"/>
      <c r="VPP2107" s="1"/>
      <c r="VPQ2107" s="1"/>
      <c r="VPR2107" s="1"/>
      <c r="VPS2107" s="1"/>
      <c r="VPT2107" s="1"/>
      <c r="VPU2107" s="1"/>
      <c r="VPV2107" s="1"/>
      <c r="VPW2107" s="1"/>
      <c r="VPX2107" s="1"/>
      <c r="VPY2107" s="1"/>
      <c r="VPZ2107" s="1"/>
      <c r="VQA2107" s="1"/>
      <c r="VQB2107" s="1"/>
      <c r="VQC2107" s="1"/>
      <c r="VQD2107" s="1"/>
      <c r="VQE2107" s="1"/>
      <c r="VQF2107" s="1"/>
      <c r="VQG2107" s="1"/>
      <c r="VQH2107" s="1"/>
      <c r="VQI2107" s="1"/>
      <c r="VQJ2107" s="1"/>
      <c r="VQK2107" s="1"/>
      <c r="VQL2107" s="1"/>
      <c r="VQM2107" s="1"/>
      <c r="VQN2107" s="1"/>
      <c r="VQO2107" s="1"/>
      <c r="VQP2107" s="1"/>
      <c r="VQQ2107" s="1"/>
      <c r="VQR2107" s="1"/>
      <c r="VQS2107" s="1"/>
      <c r="VQT2107" s="1"/>
      <c r="VQU2107" s="1"/>
      <c r="VQV2107" s="1"/>
      <c r="VQW2107" s="1"/>
      <c r="VQX2107" s="1"/>
      <c r="VQY2107" s="1"/>
      <c r="VQZ2107" s="1"/>
      <c r="VRA2107" s="1"/>
      <c r="VRB2107" s="1"/>
      <c r="VRC2107" s="1"/>
      <c r="VRD2107" s="1"/>
      <c r="VRE2107" s="1"/>
      <c r="VRF2107" s="1"/>
      <c r="VRG2107" s="1"/>
      <c r="VRH2107" s="1"/>
      <c r="VRI2107" s="1"/>
      <c r="VRJ2107" s="1"/>
      <c r="VRK2107" s="1"/>
      <c r="VRL2107" s="1"/>
      <c r="VRM2107" s="1"/>
      <c r="VRN2107" s="1"/>
      <c r="VRO2107" s="1"/>
      <c r="VRP2107" s="1"/>
      <c r="VRQ2107" s="1"/>
      <c r="VRR2107" s="1"/>
      <c r="VRS2107" s="1"/>
      <c r="VRT2107" s="1"/>
      <c r="VRU2107" s="1"/>
      <c r="VRV2107" s="1"/>
      <c r="VRW2107" s="1"/>
      <c r="VRX2107" s="1"/>
      <c r="VRY2107" s="1"/>
      <c r="VRZ2107" s="1"/>
      <c r="VSA2107" s="1"/>
      <c r="VSB2107" s="1"/>
      <c r="VSC2107" s="1"/>
      <c r="VSD2107" s="1"/>
      <c r="VSE2107" s="1"/>
      <c r="VSF2107" s="1"/>
      <c r="VSG2107" s="1"/>
      <c r="VSH2107" s="1"/>
      <c r="VSI2107" s="1"/>
      <c r="VSJ2107" s="1"/>
      <c r="VSK2107" s="1"/>
      <c r="VSL2107" s="1"/>
      <c r="VSM2107" s="1"/>
      <c r="VSN2107" s="1"/>
      <c r="VSO2107" s="1"/>
      <c r="VSP2107" s="1"/>
      <c r="VSQ2107" s="1"/>
      <c r="VSR2107" s="1"/>
      <c r="VSS2107" s="1"/>
      <c r="VST2107" s="1"/>
      <c r="VSU2107" s="1"/>
      <c r="VSV2107" s="1"/>
      <c r="VSW2107" s="1"/>
      <c r="VSX2107" s="1"/>
      <c r="VSY2107" s="1"/>
      <c r="VSZ2107" s="1"/>
      <c r="VTA2107" s="1"/>
      <c r="VTB2107" s="1"/>
      <c r="VTC2107" s="1"/>
      <c r="VTD2107" s="1"/>
      <c r="VTE2107" s="1"/>
      <c r="VTF2107" s="1"/>
      <c r="VTG2107" s="1"/>
      <c r="VTH2107" s="1"/>
      <c r="VTI2107" s="1"/>
      <c r="VTJ2107" s="1"/>
      <c r="VTK2107" s="1"/>
      <c r="VTL2107" s="1"/>
      <c r="VTM2107" s="1"/>
      <c r="VTN2107" s="1"/>
      <c r="VTO2107" s="1"/>
      <c r="VTP2107" s="1"/>
      <c r="VTQ2107" s="1"/>
      <c r="VTR2107" s="1"/>
      <c r="VTS2107" s="1"/>
      <c r="VTT2107" s="1"/>
      <c r="VTU2107" s="1"/>
      <c r="VTV2107" s="1"/>
      <c r="VTW2107" s="1"/>
      <c r="VTX2107" s="1"/>
      <c r="VTY2107" s="1"/>
      <c r="VTZ2107" s="1"/>
      <c r="VUA2107" s="1"/>
      <c r="VUB2107" s="1"/>
      <c r="VUC2107" s="1"/>
      <c r="VUD2107" s="1"/>
      <c r="VUE2107" s="1"/>
      <c r="VUF2107" s="1"/>
      <c r="VUG2107" s="1"/>
      <c r="VUH2107" s="1"/>
      <c r="VUI2107" s="1"/>
      <c r="VUJ2107" s="1"/>
      <c r="VUK2107" s="1"/>
      <c r="VUL2107" s="1"/>
      <c r="VUM2107" s="1"/>
      <c r="VUN2107" s="1"/>
      <c r="VUO2107" s="1"/>
      <c r="VUP2107" s="1"/>
      <c r="VUQ2107" s="1"/>
      <c r="VUR2107" s="1"/>
      <c r="VUS2107" s="1"/>
      <c r="VUT2107" s="1"/>
      <c r="VUU2107" s="1"/>
      <c r="VUV2107" s="1"/>
      <c r="VUW2107" s="1"/>
      <c r="VUX2107" s="1"/>
      <c r="VUY2107" s="1"/>
      <c r="VUZ2107" s="1"/>
      <c r="VVA2107" s="1"/>
      <c r="VVB2107" s="1"/>
      <c r="VVC2107" s="1"/>
      <c r="VVD2107" s="1"/>
      <c r="VVE2107" s="1"/>
      <c r="VVF2107" s="1"/>
      <c r="VVG2107" s="1"/>
      <c r="VVH2107" s="1"/>
      <c r="VVI2107" s="1"/>
      <c r="VVJ2107" s="1"/>
      <c r="VVK2107" s="1"/>
      <c r="VVL2107" s="1"/>
      <c r="VVM2107" s="1"/>
      <c r="VVN2107" s="1"/>
      <c r="VVO2107" s="1"/>
      <c r="VVP2107" s="1"/>
      <c r="VVQ2107" s="1"/>
      <c r="VVR2107" s="1"/>
      <c r="VVS2107" s="1"/>
      <c r="VVT2107" s="1"/>
      <c r="VVU2107" s="1"/>
      <c r="VVV2107" s="1"/>
      <c r="VVW2107" s="1"/>
      <c r="VVX2107" s="1"/>
      <c r="VVY2107" s="1"/>
      <c r="VVZ2107" s="1"/>
      <c r="VWA2107" s="1"/>
      <c r="VWB2107" s="1"/>
      <c r="VWC2107" s="1"/>
      <c r="VWD2107" s="1"/>
      <c r="VWE2107" s="1"/>
      <c r="VWF2107" s="1"/>
      <c r="VWG2107" s="1"/>
      <c r="VWH2107" s="1"/>
      <c r="VWI2107" s="1"/>
      <c r="VWJ2107" s="1"/>
      <c r="VWK2107" s="1"/>
      <c r="VWL2107" s="1"/>
      <c r="VWM2107" s="1"/>
      <c r="VWN2107" s="1"/>
      <c r="VWO2107" s="1"/>
      <c r="VWP2107" s="1"/>
      <c r="VWQ2107" s="1"/>
      <c r="VWR2107" s="1"/>
      <c r="VWS2107" s="1"/>
      <c r="VWT2107" s="1"/>
      <c r="VWU2107" s="1"/>
      <c r="VWV2107" s="1"/>
      <c r="VWW2107" s="1"/>
      <c r="VWX2107" s="1"/>
      <c r="VWY2107" s="1"/>
      <c r="VWZ2107" s="1"/>
      <c r="VXA2107" s="1"/>
      <c r="VXB2107" s="1"/>
      <c r="VXC2107" s="1"/>
      <c r="VXD2107" s="1"/>
      <c r="VXE2107" s="1"/>
      <c r="VXF2107" s="1"/>
      <c r="VXG2107" s="1"/>
      <c r="VXH2107" s="1"/>
      <c r="VXI2107" s="1"/>
      <c r="VXJ2107" s="1"/>
      <c r="VXK2107" s="1"/>
      <c r="VXL2107" s="1"/>
      <c r="VXM2107" s="1"/>
      <c r="VXN2107" s="1"/>
      <c r="VXO2107" s="1"/>
      <c r="VXP2107" s="1"/>
      <c r="VXQ2107" s="1"/>
      <c r="VXR2107" s="1"/>
      <c r="VXS2107" s="1"/>
      <c r="VXT2107" s="1"/>
      <c r="VXU2107" s="1"/>
      <c r="VXV2107" s="1"/>
      <c r="VXW2107" s="1"/>
      <c r="VXX2107" s="1"/>
      <c r="VXY2107" s="1"/>
      <c r="VXZ2107" s="1"/>
      <c r="VYA2107" s="1"/>
      <c r="VYB2107" s="1"/>
      <c r="VYC2107" s="1"/>
      <c r="VYD2107" s="1"/>
      <c r="VYE2107" s="1"/>
      <c r="VYF2107" s="1"/>
      <c r="VYG2107" s="1"/>
      <c r="VYH2107" s="1"/>
      <c r="VYI2107" s="1"/>
      <c r="VYJ2107" s="1"/>
      <c r="VYK2107" s="1"/>
      <c r="VYL2107" s="1"/>
      <c r="VYM2107" s="1"/>
      <c r="VYN2107" s="1"/>
      <c r="VYO2107" s="1"/>
      <c r="VYP2107" s="1"/>
      <c r="VYQ2107" s="1"/>
      <c r="VYR2107" s="1"/>
      <c r="VYS2107" s="1"/>
      <c r="VYT2107" s="1"/>
      <c r="VYU2107" s="1"/>
      <c r="VYV2107" s="1"/>
      <c r="VYW2107" s="1"/>
      <c r="VYX2107" s="1"/>
      <c r="VYY2107" s="1"/>
      <c r="VYZ2107" s="1"/>
      <c r="VZA2107" s="1"/>
      <c r="VZB2107" s="1"/>
      <c r="VZC2107" s="1"/>
      <c r="VZD2107" s="1"/>
      <c r="VZE2107" s="1"/>
      <c r="VZF2107" s="1"/>
      <c r="VZG2107" s="1"/>
      <c r="VZH2107" s="1"/>
      <c r="VZI2107" s="1"/>
      <c r="VZJ2107" s="1"/>
      <c r="VZK2107" s="1"/>
      <c r="VZL2107" s="1"/>
      <c r="VZM2107" s="1"/>
      <c r="VZN2107" s="1"/>
      <c r="VZO2107" s="1"/>
      <c r="VZP2107" s="1"/>
      <c r="VZQ2107" s="1"/>
      <c r="VZR2107" s="1"/>
      <c r="VZS2107" s="1"/>
      <c r="VZT2107" s="1"/>
      <c r="VZU2107" s="1"/>
      <c r="VZV2107" s="1"/>
      <c r="VZW2107" s="1"/>
      <c r="VZX2107" s="1"/>
      <c r="VZY2107" s="1"/>
      <c r="VZZ2107" s="1"/>
      <c r="WAA2107" s="1"/>
      <c r="WAB2107" s="1"/>
      <c r="WAC2107" s="1"/>
      <c r="WAD2107" s="1"/>
      <c r="WAE2107" s="1"/>
      <c r="WAF2107" s="1"/>
      <c r="WAG2107" s="1"/>
      <c r="WAH2107" s="1"/>
      <c r="WAI2107" s="1"/>
      <c r="WAJ2107" s="1"/>
      <c r="WAK2107" s="1"/>
      <c r="WAL2107" s="1"/>
      <c r="WAM2107" s="1"/>
      <c r="WAN2107" s="1"/>
      <c r="WAO2107" s="1"/>
      <c r="WAP2107" s="1"/>
      <c r="WAQ2107" s="1"/>
      <c r="WAR2107" s="1"/>
      <c r="WAS2107" s="1"/>
      <c r="WAT2107" s="1"/>
      <c r="WAU2107" s="1"/>
      <c r="WAV2107" s="1"/>
      <c r="WAW2107" s="1"/>
      <c r="WAX2107" s="1"/>
      <c r="WAY2107" s="1"/>
      <c r="WAZ2107" s="1"/>
      <c r="WBA2107" s="1"/>
      <c r="WBB2107" s="1"/>
      <c r="WBC2107" s="1"/>
      <c r="WBD2107" s="1"/>
      <c r="WBE2107" s="1"/>
      <c r="WBF2107" s="1"/>
      <c r="WBG2107" s="1"/>
      <c r="WBH2107" s="1"/>
      <c r="WBI2107" s="1"/>
      <c r="WBJ2107" s="1"/>
      <c r="WBK2107" s="1"/>
      <c r="WBL2107" s="1"/>
      <c r="WBM2107" s="1"/>
      <c r="WBN2107" s="1"/>
      <c r="WBO2107" s="1"/>
      <c r="WBP2107" s="1"/>
      <c r="WBQ2107" s="1"/>
      <c r="WBR2107" s="1"/>
      <c r="WBS2107" s="1"/>
      <c r="WBT2107" s="1"/>
      <c r="WBU2107" s="1"/>
      <c r="WBV2107" s="1"/>
      <c r="WBW2107" s="1"/>
      <c r="WBX2107" s="1"/>
      <c r="WBY2107" s="1"/>
      <c r="WBZ2107" s="1"/>
      <c r="WCA2107" s="1"/>
      <c r="WCB2107" s="1"/>
      <c r="WCC2107" s="1"/>
      <c r="WCD2107" s="1"/>
      <c r="WCE2107" s="1"/>
      <c r="WCF2107" s="1"/>
      <c r="WCG2107" s="1"/>
      <c r="WCH2107" s="1"/>
      <c r="WCI2107" s="1"/>
      <c r="WCJ2107" s="1"/>
      <c r="WCK2107" s="1"/>
      <c r="WCL2107" s="1"/>
      <c r="WCM2107" s="1"/>
      <c r="WCN2107" s="1"/>
      <c r="WCO2107" s="1"/>
      <c r="WCP2107" s="1"/>
      <c r="WCQ2107" s="1"/>
      <c r="WCR2107" s="1"/>
      <c r="WCS2107" s="1"/>
      <c r="WCT2107" s="1"/>
      <c r="WCU2107" s="1"/>
      <c r="WCV2107" s="1"/>
      <c r="WCW2107" s="1"/>
      <c r="WCX2107" s="1"/>
      <c r="WCY2107" s="1"/>
      <c r="WCZ2107" s="1"/>
      <c r="WDA2107" s="1"/>
      <c r="WDB2107" s="1"/>
      <c r="WDC2107" s="1"/>
      <c r="WDD2107" s="1"/>
      <c r="WDE2107" s="1"/>
      <c r="WDF2107" s="1"/>
      <c r="WDG2107" s="1"/>
      <c r="WDH2107" s="1"/>
      <c r="WDI2107" s="1"/>
      <c r="WDJ2107" s="1"/>
      <c r="WDK2107" s="1"/>
      <c r="WDL2107" s="1"/>
      <c r="WDM2107" s="1"/>
      <c r="WDN2107" s="1"/>
      <c r="WDO2107" s="1"/>
      <c r="WDP2107" s="1"/>
      <c r="WDQ2107" s="1"/>
      <c r="WDR2107" s="1"/>
      <c r="WDS2107" s="1"/>
      <c r="WDT2107" s="1"/>
      <c r="WDU2107" s="1"/>
      <c r="WDV2107" s="1"/>
      <c r="WDW2107" s="1"/>
      <c r="WDX2107" s="1"/>
      <c r="WDY2107" s="1"/>
      <c r="WDZ2107" s="1"/>
      <c r="WEA2107" s="1"/>
      <c r="WEB2107" s="1"/>
      <c r="WEC2107" s="1"/>
      <c r="WED2107" s="1"/>
      <c r="WEE2107" s="1"/>
      <c r="WEF2107" s="1"/>
      <c r="WEG2107" s="1"/>
      <c r="WEH2107" s="1"/>
      <c r="WEI2107" s="1"/>
      <c r="WEJ2107" s="1"/>
      <c r="WEK2107" s="1"/>
      <c r="WEL2107" s="1"/>
      <c r="WEM2107" s="1"/>
      <c r="WEN2107" s="1"/>
      <c r="WEO2107" s="1"/>
      <c r="WEP2107" s="1"/>
      <c r="WEQ2107" s="1"/>
      <c r="WER2107" s="1"/>
      <c r="WES2107" s="1"/>
      <c r="WET2107" s="1"/>
      <c r="WEU2107" s="1"/>
      <c r="WEV2107" s="1"/>
      <c r="WEW2107" s="1"/>
      <c r="WEX2107" s="1"/>
      <c r="WEY2107" s="1"/>
      <c r="WEZ2107" s="1"/>
      <c r="WFA2107" s="1"/>
      <c r="WFB2107" s="1"/>
      <c r="WFC2107" s="1"/>
      <c r="WFD2107" s="1"/>
      <c r="WFE2107" s="1"/>
      <c r="WFF2107" s="1"/>
      <c r="WFG2107" s="1"/>
      <c r="WFH2107" s="1"/>
      <c r="WFI2107" s="1"/>
      <c r="WFJ2107" s="1"/>
      <c r="WFK2107" s="1"/>
      <c r="WFL2107" s="1"/>
      <c r="WFM2107" s="1"/>
      <c r="WFN2107" s="1"/>
      <c r="WFO2107" s="1"/>
      <c r="WFP2107" s="1"/>
      <c r="WFQ2107" s="1"/>
      <c r="WFR2107" s="1"/>
      <c r="WFS2107" s="1"/>
      <c r="WFT2107" s="1"/>
      <c r="WFU2107" s="1"/>
      <c r="WFV2107" s="1"/>
      <c r="WFW2107" s="1"/>
      <c r="WFX2107" s="1"/>
      <c r="WFY2107" s="1"/>
      <c r="WFZ2107" s="1"/>
      <c r="WGA2107" s="1"/>
      <c r="WGB2107" s="1"/>
      <c r="WGC2107" s="1"/>
      <c r="WGD2107" s="1"/>
      <c r="WGE2107" s="1"/>
      <c r="WGF2107" s="1"/>
      <c r="WGG2107" s="1"/>
      <c r="WGH2107" s="1"/>
      <c r="WGI2107" s="1"/>
      <c r="WGJ2107" s="1"/>
      <c r="WGK2107" s="1"/>
      <c r="WGL2107" s="1"/>
      <c r="WGM2107" s="1"/>
      <c r="WGN2107" s="1"/>
      <c r="WGO2107" s="1"/>
      <c r="WGP2107" s="1"/>
      <c r="WGQ2107" s="1"/>
      <c r="WGR2107" s="1"/>
      <c r="WGS2107" s="1"/>
      <c r="WGT2107" s="1"/>
      <c r="WGU2107" s="1"/>
      <c r="WGV2107" s="1"/>
      <c r="WGW2107" s="1"/>
      <c r="WGX2107" s="1"/>
      <c r="WGY2107" s="1"/>
      <c r="WGZ2107" s="1"/>
      <c r="WHA2107" s="1"/>
      <c r="WHB2107" s="1"/>
      <c r="WHC2107" s="1"/>
      <c r="WHD2107" s="1"/>
      <c r="WHE2107" s="1"/>
      <c r="WHF2107" s="1"/>
      <c r="WHG2107" s="1"/>
      <c r="WHH2107" s="1"/>
      <c r="WHI2107" s="1"/>
      <c r="WHJ2107" s="1"/>
      <c r="WHK2107" s="1"/>
      <c r="WHL2107" s="1"/>
      <c r="WHM2107" s="1"/>
      <c r="WHN2107" s="1"/>
      <c r="WHO2107" s="1"/>
      <c r="WHP2107" s="1"/>
      <c r="WHQ2107" s="1"/>
      <c r="WHR2107" s="1"/>
      <c r="WHS2107" s="1"/>
      <c r="WHT2107" s="1"/>
      <c r="WHU2107" s="1"/>
      <c r="WHV2107" s="1"/>
      <c r="WHW2107" s="1"/>
      <c r="WHX2107" s="1"/>
      <c r="WHY2107" s="1"/>
      <c r="WHZ2107" s="1"/>
      <c r="WIA2107" s="1"/>
      <c r="WIB2107" s="1"/>
      <c r="WIC2107" s="1"/>
      <c r="WID2107" s="1"/>
      <c r="WIE2107" s="1"/>
      <c r="WIF2107" s="1"/>
      <c r="WIG2107" s="1"/>
      <c r="WIH2107" s="1"/>
      <c r="WII2107" s="1"/>
      <c r="WIJ2107" s="1"/>
      <c r="WIK2107" s="1"/>
      <c r="WIL2107" s="1"/>
      <c r="WIM2107" s="1"/>
      <c r="WIN2107" s="1"/>
      <c r="WIO2107" s="1"/>
      <c r="WIP2107" s="1"/>
      <c r="WIQ2107" s="1"/>
      <c r="WIR2107" s="1"/>
      <c r="WIS2107" s="1"/>
      <c r="WIT2107" s="1"/>
      <c r="WIU2107" s="1"/>
      <c r="WIV2107" s="1"/>
      <c r="WIW2107" s="1"/>
      <c r="WIX2107" s="1"/>
      <c r="WIY2107" s="1"/>
      <c r="WIZ2107" s="1"/>
      <c r="WJA2107" s="1"/>
      <c r="WJB2107" s="1"/>
      <c r="WJC2107" s="1"/>
      <c r="WJD2107" s="1"/>
      <c r="WJE2107" s="1"/>
      <c r="WJF2107" s="1"/>
      <c r="WJG2107" s="1"/>
      <c r="WJH2107" s="1"/>
      <c r="WJI2107" s="1"/>
      <c r="WJJ2107" s="1"/>
      <c r="WJK2107" s="1"/>
      <c r="WJL2107" s="1"/>
      <c r="WJM2107" s="1"/>
      <c r="WJN2107" s="1"/>
      <c r="WJO2107" s="1"/>
      <c r="WJP2107" s="1"/>
      <c r="WJQ2107" s="1"/>
      <c r="WJR2107" s="1"/>
      <c r="WJS2107" s="1"/>
      <c r="WJT2107" s="1"/>
      <c r="WJU2107" s="1"/>
      <c r="WJV2107" s="1"/>
      <c r="WJW2107" s="1"/>
      <c r="WJX2107" s="1"/>
      <c r="WJY2107" s="1"/>
      <c r="WJZ2107" s="1"/>
      <c r="WKA2107" s="1"/>
      <c r="WKB2107" s="1"/>
      <c r="WKC2107" s="1"/>
      <c r="WKD2107" s="1"/>
      <c r="WKE2107" s="1"/>
      <c r="WKF2107" s="1"/>
      <c r="WKG2107" s="1"/>
      <c r="WKH2107" s="1"/>
      <c r="WKI2107" s="1"/>
      <c r="WKJ2107" s="1"/>
      <c r="WKK2107" s="1"/>
      <c r="WKL2107" s="1"/>
      <c r="WKM2107" s="1"/>
      <c r="WKN2107" s="1"/>
      <c r="WKO2107" s="1"/>
      <c r="WKP2107" s="1"/>
      <c r="WKQ2107" s="1"/>
      <c r="WKR2107" s="1"/>
      <c r="WKS2107" s="1"/>
      <c r="WKT2107" s="1"/>
      <c r="WKU2107" s="1"/>
      <c r="WKV2107" s="1"/>
      <c r="WKW2107" s="1"/>
      <c r="WKX2107" s="1"/>
      <c r="WKY2107" s="1"/>
      <c r="WKZ2107" s="1"/>
      <c r="WLA2107" s="1"/>
      <c r="WLB2107" s="1"/>
      <c r="WLC2107" s="1"/>
      <c r="WLD2107" s="1"/>
      <c r="WLE2107" s="1"/>
      <c r="WLF2107" s="1"/>
      <c r="WLG2107" s="1"/>
      <c r="WLH2107" s="1"/>
      <c r="WLI2107" s="1"/>
      <c r="WLJ2107" s="1"/>
      <c r="WLK2107" s="1"/>
      <c r="WLL2107" s="1"/>
      <c r="WLM2107" s="1"/>
      <c r="WLN2107" s="1"/>
      <c r="WLO2107" s="1"/>
      <c r="WLP2107" s="1"/>
      <c r="WLQ2107" s="1"/>
      <c r="WLR2107" s="1"/>
      <c r="WLS2107" s="1"/>
      <c r="WLT2107" s="1"/>
      <c r="WLU2107" s="1"/>
      <c r="WLV2107" s="1"/>
      <c r="WLW2107" s="1"/>
      <c r="WLX2107" s="1"/>
      <c r="WLY2107" s="1"/>
      <c r="WLZ2107" s="1"/>
      <c r="WMA2107" s="1"/>
      <c r="WMB2107" s="1"/>
      <c r="WMC2107" s="1"/>
      <c r="WMD2107" s="1"/>
      <c r="WME2107" s="1"/>
      <c r="WMF2107" s="1"/>
      <c r="WMG2107" s="1"/>
      <c r="WMH2107" s="1"/>
      <c r="WMI2107" s="1"/>
      <c r="WMJ2107" s="1"/>
      <c r="WMK2107" s="1"/>
      <c r="WML2107" s="1"/>
      <c r="WMM2107" s="1"/>
      <c r="WMN2107" s="1"/>
      <c r="WMO2107" s="1"/>
      <c r="WMP2107" s="1"/>
      <c r="WMQ2107" s="1"/>
      <c r="WMR2107" s="1"/>
      <c r="WMS2107" s="1"/>
      <c r="WMT2107" s="1"/>
      <c r="WMU2107" s="1"/>
      <c r="WMV2107" s="1"/>
      <c r="WMW2107" s="1"/>
      <c r="WMX2107" s="1"/>
      <c r="WMY2107" s="1"/>
      <c r="WMZ2107" s="1"/>
      <c r="WNA2107" s="1"/>
      <c r="WNB2107" s="1"/>
      <c r="WNC2107" s="1"/>
      <c r="WND2107" s="1"/>
      <c r="WNE2107" s="1"/>
      <c r="WNF2107" s="1"/>
      <c r="WNG2107" s="1"/>
      <c r="WNH2107" s="1"/>
      <c r="WNI2107" s="1"/>
      <c r="WNJ2107" s="1"/>
      <c r="WNK2107" s="1"/>
      <c r="WNL2107" s="1"/>
      <c r="WNM2107" s="1"/>
      <c r="WNN2107" s="1"/>
      <c r="WNO2107" s="1"/>
      <c r="WNP2107" s="1"/>
      <c r="WNQ2107" s="1"/>
      <c r="WNR2107" s="1"/>
      <c r="WNS2107" s="1"/>
      <c r="WNT2107" s="1"/>
      <c r="WNU2107" s="1"/>
      <c r="WNV2107" s="1"/>
      <c r="WNW2107" s="1"/>
      <c r="WNX2107" s="1"/>
      <c r="WNY2107" s="1"/>
      <c r="WNZ2107" s="1"/>
      <c r="WOA2107" s="1"/>
      <c r="WOB2107" s="1"/>
      <c r="WOC2107" s="1"/>
      <c r="WOD2107" s="1"/>
      <c r="WOE2107" s="1"/>
      <c r="WOF2107" s="1"/>
      <c r="WOG2107" s="1"/>
      <c r="WOH2107" s="1"/>
      <c r="WOI2107" s="1"/>
      <c r="WOJ2107" s="1"/>
      <c r="WOK2107" s="1"/>
      <c r="WOL2107" s="1"/>
      <c r="WOM2107" s="1"/>
      <c r="WON2107" s="1"/>
      <c r="WOO2107" s="1"/>
      <c r="WOP2107" s="1"/>
      <c r="WOQ2107" s="1"/>
      <c r="WOR2107" s="1"/>
      <c r="WOS2107" s="1"/>
      <c r="WOT2107" s="1"/>
      <c r="WOU2107" s="1"/>
      <c r="WOV2107" s="1"/>
      <c r="WOW2107" s="1"/>
      <c r="WOX2107" s="1"/>
      <c r="WOY2107" s="1"/>
      <c r="WOZ2107" s="1"/>
      <c r="WPA2107" s="1"/>
      <c r="WPB2107" s="1"/>
      <c r="WPC2107" s="1"/>
      <c r="WPD2107" s="1"/>
      <c r="WPE2107" s="1"/>
      <c r="WPF2107" s="1"/>
      <c r="WPG2107" s="1"/>
      <c r="WPH2107" s="1"/>
      <c r="WPI2107" s="1"/>
      <c r="WPJ2107" s="1"/>
      <c r="WPK2107" s="1"/>
      <c r="WPL2107" s="1"/>
      <c r="WPM2107" s="1"/>
      <c r="WPN2107" s="1"/>
      <c r="WPO2107" s="1"/>
      <c r="WPP2107" s="1"/>
      <c r="WPQ2107" s="1"/>
      <c r="WPR2107" s="1"/>
      <c r="WPS2107" s="1"/>
      <c r="WPT2107" s="1"/>
      <c r="WPU2107" s="1"/>
      <c r="WPV2107" s="1"/>
      <c r="WPW2107" s="1"/>
      <c r="WPX2107" s="1"/>
      <c r="WPY2107" s="1"/>
      <c r="WPZ2107" s="1"/>
      <c r="WQA2107" s="1"/>
      <c r="WQB2107" s="1"/>
      <c r="WQC2107" s="1"/>
      <c r="WQD2107" s="1"/>
      <c r="WQE2107" s="1"/>
      <c r="WQF2107" s="1"/>
      <c r="WQG2107" s="1"/>
      <c r="WQH2107" s="1"/>
      <c r="WQI2107" s="1"/>
      <c r="WQJ2107" s="1"/>
      <c r="WQK2107" s="1"/>
      <c r="WQL2107" s="1"/>
      <c r="WQM2107" s="1"/>
      <c r="WQN2107" s="1"/>
      <c r="WQO2107" s="1"/>
      <c r="WQP2107" s="1"/>
      <c r="WQQ2107" s="1"/>
      <c r="WQR2107" s="1"/>
      <c r="WQS2107" s="1"/>
      <c r="WQT2107" s="1"/>
      <c r="WQU2107" s="1"/>
      <c r="WQV2107" s="1"/>
      <c r="WQW2107" s="1"/>
      <c r="WQX2107" s="1"/>
      <c r="WQY2107" s="1"/>
      <c r="WQZ2107" s="1"/>
      <c r="WRA2107" s="1"/>
      <c r="WRB2107" s="1"/>
      <c r="WRC2107" s="1"/>
      <c r="WRD2107" s="1"/>
      <c r="WRE2107" s="1"/>
      <c r="WRF2107" s="1"/>
      <c r="WRG2107" s="1"/>
      <c r="WRH2107" s="1"/>
      <c r="WRI2107" s="1"/>
      <c r="WRJ2107" s="1"/>
      <c r="WRK2107" s="1"/>
      <c r="WRL2107" s="1"/>
      <c r="WRM2107" s="1"/>
      <c r="WRN2107" s="1"/>
      <c r="WRO2107" s="1"/>
      <c r="WRP2107" s="1"/>
      <c r="WRQ2107" s="1"/>
      <c r="WRR2107" s="1"/>
      <c r="WRS2107" s="1"/>
      <c r="WRT2107" s="1"/>
      <c r="WRU2107" s="1"/>
      <c r="WRV2107" s="1"/>
      <c r="WRW2107" s="1"/>
      <c r="WRX2107" s="1"/>
      <c r="WRY2107" s="1"/>
      <c r="WRZ2107" s="1"/>
      <c r="WSA2107" s="1"/>
      <c r="WSB2107" s="1"/>
      <c r="WSC2107" s="1"/>
      <c r="WSD2107" s="1"/>
      <c r="WSE2107" s="1"/>
      <c r="WSF2107" s="1"/>
      <c r="WSG2107" s="1"/>
      <c r="WSH2107" s="1"/>
      <c r="WSI2107" s="1"/>
      <c r="WSJ2107" s="1"/>
      <c r="WSK2107" s="1"/>
      <c r="WSL2107" s="1"/>
      <c r="WSM2107" s="1"/>
      <c r="WSN2107" s="1"/>
      <c r="WSO2107" s="1"/>
      <c r="WSP2107" s="1"/>
      <c r="WSQ2107" s="1"/>
      <c r="WSR2107" s="1"/>
      <c r="WSS2107" s="1"/>
      <c r="WST2107" s="1"/>
      <c r="WSU2107" s="1"/>
      <c r="WSV2107" s="1"/>
      <c r="WSW2107" s="1"/>
      <c r="WSX2107" s="1"/>
      <c r="WSY2107" s="1"/>
      <c r="WSZ2107" s="1"/>
      <c r="WTA2107" s="1"/>
      <c r="WTB2107" s="1"/>
      <c r="WTC2107" s="1"/>
      <c r="WTD2107" s="1"/>
      <c r="WTE2107" s="1"/>
      <c r="WTF2107" s="1"/>
      <c r="WTG2107" s="1"/>
      <c r="WTH2107" s="1"/>
      <c r="WTI2107" s="1"/>
      <c r="WTJ2107" s="1"/>
      <c r="WTK2107" s="1"/>
      <c r="WTL2107" s="1"/>
      <c r="WTM2107" s="1"/>
      <c r="WTN2107" s="1"/>
      <c r="WTO2107" s="1"/>
      <c r="WTP2107" s="1"/>
      <c r="WTQ2107" s="1"/>
      <c r="WTR2107" s="1"/>
      <c r="WTS2107" s="1"/>
      <c r="WTT2107" s="1"/>
      <c r="WTU2107" s="1"/>
      <c r="WTV2107" s="1"/>
      <c r="WTW2107" s="1"/>
      <c r="WTX2107" s="1"/>
      <c r="WTY2107" s="1"/>
      <c r="WTZ2107" s="1"/>
      <c r="WUA2107" s="1"/>
      <c r="WUB2107" s="1"/>
      <c r="WUC2107" s="1"/>
      <c r="WUD2107" s="1"/>
      <c r="WUE2107" s="1"/>
      <c r="WUF2107" s="1"/>
      <c r="WUG2107" s="1"/>
      <c r="WUH2107" s="1"/>
      <c r="WUI2107" s="1"/>
      <c r="WUJ2107" s="1"/>
      <c r="WUK2107" s="1"/>
      <c r="WUL2107" s="1"/>
      <c r="WUM2107" s="1"/>
      <c r="WUN2107" s="1"/>
      <c r="WUO2107" s="1"/>
      <c r="WUP2107" s="1"/>
      <c r="WUQ2107" s="1"/>
      <c r="WUR2107" s="1"/>
      <c r="WUS2107" s="1"/>
      <c r="WUT2107" s="1"/>
      <c r="WUU2107" s="1"/>
      <c r="WUV2107" s="1"/>
      <c r="WUW2107" s="1"/>
      <c r="WUX2107" s="1"/>
      <c r="WUY2107" s="1"/>
      <c r="WUZ2107" s="1"/>
      <c r="WVA2107" s="1"/>
      <c r="WVB2107" s="1"/>
      <c r="WVC2107" s="1"/>
      <c r="WVD2107" s="1"/>
      <c r="WVE2107" s="1"/>
      <c r="WVF2107" s="1"/>
      <c r="WVG2107" s="1"/>
      <c r="WVH2107" s="1"/>
      <c r="WVI2107" s="1"/>
      <c r="WVJ2107" s="1"/>
      <c r="WVK2107" s="1"/>
      <c r="WVL2107" s="1"/>
      <c r="WVM2107" s="1"/>
      <c r="WVN2107" s="1"/>
      <c r="WVO2107" s="1"/>
      <c r="WVP2107" s="1"/>
      <c r="WVQ2107" s="1"/>
      <c r="WVR2107" s="1"/>
      <c r="WVS2107" s="1"/>
      <c r="WVT2107" s="1"/>
      <c r="WVU2107" s="1"/>
      <c r="WVV2107" s="1"/>
      <c r="WVW2107" s="1"/>
      <c r="WVX2107" s="1"/>
      <c r="WVY2107" s="1"/>
      <c r="WVZ2107" s="1"/>
      <c r="WWA2107" s="1"/>
      <c r="WWB2107" s="1"/>
      <c r="WWC2107" s="1"/>
      <c r="WWD2107" s="1"/>
      <c r="WWE2107" s="1"/>
      <c r="WWF2107" s="1"/>
      <c r="WWG2107" s="1"/>
      <c r="WWH2107" s="1"/>
      <c r="WWI2107" s="1"/>
      <c r="WWJ2107" s="1"/>
      <c r="WWK2107" s="1"/>
      <c r="WWL2107" s="1"/>
      <c r="WWM2107" s="1"/>
      <c r="WWN2107" s="1"/>
      <c r="WWO2107" s="1"/>
      <c r="WWP2107" s="1"/>
      <c r="WWQ2107" s="1"/>
      <c r="WWR2107" s="1"/>
      <c r="WWS2107" s="1"/>
      <c r="WWT2107" s="1"/>
      <c r="WWU2107" s="1"/>
      <c r="WWV2107" s="1"/>
      <c r="WWW2107" s="1"/>
      <c r="WWX2107" s="1"/>
      <c r="WWY2107" s="1"/>
      <c r="WWZ2107" s="1"/>
      <c r="WXA2107" s="1"/>
      <c r="WXB2107" s="1"/>
      <c r="WXC2107" s="1"/>
      <c r="WXD2107" s="1"/>
      <c r="WXE2107" s="1"/>
      <c r="WXF2107" s="1"/>
      <c r="WXG2107" s="1"/>
      <c r="WXH2107" s="1"/>
      <c r="WXI2107" s="1"/>
      <c r="WXJ2107" s="1"/>
      <c r="WXK2107" s="1"/>
      <c r="WXL2107" s="1"/>
      <c r="WXM2107" s="1"/>
      <c r="WXN2107" s="1"/>
      <c r="WXO2107" s="1"/>
      <c r="WXP2107" s="1"/>
      <c r="WXQ2107" s="1"/>
      <c r="WXR2107" s="1"/>
      <c r="WXS2107" s="1"/>
      <c r="WXT2107" s="1"/>
      <c r="WXU2107" s="1"/>
      <c r="WXV2107" s="1"/>
      <c r="WXW2107" s="1"/>
      <c r="WXX2107" s="1"/>
      <c r="WXY2107" s="1"/>
      <c r="WXZ2107" s="1"/>
      <c r="WYA2107" s="1"/>
      <c r="WYB2107" s="1"/>
      <c r="WYC2107" s="1"/>
      <c r="WYD2107" s="1"/>
      <c r="WYE2107" s="1"/>
      <c r="WYF2107" s="1"/>
      <c r="WYG2107" s="1"/>
      <c r="WYH2107" s="1"/>
      <c r="WYI2107" s="1"/>
      <c r="WYJ2107" s="1"/>
      <c r="WYK2107" s="1"/>
      <c r="WYL2107" s="1"/>
      <c r="WYM2107" s="1"/>
      <c r="WYN2107" s="1"/>
      <c r="WYO2107" s="1"/>
      <c r="WYP2107" s="1"/>
      <c r="WYQ2107" s="1"/>
      <c r="WYR2107" s="1"/>
      <c r="WYS2107" s="1"/>
      <c r="WYT2107" s="1"/>
      <c r="WYU2107" s="1"/>
      <c r="WYV2107" s="1"/>
      <c r="WYW2107" s="1"/>
      <c r="WYX2107" s="1"/>
      <c r="WYY2107" s="1"/>
      <c r="WYZ2107" s="1"/>
      <c r="WZA2107" s="1"/>
      <c r="WZB2107" s="1"/>
      <c r="WZC2107" s="1"/>
      <c r="WZD2107" s="1"/>
      <c r="WZE2107" s="1"/>
      <c r="WZF2107" s="1"/>
      <c r="WZG2107" s="1"/>
      <c r="WZH2107" s="1"/>
      <c r="WZI2107" s="1"/>
      <c r="WZJ2107" s="1"/>
      <c r="WZK2107" s="1"/>
      <c r="WZL2107" s="1"/>
      <c r="WZM2107" s="1"/>
      <c r="WZN2107" s="1"/>
      <c r="WZO2107" s="1"/>
      <c r="WZP2107" s="1"/>
      <c r="WZQ2107" s="1"/>
      <c r="WZR2107" s="1"/>
      <c r="WZS2107" s="1"/>
      <c r="WZT2107" s="1"/>
      <c r="WZU2107" s="1"/>
      <c r="WZV2107" s="1"/>
      <c r="WZW2107" s="1"/>
      <c r="WZX2107" s="1"/>
      <c r="WZY2107" s="1"/>
      <c r="WZZ2107" s="1"/>
      <c r="XAA2107" s="1"/>
      <c r="XAB2107" s="1"/>
      <c r="XAC2107" s="1"/>
      <c r="XAD2107" s="1"/>
      <c r="XAE2107" s="1"/>
      <c r="XAF2107" s="1"/>
      <c r="XAG2107" s="1"/>
      <c r="XAH2107" s="1"/>
      <c r="XAI2107" s="1"/>
      <c r="XAJ2107" s="1"/>
      <c r="XAK2107" s="1"/>
      <c r="XAL2107" s="1"/>
      <c r="XAM2107" s="1"/>
      <c r="XAN2107" s="1"/>
      <c r="XAO2107" s="1"/>
      <c r="XAP2107" s="1"/>
      <c r="XAQ2107" s="1"/>
      <c r="XAR2107" s="1"/>
      <c r="XAS2107" s="1"/>
      <c r="XAT2107" s="1"/>
      <c r="XAU2107" s="1"/>
      <c r="XAV2107" s="1"/>
      <c r="XAW2107" s="1"/>
      <c r="XAX2107" s="1"/>
      <c r="XAY2107" s="1"/>
      <c r="XAZ2107" s="1"/>
      <c r="XBA2107" s="1"/>
      <c r="XBB2107" s="1"/>
      <c r="XBC2107" s="1"/>
      <c r="XBD2107" s="1"/>
      <c r="XBE2107" s="1"/>
      <c r="XBF2107" s="1"/>
      <c r="XBG2107" s="1"/>
      <c r="XBH2107" s="1"/>
      <c r="XBI2107" s="1"/>
      <c r="XBJ2107" s="1"/>
      <c r="XBK2107" s="1"/>
      <c r="XBL2107" s="1"/>
      <c r="XBM2107" s="1"/>
      <c r="XBN2107" s="1"/>
      <c r="XBO2107" s="1"/>
      <c r="XBP2107" s="1"/>
      <c r="XBQ2107" s="1"/>
      <c r="XBR2107" s="1"/>
      <c r="XBS2107" s="1"/>
      <c r="XBT2107" s="1"/>
      <c r="XBU2107" s="1"/>
      <c r="XBV2107" s="1"/>
      <c r="XBW2107" s="1"/>
      <c r="XBX2107" s="1"/>
      <c r="XBY2107" s="1"/>
      <c r="XBZ2107" s="1"/>
      <c r="XCA2107" s="1"/>
      <c r="XCB2107" s="1"/>
      <c r="XCC2107" s="1"/>
      <c r="XCD2107" s="1"/>
      <c r="XCE2107" s="1"/>
      <c r="XCF2107" s="1"/>
      <c r="XCG2107" s="1"/>
      <c r="XCH2107" s="1"/>
      <c r="XCI2107" s="1"/>
      <c r="XCJ2107" s="1"/>
      <c r="XCK2107" s="1"/>
      <c r="XCL2107" s="1"/>
      <c r="XCM2107" s="1"/>
      <c r="XCN2107" s="1"/>
      <c r="XCO2107" s="1"/>
      <c r="XCP2107" s="1"/>
      <c r="XCQ2107" s="1"/>
      <c r="XCR2107" s="1"/>
      <c r="XCS2107" s="1"/>
      <c r="XCT2107" s="1"/>
      <c r="XCU2107" s="1"/>
      <c r="XCV2107" s="1"/>
      <c r="XCW2107" s="1"/>
      <c r="XCX2107" s="1"/>
      <c r="XCY2107" s="1"/>
      <c r="XCZ2107" s="1"/>
      <c r="XDA2107" s="1"/>
      <c r="XDB2107" s="1"/>
      <c r="XDC2107" s="1"/>
      <c r="XDD2107" s="1"/>
      <c r="XDE2107" s="1"/>
      <c r="XDF2107" s="1"/>
      <c r="XDG2107" s="1"/>
      <c r="XDH2107" s="1"/>
      <c r="XDI2107" s="1"/>
      <c r="XDJ2107" s="1"/>
      <c r="XDK2107" s="1"/>
      <c r="XDL2107" s="1"/>
      <c r="XDM2107" s="1"/>
      <c r="XDN2107" s="1"/>
      <c r="XDO2107" s="1"/>
      <c r="XDP2107" s="1"/>
      <c r="XDQ2107" s="1"/>
      <c r="XDR2107" s="1"/>
      <c r="XDS2107" s="1"/>
      <c r="XDT2107" s="1"/>
      <c r="XDU2107" s="1"/>
      <c r="XDV2107" s="1"/>
      <c r="XDW2107" s="1"/>
      <c r="XDX2107" s="1"/>
      <c r="XDY2107" s="1"/>
      <c r="XDZ2107" s="1"/>
      <c r="XEA2107" s="1"/>
      <c r="XEB2107" s="1"/>
      <c r="XEC2107" s="1"/>
      <c r="XED2107" s="1"/>
      <c r="XEE2107" s="1"/>
      <c r="XEF2107" s="1"/>
      <c r="XEG2107" s="1"/>
      <c r="XEH2107" s="1"/>
      <c r="XEI2107" s="1"/>
      <c r="XEJ2107" s="1"/>
      <c r="XEK2107" s="1"/>
      <c r="XEL2107" s="1"/>
      <c r="XEM2107" s="1"/>
      <c r="XEN2107" s="1"/>
      <c r="XEO2107" s="1"/>
      <c r="XEP2107" s="1"/>
      <c r="XEQ2107" s="1"/>
      <c r="XER2107" s="1"/>
      <c r="XES2107" s="1"/>
      <c r="XET2107" s="1"/>
      <c r="XEU2107" s="1"/>
      <c r="XEV2107" s="1"/>
      <c r="XEW2107" s="1"/>
      <c r="XEX2107" s="1"/>
      <c r="XEY2107" s="1"/>
      <c r="XEZ2107" s="1"/>
      <c r="XFA2107" s="1"/>
      <c r="XFB2107" s="1"/>
    </row>
    <row r="2108" spans="1:16382" ht="76.5" outlineLevel="1" x14ac:dyDescent="0.25">
      <c r="A2108" s="2" t="s">
        <v>4769</v>
      </c>
      <c r="B2108" s="3" t="s">
        <v>27</v>
      </c>
      <c r="C2108" s="5" t="s">
        <v>1860</v>
      </c>
      <c r="D2108" s="10" t="s">
        <v>1878</v>
      </c>
      <c r="E2108" s="10" t="s">
        <v>1879</v>
      </c>
      <c r="F2108" s="34" t="s">
        <v>5510</v>
      </c>
      <c r="G2108" s="34" t="s">
        <v>29</v>
      </c>
      <c r="H2108" s="4">
        <v>0</v>
      </c>
      <c r="I2108" s="2">
        <v>710000000</v>
      </c>
      <c r="J2108" s="2" t="s">
        <v>11537</v>
      </c>
      <c r="K2108" s="30" t="s">
        <v>6014</v>
      </c>
      <c r="L2108" s="2" t="s">
        <v>1148</v>
      </c>
      <c r="M2108" s="6" t="s">
        <v>32</v>
      </c>
      <c r="N2108" s="2" t="s">
        <v>453</v>
      </c>
      <c r="O2108" s="35">
        <v>0</v>
      </c>
      <c r="P2108" s="34">
        <v>839</v>
      </c>
      <c r="Q2108" s="2" t="s">
        <v>1838</v>
      </c>
      <c r="R2108" s="37">
        <v>100</v>
      </c>
      <c r="S2108" s="9">
        <v>0</v>
      </c>
      <c r="T2108" s="9">
        <f t="shared" ref="T2108:T2138" si="128">R2108*S2108</f>
        <v>0</v>
      </c>
      <c r="U2108" s="9">
        <f t="shared" si="123"/>
        <v>0</v>
      </c>
      <c r="V2108" s="2" t="s">
        <v>42</v>
      </c>
      <c r="W2108" s="2">
        <v>2014</v>
      </c>
      <c r="X2108" s="30"/>
    </row>
    <row r="2109" spans="1:16382" ht="92.25" customHeight="1" outlineLevel="1" x14ac:dyDescent="0.25">
      <c r="A2109" s="2" t="s">
        <v>10733</v>
      </c>
      <c r="B2109" s="3" t="s">
        <v>27</v>
      </c>
      <c r="C2109" s="5" t="s">
        <v>10722</v>
      </c>
      <c r="D2109" s="10" t="s">
        <v>1878</v>
      </c>
      <c r="E2109" s="10" t="s">
        <v>6500</v>
      </c>
      <c r="F2109" s="5" t="s">
        <v>10723</v>
      </c>
      <c r="G2109" s="34" t="s">
        <v>29</v>
      </c>
      <c r="H2109" s="4">
        <v>0</v>
      </c>
      <c r="I2109" s="2">
        <v>710000000</v>
      </c>
      <c r="J2109" s="2" t="s">
        <v>11537</v>
      </c>
      <c r="K2109" s="30" t="s">
        <v>3766</v>
      </c>
      <c r="L2109" s="2" t="s">
        <v>1148</v>
      </c>
      <c r="M2109" s="6" t="s">
        <v>32</v>
      </c>
      <c r="N2109" s="5" t="s">
        <v>10694</v>
      </c>
      <c r="O2109" s="35">
        <v>0.3</v>
      </c>
      <c r="P2109" s="34">
        <v>839</v>
      </c>
      <c r="Q2109" s="2" t="s">
        <v>1838</v>
      </c>
      <c r="R2109" s="37">
        <v>68</v>
      </c>
      <c r="S2109" s="9">
        <v>4960</v>
      </c>
      <c r="T2109" s="9">
        <v>0</v>
      </c>
      <c r="U2109" s="9">
        <f>T2109*1.12</f>
        <v>0</v>
      </c>
      <c r="V2109" s="2" t="s">
        <v>36</v>
      </c>
      <c r="W2109" s="2">
        <v>2014</v>
      </c>
      <c r="X2109" s="30" t="s">
        <v>10696</v>
      </c>
    </row>
    <row r="2110" spans="1:16382" s="26" customFormat="1" ht="89.25" outlineLevel="1" x14ac:dyDescent="0.25">
      <c r="A2110" s="2" t="s">
        <v>11922</v>
      </c>
      <c r="B2110" s="3" t="s">
        <v>27</v>
      </c>
      <c r="C2110" s="5" t="s">
        <v>10722</v>
      </c>
      <c r="D2110" s="10" t="s">
        <v>1878</v>
      </c>
      <c r="E2110" s="10" t="s">
        <v>6500</v>
      </c>
      <c r="F2110" s="5" t="s">
        <v>10723</v>
      </c>
      <c r="G2110" s="34" t="s">
        <v>29</v>
      </c>
      <c r="H2110" s="29" t="s">
        <v>375</v>
      </c>
      <c r="I2110" s="2">
        <v>710000000</v>
      </c>
      <c r="J2110" s="2" t="s">
        <v>11537</v>
      </c>
      <c r="K2110" s="142" t="s">
        <v>6017</v>
      </c>
      <c r="L2110" s="2" t="s">
        <v>1148</v>
      </c>
      <c r="M2110" s="6" t="s">
        <v>32</v>
      </c>
      <c r="N2110" s="2" t="s">
        <v>11918</v>
      </c>
      <c r="O2110" s="35">
        <v>0.3</v>
      </c>
      <c r="P2110" s="34">
        <v>839</v>
      </c>
      <c r="Q2110" s="2" t="s">
        <v>1838</v>
      </c>
      <c r="R2110" s="37">
        <v>68</v>
      </c>
      <c r="S2110" s="9">
        <v>4911</v>
      </c>
      <c r="T2110" s="9">
        <v>334000</v>
      </c>
      <c r="U2110" s="9">
        <f t="shared" ref="U2110" si="129">T2110*1.12</f>
        <v>374080.00000000006</v>
      </c>
      <c r="V2110" s="2" t="s">
        <v>36</v>
      </c>
      <c r="W2110" s="2">
        <v>2014</v>
      </c>
      <c r="X2110" s="30" t="s">
        <v>11923</v>
      </c>
    </row>
    <row r="2111" spans="1:16382" ht="76.5" outlineLevel="1" x14ac:dyDescent="0.25">
      <c r="A2111" s="2" t="s">
        <v>4770</v>
      </c>
      <c r="B2111" s="3" t="s">
        <v>27</v>
      </c>
      <c r="C2111" s="5" t="s">
        <v>5511</v>
      </c>
      <c r="D2111" s="10" t="s">
        <v>2922</v>
      </c>
      <c r="E2111" s="10" t="s">
        <v>10125</v>
      </c>
      <c r="F2111" s="34" t="s">
        <v>5512</v>
      </c>
      <c r="G2111" s="34" t="s">
        <v>29</v>
      </c>
      <c r="H2111" s="4">
        <v>0</v>
      </c>
      <c r="I2111" s="2">
        <v>710000000</v>
      </c>
      <c r="J2111" s="2" t="s">
        <v>11537</v>
      </c>
      <c r="K2111" s="30" t="s">
        <v>6014</v>
      </c>
      <c r="L2111" s="2" t="s">
        <v>1148</v>
      </c>
      <c r="M2111" s="6" t="s">
        <v>32</v>
      </c>
      <c r="N2111" s="2" t="s">
        <v>453</v>
      </c>
      <c r="O2111" s="35">
        <v>0</v>
      </c>
      <c r="P2111" s="34">
        <v>796</v>
      </c>
      <c r="Q2111" s="2" t="s">
        <v>41</v>
      </c>
      <c r="R2111" s="37">
        <v>5</v>
      </c>
      <c r="S2111" s="9">
        <v>0</v>
      </c>
      <c r="T2111" s="9">
        <f t="shared" si="128"/>
        <v>0</v>
      </c>
      <c r="U2111" s="9">
        <f t="shared" si="123"/>
        <v>0</v>
      </c>
      <c r="V2111" s="2" t="s">
        <v>42</v>
      </c>
      <c r="W2111" s="2">
        <v>2014</v>
      </c>
      <c r="X2111" s="30"/>
    </row>
    <row r="2112" spans="1:16382" s="26" customFormat="1" ht="76.5" outlineLevel="1" x14ac:dyDescent="0.25">
      <c r="A2112" s="2" t="s">
        <v>12588</v>
      </c>
      <c r="B2112" s="3" t="s">
        <v>27</v>
      </c>
      <c r="C2112" s="5" t="s">
        <v>5511</v>
      </c>
      <c r="D2112" s="10" t="s">
        <v>2922</v>
      </c>
      <c r="E2112" s="10" t="s">
        <v>10125</v>
      </c>
      <c r="F2112" s="34" t="s">
        <v>5512</v>
      </c>
      <c r="G2112" s="34" t="s">
        <v>29</v>
      </c>
      <c r="H2112" s="4">
        <v>0</v>
      </c>
      <c r="I2112" s="2">
        <v>710000000</v>
      </c>
      <c r="J2112" s="2" t="s">
        <v>11537</v>
      </c>
      <c r="K2112" s="30" t="s">
        <v>6133</v>
      </c>
      <c r="L2112" s="2" t="s">
        <v>1148</v>
      </c>
      <c r="M2112" s="6" t="s">
        <v>32</v>
      </c>
      <c r="N2112" s="2" t="s">
        <v>453</v>
      </c>
      <c r="O2112" s="35">
        <v>0</v>
      </c>
      <c r="P2112" s="34">
        <v>796</v>
      </c>
      <c r="Q2112" s="2" t="s">
        <v>41</v>
      </c>
      <c r="R2112" s="37">
        <v>25</v>
      </c>
      <c r="S2112" s="9">
        <v>600</v>
      </c>
      <c r="T2112" s="9">
        <v>15000</v>
      </c>
      <c r="U2112" s="9">
        <f t="shared" si="123"/>
        <v>16800</v>
      </c>
      <c r="V2112" s="2" t="s">
        <v>42</v>
      </c>
      <c r="W2112" s="2">
        <v>2014</v>
      </c>
      <c r="X2112" s="30" t="s">
        <v>10943</v>
      </c>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c r="CM2112" s="1"/>
      <c r="CN2112" s="1"/>
      <c r="CO2112" s="1"/>
      <c r="CP2112" s="1"/>
      <c r="CQ2112" s="1"/>
      <c r="CR2112" s="1"/>
      <c r="CS2112" s="1"/>
      <c r="CT2112" s="1"/>
      <c r="CU2112" s="1"/>
      <c r="CV2112" s="1"/>
      <c r="CW2112" s="1"/>
      <c r="CX2112" s="1"/>
      <c r="CY2112" s="1"/>
      <c r="CZ2112" s="1"/>
      <c r="DA2112" s="1"/>
      <c r="DB2112" s="1"/>
      <c r="DC2112" s="1"/>
      <c r="DD2112" s="1"/>
      <c r="DE2112" s="1"/>
      <c r="DF2112" s="1"/>
      <c r="DG2112" s="1"/>
      <c r="DH2112" s="1"/>
      <c r="DI2112" s="1"/>
      <c r="DJ2112" s="1"/>
      <c r="DK2112" s="1"/>
      <c r="DL2112" s="1"/>
      <c r="DM2112" s="1"/>
      <c r="DN2112" s="1"/>
      <c r="DO2112" s="1"/>
      <c r="DP2112" s="1"/>
      <c r="DQ2112" s="1"/>
      <c r="DR2112" s="1"/>
      <c r="DS2112" s="1"/>
      <c r="DT2112" s="1"/>
      <c r="DU2112" s="1"/>
      <c r="DV2112" s="1"/>
      <c r="DW2112" s="1"/>
      <c r="DX2112" s="1"/>
      <c r="DY2112" s="1"/>
      <c r="DZ2112" s="1"/>
      <c r="EA2112" s="1"/>
      <c r="EB2112" s="1"/>
      <c r="EC2112" s="1"/>
      <c r="ED2112" s="1"/>
      <c r="EE2112" s="1"/>
      <c r="EF2112" s="1"/>
      <c r="EG2112" s="1"/>
      <c r="EH2112" s="1"/>
      <c r="EI2112" s="1"/>
      <c r="EJ2112" s="1"/>
      <c r="EK2112" s="1"/>
      <c r="EL2112" s="1"/>
      <c r="EM2112" s="1"/>
      <c r="EN2112" s="1"/>
      <c r="EO2112" s="1"/>
      <c r="EP2112" s="1"/>
      <c r="EQ2112" s="1"/>
      <c r="ER2112" s="1"/>
      <c r="ES2112" s="1"/>
      <c r="ET2112" s="1"/>
      <c r="EU2112" s="1"/>
      <c r="EV2112" s="1"/>
      <c r="EW2112" s="1"/>
      <c r="EX2112" s="1"/>
      <c r="EY2112" s="1"/>
      <c r="EZ2112" s="1"/>
      <c r="FA2112" s="1"/>
      <c r="FB2112" s="1"/>
      <c r="FC2112" s="1"/>
      <c r="FD2112" s="1"/>
      <c r="FE2112" s="1"/>
      <c r="FF2112" s="1"/>
      <c r="FG2112" s="1"/>
      <c r="FH2112" s="1"/>
      <c r="FI2112" s="1"/>
      <c r="FJ2112" s="1"/>
      <c r="FK2112" s="1"/>
      <c r="FL2112" s="1"/>
      <c r="FM2112" s="1"/>
      <c r="FN2112" s="1"/>
      <c r="FO2112" s="1"/>
      <c r="FP2112" s="1"/>
      <c r="FQ2112" s="1"/>
      <c r="FR2112" s="1"/>
      <c r="FS2112" s="1"/>
      <c r="FT2112" s="1"/>
      <c r="FU2112" s="1"/>
      <c r="FV2112" s="1"/>
      <c r="FW2112" s="1"/>
      <c r="FX2112" s="1"/>
      <c r="FY2112" s="1"/>
      <c r="FZ2112" s="1"/>
      <c r="GA2112" s="1"/>
      <c r="GB2112" s="1"/>
      <c r="GC2112" s="1"/>
      <c r="GD2112" s="1"/>
      <c r="GE2112" s="1"/>
      <c r="GF2112" s="1"/>
      <c r="GG2112" s="1"/>
      <c r="GH2112" s="1"/>
      <c r="GI2112" s="1"/>
      <c r="GJ2112" s="1"/>
      <c r="GK2112" s="1"/>
      <c r="GL2112" s="1"/>
      <c r="GM2112" s="1"/>
      <c r="GN2112" s="1"/>
      <c r="GO2112" s="1"/>
      <c r="GP2112" s="1"/>
      <c r="GQ2112" s="1"/>
      <c r="GR2112" s="1"/>
      <c r="GS2112" s="1"/>
      <c r="GT2112" s="1"/>
      <c r="GU2112" s="1"/>
      <c r="GV2112" s="1"/>
      <c r="GW2112" s="1"/>
      <c r="GX2112" s="1"/>
      <c r="GY2112" s="1"/>
      <c r="GZ2112" s="1"/>
      <c r="HA2112" s="1"/>
      <c r="HB2112" s="1"/>
      <c r="HC2112" s="1"/>
      <c r="HD2112" s="1"/>
      <c r="HE2112" s="1"/>
      <c r="HF2112" s="1"/>
      <c r="HG2112" s="1"/>
      <c r="HH2112" s="1"/>
      <c r="HI2112" s="1"/>
      <c r="HJ2112" s="1"/>
      <c r="HK2112" s="1"/>
      <c r="HL2112" s="1"/>
      <c r="HM2112" s="1"/>
      <c r="HN2112" s="1"/>
      <c r="HO2112" s="1"/>
      <c r="HP2112" s="1"/>
      <c r="HQ2112" s="1"/>
      <c r="HR2112" s="1"/>
      <c r="HS2112" s="1"/>
      <c r="HT2112" s="1"/>
      <c r="HU2112" s="1"/>
      <c r="HV2112" s="1"/>
      <c r="HW2112" s="1"/>
      <c r="HX2112" s="1"/>
      <c r="HY2112" s="1"/>
      <c r="HZ2112" s="1"/>
      <c r="IA2112" s="1"/>
      <c r="IB2112" s="1"/>
      <c r="IC2112" s="1"/>
      <c r="ID2112" s="1"/>
      <c r="IE2112" s="1"/>
      <c r="IF2112" s="1"/>
      <c r="IG2112" s="1"/>
      <c r="IH2112" s="1"/>
      <c r="II2112" s="1"/>
      <c r="IJ2112" s="1"/>
      <c r="IK2112" s="1"/>
      <c r="IL2112" s="1"/>
      <c r="IM2112" s="1"/>
      <c r="IN2112" s="1"/>
      <c r="IO2112" s="1"/>
      <c r="IP2112" s="1"/>
      <c r="IQ2112" s="1"/>
      <c r="IR2112" s="1"/>
      <c r="IS2112" s="1"/>
      <c r="IT2112" s="1"/>
      <c r="IU2112" s="1"/>
      <c r="IV2112" s="1"/>
      <c r="IW2112" s="1"/>
      <c r="IX2112" s="1"/>
      <c r="IY2112" s="1"/>
      <c r="IZ2112" s="1"/>
      <c r="JA2112" s="1"/>
      <c r="JB2112" s="1"/>
      <c r="JC2112" s="1"/>
      <c r="JD2112" s="1"/>
      <c r="JE2112" s="1"/>
      <c r="JF2112" s="1"/>
      <c r="JG2112" s="1"/>
      <c r="JH2112" s="1"/>
      <c r="JI2112" s="1"/>
      <c r="JJ2112" s="1"/>
      <c r="JK2112" s="1"/>
      <c r="JL2112" s="1"/>
      <c r="JM2112" s="1"/>
      <c r="JN2112" s="1"/>
      <c r="JO2112" s="1"/>
      <c r="JP2112" s="1"/>
      <c r="JQ2112" s="1"/>
      <c r="JR2112" s="1"/>
      <c r="JS2112" s="1"/>
      <c r="JT2112" s="1"/>
      <c r="JU2112" s="1"/>
      <c r="JV2112" s="1"/>
      <c r="JW2112" s="1"/>
      <c r="JX2112" s="1"/>
      <c r="JY2112" s="1"/>
      <c r="JZ2112" s="1"/>
      <c r="KA2112" s="1"/>
      <c r="KB2112" s="1"/>
      <c r="KC2112" s="1"/>
      <c r="KD2112" s="1"/>
      <c r="KE2112" s="1"/>
      <c r="KF2112" s="1"/>
      <c r="KG2112" s="1"/>
      <c r="KH2112" s="1"/>
      <c r="KI2112" s="1"/>
      <c r="KJ2112" s="1"/>
      <c r="KK2112" s="1"/>
      <c r="KL2112" s="1"/>
      <c r="KM2112" s="1"/>
      <c r="KN2112" s="1"/>
      <c r="KO2112" s="1"/>
      <c r="KP2112" s="1"/>
      <c r="KQ2112" s="1"/>
      <c r="KR2112" s="1"/>
      <c r="KS2112" s="1"/>
      <c r="KT2112" s="1"/>
      <c r="KU2112" s="1"/>
      <c r="KV2112" s="1"/>
      <c r="KW2112" s="1"/>
      <c r="KX2112" s="1"/>
      <c r="KY2112" s="1"/>
      <c r="KZ2112" s="1"/>
      <c r="LA2112" s="1"/>
      <c r="LB2112" s="1"/>
      <c r="LC2112" s="1"/>
      <c r="LD2112" s="1"/>
      <c r="LE2112" s="1"/>
      <c r="LF2112" s="1"/>
      <c r="LG2112" s="1"/>
      <c r="LH2112" s="1"/>
      <c r="LI2112" s="1"/>
      <c r="LJ2112" s="1"/>
      <c r="LK2112" s="1"/>
      <c r="LL2112" s="1"/>
      <c r="LM2112" s="1"/>
      <c r="LN2112" s="1"/>
      <c r="LO2112" s="1"/>
      <c r="LP2112" s="1"/>
      <c r="LQ2112" s="1"/>
      <c r="LR2112" s="1"/>
      <c r="LS2112" s="1"/>
      <c r="LT2112" s="1"/>
      <c r="LU2112" s="1"/>
      <c r="LV2112" s="1"/>
      <c r="LW2112" s="1"/>
      <c r="LX2112" s="1"/>
      <c r="LY2112" s="1"/>
      <c r="LZ2112" s="1"/>
      <c r="MA2112" s="1"/>
      <c r="MB2112" s="1"/>
      <c r="MC2112" s="1"/>
      <c r="MD2112" s="1"/>
      <c r="ME2112" s="1"/>
      <c r="MF2112" s="1"/>
      <c r="MG2112" s="1"/>
      <c r="MH2112" s="1"/>
      <c r="MI2112" s="1"/>
      <c r="MJ2112" s="1"/>
      <c r="MK2112" s="1"/>
      <c r="ML2112" s="1"/>
      <c r="MM2112" s="1"/>
      <c r="MN2112" s="1"/>
      <c r="MO2112" s="1"/>
      <c r="MP2112" s="1"/>
      <c r="MQ2112" s="1"/>
      <c r="MR2112" s="1"/>
      <c r="MS2112" s="1"/>
      <c r="MT2112" s="1"/>
      <c r="MU2112" s="1"/>
      <c r="MV2112" s="1"/>
      <c r="MW2112" s="1"/>
      <c r="MX2112" s="1"/>
      <c r="MY2112" s="1"/>
      <c r="MZ2112" s="1"/>
      <c r="NA2112" s="1"/>
      <c r="NB2112" s="1"/>
      <c r="NC2112" s="1"/>
      <c r="ND2112" s="1"/>
      <c r="NE2112" s="1"/>
      <c r="NF2112" s="1"/>
      <c r="NG2112" s="1"/>
      <c r="NH2112" s="1"/>
      <c r="NI2112" s="1"/>
      <c r="NJ2112" s="1"/>
      <c r="NK2112" s="1"/>
      <c r="NL2112" s="1"/>
      <c r="NM2112" s="1"/>
      <c r="NN2112" s="1"/>
      <c r="NO2112" s="1"/>
      <c r="NP2112" s="1"/>
      <c r="NQ2112" s="1"/>
      <c r="NR2112" s="1"/>
      <c r="NS2112" s="1"/>
      <c r="NT2112" s="1"/>
      <c r="NU2112" s="1"/>
      <c r="NV2112" s="1"/>
      <c r="NW2112" s="1"/>
      <c r="NX2112" s="1"/>
      <c r="NY2112" s="1"/>
      <c r="NZ2112" s="1"/>
      <c r="OA2112" s="1"/>
      <c r="OB2112" s="1"/>
      <c r="OC2112" s="1"/>
      <c r="OD2112" s="1"/>
      <c r="OE2112" s="1"/>
      <c r="OF2112" s="1"/>
      <c r="OG2112" s="1"/>
      <c r="OH2112" s="1"/>
      <c r="OI2112" s="1"/>
      <c r="OJ2112" s="1"/>
      <c r="OK2112" s="1"/>
      <c r="OL2112" s="1"/>
      <c r="OM2112" s="1"/>
      <c r="ON2112" s="1"/>
      <c r="OO2112" s="1"/>
      <c r="OP2112" s="1"/>
      <c r="OQ2112" s="1"/>
      <c r="OR2112" s="1"/>
      <c r="OS2112" s="1"/>
      <c r="OT2112" s="1"/>
      <c r="OU2112" s="1"/>
      <c r="OV2112" s="1"/>
      <c r="OW2112" s="1"/>
      <c r="OX2112" s="1"/>
      <c r="OY2112" s="1"/>
      <c r="OZ2112" s="1"/>
      <c r="PA2112" s="1"/>
      <c r="PB2112" s="1"/>
      <c r="PC2112" s="1"/>
      <c r="PD2112" s="1"/>
      <c r="PE2112" s="1"/>
      <c r="PF2112" s="1"/>
      <c r="PG2112" s="1"/>
      <c r="PH2112" s="1"/>
      <c r="PI2112" s="1"/>
      <c r="PJ2112" s="1"/>
      <c r="PK2112" s="1"/>
      <c r="PL2112" s="1"/>
      <c r="PM2112" s="1"/>
      <c r="PN2112" s="1"/>
      <c r="PO2112" s="1"/>
      <c r="PP2112" s="1"/>
      <c r="PQ2112" s="1"/>
      <c r="PR2112" s="1"/>
      <c r="PS2112" s="1"/>
      <c r="PT2112" s="1"/>
      <c r="PU2112" s="1"/>
      <c r="PV2112" s="1"/>
      <c r="PW2112" s="1"/>
      <c r="PX2112" s="1"/>
      <c r="PY2112" s="1"/>
      <c r="PZ2112" s="1"/>
      <c r="QA2112" s="1"/>
      <c r="QB2112" s="1"/>
      <c r="QC2112" s="1"/>
      <c r="QD2112" s="1"/>
      <c r="QE2112" s="1"/>
      <c r="QF2112" s="1"/>
      <c r="QG2112" s="1"/>
      <c r="QH2112" s="1"/>
      <c r="QI2112" s="1"/>
      <c r="QJ2112" s="1"/>
      <c r="QK2112" s="1"/>
      <c r="QL2112" s="1"/>
      <c r="QM2112" s="1"/>
      <c r="QN2112" s="1"/>
      <c r="QO2112" s="1"/>
      <c r="QP2112" s="1"/>
      <c r="QQ2112" s="1"/>
      <c r="QR2112" s="1"/>
      <c r="QS2112" s="1"/>
      <c r="QT2112" s="1"/>
      <c r="QU2112" s="1"/>
      <c r="QV2112" s="1"/>
      <c r="QW2112" s="1"/>
      <c r="QX2112" s="1"/>
      <c r="QY2112" s="1"/>
      <c r="QZ2112" s="1"/>
      <c r="RA2112" s="1"/>
      <c r="RB2112" s="1"/>
      <c r="RC2112" s="1"/>
      <c r="RD2112" s="1"/>
      <c r="RE2112" s="1"/>
      <c r="RF2112" s="1"/>
      <c r="RG2112" s="1"/>
      <c r="RH2112" s="1"/>
      <c r="RI2112" s="1"/>
      <c r="RJ2112" s="1"/>
      <c r="RK2112" s="1"/>
      <c r="RL2112" s="1"/>
      <c r="RM2112" s="1"/>
      <c r="RN2112" s="1"/>
      <c r="RO2112" s="1"/>
      <c r="RP2112" s="1"/>
      <c r="RQ2112" s="1"/>
      <c r="RR2112" s="1"/>
      <c r="RS2112" s="1"/>
      <c r="RT2112" s="1"/>
      <c r="RU2112" s="1"/>
      <c r="RV2112" s="1"/>
      <c r="RW2112" s="1"/>
      <c r="RX2112" s="1"/>
      <c r="RY2112" s="1"/>
      <c r="RZ2112" s="1"/>
      <c r="SA2112" s="1"/>
      <c r="SB2112" s="1"/>
      <c r="SC2112" s="1"/>
      <c r="SD2112" s="1"/>
      <c r="SE2112" s="1"/>
      <c r="SF2112" s="1"/>
      <c r="SG2112" s="1"/>
      <c r="SH2112" s="1"/>
      <c r="SI2112" s="1"/>
      <c r="SJ2112" s="1"/>
      <c r="SK2112" s="1"/>
      <c r="SL2112" s="1"/>
      <c r="SM2112" s="1"/>
      <c r="SN2112" s="1"/>
      <c r="SO2112" s="1"/>
      <c r="SP2112" s="1"/>
      <c r="SQ2112" s="1"/>
      <c r="SR2112" s="1"/>
      <c r="SS2112" s="1"/>
      <c r="ST2112" s="1"/>
      <c r="SU2112" s="1"/>
      <c r="SV2112" s="1"/>
      <c r="SW2112" s="1"/>
      <c r="SX2112" s="1"/>
      <c r="SY2112" s="1"/>
      <c r="SZ2112" s="1"/>
      <c r="TA2112" s="1"/>
      <c r="TB2112" s="1"/>
      <c r="TC2112" s="1"/>
      <c r="TD2112" s="1"/>
      <c r="TE2112" s="1"/>
      <c r="TF2112" s="1"/>
      <c r="TG2112" s="1"/>
      <c r="TH2112" s="1"/>
      <c r="TI2112" s="1"/>
      <c r="TJ2112" s="1"/>
      <c r="TK2112" s="1"/>
      <c r="TL2112" s="1"/>
      <c r="TM2112" s="1"/>
      <c r="TN2112" s="1"/>
      <c r="TO2112" s="1"/>
      <c r="TP2112" s="1"/>
      <c r="TQ2112" s="1"/>
      <c r="TR2112" s="1"/>
      <c r="TS2112" s="1"/>
      <c r="TT2112" s="1"/>
      <c r="TU2112" s="1"/>
      <c r="TV2112" s="1"/>
      <c r="TW2112" s="1"/>
      <c r="TX2112" s="1"/>
      <c r="TY2112" s="1"/>
      <c r="TZ2112" s="1"/>
      <c r="UA2112" s="1"/>
      <c r="UB2112" s="1"/>
      <c r="UC2112" s="1"/>
      <c r="UD2112" s="1"/>
      <c r="UE2112" s="1"/>
      <c r="UF2112" s="1"/>
      <c r="UG2112" s="1"/>
      <c r="UH2112" s="1"/>
      <c r="UI2112" s="1"/>
      <c r="UJ2112" s="1"/>
      <c r="UK2112" s="1"/>
      <c r="UL2112" s="1"/>
      <c r="UM2112" s="1"/>
      <c r="UN2112" s="1"/>
      <c r="UO2112" s="1"/>
      <c r="UP2112" s="1"/>
      <c r="UQ2112" s="1"/>
      <c r="UR2112" s="1"/>
      <c r="US2112" s="1"/>
      <c r="UT2112" s="1"/>
      <c r="UU2112" s="1"/>
      <c r="UV2112" s="1"/>
      <c r="UW2112" s="1"/>
      <c r="UX2112" s="1"/>
      <c r="UY2112" s="1"/>
      <c r="UZ2112" s="1"/>
      <c r="VA2112" s="1"/>
      <c r="VB2112" s="1"/>
      <c r="VC2112" s="1"/>
      <c r="VD2112" s="1"/>
      <c r="VE2112" s="1"/>
      <c r="VF2112" s="1"/>
      <c r="VG2112" s="1"/>
      <c r="VH2112" s="1"/>
      <c r="VI2112" s="1"/>
      <c r="VJ2112" s="1"/>
      <c r="VK2112" s="1"/>
      <c r="VL2112" s="1"/>
      <c r="VM2112" s="1"/>
      <c r="VN2112" s="1"/>
      <c r="VO2112" s="1"/>
      <c r="VP2112" s="1"/>
      <c r="VQ2112" s="1"/>
      <c r="VR2112" s="1"/>
      <c r="VS2112" s="1"/>
      <c r="VT2112" s="1"/>
      <c r="VU2112" s="1"/>
      <c r="VV2112" s="1"/>
      <c r="VW2112" s="1"/>
      <c r="VX2112" s="1"/>
      <c r="VY2112" s="1"/>
      <c r="VZ2112" s="1"/>
      <c r="WA2112" s="1"/>
      <c r="WB2112" s="1"/>
      <c r="WC2112" s="1"/>
      <c r="WD2112" s="1"/>
      <c r="WE2112" s="1"/>
      <c r="WF2112" s="1"/>
      <c r="WG2112" s="1"/>
      <c r="WH2112" s="1"/>
      <c r="WI2112" s="1"/>
      <c r="WJ2112" s="1"/>
      <c r="WK2112" s="1"/>
      <c r="WL2112" s="1"/>
      <c r="WM2112" s="1"/>
      <c r="WN2112" s="1"/>
      <c r="WO2112" s="1"/>
      <c r="WP2112" s="1"/>
      <c r="WQ2112" s="1"/>
      <c r="WR2112" s="1"/>
      <c r="WS2112" s="1"/>
      <c r="WT2112" s="1"/>
      <c r="WU2112" s="1"/>
      <c r="WV2112" s="1"/>
      <c r="WW2112" s="1"/>
      <c r="WX2112" s="1"/>
      <c r="WY2112" s="1"/>
      <c r="WZ2112" s="1"/>
      <c r="XA2112" s="1"/>
      <c r="XB2112" s="1"/>
      <c r="XC2112" s="1"/>
      <c r="XD2112" s="1"/>
      <c r="XE2112" s="1"/>
      <c r="XF2112" s="1"/>
      <c r="XG2112" s="1"/>
      <c r="XH2112" s="1"/>
      <c r="XI2112" s="1"/>
      <c r="XJ2112" s="1"/>
      <c r="XK2112" s="1"/>
      <c r="XL2112" s="1"/>
      <c r="XM2112" s="1"/>
      <c r="XN2112" s="1"/>
      <c r="XO2112" s="1"/>
      <c r="XP2112" s="1"/>
      <c r="XQ2112" s="1"/>
      <c r="XR2112" s="1"/>
      <c r="XS2112" s="1"/>
      <c r="XT2112" s="1"/>
      <c r="XU2112" s="1"/>
      <c r="XV2112" s="1"/>
      <c r="XW2112" s="1"/>
      <c r="XX2112" s="1"/>
      <c r="XY2112" s="1"/>
      <c r="XZ2112" s="1"/>
      <c r="YA2112" s="1"/>
      <c r="YB2112" s="1"/>
      <c r="YC2112" s="1"/>
      <c r="YD2112" s="1"/>
      <c r="YE2112" s="1"/>
      <c r="YF2112" s="1"/>
      <c r="YG2112" s="1"/>
      <c r="YH2112" s="1"/>
      <c r="YI2112" s="1"/>
      <c r="YJ2112" s="1"/>
      <c r="YK2112" s="1"/>
      <c r="YL2112" s="1"/>
      <c r="YM2112" s="1"/>
      <c r="YN2112" s="1"/>
      <c r="YO2112" s="1"/>
      <c r="YP2112" s="1"/>
      <c r="YQ2112" s="1"/>
      <c r="YR2112" s="1"/>
      <c r="YS2112" s="1"/>
      <c r="YT2112" s="1"/>
      <c r="YU2112" s="1"/>
      <c r="YV2112" s="1"/>
      <c r="YW2112" s="1"/>
      <c r="YX2112" s="1"/>
      <c r="YY2112" s="1"/>
      <c r="YZ2112" s="1"/>
      <c r="ZA2112" s="1"/>
      <c r="ZB2112" s="1"/>
      <c r="ZC2112" s="1"/>
      <c r="ZD2112" s="1"/>
      <c r="ZE2112" s="1"/>
      <c r="ZF2112" s="1"/>
      <c r="ZG2112" s="1"/>
      <c r="ZH2112" s="1"/>
      <c r="ZI2112" s="1"/>
      <c r="ZJ2112" s="1"/>
      <c r="ZK2112" s="1"/>
      <c r="ZL2112" s="1"/>
      <c r="ZM2112" s="1"/>
      <c r="ZN2112" s="1"/>
      <c r="ZO2112" s="1"/>
      <c r="ZP2112" s="1"/>
      <c r="ZQ2112" s="1"/>
      <c r="ZR2112" s="1"/>
      <c r="ZS2112" s="1"/>
      <c r="ZT2112" s="1"/>
      <c r="ZU2112" s="1"/>
      <c r="ZV2112" s="1"/>
      <c r="ZW2112" s="1"/>
      <c r="ZX2112" s="1"/>
      <c r="ZY2112" s="1"/>
      <c r="ZZ2112" s="1"/>
      <c r="AAA2112" s="1"/>
      <c r="AAB2112" s="1"/>
      <c r="AAC2112" s="1"/>
      <c r="AAD2112" s="1"/>
      <c r="AAE2112" s="1"/>
      <c r="AAF2112" s="1"/>
      <c r="AAG2112" s="1"/>
      <c r="AAH2112" s="1"/>
      <c r="AAI2112" s="1"/>
      <c r="AAJ2112" s="1"/>
      <c r="AAK2112" s="1"/>
      <c r="AAL2112" s="1"/>
      <c r="AAM2112" s="1"/>
      <c r="AAN2112" s="1"/>
      <c r="AAO2112" s="1"/>
      <c r="AAP2112" s="1"/>
      <c r="AAQ2112" s="1"/>
      <c r="AAR2112" s="1"/>
      <c r="AAS2112" s="1"/>
      <c r="AAT2112" s="1"/>
      <c r="AAU2112" s="1"/>
      <c r="AAV2112" s="1"/>
      <c r="AAW2112" s="1"/>
      <c r="AAX2112" s="1"/>
      <c r="AAY2112" s="1"/>
      <c r="AAZ2112" s="1"/>
      <c r="ABA2112" s="1"/>
      <c r="ABB2112" s="1"/>
      <c r="ABC2112" s="1"/>
      <c r="ABD2112" s="1"/>
      <c r="ABE2112" s="1"/>
      <c r="ABF2112" s="1"/>
      <c r="ABG2112" s="1"/>
      <c r="ABH2112" s="1"/>
      <c r="ABI2112" s="1"/>
      <c r="ABJ2112" s="1"/>
      <c r="ABK2112" s="1"/>
      <c r="ABL2112" s="1"/>
      <c r="ABM2112" s="1"/>
      <c r="ABN2112" s="1"/>
      <c r="ABO2112" s="1"/>
      <c r="ABP2112" s="1"/>
      <c r="ABQ2112" s="1"/>
      <c r="ABR2112" s="1"/>
      <c r="ABS2112" s="1"/>
      <c r="ABT2112" s="1"/>
      <c r="ABU2112" s="1"/>
      <c r="ABV2112" s="1"/>
      <c r="ABW2112" s="1"/>
      <c r="ABX2112" s="1"/>
      <c r="ABY2112" s="1"/>
      <c r="ABZ2112" s="1"/>
      <c r="ACA2112" s="1"/>
      <c r="ACB2112" s="1"/>
      <c r="ACC2112" s="1"/>
      <c r="ACD2112" s="1"/>
      <c r="ACE2112" s="1"/>
      <c r="ACF2112" s="1"/>
      <c r="ACG2112" s="1"/>
      <c r="ACH2112" s="1"/>
      <c r="ACI2112" s="1"/>
      <c r="ACJ2112" s="1"/>
      <c r="ACK2112" s="1"/>
      <c r="ACL2112" s="1"/>
      <c r="ACM2112" s="1"/>
      <c r="ACN2112" s="1"/>
      <c r="ACO2112" s="1"/>
      <c r="ACP2112" s="1"/>
      <c r="ACQ2112" s="1"/>
      <c r="ACR2112" s="1"/>
      <c r="ACS2112" s="1"/>
      <c r="ACT2112" s="1"/>
      <c r="ACU2112" s="1"/>
      <c r="ACV2112" s="1"/>
      <c r="ACW2112" s="1"/>
      <c r="ACX2112" s="1"/>
      <c r="ACY2112" s="1"/>
      <c r="ACZ2112" s="1"/>
      <c r="ADA2112" s="1"/>
      <c r="ADB2112" s="1"/>
      <c r="ADC2112" s="1"/>
      <c r="ADD2112" s="1"/>
      <c r="ADE2112" s="1"/>
      <c r="ADF2112" s="1"/>
      <c r="ADG2112" s="1"/>
      <c r="ADH2112" s="1"/>
      <c r="ADI2112" s="1"/>
      <c r="ADJ2112" s="1"/>
      <c r="ADK2112" s="1"/>
      <c r="ADL2112" s="1"/>
      <c r="ADM2112" s="1"/>
      <c r="ADN2112" s="1"/>
      <c r="ADO2112" s="1"/>
      <c r="ADP2112" s="1"/>
      <c r="ADQ2112" s="1"/>
      <c r="ADR2112" s="1"/>
      <c r="ADS2112" s="1"/>
      <c r="ADT2112" s="1"/>
      <c r="ADU2112" s="1"/>
      <c r="ADV2112" s="1"/>
      <c r="ADW2112" s="1"/>
      <c r="ADX2112" s="1"/>
      <c r="ADY2112" s="1"/>
      <c r="ADZ2112" s="1"/>
      <c r="AEA2112" s="1"/>
      <c r="AEB2112" s="1"/>
      <c r="AEC2112" s="1"/>
      <c r="AED2112" s="1"/>
      <c r="AEE2112" s="1"/>
      <c r="AEF2112" s="1"/>
      <c r="AEG2112" s="1"/>
      <c r="AEH2112" s="1"/>
      <c r="AEI2112" s="1"/>
      <c r="AEJ2112" s="1"/>
      <c r="AEK2112" s="1"/>
      <c r="AEL2112" s="1"/>
      <c r="AEM2112" s="1"/>
      <c r="AEN2112" s="1"/>
      <c r="AEO2112" s="1"/>
      <c r="AEP2112" s="1"/>
      <c r="AEQ2112" s="1"/>
      <c r="AER2112" s="1"/>
      <c r="AES2112" s="1"/>
      <c r="AET2112" s="1"/>
      <c r="AEU2112" s="1"/>
      <c r="AEV2112" s="1"/>
      <c r="AEW2112" s="1"/>
      <c r="AEX2112" s="1"/>
      <c r="AEY2112" s="1"/>
      <c r="AEZ2112" s="1"/>
      <c r="AFA2112" s="1"/>
      <c r="AFB2112" s="1"/>
      <c r="AFC2112" s="1"/>
      <c r="AFD2112" s="1"/>
      <c r="AFE2112" s="1"/>
      <c r="AFF2112" s="1"/>
      <c r="AFG2112" s="1"/>
      <c r="AFH2112" s="1"/>
      <c r="AFI2112" s="1"/>
      <c r="AFJ2112" s="1"/>
      <c r="AFK2112" s="1"/>
      <c r="AFL2112" s="1"/>
      <c r="AFM2112" s="1"/>
      <c r="AFN2112" s="1"/>
      <c r="AFO2112" s="1"/>
      <c r="AFP2112" s="1"/>
      <c r="AFQ2112" s="1"/>
      <c r="AFR2112" s="1"/>
      <c r="AFS2112" s="1"/>
      <c r="AFT2112" s="1"/>
      <c r="AFU2112" s="1"/>
      <c r="AFV2112" s="1"/>
      <c r="AFW2112" s="1"/>
      <c r="AFX2112" s="1"/>
      <c r="AFY2112" s="1"/>
      <c r="AFZ2112" s="1"/>
      <c r="AGA2112" s="1"/>
      <c r="AGB2112" s="1"/>
      <c r="AGC2112" s="1"/>
      <c r="AGD2112" s="1"/>
      <c r="AGE2112" s="1"/>
      <c r="AGF2112" s="1"/>
      <c r="AGG2112" s="1"/>
      <c r="AGH2112" s="1"/>
      <c r="AGI2112" s="1"/>
      <c r="AGJ2112" s="1"/>
      <c r="AGK2112" s="1"/>
      <c r="AGL2112" s="1"/>
      <c r="AGM2112" s="1"/>
      <c r="AGN2112" s="1"/>
      <c r="AGO2112" s="1"/>
      <c r="AGP2112" s="1"/>
      <c r="AGQ2112" s="1"/>
      <c r="AGR2112" s="1"/>
      <c r="AGS2112" s="1"/>
      <c r="AGT2112" s="1"/>
      <c r="AGU2112" s="1"/>
      <c r="AGV2112" s="1"/>
      <c r="AGW2112" s="1"/>
      <c r="AGX2112" s="1"/>
      <c r="AGY2112" s="1"/>
      <c r="AGZ2112" s="1"/>
      <c r="AHA2112" s="1"/>
      <c r="AHB2112" s="1"/>
      <c r="AHC2112" s="1"/>
      <c r="AHD2112" s="1"/>
      <c r="AHE2112" s="1"/>
      <c r="AHF2112" s="1"/>
      <c r="AHG2112" s="1"/>
      <c r="AHH2112" s="1"/>
      <c r="AHI2112" s="1"/>
      <c r="AHJ2112" s="1"/>
      <c r="AHK2112" s="1"/>
      <c r="AHL2112" s="1"/>
      <c r="AHM2112" s="1"/>
      <c r="AHN2112" s="1"/>
      <c r="AHO2112" s="1"/>
      <c r="AHP2112" s="1"/>
      <c r="AHQ2112" s="1"/>
      <c r="AHR2112" s="1"/>
      <c r="AHS2112" s="1"/>
      <c r="AHT2112" s="1"/>
      <c r="AHU2112" s="1"/>
      <c r="AHV2112" s="1"/>
      <c r="AHW2112" s="1"/>
      <c r="AHX2112" s="1"/>
      <c r="AHY2112" s="1"/>
      <c r="AHZ2112" s="1"/>
      <c r="AIA2112" s="1"/>
      <c r="AIB2112" s="1"/>
      <c r="AIC2112" s="1"/>
      <c r="AID2112" s="1"/>
      <c r="AIE2112" s="1"/>
      <c r="AIF2112" s="1"/>
      <c r="AIG2112" s="1"/>
      <c r="AIH2112" s="1"/>
      <c r="AII2112" s="1"/>
      <c r="AIJ2112" s="1"/>
      <c r="AIK2112" s="1"/>
      <c r="AIL2112" s="1"/>
      <c r="AIM2112" s="1"/>
      <c r="AIN2112" s="1"/>
      <c r="AIO2112" s="1"/>
      <c r="AIP2112" s="1"/>
      <c r="AIQ2112" s="1"/>
      <c r="AIR2112" s="1"/>
      <c r="AIS2112" s="1"/>
      <c r="AIT2112" s="1"/>
      <c r="AIU2112" s="1"/>
      <c r="AIV2112" s="1"/>
      <c r="AIW2112" s="1"/>
      <c r="AIX2112" s="1"/>
      <c r="AIY2112" s="1"/>
      <c r="AIZ2112" s="1"/>
      <c r="AJA2112" s="1"/>
      <c r="AJB2112" s="1"/>
      <c r="AJC2112" s="1"/>
      <c r="AJD2112" s="1"/>
      <c r="AJE2112" s="1"/>
      <c r="AJF2112" s="1"/>
      <c r="AJG2112" s="1"/>
      <c r="AJH2112" s="1"/>
      <c r="AJI2112" s="1"/>
      <c r="AJJ2112" s="1"/>
      <c r="AJK2112" s="1"/>
      <c r="AJL2112" s="1"/>
      <c r="AJM2112" s="1"/>
      <c r="AJN2112" s="1"/>
      <c r="AJO2112" s="1"/>
      <c r="AJP2112" s="1"/>
      <c r="AJQ2112" s="1"/>
      <c r="AJR2112" s="1"/>
      <c r="AJS2112" s="1"/>
      <c r="AJT2112" s="1"/>
      <c r="AJU2112" s="1"/>
      <c r="AJV2112" s="1"/>
      <c r="AJW2112" s="1"/>
      <c r="AJX2112" s="1"/>
      <c r="AJY2112" s="1"/>
      <c r="AJZ2112" s="1"/>
      <c r="AKA2112" s="1"/>
      <c r="AKB2112" s="1"/>
      <c r="AKC2112" s="1"/>
      <c r="AKD2112" s="1"/>
      <c r="AKE2112" s="1"/>
      <c r="AKF2112" s="1"/>
      <c r="AKG2112" s="1"/>
      <c r="AKH2112" s="1"/>
      <c r="AKI2112" s="1"/>
      <c r="AKJ2112" s="1"/>
      <c r="AKK2112" s="1"/>
      <c r="AKL2112" s="1"/>
      <c r="AKM2112" s="1"/>
      <c r="AKN2112" s="1"/>
      <c r="AKO2112" s="1"/>
      <c r="AKP2112" s="1"/>
      <c r="AKQ2112" s="1"/>
      <c r="AKR2112" s="1"/>
      <c r="AKS2112" s="1"/>
      <c r="AKT2112" s="1"/>
      <c r="AKU2112" s="1"/>
      <c r="AKV2112" s="1"/>
      <c r="AKW2112" s="1"/>
      <c r="AKX2112" s="1"/>
      <c r="AKY2112" s="1"/>
      <c r="AKZ2112" s="1"/>
      <c r="ALA2112" s="1"/>
      <c r="ALB2112" s="1"/>
      <c r="ALC2112" s="1"/>
      <c r="ALD2112" s="1"/>
      <c r="ALE2112" s="1"/>
      <c r="ALF2112" s="1"/>
      <c r="ALG2112" s="1"/>
      <c r="ALH2112" s="1"/>
      <c r="ALI2112" s="1"/>
      <c r="ALJ2112" s="1"/>
      <c r="ALK2112" s="1"/>
      <c r="ALL2112" s="1"/>
      <c r="ALM2112" s="1"/>
      <c r="ALN2112" s="1"/>
      <c r="ALO2112" s="1"/>
      <c r="ALP2112" s="1"/>
      <c r="ALQ2112" s="1"/>
      <c r="ALR2112" s="1"/>
      <c r="ALS2112" s="1"/>
      <c r="ALT2112" s="1"/>
      <c r="ALU2112" s="1"/>
      <c r="ALV2112" s="1"/>
      <c r="ALW2112" s="1"/>
      <c r="ALX2112" s="1"/>
      <c r="ALY2112" s="1"/>
      <c r="ALZ2112" s="1"/>
      <c r="AMA2112" s="1"/>
      <c r="AMB2112" s="1"/>
      <c r="AMC2112" s="1"/>
      <c r="AMD2112" s="1"/>
      <c r="AME2112" s="1"/>
      <c r="AMF2112" s="1"/>
      <c r="AMG2112" s="1"/>
      <c r="AMH2112" s="1"/>
      <c r="AMI2112" s="1"/>
      <c r="AMJ2112" s="1"/>
      <c r="AMK2112" s="1"/>
      <c r="AML2112" s="1"/>
      <c r="AMM2112" s="1"/>
      <c r="AMN2112" s="1"/>
      <c r="AMO2112" s="1"/>
      <c r="AMP2112" s="1"/>
      <c r="AMQ2112" s="1"/>
      <c r="AMR2112" s="1"/>
      <c r="AMS2112" s="1"/>
      <c r="AMT2112" s="1"/>
      <c r="AMU2112" s="1"/>
      <c r="AMV2112" s="1"/>
      <c r="AMW2112" s="1"/>
      <c r="AMX2112" s="1"/>
      <c r="AMY2112" s="1"/>
      <c r="AMZ2112" s="1"/>
      <c r="ANA2112" s="1"/>
      <c r="ANB2112" s="1"/>
      <c r="ANC2112" s="1"/>
      <c r="AND2112" s="1"/>
      <c r="ANE2112" s="1"/>
      <c r="ANF2112" s="1"/>
      <c r="ANG2112" s="1"/>
      <c r="ANH2112" s="1"/>
      <c r="ANI2112" s="1"/>
      <c r="ANJ2112" s="1"/>
      <c r="ANK2112" s="1"/>
      <c r="ANL2112" s="1"/>
      <c r="ANM2112" s="1"/>
      <c r="ANN2112" s="1"/>
      <c r="ANO2112" s="1"/>
      <c r="ANP2112" s="1"/>
      <c r="ANQ2112" s="1"/>
      <c r="ANR2112" s="1"/>
      <c r="ANS2112" s="1"/>
      <c r="ANT2112" s="1"/>
      <c r="ANU2112" s="1"/>
      <c r="ANV2112" s="1"/>
      <c r="ANW2112" s="1"/>
      <c r="ANX2112" s="1"/>
      <c r="ANY2112" s="1"/>
      <c r="ANZ2112" s="1"/>
      <c r="AOA2112" s="1"/>
      <c r="AOB2112" s="1"/>
      <c r="AOC2112" s="1"/>
      <c r="AOD2112" s="1"/>
      <c r="AOE2112" s="1"/>
      <c r="AOF2112" s="1"/>
      <c r="AOG2112" s="1"/>
      <c r="AOH2112" s="1"/>
      <c r="AOI2112" s="1"/>
      <c r="AOJ2112" s="1"/>
      <c r="AOK2112" s="1"/>
      <c r="AOL2112" s="1"/>
      <c r="AOM2112" s="1"/>
      <c r="AON2112" s="1"/>
      <c r="AOO2112" s="1"/>
      <c r="AOP2112" s="1"/>
      <c r="AOQ2112" s="1"/>
      <c r="AOR2112" s="1"/>
      <c r="AOS2112" s="1"/>
      <c r="AOT2112" s="1"/>
      <c r="AOU2112" s="1"/>
      <c r="AOV2112" s="1"/>
      <c r="AOW2112" s="1"/>
      <c r="AOX2112" s="1"/>
      <c r="AOY2112" s="1"/>
      <c r="AOZ2112" s="1"/>
      <c r="APA2112" s="1"/>
      <c r="APB2112" s="1"/>
      <c r="APC2112" s="1"/>
      <c r="APD2112" s="1"/>
      <c r="APE2112" s="1"/>
      <c r="APF2112" s="1"/>
      <c r="APG2112" s="1"/>
      <c r="APH2112" s="1"/>
      <c r="API2112" s="1"/>
      <c r="APJ2112" s="1"/>
      <c r="APK2112" s="1"/>
      <c r="APL2112" s="1"/>
      <c r="APM2112" s="1"/>
      <c r="APN2112" s="1"/>
      <c r="APO2112" s="1"/>
      <c r="APP2112" s="1"/>
      <c r="APQ2112" s="1"/>
      <c r="APR2112" s="1"/>
      <c r="APS2112" s="1"/>
      <c r="APT2112" s="1"/>
      <c r="APU2112" s="1"/>
      <c r="APV2112" s="1"/>
      <c r="APW2112" s="1"/>
      <c r="APX2112" s="1"/>
      <c r="APY2112" s="1"/>
      <c r="APZ2112" s="1"/>
      <c r="AQA2112" s="1"/>
      <c r="AQB2112" s="1"/>
      <c r="AQC2112" s="1"/>
      <c r="AQD2112" s="1"/>
      <c r="AQE2112" s="1"/>
      <c r="AQF2112" s="1"/>
      <c r="AQG2112" s="1"/>
      <c r="AQH2112" s="1"/>
      <c r="AQI2112" s="1"/>
      <c r="AQJ2112" s="1"/>
      <c r="AQK2112" s="1"/>
      <c r="AQL2112" s="1"/>
      <c r="AQM2112" s="1"/>
      <c r="AQN2112" s="1"/>
      <c r="AQO2112" s="1"/>
      <c r="AQP2112" s="1"/>
      <c r="AQQ2112" s="1"/>
      <c r="AQR2112" s="1"/>
      <c r="AQS2112" s="1"/>
      <c r="AQT2112" s="1"/>
      <c r="AQU2112" s="1"/>
      <c r="AQV2112" s="1"/>
      <c r="AQW2112" s="1"/>
      <c r="AQX2112" s="1"/>
      <c r="AQY2112" s="1"/>
      <c r="AQZ2112" s="1"/>
      <c r="ARA2112" s="1"/>
      <c r="ARB2112" s="1"/>
      <c r="ARC2112" s="1"/>
      <c r="ARD2112" s="1"/>
      <c r="ARE2112" s="1"/>
      <c r="ARF2112" s="1"/>
      <c r="ARG2112" s="1"/>
      <c r="ARH2112" s="1"/>
      <c r="ARI2112" s="1"/>
      <c r="ARJ2112" s="1"/>
      <c r="ARK2112" s="1"/>
      <c r="ARL2112" s="1"/>
      <c r="ARM2112" s="1"/>
      <c r="ARN2112" s="1"/>
      <c r="ARO2112" s="1"/>
      <c r="ARP2112" s="1"/>
      <c r="ARQ2112" s="1"/>
      <c r="ARR2112" s="1"/>
      <c r="ARS2112" s="1"/>
      <c r="ART2112" s="1"/>
      <c r="ARU2112" s="1"/>
      <c r="ARV2112" s="1"/>
      <c r="ARW2112" s="1"/>
      <c r="ARX2112" s="1"/>
      <c r="ARY2112" s="1"/>
      <c r="ARZ2112" s="1"/>
      <c r="ASA2112" s="1"/>
      <c r="ASB2112" s="1"/>
      <c r="ASC2112" s="1"/>
      <c r="ASD2112" s="1"/>
      <c r="ASE2112" s="1"/>
      <c r="ASF2112" s="1"/>
      <c r="ASG2112" s="1"/>
      <c r="ASH2112" s="1"/>
      <c r="ASI2112" s="1"/>
      <c r="ASJ2112" s="1"/>
      <c r="ASK2112" s="1"/>
      <c r="ASL2112" s="1"/>
      <c r="ASM2112" s="1"/>
      <c r="ASN2112" s="1"/>
      <c r="ASO2112" s="1"/>
      <c r="ASP2112" s="1"/>
      <c r="ASQ2112" s="1"/>
      <c r="ASR2112" s="1"/>
      <c r="ASS2112" s="1"/>
      <c r="AST2112" s="1"/>
      <c r="ASU2112" s="1"/>
      <c r="ASV2112" s="1"/>
      <c r="ASW2112" s="1"/>
      <c r="ASX2112" s="1"/>
      <c r="ASY2112" s="1"/>
      <c r="ASZ2112" s="1"/>
      <c r="ATA2112" s="1"/>
      <c r="ATB2112" s="1"/>
      <c r="ATC2112" s="1"/>
      <c r="ATD2112" s="1"/>
      <c r="ATE2112" s="1"/>
      <c r="ATF2112" s="1"/>
      <c r="ATG2112" s="1"/>
      <c r="ATH2112" s="1"/>
      <c r="ATI2112" s="1"/>
      <c r="ATJ2112" s="1"/>
      <c r="ATK2112" s="1"/>
      <c r="ATL2112" s="1"/>
      <c r="ATM2112" s="1"/>
      <c r="ATN2112" s="1"/>
      <c r="ATO2112" s="1"/>
      <c r="ATP2112" s="1"/>
      <c r="ATQ2112" s="1"/>
      <c r="ATR2112" s="1"/>
      <c r="ATS2112" s="1"/>
      <c r="ATT2112" s="1"/>
      <c r="ATU2112" s="1"/>
      <c r="ATV2112" s="1"/>
      <c r="ATW2112" s="1"/>
      <c r="ATX2112" s="1"/>
      <c r="ATY2112" s="1"/>
      <c r="ATZ2112" s="1"/>
      <c r="AUA2112" s="1"/>
      <c r="AUB2112" s="1"/>
      <c r="AUC2112" s="1"/>
      <c r="AUD2112" s="1"/>
      <c r="AUE2112" s="1"/>
      <c r="AUF2112" s="1"/>
      <c r="AUG2112" s="1"/>
      <c r="AUH2112" s="1"/>
      <c r="AUI2112" s="1"/>
      <c r="AUJ2112" s="1"/>
      <c r="AUK2112" s="1"/>
      <c r="AUL2112" s="1"/>
      <c r="AUM2112" s="1"/>
      <c r="AUN2112" s="1"/>
      <c r="AUO2112" s="1"/>
      <c r="AUP2112" s="1"/>
      <c r="AUQ2112" s="1"/>
      <c r="AUR2112" s="1"/>
      <c r="AUS2112" s="1"/>
      <c r="AUT2112" s="1"/>
      <c r="AUU2112" s="1"/>
      <c r="AUV2112" s="1"/>
      <c r="AUW2112" s="1"/>
      <c r="AUX2112" s="1"/>
      <c r="AUY2112" s="1"/>
      <c r="AUZ2112" s="1"/>
      <c r="AVA2112" s="1"/>
      <c r="AVB2112" s="1"/>
      <c r="AVC2112" s="1"/>
      <c r="AVD2112" s="1"/>
      <c r="AVE2112" s="1"/>
      <c r="AVF2112" s="1"/>
      <c r="AVG2112" s="1"/>
      <c r="AVH2112" s="1"/>
      <c r="AVI2112" s="1"/>
      <c r="AVJ2112" s="1"/>
      <c r="AVK2112" s="1"/>
      <c r="AVL2112" s="1"/>
      <c r="AVM2112" s="1"/>
      <c r="AVN2112" s="1"/>
      <c r="AVO2112" s="1"/>
      <c r="AVP2112" s="1"/>
      <c r="AVQ2112" s="1"/>
      <c r="AVR2112" s="1"/>
      <c r="AVS2112" s="1"/>
      <c r="AVT2112" s="1"/>
      <c r="AVU2112" s="1"/>
      <c r="AVV2112" s="1"/>
      <c r="AVW2112" s="1"/>
      <c r="AVX2112" s="1"/>
      <c r="AVY2112" s="1"/>
      <c r="AVZ2112" s="1"/>
      <c r="AWA2112" s="1"/>
      <c r="AWB2112" s="1"/>
      <c r="AWC2112" s="1"/>
      <c r="AWD2112" s="1"/>
      <c r="AWE2112" s="1"/>
      <c r="AWF2112" s="1"/>
      <c r="AWG2112" s="1"/>
      <c r="AWH2112" s="1"/>
      <c r="AWI2112" s="1"/>
      <c r="AWJ2112" s="1"/>
      <c r="AWK2112" s="1"/>
      <c r="AWL2112" s="1"/>
      <c r="AWM2112" s="1"/>
      <c r="AWN2112" s="1"/>
      <c r="AWO2112" s="1"/>
      <c r="AWP2112" s="1"/>
      <c r="AWQ2112" s="1"/>
      <c r="AWR2112" s="1"/>
      <c r="AWS2112" s="1"/>
      <c r="AWT2112" s="1"/>
      <c r="AWU2112" s="1"/>
      <c r="AWV2112" s="1"/>
      <c r="AWW2112" s="1"/>
      <c r="AWX2112" s="1"/>
      <c r="AWY2112" s="1"/>
      <c r="AWZ2112" s="1"/>
      <c r="AXA2112" s="1"/>
      <c r="AXB2112" s="1"/>
      <c r="AXC2112" s="1"/>
      <c r="AXD2112" s="1"/>
      <c r="AXE2112" s="1"/>
      <c r="AXF2112" s="1"/>
      <c r="AXG2112" s="1"/>
      <c r="AXH2112" s="1"/>
      <c r="AXI2112" s="1"/>
      <c r="AXJ2112" s="1"/>
      <c r="AXK2112" s="1"/>
      <c r="AXL2112" s="1"/>
      <c r="AXM2112" s="1"/>
      <c r="AXN2112" s="1"/>
      <c r="AXO2112" s="1"/>
      <c r="AXP2112" s="1"/>
      <c r="AXQ2112" s="1"/>
      <c r="AXR2112" s="1"/>
      <c r="AXS2112" s="1"/>
      <c r="AXT2112" s="1"/>
      <c r="AXU2112" s="1"/>
      <c r="AXV2112" s="1"/>
      <c r="AXW2112" s="1"/>
      <c r="AXX2112" s="1"/>
      <c r="AXY2112" s="1"/>
      <c r="AXZ2112" s="1"/>
      <c r="AYA2112" s="1"/>
      <c r="AYB2112" s="1"/>
      <c r="AYC2112" s="1"/>
      <c r="AYD2112" s="1"/>
      <c r="AYE2112" s="1"/>
      <c r="AYF2112" s="1"/>
      <c r="AYG2112" s="1"/>
      <c r="AYH2112" s="1"/>
      <c r="AYI2112" s="1"/>
      <c r="AYJ2112" s="1"/>
      <c r="AYK2112" s="1"/>
      <c r="AYL2112" s="1"/>
      <c r="AYM2112" s="1"/>
      <c r="AYN2112" s="1"/>
      <c r="AYO2112" s="1"/>
      <c r="AYP2112" s="1"/>
      <c r="AYQ2112" s="1"/>
      <c r="AYR2112" s="1"/>
      <c r="AYS2112" s="1"/>
      <c r="AYT2112" s="1"/>
      <c r="AYU2112" s="1"/>
      <c r="AYV2112" s="1"/>
      <c r="AYW2112" s="1"/>
      <c r="AYX2112" s="1"/>
      <c r="AYY2112" s="1"/>
      <c r="AYZ2112" s="1"/>
      <c r="AZA2112" s="1"/>
      <c r="AZB2112" s="1"/>
      <c r="AZC2112" s="1"/>
      <c r="AZD2112" s="1"/>
      <c r="AZE2112" s="1"/>
      <c r="AZF2112" s="1"/>
      <c r="AZG2112" s="1"/>
      <c r="AZH2112" s="1"/>
      <c r="AZI2112" s="1"/>
      <c r="AZJ2112" s="1"/>
      <c r="AZK2112" s="1"/>
      <c r="AZL2112" s="1"/>
      <c r="AZM2112" s="1"/>
      <c r="AZN2112" s="1"/>
      <c r="AZO2112" s="1"/>
      <c r="AZP2112" s="1"/>
      <c r="AZQ2112" s="1"/>
      <c r="AZR2112" s="1"/>
      <c r="AZS2112" s="1"/>
      <c r="AZT2112" s="1"/>
      <c r="AZU2112" s="1"/>
      <c r="AZV2112" s="1"/>
      <c r="AZW2112" s="1"/>
      <c r="AZX2112" s="1"/>
      <c r="AZY2112" s="1"/>
      <c r="AZZ2112" s="1"/>
      <c r="BAA2112" s="1"/>
      <c r="BAB2112" s="1"/>
      <c r="BAC2112" s="1"/>
      <c r="BAD2112" s="1"/>
      <c r="BAE2112" s="1"/>
      <c r="BAF2112" s="1"/>
      <c r="BAG2112" s="1"/>
      <c r="BAH2112" s="1"/>
      <c r="BAI2112" s="1"/>
      <c r="BAJ2112" s="1"/>
      <c r="BAK2112" s="1"/>
      <c r="BAL2112" s="1"/>
      <c r="BAM2112" s="1"/>
      <c r="BAN2112" s="1"/>
      <c r="BAO2112" s="1"/>
      <c r="BAP2112" s="1"/>
      <c r="BAQ2112" s="1"/>
      <c r="BAR2112" s="1"/>
      <c r="BAS2112" s="1"/>
      <c r="BAT2112" s="1"/>
      <c r="BAU2112" s="1"/>
      <c r="BAV2112" s="1"/>
      <c r="BAW2112" s="1"/>
      <c r="BAX2112" s="1"/>
      <c r="BAY2112" s="1"/>
      <c r="BAZ2112" s="1"/>
      <c r="BBA2112" s="1"/>
      <c r="BBB2112" s="1"/>
      <c r="BBC2112" s="1"/>
      <c r="BBD2112" s="1"/>
      <c r="BBE2112" s="1"/>
      <c r="BBF2112" s="1"/>
      <c r="BBG2112" s="1"/>
      <c r="BBH2112" s="1"/>
      <c r="BBI2112" s="1"/>
      <c r="BBJ2112" s="1"/>
      <c r="BBK2112" s="1"/>
      <c r="BBL2112" s="1"/>
      <c r="BBM2112" s="1"/>
      <c r="BBN2112" s="1"/>
      <c r="BBO2112" s="1"/>
      <c r="BBP2112" s="1"/>
      <c r="BBQ2112" s="1"/>
      <c r="BBR2112" s="1"/>
      <c r="BBS2112" s="1"/>
      <c r="BBT2112" s="1"/>
      <c r="BBU2112" s="1"/>
      <c r="BBV2112" s="1"/>
      <c r="BBW2112" s="1"/>
      <c r="BBX2112" s="1"/>
      <c r="BBY2112" s="1"/>
      <c r="BBZ2112" s="1"/>
      <c r="BCA2112" s="1"/>
      <c r="BCB2112" s="1"/>
      <c r="BCC2112" s="1"/>
      <c r="BCD2112" s="1"/>
      <c r="BCE2112" s="1"/>
      <c r="BCF2112" s="1"/>
      <c r="BCG2112" s="1"/>
      <c r="BCH2112" s="1"/>
      <c r="BCI2112" s="1"/>
      <c r="BCJ2112" s="1"/>
      <c r="BCK2112" s="1"/>
      <c r="BCL2112" s="1"/>
      <c r="BCM2112" s="1"/>
      <c r="BCN2112" s="1"/>
      <c r="BCO2112" s="1"/>
      <c r="BCP2112" s="1"/>
      <c r="BCQ2112" s="1"/>
      <c r="BCR2112" s="1"/>
      <c r="BCS2112" s="1"/>
      <c r="BCT2112" s="1"/>
      <c r="BCU2112" s="1"/>
      <c r="BCV2112" s="1"/>
      <c r="BCW2112" s="1"/>
      <c r="BCX2112" s="1"/>
      <c r="BCY2112" s="1"/>
      <c r="BCZ2112" s="1"/>
      <c r="BDA2112" s="1"/>
      <c r="BDB2112" s="1"/>
      <c r="BDC2112" s="1"/>
      <c r="BDD2112" s="1"/>
      <c r="BDE2112" s="1"/>
      <c r="BDF2112" s="1"/>
      <c r="BDG2112" s="1"/>
      <c r="BDH2112" s="1"/>
      <c r="BDI2112" s="1"/>
      <c r="BDJ2112" s="1"/>
      <c r="BDK2112" s="1"/>
      <c r="BDL2112" s="1"/>
      <c r="BDM2112" s="1"/>
      <c r="BDN2112" s="1"/>
      <c r="BDO2112" s="1"/>
      <c r="BDP2112" s="1"/>
      <c r="BDQ2112" s="1"/>
      <c r="BDR2112" s="1"/>
      <c r="BDS2112" s="1"/>
      <c r="BDT2112" s="1"/>
      <c r="BDU2112" s="1"/>
      <c r="BDV2112" s="1"/>
      <c r="BDW2112" s="1"/>
      <c r="BDX2112" s="1"/>
      <c r="BDY2112" s="1"/>
      <c r="BDZ2112" s="1"/>
      <c r="BEA2112" s="1"/>
      <c r="BEB2112" s="1"/>
      <c r="BEC2112" s="1"/>
      <c r="BED2112" s="1"/>
      <c r="BEE2112" s="1"/>
      <c r="BEF2112" s="1"/>
      <c r="BEG2112" s="1"/>
      <c r="BEH2112" s="1"/>
      <c r="BEI2112" s="1"/>
      <c r="BEJ2112" s="1"/>
      <c r="BEK2112" s="1"/>
      <c r="BEL2112" s="1"/>
      <c r="BEM2112" s="1"/>
      <c r="BEN2112" s="1"/>
      <c r="BEO2112" s="1"/>
      <c r="BEP2112" s="1"/>
      <c r="BEQ2112" s="1"/>
      <c r="BER2112" s="1"/>
      <c r="BES2112" s="1"/>
      <c r="BET2112" s="1"/>
      <c r="BEU2112" s="1"/>
      <c r="BEV2112" s="1"/>
      <c r="BEW2112" s="1"/>
      <c r="BEX2112" s="1"/>
      <c r="BEY2112" s="1"/>
      <c r="BEZ2112" s="1"/>
      <c r="BFA2112" s="1"/>
      <c r="BFB2112" s="1"/>
      <c r="BFC2112" s="1"/>
      <c r="BFD2112" s="1"/>
      <c r="BFE2112" s="1"/>
      <c r="BFF2112" s="1"/>
      <c r="BFG2112" s="1"/>
      <c r="BFH2112" s="1"/>
      <c r="BFI2112" s="1"/>
      <c r="BFJ2112" s="1"/>
      <c r="BFK2112" s="1"/>
      <c r="BFL2112" s="1"/>
      <c r="BFM2112" s="1"/>
      <c r="BFN2112" s="1"/>
      <c r="BFO2112" s="1"/>
      <c r="BFP2112" s="1"/>
      <c r="BFQ2112" s="1"/>
      <c r="BFR2112" s="1"/>
      <c r="BFS2112" s="1"/>
      <c r="BFT2112" s="1"/>
      <c r="BFU2112" s="1"/>
      <c r="BFV2112" s="1"/>
      <c r="BFW2112" s="1"/>
      <c r="BFX2112" s="1"/>
      <c r="BFY2112" s="1"/>
      <c r="BFZ2112" s="1"/>
      <c r="BGA2112" s="1"/>
      <c r="BGB2112" s="1"/>
      <c r="BGC2112" s="1"/>
      <c r="BGD2112" s="1"/>
      <c r="BGE2112" s="1"/>
      <c r="BGF2112" s="1"/>
      <c r="BGG2112" s="1"/>
      <c r="BGH2112" s="1"/>
      <c r="BGI2112" s="1"/>
      <c r="BGJ2112" s="1"/>
      <c r="BGK2112" s="1"/>
      <c r="BGL2112" s="1"/>
      <c r="BGM2112" s="1"/>
      <c r="BGN2112" s="1"/>
      <c r="BGO2112" s="1"/>
      <c r="BGP2112" s="1"/>
      <c r="BGQ2112" s="1"/>
      <c r="BGR2112" s="1"/>
      <c r="BGS2112" s="1"/>
      <c r="BGT2112" s="1"/>
      <c r="BGU2112" s="1"/>
      <c r="BGV2112" s="1"/>
      <c r="BGW2112" s="1"/>
      <c r="BGX2112" s="1"/>
      <c r="BGY2112" s="1"/>
      <c r="BGZ2112" s="1"/>
      <c r="BHA2112" s="1"/>
      <c r="BHB2112" s="1"/>
      <c r="BHC2112" s="1"/>
      <c r="BHD2112" s="1"/>
      <c r="BHE2112" s="1"/>
      <c r="BHF2112" s="1"/>
      <c r="BHG2112" s="1"/>
      <c r="BHH2112" s="1"/>
      <c r="BHI2112" s="1"/>
      <c r="BHJ2112" s="1"/>
      <c r="BHK2112" s="1"/>
      <c r="BHL2112" s="1"/>
      <c r="BHM2112" s="1"/>
      <c r="BHN2112" s="1"/>
      <c r="BHO2112" s="1"/>
      <c r="BHP2112" s="1"/>
      <c r="BHQ2112" s="1"/>
      <c r="BHR2112" s="1"/>
      <c r="BHS2112" s="1"/>
      <c r="BHT2112" s="1"/>
      <c r="BHU2112" s="1"/>
      <c r="BHV2112" s="1"/>
      <c r="BHW2112" s="1"/>
      <c r="BHX2112" s="1"/>
      <c r="BHY2112" s="1"/>
      <c r="BHZ2112" s="1"/>
      <c r="BIA2112" s="1"/>
      <c r="BIB2112" s="1"/>
      <c r="BIC2112" s="1"/>
      <c r="BID2112" s="1"/>
      <c r="BIE2112" s="1"/>
      <c r="BIF2112" s="1"/>
      <c r="BIG2112" s="1"/>
      <c r="BIH2112" s="1"/>
      <c r="BII2112" s="1"/>
      <c r="BIJ2112" s="1"/>
      <c r="BIK2112" s="1"/>
      <c r="BIL2112" s="1"/>
      <c r="BIM2112" s="1"/>
      <c r="BIN2112" s="1"/>
      <c r="BIO2112" s="1"/>
      <c r="BIP2112" s="1"/>
      <c r="BIQ2112" s="1"/>
      <c r="BIR2112" s="1"/>
      <c r="BIS2112" s="1"/>
      <c r="BIT2112" s="1"/>
      <c r="BIU2112" s="1"/>
      <c r="BIV2112" s="1"/>
      <c r="BIW2112" s="1"/>
      <c r="BIX2112" s="1"/>
      <c r="BIY2112" s="1"/>
      <c r="BIZ2112" s="1"/>
      <c r="BJA2112" s="1"/>
      <c r="BJB2112" s="1"/>
      <c r="BJC2112" s="1"/>
      <c r="BJD2112" s="1"/>
      <c r="BJE2112" s="1"/>
      <c r="BJF2112" s="1"/>
      <c r="BJG2112" s="1"/>
      <c r="BJH2112" s="1"/>
      <c r="BJI2112" s="1"/>
      <c r="BJJ2112" s="1"/>
      <c r="BJK2112" s="1"/>
      <c r="BJL2112" s="1"/>
      <c r="BJM2112" s="1"/>
      <c r="BJN2112" s="1"/>
      <c r="BJO2112" s="1"/>
      <c r="BJP2112" s="1"/>
      <c r="BJQ2112" s="1"/>
      <c r="BJR2112" s="1"/>
      <c r="BJS2112" s="1"/>
      <c r="BJT2112" s="1"/>
      <c r="BJU2112" s="1"/>
      <c r="BJV2112" s="1"/>
      <c r="BJW2112" s="1"/>
      <c r="BJX2112" s="1"/>
      <c r="BJY2112" s="1"/>
      <c r="BJZ2112" s="1"/>
      <c r="BKA2112" s="1"/>
      <c r="BKB2112" s="1"/>
      <c r="BKC2112" s="1"/>
      <c r="BKD2112" s="1"/>
      <c r="BKE2112" s="1"/>
      <c r="BKF2112" s="1"/>
      <c r="BKG2112" s="1"/>
      <c r="BKH2112" s="1"/>
      <c r="BKI2112" s="1"/>
      <c r="BKJ2112" s="1"/>
      <c r="BKK2112" s="1"/>
      <c r="BKL2112" s="1"/>
      <c r="BKM2112" s="1"/>
      <c r="BKN2112" s="1"/>
      <c r="BKO2112" s="1"/>
      <c r="BKP2112" s="1"/>
      <c r="BKQ2112" s="1"/>
      <c r="BKR2112" s="1"/>
      <c r="BKS2112" s="1"/>
      <c r="BKT2112" s="1"/>
      <c r="BKU2112" s="1"/>
      <c r="BKV2112" s="1"/>
      <c r="BKW2112" s="1"/>
      <c r="BKX2112" s="1"/>
      <c r="BKY2112" s="1"/>
      <c r="BKZ2112" s="1"/>
      <c r="BLA2112" s="1"/>
      <c r="BLB2112" s="1"/>
      <c r="BLC2112" s="1"/>
      <c r="BLD2112" s="1"/>
      <c r="BLE2112" s="1"/>
      <c r="BLF2112" s="1"/>
      <c r="BLG2112" s="1"/>
      <c r="BLH2112" s="1"/>
      <c r="BLI2112" s="1"/>
      <c r="BLJ2112" s="1"/>
      <c r="BLK2112" s="1"/>
      <c r="BLL2112" s="1"/>
      <c r="BLM2112" s="1"/>
      <c r="BLN2112" s="1"/>
      <c r="BLO2112" s="1"/>
      <c r="BLP2112" s="1"/>
      <c r="BLQ2112" s="1"/>
      <c r="BLR2112" s="1"/>
      <c r="BLS2112" s="1"/>
      <c r="BLT2112" s="1"/>
      <c r="BLU2112" s="1"/>
      <c r="BLV2112" s="1"/>
      <c r="BLW2112" s="1"/>
      <c r="BLX2112" s="1"/>
      <c r="BLY2112" s="1"/>
      <c r="BLZ2112" s="1"/>
      <c r="BMA2112" s="1"/>
      <c r="BMB2112" s="1"/>
      <c r="BMC2112" s="1"/>
      <c r="BMD2112" s="1"/>
      <c r="BME2112" s="1"/>
      <c r="BMF2112" s="1"/>
      <c r="BMG2112" s="1"/>
      <c r="BMH2112" s="1"/>
      <c r="BMI2112" s="1"/>
      <c r="BMJ2112" s="1"/>
      <c r="BMK2112" s="1"/>
      <c r="BML2112" s="1"/>
      <c r="BMM2112" s="1"/>
      <c r="BMN2112" s="1"/>
      <c r="BMO2112" s="1"/>
      <c r="BMP2112" s="1"/>
      <c r="BMQ2112" s="1"/>
      <c r="BMR2112" s="1"/>
      <c r="BMS2112" s="1"/>
      <c r="BMT2112" s="1"/>
      <c r="BMU2112" s="1"/>
      <c r="BMV2112" s="1"/>
      <c r="BMW2112" s="1"/>
      <c r="BMX2112" s="1"/>
      <c r="BMY2112" s="1"/>
      <c r="BMZ2112" s="1"/>
      <c r="BNA2112" s="1"/>
      <c r="BNB2112" s="1"/>
      <c r="BNC2112" s="1"/>
      <c r="BND2112" s="1"/>
      <c r="BNE2112" s="1"/>
      <c r="BNF2112" s="1"/>
      <c r="BNG2112" s="1"/>
      <c r="BNH2112" s="1"/>
      <c r="BNI2112" s="1"/>
      <c r="BNJ2112" s="1"/>
      <c r="BNK2112" s="1"/>
      <c r="BNL2112" s="1"/>
      <c r="BNM2112" s="1"/>
      <c r="BNN2112" s="1"/>
      <c r="BNO2112" s="1"/>
      <c r="BNP2112" s="1"/>
      <c r="BNQ2112" s="1"/>
      <c r="BNR2112" s="1"/>
      <c r="BNS2112" s="1"/>
      <c r="BNT2112" s="1"/>
      <c r="BNU2112" s="1"/>
      <c r="BNV2112" s="1"/>
      <c r="BNW2112" s="1"/>
      <c r="BNX2112" s="1"/>
      <c r="BNY2112" s="1"/>
      <c r="BNZ2112" s="1"/>
      <c r="BOA2112" s="1"/>
      <c r="BOB2112" s="1"/>
      <c r="BOC2112" s="1"/>
      <c r="BOD2112" s="1"/>
      <c r="BOE2112" s="1"/>
      <c r="BOF2112" s="1"/>
      <c r="BOG2112" s="1"/>
      <c r="BOH2112" s="1"/>
      <c r="BOI2112" s="1"/>
      <c r="BOJ2112" s="1"/>
      <c r="BOK2112" s="1"/>
      <c r="BOL2112" s="1"/>
      <c r="BOM2112" s="1"/>
      <c r="BON2112" s="1"/>
      <c r="BOO2112" s="1"/>
      <c r="BOP2112" s="1"/>
      <c r="BOQ2112" s="1"/>
      <c r="BOR2112" s="1"/>
      <c r="BOS2112" s="1"/>
      <c r="BOT2112" s="1"/>
      <c r="BOU2112" s="1"/>
      <c r="BOV2112" s="1"/>
      <c r="BOW2112" s="1"/>
      <c r="BOX2112" s="1"/>
      <c r="BOY2112" s="1"/>
      <c r="BOZ2112" s="1"/>
      <c r="BPA2112" s="1"/>
      <c r="BPB2112" s="1"/>
      <c r="BPC2112" s="1"/>
      <c r="BPD2112" s="1"/>
      <c r="BPE2112" s="1"/>
      <c r="BPF2112" s="1"/>
      <c r="BPG2112" s="1"/>
      <c r="BPH2112" s="1"/>
      <c r="BPI2112" s="1"/>
      <c r="BPJ2112" s="1"/>
      <c r="BPK2112" s="1"/>
      <c r="BPL2112" s="1"/>
      <c r="BPM2112" s="1"/>
      <c r="BPN2112" s="1"/>
      <c r="BPO2112" s="1"/>
      <c r="BPP2112" s="1"/>
      <c r="BPQ2112" s="1"/>
      <c r="BPR2112" s="1"/>
      <c r="BPS2112" s="1"/>
      <c r="BPT2112" s="1"/>
      <c r="BPU2112" s="1"/>
      <c r="BPV2112" s="1"/>
      <c r="BPW2112" s="1"/>
      <c r="BPX2112" s="1"/>
      <c r="BPY2112" s="1"/>
      <c r="BPZ2112" s="1"/>
      <c r="BQA2112" s="1"/>
      <c r="BQB2112" s="1"/>
      <c r="BQC2112" s="1"/>
      <c r="BQD2112" s="1"/>
      <c r="BQE2112" s="1"/>
      <c r="BQF2112" s="1"/>
      <c r="BQG2112" s="1"/>
      <c r="BQH2112" s="1"/>
      <c r="BQI2112" s="1"/>
      <c r="BQJ2112" s="1"/>
      <c r="BQK2112" s="1"/>
      <c r="BQL2112" s="1"/>
      <c r="BQM2112" s="1"/>
      <c r="BQN2112" s="1"/>
      <c r="BQO2112" s="1"/>
      <c r="BQP2112" s="1"/>
      <c r="BQQ2112" s="1"/>
      <c r="BQR2112" s="1"/>
      <c r="BQS2112" s="1"/>
      <c r="BQT2112" s="1"/>
      <c r="BQU2112" s="1"/>
      <c r="BQV2112" s="1"/>
      <c r="BQW2112" s="1"/>
      <c r="BQX2112" s="1"/>
      <c r="BQY2112" s="1"/>
      <c r="BQZ2112" s="1"/>
      <c r="BRA2112" s="1"/>
      <c r="BRB2112" s="1"/>
      <c r="BRC2112" s="1"/>
      <c r="BRD2112" s="1"/>
      <c r="BRE2112" s="1"/>
      <c r="BRF2112" s="1"/>
      <c r="BRG2112" s="1"/>
      <c r="BRH2112" s="1"/>
      <c r="BRI2112" s="1"/>
      <c r="BRJ2112" s="1"/>
      <c r="BRK2112" s="1"/>
      <c r="BRL2112" s="1"/>
      <c r="BRM2112" s="1"/>
      <c r="BRN2112" s="1"/>
      <c r="BRO2112" s="1"/>
      <c r="BRP2112" s="1"/>
      <c r="BRQ2112" s="1"/>
      <c r="BRR2112" s="1"/>
      <c r="BRS2112" s="1"/>
      <c r="BRT2112" s="1"/>
      <c r="BRU2112" s="1"/>
      <c r="BRV2112" s="1"/>
      <c r="BRW2112" s="1"/>
      <c r="BRX2112" s="1"/>
      <c r="BRY2112" s="1"/>
      <c r="BRZ2112" s="1"/>
      <c r="BSA2112" s="1"/>
      <c r="BSB2112" s="1"/>
      <c r="BSC2112" s="1"/>
      <c r="BSD2112" s="1"/>
      <c r="BSE2112" s="1"/>
      <c r="BSF2112" s="1"/>
      <c r="BSG2112" s="1"/>
      <c r="BSH2112" s="1"/>
      <c r="BSI2112" s="1"/>
      <c r="BSJ2112" s="1"/>
      <c r="BSK2112" s="1"/>
      <c r="BSL2112" s="1"/>
      <c r="BSM2112" s="1"/>
      <c r="BSN2112" s="1"/>
      <c r="BSO2112" s="1"/>
      <c r="BSP2112" s="1"/>
      <c r="BSQ2112" s="1"/>
      <c r="BSR2112" s="1"/>
      <c r="BSS2112" s="1"/>
      <c r="BST2112" s="1"/>
      <c r="BSU2112" s="1"/>
      <c r="BSV2112" s="1"/>
      <c r="BSW2112" s="1"/>
      <c r="BSX2112" s="1"/>
      <c r="BSY2112" s="1"/>
      <c r="BSZ2112" s="1"/>
      <c r="BTA2112" s="1"/>
      <c r="BTB2112" s="1"/>
      <c r="BTC2112" s="1"/>
      <c r="BTD2112" s="1"/>
      <c r="BTE2112" s="1"/>
      <c r="BTF2112" s="1"/>
      <c r="BTG2112" s="1"/>
      <c r="BTH2112" s="1"/>
      <c r="BTI2112" s="1"/>
      <c r="BTJ2112" s="1"/>
      <c r="BTK2112" s="1"/>
      <c r="BTL2112" s="1"/>
      <c r="BTM2112" s="1"/>
      <c r="BTN2112" s="1"/>
      <c r="BTO2112" s="1"/>
      <c r="BTP2112" s="1"/>
      <c r="BTQ2112" s="1"/>
      <c r="BTR2112" s="1"/>
      <c r="BTS2112" s="1"/>
      <c r="BTT2112" s="1"/>
      <c r="BTU2112" s="1"/>
      <c r="BTV2112" s="1"/>
      <c r="BTW2112" s="1"/>
      <c r="BTX2112" s="1"/>
      <c r="BTY2112" s="1"/>
      <c r="BTZ2112" s="1"/>
      <c r="BUA2112" s="1"/>
      <c r="BUB2112" s="1"/>
      <c r="BUC2112" s="1"/>
      <c r="BUD2112" s="1"/>
      <c r="BUE2112" s="1"/>
      <c r="BUF2112" s="1"/>
      <c r="BUG2112" s="1"/>
      <c r="BUH2112" s="1"/>
      <c r="BUI2112" s="1"/>
      <c r="BUJ2112" s="1"/>
      <c r="BUK2112" s="1"/>
      <c r="BUL2112" s="1"/>
      <c r="BUM2112" s="1"/>
      <c r="BUN2112" s="1"/>
      <c r="BUO2112" s="1"/>
      <c r="BUP2112" s="1"/>
      <c r="BUQ2112" s="1"/>
      <c r="BUR2112" s="1"/>
      <c r="BUS2112" s="1"/>
      <c r="BUT2112" s="1"/>
      <c r="BUU2112" s="1"/>
      <c r="BUV2112" s="1"/>
      <c r="BUW2112" s="1"/>
      <c r="BUX2112" s="1"/>
      <c r="BUY2112" s="1"/>
      <c r="BUZ2112" s="1"/>
      <c r="BVA2112" s="1"/>
      <c r="BVB2112" s="1"/>
      <c r="BVC2112" s="1"/>
      <c r="BVD2112" s="1"/>
      <c r="BVE2112" s="1"/>
      <c r="BVF2112" s="1"/>
      <c r="BVG2112" s="1"/>
      <c r="BVH2112" s="1"/>
      <c r="BVI2112" s="1"/>
      <c r="BVJ2112" s="1"/>
      <c r="BVK2112" s="1"/>
      <c r="BVL2112" s="1"/>
      <c r="BVM2112" s="1"/>
      <c r="BVN2112" s="1"/>
      <c r="BVO2112" s="1"/>
      <c r="BVP2112" s="1"/>
      <c r="BVQ2112" s="1"/>
      <c r="BVR2112" s="1"/>
      <c r="BVS2112" s="1"/>
      <c r="BVT2112" s="1"/>
      <c r="BVU2112" s="1"/>
      <c r="BVV2112" s="1"/>
      <c r="BVW2112" s="1"/>
      <c r="BVX2112" s="1"/>
      <c r="BVY2112" s="1"/>
      <c r="BVZ2112" s="1"/>
      <c r="BWA2112" s="1"/>
      <c r="BWB2112" s="1"/>
      <c r="BWC2112" s="1"/>
      <c r="BWD2112" s="1"/>
      <c r="BWE2112" s="1"/>
      <c r="BWF2112" s="1"/>
      <c r="BWG2112" s="1"/>
      <c r="BWH2112" s="1"/>
      <c r="BWI2112" s="1"/>
      <c r="BWJ2112" s="1"/>
      <c r="BWK2112" s="1"/>
      <c r="BWL2112" s="1"/>
      <c r="BWM2112" s="1"/>
      <c r="BWN2112" s="1"/>
      <c r="BWO2112" s="1"/>
      <c r="BWP2112" s="1"/>
      <c r="BWQ2112" s="1"/>
      <c r="BWR2112" s="1"/>
      <c r="BWS2112" s="1"/>
      <c r="BWT2112" s="1"/>
      <c r="BWU2112" s="1"/>
      <c r="BWV2112" s="1"/>
      <c r="BWW2112" s="1"/>
      <c r="BWX2112" s="1"/>
      <c r="BWY2112" s="1"/>
      <c r="BWZ2112" s="1"/>
      <c r="BXA2112" s="1"/>
      <c r="BXB2112" s="1"/>
      <c r="BXC2112" s="1"/>
      <c r="BXD2112" s="1"/>
      <c r="BXE2112" s="1"/>
      <c r="BXF2112" s="1"/>
      <c r="BXG2112" s="1"/>
      <c r="BXH2112" s="1"/>
      <c r="BXI2112" s="1"/>
      <c r="BXJ2112" s="1"/>
      <c r="BXK2112" s="1"/>
      <c r="BXL2112" s="1"/>
      <c r="BXM2112" s="1"/>
      <c r="BXN2112" s="1"/>
      <c r="BXO2112" s="1"/>
      <c r="BXP2112" s="1"/>
      <c r="BXQ2112" s="1"/>
      <c r="BXR2112" s="1"/>
      <c r="BXS2112" s="1"/>
      <c r="BXT2112" s="1"/>
      <c r="BXU2112" s="1"/>
      <c r="BXV2112" s="1"/>
      <c r="BXW2112" s="1"/>
      <c r="BXX2112" s="1"/>
      <c r="BXY2112" s="1"/>
      <c r="BXZ2112" s="1"/>
      <c r="BYA2112" s="1"/>
      <c r="BYB2112" s="1"/>
      <c r="BYC2112" s="1"/>
      <c r="BYD2112" s="1"/>
      <c r="BYE2112" s="1"/>
      <c r="BYF2112" s="1"/>
      <c r="BYG2112" s="1"/>
      <c r="BYH2112" s="1"/>
      <c r="BYI2112" s="1"/>
      <c r="BYJ2112" s="1"/>
      <c r="BYK2112" s="1"/>
      <c r="BYL2112" s="1"/>
      <c r="BYM2112" s="1"/>
      <c r="BYN2112" s="1"/>
      <c r="BYO2112" s="1"/>
      <c r="BYP2112" s="1"/>
      <c r="BYQ2112" s="1"/>
      <c r="BYR2112" s="1"/>
      <c r="BYS2112" s="1"/>
      <c r="BYT2112" s="1"/>
      <c r="BYU2112" s="1"/>
      <c r="BYV2112" s="1"/>
      <c r="BYW2112" s="1"/>
      <c r="BYX2112" s="1"/>
      <c r="BYY2112" s="1"/>
      <c r="BYZ2112" s="1"/>
      <c r="BZA2112" s="1"/>
      <c r="BZB2112" s="1"/>
      <c r="BZC2112" s="1"/>
      <c r="BZD2112" s="1"/>
      <c r="BZE2112" s="1"/>
      <c r="BZF2112" s="1"/>
      <c r="BZG2112" s="1"/>
      <c r="BZH2112" s="1"/>
      <c r="BZI2112" s="1"/>
      <c r="BZJ2112" s="1"/>
      <c r="BZK2112" s="1"/>
      <c r="BZL2112" s="1"/>
      <c r="BZM2112" s="1"/>
      <c r="BZN2112" s="1"/>
      <c r="BZO2112" s="1"/>
      <c r="BZP2112" s="1"/>
      <c r="BZQ2112" s="1"/>
      <c r="BZR2112" s="1"/>
      <c r="BZS2112" s="1"/>
      <c r="BZT2112" s="1"/>
      <c r="BZU2112" s="1"/>
      <c r="BZV2112" s="1"/>
      <c r="BZW2112" s="1"/>
      <c r="BZX2112" s="1"/>
      <c r="BZY2112" s="1"/>
      <c r="BZZ2112" s="1"/>
      <c r="CAA2112" s="1"/>
      <c r="CAB2112" s="1"/>
      <c r="CAC2112" s="1"/>
      <c r="CAD2112" s="1"/>
      <c r="CAE2112" s="1"/>
      <c r="CAF2112" s="1"/>
      <c r="CAG2112" s="1"/>
      <c r="CAH2112" s="1"/>
      <c r="CAI2112" s="1"/>
      <c r="CAJ2112" s="1"/>
      <c r="CAK2112" s="1"/>
      <c r="CAL2112" s="1"/>
      <c r="CAM2112" s="1"/>
      <c r="CAN2112" s="1"/>
      <c r="CAO2112" s="1"/>
      <c r="CAP2112" s="1"/>
      <c r="CAQ2112" s="1"/>
      <c r="CAR2112" s="1"/>
      <c r="CAS2112" s="1"/>
      <c r="CAT2112" s="1"/>
      <c r="CAU2112" s="1"/>
      <c r="CAV2112" s="1"/>
      <c r="CAW2112" s="1"/>
      <c r="CAX2112" s="1"/>
      <c r="CAY2112" s="1"/>
      <c r="CAZ2112" s="1"/>
      <c r="CBA2112" s="1"/>
      <c r="CBB2112" s="1"/>
      <c r="CBC2112" s="1"/>
      <c r="CBD2112" s="1"/>
      <c r="CBE2112" s="1"/>
      <c r="CBF2112" s="1"/>
      <c r="CBG2112" s="1"/>
      <c r="CBH2112" s="1"/>
      <c r="CBI2112" s="1"/>
      <c r="CBJ2112" s="1"/>
      <c r="CBK2112" s="1"/>
      <c r="CBL2112" s="1"/>
      <c r="CBM2112" s="1"/>
      <c r="CBN2112" s="1"/>
      <c r="CBO2112" s="1"/>
      <c r="CBP2112" s="1"/>
      <c r="CBQ2112" s="1"/>
      <c r="CBR2112" s="1"/>
      <c r="CBS2112" s="1"/>
      <c r="CBT2112" s="1"/>
      <c r="CBU2112" s="1"/>
      <c r="CBV2112" s="1"/>
      <c r="CBW2112" s="1"/>
      <c r="CBX2112" s="1"/>
      <c r="CBY2112" s="1"/>
      <c r="CBZ2112" s="1"/>
      <c r="CCA2112" s="1"/>
      <c r="CCB2112" s="1"/>
      <c r="CCC2112" s="1"/>
      <c r="CCD2112" s="1"/>
      <c r="CCE2112" s="1"/>
      <c r="CCF2112" s="1"/>
      <c r="CCG2112" s="1"/>
      <c r="CCH2112" s="1"/>
      <c r="CCI2112" s="1"/>
      <c r="CCJ2112" s="1"/>
      <c r="CCK2112" s="1"/>
      <c r="CCL2112" s="1"/>
      <c r="CCM2112" s="1"/>
      <c r="CCN2112" s="1"/>
      <c r="CCO2112" s="1"/>
      <c r="CCP2112" s="1"/>
      <c r="CCQ2112" s="1"/>
      <c r="CCR2112" s="1"/>
      <c r="CCS2112" s="1"/>
      <c r="CCT2112" s="1"/>
      <c r="CCU2112" s="1"/>
      <c r="CCV2112" s="1"/>
      <c r="CCW2112" s="1"/>
      <c r="CCX2112" s="1"/>
      <c r="CCY2112" s="1"/>
      <c r="CCZ2112" s="1"/>
      <c r="CDA2112" s="1"/>
      <c r="CDB2112" s="1"/>
      <c r="CDC2112" s="1"/>
      <c r="CDD2112" s="1"/>
      <c r="CDE2112" s="1"/>
      <c r="CDF2112" s="1"/>
      <c r="CDG2112" s="1"/>
      <c r="CDH2112" s="1"/>
      <c r="CDI2112" s="1"/>
      <c r="CDJ2112" s="1"/>
      <c r="CDK2112" s="1"/>
      <c r="CDL2112" s="1"/>
      <c r="CDM2112" s="1"/>
      <c r="CDN2112" s="1"/>
      <c r="CDO2112" s="1"/>
      <c r="CDP2112" s="1"/>
      <c r="CDQ2112" s="1"/>
      <c r="CDR2112" s="1"/>
      <c r="CDS2112" s="1"/>
      <c r="CDT2112" s="1"/>
      <c r="CDU2112" s="1"/>
      <c r="CDV2112" s="1"/>
      <c r="CDW2112" s="1"/>
      <c r="CDX2112" s="1"/>
      <c r="CDY2112" s="1"/>
      <c r="CDZ2112" s="1"/>
      <c r="CEA2112" s="1"/>
      <c r="CEB2112" s="1"/>
      <c r="CEC2112" s="1"/>
      <c r="CED2112" s="1"/>
      <c r="CEE2112" s="1"/>
      <c r="CEF2112" s="1"/>
      <c r="CEG2112" s="1"/>
      <c r="CEH2112" s="1"/>
      <c r="CEI2112" s="1"/>
      <c r="CEJ2112" s="1"/>
      <c r="CEK2112" s="1"/>
      <c r="CEL2112" s="1"/>
      <c r="CEM2112" s="1"/>
      <c r="CEN2112" s="1"/>
      <c r="CEO2112" s="1"/>
      <c r="CEP2112" s="1"/>
      <c r="CEQ2112" s="1"/>
      <c r="CER2112" s="1"/>
      <c r="CES2112" s="1"/>
      <c r="CET2112" s="1"/>
      <c r="CEU2112" s="1"/>
      <c r="CEV2112" s="1"/>
      <c r="CEW2112" s="1"/>
      <c r="CEX2112" s="1"/>
      <c r="CEY2112" s="1"/>
      <c r="CEZ2112" s="1"/>
      <c r="CFA2112" s="1"/>
      <c r="CFB2112" s="1"/>
      <c r="CFC2112" s="1"/>
      <c r="CFD2112" s="1"/>
      <c r="CFE2112" s="1"/>
      <c r="CFF2112" s="1"/>
      <c r="CFG2112" s="1"/>
      <c r="CFH2112" s="1"/>
      <c r="CFI2112" s="1"/>
      <c r="CFJ2112" s="1"/>
      <c r="CFK2112" s="1"/>
      <c r="CFL2112" s="1"/>
      <c r="CFM2112" s="1"/>
      <c r="CFN2112" s="1"/>
      <c r="CFO2112" s="1"/>
      <c r="CFP2112" s="1"/>
      <c r="CFQ2112" s="1"/>
      <c r="CFR2112" s="1"/>
      <c r="CFS2112" s="1"/>
      <c r="CFT2112" s="1"/>
      <c r="CFU2112" s="1"/>
      <c r="CFV2112" s="1"/>
      <c r="CFW2112" s="1"/>
      <c r="CFX2112" s="1"/>
      <c r="CFY2112" s="1"/>
      <c r="CFZ2112" s="1"/>
      <c r="CGA2112" s="1"/>
      <c r="CGB2112" s="1"/>
      <c r="CGC2112" s="1"/>
      <c r="CGD2112" s="1"/>
      <c r="CGE2112" s="1"/>
      <c r="CGF2112" s="1"/>
      <c r="CGG2112" s="1"/>
      <c r="CGH2112" s="1"/>
      <c r="CGI2112" s="1"/>
      <c r="CGJ2112" s="1"/>
      <c r="CGK2112" s="1"/>
      <c r="CGL2112" s="1"/>
      <c r="CGM2112" s="1"/>
      <c r="CGN2112" s="1"/>
      <c r="CGO2112" s="1"/>
      <c r="CGP2112" s="1"/>
      <c r="CGQ2112" s="1"/>
      <c r="CGR2112" s="1"/>
      <c r="CGS2112" s="1"/>
      <c r="CGT2112" s="1"/>
      <c r="CGU2112" s="1"/>
      <c r="CGV2112" s="1"/>
      <c r="CGW2112" s="1"/>
      <c r="CGX2112" s="1"/>
      <c r="CGY2112" s="1"/>
      <c r="CGZ2112" s="1"/>
      <c r="CHA2112" s="1"/>
      <c r="CHB2112" s="1"/>
      <c r="CHC2112" s="1"/>
      <c r="CHD2112" s="1"/>
      <c r="CHE2112" s="1"/>
      <c r="CHF2112" s="1"/>
      <c r="CHG2112" s="1"/>
      <c r="CHH2112" s="1"/>
      <c r="CHI2112" s="1"/>
      <c r="CHJ2112" s="1"/>
      <c r="CHK2112" s="1"/>
      <c r="CHL2112" s="1"/>
      <c r="CHM2112" s="1"/>
      <c r="CHN2112" s="1"/>
      <c r="CHO2112" s="1"/>
      <c r="CHP2112" s="1"/>
      <c r="CHQ2112" s="1"/>
      <c r="CHR2112" s="1"/>
      <c r="CHS2112" s="1"/>
      <c r="CHT2112" s="1"/>
      <c r="CHU2112" s="1"/>
      <c r="CHV2112" s="1"/>
      <c r="CHW2112" s="1"/>
      <c r="CHX2112" s="1"/>
      <c r="CHY2112" s="1"/>
      <c r="CHZ2112" s="1"/>
      <c r="CIA2112" s="1"/>
      <c r="CIB2112" s="1"/>
      <c r="CIC2112" s="1"/>
      <c r="CID2112" s="1"/>
      <c r="CIE2112" s="1"/>
      <c r="CIF2112" s="1"/>
      <c r="CIG2112" s="1"/>
      <c r="CIH2112" s="1"/>
      <c r="CII2112" s="1"/>
      <c r="CIJ2112" s="1"/>
      <c r="CIK2112" s="1"/>
      <c r="CIL2112" s="1"/>
      <c r="CIM2112" s="1"/>
      <c r="CIN2112" s="1"/>
      <c r="CIO2112" s="1"/>
      <c r="CIP2112" s="1"/>
      <c r="CIQ2112" s="1"/>
      <c r="CIR2112" s="1"/>
      <c r="CIS2112" s="1"/>
      <c r="CIT2112" s="1"/>
      <c r="CIU2112" s="1"/>
      <c r="CIV2112" s="1"/>
      <c r="CIW2112" s="1"/>
      <c r="CIX2112" s="1"/>
      <c r="CIY2112" s="1"/>
      <c r="CIZ2112" s="1"/>
      <c r="CJA2112" s="1"/>
      <c r="CJB2112" s="1"/>
      <c r="CJC2112" s="1"/>
      <c r="CJD2112" s="1"/>
      <c r="CJE2112" s="1"/>
      <c r="CJF2112" s="1"/>
      <c r="CJG2112" s="1"/>
      <c r="CJH2112" s="1"/>
      <c r="CJI2112" s="1"/>
      <c r="CJJ2112" s="1"/>
      <c r="CJK2112" s="1"/>
      <c r="CJL2112" s="1"/>
      <c r="CJM2112" s="1"/>
      <c r="CJN2112" s="1"/>
      <c r="CJO2112" s="1"/>
      <c r="CJP2112" s="1"/>
      <c r="CJQ2112" s="1"/>
      <c r="CJR2112" s="1"/>
      <c r="CJS2112" s="1"/>
      <c r="CJT2112" s="1"/>
      <c r="CJU2112" s="1"/>
      <c r="CJV2112" s="1"/>
      <c r="CJW2112" s="1"/>
      <c r="CJX2112" s="1"/>
      <c r="CJY2112" s="1"/>
      <c r="CJZ2112" s="1"/>
      <c r="CKA2112" s="1"/>
      <c r="CKB2112" s="1"/>
      <c r="CKC2112" s="1"/>
      <c r="CKD2112" s="1"/>
      <c r="CKE2112" s="1"/>
      <c r="CKF2112" s="1"/>
      <c r="CKG2112" s="1"/>
      <c r="CKH2112" s="1"/>
      <c r="CKI2112" s="1"/>
      <c r="CKJ2112" s="1"/>
      <c r="CKK2112" s="1"/>
      <c r="CKL2112" s="1"/>
      <c r="CKM2112" s="1"/>
      <c r="CKN2112" s="1"/>
      <c r="CKO2112" s="1"/>
      <c r="CKP2112" s="1"/>
      <c r="CKQ2112" s="1"/>
      <c r="CKR2112" s="1"/>
      <c r="CKS2112" s="1"/>
      <c r="CKT2112" s="1"/>
      <c r="CKU2112" s="1"/>
      <c r="CKV2112" s="1"/>
      <c r="CKW2112" s="1"/>
      <c r="CKX2112" s="1"/>
      <c r="CKY2112" s="1"/>
      <c r="CKZ2112" s="1"/>
      <c r="CLA2112" s="1"/>
      <c r="CLB2112" s="1"/>
      <c r="CLC2112" s="1"/>
      <c r="CLD2112" s="1"/>
      <c r="CLE2112" s="1"/>
      <c r="CLF2112" s="1"/>
      <c r="CLG2112" s="1"/>
      <c r="CLH2112" s="1"/>
      <c r="CLI2112" s="1"/>
      <c r="CLJ2112" s="1"/>
      <c r="CLK2112" s="1"/>
      <c r="CLL2112" s="1"/>
      <c r="CLM2112" s="1"/>
      <c r="CLN2112" s="1"/>
      <c r="CLO2112" s="1"/>
      <c r="CLP2112" s="1"/>
      <c r="CLQ2112" s="1"/>
      <c r="CLR2112" s="1"/>
      <c r="CLS2112" s="1"/>
      <c r="CLT2112" s="1"/>
      <c r="CLU2112" s="1"/>
      <c r="CLV2112" s="1"/>
      <c r="CLW2112" s="1"/>
      <c r="CLX2112" s="1"/>
      <c r="CLY2112" s="1"/>
      <c r="CLZ2112" s="1"/>
      <c r="CMA2112" s="1"/>
      <c r="CMB2112" s="1"/>
      <c r="CMC2112" s="1"/>
      <c r="CMD2112" s="1"/>
      <c r="CME2112" s="1"/>
      <c r="CMF2112" s="1"/>
      <c r="CMG2112" s="1"/>
      <c r="CMH2112" s="1"/>
      <c r="CMI2112" s="1"/>
      <c r="CMJ2112" s="1"/>
      <c r="CMK2112" s="1"/>
      <c r="CML2112" s="1"/>
      <c r="CMM2112" s="1"/>
      <c r="CMN2112" s="1"/>
      <c r="CMO2112" s="1"/>
      <c r="CMP2112" s="1"/>
      <c r="CMQ2112" s="1"/>
      <c r="CMR2112" s="1"/>
      <c r="CMS2112" s="1"/>
      <c r="CMT2112" s="1"/>
      <c r="CMU2112" s="1"/>
      <c r="CMV2112" s="1"/>
      <c r="CMW2112" s="1"/>
      <c r="CMX2112" s="1"/>
      <c r="CMY2112" s="1"/>
      <c r="CMZ2112" s="1"/>
      <c r="CNA2112" s="1"/>
      <c r="CNB2112" s="1"/>
      <c r="CNC2112" s="1"/>
      <c r="CND2112" s="1"/>
      <c r="CNE2112" s="1"/>
      <c r="CNF2112" s="1"/>
      <c r="CNG2112" s="1"/>
      <c r="CNH2112" s="1"/>
      <c r="CNI2112" s="1"/>
      <c r="CNJ2112" s="1"/>
      <c r="CNK2112" s="1"/>
      <c r="CNL2112" s="1"/>
      <c r="CNM2112" s="1"/>
      <c r="CNN2112" s="1"/>
      <c r="CNO2112" s="1"/>
      <c r="CNP2112" s="1"/>
      <c r="CNQ2112" s="1"/>
      <c r="CNR2112" s="1"/>
      <c r="CNS2112" s="1"/>
      <c r="CNT2112" s="1"/>
      <c r="CNU2112" s="1"/>
      <c r="CNV2112" s="1"/>
      <c r="CNW2112" s="1"/>
      <c r="CNX2112" s="1"/>
      <c r="CNY2112" s="1"/>
      <c r="CNZ2112" s="1"/>
      <c r="COA2112" s="1"/>
      <c r="COB2112" s="1"/>
      <c r="COC2112" s="1"/>
      <c r="COD2112" s="1"/>
      <c r="COE2112" s="1"/>
      <c r="COF2112" s="1"/>
      <c r="COG2112" s="1"/>
      <c r="COH2112" s="1"/>
      <c r="COI2112" s="1"/>
      <c r="COJ2112" s="1"/>
      <c r="COK2112" s="1"/>
      <c r="COL2112" s="1"/>
      <c r="COM2112" s="1"/>
      <c r="CON2112" s="1"/>
      <c r="COO2112" s="1"/>
      <c r="COP2112" s="1"/>
      <c r="COQ2112" s="1"/>
      <c r="COR2112" s="1"/>
      <c r="COS2112" s="1"/>
      <c r="COT2112" s="1"/>
      <c r="COU2112" s="1"/>
      <c r="COV2112" s="1"/>
      <c r="COW2112" s="1"/>
      <c r="COX2112" s="1"/>
      <c r="COY2112" s="1"/>
      <c r="COZ2112" s="1"/>
      <c r="CPA2112" s="1"/>
      <c r="CPB2112" s="1"/>
      <c r="CPC2112" s="1"/>
      <c r="CPD2112" s="1"/>
      <c r="CPE2112" s="1"/>
      <c r="CPF2112" s="1"/>
      <c r="CPG2112" s="1"/>
      <c r="CPH2112" s="1"/>
      <c r="CPI2112" s="1"/>
      <c r="CPJ2112" s="1"/>
      <c r="CPK2112" s="1"/>
      <c r="CPL2112" s="1"/>
      <c r="CPM2112" s="1"/>
      <c r="CPN2112" s="1"/>
      <c r="CPO2112" s="1"/>
      <c r="CPP2112" s="1"/>
      <c r="CPQ2112" s="1"/>
      <c r="CPR2112" s="1"/>
      <c r="CPS2112" s="1"/>
      <c r="CPT2112" s="1"/>
      <c r="CPU2112" s="1"/>
      <c r="CPV2112" s="1"/>
      <c r="CPW2112" s="1"/>
      <c r="CPX2112" s="1"/>
      <c r="CPY2112" s="1"/>
      <c r="CPZ2112" s="1"/>
      <c r="CQA2112" s="1"/>
      <c r="CQB2112" s="1"/>
      <c r="CQC2112" s="1"/>
      <c r="CQD2112" s="1"/>
      <c r="CQE2112" s="1"/>
      <c r="CQF2112" s="1"/>
      <c r="CQG2112" s="1"/>
      <c r="CQH2112" s="1"/>
      <c r="CQI2112" s="1"/>
      <c r="CQJ2112" s="1"/>
      <c r="CQK2112" s="1"/>
      <c r="CQL2112" s="1"/>
      <c r="CQM2112" s="1"/>
      <c r="CQN2112" s="1"/>
      <c r="CQO2112" s="1"/>
      <c r="CQP2112" s="1"/>
      <c r="CQQ2112" s="1"/>
      <c r="CQR2112" s="1"/>
      <c r="CQS2112" s="1"/>
      <c r="CQT2112" s="1"/>
      <c r="CQU2112" s="1"/>
      <c r="CQV2112" s="1"/>
      <c r="CQW2112" s="1"/>
      <c r="CQX2112" s="1"/>
      <c r="CQY2112" s="1"/>
      <c r="CQZ2112" s="1"/>
      <c r="CRA2112" s="1"/>
      <c r="CRB2112" s="1"/>
      <c r="CRC2112" s="1"/>
      <c r="CRD2112" s="1"/>
      <c r="CRE2112" s="1"/>
      <c r="CRF2112" s="1"/>
      <c r="CRG2112" s="1"/>
      <c r="CRH2112" s="1"/>
      <c r="CRI2112" s="1"/>
      <c r="CRJ2112" s="1"/>
      <c r="CRK2112" s="1"/>
      <c r="CRL2112" s="1"/>
      <c r="CRM2112" s="1"/>
      <c r="CRN2112" s="1"/>
      <c r="CRO2112" s="1"/>
      <c r="CRP2112" s="1"/>
      <c r="CRQ2112" s="1"/>
      <c r="CRR2112" s="1"/>
      <c r="CRS2112" s="1"/>
      <c r="CRT2112" s="1"/>
      <c r="CRU2112" s="1"/>
      <c r="CRV2112" s="1"/>
      <c r="CRW2112" s="1"/>
      <c r="CRX2112" s="1"/>
      <c r="CRY2112" s="1"/>
      <c r="CRZ2112" s="1"/>
      <c r="CSA2112" s="1"/>
      <c r="CSB2112" s="1"/>
      <c r="CSC2112" s="1"/>
      <c r="CSD2112" s="1"/>
      <c r="CSE2112" s="1"/>
      <c r="CSF2112" s="1"/>
      <c r="CSG2112" s="1"/>
      <c r="CSH2112" s="1"/>
      <c r="CSI2112" s="1"/>
      <c r="CSJ2112" s="1"/>
      <c r="CSK2112" s="1"/>
      <c r="CSL2112" s="1"/>
      <c r="CSM2112" s="1"/>
      <c r="CSN2112" s="1"/>
      <c r="CSO2112" s="1"/>
      <c r="CSP2112" s="1"/>
      <c r="CSQ2112" s="1"/>
      <c r="CSR2112" s="1"/>
      <c r="CSS2112" s="1"/>
      <c r="CST2112" s="1"/>
      <c r="CSU2112" s="1"/>
      <c r="CSV2112" s="1"/>
      <c r="CSW2112" s="1"/>
      <c r="CSX2112" s="1"/>
      <c r="CSY2112" s="1"/>
      <c r="CSZ2112" s="1"/>
      <c r="CTA2112" s="1"/>
      <c r="CTB2112" s="1"/>
      <c r="CTC2112" s="1"/>
      <c r="CTD2112" s="1"/>
      <c r="CTE2112" s="1"/>
      <c r="CTF2112" s="1"/>
      <c r="CTG2112" s="1"/>
      <c r="CTH2112" s="1"/>
      <c r="CTI2112" s="1"/>
      <c r="CTJ2112" s="1"/>
      <c r="CTK2112" s="1"/>
      <c r="CTL2112" s="1"/>
      <c r="CTM2112" s="1"/>
      <c r="CTN2112" s="1"/>
      <c r="CTO2112" s="1"/>
      <c r="CTP2112" s="1"/>
      <c r="CTQ2112" s="1"/>
      <c r="CTR2112" s="1"/>
      <c r="CTS2112" s="1"/>
      <c r="CTT2112" s="1"/>
      <c r="CTU2112" s="1"/>
      <c r="CTV2112" s="1"/>
      <c r="CTW2112" s="1"/>
      <c r="CTX2112" s="1"/>
      <c r="CTY2112" s="1"/>
      <c r="CTZ2112" s="1"/>
      <c r="CUA2112" s="1"/>
      <c r="CUB2112" s="1"/>
      <c r="CUC2112" s="1"/>
      <c r="CUD2112" s="1"/>
      <c r="CUE2112" s="1"/>
      <c r="CUF2112" s="1"/>
      <c r="CUG2112" s="1"/>
      <c r="CUH2112" s="1"/>
      <c r="CUI2112" s="1"/>
      <c r="CUJ2112" s="1"/>
      <c r="CUK2112" s="1"/>
      <c r="CUL2112" s="1"/>
      <c r="CUM2112" s="1"/>
      <c r="CUN2112" s="1"/>
      <c r="CUO2112" s="1"/>
      <c r="CUP2112" s="1"/>
      <c r="CUQ2112" s="1"/>
      <c r="CUR2112" s="1"/>
      <c r="CUS2112" s="1"/>
      <c r="CUT2112" s="1"/>
      <c r="CUU2112" s="1"/>
      <c r="CUV2112" s="1"/>
      <c r="CUW2112" s="1"/>
      <c r="CUX2112" s="1"/>
      <c r="CUY2112" s="1"/>
      <c r="CUZ2112" s="1"/>
      <c r="CVA2112" s="1"/>
      <c r="CVB2112" s="1"/>
      <c r="CVC2112" s="1"/>
      <c r="CVD2112" s="1"/>
      <c r="CVE2112" s="1"/>
      <c r="CVF2112" s="1"/>
      <c r="CVG2112" s="1"/>
      <c r="CVH2112" s="1"/>
      <c r="CVI2112" s="1"/>
      <c r="CVJ2112" s="1"/>
      <c r="CVK2112" s="1"/>
      <c r="CVL2112" s="1"/>
      <c r="CVM2112" s="1"/>
      <c r="CVN2112" s="1"/>
      <c r="CVO2112" s="1"/>
      <c r="CVP2112" s="1"/>
      <c r="CVQ2112" s="1"/>
      <c r="CVR2112" s="1"/>
      <c r="CVS2112" s="1"/>
      <c r="CVT2112" s="1"/>
      <c r="CVU2112" s="1"/>
      <c r="CVV2112" s="1"/>
      <c r="CVW2112" s="1"/>
      <c r="CVX2112" s="1"/>
      <c r="CVY2112" s="1"/>
      <c r="CVZ2112" s="1"/>
      <c r="CWA2112" s="1"/>
      <c r="CWB2112" s="1"/>
      <c r="CWC2112" s="1"/>
      <c r="CWD2112" s="1"/>
      <c r="CWE2112" s="1"/>
      <c r="CWF2112" s="1"/>
      <c r="CWG2112" s="1"/>
      <c r="CWH2112" s="1"/>
      <c r="CWI2112" s="1"/>
      <c r="CWJ2112" s="1"/>
      <c r="CWK2112" s="1"/>
      <c r="CWL2112" s="1"/>
      <c r="CWM2112" s="1"/>
      <c r="CWN2112" s="1"/>
      <c r="CWO2112" s="1"/>
      <c r="CWP2112" s="1"/>
      <c r="CWQ2112" s="1"/>
      <c r="CWR2112" s="1"/>
      <c r="CWS2112" s="1"/>
      <c r="CWT2112" s="1"/>
      <c r="CWU2112" s="1"/>
      <c r="CWV2112" s="1"/>
      <c r="CWW2112" s="1"/>
      <c r="CWX2112" s="1"/>
      <c r="CWY2112" s="1"/>
      <c r="CWZ2112" s="1"/>
      <c r="CXA2112" s="1"/>
      <c r="CXB2112" s="1"/>
      <c r="CXC2112" s="1"/>
      <c r="CXD2112" s="1"/>
      <c r="CXE2112" s="1"/>
      <c r="CXF2112" s="1"/>
      <c r="CXG2112" s="1"/>
      <c r="CXH2112" s="1"/>
      <c r="CXI2112" s="1"/>
      <c r="CXJ2112" s="1"/>
      <c r="CXK2112" s="1"/>
      <c r="CXL2112" s="1"/>
      <c r="CXM2112" s="1"/>
      <c r="CXN2112" s="1"/>
      <c r="CXO2112" s="1"/>
      <c r="CXP2112" s="1"/>
      <c r="CXQ2112" s="1"/>
      <c r="CXR2112" s="1"/>
      <c r="CXS2112" s="1"/>
      <c r="CXT2112" s="1"/>
      <c r="CXU2112" s="1"/>
      <c r="CXV2112" s="1"/>
      <c r="CXW2112" s="1"/>
      <c r="CXX2112" s="1"/>
      <c r="CXY2112" s="1"/>
      <c r="CXZ2112" s="1"/>
      <c r="CYA2112" s="1"/>
      <c r="CYB2112" s="1"/>
      <c r="CYC2112" s="1"/>
      <c r="CYD2112" s="1"/>
      <c r="CYE2112" s="1"/>
      <c r="CYF2112" s="1"/>
      <c r="CYG2112" s="1"/>
      <c r="CYH2112" s="1"/>
      <c r="CYI2112" s="1"/>
      <c r="CYJ2112" s="1"/>
      <c r="CYK2112" s="1"/>
      <c r="CYL2112" s="1"/>
      <c r="CYM2112" s="1"/>
      <c r="CYN2112" s="1"/>
      <c r="CYO2112" s="1"/>
      <c r="CYP2112" s="1"/>
      <c r="CYQ2112" s="1"/>
      <c r="CYR2112" s="1"/>
      <c r="CYS2112" s="1"/>
      <c r="CYT2112" s="1"/>
      <c r="CYU2112" s="1"/>
      <c r="CYV2112" s="1"/>
      <c r="CYW2112" s="1"/>
      <c r="CYX2112" s="1"/>
      <c r="CYY2112" s="1"/>
      <c r="CYZ2112" s="1"/>
      <c r="CZA2112" s="1"/>
      <c r="CZB2112" s="1"/>
      <c r="CZC2112" s="1"/>
      <c r="CZD2112" s="1"/>
      <c r="CZE2112" s="1"/>
      <c r="CZF2112" s="1"/>
      <c r="CZG2112" s="1"/>
      <c r="CZH2112" s="1"/>
      <c r="CZI2112" s="1"/>
      <c r="CZJ2112" s="1"/>
      <c r="CZK2112" s="1"/>
      <c r="CZL2112" s="1"/>
      <c r="CZM2112" s="1"/>
      <c r="CZN2112" s="1"/>
      <c r="CZO2112" s="1"/>
      <c r="CZP2112" s="1"/>
      <c r="CZQ2112" s="1"/>
      <c r="CZR2112" s="1"/>
      <c r="CZS2112" s="1"/>
      <c r="CZT2112" s="1"/>
      <c r="CZU2112" s="1"/>
      <c r="CZV2112" s="1"/>
      <c r="CZW2112" s="1"/>
      <c r="CZX2112" s="1"/>
      <c r="CZY2112" s="1"/>
      <c r="CZZ2112" s="1"/>
      <c r="DAA2112" s="1"/>
      <c r="DAB2112" s="1"/>
      <c r="DAC2112" s="1"/>
      <c r="DAD2112" s="1"/>
      <c r="DAE2112" s="1"/>
      <c r="DAF2112" s="1"/>
      <c r="DAG2112" s="1"/>
      <c r="DAH2112" s="1"/>
      <c r="DAI2112" s="1"/>
      <c r="DAJ2112" s="1"/>
      <c r="DAK2112" s="1"/>
      <c r="DAL2112" s="1"/>
      <c r="DAM2112" s="1"/>
      <c r="DAN2112" s="1"/>
      <c r="DAO2112" s="1"/>
      <c r="DAP2112" s="1"/>
      <c r="DAQ2112" s="1"/>
      <c r="DAR2112" s="1"/>
      <c r="DAS2112" s="1"/>
      <c r="DAT2112" s="1"/>
      <c r="DAU2112" s="1"/>
      <c r="DAV2112" s="1"/>
      <c r="DAW2112" s="1"/>
      <c r="DAX2112" s="1"/>
      <c r="DAY2112" s="1"/>
      <c r="DAZ2112" s="1"/>
      <c r="DBA2112" s="1"/>
      <c r="DBB2112" s="1"/>
      <c r="DBC2112" s="1"/>
      <c r="DBD2112" s="1"/>
      <c r="DBE2112" s="1"/>
      <c r="DBF2112" s="1"/>
      <c r="DBG2112" s="1"/>
      <c r="DBH2112" s="1"/>
      <c r="DBI2112" s="1"/>
      <c r="DBJ2112" s="1"/>
      <c r="DBK2112" s="1"/>
      <c r="DBL2112" s="1"/>
      <c r="DBM2112" s="1"/>
      <c r="DBN2112" s="1"/>
      <c r="DBO2112" s="1"/>
      <c r="DBP2112" s="1"/>
      <c r="DBQ2112" s="1"/>
      <c r="DBR2112" s="1"/>
      <c r="DBS2112" s="1"/>
      <c r="DBT2112" s="1"/>
      <c r="DBU2112" s="1"/>
      <c r="DBV2112" s="1"/>
      <c r="DBW2112" s="1"/>
      <c r="DBX2112" s="1"/>
      <c r="DBY2112" s="1"/>
      <c r="DBZ2112" s="1"/>
      <c r="DCA2112" s="1"/>
      <c r="DCB2112" s="1"/>
      <c r="DCC2112" s="1"/>
      <c r="DCD2112" s="1"/>
      <c r="DCE2112" s="1"/>
      <c r="DCF2112" s="1"/>
      <c r="DCG2112" s="1"/>
      <c r="DCH2112" s="1"/>
      <c r="DCI2112" s="1"/>
      <c r="DCJ2112" s="1"/>
      <c r="DCK2112" s="1"/>
      <c r="DCL2112" s="1"/>
      <c r="DCM2112" s="1"/>
      <c r="DCN2112" s="1"/>
      <c r="DCO2112" s="1"/>
      <c r="DCP2112" s="1"/>
      <c r="DCQ2112" s="1"/>
      <c r="DCR2112" s="1"/>
      <c r="DCS2112" s="1"/>
      <c r="DCT2112" s="1"/>
      <c r="DCU2112" s="1"/>
      <c r="DCV2112" s="1"/>
      <c r="DCW2112" s="1"/>
      <c r="DCX2112" s="1"/>
      <c r="DCY2112" s="1"/>
      <c r="DCZ2112" s="1"/>
      <c r="DDA2112" s="1"/>
      <c r="DDB2112" s="1"/>
      <c r="DDC2112" s="1"/>
      <c r="DDD2112" s="1"/>
      <c r="DDE2112" s="1"/>
      <c r="DDF2112" s="1"/>
      <c r="DDG2112" s="1"/>
      <c r="DDH2112" s="1"/>
      <c r="DDI2112" s="1"/>
      <c r="DDJ2112" s="1"/>
      <c r="DDK2112" s="1"/>
      <c r="DDL2112" s="1"/>
      <c r="DDM2112" s="1"/>
      <c r="DDN2112" s="1"/>
      <c r="DDO2112" s="1"/>
      <c r="DDP2112" s="1"/>
      <c r="DDQ2112" s="1"/>
      <c r="DDR2112" s="1"/>
      <c r="DDS2112" s="1"/>
      <c r="DDT2112" s="1"/>
      <c r="DDU2112" s="1"/>
      <c r="DDV2112" s="1"/>
      <c r="DDW2112" s="1"/>
      <c r="DDX2112" s="1"/>
      <c r="DDY2112" s="1"/>
      <c r="DDZ2112" s="1"/>
      <c r="DEA2112" s="1"/>
      <c r="DEB2112" s="1"/>
      <c r="DEC2112" s="1"/>
      <c r="DED2112" s="1"/>
      <c r="DEE2112" s="1"/>
      <c r="DEF2112" s="1"/>
      <c r="DEG2112" s="1"/>
      <c r="DEH2112" s="1"/>
      <c r="DEI2112" s="1"/>
      <c r="DEJ2112" s="1"/>
      <c r="DEK2112" s="1"/>
      <c r="DEL2112" s="1"/>
      <c r="DEM2112" s="1"/>
      <c r="DEN2112" s="1"/>
      <c r="DEO2112" s="1"/>
      <c r="DEP2112" s="1"/>
      <c r="DEQ2112" s="1"/>
      <c r="DER2112" s="1"/>
      <c r="DES2112" s="1"/>
      <c r="DET2112" s="1"/>
      <c r="DEU2112" s="1"/>
      <c r="DEV2112" s="1"/>
      <c r="DEW2112" s="1"/>
      <c r="DEX2112" s="1"/>
      <c r="DEY2112" s="1"/>
      <c r="DEZ2112" s="1"/>
      <c r="DFA2112" s="1"/>
      <c r="DFB2112" s="1"/>
      <c r="DFC2112" s="1"/>
      <c r="DFD2112" s="1"/>
      <c r="DFE2112" s="1"/>
      <c r="DFF2112" s="1"/>
      <c r="DFG2112" s="1"/>
      <c r="DFH2112" s="1"/>
      <c r="DFI2112" s="1"/>
      <c r="DFJ2112" s="1"/>
      <c r="DFK2112" s="1"/>
      <c r="DFL2112" s="1"/>
      <c r="DFM2112" s="1"/>
      <c r="DFN2112" s="1"/>
      <c r="DFO2112" s="1"/>
      <c r="DFP2112" s="1"/>
      <c r="DFQ2112" s="1"/>
      <c r="DFR2112" s="1"/>
      <c r="DFS2112" s="1"/>
      <c r="DFT2112" s="1"/>
      <c r="DFU2112" s="1"/>
      <c r="DFV2112" s="1"/>
      <c r="DFW2112" s="1"/>
      <c r="DFX2112" s="1"/>
      <c r="DFY2112" s="1"/>
      <c r="DFZ2112" s="1"/>
      <c r="DGA2112" s="1"/>
      <c r="DGB2112" s="1"/>
      <c r="DGC2112" s="1"/>
      <c r="DGD2112" s="1"/>
      <c r="DGE2112" s="1"/>
      <c r="DGF2112" s="1"/>
      <c r="DGG2112" s="1"/>
      <c r="DGH2112" s="1"/>
      <c r="DGI2112" s="1"/>
      <c r="DGJ2112" s="1"/>
      <c r="DGK2112" s="1"/>
      <c r="DGL2112" s="1"/>
      <c r="DGM2112" s="1"/>
      <c r="DGN2112" s="1"/>
      <c r="DGO2112" s="1"/>
      <c r="DGP2112" s="1"/>
      <c r="DGQ2112" s="1"/>
      <c r="DGR2112" s="1"/>
      <c r="DGS2112" s="1"/>
      <c r="DGT2112" s="1"/>
      <c r="DGU2112" s="1"/>
      <c r="DGV2112" s="1"/>
      <c r="DGW2112" s="1"/>
      <c r="DGX2112" s="1"/>
      <c r="DGY2112" s="1"/>
      <c r="DGZ2112" s="1"/>
      <c r="DHA2112" s="1"/>
      <c r="DHB2112" s="1"/>
      <c r="DHC2112" s="1"/>
      <c r="DHD2112" s="1"/>
      <c r="DHE2112" s="1"/>
      <c r="DHF2112" s="1"/>
      <c r="DHG2112" s="1"/>
      <c r="DHH2112" s="1"/>
      <c r="DHI2112" s="1"/>
      <c r="DHJ2112" s="1"/>
      <c r="DHK2112" s="1"/>
      <c r="DHL2112" s="1"/>
      <c r="DHM2112" s="1"/>
      <c r="DHN2112" s="1"/>
      <c r="DHO2112" s="1"/>
      <c r="DHP2112" s="1"/>
      <c r="DHQ2112" s="1"/>
      <c r="DHR2112" s="1"/>
      <c r="DHS2112" s="1"/>
      <c r="DHT2112" s="1"/>
      <c r="DHU2112" s="1"/>
      <c r="DHV2112" s="1"/>
      <c r="DHW2112" s="1"/>
      <c r="DHX2112" s="1"/>
      <c r="DHY2112" s="1"/>
      <c r="DHZ2112" s="1"/>
      <c r="DIA2112" s="1"/>
      <c r="DIB2112" s="1"/>
      <c r="DIC2112" s="1"/>
      <c r="DID2112" s="1"/>
      <c r="DIE2112" s="1"/>
      <c r="DIF2112" s="1"/>
      <c r="DIG2112" s="1"/>
      <c r="DIH2112" s="1"/>
      <c r="DII2112" s="1"/>
      <c r="DIJ2112" s="1"/>
      <c r="DIK2112" s="1"/>
      <c r="DIL2112" s="1"/>
      <c r="DIM2112" s="1"/>
      <c r="DIN2112" s="1"/>
      <c r="DIO2112" s="1"/>
      <c r="DIP2112" s="1"/>
      <c r="DIQ2112" s="1"/>
      <c r="DIR2112" s="1"/>
      <c r="DIS2112" s="1"/>
      <c r="DIT2112" s="1"/>
      <c r="DIU2112" s="1"/>
      <c r="DIV2112" s="1"/>
      <c r="DIW2112" s="1"/>
      <c r="DIX2112" s="1"/>
      <c r="DIY2112" s="1"/>
      <c r="DIZ2112" s="1"/>
      <c r="DJA2112" s="1"/>
      <c r="DJB2112" s="1"/>
      <c r="DJC2112" s="1"/>
      <c r="DJD2112" s="1"/>
      <c r="DJE2112" s="1"/>
      <c r="DJF2112" s="1"/>
      <c r="DJG2112" s="1"/>
      <c r="DJH2112" s="1"/>
      <c r="DJI2112" s="1"/>
      <c r="DJJ2112" s="1"/>
      <c r="DJK2112" s="1"/>
      <c r="DJL2112" s="1"/>
      <c r="DJM2112" s="1"/>
      <c r="DJN2112" s="1"/>
      <c r="DJO2112" s="1"/>
      <c r="DJP2112" s="1"/>
      <c r="DJQ2112" s="1"/>
      <c r="DJR2112" s="1"/>
      <c r="DJS2112" s="1"/>
      <c r="DJT2112" s="1"/>
      <c r="DJU2112" s="1"/>
      <c r="DJV2112" s="1"/>
      <c r="DJW2112" s="1"/>
      <c r="DJX2112" s="1"/>
      <c r="DJY2112" s="1"/>
      <c r="DJZ2112" s="1"/>
      <c r="DKA2112" s="1"/>
      <c r="DKB2112" s="1"/>
      <c r="DKC2112" s="1"/>
      <c r="DKD2112" s="1"/>
      <c r="DKE2112" s="1"/>
      <c r="DKF2112" s="1"/>
      <c r="DKG2112" s="1"/>
      <c r="DKH2112" s="1"/>
      <c r="DKI2112" s="1"/>
      <c r="DKJ2112" s="1"/>
      <c r="DKK2112" s="1"/>
      <c r="DKL2112" s="1"/>
      <c r="DKM2112" s="1"/>
      <c r="DKN2112" s="1"/>
      <c r="DKO2112" s="1"/>
      <c r="DKP2112" s="1"/>
      <c r="DKQ2112" s="1"/>
      <c r="DKR2112" s="1"/>
      <c r="DKS2112" s="1"/>
      <c r="DKT2112" s="1"/>
      <c r="DKU2112" s="1"/>
      <c r="DKV2112" s="1"/>
      <c r="DKW2112" s="1"/>
      <c r="DKX2112" s="1"/>
      <c r="DKY2112" s="1"/>
      <c r="DKZ2112" s="1"/>
      <c r="DLA2112" s="1"/>
      <c r="DLB2112" s="1"/>
      <c r="DLC2112" s="1"/>
      <c r="DLD2112" s="1"/>
      <c r="DLE2112" s="1"/>
      <c r="DLF2112" s="1"/>
      <c r="DLG2112" s="1"/>
      <c r="DLH2112" s="1"/>
      <c r="DLI2112" s="1"/>
      <c r="DLJ2112" s="1"/>
      <c r="DLK2112" s="1"/>
      <c r="DLL2112" s="1"/>
      <c r="DLM2112" s="1"/>
      <c r="DLN2112" s="1"/>
      <c r="DLO2112" s="1"/>
      <c r="DLP2112" s="1"/>
      <c r="DLQ2112" s="1"/>
      <c r="DLR2112" s="1"/>
      <c r="DLS2112" s="1"/>
      <c r="DLT2112" s="1"/>
      <c r="DLU2112" s="1"/>
      <c r="DLV2112" s="1"/>
      <c r="DLW2112" s="1"/>
      <c r="DLX2112" s="1"/>
      <c r="DLY2112" s="1"/>
      <c r="DLZ2112" s="1"/>
      <c r="DMA2112" s="1"/>
      <c r="DMB2112" s="1"/>
      <c r="DMC2112" s="1"/>
      <c r="DMD2112" s="1"/>
      <c r="DME2112" s="1"/>
      <c r="DMF2112" s="1"/>
      <c r="DMG2112" s="1"/>
      <c r="DMH2112" s="1"/>
      <c r="DMI2112" s="1"/>
      <c r="DMJ2112" s="1"/>
      <c r="DMK2112" s="1"/>
      <c r="DML2112" s="1"/>
      <c r="DMM2112" s="1"/>
      <c r="DMN2112" s="1"/>
      <c r="DMO2112" s="1"/>
      <c r="DMP2112" s="1"/>
      <c r="DMQ2112" s="1"/>
      <c r="DMR2112" s="1"/>
      <c r="DMS2112" s="1"/>
      <c r="DMT2112" s="1"/>
      <c r="DMU2112" s="1"/>
      <c r="DMV2112" s="1"/>
      <c r="DMW2112" s="1"/>
      <c r="DMX2112" s="1"/>
      <c r="DMY2112" s="1"/>
      <c r="DMZ2112" s="1"/>
      <c r="DNA2112" s="1"/>
      <c r="DNB2112" s="1"/>
      <c r="DNC2112" s="1"/>
      <c r="DND2112" s="1"/>
      <c r="DNE2112" s="1"/>
      <c r="DNF2112" s="1"/>
      <c r="DNG2112" s="1"/>
      <c r="DNH2112" s="1"/>
      <c r="DNI2112" s="1"/>
      <c r="DNJ2112" s="1"/>
      <c r="DNK2112" s="1"/>
      <c r="DNL2112" s="1"/>
      <c r="DNM2112" s="1"/>
      <c r="DNN2112" s="1"/>
      <c r="DNO2112" s="1"/>
      <c r="DNP2112" s="1"/>
      <c r="DNQ2112" s="1"/>
      <c r="DNR2112" s="1"/>
      <c r="DNS2112" s="1"/>
      <c r="DNT2112" s="1"/>
      <c r="DNU2112" s="1"/>
      <c r="DNV2112" s="1"/>
      <c r="DNW2112" s="1"/>
      <c r="DNX2112" s="1"/>
      <c r="DNY2112" s="1"/>
      <c r="DNZ2112" s="1"/>
      <c r="DOA2112" s="1"/>
      <c r="DOB2112" s="1"/>
      <c r="DOC2112" s="1"/>
      <c r="DOD2112" s="1"/>
      <c r="DOE2112" s="1"/>
      <c r="DOF2112" s="1"/>
      <c r="DOG2112" s="1"/>
      <c r="DOH2112" s="1"/>
      <c r="DOI2112" s="1"/>
      <c r="DOJ2112" s="1"/>
      <c r="DOK2112" s="1"/>
      <c r="DOL2112" s="1"/>
      <c r="DOM2112" s="1"/>
      <c r="DON2112" s="1"/>
      <c r="DOO2112" s="1"/>
      <c r="DOP2112" s="1"/>
      <c r="DOQ2112" s="1"/>
      <c r="DOR2112" s="1"/>
      <c r="DOS2112" s="1"/>
      <c r="DOT2112" s="1"/>
      <c r="DOU2112" s="1"/>
      <c r="DOV2112" s="1"/>
      <c r="DOW2112" s="1"/>
      <c r="DOX2112" s="1"/>
      <c r="DOY2112" s="1"/>
      <c r="DOZ2112" s="1"/>
      <c r="DPA2112" s="1"/>
      <c r="DPB2112" s="1"/>
      <c r="DPC2112" s="1"/>
      <c r="DPD2112" s="1"/>
      <c r="DPE2112" s="1"/>
      <c r="DPF2112" s="1"/>
      <c r="DPG2112" s="1"/>
      <c r="DPH2112" s="1"/>
      <c r="DPI2112" s="1"/>
      <c r="DPJ2112" s="1"/>
      <c r="DPK2112" s="1"/>
      <c r="DPL2112" s="1"/>
      <c r="DPM2112" s="1"/>
      <c r="DPN2112" s="1"/>
      <c r="DPO2112" s="1"/>
      <c r="DPP2112" s="1"/>
      <c r="DPQ2112" s="1"/>
      <c r="DPR2112" s="1"/>
      <c r="DPS2112" s="1"/>
      <c r="DPT2112" s="1"/>
      <c r="DPU2112" s="1"/>
      <c r="DPV2112" s="1"/>
      <c r="DPW2112" s="1"/>
      <c r="DPX2112" s="1"/>
      <c r="DPY2112" s="1"/>
      <c r="DPZ2112" s="1"/>
      <c r="DQA2112" s="1"/>
      <c r="DQB2112" s="1"/>
      <c r="DQC2112" s="1"/>
      <c r="DQD2112" s="1"/>
      <c r="DQE2112" s="1"/>
      <c r="DQF2112" s="1"/>
      <c r="DQG2112" s="1"/>
      <c r="DQH2112" s="1"/>
      <c r="DQI2112" s="1"/>
      <c r="DQJ2112" s="1"/>
      <c r="DQK2112" s="1"/>
      <c r="DQL2112" s="1"/>
      <c r="DQM2112" s="1"/>
      <c r="DQN2112" s="1"/>
      <c r="DQO2112" s="1"/>
      <c r="DQP2112" s="1"/>
      <c r="DQQ2112" s="1"/>
      <c r="DQR2112" s="1"/>
      <c r="DQS2112" s="1"/>
      <c r="DQT2112" s="1"/>
      <c r="DQU2112" s="1"/>
      <c r="DQV2112" s="1"/>
      <c r="DQW2112" s="1"/>
      <c r="DQX2112" s="1"/>
      <c r="DQY2112" s="1"/>
      <c r="DQZ2112" s="1"/>
      <c r="DRA2112" s="1"/>
      <c r="DRB2112" s="1"/>
      <c r="DRC2112" s="1"/>
      <c r="DRD2112" s="1"/>
      <c r="DRE2112" s="1"/>
      <c r="DRF2112" s="1"/>
      <c r="DRG2112" s="1"/>
      <c r="DRH2112" s="1"/>
      <c r="DRI2112" s="1"/>
      <c r="DRJ2112" s="1"/>
      <c r="DRK2112" s="1"/>
      <c r="DRL2112" s="1"/>
      <c r="DRM2112" s="1"/>
      <c r="DRN2112" s="1"/>
      <c r="DRO2112" s="1"/>
      <c r="DRP2112" s="1"/>
      <c r="DRQ2112" s="1"/>
      <c r="DRR2112" s="1"/>
      <c r="DRS2112" s="1"/>
      <c r="DRT2112" s="1"/>
      <c r="DRU2112" s="1"/>
      <c r="DRV2112" s="1"/>
      <c r="DRW2112" s="1"/>
      <c r="DRX2112" s="1"/>
      <c r="DRY2112" s="1"/>
      <c r="DRZ2112" s="1"/>
      <c r="DSA2112" s="1"/>
      <c r="DSB2112" s="1"/>
      <c r="DSC2112" s="1"/>
      <c r="DSD2112" s="1"/>
      <c r="DSE2112" s="1"/>
      <c r="DSF2112" s="1"/>
      <c r="DSG2112" s="1"/>
      <c r="DSH2112" s="1"/>
      <c r="DSI2112" s="1"/>
      <c r="DSJ2112" s="1"/>
      <c r="DSK2112" s="1"/>
      <c r="DSL2112" s="1"/>
      <c r="DSM2112" s="1"/>
      <c r="DSN2112" s="1"/>
      <c r="DSO2112" s="1"/>
      <c r="DSP2112" s="1"/>
      <c r="DSQ2112" s="1"/>
      <c r="DSR2112" s="1"/>
      <c r="DSS2112" s="1"/>
      <c r="DST2112" s="1"/>
      <c r="DSU2112" s="1"/>
      <c r="DSV2112" s="1"/>
      <c r="DSW2112" s="1"/>
      <c r="DSX2112" s="1"/>
      <c r="DSY2112" s="1"/>
      <c r="DSZ2112" s="1"/>
      <c r="DTA2112" s="1"/>
      <c r="DTB2112" s="1"/>
      <c r="DTC2112" s="1"/>
      <c r="DTD2112" s="1"/>
      <c r="DTE2112" s="1"/>
      <c r="DTF2112" s="1"/>
      <c r="DTG2112" s="1"/>
      <c r="DTH2112" s="1"/>
      <c r="DTI2112" s="1"/>
      <c r="DTJ2112" s="1"/>
      <c r="DTK2112" s="1"/>
      <c r="DTL2112" s="1"/>
      <c r="DTM2112" s="1"/>
      <c r="DTN2112" s="1"/>
      <c r="DTO2112" s="1"/>
      <c r="DTP2112" s="1"/>
      <c r="DTQ2112" s="1"/>
      <c r="DTR2112" s="1"/>
      <c r="DTS2112" s="1"/>
      <c r="DTT2112" s="1"/>
      <c r="DTU2112" s="1"/>
      <c r="DTV2112" s="1"/>
      <c r="DTW2112" s="1"/>
      <c r="DTX2112" s="1"/>
      <c r="DTY2112" s="1"/>
      <c r="DTZ2112" s="1"/>
      <c r="DUA2112" s="1"/>
      <c r="DUB2112" s="1"/>
      <c r="DUC2112" s="1"/>
      <c r="DUD2112" s="1"/>
      <c r="DUE2112" s="1"/>
      <c r="DUF2112" s="1"/>
      <c r="DUG2112" s="1"/>
      <c r="DUH2112" s="1"/>
      <c r="DUI2112" s="1"/>
      <c r="DUJ2112" s="1"/>
      <c r="DUK2112" s="1"/>
      <c r="DUL2112" s="1"/>
      <c r="DUM2112" s="1"/>
      <c r="DUN2112" s="1"/>
      <c r="DUO2112" s="1"/>
      <c r="DUP2112" s="1"/>
      <c r="DUQ2112" s="1"/>
      <c r="DUR2112" s="1"/>
      <c r="DUS2112" s="1"/>
      <c r="DUT2112" s="1"/>
      <c r="DUU2112" s="1"/>
      <c r="DUV2112" s="1"/>
      <c r="DUW2112" s="1"/>
      <c r="DUX2112" s="1"/>
      <c r="DUY2112" s="1"/>
      <c r="DUZ2112" s="1"/>
      <c r="DVA2112" s="1"/>
      <c r="DVB2112" s="1"/>
      <c r="DVC2112" s="1"/>
      <c r="DVD2112" s="1"/>
      <c r="DVE2112" s="1"/>
      <c r="DVF2112" s="1"/>
      <c r="DVG2112" s="1"/>
      <c r="DVH2112" s="1"/>
      <c r="DVI2112" s="1"/>
      <c r="DVJ2112" s="1"/>
      <c r="DVK2112" s="1"/>
      <c r="DVL2112" s="1"/>
      <c r="DVM2112" s="1"/>
      <c r="DVN2112" s="1"/>
      <c r="DVO2112" s="1"/>
      <c r="DVP2112" s="1"/>
      <c r="DVQ2112" s="1"/>
      <c r="DVR2112" s="1"/>
      <c r="DVS2112" s="1"/>
      <c r="DVT2112" s="1"/>
      <c r="DVU2112" s="1"/>
      <c r="DVV2112" s="1"/>
      <c r="DVW2112" s="1"/>
      <c r="DVX2112" s="1"/>
      <c r="DVY2112" s="1"/>
      <c r="DVZ2112" s="1"/>
      <c r="DWA2112" s="1"/>
      <c r="DWB2112" s="1"/>
      <c r="DWC2112" s="1"/>
      <c r="DWD2112" s="1"/>
      <c r="DWE2112" s="1"/>
      <c r="DWF2112" s="1"/>
      <c r="DWG2112" s="1"/>
      <c r="DWH2112" s="1"/>
      <c r="DWI2112" s="1"/>
      <c r="DWJ2112" s="1"/>
      <c r="DWK2112" s="1"/>
      <c r="DWL2112" s="1"/>
      <c r="DWM2112" s="1"/>
      <c r="DWN2112" s="1"/>
      <c r="DWO2112" s="1"/>
      <c r="DWP2112" s="1"/>
      <c r="DWQ2112" s="1"/>
      <c r="DWR2112" s="1"/>
      <c r="DWS2112" s="1"/>
      <c r="DWT2112" s="1"/>
      <c r="DWU2112" s="1"/>
      <c r="DWV2112" s="1"/>
      <c r="DWW2112" s="1"/>
      <c r="DWX2112" s="1"/>
      <c r="DWY2112" s="1"/>
      <c r="DWZ2112" s="1"/>
      <c r="DXA2112" s="1"/>
      <c r="DXB2112" s="1"/>
      <c r="DXC2112" s="1"/>
      <c r="DXD2112" s="1"/>
      <c r="DXE2112" s="1"/>
      <c r="DXF2112" s="1"/>
      <c r="DXG2112" s="1"/>
      <c r="DXH2112" s="1"/>
      <c r="DXI2112" s="1"/>
      <c r="DXJ2112" s="1"/>
      <c r="DXK2112" s="1"/>
      <c r="DXL2112" s="1"/>
      <c r="DXM2112" s="1"/>
      <c r="DXN2112" s="1"/>
      <c r="DXO2112" s="1"/>
      <c r="DXP2112" s="1"/>
      <c r="DXQ2112" s="1"/>
      <c r="DXR2112" s="1"/>
      <c r="DXS2112" s="1"/>
      <c r="DXT2112" s="1"/>
      <c r="DXU2112" s="1"/>
      <c r="DXV2112" s="1"/>
      <c r="DXW2112" s="1"/>
      <c r="DXX2112" s="1"/>
      <c r="DXY2112" s="1"/>
      <c r="DXZ2112" s="1"/>
      <c r="DYA2112" s="1"/>
      <c r="DYB2112" s="1"/>
      <c r="DYC2112" s="1"/>
      <c r="DYD2112" s="1"/>
      <c r="DYE2112" s="1"/>
      <c r="DYF2112" s="1"/>
      <c r="DYG2112" s="1"/>
      <c r="DYH2112" s="1"/>
      <c r="DYI2112" s="1"/>
      <c r="DYJ2112" s="1"/>
      <c r="DYK2112" s="1"/>
      <c r="DYL2112" s="1"/>
      <c r="DYM2112" s="1"/>
      <c r="DYN2112" s="1"/>
      <c r="DYO2112" s="1"/>
      <c r="DYP2112" s="1"/>
      <c r="DYQ2112" s="1"/>
      <c r="DYR2112" s="1"/>
      <c r="DYS2112" s="1"/>
      <c r="DYT2112" s="1"/>
      <c r="DYU2112" s="1"/>
      <c r="DYV2112" s="1"/>
      <c r="DYW2112" s="1"/>
      <c r="DYX2112" s="1"/>
      <c r="DYY2112" s="1"/>
      <c r="DYZ2112" s="1"/>
      <c r="DZA2112" s="1"/>
      <c r="DZB2112" s="1"/>
      <c r="DZC2112" s="1"/>
      <c r="DZD2112" s="1"/>
      <c r="DZE2112" s="1"/>
      <c r="DZF2112" s="1"/>
      <c r="DZG2112" s="1"/>
      <c r="DZH2112" s="1"/>
      <c r="DZI2112" s="1"/>
      <c r="DZJ2112" s="1"/>
      <c r="DZK2112" s="1"/>
      <c r="DZL2112" s="1"/>
      <c r="DZM2112" s="1"/>
      <c r="DZN2112" s="1"/>
      <c r="DZO2112" s="1"/>
      <c r="DZP2112" s="1"/>
      <c r="DZQ2112" s="1"/>
      <c r="DZR2112" s="1"/>
      <c r="DZS2112" s="1"/>
      <c r="DZT2112" s="1"/>
      <c r="DZU2112" s="1"/>
      <c r="DZV2112" s="1"/>
      <c r="DZW2112" s="1"/>
      <c r="DZX2112" s="1"/>
      <c r="DZY2112" s="1"/>
      <c r="DZZ2112" s="1"/>
      <c r="EAA2112" s="1"/>
      <c r="EAB2112" s="1"/>
      <c r="EAC2112" s="1"/>
      <c r="EAD2112" s="1"/>
      <c r="EAE2112" s="1"/>
      <c r="EAF2112" s="1"/>
      <c r="EAG2112" s="1"/>
      <c r="EAH2112" s="1"/>
      <c r="EAI2112" s="1"/>
      <c r="EAJ2112" s="1"/>
      <c r="EAK2112" s="1"/>
      <c r="EAL2112" s="1"/>
      <c r="EAM2112" s="1"/>
      <c r="EAN2112" s="1"/>
      <c r="EAO2112" s="1"/>
      <c r="EAP2112" s="1"/>
      <c r="EAQ2112" s="1"/>
      <c r="EAR2112" s="1"/>
      <c r="EAS2112" s="1"/>
      <c r="EAT2112" s="1"/>
      <c r="EAU2112" s="1"/>
      <c r="EAV2112" s="1"/>
      <c r="EAW2112" s="1"/>
      <c r="EAX2112" s="1"/>
      <c r="EAY2112" s="1"/>
      <c r="EAZ2112" s="1"/>
      <c r="EBA2112" s="1"/>
      <c r="EBB2112" s="1"/>
      <c r="EBC2112" s="1"/>
      <c r="EBD2112" s="1"/>
      <c r="EBE2112" s="1"/>
      <c r="EBF2112" s="1"/>
      <c r="EBG2112" s="1"/>
      <c r="EBH2112" s="1"/>
      <c r="EBI2112" s="1"/>
      <c r="EBJ2112" s="1"/>
      <c r="EBK2112" s="1"/>
      <c r="EBL2112" s="1"/>
      <c r="EBM2112" s="1"/>
      <c r="EBN2112" s="1"/>
      <c r="EBO2112" s="1"/>
      <c r="EBP2112" s="1"/>
      <c r="EBQ2112" s="1"/>
      <c r="EBR2112" s="1"/>
      <c r="EBS2112" s="1"/>
      <c r="EBT2112" s="1"/>
      <c r="EBU2112" s="1"/>
      <c r="EBV2112" s="1"/>
      <c r="EBW2112" s="1"/>
      <c r="EBX2112" s="1"/>
      <c r="EBY2112" s="1"/>
      <c r="EBZ2112" s="1"/>
      <c r="ECA2112" s="1"/>
      <c r="ECB2112" s="1"/>
      <c r="ECC2112" s="1"/>
      <c r="ECD2112" s="1"/>
      <c r="ECE2112" s="1"/>
      <c r="ECF2112" s="1"/>
      <c r="ECG2112" s="1"/>
      <c r="ECH2112" s="1"/>
      <c r="ECI2112" s="1"/>
      <c r="ECJ2112" s="1"/>
      <c r="ECK2112" s="1"/>
      <c r="ECL2112" s="1"/>
      <c r="ECM2112" s="1"/>
      <c r="ECN2112" s="1"/>
      <c r="ECO2112" s="1"/>
      <c r="ECP2112" s="1"/>
      <c r="ECQ2112" s="1"/>
      <c r="ECR2112" s="1"/>
      <c r="ECS2112" s="1"/>
      <c r="ECT2112" s="1"/>
      <c r="ECU2112" s="1"/>
      <c r="ECV2112" s="1"/>
      <c r="ECW2112" s="1"/>
      <c r="ECX2112" s="1"/>
      <c r="ECY2112" s="1"/>
      <c r="ECZ2112" s="1"/>
      <c r="EDA2112" s="1"/>
      <c r="EDB2112" s="1"/>
      <c r="EDC2112" s="1"/>
      <c r="EDD2112" s="1"/>
      <c r="EDE2112" s="1"/>
      <c r="EDF2112" s="1"/>
      <c r="EDG2112" s="1"/>
      <c r="EDH2112" s="1"/>
      <c r="EDI2112" s="1"/>
      <c r="EDJ2112" s="1"/>
      <c r="EDK2112" s="1"/>
      <c r="EDL2112" s="1"/>
      <c r="EDM2112" s="1"/>
      <c r="EDN2112" s="1"/>
      <c r="EDO2112" s="1"/>
      <c r="EDP2112" s="1"/>
      <c r="EDQ2112" s="1"/>
      <c r="EDR2112" s="1"/>
      <c r="EDS2112" s="1"/>
      <c r="EDT2112" s="1"/>
      <c r="EDU2112" s="1"/>
      <c r="EDV2112" s="1"/>
      <c r="EDW2112" s="1"/>
      <c r="EDX2112" s="1"/>
      <c r="EDY2112" s="1"/>
      <c r="EDZ2112" s="1"/>
      <c r="EEA2112" s="1"/>
      <c r="EEB2112" s="1"/>
      <c r="EEC2112" s="1"/>
      <c r="EED2112" s="1"/>
      <c r="EEE2112" s="1"/>
      <c r="EEF2112" s="1"/>
      <c r="EEG2112" s="1"/>
      <c r="EEH2112" s="1"/>
      <c r="EEI2112" s="1"/>
      <c r="EEJ2112" s="1"/>
      <c r="EEK2112" s="1"/>
      <c r="EEL2112" s="1"/>
      <c r="EEM2112" s="1"/>
      <c r="EEN2112" s="1"/>
      <c r="EEO2112" s="1"/>
      <c r="EEP2112" s="1"/>
      <c r="EEQ2112" s="1"/>
      <c r="EER2112" s="1"/>
      <c r="EES2112" s="1"/>
      <c r="EET2112" s="1"/>
      <c r="EEU2112" s="1"/>
      <c r="EEV2112" s="1"/>
      <c r="EEW2112" s="1"/>
      <c r="EEX2112" s="1"/>
      <c r="EEY2112" s="1"/>
      <c r="EEZ2112" s="1"/>
      <c r="EFA2112" s="1"/>
      <c r="EFB2112" s="1"/>
      <c r="EFC2112" s="1"/>
      <c r="EFD2112" s="1"/>
      <c r="EFE2112" s="1"/>
      <c r="EFF2112" s="1"/>
      <c r="EFG2112" s="1"/>
      <c r="EFH2112" s="1"/>
      <c r="EFI2112" s="1"/>
      <c r="EFJ2112" s="1"/>
      <c r="EFK2112" s="1"/>
      <c r="EFL2112" s="1"/>
      <c r="EFM2112" s="1"/>
      <c r="EFN2112" s="1"/>
      <c r="EFO2112" s="1"/>
      <c r="EFP2112" s="1"/>
      <c r="EFQ2112" s="1"/>
      <c r="EFR2112" s="1"/>
      <c r="EFS2112" s="1"/>
      <c r="EFT2112" s="1"/>
      <c r="EFU2112" s="1"/>
      <c r="EFV2112" s="1"/>
      <c r="EFW2112" s="1"/>
      <c r="EFX2112" s="1"/>
      <c r="EFY2112" s="1"/>
      <c r="EFZ2112" s="1"/>
      <c r="EGA2112" s="1"/>
      <c r="EGB2112" s="1"/>
      <c r="EGC2112" s="1"/>
      <c r="EGD2112" s="1"/>
      <c r="EGE2112" s="1"/>
      <c r="EGF2112" s="1"/>
      <c r="EGG2112" s="1"/>
      <c r="EGH2112" s="1"/>
      <c r="EGI2112" s="1"/>
      <c r="EGJ2112" s="1"/>
      <c r="EGK2112" s="1"/>
      <c r="EGL2112" s="1"/>
      <c r="EGM2112" s="1"/>
      <c r="EGN2112" s="1"/>
      <c r="EGO2112" s="1"/>
      <c r="EGP2112" s="1"/>
      <c r="EGQ2112" s="1"/>
      <c r="EGR2112" s="1"/>
      <c r="EGS2112" s="1"/>
      <c r="EGT2112" s="1"/>
      <c r="EGU2112" s="1"/>
      <c r="EGV2112" s="1"/>
      <c r="EGW2112" s="1"/>
      <c r="EGX2112" s="1"/>
      <c r="EGY2112" s="1"/>
      <c r="EGZ2112" s="1"/>
      <c r="EHA2112" s="1"/>
      <c r="EHB2112" s="1"/>
      <c r="EHC2112" s="1"/>
      <c r="EHD2112" s="1"/>
      <c r="EHE2112" s="1"/>
      <c r="EHF2112" s="1"/>
      <c r="EHG2112" s="1"/>
      <c r="EHH2112" s="1"/>
      <c r="EHI2112" s="1"/>
      <c r="EHJ2112" s="1"/>
      <c r="EHK2112" s="1"/>
      <c r="EHL2112" s="1"/>
      <c r="EHM2112" s="1"/>
      <c r="EHN2112" s="1"/>
      <c r="EHO2112" s="1"/>
      <c r="EHP2112" s="1"/>
      <c r="EHQ2112" s="1"/>
      <c r="EHR2112" s="1"/>
      <c r="EHS2112" s="1"/>
      <c r="EHT2112" s="1"/>
      <c r="EHU2112" s="1"/>
      <c r="EHV2112" s="1"/>
      <c r="EHW2112" s="1"/>
      <c r="EHX2112" s="1"/>
      <c r="EHY2112" s="1"/>
      <c r="EHZ2112" s="1"/>
      <c r="EIA2112" s="1"/>
      <c r="EIB2112" s="1"/>
      <c r="EIC2112" s="1"/>
      <c r="EID2112" s="1"/>
      <c r="EIE2112" s="1"/>
      <c r="EIF2112" s="1"/>
      <c r="EIG2112" s="1"/>
      <c r="EIH2112" s="1"/>
      <c r="EII2112" s="1"/>
      <c r="EIJ2112" s="1"/>
      <c r="EIK2112" s="1"/>
      <c r="EIL2112" s="1"/>
      <c r="EIM2112" s="1"/>
      <c r="EIN2112" s="1"/>
      <c r="EIO2112" s="1"/>
      <c r="EIP2112" s="1"/>
      <c r="EIQ2112" s="1"/>
      <c r="EIR2112" s="1"/>
      <c r="EIS2112" s="1"/>
      <c r="EIT2112" s="1"/>
      <c r="EIU2112" s="1"/>
      <c r="EIV2112" s="1"/>
      <c r="EIW2112" s="1"/>
      <c r="EIX2112" s="1"/>
      <c r="EIY2112" s="1"/>
      <c r="EIZ2112" s="1"/>
      <c r="EJA2112" s="1"/>
      <c r="EJB2112" s="1"/>
      <c r="EJC2112" s="1"/>
      <c r="EJD2112" s="1"/>
      <c r="EJE2112" s="1"/>
      <c r="EJF2112" s="1"/>
      <c r="EJG2112" s="1"/>
      <c r="EJH2112" s="1"/>
      <c r="EJI2112" s="1"/>
      <c r="EJJ2112" s="1"/>
      <c r="EJK2112" s="1"/>
      <c r="EJL2112" s="1"/>
      <c r="EJM2112" s="1"/>
      <c r="EJN2112" s="1"/>
      <c r="EJO2112" s="1"/>
      <c r="EJP2112" s="1"/>
      <c r="EJQ2112" s="1"/>
      <c r="EJR2112" s="1"/>
      <c r="EJS2112" s="1"/>
      <c r="EJT2112" s="1"/>
      <c r="EJU2112" s="1"/>
      <c r="EJV2112" s="1"/>
      <c r="EJW2112" s="1"/>
      <c r="EJX2112" s="1"/>
      <c r="EJY2112" s="1"/>
      <c r="EJZ2112" s="1"/>
      <c r="EKA2112" s="1"/>
      <c r="EKB2112" s="1"/>
      <c r="EKC2112" s="1"/>
      <c r="EKD2112" s="1"/>
      <c r="EKE2112" s="1"/>
      <c r="EKF2112" s="1"/>
      <c r="EKG2112" s="1"/>
      <c r="EKH2112" s="1"/>
      <c r="EKI2112" s="1"/>
      <c r="EKJ2112" s="1"/>
      <c r="EKK2112" s="1"/>
      <c r="EKL2112" s="1"/>
      <c r="EKM2112" s="1"/>
      <c r="EKN2112" s="1"/>
      <c r="EKO2112" s="1"/>
      <c r="EKP2112" s="1"/>
      <c r="EKQ2112" s="1"/>
      <c r="EKR2112" s="1"/>
      <c r="EKS2112" s="1"/>
      <c r="EKT2112" s="1"/>
      <c r="EKU2112" s="1"/>
      <c r="EKV2112" s="1"/>
      <c r="EKW2112" s="1"/>
      <c r="EKX2112" s="1"/>
      <c r="EKY2112" s="1"/>
      <c r="EKZ2112" s="1"/>
      <c r="ELA2112" s="1"/>
      <c r="ELB2112" s="1"/>
      <c r="ELC2112" s="1"/>
      <c r="ELD2112" s="1"/>
      <c r="ELE2112" s="1"/>
      <c r="ELF2112" s="1"/>
      <c r="ELG2112" s="1"/>
      <c r="ELH2112" s="1"/>
      <c r="ELI2112" s="1"/>
      <c r="ELJ2112" s="1"/>
      <c r="ELK2112" s="1"/>
      <c r="ELL2112" s="1"/>
      <c r="ELM2112" s="1"/>
      <c r="ELN2112" s="1"/>
      <c r="ELO2112" s="1"/>
      <c r="ELP2112" s="1"/>
      <c r="ELQ2112" s="1"/>
      <c r="ELR2112" s="1"/>
      <c r="ELS2112" s="1"/>
      <c r="ELT2112" s="1"/>
      <c r="ELU2112" s="1"/>
      <c r="ELV2112" s="1"/>
      <c r="ELW2112" s="1"/>
      <c r="ELX2112" s="1"/>
      <c r="ELY2112" s="1"/>
      <c r="ELZ2112" s="1"/>
      <c r="EMA2112" s="1"/>
      <c r="EMB2112" s="1"/>
      <c r="EMC2112" s="1"/>
      <c r="EMD2112" s="1"/>
      <c r="EME2112" s="1"/>
      <c r="EMF2112" s="1"/>
      <c r="EMG2112" s="1"/>
      <c r="EMH2112" s="1"/>
      <c r="EMI2112" s="1"/>
      <c r="EMJ2112" s="1"/>
      <c r="EMK2112" s="1"/>
      <c r="EML2112" s="1"/>
      <c r="EMM2112" s="1"/>
      <c r="EMN2112" s="1"/>
      <c r="EMO2112" s="1"/>
      <c r="EMP2112" s="1"/>
      <c r="EMQ2112" s="1"/>
      <c r="EMR2112" s="1"/>
      <c r="EMS2112" s="1"/>
      <c r="EMT2112" s="1"/>
      <c r="EMU2112" s="1"/>
      <c r="EMV2112" s="1"/>
      <c r="EMW2112" s="1"/>
      <c r="EMX2112" s="1"/>
      <c r="EMY2112" s="1"/>
      <c r="EMZ2112" s="1"/>
      <c r="ENA2112" s="1"/>
      <c r="ENB2112" s="1"/>
      <c r="ENC2112" s="1"/>
      <c r="END2112" s="1"/>
      <c r="ENE2112" s="1"/>
      <c r="ENF2112" s="1"/>
      <c r="ENG2112" s="1"/>
      <c r="ENH2112" s="1"/>
      <c r="ENI2112" s="1"/>
      <c r="ENJ2112" s="1"/>
      <c r="ENK2112" s="1"/>
      <c r="ENL2112" s="1"/>
      <c r="ENM2112" s="1"/>
      <c r="ENN2112" s="1"/>
      <c r="ENO2112" s="1"/>
      <c r="ENP2112" s="1"/>
      <c r="ENQ2112" s="1"/>
      <c r="ENR2112" s="1"/>
      <c r="ENS2112" s="1"/>
      <c r="ENT2112" s="1"/>
      <c r="ENU2112" s="1"/>
      <c r="ENV2112" s="1"/>
      <c r="ENW2112" s="1"/>
      <c r="ENX2112" s="1"/>
      <c r="ENY2112" s="1"/>
      <c r="ENZ2112" s="1"/>
      <c r="EOA2112" s="1"/>
      <c r="EOB2112" s="1"/>
      <c r="EOC2112" s="1"/>
      <c r="EOD2112" s="1"/>
      <c r="EOE2112" s="1"/>
      <c r="EOF2112" s="1"/>
      <c r="EOG2112" s="1"/>
      <c r="EOH2112" s="1"/>
      <c r="EOI2112" s="1"/>
      <c r="EOJ2112" s="1"/>
      <c r="EOK2112" s="1"/>
      <c r="EOL2112" s="1"/>
      <c r="EOM2112" s="1"/>
      <c r="EON2112" s="1"/>
      <c r="EOO2112" s="1"/>
      <c r="EOP2112" s="1"/>
      <c r="EOQ2112" s="1"/>
      <c r="EOR2112" s="1"/>
      <c r="EOS2112" s="1"/>
      <c r="EOT2112" s="1"/>
      <c r="EOU2112" s="1"/>
      <c r="EOV2112" s="1"/>
      <c r="EOW2112" s="1"/>
      <c r="EOX2112" s="1"/>
      <c r="EOY2112" s="1"/>
      <c r="EOZ2112" s="1"/>
      <c r="EPA2112" s="1"/>
      <c r="EPB2112" s="1"/>
      <c r="EPC2112" s="1"/>
      <c r="EPD2112" s="1"/>
      <c r="EPE2112" s="1"/>
      <c r="EPF2112" s="1"/>
      <c r="EPG2112" s="1"/>
      <c r="EPH2112" s="1"/>
      <c r="EPI2112" s="1"/>
      <c r="EPJ2112" s="1"/>
      <c r="EPK2112" s="1"/>
      <c r="EPL2112" s="1"/>
      <c r="EPM2112" s="1"/>
      <c r="EPN2112" s="1"/>
      <c r="EPO2112" s="1"/>
      <c r="EPP2112" s="1"/>
      <c r="EPQ2112" s="1"/>
      <c r="EPR2112" s="1"/>
      <c r="EPS2112" s="1"/>
      <c r="EPT2112" s="1"/>
      <c r="EPU2112" s="1"/>
      <c r="EPV2112" s="1"/>
      <c r="EPW2112" s="1"/>
      <c r="EPX2112" s="1"/>
      <c r="EPY2112" s="1"/>
      <c r="EPZ2112" s="1"/>
      <c r="EQA2112" s="1"/>
      <c r="EQB2112" s="1"/>
      <c r="EQC2112" s="1"/>
      <c r="EQD2112" s="1"/>
      <c r="EQE2112" s="1"/>
      <c r="EQF2112" s="1"/>
      <c r="EQG2112" s="1"/>
      <c r="EQH2112" s="1"/>
      <c r="EQI2112" s="1"/>
      <c r="EQJ2112" s="1"/>
      <c r="EQK2112" s="1"/>
      <c r="EQL2112" s="1"/>
      <c r="EQM2112" s="1"/>
      <c r="EQN2112" s="1"/>
      <c r="EQO2112" s="1"/>
      <c r="EQP2112" s="1"/>
      <c r="EQQ2112" s="1"/>
      <c r="EQR2112" s="1"/>
      <c r="EQS2112" s="1"/>
      <c r="EQT2112" s="1"/>
      <c r="EQU2112" s="1"/>
      <c r="EQV2112" s="1"/>
      <c r="EQW2112" s="1"/>
      <c r="EQX2112" s="1"/>
      <c r="EQY2112" s="1"/>
      <c r="EQZ2112" s="1"/>
      <c r="ERA2112" s="1"/>
      <c r="ERB2112" s="1"/>
      <c r="ERC2112" s="1"/>
      <c r="ERD2112" s="1"/>
      <c r="ERE2112" s="1"/>
      <c r="ERF2112" s="1"/>
      <c r="ERG2112" s="1"/>
      <c r="ERH2112" s="1"/>
      <c r="ERI2112" s="1"/>
      <c r="ERJ2112" s="1"/>
      <c r="ERK2112" s="1"/>
      <c r="ERL2112" s="1"/>
      <c r="ERM2112" s="1"/>
      <c r="ERN2112" s="1"/>
      <c r="ERO2112" s="1"/>
      <c r="ERP2112" s="1"/>
      <c r="ERQ2112" s="1"/>
      <c r="ERR2112" s="1"/>
      <c r="ERS2112" s="1"/>
      <c r="ERT2112" s="1"/>
      <c r="ERU2112" s="1"/>
      <c r="ERV2112" s="1"/>
      <c r="ERW2112" s="1"/>
      <c r="ERX2112" s="1"/>
      <c r="ERY2112" s="1"/>
      <c r="ERZ2112" s="1"/>
      <c r="ESA2112" s="1"/>
      <c r="ESB2112" s="1"/>
      <c r="ESC2112" s="1"/>
      <c r="ESD2112" s="1"/>
      <c r="ESE2112" s="1"/>
      <c r="ESF2112" s="1"/>
      <c r="ESG2112" s="1"/>
      <c r="ESH2112" s="1"/>
      <c r="ESI2112" s="1"/>
      <c r="ESJ2112" s="1"/>
      <c r="ESK2112" s="1"/>
      <c r="ESL2112" s="1"/>
      <c r="ESM2112" s="1"/>
      <c r="ESN2112" s="1"/>
      <c r="ESO2112" s="1"/>
      <c r="ESP2112" s="1"/>
      <c r="ESQ2112" s="1"/>
      <c r="ESR2112" s="1"/>
      <c r="ESS2112" s="1"/>
      <c r="EST2112" s="1"/>
      <c r="ESU2112" s="1"/>
      <c r="ESV2112" s="1"/>
      <c r="ESW2112" s="1"/>
      <c r="ESX2112" s="1"/>
      <c r="ESY2112" s="1"/>
      <c r="ESZ2112" s="1"/>
      <c r="ETA2112" s="1"/>
      <c r="ETB2112" s="1"/>
      <c r="ETC2112" s="1"/>
      <c r="ETD2112" s="1"/>
      <c r="ETE2112" s="1"/>
      <c r="ETF2112" s="1"/>
      <c r="ETG2112" s="1"/>
      <c r="ETH2112" s="1"/>
      <c r="ETI2112" s="1"/>
      <c r="ETJ2112" s="1"/>
      <c r="ETK2112" s="1"/>
      <c r="ETL2112" s="1"/>
      <c r="ETM2112" s="1"/>
      <c r="ETN2112" s="1"/>
      <c r="ETO2112" s="1"/>
      <c r="ETP2112" s="1"/>
      <c r="ETQ2112" s="1"/>
      <c r="ETR2112" s="1"/>
      <c r="ETS2112" s="1"/>
      <c r="ETT2112" s="1"/>
      <c r="ETU2112" s="1"/>
      <c r="ETV2112" s="1"/>
      <c r="ETW2112" s="1"/>
      <c r="ETX2112" s="1"/>
      <c r="ETY2112" s="1"/>
      <c r="ETZ2112" s="1"/>
      <c r="EUA2112" s="1"/>
      <c r="EUB2112" s="1"/>
      <c r="EUC2112" s="1"/>
      <c r="EUD2112" s="1"/>
      <c r="EUE2112" s="1"/>
      <c r="EUF2112" s="1"/>
      <c r="EUG2112" s="1"/>
      <c r="EUH2112" s="1"/>
      <c r="EUI2112" s="1"/>
      <c r="EUJ2112" s="1"/>
      <c r="EUK2112" s="1"/>
      <c r="EUL2112" s="1"/>
      <c r="EUM2112" s="1"/>
      <c r="EUN2112" s="1"/>
      <c r="EUO2112" s="1"/>
      <c r="EUP2112" s="1"/>
      <c r="EUQ2112" s="1"/>
      <c r="EUR2112" s="1"/>
      <c r="EUS2112" s="1"/>
      <c r="EUT2112" s="1"/>
      <c r="EUU2112" s="1"/>
      <c r="EUV2112" s="1"/>
      <c r="EUW2112" s="1"/>
      <c r="EUX2112" s="1"/>
      <c r="EUY2112" s="1"/>
      <c r="EUZ2112" s="1"/>
      <c r="EVA2112" s="1"/>
      <c r="EVB2112" s="1"/>
      <c r="EVC2112" s="1"/>
      <c r="EVD2112" s="1"/>
      <c r="EVE2112" s="1"/>
      <c r="EVF2112" s="1"/>
      <c r="EVG2112" s="1"/>
      <c r="EVH2112" s="1"/>
      <c r="EVI2112" s="1"/>
      <c r="EVJ2112" s="1"/>
      <c r="EVK2112" s="1"/>
      <c r="EVL2112" s="1"/>
      <c r="EVM2112" s="1"/>
      <c r="EVN2112" s="1"/>
      <c r="EVO2112" s="1"/>
      <c r="EVP2112" s="1"/>
      <c r="EVQ2112" s="1"/>
      <c r="EVR2112" s="1"/>
      <c r="EVS2112" s="1"/>
      <c r="EVT2112" s="1"/>
      <c r="EVU2112" s="1"/>
      <c r="EVV2112" s="1"/>
      <c r="EVW2112" s="1"/>
      <c r="EVX2112" s="1"/>
      <c r="EVY2112" s="1"/>
      <c r="EVZ2112" s="1"/>
      <c r="EWA2112" s="1"/>
      <c r="EWB2112" s="1"/>
      <c r="EWC2112" s="1"/>
      <c r="EWD2112" s="1"/>
      <c r="EWE2112" s="1"/>
      <c r="EWF2112" s="1"/>
      <c r="EWG2112" s="1"/>
      <c r="EWH2112" s="1"/>
      <c r="EWI2112" s="1"/>
      <c r="EWJ2112" s="1"/>
      <c r="EWK2112" s="1"/>
      <c r="EWL2112" s="1"/>
      <c r="EWM2112" s="1"/>
      <c r="EWN2112" s="1"/>
      <c r="EWO2112" s="1"/>
      <c r="EWP2112" s="1"/>
      <c r="EWQ2112" s="1"/>
      <c r="EWR2112" s="1"/>
      <c r="EWS2112" s="1"/>
      <c r="EWT2112" s="1"/>
      <c r="EWU2112" s="1"/>
      <c r="EWV2112" s="1"/>
      <c r="EWW2112" s="1"/>
      <c r="EWX2112" s="1"/>
      <c r="EWY2112" s="1"/>
      <c r="EWZ2112" s="1"/>
      <c r="EXA2112" s="1"/>
      <c r="EXB2112" s="1"/>
      <c r="EXC2112" s="1"/>
      <c r="EXD2112" s="1"/>
      <c r="EXE2112" s="1"/>
      <c r="EXF2112" s="1"/>
      <c r="EXG2112" s="1"/>
      <c r="EXH2112" s="1"/>
      <c r="EXI2112" s="1"/>
      <c r="EXJ2112" s="1"/>
      <c r="EXK2112" s="1"/>
      <c r="EXL2112" s="1"/>
      <c r="EXM2112" s="1"/>
      <c r="EXN2112" s="1"/>
      <c r="EXO2112" s="1"/>
      <c r="EXP2112" s="1"/>
      <c r="EXQ2112" s="1"/>
      <c r="EXR2112" s="1"/>
      <c r="EXS2112" s="1"/>
      <c r="EXT2112" s="1"/>
      <c r="EXU2112" s="1"/>
      <c r="EXV2112" s="1"/>
      <c r="EXW2112" s="1"/>
      <c r="EXX2112" s="1"/>
      <c r="EXY2112" s="1"/>
      <c r="EXZ2112" s="1"/>
      <c r="EYA2112" s="1"/>
      <c r="EYB2112" s="1"/>
      <c r="EYC2112" s="1"/>
      <c r="EYD2112" s="1"/>
      <c r="EYE2112" s="1"/>
      <c r="EYF2112" s="1"/>
      <c r="EYG2112" s="1"/>
      <c r="EYH2112" s="1"/>
      <c r="EYI2112" s="1"/>
      <c r="EYJ2112" s="1"/>
      <c r="EYK2112" s="1"/>
      <c r="EYL2112" s="1"/>
      <c r="EYM2112" s="1"/>
      <c r="EYN2112" s="1"/>
      <c r="EYO2112" s="1"/>
      <c r="EYP2112" s="1"/>
      <c r="EYQ2112" s="1"/>
      <c r="EYR2112" s="1"/>
      <c r="EYS2112" s="1"/>
      <c r="EYT2112" s="1"/>
      <c r="EYU2112" s="1"/>
      <c r="EYV2112" s="1"/>
      <c r="EYW2112" s="1"/>
      <c r="EYX2112" s="1"/>
      <c r="EYY2112" s="1"/>
      <c r="EYZ2112" s="1"/>
      <c r="EZA2112" s="1"/>
      <c r="EZB2112" s="1"/>
      <c r="EZC2112" s="1"/>
      <c r="EZD2112" s="1"/>
      <c r="EZE2112" s="1"/>
      <c r="EZF2112" s="1"/>
      <c r="EZG2112" s="1"/>
      <c r="EZH2112" s="1"/>
      <c r="EZI2112" s="1"/>
      <c r="EZJ2112" s="1"/>
      <c r="EZK2112" s="1"/>
      <c r="EZL2112" s="1"/>
      <c r="EZM2112" s="1"/>
      <c r="EZN2112" s="1"/>
      <c r="EZO2112" s="1"/>
      <c r="EZP2112" s="1"/>
      <c r="EZQ2112" s="1"/>
      <c r="EZR2112" s="1"/>
      <c r="EZS2112" s="1"/>
      <c r="EZT2112" s="1"/>
      <c r="EZU2112" s="1"/>
      <c r="EZV2112" s="1"/>
      <c r="EZW2112" s="1"/>
      <c r="EZX2112" s="1"/>
      <c r="EZY2112" s="1"/>
      <c r="EZZ2112" s="1"/>
      <c r="FAA2112" s="1"/>
      <c r="FAB2112" s="1"/>
      <c r="FAC2112" s="1"/>
      <c r="FAD2112" s="1"/>
      <c r="FAE2112" s="1"/>
      <c r="FAF2112" s="1"/>
      <c r="FAG2112" s="1"/>
      <c r="FAH2112" s="1"/>
      <c r="FAI2112" s="1"/>
      <c r="FAJ2112" s="1"/>
      <c r="FAK2112" s="1"/>
      <c r="FAL2112" s="1"/>
      <c r="FAM2112" s="1"/>
      <c r="FAN2112" s="1"/>
      <c r="FAO2112" s="1"/>
      <c r="FAP2112" s="1"/>
      <c r="FAQ2112" s="1"/>
      <c r="FAR2112" s="1"/>
      <c r="FAS2112" s="1"/>
      <c r="FAT2112" s="1"/>
      <c r="FAU2112" s="1"/>
      <c r="FAV2112" s="1"/>
      <c r="FAW2112" s="1"/>
      <c r="FAX2112" s="1"/>
      <c r="FAY2112" s="1"/>
      <c r="FAZ2112" s="1"/>
      <c r="FBA2112" s="1"/>
      <c r="FBB2112" s="1"/>
      <c r="FBC2112" s="1"/>
      <c r="FBD2112" s="1"/>
      <c r="FBE2112" s="1"/>
      <c r="FBF2112" s="1"/>
      <c r="FBG2112" s="1"/>
      <c r="FBH2112" s="1"/>
      <c r="FBI2112" s="1"/>
      <c r="FBJ2112" s="1"/>
      <c r="FBK2112" s="1"/>
      <c r="FBL2112" s="1"/>
      <c r="FBM2112" s="1"/>
      <c r="FBN2112" s="1"/>
      <c r="FBO2112" s="1"/>
      <c r="FBP2112" s="1"/>
      <c r="FBQ2112" s="1"/>
      <c r="FBR2112" s="1"/>
      <c r="FBS2112" s="1"/>
      <c r="FBT2112" s="1"/>
      <c r="FBU2112" s="1"/>
      <c r="FBV2112" s="1"/>
      <c r="FBW2112" s="1"/>
      <c r="FBX2112" s="1"/>
      <c r="FBY2112" s="1"/>
      <c r="FBZ2112" s="1"/>
      <c r="FCA2112" s="1"/>
      <c r="FCB2112" s="1"/>
      <c r="FCC2112" s="1"/>
      <c r="FCD2112" s="1"/>
      <c r="FCE2112" s="1"/>
      <c r="FCF2112" s="1"/>
      <c r="FCG2112" s="1"/>
      <c r="FCH2112" s="1"/>
      <c r="FCI2112" s="1"/>
      <c r="FCJ2112" s="1"/>
      <c r="FCK2112" s="1"/>
      <c r="FCL2112" s="1"/>
      <c r="FCM2112" s="1"/>
      <c r="FCN2112" s="1"/>
      <c r="FCO2112" s="1"/>
      <c r="FCP2112" s="1"/>
      <c r="FCQ2112" s="1"/>
      <c r="FCR2112" s="1"/>
      <c r="FCS2112" s="1"/>
      <c r="FCT2112" s="1"/>
      <c r="FCU2112" s="1"/>
      <c r="FCV2112" s="1"/>
      <c r="FCW2112" s="1"/>
      <c r="FCX2112" s="1"/>
      <c r="FCY2112" s="1"/>
      <c r="FCZ2112" s="1"/>
      <c r="FDA2112" s="1"/>
      <c r="FDB2112" s="1"/>
      <c r="FDC2112" s="1"/>
      <c r="FDD2112" s="1"/>
      <c r="FDE2112" s="1"/>
      <c r="FDF2112" s="1"/>
      <c r="FDG2112" s="1"/>
      <c r="FDH2112" s="1"/>
      <c r="FDI2112" s="1"/>
      <c r="FDJ2112" s="1"/>
      <c r="FDK2112" s="1"/>
      <c r="FDL2112" s="1"/>
      <c r="FDM2112" s="1"/>
      <c r="FDN2112" s="1"/>
      <c r="FDO2112" s="1"/>
      <c r="FDP2112" s="1"/>
      <c r="FDQ2112" s="1"/>
      <c r="FDR2112" s="1"/>
      <c r="FDS2112" s="1"/>
      <c r="FDT2112" s="1"/>
      <c r="FDU2112" s="1"/>
      <c r="FDV2112" s="1"/>
      <c r="FDW2112" s="1"/>
      <c r="FDX2112" s="1"/>
      <c r="FDY2112" s="1"/>
      <c r="FDZ2112" s="1"/>
      <c r="FEA2112" s="1"/>
      <c r="FEB2112" s="1"/>
      <c r="FEC2112" s="1"/>
      <c r="FED2112" s="1"/>
      <c r="FEE2112" s="1"/>
      <c r="FEF2112" s="1"/>
      <c r="FEG2112" s="1"/>
      <c r="FEH2112" s="1"/>
      <c r="FEI2112" s="1"/>
      <c r="FEJ2112" s="1"/>
      <c r="FEK2112" s="1"/>
      <c r="FEL2112" s="1"/>
      <c r="FEM2112" s="1"/>
      <c r="FEN2112" s="1"/>
      <c r="FEO2112" s="1"/>
      <c r="FEP2112" s="1"/>
      <c r="FEQ2112" s="1"/>
      <c r="FER2112" s="1"/>
      <c r="FES2112" s="1"/>
      <c r="FET2112" s="1"/>
      <c r="FEU2112" s="1"/>
      <c r="FEV2112" s="1"/>
      <c r="FEW2112" s="1"/>
      <c r="FEX2112" s="1"/>
      <c r="FEY2112" s="1"/>
      <c r="FEZ2112" s="1"/>
      <c r="FFA2112" s="1"/>
      <c r="FFB2112" s="1"/>
      <c r="FFC2112" s="1"/>
      <c r="FFD2112" s="1"/>
      <c r="FFE2112" s="1"/>
      <c r="FFF2112" s="1"/>
      <c r="FFG2112" s="1"/>
      <c r="FFH2112" s="1"/>
      <c r="FFI2112" s="1"/>
      <c r="FFJ2112" s="1"/>
      <c r="FFK2112" s="1"/>
      <c r="FFL2112" s="1"/>
      <c r="FFM2112" s="1"/>
      <c r="FFN2112" s="1"/>
      <c r="FFO2112" s="1"/>
      <c r="FFP2112" s="1"/>
      <c r="FFQ2112" s="1"/>
      <c r="FFR2112" s="1"/>
      <c r="FFS2112" s="1"/>
      <c r="FFT2112" s="1"/>
      <c r="FFU2112" s="1"/>
      <c r="FFV2112" s="1"/>
      <c r="FFW2112" s="1"/>
      <c r="FFX2112" s="1"/>
      <c r="FFY2112" s="1"/>
      <c r="FFZ2112" s="1"/>
      <c r="FGA2112" s="1"/>
      <c r="FGB2112" s="1"/>
      <c r="FGC2112" s="1"/>
      <c r="FGD2112" s="1"/>
      <c r="FGE2112" s="1"/>
      <c r="FGF2112" s="1"/>
      <c r="FGG2112" s="1"/>
      <c r="FGH2112" s="1"/>
      <c r="FGI2112" s="1"/>
      <c r="FGJ2112" s="1"/>
      <c r="FGK2112" s="1"/>
      <c r="FGL2112" s="1"/>
      <c r="FGM2112" s="1"/>
      <c r="FGN2112" s="1"/>
      <c r="FGO2112" s="1"/>
      <c r="FGP2112" s="1"/>
      <c r="FGQ2112" s="1"/>
      <c r="FGR2112" s="1"/>
      <c r="FGS2112" s="1"/>
      <c r="FGT2112" s="1"/>
      <c r="FGU2112" s="1"/>
      <c r="FGV2112" s="1"/>
      <c r="FGW2112" s="1"/>
      <c r="FGX2112" s="1"/>
      <c r="FGY2112" s="1"/>
      <c r="FGZ2112" s="1"/>
      <c r="FHA2112" s="1"/>
      <c r="FHB2112" s="1"/>
      <c r="FHC2112" s="1"/>
      <c r="FHD2112" s="1"/>
      <c r="FHE2112" s="1"/>
      <c r="FHF2112" s="1"/>
      <c r="FHG2112" s="1"/>
      <c r="FHH2112" s="1"/>
      <c r="FHI2112" s="1"/>
      <c r="FHJ2112" s="1"/>
      <c r="FHK2112" s="1"/>
      <c r="FHL2112" s="1"/>
      <c r="FHM2112" s="1"/>
      <c r="FHN2112" s="1"/>
      <c r="FHO2112" s="1"/>
      <c r="FHP2112" s="1"/>
      <c r="FHQ2112" s="1"/>
      <c r="FHR2112" s="1"/>
      <c r="FHS2112" s="1"/>
      <c r="FHT2112" s="1"/>
      <c r="FHU2112" s="1"/>
      <c r="FHV2112" s="1"/>
      <c r="FHW2112" s="1"/>
      <c r="FHX2112" s="1"/>
      <c r="FHY2112" s="1"/>
      <c r="FHZ2112" s="1"/>
      <c r="FIA2112" s="1"/>
      <c r="FIB2112" s="1"/>
      <c r="FIC2112" s="1"/>
      <c r="FID2112" s="1"/>
      <c r="FIE2112" s="1"/>
      <c r="FIF2112" s="1"/>
      <c r="FIG2112" s="1"/>
      <c r="FIH2112" s="1"/>
      <c r="FII2112" s="1"/>
      <c r="FIJ2112" s="1"/>
      <c r="FIK2112" s="1"/>
      <c r="FIL2112" s="1"/>
      <c r="FIM2112" s="1"/>
      <c r="FIN2112" s="1"/>
      <c r="FIO2112" s="1"/>
      <c r="FIP2112" s="1"/>
      <c r="FIQ2112" s="1"/>
      <c r="FIR2112" s="1"/>
      <c r="FIS2112" s="1"/>
      <c r="FIT2112" s="1"/>
      <c r="FIU2112" s="1"/>
      <c r="FIV2112" s="1"/>
      <c r="FIW2112" s="1"/>
      <c r="FIX2112" s="1"/>
      <c r="FIY2112" s="1"/>
      <c r="FIZ2112" s="1"/>
      <c r="FJA2112" s="1"/>
      <c r="FJB2112" s="1"/>
      <c r="FJC2112" s="1"/>
      <c r="FJD2112" s="1"/>
      <c r="FJE2112" s="1"/>
      <c r="FJF2112" s="1"/>
      <c r="FJG2112" s="1"/>
      <c r="FJH2112" s="1"/>
      <c r="FJI2112" s="1"/>
      <c r="FJJ2112" s="1"/>
      <c r="FJK2112" s="1"/>
      <c r="FJL2112" s="1"/>
      <c r="FJM2112" s="1"/>
      <c r="FJN2112" s="1"/>
      <c r="FJO2112" s="1"/>
      <c r="FJP2112" s="1"/>
      <c r="FJQ2112" s="1"/>
      <c r="FJR2112" s="1"/>
      <c r="FJS2112" s="1"/>
      <c r="FJT2112" s="1"/>
      <c r="FJU2112" s="1"/>
      <c r="FJV2112" s="1"/>
      <c r="FJW2112" s="1"/>
      <c r="FJX2112" s="1"/>
      <c r="FJY2112" s="1"/>
      <c r="FJZ2112" s="1"/>
      <c r="FKA2112" s="1"/>
      <c r="FKB2112" s="1"/>
      <c r="FKC2112" s="1"/>
      <c r="FKD2112" s="1"/>
      <c r="FKE2112" s="1"/>
      <c r="FKF2112" s="1"/>
      <c r="FKG2112" s="1"/>
      <c r="FKH2112" s="1"/>
      <c r="FKI2112" s="1"/>
      <c r="FKJ2112" s="1"/>
      <c r="FKK2112" s="1"/>
      <c r="FKL2112" s="1"/>
      <c r="FKM2112" s="1"/>
      <c r="FKN2112" s="1"/>
      <c r="FKO2112" s="1"/>
      <c r="FKP2112" s="1"/>
      <c r="FKQ2112" s="1"/>
      <c r="FKR2112" s="1"/>
      <c r="FKS2112" s="1"/>
      <c r="FKT2112" s="1"/>
      <c r="FKU2112" s="1"/>
      <c r="FKV2112" s="1"/>
      <c r="FKW2112" s="1"/>
      <c r="FKX2112" s="1"/>
      <c r="FKY2112" s="1"/>
      <c r="FKZ2112" s="1"/>
      <c r="FLA2112" s="1"/>
      <c r="FLB2112" s="1"/>
      <c r="FLC2112" s="1"/>
      <c r="FLD2112" s="1"/>
      <c r="FLE2112" s="1"/>
      <c r="FLF2112" s="1"/>
      <c r="FLG2112" s="1"/>
      <c r="FLH2112" s="1"/>
      <c r="FLI2112" s="1"/>
      <c r="FLJ2112" s="1"/>
      <c r="FLK2112" s="1"/>
      <c r="FLL2112" s="1"/>
      <c r="FLM2112" s="1"/>
      <c r="FLN2112" s="1"/>
      <c r="FLO2112" s="1"/>
      <c r="FLP2112" s="1"/>
      <c r="FLQ2112" s="1"/>
      <c r="FLR2112" s="1"/>
      <c r="FLS2112" s="1"/>
      <c r="FLT2112" s="1"/>
      <c r="FLU2112" s="1"/>
      <c r="FLV2112" s="1"/>
      <c r="FLW2112" s="1"/>
      <c r="FLX2112" s="1"/>
      <c r="FLY2112" s="1"/>
      <c r="FLZ2112" s="1"/>
      <c r="FMA2112" s="1"/>
      <c r="FMB2112" s="1"/>
      <c r="FMC2112" s="1"/>
      <c r="FMD2112" s="1"/>
      <c r="FME2112" s="1"/>
      <c r="FMF2112" s="1"/>
      <c r="FMG2112" s="1"/>
      <c r="FMH2112" s="1"/>
      <c r="FMI2112" s="1"/>
      <c r="FMJ2112" s="1"/>
      <c r="FMK2112" s="1"/>
      <c r="FML2112" s="1"/>
      <c r="FMM2112" s="1"/>
      <c r="FMN2112" s="1"/>
      <c r="FMO2112" s="1"/>
      <c r="FMP2112" s="1"/>
      <c r="FMQ2112" s="1"/>
      <c r="FMR2112" s="1"/>
      <c r="FMS2112" s="1"/>
      <c r="FMT2112" s="1"/>
      <c r="FMU2112" s="1"/>
      <c r="FMV2112" s="1"/>
      <c r="FMW2112" s="1"/>
      <c r="FMX2112" s="1"/>
      <c r="FMY2112" s="1"/>
      <c r="FMZ2112" s="1"/>
      <c r="FNA2112" s="1"/>
      <c r="FNB2112" s="1"/>
      <c r="FNC2112" s="1"/>
      <c r="FND2112" s="1"/>
      <c r="FNE2112" s="1"/>
      <c r="FNF2112" s="1"/>
      <c r="FNG2112" s="1"/>
      <c r="FNH2112" s="1"/>
      <c r="FNI2112" s="1"/>
      <c r="FNJ2112" s="1"/>
      <c r="FNK2112" s="1"/>
      <c r="FNL2112" s="1"/>
      <c r="FNM2112" s="1"/>
      <c r="FNN2112" s="1"/>
      <c r="FNO2112" s="1"/>
      <c r="FNP2112" s="1"/>
      <c r="FNQ2112" s="1"/>
      <c r="FNR2112" s="1"/>
      <c r="FNS2112" s="1"/>
      <c r="FNT2112" s="1"/>
      <c r="FNU2112" s="1"/>
      <c r="FNV2112" s="1"/>
      <c r="FNW2112" s="1"/>
      <c r="FNX2112" s="1"/>
      <c r="FNY2112" s="1"/>
      <c r="FNZ2112" s="1"/>
      <c r="FOA2112" s="1"/>
      <c r="FOB2112" s="1"/>
      <c r="FOC2112" s="1"/>
      <c r="FOD2112" s="1"/>
      <c r="FOE2112" s="1"/>
      <c r="FOF2112" s="1"/>
      <c r="FOG2112" s="1"/>
      <c r="FOH2112" s="1"/>
      <c r="FOI2112" s="1"/>
      <c r="FOJ2112" s="1"/>
      <c r="FOK2112" s="1"/>
      <c r="FOL2112" s="1"/>
      <c r="FOM2112" s="1"/>
      <c r="FON2112" s="1"/>
      <c r="FOO2112" s="1"/>
      <c r="FOP2112" s="1"/>
      <c r="FOQ2112" s="1"/>
      <c r="FOR2112" s="1"/>
      <c r="FOS2112" s="1"/>
      <c r="FOT2112" s="1"/>
      <c r="FOU2112" s="1"/>
      <c r="FOV2112" s="1"/>
      <c r="FOW2112" s="1"/>
      <c r="FOX2112" s="1"/>
      <c r="FOY2112" s="1"/>
      <c r="FOZ2112" s="1"/>
      <c r="FPA2112" s="1"/>
      <c r="FPB2112" s="1"/>
      <c r="FPC2112" s="1"/>
      <c r="FPD2112" s="1"/>
      <c r="FPE2112" s="1"/>
      <c r="FPF2112" s="1"/>
      <c r="FPG2112" s="1"/>
      <c r="FPH2112" s="1"/>
      <c r="FPI2112" s="1"/>
      <c r="FPJ2112" s="1"/>
      <c r="FPK2112" s="1"/>
      <c r="FPL2112" s="1"/>
      <c r="FPM2112" s="1"/>
      <c r="FPN2112" s="1"/>
      <c r="FPO2112" s="1"/>
      <c r="FPP2112" s="1"/>
      <c r="FPQ2112" s="1"/>
      <c r="FPR2112" s="1"/>
      <c r="FPS2112" s="1"/>
      <c r="FPT2112" s="1"/>
      <c r="FPU2112" s="1"/>
      <c r="FPV2112" s="1"/>
      <c r="FPW2112" s="1"/>
      <c r="FPX2112" s="1"/>
      <c r="FPY2112" s="1"/>
      <c r="FPZ2112" s="1"/>
      <c r="FQA2112" s="1"/>
      <c r="FQB2112" s="1"/>
      <c r="FQC2112" s="1"/>
      <c r="FQD2112" s="1"/>
      <c r="FQE2112" s="1"/>
      <c r="FQF2112" s="1"/>
      <c r="FQG2112" s="1"/>
      <c r="FQH2112" s="1"/>
      <c r="FQI2112" s="1"/>
      <c r="FQJ2112" s="1"/>
      <c r="FQK2112" s="1"/>
      <c r="FQL2112" s="1"/>
      <c r="FQM2112" s="1"/>
      <c r="FQN2112" s="1"/>
      <c r="FQO2112" s="1"/>
      <c r="FQP2112" s="1"/>
      <c r="FQQ2112" s="1"/>
      <c r="FQR2112" s="1"/>
      <c r="FQS2112" s="1"/>
      <c r="FQT2112" s="1"/>
      <c r="FQU2112" s="1"/>
      <c r="FQV2112" s="1"/>
      <c r="FQW2112" s="1"/>
      <c r="FQX2112" s="1"/>
      <c r="FQY2112" s="1"/>
      <c r="FQZ2112" s="1"/>
      <c r="FRA2112" s="1"/>
      <c r="FRB2112" s="1"/>
      <c r="FRC2112" s="1"/>
      <c r="FRD2112" s="1"/>
      <c r="FRE2112" s="1"/>
      <c r="FRF2112" s="1"/>
      <c r="FRG2112" s="1"/>
      <c r="FRH2112" s="1"/>
      <c r="FRI2112" s="1"/>
      <c r="FRJ2112" s="1"/>
      <c r="FRK2112" s="1"/>
      <c r="FRL2112" s="1"/>
      <c r="FRM2112" s="1"/>
      <c r="FRN2112" s="1"/>
      <c r="FRO2112" s="1"/>
      <c r="FRP2112" s="1"/>
      <c r="FRQ2112" s="1"/>
      <c r="FRR2112" s="1"/>
      <c r="FRS2112" s="1"/>
      <c r="FRT2112" s="1"/>
      <c r="FRU2112" s="1"/>
      <c r="FRV2112" s="1"/>
      <c r="FRW2112" s="1"/>
      <c r="FRX2112" s="1"/>
      <c r="FRY2112" s="1"/>
      <c r="FRZ2112" s="1"/>
      <c r="FSA2112" s="1"/>
      <c r="FSB2112" s="1"/>
      <c r="FSC2112" s="1"/>
      <c r="FSD2112" s="1"/>
      <c r="FSE2112" s="1"/>
      <c r="FSF2112" s="1"/>
      <c r="FSG2112" s="1"/>
      <c r="FSH2112" s="1"/>
      <c r="FSI2112" s="1"/>
      <c r="FSJ2112" s="1"/>
      <c r="FSK2112" s="1"/>
      <c r="FSL2112" s="1"/>
      <c r="FSM2112" s="1"/>
      <c r="FSN2112" s="1"/>
      <c r="FSO2112" s="1"/>
      <c r="FSP2112" s="1"/>
      <c r="FSQ2112" s="1"/>
      <c r="FSR2112" s="1"/>
      <c r="FSS2112" s="1"/>
      <c r="FST2112" s="1"/>
      <c r="FSU2112" s="1"/>
      <c r="FSV2112" s="1"/>
      <c r="FSW2112" s="1"/>
      <c r="FSX2112" s="1"/>
      <c r="FSY2112" s="1"/>
      <c r="FSZ2112" s="1"/>
      <c r="FTA2112" s="1"/>
      <c r="FTB2112" s="1"/>
      <c r="FTC2112" s="1"/>
      <c r="FTD2112" s="1"/>
      <c r="FTE2112" s="1"/>
      <c r="FTF2112" s="1"/>
      <c r="FTG2112" s="1"/>
      <c r="FTH2112" s="1"/>
      <c r="FTI2112" s="1"/>
      <c r="FTJ2112" s="1"/>
      <c r="FTK2112" s="1"/>
      <c r="FTL2112" s="1"/>
      <c r="FTM2112" s="1"/>
      <c r="FTN2112" s="1"/>
      <c r="FTO2112" s="1"/>
      <c r="FTP2112" s="1"/>
      <c r="FTQ2112" s="1"/>
      <c r="FTR2112" s="1"/>
      <c r="FTS2112" s="1"/>
      <c r="FTT2112" s="1"/>
      <c r="FTU2112" s="1"/>
      <c r="FTV2112" s="1"/>
      <c r="FTW2112" s="1"/>
      <c r="FTX2112" s="1"/>
      <c r="FTY2112" s="1"/>
      <c r="FTZ2112" s="1"/>
      <c r="FUA2112" s="1"/>
      <c r="FUB2112" s="1"/>
      <c r="FUC2112" s="1"/>
      <c r="FUD2112" s="1"/>
      <c r="FUE2112" s="1"/>
      <c r="FUF2112" s="1"/>
      <c r="FUG2112" s="1"/>
      <c r="FUH2112" s="1"/>
      <c r="FUI2112" s="1"/>
      <c r="FUJ2112" s="1"/>
      <c r="FUK2112" s="1"/>
      <c r="FUL2112" s="1"/>
      <c r="FUM2112" s="1"/>
      <c r="FUN2112" s="1"/>
      <c r="FUO2112" s="1"/>
      <c r="FUP2112" s="1"/>
      <c r="FUQ2112" s="1"/>
      <c r="FUR2112" s="1"/>
      <c r="FUS2112" s="1"/>
      <c r="FUT2112" s="1"/>
      <c r="FUU2112" s="1"/>
      <c r="FUV2112" s="1"/>
      <c r="FUW2112" s="1"/>
      <c r="FUX2112" s="1"/>
      <c r="FUY2112" s="1"/>
      <c r="FUZ2112" s="1"/>
      <c r="FVA2112" s="1"/>
      <c r="FVB2112" s="1"/>
      <c r="FVC2112" s="1"/>
      <c r="FVD2112" s="1"/>
      <c r="FVE2112" s="1"/>
      <c r="FVF2112" s="1"/>
      <c r="FVG2112" s="1"/>
      <c r="FVH2112" s="1"/>
      <c r="FVI2112" s="1"/>
      <c r="FVJ2112" s="1"/>
      <c r="FVK2112" s="1"/>
      <c r="FVL2112" s="1"/>
      <c r="FVM2112" s="1"/>
      <c r="FVN2112" s="1"/>
      <c r="FVO2112" s="1"/>
      <c r="FVP2112" s="1"/>
      <c r="FVQ2112" s="1"/>
      <c r="FVR2112" s="1"/>
      <c r="FVS2112" s="1"/>
      <c r="FVT2112" s="1"/>
      <c r="FVU2112" s="1"/>
      <c r="FVV2112" s="1"/>
      <c r="FVW2112" s="1"/>
      <c r="FVX2112" s="1"/>
      <c r="FVY2112" s="1"/>
      <c r="FVZ2112" s="1"/>
      <c r="FWA2112" s="1"/>
      <c r="FWB2112" s="1"/>
      <c r="FWC2112" s="1"/>
      <c r="FWD2112" s="1"/>
      <c r="FWE2112" s="1"/>
      <c r="FWF2112" s="1"/>
      <c r="FWG2112" s="1"/>
      <c r="FWH2112" s="1"/>
      <c r="FWI2112" s="1"/>
      <c r="FWJ2112" s="1"/>
      <c r="FWK2112" s="1"/>
      <c r="FWL2112" s="1"/>
      <c r="FWM2112" s="1"/>
      <c r="FWN2112" s="1"/>
      <c r="FWO2112" s="1"/>
      <c r="FWP2112" s="1"/>
      <c r="FWQ2112" s="1"/>
      <c r="FWR2112" s="1"/>
      <c r="FWS2112" s="1"/>
      <c r="FWT2112" s="1"/>
      <c r="FWU2112" s="1"/>
      <c r="FWV2112" s="1"/>
      <c r="FWW2112" s="1"/>
      <c r="FWX2112" s="1"/>
      <c r="FWY2112" s="1"/>
      <c r="FWZ2112" s="1"/>
      <c r="FXA2112" s="1"/>
      <c r="FXB2112" s="1"/>
      <c r="FXC2112" s="1"/>
      <c r="FXD2112" s="1"/>
      <c r="FXE2112" s="1"/>
      <c r="FXF2112" s="1"/>
      <c r="FXG2112" s="1"/>
      <c r="FXH2112" s="1"/>
      <c r="FXI2112" s="1"/>
      <c r="FXJ2112" s="1"/>
      <c r="FXK2112" s="1"/>
      <c r="FXL2112" s="1"/>
      <c r="FXM2112" s="1"/>
      <c r="FXN2112" s="1"/>
      <c r="FXO2112" s="1"/>
      <c r="FXP2112" s="1"/>
      <c r="FXQ2112" s="1"/>
      <c r="FXR2112" s="1"/>
      <c r="FXS2112" s="1"/>
      <c r="FXT2112" s="1"/>
      <c r="FXU2112" s="1"/>
      <c r="FXV2112" s="1"/>
      <c r="FXW2112" s="1"/>
      <c r="FXX2112" s="1"/>
      <c r="FXY2112" s="1"/>
      <c r="FXZ2112" s="1"/>
      <c r="FYA2112" s="1"/>
      <c r="FYB2112" s="1"/>
      <c r="FYC2112" s="1"/>
      <c r="FYD2112" s="1"/>
      <c r="FYE2112" s="1"/>
      <c r="FYF2112" s="1"/>
      <c r="FYG2112" s="1"/>
      <c r="FYH2112" s="1"/>
      <c r="FYI2112" s="1"/>
      <c r="FYJ2112" s="1"/>
      <c r="FYK2112" s="1"/>
      <c r="FYL2112" s="1"/>
      <c r="FYM2112" s="1"/>
      <c r="FYN2112" s="1"/>
      <c r="FYO2112" s="1"/>
      <c r="FYP2112" s="1"/>
      <c r="FYQ2112" s="1"/>
      <c r="FYR2112" s="1"/>
      <c r="FYS2112" s="1"/>
      <c r="FYT2112" s="1"/>
      <c r="FYU2112" s="1"/>
      <c r="FYV2112" s="1"/>
      <c r="FYW2112" s="1"/>
      <c r="FYX2112" s="1"/>
      <c r="FYY2112" s="1"/>
      <c r="FYZ2112" s="1"/>
      <c r="FZA2112" s="1"/>
      <c r="FZB2112" s="1"/>
      <c r="FZC2112" s="1"/>
      <c r="FZD2112" s="1"/>
      <c r="FZE2112" s="1"/>
      <c r="FZF2112" s="1"/>
      <c r="FZG2112" s="1"/>
      <c r="FZH2112" s="1"/>
      <c r="FZI2112" s="1"/>
      <c r="FZJ2112" s="1"/>
      <c r="FZK2112" s="1"/>
      <c r="FZL2112" s="1"/>
      <c r="FZM2112" s="1"/>
      <c r="FZN2112" s="1"/>
      <c r="FZO2112" s="1"/>
      <c r="FZP2112" s="1"/>
      <c r="FZQ2112" s="1"/>
      <c r="FZR2112" s="1"/>
      <c r="FZS2112" s="1"/>
      <c r="FZT2112" s="1"/>
      <c r="FZU2112" s="1"/>
      <c r="FZV2112" s="1"/>
      <c r="FZW2112" s="1"/>
      <c r="FZX2112" s="1"/>
      <c r="FZY2112" s="1"/>
      <c r="FZZ2112" s="1"/>
      <c r="GAA2112" s="1"/>
      <c r="GAB2112" s="1"/>
      <c r="GAC2112" s="1"/>
      <c r="GAD2112" s="1"/>
      <c r="GAE2112" s="1"/>
      <c r="GAF2112" s="1"/>
      <c r="GAG2112" s="1"/>
      <c r="GAH2112" s="1"/>
      <c r="GAI2112" s="1"/>
      <c r="GAJ2112" s="1"/>
      <c r="GAK2112" s="1"/>
      <c r="GAL2112" s="1"/>
      <c r="GAM2112" s="1"/>
      <c r="GAN2112" s="1"/>
      <c r="GAO2112" s="1"/>
      <c r="GAP2112" s="1"/>
      <c r="GAQ2112" s="1"/>
      <c r="GAR2112" s="1"/>
      <c r="GAS2112" s="1"/>
      <c r="GAT2112" s="1"/>
      <c r="GAU2112" s="1"/>
      <c r="GAV2112" s="1"/>
      <c r="GAW2112" s="1"/>
      <c r="GAX2112" s="1"/>
      <c r="GAY2112" s="1"/>
      <c r="GAZ2112" s="1"/>
      <c r="GBA2112" s="1"/>
      <c r="GBB2112" s="1"/>
      <c r="GBC2112" s="1"/>
      <c r="GBD2112" s="1"/>
      <c r="GBE2112" s="1"/>
      <c r="GBF2112" s="1"/>
      <c r="GBG2112" s="1"/>
      <c r="GBH2112" s="1"/>
      <c r="GBI2112" s="1"/>
      <c r="GBJ2112" s="1"/>
      <c r="GBK2112" s="1"/>
      <c r="GBL2112" s="1"/>
      <c r="GBM2112" s="1"/>
      <c r="GBN2112" s="1"/>
      <c r="GBO2112" s="1"/>
      <c r="GBP2112" s="1"/>
      <c r="GBQ2112" s="1"/>
      <c r="GBR2112" s="1"/>
      <c r="GBS2112" s="1"/>
      <c r="GBT2112" s="1"/>
      <c r="GBU2112" s="1"/>
      <c r="GBV2112" s="1"/>
      <c r="GBW2112" s="1"/>
      <c r="GBX2112" s="1"/>
      <c r="GBY2112" s="1"/>
      <c r="GBZ2112" s="1"/>
      <c r="GCA2112" s="1"/>
      <c r="GCB2112" s="1"/>
      <c r="GCC2112" s="1"/>
      <c r="GCD2112" s="1"/>
      <c r="GCE2112" s="1"/>
      <c r="GCF2112" s="1"/>
      <c r="GCG2112" s="1"/>
      <c r="GCH2112" s="1"/>
      <c r="GCI2112" s="1"/>
      <c r="GCJ2112" s="1"/>
      <c r="GCK2112" s="1"/>
      <c r="GCL2112" s="1"/>
      <c r="GCM2112" s="1"/>
      <c r="GCN2112" s="1"/>
      <c r="GCO2112" s="1"/>
      <c r="GCP2112" s="1"/>
      <c r="GCQ2112" s="1"/>
      <c r="GCR2112" s="1"/>
      <c r="GCS2112" s="1"/>
      <c r="GCT2112" s="1"/>
      <c r="GCU2112" s="1"/>
      <c r="GCV2112" s="1"/>
      <c r="GCW2112" s="1"/>
      <c r="GCX2112" s="1"/>
      <c r="GCY2112" s="1"/>
      <c r="GCZ2112" s="1"/>
      <c r="GDA2112" s="1"/>
      <c r="GDB2112" s="1"/>
      <c r="GDC2112" s="1"/>
      <c r="GDD2112" s="1"/>
      <c r="GDE2112" s="1"/>
      <c r="GDF2112" s="1"/>
      <c r="GDG2112" s="1"/>
      <c r="GDH2112" s="1"/>
      <c r="GDI2112" s="1"/>
      <c r="GDJ2112" s="1"/>
      <c r="GDK2112" s="1"/>
      <c r="GDL2112" s="1"/>
      <c r="GDM2112" s="1"/>
      <c r="GDN2112" s="1"/>
      <c r="GDO2112" s="1"/>
      <c r="GDP2112" s="1"/>
      <c r="GDQ2112" s="1"/>
      <c r="GDR2112" s="1"/>
      <c r="GDS2112" s="1"/>
      <c r="GDT2112" s="1"/>
      <c r="GDU2112" s="1"/>
      <c r="GDV2112" s="1"/>
      <c r="GDW2112" s="1"/>
      <c r="GDX2112" s="1"/>
      <c r="GDY2112" s="1"/>
      <c r="GDZ2112" s="1"/>
      <c r="GEA2112" s="1"/>
      <c r="GEB2112" s="1"/>
      <c r="GEC2112" s="1"/>
      <c r="GED2112" s="1"/>
      <c r="GEE2112" s="1"/>
      <c r="GEF2112" s="1"/>
      <c r="GEG2112" s="1"/>
      <c r="GEH2112" s="1"/>
      <c r="GEI2112" s="1"/>
      <c r="GEJ2112" s="1"/>
      <c r="GEK2112" s="1"/>
      <c r="GEL2112" s="1"/>
      <c r="GEM2112" s="1"/>
      <c r="GEN2112" s="1"/>
      <c r="GEO2112" s="1"/>
      <c r="GEP2112" s="1"/>
      <c r="GEQ2112" s="1"/>
      <c r="GER2112" s="1"/>
      <c r="GES2112" s="1"/>
      <c r="GET2112" s="1"/>
      <c r="GEU2112" s="1"/>
      <c r="GEV2112" s="1"/>
      <c r="GEW2112" s="1"/>
      <c r="GEX2112" s="1"/>
      <c r="GEY2112" s="1"/>
      <c r="GEZ2112" s="1"/>
      <c r="GFA2112" s="1"/>
      <c r="GFB2112" s="1"/>
      <c r="GFC2112" s="1"/>
      <c r="GFD2112" s="1"/>
      <c r="GFE2112" s="1"/>
      <c r="GFF2112" s="1"/>
      <c r="GFG2112" s="1"/>
      <c r="GFH2112" s="1"/>
      <c r="GFI2112" s="1"/>
      <c r="GFJ2112" s="1"/>
      <c r="GFK2112" s="1"/>
      <c r="GFL2112" s="1"/>
      <c r="GFM2112" s="1"/>
      <c r="GFN2112" s="1"/>
      <c r="GFO2112" s="1"/>
      <c r="GFP2112" s="1"/>
      <c r="GFQ2112" s="1"/>
      <c r="GFR2112" s="1"/>
      <c r="GFS2112" s="1"/>
      <c r="GFT2112" s="1"/>
      <c r="GFU2112" s="1"/>
      <c r="GFV2112" s="1"/>
      <c r="GFW2112" s="1"/>
      <c r="GFX2112" s="1"/>
      <c r="GFY2112" s="1"/>
      <c r="GFZ2112" s="1"/>
      <c r="GGA2112" s="1"/>
      <c r="GGB2112" s="1"/>
      <c r="GGC2112" s="1"/>
      <c r="GGD2112" s="1"/>
      <c r="GGE2112" s="1"/>
      <c r="GGF2112" s="1"/>
      <c r="GGG2112" s="1"/>
      <c r="GGH2112" s="1"/>
      <c r="GGI2112" s="1"/>
      <c r="GGJ2112" s="1"/>
      <c r="GGK2112" s="1"/>
      <c r="GGL2112" s="1"/>
      <c r="GGM2112" s="1"/>
      <c r="GGN2112" s="1"/>
      <c r="GGO2112" s="1"/>
      <c r="GGP2112" s="1"/>
      <c r="GGQ2112" s="1"/>
      <c r="GGR2112" s="1"/>
      <c r="GGS2112" s="1"/>
      <c r="GGT2112" s="1"/>
      <c r="GGU2112" s="1"/>
      <c r="GGV2112" s="1"/>
      <c r="GGW2112" s="1"/>
      <c r="GGX2112" s="1"/>
      <c r="GGY2112" s="1"/>
      <c r="GGZ2112" s="1"/>
      <c r="GHA2112" s="1"/>
      <c r="GHB2112" s="1"/>
      <c r="GHC2112" s="1"/>
      <c r="GHD2112" s="1"/>
      <c r="GHE2112" s="1"/>
      <c r="GHF2112" s="1"/>
      <c r="GHG2112" s="1"/>
      <c r="GHH2112" s="1"/>
      <c r="GHI2112" s="1"/>
      <c r="GHJ2112" s="1"/>
      <c r="GHK2112" s="1"/>
      <c r="GHL2112" s="1"/>
      <c r="GHM2112" s="1"/>
      <c r="GHN2112" s="1"/>
      <c r="GHO2112" s="1"/>
      <c r="GHP2112" s="1"/>
      <c r="GHQ2112" s="1"/>
      <c r="GHR2112" s="1"/>
      <c r="GHS2112" s="1"/>
      <c r="GHT2112" s="1"/>
      <c r="GHU2112" s="1"/>
      <c r="GHV2112" s="1"/>
      <c r="GHW2112" s="1"/>
      <c r="GHX2112" s="1"/>
      <c r="GHY2112" s="1"/>
      <c r="GHZ2112" s="1"/>
      <c r="GIA2112" s="1"/>
      <c r="GIB2112" s="1"/>
      <c r="GIC2112" s="1"/>
      <c r="GID2112" s="1"/>
      <c r="GIE2112" s="1"/>
      <c r="GIF2112" s="1"/>
      <c r="GIG2112" s="1"/>
      <c r="GIH2112" s="1"/>
      <c r="GII2112" s="1"/>
      <c r="GIJ2112" s="1"/>
      <c r="GIK2112" s="1"/>
      <c r="GIL2112" s="1"/>
      <c r="GIM2112" s="1"/>
      <c r="GIN2112" s="1"/>
      <c r="GIO2112" s="1"/>
      <c r="GIP2112" s="1"/>
      <c r="GIQ2112" s="1"/>
      <c r="GIR2112" s="1"/>
      <c r="GIS2112" s="1"/>
      <c r="GIT2112" s="1"/>
      <c r="GIU2112" s="1"/>
      <c r="GIV2112" s="1"/>
      <c r="GIW2112" s="1"/>
      <c r="GIX2112" s="1"/>
      <c r="GIY2112" s="1"/>
      <c r="GIZ2112" s="1"/>
      <c r="GJA2112" s="1"/>
      <c r="GJB2112" s="1"/>
      <c r="GJC2112" s="1"/>
      <c r="GJD2112" s="1"/>
      <c r="GJE2112" s="1"/>
      <c r="GJF2112" s="1"/>
      <c r="GJG2112" s="1"/>
      <c r="GJH2112" s="1"/>
      <c r="GJI2112" s="1"/>
      <c r="GJJ2112" s="1"/>
      <c r="GJK2112" s="1"/>
      <c r="GJL2112" s="1"/>
      <c r="GJM2112" s="1"/>
      <c r="GJN2112" s="1"/>
      <c r="GJO2112" s="1"/>
      <c r="GJP2112" s="1"/>
      <c r="GJQ2112" s="1"/>
      <c r="GJR2112" s="1"/>
      <c r="GJS2112" s="1"/>
      <c r="GJT2112" s="1"/>
      <c r="GJU2112" s="1"/>
      <c r="GJV2112" s="1"/>
      <c r="GJW2112" s="1"/>
      <c r="GJX2112" s="1"/>
      <c r="GJY2112" s="1"/>
      <c r="GJZ2112" s="1"/>
      <c r="GKA2112" s="1"/>
      <c r="GKB2112" s="1"/>
      <c r="GKC2112" s="1"/>
      <c r="GKD2112" s="1"/>
      <c r="GKE2112" s="1"/>
      <c r="GKF2112" s="1"/>
      <c r="GKG2112" s="1"/>
      <c r="GKH2112" s="1"/>
      <c r="GKI2112" s="1"/>
      <c r="GKJ2112" s="1"/>
      <c r="GKK2112" s="1"/>
      <c r="GKL2112" s="1"/>
      <c r="GKM2112" s="1"/>
      <c r="GKN2112" s="1"/>
      <c r="GKO2112" s="1"/>
      <c r="GKP2112" s="1"/>
      <c r="GKQ2112" s="1"/>
      <c r="GKR2112" s="1"/>
      <c r="GKS2112" s="1"/>
      <c r="GKT2112" s="1"/>
      <c r="GKU2112" s="1"/>
      <c r="GKV2112" s="1"/>
      <c r="GKW2112" s="1"/>
      <c r="GKX2112" s="1"/>
      <c r="GKY2112" s="1"/>
      <c r="GKZ2112" s="1"/>
      <c r="GLA2112" s="1"/>
      <c r="GLB2112" s="1"/>
      <c r="GLC2112" s="1"/>
      <c r="GLD2112" s="1"/>
      <c r="GLE2112" s="1"/>
      <c r="GLF2112" s="1"/>
      <c r="GLG2112" s="1"/>
      <c r="GLH2112" s="1"/>
      <c r="GLI2112" s="1"/>
      <c r="GLJ2112" s="1"/>
      <c r="GLK2112" s="1"/>
      <c r="GLL2112" s="1"/>
      <c r="GLM2112" s="1"/>
      <c r="GLN2112" s="1"/>
      <c r="GLO2112" s="1"/>
      <c r="GLP2112" s="1"/>
      <c r="GLQ2112" s="1"/>
      <c r="GLR2112" s="1"/>
      <c r="GLS2112" s="1"/>
      <c r="GLT2112" s="1"/>
      <c r="GLU2112" s="1"/>
      <c r="GLV2112" s="1"/>
      <c r="GLW2112" s="1"/>
      <c r="GLX2112" s="1"/>
      <c r="GLY2112" s="1"/>
      <c r="GLZ2112" s="1"/>
      <c r="GMA2112" s="1"/>
      <c r="GMB2112" s="1"/>
      <c r="GMC2112" s="1"/>
      <c r="GMD2112" s="1"/>
      <c r="GME2112" s="1"/>
      <c r="GMF2112" s="1"/>
      <c r="GMG2112" s="1"/>
      <c r="GMH2112" s="1"/>
      <c r="GMI2112" s="1"/>
      <c r="GMJ2112" s="1"/>
      <c r="GMK2112" s="1"/>
      <c r="GML2112" s="1"/>
      <c r="GMM2112" s="1"/>
      <c r="GMN2112" s="1"/>
      <c r="GMO2112" s="1"/>
      <c r="GMP2112" s="1"/>
      <c r="GMQ2112" s="1"/>
      <c r="GMR2112" s="1"/>
      <c r="GMS2112" s="1"/>
      <c r="GMT2112" s="1"/>
      <c r="GMU2112" s="1"/>
      <c r="GMV2112" s="1"/>
      <c r="GMW2112" s="1"/>
      <c r="GMX2112" s="1"/>
      <c r="GMY2112" s="1"/>
      <c r="GMZ2112" s="1"/>
      <c r="GNA2112" s="1"/>
      <c r="GNB2112" s="1"/>
      <c r="GNC2112" s="1"/>
      <c r="GND2112" s="1"/>
      <c r="GNE2112" s="1"/>
      <c r="GNF2112" s="1"/>
      <c r="GNG2112" s="1"/>
      <c r="GNH2112" s="1"/>
      <c r="GNI2112" s="1"/>
      <c r="GNJ2112" s="1"/>
      <c r="GNK2112" s="1"/>
      <c r="GNL2112" s="1"/>
      <c r="GNM2112" s="1"/>
      <c r="GNN2112" s="1"/>
      <c r="GNO2112" s="1"/>
      <c r="GNP2112" s="1"/>
      <c r="GNQ2112" s="1"/>
      <c r="GNR2112" s="1"/>
      <c r="GNS2112" s="1"/>
      <c r="GNT2112" s="1"/>
      <c r="GNU2112" s="1"/>
      <c r="GNV2112" s="1"/>
      <c r="GNW2112" s="1"/>
      <c r="GNX2112" s="1"/>
      <c r="GNY2112" s="1"/>
      <c r="GNZ2112" s="1"/>
      <c r="GOA2112" s="1"/>
      <c r="GOB2112" s="1"/>
      <c r="GOC2112" s="1"/>
      <c r="GOD2112" s="1"/>
      <c r="GOE2112" s="1"/>
      <c r="GOF2112" s="1"/>
      <c r="GOG2112" s="1"/>
      <c r="GOH2112" s="1"/>
      <c r="GOI2112" s="1"/>
      <c r="GOJ2112" s="1"/>
      <c r="GOK2112" s="1"/>
      <c r="GOL2112" s="1"/>
      <c r="GOM2112" s="1"/>
      <c r="GON2112" s="1"/>
      <c r="GOO2112" s="1"/>
      <c r="GOP2112" s="1"/>
      <c r="GOQ2112" s="1"/>
      <c r="GOR2112" s="1"/>
      <c r="GOS2112" s="1"/>
      <c r="GOT2112" s="1"/>
      <c r="GOU2112" s="1"/>
      <c r="GOV2112" s="1"/>
      <c r="GOW2112" s="1"/>
      <c r="GOX2112" s="1"/>
      <c r="GOY2112" s="1"/>
      <c r="GOZ2112" s="1"/>
      <c r="GPA2112" s="1"/>
      <c r="GPB2112" s="1"/>
      <c r="GPC2112" s="1"/>
      <c r="GPD2112" s="1"/>
      <c r="GPE2112" s="1"/>
      <c r="GPF2112" s="1"/>
      <c r="GPG2112" s="1"/>
      <c r="GPH2112" s="1"/>
      <c r="GPI2112" s="1"/>
      <c r="GPJ2112" s="1"/>
      <c r="GPK2112" s="1"/>
      <c r="GPL2112" s="1"/>
      <c r="GPM2112" s="1"/>
      <c r="GPN2112" s="1"/>
      <c r="GPO2112" s="1"/>
      <c r="GPP2112" s="1"/>
      <c r="GPQ2112" s="1"/>
      <c r="GPR2112" s="1"/>
      <c r="GPS2112" s="1"/>
      <c r="GPT2112" s="1"/>
      <c r="GPU2112" s="1"/>
      <c r="GPV2112" s="1"/>
      <c r="GPW2112" s="1"/>
      <c r="GPX2112" s="1"/>
      <c r="GPY2112" s="1"/>
      <c r="GPZ2112" s="1"/>
      <c r="GQA2112" s="1"/>
      <c r="GQB2112" s="1"/>
      <c r="GQC2112" s="1"/>
      <c r="GQD2112" s="1"/>
      <c r="GQE2112" s="1"/>
      <c r="GQF2112" s="1"/>
      <c r="GQG2112" s="1"/>
      <c r="GQH2112" s="1"/>
      <c r="GQI2112" s="1"/>
      <c r="GQJ2112" s="1"/>
      <c r="GQK2112" s="1"/>
      <c r="GQL2112" s="1"/>
      <c r="GQM2112" s="1"/>
      <c r="GQN2112" s="1"/>
      <c r="GQO2112" s="1"/>
      <c r="GQP2112" s="1"/>
      <c r="GQQ2112" s="1"/>
      <c r="GQR2112" s="1"/>
      <c r="GQS2112" s="1"/>
      <c r="GQT2112" s="1"/>
      <c r="GQU2112" s="1"/>
      <c r="GQV2112" s="1"/>
      <c r="GQW2112" s="1"/>
      <c r="GQX2112" s="1"/>
      <c r="GQY2112" s="1"/>
      <c r="GQZ2112" s="1"/>
      <c r="GRA2112" s="1"/>
      <c r="GRB2112" s="1"/>
      <c r="GRC2112" s="1"/>
      <c r="GRD2112" s="1"/>
      <c r="GRE2112" s="1"/>
      <c r="GRF2112" s="1"/>
      <c r="GRG2112" s="1"/>
      <c r="GRH2112" s="1"/>
      <c r="GRI2112" s="1"/>
      <c r="GRJ2112" s="1"/>
      <c r="GRK2112" s="1"/>
      <c r="GRL2112" s="1"/>
      <c r="GRM2112" s="1"/>
      <c r="GRN2112" s="1"/>
      <c r="GRO2112" s="1"/>
      <c r="GRP2112" s="1"/>
      <c r="GRQ2112" s="1"/>
      <c r="GRR2112" s="1"/>
      <c r="GRS2112" s="1"/>
      <c r="GRT2112" s="1"/>
      <c r="GRU2112" s="1"/>
      <c r="GRV2112" s="1"/>
      <c r="GRW2112" s="1"/>
      <c r="GRX2112" s="1"/>
      <c r="GRY2112" s="1"/>
      <c r="GRZ2112" s="1"/>
      <c r="GSA2112" s="1"/>
      <c r="GSB2112" s="1"/>
      <c r="GSC2112" s="1"/>
      <c r="GSD2112" s="1"/>
      <c r="GSE2112" s="1"/>
      <c r="GSF2112" s="1"/>
      <c r="GSG2112" s="1"/>
      <c r="GSH2112" s="1"/>
      <c r="GSI2112" s="1"/>
      <c r="GSJ2112" s="1"/>
      <c r="GSK2112" s="1"/>
      <c r="GSL2112" s="1"/>
      <c r="GSM2112" s="1"/>
      <c r="GSN2112" s="1"/>
      <c r="GSO2112" s="1"/>
      <c r="GSP2112" s="1"/>
      <c r="GSQ2112" s="1"/>
      <c r="GSR2112" s="1"/>
      <c r="GSS2112" s="1"/>
      <c r="GST2112" s="1"/>
      <c r="GSU2112" s="1"/>
      <c r="GSV2112" s="1"/>
      <c r="GSW2112" s="1"/>
      <c r="GSX2112" s="1"/>
      <c r="GSY2112" s="1"/>
      <c r="GSZ2112" s="1"/>
      <c r="GTA2112" s="1"/>
      <c r="GTB2112" s="1"/>
      <c r="GTC2112" s="1"/>
      <c r="GTD2112" s="1"/>
      <c r="GTE2112" s="1"/>
      <c r="GTF2112" s="1"/>
      <c r="GTG2112" s="1"/>
      <c r="GTH2112" s="1"/>
      <c r="GTI2112" s="1"/>
      <c r="GTJ2112" s="1"/>
      <c r="GTK2112" s="1"/>
      <c r="GTL2112" s="1"/>
      <c r="GTM2112" s="1"/>
      <c r="GTN2112" s="1"/>
      <c r="GTO2112" s="1"/>
      <c r="GTP2112" s="1"/>
      <c r="GTQ2112" s="1"/>
      <c r="GTR2112" s="1"/>
      <c r="GTS2112" s="1"/>
      <c r="GTT2112" s="1"/>
      <c r="GTU2112" s="1"/>
      <c r="GTV2112" s="1"/>
      <c r="GTW2112" s="1"/>
      <c r="GTX2112" s="1"/>
      <c r="GTY2112" s="1"/>
      <c r="GTZ2112" s="1"/>
      <c r="GUA2112" s="1"/>
      <c r="GUB2112" s="1"/>
      <c r="GUC2112" s="1"/>
      <c r="GUD2112" s="1"/>
      <c r="GUE2112" s="1"/>
      <c r="GUF2112" s="1"/>
      <c r="GUG2112" s="1"/>
      <c r="GUH2112" s="1"/>
      <c r="GUI2112" s="1"/>
      <c r="GUJ2112" s="1"/>
      <c r="GUK2112" s="1"/>
      <c r="GUL2112" s="1"/>
      <c r="GUM2112" s="1"/>
      <c r="GUN2112" s="1"/>
      <c r="GUO2112" s="1"/>
      <c r="GUP2112" s="1"/>
      <c r="GUQ2112" s="1"/>
      <c r="GUR2112" s="1"/>
      <c r="GUS2112" s="1"/>
      <c r="GUT2112" s="1"/>
      <c r="GUU2112" s="1"/>
      <c r="GUV2112" s="1"/>
      <c r="GUW2112" s="1"/>
      <c r="GUX2112" s="1"/>
      <c r="GUY2112" s="1"/>
      <c r="GUZ2112" s="1"/>
      <c r="GVA2112" s="1"/>
      <c r="GVB2112" s="1"/>
      <c r="GVC2112" s="1"/>
      <c r="GVD2112" s="1"/>
      <c r="GVE2112" s="1"/>
      <c r="GVF2112" s="1"/>
      <c r="GVG2112" s="1"/>
      <c r="GVH2112" s="1"/>
      <c r="GVI2112" s="1"/>
      <c r="GVJ2112" s="1"/>
      <c r="GVK2112" s="1"/>
      <c r="GVL2112" s="1"/>
      <c r="GVM2112" s="1"/>
      <c r="GVN2112" s="1"/>
      <c r="GVO2112" s="1"/>
      <c r="GVP2112" s="1"/>
      <c r="GVQ2112" s="1"/>
      <c r="GVR2112" s="1"/>
      <c r="GVS2112" s="1"/>
      <c r="GVT2112" s="1"/>
      <c r="GVU2112" s="1"/>
      <c r="GVV2112" s="1"/>
      <c r="GVW2112" s="1"/>
      <c r="GVX2112" s="1"/>
      <c r="GVY2112" s="1"/>
      <c r="GVZ2112" s="1"/>
      <c r="GWA2112" s="1"/>
      <c r="GWB2112" s="1"/>
      <c r="GWC2112" s="1"/>
      <c r="GWD2112" s="1"/>
      <c r="GWE2112" s="1"/>
      <c r="GWF2112" s="1"/>
      <c r="GWG2112" s="1"/>
      <c r="GWH2112" s="1"/>
      <c r="GWI2112" s="1"/>
      <c r="GWJ2112" s="1"/>
      <c r="GWK2112" s="1"/>
      <c r="GWL2112" s="1"/>
      <c r="GWM2112" s="1"/>
      <c r="GWN2112" s="1"/>
      <c r="GWO2112" s="1"/>
      <c r="GWP2112" s="1"/>
      <c r="GWQ2112" s="1"/>
      <c r="GWR2112" s="1"/>
      <c r="GWS2112" s="1"/>
      <c r="GWT2112" s="1"/>
      <c r="GWU2112" s="1"/>
      <c r="GWV2112" s="1"/>
      <c r="GWW2112" s="1"/>
      <c r="GWX2112" s="1"/>
      <c r="GWY2112" s="1"/>
      <c r="GWZ2112" s="1"/>
      <c r="GXA2112" s="1"/>
      <c r="GXB2112" s="1"/>
      <c r="GXC2112" s="1"/>
      <c r="GXD2112" s="1"/>
      <c r="GXE2112" s="1"/>
      <c r="GXF2112" s="1"/>
      <c r="GXG2112" s="1"/>
      <c r="GXH2112" s="1"/>
      <c r="GXI2112" s="1"/>
      <c r="GXJ2112" s="1"/>
      <c r="GXK2112" s="1"/>
      <c r="GXL2112" s="1"/>
      <c r="GXM2112" s="1"/>
      <c r="GXN2112" s="1"/>
      <c r="GXO2112" s="1"/>
      <c r="GXP2112" s="1"/>
      <c r="GXQ2112" s="1"/>
      <c r="GXR2112" s="1"/>
      <c r="GXS2112" s="1"/>
      <c r="GXT2112" s="1"/>
      <c r="GXU2112" s="1"/>
      <c r="GXV2112" s="1"/>
      <c r="GXW2112" s="1"/>
      <c r="GXX2112" s="1"/>
      <c r="GXY2112" s="1"/>
      <c r="GXZ2112" s="1"/>
      <c r="GYA2112" s="1"/>
      <c r="GYB2112" s="1"/>
      <c r="GYC2112" s="1"/>
      <c r="GYD2112" s="1"/>
      <c r="GYE2112" s="1"/>
      <c r="GYF2112" s="1"/>
      <c r="GYG2112" s="1"/>
      <c r="GYH2112" s="1"/>
      <c r="GYI2112" s="1"/>
      <c r="GYJ2112" s="1"/>
      <c r="GYK2112" s="1"/>
      <c r="GYL2112" s="1"/>
      <c r="GYM2112" s="1"/>
      <c r="GYN2112" s="1"/>
      <c r="GYO2112" s="1"/>
      <c r="GYP2112" s="1"/>
      <c r="GYQ2112" s="1"/>
      <c r="GYR2112" s="1"/>
      <c r="GYS2112" s="1"/>
      <c r="GYT2112" s="1"/>
      <c r="GYU2112" s="1"/>
      <c r="GYV2112" s="1"/>
      <c r="GYW2112" s="1"/>
      <c r="GYX2112" s="1"/>
      <c r="GYY2112" s="1"/>
      <c r="GYZ2112" s="1"/>
      <c r="GZA2112" s="1"/>
      <c r="GZB2112" s="1"/>
      <c r="GZC2112" s="1"/>
      <c r="GZD2112" s="1"/>
      <c r="GZE2112" s="1"/>
      <c r="GZF2112" s="1"/>
      <c r="GZG2112" s="1"/>
      <c r="GZH2112" s="1"/>
      <c r="GZI2112" s="1"/>
      <c r="GZJ2112" s="1"/>
      <c r="GZK2112" s="1"/>
      <c r="GZL2112" s="1"/>
      <c r="GZM2112" s="1"/>
      <c r="GZN2112" s="1"/>
      <c r="GZO2112" s="1"/>
      <c r="GZP2112" s="1"/>
      <c r="GZQ2112" s="1"/>
      <c r="GZR2112" s="1"/>
      <c r="GZS2112" s="1"/>
      <c r="GZT2112" s="1"/>
      <c r="GZU2112" s="1"/>
      <c r="GZV2112" s="1"/>
      <c r="GZW2112" s="1"/>
      <c r="GZX2112" s="1"/>
      <c r="GZY2112" s="1"/>
      <c r="GZZ2112" s="1"/>
      <c r="HAA2112" s="1"/>
      <c r="HAB2112" s="1"/>
      <c r="HAC2112" s="1"/>
      <c r="HAD2112" s="1"/>
      <c r="HAE2112" s="1"/>
      <c r="HAF2112" s="1"/>
      <c r="HAG2112" s="1"/>
      <c r="HAH2112" s="1"/>
      <c r="HAI2112" s="1"/>
      <c r="HAJ2112" s="1"/>
      <c r="HAK2112" s="1"/>
      <c r="HAL2112" s="1"/>
      <c r="HAM2112" s="1"/>
      <c r="HAN2112" s="1"/>
      <c r="HAO2112" s="1"/>
      <c r="HAP2112" s="1"/>
      <c r="HAQ2112" s="1"/>
      <c r="HAR2112" s="1"/>
      <c r="HAS2112" s="1"/>
      <c r="HAT2112" s="1"/>
      <c r="HAU2112" s="1"/>
      <c r="HAV2112" s="1"/>
      <c r="HAW2112" s="1"/>
      <c r="HAX2112" s="1"/>
      <c r="HAY2112" s="1"/>
      <c r="HAZ2112" s="1"/>
      <c r="HBA2112" s="1"/>
      <c r="HBB2112" s="1"/>
      <c r="HBC2112" s="1"/>
      <c r="HBD2112" s="1"/>
      <c r="HBE2112" s="1"/>
      <c r="HBF2112" s="1"/>
      <c r="HBG2112" s="1"/>
      <c r="HBH2112" s="1"/>
      <c r="HBI2112" s="1"/>
      <c r="HBJ2112" s="1"/>
      <c r="HBK2112" s="1"/>
      <c r="HBL2112" s="1"/>
      <c r="HBM2112" s="1"/>
      <c r="HBN2112" s="1"/>
      <c r="HBO2112" s="1"/>
      <c r="HBP2112" s="1"/>
      <c r="HBQ2112" s="1"/>
      <c r="HBR2112" s="1"/>
      <c r="HBS2112" s="1"/>
      <c r="HBT2112" s="1"/>
      <c r="HBU2112" s="1"/>
      <c r="HBV2112" s="1"/>
      <c r="HBW2112" s="1"/>
      <c r="HBX2112" s="1"/>
      <c r="HBY2112" s="1"/>
      <c r="HBZ2112" s="1"/>
      <c r="HCA2112" s="1"/>
      <c r="HCB2112" s="1"/>
      <c r="HCC2112" s="1"/>
      <c r="HCD2112" s="1"/>
      <c r="HCE2112" s="1"/>
      <c r="HCF2112" s="1"/>
      <c r="HCG2112" s="1"/>
      <c r="HCH2112" s="1"/>
      <c r="HCI2112" s="1"/>
      <c r="HCJ2112" s="1"/>
      <c r="HCK2112" s="1"/>
      <c r="HCL2112" s="1"/>
      <c r="HCM2112" s="1"/>
      <c r="HCN2112" s="1"/>
      <c r="HCO2112" s="1"/>
      <c r="HCP2112" s="1"/>
      <c r="HCQ2112" s="1"/>
      <c r="HCR2112" s="1"/>
      <c r="HCS2112" s="1"/>
      <c r="HCT2112" s="1"/>
      <c r="HCU2112" s="1"/>
      <c r="HCV2112" s="1"/>
      <c r="HCW2112" s="1"/>
      <c r="HCX2112" s="1"/>
      <c r="HCY2112" s="1"/>
      <c r="HCZ2112" s="1"/>
      <c r="HDA2112" s="1"/>
      <c r="HDB2112" s="1"/>
      <c r="HDC2112" s="1"/>
      <c r="HDD2112" s="1"/>
      <c r="HDE2112" s="1"/>
      <c r="HDF2112" s="1"/>
      <c r="HDG2112" s="1"/>
      <c r="HDH2112" s="1"/>
      <c r="HDI2112" s="1"/>
      <c r="HDJ2112" s="1"/>
      <c r="HDK2112" s="1"/>
      <c r="HDL2112" s="1"/>
      <c r="HDM2112" s="1"/>
      <c r="HDN2112" s="1"/>
      <c r="HDO2112" s="1"/>
      <c r="HDP2112" s="1"/>
      <c r="HDQ2112" s="1"/>
      <c r="HDR2112" s="1"/>
      <c r="HDS2112" s="1"/>
      <c r="HDT2112" s="1"/>
      <c r="HDU2112" s="1"/>
      <c r="HDV2112" s="1"/>
      <c r="HDW2112" s="1"/>
      <c r="HDX2112" s="1"/>
      <c r="HDY2112" s="1"/>
      <c r="HDZ2112" s="1"/>
      <c r="HEA2112" s="1"/>
      <c r="HEB2112" s="1"/>
      <c r="HEC2112" s="1"/>
      <c r="HED2112" s="1"/>
      <c r="HEE2112" s="1"/>
      <c r="HEF2112" s="1"/>
      <c r="HEG2112" s="1"/>
      <c r="HEH2112" s="1"/>
      <c r="HEI2112" s="1"/>
      <c r="HEJ2112" s="1"/>
      <c r="HEK2112" s="1"/>
      <c r="HEL2112" s="1"/>
      <c r="HEM2112" s="1"/>
      <c r="HEN2112" s="1"/>
      <c r="HEO2112" s="1"/>
      <c r="HEP2112" s="1"/>
      <c r="HEQ2112" s="1"/>
      <c r="HER2112" s="1"/>
      <c r="HES2112" s="1"/>
      <c r="HET2112" s="1"/>
      <c r="HEU2112" s="1"/>
      <c r="HEV2112" s="1"/>
      <c r="HEW2112" s="1"/>
      <c r="HEX2112" s="1"/>
      <c r="HEY2112" s="1"/>
      <c r="HEZ2112" s="1"/>
      <c r="HFA2112" s="1"/>
      <c r="HFB2112" s="1"/>
      <c r="HFC2112" s="1"/>
      <c r="HFD2112" s="1"/>
      <c r="HFE2112" s="1"/>
      <c r="HFF2112" s="1"/>
      <c r="HFG2112" s="1"/>
      <c r="HFH2112" s="1"/>
      <c r="HFI2112" s="1"/>
      <c r="HFJ2112" s="1"/>
      <c r="HFK2112" s="1"/>
      <c r="HFL2112" s="1"/>
      <c r="HFM2112" s="1"/>
      <c r="HFN2112" s="1"/>
      <c r="HFO2112" s="1"/>
      <c r="HFP2112" s="1"/>
      <c r="HFQ2112" s="1"/>
      <c r="HFR2112" s="1"/>
      <c r="HFS2112" s="1"/>
      <c r="HFT2112" s="1"/>
      <c r="HFU2112" s="1"/>
      <c r="HFV2112" s="1"/>
      <c r="HFW2112" s="1"/>
      <c r="HFX2112" s="1"/>
      <c r="HFY2112" s="1"/>
      <c r="HFZ2112" s="1"/>
      <c r="HGA2112" s="1"/>
      <c r="HGB2112" s="1"/>
      <c r="HGC2112" s="1"/>
      <c r="HGD2112" s="1"/>
      <c r="HGE2112" s="1"/>
      <c r="HGF2112" s="1"/>
      <c r="HGG2112" s="1"/>
      <c r="HGH2112" s="1"/>
      <c r="HGI2112" s="1"/>
      <c r="HGJ2112" s="1"/>
      <c r="HGK2112" s="1"/>
      <c r="HGL2112" s="1"/>
      <c r="HGM2112" s="1"/>
      <c r="HGN2112" s="1"/>
      <c r="HGO2112" s="1"/>
      <c r="HGP2112" s="1"/>
      <c r="HGQ2112" s="1"/>
      <c r="HGR2112" s="1"/>
      <c r="HGS2112" s="1"/>
      <c r="HGT2112" s="1"/>
      <c r="HGU2112" s="1"/>
      <c r="HGV2112" s="1"/>
      <c r="HGW2112" s="1"/>
      <c r="HGX2112" s="1"/>
      <c r="HGY2112" s="1"/>
      <c r="HGZ2112" s="1"/>
      <c r="HHA2112" s="1"/>
      <c r="HHB2112" s="1"/>
      <c r="HHC2112" s="1"/>
      <c r="HHD2112" s="1"/>
      <c r="HHE2112" s="1"/>
      <c r="HHF2112" s="1"/>
      <c r="HHG2112" s="1"/>
      <c r="HHH2112" s="1"/>
      <c r="HHI2112" s="1"/>
      <c r="HHJ2112" s="1"/>
      <c r="HHK2112" s="1"/>
      <c r="HHL2112" s="1"/>
      <c r="HHM2112" s="1"/>
      <c r="HHN2112" s="1"/>
      <c r="HHO2112" s="1"/>
      <c r="HHP2112" s="1"/>
      <c r="HHQ2112" s="1"/>
      <c r="HHR2112" s="1"/>
      <c r="HHS2112" s="1"/>
      <c r="HHT2112" s="1"/>
      <c r="HHU2112" s="1"/>
      <c r="HHV2112" s="1"/>
      <c r="HHW2112" s="1"/>
      <c r="HHX2112" s="1"/>
      <c r="HHY2112" s="1"/>
      <c r="HHZ2112" s="1"/>
      <c r="HIA2112" s="1"/>
      <c r="HIB2112" s="1"/>
      <c r="HIC2112" s="1"/>
      <c r="HID2112" s="1"/>
      <c r="HIE2112" s="1"/>
      <c r="HIF2112" s="1"/>
      <c r="HIG2112" s="1"/>
      <c r="HIH2112" s="1"/>
      <c r="HII2112" s="1"/>
      <c r="HIJ2112" s="1"/>
      <c r="HIK2112" s="1"/>
      <c r="HIL2112" s="1"/>
      <c r="HIM2112" s="1"/>
      <c r="HIN2112" s="1"/>
      <c r="HIO2112" s="1"/>
      <c r="HIP2112" s="1"/>
      <c r="HIQ2112" s="1"/>
      <c r="HIR2112" s="1"/>
      <c r="HIS2112" s="1"/>
      <c r="HIT2112" s="1"/>
      <c r="HIU2112" s="1"/>
      <c r="HIV2112" s="1"/>
      <c r="HIW2112" s="1"/>
      <c r="HIX2112" s="1"/>
      <c r="HIY2112" s="1"/>
      <c r="HIZ2112" s="1"/>
      <c r="HJA2112" s="1"/>
      <c r="HJB2112" s="1"/>
      <c r="HJC2112" s="1"/>
      <c r="HJD2112" s="1"/>
      <c r="HJE2112" s="1"/>
      <c r="HJF2112" s="1"/>
      <c r="HJG2112" s="1"/>
      <c r="HJH2112" s="1"/>
      <c r="HJI2112" s="1"/>
      <c r="HJJ2112" s="1"/>
      <c r="HJK2112" s="1"/>
      <c r="HJL2112" s="1"/>
      <c r="HJM2112" s="1"/>
      <c r="HJN2112" s="1"/>
      <c r="HJO2112" s="1"/>
      <c r="HJP2112" s="1"/>
      <c r="HJQ2112" s="1"/>
      <c r="HJR2112" s="1"/>
      <c r="HJS2112" s="1"/>
      <c r="HJT2112" s="1"/>
      <c r="HJU2112" s="1"/>
      <c r="HJV2112" s="1"/>
      <c r="HJW2112" s="1"/>
      <c r="HJX2112" s="1"/>
      <c r="HJY2112" s="1"/>
      <c r="HJZ2112" s="1"/>
      <c r="HKA2112" s="1"/>
      <c r="HKB2112" s="1"/>
      <c r="HKC2112" s="1"/>
      <c r="HKD2112" s="1"/>
      <c r="HKE2112" s="1"/>
      <c r="HKF2112" s="1"/>
      <c r="HKG2112" s="1"/>
      <c r="HKH2112" s="1"/>
      <c r="HKI2112" s="1"/>
      <c r="HKJ2112" s="1"/>
      <c r="HKK2112" s="1"/>
      <c r="HKL2112" s="1"/>
      <c r="HKM2112" s="1"/>
      <c r="HKN2112" s="1"/>
      <c r="HKO2112" s="1"/>
      <c r="HKP2112" s="1"/>
      <c r="HKQ2112" s="1"/>
      <c r="HKR2112" s="1"/>
      <c r="HKS2112" s="1"/>
      <c r="HKT2112" s="1"/>
      <c r="HKU2112" s="1"/>
      <c r="HKV2112" s="1"/>
      <c r="HKW2112" s="1"/>
      <c r="HKX2112" s="1"/>
      <c r="HKY2112" s="1"/>
      <c r="HKZ2112" s="1"/>
      <c r="HLA2112" s="1"/>
      <c r="HLB2112" s="1"/>
      <c r="HLC2112" s="1"/>
      <c r="HLD2112" s="1"/>
      <c r="HLE2112" s="1"/>
      <c r="HLF2112" s="1"/>
      <c r="HLG2112" s="1"/>
      <c r="HLH2112" s="1"/>
      <c r="HLI2112" s="1"/>
      <c r="HLJ2112" s="1"/>
      <c r="HLK2112" s="1"/>
      <c r="HLL2112" s="1"/>
      <c r="HLM2112" s="1"/>
      <c r="HLN2112" s="1"/>
      <c r="HLO2112" s="1"/>
      <c r="HLP2112" s="1"/>
      <c r="HLQ2112" s="1"/>
      <c r="HLR2112" s="1"/>
      <c r="HLS2112" s="1"/>
      <c r="HLT2112" s="1"/>
      <c r="HLU2112" s="1"/>
      <c r="HLV2112" s="1"/>
      <c r="HLW2112" s="1"/>
      <c r="HLX2112" s="1"/>
      <c r="HLY2112" s="1"/>
      <c r="HLZ2112" s="1"/>
      <c r="HMA2112" s="1"/>
      <c r="HMB2112" s="1"/>
      <c r="HMC2112" s="1"/>
      <c r="HMD2112" s="1"/>
      <c r="HME2112" s="1"/>
      <c r="HMF2112" s="1"/>
      <c r="HMG2112" s="1"/>
      <c r="HMH2112" s="1"/>
      <c r="HMI2112" s="1"/>
      <c r="HMJ2112" s="1"/>
      <c r="HMK2112" s="1"/>
      <c r="HML2112" s="1"/>
      <c r="HMM2112" s="1"/>
      <c r="HMN2112" s="1"/>
      <c r="HMO2112" s="1"/>
      <c r="HMP2112" s="1"/>
      <c r="HMQ2112" s="1"/>
      <c r="HMR2112" s="1"/>
      <c r="HMS2112" s="1"/>
      <c r="HMT2112" s="1"/>
      <c r="HMU2112" s="1"/>
      <c r="HMV2112" s="1"/>
      <c r="HMW2112" s="1"/>
      <c r="HMX2112" s="1"/>
      <c r="HMY2112" s="1"/>
      <c r="HMZ2112" s="1"/>
      <c r="HNA2112" s="1"/>
      <c r="HNB2112" s="1"/>
      <c r="HNC2112" s="1"/>
      <c r="HND2112" s="1"/>
      <c r="HNE2112" s="1"/>
      <c r="HNF2112" s="1"/>
      <c r="HNG2112" s="1"/>
      <c r="HNH2112" s="1"/>
      <c r="HNI2112" s="1"/>
      <c r="HNJ2112" s="1"/>
      <c r="HNK2112" s="1"/>
      <c r="HNL2112" s="1"/>
      <c r="HNM2112" s="1"/>
      <c r="HNN2112" s="1"/>
      <c r="HNO2112" s="1"/>
      <c r="HNP2112" s="1"/>
      <c r="HNQ2112" s="1"/>
      <c r="HNR2112" s="1"/>
      <c r="HNS2112" s="1"/>
      <c r="HNT2112" s="1"/>
      <c r="HNU2112" s="1"/>
      <c r="HNV2112" s="1"/>
      <c r="HNW2112" s="1"/>
      <c r="HNX2112" s="1"/>
      <c r="HNY2112" s="1"/>
      <c r="HNZ2112" s="1"/>
      <c r="HOA2112" s="1"/>
      <c r="HOB2112" s="1"/>
      <c r="HOC2112" s="1"/>
      <c r="HOD2112" s="1"/>
      <c r="HOE2112" s="1"/>
      <c r="HOF2112" s="1"/>
      <c r="HOG2112" s="1"/>
      <c r="HOH2112" s="1"/>
      <c r="HOI2112" s="1"/>
      <c r="HOJ2112" s="1"/>
      <c r="HOK2112" s="1"/>
      <c r="HOL2112" s="1"/>
      <c r="HOM2112" s="1"/>
      <c r="HON2112" s="1"/>
      <c r="HOO2112" s="1"/>
      <c r="HOP2112" s="1"/>
      <c r="HOQ2112" s="1"/>
      <c r="HOR2112" s="1"/>
      <c r="HOS2112" s="1"/>
      <c r="HOT2112" s="1"/>
      <c r="HOU2112" s="1"/>
      <c r="HOV2112" s="1"/>
      <c r="HOW2112" s="1"/>
      <c r="HOX2112" s="1"/>
      <c r="HOY2112" s="1"/>
      <c r="HOZ2112" s="1"/>
      <c r="HPA2112" s="1"/>
      <c r="HPB2112" s="1"/>
      <c r="HPC2112" s="1"/>
      <c r="HPD2112" s="1"/>
      <c r="HPE2112" s="1"/>
      <c r="HPF2112" s="1"/>
      <c r="HPG2112" s="1"/>
      <c r="HPH2112" s="1"/>
      <c r="HPI2112" s="1"/>
      <c r="HPJ2112" s="1"/>
      <c r="HPK2112" s="1"/>
      <c r="HPL2112" s="1"/>
      <c r="HPM2112" s="1"/>
      <c r="HPN2112" s="1"/>
      <c r="HPO2112" s="1"/>
      <c r="HPP2112" s="1"/>
      <c r="HPQ2112" s="1"/>
      <c r="HPR2112" s="1"/>
      <c r="HPS2112" s="1"/>
      <c r="HPT2112" s="1"/>
      <c r="HPU2112" s="1"/>
      <c r="HPV2112" s="1"/>
      <c r="HPW2112" s="1"/>
      <c r="HPX2112" s="1"/>
      <c r="HPY2112" s="1"/>
      <c r="HPZ2112" s="1"/>
      <c r="HQA2112" s="1"/>
      <c r="HQB2112" s="1"/>
      <c r="HQC2112" s="1"/>
      <c r="HQD2112" s="1"/>
      <c r="HQE2112" s="1"/>
      <c r="HQF2112" s="1"/>
      <c r="HQG2112" s="1"/>
      <c r="HQH2112" s="1"/>
      <c r="HQI2112" s="1"/>
      <c r="HQJ2112" s="1"/>
      <c r="HQK2112" s="1"/>
      <c r="HQL2112" s="1"/>
      <c r="HQM2112" s="1"/>
      <c r="HQN2112" s="1"/>
      <c r="HQO2112" s="1"/>
      <c r="HQP2112" s="1"/>
      <c r="HQQ2112" s="1"/>
      <c r="HQR2112" s="1"/>
      <c r="HQS2112" s="1"/>
      <c r="HQT2112" s="1"/>
      <c r="HQU2112" s="1"/>
      <c r="HQV2112" s="1"/>
      <c r="HQW2112" s="1"/>
      <c r="HQX2112" s="1"/>
      <c r="HQY2112" s="1"/>
      <c r="HQZ2112" s="1"/>
      <c r="HRA2112" s="1"/>
      <c r="HRB2112" s="1"/>
      <c r="HRC2112" s="1"/>
      <c r="HRD2112" s="1"/>
      <c r="HRE2112" s="1"/>
      <c r="HRF2112" s="1"/>
      <c r="HRG2112" s="1"/>
      <c r="HRH2112" s="1"/>
      <c r="HRI2112" s="1"/>
      <c r="HRJ2112" s="1"/>
      <c r="HRK2112" s="1"/>
      <c r="HRL2112" s="1"/>
      <c r="HRM2112" s="1"/>
      <c r="HRN2112" s="1"/>
      <c r="HRO2112" s="1"/>
      <c r="HRP2112" s="1"/>
      <c r="HRQ2112" s="1"/>
      <c r="HRR2112" s="1"/>
      <c r="HRS2112" s="1"/>
      <c r="HRT2112" s="1"/>
      <c r="HRU2112" s="1"/>
      <c r="HRV2112" s="1"/>
      <c r="HRW2112" s="1"/>
      <c r="HRX2112" s="1"/>
      <c r="HRY2112" s="1"/>
      <c r="HRZ2112" s="1"/>
      <c r="HSA2112" s="1"/>
      <c r="HSB2112" s="1"/>
      <c r="HSC2112" s="1"/>
      <c r="HSD2112" s="1"/>
      <c r="HSE2112" s="1"/>
      <c r="HSF2112" s="1"/>
      <c r="HSG2112" s="1"/>
      <c r="HSH2112" s="1"/>
      <c r="HSI2112" s="1"/>
      <c r="HSJ2112" s="1"/>
      <c r="HSK2112" s="1"/>
      <c r="HSL2112" s="1"/>
      <c r="HSM2112" s="1"/>
      <c r="HSN2112" s="1"/>
      <c r="HSO2112" s="1"/>
      <c r="HSP2112" s="1"/>
      <c r="HSQ2112" s="1"/>
      <c r="HSR2112" s="1"/>
      <c r="HSS2112" s="1"/>
      <c r="HST2112" s="1"/>
      <c r="HSU2112" s="1"/>
      <c r="HSV2112" s="1"/>
      <c r="HSW2112" s="1"/>
      <c r="HSX2112" s="1"/>
      <c r="HSY2112" s="1"/>
      <c r="HSZ2112" s="1"/>
      <c r="HTA2112" s="1"/>
      <c r="HTB2112" s="1"/>
      <c r="HTC2112" s="1"/>
      <c r="HTD2112" s="1"/>
      <c r="HTE2112" s="1"/>
      <c r="HTF2112" s="1"/>
      <c r="HTG2112" s="1"/>
      <c r="HTH2112" s="1"/>
      <c r="HTI2112" s="1"/>
      <c r="HTJ2112" s="1"/>
      <c r="HTK2112" s="1"/>
      <c r="HTL2112" s="1"/>
      <c r="HTM2112" s="1"/>
      <c r="HTN2112" s="1"/>
      <c r="HTO2112" s="1"/>
      <c r="HTP2112" s="1"/>
      <c r="HTQ2112" s="1"/>
      <c r="HTR2112" s="1"/>
      <c r="HTS2112" s="1"/>
      <c r="HTT2112" s="1"/>
      <c r="HTU2112" s="1"/>
      <c r="HTV2112" s="1"/>
      <c r="HTW2112" s="1"/>
      <c r="HTX2112" s="1"/>
      <c r="HTY2112" s="1"/>
      <c r="HTZ2112" s="1"/>
      <c r="HUA2112" s="1"/>
      <c r="HUB2112" s="1"/>
      <c r="HUC2112" s="1"/>
      <c r="HUD2112" s="1"/>
      <c r="HUE2112" s="1"/>
      <c r="HUF2112" s="1"/>
      <c r="HUG2112" s="1"/>
      <c r="HUH2112" s="1"/>
      <c r="HUI2112" s="1"/>
      <c r="HUJ2112" s="1"/>
      <c r="HUK2112" s="1"/>
      <c r="HUL2112" s="1"/>
      <c r="HUM2112" s="1"/>
      <c r="HUN2112" s="1"/>
      <c r="HUO2112" s="1"/>
      <c r="HUP2112" s="1"/>
      <c r="HUQ2112" s="1"/>
      <c r="HUR2112" s="1"/>
      <c r="HUS2112" s="1"/>
      <c r="HUT2112" s="1"/>
      <c r="HUU2112" s="1"/>
      <c r="HUV2112" s="1"/>
      <c r="HUW2112" s="1"/>
      <c r="HUX2112" s="1"/>
      <c r="HUY2112" s="1"/>
      <c r="HUZ2112" s="1"/>
      <c r="HVA2112" s="1"/>
      <c r="HVB2112" s="1"/>
      <c r="HVC2112" s="1"/>
      <c r="HVD2112" s="1"/>
      <c r="HVE2112" s="1"/>
      <c r="HVF2112" s="1"/>
      <c r="HVG2112" s="1"/>
      <c r="HVH2112" s="1"/>
      <c r="HVI2112" s="1"/>
      <c r="HVJ2112" s="1"/>
      <c r="HVK2112" s="1"/>
      <c r="HVL2112" s="1"/>
      <c r="HVM2112" s="1"/>
      <c r="HVN2112" s="1"/>
      <c r="HVO2112" s="1"/>
      <c r="HVP2112" s="1"/>
      <c r="HVQ2112" s="1"/>
      <c r="HVR2112" s="1"/>
      <c r="HVS2112" s="1"/>
      <c r="HVT2112" s="1"/>
      <c r="HVU2112" s="1"/>
      <c r="HVV2112" s="1"/>
      <c r="HVW2112" s="1"/>
      <c r="HVX2112" s="1"/>
      <c r="HVY2112" s="1"/>
      <c r="HVZ2112" s="1"/>
      <c r="HWA2112" s="1"/>
      <c r="HWB2112" s="1"/>
      <c r="HWC2112" s="1"/>
      <c r="HWD2112" s="1"/>
      <c r="HWE2112" s="1"/>
      <c r="HWF2112" s="1"/>
      <c r="HWG2112" s="1"/>
      <c r="HWH2112" s="1"/>
      <c r="HWI2112" s="1"/>
      <c r="HWJ2112" s="1"/>
      <c r="HWK2112" s="1"/>
      <c r="HWL2112" s="1"/>
      <c r="HWM2112" s="1"/>
      <c r="HWN2112" s="1"/>
      <c r="HWO2112" s="1"/>
      <c r="HWP2112" s="1"/>
      <c r="HWQ2112" s="1"/>
      <c r="HWR2112" s="1"/>
      <c r="HWS2112" s="1"/>
      <c r="HWT2112" s="1"/>
      <c r="HWU2112" s="1"/>
      <c r="HWV2112" s="1"/>
      <c r="HWW2112" s="1"/>
      <c r="HWX2112" s="1"/>
      <c r="HWY2112" s="1"/>
      <c r="HWZ2112" s="1"/>
      <c r="HXA2112" s="1"/>
      <c r="HXB2112" s="1"/>
      <c r="HXC2112" s="1"/>
      <c r="HXD2112" s="1"/>
      <c r="HXE2112" s="1"/>
      <c r="HXF2112" s="1"/>
      <c r="HXG2112" s="1"/>
      <c r="HXH2112" s="1"/>
      <c r="HXI2112" s="1"/>
      <c r="HXJ2112" s="1"/>
      <c r="HXK2112" s="1"/>
      <c r="HXL2112" s="1"/>
      <c r="HXM2112" s="1"/>
      <c r="HXN2112" s="1"/>
      <c r="HXO2112" s="1"/>
      <c r="HXP2112" s="1"/>
      <c r="HXQ2112" s="1"/>
      <c r="HXR2112" s="1"/>
      <c r="HXS2112" s="1"/>
      <c r="HXT2112" s="1"/>
      <c r="HXU2112" s="1"/>
      <c r="HXV2112" s="1"/>
      <c r="HXW2112" s="1"/>
      <c r="HXX2112" s="1"/>
      <c r="HXY2112" s="1"/>
      <c r="HXZ2112" s="1"/>
      <c r="HYA2112" s="1"/>
      <c r="HYB2112" s="1"/>
      <c r="HYC2112" s="1"/>
      <c r="HYD2112" s="1"/>
      <c r="HYE2112" s="1"/>
      <c r="HYF2112" s="1"/>
      <c r="HYG2112" s="1"/>
      <c r="HYH2112" s="1"/>
      <c r="HYI2112" s="1"/>
      <c r="HYJ2112" s="1"/>
      <c r="HYK2112" s="1"/>
      <c r="HYL2112" s="1"/>
      <c r="HYM2112" s="1"/>
      <c r="HYN2112" s="1"/>
      <c r="HYO2112" s="1"/>
      <c r="HYP2112" s="1"/>
      <c r="HYQ2112" s="1"/>
      <c r="HYR2112" s="1"/>
      <c r="HYS2112" s="1"/>
      <c r="HYT2112" s="1"/>
      <c r="HYU2112" s="1"/>
      <c r="HYV2112" s="1"/>
      <c r="HYW2112" s="1"/>
      <c r="HYX2112" s="1"/>
      <c r="HYY2112" s="1"/>
      <c r="HYZ2112" s="1"/>
      <c r="HZA2112" s="1"/>
      <c r="HZB2112" s="1"/>
      <c r="HZC2112" s="1"/>
      <c r="HZD2112" s="1"/>
      <c r="HZE2112" s="1"/>
      <c r="HZF2112" s="1"/>
      <c r="HZG2112" s="1"/>
      <c r="HZH2112" s="1"/>
      <c r="HZI2112" s="1"/>
      <c r="HZJ2112" s="1"/>
      <c r="HZK2112" s="1"/>
      <c r="HZL2112" s="1"/>
      <c r="HZM2112" s="1"/>
      <c r="HZN2112" s="1"/>
      <c r="HZO2112" s="1"/>
      <c r="HZP2112" s="1"/>
      <c r="HZQ2112" s="1"/>
      <c r="HZR2112" s="1"/>
      <c r="HZS2112" s="1"/>
      <c r="HZT2112" s="1"/>
      <c r="HZU2112" s="1"/>
      <c r="HZV2112" s="1"/>
      <c r="HZW2112" s="1"/>
      <c r="HZX2112" s="1"/>
      <c r="HZY2112" s="1"/>
      <c r="HZZ2112" s="1"/>
      <c r="IAA2112" s="1"/>
      <c r="IAB2112" s="1"/>
      <c r="IAC2112" s="1"/>
      <c r="IAD2112" s="1"/>
      <c r="IAE2112" s="1"/>
      <c r="IAF2112" s="1"/>
      <c r="IAG2112" s="1"/>
      <c r="IAH2112" s="1"/>
      <c r="IAI2112" s="1"/>
      <c r="IAJ2112" s="1"/>
      <c r="IAK2112" s="1"/>
      <c r="IAL2112" s="1"/>
      <c r="IAM2112" s="1"/>
      <c r="IAN2112" s="1"/>
      <c r="IAO2112" s="1"/>
      <c r="IAP2112" s="1"/>
      <c r="IAQ2112" s="1"/>
      <c r="IAR2112" s="1"/>
      <c r="IAS2112" s="1"/>
      <c r="IAT2112" s="1"/>
      <c r="IAU2112" s="1"/>
      <c r="IAV2112" s="1"/>
      <c r="IAW2112" s="1"/>
      <c r="IAX2112" s="1"/>
      <c r="IAY2112" s="1"/>
      <c r="IAZ2112" s="1"/>
      <c r="IBA2112" s="1"/>
      <c r="IBB2112" s="1"/>
      <c r="IBC2112" s="1"/>
      <c r="IBD2112" s="1"/>
      <c r="IBE2112" s="1"/>
      <c r="IBF2112" s="1"/>
      <c r="IBG2112" s="1"/>
      <c r="IBH2112" s="1"/>
      <c r="IBI2112" s="1"/>
      <c r="IBJ2112" s="1"/>
      <c r="IBK2112" s="1"/>
      <c r="IBL2112" s="1"/>
      <c r="IBM2112" s="1"/>
      <c r="IBN2112" s="1"/>
      <c r="IBO2112" s="1"/>
      <c r="IBP2112" s="1"/>
      <c r="IBQ2112" s="1"/>
      <c r="IBR2112" s="1"/>
      <c r="IBS2112" s="1"/>
      <c r="IBT2112" s="1"/>
      <c r="IBU2112" s="1"/>
      <c r="IBV2112" s="1"/>
      <c r="IBW2112" s="1"/>
      <c r="IBX2112" s="1"/>
      <c r="IBY2112" s="1"/>
      <c r="IBZ2112" s="1"/>
      <c r="ICA2112" s="1"/>
      <c r="ICB2112" s="1"/>
      <c r="ICC2112" s="1"/>
      <c r="ICD2112" s="1"/>
      <c r="ICE2112" s="1"/>
      <c r="ICF2112" s="1"/>
      <c r="ICG2112" s="1"/>
      <c r="ICH2112" s="1"/>
      <c r="ICI2112" s="1"/>
      <c r="ICJ2112" s="1"/>
      <c r="ICK2112" s="1"/>
      <c r="ICL2112" s="1"/>
      <c r="ICM2112" s="1"/>
      <c r="ICN2112" s="1"/>
      <c r="ICO2112" s="1"/>
      <c r="ICP2112" s="1"/>
      <c r="ICQ2112" s="1"/>
      <c r="ICR2112" s="1"/>
      <c r="ICS2112" s="1"/>
      <c r="ICT2112" s="1"/>
      <c r="ICU2112" s="1"/>
      <c r="ICV2112" s="1"/>
      <c r="ICW2112" s="1"/>
      <c r="ICX2112" s="1"/>
      <c r="ICY2112" s="1"/>
      <c r="ICZ2112" s="1"/>
      <c r="IDA2112" s="1"/>
      <c r="IDB2112" s="1"/>
      <c r="IDC2112" s="1"/>
      <c r="IDD2112" s="1"/>
      <c r="IDE2112" s="1"/>
      <c r="IDF2112" s="1"/>
      <c r="IDG2112" s="1"/>
      <c r="IDH2112" s="1"/>
      <c r="IDI2112" s="1"/>
      <c r="IDJ2112" s="1"/>
      <c r="IDK2112" s="1"/>
      <c r="IDL2112" s="1"/>
      <c r="IDM2112" s="1"/>
      <c r="IDN2112" s="1"/>
      <c r="IDO2112" s="1"/>
      <c r="IDP2112" s="1"/>
      <c r="IDQ2112" s="1"/>
      <c r="IDR2112" s="1"/>
      <c r="IDS2112" s="1"/>
      <c r="IDT2112" s="1"/>
      <c r="IDU2112" s="1"/>
      <c r="IDV2112" s="1"/>
      <c r="IDW2112" s="1"/>
      <c r="IDX2112" s="1"/>
      <c r="IDY2112" s="1"/>
      <c r="IDZ2112" s="1"/>
      <c r="IEA2112" s="1"/>
      <c r="IEB2112" s="1"/>
      <c r="IEC2112" s="1"/>
      <c r="IED2112" s="1"/>
      <c r="IEE2112" s="1"/>
      <c r="IEF2112" s="1"/>
      <c r="IEG2112" s="1"/>
      <c r="IEH2112" s="1"/>
      <c r="IEI2112" s="1"/>
      <c r="IEJ2112" s="1"/>
      <c r="IEK2112" s="1"/>
      <c r="IEL2112" s="1"/>
      <c r="IEM2112" s="1"/>
      <c r="IEN2112" s="1"/>
      <c r="IEO2112" s="1"/>
      <c r="IEP2112" s="1"/>
      <c r="IEQ2112" s="1"/>
      <c r="IER2112" s="1"/>
      <c r="IES2112" s="1"/>
      <c r="IET2112" s="1"/>
      <c r="IEU2112" s="1"/>
      <c r="IEV2112" s="1"/>
      <c r="IEW2112" s="1"/>
      <c r="IEX2112" s="1"/>
      <c r="IEY2112" s="1"/>
      <c r="IEZ2112" s="1"/>
      <c r="IFA2112" s="1"/>
      <c r="IFB2112" s="1"/>
      <c r="IFC2112" s="1"/>
      <c r="IFD2112" s="1"/>
      <c r="IFE2112" s="1"/>
      <c r="IFF2112" s="1"/>
      <c r="IFG2112" s="1"/>
      <c r="IFH2112" s="1"/>
      <c r="IFI2112" s="1"/>
      <c r="IFJ2112" s="1"/>
      <c r="IFK2112" s="1"/>
      <c r="IFL2112" s="1"/>
      <c r="IFM2112" s="1"/>
      <c r="IFN2112" s="1"/>
      <c r="IFO2112" s="1"/>
      <c r="IFP2112" s="1"/>
      <c r="IFQ2112" s="1"/>
      <c r="IFR2112" s="1"/>
      <c r="IFS2112" s="1"/>
      <c r="IFT2112" s="1"/>
      <c r="IFU2112" s="1"/>
      <c r="IFV2112" s="1"/>
      <c r="IFW2112" s="1"/>
      <c r="IFX2112" s="1"/>
      <c r="IFY2112" s="1"/>
      <c r="IFZ2112" s="1"/>
      <c r="IGA2112" s="1"/>
      <c r="IGB2112" s="1"/>
      <c r="IGC2112" s="1"/>
      <c r="IGD2112" s="1"/>
      <c r="IGE2112" s="1"/>
      <c r="IGF2112" s="1"/>
      <c r="IGG2112" s="1"/>
      <c r="IGH2112" s="1"/>
      <c r="IGI2112" s="1"/>
      <c r="IGJ2112" s="1"/>
      <c r="IGK2112" s="1"/>
      <c r="IGL2112" s="1"/>
      <c r="IGM2112" s="1"/>
      <c r="IGN2112" s="1"/>
      <c r="IGO2112" s="1"/>
      <c r="IGP2112" s="1"/>
      <c r="IGQ2112" s="1"/>
      <c r="IGR2112" s="1"/>
      <c r="IGS2112" s="1"/>
      <c r="IGT2112" s="1"/>
      <c r="IGU2112" s="1"/>
      <c r="IGV2112" s="1"/>
      <c r="IGW2112" s="1"/>
      <c r="IGX2112" s="1"/>
      <c r="IGY2112" s="1"/>
      <c r="IGZ2112" s="1"/>
      <c r="IHA2112" s="1"/>
      <c r="IHB2112" s="1"/>
      <c r="IHC2112" s="1"/>
      <c r="IHD2112" s="1"/>
      <c r="IHE2112" s="1"/>
      <c r="IHF2112" s="1"/>
      <c r="IHG2112" s="1"/>
      <c r="IHH2112" s="1"/>
      <c r="IHI2112" s="1"/>
      <c r="IHJ2112" s="1"/>
      <c r="IHK2112" s="1"/>
      <c r="IHL2112" s="1"/>
      <c r="IHM2112" s="1"/>
      <c r="IHN2112" s="1"/>
      <c r="IHO2112" s="1"/>
      <c r="IHP2112" s="1"/>
      <c r="IHQ2112" s="1"/>
      <c r="IHR2112" s="1"/>
      <c r="IHS2112" s="1"/>
      <c r="IHT2112" s="1"/>
      <c r="IHU2112" s="1"/>
      <c r="IHV2112" s="1"/>
      <c r="IHW2112" s="1"/>
      <c r="IHX2112" s="1"/>
      <c r="IHY2112" s="1"/>
      <c r="IHZ2112" s="1"/>
      <c r="IIA2112" s="1"/>
      <c r="IIB2112" s="1"/>
      <c r="IIC2112" s="1"/>
      <c r="IID2112" s="1"/>
      <c r="IIE2112" s="1"/>
      <c r="IIF2112" s="1"/>
      <c r="IIG2112" s="1"/>
      <c r="IIH2112" s="1"/>
      <c r="III2112" s="1"/>
      <c r="IIJ2112" s="1"/>
      <c r="IIK2112" s="1"/>
      <c r="IIL2112" s="1"/>
      <c r="IIM2112" s="1"/>
      <c r="IIN2112" s="1"/>
      <c r="IIO2112" s="1"/>
      <c r="IIP2112" s="1"/>
      <c r="IIQ2112" s="1"/>
      <c r="IIR2112" s="1"/>
      <c r="IIS2112" s="1"/>
      <c r="IIT2112" s="1"/>
      <c r="IIU2112" s="1"/>
      <c r="IIV2112" s="1"/>
      <c r="IIW2112" s="1"/>
      <c r="IIX2112" s="1"/>
      <c r="IIY2112" s="1"/>
      <c r="IIZ2112" s="1"/>
      <c r="IJA2112" s="1"/>
      <c r="IJB2112" s="1"/>
      <c r="IJC2112" s="1"/>
      <c r="IJD2112" s="1"/>
      <c r="IJE2112" s="1"/>
      <c r="IJF2112" s="1"/>
      <c r="IJG2112" s="1"/>
      <c r="IJH2112" s="1"/>
      <c r="IJI2112" s="1"/>
      <c r="IJJ2112" s="1"/>
      <c r="IJK2112" s="1"/>
      <c r="IJL2112" s="1"/>
      <c r="IJM2112" s="1"/>
      <c r="IJN2112" s="1"/>
      <c r="IJO2112" s="1"/>
      <c r="IJP2112" s="1"/>
      <c r="IJQ2112" s="1"/>
      <c r="IJR2112" s="1"/>
      <c r="IJS2112" s="1"/>
      <c r="IJT2112" s="1"/>
      <c r="IJU2112" s="1"/>
      <c r="IJV2112" s="1"/>
      <c r="IJW2112" s="1"/>
      <c r="IJX2112" s="1"/>
      <c r="IJY2112" s="1"/>
      <c r="IJZ2112" s="1"/>
      <c r="IKA2112" s="1"/>
      <c r="IKB2112" s="1"/>
      <c r="IKC2112" s="1"/>
      <c r="IKD2112" s="1"/>
      <c r="IKE2112" s="1"/>
      <c r="IKF2112" s="1"/>
      <c r="IKG2112" s="1"/>
      <c r="IKH2112" s="1"/>
      <c r="IKI2112" s="1"/>
      <c r="IKJ2112" s="1"/>
      <c r="IKK2112" s="1"/>
      <c r="IKL2112" s="1"/>
      <c r="IKM2112" s="1"/>
      <c r="IKN2112" s="1"/>
      <c r="IKO2112" s="1"/>
      <c r="IKP2112" s="1"/>
      <c r="IKQ2112" s="1"/>
      <c r="IKR2112" s="1"/>
      <c r="IKS2112" s="1"/>
      <c r="IKT2112" s="1"/>
      <c r="IKU2112" s="1"/>
      <c r="IKV2112" s="1"/>
      <c r="IKW2112" s="1"/>
      <c r="IKX2112" s="1"/>
      <c r="IKY2112" s="1"/>
      <c r="IKZ2112" s="1"/>
      <c r="ILA2112" s="1"/>
      <c r="ILB2112" s="1"/>
      <c r="ILC2112" s="1"/>
      <c r="ILD2112" s="1"/>
      <c r="ILE2112" s="1"/>
      <c r="ILF2112" s="1"/>
      <c r="ILG2112" s="1"/>
      <c r="ILH2112" s="1"/>
      <c r="ILI2112" s="1"/>
      <c r="ILJ2112" s="1"/>
      <c r="ILK2112" s="1"/>
      <c r="ILL2112" s="1"/>
      <c r="ILM2112" s="1"/>
      <c r="ILN2112" s="1"/>
      <c r="ILO2112" s="1"/>
      <c r="ILP2112" s="1"/>
      <c r="ILQ2112" s="1"/>
      <c r="ILR2112" s="1"/>
      <c r="ILS2112" s="1"/>
      <c r="ILT2112" s="1"/>
      <c r="ILU2112" s="1"/>
      <c r="ILV2112" s="1"/>
      <c r="ILW2112" s="1"/>
      <c r="ILX2112" s="1"/>
      <c r="ILY2112" s="1"/>
      <c r="ILZ2112" s="1"/>
      <c r="IMA2112" s="1"/>
      <c r="IMB2112" s="1"/>
      <c r="IMC2112" s="1"/>
      <c r="IMD2112" s="1"/>
      <c r="IME2112" s="1"/>
      <c r="IMF2112" s="1"/>
      <c r="IMG2112" s="1"/>
      <c r="IMH2112" s="1"/>
      <c r="IMI2112" s="1"/>
      <c r="IMJ2112" s="1"/>
      <c r="IMK2112" s="1"/>
      <c r="IML2112" s="1"/>
      <c r="IMM2112" s="1"/>
      <c r="IMN2112" s="1"/>
      <c r="IMO2112" s="1"/>
      <c r="IMP2112" s="1"/>
      <c r="IMQ2112" s="1"/>
      <c r="IMR2112" s="1"/>
      <c r="IMS2112" s="1"/>
      <c r="IMT2112" s="1"/>
      <c r="IMU2112" s="1"/>
      <c r="IMV2112" s="1"/>
      <c r="IMW2112" s="1"/>
      <c r="IMX2112" s="1"/>
      <c r="IMY2112" s="1"/>
      <c r="IMZ2112" s="1"/>
      <c r="INA2112" s="1"/>
      <c r="INB2112" s="1"/>
      <c r="INC2112" s="1"/>
      <c r="IND2112" s="1"/>
      <c r="INE2112" s="1"/>
      <c r="INF2112" s="1"/>
      <c r="ING2112" s="1"/>
      <c r="INH2112" s="1"/>
      <c r="INI2112" s="1"/>
      <c r="INJ2112" s="1"/>
      <c r="INK2112" s="1"/>
      <c r="INL2112" s="1"/>
      <c r="INM2112" s="1"/>
      <c r="INN2112" s="1"/>
      <c r="INO2112" s="1"/>
      <c r="INP2112" s="1"/>
      <c r="INQ2112" s="1"/>
      <c r="INR2112" s="1"/>
      <c r="INS2112" s="1"/>
      <c r="INT2112" s="1"/>
      <c r="INU2112" s="1"/>
      <c r="INV2112" s="1"/>
      <c r="INW2112" s="1"/>
      <c r="INX2112" s="1"/>
      <c r="INY2112" s="1"/>
      <c r="INZ2112" s="1"/>
      <c r="IOA2112" s="1"/>
      <c r="IOB2112" s="1"/>
      <c r="IOC2112" s="1"/>
      <c r="IOD2112" s="1"/>
      <c r="IOE2112" s="1"/>
      <c r="IOF2112" s="1"/>
      <c r="IOG2112" s="1"/>
      <c r="IOH2112" s="1"/>
      <c r="IOI2112" s="1"/>
      <c r="IOJ2112" s="1"/>
      <c r="IOK2112" s="1"/>
      <c r="IOL2112" s="1"/>
      <c r="IOM2112" s="1"/>
      <c r="ION2112" s="1"/>
      <c r="IOO2112" s="1"/>
      <c r="IOP2112" s="1"/>
      <c r="IOQ2112" s="1"/>
      <c r="IOR2112" s="1"/>
      <c r="IOS2112" s="1"/>
      <c r="IOT2112" s="1"/>
      <c r="IOU2112" s="1"/>
      <c r="IOV2112" s="1"/>
      <c r="IOW2112" s="1"/>
      <c r="IOX2112" s="1"/>
      <c r="IOY2112" s="1"/>
      <c r="IOZ2112" s="1"/>
      <c r="IPA2112" s="1"/>
      <c r="IPB2112" s="1"/>
      <c r="IPC2112" s="1"/>
      <c r="IPD2112" s="1"/>
      <c r="IPE2112" s="1"/>
      <c r="IPF2112" s="1"/>
      <c r="IPG2112" s="1"/>
      <c r="IPH2112" s="1"/>
      <c r="IPI2112" s="1"/>
      <c r="IPJ2112" s="1"/>
      <c r="IPK2112" s="1"/>
      <c r="IPL2112" s="1"/>
      <c r="IPM2112" s="1"/>
      <c r="IPN2112" s="1"/>
      <c r="IPO2112" s="1"/>
      <c r="IPP2112" s="1"/>
      <c r="IPQ2112" s="1"/>
      <c r="IPR2112" s="1"/>
      <c r="IPS2112" s="1"/>
      <c r="IPT2112" s="1"/>
      <c r="IPU2112" s="1"/>
      <c r="IPV2112" s="1"/>
      <c r="IPW2112" s="1"/>
      <c r="IPX2112" s="1"/>
      <c r="IPY2112" s="1"/>
      <c r="IPZ2112" s="1"/>
      <c r="IQA2112" s="1"/>
      <c r="IQB2112" s="1"/>
      <c r="IQC2112" s="1"/>
      <c r="IQD2112" s="1"/>
      <c r="IQE2112" s="1"/>
      <c r="IQF2112" s="1"/>
      <c r="IQG2112" s="1"/>
      <c r="IQH2112" s="1"/>
      <c r="IQI2112" s="1"/>
      <c r="IQJ2112" s="1"/>
      <c r="IQK2112" s="1"/>
      <c r="IQL2112" s="1"/>
      <c r="IQM2112" s="1"/>
      <c r="IQN2112" s="1"/>
      <c r="IQO2112" s="1"/>
      <c r="IQP2112" s="1"/>
      <c r="IQQ2112" s="1"/>
      <c r="IQR2112" s="1"/>
      <c r="IQS2112" s="1"/>
      <c r="IQT2112" s="1"/>
      <c r="IQU2112" s="1"/>
      <c r="IQV2112" s="1"/>
      <c r="IQW2112" s="1"/>
      <c r="IQX2112" s="1"/>
      <c r="IQY2112" s="1"/>
      <c r="IQZ2112" s="1"/>
      <c r="IRA2112" s="1"/>
      <c r="IRB2112" s="1"/>
      <c r="IRC2112" s="1"/>
      <c r="IRD2112" s="1"/>
      <c r="IRE2112" s="1"/>
      <c r="IRF2112" s="1"/>
      <c r="IRG2112" s="1"/>
      <c r="IRH2112" s="1"/>
      <c r="IRI2112" s="1"/>
      <c r="IRJ2112" s="1"/>
      <c r="IRK2112" s="1"/>
      <c r="IRL2112" s="1"/>
      <c r="IRM2112" s="1"/>
      <c r="IRN2112" s="1"/>
      <c r="IRO2112" s="1"/>
      <c r="IRP2112" s="1"/>
      <c r="IRQ2112" s="1"/>
      <c r="IRR2112" s="1"/>
      <c r="IRS2112" s="1"/>
      <c r="IRT2112" s="1"/>
      <c r="IRU2112" s="1"/>
      <c r="IRV2112" s="1"/>
      <c r="IRW2112" s="1"/>
      <c r="IRX2112" s="1"/>
      <c r="IRY2112" s="1"/>
      <c r="IRZ2112" s="1"/>
      <c r="ISA2112" s="1"/>
      <c r="ISB2112" s="1"/>
      <c r="ISC2112" s="1"/>
      <c r="ISD2112" s="1"/>
      <c r="ISE2112" s="1"/>
      <c r="ISF2112" s="1"/>
      <c r="ISG2112" s="1"/>
      <c r="ISH2112" s="1"/>
      <c r="ISI2112" s="1"/>
      <c r="ISJ2112" s="1"/>
      <c r="ISK2112" s="1"/>
      <c r="ISL2112" s="1"/>
      <c r="ISM2112" s="1"/>
      <c r="ISN2112" s="1"/>
      <c r="ISO2112" s="1"/>
      <c r="ISP2112" s="1"/>
      <c r="ISQ2112" s="1"/>
      <c r="ISR2112" s="1"/>
      <c r="ISS2112" s="1"/>
      <c r="IST2112" s="1"/>
      <c r="ISU2112" s="1"/>
      <c r="ISV2112" s="1"/>
      <c r="ISW2112" s="1"/>
      <c r="ISX2112" s="1"/>
      <c r="ISY2112" s="1"/>
      <c r="ISZ2112" s="1"/>
      <c r="ITA2112" s="1"/>
      <c r="ITB2112" s="1"/>
      <c r="ITC2112" s="1"/>
      <c r="ITD2112" s="1"/>
      <c r="ITE2112" s="1"/>
      <c r="ITF2112" s="1"/>
      <c r="ITG2112" s="1"/>
      <c r="ITH2112" s="1"/>
      <c r="ITI2112" s="1"/>
      <c r="ITJ2112" s="1"/>
      <c r="ITK2112" s="1"/>
      <c r="ITL2112" s="1"/>
      <c r="ITM2112" s="1"/>
      <c r="ITN2112" s="1"/>
      <c r="ITO2112" s="1"/>
      <c r="ITP2112" s="1"/>
      <c r="ITQ2112" s="1"/>
      <c r="ITR2112" s="1"/>
      <c r="ITS2112" s="1"/>
      <c r="ITT2112" s="1"/>
      <c r="ITU2112" s="1"/>
      <c r="ITV2112" s="1"/>
      <c r="ITW2112" s="1"/>
      <c r="ITX2112" s="1"/>
      <c r="ITY2112" s="1"/>
      <c r="ITZ2112" s="1"/>
      <c r="IUA2112" s="1"/>
      <c r="IUB2112" s="1"/>
      <c r="IUC2112" s="1"/>
      <c r="IUD2112" s="1"/>
      <c r="IUE2112" s="1"/>
      <c r="IUF2112" s="1"/>
      <c r="IUG2112" s="1"/>
      <c r="IUH2112" s="1"/>
      <c r="IUI2112" s="1"/>
      <c r="IUJ2112" s="1"/>
      <c r="IUK2112" s="1"/>
      <c r="IUL2112" s="1"/>
      <c r="IUM2112" s="1"/>
      <c r="IUN2112" s="1"/>
      <c r="IUO2112" s="1"/>
      <c r="IUP2112" s="1"/>
      <c r="IUQ2112" s="1"/>
      <c r="IUR2112" s="1"/>
      <c r="IUS2112" s="1"/>
      <c r="IUT2112" s="1"/>
      <c r="IUU2112" s="1"/>
      <c r="IUV2112" s="1"/>
      <c r="IUW2112" s="1"/>
      <c r="IUX2112" s="1"/>
      <c r="IUY2112" s="1"/>
      <c r="IUZ2112" s="1"/>
      <c r="IVA2112" s="1"/>
      <c r="IVB2112" s="1"/>
      <c r="IVC2112" s="1"/>
      <c r="IVD2112" s="1"/>
      <c r="IVE2112" s="1"/>
      <c r="IVF2112" s="1"/>
      <c r="IVG2112" s="1"/>
      <c r="IVH2112" s="1"/>
      <c r="IVI2112" s="1"/>
      <c r="IVJ2112" s="1"/>
      <c r="IVK2112" s="1"/>
      <c r="IVL2112" s="1"/>
      <c r="IVM2112" s="1"/>
      <c r="IVN2112" s="1"/>
      <c r="IVO2112" s="1"/>
      <c r="IVP2112" s="1"/>
      <c r="IVQ2112" s="1"/>
      <c r="IVR2112" s="1"/>
      <c r="IVS2112" s="1"/>
      <c r="IVT2112" s="1"/>
      <c r="IVU2112" s="1"/>
      <c r="IVV2112" s="1"/>
      <c r="IVW2112" s="1"/>
      <c r="IVX2112" s="1"/>
      <c r="IVY2112" s="1"/>
      <c r="IVZ2112" s="1"/>
      <c r="IWA2112" s="1"/>
      <c r="IWB2112" s="1"/>
      <c r="IWC2112" s="1"/>
      <c r="IWD2112" s="1"/>
      <c r="IWE2112" s="1"/>
      <c r="IWF2112" s="1"/>
      <c r="IWG2112" s="1"/>
      <c r="IWH2112" s="1"/>
      <c r="IWI2112" s="1"/>
      <c r="IWJ2112" s="1"/>
      <c r="IWK2112" s="1"/>
      <c r="IWL2112" s="1"/>
      <c r="IWM2112" s="1"/>
      <c r="IWN2112" s="1"/>
      <c r="IWO2112" s="1"/>
      <c r="IWP2112" s="1"/>
      <c r="IWQ2112" s="1"/>
      <c r="IWR2112" s="1"/>
      <c r="IWS2112" s="1"/>
      <c r="IWT2112" s="1"/>
      <c r="IWU2112" s="1"/>
      <c r="IWV2112" s="1"/>
      <c r="IWW2112" s="1"/>
      <c r="IWX2112" s="1"/>
      <c r="IWY2112" s="1"/>
      <c r="IWZ2112" s="1"/>
      <c r="IXA2112" s="1"/>
      <c r="IXB2112" s="1"/>
      <c r="IXC2112" s="1"/>
      <c r="IXD2112" s="1"/>
      <c r="IXE2112" s="1"/>
      <c r="IXF2112" s="1"/>
      <c r="IXG2112" s="1"/>
      <c r="IXH2112" s="1"/>
      <c r="IXI2112" s="1"/>
      <c r="IXJ2112" s="1"/>
      <c r="IXK2112" s="1"/>
      <c r="IXL2112" s="1"/>
      <c r="IXM2112" s="1"/>
      <c r="IXN2112" s="1"/>
      <c r="IXO2112" s="1"/>
      <c r="IXP2112" s="1"/>
      <c r="IXQ2112" s="1"/>
      <c r="IXR2112" s="1"/>
      <c r="IXS2112" s="1"/>
      <c r="IXT2112" s="1"/>
      <c r="IXU2112" s="1"/>
      <c r="IXV2112" s="1"/>
      <c r="IXW2112" s="1"/>
      <c r="IXX2112" s="1"/>
      <c r="IXY2112" s="1"/>
      <c r="IXZ2112" s="1"/>
      <c r="IYA2112" s="1"/>
      <c r="IYB2112" s="1"/>
      <c r="IYC2112" s="1"/>
      <c r="IYD2112" s="1"/>
      <c r="IYE2112" s="1"/>
      <c r="IYF2112" s="1"/>
      <c r="IYG2112" s="1"/>
      <c r="IYH2112" s="1"/>
      <c r="IYI2112" s="1"/>
      <c r="IYJ2112" s="1"/>
      <c r="IYK2112" s="1"/>
      <c r="IYL2112" s="1"/>
      <c r="IYM2112" s="1"/>
      <c r="IYN2112" s="1"/>
      <c r="IYO2112" s="1"/>
      <c r="IYP2112" s="1"/>
      <c r="IYQ2112" s="1"/>
      <c r="IYR2112" s="1"/>
      <c r="IYS2112" s="1"/>
      <c r="IYT2112" s="1"/>
      <c r="IYU2112" s="1"/>
      <c r="IYV2112" s="1"/>
      <c r="IYW2112" s="1"/>
      <c r="IYX2112" s="1"/>
      <c r="IYY2112" s="1"/>
      <c r="IYZ2112" s="1"/>
      <c r="IZA2112" s="1"/>
      <c r="IZB2112" s="1"/>
      <c r="IZC2112" s="1"/>
      <c r="IZD2112" s="1"/>
      <c r="IZE2112" s="1"/>
      <c r="IZF2112" s="1"/>
      <c r="IZG2112" s="1"/>
      <c r="IZH2112" s="1"/>
      <c r="IZI2112" s="1"/>
      <c r="IZJ2112" s="1"/>
      <c r="IZK2112" s="1"/>
      <c r="IZL2112" s="1"/>
      <c r="IZM2112" s="1"/>
      <c r="IZN2112" s="1"/>
      <c r="IZO2112" s="1"/>
      <c r="IZP2112" s="1"/>
      <c r="IZQ2112" s="1"/>
      <c r="IZR2112" s="1"/>
      <c r="IZS2112" s="1"/>
      <c r="IZT2112" s="1"/>
      <c r="IZU2112" s="1"/>
      <c r="IZV2112" s="1"/>
      <c r="IZW2112" s="1"/>
      <c r="IZX2112" s="1"/>
      <c r="IZY2112" s="1"/>
      <c r="IZZ2112" s="1"/>
      <c r="JAA2112" s="1"/>
      <c r="JAB2112" s="1"/>
      <c r="JAC2112" s="1"/>
      <c r="JAD2112" s="1"/>
      <c r="JAE2112" s="1"/>
      <c r="JAF2112" s="1"/>
      <c r="JAG2112" s="1"/>
      <c r="JAH2112" s="1"/>
      <c r="JAI2112" s="1"/>
      <c r="JAJ2112" s="1"/>
      <c r="JAK2112" s="1"/>
      <c r="JAL2112" s="1"/>
      <c r="JAM2112" s="1"/>
      <c r="JAN2112" s="1"/>
      <c r="JAO2112" s="1"/>
      <c r="JAP2112" s="1"/>
      <c r="JAQ2112" s="1"/>
      <c r="JAR2112" s="1"/>
      <c r="JAS2112" s="1"/>
      <c r="JAT2112" s="1"/>
      <c r="JAU2112" s="1"/>
      <c r="JAV2112" s="1"/>
      <c r="JAW2112" s="1"/>
      <c r="JAX2112" s="1"/>
      <c r="JAY2112" s="1"/>
      <c r="JAZ2112" s="1"/>
      <c r="JBA2112" s="1"/>
      <c r="JBB2112" s="1"/>
      <c r="JBC2112" s="1"/>
      <c r="JBD2112" s="1"/>
      <c r="JBE2112" s="1"/>
      <c r="JBF2112" s="1"/>
      <c r="JBG2112" s="1"/>
      <c r="JBH2112" s="1"/>
      <c r="JBI2112" s="1"/>
      <c r="JBJ2112" s="1"/>
      <c r="JBK2112" s="1"/>
      <c r="JBL2112" s="1"/>
      <c r="JBM2112" s="1"/>
      <c r="JBN2112" s="1"/>
      <c r="JBO2112" s="1"/>
      <c r="JBP2112" s="1"/>
      <c r="JBQ2112" s="1"/>
      <c r="JBR2112" s="1"/>
      <c r="JBS2112" s="1"/>
      <c r="JBT2112" s="1"/>
      <c r="JBU2112" s="1"/>
      <c r="JBV2112" s="1"/>
      <c r="JBW2112" s="1"/>
      <c r="JBX2112" s="1"/>
      <c r="JBY2112" s="1"/>
      <c r="JBZ2112" s="1"/>
      <c r="JCA2112" s="1"/>
      <c r="JCB2112" s="1"/>
      <c r="JCC2112" s="1"/>
      <c r="JCD2112" s="1"/>
      <c r="JCE2112" s="1"/>
      <c r="JCF2112" s="1"/>
      <c r="JCG2112" s="1"/>
      <c r="JCH2112" s="1"/>
      <c r="JCI2112" s="1"/>
      <c r="JCJ2112" s="1"/>
      <c r="JCK2112" s="1"/>
      <c r="JCL2112" s="1"/>
      <c r="JCM2112" s="1"/>
      <c r="JCN2112" s="1"/>
      <c r="JCO2112" s="1"/>
      <c r="JCP2112" s="1"/>
      <c r="JCQ2112" s="1"/>
      <c r="JCR2112" s="1"/>
      <c r="JCS2112" s="1"/>
      <c r="JCT2112" s="1"/>
      <c r="JCU2112" s="1"/>
      <c r="JCV2112" s="1"/>
      <c r="JCW2112" s="1"/>
      <c r="JCX2112" s="1"/>
      <c r="JCY2112" s="1"/>
      <c r="JCZ2112" s="1"/>
      <c r="JDA2112" s="1"/>
      <c r="JDB2112" s="1"/>
      <c r="JDC2112" s="1"/>
      <c r="JDD2112" s="1"/>
      <c r="JDE2112" s="1"/>
      <c r="JDF2112" s="1"/>
      <c r="JDG2112" s="1"/>
      <c r="JDH2112" s="1"/>
      <c r="JDI2112" s="1"/>
      <c r="JDJ2112" s="1"/>
      <c r="JDK2112" s="1"/>
      <c r="JDL2112" s="1"/>
      <c r="JDM2112" s="1"/>
      <c r="JDN2112" s="1"/>
      <c r="JDO2112" s="1"/>
      <c r="JDP2112" s="1"/>
      <c r="JDQ2112" s="1"/>
      <c r="JDR2112" s="1"/>
      <c r="JDS2112" s="1"/>
      <c r="JDT2112" s="1"/>
      <c r="JDU2112" s="1"/>
      <c r="JDV2112" s="1"/>
      <c r="JDW2112" s="1"/>
      <c r="JDX2112" s="1"/>
      <c r="JDY2112" s="1"/>
      <c r="JDZ2112" s="1"/>
      <c r="JEA2112" s="1"/>
      <c r="JEB2112" s="1"/>
      <c r="JEC2112" s="1"/>
      <c r="JED2112" s="1"/>
      <c r="JEE2112" s="1"/>
      <c r="JEF2112" s="1"/>
      <c r="JEG2112" s="1"/>
      <c r="JEH2112" s="1"/>
      <c r="JEI2112" s="1"/>
      <c r="JEJ2112" s="1"/>
      <c r="JEK2112" s="1"/>
      <c r="JEL2112" s="1"/>
      <c r="JEM2112" s="1"/>
      <c r="JEN2112" s="1"/>
      <c r="JEO2112" s="1"/>
      <c r="JEP2112" s="1"/>
      <c r="JEQ2112" s="1"/>
      <c r="JER2112" s="1"/>
      <c r="JES2112" s="1"/>
      <c r="JET2112" s="1"/>
      <c r="JEU2112" s="1"/>
      <c r="JEV2112" s="1"/>
      <c r="JEW2112" s="1"/>
      <c r="JEX2112" s="1"/>
      <c r="JEY2112" s="1"/>
      <c r="JEZ2112" s="1"/>
      <c r="JFA2112" s="1"/>
      <c r="JFB2112" s="1"/>
      <c r="JFC2112" s="1"/>
      <c r="JFD2112" s="1"/>
      <c r="JFE2112" s="1"/>
      <c r="JFF2112" s="1"/>
      <c r="JFG2112" s="1"/>
      <c r="JFH2112" s="1"/>
      <c r="JFI2112" s="1"/>
      <c r="JFJ2112" s="1"/>
      <c r="JFK2112" s="1"/>
      <c r="JFL2112" s="1"/>
      <c r="JFM2112" s="1"/>
      <c r="JFN2112" s="1"/>
      <c r="JFO2112" s="1"/>
      <c r="JFP2112" s="1"/>
      <c r="JFQ2112" s="1"/>
      <c r="JFR2112" s="1"/>
      <c r="JFS2112" s="1"/>
      <c r="JFT2112" s="1"/>
      <c r="JFU2112" s="1"/>
      <c r="JFV2112" s="1"/>
      <c r="JFW2112" s="1"/>
      <c r="JFX2112" s="1"/>
      <c r="JFY2112" s="1"/>
      <c r="JFZ2112" s="1"/>
      <c r="JGA2112" s="1"/>
      <c r="JGB2112" s="1"/>
      <c r="JGC2112" s="1"/>
      <c r="JGD2112" s="1"/>
      <c r="JGE2112" s="1"/>
      <c r="JGF2112" s="1"/>
      <c r="JGG2112" s="1"/>
      <c r="JGH2112" s="1"/>
      <c r="JGI2112" s="1"/>
      <c r="JGJ2112" s="1"/>
      <c r="JGK2112" s="1"/>
      <c r="JGL2112" s="1"/>
      <c r="JGM2112" s="1"/>
      <c r="JGN2112" s="1"/>
      <c r="JGO2112" s="1"/>
      <c r="JGP2112" s="1"/>
      <c r="JGQ2112" s="1"/>
      <c r="JGR2112" s="1"/>
      <c r="JGS2112" s="1"/>
      <c r="JGT2112" s="1"/>
      <c r="JGU2112" s="1"/>
      <c r="JGV2112" s="1"/>
      <c r="JGW2112" s="1"/>
      <c r="JGX2112" s="1"/>
      <c r="JGY2112" s="1"/>
      <c r="JGZ2112" s="1"/>
      <c r="JHA2112" s="1"/>
      <c r="JHB2112" s="1"/>
      <c r="JHC2112" s="1"/>
      <c r="JHD2112" s="1"/>
      <c r="JHE2112" s="1"/>
      <c r="JHF2112" s="1"/>
      <c r="JHG2112" s="1"/>
      <c r="JHH2112" s="1"/>
      <c r="JHI2112" s="1"/>
      <c r="JHJ2112" s="1"/>
      <c r="JHK2112" s="1"/>
      <c r="JHL2112" s="1"/>
      <c r="JHM2112" s="1"/>
      <c r="JHN2112" s="1"/>
      <c r="JHO2112" s="1"/>
      <c r="JHP2112" s="1"/>
      <c r="JHQ2112" s="1"/>
      <c r="JHR2112" s="1"/>
      <c r="JHS2112" s="1"/>
      <c r="JHT2112" s="1"/>
      <c r="JHU2112" s="1"/>
      <c r="JHV2112" s="1"/>
      <c r="JHW2112" s="1"/>
      <c r="JHX2112" s="1"/>
      <c r="JHY2112" s="1"/>
      <c r="JHZ2112" s="1"/>
      <c r="JIA2112" s="1"/>
      <c r="JIB2112" s="1"/>
      <c r="JIC2112" s="1"/>
      <c r="JID2112" s="1"/>
      <c r="JIE2112" s="1"/>
      <c r="JIF2112" s="1"/>
      <c r="JIG2112" s="1"/>
      <c r="JIH2112" s="1"/>
      <c r="JII2112" s="1"/>
      <c r="JIJ2112" s="1"/>
      <c r="JIK2112" s="1"/>
      <c r="JIL2112" s="1"/>
      <c r="JIM2112" s="1"/>
      <c r="JIN2112" s="1"/>
      <c r="JIO2112" s="1"/>
      <c r="JIP2112" s="1"/>
      <c r="JIQ2112" s="1"/>
      <c r="JIR2112" s="1"/>
      <c r="JIS2112" s="1"/>
      <c r="JIT2112" s="1"/>
      <c r="JIU2112" s="1"/>
      <c r="JIV2112" s="1"/>
      <c r="JIW2112" s="1"/>
      <c r="JIX2112" s="1"/>
      <c r="JIY2112" s="1"/>
      <c r="JIZ2112" s="1"/>
      <c r="JJA2112" s="1"/>
      <c r="JJB2112" s="1"/>
      <c r="JJC2112" s="1"/>
      <c r="JJD2112" s="1"/>
      <c r="JJE2112" s="1"/>
      <c r="JJF2112" s="1"/>
      <c r="JJG2112" s="1"/>
      <c r="JJH2112" s="1"/>
      <c r="JJI2112" s="1"/>
      <c r="JJJ2112" s="1"/>
      <c r="JJK2112" s="1"/>
      <c r="JJL2112" s="1"/>
      <c r="JJM2112" s="1"/>
      <c r="JJN2112" s="1"/>
      <c r="JJO2112" s="1"/>
      <c r="JJP2112" s="1"/>
      <c r="JJQ2112" s="1"/>
      <c r="JJR2112" s="1"/>
      <c r="JJS2112" s="1"/>
      <c r="JJT2112" s="1"/>
      <c r="JJU2112" s="1"/>
      <c r="JJV2112" s="1"/>
      <c r="JJW2112" s="1"/>
      <c r="JJX2112" s="1"/>
      <c r="JJY2112" s="1"/>
      <c r="JJZ2112" s="1"/>
      <c r="JKA2112" s="1"/>
      <c r="JKB2112" s="1"/>
      <c r="JKC2112" s="1"/>
      <c r="JKD2112" s="1"/>
      <c r="JKE2112" s="1"/>
      <c r="JKF2112" s="1"/>
      <c r="JKG2112" s="1"/>
      <c r="JKH2112" s="1"/>
      <c r="JKI2112" s="1"/>
      <c r="JKJ2112" s="1"/>
      <c r="JKK2112" s="1"/>
      <c r="JKL2112" s="1"/>
      <c r="JKM2112" s="1"/>
      <c r="JKN2112" s="1"/>
      <c r="JKO2112" s="1"/>
      <c r="JKP2112" s="1"/>
      <c r="JKQ2112" s="1"/>
      <c r="JKR2112" s="1"/>
      <c r="JKS2112" s="1"/>
      <c r="JKT2112" s="1"/>
      <c r="JKU2112" s="1"/>
      <c r="JKV2112" s="1"/>
      <c r="JKW2112" s="1"/>
      <c r="JKX2112" s="1"/>
      <c r="JKY2112" s="1"/>
      <c r="JKZ2112" s="1"/>
      <c r="JLA2112" s="1"/>
      <c r="JLB2112" s="1"/>
      <c r="JLC2112" s="1"/>
      <c r="JLD2112" s="1"/>
      <c r="JLE2112" s="1"/>
      <c r="JLF2112" s="1"/>
      <c r="JLG2112" s="1"/>
      <c r="JLH2112" s="1"/>
      <c r="JLI2112" s="1"/>
      <c r="JLJ2112" s="1"/>
      <c r="JLK2112" s="1"/>
      <c r="JLL2112" s="1"/>
      <c r="JLM2112" s="1"/>
      <c r="JLN2112" s="1"/>
      <c r="JLO2112" s="1"/>
      <c r="JLP2112" s="1"/>
      <c r="JLQ2112" s="1"/>
      <c r="JLR2112" s="1"/>
      <c r="JLS2112" s="1"/>
      <c r="JLT2112" s="1"/>
      <c r="JLU2112" s="1"/>
      <c r="JLV2112" s="1"/>
      <c r="JLW2112" s="1"/>
      <c r="JLX2112" s="1"/>
      <c r="JLY2112" s="1"/>
      <c r="JLZ2112" s="1"/>
      <c r="JMA2112" s="1"/>
      <c r="JMB2112" s="1"/>
      <c r="JMC2112" s="1"/>
      <c r="JMD2112" s="1"/>
      <c r="JME2112" s="1"/>
      <c r="JMF2112" s="1"/>
      <c r="JMG2112" s="1"/>
      <c r="JMH2112" s="1"/>
      <c r="JMI2112" s="1"/>
      <c r="JMJ2112" s="1"/>
      <c r="JMK2112" s="1"/>
      <c r="JML2112" s="1"/>
      <c r="JMM2112" s="1"/>
      <c r="JMN2112" s="1"/>
      <c r="JMO2112" s="1"/>
      <c r="JMP2112" s="1"/>
      <c r="JMQ2112" s="1"/>
      <c r="JMR2112" s="1"/>
      <c r="JMS2112" s="1"/>
      <c r="JMT2112" s="1"/>
      <c r="JMU2112" s="1"/>
      <c r="JMV2112" s="1"/>
      <c r="JMW2112" s="1"/>
      <c r="JMX2112" s="1"/>
      <c r="JMY2112" s="1"/>
      <c r="JMZ2112" s="1"/>
      <c r="JNA2112" s="1"/>
      <c r="JNB2112" s="1"/>
      <c r="JNC2112" s="1"/>
      <c r="JND2112" s="1"/>
      <c r="JNE2112" s="1"/>
      <c r="JNF2112" s="1"/>
      <c r="JNG2112" s="1"/>
      <c r="JNH2112" s="1"/>
      <c r="JNI2112" s="1"/>
      <c r="JNJ2112" s="1"/>
      <c r="JNK2112" s="1"/>
      <c r="JNL2112" s="1"/>
      <c r="JNM2112" s="1"/>
      <c r="JNN2112" s="1"/>
      <c r="JNO2112" s="1"/>
      <c r="JNP2112" s="1"/>
      <c r="JNQ2112" s="1"/>
      <c r="JNR2112" s="1"/>
      <c r="JNS2112" s="1"/>
      <c r="JNT2112" s="1"/>
      <c r="JNU2112" s="1"/>
      <c r="JNV2112" s="1"/>
      <c r="JNW2112" s="1"/>
      <c r="JNX2112" s="1"/>
      <c r="JNY2112" s="1"/>
      <c r="JNZ2112" s="1"/>
      <c r="JOA2112" s="1"/>
      <c r="JOB2112" s="1"/>
      <c r="JOC2112" s="1"/>
      <c r="JOD2112" s="1"/>
      <c r="JOE2112" s="1"/>
      <c r="JOF2112" s="1"/>
      <c r="JOG2112" s="1"/>
      <c r="JOH2112" s="1"/>
      <c r="JOI2112" s="1"/>
      <c r="JOJ2112" s="1"/>
      <c r="JOK2112" s="1"/>
      <c r="JOL2112" s="1"/>
      <c r="JOM2112" s="1"/>
      <c r="JON2112" s="1"/>
      <c r="JOO2112" s="1"/>
      <c r="JOP2112" s="1"/>
      <c r="JOQ2112" s="1"/>
      <c r="JOR2112" s="1"/>
      <c r="JOS2112" s="1"/>
      <c r="JOT2112" s="1"/>
      <c r="JOU2112" s="1"/>
      <c r="JOV2112" s="1"/>
      <c r="JOW2112" s="1"/>
      <c r="JOX2112" s="1"/>
      <c r="JOY2112" s="1"/>
      <c r="JOZ2112" s="1"/>
      <c r="JPA2112" s="1"/>
      <c r="JPB2112" s="1"/>
      <c r="JPC2112" s="1"/>
      <c r="JPD2112" s="1"/>
      <c r="JPE2112" s="1"/>
      <c r="JPF2112" s="1"/>
      <c r="JPG2112" s="1"/>
      <c r="JPH2112" s="1"/>
      <c r="JPI2112" s="1"/>
      <c r="JPJ2112" s="1"/>
      <c r="JPK2112" s="1"/>
      <c r="JPL2112" s="1"/>
      <c r="JPM2112" s="1"/>
      <c r="JPN2112" s="1"/>
      <c r="JPO2112" s="1"/>
      <c r="JPP2112" s="1"/>
      <c r="JPQ2112" s="1"/>
      <c r="JPR2112" s="1"/>
      <c r="JPS2112" s="1"/>
      <c r="JPT2112" s="1"/>
      <c r="JPU2112" s="1"/>
      <c r="JPV2112" s="1"/>
      <c r="JPW2112" s="1"/>
      <c r="JPX2112" s="1"/>
      <c r="JPY2112" s="1"/>
      <c r="JPZ2112" s="1"/>
      <c r="JQA2112" s="1"/>
      <c r="JQB2112" s="1"/>
      <c r="JQC2112" s="1"/>
      <c r="JQD2112" s="1"/>
      <c r="JQE2112" s="1"/>
      <c r="JQF2112" s="1"/>
      <c r="JQG2112" s="1"/>
      <c r="JQH2112" s="1"/>
      <c r="JQI2112" s="1"/>
      <c r="JQJ2112" s="1"/>
      <c r="JQK2112" s="1"/>
      <c r="JQL2112" s="1"/>
      <c r="JQM2112" s="1"/>
      <c r="JQN2112" s="1"/>
      <c r="JQO2112" s="1"/>
      <c r="JQP2112" s="1"/>
      <c r="JQQ2112" s="1"/>
      <c r="JQR2112" s="1"/>
      <c r="JQS2112" s="1"/>
      <c r="JQT2112" s="1"/>
      <c r="JQU2112" s="1"/>
      <c r="JQV2112" s="1"/>
      <c r="JQW2112" s="1"/>
      <c r="JQX2112" s="1"/>
      <c r="JQY2112" s="1"/>
      <c r="JQZ2112" s="1"/>
      <c r="JRA2112" s="1"/>
      <c r="JRB2112" s="1"/>
      <c r="JRC2112" s="1"/>
      <c r="JRD2112" s="1"/>
      <c r="JRE2112" s="1"/>
      <c r="JRF2112" s="1"/>
      <c r="JRG2112" s="1"/>
      <c r="JRH2112" s="1"/>
      <c r="JRI2112" s="1"/>
      <c r="JRJ2112" s="1"/>
      <c r="JRK2112" s="1"/>
      <c r="JRL2112" s="1"/>
      <c r="JRM2112" s="1"/>
      <c r="JRN2112" s="1"/>
      <c r="JRO2112" s="1"/>
      <c r="JRP2112" s="1"/>
      <c r="JRQ2112" s="1"/>
      <c r="JRR2112" s="1"/>
      <c r="JRS2112" s="1"/>
      <c r="JRT2112" s="1"/>
      <c r="JRU2112" s="1"/>
      <c r="JRV2112" s="1"/>
      <c r="JRW2112" s="1"/>
      <c r="JRX2112" s="1"/>
      <c r="JRY2112" s="1"/>
      <c r="JRZ2112" s="1"/>
      <c r="JSA2112" s="1"/>
      <c r="JSB2112" s="1"/>
      <c r="JSC2112" s="1"/>
      <c r="JSD2112" s="1"/>
      <c r="JSE2112" s="1"/>
      <c r="JSF2112" s="1"/>
      <c r="JSG2112" s="1"/>
      <c r="JSH2112" s="1"/>
      <c r="JSI2112" s="1"/>
      <c r="JSJ2112" s="1"/>
      <c r="JSK2112" s="1"/>
      <c r="JSL2112" s="1"/>
      <c r="JSM2112" s="1"/>
      <c r="JSN2112" s="1"/>
      <c r="JSO2112" s="1"/>
      <c r="JSP2112" s="1"/>
      <c r="JSQ2112" s="1"/>
      <c r="JSR2112" s="1"/>
      <c r="JSS2112" s="1"/>
      <c r="JST2112" s="1"/>
      <c r="JSU2112" s="1"/>
      <c r="JSV2112" s="1"/>
      <c r="JSW2112" s="1"/>
      <c r="JSX2112" s="1"/>
      <c r="JSY2112" s="1"/>
      <c r="JSZ2112" s="1"/>
      <c r="JTA2112" s="1"/>
      <c r="JTB2112" s="1"/>
      <c r="JTC2112" s="1"/>
      <c r="JTD2112" s="1"/>
      <c r="JTE2112" s="1"/>
      <c r="JTF2112" s="1"/>
      <c r="JTG2112" s="1"/>
      <c r="JTH2112" s="1"/>
      <c r="JTI2112" s="1"/>
      <c r="JTJ2112" s="1"/>
      <c r="JTK2112" s="1"/>
      <c r="JTL2112" s="1"/>
      <c r="JTM2112" s="1"/>
      <c r="JTN2112" s="1"/>
      <c r="JTO2112" s="1"/>
      <c r="JTP2112" s="1"/>
      <c r="JTQ2112" s="1"/>
      <c r="JTR2112" s="1"/>
      <c r="JTS2112" s="1"/>
      <c r="JTT2112" s="1"/>
      <c r="JTU2112" s="1"/>
      <c r="JTV2112" s="1"/>
      <c r="JTW2112" s="1"/>
      <c r="JTX2112" s="1"/>
      <c r="JTY2112" s="1"/>
      <c r="JTZ2112" s="1"/>
      <c r="JUA2112" s="1"/>
      <c r="JUB2112" s="1"/>
      <c r="JUC2112" s="1"/>
      <c r="JUD2112" s="1"/>
      <c r="JUE2112" s="1"/>
      <c r="JUF2112" s="1"/>
      <c r="JUG2112" s="1"/>
      <c r="JUH2112" s="1"/>
      <c r="JUI2112" s="1"/>
      <c r="JUJ2112" s="1"/>
      <c r="JUK2112" s="1"/>
      <c r="JUL2112" s="1"/>
      <c r="JUM2112" s="1"/>
      <c r="JUN2112" s="1"/>
      <c r="JUO2112" s="1"/>
      <c r="JUP2112" s="1"/>
      <c r="JUQ2112" s="1"/>
      <c r="JUR2112" s="1"/>
      <c r="JUS2112" s="1"/>
      <c r="JUT2112" s="1"/>
      <c r="JUU2112" s="1"/>
      <c r="JUV2112" s="1"/>
      <c r="JUW2112" s="1"/>
      <c r="JUX2112" s="1"/>
      <c r="JUY2112" s="1"/>
      <c r="JUZ2112" s="1"/>
      <c r="JVA2112" s="1"/>
      <c r="JVB2112" s="1"/>
      <c r="JVC2112" s="1"/>
      <c r="JVD2112" s="1"/>
      <c r="JVE2112" s="1"/>
      <c r="JVF2112" s="1"/>
      <c r="JVG2112" s="1"/>
      <c r="JVH2112" s="1"/>
      <c r="JVI2112" s="1"/>
      <c r="JVJ2112" s="1"/>
      <c r="JVK2112" s="1"/>
      <c r="JVL2112" s="1"/>
      <c r="JVM2112" s="1"/>
      <c r="JVN2112" s="1"/>
      <c r="JVO2112" s="1"/>
      <c r="JVP2112" s="1"/>
      <c r="JVQ2112" s="1"/>
      <c r="JVR2112" s="1"/>
      <c r="JVS2112" s="1"/>
      <c r="JVT2112" s="1"/>
      <c r="JVU2112" s="1"/>
      <c r="JVV2112" s="1"/>
      <c r="JVW2112" s="1"/>
      <c r="JVX2112" s="1"/>
      <c r="JVY2112" s="1"/>
      <c r="JVZ2112" s="1"/>
      <c r="JWA2112" s="1"/>
      <c r="JWB2112" s="1"/>
      <c r="JWC2112" s="1"/>
      <c r="JWD2112" s="1"/>
      <c r="JWE2112" s="1"/>
      <c r="JWF2112" s="1"/>
      <c r="JWG2112" s="1"/>
      <c r="JWH2112" s="1"/>
      <c r="JWI2112" s="1"/>
      <c r="JWJ2112" s="1"/>
      <c r="JWK2112" s="1"/>
      <c r="JWL2112" s="1"/>
      <c r="JWM2112" s="1"/>
      <c r="JWN2112" s="1"/>
      <c r="JWO2112" s="1"/>
      <c r="JWP2112" s="1"/>
      <c r="JWQ2112" s="1"/>
      <c r="JWR2112" s="1"/>
      <c r="JWS2112" s="1"/>
      <c r="JWT2112" s="1"/>
      <c r="JWU2112" s="1"/>
      <c r="JWV2112" s="1"/>
      <c r="JWW2112" s="1"/>
      <c r="JWX2112" s="1"/>
      <c r="JWY2112" s="1"/>
      <c r="JWZ2112" s="1"/>
      <c r="JXA2112" s="1"/>
      <c r="JXB2112" s="1"/>
      <c r="JXC2112" s="1"/>
      <c r="JXD2112" s="1"/>
      <c r="JXE2112" s="1"/>
      <c r="JXF2112" s="1"/>
      <c r="JXG2112" s="1"/>
      <c r="JXH2112" s="1"/>
      <c r="JXI2112" s="1"/>
      <c r="JXJ2112" s="1"/>
      <c r="JXK2112" s="1"/>
      <c r="JXL2112" s="1"/>
      <c r="JXM2112" s="1"/>
      <c r="JXN2112" s="1"/>
      <c r="JXO2112" s="1"/>
      <c r="JXP2112" s="1"/>
      <c r="JXQ2112" s="1"/>
      <c r="JXR2112" s="1"/>
      <c r="JXS2112" s="1"/>
      <c r="JXT2112" s="1"/>
      <c r="JXU2112" s="1"/>
      <c r="JXV2112" s="1"/>
      <c r="JXW2112" s="1"/>
      <c r="JXX2112" s="1"/>
      <c r="JXY2112" s="1"/>
      <c r="JXZ2112" s="1"/>
      <c r="JYA2112" s="1"/>
      <c r="JYB2112" s="1"/>
      <c r="JYC2112" s="1"/>
      <c r="JYD2112" s="1"/>
      <c r="JYE2112" s="1"/>
      <c r="JYF2112" s="1"/>
      <c r="JYG2112" s="1"/>
      <c r="JYH2112" s="1"/>
      <c r="JYI2112" s="1"/>
      <c r="JYJ2112" s="1"/>
      <c r="JYK2112" s="1"/>
      <c r="JYL2112" s="1"/>
      <c r="JYM2112" s="1"/>
      <c r="JYN2112" s="1"/>
      <c r="JYO2112" s="1"/>
      <c r="JYP2112" s="1"/>
      <c r="JYQ2112" s="1"/>
      <c r="JYR2112" s="1"/>
      <c r="JYS2112" s="1"/>
      <c r="JYT2112" s="1"/>
      <c r="JYU2112" s="1"/>
      <c r="JYV2112" s="1"/>
      <c r="JYW2112" s="1"/>
      <c r="JYX2112" s="1"/>
      <c r="JYY2112" s="1"/>
      <c r="JYZ2112" s="1"/>
      <c r="JZA2112" s="1"/>
      <c r="JZB2112" s="1"/>
      <c r="JZC2112" s="1"/>
      <c r="JZD2112" s="1"/>
      <c r="JZE2112" s="1"/>
      <c r="JZF2112" s="1"/>
      <c r="JZG2112" s="1"/>
      <c r="JZH2112" s="1"/>
      <c r="JZI2112" s="1"/>
      <c r="JZJ2112" s="1"/>
      <c r="JZK2112" s="1"/>
      <c r="JZL2112" s="1"/>
      <c r="JZM2112" s="1"/>
      <c r="JZN2112" s="1"/>
      <c r="JZO2112" s="1"/>
      <c r="JZP2112" s="1"/>
      <c r="JZQ2112" s="1"/>
      <c r="JZR2112" s="1"/>
      <c r="JZS2112" s="1"/>
      <c r="JZT2112" s="1"/>
      <c r="JZU2112" s="1"/>
      <c r="JZV2112" s="1"/>
      <c r="JZW2112" s="1"/>
      <c r="JZX2112" s="1"/>
      <c r="JZY2112" s="1"/>
      <c r="JZZ2112" s="1"/>
      <c r="KAA2112" s="1"/>
      <c r="KAB2112" s="1"/>
      <c r="KAC2112" s="1"/>
      <c r="KAD2112" s="1"/>
      <c r="KAE2112" s="1"/>
      <c r="KAF2112" s="1"/>
      <c r="KAG2112" s="1"/>
      <c r="KAH2112" s="1"/>
      <c r="KAI2112" s="1"/>
      <c r="KAJ2112" s="1"/>
      <c r="KAK2112" s="1"/>
      <c r="KAL2112" s="1"/>
      <c r="KAM2112" s="1"/>
      <c r="KAN2112" s="1"/>
      <c r="KAO2112" s="1"/>
      <c r="KAP2112" s="1"/>
      <c r="KAQ2112" s="1"/>
      <c r="KAR2112" s="1"/>
      <c r="KAS2112" s="1"/>
      <c r="KAT2112" s="1"/>
      <c r="KAU2112" s="1"/>
      <c r="KAV2112" s="1"/>
      <c r="KAW2112" s="1"/>
      <c r="KAX2112" s="1"/>
      <c r="KAY2112" s="1"/>
      <c r="KAZ2112" s="1"/>
      <c r="KBA2112" s="1"/>
      <c r="KBB2112" s="1"/>
      <c r="KBC2112" s="1"/>
      <c r="KBD2112" s="1"/>
      <c r="KBE2112" s="1"/>
      <c r="KBF2112" s="1"/>
      <c r="KBG2112" s="1"/>
      <c r="KBH2112" s="1"/>
      <c r="KBI2112" s="1"/>
      <c r="KBJ2112" s="1"/>
      <c r="KBK2112" s="1"/>
      <c r="KBL2112" s="1"/>
      <c r="KBM2112" s="1"/>
      <c r="KBN2112" s="1"/>
      <c r="KBO2112" s="1"/>
      <c r="KBP2112" s="1"/>
      <c r="KBQ2112" s="1"/>
      <c r="KBR2112" s="1"/>
      <c r="KBS2112" s="1"/>
      <c r="KBT2112" s="1"/>
      <c r="KBU2112" s="1"/>
      <c r="KBV2112" s="1"/>
      <c r="KBW2112" s="1"/>
      <c r="KBX2112" s="1"/>
      <c r="KBY2112" s="1"/>
      <c r="KBZ2112" s="1"/>
      <c r="KCA2112" s="1"/>
      <c r="KCB2112" s="1"/>
      <c r="KCC2112" s="1"/>
      <c r="KCD2112" s="1"/>
      <c r="KCE2112" s="1"/>
      <c r="KCF2112" s="1"/>
      <c r="KCG2112" s="1"/>
      <c r="KCH2112" s="1"/>
      <c r="KCI2112" s="1"/>
      <c r="KCJ2112" s="1"/>
      <c r="KCK2112" s="1"/>
      <c r="KCL2112" s="1"/>
      <c r="KCM2112" s="1"/>
      <c r="KCN2112" s="1"/>
      <c r="KCO2112" s="1"/>
      <c r="KCP2112" s="1"/>
      <c r="KCQ2112" s="1"/>
      <c r="KCR2112" s="1"/>
      <c r="KCS2112" s="1"/>
      <c r="KCT2112" s="1"/>
      <c r="KCU2112" s="1"/>
      <c r="KCV2112" s="1"/>
      <c r="KCW2112" s="1"/>
      <c r="KCX2112" s="1"/>
      <c r="KCY2112" s="1"/>
      <c r="KCZ2112" s="1"/>
      <c r="KDA2112" s="1"/>
      <c r="KDB2112" s="1"/>
      <c r="KDC2112" s="1"/>
      <c r="KDD2112" s="1"/>
      <c r="KDE2112" s="1"/>
      <c r="KDF2112" s="1"/>
      <c r="KDG2112" s="1"/>
      <c r="KDH2112" s="1"/>
      <c r="KDI2112" s="1"/>
      <c r="KDJ2112" s="1"/>
      <c r="KDK2112" s="1"/>
      <c r="KDL2112" s="1"/>
      <c r="KDM2112" s="1"/>
      <c r="KDN2112" s="1"/>
      <c r="KDO2112" s="1"/>
      <c r="KDP2112" s="1"/>
      <c r="KDQ2112" s="1"/>
      <c r="KDR2112" s="1"/>
      <c r="KDS2112" s="1"/>
      <c r="KDT2112" s="1"/>
      <c r="KDU2112" s="1"/>
      <c r="KDV2112" s="1"/>
      <c r="KDW2112" s="1"/>
      <c r="KDX2112" s="1"/>
      <c r="KDY2112" s="1"/>
      <c r="KDZ2112" s="1"/>
      <c r="KEA2112" s="1"/>
      <c r="KEB2112" s="1"/>
      <c r="KEC2112" s="1"/>
      <c r="KED2112" s="1"/>
      <c r="KEE2112" s="1"/>
      <c r="KEF2112" s="1"/>
      <c r="KEG2112" s="1"/>
      <c r="KEH2112" s="1"/>
      <c r="KEI2112" s="1"/>
      <c r="KEJ2112" s="1"/>
      <c r="KEK2112" s="1"/>
      <c r="KEL2112" s="1"/>
      <c r="KEM2112" s="1"/>
      <c r="KEN2112" s="1"/>
      <c r="KEO2112" s="1"/>
      <c r="KEP2112" s="1"/>
      <c r="KEQ2112" s="1"/>
      <c r="KER2112" s="1"/>
      <c r="KES2112" s="1"/>
      <c r="KET2112" s="1"/>
      <c r="KEU2112" s="1"/>
      <c r="KEV2112" s="1"/>
      <c r="KEW2112" s="1"/>
      <c r="KEX2112" s="1"/>
      <c r="KEY2112" s="1"/>
      <c r="KEZ2112" s="1"/>
      <c r="KFA2112" s="1"/>
      <c r="KFB2112" s="1"/>
      <c r="KFC2112" s="1"/>
      <c r="KFD2112" s="1"/>
      <c r="KFE2112" s="1"/>
      <c r="KFF2112" s="1"/>
      <c r="KFG2112" s="1"/>
      <c r="KFH2112" s="1"/>
      <c r="KFI2112" s="1"/>
      <c r="KFJ2112" s="1"/>
      <c r="KFK2112" s="1"/>
      <c r="KFL2112" s="1"/>
      <c r="KFM2112" s="1"/>
      <c r="KFN2112" s="1"/>
      <c r="KFO2112" s="1"/>
      <c r="KFP2112" s="1"/>
      <c r="KFQ2112" s="1"/>
      <c r="KFR2112" s="1"/>
      <c r="KFS2112" s="1"/>
      <c r="KFT2112" s="1"/>
      <c r="KFU2112" s="1"/>
      <c r="KFV2112" s="1"/>
      <c r="KFW2112" s="1"/>
      <c r="KFX2112" s="1"/>
      <c r="KFY2112" s="1"/>
      <c r="KFZ2112" s="1"/>
      <c r="KGA2112" s="1"/>
      <c r="KGB2112" s="1"/>
      <c r="KGC2112" s="1"/>
      <c r="KGD2112" s="1"/>
      <c r="KGE2112" s="1"/>
      <c r="KGF2112" s="1"/>
      <c r="KGG2112" s="1"/>
      <c r="KGH2112" s="1"/>
      <c r="KGI2112" s="1"/>
      <c r="KGJ2112" s="1"/>
      <c r="KGK2112" s="1"/>
      <c r="KGL2112" s="1"/>
      <c r="KGM2112" s="1"/>
      <c r="KGN2112" s="1"/>
      <c r="KGO2112" s="1"/>
      <c r="KGP2112" s="1"/>
      <c r="KGQ2112" s="1"/>
      <c r="KGR2112" s="1"/>
      <c r="KGS2112" s="1"/>
      <c r="KGT2112" s="1"/>
      <c r="KGU2112" s="1"/>
      <c r="KGV2112" s="1"/>
      <c r="KGW2112" s="1"/>
      <c r="KGX2112" s="1"/>
      <c r="KGY2112" s="1"/>
      <c r="KGZ2112" s="1"/>
      <c r="KHA2112" s="1"/>
      <c r="KHB2112" s="1"/>
      <c r="KHC2112" s="1"/>
      <c r="KHD2112" s="1"/>
      <c r="KHE2112" s="1"/>
      <c r="KHF2112" s="1"/>
      <c r="KHG2112" s="1"/>
      <c r="KHH2112" s="1"/>
      <c r="KHI2112" s="1"/>
      <c r="KHJ2112" s="1"/>
      <c r="KHK2112" s="1"/>
      <c r="KHL2112" s="1"/>
      <c r="KHM2112" s="1"/>
      <c r="KHN2112" s="1"/>
      <c r="KHO2112" s="1"/>
      <c r="KHP2112" s="1"/>
      <c r="KHQ2112" s="1"/>
      <c r="KHR2112" s="1"/>
      <c r="KHS2112" s="1"/>
      <c r="KHT2112" s="1"/>
      <c r="KHU2112" s="1"/>
      <c r="KHV2112" s="1"/>
      <c r="KHW2112" s="1"/>
      <c r="KHX2112" s="1"/>
      <c r="KHY2112" s="1"/>
      <c r="KHZ2112" s="1"/>
      <c r="KIA2112" s="1"/>
      <c r="KIB2112" s="1"/>
      <c r="KIC2112" s="1"/>
      <c r="KID2112" s="1"/>
      <c r="KIE2112" s="1"/>
      <c r="KIF2112" s="1"/>
      <c r="KIG2112" s="1"/>
      <c r="KIH2112" s="1"/>
      <c r="KII2112" s="1"/>
      <c r="KIJ2112" s="1"/>
      <c r="KIK2112" s="1"/>
      <c r="KIL2112" s="1"/>
      <c r="KIM2112" s="1"/>
      <c r="KIN2112" s="1"/>
      <c r="KIO2112" s="1"/>
      <c r="KIP2112" s="1"/>
      <c r="KIQ2112" s="1"/>
      <c r="KIR2112" s="1"/>
      <c r="KIS2112" s="1"/>
      <c r="KIT2112" s="1"/>
      <c r="KIU2112" s="1"/>
      <c r="KIV2112" s="1"/>
      <c r="KIW2112" s="1"/>
      <c r="KIX2112" s="1"/>
      <c r="KIY2112" s="1"/>
      <c r="KIZ2112" s="1"/>
      <c r="KJA2112" s="1"/>
      <c r="KJB2112" s="1"/>
      <c r="KJC2112" s="1"/>
      <c r="KJD2112" s="1"/>
      <c r="KJE2112" s="1"/>
      <c r="KJF2112" s="1"/>
      <c r="KJG2112" s="1"/>
      <c r="KJH2112" s="1"/>
      <c r="KJI2112" s="1"/>
      <c r="KJJ2112" s="1"/>
      <c r="KJK2112" s="1"/>
      <c r="KJL2112" s="1"/>
      <c r="KJM2112" s="1"/>
      <c r="KJN2112" s="1"/>
      <c r="KJO2112" s="1"/>
      <c r="KJP2112" s="1"/>
      <c r="KJQ2112" s="1"/>
      <c r="KJR2112" s="1"/>
      <c r="KJS2112" s="1"/>
      <c r="KJT2112" s="1"/>
      <c r="KJU2112" s="1"/>
      <c r="KJV2112" s="1"/>
      <c r="KJW2112" s="1"/>
      <c r="KJX2112" s="1"/>
      <c r="KJY2112" s="1"/>
      <c r="KJZ2112" s="1"/>
      <c r="KKA2112" s="1"/>
      <c r="KKB2112" s="1"/>
      <c r="KKC2112" s="1"/>
      <c r="KKD2112" s="1"/>
      <c r="KKE2112" s="1"/>
      <c r="KKF2112" s="1"/>
      <c r="KKG2112" s="1"/>
      <c r="KKH2112" s="1"/>
      <c r="KKI2112" s="1"/>
      <c r="KKJ2112" s="1"/>
      <c r="KKK2112" s="1"/>
      <c r="KKL2112" s="1"/>
      <c r="KKM2112" s="1"/>
      <c r="KKN2112" s="1"/>
      <c r="KKO2112" s="1"/>
      <c r="KKP2112" s="1"/>
      <c r="KKQ2112" s="1"/>
      <c r="KKR2112" s="1"/>
      <c r="KKS2112" s="1"/>
      <c r="KKT2112" s="1"/>
      <c r="KKU2112" s="1"/>
      <c r="KKV2112" s="1"/>
      <c r="KKW2112" s="1"/>
      <c r="KKX2112" s="1"/>
      <c r="KKY2112" s="1"/>
      <c r="KKZ2112" s="1"/>
      <c r="KLA2112" s="1"/>
      <c r="KLB2112" s="1"/>
      <c r="KLC2112" s="1"/>
      <c r="KLD2112" s="1"/>
      <c r="KLE2112" s="1"/>
      <c r="KLF2112" s="1"/>
      <c r="KLG2112" s="1"/>
      <c r="KLH2112" s="1"/>
      <c r="KLI2112" s="1"/>
      <c r="KLJ2112" s="1"/>
      <c r="KLK2112" s="1"/>
      <c r="KLL2112" s="1"/>
      <c r="KLM2112" s="1"/>
      <c r="KLN2112" s="1"/>
      <c r="KLO2112" s="1"/>
      <c r="KLP2112" s="1"/>
      <c r="KLQ2112" s="1"/>
      <c r="KLR2112" s="1"/>
      <c r="KLS2112" s="1"/>
      <c r="KLT2112" s="1"/>
      <c r="KLU2112" s="1"/>
      <c r="KLV2112" s="1"/>
      <c r="KLW2112" s="1"/>
      <c r="KLX2112" s="1"/>
      <c r="KLY2112" s="1"/>
      <c r="KLZ2112" s="1"/>
      <c r="KMA2112" s="1"/>
      <c r="KMB2112" s="1"/>
      <c r="KMC2112" s="1"/>
      <c r="KMD2112" s="1"/>
      <c r="KME2112" s="1"/>
      <c r="KMF2112" s="1"/>
      <c r="KMG2112" s="1"/>
      <c r="KMH2112" s="1"/>
      <c r="KMI2112" s="1"/>
      <c r="KMJ2112" s="1"/>
      <c r="KMK2112" s="1"/>
      <c r="KML2112" s="1"/>
      <c r="KMM2112" s="1"/>
      <c r="KMN2112" s="1"/>
      <c r="KMO2112" s="1"/>
      <c r="KMP2112" s="1"/>
      <c r="KMQ2112" s="1"/>
      <c r="KMR2112" s="1"/>
      <c r="KMS2112" s="1"/>
      <c r="KMT2112" s="1"/>
      <c r="KMU2112" s="1"/>
      <c r="KMV2112" s="1"/>
      <c r="KMW2112" s="1"/>
      <c r="KMX2112" s="1"/>
      <c r="KMY2112" s="1"/>
      <c r="KMZ2112" s="1"/>
      <c r="KNA2112" s="1"/>
      <c r="KNB2112" s="1"/>
      <c r="KNC2112" s="1"/>
      <c r="KND2112" s="1"/>
      <c r="KNE2112" s="1"/>
      <c r="KNF2112" s="1"/>
      <c r="KNG2112" s="1"/>
      <c r="KNH2112" s="1"/>
      <c r="KNI2112" s="1"/>
      <c r="KNJ2112" s="1"/>
      <c r="KNK2112" s="1"/>
      <c r="KNL2112" s="1"/>
      <c r="KNM2112" s="1"/>
      <c r="KNN2112" s="1"/>
      <c r="KNO2112" s="1"/>
      <c r="KNP2112" s="1"/>
      <c r="KNQ2112" s="1"/>
      <c r="KNR2112" s="1"/>
      <c r="KNS2112" s="1"/>
      <c r="KNT2112" s="1"/>
      <c r="KNU2112" s="1"/>
      <c r="KNV2112" s="1"/>
      <c r="KNW2112" s="1"/>
      <c r="KNX2112" s="1"/>
      <c r="KNY2112" s="1"/>
      <c r="KNZ2112" s="1"/>
      <c r="KOA2112" s="1"/>
      <c r="KOB2112" s="1"/>
      <c r="KOC2112" s="1"/>
      <c r="KOD2112" s="1"/>
      <c r="KOE2112" s="1"/>
      <c r="KOF2112" s="1"/>
      <c r="KOG2112" s="1"/>
      <c r="KOH2112" s="1"/>
      <c r="KOI2112" s="1"/>
      <c r="KOJ2112" s="1"/>
      <c r="KOK2112" s="1"/>
      <c r="KOL2112" s="1"/>
      <c r="KOM2112" s="1"/>
      <c r="KON2112" s="1"/>
      <c r="KOO2112" s="1"/>
      <c r="KOP2112" s="1"/>
      <c r="KOQ2112" s="1"/>
      <c r="KOR2112" s="1"/>
      <c r="KOS2112" s="1"/>
      <c r="KOT2112" s="1"/>
      <c r="KOU2112" s="1"/>
      <c r="KOV2112" s="1"/>
      <c r="KOW2112" s="1"/>
      <c r="KOX2112" s="1"/>
      <c r="KOY2112" s="1"/>
      <c r="KOZ2112" s="1"/>
      <c r="KPA2112" s="1"/>
      <c r="KPB2112" s="1"/>
      <c r="KPC2112" s="1"/>
      <c r="KPD2112" s="1"/>
      <c r="KPE2112" s="1"/>
      <c r="KPF2112" s="1"/>
      <c r="KPG2112" s="1"/>
      <c r="KPH2112" s="1"/>
      <c r="KPI2112" s="1"/>
      <c r="KPJ2112" s="1"/>
      <c r="KPK2112" s="1"/>
      <c r="KPL2112" s="1"/>
      <c r="KPM2112" s="1"/>
      <c r="KPN2112" s="1"/>
      <c r="KPO2112" s="1"/>
      <c r="KPP2112" s="1"/>
      <c r="KPQ2112" s="1"/>
      <c r="KPR2112" s="1"/>
      <c r="KPS2112" s="1"/>
      <c r="KPT2112" s="1"/>
      <c r="KPU2112" s="1"/>
      <c r="KPV2112" s="1"/>
      <c r="KPW2112" s="1"/>
      <c r="KPX2112" s="1"/>
      <c r="KPY2112" s="1"/>
      <c r="KPZ2112" s="1"/>
      <c r="KQA2112" s="1"/>
      <c r="KQB2112" s="1"/>
      <c r="KQC2112" s="1"/>
      <c r="KQD2112" s="1"/>
      <c r="KQE2112" s="1"/>
      <c r="KQF2112" s="1"/>
      <c r="KQG2112" s="1"/>
      <c r="KQH2112" s="1"/>
      <c r="KQI2112" s="1"/>
      <c r="KQJ2112" s="1"/>
      <c r="KQK2112" s="1"/>
      <c r="KQL2112" s="1"/>
      <c r="KQM2112" s="1"/>
      <c r="KQN2112" s="1"/>
      <c r="KQO2112" s="1"/>
      <c r="KQP2112" s="1"/>
      <c r="KQQ2112" s="1"/>
      <c r="KQR2112" s="1"/>
      <c r="KQS2112" s="1"/>
      <c r="KQT2112" s="1"/>
      <c r="KQU2112" s="1"/>
      <c r="KQV2112" s="1"/>
      <c r="KQW2112" s="1"/>
      <c r="KQX2112" s="1"/>
      <c r="KQY2112" s="1"/>
      <c r="KQZ2112" s="1"/>
      <c r="KRA2112" s="1"/>
      <c r="KRB2112" s="1"/>
      <c r="KRC2112" s="1"/>
      <c r="KRD2112" s="1"/>
      <c r="KRE2112" s="1"/>
      <c r="KRF2112" s="1"/>
      <c r="KRG2112" s="1"/>
      <c r="KRH2112" s="1"/>
      <c r="KRI2112" s="1"/>
      <c r="KRJ2112" s="1"/>
      <c r="KRK2112" s="1"/>
      <c r="KRL2112" s="1"/>
      <c r="KRM2112" s="1"/>
      <c r="KRN2112" s="1"/>
      <c r="KRO2112" s="1"/>
      <c r="KRP2112" s="1"/>
      <c r="KRQ2112" s="1"/>
      <c r="KRR2112" s="1"/>
      <c r="KRS2112" s="1"/>
      <c r="KRT2112" s="1"/>
      <c r="KRU2112" s="1"/>
      <c r="KRV2112" s="1"/>
      <c r="KRW2112" s="1"/>
      <c r="KRX2112" s="1"/>
      <c r="KRY2112" s="1"/>
      <c r="KRZ2112" s="1"/>
      <c r="KSA2112" s="1"/>
      <c r="KSB2112" s="1"/>
      <c r="KSC2112" s="1"/>
      <c r="KSD2112" s="1"/>
      <c r="KSE2112" s="1"/>
      <c r="KSF2112" s="1"/>
      <c r="KSG2112" s="1"/>
      <c r="KSH2112" s="1"/>
      <c r="KSI2112" s="1"/>
      <c r="KSJ2112" s="1"/>
      <c r="KSK2112" s="1"/>
      <c r="KSL2112" s="1"/>
      <c r="KSM2112" s="1"/>
      <c r="KSN2112" s="1"/>
      <c r="KSO2112" s="1"/>
      <c r="KSP2112" s="1"/>
      <c r="KSQ2112" s="1"/>
      <c r="KSR2112" s="1"/>
      <c r="KSS2112" s="1"/>
      <c r="KST2112" s="1"/>
      <c r="KSU2112" s="1"/>
      <c r="KSV2112" s="1"/>
      <c r="KSW2112" s="1"/>
      <c r="KSX2112" s="1"/>
      <c r="KSY2112" s="1"/>
      <c r="KSZ2112" s="1"/>
      <c r="KTA2112" s="1"/>
      <c r="KTB2112" s="1"/>
      <c r="KTC2112" s="1"/>
      <c r="KTD2112" s="1"/>
      <c r="KTE2112" s="1"/>
      <c r="KTF2112" s="1"/>
      <c r="KTG2112" s="1"/>
      <c r="KTH2112" s="1"/>
      <c r="KTI2112" s="1"/>
      <c r="KTJ2112" s="1"/>
      <c r="KTK2112" s="1"/>
      <c r="KTL2112" s="1"/>
      <c r="KTM2112" s="1"/>
      <c r="KTN2112" s="1"/>
      <c r="KTO2112" s="1"/>
      <c r="KTP2112" s="1"/>
      <c r="KTQ2112" s="1"/>
      <c r="KTR2112" s="1"/>
      <c r="KTS2112" s="1"/>
      <c r="KTT2112" s="1"/>
      <c r="KTU2112" s="1"/>
      <c r="KTV2112" s="1"/>
      <c r="KTW2112" s="1"/>
      <c r="KTX2112" s="1"/>
      <c r="KTY2112" s="1"/>
      <c r="KTZ2112" s="1"/>
      <c r="KUA2112" s="1"/>
      <c r="KUB2112" s="1"/>
      <c r="KUC2112" s="1"/>
      <c r="KUD2112" s="1"/>
      <c r="KUE2112" s="1"/>
      <c r="KUF2112" s="1"/>
      <c r="KUG2112" s="1"/>
      <c r="KUH2112" s="1"/>
      <c r="KUI2112" s="1"/>
      <c r="KUJ2112" s="1"/>
      <c r="KUK2112" s="1"/>
      <c r="KUL2112" s="1"/>
      <c r="KUM2112" s="1"/>
      <c r="KUN2112" s="1"/>
      <c r="KUO2112" s="1"/>
      <c r="KUP2112" s="1"/>
      <c r="KUQ2112" s="1"/>
      <c r="KUR2112" s="1"/>
      <c r="KUS2112" s="1"/>
      <c r="KUT2112" s="1"/>
      <c r="KUU2112" s="1"/>
      <c r="KUV2112" s="1"/>
      <c r="KUW2112" s="1"/>
      <c r="KUX2112" s="1"/>
      <c r="KUY2112" s="1"/>
      <c r="KUZ2112" s="1"/>
      <c r="KVA2112" s="1"/>
      <c r="KVB2112" s="1"/>
      <c r="KVC2112" s="1"/>
      <c r="KVD2112" s="1"/>
      <c r="KVE2112" s="1"/>
      <c r="KVF2112" s="1"/>
      <c r="KVG2112" s="1"/>
      <c r="KVH2112" s="1"/>
      <c r="KVI2112" s="1"/>
      <c r="KVJ2112" s="1"/>
      <c r="KVK2112" s="1"/>
      <c r="KVL2112" s="1"/>
      <c r="KVM2112" s="1"/>
      <c r="KVN2112" s="1"/>
      <c r="KVO2112" s="1"/>
      <c r="KVP2112" s="1"/>
      <c r="KVQ2112" s="1"/>
      <c r="KVR2112" s="1"/>
      <c r="KVS2112" s="1"/>
      <c r="KVT2112" s="1"/>
      <c r="KVU2112" s="1"/>
      <c r="KVV2112" s="1"/>
      <c r="KVW2112" s="1"/>
      <c r="KVX2112" s="1"/>
      <c r="KVY2112" s="1"/>
      <c r="KVZ2112" s="1"/>
      <c r="KWA2112" s="1"/>
      <c r="KWB2112" s="1"/>
      <c r="KWC2112" s="1"/>
      <c r="KWD2112" s="1"/>
      <c r="KWE2112" s="1"/>
      <c r="KWF2112" s="1"/>
      <c r="KWG2112" s="1"/>
      <c r="KWH2112" s="1"/>
      <c r="KWI2112" s="1"/>
      <c r="KWJ2112" s="1"/>
      <c r="KWK2112" s="1"/>
      <c r="KWL2112" s="1"/>
      <c r="KWM2112" s="1"/>
      <c r="KWN2112" s="1"/>
      <c r="KWO2112" s="1"/>
      <c r="KWP2112" s="1"/>
      <c r="KWQ2112" s="1"/>
      <c r="KWR2112" s="1"/>
      <c r="KWS2112" s="1"/>
      <c r="KWT2112" s="1"/>
      <c r="KWU2112" s="1"/>
      <c r="KWV2112" s="1"/>
      <c r="KWW2112" s="1"/>
      <c r="KWX2112" s="1"/>
      <c r="KWY2112" s="1"/>
      <c r="KWZ2112" s="1"/>
      <c r="KXA2112" s="1"/>
      <c r="KXB2112" s="1"/>
      <c r="KXC2112" s="1"/>
      <c r="KXD2112" s="1"/>
      <c r="KXE2112" s="1"/>
      <c r="KXF2112" s="1"/>
      <c r="KXG2112" s="1"/>
      <c r="KXH2112" s="1"/>
      <c r="KXI2112" s="1"/>
      <c r="KXJ2112" s="1"/>
      <c r="KXK2112" s="1"/>
      <c r="KXL2112" s="1"/>
      <c r="KXM2112" s="1"/>
      <c r="KXN2112" s="1"/>
      <c r="KXO2112" s="1"/>
      <c r="KXP2112" s="1"/>
      <c r="KXQ2112" s="1"/>
      <c r="KXR2112" s="1"/>
      <c r="KXS2112" s="1"/>
      <c r="KXT2112" s="1"/>
      <c r="KXU2112" s="1"/>
      <c r="KXV2112" s="1"/>
      <c r="KXW2112" s="1"/>
      <c r="KXX2112" s="1"/>
      <c r="KXY2112" s="1"/>
      <c r="KXZ2112" s="1"/>
      <c r="KYA2112" s="1"/>
      <c r="KYB2112" s="1"/>
      <c r="KYC2112" s="1"/>
      <c r="KYD2112" s="1"/>
      <c r="KYE2112" s="1"/>
      <c r="KYF2112" s="1"/>
      <c r="KYG2112" s="1"/>
      <c r="KYH2112" s="1"/>
      <c r="KYI2112" s="1"/>
      <c r="KYJ2112" s="1"/>
      <c r="KYK2112" s="1"/>
      <c r="KYL2112" s="1"/>
      <c r="KYM2112" s="1"/>
      <c r="KYN2112" s="1"/>
      <c r="KYO2112" s="1"/>
      <c r="KYP2112" s="1"/>
      <c r="KYQ2112" s="1"/>
      <c r="KYR2112" s="1"/>
      <c r="KYS2112" s="1"/>
      <c r="KYT2112" s="1"/>
      <c r="KYU2112" s="1"/>
      <c r="KYV2112" s="1"/>
      <c r="KYW2112" s="1"/>
      <c r="KYX2112" s="1"/>
      <c r="KYY2112" s="1"/>
      <c r="KYZ2112" s="1"/>
      <c r="KZA2112" s="1"/>
      <c r="KZB2112" s="1"/>
      <c r="KZC2112" s="1"/>
      <c r="KZD2112" s="1"/>
      <c r="KZE2112" s="1"/>
      <c r="KZF2112" s="1"/>
      <c r="KZG2112" s="1"/>
      <c r="KZH2112" s="1"/>
      <c r="KZI2112" s="1"/>
      <c r="KZJ2112" s="1"/>
      <c r="KZK2112" s="1"/>
      <c r="KZL2112" s="1"/>
      <c r="KZM2112" s="1"/>
      <c r="KZN2112" s="1"/>
      <c r="KZO2112" s="1"/>
      <c r="KZP2112" s="1"/>
      <c r="KZQ2112" s="1"/>
      <c r="KZR2112" s="1"/>
      <c r="KZS2112" s="1"/>
      <c r="KZT2112" s="1"/>
      <c r="KZU2112" s="1"/>
      <c r="KZV2112" s="1"/>
      <c r="KZW2112" s="1"/>
      <c r="KZX2112" s="1"/>
      <c r="KZY2112" s="1"/>
      <c r="KZZ2112" s="1"/>
      <c r="LAA2112" s="1"/>
      <c r="LAB2112" s="1"/>
      <c r="LAC2112" s="1"/>
      <c r="LAD2112" s="1"/>
      <c r="LAE2112" s="1"/>
      <c r="LAF2112" s="1"/>
      <c r="LAG2112" s="1"/>
      <c r="LAH2112" s="1"/>
      <c r="LAI2112" s="1"/>
      <c r="LAJ2112" s="1"/>
      <c r="LAK2112" s="1"/>
      <c r="LAL2112" s="1"/>
      <c r="LAM2112" s="1"/>
      <c r="LAN2112" s="1"/>
      <c r="LAO2112" s="1"/>
      <c r="LAP2112" s="1"/>
      <c r="LAQ2112" s="1"/>
      <c r="LAR2112" s="1"/>
      <c r="LAS2112" s="1"/>
      <c r="LAT2112" s="1"/>
      <c r="LAU2112" s="1"/>
      <c r="LAV2112" s="1"/>
      <c r="LAW2112" s="1"/>
      <c r="LAX2112" s="1"/>
      <c r="LAY2112" s="1"/>
      <c r="LAZ2112" s="1"/>
      <c r="LBA2112" s="1"/>
      <c r="LBB2112" s="1"/>
      <c r="LBC2112" s="1"/>
      <c r="LBD2112" s="1"/>
      <c r="LBE2112" s="1"/>
      <c r="LBF2112" s="1"/>
      <c r="LBG2112" s="1"/>
      <c r="LBH2112" s="1"/>
      <c r="LBI2112" s="1"/>
      <c r="LBJ2112" s="1"/>
      <c r="LBK2112" s="1"/>
      <c r="LBL2112" s="1"/>
      <c r="LBM2112" s="1"/>
      <c r="LBN2112" s="1"/>
      <c r="LBO2112" s="1"/>
      <c r="LBP2112" s="1"/>
      <c r="LBQ2112" s="1"/>
      <c r="LBR2112" s="1"/>
      <c r="LBS2112" s="1"/>
      <c r="LBT2112" s="1"/>
      <c r="LBU2112" s="1"/>
      <c r="LBV2112" s="1"/>
      <c r="LBW2112" s="1"/>
      <c r="LBX2112" s="1"/>
      <c r="LBY2112" s="1"/>
      <c r="LBZ2112" s="1"/>
      <c r="LCA2112" s="1"/>
      <c r="LCB2112" s="1"/>
      <c r="LCC2112" s="1"/>
      <c r="LCD2112" s="1"/>
      <c r="LCE2112" s="1"/>
      <c r="LCF2112" s="1"/>
      <c r="LCG2112" s="1"/>
      <c r="LCH2112" s="1"/>
      <c r="LCI2112" s="1"/>
      <c r="LCJ2112" s="1"/>
      <c r="LCK2112" s="1"/>
      <c r="LCL2112" s="1"/>
      <c r="LCM2112" s="1"/>
      <c r="LCN2112" s="1"/>
      <c r="LCO2112" s="1"/>
      <c r="LCP2112" s="1"/>
      <c r="LCQ2112" s="1"/>
      <c r="LCR2112" s="1"/>
      <c r="LCS2112" s="1"/>
      <c r="LCT2112" s="1"/>
      <c r="LCU2112" s="1"/>
      <c r="LCV2112" s="1"/>
      <c r="LCW2112" s="1"/>
      <c r="LCX2112" s="1"/>
      <c r="LCY2112" s="1"/>
      <c r="LCZ2112" s="1"/>
      <c r="LDA2112" s="1"/>
      <c r="LDB2112" s="1"/>
      <c r="LDC2112" s="1"/>
      <c r="LDD2112" s="1"/>
      <c r="LDE2112" s="1"/>
      <c r="LDF2112" s="1"/>
      <c r="LDG2112" s="1"/>
      <c r="LDH2112" s="1"/>
      <c r="LDI2112" s="1"/>
      <c r="LDJ2112" s="1"/>
      <c r="LDK2112" s="1"/>
      <c r="LDL2112" s="1"/>
      <c r="LDM2112" s="1"/>
      <c r="LDN2112" s="1"/>
      <c r="LDO2112" s="1"/>
      <c r="LDP2112" s="1"/>
      <c r="LDQ2112" s="1"/>
      <c r="LDR2112" s="1"/>
      <c r="LDS2112" s="1"/>
      <c r="LDT2112" s="1"/>
      <c r="LDU2112" s="1"/>
      <c r="LDV2112" s="1"/>
      <c r="LDW2112" s="1"/>
      <c r="LDX2112" s="1"/>
      <c r="LDY2112" s="1"/>
      <c r="LDZ2112" s="1"/>
      <c r="LEA2112" s="1"/>
      <c r="LEB2112" s="1"/>
      <c r="LEC2112" s="1"/>
      <c r="LED2112" s="1"/>
      <c r="LEE2112" s="1"/>
      <c r="LEF2112" s="1"/>
      <c r="LEG2112" s="1"/>
      <c r="LEH2112" s="1"/>
      <c r="LEI2112" s="1"/>
      <c r="LEJ2112" s="1"/>
      <c r="LEK2112" s="1"/>
      <c r="LEL2112" s="1"/>
      <c r="LEM2112" s="1"/>
      <c r="LEN2112" s="1"/>
      <c r="LEO2112" s="1"/>
      <c r="LEP2112" s="1"/>
      <c r="LEQ2112" s="1"/>
      <c r="LER2112" s="1"/>
      <c r="LES2112" s="1"/>
      <c r="LET2112" s="1"/>
      <c r="LEU2112" s="1"/>
      <c r="LEV2112" s="1"/>
      <c r="LEW2112" s="1"/>
      <c r="LEX2112" s="1"/>
      <c r="LEY2112" s="1"/>
      <c r="LEZ2112" s="1"/>
      <c r="LFA2112" s="1"/>
      <c r="LFB2112" s="1"/>
      <c r="LFC2112" s="1"/>
      <c r="LFD2112" s="1"/>
      <c r="LFE2112" s="1"/>
      <c r="LFF2112" s="1"/>
      <c r="LFG2112" s="1"/>
      <c r="LFH2112" s="1"/>
      <c r="LFI2112" s="1"/>
      <c r="LFJ2112" s="1"/>
      <c r="LFK2112" s="1"/>
      <c r="LFL2112" s="1"/>
      <c r="LFM2112" s="1"/>
      <c r="LFN2112" s="1"/>
      <c r="LFO2112" s="1"/>
      <c r="LFP2112" s="1"/>
      <c r="LFQ2112" s="1"/>
      <c r="LFR2112" s="1"/>
      <c r="LFS2112" s="1"/>
      <c r="LFT2112" s="1"/>
      <c r="LFU2112" s="1"/>
      <c r="LFV2112" s="1"/>
      <c r="LFW2112" s="1"/>
      <c r="LFX2112" s="1"/>
      <c r="LFY2112" s="1"/>
      <c r="LFZ2112" s="1"/>
      <c r="LGA2112" s="1"/>
      <c r="LGB2112" s="1"/>
      <c r="LGC2112" s="1"/>
      <c r="LGD2112" s="1"/>
      <c r="LGE2112" s="1"/>
      <c r="LGF2112" s="1"/>
      <c r="LGG2112" s="1"/>
      <c r="LGH2112" s="1"/>
      <c r="LGI2112" s="1"/>
      <c r="LGJ2112" s="1"/>
      <c r="LGK2112" s="1"/>
      <c r="LGL2112" s="1"/>
      <c r="LGM2112" s="1"/>
      <c r="LGN2112" s="1"/>
      <c r="LGO2112" s="1"/>
      <c r="LGP2112" s="1"/>
      <c r="LGQ2112" s="1"/>
      <c r="LGR2112" s="1"/>
      <c r="LGS2112" s="1"/>
      <c r="LGT2112" s="1"/>
      <c r="LGU2112" s="1"/>
      <c r="LGV2112" s="1"/>
      <c r="LGW2112" s="1"/>
      <c r="LGX2112" s="1"/>
      <c r="LGY2112" s="1"/>
      <c r="LGZ2112" s="1"/>
      <c r="LHA2112" s="1"/>
      <c r="LHB2112" s="1"/>
      <c r="LHC2112" s="1"/>
      <c r="LHD2112" s="1"/>
      <c r="LHE2112" s="1"/>
      <c r="LHF2112" s="1"/>
      <c r="LHG2112" s="1"/>
      <c r="LHH2112" s="1"/>
      <c r="LHI2112" s="1"/>
      <c r="LHJ2112" s="1"/>
      <c r="LHK2112" s="1"/>
      <c r="LHL2112" s="1"/>
      <c r="LHM2112" s="1"/>
      <c r="LHN2112" s="1"/>
      <c r="LHO2112" s="1"/>
      <c r="LHP2112" s="1"/>
      <c r="LHQ2112" s="1"/>
      <c r="LHR2112" s="1"/>
      <c r="LHS2112" s="1"/>
      <c r="LHT2112" s="1"/>
      <c r="LHU2112" s="1"/>
      <c r="LHV2112" s="1"/>
      <c r="LHW2112" s="1"/>
      <c r="LHX2112" s="1"/>
      <c r="LHY2112" s="1"/>
      <c r="LHZ2112" s="1"/>
      <c r="LIA2112" s="1"/>
      <c r="LIB2112" s="1"/>
      <c r="LIC2112" s="1"/>
      <c r="LID2112" s="1"/>
      <c r="LIE2112" s="1"/>
      <c r="LIF2112" s="1"/>
      <c r="LIG2112" s="1"/>
      <c r="LIH2112" s="1"/>
      <c r="LII2112" s="1"/>
      <c r="LIJ2112" s="1"/>
      <c r="LIK2112" s="1"/>
      <c r="LIL2112" s="1"/>
      <c r="LIM2112" s="1"/>
      <c r="LIN2112" s="1"/>
      <c r="LIO2112" s="1"/>
      <c r="LIP2112" s="1"/>
      <c r="LIQ2112" s="1"/>
      <c r="LIR2112" s="1"/>
      <c r="LIS2112" s="1"/>
      <c r="LIT2112" s="1"/>
      <c r="LIU2112" s="1"/>
      <c r="LIV2112" s="1"/>
      <c r="LIW2112" s="1"/>
      <c r="LIX2112" s="1"/>
      <c r="LIY2112" s="1"/>
      <c r="LIZ2112" s="1"/>
      <c r="LJA2112" s="1"/>
      <c r="LJB2112" s="1"/>
      <c r="LJC2112" s="1"/>
      <c r="LJD2112" s="1"/>
      <c r="LJE2112" s="1"/>
      <c r="LJF2112" s="1"/>
      <c r="LJG2112" s="1"/>
      <c r="LJH2112" s="1"/>
      <c r="LJI2112" s="1"/>
      <c r="LJJ2112" s="1"/>
      <c r="LJK2112" s="1"/>
      <c r="LJL2112" s="1"/>
      <c r="LJM2112" s="1"/>
      <c r="LJN2112" s="1"/>
      <c r="LJO2112" s="1"/>
      <c r="LJP2112" s="1"/>
      <c r="LJQ2112" s="1"/>
      <c r="LJR2112" s="1"/>
      <c r="LJS2112" s="1"/>
      <c r="LJT2112" s="1"/>
      <c r="LJU2112" s="1"/>
      <c r="LJV2112" s="1"/>
      <c r="LJW2112" s="1"/>
      <c r="LJX2112" s="1"/>
      <c r="LJY2112" s="1"/>
      <c r="LJZ2112" s="1"/>
      <c r="LKA2112" s="1"/>
      <c r="LKB2112" s="1"/>
      <c r="LKC2112" s="1"/>
      <c r="LKD2112" s="1"/>
      <c r="LKE2112" s="1"/>
      <c r="LKF2112" s="1"/>
      <c r="LKG2112" s="1"/>
      <c r="LKH2112" s="1"/>
      <c r="LKI2112" s="1"/>
      <c r="LKJ2112" s="1"/>
      <c r="LKK2112" s="1"/>
      <c r="LKL2112" s="1"/>
      <c r="LKM2112" s="1"/>
      <c r="LKN2112" s="1"/>
      <c r="LKO2112" s="1"/>
      <c r="LKP2112" s="1"/>
      <c r="LKQ2112" s="1"/>
      <c r="LKR2112" s="1"/>
      <c r="LKS2112" s="1"/>
      <c r="LKT2112" s="1"/>
      <c r="LKU2112" s="1"/>
      <c r="LKV2112" s="1"/>
      <c r="LKW2112" s="1"/>
      <c r="LKX2112" s="1"/>
      <c r="LKY2112" s="1"/>
      <c r="LKZ2112" s="1"/>
      <c r="LLA2112" s="1"/>
      <c r="LLB2112" s="1"/>
      <c r="LLC2112" s="1"/>
      <c r="LLD2112" s="1"/>
      <c r="LLE2112" s="1"/>
      <c r="LLF2112" s="1"/>
      <c r="LLG2112" s="1"/>
      <c r="LLH2112" s="1"/>
      <c r="LLI2112" s="1"/>
      <c r="LLJ2112" s="1"/>
      <c r="LLK2112" s="1"/>
      <c r="LLL2112" s="1"/>
      <c r="LLM2112" s="1"/>
      <c r="LLN2112" s="1"/>
      <c r="LLO2112" s="1"/>
      <c r="LLP2112" s="1"/>
      <c r="LLQ2112" s="1"/>
      <c r="LLR2112" s="1"/>
      <c r="LLS2112" s="1"/>
      <c r="LLT2112" s="1"/>
      <c r="LLU2112" s="1"/>
      <c r="LLV2112" s="1"/>
      <c r="LLW2112" s="1"/>
      <c r="LLX2112" s="1"/>
      <c r="LLY2112" s="1"/>
      <c r="LLZ2112" s="1"/>
      <c r="LMA2112" s="1"/>
      <c r="LMB2112" s="1"/>
      <c r="LMC2112" s="1"/>
      <c r="LMD2112" s="1"/>
      <c r="LME2112" s="1"/>
      <c r="LMF2112" s="1"/>
      <c r="LMG2112" s="1"/>
      <c r="LMH2112" s="1"/>
      <c r="LMI2112" s="1"/>
      <c r="LMJ2112" s="1"/>
      <c r="LMK2112" s="1"/>
      <c r="LML2112" s="1"/>
      <c r="LMM2112" s="1"/>
      <c r="LMN2112" s="1"/>
      <c r="LMO2112" s="1"/>
      <c r="LMP2112" s="1"/>
      <c r="LMQ2112" s="1"/>
      <c r="LMR2112" s="1"/>
      <c r="LMS2112" s="1"/>
      <c r="LMT2112" s="1"/>
      <c r="LMU2112" s="1"/>
      <c r="LMV2112" s="1"/>
      <c r="LMW2112" s="1"/>
      <c r="LMX2112" s="1"/>
      <c r="LMY2112" s="1"/>
      <c r="LMZ2112" s="1"/>
      <c r="LNA2112" s="1"/>
      <c r="LNB2112" s="1"/>
      <c r="LNC2112" s="1"/>
      <c r="LND2112" s="1"/>
      <c r="LNE2112" s="1"/>
      <c r="LNF2112" s="1"/>
      <c r="LNG2112" s="1"/>
      <c r="LNH2112" s="1"/>
      <c r="LNI2112" s="1"/>
      <c r="LNJ2112" s="1"/>
      <c r="LNK2112" s="1"/>
      <c r="LNL2112" s="1"/>
      <c r="LNM2112" s="1"/>
      <c r="LNN2112" s="1"/>
      <c r="LNO2112" s="1"/>
      <c r="LNP2112" s="1"/>
      <c r="LNQ2112" s="1"/>
      <c r="LNR2112" s="1"/>
      <c r="LNS2112" s="1"/>
      <c r="LNT2112" s="1"/>
      <c r="LNU2112" s="1"/>
      <c r="LNV2112" s="1"/>
      <c r="LNW2112" s="1"/>
      <c r="LNX2112" s="1"/>
      <c r="LNY2112" s="1"/>
      <c r="LNZ2112" s="1"/>
      <c r="LOA2112" s="1"/>
      <c r="LOB2112" s="1"/>
      <c r="LOC2112" s="1"/>
      <c r="LOD2112" s="1"/>
      <c r="LOE2112" s="1"/>
      <c r="LOF2112" s="1"/>
      <c r="LOG2112" s="1"/>
      <c r="LOH2112" s="1"/>
      <c r="LOI2112" s="1"/>
      <c r="LOJ2112" s="1"/>
      <c r="LOK2112" s="1"/>
      <c r="LOL2112" s="1"/>
      <c r="LOM2112" s="1"/>
      <c r="LON2112" s="1"/>
      <c r="LOO2112" s="1"/>
      <c r="LOP2112" s="1"/>
      <c r="LOQ2112" s="1"/>
      <c r="LOR2112" s="1"/>
      <c r="LOS2112" s="1"/>
      <c r="LOT2112" s="1"/>
      <c r="LOU2112" s="1"/>
      <c r="LOV2112" s="1"/>
      <c r="LOW2112" s="1"/>
      <c r="LOX2112" s="1"/>
      <c r="LOY2112" s="1"/>
      <c r="LOZ2112" s="1"/>
      <c r="LPA2112" s="1"/>
      <c r="LPB2112" s="1"/>
      <c r="LPC2112" s="1"/>
      <c r="LPD2112" s="1"/>
      <c r="LPE2112" s="1"/>
      <c r="LPF2112" s="1"/>
      <c r="LPG2112" s="1"/>
      <c r="LPH2112" s="1"/>
      <c r="LPI2112" s="1"/>
      <c r="LPJ2112" s="1"/>
      <c r="LPK2112" s="1"/>
      <c r="LPL2112" s="1"/>
      <c r="LPM2112" s="1"/>
      <c r="LPN2112" s="1"/>
      <c r="LPO2112" s="1"/>
      <c r="LPP2112" s="1"/>
      <c r="LPQ2112" s="1"/>
      <c r="LPR2112" s="1"/>
      <c r="LPS2112" s="1"/>
      <c r="LPT2112" s="1"/>
      <c r="LPU2112" s="1"/>
      <c r="LPV2112" s="1"/>
      <c r="LPW2112" s="1"/>
      <c r="LPX2112" s="1"/>
      <c r="LPY2112" s="1"/>
      <c r="LPZ2112" s="1"/>
      <c r="LQA2112" s="1"/>
      <c r="LQB2112" s="1"/>
      <c r="LQC2112" s="1"/>
      <c r="LQD2112" s="1"/>
      <c r="LQE2112" s="1"/>
      <c r="LQF2112" s="1"/>
      <c r="LQG2112" s="1"/>
      <c r="LQH2112" s="1"/>
      <c r="LQI2112" s="1"/>
      <c r="LQJ2112" s="1"/>
      <c r="LQK2112" s="1"/>
      <c r="LQL2112" s="1"/>
      <c r="LQM2112" s="1"/>
      <c r="LQN2112" s="1"/>
      <c r="LQO2112" s="1"/>
      <c r="LQP2112" s="1"/>
      <c r="LQQ2112" s="1"/>
      <c r="LQR2112" s="1"/>
      <c r="LQS2112" s="1"/>
      <c r="LQT2112" s="1"/>
      <c r="LQU2112" s="1"/>
      <c r="LQV2112" s="1"/>
      <c r="LQW2112" s="1"/>
      <c r="LQX2112" s="1"/>
      <c r="LQY2112" s="1"/>
      <c r="LQZ2112" s="1"/>
      <c r="LRA2112" s="1"/>
      <c r="LRB2112" s="1"/>
      <c r="LRC2112" s="1"/>
      <c r="LRD2112" s="1"/>
      <c r="LRE2112" s="1"/>
      <c r="LRF2112" s="1"/>
      <c r="LRG2112" s="1"/>
      <c r="LRH2112" s="1"/>
      <c r="LRI2112" s="1"/>
      <c r="LRJ2112" s="1"/>
      <c r="LRK2112" s="1"/>
      <c r="LRL2112" s="1"/>
      <c r="LRM2112" s="1"/>
      <c r="LRN2112" s="1"/>
      <c r="LRO2112" s="1"/>
      <c r="LRP2112" s="1"/>
      <c r="LRQ2112" s="1"/>
      <c r="LRR2112" s="1"/>
      <c r="LRS2112" s="1"/>
      <c r="LRT2112" s="1"/>
      <c r="LRU2112" s="1"/>
      <c r="LRV2112" s="1"/>
      <c r="LRW2112" s="1"/>
      <c r="LRX2112" s="1"/>
      <c r="LRY2112" s="1"/>
      <c r="LRZ2112" s="1"/>
      <c r="LSA2112" s="1"/>
      <c r="LSB2112" s="1"/>
      <c r="LSC2112" s="1"/>
      <c r="LSD2112" s="1"/>
      <c r="LSE2112" s="1"/>
      <c r="LSF2112" s="1"/>
      <c r="LSG2112" s="1"/>
      <c r="LSH2112" s="1"/>
      <c r="LSI2112" s="1"/>
      <c r="LSJ2112" s="1"/>
      <c r="LSK2112" s="1"/>
      <c r="LSL2112" s="1"/>
      <c r="LSM2112" s="1"/>
      <c r="LSN2112" s="1"/>
      <c r="LSO2112" s="1"/>
      <c r="LSP2112" s="1"/>
      <c r="LSQ2112" s="1"/>
      <c r="LSR2112" s="1"/>
      <c r="LSS2112" s="1"/>
      <c r="LST2112" s="1"/>
      <c r="LSU2112" s="1"/>
      <c r="LSV2112" s="1"/>
      <c r="LSW2112" s="1"/>
      <c r="LSX2112" s="1"/>
      <c r="LSY2112" s="1"/>
      <c r="LSZ2112" s="1"/>
      <c r="LTA2112" s="1"/>
      <c r="LTB2112" s="1"/>
      <c r="LTC2112" s="1"/>
      <c r="LTD2112" s="1"/>
      <c r="LTE2112" s="1"/>
      <c r="LTF2112" s="1"/>
      <c r="LTG2112" s="1"/>
      <c r="LTH2112" s="1"/>
      <c r="LTI2112" s="1"/>
      <c r="LTJ2112" s="1"/>
      <c r="LTK2112" s="1"/>
      <c r="LTL2112" s="1"/>
      <c r="LTM2112" s="1"/>
      <c r="LTN2112" s="1"/>
      <c r="LTO2112" s="1"/>
      <c r="LTP2112" s="1"/>
      <c r="LTQ2112" s="1"/>
      <c r="LTR2112" s="1"/>
      <c r="LTS2112" s="1"/>
      <c r="LTT2112" s="1"/>
      <c r="LTU2112" s="1"/>
      <c r="LTV2112" s="1"/>
      <c r="LTW2112" s="1"/>
      <c r="LTX2112" s="1"/>
      <c r="LTY2112" s="1"/>
      <c r="LTZ2112" s="1"/>
      <c r="LUA2112" s="1"/>
      <c r="LUB2112" s="1"/>
      <c r="LUC2112" s="1"/>
      <c r="LUD2112" s="1"/>
      <c r="LUE2112" s="1"/>
      <c r="LUF2112" s="1"/>
      <c r="LUG2112" s="1"/>
      <c r="LUH2112" s="1"/>
      <c r="LUI2112" s="1"/>
      <c r="LUJ2112" s="1"/>
      <c r="LUK2112" s="1"/>
      <c r="LUL2112" s="1"/>
      <c r="LUM2112" s="1"/>
      <c r="LUN2112" s="1"/>
      <c r="LUO2112" s="1"/>
      <c r="LUP2112" s="1"/>
      <c r="LUQ2112" s="1"/>
      <c r="LUR2112" s="1"/>
      <c r="LUS2112" s="1"/>
      <c r="LUT2112" s="1"/>
      <c r="LUU2112" s="1"/>
      <c r="LUV2112" s="1"/>
      <c r="LUW2112" s="1"/>
      <c r="LUX2112" s="1"/>
      <c r="LUY2112" s="1"/>
      <c r="LUZ2112" s="1"/>
      <c r="LVA2112" s="1"/>
      <c r="LVB2112" s="1"/>
      <c r="LVC2112" s="1"/>
      <c r="LVD2112" s="1"/>
      <c r="LVE2112" s="1"/>
      <c r="LVF2112" s="1"/>
      <c r="LVG2112" s="1"/>
      <c r="LVH2112" s="1"/>
      <c r="LVI2112" s="1"/>
      <c r="LVJ2112" s="1"/>
      <c r="LVK2112" s="1"/>
      <c r="LVL2112" s="1"/>
      <c r="LVM2112" s="1"/>
      <c r="LVN2112" s="1"/>
      <c r="LVO2112" s="1"/>
      <c r="LVP2112" s="1"/>
      <c r="LVQ2112" s="1"/>
      <c r="LVR2112" s="1"/>
      <c r="LVS2112" s="1"/>
      <c r="LVT2112" s="1"/>
      <c r="LVU2112" s="1"/>
      <c r="LVV2112" s="1"/>
      <c r="LVW2112" s="1"/>
      <c r="LVX2112" s="1"/>
      <c r="LVY2112" s="1"/>
      <c r="LVZ2112" s="1"/>
      <c r="LWA2112" s="1"/>
      <c r="LWB2112" s="1"/>
      <c r="LWC2112" s="1"/>
      <c r="LWD2112" s="1"/>
      <c r="LWE2112" s="1"/>
      <c r="LWF2112" s="1"/>
      <c r="LWG2112" s="1"/>
      <c r="LWH2112" s="1"/>
      <c r="LWI2112" s="1"/>
      <c r="LWJ2112" s="1"/>
      <c r="LWK2112" s="1"/>
      <c r="LWL2112" s="1"/>
      <c r="LWM2112" s="1"/>
      <c r="LWN2112" s="1"/>
      <c r="LWO2112" s="1"/>
      <c r="LWP2112" s="1"/>
      <c r="LWQ2112" s="1"/>
      <c r="LWR2112" s="1"/>
      <c r="LWS2112" s="1"/>
      <c r="LWT2112" s="1"/>
      <c r="LWU2112" s="1"/>
      <c r="LWV2112" s="1"/>
      <c r="LWW2112" s="1"/>
      <c r="LWX2112" s="1"/>
      <c r="LWY2112" s="1"/>
      <c r="LWZ2112" s="1"/>
      <c r="LXA2112" s="1"/>
      <c r="LXB2112" s="1"/>
      <c r="LXC2112" s="1"/>
      <c r="LXD2112" s="1"/>
      <c r="LXE2112" s="1"/>
      <c r="LXF2112" s="1"/>
      <c r="LXG2112" s="1"/>
      <c r="LXH2112" s="1"/>
      <c r="LXI2112" s="1"/>
      <c r="LXJ2112" s="1"/>
      <c r="LXK2112" s="1"/>
      <c r="LXL2112" s="1"/>
      <c r="LXM2112" s="1"/>
      <c r="LXN2112" s="1"/>
      <c r="LXO2112" s="1"/>
      <c r="LXP2112" s="1"/>
      <c r="LXQ2112" s="1"/>
      <c r="LXR2112" s="1"/>
      <c r="LXS2112" s="1"/>
      <c r="LXT2112" s="1"/>
      <c r="LXU2112" s="1"/>
      <c r="LXV2112" s="1"/>
      <c r="LXW2112" s="1"/>
      <c r="LXX2112" s="1"/>
      <c r="LXY2112" s="1"/>
      <c r="LXZ2112" s="1"/>
      <c r="LYA2112" s="1"/>
      <c r="LYB2112" s="1"/>
      <c r="LYC2112" s="1"/>
      <c r="LYD2112" s="1"/>
      <c r="LYE2112" s="1"/>
      <c r="LYF2112" s="1"/>
      <c r="LYG2112" s="1"/>
      <c r="LYH2112" s="1"/>
      <c r="LYI2112" s="1"/>
      <c r="LYJ2112" s="1"/>
      <c r="LYK2112" s="1"/>
      <c r="LYL2112" s="1"/>
      <c r="LYM2112" s="1"/>
      <c r="LYN2112" s="1"/>
      <c r="LYO2112" s="1"/>
      <c r="LYP2112" s="1"/>
      <c r="LYQ2112" s="1"/>
      <c r="LYR2112" s="1"/>
      <c r="LYS2112" s="1"/>
      <c r="LYT2112" s="1"/>
      <c r="LYU2112" s="1"/>
      <c r="LYV2112" s="1"/>
      <c r="LYW2112" s="1"/>
      <c r="LYX2112" s="1"/>
      <c r="LYY2112" s="1"/>
      <c r="LYZ2112" s="1"/>
      <c r="LZA2112" s="1"/>
      <c r="LZB2112" s="1"/>
      <c r="LZC2112" s="1"/>
      <c r="LZD2112" s="1"/>
      <c r="LZE2112" s="1"/>
      <c r="LZF2112" s="1"/>
      <c r="LZG2112" s="1"/>
      <c r="LZH2112" s="1"/>
      <c r="LZI2112" s="1"/>
      <c r="LZJ2112" s="1"/>
      <c r="LZK2112" s="1"/>
      <c r="LZL2112" s="1"/>
      <c r="LZM2112" s="1"/>
      <c r="LZN2112" s="1"/>
      <c r="LZO2112" s="1"/>
      <c r="LZP2112" s="1"/>
      <c r="LZQ2112" s="1"/>
      <c r="LZR2112" s="1"/>
      <c r="LZS2112" s="1"/>
      <c r="LZT2112" s="1"/>
      <c r="LZU2112" s="1"/>
      <c r="LZV2112" s="1"/>
      <c r="LZW2112" s="1"/>
      <c r="LZX2112" s="1"/>
      <c r="LZY2112" s="1"/>
      <c r="LZZ2112" s="1"/>
      <c r="MAA2112" s="1"/>
      <c r="MAB2112" s="1"/>
      <c r="MAC2112" s="1"/>
      <c r="MAD2112" s="1"/>
      <c r="MAE2112" s="1"/>
      <c r="MAF2112" s="1"/>
      <c r="MAG2112" s="1"/>
      <c r="MAH2112" s="1"/>
      <c r="MAI2112" s="1"/>
      <c r="MAJ2112" s="1"/>
      <c r="MAK2112" s="1"/>
      <c r="MAL2112" s="1"/>
      <c r="MAM2112" s="1"/>
      <c r="MAN2112" s="1"/>
      <c r="MAO2112" s="1"/>
      <c r="MAP2112" s="1"/>
      <c r="MAQ2112" s="1"/>
      <c r="MAR2112" s="1"/>
      <c r="MAS2112" s="1"/>
      <c r="MAT2112" s="1"/>
      <c r="MAU2112" s="1"/>
      <c r="MAV2112" s="1"/>
      <c r="MAW2112" s="1"/>
      <c r="MAX2112" s="1"/>
      <c r="MAY2112" s="1"/>
      <c r="MAZ2112" s="1"/>
      <c r="MBA2112" s="1"/>
      <c r="MBB2112" s="1"/>
      <c r="MBC2112" s="1"/>
      <c r="MBD2112" s="1"/>
      <c r="MBE2112" s="1"/>
      <c r="MBF2112" s="1"/>
      <c r="MBG2112" s="1"/>
      <c r="MBH2112" s="1"/>
      <c r="MBI2112" s="1"/>
      <c r="MBJ2112" s="1"/>
      <c r="MBK2112" s="1"/>
      <c r="MBL2112" s="1"/>
      <c r="MBM2112" s="1"/>
      <c r="MBN2112" s="1"/>
      <c r="MBO2112" s="1"/>
      <c r="MBP2112" s="1"/>
      <c r="MBQ2112" s="1"/>
      <c r="MBR2112" s="1"/>
      <c r="MBS2112" s="1"/>
      <c r="MBT2112" s="1"/>
      <c r="MBU2112" s="1"/>
      <c r="MBV2112" s="1"/>
      <c r="MBW2112" s="1"/>
      <c r="MBX2112" s="1"/>
      <c r="MBY2112" s="1"/>
      <c r="MBZ2112" s="1"/>
      <c r="MCA2112" s="1"/>
      <c r="MCB2112" s="1"/>
      <c r="MCC2112" s="1"/>
      <c r="MCD2112" s="1"/>
      <c r="MCE2112" s="1"/>
      <c r="MCF2112" s="1"/>
      <c r="MCG2112" s="1"/>
      <c r="MCH2112" s="1"/>
      <c r="MCI2112" s="1"/>
      <c r="MCJ2112" s="1"/>
      <c r="MCK2112" s="1"/>
      <c r="MCL2112" s="1"/>
      <c r="MCM2112" s="1"/>
      <c r="MCN2112" s="1"/>
      <c r="MCO2112" s="1"/>
      <c r="MCP2112" s="1"/>
      <c r="MCQ2112" s="1"/>
      <c r="MCR2112" s="1"/>
      <c r="MCS2112" s="1"/>
      <c r="MCT2112" s="1"/>
      <c r="MCU2112" s="1"/>
      <c r="MCV2112" s="1"/>
      <c r="MCW2112" s="1"/>
      <c r="MCX2112" s="1"/>
      <c r="MCY2112" s="1"/>
      <c r="MCZ2112" s="1"/>
      <c r="MDA2112" s="1"/>
      <c r="MDB2112" s="1"/>
      <c r="MDC2112" s="1"/>
      <c r="MDD2112" s="1"/>
      <c r="MDE2112" s="1"/>
      <c r="MDF2112" s="1"/>
      <c r="MDG2112" s="1"/>
      <c r="MDH2112" s="1"/>
      <c r="MDI2112" s="1"/>
      <c r="MDJ2112" s="1"/>
      <c r="MDK2112" s="1"/>
      <c r="MDL2112" s="1"/>
      <c r="MDM2112" s="1"/>
      <c r="MDN2112" s="1"/>
      <c r="MDO2112" s="1"/>
      <c r="MDP2112" s="1"/>
      <c r="MDQ2112" s="1"/>
      <c r="MDR2112" s="1"/>
      <c r="MDS2112" s="1"/>
      <c r="MDT2112" s="1"/>
      <c r="MDU2112" s="1"/>
      <c r="MDV2112" s="1"/>
      <c r="MDW2112" s="1"/>
      <c r="MDX2112" s="1"/>
      <c r="MDY2112" s="1"/>
      <c r="MDZ2112" s="1"/>
      <c r="MEA2112" s="1"/>
      <c r="MEB2112" s="1"/>
      <c r="MEC2112" s="1"/>
      <c r="MED2112" s="1"/>
      <c r="MEE2112" s="1"/>
      <c r="MEF2112" s="1"/>
      <c r="MEG2112" s="1"/>
      <c r="MEH2112" s="1"/>
      <c r="MEI2112" s="1"/>
      <c r="MEJ2112" s="1"/>
      <c r="MEK2112" s="1"/>
      <c r="MEL2112" s="1"/>
      <c r="MEM2112" s="1"/>
      <c r="MEN2112" s="1"/>
      <c r="MEO2112" s="1"/>
      <c r="MEP2112" s="1"/>
      <c r="MEQ2112" s="1"/>
      <c r="MER2112" s="1"/>
      <c r="MES2112" s="1"/>
      <c r="MET2112" s="1"/>
      <c r="MEU2112" s="1"/>
      <c r="MEV2112" s="1"/>
      <c r="MEW2112" s="1"/>
      <c r="MEX2112" s="1"/>
      <c r="MEY2112" s="1"/>
      <c r="MEZ2112" s="1"/>
      <c r="MFA2112" s="1"/>
      <c r="MFB2112" s="1"/>
      <c r="MFC2112" s="1"/>
      <c r="MFD2112" s="1"/>
      <c r="MFE2112" s="1"/>
      <c r="MFF2112" s="1"/>
      <c r="MFG2112" s="1"/>
      <c r="MFH2112" s="1"/>
      <c r="MFI2112" s="1"/>
      <c r="MFJ2112" s="1"/>
      <c r="MFK2112" s="1"/>
      <c r="MFL2112" s="1"/>
      <c r="MFM2112" s="1"/>
      <c r="MFN2112" s="1"/>
      <c r="MFO2112" s="1"/>
      <c r="MFP2112" s="1"/>
      <c r="MFQ2112" s="1"/>
      <c r="MFR2112" s="1"/>
      <c r="MFS2112" s="1"/>
      <c r="MFT2112" s="1"/>
      <c r="MFU2112" s="1"/>
      <c r="MFV2112" s="1"/>
      <c r="MFW2112" s="1"/>
      <c r="MFX2112" s="1"/>
      <c r="MFY2112" s="1"/>
      <c r="MFZ2112" s="1"/>
      <c r="MGA2112" s="1"/>
      <c r="MGB2112" s="1"/>
      <c r="MGC2112" s="1"/>
      <c r="MGD2112" s="1"/>
      <c r="MGE2112" s="1"/>
      <c r="MGF2112" s="1"/>
      <c r="MGG2112" s="1"/>
      <c r="MGH2112" s="1"/>
      <c r="MGI2112" s="1"/>
      <c r="MGJ2112" s="1"/>
      <c r="MGK2112" s="1"/>
      <c r="MGL2112" s="1"/>
      <c r="MGM2112" s="1"/>
      <c r="MGN2112" s="1"/>
      <c r="MGO2112" s="1"/>
      <c r="MGP2112" s="1"/>
      <c r="MGQ2112" s="1"/>
      <c r="MGR2112" s="1"/>
      <c r="MGS2112" s="1"/>
      <c r="MGT2112" s="1"/>
      <c r="MGU2112" s="1"/>
      <c r="MGV2112" s="1"/>
      <c r="MGW2112" s="1"/>
      <c r="MGX2112" s="1"/>
      <c r="MGY2112" s="1"/>
      <c r="MGZ2112" s="1"/>
      <c r="MHA2112" s="1"/>
      <c r="MHB2112" s="1"/>
      <c r="MHC2112" s="1"/>
      <c r="MHD2112" s="1"/>
      <c r="MHE2112" s="1"/>
      <c r="MHF2112" s="1"/>
      <c r="MHG2112" s="1"/>
      <c r="MHH2112" s="1"/>
      <c r="MHI2112" s="1"/>
      <c r="MHJ2112" s="1"/>
      <c r="MHK2112" s="1"/>
      <c r="MHL2112" s="1"/>
      <c r="MHM2112" s="1"/>
      <c r="MHN2112" s="1"/>
      <c r="MHO2112" s="1"/>
      <c r="MHP2112" s="1"/>
      <c r="MHQ2112" s="1"/>
      <c r="MHR2112" s="1"/>
      <c r="MHS2112" s="1"/>
      <c r="MHT2112" s="1"/>
      <c r="MHU2112" s="1"/>
      <c r="MHV2112" s="1"/>
      <c r="MHW2112" s="1"/>
      <c r="MHX2112" s="1"/>
      <c r="MHY2112" s="1"/>
      <c r="MHZ2112" s="1"/>
      <c r="MIA2112" s="1"/>
      <c r="MIB2112" s="1"/>
      <c r="MIC2112" s="1"/>
      <c r="MID2112" s="1"/>
      <c r="MIE2112" s="1"/>
      <c r="MIF2112" s="1"/>
      <c r="MIG2112" s="1"/>
      <c r="MIH2112" s="1"/>
      <c r="MII2112" s="1"/>
      <c r="MIJ2112" s="1"/>
      <c r="MIK2112" s="1"/>
      <c r="MIL2112" s="1"/>
      <c r="MIM2112" s="1"/>
      <c r="MIN2112" s="1"/>
      <c r="MIO2112" s="1"/>
      <c r="MIP2112" s="1"/>
      <c r="MIQ2112" s="1"/>
      <c r="MIR2112" s="1"/>
      <c r="MIS2112" s="1"/>
      <c r="MIT2112" s="1"/>
      <c r="MIU2112" s="1"/>
      <c r="MIV2112" s="1"/>
      <c r="MIW2112" s="1"/>
      <c r="MIX2112" s="1"/>
      <c r="MIY2112" s="1"/>
      <c r="MIZ2112" s="1"/>
      <c r="MJA2112" s="1"/>
      <c r="MJB2112" s="1"/>
      <c r="MJC2112" s="1"/>
      <c r="MJD2112" s="1"/>
      <c r="MJE2112" s="1"/>
      <c r="MJF2112" s="1"/>
      <c r="MJG2112" s="1"/>
      <c r="MJH2112" s="1"/>
      <c r="MJI2112" s="1"/>
      <c r="MJJ2112" s="1"/>
      <c r="MJK2112" s="1"/>
      <c r="MJL2112" s="1"/>
      <c r="MJM2112" s="1"/>
      <c r="MJN2112" s="1"/>
      <c r="MJO2112" s="1"/>
      <c r="MJP2112" s="1"/>
      <c r="MJQ2112" s="1"/>
      <c r="MJR2112" s="1"/>
      <c r="MJS2112" s="1"/>
      <c r="MJT2112" s="1"/>
      <c r="MJU2112" s="1"/>
      <c r="MJV2112" s="1"/>
      <c r="MJW2112" s="1"/>
      <c r="MJX2112" s="1"/>
      <c r="MJY2112" s="1"/>
      <c r="MJZ2112" s="1"/>
      <c r="MKA2112" s="1"/>
      <c r="MKB2112" s="1"/>
      <c r="MKC2112" s="1"/>
      <c r="MKD2112" s="1"/>
      <c r="MKE2112" s="1"/>
      <c r="MKF2112" s="1"/>
      <c r="MKG2112" s="1"/>
      <c r="MKH2112" s="1"/>
      <c r="MKI2112" s="1"/>
      <c r="MKJ2112" s="1"/>
      <c r="MKK2112" s="1"/>
      <c r="MKL2112" s="1"/>
      <c r="MKM2112" s="1"/>
      <c r="MKN2112" s="1"/>
      <c r="MKO2112" s="1"/>
      <c r="MKP2112" s="1"/>
      <c r="MKQ2112" s="1"/>
      <c r="MKR2112" s="1"/>
      <c r="MKS2112" s="1"/>
      <c r="MKT2112" s="1"/>
      <c r="MKU2112" s="1"/>
      <c r="MKV2112" s="1"/>
      <c r="MKW2112" s="1"/>
      <c r="MKX2112" s="1"/>
      <c r="MKY2112" s="1"/>
      <c r="MKZ2112" s="1"/>
      <c r="MLA2112" s="1"/>
      <c r="MLB2112" s="1"/>
      <c r="MLC2112" s="1"/>
      <c r="MLD2112" s="1"/>
      <c r="MLE2112" s="1"/>
      <c r="MLF2112" s="1"/>
      <c r="MLG2112" s="1"/>
      <c r="MLH2112" s="1"/>
      <c r="MLI2112" s="1"/>
      <c r="MLJ2112" s="1"/>
      <c r="MLK2112" s="1"/>
      <c r="MLL2112" s="1"/>
      <c r="MLM2112" s="1"/>
      <c r="MLN2112" s="1"/>
      <c r="MLO2112" s="1"/>
      <c r="MLP2112" s="1"/>
      <c r="MLQ2112" s="1"/>
      <c r="MLR2112" s="1"/>
      <c r="MLS2112" s="1"/>
      <c r="MLT2112" s="1"/>
      <c r="MLU2112" s="1"/>
      <c r="MLV2112" s="1"/>
      <c r="MLW2112" s="1"/>
      <c r="MLX2112" s="1"/>
      <c r="MLY2112" s="1"/>
      <c r="MLZ2112" s="1"/>
      <c r="MMA2112" s="1"/>
      <c r="MMB2112" s="1"/>
      <c r="MMC2112" s="1"/>
      <c r="MMD2112" s="1"/>
      <c r="MME2112" s="1"/>
      <c r="MMF2112" s="1"/>
      <c r="MMG2112" s="1"/>
      <c r="MMH2112" s="1"/>
      <c r="MMI2112" s="1"/>
      <c r="MMJ2112" s="1"/>
      <c r="MMK2112" s="1"/>
      <c r="MML2112" s="1"/>
      <c r="MMM2112" s="1"/>
      <c r="MMN2112" s="1"/>
      <c r="MMO2112" s="1"/>
      <c r="MMP2112" s="1"/>
      <c r="MMQ2112" s="1"/>
      <c r="MMR2112" s="1"/>
      <c r="MMS2112" s="1"/>
      <c r="MMT2112" s="1"/>
      <c r="MMU2112" s="1"/>
      <c r="MMV2112" s="1"/>
      <c r="MMW2112" s="1"/>
      <c r="MMX2112" s="1"/>
      <c r="MMY2112" s="1"/>
      <c r="MMZ2112" s="1"/>
      <c r="MNA2112" s="1"/>
      <c r="MNB2112" s="1"/>
      <c r="MNC2112" s="1"/>
      <c r="MND2112" s="1"/>
      <c r="MNE2112" s="1"/>
      <c r="MNF2112" s="1"/>
      <c r="MNG2112" s="1"/>
      <c r="MNH2112" s="1"/>
      <c r="MNI2112" s="1"/>
      <c r="MNJ2112" s="1"/>
      <c r="MNK2112" s="1"/>
      <c r="MNL2112" s="1"/>
      <c r="MNM2112" s="1"/>
      <c r="MNN2112" s="1"/>
      <c r="MNO2112" s="1"/>
      <c r="MNP2112" s="1"/>
      <c r="MNQ2112" s="1"/>
      <c r="MNR2112" s="1"/>
      <c r="MNS2112" s="1"/>
      <c r="MNT2112" s="1"/>
      <c r="MNU2112" s="1"/>
      <c r="MNV2112" s="1"/>
      <c r="MNW2112" s="1"/>
      <c r="MNX2112" s="1"/>
      <c r="MNY2112" s="1"/>
      <c r="MNZ2112" s="1"/>
      <c r="MOA2112" s="1"/>
      <c r="MOB2112" s="1"/>
      <c r="MOC2112" s="1"/>
      <c r="MOD2112" s="1"/>
      <c r="MOE2112" s="1"/>
      <c r="MOF2112" s="1"/>
      <c r="MOG2112" s="1"/>
      <c r="MOH2112" s="1"/>
      <c r="MOI2112" s="1"/>
      <c r="MOJ2112" s="1"/>
      <c r="MOK2112" s="1"/>
      <c r="MOL2112" s="1"/>
      <c r="MOM2112" s="1"/>
      <c r="MON2112" s="1"/>
      <c r="MOO2112" s="1"/>
      <c r="MOP2112" s="1"/>
      <c r="MOQ2112" s="1"/>
      <c r="MOR2112" s="1"/>
      <c r="MOS2112" s="1"/>
      <c r="MOT2112" s="1"/>
      <c r="MOU2112" s="1"/>
      <c r="MOV2112" s="1"/>
      <c r="MOW2112" s="1"/>
      <c r="MOX2112" s="1"/>
      <c r="MOY2112" s="1"/>
      <c r="MOZ2112" s="1"/>
      <c r="MPA2112" s="1"/>
      <c r="MPB2112" s="1"/>
      <c r="MPC2112" s="1"/>
      <c r="MPD2112" s="1"/>
      <c r="MPE2112" s="1"/>
      <c r="MPF2112" s="1"/>
      <c r="MPG2112" s="1"/>
      <c r="MPH2112" s="1"/>
      <c r="MPI2112" s="1"/>
      <c r="MPJ2112" s="1"/>
      <c r="MPK2112" s="1"/>
      <c r="MPL2112" s="1"/>
      <c r="MPM2112" s="1"/>
      <c r="MPN2112" s="1"/>
      <c r="MPO2112" s="1"/>
      <c r="MPP2112" s="1"/>
      <c r="MPQ2112" s="1"/>
      <c r="MPR2112" s="1"/>
      <c r="MPS2112" s="1"/>
      <c r="MPT2112" s="1"/>
      <c r="MPU2112" s="1"/>
      <c r="MPV2112" s="1"/>
      <c r="MPW2112" s="1"/>
      <c r="MPX2112" s="1"/>
      <c r="MPY2112" s="1"/>
      <c r="MPZ2112" s="1"/>
      <c r="MQA2112" s="1"/>
      <c r="MQB2112" s="1"/>
      <c r="MQC2112" s="1"/>
      <c r="MQD2112" s="1"/>
      <c r="MQE2112" s="1"/>
      <c r="MQF2112" s="1"/>
      <c r="MQG2112" s="1"/>
      <c r="MQH2112" s="1"/>
      <c r="MQI2112" s="1"/>
      <c r="MQJ2112" s="1"/>
      <c r="MQK2112" s="1"/>
      <c r="MQL2112" s="1"/>
      <c r="MQM2112" s="1"/>
      <c r="MQN2112" s="1"/>
      <c r="MQO2112" s="1"/>
      <c r="MQP2112" s="1"/>
      <c r="MQQ2112" s="1"/>
      <c r="MQR2112" s="1"/>
      <c r="MQS2112" s="1"/>
      <c r="MQT2112" s="1"/>
      <c r="MQU2112" s="1"/>
      <c r="MQV2112" s="1"/>
      <c r="MQW2112" s="1"/>
      <c r="MQX2112" s="1"/>
      <c r="MQY2112" s="1"/>
      <c r="MQZ2112" s="1"/>
      <c r="MRA2112" s="1"/>
      <c r="MRB2112" s="1"/>
      <c r="MRC2112" s="1"/>
      <c r="MRD2112" s="1"/>
      <c r="MRE2112" s="1"/>
      <c r="MRF2112" s="1"/>
      <c r="MRG2112" s="1"/>
      <c r="MRH2112" s="1"/>
      <c r="MRI2112" s="1"/>
      <c r="MRJ2112" s="1"/>
      <c r="MRK2112" s="1"/>
      <c r="MRL2112" s="1"/>
      <c r="MRM2112" s="1"/>
      <c r="MRN2112" s="1"/>
      <c r="MRO2112" s="1"/>
      <c r="MRP2112" s="1"/>
      <c r="MRQ2112" s="1"/>
      <c r="MRR2112" s="1"/>
      <c r="MRS2112" s="1"/>
      <c r="MRT2112" s="1"/>
      <c r="MRU2112" s="1"/>
      <c r="MRV2112" s="1"/>
      <c r="MRW2112" s="1"/>
      <c r="MRX2112" s="1"/>
      <c r="MRY2112" s="1"/>
      <c r="MRZ2112" s="1"/>
      <c r="MSA2112" s="1"/>
      <c r="MSB2112" s="1"/>
      <c r="MSC2112" s="1"/>
      <c r="MSD2112" s="1"/>
      <c r="MSE2112" s="1"/>
      <c r="MSF2112" s="1"/>
      <c r="MSG2112" s="1"/>
      <c r="MSH2112" s="1"/>
      <c r="MSI2112" s="1"/>
      <c r="MSJ2112" s="1"/>
      <c r="MSK2112" s="1"/>
      <c r="MSL2112" s="1"/>
      <c r="MSM2112" s="1"/>
      <c r="MSN2112" s="1"/>
      <c r="MSO2112" s="1"/>
      <c r="MSP2112" s="1"/>
      <c r="MSQ2112" s="1"/>
      <c r="MSR2112" s="1"/>
      <c r="MSS2112" s="1"/>
      <c r="MST2112" s="1"/>
      <c r="MSU2112" s="1"/>
      <c r="MSV2112" s="1"/>
      <c r="MSW2112" s="1"/>
      <c r="MSX2112" s="1"/>
      <c r="MSY2112" s="1"/>
      <c r="MSZ2112" s="1"/>
      <c r="MTA2112" s="1"/>
      <c r="MTB2112" s="1"/>
      <c r="MTC2112" s="1"/>
      <c r="MTD2112" s="1"/>
      <c r="MTE2112" s="1"/>
      <c r="MTF2112" s="1"/>
      <c r="MTG2112" s="1"/>
      <c r="MTH2112" s="1"/>
      <c r="MTI2112" s="1"/>
      <c r="MTJ2112" s="1"/>
      <c r="MTK2112" s="1"/>
      <c r="MTL2112" s="1"/>
      <c r="MTM2112" s="1"/>
      <c r="MTN2112" s="1"/>
      <c r="MTO2112" s="1"/>
      <c r="MTP2112" s="1"/>
      <c r="MTQ2112" s="1"/>
      <c r="MTR2112" s="1"/>
      <c r="MTS2112" s="1"/>
      <c r="MTT2112" s="1"/>
      <c r="MTU2112" s="1"/>
      <c r="MTV2112" s="1"/>
      <c r="MTW2112" s="1"/>
      <c r="MTX2112" s="1"/>
      <c r="MTY2112" s="1"/>
      <c r="MTZ2112" s="1"/>
      <c r="MUA2112" s="1"/>
      <c r="MUB2112" s="1"/>
      <c r="MUC2112" s="1"/>
      <c r="MUD2112" s="1"/>
      <c r="MUE2112" s="1"/>
      <c r="MUF2112" s="1"/>
      <c r="MUG2112" s="1"/>
      <c r="MUH2112" s="1"/>
      <c r="MUI2112" s="1"/>
      <c r="MUJ2112" s="1"/>
      <c r="MUK2112" s="1"/>
      <c r="MUL2112" s="1"/>
      <c r="MUM2112" s="1"/>
      <c r="MUN2112" s="1"/>
      <c r="MUO2112" s="1"/>
      <c r="MUP2112" s="1"/>
      <c r="MUQ2112" s="1"/>
      <c r="MUR2112" s="1"/>
      <c r="MUS2112" s="1"/>
      <c r="MUT2112" s="1"/>
      <c r="MUU2112" s="1"/>
      <c r="MUV2112" s="1"/>
      <c r="MUW2112" s="1"/>
      <c r="MUX2112" s="1"/>
      <c r="MUY2112" s="1"/>
      <c r="MUZ2112" s="1"/>
      <c r="MVA2112" s="1"/>
      <c r="MVB2112" s="1"/>
      <c r="MVC2112" s="1"/>
      <c r="MVD2112" s="1"/>
      <c r="MVE2112" s="1"/>
      <c r="MVF2112" s="1"/>
      <c r="MVG2112" s="1"/>
      <c r="MVH2112" s="1"/>
      <c r="MVI2112" s="1"/>
      <c r="MVJ2112" s="1"/>
      <c r="MVK2112" s="1"/>
      <c r="MVL2112" s="1"/>
      <c r="MVM2112" s="1"/>
      <c r="MVN2112" s="1"/>
      <c r="MVO2112" s="1"/>
      <c r="MVP2112" s="1"/>
      <c r="MVQ2112" s="1"/>
      <c r="MVR2112" s="1"/>
      <c r="MVS2112" s="1"/>
      <c r="MVT2112" s="1"/>
      <c r="MVU2112" s="1"/>
      <c r="MVV2112" s="1"/>
      <c r="MVW2112" s="1"/>
      <c r="MVX2112" s="1"/>
      <c r="MVY2112" s="1"/>
      <c r="MVZ2112" s="1"/>
      <c r="MWA2112" s="1"/>
      <c r="MWB2112" s="1"/>
      <c r="MWC2112" s="1"/>
      <c r="MWD2112" s="1"/>
      <c r="MWE2112" s="1"/>
      <c r="MWF2112" s="1"/>
      <c r="MWG2112" s="1"/>
      <c r="MWH2112" s="1"/>
      <c r="MWI2112" s="1"/>
      <c r="MWJ2112" s="1"/>
      <c r="MWK2112" s="1"/>
      <c r="MWL2112" s="1"/>
      <c r="MWM2112" s="1"/>
      <c r="MWN2112" s="1"/>
      <c r="MWO2112" s="1"/>
      <c r="MWP2112" s="1"/>
      <c r="MWQ2112" s="1"/>
      <c r="MWR2112" s="1"/>
      <c r="MWS2112" s="1"/>
      <c r="MWT2112" s="1"/>
      <c r="MWU2112" s="1"/>
      <c r="MWV2112" s="1"/>
      <c r="MWW2112" s="1"/>
      <c r="MWX2112" s="1"/>
      <c r="MWY2112" s="1"/>
      <c r="MWZ2112" s="1"/>
      <c r="MXA2112" s="1"/>
      <c r="MXB2112" s="1"/>
      <c r="MXC2112" s="1"/>
      <c r="MXD2112" s="1"/>
      <c r="MXE2112" s="1"/>
      <c r="MXF2112" s="1"/>
      <c r="MXG2112" s="1"/>
      <c r="MXH2112" s="1"/>
      <c r="MXI2112" s="1"/>
      <c r="MXJ2112" s="1"/>
      <c r="MXK2112" s="1"/>
      <c r="MXL2112" s="1"/>
      <c r="MXM2112" s="1"/>
      <c r="MXN2112" s="1"/>
      <c r="MXO2112" s="1"/>
      <c r="MXP2112" s="1"/>
      <c r="MXQ2112" s="1"/>
      <c r="MXR2112" s="1"/>
      <c r="MXS2112" s="1"/>
      <c r="MXT2112" s="1"/>
      <c r="MXU2112" s="1"/>
      <c r="MXV2112" s="1"/>
      <c r="MXW2112" s="1"/>
      <c r="MXX2112" s="1"/>
      <c r="MXY2112" s="1"/>
      <c r="MXZ2112" s="1"/>
      <c r="MYA2112" s="1"/>
      <c r="MYB2112" s="1"/>
      <c r="MYC2112" s="1"/>
      <c r="MYD2112" s="1"/>
      <c r="MYE2112" s="1"/>
      <c r="MYF2112" s="1"/>
      <c r="MYG2112" s="1"/>
      <c r="MYH2112" s="1"/>
      <c r="MYI2112" s="1"/>
      <c r="MYJ2112" s="1"/>
      <c r="MYK2112" s="1"/>
      <c r="MYL2112" s="1"/>
      <c r="MYM2112" s="1"/>
      <c r="MYN2112" s="1"/>
      <c r="MYO2112" s="1"/>
      <c r="MYP2112" s="1"/>
      <c r="MYQ2112" s="1"/>
      <c r="MYR2112" s="1"/>
      <c r="MYS2112" s="1"/>
      <c r="MYT2112" s="1"/>
      <c r="MYU2112" s="1"/>
      <c r="MYV2112" s="1"/>
      <c r="MYW2112" s="1"/>
      <c r="MYX2112" s="1"/>
      <c r="MYY2112" s="1"/>
      <c r="MYZ2112" s="1"/>
      <c r="MZA2112" s="1"/>
      <c r="MZB2112" s="1"/>
      <c r="MZC2112" s="1"/>
      <c r="MZD2112" s="1"/>
      <c r="MZE2112" s="1"/>
      <c r="MZF2112" s="1"/>
      <c r="MZG2112" s="1"/>
      <c r="MZH2112" s="1"/>
      <c r="MZI2112" s="1"/>
      <c r="MZJ2112" s="1"/>
      <c r="MZK2112" s="1"/>
      <c r="MZL2112" s="1"/>
      <c r="MZM2112" s="1"/>
      <c r="MZN2112" s="1"/>
      <c r="MZO2112" s="1"/>
      <c r="MZP2112" s="1"/>
      <c r="MZQ2112" s="1"/>
      <c r="MZR2112" s="1"/>
      <c r="MZS2112" s="1"/>
      <c r="MZT2112" s="1"/>
      <c r="MZU2112" s="1"/>
      <c r="MZV2112" s="1"/>
      <c r="MZW2112" s="1"/>
      <c r="MZX2112" s="1"/>
      <c r="MZY2112" s="1"/>
      <c r="MZZ2112" s="1"/>
      <c r="NAA2112" s="1"/>
      <c r="NAB2112" s="1"/>
      <c r="NAC2112" s="1"/>
      <c r="NAD2112" s="1"/>
      <c r="NAE2112" s="1"/>
      <c r="NAF2112" s="1"/>
      <c r="NAG2112" s="1"/>
      <c r="NAH2112" s="1"/>
      <c r="NAI2112" s="1"/>
      <c r="NAJ2112" s="1"/>
      <c r="NAK2112" s="1"/>
      <c r="NAL2112" s="1"/>
      <c r="NAM2112" s="1"/>
      <c r="NAN2112" s="1"/>
      <c r="NAO2112" s="1"/>
      <c r="NAP2112" s="1"/>
      <c r="NAQ2112" s="1"/>
      <c r="NAR2112" s="1"/>
      <c r="NAS2112" s="1"/>
      <c r="NAT2112" s="1"/>
      <c r="NAU2112" s="1"/>
      <c r="NAV2112" s="1"/>
      <c r="NAW2112" s="1"/>
      <c r="NAX2112" s="1"/>
      <c r="NAY2112" s="1"/>
      <c r="NAZ2112" s="1"/>
      <c r="NBA2112" s="1"/>
      <c r="NBB2112" s="1"/>
      <c r="NBC2112" s="1"/>
      <c r="NBD2112" s="1"/>
      <c r="NBE2112" s="1"/>
      <c r="NBF2112" s="1"/>
      <c r="NBG2112" s="1"/>
      <c r="NBH2112" s="1"/>
      <c r="NBI2112" s="1"/>
      <c r="NBJ2112" s="1"/>
      <c r="NBK2112" s="1"/>
      <c r="NBL2112" s="1"/>
      <c r="NBM2112" s="1"/>
      <c r="NBN2112" s="1"/>
      <c r="NBO2112" s="1"/>
      <c r="NBP2112" s="1"/>
      <c r="NBQ2112" s="1"/>
      <c r="NBR2112" s="1"/>
      <c r="NBS2112" s="1"/>
      <c r="NBT2112" s="1"/>
      <c r="NBU2112" s="1"/>
      <c r="NBV2112" s="1"/>
      <c r="NBW2112" s="1"/>
      <c r="NBX2112" s="1"/>
      <c r="NBY2112" s="1"/>
      <c r="NBZ2112" s="1"/>
      <c r="NCA2112" s="1"/>
      <c r="NCB2112" s="1"/>
      <c r="NCC2112" s="1"/>
      <c r="NCD2112" s="1"/>
      <c r="NCE2112" s="1"/>
      <c r="NCF2112" s="1"/>
      <c r="NCG2112" s="1"/>
      <c r="NCH2112" s="1"/>
      <c r="NCI2112" s="1"/>
      <c r="NCJ2112" s="1"/>
      <c r="NCK2112" s="1"/>
      <c r="NCL2112" s="1"/>
      <c r="NCM2112" s="1"/>
      <c r="NCN2112" s="1"/>
      <c r="NCO2112" s="1"/>
      <c r="NCP2112" s="1"/>
      <c r="NCQ2112" s="1"/>
      <c r="NCR2112" s="1"/>
      <c r="NCS2112" s="1"/>
      <c r="NCT2112" s="1"/>
      <c r="NCU2112" s="1"/>
      <c r="NCV2112" s="1"/>
      <c r="NCW2112" s="1"/>
      <c r="NCX2112" s="1"/>
      <c r="NCY2112" s="1"/>
      <c r="NCZ2112" s="1"/>
      <c r="NDA2112" s="1"/>
      <c r="NDB2112" s="1"/>
      <c r="NDC2112" s="1"/>
      <c r="NDD2112" s="1"/>
      <c r="NDE2112" s="1"/>
      <c r="NDF2112" s="1"/>
      <c r="NDG2112" s="1"/>
      <c r="NDH2112" s="1"/>
      <c r="NDI2112" s="1"/>
      <c r="NDJ2112" s="1"/>
      <c r="NDK2112" s="1"/>
      <c r="NDL2112" s="1"/>
      <c r="NDM2112" s="1"/>
      <c r="NDN2112" s="1"/>
      <c r="NDO2112" s="1"/>
      <c r="NDP2112" s="1"/>
      <c r="NDQ2112" s="1"/>
      <c r="NDR2112" s="1"/>
      <c r="NDS2112" s="1"/>
      <c r="NDT2112" s="1"/>
      <c r="NDU2112" s="1"/>
      <c r="NDV2112" s="1"/>
      <c r="NDW2112" s="1"/>
      <c r="NDX2112" s="1"/>
      <c r="NDY2112" s="1"/>
      <c r="NDZ2112" s="1"/>
      <c r="NEA2112" s="1"/>
      <c r="NEB2112" s="1"/>
      <c r="NEC2112" s="1"/>
      <c r="NED2112" s="1"/>
      <c r="NEE2112" s="1"/>
      <c r="NEF2112" s="1"/>
      <c r="NEG2112" s="1"/>
      <c r="NEH2112" s="1"/>
      <c r="NEI2112" s="1"/>
      <c r="NEJ2112" s="1"/>
      <c r="NEK2112" s="1"/>
      <c r="NEL2112" s="1"/>
      <c r="NEM2112" s="1"/>
      <c r="NEN2112" s="1"/>
      <c r="NEO2112" s="1"/>
      <c r="NEP2112" s="1"/>
      <c r="NEQ2112" s="1"/>
      <c r="NER2112" s="1"/>
      <c r="NES2112" s="1"/>
      <c r="NET2112" s="1"/>
      <c r="NEU2112" s="1"/>
      <c r="NEV2112" s="1"/>
      <c r="NEW2112" s="1"/>
      <c r="NEX2112" s="1"/>
      <c r="NEY2112" s="1"/>
      <c r="NEZ2112" s="1"/>
      <c r="NFA2112" s="1"/>
      <c r="NFB2112" s="1"/>
      <c r="NFC2112" s="1"/>
      <c r="NFD2112" s="1"/>
      <c r="NFE2112" s="1"/>
      <c r="NFF2112" s="1"/>
      <c r="NFG2112" s="1"/>
      <c r="NFH2112" s="1"/>
      <c r="NFI2112" s="1"/>
      <c r="NFJ2112" s="1"/>
      <c r="NFK2112" s="1"/>
      <c r="NFL2112" s="1"/>
      <c r="NFM2112" s="1"/>
      <c r="NFN2112" s="1"/>
      <c r="NFO2112" s="1"/>
      <c r="NFP2112" s="1"/>
      <c r="NFQ2112" s="1"/>
      <c r="NFR2112" s="1"/>
      <c r="NFS2112" s="1"/>
      <c r="NFT2112" s="1"/>
      <c r="NFU2112" s="1"/>
      <c r="NFV2112" s="1"/>
      <c r="NFW2112" s="1"/>
      <c r="NFX2112" s="1"/>
      <c r="NFY2112" s="1"/>
      <c r="NFZ2112" s="1"/>
      <c r="NGA2112" s="1"/>
      <c r="NGB2112" s="1"/>
      <c r="NGC2112" s="1"/>
      <c r="NGD2112" s="1"/>
      <c r="NGE2112" s="1"/>
      <c r="NGF2112" s="1"/>
      <c r="NGG2112" s="1"/>
      <c r="NGH2112" s="1"/>
      <c r="NGI2112" s="1"/>
      <c r="NGJ2112" s="1"/>
      <c r="NGK2112" s="1"/>
      <c r="NGL2112" s="1"/>
      <c r="NGM2112" s="1"/>
      <c r="NGN2112" s="1"/>
      <c r="NGO2112" s="1"/>
      <c r="NGP2112" s="1"/>
      <c r="NGQ2112" s="1"/>
      <c r="NGR2112" s="1"/>
      <c r="NGS2112" s="1"/>
      <c r="NGT2112" s="1"/>
      <c r="NGU2112" s="1"/>
      <c r="NGV2112" s="1"/>
      <c r="NGW2112" s="1"/>
      <c r="NGX2112" s="1"/>
      <c r="NGY2112" s="1"/>
      <c r="NGZ2112" s="1"/>
      <c r="NHA2112" s="1"/>
      <c r="NHB2112" s="1"/>
      <c r="NHC2112" s="1"/>
      <c r="NHD2112" s="1"/>
      <c r="NHE2112" s="1"/>
      <c r="NHF2112" s="1"/>
      <c r="NHG2112" s="1"/>
      <c r="NHH2112" s="1"/>
      <c r="NHI2112" s="1"/>
      <c r="NHJ2112" s="1"/>
      <c r="NHK2112" s="1"/>
      <c r="NHL2112" s="1"/>
      <c r="NHM2112" s="1"/>
      <c r="NHN2112" s="1"/>
      <c r="NHO2112" s="1"/>
      <c r="NHP2112" s="1"/>
      <c r="NHQ2112" s="1"/>
      <c r="NHR2112" s="1"/>
      <c r="NHS2112" s="1"/>
      <c r="NHT2112" s="1"/>
      <c r="NHU2112" s="1"/>
      <c r="NHV2112" s="1"/>
      <c r="NHW2112" s="1"/>
      <c r="NHX2112" s="1"/>
      <c r="NHY2112" s="1"/>
      <c r="NHZ2112" s="1"/>
      <c r="NIA2112" s="1"/>
      <c r="NIB2112" s="1"/>
      <c r="NIC2112" s="1"/>
      <c r="NID2112" s="1"/>
      <c r="NIE2112" s="1"/>
      <c r="NIF2112" s="1"/>
      <c r="NIG2112" s="1"/>
      <c r="NIH2112" s="1"/>
      <c r="NII2112" s="1"/>
      <c r="NIJ2112" s="1"/>
      <c r="NIK2112" s="1"/>
      <c r="NIL2112" s="1"/>
      <c r="NIM2112" s="1"/>
      <c r="NIN2112" s="1"/>
      <c r="NIO2112" s="1"/>
      <c r="NIP2112" s="1"/>
      <c r="NIQ2112" s="1"/>
      <c r="NIR2112" s="1"/>
      <c r="NIS2112" s="1"/>
      <c r="NIT2112" s="1"/>
      <c r="NIU2112" s="1"/>
      <c r="NIV2112" s="1"/>
      <c r="NIW2112" s="1"/>
      <c r="NIX2112" s="1"/>
      <c r="NIY2112" s="1"/>
      <c r="NIZ2112" s="1"/>
      <c r="NJA2112" s="1"/>
      <c r="NJB2112" s="1"/>
      <c r="NJC2112" s="1"/>
      <c r="NJD2112" s="1"/>
      <c r="NJE2112" s="1"/>
      <c r="NJF2112" s="1"/>
      <c r="NJG2112" s="1"/>
      <c r="NJH2112" s="1"/>
      <c r="NJI2112" s="1"/>
      <c r="NJJ2112" s="1"/>
      <c r="NJK2112" s="1"/>
      <c r="NJL2112" s="1"/>
      <c r="NJM2112" s="1"/>
      <c r="NJN2112" s="1"/>
      <c r="NJO2112" s="1"/>
      <c r="NJP2112" s="1"/>
      <c r="NJQ2112" s="1"/>
      <c r="NJR2112" s="1"/>
      <c r="NJS2112" s="1"/>
      <c r="NJT2112" s="1"/>
      <c r="NJU2112" s="1"/>
      <c r="NJV2112" s="1"/>
      <c r="NJW2112" s="1"/>
      <c r="NJX2112" s="1"/>
      <c r="NJY2112" s="1"/>
      <c r="NJZ2112" s="1"/>
      <c r="NKA2112" s="1"/>
      <c r="NKB2112" s="1"/>
      <c r="NKC2112" s="1"/>
      <c r="NKD2112" s="1"/>
      <c r="NKE2112" s="1"/>
      <c r="NKF2112" s="1"/>
      <c r="NKG2112" s="1"/>
      <c r="NKH2112" s="1"/>
      <c r="NKI2112" s="1"/>
      <c r="NKJ2112" s="1"/>
      <c r="NKK2112" s="1"/>
      <c r="NKL2112" s="1"/>
      <c r="NKM2112" s="1"/>
      <c r="NKN2112" s="1"/>
      <c r="NKO2112" s="1"/>
      <c r="NKP2112" s="1"/>
      <c r="NKQ2112" s="1"/>
      <c r="NKR2112" s="1"/>
      <c r="NKS2112" s="1"/>
      <c r="NKT2112" s="1"/>
      <c r="NKU2112" s="1"/>
      <c r="NKV2112" s="1"/>
      <c r="NKW2112" s="1"/>
      <c r="NKX2112" s="1"/>
      <c r="NKY2112" s="1"/>
      <c r="NKZ2112" s="1"/>
      <c r="NLA2112" s="1"/>
      <c r="NLB2112" s="1"/>
      <c r="NLC2112" s="1"/>
      <c r="NLD2112" s="1"/>
      <c r="NLE2112" s="1"/>
      <c r="NLF2112" s="1"/>
      <c r="NLG2112" s="1"/>
      <c r="NLH2112" s="1"/>
      <c r="NLI2112" s="1"/>
      <c r="NLJ2112" s="1"/>
      <c r="NLK2112" s="1"/>
      <c r="NLL2112" s="1"/>
      <c r="NLM2112" s="1"/>
      <c r="NLN2112" s="1"/>
      <c r="NLO2112" s="1"/>
      <c r="NLP2112" s="1"/>
      <c r="NLQ2112" s="1"/>
      <c r="NLR2112" s="1"/>
      <c r="NLS2112" s="1"/>
      <c r="NLT2112" s="1"/>
      <c r="NLU2112" s="1"/>
      <c r="NLV2112" s="1"/>
      <c r="NLW2112" s="1"/>
      <c r="NLX2112" s="1"/>
      <c r="NLY2112" s="1"/>
      <c r="NLZ2112" s="1"/>
      <c r="NMA2112" s="1"/>
      <c r="NMB2112" s="1"/>
      <c r="NMC2112" s="1"/>
      <c r="NMD2112" s="1"/>
      <c r="NME2112" s="1"/>
      <c r="NMF2112" s="1"/>
      <c r="NMG2112" s="1"/>
      <c r="NMH2112" s="1"/>
      <c r="NMI2112" s="1"/>
      <c r="NMJ2112" s="1"/>
      <c r="NMK2112" s="1"/>
      <c r="NML2112" s="1"/>
      <c r="NMM2112" s="1"/>
      <c r="NMN2112" s="1"/>
      <c r="NMO2112" s="1"/>
      <c r="NMP2112" s="1"/>
      <c r="NMQ2112" s="1"/>
      <c r="NMR2112" s="1"/>
      <c r="NMS2112" s="1"/>
      <c r="NMT2112" s="1"/>
      <c r="NMU2112" s="1"/>
      <c r="NMV2112" s="1"/>
      <c r="NMW2112" s="1"/>
      <c r="NMX2112" s="1"/>
      <c r="NMY2112" s="1"/>
      <c r="NMZ2112" s="1"/>
      <c r="NNA2112" s="1"/>
      <c r="NNB2112" s="1"/>
      <c r="NNC2112" s="1"/>
      <c r="NND2112" s="1"/>
      <c r="NNE2112" s="1"/>
      <c r="NNF2112" s="1"/>
      <c r="NNG2112" s="1"/>
      <c r="NNH2112" s="1"/>
      <c r="NNI2112" s="1"/>
      <c r="NNJ2112" s="1"/>
      <c r="NNK2112" s="1"/>
      <c r="NNL2112" s="1"/>
      <c r="NNM2112" s="1"/>
      <c r="NNN2112" s="1"/>
      <c r="NNO2112" s="1"/>
      <c r="NNP2112" s="1"/>
      <c r="NNQ2112" s="1"/>
      <c r="NNR2112" s="1"/>
      <c r="NNS2112" s="1"/>
      <c r="NNT2112" s="1"/>
      <c r="NNU2112" s="1"/>
      <c r="NNV2112" s="1"/>
      <c r="NNW2112" s="1"/>
      <c r="NNX2112" s="1"/>
      <c r="NNY2112" s="1"/>
      <c r="NNZ2112" s="1"/>
      <c r="NOA2112" s="1"/>
      <c r="NOB2112" s="1"/>
      <c r="NOC2112" s="1"/>
      <c r="NOD2112" s="1"/>
      <c r="NOE2112" s="1"/>
      <c r="NOF2112" s="1"/>
      <c r="NOG2112" s="1"/>
      <c r="NOH2112" s="1"/>
      <c r="NOI2112" s="1"/>
      <c r="NOJ2112" s="1"/>
      <c r="NOK2112" s="1"/>
      <c r="NOL2112" s="1"/>
      <c r="NOM2112" s="1"/>
      <c r="NON2112" s="1"/>
      <c r="NOO2112" s="1"/>
      <c r="NOP2112" s="1"/>
      <c r="NOQ2112" s="1"/>
      <c r="NOR2112" s="1"/>
      <c r="NOS2112" s="1"/>
      <c r="NOT2112" s="1"/>
      <c r="NOU2112" s="1"/>
      <c r="NOV2112" s="1"/>
      <c r="NOW2112" s="1"/>
      <c r="NOX2112" s="1"/>
      <c r="NOY2112" s="1"/>
      <c r="NOZ2112" s="1"/>
      <c r="NPA2112" s="1"/>
      <c r="NPB2112" s="1"/>
      <c r="NPC2112" s="1"/>
      <c r="NPD2112" s="1"/>
      <c r="NPE2112" s="1"/>
      <c r="NPF2112" s="1"/>
      <c r="NPG2112" s="1"/>
      <c r="NPH2112" s="1"/>
      <c r="NPI2112" s="1"/>
      <c r="NPJ2112" s="1"/>
      <c r="NPK2112" s="1"/>
      <c r="NPL2112" s="1"/>
      <c r="NPM2112" s="1"/>
      <c r="NPN2112" s="1"/>
      <c r="NPO2112" s="1"/>
      <c r="NPP2112" s="1"/>
      <c r="NPQ2112" s="1"/>
      <c r="NPR2112" s="1"/>
      <c r="NPS2112" s="1"/>
      <c r="NPT2112" s="1"/>
      <c r="NPU2112" s="1"/>
      <c r="NPV2112" s="1"/>
      <c r="NPW2112" s="1"/>
      <c r="NPX2112" s="1"/>
      <c r="NPY2112" s="1"/>
      <c r="NPZ2112" s="1"/>
      <c r="NQA2112" s="1"/>
      <c r="NQB2112" s="1"/>
      <c r="NQC2112" s="1"/>
      <c r="NQD2112" s="1"/>
      <c r="NQE2112" s="1"/>
      <c r="NQF2112" s="1"/>
      <c r="NQG2112" s="1"/>
      <c r="NQH2112" s="1"/>
      <c r="NQI2112" s="1"/>
      <c r="NQJ2112" s="1"/>
      <c r="NQK2112" s="1"/>
      <c r="NQL2112" s="1"/>
      <c r="NQM2112" s="1"/>
      <c r="NQN2112" s="1"/>
      <c r="NQO2112" s="1"/>
      <c r="NQP2112" s="1"/>
      <c r="NQQ2112" s="1"/>
      <c r="NQR2112" s="1"/>
      <c r="NQS2112" s="1"/>
      <c r="NQT2112" s="1"/>
      <c r="NQU2112" s="1"/>
      <c r="NQV2112" s="1"/>
      <c r="NQW2112" s="1"/>
      <c r="NQX2112" s="1"/>
      <c r="NQY2112" s="1"/>
      <c r="NQZ2112" s="1"/>
      <c r="NRA2112" s="1"/>
      <c r="NRB2112" s="1"/>
      <c r="NRC2112" s="1"/>
      <c r="NRD2112" s="1"/>
      <c r="NRE2112" s="1"/>
      <c r="NRF2112" s="1"/>
      <c r="NRG2112" s="1"/>
      <c r="NRH2112" s="1"/>
      <c r="NRI2112" s="1"/>
      <c r="NRJ2112" s="1"/>
      <c r="NRK2112" s="1"/>
      <c r="NRL2112" s="1"/>
      <c r="NRM2112" s="1"/>
      <c r="NRN2112" s="1"/>
      <c r="NRO2112" s="1"/>
      <c r="NRP2112" s="1"/>
      <c r="NRQ2112" s="1"/>
      <c r="NRR2112" s="1"/>
      <c r="NRS2112" s="1"/>
      <c r="NRT2112" s="1"/>
      <c r="NRU2112" s="1"/>
      <c r="NRV2112" s="1"/>
      <c r="NRW2112" s="1"/>
      <c r="NRX2112" s="1"/>
      <c r="NRY2112" s="1"/>
      <c r="NRZ2112" s="1"/>
      <c r="NSA2112" s="1"/>
      <c r="NSB2112" s="1"/>
      <c r="NSC2112" s="1"/>
      <c r="NSD2112" s="1"/>
      <c r="NSE2112" s="1"/>
      <c r="NSF2112" s="1"/>
      <c r="NSG2112" s="1"/>
      <c r="NSH2112" s="1"/>
      <c r="NSI2112" s="1"/>
      <c r="NSJ2112" s="1"/>
      <c r="NSK2112" s="1"/>
      <c r="NSL2112" s="1"/>
      <c r="NSM2112" s="1"/>
      <c r="NSN2112" s="1"/>
      <c r="NSO2112" s="1"/>
      <c r="NSP2112" s="1"/>
      <c r="NSQ2112" s="1"/>
      <c r="NSR2112" s="1"/>
      <c r="NSS2112" s="1"/>
      <c r="NST2112" s="1"/>
      <c r="NSU2112" s="1"/>
      <c r="NSV2112" s="1"/>
      <c r="NSW2112" s="1"/>
      <c r="NSX2112" s="1"/>
      <c r="NSY2112" s="1"/>
      <c r="NSZ2112" s="1"/>
      <c r="NTA2112" s="1"/>
      <c r="NTB2112" s="1"/>
      <c r="NTC2112" s="1"/>
      <c r="NTD2112" s="1"/>
      <c r="NTE2112" s="1"/>
      <c r="NTF2112" s="1"/>
      <c r="NTG2112" s="1"/>
      <c r="NTH2112" s="1"/>
      <c r="NTI2112" s="1"/>
      <c r="NTJ2112" s="1"/>
      <c r="NTK2112" s="1"/>
      <c r="NTL2112" s="1"/>
      <c r="NTM2112" s="1"/>
      <c r="NTN2112" s="1"/>
      <c r="NTO2112" s="1"/>
      <c r="NTP2112" s="1"/>
      <c r="NTQ2112" s="1"/>
      <c r="NTR2112" s="1"/>
      <c r="NTS2112" s="1"/>
      <c r="NTT2112" s="1"/>
      <c r="NTU2112" s="1"/>
      <c r="NTV2112" s="1"/>
      <c r="NTW2112" s="1"/>
      <c r="NTX2112" s="1"/>
      <c r="NTY2112" s="1"/>
      <c r="NTZ2112" s="1"/>
      <c r="NUA2112" s="1"/>
      <c r="NUB2112" s="1"/>
      <c r="NUC2112" s="1"/>
      <c r="NUD2112" s="1"/>
      <c r="NUE2112" s="1"/>
      <c r="NUF2112" s="1"/>
      <c r="NUG2112" s="1"/>
      <c r="NUH2112" s="1"/>
      <c r="NUI2112" s="1"/>
      <c r="NUJ2112" s="1"/>
      <c r="NUK2112" s="1"/>
      <c r="NUL2112" s="1"/>
      <c r="NUM2112" s="1"/>
      <c r="NUN2112" s="1"/>
      <c r="NUO2112" s="1"/>
      <c r="NUP2112" s="1"/>
      <c r="NUQ2112" s="1"/>
      <c r="NUR2112" s="1"/>
      <c r="NUS2112" s="1"/>
      <c r="NUT2112" s="1"/>
      <c r="NUU2112" s="1"/>
      <c r="NUV2112" s="1"/>
      <c r="NUW2112" s="1"/>
      <c r="NUX2112" s="1"/>
      <c r="NUY2112" s="1"/>
      <c r="NUZ2112" s="1"/>
      <c r="NVA2112" s="1"/>
      <c r="NVB2112" s="1"/>
      <c r="NVC2112" s="1"/>
      <c r="NVD2112" s="1"/>
      <c r="NVE2112" s="1"/>
      <c r="NVF2112" s="1"/>
      <c r="NVG2112" s="1"/>
      <c r="NVH2112" s="1"/>
      <c r="NVI2112" s="1"/>
      <c r="NVJ2112" s="1"/>
      <c r="NVK2112" s="1"/>
      <c r="NVL2112" s="1"/>
      <c r="NVM2112" s="1"/>
      <c r="NVN2112" s="1"/>
      <c r="NVO2112" s="1"/>
      <c r="NVP2112" s="1"/>
      <c r="NVQ2112" s="1"/>
      <c r="NVR2112" s="1"/>
      <c r="NVS2112" s="1"/>
      <c r="NVT2112" s="1"/>
      <c r="NVU2112" s="1"/>
      <c r="NVV2112" s="1"/>
      <c r="NVW2112" s="1"/>
      <c r="NVX2112" s="1"/>
      <c r="NVY2112" s="1"/>
      <c r="NVZ2112" s="1"/>
      <c r="NWA2112" s="1"/>
      <c r="NWB2112" s="1"/>
      <c r="NWC2112" s="1"/>
      <c r="NWD2112" s="1"/>
      <c r="NWE2112" s="1"/>
      <c r="NWF2112" s="1"/>
      <c r="NWG2112" s="1"/>
      <c r="NWH2112" s="1"/>
      <c r="NWI2112" s="1"/>
      <c r="NWJ2112" s="1"/>
      <c r="NWK2112" s="1"/>
      <c r="NWL2112" s="1"/>
      <c r="NWM2112" s="1"/>
      <c r="NWN2112" s="1"/>
      <c r="NWO2112" s="1"/>
      <c r="NWP2112" s="1"/>
      <c r="NWQ2112" s="1"/>
      <c r="NWR2112" s="1"/>
      <c r="NWS2112" s="1"/>
      <c r="NWT2112" s="1"/>
      <c r="NWU2112" s="1"/>
      <c r="NWV2112" s="1"/>
      <c r="NWW2112" s="1"/>
      <c r="NWX2112" s="1"/>
      <c r="NWY2112" s="1"/>
      <c r="NWZ2112" s="1"/>
      <c r="NXA2112" s="1"/>
      <c r="NXB2112" s="1"/>
      <c r="NXC2112" s="1"/>
      <c r="NXD2112" s="1"/>
      <c r="NXE2112" s="1"/>
      <c r="NXF2112" s="1"/>
      <c r="NXG2112" s="1"/>
      <c r="NXH2112" s="1"/>
      <c r="NXI2112" s="1"/>
      <c r="NXJ2112" s="1"/>
      <c r="NXK2112" s="1"/>
      <c r="NXL2112" s="1"/>
      <c r="NXM2112" s="1"/>
      <c r="NXN2112" s="1"/>
      <c r="NXO2112" s="1"/>
      <c r="NXP2112" s="1"/>
      <c r="NXQ2112" s="1"/>
      <c r="NXR2112" s="1"/>
      <c r="NXS2112" s="1"/>
      <c r="NXT2112" s="1"/>
      <c r="NXU2112" s="1"/>
      <c r="NXV2112" s="1"/>
      <c r="NXW2112" s="1"/>
      <c r="NXX2112" s="1"/>
      <c r="NXY2112" s="1"/>
      <c r="NXZ2112" s="1"/>
      <c r="NYA2112" s="1"/>
      <c r="NYB2112" s="1"/>
      <c r="NYC2112" s="1"/>
      <c r="NYD2112" s="1"/>
      <c r="NYE2112" s="1"/>
      <c r="NYF2112" s="1"/>
      <c r="NYG2112" s="1"/>
      <c r="NYH2112" s="1"/>
      <c r="NYI2112" s="1"/>
      <c r="NYJ2112" s="1"/>
      <c r="NYK2112" s="1"/>
      <c r="NYL2112" s="1"/>
      <c r="NYM2112" s="1"/>
      <c r="NYN2112" s="1"/>
      <c r="NYO2112" s="1"/>
      <c r="NYP2112" s="1"/>
      <c r="NYQ2112" s="1"/>
      <c r="NYR2112" s="1"/>
      <c r="NYS2112" s="1"/>
      <c r="NYT2112" s="1"/>
      <c r="NYU2112" s="1"/>
      <c r="NYV2112" s="1"/>
      <c r="NYW2112" s="1"/>
      <c r="NYX2112" s="1"/>
      <c r="NYY2112" s="1"/>
      <c r="NYZ2112" s="1"/>
      <c r="NZA2112" s="1"/>
      <c r="NZB2112" s="1"/>
      <c r="NZC2112" s="1"/>
      <c r="NZD2112" s="1"/>
      <c r="NZE2112" s="1"/>
      <c r="NZF2112" s="1"/>
      <c r="NZG2112" s="1"/>
      <c r="NZH2112" s="1"/>
      <c r="NZI2112" s="1"/>
      <c r="NZJ2112" s="1"/>
      <c r="NZK2112" s="1"/>
      <c r="NZL2112" s="1"/>
      <c r="NZM2112" s="1"/>
      <c r="NZN2112" s="1"/>
      <c r="NZO2112" s="1"/>
      <c r="NZP2112" s="1"/>
      <c r="NZQ2112" s="1"/>
      <c r="NZR2112" s="1"/>
      <c r="NZS2112" s="1"/>
      <c r="NZT2112" s="1"/>
      <c r="NZU2112" s="1"/>
      <c r="NZV2112" s="1"/>
      <c r="NZW2112" s="1"/>
      <c r="NZX2112" s="1"/>
      <c r="NZY2112" s="1"/>
      <c r="NZZ2112" s="1"/>
      <c r="OAA2112" s="1"/>
      <c r="OAB2112" s="1"/>
      <c r="OAC2112" s="1"/>
      <c r="OAD2112" s="1"/>
      <c r="OAE2112" s="1"/>
      <c r="OAF2112" s="1"/>
      <c r="OAG2112" s="1"/>
      <c r="OAH2112" s="1"/>
      <c r="OAI2112" s="1"/>
      <c r="OAJ2112" s="1"/>
      <c r="OAK2112" s="1"/>
      <c r="OAL2112" s="1"/>
      <c r="OAM2112" s="1"/>
      <c r="OAN2112" s="1"/>
      <c r="OAO2112" s="1"/>
      <c r="OAP2112" s="1"/>
      <c r="OAQ2112" s="1"/>
      <c r="OAR2112" s="1"/>
      <c r="OAS2112" s="1"/>
      <c r="OAT2112" s="1"/>
      <c r="OAU2112" s="1"/>
      <c r="OAV2112" s="1"/>
      <c r="OAW2112" s="1"/>
      <c r="OAX2112" s="1"/>
      <c r="OAY2112" s="1"/>
      <c r="OAZ2112" s="1"/>
      <c r="OBA2112" s="1"/>
      <c r="OBB2112" s="1"/>
      <c r="OBC2112" s="1"/>
      <c r="OBD2112" s="1"/>
      <c r="OBE2112" s="1"/>
      <c r="OBF2112" s="1"/>
      <c r="OBG2112" s="1"/>
      <c r="OBH2112" s="1"/>
      <c r="OBI2112" s="1"/>
      <c r="OBJ2112" s="1"/>
      <c r="OBK2112" s="1"/>
      <c r="OBL2112" s="1"/>
      <c r="OBM2112" s="1"/>
      <c r="OBN2112" s="1"/>
      <c r="OBO2112" s="1"/>
      <c r="OBP2112" s="1"/>
      <c r="OBQ2112" s="1"/>
      <c r="OBR2112" s="1"/>
      <c r="OBS2112" s="1"/>
      <c r="OBT2112" s="1"/>
      <c r="OBU2112" s="1"/>
      <c r="OBV2112" s="1"/>
      <c r="OBW2112" s="1"/>
      <c r="OBX2112" s="1"/>
      <c r="OBY2112" s="1"/>
      <c r="OBZ2112" s="1"/>
      <c r="OCA2112" s="1"/>
      <c r="OCB2112" s="1"/>
      <c r="OCC2112" s="1"/>
      <c r="OCD2112" s="1"/>
      <c r="OCE2112" s="1"/>
      <c r="OCF2112" s="1"/>
      <c r="OCG2112" s="1"/>
      <c r="OCH2112" s="1"/>
      <c r="OCI2112" s="1"/>
      <c r="OCJ2112" s="1"/>
      <c r="OCK2112" s="1"/>
      <c r="OCL2112" s="1"/>
      <c r="OCM2112" s="1"/>
      <c r="OCN2112" s="1"/>
      <c r="OCO2112" s="1"/>
      <c r="OCP2112" s="1"/>
      <c r="OCQ2112" s="1"/>
      <c r="OCR2112" s="1"/>
      <c r="OCS2112" s="1"/>
      <c r="OCT2112" s="1"/>
      <c r="OCU2112" s="1"/>
      <c r="OCV2112" s="1"/>
      <c r="OCW2112" s="1"/>
      <c r="OCX2112" s="1"/>
      <c r="OCY2112" s="1"/>
      <c r="OCZ2112" s="1"/>
      <c r="ODA2112" s="1"/>
      <c r="ODB2112" s="1"/>
      <c r="ODC2112" s="1"/>
      <c r="ODD2112" s="1"/>
      <c r="ODE2112" s="1"/>
      <c r="ODF2112" s="1"/>
      <c r="ODG2112" s="1"/>
      <c r="ODH2112" s="1"/>
      <c r="ODI2112" s="1"/>
      <c r="ODJ2112" s="1"/>
      <c r="ODK2112" s="1"/>
      <c r="ODL2112" s="1"/>
      <c r="ODM2112" s="1"/>
      <c r="ODN2112" s="1"/>
      <c r="ODO2112" s="1"/>
      <c r="ODP2112" s="1"/>
      <c r="ODQ2112" s="1"/>
      <c r="ODR2112" s="1"/>
      <c r="ODS2112" s="1"/>
      <c r="ODT2112" s="1"/>
      <c r="ODU2112" s="1"/>
      <c r="ODV2112" s="1"/>
      <c r="ODW2112" s="1"/>
      <c r="ODX2112" s="1"/>
      <c r="ODY2112" s="1"/>
      <c r="ODZ2112" s="1"/>
      <c r="OEA2112" s="1"/>
      <c r="OEB2112" s="1"/>
      <c r="OEC2112" s="1"/>
      <c r="OED2112" s="1"/>
      <c r="OEE2112" s="1"/>
      <c r="OEF2112" s="1"/>
      <c r="OEG2112" s="1"/>
      <c r="OEH2112" s="1"/>
      <c r="OEI2112" s="1"/>
      <c r="OEJ2112" s="1"/>
      <c r="OEK2112" s="1"/>
      <c r="OEL2112" s="1"/>
      <c r="OEM2112" s="1"/>
      <c r="OEN2112" s="1"/>
      <c r="OEO2112" s="1"/>
      <c r="OEP2112" s="1"/>
      <c r="OEQ2112" s="1"/>
      <c r="OER2112" s="1"/>
      <c r="OES2112" s="1"/>
      <c r="OET2112" s="1"/>
      <c r="OEU2112" s="1"/>
      <c r="OEV2112" s="1"/>
      <c r="OEW2112" s="1"/>
      <c r="OEX2112" s="1"/>
      <c r="OEY2112" s="1"/>
      <c r="OEZ2112" s="1"/>
      <c r="OFA2112" s="1"/>
      <c r="OFB2112" s="1"/>
      <c r="OFC2112" s="1"/>
      <c r="OFD2112" s="1"/>
      <c r="OFE2112" s="1"/>
      <c r="OFF2112" s="1"/>
      <c r="OFG2112" s="1"/>
      <c r="OFH2112" s="1"/>
      <c r="OFI2112" s="1"/>
      <c r="OFJ2112" s="1"/>
      <c r="OFK2112" s="1"/>
      <c r="OFL2112" s="1"/>
      <c r="OFM2112" s="1"/>
      <c r="OFN2112" s="1"/>
      <c r="OFO2112" s="1"/>
      <c r="OFP2112" s="1"/>
      <c r="OFQ2112" s="1"/>
      <c r="OFR2112" s="1"/>
      <c r="OFS2112" s="1"/>
      <c r="OFT2112" s="1"/>
      <c r="OFU2112" s="1"/>
      <c r="OFV2112" s="1"/>
      <c r="OFW2112" s="1"/>
      <c r="OFX2112" s="1"/>
      <c r="OFY2112" s="1"/>
      <c r="OFZ2112" s="1"/>
      <c r="OGA2112" s="1"/>
      <c r="OGB2112" s="1"/>
      <c r="OGC2112" s="1"/>
      <c r="OGD2112" s="1"/>
      <c r="OGE2112" s="1"/>
      <c r="OGF2112" s="1"/>
      <c r="OGG2112" s="1"/>
      <c r="OGH2112" s="1"/>
      <c r="OGI2112" s="1"/>
      <c r="OGJ2112" s="1"/>
      <c r="OGK2112" s="1"/>
      <c r="OGL2112" s="1"/>
      <c r="OGM2112" s="1"/>
      <c r="OGN2112" s="1"/>
      <c r="OGO2112" s="1"/>
      <c r="OGP2112" s="1"/>
      <c r="OGQ2112" s="1"/>
      <c r="OGR2112" s="1"/>
      <c r="OGS2112" s="1"/>
      <c r="OGT2112" s="1"/>
      <c r="OGU2112" s="1"/>
      <c r="OGV2112" s="1"/>
      <c r="OGW2112" s="1"/>
      <c r="OGX2112" s="1"/>
      <c r="OGY2112" s="1"/>
      <c r="OGZ2112" s="1"/>
      <c r="OHA2112" s="1"/>
      <c r="OHB2112" s="1"/>
      <c r="OHC2112" s="1"/>
      <c r="OHD2112" s="1"/>
      <c r="OHE2112" s="1"/>
      <c r="OHF2112" s="1"/>
      <c r="OHG2112" s="1"/>
      <c r="OHH2112" s="1"/>
      <c r="OHI2112" s="1"/>
      <c r="OHJ2112" s="1"/>
      <c r="OHK2112" s="1"/>
      <c r="OHL2112" s="1"/>
      <c r="OHM2112" s="1"/>
      <c r="OHN2112" s="1"/>
      <c r="OHO2112" s="1"/>
      <c r="OHP2112" s="1"/>
      <c r="OHQ2112" s="1"/>
      <c r="OHR2112" s="1"/>
      <c r="OHS2112" s="1"/>
      <c r="OHT2112" s="1"/>
      <c r="OHU2112" s="1"/>
      <c r="OHV2112" s="1"/>
      <c r="OHW2112" s="1"/>
      <c r="OHX2112" s="1"/>
      <c r="OHY2112" s="1"/>
      <c r="OHZ2112" s="1"/>
      <c r="OIA2112" s="1"/>
      <c r="OIB2112" s="1"/>
      <c r="OIC2112" s="1"/>
      <c r="OID2112" s="1"/>
      <c r="OIE2112" s="1"/>
      <c r="OIF2112" s="1"/>
      <c r="OIG2112" s="1"/>
      <c r="OIH2112" s="1"/>
      <c r="OII2112" s="1"/>
      <c r="OIJ2112" s="1"/>
      <c r="OIK2112" s="1"/>
      <c r="OIL2112" s="1"/>
      <c r="OIM2112" s="1"/>
      <c r="OIN2112" s="1"/>
      <c r="OIO2112" s="1"/>
      <c r="OIP2112" s="1"/>
      <c r="OIQ2112" s="1"/>
      <c r="OIR2112" s="1"/>
      <c r="OIS2112" s="1"/>
      <c r="OIT2112" s="1"/>
      <c r="OIU2112" s="1"/>
      <c r="OIV2112" s="1"/>
      <c r="OIW2112" s="1"/>
      <c r="OIX2112" s="1"/>
      <c r="OIY2112" s="1"/>
      <c r="OIZ2112" s="1"/>
      <c r="OJA2112" s="1"/>
      <c r="OJB2112" s="1"/>
      <c r="OJC2112" s="1"/>
      <c r="OJD2112" s="1"/>
      <c r="OJE2112" s="1"/>
      <c r="OJF2112" s="1"/>
      <c r="OJG2112" s="1"/>
      <c r="OJH2112" s="1"/>
      <c r="OJI2112" s="1"/>
      <c r="OJJ2112" s="1"/>
      <c r="OJK2112" s="1"/>
      <c r="OJL2112" s="1"/>
      <c r="OJM2112" s="1"/>
      <c r="OJN2112" s="1"/>
      <c r="OJO2112" s="1"/>
      <c r="OJP2112" s="1"/>
      <c r="OJQ2112" s="1"/>
      <c r="OJR2112" s="1"/>
      <c r="OJS2112" s="1"/>
      <c r="OJT2112" s="1"/>
      <c r="OJU2112" s="1"/>
      <c r="OJV2112" s="1"/>
      <c r="OJW2112" s="1"/>
      <c r="OJX2112" s="1"/>
      <c r="OJY2112" s="1"/>
      <c r="OJZ2112" s="1"/>
      <c r="OKA2112" s="1"/>
      <c r="OKB2112" s="1"/>
      <c r="OKC2112" s="1"/>
      <c r="OKD2112" s="1"/>
      <c r="OKE2112" s="1"/>
      <c r="OKF2112" s="1"/>
      <c r="OKG2112" s="1"/>
      <c r="OKH2112" s="1"/>
      <c r="OKI2112" s="1"/>
      <c r="OKJ2112" s="1"/>
      <c r="OKK2112" s="1"/>
      <c r="OKL2112" s="1"/>
      <c r="OKM2112" s="1"/>
      <c r="OKN2112" s="1"/>
      <c r="OKO2112" s="1"/>
      <c r="OKP2112" s="1"/>
      <c r="OKQ2112" s="1"/>
      <c r="OKR2112" s="1"/>
      <c r="OKS2112" s="1"/>
      <c r="OKT2112" s="1"/>
      <c r="OKU2112" s="1"/>
      <c r="OKV2112" s="1"/>
      <c r="OKW2112" s="1"/>
      <c r="OKX2112" s="1"/>
      <c r="OKY2112" s="1"/>
      <c r="OKZ2112" s="1"/>
      <c r="OLA2112" s="1"/>
      <c r="OLB2112" s="1"/>
      <c r="OLC2112" s="1"/>
      <c r="OLD2112" s="1"/>
      <c r="OLE2112" s="1"/>
      <c r="OLF2112" s="1"/>
      <c r="OLG2112" s="1"/>
      <c r="OLH2112" s="1"/>
      <c r="OLI2112" s="1"/>
      <c r="OLJ2112" s="1"/>
      <c r="OLK2112" s="1"/>
      <c r="OLL2112" s="1"/>
      <c r="OLM2112" s="1"/>
      <c r="OLN2112" s="1"/>
      <c r="OLO2112" s="1"/>
      <c r="OLP2112" s="1"/>
      <c r="OLQ2112" s="1"/>
      <c r="OLR2112" s="1"/>
      <c r="OLS2112" s="1"/>
      <c r="OLT2112" s="1"/>
      <c r="OLU2112" s="1"/>
      <c r="OLV2112" s="1"/>
      <c r="OLW2112" s="1"/>
      <c r="OLX2112" s="1"/>
      <c r="OLY2112" s="1"/>
      <c r="OLZ2112" s="1"/>
      <c r="OMA2112" s="1"/>
      <c r="OMB2112" s="1"/>
      <c r="OMC2112" s="1"/>
      <c r="OMD2112" s="1"/>
      <c r="OME2112" s="1"/>
      <c r="OMF2112" s="1"/>
      <c r="OMG2112" s="1"/>
      <c r="OMH2112" s="1"/>
      <c r="OMI2112" s="1"/>
      <c r="OMJ2112" s="1"/>
      <c r="OMK2112" s="1"/>
      <c r="OML2112" s="1"/>
      <c r="OMM2112" s="1"/>
      <c r="OMN2112" s="1"/>
      <c r="OMO2112" s="1"/>
      <c r="OMP2112" s="1"/>
      <c r="OMQ2112" s="1"/>
      <c r="OMR2112" s="1"/>
      <c r="OMS2112" s="1"/>
      <c r="OMT2112" s="1"/>
      <c r="OMU2112" s="1"/>
      <c r="OMV2112" s="1"/>
      <c r="OMW2112" s="1"/>
      <c r="OMX2112" s="1"/>
      <c r="OMY2112" s="1"/>
      <c r="OMZ2112" s="1"/>
      <c r="ONA2112" s="1"/>
      <c r="ONB2112" s="1"/>
      <c r="ONC2112" s="1"/>
      <c r="OND2112" s="1"/>
      <c r="ONE2112" s="1"/>
      <c r="ONF2112" s="1"/>
      <c r="ONG2112" s="1"/>
      <c r="ONH2112" s="1"/>
      <c r="ONI2112" s="1"/>
      <c r="ONJ2112" s="1"/>
      <c r="ONK2112" s="1"/>
      <c r="ONL2112" s="1"/>
      <c r="ONM2112" s="1"/>
      <c r="ONN2112" s="1"/>
      <c r="ONO2112" s="1"/>
      <c r="ONP2112" s="1"/>
      <c r="ONQ2112" s="1"/>
      <c r="ONR2112" s="1"/>
      <c r="ONS2112" s="1"/>
      <c r="ONT2112" s="1"/>
      <c r="ONU2112" s="1"/>
      <c r="ONV2112" s="1"/>
      <c r="ONW2112" s="1"/>
      <c r="ONX2112" s="1"/>
      <c r="ONY2112" s="1"/>
      <c r="ONZ2112" s="1"/>
      <c r="OOA2112" s="1"/>
      <c r="OOB2112" s="1"/>
      <c r="OOC2112" s="1"/>
      <c r="OOD2112" s="1"/>
      <c r="OOE2112" s="1"/>
      <c r="OOF2112" s="1"/>
      <c r="OOG2112" s="1"/>
      <c r="OOH2112" s="1"/>
      <c r="OOI2112" s="1"/>
      <c r="OOJ2112" s="1"/>
      <c r="OOK2112" s="1"/>
      <c r="OOL2112" s="1"/>
      <c r="OOM2112" s="1"/>
      <c r="OON2112" s="1"/>
      <c r="OOO2112" s="1"/>
      <c r="OOP2112" s="1"/>
      <c r="OOQ2112" s="1"/>
      <c r="OOR2112" s="1"/>
      <c r="OOS2112" s="1"/>
      <c r="OOT2112" s="1"/>
      <c r="OOU2112" s="1"/>
      <c r="OOV2112" s="1"/>
      <c r="OOW2112" s="1"/>
      <c r="OOX2112" s="1"/>
      <c r="OOY2112" s="1"/>
      <c r="OOZ2112" s="1"/>
      <c r="OPA2112" s="1"/>
      <c r="OPB2112" s="1"/>
      <c r="OPC2112" s="1"/>
      <c r="OPD2112" s="1"/>
      <c r="OPE2112" s="1"/>
      <c r="OPF2112" s="1"/>
      <c r="OPG2112" s="1"/>
      <c r="OPH2112" s="1"/>
      <c r="OPI2112" s="1"/>
      <c r="OPJ2112" s="1"/>
      <c r="OPK2112" s="1"/>
      <c r="OPL2112" s="1"/>
      <c r="OPM2112" s="1"/>
      <c r="OPN2112" s="1"/>
      <c r="OPO2112" s="1"/>
      <c r="OPP2112" s="1"/>
      <c r="OPQ2112" s="1"/>
      <c r="OPR2112" s="1"/>
      <c r="OPS2112" s="1"/>
      <c r="OPT2112" s="1"/>
      <c r="OPU2112" s="1"/>
      <c r="OPV2112" s="1"/>
      <c r="OPW2112" s="1"/>
      <c r="OPX2112" s="1"/>
      <c r="OPY2112" s="1"/>
      <c r="OPZ2112" s="1"/>
      <c r="OQA2112" s="1"/>
      <c r="OQB2112" s="1"/>
      <c r="OQC2112" s="1"/>
      <c r="OQD2112" s="1"/>
      <c r="OQE2112" s="1"/>
      <c r="OQF2112" s="1"/>
      <c r="OQG2112" s="1"/>
      <c r="OQH2112" s="1"/>
      <c r="OQI2112" s="1"/>
      <c r="OQJ2112" s="1"/>
      <c r="OQK2112" s="1"/>
      <c r="OQL2112" s="1"/>
      <c r="OQM2112" s="1"/>
      <c r="OQN2112" s="1"/>
      <c r="OQO2112" s="1"/>
      <c r="OQP2112" s="1"/>
      <c r="OQQ2112" s="1"/>
      <c r="OQR2112" s="1"/>
      <c r="OQS2112" s="1"/>
      <c r="OQT2112" s="1"/>
      <c r="OQU2112" s="1"/>
      <c r="OQV2112" s="1"/>
      <c r="OQW2112" s="1"/>
      <c r="OQX2112" s="1"/>
      <c r="OQY2112" s="1"/>
      <c r="OQZ2112" s="1"/>
      <c r="ORA2112" s="1"/>
      <c r="ORB2112" s="1"/>
      <c r="ORC2112" s="1"/>
      <c r="ORD2112" s="1"/>
      <c r="ORE2112" s="1"/>
      <c r="ORF2112" s="1"/>
      <c r="ORG2112" s="1"/>
      <c r="ORH2112" s="1"/>
      <c r="ORI2112" s="1"/>
      <c r="ORJ2112" s="1"/>
      <c r="ORK2112" s="1"/>
      <c r="ORL2112" s="1"/>
      <c r="ORM2112" s="1"/>
      <c r="ORN2112" s="1"/>
      <c r="ORO2112" s="1"/>
      <c r="ORP2112" s="1"/>
      <c r="ORQ2112" s="1"/>
      <c r="ORR2112" s="1"/>
      <c r="ORS2112" s="1"/>
      <c r="ORT2112" s="1"/>
      <c r="ORU2112" s="1"/>
      <c r="ORV2112" s="1"/>
      <c r="ORW2112" s="1"/>
      <c r="ORX2112" s="1"/>
      <c r="ORY2112" s="1"/>
      <c r="ORZ2112" s="1"/>
      <c r="OSA2112" s="1"/>
      <c r="OSB2112" s="1"/>
      <c r="OSC2112" s="1"/>
      <c r="OSD2112" s="1"/>
      <c r="OSE2112" s="1"/>
      <c r="OSF2112" s="1"/>
      <c r="OSG2112" s="1"/>
      <c r="OSH2112" s="1"/>
      <c r="OSI2112" s="1"/>
      <c r="OSJ2112" s="1"/>
      <c r="OSK2112" s="1"/>
      <c r="OSL2112" s="1"/>
      <c r="OSM2112" s="1"/>
      <c r="OSN2112" s="1"/>
      <c r="OSO2112" s="1"/>
      <c r="OSP2112" s="1"/>
      <c r="OSQ2112" s="1"/>
      <c r="OSR2112" s="1"/>
      <c r="OSS2112" s="1"/>
      <c r="OST2112" s="1"/>
      <c r="OSU2112" s="1"/>
      <c r="OSV2112" s="1"/>
      <c r="OSW2112" s="1"/>
      <c r="OSX2112" s="1"/>
      <c r="OSY2112" s="1"/>
      <c r="OSZ2112" s="1"/>
      <c r="OTA2112" s="1"/>
      <c r="OTB2112" s="1"/>
      <c r="OTC2112" s="1"/>
      <c r="OTD2112" s="1"/>
      <c r="OTE2112" s="1"/>
      <c r="OTF2112" s="1"/>
      <c r="OTG2112" s="1"/>
      <c r="OTH2112" s="1"/>
      <c r="OTI2112" s="1"/>
      <c r="OTJ2112" s="1"/>
      <c r="OTK2112" s="1"/>
      <c r="OTL2112" s="1"/>
      <c r="OTM2112" s="1"/>
      <c r="OTN2112" s="1"/>
      <c r="OTO2112" s="1"/>
      <c r="OTP2112" s="1"/>
      <c r="OTQ2112" s="1"/>
      <c r="OTR2112" s="1"/>
      <c r="OTS2112" s="1"/>
      <c r="OTT2112" s="1"/>
      <c r="OTU2112" s="1"/>
      <c r="OTV2112" s="1"/>
      <c r="OTW2112" s="1"/>
      <c r="OTX2112" s="1"/>
      <c r="OTY2112" s="1"/>
      <c r="OTZ2112" s="1"/>
      <c r="OUA2112" s="1"/>
      <c r="OUB2112" s="1"/>
      <c r="OUC2112" s="1"/>
      <c r="OUD2112" s="1"/>
      <c r="OUE2112" s="1"/>
      <c r="OUF2112" s="1"/>
      <c r="OUG2112" s="1"/>
      <c r="OUH2112" s="1"/>
      <c r="OUI2112" s="1"/>
      <c r="OUJ2112" s="1"/>
      <c r="OUK2112" s="1"/>
      <c r="OUL2112" s="1"/>
      <c r="OUM2112" s="1"/>
      <c r="OUN2112" s="1"/>
      <c r="OUO2112" s="1"/>
      <c r="OUP2112" s="1"/>
      <c r="OUQ2112" s="1"/>
      <c r="OUR2112" s="1"/>
      <c r="OUS2112" s="1"/>
      <c r="OUT2112" s="1"/>
      <c r="OUU2112" s="1"/>
      <c r="OUV2112" s="1"/>
      <c r="OUW2112" s="1"/>
      <c r="OUX2112" s="1"/>
      <c r="OUY2112" s="1"/>
      <c r="OUZ2112" s="1"/>
      <c r="OVA2112" s="1"/>
      <c r="OVB2112" s="1"/>
      <c r="OVC2112" s="1"/>
      <c r="OVD2112" s="1"/>
      <c r="OVE2112" s="1"/>
      <c r="OVF2112" s="1"/>
      <c r="OVG2112" s="1"/>
      <c r="OVH2112" s="1"/>
      <c r="OVI2112" s="1"/>
      <c r="OVJ2112" s="1"/>
      <c r="OVK2112" s="1"/>
      <c r="OVL2112" s="1"/>
      <c r="OVM2112" s="1"/>
      <c r="OVN2112" s="1"/>
      <c r="OVO2112" s="1"/>
      <c r="OVP2112" s="1"/>
      <c r="OVQ2112" s="1"/>
      <c r="OVR2112" s="1"/>
      <c r="OVS2112" s="1"/>
      <c r="OVT2112" s="1"/>
      <c r="OVU2112" s="1"/>
      <c r="OVV2112" s="1"/>
      <c r="OVW2112" s="1"/>
      <c r="OVX2112" s="1"/>
      <c r="OVY2112" s="1"/>
      <c r="OVZ2112" s="1"/>
      <c r="OWA2112" s="1"/>
      <c r="OWB2112" s="1"/>
      <c r="OWC2112" s="1"/>
      <c r="OWD2112" s="1"/>
      <c r="OWE2112" s="1"/>
      <c r="OWF2112" s="1"/>
      <c r="OWG2112" s="1"/>
      <c r="OWH2112" s="1"/>
      <c r="OWI2112" s="1"/>
      <c r="OWJ2112" s="1"/>
      <c r="OWK2112" s="1"/>
      <c r="OWL2112" s="1"/>
      <c r="OWM2112" s="1"/>
      <c r="OWN2112" s="1"/>
      <c r="OWO2112" s="1"/>
      <c r="OWP2112" s="1"/>
      <c r="OWQ2112" s="1"/>
      <c r="OWR2112" s="1"/>
      <c r="OWS2112" s="1"/>
      <c r="OWT2112" s="1"/>
      <c r="OWU2112" s="1"/>
      <c r="OWV2112" s="1"/>
      <c r="OWW2112" s="1"/>
      <c r="OWX2112" s="1"/>
      <c r="OWY2112" s="1"/>
      <c r="OWZ2112" s="1"/>
      <c r="OXA2112" s="1"/>
      <c r="OXB2112" s="1"/>
      <c r="OXC2112" s="1"/>
      <c r="OXD2112" s="1"/>
      <c r="OXE2112" s="1"/>
      <c r="OXF2112" s="1"/>
      <c r="OXG2112" s="1"/>
      <c r="OXH2112" s="1"/>
      <c r="OXI2112" s="1"/>
      <c r="OXJ2112" s="1"/>
      <c r="OXK2112" s="1"/>
      <c r="OXL2112" s="1"/>
      <c r="OXM2112" s="1"/>
      <c r="OXN2112" s="1"/>
      <c r="OXO2112" s="1"/>
      <c r="OXP2112" s="1"/>
      <c r="OXQ2112" s="1"/>
      <c r="OXR2112" s="1"/>
      <c r="OXS2112" s="1"/>
      <c r="OXT2112" s="1"/>
      <c r="OXU2112" s="1"/>
      <c r="OXV2112" s="1"/>
      <c r="OXW2112" s="1"/>
      <c r="OXX2112" s="1"/>
      <c r="OXY2112" s="1"/>
      <c r="OXZ2112" s="1"/>
      <c r="OYA2112" s="1"/>
      <c r="OYB2112" s="1"/>
      <c r="OYC2112" s="1"/>
      <c r="OYD2112" s="1"/>
      <c r="OYE2112" s="1"/>
      <c r="OYF2112" s="1"/>
      <c r="OYG2112" s="1"/>
      <c r="OYH2112" s="1"/>
      <c r="OYI2112" s="1"/>
      <c r="OYJ2112" s="1"/>
      <c r="OYK2112" s="1"/>
      <c r="OYL2112" s="1"/>
      <c r="OYM2112" s="1"/>
      <c r="OYN2112" s="1"/>
      <c r="OYO2112" s="1"/>
      <c r="OYP2112" s="1"/>
      <c r="OYQ2112" s="1"/>
      <c r="OYR2112" s="1"/>
      <c r="OYS2112" s="1"/>
      <c r="OYT2112" s="1"/>
      <c r="OYU2112" s="1"/>
      <c r="OYV2112" s="1"/>
      <c r="OYW2112" s="1"/>
      <c r="OYX2112" s="1"/>
      <c r="OYY2112" s="1"/>
      <c r="OYZ2112" s="1"/>
      <c r="OZA2112" s="1"/>
      <c r="OZB2112" s="1"/>
      <c r="OZC2112" s="1"/>
      <c r="OZD2112" s="1"/>
      <c r="OZE2112" s="1"/>
      <c r="OZF2112" s="1"/>
      <c r="OZG2112" s="1"/>
      <c r="OZH2112" s="1"/>
      <c r="OZI2112" s="1"/>
      <c r="OZJ2112" s="1"/>
      <c r="OZK2112" s="1"/>
      <c r="OZL2112" s="1"/>
      <c r="OZM2112" s="1"/>
      <c r="OZN2112" s="1"/>
      <c r="OZO2112" s="1"/>
      <c r="OZP2112" s="1"/>
      <c r="OZQ2112" s="1"/>
      <c r="OZR2112" s="1"/>
      <c r="OZS2112" s="1"/>
      <c r="OZT2112" s="1"/>
      <c r="OZU2112" s="1"/>
      <c r="OZV2112" s="1"/>
      <c r="OZW2112" s="1"/>
      <c r="OZX2112" s="1"/>
      <c r="OZY2112" s="1"/>
      <c r="OZZ2112" s="1"/>
      <c r="PAA2112" s="1"/>
      <c r="PAB2112" s="1"/>
      <c r="PAC2112" s="1"/>
      <c r="PAD2112" s="1"/>
      <c r="PAE2112" s="1"/>
      <c r="PAF2112" s="1"/>
      <c r="PAG2112" s="1"/>
      <c r="PAH2112" s="1"/>
      <c r="PAI2112" s="1"/>
      <c r="PAJ2112" s="1"/>
      <c r="PAK2112" s="1"/>
      <c r="PAL2112" s="1"/>
      <c r="PAM2112" s="1"/>
      <c r="PAN2112" s="1"/>
      <c r="PAO2112" s="1"/>
      <c r="PAP2112" s="1"/>
      <c r="PAQ2112" s="1"/>
      <c r="PAR2112" s="1"/>
      <c r="PAS2112" s="1"/>
      <c r="PAT2112" s="1"/>
      <c r="PAU2112" s="1"/>
      <c r="PAV2112" s="1"/>
      <c r="PAW2112" s="1"/>
      <c r="PAX2112" s="1"/>
      <c r="PAY2112" s="1"/>
      <c r="PAZ2112" s="1"/>
      <c r="PBA2112" s="1"/>
      <c r="PBB2112" s="1"/>
      <c r="PBC2112" s="1"/>
      <c r="PBD2112" s="1"/>
      <c r="PBE2112" s="1"/>
      <c r="PBF2112" s="1"/>
      <c r="PBG2112" s="1"/>
      <c r="PBH2112" s="1"/>
      <c r="PBI2112" s="1"/>
      <c r="PBJ2112" s="1"/>
      <c r="PBK2112" s="1"/>
      <c r="PBL2112" s="1"/>
      <c r="PBM2112" s="1"/>
      <c r="PBN2112" s="1"/>
      <c r="PBO2112" s="1"/>
      <c r="PBP2112" s="1"/>
      <c r="PBQ2112" s="1"/>
      <c r="PBR2112" s="1"/>
      <c r="PBS2112" s="1"/>
      <c r="PBT2112" s="1"/>
      <c r="PBU2112" s="1"/>
      <c r="PBV2112" s="1"/>
      <c r="PBW2112" s="1"/>
      <c r="PBX2112" s="1"/>
      <c r="PBY2112" s="1"/>
      <c r="PBZ2112" s="1"/>
      <c r="PCA2112" s="1"/>
      <c r="PCB2112" s="1"/>
      <c r="PCC2112" s="1"/>
      <c r="PCD2112" s="1"/>
      <c r="PCE2112" s="1"/>
      <c r="PCF2112" s="1"/>
      <c r="PCG2112" s="1"/>
      <c r="PCH2112" s="1"/>
      <c r="PCI2112" s="1"/>
      <c r="PCJ2112" s="1"/>
      <c r="PCK2112" s="1"/>
      <c r="PCL2112" s="1"/>
      <c r="PCM2112" s="1"/>
      <c r="PCN2112" s="1"/>
      <c r="PCO2112" s="1"/>
      <c r="PCP2112" s="1"/>
      <c r="PCQ2112" s="1"/>
      <c r="PCR2112" s="1"/>
      <c r="PCS2112" s="1"/>
      <c r="PCT2112" s="1"/>
      <c r="PCU2112" s="1"/>
      <c r="PCV2112" s="1"/>
      <c r="PCW2112" s="1"/>
      <c r="PCX2112" s="1"/>
      <c r="PCY2112" s="1"/>
      <c r="PCZ2112" s="1"/>
      <c r="PDA2112" s="1"/>
      <c r="PDB2112" s="1"/>
      <c r="PDC2112" s="1"/>
      <c r="PDD2112" s="1"/>
      <c r="PDE2112" s="1"/>
      <c r="PDF2112" s="1"/>
      <c r="PDG2112" s="1"/>
      <c r="PDH2112" s="1"/>
      <c r="PDI2112" s="1"/>
      <c r="PDJ2112" s="1"/>
      <c r="PDK2112" s="1"/>
      <c r="PDL2112" s="1"/>
      <c r="PDM2112" s="1"/>
      <c r="PDN2112" s="1"/>
      <c r="PDO2112" s="1"/>
      <c r="PDP2112" s="1"/>
      <c r="PDQ2112" s="1"/>
      <c r="PDR2112" s="1"/>
      <c r="PDS2112" s="1"/>
      <c r="PDT2112" s="1"/>
      <c r="PDU2112" s="1"/>
      <c r="PDV2112" s="1"/>
      <c r="PDW2112" s="1"/>
      <c r="PDX2112" s="1"/>
      <c r="PDY2112" s="1"/>
      <c r="PDZ2112" s="1"/>
      <c r="PEA2112" s="1"/>
      <c r="PEB2112" s="1"/>
      <c r="PEC2112" s="1"/>
      <c r="PED2112" s="1"/>
      <c r="PEE2112" s="1"/>
      <c r="PEF2112" s="1"/>
      <c r="PEG2112" s="1"/>
      <c r="PEH2112" s="1"/>
      <c r="PEI2112" s="1"/>
      <c r="PEJ2112" s="1"/>
      <c r="PEK2112" s="1"/>
      <c r="PEL2112" s="1"/>
      <c r="PEM2112" s="1"/>
      <c r="PEN2112" s="1"/>
      <c r="PEO2112" s="1"/>
      <c r="PEP2112" s="1"/>
      <c r="PEQ2112" s="1"/>
      <c r="PER2112" s="1"/>
      <c r="PES2112" s="1"/>
      <c r="PET2112" s="1"/>
      <c r="PEU2112" s="1"/>
      <c r="PEV2112" s="1"/>
      <c r="PEW2112" s="1"/>
      <c r="PEX2112" s="1"/>
      <c r="PEY2112" s="1"/>
      <c r="PEZ2112" s="1"/>
      <c r="PFA2112" s="1"/>
      <c r="PFB2112" s="1"/>
      <c r="PFC2112" s="1"/>
      <c r="PFD2112" s="1"/>
      <c r="PFE2112" s="1"/>
      <c r="PFF2112" s="1"/>
      <c r="PFG2112" s="1"/>
      <c r="PFH2112" s="1"/>
      <c r="PFI2112" s="1"/>
      <c r="PFJ2112" s="1"/>
      <c r="PFK2112" s="1"/>
      <c r="PFL2112" s="1"/>
      <c r="PFM2112" s="1"/>
      <c r="PFN2112" s="1"/>
      <c r="PFO2112" s="1"/>
      <c r="PFP2112" s="1"/>
      <c r="PFQ2112" s="1"/>
      <c r="PFR2112" s="1"/>
      <c r="PFS2112" s="1"/>
      <c r="PFT2112" s="1"/>
      <c r="PFU2112" s="1"/>
      <c r="PFV2112" s="1"/>
      <c r="PFW2112" s="1"/>
      <c r="PFX2112" s="1"/>
      <c r="PFY2112" s="1"/>
      <c r="PFZ2112" s="1"/>
      <c r="PGA2112" s="1"/>
      <c r="PGB2112" s="1"/>
      <c r="PGC2112" s="1"/>
      <c r="PGD2112" s="1"/>
      <c r="PGE2112" s="1"/>
      <c r="PGF2112" s="1"/>
      <c r="PGG2112" s="1"/>
      <c r="PGH2112" s="1"/>
      <c r="PGI2112" s="1"/>
      <c r="PGJ2112" s="1"/>
      <c r="PGK2112" s="1"/>
      <c r="PGL2112" s="1"/>
      <c r="PGM2112" s="1"/>
      <c r="PGN2112" s="1"/>
      <c r="PGO2112" s="1"/>
      <c r="PGP2112" s="1"/>
      <c r="PGQ2112" s="1"/>
      <c r="PGR2112" s="1"/>
      <c r="PGS2112" s="1"/>
      <c r="PGT2112" s="1"/>
      <c r="PGU2112" s="1"/>
      <c r="PGV2112" s="1"/>
      <c r="PGW2112" s="1"/>
      <c r="PGX2112" s="1"/>
      <c r="PGY2112" s="1"/>
      <c r="PGZ2112" s="1"/>
      <c r="PHA2112" s="1"/>
      <c r="PHB2112" s="1"/>
      <c r="PHC2112" s="1"/>
      <c r="PHD2112" s="1"/>
      <c r="PHE2112" s="1"/>
      <c r="PHF2112" s="1"/>
      <c r="PHG2112" s="1"/>
      <c r="PHH2112" s="1"/>
      <c r="PHI2112" s="1"/>
      <c r="PHJ2112" s="1"/>
      <c r="PHK2112" s="1"/>
      <c r="PHL2112" s="1"/>
      <c r="PHM2112" s="1"/>
      <c r="PHN2112" s="1"/>
      <c r="PHO2112" s="1"/>
      <c r="PHP2112" s="1"/>
      <c r="PHQ2112" s="1"/>
      <c r="PHR2112" s="1"/>
      <c r="PHS2112" s="1"/>
      <c r="PHT2112" s="1"/>
      <c r="PHU2112" s="1"/>
      <c r="PHV2112" s="1"/>
      <c r="PHW2112" s="1"/>
      <c r="PHX2112" s="1"/>
      <c r="PHY2112" s="1"/>
      <c r="PHZ2112" s="1"/>
      <c r="PIA2112" s="1"/>
      <c r="PIB2112" s="1"/>
      <c r="PIC2112" s="1"/>
      <c r="PID2112" s="1"/>
      <c r="PIE2112" s="1"/>
      <c r="PIF2112" s="1"/>
      <c r="PIG2112" s="1"/>
      <c r="PIH2112" s="1"/>
      <c r="PII2112" s="1"/>
      <c r="PIJ2112" s="1"/>
      <c r="PIK2112" s="1"/>
      <c r="PIL2112" s="1"/>
      <c r="PIM2112" s="1"/>
      <c r="PIN2112" s="1"/>
      <c r="PIO2112" s="1"/>
      <c r="PIP2112" s="1"/>
      <c r="PIQ2112" s="1"/>
      <c r="PIR2112" s="1"/>
      <c r="PIS2112" s="1"/>
      <c r="PIT2112" s="1"/>
      <c r="PIU2112" s="1"/>
      <c r="PIV2112" s="1"/>
      <c r="PIW2112" s="1"/>
      <c r="PIX2112" s="1"/>
      <c r="PIY2112" s="1"/>
      <c r="PIZ2112" s="1"/>
      <c r="PJA2112" s="1"/>
      <c r="PJB2112" s="1"/>
      <c r="PJC2112" s="1"/>
      <c r="PJD2112" s="1"/>
      <c r="PJE2112" s="1"/>
      <c r="PJF2112" s="1"/>
      <c r="PJG2112" s="1"/>
      <c r="PJH2112" s="1"/>
      <c r="PJI2112" s="1"/>
      <c r="PJJ2112" s="1"/>
      <c r="PJK2112" s="1"/>
      <c r="PJL2112" s="1"/>
      <c r="PJM2112" s="1"/>
      <c r="PJN2112" s="1"/>
      <c r="PJO2112" s="1"/>
      <c r="PJP2112" s="1"/>
      <c r="PJQ2112" s="1"/>
      <c r="PJR2112" s="1"/>
      <c r="PJS2112" s="1"/>
      <c r="PJT2112" s="1"/>
      <c r="PJU2112" s="1"/>
      <c r="PJV2112" s="1"/>
      <c r="PJW2112" s="1"/>
      <c r="PJX2112" s="1"/>
      <c r="PJY2112" s="1"/>
      <c r="PJZ2112" s="1"/>
      <c r="PKA2112" s="1"/>
      <c r="PKB2112" s="1"/>
      <c r="PKC2112" s="1"/>
      <c r="PKD2112" s="1"/>
      <c r="PKE2112" s="1"/>
      <c r="PKF2112" s="1"/>
      <c r="PKG2112" s="1"/>
      <c r="PKH2112" s="1"/>
      <c r="PKI2112" s="1"/>
      <c r="PKJ2112" s="1"/>
      <c r="PKK2112" s="1"/>
      <c r="PKL2112" s="1"/>
      <c r="PKM2112" s="1"/>
      <c r="PKN2112" s="1"/>
      <c r="PKO2112" s="1"/>
      <c r="PKP2112" s="1"/>
      <c r="PKQ2112" s="1"/>
      <c r="PKR2112" s="1"/>
      <c r="PKS2112" s="1"/>
      <c r="PKT2112" s="1"/>
      <c r="PKU2112" s="1"/>
      <c r="PKV2112" s="1"/>
      <c r="PKW2112" s="1"/>
      <c r="PKX2112" s="1"/>
      <c r="PKY2112" s="1"/>
      <c r="PKZ2112" s="1"/>
      <c r="PLA2112" s="1"/>
      <c r="PLB2112" s="1"/>
      <c r="PLC2112" s="1"/>
      <c r="PLD2112" s="1"/>
      <c r="PLE2112" s="1"/>
      <c r="PLF2112" s="1"/>
      <c r="PLG2112" s="1"/>
      <c r="PLH2112" s="1"/>
      <c r="PLI2112" s="1"/>
      <c r="PLJ2112" s="1"/>
      <c r="PLK2112" s="1"/>
      <c r="PLL2112" s="1"/>
      <c r="PLM2112" s="1"/>
      <c r="PLN2112" s="1"/>
      <c r="PLO2112" s="1"/>
      <c r="PLP2112" s="1"/>
      <c r="PLQ2112" s="1"/>
      <c r="PLR2112" s="1"/>
      <c r="PLS2112" s="1"/>
      <c r="PLT2112" s="1"/>
      <c r="PLU2112" s="1"/>
      <c r="PLV2112" s="1"/>
      <c r="PLW2112" s="1"/>
      <c r="PLX2112" s="1"/>
      <c r="PLY2112" s="1"/>
      <c r="PLZ2112" s="1"/>
      <c r="PMA2112" s="1"/>
      <c r="PMB2112" s="1"/>
      <c r="PMC2112" s="1"/>
      <c r="PMD2112" s="1"/>
      <c r="PME2112" s="1"/>
      <c r="PMF2112" s="1"/>
      <c r="PMG2112" s="1"/>
      <c r="PMH2112" s="1"/>
      <c r="PMI2112" s="1"/>
      <c r="PMJ2112" s="1"/>
      <c r="PMK2112" s="1"/>
      <c r="PML2112" s="1"/>
      <c r="PMM2112" s="1"/>
      <c r="PMN2112" s="1"/>
      <c r="PMO2112" s="1"/>
      <c r="PMP2112" s="1"/>
      <c r="PMQ2112" s="1"/>
      <c r="PMR2112" s="1"/>
      <c r="PMS2112" s="1"/>
      <c r="PMT2112" s="1"/>
      <c r="PMU2112" s="1"/>
      <c r="PMV2112" s="1"/>
      <c r="PMW2112" s="1"/>
      <c r="PMX2112" s="1"/>
      <c r="PMY2112" s="1"/>
      <c r="PMZ2112" s="1"/>
      <c r="PNA2112" s="1"/>
      <c r="PNB2112" s="1"/>
      <c r="PNC2112" s="1"/>
      <c r="PND2112" s="1"/>
      <c r="PNE2112" s="1"/>
      <c r="PNF2112" s="1"/>
      <c r="PNG2112" s="1"/>
      <c r="PNH2112" s="1"/>
      <c r="PNI2112" s="1"/>
      <c r="PNJ2112" s="1"/>
      <c r="PNK2112" s="1"/>
      <c r="PNL2112" s="1"/>
      <c r="PNM2112" s="1"/>
      <c r="PNN2112" s="1"/>
      <c r="PNO2112" s="1"/>
      <c r="PNP2112" s="1"/>
      <c r="PNQ2112" s="1"/>
      <c r="PNR2112" s="1"/>
      <c r="PNS2112" s="1"/>
      <c r="PNT2112" s="1"/>
      <c r="PNU2112" s="1"/>
      <c r="PNV2112" s="1"/>
      <c r="PNW2112" s="1"/>
      <c r="PNX2112" s="1"/>
      <c r="PNY2112" s="1"/>
      <c r="PNZ2112" s="1"/>
      <c r="POA2112" s="1"/>
      <c r="POB2112" s="1"/>
      <c r="POC2112" s="1"/>
      <c r="POD2112" s="1"/>
      <c r="POE2112" s="1"/>
      <c r="POF2112" s="1"/>
      <c r="POG2112" s="1"/>
      <c r="POH2112" s="1"/>
      <c r="POI2112" s="1"/>
      <c r="POJ2112" s="1"/>
      <c r="POK2112" s="1"/>
      <c r="POL2112" s="1"/>
      <c r="POM2112" s="1"/>
      <c r="PON2112" s="1"/>
      <c r="POO2112" s="1"/>
      <c r="POP2112" s="1"/>
      <c r="POQ2112" s="1"/>
      <c r="POR2112" s="1"/>
      <c r="POS2112" s="1"/>
      <c r="POT2112" s="1"/>
      <c r="POU2112" s="1"/>
      <c r="POV2112" s="1"/>
      <c r="POW2112" s="1"/>
      <c r="POX2112" s="1"/>
      <c r="POY2112" s="1"/>
      <c r="POZ2112" s="1"/>
      <c r="PPA2112" s="1"/>
      <c r="PPB2112" s="1"/>
      <c r="PPC2112" s="1"/>
      <c r="PPD2112" s="1"/>
      <c r="PPE2112" s="1"/>
      <c r="PPF2112" s="1"/>
      <c r="PPG2112" s="1"/>
      <c r="PPH2112" s="1"/>
      <c r="PPI2112" s="1"/>
      <c r="PPJ2112" s="1"/>
      <c r="PPK2112" s="1"/>
      <c r="PPL2112" s="1"/>
      <c r="PPM2112" s="1"/>
      <c r="PPN2112" s="1"/>
      <c r="PPO2112" s="1"/>
      <c r="PPP2112" s="1"/>
      <c r="PPQ2112" s="1"/>
      <c r="PPR2112" s="1"/>
      <c r="PPS2112" s="1"/>
      <c r="PPT2112" s="1"/>
      <c r="PPU2112" s="1"/>
      <c r="PPV2112" s="1"/>
      <c r="PPW2112" s="1"/>
      <c r="PPX2112" s="1"/>
      <c r="PPY2112" s="1"/>
      <c r="PPZ2112" s="1"/>
      <c r="PQA2112" s="1"/>
      <c r="PQB2112" s="1"/>
      <c r="PQC2112" s="1"/>
      <c r="PQD2112" s="1"/>
      <c r="PQE2112" s="1"/>
      <c r="PQF2112" s="1"/>
      <c r="PQG2112" s="1"/>
      <c r="PQH2112" s="1"/>
      <c r="PQI2112" s="1"/>
      <c r="PQJ2112" s="1"/>
      <c r="PQK2112" s="1"/>
      <c r="PQL2112" s="1"/>
      <c r="PQM2112" s="1"/>
      <c r="PQN2112" s="1"/>
      <c r="PQO2112" s="1"/>
      <c r="PQP2112" s="1"/>
      <c r="PQQ2112" s="1"/>
      <c r="PQR2112" s="1"/>
      <c r="PQS2112" s="1"/>
      <c r="PQT2112" s="1"/>
      <c r="PQU2112" s="1"/>
      <c r="PQV2112" s="1"/>
      <c r="PQW2112" s="1"/>
      <c r="PQX2112" s="1"/>
      <c r="PQY2112" s="1"/>
      <c r="PQZ2112" s="1"/>
      <c r="PRA2112" s="1"/>
      <c r="PRB2112" s="1"/>
      <c r="PRC2112" s="1"/>
      <c r="PRD2112" s="1"/>
      <c r="PRE2112" s="1"/>
      <c r="PRF2112" s="1"/>
      <c r="PRG2112" s="1"/>
      <c r="PRH2112" s="1"/>
      <c r="PRI2112" s="1"/>
      <c r="PRJ2112" s="1"/>
      <c r="PRK2112" s="1"/>
      <c r="PRL2112" s="1"/>
      <c r="PRM2112" s="1"/>
      <c r="PRN2112" s="1"/>
      <c r="PRO2112" s="1"/>
      <c r="PRP2112" s="1"/>
      <c r="PRQ2112" s="1"/>
      <c r="PRR2112" s="1"/>
      <c r="PRS2112" s="1"/>
      <c r="PRT2112" s="1"/>
      <c r="PRU2112" s="1"/>
      <c r="PRV2112" s="1"/>
      <c r="PRW2112" s="1"/>
      <c r="PRX2112" s="1"/>
      <c r="PRY2112" s="1"/>
      <c r="PRZ2112" s="1"/>
      <c r="PSA2112" s="1"/>
      <c r="PSB2112" s="1"/>
      <c r="PSC2112" s="1"/>
      <c r="PSD2112" s="1"/>
      <c r="PSE2112" s="1"/>
      <c r="PSF2112" s="1"/>
      <c r="PSG2112" s="1"/>
      <c r="PSH2112" s="1"/>
      <c r="PSI2112" s="1"/>
      <c r="PSJ2112" s="1"/>
      <c r="PSK2112" s="1"/>
      <c r="PSL2112" s="1"/>
      <c r="PSM2112" s="1"/>
      <c r="PSN2112" s="1"/>
      <c r="PSO2112" s="1"/>
      <c r="PSP2112" s="1"/>
      <c r="PSQ2112" s="1"/>
      <c r="PSR2112" s="1"/>
      <c r="PSS2112" s="1"/>
      <c r="PST2112" s="1"/>
      <c r="PSU2112" s="1"/>
      <c r="PSV2112" s="1"/>
      <c r="PSW2112" s="1"/>
      <c r="PSX2112" s="1"/>
      <c r="PSY2112" s="1"/>
      <c r="PSZ2112" s="1"/>
      <c r="PTA2112" s="1"/>
      <c r="PTB2112" s="1"/>
      <c r="PTC2112" s="1"/>
      <c r="PTD2112" s="1"/>
      <c r="PTE2112" s="1"/>
      <c r="PTF2112" s="1"/>
      <c r="PTG2112" s="1"/>
      <c r="PTH2112" s="1"/>
      <c r="PTI2112" s="1"/>
      <c r="PTJ2112" s="1"/>
      <c r="PTK2112" s="1"/>
      <c r="PTL2112" s="1"/>
      <c r="PTM2112" s="1"/>
      <c r="PTN2112" s="1"/>
      <c r="PTO2112" s="1"/>
      <c r="PTP2112" s="1"/>
      <c r="PTQ2112" s="1"/>
      <c r="PTR2112" s="1"/>
      <c r="PTS2112" s="1"/>
      <c r="PTT2112" s="1"/>
      <c r="PTU2112" s="1"/>
      <c r="PTV2112" s="1"/>
      <c r="PTW2112" s="1"/>
      <c r="PTX2112" s="1"/>
      <c r="PTY2112" s="1"/>
      <c r="PTZ2112" s="1"/>
      <c r="PUA2112" s="1"/>
      <c r="PUB2112" s="1"/>
      <c r="PUC2112" s="1"/>
      <c r="PUD2112" s="1"/>
      <c r="PUE2112" s="1"/>
      <c r="PUF2112" s="1"/>
      <c r="PUG2112" s="1"/>
      <c r="PUH2112" s="1"/>
      <c r="PUI2112" s="1"/>
      <c r="PUJ2112" s="1"/>
      <c r="PUK2112" s="1"/>
      <c r="PUL2112" s="1"/>
      <c r="PUM2112" s="1"/>
      <c r="PUN2112" s="1"/>
      <c r="PUO2112" s="1"/>
      <c r="PUP2112" s="1"/>
      <c r="PUQ2112" s="1"/>
      <c r="PUR2112" s="1"/>
      <c r="PUS2112" s="1"/>
      <c r="PUT2112" s="1"/>
      <c r="PUU2112" s="1"/>
      <c r="PUV2112" s="1"/>
      <c r="PUW2112" s="1"/>
      <c r="PUX2112" s="1"/>
      <c r="PUY2112" s="1"/>
      <c r="PUZ2112" s="1"/>
      <c r="PVA2112" s="1"/>
      <c r="PVB2112" s="1"/>
      <c r="PVC2112" s="1"/>
      <c r="PVD2112" s="1"/>
      <c r="PVE2112" s="1"/>
      <c r="PVF2112" s="1"/>
      <c r="PVG2112" s="1"/>
      <c r="PVH2112" s="1"/>
      <c r="PVI2112" s="1"/>
      <c r="PVJ2112" s="1"/>
      <c r="PVK2112" s="1"/>
      <c r="PVL2112" s="1"/>
      <c r="PVM2112" s="1"/>
      <c r="PVN2112" s="1"/>
      <c r="PVO2112" s="1"/>
      <c r="PVP2112" s="1"/>
      <c r="PVQ2112" s="1"/>
      <c r="PVR2112" s="1"/>
      <c r="PVS2112" s="1"/>
      <c r="PVT2112" s="1"/>
      <c r="PVU2112" s="1"/>
      <c r="PVV2112" s="1"/>
      <c r="PVW2112" s="1"/>
      <c r="PVX2112" s="1"/>
      <c r="PVY2112" s="1"/>
      <c r="PVZ2112" s="1"/>
      <c r="PWA2112" s="1"/>
      <c r="PWB2112" s="1"/>
      <c r="PWC2112" s="1"/>
      <c r="PWD2112" s="1"/>
      <c r="PWE2112" s="1"/>
      <c r="PWF2112" s="1"/>
      <c r="PWG2112" s="1"/>
      <c r="PWH2112" s="1"/>
      <c r="PWI2112" s="1"/>
      <c r="PWJ2112" s="1"/>
      <c r="PWK2112" s="1"/>
      <c r="PWL2112" s="1"/>
      <c r="PWM2112" s="1"/>
      <c r="PWN2112" s="1"/>
      <c r="PWO2112" s="1"/>
      <c r="PWP2112" s="1"/>
      <c r="PWQ2112" s="1"/>
      <c r="PWR2112" s="1"/>
      <c r="PWS2112" s="1"/>
      <c r="PWT2112" s="1"/>
      <c r="PWU2112" s="1"/>
      <c r="PWV2112" s="1"/>
      <c r="PWW2112" s="1"/>
      <c r="PWX2112" s="1"/>
      <c r="PWY2112" s="1"/>
      <c r="PWZ2112" s="1"/>
      <c r="PXA2112" s="1"/>
      <c r="PXB2112" s="1"/>
      <c r="PXC2112" s="1"/>
      <c r="PXD2112" s="1"/>
      <c r="PXE2112" s="1"/>
      <c r="PXF2112" s="1"/>
      <c r="PXG2112" s="1"/>
      <c r="PXH2112" s="1"/>
      <c r="PXI2112" s="1"/>
      <c r="PXJ2112" s="1"/>
      <c r="PXK2112" s="1"/>
      <c r="PXL2112" s="1"/>
      <c r="PXM2112" s="1"/>
      <c r="PXN2112" s="1"/>
      <c r="PXO2112" s="1"/>
      <c r="PXP2112" s="1"/>
      <c r="PXQ2112" s="1"/>
      <c r="PXR2112" s="1"/>
      <c r="PXS2112" s="1"/>
      <c r="PXT2112" s="1"/>
      <c r="PXU2112" s="1"/>
      <c r="PXV2112" s="1"/>
      <c r="PXW2112" s="1"/>
      <c r="PXX2112" s="1"/>
      <c r="PXY2112" s="1"/>
      <c r="PXZ2112" s="1"/>
      <c r="PYA2112" s="1"/>
      <c r="PYB2112" s="1"/>
      <c r="PYC2112" s="1"/>
      <c r="PYD2112" s="1"/>
      <c r="PYE2112" s="1"/>
      <c r="PYF2112" s="1"/>
      <c r="PYG2112" s="1"/>
      <c r="PYH2112" s="1"/>
      <c r="PYI2112" s="1"/>
      <c r="PYJ2112" s="1"/>
      <c r="PYK2112" s="1"/>
      <c r="PYL2112" s="1"/>
      <c r="PYM2112" s="1"/>
      <c r="PYN2112" s="1"/>
      <c r="PYO2112" s="1"/>
      <c r="PYP2112" s="1"/>
      <c r="PYQ2112" s="1"/>
      <c r="PYR2112" s="1"/>
      <c r="PYS2112" s="1"/>
      <c r="PYT2112" s="1"/>
      <c r="PYU2112" s="1"/>
      <c r="PYV2112" s="1"/>
      <c r="PYW2112" s="1"/>
      <c r="PYX2112" s="1"/>
      <c r="PYY2112" s="1"/>
      <c r="PYZ2112" s="1"/>
      <c r="PZA2112" s="1"/>
      <c r="PZB2112" s="1"/>
      <c r="PZC2112" s="1"/>
      <c r="PZD2112" s="1"/>
      <c r="PZE2112" s="1"/>
      <c r="PZF2112" s="1"/>
      <c r="PZG2112" s="1"/>
      <c r="PZH2112" s="1"/>
      <c r="PZI2112" s="1"/>
      <c r="PZJ2112" s="1"/>
      <c r="PZK2112" s="1"/>
      <c r="PZL2112" s="1"/>
      <c r="PZM2112" s="1"/>
      <c r="PZN2112" s="1"/>
      <c r="PZO2112" s="1"/>
      <c r="PZP2112" s="1"/>
      <c r="PZQ2112" s="1"/>
      <c r="PZR2112" s="1"/>
      <c r="PZS2112" s="1"/>
      <c r="PZT2112" s="1"/>
      <c r="PZU2112" s="1"/>
      <c r="PZV2112" s="1"/>
      <c r="PZW2112" s="1"/>
      <c r="PZX2112" s="1"/>
      <c r="PZY2112" s="1"/>
      <c r="PZZ2112" s="1"/>
      <c r="QAA2112" s="1"/>
      <c r="QAB2112" s="1"/>
      <c r="QAC2112" s="1"/>
      <c r="QAD2112" s="1"/>
      <c r="QAE2112" s="1"/>
      <c r="QAF2112" s="1"/>
      <c r="QAG2112" s="1"/>
      <c r="QAH2112" s="1"/>
      <c r="QAI2112" s="1"/>
      <c r="QAJ2112" s="1"/>
      <c r="QAK2112" s="1"/>
      <c r="QAL2112" s="1"/>
      <c r="QAM2112" s="1"/>
      <c r="QAN2112" s="1"/>
      <c r="QAO2112" s="1"/>
      <c r="QAP2112" s="1"/>
      <c r="QAQ2112" s="1"/>
      <c r="QAR2112" s="1"/>
      <c r="QAS2112" s="1"/>
      <c r="QAT2112" s="1"/>
      <c r="QAU2112" s="1"/>
      <c r="QAV2112" s="1"/>
      <c r="QAW2112" s="1"/>
      <c r="QAX2112" s="1"/>
      <c r="QAY2112" s="1"/>
      <c r="QAZ2112" s="1"/>
      <c r="QBA2112" s="1"/>
      <c r="QBB2112" s="1"/>
      <c r="QBC2112" s="1"/>
      <c r="QBD2112" s="1"/>
      <c r="QBE2112" s="1"/>
      <c r="QBF2112" s="1"/>
      <c r="QBG2112" s="1"/>
      <c r="QBH2112" s="1"/>
      <c r="QBI2112" s="1"/>
      <c r="QBJ2112" s="1"/>
      <c r="QBK2112" s="1"/>
      <c r="QBL2112" s="1"/>
      <c r="QBM2112" s="1"/>
      <c r="QBN2112" s="1"/>
      <c r="QBO2112" s="1"/>
      <c r="QBP2112" s="1"/>
      <c r="QBQ2112" s="1"/>
      <c r="QBR2112" s="1"/>
      <c r="QBS2112" s="1"/>
      <c r="QBT2112" s="1"/>
      <c r="QBU2112" s="1"/>
      <c r="QBV2112" s="1"/>
      <c r="QBW2112" s="1"/>
      <c r="QBX2112" s="1"/>
      <c r="QBY2112" s="1"/>
      <c r="QBZ2112" s="1"/>
      <c r="QCA2112" s="1"/>
      <c r="QCB2112" s="1"/>
      <c r="QCC2112" s="1"/>
      <c r="QCD2112" s="1"/>
      <c r="QCE2112" s="1"/>
      <c r="QCF2112" s="1"/>
      <c r="QCG2112" s="1"/>
      <c r="QCH2112" s="1"/>
      <c r="QCI2112" s="1"/>
      <c r="QCJ2112" s="1"/>
      <c r="QCK2112" s="1"/>
      <c r="QCL2112" s="1"/>
      <c r="QCM2112" s="1"/>
      <c r="QCN2112" s="1"/>
      <c r="QCO2112" s="1"/>
      <c r="QCP2112" s="1"/>
      <c r="QCQ2112" s="1"/>
      <c r="QCR2112" s="1"/>
      <c r="QCS2112" s="1"/>
      <c r="QCT2112" s="1"/>
      <c r="QCU2112" s="1"/>
      <c r="QCV2112" s="1"/>
      <c r="QCW2112" s="1"/>
      <c r="QCX2112" s="1"/>
      <c r="QCY2112" s="1"/>
      <c r="QCZ2112" s="1"/>
      <c r="QDA2112" s="1"/>
      <c r="QDB2112" s="1"/>
      <c r="QDC2112" s="1"/>
      <c r="QDD2112" s="1"/>
      <c r="QDE2112" s="1"/>
      <c r="QDF2112" s="1"/>
      <c r="QDG2112" s="1"/>
      <c r="QDH2112" s="1"/>
      <c r="QDI2112" s="1"/>
      <c r="QDJ2112" s="1"/>
      <c r="QDK2112" s="1"/>
      <c r="QDL2112" s="1"/>
      <c r="QDM2112" s="1"/>
      <c r="QDN2112" s="1"/>
      <c r="QDO2112" s="1"/>
      <c r="QDP2112" s="1"/>
      <c r="QDQ2112" s="1"/>
      <c r="QDR2112" s="1"/>
      <c r="QDS2112" s="1"/>
      <c r="QDT2112" s="1"/>
      <c r="QDU2112" s="1"/>
      <c r="QDV2112" s="1"/>
      <c r="QDW2112" s="1"/>
      <c r="QDX2112" s="1"/>
      <c r="QDY2112" s="1"/>
      <c r="QDZ2112" s="1"/>
      <c r="QEA2112" s="1"/>
      <c r="QEB2112" s="1"/>
      <c r="QEC2112" s="1"/>
      <c r="QED2112" s="1"/>
      <c r="QEE2112" s="1"/>
      <c r="QEF2112" s="1"/>
      <c r="QEG2112" s="1"/>
      <c r="QEH2112" s="1"/>
      <c r="QEI2112" s="1"/>
      <c r="QEJ2112" s="1"/>
      <c r="QEK2112" s="1"/>
      <c r="QEL2112" s="1"/>
      <c r="QEM2112" s="1"/>
      <c r="QEN2112" s="1"/>
      <c r="QEO2112" s="1"/>
      <c r="QEP2112" s="1"/>
      <c r="QEQ2112" s="1"/>
      <c r="QER2112" s="1"/>
      <c r="QES2112" s="1"/>
      <c r="QET2112" s="1"/>
      <c r="QEU2112" s="1"/>
      <c r="QEV2112" s="1"/>
      <c r="QEW2112" s="1"/>
      <c r="QEX2112" s="1"/>
      <c r="QEY2112" s="1"/>
      <c r="QEZ2112" s="1"/>
      <c r="QFA2112" s="1"/>
      <c r="QFB2112" s="1"/>
      <c r="QFC2112" s="1"/>
      <c r="QFD2112" s="1"/>
      <c r="QFE2112" s="1"/>
      <c r="QFF2112" s="1"/>
      <c r="QFG2112" s="1"/>
      <c r="QFH2112" s="1"/>
      <c r="QFI2112" s="1"/>
      <c r="QFJ2112" s="1"/>
      <c r="QFK2112" s="1"/>
      <c r="QFL2112" s="1"/>
      <c r="QFM2112" s="1"/>
      <c r="QFN2112" s="1"/>
      <c r="QFO2112" s="1"/>
      <c r="QFP2112" s="1"/>
      <c r="QFQ2112" s="1"/>
      <c r="QFR2112" s="1"/>
      <c r="QFS2112" s="1"/>
      <c r="QFT2112" s="1"/>
      <c r="QFU2112" s="1"/>
      <c r="QFV2112" s="1"/>
      <c r="QFW2112" s="1"/>
      <c r="QFX2112" s="1"/>
      <c r="QFY2112" s="1"/>
      <c r="QFZ2112" s="1"/>
      <c r="QGA2112" s="1"/>
      <c r="QGB2112" s="1"/>
      <c r="QGC2112" s="1"/>
      <c r="QGD2112" s="1"/>
      <c r="QGE2112" s="1"/>
      <c r="QGF2112" s="1"/>
      <c r="QGG2112" s="1"/>
      <c r="QGH2112" s="1"/>
      <c r="QGI2112" s="1"/>
      <c r="QGJ2112" s="1"/>
      <c r="QGK2112" s="1"/>
      <c r="QGL2112" s="1"/>
      <c r="QGM2112" s="1"/>
      <c r="QGN2112" s="1"/>
      <c r="QGO2112" s="1"/>
      <c r="QGP2112" s="1"/>
      <c r="QGQ2112" s="1"/>
      <c r="QGR2112" s="1"/>
      <c r="QGS2112" s="1"/>
      <c r="QGT2112" s="1"/>
      <c r="QGU2112" s="1"/>
      <c r="QGV2112" s="1"/>
      <c r="QGW2112" s="1"/>
      <c r="QGX2112" s="1"/>
      <c r="QGY2112" s="1"/>
      <c r="QGZ2112" s="1"/>
      <c r="QHA2112" s="1"/>
      <c r="QHB2112" s="1"/>
      <c r="QHC2112" s="1"/>
      <c r="QHD2112" s="1"/>
      <c r="QHE2112" s="1"/>
      <c r="QHF2112" s="1"/>
      <c r="QHG2112" s="1"/>
      <c r="QHH2112" s="1"/>
      <c r="QHI2112" s="1"/>
      <c r="QHJ2112" s="1"/>
      <c r="QHK2112" s="1"/>
      <c r="QHL2112" s="1"/>
      <c r="QHM2112" s="1"/>
      <c r="QHN2112" s="1"/>
      <c r="QHO2112" s="1"/>
      <c r="QHP2112" s="1"/>
      <c r="QHQ2112" s="1"/>
      <c r="QHR2112" s="1"/>
      <c r="QHS2112" s="1"/>
      <c r="QHT2112" s="1"/>
      <c r="QHU2112" s="1"/>
      <c r="QHV2112" s="1"/>
      <c r="QHW2112" s="1"/>
      <c r="QHX2112" s="1"/>
      <c r="QHY2112" s="1"/>
      <c r="QHZ2112" s="1"/>
      <c r="QIA2112" s="1"/>
      <c r="QIB2112" s="1"/>
      <c r="QIC2112" s="1"/>
      <c r="QID2112" s="1"/>
      <c r="QIE2112" s="1"/>
      <c r="QIF2112" s="1"/>
      <c r="QIG2112" s="1"/>
      <c r="QIH2112" s="1"/>
      <c r="QII2112" s="1"/>
      <c r="QIJ2112" s="1"/>
      <c r="QIK2112" s="1"/>
      <c r="QIL2112" s="1"/>
      <c r="QIM2112" s="1"/>
      <c r="QIN2112" s="1"/>
      <c r="QIO2112" s="1"/>
      <c r="QIP2112" s="1"/>
      <c r="QIQ2112" s="1"/>
      <c r="QIR2112" s="1"/>
      <c r="QIS2112" s="1"/>
      <c r="QIT2112" s="1"/>
      <c r="QIU2112" s="1"/>
      <c r="QIV2112" s="1"/>
      <c r="QIW2112" s="1"/>
      <c r="QIX2112" s="1"/>
      <c r="QIY2112" s="1"/>
      <c r="QIZ2112" s="1"/>
      <c r="QJA2112" s="1"/>
      <c r="QJB2112" s="1"/>
      <c r="QJC2112" s="1"/>
      <c r="QJD2112" s="1"/>
      <c r="QJE2112" s="1"/>
      <c r="QJF2112" s="1"/>
      <c r="QJG2112" s="1"/>
      <c r="QJH2112" s="1"/>
      <c r="QJI2112" s="1"/>
      <c r="QJJ2112" s="1"/>
      <c r="QJK2112" s="1"/>
      <c r="QJL2112" s="1"/>
      <c r="QJM2112" s="1"/>
      <c r="QJN2112" s="1"/>
      <c r="QJO2112" s="1"/>
      <c r="QJP2112" s="1"/>
      <c r="QJQ2112" s="1"/>
      <c r="QJR2112" s="1"/>
      <c r="QJS2112" s="1"/>
      <c r="QJT2112" s="1"/>
      <c r="QJU2112" s="1"/>
      <c r="QJV2112" s="1"/>
      <c r="QJW2112" s="1"/>
      <c r="QJX2112" s="1"/>
      <c r="QJY2112" s="1"/>
      <c r="QJZ2112" s="1"/>
      <c r="QKA2112" s="1"/>
      <c r="QKB2112" s="1"/>
      <c r="QKC2112" s="1"/>
      <c r="QKD2112" s="1"/>
      <c r="QKE2112" s="1"/>
      <c r="QKF2112" s="1"/>
      <c r="QKG2112" s="1"/>
      <c r="QKH2112" s="1"/>
      <c r="QKI2112" s="1"/>
      <c r="QKJ2112" s="1"/>
      <c r="QKK2112" s="1"/>
      <c r="QKL2112" s="1"/>
      <c r="QKM2112" s="1"/>
      <c r="QKN2112" s="1"/>
      <c r="QKO2112" s="1"/>
      <c r="QKP2112" s="1"/>
      <c r="QKQ2112" s="1"/>
      <c r="QKR2112" s="1"/>
      <c r="QKS2112" s="1"/>
      <c r="QKT2112" s="1"/>
      <c r="QKU2112" s="1"/>
      <c r="QKV2112" s="1"/>
      <c r="QKW2112" s="1"/>
      <c r="QKX2112" s="1"/>
      <c r="QKY2112" s="1"/>
      <c r="QKZ2112" s="1"/>
      <c r="QLA2112" s="1"/>
      <c r="QLB2112" s="1"/>
      <c r="QLC2112" s="1"/>
      <c r="QLD2112" s="1"/>
      <c r="QLE2112" s="1"/>
      <c r="QLF2112" s="1"/>
      <c r="QLG2112" s="1"/>
      <c r="QLH2112" s="1"/>
      <c r="QLI2112" s="1"/>
      <c r="QLJ2112" s="1"/>
      <c r="QLK2112" s="1"/>
      <c r="QLL2112" s="1"/>
      <c r="QLM2112" s="1"/>
      <c r="QLN2112" s="1"/>
      <c r="QLO2112" s="1"/>
      <c r="QLP2112" s="1"/>
      <c r="QLQ2112" s="1"/>
      <c r="QLR2112" s="1"/>
      <c r="QLS2112" s="1"/>
      <c r="QLT2112" s="1"/>
      <c r="QLU2112" s="1"/>
      <c r="QLV2112" s="1"/>
      <c r="QLW2112" s="1"/>
      <c r="QLX2112" s="1"/>
      <c r="QLY2112" s="1"/>
      <c r="QLZ2112" s="1"/>
      <c r="QMA2112" s="1"/>
      <c r="QMB2112" s="1"/>
      <c r="QMC2112" s="1"/>
      <c r="QMD2112" s="1"/>
      <c r="QME2112" s="1"/>
      <c r="QMF2112" s="1"/>
      <c r="QMG2112" s="1"/>
      <c r="QMH2112" s="1"/>
      <c r="QMI2112" s="1"/>
      <c r="QMJ2112" s="1"/>
      <c r="QMK2112" s="1"/>
      <c r="QML2112" s="1"/>
      <c r="QMM2112" s="1"/>
      <c r="QMN2112" s="1"/>
      <c r="QMO2112" s="1"/>
      <c r="QMP2112" s="1"/>
      <c r="QMQ2112" s="1"/>
      <c r="QMR2112" s="1"/>
      <c r="QMS2112" s="1"/>
      <c r="QMT2112" s="1"/>
      <c r="QMU2112" s="1"/>
      <c r="QMV2112" s="1"/>
      <c r="QMW2112" s="1"/>
      <c r="QMX2112" s="1"/>
      <c r="QMY2112" s="1"/>
      <c r="QMZ2112" s="1"/>
      <c r="QNA2112" s="1"/>
      <c r="QNB2112" s="1"/>
      <c r="QNC2112" s="1"/>
      <c r="QND2112" s="1"/>
      <c r="QNE2112" s="1"/>
      <c r="QNF2112" s="1"/>
      <c r="QNG2112" s="1"/>
      <c r="QNH2112" s="1"/>
      <c r="QNI2112" s="1"/>
      <c r="QNJ2112" s="1"/>
      <c r="QNK2112" s="1"/>
      <c r="QNL2112" s="1"/>
      <c r="QNM2112" s="1"/>
      <c r="QNN2112" s="1"/>
      <c r="QNO2112" s="1"/>
      <c r="QNP2112" s="1"/>
      <c r="QNQ2112" s="1"/>
      <c r="QNR2112" s="1"/>
      <c r="QNS2112" s="1"/>
      <c r="QNT2112" s="1"/>
      <c r="QNU2112" s="1"/>
      <c r="QNV2112" s="1"/>
      <c r="QNW2112" s="1"/>
      <c r="QNX2112" s="1"/>
      <c r="QNY2112" s="1"/>
      <c r="QNZ2112" s="1"/>
      <c r="QOA2112" s="1"/>
      <c r="QOB2112" s="1"/>
      <c r="QOC2112" s="1"/>
      <c r="QOD2112" s="1"/>
      <c r="QOE2112" s="1"/>
      <c r="QOF2112" s="1"/>
      <c r="QOG2112" s="1"/>
      <c r="QOH2112" s="1"/>
      <c r="QOI2112" s="1"/>
      <c r="QOJ2112" s="1"/>
      <c r="QOK2112" s="1"/>
      <c r="QOL2112" s="1"/>
      <c r="QOM2112" s="1"/>
      <c r="QON2112" s="1"/>
      <c r="QOO2112" s="1"/>
      <c r="QOP2112" s="1"/>
      <c r="QOQ2112" s="1"/>
      <c r="QOR2112" s="1"/>
      <c r="QOS2112" s="1"/>
      <c r="QOT2112" s="1"/>
      <c r="QOU2112" s="1"/>
      <c r="QOV2112" s="1"/>
      <c r="QOW2112" s="1"/>
      <c r="QOX2112" s="1"/>
      <c r="QOY2112" s="1"/>
      <c r="QOZ2112" s="1"/>
      <c r="QPA2112" s="1"/>
      <c r="QPB2112" s="1"/>
      <c r="QPC2112" s="1"/>
      <c r="QPD2112" s="1"/>
      <c r="QPE2112" s="1"/>
      <c r="QPF2112" s="1"/>
      <c r="QPG2112" s="1"/>
      <c r="QPH2112" s="1"/>
      <c r="QPI2112" s="1"/>
      <c r="QPJ2112" s="1"/>
      <c r="QPK2112" s="1"/>
      <c r="QPL2112" s="1"/>
      <c r="QPM2112" s="1"/>
      <c r="QPN2112" s="1"/>
      <c r="QPO2112" s="1"/>
      <c r="QPP2112" s="1"/>
      <c r="QPQ2112" s="1"/>
      <c r="QPR2112" s="1"/>
      <c r="QPS2112" s="1"/>
      <c r="QPT2112" s="1"/>
      <c r="QPU2112" s="1"/>
      <c r="QPV2112" s="1"/>
      <c r="QPW2112" s="1"/>
      <c r="QPX2112" s="1"/>
      <c r="QPY2112" s="1"/>
      <c r="QPZ2112" s="1"/>
      <c r="QQA2112" s="1"/>
      <c r="QQB2112" s="1"/>
      <c r="QQC2112" s="1"/>
      <c r="QQD2112" s="1"/>
      <c r="QQE2112" s="1"/>
      <c r="QQF2112" s="1"/>
      <c r="QQG2112" s="1"/>
      <c r="QQH2112" s="1"/>
      <c r="QQI2112" s="1"/>
      <c r="QQJ2112" s="1"/>
      <c r="QQK2112" s="1"/>
      <c r="QQL2112" s="1"/>
      <c r="QQM2112" s="1"/>
      <c r="QQN2112" s="1"/>
      <c r="QQO2112" s="1"/>
      <c r="QQP2112" s="1"/>
      <c r="QQQ2112" s="1"/>
      <c r="QQR2112" s="1"/>
      <c r="QQS2112" s="1"/>
      <c r="QQT2112" s="1"/>
      <c r="QQU2112" s="1"/>
      <c r="QQV2112" s="1"/>
      <c r="QQW2112" s="1"/>
      <c r="QQX2112" s="1"/>
      <c r="QQY2112" s="1"/>
      <c r="QQZ2112" s="1"/>
      <c r="QRA2112" s="1"/>
      <c r="QRB2112" s="1"/>
      <c r="QRC2112" s="1"/>
      <c r="QRD2112" s="1"/>
      <c r="QRE2112" s="1"/>
      <c r="QRF2112" s="1"/>
      <c r="QRG2112" s="1"/>
      <c r="QRH2112" s="1"/>
      <c r="QRI2112" s="1"/>
      <c r="QRJ2112" s="1"/>
      <c r="QRK2112" s="1"/>
      <c r="QRL2112" s="1"/>
      <c r="QRM2112" s="1"/>
      <c r="QRN2112" s="1"/>
      <c r="QRO2112" s="1"/>
      <c r="QRP2112" s="1"/>
      <c r="QRQ2112" s="1"/>
      <c r="QRR2112" s="1"/>
      <c r="QRS2112" s="1"/>
      <c r="QRT2112" s="1"/>
      <c r="QRU2112" s="1"/>
      <c r="QRV2112" s="1"/>
      <c r="QRW2112" s="1"/>
      <c r="QRX2112" s="1"/>
      <c r="QRY2112" s="1"/>
      <c r="QRZ2112" s="1"/>
      <c r="QSA2112" s="1"/>
      <c r="QSB2112" s="1"/>
      <c r="QSC2112" s="1"/>
      <c r="QSD2112" s="1"/>
      <c r="QSE2112" s="1"/>
      <c r="QSF2112" s="1"/>
      <c r="QSG2112" s="1"/>
      <c r="QSH2112" s="1"/>
      <c r="QSI2112" s="1"/>
      <c r="QSJ2112" s="1"/>
      <c r="QSK2112" s="1"/>
      <c r="QSL2112" s="1"/>
      <c r="QSM2112" s="1"/>
      <c r="QSN2112" s="1"/>
      <c r="QSO2112" s="1"/>
      <c r="QSP2112" s="1"/>
      <c r="QSQ2112" s="1"/>
      <c r="QSR2112" s="1"/>
      <c r="QSS2112" s="1"/>
      <c r="QST2112" s="1"/>
      <c r="QSU2112" s="1"/>
      <c r="QSV2112" s="1"/>
      <c r="QSW2112" s="1"/>
      <c r="QSX2112" s="1"/>
      <c r="QSY2112" s="1"/>
      <c r="QSZ2112" s="1"/>
      <c r="QTA2112" s="1"/>
      <c r="QTB2112" s="1"/>
      <c r="QTC2112" s="1"/>
      <c r="QTD2112" s="1"/>
      <c r="QTE2112" s="1"/>
      <c r="QTF2112" s="1"/>
      <c r="QTG2112" s="1"/>
      <c r="QTH2112" s="1"/>
      <c r="QTI2112" s="1"/>
      <c r="QTJ2112" s="1"/>
      <c r="QTK2112" s="1"/>
      <c r="QTL2112" s="1"/>
      <c r="QTM2112" s="1"/>
      <c r="QTN2112" s="1"/>
      <c r="QTO2112" s="1"/>
      <c r="QTP2112" s="1"/>
      <c r="QTQ2112" s="1"/>
      <c r="QTR2112" s="1"/>
      <c r="QTS2112" s="1"/>
      <c r="QTT2112" s="1"/>
      <c r="QTU2112" s="1"/>
      <c r="QTV2112" s="1"/>
      <c r="QTW2112" s="1"/>
      <c r="QTX2112" s="1"/>
      <c r="QTY2112" s="1"/>
      <c r="QTZ2112" s="1"/>
      <c r="QUA2112" s="1"/>
      <c r="QUB2112" s="1"/>
      <c r="QUC2112" s="1"/>
      <c r="QUD2112" s="1"/>
      <c r="QUE2112" s="1"/>
      <c r="QUF2112" s="1"/>
      <c r="QUG2112" s="1"/>
      <c r="QUH2112" s="1"/>
      <c r="QUI2112" s="1"/>
      <c r="QUJ2112" s="1"/>
      <c r="QUK2112" s="1"/>
      <c r="QUL2112" s="1"/>
      <c r="QUM2112" s="1"/>
      <c r="QUN2112" s="1"/>
      <c r="QUO2112" s="1"/>
      <c r="QUP2112" s="1"/>
      <c r="QUQ2112" s="1"/>
      <c r="QUR2112" s="1"/>
      <c r="QUS2112" s="1"/>
      <c r="QUT2112" s="1"/>
      <c r="QUU2112" s="1"/>
      <c r="QUV2112" s="1"/>
      <c r="QUW2112" s="1"/>
      <c r="QUX2112" s="1"/>
      <c r="QUY2112" s="1"/>
      <c r="QUZ2112" s="1"/>
      <c r="QVA2112" s="1"/>
      <c r="QVB2112" s="1"/>
      <c r="QVC2112" s="1"/>
      <c r="QVD2112" s="1"/>
      <c r="QVE2112" s="1"/>
      <c r="QVF2112" s="1"/>
      <c r="QVG2112" s="1"/>
      <c r="QVH2112" s="1"/>
      <c r="QVI2112" s="1"/>
      <c r="QVJ2112" s="1"/>
      <c r="QVK2112" s="1"/>
      <c r="QVL2112" s="1"/>
      <c r="QVM2112" s="1"/>
      <c r="QVN2112" s="1"/>
      <c r="QVO2112" s="1"/>
      <c r="QVP2112" s="1"/>
      <c r="QVQ2112" s="1"/>
      <c r="QVR2112" s="1"/>
      <c r="QVS2112" s="1"/>
      <c r="QVT2112" s="1"/>
      <c r="QVU2112" s="1"/>
      <c r="QVV2112" s="1"/>
      <c r="QVW2112" s="1"/>
      <c r="QVX2112" s="1"/>
      <c r="QVY2112" s="1"/>
      <c r="QVZ2112" s="1"/>
      <c r="QWA2112" s="1"/>
      <c r="QWB2112" s="1"/>
      <c r="QWC2112" s="1"/>
      <c r="QWD2112" s="1"/>
      <c r="QWE2112" s="1"/>
      <c r="QWF2112" s="1"/>
      <c r="QWG2112" s="1"/>
      <c r="QWH2112" s="1"/>
      <c r="QWI2112" s="1"/>
      <c r="QWJ2112" s="1"/>
      <c r="QWK2112" s="1"/>
      <c r="QWL2112" s="1"/>
      <c r="QWM2112" s="1"/>
      <c r="QWN2112" s="1"/>
      <c r="QWO2112" s="1"/>
      <c r="QWP2112" s="1"/>
      <c r="QWQ2112" s="1"/>
      <c r="QWR2112" s="1"/>
      <c r="QWS2112" s="1"/>
      <c r="QWT2112" s="1"/>
      <c r="QWU2112" s="1"/>
      <c r="QWV2112" s="1"/>
      <c r="QWW2112" s="1"/>
      <c r="QWX2112" s="1"/>
      <c r="QWY2112" s="1"/>
      <c r="QWZ2112" s="1"/>
      <c r="QXA2112" s="1"/>
      <c r="QXB2112" s="1"/>
      <c r="QXC2112" s="1"/>
      <c r="QXD2112" s="1"/>
      <c r="QXE2112" s="1"/>
      <c r="QXF2112" s="1"/>
      <c r="QXG2112" s="1"/>
      <c r="QXH2112" s="1"/>
      <c r="QXI2112" s="1"/>
      <c r="QXJ2112" s="1"/>
      <c r="QXK2112" s="1"/>
      <c r="QXL2112" s="1"/>
      <c r="QXM2112" s="1"/>
      <c r="QXN2112" s="1"/>
      <c r="QXO2112" s="1"/>
      <c r="QXP2112" s="1"/>
      <c r="QXQ2112" s="1"/>
      <c r="QXR2112" s="1"/>
      <c r="QXS2112" s="1"/>
      <c r="QXT2112" s="1"/>
      <c r="QXU2112" s="1"/>
      <c r="QXV2112" s="1"/>
      <c r="QXW2112" s="1"/>
      <c r="QXX2112" s="1"/>
      <c r="QXY2112" s="1"/>
      <c r="QXZ2112" s="1"/>
      <c r="QYA2112" s="1"/>
      <c r="QYB2112" s="1"/>
      <c r="QYC2112" s="1"/>
      <c r="QYD2112" s="1"/>
      <c r="QYE2112" s="1"/>
      <c r="QYF2112" s="1"/>
      <c r="QYG2112" s="1"/>
      <c r="QYH2112" s="1"/>
      <c r="QYI2112" s="1"/>
      <c r="QYJ2112" s="1"/>
      <c r="QYK2112" s="1"/>
      <c r="QYL2112" s="1"/>
      <c r="QYM2112" s="1"/>
      <c r="QYN2112" s="1"/>
      <c r="QYO2112" s="1"/>
      <c r="QYP2112" s="1"/>
      <c r="QYQ2112" s="1"/>
      <c r="QYR2112" s="1"/>
      <c r="QYS2112" s="1"/>
      <c r="QYT2112" s="1"/>
      <c r="QYU2112" s="1"/>
      <c r="QYV2112" s="1"/>
      <c r="QYW2112" s="1"/>
      <c r="QYX2112" s="1"/>
      <c r="QYY2112" s="1"/>
      <c r="QYZ2112" s="1"/>
      <c r="QZA2112" s="1"/>
      <c r="QZB2112" s="1"/>
      <c r="QZC2112" s="1"/>
      <c r="QZD2112" s="1"/>
      <c r="QZE2112" s="1"/>
      <c r="QZF2112" s="1"/>
      <c r="QZG2112" s="1"/>
      <c r="QZH2112" s="1"/>
      <c r="QZI2112" s="1"/>
      <c r="QZJ2112" s="1"/>
      <c r="QZK2112" s="1"/>
      <c r="QZL2112" s="1"/>
      <c r="QZM2112" s="1"/>
      <c r="QZN2112" s="1"/>
      <c r="QZO2112" s="1"/>
      <c r="QZP2112" s="1"/>
      <c r="QZQ2112" s="1"/>
      <c r="QZR2112" s="1"/>
      <c r="QZS2112" s="1"/>
      <c r="QZT2112" s="1"/>
      <c r="QZU2112" s="1"/>
      <c r="QZV2112" s="1"/>
      <c r="QZW2112" s="1"/>
      <c r="QZX2112" s="1"/>
      <c r="QZY2112" s="1"/>
      <c r="QZZ2112" s="1"/>
      <c r="RAA2112" s="1"/>
      <c r="RAB2112" s="1"/>
      <c r="RAC2112" s="1"/>
      <c r="RAD2112" s="1"/>
      <c r="RAE2112" s="1"/>
      <c r="RAF2112" s="1"/>
      <c r="RAG2112" s="1"/>
      <c r="RAH2112" s="1"/>
      <c r="RAI2112" s="1"/>
      <c r="RAJ2112" s="1"/>
      <c r="RAK2112" s="1"/>
      <c r="RAL2112" s="1"/>
      <c r="RAM2112" s="1"/>
      <c r="RAN2112" s="1"/>
      <c r="RAO2112" s="1"/>
      <c r="RAP2112" s="1"/>
      <c r="RAQ2112" s="1"/>
      <c r="RAR2112" s="1"/>
      <c r="RAS2112" s="1"/>
      <c r="RAT2112" s="1"/>
      <c r="RAU2112" s="1"/>
      <c r="RAV2112" s="1"/>
      <c r="RAW2112" s="1"/>
      <c r="RAX2112" s="1"/>
      <c r="RAY2112" s="1"/>
      <c r="RAZ2112" s="1"/>
      <c r="RBA2112" s="1"/>
      <c r="RBB2112" s="1"/>
      <c r="RBC2112" s="1"/>
      <c r="RBD2112" s="1"/>
      <c r="RBE2112" s="1"/>
      <c r="RBF2112" s="1"/>
      <c r="RBG2112" s="1"/>
      <c r="RBH2112" s="1"/>
      <c r="RBI2112" s="1"/>
      <c r="RBJ2112" s="1"/>
      <c r="RBK2112" s="1"/>
      <c r="RBL2112" s="1"/>
      <c r="RBM2112" s="1"/>
      <c r="RBN2112" s="1"/>
      <c r="RBO2112" s="1"/>
      <c r="RBP2112" s="1"/>
      <c r="RBQ2112" s="1"/>
      <c r="RBR2112" s="1"/>
      <c r="RBS2112" s="1"/>
      <c r="RBT2112" s="1"/>
      <c r="RBU2112" s="1"/>
      <c r="RBV2112" s="1"/>
      <c r="RBW2112" s="1"/>
      <c r="RBX2112" s="1"/>
      <c r="RBY2112" s="1"/>
      <c r="RBZ2112" s="1"/>
      <c r="RCA2112" s="1"/>
      <c r="RCB2112" s="1"/>
      <c r="RCC2112" s="1"/>
      <c r="RCD2112" s="1"/>
      <c r="RCE2112" s="1"/>
      <c r="RCF2112" s="1"/>
      <c r="RCG2112" s="1"/>
      <c r="RCH2112" s="1"/>
      <c r="RCI2112" s="1"/>
      <c r="RCJ2112" s="1"/>
      <c r="RCK2112" s="1"/>
      <c r="RCL2112" s="1"/>
      <c r="RCM2112" s="1"/>
      <c r="RCN2112" s="1"/>
      <c r="RCO2112" s="1"/>
      <c r="RCP2112" s="1"/>
      <c r="RCQ2112" s="1"/>
      <c r="RCR2112" s="1"/>
      <c r="RCS2112" s="1"/>
      <c r="RCT2112" s="1"/>
      <c r="RCU2112" s="1"/>
      <c r="RCV2112" s="1"/>
      <c r="RCW2112" s="1"/>
      <c r="RCX2112" s="1"/>
      <c r="RCY2112" s="1"/>
      <c r="RCZ2112" s="1"/>
      <c r="RDA2112" s="1"/>
      <c r="RDB2112" s="1"/>
      <c r="RDC2112" s="1"/>
      <c r="RDD2112" s="1"/>
      <c r="RDE2112" s="1"/>
      <c r="RDF2112" s="1"/>
      <c r="RDG2112" s="1"/>
      <c r="RDH2112" s="1"/>
      <c r="RDI2112" s="1"/>
      <c r="RDJ2112" s="1"/>
      <c r="RDK2112" s="1"/>
      <c r="RDL2112" s="1"/>
      <c r="RDM2112" s="1"/>
      <c r="RDN2112" s="1"/>
      <c r="RDO2112" s="1"/>
      <c r="RDP2112" s="1"/>
      <c r="RDQ2112" s="1"/>
      <c r="RDR2112" s="1"/>
      <c r="RDS2112" s="1"/>
      <c r="RDT2112" s="1"/>
      <c r="RDU2112" s="1"/>
      <c r="RDV2112" s="1"/>
      <c r="RDW2112" s="1"/>
      <c r="RDX2112" s="1"/>
      <c r="RDY2112" s="1"/>
      <c r="RDZ2112" s="1"/>
      <c r="REA2112" s="1"/>
      <c r="REB2112" s="1"/>
      <c r="REC2112" s="1"/>
      <c r="RED2112" s="1"/>
      <c r="REE2112" s="1"/>
      <c r="REF2112" s="1"/>
      <c r="REG2112" s="1"/>
      <c r="REH2112" s="1"/>
      <c r="REI2112" s="1"/>
      <c r="REJ2112" s="1"/>
      <c r="REK2112" s="1"/>
      <c r="REL2112" s="1"/>
      <c r="REM2112" s="1"/>
      <c r="REN2112" s="1"/>
      <c r="REO2112" s="1"/>
      <c r="REP2112" s="1"/>
      <c r="REQ2112" s="1"/>
      <c r="RER2112" s="1"/>
      <c r="RES2112" s="1"/>
      <c r="RET2112" s="1"/>
      <c r="REU2112" s="1"/>
      <c r="REV2112" s="1"/>
      <c r="REW2112" s="1"/>
      <c r="REX2112" s="1"/>
      <c r="REY2112" s="1"/>
      <c r="REZ2112" s="1"/>
      <c r="RFA2112" s="1"/>
      <c r="RFB2112" s="1"/>
      <c r="RFC2112" s="1"/>
      <c r="RFD2112" s="1"/>
      <c r="RFE2112" s="1"/>
      <c r="RFF2112" s="1"/>
      <c r="RFG2112" s="1"/>
      <c r="RFH2112" s="1"/>
      <c r="RFI2112" s="1"/>
      <c r="RFJ2112" s="1"/>
      <c r="RFK2112" s="1"/>
      <c r="RFL2112" s="1"/>
      <c r="RFM2112" s="1"/>
      <c r="RFN2112" s="1"/>
      <c r="RFO2112" s="1"/>
      <c r="RFP2112" s="1"/>
      <c r="RFQ2112" s="1"/>
      <c r="RFR2112" s="1"/>
      <c r="RFS2112" s="1"/>
      <c r="RFT2112" s="1"/>
      <c r="RFU2112" s="1"/>
      <c r="RFV2112" s="1"/>
      <c r="RFW2112" s="1"/>
      <c r="RFX2112" s="1"/>
      <c r="RFY2112" s="1"/>
      <c r="RFZ2112" s="1"/>
      <c r="RGA2112" s="1"/>
      <c r="RGB2112" s="1"/>
      <c r="RGC2112" s="1"/>
      <c r="RGD2112" s="1"/>
      <c r="RGE2112" s="1"/>
      <c r="RGF2112" s="1"/>
      <c r="RGG2112" s="1"/>
      <c r="RGH2112" s="1"/>
      <c r="RGI2112" s="1"/>
      <c r="RGJ2112" s="1"/>
      <c r="RGK2112" s="1"/>
      <c r="RGL2112" s="1"/>
      <c r="RGM2112" s="1"/>
      <c r="RGN2112" s="1"/>
      <c r="RGO2112" s="1"/>
      <c r="RGP2112" s="1"/>
      <c r="RGQ2112" s="1"/>
      <c r="RGR2112" s="1"/>
      <c r="RGS2112" s="1"/>
      <c r="RGT2112" s="1"/>
      <c r="RGU2112" s="1"/>
      <c r="RGV2112" s="1"/>
      <c r="RGW2112" s="1"/>
      <c r="RGX2112" s="1"/>
      <c r="RGY2112" s="1"/>
      <c r="RGZ2112" s="1"/>
      <c r="RHA2112" s="1"/>
      <c r="RHB2112" s="1"/>
      <c r="RHC2112" s="1"/>
      <c r="RHD2112" s="1"/>
      <c r="RHE2112" s="1"/>
      <c r="RHF2112" s="1"/>
      <c r="RHG2112" s="1"/>
      <c r="RHH2112" s="1"/>
      <c r="RHI2112" s="1"/>
      <c r="RHJ2112" s="1"/>
      <c r="RHK2112" s="1"/>
      <c r="RHL2112" s="1"/>
      <c r="RHM2112" s="1"/>
      <c r="RHN2112" s="1"/>
      <c r="RHO2112" s="1"/>
      <c r="RHP2112" s="1"/>
      <c r="RHQ2112" s="1"/>
      <c r="RHR2112" s="1"/>
      <c r="RHS2112" s="1"/>
      <c r="RHT2112" s="1"/>
      <c r="RHU2112" s="1"/>
      <c r="RHV2112" s="1"/>
      <c r="RHW2112" s="1"/>
      <c r="RHX2112" s="1"/>
      <c r="RHY2112" s="1"/>
      <c r="RHZ2112" s="1"/>
      <c r="RIA2112" s="1"/>
      <c r="RIB2112" s="1"/>
      <c r="RIC2112" s="1"/>
      <c r="RID2112" s="1"/>
      <c r="RIE2112" s="1"/>
      <c r="RIF2112" s="1"/>
      <c r="RIG2112" s="1"/>
      <c r="RIH2112" s="1"/>
      <c r="RII2112" s="1"/>
      <c r="RIJ2112" s="1"/>
      <c r="RIK2112" s="1"/>
      <c r="RIL2112" s="1"/>
      <c r="RIM2112" s="1"/>
      <c r="RIN2112" s="1"/>
      <c r="RIO2112" s="1"/>
      <c r="RIP2112" s="1"/>
      <c r="RIQ2112" s="1"/>
      <c r="RIR2112" s="1"/>
      <c r="RIS2112" s="1"/>
      <c r="RIT2112" s="1"/>
      <c r="RIU2112" s="1"/>
      <c r="RIV2112" s="1"/>
      <c r="RIW2112" s="1"/>
      <c r="RIX2112" s="1"/>
      <c r="RIY2112" s="1"/>
      <c r="RIZ2112" s="1"/>
      <c r="RJA2112" s="1"/>
      <c r="RJB2112" s="1"/>
      <c r="RJC2112" s="1"/>
      <c r="RJD2112" s="1"/>
      <c r="RJE2112" s="1"/>
      <c r="RJF2112" s="1"/>
      <c r="RJG2112" s="1"/>
      <c r="RJH2112" s="1"/>
      <c r="RJI2112" s="1"/>
      <c r="RJJ2112" s="1"/>
      <c r="RJK2112" s="1"/>
      <c r="RJL2112" s="1"/>
      <c r="RJM2112" s="1"/>
      <c r="RJN2112" s="1"/>
      <c r="RJO2112" s="1"/>
      <c r="RJP2112" s="1"/>
      <c r="RJQ2112" s="1"/>
      <c r="RJR2112" s="1"/>
      <c r="RJS2112" s="1"/>
      <c r="RJT2112" s="1"/>
      <c r="RJU2112" s="1"/>
      <c r="RJV2112" s="1"/>
      <c r="RJW2112" s="1"/>
      <c r="RJX2112" s="1"/>
      <c r="RJY2112" s="1"/>
      <c r="RJZ2112" s="1"/>
      <c r="RKA2112" s="1"/>
      <c r="RKB2112" s="1"/>
      <c r="RKC2112" s="1"/>
      <c r="RKD2112" s="1"/>
      <c r="RKE2112" s="1"/>
      <c r="RKF2112" s="1"/>
      <c r="RKG2112" s="1"/>
      <c r="RKH2112" s="1"/>
      <c r="RKI2112" s="1"/>
      <c r="RKJ2112" s="1"/>
      <c r="RKK2112" s="1"/>
      <c r="RKL2112" s="1"/>
      <c r="RKM2112" s="1"/>
      <c r="RKN2112" s="1"/>
      <c r="RKO2112" s="1"/>
      <c r="RKP2112" s="1"/>
      <c r="RKQ2112" s="1"/>
      <c r="RKR2112" s="1"/>
      <c r="RKS2112" s="1"/>
      <c r="RKT2112" s="1"/>
      <c r="RKU2112" s="1"/>
      <c r="RKV2112" s="1"/>
      <c r="RKW2112" s="1"/>
      <c r="RKX2112" s="1"/>
      <c r="RKY2112" s="1"/>
      <c r="RKZ2112" s="1"/>
      <c r="RLA2112" s="1"/>
      <c r="RLB2112" s="1"/>
      <c r="RLC2112" s="1"/>
      <c r="RLD2112" s="1"/>
      <c r="RLE2112" s="1"/>
      <c r="RLF2112" s="1"/>
      <c r="RLG2112" s="1"/>
      <c r="RLH2112" s="1"/>
      <c r="RLI2112" s="1"/>
      <c r="RLJ2112" s="1"/>
      <c r="RLK2112" s="1"/>
      <c r="RLL2112" s="1"/>
      <c r="RLM2112" s="1"/>
      <c r="RLN2112" s="1"/>
      <c r="RLO2112" s="1"/>
      <c r="RLP2112" s="1"/>
      <c r="RLQ2112" s="1"/>
      <c r="RLR2112" s="1"/>
      <c r="RLS2112" s="1"/>
      <c r="RLT2112" s="1"/>
      <c r="RLU2112" s="1"/>
      <c r="RLV2112" s="1"/>
      <c r="RLW2112" s="1"/>
      <c r="RLX2112" s="1"/>
      <c r="RLY2112" s="1"/>
      <c r="RLZ2112" s="1"/>
      <c r="RMA2112" s="1"/>
      <c r="RMB2112" s="1"/>
      <c r="RMC2112" s="1"/>
      <c r="RMD2112" s="1"/>
      <c r="RME2112" s="1"/>
      <c r="RMF2112" s="1"/>
      <c r="RMG2112" s="1"/>
      <c r="RMH2112" s="1"/>
      <c r="RMI2112" s="1"/>
      <c r="RMJ2112" s="1"/>
      <c r="RMK2112" s="1"/>
      <c r="RML2112" s="1"/>
      <c r="RMM2112" s="1"/>
      <c r="RMN2112" s="1"/>
      <c r="RMO2112" s="1"/>
      <c r="RMP2112" s="1"/>
      <c r="RMQ2112" s="1"/>
      <c r="RMR2112" s="1"/>
      <c r="RMS2112" s="1"/>
      <c r="RMT2112" s="1"/>
      <c r="RMU2112" s="1"/>
      <c r="RMV2112" s="1"/>
      <c r="RMW2112" s="1"/>
      <c r="RMX2112" s="1"/>
      <c r="RMY2112" s="1"/>
      <c r="RMZ2112" s="1"/>
      <c r="RNA2112" s="1"/>
      <c r="RNB2112" s="1"/>
      <c r="RNC2112" s="1"/>
      <c r="RND2112" s="1"/>
      <c r="RNE2112" s="1"/>
      <c r="RNF2112" s="1"/>
      <c r="RNG2112" s="1"/>
      <c r="RNH2112" s="1"/>
      <c r="RNI2112" s="1"/>
      <c r="RNJ2112" s="1"/>
      <c r="RNK2112" s="1"/>
      <c r="RNL2112" s="1"/>
      <c r="RNM2112" s="1"/>
      <c r="RNN2112" s="1"/>
      <c r="RNO2112" s="1"/>
      <c r="RNP2112" s="1"/>
      <c r="RNQ2112" s="1"/>
      <c r="RNR2112" s="1"/>
      <c r="RNS2112" s="1"/>
      <c r="RNT2112" s="1"/>
      <c r="RNU2112" s="1"/>
      <c r="RNV2112" s="1"/>
      <c r="RNW2112" s="1"/>
      <c r="RNX2112" s="1"/>
      <c r="RNY2112" s="1"/>
      <c r="RNZ2112" s="1"/>
      <c r="ROA2112" s="1"/>
      <c r="ROB2112" s="1"/>
      <c r="ROC2112" s="1"/>
      <c r="ROD2112" s="1"/>
      <c r="ROE2112" s="1"/>
      <c r="ROF2112" s="1"/>
      <c r="ROG2112" s="1"/>
      <c r="ROH2112" s="1"/>
      <c r="ROI2112" s="1"/>
      <c r="ROJ2112" s="1"/>
      <c r="ROK2112" s="1"/>
      <c r="ROL2112" s="1"/>
      <c r="ROM2112" s="1"/>
      <c r="RON2112" s="1"/>
      <c r="ROO2112" s="1"/>
      <c r="ROP2112" s="1"/>
      <c r="ROQ2112" s="1"/>
      <c r="ROR2112" s="1"/>
      <c r="ROS2112" s="1"/>
      <c r="ROT2112" s="1"/>
      <c r="ROU2112" s="1"/>
      <c r="ROV2112" s="1"/>
      <c r="ROW2112" s="1"/>
      <c r="ROX2112" s="1"/>
      <c r="ROY2112" s="1"/>
      <c r="ROZ2112" s="1"/>
      <c r="RPA2112" s="1"/>
      <c r="RPB2112" s="1"/>
      <c r="RPC2112" s="1"/>
      <c r="RPD2112" s="1"/>
      <c r="RPE2112" s="1"/>
      <c r="RPF2112" s="1"/>
      <c r="RPG2112" s="1"/>
      <c r="RPH2112" s="1"/>
      <c r="RPI2112" s="1"/>
      <c r="RPJ2112" s="1"/>
      <c r="RPK2112" s="1"/>
      <c r="RPL2112" s="1"/>
      <c r="RPM2112" s="1"/>
      <c r="RPN2112" s="1"/>
      <c r="RPO2112" s="1"/>
      <c r="RPP2112" s="1"/>
      <c r="RPQ2112" s="1"/>
      <c r="RPR2112" s="1"/>
      <c r="RPS2112" s="1"/>
      <c r="RPT2112" s="1"/>
      <c r="RPU2112" s="1"/>
      <c r="RPV2112" s="1"/>
      <c r="RPW2112" s="1"/>
      <c r="RPX2112" s="1"/>
      <c r="RPY2112" s="1"/>
      <c r="RPZ2112" s="1"/>
      <c r="RQA2112" s="1"/>
      <c r="RQB2112" s="1"/>
      <c r="RQC2112" s="1"/>
      <c r="RQD2112" s="1"/>
      <c r="RQE2112" s="1"/>
      <c r="RQF2112" s="1"/>
      <c r="RQG2112" s="1"/>
      <c r="RQH2112" s="1"/>
      <c r="RQI2112" s="1"/>
      <c r="RQJ2112" s="1"/>
      <c r="RQK2112" s="1"/>
      <c r="RQL2112" s="1"/>
      <c r="RQM2112" s="1"/>
      <c r="RQN2112" s="1"/>
      <c r="RQO2112" s="1"/>
      <c r="RQP2112" s="1"/>
      <c r="RQQ2112" s="1"/>
      <c r="RQR2112" s="1"/>
      <c r="RQS2112" s="1"/>
      <c r="RQT2112" s="1"/>
      <c r="RQU2112" s="1"/>
      <c r="RQV2112" s="1"/>
      <c r="RQW2112" s="1"/>
      <c r="RQX2112" s="1"/>
      <c r="RQY2112" s="1"/>
      <c r="RQZ2112" s="1"/>
      <c r="RRA2112" s="1"/>
      <c r="RRB2112" s="1"/>
      <c r="RRC2112" s="1"/>
      <c r="RRD2112" s="1"/>
      <c r="RRE2112" s="1"/>
      <c r="RRF2112" s="1"/>
      <c r="RRG2112" s="1"/>
      <c r="RRH2112" s="1"/>
      <c r="RRI2112" s="1"/>
      <c r="RRJ2112" s="1"/>
      <c r="RRK2112" s="1"/>
      <c r="RRL2112" s="1"/>
      <c r="RRM2112" s="1"/>
      <c r="RRN2112" s="1"/>
      <c r="RRO2112" s="1"/>
      <c r="RRP2112" s="1"/>
      <c r="RRQ2112" s="1"/>
      <c r="RRR2112" s="1"/>
      <c r="RRS2112" s="1"/>
      <c r="RRT2112" s="1"/>
      <c r="RRU2112" s="1"/>
      <c r="RRV2112" s="1"/>
      <c r="RRW2112" s="1"/>
      <c r="RRX2112" s="1"/>
      <c r="RRY2112" s="1"/>
      <c r="RRZ2112" s="1"/>
      <c r="RSA2112" s="1"/>
      <c r="RSB2112" s="1"/>
      <c r="RSC2112" s="1"/>
      <c r="RSD2112" s="1"/>
      <c r="RSE2112" s="1"/>
      <c r="RSF2112" s="1"/>
      <c r="RSG2112" s="1"/>
      <c r="RSH2112" s="1"/>
      <c r="RSI2112" s="1"/>
      <c r="RSJ2112" s="1"/>
      <c r="RSK2112" s="1"/>
      <c r="RSL2112" s="1"/>
      <c r="RSM2112" s="1"/>
      <c r="RSN2112" s="1"/>
      <c r="RSO2112" s="1"/>
      <c r="RSP2112" s="1"/>
      <c r="RSQ2112" s="1"/>
      <c r="RSR2112" s="1"/>
      <c r="RSS2112" s="1"/>
      <c r="RST2112" s="1"/>
      <c r="RSU2112" s="1"/>
      <c r="RSV2112" s="1"/>
      <c r="RSW2112" s="1"/>
      <c r="RSX2112" s="1"/>
      <c r="RSY2112" s="1"/>
      <c r="RSZ2112" s="1"/>
      <c r="RTA2112" s="1"/>
      <c r="RTB2112" s="1"/>
      <c r="RTC2112" s="1"/>
      <c r="RTD2112" s="1"/>
      <c r="RTE2112" s="1"/>
      <c r="RTF2112" s="1"/>
      <c r="RTG2112" s="1"/>
      <c r="RTH2112" s="1"/>
      <c r="RTI2112" s="1"/>
      <c r="RTJ2112" s="1"/>
      <c r="RTK2112" s="1"/>
      <c r="RTL2112" s="1"/>
      <c r="RTM2112" s="1"/>
      <c r="RTN2112" s="1"/>
      <c r="RTO2112" s="1"/>
      <c r="RTP2112" s="1"/>
      <c r="RTQ2112" s="1"/>
      <c r="RTR2112" s="1"/>
      <c r="RTS2112" s="1"/>
      <c r="RTT2112" s="1"/>
      <c r="RTU2112" s="1"/>
      <c r="RTV2112" s="1"/>
      <c r="RTW2112" s="1"/>
      <c r="RTX2112" s="1"/>
      <c r="RTY2112" s="1"/>
      <c r="RTZ2112" s="1"/>
      <c r="RUA2112" s="1"/>
      <c r="RUB2112" s="1"/>
      <c r="RUC2112" s="1"/>
      <c r="RUD2112" s="1"/>
      <c r="RUE2112" s="1"/>
      <c r="RUF2112" s="1"/>
      <c r="RUG2112" s="1"/>
      <c r="RUH2112" s="1"/>
      <c r="RUI2112" s="1"/>
      <c r="RUJ2112" s="1"/>
      <c r="RUK2112" s="1"/>
      <c r="RUL2112" s="1"/>
      <c r="RUM2112" s="1"/>
      <c r="RUN2112" s="1"/>
      <c r="RUO2112" s="1"/>
      <c r="RUP2112" s="1"/>
      <c r="RUQ2112" s="1"/>
      <c r="RUR2112" s="1"/>
      <c r="RUS2112" s="1"/>
      <c r="RUT2112" s="1"/>
      <c r="RUU2112" s="1"/>
      <c r="RUV2112" s="1"/>
      <c r="RUW2112" s="1"/>
      <c r="RUX2112" s="1"/>
      <c r="RUY2112" s="1"/>
      <c r="RUZ2112" s="1"/>
      <c r="RVA2112" s="1"/>
      <c r="RVB2112" s="1"/>
      <c r="RVC2112" s="1"/>
      <c r="RVD2112" s="1"/>
      <c r="RVE2112" s="1"/>
      <c r="RVF2112" s="1"/>
      <c r="RVG2112" s="1"/>
      <c r="RVH2112" s="1"/>
      <c r="RVI2112" s="1"/>
      <c r="RVJ2112" s="1"/>
      <c r="RVK2112" s="1"/>
      <c r="RVL2112" s="1"/>
      <c r="RVM2112" s="1"/>
      <c r="RVN2112" s="1"/>
      <c r="RVO2112" s="1"/>
      <c r="RVP2112" s="1"/>
      <c r="RVQ2112" s="1"/>
      <c r="RVR2112" s="1"/>
      <c r="RVS2112" s="1"/>
      <c r="RVT2112" s="1"/>
      <c r="RVU2112" s="1"/>
      <c r="RVV2112" s="1"/>
      <c r="RVW2112" s="1"/>
      <c r="RVX2112" s="1"/>
      <c r="RVY2112" s="1"/>
      <c r="RVZ2112" s="1"/>
      <c r="RWA2112" s="1"/>
      <c r="RWB2112" s="1"/>
      <c r="RWC2112" s="1"/>
      <c r="RWD2112" s="1"/>
      <c r="RWE2112" s="1"/>
      <c r="RWF2112" s="1"/>
      <c r="RWG2112" s="1"/>
      <c r="RWH2112" s="1"/>
      <c r="RWI2112" s="1"/>
      <c r="RWJ2112" s="1"/>
      <c r="RWK2112" s="1"/>
      <c r="RWL2112" s="1"/>
      <c r="RWM2112" s="1"/>
      <c r="RWN2112" s="1"/>
      <c r="RWO2112" s="1"/>
      <c r="RWP2112" s="1"/>
      <c r="RWQ2112" s="1"/>
      <c r="RWR2112" s="1"/>
      <c r="RWS2112" s="1"/>
      <c r="RWT2112" s="1"/>
      <c r="RWU2112" s="1"/>
      <c r="RWV2112" s="1"/>
      <c r="RWW2112" s="1"/>
      <c r="RWX2112" s="1"/>
      <c r="RWY2112" s="1"/>
      <c r="RWZ2112" s="1"/>
      <c r="RXA2112" s="1"/>
      <c r="RXB2112" s="1"/>
      <c r="RXC2112" s="1"/>
      <c r="RXD2112" s="1"/>
      <c r="RXE2112" s="1"/>
      <c r="RXF2112" s="1"/>
      <c r="RXG2112" s="1"/>
      <c r="RXH2112" s="1"/>
      <c r="RXI2112" s="1"/>
      <c r="RXJ2112" s="1"/>
      <c r="RXK2112" s="1"/>
      <c r="RXL2112" s="1"/>
      <c r="RXM2112" s="1"/>
      <c r="RXN2112" s="1"/>
      <c r="RXO2112" s="1"/>
      <c r="RXP2112" s="1"/>
      <c r="RXQ2112" s="1"/>
      <c r="RXR2112" s="1"/>
      <c r="RXS2112" s="1"/>
      <c r="RXT2112" s="1"/>
      <c r="RXU2112" s="1"/>
      <c r="RXV2112" s="1"/>
      <c r="RXW2112" s="1"/>
      <c r="RXX2112" s="1"/>
      <c r="RXY2112" s="1"/>
      <c r="RXZ2112" s="1"/>
      <c r="RYA2112" s="1"/>
      <c r="RYB2112" s="1"/>
      <c r="RYC2112" s="1"/>
      <c r="RYD2112" s="1"/>
      <c r="RYE2112" s="1"/>
      <c r="RYF2112" s="1"/>
      <c r="RYG2112" s="1"/>
      <c r="RYH2112" s="1"/>
      <c r="RYI2112" s="1"/>
      <c r="RYJ2112" s="1"/>
      <c r="RYK2112" s="1"/>
      <c r="RYL2112" s="1"/>
      <c r="RYM2112" s="1"/>
      <c r="RYN2112" s="1"/>
      <c r="RYO2112" s="1"/>
      <c r="RYP2112" s="1"/>
      <c r="RYQ2112" s="1"/>
      <c r="RYR2112" s="1"/>
      <c r="RYS2112" s="1"/>
      <c r="RYT2112" s="1"/>
      <c r="RYU2112" s="1"/>
      <c r="RYV2112" s="1"/>
      <c r="RYW2112" s="1"/>
      <c r="RYX2112" s="1"/>
      <c r="RYY2112" s="1"/>
      <c r="RYZ2112" s="1"/>
      <c r="RZA2112" s="1"/>
      <c r="RZB2112" s="1"/>
      <c r="RZC2112" s="1"/>
      <c r="RZD2112" s="1"/>
      <c r="RZE2112" s="1"/>
      <c r="RZF2112" s="1"/>
      <c r="RZG2112" s="1"/>
      <c r="RZH2112" s="1"/>
      <c r="RZI2112" s="1"/>
      <c r="RZJ2112" s="1"/>
      <c r="RZK2112" s="1"/>
      <c r="RZL2112" s="1"/>
      <c r="RZM2112" s="1"/>
      <c r="RZN2112" s="1"/>
      <c r="RZO2112" s="1"/>
      <c r="RZP2112" s="1"/>
      <c r="RZQ2112" s="1"/>
      <c r="RZR2112" s="1"/>
      <c r="RZS2112" s="1"/>
      <c r="RZT2112" s="1"/>
      <c r="RZU2112" s="1"/>
      <c r="RZV2112" s="1"/>
      <c r="RZW2112" s="1"/>
      <c r="RZX2112" s="1"/>
      <c r="RZY2112" s="1"/>
      <c r="RZZ2112" s="1"/>
      <c r="SAA2112" s="1"/>
      <c r="SAB2112" s="1"/>
      <c r="SAC2112" s="1"/>
      <c r="SAD2112" s="1"/>
      <c r="SAE2112" s="1"/>
      <c r="SAF2112" s="1"/>
      <c r="SAG2112" s="1"/>
      <c r="SAH2112" s="1"/>
      <c r="SAI2112" s="1"/>
      <c r="SAJ2112" s="1"/>
      <c r="SAK2112" s="1"/>
      <c r="SAL2112" s="1"/>
      <c r="SAM2112" s="1"/>
      <c r="SAN2112" s="1"/>
      <c r="SAO2112" s="1"/>
      <c r="SAP2112" s="1"/>
      <c r="SAQ2112" s="1"/>
      <c r="SAR2112" s="1"/>
      <c r="SAS2112" s="1"/>
      <c r="SAT2112" s="1"/>
      <c r="SAU2112" s="1"/>
      <c r="SAV2112" s="1"/>
      <c r="SAW2112" s="1"/>
      <c r="SAX2112" s="1"/>
      <c r="SAY2112" s="1"/>
      <c r="SAZ2112" s="1"/>
      <c r="SBA2112" s="1"/>
      <c r="SBB2112" s="1"/>
      <c r="SBC2112" s="1"/>
      <c r="SBD2112" s="1"/>
      <c r="SBE2112" s="1"/>
      <c r="SBF2112" s="1"/>
      <c r="SBG2112" s="1"/>
      <c r="SBH2112" s="1"/>
      <c r="SBI2112" s="1"/>
      <c r="SBJ2112" s="1"/>
      <c r="SBK2112" s="1"/>
      <c r="SBL2112" s="1"/>
      <c r="SBM2112" s="1"/>
      <c r="SBN2112" s="1"/>
      <c r="SBO2112" s="1"/>
      <c r="SBP2112" s="1"/>
      <c r="SBQ2112" s="1"/>
      <c r="SBR2112" s="1"/>
      <c r="SBS2112" s="1"/>
      <c r="SBT2112" s="1"/>
      <c r="SBU2112" s="1"/>
      <c r="SBV2112" s="1"/>
      <c r="SBW2112" s="1"/>
      <c r="SBX2112" s="1"/>
      <c r="SBY2112" s="1"/>
      <c r="SBZ2112" s="1"/>
      <c r="SCA2112" s="1"/>
      <c r="SCB2112" s="1"/>
      <c r="SCC2112" s="1"/>
      <c r="SCD2112" s="1"/>
      <c r="SCE2112" s="1"/>
      <c r="SCF2112" s="1"/>
      <c r="SCG2112" s="1"/>
      <c r="SCH2112" s="1"/>
      <c r="SCI2112" s="1"/>
      <c r="SCJ2112" s="1"/>
      <c r="SCK2112" s="1"/>
      <c r="SCL2112" s="1"/>
      <c r="SCM2112" s="1"/>
      <c r="SCN2112" s="1"/>
      <c r="SCO2112" s="1"/>
      <c r="SCP2112" s="1"/>
      <c r="SCQ2112" s="1"/>
      <c r="SCR2112" s="1"/>
      <c r="SCS2112" s="1"/>
      <c r="SCT2112" s="1"/>
      <c r="SCU2112" s="1"/>
      <c r="SCV2112" s="1"/>
      <c r="SCW2112" s="1"/>
      <c r="SCX2112" s="1"/>
      <c r="SCY2112" s="1"/>
      <c r="SCZ2112" s="1"/>
      <c r="SDA2112" s="1"/>
      <c r="SDB2112" s="1"/>
      <c r="SDC2112" s="1"/>
      <c r="SDD2112" s="1"/>
      <c r="SDE2112" s="1"/>
      <c r="SDF2112" s="1"/>
      <c r="SDG2112" s="1"/>
      <c r="SDH2112" s="1"/>
      <c r="SDI2112" s="1"/>
      <c r="SDJ2112" s="1"/>
      <c r="SDK2112" s="1"/>
      <c r="SDL2112" s="1"/>
      <c r="SDM2112" s="1"/>
      <c r="SDN2112" s="1"/>
      <c r="SDO2112" s="1"/>
      <c r="SDP2112" s="1"/>
      <c r="SDQ2112" s="1"/>
      <c r="SDR2112" s="1"/>
      <c r="SDS2112" s="1"/>
      <c r="SDT2112" s="1"/>
      <c r="SDU2112" s="1"/>
      <c r="SDV2112" s="1"/>
      <c r="SDW2112" s="1"/>
      <c r="SDX2112" s="1"/>
      <c r="SDY2112" s="1"/>
      <c r="SDZ2112" s="1"/>
      <c r="SEA2112" s="1"/>
      <c r="SEB2112" s="1"/>
      <c r="SEC2112" s="1"/>
      <c r="SED2112" s="1"/>
      <c r="SEE2112" s="1"/>
      <c r="SEF2112" s="1"/>
      <c r="SEG2112" s="1"/>
      <c r="SEH2112" s="1"/>
      <c r="SEI2112" s="1"/>
      <c r="SEJ2112" s="1"/>
      <c r="SEK2112" s="1"/>
      <c r="SEL2112" s="1"/>
      <c r="SEM2112" s="1"/>
      <c r="SEN2112" s="1"/>
      <c r="SEO2112" s="1"/>
      <c r="SEP2112" s="1"/>
      <c r="SEQ2112" s="1"/>
      <c r="SER2112" s="1"/>
      <c r="SES2112" s="1"/>
      <c r="SET2112" s="1"/>
      <c r="SEU2112" s="1"/>
      <c r="SEV2112" s="1"/>
      <c r="SEW2112" s="1"/>
      <c r="SEX2112" s="1"/>
      <c r="SEY2112" s="1"/>
      <c r="SEZ2112" s="1"/>
      <c r="SFA2112" s="1"/>
      <c r="SFB2112" s="1"/>
      <c r="SFC2112" s="1"/>
      <c r="SFD2112" s="1"/>
      <c r="SFE2112" s="1"/>
      <c r="SFF2112" s="1"/>
      <c r="SFG2112" s="1"/>
      <c r="SFH2112" s="1"/>
      <c r="SFI2112" s="1"/>
      <c r="SFJ2112" s="1"/>
      <c r="SFK2112" s="1"/>
      <c r="SFL2112" s="1"/>
      <c r="SFM2112" s="1"/>
      <c r="SFN2112" s="1"/>
      <c r="SFO2112" s="1"/>
      <c r="SFP2112" s="1"/>
      <c r="SFQ2112" s="1"/>
      <c r="SFR2112" s="1"/>
      <c r="SFS2112" s="1"/>
      <c r="SFT2112" s="1"/>
      <c r="SFU2112" s="1"/>
      <c r="SFV2112" s="1"/>
      <c r="SFW2112" s="1"/>
      <c r="SFX2112" s="1"/>
      <c r="SFY2112" s="1"/>
      <c r="SFZ2112" s="1"/>
      <c r="SGA2112" s="1"/>
      <c r="SGB2112" s="1"/>
      <c r="SGC2112" s="1"/>
      <c r="SGD2112" s="1"/>
      <c r="SGE2112" s="1"/>
      <c r="SGF2112" s="1"/>
      <c r="SGG2112" s="1"/>
      <c r="SGH2112" s="1"/>
      <c r="SGI2112" s="1"/>
      <c r="SGJ2112" s="1"/>
      <c r="SGK2112" s="1"/>
      <c r="SGL2112" s="1"/>
      <c r="SGM2112" s="1"/>
      <c r="SGN2112" s="1"/>
      <c r="SGO2112" s="1"/>
      <c r="SGP2112" s="1"/>
      <c r="SGQ2112" s="1"/>
      <c r="SGR2112" s="1"/>
      <c r="SGS2112" s="1"/>
      <c r="SGT2112" s="1"/>
      <c r="SGU2112" s="1"/>
      <c r="SGV2112" s="1"/>
      <c r="SGW2112" s="1"/>
      <c r="SGX2112" s="1"/>
      <c r="SGY2112" s="1"/>
      <c r="SGZ2112" s="1"/>
      <c r="SHA2112" s="1"/>
      <c r="SHB2112" s="1"/>
      <c r="SHC2112" s="1"/>
      <c r="SHD2112" s="1"/>
      <c r="SHE2112" s="1"/>
      <c r="SHF2112" s="1"/>
      <c r="SHG2112" s="1"/>
      <c r="SHH2112" s="1"/>
      <c r="SHI2112" s="1"/>
      <c r="SHJ2112" s="1"/>
      <c r="SHK2112" s="1"/>
      <c r="SHL2112" s="1"/>
      <c r="SHM2112" s="1"/>
      <c r="SHN2112" s="1"/>
      <c r="SHO2112" s="1"/>
      <c r="SHP2112" s="1"/>
      <c r="SHQ2112" s="1"/>
      <c r="SHR2112" s="1"/>
      <c r="SHS2112" s="1"/>
      <c r="SHT2112" s="1"/>
      <c r="SHU2112" s="1"/>
      <c r="SHV2112" s="1"/>
      <c r="SHW2112" s="1"/>
      <c r="SHX2112" s="1"/>
      <c r="SHY2112" s="1"/>
      <c r="SHZ2112" s="1"/>
      <c r="SIA2112" s="1"/>
      <c r="SIB2112" s="1"/>
      <c r="SIC2112" s="1"/>
      <c r="SID2112" s="1"/>
      <c r="SIE2112" s="1"/>
      <c r="SIF2112" s="1"/>
      <c r="SIG2112" s="1"/>
      <c r="SIH2112" s="1"/>
      <c r="SII2112" s="1"/>
      <c r="SIJ2112" s="1"/>
      <c r="SIK2112" s="1"/>
      <c r="SIL2112" s="1"/>
      <c r="SIM2112" s="1"/>
      <c r="SIN2112" s="1"/>
      <c r="SIO2112" s="1"/>
      <c r="SIP2112" s="1"/>
      <c r="SIQ2112" s="1"/>
      <c r="SIR2112" s="1"/>
      <c r="SIS2112" s="1"/>
      <c r="SIT2112" s="1"/>
      <c r="SIU2112" s="1"/>
      <c r="SIV2112" s="1"/>
      <c r="SIW2112" s="1"/>
      <c r="SIX2112" s="1"/>
      <c r="SIY2112" s="1"/>
      <c r="SIZ2112" s="1"/>
      <c r="SJA2112" s="1"/>
      <c r="SJB2112" s="1"/>
      <c r="SJC2112" s="1"/>
      <c r="SJD2112" s="1"/>
      <c r="SJE2112" s="1"/>
      <c r="SJF2112" s="1"/>
      <c r="SJG2112" s="1"/>
      <c r="SJH2112" s="1"/>
      <c r="SJI2112" s="1"/>
      <c r="SJJ2112" s="1"/>
      <c r="SJK2112" s="1"/>
      <c r="SJL2112" s="1"/>
      <c r="SJM2112" s="1"/>
      <c r="SJN2112" s="1"/>
      <c r="SJO2112" s="1"/>
      <c r="SJP2112" s="1"/>
      <c r="SJQ2112" s="1"/>
      <c r="SJR2112" s="1"/>
      <c r="SJS2112" s="1"/>
      <c r="SJT2112" s="1"/>
      <c r="SJU2112" s="1"/>
      <c r="SJV2112" s="1"/>
      <c r="SJW2112" s="1"/>
      <c r="SJX2112" s="1"/>
      <c r="SJY2112" s="1"/>
      <c r="SJZ2112" s="1"/>
      <c r="SKA2112" s="1"/>
      <c r="SKB2112" s="1"/>
      <c r="SKC2112" s="1"/>
      <c r="SKD2112" s="1"/>
      <c r="SKE2112" s="1"/>
      <c r="SKF2112" s="1"/>
      <c r="SKG2112" s="1"/>
      <c r="SKH2112" s="1"/>
      <c r="SKI2112" s="1"/>
      <c r="SKJ2112" s="1"/>
      <c r="SKK2112" s="1"/>
      <c r="SKL2112" s="1"/>
      <c r="SKM2112" s="1"/>
      <c r="SKN2112" s="1"/>
      <c r="SKO2112" s="1"/>
      <c r="SKP2112" s="1"/>
      <c r="SKQ2112" s="1"/>
      <c r="SKR2112" s="1"/>
      <c r="SKS2112" s="1"/>
      <c r="SKT2112" s="1"/>
      <c r="SKU2112" s="1"/>
      <c r="SKV2112" s="1"/>
      <c r="SKW2112" s="1"/>
      <c r="SKX2112" s="1"/>
      <c r="SKY2112" s="1"/>
      <c r="SKZ2112" s="1"/>
      <c r="SLA2112" s="1"/>
      <c r="SLB2112" s="1"/>
      <c r="SLC2112" s="1"/>
      <c r="SLD2112" s="1"/>
      <c r="SLE2112" s="1"/>
      <c r="SLF2112" s="1"/>
      <c r="SLG2112" s="1"/>
      <c r="SLH2112" s="1"/>
      <c r="SLI2112" s="1"/>
      <c r="SLJ2112" s="1"/>
      <c r="SLK2112" s="1"/>
      <c r="SLL2112" s="1"/>
      <c r="SLM2112" s="1"/>
      <c r="SLN2112" s="1"/>
      <c r="SLO2112" s="1"/>
      <c r="SLP2112" s="1"/>
      <c r="SLQ2112" s="1"/>
      <c r="SLR2112" s="1"/>
      <c r="SLS2112" s="1"/>
      <c r="SLT2112" s="1"/>
      <c r="SLU2112" s="1"/>
      <c r="SLV2112" s="1"/>
      <c r="SLW2112" s="1"/>
      <c r="SLX2112" s="1"/>
      <c r="SLY2112" s="1"/>
      <c r="SLZ2112" s="1"/>
      <c r="SMA2112" s="1"/>
      <c r="SMB2112" s="1"/>
      <c r="SMC2112" s="1"/>
      <c r="SMD2112" s="1"/>
      <c r="SME2112" s="1"/>
      <c r="SMF2112" s="1"/>
      <c r="SMG2112" s="1"/>
      <c r="SMH2112" s="1"/>
      <c r="SMI2112" s="1"/>
      <c r="SMJ2112" s="1"/>
      <c r="SMK2112" s="1"/>
      <c r="SML2112" s="1"/>
      <c r="SMM2112" s="1"/>
      <c r="SMN2112" s="1"/>
      <c r="SMO2112" s="1"/>
      <c r="SMP2112" s="1"/>
      <c r="SMQ2112" s="1"/>
      <c r="SMR2112" s="1"/>
      <c r="SMS2112" s="1"/>
      <c r="SMT2112" s="1"/>
      <c r="SMU2112" s="1"/>
      <c r="SMV2112" s="1"/>
      <c r="SMW2112" s="1"/>
      <c r="SMX2112" s="1"/>
      <c r="SMY2112" s="1"/>
      <c r="SMZ2112" s="1"/>
      <c r="SNA2112" s="1"/>
      <c r="SNB2112" s="1"/>
      <c r="SNC2112" s="1"/>
      <c r="SND2112" s="1"/>
      <c r="SNE2112" s="1"/>
      <c r="SNF2112" s="1"/>
      <c r="SNG2112" s="1"/>
      <c r="SNH2112" s="1"/>
      <c r="SNI2112" s="1"/>
      <c r="SNJ2112" s="1"/>
      <c r="SNK2112" s="1"/>
      <c r="SNL2112" s="1"/>
      <c r="SNM2112" s="1"/>
      <c r="SNN2112" s="1"/>
      <c r="SNO2112" s="1"/>
      <c r="SNP2112" s="1"/>
      <c r="SNQ2112" s="1"/>
      <c r="SNR2112" s="1"/>
      <c r="SNS2112" s="1"/>
      <c r="SNT2112" s="1"/>
      <c r="SNU2112" s="1"/>
      <c r="SNV2112" s="1"/>
      <c r="SNW2112" s="1"/>
      <c r="SNX2112" s="1"/>
      <c r="SNY2112" s="1"/>
      <c r="SNZ2112" s="1"/>
      <c r="SOA2112" s="1"/>
      <c r="SOB2112" s="1"/>
      <c r="SOC2112" s="1"/>
      <c r="SOD2112" s="1"/>
      <c r="SOE2112" s="1"/>
      <c r="SOF2112" s="1"/>
      <c r="SOG2112" s="1"/>
      <c r="SOH2112" s="1"/>
      <c r="SOI2112" s="1"/>
      <c r="SOJ2112" s="1"/>
      <c r="SOK2112" s="1"/>
      <c r="SOL2112" s="1"/>
      <c r="SOM2112" s="1"/>
      <c r="SON2112" s="1"/>
      <c r="SOO2112" s="1"/>
      <c r="SOP2112" s="1"/>
      <c r="SOQ2112" s="1"/>
      <c r="SOR2112" s="1"/>
      <c r="SOS2112" s="1"/>
      <c r="SOT2112" s="1"/>
      <c r="SOU2112" s="1"/>
      <c r="SOV2112" s="1"/>
      <c r="SOW2112" s="1"/>
      <c r="SOX2112" s="1"/>
      <c r="SOY2112" s="1"/>
      <c r="SOZ2112" s="1"/>
      <c r="SPA2112" s="1"/>
      <c r="SPB2112" s="1"/>
      <c r="SPC2112" s="1"/>
      <c r="SPD2112" s="1"/>
      <c r="SPE2112" s="1"/>
      <c r="SPF2112" s="1"/>
      <c r="SPG2112" s="1"/>
      <c r="SPH2112" s="1"/>
      <c r="SPI2112" s="1"/>
      <c r="SPJ2112" s="1"/>
      <c r="SPK2112" s="1"/>
      <c r="SPL2112" s="1"/>
      <c r="SPM2112" s="1"/>
      <c r="SPN2112" s="1"/>
      <c r="SPO2112" s="1"/>
      <c r="SPP2112" s="1"/>
      <c r="SPQ2112" s="1"/>
      <c r="SPR2112" s="1"/>
      <c r="SPS2112" s="1"/>
      <c r="SPT2112" s="1"/>
      <c r="SPU2112" s="1"/>
      <c r="SPV2112" s="1"/>
      <c r="SPW2112" s="1"/>
      <c r="SPX2112" s="1"/>
      <c r="SPY2112" s="1"/>
      <c r="SPZ2112" s="1"/>
      <c r="SQA2112" s="1"/>
      <c r="SQB2112" s="1"/>
      <c r="SQC2112" s="1"/>
      <c r="SQD2112" s="1"/>
      <c r="SQE2112" s="1"/>
      <c r="SQF2112" s="1"/>
      <c r="SQG2112" s="1"/>
      <c r="SQH2112" s="1"/>
      <c r="SQI2112" s="1"/>
      <c r="SQJ2112" s="1"/>
      <c r="SQK2112" s="1"/>
      <c r="SQL2112" s="1"/>
      <c r="SQM2112" s="1"/>
      <c r="SQN2112" s="1"/>
      <c r="SQO2112" s="1"/>
      <c r="SQP2112" s="1"/>
      <c r="SQQ2112" s="1"/>
      <c r="SQR2112" s="1"/>
      <c r="SQS2112" s="1"/>
      <c r="SQT2112" s="1"/>
      <c r="SQU2112" s="1"/>
      <c r="SQV2112" s="1"/>
      <c r="SQW2112" s="1"/>
      <c r="SQX2112" s="1"/>
      <c r="SQY2112" s="1"/>
      <c r="SQZ2112" s="1"/>
      <c r="SRA2112" s="1"/>
      <c r="SRB2112" s="1"/>
      <c r="SRC2112" s="1"/>
      <c r="SRD2112" s="1"/>
      <c r="SRE2112" s="1"/>
      <c r="SRF2112" s="1"/>
      <c r="SRG2112" s="1"/>
      <c r="SRH2112" s="1"/>
      <c r="SRI2112" s="1"/>
      <c r="SRJ2112" s="1"/>
      <c r="SRK2112" s="1"/>
      <c r="SRL2112" s="1"/>
      <c r="SRM2112" s="1"/>
      <c r="SRN2112" s="1"/>
      <c r="SRO2112" s="1"/>
      <c r="SRP2112" s="1"/>
      <c r="SRQ2112" s="1"/>
      <c r="SRR2112" s="1"/>
      <c r="SRS2112" s="1"/>
      <c r="SRT2112" s="1"/>
      <c r="SRU2112" s="1"/>
      <c r="SRV2112" s="1"/>
      <c r="SRW2112" s="1"/>
      <c r="SRX2112" s="1"/>
      <c r="SRY2112" s="1"/>
      <c r="SRZ2112" s="1"/>
      <c r="SSA2112" s="1"/>
      <c r="SSB2112" s="1"/>
      <c r="SSC2112" s="1"/>
      <c r="SSD2112" s="1"/>
      <c r="SSE2112" s="1"/>
      <c r="SSF2112" s="1"/>
      <c r="SSG2112" s="1"/>
      <c r="SSH2112" s="1"/>
      <c r="SSI2112" s="1"/>
      <c r="SSJ2112" s="1"/>
      <c r="SSK2112" s="1"/>
      <c r="SSL2112" s="1"/>
      <c r="SSM2112" s="1"/>
      <c r="SSN2112" s="1"/>
      <c r="SSO2112" s="1"/>
      <c r="SSP2112" s="1"/>
      <c r="SSQ2112" s="1"/>
      <c r="SSR2112" s="1"/>
      <c r="SSS2112" s="1"/>
      <c r="SST2112" s="1"/>
      <c r="SSU2112" s="1"/>
      <c r="SSV2112" s="1"/>
      <c r="SSW2112" s="1"/>
      <c r="SSX2112" s="1"/>
      <c r="SSY2112" s="1"/>
      <c r="SSZ2112" s="1"/>
      <c r="STA2112" s="1"/>
      <c r="STB2112" s="1"/>
      <c r="STC2112" s="1"/>
      <c r="STD2112" s="1"/>
      <c r="STE2112" s="1"/>
      <c r="STF2112" s="1"/>
      <c r="STG2112" s="1"/>
      <c r="STH2112" s="1"/>
      <c r="STI2112" s="1"/>
      <c r="STJ2112" s="1"/>
      <c r="STK2112" s="1"/>
      <c r="STL2112" s="1"/>
      <c r="STM2112" s="1"/>
      <c r="STN2112" s="1"/>
      <c r="STO2112" s="1"/>
      <c r="STP2112" s="1"/>
      <c r="STQ2112" s="1"/>
      <c r="STR2112" s="1"/>
      <c r="STS2112" s="1"/>
      <c r="STT2112" s="1"/>
      <c r="STU2112" s="1"/>
      <c r="STV2112" s="1"/>
      <c r="STW2112" s="1"/>
      <c r="STX2112" s="1"/>
      <c r="STY2112" s="1"/>
      <c r="STZ2112" s="1"/>
      <c r="SUA2112" s="1"/>
      <c r="SUB2112" s="1"/>
      <c r="SUC2112" s="1"/>
      <c r="SUD2112" s="1"/>
      <c r="SUE2112" s="1"/>
      <c r="SUF2112" s="1"/>
      <c r="SUG2112" s="1"/>
      <c r="SUH2112" s="1"/>
      <c r="SUI2112" s="1"/>
      <c r="SUJ2112" s="1"/>
      <c r="SUK2112" s="1"/>
      <c r="SUL2112" s="1"/>
      <c r="SUM2112" s="1"/>
      <c r="SUN2112" s="1"/>
      <c r="SUO2112" s="1"/>
      <c r="SUP2112" s="1"/>
      <c r="SUQ2112" s="1"/>
      <c r="SUR2112" s="1"/>
      <c r="SUS2112" s="1"/>
      <c r="SUT2112" s="1"/>
      <c r="SUU2112" s="1"/>
      <c r="SUV2112" s="1"/>
      <c r="SUW2112" s="1"/>
      <c r="SUX2112" s="1"/>
      <c r="SUY2112" s="1"/>
      <c r="SUZ2112" s="1"/>
      <c r="SVA2112" s="1"/>
      <c r="SVB2112" s="1"/>
      <c r="SVC2112" s="1"/>
      <c r="SVD2112" s="1"/>
      <c r="SVE2112" s="1"/>
      <c r="SVF2112" s="1"/>
      <c r="SVG2112" s="1"/>
      <c r="SVH2112" s="1"/>
      <c r="SVI2112" s="1"/>
      <c r="SVJ2112" s="1"/>
      <c r="SVK2112" s="1"/>
      <c r="SVL2112" s="1"/>
      <c r="SVM2112" s="1"/>
      <c r="SVN2112" s="1"/>
      <c r="SVO2112" s="1"/>
      <c r="SVP2112" s="1"/>
      <c r="SVQ2112" s="1"/>
      <c r="SVR2112" s="1"/>
      <c r="SVS2112" s="1"/>
      <c r="SVT2112" s="1"/>
      <c r="SVU2112" s="1"/>
      <c r="SVV2112" s="1"/>
      <c r="SVW2112" s="1"/>
      <c r="SVX2112" s="1"/>
      <c r="SVY2112" s="1"/>
      <c r="SVZ2112" s="1"/>
      <c r="SWA2112" s="1"/>
      <c r="SWB2112" s="1"/>
      <c r="SWC2112" s="1"/>
      <c r="SWD2112" s="1"/>
      <c r="SWE2112" s="1"/>
      <c r="SWF2112" s="1"/>
      <c r="SWG2112" s="1"/>
      <c r="SWH2112" s="1"/>
      <c r="SWI2112" s="1"/>
      <c r="SWJ2112" s="1"/>
      <c r="SWK2112" s="1"/>
      <c r="SWL2112" s="1"/>
      <c r="SWM2112" s="1"/>
      <c r="SWN2112" s="1"/>
      <c r="SWO2112" s="1"/>
      <c r="SWP2112" s="1"/>
      <c r="SWQ2112" s="1"/>
      <c r="SWR2112" s="1"/>
      <c r="SWS2112" s="1"/>
      <c r="SWT2112" s="1"/>
      <c r="SWU2112" s="1"/>
      <c r="SWV2112" s="1"/>
      <c r="SWW2112" s="1"/>
      <c r="SWX2112" s="1"/>
      <c r="SWY2112" s="1"/>
      <c r="SWZ2112" s="1"/>
      <c r="SXA2112" s="1"/>
      <c r="SXB2112" s="1"/>
      <c r="SXC2112" s="1"/>
      <c r="SXD2112" s="1"/>
      <c r="SXE2112" s="1"/>
      <c r="SXF2112" s="1"/>
      <c r="SXG2112" s="1"/>
      <c r="SXH2112" s="1"/>
      <c r="SXI2112" s="1"/>
      <c r="SXJ2112" s="1"/>
      <c r="SXK2112" s="1"/>
      <c r="SXL2112" s="1"/>
      <c r="SXM2112" s="1"/>
      <c r="SXN2112" s="1"/>
      <c r="SXO2112" s="1"/>
      <c r="SXP2112" s="1"/>
      <c r="SXQ2112" s="1"/>
      <c r="SXR2112" s="1"/>
      <c r="SXS2112" s="1"/>
      <c r="SXT2112" s="1"/>
      <c r="SXU2112" s="1"/>
      <c r="SXV2112" s="1"/>
      <c r="SXW2112" s="1"/>
      <c r="SXX2112" s="1"/>
      <c r="SXY2112" s="1"/>
      <c r="SXZ2112" s="1"/>
      <c r="SYA2112" s="1"/>
      <c r="SYB2112" s="1"/>
      <c r="SYC2112" s="1"/>
      <c r="SYD2112" s="1"/>
      <c r="SYE2112" s="1"/>
      <c r="SYF2112" s="1"/>
      <c r="SYG2112" s="1"/>
      <c r="SYH2112" s="1"/>
      <c r="SYI2112" s="1"/>
      <c r="SYJ2112" s="1"/>
      <c r="SYK2112" s="1"/>
      <c r="SYL2112" s="1"/>
      <c r="SYM2112" s="1"/>
      <c r="SYN2112" s="1"/>
      <c r="SYO2112" s="1"/>
      <c r="SYP2112" s="1"/>
      <c r="SYQ2112" s="1"/>
      <c r="SYR2112" s="1"/>
      <c r="SYS2112" s="1"/>
      <c r="SYT2112" s="1"/>
      <c r="SYU2112" s="1"/>
      <c r="SYV2112" s="1"/>
      <c r="SYW2112" s="1"/>
      <c r="SYX2112" s="1"/>
      <c r="SYY2112" s="1"/>
      <c r="SYZ2112" s="1"/>
      <c r="SZA2112" s="1"/>
      <c r="SZB2112" s="1"/>
      <c r="SZC2112" s="1"/>
      <c r="SZD2112" s="1"/>
      <c r="SZE2112" s="1"/>
      <c r="SZF2112" s="1"/>
      <c r="SZG2112" s="1"/>
      <c r="SZH2112" s="1"/>
      <c r="SZI2112" s="1"/>
      <c r="SZJ2112" s="1"/>
      <c r="SZK2112" s="1"/>
      <c r="SZL2112" s="1"/>
      <c r="SZM2112" s="1"/>
      <c r="SZN2112" s="1"/>
      <c r="SZO2112" s="1"/>
      <c r="SZP2112" s="1"/>
      <c r="SZQ2112" s="1"/>
      <c r="SZR2112" s="1"/>
      <c r="SZS2112" s="1"/>
      <c r="SZT2112" s="1"/>
      <c r="SZU2112" s="1"/>
      <c r="SZV2112" s="1"/>
      <c r="SZW2112" s="1"/>
      <c r="SZX2112" s="1"/>
      <c r="SZY2112" s="1"/>
      <c r="SZZ2112" s="1"/>
      <c r="TAA2112" s="1"/>
      <c r="TAB2112" s="1"/>
      <c r="TAC2112" s="1"/>
      <c r="TAD2112" s="1"/>
      <c r="TAE2112" s="1"/>
      <c r="TAF2112" s="1"/>
      <c r="TAG2112" s="1"/>
      <c r="TAH2112" s="1"/>
      <c r="TAI2112" s="1"/>
      <c r="TAJ2112" s="1"/>
      <c r="TAK2112" s="1"/>
      <c r="TAL2112" s="1"/>
      <c r="TAM2112" s="1"/>
      <c r="TAN2112" s="1"/>
      <c r="TAO2112" s="1"/>
      <c r="TAP2112" s="1"/>
      <c r="TAQ2112" s="1"/>
      <c r="TAR2112" s="1"/>
      <c r="TAS2112" s="1"/>
      <c r="TAT2112" s="1"/>
      <c r="TAU2112" s="1"/>
      <c r="TAV2112" s="1"/>
      <c r="TAW2112" s="1"/>
      <c r="TAX2112" s="1"/>
      <c r="TAY2112" s="1"/>
      <c r="TAZ2112" s="1"/>
      <c r="TBA2112" s="1"/>
      <c r="TBB2112" s="1"/>
      <c r="TBC2112" s="1"/>
      <c r="TBD2112" s="1"/>
      <c r="TBE2112" s="1"/>
      <c r="TBF2112" s="1"/>
      <c r="TBG2112" s="1"/>
      <c r="TBH2112" s="1"/>
      <c r="TBI2112" s="1"/>
      <c r="TBJ2112" s="1"/>
      <c r="TBK2112" s="1"/>
      <c r="TBL2112" s="1"/>
      <c r="TBM2112" s="1"/>
      <c r="TBN2112" s="1"/>
      <c r="TBO2112" s="1"/>
      <c r="TBP2112" s="1"/>
      <c r="TBQ2112" s="1"/>
      <c r="TBR2112" s="1"/>
      <c r="TBS2112" s="1"/>
      <c r="TBT2112" s="1"/>
      <c r="TBU2112" s="1"/>
      <c r="TBV2112" s="1"/>
      <c r="TBW2112" s="1"/>
      <c r="TBX2112" s="1"/>
      <c r="TBY2112" s="1"/>
      <c r="TBZ2112" s="1"/>
      <c r="TCA2112" s="1"/>
      <c r="TCB2112" s="1"/>
      <c r="TCC2112" s="1"/>
      <c r="TCD2112" s="1"/>
      <c r="TCE2112" s="1"/>
      <c r="TCF2112" s="1"/>
      <c r="TCG2112" s="1"/>
      <c r="TCH2112" s="1"/>
      <c r="TCI2112" s="1"/>
      <c r="TCJ2112" s="1"/>
      <c r="TCK2112" s="1"/>
      <c r="TCL2112" s="1"/>
      <c r="TCM2112" s="1"/>
      <c r="TCN2112" s="1"/>
      <c r="TCO2112" s="1"/>
      <c r="TCP2112" s="1"/>
      <c r="TCQ2112" s="1"/>
      <c r="TCR2112" s="1"/>
      <c r="TCS2112" s="1"/>
      <c r="TCT2112" s="1"/>
      <c r="TCU2112" s="1"/>
      <c r="TCV2112" s="1"/>
      <c r="TCW2112" s="1"/>
      <c r="TCX2112" s="1"/>
      <c r="TCY2112" s="1"/>
      <c r="TCZ2112" s="1"/>
      <c r="TDA2112" s="1"/>
      <c r="TDB2112" s="1"/>
      <c r="TDC2112" s="1"/>
      <c r="TDD2112" s="1"/>
      <c r="TDE2112" s="1"/>
      <c r="TDF2112" s="1"/>
      <c r="TDG2112" s="1"/>
      <c r="TDH2112" s="1"/>
      <c r="TDI2112" s="1"/>
      <c r="TDJ2112" s="1"/>
      <c r="TDK2112" s="1"/>
      <c r="TDL2112" s="1"/>
      <c r="TDM2112" s="1"/>
      <c r="TDN2112" s="1"/>
      <c r="TDO2112" s="1"/>
      <c r="TDP2112" s="1"/>
      <c r="TDQ2112" s="1"/>
      <c r="TDR2112" s="1"/>
      <c r="TDS2112" s="1"/>
      <c r="TDT2112" s="1"/>
      <c r="TDU2112" s="1"/>
      <c r="TDV2112" s="1"/>
      <c r="TDW2112" s="1"/>
      <c r="TDX2112" s="1"/>
      <c r="TDY2112" s="1"/>
      <c r="TDZ2112" s="1"/>
      <c r="TEA2112" s="1"/>
      <c r="TEB2112" s="1"/>
      <c r="TEC2112" s="1"/>
      <c r="TED2112" s="1"/>
      <c r="TEE2112" s="1"/>
      <c r="TEF2112" s="1"/>
      <c r="TEG2112" s="1"/>
      <c r="TEH2112" s="1"/>
      <c r="TEI2112" s="1"/>
      <c r="TEJ2112" s="1"/>
      <c r="TEK2112" s="1"/>
      <c r="TEL2112" s="1"/>
      <c r="TEM2112" s="1"/>
      <c r="TEN2112" s="1"/>
      <c r="TEO2112" s="1"/>
      <c r="TEP2112" s="1"/>
      <c r="TEQ2112" s="1"/>
      <c r="TER2112" s="1"/>
      <c r="TES2112" s="1"/>
      <c r="TET2112" s="1"/>
      <c r="TEU2112" s="1"/>
      <c r="TEV2112" s="1"/>
      <c r="TEW2112" s="1"/>
      <c r="TEX2112" s="1"/>
      <c r="TEY2112" s="1"/>
      <c r="TEZ2112" s="1"/>
      <c r="TFA2112" s="1"/>
      <c r="TFB2112" s="1"/>
      <c r="TFC2112" s="1"/>
      <c r="TFD2112" s="1"/>
      <c r="TFE2112" s="1"/>
      <c r="TFF2112" s="1"/>
      <c r="TFG2112" s="1"/>
      <c r="TFH2112" s="1"/>
      <c r="TFI2112" s="1"/>
      <c r="TFJ2112" s="1"/>
      <c r="TFK2112" s="1"/>
      <c r="TFL2112" s="1"/>
      <c r="TFM2112" s="1"/>
      <c r="TFN2112" s="1"/>
      <c r="TFO2112" s="1"/>
      <c r="TFP2112" s="1"/>
      <c r="TFQ2112" s="1"/>
      <c r="TFR2112" s="1"/>
      <c r="TFS2112" s="1"/>
      <c r="TFT2112" s="1"/>
      <c r="TFU2112" s="1"/>
      <c r="TFV2112" s="1"/>
      <c r="TFW2112" s="1"/>
      <c r="TFX2112" s="1"/>
      <c r="TFY2112" s="1"/>
      <c r="TFZ2112" s="1"/>
      <c r="TGA2112" s="1"/>
      <c r="TGB2112" s="1"/>
      <c r="TGC2112" s="1"/>
      <c r="TGD2112" s="1"/>
      <c r="TGE2112" s="1"/>
      <c r="TGF2112" s="1"/>
      <c r="TGG2112" s="1"/>
      <c r="TGH2112" s="1"/>
      <c r="TGI2112" s="1"/>
      <c r="TGJ2112" s="1"/>
      <c r="TGK2112" s="1"/>
      <c r="TGL2112" s="1"/>
      <c r="TGM2112" s="1"/>
      <c r="TGN2112" s="1"/>
      <c r="TGO2112" s="1"/>
      <c r="TGP2112" s="1"/>
      <c r="TGQ2112" s="1"/>
      <c r="TGR2112" s="1"/>
      <c r="TGS2112" s="1"/>
      <c r="TGT2112" s="1"/>
      <c r="TGU2112" s="1"/>
      <c r="TGV2112" s="1"/>
      <c r="TGW2112" s="1"/>
      <c r="TGX2112" s="1"/>
      <c r="TGY2112" s="1"/>
      <c r="TGZ2112" s="1"/>
      <c r="THA2112" s="1"/>
      <c r="THB2112" s="1"/>
      <c r="THC2112" s="1"/>
      <c r="THD2112" s="1"/>
      <c r="THE2112" s="1"/>
      <c r="THF2112" s="1"/>
      <c r="THG2112" s="1"/>
      <c r="THH2112" s="1"/>
      <c r="THI2112" s="1"/>
      <c r="THJ2112" s="1"/>
      <c r="THK2112" s="1"/>
      <c r="THL2112" s="1"/>
      <c r="THM2112" s="1"/>
      <c r="THN2112" s="1"/>
      <c r="THO2112" s="1"/>
      <c r="THP2112" s="1"/>
      <c r="THQ2112" s="1"/>
      <c r="THR2112" s="1"/>
      <c r="THS2112" s="1"/>
      <c r="THT2112" s="1"/>
      <c r="THU2112" s="1"/>
      <c r="THV2112" s="1"/>
      <c r="THW2112" s="1"/>
      <c r="THX2112" s="1"/>
      <c r="THY2112" s="1"/>
      <c r="THZ2112" s="1"/>
      <c r="TIA2112" s="1"/>
      <c r="TIB2112" s="1"/>
      <c r="TIC2112" s="1"/>
      <c r="TID2112" s="1"/>
      <c r="TIE2112" s="1"/>
      <c r="TIF2112" s="1"/>
      <c r="TIG2112" s="1"/>
      <c r="TIH2112" s="1"/>
      <c r="TII2112" s="1"/>
      <c r="TIJ2112" s="1"/>
      <c r="TIK2112" s="1"/>
      <c r="TIL2112" s="1"/>
      <c r="TIM2112" s="1"/>
      <c r="TIN2112" s="1"/>
      <c r="TIO2112" s="1"/>
      <c r="TIP2112" s="1"/>
      <c r="TIQ2112" s="1"/>
      <c r="TIR2112" s="1"/>
      <c r="TIS2112" s="1"/>
      <c r="TIT2112" s="1"/>
      <c r="TIU2112" s="1"/>
      <c r="TIV2112" s="1"/>
      <c r="TIW2112" s="1"/>
      <c r="TIX2112" s="1"/>
      <c r="TIY2112" s="1"/>
      <c r="TIZ2112" s="1"/>
      <c r="TJA2112" s="1"/>
      <c r="TJB2112" s="1"/>
      <c r="TJC2112" s="1"/>
      <c r="TJD2112" s="1"/>
      <c r="TJE2112" s="1"/>
      <c r="TJF2112" s="1"/>
      <c r="TJG2112" s="1"/>
      <c r="TJH2112" s="1"/>
      <c r="TJI2112" s="1"/>
      <c r="TJJ2112" s="1"/>
      <c r="TJK2112" s="1"/>
      <c r="TJL2112" s="1"/>
      <c r="TJM2112" s="1"/>
      <c r="TJN2112" s="1"/>
      <c r="TJO2112" s="1"/>
      <c r="TJP2112" s="1"/>
      <c r="TJQ2112" s="1"/>
      <c r="TJR2112" s="1"/>
      <c r="TJS2112" s="1"/>
      <c r="TJT2112" s="1"/>
      <c r="TJU2112" s="1"/>
      <c r="TJV2112" s="1"/>
      <c r="TJW2112" s="1"/>
      <c r="TJX2112" s="1"/>
      <c r="TJY2112" s="1"/>
      <c r="TJZ2112" s="1"/>
      <c r="TKA2112" s="1"/>
      <c r="TKB2112" s="1"/>
      <c r="TKC2112" s="1"/>
      <c r="TKD2112" s="1"/>
      <c r="TKE2112" s="1"/>
      <c r="TKF2112" s="1"/>
      <c r="TKG2112" s="1"/>
      <c r="TKH2112" s="1"/>
      <c r="TKI2112" s="1"/>
      <c r="TKJ2112" s="1"/>
      <c r="TKK2112" s="1"/>
      <c r="TKL2112" s="1"/>
      <c r="TKM2112" s="1"/>
      <c r="TKN2112" s="1"/>
      <c r="TKO2112" s="1"/>
      <c r="TKP2112" s="1"/>
      <c r="TKQ2112" s="1"/>
      <c r="TKR2112" s="1"/>
      <c r="TKS2112" s="1"/>
      <c r="TKT2112" s="1"/>
      <c r="TKU2112" s="1"/>
      <c r="TKV2112" s="1"/>
      <c r="TKW2112" s="1"/>
      <c r="TKX2112" s="1"/>
      <c r="TKY2112" s="1"/>
      <c r="TKZ2112" s="1"/>
      <c r="TLA2112" s="1"/>
      <c r="TLB2112" s="1"/>
      <c r="TLC2112" s="1"/>
      <c r="TLD2112" s="1"/>
      <c r="TLE2112" s="1"/>
      <c r="TLF2112" s="1"/>
      <c r="TLG2112" s="1"/>
      <c r="TLH2112" s="1"/>
      <c r="TLI2112" s="1"/>
      <c r="TLJ2112" s="1"/>
      <c r="TLK2112" s="1"/>
      <c r="TLL2112" s="1"/>
      <c r="TLM2112" s="1"/>
      <c r="TLN2112" s="1"/>
      <c r="TLO2112" s="1"/>
      <c r="TLP2112" s="1"/>
      <c r="TLQ2112" s="1"/>
      <c r="TLR2112" s="1"/>
      <c r="TLS2112" s="1"/>
      <c r="TLT2112" s="1"/>
      <c r="TLU2112" s="1"/>
      <c r="TLV2112" s="1"/>
      <c r="TLW2112" s="1"/>
      <c r="TLX2112" s="1"/>
      <c r="TLY2112" s="1"/>
      <c r="TLZ2112" s="1"/>
      <c r="TMA2112" s="1"/>
      <c r="TMB2112" s="1"/>
      <c r="TMC2112" s="1"/>
      <c r="TMD2112" s="1"/>
      <c r="TME2112" s="1"/>
      <c r="TMF2112" s="1"/>
      <c r="TMG2112" s="1"/>
      <c r="TMH2112" s="1"/>
      <c r="TMI2112" s="1"/>
      <c r="TMJ2112" s="1"/>
      <c r="TMK2112" s="1"/>
      <c r="TML2112" s="1"/>
      <c r="TMM2112" s="1"/>
      <c r="TMN2112" s="1"/>
      <c r="TMO2112" s="1"/>
      <c r="TMP2112" s="1"/>
      <c r="TMQ2112" s="1"/>
      <c r="TMR2112" s="1"/>
      <c r="TMS2112" s="1"/>
      <c r="TMT2112" s="1"/>
      <c r="TMU2112" s="1"/>
      <c r="TMV2112" s="1"/>
      <c r="TMW2112" s="1"/>
      <c r="TMX2112" s="1"/>
      <c r="TMY2112" s="1"/>
      <c r="TMZ2112" s="1"/>
      <c r="TNA2112" s="1"/>
      <c r="TNB2112" s="1"/>
      <c r="TNC2112" s="1"/>
      <c r="TND2112" s="1"/>
      <c r="TNE2112" s="1"/>
      <c r="TNF2112" s="1"/>
      <c r="TNG2112" s="1"/>
      <c r="TNH2112" s="1"/>
      <c r="TNI2112" s="1"/>
      <c r="TNJ2112" s="1"/>
      <c r="TNK2112" s="1"/>
      <c r="TNL2112" s="1"/>
      <c r="TNM2112" s="1"/>
      <c r="TNN2112" s="1"/>
      <c r="TNO2112" s="1"/>
      <c r="TNP2112" s="1"/>
      <c r="TNQ2112" s="1"/>
      <c r="TNR2112" s="1"/>
      <c r="TNS2112" s="1"/>
      <c r="TNT2112" s="1"/>
      <c r="TNU2112" s="1"/>
      <c r="TNV2112" s="1"/>
      <c r="TNW2112" s="1"/>
      <c r="TNX2112" s="1"/>
      <c r="TNY2112" s="1"/>
      <c r="TNZ2112" s="1"/>
      <c r="TOA2112" s="1"/>
      <c r="TOB2112" s="1"/>
      <c r="TOC2112" s="1"/>
      <c r="TOD2112" s="1"/>
      <c r="TOE2112" s="1"/>
      <c r="TOF2112" s="1"/>
      <c r="TOG2112" s="1"/>
      <c r="TOH2112" s="1"/>
      <c r="TOI2112" s="1"/>
      <c r="TOJ2112" s="1"/>
      <c r="TOK2112" s="1"/>
      <c r="TOL2112" s="1"/>
      <c r="TOM2112" s="1"/>
      <c r="TON2112" s="1"/>
      <c r="TOO2112" s="1"/>
      <c r="TOP2112" s="1"/>
      <c r="TOQ2112" s="1"/>
      <c r="TOR2112" s="1"/>
      <c r="TOS2112" s="1"/>
      <c r="TOT2112" s="1"/>
      <c r="TOU2112" s="1"/>
      <c r="TOV2112" s="1"/>
      <c r="TOW2112" s="1"/>
      <c r="TOX2112" s="1"/>
      <c r="TOY2112" s="1"/>
      <c r="TOZ2112" s="1"/>
      <c r="TPA2112" s="1"/>
      <c r="TPB2112" s="1"/>
      <c r="TPC2112" s="1"/>
      <c r="TPD2112" s="1"/>
      <c r="TPE2112" s="1"/>
      <c r="TPF2112" s="1"/>
      <c r="TPG2112" s="1"/>
      <c r="TPH2112" s="1"/>
      <c r="TPI2112" s="1"/>
      <c r="TPJ2112" s="1"/>
      <c r="TPK2112" s="1"/>
      <c r="TPL2112" s="1"/>
      <c r="TPM2112" s="1"/>
      <c r="TPN2112" s="1"/>
      <c r="TPO2112" s="1"/>
      <c r="TPP2112" s="1"/>
      <c r="TPQ2112" s="1"/>
      <c r="TPR2112" s="1"/>
      <c r="TPS2112" s="1"/>
      <c r="TPT2112" s="1"/>
      <c r="TPU2112" s="1"/>
      <c r="TPV2112" s="1"/>
      <c r="TPW2112" s="1"/>
      <c r="TPX2112" s="1"/>
      <c r="TPY2112" s="1"/>
      <c r="TPZ2112" s="1"/>
      <c r="TQA2112" s="1"/>
      <c r="TQB2112" s="1"/>
      <c r="TQC2112" s="1"/>
      <c r="TQD2112" s="1"/>
      <c r="TQE2112" s="1"/>
      <c r="TQF2112" s="1"/>
      <c r="TQG2112" s="1"/>
      <c r="TQH2112" s="1"/>
      <c r="TQI2112" s="1"/>
      <c r="TQJ2112" s="1"/>
      <c r="TQK2112" s="1"/>
      <c r="TQL2112" s="1"/>
      <c r="TQM2112" s="1"/>
      <c r="TQN2112" s="1"/>
      <c r="TQO2112" s="1"/>
      <c r="TQP2112" s="1"/>
      <c r="TQQ2112" s="1"/>
      <c r="TQR2112" s="1"/>
      <c r="TQS2112" s="1"/>
      <c r="TQT2112" s="1"/>
      <c r="TQU2112" s="1"/>
      <c r="TQV2112" s="1"/>
      <c r="TQW2112" s="1"/>
      <c r="TQX2112" s="1"/>
      <c r="TQY2112" s="1"/>
      <c r="TQZ2112" s="1"/>
      <c r="TRA2112" s="1"/>
      <c r="TRB2112" s="1"/>
      <c r="TRC2112" s="1"/>
      <c r="TRD2112" s="1"/>
      <c r="TRE2112" s="1"/>
      <c r="TRF2112" s="1"/>
      <c r="TRG2112" s="1"/>
      <c r="TRH2112" s="1"/>
      <c r="TRI2112" s="1"/>
      <c r="TRJ2112" s="1"/>
      <c r="TRK2112" s="1"/>
      <c r="TRL2112" s="1"/>
      <c r="TRM2112" s="1"/>
      <c r="TRN2112" s="1"/>
      <c r="TRO2112" s="1"/>
      <c r="TRP2112" s="1"/>
      <c r="TRQ2112" s="1"/>
      <c r="TRR2112" s="1"/>
      <c r="TRS2112" s="1"/>
      <c r="TRT2112" s="1"/>
      <c r="TRU2112" s="1"/>
      <c r="TRV2112" s="1"/>
      <c r="TRW2112" s="1"/>
      <c r="TRX2112" s="1"/>
      <c r="TRY2112" s="1"/>
      <c r="TRZ2112" s="1"/>
      <c r="TSA2112" s="1"/>
      <c r="TSB2112" s="1"/>
      <c r="TSC2112" s="1"/>
      <c r="TSD2112" s="1"/>
      <c r="TSE2112" s="1"/>
      <c r="TSF2112" s="1"/>
      <c r="TSG2112" s="1"/>
      <c r="TSH2112" s="1"/>
      <c r="TSI2112" s="1"/>
      <c r="TSJ2112" s="1"/>
      <c r="TSK2112" s="1"/>
      <c r="TSL2112" s="1"/>
      <c r="TSM2112" s="1"/>
      <c r="TSN2112" s="1"/>
      <c r="TSO2112" s="1"/>
      <c r="TSP2112" s="1"/>
      <c r="TSQ2112" s="1"/>
      <c r="TSR2112" s="1"/>
      <c r="TSS2112" s="1"/>
      <c r="TST2112" s="1"/>
      <c r="TSU2112" s="1"/>
      <c r="TSV2112" s="1"/>
      <c r="TSW2112" s="1"/>
      <c r="TSX2112" s="1"/>
      <c r="TSY2112" s="1"/>
      <c r="TSZ2112" s="1"/>
      <c r="TTA2112" s="1"/>
      <c r="TTB2112" s="1"/>
      <c r="TTC2112" s="1"/>
      <c r="TTD2112" s="1"/>
      <c r="TTE2112" s="1"/>
      <c r="TTF2112" s="1"/>
      <c r="TTG2112" s="1"/>
      <c r="TTH2112" s="1"/>
      <c r="TTI2112" s="1"/>
      <c r="TTJ2112" s="1"/>
      <c r="TTK2112" s="1"/>
      <c r="TTL2112" s="1"/>
      <c r="TTM2112" s="1"/>
      <c r="TTN2112" s="1"/>
      <c r="TTO2112" s="1"/>
      <c r="TTP2112" s="1"/>
      <c r="TTQ2112" s="1"/>
      <c r="TTR2112" s="1"/>
      <c r="TTS2112" s="1"/>
      <c r="TTT2112" s="1"/>
      <c r="TTU2112" s="1"/>
      <c r="TTV2112" s="1"/>
      <c r="TTW2112" s="1"/>
      <c r="TTX2112" s="1"/>
      <c r="TTY2112" s="1"/>
      <c r="TTZ2112" s="1"/>
      <c r="TUA2112" s="1"/>
      <c r="TUB2112" s="1"/>
      <c r="TUC2112" s="1"/>
      <c r="TUD2112" s="1"/>
      <c r="TUE2112" s="1"/>
      <c r="TUF2112" s="1"/>
      <c r="TUG2112" s="1"/>
      <c r="TUH2112" s="1"/>
      <c r="TUI2112" s="1"/>
      <c r="TUJ2112" s="1"/>
      <c r="TUK2112" s="1"/>
      <c r="TUL2112" s="1"/>
      <c r="TUM2112" s="1"/>
      <c r="TUN2112" s="1"/>
      <c r="TUO2112" s="1"/>
      <c r="TUP2112" s="1"/>
      <c r="TUQ2112" s="1"/>
      <c r="TUR2112" s="1"/>
      <c r="TUS2112" s="1"/>
      <c r="TUT2112" s="1"/>
      <c r="TUU2112" s="1"/>
      <c r="TUV2112" s="1"/>
      <c r="TUW2112" s="1"/>
      <c r="TUX2112" s="1"/>
      <c r="TUY2112" s="1"/>
      <c r="TUZ2112" s="1"/>
      <c r="TVA2112" s="1"/>
      <c r="TVB2112" s="1"/>
      <c r="TVC2112" s="1"/>
      <c r="TVD2112" s="1"/>
      <c r="TVE2112" s="1"/>
      <c r="TVF2112" s="1"/>
      <c r="TVG2112" s="1"/>
      <c r="TVH2112" s="1"/>
      <c r="TVI2112" s="1"/>
      <c r="TVJ2112" s="1"/>
      <c r="TVK2112" s="1"/>
      <c r="TVL2112" s="1"/>
      <c r="TVM2112" s="1"/>
      <c r="TVN2112" s="1"/>
      <c r="TVO2112" s="1"/>
      <c r="TVP2112" s="1"/>
      <c r="TVQ2112" s="1"/>
      <c r="TVR2112" s="1"/>
      <c r="TVS2112" s="1"/>
      <c r="TVT2112" s="1"/>
      <c r="TVU2112" s="1"/>
      <c r="TVV2112" s="1"/>
      <c r="TVW2112" s="1"/>
      <c r="TVX2112" s="1"/>
      <c r="TVY2112" s="1"/>
      <c r="TVZ2112" s="1"/>
      <c r="TWA2112" s="1"/>
      <c r="TWB2112" s="1"/>
      <c r="TWC2112" s="1"/>
      <c r="TWD2112" s="1"/>
      <c r="TWE2112" s="1"/>
      <c r="TWF2112" s="1"/>
      <c r="TWG2112" s="1"/>
      <c r="TWH2112" s="1"/>
      <c r="TWI2112" s="1"/>
      <c r="TWJ2112" s="1"/>
      <c r="TWK2112" s="1"/>
      <c r="TWL2112" s="1"/>
      <c r="TWM2112" s="1"/>
      <c r="TWN2112" s="1"/>
      <c r="TWO2112" s="1"/>
      <c r="TWP2112" s="1"/>
      <c r="TWQ2112" s="1"/>
      <c r="TWR2112" s="1"/>
      <c r="TWS2112" s="1"/>
      <c r="TWT2112" s="1"/>
      <c r="TWU2112" s="1"/>
      <c r="TWV2112" s="1"/>
      <c r="TWW2112" s="1"/>
      <c r="TWX2112" s="1"/>
      <c r="TWY2112" s="1"/>
      <c r="TWZ2112" s="1"/>
      <c r="TXA2112" s="1"/>
      <c r="TXB2112" s="1"/>
      <c r="TXC2112" s="1"/>
      <c r="TXD2112" s="1"/>
      <c r="TXE2112" s="1"/>
      <c r="TXF2112" s="1"/>
      <c r="TXG2112" s="1"/>
      <c r="TXH2112" s="1"/>
      <c r="TXI2112" s="1"/>
      <c r="TXJ2112" s="1"/>
      <c r="TXK2112" s="1"/>
      <c r="TXL2112" s="1"/>
      <c r="TXM2112" s="1"/>
      <c r="TXN2112" s="1"/>
      <c r="TXO2112" s="1"/>
      <c r="TXP2112" s="1"/>
      <c r="TXQ2112" s="1"/>
      <c r="TXR2112" s="1"/>
      <c r="TXS2112" s="1"/>
      <c r="TXT2112" s="1"/>
      <c r="TXU2112" s="1"/>
      <c r="TXV2112" s="1"/>
      <c r="TXW2112" s="1"/>
      <c r="TXX2112" s="1"/>
      <c r="TXY2112" s="1"/>
      <c r="TXZ2112" s="1"/>
      <c r="TYA2112" s="1"/>
      <c r="TYB2112" s="1"/>
      <c r="TYC2112" s="1"/>
      <c r="TYD2112" s="1"/>
      <c r="TYE2112" s="1"/>
      <c r="TYF2112" s="1"/>
      <c r="TYG2112" s="1"/>
      <c r="TYH2112" s="1"/>
      <c r="TYI2112" s="1"/>
      <c r="TYJ2112" s="1"/>
      <c r="TYK2112" s="1"/>
      <c r="TYL2112" s="1"/>
      <c r="TYM2112" s="1"/>
      <c r="TYN2112" s="1"/>
      <c r="TYO2112" s="1"/>
      <c r="TYP2112" s="1"/>
      <c r="TYQ2112" s="1"/>
      <c r="TYR2112" s="1"/>
      <c r="TYS2112" s="1"/>
      <c r="TYT2112" s="1"/>
      <c r="TYU2112" s="1"/>
      <c r="TYV2112" s="1"/>
      <c r="TYW2112" s="1"/>
      <c r="TYX2112" s="1"/>
      <c r="TYY2112" s="1"/>
      <c r="TYZ2112" s="1"/>
      <c r="TZA2112" s="1"/>
      <c r="TZB2112" s="1"/>
      <c r="TZC2112" s="1"/>
      <c r="TZD2112" s="1"/>
      <c r="TZE2112" s="1"/>
      <c r="TZF2112" s="1"/>
      <c r="TZG2112" s="1"/>
      <c r="TZH2112" s="1"/>
      <c r="TZI2112" s="1"/>
      <c r="TZJ2112" s="1"/>
      <c r="TZK2112" s="1"/>
      <c r="TZL2112" s="1"/>
      <c r="TZM2112" s="1"/>
      <c r="TZN2112" s="1"/>
      <c r="TZO2112" s="1"/>
      <c r="TZP2112" s="1"/>
      <c r="TZQ2112" s="1"/>
      <c r="TZR2112" s="1"/>
      <c r="TZS2112" s="1"/>
      <c r="TZT2112" s="1"/>
      <c r="TZU2112" s="1"/>
      <c r="TZV2112" s="1"/>
      <c r="TZW2112" s="1"/>
      <c r="TZX2112" s="1"/>
      <c r="TZY2112" s="1"/>
      <c r="TZZ2112" s="1"/>
      <c r="UAA2112" s="1"/>
      <c r="UAB2112" s="1"/>
      <c r="UAC2112" s="1"/>
      <c r="UAD2112" s="1"/>
      <c r="UAE2112" s="1"/>
      <c r="UAF2112" s="1"/>
      <c r="UAG2112" s="1"/>
      <c r="UAH2112" s="1"/>
      <c r="UAI2112" s="1"/>
      <c r="UAJ2112" s="1"/>
      <c r="UAK2112" s="1"/>
      <c r="UAL2112" s="1"/>
      <c r="UAM2112" s="1"/>
      <c r="UAN2112" s="1"/>
      <c r="UAO2112" s="1"/>
      <c r="UAP2112" s="1"/>
      <c r="UAQ2112" s="1"/>
      <c r="UAR2112" s="1"/>
      <c r="UAS2112" s="1"/>
      <c r="UAT2112" s="1"/>
      <c r="UAU2112" s="1"/>
      <c r="UAV2112" s="1"/>
      <c r="UAW2112" s="1"/>
      <c r="UAX2112" s="1"/>
      <c r="UAY2112" s="1"/>
      <c r="UAZ2112" s="1"/>
      <c r="UBA2112" s="1"/>
      <c r="UBB2112" s="1"/>
      <c r="UBC2112" s="1"/>
      <c r="UBD2112" s="1"/>
      <c r="UBE2112" s="1"/>
      <c r="UBF2112" s="1"/>
      <c r="UBG2112" s="1"/>
      <c r="UBH2112" s="1"/>
      <c r="UBI2112" s="1"/>
      <c r="UBJ2112" s="1"/>
      <c r="UBK2112" s="1"/>
      <c r="UBL2112" s="1"/>
      <c r="UBM2112" s="1"/>
      <c r="UBN2112" s="1"/>
      <c r="UBO2112" s="1"/>
      <c r="UBP2112" s="1"/>
      <c r="UBQ2112" s="1"/>
      <c r="UBR2112" s="1"/>
      <c r="UBS2112" s="1"/>
      <c r="UBT2112" s="1"/>
      <c r="UBU2112" s="1"/>
      <c r="UBV2112" s="1"/>
      <c r="UBW2112" s="1"/>
      <c r="UBX2112" s="1"/>
      <c r="UBY2112" s="1"/>
      <c r="UBZ2112" s="1"/>
      <c r="UCA2112" s="1"/>
      <c r="UCB2112" s="1"/>
      <c r="UCC2112" s="1"/>
      <c r="UCD2112" s="1"/>
      <c r="UCE2112" s="1"/>
      <c r="UCF2112" s="1"/>
      <c r="UCG2112" s="1"/>
      <c r="UCH2112" s="1"/>
      <c r="UCI2112" s="1"/>
      <c r="UCJ2112" s="1"/>
      <c r="UCK2112" s="1"/>
      <c r="UCL2112" s="1"/>
      <c r="UCM2112" s="1"/>
      <c r="UCN2112" s="1"/>
      <c r="UCO2112" s="1"/>
      <c r="UCP2112" s="1"/>
      <c r="UCQ2112" s="1"/>
      <c r="UCR2112" s="1"/>
      <c r="UCS2112" s="1"/>
      <c r="UCT2112" s="1"/>
      <c r="UCU2112" s="1"/>
      <c r="UCV2112" s="1"/>
      <c r="UCW2112" s="1"/>
      <c r="UCX2112" s="1"/>
      <c r="UCY2112" s="1"/>
      <c r="UCZ2112" s="1"/>
      <c r="UDA2112" s="1"/>
      <c r="UDB2112" s="1"/>
      <c r="UDC2112" s="1"/>
      <c r="UDD2112" s="1"/>
      <c r="UDE2112" s="1"/>
      <c r="UDF2112" s="1"/>
      <c r="UDG2112" s="1"/>
      <c r="UDH2112" s="1"/>
      <c r="UDI2112" s="1"/>
      <c r="UDJ2112" s="1"/>
      <c r="UDK2112" s="1"/>
      <c r="UDL2112" s="1"/>
      <c r="UDM2112" s="1"/>
      <c r="UDN2112" s="1"/>
      <c r="UDO2112" s="1"/>
      <c r="UDP2112" s="1"/>
      <c r="UDQ2112" s="1"/>
      <c r="UDR2112" s="1"/>
      <c r="UDS2112" s="1"/>
      <c r="UDT2112" s="1"/>
      <c r="UDU2112" s="1"/>
      <c r="UDV2112" s="1"/>
      <c r="UDW2112" s="1"/>
      <c r="UDX2112" s="1"/>
      <c r="UDY2112" s="1"/>
      <c r="UDZ2112" s="1"/>
      <c r="UEA2112" s="1"/>
      <c r="UEB2112" s="1"/>
      <c r="UEC2112" s="1"/>
      <c r="UED2112" s="1"/>
      <c r="UEE2112" s="1"/>
      <c r="UEF2112" s="1"/>
      <c r="UEG2112" s="1"/>
      <c r="UEH2112" s="1"/>
      <c r="UEI2112" s="1"/>
      <c r="UEJ2112" s="1"/>
      <c r="UEK2112" s="1"/>
      <c r="UEL2112" s="1"/>
      <c r="UEM2112" s="1"/>
      <c r="UEN2112" s="1"/>
      <c r="UEO2112" s="1"/>
      <c r="UEP2112" s="1"/>
      <c r="UEQ2112" s="1"/>
      <c r="UER2112" s="1"/>
      <c r="UES2112" s="1"/>
      <c r="UET2112" s="1"/>
      <c r="UEU2112" s="1"/>
      <c r="UEV2112" s="1"/>
      <c r="UEW2112" s="1"/>
      <c r="UEX2112" s="1"/>
      <c r="UEY2112" s="1"/>
      <c r="UEZ2112" s="1"/>
      <c r="UFA2112" s="1"/>
      <c r="UFB2112" s="1"/>
      <c r="UFC2112" s="1"/>
      <c r="UFD2112" s="1"/>
      <c r="UFE2112" s="1"/>
      <c r="UFF2112" s="1"/>
      <c r="UFG2112" s="1"/>
      <c r="UFH2112" s="1"/>
      <c r="UFI2112" s="1"/>
      <c r="UFJ2112" s="1"/>
      <c r="UFK2112" s="1"/>
      <c r="UFL2112" s="1"/>
      <c r="UFM2112" s="1"/>
      <c r="UFN2112" s="1"/>
      <c r="UFO2112" s="1"/>
      <c r="UFP2112" s="1"/>
      <c r="UFQ2112" s="1"/>
      <c r="UFR2112" s="1"/>
      <c r="UFS2112" s="1"/>
      <c r="UFT2112" s="1"/>
      <c r="UFU2112" s="1"/>
      <c r="UFV2112" s="1"/>
      <c r="UFW2112" s="1"/>
      <c r="UFX2112" s="1"/>
      <c r="UFY2112" s="1"/>
      <c r="UFZ2112" s="1"/>
      <c r="UGA2112" s="1"/>
      <c r="UGB2112" s="1"/>
      <c r="UGC2112" s="1"/>
      <c r="UGD2112" s="1"/>
      <c r="UGE2112" s="1"/>
      <c r="UGF2112" s="1"/>
      <c r="UGG2112" s="1"/>
      <c r="UGH2112" s="1"/>
      <c r="UGI2112" s="1"/>
      <c r="UGJ2112" s="1"/>
      <c r="UGK2112" s="1"/>
      <c r="UGL2112" s="1"/>
      <c r="UGM2112" s="1"/>
      <c r="UGN2112" s="1"/>
      <c r="UGO2112" s="1"/>
      <c r="UGP2112" s="1"/>
      <c r="UGQ2112" s="1"/>
      <c r="UGR2112" s="1"/>
      <c r="UGS2112" s="1"/>
      <c r="UGT2112" s="1"/>
      <c r="UGU2112" s="1"/>
      <c r="UGV2112" s="1"/>
      <c r="UGW2112" s="1"/>
      <c r="UGX2112" s="1"/>
      <c r="UGY2112" s="1"/>
      <c r="UGZ2112" s="1"/>
      <c r="UHA2112" s="1"/>
      <c r="UHB2112" s="1"/>
      <c r="UHC2112" s="1"/>
      <c r="UHD2112" s="1"/>
      <c r="UHE2112" s="1"/>
      <c r="UHF2112" s="1"/>
      <c r="UHG2112" s="1"/>
      <c r="UHH2112" s="1"/>
      <c r="UHI2112" s="1"/>
      <c r="UHJ2112" s="1"/>
      <c r="UHK2112" s="1"/>
      <c r="UHL2112" s="1"/>
      <c r="UHM2112" s="1"/>
      <c r="UHN2112" s="1"/>
      <c r="UHO2112" s="1"/>
      <c r="UHP2112" s="1"/>
      <c r="UHQ2112" s="1"/>
      <c r="UHR2112" s="1"/>
      <c r="UHS2112" s="1"/>
      <c r="UHT2112" s="1"/>
      <c r="UHU2112" s="1"/>
      <c r="UHV2112" s="1"/>
      <c r="UHW2112" s="1"/>
      <c r="UHX2112" s="1"/>
      <c r="UHY2112" s="1"/>
      <c r="UHZ2112" s="1"/>
      <c r="UIA2112" s="1"/>
      <c r="UIB2112" s="1"/>
      <c r="UIC2112" s="1"/>
      <c r="UID2112" s="1"/>
      <c r="UIE2112" s="1"/>
      <c r="UIF2112" s="1"/>
      <c r="UIG2112" s="1"/>
      <c r="UIH2112" s="1"/>
      <c r="UII2112" s="1"/>
      <c r="UIJ2112" s="1"/>
      <c r="UIK2112" s="1"/>
      <c r="UIL2112" s="1"/>
      <c r="UIM2112" s="1"/>
      <c r="UIN2112" s="1"/>
      <c r="UIO2112" s="1"/>
      <c r="UIP2112" s="1"/>
      <c r="UIQ2112" s="1"/>
      <c r="UIR2112" s="1"/>
      <c r="UIS2112" s="1"/>
      <c r="UIT2112" s="1"/>
      <c r="UIU2112" s="1"/>
      <c r="UIV2112" s="1"/>
      <c r="UIW2112" s="1"/>
      <c r="UIX2112" s="1"/>
      <c r="UIY2112" s="1"/>
      <c r="UIZ2112" s="1"/>
      <c r="UJA2112" s="1"/>
      <c r="UJB2112" s="1"/>
      <c r="UJC2112" s="1"/>
      <c r="UJD2112" s="1"/>
      <c r="UJE2112" s="1"/>
      <c r="UJF2112" s="1"/>
      <c r="UJG2112" s="1"/>
      <c r="UJH2112" s="1"/>
      <c r="UJI2112" s="1"/>
      <c r="UJJ2112" s="1"/>
      <c r="UJK2112" s="1"/>
      <c r="UJL2112" s="1"/>
      <c r="UJM2112" s="1"/>
      <c r="UJN2112" s="1"/>
      <c r="UJO2112" s="1"/>
      <c r="UJP2112" s="1"/>
      <c r="UJQ2112" s="1"/>
      <c r="UJR2112" s="1"/>
      <c r="UJS2112" s="1"/>
      <c r="UJT2112" s="1"/>
      <c r="UJU2112" s="1"/>
      <c r="UJV2112" s="1"/>
      <c r="UJW2112" s="1"/>
      <c r="UJX2112" s="1"/>
      <c r="UJY2112" s="1"/>
      <c r="UJZ2112" s="1"/>
      <c r="UKA2112" s="1"/>
      <c r="UKB2112" s="1"/>
      <c r="UKC2112" s="1"/>
      <c r="UKD2112" s="1"/>
      <c r="UKE2112" s="1"/>
      <c r="UKF2112" s="1"/>
      <c r="UKG2112" s="1"/>
      <c r="UKH2112" s="1"/>
      <c r="UKI2112" s="1"/>
      <c r="UKJ2112" s="1"/>
      <c r="UKK2112" s="1"/>
      <c r="UKL2112" s="1"/>
      <c r="UKM2112" s="1"/>
      <c r="UKN2112" s="1"/>
      <c r="UKO2112" s="1"/>
      <c r="UKP2112" s="1"/>
      <c r="UKQ2112" s="1"/>
      <c r="UKR2112" s="1"/>
      <c r="UKS2112" s="1"/>
      <c r="UKT2112" s="1"/>
      <c r="UKU2112" s="1"/>
      <c r="UKV2112" s="1"/>
      <c r="UKW2112" s="1"/>
      <c r="UKX2112" s="1"/>
      <c r="UKY2112" s="1"/>
      <c r="UKZ2112" s="1"/>
      <c r="ULA2112" s="1"/>
      <c r="ULB2112" s="1"/>
      <c r="ULC2112" s="1"/>
      <c r="ULD2112" s="1"/>
      <c r="ULE2112" s="1"/>
      <c r="ULF2112" s="1"/>
      <c r="ULG2112" s="1"/>
      <c r="ULH2112" s="1"/>
      <c r="ULI2112" s="1"/>
      <c r="ULJ2112" s="1"/>
      <c r="ULK2112" s="1"/>
      <c r="ULL2112" s="1"/>
      <c r="ULM2112" s="1"/>
      <c r="ULN2112" s="1"/>
      <c r="ULO2112" s="1"/>
      <c r="ULP2112" s="1"/>
      <c r="ULQ2112" s="1"/>
      <c r="ULR2112" s="1"/>
      <c r="ULS2112" s="1"/>
      <c r="ULT2112" s="1"/>
      <c r="ULU2112" s="1"/>
      <c r="ULV2112" s="1"/>
      <c r="ULW2112" s="1"/>
      <c r="ULX2112" s="1"/>
      <c r="ULY2112" s="1"/>
      <c r="ULZ2112" s="1"/>
      <c r="UMA2112" s="1"/>
      <c r="UMB2112" s="1"/>
      <c r="UMC2112" s="1"/>
      <c r="UMD2112" s="1"/>
      <c r="UME2112" s="1"/>
      <c r="UMF2112" s="1"/>
      <c r="UMG2112" s="1"/>
      <c r="UMH2112" s="1"/>
      <c r="UMI2112" s="1"/>
      <c r="UMJ2112" s="1"/>
      <c r="UMK2112" s="1"/>
      <c r="UML2112" s="1"/>
      <c r="UMM2112" s="1"/>
      <c r="UMN2112" s="1"/>
      <c r="UMO2112" s="1"/>
      <c r="UMP2112" s="1"/>
      <c r="UMQ2112" s="1"/>
      <c r="UMR2112" s="1"/>
      <c r="UMS2112" s="1"/>
      <c r="UMT2112" s="1"/>
      <c r="UMU2112" s="1"/>
      <c r="UMV2112" s="1"/>
      <c r="UMW2112" s="1"/>
      <c r="UMX2112" s="1"/>
      <c r="UMY2112" s="1"/>
      <c r="UMZ2112" s="1"/>
      <c r="UNA2112" s="1"/>
      <c r="UNB2112" s="1"/>
      <c r="UNC2112" s="1"/>
      <c r="UND2112" s="1"/>
      <c r="UNE2112" s="1"/>
      <c r="UNF2112" s="1"/>
      <c r="UNG2112" s="1"/>
      <c r="UNH2112" s="1"/>
      <c r="UNI2112" s="1"/>
      <c r="UNJ2112" s="1"/>
      <c r="UNK2112" s="1"/>
      <c r="UNL2112" s="1"/>
      <c r="UNM2112" s="1"/>
      <c r="UNN2112" s="1"/>
      <c r="UNO2112" s="1"/>
      <c r="UNP2112" s="1"/>
      <c r="UNQ2112" s="1"/>
      <c r="UNR2112" s="1"/>
      <c r="UNS2112" s="1"/>
      <c r="UNT2112" s="1"/>
      <c r="UNU2112" s="1"/>
      <c r="UNV2112" s="1"/>
      <c r="UNW2112" s="1"/>
      <c r="UNX2112" s="1"/>
      <c r="UNY2112" s="1"/>
      <c r="UNZ2112" s="1"/>
      <c r="UOA2112" s="1"/>
      <c r="UOB2112" s="1"/>
      <c r="UOC2112" s="1"/>
      <c r="UOD2112" s="1"/>
      <c r="UOE2112" s="1"/>
      <c r="UOF2112" s="1"/>
      <c r="UOG2112" s="1"/>
      <c r="UOH2112" s="1"/>
      <c r="UOI2112" s="1"/>
      <c r="UOJ2112" s="1"/>
      <c r="UOK2112" s="1"/>
      <c r="UOL2112" s="1"/>
      <c r="UOM2112" s="1"/>
      <c r="UON2112" s="1"/>
      <c r="UOO2112" s="1"/>
      <c r="UOP2112" s="1"/>
      <c r="UOQ2112" s="1"/>
      <c r="UOR2112" s="1"/>
      <c r="UOS2112" s="1"/>
      <c r="UOT2112" s="1"/>
      <c r="UOU2112" s="1"/>
      <c r="UOV2112" s="1"/>
      <c r="UOW2112" s="1"/>
      <c r="UOX2112" s="1"/>
      <c r="UOY2112" s="1"/>
      <c r="UOZ2112" s="1"/>
      <c r="UPA2112" s="1"/>
      <c r="UPB2112" s="1"/>
      <c r="UPC2112" s="1"/>
      <c r="UPD2112" s="1"/>
      <c r="UPE2112" s="1"/>
      <c r="UPF2112" s="1"/>
      <c r="UPG2112" s="1"/>
      <c r="UPH2112" s="1"/>
      <c r="UPI2112" s="1"/>
      <c r="UPJ2112" s="1"/>
      <c r="UPK2112" s="1"/>
      <c r="UPL2112" s="1"/>
      <c r="UPM2112" s="1"/>
      <c r="UPN2112" s="1"/>
      <c r="UPO2112" s="1"/>
      <c r="UPP2112" s="1"/>
      <c r="UPQ2112" s="1"/>
      <c r="UPR2112" s="1"/>
      <c r="UPS2112" s="1"/>
      <c r="UPT2112" s="1"/>
      <c r="UPU2112" s="1"/>
      <c r="UPV2112" s="1"/>
      <c r="UPW2112" s="1"/>
      <c r="UPX2112" s="1"/>
      <c r="UPY2112" s="1"/>
      <c r="UPZ2112" s="1"/>
      <c r="UQA2112" s="1"/>
      <c r="UQB2112" s="1"/>
      <c r="UQC2112" s="1"/>
      <c r="UQD2112" s="1"/>
      <c r="UQE2112" s="1"/>
      <c r="UQF2112" s="1"/>
      <c r="UQG2112" s="1"/>
      <c r="UQH2112" s="1"/>
      <c r="UQI2112" s="1"/>
      <c r="UQJ2112" s="1"/>
      <c r="UQK2112" s="1"/>
      <c r="UQL2112" s="1"/>
      <c r="UQM2112" s="1"/>
      <c r="UQN2112" s="1"/>
      <c r="UQO2112" s="1"/>
      <c r="UQP2112" s="1"/>
      <c r="UQQ2112" s="1"/>
      <c r="UQR2112" s="1"/>
      <c r="UQS2112" s="1"/>
      <c r="UQT2112" s="1"/>
      <c r="UQU2112" s="1"/>
      <c r="UQV2112" s="1"/>
      <c r="UQW2112" s="1"/>
      <c r="UQX2112" s="1"/>
      <c r="UQY2112" s="1"/>
      <c r="UQZ2112" s="1"/>
      <c r="URA2112" s="1"/>
      <c r="URB2112" s="1"/>
      <c r="URC2112" s="1"/>
      <c r="URD2112" s="1"/>
      <c r="URE2112" s="1"/>
      <c r="URF2112" s="1"/>
      <c r="URG2112" s="1"/>
      <c r="URH2112" s="1"/>
      <c r="URI2112" s="1"/>
      <c r="URJ2112" s="1"/>
      <c r="URK2112" s="1"/>
      <c r="URL2112" s="1"/>
      <c r="URM2112" s="1"/>
      <c r="URN2112" s="1"/>
      <c r="URO2112" s="1"/>
      <c r="URP2112" s="1"/>
      <c r="URQ2112" s="1"/>
      <c r="URR2112" s="1"/>
      <c r="URS2112" s="1"/>
      <c r="URT2112" s="1"/>
      <c r="URU2112" s="1"/>
      <c r="URV2112" s="1"/>
      <c r="URW2112" s="1"/>
      <c r="URX2112" s="1"/>
      <c r="URY2112" s="1"/>
      <c r="URZ2112" s="1"/>
      <c r="USA2112" s="1"/>
      <c r="USB2112" s="1"/>
      <c r="USC2112" s="1"/>
      <c r="USD2112" s="1"/>
      <c r="USE2112" s="1"/>
      <c r="USF2112" s="1"/>
      <c r="USG2112" s="1"/>
      <c r="USH2112" s="1"/>
      <c r="USI2112" s="1"/>
      <c r="USJ2112" s="1"/>
      <c r="USK2112" s="1"/>
      <c r="USL2112" s="1"/>
      <c r="USM2112" s="1"/>
      <c r="USN2112" s="1"/>
      <c r="USO2112" s="1"/>
      <c r="USP2112" s="1"/>
      <c r="USQ2112" s="1"/>
      <c r="USR2112" s="1"/>
      <c r="USS2112" s="1"/>
      <c r="UST2112" s="1"/>
      <c r="USU2112" s="1"/>
      <c r="USV2112" s="1"/>
      <c r="USW2112" s="1"/>
      <c r="USX2112" s="1"/>
      <c r="USY2112" s="1"/>
      <c r="USZ2112" s="1"/>
      <c r="UTA2112" s="1"/>
      <c r="UTB2112" s="1"/>
      <c r="UTC2112" s="1"/>
      <c r="UTD2112" s="1"/>
      <c r="UTE2112" s="1"/>
      <c r="UTF2112" s="1"/>
      <c r="UTG2112" s="1"/>
      <c r="UTH2112" s="1"/>
      <c r="UTI2112" s="1"/>
      <c r="UTJ2112" s="1"/>
      <c r="UTK2112" s="1"/>
      <c r="UTL2112" s="1"/>
      <c r="UTM2112" s="1"/>
      <c r="UTN2112" s="1"/>
      <c r="UTO2112" s="1"/>
      <c r="UTP2112" s="1"/>
      <c r="UTQ2112" s="1"/>
      <c r="UTR2112" s="1"/>
      <c r="UTS2112" s="1"/>
      <c r="UTT2112" s="1"/>
      <c r="UTU2112" s="1"/>
      <c r="UTV2112" s="1"/>
      <c r="UTW2112" s="1"/>
      <c r="UTX2112" s="1"/>
      <c r="UTY2112" s="1"/>
      <c r="UTZ2112" s="1"/>
      <c r="UUA2112" s="1"/>
      <c r="UUB2112" s="1"/>
      <c r="UUC2112" s="1"/>
      <c r="UUD2112" s="1"/>
      <c r="UUE2112" s="1"/>
      <c r="UUF2112" s="1"/>
      <c r="UUG2112" s="1"/>
      <c r="UUH2112" s="1"/>
      <c r="UUI2112" s="1"/>
      <c r="UUJ2112" s="1"/>
      <c r="UUK2112" s="1"/>
      <c r="UUL2112" s="1"/>
      <c r="UUM2112" s="1"/>
      <c r="UUN2112" s="1"/>
      <c r="UUO2112" s="1"/>
      <c r="UUP2112" s="1"/>
      <c r="UUQ2112" s="1"/>
      <c r="UUR2112" s="1"/>
      <c r="UUS2112" s="1"/>
      <c r="UUT2112" s="1"/>
      <c r="UUU2112" s="1"/>
      <c r="UUV2112" s="1"/>
      <c r="UUW2112" s="1"/>
      <c r="UUX2112" s="1"/>
      <c r="UUY2112" s="1"/>
      <c r="UUZ2112" s="1"/>
      <c r="UVA2112" s="1"/>
      <c r="UVB2112" s="1"/>
      <c r="UVC2112" s="1"/>
      <c r="UVD2112" s="1"/>
      <c r="UVE2112" s="1"/>
      <c r="UVF2112" s="1"/>
      <c r="UVG2112" s="1"/>
      <c r="UVH2112" s="1"/>
      <c r="UVI2112" s="1"/>
      <c r="UVJ2112" s="1"/>
      <c r="UVK2112" s="1"/>
      <c r="UVL2112" s="1"/>
      <c r="UVM2112" s="1"/>
      <c r="UVN2112" s="1"/>
      <c r="UVO2112" s="1"/>
      <c r="UVP2112" s="1"/>
      <c r="UVQ2112" s="1"/>
      <c r="UVR2112" s="1"/>
      <c r="UVS2112" s="1"/>
      <c r="UVT2112" s="1"/>
      <c r="UVU2112" s="1"/>
      <c r="UVV2112" s="1"/>
      <c r="UVW2112" s="1"/>
      <c r="UVX2112" s="1"/>
      <c r="UVY2112" s="1"/>
      <c r="UVZ2112" s="1"/>
      <c r="UWA2112" s="1"/>
      <c r="UWB2112" s="1"/>
      <c r="UWC2112" s="1"/>
      <c r="UWD2112" s="1"/>
      <c r="UWE2112" s="1"/>
      <c r="UWF2112" s="1"/>
      <c r="UWG2112" s="1"/>
      <c r="UWH2112" s="1"/>
      <c r="UWI2112" s="1"/>
      <c r="UWJ2112" s="1"/>
      <c r="UWK2112" s="1"/>
      <c r="UWL2112" s="1"/>
      <c r="UWM2112" s="1"/>
      <c r="UWN2112" s="1"/>
      <c r="UWO2112" s="1"/>
      <c r="UWP2112" s="1"/>
      <c r="UWQ2112" s="1"/>
      <c r="UWR2112" s="1"/>
      <c r="UWS2112" s="1"/>
      <c r="UWT2112" s="1"/>
      <c r="UWU2112" s="1"/>
      <c r="UWV2112" s="1"/>
      <c r="UWW2112" s="1"/>
      <c r="UWX2112" s="1"/>
      <c r="UWY2112" s="1"/>
      <c r="UWZ2112" s="1"/>
      <c r="UXA2112" s="1"/>
      <c r="UXB2112" s="1"/>
      <c r="UXC2112" s="1"/>
      <c r="UXD2112" s="1"/>
      <c r="UXE2112" s="1"/>
      <c r="UXF2112" s="1"/>
      <c r="UXG2112" s="1"/>
      <c r="UXH2112" s="1"/>
      <c r="UXI2112" s="1"/>
      <c r="UXJ2112" s="1"/>
      <c r="UXK2112" s="1"/>
      <c r="UXL2112" s="1"/>
      <c r="UXM2112" s="1"/>
      <c r="UXN2112" s="1"/>
      <c r="UXO2112" s="1"/>
      <c r="UXP2112" s="1"/>
      <c r="UXQ2112" s="1"/>
      <c r="UXR2112" s="1"/>
      <c r="UXS2112" s="1"/>
      <c r="UXT2112" s="1"/>
      <c r="UXU2112" s="1"/>
      <c r="UXV2112" s="1"/>
      <c r="UXW2112" s="1"/>
      <c r="UXX2112" s="1"/>
      <c r="UXY2112" s="1"/>
      <c r="UXZ2112" s="1"/>
      <c r="UYA2112" s="1"/>
      <c r="UYB2112" s="1"/>
      <c r="UYC2112" s="1"/>
      <c r="UYD2112" s="1"/>
      <c r="UYE2112" s="1"/>
      <c r="UYF2112" s="1"/>
      <c r="UYG2112" s="1"/>
      <c r="UYH2112" s="1"/>
      <c r="UYI2112" s="1"/>
      <c r="UYJ2112" s="1"/>
      <c r="UYK2112" s="1"/>
      <c r="UYL2112" s="1"/>
      <c r="UYM2112" s="1"/>
      <c r="UYN2112" s="1"/>
      <c r="UYO2112" s="1"/>
      <c r="UYP2112" s="1"/>
      <c r="UYQ2112" s="1"/>
      <c r="UYR2112" s="1"/>
      <c r="UYS2112" s="1"/>
      <c r="UYT2112" s="1"/>
      <c r="UYU2112" s="1"/>
      <c r="UYV2112" s="1"/>
      <c r="UYW2112" s="1"/>
      <c r="UYX2112" s="1"/>
      <c r="UYY2112" s="1"/>
      <c r="UYZ2112" s="1"/>
      <c r="UZA2112" s="1"/>
      <c r="UZB2112" s="1"/>
      <c r="UZC2112" s="1"/>
      <c r="UZD2112" s="1"/>
      <c r="UZE2112" s="1"/>
      <c r="UZF2112" s="1"/>
      <c r="UZG2112" s="1"/>
      <c r="UZH2112" s="1"/>
      <c r="UZI2112" s="1"/>
      <c r="UZJ2112" s="1"/>
      <c r="UZK2112" s="1"/>
      <c r="UZL2112" s="1"/>
      <c r="UZM2112" s="1"/>
      <c r="UZN2112" s="1"/>
      <c r="UZO2112" s="1"/>
      <c r="UZP2112" s="1"/>
      <c r="UZQ2112" s="1"/>
      <c r="UZR2112" s="1"/>
      <c r="UZS2112" s="1"/>
      <c r="UZT2112" s="1"/>
      <c r="UZU2112" s="1"/>
      <c r="UZV2112" s="1"/>
      <c r="UZW2112" s="1"/>
      <c r="UZX2112" s="1"/>
      <c r="UZY2112" s="1"/>
      <c r="UZZ2112" s="1"/>
      <c r="VAA2112" s="1"/>
      <c r="VAB2112" s="1"/>
      <c r="VAC2112" s="1"/>
      <c r="VAD2112" s="1"/>
      <c r="VAE2112" s="1"/>
      <c r="VAF2112" s="1"/>
      <c r="VAG2112" s="1"/>
      <c r="VAH2112" s="1"/>
      <c r="VAI2112" s="1"/>
      <c r="VAJ2112" s="1"/>
      <c r="VAK2112" s="1"/>
      <c r="VAL2112" s="1"/>
      <c r="VAM2112" s="1"/>
      <c r="VAN2112" s="1"/>
      <c r="VAO2112" s="1"/>
      <c r="VAP2112" s="1"/>
      <c r="VAQ2112" s="1"/>
      <c r="VAR2112" s="1"/>
      <c r="VAS2112" s="1"/>
      <c r="VAT2112" s="1"/>
      <c r="VAU2112" s="1"/>
      <c r="VAV2112" s="1"/>
      <c r="VAW2112" s="1"/>
      <c r="VAX2112" s="1"/>
      <c r="VAY2112" s="1"/>
      <c r="VAZ2112" s="1"/>
      <c r="VBA2112" s="1"/>
      <c r="VBB2112" s="1"/>
      <c r="VBC2112" s="1"/>
      <c r="VBD2112" s="1"/>
      <c r="VBE2112" s="1"/>
      <c r="VBF2112" s="1"/>
      <c r="VBG2112" s="1"/>
      <c r="VBH2112" s="1"/>
      <c r="VBI2112" s="1"/>
      <c r="VBJ2112" s="1"/>
      <c r="VBK2112" s="1"/>
      <c r="VBL2112" s="1"/>
      <c r="VBM2112" s="1"/>
      <c r="VBN2112" s="1"/>
      <c r="VBO2112" s="1"/>
      <c r="VBP2112" s="1"/>
      <c r="VBQ2112" s="1"/>
      <c r="VBR2112" s="1"/>
      <c r="VBS2112" s="1"/>
      <c r="VBT2112" s="1"/>
      <c r="VBU2112" s="1"/>
      <c r="VBV2112" s="1"/>
      <c r="VBW2112" s="1"/>
      <c r="VBX2112" s="1"/>
      <c r="VBY2112" s="1"/>
      <c r="VBZ2112" s="1"/>
      <c r="VCA2112" s="1"/>
      <c r="VCB2112" s="1"/>
      <c r="VCC2112" s="1"/>
      <c r="VCD2112" s="1"/>
      <c r="VCE2112" s="1"/>
      <c r="VCF2112" s="1"/>
      <c r="VCG2112" s="1"/>
      <c r="VCH2112" s="1"/>
      <c r="VCI2112" s="1"/>
      <c r="VCJ2112" s="1"/>
      <c r="VCK2112" s="1"/>
      <c r="VCL2112" s="1"/>
      <c r="VCM2112" s="1"/>
      <c r="VCN2112" s="1"/>
      <c r="VCO2112" s="1"/>
      <c r="VCP2112" s="1"/>
      <c r="VCQ2112" s="1"/>
      <c r="VCR2112" s="1"/>
      <c r="VCS2112" s="1"/>
      <c r="VCT2112" s="1"/>
      <c r="VCU2112" s="1"/>
      <c r="VCV2112" s="1"/>
      <c r="VCW2112" s="1"/>
      <c r="VCX2112" s="1"/>
      <c r="VCY2112" s="1"/>
      <c r="VCZ2112" s="1"/>
      <c r="VDA2112" s="1"/>
      <c r="VDB2112" s="1"/>
      <c r="VDC2112" s="1"/>
      <c r="VDD2112" s="1"/>
      <c r="VDE2112" s="1"/>
      <c r="VDF2112" s="1"/>
      <c r="VDG2112" s="1"/>
      <c r="VDH2112" s="1"/>
      <c r="VDI2112" s="1"/>
      <c r="VDJ2112" s="1"/>
      <c r="VDK2112" s="1"/>
      <c r="VDL2112" s="1"/>
      <c r="VDM2112" s="1"/>
      <c r="VDN2112" s="1"/>
      <c r="VDO2112" s="1"/>
      <c r="VDP2112" s="1"/>
      <c r="VDQ2112" s="1"/>
      <c r="VDR2112" s="1"/>
      <c r="VDS2112" s="1"/>
      <c r="VDT2112" s="1"/>
      <c r="VDU2112" s="1"/>
      <c r="VDV2112" s="1"/>
      <c r="VDW2112" s="1"/>
      <c r="VDX2112" s="1"/>
      <c r="VDY2112" s="1"/>
      <c r="VDZ2112" s="1"/>
      <c r="VEA2112" s="1"/>
      <c r="VEB2112" s="1"/>
      <c r="VEC2112" s="1"/>
      <c r="VED2112" s="1"/>
      <c r="VEE2112" s="1"/>
      <c r="VEF2112" s="1"/>
      <c r="VEG2112" s="1"/>
      <c r="VEH2112" s="1"/>
      <c r="VEI2112" s="1"/>
      <c r="VEJ2112" s="1"/>
      <c r="VEK2112" s="1"/>
      <c r="VEL2112" s="1"/>
      <c r="VEM2112" s="1"/>
      <c r="VEN2112" s="1"/>
      <c r="VEO2112" s="1"/>
      <c r="VEP2112" s="1"/>
      <c r="VEQ2112" s="1"/>
      <c r="VER2112" s="1"/>
      <c r="VES2112" s="1"/>
      <c r="VET2112" s="1"/>
      <c r="VEU2112" s="1"/>
      <c r="VEV2112" s="1"/>
      <c r="VEW2112" s="1"/>
      <c r="VEX2112" s="1"/>
      <c r="VEY2112" s="1"/>
      <c r="VEZ2112" s="1"/>
      <c r="VFA2112" s="1"/>
      <c r="VFB2112" s="1"/>
      <c r="VFC2112" s="1"/>
      <c r="VFD2112" s="1"/>
      <c r="VFE2112" s="1"/>
      <c r="VFF2112" s="1"/>
      <c r="VFG2112" s="1"/>
      <c r="VFH2112" s="1"/>
      <c r="VFI2112" s="1"/>
      <c r="VFJ2112" s="1"/>
      <c r="VFK2112" s="1"/>
      <c r="VFL2112" s="1"/>
      <c r="VFM2112" s="1"/>
      <c r="VFN2112" s="1"/>
      <c r="VFO2112" s="1"/>
      <c r="VFP2112" s="1"/>
      <c r="VFQ2112" s="1"/>
      <c r="VFR2112" s="1"/>
      <c r="VFS2112" s="1"/>
      <c r="VFT2112" s="1"/>
      <c r="VFU2112" s="1"/>
      <c r="VFV2112" s="1"/>
      <c r="VFW2112" s="1"/>
      <c r="VFX2112" s="1"/>
      <c r="VFY2112" s="1"/>
      <c r="VFZ2112" s="1"/>
      <c r="VGA2112" s="1"/>
      <c r="VGB2112" s="1"/>
      <c r="VGC2112" s="1"/>
      <c r="VGD2112" s="1"/>
      <c r="VGE2112" s="1"/>
      <c r="VGF2112" s="1"/>
      <c r="VGG2112" s="1"/>
      <c r="VGH2112" s="1"/>
      <c r="VGI2112" s="1"/>
      <c r="VGJ2112" s="1"/>
      <c r="VGK2112" s="1"/>
      <c r="VGL2112" s="1"/>
      <c r="VGM2112" s="1"/>
      <c r="VGN2112" s="1"/>
      <c r="VGO2112" s="1"/>
      <c r="VGP2112" s="1"/>
      <c r="VGQ2112" s="1"/>
      <c r="VGR2112" s="1"/>
      <c r="VGS2112" s="1"/>
      <c r="VGT2112" s="1"/>
      <c r="VGU2112" s="1"/>
      <c r="VGV2112" s="1"/>
      <c r="VGW2112" s="1"/>
      <c r="VGX2112" s="1"/>
      <c r="VGY2112" s="1"/>
      <c r="VGZ2112" s="1"/>
      <c r="VHA2112" s="1"/>
      <c r="VHB2112" s="1"/>
      <c r="VHC2112" s="1"/>
      <c r="VHD2112" s="1"/>
      <c r="VHE2112" s="1"/>
      <c r="VHF2112" s="1"/>
      <c r="VHG2112" s="1"/>
      <c r="VHH2112" s="1"/>
      <c r="VHI2112" s="1"/>
      <c r="VHJ2112" s="1"/>
      <c r="VHK2112" s="1"/>
      <c r="VHL2112" s="1"/>
      <c r="VHM2112" s="1"/>
      <c r="VHN2112" s="1"/>
      <c r="VHO2112" s="1"/>
      <c r="VHP2112" s="1"/>
      <c r="VHQ2112" s="1"/>
      <c r="VHR2112" s="1"/>
      <c r="VHS2112" s="1"/>
      <c r="VHT2112" s="1"/>
      <c r="VHU2112" s="1"/>
      <c r="VHV2112" s="1"/>
      <c r="VHW2112" s="1"/>
      <c r="VHX2112" s="1"/>
      <c r="VHY2112" s="1"/>
      <c r="VHZ2112" s="1"/>
      <c r="VIA2112" s="1"/>
      <c r="VIB2112" s="1"/>
      <c r="VIC2112" s="1"/>
      <c r="VID2112" s="1"/>
      <c r="VIE2112" s="1"/>
      <c r="VIF2112" s="1"/>
      <c r="VIG2112" s="1"/>
      <c r="VIH2112" s="1"/>
      <c r="VII2112" s="1"/>
      <c r="VIJ2112" s="1"/>
      <c r="VIK2112" s="1"/>
      <c r="VIL2112" s="1"/>
      <c r="VIM2112" s="1"/>
      <c r="VIN2112" s="1"/>
      <c r="VIO2112" s="1"/>
      <c r="VIP2112" s="1"/>
      <c r="VIQ2112" s="1"/>
      <c r="VIR2112" s="1"/>
      <c r="VIS2112" s="1"/>
      <c r="VIT2112" s="1"/>
      <c r="VIU2112" s="1"/>
      <c r="VIV2112" s="1"/>
      <c r="VIW2112" s="1"/>
      <c r="VIX2112" s="1"/>
      <c r="VIY2112" s="1"/>
      <c r="VIZ2112" s="1"/>
      <c r="VJA2112" s="1"/>
      <c r="VJB2112" s="1"/>
      <c r="VJC2112" s="1"/>
      <c r="VJD2112" s="1"/>
      <c r="VJE2112" s="1"/>
      <c r="VJF2112" s="1"/>
      <c r="VJG2112" s="1"/>
      <c r="VJH2112" s="1"/>
      <c r="VJI2112" s="1"/>
      <c r="VJJ2112" s="1"/>
      <c r="VJK2112" s="1"/>
      <c r="VJL2112" s="1"/>
      <c r="VJM2112" s="1"/>
      <c r="VJN2112" s="1"/>
      <c r="VJO2112" s="1"/>
      <c r="VJP2112" s="1"/>
      <c r="VJQ2112" s="1"/>
      <c r="VJR2112" s="1"/>
      <c r="VJS2112" s="1"/>
      <c r="VJT2112" s="1"/>
      <c r="VJU2112" s="1"/>
      <c r="VJV2112" s="1"/>
      <c r="VJW2112" s="1"/>
      <c r="VJX2112" s="1"/>
      <c r="VJY2112" s="1"/>
      <c r="VJZ2112" s="1"/>
      <c r="VKA2112" s="1"/>
      <c r="VKB2112" s="1"/>
      <c r="VKC2112" s="1"/>
      <c r="VKD2112" s="1"/>
      <c r="VKE2112" s="1"/>
      <c r="VKF2112" s="1"/>
      <c r="VKG2112" s="1"/>
      <c r="VKH2112" s="1"/>
      <c r="VKI2112" s="1"/>
      <c r="VKJ2112" s="1"/>
      <c r="VKK2112" s="1"/>
      <c r="VKL2112" s="1"/>
      <c r="VKM2112" s="1"/>
      <c r="VKN2112" s="1"/>
      <c r="VKO2112" s="1"/>
      <c r="VKP2112" s="1"/>
      <c r="VKQ2112" s="1"/>
      <c r="VKR2112" s="1"/>
      <c r="VKS2112" s="1"/>
      <c r="VKT2112" s="1"/>
      <c r="VKU2112" s="1"/>
      <c r="VKV2112" s="1"/>
      <c r="VKW2112" s="1"/>
      <c r="VKX2112" s="1"/>
      <c r="VKY2112" s="1"/>
      <c r="VKZ2112" s="1"/>
      <c r="VLA2112" s="1"/>
      <c r="VLB2112" s="1"/>
      <c r="VLC2112" s="1"/>
      <c r="VLD2112" s="1"/>
      <c r="VLE2112" s="1"/>
      <c r="VLF2112" s="1"/>
      <c r="VLG2112" s="1"/>
      <c r="VLH2112" s="1"/>
      <c r="VLI2112" s="1"/>
      <c r="VLJ2112" s="1"/>
      <c r="VLK2112" s="1"/>
      <c r="VLL2112" s="1"/>
      <c r="VLM2112" s="1"/>
      <c r="VLN2112" s="1"/>
      <c r="VLO2112" s="1"/>
      <c r="VLP2112" s="1"/>
      <c r="VLQ2112" s="1"/>
      <c r="VLR2112" s="1"/>
      <c r="VLS2112" s="1"/>
      <c r="VLT2112" s="1"/>
      <c r="VLU2112" s="1"/>
      <c r="VLV2112" s="1"/>
      <c r="VLW2112" s="1"/>
      <c r="VLX2112" s="1"/>
      <c r="VLY2112" s="1"/>
      <c r="VLZ2112" s="1"/>
      <c r="VMA2112" s="1"/>
      <c r="VMB2112" s="1"/>
      <c r="VMC2112" s="1"/>
      <c r="VMD2112" s="1"/>
      <c r="VME2112" s="1"/>
      <c r="VMF2112" s="1"/>
      <c r="VMG2112" s="1"/>
      <c r="VMH2112" s="1"/>
      <c r="VMI2112" s="1"/>
      <c r="VMJ2112" s="1"/>
      <c r="VMK2112" s="1"/>
      <c r="VML2112" s="1"/>
      <c r="VMM2112" s="1"/>
      <c r="VMN2112" s="1"/>
      <c r="VMO2112" s="1"/>
      <c r="VMP2112" s="1"/>
      <c r="VMQ2112" s="1"/>
      <c r="VMR2112" s="1"/>
      <c r="VMS2112" s="1"/>
      <c r="VMT2112" s="1"/>
      <c r="VMU2112" s="1"/>
      <c r="VMV2112" s="1"/>
      <c r="VMW2112" s="1"/>
      <c r="VMX2112" s="1"/>
      <c r="VMY2112" s="1"/>
      <c r="VMZ2112" s="1"/>
      <c r="VNA2112" s="1"/>
      <c r="VNB2112" s="1"/>
      <c r="VNC2112" s="1"/>
      <c r="VND2112" s="1"/>
      <c r="VNE2112" s="1"/>
      <c r="VNF2112" s="1"/>
      <c r="VNG2112" s="1"/>
      <c r="VNH2112" s="1"/>
      <c r="VNI2112" s="1"/>
      <c r="VNJ2112" s="1"/>
      <c r="VNK2112" s="1"/>
      <c r="VNL2112" s="1"/>
      <c r="VNM2112" s="1"/>
      <c r="VNN2112" s="1"/>
      <c r="VNO2112" s="1"/>
      <c r="VNP2112" s="1"/>
      <c r="VNQ2112" s="1"/>
      <c r="VNR2112" s="1"/>
      <c r="VNS2112" s="1"/>
      <c r="VNT2112" s="1"/>
      <c r="VNU2112" s="1"/>
      <c r="VNV2112" s="1"/>
      <c r="VNW2112" s="1"/>
      <c r="VNX2112" s="1"/>
      <c r="VNY2112" s="1"/>
      <c r="VNZ2112" s="1"/>
      <c r="VOA2112" s="1"/>
      <c r="VOB2112" s="1"/>
      <c r="VOC2112" s="1"/>
      <c r="VOD2112" s="1"/>
      <c r="VOE2112" s="1"/>
      <c r="VOF2112" s="1"/>
      <c r="VOG2112" s="1"/>
      <c r="VOH2112" s="1"/>
      <c r="VOI2112" s="1"/>
      <c r="VOJ2112" s="1"/>
      <c r="VOK2112" s="1"/>
      <c r="VOL2112" s="1"/>
      <c r="VOM2112" s="1"/>
      <c r="VON2112" s="1"/>
      <c r="VOO2112" s="1"/>
      <c r="VOP2112" s="1"/>
      <c r="VOQ2112" s="1"/>
      <c r="VOR2112" s="1"/>
      <c r="VOS2112" s="1"/>
      <c r="VOT2112" s="1"/>
      <c r="VOU2112" s="1"/>
      <c r="VOV2112" s="1"/>
      <c r="VOW2112" s="1"/>
      <c r="VOX2112" s="1"/>
      <c r="VOY2112" s="1"/>
      <c r="VOZ2112" s="1"/>
      <c r="VPA2112" s="1"/>
      <c r="VPB2112" s="1"/>
      <c r="VPC2112" s="1"/>
      <c r="VPD2112" s="1"/>
      <c r="VPE2112" s="1"/>
      <c r="VPF2112" s="1"/>
      <c r="VPG2112" s="1"/>
      <c r="VPH2112" s="1"/>
      <c r="VPI2112" s="1"/>
      <c r="VPJ2112" s="1"/>
      <c r="VPK2112" s="1"/>
      <c r="VPL2112" s="1"/>
      <c r="VPM2112" s="1"/>
      <c r="VPN2112" s="1"/>
      <c r="VPO2112" s="1"/>
      <c r="VPP2112" s="1"/>
      <c r="VPQ2112" s="1"/>
      <c r="VPR2112" s="1"/>
      <c r="VPS2112" s="1"/>
      <c r="VPT2112" s="1"/>
      <c r="VPU2112" s="1"/>
      <c r="VPV2112" s="1"/>
      <c r="VPW2112" s="1"/>
      <c r="VPX2112" s="1"/>
      <c r="VPY2112" s="1"/>
      <c r="VPZ2112" s="1"/>
      <c r="VQA2112" s="1"/>
      <c r="VQB2112" s="1"/>
      <c r="VQC2112" s="1"/>
      <c r="VQD2112" s="1"/>
      <c r="VQE2112" s="1"/>
      <c r="VQF2112" s="1"/>
      <c r="VQG2112" s="1"/>
      <c r="VQH2112" s="1"/>
      <c r="VQI2112" s="1"/>
      <c r="VQJ2112" s="1"/>
      <c r="VQK2112" s="1"/>
      <c r="VQL2112" s="1"/>
      <c r="VQM2112" s="1"/>
      <c r="VQN2112" s="1"/>
      <c r="VQO2112" s="1"/>
      <c r="VQP2112" s="1"/>
      <c r="VQQ2112" s="1"/>
      <c r="VQR2112" s="1"/>
      <c r="VQS2112" s="1"/>
      <c r="VQT2112" s="1"/>
      <c r="VQU2112" s="1"/>
      <c r="VQV2112" s="1"/>
      <c r="VQW2112" s="1"/>
      <c r="VQX2112" s="1"/>
      <c r="VQY2112" s="1"/>
      <c r="VQZ2112" s="1"/>
      <c r="VRA2112" s="1"/>
      <c r="VRB2112" s="1"/>
      <c r="VRC2112" s="1"/>
      <c r="VRD2112" s="1"/>
      <c r="VRE2112" s="1"/>
      <c r="VRF2112" s="1"/>
      <c r="VRG2112" s="1"/>
      <c r="VRH2112" s="1"/>
      <c r="VRI2112" s="1"/>
      <c r="VRJ2112" s="1"/>
      <c r="VRK2112" s="1"/>
      <c r="VRL2112" s="1"/>
      <c r="VRM2112" s="1"/>
      <c r="VRN2112" s="1"/>
      <c r="VRO2112" s="1"/>
      <c r="VRP2112" s="1"/>
      <c r="VRQ2112" s="1"/>
      <c r="VRR2112" s="1"/>
      <c r="VRS2112" s="1"/>
      <c r="VRT2112" s="1"/>
      <c r="VRU2112" s="1"/>
      <c r="VRV2112" s="1"/>
      <c r="VRW2112" s="1"/>
      <c r="VRX2112" s="1"/>
      <c r="VRY2112" s="1"/>
      <c r="VRZ2112" s="1"/>
      <c r="VSA2112" s="1"/>
      <c r="VSB2112" s="1"/>
      <c r="VSC2112" s="1"/>
      <c r="VSD2112" s="1"/>
      <c r="VSE2112" s="1"/>
      <c r="VSF2112" s="1"/>
      <c r="VSG2112" s="1"/>
      <c r="VSH2112" s="1"/>
      <c r="VSI2112" s="1"/>
      <c r="VSJ2112" s="1"/>
      <c r="VSK2112" s="1"/>
      <c r="VSL2112" s="1"/>
      <c r="VSM2112" s="1"/>
      <c r="VSN2112" s="1"/>
      <c r="VSO2112" s="1"/>
      <c r="VSP2112" s="1"/>
      <c r="VSQ2112" s="1"/>
      <c r="VSR2112" s="1"/>
      <c r="VSS2112" s="1"/>
      <c r="VST2112" s="1"/>
      <c r="VSU2112" s="1"/>
      <c r="VSV2112" s="1"/>
      <c r="VSW2112" s="1"/>
      <c r="VSX2112" s="1"/>
      <c r="VSY2112" s="1"/>
      <c r="VSZ2112" s="1"/>
      <c r="VTA2112" s="1"/>
      <c r="VTB2112" s="1"/>
      <c r="VTC2112" s="1"/>
      <c r="VTD2112" s="1"/>
      <c r="VTE2112" s="1"/>
      <c r="VTF2112" s="1"/>
      <c r="VTG2112" s="1"/>
      <c r="VTH2112" s="1"/>
      <c r="VTI2112" s="1"/>
      <c r="VTJ2112" s="1"/>
      <c r="VTK2112" s="1"/>
      <c r="VTL2112" s="1"/>
      <c r="VTM2112" s="1"/>
      <c r="VTN2112" s="1"/>
      <c r="VTO2112" s="1"/>
      <c r="VTP2112" s="1"/>
      <c r="VTQ2112" s="1"/>
      <c r="VTR2112" s="1"/>
      <c r="VTS2112" s="1"/>
      <c r="VTT2112" s="1"/>
      <c r="VTU2112" s="1"/>
      <c r="VTV2112" s="1"/>
      <c r="VTW2112" s="1"/>
      <c r="VTX2112" s="1"/>
      <c r="VTY2112" s="1"/>
      <c r="VTZ2112" s="1"/>
      <c r="VUA2112" s="1"/>
      <c r="VUB2112" s="1"/>
      <c r="VUC2112" s="1"/>
      <c r="VUD2112" s="1"/>
      <c r="VUE2112" s="1"/>
      <c r="VUF2112" s="1"/>
      <c r="VUG2112" s="1"/>
      <c r="VUH2112" s="1"/>
      <c r="VUI2112" s="1"/>
      <c r="VUJ2112" s="1"/>
      <c r="VUK2112" s="1"/>
      <c r="VUL2112" s="1"/>
      <c r="VUM2112" s="1"/>
      <c r="VUN2112" s="1"/>
      <c r="VUO2112" s="1"/>
      <c r="VUP2112" s="1"/>
      <c r="VUQ2112" s="1"/>
      <c r="VUR2112" s="1"/>
      <c r="VUS2112" s="1"/>
      <c r="VUT2112" s="1"/>
      <c r="VUU2112" s="1"/>
      <c r="VUV2112" s="1"/>
      <c r="VUW2112" s="1"/>
      <c r="VUX2112" s="1"/>
      <c r="VUY2112" s="1"/>
      <c r="VUZ2112" s="1"/>
      <c r="VVA2112" s="1"/>
      <c r="VVB2112" s="1"/>
      <c r="VVC2112" s="1"/>
      <c r="VVD2112" s="1"/>
      <c r="VVE2112" s="1"/>
      <c r="VVF2112" s="1"/>
      <c r="VVG2112" s="1"/>
      <c r="VVH2112" s="1"/>
      <c r="VVI2112" s="1"/>
      <c r="VVJ2112" s="1"/>
      <c r="VVK2112" s="1"/>
      <c r="VVL2112" s="1"/>
      <c r="VVM2112" s="1"/>
      <c r="VVN2112" s="1"/>
      <c r="VVO2112" s="1"/>
      <c r="VVP2112" s="1"/>
      <c r="VVQ2112" s="1"/>
      <c r="VVR2112" s="1"/>
      <c r="VVS2112" s="1"/>
      <c r="VVT2112" s="1"/>
      <c r="VVU2112" s="1"/>
      <c r="VVV2112" s="1"/>
      <c r="VVW2112" s="1"/>
      <c r="VVX2112" s="1"/>
      <c r="VVY2112" s="1"/>
      <c r="VVZ2112" s="1"/>
      <c r="VWA2112" s="1"/>
      <c r="VWB2112" s="1"/>
      <c r="VWC2112" s="1"/>
      <c r="VWD2112" s="1"/>
      <c r="VWE2112" s="1"/>
      <c r="VWF2112" s="1"/>
      <c r="VWG2112" s="1"/>
      <c r="VWH2112" s="1"/>
      <c r="VWI2112" s="1"/>
      <c r="VWJ2112" s="1"/>
      <c r="VWK2112" s="1"/>
      <c r="VWL2112" s="1"/>
      <c r="VWM2112" s="1"/>
      <c r="VWN2112" s="1"/>
      <c r="VWO2112" s="1"/>
      <c r="VWP2112" s="1"/>
      <c r="VWQ2112" s="1"/>
      <c r="VWR2112" s="1"/>
      <c r="VWS2112" s="1"/>
      <c r="VWT2112" s="1"/>
      <c r="VWU2112" s="1"/>
      <c r="VWV2112" s="1"/>
      <c r="VWW2112" s="1"/>
      <c r="VWX2112" s="1"/>
      <c r="VWY2112" s="1"/>
      <c r="VWZ2112" s="1"/>
      <c r="VXA2112" s="1"/>
      <c r="VXB2112" s="1"/>
      <c r="VXC2112" s="1"/>
      <c r="VXD2112" s="1"/>
      <c r="VXE2112" s="1"/>
      <c r="VXF2112" s="1"/>
      <c r="VXG2112" s="1"/>
      <c r="VXH2112" s="1"/>
      <c r="VXI2112" s="1"/>
      <c r="VXJ2112" s="1"/>
      <c r="VXK2112" s="1"/>
      <c r="VXL2112" s="1"/>
      <c r="VXM2112" s="1"/>
      <c r="VXN2112" s="1"/>
      <c r="VXO2112" s="1"/>
      <c r="VXP2112" s="1"/>
      <c r="VXQ2112" s="1"/>
      <c r="VXR2112" s="1"/>
      <c r="VXS2112" s="1"/>
      <c r="VXT2112" s="1"/>
      <c r="VXU2112" s="1"/>
      <c r="VXV2112" s="1"/>
      <c r="VXW2112" s="1"/>
      <c r="VXX2112" s="1"/>
      <c r="VXY2112" s="1"/>
      <c r="VXZ2112" s="1"/>
      <c r="VYA2112" s="1"/>
      <c r="VYB2112" s="1"/>
      <c r="VYC2112" s="1"/>
      <c r="VYD2112" s="1"/>
      <c r="VYE2112" s="1"/>
      <c r="VYF2112" s="1"/>
      <c r="VYG2112" s="1"/>
      <c r="VYH2112" s="1"/>
      <c r="VYI2112" s="1"/>
      <c r="VYJ2112" s="1"/>
      <c r="VYK2112" s="1"/>
      <c r="VYL2112" s="1"/>
      <c r="VYM2112" s="1"/>
      <c r="VYN2112" s="1"/>
      <c r="VYO2112" s="1"/>
      <c r="VYP2112" s="1"/>
      <c r="VYQ2112" s="1"/>
      <c r="VYR2112" s="1"/>
      <c r="VYS2112" s="1"/>
      <c r="VYT2112" s="1"/>
      <c r="VYU2112" s="1"/>
      <c r="VYV2112" s="1"/>
      <c r="VYW2112" s="1"/>
      <c r="VYX2112" s="1"/>
      <c r="VYY2112" s="1"/>
      <c r="VYZ2112" s="1"/>
      <c r="VZA2112" s="1"/>
      <c r="VZB2112" s="1"/>
      <c r="VZC2112" s="1"/>
      <c r="VZD2112" s="1"/>
      <c r="VZE2112" s="1"/>
      <c r="VZF2112" s="1"/>
      <c r="VZG2112" s="1"/>
      <c r="VZH2112" s="1"/>
      <c r="VZI2112" s="1"/>
      <c r="VZJ2112" s="1"/>
      <c r="VZK2112" s="1"/>
      <c r="VZL2112" s="1"/>
      <c r="VZM2112" s="1"/>
      <c r="VZN2112" s="1"/>
      <c r="VZO2112" s="1"/>
      <c r="VZP2112" s="1"/>
      <c r="VZQ2112" s="1"/>
      <c r="VZR2112" s="1"/>
      <c r="VZS2112" s="1"/>
      <c r="VZT2112" s="1"/>
      <c r="VZU2112" s="1"/>
      <c r="VZV2112" s="1"/>
      <c r="VZW2112" s="1"/>
      <c r="VZX2112" s="1"/>
      <c r="VZY2112" s="1"/>
      <c r="VZZ2112" s="1"/>
      <c r="WAA2112" s="1"/>
      <c r="WAB2112" s="1"/>
      <c r="WAC2112" s="1"/>
      <c r="WAD2112" s="1"/>
      <c r="WAE2112" s="1"/>
      <c r="WAF2112" s="1"/>
      <c r="WAG2112" s="1"/>
      <c r="WAH2112" s="1"/>
      <c r="WAI2112" s="1"/>
      <c r="WAJ2112" s="1"/>
      <c r="WAK2112" s="1"/>
      <c r="WAL2112" s="1"/>
      <c r="WAM2112" s="1"/>
      <c r="WAN2112" s="1"/>
      <c r="WAO2112" s="1"/>
      <c r="WAP2112" s="1"/>
      <c r="WAQ2112" s="1"/>
      <c r="WAR2112" s="1"/>
      <c r="WAS2112" s="1"/>
      <c r="WAT2112" s="1"/>
      <c r="WAU2112" s="1"/>
      <c r="WAV2112" s="1"/>
      <c r="WAW2112" s="1"/>
      <c r="WAX2112" s="1"/>
      <c r="WAY2112" s="1"/>
      <c r="WAZ2112" s="1"/>
      <c r="WBA2112" s="1"/>
      <c r="WBB2112" s="1"/>
      <c r="WBC2112" s="1"/>
      <c r="WBD2112" s="1"/>
      <c r="WBE2112" s="1"/>
      <c r="WBF2112" s="1"/>
      <c r="WBG2112" s="1"/>
      <c r="WBH2112" s="1"/>
      <c r="WBI2112" s="1"/>
      <c r="WBJ2112" s="1"/>
      <c r="WBK2112" s="1"/>
      <c r="WBL2112" s="1"/>
      <c r="WBM2112" s="1"/>
      <c r="WBN2112" s="1"/>
      <c r="WBO2112" s="1"/>
      <c r="WBP2112" s="1"/>
      <c r="WBQ2112" s="1"/>
      <c r="WBR2112" s="1"/>
      <c r="WBS2112" s="1"/>
      <c r="WBT2112" s="1"/>
      <c r="WBU2112" s="1"/>
      <c r="WBV2112" s="1"/>
      <c r="WBW2112" s="1"/>
      <c r="WBX2112" s="1"/>
      <c r="WBY2112" s="1"/>
      <c r="WBZ2112" s="1"/>
      <c r="WCA2112" s="1"/>
      <c r="WCB2112" s="1"/>
      <c r="WCC2112" s="1"/>
      <c r="WCD2112" s="1"/>
      <c r="WCE2112" s="1"/>
      <c r="WCF2112" s="1"/>
      <c r="WCG2112" s="1"/>
      <c r="WCH2112" s="1"/>
      <c r="WCI2112" s="1"/>
      <c r="WCJ2112" s="1"/>
      <c r="WCK2112" s="1"/>
      <c r="WCL2112" s="1"/>
      <c r="WCM2112" s="1"/>
      <c r="WCN2112" s="1"/>
      <c r="WCO2112" s="1"/>
      <c r="WCP2112" s="1"/>
      <c r="WCQ2112" s="1"/>
      <c r="WCR2112" s="1"/>
      <c r="WCS2112" s="1"/>
      <c r="WCT2112" s="1"/>
      <c r="WCU2112" s="1"/>
      <c r="WCV2112" s="1"/>
      <c r="WCW2112" s="1"/>
      <c r="WCX2112" s="1"/>
      <c r="WCY2112" s="1"/>
      <c r="WCZ2112" s="1"/>
      <c r="WDA2112" s="1"/>
      <c r="WDB2112" s="1"/>
      <c r="WDC2112" s="1"/>
      <c r="WDD2112" s="1"/>
      <c r="WDE2112" s="1"/>
      <c r="WDF2112" s="1"/>
      <c r="WDG2112" s="1"/>
      <c r="WDH2112" s="1"/>
      <c r="WDI2112" s="1"/>
      <c r="WDJ2112" s="1"/>
      <c r="WDK2112" s="1"/>
      <c r="WDL2112" s="1"/>
      <c r="WDM2112" s="1"/>
      <c r="WDN2112" s="1"/>
      <c r="WDO2112" s="1"/>
      <c r="WDP2112" s="1"/>
      <c r="WDQ2112" s="1"/>
      <c r="WDR2112" s="1"/>
      <c r="WDS2112" s="1"/>
      <c r="WDT2112" s="1"/>
      <c r="WDU2112" s="1"/>
      <c r="WDV2112" s="1"/>
      <c r="WDW2112" s="1"/>
      <c r="WDX2112" s="1"/>
      <c r="WDY2112" s="1"/>
      <c r="WDZ2112" s="1"/>
      <c r="WEA2112" s="1"/>
      <c r="WEB2112" s="1"/>
      <c r="WEC2112" s="1"/>
      <c r="WED2112" s="1"/>
      <c r="WEE2112" s="1"/>
      <c r="WEF2112" s="1"/>
      <c r="WEG2112" s="1"/>
      <c r="WEH2112" s="1"/>
      <c r="WEI2112" s="1"/>
      <c r="WEJ2112" s="1"/>
      <c r="WEK2112" s="1"/>
      <c r="WEL2112" s="1"/>
      <c r="WEM2112" s="1"/>
      <c r="WEN2112" s="1"/>
      <c r="WEO2112" s="1"/>
      <c r="WEP2112" s="1"/>
      <c r="WEQ2112" s="1"/>
      <c r="WER2112" s="1"/>
      <c r="WES2112" s="1"/>
      <c r="WET2112" s="1"/>
      <c r="WEU2112" s="1"/>
      <c r="WEV2112" s="1"/>
      <c r="WEW2112" s="1"/>
      <c r="WEX2112" s="1"/>
      <c r="WEY2112" s="1"/>
      <c r="WEZ2112" s="1"/>
      <c r="WFA2112" s="1"/>
      <c r="WFB2112" s="1"/>
      <c r="WFC2112" s="1"/>
      <c r="WFD2112" s="1"/>
      <c r="WFE2112" s="1"/>
      <c r="WFF2112" s="1"/>
      <c r="WFG2112" s="1"/>
      <c r="WFH2112" s="1"/>
      <c r="WFI2112" s="1"/>
      <c r="WFJ2112" s="1"/>
      <c r="WFK2112" s="1"/>
      <c r="WFL2112" s="1"/>
      <c r="WFM2112" s="1"/>
      <c r="WFN2112" s="1"/>
      <c r="WFO2112" s="1"/>
      <c r="WFP2112" s="1"/>
      <c r="WFQ2112" s="1"/>
      <c r="WFR2112" s="1"/>
      <c r="WFS2112" s="1"/>
      <c r="WFT2112" s="1"/>
      <c r="WFU2112" s="1"/>
      <c r="WFV2112" s="1"/>
      <c r="WFW2112" s="1"/>
      <c r="WFX2112" s="1"/>
      <c r="WFY2112" s="1"/>
      <c r="WFZ2112" s="1"/>
      <c r="WGA2112" s="1"/>
      <c r="WGB2112" s="1"/>
      <c r="WGC2112" s="1"/>
      <c r="WGD2112" s="1"/>
      <c r="WGE2112" s="1"/>
      <c r="WGF2112" s="1"/>
      <c r="WGG2112" s="1"/>
      <c r="WGH2112" s="1"/>
      <c r="WGI2112" s="1"/>
      <c r="WGJ2112" s="1"/>
      <c r="WGK2112" s="1"/>
      <c r="WGL2112" s="1"/>
      <c r="WGM2112" s="1"/>
      <c r="WGN2112" s="1"/>
      <c r="WGO2112" s="1"/>
      <c r="WGP2112" s="1"/>
      <c r="WGQ2112" s="1"/>
      <c r="WGR2112" s="1"/>
      <c r="WGS2112" s="1"/>
      <c r="WGT2112" s="1"/>
      <c r="WGU2112" s="1"/>
      <c r="WGV2112" s="1"/>
      <c r="WGW2112" s="1"/>
      <c r="WGX2112" s="1"/>
      <c r="WGY2112" s="1"/>
      <c r="WGZ2112" s="1"/>
      <c r="WHA2112" s="1"/>
      <c r="WHB2112" s="1"/>
      <c r="WHC2112" s="1"/>
      <c r="WHD2112" s="1"/>
      <c r="WHE2112" s="1"/>
      <c r="WHF2112" s="1"/>
      <c r="WHG2112" s="1"/>
      <c r="WHH2112" s="1"/>
      <c r="WHI2112" s="1"/>
      <c r="WHJ2112" s="1"/>
      <c r="WHK2112" s="1"/>
      <c r="WHL2112" s="1"/>
      <c r="WHM2112" s="1"/>
      <c r="WHN2112" s="1"/>
      <c r="WHO2112" s="1"/>
      <c r="WHP2112" s="1"/>
      <c r="WHQ2112" s="1"/>
      <c r="WHR2112" s="1"/>
      <c r="WHS2112" s="1"/>
      <c r="WHT2112" s="1"/>
      <c r="WHU2112" s="1"/>
      <c r="WHV2112" s="1"/>
      <c r="WHW2112" s="1"/>
      <c r="WHX2112" s="1"/>
      <c r="WHY2112" s="1"/>
      <c r="WHZ2112" s="1"/>
      <c r="WIA2112" s="1"/>
      <c r="WIB2112" s="1"/>
      <c r="WIC2112" s="1"/>
      <c r="WID2112" s="1"/>
      <c r="WIE2112" s="1"/>
      <c r="WIF2112" s="1"/>
      <c r="WIG2112" s="1"/>
      <c r="WIH2112" s="1"/>
      <c r="WII2112" s="1"/>
      <c r="WIJ2112" s="1"/>
      <c r="WIK2112" s="1"/>
      <c r="WIL2112" s="1"/>
      <c r="WIM2112" s="1"/>
      <c r="WIN2112" s="1"/>
      <c r="WIO2112" s="1"/>
      <c r="WIP2112" s="1"/>
      <c r="WIQ2112" s="1"/>
      <c r="WIR2112" s="1"/>
      <c r="WIS2112" s="1"/>
      <c r="WIT2112" s="1"/>
      <c r="WIU2112" s="1"/>
      <c r="WIV2112" s="1"/>
      <c r="WIW2112" s="1"/>
      <c r="WIX2112" s="1"/>
      <c r="WIY2112" s="1"/>
      <c r="WIZ2112" s="1"/>
      <c r="WJA2112" s="1"/>
      <c r="WJB2112" s="1"/>
      <c r="WJC2112" s="1"/>
      <c r="WJD2112" s="1"/>
      <c r="WJE2112" s="1"/>
      <c r="WJF2112" s="1"/>
      <c r="WJG2112" s="1"/>
      <c r="WJH2112" s="1"/>
      <c r="WJI2112" s="1"/>
      <c r="WJJ2112" s="1"/>
      <c r="WJK2112" s="1"/>
      <c r="WJL2112" s="1"/>
      <c r="WJM2112" s="1"/>
      <c r="WJN2112" s="1"/>
      <c r="WJO2112" s="1"/>
      <c r="WJP2112" s="1"/>
      <c r="WJQ2112" s="1"/>
      <c r="WJR2112" s="1"/>
      <c r="WJS2112" s="1"/>
      <c r="WJT2112" s="1"/>
      <c r="WJU2112" s="1"/>
      <c r="WJV2112" s="1"/>
      <c r="WJW2112" s="1"/>
      <c r="WJX2112" s="1"/>
      <c r="WJY2112" s="1"/>
      <c r="WJZ2112" s="1"/>
      <c r="WKA2112" s="1"/>
      <c r="WKB2112" s="1"/>
      <c r="WKC2112" s="1"/>
      <c r="WKD2112" s="1"/>
      <c r="WKE2112" s="1"/>
      <c r="WKF2112" s="1"/>
      <c r="WKG2112" s="1"/>
      <c r="WKH2112" s="1"/>
      <c r="WKI2112" s="1"/>
      <c r="WKJ2112" s="1"/>
      <c r="WKK2112" s="1"/>
      <c r="WKL2112" s="1"/>
      <c r="WKM2112" s="1"/>
      <c r="WKN2112" s="1"/>
      <c r="WKO2112" s="1"/>
      <c r="WKP2112" s="1"/>
      <c r="WKQ2112" s="1"/>
      <c r="WKR2112" s="1"/>
      <c r="WKS2112" s="1"/>
      <c r="WKT2112" s="1"/>
      <c r="WKU2112" s="1"/>
      <c r="WKV2112" s="1"/>
      <c r="WKW2112" s="1"/>
      <c r="WKX2112" s="1"/>
      <c r="WKY2112" s="1"/>
      <c r="WKZ2112" s="1"/>
      <c r="WLA2112" s="1"/>
      <c r="WLB2112" s="1"/>
      <c r="WLC2112" s="1"/>
      <c r="WLD2112" s="1"/>
      <c r="WLE2112" s="1"/>
      <c r="WLF2112" s="1"/>
      <c r="WLG2112" s="1"/>
      <c r="WLH2112" s="1"/>
      <c r="WLI2112" s="1"/>
      <c r="WLJ2112" s="1"/>
      <c r="WLK2112" s="1"/>
      <c r="WLL2112" s="1"/>
      <c r="WLM2112" s="1"/>
      <c r="WLN2112" s="1"/>
      <c r="WLO2112" s="1"/>
      <c r="WLP2112" s="1"/>
      <c r="WLQ2112" s="1"/>
      <c r="WLR2112" s="1"/>
      <c r="WLS2112" s="1"/>
      <c r="WLT2112" s="1"/>
      <c r="WLU2112" s="1"/>
      <c r="WLV2112" s="1"/>
      <c r="WLW2112" s="1"/>
      <c r="WLX2112" s="1"/>
      <c r="WLY2112" s="1"/>
      <c r="WLZ2112" s="1"/>
      <c r="WMA2112" s="1"/>
      <c r="WMB2112" s="1"/>
      <c r="WMC2112" s="1"/>
      <c r="WMD2112" s="1"/>
      <c r="WME2112" s="1"/>
      <c r="WMF2112" s="1"/>
      <c r="WMG2112" s="1"/>
      <c r="WMH2112" s="1"/>
      <c r="WMI2112" s="1"/>
      <c r="WMJ2112" s="1"/>
      <c r="WMK2112" s="1"/>
      <c r="WML2112" s="1"/>
      <c r="WMM2112" s="1"/>
      <c r="WMN2112" s="1"/>
      <c r="WMO2112" s="1"/>
      <c r="WMP2112" s="1"/>
      <c r="WMQ2112" s="1"/>
      <c r="WMR2112" s="1"/>
      <c r="WMS2112" s="1"/>
      <c r="WMT2112" s="1"/>
      <c r="WMU2112" s="1"/>
      <c r="WMV2112" s="1"/>
      <c r="WMW2112" s="1"/>
      <c r="WMX2112" s="1"/>
      <c r="WMY2112" s="1"/>
      <c r="WMZ2112" s="1"/>
      <c r="WNA2112" s="1"/>
      <c r="WNB2112" s="1"/>
      <c r="WNC2112" s="1"/>
      <c r="WND2112" s="1"/>
      <c r="WNE2112" s="1"/>
      <c r="WNF2112" s="1"/>
      <c r="WNG2112" s="1"/>
      <c r="WNH2112" s="1"/>
      <c r="WNI2112" s="1"/>
      <c r="WNJ2112" s="1"/>
      <c r="WNK2112" s="1"/>
      <c r="WNL2112" s="1"/>
      <c r="WNM2112" s="1"/>
      <c r="WNN2112" s="1"/>
      <c r="WNO2112" s="1"/>
      <c r="WNP2112" s="1"/>
      <c r="WNQ2112" s="1"/>
      <c r="WNR2112" s="1"/>
      <c r="WNS2112" s="1"/>
      <c r="WNT2112" s="1"/>
      <c r="WNU2112" s="1"/>
      <c r="WNV2112" s="1"/>
      <c r="WNW2112" s="1"/>
      <c r="WNX2112" s="1"/>
      <c r="WNY2112" s="1"/>
      <c r="WNZ2112" s="1"/>
      <c r="WOA2112" s="1"/>
      <c r="WOB2112" s="1"/>
      <c r="WOC2112" s="1"/>
      <c r="WOD2112" s="1"/>
      <c r="WOE2112" s="1"/>
      <c r="WOF2112" s="1"/>
      <c r="WOG2112" s="1"/>
      <c r="WOH2112" s="1"/>
      <c r="WOI2112" s="1"/>
      <c r="WOJ2112" s="1"/>
      <c r="WOK2112" s="1"/>
      <c r="WOL2112" s="1"/>
      <c r="WOM2112" s="1"/>
      <c r="WON2112" s="1"/>
      <c r="WOO2112" s="1"/>
      <c r="WOP2112" s="1"/>
      <c r="WOQ2112" s="1"/>
      <c r="WOR2112" s="1"/>
      <c r="WOS2112" s="1"/>
      <c r="WOT2112" s="1"/>
      <c r="WOU2112" s="1"/>
      <c r="WOV2112" s="1"/>
      <c r="WOW2112" s="1"/>
      <c r="WOX2112" s="1"/>
      <c r="WOY2112" s="1"/>
      <c r="WOZ2112" s="1"/>
      <c r="WPA2112" s="1"/>
      <c r="WPB2112" s="1"/>
      <c r="WPC2112" s="1"/>
      <c r="WPD2112" s="1"/>
      <c r="WPE2112" s="1"/>
      <c r="WPF2112" s="1"/>
      <c r="WPG2112" s="1"/>
      <c r="WPH2112" s="1"/>
      <c r="WPI2112" s="1"/>
      <c r="WPJ2112" s="1"/>
      <c r="WPK2112" s="1"/>
      <c r="WPL2112" s="1"/>
      <c r="WPM2112" s="1"/>
      <c r="WPN2112" s="1"/>
      <c r="WPO2112" s="1"/>
      <c r="WPP2112" s="1"/>
      <c r="WPQ2112" s="1"/>
      <c r="WPR2112" s="1"/>
      <c r="WPS2112" s="1"/>
      <c r="WPT2112" s="1"/>
      <c r="WPU2112" s="1"/>
      <c r="WPV2112" s="1"/>
      <c r="WPW2112" s="1"/>
      <c r="WPX2112" s="1"/>
      <c r="WPY2112" s="1"/>
      <c r="WPZ2112" s="1"/>
      <c r="WQA2112" s="1"/>
      <c r="WQB2112" s="1"/>
      <c r="WQC2112" s="1"/>
      <c r="WQD2112" s="1"/>
      <c r="WQE2112" s="1"/>
      <c r="WQF2112" s="1"/>
      <c r="WQG2112" s="1"/>
      <c r="WQH2112" s="1"/>
      <c r="WQI2112" s="1"/>
      <c r="WQJ2112" s="1"/>
      <c r="WQK2112" s="1"/>
      <c r="WQL2112" s="1"/>
      <c r="WQM2112" s="1"/>
      <c r="WQN2112" s="1"/>
      <c r="WQO2112" s="1"/>
      <c r="WQP2112" s="1"/>
      <c r="WQQ2112" s="1"/>
      <c r="WQR2112" s="1"/>
      <c r="WQS2112" s="1"/>
      <c r="WQT2112" s="1"/>
      <c r="WQU2112" s="1"/>
      <c r="WQV2112" s="1"/>
      <c r="WQW2112" s="1"/>
      <c r="WQX2112" s="1"/>
      <c r="WQY2112" s="1"/>
      <c r="WQZ2112" s="1"/>
      <c r="WRA2112" s="1"/>
      <c r="WRB2112" s="1"/>
      <c r="WRC2112" s="1"/>
      <c r="WRD2112" s="1"/>
      <c r="WRE2112" s="1"/>
      <c r="WRF2112" s="1"/>
      <c r="WRG2112" s="1"/>
      <c r="WRH2112" s="1"/>
      <c r="WRI2112" s="1"/>
      <c r="WRJ2112" s="1"/>
      <c r="WRK2112" s="1"/>
      <c r="WRL2112" s="1"/>
      <c r="WRM2112" s="1"/>
      <c r="WRN2112" s="1"/>
      <c r="WRO2112" s="1"/>
      <c r="WRP2112" s="1"/>
      <c r="WRQ2112" s="1"/>
      <c r="WRR2112" s="1"/>
      <c r="WRS2112" s="1"/>
      <c r="WRT2112" s="1"/>
      <c r="WRU2112" s="1"/>
      <c r="WRV2112" s="1"/>
      <c r="WRW2112" s="1"/>
      <c r="WRX2112" s="1"/>
      <c r="WRY2112" s="1"/>
      <c r="WRZ2112" s="1"/>
      <c r="WSA2112" s="1"/>
      <c r="WSB2112" s="1"/>
      <c r="WSC2112" s="1"/>
      <c r="WSD2112" s="1"/>
      <c r="WSE2112" s="1"/>
      <c r="WSF2112" s="1"/>
      <c r="WSG2112" s="1"/>
      <c r="WSH2112" s="1"/>
      <c r="WSI2112" s="1"/>
      <c r="WSJ2112" s="1"/>
      <c r="WSK2112" s="1"/>
      <c r="WSL2112" s="1"/>
      <c r="WSM2112" s="1"/>
      <c r="WSN2112" s="1"/>
      <c r="WSO2112" s="1"/>
      <c r="WSP2112" s="1"/>
      <c r="WSQ2112" s="1"/>
      <c r="WSR2112" s="1"/>
      <c r="WSS2112" s="1"/>
      <c r="WST2112" s="1"/>
      <c r="WSU2112" s="1"/>
      <c r="WSV2112" s="1"/>
      <c r="WSW2112" s="1"/>
      <c r="WSX2112" s="1"/>
      <c r="WSY2112" s="1"/>
      <c r="WSZ2112" s="1"/>
      <c r="WTA2112" s="1"/>
      <c r="WTB2112" s="1"/>
      <c r="WTC2112" s="1"/>
      <c r="WTD2112" s="1"/>
      <c r="WTE2112" s="1"/>
      <c r="WTF2112" s="1"/>
      <c r="WTG2112" s="1"/>
      <c r="WTH2112" s="1"/>
      <c r="WTI2112" s="1"/>
      <c r="WTJ2112" s="1"/>
      <c r="WTK2112" s="1"/>
      <c r="WTL2112" s="1"/>
      <c r="WTM2112" s="1"/>
      <c r="WTN2112" s="1"/>
      <c r="WTO2112" s="1"/>
      <c r="WTP2112" s="1"/>
      <c r="WTQ2112" s="1"/>
      <c r="WTR2112" s="1"/>
      <c r="WTS2112" s="1"/>
      <c r="WTT2112" s="1"/>
      <c r="WTU2112" s="1"/>
      <c r="WTV2112" s="1"/>
      <c r="WTW2112" s="1"/>
      <c r="WTX2112" s="1"/>
      <c r="WTY2112" s="1"/>
      <c r="WTZ2112" s="1"/>
      <c r="WUA2112" s="1"/>
      <c r="WUB2112" s="1"/>
      <c r="WUC2112" s="1"/>
      <c r="WUD2112" s="1"/>
      <c r="WUE2112" s="1"/>
      <c r="WUF2112" s="1"/>
      <c r="WUG2112" s="1"/>
      <c r="WUH2112" s="1"/>
      <c r="WUI2112" s="1"/>
      <c r="WUJ2112" s="1"/>
      <c r="WUK2112" s="1"/>
      <c r="WUL2112" s="1"/>
      <c r="WUM2112" s="1"/>
      <c r="WUN2112" s="1"/>
      <c r="WUO2112" s="1"/>
      <c r="WUP2112" s="1"/>
      <c r="WUQ2112" s="1"/>
      <c r="WUR2112" s="1"/>
      <c r="WUS2112" s="1"/>
      <c r="WUT2112" s="1"/>
      <c r="WUU2112" s="1"/>
      <c r="WUV2112" s="1"/>
      <c r="WUW2112" s="1"/>
      <c r="WUX2112" s="1"/>
      <c r="WUY2112" s="1"/>
      <c r="WUZ2112" s="1"/>
      <c r="WVA2112" s="1"/>
      <c r="WVB2112" s="1"/>
      <c r="WVC2112" s="1"/>
      <c r="WVD2112" s="1"/>
      <c r="WVE2112" s="1"/>
      <c r="WVF2112" s="1"/>
      <c r="WVG2112" s="1"/>
      <c r="WVH2112" s="1"/>
      <c r="WVI2112" s="1"/>
      <c r="WVJ2112" s="1"/>
      <c r="WVK2112" s="1"/>
      <c r="WVL2112" s="1"/>
      <c r="WVM2112" s="1"/>
      <c r="WVN2112" s="1"/>
      <c r="WVO2112" s="1"/>
      <c r="WVP2112" s="1"/>
      <c r="WVQ2112" s="1"/>
      <c r="WVR2112" s="1"/>
      <c r="WVS2112" s="1"/>
      <c r="WVT2112" s="1"/>
      <c r="WVU2112" s="1"/>
      <c r="WVV2112" s="1"/>
      <c r="WVW2112" s="1"/>
      <c r="WVX2112" s="1"/>
      <c r="WVY2112" s="1"/>
      <c r="WVZ2112" s="1"/>
      <c r="WWA2112" s="1"/>
      <c r="WWB2112" s="1"/>
      <c r="WWC2112" s="1"/>
      <c r="WWD2112" s="1"/>
      <c r="WWE2112" s="1"/>
      <c r="WWF2112" s="1"/>
      <c r="WWG2112" s="1"/>
      <c r="WWH2112" s="1"/>
      <c r="WWI2112" s="1"/>
      <c r="WWJ2112" s="1"/>
      <c r="WWK2112" s="1"/>
      <c r="WWL2112" s="1"/>
      <c r="WWM2112" s="1"/>
      <c r="WWN2112" s="1"/>
      <c r="WWO2112" s="1"/>
      <c r="WWP2112" s="1"/>
      <c r="WWQ2112" s="1"/>
      <c r="WWR2112" s="1"/>
      <c r="WWS2112" s="1"/>
      <c r="WWT2112" s="1"/>
      <c r="WWU2112" s="1"/>
      <c r="WWV2112" s="1"/>
      <c r="WWW2112" s="1"/>
      <c r="WWX2112" s="1"/>
      <c r="WWY2112" s="1"/>
      <c r="WWZ2112" s="1"/>
      <c r="WXA2112" s="1"/>
      <c r="WXB2112" s="1"/>
      <c r="WXC2112" s="1"/>
      <c r="WXD2112" s="1"/>
      <c r="WXE2112" s="1"/>
      <c r="WXF2112" s="1"/>
      <c r="WXG2112" s="1"/>
      <c r="WXH2112" s="1"/>
      <c r="WXI2112" s="1"/>
      <c r="WXJ2112" s="1"/>
      <c r="WXK2112" s="1"/>
      <c r="WXL2112" s="1"/>
      <c r="WXM2112" s="1"/>
      <c r="WXN2112" s="1"/>
      <c r="WXO2112" s="1"/>
      <c r="WXP2112" s="1"/>
      <c r="WXQ2112" s="1"/>
      <c r="WXR2112" s="1"/>
      <c r="WXS2112" s="1"/>
      <c r="WXT2112" s="1"/>
      <c r="WXU2112" s="1"/>
      <c r="WXV2112" s="1"/>
      <c r="WXW2112" s="1"/>
      <c r="WXX2112" s="1"/>
      <c r="WXY2112" s="1"/>
      <c r="WXZ2112" s="1"/>
      <c r="WYA2112" s="1"/>
      <c r="WYB2112" s="1"/>
      <c r="WYC2112" s="1"/>
      <c r="WYD2112" s="1"/>
      <c r="WYE2112" s="1"/>
      <c r="WYF2112" s="1"/>
      <c r="WYG2112" s="1"/>
      <c r="WYH2112" s="1"/>
      <c r="WYI2112" s="1"/>
      <c r="WYJ2112" s="1"/>
      <c r="WYK2112" s="1"/>
      <c r="WYL2112" s="1"/>
      <c r="WYM2112" s="1"/>
      <c r="WYN2112" s="1"/>
      <c r="WYO2112" s="1"/>
      <c r="WYP2112" s="1"/>
      <c r="WYQ2112" s="1"/>
      <c r="WYR2112" s="1"/>
      <c r="WYS2112" s="1"/>
      <c r="WYT2112" s="1"/>
      <c r="WYU2112" s="1"/>
      <c r="WYV2112" s="1"/>
      <c r="WYW2112" s="1"/>
      <c r="WYX2112" s="1"/>
      <c r="WYY2112" s="1"/>
      <c r="WYZ2112" s="1"/>
      <c r="WZA2112" s="1"/>
      <c r="WZB2112" s="1"/>
      <c r="WZC2112" s="1"/>
      <c r="WZD2112" s="1"/>
      <c r="WZE2112" s="1"/>
      <c r="WZF2112" s="1"/>
      <c r="WZG2112" s="1"/>
      <c r="WZH2112" s="1"/>
      <c r="WZI2112" s="1"/>
      <c r="WZJ2112" s="1"/>
      <c r="WZK2112" s="1"/>
      <c r="WZL2112" s="1"/>
      <c r="WZM2112" s="1"/>
      <c r="WZN2112" s="1"/>
      <c r="WZO2112" s="1"/>
      <c r="WZP2112" s="1"/>
      <c r="WZQ2112" s="1"/>
      <c r="WZR2112" s="1"/>
      <c r="WZS2112" s="1"/>
      <c r="WZT2112" s="1"/>
      <c r="WZU2112" s="1"/>
      <c r="WZV2112" s="1"/>
      <c r="WZW2112" s="1"/>
      <c r="WZX2112" s="1"/>
      <c r="WZY2112" s="1"/>
      <c r="WZZ2112" s="1"/>
      <c r="XAA2112" s="1"/>
      <c r="XAB2112" s="1"/>
      <c r="XAC2112" s="1"/>
      <c r="XAD2112" s="1"/>
      <c r="XAE2112" s="1"/>
      <c r="XAF2112" s="1"/>
      <c r="XAG2112" s="1"/>
      <c r="XAH2112" s="1"/>
      <c r="XAI2112" s="1"/>
      <c r="XAJ2112" s="1"/>
      <c r="XAK2112" s="1"/>
      <c r="XAL2112" s="1"/>
      <c r="XAM2112" s="1"/>
      <c r="XAN2112" s="1"/>
      <c r="XAO2112" s="1"/>
      <c r="XAP2112" s="1"/>
      <c r="XAQ2112" s="1"/>
      <c r="XAR2112" s="1"/>
      <c r="XAS2112" s="1"/>
      <c r="XAT2112" s="1"/>
      <c r="XAU2112" s="1"/>
      <c r="XAV2112" s="1"/>
      <c r="XAW2112" s="1"/>
      <c r="XAX2112" s="1"/>
      <c r="XAY2112" s="1"/>
      <c r="XAZ2112" s="1"/>
      <c r="XBA2112" s="1"/>
      <c r="XBB2112" s="1"/>
      <c r="XBC2112" s="1"/>
      <c r="XBD2112" s="1"/>
      <c r="XBE2112" s="1"/>
      <c r="XBF2112" s="1"/>
      <c r="XBG2112" s="1"/>
      <c r="XBH2112" s="1"/>
      <c r="XBI2112" s="1"/>
      <c r="XBJ2112" s="1"/>
      <c r="XBK2112" s="1"/>
      <c r="XBL2112" s="1"/>
      <c r="XBM2112" s="1"/>
      <c r="XBN2112" s="1"/>
      <c r="XBO2112" s="1"/>
      <c r="XBP2112" s="1"/>
      <c r="XBQ2112" s="1"/>
      <c r="XBR2112" s="1"/>
      <c r="XBS2112" s="1"/>
      <c r="XBT2112" s="1"/>
      <c r="XBU2112" s="1"/>
      <c r="XBV2112" s="1"/>
      <c r="XBW2112" s="1"/>
      <c r="XBX2112" s="1"/>
      <c r="XBY2112" s="1"/>
      <c r="XBZ2112" s="1"/>
      <c r="XCA2112" s="1"/>
      <c r="XCB2112" s="1"/>
      <c r="XCC2112" s="1"/>
      <c r="XCD2112" s="1"/>
      <c r="XCE2112" s="1"/>
      <c r="XCF2112" s="1"/>
      <c r="XCG2112" s="1"/>
      <c r="XCH2112" s="1"/>
      <c r="XCI2112" s="1"/>
      <c r="XCJ2112" s="1"/>
      <c r="XCK2112" s="1"/>
      <c r="XCL2112" s="1"/>
      <c r="XCM2112" s="1"/>
      <c r="XCN2112" s="1"/>
      <c r="XCO2112" s="1"/>
      <c r="XCP2112" s="1"/>
      <c r="XCQ2112" s="1"/>
      <c r="XCR2112" s="1"/>
      <c r="XCS2112" s="1"/>
      <c r="XCT2112" s="1"/>
      <c r="XCU2112" s="1"/>
      <c r="XCV2112" s="1"/>
      <c r="XCW2112" s="1"/>
      <c r="XCX2112" s="1"/>
      <c r="XCY2112" s="1"/>
      <c r="XCZ2112" s="1"/>
      <c r="XDA2112" s="1"/>
      <c r="XDB2112" s="1"/>
      <c r="XDC2112" s="1"/>
      <c r="XDD2112" s="1"/>
      <c r="XDE2112" s="1"/>
      <c r="XDF2112" s="1"/>
      <c r="XDG2112" s="1"/>
      <c r="XDH2112" s="1"/>
      <c r="XDI2112" s="1"/>
      <c r="XDJ2112" s="1"/>
      <c r="XDK2112" s="1"/>
      <c r="XDL2112" s="1"/>
      <c r="XDM2112" s="1"/>
      <c r="XDN2112" s="1"/>
      <c r="XDO2112" s="1"/>
      <c r="XDP2112" s="1"/>
      <c r="XDQ2112" s="1"/>
      <c r="XDR2112" s="1"/>
      <c r="XDS2112" s="1"/>
      <c r="XDT2112" s="1"/>
      <c r="XDU2112" s="1"/>
      <c r="XDV2112" s="1"/>
      <c r="XDW2112" s="1"/>
      <c r="XDX2112" s="1"/>
      <c r="XDY2112" s="1"/>
      <c r="XDZ2112" s="1"/>
      <c r="XEA2112" s="1"/>
      <c r="XEB2112" s="1"/>
      <c r="XEC2112" s="1"/>
      <c r="XED2112" s="1"/>
      <c r="XEE2112" s="1"/>
      <c r="XEF2112" s="1"/>
      <c r="XEG2112" s="1"/>
      <c r="XEH2112" s="1"/>
      <c r="XEI2112" s="1"/>
      <c r="XEJ2112" s="1"/>
      <c r="XEK2112" s="1"/>
      <c r="XEL2112" s="1"/>
      <c r="XEM2112" s="1"/>
      <c r="XEN2112" s="1"/>
      <c r="XEO2112" s="1"/>
      <c r="XEP2112" s="1"/>
      <c r="XEQ2112" s="1"/>
      <c r="XER2112" s="1"/>
      <c r="XES2112" s="1"/>
      <c r="XET2112" s="1"/>
      <c r="XEU2112" s="1"/>
      <c r="XEV2112" s="1"/>
      <c r="XEW2112" s="1"/>
      <c r="XEX2112" s="1"/>
      <c r="XEY2112" s="1"/>
      <c r="XEZ2112" s="1"/>
      <c r="XFA2112" s="1"/>
      <c r="XFB2112" s="1"/>
    </row>
    <row r="2113" spans="1:16382" ht="76.5" outlineLevel="1" x14ac:dyDescent="0.25">
      <c r="A2113" s="27" t="s">
        <v>4771</v>
      </c>
      <c r="B2113" s="3" t="s">
        <v>27</v>
      </c>
      <c r="C2113" s="10" t="s">
        <v>8192</v>
      </c>
      <c r="D2113" s="10" t="s">
        <v>6511</v>
      </c>
      <c r="E2113" s="10" t="s">
        <v>8356</v>
      </c>
      <c r="F2113" s="28" t="s">
        <v>5513</v>
      </c>
      <c r="G2113" s="28" t="s">
        <v>29</v>
      </c>
      <c r="H2113" s="145">
        <v>0</v>
      </c>
      <c r="I2113" s="2">
        <v>710000000</v>
      </c>
      <c r="J2113" s="2" t="s">
        <v>11537</v>
      </c>
      <c r="K2113" s="142" t="s">
        <v>6014</v>
      </c>
      <c r="L2113" s="27" t="s">
        <v>1148</v>
      </c>
      <c r="M2113" s="31" t="s">
        <v>32</v>
      </c>
      <c r="N2113" s="27" t="s">
        <v>453</v>
      </c>
      <c r="O2113" s="32">
        <v>0</v>
      </c>
      <c r="P2113" s="29" t="s">
        <v>756</v>
      </c>
      <c r="Q2113" s="10" t="s">
        <v>757</v>
      </c>
      <c r="R2113" s="33">
        <v>200</v>
      </c>
      <c r="S2113" s="9">
        <v>115</v>
      </c>
      <c r="T2113" s="9">
        <v>0</v>
      </c>
      <c r="U2113" s="9">
        <f t="shared" si="123"/>
        <v>0</v>
      </c>
      <c r="V2113" s="27" t="s">
        <v>42</v>
      </c>
      <c r="W2113" s="2">
        <v>2014</v>
      </c>
      <c r="X2113" s="30"/>
    </row>
    <row r="2114" spans="1:16382" s="26" customFormat="1" ht="76.5" outlineLevel="1" x14ac:dyDescent="0.25">
      <c r="A2114" s="27" t="s">
        <v>11920</v>
      </c>
      <c r="B2114" s="3" t="s">
        <v>27</v>
      </c>
      <c r="C2114" s="10" t="s">
        <v>8192</v>
      </c>
      <c r="D2114" s="10" t="s">
        <v>6511</v>
      </c>
      <c r="E2114" s="10" t="s">
        <v>8356</v>
      </c>
      <c r="F2114" s="28" t="s">
        <v>5513</v>
      </c>
      <c r="G2114" s="28" t="s">
        <v>29</v>
      </c>
      <c r="H2114" s="29" t="s">
        <v>375</v>
      </c>
      <c r="I2114" s="2">
        <v>710000000</v>
      </c>
      <c r="J2114" s="2" t="s">
        <v>11537</v>
      </c>
      <c r="K2114" s="142" t="s">
        <v>6017</v>
      </c>
      <c r="L2114" s="27" t="s">
        <v>1148</v>
      </c>
      <c r="M2114" s="31" t="s">
        <v>32</v>
      </c>
      <c r="N2114" s="2" t="s">
        <v>11918</v>
      </c>
      <c r="O2114" s="32">
        <v>0</v>
      </c>
      <c r="P2114" s="29" t="s">
        <v>756</v>
      </c>
      <c r="Q2114" s="10" t="s">
        <v>757</v>
      </c>
      <c r="R2114" s="33">
        <v>52</v>
      </c>
      <c r="S2114" s="9">
        <v>0</v>
      </c>
      <c r="T2114" s="9">
        <v>0</v>
      </c>
      <c r="U2114" s="9">
        <f t="shared" si="123"/>
        <v>0</v>
      </c>
      <c r="V2114" s="27" t="s">
        <v>42</v>
      </c>
      <c r="W2114" s="2">
        <v>2014</v>
      </c>
      <c r="X2114" s="10" t="s">
        <v>11921</v>
      </c>
    </row>
    <row r="2115" spans="1:16382" s="26" customFormat="1" ht="76.5" outlineLevel="1" x14ac:dyDescent="0.25">
      <c r="A2115" s="27" t="s">
        <v>12589</v>
      </c>
      <c r="B2115" s="3" t="s">
        <v>27</v>
      </c>
      <c r="C2115" s="10" t="s">
        <v>8192</v>
      </c>
      <c r="D2115" s="10" t="s">
        <v>6511</v>
      </c>
      <c r="E2115" s="10" t="s">
        <v>8356</v>
      </c>
      <c r="F2115" s="28" t="s">
        <v>5513</v>
      </c>
      <c r="G2115" s="28" t="s">
        <v>29</v>
      </c>
      <c r="H2115" s="29" t="s">
        <v>375</v>
      </c>
      <c r="I2115" s="2">
        <v>710000000</v>
      </c>
      <c r="J2115" s="2" t="s">
        <v>11537</v>
      </c>
      <c r="K2115" s="30" t="s">
        <v>6133</v>
      </c>
      <c r="L2115" s="27" t="s">
        <v>1148</v>
      </c>
      <c r="M2115" s="31" t="s">
        <v>32</v>
      </c>
      <c r="N2115" s="2" t="s">
        <v>11918</v>
      </c>
      <c r="O2115" s="32">
        <v>0</v>
      </c>
      <c r="P2115" s="29" t="s">
        <v>756</v>
      </c>
      <c r="Q2115" s="10" t="s">
        <v>757</v>
      </c>
      <c r="R2115" s="33">
        <v>52</v>
      </c>
      <c r="S2115" s="9">
        <v>115</v>
      </c>
      <c r="T2115" s="9">
        <v>5980</v>
      </c>
      <c r="U2115" s="9">
        <f t="shared" si="123"/>
        <v>6697.6</v>
      </c>
      <c r="V2115" s="27" t="s">
        <v>42</v>
      </c>
      <c r="W2115" s="2">
        <v>2014</v>
      </c>
      <c r="X2115" s="10">
        <v>11</v>
      </c>
    </row>
    <row r="2116" spans="1:16382" ht="76.5" outlineLevel="1" x14ac:dyDescent="0.25">
      <c r="A2116" s="2" t="s">
        <v>4772</v>
      </c>
      <c r="B2116" s="3" t="s">
        <v>27</v>
      </c>
      <c r="C2116" s="20" t="s">
        <v>1866</v>
      </c>
      <c r="D2116" s="20" t="s">
        <v>1884</v>
      </c>
      <c r="E2116" s="20" t="s">
        <v>9225</v>
      </c>
      <c r="F2116" s="34" t="s">
        <v>2909</v>
      </c>
      <c r="G2116" s="34" t="s">
        <v>29</v>
      </c>
      <c r="H2116" s="4">
        <v>0</v>
      </c>
      <c r="I2116" s="2">
        <v>710000000</v>
      </c>
      <c r="J2116" s="2" t="s">
        <v>11537</v>
      </c>
      <c r="K2116" s="30" t="s">
        <v>6014</v>
      </c>
      <c r="L2116" s="2" t="s">
        <v>1148</v>
      </c>
      <c r="M2116" s="6" t="s">
        <v>32</v>
      </c>
      <c r="N2116" s="2" t="s">
        <v>453</v>
      </c>
      <c r="O2116" s="35">
        <v>0</v>
      </c>
      <c r="P2116" s="34">
        <v>715</v>
      </c>
      <c r="Q2116" s="34" t="s">
        <v>757</v>
      </c>
      <c r="R2116" s="37">
        <v>200</v>
      </c>
      <c r="S2116" s="9">
        <v>0</v>
      </c>
      <c r="T2116" s="9">
        <v>0</v>
      </c>
      <c r="U2116" s="9">
        <f t="shared" si="123"/>
        <v>0</v>
      </c>
      <c r="V2116" s="2" t="s">
        <v>42</v>
      </c>
      <c r="W2116" s="2">
        <v>2014</v>
      </c>
      <c r="X2116" s="30"/>
    </row>
    <row r="2117" spans="1:16382" s="26" customFormat="1" ht="76.5" outlineLevel="1" x14ac:dyDescent="0.25">
      <c r="A2117" s="2" t="s">
        <v>12590</v>
      </c>
      <c r="B2117" s="3" t="s">
        <v>27</v>
      </c>
      <c r="C2117" s="20" t="s">
        <v>1866</v>
      </c>
      <c r="D2117" s="20" t="s">
        <v>1884</v>
      </c>
      <c r="E2117" s="20" t="s">
        <v>9225</v>
      </c>
      <c r="F2117" s="34" t="s">
        <v>2909</v>
      </c>
      <c r="G2117" s="34" t="s">
        <v>29</v>
      </c>
      <c r="H2117" s="4">
        <v>0</v>
      </c>
      <c r="I2117" s="2">
        <v>710000000</v>
      </c>
      <c r="J2117" s="2" t="s">
        <v>11537</v>
      </c>
      <c r="K2117" s="30" t="s">
        <v>6133</v>
      </c>
      <c r="L2117" s="2" t="s">
        <v>1148</v>
      </c>
      <c r="M2117" s="6" t="s">
        <v>32</v>
      </c>
      <c r="N2117" s="2" t="s">
        <v>453</v>
      </c>
      <c r="O2117" s="35">
        <v>0</v>
      </c>
      <c r="P2117" s="34">
        <v>715</v>
      </c>
      <c r="Q2117" s="34" t="s">
        <v>757</v>
      </c>
      <c r="R2117" s="37">
        <v>715</v>
      </c>
      <c r="S2117" s="9" t="s">
        <v>12591</v>
      </c>
      <c r="T2117" s="9">
        <v>115000</v>
      </c>
      <c r="U2117" s="9">
        <f t="shared" si="123"/>
        <v>128800.00000000001</v>
      </c>
      <c r="V2117" s="2" t="s">
        <v>42</v>
      </c>
      <c r="W2117" s="2">
        <v>2014</v>
      </c>
      <c r="X2117" s="30" t="s">
        <v>10943</v>
      </c>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c r="CM2117" s="1"/>
      <c r="CN2117" s="1"/>
      <c r="CO2117" s="1"/>
      <c r="CP2117" s="1"/>
      <c r="CQ2117" s="1"/>
      <c r="CR2117" s="1"/>
      <c r="CS2117" s="1"/>
      <c r="CT2117" s="1"/>
      <c r="CU2117" s="1"/>
      <c r="CV2117" s="1"/>
      <c r="CW2117" s="1"/>
      <c r="CX2117" s="1"/>
      <c r="CY2117" s="1"/>
      <c r="CZ2117" s="1"/>
      <c r="DA2117" s="1"/>
      <c r="DB2117" s="1"/>
      <c r="DC2117" s="1"/>
      <c r="DD2117" s="1"/>
      <c r="DE2117" s="1"/>
      <c r="DF2117" s="1"/>
      <c r="DG2117" s="1"/>
      <c r="DH2117" s="1"/>
      <c r="DI2117" s="1"/>
      <c r="DJ2117" s="1"/>
      <c r="DK2117" s="1"/>
      <c r="DL2117" s="1"/>
      <c r="DM2117" s="1"/>
      <c r="DN2117" s="1"/>
      <c r="DO2117" s="1"/>
      <c r="DP2117" s="1"/>
      <c r="DQ2117" s="1"/>
      <c r="DR2117" s="1"/>
      <c r="DS2117" s="1"/>
      <c r="DT2117" s="1"/>
      <c r="DU2117" s="1"/>
      <c r="DV2117" s="1"/>
      <c r="DW2117" s="1"/>
      <c r="DX2117" s="1"/>
      <c r="DY2117" s="1"/>
      <c r="DZ2117" s="1"/>
      <c r="EA2117" s="1"/>
      <c r="EB2117" s="1"/>
      <c r="EC2117" s="1"/>
      <c r="ED2117" s="1"/>
      <c r="EE2117" s="1"/>
      <c r="EF2117" s="1"/>
      <c r="EG2117" s="1"/>
      <c r="EH2117" s="1"/>
      <c r="EI2117" s="1"/>
      <c r="EJ2117" s="1"/>
      <c r="EK2117" s="1"/>
      <c r="EL2117" s="1"/>
      <c r="EM2117" s="1"/>
      <c r="EN2117" s="1"/>
      <c r="EO2117" s="1"/>
      <c r="EP2117" s="1"/>
      <c r="EQ2117" s="1"/>
      <c r="ER2117" s="1"/>
      <c r="ES2117" s="1"/>
      <c r="ET2117" s="1"/>
      <c r="EU2117" s="1"/>
      <c r="EV2117" s="1"/>
      <c r="EW2117" s="1"/>
      <c r="EX2117" s="1"/>
      <c r="EY2117" s="1"/>
      <c r="EZ2117" s="1"/>
      <c r="FA2117" s="1"/>
      <c r="FB2117" s="1"/>
      <c r="FC2117" s="1"/>
      <c r="FD2117" s="1"/>
      <c r="FE2117" s="1"/>
      <c r="FF2117" s="1"/>
      <c r="FG2117" s="1"/>
      <c r="FH2117" s="1"/>
      <c r="FI2117" s="1"/>
      <c r="FJ2117" s="1"/>
      <c r="FK2117" s="1"/>
      <c r="FL2117" s="1"/>
      <c r="FM2117" s="1"/>
      <c r="FN2117" s="1"/>
      <c r="FO2117" s="1"/>
      <c r="FP2117" s="1"/>
      <c r="FQ2117" s="1"/>
      <c r="FR2117" s="1"/>
      <c r="FS2117" s="1"/>
      <c r="FT2117" s="1"/>
      <c r="FU2117" s="1"/>
      <c r="FV2117" s="1"/>
      <c r="FW2117" s="1"/>
      <c r="FX2117" s="1"/>
      <c r="FY2117" s="1"/>
      <c r="FZ2117" s="1"/>
      <c r="GA2117" s="1"/>
      <c r="GB2117" s="1"/>
      <c r="GC2117" s="1"/>
      <c r="GD2117" s="1"/>
      <c r="GE2117" s="1"/>
      <c r="GF2117" s="1"/>
      <c r="GG2117" s="1"/>
      <c r="GH2117" s="1"/>
      <c r="GI2117" s="1"/>
      <c r="GJ2117" s="1"/>
      <c r="GK2117" s="1"/>
      <c r="GL2117" s="1"/>
      <c r="GM2117" s="1"/>
      <c r="GN2117" s="1"/>
      <c r="GO2117" s="1"/>
      <c r="GP2117" s="1"/>
      <c r="GQ2117" s="1"/>
      <c r="GR2117" s="1"/>
      <c r="GS2117" s="1"/>
      <c r="GT2117" s="1"/>
      <c r="GU2117" s="1"/>
      <c r="GV2117" s="1"/>
      <c r="GW2117" s="1"/>
      <c r="GX2117" s="1"/>
      <c r="GY2117" s="1"/>
      <c r="GZ2117" s="1"/>
      <c r="HA2117" s="1"/>
      <c r="HB2117" s="1"/>
      <c r="HC2117" s="1"/>
      <c r="HD2117" s="1"/>
      <c r="HE2117" s="1"/>
      <c r="HF2117" s="1"/>
      <c r="HG2117" s="1"/>
      <c r="HH2117" s="1"/>
      <c r="HI2117" s="1"/>
      <c r="HJ2117" s="1"/>
      <c r="HK2117" s="1"/>
      <c r="HL2117" s="1"/>
      <c r="HM2117" s="1"/>
      <c r="HN2117" s="1"/>
      <c r="HO2117" s="1"/>
      <c r="HP2117" s="1"/>
      <c r="HQ2117" s="1"/>
      <c r="HR2117" s="1"/>
      <c r="HS2117" s="1"/>
      <c r="HT2117" s="1"/>
      <c r="HU2117" s="1"/>
      <c r="HV2117" s="1"/>
      <c r="HW2117" s="1"/>
      <c r="HX2117" s="1"/>
      <c r="HY2117" s="1"/>
      <c r="HZ2117" s="1"/>
      <c r="IA2117" s="1"/>
      <c r="IB2117" s="1"/>
      <c r="IC2117" s="1"/>
      <c r="ID2117" s="1"/>
      <c r="IE2117" s="1"/>
      <c r="IF2117" s="1"/>
      <c r="IG2117" s="1"/>
      <c r="IH2117" s="1"/>
      <c r="II2117" s="1"/>
      <c r="IJ2117" s="1"/>
      <c r="IK2117" s="1"/>
      <c r="IL2117" s="1"/>
      <c r="IM2117" s="1"/>
      <c r="IN2117" s="1"/>
      <c r="IO2117" s="1"/>
      <c r="IP2117" s="1"/>
      <c r="IQ2117" s="1"/>
      <c r="IR2117" s="1"/>
      <c r="IS2117" s="1"/>
      <c r="IT2117" s="1"/>
      <c r="IU2117" s="1"/>
      <c r="IV2117" s="1"/>
      <c r="IW2117" s="1"/>
      <c r="IX2117" s="1"/>
      <c r="IY2117" s="1"/>
      <c r="IZ2117" s="1"/>
      <c r="JA2117" s="1"/>
      <c r="JB2117" s="1"/>
      <c r="JC2117" s="1"/>
      <c r="JD2117" s="1"/>
      <c r="JE2117" s="1"/>
      <c r="JF2117" s="1"/>
      <c r="JG2117" s="1"/>
      <c r="JH2117" s="1"/>
      <c r="JI2117" s="1"/>
      <c r="JJ2117" s="1"/>
      <c r="JK2117" s="1"/>
      <c r="JL2117" s="1"/>
      <c r="JM2117" s="1"/>
      <c r="JN2117" s="1"/>
      <c r="JO2117" s="1"/>
      <c r="JP2117" s="1"/>
      <c r="JQ2117" s="1"/>
      <c r="JR2117" s="1"/>
      <c r="JS2117" s="1"/>
      <c r="JT2117" s="1"/>
      <c r="JU2117" s="1"/>
      <c r="JV2117" s="1"/>
      <c r="JW2117" s="1"/>
      <c r="JX2117" s="1"/>
      <c r="JY2117" s="1"/>
      <c r="JZ2117" s="1"/>
      <c r="KA2117" s="1"/>
      <c r="KB2117" s="1"/>
      <c r="KC2117" s="1"/>
      <c r="KD2117" s="1"/>
      <c r="KE2117" s="1"/>
      <c r="KF2117" s="1"/>
      <c r="KG2117" s="1"/>
      <c r="KH2117" s="1"/>
      <c r="KI2117" s="1"/>
      <c r="KJ2117" s="1"/>
      <c r="KK2117" s="1"/>
      <c r="KL2117" s="1"/>
      <c r="KM2117" s="1"/>
      <c r="KN2117" s="1"/>
      <c r="KO2117" s="1"/>
      <c r="KP2117" s="1"/>
      <c r="KQ2117" s="1"/>
      <c r="KR2117" s="1"/>
      <c r="KS2117" s="1"/>
      <c r="KT2117" s="1"/>
      <c r="KU2117" s="1"/>
      <c r="KV2117" s="1"/>
      <c r="KW2117" s="1"/>
      <c r="KX2117" s="1"/>
      <c r="KY2117" s="1"/>
      <c r="KZ2117" s="1"/>
      <c r="LA2117" s="1"/>
      <c r="LB2117" s="1"/>
      <c r="LC2117" s="1"/>
      <c r="LD2117" s="1"/>
      <c r="LE2117" s="1"/>
      <c r="LF2117" s="1"/>
      <c r="LG2117" s="1"/>
      <c r="LH2117" s="1"/>
      <c r="LI2117" s="1"/>
      <c r="LJ2117" s="1"/>
      <c r="LK2117" s="1"/>
      <c r="LL2117" s="1"/>
      <c r="LM2117" s="1"/>
      <c r="LN2117" s="1"/>
      <c r="LO2117" s="1"/>
      <c r="LP2117" s="1"/>
      <c r="LQ2117" s="1"/>
      <c r="LR2117" s="1"/>
      <c r="LS2117" s="1"/>
      <c r="LT2117" s="1"/>
      <c r="LU2117" s="1"/>
      <c r="LV2117" s="1"/>
      <c r="LW2117" s="1"/>
      <c r="LX2117" s="1"/>
      <c r="LY2117" s="1"/>
      <c r="LZ2117" s="1"/>
      <c r="MA2117" s="1"/>
      <c r="MB2117" s="1"/>
      <c r="MC2117" s="1"/>
      <c r="MD2117" s="1"/>
      <c r="ME2117" s="1"/>
      <c r="MF2117" s="1"/>
      <c r="MG2117" s="1"/>
      <c r="MH2117" s="1"/>
      <c r="MI2117" s="1"/>
      <c r="MJ2117" s="1"/>
      <c r="MK2117" s="1"/>
      <c r="ML2117" s="1"/>
      <c r="MM2117" s="1"/>
      <c r="MN2117" s="1"/>
      <c r="MO2117" s="1"/>
      <c r="MP2117" s="1"/>
      <c r="MQ2117" s="1"/>
      <c r="MR2117" s="1"/>
      <c r="MS2117" s="1"/>
      <c r="MT2117" s="1"/>
      <c r="MU2117" s="1"/>
      <c r="MV2117" s="1"/>
      <c r="MW2117" s="1"/>
      <c r="MX2117" s="1"/>
      <c r="MY2117" s="1"/>
      <c r="MZ2117" s="1"/>
      <c r="NA2117" s="1"/>
      <c r="NB2117" s="1"/>
      <c r="NC2117" s="1"/>
      <c r="ND2117" s="1"/>
      <c r="NE2117" s="1"/>
      <c r="NF2117" s="1"/>
      <c r="NG2117" s="1"/>
      <c r="NH2117" s="1"/>
      <c r="NI2117" s="1"/>
      <c r="NJ2117" s="1"/>
      <c r="NK2117" s="1"/>
      <c r="NL2117" s="1"/>
      <c r="NM2117" s="1"/>
      <c r="NN2117" s="1"/>
      <c r="NO2117" s="1"/>
      <c r="NP2117" s="1"/>
      <c r="NQ2117" s="1"/>
      <c r="NR2117" s="1"/>
      <c r="NS2117" s="1"/>
      <c r="NT2117" s="1"/>
      <c r="NU2117" s="1"/>
      <c r="NV2117" s="1"/>
      <c r="NW2117" s="1"/>
      <c r="NX2117" s="1"/>
      <c r="NY2117" s="1"/>
      <c r="NZ2117" s="1"/>
      <c r="OA2117" s="1"/>
      <c r="OB2117" s="1"/>
      <c r="OC2117" s="1"/>
      <c r="OD2117" s="1"/>
      <c r="OE2117" s="1"/>
      <c r="OF2117" s="1"/>
      <c r="OG2117" s="1"/>
      <c r="OH2117" s="1"/>
      <c r="OI2117" s="1"/>
      <c r="OJ2117" s="1"/>
      <c r="OK2117" s="1"/>
      <c r="OL2117" s="1"/>
      <c r="OM2117" s="1"/>
      <c r="ON2117" s="1"/>
      <c r="OO2117" s="1"/>
      <c r="OP2117" s="1"/>
      <c r="OQ2117" s="1"/>
      <c r="OR2117" s="1"/>
      <c r="OS2117" s="1"/>
      <c r="OT2117" s="1"/>
      <c r="OU2117" s="1"/>
      <c r="OV2117" s="1"/>
      <c r="OW2117" s="1"/>
      <c r="OX2117" s="1"/>
      <c r="OY2117" s="1"/>
      <c r="OZ2117" s="1"/>
      <c r="PA2117" s="1"/>
      <c r="PB2117" s="1"/>
      <c r="PC2117" s="1"/>
      <c r="PD2117" s="1"/>
      <c r="PE2117" s="1"/>
      <c r="PF2117" s="1"/>
      <c r="PG2117" s="1"/>
      <c r="PH2117" s="1"/>
      <c r="PI2117" s="1"/>
      <c r="PJ2117" s="1"/>
      <c r="PK2117" s="1"/>
      <c r="PL2117" s="1"/>
      <c r="PM2117" s="1"/>
      <c r="PN2117" s="1"/>
      <c r="PO2117" s="1"/>
      <c r="PP2117" s="1"/>
      <c r="PQ2117" s="1"/>
      <c r="PR2117" s="1"/>
      <c r="PS2117" s="1"/>
      <c r="PT2117" s="1"/>
      <c r="PU2117" s="1"/>
      <c r="PV2117" s="1"/>
      <c r="PW2117" s="1"/>
      <c r="PX2117" s="1"/>
      <c r="PY2117" s="1"/>
      <c r="PZ2117" s="1"/>
      <c r="QA2117" s="1"/>
      <c r="QB2117" s="1"/>
      <c r="QC2117" s="1"/>
      <c r="QD2117" s="1"/>
      <c r="QE2117" s="1"/>
      <c r="QF2117" s="1"/>
      <c r="QG2117" s="1"/>
      <c r="QH2117" s="1"/>
      <c r="QI2117" s="1"/>
      <c r="QJ2117" s="1"/>
      <c r="QK2117" s="1"/>
      <c r="QL2117" s="1"/>
      <c r="QM2117" s="1"/>
      <c r="QN2117" s="1"/>
      <c r="QO2117" s="1"/>
      <c r="QP2117" s="1"/>
      <c r="QQ2117" s="1"/>
      <c r="QR2117" s="1"/>
      <c r="QS2117" s="1"/>
      <c r="QT2117" s="1"/>
      <c r="QU2117" s="1"/>
      <c r="QV2117" s="1"/>
      <c r="QW2117" s="1"/>
      <c r="QX2117" s="1"/>
      <c r="QY2117" s="1"/>
      <c r="QZ2117" s="1"/>
      <c r="RA2117" s="1"/>
      <c r="RB2117" s="1"/>
      <c r="RC2117" s="1"/>
      <c r="RD2117" s="1"/>
      <c r="RE2117" s="1"/>
      <c r="RF2117" s="1"/>
      <c r="RG2117" s="1"/>
      <c r="RH2117" s="1"/>
      <c r="RI2117" s="1"/>
      <c r="RJ2117" s="1"/>
      <c r="RK2117" s="1"/>
      <c r="RL2117" s="1"/>
      <c r="RM2117" s="1"/>
      <c r="RN2117" s="1"/>
      <c r="RO2117" s="1"/>
      <c r="RP2117" s="1"/>
      <c r="RQ2117" s="1"/>
      <c r="RR2117" s="1"/>
      <c r="RS2117" s="1"/>
      <c r="RT2117" s="1"/>
      <c r="RU2117" s="1"/>
      <c r="RV2117" s="1"/>
      <c r="RW2117" s="1"/>
      <c r="RX2117" s="1"/>
      <c r="RY2117" s="1"/>
      <c r="RZ2117" s="1"/>
      <c r="SA2117" s="1"/>
      <c r="SB2117" s="1"/>
      <c r="SC2117" s="1"/>
      <c r="SD2117" s="1"/>
      <c r="SE2117" s="1"/>
      <c r="SF2117" s="1"/>
      <c r="SG2117" s="1"/>
      <c r="SH2117" s="1"/>
      <c r="SI2117" s="1"/>
      <c r="SJ2117" s="1"/>
      <c r="SK2117" s="1"/>
      <c r="SL2117" s="1"/>
      <c r="SM2117" s="1"/>
      <c r="SN2117" s="1"/>
      <c r="SO2117" s="1"/>
      <c r="SP2117" s="1"/>
      <c r="SQ2117" s="1"/>
      <c r="SR2117" s="1"/>
      <c r="SS2117" s="1"/>
      <c r="ST2117" s="1"/>
      <c r="SU2117" s="1"/>
      <c r="SV2117" s="1"/>
      <c r="SW2117" s="1"/>
      <c r="SX2117" s="1"/>
      <c r="SY2117" s="1"/>
      <c r="SZ2117" s="1"/>
      <c r="TA2117" s="1"/>
      <c r="TB2117" s="1"/>
      <c r="TC2117" s="1"/>
      <c r="TD2117" s="1"/>
      <c r="TE2117" s="1"/>
      <c r="TF2117" s="1"/>
      <c r="TG2117" s="1"/>
      <c r="TH2117" s="1"/>
      <c r="TI2117" s="1"/>
      <c r="TJ2117" s="1"/>
      <c r="TK2117" s="1"/>
      <c r="TL2117" s="1"/>
      <c r="TM2117" s="1"/>
      <c r="TN2117" s="1"/>
      <c r="TO2117" s="1"/>
      <c r="TP2117" s="1"/>
      <c r="TQ2117" s="1"/>
      <c r="TR2117" s="1"/>
      <c r="TS2117" s="1"/>
      <c r="TT2117" s="1"/>
      <c r="TU2117" s="1"/>
      <c r="TV2117" s="1"/>
      <c r="TW2117" s="1"/>
      <c r="TX2117" s="1"/>
      <c r="TY2117" s="1"/>
      <c r="TZ2117" s="1"/>
      <c r="UA2117" s="1"/>
      <c r="UB2117" s="1"/>
      <c r="UC2117" s="1"/>
      <c r="UD2117" s="1"/>
      <c r="UE2117" s="1"/>
      <c r="UF2117" s="1"/>
      <c r="UG2117" s="1"/>
      <c r="UH2117" s="1"/>
      <c r="UI2117" s="1"/>
      <c r="UJ2117" s="1"/>
      <c r="UK2117" s="1"/>
      <c r="UL2117" s="1"/>
      <c r="UM2117" s="1"/>
      <c r="UN2117" s="1"/>
      <c r="UO2117" s="1"/>
      <c r="UP2117" s="1"/>
      <c r="UQ2117" s="1"/>
      <c r="UR2117" s="1"/>
      <c r="US2117" s="1"/>
      <c r="UT2117" s="1"/>
      <c r="UU2117" s="1"/>
      <c r="UV2117" s="1"/>
      <c r="UW2117" s="1"/>
      <c r="UX2117" s="1"/>
      <c r="UY2117" s="1"/>
      <c r="UZ2117" s="1"/>
      <c r="VA2117" s="1"/>
      <c r="VB2117" s="1"/>
      <c r="VC2117" s="1"/>
      <c r="VD2117" s="1"/>
      <c r="VE2117" s="1"/>
      <c r="VF2117" s="1"/>
      <c r="VG2117" s="1"/>
      <c r="VH2117" s="1"/>
      <c r="VI2117" s="1"/>
      <c r="VJ2117" s="1"/>
      <c r="VK2117" s="1"/>
      <c r="VL2117" s="1"/>
      <c r="VM2117" s="1"/>
      <c r="VN2117" s="1"/>
      <c r="VO2117" s="1"/>
      <c r="VP2117" s="1"/>
      <c r="VQ2117" s="1"/>
      <c r="VR2117" s="1"/>
      <c r="VS2117" s="1"/>
      <c r="VT2117" s="1"/>
      <c r="VU2117" s="1"/>
      <c r="VV2117" s="1"/>
      <c r="VW2117" s="1"/>
      <c r="VX2117" s="1"/>
      <c r="VY2117" s="1"/>
      <c r="VZ2117" s="1"/>
      <c r="WA2117" s="1"/>
      <c r="WB2117" s="1"/>
      <c r="WC2117" s="1"/>
      <c r="WD2117" s="1"/>
      <c r="WE2117" s="1"/>
      <c r="WF2117" s="1"/>
      <c r="WG2117" s="1"/>
      <c r="WH2117" s="1"/>
      <c r="WI2117" s="1"/>
      <c r="WJ2117" s="1"/>
      <c r="WK2117" s="1"/>
      <c r="WL2117" s="1"/>
      <c r="WM2117" s="1"/>
      <c r="WN2117" s="1"/>
      <c r="WO2117" s="1"/>
      <c r="WP2117" s="1"/>
      <c r="WQ2117" s="1"/>
      <c r="WR2117" s="1"/>
      <c r="WS2117" s="1"/>
      <c r="WT2117" s="1"/>
      <c r="WU2117" s="1"/>
      <c r="WV2117" s="1"/>
      <c r="WW2117" s="1"/>
      <c r="WX2117" s="1"/>
      <c r="WY2117" s="1"/>
      <c r="WZ2117" s="1"/>
      <c r="XA2117" s="1"/>
      <c r="XB2117" s="1"/>
      <c r="XC2117" s="1"/>
      <c r="XD2117" s="1"/>
      <c r="XE2117" s="1"/>
      <c r="XF2117" s="1"/>
      <c r="XG2117" s="1"/>
      <c r="XH2117" s="1"/>
      <c r="XI2117" s="1"/>
      <c r="XJ2117" s="1"/>
      <c r="XK2117" s="1"/>
      <c r="XL2117" s="1"/>
      <c r="XM2117" s="1"/>
      <c r="XN2117" s="1"/>
      <c r="XO2117" s="1"/>
      <c r="XP2117" s="1"/>
      <c r="XQ2117" s="1"/>
      <c r="XR2117" s="1"/>
      <c r="XS2117" s="1"/>
      <c r="XT2117" s="1"/>
      <c r="XU2117" s="1"/>
      <c r="XV2117" s="1"/>
      <c r="XW2117" s="1"/>
      <c r="XX2117" s="1"/>
      <c r="XY2117" s="1"/>
      <c r="XZ2117" s="1"/>
      <c r="YA2117" s="1"/>
      <c r="YB2117" s="1"/>
      <c r="YC2117" s="1"/>
      <c r="YD2117" s="1"/>
      <c r="YE2117" s="1"/>
      <c r="YF2117" s="1"/>
      <c r="YG2117" s="1"/>
      <c r="YH2117" s="1"/>
      <c r="YI2117" s="1"/>
      <c r="YJ2117" s="1"/>
      <c r="YK2117" s="1"/>
      <c r="YL2117" s="1"/>
      <c r="YM2117" s="1"/>
      <c r="YN2117" s="1"/>
      <c r="YO2117" s="1"/>
      <c r="YP2117" s="1"/>
      <c r="YQ2117" s="1"/>
      <c r="YR2117" s="1"/>
      <c r="YS2117" s="1"/>
      <c r="YT2117" s="1"/>
      <c r="YU2117" s="1"/>
      <c r="YV2117" s="1"/>
      <c r="YW2117" s="1"/>
      <c r="YX2117" s="1"/>
      <c r="YY2117" s="1"/>
      <c r="YZ2117" s="1"/>
      <c r="ZA2117" s="1"/>
      <c r="ZB2117" s="1"/>
      <c r="ZC2117" s="1"/>
      <c r="ZD2117" s="1"/>
      <c r="ZE2117" s="1"/>
      <c r="ZF2117" s="1"/>
      <c r="ZG2117" s="1"/>
      <c r="ZH2117" s="1"/>
      <c r="ZI2117" s="1"/>
      <c r="ZJ2117" s="1"/>
      <c r="ZK2117" s="1"/>
      <c r="ZL2117" s="1"/>
      <c r="ZM2117" s="1"/>
      <c r="ZN2117" s="1"/>
      <c r="ZO2117" s="1"/>
      <c r="ZP2117" s="1"/>
      <c r="ZQ2117" s="1"/>
      <c r="ZR2117" s="1"/>
      <c r="ZS2117" s="1"/>
      <c r="ZT2117" s="1"/>
      <c r="ZU2117" s="1"/>
      <c r="ZV2117" s="1"/>
      <c r="ZW2117" s="1"/>
      <c r="ZX2117" s="1"/>
      <c r="ZY2117" s="1"/>
      <c r="ZZ2117" s="1"/>
      <c r="AAA2117" s="1"/>
      <c r="AAB2117" s="1"/>
      <c r="AAC2117" s="1"/>
      <c r="AAD2117" s="1"/>
      <c r="AAE2117" s="1"/>
      <c r="AAF2117" s="1"/>
      <c r="AAG2117" s="1"/>
      <c r="AAH2117" s="1"/>
      <c r="AAI2117" s="1"/>
      <c r="AAJ2117" s="1"/>
      <c r="AAK2117" s="1"/>
      <c r="AAL2117" s="1"/>
      <c r="AAM2117" s="1"/>
      <c r="AAN2117" s="1"/>
      <c r="AAO2117" s="1"/>
      <c r="AAP2117" s="1"/>
      <c r="AAQ2117" s="1"/>
      <c r="AAR2117" s="1"/>
      <c r="AAS2117" s="1"/>
      <c r="AAT2117" s="1"/>
      <c r="AAU2117" s="1"/>
      <c r="AAV2117" s="1"/>
      <c r="AAW2117" s="1"/>
      <c r="AAX2117" s="1"/>
      <c r="AAY2117" s="1"/>
      <c r="AAZ2117" s="1"/>
      <c r="ABA2117" s="1"/>
      <c r="ABB2117" s="1"/>
      <c r="ABC2117" s="1"/>
      <c r="ABD2117" s="1"/>
      <c r="ABE2117" s="1"/>
      <c r="ABF2117" s="1"/>
      <c r="ABG2117" s="1"/>
      <c r="ABH2117" s="1"/>
      <c r="ABI2117" s="1"/>
      <c r="ABJ2117" s="1"/>
      <c r="ABK2117" s="1"/>
      <c r="ABL2117" s="1"/>
      <c r="ABM2117" s="1"/>
      <c r="ABN2117" s="1"/>
      <c r="ABO2117" s="1"/>
      <c r="ABP2117" s="1"/>
      <c r="ABQ2117" s="1"/>
      <c r="ABR2117" s="1"/>
      <c r="ABS2117" s="1"/>
      <c r="ABT2117" s="1"/>
      <c r="ABU2117" s="1"/>
      <c r="ABV2117" s="1"/>
      <c r="ABW2117" s="1"/>
      <c r="ABX2117" s="1"/>
      <c r="ABY2117" s="1"/>
      <c r="ABZ2117" s="1"/>
      <c r="ACA2117" s="1"/>
      <c r="ACB2117" s="1"/>
      <c r="ACC2117" s="1"/>
      <c r="ACD2117" s="1"/>
      <c r="ACE2117" s="1"/>
      <c r="ACF2117" s="1"/>
      <c r="ACG2117" s="1"/>
      <c r="ACH2117" s="1"/>
      <c r="ACI2117" s="1"/>
      <c r="ACJ2117" s="1"/>
      <c r="ACK2117" s="1"/>
      <c r="ACL2117" s="1"/>
      <c r="ACM2117" s="1"/>
      <c r="ACN2117" s="1"/>
      <c r="ACO2117" s="1"/>
      <c r="ACP2117" s="1"/>
      <c r="ACQ2117" s="1"/>
      <c r="ACR2117" s="1"/>
      <c r="ACS2117" s="1"/>
      <c r="ACT2117" s="1"/>
      <c r="ACU2117" s="1"/>
      <c r="ACV2117" s="1"/>
      <c r="ACW2117" s="1"/>
      <c r="ACX2117" s="1"/>
      <c r="ACY2117" s="1"/>
      <c r="ACZ2117" s="1"/>
      <c r="ADA2117" s="1"/>
      <c r="ADB2117" s="1"/>
      <c r="ADC2117" s="1"/>
      <c r="ADD2117" s="1"/>
      <c r="ADE2117" s="1"/>
      <c r="ADF2117" s="1"/>
      <c r="ADG2117" s="1"/>
      <c r="ADH2117" s="1"/>
      <c r="ADI2117" s="1"/>
      <c r="ADJ2117" s="1"/>
      <c r="ADK2117" s="1"/>
      <c r="ADL2117" s="1"/>
      <c r="ADM2117" s="1"/>
      <c r="ADN2117" s="1"/>
      <c r="ADO2117" s="1"/>
      <c r="ADP2117" s="1"/>
      <c r="ADQ2117" s="1"/>
      <c r="ADR2117" s="1"/>
      <c r="ADS2117" s="1"/>
      <c r="ADT2117" s="1"/>
      <c r="ADU2117" s="1"/>
      <c r="ADV2117" s="1"/>
      <c r="ADW2117" s="1"/>
      <c r="ADX2117" s="1"/>
      <c r="ADY2117" s="1"/>
      <c r="ADZ2117" s="1"/>
      <c r="AEA2117" s="1"/>
      <c r="AEB2117" s="1"/>
      <c r="AEC2117" s="1"/>
      <c r="AED2117" s="1"/>
      <c r="AEE2117" s="1"/>
      <c r="AEF2117" s="1"/>
      <c r="AEG2117" s="1"/>
      <c r="AEH2117" s="1"/>
      <c r="AEI2117" s="1"/>
      <c r="AEJ2117" s="1"/>
      <c r="AEK2117" s="1"/>
      <c r="AEL2117" s="1"/>
      <c r="AEM2117" s="1"/>
      <c r="AEN2117" s="1"/>
      <c r="AEO2117" s="1"/>
      <c r="AEP2117" s="1"/>
      <c r="AEQ2117" s="1"/>
      <c r="AER2117" s="1"/>
      <c r="AES2117" s="1"/>
      <c r="AET2117" s="1"/>
      <c r="AEU2117" s="1"/>
      <c r="AEV2117" s="1"/>
      <c r="AEW2117" s="1"/>
      <c r="AEX2117" s="1"/>
      <c r="AEY2117" s="1"/>
      <c r="AEZ2117" s="1"/>
      <c r="AFA2117" s="1"/>
      <c r="AFB2117" s="1"/>
      <c r="AFC2117" s="1"/>
      <c r="AFD2117" s="1"/>
      <c r="AFE2117" s="1"/>
      <c r="AFF2117" s="1"/>
      <c r="AFG2117" s="1"/>
      <c r="AFH2117" s="1"/>
      <c r="AFI2117" s="1"/>
      <c r="AFJ2117" s="1"/>
      <c r="AFK2117" s="1"/>
      <c r="AFL2117" s="1"/>
      <c r="AFM2117" s="1"/>
      <c r="AFN2117" s="1"/>
      <c r="AFO2117" s="1"/>
      <c r="AFP2117" s="1"/>
      <c r="AFQ2117" s="1"/>
      <c r="AFR2117" s="1"/>
      <c r="AFS2117" s="1"/>
      <c r="AFT2117" s="1"/>
      <c r="AFU2117" s="1"/>
      <c r="AFV2117" s="1"/>
      <c r="AFW2117" s="1"/>
      <c r="AFX2117" s="1"/>
      <c r="AFY2117" s="1"/>
      <c r="AFZ2117" s="1"/>
      <c r="AGA2117" s="1"/>
      <c r="AGB2117" s="1"/>
      <c r="AGC2117" s="1"/>
      <c r="AGD2117" s="1"/>
      <c r="AGE2117" s="1"/>
      <c r="AGF2117" s="1"/>
      <c r="AGG2117" s="1"/>
      <c r="AGH2117" s="1"/>
      <c r="AGI2117" s="1"/>
      <c r="AGJ2117" s="1"/>
      <c r="AGK2117" s="1"/>
      <c r="AGL2117" s="1"/>
      <c r="AGM2117" s="1"/>
      <c r="AGN2117" s="1"/>
      <c r="AGO2117" s="1"/>
      <c r="AGP2117" s="1"/>
      <c r="AGQ2117" s="1"/>
      <c r="AGR2117" s="1"/>
      <c r="AGS2117" s="1"/>
      <c r="AGT2117" s="1"/>
      <c r="AGU2117" s="1"/>
      <c r="AGV2117" s="1"/>
      <c r="AGW2117" s="1"/>
      <c r="AGX2117" s="1"/>
      <c r="AGY2117" s="1"/>
      <c r="AGZ2117" s="1"/>
      <c r="AHA2117" s="1"/>
      <c r="AHB2117" s="1"/>
      <c r="AHC2117" s="1"/>
      <c r="AHD2117" s="1"/>
      <c r="AHE2117" s="1"/>
      <c r="AHF2117" s="1"/>
      <c r="AHG2117" s="1"/>
      <c r="AHH2117" s="1"/>
      <c r="AHI2117" s="1"/>
      <c r="AHJ2117" s="1"/>
      <c r="AHK2117" s="1"/>
      <c r="AHL2117" s="1"/>
      <c r="AHM2117" s="1"/>
      <c r="AHN2117" s="1"/>
      <c r="AHO2117" s="1"/>
      <c r="AHP2117" s="1"/>
      <c r="AHQ2117" s="1"/>
      <c r="AHR2117" s="1"/>
      <c r="AHS2117" s="1"/>
      <c r="AHT2117" s="1"/>
      <c r="AHU2117" s="1"/>
      <c r="AHV2117" s="1"/>
      <c r="AHW2117" s="1"/>
      <c r="AHX2117" s="1"/>
      <c r="AHY2117" s="1"/>
      <c r="AHZ2117" s="1"/>
      <c r="AIA2117" s="1"/>
      <c r="AIB2117" s="1"/>
      <c r="AIC2117" s="1"/>
      <c r="AID2117" s="1"/>
      <c r="AIE2117" s="1"/>
      <c r="AIF2117" s="1"/>
      <c r="AIG2117" s="1"/>
      <c r="AIH2117" s="1"/>
      <c r="AII2117" s="1"/>
      <c r="AIJ2117" s="1"/>
      <c r="AIK2117" s="1"/>
      <c r="AIL2117" s="1"/>
      <c r="AIM2117" s="1"/>
      <c r="AIN2117" s="1"/>
      <c r="AIO2117" s="1"/>
      <c r="AIP2117" s="1"/>
      <c r="AIQ2117" s="1"/>
      <c r="AIR2117" s="1"/>
      <c r="AIS2117" s="1"/>
      <c r="AIT2117" s="1"/>
      <c r="AIU2117" s="1"/>
      <c r="AIV2117" s="1"/>
      <c r="AIW2117" s="1"/>
      <c r="AIX2117" s="1"/>
      <c r="AIY2117" s="1"/>
      <c r="AIZ2117" s="1"/>
      <c r="AJA2117" s="1"/>
      <c r="AJB2117" s="1"/>
      <c r="AJC2117" s="1"/>
      <c r="AJD2117" s="1"/>
      <c r="AJE2117" s="1"/>
      <c r="AJF2117" s="1"/>
      <c r="AJG2117" s="1"/>
      <c r="AJH2117" s="1"/>
      <c r="AJI2117" s="1"/>
      <c r="AJJ2117" s="1"/>
      <c r="AJK2117" s="1"/>
      <c r="AJL2117" s="1"/>
      <c r="AJM2117" s="1"/>
      <c r="AJN2117" s="1"/>
      <c r="AJO2117" s="1"/>
      <c r="AJP2117" s="1"/>
      <c r="AJQ2117" s="1"/>
      <c r="AJR2117" s="1"/>
      <c r="AJS2117" s="1"/>
      <c r="AJT2117" s="1"/>
      <c r="AJU2117" s="1"/>
      <c r="AJV2117" s="1"/>
      <c r="AJW2117" s="1"/>
      <c r="AJX2117" s="1"/>
      <c r="AJY2117" s="1"/>
      <c r="AJZ2117" s="1"/>
      <c r="AKA2117" s="1"/>
      <c r="AKB2117" s="1"/>
      <c r="AKC2117" s="1"/>
      <c r="AKD2117" s="1"/>
      <c r="AKE2117" s="1"/>
      <c r="AKF2117" s="1"/>
      <c r="AKG2117" s="1"/>
      <c r="AKH2117" s="1"/>
      <c r="AKI2117" s="1"/>
      <c r="AKJ2117" s="1"/>
      <c r="AKK2117" s="1"/>
      <c r="AKL2117" s="1"/>
      <c r="AKM2117" s="1"/>
      <c r="AKN2117" s="1"/>
      <c r="AKO2117" s="1"/>
      <c r="AKP2117" s="1"/>
      <c r="AKQ2117" s="1"/>
      <c r="AKR2117" s="1"/>
      <c r="AKS2117" s="1"/>
      <c r="AKT2117" s="1"/>
      <c r="AKU2117" s="1"/>
      <c r="AKV2117" s="1"/>
      <c r="AKW2117" s="1"/>
      <c r="AKX2117" s="1"/>
      <c r="AKY2117" s="1"/>
      <c r="AKZ2117" s="1"/>
      <c r="ALA2117" s="1"/>
      <c r="ALB2117" s="1"/>
      <c r="ALC2117" s="1"/>
      <c r="ALD2117" s="1"/>
      <c r="ALE2117" s="1"/>
      <c r="ALF2117" s="1"/>
      <c r="ALG2117" s="1"/>
      <c r="ALH2117" s="1"/>
      <c r="ALI2117" s="1"/>
      <c r="ALJ2117" s="1"/>
      <c r="ALK2117" s="1"/>
      <c r="ALL2117" s="1"/>
      <c r="ALM2117" s="1"/>
      <c r="ALN2117" s="1"/>
      <c r="ALO2117" s="1"/>
      <c r="ALP2117" s="1"/>
      <c r="ALQ2117" s="1"/>
      <c r="ALR2117" s="1"/>
      <c r="ALS2117" s="1"/>
      <c r="ALT2117" s="1"/>
      <c r="ALU2117" s="1"/>
      <c r="ALV2117" s="1"/>
      <c r="ALW2117" s="1"/>
      <c r="ALX2117" s="1"/>
      <c r="ALY2117" s="1"/>
      <c r="ALZ2117" s="1"/>
      <c r="AMA2117" s="1"/>
      <c r="AMB2117" s="1"/>
      <c r="AMC2117" s="1"/>
      <c r="AMD2117" s="1"/>
      <c r="AME2117" s="1"/>
      <c r="AMF2117" s="1"/>
      <c r="AMG2117" s="1"/>
      <c r="AMH2117" s="1"/>
      <c r="AMI2117" s="1"/>
      <c r="AMJ2117" s="1"/>
      <c r="AMK2117" s="1"/>
      <c r="AML2117" s="1"/>
      <c r="AMM2117" s="1"/>
      <c r="AMN2117" s="1"/>
      <c r="AMO2117" s="1"/>
      <c r="AMP2117" s="1"/>
      <c r="AMQ2117" s="1"/>
      <c r="AMR2117" s="1"/>
      <c r="AMS2117" s="1"/>
      <c r="AMT2117" s="1"/>
      <c r="AMU2117" s="1"/>
      <c r="AMV2117" s="1"/>
      <c r="AMW2117" s="1"/>
      <c r="AMX2117" s="1"/>
      <c r="AMY2117" s="1"/>
      <c r="AMZ2117" s="1"/>
      <c r="ANA2117" s="1"/>
      <c r="ANB2117" s="1"/>
      <c r="ANC2117" s="1"/>
      <c r="AND2117" s="1"/>
      <c r="ANE2117" s="1"/>
      <c r="ANF2117" s="1"/>
      <c r="ANG2117" s="1"/>
      <c r="ANH2117" s="1"/>
      <c r="ANI2117" s="1"/>
      <c r="ANJ2117" s="1"/>
      <c r="ANK2117" s="1"/>
      <c r="ANL2117" s="1"/>
      <c r="ANM2117" s="1"/>
      <c r="ANN2117" s="1"/>
      <c r="ANO2117" s="1"/>
      <c r="ANP2117" s="1"/>
      <c r="ANQ2117" s="1"/>
      <c r="ANR2117" s="1"/>
      <c r="ANS2117" s="1"/>
      <c r="ANT2117" s="1"/>
      <c r="ANU2117" s="1"/>
      <c r="ANV2117" s="1"/>
      <c r="ANW2117" s="1"/>
      <c r="ANX2117" s="1"/>
      <c r="ANY2117" s="1"/>
      <c r="ANZ2117" s="1"/>
      <c r="AOA2117" s="1"/>
      <c r="AOB2117" s="1"/>
      <c r="AOC2117" s="1"/>
      <c r="AOD2117" s="1"/>
      <c r="AOE2117" s="1"/>
      <c r="AOF2117" s="1"/>
      <c r="AOG2117" s="1"/>
      <c r="AOH2117" s="1"/>
      <c r="AOI2117" s="1"/>
      <c r="AOJ2117" s="1"/>
      <c r="AOK2117" s="1"/>
      <c r="AOL2117" s="1"/>
      <c r="AOM2117" s="1"/>
      <c r="AON2117" s="1"/>
      <c r="AOO2117" s="1"/>
      <c r="AOP2117" s="1"/>
      <c r="AOQ2117" s="1"/>
      <c r="AOR2117" s="1"/>
      <c r="AOS2117" s="1"/>
      <c r="AOT2117" s="1"/>
      <c r="AOU2117" s="1"/>
      <c r="AOV2117" s="1"/>
      <c r="AOW2117" s="1"/>
      <c r="AOX2117" s="1"/>
      <c r="AOY2117" s="1"/>
      <c r="AOZ2117" s="1"/>
      <c r="APA2117" s="1"/>
      <c r="APB2117" s="1"/>
      <c r="APC2117" s="1"/>
      <c r="APD2117" s="1"/>
      <c r="APE2117" s="1"/>
      <c r="APF2117" s="1"/>
      <c r="APG2117" s="1"/>
      <c r="APH2117" s="1"/>
      <c r="API2117" s="1"/>
      <c r="APJ2117" s="1"/>
      <c r="APK2117" s="1"/>
      <c r="APL2117" s="1"/>
      <c r="APM2117" s="1"/>
      <c r="APN2117" s="1"/>
      <c r="APO2117" s="1"/>
      <c r="APP2117" s="1"/>
      <c r="APQ2117" s="1"/>
      <c r="APR2117" s="1"/>
      <c r="APS2117" s="1"/>
      <c r="APT2117" s="1"/>
      <c r="APU2117" s="1"/>
      <c r="APV2117" s="1"/>
      <c r="APW2117" s="1"/>
      <c r="APX2117" s="1"/>
      <c r="APY2117" s="1"/>
      <c r="APZ2117" s="1"/>
      <c r="AQA2117" s="1"/>
      <c r="AQB2117" s="1"/>
      <c r="AQC2117" s="1"/>
      <c r="AQD2117" s="1"/>
      <c r="AQE2117" s="1"/>
      <c r="AQF2117" s="1"/>
      <c r="AQG2117" s="1"/>
      <c r="AQH2117" s="1"/>
      <c r="AQI2117" s="1"/>
      <c r="AQJ2117" s="1"/>
      <c r="AQK2117" s="1"/>
      <c r="AQL2117" s="1"/>
      <c r="AQM2117" s="1"/>
      <c r="AQN2117" s="1"/>
      <c r="AQO2117" s="1"/>
      <c r="AQP2117" s="1"/>
      <c r="AQQ2117" s="1"/>
      <c r="AQR2117" s="1"/>
      <c r="AQS2117" s="1"/>
      <c r="AQT2117" s="1"/>
      <c r="AQU2117" s="1"/>
      <c r="AQV2117" s="1"/>
      <c r="AQW2117" s="1"/>
      <c r="AQX2117" s="1"/>
      <c r="AQY2117" s="1"/>
      <c r="AQZ2117" s="1"/>
      <c r="ARA2117" s="1"/>
      <c r="ARB2117" s="1"/>
      <c r="ARC2117" s="1"/>
      <c r="ARD2117" s="1"/>
      <c r="ARE2117" s="1"/>
      <c r="ARF2117" s="1"/>
      <c r="ARG2117" s="1"/>
      <c r="ARH2117" s="1"/>
      <c r="ARI2117" s="1"/>
      <c r="ARJ2117" s="1"/>
      <c r="ARK2117" s="1"/>
      <c r="ARL2117" s="1"/>
      <c r="ARM2117" s="1"/>
      <c r="ARN2117" s="1"/>
      <c r="ARO2117" s="1"/>
      <c r="ARP2117" s="1"/>
      <c r="ARQ2117" s="1"/>
      <c r="ARR2117" s="1"/>
      <c r="ARS2117" s="1"/>
      <c r="ART2117" s="1"/>
      <c r="ARU2117" s="1"/>
      <c r="ARV2117" s="1"/>
      <c r="ARW2117" s="1"/>
      <c r="ARX2117" s="1"/>
      <c r="ARY2117" s="1"/>
      <c r="ARZ2117" s="1"/>
      <c r="ASA2117" s="1"/>
      <c r="ASB2117" s="1"/>
      <c r="ASC2117" s="1"/>
      <c r="ASD2117" s="1"/>
      <c r="ASE2117" s="1"/>
      <c r="ASF2117" s="1"/>
      <c r="ASG2117" s="1"/>
      <c r="ASH2117" s="1"/>
      <c r="ASI2117" s="1"/>
      <c r="ASJ2117" s="1"/>
      <c r="ASK2117" s="1"/>
      <c r="ASL2117" s="1"/>
      <c r="ASM2117" s="1"/>
      <c r="ASN2117" s="1"/>
      <c r="ASO2117" s="1"/>
      <c r="ASP2117" s="1"/>
      <c r="ASQ2117" s="1"/>
      <c r="ASR2117" s="1"/>
      <c r="ASS2117" s="1"/>
      <c r="AST2117" s="1"/>
      <c r="ASU2117" s="1"/>
      <c r="ASV2117" s="1"/>
      <c r="ASW2117" s="1"/>
      <c r="ASX2117" s="1"/>
      <c r="ASY2117" s="1"/>
      <c r="ASZ2117" s="1"/>
      <c r="ATA2117" s="1"/>
      <c r="ATB2117" s="1"/>
      <c r="ATC2117" s="1"/>
      <c r="ATD2117" s="1"/>
      <c r="ATE2117" s="1"/>
      <c r="ATF2117" s="1"/>
      <c r="ATG2117" s="1"/>
      <c r="ATH2117" s="1"/>
      <c r="ATI2117" s="1"/>
      <c r="ATJ2117" s="1"/>
      <c r="ATK2117" s="1"/>
      <c r="ATL2117" s="1"/>
      <c r="ATM2117" s="1"/>
      <c r="ATN2117" s="1"/>
      <c r="ATO2117" s="1"/>
      <c r="ATP2117" s="1"/>
      <c r="ATQ2117" s="1"/>
      <c r="ATR2117" s="1"/>
      <c r="ATS2117" s="1"/>
      <c r="ATT2117" s="1"/>
      <c r="ATU2117" s="1"/>
      <c r="ATV2117" s="1"/>
      <c r="ATW2117" s="1"/>
      <c r="ATX2117" s="1"/>
      <c r="ATY2117" s="1"/>
      <c r="ATZ2117" s="1"/>
      <c r="AUA2117" s="1"/>
      <c r="AUB2117" s="1"/>
      <c r="AUC2117" s="1"/>
      <c r="AUD2117" s="1"/>
      <c r="AUE2117" s="1"/>
      <c r="AUF2117" s="1"/>
      <c r="AUG2117" s="1"/>
      <c r="AUH2117" s="1"/>
      <c r="AUI2117" s="1"/>
      <c r="AUJ2117" s="1"/>
      <c r="AUK2117" s="1"/>
      <c r="AUL2117" s="1"/>
      <c r="AUM2117" s="1"/>
      <c r="AUN2117" s="1"/>
      <c r="AUO2117" s="1"/>
      <c r="AUP2117" s="1"/>
      <c r="AUQ2117" s="1"/>
      <c r="AUR2117" s="1"/>
      <c r="AUS2117" s="1"/>
      <c r="AUT2117" s="1"/>
      <c r="AUU2117" s="1"/>
      <c r="AUV2117" s="1"/>
      <c r="AUW2117" s="1"/>
      <c r="AUX2117" s="1"/>
      <c r="AUY2117" s="1"/>
      <c r="AUZ2117" s="1"/>
      <c r="AVA2117" s="1"/>
      <c r="AVB2117" s="1"/>
      <c r="AVC2117" s="1"/>
      <c r="AVD2117" s="1"/>
      <c r="AVE2117" s="1"/>
      <c r="AVF2117" s="1"/>
      <c r="AVG2117" s="1"/>
      <c r="AVH2117" s="1"/>
      <c r="AVI2117" s="1"/>
      <c r="AVJ2117" s="1"/>
      <c r="AVK2117" s="1"/>
      <c r="AVL2117" s="1"/>
      <c r="AVM2117" s="1"/>
      <c r="AVN2117" s="1"/>
      <c r="AVO2117" s="1"/>
      <c r="AVP2117" s="1"/>
      <c r="AVQ2117" s="1"/>
      <c r="AVR2117" s="1"/>
      <c r="AVS2117" s="1"/>
      <c r="AVT2117" s="1"/>
      <c r="AVU2117" s="1"/>
      <c r="AVV2117" s="1"/>
      <c r="AVW2117" s="1"/>
      <c r="AVX2117" s="1"/>
      <c r="AVY2117" s="1"/>
      <c r="AVZ2117" s="1"/>
      <c r="AWA2117" s="1"/>
      <c r="AWB2117" s="1"/>
      <c r="AWC2117" s="1"/>
      <c r="AWD2117" s="1"/>
      <c r="AWE2117" s="1"/>
      <c r="AWF2117" s="1"/>
      <c r="AWG2117" s="1"/>
      <c r="AWH2117" s="1"/>
      <c r="AWI2117" s="1"/>
      <c r="AWJ2117" s="1"/>
      <c r="AWK2117" s="1"/>
      <c r="AWL2117" s="1"/>
      <c r="AWM2117" s="1"/>
      <c r="AWN2117" s="1"/>
      <c r="AWO2117" s="1"/>
      <c r="AWP2117" s="1"/>
      <c r="AWQ2117" s="1"/>
      <c r="AWR2117" s="1"/>
      <c r="AWS2117" s="1"/>
      <c r="AWT2117" s="1"/>
      <c r="AWU2117" s="1"/>
      <c r="AWV2117" s="1"/>
      <c r="AWW2117" s="1"/>
      <c r="AWX2117" s="1"/>
      <c r="AWY2117" s="1"/>
      <c r="AWZ2117" s="1"/>
      <c r="AXA2117" s="1"/>
      <c r="AXB2117" s="1"/>
      <c r="AXC2117" s="1"/>
      <c r="AXD2117" s="1"/>
      <c r="AXE2117" s="1"/>
      <c r="AXF2117" s="1"/>
      <c r="AXG2117" s="1"/>
      <c r="AXH2117" s="1"/>
      <c r="AXI2117" s="1"/>
      <c r="AXJ2117" s="1"/>
      <c r="AXK2117" s="1"/>
      <c r="AXL2117" s="1"/>
      <c r="AXM2117" s="1"/>
      <c r="AXN2117" s="1"/>
      <c r="AXO2117" s="1"/>
      <c r="AXP2117" s="1"/>
      <c r="AXQ2117" s="1"/>
      <c r="AXR2117" s="1"/>
      <c r="AXS2117" s="1"/>
      <c r="AXT2117" s="1"/>
      <c r="AXU2117" s="1"/>
      <c r="AXV2117" s="1"/>
      <c r="AXW2117" s="1"/>
      <c r="AXX2117" s="1"/>
      <c r="AXY2117" s="1"/>
      <c r="AXZ2117" s="1"/>
      <c r="AYA2117" s="1"/>
      <c r="AYB2117" s="1"/>
      <c r="AYC2117" s="1"/>
      <c r="AYD2117" s="1"/>
      <c r="AYE2117" s="1"/>
      <c r="AYF2117" s="1"/>
      <c r="AYG2117" s="1"/>
      <c r="AYH2117" s="1"/>
      <c r="AYI2117" s="1"/>
      <c r="AYJ2117" s="1"/>
      <c r="AYK2117" s="1"/>
      <c r="AYL2117" s="1"/>
      <c r="AYM2117" s="1"/>
      <c r="AYN2117" s="1"/>
      <c r="AYO2117" s="1"/>
      <c r="AYP2117" s="1"/>
      <c r="AYQ2117" s="1"/>
      <c r="AYR2117" s="1"/>
      <c r="AYS2117" s="1"/>
      <c r="AYT2117" s="1"/>
      <c r="AYU2117" s="1"/>
      <c r="AYV2117" s="1"/>
      <c r="AYW2117" s="1"/>
      <c r="AYX2117" s="1"/>
      <c r="AYY2117" s="1"/>
      <c r="AYZ2117" s="1"/>
      <c r="AZA2117" s="1"/>
      <c r="AZB2117" s="1"/>
      <c r="AZC2117" s="1"/>
      <c r="AZD2117" s="1"/>
      <c r="AZE2117" s="1"/>
      <c r="AZF2117" s="1"/>
      <c r="AZG2117" s="1"/>
      <c r="AZH2117" s="1"/>
      <c r="AZI2117" s="1"/>
      <c r="AZJ2117" s="1"/>
      <c r="AZK2117" s="1"/>
      <c r="AZL2117" s="1"/>
      <c r="AZM2117" s="1"/>
      <c r="AZN2117" s="1"/>
      <c r="AZO2117" s="1"/>
      <c r="AZP2117" s="1"/>
      <c r="AZQ2117" s="1"/>
      <c r="AZR2117" s="1"/>
      <c r="AZS2117" s="1"/>
      <c r="AZT2117" s="1"/>
      <c r="AZU2117" s="1"/>
      <c r="AZV2117" s="1"/>
      <c r="AZW2117" s="1"/>
      <c r="AZX2117" s="1"/>
      <c r="AZY2117" s="1"/>
      <c r="AZZ2117" s="1"/>
      <c r="BAA2117" s="1"/>
      <c r="BAB2117" s="1"/>
      <c r="BAC2117" s="1"/>
      <c r="BAD2117" s="1"/>
      <c r="BAE2117" s="1"/>
      <c r="BAF2117" s="1"/>
      <c r="BAG2117" s="1"/>
      <c r="BAH2117" s="1"/>
      <c r="BAI2117" s="1"/>
      <c r="BAJ2117" s="1"/>
      <c r="BAK2117" s="1"/>
      <c r="BAL2117" s="1"/>
      <c r="BAM2117" s="1"/>
      <c r="BAN2117" s="1"/>
      <c r="BAO2117" s="1"/>
      <c r="BAP2117" s="1"/>
      <c r="BAQ2117" s="1"/>
      <c r="BAR2117" s="1"/>
      <c r="BAS2117" s="1"/>
      <c r="BAT2117" s="1"/>
      <c r="BAU2117" s="1"/>
      <c r="BAV2117" s="1"/>
      <c r="BAW2117" s="1"/>
      <c r="BAX2117" s="1"/>
      <c r="BAY2117" s="1"/>
      <c r="BAZ2117" s="1"/>
      <c r="BBA2117" s="1"/>
      <c r="BBB2117" s="1"/>
      <c r="BBC2117" s="1"/>
      <c r="BBD2117" s="1"/>
      <c r="BBE2117" s="1"/>
      <c r="BBF2117" s="1"/>
      <c r="BBG2117" s="1"/>
      <c r="BBH2117" s="1"/>
      <c r="BBI2117" s="1"/>
      <c r="BBJ2117" s="1"/>
      <c r="BBK2117" s="1"/>
      <c r="BBL2117" s="1"/>
      <c r="BBM2117" s="1"/>
      <c r="BBN2117" s="1"/>
      <c r="BBO2117" s="1"/>
      <c r="BBP2117" s="1"/>
      <c r="BBQ2117" s="1"/>
      <c r="BBR2117" s="1"/>
      <c r="BBS2117" s="1"/>
      <c r="BBT2117" s="1"/>
      <c r="BBU2117" s="1"/>
      <c r="BBV2117" s="1"/>
      <c r="BBW2117" s="1"/>
      <c r="BBX2117" s="1"/>
      <c r="BBY2117" s="1"/>
      <c r="BBZ2117" s="1"/>
      <c r="BCA2117" s="1"/>
      <c r="BCB2117" s="1"/>
      <c r="BCC2117" s="1"/>
      <c r="BCD2117" s="1"/>
      <c r="BCE2117" s="1"/>
      <c r="BCF2117" s="1"/>
      <c r="BCG2117" s="1"/>
      <c r="BCH2117" s="1"/>
      <c r="BCI2117" s="1"/>
      <c r="BCJ2117" s="1"/>
      <c r="BCK2117" s="1"/>
      <c r="BCL2117" s="1"/>
      <c r="BCM2117" s="1"/>
      <c r="BCN2117" s="1"/>
      <c r="BCO2117" s="1"/>
      <c r="BCP2117" s="1"/>
      <c r="BCQ2117" s="1"/>
      <c r="BCR2117" s="1"/>
      <c r="BCS2117" s="1"/>
      <c r="BCT2117" s="1"/>
      <c r="BCU2117" s="1"/>
      <c r="BCV2117" s="1"/>
      <c r="BCW2117" s="1"/>
      <c r="BCX2117" s="1"/>
      <c r="BCY2117" s="1"/>
      <c r="BCZ2117" s="1"/>
      <c r="BDA2117" s="1"/>
      <c r="BDB2117" s="1"/>
      <c r="BDC2117" s="1"/>
      <c r="BDD2117" s="1"/>
      <c r="BDE2117" s="1"/>
      <c r="BDF2117" s="1"/>
      <c r="BDG2117" s="1"/>
      <c r="BDH2117" s="1"/>
      <c r="BDI2117" s="1"/>
      <c r="BDJ2117" s="1"/>
      <c r="BDK2117" s="1"/>
      <c r="BDL2117" s="1"/>
      <c r="BDM2117" s="1"/>
      <c r="BDN2117" s="1"/>
      <c r="BDO2117" s="1"/>
      <c r="BDP2117" s="1"/>
      <c r="BDQ2117" s="1"/>
      <c r="BDR2117" s="1"/>
      <c r="BDS2117" s="1"/>
      <c r="BDT2117" s="1"/>
      <c r="BDU2117" s="1"/>
      <c r="BDV2117" s="1"/>
      <c r="BDW2117" s="1"/>
      <c r="BDX2117" s="1"/>
      <c r="BDY2117" s="1"/>
      <c r="BDZ2117" s="1"/>
      <c r="BEA2117" s="1"/>
      <c r="BEB2117" s="1"/>
      <c r="BEC2117" s="1"/>
      <c r="BED2117" s="1"/>
      <c r="BEE2117" s="1"/>
      <c r="BEF2117" s="1"/>
      <c r="BEG2117" s="1"/>
      <c r="BEH2117" s="1"/>
      <c r="BEI2117" s="1"/>
      <c r="BEJ2117" s="1"/>
      <c r="BEK2117" s="1"/>
      <c r="BEL2117" s="1"/>
      <c r="BEM2117" s="1"/>
      <c r="BEN2117" s="1"/>
      <c r="BEO2117" s="1"/>
      <c r="BEP2117" s="1"/>
      <c r="BEQ2117" s="1"/>
      <c r="BER2117" s="1"/>
      <c r="BES2117" s="1"/>
      <c r="BET2117" s="1"/>
      <c r="BEU2117" s="1"/>
      <c r="BEV2117" s="1"/>
      <c r="BEW2117" s="1"/>
      <c r="BEX2117" s="1"/>
      <c r="BEY2117" s="1"/>
      <c r="BEZ2117" s="1"/>
      <c r="BFA2117" s="1"/>
      <c r="BFB2117" s="1"/>
      <c r="BFC2117" s="1"/>
      <c r="BFD2117" s="1"/>
      <c r="BFE2117" s="1"/>
      <c r="BFF2117" s="1"/>
      <c r="BFG2117" s="1"/>
      <c r="BFH2117" s="1"/>
      <c r="BFI2117" s="1"/>
      <c r="BFJ2117" s="1"/>
      <c r="BFK2117" s="1"/>
      <c r="BFL2117" s="1"/>
      <c r="BFM2117" s="1"/>
      <c r="BFN2117" s="1"/>
      <c r="BFO2117" s="1"/>
      <c r="BFP2117" s="1"/>
      <c r="BFQ2117" s="1"/>
      <c r="BFR2117" s="1"/>
      <c r="BFS2117" s="1"/>
      <c r="BFT2117" s="1"/>
      <c r="BFU2117" s="1"/>
      <c r="BFV2117" s="1"/>
      <c r="BFW2117" s="1"/>
      <c r="BFX2117" s="1"/>
      <c r="BFY2117" s="1"/>
      <c r="BFZ2117" s="1"/>
      <c r="BGA2117" s="1"/>
      <c r="BGB2117" s="1"/>
      <c r="BGC2117" s="1"/>
      <c r="BGD2117" s="1"/>
      <c r="BGE2117" s="1"/>
      <c r="BGF2117" s="1"/>
      <c r="BGG2117" s="1"/>
      <c r="BGH2117" s="1"/>
      <c r="BGI2117" s="1"/>
      <c r="BGJ2117" s="1"/>
      <c r="BGK2117" s="1"/>
      <c r="BGL2117" s="1"/>
      <c r="BGM2117" s="1"/>
      <c r="BGN2117" s="1"/>
      <c r="BGO2117" s="1"/>
      <c r="BGP2117" s="1"/>
      <c r="BGQ2117" s="1"/>
      <c r="BGR2117" s="1"/>
      <c r="BGS2117" s="1"/>
      <c r="BGT2117" s="1"/>
      <c r="BGU2117" s="1"/>
      <c r="BGV2117" s="1"/>
      <c r="BGW2117" s="1"/>
      <c r="BGX2117" s="1"/>
      <c r="BGY2117" s="1"/>
      <c r="BGZ2117" s="1"/>
      <c r="BHA2117" s="1"/>
      <c r="BHB2117" s="1"/>
      <c r="BHC2117" s="1"/>
      <c r="BHD2117" s="1"/>
      <c r="BHE2117" s="1"/>
      <c r="BHF2117" s="1"/>
      <c r="BHG2117" s="1"/>
      <c r="BHH2117" s="1"/>
      <c r="BHI2117" s="1"/>
      <c r="BHJ2117" s="1"/>
      <c r="BHK2117" s="1"/>
      <c r="BHL2117" s="1"/>
      <c r="BHM2117" s="1"/>
      <c r="BHN2117" s="1"/>
      <c r="BHO2117" s="1"/>
      <c r="BHP2117" s="1"/>
      <c r="BHQ2117" s="1"/>
      <c r="BHR2117" s="1"/>
      <c r="BHS2117" s="1"/>
      <c r="BHT2117" s="1"/>
      <c r="BHU2117" s="1"/>
      <c r="BHV2117" s="1"/>
      <c r="BHW2117" s="1"/>
      <c r="BHX2117" s="1"/>
      <c r="BHY2117" s="1"/>
      <c r="BHZ2117" s="1"/>
      <c r="BIA2117" s="1"/>
      <c r="BIB2117" s="1"/>
      <c r="BIC2117" s="1"/>
      <c r="BID2117" s="1"/>
      <c r="BIE2117" s="1"/>
      <c r="BIF2117" s="1"/>
      <c r="BIG2117" s="1"/>
      <c r="BIH2117" s="1"/>
      <c r="BII2117" s="1"/>
      <c r="BIJ2117" s="1"/>
      <c r="BIK2117" s="1"/>
      <c r="BIL2117" s="1"/>
      <c r="BIM2117" s="1"/>
      <c r="BIN2117" s="1"/>
      <c r="BIO2117" s="1"/>
      <c r="BIP2117" s="1"/>
      <c r="BIQ2117" s="1"/>
      <c r="BIR2117" s="1"/>
      <c r="BIS2117" s="1"/>
      <c r="BIT2117" s="1"/>
      <c r="BIU2117" s="1"/>
      <c r="BIV2117" s="1"/>
      <c r="BIW2117" s="1"/>
      <c r="BIX2117" s="1"/>
      <c r="BIY2117" s="1"/>
      <c r="BIZ2117" s="1"/>
      <c r="BJA2117" s="1"/>
      <c r="BJB2117" s="1"/>
      <c r="BJC2117" s="1"/>
      <c r="BJD2117" s="1"/>
      <c r="BJE2117" s="1"/>
      <c r="BJF2117" s="1"/>
      <c r="BJG2117" s="1"/>
      <c r="BJH2117" s="1"/>
      <c r="BJI2117" s="1"/>
      <c r="BJJ2117" s="1"/>
      <c r="BJK2117" s="1"/>
      <c r="BJL2117" s="1"/>
      <c r="BJM2117" s="1"/>
      <c r="BJN2117" s="1"/>
      <c r="BJO2117" s="1"/>
      <c r="BJP2117" s="1"/>
      <c r="BJQ2117" s="1"/>
      <c r="BJR2117" s="1"/>
      <c r="BJS2117" s="1"/>
      <c r="BJT2117" s="1"/>
      <c r="BJU2117" s="1"/>
      <c r="BJV2117" s="1"/>
      <c r="BJW2117" s="1"/>
      <c r="BJX2117" s="1"/>
      <c r="BJY2117" s="1"/>
      <c r="BJZ2117" s="1"/>
      <c r="BKA2117" s="1"/>
      <c r="BKB2117" s="1"/>
      <c r="BKC2117" s="1"/>
      <c r="BKD2117" s="1"/>
      <c r="BKE2117" s="1"/>
      <c r="BKF2117" s="1"/>
      <c r="BKG2117" s="1"/>
      <c r="BKH2117" s="1"/>
      <c r="BKI2117" s="1"/>
      <c r="BKJ2117" s="1"/>
      <c r="BKK2117" s="1"/>
      <c r="BKL2117" s="1"/>
      <c r="BKM2117" s="1"/>
      <c r="BKN2117" s="1"/>
      <c r="BKO2117" s="1"/>
      <c r="BKP2117" s="1"/>
      <c r="BKQ2117" s="1"/>
      <c r="BKR2117" s="1"/>
      <c r="BKS2117" s="1"/>
      <c r="BKT2117" s="1"/>
      <c r="BKU2117" s="1"/>
      <c r="BKV2117" s="1"/>
      <c r="BKW2117" s="1"/>
      <c r="BKX2117" s="1"/>
      <c r="BKY2117" s="1"/>
      <c r="BKZ2117" s="1"/>
      <c r="BLA2117" s="1"/>
      <c r="BLB2117" s="1"/>
      <c r="BLC2117" s="1"/>
      <c r="BLD2117" s="1"/>
      <c r="BLE2117" s="1"/>
      <c r="BLF2117" s="1"/>
      <c r="BLG2117" s="1"/>
      <c r="BLH2117" s="1"/>
      <c r="BLI2117" s="1"/>
      <c r="BLJ2117" s="1"/>
      <c r="BLK2117" s="1"/>
      <c r="BLL2117" s="1"/>
      <c r="BLM2117" s="1"/>
      <c r="BLN2117" s="1"/>
      <c r="BLO2117" s="1"/>
      <c r="BLP2117" s="1"/>
      <c r="BLQ2117" s="1"/>
      <c r="BLR2117" s="1"/>
      <c r="BLS2117" s="1"/>
      <c r="BLT2117" s="1"/>
      <c r="BLU2117" s="1"/>
      <c r="BLV2117" s="1"/>
      <c r="BLW2117" s="1"/>
      <c r="BLX2117" s="1"/>
      <c r="BLY2117" s="1"/>
      <c r="BLZ2117" s="1"/>
      <c r="BMA2117" s="1"/>
      <c r="BMB2117" s="1"/>
      <c r="BMC2117" s="1"/>
      <c r="BMD2117" s="1"/>
      <c r="BME2117" s="1"/>
      <c r="BMF2117" s="1"/>
      <c r="BMG2117" s="1"/>
      <c r="BMH2117" s="1"/>
      <c r="BMI2117" s="1"/>
      <c r="BMJ2117" s="1"/>
      <c r="BMK2117" s="1"/>
      <c r="BML2117" s="1"/>
      <c r="BMM2117" s="1"/>
      <c r="BMN2117" s="1"/>
      <c r="BMO2117" s="1"/>
      <c r="BMP2117" s="1"/>
      <c r="BMQ2117" s="1"/>
      <c r="BMR2117" s="1"/>
      <c r="BMS2117" s="1"/>
      <c r="BMT2117" s="1"/>
      <c r="BMU2117" s="1"/>
      <c r="BMV2117" s="1"/>
      <c r="BMW2117" s="1"/>
      <c r="BMX2117" s="1"/>
      <c r="BMY2117" s="1"/>
      <c r="BMZ2117" s="1"/>
      <c r="BNA2117" s="1"/>
      <c r="BNB2117" s="1"/>
      <c r="BNC2117" s="1"/>
      <c r="BND2117" s="1"/>
      <c r="BNE2117" s="1"/>
      <c r="BNF2117" s="1"/>
      <c r="BNG2117" s="1"/>
      <c r="BNH2117" s="1"/>
      <c r="BNI2117" s="1"/>
      <c r="BNJ2117" s="1"/>
      <c r="BNK2117" s="1"/>
      <c r="BNL2117" s="1"/>
      <c r="BNM2117" s="1"/>
      <c r="BNN2117" s="1"/>
      <c r="BNO2117" s="1"/>
      <c r="BNP2117" s="1"/>
      <c r="BNQ2117" s="1"/>
      <c r="BNR2117" s="1"/>
      <c r="BNS2117" s="1"/>
      <c r="BNT2117" s="1"/>
      <c r="BNU2117" s="1"/>
      <c r="BNV2117" s="1"/>
      <c r="BNW2117" s="1"/>
      <c r="BNX2117" s="1"/>
      <c r="BNY2117" s="1"/>
      <c r="BNZ2117" s="1"/>
      <c r="BOA2117" s="1"/>
      <c r="BOB2117" s="1"/>
      <c r="BOC2117" s="1"/>
      <c r="BOD2117" s="1"/>
      <c r="BOE2117" s="1"/>
      <c r="BOF2117" s="1"/>
      <c r="BOG2117" s="1"/>
      <c r="BOH2117" s="1"/>
      <c r="BOI2117" s="1"/>
      <c r="BOJ2117" s="1"/>
      <c r="BOK2117" s="1"/>
      <c r="BOL2117" s="1"/>
      <c r="BOM2117" s="1"/>
      <c r="BON2117" s="1"/>
      <c r="BOO2117" s="1"/>
      <c r="BOP2117" s="1"/>
      <c r="BOQ2117" s="1"/>
      <c r="BOR2117" s="1"/>
      <c r="BOS2117" s="1"/>
      <c r="BOT2117" s="1"/>
      <c r="BOU2117" s="1"/>
      <c r="BOV2117" s="1"/>
      <c r="BOW2117" s="1"/>
      <c r="BOX2117" s="1"/>
      <c r="BOY2117" s="1"/>
      <c r="BOZ2117" s="1"/>
      <c r="BPA2117" s="1"/>
      <c r="BPB2117" s="1"/>
      <c r="BPC2117" s="1"/>
      <c r="BPD2117" s="1"/>
      <c r="BPE2117" s="1"/>
      <c r="BPF2117" s="1"/>
      <c r="BPG2117" s="1"/>
      <c r="BPH2117" s="1"/>
      <c r="BPI2117" s="1"/>
      <c r="BPJ2117" s="1"/>
      <c r="BPK2117" s="1"/>
      <c r="BPL2117" s="1"/>
      <c r="BPM2117" s="1"/>
      <c r="BPN2117" s="1"/>
      <c r="BPO2117" s="1"/>
      <c r="BPP2117" s="1"/>
      <c r="BPQ2117" s="1"/>
      <c r="BPR2117" s="1"/>
      <c r="BPS2117" s="1"/>
      <c r="BPT2117" s="1"/>
      <c r="BPU2117" s="1"/>
      <c r="BPV2117" s="1"/>
      <c r="BPW2117" s="1"/>
      <c r="BPX2117" s="1"/>
      <c r="BPY2117" s="1"/>
      <c r="BPZ2117" s="1"/>
      <c r="BQA2117" s="1"/>
      <c r="BQB2117" s="1"/>
      <c r="BQC2117" s="1"/>
      <c r="BQD2117" s="1"/>
      <c r="BQE2117" s="1"/>
      <c r="BQF2117" s="1"/>
      <c r="BQG2117" s="1"/>
      <c r="BQH2117" s="1"/>
      <c r="BQI2117" s="1"/>
      <c r="BQJ2117" s="1"/>
      <c r="BQK2117" s="1"/>
      <c r="BQL2117" s="1"/>
      <c r="BQM2117" s="1"/>
      <c r="BQN2117" s="1"/>
      <c r="BQO2117" s="1"/>
      <c r="BQP2117" s="1"/>
      <c r="BQQ2117" s="1"/>
      <c r="BQR2117" s="1"/>
      <c r="BQS2117" s="1"/>
      <c r="BQT2117" s="1"/>
      <c r="BQU2117" s="1"/>
      <c r="BQV2117" s="1"/>
      <c r="BQW2117" s="1"/>
      <c r="BQX2117" s="1"/>
      <c r="BQY2117" s="1"/>
      <c r="BQZ2117" s="1"/>
      <c r="BRA2117" s="1"/>
      <c r="BRB2117" s="1"/>
      <c r="BRC2117" s="1"/>
      <c r="BRD2117" s="1"/>
      <c r="BRE2117" s="1"/>
      <c r="BRF2117" s="1"/>
      <c r="BRG2117" s="1"/>
      <c r="BRH2117" s="1"/>
      <c r="BRI2117" s="1"/>
      <c r="BRJ2117" s="1"/>
      <c r="BRK2117" s="1"/>
      <c r="BRL2117" s="1"/>
      <c r="BRM2117" s="1"/>
      <c r="BRN2117" s="1"/>
      <c r="BRO2117" s="1"/>
      <c r="BRP2117" s="1"/>
      <c r="BRQ2117" s="1"/>
      <c r="BRR2117" s="1"/>
      <c r="BRS2117" s="1"/>
      <c r="BRT2117" s="1"/>
      <c r="BRU2117" s="1"/>
      <c r="BRV2117" s="1"/>
      <c r="BRW2117" s="1"/>
      <c r="BRX2117" s="1"/>
      <c r="BRY2117" s="1"/>
      <c r="BRZ2117" s="1"/>
      <c r="BSA2117" s="1"/>
      <c r="BSB2117" s="1"/>
      <c r="BSC2117" s="1"/>
      <c r="BSD2117" s="1"/>
      <c r="BSE2117" s="1"/>
      <c r="BSF2117" s="1"/>
      <c r="BSG2117" s="1"/>
      <c r="BSH2117" s="1"/>
      <c r="BSI2117" s="1"/>
      <c r="BSJ2117" s="1"/>
      <c r="BSK2117" s="1"/>
      <c r="BSL2117" s="1"/>
      <c r="BSM2117" s="1"/>
      <c r="BSN2117" s="1"/>
      <c r="BSO2117" s="1"/>
      <c r="BSP2117" s="1"/>
      <c r="BSQ2117" s="1"/>
      <c r="BSR2117" s="1"/>
      <c r="BSS2117" s="1"/>
      <c r="BST2117" s="1"/>
      <c r="BSU2117" s="1"/>
      <c r="BSV2117" s="1"/>
      <c r="BSW2117" s="1"/>
      <c r="BSX2117" s="1"/>
      <c r="BSY2117" s="1"/>
      <c r="BSZ2117" s="1"/>
      <c r="BTA2117" s="1"/>
      <c r="BTB2117" s="1"/>
      <c r="BTC2117" s="1"/>
      <c r="BTD2117" s="1"/>
      <c r="BTE2117" s="1"/>
      <c r="BTF2117" s="1"/>
      <c r="BTG2117" s="1"/>
      <c r="BTH2117" s="1"/>
      <c r="BTI2117" s="1"/>
      <c r="BTJ2117" s="1"/>
      <c r="BTK2117" s="1"/>
      <c r="BTL2117" s="1"/>
      <c r="BTM2117" s="1"/>
      <c r="BTN2117" s="1"/>
      <c r="BTO2117" s="1"/>
      <c r="BTP2117" s="1"/>
      <c r="BTQ2117" s="1"/>
      <c r="BTR2117" s="1"/>
      <c r="BTS2117" s="1"/>
      <c r="BTT2117" s="1"/>
      <c r="BTU2117" s="1"/>
      <c r="BTV2117" s="1"/>
      <c r="BTW2117" s="1"/>
      <c r="BTX2117" s="1"/>
      <c r="BTY2117" s="1"/>
      <c r="BTZ2117" s="1"/>
      <c r="BUA2117" s="1"/>
      <c r="BUB2117" s="1"/>
      <c r="BUC2117" s="1"/>
      <c r="BUD2117" s="1"/>
      <c r="BUE2117" s="1"/>
      <c r="BUF2117" s="1"/>
      <c r="BUG2117" s="1"/>
      <c r="BUH2117" s="1"/>
      <c r="BUI2117" s="1"/>
      <c r="BUJ2117" s="1"/>
      <c r="BUK2117" s="1"/>
      <c r="BUL2117" s="1"/>
      <c r="BUM2117" s="1"/>
      <c r="BUN2117" s="1"/>
      <c r="BUO2117" s="1"/>
      <c r="BUP2117" s="1"/>
      <c r="BUQ2117" s="1"/>
      <c r="BUR2117" s="1"/>
      <c r="BUS2117" s="1"/>
      <c r="BUT2117" s="1"/>
      <c r="BUU2117" s="1"/>
      <c r="BUV2117" s="1"/>
      <c r="BUW2117" s="1"/>
      <c r="BUX2117" s="1"/>
      <c r="BUY2117" s="1"/>
      <c r="BUZ2117" s="1"/>
      <c r="BVA2117" s="1"/>
      <c r="BVB2117" s="1"/>
      <c r="BVC2117" s="1"/>
      <c r="BVD2117" s="1"/>
      <c r="BVE2117" s="1"/>
      <c r="BVF2117" s="1"/>
      <c r="BVG2117" s="1"/>
      <c r="BVH2117" s="1"/>
      <c r="BVI2117" s="1"/>
      <c r="BVJ2117" s="1"/>
      <c r="BVK2117" s="1"/>
      <c r="BVL2117" s="1"/>
      <c r="BVM2117" s="1"/>
      <c r="BVN2117" s="1"/>
      <c r="BVO2117" s="1"/>
      <c r="BVP2117" s="1"/>
      <c r="BVQ2117" s="1"/>
      <c r="BVR2117" s="1"/>
      <c r="BVS2117" s="1"/>
      <c r="BVT2117" s="1"/>
      <c r="BVU2117" s="1"/>
      <c r="BVV2117" s="1"/>
      <c r="BVW2117" s="1"/>
      <c r="BVX2117" s="1"/>
      <c r="BVY2117" s="1"/>
      <c r="BVZ2117" s="1"/>
      <c r="BWA2117" s="1"/>
      <c r="BWB2117" s="1"/>
      <c r="BWC2117" s="1"/>
      <c r="BWD2117" s="1"/>
      <c r="BWE2117" s="1"/>
      <c r="BWF2117" s="1"/>
      <c r="BWG2117" s="1"/>
      <c r="BWH2117" s="1"/>
      <c r="BWI2117" s="1"/>
      <c r="BWJ2117" s="1"/>
      <c r="BWK2117" s="1"/>
      <c r="BWL2117" s="1"/>
      <c r="BWM2117" s="1"/>
      <c r="BWN2117" s="1"/>
      <c r="BWO2117" s="1"/>
      <c r="BWP2117" s="1"/>
      <c r="BWQ2117" s="1"/>
      <c r="BWR2117" s="1"/>
      <c r="BWS2117" s="1"/>
      <c r="BWT2117" s="1"/>
      <c r="BWU2117" s="1"/>
      <c r="BWV2117" s="1"/>
      <c r="BWW2117" s="1"/>
      <c r="BWX2117" s="1"/>
      <c r="BWY2117" s="1"/>
      <c r="BWZ2117" s="1"/>
      <c r="BXA2117" s="1"/>
      <c r="BXB2117" s="1"/>
      <c r="BXC2117" s="1"/>
      <c r="BXD2117" s="1"/>
      <c r="BXE2117" s="1"/>
      <c r="BXF2117" s="1"/>
      <c r="BXG2117" s="1"/>
      <c r="BXH2117" s="1"/>
      <c r="BXI2117" s="1"/>
      <c r="BXJ2117" s="1"/>
      <c r="BXK2117" s="1"/>
      <c r="BXL2117" s="1"/>
      <c r="BXM2117" s="1"/>
      <c r="BXN2117" s="1"/>
      <c r="BXO2117" s="1"/>
      <c r="BXP2117" s="1"/>
      <c r="BXQ2117" s="1"/>
      <c r="BXR2117" s="1"/>
      <c r="BXS2117" s="1"/>
      <c r="BXT2117" s="1"/>
      <c r="BXU2117" s="1"/>
      <c r="BXV2117" s="1"/>
      <c r="BXW2117" s="1"/>
      <c r="BXX2117" s="1"/>
      <c r="BXY2117" s="1"/>
      <c r="BXZ2117" s="1"/>
      <c r="BYA2117" s="1"/>
      <c r="BYB2117" s="1"/>
      <c r="BYC2117" s="1"/>
      <c r="BYD2117" s="1"/>
      <c r="BYE2117" s="1"/>
      <c r="BYF2117" s="1"/>
      <c r="BYG2117" s="1"/>
      <c r="BYH2117" s="1"/>
      <c r="BYI2117" s="1"/>
      <c r="BYJ2117" s="1"/>
      <c r="BYK2117" s="1"/>
      <c r="BYL2117" s="1"/>
      <c r="BYM2117" s="1"/>
      <c r="BYN2117" s="1"/>
      <c r="BYO2117" s="1"/>
      <c r="BYP2117" s="1"/>
      <c r="BYQ2117" s="1"/>
      <c r="BYR2117" s="1"/>
      <c r="BYS2117" s="1"/>
      <c r="BYT2117" s="1"/>
      <c r="BYU2117" s="1"/>
      <c r="BYV2117" s="1"/>
      <c r="BYW2117" s="1"/>
      <c r="BYX2117" s="1"/>
      <c r="BYY2117" s="1"/>
      <c r="BYZ2117" s="1"/>
      <c r="BZA2117" s="1"/>
      <c r="BZB2117" s="1"/>
      <c r="BZC2117" s="1"/>
      <c r="BZD2117" s="1"/>
      <c r="BZE2117" s="1"/>
      <c r="BZF2117" s="1"/>
      <c r="BZG2117" s="1"/>
      <c r="BZH2117" s="1"/>
      <c r="BZI2117" s="1"/>
      <c r="BZJ2117" s="1"/>
      <c r="BZK2117" s="1"/>
      <c r="BZL2117" s="1"/>
      <c r="BZM2117" s="1"/>
      <c r="BZN2117" s="1"/>
      <c r="BZO2117" s="1"/>
      <c r="BZP2117" s="1"/>
      <c r="BZQ2117" s="1"/>
      <c r="BZR2117" s="1"/>
      <c r="BZS2117" s="1"/>
      <c r="BZT2117" s="1"/>
      <c r="BZU2117" s="1"/>
      <c r="BZV2117" s="1"/>
      <c r="BZW2117" s="1"/>
      <c r="BZX2117" s="1"/>
      <c r="BZY2117" s="1"/>
      <c r="BZZ2117" s="1"/>
      <c r="CAA2117" s="1"/>
      <c r="CAB2117" s="1"/>
      <c r="CAC2117" s="1"/>
      <c r="CAD2117" s="1"/>
      <c r="CAE2117" s="1"/>
      <c r="CAF2117" s="1"/>
      <c r="CAG2117" s="1"/>
      <c r="CAH2117" s="1"/>
      <c r="CAI2117" s="1"/>
      <c r="CAJ2117" s="1"/>
      <c r="CAK2117" s="1"/>
      <c r="CAL2117" s="1"/>
      <c r="CAM2117" s="1"/>
      <c r="CAN2117" s="1"/>
      <c r="CAO2117" s="1"/>
      <c r="CAP2117" s="1"/>
      <c r="CAQ2117" s="1"/>
      <c r="CAR2117" s="1"/>
      <c r="CAS2117" s="1"/>
      <c r="CAT2117" s="1"/>
      <c r="CAU2117" s="1"/>
      <c r="CAV2117" s="1"/>
      <c r="CAW2117" s="1"/>
      <c r="CAX2117" s="1"/>
      <c r="CAY2117" s="1"/>
      <c r="CAZ2117" s="1"/>
      <c r="CBA2117" s="1"/>
      <c r="CBB2117" s="1"/>
      <c r="CBC2117" s="1"/>
      <c r="CBD2117" s="1"/>
      <c r="CBE2117" s="1"/>
      <c r="CBF2117" s="1"/>
      <c r="CBG2117" s="1"/>
      <c r="CBH2117" s="1"/>
      <c r="CBI2117" s="1"/>
      <c r="CBJ2117" s="1"/>
      <c r="CBK2117" s="1"/>
      <c r="CBL2117" s="1"/>
      <c r="CBM2117" s="1"/>
      <c r="CBN2117" s="1"/>
      <c r="CBO2117" s="1"/>
      <c r="CBP2117" s="1"/>
      <c r="CBQ2117" s="1"/>
      <c r="CBR2117" s="1"/>
      <c r="CBS2117" s="1"/>
      <c r="CBT2117" s="1"/>
      <c r="CBU2117" s="1"/>
      <c r="CBV2117" s="1"/>
      <c r="CBW2117" s="1"/>
      <c r="CBX2117" s="1"/>
      <c r="CBY2117" s="1"/>
      <c r="CBZ2117" s="1"/>
      <c r="CCA2117" s="1"/>
      <c r="CCB2117" s="1"/>
      <c r="CCC2117" s="1"/>
      <c r="CCD2117" s="1"/>
      <c r="CCE2117" s="1"/>
      <c r="CCF2117" s="1"/>
      <c r="CCG2117" s="1"/>
      <c r="CCH2117" s="1"/>
      <c r="CCI2117" s="1"/>
      <c r="CCJ2117" s="1"/>
      <c r="CCK2117" s="1"/>
      <c r="CCL2117" s="1"/>
      <c r="CCM2117" s="1"/>
      <c r="CCN2117" s="1"/>
      <c r="CCO2117" s="1"/>
      <c r="CCP2117" s="1"/>
      <c r="CCQ2117" s="1"/>
      <c r="CCR2117" s="1"/>
      <c r="CCS2117" s="1"/>
      <c r="CCT2117" s="1"/>
      <c r="CCU2117" s="1"/>
      <c r="CCV2117" s="1"/>
      <c r="CCW2117" s="1"/>
      <c r="CCX2117" s="1"/>
      <c r="CCY2117" s="1"/>
      <c r="CCZ2117" s="1"/>
      <c r="CDA2117" s="1"/>
      <c r="CDB2117" s="1"/>
      <c r="CDC2117" s="1"/>
      <c r="CDD2117" s="1"/>
      <c r="CDE2117" s="1"/>
      <c r="CDF2117" s="1"/>
      <c r="CDG2117" s="1"/>
      <c r="CDH2117" s="1"/>
      <c r="CDI2117" s="1"/>
      <c r="CDJ2117" s="1"/>
      <c r="CDK2117" s="1"/>
      <c r="CDL2117" s="1"/>
      <c r="CDM2117" s="1"/>
      <c r="CDN2117" s="1"/>
      <c r="CDO2117" s="1"/>
      <c r="CDP2117" s="1"/>
      <c r="CDQ2117" s="1"/>
      <c r="CDR2117" s="1"/>
      <c r="CDS2117" s="1"/>
      <c r="CDT2117" s="1"/>
      <c r="CDU2117" s="1"/>
      <c r="CDV2117" s="1"/>
      <c r="CDW2117" s="1"/>
      <c r="CDX2117" s="1"/>
      <c r="CDY2117" s="1"/>
      <c r="CDZ2117" s="1"/>
      <c r="CEA2117" s="1"/>
      <c r="CEB2117" s="1"/>
      <c r="CEC2117" s="1"/>
      <c r="CED2117" s="1"/>
      <c r="CEE2117" s="1"/>
      <c r="CEF2117" s="1"/>
      <c r="CEG2117" s="1"/>
      <c r="CEH2117" s="1"/>
      <c r="CEI2117" s="1"/>
      <c r="CEJ2117" s="1"/>
      <c r="CEK2117" s="1"/>
      <c r="CEL2117" s="1"/>
      <c r="CEM2117" s="1"/>
      <c r="CEN2117" s="1"/>
      <c r="CEO2117" s="1"/>
      <c r="CEP2117" s="1"/>
      <c r="CEQ2117" s="1"/>
      <c r="CER2117" s="1"/>
      <c r="CES2117" s="1"/>
      <c r="CET2117" s="1"/>
      <c r="CEU2117" s="1"/>
      <c r="CEV2117" s="1"/>
      <c r="CEW2117" s="1"/>
      <c r="CEX2117" s="1"/>
      <c r="CEY2117" s="1"/>
      <c r="CEZ2117" s="1"/>
      <c r="CFA2117" s="1"/>
      <c r="CFB2117" s="1"/>
      <c r="CFC2117" s="1"/>
      <c r="CFD2117" s="1"/>
      <c r="CFE2117" s="1"/>
      <c r="CFF2117" s="1"/>
      <c r="CFG2117" s="1"/>
      <c r="CFH2117" s="1"/>
      <c r="CFI2117" s="1"/>
      <c r="CFJ2117" s="1"/>
      <c r="CFK2117" s="1"/>
      <c r="CFL2117" s="1"/>
      <c r="CFM2117" s="1"/>
      <c r="CFN2117" s="1"/>
      <c r="CFO2117" s="1"/>
      <c r="CFP2117" s="1"/>
      <c r="CFQ2117" s="1"/>
      <c r="CFR2117" s="1"/>
      <c r="CFS2117" s="1"/>
      <c r="CFT2117" s="1"/>
      <c r="CFU2117" s="1"/>
      <c r="CFV2117" s="1"/>
      <c r="CFW2117" s="1"/>
      <c r="CFX2117" s="1"/>
      <c r="CFY2117" s="1"/>
      <c r="CFZ2117" s="1"/>
      <c r="CGA2117" s="1"/>
      <c r="CGB2117" s="1"/>
      <c r="CGC2117" s="1"/>
      <c r="CGD2117" s="1"/>
      <c r="CGE2117" s="1"/>
      <c r="CGF2117" s="1"/>
      <c r="CGG2117" s="1"/>
      <c r="CGH2117" s="1"/>
      <c r="CGI2117" s="1"/>
      <c r="CGJ2117" s="1"/>
      <c r="CGK2117" s="1"/>
      <c r="CGL2117" s="1"/>
      <c r="CGM2117" s="1"/>
      <c r="CGN2117" s="1"/>
      <c r="CGO2117" s="1"/>
      <c r="CGP2117" s="1"/>
      <c r="CGQ2117" s="1"/>
      <c r="CGR2117" s="1"/>
      <c r="CGS2117" s="1"/>
      <c r="CGT2117" s="1"/>
      <c r="CGU2117" s="1"/>
      <c r="CGV2117" s="1"/>
      <c r="CGW2117" s="1"/>
      <c r="CGX2117" s="1"/>
      <c r="CGY2117" s="1"/>
      <c r="CGZ2117" s="1"/>
      <c r="CHA2117" s="1"/>
      <c r="CHB2117" s="1"/>
      <c r="CHC2117" s="1"/>
      <c r="CHD2117" s="1"/>
      <c r="CHE2117" s="1"/>
      <c r="CHF2117" s="1"/>
      <c r="CHG2117" s="1"/>
      <c r="CHH2117" s="1"/>
      <c r="CHI2117" s="1"/>
      <c r="CHJ2117" s="1"/>
      <c r="CHK2117" s="1"/>
      <c r="CHL2117" s="1"/>
      <c r="CHM2117" s="1"/>
      <c r="CHN2117" s="1"/>
      <c r="CHO2117" s="1"/>
      <c r="CHP2117" s="1"/>
      <c r="CHQ2117" s="1"/>
      <c r="CHR2117" s="1"/>
      <c r="CHS2117" s="1"/>
      <c r="CHT2117" s="1"/>
      <c r="CHU2117" s="1"/>
      <c r="CHV2117" s="1"/>
      <c r="CHW2117" s="1"/>
      <c r="CHX2117" s="1"/>
      <c r="CHY2117" s="1"/>
      <c r="CHZ2117" s="1"/>
      <c r="CIA2117" s="1"/>
      <c r="CIB2117" s="1"/>
      <c r="CIC2117" s="1"/>
      <c r="CID2117" s="1"/>
      <c r="CIE2117" s="1"/>
      <c r="CIF2117" s="1"/>
      <c r="CIG2117" s="1"/>
      <c r="CIH2117" s="1"/>
      <c r="CII2117" s="1"/>
      <c r="CIJ2117" s="1"/>
      <c r="CIK2117" s="1"/>
      <c r="CIL2117" s="1"/>
      <c r="CIM2117" s="1"/>
      <c r="CIN2117" s="1"/>
      <c r="CIO2117" s="1"/>
      <c r="CIP2117" s="1"/>
      <c r="CIQ2117" s="1"/>
      <c r="CIR2117" s="1"/>
      <c r="CIS2117" s="1"/>
      <c r="CIT2117" s="1"/>
      <c r="CIU2117" s="1"/>
      <c r="CIV2117" s="1"/>
      <c r="CIW2117" s="1"/>
      <c r="CIX2117" s="1"/>
      <c r="CIY2117" s="1"/>
      <c r="CIZ2117" s="1"/>
      <c r="CJA2117" s="1"/>
      <c r="CJB2117" s="1"/>
      <c r="CJC2117" s="1"/>
      <c r="CJD2117" s="1"/>
      <c r="CJE2117" s="1"/>
      <c r="CJF2117" s="1"/>
      <c r="CJG2117" s="1"/>
      <c r="CJH2117" s="1"/>
      <c r="CJI2117" s="1"/>
      <c r="CJJ2117" s="1"/>
      <c r="CJK2117" s="1"/>
      <c r="CJL2117" s="1"/>
      <c r="CJM2117" s="1"/>
      <c r="CJN2117" s="1"/>
      <c r="CJO2117" s="1"/>
      <c r="CJP2117" s="1"/>
      <c r="CJQ2117" s="1"/>
      <c r="CJR2117" s="1"/>
      <c r="CJS2117" s="1"/>
      <c r="CJT2117" s="1"/>
      <c r="CJU2117" s="1"/>
      <c r="CJV2117" s="1"/>
      <c r="CJW2117" s="1"/>
      <c r="CJX2117" s="1"/>
      <c r="CJY2117" s="1"/>
      <c r="CJZ2117" s="1"/>
      <c r="CKA2117" s="1"/>
      <c r="CKB2117" s="1"/>
      <c r="CKC2117" s="1"/>
      <c r="CKD2117" s="1"/>
      <c r="CKE2117" s="1"/>
      <c r="CKF2117" s="1"/>
      <c r="CKG2117" s="1"/>
      <c r="CKH2117" s="1"/>
      <c r="CKI2117" s="1"/>
      <c r="CKJ2117" s="1"/>
      <c r="CKK2117" s="1"/>
      <c r="CKL2117" s="1"/>
      <c r="CKM2117" s="1"/>
      <c r="CKN2117" s="1"/>
      <c r="CKO2117" s="1"/>
      <c r="CKP2117" s="1"/>
      <c r="CKQ2117" s="1"/>
      <c r="CKR2117" s="1"/>
      <c r="CKS2117" s="1"/>
      <c r="CKT2117" s="1"/>
      <c r="CKU2117" s="1"/>
      <c r="CKV2117" s="1"/>
      <c r="CKW2117" s="1"/>
      <c r="CKX2117" s="1"/>
      <c r="CKY2117" s="1"/>
      <c r="CKZ2117" s="1"/>
      <c r="CLA2117" s="1"/>
      <c r="CLB2117" s="1"/>
      <c r="CLC2117" s="1"/>
      <c r="CLD2117" s="1"/>
      <c r="CLE2117" s="1"/>
      <c r="CLF2117" s="1"/>
      <c r="CLG2117" s="1"/>
      <c r="CLH2117" s="1"/>
      <c r="CLI2117" s="1"/>
      <c r="CLJ2117" s="1"/>
      <c r="CLK2117" s="1"/>
      <c r="CLL2117" s="1"/>
      <c r="CLM2117" s="1"/>
      <c r="CLN2117" s="1"/>
      <c r="CLO2117" s="1"/>
      <c r="CLP2117" s="1"/>
      <c r="CLQ2117" s="1"/>
      <c r="CLR2117" s="1"/>
      <c r="CLS2117" s="1"/>
      <c r="CLT2117" s="1"/>
      <c r="CLU2117" s="1"/>
      <c r="CLV2117" s="1"/>
      <c r="CLW2117" s="1"/>
      <c r="CLX2117" s="1"/>
      <c r="CLY2117" s="1"/>
      <c r="CLZ2117" s="1"/>
      <c r="CMA2117" s="1"/>
      <c r="CMB2117" s="1"/>
      <c r="CMC2117" s="1"/>
      <c r="CMD2117" s="1"/>
      <c r="CME2117" s="1"/>
      <c r="CMF2117" s="1"/>
      <c r="CMG2117" s="1"/>
      <c r="CMH2117" s="1"/>
      <c r="CMI2117" s="1"/>
      <c r="CMJ2117" s="1"/>
      <c r="CMK2117" s="1"/>
      <c r="CML2117" s="1"/>
      <c r="CMM2117" s="1"/>
      <c r="CMN2117" s="1"/>
      <c r="CMO2117" s="1"/>
      <c r="CMP2117" s="1"/>
      <c r="CMQ2117" s="1"/>
      <c r="CMR2117" s="1"/>
      <c r="CMS2117" s="1"/>
      <c r="CMT2117" s="1"/>
      <c r="CMU2117" s="1"/>
      <c r="CMV2117" s="1"/>
      <c r="CMW2117" s="1"/>
      <c r="CMX2117" s="1"/>
      <c r="CMY2117" s="1"/>
      <c r="CMZ2117" s="1"/>
      <c r="CNA2117" s="1"/>
      <c r="CNB2117" s="1"/>
      <c r="CNC2117" s="1"/>
      <c r="CND2117" s="1"/>
      <c r="CNE2117" s="1"/>
      <c r="CNF2117" s="1"/>
      <c r="CNG2117" s="1"/>
      <c r="CNH2117" s="1"/>
      <c r="CNI2117" s="1"/>
      <c r="CNJ2117" s="1"/>
      <c r="CNK2117" s="1"/>
      <c r="CNL2117" s="1"/>
      <c r="CNM2117" s="1"/>
      <c r="CNN2117" s="1"/>
      <c r="CNO2117" s="1"/>
      <c r="CNP2117" s="1"/>
      <c r="CNQ2117" s="1"/>
      <c r="CNR2117" s="1"/>
      <c r="CNS2117" s="1"/>
      <c r="CNT2117" s="1"/>
      <c r="CNU2117" s="1"/>
      <c r="CNV2117" s="1"/>
      <c r="CNW2117" s="1"/>
      <c r="CNX2117" s="1"/>
      <c r="CNY2117" s="1"/>
      <c r="CNZ2117" s="1"/>
      <c r="COA2117" s="1"/>
      <c r="COB2117" s="1"/>
      <c r="COC2117" s="1"/>
      <c r="COD2117" s="1"/>
      <c r="COE2117" s="1"/>
      <c r="COF2117" s="1"/>
      <c r="COG2117" s="1"/>
      <c r="COH2117" s="1"/>
      <c r="COI2117" s="1"/>
      <c r="COJ2117" s="1"/>
      <c r="COK2117" s="1"/>
      <c r="COL2117" s="1"/>
      <c r="COM2117" s="1"/>
      <c r="CON2117" s="1"/>
      <c r="COO2117" s="1"/>
      <c r="COP2117" s="1"/>
      <c r="COQ2117" s="1"/>
      <c r="COR2117" s="1"/>
      <c r="COS2117" s="1"/>
      <c r="COT2117" s="1"/>
      <c r="COU2117" s="1"/>
      <c r="COV2117" s="1"/>
      <c r="COW2117" s="1"/>
      <c r="COX2117" s="1"/>
      <c r="COY2117" s="1"/>
      <c r="COZ2117" s="1"/>
      <c r="CPA2117" s="1"/>
      <c r="CPB2117" s="1"/>
      <c r="CPC2117" s="1"/>
      <c r="CPD2117" s="1"/>
      <c r="CPE2117" s="1"/>
      <c r="CPF2117" s="1"/>
      <c r="CPG2117" s="1"/>
      <c r="CPH2117" s="1"/>
      <c r="CPI2117" s="1"/>
      <c r="CPJ2117" s="1"/>
      <c r="CPK2117" s="1"/>
      <c r="CPL2117" s="1"/>
      <c r="CPM2117" s="1"/>
      <c r="CPN2117" s="1"/>
      <c r="CPO2117" s="1"/>
      <c r="CPP2117" s="1"/>
      <c r="CPQ2117" s="1"/>
      <c r="CPR2117" s="1"/>
      <c r="CPS2117" s="1"/>
      <c r="CPT2117" s="1"/>
      <c r="CPU2117" s="1"/>
      <c r="CPV2117" s="1"/>
      <c r="CPW2117" s="1"/>
      <c r="CPX2117" s="1"/>
      <c r="CPY2117" s="1"/>
      <c r="CPZ2117" s="1"/>
      <c r="CQA2117" s="1"/>
      <c r="CQB2117" s="1"/>
      <c r="CQC2117" s="1"/>
      <c r="CQD2117" s="1"/>
      <c r="CQE2117" s="1"/>
      <c r="CQF2117" s="1"/>
      <c r="CQG2117" s="1"/>
      <c r="CQH2117" s="1"/>
      <c r="CQI2117" s="1"/>
      <c r="CQJ2117" s="1"/>
      <c r="CQK2117" s="1"/>
      <c r="CQL2117" s="1"/>
      <c r="CQM2117" s="1"/>
      <c r="CQN2117" s="1"/>
      <c r="CQO2117" s="1"/>
      <c r="CQP2117" s="1"/>
      <c r="CQQ2117" s="1"/>
      <c r="CQR2117" s="1"/>
      <c r="CQS2117" s="1"/>
      <c r="CQT2117" s="1"/>
      <c r="CQU2117" s="1"/>
      <c r="CQV2117" s="1"/>
      <c r="CQW2117" s="1"/>
      <c r="CQX2117" s="1"/>
      <c r="CQY2117" s="1"/>
      <c r="CQZ2117" s="1"/>
      <c r="CRA2117" s="1"/>
      <c r="CRB2117" s="1"/>
      <c r="CRC2117" s="1"/>
      <c r="CRD2117" s="1"/>
      <c r="CRE2117" s="1"/>
      <c r="CRF2117" s="1"/>
      <c r="CRG2117" s="1"/>
      <c r="CRH2117" s="1"/>
      <c r="CRI2117" s="1"/>
      <c r="CRJ2117" s="1"/>
      <c r="CRK2117" s="1"/>
      <c r="CRL2117" s="1"/>
      <c r="CRM2117" s="1"/>
      <c r="CRN2117" s="1"/>
      <c r="CRO2117" s="1"/>
      <c r="CRP2117" s="1"/>
      <c r="CRQ2117" s="1"/>
      <c r="CRR2117" s="1"/>
      <c r="CRS2117" s="1"/>
      <c r="CRT2117" s="1"/>
      <c r="CRU2117" s="1"/>
      <c r="CRV2117" s="1"/>
      <c r="CRW2117" s="1"/>
      <c r="CRX2117" s="1"/>
      <c r="CRY2117" s="1"/>
      <c r="CRZ2117" s="1"/>
      <c r="CSA2117" s="1"/>
      <c r="CSB2117" s="1"/>
      <c r="CSC2117" s="1"/>
      <c r="CSD2117" s="1"/>
      <c r="CSE2117" s="1"/>
      <c r="CSF2117" s="1"/>
      <c r="CSG2117" s="1"/>
      <c r="CSH2117" s="1"/>
      <c r="CSI2117" s="1"/>
      <c r="CSJ2117" s="1"/>
      <c r="CSK2117" s="1"/>
      <c r="CSL2117" s="1"/>
      <c r="CSM2117" s="1"/>
      <c r="CSN2117" s="1"/>
      <c r="CSO2117" s="1"/>
      <c r="CSP2117" s="1"/>
      <c r="CSQ2117" s="1"/>
      <c r="CSR2117" s="1"/>
      <c r="CSS2117" s="1"/>
      <c r="CST2117" s="1"/>
      <c r="CSU2117" s="1"/>
      <c r="CSV2117" s="1"/>
      <c r="CSW2117" s="1"/>
      <c r="CSX2117" s="1"/>
      <c r="CSY2117" s="1"/>
      <c r="CSZ2117" s="1"/>
      <c r="CTA2117" s="1"/>
      <c r="CTB2117" s="1"/>
      <c r="CTC2117" s="1"/>
      <c r="CTD2117" s="1"/>
      <c r="CTE2117" s="1"/>
      <c r="CTF2117" s="1"/>
      <c r="CTG2117" s="1"/>
      <c r="CTH2117" s="1"/>
      <c r="CTI2117" s="1"/>
      <c r="CTJ2117" s="1"/>
      <c r="CTK2117" s="1"/>
      <c r="CTL2117" s="1"/>
      <c r="CTM2117" s="1"/>
      <c r="CTN2117" s="1"/>
      <c r="CTO2117" s="1"/>
      <c r="CTP2117" s="1"/>
      <c r="CTQ2117" s="1"/>
      <c r="CTR2117" s="1"/>
      <c r="CTS2117" s="1"/>
      <c r="CTT2117" s="1"/>
      <c r="CTU2117" s="1"/>
      <c r="CTV2117" s="1"/>
      <c r="CTW2117" s="1"/>
      <c r="CTX2117" s="1"/>
      <c r="CTY2117" s="1"/>
      <c r="CTZ2117" s="1"/>
      <c r="CUA2117" s="1"/>
      <c r="CUB2117" s="1"/>
      <c r="CUC2117" s="1"/>
      <c r="CUD2117" s="1"/>
      <c r="CUE2117" s="1"/>
      <c r="CUF2117" s="1"/>
      <c r="CUG2117" s="1"/>
      <c r="CUH2117" s="1"/>
      <c r="CUI2117" s="1"/>
      <c r="CUJ2117" s="1"/>
      <c r="CUK2117" s="1"/>
      <c r="CUL2117" s="1"/>
      <c r="CUM2117" s="1"/>
      <c r="CUN2117" s="1"/>
      <c r="CUO2117" s="1"/>
      <c r="CUP2117" s="1"/>
      <c r="CUQ2117" s="1"/>
      <c r="CUR2117" s="1"/>
      <c r="CUS2117" s="1"/>
      <c r="CUT2117" s="1"/>
      <c r="CUU2117" s="1"/>
      <c r="CUV2117" s="1"/>
      <c r="CUW2117" s="1"/>
      <c r="CUX2117" s="1"/>
      <c r="CUY2117" s="1"/>
      <c r="CUZ2117" s="1"/>
      <c r="CVA2117" s="1"/>
      <c r="CVB2117" s="1"/>
      <c r="CVC2117" s="1"/>
      <c r="CVD2117" s="1"/>
      <c r="CVE2117" s="1"/>
      <c r="CVF2117" s="1"/>
      <c r="CVG2117" s="1"/>
      <c r="CVH2117" s="1"/>
      <c r="CVI2117" s="1"/>
      <c r="CVJ2117" s="1"/>
      <c r="CVK2117" s="1"/>
      <c r="CVL2117" s="1"/>
      <c r="CVM2117" s="1"/>
      <c r="CVN2117" s="1"/>
      <c r="CVO2117" s="1"/>
      <c r="CVP2117" s="1"/>
      <c r="CVQ2117" s="1"/>
      <c r="CVR2117" s="1"/>
      <c r="CVS2117" s="1"/>
      <c r="CVT2117" s="1"/>
      <c r="CVU2117" s="1"/>
      <c r="CVV2117" s="1"/>
      <c r="CVW2117" s="1"/>
      <c r="CVX2117" s="1"/>
      <c r="CVY2117" s="1"/>
      <c r="CVZ2117" s="1"/>
      <c r="CWA2117" s="1"/>
      <c r="CWB2117" s="1"/>
      <c r="CWC2117" s="1"/>
      <c r="CWD2117" s="1"/>
      <c r="CWE2117" s="1"/>
      <c r="CWF2117" s="1"/>
      <c r="CWG2117" s="1"/>
      <c r="CWH2117" s="1"/>
      <c r="CWI2117" s="1"/>
      <c r="CWJ2117" s="1"/>
      <c r="CWK2117" s="1"/>
      <c r="CWL2117" s="1"/>
      <c r="CWM2117" s="1"/>
      <c r="CWN2117" s="1"/>
      <c r="CWO2117" s="1"/>
      <c r="CWP2117" s="1"/>
      <c r="CWQ2117" s="1"/>
      <c r="CWR2117" s="1"/>
      <c r="CWS2117" s="1"/>
      <c r="CWT2117" s="1"/>
      <c r="CWU2117" s="1"/>
      <c r="CWV2117" s="1"/>
      <c r="CWW2117" s="1"/>
      <c r="CWX2117" s="1"/>
      <c r="CWY2117" s="1"/>
      <c r="CWZ2117" s="1"/>
      <c r="CXA2117" s="1"/>
      <c r="CXB2117" s="1"/>
      <c r="CXC2117" s="1"/>
      <c r="CXD2117" s="1"/>
      <c r="CXE2117" s="1"/>
      <c r="CXF2117" s="1"/>
      <c r="CXG2117" s="1"/>
      <c r="CXH2117" s="1"/>
      <c r="CXI2117" s="1"/>
      <c r="CXJ2117" s="1"/>
      <c r="CXK2117" s="1"/>
      <c r="CXL2117" s="1"/>
      <c r="CXM2117" s="1"/>
      <c r="CXN2117" s="1"/>
      <c r="CXO2117" s="1"/>
      <c r="CXP2117" s="1"/>
      <c r="CXQ2117" s="1"/>
      <c r="CXR2117" s="1"/>
      <c r="CXS2117" s="1"/>
      <c r="CXT2117" s="1"/>
      <c r="CXU2117" s="1"/>
      <c r="CXV2117" s="1"/>
      <c r="CXW2117" s="1"/>
      <c r="CXX2117" s="1"/>
      <c r="CXY2117" s="1"/>
      <c r="CXZ2117" s="1"/>
      <c r="CYA2117" s="1"/>
      <c r="CYB2117" s="1"/>
      <c r="CYC2117" s="1"/>
      <c r="CYD2117" s="1"/>
      <c r="CYE2117" s="1"/>
      <c r="CYF2117" s="1"/>
      <c r="CYG2117" s="1"/>
      <c r="CYH2117" s="1"/>
      <c r="CYI2117" s="1"/>
      <c r="CYJ2117" s="1"/>
      <c r="CYK2117" s="1"/>
      <c r="CYL2117" s="1"/>
      <c r="CYM2117" s="1"/>
      <c r="CYN2117" s="1"/>
      <c r="CYO2117" s="1"/>
      <c r="CYP2117" s="1"/>
      <c r="CYQ2117" s="1"/>
      <c r="CYR2117" s="1"/>
      <c r="CYS2117" s="1"/>
      <c r="CYT2117" s="1"/>
      <c r="CYU2117" s="1"/>
      <c r="CYV2117" s="1"/>
      <c r="CYW2117" s="1"/>
      <c r="CYX2117" s="1"/>
      <c r="CYY2117" s="1"/>
      <c r="CYZ2117" s="1"/>
      <c r="CZA2117" s="1"/>
      <c r="CZB2117" s="1"/>
      <c r="CZC2117" s="1"/>
      <c r="CZD2117" s="1"/>
      <c r="CZE2117" s="1"/>
      <c r="CZF2117" s="1"/>
      <c r="CZG2117" s="1"/>
      <c r="CZH2117" s="1"/>
      <c r="CZI2117" s="1"/>
      <c r="CZJ2117" s="1"/>
      <c r="CZK2117" s="1"/>
      <c r="CZL2117" s="1"/>
      <c r="CZM2117" s="1"/>
      <c r="CZN2117" s="1"/>
      <c r="CZO2117" s="1"/>
      <c r="CZP2117" s="1"/>
      <c r="CZQ2117" s="1"/>
      <c r="CZR2117" s="1"/>
      <c r="CZS2117" s="1"/>
      <c r="CZT2117" s="1"/>
      <c r="CZU2117" s="1"/>
      <c r="CZV2117" s="1"/>
      <c r="CZW2117" s="1"/>
      <c r="CZX2117" s="1"/>
      <c r="CZY2117" s="1"/>
      <c r="CZZ2117" s="1"/>
      <c r="DAA2117" s="1"/>
      <c r="DAB2117" s="1"/>
      <c r="DAC2117" s="1"/>
      <c r="DAD2117" s="1"/>
      <c r="DAE2117" s="1"/>
      <c r="DAF2117" s="1"/>
      <c r="DAG2117" s="1"/>
      <c r="DAH2117" s="1"/>
      <c r="DAI2117" s="1"/>
      <c r="DAJ2117" s="1"/>
      <c r="DAK2117" s="1"/>
      <c r="DAL2117" s="1"/>
      <c r="DAM2117" s="1"/>
      <c r="DAN2117" s="1"/>
      <c r="DAO2117" s="1"/>
      <c r="DAP2117" s="1"/>
      <c r="DAQ2117" s="1"/>
      <c r="DAR2117" s="1"/>
      <c r="DAS2117" s="1"/>
      <c r="DAT2117" s="1"/>
      <c r="DAU2117" s="1"/>
      <c r="DAV2117" s="1"/>
      <c r="DAW2117" s="1"/>
      <c r="DAX2117" s="1"/>
      <c r="DAY2117" s="1"/>
      <c r="DAZ2117" s="1"/>
      <c r="DBA2117" s="1"/>
      <c r="DBB2117" s="1"/>
      <c r="DBC2117" s="1"/>
      <c r="DBD2117" s="1"/>
      <c r="DBE2117" s="1"/>
      <c r="DBF2117" s="1"/>
      <c r="DBG2117" s="1"/>
      <c r="DBH2117" s="1"/>
      <c r="DBI2117" s="1"/>
      <c r="DBJ2117" s="1"/>
      <c r="DBK2117" s="1"/>
      <c r="DBL2117" s="1"/>
      <c r="DBM2117" s="1"/>
      <c r="DBN2117" s="1"/>
      <c r="DBO2117" s="1"/>
      <c r="DBP2117" s="1"/>
      <c r="DBQ2117" s="1"/>
      <c r="DBR2117" s="1"/>
      <c r="DBS2117" s="1"/>
      <c r="DBT2117" s="1"/>
      <c r="DBU2117" s="1"/>
      <c r="DBV2117" s="1"/>
      <c r="DBW2117" s="1"/>
      <c r="DBX2117" s="1"/>
      <c r="DBY2117" s="1"/>
      <c r="DBZ2117" s="1"/>
      <c r="DCA2117" s="1"/>
      <c r="DCB2117" s="1"/>
      <c r="DCC2117" s="1"/>
      <c r="DCD2117" s="1"/>
      <c r="DCE2117" s="1"/>
      <c r="DCF2117" s="1"/>
      <c r="DCG2117" s="1"/>
      <c r="DCH2117" s="1"/>
      <c r="DCI2117" s="1"/>
      <c r="DCJ2117" s="1"/>
      <c r="DCK2117" s="1"/>
      <c r="DCL2117" s="1"/>
      <c r="DCM2117" s="1"/>
      <c r="DCN2117" s="1"/>
      <c r="DCO2117" s="1"/>
      <c r="DCP2117" s="1"/>
      <c r="DCQ2117" s="1"/>
      <c r="DCR2117" s="1"/>
      <c r="DCS2117" s="1"/>
      <c r="DCT2117" s="1"/>
      <c r="DCU2117" s="1"/>
      <c r="DCV2117" s="1"/>
      <c r="DCW2117" s="1"/>
      <c r="DCX2117" s="1"/>
      <c r="DCY2117" s="1"/>
      <c r="DCZ2117" s="1"/>
      <c r="DDA2117" s="1"/>
      <c r="DDB2117" s="1"/>
      <c r="DDC2117" s="1"/>
      <c r="DDD2117" s="1"/>
      <c r="DDE2117" s="1"/>
      <c r="DDF2117" s="1"/>
      <c r="DDG2117" s="1"/>
      <c r="DDH2117" s="1"/>
      <c r="DDI2117" s="1"/>
      <c r="DDJ2117" s="1"/>
      <c r="DDK2117" s="1"/>
      <c r="DDL2117" s="1"/>
      <c r="DDM2117" s="1"/>
      <c r="DDN2117" s="1"/>
      <c r="DDO2117" s="1"/>
      <c r="DDP2117" s="1"/>
      <c r="DDQ2117" s="1"/>
      <c r="DDR2117" s="1"/>
      <c r="DDS2117" s="1"/>
      <c r="DDT2117" s="1"/>
      <c r="DDU2117" s="1"/>
      <c r="DDV2117" s="1"/>
      <c r="DDW2117" s="1"/>
      <c r="DDX2117" s="1"/>
      <c r="DDY2117" s="1"/>
      <c r="DDZ2117" s="1"/>
      <c r="DEA2117" s="1"/>
      <c r="DEB2117" s="1"/>
      <c r="DEC2117" s="1"/>
      <c r="DED2117" s="1"/>
      <c r="DEE2117" s="1"/>
      <c r="DEF2117" s="1"/>
      <c r="DEG2117" s="1"/>
      <c r="DEH2117" s="1"/>
      <c r="DEI2117" s="1"/>
      <c r="DEJ2117" s="1"/>
      <c r="DEK2117" s="1"/>
      <c r="DEL2117" s="1"/>
      <c r="DEM2117" s="1"/>
      <c r="DEN2117" s="1"/>
      <c r="DEO2117" s="1"/>
      <c r="DEP2117" s="1"/>
      <c r="DEQ2117" s="1"/>
      <c r="DER2117" s="1"/>
      <c r="DES2117" s="1"/>
      <c r="DET2117" s="1"/>
      <c r="DEU2117" s="1"/>
      <c r="DEV2117" s="1"/>
      <c r="DEW2117" s="1"/>
      <c r="DEX2117" s="1"/>
      <c r="DEY2117" s="1"/>
      <c r="DEZ2117" s="1"/>
      <c r="DFA2117" s="1"/>
      <c r="DFB2117" s="1"/>
      <c r="DFC2117" s="1"/>
      <c r="DFD2117" s="1"/>
      <c r="DFE2117" s="1"/>
      <c r="DFF2117" s="1"/>
      <c r="DFG2117" s="1"/>
      <c r="DFH2117" s="1"/>
      <c r="DFI2117" s="1"/>
      <c r="DFJ2117" s="1"/>
      <c r="DFK2117" s="1"/>
      <c r="DFL2117" s="1"/>
      <c r="DFM2117" s="1"/>
      <c r="DFN2117" s="1"/>
      <c r="DFO2117" s="1"/>
      <c r="DFP2117" s="1"/>
      <c r="DFQ2117" s="1"/>
      <c r="DFR2117" s="1"/>
      <c r="DFS2117" s="1"/>
      <c r="DFT2117" s="1"/>
      <c r="DFU2117" s="1"/>
      <c r="DFV2117" s="1"/>
      <c r="DFW2117" s="1"/>
      <c r="DFX2117" s="1"/>
      <c r="DFY2117" s="1"/>
      <c r="DFZ2117" s="1"/>
      <c r="DGA2117" s="1"/>
      <c r="DGB2117" s="1"/>
      <c r="DGC2117" s="1"/>
      <c r="DGD2117" s="1"/>
      <c r="DGE2117" s="1"/>
      <c r="DGF2117" s="1"/>
      <c r="DGG2117" s="1"/>
      <c r="DGH2117" s="1"/>
      <c r="DGI2117" s="1"/>
      <c r="DGJ2117" s="1"/>
      <c r="DGK2117" s="1"/>
      <c r="DGL2117" s="1"/>
      <c r="DGM2117" s="1"/>
      <c r="DGN2117" s="1"/>
      <c r="DGO2117" s="1"/>
      <c r="DGP2117" s="1"/>
      <c r="DGQ2117" s="1"/>
      <c r="DGR2117" s="1"/>
      <c r="DGS2117" s="1"/>
      <c r="DGT2117" s="1"/>
      <c r="DGU2117" s="1"/>
      <c r="DGV2117" s="1"/>
      <c r="DGW2117" s="1"/>
      <c r="DGX2117" s="1"/>
      <c r="DGY2117" s="1"/>
      <c r="DGZ2117" s="1"/>
      <c r="DHA2117" s="1"/>
      <c r="DHB2117" s="1"/>
      <c r="DHC2117" s="1"/>
      <c r="DHD2117" s="1"/>
      <c r="DHE2117" s="1"/>
      <c r="DHF2117" s="1"/>
      <c r="DHG2117" s="1"/>
      <c r="DHH2117" s="1"/>
      <c r="DHI2117" s="1"/>
      <c r="DHJ2117" s="1"/>
      <c r="DHK2117" s="1"/>
      <c r="DHL2117" s="1"/>
      <c r="DHM2117" s="1"/>
      <c r="DHN2117" s="1"/>
      <c r="DHO2117" s="1"/>
      <c r="DHP2117" s="1"/>
      <c r="DHQ2117" s="1"/>
      <c r="DHR2117" s="1"/>
      <c r="DHS2117" s="1"/>
      <c r="DHT2117" s="1"/>
      <c r="DHU2117" s="1"/>
      <c r="DHV2117" s="1"/>
      <c r="DHW2117" s="1"/>
      <c r="DHX2117" s="1"/>
      <c r="DHY2117" s="1"/>
      <c r="DHZ2117" s="1"/>
      <c r="DIA2117" s="1"/>
      <c r="DIB2117" s="1"/>
      <c r="DIC2117" s="1"/>
      <c r="DID2117" s="1"/>
      <c r="DIE2117" s="1"/>
      <c r="DIF2117" s="1"/>
      <c r="DIG2117" s="1"/>
      <c r="DIH2117" s="1"/>
      <c r="DII2117" s="1"/>
      <c r="DIJ2117" s="1"/>
      <c r="DIK2117" s="1"/>
      <c r="DIL2117" s="1"/>
      <c r="DIM2117" s="1"/>
      <c r="DIN2117" s="1"/>
      <c r="DIO2117" s="1"/>
      <c r="DIP2117" s="1"/>
      <c r="DIQ2117" s="1"/>
      <c r="DIR2117" s="1"/>
      <c r="DIS2117" s="1"/>
      <c r="DIT2117" s="1"/>
      <c r="DIU2117" s="1"/>
      <c r="DIV2117" s="1"/>
      <c r="DIW2117" s="1"/>
      <c r="DIX2117" s="1"/>
      <c r="DIY2117" s="1"/>
      <c r="DIZ2117" s="1"/>
      <c r="DJA2117" s="1"/>
      <c r="DJB2117" s="1"/>
      <c r="DJC2117" s="1"/>
      <c r="DJD2117" s="1"/>
      <c r="DJE2117" s="1"/>
      <c r="DJF2117" s="1"/>
      <c r="DJG2117" s="1"/>
      <c r="DJH2117" s="1"/>
      <c r="DJI2117" s="1"/>
      <c r="DJJ2117" s="1"/>
      <c r="DJK2117" s="1"/>
      <c r="DJL2117" s="1"/>
      <c r="DJM2117" s="1"/>
      <c r="DJN2117" s="1"/>
      <c r="DJO2117" s="1"/>
      <c r="DJP2117" s="1"/>
      <c r="DJQ2117" s="1"/>
      <c r="DJR2117" s="1"/>
      <c r="DJS2117" s="1"/>
      <c r="DJT2117" s="1"/>
      <c r="DJU2117" s="1"/>
      <c r="DJV2117" s="1"/>
      <c r="DJW2117" s="1"/>
      <c r="DJX2117" s="1"/>
      <c r="DJY2117" s="1"/>
      <c r="DJZ2117" s="1"/>
      <c r="DKA2117" s="1"/>
      <c r="DKB2117" s="1"/>
      <c r="DKC2117" s="1"/>
      <c r="DKD2117" s="1"/>
      <c r="DKE2117" s="1"/>
      <c r="DKF2117" s="1"/>
      <c r="DKG2117" s="1"/>
      <c r="DKH2117" s="1"/>
      <c r="DKI2117" s="1"/>
      <c r="DKJ2117" s="1"/>
      <c r="DKK2117" s="1"/>
      <c r="DKL2117" s="1"/>
      <c r="DKM2117" s="1"/>
      <c r="DKN2117" s="1"/>
      <c r="DKO2117" s="1"/>
      <c r="DKP2117" s="1"/>
      <c r="DKQ2117" s="1"/>
      <c r="DKR2117" s="1"/>
      <c r="DKS2117" s="1"/>
      <c r="DKT2117" s="1"/>
      <c r="DKU2117" s="1"/>
      <c r="DKV2117" s="1"/>
      <c r="DKW2117" s="1"/>
      <c r="DKX2117" s="1"/>
      <c r="DKY2117" s="1"/>
      <c r="DKZ2117" s="1"/>
      <c r="DLA2117" s="1"/>
      <c r="DLB2117" s="1"/>
      <c r="DLC2117" s="1"/>
      <c r="DLD2117" s="1"/>
      <c r="DLE2117" s="1"/>
      <c r="DLF2117" s="1"/>
      <c r="DLG2117" s="1"/>
      <c r="DLH2117" s="1"/>
      <c r="DLI2117" s="1"/>
      <c r="DLJ2117" s="1"/>
      <c r="DLK2117" s="1"/>
      <c r="DLL2117" s="1"/>
      <c r="DLM2117" s="1"/>
      <c r="DLN2117" s="1"/>
      <c r="DLO2117" s="1"/>
      <c r="DLP2117" s="1"/>
      <c r="DLQ2117" s="1"/>
      <c r="DLR2117" s="1"/>
      <c r="DLS2117" s="1"/>
      <c r="DLT2117" s="1"/>
      <c r="DLU2117" s="1"/>
      <c r="DLV2117" s="1"/>
      <c r="DLW2117" s="1"/>
      <c r="DLX2117" s="1"/>
      <c r="DLY2117" s="1"/>
      <c r="DLZ2117" s="1"/>
      <c r="DMA2117" s="1"/>
      <c r="DMB2117" s="1"/>
      <c r="DMC2117" s="1"/>
      <c r="DMD2117" s="1"/>
      <c r="DME2117" s="1"/>
      <c r="DMF2117" s="1"/>
      <c r="DMG2117" s="1"/>
      <c r="DMH2117" s="1"/>
      <c r="DMI2117" s="1"/>
      <c r="DMJ2117" s="1"/>
      <c r="DMK2117" s="1"/>
      <c r="DML2117" s="1"/>
      <c r="DMM2117" s="1"/>
      <c r="DMN2117" s="1"/>
      <c r="DMO2117" s="1"/>
      <c r="DMP2117" s="1"/>
      <c r="DMQ2117" s="1"/>
      <c r="DMR2117" s="1"/>
      <c r="DMS2117" s="1"/>
      <c r="DMT2117" s="1"/>
      <c r="DMU2117" s="1"/>
      <c r="DMV2117" s="1"/>
      <c r="DMW2117" s="1"/>
      <c r="DMX2117" s="1"/>
      <c r="DMY2117" s="1"/>
      <c r="DMZ2117" s="1"/>
      <c r="DNA2117" s="1"/>
      <c r="DNB2117" s="1"/>
      <c r="DNC2117" s="1"/>
      <c r="DND2117" s="1"/>
      <c r="DNE2117" s="1"/>
      <c r="DNF2117" s="1"/>
      <c r="DNG2117" s="1"/>
      <c r="DNH2117" s="1"/>
      <c r="DNI2117" s="1"/>
      <c r="DNJ2117" s="1"/>
      <c r="DNK2117" s="1"/>
      <c r="DNL2117" s="1"/>
      <c r="DNM2117" s="1"/>
      <c r="DNN2117" s="1"/>
      <c r="DNO2117" s="1"/>
      <c r="DNP2117" s="1"/>
      <c r="DNQ2117" s="1"/>
      <c r="DNR2117" s="1"/>
      <c r="DNS2117" s="1"/>
      <c r="DNT2117" s="1"/>
      <c r="DNU2117" s="1"/>
      <c r="DNV2117" s="1"/>
      <c r="DNW2117" s="1"/>
      <c r="DNX2117" s="1"/>
      <c r="DNY2117" s="1"/>
      <c r="DNZ2117" s="1"/>
      <c r="DOA2117" s="1"/>
      <c r="DOB2117" s="1"/>
      <c r="DOC2117" s="1"/>
      <c r="DOD2117" s="1"/>
      <c r="DOE2117" s="1"/>
      <c r="DOF2117" s="1"/>
      <c r="DOG2117" s="1"/>
      <c r="DOH2117" s="1"/>
      <c r="DOI2117" s="1"/>
      <c r="DOJ2117" s="1"/>
      <c r="DOK2117" s="1"/>
      <c r="DOL2117" s="1"/>
      <c r="DOM2117" s="1"/>
      <c r="DON2117" s="1"/>
      <c r="DOO2117" s="1"/>
      <c r="DOP2117" s="1"/>
      <c r="DOQ2117" s="1"/>
      <c r="DOR2117" s="1"/>
      <c r="DOS2117" s="1"/>
      <c r="DOT2117" s="1"/>
      <c r="DOU2117" s="1"/>
      <c r="DOV2117" s="1"/>
      <c r="DOW2117" s="1"/>
      <c r="DOX2117" s="1"/>
      <c r="DOY2117" s="1"/>
      <c r="DOZ2117" s="1"/>
      <c r="DPA2117" s="1"/>
      <c r="DPB2117" s="1"/>
      <c r="DPC2117" s="1"/>
      <c r="DPD2117" s="1"/>
      <c r="DPE2117" s="1"/>
      <c r="DPF2117" s="1"/>
      <c r="DPG2117" s="1"/>
      <c r="DPH2117" s="1"/>
      <c r="DPI2117" s="1"/>
      <c r="DPJ2117" s="1"/>
      <c r="DPK2117" s="1"/>
      <c r="DPL2117" s="1"/>
      <c r="DPM2117" s="1"/>
      <c r="DPN2117" s="1"/>
      <c r="DPO2117" s="1"/>
      <c r="DPP2117" s="1"/>
      <c r="DPQ2117" s="1"/>
      <c r="DPR2117" s="1"/>
      <c r="DPS2117" s="1"/>
      <c r="DPT2117" s="1"/>
      <c r="DPU2117" s="1"/>
      <c r="DPV2117" s="1"/>
      <c r="DPW2117" s="1"/>
      <c r="DPX2117" s="1"/>
      <c r="DPY2117" s="1"/>
      <c r="DPZ2117" s="1"/>
      <c r="DQA2117" s="1"/>
      <c r="DQB2117" s="1"/>
      <c r="DQC2117" s="1"/>
      <c r="DQD2117" s="1"/>
      <c r="DQE2117" s="1"/>
      <c r="DQF2117" s="1"/>
      <c r="DQG2117" s="1"/>
      <c r="DQH2117" s="1"/>
      <c r="DQI2117" s="1"/>
      <c r="DQJ2117" s="1"/>
      <c r="DQK2117" s="1"/>
      <c r="DQL2117" s="1"/>
      <c r="DQM2117" s="1"/>
      <c r="DQN2117" s="1"/>
      <c r="DQO2117" s="1"/>
      <c r="DQP2117" s="1"/>
      <c r="DQQ2117" s="1"/>
      <c r="DQR2117" s="1"/>
      <c r="DQS2117" s="1"/>
      <c r="DQT2117" s="1"/>
      <c r="DQU2117" s="1"/>
      <c r="DQV2117" s="1"/>
      <c r="DQW2117" s="1"/>
      <c r="DQX2117" s="1"/>
      <c r="DQY2117" s="1"/>
      <c r="DQZ2117" s="1"/>
      <c r="DRA2117" s="1"/>
      <c r="DRB2117" s="1"/>
      <c r="DRC2117" s="1"/>
      <c r="DRD2117" s="1"/>
      <c r="DRE2117" s="1"/>
      <c r="DRF2117" s="1"/>
      <c r="DRG2117" s="1"/>
      <c r="DRH2117" s="1"/>
      <c r="DRI2117" s="1"/>
      <c r="DRJ2117" s="1"/>
      <c r="DRK2117" s="1"/>
      <c r="DRL2117" s="1"/>
      <c r="DRM2117" s="1"/>
      <c r="DRN2117" s="1"/>
      <c r="DRO2117" s="1"/>
      <c r="DRP2117" s="1"/>
      <c r="DRQ2117" s="1"/>
      <c r="DRR2117" s="1"/>
      <c r="DRS2117" s="1"/>
      <c r="DRT2117" s="1"/>
      <c r="DRU2117" s="1"/>
      <c r="DRV2117" s="1"/>
      <c r="DRW2117" s="1"/>
      <c r="DRX2117" s="1"/>
      <c r="DRY2117" s="1"/>
      <c r="DRZ2117" s="1"/>
      <c r="DSA2117" s="1"/>
      <c r="DSB2117" s="1"/>
      <c r="DSC2117" s="1"/>
      <c r="DSD2117" s="1"/>
      <c r="DSE2117" s="1"/>
      <c r="DSF2117" s="1"/>
      <c r="DSG2117" s="1"/>
      <c r="DSH2117" s="1"/>
      <c r="DSI2117" s="1"/>
      <c r="DSJ2117" s="1"/>
      <c r="DSK2117" s="1"/>
      <c r="DSL2117" s="1"/>
      <c r="DSM2117" s="1"/>
      <c r="DSN2117" s="1"/>
      <c r="DSO2117" s="1"/>
      <c r="DSP2117" s="1"/>
      <c r="DSQ2117" s="1"/>
      <c r="DSR2117" s="1"/>
      <c r="DSS2117" s="1"/>
      <c r="DST2117" s="1"/>
      <c r="DSU2117" s="1"/>
      <c r="DSV2117" s="1"/>
      <c r="DSW2117" s="1"/>
      <c r="DSX2117" s="1"/>
      <c r="DSY2117" s="1"/>
      <c r="DSZ2117" s="1"/>
      <c r="DTA2117" s="1"/>
      <c r="DTB2117" s="1"/>
      <c r="DTC2117" s="1"/>
      <c r="DTD2117" s="1"/>
      <c r="DTE2117" s="1"/>
      <c r="DTF2117" s="1"/>
      <c r="DTG2117" s="1"/>
      <c r="DTH2117" s="1"/>
      <c r="DTI2117" s="1"/>
      <c r="DTJ2117" s="1"/>
      <c r="DTK2117" s="1"/>
      <c r="DTL2117" s="1"/>
      <c r="DTM2117" s="1"/>
      <c r="DTN2117" s="1"/>
      <c r="DTO2117" s="1"/>
      <c r="DTP2117" s="1"/>
      <c r="DTQ2117" s="1"/>
      <c r="DTR2117" s="1"/>
      <c r="DTS2117" s="1"/>
      <c r="DTT2117" s="1"/>
      <c r="DTU2117" s="1"/>
      <c r="DTV2117" s="1"/>
      <c r="DTW2117" s="1"/>
      <c r="DTX2117" s="1"/>
      <c r="DTY2117" s="1"/>
      <c r="DTZ2117" s="1"/>
      <c r="DUA2117" s="1"/>
      <c r="DUB2117" s="1"/>
      <c r="DUC2117" s="1"/>
      <c r="DUD2117" s="1"/>
      <c r="DUE2117" s="1"/>
      <c r="DUF2117" s="1"/>
      <c r="DUG2117" s="1"/>
      <c r="DUH2117" s="1"/>
      <c r="DUI2117" s="1"/>
      <c r="DUJ2117" s="1"/>
      <c r="DUK2117" s="1"/>
      <c r="DUL2117" s="1"/>
      <c r="DUM2117" s="1"/>
      <c r="DUN2117" s="1"/>
      <c r="DUO2117" s="1"/>
      <c r="DUP2117" s="1"/>
      <c r="DUQ2117" s="1"/>
      <c r="DUR2117" s="1"/>
      <c r="DUS2117" s="1"/>
      <c r="DUT2117" s="1"/>
      <c r="DUU2117" s="1"/>
      <c r="DUV2117" s="1"/>
      <c r="DUW2117" s="1"/>
      <c r="DUX2117" s="1"/>
      <c r="DUY2117" s="1"/>
      <c r="DUZ2117" s="1"/>
      <c r="DVA2117" s="1"/>
      <c r="DVB2117" s="1"/>
      <c r="DVC2117" s="1"/>
      <c r="DVD2117" s="1"/>
      <c r="DVE2117" s="1"/>
      <c r="DVF2117" s="1"/>
      <c r="DVG2117" s="1"/>
      <c r="DVH2117" s="1"/>
      <c r="DVI2117" s="1"/>
      <c r="DVJ2117" s="1"/>
      <c r="DVK2117" s="1"/>
      <c r="DVL2117" s="1"/>
      <c r="DVM2117" s="1"/>
      <c r="DVN2117" s="1"/>
      <c r="DVO2117" s="1"/>
      <c r="DVP2117" s="1"/>
      <c r="DVQ2117" s="1"/>
      <c r="DVR2117" s="1"/>
      <c r="DVS2117" s="1"/>
      <c r="DVT2117" s="1"/>
      <c r="DVU2117" s="1"/>
      <c r="DVV2117" s="1"/>
      <c r="DVW2117" s="1"/>
      <c r="DVX2117" s="1"/>
      <c r="DVY2117" s="1"/>
      <c r="DVZ2117" s="1"/>
      <c r="DWA2117" s="1"/>
      <c r="DWB2117" s="1"/>
      <c r="DWC2117" s="1"/>
      <c r="DWD2117" s="1"/>
      <c r="DWE2117" s="1"/>
      <c r="DWF2117" s="1"/>
      <c r="DWG2117" s="1"/>
      <c r="DWH2117" s="1"/>
      <c r="DWI2117" s="1"/>
      <c r="DWJ2117" s="1"/>
      <c r="DWK2117" s="1"/>
      <c r="DWL2117" s="1"/>
      <c r="DWM2117" s="1"/>
      <c r="DWN2117" s="1"/>
      <c r="DWO2117" s="1"/>
      <c r="DWP2117" s="1"/>
      <c r="DWQ2117" s="1"/>
      <c r="DWR2117" s="1"/>
      <c r="DWS2117" s="1"/>
      <c r="DWT2117" s="1"/>
      <c r="DWU2117" s="1"/>
      <c r="DWV2117" s="1"/>
      <c r="DWW2117" s="1"/>
      <c r="DWX2117" s="1"/>
      <c r="DWY2117" s="1"/>
      <c r="DWZ2117" s="1"/>
      <c r="DXA2117" s="1"/>
      <c r="DXB2117" s="1"/>
      <c r="DXC2117" s="1"/>
      <c r="DXD2117" s="1"/>
      <c r="DXE2117" s="1"/>
      <c r="DXF2117" s="1"/>
      <c r="DXG2117" s="1"/>
      <c r="DXH2117" s="1"/>
      <c r="DXI2117" s="1"/>
      <c r="DXJ2117" s="1"/>
      <c r="DXK2117" s="1"/>
      <c r="DXL2117" s="1"/>
      <c r="DXM2117" s="1"/>
      <c r="DXN2117" s="1"/>
      <c r="DXO2117" s="1"/>
      <c r="DXP2117" s="1"/>
      <c r="DXQ2117" s="1"/>
      <c r="DXR2117" s="1"/>
      <c r="DXS2117" s="1"/>
      <c r="DXT2117" s="1"/>
      <c r="DXU2117" s="1"/>
      <c r="DXV2117" s="1"/>
      <c r="DXW2117" s="1"/>
      <c r="DXX2117" s="1"/>
      <c r="DXY2117" s="1"/>
      <c r="DXZ2117" s="1"/>
      <c r="DYA2117" s="1"/>
      <c r="DYB2117" s="1"/>
      <c r="DYC2117" s="1"/>
      <c r="DYD2117" s="1"/>
      <c r="DYE2117" s="1"/>
      <c r="DYF2117" s="1"/>
      <c r="DYG2117" s="1"/>
      <c r="DYH2117" s="1"/>
      <c r="DYI2117" s="1"/>
      <c r="DYJ2117" s="1"/>
      <c r="DYK2117" s="1"/>
      <c r="DYL2117" s="1"/>
      <c r="DYM2117" s="1"/>
      <c r="DYN2117" s="1"/>
      <c r="DYO2117" s="1"/>
      <c r="DYP2117" s="1"/>
      <c r="DYQ2117" s="1"/>
      <c r="DYR2117" s="1"/>
      <c r="DYS2117" s="1"/>
      <c r="DYT2117" s="1"/>
      <c r="DYU2117" s="1"/>
      <c r="DYV2117" s="1"/>
      <c r="DYW2117" s="1"/>
      <c r="DYX2117" s="1"/>
      <c r="DYY2117" s="1"/>
      <c r="DYZ2117" s="1"/>
      <c r="DZA2117" s="1"/>
      <c r="DZB2117" s="1"/>
      <c r="DZC2117" s="1"/>
      <c r="DZD2117" s="1"/>
      <c r="DZE2117" s="1"/>
      <c r="DZF2117" s="1"/>
      <c r="DZG2117" s="1"/>
      <c r="DZH2117" s="1"/>
      <c r="DZI2117" s="1"/>
      <c r="DZJ2117" s="1"/>
      <c r="DZK2117" s="1"/>
      <c r="DZL2117" s="1"/>
      <c r="DZM2117" s="1"/>
      <c r="DZN2117" s="1"/>
      <c r="DZO2117" s="1"/>
      <c r="DZP2117" s="1"/>
      <c r="DZQ2117" s="1"/>
      <c r="DZR2117" s="1"/>
      <c r="DZS2117" s="1"/>
      <c r="DZT2117" s="1"/>
      <c r="DZU2117" s="1"/>
      <c r="DZV2117" s="1"/>
      <c r="DZW2117" s="1"/>
      <c r="DZX2117" s="1"/>
      <c r="DZY2117" s="1"/>
      <c r="DZZ2117" s="1"/>
      <c r="EAA2117" s="1"/>
      <c r="EAB2117" s="1"/>
      <c r="EAC2117" s="1"/>
      <c r="EAD2117" s="1"/>
      <c r="EAE2117" s="1"/>
      <c r="EAF2117" s="1"/>
      <c r="EAG2117" s="1"/>
      <c r="EAH2117" s="1"/>
      <c r="EAI2117" s="1"/>
      <c r="EAJ2117" s="1"/>
      <c r="EAK2117" s="1"/>
      <c r="EAL2117" s="1"/>
      <c r="EAM2117" s="1"/>
      <c r="EAN2117" s="1"/>
      <c r="EAO2117" s="1"/>
      <c r="EAP2117" s="1"/>
      <c r="EAQ2117" s="1"/>
      <c r="EAR2117" s="1"/>
      <c r="EAS2117" s="1"/>
      <c r="EAT2117" s="1"/>
      <c r="EAU2117" s="1"/>
      <c r="EAV2117" s="1"/>
      <c r="EAW2117" s="1"/>
      <c r="EAX2117" s="1"/>
      <c r="EAY2117" s="1"/>
      <c r="EAZ2117" s="1"/>
      <c r="EBA2117" s="1"/>
      <c r="EBB2117" s="1"/>
      <c r="EBC2117" s="1"/>
      <c r="EBD2117" s="1"/>
      <c r="EBE2117" s="1"/>
      <c r="EBF2117" s="1"/>
      <c r="EBG2117" s="1"/>
      <c r="EBH2117" s="1"/>
      <c r="EBI2117" s="1"/>
      <c r="EBJ2117" s="1"/>
      <c r="EBK2117" s="1"/>
      <c r="EBL2117" s="1"/>
      <c r="EBM2117" s="1"/>
      <c r="EBN2117" s="1"/>
      <c r="EBO2117" s="1"/>
      <c r="EBP2117" s="1"/>
      <c r="EBQ2117" s="1"/>
      <c r="EBR2117" s="1"/>
      <c r="EBS2117" s="1"/>
      <c r="EBT2117" s="1"/>
      <c r="EBU2117" s="1"/>
      <c r="EBV2117" s="1"/>
      <c r="EBW2117" s="1"/>
      <c r="EBX2117" s="1"/>
      <c r="EBY2117" s="1"/>
      <c r="EBZ2117" s="1"/>
      <c r="ECA2117" s="1"/>
      <c r="ECB2117" s="1"/>
      <c r="ECC2117" s="1"/>
      <c r="ECD2117" s="1"/>
      <c r="ECE2117" s="1"/>
      <c r="ECF2117" s="1"/>
      <c r="ECG2117" s="1"/>
      <c r="ECH2117" s="1"/>
      <c r="ECI2117" s="1"/>
      <c r="ECJ2117" s="1"/>
      <c r="ECK2117" s="1"/>
      <c r="ECL2117" s="1"/>
      <c r="ECM2117" s="1"/>
      <c r="ECN2117" s="1"/>
      <c r="ECO2117" s="1"/>
      <c r="ECP2117" s="1"/>
      <c r="ECQ2117" s="1"/>
      <c r="ECR2117" s="1"/>
      <c r="ECS2117" s="1"/>
      <c r="ECT2117" s="1"/>
      <c r="ECU2117" s="1"/>
      <c r="ECV2117" s="1"/>
      <c r="ECW2117" s="1"/>
      <c r="ECX2117" s="1"/>
      <c r="ECY2117" s="1"/>
      <c r="ECZ2117" s="1"/>
      <c r="EDA2117" s="1"/>
      <c r="EDB2117" s="1"/>
      <c r="EDC2117" s="1"/>
      <c r="EDD2117" s="1"/>
      <c r="EDE2117" s="1"/>
      <c r="EDF2117" s="1"/>
      <c r="EDG2117" s="1"/>
      <c r="EDH2117" s="1"/>
      <c r="EDI2117" s="1"/>
      <c r="EDJ2117" s="1"/>
      <c r="EDK2117" s="1"/>
      <c r="EDL2117" s="1"/>
      <c r="EDM2117" s="1"/>
      <c r="EDN2117" s="1"/>
      <c r="EDO2117" s="1"/>
      <c r="EDP2117" s="1"/>
      <c r="EDQ2117" s="1"/>
      <c r="EDR2117" s="1"/>
      <c r="EDS2117" s="1"/>
      <c r="EDT2117" s="1"/>
      <c r="EDU2117" s="1"/>
      <c r="EDV2117" s="1"/>
      <c r="EDW2117" s="1"/>
      <c r="EDX2117" s="1"/>
      <c r="EDY2117" s="1"/>
      <c r="EDZ2117" s="1"/>
      <c r="EEA2117" s="1"/>
      <c r="EEB2117" s="1"/>
      <c r="EEC2117" s="1"/>
      <c r="EED2117" s="1"/>
      <c r="EEE2117" s="1"/>
      <c r="EEF2117" s="1"/>
      <c r="EEG2117" s="1"/>
      <c r="EEH2117" s="1"/>
      <c r="EEI2117" s="1"/>
      <c r="EEJ2117" s="1"/>
      <c r="EEK2117" s="1"/>
      <c r="EEL2117" s="1"/>
      <c r="EEM2117" s="1"/>
      <c r="EEN2117" s="1"/>
      <c r="EEO2117" s="1"/>
      <c r="EEP2117" s="1"/>
      <c r="EEQ2117" s="1"/>
      <c r="EER2117" s="1"/>
      <c r="EES2117" s="1"/>
      <c r="EET2117" s="1"/>
      <c r="EEU2117" s="1"/>
      <c r="EEV2117" s="1"/>
      <c r="EEW2117" s="1"/>
      <c r="EEX2117" s="1"/>
      <c r="EEY2117" s="1"/>
      <c r="EEZ2117" s="1"/>
      <c r="EFA2117" s="1"/>
      <c r="EFB2117" s="1"/>
      <c r="EFC2117" s="1"/>
      <c r="EFD2117" s="1"/>
      <c r="EFE2117" s="1"/>
      <c r="EFF2117" s="1"/>
      <c r="EFG2117" s="1"/>
      <c r="EFH2117" s="1"/>
      <c r="EFI2117" s="1"/>
      <c r="EFJ2117" s="1"/>
      <c r="EFK2117" s="1"/>
      <c r="EFL2117" s="1"/>
      <c r="EFM2117" s="1"/>
      <c r="EFN2117" s="1"/>
      <c r="EFO2117" s="1"/>
      <c r="EFP2117" s="1"/>
      <c r="EFQ2117" s="1"/>
      <c r="EFR2117" s="1"/>
      <c r="EFS2117" s="1"/>
      <c r="EFT2117" s="1"/>
      <c r="EFU2117" s="1"/>
      <c r="EFV2117" s="1"/>
      <c r="EFW2117" s="1"/>
      <c r="EFX2117" s="1"/>
      <c r="EFY2117" s="1"/>
      <c r="EFZ2117" s="1"/>
      <c r="EGA2117" s="1"/>
      <c r="EGB2117" s="1"/>
      <c r="EGC2117" s="1"/>
      <c r="EGD2117" s="1"/>
      <c r="EGE2117" s="1"/>
      <c r="EGF2117" s="1"/>
      <c r="EGG2117" s="1"/>
      <c r="EGH2117" s="1"/>
      <c r="EGI2117" s="1"/>
      <c r="EGJ2117" s="1"/>
      <c r="EGK2117" s="1"/>
      <c r="EGL2117" s="1"/>
      <c r="EGM2117" s="1"/>
      <c r="EGN2117" s="1"/>
      <c r="EGO2117" s="1"/>
      <c r="EGP2117" s="1"/>
      <c r="EGQ2117" s="1"/>
      <c r="EGR2117" s="1"/>
      <c r="EGS2117" s="1"/>
      <c r="EGT2117" s="1"/>
      <c r="EGU2117" s="1"/>
      <c r="EGV2117" s="1"/>
      <c r="EGW2117" s="1"/>
      <c r="EGX2117" s="1"/>
      <c r="EGY2117" s="1"/>
      <c r="EGZ2117" s="1"/>
      <c r="EHA2117" s="1"/>
      <c r="EHB2117" s="1"/>
      <c r="EHC2117" s="1"/>
      <c r="EHD2117" s="1"/>
      <c r="EHE2117" s="1"/>
      <c r="EHF2117" s="1"/>
      <c r="EHG2117" s="1"/>
      <c r="EHH2117" s="1"/>
      <c r="EHI2117" s="1"/>
      <c r="EHJ2117" s="1"/>
      <c r="EHK2117" s="1"/>
      <c r="EHL2117" s="1"/>
      <c r="EHM2117" s="1"/>
      <c r="EHN2117" s="1"/>
      <c r="EHO2117" s="1"/>
      <c r="EHP2117" s="1"/>
      <c r="EHQ2117" s="1"/>
      <c r="EHR2117" s="1"/>
      <c r="EHS2117" s="1"/>
      <c r="EHT2117" s="1"/>
      <c r="EHU2117" s="1"/>
      <c r="EHV2117" s="1"/>
      <c r="EHW2117" s="1"/>
      <c r="EHX2117" s="1"/>
      <c r="EHY2117" s="1"/>
      <c r="EHZ2117" s="1"/>
      <c r="EIA2117" s="1"/>
      <c r="EIB2117" s="1"/>
      <c r="EIC2117" s="1"/>
      <c r="EID2117" s="1"/>
      <c r="EIE2117" s="1"/>
      <c r="EIF2117" s="1"/>
      <c r="EIG2117" s="1"/>
      <c r="EIH2117" s="1"/>
      <c r="EII2117" s="1"/>
      <c r="EIJ2117" s="1"/>
      <c r="EIK2117" s="1"/>
      <c r="EIL2117" s="1"/>
      <c r="EIM2117" s="1"/>
      <c r="EIN2117" s="1"/>
      <c r="EIO2117" s="1"/>
      <c r="EIP2117" s="1"/>
      <c r="EIQ2117" s="1"/>
      <c r="EIR2117" s="1"/>
      <c r="EIS2117" s="1"/>
      <c r="EIT2117" s="1"/>
      <c r="EIU2117" s="1"/>
      <c r="EIV2117" s="1"/>
      <c r="EIW2117" s="1"/>
      <c r="EIX2117" s="1"/>
      <c r="EIY2117" s="1"/>
      <c r="EIZ2117" s="1"/>
      <c r="EJA2117" s="1"/>
      <c r="EJB2117" s="1"/>
      <c r="EJC2117" s="1"/>
      <c r="EJD2117" s="1"/>
      <c r="EJE2117" s="1"/>
      <c r="EJF2117" s="1"/>
      <c r="EJG2117" s="1"/>
      <c r="EJH2117" s="1"/>
      <c r="EJI2117" s="1"/>
      <c r="EJJ2117" s="1"/>
      <c r="EJK2117" s="1"/>
      <c r="EJL2117" s="1"/>
      <c r="EJM2117" s="1"/>
      <c r="EJN2117" s="1"/>
      <c r="EJO2117" s="1"/>
      <c r="EJP2117" s="1"/>
      <c r="EJQ2117" s="1"/>
      <c r="EJR2117" s="1"/>
      <c r="EJS2117" s="1"/>
      <c r="EJT2117" s="1"/>
      <c r="EJU2117" s="1"/>
      <c r="EJV2117" s="1"/>
      <c r="EJW2117" s="1"/>
      <c r="EJX2117" s="1"/>
      <c r="EJY2117" s="1"/>
      <c r="EJZ2117" s="1"/>
      <c r="EKA2117" s="1"/>
      <c r="EKB2117" s="1"/>
      <c r="EKC2117" s="1"/>
      <c r="EKD2117" s="1"/>
      <c r="EKE2117" s="1"/>
      <c r="EKF2117" s="1"/>
      <c r="EKG2117" s="1"/>
      <c r="EKH2117" s="1"/>
      <c r="EKI2117" s="1"/>
      <c r="EKJ2117" s="1"/>
      <c r="EKK2117" s="1"/>
      <c r="EKL2117" s="1"/>
      <c r="EKM2117" s="1"/>
      <c r="EKN2117" s="1"/>
      <c r="EKO2117" s="1"/>
      <c r="EKP2117" s="1"/>
      <c r="EKQ2117" s="1"/>
      <c r="EKR2117" s="1"/>
      <c r="EKS2117" s="1"/>
      <c r="EKT2117" s="1"/>
      <c r="EKU2117" s="1"/>
      <c r="EKV2117" s="1"/>
      <c r="EKW2117" s="1"/>
      <c r="EKX2117" s="1"/>
      <c r="EKY2117" s="1"/>
      <c r="EKZ2117" s="1"/>
      <c r="ELA2117" s="1"/>
      <c r="ELB2117" s="1"/>
      <c r="ELC2117" s="1"/>
      <c r="ELD2117" s="1"/>
      <c r="ELE2117" s="1"/>
      <c r="ELF2117" s="1"/>
      <c r="ELG2117" s="1"/>
      <c r="ELH2117" s="1"/>
      <c r="ELI2117" s="1"/>
      <c r="ELJ2117" s="1"/>
      <c r="ELK2117" s="1"/>
      <c r="ELL2117" s="1"/>
      <c r="ELM2117" s="1"/>
      <c r="ELN2117" s="1"/>
      <c r="ELO2117" s="1"/>
      <c r="ELP2117" s="1"/>
      <c r="ELQ2117" s="1"/>
      <c r="ELR2117" s="1"/>
      <c r="ELS2117" s="1"/>
      <c r="ELT2117" s="1"/>
      <c r="ELU2117" s="1"/>
      <c r="ELV2117" s="1"/>
      <c r="ELW2117" s="1"/>
      <c r="ELX2117" s="1"/>
      <c r="ELY2117" s="1"/>
      <c r="ELZ2117" s="1"/>
      <c r="EMA2117" s="1"/>
      <c r="EMB2117" s="1"/>
      <c r="EMC2117" s="1"/>
      <c r="EMD2117" s="1"/>
      <c r="EME2117" s="1"/>
      <c r="EMF2117" s="1"/>
      <c r="EMG2117" s="1"/>
      <c r="EMH2117" s="1"/>
      <c r="EMI2117" s="1"/>
      <c r="EMJ2117" s="1"/>
      <c r="EMK2117" s="1"/>
      <c r="EML2117" s="1"/>
      <c r="EMM2117" s="1"/>
      <c r="EMN2117" s="1"/>
      <c r="EMO2117" s="1"/>
      <c r="EMP2117" s="1"/>
      <c r="EMQ2117" s="1"/>
      <c r="EMR2117" s="1"/>
      <c r="EMS2117" s="1"/>
      <c r="EMT2117" s="1"/>
      <c r="EMU2117" s="1"/>
      <c r="EMV2117" s="1"/>
      <c r="EMW2117" s="1"/>
      <c r="EMX2117" s="1"/>
      <c r="EMY2117" s="1"/>
      <c r="EMZ2117" s="1"/>
      <c r="ENA2117" s="1"/>
      <c r="ENB2117" s="1"/>
      <c r="ENC2117" s="1"/>
      <c r="END2117" s="1"/>
      <c r="ENE2117" s="1"/>
      <c r="ENF2117" s="1"/>
      <c r="ENG2117" s="1"/>
      <c r="ENH2117" s="1"/>
      <c r="ENI2117" s="1"/>
      <c r="ENJ2117" s="1"/>
      <c r="ENK2117" s="1"/>
      <c r="ENL2117" s="1"/>
      <c r="ENM2117" s="1"/>
      <c r="ENN2117" s="1"/>
      <c r="ENO2117" s="1"/>
      <c r="ENP2117" s="1"/>
      <c r="ENQ2117" s="1"/>
      <c r="ENR2117" s="1"/>
      <c r="ENS2117" s="1"/>
      <c r="ENT2117" s="1"/>
      <c r="ENU2117" s="1"/>
      <c r="ENV2117" s="1"/>
      <c r="ENW2117" s="1"/>
      <c r="ENX2117" s="1"/>
      <c r="ENY2117" s="1"/>
      <c r="ENZ2117" s="1"/>
      <c r="EOA2117" s="1"/>
      <c r="EOB2117" s="1"/>
      <c r="EOC2117" s="1"/>
      <c r="EOD2117" s="1"/>
      <c r="EOE2117" s="1"/>
      <c r="EOF2117" s="1"/>
      <c r="EOG2117" s="1"/>
      <c r="EOH2117" s="1"/>
      <c r="EOI2117" s="1"/>
      <c r="EOJ2117" s="1"/>
      <c r="EOK2117" s="1"/>
      <c r="EOL2117" s="1"/>
      <c r="EOM2117" s="1"/>
      <c r="EON2117" s="1"/>
      <c r="EOO2117" s="1"/>
      <c r="EOP2117" s="1"/>
      <c r="EOQ2117" s="1"/>
      <c r="EOR2117" s="1"/>
      <c r="EOS2117" s="1"/>
      <c r="EOT2117" s="1"/>
      <c r="EOU2117" s="1"/>
      <c r="EOV2117" s="1"/>
      <c r="EOW2117" s="1"/>
      <c r="EOX2117" s="1"/>
      <c r="EOY2117" s="1"/>
      <c r="EOZ2117" s="1"/>
      <c r="EPA2117" s="1"/>
      <c r="EPB2117" s="1"/>
      <c r="EPC2117" s="1"/>
      <c r="EPD2117" s="1"/>
      <c r="EPE2117" s="1"/>
      <c r="EPF2117" s="1"/>
      <c r="EPG2117" s="1"/>
      <c r="EPH2117" s="1"/>
      <c r="EPI2117" s="1"/>
      <c r="EPJ2117" s="1"/>
      <c r="EPK2117" s="1"/>
      <c r="EPL2117" s="1"/>
      <c r="EPM2117" s="1"/>
      <c r="EPN2117" s="1"/>
      <c r="EPO2117" s="1"/>
      <c r="EPP2117" s="1"/>
      <c r="EPQ2117" s="1"/>
      <c r="EPR2117" s="1"/>
      <c r="EPS2117" s="1"/>
      <c r="EPT2117" s="1"/>
      <c r="EPU2117" s="1"/>
      <c r="EPV2117" s="1"/>
      <c r="EPW2117" s="1"/>
      <c r="EPX2117" s="1"/>
      <c r="EPY2117" s="1"/>
      <c r="EPZ2117" s="1"/>
      <c r="EQA2117" s="1"/>
      <c r="EQB2117" s="1"/>
      <c r="EQC2117" s="1"/>
      <c r="EQD2117" s="1"/>
      <c r="EQE2117" s="1"/>
      <c r="EQF2117" s="1"/>
      <c r="EQG2117" s="1"/>
      <c r="EQH2117" s="1"/>
      <c r="EQI2117" s="1"/>
      <c r="EQJ2117" s="1"/>
      <c r="EQK2117" s="1"/>
      <c r="EQL2117" s="1"/>
      <c r="EQM2117" s="1"/>
      <c r="EQN2117" s="1"/>
      <c r="EQO2117" s="1"/>
      <c r="EQP2117" s="1"/>
      <c r="EQQ2117" s="1"/>
      <c r="EQR2117" s="1"/>
      <c r="EQS2117" s="1"/>
      <c r="EQT2117" s="1"/>
      <c r="EQU2117" s="1"/>
      <c r="EQV2117" s="1"/>
      <c r="EQW2117" s="1"/>
      <c r="EQX2117" s="1"/>
      <c r="EQY2117" s="1"/>
      <c r="EQZ2117" s="1"/>
      <c r="ERA2117" s="1"/>
      <c r="ERB2117" s="1"/>
      <c r="ERC2117" s="1"/>
      <c r="ERD2117" s="1"/>
      <c r="ERE2117" s="1"/>
      <c r="ERF2117" s="1"/>
      <c r="ERG2117" s="1"/>
      <c r="ERH2117" s="1"/>
      <c r="ERI2117" s="1"/>
      <c r="ERJ2117" s="1"/>
      <c r="ERK2117" s="1"/>
      <c r="ERL2117" s="1"/>
      <c r="ERM2117" s="1"/>
      <c r="ERN2117" s="1"/>
      <c r="ERO2117" s="1"/>
      <c r="ERP2117" s="1"/>
      <c r="ERQ2117" s="1"/>
      <c r="ERR2117" s="1"/>
      <c r="ERS2117" s="1"/>
      <c r="ERT2117" s="1"/>
      <c r="ERU2117" s="1"/>
      <c r="ERV2117" s="1"/>
      <c r="ERW2117" s="1"/>
      <c r="ERX2117" s="1"/>
      <c r="ERY2117" s="1"/>
      <c r="ERZ2117" s="1"/>
      <c r="ESA2117" s="1"/>
      <c r="ESB2117" s="1"/>
      <c r="ESC2117" s="1"/>
      <c r="ESD2117" s="1"/>
      <c r="ESE2117" s="1"/>
      <c r="ESF2117" s="1"/>
      <c r="ESG2117" s="1"/>
      <c r="ESH2117" s="1"/>
      <c r="ESI2117" s="1"/>
      <c r="ESJ2117" s="1"/>
      <c r="ESK2117" s="1"/>
      <c r="ESL2117" s="1"/>
      <c r="ESM2117" s="1"/>
      <c r="ESN2117" s="1"/>
      <c r="ESO2117" s="1"/>
      <c r="ESP2117" s="1"/>
      <c r="ESQ2117" s="1"/>
      <c r="ESR2117" s="1"/>
      <c r="ESS2117" s="1"/>
      <c r="EST2117" s="1"/>
      <c r="ESU2117" s="1"/>
      <c r="ESV2117" s="1"/>
      <c r="ESW2117" s="1"/>
      <c r="ESX2117" s="1"/>
      <c r="ESY2117" s="1"/>
      <c r="ESZ2117" s="1"/>
      <c r="ETA2117" s="1"/>
      <c r="ETB2117" s="1"/>
      <c r="ETC2117" s="1"/>
      <c r="ETD2117" s="1"/>
      <c r="ETE2117" s="1"/>
      <c r="ETF2117" s="1"/>
      <c r="ETG2117" s="1"/>
      <c r="ETH2117" s="1"/>
      <c r="ETI2117" s="1"/>
      <c r="ETJ2117" s="1"/>
      <c r="ETK2117" s="1"/>
      <c r="ETL2117" s="1"/>
      <c r="ETM2117" s="1"/>
      <c r="ETN2117" s="1"/>
      <c r="ETO2117" s="1"/>
      <c r="ETP2117" s="1"/>
      <c r="ETQ2117" s="1"/>
      <c r="ETR2117" s="1"/>
      <c r="ETS2117" s="1"/>
      <c r="ETT2117" s="1"/>
      <c r="ETU2117" s="1"/>
      <c r="ETV2117" s="1"/>
      <c r="ETW2117" s="1"/>
      <c r="ETX2117" s="1"/>
      <c r="ETY2117" s="1"/>
      <c r="ETZ2117" s="1"/>
      <c r="EUA2117" s="1"/>
      <c r="EUB2117" s="1"/>
      <c r="EUC2117" s="1"/>
      <c r="EUD2117" s="1"/>
      <c r="EUE2117" s="1"/>
      <c r="EUF2117" s="1"/>
      <c r="EUG2117" s="1"/>
      <c r="EUH2117" s="1"/>
      <c r="EUI2117" s="1"/>
      <c r="EUJ2117" s="1"/>
      <c r="EUK2117" s="1"/>
      <c r="EUL2117" s="1"/>
      <c r="EUM2117" s="1"/>
      <c r="EUN2117" s="1"/>
      <c r="EUO2117" s="1"/>
      <c r="EUP2117" s="1"/>
      <c r="EUQ2117" s="1"/>
      <c r="EUR2117" s="1"/>
      <c r="EUS2117" s="1"/>
      <c r="EUT2117" s="1"/>
      <c r="EUU2117" s="1"/>
      <c r="EUV2117" s="1"/>
      <c r="EUW2117" s="1"/>
      <c r="EUX2117" s="1"/>
      <c r="EUY2117" s="1"/>
      <c r="EUZ2117" s="1"/>
      <c r="EVA2117" s="1"/>
      <c r="EVB2117" s="1"/>
      <c r="EVC2117" s="1"/>
      <c r="EVD2117" s="1"/>
      <c r="EVE2117" s="1"/>
      <c r="EVF2117" s="1"/>
      <c r="EVG2117" s="1"/>
      <c r="EVH2117" s="1"/>
      <c r="EVI2117" s="1"/>
      <c r="EVJ2117" s="1"/>
      <c r="EVK2117" s="1"/>
      <c r="EVL2117" s="1"/>
      <c r="EVM2117" s="1"/>
      <c r="EVN2117" s="1"/>
      <c r="EVO2117" s="1"/>
      <c r="EVP2117" s="1"/>
      <c r="EVQ2117" s="1"/>
      <c r="EVR2117" s="1"/>
      <c r="EVS2117" s="1"/>
      <c r="EVT2117" s="1"/>
      <c r="EVU2117" s="1"/>
      <c r="EVV2117" s="1"/>
      <c r="EVW2117" s="1"/>
      <c r="EVX2117" s="1"/>
      <c r="EVY2117" s="1"/>
      <c r="EVZ2117" s="1"/>
      <c r="EWA2117" s="1"/>
      <c r="EWB2117" s="1"/>
      <c r="EWC2117" s="1"/>
      <c r="EWD2117" s="1"/>
      <c r="EWE2117" s="1"/>
      <c r="EWF2117" s="1"/>
      <c r="EWG2117" s="1"/>
      <c r="EWH2117" s="1"/>
      <c r="EWI2117" s="1"/>
      <c r="EWJ2117" s="1"/>
      <c r="EWK2117" s="1"/>
      <c r="EWL2117" s="1"/>
      <c r="EWM2117" s="1"/>
      <c r="EWN2117" s="1"/>
      <c r="EWO2117" s="1"/>
      <c r="EWP2117" s="1"/>
      <c r="EWQ2117" s="1"/>
      <c r="EWR2117" s="1"/>
      <c r="EWS2117" s="1"/>
      <c r="EWT2117" s="1"/>
      <c r="EWU2117" s="1"/>
      <c r="EWV2117" s="1"/>
      <c r="EWW2117" s="1"/>
      <c r="EWX2117" s="1"/>
      <c r="EWY2117" s="1"/>
      <c r="EWZ2117" s="1"/>
      <c r="EXA2117" s="1"/>
      <c r="EXB2117" s="1"/>
      <c r="EXC2117" s="1"/>
      <c r="EXD2117" s="1"/>
      <c r="EXE2117" s="1"/>
      <c r="EXF2117" s="1"/>
      <c r="EXG2117" s="1"/>
      <c r="EXH2117" s="1"/>
      <c r="EXI2117" s="1"/>
      <c r="EXJ2117" s="1"/>
      <c r="EXK2117" s="1"/>
      <c r="EXL2117" s="1"/>
      <c r="EXM2117" s="1"/>
      <c r="EXN2117" s="1"/>
      <c r="EXO2117" s="1"/>
      <c r="EXP2117" s="1"/>
      <c r="EXQ2117" s="1"/>
      <c r="EXR2117" s="1"/>
      <c r="EXS2117" s="1"/>
      <c r="EXT2117" s="1"/>
      <c r="EXU2117" s="1"/>
      <c r="EXV2117" s="1"/>
      <c r="EXW2117" s="1"/>
      <c r="EXX2117" s="1"/>
      <c r="EXY2117" s="1"/>
      <c r="EXZ2117" s="1"/>
      <c r="EYA2117" s="1"/>
      <c r="EYB2117" s="1"/>
      <c r="EYC2117" s="1"/>
      <c r="EYD2117" s="1"/>
      <c r="EYE2117" s="1"/>
      <c r="EYF2117" s="1"/>
      <c r="EYG2117" s="1"/>
      <c r="EYH2117" s="1"/>
      <c r="EYI2117" s="1"/>
      <c r="EYJ2117" s="1"/>
      <c r="EYK2117" s="1"/>
      <c r="EYL2117" s="1"/>
      <c r="EYM2117" s="1"/>
      <c r="EYN2117" s="1"/>
      <c r="EYO2117" s="1"/>
      <c r="EYP2117" s="1"/>
      <c r="EYQ2117" s="1"/>
      <c r="EYR2117" s="1"/>
      <c r="EYS2117" s="1"/>
      <c r="EYT2117" s="1"/>
      <c r="EYU2117" s="1"/>
      <c r="EYV2117" s="1"/>
      <c r="EYW2117" s="1"/>
      <c r="EYX2117" s="1"/>
      <c r="EYY2117" s="1"/>
      <c r="EYZ2117" s="1"/>
      <c r="EZA2117" s="1"/>
      <c r="EZB2117" s="1"/>
      <c r="EZC2117" s="1"/>
      <c r="EZD2117" s="1"/>
      <c r="EZE2117" s="1"/>
      <c r="EZF2117" s="1"/>
      <c r="EZG2117" s="1"/>
      <c r="EZH2117" s="1"/>
      <c r="EZI2117" s="1"/>
      <c r="EZJ2117" s="1"/>
      <c r="EZK2117" s="1"/>
      <c r="EZL2117" s="1"/>
      <c r="EZM2117" s="1"/>
      <c r="EZN2117" s="1"/>
      <c r="EZO2117" s="1"/>
      <c r="EZP2117" s="1"/>
      <c r="EZQ2117" s="1"/>
      <c r="EZR2117" s="1"/>
      <c r="EZS2117" s="1"/>
      <c r="EZT2117" s="1"/>
      <c r="EZU2117" s="1"/>
      <c r="EZV2117" s="1"/>
      <c r="EZW2117" s="1"/>
      <c r="EZX2117" s="1"/>
      <c r="EZY2117" s="1"/>
      <c r="EZZ2117" s="1"/>
      <c r="FAA2117" s="1"/>
      <c r="FAB2117" s="1"/>
      <c r="FAC2117" s="1"/>
      <c r="FAD2117" s="1"/>
      <c r="FAE2117" s="1"/>
      <c r="FAF2117" s="1"/>
      <c r="FAG2117" s="1"/>
      <c r="FAH2117" s="1"/>
      <c r="FAI2117" s="1"/>
      <c r="FAJ2117" s="1"/>
      <c r="FAK2117" s="1"/>
      <c r="FAL2117" s="1"/>
      <c r="FAM2117" s="1"/>
      <c r="FAN2117" s="1"/>
      <c r="FAO2117" s="1"/>
      <c r="FAP2117" s="1"/>
      <c r="FAQ2117" s="1"/>
      <c r="FAR2117" s="1"/>
      <c r="FAS2117" s="1"/>
      <c r="FAT2117" s="1"/>
      <c r="FAU2117" s="1"/>
      <c r="FAV2117" s="1"/>
      <c r="FAW2117" s="1"/>
      <c r="FAX2117" s="1"/>
      <c r="FAY2117" s="1"/>
      <c r="FAZ2117" s="1"/>
      <c r="FBA2117" s="1"/>
      <c r="FBB2117" s="1"/>
      <c r="FBC2117" s="1"/>
      <c r="FBD2117" s="1"/>
      <c r="FBE2117" s="1"/>
      <c r="FBF2117" s="1"/>
      <c r="FBG2117" s="1"/>
      <c r="FBH2117" s="1"/>
      <c r="FBI2117" s="1"/>
      <c r="FBJ2117" s="1"/>
      <c r="FBK2117" s="1"/>
      <c r="FBL2117" s="1"/>
      <c r="FBM2117" s="1"/>
      <c r="FBN2117" s="1"/>
      <c r="FBO2117" s="1"/>
      <c r="FBP2117" s="1"/>
      <c r="FBQ2117" s="1"/>
      <c r="FBR2117" s="1"/>
      <c r="FBS2117" s="1"/>
      <c r="FBT2117" s="1"/>
      <c r="FBU2117" s="1"/>
      <c r="FBV2117" s="1"/>
      <c r="FBW2117" s="1"/>
      <c r="FBX2117" s="1"/>
      <c r="FBY2117" s="1"/>
      <c r="FBZ2117" s="1"/>
      <c r="FCA2117" s="1"/>
      <c r="FCB2117" s="1"/>
      <c r="FCC2117" s="1"/>
      <c r="FCD2117" s="1"/>
      <c r="FCE2117" s="1"/>
      <c r="FCF2117" s="1"/>
      <c r="FCG2117" s="1"/>
      <c r="FCH2117" s="1"/>
      <c r="FCI2117" s="1"/>
      <c r="FCJ2117" s="1"/>
      <c r="FCK2117" s="1"/>
      <c r="FCL2117" s="1"/>
      <c r="FCM2117" s="1"/>
      <c r="FCN2117" s="1"/>
      <c r="FCO2117" s="1"/>
      <c r="FCP2117" s="1"/>
      <c r="FCQ2117" s="1"/>
      <c r="FCR2117" s="1"/>
      <c r="FCS2117" s="1"/>
      <c r="FCT2117" s="1"/>
      <c r="FCU2117" s="1"/>
      <c r="FCV2117" s="1"/>
      <c r="FCW2117" s="1"/>
      <c r="FCX2117" s="1"/>
      <c r="FCY2117" s="1"/>
      <c r="FCZ2117" s="1"/>
      <c r="FDA2117" s="1"/>
      <c r="FDB2117" s="1"/>
      <c r="FDC2117" s="1"/>
      <c r="FDD2117" s="1"/>
      <c r="FDE2117" s="1"/>
      <c r="FDF2117" s="1"/>
      <c r="FDG2117" s="1"/>
      <c r="FDH2117" s="1"/>
      <c r="FDI2117" s="1"/>
      <c r="FDJ2117" s="1"/>
      <c r="FDK2117" s="1"/>
      <c r="FDL2117" s="1"/>
      <c r="FDM2117" s="1"/>
      <c r="FDN2117" s="1"/>
      <c r="FDO2117" s="1"/>
      <c r="FDP2117" s="1"/>
      <c r="FDQ2117" s="1"/>
      <c r="FDR2117" s="1"/>
      <c r="FDS2117" s="1"/>
      <c r="FDT2117" s="1"/>
      <c r="FDU2117" s="1"/>
      <c r="FDV2117" s="1"/>
      <c r="FDW2117" s="1"/>
      <c r="FDX2117" s="1"/>
      <c r="FDY2117" s="1"/>
      <c r="FDZ2117" s="1"/>
      <c r="FEA2117" s="1"/>
      <c r="FEB2117" s="1"/>
      <c r="FEC2117" s="1"/>
      <c r="FED2117" s="1"/>
      <c r="FEE2117" s="1"/>
      <c r="FEF2117" s="1"/>
      <c r="FEG2117" s="1"/>
      <c r="FEH2117" s="1"/>
      <c r="FEI2117" s="1"/>
      <c r="FEJ2117" s="1"/>
      <c r="FEK2117" s="1"/>
      <c r="FEL2117" s="1"/>
      <c r="FEM2117" s="1"/>
      <c r="FEN2117" s="1"/>
      <c r="FEO2117" s="1"/>
      <c r="FEP2117" s="1"/>
      <c r="FEQ2117" s="1"/>
      <c r="FER2117" s="1"/>
      <c r="FES2117" s="1"/>
      <c r="FET2117" s="1"/>
      <c r="FEU2117" s="1"/>
      <c r="FEV2117" s="1"/>
      <c r="FEW2117" s="1"/>
      <c r="FEX2117" s="1"/>
      <c r="FEY2117" s="1"/>
      <c r="FEZ2117" s="1"/>
      <c r="FFA2117" s="1"/>
      <c r="FFB2117" s="1"/>
      <c r="FFC2117" s="1"/>
      <c r="FFD2117" s="1"/>
      <c r="FFE2117" s="1"/>
      <c r="FFF2117" s="1"/>
      <c r="FFG2117" s="1"/>
      <c r="FFH2117" s="1"/>
      <c r="FFI2117" s="1"/>
      <c r="FFJ2117" s="1"/>
      <c r="FFK2117" s="1"/>
      <c r="FFL2117" s="1"/>
      <c r="FFM2117" s="1"/>
      <c r="FFN2117" s="1"/>
      <c r="FFO2117" s="1"/>
      <c r="FFP2117" s="1"/>
      <c r="FFQ2117" s="1"/>
      <c r="FFR2117" s="1"/>
      <c r="FFS2117" s="1"/>
      <c r="FFT2117" s="1"/>
      <c r="FFU2117" s="1"/>
      <c r="FFV2117" s="1"/>
      <c r="FFW2117" s="1"/>
      <c r="FFX2117" s="1"/>
      <c r="FFY2117" s="1"/>
      <c r="FFZ2117" s="1"/>
      <c r="FGA2117" s="1"/>
      <c r="FGB2117" s="1"/>
      <c r="FGC2117" s="1"/>
      <c r="FGD2117" s="1"/>
      <c r="FGE2117" s="1"/>
      <c r="FGF2117" s="1"/>
      <c r="FGG2117" s="1"/>
      <c r="FGH2117" s="1"/>
      <c r="FGI2117" s="1"/>
      <c r="FGJ2117" s="1"/>
      <c r="FGK2117" s="1"/>
      <c r="FGL2117" s="1"/>
      <c r="FGM2117" s="1"/>
      <c r="FGN2117" s="1"/>
      <c r="FGO2117" s="1"/>
      <c r="FGP2117" s="1"/>
      <c r="FGQ2117" s="1"/>
      <c r="FGR2117" s="1"/>
      <c r="FGS2117" s="1"/>
      <c r="FGT2117" s="1"/>
      <c r="FGU2117" s="1"/>
      <c r="FGV2117" s="1"/>
      <c r="FGW2117" s="1"/>
      <c r="FGX2117" s="1"/>
      <c r="FGY2117" s="1"/>
      <c r="FGZ2117" s="1"/>
      <c r="FHA2117" s="1"/>
      <c r="FHB2117" s="1"/>
      <c r="FHC2117" s="1"/>
      <c r="FHD2117" s="1"/>
      <c r="FHE2117" s="1"/>
      <c r="FHF2117" s="1"/>
      <c r="FHG2117" s="1"/>
      <c r="FHH2117" s="1"/>
      <c r="FHI2117" s="1"/>
      <c r="FHJ2117" s="1"/>
      <c r="FHK2117" s="1"/>
      <c r="FHL2117" s="1"/>
      <c r="FHM2117" s="1"/>
      <c r="FHN2117" s="1"/>
      <c r="FHO2117" s="1"/>
      <c r="FHP2117" s="1"/>
      <c r="FHQ2117" s="1"/>
      <c r="FHR2117" s="1"/>
      <c r="FHS2117" s="1"/>
      <c r="FHT2117" s="1"/>
      <c r="FHU2117" s="1"/>
      <c r="FHV2117" s="1"/>
      <c r="FHW2117" s="1"/>
      <c r="FHX2117" s="1"/>
      <c r="FHY2117" s="1"/>
      <c r="FHZ2117" s="1"/>
      <c r="FIA2117" s="1"/>
      <c r="FIB2117" s="1"/>
      <c r="FIC2117" s="1"/>
      <c r="FID2117" s="1"/>
      <c r="FIE2117" s="1"/>
      <c r="FIF2117" s="1"/>
      <c r="FIG2117" s="1"/>
      <c r="FIH2117" s="1"/>
      <c r="FII2117" s="1"/>
      <c r="FIJ2117" s="1"/>
      <c r="FIK2117" s="1"/>
      <c r="FIL2117" s="1"/>
      <c r="FIM2117" s="1"/>
      <c r="FIN2117" s="1"/>
      <c r="FIO2117" s="1"/>
      <c r="FIP2117" s="1"/>
      <c r="FIQ2117" s="1"/>
      <c r="FIR2117" s="1"/>
      <c r="FIS2117" s="1"/>
      <c r="FIT2117" s="1"/>
      <c r="FIU2117" s="1"/>
      <c r="FIV2117" s="1"/>
      <c r="FIW2117" s="1"/>
      <c r="FIX2117" s="1"/>
      <c r="FIY2117" s="1"/>
      <c r="FIZ2117" s="1"/>
      <c r="FJA2117" s="1"/>
      <c r="FJB2117" s="1"/>
      <c r="FJC2117" s="1"/>
      <c r="FJD2117" s="1"/>
      <c r="FJE2117" s="1"/>
      <c r="FJF2117" s="1"/>
      <c r="FJG2117" s="1"/>
      <c r="FJH2117" s="1"/>
      <c r="FJI2117" s="1"/>
      <c r="FJJ2117" s="1"/>
      <c r="FJK2117" s="1"/>
      <c r="FJL2117" s="1"/>
      <c r="FJM2117" s="1"/>
      <c r="FJN2117" s="1"/>
      <c r="FJO2117" s="1"/>
      <c r="FJP2117" s="1"/>
      <c r="FJQ2117" s="1"/>
      <c r="FJR2117" s="1"/>
      <c r="FJS2117" s="1"/>
      <c r="FJT2117" s="1"/>
      <c r="FJU2117" s="1"/>
      <c r="FJV2117" s="1"/>
      <c r="FJW2117" s="1"/>
      <c r="FJX2117" s="1"/>
      <c r="FJY2117" s="1"/>
      <c r="FJZ2117" s="1"/>
      <c r="FKA2117" s="1"/>
      <c r="FKB2117" s="1"/>
      <c r="FKC2117" s="1"/>
      <c r="FKD2117" s="1"/>
      <c r="FKE2117" s="1"/>
      <c r="FKF2117" s="1"/>
      <c r="FKG2117" s="1"/>
      <c r="FKH2117" s="1"/>
      <c r="FKI2117" s="1"/>
      <c r="FKJ2117" s="1"/>
      <c r="FKK2117" s="1"/>
      <c r="FKL2117" s="1"/>
      <c r="FKM2117" s="1"/>
      <c r="FKN2117" s="1"/>
      <c r="FKO2117" s="1"/>
      <c r="FKP2117" s="1"/>
      <c r="FKQ2117" s="1"/>
      <c r="FKR2117" s="1"/>
      <c r="FKS2117" s="1"/>
      <c r="FKT2117" s="1"/>
      <c r="FKU2117" s="1"/>
      <c r="FKV2117" s="1"/>
      <c r="FKW2117" s="1"/>
      <c r="FKX2117" s="1"/>
      <c r="FKY2117" s="1"/>
      <c r="FKZ2117" s="1"/>
      <c r="FLA2117" s="1"/>
      <c r="FLB2117" s="1"/>
      <c r="FLC2117" s="1"/>
      <c r="FLD2117" s="1"/>
      <c r="FLE2117" s="1"/>
      <c r="FLF2117" s="1"/>
      <c r="FLG2117" s="1"/>
      <c r="FLH2117" s="1"/>
      <c r="FLI2117" s="1"/>
      <c r="FLJ2117" s="1"/>
      <c r="FLK2117" s="1"/>
      <c r="FLL2117" s="1"/>
      <c r="FLM2117" s="1"/>
      <c r="FLN2117" s="1"/>
      <c r="FLO2117" s="1"/>
      <c r="FLP2117" s="1"/>
      <c r="FLQ2117" s="1"/>
      <c r="FLR2117" s="1"/>
      <c r="FLS2117" s="1"/>
      <c r="FLT2117" s="1"/>
      <c r="FLU2117" s="1"/>
      <c r="FLV2117" s="1"/>
      <c r="FLW2117" s="1"/>
      <c r="FLX2117" s="1"/>
      <c r="FLY2117" s="1"/>
      <c r="FLZ2117" s="1"/>
      <c r="FMA2117" s="1"/>
      <c r="FMB2117" s="1"/>
      <c r="FMC2117" s="1"/>
      <c r="FMD2117" s="1"/>
      <c r="FME2117" s="1"/>
      <c r="FMF2117" s="1"/>
      <c r="FMG2117" s="1"/>
      <c r="FMH2117" s="1"/>
      <c r="FMI2117" s="1"/>
      <c r="FMJ2117" s="1"/>
      <c r="FMK2117" s="1"/>
      <c r="FML2117" s="1"/>
      <c r="FMM2117" s="1"/>
      <c r="FMN2117" s="1"/>
      <c r="FMO2117" s="1"/>
      <c r="FMP2117" s="1"/>
      <c r="FMQ2117" s="1"/>
      <c r="FMR2117" s="1"/>
      <c r="FMS2117" s="1"/>
      <c r="FMT2117" s="1"/>
      <c r="FMU2117" s="1"/>
      <c r="FMV2117" s="1"/>
      <c r="FMW2117" s="1"/>
      <c r="FMX2117" s="1"/>
      <c r="FMY2117" s="1"/>
      <c r="FMZ2117" s="1"/>
      <c r="FNA2117" s="1"/>
      <c r="FNB2117" s="1"/>
      <c r="FNC2117" s="1"/>
      <c r="FND2117" s="1"/>
      <c r="FNE2117" s="1"/>
      <c r="FNF2117" s="1"/>
      <c r="FNG2117" s="1"/>
      <c r="FNH2117" s="1"/>
      <c r="FNI2117" s="1"/>
      <c r="FNJ2117" s="1"/>
      <c r="FNK2117" s="1"/>
      <c r="FNL2117" s="1"/>
      <c r="FNM2117" s="1"/>
      <c r="FNN2117" s="1"/>
      <c r="FNO2117" s="1"/>
      <c r="FNP2117" s="1"/>
      <c r="FNQ2117" s="1"/>
      <c r="FNR2117" s="1"/>
      <c r="FNS2117" s="1"/>
      <c r="FNT2117" s="1"/>
      <c r="FNU2117" s="1"/>
      <c r="FNV2117" s="1"/>
      <c r="FNW2117" s="1"/>
      <c r="FNX2117" s="1"/>
      <c r="FNY2117" s="1"/>
      <c r="FNZ2117" s="1"/>
      <c r="FOA2117" s="1"/>
      <c r="FOB2117" s="1"/>
      <c r="FOC2117" s="1"/>
      <c r="FOD2117" s="1"/>
      <c r="FOE2117" s="1"/>
      <c r="FOF2117" s="1"/>
      <c r="FOG2117" s="1"/>
      <c r="FOH2117" s="1"/>
      <c r="FOI2117" s="1"/>
      <c r="FOJ2117" s="1"/>
      <c r="FOK2117" s="1"/>
      <c r="FOL2117" s="1"/>
      <c r="FOM2117" s="1"/>
      <c r="FON2117" s="1"/>
      <c r="FOO2117" s="1"/>
      <c r="FOP2117" s="1"/>
      <c r="FOQ2117" s="1"/>
      <c r="FOR2117" s="1"/>
      <c r="FOS2117" s="1"/>
      <c r="FOT2117" s="1"/>
      <c r="FOU2117" s="1"/>
      <c r="FOV2117" s="1"/>
      <c r="FOW2117" s="1"/>
      <c r="FOX2117" s="1"/>
      <c r="FOY2117" s="1"/>
      <c r="FOZ2117" s="1"/>
      <c r="FPA2117" s="1"/>
      <c r="FPB2117" s="1"/>
      <c r="FPC2117" s="1"/>
      <c r="FPD2117" s="1"/>
      <c r="FPE2117" s="1"/>
      <c r="FPF2117" s="1"/>
      <c r="FPG2117" s="1"/>
      <c r="FPH2117" s="1"/>
      <c r="FPI2117" s="1"/>
      <c r="FPJ2117" s="1"/>
      <c r="FPK2117" s="1"/>
      <c r="FPL2117" s="1"/>
      <c r="FPM2117" s="1"/>
      <c r="FPN2117" s="1"/>
      <c r="FPO2117" s="1"/>
      <c r="FPP2117" s="1"/>
      <c r="FPQ2117" s="1"/>
      <c r="FPR2117" s="1"/>
      <c r="FPS2117" s="1"/>
      <c r="FPT2117" s="1"/>
      <c r="FPU2117" s="1"/>
      <c r="FPV2117" s="1"/>
      <c r="FPW2117" s="1"/>
      <c r="FPX2117" s="1"/>
      <c r="FPY2117" s="1"/>
      <c r="FPZ2117" s="1"/>
      <c r="FQA2117" s="1"/>
      <c r="FQB2117" s="1"/>
      <c r="FQC2117" s="1"/>
      <c r="FQD2117" s="1"/>
      <c r="FQE2117" s="1"/>
      <c r="FQF2117" s="1"/>
      <c r="FQG2117" s="1"/>
      <c r="FQH2117" s="1"/>
      <c r="FQI2117" s="1"/>
      <c r="FQJ2117" s="1"/>
      <c r="FQK2117" s="1"/>
      <c r="FQL2117" s="1"/>
      <c r="FQM2117" s="1"/>
      <c r="FQN2117" s="1"/>
      <c r="FQO2117" s="1"/>
      <c r="FQP2117" s="1"/>
      <c r="FQQ2117" s="1"/>
      <c r="FQR2117" s="1"/>
      <c r="FQS2117" s="1"/>
      <c r="FQT2117" s="1"/>
      <c r="FQU2117" s="1"/>
      <c r="FQV2117" s="1"/>
      <c r="FQW2117" s="1"/>
      <c r="FQX2117" s="1"/>
      <c r="FQY2117" s="1"/>
      <c r="FQZ2117" s="1"/>
      <c r="FRA2117" s="1"/>
      <c r="FRB2117" s="1"/>
      <c r="FRC2117" s="1"/>
      <c r="FRD2117" s="1"/>
      <c r="FRE2117" s="1"/>
      <c r="FRF2117" s="1"/>
      <c r="FRG2117" s="1"/>
      <c r="FRH2117" s="1"/>
      <c r="FRI2117" s="1"/>
      <c r="FRJ2117" s="1"/>
      <c r="FRK2117" s="1"/>
      <c r="FRL2117" s="1"/>
      <c r="FRM2117" s="1"/>
      <c r="FRN2117" s="1"/>
      <c r="FRO2117" s="1"/>
      <c r="FRP2117" s="1"/>
      <c r="FRQ2117" s="1"/>
      <c r="FRR2117" s="1"/>
      <c r="FRS2117" s="1"/>
      <c r="FRT2117" s="1"/>
      <c r="FRU2117" s="1"/>
      <c r="FRV2117" s="1"/>
      <c r="FRW2117" s="1"/>
      <c r="FRX2117" s="1"/>
      <c r="FRY2117" s="1"/>
      <c r="FRZ2117" s="1"/>
      <c r="FSA2117" s="1"/>
      <c r="FSB2117" s="1"/>
      <c r="FSC2117" s="1"/>
      <c r="FSD2117" s="1"/>
      <c r="FSE2117" s="1"/>
      <c r="FSF2117" s="1"/>
      <c r="FSG2117" s="1"/>
      <c r="FSH2117" s="1"/>
      <c r="FSI2117" s="1"/>
      <c r="FSJ2117" s="1"/>
      <c r="FSK2117" s="1"/>
      <c r="FSL2117" s="1"/>
      <c r="FSM2117" s="1"/>
      <c r="FSN2117" s="1"/>
      <c r="FSO2117" s="1"/>
      <c r="FSP2117" s="1"/>
      <c r="FSQ2117" s="1"/>
      <c r="FSR2117" s="1"/>
      <c r="FSS2117" s="1"/>
      <c r="FST2117" s="1"/>
      <c r="FSU2117" s="1"/>
      <c r="FSV2117" s="1"/>
      <c r="FSW2117" s="1"/>
      <c r="FSX2117" s="1"/>
      <c r="FSY2117" s="1"/>
      <c r="FSZ2117" s="1"/>
      <c r="FTA2117" s="1"/>
      <c r="FTB2117" s="1"/>
      <c r="FTC2117" s="1"/>
      <c r="FTD2117" s="1"/>
      <c r="FTE2117" s="1"/>
      <c r="FTF2117" s="1"/>
      <c r="FTG2117" s="1"/>
      <c r="FTH2117" s="1"/>
      <c r="FTI2117" s="1"/>
      <c r="FTJ2117" s="1"/>
      <c r="FTK2117" s="1"/>
      <c r="FTL2117" s="1"/>
      <c r="FTM2117" s="1"/>
      <c r="FTN2117" s="1"/>
      <c r="FTO2117" s="1"/>
      <c r="FTP2117" s="1"/>
      <c r="FTQ2117" s="1"/>
      <c r="FTR2117" s="1"/>
      <c r="FTS2117" s="1"/>
      <c r="FTT2117" s="1"/>
      <c r="FTU2117" s="1"/>
      <c r="FTV2117" s="1"/>
      <c r="FTW2117" s="1"/>
      <c r="FTX2117" s="1"/>
      <c r="FTY2117" s="1"/>
      <c r="FTZ2117" s="1"/>
      <c r="FUA2117" s="1"/>
      <c r="FUB2117" s="1"/>
      <c r="FUC2117" s="1"/>
      <c r="FUD2117" s="1"/>
      <c r="FUE2117" s="1"/>
      <c r="FUF2117" s="1"/>
      <c r="FUG2117" s="1"/>
      <c r="FUH2117" s="1"/>
      <c r="FUI2117" s="1"/>
      <c r="FUJ2117" s="1"/>
      <c r="FUK2117" s="1"/>
      <c r="FUL2117" s="1"/>
      <c r="FUM2117" s="1"/>
      <c r="FUN2117" s="1"/>
      <c r="FUO2117" s="1"/>
      <c r="FUP2117" s="1"/>
      <c r="FUQ2117" s="1"/>
      <c r="FUR2117" s="1"/>
      <c r="FUS2117" s="1"/>
      <c r="FUT2117" s="1"/>
      <c r="FUU2117" s="1"/>
      <c r="FUV2117" s="1"/>
      <c r="FUW2117" s="1"/>
      <c r="FUX2117" s="1"/>
      <c r="FUY2117" s="1"/>
      <c r="FUZ2117" s="1"/>
      <c r="FVA2117" s="1"/>
      <c r="FVB2117" s="1"/>
      <c r="FVC2117" s="1"/>
      <c r="FVD2117" s="1"/>
      <c r="FVE2117" s="1"/>
      <c r="FVF2117" s="1"/>
      <c r="FVG2117" s="1"/>
      <c r="FVH2117" s="1"/>
      <c r="FVI2117" s="1"/>
      <c r="FVJ2117" s="1"/>
      <c r="FVK2117" s="1"/>
      <c r="FVL2117" s="1"/>
      <c r="FVM2117" s="1"/>
      <c r="FVN2117" s="1"/>
      <c r="FVO2117" s="1"/>
      <c r="FVP2117" s="1"/>
      <c r="FVQ2117" s="1"/>
      <c r="FVR2117" s="1"/>
      <c r="FVS2117" s="1"/>
      <c r="FVT2117" s="1"/>
      <c r="FVU2117" s="1"/>
      <c r="FVV2117" s="1"/>
      <c r="FVW2117" s="1"/>
      <c r="FVX2117" s="1"/>
      <c r="FVY2117" s="1"/>
      <c r="FVZ2117" s="1"/>
      <c r="FWA2117" s="1"/>
      <c r="FWB2117" s="1"/>
      <c r="FWC2117" s="1"/>
      <c r="FWD2117" s="1"/>
      <c r="FWE2117" s="1"/>
      <c r="FWF2117" s="1"/>
      <c r="FWG2117" s="1"/>
      <c r="FWH2117" s="1"/>
      <c r="FWI2117" s="1"/>
      <c r="FWJ2117" s="1"/>
      <c r="FWK2117" s="1"/>
      <c r="FWL2117" s="1"/>
      <c r="FWM2117" s="1"/>
      <c r="FWN2117" s="1"/>
      <c r="FWO2117" s="1"/>
      <c r="FWP2117" s="1"/>
      <c r="FWQ2117" s="1"/>
      <c r="FWR2117" s="1"/>
      <c r="FWS2117" s="1"/>
      <c r="FWT2117" s="1"/>
      <c r="FWU2117" s="1"/>
      <c r="FWV2117" s="1"/>
      <c r="FWW2117" s="1"/>
      <c r="FWX2117" s="1"/>
      <c r="FWY2117" s="1"/>
      <c r="FWZ2117" s="1"/>
      <c r="FXA2117" s="1"/>
      <c r="FXB2117" s="1"/>
      <c r="FXC2117" s="1"/>
      <c r="FXD2117" s="1"/>
      <c r="FXE2117" s="1"/>
      <c r="FXF2117" s="1"/>
      <c r="FXG2117" s="1"/>
      <c r="FXH2117" s="1"/>
      <c r="FXI2117" s="1"/>
      <c r="FXJ2117" s="1"/>
      <c r="FXK2117" s="1"/>
      <c r="FXL2117" s="1"/>
      <c r="FXM2117" s="1"/>
      <c r="FXN2117" s="1"/>
      <c r="FXO2117" s="1"/>
      <c r="FXP2117" s="1"/>
      <c r="FXQ2117" s="1"/>
      <c r="FXR2117" s="1"/>
      <c r="FXS2117" s="1"/>
      <c r="FXT2117" s="1"/>
      <c r="FXU2117" s="1"/>
      <c r="FXV2117" s="1"/>
      <c r="FXW2117" s="1"/>
      <c r="FXX2117" s="1"/>
      <c r="FXY2117" s="1"/>
      <c r="FXZ2117" s="1"/>
      <c r="FYA2117" s="1"/>
      <c r="FYB2117" s="1"/>
      <c r="FYC2117" s="1"/>
      <c r="FYD2117" s="1"/>
      <c r="FYE2117" s="1"/>
      <c r="FYF2117" s="1"/>
      <c r="FYG2117" s="1"/>
      <c r="FYH2117" s="1"/>
      <c r="FYI2117" s="1"/>
      <c r="FYJ2117" s="1"/>
      <c r="FYK2117" s="1"/>
      <c r="FYL2117" s="1"/>
      <c r="FYM2117" s="1"/>
      <c r="FYN2117" s="1"/>
      <c r="FYO2117" s="1"/>
      <c r="FYP2117" s="1"/>
      <c r="FYQ2117" s="1"/>
      <c r="FYR2117" s="1"/>
      <c r="FYS2117" s="1"/>
      <c r="FYT2117" s="1"/>
      <c r="FYU2117" s="1"/>
      <c r="FYV2117" s="1"/>
      <c r="FYW2117" s="1"/>
      <c r="FYX2117" s="1"/>
      <c r="FYY2117" s="1"/>
      <c r="FYZ2117" s="1"/>
      <c r="FZA2117" s="1"/>
      <c r="FZB2117" s="1"/>
      <c r="FZC2117" s="1"/>
      <c r="FZD2117" s="1"/>
      <c r="FZE2117" s="1"/>
      <c r="FZF2117" s="1"/>
      <c r="FZG2117" s="1"/>
      <c r="FZH2117" s="1"/>
      <c r="FZI2117" s="1"/>
      <c r="FZJ2117" s="1"/>
      <c r="FZK2117" s="1"/>
      <c r="FZL2117" s="1"/>
      <c r="FZM2117" s="1"/>
      <c r="FZN2117" s="1"/>
      <c r="FZO2117" s="1"/>
      <c r="FZP2117" s="1"/>
      <c r="FZQ2117" s="1"/>
      <c r="FZR2117" s="1"/>
      <c r="FZS2117" s="1"/>
      <c r="FZT2117" s="1"/>
      <c r="FZU2117" s="1"/>
      <c r="FZV2117" s="1"/>
      <c r="FZW2117" s="1"/>
      <c r="FZX2117" s="1"/>
      <c r="FZY2117" s="1"/>
      <c r="FZZ2117" s="1"/>
      <c r="GAA2117" s="1"/>
      <c r="GAB2117" s="1"/>
      <c r="GAC2117" s="1"/>
      <c r="GAD2117" s="1"/>
      <c r="GAE2117" s="1"/>
      <c r="GAF2117" s="1"/>
      <c r="GAG2117" s="1"/>
      <c r="GAH2117" s="1"/>
      <c r="GAI2117" s="1"/>
      <c r="GAJ2117" s="1"/>
      <c r="GAK2117" s="1"/>
      <c r="GAL2117" s="1"/>
      <c r="GAM2117" s="1"/>
      <c r="GAN2117" s="1"/>
      <c r="GAO2117" s="1"/>
      <c r="GAP2117" s="1"/>
      <c r="GAQ2117" s="1"/>
      <c r="GAR2117" s="1"/>
      <c r="GAS2117" s="1"/>
      <c r="GAT2117" s="1"/>
      <c r="GAU2117" s="1"/>
      <c r="GAV2117" s="1"/>
      <c r="GAW2117" s="1"/>
      <c r="GAX2117" s="1"/>
      <c r="GAY2117" s="1"/>
      <c r="GAZ2117" s="1"/>
      <c r="GBA2117" s="1"/>
      <c r="GBB2117" s="1"/>
      <c r="GBC2117" s="1"/>
      <c r="GBD2117" s="1"/>
      <c r="GBE2117" s="1"/>
      <c r="GBF2117" s="1"/>
      <c r="GBG2117" s="1"/>
      <c r="GBH2117" s="1"/>
      <c r="GBI2117" s="1"/>
      <c r="GBJ2117" s="1"/>
      <c r="GBK2117" s="1"/>
      <c r="GBL2117" s="1"/>
      <c r="GBM2117" s="1"/>
      <c r="GBN2117" s="1"/>
      <c r="GBO2117" s="1"/>
      <c r="GBP2117" s="1"/>
      <c r="GBQ2117" s="1"/>
      <c r="GBR2117" s="1"/>
      <c r="GBS2117" s="1"/>
      <c r="GBT2117" s="1"/>
      <c r="GBU2117" s="1"/>
      <c r="GBV2117" s="1"/>
      <c r="GBW2117" s="1"/>
      <c r="GBX2117" s="1"/>
      <c r="GBY2117" s="1"/>
      <c r="GBZ2117" s="1"/>
      <c r="GCA2117" s="1"/>
      <c r="GCB2117" s="1"/>
      <c r="GCC2117" s="1"/>
      <c r="GCD2117" s="1"/>
      <c r="GCE2117" s="1"/>
      <c r="GCF2117" s="1"/>
      <c r="GCG2117" s="1"/>
      <c r="GCH2117" s="1"/>
      <c r="GCI2117" s="1"/>
      <c r="GCJ2117" s="1"/>
      <c r="GCK2117" s="1"/>
      <c r="GCL2117" s="1"/>
      <c r="GCM2117" s="1"/>
      <c r="GCN2117" s="1"/>
      <c r="GCO2117" s="1"/>
      <c r="GCP2117" s="1"/>
      <c r="GCQ2117" s="1"/>
      <c r="GCR2117" s="1"/>
      <c r="GCS2117" s="1"/>
      <c r="GCT2117" s="1"/>
      <c r="GCU2117" s="1"/>
      <c r="GCV2117" s="1"/>
      <c r="GCW2117" s="1"/>
      <c r="GCX2117" s="1"/>
      <c r="GCY2117" s="1"/>
      <c r="GCZ2117" s="1"/>
      <c r="GDA2117" s="1"/>
      <c r="GDB2117" s="1"/>
      <c r="GDC2117" s="1"/>
      <c r="GDD2117" s="1"/>
      <c r="GDE2117" s="1"/>
      <c r="GDF2117" s="1"/>
      <c r="GDG2117" s="1"/>
      <c r="GDH2117" s="1"/>
      <c r="GDI2117" s="1"/>
      <c r="GDJ2117" s="1"/>
      <c r="GDK2117" s="1"/>
      <c r="GDL2117" s="1"/>
      <c r="GDM2117" s="1"/>
      <c r="GDN2117" s="1"/>
      <c r="GDO2117" s="1"/>
      <c r="GDP2117" s="1"/>
      <c r="GDQ2117" s="1"/>
      <c r="GDR2117" s="1"/>
      <c r="GDS2117" s="1"/>
      <c r="GDT2117" s="1"/>
      <c r="GDU2117" s="1"/>
      <c r="GDV2117" s="1"/>
      <c r="GDW2117" s="1"/>
      <c r="GDX2117" s="1"/>
      <c r="GDY2117" s="1"/>
      <c r="GDZ2117" s="1"/>
      <c r="GEA2117" s="1"/>
      <c r="GEB2117" s="1"/>
      <c r="GEC2117" s="1"/>
      <c r="GED2117" s="1"/>
      <c r="GEE2117" s="1"/>
      <c r="GEF2117" s="1"/>
      <c r="GEG2117" s="1"/>
      <c r="GEH2117" s="1"/>
      <c r="GEI2117" s="1"/>
      <c r="GEJ2117" s="1"/>
      <c r="GEK2117" s="1"/>
      <c r="GEL2117" s="1"/>
      <c r="GEM2117" s="1"/>
      <c r="GEN2117" s="1"/>
      <c r="GEO2117" s="1"/>
      <c r="GEP2117" s="1"/>
      <c r="GEQ2117" s="1"/>
      <c r="GER2117" s="1"/>
      <c r="GES2117" s="1"/>
      <c r="GET2117" s="1"/>
      <c r="GEU2117" s="1"/>
      <c r="GEV2117" s="1"/>
      <c r="GEW2117" s="1"/>
      <c r="GEX2117" s="1"/>
      <c r="GEY2117" s="1"/>
      <c r="GEZ2117" s="1"/>
      <c r="GFA2117" s="1"/>
      <c r="GFB2117" s="1"/>
      <c r="GFC2117" s="1"/>
      <c r="GFD2117" s="1"/>
      <c r="GFE2117" s="1"/>
      <c r="GFF2117" s="1"/>
      <c r="GFG2117" s="1"/>
      <c r="GFH2117" s="1"/>
      <c r="GFI2117" s="1"/>
      <c r="GFJ2117" s="1"/>
      <c r="GFK2117" s="1"/>
      <c r="GFL2117" s="1"/>
      <c r="GFM2117" s="1"/>
      <c r="GFN2117" s="1"/>
      <c r="GFO2117" s="1"/>
      <c r="GFP2117" s="1"/>
      <c r="GFQ2117" s="1"/>
      <c r="GFR2117" s="1"/>
      <c r="GFS2117" s="1"/>
      <c r="GFT2117" s="1"/>
      <c r="GFU2117" s="1"/>
      <c r="GFV2117" s="1"/>
      <c r="GFW2117" s="1"/>
      <c r="GFX2117" s="1"/>
      <c r="GFY2117" s="1"/>
      <c r="GFZ2117" s="1"/>
      <c r="GGA2117" s="1"/>
      <c r="GGB2117" s="1"/>
      <c r="GGC2117" s="1"/>
      <c r="GGD2117" s="1"/>
      <c r="GGE2117" s="1"/>
      <c r="GGF2117" s="1"/>
      <c r="GGG2117" s="1"/>
      <c r="GGH2117" s="1"/>
      <c r="GGI2117" s="1"/>
      <c r="GGJ2117" s="1"/>
      <c r="GGK2117" s="1"/>
      <c r="GGL2117" s="1"/>
      <c r="GGM2117" s="1"/>
      <c r="GGN2117" s="1"/>
      <c r="GGO2117" s="1"/>
      <c r="GGP2117" s="1"/>
      <c r="GGQ2117" s="1"/>
      <c r="GGR2117" s="1"/>
      <c r="GGS2117" s="1"/>
      <c r="GGT2117" s="1"/>
      <c r="GGU2117" s="1"/>
      <c r="GGV2117" s="1"/>
      <c r="GGW2117" s="1"/>
      <c r="GGX2117" s="1"/>
      <c r="GGY2117" s="1"/>
      <c r="GGZ2117" s="1"/>
      <c r="GHA2117" s="1"/>
      <c r="GHB2117" s="1"/>
      <c r="GHC2117" s="1"/>
      <c r="GHD2117" s="1"/>
      <c r="GHE2117" s="1"/>
      <c r="GHF2117" s="1"/>
      <c r="GHG2117" s="1"/>
      <c r="GHH2117" s="1"/>
      <c r="GHI2117" s="1"/>
      <c r="GHJ2117" s="1"/>
      <c r="GHK2117" s="1"/>
      <c r="GHL2117" s="1"/>
      <c r="GHM2117" s="1"/>
      <c r="GHN2117" s="1"/>
      <c r="GHO2117" s="1"/>
      <c r="GHP2117" s="1"/>
      <c r="GHQ2117" s="1"/>
      <c r="GHR2117" s="1"/>
      <c r="GHS2117" s="1"/>
      <c r="GHT2117" s="1"/>
      <c r="GHU2117" s="1"/>
      <c r="GHV2117" s="1"/>
      <c r="GHW2117" s="1"/>
      <c r="GHX2117" s="1"/>
      <c r="GHY2117" s="1"/>
      <c r="GHZ2117" s="1"/>
      <c r="GIA2117" s="1"/>
      <c r="GIB2117" s="1"/>
      <c r="GIC2117" s="1"/>
      <c r="GID2117" s="1"/>
      <c r="GIE2117" s="1"/>
      <c r="GIF2117" s="1"/>
      <c r="GIG2117" s="1"/>
      <c r="GIH2117" s="1"/>
      <c r="GII2117" s="1"/>
      <c r="GIJ2117" s="1"/>
      <c r="GIK2117" s="1"/>
      <c r="GIL2117" s="1"/>
      <c r="GIM2117" s="1"/>
      <c r="GIN2117" s="1"/>
      <c r="GIO2117" s="1"/>
      <c r="GIP2117" s="1"/>
      <c r="GIQ2117" s="1"/>
      <c r="GIR2117" s="1"/>
      <c r="GIS2117" s="1"/>
      <c r="GIT2117" s="1"/>
      <c r="GIU2117" s="1"/>
      <c r="GIV2117" s="1"/>
      <c r="GIW2117" s="1"/>
      <c r="GIX2117" s="1"/>
      <c r="GIY2117" s="1"/>
      <c r="GIZ2117" s="1"/>
      <c r="GJA2117" s="1"/>
      <c r="GJB2117" s="1"/>
      <c r="GJC2117" s="1"/>
      <c r="GJD2117" s="1"/>
      <c r="GJE2117" s="1"/>
      <c r="GJF2117" s="1"/>
      <c r="GJG2117" s="1"/>
      <c r="GJH2117" s="1"/>
      <c r="GJI2117" s="1"/>
      <c r="GJJ2117" s="1"/>
      <c r="GJK2117" s="1"/>
      <c r="GJL2117" s="1"/>
      <c r="GJM2117" s="1"/>
      <c r="GJN2117" s="1"/>
      <c r="GJO2117" s="1"/>
      <c r="GJP2117" s="1"/>
      <c r="GJQ2117" s="1"/>
      <c r="GJR2117" s="1"/>
      <c r="GJS2117" s="1"/>
      <c r="GJT2117" s="1"/>
      <c r="GJU2117" s="1"/>
      <c r="GJV2117" s="1"/>
      <c r="GJW2117" s="1"/>
      <c r="GJX2117" s="1"/>
      <c r="GJY2117" s="1"/>
      <c r="GJZ2117" s="1"/>
      <c r="GKA2117" s="1"/>
      <c r="GKB2117" s="1"/>
      <c r="GKC2117" s="1"/>
      <c r="GKD2117" s="1"/>
      <c r="GKE2117" s="1"/>
      <c r="GKF2117" s="1"/>
      <c r="GKG2117" s="1"/>
      <c r="GKH2117" s="1"/>
      <c r="GKI2117" s="1"/>
      <c r="GKJ2117" s="1"/>
      <c r="GKK2117" s="1"/>
      <c r="GKL2117" s="1"/>
      <c r="GKM2117" s="1"/>
      <c r="GKN2117" s="1"/>
      <c r="GKO2117" s="1"/>
      <c r="GKP2117" s="1"/>
      <c r="GKQ2117" s="1"/>
      <c r="GKR2117" s="1"/>
      <c r="GKS2117" s="1"/>
      <c r="GKT2117" s="1"/>
      <c r="GKU2117" s="1"/>
      <c r="GKV2117" s="1"/>
      <c r="GKW2117" s="1"/>
      <c r="GKX2117" s="1"/>
      <c r="GKY2117" s="1"/>
      <c r="GKZ2117" s="1"/>
      <c r="GLA2117" s="1"/>
      <c r="GLB2117" s="1"/>
      <c r="GLC2117" s="1"/>
      <c r="GLD2117" s="1"/>
      <c r="GLE2117" s="1"/>
      <c r="GLF2117" s="1"/>
      <c r="GLG2117" s="1"/>
      <c r="GLH2117" s="1"/>
      <c r="GLI2117" s="1"/>
      <c r="GLJ2117" s="1"/>
      <c r="GLK2117" s="1"/>
      <c r="GLL2117" s="1"/>
      <c r="GLM2117" s="1"/>
      <c r="GLN2117" s="1"/>
      <c r="GLO2117" s="1"/>
      <c r="GLP2117" s="1"/>
      <c r="GLQ2117" s="1"/>
      <c r="GLR2117" s="1"/>
      <c r="GLS2117" s="1"/>
      <c r="GLT2117" s="1"/>
      <c r="GLU2117" s="1"/>
      <c r="GLV2117" s="1"/>
      <c r="GLW2117" s="1"/>
      <c r="GLX2117" s="1"/>
      <c r="GLY2117" s="1"/>
      <c r="GLZ2117" s="1"/>
      <c r="GMA2117" s="1"/>
      <c r="GMB2117" s="1"/>
      <c r="GMC2117" s="1"/>
      <c r="GMD2117" s="1"/>
      <c r="GME2117" s="1"/>
      <c r="GMF2117" s="1"/>
      <c r="GMG2117" s="1"/>
      <c r="GMH2117" s="1"/>
      <c r="GMI2117" s="1"/>
      <c r="GMJ2117" s="1"/>
      <c r="GMK2117" s="1"/>
      <c r="GML2117" s="1"/>
      <c r="GMM2117" s="1"/>
      <c r="GMN2117" s="1"/>
      <c r="GMO2117" s="1"/>
      <c r="GMP2117" s="1"/>
      <c r="GMQ2117" s="1"/>
      <c r="GMR2117" s="1"/>
      <c r="GMS2117" s="1"/>
      <c r="GMT2117" s="1"/>
      <c r="GMU2117" s="1"/>
      <c r="GMV2117" s="1"/>
      <c r="GMW2117" s="1"/>
      <c r="GMX2117" s="1"/>
      <c r="GMY2117" s="1"/>
      <c r="GMZ2117" s="1"/>
      <c r="GNA2117" s="1"/>
      <c r="GNB2117" s="1"/>
      <c r="GNC2117" s="1"/>
      <c r="GND2117" s="1"/>
      <c r="GNE2117" s="1"/>
      <c r="GNF2117" s="1"/>
      <c r="GNG2117" s="1"/>
      <c r="GNH2117" s="1"/>
      <c r="GNI2117" s="1"/>
      <c r="GNJ2117" s="1"/>
      <c r="GNK2117" s="1"/>
      <c r="GNL2117" s="1"/>
      <c r="GNM2117" s="1"/>
      <c r="GNN2117" s="1"/>
      <c r="GNO2117" s="1"/>
      <c r="GNP2117" s="1"/>
      <c r="GNQ2117" s="1"/>
      <c r="GNR2117" s="1"/>
      <c r="GNS2117" s="1"/>
      <c r="GNT2117" s="1"/>
      <c r="GNU2117" s="1"/>
      <c r="GNV2117" s="1"/>
      <c r="GNW2117" s="1"/>
      <c r="GNX2117" s="1"/>
      <c r="GNY2117" s="1"/>
      <c r="GNZ2117" s="1"/>
      <c r="GOA2117" s="1"/>
      <c r="GOB2117" s="1"/>
      <c r="GOC2117" s="1"/>
      <c r="GOD2117" s="1"/>
      <c r="GOE2117" s="1"/>
      <c r="GOF2117" s="1"/>
      <c r="GOG2117" s="1"/>
      <c r="GOH2117" s="1"/>
      <c r="GOI2117" s="1"/>
      <c r="GOJ2117" s="1"/>
      <c r="GOK2117" s="1"/>
      <c r="GOL2117" s="1"/>
      <c r="GOM2117" s="1"/>
      <c r="GON2117" s="1"/>
      <c r="GOO2117" s="1"/>
      <c r="GOP2117" s="1"/>
      <c r="GOQ2117" s="1"/>
      <c r="GOR2117" s="1"/>
      <c r="GOS2117" s="1"/>
      <c r="GOT2117" s="1"/>
      <c r="GOU2117" s="1"/>
      <c r="GOV2117" s="1"/>
      <c r="GOW2117" s="1"/>
      <c r="GOX2117" s="1"/>
      <c r="GOY2117" s="1"/>
      <c r="GOZ2117" s="1"/>
      <c r="GPA2117" s="1"/>
      <c r="GPB2117" s="1"/>
      <c r="GPC2117" s="1"/>
      <c r="GPD2117" s="1"/>
      <c r="GPE2117" s="1"/>
      <c r="GPF2117" s="1"/>
      <c r="GPG2117" s="1"/>
      <c r="GPH2117" s="1"/>
      <c r="GPI2117" s="1"/>
      <c r="GPJ2117" s="1"/>
      <c r="GPK2117" s="1"/>
      <c r="GPL2117" s="1"/>
      <c r="GPM2117" s="1"/>
      <c r="GPN2117" s="1"/>
      <c r="GPO2117" s="1"/>
      <c r="GPP2117" s="1"/>
      <c r="GPQ2117" s="1"/>
      <c r="GPR2117" s="1"/>
      <c r="GPS2117" s="1"/>
      <c r="GPT2117" s="1"/>
      <c r="GPU2117" s="1"/>
      <c r="GPV2117" s="1"/>
      <c r="GPW2117" s="1"/>
      <c r="GPX2117" s="1"/>
      <c r="GPY2117" s="1"/>
      <c r="GPZ2117" s="1"/>
      <c r="GQA2117" s="1"/>
      <c r="GQB2117" s="1"/>
      <c r="GQC2117" s="1"/>
      <c r="GQD2117" s="1"/>
      <c r="GQE2117" s="1"/>
      <c r="GQF2117" s="1"/>
      <c r="GQG2117" s="1"/>
      <c r="GQH2117" s="1"/>
      <c r="GQI2117" s="1"/>
      <c r="GQJ2117" s="1"/>
      <c r="GQK2117" s="1"/>
      <c r="GQL2117" s="1"/>
      <c r="GQM2117" s="1"/>
      <c r="GQN2117" s="1"/>
      <c r="GQO2117" s="1"/>
      <c r="GQP2117" s="1"/>
      <c r="GQQ2117" s="1"/>
      <c r="GQR2117" s="1"/>
      <c r="GQS2117" s="1"/>
      <c r="GQT2117" s="1"/>
      <c r="GQU2117" s="1"/>
      <c r="GQV2117" s="1"/>
      <c r="GQW2117" s="1"/>
      <c r="GQX2117" s="1"/>
      <c r="GQY2117" s="1"/>
      <c r="GQZ2117" s="1"/>
      <c r="GRA2117" s="1"/>
      <c r="GRB2117" s="1"/>
      <c r="GRC2117" s="1"/>
      <c r="GRD2117" s="1"/>
      <c r="GRE2117" s="1"/>
      <c r="GRF2117" s="1"/>
      <c r="GRG2117" s="1"/>
      <c r="GRH2117" s="1"/>
      <c r="GRI2117" s="1"/>
      <c r="GRJ2117" s="1"/>
      <c r="GRK2117" s="1"/>
      <c r="GRL2117" s="1"/>
      <c r="GRM2117" s="1"/>
      <c r="GRN2117" s="1"/>
      <c r="GRO2117" s="1"/>
      <c r="GRP2117" s="1"/>
      <c r="GRQ2117" s="1"/>
      <c r="GRR2117" s="1"/>
      <c r="GRS2117" s="1"/>
      <c r="GRT2117" s="1"/>
      <c r="GRU2117" s="1"/>
      <c r="GRV2117" s="1"/>
      <c r="GRW2117" s="1"/>
      <c r="GRX2117" s="1"/>
      <c r="GRY2117" s="1"/>
      <c r="GRZ2117" s="1"/>
      <c r="GSA2117" s="1"/>
      <c r="GSB2117" s="1"/>
      <c r="GSC2117" s="1"/>
      <c r="GSD2117" s="1"/>
      <c r="GSE2117" s="1"/>
      <c r="GSF2117" s="1"/>
      <c r="GSG2117" s="1"/>
      <c r="GSH2117" s="1"/>
      <c r="GSI2117" s="1"/>
      <c r="GSJ2117" s="1"/>
      <c r="GSK2117" s="1"/>
      <c r="GSL2117" s="1"/>
      <c r="GSM2117" s="1"/>
      <c r="GSN2117" s="1"/>
      <c r="GSO2117" s="1"/>
      <c r="GSP2117" s="1"/>
      <c r="GSQ2117" s="1"/>
      <c r="GSR2117" s="1"/>
      <c r="GSS2117" s="1"/>
      <c r="GST2117" s="1"/>
      <c r="GSU2117" s="1"/>
      <c r="GSV2117" s="1"/>
      <c r="GSW2117" s="1"/>
      <c r="GSX2117" s="1"/>
      <c r="GSY2117" s="1"/>
      <c r="GSZ2117" s="1"/>
      <c r="GTA2117" s="1"/>
      <c r="GTB2117" s="1"/>
      <c r="GTC2117" s="1"/>
      <c r="GTD2117" s="1"/>
      <c r="GTE2117" s="1"/>
      <c r="GTF2117" s="1"/>
      <c r="GTG2117" s="1"/>
      <c r="GTH2117" s="1"/>
      <c r="GTI2117" s="1"/>
      <c r="GTJ2117" s="1"/>
      <c r="GTK2117" s="1"/>
      <c r="GTL2117" s="1"/>
      <c r="GTM2117" s="1"/>
      <c r="GTN2117" s="1"/>
      <c r="GTO2117" s="1"/>
      <c r="GTP2117" s="1"/>
      <c r="GTQ2117" s="1"/>
      <c r="GTR2117" s="1"/>
      <c r="GTS2117" s="1"/>
      <c r="GTT2117" s="1"/>
      <c r="GTU2117" s="1"/>
      <c r="GTV2117" s="1"/>
      <c r="GTW2117" s="1"/>
      <c r="GTX2117" s="1"/>
      <c r="GTY2117" s="1"/>
      <c r="GTZ2117" s="1"/>
      <c r="GUA2117" s="1"/>
      <c r="GUB2117" s="1"/>
      <c r="GUC2117" s="1"/>
      <c r="GUD2117" s="1"/>
      <c r="GUE2117" s="1"/>
      <c r="GUF2117" s="1"/>
      <c r="GUG2117" s="1"/>
      <c r="GUH2117" s="1"/>
      <c r="GUI2117" s="1"/>
      <c r="GUJ2117" s="1"/>
      <c r="GUK2117" s="1"/>
      <c r="GUL2117" s="1"/>
      <c r="GUM2117" s="1"/>
      <c r="GUN2117" s="1"/>
      <c r="GUO2117" s="1"/>
      <c r="GUP2117" s="1"/>
      <c r="GUQ2117" s="1"/>
      <c r="GUR2117" s="1"/>
      <c r="GUS2117" s="1"/>
      <c r="GUT2117" s="1"/>
      <c r="GUU2117" s="1"/>
      <c r="GUV2117" s="1"/>
      <c r="GUW2117" s="1"/>
      <c r="GUX2117" s="1"/>
      <c r="GUY2117" s="1"/>
      <c r="GUZ2117" s="1"/>
      <c r="GVA2117" s="1"/>
      <c r="GVB2117" s="1"/>
      <c r="GVC2117" s="1"/>
      <c r="GVD2117" s="1"/>
      <c r="GVE2117" s="1"/>
      <c r="GVF2117" s="1"/>
      <c r="GVG2117" s="1"/>
      <c r="GVH2117" s="1"/>
      <c r="GVI2117" s="1"/>
      <c r="GVJ2117" s="1"/>
      <c r="GVK2117" s="1"/>
      <c r="GVL2117" s="1"/>
      <c r="GVM2117" s="1"/>
      <c r="GVN2117" s="1"/>
      <c r="GVO2117" s="1"/>
      <c r="GVP2117" s="1"/>
      <c r="GVQ2117" s="1"/>
      <c r="GVR2117" s="1"/>
      <c r="GVS2117" s="1"/>
      <c r="GVT2117" s="1"/>
      <c r="GVU2117" s="1"/>
      <c r="GVV2117" s="1"/>
      <c r="GVW2117" s="1"/>
      <c r="GVX2117" s="1"/>
      <c r="GVY2117" s="1"/>
      <c r="GVZ2117" s="1"/>
      <c r="GWA2117" s="1"/>
      <c r="GWB2117" s="1"/>
      <c r="GWC2117" s="1"/>
      <c r="GWD2117" s="1"/>
      <c r="GWE2117" s="1"/>
      <c r="GWF2117" s="1"/>
      <c r="GWG2117" s="1"/>
      <c r="GWH2117" s="1"/>
      <c r="GWI2117" s="1"/>
      <c r="GWJ2117" s="1"/>
      <c r="GWK2117" s="1"/>
      <c r="GWL2117" s="1"/>
      <c r="GWM2117" s="1"/>
      <c r="GWN2117" s="1"/>
      <c r="GWO2117" s="1"/>
      <c r="GWP2117" s="1"/>
      <c r="GWQ2117" s="1"/>
      <c r="GWR2117" s="1"/>
      <c r="GWS2117" s="1"/>
      <c r="GWT2117" s="1"/>
      <c r="GWU2117" s="1"/>
      <c r="GWV2117" s="1"/>
      <c r="GWW2117" s="1"/>
      <c r="GWX2117" s="1"/>
      <c r="GWY2117" s="1"/>
      <c r="GWZ2117" s="1"/>
      <c r="GXA2117" s="1"/>
      <c r="GXB2117" s="1"/>
      <c r="GXC2117" s="1"/>
      <c r="GXD2117" s="1"/>
      <c r="GXE2117" s="1"/>
      <c r="GXF2117" s="1"/>
      <c r="GXG2117" s="1"/>
      <c r="GXH2117" s="1"/>
      <c r="GXI2117" s="1"/>
      <c r="GXJ2117" s="1"/>
      <c r="GXK2117" s="1"/>
      <c r="GXL2117" s="1"/>
      <c r="GXM2117" s="1"/>
      <c r="GXN2117" s="1"/>
      <c r="GXO2117" s="1"/>
      <c r="GXP2117" s="1"/>
      <c r="GXQ2117" s="1"/>
      <c r="GXR2117" s="1"/>
      <c r="GXS2117" s="1"/>
      <c r="GXT2117" s="1"/>
      <c r="GXU2117" s="1"/>
      <c r="GXV2117" s="1"/>
      <c r="GXW2117" s="1"/>
      <c r="GXX2117" s="1"/>
      <c r="GXY2117" s="1"/>
      <c r="GXZ2117" s="1"/>
      <c r="GYA2117" s="1"/>
      <c r="GYB2117" s="1"/>
      <c r="GYC2117" s="1"/>
      <c r="GYD2117" s="1"/>
      <c r="GYE2117" s="1"/>
      <c r="GYF2117" s="1"/>
      <c r="GYG2117" s="1"/>
      <c r="GYH2117" s="1"/>
      <c r="GYI2117" s="1"/>
      <c r="GYJ2117" s="1"/>
      <c r="GYK2117" s="1"/>
      <c r="GYL2117" s="1"/>
      <c r="GYM2117" s="1"/>
      <c r="GYN2117" s="1"/>
      <c r="GYO2117" s="1"/>
      <c r="GYP2117" s="1"/>
      <c r="GYQ2117" s="1"/>
      <c r="GYR2117" s="1"/>
      <c r="GYS2117" s="1"/>
      <c r="GYT2117" s="1"/>
      <c r="GYU2117" s="1"/>
      <c r="GYV2117" s="1"/>
      <c r="GYW2117" s="1"/>
      <c r="GYX2117" s="1"/>
      <c r="GYY2117" s="1"/>
      <c r="GYZ2117" s="1"/>
      <c r="GZA2117" s="1"/>
      <c r="GZB2117" s="1"/>
      <c r="GZC2117" s="1"/>
      <c r="GZD2117" s="1"/>
      <c r="GZE2117" s="1"/>
      <c r="GZF2117" s="1"/>
      <c r="GZG2117" s="1"/>
      <c r="GZH2117" s="1"/>
      <c r="GZI2117" s="1"/>
      <c r="GZJ2117" s="1"/>
      <c r="GZK2117" s="1"/>
      <c r="GZL2117" s="1"/>
      <c r="GZM2117" s="1"/>
      <c r="GZN2117" s="1"/>
      <c r="GZO2117" s="1"/>
      <c r="GZP2117" s="1"/>
      <c r="GZQ2117" s="1"/>
      <c r="GZR2117" s="1"/>
      <c r="GZS2117" s="1"/>
      <c r="GZT2117" s="1"/>
      <c r="GZU2117" s="1"/>
      <c r="GZV2117" s="1"/>
      <c r="GZW2117" s="1"/>
      <c r="GZX2117" s="1"/>
      <c r="GZY2117" s="1"/>
      <c r="GZZ2117" s="1"/>
      <c r="HAA2117" s="1"/>
      <c r="HAB2117" s="1"/>
      <c r="HAC2117" s="1"/>
      <c r="HAD2117" s="1"/>
      <c r="HAE2117" s="1"/>
      <c r="HAF2117" s="1"/>
      <c r="HAG2117" s="1"/>
      <c r="HAH2117" s="1"/>
      <c r="HAI2117" s="1"/>
      <c r="HAJ2117" s="1"/>
      <c r="HAK2117" s="1"/>
      <c r="HAL2117" s="1"/>
      <c r="HAM2117" s="1"/>
      <c r="HAN2117" s="1"/>
      <c r="HAO2117" s="1"/>
      <c r="HAP2117" s="1"/>
      <c r="HAQ2117" s="1"/>
      <c r="HAR2117" s="1"/>
      <c r="HAS2117" s="1"/>
      <c r="HAT2117" s="1"/>
      <c r="HAU2117" s="1"/>
      <c r="HAV2117" s="1"/>
      <c r="HAW2117" s="1"/>
      <c r="HAX2117" s="1"/>
      <c r="HAY2117" s="1"/>
      <c r="HAZ2117" s="1"/>
      <c r="HBA2117" s="1"/>
      <c r="HBB2117" s="1"/>
      <c r="HBC2117" s="1"/>
      <c r="HBD2117" s="1"/>
      <c r="HBE2117" s="1"/>
      <c r="HBF2117" s="1"/>
      <c r="HBG2117" s="1"/>
      <c r="HBH2117" s="1"/>
      <c r="HBI2117" s="1"/>
      <c r="HBJ2117" s="1"/>
      <c r="HBK2117" s="1"/>
      <c r="HBL2117" s="1"/>
      <c r="HBM2117" s="1"/>
      <c r="HBN2117" s="1"/>
      <c r="HBO2117" s="1"/>
      <c r="HBP2117" s="1"/>
      <c r="HBQ2117" s="1"/>
      <c r="HBR2117" s="1"/>
      <c r="HBS2117" s="1"/>
      <c r="HBT2117" s="1"/>
      <c r="HBU2117" s="1"/>
      <c r="HBV2117" s="1"/>
      <c r="HBW2117" s="1"/>
      <c r="HBX2117" s="1"/>
      <c r="HBY2117" s="1"/>
      <c r="HBZ2117" s="1"/>
      <c r="HCA2117" s="1"/>
      <c r="HCB2117" s="1"/>
      <c r="HCC2117" s="1"/>
      <c r="HCD2117" s="1"/>
      <c r="HCE2117" s="1"/>
      <c r="HCF2117" s="1"/>
      <c r="HCG2117" s="1"/>
      <c r="HCH2117" s="1"/>
      <c r="HCI2117" s="1"/>
      <c r="HCJ2117" s="1"/>
      <c r="HCK2117" s="1"/>
      <c r="HCL2117" s="1"/>
      <c r="HCM2117" s="1"/>
      <c r="HCN2117" s="1"/>
      <c r="HCO2117" s="1"/>
      <c r="HCP2117" s="1"/>
      <c r="HCQ2117" s="1"/>
      <c r="HCR2117" s="1"/>
      <c r="HCS2117" s="1"/>
      <c r="HCT2117" s="1"/>
      <c r="HCU2117" s="1"/>
      <c r="HCV2117" s="1"/>
      <c r="HCW2117" s="1"/>
      <c r="HCX2117" s="1"/>
      <c r="HCY2117" s="1"/>
      <c r="HCZ2117" s="1"/>
      <c r="HDA2117" s="1"/>
      <c r="HDB2117" s="1"/>
      <c r="HDC2117" s="1"/>
      <c r="HDD2117" s="1"/>
      <c r="HDE2117" s="1"/>
      <c r="HDF2117" s="1"/>
      <c r="HDG2117" s="1"/>
      <c r="HDH2117" s="1"/>
      <c r="HDI2117" s="1"/>
      <c r="HDJ2117" s="1"/>
      <c r="HDK2117" s="1"/>
      <c r="HDL2117" s="1"/>
      <c r="HDM2117" s="1"/>
      <c r="HDN2117" s="1"/>
      <c r="HDO2117" s="1"/>
      <c r="HDP2117" s="1"/>
      <c r="HDQ2117" s="1"/>
      <c r="HDR2117" s="1"/>
      <c r="HDS2117" s="1"/>
      <c r="HDT2117" s="1"/>
      <c r="HDU2117" s="1"/>
      <c r="HDV2117" s="1"/>
      <c r="HDW2117" s="1"/>
      <c r="HDX2117" s="1"/>
      <c r="HDY2117" s="1"/>
      <c r="HDZ2117" s="1"/>
      <c r="HEA2117" s="1"/>
      <c r="HEB2117" s="1"/>
      <c r="HEC2117" s="1"/>
      <c r="HED2117" s="1"/>
      <c r="HEE2117" s="1"/>
      <c r="HEF2117" s="1"/>
      <c r="HEG2117" s="1"/>
      <c r="HEH2117" s="1"/>
      <c r="HEI2117" s="1"/>
      <c r="HEJ2117" s="1"/>
      <c r="HEK2117" s="1"/>
      <c r="HEL2117" s="1"/>
      <c r="HEM2117" s="1"/>
      <c r="HEN2117" s="1"/>
      <c r="HEO2117" s="1"/>
      <c r="HEP2117" s="1"/>
      <c r="HEQ2117" s="1"/>
      <c r="HER2117" s="1"/>
      <c r="HES2117" s="1"/>
      <c r="HET2117" s="1"/>
      <c r="HEU2117" s="1"/>
      <c r="HEV2117" s="1"/>
      <c r="HEW2117" s="1"/>
      <c r="HEX2117" s="1"/>
      <c r="HEY2117" s="1"/>
      <c r="HEZ2117" s="1"/>
      <c r="HFA2117" s="1"/>
      <c r="HFB2117" s="1"/>
      <c r="HFC2117" s="1"/>
      <c r="HFD2117" s="1"/>
      <c r="HFE2117" s="1"/>
      <c r="HFF2117" s="1"/>
      <c r="HFG2117" s="1"/>
      <c r="HFH2117" s="1"/>
      <c r="HFI2117" s="1"/>
      <c r="HFJ2117" s="1"/>
      <c r="HFK2117" s="1"/>
      <c r="HFL2117" s="1"/>
      <c r="HFM2117" s="1"/>
      <c r="HFN2117" s="1"/>
      <c r="HFO2117" s="1"/>
      <c r="HFP2117" s="1"/>
      <c r="HFQ2117" s="1"/>
      <c r="HFR2117" s="1"/>
      <c r="HFS2117" s="1"/>
      <c r="HFT2117" s="1"/>
      <c r="HFU2117" s="1"/>
      <c r="HFV2117" s="1"/>
      <c r="HFW2117" s="1"/>
      <c r="HFX2117" s="1"/>
      <c r="HFY2117" s="1"/>
      <c r="HFZ2117" s="1"/>
      <c r="HGA2117" s="1"/>
      <c r="HGB2117" s="1"/>
      <c r="HGC2117" s="1"/>
      <c r="HGD2117" s="1"/>
      <c r="HGE2117" s="1"/>
      <c r="HGF2117" s="1"/>
      <c r="HGG2117" s="1"/>
      <c r="HGH2117" s="1"/>
      <c r="HGI2117" s="1"/>
      <c r="HGJ2117" s="1"/>
      <c r="HGK2117" s="1"/>
      <c r="HGL2117" s="1"/>
      <c r="HGM2117" s="1"/>
      <c r="HGN2117" s="1"/>
      <c r="HGO2117" s="1"/>
      <c r="HGP2117" s="1"/>
      <c r="HGQ2117" s="1"/>
      <c r="HGR2117" s="1"/>
      <c r="HGS2117" s="1"/>
      <c r="HGT2117" s="1"/>
      <c r="HGU2117" s="1"/>
      <c r="HGV2117" s="1"/>
      <c r="HGW2117" s="1"/>
      <c r="HGX2117" s="1"/>
      <c r="HGY2117" s="1"/>
      <c r="HGZ2117" s="1"/>
      <c r="HHA2117" s="1"/>
      <c r="HHB2117" s="1"/>
      <c r="HHC2117" s="1"/>
      <c r="HHD2117" s="1"/>
      <c r="HHE2117" s="1"/>
      <c r="HHF2117" s="1"/>
      <c r="HHG2117" s="1"/>
      <c r="HHH2117" s="1"/>
      <c r="HHI2117" s="1"/>
      <c r="HHJ2117" s="1"/>
      <c r="HHK2117" s="1"/>
      <c r="HHL2117" s="1"/>
      <c r="HHM2117" s="1"/>
      <c r="HHN2117" s="1"/>
      <c r="HHO2117" s="1"/>
      <c r="HHP2117" s="1"/>
      <c r="HHQ2117" s="1"/>
      <c r="HHR2117" s="1"/>
      <c r="HHS2117" s="1"/>
      <c r="HHT2117" s="1"/>
      <c r="HHU2117" s="1"/>
      <c r="HHV2117" s="1"/>
      <c r="HHW2117" s="1"/>
      <c r="HHX2117" s="1"/>
      <c r="HHY2117" s="1"/>
      <c r="HHZ2117" s="1"/>
      <c r="HIA2117" s="1"/>
      <c r="HIB2117" s="1"/>
      <c r="HIC2117" s="1"/>
      <c r="HID2117" s="1"/>
      <c r="HIE2117" s="1"/>
      <c r="HIF2117" s="1"/>
      <c r="HIG2117" s="1"/>
      <c r="HIH2117" s="1"/>
      <c r="HII2117" s="1"/>
      <c r="HIJ2117" s="1"/>
      <c r="HIK2117" s="1"/>
      <c r="HIL2117" s="1"/>
      <c r="HIM2117" s="1"/>
      <c r="HIN2117" s="1"/>
      <c r="HIO2117" s="1"/>
      <c r="HIP2117" s="1"/>
      <c r="HIQ2117" s="1"/>
      <c r="HIR2117" s="1"/>
      <c r="HIS2117" s="1"/>
      <c r="HIT2117" s="1"/>
      <c r="HIU2117" s="1"/>
      <c r="HIV2117" s="1"/>
      <c r="HIW2117" s="1"/>
      <c r="HIX2117" s="1"/>
      <c r="HIY2117" s="1"/>
      <c r="HIZ2117" s="1"/>
      <c r="HJA2117" s="1"/>
      <c r="HJB2117" s="1"/>
      <c r="HJC2117" s="1"/>
      <c r="HJD2117" s="1"/>
      <c r="HJE2117" s="1"/>
      <c r="HJF2117" s="1"/>
      <c r="HJG2117" s="1"/>
      <c r="HJH2117" s="1"/>
      <c r="HJI2117" s="1"/>
      <c r="HJJ2117" s="1"/>
      <c r="HJK2117" s="1"/>
      <c r="HJL2117" s="1"/>
      <c r="HJM2117" s="1"/>
      <c r="HJN2117" s="1"/>
      <c r="HJO2117" s="1"/>
      <c r="HJP2117" s="1"/>
      <c r="HJQ2117" s="1"/>
      <c r="HJR2117" s="1"/>
      <c r="HJS2117" s="1"/>
      <c r="HJT2117" s="1"/>
      <c r="HJU2117" s="1"/>
      <c r="HJV2117" s="1"/>
      <c r="HJW2117" s="1"/>
      <c r="HJX2117" s="1"/>
      <c r="HJY2117" s="1"/>
      <c r="HJZ2117" s="1"/>
      <c r="HKA2117" s="1"/>
      <c r="HKB2117" s="1"/>
      <c r="HKC2117" s="1"/>
      <c r="HKD2117" s="1"/>
      <c r="HKE2117" s="1"/>
      <c r="HKF2117" s="1"/>
      <c r="HKG2117" s="1"/>
      <c r="HKH2117" s="1"/>
      <c r="HKI2117" s="1"/>
      <c r="HKJ2117" s="1"/>
      <c r="HKK2117" s="1"/>
      <c r="HKL2117" s="1"/>
      <c r="HKM2117" s="1"/>
      <c r="HKN2117" s="1"/>
      <c r="HKO2117" s="1"/>
      <c r="HKP2117" s="1"/>
      <c r="HKQ2117" s="1"/>
      <c r="HKR2117" s="1"/>
      <c r="HKS2117" s="1"/>
      <c r="HKT2117" s="1"/>
      <c r="HKU2117" s="1"/>
      <c r="HKV2117" s="1"/>
      <c r="HKW2117" s="1"/>
      <c r="HKX2117" s="1"/>
      <c r="HKY2117" s="1"/>
      <c r="HKZ2117" s="1"/>
      <c r="HLA2117" s="1"/>
      <c r="HLB2117" s="1"/>
      <c r="HLC2117" s="1"/>
      <c r="HLD2117" s="1"/>
      <c r="HLE2117" s="1"/>
      <c r="HLF2117" s="1"/>
      <c r="HLG2117" s="1"/>
      <c r="HLH2117" s="1"/>
      <c r="HLI2117" s="1"/>
      <c r="HLJ2117" s="1"/>
      <c r="HLK2117" s="1"/>
      <c r="HLL2117" s="1"/>
      <c r="HLM2117" s="1"/>
      <c r="HLN2117" s="1"/>
      <c r="HLO2117" s="1"/>
      <c r="HLP2117" s="1"/>
      <c r="HLQ2117" s="1"/>
      <c r="HLR2117" s="1"/>
      <c r="HLS2117" s="1"/>
      <c r="HLT2117" s="1"/>
      <c r="HLU2117" s="1"/>
      <c r="HLV2117" s="1"/>
      <c r="HLW2117" s="1"/>
      <c r="HLX2117" s="1"/>
      <c r="HLY2117" s="1"/>
      <c r="HLZ2117" s="1"/>
      <c r="HMA2117" s="1"/>
      <c r="HMB2117" s="1"/>
      <c r="HMC2117" s="1"/>
      <c r="HMD2117" s="1"/>
      <c r="HME2117" s="1"/>
      <c r="HMF2117" s="1"/>
      <c r="HMG2117" s="1"/>
      <c r="HMH2117" s="1"/>
      <c r="HMI2117" s="1"/>
      <c r="HMJ2117" s="1"/>
      <c r="HMK2117" s="1"/>
      <c r="HML2117" s="1"/>
      <c r="HMM2117" s="1"/>
      <c r="HMN2117" s="1"/>
      <c r="HMO2117" s="1"/>
      <c r="HMP2117" s="1"/>
      <c r="HMQ2117" s="1"/>
      <c r="HMR2117" s="1"/>
      <c r="HMS2117" s="1"/>
      <c r="HMT2117" s="1"/>
      <c r="HMU2117" s="1"/>
      <c r="HMV2117" s="1"/>
      <c r="HMW2117" s="1"/>
      <c r="HMX2117" s="1"/>
      <c r="HMY2117" s="1"/>
      <c r="HMZ2117" s="1"/>
      <c r="HNA2117" s="1"/>
      <c r="HNB2117" s="1"/>
      <c r="HNC2117" s="1"/>
      <c r="HND2117" s="1"/>
      <c r="HNE2117" s="1"/>
      <c r="HNF2117" s="1"/>
      <c r="HNG2117" s="1"/>
      <c r="HNH2117" s="1"/>
      <c r="HNI2117" s="1"/>
      <c r="HNJ2117" s="1"/>
      <c r="HNK2117" s="1"/>
      <c r="HNL2117" s="1"/>
      <c r="HNM2117" s="1"/>
      <c r="HNN2117" s="1"/>
      <c r="HNO2117" s="1"/>
      <c r="HNP2117" s="1"/>
      <c r="HNQ2117" s="1"/>
      <c r="HNR2117" s="1"/>
      <c r="HNS2117" s="1"/>
      <c r="HNT2117" s="1"/>
      <c r="HNU2117" s="1"/>
      <c r="HNV2117" s="1"/>
      <c r="HNW2117" s="1"/>
      <c r="HNX2117" s="1"/>
      <c r="HNY2117" s="1"/>
      <c r="HNZ2117" s="1"/>
      <c r="HOA2117" s="1"/>
      <c r="HOB2117" s="1"/>
      <c r="HOC2117" s="1"/>
      <c r="HOD2117" s="1"/>
      <c r="HOE2117" s="1"/>
      <c r="HOF2117" s="1"/>
      <c r="HOG2117" s="1"/>
      <c r="HOH2117" s="1"/>
      <c r="HOI2117" s="1"/>
      <c r="HOJ2117" s="1"/>
      <c r="HOK2117" s="1"/>
      <c r="HOL2117" s="1"/>
      <c r="HOM2117" s="1"/>
      <c r="HON2117" s="1"/>
      <c r="HOO2117" s="1"/>
      <c r="HOP2117" s="1"/>
      <c r="HOQ2117" s="1"/>
      <c r="HOR2117" s="1"/>
      <c r="HOS2117" s="1"/>
      <c r="HOT2117" s="1"/>
      <c r="HOU2117" s="1"/>
      <c r="HOV2117" s="1"/>
      <c r="HOW2117" s="1"/>
      <c r="HOX2117" s="1"/>
      <c r="HOY2117" s="1"/>
      <c r="HOZ2117" s="1"/>
      <c r="HPA2117" s="1"/>
      <c r="HPB2117" s="1"/>
      <c r="HPC2117" s="1"/>
      <c r="HPD2117" s="1"/>
      <c r="HPE2117" s="1"/>
      <c r="HPF2117" s="1"/>
      <c r="HPG2117" s="1"/>
      <c r="HPH2117" s="1"/>
      <c r="HPI2117" s="1"/>
      <c r="HPJ2117" s="1"/>
      <c r="HPK2117" s="1"/>
      <c r="HPL2117" s="1"/>
      <c r="HPM2117" s="1"/>
      <c r="HPN2117" s="1"/>
      <c r="HPO2117" s="1"/>
      <c r="HPP2117" s="1"/>
      <c r="HPQ2117" s="1"/>
      <c r="HPR2117" s="1"/>
      <c r="HPS2117" s="1"/>
      <c r="HPT2117" s="1"/>
      <c r="HPU2117" s="1"/>
      <c r="HPV2117" s="1"/>
      <c r="HPW2117" s="1"/>
      <c r="HPX2117" s="1"/>
      <c r="HPY2117" s="1"/>
      <c r="HPZ2117" s="1"/>
      <c r="HQA2117" s="1"/>
      <c r="HQB2117" s="1"/>
      <c r="HQC2117" s="1"/>
      <c r="HQD2117" s="1"/>
      <c r="HQE2117" s="1"/>
      <c r="HQF2117" s="1"/>
      <c r="HQG2117" s="1"/>
      <c r="HQH2117" s="1"/>
      <c r="HQI2117" s="1"/>
      <c r="HQJ2117" s="1"/>
      <c r="HQK2117" s="1"/>
      <c r="HQL2117" s="1"/>
      <c r="HQM2117" s="1"/>
      <c r="HQN2117" s="1"/>
      <c r="HQO2117" s="1"/>
      <c r="HQP2117" s="1"/>
      <c r="HQQ2117" s="1"/>
      <c r="HQR2117" s="1"/>
      <c r="HQS2117" s="1"/>
      <c r="HQT2117" s="1"/>
      <c r="HQU2117" s="1"/>
      <c r="HQV2117" s="1"/>
      <c r="HQW2117" s="1"/>
      <c r="HQX2117" s="1"/>
      <c r="HQY2117" s="1"/>
      <c r="HQZ2117" s="1"/>
      <c r="HRA2117" s="1"/>
      <c r="HRB2117" s="1"/>
      <c r="HRC2117" s="1"/>
      <c r="HRD2117" s="1"/>
      <c r="HRE2117" s="1"/>
      <c r="HRF2117" s="1"/>
      <c r="HRG2117" s="1"/>
      <c r="HRH2117" s="1"/>
      <c r="HRI2117" s="1"/>
      <c r="HRJ2117" s="1"/>
      <c r="HRK2117" s="1"/>
      <c r="HRL2117" s="1"/>
      <c r="HRM2117" s="1"/>
      <c r="HRN2117" s="1"/>
      <c r="HRO2117" s="1"/>
      <c r="HRP2117" s="1"/>
      <c r="HRQ2117" s="1"/>
      <c r="HRR2117" s="1"/>
      <c r="HRS2117" s="1"/>
      <c r="HRT2117" s="1"/>
      <c r="HRU2117" s="1"/>
      <c r="HRV2117" s="1"/>
      <c r="HRW2117" s="1"/>
      <c r="HRX2117" s="1"/>
      <c r="HRY2117" s="1"/>
      <c r="HRZ2117" s="1"/>
      <c r="HSA2117" s="1"/>
      <c r="HSB2117" s="1"/>
      <c r="HSC2117" s="1"/>
      <c r="HSD2117" s="1"/>
      <c r="HSE2117" s="1"/>
      <c r="HSF2117" s="1"/>
      <c r="HSG2117" s="1"/>
      <c r="HSH2117" s="1"/>
      <c r="HSI2117" s="1"/>
      <c r="HSJ2117" s="1"/>
      <c r="HSK2117" s="1"/>
      <c r="HSL2117" s="1"/>
      <c r="HSM2117" s="1"/>
      <c r="HSN2117" s="1"/>
      <c r="HSO2117" s="1"/>
      <c r="HSP2117" s="1"/>
      <c r="HSQ2117" s="1"/>
      <c r="HSR2117" s="1"/>
      <c r="HSS2117" s="1"/>
      <c r="HST2117" s="1"/>
      <c r="HSU2117" s="1"/>
      <c r="HSV2117" s="1"/>
      <c r="HSW2117" s="1"/>
      <c r="HSX2117" s="1"/>
      <c r="HSY2117" s="1"/>
      <c r="HSZ2117" s="1"/>
      <c r="HTA2117" s="1"/>
      <c r="HTB2117" s="1"/>
      <c r="HTC2117" s="1"/>
      <c r="HTD2117" s="1"/>
      <c r="HTE2117" s="1"/>
      <c r="HTF2117" s="1"/>
      <c r="HTG2117" s="1"/>
      <c r="HTH2117" s="1"/>
      <c r="HTI2117" s="1"/>
      <c r="HTJ2117" s="1"/>
      <c r="HTK2117" s="1"/>
      <c r="HTL2117" s="1"/>
      <c r="HTM2117" s="1"/>
      <c r="HTN2117" s="1"/>
      <c r="HTO2117" s="1"/>
      <c r="HTP2117" s="1"/>
      <c r="HTQ2117" s="1"/>
      <c r="HTR2117" s="1"/>
      <c r="HTS2117" s="1"/>
      <c r="HTT2117" s="1"/>
      <c r="HTU2117" s="1"/>
      <c r="HTV2117" s="1"/>
      <c r="HTW2117" s="1"/>
      <c r="HTX2117" s="1"/>
      <c r="HTY2117" s="1"/>
      <c r="HTZ2117" s="1"/>
      <c r="HUA2117" s="1"/>
      <c r="HUB2117" s="1"/>
      <c r="HUC2117" s="1"/>
      <c r="HUD2117" s="1"/>
      <c r="HUE2117" s="1"/>
      <c r="HUF2117" s="1"/>
      <c r="HUG2117" s="1"/>
      <c r="HUH2117" s="1"/>
      <c r="HUI2117" s="1"/>
      <c r="HUJ2117" s="1"/>
      <c r="HUK2117" s="1"/>
      <c r="HUL2117" s="1"/>
      <c r="HUM2117" s="1"/>
      <c r="HUN2117" s="1"/>
      <c r="HUO2117" s="1"/>
      <c r="HUP2117" s="1"/>
      <c r="HUQ2117" s="1"/>
      <c r="HUR2117" s="1"/>
      <c r="HUS2117" s="1"/>
      <c r="HUT2117" s="1"/>
      <c r="HUU2117" s="1"/>
      <c r="HUV2117" s="1"/>
      <c r="HUW2117" s="1"/>
      <c r="HUX2117" s="1"/>
      <c r="HUY2117" s="1"/>
      <c r="HUZ2117" s="1"/>
      <c r="HVA2117" s="1"/>
      <c r="HVB2117" s="1"/>
      <c r="HVC2117" s="1"/>
      <c r="HVD2117" s="1"/>
      <c r="HVE2117" s="1"/>
      <c r="HVF2117" s="1"/>
      <c r="HVG2117" s="1"/>
      <c r="HVH2117" s="1"/>
      <c r="HVI2117" s="1"/>
      <c r="HVJ2117" s="1"/>
      <c r="HVK2117" s="1"/>
      <c r="HVL2117" s="1"/>
      <c r="HVM2117" s="1"/>
      <c r="HVN2117" s="1"/>
      <c r="HVO2117" s="1"/>
      <c r="HVP2117" s="1"/>
      <c r="HVQ2117" s="1"/>
      <c r="HVR2117" s="1"/>
      <c r="HVS2117" s="1"/>
      <c r="HVT2117" s="1"/>
      <c r="HVU2117" s="1"/>
      <c r="HVV2117" s="1"/>
      <c r="HVW2117" s="1"/>
      <c r="HVX2117" s="1"/>
      <c r="HVY2117" s="1"/>
      <c r="HVZ2117" s="1"/>
      <c r="HWA2117" s="1"/>
      <c r="HWB2117" s="1"/>
      <c r="HWC2117" s="1"/>
      <c r="HWD2117" s="1"/>
      <c r="HWE2117" s="1"/>
      <c r="HWF2117" s="1"/>
      <c r="HWG2117" s="1"/>
      <c r="HWH2117" s="1"/>
      <c r="HWI2117" s="1"/>
      <c r="HWJ2117" s="1"/>
      <c r="HWK2117" s="1"/>
      <c r="HWL2117" s="1"/>
      <c r="HWM2117" s="1"/>
      <c r="HWN2117" s="1"/>
      <c r="HWO2117" s="1"/>
      <c r="HWP2117" s="1"/>
      <c r="HWQ2117" s="1"/>
      <c r="HWR2117" s="1"/>
      <c r="HWS2117" s="1"/>
      <c r="HWT2117" s="1"/>
      <c r="HWU2117" s="1"/>
      <c r="HWV2117" s="1"/>
      <c r="HWW2117" s="1"/>
      <c r="HWX2117" s="1"/>
      <c r="HWY2117" s="1"/>
      <c r="HWZ2117" s="1"/>
      <c r="HXA2117" s="1"/>
      <c r="HXB2117" s="1"/>
      <c r="HXC2117" s="1"/>
      <c r="HXD2117" s="1"/>
      <c r="HXE2117" s="1"/>
      <c r="HXF2117" s="1"/>
      <c r="HXG2117" s="1"/>
      <c r="HXH2117" s="1"/>
      <c r="HXI2117" s="1"/>
      <c r="HXJ2117" s="1"/>
      <c r="HXK2117" s="1"/>
      <c r="HXL2117" s="1"/>
      <c r="HXM2117" s="1"/>
      <c r="HXN2117" s="1"/>
      <c r="HXO2117" s="1"/>
      <c r="HXP2117" s="1"/>
      <c r="HXQ2117" s="1"/>
      <c r="HXR2117" s="1"/>
      <c r="HXS2117" s="1"/>
      <c r="HXT2117" s="1"/>
      <c r="HXU2117" s="1"/>
      <c r="HXV2117" s="1"/>
      <c r="HXW2117" s="1"/>
      <c r="HXX2117" s="1"/>
      <c r="HXY2117" s="1"/>
      <c r="HXZ2117" s="1"/>
      <c r="HYA2117" s="1"/>
      <c r="HYB2117" s="1"/>
      <c r="HYC2117" s="1"/>
      <c r="HYD2117" s="1"/>
      <c r="HYE2117" s="1"/>
      <c r="HYF2117" s="1"/>
      <c r="HYG2117" s="1"/>
      <c r="HYH2117" s="1"/>
      <c r="HYI2117" s="1"/>
      <c r="HYJ2117" s="1"/>
      <c r="HYK2117" s="1"/>
      <c r="HYL2117" s="1"/>
      <c r="HYM2117" s="1"/>
      <c r="HYN2117" s="1"/>
      <c r="HYO2117" s="1"/>
      <c r="HYP2117" s="1"/>
      <c r="HYQ2117" s="1"/>
      <c r="HYR2117" s="1"/>
      <c r="HYS2117" s="1"/>
      <c r="HYT2117" s="1"/>
      <c r="HYU2117" s="1"/>
      <c r="HYV2117" s="1"/>
      <c r="HYW2117" s="1"/>
      <c r="HYX2117" s="1"/>
      <c r="HYY2117" s="1"/>
      <c r="HYZ2117" s="1"/>
      <c r="HZA2117" s="1"/>
      <c r="HZB2117" s="1"/>
      <c r="HZC2117" s="1"/>
      <c r="HZD2117" s="1"/>
      <c r="HZE2117" s="1"/>
      <c r="HZF2117" s="1"/>
      <c r="HZG2117" s="1"/>
      <c r="HZH2117" s="1"/>
      <c r="HZI2117" s="1"/>
      <c r="HZJ2117" s="1"/>
      <c r="HZK2117" s="1"/>
      <c r="HZL2117" s="1"/>
      <c r="HZM2117" s="1"/>
      <c r="HZN2117" s="1"/>
      <c r="HZO2117" s="1"/>
      <c r="HZP2117" s="1"/>
      <c r="HZQ2117" s="1"/>
      <c r="HZR2117" s="1"/>
      <c r="HZS2117" s="1"/>
      <c r="HZT2117" s="1"/>
      <c r="HZU2117" s="1"/>
      <c r="HZV2117" s="1"/>
      <c r="HZW2117" s="1"/>
      <c r="HZX2117" s="1"/>
      <c r="HZY2117" s="1"/>
      <c r="HZZ2117" s="1"/>
      <c r="IAA2117" s="1"/>
      <c r="IAB2117" s="1"/>
      <c r="IAC2117" s="1"/>
      <c r="IAD2117" s="1"/>
      <c r="IAE2117" s="1"/>
      <c r="IAF2117" s="1"/>
      <c r="IAG2117" s="1"/>
      <c r="IAH2117" s="1"/>
      <c r="IAI2117" s="1"/>
      <c r="IAJ2117" s="1"/>
      <c r="IAK2117" s="1"/>
      <c r="IAL2117" s="1"/>
      <c r="IAM2117" s="1"/>
      <c r="IAN2117" s="1"/>
      <c r="IAO2117" s="1"/>
      <c r="IAP2117" s="1"/>
      <c r="IAQ2117" s="1"/>
      <c r="IAR2117" s="1"/>
      <c r="IAS2117" s="1"/>
      <c r="IAT2117" s="1"/>
      <c r="IAU2117" s="1"/>
      <c r="IAV2117" s="1"/>
      <c r="IAW2117" s="1"/>
      <c r="IAX2117" s="1"/>
      <c r="IAY2117" s="1"/>
      <c r="IAZ2117" s="1"/>
      <c r="IBA2117" s="1"/>
      <c r="IBB2117" s="1"/>
      <c r="IBC2117" s="1"/>
      <c r="IBD2117" s="1"/>
      <c r="IBE2117" s="1"/>
      <c r="IBF2117" s="1"/>
      <c r="IBG2117" s="1"/>
      <c r="IBH2117" s="1"/>
      <c r="IBI2117" s="1"/>
      <c r="IBJ2117" s="1"/>
      <c r="IBK2117" s="1"/>
      <c r="IBL2117" s="1"/>
      <c r="IBM2117" s="1"/>
      <c r="IBN2117" s="1"/>
      <c r="IBO2117" s="1"/>
      <c r="IBP2117" s="1"/>
      <c r="IBQ2117" s="1"/>
      <c r="IBR2117" s="1"/>
      <c r="IBS2117" s="1"/>
      <c r="IBT2117" s="1"/>
      <c r="IBU2117" s="1"/>
      <c r="IBV2117" s="1"/>
      <c r="IBW2117" s="1"/>
      <c r="IBX2117" s="1"/>
      <c r="IBY2117" s="1"/>
      <c r="IBZ2117" s="1"/>
      <c r="ICA2117" s="1"/>
      <c r="ICB2117" s="1"/>
      <c r="ICC2117" s="1"/>
      <c r="ICD2117" s="1"/>
      <c r="ICE2117" s="1"/>
      <c r="ICF2117" s="1"/>
      <c r="ICG2117" s="1"/>
      <c r="ICH2117" s="1"/>
      <c r="ICI2117" s="1"/>
      <c r="ICJ2117" s="1"/>
      <c r="ICK2117" s="1"/>
      <c r="ICL2117" s="1"/>
      <c r="ICM2117" s="1"/>
      <c r="ICN2117" s="1"/>
      <c r="ICO2117" s="1"/>
      <c r="ICP2117" s="1"/>
      <c r="ICQ2117" s="1"/>
      <c r="ICR2117" s="1"/>
      <c r="ICS2117" s="1"/>
      <c r="ICT2117" s="1"/>
      <c r="ICU2117" s="1"/>
      <c r="ICV2117" s="1"/>
      <c r="ICW2117" s="1"/>
      <c r="ICX2117" s="1"/>
      <c r="ICY2117" s="1"/>
      <c r="ICZ2117" s="1"/>
      <c r="IDA2117" s="1"/>
      <c r="IDB2117" s="1"/>
      <c r="IDC2117" s="1"/>
      <c r="IDD2117" s="1"/>
      <c r="IDE2117" s="1"/>
      <c r="IDF2117" s="1"/>
      <c r="IDG2117" s="1"/>
      <c r="IDH2117" s="1"/>
      <c r="IDI2117" s="1"/>
      <c r="IDJ2117" s="1"/>
      <c r="IDK2117" s="1"/>
      <c r="IDL2117" s="1"/>
      <c r="IDM2117" s="1"/>
      <c r="IDN2117" s="1"/>
      <c r="IDO2117" s="1"/>
      <c r="IDP2117" s="1"/>
      <c r="IDQ2117" s="1"/>
      <c r="IDR2117" s="1"/>
      <c r="IDS2117" s="1"/>
      <c r="IDT2117" s="1"/>
      <c r="IDU2117" s="1"/>
      <c r="IDV2117" s="1"/>
      <c r="IDW2117" s="1"/>
      <c r="IDX2117" s="1"/>
      <c r="IDY2117" s="1"/>
      <c r="IDZ2117" s="1"/>
      <c r="IEA2117" s="1"/>
      <c r="IEB2117" s="1"/>
      <c r="IEC2117" s="1"/>
      <c r="IED2117" s="1"/>
      <c r="IEE2117" s="1"/>
      <c r="IEF2117" s="1"/>
      <c r="IEG2117" s="1"/>
      <c r="IEH2117" s="1"/>
      <c r="IEI2117" s="1"/>
      <c r="IEJ2117" s="1"/>
      <c r="IEK2117" s="1"/>
      <c r="IEL2117" s="1"/>
      <c r="IEM2117" s="1"/>
      <c r="IEN2117" s="1"/>
      <c r="IEO2117" s="1"/>
      <c r="IEP2117" s="1"/>
      <c r="IEQ2117" s="1"/>
      <c r="IER2117" s="1"/>
      <c r="IES2117" s="1"/>
      <c r="IET2117" s="1"/>
      <c r="IEU2117" s="1"/>
      <c r="IEV2117" s="1"/>
      <c r="IEW2117" s="1"/>
      <c r="IEX2117" s="1"/>
      <c r="IEY2117" s="1"/>
      <c r="IEZ2117" s="1"/>
      <c r="IFA2117" s="1"/>
      <c r="IFB2117" s="1"/>
      <c r="IFC2117" s="1"/>
      <c r="IFD2117" s="1"/>
      <c r="IFE2117" s="1"/>
      <c r="IFF2117" s="1"/>
      <c r="IFG2117" s="1"/>
      <c r="IFH2117" s="1"/>
      <c r="IFI2117" s="1"/>
      <c r="IFJ2117" s="1"/>
      <c r="IFK2117" s="1"/>
      <c r="IFL2117" s="1"/>
      <c r="IFM2117" s="1"/>
      <c r="IFN2117" s="1"/>
      <c r="IFO2117" s="1"/>
      <c r="IFP2117" s="1"/>
      <c r="IFQ2117" s="1"/>
      <c r="IFR2117" s="1"/>
      <c r="IFS2117" s="1"/>
      <c r="IFT2117" s="1"/>
      <c r="IFU2117" s="1"/>
      <c r="IFV2117" s="1"/>
      <c r="IFW2117" s="1"/>
      <c r="IFX2117" s="1"/>
      <c r="IFY2117" s="1"/>
      <c r="IFZ2117" s="1"/>
      <c r="IGA2117" s="1"/>
      <c r="IGB2117" s="1"/>
      <c r="IGC2117" s="1"/>
      <c r="IGD2117" s="1"/>
      <c r="IGE2117" s="1"/>
      <c r="IGF2117" s="1"/>
      <c r="IGG2117" s="1"/>
      <c r="IGH2117" s="1"/>
      <c r="IGI2117" s="1"/>
      <c r="IGJ2117" s="1"/>
      <c r="IGK2117" s="1"/>
      <c r="IGL2117" s="1"/>
      <c r="IGM2117" s="1"/>
      <c r="IGN2117" s="1"/>
      <c r="IGO2117" s="1"/>
      <c r="IGP2117" s="1"/>
      <c r="IGQ2117" s="1"/>
      <c r="IGR2117" s="1"/>
      <c r="IGS2117" s="1"/>
      <c r="IGT2117" s="1"/>
      <c r="IGU2117" s="1"/>
      <c r="IGV2117" s="1"/>
      <c r="IGW2117" s="1"/>
      <c r="IGX2117" s="1"/>
      <c r="IGY2117" s="1"/>
      <c r="IGZ2117" s="1"/>
      <c r="IHA2117" s="1"/>
      <c r="IHB2117" s="1"/>
      <c r="IHC2117" s="1"/>
      <c r="IHD2117" s="1"/>
      <c r="IHE2117" s="1"/>
      <c r="IHF2117" s="1"/>
      <c r="IHG2117" s="1"/>
      <c r="IHH2117" s="1"/>
      <c r="IHI2117" s="1"/>
      <c r="IHJ2117" s="1"/>
      <c r="IHK2117" s="1"/>
      <c r="IHL2117" s="1"/>
      <c r="IHM2117" s="1"/>
      <c r="IHN2117" s="1"/>
      <c r="IHO2117" s="1"/>
      <c r="IHP2117" s="1"/>
      <c r="IHQ2117" s="1"/>
      <c r="IHR2117" s="1"/>
      <c r="IHS2117" s="1"/>
      <c r="IHT2117" s="1"/>
      <c r="IHU2117" s="1"/>
      <c r="IHV2117" s="1"/>
      <c r="IHW2117" s="1"/>
      <c r="IHX2117" s="1"/>
      <c r="IHY2117" s="1"/>
      <c r="IHZ2117" s="1"/>
      <c r="IIA2117" s="1"/>
      <c r="IIB2117" s="1"/>
      <c r="IIC2117" s="1"/>
      <c r="IID2117" s="1"/>
      <c r="IIE2117" s="1"/>
      <c r="IIF2117" s="1"/>
      <c r="IIG2117" s="1"/>
      <c r="IIH2117" s="1"/>
      <c r="III2117" s="1"/>
      <c r="IIJ2117" s="1"/>
      <c r="IIK2117" s="1"/>
      <c r="IIL2117" s="1"/>
      <c r="IIM2117" s="1"/>
      <c r="IIN2117" s="1"/>
      <c r="IIO2117" s="1"/>
      <c r="IIP2117" s="1"/>
      <c r="IIQ2117" s="1"/>
      <c r="IIR2117" s="1"/>
      <c r="IIS2117" s="1"/>
      <c r="IIT2117" s="1"/>
      <c r="IIU2117" s="1"/>
      <c r="IIV2117" s="1"/>
      <c r="IIW2117" s="1"/>
      <c r="IIX2117" s="1"/>
      <c r="IIY2117" s="1"/>
      <c r="IIZ2117" s="1"/>
      <c r="IJA2117" s="1"/>
      <c r="IJB2117" s="1"/>
      <c r="IJC2117" s="1"/>
      <c r="IJD2117" s="1"/>
      <c r="IJE2117" s="1"/>
      <c r="IJF2117" s="1"/>
      <c r="IJG2117" s="1"/>
      <c r="IJH2117" s="1"/>
      <c r="IJI2117" s="1"/>
      <c r="IJJ2117" s="1"/>
      <c r="IJK2117" s="1"/>
      <c r="IJL2117" s="1"/>
      <c r="IJM2117" s="1"/>
      <c r="IJN2117" s="1"/>
      <c r="IJO2117" s="1"/>
      <c r="IJP2117" s="1"/>
      <c r="IJQ2117" s="1"/>
      <c r="IJR2117" s="1"/>
      <c r="IJS2117" s="1"/>
      <c r="IJT2117" s="1"/>
      <c r="IJU2117" s="1"/>
      <c r="IJV2117" s="1"/>
      <c r="IJW2117" s="1"/>
      <c r="IJX2117" s="1"/>
      <c r="IJY2117" s="1"/>
      <c r="IJZ2117" s="1"/>
      <c r="IKA2117" s="1"/>
      <c r="IKB2117" s="1"/>
      <c r="IKC2117" s="1"/>
      <c r="IKD2117" s="1"/>
      <c r="IKE2117" s="1"/>
      <c r="IKF2117" s="1"/>
      <c r="IKG2117" s="1"/>
      <c r="IKH2117" s="1"/>
      <c r="IKI2117" s="1"/>
      <c r="IKJ2117" s="1"/>
      <c r="IKK2117" s="1"/>
      <c r="IKL2117" s="1"/>
      <c r="IKM2117" s="1"/>
      <c r="IKN2117" s="1"/>
      <c r="IKO2117" s="1"/>
      <c r="IKP2117" s="1"/>
      <c r="IKQ2117" s="1"/>
      <c r="IKR2117" s="1"/>
      <c r="IKS2117" s="1"/>
      <c r="IKT2117" s="1"/>
      <c r="IKU2117" s="1"/>
      <c r="IKV2117" s="1"/>
      <c r="IKW2117" s="1"/>
      <c r="IKX2117" s="1"/>
      <c r="IKY2117" s="1"/>
      <c r="IKZ2117" s="1"/>
      <c r="ILA2117" s="1"/>
      <c r="ILB2117" s="1"/>
      <c r="ILC2117" s="1"/>
      <c r="ILD2117" s="1"/>
      <c r="ILE2117" s="1"/>
      <c r="ILF2117" s="1"/>
      <c r="ILG2117" s="1"/>
      <c r="ILH2117" s="1"/>
      <c r="ILI2117" s="1"/>
      <c r="ILJ2117" s="1"/>
      <c r="ILK2117" s="1"/>
      <c r="ILL2117" s="1"/>
      <c r="ILM2117" s="1"/>
      <c r="ILN2117" s="1"/>
      <c r="ILO2117" s="1"/>
      <c r="ILP2117" s="1"/>
      <c r="ILQ2117" s="1"/>
      <c r="ILR2117" s="1"/>
      <c r="ILS2117" s="1"/>
      <c r="ILT2117" s="1"/>
      <c r="ILU2117" s="1"/>
      <c r="ILV2117" s="1"/>
      <c r="ILW2117" s="1"/>
      <c r="ILX2117" s="1"/>
      <c r="ILY2117" s="1"/>
      <c r="ILZ2117" s="1"/>
      <c r="IMA2117" s="1"/>
      <c r="IMB2117" s="1"/>
      <c r="IMC2117" s="1"/>
      <c r="IMD2117" s="1"/>
      <c r="IME2117" s="1"/>
      <c r="IMF2117" s="1"/>
      <c r="IMG2117" s="1"/>
      <c r="IMH2117" s="1"/>
      <c r="IMI2117" s="1"/>
      <c r="IMJ2117" s="1"/>
      <c r="IMK2117" s="1"/>
      <c r="IML2117" s="1"/>
      <c r="IMM2117" s="1"/>
      <c r="IMN2117" s="1"/>
      <c r="IMO2117" s="1"/>
      <c r="IMP2117" s="1"/>
      <c r="IMQ2117" s="1"/>
      <c r="IMR2117" s="1"/>
      <c r="IMS2117" s="1"/>
      <c r="IMT2117" s="1"/>
      <c r="IMU2117" s="1"/>
      <c r="IMV2117" s="1"/>
      <c r="IMW2117" s="1"/>
      <c r="IMX2117" s="1"/>
      <c r="IMY2117" s="1"/>
      <c r="IMZ2117" s="1"/>
      <c r="INA2117" s="1"/>
      <c r="INB2117" s="1"/>
      <c r="INC2117" s="1"/>
      <c r="IND2117" s="1"/>
      <c r="INE2117" s="1"/>
      <c r="INF2117" s="1"/>
      <c r="ING2117" s="1"/>
      <c r="INH2117" s="1"/>
      <c r="INI2117" s="1"/>
      <c r="INJ2117" s="1"/>
      <c r="INK2117" s="1"/>
      <c r="INL2117" s="1"/>
      <c r="INM2117" s="1"/>
      <c r="INN2117" s="1"/>
      <c r="INO2117" s="1"/>
      <c r="INP2117" s="1"/>
      <c r="INQ2117" s="1"/>
      <c r="INR2117" s="1"/>
      <c r="INS2117" s="1"/>
      <c r="INT2117" s="1"/>
      <c r="INU2117" s="1"/>
      <c r="INV2117" s="1"/>
      <c r="INW2117" s="1"/>
      <c r="INX2117" s="1"/>
      <c r="INY2117" s="1"/>
      <c r="INZ2117" s="1"/>
      <c r="IOA2117" s="1"/>
      <c r="IOB2117" s="1"/>
      <c r="IOC2117" s="1"/>
      <c r="IOD2117" s="1"/>
      <c r="IOE2117" s="1"/>
      <c r="IOF2117" s="1"/>
      <c r="IOG2117" s="1"/>
      <c r="IOH2117" s="1"/>
      <c r="IOI2117" s="1"/>
      <c r="IOJ2117" s="1"/>
      <c r="IOK2117" s="1"/>
      <c r="IOL2117" s="1"/>
      <c r="IOM2117" s="1"/>
      <c r="ION2117" s="1"/>
      <c r="IOO2117" s="1"/>
      <c r="IOP2117" s="1"/>
      <c r="IOQ2117" s="1"/>
      <c r="IOR2117" s="1"/>
      <c r="IOS2117" s="1"/>
      <c r="IOT2117" s="1"/>
      <c r="IOU2117" s="1"/>
      <c r="IOV2117" s="1"/>
      <c r="IOW2117" s="1"/>
      <c r="IOX2117" s="1"/>
      <c r="IOY2117" s="1"/>
      <c r="IOZ2117" s="1"/>
      <c r="IPA2117" s="1"/>
      <c r="IPB2117" s="1"/>
      <c r="IPC2117" s="1"/>
      <c r="IPD2117" s="1"/>
      <c r="IPE2117" s="1"/>
      <c r="IPF2117" s="1"/>
      <c r="IPG2117" s="1"/>
      <c r="IPH2117" s="1"/>
      <c r="IPI2117" s="1"/>
      <c r="IPJ2117" s="1"/>
      <c r="IPK2117" s="1"/>
      <c r="IPL2117" s="1"/>
      <c r="IPM2117" s="1"/>
      <c r="IPN2117" s="1"/>
      <c r="IPO2117" s="1"/>
      <c r="IPP2117" s="1"/>
      <c r="IPQ2117" s="1"/>
      <c r="IPR2117" s="1"/>
      <c r="IPS2117" s="1"/>
      <c r="IPT2117" s="1"/>
      <c r="IPU2117" s="1"/>
      <c r="IPV2117" s="1"/>
      <c r="IPW2117" s="1"/>
      <c r="IPX2117" s="1"/>
      <c r="IPY2117" s="1"/>
      <c r="IPZ2117" s="1"/>
      <c r="IQA2117" s="1"/>
      <c r="IQB2117" s="1"/>
      <c r="IQC2117" s="1"/>
      <c r="IQD2117" s="1"/>
      <c r="IQE2117" s="1"/>
      <c r="IQF2117" s="1"/>
      <c r="IQG2117" s="1"/>
      <c r="IQH2117" s="1"/>
      <c r="IQI2117" s="1"/>
      <c r="IQJ2117" s="1"/>
      <c r="IQK2117" s="1"/>
      <c r="IQL2117" s="1"/>
      <c r="IQM2117" s="1"/>
      <c r="IQN2117" s="1"/>
      <c r="IQO2117" s="1"/>
      <c r="IQP2117" s="1"/>
      <c r="IQQ2117" s="1"/>
      <c r="IQR2117" s="1"/>
      <c r="IQS2117" s="1"/>
      <c r="IQT2117" s="1"/>
      <c r="IQU2117" s="1"/>
      <c r="IQV2117" s="1"/>
      <c r="IQW2117" s="1"/>
      <c r="IQX2117" s="1"/>
      <c r="IQY2117" s="1"/>
      <c r="IQZ2117" s="1"/>
      <c r="IRA2117" s="1"/>
      <c r="IRB2117" s="1"/>
      <c r="IRC2117" s="1"/>
      <c r="IRD2117" s="1"/>
      <c r="IRE2117" s="1"/>
      <c r="IRF2117" s="1"/>
      <c r="IRG2117" s="1"/>
      <c r="IRH2117" s="1"/>
      <c r="IRI2117" s="1"/>
      <c r="IRJ2117" s="1"/>
      <c r="IRK2117" s="1"/>
      <c r="IRL2117" s="1"/>
      <c r="IRM2117" s="1"/>
      <c r="IRN2117" s="1"/>
      <c r="IRO2117" s="1"/>
      <c r="IRP2117" s="1"/>
      <c r="IRQ2117" s="1"/>
      <c r="IRR2117" s="1"/>
      <c r="IRS2117" s="1"/>
      <c r="IRT2117" s="1"/>
      <c r="IRU2117" s="1"/>
      <c r="IRV2117" s="1"/>
      <c r="IRW2117" s="1"/>
      <c r="IRX2117" s="1"/>
      <c r="IRY2117" s="1"/>
      <c r="IRZ2117" s="1"/>
      <c r="ISA2117" s="1"/>
      <c r="ISB2117" s="1"/>
      <c r="ISC2117" s="1"/>
      <c r="ISD2117" s="1"/>
      <c r="ISE2117" s="1"/>
      <c r="ISF2117" s="1"/>
      <c r="ISG2117" s="1"/>
      <c r="ISH2117" s="1"/>
      <c r="ISI2117" s="1"/>
      <c r="ISJ2117" s="1"/>
      <c r="ISK2117" s="1"/>
      <c r="ISL2117" s="1"/>
      <c r="ISM2117" s="1"/>
      <c r="ISN2117" s="1"/>
      <c r="ISO2117" s="1"/>
      <c r="ISP2117" s="1"/>
      <c r="ISQ2117" s="1"/>
      <c r="ISR2117" s="1"/>
      <c r="ISS2117" s="1"/>
      <c r="IST2117" s="1"/>
      <c r="ISU2117" s="1"/>
      <c r="ISV2117" s="1"/>
      <c r="ISW2117" s="1"/>
      <c r="ISX2117" s="1"/>
      <c r="ISY2117" s="1"/>
      <c r="ISZ2117" s="1"/>
      <c r="ITA2117" s="1"/>
      <c r="ITB2117" s="1"/>
      <c r="ITC2117" s="1"/>
      <c r="ITD2117" s="1"/>
      <c r="ITE2117" s="1"/>
      <c r="ITF2117" s="1"/>
      <c r="ITG2117" s="1"/>
      <c r="ITH2117" s="1"/>
      <c r="ITI2117" s="1"/>
      <c r="ITJ2117" s="1"/>
      <c r="ITK2117" s="1"/>
      <c r="ITL2117" s="1"/>
      <c r="ITM2117" s="1"/>
      <c r="ITN2117" s="1"/>
      <c r="ITO2117" s="1"/>
      <c r="ITP2117" s="1"/>
      <c r="ITQ2117" s="1"/>
      <c r="ITR2117" s="1"/>
      <c r="ITS2117" s="1"/>
      <c r="ITT2117" s="1"/>
      <c r="ITU2117" s="1"/>
      <c r="ITV2117" s="1"/>
      <c r="ITW2117" s="1"/>
      <c r="ITX2117" s="1"/>
      <c r="ITY2117" s="1"/>
      <c r="ITZ2117" s="1"/>
      <c r="IUA2117" s="1"/>
      <c r="IUB2117" s="1"/>
      <c r="IUC2117" s="1"/>
      <c r="IUD2117" s="1"/>
      <c r="IUE2117" s="1"/>
      <c r="IUF2117" s="1"/>
      <c r="IUG2117" s="1"/>
      <c r="IUH2117" s="1"/>
      <c r="IUI2117" s="1"/>
      <c r="IUJ2117" s="1"/>
      <c r="IUK2117" s="1"/>
      <c r="IUL2117" s="1"/>
      <c r="IUM2117" s="1"/>
      <c r="IUN2117" s="1"/>
      <c r="IUO2117" s="1"/>
      <c r="IUP2117" s="1"/>
      <c r="IUQ2117" s="1"/>
      <c r="IUR2117" s="1"/>
      <c r="IUS2117" s="1"/>
      <c r="IUT2117" s="1"/>
      <c r="IUU2117" s="1"/>
      <c r="IUV2117" s="1"/>
      <c r="IUW2117" s="1"/>
      <c r="IUX2117" s="1"/>
      <c r="IUY2117" s="1"/>
      <c r="IUZ2117" s="1"/>
      <c r="IVA2117" s="1"/>
      <c r="IVB2117" s="1"/>
      <c r="IVC2117" s="1"/>
      <c r="IVD2117" s="1"/>
      <c r="IVE2117" s="1"/>
      <c r="IVF2117" s="1"/>
      <c r="IVG2117" s="1"/>
      <c r="IVH2117" s="1"/>
      <c r="IVI2117" s="1"/>
      <c r="IVJ2117" s="1"/>
      <c r="IVK2117" s="1"/>
      <c r="IVL2117" s="1"/>
      <c r="IVM2117" s="1"/>
      <c r="IVN2117" s="1"/>
      <c r="IVO2117" s="1"/>
      <c r="IVP2117" s="1"/>
      <c r="IVQ2117" s="1"/>
      <c r="IVR2117" s="1"/>
      <c r="IVS2117" s="1"/>
      <c r="IVT2117" s="1"/>
      <c r="IVU2117" s="1"/>
      <c r="IVV2117" s="1"/>
      <c r="IVW2117" s="1"/>
      <c r="IVX2117" s="1"/>
      <c r="IVY2117" s="1"/>
      <c r="IVZ2117" s="1"/>
      <c r="IWA2117" s="1"/>
      <c r="IWB2117" s="1"/>
      <c r="IWC2117" s="1"/>
      <c r="IWD2117" s="1"/>
      <c r="IWE2117" s="1"/>
      <c r="IWF2117" s="1"/>
      <c r="IWG2117" s="1"/>
      <c r="IWH2117" s="1"/>
      <c r="IWI2117" s="1"/>
      <c r="IWJ2117" s="1"/>
      <c r="IWK2117" s="1"/>
      <c r="IWL2117" s="1"/>
      <c r="IWM2117" s="1"/>
      <c r="IWN2117" s="1"/>
      <c r="IWO2117" s="1"/>
      <c r="IWP2117" s="1"/>
      <c r="IWQ2117" s="1"/>
      <c r="IWR2117" s="1"/>
      <c r="IWS2117" s="1"/>
      <c r="IWT2117" s="1"/>
      <c r="IWU2117" s="1"/>
      <c r="IWV2117" s="1"/>
      <c r="IWW2117" s="1"/>
      <c r="IWX2117" s="1"/>
      <c r="IWY2117" s="1"/>
      <c r="IWZ2117" s="1"/>
      <c r="IXA2117" s="1"/>
      <c r="IXB2117" s="1"/>
      <c r="IXC2117" s="1"/>
      <c r="IXD2117" s="1"/>
      <c r="IXE2117" s="1"/>
      <c r="IXF2117" s="1"/>
      <c r="IXG2117" s="1"/>
      <c r="IXH2117" s="1"/>
      <c r="IXI2117" s="1"/>
      <c r="IXJ2117" s="1"/>
      <c r="IXK2117" s="1"/>
      <c r="IXL2117" s="1"/>
      <c r="IXM2117" s="1"/>
      <c r="IXN2117" s="1"/>
      <c r="IXO2117" s="1"/>
      <c r="IXP2117" s="1"/>
      <c r="IXQ2117" s="1"/>
      <c r="IXR2117" s="1"/>
      <c r="IXS2117" s="1"/>
      <c r="IXT2117" s="1"/>
      <c r="IXU2117" s="1"/>
      <c r="IXV2117" s="1"/>
      <c r="IXW2117" s="1"/>
      <c r="IXX2117" s="1"/>
      <c r="IXY2117" s="1"/>
      <c r="IXZ2117" s="1"/>
      <c r="IYA2117" s="1"/>
      <c r="IYB2117" s="1"/>
      <c r="IYC2117" s="1"/>
      <c r="IYD2117" s="1"/>
      <c r="IYE2117" s="1"/>
      <c r="IYF2117" s="1"/>
      <c r="IYG2117" s="1"/>
      <c r="IYH2117" s="1"/>
      <c r="IYI2117" s="1"/>
      <c r="IYJ2117" s="1"/>
      <c r="IYK2117" s="1"/>
      <c r="IYL2117" s="1"/>
      <c r="IYM2117" s="1"/>
      <c r="IYN2117" s="1"/>
      <c r="IYO2117" s="1"/>
      <c r="IYP2117" s="1"/>
      <c r="IYQ2117" s="1"/>
      <c r="IYR2117" s="1"/>
      <c r="IYS2117" s="1"/>
      <c r="IYT2117" s="1"/>
      <c r="IYU2117" s="1"/>
      <c r="IYV2117" s="1"/>
      <c r="IYW2117" s="1"/>
      <c r="IYX2117" s="1"/>
      <c r="IYY2117" s="1"/>
      <c r="IYZ2117" s="1"/>
      <c r="IZA2117" s="1"/>
      <c r="IZB2117" s="1"/>
      <c r="IZC2117" s="1"/>
      <c r="IZD2117" s="1"/>
      <c r="IZE2117" s="1"/>
      <c r="IZF2117" s="1"/>
      <c r="IZG2117" s="1"/>
      <c r="IZH2117" s="1"/>
      <c r="IZI2117" s="1"/>
      <c r="IZJ2117" s="1"/>
      <c r="IZK2117" s="1"/>
      <c r="IZL2117" s="1"/>
      <c r="IZM2117" s="1"/>
      <c r="IZN2117" s="1"/>
      <c r="IZO2117" s="1"/>
      <c r="IZP2117" s="1"/>
      <c r="IZQ2117" s="1"/>
      <c r="IZR2117" s="1"/>
      <c r="IZS2117" s="1"/>
      <c r="IZT2117" s="1"/>
      <c r="IZU2117" s="1"/>
      <c r="IZV2117" s="1"/>
      <c r="IZW2117" s="1"/>
      <c r="IZX2117" s="1"/>
      <c r="IZY2117" s="1"/>
      <c r="IZZ2117" s="1"/>
      <c r="JAA2117" s="1"/>
      <c r="JAB2117" s="1"/>
      <c r="JAC2117" s="1"/>
      <c r="JAD2117" s="1"/>
      <c r="JAE2117" s="1"/>
      <c r="JAF2117" s="1"/>
      <c r="JAG2117" s="1"/>
      <c r="JAH2117" s="1"/>
      <c r="JAI2117" s="1"/>
      <c r="JAJ2117" s="1"/>
      <c r="JAK2117" s="1"/>
      <c r="JAL2117" s="1"/>
      <c r="JAM2117" s="1"/>
      <c r="JAN2117" s="1"/>
      <c r="JAO2117" s="1"/>
      <c r="JAP2117" s="1"/>
      <c r="JAQ2117" s="1"/>
      <c r="JAR2117" s="1"/>
      <c r="JAS2117" s="1"/>
      <c r="JAT2117" s="1"/>
      <c r="JAU2117" s="1"/>
      <c r="JAV2117" s="1"/>
      <c r="JAW2117" s="1"/>
      <c r="JAX2117" s="1"/>
      <c r="JAY2117" s="1"/>
      <c r="JAZ2117" s="1"/>
      <c r="JBA2117" s="1"/>
      <c r="JBB2117" s="1"/>
      <c r="JBC2117" s="1"/>
      <c r="JBD2117" s="1"/>
      <c r="JBE2117" s="1"/>
      <c r="JBF2117" s="1"/>
      <c r="JBG2117" s="1"/>
      <c r="JBH2117" s="1"/>
      <c r="JBI2117" s="1"/>
      <c r="JBJ2117" s="1"/>
      <c r="JBK2117" s="1"/>
      <c r="JBL2117" s="1"/>
      <c r="JBM2117" s="1"/>
      <c r="JBN2117" s="1"/>
      <c r="JBO2117" s="1"/>
      <c r="JBP2117" s="1"/>
      <c r="JBQ2117" s="1"/>
      <c r="JBR2117" s="1"/>
      <c r="JBS2117" s="1"/>
      <c r="JBT2117" s="1"/>
      <c r="JBU2117" s="1"/>
      <c r="JBV2117" s="1"/>
      <c r="JBW2117" s="1"/>
      <c r="JBX2117" s="1"/>
      <c r="JBY2117" s="1"/>
      <c r="JBZ2117" s="1"/>
      <c r="JCA2117" s="1"/>
      <c r="JCB2117" s="1"/>
      <c r="JCC2117" s="1"/>
      <c r="JCD2117" s="1"/>
      <c r="JCE2117" s="1"/>
      <c r="JCF2117" s="1"/>
      <c r="JCG2117" s="1"/>
      <c r="JCH2117" s="1"/>
      <c r="JCI2117" s="1"/>
      <c r="JCJ2117" s="1"/>
      <c r="JCK2117" s="1"/>
      <c r="JCL2117" s="1"/>
      <c r="JCM2117" s="1"/>
      <c r="JCN2117" s="1"/>
      <c r="JCO2117" s="1"/>
      <c r="JCP2117" s="1"/>
      <c r="JCQ2117" s="1"/>
      <c r="JCR2117" s="1"/>
      <c r="JCS2117" s="1"/>
      <c r="JCT2117" s="1"/>
      <c r="JCU2117" s="1"/>
      <c r="JCV2117" s="1"/>
      <c r="JCW2117" s="1"/>
      <c r="JCX2117" s="1"/>
      <c r="JCY2117" s="1"/>
      <c r="JCZ2117" s="1"/>
      <c r="JDA2117" s="1"/>
      <c r="JDB2117" s="1"/>
      <c r="JDC2117" s="1"/>
      <c r="JDD2117" s="1"/>
      <c r="JDE2117" s="1"/>
      <c r="JDF2117" s="1"/>
      <c r="JDG2117" s="1"/>
      <c r="JDH2117" s="1"/>
      <c r="JDI2117" s="1"/>
      <c r="JDJ2117" s="1"/>
      <c r="JDK2117" s="1"/>
      <c r="JDL2117" s="1"/>
      <c r="JDM2117" s="1"/>
      <c r="JDN2117" s="1"/>
      <c r="JDO2117" s="1"/>
      <c r="JDP2117" s="1"/>
      <c r="JDQ2117" s="1"/>
      <c r="JDR2117" s="1"/>
      <c r="JDS2117" s="1"/>
      <c r="JDT2117" s="1"/>
      <c r="JDU2117" s="1"/>
      <c r="JDV2117" s="1"/>
      <c r="JDW2117" s="1"/>
      <c r="JDX2117" s="1"/>
      <c r="JDY2117" s="1"/>
      <c r="JDZ2117" s="1"/>
      <c r="JEA2117" s="1"/>
      <c r="JEB2117" s="1"/>
      <c r="JEC2117" s="1"/>
      <c r="JED2117" s="1"/>
      <c r="JEE2117" s="1"/>
      <c r="JEF2117" s="1"/>
      <c r="JEG2117" s="1"/>
      <c r="JEH2117" s="1"/>
      <c r="JEI2117" s="1"/>
      <c r="JEJ2117" s="1"/>
      <c r="JEK2117" s="1"/>
      <c r="JEL2117" s="1"/>
      <c r="JEM2117" s="1"/>
      <c r="JEN2117" s="1"/>
      <c r="JEO2117" s="1"/>
      <c r="JEP2117" s="1"/>
      <c r="JEQ2117" s="1"/>
      <c r="JER2117" s="1"/>
      <c r="JES2117" s="1"/>
      <c r="JET2117" s="1"/>
      <c r="JEU2117" s="1"/>
      <c r="JEV2117" s="1"/>
      <c r="JEW2117" s="1"/>
      <c r="JEX2117" s="1"/>
      <c r="JEY2117" s="1"/>
      <c r="JEZ2117" s="1"/>
      <c r="JFA2117" s="1"/>
      <c r="JFB2117" s="1"/>
      <c r="JFC2117" s="1"/>
      <c r="JFD2117" s="1"/>
      <c r="JFE2117" s="1"/>
      <c r="JFF2117" s="1"/>
      <c r="JFG2117" s="1"/>
      <c r="JFH2117" s="1"/>
      <c r="JFI2117" s="1"/>
      <c r="JFJ2117" s="1"/>
      <c r="JFK2117" s="1"/>
      <c r="JFL2117" s="1"/>
      <c r="JFM2117" s="1"/>
      <c r="JFN2117" s="1"/>
      <c r="JFO2117" s="1"/>
      <c r="JFP2117" s="1"/>
      <c r="JFQ2117" s="1"/>
      <c r="JFR2117" s="1"/>
      <c r="JFS2117" s="1"/>
      <c r="JFT2117" s="1"/>
      <c r="JFU2117" s="1"/>
      <c r="JFV2117" s="1"/>
      <c r="JFW2117" s="1"/>
      <c r="JFX2117" s="1"/>
      <c r="JFY2117" s="1"/>
      <c r="JFZ2117" s="1"/>
      <c r="JGA2117" s="1"/>
      <c r="JGB2117" s="1"/>
      <c r="JGC2117" s="1"/>
      <c r="JGD2117" s="1"/>
      <c r="JGE2117" s="1"/>
      <c r="JGF2117" s="1"/>
      <c r="JGG2117" s="1"/>
      <c r="JGH2117" s="1"/>
      <c r="JGI2117" s="1"/>
      <c r="JGJ2117" s="1"/>
      <c r="JGK2117" s="1"/>
      <c r="JGL2117" s="1"/>
      <c r="JGM2117" s="1"/>
      <c r="JGN2117" s="1"/>
      <c r="JGO2117" s="1"/>
      <c r="JGP2117" s="1"/>
      <c r="JGQ2117" s="1"/>
      <c r="JGR2117" s="1"/>
      <c r="JGS2117" s="1"/>
      <c r="JGT2117" s="1"/>
      <c r="JGU2117" s="1"/>
      <c r="JGV2117" s="1"/>
      <c r="JGW2117" s="1"/>
      <c r="JGX2117" s="1"/>
      <c r="JGY2117" s="1"/>
      <c r="JGZ2117" s="1"/>
      <c r="JHA2117" s="1"/>
      <c r="JHB2117" s="1"/>
      <c r="JHC2117" s="1"/>
      <c r="JHD2117" s="1"/>
      <c r="JHE2117" s="1"/>
      <c r="JHF2117" s="1"/>
      <c r="JHG2117" s="1"/>
      <c r="JHH2117" s="1"/>
      <c r="JHI2117" s="1"/>
      <c r="JHJ2117" s="1"/>
      <c r="JHK2117" s="1"/>
      <c r="JHL2117" s="1"/>
      <c r="JHM2117" s="1"/>
      <c r="JHN2117" s="1"/>
      <c r="JHO2117" s="1"/>
      <c r="JHP2117" s="1"/>
      <c r="JHQ2117" s="1"/>
      <c r="JHR2117" s="1"/>
      <c r="JHS2117" s="1"/>
      <c r="JHT2117" s="1"/>
      <c r="JHU2117" s="1"/>
      <c r="JHV2117" s="1"/>
      <c r="JHW2117" s="1"/>
      <c r="JHX2117" s="1"/>
      <c r="JHY2117" s="1"/>
      <c r="JHZ2117" s="1"/>
      <c r="JIA2117" s="1"/>
      <c r="JIB2117" s="1"/>
      <c r="JIC2117" s="1"/>
      <c r="JID2117" s="1"/>
      <c r="JIE2117" s="1"/>
      <c r="JIF2117" s="1"/>
      <c r="JIG2117" s="1"/>
      <c r="JIH2117" s="1"/>
      <c r="JII2117" s="1"/>
      <c r="JIJ2117" s="1"/>
      <c r="JIK2117" s="1"/>
      <c r="JIL2117" s="1"/>
      <c r="JIM2117" s="1"/>
      <c r="JIN2117" s="1"/>
      <c r="JIO2117" s="1"/>
      <c r="JIP2117" s="1"/>
      <c r="JIQ2117" s="1"/>
      <c r="JIR2117" s="1"/>
      <c r="JIS2117" s="1"/>
      <c r="JIT2117" s="1"/>
      <c r="JIU2117" s="1"/>
      <c r="JIV2117" s="1"/>
      <c r="JIW2117" s="1"/>
      <c r="JIX2117" s="1"/>
      <c r="JIY2117" s="1"/>
      <c r="JIZ2117" s="1"/>
      <c r="JJA2117" s="1"/>
      <c r="JJB2117" s="1"/>
      <c r="JJC2117" s="1"/>
      <c r="JJD2117" s="1"/>
      <c r="JJE2117" s="1"/>
      <c r="JJF2117" s="1"/>
      <c r="JJG2117" s="1"/>
      <c r="JJH2117" s="1"/>
      <c r="JJI2117" s="1"/>
      <c r="JJJ2117" s="1"/>
      <c r="JJK2117" s="1"/>
      <c r="JJL2117" s="1"/>
      <c r="JJM2117" s="1"/>
      <c r="JJN2117" s="1"/>
      <c r="JJO2117" s="1"/>
      <c r="JJP2117" s="1"/>
      <c r="JJQ2117" s="1"/>
      <c r="JJR2117" s="1"/>
      <c r="JJS2117" s="1"/>
      <c r="JJT2117" s="1"/>
      <c r="JJU2117" s="1"/>
      <c r="JJV2117" s="1"/>
      <c r="JJW2117" s="1"/>
      <c r="JJX2117" s="1"/>
      <c r="JJY2117" s="1"/>
      <c r="JJZ2117" s="1"/>
      <c r="JKA2117" s="1"/>
      <c r="JKB2117" s="1"/>
      <c r="JKC2117" s="1"/>
      <c r="JKD2117" s="1"/>
      <c r="JKE2117" s="1"/>
      <c r="JKF2117" s="1"/>
      <c r="JKG2117" s="1"/>
      <c r="JKH2117" s="1"/>
      <c r="JKI2117" s="1"/>
      <c r="JKJ2117" s="1"/>
      <c r="JKK2117" s="1"/>
      <c r="JKL2117" s="1"/>
      <c r="JKM2117" s="1"/>
      <c r="JKN2117" s="1"/>
      <c r="JKO2117" s="1"/>
      <c r="JKP2117" s="1"/>
      <c r="JKQ2117" s="1"/>
      <c r="JKR2117" s="1"/>
      <c r="JKS2117" s="1"/>
      <c r="JKT2117" s="1"/>
      <c r="JKU2117" s="1"/>
      <c r="JKV2117" s="1"/>
      <c r="JKW2117" s="1"/>
      <c r="JKX2117" s="1"/>
      <c r="JKY2117" s="1"/>
      <c r="JKZ2117" s="1"/>
      <c r="JLA2117" s="1"/>
      <c r="JLB2117" s="1"/>
      <c r="JLC2117" s="1"/>
      <c r="JLD2117" s="1"/>
      <c r="JLE2117" s="1"/>
      <c r="JLF2117" s="1"/>
      <c r="JLG2117" s="1"/>
      <c r="JLH2117" s="1"/>
      <c r="JLI2117" s="1"/>
      <c r="JLJ2117" s="1"/>
      <c r="JLK2117" s="1"/>
      <c r="JLL2117" s="1"/>
      <c r="JLM2117" s="1"/>
      <c r="JLN2117" s="1"/>
      <c r="JLO2117" s="1"/>
      <c r="JLP2117" s="1"/>
      <c r="JLQ2117" s="1"/>
      <c r="JLR2117" s="1"/>
      <c r="JLS2117" s="1"/>
      <c r="JLT2117" s="1"/>
      <c r="JLU2117" s="1"/>
      <c r="JLV2117" s="1"/>
      <c r="JLW2117" s="1"/>
      <c r="JLX2117" s="1"/>
      <c r="JLY2117" s="1"/>
      <c r="JLZ2117" s="1"/>
      <c r="JMA2117" s="1"/>
      <c r="JMB2117" s="1"/>
      <c r="JMC2117" s="1"/>
      <c r="JMD2117" s="1"/>
      <c r="JME2117" s="1"/>
      <c r="JMF2117" s="1"/>
      <c r="JMG2117" s="1"/>
      <c r="JMH2117" s="1"/>
      <c r="JMI2117" s="1"/>
      <c r="JMJ2117" s="1"/>
      <c r="JMK2117" s="1"/>
      <c r="JML2117" s="1"/>
      <c r="JMM2117" s="1"/>
      <c r="JMN2117" s="1"/>
      <c r="JMO2117" s="1"/>
      <c r="JMP2117" s="1"/>
      <c r="JMQ2117" s="1"/>
      <c r="JMR2117" s="1"/>
      <c r="JMS2117" s="1"/>
      <c r="JMT2117" s="1"/>
      <c r="JMU2117" s="1"/>
      <c r="JMV2117" s="1"/>
      <c r="JMW2117" s="1"/>
      <c r="JMX2117" s="1"/>
      <c r="JMY2117" s="1"/>
      <c r="JMZ2117" s="1"/>
      <c r="JNA2117" s="1"/>
      <c r="JNB2117" s="1"/>
      <c r="JNC2117" s="1"/>
      <c r="JND2117" s="1"/>
      <c r="JNE2117" s="1"/>
      <c r="JNF2117" s="1"/>
      <c r="JNG2117" s="1"/>
      <c r="JNH2117" s="1"/>
      <c r="JNI2117" s="1"/>
      <c r="JNJ2117" s="1"/>
      <c r="JNK2117" s="1"/>
      <c r="JNL2117" s="1"/>
      <c r="JNM2117" s="1"/>
      <c r="JNN2117" s="1"/>
      <c r="JNO2117" s="1"/>
      <c r="JNP2117" s="1"/>
      <c r="JNQ2117" s="1"/>
      <c r="JNR2117" s="1"/>
      <c r="JNS2117" s="1"/>
      <c r="JNT2117" s="1"/>
      <c r="JNU2117" s="1"/>
      <c r="JNV2117" s="1"/>
      <c r="JNW2117" s="1"/>
      <c r="JNX2117" s="1"/>
      <c r="JNY2117" s="1"/>
      <c r="JNZ2117" s="1"/>
      <c r="JOA2117" s="1"/>
      <c r="JOB2117" s="1"/>
      <c r="JOC2117" s="1"/>
      <c r="JOD2117" s="1"/>
      <c r="JOE2117" s="1"/>
      <c r="JOF2117" s="1"/>
      <c r="JOG2117" s="1"/>
      <c r="JOH2117" s="1"/>
      <c r="JOI2117" s="1"/>
      <c r="JOJ2117" s="1"/>
      <c r="JOK2117" s="1"/>
      <c r="JOL2117" s="1"/>
      <c r="JOM2117" s="1"/>
      <c r="JON2117" s="1"/>
      <c r="JOO2117" s="1"/>
      <c r="JOP2117" s="1"/>
      <c r="JOQ2117" s="1"/>
      <c r="JOR2117" s="1"/>
      <c r="JOS2117" s="1"/>
      <c r="JOT2117" s="1"/>
      <c r="JOU2117" s="1"/>
      <c r="JOV2117" s="1"/>
      <c r="JOW2117" s="1"/>
      <c r="JOX2117" s="1"/>
      <c r="JOY2117" s="1"/>
      <c r="JOZ2117" s="1"/>
      <c r="JPA2117" s="1"/>
      <c r="JPB2117" s="1"/>
      <c r="JPC2117" s="1"/>
      <c r="JPD2117" s="1"/>
      <c r="JPE2117" s="1"/>
      <c r="JPF2117" s="1"/>
      <c r="JPG2117" s="1"/>
      <c r="JPH2117" s="1"/>
      <c r="JPI2117" s="1"/>
      <c r="JPJ2117" s="1"/>
      <c r="JPK2117" s="1"/>
      <c r="JPL2117" s="1"/>
      <c r="JPM2117" s="1"/>
      <c r="JPN2117" s="1"/>
      <c r="JPO2117" s="1"/>
      <c r="JPP2117" s="1"/>
      <c r="JPQ2117" s="1"/>
      <c r="JPR2117" s="1"/>
      <c r="JPS2117" s="1"/>
      <c r="JPT2117" s="1"/>
      <c r="JPU2117" s="1"/>
      <c r="JPV2117" s="1"/>
      <c r="JPW2117" s="1"/>
      <c r="JPX2117" s="1"/>
      <c r="JPY2117" s="1"/>
      <c r="JPZ2117" s="1"/>
      <c r="JQA2117" s="1"/>
      <c r="JQB2117" s="1"/>
      <c r="JQC2117" s="1"/>
      <c r="JQD2117" s="1"/>
      <c r="JQE2117" s="1"/>
      <c r="JQF2117" s="1"/>
      <c r="JQG2117" s="1"/>
      <c r="JQH2117" s="1"/>
      <c r="JQI2117" s="1"/>
      <c r="JQJ2117" s="1"/>
      <c r="JQK2117" s="1"/>
      <c r="JQL2117" s="1"/>
      <c r="JQM2117" s="1"/>
      <c r="JQN2117" s="1"/>
      <c r="JQO2117" s="1"/>
      <c r="JQP2117" s="1"/>
      <c r="JQQ2117" s="1"/>
      <c r="JQR2117" s="1"/>
      <c r="JQS2117" s="1"/>
      <c r="JQT2117" s="1"/>
      <c r="JQU2117" s="1"/>
      <c r="JQV2117" s="1"/>
      <c r="JQW2117" s="1"/>
      <c r="JQX2117" s="1"/>
      <c r="JQY2117" s="1"/>
      <c r="JQZ2117" s="1"/>
      <c r="JRA2117" s="1"/>
      <c r="JRB2117" s="1"/>
      <c r="JRC2117" s="1"/>
      <c r="JRD2117" s="1"/>
      <c r="JRE2117" s="1"/>
      <c r="JRF2117" s="1"/>
      <c r="JRG2117" s="1"/>
      <c r="JRH2117" s="1"/>
      <c r="JRI2117" s="1"/>
      <c r="JRJ2117" s="1"/>
      <c r="JRK2117" s="1"/>
      <c r="JRL2117" s="1"/>
      <c r="JRM2117" s="1"/>
      <c r="JRN2117" s="1"/>
      <c r="JRO2117" s="1"/>
      <c r="JRP2117" s="1"/>
      <c r="JRQ2117" s="1"/>
      <c r="JRR2117" s="1"/>
      <c r="JRS2117" s="1"/>
      <c r="JRT2117" s="1"/>
      <c r="JRU2117" s="1"/>
      <c r="JRV2117" s="1"/>
      <c r="JRW2117" s="1"/>
      <c r="JRX2117" s="1"/>
      <c r="JRY2117" s="1"/>
      <c r="JRZ2117" s="1"/>
      <c r="JSA2117" s="1"/>
      <c r="JSB2117" s="1"/>
      <c r="JSC2117" s="1"/>
      <c r="JSD2117" s="1"/>
      <c r="JSE2117" s="1"/>
      <c r="JSF2117" s="1"/>
      <c r="JSG2117" s="1"/>
      <c r="JSH2117" s="1"/>
      <c r="JSI2117" s="1"/>
      <c r="JSJ2117" s="1"/>
      <c r="JSK2117" s="1"/>
      <c r="JSL2117" s="1"/>
      <c r="JSM2117" s="1"/>
      <c r="JSN2117" s="1"/>
      <c r="JSO2117" s="1"/>
      <c r="JSP2117" s="1"/>
      <c r="JSQ2117" s="1"/>
      <c r="JSR2117" s="1"/>
      <c r="JSS2117" s="1"/>
      <c r="JST2117" s="1"/>
      <c r="JSU2117" s="1"/>
      <c r="JSV2117" s="1"/>
      <c r="JSW2117" s="1"/>
      <c r="JSX2117" s="1"/>
      <c r="JSY2117" s="1"/>
      <c r="JSZ2117" s="1"/>
      <c r="JTA2117" s="1"/>
      <c r="JTB2117" s="1"/>
      <c r="JTC2117" s="1"/>
      <c r="JTD2117" s="1"/>
      <c r="JTE2117" s="1"/>
      <c r="JTF2117" s="1"/>
      <c r="JTG2117" s="1"/>
      <c r="JTH2117" s="1"/>
      <c r="JTI2117" s="1"/>
      <c r="JTJ2117" s="1"/>
      <c r="JTK2117" s="1"/>
      <c r="JTL2117" s="1"/>
      <c r="JTM2117" s="1"/>
      <c r="JTN2117" s="1"/>
      <c r="JTO2117" s="1"/>
      <c r="JTP2117" s="1"/>
      <c r="JTQ2117" s="1"/>
      <c r="JTR2117" s="1"/>
      <c r="JTS2117" s="1"/>
      <c r="JTT2117" s="1"/>
      <c r="JTU2117" s="1"/>
      <c r="JTV2117" s="1"/>
      <c r="JTW2117" s="1"/>
      <c r="JTX2117" s="1"/>
      <c r="JTY2117" s="1"/>
      <c r="JTZ2117" s="1"/>
      <c r="JUA2117" s="1"/>
      <c r="JUB2117" s="1"/>
      <c r="JUC2117" s="1"/>
      <c r="JUD2117" s="1"/>
      <c r="JUE2117" s="1"/>
      <c r="JUF2117" s="1"/>
      <c r="JUG2117" s="1"/>
      <c r="JUH2117" s="1"/>
      <c r="JUI2117" s="1"/>
      <c r="JUJ2117" s="1"/>
      <c r="JUK2117" s="1"/>
      <c r="JUL2117" s="1"/>
      <c r="JUM2117" s="1"/>
      <c r="JUN2117" s="1"/>
      <c r="JUO2117" s="1"/>
      <c r="JUP2117" s="1"/>
      <c r="JUQ2117" s="1"/>
      <c r="JUR2117" s="1"/>
      <c r="JUS2117" s="1"/>
      <c r="JUT2117" s="1"/>
      <c r="JUU2117" s="1"/>
      <c r="JUV2117" s="1"/>
      <c r="JUW2117" s="1"/>
      <c r="JUX2117" s="1"/>
      <c r="JUY2117" s="1"/>
      <c r="JUZ2117" s="1"/>
      <c r="JVA2117" s="1"/>
      <c r="JVB2117" s="1"/>
      <c r="JVC2117" s="1"/>
      <c r="JVD2117" s="1"/>
      <c r="JVE2117" s="1"/>
      <c r="JVF2117" s="1"/>
      <c r="JVG2117" s="1"/>
      <c r="JVH2117" s="1"/>
      <c r="JVI2117" s="1"/>
      <c r="JVJ2117" s="1"/>
      <c r="JVK2117" s="1"/>
      <c r="JVL2117" s="1"/>
      <c r="JVM2117" s="1"/>
      <c r="JVN2117" s="1"/>
      <c r="JVO2117" s="1"/>
      <c r="JVP2117" s="1"/>
      <c r="JVQ2117" s="1"/>
      <c r="JVR2117" s="1"/>
      <c r="JVS2117" s="1"/>
      <c r="JVT2117" s="1"/>
      <c r="JVU2117" s="1"/>
      <c r="JVV2117" s="1"/>
      <c r="JVW2117" s="1"/>
      <c r="JVX2117" s="1"/>
      <c r="JVY2117" s="1"/>
      <c r="JVZ2117" s="1"/>
      <c r="JWA2117" s="1"/>
      <c r="JWB2117" s="1"/>
      <c r="JWC2117" s="1"/>
      <c r="JWD2117" s="1"/>
      <c r="JWE2117" s="1"/>
      <c r="JWF2117" s="1"/>
      <c r="JWG2117" s="1"/>
      <c r="JWH2117" s="1"/>
      <c r="JWI2117" s="1"/>
      <c r="JWJ2117" s="1"/>
      <c r="JWK2117" s="1"/>
      <c r="JWL2117" s="1"/>
      <c r="JWM2117" s="1"/>
      <c r="JWN2117" s="1"/>
      <c r="JWO2117" s="1"/>
      <c r="JWP2117" s="1"/>
      <c r="JWQ2117" s="1"/>
      <c r="JWR2117" s="1"/>
      <c r="JWS2117" s="1"/>
      <c r="JWT2117" s="1"/>
      <c r="JWU2117" s="1"/>
      <c r="JWV2117" s="1"/>
      <c r="JWW2117" s="1"/>
      <c r="JWX2117" s="1"/>
      <c r="JWY2117" s="1"/>
      <c r="JWZ2117" s="1"/>
      <c r="JXA2117" s="1"/>
      <c r="JXB2117" s="1"/>
      <c r="JXC2117" s="1"/>
      <c r="JXD2117" s="1"/>
      <c r="JXE2117" s="1"/>
      <c r="JXF2117" s="1"/>
      <c r="JXG2117" s="1"/>
      <c r="JXH2117" s="1"/>
      <c r="JXI2117" s="1"/>
      <c r="JXJ2117" s="1"/>
      <c r="JXK2117" s="1"/>
      <c r="JXL2117" s="1"/>
      <c r="JXM2117" s="1"/>
      <c r="JXN2117" s="1"/>
      <c r="JXO2117" s="1"/>
      <c r="JXP2117" s="1"/>
      <c r="JXQ2117" s="1"/>
      <c r="JXR2117" s="1"/>
      <c r="JXS2117" s="1"/>
      <c r="JXT2117" s="1"/>
      <c r="JXU2117" s="1"/>
      <c r="JXV2117" s="1"/>
      <c r="JXW2117" s="1"/>
      <c r="JXX2117" s="1"/>
      <c r="JXY2117" s="1"/>
      <c r="JXZ2117" s="1"/>
      <c r="JYA2117" s="1"/>
      <c r="JYB2117" s="1"/>
      <c r="JYC2117" s="1"/>
      <c r="JYD2117" s="1"/>
      <c r="JYE2117" s="1"/>
      <c r="JYF2117" s="1"/>
      <c r="JYG2117" s="1"/>
      <c r="JYH2117" s="1"/>
      <c r="JYI2117" s="1"/>
      <c r="JYJ2117" s="1"/>
      <c r="JYK2117" s="1"/>
      <c r="JYL2117" s="1"/>
      <c r="JYM2117" s="1"/>
      <c r="JYN2117" s="1"/>
      <c r="JYO2117" s="1"/>
      <c r="JYP2117" s="1"/>
      <c r="JYQ2117" s="1"/>
      <c r="JYR2117" s="1"/>
      <c r="JYS2117" s="1"/>
      <c r="JYT2117" s="1"/>
      <c r="JYU2117" s="1"/>
      <c r="JYV2117" s="1"/>
      <c r="JYW2117" s="1"/>
      <c r="JYX2117" s="1"/>
      <c r="JYY2117" s="1"/>
      <c r="JYZ2117" s="1"/>
      <c r="JZA2117" s="1"/>
      <c r="JZB2117" s="1"/>
      <c r="JZC2117" s="1"/>
      <c r="JZD2117" s="1"/>
      <c r="JZE2117" s="1"/>
      <c r="JZF2117" s="1"/>
      <c r="JZG2117" s="1"/>
      <c r="JZH2117" s="1"/>
      <c r="JZI2117" s="1"/>
      <c r="JZJ2117" s="1"/>
      <c r="JZK2117" s="1"/>
      <c r="JZL2117" s="1"/>
      <c r="JZM2117" s="1"/>
      <c r="JZN2117" s="1"/>
      <c r="JZO2117" s="1"/>
      <c r="JZP2117" s="1"/>
      <c r="JZQ2117" s="1"/>
      <c r="JZR2117" s="1"/>
      <c r="JZS2117" s="1"/>
      <c r="JZT2117" s="1"/>
      <c r="JZU2117" s="1"/>
      <c r="JZV2117" s="1"/>
      <c r="JZW2117" s="1"/>
      <c r="JZX2117" s="1"/>
      <c r="JZY2117" s="1"/>
      <c r="JZZ2117" s="1"/>
      <c r="KAA2117" s="1"/>
      <c r="KAB2117" s="1"/>
      <c r="KAC2117" s="1"/>
      <c r="KAD2117" s="1"/>
      <c r="KAE2117" s="1"/>
      <c r="KAF2117" s="1"/>
      <c r="KAG2117" s="1"/>
      <c r="KAH2117" s="1"/>
      <c r="KAI2117" s="1"/>
      <c r="KAJ2117" s="1"/>
      <c r="KAK2117" s="1"/>
      <c r="KAL2117" s="1"/>
      <c r="KAM2117" s="1"/>
      <c r="KAN2117" s="1"/>
      <c r="KAO2117" s="1"/>
      <c r="KAP2117" s="1"/>
      <c r="KAQ2117" s="1"/>
      <c r="KAR2117" s="1"/>
      <c r="KAS2117" s="1"/>
      <c r="KAT2117" s="1"/>
      <c r="KAU2117" s="1"/>
      <c r="KAV2117" s="1"/>
      <c r="KAW2117" s="1"/>
      <c r="KAX2117" s="1"/>
      <c r="KAY2117" s="1"/>
      <c r="KAZ2117" s="1"/>
      <c r="KBA2117" s="1"/>
      <c r="KBB2117" s="1"/>
      <c r="KBC2117" s="1"/>
      <c r="KBD2117" s="1"/>
      <c r="KBE2117" s="1"/>
      <c r="KBF2117" s="1"/>
      <c r="KBG2117" s="1"/>
      <c r="KBH2117" s="1"/>
      <c r="KBI2117" s="1"/>
      <c r="KBJ2117" s="1"/>
      <c r="KBK2117" s="1"/>
      <c r="KBL2117" s="1"/>
      <c r="KBM2117" s="1"/>
      <c r="KBN2117" s="1"/>
      <c r="KBO2117" s="1"/>
      <c r="KBP2117" s="1"/>
      <c r="KBQ2117" s="1"/>
      <c r="KBR2117" s="1"/>
      <c r="KBS2117" s="1"/>
      <c r="KBT2117" s="1"/>
      <c r="KBU2117" s="1"/>
      <c r="KBV2117" s="1"/>
      <c r="KBW2117" s="1"/>
      <c r="KBX2117" s="1"/>
      <c r="KBY2117" s="1"/>
      <c r="KBZ2117" s="1"/>
      <c r="KCA2117" s="1"/>
      <c r="KCB2117" s="1"/>
      <c r="KCC2117" s="1"/>
      <c r="KCD2117" s="1"/>
      <c r="KCE2117" s="1"/>
      <c r="KCF2117" s="1"/>
      <c r="KCG2117" s="1"/>
      <c r="KCH2117" s="1"/>
      <c r="KCI2117" s="1"/>
      <c r="KCJ2117" s="1"/>
      <c r="KCK2117" s="1"/>
      <c r="KCL2117" s="1"/>
      <c r="KCM2117" s="1"/>
      <c r="KCN2117" s="1"/>
      <c r="KCO2117" s="1"/>
      <c r="KCP2117" s="1"/>
      <c r="KCQ2117" s="1"/>
      <c r="KCR2117" s="1"/>
      <c r="KCS2117" s="1"/>
      <c r="KCT2117" s="1"/>
      <c r="KCU2117" s="1"/>
      <c r="KCV2117" s="1"/>
      <c r="KCW2117" s="1"/>
      <c r="KCX2117" s="1"/>
      <c r="KCY2117" s="1"/>
      <c r="KCZ2117" s="1"/>
      <c r="KDA2117" s="1"/>
      <c r="KDB2117" s="1"/>
      <c r="KDC2117" s="1"/>
      <c r="KDD2117" s="1"/>
      <c r="KDE2117" s="1"/>
      <c r="KDF2117" s="1"/>
      <c r="KDG2117" s="1"/>
      <c r="KDH2117" s="1"/>
      <c r="KDI2117" s="1"/>
      <c r="KDJ2117" s="1"/>
      <c r="KDK2117" s="1"/>
      <c r="KDL2117" s="1"/>
      <c r="KDM2117" s="1"/>
      <c r="KDN2117" s="1"/>
      <c r="KDO2117" s="1"/>
      <c r="KDP2117" s="1"/>
      <c r="KDQ2117" s="1"/>
      <c r="KDR2117" s="1"/>
      <c r="KDS2117" s="1"/>
      <c r="KDT2117" s="1"/>
      <c r="KDU2117" s="1"/>
      <c r="KDV2117" s="1"/>
      <c r="KDW2117" s="1"/>
      <c r="KDX2117" s="1"/>
      <c r="KDY2117" s="1"/>
      <c r="KDZ2117" s="1"/>
      <c r="KEA2117" s="1"/>
      <c r="KEB2117" s="1"/>
      <c r="KEC2117" s="1"/>
      <c r="KED2117" s="1"/>
      <c r="KEE2117" s="1"/>
      <c r="KEF2117" s="1"/>
      <c r="KEG2117" s="1"/>
      <c r="KEH2117" s="1"/>
      <c r="KEI2117" s="1"/>
      <c r="KEJ2117" s="1"/>
      <c r="KEK2117" s="1"/>
      <c r="KEL2117" s="1"/>
      <c r="KEM2117" s="1"/>
      <c r="KEN2117" s="1"/>
      <c r="KEO2117" s="1"/>
      <c r="KEP2117" s="1"/>
      <c r="KEQ2117" s="1"/>
      <c r="KER2117" s="1"/>
      <c r="KES2117" s="1"/>
      <c r="KET2117" s="1"/>
      <c r="KEU2117" s="1"/>
      <c r="KEV2117" s="1"/>
      <c r="KEW2117" s="1"/>
      <c r="KEX2117" s="1"/>
      <c r="KEY2117" s="1"/>
      <c r="KEZ2117" s="1"/>
      <c r="KFA2117" s="1"/>
      <c r="KFB2117" s="1"/>
      <c r="KFC2117" s="1"/>
      <c r="KFD2117" s="1"/>
      <c r="KFE2117" s="1"/>
      <c r="KFF2117" s="1"/>
      <c r="KFG2117" s="1"/>
      <c r="KFH2117" s="1"/>
      <c r="KFI2117" s="1"/>
      <c r="KFJ2117" s="1"/>
      <c r="KFK2117" s="1"/>
      <c r="KFL2117" s="1"/>
      <c r="KFM2117" s="1"/>
      <c r="KFN2117" s="1"/>
      <c r="KFO2117" s="1"/>
      <c r="KFP2117" s="1"/>
      <c r="KFQ2117" s="1"/>
      <c r="KFR2117" s="1"/>
      <c r="KFS2117" s="1"/>
      <c r="KFT2117" s="1"/>
      <c r="KFU2117" s="1"/>
      <c r="KFV2117" s="1"/>
      <c r="KFW2117" s="1"/>
      <c r="KFX2117" s="1"/>
      <c r="KFY2117" s="1"/>
      <c r="KFZ2117" s="1"/>
      <c r="KGA2117" s="1"/>
      <c r="KGB2117" s="1"/>
      <c r="KGC2117" s="1"/>
      <c r="KGD2117" s="1"/>
      <c r="KGE2117" s="1"/>
      <c r="KGF2117" s="1"/>
      <c r="KGG2117" s="1"/>
      <c r="KGH2117" s="1"/>
      <c r="KGI2117" s="1"/>
      <c r="KGJ2117" s="1"/>
      <c r="KGK2117" s="1"/>
      <c r="KGL2117" s="1"/>
      <c r="KGM2117" s="1"/>
      <c r="KGN2117" s="1"/>
      <c r="KGO2117" s="1"/>
      <c r="KGP2117" s="1"/>
      <c r="KGQ2117" s="1"/>
      <c r="KGR2117" s="1"/>
      <c r="KGS2117" s="1"/>
      <c r="KGT2117" s="1"/>
      <c r="KGU2117" s="1"/>
      <c r="KGV2117" s="1"/>
      <c r="KGW2117" s="1"/>
      <c r="KGX2117" s="1"/>
      <c r="KGY2117" s="1"/>
      <c r="KGZ2117" s="1"/>
      <c r="KHA2117" s="1"/>
      <c r="KHB2117" s="1"/>
      <c r="KHC2117" s="1"/>
      <c r="KHD2117" s="1"/>
      <c r="KHE2117" s="1"/>
      <c r="KHF2117" s="1"/>
      <c r="KHG2117" s="1"/>
      <c r="KHH2117" s="1"/>
      <c r="KHI2117" s="1"/>
      <c r="KHJ2117" s="1"/>
      <c r="KHK2117" s="1"/>
      <c r="KHL2117" s="1"/>
      <c r="KHM2117" s="1"/>
      <c r="KHN2117" s="1"/>
      <c r="KHO2117" s="1"/>
      <c r="KHP2117" s="1"/>
      <c r="KHQ2117" s="1"/>
      <c r="KHR2117" s="1"/>
      <c r="KHS2117" s="1"/>
      <c r="KHT2117" s="1"/>
      <c r="KHU2117" s="1"/>
      <c r="KHV2117" s="1"/>
      <c r="KHW2117" s="1"/>
      <c r="KHX2117" s="1"/>
      <c r="KHY2117" s="1"/>
      <c r="KHZ2117" s="1"/>
      <c r="KIA2117" s="1"/>
      <c r="KIB2117" s="1"/>
      <c r="KIC2117" s="1"/>
      <c r="KID2117" s="1"/>
      <c r="KIE2117" s="1"/>
      <c r="KIF2117" s="1"/>
      <c r="KIG2117" s="1"/>
      <c r="KIH2117" s="1"/>
      <c r="KII2117" s="1"/>
      <c r="KIJ2117" s="1"/>
      <c r="KIK2117" s="1"/>
      <c r="KIL2117" s="1"/>
      <c r="KIM2117" s="1"/>
      <c r="KIN2117" s="1"/>
      <c r="KIO2117" s="1"/>
      <c r="KIP2117" s="1"/>
      <c r="KIQ2117" s="1"/>
      <c r="KIR2117" s="1"/>
      <c r="KIS2117" s="1"/>
      <c r="KIT2117" s="1"/>
      <c r="KIU2117" s="1"/>
      <c r="KIV2117" s="1"/>
      <c r="KIW2117" s="1"/>
      <c r="KIX2117" s="1"/>
      <c r="KIY2117" s="1"/>
      <c r="KIZ2117" s="1"/>
      <c r="KJA2117" s="1"/>
      <c r="KJB2117" s="1"/>
      <c r="KJC2117" s="1"/>
      <c r="KJD2117" s="1"/>
      <c r="KJE2117" s="1"/>
      <c r="KJF2117" s="1"/>
      <c r="KJG2117" s="1"/>
      <c r="KJH2117" s="1"/>
      <c r="KJI2117" s="1"/>
      <c r="KJJ2117" s="1"/>
      <c r="KJK2117" s="1"/>
      <c r="KJL2117" s="1"/>
      <c r="KJM2117" s="1"/>
      <c r="KJN2117" s="1"/>
      <c r="KJO2117" s="1"/>
      <c r="KJP2117" s="1"/>
      <c r="KJQ2117" s="1"/>
      <c r="KJR2117" s="1"/>
      <c r="KJS2117" s="1"/>
      <c r="KJT2117" s="1"/>
      <c r="KJU2117" s="1"/>
      <c r="KJV2117" s="1"/>
      <c r="KJW2117" s="1"/>
      <c r="KJX2117" s="1"/>
      <c r="KJY2117" s="1"/>
      <c r="KJZ2117" s="1"/>
      <c r="KKA2117" s="1"/>
      <c r="KKB2117" s="1"/>
      <c r="KKC2117" s="1"/>
      <c r="KKD2117" s="1"/>
      <c r="KKE2117" s="1"/>
      <c r="KKF2117" s="1"/>
      <c r="KKG2117" s="1"/>
      <c r="KKH2117" s="1"/>
      <c r="KKI2117" s="1"/>
      <c r="KKJ2117" s="1"/>
      <c r="KKK2117" s="1"/>
      <c r="KKL2117" s="1"/>
      <c r="KKM2117" s="1"/>
      <c r="KKN2117" s="1"/>
      <c r="KKO2117" s="1"/>
      <c r="KKP2117" s="1"/>
      <c r="KKQ2117" s="1"/>
      <c r="KKR2117" s="1"/>
      <c r="KKS2117" s="1"/>
      <c r="KKT2117" s="1"/>
      <c r="KKU2117" s="1"/>
      <c r="KKV2117" s="1"/>
      <c r="KKW2117" s="1"/>
      <c r="KKX2117" s="1"/>
      <c r="KKY2117" s="1"/>
      <c r="KKZ2117" s="1"/>
      <c r="KLA2117" s="1"/>
      <c r="KLB2117" s="1"/>
      <c r="KLC2117" s="1"/>
      <c r="KLD2117" s="1"/>
      <c r="KLE2117" s="1"/>
      <c r="KLF2117" s="1"/>
      <c r="KLG2117" s="1"/>
      <c r="KLH2117" s="1"/>
      <c r="KLI2117" s="1"/>
      <c r="KLJ2117" s="1"/>
      <c r="KLK2117" s="1"/>
      <c r="KLL2117" s="1"/>
      <c r="KLM2117" s="1"/>
      <c r="KLN2117" s="1"/>
      <c r="KLO2117" s="1"/>
      <c r="KLP2117" s="1"/>
      <c r="KLQ2117" s="1"/>
      <c r="KLR2117" s="1"/>
      <c r="KLS2117" s="1"/>
      <c r="KLT2117" s="1"/>
      <c r="KLU2117" s="1"/>
      <c r="KLV2117" s="1"/>
      <c r="KLW2117" s="1"/>
      <c r="KLX2117" s="1"/>
      <c r="KLY2117" s="1"/>
      <c r="KLZ2117" s="1"/>
      <c r="KMA2117" s="1"/>
      <c r="KMB2117" s="1"/>
      <c r="KMC2117" s="1"/>
      <c r="KMD2117" s="1"/>
      <c r="KME2117" s="1"/>
      <c r="KMF2117" s="1"/>
      <c r="KMG2117" s="1"/>
      <c r="KMH2117" s="1"/>
      <c r="KMI2117" s="1"/>
      <c r="KMJ2117" s="1"/>
      <c r="KMK2117" s="1"/>
      <c r="KML2117" s="1"/>
      <c r="KMM2117" s="1"/>
      <c r="KMN2117" s="1"/>
      <c r="KMO2117" s="1"/>
      <c r="KMP2117" s="1"/>
      <c r="KMQ2117" s="1"/>
      <c r="KMR2117" s="1"/>
      <c r="KMS2117" s="1"/>
      <c r="KMT2117" s="1"/>
      <c r="KMU2117" s="1"/>
      <c r="KMV2117" s="1"/>
      <c r="KMW2117" s="1"/>
      <c r="KMX2117" s="1"/>
      <c r="KMY2117" s="1"/>
      <c r="KMZ2117" s="1"/>
      <c r="KNA2117" s="1"/>
      <c r="KNB2117" s="1"/>
      <c r="KNC2117" s="1"/>
      <c r="KND2117" s="1"/>
      <c r="KNE2117" s="1"/>
      <c r="KNF2117" s="1"/>
      <c r="KNG2117" s="1"/>
      <c r="KNH2117" s="1"/>
      <c r="KNI2117" s="1"/>
      <c r="KNJ2117" s="1"/>
      <c r="KNK2117" s="1"/>
      <c r="KNL2117" s="1"/>
      <c r="KNM2117" s="1"/>
      <c r="KNN2117" s="1"/>
      <c r="KNO2117" s="1"/>
      <c r="KNP2117" s="1"/>
      <c r="KNQ2117" s="1"/>
      <c r="KNR2117" s="1"/>
      <c r="KNS2117" s="1"/>
      <c r="KNT2117" s="1"/>
      <c r="KNU2117" s="1"/>
      <c r="KNV2117" s="1"/>
      <c r="KNW2117" s="1"/>
      <c r="KNX2117" s="1"/>
      <c r="KNY2117" s="1"/>
      <c r="KNZ2117" s="1"/>
      <c r="KOA2117" s="1"/>
      <c r="KOB2117" s="1"/>
      <c r="KOC2117" s="1"/>
      <c r="KOD2117" s="1"/>
      <c r="KOE2117" s="1"/>
      <c r="KOF2117" s="1"/>
      <c r="KOG2117" s="1"/>
      <c r="KOH2117" s="1"/>
      <c r="KOI2117" s="1"/>
      <c r="KOJ2117" s="1"/>
      <c r="KOK2117" s="1"/>
      <c r="KOL2117" s="1"/>
      <c r="KOM2117" s="1"/>
      <c r="KON2117" s="1"/>
      <c r="KOO2117" s="1"/>
      <c r="KOP2117" s="1"/>
      <c r="KOQ2117" s="1"/>
      <c r="KOR2117" s="1"/>
      <c r="KOS2117" s="1"/>
      <c r="KOT2117" s="1"/>
      <c r="KOU2117" s="1"/>
      <c r="KOV2117" s="1"/>
      <c r="KOW2117" s="1"/>
      <c r="KOX2117" s="1"/>
      <c r="KOY2117" s="1"/>
      <c r="KOZ2117" s="1"/>
      <c r="KPA2117" s="1"/>
      <c r="KPB2117" s="1"/>
      <c r="KPC2117" s="1"/>
      <c r="KPD2117" s="1"/>
      <c r="KPE2117" s="1"/>
      <c r="KPF2117" s="1"/>
      <c r="KPG2117" s="1"/>
      <c r="KPH2117" s="1"/>
      <c r="KPI2117" s="1"/>
      <c r="KPJ2117" s="1"/>
      <c r="KPK2117" s="1"/>
      <c r="KPL2117" s="1"/>
      <c r="KPM2117" s="1"/>
      <c r="KPN2117" s="1"/>
      <c r="KPO2117" s="1"/>
      <c r="KPP2117" s="1"/>
      <c r="KPQ2117" s="1"/>
      <c r="KPR2117" s="1"/>
      <c r="KPS2117" s="1"/>
      <c r="KPT2117" s="1"/>
      <c r="KPU2117" s="1"/>
      <c r="KPV2117" s="1"/>
      <c r="KPW2117" s="1"/>
      <c r="KPX2117" s="1"/>
      <c r="KPY2117" s="1"/>
      <c r="KPZ2117" s="1"/>
      <c r="KQA2117" s="1"/>
      <c r="KQB2117" s="1"/>
      <c r="KQC2117" s="1"/>
      <c r="KQD2117" s="1"/>
      <c r="KQE2117" s="1"/>
      <c r="KQF2117" s="1"/>
      <c r="KQG2117" s="1"/>
      <c r="KQH2117" s="1"/>
      <c r="KQI2117" s="1"/>
      <c r="KQJ2117" s="1"/>
      <c r="KQK2117" s="1"/>
      <c r="KQL2117" s="1"/>
      <c r="KQM2117" s="1"/>
      <c r="KQN2117" s="1"/>
      <c r="KQO2117" s="1"/>
      <c r="KQP2117" s="1"/>
      <c r="KQQ2117" s="1"/>
      <c r="KQR2117" s="1"/>
      <c r="KQS2117" s="1"/>
      <c r="KQT2117" s="1"/>
      <c r="KQU2117" s="1"/>
      <c r="KQV2117" s="1"/>
      <c r="KQW2117" s="1"/>
      <c r="KQX2117" s="1"/>
      <c r="KQY2117" s="1"/>
      <c r="KQZ2117" s="1"/>
      <c r="KRA2117" s="1"/>
      <c r="KRB2117" s="1"/>
      <c r="KRC2117" s="1"/>
      <c r="KRD2117" s="1"/>
      <c r="KRE2117" s="1"/>
      <c r="KRF2117" s="1"/>
      <c r="KRG2117" s="1"/>
      <c r="KRH2117" s="1"/>
      <c r="KRI2117" s="1"/>
      <c r="KRJ2117" s="1"/>
      <c r="KRK2117" s="1"/>
      <c r="KRL2117" s="1"/>
      <c r="KRM2117" s="1"/>
      <c r="KRN2117" s="1"/>
      <c r="KRO2117" s="1"/>
      <c r="KRP2117" s="1"/>
      <c r="KRQ2117" s="1"/>
      <c r="KRR2117" s="1"/>
      <c r="KRS2117" s="1"/>
      <c r="KRT2117" s="1"/>
      <c r="KRU2117" s="1"/>
      <c r="KRV2117" s="1"/>
      <c r="KRW2117" s="1"/>
      <c r="KRX2117" s="1"/>
      <c r="KRY2117" s="1"/>
      <c r="KRZ2117" s="1"/>
      <c r="KSA2117" s="1"/>
      <c r="KSB2117" s="1"/>
      <c r="KSC2117" s="1"/>
      <c r="KSD2117" s="1"/>
      <c r="KSE2117" s="1"/>
      <c r="KSF2117" s="1"/>
      <c r="KSG2117" s="1"/>
      <c r="KSH2117" s="1"/>
      <c r="KSI2117" s="1"/>
      <c r="KSJ2117" s="1"/>
      <c r="KSK2117" s="1"/>
      <c r="KSL2117" s="1"/>
      <c r="KSM2117" s="1"/>
      <c r="KSN2117" s="1"/>
      <c r="KSO2117" s="1"/>
      <c r="KSP2117" s="1"/>
      <c r="KSQ2117" s="1"/>
      <c r="KSR2117" s="1"/>
      <c r="KSS2117" s="1"/>
      <c r="KST2117" s="1"/>
      <c r="KSU2117" s="1"/>
      <c r="KSV2117" s="1"/>
      <c r="KSW2117" s="1"/>
      <c r="KSX2117" s="1"/>
      <c r="KSY2117" s="1"/>
      <c r="KSZ2117" s="1"/>
      <c r="KTA2117" s="1"/>
      <c r="KTB2117" s="1"/>
      <c r="KTC2117" s="1"/>
      <c r="KTD2117" s="1"/>
      <c r="KTE2117" s="1"/>
      <c r="KTF2117" s="1"/>
      <c r="KTG2117" s="1"/>
      <c r="KTH2117" s="1"/>
      <c r="KTI2117" s="1"/>
      <c r="KTJ2117" s="1"/>
      <c r="KTK2117" s="1"/>
      <c r="KTL2117" s="1"/>
      <c r="KTM2117" s="1"/>
      <c r="KTN2117" s="1"/>
      <c r="KTO2117" s="1"/>
      <c r="KTP2117" s="1"/>
      <c r="KTQ2117" s="1"/>
      <c r="KTR2117" s="1"/>
      <c r="KTS2117" s="1"/>
      <c r="KTT2117" s="1"/>
      <c r="KTU2117" s="1"/>
      <c r="KTV2117" s="1"/>
      <c r="KTW2117" s="1"/>
      <c r="KTX2117" s="1"/>
      <c r="KTY2117" s="1"/>
      <c r="KTZ2117" s="1"/>
      <c r="KUA2117" s="1"/>
      <c r="KUB2117" s="1"/>
      <c r="KUC2117" s="1"/>
      <c r="KUD2117" s="1"/>
      <c r="KUE2117" s="1"/>
      <c r="KUF2117" s="1"/>
      <c r="KUG2117" s="1"/>
      <c r="KUH2117" s="1"/>
      <c r="KUI2117" s="1"/>
      <c r="KUJ2117" s="1"/>
      <c r="KUK2117" s="1"/>
      <c r="KUL2117" s="1"/>
      <c r="KUM2117" s="1"/>
      <c r="KUN2117" s="1"/>
      <c r="KUO2117" s="1"/>
      <c r="KUP2117" s="1"/>
      <c r="KUQ2117" s="1"/>
      <c r="KUR2117" s="1"/>
      <c r="KUS2117" s="1"/>
      <c r="KUT2117" s="1"/>
      <c r="KUU2117" s="1"/>
      <c r="KUV2117" s="1"/>
      <c r="KUW2117" s="1"/>
      <c r="KUX2117" s="1"/>
      <c r="KUY2117" s="1"/>
      <c r="KUZ2117" s="1"/>
      <c r="KVA2117" s="1"/>
      <c r="KVB2117" s="1"/>
      <c r="KVC2117" s="1"/>
      <c r="KVD2117" s="1"/>
      <c r="KVE2117" s="1"/>
      <c r="KVF2117" s="1"/>
      <c r="KVG2117" s="1"/>
      <c r="KVH2117" s="1"/>
      <c r="KVI2117" s="1"/>
      <c r="KVJ2117" s="1"/>
      <c r="KVK2117" s="1"/>
      <c r="KVL2117" s="1"/>
      <c r="KVM2117" s="1"/>
      <c r="KVN2117" s="1"/>
      <c r="KVO2117" s="1"/>
      <c r="KVP2117" s="1"/>
      <c r="KVQ2117" s="1"/>
      <c r="KVR2117" s="1"/>
      <c r="KVS2117" s="1"/>
      <c r="KVT2117" s="1"/>
      <c r="KVU2117" s="1"/>
      <c r="KVV2117" s="1"/>
      <c r="KVW2117" s="1"/>
      <c r="KVX2117" s="1"/>
      <c r="KVY2117" s="1"/>
      <c r="KVZ2117" s="1"/>
      <c r="KWA2117" s="1"/>
      <c r="KWB2117" s="1"/>
      <c r="KWC2117" s="1"/>
      <c r="KWD2117" s="1"/>
      <c r="KWE2117" s="1"/>
      <c r="KWF2117" s="1"/>
      <c r="KWG2117" s="1"/>
      <c r="KWH2117" s="1"/>
      <c r="KWI2117" s="1"/>
      <c r="KWJ2117" s="1"/>
      <c r="KWK2117" s="1"/>
      <c r="KWL2117" s="1"/>
      <c r="KWM2117" s="1"/>
      <c r="KWN2117" s="1"/>
      <c r="KWO2117" s="1"/>
      <c r="KWP2117" s="1"/>
      <c r="KWQ2117" s="1"/>
      <c r="KWR2117" s="1"/>
      <c r="KWS2117" s="1"/>
      <c r="KWT2117" s="1"/>
      <c r="KWU2117" s="1"/>
      <c r="KWV2117" s="1"/>
      <c r="KWW2117" s="1"/>
      <c r="KWX2117" s="1"/>
      <c r="KWY2117" s="1"/>
      <c r="KWZ2117" s="1"/>
      <c r="KXA2117" s="1"/>
      <c r="KXB2117" s="1"/>
      <c r="KXC2117" s="1"/>
      <c r="KXD2117" s="1"/>
      <c r="KXE2117" s="1"/>
      <c r="KXF2117" s="1"/>
      <c r="KXG2117" s="1"/>
      <c r="KXH2117" s="1"/>
      <c r="KXI2117" s="1"/>
      <c r="KXJ2117" s="1"/>
      <c r="KXK2117" s="1"/>
      <c r="KXL2117" s="1"/>
      <c r="KXM2117" s="1"/>
      <c r="KXN2117" s="1"/>
      <c r="KXO2117" s="1"/>
      <c r="KXP2117" s="1"/>
      <c r="KXQ2117" s="1"/>
      <c r="KXR2117" s="1"/>
      <c r="KXS2117" s="1"/>
      <c r="KXT2117" s="1"/>
      <c r="KXU2117" s="1"/>
      <c r="KXV2117" s="1"/>
      <c r="KXW2117" s="1"/>
      <c r="KXX2117" s="1"/>
      <c r="KXY2117" s="1"/>
      <c r="KXZ2117" s="1"/>
      <c r="KYA2117" s="1"/>
      <c r="KYB2117" s="1"/>
      <c r="KYC2117" s="1"/>
      <c r="KYD2117" s="1"/>
      <c r="KYE2117" s="1"/>
      <c r="KYF2117" s="1"/>
      <c r="KYG2117" s="1"/>
      <c r="KYH2117" s="1"/>
      <c r="KYI2117" s="1"/>
      <c r="KYJ2117" s="1"/>
      <c r="KYK2117" s="1"/>
      <c r="KYL2117" s="1"/>
      <c r="KYM2117" s="1"/>
      <c r="KYN2117" s="1"/>
      <c r="KYO2117" s="1"/>
      <c r="KYP2117" s="1"/>
      <c r="KYQ2117" s="1"/>
      <c r="KYR2117" s="1"/>
      <c r="KYS2117" s="1"/>
      <c r="KYT2117" s="1"/>
      <c r="KYU2117" s="1"/>
      <c r="KYV2117" s="1"/>
      <c r="KYW2117" s="1"/>
      <c r="KYX2117" s="1"/>
      <c r="KYY2117" s="1"/>
      <c r="KYZ2117" s="1"/>
      <c r="KZA2117" s="1"/>
      <c r="KZB2117" s="1"/>
      <c r="KZC2117" s="1"/>
      <c r="KZD2117" s="1"/>
      <c r="KZE2117" s="1"/>
      <c r="KZF2117" s="1"/>
      <c r="KZG2117" s="1"/>
      <c r="KZH2117" s="1"/>
      <c r="KZI2117" s="1"/>
      <c r="KZJ2117" s="1"/>
      <c r="KZK2117" s="1"/>
      <c r="KZL2117" s="1"/>
      <c r="KZM2117" s="1"/>
      <c r="KZN2117" s="1"/>
      <c r="KZO2117" s="1"/>
      <c r="KZP2117" s="1"/>
      <c r="KZQ2117" s="1"/>
      <c r="KZR2117" s="1"/>
      <c r="KZS2117" s="1"/>
      <c r="KZT2117" s="1"/>
      <c r="KZU2117" s="1"/>
      <c r="KZV2117" s="1"/>
      <c r="KZW2117" s="1"/>
      <c r="KZX2117" s="1"/>
      <c r="KZY2117" s="1"/>
      <c r="KZZ2117" s="1"/>
      <c r="LAA2117" s="1"/>
      <c r="LAB2117" s="1"/>
      <c r="LAC2117" s="1"/>
      <c r="LAD2117" s="1"/>
      <c r="LAE2117" s="1"/>
      <c r="LAF2117" s="1"/>
      <c r="LAG2117" s="1"/>
      <c r="LAH2117" s="1"/>
      <c r="LAI2117" s="1"/>
      <c r="LAJ2117" s="1"/>
      <c r="LAK2117" s="1"/>
      <c r="LAL2117" s="1"/>
      <c r="LAM2117" s="1"/>
      <c r="LAN2117" s="1"/>
      <c r="LAO2117" s="1"/>
      <c r="LAP2117" s="1"/>
      <c r="LAQ2117" s="1"/>
      <c r="LAR2117" s="1"/>
      <c r="LAS2117" s="1"/>
      <c r="LAT2117" s="1"/>
      <c r="LAU2117" s="1"/>
      <c r="LAV2117" s="1"/>
      <c r="LAW2117" s="1"/>
      <c r="LAX2117" s="1"/>
      <c r="LAY2117" s="1"/>
      <c r="LAZ2117" s="1"/>
      <c r="LBA2117" s="1"/>
      <c r="LBB2117" s="1"/>
      <c r="LBC2117" s="1"/>
      <c r="LBD2117" s="1"/>
      <c r="LBE2117" s="1"/>
      <c r="LBF2117" s="1"/>
      <c r="LBG2117" s="1"/>
      <c r="LBH2117" s="1"/>
      <c r="LBI2117" s="1"/>
      <c r="LBJ2117" s="1"/>
      <c r="LBK2117" s="1"/>
      <c r="LBL2117" s="1"/>
      <c r="LBM2117" s="1"/>
      <c r="LBN2117" s="1"/>
      <c r="LBO2117" s="1"/>
      <c r="LBP2117" s="1"/>
      <c r="LBQ2117" s="1"/>
      <c r="LBR2117" s="1"/>
      <c r="LBS2117" s="1"/>
      <c r="LBT2117" s="1"/>
      <c r="LBU2117" s="1"/>
      <c r="LBV2117" s="1"/>
      <c r="LBW2117" s="1"/>
      <c r="LBX2117" s="1"/>
      <c r="LBY2117" s="1"/>
      <c r="LBZ2117" s="1"/>
      <c r="LCA2117" s="1"/>
      <c r="LCB2117" s="1"/>
      <c r="LCC2117" s="1"/>
      <c r="LCD2117" s="1"/>
      <c r="LCE2117" s="1"/>
      <c r="LCF2117" s="1"/>
      <c r="LCG2117" s="1"/>
      <c r="LCH2117" s="1"/>
      <c r="LCI2117" s="1"/>
      <c r="LCJ2117" s="1"/>
      <c r="LCK2117" s="1"/>
      <c r="LCL2117" s="1"/>
      <c r="LCM2117" s="1"/>
      <c r="LCN2117" s="1"/>
      <c r="LCO2117" s="1"/>
      <c r="LCP2117" s="1"/>
      <c r="LCQ2117" s="1"/>
      <c r="LCR2117" s="1"/>
      <c r="LCS2117" s="1"/>
      <c r="LCT2117" s="1"/>
      <c r="LCU2117" s="1"/>
      <c r="LCV2117" s="1"/>
      <c r="LCW2117" s="1"/>
      <c r="LCX2117" s="1"/>
      <c r="LCY2117" s="1"/>
      <c r="LCZ2117" s="1"/>
      <c r="LDA2117" s="1"/>
      <c r="LDB2117" s="1"/>
      <c r="LDC2117" s="1"/>
      <c r="LDD2117" s="1"/>
      <c r="LDE2117" s="1"/>
      <c r="LDF2117" s="1"/>
      <c r="LDG2117" s="1"/>
      <c r="LDH2117" s="1"/>
      <c r="LDI2117" s="1"/>
      <c r="LDJ2117" s="1"/>
      <c r="LDK2117" s="1"/>
      <c r="LDL2117" s="1"/>
      <c r="LDM2117" s="1"/>
      <c r="LDN2117" s="1"/>
      <c r="LDO2117" s="1"/>
      <c r="LDP2117" s="1"/>
      <c r="LDQ2117" s="1"/>
      <c r="LDR2117" s="1"/>
      <c r="LDS2117" s="1"/>
      <c r="LDT2117" s="1"/>
      <c r="LDU2117" s="1"/>
      <c r="LDV2117" s="1"/>
      <c r="LDW2117" s="1"/>
      <c r="LDX2117" s="1"/>
      <c r="LDY2117" s="1"/>
      <c r="LDZ2117" s="1"/>
      <c r="LEA2117" s="1"/>
      <c r="LEB2117" s="1"/>
      <c r="LEC2117" s="1"/>
      <c r="LED2117" s="1"/>
      <c r="LEE2117" s="1"/>
      <c r="LEF2117" s="1"/>
      <c r="LEG2117" s="1"/>
      <c r="LEH2117" s="1"/>
      <c r="LEI2117" s="1"/>
      <c r="LEJ2117" s="1"/>
      <c r="LEK2117" s="1"/>
      <c r="LEL2117" s="1"/>
      <c r="LEM2117" s="1"/>
      <c r="LEN2117" s="1"/>
      <c r="LEO2117" s="1"/>
      <c r="LEP2117" s="1"/>
      <c r="LEQ2117" s="1"/>
      <c r="LER2117" s="1"/>
      <c r="LES2117" s="1"/>
      <c r="LET2117" s="1"/>
      <c r="LEU2117" s="1"/>
      <c r="LEV2117" s="1"/>
      <c r="LEW2117" s="1"/>
      <c r="LEX2117" s="1"/>
      <c r="LEY2117" s="1"/>
      <c r="LEZ2117" s="1"/>
      <c r="LFA2117" s="1"/>
      <c r="LFB2117" s="1"/>
      <c r="LFC2117" s="1"/>
      <c r="LFD2117" s="1"/>
      <c r="LFE2117" s="1"/>
      <c r="LFF2117" s="1"/>
      <c r="LFG2117" s="1"/>
      <c r="LFH2117" s="1"/>
      <c r="LFI2117" s="1"/>
      <c r="LFJ2117" s="1"/>
      <c r="LFK2117" s="1"/>
      <c r="LFL2117" s="1"/>
      <c r="LFM2117" s="1"/>
      <c r="LFN2117" s="1"/>
      <c r="LFO2117" s="1"/>
      <c r="LFP2117" s="1"/>
      <c r="LFQ2117" s="1"/>
      <c r="LFR2117" s="1"/>
      <c r="LFS2117" s="1"/>
      <c r="LFT2117" s="1"/>
      <c r="LFU2117" s="1"/>
      <c r="LFV2117" s="1"/>
      <c r="LFW2117" s="1"/>
      <c r="LFX2117" s="1"/>
      <c r="LFY2117" s="1"/>
      <c r="LFZ2117" s="1"/>
      <c r="LGA2117" s="1"/>
      <c r="LGB2117" s="1"/>
      <c r="LGC2117" s="1"/>
      <c r="LGD2117" s="1"/>
      <c r="LGE2117" s="1"/>
      <c r="LGF2117" s="1"/>
      <c r="LGG2117" s="1"/>
      <c r="LGH2117" s="1"/>
      <c r="LGI2117" s="1"/>
      <c r="LGJ2117" s="1"/>
      <c r="LGK2117" s="1"/>
      <c r="LGL2117" s="1"/>
      <c r="LGM2117" s="1"/>
      <c r="LGN2117" s="1"/>
      <c r="LGO2117" s="1"/>
      <c r="LGP2117" s="1"/>
      <c r="LGQ2117" s="1"/>
      <c r="LGR2117" s="1"/>
      <c r="LGS2117" s="1"/>
      <c r="LGT2117" s="1"/>
      <c r="LGU2117" s="1"/>
      <c r="LGV2117" s="1"/>
      <c r="LGW2117" s="1"/>
      <c r="LGX2117" s="1"/>
      <c r="LGY2117" s="1"/>
      <c r="LGZ2117" s="1"/>
      <c r="LHA2117" s="1"/>
      <c r="LHB2117" s="1"/>
      <c r="LHC2117" s="1"/>
      <c r="LHD2117" s="1"/>
      <c r="LHE2117" s="1"/>
      <c r="LHF2117" s="1"/>
      <c r="LHG2117" s="1"/>
      <c r="LHH2117" s="1"/>
      <c r="LHI2117" s="1"/>
      <c r="LHJ2117" s="1"/>
      <c r="LHK2117" s="1"/>
      <c r="LHL2117" s="1"/>
      <c r="LHM2117" s="1"/>
      <c r="LHN2117" s="1"/>
      <c r="LHO2117" s="1"/>
      <c r="LHP2117" s="1"/>
      <c r="LHQ2117" s="1"/>
      <c r="LHR2117" s="1"/>
      <c r="LHS2117" s="1"/>
      <c r="LHT2117" s="1"/>
      <c r="LHU2117" s="1"/>
      <c r="LHV2117" s="1"/>
      <c r="LHW2117" s="1"/>
      <c r="LHX2117" s="1"/>
      <c r="LHY2117" s="1"/>
      <c r="LHZ2117" s="1"/>
      <c r="LIA2117" s="1"/>
      <c r="LIB2117" s="1"/>
      <c r="LIC2117" s="1"/>
      <c r="LID2117" s="1"/>
      <c r="LIE2117" s="1"/>
      <c r="LIF2117" s="1"/>
      <c r="LIG2117" s="1"/>
      <c r="LIH2117" s="1"/>
      <c r="LII2117" s="1"/>
      <c r="LIJ2117" s="1"/>
      <c r="LIK2117" s="1"/>
      <c r="LIL2117" s="1"/>
      <c r="LIM2117" s="1"/>
      <c r="LIN2117" s="1"/>
      <c r="LIO2117" s="1"/>
      <c r="LIP2117" s="1"/>
      <c r="LIQ2117" s="1"/>
      <c r="LIR2117" s="1"/>
      <c r="LIS2117" s="1"/>
      <c r="LIT2117" s="1"/>
      <c r="LIU2117" s="1"/>
      <c r="LIV2117" s="1"/>
      <c r="LIW2117" s="1"/>
      <c r="LIX2117" s="1"/>
      <c r="LIY2117" s="1"/>
      <c r="LIZ2117" s="1"/>
      <c r="LJA2117" s="1"/>
      <c r="LJB2117" s="1"/>
      <c r="LJC2117" s="1"/>
      <c r="LJD2117" s="1"/>
      <c r="LJE2117" s="1"/>
      <c r="LJF2117" s="1"/>
      <c r="LJG2117" s="1"/>
      <c r="LJH2117" s="1"/>
      <c r="LJI2117" s="1"/>
      <c r="LJJ2117" s="1"/>
      <c r="LJK2117" s="1"/>
      <c r="LJL2117" s="1"/>
      <c r="LJM2117" s="1"/>
      <c r="LJN2117" s="1"/>
      <c r="LJO2117" s="1"/>
      <c r="LJP2117" s="1"/>
      <c r="LJQ2117" s="1"/>
      <c r="LJR2117" s="1"/>
      <c r="LJS2117" s="1"/>
      <c r="LJT2117" s="1"/>
      <c r="LJU2117" s="1"/>
      <c r="LJV2117" s="1"/>
      <c r="LJW2117" s="1"/>
      <c r="LJX2117" s="1"/>
      <c r="LJY2117" s="1"/>
      <c r="LJZ2117" s="1"/>
      <c r="LKA2117" s="1"/>
      <c r="LKB2117" s="1"/>
      <c r="LKC2117" s="1"/>
      <c r="LKD2117" s="1"/>
      <c r="LKE2117" s="1"/>
      <c r="LKF2117" s="1"/>
      <c r="LKG2117" s="1"/>
      <c r="LKH2117" s="1"/>
      <c r="LKI2117" s="1"/>
      <c r="LKJ2117" s="1"/>
      <c r="LKK2117" s="1"/>
      <c r="LKL2117" s="1"/>
      <c r="LKM2117" s="1"/>
      <c r="LKN2117" s="1"/>
      <c r="LKO2117" s="1"/>
      <c r="LKP2117" s="1"/>
      <c r="LKQ2117" s="1"/>
      <c r="LKR2117" s="1"/>
      <c r="LKS2117" s="1"/>
      <c r="LKT2117" s="1"/>
      <c r="LKU2117" s="1"/>
      <c r="LKV2117" s="1"/>
      <c r="LKW2117" s="1"/>
      <c r="LKX2117" s="1"/>
      <c r="LKY2117" s="1"/>
      <c r="LKZ2117" s="1"/>
      <c r="LLA2117" s="1"/>
      <c r="LLB2117" s="1"/>
      <c r="LLC2117" s="1"/>
      <c r="LLD2117" s="1"/>
      <c r="LLE2117" s="1"/>
      <c r="LLF2117" s="1"/>
      <c r="LLG2117" s="1"/>
      <c r="LLH2117" s="1"/>
      <c r="LLI2117" s="1"/>
      <c r="LLJ2117" s="1"/>
      <c r="LLK2117" s="1"/>
      <c r="LLL2117" s="1"/>
      <c r="LLM2117" s="1"/>
      <c r="LLN2117" s="1"/>
      <c r="LLO2117" s="1"/>
      <c r="LLP2117" s="1"/>
      <c r="LLQ2117" s="1"/>
      <c r="LLR2117" s="1"/>
      <c r="LLS2117" s="1"/>
      <c r="LLT2117" s="1"/>
      <c r="LLU2117" s="1"/>
      <c r="LLV2117" s="1"/>
      <c r="LLW2117" s="1"/>
      <c r="LLX2117" s="1"/>
      <c r="LLY2117" s="1"/>
      <c r="LLZ2117" s="1"/>
      <c r="LMA2117" s="1"/>
      <c r="LMB2117" s="1"/>
      <c r="LMC2117" s="1"/>
      <c r="LMD2117" s="1"/>
      <c r="LME2117" s="1"/>
      <c r="LMF2117" s="1"/>
      <c r="LMG2117" s="1"/>
      <c r="LMH2117" s="1"/>
      <c r="LMI2117" s="1"/>
      <c r="LMJ2117" s="1"/>
      <c r="LMK2117" s="1"/>
      <c r="LML2117" s="1"/>
      <c r="LMM2117" s="1"/>
      <c r="LMN2117" s="1"/>
      <c r="LMO2117" s="1"/>
      <c r="LMP2117" s="1"/>
      <c r="LMQ2117" s="1"/>
      <c r="LMR2117" s="1"/>
      <c r="LMS2117" s="1"/>
      <c r="LMT2117" s="1"/>
      <c r="LMU2117" s="1"/>
      <c r="LMV2117" s="1"/>
      <c r="LMW2117" s="1"/>
      <c r="LMX2117" s="1"/>
      <c r="LMY2117" s="1"/>
      <c r="LMZ2117" s="1"/>
      <c r="LNA2117" s="1"/>
      <c r="LNB2117" s="1"/>
      <c r="LNC2117" s="1"/>
      <c r="LND2117" s="1"/>
      <c r="LNE2117" s="1"/>
      <c r="LNF2117" s="1"/>
      <c r="LNG2117" s="1"/>
      <c r="LNH2117" s="1"/>
      <c r="LNI2117" s="1"/>
      <c r="LNJ2117" s="1"/>
      <c r="LNK2117" s="1"/>
      <c r="LNL2117" s="1"/>
      <c r="LNM2117" s="1"/>
      <c r="LNN2117" s="1"/>
      <c r="LNO2117" s="1"/>
      <c r="LNP2117" s="1"/>
      <c r="LNQ2117" s="1"/>
      <c r="LNR2117" s="1"/>
      <c r="LNS2117" s="1"/>
      <c r="LNT2117" s="1"/>
      <c r="LNU2117" s="1"/>
      <c r="LNV2117" s="1"/>
      <c r="LNW2117" s="1"/>
      <c r="LNX2117" s="1"/>
      <c r="LNY2117" s="1"/>
      <c r="LNZ2117" s="1"/>
      <c r="LOA2117" s="1"/>
      <c r="LOB2117" s="1"/>
      <c r="LOC2117" s="1"/>
      <c r="LOD2117" s="1"/>
      <c r="LOE2117" s="1"/>
      <c r="LOF2117" s="1"/>
      <c r="LOG2117" s="1"/>
      <c r="LOH2117" s="1"/>
      <c r="LOI2117" s="1"/>
      <c r="LOJ2117" s="1"/>
      <c r="LOK2117" s="1"/>
      <c r="LOL2117" s="1"/>
      <c r="LOM2117" s="1"/>
      <c r="LON2117" s="1"/>
      <c r="LOO2117" s="1"/>
      <c r="LOP2117" s="1"/>
      <c r="LOQ2117" s="1"/>
      <c r="LOR2117" s="1"/>
      <c r="LOS2117" s="1"/>
      <c r="LOT2117" s="1"/>
      <c r="LOU2117" s="1"/>
      <c r="LOV2117" s="1"/>
      <c r="LOW2117" s="1"/>
      <c r="LOX2117" s="1"/>
      <c r="LOY2117" s="1"/>
      <c r="LOZ2117" s="1"/>
      <c r="LPA2117" s="1"/>
      <c r="LPB2117" s="1"/>
      <c r="LPC2117" s="1"/>
      <c r="LPD2117" s="1"/>
      <c r="LPE2117" s="1"/>
      <c r="LPF2117" s="1"/>
      <c r="LPG2117" s="1"/>
      <c r="LPH2117" s="1"/>
      <c r="LPI2117" s="1"/>
      <c r="LPJ2117" s="1"/>
      <c r="LPK2117" s="1"/>
      <c r="LPL2117" s="1"/>
      <c r="LPM2117" s="1"/>
      <c r="LPN2117" s="1"/>
      <c r="LPO2117" s="1"/>
      <c r="LPP2117" s="1"/>
      <c r="LPQ2117" s="1"/>
      <c r="LPR2117" s="1"/>
      <c r="LPS2117" s="1"/>
      <c r="LPT2117" s="1"/>
      <c r="LPU2117" s="1"/>
      <c r="LPV2117" s="1"/>
      <c r="LPW2117" s="1"/>
      <c r="LPX2117" s="1"/>
      <c r="LPY2117" s="1"/>
      <c r="LPZ2117" s="1"/>
      <c r="LQA2117" s="1"/>
      <c r="LQB2117" s="1"/>
      <c r="LQC2117" s="1"/>
      <c r="LQD2117" s="1"/>
      <c r="LQE2117" s="1"/>
      <c r="LQF2117" s="1"/>
      <c r="LQG2117" s="1"/>
      <c r="LQH2117" s="1"/>
      <c r="LQI2117" s="1"/>
      <c r="LQJ2117" s="1"/>
      <c r="LQK2117" s="1"/>
      <c r="LQL2117" s="1"/>
      <c r="LQM2117" s="1"/>
      <c r="LQN2117" s="1"/>
      <c r="LQO2117" s="1"/>
      <c r="LQP2117" s="1"/>
      <c r="LQQ2117" s="1"/>
      <c r="LQR2117" s="1"/>
      <c r="LQS2117" s="1"/>
      <c r="LQT2117" s="1"/>
      <c r="LQU2117" s="1"/>
      <c r="LQV2117" s="1"/>
      <c r="LQW2117" s="1"/>
      <c r="LQX2117" s="1"/>
      <c r="LQY2117" s="1"/>
      <c r="LQZ2117" s="1"/>
      <c r="LRA2117" s="1"/>
      <c r="LRB2117" s="1"/>
      <c r="LRC2117" s="1"/>
      <c r="LRD2117" s="1"/>
      <c r="LRE2117" s="1"/>
      <c r="LRF2117" s="1"/>
      <c r="LRG2117" s="1"/>
      <c r="LRH2117" s="1"/>
      <c r="LRI2117" s="1"/>
      <c r="LRJ2117" s="1"/>
      <c r="LRK2117" s="1"/>
      <c r="LRL2117" s="1"/>
      <c r="LRM2117" s="1"/>
      <c r="LRN2117" s="1"/>
      <c r="LRO2117" s="1"/>
      <c r="LRP2117" s="1"/>
      <c r="LRQ2117" s="1"/>
      <c r="LRR2117" s="1"/>
      <c r="LRS2117" s="1"/>
      <c r="LRT2117" s="1"/>
      <c r="LRU2117" s="1"/>
      <c r="LRV2117" s="1"/>
      <c r="LRW2117" s="1"/>
      <c r="LRX2117" s="1"/>
      <c r="LRY2117" s="1"/>
      <c r="LRZ2117" s="1"/>
      <c r="LSA2117" s="1"/>
      <c r="LSB2117" s="1"/>
      <c r="LSC2117" s="1"/>
      <c r="LSD2117" s="1"/>
      <c r="LSE2117" s="1"/>
      <c r="LSF2117" s="1"/>
      <c r="LSG2117" s="1"/>
      <c r="LSH2117" s="1"/>
      <c r="LSI2117" s="1"/>
      <c r="LSJ2117" s="1"/>
      <c r="LSK2117" s="1"/>
      <c r="LSL2117" s="1"/>
      <c r="LSM2117" s="1"/>
      <c r="LSN2117" s="1"/>
      <c r="LSO2117" s="1"/>
      <c r="LSP2117" s="1"/>
      <c r="LSQ2117" s="1"/>
      <c r="LSR2117" s="1"/>
      <c r="LSS2117" s="1"/>
      <c r="LST2117" s="1"/>
      <c r="LSU2117" s="1"/>
      <c r="LSV2117" s="1"/>
      <c r="LSW2117" s="1"/>
      <c r="LSX2117" s="1"/>
      <c r="LSY2117" s="1"/>
      <c r="LSZ2117" s="1"/>
      <c r="LTA2117" s="1"/>
      <c r="LTB2117" s="1"/>
      <c r="LTC2117" s="1"/>
      <c r="LTD2117" s="1"/>
      <c r="LTE2117" s="1"/>
      <c r="LTF2117" s="1"/>
      <c r="LTG2117" s="1"/>
      <c r="LTH2117" s="1"/>
      <c r="LTI2117" s="1"/>
      <c r="LTJ2117" s="1"/>
      <c r="LTK2117" s="1"/>
      <c r="LTL2117" s="1"/>
      <c r="LTM2117" s="1"/>
      <c r="LTN2117" s="1"/>
      <c r="LTO2117" s="1"/>
      <c r="LTP2117" s="1"/>
      <c r="LTQ2117" s="1"/>
      <c r="LTR2117" s="1"/>
      <c r="LTS2117" s="1"/>
      <c r="LTT2117" s="1"/>
      <c r="LTU2117" s="1"/>
      <c r="LTV2117" s="1"/>
      <c r="LTW2117" s="1"/>
      <c r="LTX2117" s="1"/>
      <c r="LTY2117" s="1"/>
      <c r="LTZ2117" s="1"/>
      <c r="LUA2117" s="1"/>
      <c r="LUB2117" s="1"/>
      <c r="LUC2117" s="1"/>
      <c r="LUD2117" s="1"/>
      <c r="LUE2117" s="1"/>
      <c r="LUF2117" s="1"/>
      <c r="LUG2117" s="1"/>
      <c r="LUH2117" s="1"/>
      <c r="LUI2117" s="1"/>
      <c r="LUJ2117" s="1"/>
      <c r="LUK2117" s="1"/>
      <c r="LUL2117" s="1"/>
      <c r="LUM2117" s="1"/>
      <c r="LUN2117" s="1"/>
      <c r="LUO2117" s="1"/>
      <c r="LUP2117" s="1"/>
      <c r="LUQ2117" s="1"/>
      <c r="LUR2117" s="1"/>
      <c r="LUS2117" s="1"/>
      <c r="LUT2117" s="1"/>
      <c r="LUU2117" s="1"/>
      <c r="LUV2117" s="1"/>
      <c r="LUW2117" s="1"/>
      <c r="LUX2117" s="1"/>
      <c r="LUY2117" s="1"/>
      <c r="LUZ2117" s="1"/>
      <c r="LVA2117" s="1"/>
      <c r="LVB2117" s="1"/>
      <c r="LVC2117" s="1"/>
      <c r="LVD2117" s="1"/>
      <c r="LVE2117" s="1"/>
      <c r="LVF2117" s="1"/>
      <c r="LVG2117" s="1"/>
      <c r="LVH2117" s="1"/>
      <c r="LVI2117" s="1"/>
      <c r="LVJ2117" s="1"/>
      <c r="LVK2117" s="1"/>
      <c r="LVL2117" s="1"/>
      <c r="LVM2117" s="1"/>
      <c r="LVN2117" s="1"/>
      <c r="LVO2117" s="1"/>
      <c r="LVP2117" s="1"/>
      <c r="LVQ2117" s="1"/>
      <c r="LVR2117" s="1"/>
      <c r="LVS2117" s="1"/>
      <c r="LVT2117" s="1"/>
      <c r="LVU2117" s="1"/>
      <c r="LVV2117" s="1"/>
      <c r="LVW2117" s="1"/>
      <c r="LVX2117" s="1"/>
      <c r="LVY2117" s="1"/>
      <c r="LVZ2117" s="1"/>
      <c r="LWA2117" s="1"/>
      <c r="LWB2117" s="1"/>
      <c r="LWC2117" s="1"/>
      <c r="LWD2117" s="1"/>
      <c r="LWE2117" s="1"/>
      <c r="LWF2117" s="1"/>
      <c r="LWG2117" s="1"/>
      <c r="LWH2117" s="1"/>
      <c r="LWI2117" s="1"/>
      <c r="LWJ2117" s="1"/>
      <c r="LWK2117" s="1"/>
      <c r="LWL2117" s="1"/>
      <c r="LWM2117" s="1"/>
      <c r="LWN2117" s="1"/>
      <c r="LWO2117" s="1"/>
      <c r="LWP2117" s="1"/>
      <c r="LWQ2117" s="1"/>
      <c r="LWR2117" s="1"/>
      <c r="LWS2117" s="1"/>
      <c r="LWT2117" s="1"/>
      <c r="LWU2117" s="1"/>
      <c r="LWV2117" s="1"/>
      <c r="LWW2117" s="1"/>
      <c r="LWX2117" s="1"/>
      <c r="LWY2117" s="1"/>
      <c r="LWZ2117" s="1"/>
      <c r="LXA2117" s="1"/>
      <c r="LXB2117" s="1"/>
      <c r="LXC2117" s="1"/>
      <c r="LXD2117" s="1"/>
      <c r="LXE2117" s="1"/>
      <c r="LXF2117" s="1"/>
      <c r="LXG2117" s="1"/>
      <c r="LXH2117" s="1"/>
      <c r="LXI2117" s="1"/>
      <c r="LXJ2117" s="1"/>
      <c r="LXK2117" s="1"/>
      <c r="LXL2117" s="1"/>
      <c r="LXM2117" s="1"/>
      <c r="LXN2117" s="1"/>
      <c r="LXO2117" s="1"/>
      <c r="LXP2117" s="1"/>
      <c r="LXQ2117" s="1"/>
      <c r="LXR2117" s="1"/>
      <c r="LXS2117" s="1"/>
      <c r="LXT2117" s="1"/>
      <c r="LXU2117" s="1"/>
      <c r="LXV2117" s="1"/>
      <c r="LXW2117" s="1"/>
      <c r="LXX2117" s="1"/>
      <c r="LXY2117" s="1"/>
      <c r="LXZ2117" s="1"/>
      <c r="LYA2117" s="1"/>
      <c r="LYB2117" s="1"/>
      <c r="LYC2117" s="1"/>
      <c r="LYD2117" s="1"/>
      <c r="LYE2117" s="1"/>
      <c r="LYF2117" s="1"/>
      <c r="LYG2117" s="1"/>
      <c r="LYH2117" s="1"/>
      <c r="LYI2117" s="1"/>
      <c r="LYJ2117" s="1"/>
      <c r="LYK2117" s="1"/>
      <c r="LYL2117" s="1"/>
      <c r="LYM2117" s="1"/>
      <c r="LYN2117" s="1"/>
      <c r="LYO2117" s="1"/>
      <c r="LYP2117" s="1"/>
      <c r="LYQ2117" s="1"/>
      <c r="LYR2117" s="1"/>
      <c r="LYS2117" s="1"/>
      <c r="LYT2117" s="1"/>
      <c r="LYU2117" s="1"/>
      <c r="LYV2117" s="1"/>
      <c r="LYW2117" s="1"/>
      <c r="LYX2117" s="1"/>
      <c r="LYY2117" s="1"/>
      <c r="LYZ2117" s="1"/>
      <c r="LZA2117" s="1"/>
      <c r="LZB2117" s="1"/>
      <c r="LZC2117" s="1"/>
      <c r="LZD2117" s="1"/>
      <c r="LZE2117" s="1"/>
      <c r="LZF2117" s="1"/>
      <c r="LZG2117" s="1"/>
      <c r="LZH2117" s="1"/>
      <c r="LZI2117" s="1"/>
      <c r="LZJ2117" s="1"/>
      <c r="LZK2117" s="1"/>
      <c r="LZL2117" s="1"/>
      <c r="LZM2117" s="1"/>
      <c r="LZN2117" s="1"/>
      <c r="LZO2117" s="1"/>
      <c r="LZP2117" s="1"/>
      <c r="LZQ2117" s="1"/>
      <c r="LZR2117" s="1"/>
      <c r="LZS2117" s="1"/>
      <c r="LZT2117" s="1"/>
      <c r="LZU2117" s="1"/>
      <c r="LZV2117" s="1"/>
      <c r="LZW2117" s="1"/>
      <c r="LZX2117" s="1"/>
      <c r="LZY2117" s="1"/>
      <c r="LZZ2117" s="1"/>
      <c r="MAA2117" s="1"/>
      <c r="MAB2117" s="1"/>
      <c r="MAC2117" s="1"/>
      <c r="MAD2117" s="1"/>
      <c r="MAE2117" s="1"/>
      <c r="MAF2117" s="1"/>
      <c r="MAG2117" s="1"/>
      <c r="MAH2117" s="1"/>
      <c r="MAI2117" s="1"/>
      <c r="MAJ2117" s="1"/>
      <c r="MAK2117" s="1"/>
      <c r="MAL2117" s="1"/>
      <c r="MAM2117" s="1"/>
      <c r="MAN2117" s="1"/>
      <c r="MAO2117" s="1"/>
      <c r="MAP2117" s="1"/>
      <c r="MAQ2117" s="1"/>
      <c r="MAR2117" s="1"/>
      <c r="MAS2117" s="1"/>
      <c r="MAT2117" s="1"/>
      <c r="MAU2117" s="1"/>
      <c r="MAV2117" s="1"/>
      <c r="MAW2117" s="1"/>
      <c r="MAX2117" s="1"/>
      <c r="MAY2117" s="1"/>
      <c r="MAZ2117" s="1"/>
      <c r="MBA2117" s="1"/>
      <c r="MBB2117" s="1"/>
      <c r="MBC2117" s="1"/>
      <c r="MBD2117" s="1"/>
      <c r="MBE2117" s="1"/>
      <c r="MBF2117" s="1"/>
      <c r="MBG2117" s="1"/>
      <c r="MBH2117" s="1"/>
      <c r="MBI2117" s="1"/>
      <c r="MBJ2117" s="1"/>
      <c r="MBK2117" s="1"/>
      <c r="MBL2117" s="1"/>
      <c r="MBM2117" s="1"/>
      <c r="MBN2117" s="1"/>
      <c r="MBO2117" s="1"/>
      <c r="MBP2117" s="1"/>
      <c r="MBQ2117" s="1"/>
      <c r="MBR2117" s="1"/>
      <c r="MBS2117" s="1"/>
      <c r="MBT2117" s="1"/>
      <c r="MBU2117" s="1"/>
      <c r="MBV2117" s="1"/>
      <c r="MBW2117" s="1"/>
      <c r="MBX2117" s="1"/>
      <c r="MBY2117" s="1"/>
      <c r="MBZ2117" s="1"/>
      <c r="MCA2117" s="1"/>
      <c r="MCB2117" s="1"/>
      <c r="MCC2117" s="1"/>
      <c r="MCD2117" s="1"/>
      <c r="MCE2117" s="1"/>
      <c r="MCF2117" s="1"/>
      <c r="MCG2117" s="1"/>
      <c r="MCH2117" s="1"/>
      <c r="MCI2117" s="1"/>
      <c r="MCJ2117" s="1"/>
      <c r="MCK2117" s="1"/>
      <c r="MCL2117" s="1"/>
      <c r="MCM2117" s="1"/>
      <c r="MCN2117" s="1"/>
      <c r="MCO2117" s="1"/>
      <c r="MCP2117" s="1"/>
      <c r="MCQ2117" s="1"/>
      <c r="MCR2117" s="1"/>
      <c r="MCS2117" s="1"/>
      <c r="MCT2117" s="1"/>
      <c r="MCU2117" s="1"/>
      <c r="MCV2117" s="1"/>
      <c r="MCW2117" s="1"/>
      <c r="MCX2117" s="1"/>
      <c r="MCY2117" s="1"/>
      <c r="MCZ2117" s="1"/>
      <c r="MDA2117" s="1"/>
      <c r="MDB2117" s="1"/>
      <c r="MDC2117" s="1"/>
      <c r="MDD2117" s="1"/>
      <c r="MDE2117" s="1"/>
      <c r="MDF2117" s="1"/>
      <c r="MDG2117" s="1"/>
      <c r="MDH2117" s="1"/>
      <c r="MDI2117" s="1"/>
      <c r="MDJ2117" s="1"/>
      <c r="MDK2117" s="1"/>
      <c r="MDL2117" s="1"/>
      <c r="MDM2117" s="1"/>
      <c r="MDN2117" s="1"/>
      <c r="MDO2117" s="1"/>
      <c r="MDP2117" s="1"/>
      <c r="MDQ2117" s="1"/>
      <c r="MDR2117" s="1"/>
      <c r="MDS2117" s="1"/>
      <c r="MDT2117" s="1"/>
      <c r="MDU2117" s="1"/>
      <c r="MDV2117" s="1"/>
      <c r="MDW2117" s="1"/>
      <c r="MDX2117" s="1"/>
      <c r="MDY2117" s="1"/>
      <c r="MDZ2117" s="1"/>
      <c r="MEA2117" s="1"/>
      <c r="MEB2117" s="1"/>
      <c r="MEC2117" s="1"/>
      <c r="MED2117" s="1"/>
      <c r="MEE2117" s="1"/>
      <c r="MEF2117" s="1"/>
      <c r="MEG2117" s="1"/>
      <c r="MEH2117" s="1"/>
      <c r="MEI2117" s="1"/>
      <c r="MEJ2117" s="1"/>
      <c r="MEK2117" s="1"/>
      <c r="MEL2117" s="1"/>
      <c r="MEM2117" s="1"/>
      <c r="MEN2117" s="1"/>
      <c r="MEO2117" s="1"/>
      <c r="MEP2117" s="1"/>
      <c r="MEQ2117" s="1"/>
      <c r="MER2117" s="1"/>
      <c r="MES2117" s="1"/>
      <c r="MET2117" s="1"/>
      <c r="MEU2117" s="1"/>
      <c r="MEV2117" s="1"/>
      <c r="MEW2117" s="1"/>
      <c r="MEX2117" s="1"/>
      <c r="MEY2117" s="1"/>
      <c r="MEZ2117" s="1"/>
      <c r="MFA2117" s="1"/>
      <c r="MFB2117" s="1"/>
      <c r="MFC2117" s="1"/>
      <c r="MFD2117" s="1"/>
      <c r="MFE2117" s="1"/>
      <c r="MFF2117" s="1"/>
      <c r="MFG2117" s="1"/>
      <c r="MFH2117" s="1"/>
      <c r="MFI2117" s="1"/>
      <c r="MFJ2117" s="1"/>
      <c r="MFK2117" s="1"/>
      <c r="MFL2117" s="1"/>
      <c r="MFM2117" s="1"/>
      <c r="MFN2117" s="1"/>
      <c r="MFO2117" s="1"/>
      <c r="MFP2117" s="1"/>
      <c r="MFQ2117" s="1"/>
      <c r="MFR2117" s="1"/>
      <c r="MFS2117" s="1"/>
      <c r="MFT2117" s="1"/>
      <c r="MFU2117" s="1"/>
      <c r="MFV2117" s="1"/>
      <c r="MFW2117" s="1"/>
      <c r="MFX2117" s="1"/>
      <c r="MFY2117" s="1"/>
      <c r="MFZ2117" s="1"/>
      <c r="MGA2117" s="1"/>
      <c r="MGB2117" s="1"/>
      <c r="MGC2117" s="1"/>
      <c r="MGD2117" s="1"/>
      <c r="MGE2117" s="1"/>
      <c r="MGF2117" s="1"/>
      <c r="MGG2117" s="1"/>
      <c r="MGH2117" s="1"/>
      <c r="MGI2117" s="1"/>
      <c r="MGJ2117" s="1"/>
      <c r="MGK2117" s="1"/>
      <c r="MGL2117" s="1"/>
      <c r="MGM2117" s="1"/>
      <c r="MGN2117" s="1"/>
      <c r="MGO2117" s="1"/>
      <c r="MGP2117" s="1"/>
      <c r="MGQ2117" s="1"/>
      <c r="MGR2117" s="1"/>
      <c r="MGS2117" s="1"/>
      <c r="MGT2117" s="1"/>
      <c r="MGU2117" s="1"/>
      <c r="MGV2117" s="1"/>
      <c r="MGW2117" s="1"/>
      <c r="MGX2117" s="1"/>
      <c r="MGY2117" s="1"/>
      <c r="MGZ2117" s="1"/>
      <c r="MHA2117" s="1"/>
      <c r="MHB2117" s="1"/>
      <c r="MHC2117" s="1"/>
      <c r="MHD2117" s="1"/>
      <c r="MHE2117" s="1"/>
      <c r="MHF2117" s="1"/>
      <c r="MHG2117" s="1"/>
      <c r="MHH2117" s="1"/>
      <c r="MHI2117" s="1"/>
      <c r="MHJ2117" s="1"/>
      <c r="MHK2117" s="1"/>
      <c r="MHL2117" s="1"/>
      <c r="MHM2117" s="1"/>
      <c r="MHN2117" s="1"/>
      <c r="MHO2117" s="1"/>
      <c r="MHP2117" s="1"/>
      <c r="MHQ2117" s="1"/>
      <c r="MHR2117" s="1"/>
      <c r="MHS2117" s="1"/>
      <c r="MHT2117" s="1"/>
      <c r="MHU2117" s="1"/>
      <c r="MHV2117" s="1"/>
      <c r="MHW2117" s="1"/>
      <c r="MHX2117" s="1"/>
      <c r="MHY2117" s="1"/>
      <c r="MHZ2117" s="1"/>
      <c r="MIA2117" s="1"/>
      <c r="MIB2117" s="1"/>
      <c r="MIC2117" s="1"/>
      <c r="MID2117" s="1"/>
      <c r="MIE2117" s="1"/>
      <c r="MIF2117" s="1"/>
      <c r="MIG2117" s="1"/>
      <c r="MIH2117" s="1"/>
      <c r="MII2117" s="1"/>
      <c r="MIJ2117" s="1"/>
      <c r="MIK2117" s="1"/>
      <c r="MIL2117" s="1"/>
      <c r="MIM2117" s="1"/>
      <c r="MIN2117" s="1"/>
      <c r="MIO2117" s="1"/>
      <c r="MIP2117" s="1"/>
      <c r="MIQ2117" s="1"/>
      <c r="MIR2117" s="1"/>
      <c r="MIS2117" s="1"/>
      <c r="MIT2117" s="1"/>
      <c r="MIU2117" s="1"/>
      <c r="MIV2117" s="1"/>
      <c r="MIW2117" s="1"/>
      <c r="MIX2117" s="1"/>
      <c r="MIY2117" s="1"/>
      <c r="MIZ2117" s="1"/>
      <c r="MJA2117" s="1"/>
      <c r="MJB2117" s="1"/>
      <c r="MJC2117" s="1"/>
      <c r="MJD2117" s="1"/>
      <c r="MJE2117" s="1"/>
      <c r="MJF2117" s="1"/>
      <c r="MJG2117" s="1"/>
      <c r="MJH2117" s="1"/>
      <c r="MJI2117" s="1"/>
      <c r="MJJ2117" s="1"/>
      <c r="MJK2117" s="1"/>
      <c r="MJL2117" s="1"/>
      <c r="MJM2117" s="1"/>
      <c r="MJN2117" s="1"/>
      <c r="MJO2117" s="1"/>
      <c r="MJP2117" s="1"/>
      <c r="MJQ2117" s="1"/>
      <c r="MJR2117" s="1"/>
      <c r="MJS2117" s="1"/>
      <c r="MJT2117" s="1"/>
      <c r="MJU2117" s="1"/>
      <c r="MJV2117" s="1"/>
      <c r="MJW2117" s="1"/>
      <c r="MJX2117" s="1"/>
      <c r="MJY2117" s="1"/>
      <c r="MJZ2117" s="1"/>
      <c r="MKA2117" s="1"/>
      <c r="MKB2117" s="1"/>
      <c r="MKC2117" s="1"/>
      <c r="MKD2117" s="1"/>
      <c r="MKE2117" s="1"/>
      <c r="MKF2117" s="1"/>
      <c r="MKG2117" s="1"/>
      <c r="MKH2117" s="1"/>
      <c r="MKI2117" s="1"/>
      <c r="MKJ2117" s="1"/>
      <c r="MKK2117" s="1"/>
      <c r="MKL2117" s="1"/>
      <c r="MKM2117" s="1"/>
      <c r="MKN2117" s="1"/>
      <c r="MKO2117" s="1"/>
      <c r="MKP2117" s="1"/>
      <c r="MKQ2117" s="1"/>
      <c r="MKR2117" s="1"/>
      <c r="MKS2117" s="1"/>
      <c r="MKT2117" s="1"/>
      <c r="MKU2117" s="1"/>
      <c r="MKV2117" s="1"/>
      <c r="MKW2117" s="1"/>
      <c r="MKX2117" s="1"/>
      <c r="MKY2117" s="1"/>
      <c r="MKZ2117" s="1"/>
      <c r="MLA2117" s="1"/>
      <c r="MLB2117" s="1"/>
      <c r="MLC2117" s="1"/>
      <c r="MLD2117" s="1"/>
      <c r="MLE2117" s="1"/>
      <c r="MLF2117" s="1"/>
      <c r="MLG2117" s="1"/>
      <c r="MLH2117" s="1"/>
      <c r="MLI2117" s="1"/>
      <c r="MLJ2117" s="1"/>
      <c r="MLK2117" s="1"/>
      <c r="MLL2117" s="1"/>
      <c r="MLM2117" s="1"/>
      <c r="MLN2117" s="1"/>
      <c r="MLO2117" s="1"/>
      <c r="MLP2117" s="1"/>
      <c r="MLQ2117" s="1"/>
      <c r="MLR2117" s="1"/>
      <c r="MLS2117" s="1"/>
      <c r="MLT2117" s="1"/>
      <c r="MLU2117" s="1"/>
      <c r="MLV2117" s="1"/>
      <c r="MLW2117" s="1"/>
      <c r="MLX2117" s="1"/>
      <c r="MLY2117" s="1"/>
      <c r="MLZ2117" s="1"/>
      <c r="MMA2117" s="1"/>
      <c r="MMB2117" s="1"/>
      <c r="MMC2117" s="1"/>
      <c r="MMD2117" s="1"/>
      <c r="MME2117" s="1"/>
      <c r="MMF2117" s="1"/>
      <c r="MMG2117" s="1"/>
      <c r="MMH2117" s="1"/>
      <c r="MMI2117" s="1"/>
      <c r="MMJ2117" s="1"/>
      <c r="MMK2117" s="1"/>
      <c r="MML2117" s="1"/>
      <c r="MMM2117" s="1"/>
      <c r="MMN2117" s="1"/>
      <c r="MMO2117" s="1"/>
      <c r="MMP2117" s="1"/>
      <c r="MMQ2117" s="1"/>
      <c r="MMR2117" s="1"/>
      <c r="MMS2117" s="1"/>
      <c r="MMT2117" s="1"/>
      <c r="MMU2117" s="1"/>
      <c r="MMV2117" s="1"/>
      <c r="MMW2117" s="1"/>
      <c r="MMX2117" s="1"/>
      <c r="MMY2117" s="1"/>
      <c r="MMZ2117" s="1"/>
      <c r="MNA2117" s="1"/>
      <c r="MNB2117" s="1"/>
      <c r="MNC2117" s="1"/>
      <c r="MND2117" s="1"/>
      <c r="MNE2117" s="1"/>
      <c r="MNF2117" s="1"/>
      <c r="MNG2117" s="1"/>
      <c r="MNH2117" s="1"/>
      <c r="MNI2117" s="1"/>
      <c r="MNJ2117" s="1"/>
      <c r="MNK2117" s="1"/>
      <c r="MNL2117" s="1"/>
      <c r="MNM2117" s="1"/>
      <c r="MNN2117" s="1"/>
      <c r="MNO2117" s="1"/>
      <c r="MNP2117" s="1"/>
      <c r="MNQ2117" s="1"/>
      <c r="MNR2117" s="1"/>
      <c r="MNS2117" s="1"/>
      <c r="MNT2117" s="1"/>
      <c r="MNU2117" s="1"/>
      <c r="MNV2117" s="1"/>
      <c r="MNW2117" s="1"/>
      <c r="MNX2117" s="1"/>
      <c r="MNY2117" s="1"/>
      <c r="MNZ2117" s="1"/>
      <c r="MOA2117" s="1"/>
      <c r="MOB2117" s="1"/>
      <c r="MOC2117" s="1"/>
      <c r="MOD2117" s="1"/>
      <c r="MOE2117" s="1"/>
      <c r="MOF2117" s="1"/>
      <c r="MOG2117" s="1"/>
      <c r="MOH2117" s="1"/>
      <c r="MOI2117" s="1"/>
      <c r="MOJ2117" s="1"/>
      <c r="MOK2117" s="1"/>
      <c r="MOL2117" s="1"/>
      <c r="MOM2117" s="1"/>
      <c r="MON2117" s="1"/>
      <c r="MOO2117" s="1"/>
      <c r="MOP2117" s="1"/>
      <c r="MOQ2117" s="1"/>
      <c r="MOR2117" s="1"/>
      <c r="MOS2117" s="1"/>
      <c r="MOT2117" s="1"/>
      <c r="MOU2117" s="1"/>
      <c r="MOV2117" s="1"/>
      <c r="MOW2117" s="1"/>
      <c r="MOX2117" s="1"/>
      <c r="MOY2117" s="1"/>
      <c r="MOZ2117" s="1"/>
      <c r="MPA2117" s="1"/>
      <c r="MPB2117" s="1"/>
      <c r="MPC2117" s="1"/>
      <c r="MPD2117" s="1"/>
      <c r="MPE2117" s="1"/>
      <c r="MPF2117" s="1"/>
      <c r="MPG2117" s="1"/>
      <c r="MPH2117" s="1"/>
      <c r="MPI2117" s="1"/>
      <c r="MPJ2117" s="1"/>
      <c r="MPK2117" s="1"/>
      <c r="MPL2117" s="1"/>
      <c r="MPM2117" s="1"/>
      <c r="MPN2117" s="1"/>
      <c r="MPO2117" s="1"/>
      <c r="MPP2117" s="1"/>
      <c r="MPQ2117" s="1"/>
      <c r="MPR2117" s="1"/>
      <c r="MPS2117" s="1"/>
      <c r="MPT2117" s="1"/>
      <c r="MPU2117" s="1"/>
      <c r="MPV2117" s="1"/>
      <c r="MPW2117" s="1"/>
      <c r="MPX2117" s="1"/>
      <c r="MPY2117" s="1"/>
      <c r="MPZ2117" s="1"/>
      <c r="MQA2117" s="1"/>
      <c r="MQB2117" s="1"/>
      <c r="MQC2117" s="1"/>
      <c r="MQD2117" s="1"/>
      <c r="MQE2117" s="1"/>
      <c r="MQF2117" s="1"/>
      <c r="MQG2117" s="1"/>
      <c r="MQH2117" s="1"/>
      <c r="MQI2117" s="1"/>
      <c r="MQJ2117" s="1"/>
      <c r="MQK2117" s="1"/>
      <c r="MQL2117" s="1"/>
      <c r="MQM2117" s="1"/>
      <c r="MQN2117" s="1"/>
      <c r="MQO2117" s="1"/>
      <c r="MQP2117" s="1"/>
      <c r="MQQ2117" s="1"/>
      <c r="MQR2117" s="1"/>
      <c r="MQS2117" s="1"/>
      <c r="MQT2117" s="1"/>
      <c r="MQU2117" s="1"/>
      <c r="MQV2117" s="1"/>
      <c r="MQW2117" s="1"/>
      <c r="MQX2117" s="1"/>
      <c r="MQY2117" s="1"/>
      <c r="MQZ2117" s="1"/>
      <c r="MRA2117" s="1"/>
      <c r="MRB2117" s="1"/>
      <c r="MRC2117" s="1"/>
      <c r="MRD2117" s="1"/>
      <c r="MRE2117" s="1"/>
      <c r="MRF2117" s="1"/>
      <c r="MRG2117" s="1"/>
      <c r="MRH2117" s="1"/>
      <c r="MRI2117" s="1"/>
      <c r="MRJ2117" s="1"/>
      <c r="MRK2117" s="1"/>
      <c r="MRL2117" s="1"/>
      <c r="MRM2117" s="1"/>
      <c r="MRN2117" s="1"/>
      <c r="MRO2117" s="1"/>
      <c r="MRP2117" s="1"/>
      <c r="MRQ2117" s="1"/>
      <c r="MRR2117" s="1"/>
      <c r="MRS2117" s="1"/>
      <c r="MRT2117" s="1"/>
      <c r="MRU2117" s="1"/>
      <c r="MRV2117" s="1"/>
      <c r="MRW2117" s="1"/>
      <c r="MRX2117" s="1"/>
      <c r="MRY2117" s="1"/>
      <c r="MRZ2117" s="1"/>
      <c r="MSA2117" s="1"/>
      <c r="MSB2117" s="1"/>
      <c r="MSC2117" s="1"/>
      <c r="MSD2117" s="1"/>
      <c r="MSE2117" s="1"/>
      <c r="MSF2117" s="1"/>
      <c r="MSG2117" s="1"/>
      <c r="MSH2117" s="1"/>
      <c r="MSI2117" s="1"/>
      <c r="MSJ2117" s="1"/>
      <c r="MSK2117" s="1"/>
      <c r="MSL2117" s="1"/>
      <c r="MSM2117" s="1"/>
      <c r="MSN2117" s="1"/>
      <c r="MSO2117" s="1"/>
      <c r="MSP2117" s="1"/>
      <c r="MSQ2117" s="1"/>
      <c r="MSR2117" s="1"/>
      <c r="MSS2117" s="1"/>
      <c r="MST2117" s="1"/>
      <c r="MSU2117" s="1"/>
      <c r="MSV2117" s="1"/>
      <c r="MSW2117" s="1"/>
      <c r="MSX2117" s="1"/>
      <c r="MSY2117" s="1"/>
      <c r="MSZ2117" s="1"/>
      <c r="MTA2117" s="1"/>
      <c r="MTB2117" s="1"/>
      <c r="MTC2117" s="1"/>
      <c r="MTD2117" s="1"/>
      <c r="MTE2117" s="1"/>
      <c r="MTF2117" s="1"/>
      <c r="MTG2117" s="1"/>
      <c r="MTH2117" s="1"/>
      <c r="MTI2117" s="1"/>
      <c r="MTJ2117" s="1"/>
      <c r="MTK2117" s="1"/>
      <c r="MTL2117" s="1"/>
      <c r="MTM2117" s="1"/>
      <c r="MTN2117" s="1"/>
      <c r="MTO2117" s="1"/>
      <c r="MTP2117" s="1"/>
      <c r="MTQ2117" s="1"/>
      <c r="MTR2117" s="1"/>
      <c r="MTS2117" s="1"/>
      <c r="MTT2117" s="1"/>
      <c r="MTU2117" s="1"/>
      <c r="MTV2117" s="1"/>
      <c r="MTW2117" s="1"/>
      <c r="MTX2117" s="1"/>
      <c r="MTY2117" s="1"/>
      <c r="MTZ2117" s="1"/>
      <c r="MUA2117" s="1"/>
      <c r="MUB2117" s="1"/>
      <c r="MUC2117" s="1"/>
      <c r="MUD2117" s="1"/>
      <c r="MUE2117" s="1"/>
      <c r="MUF2117" s="1"/>
      <c r="MUG2117" s="1"/>
      <c r="MUH2117" s="1"/>
      <c r="MUI2117" s="1"/>
      <c r="MUJ2117" s="1"/>
      <c r="MUK2117" s="1"/>
      <c r="MUL2117" s="1"/>
      <c r="MUM2117" s="1"/>
      <c r="MUN2117" s="1"/>
      <c r="MUO2117" s="1"/>
      <c r="MUP2117" s="1"/>
      <c r="MUQ2117" s="1"/>
      <c r="MUR2117" s="1"/>
      <c r="MUS2117" s="1"/>
      <c r="MUT2117" s="1"/>
      <c r="MUU2117" s="1"/>
      <c r="MUV2117" s="1"/>
      <c r="MUW2117" s="1"/>
      <c r="MUX2117" s="1"/>
      <c r="MUY2117" s="1"/>
      <c r="MUZ2117" s="1"/>
      <c r="MVA2117" s="1"/>
      <c r="MVB2117" s="1"/>
      <c r="MVC2117" s="1"/>
      <c r="MVD2117" s="1"/>
      <c r="MVE2117" s="1"/>
      <c r="MVF2117" s="1"/>
      <c r="MVG2117" s="1"/>
      <c r="MVH2117" s="1"/>
      <c r="MVI2117" s="1"/>
      <c r="MVJ2117" s="1"/>
      <c r="MVK2117" s="1"/>
      <c r="MVL2117" s="1"/>
      <c r="MVM2117" s="1"/>
      <c r="MVN2117" s="1"/>
      <c r="MVO2117" s="1"/>
      <c r="MVP2117" s="1"/>
      <c r="MVQ2117" s="1"/>
      <c r="MVR2117" s="1"/>
      <c r="MVS2117" s="1"/>
      <c r="MVT2117" s="1"/>
      <c r="MVU2117" s="1"/>
      <c r="MVV2117" s="1"/>
      <c r="MVW2117" s="1"/>
      <c r="MVX2117" s="1"/>
      <c r="MVY2117" s="1"/>
      <c r="MVZ2117" s="1"/>
      <c r="MWA2117" s="1"/>
      <c r="MWB2117" s="1"/>
      <c r="MWC2117" s="1"/>
      <c r="MWD2117" s="1"/>
      <c r="MWE2117" s="1"/>
      <c r="MWF2117" s="1"/>
      <c r="MWG2117" s="1"/>
      <c r="MWH2117" s="1"/>
      <c r="MWI2117" s="1"/>
      <c r="MWJ2117" s="1"/>
      <c r="MWK2117" s="1"/>
      <c r="MWL2117" s="1"/>
      <c r="MWM2117" s="1"/>
      <c r="MWN2117" s="1"/>
      <c r="MWO2117" s="1"/>
      <c r="MWP2117" s="1"/>
      <c r="MWQ2117" s="1"/>
      <c r="MWR2117" s="1"/>
      <c r="MWS2117" s="1"/>
      <c r="MWT2117" s="1"/>
      <c r="MWU2117" s="1"/>
      <c r="MWV2117" s="1"/>
      <c r="MWW2117" s="1"/>
      <c r="MWX2117" s="1"/>
      <c r="MWY2117" s="1"/>
      <c r="MWZ2117" s="1"/>
      <c r="MXA2117" s="1"/>
      <c r="MXB2117" s="1"/>
      <c r="MXC2117" s="1"/>
      <c r="MXD2117" s="1"/>
      <c r="MXE2117" s="1"/>
      <c r="MXF2117" s="1"/>
      <c r="MXG2117" s="1"/>
      <c r="MXH2117" s="1"/>
      <c r="MXI2117" s="1"/>
      <c r="MXJ2117" s="1"/>
      <c r="MXK2117" s="1"/>
      <c r="MXL2117" s="1"/>
      <c r="MXM2117" s="1"/>
      <c r="MXN2117" s="1"/>
      <c r="MXO2117" s="1"/>
      <c r="MXP2117" s="1"/>
      <c r="MXQ2117" s="1"/>
      <c r="MXR2117" s="1"/>
      <c r="MXS2117" s="1"/>
      <c r="MXT2117" s="1"/>
      <c r="MXU2117" s="1"/>
      <c r="MXV2117" s="1"/>
      <c r="MXW2117" s="1"/>
      <c r="MXX2117" s="1"/>
      <c r="MXY2117" s="1"/>
      <c r="MXZ2117" s="1"/>
      <c r="MYA2117" s="1"/>
      <c r="MYB2117" s="1"/>
      <c r="MYC2117" s="1"/>
      <c r="MYD2117" s="1"/>
      <c r="MYE2117" s="1"/>
      <c r="MYF2117" s="1"/>
      <c r="MYG2117" s="1"/>
      <c r="MYH2117" s="1"/>
      <c r="MYI2117" s="1"/>
      <c r="MYJ2117" s="1"/>
      <c r="MYK2117" s="1"/>
      <c r="MYL2117" s="1"/>
      <c r="MYM2117" s="1"/>
      <c r="MYN2117" s="1"/>
      <c r="MYO2117" s="1"/>
      <c r="MYP2117" s="1"/>
      <c r="MYQ2117" s="1"/>
      <c r="MYR2117" s="1"/>
      <c r="MYS2117" s="1"/>
      <c r="MYT2117" s="1"/>
      <c r="MYU2117" s="1"/>
      <c r="MYV2117" s="1"/>
      <c r="MYW2117" s="1"/>
      <c r="MYX2117" s="1"/>
      <c r="MYY2117" s="1"/>
      <c r="MYZ2117" s="1"/>
      <c r="MZA2117" s="1"/>
      <c r="MZB2117" s="1"/>
      <c r="MZC2117" s="1"/>
      <c r="MZD2117" s="1"/>
      <c r="MZE2117" s="1"/>
      <c r="MZF2117" s="1"/>
      <c r="MZG2117" s="1"/>
      <c r="MZH2117" s="1"/>
      <c r="MZI2117" s="1"/>
      <c r="MZJ2117" s="1"/>
      <c r="MZK2117" s="1"/>
      <c r="MZL2117" s="1"/>
      <c r="MZM2117" s="1"/>
      <c r="MZN2117" s="1"/>
      <c r="MZO2117" s="1"/>
      <c r="MZP2117" s="1"/>
      <c r="MZQ2117" s="1"/>
      <c r="MZR2117" s="1"/>
      <c r="MZS2117" s="1"/>
      <c r="MZT2117" s="1"/>
      <c r="MZU2117" s="1"/>
      <c r="MZV2117" s="1"/>
      <c r="MZW2117" s="1"/>
      <c r="MZX2117" s="1"/>
      <c r="MZY2117" s="1"/>
      <c r="MZZ2117" s="1"/>
      <c r="NAA2117" s="1"/>
      <c r="NAB2117" s="1"/>
      <c r="NAC2117" s="1"/>
      <c r="NAD2117" s="1"/>
      <c r="NAE2117" s="1"/>
      <c r="NAF2117" s="1"/>
      <c r="NAG2117" s="1"/>
      <c r="NAH2117" s="1"/>
      <c r="NAI2117" s="1"/>
      <c r="NAJ2117" s="1"/>
      <c r="NAK2117" s="1"/>
      <c r="NAL2117" s="1"/>
      <c r="NAM2117" s="1"/>
      <c r="NAN2117" s="1"/>
      <c r="NAO2117" s="1"/>
      <c r="NAP2117" s="1"/>
      <c r="NAQ2117" s="1"/>
      <c r="NAR2117" s="1"/>
      <c r="NAS2117" s="1"/>
      <c r="NAT2117" s="1"/>
      <c r="NAU2117" s="1"/>
      <c r="NAV2117" s="1"/>
      <c r="NAW2117" s="1"/>
      <c r="NAX2117" s="1"/>
      <c r="NAY2117" s="1"/>
      <c r="NAZ2117" s="1"/>
      <c r="NBA2117" s="1"/>
      <c r="NBB2117" s="1"/>
      <c r="NBC2117" s="1"/>
      <c r="NBD2117" s="1"/>
      <c r="NBE2117" s="1"/>
      <c r="NBF2117" s="1"/>
      <c r="NBG2117" s="1"/>
      <c r="NBH2117" s="1"/>
      <c r="NBI2117" s="1"/>
      <c r="NBJ2117" s="1"/>
      <c r="NBK2117" s="1"/>
      <c r="NBL2117" s="1"/>
      <c r="NBM2117" s="1"/>
      <c r="NBN2117" s="1"/>
      <c r="NBO2117" s="1"/>
      <c r="NBP2117" s="1"/>
      <c r="NBQ2117" s="1"/>
      <c r="NBR2117" s="1"/>
      <c r="NBS2117" s="1"/>
      <c r="NBT2117" s="1"/>
      <c r="NBU2117" s="1"/>
      <c r="NBV2117" s="1"/>
      <c r="NBW2117" s="1"/>
      <c r="NBX2117" s="1"/>
      <c r="NBY2117" s="1"/>
      <c r="NBZ2117" s="1"/>
      <c r="NCA2117" s="1"/>
      <c r="NCB2117" s="1"/>
      <c r="NCC2117" s="1"/>
      <c r="NCD2117" s="1"/>
      <c r="NCE2117" s="1"/>
      <c r="NCF2117" s="1"/>
      <c r="NCG2117" s="1"/>
      <c r="NCH2117" s="1"/>
      <c r="NCI2117" s="1"/>
      <c r="NCJ2117" s="1"/>
      <c r="NCK2117" s="1"/>
      <c r="NCL2117" s="1"/>
      <c r="NCM2117" s="1"/>
      <c r="NCN2117" s="1"/>
      <c r="NCO2117" s="1"/>
      <c r="NCP2117" s="1"/>
      <c r="NCQ2117" s="1"/>
      <c r="NCR2117" s="1"/>
      <c r="NCS2117" s="1"/>
      <c r="NCT2117" s="1"/>
      <c r="NCU2117" s="1"/>
      <c r="NCV2117" s="1"/>
      <c r="NCW2117" s="1"/>
      <c r="NCX2117" s="1"/>
      <c r="NCY2117" s="1"/>
      <c r="NCZ2117" s="1"/>
      <c r="NDA2117" s="1"/>
      <c r="NDB2117" s="1"/>
      <c r="NDC2117" s="1"/>
      <c r="NDD2117" s="1"/>
      <c r="NDE2117" s="1"/>
      <c r="NDF2117" s="1"/>
      <c r="NDG2117" s="1"/>
      <c r="NDH2117" s="1"/>
      <c r="NDI2117" s="1"/>
      <c r="NDJ2117" s="1"/>
      <c r="NDK2117" s="1"/>
      <c r="NDL2117" s="1"/>
      <c r="NDM2117" s="1"/>
      <c r="NDN2117" s="1"/>
      <c r="NDO2117" s="1"/>
      <c r="NDP2117" s="1"/>
      <c r="NDQ2117" s="1"/>
      <c r="NDR2117" s="1"/>
      <c r="NDS2117" s="1"/>
      <c r="NDT2117" s="1"/>
      <c r="NDU2117" s="1"/>
      <c r="NDV2117" s="1"/>
      <c r="NDW2117" s="1"/>
      <c r="NDX2117" s="1"/>
      <c r="NDY2117" s="1"/>
      <c r="NDZ2117" s="1"/>
      <c r="NEA2117" s="1"/>
      <c r="NEB2117" s="1"/>
      <c r="NEC2117" s="1"/>
      <c r="NED2117" s="1"/>
      <c r="NEE2117" s="1"/>
      <c r="NEF2117" s="1"/>
      <c r="NEG2117" s="1"/>
      <c r="NEH2117" s="1"/>
      <c r="NEI2117" s="1"/>
      <c r="NEJ2117" s="1"/>
      <c r="NEK2117" s="1"/>
      <c r="NEL2117" s="1"/>
      <c r="NEM2117" s="1"/>
      <c r="NEN2117" s="1"/>
      <c r="NEO2117" s="1"/>
      <c r="NEP2117" s="1"/>
      <c r="NEQ2117" s="1"/>
      <c r="NER2117" s="1"/>
      <c r="NES2117" s="1"/>
      <c r="NET2117" s="1"/>
      <c r="NEU2117" s="1"/>
      <c r="NEV2117" s="1"/>
      <c r="NEW2117" s="1"/>
      <c r="NEX2117" s="1"/>
      <c r="NEY2117" s="1"/>
      <c r="NEZ2117" s="1"/>
      <c r="NFA2117" s="1"/>
      <c r="NFB2117" s="1"/>
      <c r="NFC2117" s="1"/>
      <c r="NFD2117" s="1"/>
      <c r="NFE2117" s="1"/>
      <c r="NFF2117" s="1"/>
      <c r="NFG2117" s="1"/>
      <c r="NFH2117" s="1"/>
      <c r="NFI2117" s="1"/>
      <c r="NFJ2117" s="1"/>
      <c r="NFK2117" s="1"/>
      <c r="NFL2117" s="1"/>
      <c r="NFM2117" s="1"/>
      <c r="NFN2117" s="1"/>
      <c r="NFO2117" s="1"/>
      <c r="NFP2117" s="1"/>
      <c r="NFQ2117" s="1"/>
      <c r="NFR2117" s="1"/>
      <c r="NFS2117" s="1"/>
      <c r="NFT2117" s="1"/>
      <c r="NFU2117" s="1"/>
      <c r="NFV2117" s="1"/>
      <c r="NFW2117" s="1"/>
      <c r="NFX2117" s="1"/>
      <c r="NFY2117" s="1"/>
      <c r="NFZ2117" s="1"/>
      <c r="NGA2117" s="1"/>
      <c r="NGB2117" s="1"/>
      <c r="NGC2117" s="1"/>
      <c r="NGD2117" s="1"/>
      <c r="NGE2117" s="1"/>
      <c r="NGF2117" s="1"/>
      <c r="NGG2117" s="1"/>
      <c r="NGH2117" s="1"/>
      <c r="NGI2117" s="1"/>
      <c r="NGJ2117" s="1"/>
      <c r="NGK2117" s="1"/>
      <c r="NGL2117" s="1"/>
      <c r="NGM2117" s="1"/>
      <c r="NGN2117" s="1"/>
      <c r="NGO2117" s="1"/>
      <c r="NGP2117" s="1"/>
      <c r="NGQ2117" s="1"/>
      <c r="NGR2117" s="1"/>
      <c r="NGS2117" s="1"/>
      <c r="NGT2117" s="1"/>
      <c r="NGU2117" s="1"/>
      <c r="NGV2117" s="1"/>
      <c r="NGW2117" s="1"/>
      <c r="NGX2117" s="1"/>
      <c r="NGY2117" s="1"/>
      <c r="NGZ2117" s="1"/>
      <c r="NHA2117" s="1"/>
      <c r="NHB2117" s="1"/>
      <c r="NHC2117" s="1"/>
      <c r="NHD2117" s="1"/>
      <c r="NHE2117" s="1"/>
      <c r="NHF2117" s="1"/>
      <c r="NHG2117" s="1"/>
      <c r="NHH2117" s="1"/>
      <c r="NHI2117" s="1"/>
      <c r="NHJ2117" s="1"/>
      <c r="NHK2117" s="1"/>
      <c r="NHL2117" s="1"/>
      <c r="NHM2117" s="1"/>
      <c r="NHN2117" s="1"/>
      <c r="NHO2117" s="1"/>
      <c r="NHP2117" s="1"/>
      <c r="NHQ2117" s="1"/>
      <c r="NHR2117" s="1"/>
      <c r="NHS2117" s="1"/>
      <c r="NHT2117" s="1"/>
      <c r="NHU2117" s="1"/>
      <c r="NHV2117" s="1"/>
      <c r="NHW2117" s="1"/>
      <c r="NHX2117" s="1"/>
      <c r="NHY2117" s="1"/>
      <c r="NHZ2117" s="1"/>
      <c r="NIA2117" s="1"/>
      <c r="NIB2117" s="1"/>
      <c r="NIC2117" s="1"/>
      <c r="NID2117" s="1"/>
      <c r="NIE2117" s="1"/>
      <c r="NIF2117" s="1"/>
      <c r="NIG2117" s="1"/>
      <c r="NIH2117" s="1"/>
      <c r="NII2117" s="1"/>
      <c r="NIJ2117" s="1"/>
      <c r="NIK2117" s="1"/>
      <c r="NIL2117" s="1"/>
      <c r="NIM2117" s="1"/>
      <c r="NIN2117" s="1"/>
      <c r="NIO2117" s="1"/>
      <c r="NIP2117" s="1"/>
      <c r="NIQ2117" s="1"/>
      <c r="NIR2117" s="1"/>
      <c r="NIS2117" s="1"/>
      <c r="NIT2117" s="1"/>
      <c r="NIU2117" s="1"/>
      <c r="NIV2117" s="1"/>
      <c r="NIW2117" s="1"/>
      <c r="NIX2117" s="1"/>
      <c r="NIY2117" s="1"/>
      <c r="NIZ2117" s="1"/>
      <c r="NJA2117" s="1"/>
      <c r="NJB2117" s="1"/>
      <c r="NJC2117" s="1"/>
      <c r="NJD2117" s="1"/>
      <c r="NJE2117" s="1"/>
      <c r="NJF2117" s="1"/>
      <c r="NJG2117" s="1"/>
      <c r="NJH2117" s="1"/>
      <c r="NJI2117" s="1"/>
      <c r="NJJ2117" s="1"/>
      <c r="NJK2117" s="1"/>
      <c r="NJL2117" s="1"/>
      <c r="NJM2117" s="1"/>
      <c r="NJN2117" s="1"/>
      <c r="NJO2117" s="1"/>
      <c r="NJP2117" s="1"/>
      <c r="NJQ2117" s="1"/>
      <c r="NJR2117" s="1"/>
      <c r="NJS2117" s="1"/>
      <c r="NJT2117" s="1"/>
      <c r="NJU2117" s="1"/>
      <c r="NJV2117" s="1"/>
      <c r="NJW2117" s="1"/>
      <c r="NJX2117" s="1"/>
      <c r="NJY2117" s="1"/>
      <c r="NJZ2117" s="1"/>
      <c r="NKA2117" s="1"/>
      <c r="NKB2117" s="1"/>
      <c r="NKC2117" s="1"/>
      <c r="NKD2117" s="1"/>
      <c r="NKE2117" s="1"/>
      <c r="NKF2117" s="1"/>
      <c r="NKG2117" s="1"/>
      <c r="NKH2117" s="1"/>
      <c r="NKI2117" s="1"/>
      <c r="NKJ2117" s="1"/>
      <c r="NKK2117" s="1"/>
      <c r="NKL2117" s="1"/>
      <c r="NKM2117" s="1"/>
      <c r="NKN2117" s="1"/>
      <c r="NKO2117" s="1"/>
      <c r="NKP2117" s="1"/>
      <c r="NKQ2117" s="1"/>
      <c r="NKR2117" s="1"/>
      <c r="NKS2117" s="1"/>
      <c r="NKT2117" s="1"/>
      <c r="NKU2117" s="1"/>
      <c r="NKV2117" s="1"/>
      <c r="NKW2117" s="1"/>
      <c r="NKX2117" s="1"/>
      <c r="NKY2117" s="1"/>
      <c r="NKZ2117" s="1"/>
      <c r="NLA2117" s="1"/>
      <c r="NLB2117" s="1"/>
      <c r="NLC2117" s="1"/>
      <c r="NLD2117" s="1"/>
      <c r="NLE2117" s="1"/>
      <c r="NLF2117" s="1"/>
      <c r="NLG2117" s="1"/>
      <c r="NLH2117" s="1"/>
      <c r="NLI2117" s="1"/>
      <c r="NLJ2117" s="1"/>
      <c r="NLK2117" s="1"/>
      <c r="NLL2117" s="1"/>
      <c r="NLM2117" s="1"/>
      <c r="NLN2117" s="1"/>
      <c r="NLO2117" s="1"/>
      <c r="NLP2117" s="1"/>
      <c r="NLQ2117" s="1"/>
      <c r="NLR2117" s="1"/>
      <c r="NLS2117" s="1"/>
      <c r="NLT2117" s="1"/>
      <c r="NLU2117" s="1"/>
      <c r="NLV2117" s="1"/>
      <c r="NLW2117" s="1"/>
      <c r="NLX2117" s="1"/>
      <c r="NLY2117" s="1"/>
      <c r="NLZ2117" s="1"/>
      <c r="NMA2117" s="1"/>
      <c r="NMB2117" s="1"/>
      <c r="NMC2117" s="1"/>
      <c r="NMD2117" s="1"/>
      <c r="NME2117" s="1"/>
      <c r="NMF2117" s="1"/>
      <c r="NMG2117" s="1"/>
      <c r="NMH2117" s="1"/>
      <c r="NMI2117" s="1"/>
      <c r="NMJ2117" s="1"/>
      <c r="NMK2117" s="1"/>
      <c r="NML2117" s="1"/>
      <c r="NMM2117" s="1"/>
      <c r="NMN2117" s="1"/>
      <c r="NMO2117" s="1"/>
      <c r="NMP2117" s="1"/>
      <c r="NMQ2117" s="1"/>
      <c r="NMR2117" s="1"/>
      <c r="NMS2117" s="1"/>
      <c r="NMT2117" s="1"/>
      <c r="NMU2117" s="1"/>
      <c r="NMV2117" s="1"/>
      <c r="NMW2117" s="1"/>
      <c r="NMX2117" s="1"/>
      <c r="NMY2117" s="1"/>
      <c r="NMZ2117" s="1"/>
      <c r="NNA2117" s="1"/>
      <c r="NNB2117" s="1"/>
      <c r="NNC2117" s="1"/>
      <c r="NND2117" s="1"/>
      <c r="NNE2117" s="1"/>
      <c r="NNF2117" s="1"/>
      <c r="NNG2117" s="1"/>
      <c r="NNH2117" s="1"/>
      <c r="NNI2117" s="1"/>
      <c r="NNJ2117" s="1"/>
      <c r="NNK2117" s="1"/>
      <c r="NNL2117" s="1"/>
      <c r="NNM2117" s="1"/>
      <c r="NNN2117" s="1"/>
      <c r="NNO2117" s="1"/>
      <c r="NNP2117" s="1"/>
      <c r="NNQ2117" s="1"/>
      <c r="NNR2117" s="1"/>
      <c r="NNS2117" s="1"/>
      <c r="NNT2117" s="1"/>
      <c r="NNU2117" s="1"/>
      <c r="NNV2117" s="1"/>
      <c r="NNW2117" s="1"/>
      <c r="NNX2117" s="1"/>
      <c r="NNY2117" s="1"/>
      <c r="NNZ2117" s="1"/>
      <c r="NOA2117" s="1"/>
      <c r="NOB2117" s="1"/>
      <c r="NOC2117" s="1"/>
      <c r="NOD2117" s="1"/>
      <c r="NOE2117" s="1"/>
      <c r="NOF2117" s="1"/>
      <c r="NOG2117" s="1"/>
      <c r="NOH2117" s="1"/>
      <c r="NOI2117" s="1"/>
      <c r="NOJ2117" s="1"/>
      <c r="NOK2117" s="1"/>
      <c r="NOL2117" s="1"/>
      <c r="NOM2117" s="1"/>
      <c r="NON2117" s="1"/>
      <c r="NOO2117" s="1"/>
      <c r="NOP2117" s="1"/>
      <c r="NOQ2117" s="1"/>
      <c r="NOR2117" s="1"/>
      <c r="NOS2117" s="1"/>
      <c r="NOT2117" s="1"/>
      <c r="NOU2117" s="1"/>
      <c r="NOV2117" s="1"/>
      <c r="NOW2117" s="1"/>
      <c r="NOX2117" s="1"/>
      <c r="NOY2117" s="1"/>
      <c r="NOZ2117" s="1"/>
      <c r="NPA2117" s="1"/>
      <c r="NPB2117" s="1"/>
      <c r="NPC2117" s="1"/>
      <c r="NPD2117" s="1"/>
      <c r="NPE2117" s="1"/>
      <c r="NPF2117" s="1"/>
      <c r="NPG2117" s="1"/>
      <c r="NPH2117" s="1"/>
      <c r="NPI2117" s="1"/>
      <c r="NPJ2117" s="1"/>
      <c r="NPK2117" s="1"/>
      <c r="NPL2117" s="1"/>
      <c r="NPM2117" s="1"/>
      <c r="NPN2117" s="1"/>
      <c r="NPO2117" s="1"/>
      <c r="NPP2117" s="1"/>
      <c r="NPQ2117" s="1"/>
      <c r="NPR2117" s="1"/>
      <c r="NPS2117" s="1"/>
      <c r="NPT2117" s="1"/>
      <c r="NPU2117" s="1"/>
      <c r="NPV2117" s="1"/>
      <c r="NPW2117" s="1"/>
      <c r="NPX2117" s="1"/>
      <c r="NPY2117" s="1"/>
      <c r="NPZ2117" s="1"/>
      <c r="NQA2117" s="1"/>
      <c r="NQB2117" s="1"/>
      <c r="NQC2117" s="1"/>
      <c r="NQD2117" s="1"/>
      <c r="NQE2117" s="1"/>
      <c r="NQF2117" s="1"/>
      <c r="NQG2117" s="1"/>
      <c r="NQH2117" s="1"/>
      <c r="NQI2117" s="1"/>
      <c r="NQJ2117" s="1"/>
      <c r="NQK2117" s="1"/>
      <c r="NQL2117" s="1"/>
      <c r="NQM2117" s="1"/>
      <c r="NQN2117" s="1"/>
      <c r="NQO2117" s="1"/>
      <c r="NQP2117" s="1"/>
      <c r="NQQ2117" s="1"/>
      <c r="NQR2117" s="1"/>
      <c r="NQS2117" s="1"/>
      <c r="NQT2117" s="1"/>
      <c r="NQU2117" s="1"/>
      <c r="NQV2117" s="1"/>
      <c r="NQW2117" s="1"/>
      <c r="NQX2117" s="1"/>
      <c r="NQY2117" s="1"/>
      <c r="NQZ2117" s="1"/>
      <c r="NRA2117" s="1"/>
      <c r="NRB2117" s="1"/>
      <c r="NRC2117" s="1"/>
      <c r="NRD2117" s="1"/>
      <c r="NRE2117" s="1"/>
      <c r="NRF2117" s="1"/>
      <c r="NRG2117" s="1"/>
      <c r="NRH2117" s="1"/>
      <c r="NRI2117" s="1"/>
      <c r="NRJ2117" s="1"/>
      <c r="NRK2117" s="1"/>
      <c r="NRL2117" s="1"/>
      <c r="NRM2117" s="1"/>
      <c r="NRN2117" s="1"/>
      <c r="NRO2117" s="1"/>
      <c r="NRP2117" s="1"/>
      <c r="NRQ2117" s="1"/>
      <c r="NRR2117" s="1"/>
      <c r="NRS2117" s="1"/>
      <c r="NRT2117" s="1"/>
      <c r="NRU2117" s="1"/>
      <c r="NRV2117" s="1"/>
      <c r="NRW2117" s="1"/>
      <c r="NRX2117" s="1"/>
      <c r="NRY2117" s="1"/>
      <c r="NRZ2117" s="1"/>
      <c r="NSA2117" s="1"/>
      <c r="NSB2117" s="1"/>
      <c r="NSC2117" s="1"/>
      <c r="NSD2117" s="1"/>
      <c r="NSE2117" s="1"/>
      <c r="NSF2117" s="1"/>
      <c r="NSG2117" s="1"/>
      <c r="NSH2117" s="1"/>
      <c r="NSI2117" s="1"/>
      <c r="NSJ2117" s="1"/>
      <c r="NSK2117" s="1"/>
      <c r="NSL2117" s="1"/>
      <c r="NSM2117" s="1"/>
      <c r="NSN2117" s="1"/>
      <c r="NSO2117" s="1"/>
      <c r="NSP2117" s="1"/>
      <c r="NSQ2117" s="1"/>
      <c r="NSR2117" s="1"/>
      <c r="NSS2117" s="1"/>
      <c r="NST2117" s="1"/>
      <c r="NSU2117" s="1"/>
      <c r="NSV2117" s="1"/>
      <c r="NSW2117" s="1"/>
      <c r="NSX2117" s="1"/>
      <c r="NSY2117" s="1"/>
      <c r="NSZ2117" s="1"/>
      <c r="NTA2117" s="1"/>
      <c r="NTB2117" s="1"/>
      <c r="NTC2117" s="1"/>
      <c r="NTD2117" s="1"/>
      <c r="NTE2117" s="1"/>
      <c r="NTF2117" s="1"/>
      <c r="NTG2117" s="1"/>
      <c r="NTH2117" s="1"/>
      <c r="NTI2117" s="1"/>
      <c r="NTJ2117" s="1"/>
      <c r="NTK2117" s="1"/>
      <c r="NTL2117" s="1"/>
      <c r="NTM2117" s="1"/>
      <c r="NTN2117" s="1"/>
      <c r="NTO2117" s="1"/>
      <c r="NTP2117" s="1"/>
      <c r="NTQ2117" s="1"/>
      <c r="NTR2117" s="1"/>
      <c r="NTS2117" s="1"/>
      <c r="NTT2117" s="1"/>
      <c r="NTU2117" s="1"/>
      <c r="NTV2117" s="1"/>
      <c r="NTW2117" s="1"/>
      <c r="NTX2117" s="1"/>
      <c r="NTY2117" s="1"/>
      <c r="NTZ2117" s="1"/>
      <c r="NUA2117" s="1"/>
      <c r="NUB2117" s="1"/>
      <c r="NUC2117" s="1"/>
      <c r="NUD2117" s="1"/>
      <c r="NUE2117" s="1"/>
      <c r="NUF2117" s="1"/>
      <c r="NUG2117" s="1"/>
      <c r="NUH2117" s="1"/>
      <c r="NUI2117" s="1"/>
      <c r="NUJ2117" s="1"/>
      <c r="NUK2117" s="1"/>
      <c r="NUL2117" s="1"/>
      <c r="NUM2117" s="1"/>
      <c r="NUN2117" s="1"/>
      <c r="NUO2117" s="1"/>
      <c r="NUP2117" s="1"/>
      <c r="NUQ2117" s="1"/>
      <c r="NUR2117" s="1"/>
      <c r="NUS2117" s="1"/>
      <c r="NUT2117" s="1"/>
      <c r="NUU2117" s="1"/>
      <c r="NUV2117" s="1"/>
      <c r="NUW2117" s="1"/>
      <c r="NUX2117" s="1"/>
      <c r="NUY2117" s="1"/>
      <c r="NUZ2117" s="1"/>
      <c r="NVA2117" s="1"/>
      <c r="NVB2117" s="1"/>
      <c r="NVC2117" s="1"/>
      <c r="NVD2117" s="1"/>
      <c r="NVE2117" s="1"/>
      <c r="NVF2117" s="1"/>
      <c r="NVG2117" s="1"/>
      <c r="NVH2117" s="1"/>
      <c r="NVI2117" s="1"/>
      <c r="NVJ2117" s="1"/>
      <c r="NVK2117" s="1"/>
      <c r="NVL2117" s="1"/>
      <c r="NVM2117" s="1"/>
      <c r="NVN2117" s="1"/>
      <c r="NVO2117" s="1"/>
      <c r="NVP2117" s="1"/>
      <c r="NVQ2117" s="1"/>
      <c r="NVR2117" s="1"/>
      <c r="NVS2117" s="1"/>
      <c r="NVT2117" s="1"/>
      <c r="NVU2117" s="1"/>
      <c r="NVV2117" s="1"/>
      <c r="NVW2117" s="1"/>
      <c r="NVX2117" s="1"/>
      <c r="NVY2117" s="1"/>
      <c r="NVZ2117" s="1"/>
      <c r="NWA2117" s="1"/>
      <c r="NWB2117" s="1"/>
      <c r="NWC2117" s="1"/>
      <c r="NWD2117" s="1"/>
      <c r="NWE2117" s="1"/>
      <c r="NWF2117" s="1"/>
      <c r="NWG2117" s="1"/>
      <c r="NWH2117" s="1"/>
      <c r="NWI2117" s="1"/>
      <c r="NWJ2117" s="1"/>
      <c r="NWK2117" s="1"/>
      <c r="NWL2117" s="1"/>
      <c r="NWM2117" s="1"/>
      <c r="NWN2117" s="1"/>
      <c r="NWO2117" s="1"/>
      <c r="NWP2117" s="1"/>
      <c r="NWQ2117" s="1"/>
      <c r="NWR2117" s="1"/>
      <c r="NWS2117" s="1"/>
      <c r="NWT2117" s="1"/>
      <c r="NWU2117" s="1"/>
      <c r="NWV2117" s="1"/>
      <c r="NWW2117" s="1"/>
      <c r="NWX2117" s="1"/>
      <c r="NWY2117" s="1"/>
      <c r="NWZ2117" s="1"/>
      <c r="NXA2117" s="1"/>
      <c r="NXB2117" s="1"/>
      <c r="NXC2117" s="1"/>
      <c r="NXD2117" s="1"/>
      <c r="NXE2117" s="1"/>
      <c r="NXF2117" s="1"/>
      <c r="NXG2117" s="1"/>
      <c r="NXH2117" s="1"/>
      <c r="NXI2117" s="1"/>
      <c r="NXJ2117" s="1"/>
      <c r="NXK2117" s="1"/>
      <c r="NXL2117" s="1"/>
      <c r="NXM2117" s="1"/>
      <c r="NXN2117" s="1"/>
      <c r="NXO2117" s="1"/>
      <c r="NXP2117" s="1"/>
      <c r="NXQ2117" s="1"/>
      <c r="NXR2117" s="1"/>
      <c r="NXS2117" s="1"/>
      <c r="NXT2117" s="1"/>
      <c r="NXU2117" s="1"/>
      <c r="NXV2117" s="1"/>
      <c r="NXW2117" s="1"/>
      <c r="NXX2117" s="1"/>
      <c r="NXY2117" s="1"/>
      <c r="NXZ2117" s="1"/>
      <c r="NYA2117" s="1"/>
      <c r="NYB2117" s="1"/>
      <c r="NYC2117" s="1"/>
      <c r="NYD2117" s="1"/>
      <c r="NYE2117" s="1"/>
      <c r="NYF2117" s="1"/>
      <c r="NYG2117" s="1"/>
      <c r="NYH2117" s="1"/>
      <c r="NYI2117" s="1"/>
      <c r="NYJ2117" s="1"/>
      <c r="NYK2117" s="1"/>
      <c r="NYL2117" s="1"/>
      <c r="NYM2117" s="1"/>
      <c r="NYN2117" s="1"/>
      <c r="NYO2117" s="1"/>
      <c r="NYP2117" s="1"/>
      <c r="NYQ2117" s="1"/>
      <c r="NYR2117" s="1"/>
      <c r="NYS2117" s="1"/>
      <c r="NYT2117" s="1"/>
      <c r="NYU2117" s="1"/>
      <c r="NYV2117" s="1"/>
      <c r="NYW2117" s="1"/>
      <c r="NYX2117" s="1"/>
      <c r="NYY2117" s="1"/>
      <c r="NYZ2117" s="1"/>
      <c r="NZA2117" s="1"/>
      <c r="NZB2117" s="1"/>
      <c r="NZC2117" s="1"/>
      <c r="NZD2117" s="1"/>
      <c r="NZE2117" s="1"/>
      <c r="NZF2117" s="1"/>
      <c r="NZG2117" s="1"/>
      <c r="NZH2117" s="1"/>
      <c r="NZI2117" s="1"/>
      <c r="NZJ2117" s="1"/>
      <c r="NZK2117" s="1"/>
      <c r="NZL2117" s="1"/>
      <c r="NZM2117" s="1"/>
      <c r="NZN2117" s="1"/>
      <c r="NZO2117" s="1"/>
      <c r="NZP2117" s="1"/>
      <c r="NZQ2117" s="1"/>
      <c r="NZR2117" s="1"/>
      <c r="NZS2117" s="1"/>
      <c r="NZT2117" s="1"/>
      <c r="NZU2117" s="1"/>
      <c r="NZV2117" s="1"/>
      <c r="NZW2117" s="1"/>
      <c r="NZX2117" s="1"/>
      <c r="NZY2117" s="1"/>
      <c r="NZZ2117" s="1"/>
      <c r="OAA2117" s="1"/>
      <c r="OAB2117" s="1"/>
      <c r="OAC2117" s="1"/>
      <c r="OAD2117" s="1"/>
      <c r="OAE2117" s="1"/>
      <c r="OAF2117" s="1"/>
      <c r="OAG2117" s="1"/>
      <c r="OAH2117" s="1"/>
      <c r="OAI2117" s="1"/>
      <c r="OAJ2117" s="1"/>
      <c r="OAK2117" s="1"/>
      <c r="OAL2117" s="1"/>
      <c r="OAM2117" s="1"/>
      <c r="OAN2117" s="1"/>
      <c r="OAO2117" s="1"/>
      <c r="OAP2117" s="1"/>
      <c r="OAQ2117" s="1"/>
      <c r="OAR2117" s="1"/>
      <c r="OAS2117" s="1"/>
      <c r="OAT2117" s="1"/>
      <c r="OAU2117" s="1"/>
      <c r="OAV2117" s="1"/>
      <c r="OAW2117" s="1"/>
      <c r="OAX2117" s="1"/>
      <c r="OAY2117" s="1"/>
      <c r="OAZ2117" s="1"/>
      <c r="OBA2117" s="1"/>
      <c r="OBB2117" s="1"/>
      <c r="OBC2117" s="1"/>
      <c r="OBD2117" s="1"/>
      <c r="OBE2117" s="1"/>
      <c r="OBF2117" s="1"/>
      <c r="OBG2117" s="1"/>
      <c r="OBH2117" s="1"/>
      <c r="OBI2117" s="1"/>
      <c r="OBJ2117" s="1"/>
      <c r="OBK2117" s="1"/>
      <c r="OBL2117" s="1"/>
      <c r="OBM2117" s="1"/>
      <c r="OBN2117" s="1"/>
      <c r="OBO2117" s="1"/>
      <c r="OBP2117" s="1"/>
      <c r="OBQ2117" s="1"/>
      <c r="OBR2117" s="1"/>
      <c r="OBS2117" s="1"/>
      <c r="OBT2117" s="1"/>
      <c r="OBU2117" s="1"/>
      <c r="OBV2117" s="1"/>
      <c r="OBW2117" s="1"/>
      <c r="OBX2117" s="1"/>
      <c r="OBY2117" s="1"/>
      <c r="OBZ2117" s="1"/>
      <c r="OCA2117" s="1"/>
      <c r="OCB2117" s="1"/>
      <c r="OCC2117" s="1"/>
      <c r="OCD2117" s="1"/>
      <c r="OCE2117" s="1"/>
      <c r="OCF2117" s="1"/>
      <c r="OCG2117" s="1"/>
      <c r="OCH2117" s="1"/>
      <c r="OCI2117" s="1"/>
      <c r="OCJ2117" s="1"/>
      <c r="OCK2117" s="1"/>
      <c r="OCL2117" s="1"/>
      <c r="OCM2117" s="1"/>
      <c r="OCN2117" s="1"/>
      <c r="OCO2117" s="1"/>
      <c r="OCP2117" s="1"/>
      <c r="OCQ2117" s="1"/>
      <c r="OCR2117" s="1"/>
      <c r="OCS2117" s="1"/>
      <c r="OCT2117" s="1"/>
      <c r="OCU2117" s="1"/>
      <c r="OCV2117" s="1"/>
      <c r="OCW2117" s="1"/>
      <c r="OCX2117" s="1"/>
      <c r="OCY2117" s="1"/>
      <c r="OCZ2117" s="1"/>
      <c r="ODA2117" s="1"/>
      <c r="ODB2117" s="1"/>
      <c r="ODC2117" s="1"/>
      <c r="ODD2117" s="1"/>
      <c r="ODE2117" s="1"/>
      <c r="ODF2117" s="1"/>
      <c r="ODG2117" s="1"/>
      <c r="ODH2117" s="1"/>
      <c r="ODI2117" s="1"/>
      <c r="ODJ2117" s="1"/>
      <c r="ODK2117" s="1"/>
      <c r="ODL2117" s="1"/>
      <c r="ODM2117" s="1"/>
      <c r="ODN2117" s="1"/>
      <c r="ODO2117" s="1"/>
      <c r="ODP2117" s="1"/>
      <c r="ODQ2117" s="1"/>
      <c r="ODR2117" s="1"/>
      <c r="ODS2117" s="1"/>
      <c r="ODT2117" s="1"/>
      <c r="ODU2117" s="1"/>
      <c r="ODV2117" s="1"/>
      <c r="ODW2117" s="1"/>
      <c r="ODX2117" s="1"/>
      <c r="ODY2117" s="1"/>
      <c r="ODZ2117" s="1"/>
      <c r="OEA2117" s="1"/>
      <c r="OEB2117" s="1"/>
      <c r="OEC2117" s="1"/>
      <c r="OED2117" s="1"/>
      <c r="OEE2117" s="1"/>
      <c r="OEF2117" s="1"/>
      <c r="OEG2117" s="1"/>
      <c r="OEH2117" s="1"/>
      <c r="OEI2117" s="1"/>
      <c r="OEJ2117" s="1"/>
      <c r="OEK2117" s="1"/>
      <c r="OEL2117" s="1"/>
      <c r="OEM2117" s="1"/>
      <c r="OEN2117" s="1"/>
      <c r="OEO2117" s="1"/>
      <c r="OEP2117" s="1"/>
      <c r="OEQ2117" s="1"/>
      <c r="OER2117" s="1"/>
      <c r="OES2117" s="1"/>
      <c r="OET2117" s="1"/>
      <c r="OEU2117" s="1"/>
      <c r="OEV2117" s="1"/>
      <c r="OEW2117" s="1"/>
      <c r="OEX2117" s="1"/>
      <c r="OEY2117" s="1"/>
      <c r="OEZ2117" s="1"/>
      <c r="OFA2117" s="1"/>
      <c r="OFB2117" s="1"/>
      <c r="OFC2117" s="1"/>
      <c r="OFD2117" s="1"/>
      <c r="OFE2117" s="1"/>
      <c r="OFF2117" s="1"/>
      <c r="OFG2117" s="1"/>
      <c r="OFH2117" s="1"/>
      <c r="OFI2117" s="1"/>
      <c r="OFJ2117" s="1"/>
      <c r="OFK2117" s="1"/>
      <c r="OFL2117" s="1"/>
      <c r="OFM2117" s="1"/>
      <c r="OFN2117" s="1"/>
      <c r="OFO2117" s="1"/>
      <c r="OFP2117" s="1"/>
      <c r="OFQ2117" s="1"/>
      <c r="OFR2117" s="1"/>
      <c r="OFS2117" s="1"/>
      <c r="OFT2117" s="1"/>
      <c r="OFU2117" s="1"/>
      <c r="OFV2117" s="1"/>
      <c r="OFW2117" s="1"/>
      <c r="OFX2117" s="1"/>
      <c r="OFY2117" s="1"/>
      <c r="OFZ2117" s="1"/>
      <c r="OGA2117" s="1"/>
      <c r="OGB2117" s="1"/>
      <c r="OGC2117" s="1"/>
      <c r="OGD2117" s="1"/>
      <c r="OGE2117" s="1"/>
      <c r="OGF2117" s="1"/>
      <c r="OGG2117" s="1"/>
      <c r="OGH2117" s="1"/>
      <c r="OGI2117" s="1"/>
      <c r="OGJ2117" s="1"/>
      <c r="OGK2117" s="1"/>
      <c r="OGL2117" s="1"/>
      <c r="OGM2117" s="1"/>
      <c r="OGN2117" s="1"/>
      <c r="OGO2117" s="1"/>
      <c r="OGP2117" s="1"/>
      <c r="OGQ2117" s="1"/>
      <c r="OGR2117" s="1"/>
      <c r="OGS2117" s="1"/>
      <c r="OGT2117" s="1"/>
      <c r="OGU2117" s="1"/>
      <c r="OGV2117" s="1"/>
      <c r="OGW2117" s="1"/>
      <c r="OGX2117" s="1"/>
      <c r="OGY2117" s="1"/>
      <c r="OGZ2117" s="1"/>
      <c r="OHA2117" s="1"/>
      <c r="OHB2117" s="1"/>
      <c r="OHC2117" s="1"/>
      <c r="OHD2117" s="1"/>
      <c r="OHE2117" s="1"/>
      <c r="OHF2117" s="1"/>
      <c r="OHG2117" s="1"/>
      <c r="OHH2117" s="1"/>
      <c r="OHI2117" s="1"/>
      <c r="OHJ2117" s="1"/>
      <c r="OHK2117" s="1"/>
      <c r="OHL2117" s="1"/>
      <c r="OHM2117" s="1"/>
      <c r="OHN2117" s="1"/>
      <c r="OHO2117" s="1"/>
      <c r="OHP2117" s="1"/>
      <c r="OHQ2117" s="1"/>
      <c r="OHR2117" s="1"/>
      <c r="OHS2117" s="1"/>
      <c r="OHT2117" s="1"/>
      <c r="OHU2117" s="1"/>
      <c r="OHV2117" s="1"/>
      <c r="OHW2117" s="1"/>
      <c r="OHX2117" s="1"/>
      <c r="OHY2117" s="1"/>
      <c r="OHZ2117" s="1"/>
      <c r="OIA2117" s="1"/>
      <c r="OIB2117" s="1"/>
      <c r="OIC2117" s="1"/>
      <c r="OID2117" s="1"/>
      <c r="OIE2117" s="1"/>
      <c r="OIF2117" s="1"/>
      <c r="OIG2117" s="1"/>
      <c r="OIH2117" s="1"/>
      <c r="OII2117" s="1"/>
      <c r="OIJ2117" s="1"/>
      <c r="OIK2117" s="1"/>
      <c r="OIL2117" s="1"/>
      <c r="OIM2117" s="1"/>
      <c r="OIN2117" s="1"/>
      <c r="OIO2117" s="1"/>
      <c r="OIP2117" s="1"/>
      <c r="OIQ2117" s="1"/>
      <c r="OIR2117" s="1"/>
      <c r="OIS2117" s="1"/>
      <c r="OIT2117" s="1"/>
      <c r="OIU2117" s="1"/>
      <c r="OIV2117" s="1"/>
      <c r="OIW2117" s="1"/>
      <c r="OIX2117" s="1"/>
      <c r="OIY2117" s="1"/>
      <c r="OIZ2117" s="1"/>
      <c r="OJA2117" s="1"/>
      <c r="OJB2117" s="1"/>
      <c r="OJC2117" s="1"/>
      <c r="OJD2117" s="1"/>
      <c r="OJE2117" s="1"/>
      <c r="OJF2117" s="1"/>
      <c r="OJG2117" s="1"/>
      <c r="OJH2117" s="1"/>
      <c r="OJI2117" s="1"/>
      <c r="OJJ2117" s="1"/>
      <c r="OJK2117" s="1"/>
      <c r="OJL2117" s="1"/>
      <c r="OJM2117" s="1"/>
      <c r="OJN2117" s="1"/>
      <c r="OJO2117" s="1"/>
      <c r="OJP2117" s="1"/>
      <c r="OJQ2117" s="1"/>
      <c r="OJR2117" s="1"/>
      <c r="OJS2117" s="1"/>
      <c r="OJT2117" s="1"/>
      <c r="OJU2117" s="1"/>
      <c r="OJV2117" s="1"/>
      <c r="OJW2117" s="1"/>
      <c r="OJX2117" s="1"/>
      <c r="OJY2117" s="1"/>
      <c r="OJZ2117" s="1"/>
      <c r="OKA2117" s="1"/>
      <c r="OKB2117" s="1"/>
      <c r="OKC2117" s="1"/>
      <c r="OKD2117" s="1"/>
      <c r="OKE2117" s="1"/>
      <c r="OKF2117" s="1"/>
      <c r="OKG2117" s="1"/>
      <c r="OKH2117" s="1"/>
      <c r="OKI2117" s="1"/>
      <c r="OKJ2117" s="1"/>
      <c r="OKK2117" s="1"/>
      <c r="OKL2117" s="1"/>
      <c r="OKM2117" s="1"/>
      <c r="OKN2117" s="1"/>
      <c r="OKO2117" s="1"/>
      <c r="OKP2117" s="1"/>
      <c r="OKQ2117" s="1"/>
      <c r="OKR2117" s="1"/>
      <c r="OKS2117" s="1"/>
      <c r="OKT2117" s="1"/>
      <c r="OKU2117" s="1"/>
      <c r="OKV2117" s="1"/>
      <c r="OKW2117" s="1"/>
      <c r="OKX2117" s="1"/>
      <c r="OKY2117" s="1"/>
      <c r="OKZ2117" s="1"/>
      <c r="OLA2117" s="1"/>
      <c r="OLB2117" s="1"/>
      <c r="OLC2117" s="1"/>
      <c r="OLD2117" s="1"/>
      <c r="OLE2117" s="1"/>
      <c r="OLF2117" s="1"/>
      <c r="OLG2117" s="1"/>
      <c r="OLH2117" s="1"/>
      <c r="OLI2117" s="1"/>
      <c r="OLJ2117" s="1"/>
      <c r="OLK2117" s="1"/>
      <c r="OLL2117" s="1"/>
      <c r="OLM2117" s="1"/>
      <c r="OLN2117" s="1"/>
      <c r="OLO2117" s="1"/>
      <c r="OLP2117" s="1"/>
      <c r="OLQ2117" s="1"/>
      <c r="OLR2117" s="1"/>
      <c r="OLS2117" s="1"/>
      <c r="OLT2117" s="1"/>
      <c r="OLU2117" s="1"/>
      <c r="OLV2117" s="1"/>
      <c r="OLW2117" s="1"/>
      <c r="OLX2117" s="1"/>
      <c r="OLY2117" s="1"/>
      <c r="OLZ2117" s="1"/>
      <c r="OMA2117" s="1"/>
      <c r="OMB2117" s="1"/>
      <c r="OMC2117" s="1"/>
      <c r="OMD2117" s="1"/>
      <c r="OME2117" s="1"/>
      <c r="OMF2117" s="1"/>
      <c r="OMG2117" s="1"/>
      <c r="OMH2117" s="1"/>
      <c r="OMI2117" s="1"/>
      <c r="OMJ2117" s="1"/>
      <c r="OMK2117" s="1"/>
      <c r="OML2117" s="1"/>
      <c r="OMM2117" s="1"/>
      <c r="OMN2117" s="1"/>
      <c r="OMO2117" s="1"/>
      <c r="OMP2117" s="1"/>
      <c r="OMQ2117" s="1"/>
      <c r="OMR2117" s="1"/>
      <c r="OMS2117" s="1"/>
      <c r="OMT2117" s="1"/>
      <c r="OMU2117" s="1"/>
      <c r="OMV2117" s="1"/>
      <c r="OMW2117" s="1"/>
      <c r="OMX2117" s="1"/>
      <c r="OMY2117" s="1"/>
      <c r="OMZ2117" s="1"/>
      <c r="ONA2117" s="1"/>
      <c r="ONB2117" s="1"/>
      <c r="ONC2117" s="1"/>
      <c r="OND2117" s="1"/>
      <c r="ONE2117" s="1"/>
      <c r="ONF2117" s="1"/>
      <c r="ONG2117" s="1"/>
      <c r="ONH2117" s="1"/>
      <c r="ONI2117" s="1"/>
      <c r="ONJ2117" s="1"/>
      <c r="ONK2117" s="1"/>
      <c r="ONL2117" s="1"/>
      <c r="ONM2117" s="1"/>
      <c r="ONN2117" s="1"/>
      <c r="ONO2117" s="1"/>
      <c r="ONP2117" s="1"/>
      <c r="ONQ2117" s="1"/>
      <c r="ONR2117" s="1"/>
      <c r="ONS2117" s="1"/>
      <c r="ONT2117" s="1"/>
      <c r="ONU2117" s="1"/>
      <c r="ONV2117" s="1"/>
      <c r="ONW2117" s="1"/>
      <c r="ONX2117" s="1"/>
      <c r="ONY2117" s="1"/>
      <c r="ONZ2117" s="1"/>
      <c r="OOA2117" s="1"/>
      <c r="OOB2117" s="1"/>
      <c r="OOC2117" s="1"/>
      <c r="OOD2117" s="1"/>
      <c r="OOE2117" s="1"/>
      <c r="OOF2117" s="1"/>
      <c r="OOG2117" s="1"/>
      <c r="OOH2117" s="1"/>
      <c r="OOI2117" s="1"/>
      <c r="OOJ2117" s="1"/>
      <c r="OOK2117" s="1"/>
      <c r="OOL2117" s="1"/>
      <c r="OOM2117" s="1"/>
      <c r="OON2117" s="1"/>
      <c r="OOO2117" s="1"/>
      <c r="OOP2117" s="1"/>
      <c r="OOQ2117" s="1"/>
      <c r="OOR2117" s="1"/>
      <c r="OOS2117" s="1"/>
      <c r="OOT2117" s="1"/>
      <c r="OOU2117" s="1"/>
      <c r="OOV2117" s="1"/>
      <c r="OOW2117" s="1"/>
      <c r="OOX2117" s="1"/>
      <c r="OOY2117" s="1"/>
      <c r="OOZ2117" s="1"/>
      <c r="OPA2117" s="1"/>
      <c r="OPB2117" s="1"/>
      <c r="OPC2117" s="1"/>
      <c r="OPD2117" s="1"/>
      <c r="OPE2117" s="1"/>
      <c r="OPF2117" s="1"/>
      <c r="OPG2117" s="1"/>
      <c r="OPH2117" s="1"/>
      <c r="OPI2117" s="1"/>
      <c r="OPJ2117" s="1"/>
      <c r="OPK2117" s="1"/>
      <c r="OPL2117" s="1"/>
      <c r="OPM2117" s="1"/>
      <c r="OPN2117" s="1"/>
      <c r="OPO2117" s="1"/>
      <c r="OPP2117" s="1"/>
      <c r="OPQ2117" s="1"/>
      <c r="OPR2117" s="1"/>
      <c r="OPS2117" s="1"/>
      <c r="OPT2117" s="1"/>
      <c r="OPU2117" s="1"/>
      <c r="OPV2117" s="1"/>
      <c r="OPW2117" s="1"/>
      <c r="OPX2117" s="1"/>
      <c r="OPY2117" s="1"/>
      <c r="OPZ2117" s="1"/>
      <c r="OQA2117" s="1"/>
      <c r="OQB2117" s="1"/>
      <c r="OQC2117" s="1"/>
      <c r="OQD2117" s="1"/>
      <c r="OQE2117" s="1"/>
      <c r="OQF2117" s="1"/>
      <c r="OQG2117" s="1"/>
      <c r="OQH2117" s="1"/>
      <c r="OQI2117" s="1"/>
      <c r="OQJ2117" s="1"/>
      <c r="OQK2117" s="1"/>
      <c r="OQL2117" s="1"/>
      <c r="OQM2117" s="1"/>
      <c r="OQN2117" s="1"/>
      <c r="OQO2117" s="1"/>
      <c r="OQP2117" s="1"/>
      <c r="OQQ2117" s="1"/>
      <c r="OQR2117" s="1"/>
      <c r="OQS2117" s="1"/>
      <c r="OQT2117" s="1"/>
      <c r="OQU2117" s="1"/>
      <c r="OQV2117" s="1"/>
      <c r="OQW2117" s="1"/>
      <c r="OQX2117" s="1"/>
      <c r="OQY2117" s="1"/>
      <c r="OQZ2117" s="1"/>
      <c r="ORA2117" s="1"/>
      <c r="ORB2117" s="1"/>
      <c r="ORC2117" s="1"/>
      <c r="ORD2117" s="1"/>
      <c r="ORE2117" s="1"/>
      <c r="ORF2117" s="1"/>
      <c r="ORG2117" s="1"/>
      <c r="ORH2117" s="1"/>
      <c r="ORI2117" s="1"/>
      <c r="ORJ2117" s="1"/>
      <c r="ORK2117" s="1"/>
      <c r="ORL2117" s="1"/>
      <c r="ORM2117" s="1"/>
      <c r="ORN2117" s="1"/>
      <c r="ORO2117" s="1"/>
      <c r="ORP2117" s="1"/>
      <c r="ORQ2117" s="1"/>
      <c r="ORR2117" s="1"/>
      <c r="ORS2117" s="1"/>
      <c r="ORT2117" s="1"/>
      <c r="ORU2117" s="1"/>
      <c r="ORV2117" s="1"/>
      <c r="ORW2117" s="1"/>
      <c r="ORX2117" s="1"/>
      <c r="ORY2117" s="1"/>
      <c r="ORZ2117" s="1"/>
      <c r="OSA2117" s="1"/>
      <c r="OSB2117" s="1"/>
      <c r="OSC2117" s="1"/>
      <c r="OSD2117" s="1"/>
      <c r="OSE2117" s="1"/>
      <c r="OSF2117" s="1"/>
      <c r="OSG2117" s="1"/>
      <c r="OSH2117" s="1"/>
      <c r="OSI2117" s="1"/>
      <c r="OSJ2117" s="1"/>
      <c r="OSK2117" s="1"/>
      <c r="OSL2117" s="1"/>
      <c r="OSM2117" s="1"/>
      <c r="OSN2117" s="1"/>
      <c r="OSO2117" s="1"/>
      <c r="OSP2117" s="1"/>
      <c r="OSQ2117" s="1"/>
      <c r="OSR2117" s="1"/>
      <c r="OSS2117" s="1"/>
      <c r="OST2117" s="1"/>
      <c r="OSU2117" s="1"/>
      <c r="OSV2117" s="1"/>
      <c r="OSW2117" s="1"/>
      <c r="OSX2117" s="1"/>
      <c r="OSY2117" s="1"/>
      <c r="OSZ2117" s="1"/>
      <c r="OTA2117" s="1"/>
      <c r="OTB2117" s="1"/>
      <c r="OTC2117" s="1"/>
      <c r="OTD2117" s="1"/>
      <c r="OTE2117" s="1"/>
      <c r="OTF2117" s="1"/>
      <c r="OTG2117" s="1"/>
      <c r="OTH2117" s="1"/>
      <c r="OTI2117" s="1"/>
      <c r="OTJ2117" s="1"/>
      <c r="OTK2117" s="1"/>
      <c r="OTL2117" s="1"/>
      <c r="OTM2117" s="1"/>
      <c r="OTN2117" s="1"/>
      <c r="OTO2117" s="1"/>
      <c r="OTP2117" s="1"/>
      <c r="OTQ2117" s="1"/>
      <c r="OTR2117" s="1"/>
      <c r="OTS2117" s="1"/>
      <c r="OTT2117" s="1"/>
      <c r="OTU2117" s="1"/>
      <c r="OTV2117" s="1"/>
      <c r="OTW2117" s="1"/>
      <c r="OTX2117" s="1"/>
      <c r="OTY2117" s="1"/>
      <c r="OTZ2117" s="1"/>
      <c r="OUA2117" s="1"/>
      <c r="OUB2117" s="1"/>
      <c r="OUC2117" s="1"/>
      <c r="OUD2117" s="1"/>
      <c r="OUE2117" s="1"/>
      <c r="OUF2117" s="1"/>
      <c r="OUG2117" s="1"/>
      <c r="OUH2117" s="1"/>
      <c r="OUI2117" s="1"/>
      <c r="OUJ2117" s="1"/>
      <c r="OUK2117" s="1"/>
      <c r="OUL2117" s="1"/>
      <c r="OUM2117" s="1"/>
      <c r="OUN2117" s="1"/>
      <c r="OUO2117" s="1"/>
      <c r="OUP2117" s="1"/>
      <c r="OUQ2117" s="1"/>
      <c r="OUR2117" s="1"/>
      <c r="OUS2117" s="1"/>
      <c r="OUT2117" s="1"/>
      <c r="OUU2117" s="1"/>
      <c r="OUV2117" s="1"/>
      <c r="OUW2117" s="1"/>
      <c r="OUX2117" s="1"/>
      <c r="OUY2117" s="1"/>
      <c r="OUZ2117" s="1"/>
      <c r="OVA2117" s="1"/>
      <c r="OVB2117" s="1"/>
      <c r="OVC2117" s="1"/>
      <c r="OVD2117" s="1"/>
      <c r="OVE2117" s="1"/>
      <c r="OVF2117" s="1"/>
      <c r="OVG2117" s="1"/>
      <c r="OVH2117" s="1"/>
      <c r="OVI2117" s="1"/>
      <c r="OVJ2117" s="1"/>
      <c r="OVK2117" s="1"/>
      <c r="OVL2117" s="1"/>
      <c r="OVM2117" s="1"/>
      <c r="OVN2117" s="1"/>
      <c r="OVO2117" s="1"/>
      <c r="OVP2117" s="1"/>
      <c r="OVQ2117" s="1"/>
      <c r="OVR2117" s="1"/>
      <c r="OVS2117" s="1"/>
      <c r="OVT2117" s="1"/>
      <c r="OVU2117" s="1"/>
      <c r="OVV2117" s="1"/>
      <c r="OVW2117" s="1"/>
      <c r="OVX2117" s="1"/>
      <c r="OVY2117" s="1"/>
      <c r="OVZ2117" s="1"/>
      <c r="OWA2117" s="1"/>
      <c r="OWB2117" s="1"/>
      <c r="OWC2117" s="1"/>
      <c r="OWD2117" s="1"/>
      <c r="OWE2117" s="1"/>
      <c r="OWF2117" s="1"/>
      <c r="OWG2117" s="1"/>
      <c r="OWH2117" s="1"/>
      <c r="OWI2117" s="1"/>
      <c r="OWJ2117" s="1"/>
      <c r="OWK2117" s="1"/>
      <c r="OWL2117" s="1"/>
      <c r="OWM2117" s="1"/>
      <c r="OWN2117" s="1"/>
      <c r="OWO2117" s="1"/>
      <c r="OWP2117" s="1"/>
      <c r="OWQ2117" s="1"/>
      <c r="OWR2117" s="1"/>
      <c r="OWS2117" s="1"/>
      <c r="OWT2117" s="1"/>
      <c r="OWU2117" s="1"/>
      <c r="OWV2117" s="1"/>
      <c r="OWW2117" s="1"/>
      <c r="OWX2117" s="1"/>
      <c r="OWY2117" s="1"/>
      <c r="OWZ2117" s="1"/>
      <c r="OXA2117" s="1"/>
      <c r="OXB2117" s="1"/>
      <c r="OXC2117" s="1"/>
      <c r="OXD2117" s="1"/>
      <c r="OXE2117" s="1"/>
      <c r="OXF2117" s="1"/>
      <c r="OXG2117" s="1"/>
      <c r="OXH2117" s="1"/>
      <c r="OXI2117" s="1"/>
      <c r="OXJ2117" s="1"/>
      <c r="OXK2117" s="1"/>
      <c r="OXL2117" s="1"/>
      <c r="OXM2117" s="1"/>
      <c r="OXN2117" s="1"/>
      <c r="OXO2117" s="1"/>
      <c r="OXP2117" s="1"/>
      <c r="OXQ2117" s="1"/>
      <c r="OXR2117" s="1"/>
      <c r="OXS2117" s="1"/>
      <c r="OXT2117" s="1"/>
      <c r="OXU2117" s="1"/>
      <c r="OXV2117" s="1"/>
      <c r="OXW2117" s="1"/>
      <c r="OXX2117" s="1"/>
      <c r="OXY2117" s="1"/>
      <c r="OXZ2117" s="1"/>
      <c r="OYA2117" s="1"/>
      <c r="OYB2117" s="1"/>
      <c r="OYC2117" s="1"/>
      <c r="OYD2117" s="1"/>
      <c r="OYE2117" s="1"/>
      <c r="OYF2117" s="1"/>
      <c r="OYG2117" s="1"/>
      <c r="OYH2117" s="1"/>
      <c r="OYI2117" s="1"/>
      <c r="OYJ2117" s="1"/>
      <c r="OYK2117" s="1"/>
      <c r="OYL2117" s="1"/>
      <c r="OYM2117" s="1"/>
      <c r="OYN2117" s="1"/>
      <c r="OYO2117" s="1"/>
      <c r="OYP2117" s="1"/>
      <c r="OYQ2117" s="1"/>
      <c r="OYR2117" s="1"/>
      <c r="OYS2117" s="1"/>
      <c r="OYT2117" s="1"/>
      <c r="OYU2117" s="1"/>
      <c r="OYV2117" s="1"/>
      <c r="OYW2117" s="1"/>
      <c r="OYX2117" s="1"/>
      <c r="OYY2117" s="1"/>
      <c r="OYZ2117" s="1"/>
      <c r="OZA2117" s="1"/>
      <c r="OZB2117" s="1"/>
      <c r="OZC2117" s="1"/>
      <c r="OZD2117" s="1"/>
      <c r="OZE2117" s="1"/>
      <c r="OZF2117" s="1"/>
      <c r="OZG2117" s="1"/>
      <c r="OZH2117" s="1"/>
      <c r="OZI2117" s="1"/>
      <c r="OZJ2117" s="1"/>
      <c r="OZK2117" s="1"/>
      <c r="OZL2117" s="1"/>
      <c r="OZM2117" s="1"/>
      <c r="OZN2117" s="1"/>
      <c r="OZO2117" s="1"/>
      <c r="OZP2117" s="1"/>
      <c r="OZQ2117" s="1"/>
      <c r="OZR2117" s="1"/>
      <c r="OZS2117" s="1"/>
      <c r="OZT2117" s="1"/>
      <c r="OZU2117" s="1"/>
      <c r="OZV2117" s="1"/>
      <c r="OZW2117" s="1"/>
      <c r="OZX2117" s="1"/>
      <c r="OZY2117" s="1"/>
      <c r="OZZ2117" s="1"/>
      <c r="PAA2117" s="1"/>
      <c r="PAB2117" s="1"/>
      <c r="PAC2117" s="1"/>
      <c r="PAD2117" s="1"/>
      <c r="PAE2117" s="1"/>
      <c r="PAF2117" s="1"/>
      <c r="PAG2117" s="1"/>
      <c r="PAH2117" s="1"/>
      <c r="PAI2117" s="1"/>
      <c r="PAJ2117" s="1"/>
      <c r="PAK2117" s="1"/>
      <c r="PAL2117" s="1"/>
      <c r="PAM2117" s="1"/>
      <c r="PAN2117" s="1"/>
      <c r="PAO2117" s="1"/>
      <c r="PAP2117" s="1"/>
      <c r="PAQ2117" s="1"/>
      <c r="PAR2117" s="1"/>
      <c r="PAS2117" s="1"/>
      <c r="PAT2117" s="1"/>
      <c r="PAU2117" s="1"/>
      <c r="PAV2117" s="1"/>
      <c r="PAW2117" s="1"/>
      <c r="PAX2117" s="1"/>
      <c r="PAY2117" s="1"/>
      <c r="PAZ2117" s="1"/>
      <c r="PBA2117" s="1"/>
      <c r="PBB2117" s="1"/>
      <c r="PBC2117" s="1"/>
      <c r="PBD2117" s="1"/>
      <c r="PBE2117" s="1"/>
      <c r="PBF2117" s="1"/>
      <c r="PBG2117" s="1"/>
      <c r="PBH2117" s="1"/>
      <c r="PBI2117" s="1"/>
      <c r="PBJ2117" s="1"/>
      <c r="PBK2117" s="1"/>
      <c r="PBL2117" s="1"/>
      <c r="PBM2117" s="1"/>
      <c r="PBN2117" s="1"/>
      <c r="PBO2117" s="1"/>
      <c r="PBP2117" s="1"/>
      <c r="PBQ2117" s="1"/>
      <c r="PBR2117" s="1"/>
      <c r="PBS2117" s="1"/>
      <c r="PBT2117" s="1"/>
      <c r="PBU2117" s="1"/>
      <c r="PBV2117" s="1"/>
      <c r="PBW2117" s="1"/>
      <c r="PBX2117" s="1"/>
      <c r="PBY2117" s="1"/>
      <c r="PBZ2117" s="1"/>
      <c r="PCA2117" s="1"/>
      <c r="PCB2117" s="1"/>
      <c r="PCC2117" s="1"/>
      <c r="PCD2117" s="1"/>
      <c r="PCE2117" s="1"/>
      <c r="PCF2117" s="1"/>
      <c r="PCG2117" s="1"/>
      <c r="PCH2117" s="1"/>
      <c r="PCI2117" s="1"/>
      <c r="PCJ2117" s="1"/>
      <c r="PCK2117" s="1"/>
      <c r="PCL2117" s="1"/>
      <c r="PCM2117" s="1"/>
      <c r="PCN2117" s="1"/>
      <c r="PCO2117" s="1"/>
      <c r="PCP2117" s="1"/>
      <c r="PCQ2117" s="1"/>
      <c r="PCR2117" s="1"/>
      <c r="PCS2117" s="1"/>
      <c r="PCT2117" s="1"/>
      <c r="PCU2117" s="1"/>
      <c r="PCV2117" s="1"/>
      <c r="PCW2117" s="1"/>
      <c r="PCX2117" s="1"/>
      <c r="PCY2117" s="1"/>
      <c r="PCZ2117" s="1"/>
      <c r="PDA2117" s="1"/>
      <c r="PDB2117" s="1"/>
      <c r="PDC2117" s="1"/>
      <c r="PDD2117" s="1"/>
      <c r="PDE2117" s="1"/>
      <c r="PDF2117" s="1"/>
      <c r="PDG2117" s="1"/>
      <c r="PDH2117" s="1"/>
      <c r="PDI2117" s="1"/>
      <c r="PDJ2117" s="1"/>
      <c r="PDK2117" s="1"/>
      <c r="PDL2117" s="1"/>
      <c r="PDM2117" s="1"/>
      <c r="PDN2117" s="1"/>
      <c r="PDO2117" s="1"/>
      <c r="PDP2117" s="1"/>
      <c r="PDQ2117" s="1"/>
      <c r="PDR2117" s="1"/>
      <c r="PDS2117" s="1"/>
      <c r="PDT2117" s="1"/>
      <c r="PDU2117" s="1"/>
      <c r="PDV2117" s="1"/>
      <c r="PDW2117" s="1"/>
      <c r="PDX2117" s="1"/>
      <c r="PDY2117" s="1"/>
      <c r="PDZ2117" s="1"/>
      <c r="PEA2117" s="1"/>
      <c r="PEB2117" s="1"/>
      <c r="PEC2117" s="1"/>
      <c r="PED2117" s="1"/>
      <c r="PEE2117" s="1"/>
      <c r="PEF2117" s="1"/>
      <c r="PEG2117" s="1"/>
      <c r="PEH2117" s="1"/>
      <c r="PEI2117" s="1"/>
      <c r="PEJ2117" s="1"/>
      <c r="PEK2117" s="1"/>
      <c r="PEL2117" s="1"/>
      <c r="PEM2117" s="1"/>
      <c r="PEN2117" s="1"/>
      <c r="PEO2117" s="1"/>
      <c r="PEP2117" s="1"/>
      <c r="PEQ2117" s="1"/>
      <c r="PER2117" s="1"/>
      <c r="PES2117" s="1"/>
      <c r="PET2117" s="1"/>
      <c r="PEU2117" s="1"/>
      <c r="PEV2117" s="1"/>
      <c r="PEW2117" s="1"/>
      <c r="PEX2117" s="1"/>
      <c r="PEY2117" s="1"/>
      <c r="PEZ2117" s="1"/>
      <c r="PFA2117" s="1"/>
      <c r="PFB2117" s="1"/>
      <c r="PFC2117" s="1"/>
      <c r="PFD2117" s="1"/>
      <c r="PFE2117" s="1"/>
      <c r="PFF2117" s="1"/>
      <c r="PFG2117" s="1"/>
      <c r="PFH2117" s="1"/>
      <c r="PFI2117" s="1"/>
      <c r="PFJ2117" s="1"/>
      <c r="PFK2117" s="1"/>
      <c r="PFL2117" s="1"/>
      <c r="PFM2117" s="1"/>
      <c r="PFN2117" s="1"/>
      <c r="PFO2117" s="1"/>
      <c r="PFP2117" s="1"/>
      <c r="PFQ2117" s="1"/>
      <c r="PFR2117" s="1"/>
      <c r="PFS2117" s="1"/>
      <c r="PFT2117" s="1"/>
      <c r="PFU2117" s="1"/>
      <c r="PFV2117" s="1"/>
      <c r="PFW2117" s="1"/>
      <c r="PFX2117" s="1"/>
      <c r="PFY2117" s="1"/>
      <c r="PFZ2117" s="1"/>
      <c r="PGA2117" s="1"/>
      <c r="PGB2117" s="1"/>
      <c r="PGC2117" s="1"/>
      <c r="PGD2117" s="1"/>
      <c r="PGE2117" s="1"/>
      <c r="PGF2117" s="1"/>
      <c r="PGG2117" s="1"/>
      <c r="PGH2117" s="1"/>
      <c r="PGI2117" s="1"/>
      <c r="PGJ2117" s="1"/>
      <c r="PGK2117" s="1"/>
      <c r="PGL2117" s="1"/>
      <c r="PGM2117" s="1"/>
      <c r="PGN2117" s="1"/>
      <c r="PGO2117" s="1"/>
      <c r="PGP2117" s="1"/>
      <c r="PGQ2117" s="1"/>
      <c r="PGR2117" s="1"/>
      <c r="PGS2117" s="1"/>
      <c r="PGT2117" s="1"/>
      <c r="PGU2117" s="1"/>
      <c r="PGV2117" s="1"/>
      <c r="PGW2117" s="1"/>
      <c r="PGX2117" s="1"/>
      <c r="PGY2117" s="1"/>
      <c r="PGZ2117" s="1"/>
      <c r="PHA2117" s="1"/>
      <c r="PHB2117" s="1"/>
      <c r="PHC2117" s="1"/>
      <c r="PHD2117" s="1"/>
      <c r="PHE2117" s="1"/>
      <c r="PHF2117" s="1"/>
      <c r="PHG2117" s="1"/>
      <c r="PHH2117" s="1"/>
      <c r="PHI2117" s="1"/>
      <c r="PHJ2117" s="1"/>
      <c r="PHK2117" s="1"/>
      <c r="PHL2117" s="1"/>
      <c r="PHM2117" s="1"/>
      <c r="PHN2117" s="1"/>
      <c r="PHO2117" s="1"/>
      <c r="PHP2117" s="1"/>
      <c r="PHQ2117" s="1"/>
      <c r="PHR2117" s="1"/>
      <c r="PHS2117" s="1"/>
      <c r="PHT2117" s="1"/>
      <c r="PHU2117" s="1"/>
      <c r="PHV2117" s="1"/>
      <c r="PHW2117" s="1"/>
      <c r="PHX2117" s="1"/>
      <c r="PHY2117" s="1"/>
      <c r="PHZ2117" s="1"/>
      <c r="PIA2117" s="1"/>
      <c r="PIB2117" s="1"/>
      <c r="PIC2117" s="1"/>
      <c r="PID2117" s="1"/>
      <c r="PIE2117" s="1"/>
      <c r="PIF2117" s="1"/>
      <c r="PIG2117" s="1"/>
      <c r="PIH2117" s="1"/>
      <c r="PII2117" s="1"/>
      <c r="PIJ2117" s="1"/>
      <c r="PIK2117" s="1"/>
      <c r="PIL2117" s="1"/>
      <c r="PIM2117" s="1"/>
      <c r="PIN2117" s="1"/>
      <c r="PIO2117" s="1"/>
      <c r="PIP2117" s="1"/>
      <c r="PIQ2117" s="1"/>
      <c r="PIR2117" s="1"/>
      <c r="PIS2117" s="1"/>
      <c r="PIT2117" s="1"/>
      <c r="PIU2117" s="1"/>
      <c r="PIV2117" s="1"/>
      <c r="PIW2117" s="1"/>
      <c r="PIX2117" s="1"/>
      <c r="PIY2117" s="1"/>
      <c r="PIZ2117" s="1"/>
      <c r="PJA2117" s="1"/>
      <c r="PJB2117" s="1"/>
      <c r="PJC2117" s="1"/>
      <c r="PJD2117" s="1"/>
      <c r="PJE2117" s="1"/>
      <c r="PJF2117" s="1"/>
      <c r="PJG2117" s="1"/>
      <c r="PJH2117" s="1"/>
      <c r="PJI2117" s="1"/>
      <c r="PJJ2117" s="1"/>
      <c r="PJK2117" s="1"/>
      <c r="PJL2117" s="1"/>
      <c r="PJM2117" s="1"/>
      <c r="PJN2117" s="1"/>
      <c r="PJO2117" s="1"/>
      <c r="PJP2117" s="1"/>
      <c r="PJQ2117" s="1"/>
      <c r="PJR2117" s="1"/>
      <c r="PJS2117" s="1"/>
      <c r="PJT2117" s="1"/>
      <c r="PJU2117" s="1"/>
      <c r="PJV2117" s="1"/>
      <c r="PJW2117" s="1"/>
      <c r="PJX2117" s="1"/>
      <c r="PJY2117" s="1"/>
      <c r="PJZ2117" s="1"/>
      <c r="PKA2117" s="1"/>
      <c r="PKB2117" s="1"/>
      <c r="PKC2117" s="1"/>
      <c r="PKD2117" s="1"/>
      <c r="PKE2117" s="1"/>
      <c r="PKF2117" s="1"/>
      <c r="PKG2117" s="1"/>
      <c r="PKH2117" s="1"/>
      <c r="PKI2117" s="1"/>
      <c r="PKJ2117" s="1"/>
      <c r="PKK2117" s="1"/>
      <c r="PKL2117" s="1"/>
      <c r="PKM2117" s="1"/>
      <c r="PKN2117" s="1"/>
      <c r="PKO2117" s="1"/>
      <c r="PKP2117" s="1"/>
      <c r="PKQ2117" s="1"/>
      <c r="PKR2117" s="1"/>
      <c r="PKS2117" s="1"/>
      <c r="PKT2117" s="1"/>
      <c r="PKU2117" s="1"/>
      <c r="PKV2117" s="1"/>
      <c r="PKW2117" s="1"/>
      <c r="PKX2117" s="1"/>
      <c r="PKY2117" s="1"/>
      <c r="PKZ2117" s="1"/>
      <c r="PLA2117" s="1"/>
      <c r="PLB2117" s="1"/>
      <c r="PLC2117" s="1"/>
      <c r="PLD2117" s="1"/>
      <c r="PLE2117" s="1"/>
      <c r="PLF2117" s="1"/>
      <c r="PLG2117" s="1"/>
      <c r="PLH2117" s="1"/>
      <c r="PLI2117" s="1"/>
      <c r="PLJ2117" s="1"/>
      <c r="PLK2117" s="1"/>
      <c r="PLL2117" s="1"/>
      <c r="PLM2117" s="1"/>
      <c r="PLN2117" s="1"/>
      <c r="PLO2117" s="1"/>
      <c r="PLP2117" s="1"/>
      <c r="PLQ2117" s="1"/>
      <c r="PLR2117" s="1"/>
      <c r="PLS2117" s="1"/>
      <c r="PLT2117" s="1"/>
      <c r="PLU2117" s="1"/>
      <c r="PLV2117" s="1"/>
      <c r="PLW2117" s="1"/>
      <c r="PLX2117" s="1"/>
      <c r="PLY2117" s="1"/>
      <c r="PLZ2117" s="1"/>
      <c r="PMA2117" s="1"/>
      <c r="PMB2117" s="1"/>
      <c r="PMC2117" s="1"/>
      <c r="PMD2117" s="1"/>
      <c r="PME2117" s="1"/>
      <c r="PMF2117" s="1"/>
      <c r="PMG2117" s="1"/>
      <c r="PMH2117" s="1"/>
      <c r="PMI2117" s="1"/>
      <c r="PMJ2117" s="1"/>
      <c r="PMK2117" s="1"/>
      <c r="PML2117" s="1"/>
      <c r="PMM2117" s="1"/>
      <c r="PMN2117" s="1"/>
      <c r="PMO2117" s="1"/>
      <c r="PMP2117" s="1"/>
      <c r="PMQ2117" s="1"/>
      <c r="PMR2117" s="1"/>
      <c r="PMS2117" s="1"/>
      <c r="PMT2117" s="1"/>
      <c r="PMU2117" s="1"/>
      <c r="PMV2117" s="1"/>
      <c r="PMW2117" s="1"/>
      <c r="PMX2117" s="1"/>
      <c r="PMY2117" s="1"/>
      <c r="PMZ2117" s="1"/>
      <c r="PNA2117" s="1"/>
      <c r="PNB2117" s="1"/>
      <c r="PNC2117" s="1"/>
      <c r="PND2117" s="1"/>
      <c r="PNE2117" s="1"/>
      <c r="PNF2117" s="1"/>
      <c r="PNG2117" s="1"/>
      <c r="PNH2117" s="1"/>
      <c r="PNI2117" s="1"/>
      <c r="PNJ2117" s="1"/>
      <c r="PNK2117" s="1"/>
      <c r="PNL2117" s="1"/>
      <c r="PNM2117" s="1"/>
      <c r="PNN2117" s="1"/>
      <c r="PNO2117" s="1"/>
      <c r="PNP2117" s="1"/>
      <c r="PNQ2117" s="1"/>
      <c r="PNR2117" s="1"/>
      <c r="PNS2117" s="1"/>
      <c r="PNT2117" s="1"/>
      <c r="PNU2117" s="1"/>
      <c r="PNV2117" s="1"/>
      <c r="PNW2117" s="1"/>
      <c r="PNX2117" s="1"/>
      <c r="PNY2117" s="1"/>
      <c r="PNZ2117" s="1"/>
      <c r="POA2117" s="1"/>
      <c r="POB2117" s="1"/>
      <c r="POC2117" s="1"/>
      <c r="POD2117" s="1"/>
      <c r="POE2117" s="1"/>
      <c r="POF2117" s="1"/>
      <c r="POG2117" s="1"/>
      <c r="POH2117" s="1"/>
      <c r="POI2117" s="1"/>
      <c r="POJ2117" s="1"/>
      <c r="POK2117" s="1"/>
      <c r="POL2117" s="1"/>
      <c r="POM2117" s="1"/>
      <c r="PON2117" s="1"/>
      <c r="POO2117" s="1"/>
      <c r="POP2117" s="1"/>
      <c r="POQ2117" s="1"/>
      <c r="POR2117" s="1"/>
      <c r="POS2117" s="1"/>
      <c r="POT2117" s="1"/>
      <c r="POU2117" s="1"/>
      <c r="POV2117" s="1"/>
      <c r="POW2117" s="1"/>
      <c r="POX2117" s="1"/>
      <c r="POY2117" s="1"/>
      <c r="POZ2117" s="1"/>
      <c r="PPA2117" s="1"/>
      <c r="PPB2117" s="1"/>
      <c r="PPC2117" s="1"/>
      <c r="PPD2117" s="1"/>
      <c r="PPE2117" s="1"/>
      <c r="PPF2117" s="1"/>
      <c r="PPG2117" s="1"/>
      <c r="PPH2117" s="1"/>
      <c r="PPI2117" s="1"/>
      <c r="PPJ2117" s="1"/>
      <c r="PPK2117" s="1"/>
      <c r="PPL2117" s="1"/>
      <c r="PPM2117" s="1"/>
      <c r="PPN2117" s="1"/>
      <c r="PPO2117" s="1"/>
      <c r="PPP2117" s="1"/>
      <c r="PPQ2117" s="1"/>
      <c r="PPR2117" s="1"/>
      <c r="PPS2117" s="1"/>
      <c r="PPT2117" s="1"/>
      <c r="PPU2117" s="1"/>
      <c r="PPV2117" s="1"/>
      <c r="PPW2117" s="1"/>
      <c r="PPX2117" s="1"/>
      <c r="PPY2117" s="1"/>
      <c r="PPZ2117" s="1"/>
      <c r="PQA2117" s="1"/>
      <c r="PQB2117" s="1"/>
      <c r="PQC2117" s="1"/>
      <c r="PQD2117" s="1"/>
      <c r="PQE2117" s="1"/>
      <c r="PQF2117" s="1"/>
      <c r="PQG2117" s="1"/>
      <c r="PQH2117" s="1"/>
      <c r="PQI2117" s="1"/>
      <c r="PQJ2117" s="1"/>
      <c r="PQK2117" s="1"/>
      <c r="PQL2117" s="1"/>
      <c r="PQM2117" s="1"/>
      <c r="PQN2117" s="1"/>
      <c r="PQO2117" s="1"/>
      <c r="PQP2117" s="1"/>
      <c r="PQQ2117" s="1"/>
      <c r="PQR2117" s="1"/>
      <c r="PQS2117" s="1"/>
      <c r="PQT2117" s="1"/>
      <c r="PQU2117" s="1"/>
      <c r="PQV2117" s="1"/>
      <c r="PQW2117" s="1"/>
      <c r="PQX2117" s="1"/>
      <c r="PQY2117" s="1"/>
      <c r="PQZ2117" s="1"/>
      <c r="PRA2117" s="1"/>
      <c r="PRB2117" s="1"/>
      <c r="PRC2117" s="1"/>
      <c r="PRD2117" s="1"/>
      <c r="PRE2117" s="1"/>
      <c r="PRF2117" s="1"/>
      <c r="PRG2117" s="1"/>
      <c r="PRH2117" s="1"/>
      <c r="PRI2117" s="1"/>
      <c r="PRJ2117" s="1"/>
      <c r="PRK2117" s="1"/>
      <c r="PRL2117" s="1"/>
      <c r="PRM2117" s="1"/>
      <c r="PRN2117" s="1"/>
      <c r="PRO2117" s="1"/>
      <c r="PRP2117" s="1"/>
      <c r="PRQ2117" s="1"/>
      <c r="PRR2117" s="1"/>
      <c r="PRS2117" s="1"/>
      <c r="PRT2117" s="1"/>
      <c r="PRU2117" s="1"/>
      <c r="PRV2117" s="1"/>
      <c r="PRW2117" s="1"/>
      <c r="PRX2117" s="1"/>
      <c r="PRY2117" s="1"/>
      <c r="PRZ2117" s="1"/>
      <c r="PSA2117" s="1"/>
      <c r="PSB2117" s="1"/>
      <c r="PSC2117" s="1"/>
      <c r="PSD2117" s="1"/>
      <c r="PSE2117" s="1"/>
      <c r="PSF2117" s="1"/>
      <c r="PSG2117" s="1"/>
      <c r="PSH2117" s="1"/>
      <c r="PSI2117" s="1"/>
      <c r="PSJ2117" s="1"/>
      <c r="PSK2117" s="1"/>
      <c r="PSL2117" s="1"/>
      <c r="PSM2117" s="1"/>
      <c r="PSN2117" s="1"/>
      <c r="PSO2117" s="1"/>
      <c r="PSP2117" s="1"/>
      <c r="PSQ2117" s="1"/>
      <c r="PSR2117" s="1"/>
      <c r="PSS2117" s="1"/>
      <c r="PST2117" s="1"/>
      <c r="PSU2117" s="1"/>
      <c r="PSV2117" s="1"/>
      <c r="PSW2117" s="1"/>
      <c r="PSX2117" s="1"/>
      <c r="PSY2117" s="1"/>
      <c r="PSZ2117" s="1"/>
      <c r="PTA2117" s="1"/>
      <c r="PTB2117" s="1"/>
      <c r="PTC2117" s="1"/>
      <c r="PTD2117" s="1"/>
      <c r="PTE2117" s="1"/>
      <c r="PTF2117" s="1"/>
      <c r="PTG2117" s="1"/>
      <c r="PTH2117" s="1"/>
      <c r="PTI2117" s="1"/>
      <c r="PTJ2117" s="1"/>
      <c r="PTK2117" s="1"/>
      <c r="PTL2117" s="1"/>
      <c r="PTM2117" s="1"/>
      <c r="PTN2117" s="1"/>
      <c r="PTO2117" s="1"/>
      <c r="PTP2117" s="1"/>
      <c r="PTQ2117" s="1"/>
      <c r="PTR2117" s="1"/>
      <c r="PTS2117" s="1"/>
      <c r="PTT2117" s="1"/>
      <c r="PTU2117" s="1"/>
      <c r="PTV2117" s="1"/>
      <c r="PTW2117" s="1"/>
      <c r="PTX2117" s="1"/>
      <c r="PTY2117" s="1"/>
      <c r="PTZ2117" s="1"/>
      <c r="PUA2117" s="1"/>
      <c r="PUB2117" s="1"/>
      <c r="PUC2117" s="1"/>
      <c r="PUD2117" s="1"/>
      <c r="PUE2117" s="1"/>
      <c r="PUF2117" s="1"/>
      <c r="PUG2117" s="1"/>
      <c r="PUH2117" s="1"/>
      <c r="PUI2117" s="1"/>
      <c r="PUJ2117" s="1"/>
      <c r="PUK2117" s="1"/>
      <c r="PUL2117" s="1"/>
      <c r="PUM2117" s="1"/>
      <c r="PUN2117" s="1"/>
      <c r="PUO2117" s="1"/>
      <c r="PUP2117" s="1"/>
      <c r="PUQ2117" s="1"/>
      <c r="PUR2117" s="1"/>
      <c r="PUS2117" s="1"/>
      <c r="PUT2117" s="1"/>
      <c r="PUU2117" s="1"/>
      <c r="PUV2117" s="1"/>
      <c r="PUW2117" s="1"/>
      <c r="PUX2117" s="1"/>
      <c r="PUY2117" s="1"/>
      <c r="PUZ2117" s="1"/>
      <c r="PVA2117" s="1"/>
      <c r="PVB2117" s="1"/>
      <c r="PVC2117" s="1"/>
      <c r="PVD2117" s="1"/>
      <c r="PVE2117" s="1"/>
      <c r="PVF2117" s="1"/>
      <c r="PVG2117" s="1"/>
      <c r="PVH2117" s="1"/>
      <c r="PVI2117" s="1"/>
      <c r="PVJ2117" s="1"/>
      <c r="PVK2117" s="1"/>
      <c r="PVL2117" s="1"/>
      <c r="PVM2117" s="1"/>
      <c r="PVN2117" s="1"/>
      <c r="PVO2117" s="1"/>
      <c r="PVP2117" s="1"/>
      <c r="PVQ2117" s="1"/>
      <c r="PVR2117" s="1"/>
      <c r="PVS2117" s="1"/>
      <c r="PVT2117" s="1"/>
      <c r="PVU2117" s="1"/>
      <c r="PVV2117" s="1"/>
      <c r="PVW2117" s="1"/>
      <c r="PVX2117" s="1"/>
      <c r="PVY2117" s="1"/>
      <c r="PVZ2117" s="1"/>
      <c r="PWA2117" s="1"/>
      <c r="PWB2117" s="1"/>
      <c r="PWC2117" s="1"/>
      <c r="PWD2117" s="1"/>
      <c r="PWE2117" s="1"/>
      <c r="PWF2117" s="1"/>
      <c r="PWG2117" s="1"/>
      <c r="PWH2117" s="1"/>
      <c r="PWI2117" s="1"/>
      <c r="PWJ2117" s="1"/>
      <c r="PWK2117" s="1"/>
      <c r="PWL2117" s="1"/>
      <c r="PWM2117" s="1"/>
      <c r="PWN2117" s="1"/>
      <c r="PWO2117" s="1"/>
      <c r="PWP2117" s="1"/>
      <c r="PWQ2117" s="1"/>
      <c r="PWR2117" s="1"/>
      <c r="PWS2117" s="1"/>
      <c r="PWT2117" s="1"/>
      <c r="PWU2117" s="1"/>
      <c r="PWV2117" s="1"/>
      <c r="PWW2117" s="1"/>
      <c r="PWX2117" s="1"/>
      <c r="PWY2117" s="1"/>
      <c r="PWZ2117" s="1"/>
      <c r="PXA2117" s="1"/>
      <c r="PXB2117" s="1"/>
      <c r="PXC2117" s="1"/>
      <c r="PXD2117" s="1"/>
      <c r="PXE2117" s="1"/>
      <c r="PXF2117" s="1"/>
      <c r="PXG2117" s="1"/>
      <c r="PXH2117" s="1"/>
      <c r="PXI2117" s="1"/>
      <c r="PXJ2117" s="1"/>
      <c r="PXK2117" s="1"/>
      <c r="PXL2117" s="1"/>
      <c r="PXM2117" s="1"/>
      <c r="PXN2117" s="1"/>
      <c r="PXO2117" s="1"/>
      <c r="PXP2117" s="1"/>
      <c r="PXQ2117" s="1"/>
      <c r="PXR2117" s="1"/>
      <c r="PXS2117" s="1"/>
      <c r="PXT2117" s="1"/>
      <c r="PXU2117" s="1"/>
      <c r="PXV2117" s="1"/>
      <c r="PXW2117" s="1"/>
      <c r="PXX2117" s="1"/>
      <c r="PXY2117" s="1"/>
      <c r="PXZ2117" s="1"/>
      <c r="PYA2117" s="1"/>
      <c r="PYB2117" s="1"/>
      <c r="PYC2117" s="1"/>
      <c r="PYD2117" s="1"/>
      <c r="PYE2117" s="1"/>
      <c r="PYF2117" s="1"/>
      <c r="PYG2117" s="1"/>
      <c r="PYH2117" s="1"/>
      <c r="PYI2117" s="1"/>
      <c r="PYJ2117" s="1"/>
      <c r="PYK2117" s="1"/>
      <c r="PYL2117" s="1"/>
      <c r="PYM2117" s="1"/>
      <c r="PYN2117" s="1"/>
      <c r="PYO2117" s="1"/>
      <c r="PYP2117" s="1"/>
      <c r="PYQ2117" s="1"/>
      <c r="PYR2117" s="1"/>
      <c r="PYS2117" s="1"/>
      <c r="PYT2117" s="1"/>
      <c r="PYU2117" s="1"/>
      <c r="PYV2117" s="1"/>
      <c r="PYW2117" s="1"/>
      <c r="PYX2117" s="1"/>
      <c r="PYY2117" s="1"/>
      <c r="PYZ2117" s="1"/>
      <c r="PZA2117" s="1"/>
      <c r="PZB2117" s="1"/>
      <c r="PZC2117" s="1"/>
      <c r="PZD2117" s="1"/>
      <c r="PZE2117" s="1"/>
      <c r="PZF2117" s="1"/>
      <c r="PZG2117" s="1"/>
      <c r="PZH2117" s="1"/>
      <c r="PZI2117" s="1"/>
      <c r="PZJ2117" s="1"/>
      <c r="PZK2117" s="1"/>
      <c r="PZL2117" s="1"/>
      <c r="PZM2117" s="1"/>
      <c r="PZN2117" s="1"/>
      <c r="PZO2117" s="1"/>
      <c r="PZP2117" s="1"/>
      <c r="PZQ2117" s="1"/>
      <c r="PZR2117" s="1"/>
      <c r="PZS2117" s="1"/>
      <c r="PZT2117" s="1"/>
      <c r="PZU2117" s="1"/>
      <c r="PZV2117" s="1"/>
      <c r="PZW2117" s="1"/>
      <c r="PZX2117" s="1"/>
      <c r="PZY2117" s="1"/>
      <c r="PZZ2117" s="1"/>
      <c r="QAA2117" s="1"/>
      <c r="QAB2117" s="1"/>
      <c r="QAC2117" s="1"/>
      <c r="QAD2117" s="1"/>
      <c r="QAE2117" s="1"/>
      <c r="QAF2117" s="1"/>
      <c r="QAG2117" s="1"/>
      <c r="QAH2117" s="1"/>
      <c r="QAI2117" s="1"/>
      <c r="QAJ2117" s="1"/>
      <c r="QAK2117" s="1"/>
      <c r="QAL2117" s="1"/>
      <c r="QAM2117" s="1"/>
      <c r="QAN2117" s="1"/>
      <c r="QAO2117" s="1"/>
      <c r="QAP2117" s="1"/>
      <c r="QAQ2117" s="1"/>
      <c r="QAR2117" s="1"/>
      <c r="QAS2117" s="1"/>
      <c r="QAT2117" s="1"/>
      <c r="QAU2117" s="1"/>
      <c r="QAV2117" s="1"/>
      <c r="QAW2117" s="1"/>
      <c r="QAX2117" s="1"/>
      <c r="QAY2117" s="1"/>
      <c r="QAZ2117" s="1"/>
      <c r="QBA2117" s="1"/>
      <c r="QBB2117" s="1"/>
      <c r="QBC2117" s="1"/>
      <c r="QBD2117" s="1"/>
      <c r="QBE2117" s="1"/>
      <c r="QBF2117" s="1"/>
      <c r="QBG2117" s="1"/>
      <c r="QBH2117" s="1"/>
      <c r="QBI2117" s="1"/>
      <c r="QBJ2117" s="1"/>
      <c r="QBK2117" s="1"/>
      <c r="QBL2117" s="1"/>
      <c r="QBM2117" s="1"/>
      <c r="QBN2117" s="1"/>
      <c r="QBO2117" s="1"/>
      <c r="QBP2117" s="1"/>
      <c r="QBQ2117" s="1"/>
      <c r="QBR2117" s="1"/>
      <c r="QBS2117" s="1"/>
      <c r="QBT2117" s="1"/>
      <c r="QBU2117" s="1"/>
      <c r="QBV2117" s="1"/>
      <c r="QBW2117" s="1"/>
      <c r="QBX2117" s="1"/>
      <c r="QBY2117" s="1"/>
      <c r="QBZ2117" s="1"/>
      <c r="QCA2117" s="1"/>
      <c r="QCB2117" s="1"/>
      <c r="QCC2117" s="1"/>
      <c r="QCD2117" s="1"/>
      <c r="QCE2117" s="1"/>
      <c r="QCF2117" s="1"/>
      <c r="QCG2117" s="1"/>
      <c r="QCH2117" s="1"/>
      <c r="QCI2117" s="1"/>
      <c r="QCJ2117" s="1"/>
      <c r="QCK2117" s="1"/>
      <c r="QCL2117" s="1"/>
      <c r="QCM2117" s="1"/>
      <c r="QCN2117" s="1"/>
      <c r="QCO2117" s="1"/>
      <c r="QCP2117" s="1"/>
      <c r="QCQ2117" s="1"/>
      <c r="QCR2117" s="1"/>
      <c r="QCS2117" s="1"/>
      <c r="QCT2117" s="1"/>
      <c r="QCU2117" s="1"/>
      <c r="QCV2117" s="1"/>
      <c r="QCW2117" s="1"/>
      <c r="QCX2117" s="1"/>
      <c r="QCY2117" s="1"/>
      <c r="QCZ2117" s="1"/>
      <c r="QDA2117" s="1"/>
      <c r="QDB2117" s="1"/>
      <c r="QDC2117" s="1"/>
      <c r="QDD2117" s="1"/>
      <c r="QDE2117" s="1"/>
      <c r="QDF2117" s="1"/>
      <c r="QDG2117" s="1"/>
      <c r="QDH2117" s="1"/>
      <c r="QDI2117" s="1"/>
      <c r="QDJ2117" s="1"/>
      <c r="QDK2117" s="1"/>
      <c r="QDL2117" s="1"/>
      <c r="QDM2117" s="1"/>
      <c r="QDN2117" s="1"/>
      <c r="QDO2117" s="1"/>
      <c r="QDP2117" s="1"/>
      <c r="QDQ2117" s="1"/>
      <c r="QDR2117" s="1"/>
      <c r="QDS2117" s="1"/>
      <c r="QDT2117" s="1"/>
      <c r="QDU2117" s="1"/>
      <c r="QDV2117" s="1"/>
      <c r="QDW2117" s="1"/>
      <c r="QDX2117" s="1"/>
      <c r="QDY2117" s="1"/>
      <c r="QDZ2117" s="1"/>
      <c r="QEA2117" s="1"/>
      <c r="QEB2117" s="1"/>
      <c r="QEC2117" s="1"/>
      <c r="QED2117" s="1"/>
      <c r="QEE2117" s="1"/>
      <c r="QEF2117" s="1"/>
      <c r="QEG2117" s="1"/>
      <c r="QEH2117" s="1"/>
      <c r="QEI2117" s="1"/>
      <c r="QEJ2117" s="1"/>
      <c r="QEK2117" s="1"/>
      <c r="QEL2117" s="1"/>
      <c r="QEM2117" s="1"/>
      <c r="QEN2117" s="1"/>
      <c r="QEO2117" s="1"/>
      <c r="QEP2117" s="1"/>
      <c r="QEQ2117" s="1"/>
      <c r="QER2117" s="1"/>
      <c r="QES2117" s="1"/>
      <c r="QET2117" s="1"/>
      <c r="QEU2117" s="1"/>
      <c r="QEV2117" s="1"/>
      <c r="QEW2117" s="1"/>
      <c r="QEX2117" s="1"/>
      <c r="QEY2117" s="1"/>
      <c r="QEZ2117" s="1"/>
      <c r="QFA2117" s="1"/>
      <c r="QFB2117" s="1"/>
      <c r="QFC2117" s="1"/>
      <c r="QFD2117" s="1"/>
      <c r="QFE2117" s="1"/>
      <c r="QFF2117" s="1"/>
      <c r="QFG2117" s="1"/>
      <c r="QFH2117" s="1"/>
      <c r="QFI2117" s="1"/>
      <c r="QFJ2117" s="1"/>
      <c r="QFK2117" s="1"/>
      <c r="QFL2117" s="1"/>
      <c r="QFM2117" s="1"/>
      <c r="QFN2117" s="1"/>
      <c r="QFO2117" s="1"/>
      <c r="QFP2117" s="1"/>
      <c r="QFQ2117" s="1"/>
      <c r="QFR2117" s="1"/>
      <c r="QFS2117" s="1"/>
      <c r="QFT2117" s="1"/>
      <c r="QFU2117" s="1"/>
      <c r="QFV2117" s="1"/>
      <c r="QFW2117" s="1"/>
      <c r="QFX2117" s="1"/>
      <c r="QFY2117" s="1"/>
      <c r="QFZ2117" s="1"/>
      <c r="QGA2117" s="1"/>
      <c r="QGB2117" s="1"/>
      <c r="QGC2117" s="1"/>
      <c r="QGD2117" s="1"/>
      <c r="QGE2117" s="1"/>
      <c r="QGF2117" s="1"/>
      <c r="QGG2117" s="1"/>
      <c r="QGH2117" s="1"/>
      <c r="QGI2117" s="1"/>
      <c r="QGJ2117" s="1"/>
      <c r="QGK2117" s="1"/>
      <c r="QGL2117" s="1"/>
      <c r="QGM2117" s="1"/>
      <c r="QGN2117" s="1"/>
      <c r="QGO2117" s="1"/>
      <c r="QGP2117" s="1"/>
      <c r="QGQ2117" s="1"/>
      <c r="QGR2117" s="1"/>
      <c r="QGS2117" s="1"/>
      <c r="QGT2117" s="1"/>
      <c r="QGU2117" s="1"/>
      <c r="QGV2117" s="1"/>
      <c r="QGW2117" s="1"/>
      <c r="QGX2117" s="1"/>
      <c r="QGY2117" s="1"/>
      <c r="QGZ2117" s="1"/>
      <c r="QHA2117" s="1"/>
      <c r="QHB2117" s="1"/>
      <c r="QHC2117" s="1"/>
      <c r="QHD2117" s="1"/>
      <c r="QHE2117" s="1"/>
      <c r="QHF2117" s="1"/>
      <c r="QHG2117" s="1"/>
      <c r="QHH2117" s="1"/>
      <c r="QHI2117" s="1"/>
      <c r="QHJ2117" s="1"/>
      <c r="QHK2117" s="1"/>
      <c r="QHL2117" s="1"/>
      <c r="QHM2117" s="1"/>
      <c r="QHN2117" s="1"/>
      <c r="QHO2117" s="1"/>
      <c r="QHP2117" s="1"/>
      <c r="QHQ2117" s="1"/>
      <c r="QHR2117" s="1"/>
      <c r="QHS2117" s="1"/>
      <c r="QHT2117" s="1"/>
      <c r="QHU2117" s="1"/>
      <c r="QHV2117" s="1"/>
      <c r="QHW2117" s="1"/>
      <c r="QHX2117" s="1"/>
      <c r="QHY2117" s="1"/>
      <c r="QHZ2117" s="1"/>
      <c r="QIA2117" s="1"/>
      <c r="QIB2117" s="1"/>
      <c r="QIC2117" s="1"/>
      <c r="QID2117" s="1"/>
      <c r="QIE2117" s="1"/>
      <c r="QIF2117" s="1"/>
      <c r="QIG2117" s="1"/>
      <c r="QIH2117" s="1"/>
      <c r="QII2117" s="1"/>
      <c r="QIJ2117" s="1"/>
      <c r="QIK2117" s="1"/>
      <c r="QIL2117" s="1"/>
      <c r="QIM2117" s="1"/>
      <c r="QIN2117" s="1"/>
      <c r="QIO2117" s="1"/>
      <c r="QIP2117" s="1"/>
      <c r="QIQ2117" s="1"/>
      <c r="QIR2117" s="1"/>
      <c r="QIS2117" s="1"/>
      <c r="QIT2117" s="1"/>
      <c r="QIU2117" s="1"/>
      <c r="QIV2117" s="1"/>
      <c r="QIW2117" s="1"/>
      <c r="QIX2117" s="1"/>
      <c r="QIY2117" s="1"/>
      <c r="QIZ2117" s="1"/>
      <c r="QJA2117" s="1"/>
      <c r="QJB2117" s="1"/>
      <c r="QJC2117" s="1"/>
      <c r="QJD2117" s="1"/>
      <c r="QJE2117" s="1"/>
      <c r="QJF2117" s="1"/>
      <c r="QJG2117" s="1"/>
      <c r="QJH2117" s="1"/>
      <c r="QJI2117" s="1"/>
      <c r="QJJ2117" s="1"/>
      <c r="QJK2117" s="1"/>
      <c r="QJL2117" s="1"/>
      <c r="QJM2117" s="1"/>
      <c r="QJN2117" s="1"/>
      <c r="QJO2117" s="1"/>
      <c r="QJP2117" s="1"/>
      <c r="QJQ2117" s="1"/>
      <c r="QJR2117" s="1"/>
      <c r="QJS2117" s="1"/>
      <c r="QJT2117" s="1"/>
      <c r="QJU2117" s="1"/>
      <c r="QJV2117" s="1"/>
      <c r="QJW2117" s="1"/>
      <c r="QJX2117" s="1"/>
      <c r="QJY2117" s="1"/>
      <c r="QJZ2117" s="1"/>
      <c r="QKA2117" s="1"/>
      <c r="QKB2117" s="1"/>
      <c r="QKC2117" s="1"/>
      <c r="QKD2117" s="1"/>
      <c r="QKE2117" s="1"/>
      <c r="QKF2117" s="1"/>
      <c r="QKG2117" s="1"/>
      <c r="QKH2117" s="1"/>
      <c r="QKI2117" s="1"/>
      <c r="QKJ2117" s="1"/>
      <c r="QKK2117" s="1"/>
      <c r="QKL2117" s="1"/>
      <c r="QKM2117" s="1"/>
      <c r="QKN2117" s="1"/>
      <c r="QKO2117" s="1"/>
      <c r="QKP2117" s="1"/>
      <c r="QKQ2117" s="1"/>
      <c r="QKR2117" s="1"/>
      <c r="QKS2117" s="1"/>
      <c r="QKT2117" s="1"/>
      <c r="QKU2117" s="1"/>
      <c r="QKV2117" s="1"/>
      <c r="QKW2117" s="1"/>
      <c r="QKX2117" s="1"/>
      <c r="QKY2117" s="1"/>
      <c r="QKZ2117" s="1"/>
      <c r="QLA2117" s="1"/>
      <c r="QLB2117" s="1"/>
      <c r="QLC2117" s="1"/>
      <c r="QLD2117" s="1"/>
      <c r="QLE2117" s="1"/>
      <c r="QLF2117" s="1"/>
      <c r="QLG2117" s="1"/>
      <c r="QLH2117" s="1"/>
      <c r="QLI2117" s="1"/>
      <c r="QLJ2117" s="1"/>
      <c r="QLK2117" s="1"/>
      <c r="QLL2117" s="1"/>
      <c r="QLM2117" s="1"/>
      <c r="QLN2117" s="1"/>
      <c r="QLO2117" s="1"/>
      <c r="QLP2117" s="1"/>
      <c r="QLQ2117" s="1"/>
      <c r="QLR2117" s="1"/>
      <c r="QLS2117" s="1"/>
      <c r="QLT2117" s="1"/>
      <c r="QLU2117" s="1"/>
      <c r="QLV2117" s="1"/>
      <c r="QLW2117" s="1"/>
      <c r="QLX2117" s="1"/>
      <c r="QLY2117" s="1"/>
      <c r="QLZ2117" s="1"/>
      <c r="QMA2117" s="1"/>
      <c r="QMB2117" s="1"/>
      <c r="QMC2117" s="1"/>
      <c r="QMD2117" s="1"/>
      <c r="QME2117" s="1"/>
      <c r="QMF2117" s="1"/>
      <c r="QMG2117" s="1"/>
      <c r="QMH2117" s="1"/>
      <c r="QMI2117" s="1"/>
      <c r="QMJ2117" s="1"/>
      <c r="QMK2117" s="1"/>
      <c r="QML2117" s="1"/>
      <c r="QMM2117" s="1"/>
      <c r="QMN2117" s="1"/>
      <c r="QMO2117" s="1"/>
      <c r="QMP2117" s="1"/>
      <c r="QMQ2117" s="1"/>
      <c r="QMR2117" s="1"/>
      <c r="QMS2117" s="1"/>
      <c r="QMT2117" s="1"/>
      <c r="QMU2117" s="1"/>
      <c r="QMV2117" s="1"/>
      <c r="QMW2117" s="1"/>
      <c r="QMX2117" s="1"/>
      <c r="QMY2117" s="1"/>
      <c r="QMZ2117" s="1"/>
      <c r="QNA2117" s="1"/>
      <c r="QNB2117" s="1"/>
      <c r="QNC2117" s="1"/>
      <c r="QND2117" s="1"/>
      <c r="QNE2117" s="1"/>
      <c r="QNF2117" s="1"/>
      <c r="QNG2117" s="1"/>
      <c r="QNH2117" s="1"/>
      <c r="QNI2117" s="1"/>
      <c r="QNJ2117" s="1"/>
      <c r="QNK2117" s="1"/>
      <c r="QNL2117" s="1"/>
      <c r="QNM2117" s="1"/>
      <c r="QNN2117" s="1"/>
      <c r="QNO2117" s="1"/>
      <c r="QNP2117" s="1"/>
      <c r="QNQ2117" s="1"/>
      <c r="QNR2117" s="1"/>
      <c r="QNS2117" s="1"/>
      <c r="QNT2117" s="1"/>
      <c r="QNU2117" s="1"/>
      <c r="QNV2117" s="1"/>
      <c r="QNW2117" s="1"/>
      <c r="QNX2117" s="1"/>
      <c r="QNY2117" s="1"/>
      <c r="QNZ2117" s="1"/>
      <c r="QOA2117" s="1"/>
      <c r="QOB2117" s="1"/>
      <c r="QOC2117" s="1"/>
      <c r="QOD2117" s="1"/>
      <c r="QOE2117" s="1"/>
      <c r="QOF2117" s="1"/>
      <c r="QOG2117" s="1"/>
      <c r="QOH2117" s="1"/>
      <c r="QOI2117" s="1"/>
      <c r="QOJ2117" s="1"/>
      <c r="QOK2117" s="1"/>
      <c r="QOL2117" s="1"/>
      <c r="QOM2117" s="1"/>
      <c r="QON2117" s="1"/>
      <c r="QOO2117" s="1"/>
      <c r="QOP2117" s="1"/>
      <c r="QOQ2117" s="1"/>
      <c r="QOR2117" s="1"/>
      <c r="QOS2117" s="1"/>
      <c r="QOT2117" s="1"/>
      <c r="QOU2117" s="1"/>
      <c r="QOV2117" s="1"/>
      <c r="QOW2117" s="1"/>
      <c r="QOX2117" s="1"/>
      <c r="QOY2117" s="1"/>
      <c r="QOZ2117" s="1"/>
      <c r="QPA2117" s="1"/>
      <c r="QPB2117" s="1"/>
      <c r="QPC2117" s="1"/>
      <c r="QPD2117" s="1"/>
      <c r="QPE2117" s="1"/>
      <c r="QPF2117" s="1"/>
      <c r="QPG2117" s="1"/>
      <c r="QPH2117" s="1"/>
      <c r="QPI2117" s="1"/>
      <c r="QPJ2117" s="1"/>
      <c r="QPK2117" s="1"/>
      <c r="QPL2117" s="1"/>
      <c r="QPM2117" s="1"/>
      <c r="QPN2117" s="1"/>
      <c r="QPO2117" s="1"/>
      <c r="QPP2117" s="1"/>
      <c r="QPQ2117" s="1"/>
      <c r="QPR2117" s="1"/>
      <c r="QPS2117" s="1"/>
      <c r="QPT2117" s="1"/>
      <c r="QPU2117" s="1"/>
      <c r="QPV2117" s="1"/>
      <c r="QPW2117" s="1"/>
      <c r="QPX2117" s="1"/>
      <c r="QPY2117" s="1"/>
      <c r="QPZ2117" s="1"/>
      <c r="QQA2117" s="1"/>
      <c r="QQB2117" s="1"/>
      <c r="QQC2117" s="1"/>
      <c r="QQD2117" s="1"/>
      <c r="QQE2117" s="1"/>
      <c r="QQF2117" s="1"/>
      <c r="QQG2117" s="1"/>
      <c r="QQH2117" s="1"/>
      <c r="QQI2117" s="1"/>
      <c r="QQJ2117" s="1"/>
      <c r="QQK2117" s="1"/>
      <c r="QQL2117" s="1"/>
      <c r="QQM2117" s="1"/>
      <c r="QQN2117" s="1"/>
      <c r="QQO2117" s="1"/>
      <c r="QQP2117" s="1"/>
      <c r="QQQ2117" s="1"/>
      <c r="QQR2117" s="1"/>
      <c r="QQS2117" s="1"/>
      <c r="QQT2117" s="1"/>
      <c r="QQU2117" s="1"/>
      <c r="QQV2117" s="1"/>
      <c r="QQW2117" s="1"/>
      <c r="QQX2117" s="1"/>
      <c r="QQY2117" s="1"/>
      <c r="QQZ2117" s="1"/>
      <c r="QRA2117" s="1"/>
      <c r="QRB2117" s="1"/>
      <c r="QRC2117" s="1"/>
      <c r="QRD2117" s="1"/>
      <c r="QRE2117" s="1"/>
      <c r="QRF2117" s="1"/>
      <c r="QRG2117" s="1"/>
      <c r="QRH2117" s="1"/>
      <c r="QRI2117" s="1"/>
      <c r="QRJ2117" s="1"/>
      <c r="QRK2117" s="1"/>
      <c r="QRL2117" s="1"/>
      <c r="QRM2117" s="1"/>
      <c r="QRN2117" s="1"/>
      <c r="QRO2117" s="1"/>
      <c r="QRP2117" s="1"/>
      <c r="QRQ2117" s="1"/>
      <c r="QRR2117" s="1"/>
      <c r="QRS2117" s="1"/>
      <c r="QRT2117" s="1"/>
      <c r="QRU2117" s="1"/>
      <c r="QRV2117" s="1"/>
      <c r="QRW2117" s="1"/>
      <c r="QRX2117" s="1"/>
      <c r="QRY2117" s="1"/>
      <c r="QRZ2117" s="1"/>
      <c r="QSA2117" s="1"/>
      <c r="QSB2117" s="1"/>
      <c r="QSC2117" s="1"/>
      <c r="QSD2117" s="1"/>
      <c r="QSE2117" s="1"/>
      <c r="QSF2117" s="1"/>
      <c r="QSG2117" s="1"/>
      <c r="QSH2117" s="1"/>
      <c r="QSI2117" s="1"/>
      <c r="QSJ2117" s="1"/>
      <c r="QSK2117" s="1"/>
      <c r="QSL2117" s="1"/>
      <c r="QSM2117" s="1"/>
      <c r="QSN2117" s="1"/>
      <c r="QSO2117" s="1"/>
      <c r="QSP2117" s="1"/>
      <c r="QSQ2117" s="1"/>
      <c r="QSR2117" s="1"/>
      <c r="QSS2117" s="1"/>
      <c r="QST2117" s="1"/>
      <c r="QSU2117" s="1"/>
      <c r="QSV2117" s="1"/>
      <c r="QSW2117" s="1"/>
      <c r="QSX2117" s="1"/>
      <c r="QSY2117" s="1"/>
      <c r="QSZ2117" s="1"/>
      <c r="QTA2117" s="1"/>
      <c r="QTB2117" s="1"/>
      <c r="QTC2117" s="1"/>
      <c r="QTD2117" s="1"/>
      <c r="QTE2117" s="1"/>
      <c r="QTF2117" s="1"/>
      <c r="QTG2117" s="1"/>
      <c r="QTH2117" s="1"/>
      <c r="QTI2117" s="1"/>
      <c r="QTJ2117" s="1"/>
      <c r="QTK2117" s="1"/>
      <c r="QTL2117" s="1"/>
      <c r="QTM2117" s="1"/>
      <c r="QTN2117" s="1"/>
      <c r="QTO2117" s="1"/>
      <c r="QTP2117" s="1"/>
      <c r="QTQ2117" s="1"/>
      <c r="QTR2117" s="1"/>
      <c r="QTS2117" s="1"/>
      <c r="QTT2117" s="1"/>
      <c r="QTU2117" s="1"/>
      <c r="QTV2117" s="1"/>
      <c r="QTW2117" s="1"/>
      <c r="QTX2117" s="1"/>
      <c r="QTY2117" s="1"/>
      <c r="QTZ2117" s="1"/>
      <c r="QUA2117" s="1"/>
      <c r="QUB2117" s="1"/>
      <c r="QUC2117" s="1"/>
      <c r="QUD2117" s="1"/>
      <c r="QUE2117" s="1"/>
      <c r="QUF2117" s="1"/>
      <c r="QUG2117" s="1"/>
      <c r="QUH2117" s="1"/>
      <c r="QUI2117" s="1"/>
      <c r="QUJ2117" s="1"/>
      <c r="QUK2117" s="1"/>
      <c r="QUL2117" s="1"/>
      <c r="QUM2117" s="1"/>
      <c r="QUN2117" s="1"/>
      <c r="QUO2117" s="1"/>
      <c r="QUP2117" s="1"/>
      <c r="QUQ2117" s="1"/>
      <c r="QUR2117" s="1"/>
      <c r="QUS2117" s="1"/>
      <c r="QUT2117" s="1"/>
      <c r="QUU2117" s="1"/>
      <c r="QUV2117" s="1"/>
      <c r="QUW2117" s="1"/>
      <c r="QUX2117" s="1"/>
      <c r="QUY2117" s="1"/>
      <c r="QUZ2117" s="1"/>
      <c r="QVA2117" s="1"/>
      <c r="QVB2117" s="1"/>
      <c r="QVC2117" s="1"/>
      <c r="QVD2117" s="1"/>
      <c r="QVE2117" s="1"/>
      <c r="QVF2117" s="1"/>
      <c r="QVG2117" s="1"/>
      <c r="QVH2117" s="1"/>
      <c r="QVI2117" s="1"/>
      <c r="QVJ2117" s="1"/>
      <c r="QVK2117" s="1"/>
      <c r="QVL2117" s="1"/>
      <c r="QVM2117" s="1"/>
      <c r="QVN2117" s="1"/>
      <c r="QVO2117" s="1"/>
      <c r="QVP2117" s="1"/>
      <c r="QVQ2117" s="1"/>
      <c r="QVR2117" s="1"/>
      <c r="QVS2117" s="1"/>
      <c r="QVT2117" s="1"/>
      <c r="QVU2117" s="1"/>
      <c r="QVV2117" s="1"/>
      <c r="QVW2117" s="1"/>
      <c r="QVX2117" s="1"/>
      <c r="QVY2117" s="1"/>
      <c r="QVZ2117" s="1"/>
      <c r="QWA2117" s="1"/>
      <c r="QWB2117" s="1"/>
      <c r="QWC2117" s="1"/>
      <c r="QWD2117" s="1"/>
      <c r="QWE2117" s="1"/>
      <c r="QWF2117" s="1"/>
      <c r="QWG2117" s="1"/>
      <c r="QWH2117" s="1"/>
      <c r="QWI2117" s="1"/>
      <c r="QWJ2117" s="1"/>
      <c r="QWK2117" s="1"/>
      <c r="QWL2117" s="1"/>
      <c r="QWM2117" s="1"/>
      <c r="QWN2117" s="1"/>
      <c r="QWO2117" s="1"/>
      <c r="QWP2117" s="1"/>
      <c r="QWQ2117" s="1"/>
      <c r="QWR2117" s="1"/>
      <c r="QWS2117" s="1"/>
      <c r="QWT2117" s="1"/>
      <c r="QWU2117" s="1"/>
      <c r="QWV2117" s="1"/>
      <c r="QWW2117" s="1"/>
      <c r="QWX2117" s="1"/>
      <c r="QWY2117" s="1"/>
      <c r="QWZ2117" s="1"/>
      <c r="QXA2117" s="1"/>
      <c r="QXB2117" s="1"/>
      <c r="QXC2117" s="1"/>
      <c r="QXD2117" s="1"/>
      <c r="QXE2117" s="1"/>
      <c r="QXF2117" s="1"/>
      <c r="QXG2117" s="1"/>
      <c r="QXH2117" s="1"/>
      <c r="QXI2117" s="1"/>
      <c r="QXJ2117" s="1"/>
      <c r="QXK2117" s="1"/>
      <c r="QXL2117" s="1"/>
      <c r="QXM2117" s="1"/>
      <c r="QXN2117" s="1"/>
      <c r="QXO2117" s="1"/>
      <c r="QXP2117" s="1"/>
      <c r="QXQ2117" s="1"/>
      <c r="QXR2117" s="1"/>
      <c r="QXS2117" s="1"/>
      <c r="QXT2117" s="1"/>
      <c r="QXU2117" s="1"/>
      <c r="QXV2117" s="1"/>
      <c r="QXW2117" s="1"/>
      <c r="QXX2117" s="1"/>
      <c r="QXY2117" s="1"/>
      <c r="QXZ2117" s="1"/>
      <c r="QYA2117" s="1"/>
      <c r="QYB2117" s="1"/>
      <c r="QYC2117" s="1"/>
      <c r="QYD2117" s="1"/>
      <c r="QYE2117" s="1"/>
      <c r="QYF2117" s="1"/>
      <c r="QYG2117" s="1"/>
      <c r="QYH2117" s="1"/>
      <c r="QYI2117" s="1"/>
      <c r="QYJ2117" s="1"/>
      <c r="QYK2117" s="1"/>
      <c r="QYL2117" s="1"/>
      <c r="QYM2117" s="1"/>
      <c r="QYN2117" s="1"/>
      <c r="QYO2117" s="1"/>
      <c r="QYP2117" s="1"/>
      <c r="QYQ2117" s="1"/>
      <c r="QYR2117" s="1"/>
      <c r="QYS2117" s="1"/>
      <c r="QYT2117" s="1"/>
      <c r="QYU2117" s="1"/>
      <c r="QYV2117" s="1"/>
      <c r="QYW2117" s="1"/>
      <c r="QYX2117" s="1"/>
      <c r="QYY2117" s="1"/>
      <c r="QYZ2117" s="1"/>
      <c r="QZA2117" s="1"/>
      <c r="QZB2117" s="1"/>
      <c r="QZC2117" s="1"/>
      <c r="QZD2117" s="1"/>
      <c r="QZE2117" s="1"/>
      <c r="QZF2117" s="1"/>
      <c r="QZG2117" s="1"/>
      <c r="QZH2117" s="1"/>
      <c r="QZI2117" s="1"/>
      <c r="QZJ2117" s="1"/>
      <c r="QZK2117" s="1"/>
      <c r="QZL2117" s="1"/>
      <c r="QZM2117" s="1"/>
      <c r="QZN2117" s="1"/>
      <c r="QZO2117" s="1"/>
      <c r="QZP2117" s="1"/>
      <c r="QZQ2117" s="1"/>
      <c r="QZR2117" s="1"/>
      <c r="QZS2117" s="1"/>
      <c r="QZT2117" s="1"/>
      <c r="QZU2117" s="1"/>
      <c r="QZV2117" s="1"/>
      <c r="QZW2117" s="1"/>
      <c r="QZX2117" s="1"/>
      <c r="QZY2117" s="1"/>
      <c r="QZZ2117" s="1"/>
      <c r="RAA2117" s="1"/>
      <c r="RAB2117" s="1"/>
      <c r="RAC2117" s="1"/>
      <c r="RAD2117" s="1"/>
      <c r="RAE2117" s="1"/>
      <c r="RAF2117" s="1"/>
      <c r="RAG2117" s="1"/>
      <c r="RAH2117" s="1"/>
      <c r="RAI2117" s="1"/>
      <c r="RAJ2117" s="1"/>
      <c r="RAK2117" s="1"/>
      <c r="RAL2117" s="1"/>
      <c r="RAM2117" s="1"/>
      <c r="RAN2117" s="1"/>
      <c r="RAO2117" s="1"/>
      <c r="RAP2117" s="1"/>
      <c r="RAQ2117" s="1"/>
      <c r="RAR2117" s="1"/>
      <c r="RAS2117" s="1"/>
      <c r="RAT2117" s="1"/>
      <c r="RAU2117" s="1"/>
      <c r="RAV2117" s="1"/>
      <c r="RAW2117" s="1"/>
      <c r="RAX2117" s="1"/>
      <c r="RAY2117" s="1"/>
      <c r="RAZ2117" s="1"/>
      <c r="RBA2117" s="1"/>
      <c r="RBB2117" s="1"/>
      <c r="RBC2117" s="1"/>
      <c r="RBD2117" s="1"/>
      <c r="RBE2117" s="1"/>
      <c r="RBF2117" s="1"/>
      <c r="RBG2117" s="1"/>
      <c r="RBH2117" s="1"/>
      <c r="RBI2117" s="1"/>
      <c r="RBJ2117" s="1"/>
      <c r="RBK2117" s="1"/>
      <c r="RBL2117" s="1"/>
      <c r="RBM2117" s="1"/>
      <c r="RBN2117" s="1"/>
      <c r="RBO2117" s="1"/>
      <c r="RBP2117" s="1"/>
      <c r="RBQ2117" s="1"/>
      <c r="RBR2117" s="1"/>
      <c r="RBS2117" s="1"/>
      <c r="RBT2117" s="1"/>
      <c r="RBU2117" s="1"/>
      <c r="RBV2117" s="1"/>
      <c r="RBW2117" s="1"/>
      <c r="RBX2117" s="1"/>
      <c r="RBY2117" s="1"/>
      <c r="RBZ2117" s="1"/>
      <c r="RCA2117" s="1"/>
      <c r="RCB2117" s="1"/>
      <c r="RCC2117" s="1"/>
      <c r="RCD2117" s="1"/>
      <c r="RCE2117" s="1"/>
      <c r="RCF2117" s="1"/>
      <c r="RCG2117" s="1"/>
      <c r="RCH2117" s="1"/>
      <c r="RCI2117" s="1"/>
      <c r="RCJ2117" s="1"/>
      <c r="RCK2117" s="1"/>
      <c r="RCL2117" s="1"/>
      <c r="RCM2117" s="1"/>
      <c r="RCN2117" s="1"/>
      <c r="RCO2117" s="1"/>
      <c r="RCP2117" s="1"/>
      <c r="RCQ2117" s="1"/>
      <c r="RCR2117" s="1"/>
      <c r="RCS2117" s="1"/>
      <c r="RCT2117" s="1"/>
      <c r="RCU2117" s="1"/>
      <c r="RCV2117" s="1"/>
      <c r="RCW2117" s="1"/>
      <c r="RCX2117" s="1"/>
      <c r="RCY2117" s="1"/>
      <c r="RCZ2117" s="1"/>
      <c r="RDA2117" s="1"/>
      <c r="RDB2117" s="1"/>
      <c r="RDC2117" s="1"/>
      <c r="RDD2117" s="1"/>
      <c r="RDE2117" s="1"/>
      <c r="RDF2117" s="1"/>
      <c r="RDG2117" s="1"/>
      <c r="RDH2117" s="1"/>
      <c r="RDI2117" s="1"/>
      <c r="RDJ2117" s="1"/>
      <c r="RDK2117" s="1"/>
      <c r="RDL2117" s="1"/>
      <c r="RDM2117" s="1"/>
      <c r="RDN2117" s="1"/>
      <c r="RDO2117" s="1"/>
      <c r="RDP2117" s="1"/>
      <c r="RDQ2117" s="1"/>
      <c r="RDR2117" s="1"/>
      <c r="RDS2117" s="1"/>
      <c r="RDT2117" s="1"/>
      <c r="RDU2117" s="1"/>
      <c r="RDV2117" s="1"/>
      <c r="RDW2117" s="1"/>
      <c r="RDX2117" s="1"/>
      <c r="RDY2117" s="1"/>
      <c r="RDZ2117" s="1"/>
      <c r="REA2117" s="1"/>
      <c r="REB2117" s="1"/>
      <c r="REC2117" s="1"/>
      <c r="RED2117" s="1"/>
      <c r="REE2117" s="1"/>
      <c r="REF2117" s="1"/>
      <c r="REG2117" s="1"/>
      <c r="REH2117" s="1"/>
      <c r="REI2117" s="1"/>
      <c r="REJ2117" s="1"/>
      <c r="REK2117" s="1"/>
      <c r="REL2117" s="1"/>
      <c r="REM2117" s="1"/>
      <c r="REN2117" s="1"/>
      <c r="REO2117" s="1"/>
      <c r="REP2117" s="1"/>
      <c r="REQ2117" s="1"/>
      <c r="RER2117" s="1"/>
      <c r="RES2117" s="1"/>
      <c r="RET2117" s="1"/>
      <c r="REU2117" s="1"/>
      <c r="REV2117" s="1"/>
      <c r="REW2117" s="1"/>
      <c r="REX2117" s="1"/>
      <c r="REY2117" s="1"/>
      <c r="REZ2117" s="1"/>
      <c r="RFA2117" s="1"/>
      <c r="RFB2117" s="1"/>
      <c r="RFC2117" s="1"/>
      <c r="RFD2117" s="1"/>
      <c r="RFE2117" s="1"/>
      <c r="RFF2117" s="1"/>
      <c r="RFG2117" s="1"/>
      <c r="RFH2117" s="1"/>
      <c r="RFI2117" s="1"/>
      <c r="RFJ2117" s="1"/>
      <c r="RFK2117" s="1"/>
      <c r="RFL2117" s="1"/>
      <c r="RFM2117" s="1"/>
      <c r="RFN2117" s="1"/>
      <c r="RFO2117" s="1"/>
      <c r="RFP2117" s="1"/>
      <c r="RFQ2117" s="1"/>
      <c r="RFR2117" s="1"/>
      <c r="RFS2117" s="1"/>
      <c r="RFT2117" s="1"/>
      <c r="RFU2117" s="1"/>
      <c r="RFV2117" s="1"/>
      <c r="RFW2117" s="1"/>
      <c r="RFX2117" s="1"/>
      <c r="RFY2117" s="1"/>
      <c r="RFZ2117" s="1"/>
      <c r="RGA2117" s="1"/>
      <c r="RGB2117" s="1"/>
      <c r="RGC2117" s="1"/>
      <c r="RGD2117" s="1"/>
      <c r="RGE2117" s="1"/>
      <c r="RGF2117" s="1"/>
      <c r="RGG2117" s="1"/>
      <c r="RGH2117" s="1"/>
      <c r="RGI2117" s="1"/>
      <c r="RGJ2117" s="1"/>
      <c r="RGK2117" s="1"/>
      <c r="RGL2117" s="1"/>
      <c r="RGM2117" s="1"/>
      <c r="RGN2117" s="1"/>
      <c r="RGO2117" s="1"/>
      <c r="RGP2117" s="1"/>
      <c r="RGQ2117" s="1"/>
      <c r="RGR2117" s="1"/>
      <c r="RGS2117" s="1"/>
      <c r="RGT2117" s="1"/>
      <c r="RGU2117" s="1"/>
      <c r="RGV2117" s="1"/>
      <c r="RGW2117" s="1"/>
      <c r="RGX2117" s="1"/>
      <c r="RGY2117" s="1"/>
      <c r="RGZ2117" s="1"/>
      <c r="RHA2117" s="1"/>
      <c r="RHB2117" s="1"/>
      <c r="RHC2117" s="1"/>
      <c r="RHD2117" s="1"/>
      <c r="RHE2117" s="1"/>
      <c r="RHF2117" s="1"/>
      <c r="RHG2117" s="1"/>
      <c r="RHH2117" s="1"/>
      <c r="RHI2117" s="1"/>
      <c r="RHJ2117" s="1"/>
      <c r="RHK2117" s="1"/>
      <c r="RHL2117" s="1"/>
      <c r="RHM2117" s="1"/>
      <c r="RHN2117" s="1"/>
      <c r="RHO2117" s="1"/>
      <c r="RHP2117" s="1"/>
      <c r="RHQ2117" s="1"/>
      <c r="RHR2117" s="1"/>
      <c r="RHS2117" s="1"/>
      <c r="RHT2117" s="1"/>
      <c r="RHU2117" s="1"/>
      <c r="RHV2117" s="1"/>
      <c r="RHW2117" s="1"/>
      <c r="RHX2117" s="1"/>
      <c r="RHY2117" s="1"/>
      <c r="RHZ2117" s="1"/>
      <c r="RIA2117" s="1"/>
      <c r="RIB2117" s="1"/>
      <c r="RIC2117" s="1"/>
      <c r="RID2117" s="1"/>
      <c r="RIE2117" s="1"/>
      <c r="RIF2117" s="1"/>
      <c r="RIG2117" s="1"/>
      <c r="RIH2117" s="1"/>
      <c r="RII2117" s="1"/>
      <c r="RIJ2117" s="1"/>
      <c r="RIK2117" s="1"/>
      <c r="RIL2117" s="1"/>
      <c r="RIM2117" s="1"/>
      <c r="RIN2117" s="1"/>
      <c r="RIO2117" s="1"/>
      <c r="RIP2117" s="1"/>
      <c r="RIQ2117" s="1"/>
      <c r="RIR2117" s="1"/>
      <c r="RIS2117" s="1"/>
      <c r="RIT2117" s="1"/>
      <c r="RIU2117" s="1"/>
      <c r="RIV2117" s="1"/>
      <c r="RIW2117" s="1"/>
      <c r="RIX2117" s="1"/>
      <c r="RIY2117" s="1"/>
      <c r="RIZ2117" s="1"/>
      <c r="RJA2117" s="1"/>
      <c r="RJB2117" s="1"/>
      <c r="RJC2117" s="1"/>
      <c r="RJD2117" s="1"/>
      <c r="RJE2117" s="1"/>
      <c r="RJF2117" s="1"/>
      <c r="RJG2117" s="1"/>
      <c r="RJH2117" s="1"/>
      <c r="RJI2117" s="1"/>
      <c r="RJJ2117" s="1"/>
      <c r="RJK2117" s="1"/>
      <c r="RJL2117" s="1"/>
      <c r="RJM2117" s="1"/>
      <c r="RJN2117" s="1"/>
      <c r="RJO2117" s="1"/>
      <c r="RJP2117" s="1"/>
      <c r="RJQ2117" s="1"/>
      <c r="RJR2117" s="1"/>
      <c r="RJS2117" s="1"/>
      <c r="RJT2117" s="1"/>
      <c r="RJU2117" s="1"/>
      <c r="RJV2117" s="1"/>
      <c r="RJW2117" s="1"/>
      <c r="RJX2117" s="1"/>
      <c r="RJY2117" s="1"/>
      <c r="RJZ2117" s="1"/>
      <c r="RKA2117" s="1"/>
      <c r="RKB2117" s="1"/>
      <c r="RKC2117" s="1"/>
      <c r="RKD2117" s="1"/>
      <c r="RKE2117" s="1"/>
      <c r="RKF2117" s="1"/>
      <c r="RKG2117" s="1"/>
      <c r="RKH2117" s="1"/>
      <c r="RKI2117" s="1"/>
      <c r="RKJ2117" s="1"/>
      <c r="RKK2117" s="1"/>
      <c r="RKL2117" s="1"/>
      <c r="RKM2117" s="1"/>
      <c r="RKN2117" s="1"/>
      <c r="RKO2117" s="1"/>
      <c r="RKP2117" s="1"/>
      <c r="RKQ2117" s="1"/>
      <c r="RKR2117" s="1"/>
      <c r="RKS2117" s="1"/>
      <c r="RKT2117" s="1"/>
      <c r="RKU2117" s="1"/>
      <c r="RKV2117" s="1"/>
      <c r="RKW2117" s="1"/>
      <c r="RKX2117" s="1"/>
      <c r="RKY2117" s="1"/>
      <c r="RKZ2117" s="1"/>
      <c r="RLA2117" s="1"/>
      <c r="RLB2117" s="1"/>
      <c r="RLC2117" s="1"/>
      <c r="RLD2117" s="1"/>
      <c r="RLE2117" s="1"/>
      <c r="RLF2117" s="1"/>
      <c r="RLG2117" s="1"/>
      <c r="RLH2117" s="1"/>
      <c r="RLI2117" s="1"/>
      <c r="RLJ2117" s="1"/>
      <c r="RLK2117" s="1"/>
      <c r="RLL2117" s="1"/>
      <c r="RLM2117" s="1"/>
      <c r="RLN2117" s="1"/>
      <c r="RLO2117" s="1"/>
      <c r="RLP2117" s="1"/>
      <c r="RLQ2117" s="1"/>
      <c r="RLR2117" s="1"/>
      <c r="RLS2117" s="1"/>
      <c r="RLT2117" s="1"/>
      <c r="RLU2117" s="1"/>
      <c r="RLV2117" s="1"/>
      <c r="RLW2117" s="1"/>
      <c r="RLX2117" s="1"/>
      <c r="RLY2117" s="1"/>
      <c r="RLZ2117" s="1"/>
      <c r="RMA2117" s="1"/>
      <c r="RMB2117" s="1"/>
      <c r="RMC2117" s="1"/>
      <c r="RMD2117" s="1"/>
      <c r="RME2117" s="1"/>
      <c r="RMF2117" s="1"/>
      <c r="RMG2117" s="1"/>
      <c r="RMH2117" s="1"/>
      <c r="RMI2117" s="1"/>
      <c r="RMJ2117" s="1"/>
      <c r="RMK2117" s="1"/>
      <c r="RML2117" s="1"/>
      <c r="RMM2117" s="1"/>
      <c r="RMN2117" s="1"/>
      <c r="RMO2117" s="1"/>
      <c r="RMP2117" s="1"/>
      <c r="RMQ2117" s="1"/>
      <c r="RMR2117" s="1"/>
      <c r="RMS2117" s="1"/>
      <c r="RMT2117" s="1"/>
      <c r="RMU2117" s="1"/>
      <c r="RMV2117" s="1"/>
      <c r="RMW2117" s="1"/>
      <c r="RMX2117" s="1"/>
      <c r="RMY2117" s="1"/>
      <c r="RMZ2117" s="1"/>
      <c r="RNA2117" s="1"/>
      <c r="RNB2117" s="1"/>
      <c r="RNC2117" s="1"/>
      <c r="RND2117" s="1"/>
      <c r="RNE2117" s="1"/>
      <c r="RNF2117" s="1"/>
      <c r="RNG2117" s="1"/>
      <c r="RNH2117" s="1"/>
      <c r="RNI2117" s="1"/>
      <c r="RNJ2117" s="1"/>
      <c r="RNK2117" s="1"/>
      <c r="RNL2117" s="1"/>
      <c r="RNM2117" s="1"/>
      <c r="RNN2117" s="1"/>
      <c r="RNO2117" s="1"/>
      <c r="RNP2117" s="1"/>
      <c r="RNQ2117" s="1"/>
      <c r="RNR2117" s="1"/>
      <c r="RNS2117" s="1"/>
      <c r="RNT2117" s="1"/>
      <c r="RNU2117" s="1"/>
      <c r="RNV2117" s="1"/>
      <c r="RNW2117" s="1"/>
      <c r="RNX2117" s="1"/>
      <c r="RNY2117" s="1"/>
      <c r="RNZ2117" s="1"/>
      <c r="ROA2117" s="1"/>
      <c r="ROB2117" s="1"/>
      <c r="ROC2117" s="1"/>
      <c r="ROD2117" s="1"/>
      <c r="ROE2117" s="1"/>
      <c r="ROF2117" s="1"/>
      <c r="ROG2117" s="1"/>
      <c r="ROH2117" s="1"/>
      <c r="ROI2117" s="1"/>
      <c r="ROJ2117" s="1"/>
      <c r="ROK2117" s="1"/>
      <c r="ROL2117" s="1"/>
      <c r="ROM2117" s="1"/>
      <c r="RON2117" s="1"/>
      <c r="ROO2117" s="1"/>
      <c r="ROP2117" s="1"/>
      <c r="ROQ2117" s="1"/>
      <c r="ROR2117" s="1"/>
      <c r="ROS2117" s="1"/>
      <c r="ROT2117" s="1"/>
      <c r="ROU2117" s="1"/>
      <c r="ROV2117" s="1"/>
      <c r="ROW2117" s="1"/>
      <c r="ROX2117" s="1"/>
      <c r="ROY2117" s="1"/>
      <c r="ROZ2117" s="1"/>
      <c r="RPA2117" s="1"/>
      <c r="RPB2117" s="1"/>
      <c r="RPC2117" s="1"/>
      <c r="RPD2117" s="1"/>
      <c r="RPE2117" s="1"/>
      <c r="RPF2117" s="1"/>
      <c r="RPG2117" s="1"/>
      <c r="RPH2117" s="1"/>
      <c r="RPI2117" s="1"/>
      <c r="RPJ2117" s="1"/>
      <c r="RPK2117" s="1"/>
      <c r="RPL2117" s="1"/>
      <c r="RPM2117" s="1"/>
      <c r="RPN2117" s="1"/>
      <c r="RPO2117" s="1"/>
      <c r="RPP2117" s="1"/>
      <c r="RPQ2117" s="1"/>
      <c r="RPR2117" s="1"/>
      <c r="RPS2117" s="1"/>
      <c r="RPT2117" s="1"/>
      <c r="RPU2117" s="1"/>
      <c r="RPV2117" s="1"/>
      <c r="RPW2117" s="1"/>
      <c r="RPX2117" s="1"/>
      <c r="RPY2117" s="1"/>
      <c r="RPZ2117" s="1"/>
      <c r="RQA2117" s="1"/>
      <c r="RQB2117" s="1"/>
      <c r="RQC2117" s="1"/>
      <c r="RQD2117" s="1"/>
      <c r="RQE2117" s="1"/>
      <c r="RQF2117" s="1"/>
      <c r="RQG2117" s="1"/>
      <c r="RQH2117" s="1"/>
      <c r="RQI2117" s="1"/>
      <c r="RQJ2117" s="1"/>
      <c r="RQK2117" s="1"/>
      <c r="RQL2117" s="1"/>
      <c r="RQM2117" s="1"/>
      <c r="RQN2117" s="1"/>
      <c r="RQO2117" s="1"/>
      <c r="RQP2117" s="1"/>
      <c r="RQQ2117" s="1"/>
      <c r="RQR2117" s="1"/>
      <c r="RQS2117" s="1"/>
      <c r="RQT2117" s="1"/>
      <c r="RQU2117" s="1"/>
      <c r="RQV2117" s="1"/>
      <c r="RQW2117" s="1"/>
      <c r="RQX2117" s="1"/>
      <c r="RQY2117" s="1"/>
      <c r="RQZ2117" s="1"/>
      <c r="RRA2117" s="1"/>
      <c r="RRB2117" s="1"/>
      <c r="RRC2117" s="1"/>
      <c r="RRD2117" s="1"/>
      <c r="RRE2117" s="1"/>
      <c r="RRF2117" s="1"/>
      <c r="RRG2117" s="1"/>
      <c r="RRH2117" s="1"/>
      <c r="RRI2117" s="1"/>
      <c r="RRJ2117" s="1"/>
      <c r="RRK2117" s="1"/>
      <c r="RRL2117" s="1"/>
      <c r="RRM2117" s="1"/>
      <c r="RRN2117" s="1"/>
      <c r="RRO2117" s="1"/>
      <c r="RRP2117" s="1"/>
      <c r="RRQ2117" s="1"/>
      <c r="RRR2117" s="1"/>
      <c r="RRS2117" s="1"/>
      <c r="RRT2117" s="1"/>
      <c r="RRU2117" s="1"/>
      <c r="RRV2117" s="1"/>
      <c r="RRW2117" s="1"/>
      <c r="RRX2117" s="1"/>
      <c r="RRY2117" s="1"/>
      <c r="RRZ2117" s="1"/>
      <c r="RSA2117" s="1"/>
      <c r="RSB2117" s="1"/>
      <c r="RSC2117" s="1"/>
      <c r="RSD2117" s="1"/>
      <c r="RSE2117" s="1"/>
      <c r="RSF2117" s="1"/>
      <c r="RSG2117" s="1"/>
      <c r="RSH2117" s="1"/>
      <c r="RSI2117" s="1"/>
      <c r="RSJ2117" s="1"/>
      <c r="RSK2117" s="1"/>
      <c r="RSL2117" s="1"/>
      <c r="RSM2117" s="1"/>
      <c r="RSN2117" s="1"/>
      <c r="RSO2117" s="1"/>
      <c r="RSP2117" s="1"/>
      <c r="RSQ2117" s="1"/>
      <c r="RSR2117" s="1"/>
      <c r="RSS2117" s="1"/>
      <c r="RST2117" s="1"/>
      <c r="RSU2117" s="1"/>
      <c r="RSV2117" s="1"/>
      <c r="RSW2117" s="1"/>
      <c r="RSX2117" s="1"/>
      <c r="RSY2117" s="1"/>
      <c r="RSZ2117" s="1"/>
      <c r="RTA2117" s="1"/>
      <c r="RTB2117" s="1"/>
      <c r="RTC2117" s="1"/>
      <c r="RTD2117" s="1"/>
      <c r="RTE2117" s="1"/>
      <c r="RTF2117" s="1"/>
      <c r="RTG2117" s="1"/>
      <c r="RTH2117" s="1"/>
      <c r="RTI2117" s="1"/>
      <c r="RTJ2117" s="1"/>
      <c r="RTK2117" s="1"/>
      <c r="RTL2117" s="1"/>
      <c r="RTM2117" s="1"/>
      <c r="RTN2117" s="1"/>
      <c r="RTO2117" s="1"/>
      <c r="RTP2117" s="1"/>
      <c r="RTQ2117" s="1"/>
      <c r="RTR2117" s="1"/>
      <c r="RTS2117" s="1"/>
      <c r="RTT2117" s="1"/>
      <c r="RTU2117" s="1"/>
      <c r="RTV2117" s="1"/>
      <c r="RTW2117" s="1"/>
      <c r="RTX2117" s="1"/>
      <c r="RTY2117" s="1"/>
      <c r="RTZ2117" s="1"/>
      <c r="RUA2117" s="1"/>
      <c r="RUB2117" s="1"/>
      <c r="RUC2117" s="1"/>
      <c r="RUD2117" s="1"/>
      <c r="RUE2117" s="1"/>
      <c r="RUF2117" s="1"/>
      <c r="RUG2117" s="1"/>
      <c r="RUH2117" s="1"/>
      <c r="RUI2117" s="1"/>
      <c r="RUJ2117" s="1"/>
      <c r="RUK2117" s="1"/>
      <c r="RUL2117" s="1"/>
      <c r="RUM2117" s="1"/>
      <c r="RUN2117" s="1"/>
      <c r="RUO2117" s="1"/>
      <c r="RUP2117" s="1"/>
      <c r="RUQ2117" s="1"/>
      <c r="RUR2117" s="1"/>
      <c r="RUS2117" s="1"/>
      <c r="RUT2117" s="1"/>
      <c r="RUU2117" s="1"/>
      <c r="RUV2117" s="1"/>
      <c r="RUW2117" s="1"/>
      <c r="RUX2117" s="1"/>
      <c r="RUY2117" s="1"/>
      <c r="RUZ2117" s="1"/>
      <c r="RVA2117" s="1"/>
      <c r="RVB2117" s="1"/>
      <c r="RVC2117" s="1"/>
      <c r="RVD2117" s="1"/>
      <c r="RVE2117" s="1"/>
      <c r="RVF2117" s="1"/>
      <c r="RVG2117" s="1"/>
      <c r="RVH2117" s="1"/>
      <c r="RVI2117" s="1"/>
      <c r="RVJ2117" s="1"/>
      <c r="RVK2117" s="1"/>
      <c r="RVL2117" s="1"/>
      <c r="RVM2117" s="1"/>
      <c r="RVN2117" s="1"/>
      <c r="RVO2117" s="1"/>
      <c r="RVP2117" s="1"/>
      <c r="RVQ2117" s="1"/>
      <c r="RVR2117" s="1"/>
      <c r="RVS2117" s="1"/>
      <c r="RVT2117" s="1"/>
      <c r="RVU2117" s="1"/>
      <c r="RVV2117" s="1"/>
      <c r="RVW2117" s="1"/>
      <c r="RVX2117" s="1"/>
      <c r="RVY2117" s="1"/>
      <c r="RVZ2117" s="1"/>
      <c r="RWA2117" s="1"/>
      <c r="RWB2117" s="1"/>
      <c r="RWC2117" s="1"/>
      <c r="RWD2117" s="1"/>
      <c r="RWE2117" s="1"/>
      <c r="RWF2117" s="1"/>
      <c r="RWG2117" s="1"/>
      <c r="RWH2117" s="1"/>
      <c r="RWI2117" s="1"/>
      <c r="RWJ2117" s="1"/>
      <c r="RWK2117" s="1"/>
      <c r="RWL2117" s="1"/>
      <c r="RWM2117" s="1"/>
      <c r="RWN2117" s="1"/>
      <c r="RWO2117" s="1"/>
      <c r="RWP2117" s="1"/>
      <c r="RWQ2117" s="1"/>
      <c r="RWR2117" s="1"/>
      <c r="RWS2117" s="1"/>
      <c r="RWT2117" s="1"/>
      <c r="RWU2117" s="1"/>
      <c r="RWV2117" s="1"/>
      <c r="RWW2117" s="1"/>
      <c r="RWX2117" s="1"/>
      <c r="RWY2117" s="1"/>
      <c r="RWZ2117" s="1"/>
      <c r="RXA2117" s="1"/>
      <c r="RXB2117" s="1"/>
      <c r="RXC2117" s="1"/>
      <c r="RXD2117" s="1"/>
      <c r="RXE2117" s="1"/>
      <c r="RXF2117" s="1"/>
      <c r="RXG2117" s="1"/>
      <c r="RXH2117" s="1"/>
      <c r="RXI2117" s="1"/>
      <c r="RXJ2117" s="1"/>
      <c r="RXK2117" s="1"/>
      <c r="RXL2117" s="1"/>
      <c r="RXM2117" s="1"/>
      <c r="RXN2117" s="1"/>
      <c r="RXO2117" s="1"/>
      <c r="RXP2117" s="1"/>
      <c r="RXQ2117" s="1"/>
      <c r="RXR2117" s="1"/>
      <c r="RXS2117" s="1"/>
      <c r="RXT2117" s="1"/>
      <c r="RXU2117" s="1"/>
      <c r="RXV2117" s="1"/>
      <c r="RXW2117" s="1"/>
      <c r="RXX2117" s="1"/>
      <c r="RXY2117" s="1"/>
      <c r="RXZ2117" s="1"/>
      <c r="RYA2117" s="1"/>
      <c r="RYB2117" s="1"/>
      <c r="RYC2117" s="1"/>
      <c r="RYD2117" s="1"/>
      <c r="RYE2117" s="1"/>
      <c r="RYF2117" s="1"/>
      <c r="RYG2117" s="1"/>
      <c r="RYH2117" s="1"/>
      <c r="RYI2117" s="1"/>
      <c r="RYJ2117" s="1"/>
      <c r="RYK2117" s="1"/>
      <c r="RYL2117" s="1"/>
      <c r="RYM2117" s="1"/>
      <c r="RYN2117" s="1"/>
      <c r="RYO2117" s="1"/>
      <c r="RYP2117" s="1"/>
      <c r="RYQ2117" s="1"/>
      <c r="RYR2117" s="1"/>
      <c r="RYS2117" s="1"/>
      <c r="RYT2117" s="1"/>
      <c r="RYU2117" s="1"/>
      <c r="RYV2117" s="1"/>
      <c r="RYW2117" s="1"/>
      <c r="RYX2117" s="1"/>
      <c r="RYY2117" s="1"/>
      <c r="RYZ2117" s="1"/>
      <c r="RZA2117" s="1"/>
      <c r="RZB2117" s="1"/>
      <c r="RZC2117" s="1"/>
      <c r="RZD2117" s="1"/>
      <c r="RZE2117" s="1"/>
      <c r="RZF2117" s="1"/>
      <c r="RZG2117" s="1"/>
      <c r="RZH2117" s="1"/>
      <c r="RZI2117" s="1"/>
      <c r="RZJ2117" s="1"/>
      <c r="RZK2117" s="1"/>
      <c r="RZL2117" s="1"/>
      <c r="RZM2117" s="1"/>
      <c r="RZN2117" s="1"/>
      <c r="RZO2117" s="1"/>
      <c r="RZP2117" s="1"/>
      <c r="RZQ2117" s="1"/>
      <c r="RZR2117" s="1"/>
      <c r="RZS2117" s="1"/>
      <c r="RZT2117" s="1"/>
      <c r="RZU2117" s="1"/>
      <c r="RZV2117" s="1"/>
      <c r="RZW2117" s="1"/>
      <c r="RZX2117" s="1"/>
      <c r="RZY2117" s="1"/>
      <c r="RZZ2117" s="1"/>
      <c r="SAA2117" s="1"/>
      <c r="SAB2117" s="1"/>
      <c r="SAC2117" s="1"/>
      <c r="SAD2117" s="1"/>
      <c r="SAE2117" s="1"/>
      <c r="SAF2117" s="1"/>
      <c r="SAG2117" s="1"/>
      <c r="SAH2117" s="1"/>
      <c r="SAI2117" s="1"/>
      <c r="SAJ2117" s="1"/>
      <c r="SAK2117" s="1"/>
      <c r="SAL2117" s="1"/>
      <c r="SAM2117" s="1"/>
      <c r="SAN2117" s="1"/>
      <c r="SAO2117" s="1"/>
      <c r="SAP2117" s="1"/>
      <c r="SAQ2117" s="1"/>
      <c r="SAR2117" s="1"/>
      <c r="SAS2117" s="1"/>
      <c r="SAT2117" s="1"/>
      <c r="SAU2117" s="1"/>
      <c r="SAV2117" s="1"/>
      <c r="SAW2117" s="1"/>
      <c r="SAX2117" s="1"/>
      <c r="SAY2117" s="1"/>
      <c r="SAZ2117" s="1"/>
      <c r="SBA2117" s="1"/>
      <c r="SBB2117" s="1"/>
      <c r="SBC2117" s="1"/>
      <c r="SBD2117" s="1"/>
      <c r="SBE2117" s="1"/>
      <c r="SBF2117" s="1"/>
      <c r="SBG2117" s="1"/>
      <c r="SBH2117" s="1"/>
      <c r="SBI2117" s="1"/>
      <c r="SBJ2117" s="1"/>
      <c r="SBK2117" s="1"/>
      <c r="SBL2117" s="1"/>
      <c r="SBM2117" s="1"/>
      <c r="SBN2117" s="1"/>
      <c r="SBO2117" s="1"/>
      <c r="SBP2117" s="1"/>
      <c r="SBQ2117" s="1"/>
      <c r="SBR2117" s="1"/>
      <c r="SBS2117" s="1"/>
      <c r="SBT2117" s="1"/>
      <c r="SBU2117" s="1"/>
      <c r="SBV2117" s="1"/>
      <c r="SBW2117" s="1"/>
      <c r="SBX2117" s="1"/>
      <c r="SBY2117" s="1"/>
      <c r="SBZ2117" s="1"/>
      <c r="SCA2117" s="1"/>
      <c r="SCB2117" s="1"/>
      <c r="SCC2117" s="1"/>
      <c r="SCD2117" s="1"/>
      <c r="SCE2117" s="1"/>
      <c r="SCF2117" s="1"/>
      <c r="SCG2117" s="1"/>
      <c r="SCH2117" s="1"/>
      <c r="SCI2117" s="1"/>
      <c r="SCJ2117" s="1"/>
      <c r="SCK2117" s="1"/>
      <c r="SCL2117" s="1"/>
      <c r="SCM2117" s="1"/>
      <c r="SCN2117" s="1"/>
      <c r="SCO2117" s="1"/>
      <c r="SCP2117" s="1"/>
      <c r="SCQ2117" s="1"/>
      <c r="SCR2117" s="1"/>
      <c r="SCS2117" s="1"/>
      <c r="SCT2117" s="1"/>
      <c r="SCU2117" s="1"/>
      <c r="SCV2117" s="1"/>
      <c r="SCW2117" s="1"/>
      <c r="SCX2117" s="1"/>
      <c r="SCY2117" s="1"/>
      <c r="SCZ2117" s="1"/>
      <c r="SDA2117" s="1"/>
      <c r="SDB2117" s="1"/>
      <c r="SDC2117" s="1"/>
      <c r="SDD2117" s="1"/>
      <c r="SDE2117" s="1"/>
      <c r="SDF2117" s="1"/>
      <c r="SDG2117" s="1"/>
      <c r="SDH2117" s="1"/>
      <c r="SDI2117" s="1"/>
      <c r="SDJ2117" s="1"/>
      <c r="SDK2117" s="1"/>
      <c r="SDL2117" s="1"/>
      <c r="SDM2117" s="1"/>
      <c r="SDN2117" s="1"/>
      <c r="SDO2117" s="1"/>
      <c r="SDP2117" s="1"/>
      <c r="SDQ2117" s="1"/>
      <c r="SDR2117" s="1"/>
      <c r="SDS2117" s="1"/>
      <c r="SDT2117" s="1"/>
      <c r="SDU2117" s="1"/>
      <c r="SDV2117" s="1"/>
      <c r="SDW2117" s="1"/>
      <c r="SDX2117" s="1"/>
      <c r="SDY2117" s="1"/>
      <c r="SDZ2117" s="1"/>
      <c r="SEA2117" s="1"/>
      <c r="SEB2117" s="1"/>
      <c r="SEC2117" s="1"/>
      <c r="SED2117" s="1"/>
      <c r="SEE2117" s="1"/>
      <c r="SEF2117" s="1"/>
      <c r="SEG2117" s="1"/>
      <c r="SEH2117" s="1"/>
      <c r="SEI2117" s="1"/>
      <c r="SEJ2117" s="1"/>
      <c r="SEK2117" s="1"/>
      <c r="SEL2117" s="1"/>
      <c r="SEM2117" s="1"/>
      <c r="SEN2117" s="1"/>
      <c r="SEO2117" s="1"/>
      <c r="SEP2117" s="1"/>
      <c r="SEQ2117" s="1"/>
      <c r="SER2117" s="1"/>
      <c r="SES2117" s="1"/>
      <c r="SET2117" s="1"/>
      <c r="SEU2117" s="1"/>
      <c r="SEV2117" s="1"/>
      <c r="SEW2117" s="1"/>
      <c r="SEX2117" s="1"/>
      <c r="SEY2117" s="1"/>
      <c r="SEZ2117" s="1"/>
      <c r="SFA2117" s="1"/>
      <c r="SFB2117" s="1"/>
      <c r="SFC2117" s="1"/>
      <c r="SFD2117" s="1"/>
      <c r="SFE2117" s="1"/>
      <c r="SFF2117" s="1"/>
      <c r="SFG2117" s="1"/>
      <c r="SFH2117" s="1"/>
      <c r="SFI2117" s="1"/>
      <c r="SFJ2117" s="1"/>
      <c r="SFK2117" s="1"/>
      <c r="SFL2117" s="1"/>
      <c r="SFM2117" s="1"/>
      <c r="SFN2117" s="1"/>
      <c r="SFO2117" s="1"/>
      <c r="SFP2117" s="1"/>
      <c r="SFQ2117" s="1"/>
      <c r="SFR2117" s="1"/>
      <c r="SFS2117" s="1"/>
      <c r="SFT2117" s="1"/>
      <c r="SFU2117" s="1"/>
      <c r="SFV2117" s="1"/>
      <c r="SFW2117" s="1"/>
      <c r="SFX2117" s="1"/>
      <c r="SFY2117" s="1"/>
      <c r="SFZ2117" s="1"/>
      <c r="SGA2117" s="1"/>
      <c r="SGB2117" s="1"/>
      <c r="SGC2117" s="1"/>
      <c r="SGD2117" s="1"/>
      <c r="SGE2117" s="1"/>
      <c r="SGF2117" s="1"/>
      <c r="SGG2117" s="1"/>
      <c r="SGH2117" s="1"/>
      <c r="SGI2117" s="1"/>
      <c r="SGJ2117" s="1"/>
      <c r="SGK2117" s="1"/>
      <c r="SGL2117" s="1"/>
      <c r="SGM2117" s="1"/>
      <c r="SGN2117" s="1"/>
      <c r="SGO2117" s="1"/>
      <c r="SGP2117" s="1"/>
      <c r="SGQ2117" s="1"/>
      <c r="SGR2117" s="1"/>
      <c r="SGS2117" s="1"/>
      <c r="SGT2117" s="1"/>
      <c r="SGU2117" s="1"/>
      <c r="SGV2117" s="1"/>
      <c r="SGW2117" s="1"/>
      <c r="SGX2117" s="1"/>
      <c r="SGY2117" s="1"/>
      <c r="SGZ2117" s="1"/>
      <c r="SHA2117" s="1"/>
      <c r="SHB2117" s="1"/>
      <c r="SHC2117" s="1"/>
      <c r="SHD2117" s="1"/>
      <c r="SHE2117" s="1"/>
      <c r="SHF2117" s="1"/>
      <c r="SHG2117" s="1"/>
      <c r="SHH2117" s="1"/>
      <c r="SHI2117" s="1"/>
      <c r="SHJ2117" s="1"/>
      <c r="SHK2117" s="1"/>
      <c r="SHL2117" s="1"/>
      <c r="SHM2117" s="1"/>
      <c r="SHN2117" s="1"/>
      <c r="SHO2117" s="1"/>
      <c r="SHP2117" s="1"/>
      <c r="SHQ2117" s="1"/>
      <c r="SHR2117" s="1"/>
      <c r="SHS2117" s="1"/>
      <c r="SHT2117" s="1"/>
      <c r="SHU2117" s="1"/>
      <c r="SHV2117" s="1"/>
      <c r="SHW2117" s="1"/>
      <c r="SHX2117" s="1"/>
      <c r="SHY2117" s="1"/>
      <c r="SHZ2117" s="1"/>
      <c r="SIA2117" s="1"/>
      <c r="SIB2117" s="1"/>
      <c r="SIC2117" s="1"/>
      <c r="SID2117" s="1"/>
      <c r="SIE2117" s="1"/>
      <c r="SIF2117" s="1"/>
      <c r="SIG2117" s="1"/>
      <c r="SIH2117" s="1"/>
      <c r="SII2117" s="1"/>
      <c r="SIJ2117" s="1"/>
      <c r="SIK2117" s="1"/>
      <c r="SIL2117" s="1"/>
      <c r="SIM2117" s="1"/>
      <c r="SIN2117" s="1"/>
      <c r="SIO2117" s="1"/>
      <c r="SIP2117" s="1"/>
      <c r="SIQ2117" s="1"/>
      <c r="SIR2117" s="1"/>
      <c r="SIS2117" s="1"/>
      <c r="SIT2117" s="1"/>
      <c r="SIU2117" s="1"/>
      <c r="SIV2117" s="1"/>
      <c r="SIW2117" s="1"/>
      <c r="SIX2117" s="1"/>
      <c r="SIY2117" s="1"/>
      <c r="SIZ2117" s="1"/>
      <c r="SJA2117" s="1"/>
      <c r="SJB2117" s="1"/>
      <c r="SJC2117" s="1"/>
      <c r="SJD2117" s="1"/>
      <c r="SJE2117" s="1"/>
      <c r="SJF2117" s="1"/>
      <c r="SJG2117" s="1"/>
      <c r="SJH2117" s="1"/>
      <c r="SJI2117" s="1"/>
      <c r="SJJ2117" s="1"/>
      <c r="SJK2117" s="1"/>
      <c r="SJL2117" s="1"/>
      <c r="SJM2117" s="1"/>
      <c r="SJN2117" s="1"/>
      <c r="SJO2117" s="1"/>
      <c r="SJP2117" s="1"/>
      <c r="SJQ2117" s="1"/>
      <c r="SJR2117" s="1"/>
      <c r="SJS2117" s="1"/>
      <c r="SJT2117" s="1"/>
      <c r="SJU2117" s="1"/>
      <c r="SJV2117" s="1"/>
      <c r="SJW2117" s="1"/>
      <c r="SJX2117" s="1"/>
      <c r="SJY2117" s="1"/>
      <c r="SJZ2117" s="1"/>
      <c r="SKA2117" s="1"/>
      <c r="SKB2117" s="1"/>
      <c r="SKC2117" s="1"/>
      <c r="SKD2117" s="1"/>
      <c r="SKE2117" s="1"/>
      <c r="SKF2117" s="1"/>
      <c r="SKG2117" s="1"/>
      <c r="SKH2117" s="1"/>
      <c r="SKI2117" s="1"/>
      <c r="SKJ2117" s="1"/>
      <c r="SKK2117" s="1"/>
      <c r="SKL2117" s="1"/>
      <c r="SKM2117" s="1"/>
      <c r="SKN2117" s="1"/>
      <c r="SKO2117" s="1"/>
      <c r="SKP2117" s="1"/>
      <c r="SKQ2117" s="1"/>
      <c r="SKR2117" s="1"/>
      <c r="SKS2117" s="1"/>
      <c r="SKT2117" s="1"/>
      <c r="SKU2117" s="1"/>
      <c r="SKV2117" s="1"/>
      <c r="SKW2117" s="1"/>
      <c r="SKX2117" s="1"/>
      <c r="SKY2117" s="1"/>
      <c r="SKZ2117" s="1"/>
      <c r="SLA2117" s="1"/>
      <c r="SLB2117" s="1"/>
      <c r="SLC2117" s="1"/>
      <c r="SLD2117" s="1"/>
      <c r="SLE2117" s="1"/>
      <c r="SLF2117" s="1"/>
      <c r="SLG2117" s="1"/>
      <c r="SLH2117" s="1"/>
      <c r="SLI2117" s="1"/>
      <c r="SLJ2117" s="1"/>
      <c r="SLK2117" s="1"/>
      <c r="SLL2117" s="1"/>
      <c r="SLM2117" s="1"/>
      <c r="SLN2117" s="1"/>
      <c r="SLO2117" s="1"/>
      <c r="SLP2117" s="1"/>
      <c r="SLQ2117" s="1"/>
      <c r="SLR2117" s="1"/>
      <c r="SLS2117" s="1"/>
      <c r="SLT2117" s="1"/>
      <c r="SLU2117" s="1"/>
      <c r="SLV2117" s="1"/>
      <c r="SLW2117" s="1"/>
      <c r="SLX2117" s="1"/>
      <c r="SLY2117" s="1"/>
      <c r="SLZ2117" s="1"/>
      <c r="SMA2117" s="1"/>
      <c r="SMB2117" s="1"/>
      <c r="SMC2117" s="1"/>
      <c r="SMD2117" s="1"/>
      <c r="SME2117" s="1"/>
      <c r="SMF2117" s="1"/>
      <c r="SMG2117" s="1"/>
      <c r="SMH2117" s="1"/>
      <c r="SMI2117" s="1"/>
      <c r="SMJ2117" s="1"/>
      <c r="SMK2117" s="1"/>
      <c r="SML2117" s="1"/>
      <c r="SMM2117" s="1"/>
      <c r="SMN2117" s="1"/>
      <c r="SMO2117" s="1"/>
      <c r="SMP2117" s="1"/>
      <c r="SMQ2117" s="1"/>
      <c r="SMR2117" s="1"/>
      <c r="SMS2117" s="1"/>
      <c r="SMT2117" s="1"/>
      <c r="SMU2117" s="1"/>
      <c r="SMV2117" s="1"/>
      <c r="SMW2117" s="1"/>
      <c r="SMX2117" s="1"/>
      <c r="SMY2117" s="1"/>
      <c r="SMZ2117" s="1"/>
      <c r="SNA2117" s="1"/>
      <c r="SNB2117" s="1"/>
      <c r="SNC2117" s="1"/>
      <c r="SND2117" s="1"/>
      <c r="SNE2117" s="1"/>
      <c r="SNF2117" s="1"/>
      <c r="SNG2117" s="1"/>
      <c r="SNH2117" s="1"/>
      <c r="SNI2117" s="1"/>
      <c r="SNJ2117" s="1"/>
      <c r="SNK2117" s="1"/>
      <c r="SNL2117" s="1"/>
      <c r="SNM2117" s="1"/>
      <c r="SNN2117" s="1"/>
      <c r="SNO2117" s="1"/>
      <c r="SNP2117" s="1"/>
      <c r="SNQ2117" s="1"/>
      <c r="SNR2117" s="1"/>
      <c r="SNS2117" s="1"/>
      <c r="SNT2117" s="1"/>
      <c r="SNU2117" s="1"/>
      <c r="SNV2117" s="1"/>
      <c r="SNW2117" s="1"/>
      <c r="SNX2117" s="1"/>
      <c r="SNY2117" s="1"/>
      <c r="SNZ2117" s="1"/>
      <c r="SOA2117" s="1"/>
      <c r="SOB2117" s="1"/>
      <c r="SOC2117" s="1"/>
      <c r="SOD2117" s="1"/>
      <c r="SOE2117" s="1"/>
      <c r="SOF2117" s="1"/>
      <c r="SOG2117" s="1"/>
      <c r="SOH2117" s="1"/>
      <c r="SOI2117" s="1"/>
      <c r="SOJ2117" s="1"/>
      <c r="SOK2117" s="1"/>
      <c r="SOL2117" s="1"/>
      <c r="SOM2117" s="1"/>
      <c r="SON2117" s="1"/>
      <c r="SOO2117" s="1"/>
      <c r="SOP2117" s="1"/>
      <c r="SOQ2117" s="1"/>
      <c r="SOR2117" s="1"/>
      <c r="SOS2117" s="1"/>
      <c r="SOT2117" s="1"/>
      <c r="SOU2117" s="1"/>
      <c r="SOV2117" s="1"/>
      <c r="SOW2117" s="1"/>
      <c r="SOX2117" s="1"/>
      <c r="SOY2117" s="1"/>
      <c r="SOZ2117" s="1"/>
      <c r="SPA2117" s="1"/>
      <c r="SPB2117" s="1"/>
      <c r="SPC2117" s="1"/>
      <c r="SPD2117" s="1"/>
      <c r="SPE2117" s="1"/>
      <c r="SPF2117" s="1"/>
      <c r="SPG2117" s="1"/>
      <c r="SPH2117" s="1"/>
      <c r="SPI2117" s="1"/>
      <c r="SPJ2117" s="1"/>
      <c r="SPK2117" s="1"/>
      <c r="SPL2117" s="1"/>
      <c r="SPM2117" s="1"/>
      <c r="SPN2117" s="1"/>
      <c r="SPO2117" s="1"/>
      <c r="SPP2117" s="1"/>
      <c r="SPQ2117" s="1"/>
      <c r="SPR2117" s="1"/>
      <c r="SPS2117" s="1"/>
      <c r="SPT2117" s="1"/>
      <c r="SPU2117" s="1"/>
      <c r="SPV2117" s="1"/>
      <c r="SPW2117" s="1"/>
      <c r="SPX2117" s="1"/>
      <c r="SPY2117" s="1"/>
      <c r="SPZ2117" s="1"/>
      <c r="SQA2117" s="1"/>
      <c r="SQB2117" s="1"/>
      <c r="SQC2117" s="1"/>
      <c r="SQD2117" s="1"/>
      <c r="SQE2117" s="1"/>
      <c r="SQF2117" s="1"/>
      <c r="SQG2117" s="1"/>
      <c r="SQH2117" s="1"/>
      <c r="SQI2117" s="1"/>
      <c r="SQJ2117" s="1"/>
      <c r="SQK2117" s="1"/>
      <c r="SQL2117" s="1"/>
      <c r="SQM2117" s="1"/>
      <c r="SQN2117" s="1"/>
      <c r="SQO2117" s="1"/>
      <c r="SQP2117" s="1"/>
      <c r="SQQ2117" s="1"/>
      <c r="SQR2117" s="1"/>
      <c r="SQS2117" s="1"/>
      <c r="SQT2117" s="1"/>
      <c r="SQU2117" s="1"/>
      <c r="SQV2117" s="1"/>
      <c r="SQW2117" s="1"/>
      <c r="SQX2117" s="1"/>
      <c r="SQY2117" s="1"/>
      <c r="SQZ2117" s="1"/>
      <c r="SRA2117" s="1"/>
      <c r="SRB2117" s="1"/>
      <c r="SRC2117" s="1"/>
      <c r="SRD2117" s="1"/>
      <c r="SRE2117" s="1"/>
      <c r="SRF2117" s="1"/>
      <c r="SRG2117" s="1"/>
      <c r="SRH2117" s="1"/>
      <c r="SRI2117" s="1"/>
      <c r="SRJ2117" s="1"/>
      <c r="SRK2117" s="1"/>
      <c r="SRL2117" s="1"/>
      <c r="SRM2117" s="1"/>
      <c r="SRN2117" s="1"/>
      <c r="SRO2117" s="1"/>
      <c r="SRP2117" s="1"/>
      <c r="SRQ2117" s="1"/>
      <c r="SRR2117" s="1"/>
      <c r="SRS2117" s="1"/>
      <c r="SRT2117" s="1"/>
      <c r="SRU2117" s="1"/>
      <c r="SRV2117" s="1"/>
      <c r="SRW2117" s="1"/>
      <c r="SRX2117" s="1"/>
      <c r="SRY2117" s="1"/>
      <c r="SRZ2117" s="1"/>
      <c r="SSA2117" s="1"/>
      <c r="SSB2117" s="1"/>
      <c r="SSC2117" s="1"/>
      <c r="SSD2117" s="1"/>
      <c r="SSE2117" s="1"/>
      <c r="SSF2117" s="1"/>
      <c r="SSG2117" s="1"/>
      <c r="SSH2117" s="1"/>
      <c r="SSI2117" s="1"/>
      <c r="SSJ2117" s="1"/>
      <c r="SSK2117" s="1"/>
      <c r="SSL2117" s="1"/>
      <c r="SSM2117" s="1"/>
      <c r="SSN2117" s="1"/>
      <c r="SSO2117" s="1"/>
      <c r="SSP2117" s="1"/>
      <c r="SSQ2117" s="1"/>
      <c r="SSR2117" s="1"/>
      <c r="SSS2117" s="1"/>
      <c r="SST2117" s="1"/>
      <c r="SSU2117" s="1"/>
      <c r="SSV2117" s="1"/>
      <c r="SSW2117" s="1"/>
      <c r="SSX2117" s="1"/>
      <c r="SSY2117" s="1"/>
      <c r="SSZ2117" s="1"/>
      <c r="STA2117" s="1"/>
      <c r="STB2117" s="1"/>
      <c r="STC2117" s="1"/>
      <c r="STD2117" s="1"/>
      <c r="STE2117" s="1"/>
      <c r="STF2117" s="1"/>
      <c r="STG2117" s="1"/>
      <c r="STH2117" s="1"/>
      <c r="STI2117" s="1"/>
      <c r="STJ2117" s="1"/>
      <c r="STK2117" s="1"/>
      <c r="STL2117" s="1"/>
      <c r="STM2117" s="1"/>
      <c r="STN2117" s="1"/>
      <c r="STO2117" s="1"/>
      <c r="STP2117" s="1"/>
      <c r="STQ2117" s="1"/>
      <c r="STR2117" s="1"/>
      <c r="STS2117" s="1"/>
      <c r="STT2117" s="1"/>
      <c r="STU2117" s="1"/>
      <c r="STV2117" s="1"/>
      <c r="STW2117" s="1"/>
      <c r="STX2117" s="1"/>
      <c r="STY2117" s="1"/>
      <c r="STZ2117" s="1"/>
      <c r="SUA2117" s="1"/>
      <c r="SUB2117" s="1"/>
      <c r="SUC2117" s="1"/>
      <c r="SUD2117" s="1"/>
      <c r="SUE2117" s="1"/>
      <c r="SUF2117" s="1"/>
      <c r="SUG2117" s="1"/>
      <c r="SUH2117" s="1"/>
      <c r="SUI2117" s="1"/>
      <c r="SUJ2117" s="1"/>
      <c r="SUK2117" s="1"/>
      <c r="SUL2117" s="1"/>
      <c r="SUM2117" s="1"/>
      <c r="SUN2117" s="1"/>
      <c r="SUO2117" s="1"/>
      <c r="SUP2117" s="1"/>
      <c r="SUQ2117" s="1"/>
      <c r="SUR2117" s="1"/>
      <c r="SUS2117" s="1"/>
      <c r="SUT2117" s="1"/>
      <c r="SUU2117" s="1"/>
      <c r="SUV2117" s="1"/>
      <c r="SUW2117" s="1"/>
      <c r="SUX2117" s="1"/>
      <c r="SUY2117" s="1"/>
      <c r="SUZ2117" s="1"/>
      <c r="SVA2117" s="1"/>
      <c r="SVB2117" s="1"/>
      <c r="SVC2117" s="1"/>
      <c r="SVD2117" s="1"/>
      <c r="SVE2117" s="1"/>
      <c r="SVF2117" s="1"/>
      <c r="SVG2117" s="1"/>
      <c r="SVH2117" s="1"/>
      <c r="SVI2117" s="1"/>
      <c r="SVJ2117" s="1"/>
      <c r="SVK2117" s="1"/>
      <c r="SVL2117" s="1"/>
      <c r="SVM2117" s="1"/>
      <c r="SVN2117" s="1"/>
      <c r="SVO2117" s="1"/>
      <c r="SVP2117" s="1"/>
      <c r="SVQ2117" s="1"/>
      <c r="SVR2117" s="1"/>
      <c r="SVS2117" s="1"/>
      <c r="SVT2117" s="1"/>
      <c r="SVU2117" s="1"/>
      <c r="SVV2117" s="1"/>
      <c r="SVW2117" s="1"/>
      <c r="SVX2117" s="1"/>
      <c r="SVY2117" s="1"/>
      <c r="SVZ2117" s="1"/>
      <c r="SWA2117" s="1"/>
      <c r="SWB2117" s="1"/>
      <c r="SWC2117" s="1"/>
      <c r="SWD2117" s="1"/>
      <c r="SWE2117" s="1"/>
      <c r="SWF2117" s="1"/>
      <c r="SWG2117" s="1"/>
      <c r="SWH2117" s="1"/>
      <c r="SWI2117" s="1"/>
      <c r="SWJ2117" s="1"/>
      <c r="SWK2117" s="1"/>
      <c r="SWL2117" s="1"/>
      <c r="SWM2117" s="1"/>
      <c r="SWN2117" s="1"/>
      <c r="SWO2117" s="1"/>
      <c r="SWP2117" s="1"/>
      <c r="SWQ2117" s="1"/>
      <c r="SWR2117" s="1"/>
      <c r="SWS2117" s="1"/>
      <c r="SWT2117" s="1"/>
      <c r="SWU2117" s="1"/>
      <c r="SWV2117" s="1"/>
      <c r="SWW2117" s="1"/>
      <c r="SWX2117" s="1"/>
      <c r="SWY2117" s="1"/>
      <c r="SWZ2117" s="1"/>
      <c r="SXA2117" s="1"/>
      <c r="SXB2117" s="1"/>
      <c r="SXC2117" s="1"/>
      <c r="SXD2117" s="1"/>
      <c r="SXE2117" s="1"/>
      <c r="SXF2117" s="1"/>
      <c r="SXG2117" s="1"/>
      <c r="SXH2117" s="1"/>
      <c r="SXI2117" s="1"/>
      <c r="SXJ2117" s="1"/>
      <c r="SXK2117" s="1"/>
      <c r="SXL2117" s="1"/>
      <c r="SXM2117" s="1"/>
      <c r="SXN2117" s="1"/>
      <c r="SXO2117" s="1"/>
      <c r="SXP2117" s="1"/>
      <c r="SXQ2117" s="1"/>
      <c r="SXR2117" s="1"/>
      <c r="SXS2117" s="1"/>
      <c r="SXT2117" s="1"/>
      <c r="SXU2117" s="1"/>
      <c r="SXV2117" s="1"/>
      <c r="SXW2117" s="1"/>
      <c r="SXX2117" s="1"/>
      <c r="SXY2117" s="1"/>
      <c r="SXZ2117" s="1"/>
      <c r="SYA2117" s="1"/>
      <c r="SYB2117" s="1"/>
      <c r="SYC2117" s="1"/>
      <c r="SYD2117" s="1"/>
      <c r="SYE2117" s="1"/>
      <c r="SYF2117" s="1"/>
      <c r="SYG2117" s="1"/>
      <c r="SYH2117" s="1"/>
      <c r="SYI2117" s="1"/>
      <c r="SYJ2117" s="1"/>
      <c r="SYK2117" s="1"/>
      <c r="SYL2117" s="1"/>
      <c r="SYM2117" s="1"/>
      <c r="SYN2117" s="1"/>
      <c r="SYO2117" s="1"/>
      <c r="SYP2117" s="1"/>
      <c r="SYQ2117" s="1"/>
      <c r="SYR2117" s="1"/>
      <c r="SYS2117" s="1"/>
      <c r="SYT2117" s="1"/>
      <c r="SYU2117" s="1"/>
      <c r="SYV2117" s="1"/>
      <c r="SYW2117" s="1"/>
      <c r="SYX2117" s="1"/>
      <c r="SYY2117" s="1"/>
      <c r="SYZ2117" s="1"/>
      <c r="SZA2117" s="1"/>
      <c r="SZB2117" s="1"/>
      <c r="SZC2117" s="1"/>
      <c r="SZD2117" s="1"/>
      <c r="SZE2117" s="1"/>
      <c r="SZF2117" s="1"/>
      <c r="SZG2117" s="1"/>
      <c r="SZH2117" s="1"/>
      <c r="SZI2117" s="1"/>
      <c r="SZJ2117" s="1"/>
      <c r="SZK2117" s="1"/>
      <c r="SZL2117" s="1"/>
      <c r="SZM2117" s="1"/>
      <c r="SZN2117" s="1"/>
      <c r="SZO2117" s="1"/>
      <c r="SZP2117" s="1"/>
      <c r="SZQ2117" s="1"/>
      <c r="SZR2117" s="1"/>
      <c r="SZS2117" s="1"/>
      <c r="SZT2117" s="1"/>
      <c r="SZU2117" s="1"/>
      <c r="SZV2117" s="1"/>
      <c r="SZW2117" s="1"/>
      <c r="SZX2117" s="1"/>
      <c r="SZY2117" s="1"/>
      <c r="SZZ2117" s="1"/>
      <c r="TAA2117" s="1"/>
      <c r="TAB2117" s="1"/>
      <c r="TAC2117" s="1"/>
      <c r="TAD2117" s="1"/>
      <c r="TAE2117" s="1"/>
      <c r="TAF2117" s="1"/>
      <c r="TAG2117" s="1"/>
      <c r="TAH2117" s="1"/>
      <c r="TAI2117" s="1"/>
      <c r="TAJ2117" s="1"/>
      <c r="TAK2117" s="1"/>
      <c r="TAL2117" s="1"/>
      <c r="TAM2117" s="1"/>
      <c r="TAN2117" s="1"/>
      <c r="TAO2117" s="1"/>
      <c r="TAP2117" s="1"/>
      <c r="TAQ2117" s="1"/>
      <c r="TAR2117" s="1"/>
      <c r="TAS2117" s="1"/>
      <c r="TAT2117" s="1"/>
      <c r="TAU2117" s="1"/>
      <c r="TAV2117" s="1"/>
      <c r="TAW2117" s="1"/>
      <c r="TAX2117" s="1"/>
      <c r="TAY2117" s="1"/>
      <c r="TAZ2117" s="1"/>
      <c r="TBA2117" s="1"/>
      <c r="TBB2117" s="1"/>
      <c r="TBC2117" s="1"/>
      <c r="TBD2117" s="1"/>
      <c r="TBE2117" s="1"/>
      <c r="TBF2117" s="1"/>
      <c r="TBG2117" s="1"/>
      <c r="TBH2117" s="1"/>
      <c r="TBI2117" s="1"/>
      <c r="TBJ2117" s="1"/>
      <c r="TBK2117" s="1"/>
      <c r="TBL2117" s="1"/>
      <c r="TBM2117" s="1"/>
      <c r="TBN2117" s="1"/>
      <c r="TBO2117" s="1"/>
      <c r="TBP2117" s="1"/>
      <c r="TBQ2117" s="1"/>
      <c r="TBR2117" s="1"/>
      <c r="TBS2117" s="1"/>
      <c r="TBT2117" s="1"/>
      <c r="TBU2117" s="1"/>
      <c r="TBV2117" s="1"/>
      <c r="TBW2117" s="1"/>
      <c r="TBX2117" s="1"/>
      <c r="TBY2117" s="1"/>
      <c r="TBZ2117" s="1"/>
      <c r="TCA2117" s="1"/>
      <c r="TCB2117" s="1"/>
      <c r="TCC2117" s="1"/>
      <c r="TCD2117" s="1"/>
      <c r="TCE2117" s="1"/>
      <c r="TCF2117" s="1"/>
      <c r="TCG2117" s="1"/>
      <c r="TCH2117" s="1"/>
      <c r="TCI2117" s="1"/>
      <c r="TCJ2117" s="1"/>
      <c r="TCK2117" s="1"/>
      <c r="TCL2117" s="1"/>
      <c r="TCM2117" s="1"/>
      <c r="TCN2117" s="1"/>
      <c r="TCO2117" s="1"/>
      <c r="TCP2117" s="1"/>
      <c r="TCQ2117" s="1"/>
      <c r="TCR2117" s="1"/>
      <c r="TCS2117" s="1"/>
      <c r="TCT2117" s="1"/>
      <c r="TCU2117" s="1"/>
      <c r="TCV2117" s="1"/>
      <c r="TCW2117" s="1"/>
      <c r="TCX2117" s="1"/>
      <c r="TCY2117" s="1"/>
      <c r="TCZ2117" s="1"/>
      <c r="TDA2117" s="1"/>
      <c r="TDB2117" s="1"/>
      <c r="TDC2117" s="1"/>
      <c r="TDD2117" s="1"/>
      <c r="TDE2117" s="1"/>
      <c r="TDF2117" s="1"/>
      <c r="TDG2117" s="1"/>
      <c r="TDH2117" s="1"/>
      <c r="TDI2117" s="1"/>
      <c r="TDJ2117" s="1"/>
      <c r="TDK2117" s="1"/>
      <c r="TDL2117" s="1"/>
      <c r="TDM2117" s="1"/>
      <c r="TDN2117" s="1"/>
      <c r="TDO2117" s="1"/>
      <c r="TDP2117" s="1"/>
      <c r="TDQ2117" s="1"/>
      <c r="TDR2117" s="1"/>
      <c r="TDS2117" s="1"/>
      <c r="TDT2117" s="1"/>
      <c r="TDU2117" s="1"/>
      <c r="TDV2117" s="1"/>
      <c r="TDW2117" s="1"/>
      <c r="TDX2117" s="1"/>
      <c r="TDY2117" s="1"/>
      <c r="TDZ2117" s="1"/>
      <c r="TEA2117" s="1"/>
      <c r="TEB2117" s="1"/>
      <c r="TEC2117" s="1"/>
      <c r="TED2117" s="1"/>
      <c r="TEE2117" s="1"/>
      <c r="TEF2117" s="1"/>
      <c r="TEG2117" s="1"/>
      <c r="TEH2117" s="1"/>
      <c r="TEI2117" s="1"/>
      <c r="TEJ2117" s="1"/>
      <c r="TEK2117" s="1"/>
      <c r="TEL2117" s="1"/>
      <c r="TEM2117" s="1"/>
      <c r="TEN2117" s="1"/>
      <c r="TEO2117" s="1"/>
      <c r="TEP2117" s="1"/>
      <c r="TEQ2117" s="1"/>
      <c r="TER2117" s="1"/>
      <c r="TES2117" s="1"/>
      <c r="TET2117" s="1"/>
      <c r="TEU2117" s="1"/>
      <c r="TEV2117" s="1"/>
      <c r="TEW2117" s="1"/>
      <c r="TEX2117" s="1"/>
      <c r="TEY2117" s="1"/>
      <c r="TEZ2117" s="1"/>
      <c r="TFA2117" s="1"/>
      <c r="TFB2117" s="1"/>
      <c r="TFC2117" s="1"/>
      <c r="TFD2117" s="1"/>
      <c r="TFE2117" s="1"/>
      <c r="TFF2117" s="1"/>
      <c r="TFG2117" s="1"/>
      <c r="TFH2117" s="1"/>
      <c r="TFI2117" s="1"/>
      <c r="TFJ2117" s="1"/>
      <c r="TFK2117" s="1"/>
      <c r="TFL2117" s="1"/>
      <c r="TFM2117" s="1"/>
      <c r="TFN2117" s="1"/>
      <c r="TFO2117" s="1"/>
      <c r="TFP2117" s="1"/>
      <c r="TFQ2117" s="1"/>
      <c r="TFR2117" s="1"/>
      <c r="TFS2117" s="1"/>
      <c r="TFT2117" s="1"/>
      <c r="TFU2117" s="1"/>
      <c r="TFV2117" s="1"/>
      <c r="TFW2117" s="1"/>
      <c r="TFX2117" s="1"/>
      <c r="TFY2117" s="1"/>
      <c r="TFZ2117" s="1"/>
      <c r="TGA2117" s="1"/>
      <c r="TGB2117" s="1"/>
      <c r="TGC2117" s="1"/>
      <c r="TGD2117" s="1"/>
      <c r="TGE2117" s="1"/>
      <c r="TGF2117" s="1"/>
      <c r="TGG2117" s="1"/>
      <c r="TGH2117" s="1"/>
      <c r="TGI2117" s="1"/>
      <c r="TGJ2117" s="1"/>
      <c r="TGK2117" s="1"/>
      <c r="TGL2117" s="1"/>
      <c r="TGM2117" s="1"/>
      <c r="TGN2117" s="1"/>
      <c r="TGO2117" s="1"/>
      <c r="TGP2117" s="1"/>
      <c r="TGQ2117" s="1"/>
      <c r="TGR2117" s="1"/>
      <c r="TGS2117" s="1"/>
      <c r="TGT2117" s="1"/>
      <c r="TGU2117" s="1"/>
      <c r="TGV2117" s="1"/>
      <c r="TGW2117" s="1"/>
      <c r="TGX2117" s="1"/>
      <c r="TGY2117" s="1"/>
      <c r="TGZ2117" s="1"/>
      <c r="THA2117" s="1"/>
      <c r="THB2117" s="1"/>
      <c r="THC2117" s="1"/>
      <c r="THD2117" s="1"/>
      <c r="THE2117" s="1"/>
      <c r="THF2117" s="1"/>
      <c r="THG2117" s="1"/>
      <c r="THH2117" s="1"/>
      <c r="THI2117" s="1"/>
      <c r="THJ2117" s="1"/>
      <c r="THK2117" s="1"/>
      <c r="THL2117" s="1"/>
      <c r="THM2117" s="1"/>
      <c r="THN2117" s="1"/>
      <c r="THO2117" s="1"/>
      <c r="THP2117" s="1"/>
      <c r="THQ2117" s="1"/>
      <c r="THR2117" s="1"/>
      <c r="THS2117" s="1"/>
      <c r="THT2117" s="1"/>
      <c r="THU2117" s="1"/>
      <c r="THV2117" s="1"/>
      <c r="THW2117" s="1"/>
      <c r="THX2117" s="1"/>
      <c r="THY2117" s="1"/>
      <c r="THZ2117" s="1"/>
      <c r="TIA2117" s="1"/>
      <c r="TIB2117" s="1"/>
      <c r="TIC2117" s="1"/>
      <c r="TID2117" s="1"/>
      <c r="TIE2117" s="1"/>
      <c r="TIF2117" s="1"/>
      <c r="TIG2117" s="1"/>
      <c r="TIH2117" s="1"/>
      <c r="TII2117" s="1"/>
      <c r="TIJ2117" s="1"/>
      <c r="TIK2117" s="1"/>
      <c r="TIL2117" s="1"/>
      <c r="TIM2117" s="1"/>
      <c r="TIN2117" s="1"/>
      <c r="TIO2117" s="1"/>
      <c r="TIP2117" s="1"/>
      <c r="TIQ2117" s="1"/>
      <c r="TIR2117" s="1"/>
      <c r="TIS2117" s="1"/>
      <c r="TIT2117" s="1"/>
      <c r="TIU2117" s="1"/>
      <c r="TIV2117" s="1"/>
      <c r="TIW2117" s="1"/>
      <c r="TIX2117" s="1"/>
      <c r="TIY2117" s="1"/>
      <c r="TIZ2117" s="1"/>
      <c r="TJA2117" s="1"/>
      <c r="TJB2117" s="1"/>
      <c r="TJC2117" s="1"/>
      <c r="TJD2117" s="1"/>
      <c r="TJE2117" s="1"/>
      <c r="TJF2117" s="1"/>
      <c r="TJG2117" s="1"/>
      <c r="TJH2117" s="1"/>
      <c r="TJI2117" s="1"/>
      <c r="TJJ2117" s="1"/>
      <c r="TJK2117" s="1"/>
      <c r="TJL2117" s="1"/>
      <c r="TJM2117" s="1"/>
      <c r="TJN2117" s="1"/>
      <c r="TJO2117" s="1"/>
      <c r="TJP2117" s="1"/>
      <c r="TJQ2117" s="1"/>
      <c r="TJR2117" s="1"/>
      <c r="TJS2117" s="1"/>
      <c r="TJT2117" s="1"/>
      <c r="TJU2117" s="1"/>
      <c r="TJV2117" s="1"/>
      <c r="TJW2117" s="1"/>
      <c r="TJX2117" s="1"/>
      <c r="TJY2117" s="1"/>
      <c r="TJZ2117" s="1"/>
      <c r="TKA2117" s="1"/>
      <c r="TKB2117" s="1"/>
      <c r="TKC2117" s="1"/>
      <c r="TKD2117" s="1"/>
      <c r="TKE2117" s="1"/>
      <c r="TKF2117" s="1"/>
      <c r="TKG2117" s="1"/>
      <c r="TKH2117" s="1"/>
      <c r="TKI2117" s="1"/>
      <c r="TKJ2117" s="1"/>
      <c r="TKK2117" s="1"/>
      <c r="TKL2117" s="1"/>
      <c r="TKM2117" s="1"/>
      <c r="TKN2117" s="1"/>
      <c r="TKO2117" s="1"/>
      <c r="TKP2117" s="1"/>
      <c r="TKQ2117" s="1"/>
      <c r="TKR2117" s="1"/>
      <c r="TKS2117" s="1"/>
      <c r="TKT2117" s="1"/>
      <c r="TKU2117" s="1"/>
      <c r="TKV2117" s="1"/>
      <c r="TKW2117" s="1"/>
      <c r="TKX2117" s="1"/>
      <c r="TKY2117" s="1"/>
      <c r="TKZ2117" s="1"/>
      <c r="TLA2117" s="1"/>
      <c r="TLB2117" s="1"/>
      <c r="TLC2117" s="1"/>
      <c r="TLD2117" s="1"/>
      <c r="TLE2117" s="1"/>
      <c r="TLF2117" s="1"/>
      <c r="TLG2117" s="1"/>
      <c r="TLH2117" s="1"/>
      <c r="TLI2117" s="1"/>
      <c r="TLJ2117" s="1"/>
      <c r="TLK2117" s="1"/>
      <c r="TLL2117" s="1"/>
      <c r="TLM2117" s="1"/>
      <c r="TLN2117" s="1"/>
      <c r="TLO2117" s="1"/>
      <c r="TLP2117" s="1"/>
      <c r="TLQ2117" s="1"/>
      <c r="TLR2117" s="1"/>
      <c r="TLS2117" s="1"/>
      <c r="TLT2117" s="1"/>
      <c r="TLU2117" s="1"/>
      <c r="TLV2117" s="1"/>
      <c r="TLW2117" s="1"/>
      <c r="TLX2117" s="1"/>
      <c r="TLY2117" s="1"/>
      <c r="TLZ2117" s="1"/>
      <c r="TMA2117" s="1"/>
      <c r="TMB2117" s="1"/>
      <c r="TMC2117" s="1"/>
      <c r="TMD2117" s="1"/>
      <c r="TME2117" s="1"/>
      <c r="TMF2117" s="1"/>
      <c r="TMG2117" s="1"/>
      <c r="TMH2117" s="1"/>
      <c r="TMI2117" s="1"/>
      <c r="TMJ2117" s="1"/>
      <c r="TMK2117" s="1"/>
      <c r="TML2117" s="1"/>
      <c r="TMM2117" s="1"/>
      <c r="TMN2117" s="1"/>
      <c r="TMO2117" s="1"/>
      <c r="TMP2117" s="1"/>
      <c r="TMQ2117" s="1"/>
      <c r="TMR2117" s="1"/>
      <c r="TMS2117" s="1"/>
      <c r="TMT2117" s="1"/>
      <c r="TMU2117" s="1"/>
      <c r="TMV2117" s="1"/>
      <c r="TMW2117" s="1"/>
      <c r="TMX2117" s="1"/>
      <c r="TMY2117" s="1"/>
      <c r="TMZ2117" s="1"/>
      <c r="TNA2117" s="1"/>
      <c r="TNB2117" s="1"/>
      <c r="TNC2117" s="1"/>
      <c r="TND2117" s="1"/>
      <c r="TNE2117" s="1"/>
      <c r="TNF2117" s="1"/>
      <c r="TNG2117" s="1"/>
      <c r="TNH2117" s="1"/>
      <c r="TNI2117" s="1"/>
      <c r="TNJ2117" s="1"/>
      <c r="TNK2117" s="1"/>
      <c r="TNL2117" s="1"/>
      <c r="TNM2117" s="1"/>
      <c r="TNN2117" s="1"/>
      <c r="TNO2117" s="1"/>
      <c r="TNP2117" s="1"/>
      <c r="TNQ2117" s="1"/>
      <c r="TNR2117" s="1"/>
      <c r="TNS2117" s="1"/>
      <c r="TNT2117" s="1"/>
      <c r="TNU2117" s="1"/>
      <c r="TNV2117" s="1"/>
      <c r="TNW2117" s="1"/>
      <c r="TNX2117" s="1"/>
      <c r="TNY2117" s="1"/>
      <c r="TNZ2117" s="1"/>
      <c r="TOA2117" s="1"/>
      <c r="TOB2117" s="1"/>
      <c r="TOC2117" s="1"/>
      <c r="TOD2117" s="1"/>
      <c r="TOE2117" s="1"/>
      <c r="TOF2117" s="1"/>
      <c r="TOG2117" s="1"/>
      <c r="TOH2117" s="1"/>
      <c r="TOI2117" s="1"/>
      <c r="TOJ2117" s="1"/>
      <c r="TOK2117" s="1"/>
      <c r="TOL2117" s="1"/>
      <c r="TOM2117" s="1"/>
      <c r="TON2117" s="1"/>
      <c r="TOO2117" s="1"/>
      <c r="TOP2117" s="1"/>
      <c r="TOQ2117" s="1"/>
      <c r="TOR2117" s="1"/>
      <c r="TOS2117" s="1"/>
      <c r="TOT2117" s="1"/>
      <c r="TOU2117" s="1"/>
      <c r="TOV2117" s="1"/>
      <c r="TOW2117" s="1"/>
      <c r="TOX2117" s="1"/>
      <c r="TOY2117" s="1"/>
      <c r="TOZ2117" s="1"/>
      <c r="TPA2117" s="1"/>
      <c r="TPB2117" s="1"/>
      <c r="TPC2117" s="1"/>
      <c r="TPD2117" s="1"/>
      <c r="TPE2117" s="1"/>
      <c r="TPF2117" s="1"/>
      <c r="TPG2117" s="1"/>
      <c r="TPH2117" s="1"/>
      <c r="TPI2117" s="1"/>
      <c r="TPJ2117" s="1"/>
      <c r="TPK2117" s="1"/>
      <c r="TPL2117" s="1"/>
      <c r="TPM2117" s="1"/>
      <c r="TPN2117" s="1"/>
      <c r="TPO2117" s="1"/>
      <c r="TPP2117" s="1"/>
      <c r="TPQ2117" s="1"/>
      <c r="TPR2117" s="1"/>
      <c r="TPS2117" s="1"/>
      <c r="TPT2117" s="1"/>
      <c r="TPU2117" s="1"/>
      <c r="TPV2117" s="1"/>
      <c r="TPW2117" s="1"/>
      <c r="TPX2117" s="1"/>
      <c r="TPY2117" s="1"/>
      <c r="TPZ2117" s="1"/>
      <c r="TQA2117" s="1"/>
      <c r="TQB2117" s="1"/>
      <c r="TQC2117" s="1"/>
      <c r="TQD2117" s="1"/>
      <c r="TQE2117" s="1"/>
      <c r="TQF2117" s="1"/>
      <c r="TQG2117" s="1"/>
      <c r="TQH2117" s="1"/>
      <c r="TQI2117" s="1"/>
      <c r="TQJ2117" s="1"/>
      <c r="TQK2117" s="1"/>
      <c r="TQL2117" s="1"/>
      <c r="TQM2117" s="1"/>
      <c r="TQN2117" s="1"/>
      <c r="TQO2117" s="1"/>
      <c r="TQP2117" s="1"/>
      <c r="TQQ2117" s="1"/>
      <c r="TQR2117" s="1"/>
      <c r="TQS2117" s="1"/>
      <c r="TQT2117" s="1"/>
      <c r="TQU2117" s="1"/>
      <c r="TQV2117" s="1"/>
      <c r="TQW2117" s="1"/>
      <c r="TQX2117" s="1"/>
      <c r="TQY2117" s="1"/>
      <c r="TQZ2117" s="1"/>
      <c r="TRA2117" s="1"/>
      <c r="TRB2117" s="1"/>
      <c r="TRC2117" s="1"/>
      <c r="TRD2117" s="1"/>
      <c r="TRE2117" s="1"/>
      <c r="TRF2117" s="1"/>
      <c r="TRG2117" s="1"/>
      <c r="TRH2117" s="1"/>
      <c r="TRI2117" s="1"/>
      <c r="TRJ2117" s="1"/>
      <c r="TRK2117" s="1"/>
      <c r="TRL2117" s="1"/>
      <c r="TRM2117" s="1"/>
      <c r="TRN2117" s="1"/>
      <c r="TRO2117" s="1"/>
      <c r="TRP2117" s="1"/>
      <c r="TRQ2117" s="1"/>
      <c r="TRR2117" s="1"/>
      <c r="TRS2117" s="1"/>
      <c r="TRT2117" s="1"/>
      <c r="TRU2117" s="1"/>
      <c r="TRV2117" s="1"/>
      <c r="TRW2117" s="1"/>
      <c r="TRX2117" s="1"/>
      <c r="TRY2117" s="1"/>
      <c r="TRZ2117" s="1"/>
      <c r="TSA2117" s="1"/>
      <c r="TSB2117" s="1"/>
      <c r="TSC2117" s="1"/>
      <c r="TSD2117" s="1"/>
      <c r="TSE2117" s="1"/>
      <c r="TSF2117" s="1"/>
      <c r="TSG2117" s="1"/>
      <c r="TSH2117" s="1"/>
      <c r="TSI2117" s="1"/>
      <c r="TSJ2117" s="1"/>
      <c r="TSK2117" s="1"/>
      <c r="TSL2117" s="1"/>
      <c r="TSM2117" s="1"/>
      <c r="TSN2117" s="1"/>
      <c r="TSO2117" s="1"/>
      <c r="TSP2117" s="1"/>
      <c r="TSQ2117" s="1"/>
      <c r="TSR2117" s="1"/>
      <c r="TSS2117" s="1"/>
      <c r="TST2117" s="1"/>
      <c r="TSU2117" s="1"/>
      <c r="TSV2117" s="1"/>
      <c r="TSW2117" s="1"/>
      <c r="TSX2117" s="1"/>
      <c r="TSY2117" s="1"/>
      <c r="TSZ2117" s="1"/>
      <c r="TTA2117" s="1"/>
      <c r="TTB2117" s="1"/>
      <c r="TTC2117" s="1"/>
      <c r="TTD2117" s="1"/>
      <c r="TTE2117" s="1"/>
      <c r="TTF2117" s="1"/>
      <c r="TTG2117" s="1"/>
      <c r="TTH2117" s="1"/>
      <c r="TTI2117" s="1"/>
      <c r="TTJ2117" s="1"/>
      <c r="TTK2117" s="1"/>
      <c r="TTL2117" s="1"/>
      <c r="TTM2117" s="1"/>
      <c r="TTN2117" s="1"/>
      <c r="TTO2117" s="1"/>
      <c r="TTP2117" s="1"/>
      <c r="TTQ2117" s="1"/>
      <c r="TTR2117" s="1"/>
      <c r="TTS2117" s="1"/>
      <c r="TTT2117" s="1"/>
      <c r="TTU2117" s="1"/>
      <c r="TTV2117" s="1"/>
      <c r="TTW2117" s="1"/>
      <c r="TTX2117" s="1"/>
      <c r="TTY2117" s="1"/>
      <c r="TTZ2117" s="1"/>
      <c r="TUA2117" s="1"/>
      <c r="TUB2117" s="1"/>
      <c r="TUC2117" s="1"/>
      <c r="TUD2117" s="1"/>
      <c r="TUE2117" s="1"/>
      <c r="TUF2117" s="1"/>
      <c r="TUG2117" s="1"/>
      <c r="TUH2117" s="1"/>
      <c r="TUI2117" s="1"/>
      <c r="TUJ2117" s="1"/>
      <c r="TUK2117" s="1"/>
      <c r="TUL2117" s="1"/>
      <c r="TUM2117" s="1"/>
      <c r="TUN2117" s="1"/>
      <c r="TUO2117" s="1"/>
      <c r="TUP2117" s="1"/>
      <c r="TUQ2117" s="1"/>
      <c r="TUR2117" s="1"/>
      <c r="TUS2117" s="1"/>
      <c r="TUT2117" s="1"/>
      <c r="TUU2117" s="1"/>
      <c r="TUV2117" s="1"/>
      <c r="TUW2117" s="1"/>
      <c r="TUX2117" s="1"/>
      <c r="TUY2117" s="1"/>
      <c r="TUZ2117" s="1"/>
      <c r="TVA2117" s="1"/>
      <c r="TVB2117" s="1"/>
      <c r="TVC2117" s="1"/>
      <c r="TVD2117" s="1"/>
      <c r="TVE2117" s="1"/>
      <c r="TVF2117" s="1"/>
      <c r="TVG2117" s="1"/>
      <c r="TVH2117" s="1"/>
      <c r="TVI2117" s="1"/>
      <c r="TVJ2117" s="1"/>
      <c r="TVK2117" s="1"/>
      <c r="TVL2117" s="1"/>
      <c r="TVM2117" s="1"/>
      <c r="TVN2117" s="1"/>
      <c r="TVO2117" s="1"/>
      <c r="TVP2117" s="1"/>
      <c r="TVQ2117" s="1"/>
      <c r="TVR2117" s="1"/>
      <c r="TVS2117" s="1"/>
      <c r="TVT2117" s="1"/>
      <c r="TVU2117" s="1"/>
      <c r="TVV2117" s="1"/>
      <c r="TVW2117" s="1"/>
      <c r="TVX2117" s="1"/>
      <c r="TVY2117" s="1"/>
      <c r="TVZ2117" s="1"/>
      <c r="TWA2117" s="1"/>
      <c r="TWB2117" s="1"/>
      <c r="TWC2117" s="1"/>
      <c r="TWD2117" s="1"/>
      <c r="TWE2117" s="1"/>
      <c r="TWF2117" s="1"/>
      <c r="TWG2117" s="1"/>
      <c r="TWH2117" s="1"/>
      <c r="TWI2117" s="1"/>
      <c r="TWJ2117" s="1"/>
      <c r="TWK2117" s="1"/>
      <c r="TWL2117" s="1"/>
      <c r="TWM2117" s="1"/>
      <c r="TWN2117" s="1"/>
      <c r="TWO2117" s="1"/>
      <c r="TWP2117" s="1"/>
      <c r="TWQ2117" s="1"/>
      <c r="TWR2117" s="1"/>
      <c r="TWS2117" s="1"/>
      <c r="TWT2117" s="1"/>
      <c r="TWU2117" s="1"/>
      <c r="TWV2117" s="1"/>
      <c r="TWW2117" s="1"/>
      <c r="TWX2117" s="1"/>
      <c r="TWY2117" s="1"/>
      <c r="TWZ2117" s="1"/>
      <c r="TXA2117" s="1"/>
      <c r="TXB2117" s="1"/>
      <c r="TXC2117" s="1"/>
      <c r="TXD2117" s="1"/>
      <c r="TXE2117" s="1"/>
      <c r="TXF2117" s="1"/>
      <c r="TXG2117" s="1"/>
      <c r="TXH2117" s="1"/>
      <c r="TXI2117" s="1"/>
      <c r="TXJ2117" s="1"/>
      <c r="TXK2117" s="1"/>
      <c r="TXL2117" s="1"/>
      <c r="TXM2117" s="1"/>
      <c r="TXN2117" s="1"/>
      <c r="TXO2117" s="1"/>
      <c r="TXP2117" s="1"/>
      <c r="TXQ2117" s="1"/>
      <c r="TXR2117" s="1"/>
      <c r="TXS2117" s="1"/>
      <c r="TXT2117" s="1"/>
      <c r="TXU2117" s="1"/>
      <c r="TXV2117" s="1"/>
      <c r="TXW2117" s="1"/>
      <c r="TXX2117" s="1"/>
      <c r="TXY2117" s="1"/>
      <c r="TXZ2117" s="1"/>
      <c r="TYA2117" s="1"/>
      <c r="TYB2117" s="1"/>
      <c r="TYC2117" s="1"/>
      <c r="TYD2117" s="1"/>
      <c r="TYE2117" s="1"/>
      <c r="TYF2117" s="1"/>
      <c r="TYG2117" s="1"/>
      <c r="TYH2117" s="1"/>
      <c r="TYI2117" s="1"/>
      <c r="TYJ2117" s="1"/>
      <c r="TYK2117" s="1"/>
      <c r="TYL2117" s="1"/>
      <c r="TYM2117" s="1"/>
      <c r="TYN2117" s="1"/>
      <c r="TYO2117" s="1"/>
      <c r="TYP2117" s="1"/>
      <c r="TYQ2117" s="1"/>
      <c r="TYR2117" s="1"/>
      <c r="TYS2117" s="1"/>
      <c r="TYT2117" s="1"/>
      <c r="TYU2117" s="1"/>
      <c r="TYV2117" s="1"/>
      <c r="TYW2117" s="1"/>
      <c r="TYX2117" s="1"/>
      <c r="TYY2117" s="1"/>
      <c r="TYZ2117" s="1"/>
      <c r="TZA2117" s="1"/>
      <c r="TZB2117" s="1"/>
      <c r="TZC2117" s="1"/>
      <c r="TZD2117" s="1"/>
      <c r="TZE2117" s="1"/>
      <c r="TZF2117" s="1"/>
      <c r="TZG2117" s="1"/>
      <c r="TZH2117" s="1"/>
      <c r="TZI2117" s="1"/>
      <c r="TZJ2117" s="1"/>
      <c r="TZK2117" s="1"/>
      <c r="TZL2117" s="1"/>
      <c r="TZM2117" s="1"/>
      <c r="TZN2117" s="1"/>
      <c r="TZO2117" s="1"/>
      <c r="TZP2117" s="1"/>
      <c r="TZQ2117" s="1"/>
      <c r="TZR2117" s="1"/>
      <c r="TZS2117" s="1"/>
      <c r="TZT2117" s="1"/>
      <c r="TZU2117" s="1"/>
      <c r="TZV2117" s="1"/>
      <c r="TZW2117" s="1"/>
      <c r="TZX2117" s="1"/>
      <c r="TZY2117" s="1"/>
      <c r="TZZ2117" s="1"/>
      <c r="UAA2117" s="1"/>
      <c r="UAB2117" s="1"/>
      <c r="UAC2117" s="1"/>
      <c r="UAD2117" s="1"/>
      <c r="UAE2117" s="1"/>
      <c r="UAF2117" s="1"/>
      <c r="UAG2117" s="1"/>
      <c r="UAH2117" s="1"/>
      <c r="UAI2117" s="1"/>
      <c r="UAJ2117" s="1"/>
      <c r="UAK2117" s="1"/>
      <c r="UAL2117" s="1"/>
      <c r="UAM2117" s="1"/>
      <c r="UAN2117" s="1"/>
      <c r="UAO2117" s="1"/>
      <c r="UAP2117" s="1"/>
      <c r="UAQ2117" s="1"/>
      <c r="UAR2117" s="1"/>
      <c r="UAS2117" s="1"/>
      <c r="UAT2117" s="1"/>
      <c r="UAU2117" s="1"/>
      <c r="UAV2117" s="1"/>
      <c r="UAW2117" s="1"/>
      <c r="UAX2117" s="1"/>
      <c r="UAY2117" s="1"/>
      <c r="UAZ2117" s="1"/>
      <c r="UBA2117" s="1"/>
      <c r="UBB2117" s="1"/>
      <c r="UBC2117" s="1"/>
      <c r="UBD2117" s="1"/>
      <c r="UBE2117" s="1"/>
      <c r="UBF2117" s="1"/>
      <c r="UBG2117" s="1"/>
      <c r="UBH2117" s="1"/>
      <c r="UBI2117" s="1"/>
      <c r="UBJ2117" s="1"/>
      <c r="UBK2117" s="1"/>
      <c r="UBL2117" s="1"/>
      <c r="UBM2117" s="1"/>
      <c r="UBN2117" s="1"/>
      <c r="UBO2117" s="1"/>
      <c r="UBP2117" s="1"/>
      <c r="UBQ2117" s="1"/>
      <c r="UBR2117" s="1"/>
      <c r="UBS2117" s="1"/>
      <c r="UBT2117" s="1"/>
      <c r="UBU2117" s="1"/>
      <c r="UBV2117" s="1"/>
      <c r="UBW2117" s="1"/>
      <c r="UBX2117" s="1"/>
      <c r="UBY2117" s="1"/>
      <c r="UBZ2117" s="1"/>
      <c r="UCA2117" s="1"/>
      <c r="UCB2117" s="1"/>
      <c r="UCC2117" s="1"/>
      <c r="UCD2117" s="1"/>
      <c r="UCE2117" s="1"/>
      <c r="UCF2117" s="1"/>
      <c r="UCG2117" s="1"/>
      <c r="UCH2117" s="1"/>
      <c r="UCI2117" s="1"/>
      <c r="UCJ2117" s="1"/>
      <c r="UCK2117" s="1"/>
      <c r="UCL2117" s="1"/>
      <c r="UCM2117" s="1"/>
      <c r="UCN2117" s="1"/>
      <c r="UCO2117" s="1"/>
      <c r="UCP2117" s="1"/>
      <c r="UCQ2117" s="1"/>
      <c r="UCR2117" s="1"/>
      <c r="UCS2117" s="1"/>
      <c r="UCT2117" s="1"/>
      <c r="UCU2117" s="1"/>
      <c r="UCV2117" s="1"/>
      <c r="UCW2117" s="1"/>
      <c r="UCX2117" s="1"/>
      <c r="UCY2117" s="1"/>
      <c r="UCZ2117" s="1"/>
      <c r="UDA2117" s="1"/>
      <c r="UDB2117" s="1"/>
      <c r="UDC2117" s="1"/>
      <c r="UDD2117" s="1"/>
      <c r="UDE2117" s="1"/>
      <c r="UDF2117" s="1"/>
      <c r="UDG2117" s="1"/>
      <c r="UDH2117" s="1"/>
      <c r="UDI2117" s="1"/>
      <c r="UDJ2117" s="1"/>
      <c r="UDK2117" s="1"/>
      <c r="UDL2117" s="1"/>
      <c r="UDM2117" s="1"/>
      <c r="UDN2117" s="1"/>
      <c r="UDO2117" s="1"/>
      <c r="UDP2117" s="1"/>
      <c r="UDQ2117" s="1"/>
      <c r="UDR2117" s="1"/>
      <c r="UDS2117" s="1"/>
      <c r="UDT2117" s="1"/>
      <c r="UDU2117" s="1"/>
      <c r="UDV2117" s="1"/>
      <c r="UDW2117" s="1"/>
      <c r="UDX2117" s="1"/>
      <c r="UDY2117" s="1"/>
      <c r="UDZ2117" s="1"/>
      <c r="UEA2117" s="1"/>
      <c r="UEB2117" s="1"/>
      <c r="UEC2117" s="1"/>
      <c r="UED2117" s="1"/>
      <c r="UEE2117" s="1"/>
      <c r="UEF2117" s="1"/>
      <c r="UEG2117" s="1"/>
      <c r="UEH2117" s="1"/>
      <c r="UEI2117" s="1"/>
      <c r="UEJ2117" s="1"/>
      <c r="UEK2117" s="1"/>
      <c r="UEL2117" s="1"/>
      <c r="UEM2117" s="1"/>
      <c r="UEN2117" s="1"/>
      <c r="UEO2117" s="1"/>
      <c r="UEP2117" s="1"/>
      <c r="UEQ2117" s="1"/>
      <c r="UER2117" s="1"/>
      <c r="UES2117" s="1"/>
      <c r="UET2117" s="1"/>
      <c r="UEU2117" s="1"/>
      <c r="UEV2117" s="1"/>
      <c r="UEW2117" s="1"/>
      <c r="UEX2117" s="1"/>
      <c r="UEY2117" s="1"/>
      <c r="UEZ2117" s="1"/>
      <c r="UFA2117" s="1"/>
      <c r="UFB2117" s="1"/>
      <c r="UFC2117" s="1"/>
      <c r="UFD2117" s="1"/>
      <c r="UFE2117" s="1"/>
      <c r="UFF2117" s="1"/>
      <c r="UFG2117" s="1"/>
      <c r="UFH2117" s="1"/>
      <c r="UFI2117" s="1"/>
      <c r="UFJ2117" s="1"/>
      <c r="UFK2117" s="1"/>
      <c r="UFL2117" s="1"/>
      <c r="UFM2117" s="1"/>
      <c r="UFN2117" s="1"/>
      <c r="UFO2117" s="1"/>
      <c r="UFP2117" s="1"/>
      <c r="UFQ2117" s="1"/>
      <c r="UFR2117" s="1"/>
      <c r="UFS2117" s="1"/>
      <c r="UFT2117" s="1"/>
      <c r="UFU2117" s="1"/>
      <c r="UFV2117" s="1"/>
      <c r="UFW2117" s="1"/>
      <c r="UFX2117" s="1"/>
      <c r="UFY2117" s="1"/>
      <c r="UFZ2117" s="1"/>
      <c r="UGA2117" s="1"/>
      <c r="UGB2117" s="1"/>
      <c r="UGC2117" s="1"/>
      <c r="UGD2117" s="1"/>
      <c r="UGE2117" s="1"/>
      <c r="UGF2117" s="1"/>
      <c r="UGG2117" s="1"/>
      <c r="UGH2117" s="1"/>
      <c r="UGI2117" s="1"/>
      <c r="UGJ2117" s="1"/>
      <c r="UGK2117" s="1"/>
      <c r="UGL2117" s="1"/>
      <c r="UGM2117" s="1"/>
      <c r="UGN2117" s="1"/>
      <c r="UGO2117" s="1"/>
      <c r="UGP2117" s="1"/>
      <c r="UGQ2117" s="1"/>
      <c r="UGR2117" s="1"/>
      <c r="UGS2117" s="1"/>
      <c r="UGT2117" s="1"/>
      <c r="UGU2117" s="1"/>
      <c r="UGV2117" s="1"/>
      <c r="UGW2117" s="1"/>
      <c r="UGX2117" s="1"/>
      <c r="UGY2117" s="1"/>
      <c r="UGZ2117" s="1"/>
      <c r="UHA2117" s="1"/>
      <c r="UHB2117" s="1"/>
      <c r="UHC2117" s="1"/>
      <c r="UHD2117" s="1"/>
      <c r="UHE2117" s="1"/>
      <c r="UHF2117" s="1"/>
      <c r="UHG2117" s="1"/>
      <c r="UHH2117" s="1"/>
      <c r="UHI2117" s="1"/>
      <c r="UHJ2117" s="1"/>
      <c r="UHK2117" s="1"/>
      <c r="UHL2117" s="1"/>
      <c r="UHM2117" s="1"/>
      <c r="UHN2117" s="1"/>
      <c r="UHO2117" s="1"/>
      <c r="UHP2117" s="1"/>
      <c r="UHQ2117" s="1"/>
      <c r="UHR2117" s="1"/>
      <c r="UHS2117" s="1"/>
      <c r="UHT2117" s="1"/>
      <c r="UHU2117" s="1"/>
      <c r="UHV2117" s="1"/>
      <c r="UHW2117" s="1"/>
      <c r="UHX2117" s="1"/>
      <c r="UHY2117" s="1"/>
      <c r="UHZ2117" s="1"/>
      <c r="UIA2117" s="1"/>
      <c r="UIB2117" s="1"/>
      <c r="UIC2117" s="1"/>
      <c r="UID2117" s="1"/>
      <c r="UIE2117" s="1"/>
      <c r="UIF2117" s="1"/>
      <c r="UIG2117" s="1"/>
      <c r="UIH2117" s="1"/>
      <c r="UII2117" s="1"/>
      <c r="UIJ2117" s="1"/>
      <c r="UIK2117" s="1"/>
      <c r="UIL2117" s="1"/>
      <c r="UIM2117" s="1"/>
      <c r="UIN2117" s="1"/>
      <c r="UIO2117" s="1"/>
      <c r="UIP2117" s="1"/>
      <c r="UIQ2117" s="1"/>
      <c r="UIR2117" s="1"/>
      <c r="UIS2117" s="1"/>
      <c r="UIT2117" s="1"/>
      <c r="UIU2117" s="1"/>
      <c r="UIV2117" s="1"/>
      <c r="UIW2117" s="1"/>
      <c r="UIX2117" s="1"/>
      <c r="UIY2117" s="1"/>
      <c r="UIZ2117" s="1"/>
      <c r="UJA2117" s="1"/>
      <c r="UJB2117" s="1"/>
      <c r="UJC2117" s="1"/>
      <c r="UJD2117" s="1"/>
      <c r="UJE2117" s="1"/>
      <c r="UJF2117" s="1"/>
      <c r="UJG2117" s="1"/>
      <c r="UJH2117" s="1"/>
      <c r="UJI2117" s="1"/>
      <c r="UJJ2117" s="1"/>
      <c r="UJK2117" s="1"/>
      <c r="UJL2117" s="1"/>
      <c r="UJM2117" s="1"/>
      <c r="UJN2117" s="1"/>
      <c r="UJO2117" s="1"/>
      <c r="UJP2117" s="1"/>
      <c r="UJQ2117" s="1"/>
      <c r="UJR2117" s="1"/>
      <c r="UJS2117" s="1"/>
      <c r="UJT2117" s="1"/>
      <c r="UJU2117" s="1"/>
      <c r="UJV2117" s="1"/>
      <c r="UJW2117" s="1"/>
      <c r="UJX2117" s="1"/>
      <c r="UJY2117" s="1"/>
      <c r="UJZ2117" s="1"/>
      <c r="UKA2117" s="1"/>
      <c r="UKB2117" s="1"/>
      <c r="UKC2117" s="1"/>
      <c r="UKD2117" s="1"/>
      <c r="UKE2117" s="1"/>
      <c r="UKF2117" s="1"/>
      <c r="UKG2117" s="1"/>
      <c r="UKH2117" s="1"/>
      <c r="UKI2117" s="1"/>
      <c r="UKJ2117" s="1"/>
      <c r="UKK2117" s="1"/>
      <c r="UKL2117" s="1"/>
      <c r="UKM2117" s="1"/>
      <c r="UKN2117" s="1"/>
      <c r="UKO2117" s="1"/>
      <c r="UKP2117" s="1"/>
      <c r="UKQ2117" s="1"/>
      <c r="UKR2117" s="1"/>
      <c r="UKS2117" s="1"/>
      <c r="UKT2117" s="1"/>
      <c r="UKU2117" s="1"/>
      <c r="UKV2117" s="1"/>
      <c r="UKW2117" s="1"/>
      <c r="UKX2117" s="1"/>
      <c r="UKY2117" s="1"/>
      <c r="UKZ2117" s="1"/>
      <c r="ULA2117" s="1"/>
      <c r="ULB2117" s="1"/>
      <c r="ULC2117" s="1"/>
      <c r="ULD2117" s="1"/>
      <c r="ULE2117" s="1"/>
      <c r="ULF2117" s="1"/>
      <c r="ULG2117" s="1"/>
      <c r="ULH2117" s="1"/>
      <c r="ULI2117" s="1"/>
      <c r="ULJ2117" s="1"/>
      <c r="ULK2117" s="1"/>
      <c r="ULL2117" s="1"/>
      <c r="ULM2117" s="1"/>
      <c r="ULN2117" s="1"/>
      <c r="ULO2117" s="1"/>
      <c r="ULP2117" s="1"/>
      <c r="ULQ2117" s="1"/>
      <c r="ULR2117" s="1"/>
      <c r="ULS2117" s="1"/>
      <c r="ULT2117" s="1"/>
      <c r="ULU2117" s="1"/>
      <c r="ULV2117" s="1"/>
      <c r="ULW2117" s="1"/>
      <c r="ULX2117" s="1"/>
      <c r="ULY2117" s="1"/>
      <c r="ULZ2117" s="1"/>
      <c r="UMA2117" s="1"/>
      <c r="UMB2117" s="1"/>
      <c r="UMC2117" s="1"/>
      <c r="UMD2117" s="1"/>
      <c r="UME2117" s="1"/>
      <c r="UMF2117" s="1"/>
      <c r="UMG2117" s="1"/>
      <c r="UMH2117" s="1"/>
      <c r="UMI2117" s="1"/>
      <c r="UMJ2117" s="1"/>
      <c r="UMK2117" s="1"/>
      <c r="UML2117" s="1"/>
      <c r="UMM2117" s="1"/>
      <c r="UMN2117" s="1"/>
      <c r="UMO2117" s="1"/>
      <c r="UMP2117" s="1"/>
      <c r="UMQ2117" s="1"/>
      <c r="UMR2117" s="1"/>
      <c r="UMS2117" s="1"/>
      <c r="UMT2117" s="1"/>
      <c r="UMU2117" s="1"/>
      <c r="UMV2117" s="1"/>
      <c r="UMW2117" s="1"/>
      <c r="UMX2117" s="1"/>
      <c r="UMY2117" s="1"/>
      <c r="UMZ2117" s="1"/>
      <c r="UNA2117" s="1"/>
      <c r="UNB2117" s="1"/>
      <c r="UNC2117" s="1"/>
      <c r="UND2117" s="1"/>
      <c r="UNE2117" s="1"/>
      <c r="UNF2117" s="1"/>
      <c r="UNG2117" s="1"/>
      <c r="UNH2117" s="1"/>
      <c r="UNI2117" s="1"/>
      <c r="UNJ2117" s="1"/>
      <c r="UNK2117" s="1"/>
      <c r="UNL2117" s="1"/>
      <c r="UNM2117" s="1"/>
      <c r="UNN2117" s="1"/>
      <c r="UNO2117" s="1"/>
      <c r="UNP2117" s="1"/>
      <c r="UNQ2117" s="1"/>
      <c r="UNR2117" s="1"/>
      <c r="UNS2117" s="1"/>
      <c r="UNT2117" s="1"/>
      <c r="UNU2117" s="1"/>
      <c r="UNV2117" s="1"/>
      <c r="UNW2117" s="1"/>
      <c r="UNX2117" s="1"/>
      <c r="UNY2117" s="1"/>
      <c r="UNZ2117" s="1"/>
      <c r="UOA2117" s="1"/>
      <c r="UOB2117" s="1"/>
      <c r="UOC2117" s="1"/>
      <c r="UOD2117" s="1"/>
      <c r="UOE2117" s="1"/>
      <c r="UOF2117" s="1"/>
      <c r="UOG2117" s="1"/>
      <c r="UOH2117" s="1"/>
      <c r="UOI2117" s="1"/>
      <c r="UOJ2117" s="1"/>
      <c r="UOK2117" s="1"/>
      <c r="UOL2117" s="1"/>
      <c r="UOM2117" s="1"/>
      <c r="UON2117" s="1"/>
      <c r="UOO2117" s="1"/>
      <c r="UOP2117" s="1"/>
      <c r="UOQ2117" s="1"/>
      <c r="UOR2117" s="1"/>
      <c r="UOS2117" s="1"/>
      <c r="UOT2117" s="1"/>
      <c r="UOU2117" s="1"/>
      <c r="UOV2117" s="1"/>
      <c r="UOW2117" s="1"/>
      <c r="UOX2117" s="1"/>
      <c r="UOY2117" s="1"/>
      <c r="UOZ2117" s="1"/>
      <c r="UPA2117" s="1"/>
      <c r="UPB2117" s="1"/>
      <c r="UPC2117" s="1"/>
      <c r="UPD2117" s="1"/>
      <c r="UPE2117" s="1"/>
      <c r="UPF2117" s="1"/>
      <c r="UPG2117" s="1"/>
      <c r="UPH2117" s="1"/>
      <c r="UPI2117" s="1"/>
      <c r="UPJ2117" s="1"/>
      <c r="UPK2117" s="1"/>
      <c r="UPL2117" s="1"/>
      <c r="UPM2117" s="1"/>
      <c r="UPN2117" s="1"/>
      <c r="UPO2117" s="1"/>
      <c r="UPP2117" s="1"/>
      <c r="UPQ2117" s="1"/>
      <c r="UPR2117" s="1"/>
      <c r="UPS2117" s="1"/>
      <c r="UPT2117" s="1"/>
      <c r="UPU2117" s="1"/>
      <c r="UPV2117" s="1"/>
      <c r="UPW2117" s="1"/>
      <c r="UPX2117" s="1"/>
      <c r="UPY2117" s="1"/>
      <c r="UPZ2117" s="1"/>
      <c r="UQA2117" s="1"/>
      <c r="UQB2117" s="1"/>
      <c r="UQC2117" s="1"/>
      <c r="UQD2117" s="1"/>
      <c r="UQE2117" s="1"/>
      <c r="UQF2117" s="1"/>
      <c r="UQG2117" s="1"/>
      <c r="UQH2117" s="1"/>
      <c r="UQI2117" s="1"/>
      <c r="UQJ2117" s="1"/>
      <c r="UQK2117" s="1"/>
      <c r="UQL2117" s="1"/>
      <c r="UQM2117" s="1"/>
      <c r="UQN2117" s="1"/>
      <c r="UQO2117" s="1"/>
      <c r="UQP2117" s="1"/>
      <c r="UQQ2117" s="1"/>
      <c r="UQR2117" s="1"/>
      <c r="UQS2117" s="1"/>
      <c r="UQT2117" s="1"/>
      <c r="UQU2117" s="1"/>
      <c r="UQV2117" s="1"/>
      <c r="UQW2117" s="1"/>
      <c r="UQX2117" s="1"/>
      <c r="UQY2117" s="1"/>
      <c r="UQZ2117" s="1"/>
      <c r="URA2117" s="1"/>
      <c r="URB2117" s="1"/>
      <c r="URC2117" s="1"/>
      <c r="URD2117" s="1"/>
      <c r="URE2117" s="1"/>
      <c r="URF2117" s="1"/>
      <c r="URG2117" s="1"/>
      <c r="URH2117" s="1"/>
      <c r="URI2117" s="1"/>
      <c r="URJ2117" s="1"/>
      <c r="URK2117" s="1"/>
      <c r="URL2117" s="1"/>
      <c r="URM2117" s="1"/>
      <c r="URN2117" s="1"/>
      <c r="URO2117" s="1"/>
      <c r="URP2117" s="1"/>
      <c r="URQ2117" s="1"/>
      <c r="URR2117" s="1"/>
      <c r="URS2117" s="1"/>
      <c r="URT2117" s="1"/>
      <c r="URU2117" s="1"/>
      <c r="URV2117" s="1"/>
      <c r="URW2117" s="1"/>
      <c r="URX2117" s="1"/>
      <c r="URY2117" s="1"/>
      <c r="URZ2117" s="1"/>
      <c r="USA2117" s="1"/>
      <c r="USB2117" s="1"/>
      <c r="USC2117" s="1"/>
      <c r="USD2117" s="1"/>
      <c r="USE2117" s="1"/>
      <c r="USF2117" s="1"/>
      <c r="USG2117" s="1"/>
      <c r="USH2117" s="1"/>
      <c r="USI2117" s="1"/>
      <c r="USJ2117" s="1"/>
      <c r="USK2117" s="1"/>
      <c r="USL2117" s="1"/>
      <c r="USM2117" s="1"/>
      <c r="USN2117" s="1"/>
      <c r="USO2117" s="1"/>
      <c r="USP2117" s="1"/>
      <c r="USQ2117" s="1"/>
      <c r="USR2117" s="1"/>
      <c r="USS2117" s="1"/>
      <c r="UST2117" s="1"/>
      <c r="USU2117" s="1"/>
      <c r="USV2117" s="1"/>
      <c r="USW2117" s="1"/>
      <c r="USX2117" s="1"/>
      <c r="USY2117" s="1"/>
      <c r="USZ2117" s="1"/>
      <c r="UTA2117" s="1"/>
      <c r="UTB2117" s="1"/>
      <c r="UTC2117" s="1"/>
      <c r="UTD2117" s="1"/>
      <c r="UTE2117" s="1"/>
      <c r="UTF2117" s="1"/>
      <c r="UTG2117" s="1"/>
      <c r="UTH2117" s="1"/>
      <c r="UTI2117" s="1"/>
      <c r="UTJ2117" s="1"/>
      <c r="UTK2117" s="1"/>
      <c r="UTL2117" s="1"/>
      <c r="UTM2117" s="1"/>
      <c r="UTN2117" s="1"/>
      <c r="UTO2117" s="1"/>
      <c r="UTP2117" s="1"/>
      <c r="UTQ2117" s="1"/>
      <c r="UTR2117" s="1"/>
      <c r="UTS2117" s="1"/>
      <c r="UTT2117" s="1"/>
      <c r="UTU2117" s="1"/>
      <c r="UTV2117" s="1"/>
      <c r="UTW2117" s="1"/>
      <c r="UTX2117" s="1"/>
      <c r="UTY2117" s="1"/>
      <c r="UTZ2117" s="1"/>
      <c r="UUA2117" s="1"/>
      <c r="UUB2117" s="1"/>
      <c r="UUC2117" s="1"/>
      <c r="UUD2117" s="1"/>
      <c r="UUE2117" s="1"/>
      <c r="UUF2117" s="1"/>
      <c r="UUG2117" s="1"/>
      <c r="UUH2117" s="1"/>
      <c r="UUI2117" s="1"/>
      <c r="UUJ2117" s="1"/>
      <c r="UUK2117" s="1"/>
      <c r="UUL2117" s="1"/>
      <c r="UUM2117" s="1"/>
      <c r="UUN2117" s="1"/>
      <c r="UUO2117" s="1"/>
      <c r="UUP2117" s="1"/>
      <c r="UUQ2117" s="1"/>
      <c r="UUR2117" s="1"/>
      <c r="UUS2117" s="1"/>
      <c r="UUT2117" s="1"/>
      <c r="UUU2117" s="1"/>
      <c r="UUV2117" s="1"/>
      <c r="UUW2117" s="1"/>
      <c r="UUX2117" s="1"/>
      <c r="UUY2117" s="1"/>
      <c r="UUZ2117" s="1"/>
      <c r="UVA2117" s="1"/>
      <c r="UVB2117" s="1"/>
      <c r="UVC2117" s="1"/>
      <c r="UVD2117" s="1"/>
      <c r="UVE2117" s="1"/>
      <c r="UVF2117" s="1"/>
      <c r="UVG2117" s="1"/>
      <c r="UVH2117" s="1"/>
      <c r="UVI2117" s="1"/>
      <c r="UVJ2117" s="1"/>
      <c r="UVK2117" s="1"/>
      <c r="UVL2117" s="1"/>
      <c r="UVM2117" s="1"/>
      <c r="UVN2117" s="1"/>
      <c r="UVO2117" s="1"/>
      <c r="UVP2117" s="1"/>
      <c r="UVQ2117" s="1"/>
      <c r="UVR2117" s="1"/>
      <c r="UVS2117" s="1"/>
      <c r="UVT2117" s="1"/>
      <c r="UVU2117" s="1"/>
      <c r="UVV2117" s="1"/>
      <c r="UVW2117" s="1"/>
      <c r="UVX2117" s="1"/>
      <c r="UVY2117" s="1"/>
      <c r="UVZ2117" s="1"/>
      <c r="UWA2117" s="1"/>
      <c r="UWB2117" s="1"/>
      <c r="UWC2117" s="1"/>
      <c r="UWD2117" s="1"/>
      <c r="UWE2117" s="1"/>
      <c r="UWF2117" s="1"/>
      <c r="UWG2117" s="1"/>
      <c r="UWH2117" s="1"/>
      <c r="UWI2117" s="1"/>
      <c r="UWJ2117" s="1"/>
      <c r="UWK2117" s="1"/>
      <c r="UWL2117" s="1"/>
      <c r="UWM2117" s="1"/>
      <c r="UWN2117" s="1"/>
      <c r="UWO2117" s="1"/>
      <c r="UWP2117" s="1"/>
      <c r="UWQ2117" s="1"/>
      <c r="UWR2117" s="1"/>
      <c r="UWS2117" s="1"/>
      <c r="UWT2117" s="1"/>
      <c r="UWU2117" s="1"/>
      <c r="UWV2117" s="1"/>
      <c r="UWW2117" s="1"/>
      <c r="UWX2117" s="1"/>
      <c r="UWY2117" s="1"/>
      <c r="UWZ2117" s="1"/>
      <c r="UXA2117" s="1"/>
      <c r="UXB2117" s="1"/>
      <c r="UXC2117" s="1"/>
      <c r="UXD2117" s="1"/>
      <c r="UXE2117" s="1"/>
      <c r="UXF2117" s="1"/>
      <c r="UXG2117" s="1"/>
      <c r="UXH2117" s="1"/>
      <c r="UXI2117" s="1"/>
      <c r="UXJ2117" s="1"/>
      <c r="UXK2117" s="1"/>
      <c r="UXL2117" s="1"/>
      <c r="UXM2117" s="1"/>
      <c r="UXN2117" s="1"/>
      <c r="UXO2117" s="1"/>
      <c r="UXP2117" s="1"/>
      <c r="UXQ2117" s="1"/>
      <c r="UXR2117" s="1"/>
      <c r="UXS2117" s="1"/>
      <c r="UXT2117" s="1"/>
      <c r="UXU2117" s="1"/>
      <c r="UXV2117" s="1"/>
      <c r="UXW2117" s="1"/>
      <c r="UXX2117" s="1"/>
      <c r="UXY2117" s="1"/>
      <c r="UXZ2117" s="1"/>
      <c r="UYA2117" s="1"/>
      <c r="UYB2117" s="1"/>
      <c r="UYC2117" s="1"/>
      <c r="UYD2117" s="1"/>
      <c r="UYE2117" s="1"/>
      <c r="UYF2117" s="1"/>
      <c r="UYG2117" s="1"/>
      <c r="UYH2117" s="1"/>
      <c r="UYI2117" s="1"/>
      <c r="UYJ2117" s="1"/>
      <c r="UYK2117" s="1"/>
      <c r="UYL2117" s="1"/>
      <c r="UYM2117" s="1"/>
      <c r="UYN2117" s="1"/>
      <c r="UYO2117" s="1"/>
      <c r="UYP2117" s="1"/>
      <c r="UYQ2117" s="1"/>
      <c r="UYR2117" s="1"/>
      <c r="UYS2117" s="1"/>
      <c r="UYT2117" s="1"/>
      <c r="UYU2117" s="1"/>
      <c r="UYV2117" s="1"/>
      <c r="UYW2117" s="1"/>
      <c r="UYX2117" s="1"/>
      <c r="UYY2117" s="1"/>
      <c r="UYZ2117" s="1"/>
      <c r="UZA2117" s="1"/>
      <c r="UZB2117" s="1"/>
      <c r="UZC2117" s="1"/>
      <c r="UZD2117" s="1"/>
      <c r="UZE2117" s="1"/>
      <c r="UZF2117" s="1"/>
      <c r="UZG2117" s="1"/>
      <c r="UZH2117" s="1"/>
      <c r="UZI2117" s="1"/>
      <c r="UZJ2117" s="1"/>
      <c r="UZK2117" s="1"/>
      <c r="UZL2117" s="1"/>
      <c r="UZM2117" s="1"/>
      <c r="UZN2117" s="1"/>
      <c r="UZO2117" s="1"/>
      <c r="UZP2117" s="1"/>
      <c r="UZQ2117" s="1"/>
      <c r="UZR2117" s="1"/>
      <c r="UZS2117" s="1"/>
      <c r="UZT2117" s="1"/>
      <c r="UZU2117" s="1"/>
      <c r="UZV2117" s="1"/>
      <c r="UZW2117" s="1"/>
      <c r="UZX2117" s="1"/>
      <c r="UZY2117" s="1"/>
      <c r="UZZ2117" s="1"/>
      <c r="VAA2117" s="1"/>
      <c r="VAB2117" s="1"/>
      <c r="VAC2117" s="1"/>
      <c r="VAD2117" s="1"/>
      <c r="VAE2117" s="1"/>
      <c r="VAF2117" s="1"/>
      <c r="VAG2117" s="1"/>
      <c r="VAH2117" s="1"/>
      <c r="VAI2117" s="1"/>
      <c r="VAJ2117" s="1"/>
      <c r="VAK2117" s="1"/>
      <c r="VAL2117" s="1"/>
      <c r="VAM2117" s="1"/>
      <c r="VAN2117" s="1"/>
      <c r="VAO2117" s="1"/>
      <c r="VAP2117" s="1"/>
      <c r="VAQ2117" s="1"/>
      <c r="VAR2117" s="1"/>
      <c r="VAS2117" s="1"/>
      <c r="VAT2117" s="1"/>
      <c r="VAU2117" s="1"/>
      <c r="VAV2117" s="1"/>
      <c r="VAW2117" s="1"/>
      <c r="VAX2117" s="1"/>
      <c r="VAY2117" s="1"/>
      <c r="VAZ2117" s="1"/>
      <c r="VBA2117" s="1"/>
      <c r="VBB2117" s="1"/>
      <c r="VBC2117" s="1"/>
      <c r="VBD2117" s="1"/>
      <c r="VBE2117" s="1"/>
      <c r="VBF2117" s="1"/>
      <c r="VBG2117" s="1"/>
      <c r="VBH2117" s="1"/>
      <c r="VBI2117" s="1"/>
      <c r="VBJ2117" s="1"/>
      <c r="VBK2117" s="1"/>
      <c r="VBL2117" s="1"/>
      <c r="VBM2117" s="1"/>
      <c r="VBN2117" s="1"/>
      <c r="VBO2117" s="1"/>
      <c r="VBP2117" s="1"/>
      <c r="VBQ2117" s="1"/>
      <c r="VBR2117" s="1"/>
      <c r="VBS2117" s="1"/>
      <c r="VBT2117" s="1"/>
      <c r="VBU2117" s="1"/>
      <c r="VBV2117" s="1"/>
      <c r="VBW2117" s="1"/>
      <c r="VBX2117" s="1"/>
      <c r="VBY2117" s="1"/>
      <c r="VBZ2117" s="1"/>
      <c r="VCA2117" s="1"/>
      <c r="VCB2117" s="1"/>
      <c r="VCC2117" s="1"/>
      <c r="VCD2117" s="1"/>
      <c r="VCE2117" s="1"/>
      <c r="VCF2117" s="1"/>
      <c r="VCG2117" s="1"/>
      <c r="VCH2117" s="1"/>
      <c r="VCI2117" s="1"/>
      <c r="VCJ2117" s="1"/>
      <c r="VCK2117" s="1"/>
      <c r="VCL2117" s="1"/>
      <c r="VCM2117" s="1"/>
      <c r="VCN2117" s="1"/>
      <c r="VCO2117" s="1"/>
      <c r="VCP2117" s="1"/>
      <c r="VCQ2117" s="1"/>
      <c r="VCR2117" s="1"/>
      <c r="VCS2117" s="1"/>
      <c r="VCT2117" s="1"/>
      <c r="VCU2117" s="1"/>
      <c r="VCV2117" s="1"/>
      <c r="VCW2117" s="1"/>
      <c r="VCX2117" s="1"/>
      <c r="VCY2117" s="1"/>
      <c r="VCZ2117" s="1"/>
      <c r="VDA2117" s="1"/>
      <c r="VDB2117" s="1"/>
      <c r="VDC2117" s="1"/>
      <c r="VDD2117" s="1"/>
      <c r="VDE2117" s="1"/>
      <c r="VDF2117" s="1"/>
      <c r="VDG2117" s="1"/>
      <c r="VDH2117" s="1"/>
      <c r="VDI2117" s="1"/>
      <c r="VDJ2117" s="1"/>
      <c r="VDK2117" s="1"/>
      <c r="VDL2117" s="1"/>
      <c r="VDM2117" s="1"/>
      <c r="VDN2117" s="1"/>
      <c r="VDO2117" s="1"/>
      <c r="VDP2117" s="1"/>
      <c r="VDQ2117" s="1"/>
      <c r="VDR2117" s="1"/>
      <c r="VDS2117" s="1"/>
      <c r="VDT2117" s="1"/>
      <c r="VDU2117" s="1"/>
      <c r="VDV2117" s="1"/>
      <c r="VDW2117" s="1"/>
      <c r="VDX2117" s="1"/>
      <c r="VDY2117" s="1"/>
      <c r="VDZ2117" s="1"/>
      <c r="VEA2117" s="1"/>
      <c r="VEB2117" s="1"/>
      <c r="VEC2117" s="1"/>
      <c r="VED2117" s="1"/>
      <c r="VEE2117" s="1"/>
      <c r="VEF2117" s="1"/>
      <c r="VEG2117" s="1"/>
      <c r="VEH2117" s="1"/>
      <c r="VEI2117" s="1"/>
      <c r="VEJ2117" s="1"/>
      <c r="VEK2117" s="1"/>
      <c r="VEL2117" s="1"/>
      <c r="VEM2117" s="1"/>
      <c r="VEN2117" s="1"/>
      <c r="VEO2117" s="1"/>
      <c r="VEP2117" s="1"/>
      <c r="VEQ2117" s="1"/>
      <c r="VER2117" s="1"/>
      <c r="VES2117" s="1"/>
      <c r="VET2117" s="1"/>
      <c r="VEU2117" s="1"/>
      <c r="VEV2117" s="1"/>
      <c r="VEW2117" s="1"/>
      <c r="VEX2117" s="1"/>
      <c r="VEY2117" s="1"/>
      <c r="VEZ2117" s="1"/>
      <c r="VFA2117" s="1"/>
      <c r="VFB2117" s="1"/>
      <c r="VFC2117" s="1"/>
      <c r="VFD2117" s="1"/>
      <c r="VFE2117" s="1"/>
      <c r="VFF2117" s="1"/>
      <c r="VFG2117" s="1"/>
      <c r="VFH2117" s="1"/>
      <c r="VFI2117" s="1"/>
      <c r="VFJ2117" s="1"/>
      <c r="VFK2117" s="1"/>
      <c r="VFL2117" s="1"/>
      <c r="VFM2117" s="1"/>
      <c r="VFN2117" s="1"/>
      <c r="VFO2117" s="1"/>
      <c r="VFP2117" s="1"/>
      <c r="VFQ2117" s="1"/>
      <c r="VFR2117" s="1"/>
      <c r="VFS2117" s="1"/>
      <c r="VFT2117" s="1"/>
      <c r="VFU2117" s="1"/>
      <c r="VFV2117" s="1"/>
      <c r="VFW2117" s="1"/>
      <c r="VFX2117" s="1"/>
      <c r="VFY2117" s="1"/>
      <c r="VFZ2117" s="1"/>
      <c r="VGA2117" s="1"/>
      <c r="VGB2117" s="1"/>
      <c r="VGC2117" s="1"/>
      <c r="VGD2117" s="1"/>
      <c r="VGE2117" s="1"/>
      <c r="VGF2117" s="1"/>
      <c r="VGG2117" s="1"/>
      <c r="VGH2117" s="1"/>
      <c r="VGI2117" s="1"/>
      <c r="VGJ2117" s="1"/>
      <c r="VGK2117" s="1"/>
      <c r="VGL2117" s="1"/>
      <c r="VGM2117" s="1"/>
      <c r="VGN2117" s="1"/>
      <c r="VGO2117" s="1"/>
      <c r="VGP2117" s="1"/>
      <c r="VGQ2117" s="1"/>
      <c r="VGR2117" s="1"/>
      <c r="VGS2117" s="1"/>
      <c r="VGT2117" s="1"/>
      <c r="VGU2117" s="1"/>
      <c r="VGV2117" s="1"/>
      <c r="VGW2117" s="1"/>
      <c r="VGX2117" s="1"/>
      <c r="VGY2117" s="1"/>
      <c r="VGZ2117" s="1"/>
      <c r="VHA2117" s="1"/>
      <c r="VHB2117" s="1"/>
      <c r="VHC2117" s="1"/>
      <c r="VHD2117" s="1"/>
      <c r="VHE2117" s="1"/>
      <c r="VHF2117" s="1"/>
      <c r="VHG2117" s="1"/>
      <c r="VHH2117" s="1"/>
      <c r="VHI2117" s="1"/>
      <c r="VHJ2117" s="1"/>
      <c r="VHK2117" s="1"/>
      <c r="VHL2117" s="1"/>
      <c r="VHM2117" s="1"/>
      <c r="VHN2117" s="1"/>
      <c r="VHO2117" s="1"/>
      <c r="VHP2117" s="1"/>
      <c r="VHQ2117" s="1"/>
      <c r="VHR2117" s="1"/>
      <c r="VHS2117" s="1"/>
      <c r="VHT2117" s="1"/>
      <c r="VHU2117" s="1"/>
      <c r="VHV2117" s="1"/>
      <c r="VHW2117" s="1"/>
      <c r="VHX2117" s="1"/>
      <c r="VHY2117" s="1"/>
      <c r="VHZ2117" s="1"/>
      <c r="VIA2117" s="1"/>
      <c r="VIB2117" s="1"/>
      <c r="VIC2117" s="1"/>
      <c r="VID2117" s="1"/>
      <c r="VIE2117" s="1"/>
      <c r="VIF2117" s="1"/>
      <c r="VIG2117" s="1"/>
      <c r="VIH2117" s="1"/>
      <c r="VII2117" s="1"/>
      <c r="VIJ2117" s="1"/>
      <c r="VIK2117" s="1"/>
      <c r="VIL2117" s="1"/>
      <c r="VIM2117" s="1"/>
      <c r="VIN2117" s="1"/>
      <c r="VIO2117" s="1"/>
      <c r="VIP2117" s="1"/>
      <c r="VIQ2117" s="1"/>
      <c r="VIR2117" s="1"/>
      <c r="VIS2117" s="1"/>
      <c r="VIT2117" s="1"/>
      <c r="VIU2117" s="1"/>
      <c r="VIV2117" s="1"/>
      <c r="VIW2117" s="1"/>
      <c r="VIX2117" s="1"/>
      <c r="VIY2117" s="1"/>
      <c r="VIZ2117" s="1"/>
      <c r="VJA2117" s="1"/>
      <c r="VJB2117" s="1"/>
      <c r="VJC2117" s="1"/>
      <c r="VJD2117" s="1"/>
      <c r="VJE2117" s="1"/>
      <c r="VJF2117" s="1"/>
      <c r="VJG2117" s="1"/>
      <c r="VJH2117" s="1"/>
      <c r="VJI2117" s="1"/>
      <c r="VJJ2117" s="1"/>
      <c r="VJK2117" s="1"/>
      <c r="VJL2117" s="1"/>
      <c r="VJM2117" s="1"/>
      <c r="VJN2117" s="1"/>
      <c r="VJO2117" s="1"/>
      <c r="VJP2117" s="1"/>
      <c r="VJQ2117" s="1"/>
      <c r="VJR2117" s="1"/>
      <c r="VJS2117" s="1"/>
      <c r="VJT2117" s="1"/>
      <c r="VJU2117" s="1"/>
      <c r="VJV2117" s="1"/>
      <c r="VJW2117" s="1"/>
      <c r="VJX2117" s="1"/>
      <c r="VJY2117" s="1"/>
      <c r="VJZ2117" s="1"/>
      <c r="VKA2117" s="1"/>
      <c r="VKB2117" s="1"/>
      <c r="VKC2117" s="1"/>
      <c r="VKD2117" s="1"/>
      <c r="VKE2117" s="1"/>
      <c r="VKF2117" s="1"/>
      <c r="VKG2117" s="1"/>
      <c r="VKH2117" s="1"/>
      <c r="VKI2117" s="1"/>
      <c r="VKJ2117" s="1"/>
      <c r="VKK2117" s="1"/>
      <c r="VKL2117" s="1"/>
      <c r="VKM2117" s="1"/>
      <c r="VKN2117" s="1"/>
      <c r="VKO2117" s="1"/>
      <c r="VKP2117" s="1"/>
      <c r="VKQ2117" s="1"/>
      <c r="VKR2117" s="1"/>
      <c r="VKS2117" s="1"/>
      <c r="VKT2117" s="1"/>
      <c r="VKU2117" s="1"/>
      <c r="VKV2117" s="1"/>
      <c r="VKW2117" s="1"/>
      <c r="VKX2117" s="1"/>
      <c r="VKY2117" s="1"/>
      <c r="VKZ2117" s="1"/>
      <c r="VLA2117" s="1"/>
      <c r="VLB2117" s="1"/>
      <c r="VLC2117" s="1"/>
      <c r="VLD2117" s="1"/>
      <c r="VLE2117" s="1"/>
      <c r="VLF2117" s="1"/>
      <c r="VLG2117" s="1"/>
      <c r="VLH2117" s="1"/>
      <c r="VLI2117" s="1"/>
      <c r="VLJ2117" s="1"/>
      <c r="VLK2117" s="1"/>
      <c r="VLL2117" s="1"/>
      <c r="VLM2117" s="1"/>
      <c r="VLN2117" s="1"/>
      <c r="VLO2117" s="1"/>
      <c r="VLP2117" s="1"/>
      <c r="VLQ2117" s="1"/>
      <c r="VLR2117" s="1"/>
      <c r="VLS2117" s="1"/>
      <c r="VLT2117" s="1"/>
      <c r="VLU2117" s="1"/>
      <c r="VLV2117" s="1"/>
      <c r="VLW2117" s="1"/>
      <c r="VLX2117" s="1"/>
      <c r="VLY2117" s="1"/>
      <c r="VLZ2117" s="1"/>
      <c r="VMA2117" s="1"/>
      <c r="VMB2117" s="1"/>
      <c r="VMC2117" s="1"/>
      <c r="VMD2117" s="1"/>
      <c r="VME2117" s="1"/>
      <c r="VMF2117" s="1"/>
      <c r="VMG2117" s="1"/>
      <c r="VMH2117" s="1"/>
      <c r="VMI2117" s="1"/>
      <c r="VMJ2117" s="1"/>
      <c r="VMK2117" s="1"/>
      <c r="VML2117" s="1"/>
      <c r="VMM2117" s="1"/>
      <c r="VMN2117" s="1"/>
      <c r="VMO2117" s="1"/>
      <c r="VMP2117" s="1"/>
      <c r="VMQ2117" s="1"/>
      <c r="VMR2117" s="1"/>
      <c r="VMS2117" s="1"/>
      <c r="VMT2117" s="1"/>
      <c r="VMU2117" s="1"/>
      <c r="VMV2117" s="1"/>
      <c r="VMW2117" s="1"/>
      <c r="VMX2117" s="1"/>
      <c r="VMY2117" s="1"/>
      <c r="VMZ2117" s="1"/>
      <c r="VNA2117" s="1"/>
      <c r="VNB2117" s="1"/>
      <c r="VNC2117" s="1"/>
      <c r="VND2117" s="1"/>
      <c r="VNE2117" s="1"/>
      <c r="VNF2117" s="1"/>
      <c r="VNG2117" s="1"/>
      <c r="VNH2117" s="1"/>
      <c r="VNI2117" s="1"/>
      <c r="VNJ2117" s="1"/>
      <c r="VNK2117" s="1"/>
      <c r="VNL2117" s="1"/>
      <c r="VNM2117" s="1"/>
      <c r="VNN2117" s="1"/>
      <c r="VNO2117" s="1"/>
      <c r="VNP2117" s="1"/>
      <c r="VNQ2117" s="1"/>
      <c r="VNR2117" s="1"/>
      <c r="VNS2117" s="1"/>
      <c r="VNT2117" s="1"/>
      <c r="VNU2117" s="1"/>
      <c r="VNV2117" s="1"/>
      <c r="VNW2117" s="1"/>
      <c r="VNX2117" s="1"/>
      <c r="VNY2117" s="1"/>
      <c r="VNZ2117" s="1"/>
      <c r="VOA2117" s="1"/>
      <c r="VOB2117" s="1"/>
      <c r="VOC2117" s="1"/>
      <c r="VOD2117" s="1"/>
      <c r="VOE2117" s="1"/>
      <c r="VOF2117" s="1"/>
      <c r="VOG2117" s="1"/>
      <c r="VOH2117" s="1"/>
      <c r="VOI2117" s="1"/>
      <c r="VOJ2117" s="1"/>
      <c r="VOK2117" s="1"/>
      <c r="VOL2117" s="1"/>
      <c r="VOM2117" s="1"/>
      <c r="VON2117" s="1"/>
      <c r="VOO2117" s="1"/>
      <c r="VOP2117" s="1"/>
      <c r="VOQ2117" s="1"/>
      <c r="VOR2117" s="1"/>
      <c r="VOS2117" s="1"/>
      <c r="VOT2117" s="1"/>
      <c r="VOU2117" s="1"/>
      <c r="VOV2117" s="1"/>
      <c r="VOW2117" s="1"/>
      <c r="VOX2117" s="1"/>
      <c r="VOY2117" s="1"/>
      <c r="VOZ2117" s="1"/>
      <c r="VPA2117" s="1"/>
      <c r="VPB2117" s="1"/>
      <c r="VPC2117" s="1"/>
      <c r="VPD2117" s="1"/>
      <c r="VPE2117" s="1"/>
      <c r="VPF2117" s="1"/>
      <c r="VPG2117" s="1"/>
      <c r="VPH2117" s="1"/>
      <c r="VPI2117" s="1"/>
      <c r="VPJ2117" s="1"/>
      <c r="VPK2117" s="1"/>
      <c r="VPL2117" s="1"/>
      <c r="VPM2117" s="1"/>
      <c r="VPN2117" s="1"/>
      <c r="VPO2117" s="1"/>
      <c r="VPP2117" s="1"/>
      <c r="VPQ2117" s="1"/>
      <c r="VPR2117" s="1"/>
      <c r="VPS2117" s="1"/>
      <c r="VPT2117" s="1"/>
      <c r="VPU2117" s="1"/>
      <c r="VPV2117" s="1"/>
      <c r="VPW2117" s="1"/>
      <c r="VPX2117" s="1"/>
      <c r="VPY2117" s="1"/>
      <c r="VPZ2117" s="1"/>
      <c r="VQA2117" s="1"/>
      <c r="VQB2117" s="1"/>
      <c r="VQC2117" s="1"/>
      <c r="VQD2117" s="1"/>
      <c r="VQE2117" s="1"/>
      <c r="VQF2117" s="1"/>
      <c r="VQG2117" s="1"/>
      <c r="VQH2117" s="1"/>
      <c r="VQI2117" s="1"/>
      <c r="VQJ2117" s="1"/>
      <c r="VQK2117" s="1"/>
      <c r="VQL2117" s="1"/>
      <c r="VQM2117" s="1"/>
      <c r="VQN2117" s="1"/>
      <c r="VQO2117" s="1"/>
      <c r="VQP2117" s="1"/>
      <c r="VQQ2117" s="1"/>
      <c r="VQR2117" s="1"/>
      <c r="VQS2117" s="1"/>
      <c r="VQT2117" s="1"/>
      <c r="VQU2117" s="1"/>
      <c r="VQV2117" s="1"/>
      <c r="VQW2117" s="1"/>
      <c r="VQX2117" s="1"/>
      <c r="VQY2117" s="1"/>
      <c r="VQZ2117" s="1"/>
      <c r="VRA2117" s="1"/>
      <c r="VRB2117" s="1"/>
      <c r="VRC2117" s="1"/>
      <c r="VRD2117" s="1"/>
      <c r="VRE2117" s="1"/>
      <c r="VRF2117" s="1"/>
      <c r="VRG2117" s="1"/>
      <c r="VRH2117" s="1"/>
      <c r="VRI2117" s="1"/>
      <c r="VRJ2117" s="1"/>
      <c r="VRK2117" s="1"/>
      <c r="VRL2117" s="1"/>
      <c r="VRM2117" s="1"/>
      <c r="VRN2117" s="1"/>
      <c r="VRO2117" s="1"/>
      <c r="VRP2117" s="1"/>
      <c r="VRQ2117" s="1"/>
      <c r="VRR2117" s="1"/>
      <c r="VRS2117" s="1"/>
      <c r="VRT2117" s="1"/>
      <c r="VRU2117" s="1"/>
      <c r="VRV2117" s="1"/>
      <c r="VRW2117" s="1"/>
      <c r="VRX2117" s="1"/>
      <c r="VRY2117" s="1"/>
      <c r="VRZ2117" s="1"/>
      <c r="VSA2117" s="1"/>
      <c r="VSB2117" s="1"/>
      <c r="VSC2117" s="1"/>
      <c r="VSD2117" s="1"/>
      <c r="VSE2117" s="1"/>
      <c r="VSF2117" s="1"/>
      <c r="VSG2117" s="1"/>
      <c r="VSH2117" s="1"/>
      <c r="VSI2117" s="1"/>
      <c r="VSJ2117" s="1"/>
      <c r="VSK2117" s="1"/>
      <c r="VSL2117" s="1"/>
      <c r="VSM2117" s="1"/>
      <c r="VSN2117" s="1"/>
      <c r="VSO2117" s="1"/>
      <c r="VSP2117" s="1"/>
      <c r="VSQ2117" s="1"/>
      <c r="VSR2117" s="1"/>
      <c r="VSS2117" s="1"/>
      <c r="VST2117" s="1"/>
      <c r="VSU2117" s="1"/>
      <c r="VSV2117" s="1"/>
      <c r="VSW2117" s="1"/>
      <c r="VSX2117" s="1"/>
      <c r="VSY2117" s="1"/>
      <c r="VSZ2117" s="1"/>
      <c r="VTA2117" s="1"/>
      <c r="VTB2117" s="1"/>
      <c r="VTC2117" s="1"/>
      <c r="VTD2117" s="1"/>
      <c r="VTE2117" s="1"/>
      <c r="VTF2117" s="1"/>
      <c r="VTG2117" s="1"/>
      <c r="VTH2117" s="1"/>
      <c r="VTI2117" s="1"/>
      <c r="VTJ2117" s="1"/>
      <c r="VTK2117" s="1"/>
      <c r="VTL2117" s="1"/>
      <c r="VTM2117" s="1"/>
      <c r="VTN2117" s="1"/>
      <c r="VTO2117" s="1"/>
      <c r="VTP2117" s="1"/>
      <c r="VTQ2117" s="1"/>
      <c r="VTR2117" s="1"/>
      <c r="VTS2117" s="1"/>
      <c r="VTT2117" s="1"/>
      <c r="VTU2117" s="1"/>
      <c r="VTV2117" s="1"/>
      <c r="VTW2117" s="1"/>
      <c r="VTX2117" s="1"/>
      <c r="VTY2117" s="1"/>
      <c r="VTZ2117" s="1"/>
      <c r="VUA2117" s="1"/>
      <c r="VUB2117" s="1"/>
      <c r="VUC2117" s="1"/>
      <c r="VUD2117" s="1"/>
      <c r="VUE2117" s="1"/>
      <c r="VUF2117" s="1"/>
      <c r="VUG2117" s="1"/>
      <c r="VUH2117" s="1"/>
      <c r="VUI2117" s="1"/>
      <c r="VUJ2117" s="1"/>
      <c r="VUK2117" s="1"/>
      <c r="VUL2117" s="1"/>
      <c r="VUM2117" s="1"/>
      <c r="VUN2117" s="1"/>
      <c r="VUO2117" s="1"/>
      <c r="VUP2117" s="1"/>
      <c r="VUQ2117" s="1"/>
      <c r="VUR2117" s="1"/>
      <c r="VUS2117" s="1"/>
      <c r="VUT2117" s="1"/>
      <c r="VUU2117" s="1"/>
      <c r="VUV2117" s="1"/>
      <c r="VUW2117" s="1"/>
      <c r="VUX2117" s="1"/>
      <c r="VUY2117" s="1"/>
      <c r="VUZ2117" s="1"/>
      <c r="VVA2117" s="1"/>
      <c r="VVB2117" s="1"/>
      <c r="VVC2117" s="1"/>
      <c r="VVD2117" s="1"/>
      <c r="VVE2117" s="1"/>
      <c r="VVF2117" s="1"/>
      <c r="VVG2117" s="1"/>
      <c r="VVH2117" s="1"/>
      <c r="VVI2117" s="1"/>
      <c r="VVJ2117" s="1"/>
      <c r="VVK2117" s="1"/>
      <c r="VVL2117" s="1"/>
      <c r="VVM2117" s="1"/>
      <c r="VVN2117" s="1"/>
      <c r="VVO2117" s="1"/>
      <c r="VVP2117" s="1"/>
      <c r="VVQ2117" s="1"/>
      <c r="VVR2117" s="1"/>
      <c r="VVS2117" s="1"/>
      <c r="VVT2117" s="1"/>
      <c r="VVU2117" s="1"/>
      <c r="VVV2117" s="1"/>
      <c r="VVW2117" s="1"/>
      <c r="VVX2117" s="1"/>
      <c r="VVY2117" s="1"/>
      <c r="VVZ2117" s="1"/>
      <c r="VWA2117" s="1"/>
      <c r="VWB2117" s="1"/>
      <c r="VWC2117" s="1"/>
      <c r="VWD2117" s="1"/>
      <c r="VWE2117" s="1"/>
      <c r="VWF2117" s="1"/>
      <c r="VWG2117" s="1"/>
      <c r="VWH2117" s="1"/>
      <c r="VWI2117" s="1"/>
      <c r="VWJ2117" s="1"/>
      <c r="VWK2117" s="1"/>
      <c r="VWL2117" s="1"/>
      <c r="VWM2117" s="1"/>
      <c r="VWN2117" s="1"/>
      <c r="VWO2117" s="1"/>
      <c r="VWP2117" s="1"/>
      <c r="VWQ2117" s="1"/>
      <c r="VWR2117" s="1"/>
      <c r="VWS2117" s="1"/>
      <c r="VWT2117" s="1"/>
      <c r="VWU2117" s="1"/>
      <c r="VWV2117" s="1"/>
      <c r="VWW2117" s="1"/>
      <c r="VWX2117" s="1"/>
      <c r="VWY2117" s="1"/>
      <c r="VWZ2117" s="1"/>
      <c r="VXA2117" s="1"/>
      <c r="VXB2117" s="1"/>
      <c r="VXC2117" s="1"/>
      <c r="VXD2117" s="1"/>
      <c r="VXE2117" s="1"/>
      <c r="VXF2117" s="1"/>
      <c r="VXG2117" s="1"/>
      <c r="VXH2117" s="1"/>
      <c r="VXI2117" s="1"/>
      <c r="VXJ2117" s="1"/>
      <c r="VXK2117" s="1"/>
      <c r="VXL2117" s="1"/>
      <c r="VXM2117" s="1"/>
      <c r="VXN2117" s="1"/>
      <c r="VXO2117" s="1"/>
      <c r="VXP2117" s="1"/>
      <c r="VXQ2117" s="1"/>
      <c r="VXR2117" s="1"/>
      <c r="VXS2117" s="1"/>
      <c r="VXT2117" s="1"/>
      <c r="VXU2117" s="1"/>
      <c r="VXV2117" s="1"/>
      <c r="VXW2117" s="1"/>
      <c r="VXX2117" s="1"/>
      <c r="VXY2117" s="1"/>
      <c r="VXZ2117" s="1"/>
      <c r="VYA2117" s="1"/>
      <c r="VYB2117" s="1"/>
      <c r="VYC2117" s="1"/>
      <c r="VYD2117" s="1"/>
      <c r="VYE2117" s="1"/>
      <c r="VYF2117" s="1"/>
      <c r="VYG2117" s="1"/>
      <c r="VYH2117" s="1"/>
      <c r="VYI2117" s="1"/>
      <c r="VYJ2117" s="1"/>
      <c r="VYK2117" s="1"/>
      <c r="VYL2117" s="1"/>
      <c r="VYM2117" s="1"/>
      <c r="VYN2117" s="1"/>
      <c r="VYO2117" s="1"/>
      <c r="VYP2117" s="1"/>
      <c r="VYQ2117" s="1"/>
      <c r="VYR2117" s="1"/>
      <c r="VYS2117" s="1"/>
      <c r="VYT2117" s="1"/>
      <c r="VYU2117" s="1"/>
      <c r="VYV2117" s="1"/>
      <c r="VYW2117" s="1"/>
      <c r="VYX2117" s="1"/>
      <c r="VYY2117" s="1"/>
      <c r="VYZ2117" s="1"/>
      <c r="VZA2117" s="1"/>
      <c r="VZB2117" s="1"/>
      <c r="VZC2117" s="1"/>
      <c r="VZD2117" s="1"/>
      <c r="VZE2117" s="1"/>
      <c r="VZF2117" s="1"/>
      <c r="VZG2117" s="1"/>
      <c r="VZH2117" s="1"/>
      <c r="VZI2117" s="1"/>
      <c r="VZJ2117" s="1"/>
      <c r="VZK2117" s="1"/>
      <c r="VZL2117" s="1"/>
      <c r="VZM2117" s="1"/>
      <c r="VZN2117" s="1"/>
      <c r="VZO2117" s="1"/>
      <c r="VZP2117" s="1"/>
      <c r="VZQ2117" s="1"/>
      <c r="VZR2117" s="1"/>
      <c r="VZS2117" s="1"/>
      <c r="VZT2117" s="1"/>
      <c r="VZU2117" s="1"/>
      <c r="VZV2117" s="1"/>
      <c r="VZW2117" s="1"/>
      <c r="VZX2117" s="1"/>
      <c r="VZY2117" s="1"/>
      <c r="VZZ2117" s="1"/>
      <c r="WAA2117" s="1"/>
      <c r="WAB2117" s="1"/>
      <c r="WAC2117" s="1"/>
      <c r="WAD2117" s="1"/>
      <c r="WAE2117" s="1"/>
      <c r="WAF2117" s="1"/>
      <c r="WAG2117" s="1"/>
      <c r="WAH2117" s="1"/>
      <c r="WAI2117" s="1"/>
      <c r="WAJ2117" s="1"/>
      <c r="WAK2117" s="1"/>
      <c r="WAL2117" s="1"/>
      <c r="WAM2117" s="1"/>
      <c r="WAN2117" s="1"/>
      <c r="WAO2117" s="1"/>
      <c r="WAP2117" s="1"/>
      <c r="WAQ2117" s="1"/>
      <c r="WAR2117" s="1"/>
      <c r="WAS2117" s="1"/>
      <c r="WAT2117" s="1"/>
      <c r="WAU2117" s="1"/>
      <c r="WAV2117" s="1"/>
      <c r="WAW2117" s="1"/>
      <c r="WAX2117" s="1"/>
      <c r="WAY2117" s="1"/>
      <c r="WAZ2117" s="1"/>
      <c r="WBA2117" s="1"/>
      <c r="WBB2117" s="1"/>
      <c r="WBC2117" s="1"/>
      <c r="WBD2117" s="1"/>
      <c r="WBE2117" s="1"/>
      <c r="WBF2117" s="1"/>
      <c r="WBG2117" s="1"/>
      <c r="WBH2117" s="1"/>
      <c r="WBI2117" s="1"/>
      <c r="WBJ2117" s="1"/>
      <c r="WBK2117" s="1"/>
      <c r="WBL2117" s="1"/>
      <c r="WBM2117" s="1"/>
      <c r="WBN2117" s="1"/>
      <c r="WBO2117" s="1"/>
      <c r="WBP2117" s="1"/>
      <c r="WBQ2117" s="1"/>
      <c r="WBR2117" s="1"/>
      <c r="WBS2117" s="1"/>
      <c r="WBT2117" s="1"/>
      <c r="WBU2117" s="1"/>
      <c r="WBV2117" s="1"/>
      <c r="WBW2117" s="1"/>
      <c r="WBX2117" s="1"/>
      <c r="WBY2117" s="1"/>
      <c r="WBZ2117" s="1"/>
      <c r="WCA2117" s="1"/>
      <c r="WCB2117" s="1"/>
      <c r="WCC2117" s="1"/>
      <c r="WCD2117" s="1"/>
      <c r="WCE2117" s="1"/>
      <c r="WCF2117" s="1"/>
      <c r="WCG2117" s="1"/>
      <c r="WCH2117" s="1"/>
      <c r="WCI2117" s="1"/>
      <c r="WCJ2117" s="1"/>
      <c r="WCK2117" s="1"/>
      <c r="WCL2117" s="1"/>
      <c r="WCM2117" s="1"/>
      <c r="WCN2117" s="1"/>
      <c r="WCO2117" s="1"/>
      <c r="WCP2117" s="1"/>
      <c r="WCQ2117" s="1"/>
      <c r="WCR2117" s="1"/>
      <c r="WCS2117" s="1"/>
      <c r="WCT2117" s="1"/>
      <c r="WCU2117" s="1"/>
      <c r="WCV2117" s="1"/>
      <c r="WCW2117" s="1"/>
      <c r="WCX2117" s="1"/>
      <c r="WCY2117" s="1"/>
      <c r="WCZ2117" s="1"/>
      <c r="WDA2117" s="1"/>
      <c r="WDB2117" s="1"/>
      <c r="WDC2117" s="1"/>
      <c r="WDD2117" s="1"/>
      <c r="WDE2117" s="1"/>
      <c r="WDF2117" s="1"/>
      <c r="WDG2117" s="1"/>
      <c r="WDH2117" s="1"/>
      <c r="WDI2117" s="1"/>
      <c r="WDJ2117" s="1"/>
      <c r="WDK2117" s="1"/>
      <c r="WDL2117" s="1"/>
      <c r="WDM2117" s="1"/>
      <c r="WDN2117" s="1"/>
      <c r="WDO2117" s="1"/>
      <c r="WDP2117" s="1"/>
      <c r="WDQ2117" s="1"/>
      <c r="WDR2117" s="1"/>
      <c r="WDS2117" s="1"/>
      <c r="WDT2117" s="1"/>
      <c r="WDU2117" s="1"/>
      <c r="WDV2117" s="1"/>
      <c r="WDW2117" s="1"/>
      <c r="WDX2117" s="1"/>
      <c r="WDY2117" s="1"/>
      <c r="WDZ2117" s="1"/>
      <c r="WEA2117" s="1"/>
      <c r="WEB2117" s="1"/>
      <c r="WEC2117" s="1"/>
      <c r="WED2117" s="1"/>
      <c r="WEE2117" s="1"/>
      <c r="WEF2117" s="1"/>
      <c r="WEG2117" s="1"/>
      <c r="WEH2117" s="1"/>
      <c r="WEI2117" s="1"/>
      <c r="WEJ2117" s="1"/>
      <c r="WEK2117" s="1"/>
      <c r="WEL2117" s="1"/>
      <c r="WEM2117" s="1"/>
      <c r="WEN2117" s="1"/>
      <c r="WEO2117" s="1"/>
      <c r="WEP2117" s="1"/>
      <c r="WEQ2117" s="1"/>
      <c r="WER2117" s="1"/>
      <c r="WES2117" s="1"/>
      <c r="WET2117" s="1"/>
      <c r="WEU2117" s="1"/>
      <c r="WEV2117" s="1"/>
      <c r="WEW2117" s="1"/>
      <c r="WEX2117" s="1"/>
      <c r="WEY2117" s="1"/>
      <c r="WEZ2117" s="1"/>
      <c r="WFA2117" s="1"/>
      <c r="WFB2117" s="1"/>
      <c r="WFC2117" s="1"/>
      <c r="WFD2117" s="1"/>
      <c r="WFE2117" s="1"/>
      <c r="WFF2117" s="1"/>
      <c r="WFG2117" s="1"/>
      <c r="WFH2117" s="1"/>
      <c r="WFI2117" s="1"/>
      <c r="WFJ2117" s="1"/>
      <c r="WFK2117" s="1"/>
      <c r="WFL2117" s="1"/>
      <c r="WFM2117" s="1"/>
      <c r="WFN2117" s="1"/>
      <c r="WFO2117" s="1"/>
      <c r="WFP2117" s="1"/>
      <c r="WFQ2117" s="1"/>
      <c r="WFR2117" s="1"/>
      <c r="WFS2117" s="1"/>
      <c r="WFT2117" s="1"/>
      <c r="WFU2117" s="1"/>
      <c r="WFV2117" s="1"/>
      <c r="WFW2117" s="1"/>
      <c r="WFX2117" s="1"/>
      <c r="WFY2117" s="1"/>
      <c r="WFZ2117" s="1"/>
      <c r="WGA2117" s="1"/>
      <c r="WGB2117" s="1"/>
      <c r="WGC2117" s="1"/>
      <c r="WGD2117" s="1"/>
      <c r="WGE2117" s="1"/>
      <c r="WGF2117" s="1"/>
      <c r="WGG2117" s="1"/>
      <c r="WGH2117" s="1"/>
      <c r="WGI2117" s="1"/>
      <c r="WGJ2117" s="1"/>
      <c r="WGK2117" s="1"/>
      <c r="WGL2117" s="1"/>
      <c r="WGM2117" s="1"/>
      <c r="WGN2117" s="1"/>
      <c r="WGO2117" s="1"/>
      <c r="WGP2117" s="1"/>
      <c r="WGQ2117" s="1"/>
      <c r="WGR2117" s="1"/>
      <c r="WGS2117" s="1"/>
      <c r="WGT2117" s="1"/>
      <c r="WGU2117" s="1"/>
      <c r="WGV2117" s="1"/>
      <c r="WGW2117" s="1"/>
      <c r="WGX2117" s="1"/>
      <c r="WGY2117" s="1"/>
      <c r="WGZ2117" s="1"/>
      <c r="WHA2117" s="1"/>
      <c r="WHB2117" s="1"/>
      <c r="WHC2117" s="1"/>
      <c r="WHD2117" s="1"/>
      <c r="WHE2117" s="1"/>
      <c r="WHF2117" s="1"/>
      <c r="WHG2117" s="1"/>
      <c r="WHH2117" s="1"/>
      <c r="WHI2117" s="1"/>
      <c r="WHJ2117" s="1"/>
      <c r="WHK2117" s="1"/>
      <c r="WHL2117" s="1"/>
      <c r="WHM2117" s="1"/>
      <c r="WHN2117" s="1"/>
      <c r="WHO2117" s="1"/>
      <c r="WHP2117" s="1"/>
      <c r="WHQ2117" s="1"/>
      <c r="WHR2117" s="1"/>
      <c r="WHS2117" s="1"/>
      <c r="WHT2117" s="1"/>
      <c r="WHU2117" s="1"/>
      <c r="WHV2117" s="1"/>
      <c r="WHW2117" s="1"/>
      <c r="WHX2117" s="1"/>
      <c r="WHY2117" s="1"/>
      <c r="WHZ2117" s="1"/>
      <c r="WIA2117" s="1"/>
      <c r="WIB2117" s="1"/>
      <c r="WIC2117" s="1"/>
      <c r="WID2117" s="1"/>
      <c r="WIE2117" s="1"/>
      <c r="WIF2117" s="1"/>
      <c r="WIG2117" s="1"/>
      <c r="WIH2117" s="1"/>
      <c r="WII2117" s="1"/>
      <c r="WIJ2117" s="1"/>
      <c r="WIK2117" s="1"/>
      <c r="WIL2117" s="1"/>
      <c r="WIM2117" s="1"/>
      <c r="WIN2117" s="1"/>
      <c r="WIO2117" s="1"/>
      <c r="WIP2117" s="1"/>
      <c r="WIQ2117" s="1"/>
      <c r="WIR2117" s="1"/>
      <c r="WIS2117" s="1"/>
      <c r="WIT2117" s="1"/>
      <c r="WIU2117" s="1"/>
      <c r="WIV2117" s="1"/>
      <c r="WIW2117" s="1"/>
      <c r="WIX2117" s="1"/>
      <c r="WIY2117" s="1"/>
      <c r="WIZ2117" s="1"/>
      <c r="WJA2117" s="1"/>
      <c r="WJB2117" s="1"/>
      <c r="WJC2117" s="1"/>
      <c r="WJD2117" s="1"/>
      <c r="WJE2117" s="1"/>
      <c r="WJF2117" s="1"/>
      <c r="WJG2117" s="1"/>
      <c r="WJH2117" s="1"/>
      <c r="WJI2117" s="1"/>
      <c r="WJJ2117" s="1"/>
      <c r="WJK2117" s="1"/>
      <c r="WJL2117" s="1"/>
      <c r="WJM2117" s="1"/>
      <c r="WJN2117" s="1"/>
      <c r="WJO2117" s="1"/>
      <c r="WJP2117" s="1"/>
      <c r="WJQ2117" s="1"/>
      <c r="WJR2117" s="1"/>
      <c r="WJS2117" s="1"/>
      <c r="WJT2117" s="1"/>
      <c r="WJU2117" s="1"/>
      <c r="WJV2117" s="1"/>
      <c r="WJW2117" s="1"/>
      <c r="WJX2117" s="1"/>
      <c r="WJY2117" s="1"/>
      <c r="WJZ2117" s="1"/>
      <c r="WKA2117" s="1"/>
      <c r="WKB2117" s="1"/>
      <c r="WKC2117" s="1"/>
      <c r="WKD2117" s="1"/>
      <c r="WKE2117" s="1"/>
      <c r="WKF2117" s="1"/>
      <c r="WKG2117" s="1"/>
      <c r="WKH2117" s="1"/>
      <c r="WKI2117" s="1"/>
      <c r="WKJ2117" s="1"/>
      <c r="WKK2117" s="1"/>
      <c r="WKL2117" s="1"/>
      <c r="WKM2117" s="1"/>
      <c r="WKN2117" s="1"/>
      <c r="WKO2117" s="1"/>
      <c r="WKP2117" s="1"/>
      <c r="WKQ2117" s="1"/>
      <c r="WKR2117" s="1"/>
      <c r="WKS2117" s="1"/>
      <c r="WKT2117" s="1"/>
      <c r="WKU2117" s="1"/>
      <c r="WKV2117" s="1"/>
      <c r="WKW2117" s="1"/>
      <c r="WKX2117" s="1"/>
      <c r="WKY2117" s="1"/>
      <c r="WKZ2117" s="1"/>
      <c r="WLA2117" s="1"/>
      <c r="WLB2117" s="1"/>
      <c r="WLC2117" s="1"/>
      <c r="WLD2117" s="1"/>
      <c r="WLE2117" s="1"/>
      <c r="WLF2117" s="1"/>
      <c r="WLG2117" s="1"/>
      <c r="WLH2117" s="1"/>
      <c r="WLI2117" s="1"/>
      <c r="WLJ2117" s="1"/>
      <c r="WLK2117" s="1"/>
      <c r="WLL2117" s="1"/>
      <c r="WLM2117" s="1"/>
      <c r="WLN2117" s="1"/>
      <c r="WLO2117" s="1"/>
      <c r="WLP2117" s="1"/>
      <c r="WLQ2117" s="1"/>
      <c r="WLR2117" s="1"/>
      <c r="WLS2117" s="1"/>
      <c r="WLT2117" s="1"/>
      <c r="WLU2117" s="1"/>
      <c r="WLV2117" s="1"/>
      <c r="WLW2117" s="1"/>
      <c r="WLX2117" s="1"/>
      <c r="WLY2117" s="1"/>
      <c r="WLZ2117" s="1"/>
      <c r="WMA2117" s="1"/>
      <c r="WMB2117" s="1"/>
      <c r="WMC2117" s="1"/>
      <c r="WMD2117" s="1"/>
      <c r="WME2117" s="1"/>
      <c r="WMF2117" s="1"/>
      <c r="WMG2117" s="1"/>
      <c r="WMH2117" s="1"/>
      <c r="WMI2117" s="1"/>
      <c r="WMJ2117" s="1"/>
      <c r="WMK2117" s="1"/>
      <c r="WML2117" s="1"/>
      <c r="WMM2117" s="1"/>
      <c r="WMN2117" s="1"/>
      <c r="WMO2117" s="1"/>
      <c r="WMP2117" s="1"/>
      <c r="WMQ2117" s="1"/>
      <c r="WMR2117" s="1"/>
      <c r="WMS2117" s="1"/>
      <c r="WMT2117" s="1"/>
      <c r="WMU2117" s="1"/>
      <c r="WMV2117" s="1"/>
      <c r="WMW2117" s="1"/>
      <c r="WMX2117" s="1"/>
      <c r="WMY2117" s="1"/>
      <c r="WMZ2117" s="1"/>
      <c r="WNA2117" s="1"/>
      <c r="WNB2117" s="1"/>
      <c r="WNC2117" s="1"/>
      <c r="WND2117" s="1"/>
      <c r="WNE2117" s="1"/>
      <c r="WNF2117" s="1"/>
      <c r="WNG2117" s="1"/>
      <c r="WNH2117" s="1"/>
      <c r="WNI2117" s="1"/>
      <c r="WNJ2117" s="1"/>
      <c r="WNK2117" s="1"/>
      <c r="WNL2117" s="1"/>
      <c r="WNM2117" s="1"/>
      <c r="WNN2117" s="1"/>
      <c r="WNO2117" s="1"/>
      <c r="WNP2117" s="1"/>
      <c r="WNQ2117" s="1"/>
      <c r="WNR2117" s="1"/>
      <c r="WNS2117" s="1"/>
      <c r="WNT2117" s="1"/>
      <c r="WNU2117" s="1"/>
      <c r="WNV2117" s="1"/>
      <c r="WNW2117" s="1"/>
      <c r="WNX2117" s="1"/>
      <c r="WNY2117" s="1"/>
      <c r="WNZ2117" s="1"/>
      <c r="WOA2117" s="1"/>
      <c r="WOB2117" s="1"/>
      <c r="WOC2117" s="1"/>
      <c r="WOD2117" s="1"/>
      <c r="WOE2117" s="1"/>
      <c r="WOF2117" s="1"/>
      <c r="WOG2117" s="1"/>
      <c r="WOH2117" s="1"/>
      <c r="WOI2117" s="1"/>
      <c r="WOJ2117" s="1"/>
      <c r="WOK2117" s="1"/>
      <c r="WOL2117" s="1"/>
      <c r="WOM2117" s="1"/>
      <c r="WON2117" s="1"/>
      <c r="WOO2117" s="1"/>
      <c r="WOP2117" s="1"/>
      <c r="WOQ2117" s="1"/>
      <c r="WOR2117" s="1"/>
      <c r="WOS2117" s="1"/>
      <c r="WOT2117" s="1"/>
      <c r="WOU2117" s="1"/>
      <c r="WOV2117" s="1"/>
      <c r="WOW2117" s="1"/>
      <c r="WOX2117" s="1"/>
      <c r="WOY2117" s="1"/>
      <c r="WOZ2117" s="1"/>
      <c r="WPA2117" s="1"/>
      <c r="WPB2117" s="1"/>
      <c r="WPC2117" s="1"/>
      <c r="WPD2117" s="1"/>
      <c r="WPE2117" s="1"/>
      <c r="WPF2117" s="1"/>
      <c r="WPG2117" s="1"/>
      <c r="WPH2117" s="1"/>
      <c r="WPI2117" s="1"/>
      <c r="WPJ2117" s="1"/>
      <c r="WPK2117" s="1"/>
      <c r="WPL2117" s="1"/>
      <c r="WPM2117" s="1"/>
      <c r="WPN2117" s="1"/>
      <c r="WPO2117" s="1"/>
      <c r="WPP2117" s="1"/>
      <c r="WPQ2117" s="1"/>
      <c r="WPR2117" s="1"/>
      <c r="WPS2117" s="1"/>
      <c r="WPT2117" s="1"/>
      <c r="WPU2117" s="1"/>
      <c r="WPV2117" s="1"/>
      <c r="WPW2117" s="1"/>
      <c r="WPX2117" s="1"/>
      <c r="WPY2117" s="1"/>
      <c r="WPZ2117" s="1"/>
      <c r="WQA2117" s="1"/>
      <c r="WQB2117" s="1"/>
      <c r="WQC2117" s="1"/>
      <c r="WQD2117" s="1"/>
      <c r="WQE2117" s="1"/>
      <c r="WQF2117" s="1"/>
      <c r="WQG2117" s="1"/>
      <c r="WQH2117" s="1"/>
      <c r="WQI2117" s="1"/>
      <c r="WQJ2117" s="1"/>
      <c r="WQK2117" s="1"/>
      <c r="WQL2117" s="1"/>
      <c r="WQM2117" s="1"/>
      <c r="WQN2117" s="1"/>
      <c r="WQO2117" s="1"/>
      <c r="WQP2117" s="1"/>
      <c r="WQQ2117" s="1"/>
      <c r="WQR2117" s="1"/>
      <c r="WQS2117" s="1"/>
      <c r="WQT2117" s="1"/>
      <c r="WQU2117" s="1"/>
      <c r="WQV2117" s="1"/>
      <c r="WQW2117" s="1"/>
      <c r="WQX2117" s="1"/>
      <c r="WQY2117" s="1"/>
      <c r="WQZ2117" s="1"/>
      <c r="WRA2117" s="1"/>
      <c r="WRB2117" s="1"/>
      <c r="WRC2117" s="1"/>
      <c r="WRD2117" s="1"/>
      <c r="WRE2117" s="1"/>
      <c r="WRF2117" s="1"/>
      <c r="WRG2117" s="1"/>
      <c r="WRH2117" s="1"/>
      <c r="WRI2117" s="1"/>
      <c r="WRJ2117" s="1"/>
      <c r="WRK2117" s="1"/>
      <c r="WRL2117" s="1"/>
      <c r="WRM2117" s="1"/>
      <c r="WRN2117" s="1"/>
      <c r="WRO2117" s="1"/>
      <c r="WRP2117" s="1"/>
      <c r="WRQ2117" s="1"/>
      <c r="WRR2117" s="1"/>
      <c r="WRS2117" s="1"/>
      <c r="WRT2117" s="1"/>
      <c r="WRU2117" s="1"/>
      <c r="WRV2117" s="1"/>
      <c r="WRW2117" s="1"/>
      <c r="WRX2117" s="1"/>
      <c r="WRY2117" s="1"/>
      <c r="WRZ2117" s="1"/>
      <c r="WSA2117" s="1"/>
      <c r="WSB2117" s="1"/>
      <c r="WSC2117" s="1"/>
      <c r="WSD2117" s="1"/>
      <c r="WSE2117" s="1"/>
      <c r="WSF2117" s="1"/>
      <c r="WSG2117" s="1"/>
      <c r="WSH2117" s="1"/>
      <c r="WSI2117" s="1"/>
      <c r="WSJ2117" s="1"/>
      <c r="WSK2117" s="1"/>
      <c r="WSL2117" s="1"/>
      <c r="WSM2117" s="1"/>
      <c r="WSN2117" s="1"/>
      <c r="WSO2117" s="1"/>
      <c r="WSP2117" s="1"/>
      <c r="WSQ2117" s="1"/>
      <c r="WSR2117" s="1"/>
      <c r="WSS2117" s="1"/>
      <c r="WST2117" s="1"/>
      <c r="WSU2117" s="1"/>
      <c r="WSV2117" s="1"/>
      <c r="WSW2117" s="1"/>
      <c r="WSX2117" s="1"/>
      <c r="WSY2117" s="1"/>
      <c r="WSZ2117" s="1"/>
      <c r="WTA2117" s="1"/>
      <c r="WTB2117" s="1"/>
      <c r="WTC2117" s="1"/>
      <c r="WTD2117" s="1"/>
      <c r="WTE2117" s="1"/>
      <c r="WTF2117" s="1"/>
      <c r="WTG2117" s="1"/>
      <c r="WTH2117" s="1"/>
      <c r="WTI2117" s="1"/>
      <c r="WTJ2117" s="1"/>
      <c r="WTK2117" s="1"/>
      <c r="WTL2117" s="1"/>
      <c r="WTM2117" s="1"/>
      <c r="WTN2117" s="1"/>
      <c r="WTO2117" s="1"/>
      <c r="WTP2117" s="1"/>
      <c r="WTQ2117" s="1"/>
      <c r="WTR2117" s="1"/>
      <c r="WTS2117" s="1"/>
      <c r="WTT2117" s="1"/>
      <c r="WTU2117" s="1"/>
      <c r="WTV2117" s="1"/>
      <c r="WTW2117" s="1"/>
      <c r="WTX2117" s="1"/>
      <c r="WTY2117" s="1"/>
      <c r="WTZ2117" s="1"/>
      <c r="WUA2117" s="1"/>
      <c r="WUB2117" s="1"/>
      <c r="WUC2117" s="1"/>
      <c r="WUD2117" s="1"/>
      <c r="WUE2117" s="1"/>
      <c r="WUF2117" s="1"/>
      <c r="WUG2117" s="1"/>
      <c r="WUH2117" s="1"/>
      <c r="WUI2117" s="1"/>
      <c r="WUJ2117" s="1"/>
      <c r="WUK2117" s="1"/>
      <c r="WUL2117" s="1"/>
      <c r="WUM2117" s="1"/>
      <c r="WUN2117" s="1"/>
      <c r="WUO2117" s="1"/>
      <c r="WUP2117" s="1"/>
      <c r="WUQ2117" s="1"/>
      <c r="WUR2117" s="1"/>
      <c r="WUS2117" s="1"/>
      <c r="WUT2117" s="1"/>
      <c r="WUU2117" s="1"/>
      <c r="WUV2117" s="1"/>
      <c r="WUW2117" s="1"/>
      <c r="WUX2117" s="1"/>
      <c r="WUY2117" s="1"/>
      <c r="WUZ2117" s="1"/>
      <c r="WVA2117" s="1"/>
      <c r="WVB2117" s="1"/>
      <c r="WVC2117" s="1"/>
      <c r="WVD2117" s="1"/>
      <c r="WVE2117" s="1"/>
      <c r="WVF2117" s="1"/>
      <c r="WVG2117" s="1"/>
      <c r="WVH2117" s="1"/>
      <c r="WVI2117" s="1"/>
      <c r="WVJ2117" s="1"/>
      <c r="WVK2117" s="1"/>
      <c r="WVL2117" s="1"/>
      <c r="WVM2117" s="1"/>
      <c r="WVN2117" s="1"/>
      <c r="WVO2117" s="1"/>
      <c r="WVP2117" s="1"/>
      <c r="WVQ2117" s="1"/>
      <c r="WVR2117" s="1"/>
      <c r="WVS2117" s="1"/>
      <c r="WVT2117" s="1"/>
      <c r="WVU2117" s="1"/>
      <c r="WVV2117" s="1"/>
      <c r="WVW2117" s="1"/>
      <c r="WVX2117" s="1"/>
      <c r="WVY2117" s="1"/>
      <c r="WVZ2117" s="1"/>
      <c r="WWA2117" s="1"/>
      <c r="WWB2117" s="1"/>
      <c r="WWC2117" s="1"/>
      <c r="WWD2117" s="1"/>
      <c r="WWE2117" s="1"/>
      <c r="WWF2117" s="1"/>
      <c r="WWG2117" s="1"/>
      <c r="WWH2117" s="1"/>
      <c r="WWI2117" s="1"/>
      <c r="WWJ2117" s="1"/>
      <c r="WWK2117" s="1"/>
      <c r="WWL2117" s="1"/>
      <c r="WWM2117" s="1"/>
      <c r="WWN2117" s="1"/>
      <c r="WWO2117" s="1"/>
      <c r="WWP2117" s="1"/>
      <c r="WWQ2117" s="1"/>
      <c r="WWR2117" s="1"/>
      <c r="WWS2117" s="1"/>
      <c r="WWT2117" s="1"/>
      <c r="WWU2117" s="1"/>
      <c r="WWV2117" s="1"/>
      <c r="WWW2117" s="1"/>
      <c r="WWX2117" s="1"/>
      <c r="WWY2117" s="1"/>
      <c r="WWZ2117" s="1"/>
      <c r="WXA2117" s="1"/>
      <c r="WXB2117" s="1"/>
      <c r="WXC2117" s="1"/>
      <c r="WXD2117" s="1"/>
      <c r="WXE2117" s="1"/>
      <c r="WXF2117" s="1"/>
      <c r="WXG2117" s="1"/>
      <c r="WXH2117" s="1"/>
      <c r="WXI2117" s="1"/>
      <c r="WXJ2117" s="1"/>
      <c r="WXK2117" s="1"/>
      <c r="WXL2117" s="1"/>
      <c r="WXM2117" s="1"/>
      <c r="WXN2117" s="1"/>
      <c r="WXO2117" s="1"/>
      <c r="WXP2117" s="1"/>
      <c r="WXQ2117" s="1"/>
      <c r="WXR2117" s="1"/>
      <c r="WXS2117" s="1"/>
      <c r="WXT2117" s="1"/>
      <c r="WXU2117" s="1"/>
      <c r="WXV2117" s="1"/>
      <c r="WXW2117" s="1"/>
      <c r="WXX2117" s="1"/>
      <c r="WXY2117" s="1"/>
      <c r="WXZ2117" s="1"/>
      <c r="WYA2117" s="1"/>
      <c r="WYB2117" s="1"/>
      <c r="WYC2117" s="1"/>
      <c r="WYD2117" s="1"/>
      <c r="WYE2117" s="1"/>
      <c r="WYF2117" s="1"/>
      <c r="WYG2117" s="1"/>
      <c r="WYH2117" s="1"/>
      <c r="WYI2117" s="1"/>
      <c r="WYJ2117" s="1"/>
      <c r="WYK2117" s="1"/>
      <c r="WYL2117" s="1"/>
      <c r="WYM2117" s="1"/>
      <c r="WYN2117" s="1"/>
      <c r="WYO2117" s="1"/>
      <c r="WYP2117" s="1"/>
      <c r="WYQ2117" s="1"/>
      <c r="WYR2117" s="1"/>
      <c r="WYS2117" s="1"/>
      <c r="WYT2117" s="1"/>
      <c r="WYU2117" s="1"/>
      <c r="WYV2117" s="1"/>
      <c r="WYW2117" s="1"/>
      <c r="WYX2117" s="1"/>
      <c r="WYY2117" s="1"/>
      <c r="WYZ2117" s="1"/>
      <c r="WZA2117" s="1"/>
      <c r="WZB2117" s="1"/>
      <c r="WZC2117" s="1"/>
      <c r="WZD2117" s="1"/>
      <c r="WZE2117" s="1"/>
      <c r="WZF2117" s="1"/>
      <c r="WZG2117" s="1"/>
      <c r="WZH2117" s="1"/>
      <c r="WZI2117" s="1"/>
      <c r="WZJ2117" s="1"/>
      <c r="WZK2117" s="1"/>
      <c r="WZL2117" s="1"/>
      <c r="WZM2117" s="1"/>
      <c r="WZN2117" s="1"/>
      <c r="WZO2117" s="1"/>
      <c r="WZP2117" s="1"/>
      <c r="WZQ2117" s="1"/>
      <c r="WZR2117" s="1"/>
      <c r="WZS2117" s="1"/>
      <c r="WZT2117" s="1"/>
      <c r="WZU2117" s="1"/>
      <c r="WZV2117" s="1"/>
      <c r="WZW2117" s="1"/>
      <c r="WZX2117" s="1"/>
      <c r="WZY2117" s="1"/>
      <c r="WZZ2117" s="1"/>
      <c r="XAA2117" s="1"/>
      <c r="XAB2117" s="1"/>
      <c r="XAC2117" s="1"/>
      <c r="XAD2117" s="1"/>
      <c r="XAE2117" s="1"/>
      <c r="XAF2117" s="1"/>
      <c r="XAG2117" s="1"/>
      <c r="XAH2117" s="1"/>
      <c r="XAI2117" s="1"/>
      <c r="XAJ2117" s="1"/>
      <c r="XAK2117" s="1"/>
      <c r="XAL2117" s="1"/>
      <c r="XAM2117" s="1"/>
      <c r="XAN2117" s="1"/>
      <c r="XAO2117" s="1"/>
      <c r="XAP2117" s="1"/>
      <c r="XAQ2117" s="1"/>
      <c r="XAR2117" s="1"/>
      <c r="XAS2117" s="1"/>
      <c r="XAT2117" s="1"/>
      <c r="XAU2117" s="1"/>
      <c r="XAV2117" s="1"/>
      <c r="XAW2117" s="1"/>
      <c r="XAX2117" s="1"/>
      <c r="XAY2117" s="1"/>
      <c r="XAZ2117" s="1"/>
      <c r="XBA2117" s="1"/>
      <c r="XBB2117" s="1"/>
      <c r="XBC2117" s="1"/>
      <c r="XBD2117" s="1"/>
      <c r="XBE2117" s="1"/>
      <c r="XBF2117" s="1"/>
      <c r="XBG2117" s="1"/>
      <c r="XBH2117" s="1"/>
      <c r="XBI2117" s="1"/>
      <c r="XBJ2117" s="1"/>
      <c r="XBK2117" s="1"/>
      <c r="XBL2117" s="1"/>
      <c r="XBM2117" s="1"/>
      <c r="XBN2117" s="1"/>
      <c r="XBO2117" s="1"/>
      <c r="XBP2117" s="1"/>
      <c r="XBQ2117" s="1"/>
      <c r="XBR2117" s="1"/>
      <c r="XBS2117" s="1"/>
      <c r="XBT2117" s="1"/>
      <c r="XBU2117" s="1"/>
      <c r="XBV2117" s="1"/>
      <c r="XBW2117" s="1"/>
      <c r="XBX2117" s="1"/>
      <c r="XBY2117" s="1"/>
      <c r="XBZ2117" s="1"/>
      <c r="XCA2117" s="1"/>
      <c r="XCB2117" s="1"/>
      <c r="XCC2117" s="1"/>
      <c r="XCD2117" s="1"/>
      <c r="XCE2117" s="1"/>
      <c r="XCF2117" s="1"/>
      <c r="XCG2117" s="1"/>
      <c r="XCH2117" s="1"/>
      <c r="XCI2117" s="1"/>
      <c r="XCJ2117" s="1"/>
      <c r="XCK2117" s="1"/>
      <c r="XCL2117" s="1"/>
      <c r="XCM2117" s="1"/>
      <c r="XCN2117" s="1"/>
      <c r="XCO2117" s="1"/>
      <c r="XCP2117" s="1"/>
      <c r="XCQ2117" s="1"/>
      <c r="XCR2117" s="1"/>
      <c r="XCS2117" s="1"/>
      <c r="XCT2117" s="1"/>
      <c r="XCU2117" s="1"/>
      <c r="XCV2117" s="1"/>
      <c r="XCW2117" s="1"/>
      <c r="XCX2117" s="1"/>
      <c r="XCY2117" s="1"/>
      <c r="XCZ2117" s="1"/>
      <c r="XDA2117" s="1"/>
      <c r="XDB2117" s="1"/>
      <c r="XDC2117" s="1"/>
      <c r="XDD2117" s="1"/>
      <c r="XDE2117" s="1"/>
      <c r="XDF2117" s="1"/>
      <c r="XDG2117" s="1"/>
      <c r="XDH2117" s="1"/>
      <c r="XDI2117" s="1"/>
      <c r="XDJ2117" s="1"/>
      <c r="XDK2117" s="1"/>
      <c r="XDL2117" s="1"/>
      <c r="XDM2117" s="1"/>
      <c r="XDN2117" s="1"/>
      <c r="XDO2117" s="1"/>
      <c r="XDP2117" s="1"/>
      <c r="XDQ2117" s="1"/>
      <c r="XDR2117" s="1"/>
      <c r="XDS2117" s="1"/>
      <c r="XDT2117" s="1"/>
      <c r="XDU2117" s="1"/>
      <c r="XDV2117" s="1"/>
      <c r="XDW2117" s="1"/>
      <c r="XDX2117" s="1"/>
      <c r="XDY2117" s="1"/>
      <c r="XDZ2117" s="1"/>
      <c r="XEA2117" s="1"/>
      <c r="XEB2117" s="1"/>
      <c r="XEC2117" s="1"/>
      <c r="XED2117" s="1"/>
      <c r="XEE2117" s="1"/>
      <c r="XEF2117" s="1"/>
      <c r="XEG2117" s="1"/>
      <c r="XEH2117" s="1"/>
      <c r="XEI2117" s="1"/>
      <c r="XEJ2117" s="1"/>
      <c r="XEK2117" s="1"/>
      <c r="XEL2117" s="1"/>
      <c r="XEM2117" s="1"/>
      <c r="XEN2117" s="1"/>
      <c r="XEO2117" s="1"/>
      <c r="XEP2117" s="1"/>
      <c r="XEQ2117" s="1"/>
      <c r="XER2117" s="1"/>
      <c r="XES2117" s="1"/>
      <c r="XET2117" s="1"/>
      <c r="XEU2117" s="1"/>
      <c r="XEV2117" s="1"/>
      <c r="XEW2117" s="1"/>
      <c r="XEX2117" s="1"/>
      <c r="XEY2117" s="1"/>
      <c r="XEZ2117" s="1"/>
      <c r="XFA2117" s="1"/>
      <c r="XFB2117" s="1"/>
    </row>
    <row r="2118" spans="1:16382" ht="76.5" outlineLevel="1" x14ac:dyDescent="0.25">
      <c r="A2118" s="2" t="s">
        <v>4773</v>
      </c>
      <c r="B2118" s="3" t="s">
        <v>27</v>
      </c>
      <c r="C2118" s="5" t="s">
        <v>5516</v>
      </c>
      <c r="D2118" s="34" t="s">
        <v>1888</v>
      </c>
      <c r="E2118" s="5" t="s">
        <v>5517</v>
      </c>
      <c r="F2118" s="34" t="s">
        <v>5518</v>
      </c>
      <c r="G2118" s="34" t="s">
        <v>29</v>
      </c>
      <c r="H2118" s="4">
        <v>0</v>
      </c>
      <c r="I2118" s="2">
        <v>710000000</v>
      </c>
      <c r="J2118" s="2" t="s">
        <v>11537</v>
      </c>
      <c r="K2118" s="30" t="s">
        <v>6014</v>
      </c>
      <c r="L2118" s="2" t="s">
        <v>1148</v>
      </c>
      <c r="M2118" s="6" t="s">
        <v>32</v>
      </c>
      <c r="N2118" s="2" t="s">
        <v>453</v>
      </c>
      <c r="O2118" s="35">
        <v>0</v>
      </c>
      <c r="P2118" s="34">
        <v>715</v>
      </c>
      <c r="Q2118" s="34" t="s">
        <v>757</v>
      </c>
      <c r="R2118" s="37">
        <v>30</v>
      </c>
      <c r="S2118" s="9">
        <v>0</v>
      </c>
      <c r="T2118" s="9">
        <f t="shared" si="128"/>
        <v>0</v>
      </c>
      <c r="U2118" s="9">
        <f t="shared" si="123"/>
        <v>0</v>
      </c>
      <c r="V2118" s="2" t="s">
        <v>42</v>
      </c>
      <c r="W2118" s="2">
        <v>2014</v>
      </c>
      <c r="X2118" s="30"/>
    </row>
    <row r="2119" spans="1:16382" ht="79.5" customHeight="1" outlineLevel="1" x14ac:dyDescent="0.25">
      <c r="A2119" s="2" t="s">
        <v>10699</v>
      </c>
      <c r="B2119" s="3" t="s">
        <v>27</v>
      </c>
      <c r="C2119" s="108" t="s">
        <v>2913</v>
      </c>
      <c r="D2119" s="10" t="s">
        <v>1888</v>
      </c>
      <c r="E2119" s="10" t="s">
        <v>6306</v>
      </c>
      <c r="F2119" s="108" t="s">
        <v>10693</v>
      </c>
      <c r="G2119" s="34" t="s">
        <v>343</v>
      </c>
      <c r="H2119" s="4">
        <v>0</v>
      </c>
      <c r="I2119" s="2">
        <v>710000000</v>
      </c>
      <c r="J2119" s="2" t="s">
        <v>11537</v>
      </c>
      <c r="K2119" s="30" t="s">
        <v>3766</v>
      </c>
      <c r="L2119" s="2" t="s">
        <v>1148</v>
      </c>
      <c r="M2119" s="6" t="s">
        <v>32</v>
      </c>
      <c r="N2119" s="5" t="s">
        <v>10694</v>
      </c>
      <c r="O2119" s="35">
        <v>0.3</v>
      </c>
      <c r="P2119" s="34">
        <v>715</v>
      </c>
      <c r="Q2119" s="34" t="s">
        <v>757</v>
      </c>
      <c r="R2119" s="37">
        <v>30</v>
      </c>
      <c r="S2119" s="9">
        <v>0</v>
      </c>
      <c r="T2119" s="9">
        <f>R2119*S2119</f>
        <v>0</v>
      </c>
      <c r="U2119" s="9">
        <f>T2119*1.12</f>
        <v>0</v>
      </c>
      <c r="V2119" s="2" t="s">
        <v>36</v>
      </c>
      <c r="W2119" s="2">
        <v>2014</v>
      </c>
      <c r="X2119" s="30" t="s">
        <v>10700</v>
      </c>
    </row>
    <row r="2120" spans="1:16382" s="85" customFormat="1" ht="140.25" outlineLevel="1" x14ac:dyDescent="0.25">
      <c r="A2120" s="2" t="s">
        <v>12610</v>
      </c>
      <c r="B2120" s="3" t="s">
        <v>27</v>
      </c>
      <c r="C2120" s="108" t="s">
        <v>2913</v>
      </c>
      <c r="D2120" s="10" t="s">
        <v>1888</v>
      </c>
      <c r="E2120" s="10" t="s">
        <v>6306</v>
      </c>
      <c r="F2120" s="108" t="s">
        <v>10693</v>
      </c>
      <c r="G2120" s="34" t="s">
        <v>29</v>
      </c>
      <c r="H2120" s="4">
        <v>0</v>
      </c>
      <c r="I2120" s="2">
        <v>710000000</v>
      </c>
      <c r="J2120" s="2" t="s">
        <v>11537</v>
      </c>
      <c r="K2120" s="30" t="s">
        <v>6133</v>
      </c>
      <c r="L2120" s="2" t="s">
        <v>1148</v>
      </c>
      <c r="M2120" s="6" t="s">
        <v>32</v>
      </c>
      <c r="N2120" s="5" t="s">
        <v>10694</v>
      </c>
      <c r="O2120" s="35">
        <v>0.3</v>
      </c>
      <c r="P2120" s="34">
        <v>715</v>
      </c>
      <c r="Q2120" s="34" t="s">
        <v>757</v>
      </c>
      <c r="R2120" s="37">
        <v>23</v>
      </c>
      <c r="S2120" s="37">
        <v>2391</v>
      </c>
      <c r="T2120" s="146">
        <f>R2120*S2120</f>
        <v>54993</v>
      </c>
      <c r="U2120" s="147">
        <f>T2120*1.12</f>
        <v>61592.160000000003</v>
      </c>
      <c r="V2120" s="2" t="s">
        <v>36</v>
      </c>
      <c r="W2120" s="2">
        <v>2014</v>
      </c>
      <c r="X2120" s="30" t="s">
        <v>10519</v>
      </c>
    </row>
    <row r="2121" spans="1:16382" ht="76.5" outlineLevel="1" x14ac:dyDescent="0.25">
      <c r="A2121" s="2" t="s">
        <v>4774</v>
      </c>
      <c r="B2121" s="3" t="s">
        <v>27</v>
      </c>
      <c r="C2121" s="20" t="s">
        <v>10115</v>
      </c>
      <c r="D2121" s="20" t="s">
        <v>4923</v>
      </c>
      <c r="E2121" s="20" t="s">
        <v>10116</v>
      </c>
      <c r="F2121" s="34" t="s">
        <v>5520</v>
      </c>
      <c r="G2121" s="34" t="s">
        <v>29</v>
      </c>
      <c r="H2121" s="4">
        <v>0</v>
      </c>
      <c r="I2121" s="2">
        <v>710000000</v>
      </c>
      <c r="J2121" s="2" t="s">
        <v>11537</v>
      </c>
      <c r="K2121" s="30" t="s">
        <v>6014</v>
      </c>
      <c r="L2121" s="2" t="s">
        <v>1148</v>
      </c>
      <c r="M2121" s="6" t="s">
        <v>32</v>
      </c>
      <c r="N2121" s="2" t="s">
        <v>453</v>
      </c>
      <c r="O2121" s="35">
        <v>0</v>
      </c>
      <c r="P2121" s="36" t="s">
        <v>40</v>
      </c>
      <c r="Q2121" s="5" t="s">
        <v>41</v>
      </c>
      <c r="R2121" s="37">
        <v>2</v>
      </c>
      <c r="S2121" s="9">
        <v>0</v>
      </c>
      <c r="T2121" s="9">
        <f>S2121*R2121</f>
        <v>0</v>
      </c>
      <c r="U2121" s="9">
        <f>T2121*1.12</f>
        <v>0</v>
      </c>
      <c r="V2121" s="2" t="s">
        <v>42</v>
      </c>
      <c r="W2121" s="2">
        <v>2014</v>
      </c>
      <c r="X2121" s="30"/>
    </row>
    <row r="2122" spans="1:16382" s="26" customFormat="1" ht="76.5" outlineLevel="1" x14ac:dyDescent="0.25">
      <c r="A2122" s="2" t="s">
        <v>12592</v>
      </c>
      <c r="B2122" s="3" t="s">
        <v>27</v>
      </c>
      <c r="C2122" s="20" t="s">
        <v>10115</v>
      </c>
      <c r="D2122" s="20" t="s">
        <v>4923</v>
      </c>
      <c r="E2122" s="20" t="s">
        <v>10116</v>
      </c>
      <c r="F2122" s="34" t="s">
        <v>5520</v>
      </c>
      <c r="G2122" s="34" t="s">
        <v>29</v>
      </c>
      <c r="H2122" s="4">
        <v>0</v>
      </c>
      <c r="I2122" s="2">
        <v>710000000</v>
      </c>
      <c r="J2122" s="2" t="s">
        <v>11537</v>
      </c>
      <c r="K2122" s="30" t="s">
        <v>6133</v>
      </c>
      <c r="L2122" s="2" t="s">
        <v>1148</v>
      </c>
      <c r="M2122" s="6" t="s">
        <v>32</v>
      </c>
      <c r="N2122" s="2" t="s">
        <v>453</v>
      </c>
      <c r="O2122" s="35">
        <v>0</v>
      </c>
      <c r="P2122" s="36" t="s">
        <v>40</v>
      </c>
      <c r="Q2122" s="5" t="s">
        <v>41</v>
      </c>
      <c r="R2122" s="37">
        <v>8</v>
      </c>
      <c r="S2122" s="9">
        <v>625</v>
      </c>
      <c r="T2122" s="9">
        <v>5000</v>
      </c>
      <c r="U2122" s="9">
        <f>T2122*1.12</f>
        <v>5600.0000000000009</v>
      </c>
      <c r="V2122" s="2" t="s">
        <v>42</v>
      </c>
      <c r="W2122" s="2">
        <v>2014</v>
      </c>
      <c r="X2122" s="30" t="s">
        <v>10943</v>
      </c>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c r="CM2122" s="1"/>
      <c r="CN2122" s="1"/>
      <c r="CO2122" s="1"/>
      <c r="CP2122" s="1"/>
      <c r="CQ2122" s="1"/>
      <c r="CR2122" s="1"/>
      <c r="CS2122" s="1"/>
      <c r="CT2122" s="1"/>
      <c r="CU2122" s="1"/>
      <c r="CV2122" s="1"/>
      <c r="CW2122" s="1"/>
      <c r="CX2122" s="1"/>
      <c r="CY2122" s="1"/>
      <c r="CZ2122" s="1"/>
      <c r="DA2122" s="1"/>
      <c r="DB2122" s="1"/>
      <c r="DC2122" s="1"/>
      <c r="DD2122" s="1"/>
      <c r="DE2122" s="1"/>
      <c r="DF2122" s="1"/>
      <c r="DG2122" s="1"/>
      <c r="DH2122" s="1"/>
      <c r="DI2122" s="1"/>
      <c r="DJ2122" s="1"/>
      <c r="DK2122" s="1"/>
      <c r="DL2122" s="1"/>
      <c r="DM2122" s="1"/>
      <c r="DN2122" s="1"/>
      <c r="DO2122" s="1"/>
      <c r="DP2122" s="1"/>
      <c r="DQ2122" s="1"/>
      <c r="DR2122" s="1"/>
      <c r="DS2122" s="1"/>
      <c r="DT2122" s="1"/>
      <c r="DU2122" s="1"/>
      <c r="DV2122" s="1"/>
      <c r="DW2122" s="1"/>
      <c r="DX2122" s="1"/>
      <c r="DY2122" s="1"/>
      <c r="DZ2122" s="1"/>
      <c r="EA2122" s="1"/>
      <c r="EB2122" s="1"/>
      <c r="EC2122" s="1"/>
      <c r="ED2122" s="1"/>
      <c r="EE2122" s="1"/>
      <c r="EF2122" s="1"/>
      <c r="EG2122" s="1"/>
      <c r="EH2122" s="1"/>
      <c r="EI2122" s="1"/>
      <c r="EJ2122" s="1"/>
      <c r="EK2122" s="1"/>
      <c r="EL2122" s="1"/>
      <c r="EM2122" s="1"/>
      <c r="EN2122" s="1"/>
      <c r="EO2122" s="1"/>
      <c r="EP2122" s="1"/>
      <c r="EQ2122" s="1"/>
      <c r="ER2122" s="1"/>
      <c r="ES2122" s="1"/>
      <c r="ET2122" s="1"/>
      <c r="EU2122" s="1"/>
      <c r="EV2122" s="1"/>
      <c r="EW2122" s="1"/>
      <c r="EX2122" s="1"/>
      <c r="EY2122" s="1"/>
      <c r="EZ2122" s="1"/>
      <c r="FA2122" s="1"/>
      <c r="FB2122" s="1"/>
      <c r="FC2122" s="1"/>
      <c r="FD2122" s="1"/>
      <c r="FE2122" s="1"/>
      <c r="FF2122" s="1"/>
      <c r="FG2122" s="1"/>
      <c r="FH2122" s="1"/>
      <c r="FI2122" s="1"/>
      <c r="FJ2122" s="1"/>
      <c r="FK2122" s="1"/>
      <c r="FL2122" s="1"/>
      <c r="FM2122" s="1"/>
      <c r="FN2122" s="1"/>
      <c r="FO2122" s="1"/>
      <c r="FP2122" s="1"/>
      <c r="FQ2122" s="1"/>
      <c r="FR2122" s="1"/>
      <c r="FS2122" s="1"/>
      <c r="FT2122" s="1"/>
      <c r="FU2122" s="1"/>
      <c r="FV2122" s="1"/>
      <c r="FW2122" s="1"/>
      <c r="FX2122" s="1"/>
      <c r="FY2122" s="1"/>
      <c r="FZ2122" s="1"/>
      <c r="GA2122" s="1"/>
      <c r="GB2122" s="1"/>
      <c r="GC2122" s="1"/>
      <c r="GD2122" s="1"/>
      <c r="GE2122" s="1"/>
      <c r="GF2122" s="1"/>
      <c r="GG2122" s="1"/>
      <c r="GH2122" s="1"/>
      <c r="GI2122" s="1"/>
      <c r="GJ2122" s="1"/>
      <c r="GK2122" s="1"/>
      <c r="GL2122" s="1"/>
      <c r="GM2122" s="1"/>
      <c r="GN2122" s="1"/>
      <c r="GO2122" s="1"/>
      <c r="GP2122" s="1"/>
      <c r="GQ2122" s="1"/>
      <c r="GR2122" s="1"/>
      <c r="GS2122" s="1"/>
      <c r="GT2122" s="1"/>
      <c r="GU2122" s="1"/>
      <c r="GV2122" s="1"/>
      <c r="GW2122" s="1"/>
      <c r="GX2122" s="1"/>
      <c r="GY2122" s="1"/>
      <c r="GZ2122" s="1"/>
      <c r="HA2122" s="1"/>
      <c r="HB2122" s="1"/>
      <c r="HC2122" s="1"/>
      <c r="HD2122" s="1"/>
      <c r="HE2122" s="1"/>
      <c r="HF2122" s="1"/>
      <c r="HG2122" s="1"/>
      <c r="HH2122" s="1"/>
      <c r="HI2122" s="1"/>
      <c r="HJ2122" s="1"/>
      <c r="HK2122" s="1"/>
      <c r="HL2122" s="1"/>
      <c r="HM2122" s="1"/>
      <c r="HN2122" s="1"/>
      <c r="HO2122" s="1"/>
      <c r="HP2122" s="1"/>
      <c r="HQ2122" s="1"/>
      <c r="HR2122" s="1"/>
      <c r="HS2122" s="1"/>
      <c r="HT2122" s="1"/>
      <c r="HU2122" s="1"/>
      <c r="HV2122" s="1"/>
      <c r="HW2122" s="1"/>
      <c r="HX2122" s="1"/>
      <c r="HY2122" s="1"/>
      <c r="HZ2122" s="1"/>
      <c r="IA2122" s="1"/>
      <c r="IB2122" s="1"/>
      <c r="IC2122" s="1"/>
      <c r="ID2122" s="1"/>
      <c r="IE2122" s="1"/>
      <c r="IF2122" s="1"/>
      <c r="IG2122" s="1"/>
      <c r="IH2122" s="1"/>
      <c r="II2122" s="1"/>
      <c r="IJ2122" s="1"/>
      <c r="IK2122" s="1"/>
      <c r="IL2122" s="1"/>
      <c r="IM2122" s="1"/>
      <c r="IN2122" s="1"/>
      <c r="IO2122" s="1"/>
      <c r="IP2122" s="1"/>
      <c r="IQ2122" s="1"/>
      <c r="IR2122" s="1"/>
      <c r="IS2122" s="1"/>
      <c r="IT2122" s="1"/>
      <c r="IU2122" s="1"/>
      <c r="IV2122" s="1"/>
      <c r="IW2122" s="1"/>
      <c r="IX2122" s="1"/>
      <c r="IY2122" s="1"/>
      <c r="IZ2122" s="1"/>
      <c r="JA2122" s="1"/>
      <c r="JB2122" s="1"/>
      <c r="JC2122" s="1"/>
      <c r="JD2122" s="1"/>
      <c r="JE2122" s="1"/>
      <c r="JF2122" s="1"/>
      <c r="JG2122" s="1"/>
      <c r="JH2122" s="1"/>
      <c r="JI2122" s="1"/>
      <c r="JJ2122" s="1"/>
      <c r="JK2122" s="1"/>
      <c r="JL2122" s="1"/>
      <c r="JM2122" s="1"/>
      <c r="JN2122" s="1"/>
      <c r="JO2122" s="1"/>
      <c r="JP2122" s="1"/>
      <c r="JQ2122" s="1"/>
      <c r="JR2122" s="1"/>
      <c r="JS2122" s="1"/>
      <c r="JT2122" s="1"/>
      <c r="JU2122" s="1"/>
      <c r="JV2122" s="1"/>
      <c r="JW2122" s="1"/>
      <c r="JX2122" s="1"/>
      <c r="JY2122" s="1"/>
      <c r="JZ2122" s="1"/>
      <c r="KA2122" s="1"/>
      <c r="KB2122" s="1"/>
      <c r="KC2122" s="1"/>
      <c r="KD2122" s="1"/>
      <c r="KE2122" s="1"/>
      <c r="KF2122" s="1"/>
      <c r="KG2122" s="1"/>
      <c r="KH2122" s="1"/>
      <c r="KI2122" s="1"/>
      <c r="KJ2122" s="1"/>
      <c r="KK2122" s="1"/>
      <c r="KL2122" s="1"/>
      <c r="KM2122" s="1"/>
      <c r="KN2122" s="1"/>
      <c r="KO2122" s="1"/>
      <c r="KP2122" s="1"/>
      <c r="KQ2122" s="1"/>
      <c r="KR2122" s="1"/>
      <c r="KS2122" s="1"/>
      <c r="KT2122" s="1"/>
      <c r="KU2122" s="1"/>
      <c r="KV2122" s="1"/>
      <c r="KW2122" s="1"/>
      <c r="KX2122" s="1"/>
      <c r="KY2122" s="1"/>
      <c r="KZ2122" s="1"/>
      <c r="LA2122" s="1"/>
      <c r="LB2122" s="1"/>
      <c r="LC2122" s="1"/>
      <c r="LD2122" s="1"/>
      <c r="LE2122" s="1"/>
      <c r="LF2122" s="1"/>
      <c r="LG2122" s="1"/>
      <c r="LH2122" s="1"/>
      <c r="LI2122" s="1"/>
      <c r="LJ2122" s="1"/>
      <c r="LK2122" s="1"/>
      <c r="LL2122" s="1"/>
      <c r="LM2122" s="1"/>
      <c r="LN2122" s="1"/>
      <c r="LO2122" s="1"/>
      <c r="LP2122" s="1"/>
      <c r="LQ2122" s="1"/>
      <c r="LR2122" s="1"/>
      <c r="LS2122" s="1"/>
      <c r="LT2122" s="1"/>
      <c r="LU2122" s="1"/>
      <c r="LV2122" s="1"/>
      <c r="LW2122" s="1"/>
      <c r="LX2122" s="1"/>
      <c r="LY2122" s="1"/>
      <c r="LZ2122" s="1"/>
      <c r="MA2122" s="1"/>
      <c r="MB2122" s="1"/>
      <c r="MC2122" s="1"/>
      <c r="MD2122" s="1"/>
      <c r="ME2122" s="1"/>
      <c r="MF2122" s="1"/>
      <c r="MG2122" s="1"/>
      <c r="MH2122" s="1"/>
      <c r="MI2122" s="1"/>
      <c r="MJ2122" s="1"/>
      <c r="MK2122" s="1"/>
      <c r="ML2122" s="1"/>
      <c r="MM2122" s="1"/>
      <c r="MN2122" s="1"/>
      <c r="MO2122" s="1"/>
      <c r="MP2122" s="1"/>
      <c r="MQ2122" s="1"/>
      <c r="MR2122" s="1"/>
      <c r="MS2122" s="1"/>
      <c r="MT2122" s="1"/>
      <c r="MU2122" s="1"/>
      <c r="MV2122" s="1"/>
      <c r="MW2122" s="1"/>
      <c r="MX2122" s="1"/>
      <c r="MY2122" s="1"/>
      <c r="MZ2122" s="1"/>
      <c r="NA2122" s="1"/>
      <c r="NB2122" s="1"/>
      <c r="NC2122" s="1"/>
      <c r="ND2122" s="1"/>
      <c r="NE2122" s="1"/>
      <c r="NF2122" s="1"/>
      <c r="NG2122" s="1"/>
      <c r="NH2122" s="1"/>
      <c r="NI2122" s="1"/>
      <c r="NJ2122" s="1"/>
      <c r="NK2122" s="1"/>
      <c r="NL2122" s="1"/>
      <c r="NM2122" s="1"/>
      <c r="NN2122" s="1"/>
      <c r="NO2122" s="1"/>
      <c r="NP2122" s="1"/>
      <c r="NQ2122" s="1"/>
      <c r="NR2122" s="1"/>
      <c r="NS2122" s="1"/>
      <c r="NT2122" s="1"/>
      <c r="NU2122" s="1"/>
      <c r="NV2122" s="1"/>
      <c r="NW2122" s="1"/>
      <c r="NX2122" s="1"/>
      <c r="NY2122" s="1"/>
      <c r="NZ2122" s="1"/>
      <c r="OA2122" s="1"/>
      <c r="OB2122" s="1"/>
      <c r="OC2122" s="1"/>
      <c r="OD2122" s="1"/>
      <c r="OE2122" s="1"/>
      <c r="OF2122" s="1"/>
      <c r="OG2122" s="1"/>
      <c r="OH2122" s="1"/>
      <c r="OI2122" s="1"/>
      <c r="OJ2122" s="1"/>
      <c r="OK2122" s="1"/>
      <c r="OL2122" s="1"/>
      <c r="OM2122" s="1"/>
      <c r="ON2122" s="1"/>
      <c r="OO2122" s="1"/>
      <c r="OP2122" s="1"/>
      <c r="OQ2122" s="1"/>
      <c r="OR2122" s="1"/>
      <c r="OS2122" s="1"/>
      <c r="OT2122" s="1"/>
      <c r="OU2122" s="1"/>
      <c r="OV2122" s="1"/>
      <c r="OW2122" s="1"/>
      <c r="OX2122" s="1"/>
      <c r="OY2122" s="1"/>
      <c r="OZ2122" s="1"/>
      <c r="PA2122" s="1"/>
      <c r="PB2122" s="1"/>
      <c r="PC2122" s="1"/>
      <c r="PD2122" s="1"/>
      <c r="PE2122" s="1"/>
      <c r="PF2122" s="1"/>
      <c r="PG2122" s="1"/>
      <c r="PH2122" s="1"/>
      <c r="PI2122" s="1"/>
      <c r="PJ2122" s="1"/>
      <c r="PK2122" s="1"/>
      <c r="PL2122" s="1"/>
      <c r="PM2122" s="1"/>
      <c r="PN2122" s="1"/>
      <c r="PO2122" s="1"/>
      <c r="PP2122" s="1"/>
      <c r="PQ2122" s="1"/>
      <c r="PR2122" s="1"/>
      <c r="PS2122" s="1"/>
      <c r="PT2122" s="1"/>
      <c r="PU2122" s="1"/>
      <c r="PV2122" s="1"/>
      <c r="PW2122" s="1"/>
      <c r="PX2122" s="1"/>
      <c r="PY2122" s="1"/>
      <c r="PZ2122" s="1"/>
      <c r="QA2122" s="1"/>
      <c r="QB2122" s="1"/>
      <c r="QC2122" s="1"/>
      <c r="QD2122" s="1"/>
      <c r="QE2122" s="1"/>
      <c r="QF2122" s="1"/>
      <c r="QG2122" s="1"/>
      <c r="QH2122" s="1"/>
      <c r="QI2122" s="1"/>
      <c r="QJ2122" s="1"/>
      <c r="QK2122" s="1"/>
      <c r="QL2122" s="1"/>
      <c r="QM2122" s="1"/>
      <c r="QN2122" s="1"/>
      <c r="QO2122" s="1"/>
      <c r="QP2122" s="1"/>
      <c r="QQ2122" s="1"/>
      <c r="QR2122" s="1"/>
      <c r="QS2122" s="1"/>
      <c r="QT2122" s="1"/>
      <c r="QU2122" s="1"/>
      <c r="QV2122" s="1"/>
      <c r="QW2122" s="1"/>
      <c r="QX2122" s="1"/>
      <c r="QY2122" s="1"/>
      <c r="QZ2122" s="1"/>
      <c r="RA2122" s="1"/>
      <c r="RB2122" s="1"/>
      <c r="RC2122" s="1"/>
      <c r="RD2122" s="1"/>
      <c r="RE2122" s="1"/>
      <c r="RF2122" s="1"/>
      <c r="RG2122" s="1"/>
      <c r="RH2122" s="1"/>
      <c r="RI2122" s="1"/>
      <c r="RJ2122" s="1"/>
      <c r="RK2122" s="1"/>
      <c r="RL2122" s="1"/>
      <c r="RM2122" s="1"/>
      <c r="RN2122" s="1"/>
      <c r="RO2122" s="1"/>
      <c r="RP2122" s="1"/>
      <c r="RQ2122" s="1"/>
      <c r="RR2122" s="1"/>
      <c r="RS2122" s="1"/>
      <c r="RT2122" s="1"/>
      <c r="RU2122" s="1"/>
      <c r="RV2122" s="1"/>
      <c r="RW2122" s="1"/>
      <c r="RX2122" s="1"/>
      <c r="RY2122" s="1"/>
      <c r="RZ2122" s="1"/>
      <c r="SA2122" s="1"/>
      <c r="SB2122" s="1"/>
      <c r="SC2122" s="1"/>
      <c r="SD2122" s="1"/>
      <c r="SE2122" s="1"/>
      <c r="SF2122" s="1"/>
      <c r="SG2122" s="1"/>
      <c r="SH2122" s="1"/>
      <c r="SI2122" s="1"/>
      <c r="SJ2122" s="1"/>
      <c r="SK2122" s="1"/>
      <c r="SL2122" s="1"/>
      <c r="SM2122" s="1"/>
      <c r="SN2122" s="1"/>
      <c r="SO2122" s="1"/>
      <c r="SP2122" s="1"/>
      <c r="SQ2122" s="1"/>
      <c r="SR2122" s="1"/>
      <c r="SS2122" s="1"/>
      <c r="ST2122" s="1"/>
      <c r="SU2122" s="1"/>
      <c r="SV2122" s="1"/>
      <c r="SW2122" s="1"/>
      <c r="SX2122" s="1"/>
      <c r="SY2122" s="1"/>
      <c r="SZ2122" s="1"/>
      <c r="TA2122" s="1"/>
      <c r="TB2122" s="1"/>
      <c r="TC2122" s="1"/>
      <c r="TD2122" s="1"/>
      <c r="TE2122" s="1"/>
      <c r="TF2122" s="1"/>
      <c r="TG2122" s="1"/>
      <c r="TH2122" s="1"/>
      <c r="TI2122" s="1"/>
      <c r="TJ2122" s="1"/>
      <c r="TK2122" s="1"/>
      <c r="TL2122" s="1"/>
      <c r="TM2122" s="1"/>
      <c r="TN2122" s="1"/>
      <c r="TO2122" s="1"/>
      <c r="TP2122" s="1"/>
      <c r="TQ2122" s="1"/>
      <c r="TR2122" s="1"/>
      <c r="TS2122" s="1"/>
      <c r="TT2122" s="1"/>
      <c r="TU2122" s="1"/>
      <c r="TV2122" s="1"/>
      <c r="TW2122" s="1"/>
      <c r="TX2122" s="1"/>
      <c r="TY2122" s="1"/>
      <c r="TZ2122" s="1"/>
      <c r="UA2122" s="1"/>
      <c r="UB2122" s="1"/>
      <c r="UC2122" s="1"/>
      <c r="UD2122" s="1"/>
      <c r="UE2122" s="1"/>
      <c r="UF2122" s="1"/>
      <c r="UG2122" s="1"/>
      <c r="UH2122" s="1"/>
      <c r="UI2122" s="1"/>
      <c r="UJ2122" s="1"/>
      <c r="UK2122" s="1"/>
      <c r="UL2122" s="1"/>
      <c r="UM2122" s="1"/>
      <c r="UN2122" s="1"/>
      <c r="UO2122" s="1"/>
      <c r="UP2122" s="1"/>
      <c r="UQ2122" s="1"/>
      <c r="UR2122" s="1"/>
      <c r="US2122" s="1"/>
      <c r="UT2122" s="1"/>
      <c r="UU2122" s="1"/>
      <c r="UV2122" s="1"/>
      <c r="UW2122" s="1"/>
      <c r="UX2122" s="1"/>
      <c r="UY2122" s="1"/>
      <c r="UZ2122" s="1"/>
      <c r="VA2122" s="1"/>
      <c r="VB2122" s="1"/>
      <c r="VC2122" s="1"/>
      <c r="VD2122" s="1"/>
      <c r="VE2122" s="1"/>
      <c r="VF2122" s="1"/>
      <c r="VG2122" s="1"/>
      <c r="VH2122" s="1"/>
      <c r="VI2122" s="1"/>
      <c r="VJ2122" s="1"/>
      <c r="VK2122" s="1"/>
      <c r="VL2122" s="1"/>
      <c r="VM2122" s="1"/>
      <c r="VN2122" s="1"/>
      <c r="VO2122" s="1"/>
      <c r="VP2122" s="1"/>
      <c r="VQ2122" s="1"/>
      <c r="VR2122" s="1"/>
      <c r="VS2122" s="1"/>
      <c r="VT2122" s="1"/>
      <c r="VU2122" s="1"/>
      <c r="VV2122" s="1"/>
      <c r="VW2122" s="1"/>
      <c r="VX2122" s="1"/>
      <c r="VY2122" s="1"/>
      <c r="VZ2122" s="1"/>
      <c r="WA2122" s="1"/>
      <c r="WB2122" s="1"/>
      <c r="WC2122" s="1"/>
      <c r="WD2122" s="1"/>
      <c r="WE2122" s="1"/>
      <c r="WF2122" s="1"/>
      <c r="WG2122" s="1"/>
      <c r="WH2122" s="1"/>
      <c r="WI2122" s="1"/>
      <c r="WJ2122" s="1"/>
      <c r="WK2122" s="1"/>
      <c r="WL2122" s="1"/>
      <c r="WM2122" s="1"/>
      <c r="WN2122" s="1"/>
      <c r="WO2122" s="1"/>
      <c r="WP2122" s="1"/>
      <c r="WQ2122" s="1"/>
      <c r="WR2122" s="1"/>
      <c r="WS2122" s="1"/>
      <c r="WT2122" s="1"/>
      <c r="WU2122" s="1"/>
      <c r="WV2122" s="1"/>
      <c r="WW2122" s="1"/>
      <c r="WX2122" s="1"/>
      <c r="WY2122" s="1"/>
      <c r="WZ2122" s="1"/>
      <c r="XA2122" s="1"/>
      <c r="XB2122" s="1"/>
      <c r="XC2122" s="1"/>
      <c r="XD2122" s="1"/>
      <c r="XE2122" s="1"/>
      <c r="XF2122" s="1"/>
      <c r="XG2122" s="1"/>
      <c r="XH2122" s="1"/>
      <c r="XI2122" s="1"/>
      <c r="XJ2122" s="1"/>
      <c r="XK2122" s="1"/>
      <c r="XL2122" s="1"/>
      <c r="XM2122" s="1"/>
      <c r="XN2122" s="1"/>
      <c r="XO2122" s="1"/>
      <c r="XP2122" s="1"/>
      <c r="XQ2122" s="1"/>
      <c r="XR2122" s="1"/>
      <c r="XS2122" s="1"/>
      <c r="XT2122" s="1"/>
      <c r="XU2122" s="1"/>
      <c r="XV2122" s="1"/>
      <c r="XW2122" s="1"/>
      <c r="XX2122" s="1"/>
      <c r="XY2122" s="1"/>
      <c r="XZ2122" s="1"/>
      <c r="YA2122" s="1"/>
      <c r="YB2122" s="1"/>
      <c r="YC2122" s="1"/>
      <c r="YD2122" s="1"/>
      <c r="YE2122" s="1"/>
      <c r="YF2122" s="1"/>
      <c r="YG2122" s="1"/>
      <c r="YH2122" s="1"/>
      <c r="YI2122" s="1"/>
      <c r="YJ2122" s="1"/>
      <c r="YK2122" s="1"/>
      <c r="YL2122" s="1"/>
      <c r="YM2122" s="1"/>
      <c r="YN2122" s="1"/>
      <c r="YO2122" s="1"/>
      <c r="YP2122" s="1"/>
      <c r="YQ2122" s="1"/>
      <c r="YR2122" s="1"/>
      <c r="YS2122" s="1"/>
      <c r="YT2122" s="1"/>
      <c r="YU2122" s="1"/>
      <c r="YV2122" s="1"/>
      <c r="YW2122" s="1"/>
      <c r="YX2122" s="1"/>
      <c r="YY2122" s="1"/>
      <c r="YZ2122" s="1"/>
      <c r="ZA2122" s="1"/>
      <c r="ZB2122" s="1"/>
      <c r="ZC2122" s="1"/>
      <c r="ZD2122" s="1"/>
      <c r="ZE2122" s="1"/>
      <c r="ZF2122" s="1"/>
      <c r="ZG2122" s="1"/>
      <c r="ZH2122" s="1"/>
      <c r="ZI2122" s="1"/>
      <c r="ZJ2122" s="1"/>
      <c r="ZK2122" s="1"/>
      <c r="ZL2122" s="1"/>
      <c r="ZM2122" s="1"/>
      <c r="ZN2122" s="1"/>
      <c r="ZO2122" s="1"/>
      <c r="ZP2122" s="1"/>
      <c r="ZQ2122" s="1"/>
      <c r="ZR2122" s="1"/>
      <c r="ZS2122" s="1"/>
      <c r="ZT2122" s="1"/>
      <c r="ZU2122" s="1"/>
      <c r="ZV2122" s="1"/>
      <c r="ZW2122" s="1"/>
      <c r="ZX2122" s="1"/>
      <c r="ZY2122" s="1"/>
      <c r="ZZ2122" s="1"/>
      <c r="AAA2122" s="1"/>
      <c r="AAB2122" s="1"/>
      <c r="AAC2122" s="1"/>
      <c r="AAD2122" s="1"/>
      <c r="AAE2122" s="1"/>
      <c r="AAF2122" s="1"/>
      <c r="AAG2122" s="1"/>
      <c r="AAH2122" s="1"/>
      <c r="AAI2122" s="1"/>
      <c r="AAJ2122" s="1"/>
      <c r="AAK2122" s="1"/>
      <c r="AAL2122" s="1"/>
      <c r="AAM2122" s="1"/>
      <c r="AAN2122" s="1"/>
      <c r="AAO2122" s="1"/>
      <c r="AAP2122" s="1"/>
      <c r="AAQ2122" s="1"/>
      <c r="AAR2122" s="1"/>
      <c r="AAS2122" s="1"/>
      <c r="AAT2122" s="1"/>
      <c r="AAU2122" s="1"/>
      <c r="AAV2122" s="1"/>
      <c r="AAW2122" s="1"/>
      <c r="AAX2122" s="1"/>
      <c r="AAY2122" s="1"/>
      <c r="AAZ2122" s="1"/>
      <c r="ABA2122" s="1"/>
      <c r="ABB2122" s="1"/>
      <c r="ABC2122" s="1"/>
      <c r="ABD2122" s="1"/>
      <c r="ABE2122" s="1"/>
      <c r="ABF2122" s="1"/>
      <c r="ABG2122" s="1"/>
      <c r="ABH2122" s="1"/>
      <c r="ABI2122" s="1"/>
      <c r="ABJ2122" s="1"/>
      <c r="ABK2122" s="1"/>
      <c r="ABL2122" s="1"/>
      <c r="ABM2122" s="1"/>
      <c r="ABN2122" s="1"/>
      <c r="ABO2122" s="1"/>
      <c r="ABP2122" s="1"/>
      <c r="ABQ2122" s="1"/>
      <c r="ABR2122" s="1"/>
      <c r="ABS2122" s="1"/>
      <c r="ABT2122" s="1"/>
      <c r="ABU2122" s="1"/>
      <c r="ABV2122" s="1"/>
      <c r="ABW2122" s="1"/>
      <c r="ABX2122" s="1"/>
      <c r="ABY2122" s="1"/>
      <c r="ABZ2122" s="1"/>
      <c r="ACA2122" s="1"/>
      <c r="ACB2122" s="1"/>
      <c r="ACC2122" s="1"/>
      <c r="ACD2122" s="1"/>
      <c r="ACE2122" s="1"/>
      <c r="ACF2122" s="1"/>
      <c r="ACG2122" s="1"/>
      <c r="ACH2122" s="1"/>
      <c r="ACI2122" s="1"/>
      <c r="ACJ2122" s="1"/>
      <c r="ACK2122" s="1"/>
      <c r="ACL2122" s="1"/>
      <c r="ACM2122" s="1"/>
      <c r="ACN2122" s="1"/>
      <c r="ACO2122" s="1"/>
      <c r="ACP2122" s="1"/>
      <c r="ACQ2122" s="1"/>
      <c r="ACR2122" s="1"/>
      <c r="ACS2122" s="1"/>
      <c r="ACT2122" s="1"/>
      <c r="ACU2122" s="1"/>
      <c r="ACV2122" s="1"/>
      <c r="ACW2122" s="1"/>
      <c r="ACX2122" s="1"/>
      <c r="ACY2122" s="1"/>
      <c r="ACZ2122" s="1"/>
      <c r="ADA2122" s="1"/>
      <c r="ADB2122" s="1"/>
      <c r="ADC2122" s="1"/>
      <c r="ADD2122" s="1"/>
      <c r="ADE2122" s="1"/>
      <c r="ADF2122" s="1"/>
      <c r="ADG2122" s="1"/>
      <c r="ADH2122" s="1"/>
      <c r="ADI2122" s="1"/>
      <c r="ADJ2122" s="1"/>
      <c r="ADK2122" s="1"/>
      <c r="ADL2122" s="1"/>
      <c r="ADM2122" s="1"/>
      <c r="ADN2122" s="1"/>
      <c r="ADO2122" s="1"/>
      <c r="ADP2122" s="1"/>
      <c r="ADQ2122" s="1"/>
      <c r="ADR2122" s="1"/>
      <c r="ADS2122" s="1"/>
      <c r="ADT2122" s="1"/>
      <c r="ADU2122" s="1"/>
      <c r="ADV2122" s="1"/>
      <c r="ADW2122" s="1"/>
      <c r="ADX2122" s="1"/>
      <c r="ADY2122" s="1"/>
      <c r="ADZ2122" s="1"/>
      <c r="AEA2122" s="1"/>
      <c r="AEB2122" s="1"/>
      <c r="AEC2122" s="1"/>
      <c r="AED2122" s="1"/>
      <c r="AEE2122" s="1"/>
      <c r="AEF2122" s="1"/>
      <c r="AEG2122" s="1"/>
      <c r="AEH2122" s="1"/>
      <c r="AEI2122" s="1"/>
      <c r="AEJ2122" s="1"/>
      <c r="AEK2122" s="1"/>
      <c r="AEL2122" s="1"/>
      <c r="AEM2122" s="1"/>
      <c r="AEN2122" s="1"/>
      <c r="AEO2122" s="1"/>
      <c r="AEP2122" s="1"/>
      <c r="AEQ2122" s="1"/>
      <c r="AER2122" s="1"/>
      <c r="AES2122" s="1"/>
      <c r="AET2122" s="1"/>
      <c r="AEU2122" s="1"/>
      <c r="AEV2122" s="1"/>
      <c r="AEW2122" s="1"/>
      <c r="AEX2122" s="1"/>
      <c r="AEY2122" s="1"/>
      <c r="AEZ2122" s="1"/>
      <c r="AFA2122" s="1"/>
      <c r="AFB2122" s="1"/>
      <c r="AFC2122" s="1"/>
      <c r="AFD2122" s="1"/>
      <c r="AFE2122" s="1"/>
      <c r="AFF2122" s="1"/>
      <c r="AFG2122" s="1"/>
      <c r="AFH2122" s="1"/>
      <c r="AFI2122" s="1"/>
      <c r="AFJ2122" s="1"/>
      <c r="AFK2122" s="1"/>
      <c r="AFL2122" s="1"/>
      <c r="AFM2122" s="1"/>
      <c r="AFN2122" s="1"/>
      <c r="AFO2122" s="1"/>
      <c r="AFP2122" s="1"/>
      <c r="AFQ2122" s="1"/>
      <c r="AFR2122" s="1"/>
      <c r="AFS2122" s="1"/>
      <c r="AFT2122" s="1"/>
      <c r="AFU2122" s="1"/>
      <c r="AFV2122" s="1"/>
      <c r="AFW2122" s="1"/>
      <c r="AFX2122" s="1"/>
      <c r="AFY2122" s="1"/>
      <c r="AFZ2122" s="1"/>
      <c r="AGA2122" s="1"/>
      <c r="AGB2122" s="1"/>
      <c r="AGC2122" s="1"/>
      <c r="AGD2122" s="1"/>
      <c r="AGE2122" s="1"/>
      <c r="AGF2122" s="1"/>
      <c r="AGG2122" s="1"/>
      <c r="AGH2122" s="1"/>
      <c r="AGI2122" s="1"/>
      <c r="AGJ2122" s="1"/>
      <c r="AGK2122" s="1"/>
      <c r="AGL2122" s="1"/>
      <c r="AGM2122" s="1"/>
      <c r="AGN2122" s="1"/>
      <c r="AGO2122" s="1"/>
      <c r="AGP2122" s="1"/>
      <c r="AGQ2122" s="1"/>
      <c r="AGR2122" s="1"/>
      <c r="AGS2122" s="1"/>
      <c r="AGT2122" s="1"/>
      <c r="AGU2122" s="1"/>
      <c r="AGV2122" s="1"/>
      <c r="AGW2122" s="1"/>
      <c r="AGX2122" s="1"/>
      <c r="AGY2122" s="1"/>
      <c r="AGZ2122" s="1"/>
      <c r="AHA2122" s="1"/>
      <c r="AHB2122" s="1"/>
      <c r="AHC2122" s="1"/>
      <c r="AHD2122" s="1"/>
      <c r="AHE2122" s="1"/>
      <c r="AHF2122" s="1"/>
      <c r="AHG2122" s="1"/>
      <c r="AHH2122" s="1"/>
      <c r="AHI2122" s="1"/>
      <c r="AHJ2122" s="1"/>
      <c r="AHK2122" s="1"/>
      <c r="AHL2122" s="1"/>
      <c r="AHM2122" s="1"/>
      <c r="AHN2122" s="1"/>
      <c r="AHO2122" s="1"/>
      <c r="AHP2122" s="1"/>
      <c r="AHQ2122" s="1"/>
      <c r="AHR2122" s="1"/>
      <c r="AHS2122" s="1"/>
      <c r="AHT2122" s="1"/>
      <c r="AHU2122" s="1"/>
      <c r="AHV2122" s="1"/>
      <c r="AHW2122" s="1"/>
      <c r="AHX2122" s="1"/>
      <c r="AHY2122" s="1"/>
      <c r="AHZ2122" s="1"/>
      <c r="AIA2122" s="1"/>
      <c r="AIB2122" s="1"/>
      <c r="AIC2122" s="1"/>
      <c r="AID2122" s="1"/>
      <c r="AIE2122" s="1"/>
      <c r="AIF2122" s="1"/>
      <c r="AIG2122" s="1"/>
      <c r="AIH2122" s="1"/>
      <c r="AII2122" s="1"/>
      <c r="AIJ2122" s="1"/>
      <c r="AIK2122" s="1"/>
      <c r="AIL2122" s="1"/>
      <c r="AIM2122" s="1"/>
      <c r="AIN2122" s="1"/>
      <c r="AIO2122" s="1"/>
      <c r="AIP2122" s="1"/>
      <c r="AIQ2122" s="1"/>
      <c r="AIR2122" s="1"/>
      <c r="AIS2122" s="1"/>
      <c r="AIT2122" s="1"/>
      <c r="AIU2122" s="1"/>
      <c r="AIV2122" s="1"/>
      <c r="AIW2122" s="1"/>
      <c r="AIX2122" s="1"/>
      <c r="AIY2122" s="1"/>
      <c r="AIZ2122" s="1"/>
      <c r="AJA2122" s="1"/>
      <c r="AJB2122" s="1"/>
      <c r="AJC2122" s="1"/>
      <c r="AJD2122" s="1"/>
      <c r="AJE2122" s="1"/>
      <c r="AJF2122" s="1"/>
      <c r="AJG2122" s="1"/>
      <c r="AJH2122" s="1"/>
      <c r="AJI2122" s="1"/>
      <c r="AJJ2122" s="1"/>
      <c r="AJK2122" s="1"/>
      <c r="AJL2122" s="1"/>
      <c r="AJM2122" s="1"/>
      <c r="AJN2122" s="1"/>
      <c r="AJO2122" s="1"/>
      <c r="AJP2122" s="1"/>
      <c r="AJQ2122" s="1"/>
      <c r="AJR2122" s="1"/>
      <c r="AJS2122" s="1"/>
      <c r="AJT2122" s="1"/>
      <c r="AJU2122" s="1"/>
      <c r="AJV2122" s="1"/>
      <c r="AJW2122" s="1"/>
      <c r="AJX2122" s="1"/>
      <c r="AJY2122" s="1"/>
      <c r="AJZ2122" s="1"/>
      <c r="AKA2122" s="1"/>
      <c r="AKB2122" s="1"/>
      <c r="AKC2122" s="1"/>
      <c r="AKD2122" s="1"/>
      <c r="AKE2122" s="1"/>
      <c r="AKF2122" s="1"/>
      <c r="AKG2122" s="1"/>
      <c r="AKH2122" s="1"/>
      <c r="AKI2122" s="1"/>
      <c r="AKJ2122" s="1"/>
      <c r="AKK2122" s="1"/>
      <c r="AKL2122" s="1"/>
      <c r="AKM2122" s="1"/>
      <c r="AKN2122" s="1"/>
      <c r="AKO2122" s="1"/>
      <c r="AKP2122" s="1"/>
      <c r="AKQ2122" s="1"/>
      <c r="AKR2122" s="1"/>
      <c r="AKS2122" s="1"/>
      <c r="AKT2122" s="1"/>
      <c r="AKU2122" s="1"/>
      <c r="AKV2122" s="1"/>
      <c r="AKW2122" s="1"/>
      <c r="AKX2122" s="1"/>
      <c r="AKY2122" s="1"/>
      <c r="AKZ2122" s="1"/>
      <c r="ALA2122" s="1"/>
      <c r="ALB2122" s="1"/>
      <c r="ALC2122" s="1"/>
      <c r="ALD2122" s="1"/>
      <c r="ALE2122" s="1"/>
      <c r="ALF2122" s="1"/>
      <c r="ALG2122" s="1"/>
      <c r="ALH2122" s="1"/>
      <c r="ALI2122" s="1"/>
      <c r="ALJ2122" s="1"/>
      <c r="ALK2122" s="1"/>
      <c r="ALL2122" s="1"/>
      <c r="ALM2122" s="1"/>
      <c r="ALN2122" s="1"/>
      <c r="ALO2122" s="1"/>
      <c r="ALP2122" s="1"/>
      <c r="ALQ2122" s="1"/>
      <c r="ALR2122" s="1"/>
      <c r="ALS2122" s="1"/>
      <c r="ALT2122" s="1"/>
      <c r="ALU2122" s="1"/>
      <c r="ALV2122" s="1"/>
      <c r="ALW2122" s="1"/>
      <c r="ALX2122" s="1"/>
      <c r="ALY2122" s="1"/>
      <c r="ALZ2122" s="1"/>
      <c r="AMA2122" s="1"/>
      <c r="AMB2122" s="1"/>
      <c r="AMC2122" s="1"/>
      <c r="AMD2122" s="1"/>
      <c r="AME2122" s="1"/>
      <c r="AMF2122" s="1"/>
      <c r="AMG2122" s="1"/>
      <c r="AMH2122" s="1"/>
      <c r="AMI2122" s="1"/>
      <c r="AMJ2122" s="1"/>
      <c r="AMK2122" s="1"/>
      <c r="AML2122" s="1"/>
      <c r="AMM2122" s="1"/>
      <c r="AMN2122" s="1"/>
      <c r="AMO2122" s="1"/>
      <c r="AMP2122" s="1"/>
      <c r="AMQ2122" s="1"/>
      <c r="AMR2122" s="1"/>
      <c r="AMS2122" s="1"/>
      <c r="AMT2122" s="1"/>
      <c r="AMU2122" s="1"/>
      <c r="AMV2122" s="1"/>
      <c r="AMW2122" s="1"/>
      <c r="AMX2122" s="1"/>
      <c r="AMY2122" s="1"/>
      <c r="AMZ2122" s="1"/>
      <c r="ANA2122" s="1"/>
      <c r="ANB2122" s="1"/>
      <c r="ANC2122" s="1"/>
      <c r="AND2122" s="1"/>
      <c r="ANE2122" s="1"/>
      <c r="ANF2122" s="1"/>
      <c r="ANG2122" s="1"/>
      <c r="ANH2122" s="1"/>
      <c r="ANI2122" s="1"/>
      <c r="ANJ2122" s="1"/>
      <c r="ANK2122" s="1"/>
      <c r="ANL2122" s="1"/>
      <c r="ANM2122" s="1"/>
      <c r="ANN2122" s="1"/>
      <c r="ANO2122" s="1"/>
      <c r="ANP2122" s="1"/>
      <c r="ANQ2122" s="1"/>
      <c r="ANR2122" s="1"/>
      <c r="ANS2122" s="1"/>
      <c r="ANT2122" s="1"/>
      <c r="ANU2122" s="1"/>
      <c r="ANV2122" s="1"/>
      <c r="ANW2122" s="1"/>
      <c r="ANX2122" s="1"/>
      <c r="ANY2122" s="1"/>
      <c r="ANZ2122" s="1"/>
      <c r="AOA2122" s="1"/>
      <c r="AOB2122" s="1"/>
      <c r="AOC2122" s="1"/>
      <c r="AOD2122" s="1"/>
      <c r="AOE2122" s="1"/>
      <c r="AOF2122" s="1"/>
      <c r="AOG2122" s="1"/>
      <c r="AOH2122" s="1"/>
      <c r="AOI2122" s="1"/>
      <c r="AOJ2122" s="1"/>
      <c r="AOK2122" s="1"/>
      <c r="AOL2122" s="1"/>
      <c r="AOM2122" s="1"/>
      <c r="AON2122" s="1"/>
      <c r="AOO2122" s="1"/>
      <c r="AOP2122" s="1"/>
      <c r="AOQ2122" s="1"/>
      <c r="AOR2122" s="1"/>
      <c r="AOS2122" s="1"/>
      <c r="AOT2122" s="1"/>
      <c r="AOU2122" s="1"/>
      <c r="AOV2122" s="1"/>
      <c r="AOW2122" s="1"/>
      <c r="AOX2122" s="1"/>
      <c r="AOY2122" s="1"/>
      <c r="AOZ2122" s="1"/>
      <c r="APA2122" s="1"/>
      <c r="APB2122" s="1"/>
      <c r="APC2122" s="1"/>
      <c r="APD2122" s="1"/>
      <c r="APE2122" s="1"/>
      <c r="APF2122" s="1"/>
      <c r="APG2122" s="1"/>
      <c r="APH2122" s="1"/>
      <c r="API2122" s="1"/>
      <c r="APJ2122" s="1"/>
      <c r="APK2122" s="1"/>
      <c r="APL2122" s="1"/>
      <c r="APM2122" s="1"/>
      <c r="APN2122" s="1"/>
      <c r="APO2122" s="1"/>
      <c r="APP2122" s="1"/>
      <c r="APQ2122" s="1"/>
      <c r="APR2122" s="1"/>
      <c r="APS2122" s="1"/>
      <c r="APT2122" s="1"/>
      <c r="APU2122" s="1"/>
      <c r="APV2122" s="1"/>
      <c r="APW2122" s="1"/>
      <c r="APX2122" s="1"/>
      <c r="APY2122" s="1"/>
      <c r="APZ2122" s="1"/>
      <c r="AQA2122" s="1"/>
      <c r="AQB2122" s="1"/>
      <c r="AQC2122" s="1"/>
      <c r="AQD2122" s="1"/>
      <c r="AQE2122" s="1"/>
      <c r="AQF2122" s="1"/>
      <c r="AQG2122" s="1"/>
      <c r="AQH2122" s="1"/>
      <c r="AQI2122" s="1"/>
      <c r="AQJ2122" s="1"/>
      <c r="AQK2122" s="1"/>
      <c r="AQL2122" s="1"/>
      <c r="AQM2122" s="1"/>
      <c r="AQN2122" s="1"/>
      <c r="AQO2122" s="1"/>
      <c r="AQP2122" s="1"/>
      <c r="AQQ2122" s="1"/>
      <c r="AQR2122" s="1"/>
      <c r="AQS2122" s="1"/>
      <c r="AQT2122" s="1"/>
      <c r="AQU2122" s="1"/>
      <c r="AQV2122" s="1"/>
      <c r="AQW2122" s="1"/>
      <c r="AQX2122" s="1"/>
      <c r="AQY2122" s="1"/>
      <c r="AQZ2122" s="1"/>
      <c r="ARA2122" s="1"/>
      <c r="ARB2122" s="1"/>
      <c r="ARC2122" s="1"/>
      <c r="ARD2122" s="1"/>
      <c r="ARE2122" s="1"/>
      <c r="ARF2122" s="1"/>
      <c r="ARG2122" s="1"/>
      <c r="ARH2122" s="1"/>
      <c r="ARI2122" s="1"/>
      <c r="ARJ2122" s="1"/>
      <c r="ARK2122" s="1"/>
      <c r="ARL2122" s="1"/>
      <c r="ARM2122" s="1"/>
      <c r="ARN2122" s="1"/>
      <c r="ARO2122" s="1"/>
      <c r="ARP2122" s="1"/>
      <c r="ARQ2122" s="1"/>
      <c r="ARR2122" s="1"/>
      <c r="ARS2122" s="1"/>
      <c r="ART2122" s="1"/>
      <c r="ARU2122" s="1"/>
      <c r="ARV2122" s="1"/>
      <c r="ARW2122" s="1"/>
      <c r="ARX2122" s="1"/>
      <c r="ARY2122" s="1"/>
      <c r="ARZ2122" s="1"/>
      <c r="ASA2122" s="1"/>
      <c r="ASB2122" s="1"/>
      <c r="ASC2122" s="1"/>
      <c r="ASD2122" s="1"/>
      <c r="ASE2122" s="1"/>
      <c r="ASF2122" s="1"/>
      <c r="ASG2122" s="1"/>
      <c r="ASH2122" s="1"/>
      <c r="ASI2122" s="1"/>
      <c r="ASJ2122" s="1"/>
      <c r="ASK2122" s="1"/>
      <c r="ASL2122" s="1"/>
      <c r="ASM2122" s="1"/>
      <c r="ASN2122" s="1"/>
      <c r="ASO2122" s="1"/>
      <c r="ASP2122" s="1"/>
      <c r="ASQ2122" s="1"/>
      <c r="ASR2122" s="1"/>
      <c r="ASS2122" s="1"/>
      <c r="AST2122" s="1"/>
      <c r="ASU2122" s="1"/>
      <c r="ASV2122" s="1"/>
      <c r="ASW2122" s="1"/>
      <c r="ASX2122" s="1"/>
      <c r="ASY2122" s="1"/>
      <c r="ASZ2122" s="1"/>
      <c r="ATA2122" s="1"/>
      <c r="ATB2122" s="1"/>
      <c r="ATC2122" s="1"/>
      <c r="ATD2122" s="1"/>
      <c r="ATE2122" s="1"/>
      <c r="ATF2122" s="1"/>
      <c r="ATG2122" s="1"/>
      <c r="ATH2122" s="1"/>
      <c r="ATI2122" s="1"/>
      <c r="ATJ2122" s="1"/>
      <c r="ATK2122" s="1"/>
      <c r="ATL2122" s="1"/>
      <c r="ATM2122" s="1"/>
      <c r="ATN2122" s="1"/>
      <c r="ATO2122" s="1"/>
      <c r="ATP2122" s="1"/>
      <c r="ATQ2122" s="1"/>
      <c r="ATR2122" s="1"/>
      <c r="ATS2122" s="1"/>
      <c r="ATT2122" s="1"/>
      <c r="ATU2122" s="1"/>
      <c r="ATV2122" s="1"/>
      <c r="ATW2122" s="1"/>
      <c r="ATX2122" s="1"/>
      <c r="ATY2122" s="1"/>
      <c r="ATZ2122" s="1"/>
      <c r="AUA2122" s="1"/>
      <c r="AUB2122" s="1"/>
      <c r="AUC2122" s="1"/>
      <c r="AUD2122" s="1"/>
      <c r="AUE2122" s="1"/>
      <c r="AUF2122" s="1"/>
      <c r="AUG2122" s="1"/>
      <c r="AUH2122" s="1"/>
      <c r="AUI2122" s="1"/>
      <c r="AUJ2122" s="1"/>
      <c r="AUK2122" s="1"/>
      <c r="AUL2122" s="1"/>
      <c r="AUM2122" s="1"/>
      <c r="AUN2122" s="1"/>
      <c r="AUO2122" s="1"/>
      <c r="AUP2122" s="1"/>
      <c r="AUQ2122" s="1"/>
      <c r="AUR2122" s="1"/>
      <c r="AUS2122" s="1"/>
      <c r="AUT2122" s="1"/>
      <c r="AUU2122" s="1"/>
      <c r="AUV2122" s="1"/>
      <c r="AUW2122" s="1"/>
      <c r="AUX2122" s="1"/>
      <c r="AUY2122" s="1"/>
      <c r="AUZ2122" s="1"/>
      <c r="AVA2122" s="1"/>
      <c r="AVB2122" s="1"/>
      <c r="AVC2122" s="1"/>
      <c r="AVD2122" s="1"/>
      <c r="AVE2122" s="1"/>
      <c r="AVF2122" s="1"/>
      <c r="AVG2122" s="1"/>
      <c r="AVH2122" s="1"/>
      <c r="AVI2122" s="1"/>
      <c r="AVJ2122" s="1"/>
      <c r="AVK2122" s="1"/>
      <c r="AVL2122" s="1"/>
      <c r="AVM2122" s="1"/>
      <c r="AVN2122" s="1"/>
      <c r="AVO2122" s="1"/>
      <c r="AVP2122" s="1"/>
      <c r="AVQ2122" s="1"/>
      <c r="AVR2122" s="1"/>
      <c r="AVS2122" s="1"/>
      <c r="AVT2122" s="1"/>
      <c r="AVU2122" s="1"/>
      <c r="AVV2122" s="1"/>
      <c r="AVW2122" s="1"/>
      <c r="AVX2122" s="1"/>
      <c r="AVY2122" s="1"/>
      <c r="AVZ2122" s="1"/>
      <c r="AWA2122" s="1"/>
      <c r="AWB2122" s="1"/>
      <c r="AWC2122" s="1"/>
      <c r="AWD2122" s="1"/>
      <c r="AWE2122" s="1"/>
      <c r="AWF2122" s="1"/>
      <c r="AWG2122" s="1"/>
      <c r="AWH2122" s="1"/>
      <c r="AWI2122" s="1"/>
      <c r="AWJ2122" s="1"/>
      <c r="AWK2122" s="1"/>
      <c r="AWL2122" s="1"/>
      <c r="AWM2122" s="1"/>
      <c r="AWN2122" s="1"/>
      <c r="AWO2122" s="1"/>
      <c r="AWP2122" s="1"/>
      <c r="AWQ2122" s="1"/>
      <c r="AWR2122" s="1"/>
      <c r="AWS2122" s="1"/>
      <c r="AWT2122" s="1"/>
      <c r="AWU2122" s="1"/>
      <c r="AWV2122" s="1"/>
      <c r="AWW2122" s="1"/>
      <c r="AWX2122" s="1"/>
      <c r="AWY2122" s="1"/>
      <c r="AWZ2122" s="1"/>
      <c r="AXA2122" s="1"/>
      <c r="AXB2122" s="1"/>
      <c r="AXC2122" s="1"/>
      <c r="AXD2122" s="1"/>
      <c r="AXE2122" s="1"/>
      <c r="AXF2122" s="1"/>
      <c r="AXG2122" s="1"/>
      <c r="AXH2122" s="1"/>
      <c r="AXI2122" s="1"/>
      <c r="AXJ2122" s="1"/>
      <c r="AXK2122" s="1"/>
      <c r="AXL2122" s="1"/>
      <c r="AXM2122" s="1"/>
      <c r="AXN2122" s="1"/>
      <c r="AXO2122" s="1"/>
      <c r="AXP2122" s="1"/>
      <c r="AXQ2122" s="1"/>
      <c r="AXR2122" s="1"/>
      <c r="AXS2122" s="1"/>
      <c r="AXT2122" s="1"/>
      <c r="AXU2122" s="1"/>
      <c r="AXV2122" s="1"/>
      <c r="AXW2122" s="1"/>
      <c r="AXX2122" s="1"/>
      <c r="AXY2122" s="1"/>
      <c r="AXZ2122" s="1"/>
      <c r="AYA2122" s="1"/>
      <c r="AYB2122" s="1"/>
      <c r="AYC2122" s="1"/>
      <c r="AYD2122" s="1"/>
      <c r="AYE2122" s="1"/>
      <c r="AYF2122" s="1"/>
      <c r="AYG2122" s="1"/>
      <c r="AYH2122" s="1"/>
      <c r="AYI2122" s="1"/>
      <c r="AYJ2122" s="1"/>
      <c r="AYK2122" s="1"/>
      <c r="AYL2122" s="1"/>
      <c r="AYM2122" s="1"/>
      <c r="AYN2122" s="1"/>
      <c r="AYO2122" s="1"/>
      <c r="AYP2122" s="1"/>
      <c r="AYQ2122" s="1"/>
      <c r="AYR2122" s="1"/>
      <c r="AYS2122" s="1"/>
      <c r="AYT2122" s="1"/>
      <c r="AYU2122" s="1"/>
      <c r="AYV2122" s="1"/>
      <c r="AYW2122" s="1"/>
      <c r="AYX2122" s="1"/>
      <c r="AYY2122" s="1"/>
      <c r="AYZ2122" s="1"/>
      <c r="AZA2122" s="1"/>
      <c r="AZB2122" s="1"/>
      <c r="AZC2122" s="1"/>
      <c r="AZD2122" s="1"/>
      <c r="AZE2122" s="1"/>
      <c r="AZF2122" s="1"/>
      <c r="AZG2122" s="1"/>
      <c r="AZH2122" s="1"/>
      <c r="AZI2122" s="1"/>
      <c r="AZJ2122" s="1"/>
      <c r="AZK2122" s="1"/>
      <c r="AZL2122" s="1"/>
      <c r="AZM2122" s="1"/>
      <c r="AZN2122" s="1"/>
      <c r="AZO2122" s="1"/>
      <c r="AZP2122" s="1"/>
      <c r="AZQ2122" s="1"/>
      <c r="AZR2122" s="1"/>
      <c r="AZS2122" s="1"/>
      <c r="AZT2122" s="1"/>
      <c r="AZU2122" s="1"/>
      <c r="AZV2122" s="1"/>
      <c r="AZW2122" s="1"/>
      <c r="AZX2122" s="1"/>
      <c r="AZY2122" s="1"/>
      <c r="AZZ2122" s="1"/>
      <c r="BAA2122" s="1"/>
      <c r="BAB2122" s="1"/>
      <c r="BAC2122" s="1"/>
      <c r="BAD2122" s="1"/>
      <c r="BAE2122" s="1"/>
      <c r="BAF2122" s="1"/>
      <c r="BAG2122" s="1"/>
      <c r="BAH2122" s="1"/>
      <c r="BAI2122" s="1"/>
      <c r="BAJ2122" s="1"/>
      <c r="BAK2122" s="1"/>
      <c r="BAL2122" s="1"/>
      <c r="BAM2122" s="1"/>
      <c r="BAN2122" s="1"/>
      <c r="BAO2122" s="1"/>
      <c r="BAP2122" s="1"/>
      <c r="BAQ2122" s="1"/>
      <c r="BAR2122" s="1"/>
      <c r="BAS2122" s="1"/>
      <c r="BAT2122" s="1"/>
      <c r="BAU2122" s="1"/>
      <c r="BAV2122" s="1"/>
      <c r="BAW2122" s="1"/>
      <c r="BAX2122" s="1"/>
      <c r="BAY2122" s="1"/>
      <c r="BAZ2122" s="1"/>
      <c r="BBA2122" s="1"/>
      <c r="BBB2122" s="1"/>
      <c r="BBC2122" s="1"/>
      <c r="BBD2122" s="1"/>
      <c r="BBE2122" s="1"/>
      <c r="BBF2122" s="1"/>
      <c r="BBG2122" s="1"/>
      <c r="BBH2122" s="1"/>
      <c r="BBI2122" s="1"/>
      <c r="BBJ2122" s="1"/>
      <c r="BBK2122" s="1"/>
      <c r="BBL2122" s="1"/>
      <c r="BBM2122" s="1"/>
      <c r="BBN2122" s="1"/>
      <c r="BBO2122" s="1"/>
      <c r="BBP2122" s="1"/>
      <c r="BBQ2122" s="1"/>
      <c r="BBR2122" s="1"/>
      <c r="BBS2122" s="1"/>
      <c r="BBT2122" s="1"/>
      <c r="BBU2122" s="1"/>
      <c r="BBV2122" s="1"/>
      <c r="BBW2122" s="1"/>
      <c r="BBX2122" s="1"/>
      <c r="BBY2122" s="1"/>
      <c r="BBZ2122" s="1"/>
      <c r="BCA2122" s="1"/>
      <c r="BCB2122" s="1"/>
      <c r="BCC2122" s="1"/>
      <c r="BCD2122" s="1"/>
      <c r="BCE2122" s="1"/>
      <c r="BCF2122" s="1"/>
      <c r="BCG2122" s="1"/>
      <c r="BCH2122" s="1"/>
      <c r="BCI2122" s="1"/>
      <c r="BCJ2122" s="1"/>
      <c r="BCK2122" s="1"/>
      <c r="BCL2122" s="1"/>
      <c r="BCM2122" s="1"/>
      <c r="BCN2122" s="1"/>
      <c r="BCO2122" s="1"/>
      <c r="BCP2122" s="1"/>
      <c r="BCQ2122" s="1"/>
      <c r="BCR2122" s="1"/>
      <c r="BCS2122" s="1"/>
      <c r="BCT2122" s="1"/>
      <c r="BCU2122" s="1"/>
      <c r="BCV2122" s="1"/>
      <c r="BCW2122" s="1"/>
      <c r="BCX2122" s="1"/>
      <c r="BCY2122" s="1"/>
      <c r="BCZ2122" s="1"/>
      <c r="BDA2122" s="1"/>
      <c r="BDB2122" s="1"/>
      <c r="BDC2122" s="1"/>
      <c r="BDD2122" s="1"/>
      <c r="BDE2122" s="1"/>
      <c r="BDF2122" s="1"/>
      <c r="BDG2122" s="1"/>
      <c r="BDH2122" s="1"/>
      <c r="BDI2122" s="1"/>
      <c r="BDJ2122" s="1"/>
      <c r="BDK2122" s="1"/>
      <c r="BDL2122" s="1"/>
      <c r="BDM2122" s="1"/>
      <c r="BDN2122" s="1"/>
      <c r="BDO2122" s="1"/>
      <c r="BDP2122" s="1"/>
      <c r="BDQ2122" s="1"/>
      <c r="BDR2122" s="1"/>
      <c r="BDS2122" s="1"/>
      <c r="BDT2122" s="1"/>
      <c r="BDU2122" s="1"/>
      <c r="BDV2122" s="1"/>
      <c r="BDW2122" s="1"/>
      <c r="BDX2122" s="1"/>
      <c r="BDY2122" s="1"/>
      <c r="BDZ2122" s="1"/>
      <c r="BEA2122" s="1"/>
      <c r="BEB2122" s="1"/>
      <c r="BEC2122" s="1"/>
      <c r="BED2122" s="1"/>
      <c r="BEE2122" s="1"/>
      <c r="BEF2122" s="1"/>
      <c r="BEG2122" s="1"/>
      <c r="BEH2122" s="1"/>
      <c r="BEI2122" s="1"/>
      <c r="BEJ2122" s="1"/>
      <c r="BEK2122" s="1"/>
      <c r="BEL2122" s="1"/>
      <c r="BEM2122" s="1"/>
      <c r="BEN2122" s="1"/>
      <c r="BEO2122" s="1"/>
      <c r="BEP2122" s="1"/>
      <c r="BEQ2122" s="1"/>
      <c r="BER2122" s="1"/>
      <c r="BES2122" s="1"/>
      <c r="BET2122" s="1"/>
      <c r="BEU2122" s="1"/>
      <c r="BEV2122" s="1"/>
      <c r="BEW2122" s="1"/>
      <c r="BEX2122" s="1"/>
      <c r="BEY2122" s="1"/>
      <c r="BEZ2122" s="1"/>
      <c r="BFA2122" s="1"/>
      <c r="BFB2122" s="1"/>
      <c r="BFC2122" s="1"/>
      <c r="BFD2122" s="1"/>
      <c r="BFE2122" s="1"/>
      <c r="BFF2122" s="1"/>
      <c r="BFG2122" s="1"/>
      <c r="BFH2122" s="1"/>
      <c r="BFI2122" s="1"/>
      <c r="BFJ2122" s="1"/>
      <c r="BFK2122" s="1"/>
      <c r="BFL2122" s="1"/>
      <c r="BFM2122" s="1"/>
      <c r="BFN2122" s="1"/>
      <c r="BFO2122" s="1"/>
      <c r="BFP2122" s="1"/>
      <c r="BFQ2122" s="1"/>
      <c r="BFR2122" s="1"/>
      <c r="BFS2122" s="1"/>
      <c r="BFT2122" s="1"/>
      <c r="BFU2122" s="1"/>
      <c r="BFV2122" s="1"/>
      <c r="BFW2122" s="1"/>
      <c r="BFX2122" s="1"/>
      <c r="BFY2122" s="1"/>
      <c r="BFZ2122" s="1"/>
      <c r="BGA2122" s="1"/>
      <c r="BGB2122" s="1"/>
      <c r="BGC2122" s="1"/>
      <c r="BGD2122" s="1"/>
      <c r="BGE2122" s="1"/>
      <c r="BGF2122" s="1"/>
      <c r="BGG2122" s="1"/>
      <c r="BGH2122" s="1"/>
      <c r="BGI2122" s="1"/>
      <c r="BGJ2122" s="1"/>
      <c r="BGK2122" s="1"/>
      <c r="BGL2122" s="1"/>
      <c r="BGM2122" s="1"/>
      <c r="BGN2122" s="1"/>
      <c r="BGO2122" s="1"/>
      <c r="BGP2122" s="1"/>
      <c r="BGQ2122" s="1"/>
      <c r="BGR2122" s="1"/>
      <c r="BGS2122" s="1"/>
      <c r="BGT2122" s="1"/>
      <c r="BGU2122" s="1"/>
      <c r="BGV2122" s="1"/>
      <c r="BGW2122" s="1"/>
      <c r="BGX2122" s="1"/>
      <c r="BGY2122" s="1"/>
      <c r="BGZ2122" s="1"/>
      <c r="BHA2122" s="1"/>
      <c r="BHB2122" s="1"/>
      <c r="BHC2122" s="1"/>
      <c r="BHD2122" s="1"/>
      <c r="BHE2122" s="1"/>
      <c r="BHF2122" s="1"/>
      <c r="BHG2122" s="1"/>
      <c r="BHH2122" s="1"/>
      <c r="BHI2122" s="1"/>
      <c r="BHJ2122" s="1"/>
      <c r="BHK2122" s="1"/>
      <c r="BHL2122" s="1"/>
      <c r="BHM2122" s="1"/>
      <c r="BHN2122" s="1"/>
      <c r="BHO2122" s="1"/>
      <c r="BHP2122" s="1"/>
      <c r="BHQ2122" s="1"/>
      <c r="BHR2122" s="1"/>
      <c r="BHS2122" s="1"/>
      <c r="BHT2122" s="1"/>
      <c r="BHU2122" s="1"/>
      <c r="BHV2122" s="1"/>
      <c r="BHW2122" s="1"/>
      <c r="BHX2122" s="1"/>
      <c r="BHY2122" s="1"/>
      <c r="BHZ2122" s="1"/>
      <c r="BIA2122" s="1"/>
      <c r="BIB2122" s="1"/>
      <c r="BIC2122" s="1"/>
      <c r="BID2122" s="1"/>
      <c r="BIE2122" s="1"/>
      <c r="BIF2122" s="1"/>
      <c r="BIG2122" s="1"/>
      <c r="BIH2122" s="1"/>
      <c r="BII2122" s="1"/>
      <c r="BIJ2122" s="1"/>
      <c r="BIK2122" s="1"/>
      <c r="BIL2122" s="1"/>
      <c r="BIM2122" s="1"/>
      <c r="BIN2122" s="1"/>
      <c r="BIO2122" s="1"/>
      <c r="BIP2122" s="1"/>
      <c r="BIQ2122" s="1"/>
      <c r="BIR2122" s="1"/>
      <c r="BIS2122" s="1"/>
      <c r="BIT2122" s="1"/>
      <c r="BIU2122" s="1"/>
      <c r="BIV2122" s="1"/>
      <c r="BIW2122" s="1"/>
      <c r="BIX2122" s="1"/>
      <c r="BIY2122" s="1"/>
      <c r="BIZ2122" s="1"/>
      <c r="BJA2122" s="1"/>
      <c r="BJB2122" s="1"/>
      <c r="BJC2122" s="1"/>
      <c r="BJD2122" s="1"/>
      <c r="BJE2122" s="1"/>
      <c r="BJF2122" s="1"/>
      <c r="BJG2122" s="1"/>
      <c r="BJH2122" s="1"/>
      <c r="BJI2122" s="1"/>
      <c r="BJJ2122" s="1"/>
      <c r="BJK2122" s="1"/>
      <c r="BJL2122" s="1"/>
      <c r="BJM2122" s="1"/>
      <c r="BJN2122" s="1"/>
      <c r="BJO2122" s="1"/>
      <c r="BJP2122" s="1"/>
      <c r="BJQ2122" s="1"/>
      <c r="BJR2122" s="1"/>
      <c r="BJS2122" s="1"/>
      <c r="BJT2122" s="1"/>
      <c r="BJU2122" s="1"/>
      <c r="BJV2122" s="1"/>
      <c r="BJW2122" s="1"/>
      <c r="BJX2122" s="1"/>
      <c r="BJY2122" s="1"/>
      <c r="BJZ2122" s="1"/>
      <c r="BKA2122" s="1"/>
      <c r="BKB2122" s="1"/>
      <c r="BKC2122" s="1"/>
      <c r="BKD2122" s="1"/>
      <c r="BKE2122" s="1"/>
      <c r="BKF2122" s="1"/>
      <c r="BKG2122" s="1"/>
      <c r="BKH2122" s="1"/>
      <c r="BKI2122" s="1"/>
      <c r="BKJ2122" s="1"/>
      <c r="BKK2122" s="1"/>
      <c r="BKL2122" s="1"/>
      <c r="BKM2122" s="1"/>
      <c r="BKN2122" s="1"/>
      <c r="BKO2122" s="1"/>
      <c r="BKP2122" s="1"/>
      <c r="BKQ2122" s="1"/>
      <c r="BKR2122" s="1"/>
      <c r="BKS2122" s="1"/>
      <c r="BKT2122" s="1"/>
      <c r="BKU2122" s="1"/>
      <c r="BKV2122" s="1"/>
      <c r="BKW2122" s="1"/>
      <c r="BKX2122" s="1"/>
      <c r="BKY2122" s="1"/>
      <c r="BKZ2122" s="1"/>
      <c r="BLA2122" s="1"/>
      <c r="BLB2122" s="1"/>
      <c r="BLC2122" s="1"/>
      <c r="BLD2122" s="1"/>
      <c r="BLE2122" s="1"/>
      <c r="BLF2122" s="1"/>
      <c r="BLG2122" s="1"/>
      <c r="BLH2122" s="1"/>
      <c r="BLI2122" s="1"/>
      <c r="BLJ2122" s="1"/>
      <c r="BLK2122" s="1"/>
      <c r="BLL2122" s="1"/>
      <c r="BLM2122" s="1"/>
      <c r="BLN2122" s="1"/>
      <c r="BLO2122" s="1"/>
      <c r="BLP2122" s="1"/>
      <c r="BLQ2122" s="1"/>
      <c r="BLR2122" s="1"/>
      <c r="BLS2122" s="1"/>
      <c r="BLT2122" s="1"/>
      <c r="BLU2122" s="1"/>
      <c r="BLV2122" s="1"/>
      <c r="BLW2122" s="1"/>
      <c r="BLX2122" s="1"/>
      <c r="BLY2122" s="1"/>
      <c r="BLZ2122" s="1"/>
      <c r="BMA2122" s="1"/>
      <c r="BMB2122" s="1"/>
      <c r="BMC2122" s="1"/>
      <c r="BMD2122" s="1"/>
      <c r="BME2122" s="1"/>
      <c r="BMF2122" s="1"/>
      <c r="BMG2122" s="1"/>
      <c r="BMH2122" s="1"/>
      <c r="BMI2122" s="1"/>
      <c r="BMJ2122" s="1"/>
      <c r="BMK2122" s="1"/>
      <c r="BML2122" s="1"/>
      <c r="BMM2122" s="1"/>
      <c r="BMN2122" s="1"/>
      <c r="BMO2122" s="1"/>
      <c r="BMP2122" s="1"/>
      <c r="BMQ2122" s="1"/>
      <c r="BMR2122" s="1"/>
      <c r="BMS2122" s="1"/>
      <c r="BMT2122" s="1"/>
      <c r="BMU2122" s="1"/>
      <c r="BMV2122" s="1"/>
      <c r="BMW2122" s="1"/>
      <c r="BMX2122" s="1"/>
      <c r="BMY2122" s="1"/>
      <c r="BMZ2122" s="1"/>
      <c r="BNA2122" s="1"/>
      <c r="BNB2122" s="1"/>
      <c r="BNC2122" s="1"/>
      <c r="BND2122" s="1"/>
      <c r="BNE2122" s="1"/>
      <c r="BNF2122" s="1"/>
      <c r="BNG2122" s="1"/>
      <c r="BNH2122" s="1"/>
      <c r="BNI2122" s="1"/>
      <c r="BNJ2122" s="1"/>
      <c r="BNK2122" s="1"/>
      <c r="BNL2122" s="1"/>
      <c r="BNM2122" s="1"/>
      <c r="BNN2122" s="1"/>
      <c r="BNO2122" s="1"/>
      <c r="BNP2122" s="1"/>
      <c r="BNQ2122" s="1"/>
      <c r="BNR2122" s="1"/>
      <c r="BNS2122" s="1"/>
      <c r="BNT2122" s="1"/>
      <c r="BNU2122" s="1"/>
      <c r="BNV2122" s="1"/>
      <c r="BNW2122" s="1"/>
      <c r="BNX2122" s="1"/>
      <c r="BNY2122" s="1"/>
      <c r="BNZ2122" s="1"/>
      <c r="BOA2122" s="1"/>
      <c r="BOB2122" s="1"/>
      <c r="BOC2122" s="1"/>
      <c r="BOD2122" s="1"/>
      <c r="BOE2122" s="1"/>
      <c r="BOF2122" s="1"/>
      <c r="BOG2122" s="1"/>
      <c r="BOH2122" s="1"/>
      <c r="BOI2122" s="1"/>
      <c r="BOJ2122" s="1"/>
      <c r="BOK2122" s="1"/>
      <c r="BOL2122" s="1"/>
      <c r="BOM2122" s="1"/>
      <c r="BON2122" s="1"/>
      <c r="BOO2122" s="1"/>
      <c r="BOP2122" s="1"/>
      <c r="BOQ2122" s="1"/>
      <c r="BOR2122" s="1"/>
      <c r="BOS2122" s="1"/>
      <c r="BOT2122" s="1"/>
      <c r="BOU2122" s="1"/>
      <c r="BOV2122" s="1"/>
      <c r="BOW2122" s="1"/>
      <c r="BOX2122" s="1"/>
      <c r="BOY2122" s="1"/>
      <c r="BOZ2122" s="1"/>
      <c r="BPA2122" s="1"/>
      <c r="BPB2122" s="1"/>
      <c r="BPC2122" s="1"/>
      <c r="BPD2122" s="1"/>
      <c r="BPE2122" s="1"/>
      <c r="BPF2122" s="1"/>
      <c r="BPG2122" s="1"/>
      <c r="BPH2122" s="1"/>
      <c r="BPI2122" s="1"/>
      <c r="BPJ2122" s="1"/>
      <c r="BPK2122" s="1"/>
      <c r="BPL2122" s="1"/>
      <c r="BPM2122" s="1"/>
      <c r="BPN2122" s="1"/>
      <c r="BPO2122" s="1"/>
      <c r="BPP2122" s="1"/>
      <c r="BPQ2122" s="1"/>
      <c r="BPR2122" s="1"/>
      <c r="BPS2122" s="1"/>
      <c r="BPT2122" s="1"/>
      <c r="BPU2122" s="1"/>
      <c r="BPV2122" s="1"/>
      <c r="BPW2122" s="1"/>
      <c r="BPX2122" s="1"/>
      <c r="BPY2122" s="1"/>
      <c r="BPZ2122" s="1"/>
      <c r="BQA2122" s="1"/>
      <c r="BQB2122" s="1"/>
      <c r="BQC2122" s="1"/>
      <c r="BQD2122" s="1"/>
      <c r="BQE2122" s="1"/>
      <c r="BQF2122" s="1"/>
      <c r="BQG2122" s="1"/>
      <c r="BQH2122" s="1"/>
      <c r="BQI2122" s="1"/>
      <c r="BQJ2122" s="1"/>
      <c r="BQK2122" s="1"/>
      <c r="BQL2122" s="1"/>
      <c r="BQM2122" s="1"/>
      <c r="BQN2122" s="1"/>
      <c r="BQO2122" s="1"/>
      <c r="BQP2122" s="1"/>
      <c r="BQQ2122" s="1"/>
      <c r="BQR2122" s="1"/>
      <c r="BQS2122" s="1"/>
      <c r="BQT2122" s="1"/>
      <c r="BQU2122" s="1"/>
      <c r="BQV2122" s="1"/>
      <c r="BQW2122" s="1"/>
      <c r="BQX2122" s="1"/>
      <c r="BQY2122" s="1"/>
      <c r="BQZ2122" s="1"/>
      <c r="BRA2122" s="1"/>
      <c r="BRB2122" s="1"/>
      <c r="BRC2122" s="1"/>
      <c r="BRD2122" s="1"/>
      <c r="BRE2122" s="1"/>
      <c r="BRF2122" s="1"/>
      <c r="BRG2122" s="1"/>
      <c r="BRH2122" s="1"/>
      <c r="BRI2122" s="1"/>
      <c r="BRJ2122" s="1"/>
      <c r="BRK2122" s="1"/>
      <c r="BRL2122" s="1"/>
      <c r="BRM2122" s="1"/>
      <c r="BRN2122" s="1"/>
      <c r="BRO2122" s="1"/>
      <c r="BRP2122" s="1"/>
      <c r="BRQ2122" s="1"/>
      <c r="BRR2122" s="1"/>
      <c r="BRS2122" s="1"/>
      <c r="BRT2122" s="1"/>
      <c r="BRU2122" s="1"/>
      <c r="BRV2122" s="1"/>
      <c r="BRW2122" s="1"/>
      <c r="BRX2122" s="1"/>
      <c r="BRY2122" s="1"/>
      <c r="BRZ2122" s="1"/>
      <c r="BSA2122" s="1"/>
      <c r="BSB2122" s="1"/>
      <c r="BSC2122" s="1"/>
      <c r="BSD2122" s="1"/>
      <c r="BSE2122" s="1"/>
      <c r="BSF2122" s="1"/>
      <c r="BSG2122" s="1"/>
      <c r="BSH2122" s="1"/>
      <c r="BSI2122" s="1"/>
      <c r="BSJ2122" s="1"/>
      <c r="BSK2122" s="1"/>
      <c r="BSL2122" s="1"/>
      <c r="BSM2122" s="1"/>
      <c r="BSN2122" s="1"/>
      <c r="BSO2122" s="1"/>
      <c r="BSP2122" s="1"/>
      <c r="BSQ2122" s="1"/>
      <c r="BSR2122" s="1"/>
      <c r="BSS2122" s="1"/>
      <c r="BST2122" s="1"/>
      <c r="BSU2122" s="1"/>
      <c r="BSV2122" s="1"/>
      <c r="BSW2122" s="1"/>
      <c r="BSX2122" s="1"/>
      <c r="BSY2122" s="1"/>
      <c r="BSZ2122" s="1"/>
      <c r="BTA2122" s="1"/>
      <c r="BTB2122" s="1"/>
      <c r="BTC2122" s="1"/>
      <c r="BTD2122" s="1"/>
      <c r="BTE2122" s="1"/>
      <c r="BTF2122" s="1"/>
      <c r="BTG2122" s="1"/>
      <c r="BTH2122" s="1"/>
      <c r="BTI2122" s="1"/>
      <c r="BTJ2122" s="1"/>
      <c r="BTK2122" s="1"/>
      <c r="BTL2122" s="1"/>
      <c r="BTM2122" s="1"/>
      <c r="BTN2122" s="1"/>
      <c r="BTO2122" s="1"/>
      <c r="BTP2122" s="1"/>
      <c r="BTQ2122" s="1"/>
      <c r="BTR2122" s="1"/>
      <c r="BTS2122" s="1"/>
      <c r="BTT2122" s="1"/>
      <c r="BTU2122" s="1"/>
      <c r="BTV2122" s="1"/>
      <c r="BTW2122" s="1"/>
      <c r="BTX2122" s="1"/>
      <c r="BTY2122" s="1"/>
      <c r="BTZ2122" s="1"/>
      <c r="BUA2122" s="1"/>
      <c r="BUB2122" s="1"/>
      <c r="BUC2122" s="1"/>
      <c r="BUD2122" s="1"/>
      <c r="BUE2122" s="1"/>
      <c r="BUF2122" s="1"/>
      <c r="BUG2122" s="1"/>
      <c r="BUH2122" s="1"/>
      <c r="BUI2122" s="1"/>
      <c r="BUJ2122" s="1"/>
      <c r="BUK2122" s="1"/>
      <c r="BUL2122" s="1"/>
      <c r="BUM2122" s="1"/>
      <c r="BUN2122" s="1"/>
      <c r="BUO2122" s="1"/>
      <c r="BUP2122" s="1"/>
      <c r="BUQ2122" s="1"/>
      <c r="BUR2122" s="1"/>
      <c r="BUS2122" s="1"/>
      <c r="BUT2122" s="1"/>
      <c r="BUU2122" s="1"/>
      <c r="BUV2122" s="1"/>
      <c r="BUW2122" s="1"/>
      <c r="BUX2122" s="1"/>
      <c r="BUY2122" s="1"/>
      <c r="BUZ2122" s="1"/>
      <c r="BVA2122" s="1"/>
      <c r="BVB2122" s="1"/>
      <c r="BVC2122" s="1"/>
      <c r="BVD2122" s="1"/>
      <c r="BVE2122" s="1"/>
      <c r="BVF2122" s="1"/>
      <c r="BVG2122" s="1"/>
      <c r="BVH2122" s="1"/>
      <c r="BVI2122" s="1"/>
      <c r="BVJ2122" s="1"/>
      <c r="BVK2122" s="1"/>
      <c r="BVL2122" s="1"/>
      <c r="BVM2122" s="1"/>
      <c r="BVN2122" s="1"/>
      <c r="BVO2122" s="1"/>
      <c r="BVP2122" s="1"/>
      <c r="BVQ2122" s="1"/>
      <c r="BVR2122" s="1"/>
      <c r="BVS2122" s="1"/>
      <c r="BVT2122" s="1"/>
      <c r="BVU2122" s="1"/>
      <c r="BVV2122" s="1"/>
      <c r="BVW2122" s="1"/>
      <c r="BVX2122" s="1"/>
      <c r="BVY2122" s="1"/>
      <c r="BVZ2122" s="1"/>
      <c r="BWA2122" s="1"/>
      <c r="BWB2122" s="1"/>
      <c r="BWC2122" s="1"/>
      <c r="BWD2122" s="1"/>
      <c r="BWE2122" s="1"/>
      <c r="BWF2122" s="1"/>
      <c r="BWG2122" s="1"/>
      <c r="BWH2122" s="1"/>
      <c r="BWI2122" s="1"/>
      <c r="BWJ2122" s="1"/>
      <c r="BWK2122" s="1"/>
      <c r="BWL2122" s="1"/>
      <c r="BWM2122" s="1"/>
      <c r="BWN2122" s="1"/>
      <c r="BWO2122" s="1"/>
      <c r="BWP2122" s="1"/>
      <c r="BWQ2122" s="1"/>
      <c r="BWR2122" s="1"/>
      <c r="BWS2122" s="1"/>
      <c r="BWT2122" s="1"/>
      <c r="BWU2122" s="1"/>
      <c r="BWV2122" s="1"/>
      <c r="BWW2122" s="1"/>
      <c r="BWX2122" s="1"/>
      <c r="BWY2122" s="1"/>
      <c r="BWZ2122" s="1"/>
      <c r="BXA2122" s="1"/>
      <c r="BXB2122" s="1"/>
      <c r="BXC2122" s="1"/>
      <c r="BXD2122" s="1"/>
      <c r="BXE2122" s="1"/>
      <c r="BXF2122" s="1"/>
      <c r="BXG2122" s="1"/>
      <c r="BXH2122" s="1"/>
      <c r="BXI2122" s="1"/>
      <c r="BXJ2122" s="1"/>
      <c r="BXK2122" s="1"/>
      <c r="BXL2122" s="1"/>
      <c r="BXM2122" s="1"/>
      <c r="BXN2122" s="1"/>
      <c r="BXO2122" s="1"/>
      <c r="BXP2122" s="1"/>
      <c r="BXQ2122" s="1"/>
      <c r="BXR2122" s="1"/>
      <c r="BXS2122" s="1"/>
      <c r="BXT2122" s="1"/>
      <c r="BXU2122" s="1"/>
      <c r="BXV2122" s="1"/>
      <c r="BXW2122" s="1"/>
      <c r="BXX2122" s="1"/>
      <c r="BXY2122" s="1"/>
      <c r="BXZ2122" s="1"/>
      <c r="BYA2122" s="1"/>
      <c r="BYB2122" s="1"/>
      <c r="BYC2122" s="1"/>
      <c r="BYD2122" s="1"/>
      <c r="BYE2122" s="1"/>
      <c r="BYF2122" s="1"/>
      <c r="BYG2122" s="1"/>
      <c r="BYH2122" s="1"/>
      <c r="BYI2122" s="1"/>
      <c r="BYJ2122" s="1"/>
      <c r="BYK2122" s="1"/>
      <c r="BYL2122" s="1"/>
      <c r="BYM2122" s="1"/>
      <c r="BYN2122" s="1"/>
      <c r="BYO2122" s="1"/>
      <c r="BYP2122" s="1"/>
      <c r="BYQ2122" s="1"/>
      <c r="BYR2122" s="1"/>
      <c r="BYS2122" s="1"/>
      <c r="BYT2122" s="1"/>
      <c r="BYU2122" s="1"/>
      <c r="BYV2122" s="1"/>
      <c r="BYW2122" s="1"/>
      <c r="BYX2122" s="1"/>
      <c r="BYY2122" s="1"/>
      <c r="BYZ2122" s="1"/>
      <c r="BZA2122" s="1"/>
      <c r="BZB2122" s="1"/>
      <c r="BZC2122" s="1"/>
      <c r="BZD2122" s="1"/>
      <c r="BZE2122" s="1"/>
      <c r="BZF2122" s="1"/>
      <c r="BZG2122" s="1"/>
      <c r="BZH2122" s="1"/>
      <c r="BZI2122" s="1"/>
      <c r="BZJ2122" s="1"/>
      <c r="BZK2122" s="1"/>
      <c r="BZL2122" s="1"/>
      <c r="BZM2122" s="1"/>
      <c r="BZN2122" s="1"/>
      <c r="BZO2122" s="1"/>
      <c r="BZP2122" s="1"/>
      <c r="BZQ2122" s="1"/>
      <c r="BZR2122" s="1"/>
      <c r="BZS2122" s="1"/>
      <c r="BZT2122" s="1"/>
      <c r="BZU2122" s="1"/>
      <c r="BZV2122" s="1"/>
      <c r="BZW2122" s="1"/>
      <c r="BZX2122" s="1"/>
      <c r="BZY2122" s="1"/>
      <c r="BZZ2122" s="1"/>
      <c r="CAA2122" s="1"/>
      <c r="CAB2122" s="1"/>
      <c r="CAC2122" s="1"/>
      <c r="CAD2122" s="1"/>
      <c r="CAE2122" s="1"/>
      <c r="CAF2122" s="1"/>
      <c r="CAG2122" s="1"/>
      <c r="CAH2122" s="1"/>
      <c r="CAI2122" s="1"/>
      <c r="CAJ2122" s="1"/>
      <c r="CAK2122" s="1"/>
      <c r="CAL2122" s="1"/>
      <c r="CAM2122" s="1"/>
      <c r="CAN2122" s="1"/>
      <c r="CAO2122" s="1"/>
      <c r="CAP2122" s="1"/>
      <c r="CAQ2122" s="1"/>
      <c r="CAR2122" s="1"/>
      <c r="CAS2122" s="1"/>
      <c r="CAT2122" s="1"/>
      <c r="CAU2122" s="1"/>
      <c r="CAV2122" s="1"/>
      <c r="CAW2122" s="1"/>
      <c r="CAX2122" s="1"/>
      <c r="CAY2122" s="1"/>
      <c r="CAZ2122" s="1"/>
      <c r="CBA2122" s="1"/>
      <c r="CBB2122" s="1"/>
      <c r="CBC2122" s="1"/>
      <c r="CBD2122" s="1"/>
      <c r="CBE2122" s="1"/>
      <c r="CBF2122" s="1"/>
      <c r="CBG2122" s="1"/>
      <c r="CBH2122" s="1"/>
      <c r="CBI2122" s="1"/>
      <c r="CBJ2122" s="1"/>
      <c r="CBK2122" s="1"/>
      <c r="CBL2122" s="1"/>
      <c r="CBM2122" s="1"/>
      <c r="CBN2122" s="1"/>
      <c r="CBO2122" s="1"/>
      <c r="CBP2122" s="1"/>
      <c r="CBQ2122" s="1"/>
      <c r="CBR2122" s="1"/>
      <c r="CBS2122" s="1"/>
      <c r="CBT2122" s="1"/>
      <c r="CBU2122" s="1"/>
      <c r="CBV2122" s="1"/>
      <c r="CBW2122" s="1"/>
      <c r="CBX2122" s="1"/>
      <c r="CBY2122" s="1"/>
      <c r="CBZ2122" s="1"/>
      <c r="CCA2122" s="1"/>
      <c r="CCB2122" s="1"/>
      <c r="CCC2122" s="1"/>
      <c r="CCD2122" s="1"/>
      <c r="CCE2122" s="1"/>
      <c r="CCF2122" s="1"/>
      <c r="CCG2122" s="1"/>
      <c r="CCH2122" s="1"/>
      <c r="CCI2122" s="1"/>
      <c r="CCJ2122" s="1"/>
      <c r="CCK2122" s="1"/>
      <c r="CCL2122" s="1"/>
      <c r="CCM2122" s="1"/>
      <c r="CCN2122" s="1"/>
      <c r="CCO2122" s="1"/>
      <c r="CCP2122" s="1"/>
      <c r="CCQ2122" s="1"/>
      <c r="CCR2122" s="1"/>
      <c r="CCS2122" s="1"/>
      <c r="CCT2122" s="1"/>
      <c r="CCU2122" s="1"/>
      <c r="CCV2122" s="1"/>
      <c r="CCW2122" s="1"/>
      <c r="CCX2122" s="1"/>
      <c r="CCY2122" s="1"/>
      <c r="CCZ2122" s="1"/>
      <c r="CDA2122" s="1"/>
      <c r="CDB2122" s="1"/>
      <c r="CDC2122" s="1"/>
      <c r="CDD2122" s="1"/>
      <c r="CDE2122" s="1"/>
      <c r="CDF2122" s="1"/>
      <c r="CDG2122" s="1"/>
      <c r="CDH2122" s="1"/>
      <c r="CDI2122" s="1"/>
      <c r="CDJ2122" s="1"/>
      <c r="CDK2122" s="1"/>
      <c r="CDL2122" s="1"/>
      <c r="CDM2122" s="1"/>
      <c r="CDN2122" s="1"/>
      <c r="CDO2122" s="1"/>
      <c r="CDP2122" s="1"/>
      <c r="CDQ2122" s="1"/>
      <c r="CDR2122" s="1"/>
      <c r="CDS2122" s="1"/>
      <c r="CDT2122" s="1"/>
      <c r="CDU2122" s="1"/>
      <c r="CDV2122" s="1"/>
      <c r="CDW2122" s="1"/>
      <c r="CDX2122" s="1"/>
      <c r="CDY2122" s="1"/>
      <c r="CDZ2122" s="1"/>
      <c r="CEA2122" s="1"/>
      <c r="CEB2122" s="1"/>
      <c r="CEC2122" s="1"/>
      <c r="CED2122" s="1"/>
      <c r="CEE2122" s="1"/>
      <c r="CEF2122" s="1"/>
      <c r="CEG2122" s="1"/>
      <c r="CEH2122" s="1"/>
      <c r="CEI2122" s="1"/>
      <c r="CEJ2122" s="1"/>
      <c r="CEK2122" s="1"/>
      <c r="CEL2122" s="1"/>
      <c r="CEM2122" s="1"/>
      <c r="CEN2122" s="1"/>
      <c r="CEO2122" s="1"/>
      <c r="CEP2122" s="1"/>
      <c r="CEQ2122" s="1"/>
      <c r="CER2122" s="1"/>
      <c r="CES2122" s="1"/>
      <c r="CET2122" s="1"/>
      <c r="CEU2122" s="1"/>
      <c r="CEV2122" s="1"/>
      <c r="CEW2122" s="1"/>
      <c r="CEX2122" s="1"/>
      <c r="CEY2122" s="1"/>
      <c r="CEZ2122" s="1"/>
      <c r="CFA2122" s="1"/>
      <c r="CFB2122" s="1"/>
      <c r="CFC2122" s="1"/>
      <c r="CFD2122" s="1"/>
      <c r="CFE2122" s="1"/>
      <c r="CFF2122" s="1"/>
      <c r="CFG2122" s="1"/>
      <c r="CFH2122" s="1"/>
      <c r="CFI2122" s="1"/>
      <c r="CFJ2122" s="1"/>
      <c r="CFK2122" s="1"/>
      <c r="CFL2122" s="1"/>
      <c r="CFM2122" s="1"/>
      <c r="CFN2122" s="1"/>
      <c r="CFO2122" s="1"/>
      <c r="CFP2122" s="1"/>
      <c r="CFQ2122" s="1"/>
      <c r="CFR2122" s="1"/>
      <c r="CFS2122" s="1"/>
      <c r="CFT2122" s="1"/>
      <c r="CFU2122" s="1"/>
      <c r="CFV2122" s="1"/>
      <c r="CFW2122" s="1"/>
      <c r="CFX2122" s="1"/>
      <c r="CFY2122" s="1"/>
      <c r="CFZ2122" s="1"/>
      <c r="CGA2122" s="1"/>
      <c r="CGB2122" s="1"/>
      <c r="CGC2122" s="1"/>
      <c r="CGD2122" s="1"/>
      <c r="CGE2122" s="1"/>
      <c r="CGF2122" s="1"/>
      <c r="CGG2122" s="1"/>
      <c r="CGH2122" s="1"/>
      <c r="CGI2122" s="1"/>
      <c r="CGJ2122" s="1"/>
      <c r="CGK2122" s="1"/>
      <c r="CGL2122" s="1"/>
      <c r="CGM2122" s="1"/>
      <c r="CGN2122" s="1"/>
      <c r="CGO2122" s="1"/>
      <c r="CGP2122" s="1"/>
      <c r="CGQ2122" s="1"/>
      <c r="CGR2122" s="1"/>
      <c r="CGS2122" s="1"/>
      <c r="CGT2122" s="1"/>
      <c r="CGU2122" s="1"/>
      <c r="CGV2122" s="1"/>
      <c r="CGW2122" s="1"/>
      <c r="CGX2122" s="1"/>
      <c r="CGY2122" s="1"/>
      <c r="CGZ2122" s="1"/>
      <c r="CHA2122" s="1"/>
      <c r="CHB2122" s="1"/>
      <c r="CHC2122" s="1"/>
      <c r="CHD2122" s="1"/>
      <c r="CHE2122" s="1"/>
      <c r="CHF2122" s="1"/>
      <c r="CHG2122" s="1"/>
      <c r="CHH2122" s="1"/>
      <c r="CHI2122" s="1"/>
      <c r="CHJ2122" s="1"/>
      <c r="CHK2122" s="1"/>
      <c r="CHL2122" s="1"/>
      <c r="CHM2122" s="1"/>
      <c r="CHN2122" s="1"/>
      <c r="CHO2122" s="1"/>
      <c r="CHP2122" s="1"/>
      <c r="CHQ2122" s="1"/>
      <c r="CHR2122" s="1"/>
      <c r="CHS2122" s="1"/>
      <c r="CHT2122" s="1"/>
      <c r="CHU2122" s="1"/>
      <c r="CHV2122" s="1"/>
      <c r="CHW2122" s="1"/>
      <c r="CHX2122" s="1"/>
      <c r="CHY2122" s="1"/>
      <c r="CHZ2122" s="1"/>
      <c r="CIA2122" s="1"/>
      <c r="CIB2122" s="1"/>
      <c r="CIC2122" s="1"/>
      <c r="CID2122" s="1"/>
      <c r="CIE2122" s="1"/>
      <c r="CIF2122" s="1"/>
      <c r="CIG2122" s="1"/>
      <c r="CIH2122" s="1"/>
      <c r="CII2122" s="1"/>
      <c r="CIJ2122" s="1"/>
      <c r="CIK2122" s="1"/>
      <c r="CIL2122" s="1"/>
      <c r="CIM2122" s="1"/>
      <c r="CIN2122" s="1"/>
      <c r="CIO2122" s="1"/>
      <c r="CIP2122" s="1"/>
      <c r="CIQ2122" s="1"/>
      <c r="CIR2122" s="1"/>
      <c r="CIS2122" s="1"/>
      <c r="CIT2122" s="1"/>
      <c r="CIU2122" s="1"/>
      <c r="CIV2122" s="1"/>
      <c r="CIW2122" s="1"/>
      <c r="CIX2122" s="1"/>
      <c r="CIY2122" s="1"/>
      <c r="CIZ2122" s="1"/>
      <c r="CJA2122" s="1"/>
      <c r="CJB2122" s="1"/>
      <c r="CJC2122" s="1"/>
      <c r="CJD2122" s="1"/>
      <c r="CJE2122" s="1"/>
      <c r="CJF2122" s="1"/>
      <c r="CJG2122" s="1"/>
      <c r="CJH2122" s="1"/>
      <c r="CJI2122" s="1"/>
      <c r="CJJ2122" s="1"/>
      <c r="CJK2122" s="1"/>
      <c r="CJL2122" s="1"/>
      <c r="CJM2122" s="1"/>
      <c r="CJN2122" s="1"/>
      <c r="CJO2122" s="1"/>
      <c r="CJP2122" s="1"/>
      <c r="CJQ2122" s="1"/>
      <c r="CJR2122" s="1"/>
      <c r="CJS2122" s="1"/>
      <c r="CJT2122" s="1"/>
      <c r="CJU2122" s="1"/>
      <c r="CJV2122" s="1"/>
      <c r="CJW2122" s="1"/>
      <c r="CJX2122" s="1"/>
      <c r="CJY2122" s="1"/>
      <c r="CJZ2122" s="1"/>
      <c r="CKA2122" s="1"/>
      <c r="CKB2122" s="1"/>
      <c r="CKC2122" s="1"/>
      <c r="CKD2122" s="1"/>
      <c r="CKE2122" s="1"/>
      <c r="CKF2122" s="1"/>
      <c r="CKG2122" s="1"/>
      <c r="CKH2122" s="1"/>
      <c r="CKI2122" s="1"/>
      <c r="CKJ2122" s="1"/>
      <c r="CKK2122" s="1"/>
      <c r="CKL2122" s="1"/>
      <c r="CKM2122" s="1"/>
      <c r="CKN2122" s="1"/>
      <c r="CKO2122" s="1"/>
      <c r="CKP2122" s="1"/>
      <c r="CKQ2122" s="1"/>
      <c r="CKR2122" s="1"/>
      <c r="CKS2122" s="1"/>
      <c r="CKT2122" s="1"/>
      <c r="CKU2122" s="1"/>
      <c r="CKV2122" s="1"/>
      <c r="CKW2122" s="1"/>
      <c r="CKX2122" s="1"/>
      <c r="CKY2122" s="1"/>
      <c r="CKZ2122" s="1"/>
      <c r="CLA2122" s="1"/>
      <c r="CLB2122" s="1"/>
      <c r="CLC2122" s="1"/>
      <c r="CLD2122" s="1"/>
      <c r="CLE2122" s="1"/>
      <c r="CLF2122" s="1"/>
      <c r="CLG2122" s="1"/>
      <c r="CLH2122" s="1"/>
      <c r="CLI2122" s="1"/>
      <c r="CLJ2122" s="1"/>
      <c r="CLK2122" s="1"/>
      <c r="CLL2122" s="1"/>
      <c r="CLM2122" s="1"/>
      <c r="CLN2122" s="1"/>
      <c r="CLO2122" s="1"/>
      <c r="CLP2122" s="1"/>
      <c r="CLQ2122" s="1"/>
      <c r="CLR2122" s="1"/>
      <c r="CLS2122" s="1"/>
      <c r="CLT2122" s="1"/>
      <c r="CLU2122" s="1"/>
      <c r="CLV2122" s="1"/>
      <c r="CLW2122" s="1"/>
      <c r="CLX2122" s="1"/>
      <c r="CLY2122" s="1"/>
      <c r="CLZ2122" s="1"/>
      <c r="CMA2122" s="1"/>
      <c r="CMB2122" s="1"/>
      <c r="CMC2122" s="1"/>
      <c r="CMD2122" s="1"/>
      <c r="CME2122" s="1"/>
      <c r="CMF2122" s="1"/>
      <c r="CMG2122" s="1"/>
      <c r="CMH2122" s="1"/>
      <c r="CMI2122" s="1"/>
      <c r="CMJ2122" s="1"/>
      <c r="CMK2122" s="1"/>
      <c r="CML2122" s="1"/>
      <c r="CMM2122" s="1"/>
      <c r="CMN2122" s="1"/>
      <c r="CMO2122" s="1"/>
      <c r="CMP2122" s="1"/>
      <c r="CMQ2122" s="1"/>
      <c r="CMR2122" s="1"/>
      <c r="CMS2122" s="1"/>
      <c r="CMT2122" s="1"/>
      <c r="CMU2122" s="1"/>
      <c r="CMV2122" s="1"/>
      <c r="CMW2122" s="1"/>
      <c r="CMX2122" s="1"/>
      <c r="CMY2122" s="1"/>
      <c r="CMZ2122" s="1"/>
      <c r="CNA2122" s="1"/>
      <c r="CNB2122" s="1"/>
      <c r="CNC2122" s="1"/>
      <c r="CND2122" s="1"/>
      <c r="CNE2122" s="1"/>
      <c r="CNF2122" s="1"/>
      <c r="CNG2122" s="1"/>
      <c r="CNH2122" s="1"/>
      <c r="CNI2122" s="1"/>
      <c r="CNJ2122" s="1"/>
      <c r="CNK2122" s="1"/>
      <c r="CNL2122" s="1"/>
      <c r="CNM2122" s="1"/>
      <c r="CNN2122" s="1"/>
      <c r="CNO2122" s="1"/>
      <c r="CNP2122" s="1"/>
      <c r="CNQ2122" s="1"/>
      <c r="CNR2122" s="1"/>
      <c r="CNS2122" s="1"/>
      <c r="CNT2122" s="1"/>
      <c r="CNU2122" s="1"/>
      <c r="CNV2122" s="1"/>
      <c r="CNW2122" s="1"/>
      <c r="CNX2122" s="1"/>
      <c r="CNY2122" s="1"/>
      <c r="CNZ2122" s="1"/>
      <c r="COA2122" s="1"/>
      <c r="COB2122" s="1"/>
      <c r="COC2122" s="1"/>
      <c r="COD2122" s="1"/>
      <c r="COE2122" s="1"/>
      <c r="COF2122" s="1"/>
      <c r="COG2122" s="1"/>
      <c r="COH2122" s="1"/>
      <c r="COI2122" s="1"/>
      <c r="COJ2122" s="1"/>
      <c r="COK2122" s="1"/>
      <c r="COL2122" s="1"/>
      <c r="COM2122" s="1"/>
      <c r="CON2122" s="1"/>
      <c r="COO2122" s="1"/>
      <c r="COP2122" s="1"/>
      <c r="COQ2122" s="1"/>
      <c r="COR2122" s="1"/>
      <c r="COS2122" s="1"/>
      <c r="COT2122" s="1"/>
      <c r="COU2122" s="1"/>
      <c r="COV2122" s="1"/>
      <c r="COW2122" s="1"/>
      <c r="COX2122" s="1"/>
      <c r="COY2122" s="1"/>
      <c r="COZ2122" s="1"/>
      <c r="CPA2122" s="1"/>
      <c r="CPB2122" s="1"/>
      <c r="CPC2122" s="1"/>
      <c r="CPD2122" s="1"/>
      <c r="CPE2122" s="1"/>
      <c r="CPF2122" s="1"/>
      <c r="CPG2122" s="1"/>
      <c r="CPH2122" s="1"/>
      <c r="CPI2122" s="1"/>
      <c r="CPJ2122" s="1"/>
      <c r="CPK2122" s="1"/>
      <c r="CPL2122" s="1"/>
      <c r="CPM2122" s="1"/>
      <c r="CPN2122" s="1"/>
      <c r="CPO2122" s="1"/>
      <c r="CPP2122" s="1"/>
      <c r="CPQ2122" s="1"/>
      <c r="CPR2122" s="1"/>
      <c r="CPS2122" s="1"/>
      <c r="CPT2122" s="1"/>
      <c r="CPU2122" s="1"/>
      <c r="CPV2122" s="1"/>
      <c r="CPW2122" s="1"/>
      <c r="CPX2122" s="1"/>
      <c r="CPY2122" s="1"/>
      <c r="CPZ2122" s="1"/>
      <c r="CQA2122" s="1"/>
      <c r="CQB2122" s="1"/>
      <c r="CQC2122" s="1"/>
      <c r="CQD2122" s="1"/>
      <c r="CQE2122" s="1"/>
      <c r="CQF2122" s="1"/>
      <c r="CQG2122" s="1"/>
      <c r="CQH2122" s="1"/>
      <c r="CQI2122" s="1"/>
      <c r="CQJ2122" s="1"/>
      <c r="CQK2122" s="1"/>
      <c r="CQL2122" s="1"/>
      <c r="CQM2122" s="1"/>
      <c r="CQN2122" s="1"/>
      <c r="CQO2122" s="1"/>
      <c r="CQP2122" s="1"/>
      <c r="CQQ2122" s="1"/>
      <c r="CQR2122" s="1"/>
      <c r="CQS2122" s="1"/>
      <c r="CQT2122" s="1"/>
      <c r="CQU2122" s="1"/>
      <c r="CQV2122" s="1"/>
      <c r="CQW2122" s="1"/>
      <c r="CQX2122" s="1"/>
      <c r="CQY2122" s="1"/>
      <c r="CQZ2122" s="1"/>
      <c r="CRA2122" s="1"/>
      <c r="CRB2122" s="1"/>
      <c r="CRC2122" s="1"/>
      <c r="CRD2122" s="1"/>
      <c r="CRE2122" s="1"/>
      <c r="CRF2122" s="1"/>
      <c r="CRG2122" s="1"/>
      <c r="CRH2122" s="1"/>
      <c r="CRI2122" s="1"/>
      <c r="CRJ2122" s="1"/>
      <c r="CRK2122" s="1"/>
      <c r="CRL2122" s="1"/>
      <c r="CRM2122" s="1"/>
      <c r="CRN2122" s="1"/>
      <c r="CRO2122" s="1"/>
      <c r="CRP2122" s="1"/>
      <c r="CRQ2122" s="1"/>
      <c r="CRR2122" s="1"/>
      <c r="CRS2122" s="1"/>
      <c r="CRT2122" s="1"/>
      <c r="CRU2122" s="1"/>
      <c r="CRV2122" s="1"/>
      <c r="CRW2122" s="1"/>
      <c r="CRX2122" s="1"/>
      <c r="CRY2122" s="1"/>
      <c r="CRZ2122" s="1"/>
      <c r="CSA2122" s="1"/>
      <c r="CSB2122" s="1"/>
      <c r="CSC2122" s="1"/>
      <c r="CSD2122" s="1"/>
      <c r="CSE2122" s="1"/>
      <c r="CSF2122" s="1"/>
      <c r="CSG2122" s="1"/>
      <c r="CSH2122" s="1"/>
      <c r="CSI2122" s="1"/>
      <c r="CSJ2122" s="1"/>
      <c r="CSK2122" s="1"/>
      <c r="CSL2122" s="1"/>
      <c r="CSM2122" s="1"/>
      <c r="CSN2122" s="1"/>
      <c r="CSO2122" s="1"/>
      <c r="CSP2122" s="1"/>
      <c r="CSQ2122" s="1"/>
      <c r="CSR2122" s="1"/>
      <c r="CSS2122" s="1"/>
      <c r="CST2122" s="1"/>
      <c r="CSU2122" s="1"/>
      <c r="CSV2122" s="1"/>
      <c r="CSW2122" s="1"/>
      <c r="CSX2122" s="1"/>
      <c r="CSY2122" s="1"/>
      <c r="CSZ2122" s="1"/>
      <c r="CTA2122" s="1"/>
      <c r="CTB2122" s="1"/>
      <c r="CTC2122" s="1"/>
      <c r="CTD2122" s="1"/>
      <c r="CTE2122" s="1"/>
      <c r="CTF2122" s="1"/>
      <c r="CTG2122" s="1"/>
      <c r="CTH2122" s="1"/>
      <c r="CTI2122" s="1"/>
      <c r="CTJ2122" s="1"/>
      <c r="CTK2122" s="1"/>
      <c r="CTL2122" s="1"/>
      <c r="CTM2122" s="1"/>
      <c r="CTN2122" s="1"/>
      <c r="CTO2122" s="1"/>
      <c r="CTP2122" s="1"/>
      <c r="CTQ2122" s="1"/>
      <c r="CTR2122" s="1"/>
      <c r="CTS2122" s="1"/>
      <c r="CTT2122" s="1"/>
      <c r="CTU2122" s="1"/>
      <c r="CTV2122" s="1"/>
      <c r="CTW2122" s="1"/>
      <c r="CTX2122" s="1"/>
      <c r="CTY2122" s="1"/>
      <c r="CTZ2122" s="1"/>
      <c r="CUA2122" s="1"/>
      <c r="CUB2122" s="1"/>
      <c r="CUC2122" s="1"/>
      <c r="CUD2122" s="1"/>
      <c r="CUE2122" s="1"/>
      <c r="CUF2122" s="1"/>
      <c r="CUG2122" s="1"/>
      <c r="CUH2122" s="1"/>
      <c r="CUI2122" s="1"/>
      <c r="CUJ2122" s="1"/>
      <c r="CUK2122" s="1"/>
      <c r="CUL2122" s="1"/>
      <c r="CUM2122" s="1"/>
      <c r="CUN2122" s="1"/>
      <c r="CUO2122" s="1"/>
      <c r="CUP2122" s="1"/>
      <c r="CUQ2122" s="1"/>
      <c r="CUR2122" s="1"/>
      <c r="CUS2122" s="1"/>
      <c r="CUT2122" s="1"/>
      <c r="CUU2122" s="1"/>
      <c r="CUV2122" s="1"/>
      <c r="CUW2122" s="1"/>
      <c r="CUX2122" s="1"/>
      <c r="CUY2122" s="1"/>
      <c r="CUZ2122" s="1"/>
      <c r="CVA2122" s="1"/>
      <c r="CVB2122" s="1"/>
      <c r="CVC2122" s="1"/>
      <c r="CVD2122" s="1"/>
      <c r="CVE2122" s="1"/>
      <c r="CVF2122" s="1"/>
      <c r="CVG2122" s="1"/>
      <c r="CVH2122" s="1"/>
      <c r="CVI2122" s="1"/>
      <c r="CVJ2122" s="1"/>
      <c r="CVK2122" s="1"/>
      <c r="CVL2122" s="1"/>
      <c r="CVM2122" s="1"/>
      <c r="CVN2122" s="1"/>
      <c r="CVO2122" s="1"/>
      <c r="CVP2122" s="1"/>
      <c r="CVQ2122" s="1"/>
      <c r="CVR2122" s="1"/>
      <c r="CVS2122" s="1"/>
      <c r="CVT2122" s="1"/>
      <c r="CVU2122" s="1"/>
      <c r="CVV2122" s="1"/>
      <c r="CVW2122" s="1"/>
      <c r="CVX2122" s="1"/>
      <c r="CVY2122" s="1"/>
      <c r="CVZ2122" s="1"/>
      <c r="CWA2122" s="1"/>
      <c r="CWB2122" s="1"/>
      <c r="CWC2122" s="1"/>
      <c r="CWD2122" s="1"/>
      <c r="CWE2122" s="1"/>
      <c r="CWF2122" s="1"/>
      <c r="CWG2122" s="1"/>
      <c r="CWH2122" s="1"/>
      <c r="CWI2122" s="1"/>
      <c r="CWJ2122" s="1"/>
      <c r="CWK2122" s="1"/>
      <c r="CWL2122" s="1"/>
      <c r="CWM2122" s="1"/>
      <c r="CWN2122" s="1"/>
      <c r="CWO2122" s="1"/>
      <c r="CWP2122" s="1"/>
      <c r="CWQ2122" s="1"/>
      <c r="CWR2122" s="1"/>
      <c r="CWS2122" s="1"/>
      <c r="CWT2122" s="1"/>
      <c r="CWU2122" s="1"/>
      <c r="CWV2122" s="1"/>
      <c r="CWW2122" s="1"/>
      <c r="CWX2122" s="1"/>
      <c r="CWY2122" s="1"/>
      <c r="CWZ2122" s="1"/>
      <c r="CXA2122" s="1"/>
      <c r="CXB2122" s="1"/>
      <c r="CXC2122" s="1"/>
      <c r="CXD2122" s="1"/>
      <c r="CXE2122" s="1"/>
      <c r="CXF2122" s="1"/>
      <c r="CXG2122" s="1"/>
      <c r="CXH2122" s="1"/>
      <c r="CXI2122" s="1"/>
      <c r="CXJ2122" s="1"/>
      <c r="CXK2122" s="1"/>
      <c r="CXL2122" s="1"/>
      <c r="CXM2122" s="1"/>
      <c r="CXN2122" s="1"/>
      <c r="CXO2122" s="1"/>
      <c r="CXP2122" s="1"/>
      <c r="CXQ2122" s="1"/>
      <c r="CXR2122" s="1"/>
      <c r="CXS2122" s="1"/>
      <c r="CXT2122" s="1"/>
      <c r="CXU2122" s="1"/>
      <c r="CXV2122" s="1"/>
      <c r="CXW2122" s="1"/>
      <c r="CXX2122" s="1"/>
      <c r="CXY2122" s="1"/>
      <c r="CXZ2122" s="1"/>
      <c r="CYA2122" s="1"/>
      <c r="CYB2122" s="1"/>
      <c r="CYC2122" s="1"/>
      <c r="CYD2122" s="1"/>
      <c r="CYE2122" s="1"/>
      <c r="CYF2122" s="1"/>
      <c r="CYG2122" s="1"/>
      <c r="CYH2122" s="1"/>
      <c r="CYI2122" s="1"/>
      <c r="CYJ2122" s="1"/>
      <c r="CYK2122" s="1"/>
      <c r="CYL2122" s="1"/>
      <c r="CYM2122" s="1"/>
      <c r="CYN2122" s="1"/>
      <c r="CYO2122" s="1"/>
      <c r="CYP2122" s="1"/>
      <c r="CYQ2122" s="1"/>
      <c r="CYR2122" s="1"/>
      <c r="CYS2122" s="1"/>
      <c r="CYT2122" s="1"/>
      <c r="CYU2122" s="1"/>
      <c r="CYV2122" s="1"/>
      <c r="CYW2122" s="1"/>
      <c r="CYX2122" s="1"/>
      <c r="CYY2122" s="1"/>
      <c r="CYZ2122" s="1"/>
      <c r="CZA2122" s="1"/>
      <c r="CZB2122" s="1"/>
      <c r="CZC2122" s="1"/>
      <c r="CZD2122" s="1"/>
      <c r="CZE2122" s="1"/>
      <c r="CZF2122" s="1"/>
      <c r="CZG2122" s="1"/>
      <c r="CZH2122" s="1"/>
      <c r="CZI2122" s="1"/>
      <c r="CZJ2122" s="1"/>
      <c r="CZK2122" s="1"/>
      <c r="CZL2122" s="1"/>
      <c r="CZM2122" s="1"/>
      <c r="CZN2122" s="1"/>
      <c r="CZO2122" s="1"/>
      <c r="CZP2122" s="1"/>
      <c r="CZQ2122" s="1"/>
      <c r="CZR2122" s="1"/>
      <c r="CZS2122" s="1"/>
      <c r="CZT2122" s="1"/>
      <c r="CZU2122" s="1"/>
      <c r="CZV2122" s="1"/>
      <c r="CZW2122" s="1"/>
      <c r="CZX2122" s="1"/>
      <c r="CZY2122" s="1"/>
      <c r="CZZ2122" s="1"/>
      <c r="DAA2122" s="1"/>
      <c r="DAB2122" s="1"/>
      <c r="DAC2122" s="1"/>
      <c r="DAD2122" s="1"/>
      <c r="DAE2122" s="1"/>
      <c r="DAF2122" s="1"/>
      <c r="DAG2122" s="1"/>
      <c r="DAH2122" s="1"/>
      <c r="DAI2122" s="1"/>
      <c r="DAJ2122" s="1"/>
      <c r="DAK2122" s="1"/>
      <c r="DAL2122" s="1"/>
      <c r="DAM2122" s="1"/>
      <c r="DAN2122" s="1"/>
      <c r="DAO2122" s="1"/>
      <c r="DAP2122" s="1"/>
      <c r="DAQ2122" s="1"/>
      <c r="DAR2122" s="1"/>
      <c r="DAS2122" s="1"/>
      <c r="DAT2122" s="1"/>
      <c r="DAU2122" s="1"/>
      <c r="DAV2122" s="1"/>
      <c r="DAW2122" s="1"/>
      <c r="DAX2122" s="1"/>
      <c r="DAY2122" s="1"/>
      <c r="DAZ2122" s="1"/>
      <c r="DBA2122" s="1"/>
      <c r="DBB2122" s="1"/>
      <c r="DBC2122" s="1"/>
      <c r="DBD2122" s="1"/>
      <c r="DBE2122" s="1"/>
      <c r="DBF2122" s="1"/>
      <c r="DBG2122" s="1"/>
      <c r="DBH2122" s="1"/>
      <c r="DBI2122" s="1"/>
      <c r="DBJ2122" s="1"/>
      <c r="DBK2122" s="1"/>
      <c r="DBL2122" s="1"/>
      <c r="DBM2122" s="1"/>
      <c r="DBN2122" s="1"/>
      <c r="DBO2122" s="1"/>
      <c r="DBP2122" s="1"/>
      <c r="DBQ2122" s="1"/>
      <c r="DBR2122" s="1"/>
      <c r="DBS2122" s="1"/>
      <c r="DBT2122" s="1"/>
      <c r="DBU2122" s="1"/>
      <c r="DBV2122" s="1"/>
      <c r="DBW2122" s="1"/>
      <c r="DBX2122" s="1"/>
      <c r="DBY2122" s="1"/>
      <c r="DBZ2122" s="1"/>
      <c r="DCA2122" s="1"/>
      <c r="DCB2122" s="1"/>
      <c r="DCC2122" s="1"/>
      <c r="DCD2122" s="1"/>
      <c r="DCE2122" s="1"/>
      <c r="DCF2122" s="1"/>
      <c r="DCG2122" s="1"/>
      <c r="DCH2122" s="1"/>
      <c r="DCI2122" s="1"/>
      <c r="DCJ2122" s="1"/>
      <c r="DCK2122" s="1"/>
      <c r="DCL2122" s="1"/>
      <c r="DCM2122" s="1"/>
      <c r="DCN2122" s="1"/>
      <c r="DCO2122" s="1"/>
      <c r="DCP2122" s="1"/>
      <c r="DCQ2122" s="1"/>
      <c r="DCR2122" s="1"/>
      <c r="DCS2122" s="1"/>
      <c r="DCT2122" s="1"/>
      <c r="DCU2122" s="1"/>
      <c r="DCV2122" s="1"/>
      <c r="DCW2122" s="1"/>
      <c r="DCX2122" s="1"/>
      <c r="DCY2122" s="1"/>
      <c r="DCZ2122" s="1"/>
      <c r="DDA2122" s="1"/>
      <c r="DDB2122" s="1"/>
      <c r="DDC2122" s="1"/>
      <c r="DDD2122" s="1"/>
      <c r="DDE2122" s="1"/>
      <c r="DDF2122" s="1"/>
      <c r="DDG2122" s="1"/>
      <c r="DDH2122" s="1"/>
      <c r="DDI2122" s="1"/>
      <c r="DDJ2122" s="1"/>
      <c r="DDK2122" s="1"/>
      <c r="DDL2122" s="1"/>
      <c r="DDM2122" s="1"/>
      <c r="DDN2122" s="1"/>
      <c r="DDO2122" s="1"/>
      <c r="DDP2122" s="1"/>
      <c r="DDQ2122" s="1"/>
      <c r="DDR2122" s="1"/>
      <c r="DDS2122" s="1"/>
      <c r="DDT2122" s="1"/>
      <c r="DDU2122" s="1"/>
      <c r="DDV2122" s="1"/>
      <c r="DDW2122" s="1"/>
      <c r="DDX2122" s="1"/>
      <c r="DDY2122" s="1"/>
      <c r="DDZ2122" s="1"/>
      <c r="DEA2122" s="1"/>
      <c r="DEB2122" s="1"/>
      <c r="DEC2122" s="1"/>
      <c r="DED2122" s="1"/>
      <c r="DEE2122" s="1"/>
      <c r="DEF2122" s="1"/>
      <c r="DEG2122" s="1"/>
      <c r="DEH2122" s="1"/>
      <c r="DEI2122" s="1"/>
      <c r="DEJ2122" s="1"/>
      <c r="DEK2122" s="1"/>
      <c r="DEL2122" s="1"/>
      <c r="DEM2122" s="1"/>
      <c r="DEN2122" s="1"/>
      <c r="DEO2122" s="1"/>
      <c r="DEP2122" s="1"/>
      <c r="DEQ2122" s="1"/>
      <c r="DER2122" s="1"/>
      <c r="DES2122" s="1"/>
      <c r="DET2122" s="1"/>
      <c r="DEU2122" s="1"/>
      <c r="DEV2122" s="1"/>
      <c r="DEW2122" s="1"/>
      <c r="DEX2122" s="1"/>
      <c r="DEY2122" s="1"/>
      <c r="DEZ2122" s="1"/>
      <c r="DFA2122" s="1"/>
      <c r="DFB2122" s="1"/>
      <c r="DFC2122" s="1"/>
      <c r="DFD2122" s="1"/>
      <c r="DFE2122" s="1"/>
      <c r="DFF2122" s="1"/>
      <c r="DFG2122" s="1"/>
      <c r="DFH2122" s="1"/>
      <c r="DFI2122" s="1"/>
      <c r="DFJ2122" s="1"/>
      <c r="DFK2122" s="1"/>
      <c r="DFL2122" s="1"/>
      <c r="DFM2122" s="1"/>
      <c r="DFN2122" s="1"/>
      <c r="DFO2122" s="1"/>
      <c r="DFP2122" s="1"/>
      <c r="DFQ2122" s="1"/>
      <c r="DFR2122" s="1"/>
      <c r="DFS2122" s="1"/>
      <c r="DFT2122" s="1"/>
      <c r="DFU2122" s="1"/>
      <c r="DFV2122" s="1"/>
      <c r="DFW2122" s="1"/>
      <c r="DFX2122" s="1"/>
      <c r="DFY2122" s="1"/>
      <c r="DFZ2122" s="1"/>
      <c r="DGA2122" s="1"/>
      <c r="DGB2122" s="1"/>
      <c r="DGC2122" s="1"/>
      <c r="DGD2122" s="1"/>
      <c r="DGE2122" s="1"/>
      <c r="DGF2122" s="1"/>
      <c r="DGG2122" s="1"/>
      <c r="DGH2122" s="1"/>
      <c r="DGI2122" s="1"/>
      <c r="DGJ2122" s="1"/>
      <c r="DGK2122" s="1"/>
      <c r="DGL2122" s="1"/>
      <c r="DGM2122" s="1"/>
      <c r="DGN2122" s="1"/>
      <c r="DGO2122" s="1"/>
      <c r="DGP2122" s="1"/>
      <c r="DGQ2122" s="1"/>
      <c r="DGR2122" s="1"/>
      <c r="DGS2122" s="1"/>
      <c r="DGT2122" s="1"/>
      <c r="DGU2122" s="1"/>
      <c r="DGV2122" s="1"/>
      <c r="DGW2122" s="1"/>
      <c r="DGX2122" s="1"/>
      <c r="DGY2122" s="1"/>
      <c r="DGZ2122" s="1"/>
      <c r="DHA2122" s="1"/>
      <c r="DHB2122" s="1"/>
      <c r="DHC2122" s="1"/>
      <c r="DHD2122" s="1"/>
      <c r="DHE2122" s="1"/>
      <c r="DHF2122" s="1"/>
      <c r="DHG2122" s="1"/>
      <c r="DHH2122" s="1"/>
      <c r="DHI2122" s="1"/>
      <c r="DHJ2122" s="1"/>
      <c r="DHK2122" s="1"/>
      <c r="DHL2122" s="1"/>
      <c r="DHM2122" s="1"/>
      <c r="DHN2122" s="1"/>
      <c r="DHO2122" s="1"/>
      <c r="DHP2122" s="1"/>
      <c r="DHQ2122" s="1"/>
      <c r="DHR2122" s="1"/>
      <c r="DHS2122" s="1"/>
      <c r="DHT2122" s="1"/>
      <c r="DHU2122" s="1"/>
      <c r="DHV2122" s="1"/>
      <c r="DHW2122" s="1"/>
      <c r="DHX2122" s="1"/>
      <c r="DHY2122" s="1"/>
      <c r="DHZ2122" s="1"/>
      <c r="DIA2122" s="1"/>
      <c r="DIB2122" s="1"/>
      <c r="DIC2122" s="1"/>
      <c r="DID2122" s="1"/>
      <c r="DIE2122" s="1"/>
      <c r="DIF2122" s="1"/>
      <c r="DIG2122" s="1"/>
      <c r="DIH2122" s="1"/>
      <c r="DII2122" s="1"/>
      <c r="DIJ2122" s="1"/>
      <c r="DIK2122" s="1"/>
      <c r="DIL2122" s="1"/>
      <c r="DIM2122" s="1"/>
      <c r="DIN2122" s="1"/>
      <c r="DIO2122" s="1"/>
      <c r="DIP2122" s="1"/>
      <c r="DIQ2122" s="1"/>
      <c r="DIR2122" s="1"/>
      <c r="DIS2122" s="1"/>
      <c r="DIT2122" s="1"/>
      <c r="DIU2122" s="1"/>
      <c r="DIV2122" s="1"/>
      <c r="DIW2122" s="1"/>
      <c r="DIX2122" s="1"/>
      <c r="DIY2122" s="1"/>
      <c r="DIZ2122" s="1"/>
      <c r="DJA2122" s="1"/>
      <c r="DJB2122" s="1"/>
      <c r="DJC2122" s="1"/>
      <c r="DJD2122" s="1"/>
      <c r="DJE2122" s="1"/>
      <c r="DJF2122" s="1"/>
      <c r="DJG2122" s="1"/>
      <c r="DJH2122" s="1"/>
      <c r="DJI2122" s="1"/>
      <c r="DJJ2122" s="1"/>
      <c r="DJK2122" s="1"/>
      <c r="DJL2122" s="1"/>
      <c r="DJM2122" s="1"/>
      <c r="DJN2122" s="1"/>
      <c r="DJO2122" s="1"/>
      <c r="DJP2122" s="1"/>
      <c r="DJQ2122" s="1"/>
      <c r="DJR2122" s="1"/>
      <c r="DJS2122" s="1"/>
      <c r="DJT2122" s="1"/>
      <c r="DJU2122" s="1"/>
      <c r="DJV2122" s="1"/>
      <c r="DJW2122" s="1"/>
      <c r="DJX2122" s="1"/>
      <c r="DJY2122" s="1"/>
      <c r="DJZ2122" s="1"/>
      <c r="DKA2122" s="1"/>
      <c r="DKB2122" s="1"/>
      <c r="DKC2122" s="1"/>
      <c r="DKD2122" s="1"/>
      <c r="DKE2122" s="1"/>
      <c r="DKF2122" s="1"/>
      <c r="DKG2122" s="1"/>
      <c r="DKH2122" s="1"/>
      <c r="DKI2122" s="1"/>
      <c r="DKJ2122" s="1"/>
      <c r="DKK2122" s="1"/>
      <c r="DKL2122" s="1"/>
      <c r="DKM2122" s="1"/>
      <c r="DKN2122" s="1"/>
      <c r="DKO2122" s="1"/>
      <c r="DKP2122" s="1"/>
      <c r="DKQ2122" s="1"/>
      <c r="DKR2122" s="1"/>
      <c r="DKS2122" s="1"/>
      <c r="DKT2122" s="1"/>
      <c r="DKU2122" s="1"/>
      <c r="DKV2122" s="1"/>
      <c r="DKW2122" s="1"/>
      <c r="DKX2122" s="1"/>
      <c r="DKY2122" s="1"/>
      <c r="DKZ2122" s="1"/>
      <c r="DLA2122" s="1"/>
      <c r="DLB2122" s="1"/>
      <c r="DLC2122" s="1"/>
      <c r="DLD2122" s="1"/>
      <c r="DLE2122" s="1"/>
      <c r="DLF2122" s="1"/>
      <c r="DLG2122" s="1"/>
      <c r="DLH2122" s="1"/>
      <c r="DLI2122" s="1"/>
      <c r="DLJ2122" s="1"/>
      <c r="DLK2122" s="1"/>
      <c r="DLL2122" s="1"/>
      <c r="DLM2122" s="1"/>
      <c r="DLN2122" s="1"/>
      <c r="DLO2122" s="1"/>
      <c r="DLP2122" s="1"/>
      <c r="DLQ2122" s="1"/>
      <c r="DLR2122" s="1"/>
      <c r="DLS2122" s="1"/>
      <c r="DLT2122" s="1"/>
      <c r="DLU2122" s="1"/>
      <c r="DLV2122" s="1"/>
      <c r="DLW2122" s="1"/>
      <c r="DLX2122" s="1"/>
      <c r="DLY2122" s="1"/>
      <c r="DLZ2122" s="1"/>
      <c r="DMA2122" s="1"/>
      <c r="DMB2122" s="1"/>
      <c r="DMC2122" s="1"/>
      <c r="DMD2122" s="1"/>
      <c r="DME2122" s="1"/>
      <c r="DMF2122" s="1"/>
      <c r="DMG2122" s="1"/>
      <c r="DMH2122" s="1"/>
      <c r="DMI2122" s="1"/>
      <c r="DMJ2122" s="1"/>
      <c r="DMK2122" s="1"/>
      <c r="DML2122" s="1"/>
      <c r="DMM2122" s="1"/>
      <c r="DMN2122" s="1"/>
      <c r="DMO2122" s="1"/>
      <c r="DMP2122" s="1"/>
      <c r="DMQ2122" s="1"/>
      <c r="DMR2122" s="1"/>
      <c r="DMS2122" s="1"/>
      <c r="DMT2122" s="1"/>
      <c r="DMU2122" s="1"/>
      <c r="DMV2122" s="1"/>
      <c r="DMW2122" s="1"/>
      <c r="DMX2122" s="1"/>
      <c r="DMY2122" s="1"/>
      <c r="DMZ2122" s="1"/>
      <c r="DNA2122" s="1"/>
      <c r="DNB2122" s="1"/>
      <c r="DNC2122" s="1"/>
      <c r="DND2122" s="1"/>
      <c r="DNE2122" s="1"/>
      <c r="DNF2122" s="1"/>
      <c r="DNG2122" s="1"/>
      <c r="DNH2122" s="1"/>
      <c r="DNI2122" s="1"/>
      <c r="DNJ2122" s="1"/>
      <c r="DNK2122" s="1"/>
      <c r="DNL2122" s="1"/>
      <c r="DNM2122" s="1"/>
      <c r="DNN2122" s="1"/>
      <c r="DNO2122" s="1"/>
      <c r="DNP2122" s="1"/>
      <c r="DNQ2122" s="1"/>
      <c r="DNR2122" s="1"/>
      <c r="DNS2122" s="1"/>
      <c r="DNT2122" s="1"/>
      <c r="DNU2122" s="1"/>
      <c r="DNV2122" s="1"/>
      <c r="DNW2122" s="1"/>
      <c r="DNX2122" s="1"/>
      <c r="DNY2122" s="1"/>
      <c r="DNZ2122" s="1"/>
      <c r="DOA2122" s="1"/>
      <c r="DOB2122" s="1"/>
      <c r="DOC2122" s="1"/>
      <c r="DOD2122" s="1"/>
      <c r="DOE2122" s="1"/>
      <c r="DOF2122" s="1"/>
      <c r="DOG2122" s="1"/>
      <c r="DOH2122" s="1"/>
      <c r="DOI2122" s="1"/>
      <c r="DOJ2122" s="1"/>
      <c r="DOK2122" s="1"/>
      <c r="DOL2122" s="1"/>
      <c r="DOM2122" s="1"/>
      <c r="DON2122" s="1"/>
      <c r="DOO2122" s="1"/>
      <c r="DOP2122" s="1"/>
      <c r="DOQ2122" s="1"/>
      <c r="DOR2122" s="1"/>
      <c r="DOS2122" s="1"/>
      <c r="DOT2122" s="1"/>
      <c r="DOU2122" s="1"/>
      <c r="DOV2122" s="1"/>
      <c r="DOW2122" s="1"/>
      <c r="DOX2122" s="1"/>
      <c r="DOY2122" s="1"/>
      <c r="DOZ2122" s="1"/>
      <c r="DPA2122" s="1"/>
      <c r="DPB2122" s="1"/>
      <c r="DPC2122" s="1"/>
      <c r="DPD2122" s="1"/>
      <c r="DPE2122" s="1"/>
      <c r="DPF2122" s="1"/>
      <c r="DPG2122" s="1"/>
      <c r="DPH2122" s="1"/>
      <c r="DPI2122" s="1"/>
      <c r="DPJ2122" s="1"/>
      <c r="DPK2122" s="1"/>
      <c r="DPL2122" s="1"/>
      <c r="DPM2122" s="1"/>
      <c r="DPN2122" s="1"/>
      <c r="DPO2122" s="1"/>
      <c r="DPP2122" s="1"/>
      <c r="DPQ2122" s="1"/>
      <c r="DPR2122" s="1"/>
      <c r="DPS2122" s="1"/>
      <c r="DPT2122" s="1"/>
      <c r="DPU2122" s="1"/>
      <c r="DPV2122" s="1"/>
      <c r="DPW2122" s="1"/>
      <c r="DPX2122" s="1"/>
      <c r="DPY2122" s="1"/>
      <c r="DPZ2122" s="1"/>
      <c r="DQA2122" s="1"/>
      <c r="DQB2122" s="1"/>
      <c r="DQC2122" s="1"/>
      <c r="DQD2122" s="1"/>
      <c r="DQE2122" s="1"/>
      <c r="DQF2122" s="1"/>
      <c r="DQG2122" s="1"/>
      <c r="DQH2122" s="1"/>
      <c r="DQI2122" s="1"/>
      <c r="DQJ2122" s="1"/>
      <c r="DQK2122" s="1"/>
      <c r="DQL2122" s="1"/>
      <c r="DQM2122" s="1"/>
      <c r="DQN2122" s="1"/>
      <c r="DQO2122" s="1"/>
      <c r="DQP2122" s="1"/>
      <c r="DQQ2122" s="1"/>
      <c r="DQR2122" s="1"/>
      <c r="DQS2122" s="1"/>
      <c r="DQT2122" s="1"/>
      <c r="DQU2122" s="1"/>
      <c r="DQV2122" s="1"/>
      <c r="DQW2122" s="1"/>
      <c r="DQX2122" s="1"/>
      <c r="DQY2122" s="1"/>
      <c r="DQZ2122" s="1"/>
      <c r="DRA2122" s="1"/>
      <c r="DRB2122" s="1"/>
      <c r="DRC2122" s="1"/>
      <c r="DRD2122" s="1"/>
      <c r="DRE2122" s="1"/>
      <c r="DRF2122" s="1"/>
      <c r="DRG2122" s="1"/>
      <c r="DRH2122" s="1"/>
      <c r="DRI2122" s="1"/>
      <c r="DRJ2122" s="1"/>
      <c r="DRK2122" s="1"/>
      <c r="DRL2122" s="1"/>
      <c r="DRM2122" s="1"/>
      <c r="DRN2122" s="1"/>
      <c r="DRO2122" s="1"/>
      <c r="DRP2122" s="1"/>
      <c r="DRQ2122" s="1"/>
      <c r="DRR2122" s="1"/>
      <c r="DRS2122" s="1"/>
      <c r="DRT2122" s="1"/>
      <c r="DRU2122" s="1"/>
      <c r="DRV2122" s="1"/>
      <c r="DRW2122" s="1"/>
      <c r="DRX2122" s="1"/>
      <c r="DRY2122" s="1"/>
      <c r="DRZ2122" s="1"/>
      <c r="DSA2122" s="1"/>
      <c r="DSB2122" s="1"/>
      <c r="DSC2122" s="1"/>
      <c r="DSD2122" s="1"/>
      <c r="DSE2122" s="1"/>
      <c r="DSF2122" s="1"/>
      <c r="DSG2122" s="1"/>
      <c r="DSH2122" s="1"/>
      <c r="DSI2122" s="1"/>
      <c r="DSJ2122" s="1"/>
      <c r="DSK2122" s="1"/>
      <c r="DSL2122" s="1"/>
      <c r="DSM2122" s="1"/>
      <c r="DSN2122" s="1"/>
      <c r="DSO2122" s="1"/>
      <c r="DSP2122" s="1"/>
      <c r="DSQ2122" s="1"/>
      <c r="DSR2122" s="1"/>
      <c r="DSS2122" s="1"/>
      <c r="DST2122" s="1"/>
      <c r="DSU2122" s="1"/>
      <c r="DSV2122" s="1"/>
      <c r="DSW2122" s="1"/>
      <c r="DSX2122" s="1"/>
      <c r="DSY2122" s="1"/>
      <c r="DSZ2122" s="1"/>
      <c r="DTA2122" s="1"/>
      <c r="DTB2122" s="1"/>
      <c r="DTC2122" s="1"/>
      <c r="DTD2122" s="1"/>
      <c r="DTE2122" s="1"/>
      <c r="DTF2122" s="1"/>
      <c r="DTG2122" s="1"/>
      <c r="DTH2122" s="1"/>
      <c r="DTI2122" s="1"/>
      <c r="DTJ2122" s="1"/>
      <c r="DTK2122" s="1"/>
      <c r="DTL2122" s="1"/>
      <c r="DTM2122" s="1"/>
      <c r="DTN2122" s="1"/>
      <c r="DTO2122" s="1"/>
      <c r="DTP2122" s="1"/>
      <c r="DTQ2122" s="1"/>
      <c r="DTR2122" s="1"/>
      <c r="DTS2122" s="1"/>
      <c r="DTT2122" s="1"/>
      <c r="DTU2122" s="1"/>
      <c r="DTV2122" s="1"/>
      <c r="DTW2122" s="1"/>
      <c r="DTX2122" s="1"/>
      <c r="DTY2122" s="1"/>
      <c r="DTZ2122" s="1"/>
      <c r="DUA2122" s="1"/>
      <c r="DUB2122" s="1"/>
      <c r="DUC2122" s="1"/>
      <c r="DUD2122" s="1"/>
      <c r="DUE2122" s="1"/>
      <c r="DUF2122" s="1"/>
      <c r="DUG2122" s="1"/>
      <c r="DUH2122" s="1"/>
      <c r="DUI2122" s="1"/>
      <c r="DUJ2122" s="1"/>
      <c r="DUK2122" s="1"/>
      <c r="DUL2122" s="1"/>
      <c r="DUM2122" s="1"/>
      <c r="DUN2122" s="1"/>
      <c r="DUO2122" s="1"/>
      <c r="DUP2122" s="1"/>
      <c r="DUQ2122" s="1"/>
      <c r="DUR2122" s="1"/>
      <c r="DUS2122" s="1"/>
      <c r="DUT2122" s="1"/>
      <c r="DUU2122" s="1"/>
      <c r="DUV2122" s="1"/>
      <c r="DUW2122" s="1"/>
      <c r="DUX2122" s="1"/>
      <c r="DUY2122" s="1"/>
      <c r="DUZ2122" s="1"/>
      <c r="DVA2122" s="1"/>
      <c r="DVB2122" s="1"/>
      <c r="DVC2122" s="1"/>
      <c r="DVD2122" s="1"/>
      <c r="DVE2122" s="1"/>
      <c r="DVF2122" s="1"/>
      <c r="DVG2122" s="1"/>
      <c r="DVH2122" s="1"/>
      <c r="DVI2122" s="1"/>
      <c r="DVJ2122" s="1"/>
      <c r="DVK2122" s="1"/>
      <c r="DVL2122" s="1"/>
      <c r="DVM2122" s="1"/>
      <c r="DVN2122" s="1"/>
      <c r="DVO2122" s="1"/>
      <c r="DVP2122" s="1"/>
      <c r="DVQ2122" s="1"/>
      <c r="DVR2122" s="1"/>
      <c r="DVS2122" s="1"/>
      <c r="DVT2122" s="1"/>
      <c r="DVU2122" s="1"/>
      <c r="DVV2122" s="1"/>
      <c r="DVW2122" s="1"/>
      <c r="DVX2122" s="1"/>
      <c r="DVY2122" s="1"/>
      <c r="DVZ2122" s="1"/>
      <c r="DWA2122" s="1"/>
      <c r="DWB2122" s="1"/>
      <c r="DWC2122" s="1"/>
      <c r="DWD2122" s="1"/>
      <c r="DWE2122" s="1"/>
      <c r="DWF2122" s="1"/>
      <c r="DWG2122" s="1"/>
      <c r="DWH2122" s="1"/>
      <c r="DWI2122" s="1"/>
      <c r="DWJ2122" s="1"/>
      <c r="DWK2122" s="1"/>
      <c r="DWL2122" s="1"/>
      <c r="DWM2122" s="1"/>
      <c r="DWN2122" s="1"/>
      <c r="DWO2122" s="1"/>
      <c r="DWP2122" s="1"/>
      <c r="DWQ2122" s="1"/>
      <c r="DWR2122" s="1"/>
      <c r="DWS2122" s="1"/>
      <c r="DWT2122" s="1"/>
      <c r="DWU2122" s="1"/>
      <c r="DWV2122" s="1"/>
      <c r="DWW2122" s="1"/>
      <c r="DWX2122" s="1"/>
      <c r="DWY2122" s="1"/>
      <c r="DWZ2122" s="1"/>
      <c r="DXA2122" s="1"/>
      <c r="DXB2122" s="1"/>
      <c r="DXC2122" s="1"/>
      <c r="DXD2122" s="1"/>
      <c r="DXE2122" s="1"/>
      <c r="DXF2122" s="1"/>
      <c r="DXG2122" s="1"/>
      <c r="DXH2122" s="1"/>
      <c r="DXI2122" s="1"/>
      <c r="DXJ2122" s="1"/>
      <c r="DXK2122" s="1"/>
      <c r="DXL2122" s="1"/>
      <c r="DXM2122" s="1"/>
      <c r="DXN2122" s="1"/>
      <c r="DXO2122" s="1"/>
      <c r="DXP2122" s="1"/>
      <c r="DXQ2122" s="1"/>
      <c r="DXR2122" s="1"/>
      <c r="DXS2122" s="1"/>
      <c r="DXT2122" s="1"/>
      <c r="DXU2122" s="1"/>
      <c r="DXV2122" s="1"/>
      <c r="DXW2122" s="1"/>
      <c r="DXX2122" s="1"/>
      <c r="DXY2122" s="1"/>
      <c r="DXZ2122" s="1"/>
      <c r="DYA2122" s="1"/>
      <c r="DYB2122" s="1"/>
      <c r="DYC2122" s="1"/>
      <c r="DYD2122" s="1"/>
      <c r="DYE2122" s="1"/>
      <c r="DYF2122" s="1"/>
      <c r="DYG2122" s="1"/>
      <c r="DYH2122" s="1"/>
      <c r="DYI2122" s="1"/>
      <c r="DYJ2122" s="1"/>
      <c r="DYK2122" s="1"/>
      <c r="DYL2122" s="1"/>
      <c r="DYM2122" s="1"/>
      <c r="DYN2122" s="1"/>
      <c r="DYO2122" s="1"/>
      <c r="DYP2122" s="1"/>
      <c r="DYQ2122" s="1"/>
      <c r="DYR2122" s="1"/>
      <c r="DYS2122" s="1"/>
      <c r="DYT2122" s="1"/>
      <c r="DYU2122" s="1"/>
      <c r="DYV2122" s="1"/>
      <c r="DYW2122" s="1"/>
      <c r="DYX2122" s="1"/>
      <c r="DYY2122" s="1"/>
      <c r="DYZ2122" s="1"/>
      <c r="DZA2122" s="1"/>
      <c r="DZB2122" s="1"/>
      <c r="DZC2122" s="1"/>
      <c r="DZD2122" s="1"/>
      <c r="DZE2122" s="1"/>
      <c r="DZF2122" s="1"/>
      <c r="DZG2122" s="1"/>
      <c r="DZH2122" s="1"/>
      <c r="DZI2122" s="1"/>
      <c r="DZJ2122" s="1"/>
      <c r="DZK2122" s="1"/>
      <c r="DZL2122" s="1"/>
      <c r="DZM2122" s="1"/>
      <c r="DZN2122" s="1"/>
      <c r="DZO2122" s="1"/>
      <c r="DZP2122" s="1"/>
      <c r="DZQ2122" s="1"/>
      <c r="DZR2122" s="1"/>
      <c r="DZS2122" s="1"/>
      <c r="DZT2122" s="1"/>
      <c r="DZU2122" s="1"/>
      <c r="DZV2122" s="1"/>
      <c r="DZW2122" s="1"/>
      <c r="DZX2122" s="1"/>
      <c r="DZY2122" s="1"/>
      <c r="DZZ2122" s="1"/>
      <c r="EAA2122" s="1"/>
      <c r="EAB2122" s="1"/>
      <c r="EAC2122" s="1"/>
      <c r="EAD2122" s="1"/>
      <c r="EAE2122" s="1"/>
      <c r="EAF2122" s="1"/>
      <c r="EAG2122" s="1"/>
      <c r="EAH2122" s="1"/>
      <c r="EAI2122" s="1"/>
      <c r="EAJ2122" s="1"/>
      <c r="EAK2122" s="1"/>
      <c r="EAL2122" s="1"/>
      <c r="EAM2122" s="1"/>
      <c r="EAN2122" s="1"/>
      <c r="EAO2122" s="1"/>
      <c r="EAP2122" s="1"/>
      <c r="EAQ2122" s="1"/>
      <c r="EAR2122" s="1"/>
      <c r="EAS2122" s="1"/>
      <c r="EAT2122" s="1"/>
      <c r="EAU2122" s="1"/>
      <c r="EAV2122" s="1"/>
      <c r="EAW2122" s="1"/>
      <c r="EAX2122" s="1"/>
      <c r="EAY2122" s="1"/>
      <c r="EAZ2122" s="1"/>
      <c r="EBA2122" s="1"/>
      <c r="EBB2122" s="1"/>
      <c r="EBC2122" s="1"/>
      <c r="EBD2122" s="1"/>
      <c r="EBE2122" s="1"/>
      <c r="EBF2122" s="1"/>
      <c r="EBG2122" s="1"/>
      <c r="EBH2122" s="1"/>
      <c r="EBI2122" s="1"/>
      <c r="EBJ2122" s="1"/>
      <c r="EBK2122" s="1"/>
      <c r="EBL2122" s="1"/>
      <c r="EBM2122" s="1"/>
      <c r="EBN2122" s="1"/>
      <c r="EBO2122" s="1"/>
      <c r="EBP2122" s="1"/>
      <c r="EBQ2122" s="1"/>
      <c r="EBR2122" s="1"/>
      <c r="EBS2122" s="1"/>
      <c r="EBT2122" s="1"/>
      <c r="EBU2122" s="1"/>
      <c r="EBV2122" s="1"/>
      <c r="EBW2122" s="1"/>
      <c r="EBX2122" s="1"/>
      <c r="EBY2122" s="1"/>
      <c r="EBZ2122" s="1"/>
      <c r="ECA2122" s="1"/>
      <c r="ECB2122" s="1"/>
      <c r="ECC2122" s="1"/>
      <c r="ECD2122" s="1"/>
      <c r="ECE2122" s="1"/>
      <c r="ECF2122" s="1"/>
      <c r="ECG2122" s="1"/>
      <c r="ECH2122" s="1"/>
      <c r="ECI2122" s="1"/>
      <c r="ECJ2122" s="1"/>
      <c r="ECK2122" s="1"/>
      <c r="ECL2122" s="1"/>
      <c r="ECM2122" s="1"/>
      <c r="ECN2122" s="1"/>
      <c r="ECO2122" s="1"/>
      <c r="ECP2122" s="1"/>
      <c r="ECQ2122" s="1"/>
      <c r="ECR2122" s="1"/>
      <c r="ECS2122" s="1"/>
      <c r="ECT2122" s="1"/>
      <c r="ECU2122" s="1"/>
      <c r="ECV2122" s="1"/>
      <c r="ECW2122" s="1"/>
      <c r="ECX2122" s="1"/>
      <c r="ECY2122" s="1"/>
      <c r="ECZ2122" s="1"/>
      <c r="EDA2122" s="1"/>
      <c r="EDB2122" s="1"/>
      <c r="EDC2122" s="1"/>
      <c r="EDD2122" s="1"/>
      <c r="EDE2122" s="1"/>
      <c r="EDF2122" s="1"/>
      <c r="EDG2122" s="1"/>
      <c r="EDH2122" s="1"/>
      <c r="EDI2122" s="1"/>
      <c r="EDJ2122" s="1"/>
      <c r="EDK2122" s="1"/>
      <c r="EDL2122" s="1"/>
      <c r="EDM2122" s="1"/>
      <c r="EDN2122" s="1"/>
      <c r="EDO2122" s="1"/>
      <c r="EDP2122" s="1"/>
      <c r="EDQ2122" s="1"/>
      <c r="EDR2122" s="1"/>
      <c r="EDS2122" s="1"/>
      <c r="EDT2122" s="1"/>
      <c r="EDU2122" s="1"/>
      <c r="EDV2122" s="1"/>
      <c r="EDW2122" s="1"/>
      <c r="EDX2122" s="1"/>
      <c r="EDY2122" s="1"/>
      <c r="EDZ2122" s="1"/>
      <c r="EEA2122" s="1"/>
      <c r="EEB2122" s="1"/>
      <c r="EEC2122" s="1"/>
      <c r="EED2122" s="1"/>
      <c r="EEE2122" s="1"/>
      <c r="EEF2122" s="1"/>
      <c r="EEG2122" s="1"/>
      <c r="EEH2122" s="1"/>
      <c r="EEI2122" s="1"/>
      <c r="EEJ2122" s="1"/>
      <c r="EEK2122" s="1"/>
      <c r="EEL2122" s="1"/>
      <c r="EEM2122" s="1"/>
      <c r="EEN2122" s="1"/>
      <c r="EEO2122" s="1"/>
      <c r="EEP2122" s="1"/>
      <c r="EEQ2122" s="1"/>
      <c r="EER2122" s="1"/>
      <c r="EES2122" s="1"/>
      <c r="EET2122" s="1"/>
      <c r="EEU2122" s="1"/>
      <c r="EEV2122" s="1"/>
      <c r="EEW2122" s="1"/>
      <c r="EEX2122" s="1"/>
      <c r="EEY2122" s="1"/>
      <c r="EEZ2122" s="1"/>
      <c r="EFA2122" s="1"/>
      <c r="EFB2122" s="1"/>
      <c r="EFC2122" s="1"/>
      <c r="EFD2122" s="1"/>
      <c r="EFE2122" s="1"/>
      <c r="EFF2122" s="1"/>
      <c r="EFG2122" s="1"/>
      <c r="EFH2122" s="1"/>
      <c r="EFI2122" s="1"/>
      <c r="EFJ2122" s="1"/>
      <c r="EFK2122" s="1"/>
      <c r="EFL2122" s="1"/>
      <c r="EFM2122" s="1"/>
      <c r="EFN2122" s="1"/>
      <c r="EFO2122" s="1"/>
      <c r="EFP2122" s="1"/>
      <c r="EFQ2122" s="1"/>
      <c r="EFR2122" s="1"/>
      <c r="EFS2122" s="1"/>
      <c r="EFT2122" s="1"/>
      <c r="EFU2122" s="1"/>
      <c r="EFV2122" s="1"/>
      <c r="EFW2122" s="1"/>
      <c r="EFX2122" s="1"/>
      <c r="EFY2122" s="1"/>
      <c r="EFZ2122" s="1"/>
      <c r="EGA2122" s="1"/>
      <c r="EGB2122" s="1"/>
      <c r="EGC2122" s="1"/>
      <c r="EGD2122" s="1"/>
      <c r="EGE2122" s="1"/>
      <c r="EGF2122" s="1"/>
      <c r="EGG2122" s="1"/>
      <c r="EGH2122" s="1"/>
      <c r="EGI2122" s="1"/>
      <c r="EGJ2122" s="1"/>
      <c r="EGK2122" s="1"/>
      <c r="EGL2122" s="1"/>
      <c r="EGM2122" s="1"/>
      <c r="EGN2122" s="1"/>
      <c r="EGO2122" s="1"/>
      <c r="EGP2122" s="1"/>
      <c r="EGQ2122" s="1"/>
      <c r="EGR2122" s="1"/>
      <c r="EGS2122" s="1"/>
      <c r="EGT2122" s="1"/>
      <c r="EGU2122" s="1"/>
      <c r="EGV2122" s="1"/>
      <c r="EGW2122" s="1"/>
      <c r="EGX2122" s="1"/>
      <c r="EGY2122" s="1"/>
      <c r="EGZ2122" s="1"/>
      <c r="EHA2122" s="1"/>
      <c r="EHB2122" s="1"/>
      <c r="EHC2122" s="1"/>
      <c r="EHD2122" s="1"/>
      <c r="EHE2122" s="1"/>
      <c r="EHF2122" s="1"/>
      <c r="EHG2122" s="1"/>
      <c r="EHH2122" s="1"/>
      <c r="EHI2122" s="1"/>
      <c r="EHJ2122" s="1"/>
      <c r="EHK2122" s="1"/>
      <c r="EHL2122" s="1"/>
      <c r="EHM2122" s="1"/>
      <c r="EHN2122" s="1"/>
      <c r="EHO2122" s="1"/>
      <c r="EHP2122" s="1"/>
      <c r="EHQ2122" s="1"/>
      <c r="EHR2122" s="1"/>
      <c r="EHS2122" s="1"/>
      <c r="EHT2122" s="1"/>
      <c r="EHU2122" s="1"/>
      <c r="EHV2122" s="1"/>
      <c r="EHW2122" s="1"/>
      <c r="EHX2122" s="1"/>
      <c r="EHY2122" s="1"/>
      <c r="EHZ2122" s="1"/>
      <c r="EIA2122" s="1"/>
      <c r="EIB2122" s="1"/>
      <c r="EIC2122" s="1"/>
      <c r="EID2122" s="1"/>
      <c r="EIE2122" s="1"/>
      <c r="EIF2122" s="1"/>
      <c r="EIG2122" s="1"/>
      <c r="EIH2122" s="1"/>
      <c r="EII2122" s="1"/>
      <c r="EIJ2122" s="1"/>
      <c r="EIK2122" s="1"/>
      <c r="EIL2122" s="1"/>
      <c r="EIM2122" s="1"/>
      <c r="EIN2122" s="1"/>
      <c r="EIO2122" s="1"/>
      <c r="EIP2122" s="1"/>
      <c r="EIQ2122" s="1"/>
      <c r="EIR2122" s="1"/>
      <c r="EIS2122" s="1"/>
      <c r="EIT2122" s="1"/>
      <c r="EIU2122" s="1"/>
      <c r="EIV2122" s="1"/>
      <c r="EIW2122" s="1"/>
      <c r="EIX2122" s="1"/>
      <c r="EIY2122" s="1"/>
      <c r="EIZ2122" s="1"/>
      <c r="EJA2122" s="1"/>
      <c r="EJB2122" s="1"/>
      <c r="EJC2122" s="1"/>
      <c r="EJD2122" s="1"/>
      <c r="EJE2122" s="1"/>
      <c r="EJF2122" s="1"/>
      <c r="EJG2122" s="1"/>
      <c r="EJH2122" s="1"/>
      <c r="EJI2122" s="1"/>
      <c r="EJJ2122" s="1"/>
      <c r="EJK2122" s="1"/>
      <c r="EJL2122" s="1"/>
      <c r="EJM2122" s="1"/>
      <c r="EJN2122" s="1"/>
      <c r="EJO2122" s="1"/>
      <c r="EJP2122" s="1"/>
      <c r="EJQ2122" s="1"/>
      <c r="EJR2122" s="1"/>
      <c r="EJS2122" s="1"/>
      <c r="EJT2122" s="1"/>
      <c r="EJU2122" s="1"/>
      <c r="EJV2122" s="1"/>
      <c r="EJW2122" s="1"/>
      <c r="EJX2122" s="1"/>
      <c r="EJY2122" s="1"/>
      <c r="EJZ2122" s="1"/>
      <c r="EKA2122" s="1"/>
      <c r="EKB2122" s="1"/>
      <c r="EKC2122" s="1"/>
      <c r="EKD2122" s="1"/>
      <c r="EKE2122" s="1"/>
      <c r="EKF2122" s="1"/>
      <c r="EKG2122" s="1"/>
      <c r="EKH2122" s="1"/>
      <c r="EKI2122" s="1"/>
      <c r="EKJ2122" s="1"/>
      <c r="EKK2122" s="1"/>
      <c r="EKL2122" s="1"/>
      <c r="EKM2122" s="1"/>
      <c r="EKN2122" s="1"/>
      <c r="EKO2122" s="1"/>
      <c r="EKP2122" s="1"/>
      <c r="EKQ2122" s="1"/>
      <c r="EKR2122" s="1"/>
      <c r="EKS2122" s="1"/>
      <c r="EKT2122" s="1"/>
      <c r="EKU2122" s="1"/>
      <c r="EKV2122" s="1"/>
      <c r="EKW2122" s="1"/>
      <c r="EKX2122" s="1"/>
      <c r="EKY2122" s="1"/>
      <c r="EKZ2122" s="1"/>
      <c r="ELA2122" s="1"/>
      <c r="ELB2122" s="1"/>
      <c r="ELC2122" s="1"/>
      <c r="ELD2122" s="1"/>
      <c r="ELE2122" s="1"/>
      <c r="ELF2122" s="1"/>
      <c r="ELG2122" s="1"/>
      <c r="ELH2122" s="1"/>
      <c r="ELI2122" s="1"/>
      <c r="ELJ2122" s="1"/>
      <c r="ELK2122" s="1"/>
      <c r="ELL2122" s="1"/>
      <c r="ELM2122" s="1"/>
      <c r="ELN2122" s="1"/>
      <c r="ELO2122" s="1"/>
      <c r="ELP2122" s="1"/>
      <c r="ELQ2122" s="1"/>
      <c r="ELR2122" s="1"/>
      <c r="ELS2122" s="1"/>
      <c r="ELT2122" s="1"/>
      <c r="ELU2122" s="1"/>
      <c r="ELV2122" s="1"/>
      <c r="ELW2122" s="1"/>
      <c r="ELX2122" s="1"/>
      <c r="ELY2122" s="1"/>
      <c r="ELZ2122" s="1"/>
      <c r="EMA2122" s="1"/>
      <c r="EMB2122" s="1"/>
      <c r="EMC2122" s="1"/>
      <c r="EMD2122" s="1"/>
      <c r="EME2122" s="1"/>
      <c r="EMF2122" s="1"/>
      <c r="EMG2122" s="1"/>
      <c r="EMH2122" s="1"/>
      <c r="EMI2122" s="1"/>
      <c r="EMJ2122" s="1"/>
      <c r="EMK2122" s="1"/>
      <c r="EML2122" s="1"/>
      <c r="EMM2122" s="1"/>
      <c r="EMN2122" s="1"/>
      <c r="EMO2122" s="1"/>
      <c r="EMP2122" s="1"/>
      <c r="EMQ2122" s="1"/>
      <c r="EMR2122" s="1"/>
      <c r="EMS2122" s="1"/>
      <c r="EMT2122" s="1"/>
      <c r="EMU2122" s="1"/>
      <c r="EMV2122" s="1"/>
      <c r="EMW2122" s="1"/>
      <c r="EMX2122" s="1"/>
      <c r="EMY2122" s="1"/>
      <c r="EMZ2122" s="1"/>
      <c r="ENA2122" s="1"/>
      <c r="ENB2122" s="1"/>
      <c r="ENC2122" s="1"/>
      <c r="END2122" s="1"/>
      <c r="ENE2122" s="1"/>
      <c r="ENF2122" s="1"/>
      <c r="ENG2122" s="1"/>
      <c r="ENH2122" s="1"/>
      <c r="ENI2122" s="1"/>
      <c r="ENJ2122" s="1"/>
      <c r="ENK2122" s="1"/>
      <c r="ENL2122" s="1"/>
      <c r="ENM2122" s="1"/>
      <c r="ENN2122" s="1"/>
      <c r="ENO2122" s="1"/>
      <c r="ENP2122" s="1"/>
      <c r="ENQ2122" s="1"/>
      <c r="ENR2122" s="1"/>
      <c r="ENS2122" s="1"/>
      <c r="ENT2122" s="1"/>
      <c r="ENU2122" s="1"/>
      <c r="ENV2122" s="1"/>
      <c r="ENW2122" s="1"/>
      <c r="ENX2122" s="1"/>
      <c r="ENY2122" s="1"/>
      <c r="ENZ2122" s="1"/>
      <c r="EOA2122" s="1"/>
      <c r="EOB2122" s="1"/>
      <c r="EOC2122" s="1"/>
      <c r="EOD2122" s="1"/>
      <c r="EOE2122" s="1"/>
      <c r="EOF2122" s="1"/>
      <c r="EOG2122" s="1"/>
      <c r="EOH2122" s="1"/>
      <c r="EOI2122" s="1"/>
      <c r="EOJ2122" s="1"/>
      <c r="EOK2122" s="1"/>
      <c r="EOL2122" s="1"/>
      <c r="EOM2122" s="1"/>
      <c r="EON2122" s="1"/>
      <c r="EOO2122" s="1"/>
      <c r="EOP2122" s="1"/>
      <c r="EOQ2122" s="1"/>
      <c r="EOR2122" s="1"/>
      <c r="EOS2122" s="1"/>
      <c r="EOT2122" s="1"/>
      <c r="EOU2122" s="1"/>
      <c r="EOV2122" s="1"/>
      <c r="EOW2122" s="1"/>
      <c r="EOX2122" s="1"/>
      <c r="EOY2122" s="1"/>
      <c r="EOZ2122" s="1"/>
      <c r="EPA2122" s="1"/>
      <c r="EPB2122" s="1"/>
      <c r="EPC2122" s="1"/>
      <c r="EPD2122" s="1"/>
      <c r="EPE2122" s="1"/>
      <c r="EPF2122" s="1"/>
      <c r="EPG2122" s="1"/>
      <c r="EPH2122" s="1"/>
      <c r="EPI2122" s="1"/>
      <c r="EPJ2122" s="1"/>
      <c r="EPK2122" s="1"/>
      <c r="EPL2122" s="1"/>
      <c r="EPM2122" s="1"/>
      <c r="EPN2122" s="1"/>
      <c r="EPO2122" s="1"/>
      <c r="EPP2122" s="1"/>
      <c r="EPQ2122" s="1"/>
      <c r="EPR2122" s="1"/>
      <c r="EPS2122" s="1"/>
      <c r="EPT2122" s="1"/>
      <c r="EPU2122" s="1"/>
      <c r="EPV2122" s="1"/>
      <c r="EPW2122" s="1"/>
      <c r="EPX2122" s="1"/>
      <c r="EPY2122" s="1"/>
      <c r="EPZ2122" s="1"/>
      <c r="EQA2122" s="1"/>
      <c r="EQB2122" s="1"/>
      <c r="EQC2122" s="1"/>
      <c r="EQD2122" s="1"/>
      <c r="EQE2122" s="1"/>
      <c r="EQF2122" s="1"/>
      <c r="EQG2122" s="1"/>
      <c r="EQH2122" s="1"/>
      <c r="EQI2122" s="1"/>
      <c r="EQJ2122" s="1"/>
      <c r="EQK2122" s="1"/>
      <c r="EQL2122" s="1"/>
      <c r="EQM2122" s="1"/>
      <c r="EQN2122" s="1"/>
      <c r="EQO2122" s="1"/>
      <c r="EQP2122" s="1"/>
      <c r="EQQ2122" s="1"/>
      <c r="EQR2122" s="1"/>
      <c r="EQS2122" s="1"/>
      <c r="EQT2122" s="1"/>
      <c r="EQU2122" s="1"/>
      <c r="EQV2122" s="1"/>
      <c r="EQW2122" s="1"/>
      <c r="EQX2122" s="1"/>
      <c r="EQY2122" s="1"/>
      <c r="EQZ2122" s="1"/>
      <c r="ERA2122" s="1"/>
      <c r="ERB2122" s="1"/>
      <c r="ERC2122" s="1"/>
      <c r="ERD2122" s="1"/>
      <c r="ERE2122" s="1"/>
      <c r="ERF2122" s="1"/>
      <c r="ERG2122" s="1"/>
      <c r="ERH2122" s="1"/>
      <c r="ERI2122" s="1"/>
      <c r="ERJ2122" s="1"/>
      <c r="ERK2122" s="1"/>
      <c r="ERL2122" s="1"/>
      <c r="ERM2122" s="1"/>
      <c r="ERN2122" s="1"/>
      <c r="ERO2122" s="1"/>
      <c r="ERP2122" s="1"/>
      <c r="ERQ2122" s="1"/>
      <c r="ERR2122" s="1"/>
      <c r="ERS2122" s="1"/>
      <c r="ERT2122" s="1"/>
      <c r="ERU2122" s="1"/>
      <c r="ERV2122" s="1"/>
      <c r="ERW2122" s="1"/>
      <c r="ERX2122" s="1"/>
      <c r="ERY2122" s="1"/>
      <c r="ERZ2122" s="1"/>
      <c r="ESA2122" s="1"/>
      <c r="ESB2122" s="1"/>
      <c r="ESC2122" s="1"/>
      <c r="ESD2122" s="1"/>
      <c r="ESE2122" s="1"/>
      <c r="ESF2122" s="1"/>
      <c r="ESG2122" s="1"/>
      <c r="ESH2122" s="1"/>
      <c r="ESI2122" s="1"/>
      <c r="ESJ2122" s="1"/>
      <c r="ESK2122" s="1"/>
      <c r="ESL2122" s="1"/>
      <c r="ESM2122" s="1"/>
      <c r="ESN2122" s="1"/>
      <c r="ESO2122" s="1"/>
      <c r="ESP2122" s="1"/>
      <c r="ESQ2122" s="1"/>
      <c r="ESR2122" s="1"/>
      <c r="ESS2122" s="1"/>
      <c r="EST2122" s="1"/>
      <c r="ESU2122" s="1"/>
      <c r="ESV2122" s="1"/>
      <c r="ESW2122" s="1"/>
      <c r="ESX2122" s="1"/>
      <c r="ESY2122" s="1"/>
      <c r="ESZ2122" s="1"/>
      <c r="ETA2122" s="1"/>
      <c r="ETB2122" s="1"/>
      <c r="ETC2122" s="1"/>
      <c r="ETD2122" s="1"/>
      <c r="ETE2122" s="1"/>
      <c r="ETF2122" s="1"/>
      <c r="ETG2122" s="1"/>
      <c r="ETH2122" s="1"/>
      <c r="ETI2122" s="1"/>
      <c r="ETJ2122" s="1"/>
      <c r="ETK2122" s="1"/>
      <c r="ETL2122" s="1"/>
      <c r="ETM2122" s="1"/>
      <c r="ETN2122" s="1"/>
      <c r="ETO2122" s="1"/>
      <c r="ETP2122" s="1"/>
      <c r="ETQ2122" s="1"/>
      <c r="ETR2122" s="1"/>
      <c r="ETS2122" s="1"/>
      <c r="ETT2122" s="1"/>
      <c r="ETU2122" s="1"/>
      <c r="ETV2122" s="1"/>
      <c r="ETW2122" s="1"/>
      <c r="ETX2122" s="1"/>
      <c r="ETY2122" s="1"/>
      <c r="ETZ2122" s="1"/>
      <c r="EUA2122" s="1"/>
      <c r="EUB2122" s="1"/>
      <c r="EUC2122" s="1"/>
      <c r="EUD2122" s="1"/>
      <c r="EUE2122" s="1"/>
      <c r="EUF2122" s="1"/>
      <c r="EUG2122" s="1"/>
      <c r="EUH2122" s="1"/>
      <c r="EUI2122" s="1"/>
      <c r="EUJ2122" s="1"/>
      <c r="EUK2122" s="1"/>
      <c r="EUL2122" s="1"/>
      <c r="EUM2122" s="1"/>
      <c r="EUN2122" s="1"/>
      <c r="EUO2122" s="1"/>
      <c r="EUP2122" s="1"/>
      <c r="EUQ2122" s="1"/>
      <c r="EUR2122" s="1"/>
      <c r="EUS2122" s="1"/>
      <c r="EUT2122" s="1"/>
      <c r="EUU2122" s="1"/>
      <c r="EUV2122" s="1"/>
      <c r="EUW2122" s="1"/>
      <c r="EUX2122" s="1"/>
      <c r="EUY2122" s="1"/>
      <c r="EUZ2122" s="1"/>
      <c r="EVA2122" s="1"/>
      <c r="EVB2122" s="1"/>
      <c r="EVC2122" s="1"/>
      <c r="EVD2122" s="1"/>
      <c r="EVE2122" s="1"/>
      <c r="EVF2122" s="1"/>
      <c r="EVG2122" s="1"/>
      <c r="EVH2122" s="1"/>
      <c r="EVI2122" s="1"/>
      <c r="EVJ2122" s="1"/>
      <c r="EVK2122" s="1"/>
      <c r="EVL2122" s="1"/>
      <c r="EVM2122" s="1"/>
      <c r="EVN2122" s="1"/>
      <c r="EVO2122" s="1"/>
      <c r="EVP2122" s="1"/>
      <c r="EVQ2122" s="1"/>
      <c r="EVR2122" s="1"/>
      <c r="EVS2122" s="1"/>
      <c r="EVT2122" s="1"/>
      <c r="EVU2122" s="1"/>
      <c r="EVV2122" s="1"/>
      <c r="EVW2122" s="1"/>
      <c r="EVX2122" s="1"/>
      <c r="EVY2122" s="1"/>
      <c r="EVZ2122" s="1"/>
      <c r="EWA2122" s="1"/>
      <c r="EWB2122" s="1"/>
      <c r="EWC2122" s="1"/>
      <c r="EWD2122" s="1"/>
      <c r="EWE2122" s="1"/>
      <c r="EWF2122" s="1"/>
      <c r="EWG2122" s="1"/>
      <c r="EWH2122" s="1"/>
      <c r="EWI2122" s="1"/>
      <c r="EWJ2122" s="1"/>
      <c r="EWK2122" s="1"/>
      <c r="EWL2122" s="1"/>
      <c r="EWM2122" s="1"/>
      <c r="EWN2122" s="1"/>
      <c r="EWO2122" s="1"/>
      <c r="EWP2122" s="1"/>
      <c r="EWQ2122" s="1"/>
      <c r="EWR2122" s="1"/>
      <c r="EWS2122" s="1"/>
      <c r="EWT2122" s="1"/>
      <c r="EWU2122" s="1"/>
      <c r="EWV2122" s="1"/>
      <c r="EWW2122" s="1"/>
      <c r="EWX2122" s="1"/>
      <c r="EWY2122" s="1"/>
      <c r="EWZ2122" s="1"/>
      <c r="EXA2122" s="1"/>
      <c r="EXB2122" s="1"/>
      <c r="EXC2122" s="1"/>
      <c r="EXD2122" s="1"/>
      <c r="EXE2122" s="1"/>
      <c r="EXF2122" s="1"/>
      <c r="EXG2122" s="1"/>
      <c r="EXH2122" s="1"/>
      <c r="EXI2122" s="1"/>
      <c r="EXJ2122" s="1"/>
      <c r="EXK2122" s="1"/>
      <c r="EXL2122" s="1"/>
      <c r="EXM2122" s="1"/>
      <c r="EXN2122" s="1"/>
      <c r="EXO2122" s="1"/>
      <c r="EXP2122" s="1"/>
      <c r="EXQ2122" s="1"/>
      <c r="EXR2122" s="1"/>
      <c r="EXS2122" s="1"/>
      <c r="EXT2122" s="1"/>
      <c r="EXU2122" s="1"/>
      <c r="EXV2122" s="1"/>
      <c r="EXW2122" s="1"/>
      <c r="EXX2122" s="1"/>
      <c r="EXY2122" s="1"/>
      <c r="EXZ2122" s="1"/>
      <c r="EYA2122" s="1"/>
      <c r="EYB2122" s="1"/>
      <c r="EYC2122" s="1"/>
      <c r="EYD2122" s="1"/>
      <c r="EYE2122" s="1"/>
      <c r="EYF2122" s="1"/>
      <c r="EYG2122" s="1"/>
      <c r="EYH2122" s="1"/>
      <c r="EYI2122" s="1"/>
      <c r="EYJ2122" s="1"/>
      <c r="EYK2122" s="1"/>
      <c r="EYL2122" s="1"/>
      <c r="EYM2122" s="1"/>
      <c r="EYN2122" s="1"/>
      <c r="EYO2122" s="1"/>
      <c r="EYP2122" s="1"/>
      <c r="EYQ2122" s="1"/>
      <c r="EYR2122" s="1"/>
      <c r="EYS2122" s="1"/>
      <c r="EYT2122" s="1"/>
      <c r="EYU2122" s="1"/>
      <c r="EYV2122" s="1"/>
      <c r="EYW2122" s="1"/>
      <c r="EYX2122" s="1"/>
      <c r="EYY2122" s="1"/>
      <c r="EYZ2122" s="1"/>
      <c r="EZA2122" s="1"/>
      <c r="EZB2122" s="1"/>
      <c r="EZC2122" s="1"/>
      <c r="EZD2122" s="1"/>
      <c r="EZE2122" s="1"/>
      <c r="EZF2122" s="1"/>
      <c r="EZG2122" s="1"/>
      <c r="EZH2122" s="1"/>
      <c r="EZI2122" s="1"/>
      <c r="EZJ2122" s="1"/>
      <c r="EZK2122" s="1"/>
      <c r="EZL2122" s="1"/>
      <c r="EZM2122" s="1"/>
      <c r="EZN2122" s="1"/>
      <c r="EZO2122" s="1"/>
      <c r="EZP2122" s="1"/>
      <c r="EZQ2122" s="1"/>
      <c r="EZR2122" s="1"/>
      <c r="EZS2122" s="1"/>
      <c r="EZT2122" s="1"/>
      <c r="EZU2122" s="1"/>
      <c r="EZV2122" s="1"/>
      <c r="EZW2122" s="1"/>
      <c r="EZX2122" s="1"/>
      <c r="EZY2122" s="1"/>
      <c r="EZZ2122" s="1"/>
      <c r="FAA2122" s="1"/>
      <c r="FAB2122" s="1"/>
      <c r="FAC2122" s="1"/>
      <c r="FAD2122" s="1"/>
      <c r="FAE2122" s="1"/>
      <c r="FAF2122" s="1"/>
      <c r="FAG2122" s="1"/>
      <c r="FAH2122" s="1"/>
      <c r="FAI2122" s="1"/>
      <c r="FAJ2122" s="1"/>
      <c r="FAK2122" s="1"/>
      <c r="FAL2122" s="1"/>
      <c r="FAM2122" s="1"/>
      <c r="FAN2122" s="1"/>
      <c r="FAO2122" s="1"/>
      <c r="FAP2122" s="1"/>
      <c r="FAQ2122" s="1"/>
      <c r="FAR2122" s="1"/>
      <c r="FAS2122" s="1"/>
      <c r="FAT2122" s="1"/>
      <c r="FAU2122" s="1"/>
      <c r="FAV2122" s="1"/>
      <c r="FAW2122" s="1"/>
      <c r="FAX2122" s="1"/>
      <c r="FAY2122" s="1"/>
      <c r="FAZ2122" s="1"/>
      <c r="FBA2122" s="1"/>
      <c r="FBB2122" s="1"/>
      <c r="FBC2122" s="1"/>
      <c r="FBD2122" s="1"/>
      <c r="FBE2122" s="1"/>
      <c r="FBF2122" s="1"/>
      <c r="FBG2122" s="1"/>
      <c r="FBH2122" s="1"/>
      <c r="FBI2122" s="1"/>
      <c r="FBJ2122" s="1"/>
      <c r="FBK2122" s="1"/>
      <c r="FBL2122" s="1"/>
      <c r="FBM2122" s="1"/>
      <c r="FBN2122" s="1"/>
      <c r="FBO2122" s="1"/>
      <c r="FBP2122" s="1"/>
      <c r="FBQ2122" s="1"/>
      <c r="FBR2122" s="1"/>
      <c r="FBS2122" s="1"/>
      <c r="FBT2122" s="1"/>
      <c r="FBU2122" s="1"/>
      <c r="FBV2122" s="1"/>
      <c r="FBW2122" s="1"/>
      <c r="FBX2122" s="1"/>
      <c r="FBY2122" s="1"/>
      <c r="FBZ2122" s="1"/>
      <c r="FCA2122" s="1"/>
      <c r="FCB2122" s="1"/>
      <c r="FCC2122" s="1"/>
      <c r="FCD2122" s="1"/>
      <c r="FCE2122" s="1"/>
      <c r="FCF2122" s="1"/>
      <c r="FCG2122" s="1"/>
      <c r="FCH2122" s="1"/>
      <c r="FCI2122" s="1"/>
      <c r="FCJ2122" s="1"/>
      <c r="FCK2122" s="1"/>
      <c r="FCL2122" s="1"/>
      <c r="FCM2122" s="1"/>
      <c r="FCN2122" s="1"/>
      <c r="FCO2122" s="1"/>
      <c r="FCP2122" s="1"/>
      <c r="FCQ2122" s="1"/>
      <c r="FCR2122" s="1"/>
      <c r="FCS2122" s="1"/>
      <c r="FCT2122" s="1"/>
      <c r="FCU2122" s="1"/>
      <c r="FCV2122" s="1"/>
      <c r="FCW2122" s="1"/>
      <c r="FCX2122" s="1"/>
      <c r="FCY2122" s="1"/>
      <c r="FCZ2122" s="1"/>
      <c r="FDA2122" s="1"/>
      <c r="FDB2122" s="1"/>
      <c r="FDC2122" s="1"/>
      <c r="FDD2122" s="1"/>
      <c r="FDE2122" s="1"/>
      <c r="FDF2122" s="1"/>
      <c r="FDG2122" s="1"/>
      <c r="FDH2122" s="1"/>
      <c r="FDI2122" s="1"/>
      <c r="FDJ2122" s="1"/>
      <c r="FDK2122" s="1"/>
      <c r="FDL2122" s="1"/>
      <c r="FDM2122" s="1"/>
      <c r="FDN2122" s="1"/>
      <c r="FDO2122" s="1"/>
      <c r="FDP2122" s="1"/>
      <c r="FDQ2122" s="1"/>
      <c r="FDR2122" s="1"/>
      <c r="FDS2122" s="1"/>
      <c r="FDT2122" s="1"/>
      <c r="FDU2122" s="1"/>
      <c r="FDV2122" s="1"/>
      <c r="FDW2122" s="1"/>
      <c r="FDX2122" s="1"/>
      <c r="FDY2122" s="1"/>
      <c r="FDZ2122" s="1"/>
      <c r="FEA2122" s="1"/>
      <c r="FEB2122" s="1"/>
      <c r="FEC2122" s="1"/>
      <c r="FED2122" s="1"/>
      <c r="FEE2122" s="1"/>
      <c r="FEF2122" s="1"/>
      <c r="FEG2122" s="1"/>
      <c r="FEH2122" s="1"/>
      <c r="FEI2122" s="1"/>
      <c r="FEJ2122" s="1"/>
      <c r="FEK2122" s="1"/>
      <c r="FEL2122" s="1"/>
      <c r="FEM2122" s="1"/>
      <c r="FEN2122" s="1"/>
      <c r="FEO2122" s="1"/>
      <c r="FEP2122" s="1"/>
      <c r="FEQ2122" s="1"/>
      <c r="FER2122" s="1"/>
      <c r="FES2122" s="1"/>
      <c r="FET2122" s="1"/>
      <c r="FEU2122" s="1"/>
      <c r="FEV2122" s="1"/>
      <c r="FEW2122" s="1"/>
      <c r="FEX2122" s="1"/>
      <c r="FEY2122" s="1"/>
      <c r="FEZ2122" s="1"/>
      <c r="FFA2122" s="1"/>
      <c r="FFB2122" s="1"/>
      <c r="FFC2122" s="1"/>
      <c r="FFD2122" s="1"/>
      <c r="FFE2122" s="1"/>
      <c r="FFF2122" s="1"/>
      <c r="FFG2122" s="1"/>
      <c r="FFH2122" s="1"/>
      <c r="FFI2122" s="1"/>
      <c r="FFJ2122" s="1"/>
      <c r="FFK2122" s="1"/>
      <c r="FFL2122" s="1"/>
      <c r="FFM2122" s="1"/>
      <c r="FFN2122" s="1"/>
      <c r="FFO2122" s="1"/>
      <c r="FFP2122" s="1"/>
      <c r="FFQ2122" s="1"/>
      <c r="FFR2122" s="1"/>
      <c r="FFS2122" s="1"/>
      <c r="FFT2122" s="1"/>
      <c r="FFU2122" s="1"/>
      <c r="FFV2122" s="1"/>
      <c r="FFW2122" s="1"/>
      <c r="FFX2122" s="1"/>
      <c r="FFY2122" s="1"/>
      <c r="FFZ2122" s="1"/>
      <c r="FGA2122" s="1"/>
      <c r="FGB2122" s="1"/>
      <c r="FGC2122" s="1"/>
      <c r="FGD2122" s="1"/>
      <c r="FGE2122" s="1"/>
      <c r="FGF2122" s="1"/>
      <c r="FGG2122" s="1"/>
      <c r="FGH2122" s="1"/>
      <c r="FGI2122" s="1"/>
      <c r="FGJ2122" s="1"/>
      <c r="FGK2122" s="1"/>
      <c r="FGL2122" s="1"/>
      <c r="FGM2122" s="1"/>
      <c r="FGN2122" s="1"/>
      <c r="FGO2122" s="1"/>
      <c r="FGP2122" s="1"/>
      <c r="FGQ2122" s="1"/>
      <c r="FGR2122" s="1"/>
      <c r="FGS2122" s="1"/>
      <c r="FGT2122" s="1"/>
      <c r="FGU2122" s="1"/>
      <c r="FGV2122" s="1"/>
      <c r="FGW2122" s="1"/>
      <c r="FGX2122" s="1"/>
      <c r="FGY2122" s="1"/>
      <c r="FGZ2122" s="1"/>
      <c r="FHA2122" s="1"/>
      <c r="FHB2122" s="1"/>
      <c r="FHC2122" s="1"/>
      <c r="FHD2122" s="1"/>
      <c r="FHE2122" s="1"/>
      <c r="FHF2122" s="1"/>
      <c r="FHG2122" s="1"/>
      <c r="FHH2122" s="1"/>
      <c r="FHI2122" s="1"/>
      <c r="FHJ2122" s="1"/>
      <c r="FHK2122" s="1"/>
      <c r="FHL2122" s="1"/>
      <c r="FHM2122" s="1"/>
      <c r="FHN2122" s="1"/>
      <c r="FHO2122" s="1"/>
      <c r="FHP2122" s="1"/>
      <c r="FHQ2122" s="1"/>
      <c r="FHR2122" s="1"/>
      <c r="FHS2122" s="1"/>
      <c r="FHT2122" s="1"/>
      <c r="FHU2122" s="1"/>
      <c r="FHV2122" s="1"/>
      <c r="FHW2122" s="1"/>
      <c r="FHX2122" s="1"/>
      <c r="FHY2122" s="1"/>
      <c r="FHZ2122" s="1"/>
      <c r="FIA2122" s="1"/>
      <c r="FIB2122" s="1"/>
      <c r="FIC2122" s="1"/>
      <c r="FID2122" s="1"/>
      <c r="FIE2122" s="1"/>
      <c r="FIF2122" s="1"/>
      <c r="FIG2122" s="1"/>
      <c r="FIH2122" s="1"/>
      <c r="FII2122" s="1"/>
      <c r="FIJ2122" s="1"/>
      <c r="FIK2122" s="1"/>
      <c r="FIL2122" s="1"/>
      <c r="FIM2122" s="1"/>
      <c r="FIN2122" s="1"/>
      <c r="FIO2122" s="1"/>
      <c r="FIP2122" s="1"/>
      <c r="FIQ2122" s="1"/>
      <c r="FIR2122" s="1"/>
      <c r="FIS2122" s="1"/>
      <c r="FIT2122" s="1"/>
      <c r="FIU2122" s="1"/>
      <c r="FIV2122" s="1"/>
      <c r="FIW2122" s="1"/>
      <c r="FIX2122" s="1"/>
      <c r="FIY2122" s="1"/>
      <c r="FIZ2122" s="1"/>
      <c r="FJA2122" s="1"/>
      <c r="FJB2122" s="1"/>
      <c r="FJC2122" s="1"/>
      <c r="FJD2122" s="1"/>
      <c r="FJE2122" s="1"/>
      <c r="FJF2122" s="1"/>
      <c r="FJG2122" s="1"/>
      <c r="FJH2122" s="1"/>
      <c r="FJI2122" s="1"/>
      <c r="FJJ2122" s="1"/>
      <c r="FJK2122" s="1"/>
      <c r="FJL2122" s="1"/>
      <c r="FJM2122" s="1"/>
      <c r="FJN2122" s="1"/>
      <c r="FJO2122" s="1"/>
      <c r="FJP2122" s="1"/>
      <c r="FJQ2122" s="1"/>
      <c r="FJR2122" s="1"/>
      <c r="FJS2122" s="1"/>
      <c r="FJT2122" s="1"/>
      <c r="FJU2122" s="1"/>
      <c r="FJV2122" s="1"/>
      <c r="FJW2122" s="1"/>
      <c r="FJX2122" s="1"/>
      <c r="FJY2122" s="1"/>
      <c r="FJZ2122" s="1"/>
      <c r="FKA2122" s="1"/>
      <c r="FKB2122" s="1"/>
      <c r="FKC2122" s="1"/>
      <c r="FKD2122" s="1"/>
      <c r="FKE2122" s="1"/>
      <c r="FKF2122" s="1"/>
      <c r="FKG2122" s="1"/>
      <c r="FKH2122" s="1"/>
      <c r="FKI2122" s="1"/>
      <c r="FKJ2122" s="1"/>
      <c r="FKK2122" s="1"/>
      <c r="FKL2122" s="1"/>
      <c r="FKM2122" s="1"/>
      <c r="FKN2122" s="1"/>
      <c r="FKO2122" s="1"/>
      <c r="FKP2122" s="1"/>
      <c r="FKQ2122" s="1"/>
      <c r="FKR2122" s="1"/>
      <c r="FKS2122" s="1"/>
      <c r="FKT2122" s="1"/>
      <c r="FKU2122" s="1"/>
      <c r="FKV2122" s="1"/>
      <c r="FKW2122" s="1"/>
      <c r="FKX2122" s="1"/>
      <c r="FKY2122" s="1"/>
      <c r="FKZ2122" s="1"/>
      <c r="FLA2122" s="1"/>
      <c r="FLB2122" s="1"/>
      <c r="FLC2122" s="1"/>
      <c r="FLD2122" s="1"/>
      <c r="FLE2122" s="1"/>
      <c r="FLF2122" s="1"/>
      <c r="FLG2122" s="1"/>
      <c r="FLH2122" s="1"/>
      <c r="FLI2122" s="1"/>
      <c r="FLJ2122" s="1"/>
      <c r="FLK2122" s="1"/>
      <c r="FLL2122" s="1"/>
      <c r="FLM2122" s="1"/>
      <c r="FLN2122" s="1"/>
      <c r="FLO2122" s="1"/>
      <c r="FLP2122" s="1"/>
      <c r="FLQ2122" s="1"/>
      <c r="FLR2122" s="1"/>
      <c r="FLS2122" s="1"/>
      <c r="FLT2122" s="1"/>
      <c r="FLU2122" s="1"/>
      <c r="FLV2122" s="1"/>
      <c r="FLW2122" s="1"/>
      <c r="FLX2122" s="1"/>
      <c r="FLY2122" s="1"/>
      <c r="FLZ2122" s="1"/>
      <c r="FMA2122" s="1"/>
      <c r="FMB2122" s="1"/>
      <c r="FMC2122" s="1"/>
      <c r="FMD2122" s="1"/>
      <c r="FME2122" s="1"/>
      <c r="FMF2122" s="1"/>
      <c r="FMG2122" s="1"/>
      <c r="FMH2122" s="1"/>
      <c r="FMI2122" s="1"/>
      <c r="FMJ2122" s="1"/>
      <c r="FMK2122" s="1"/>
      <c r="FML2122" s="1"/>
      <c r="FMM2122" s="1"/>
      <c r="FMN2122" s="1"/>
      <c r="FMO2122" s="1"/>
      <c r="FMP2122" s="1"/>
      <c r="FMQ2122" s="1"/>
      <c r="FMR2122" s="1"/>
      <c r="FMS2122" s="1"/>
      <c r="FMT2122" s="1"/>
      <c r="FMU2122" s="1"/>
      <c r="FMV2122" s="1"/>
      <c r="FMW2122" s="1"/>
      <c r="FMX2122" s="1"/>
      <c r="FMY2122" s="1"/>
      <c r="FMZ2122" s="1"/>
      <c r="FNA2122" s="1"/>
      <c r="FNB2122" s="1"/>
      <c r="FNC2122" s="1"/>
      <c r="FND2122" s="1"/>
      <c r="FNE2122" s="1"/>
      <c r="FNF2122" s="1"/>
      <c r="FNG2122" s="1"/>
      <c r="FNH2122" s="1"/>
      <c r="FNI2122" s="1"/>
      <c r="FNJ2122" s="1"/>
      <c r="FNK2122" s="1"/>
      <c r="FNL2122" s="1"/>
      <c r="FNM2122" s="1"/>
      <c r="FNN2122" s="1"/>
      <c r="FNO2122" s="1"/>
      <c r="FNP2122" s="1"/>
      <c r="FNQ2122" s="1"/>
      <c r="FNR2122" s="1"/>
      <c r="FNS2122" s="1"/>
      <c r="FNT2122" s="1"/>
      <c r="FNU2122" s="1"/>
      <c r="FNV2122" s="1"/>
      <c r="FNW2122" s="1"/>
      <c r="FNX2122" s="1"/>
      <c r="FNY2122" s="1"/>
      <c r="FNZ2122" s="1"/>
      <c r="FOA2122" s="1"/>
      <c r="FOB2122" s="1"/>
      <c r="FOC2122" s="1"/>
      <c r="FOD2122" s="1"/>
      <c r="FOE2122" s="1"/>
      <c r="FOF2122" s="1"/>
      <c r="FOG2122" s="1"/>
      <c r="FOH2122" s="1"/>
      <c r="FOI2122" s="1"/>
      <c r="FOJ2122" s="1"/>
      <c r="FOK2122" s="1"/>
      <c r="FOL2122" s="1"/>
      <c r="FOM2122" s="1"/>
      <c r="FON2122" s="1"/>
      <c r="FOO2122" s="1"/>
      <c r="FOP2122" s="1"/>
      <c r="FOQ2122" s="1"/>
      <c r="FOR2122" s="1"/>
      <c r="FOS2122" s="1"/>
      <c r="FOT2122" s="1"/>
      <c r="FOU2122" s="1"/>
      <c r="FOV2122" s="1"/>
      <c r="FOW2122" s="1"/>
      <c r="FOX2122" s="1"/>
      <c r="FOY2122" s="1"/>
      <c r="FOZ2122" s="1"/>
      <c r="FPA2122" s="1"/>
      <c r="FPB2122" s="1"/>
      <c r="FPC2122" s="1"/>
      <c r="FPD2122" s="1"/>
      <c r="FPE2122" s="1"/>
      <c r="FPF2122" s="1"/>
      <c r="FPG2122" s="1"/>
      <c r="FPH2122" s="1"/>
      <c r="FPI2122" s="1"/>
      <c r="FPJ2122" s="1"/>
      <c r="FPK2122" s="1"/>
      <c r="FPL2122" s="1"/>
      <c r="FPM2122" s="1"/>
      <c r="FPN2122" s="1"/>
      <c r="FPO2122" s="1"/>
      <c r="FPP2122" s="1"/>
      <c r="FPQ2122" s="1"/>
      <c r="FPR2122" s="1"/>
      <c r="FPS2122" s="1"/>
      <c r="FPT2122" s="1"/>
      <c r="FPU2122" s="1"/>
      <c r="FPV2122" s="1"/>
      <c r="FPW2122" s="1"/>
      <c r="FPX2122" s="1"/>
      <c r="FPY2122" s="1"/>
      <c r="FPZ2122" s="1"/>
      <c r="FQA2122" s="1"/>
      <c r="FQB2122" s="1"/>
      <c r="FQC2122" s="1"/>
      <c r="FQD2122" s="1"/>
      <c r="FQE2122" s="1"/>
      <c r="FQF2122" s="1"/>
      <c r="FQG2122" s="1"/>
      <c r="FQH2122" s="1"/>
      <c r="FQI2122" s="1"/>
      <c r="FQJ2122" s="1"/>
      <c r="FQK2122" s="1"/>
      <c r="FQL2122" s="1"/>
      <c r="FQM2122" s="1"/>
      <c r="FQN2122" s="1"/>
      <c r="FQO2122" s="1"/>
      <c r="FQP2122" s="1"/>
      <c r="FQQ2122" s="1"/>
      <c r="FQR2122" s="1"/>
      <c r="FQS2122" s="1"/>
      <c r="FQT2122" s="1"/>
      <c r="FQU2122" s="1"/>
      <c r="FQV2122" s="1"/>
      <c r="FQW2122" s="1"/>
      <c r="FQX2122" s="1"/>
      <c r="FQY2122" s="1"/>
      <c r="FQZ2122" s="1"/>
      <c r="FRA2122" s="1"/>
      <c r="FRB2122" s="1"/>
      <c r="FRC2122" s="1"/>
      <c r="FRD2122" s="1"/>
      <c r="FRE2122" s="1"/>
      <c r="FRF2122" s="1"/>
      <c r="FRG2122" s="1"/>
      <c r="FRH2122" s="1"/>
      <c r="FRI2122" s="1"/>
      <c r="FRJ2122" s="1"/>
      <c r="FRK2122" s="1"/>
      <c r="FRL2122" s="1"/>
      <c r="FRM2122" s="1"/>
      <c r="FRN2122" s="1"/>
      <c r="FRO2122" s="1"/>
      <c r="FRP2122" s="1"/>
      <c r="FRQ2122" s="1"/>
      <c r="FRR2122" s="1"/>
      <c r="FRS2122" s="1"/>
      <c r="FRT2122" s="1"/>
      <c r="FRU2122" s="1"/>
      <c r="FRV2122" s="1"/>
      <c r="FRW2122" s="1"/>
      <c r="FRX2122" s="1"/>
      <c r="FRY2122" s="1"/>
      <c r="FRZ2122" s="1"/>
      <c r="FSA2122" s="1"/>
      <c r="FSB2122" s="1"/>
      <c r="FSC2122" s="1"/>
      <c r="FSD2122" s="1"/>
      <c r="FSE2122" s="1"/>
      <c r="FSF2122" s="1"/>
      <c r="FSG2122" s="1"/>
      <c r="FSH2122" s="1"/>
      <c r="FSI2122" s="1"/>
      <c r="FSJ2122" s="1"/>
      <c r="FSK2122" s="1"/>
      <c r="FSL2122" s="1"/>
      <c r="FSM2122" s="1"/>
      <c r="FSN2122" s="1"/>
      <c r="FSO2122" s="1"/>
      <c r="FSP2122" s="1"/>
      <c r="FSQ2122" s="1"/>
      <c r="FSR2122" s="1"/>
      <c r="FSS2122" s="1"/>
      <c r="FST2122" s="1"/>
      <c r="FSU2122" s="1"/>
      <c r="FSV2122" s="1"/>
      <c r="FSW2122" s="1"/>
      <c r="FSX2122" s="1"/>
      <c r="FSY2122" s="1"/>
      <c r="FSZ2122" s="1"/>
      <c r="FTA2122" s="1"/>
      <c r="FTB2122" s="1"/>
      <c r="FTC2122" s="1"/>
      <c r="FTD2122" s="1"/>
      <c r="FTE2122" s="1"/>
      <c r="FTF2122" s="1"/>
      <c r="FTG2122" s="1"/>
      <c r="FTH2122" s="1"/>
      <c r="FTI2122" s="1"/>
      <c r="FTJ2122" s="1"/>
      <c r="FTK2122" s="1"/>
      <c r="FTL2122" s="1"/>
      <c r="FTM2122" s="1"/>
      <c r="FTN2122" s="1"/>
      <c r="FTO2122" s="1"/>
      <c r="FTP2122" s="1"/>
      <c r="FTQ2122" s="1"/>
      <c r="FTR2122" s="1"/>
      <c r="FTS2122" s="1"/>
      <c r="FTT2122" s="1"/>
      <c r="FTU2122" s="1"/>
      <c r="FTV2122" s="1"/>
      <c r="FTW2122" s="1"/>
      <c r="FTX2122" s="1"/>
      <c r="FTY2122" s="1"/>
      <c r="FTZ2122" s="1"/>
      <c r="FUA2122" s="1"/>
      <c r="FUB2122" s="1"/>
      <c r="FUC2122" s="1"/>
      <c r="FUD2122" s="1"/>
      <c r="FUE2122" s="1"/>
      <c r="FUF2122" s="1"/>
      <c r="FUG2122" s="1"/>
      <c r="FUH2122" s="1"/>
      <c r="FUI2122" s="1"/>
      <c r="FUJ2122" s="1"/>
      <c r="FUK2122" s="1"/>
      <c r="FUL2122" s="1"/>
      <c r="FUM2122" s="1"/>
      <c r="FUN2122" s="1"/>
      <c r="FUO2122" s="1"/>
      <c r="FUP2122" s="1"/>
      <c r="FUQ2122" s="1"/>
      <c r="FUR2122" s="1"/>
      <c r="FUS2122" s="1"/>
      <c r="FUT2122" s="1"/>
      <c r="FUU2122" s="1"/>
      <c r="FUV2122" s="1"/>
      <c r="FUW2122" s="1"/>
      <c r="FUX2122" s="1"/>
      <c r="FUY2122" s="1"/>
      <c r="FUZ2122" s="1"/>
      <c r="FVA2122" s="1"/>
      <c r="FVB2122" s="1"/>
      <c r="FVC2122" s="1"/>
      <c r="FVD2122" s="1"/>
      <c r="FVE2122" s="1"/>
      <c r="FVF2122" s="1"/>
      <c r="FVG2122" s="1"/>
      <c r="FVH2122" s="1"/>
      <c r="FVI2122" s="1"/>
      <c r="FVJ2122" s="1"/>
      <c r="FVK2122" s="1"/>
      <c r="FVL2122" s="1"/>
      <c r="FVM2122" s="1"/>
      <c r="FVN2122" s="1"/>
      <c r="FVO2122" s="1"/>
      <c r="FVP2122" s="1"/>
      <c r="FVQ2122" s="1"/>
      <c r="FVR2122" s="1"/>
      <c r="FVS2122" s="1"/>
      <c r="FVT2122" s="1"/>
      <c r="FVU2122" s="1"/>
      <c r="FVV2122" s="1"/>
      <c r="FVW2122" s="1"/>
      <c r="FVX2122" s="1"/>
      <c r="FVY2122" s="1"/>
      <c r="FVZ2122" s="1"/>
      <c r="FWA2122" s="1"/>
      <c r="FWB2122" s="1"/>
      <c r="FWC2122" s="1"/>
      <c r="FWD2122" s="1"/>
      <c r="FWE2122" s="1"/>
      <c r="FWF2122" s="1"/>
      <c r="FWG2122" s="1"/>
      <c r="FWH2122" s="1"/>
      <c r="FWI2122" s="1"/>
      <c r="FWJ2122" s="1"/>
      <c r="FWK2122" s="1"/>
      <c r="FWL2122" s="1"/>
      <c r="FWM2122" s="1"/>
      <c r="FWN2122" s="1"/>
      <c r="FWO2122" s="1"/>
      <c r="FWP2122" s="1"/>
      <c r="FWQ2122" s="1"/>
      <c r="FWR2122" s="1"/>
      <c r="FWS2122" s="1"/>
      <c r="FWT2122" s="1"/>
      <c r="FWU2122" s="1"/>
      <c r="FWV2122" s="1"/>
      <c r="FWW2122" s="1"/>
      <c r="FWX2122" s="1"/>
      <c r="FWY2122" s="1"/>
      <c r="FWZ2122" s="1"/>
      <c r="FXA2122" s="1"/>
      <c r="FXB2122" s="1"/>
      <c r="FXC2122" s="1"/>
      <c r="FXD2122" s="1"/>
      <c r="FXE2122" s="1"/>
      <c r="FXF2122" s="1"/>
      <c r="FXG2122" s="1"/>
      <c r="FXH2122" s="1"/>
      <c r="FXI2122" s="1"/>
      <c r="FXJ2122" s="1"/>
      <c r="FXK2122" s="1"/>
      <c r="FXL2122" s="1"/>
      <c r="FXM2122" s="1"/>
      <c r="FXN2122" s="1"/>
      <c r="FXO2122" s="1"/>
      <c r="FXP2122" s="1"/>
      <c r="FXQ2122" s="1"/>
      <c r="FXR2122" s="1"/>
      <c r="FXS2122" s="1"/>
      <c r="FXT2122" s="1"/>
      <c r="FXU2122" s="1"/>
      <c r="FXV2122" s="1"/>
      <c r="FXW2122" s="1"/>
      <c r="FXX2122" s="1"/>
      <c r="FXY2122" s="1"/>
      <c r="FXZ2122" s="1"/>
      <c r="FYA2122" s="1"/>
      <c r="FYB2122" s="1"/>
      <c r="FYC2122" s="1"/>
      <c r="FYD2122" s="1"/>
      <c r="FYE2122" s="1"/>
      <c r="FYF2122" s="1"/>
      <c r="FYG2122" s="1"/>
      <c r="FYH2122" s="1"/>
      <c r="FYI2122" s="1"/>
      <c r="FYJ2122" s="1"/>
      <c r="FYK2122" s="1"/>
      <c r="FYL2122" s="1"/>
      <c r="FYM2122" s="1"/>
      <c r="FYN2122" s="1"/>
      <c r="FYO2122" s="1"/>
      <c r="FYP2122" s="1"/>
      <c r="FYQ2122" s="1"/>
      <c r="FYR2122" s="1"/>
      <c r="FYS2122" s="1"/>
      <c r="FYT2122" s="1"/>
      <c r="FYU2122" s="1"/>
      <c r="FYV2122" s="1"/>
      <c r="FYW2122" s="1"/>
      <c r="FYX2122" s="1"/>
      <c r="FYY2122" s="1"/>
      <c r="FYZ2122" s="1"/>
      <c r="FZA2122" s="1"/>
      <c r="FZB2122" s="1"/>
      <c r="FZC2122" s="1"/>
      <c r="FZD2122" s="1"/>
      <c r="FZE2122" s="1"/>
      <c r="FZF2122" s="1"/>
      <c r="FZG2122" s="1"/>
      <c r="FZH2122" s="1"/>
      <c r="FZI2122" s="1"/>
      <c r="FZJ2122" s="1"/>
      <c r="FZK2122" s="1"/>
      <c r="FZL2122" s="1"/>
      <c r="FZM2122" s="1"/>
      <c r="FZN2122" s="1"/>
      <c r="FZO2122" s="1"/>
      <c r="FZP2122" s="1"/>
      <c r="FZQ2122" s="1"/>
      <c r="FZR2122" s="1"/>
      <c r="FZS2122" s="1"/>
      <c r="FZT2122" s="1"/>
      <c r="FZU2122" s="1"/>
      <c r="FZV2122" s="1"/>
      <c r="FZW2122" s="1"/>
      <c r="FZX2122" s="1"/>
      <c r="FZY2122" s="1"/>
      <c r="FZZ2122" s="1"/>
      <c r="GAA2122" s="1"/>
      <c r="GAB2122" s="1"/>
      <c r="GAC2122" s="1"/>
      <c r="GAD2122" s="1"/>
      <c r="GAE2122" s="1"/>
      <c r="GAF2122" s="1"/>
      <c r="GAG2122" s="1"/>
      <c r="GAH2122" s="1"/>
      <c r="GAI2122" s="1"/>
      <c r="GAJ2122" s="1"/>
      <c r="GAK2122" s="1"/>
      <c r="GAL2122" s="1"/>
      <c r="GAM2122" s="1"/>
      <c r="GAN2122" s="1"/>
      <c r="GAO2122" s="1"/>
      <c r="GAP2122" s="1"/>
      <c r="GAQ2122" s="1"/>
      <c r="GAR2122" s="1"/>
      <c r="GAS2122" s="1"/>
      <c r="GAT2122" s="1"/>
      <c r="GAU2122" s="1"/>
      <c r="GAV2122" s="1"/>
      <c r="GAW2122" s="1"/>
      <c r="GAX2122" s="1"/>
      <c r="GAY2122" s="1"/>
      <c r="GAZ2122" s="1"/>
      <c r="GBA2122" s="1"/>
      <c r="GBB2122" s="1"/>
      <c r="GBC2122" s="1"/>
      <c r="GBD2122" s="1"/>
      <c r="GBE2122" s="1"/>
      <c r="GBF2122" s="1"/>
      <c r="GBG2122" s="1"/>
      <c r="GBH2122" s="1"/>
      <c r="GBI2122" s="1"/>
      <c r="GBJ2122" s="1"/>
      <c r="GBK2122" s="1"/>
      <c r="GBL2122" s="1"/>
      <c r="GBM2122" s="1"/>
      <c r="GBN2122" s="1"/>
      <c r="GBO2122" s="1"/>
      <c r="GBP2122" s="1"/>
      <c r="GBQ2122" s="1"/>
      <c r="GBR2122" s="1"/>
      <c r="GBS2122" s="1"/>
      <c r="GBT2122" s="1"/>
      <c r="GBU2122" s="1"/>
      <c r="GBV2122" s="1"/>
      <c r="GBW2122" s="1"/>
      <c r="GBX2122" s="1"/>
      <c r="GBY2122" s="1"/>
      <c r="GBZ2122" s="1"/>
      <c r="GCA2122" s="1"/>
      <c r="GCB2122" s="1"/>
      <c r="GCC2122" s="1"/>
      <c r="GCD2122" s="1"/>
      <c r="GCE2122" s="1"/>
      <c r="GCF2122" s="1"/>
      <c r="GCG2122" s="1"/>
      <c r="GCH2122" s="1"/>
      <c r="GCI2122" s="1"/>
      <c r="GCJ2122" s="1"/>
      <c r="GCK2122" s="1"/>
      <c r="GCL2122" s="1"/>
      <c r="GCM2122" s="1"/>
      <c r="GCN2122" s="1"/>
      <c r="GCO2122" s="1"/>
      <c r="GCP2122" s="1"/>
      <c r="GCQ2122" s="1"/>
      <c r="GCR2122" s="1"/>
      <c r="GCS2122" s="1"/>
      <c r="GCT2122" s="1"/>
      <c r="GCU2122" s="1"/>
      <c r="GCV2122" s="1"/>
      <c r="GCW2122" s="1"/>
      <c r="GCX2122" s="1"/>
      <c r="GCY2122" s="1"/>
      <c r="GCZ2122" s="1"/>
      <c r="GDA2122" s="1"/>
      <c r="GDB2122" s="1"/>
      <c r="GDC2122" s="1"/>
      <c r="GDD2122" s="1"/>
      <c r="GDE2122" s="1"/>
      <c r="GDF2122" s="1"/>
      <c r="GDG2122" s="1"/>
      <c r="GDH2122" s="1"/>
      <c r="GDI2122" s="1"/>
      <c r="GDJ2122" s="1"/>
      <c r="GDK2122" s="1"/>
      <c r="GDL2122" s="1"/>
      <c r="GDM2122" s="1"/>
      <c r="GDN2122" s="1"/>
      <c r="GDO2122" s="1"/>
      <c r="GDP2122" s="1"/>
      <c r="GDQ2122" s="1"/>
      <c r="GDR2122" s="1"/>
      <c r="GDS2122" s="1"/>
      <c r="GDT2122" s="1"/>
      <c r="GDU2122" s="1"/>
      <c r="GDV2122" s="1"/>
      <c r="GDW2122" s="1"/>
      <c r="GDX2122" s="1"/>
      <c r="GDY2122" s="1"/>
      <c r="GDZ2122" s="1"/>
      <c r="GEA2122" s="1"/>
      <c r="GEB2122" s="1"/>
      <c r="GEC2122" s="1"/>
      <c r="GED2122" s="1"/>
      <c r="GEE2122" s="1"/>
      <c r="GEF2122" s="1"/>
      <c r="GEG2122" s="1"/>
      <c r="GEH2122" s="1"/>
      <c r="GEI2122" s="1"/>
      <c r="GEJ2122" s="1"/>
      <c r="GEK2122" s="1"/>
      <c r="GEL2122" s="1"/>
      <c r="GEM2122" s="1"/>
      <c r="GEN2122" s="1"/>
      <c r="GEO2122" s="1"/>
      <c r="GEP2122" s="1"/>
      <c r="GEQ2122" s="1"/>
      <c r="GER2122" s="1"/>
      <c r="GES2122" s="1"/>
      <c r="GET2122" s="1"/>
      <c r="GEU2122" s="1"/>
      <c r="GEV2122" s="1"/>
      <c r="GEW2122" s="1"/>
      <c r="GEX2122" s="1"/>
      <c r="GEY2122" s="1"/>
      <c r="GEZ2122" s="1"/>
      <c r="GFA2122" s="1"/>
      <c r="GFB2122" s="1"/>
      <c r="GFC2122" s="1"/>
      <c r="GFD2122" s="1"/>
      <c r="GFE2122" s="1"/>
      <c r="GFF2122" s="1"/>
      <c r="GFG2122" s="1"/>
      <c r="GFH2122" s="1"/>
      <c r="GFI2122" s="1"/>
      <c r="GFJ2122" s="1"/>
      <c r="GFK2122" s="1"/>
      <c r="GFL2122" s="1"/>
      <c r="GFM2122" s="1"/>
      <c r="GFN2122" s="1"/>
      <c r="GFO2122" s="1"/>
      <c r="GFP2122" s="1"/>
      <c r="GFQ2122" s="1"/>
      <c r="GFR2122" s="1"/>
      <c r="GFS2122" s="1"/>
      <c r="GFT2122" s="1"/>
      <c r="GFU2122" s="1"/>
      <c r="GFV2122" s="1"/>
      <c r="GFW2122" s="1"/>
      <c r="GFX2122" s="1"/>
      <c r="GFY2122" s="1"/>
      <c r="GFZ2122" s="1"/>
      <c r="GGA2122" s="1"/>
      <c r="GGB2122" s="1"/>
      <c r="GGC2122" s="1"/>
      <c r="GGD2122" s="1"/>
      <c r="GGE2122" s="1"/>
      <c r="GGF2122" s="1"/>
      <c r="GGG2122" s="1"/>
      <c r="GGH2122" s="1"/>
      <c r="GGI2122" s="1"/>
      <c r="GGJ2122" s="1"/>
      <c r="GGK2122" s="1"/>
      <c r="GGL2122" s="1"/>
      <c r="GGM2122" s="1"/>
      <c r="GGN2122" s="1"/>
      <c r="GGO2122" s="1"/>
      <c r="GGP2122" s="1"/>
      <c r="GGQ2122" s="1"/>
      <c r="GGR2122" s="1"/>
      <c r="GGS2122" s="1"/>
      <c r="GGT2122" s="1"/>
      <c r="GGU2122" s="1"/>
      <c r="GGV2122" s="1"/>
      <c r="GGW2122" s="1"/>
      <c r="GGX2122" s="1"/>
      <c r="GGY2122" s="1"/>
      <c r="GGZ2122" s="1"/>
      <c r="GHA2122" s="1"/>
      <c r="GHB2122" s="1"/>
      <c r="GHC2122" s="1"/>
      <c r="GHD2122" s="1"/>
      <c r="GHE2122" s="1"/>
      <c r="GHF2122" s="1"/>
      <c r="GHG2122" s="1"/>
      <c r="GHH2122" s="1"/>
      <c r="GHI2122" s="1"/>
      <c r="GHJ2122" s="1"/>
      <c r="GHK2122" s="1"/>
      <c r="GHL2122" s="1"/>
      <c r="GHM2122" s="1"/>
      <c r="GHN2122" s="1"/>
      <c r="GHO2122" s="1"/>
      <c r="GHP2122" s="1"/>
      <c r="GHQ2122" s="1"/>
      <c r="GHR2122" s="1"/>
      <c r="GHS2122" s="1"/>
      <c r="GHT2122" s="1"/>
      <c r="GHU2122" s="1"/>
      <c r="GHV2122" s="1"/>
      <c r="GHW2122" s="1"/>
      <c r="GHX2122" s="1"/>
      <c r="GHY2122" s="1"/>
      <c r="GHZ2122" s="1"/>
      <c r="GIA2122" s="1"/>
      <c r="GIB2122" s="1"/>
      <c r="GIC2122" s="1"/>
      <c r="GID2122" s="1"/>
      <c r="GIE2122" s="1"/>
      <c r="GIF2122" s="1"/>
      <c r="GIG2122" s="1"/>
      <c r="GIH2122" s="1"/>
      <c r="GII2122" s="1"/>
      <c r="GIJ2122" s="1"/>
      <c r="GIK2122" s="1"/>
      <c r="GIL2122" s="1"/>
      <c r="GIM2122" s="1"/>
      <c r="GIN2122" s="1"/>
      <c r="GIO2122" s="1"/>
      <c r="GIP2122" s="1"/>
      <c r="GIQ2122" s="1"/>
      <c r="GIR2122" s="1"/>
      <c r="GIS2122" s="1"/>
      <c r="GIT2122" s="1"/>
      <c r="GIU2122" s="1"/>
      <c r="GIV2122" s="1"/>
      <c r="GIW2122" s="1"/>
      <c r="GIX2122" s="1"/>
      <c r="GIY2122" s="1"/>
      <c r="GIZ2122" s="1"/>
      <c r="GJA2122" s="1"/>
      <c r="GJB2122" s="1"/>
      <c r="GJC2122" s="1"/>
      <c r="GJD2122" s="1"/>
      <c r="GJE2122" s="1"/>
      <c r="GJF2122" s="1"/>
      <c r="GJG2122" s="1"/>
      <c r="GJH2122" s="1"/>
      <c r="GJI2122" s="1"/>
      <c r="GJJ2122" s="1"/>
      <c r="GJK2122" s="1"/>
      <c r="GJL2122" s="1"/>
      <c r="GJM2122" s="1"/>
      <c r="GJN2122" s="1"/>
      <c r="GJO2122" s="1"/>
      <c r="GJP2122" s="1"/>
      <c r="GJQ2122" s="1"/>
      <c r="GJR2122" s="1"/>
      <c r="GJS2122" s="1"/>
      <c r="GJT2122" s="1"/>
      <c r="GJU2122" s="1"/>
      <c r="GJV2122" s="1"/>
      <c r="GJW2122" s="1"/>
      <c r="GJX2122" s="1"/>
      <c r="GJY2122" s="1"/>
      <c r="GJZ2122" s="1"/>
      <c r="GKA2122" s="1"/>
      <c r="GKB2122" s="1"/>
      <c r="GKC2122" s="1"/>
      <c r="GKD2122" s="1"/>
      <c r="GKE2122" s="1"/>
      <c r="GKF2122" s="1"/>
      <c r="GKG2122" s="1"/>
      <c r="GKH2122" s="1"/>
      <c r="GKI2122" s="1"/>
      <c r="GKJ2122" s="1"/>
      <c r="GKK2122" s="1"/>
      <c r="GKL2122" s="1"/>
      <c r="GKM2122" s="1"/>
      <c r="GKN2122" s="1"/>
      <c r="GKO2122" s="1"/>
      <c r="GKP2122" s="1"/>
      <c r="GKQ2122" s="1"/>
      <c r="GKR2122" s="1"/>
      <c r="GKS2122" s="1"/>
      <c r="GKT2122" s="1"/>
      <c r="GKU2122" s="1"/>
      <c r="GKV2122" s="1"/>
      <c r="GKW2122" s="1"/>
      <c r="GKX2122" s="1"/>
      <c r="GKY2122" s="1"/>
      <c r="GKZ2122" s="1"/>
      <c r="GLA2122" s="1"/>
      <c r="GLB2122" s="1"/>
      <c r="GLC2122" s="1"/>
      <c r="GLD2122" s="1"/>
      <c r="GLE2122" s="1"/>
      <c r="GLF2122" s="1"/>
      <c r="GLG2122" s="1"/>
      <c r="GLH2122" s="1"/>
      <c r="GLI2122" s="1"/>
      <c r="GLJ2122" s="1"/>
      <c r="GLK2122" s="1"/>
      <c r="GLL2122" s="1"/>
      <c r="GLM2122" s="1"/>
      <c r="GLN2122" s="1"/>
      <c r="GLO2122" s="1"/>
      <c r="GLP2122" s="1"/>
      <c r="GLQ2122" s="1"/>
      <c r="GLR2122" s="1"/>
      <c r="GLS2122" s="1"/>
      <c r="GLT2122" s="1"/>
      <c r="GLU2122" s="1"/>
      <c r="GLV2122" s="1"/>
      <c r="GLW2122" s="1"/>
      <c r="GLX2122" s="1"/>
      <c r="GLY2122" s="1"/>
      <c r="GLZ2122" s="1"/>
      <c r="GMA2122" s="1"/>
      <c r="GMB2122" s="1"/>
      <c r="GMC2122" s="1"/>
      <c r="GMD2122" s="1"/>
      <c r="GME2122" s="1"/>
      <c r="GMF2122" s="1"/>
      <c r="GMG2122" s="1"/>
      <c r="GMH2122" s="1"/>
      <c r="GMI2122" s="1"/>
      <c r="GMJ2122" s="1"/>
      <c r="GMK2122" s="1"/>
      <c r="GML2122" s="1"/>
      <c r="GMM2122" s="1"/>
      <c r="GMN2122" s="1"/>
      <c r="GMO2122" s="1"/>
      <c r="GMP2122" s="1"/>
      <c r="GMQ2122" s="1"/>
      <c r="GMR2122" s="1"/>
      <c r="GMS2122" s="1"/>
      <c r="GMT2122" s="1"/>
      <c r="GMU2122" s="1"/>
      <c r="GMV2122" s="1"/>
      <c r="GMW2122" s="1"/>
      <c r="GMX2122" s="1"/>
      <c r="GMY2122" s="1"/>
      <c r="GMZ2122" s="1"/>
      <c r="GNA2122" s="1"/>
      <c r="GNB2122" s="1"/>
      <c r="GNC2122" s="1"/>
      <c r="GND2122" s="1"/>
      <c r="GNE2122" s="1"/>
      <c r="GNF2122" s="1"/>
      <c r="GNG2122" s="1"/>
      <c r="GNH2122" s="1"/>
      <c r="GNI2122" s="1"/>
      <c r="GNJ2122" s="1"/>
      <c r="GNK2122" s="1"/>
      <c r="GNL2122" s="1"/>
      <c r="GNM2122" s="1"/>
      <c r="GNN2122" s="1"/>
      <c r="GNO2122" s="1"/>
      <c r="GNP2122" s="1"/>
      <c r="GNQ2122" s="1"/>
      <c r="GNR2122" s="1"/>
      <c r="GNS2122" s="1"/>
      <c r="GNT2122" s="1"/>
      <c r="GNU2122" s="1"/>
      <c r="GNV2122" s="1"/>
      <c r="GNW2122" s="1"/>
      <c r="GNX2122" s="1"/>
      <c r="GNY2122" s="1"/>
      <c r="GNZ2122" s="1"/>
      <c r="GOA2122" s="1"/>
      <c r="GOB2122" s="1"/>
      <c r="GOC2122" s="1"/>
      <c r="GOD2122" s="1"/>
      <c r="GOE2122" s="1"/>
      <c r="GOF2122" s="1"/>
      <c r="GOG2122" s="1"/>
      <c r="GOH2122" s="1"/>
      <c r="GOI2122" s="1"/>
      <c r="GOJ2122" s="1"/>
      <c r="GOK2122" s="1"/>
      <c r="GOL2122" s="1"/>
      <c r="GOM2122" s="1"/>
      <c r="GON2122" s="1"/>
      <c r="GOO2122" s="1"/>
      <c r="GOP2122" s="1"/>
      <c r="GOQ2122" s="1"/>
      <c r="GOR2122" s="1"/>
      <c r="GOS2122" s="1"/>
      <c r="GOT2122" s="1"/>
      <c r="GOU2122" s="1"/>
      <c r="GOV2122" s="1"/>
      <c r="GOW2122" s="1"/>
      <c r="GOX2122" s="1"/>
      <c r="GOY2122" s="1"/>
      <c r="GOZ2122" s="1"/>
      <c r="GPA2122" s="1"/>
      <c r="GPB2122" s="1"/>
      <c r="GPC2122" s="1"/>
      <c r="GPD2122" s="1"/>
      <c r="GPE2122" s="1"/>
      <c r="GPF2122" s="1"/>
      <c r="GPG2122" s="1"/>
      <c r="GPH2122" s="1"/>
      <c r="GPI2122" s="1"/>
      <c r="GPJ2122" s="1"/>
      <c r="GPK2122" s="1"/>
      <c r="GPL2122" s="1"/>
      <c r="GPM2122" s="1"/>
      <c r="GPN2122" s="1"/>
      <c r="GPO2122" s="1"/>
      <c r="GPP2122" s="1"/>
      <c r="GPQ2122" s="1"/>
      <c r="GPR2122" s="1"/>
      <c r="GPS2122" s="1"/>
      <c r="GPT2122" s="1"/>
      <c r="GPU2122" s="1"/>
      <c r="GPV2122" s="1"/>
      <c r="GPW2122" s="1"/>
      <c r="GPX2122" s="1"/>
      <c r="GPY2122" s="1"/>
      <c r="GPZ2122" s="1"/>
      <c r="GQA2122" s="1"/>
      <c r="GQB2122" s="1"/>
      <c r="GQC2122" s="1"/>
      <c r="GQD2122" s="1"/>
      <c r="GQE2122" s="1"/>
      <c r="GQF2122" s="1"/>
      <c r="GQG2122" s="1"/>
      <c r="GQH2122" s="1"/>
      <c r="GQI2122" s="1"/>
      <c r="GQJ2122" s="1"/>
      <c r="GQK2122" s="1"/>
      <c r="GQL2122" s="1"/>
      <c r="GQM2122" s="1"/>
      <c r="GQN2122" s="1"/>
      <c r="GQO2122" s="1"/>
      <c r="GQP2122" s="1"/>
      <c r="GQQ2122" s="1"/>
      <c r="GQR2122" s="1"/>
      <c r="GQS2122" s="1"/>
      <c r="GQT2122" s="1"/>
      <c r="GQU2122" s="1"/>
      <c r="GQV2122" s="1"/>
      <c r="GQW2122" s="1"/>
      <c r="GQX2122" s="1"/>
      <c r="GQY2122" s="1"/>
      <c r="GQZ2122" s="1"/>
      <c r="GRA2122" s="1"/>
      <c r="GRB2122" s="1"/>
      <c r="GRC2122" s="1"/>
      <c r="GRD2122" s="1"/>
      <c r="GRE2122" s="1"/>
      <c r="GRF2122" s="1"/>
      <c r="GRG2122" s="1"/>
      <c r="GRH2122" s="1"/>
      <c r="GRI2122" s="1"/>
      <c r="GRJ2122" s="1"/>
      <c r="GRK2122" s="1"/>
      <c r="GRL2122" s="1"/>
      <c r="GRM2122" s="1"/>
      <c r="GRN2122" s="1"/>
      <c r="GRO2122" s="1"/>
      <c r="GRP2122" s="1"/>
      <c r="GRQ2122" s="1"/>
      <c r="GRR2122" s="1"/>
      <c r="GRS2122" s="1"/>
      <c r="GRT2122" s="1"/>
      <c r="GRU2122" s="1"/>
      <c r="GRV2122" s="1"/>
      <c r="GRW2122" s="1"/>
      <c r="GRX2122" s="1"/>
      <c r="GRY2122" s="1"/>
      <c r="GRZ2122" s="1"/>
      <c r="GSA2122" s="1"/>
      <c r="GSB2122" s="1"/>
      <c r="GSC2122" s="1"/>
      <c r="GSD2122" s="1"/>
      <c r="GSE2122" s="1"/>
      <c r="GSF2122" s="1"/>
      <c r="GSG2122" s="1"/>
      <c r="GSH2122" s="1"/>
      <c r="GSI2122" s="1"/>
      <c r="GSJ2122" s="1"/>
      <c r="GSK2122" s="1"/>
      <c r="GSL2122" s="1"/>
      <c r="GSM2122" s="1"/>
      <c r="GSN2122" s="1"/>
      <c r="GSO2122" s="1"/>
      <c r="GSP2122" s="1"/>
      <c r="GSQ2122" s="1"/>
      <c r="GSR2122" s="1"/>
      <c r="GSS2122" s="1"/>
      <c r="GST2122" s="1"/>
      <c r="GSU2122" s="1"/>
      <c r="GSV2122" s="1"/>
      <c r="GSW2122" s="1"/>
      <c r="GSX2122" s="1"/>
      <c r="GSY2122" s="1"/>
      <c r="GSZ2122" s="1"/>
      <c r="GTA2122" s="1"/>
      <c r="GTB2122" s="1"/>
      <c r="GTC2122" s="1"/>
      <c r="GTD2122" s="1"/>
      <c r="GTE2122" s="1"/>
      <c r="GTF2122" s="1"/>
      <c r="GTG2122" s="1"/>
      <c r="GTH2122" s="1"/>
      <c r="GTI2122" s="1"/>
      <c r="GTJ2122" s="1"/>
      <c r="GTK2122" s="1"/>
      <c r="GTL2122" s="1"/>
      <c r="GTM2122" s="1"/>
      <c r="GTN2122" s="1"/>
      <c r="GTO2122" s="1"/>
      <c r="GTP2122" s="1"/>
      <c r="GTQ2122" s="1"/>
      <c r="GTR2122" s="1"/>
      <c r="GTS2122" s="1"/>
      <c r="GTT2122" s="1"/>
      <c r="GTU2122" s="1"/>
      <c r="GTV2122" s="1"/>
      <c r="GTW2122" s="1"/>
      <c r="GTX2122" s="1"/>
      <c r="GTY2122" s="1"/>
      <c r="GTZ2122" s="1"/>
      <c r="GUA2122" s="1"/>
      <c r="GUB2122" s="1"/>
      <c r="GUC2122" s="1"/>
      <c r="GUD2122" s="1"/>
      <c r="GUE2122" s="1"/>
      <c r="GUF2122" s="1"/>
      <c r="GUG2122" s="1"/>
      <c r="GUH2122" s="1"/>
      <c r="GUI2122" s="1"/>
      <c r="GUJ2122" s="1"/>
      <c r="GUK2122" s="1"/>
      <c r="GUL2122" s="1"/>
      <c r="GUM2122" s="1"/>
      <c r="GUN2122" s="1"/>
      <c r="GUO2122" s="1"/>
      <c r="GUP2122" s="1"/>
      <c r="GUQ2122" s="1"/>
      <c r="GUR2122" s="1"/>
      <c r="GUS2122" s="1"/>
      <c r="GUT2122" s="1"/>
      <c r="GUU2122" s="1"/>
      <c r="GUV2122" s="1"/>
      <c r="GUW2122" s="1"/>
      <c r="GUX2122" s="1"/>
      <c r="GUY2122" s="1"/>
      <c r="GUZ2122" s="1"/>
      <c r="GVA2122" s="1"/>
      <c r="GVB2122" s="1"/>
      <c r="GVC2122" s="1"/>
      <c r="GVD2122" s="1"/>
      <c r="GVE2122" s="1"/>
      <c r="GVF2122" s="1"/>
      <c r="GVG2122" s="1"/>
      <c r="GVH2122" s="1"/>
      <c r="GVI2122" s="1"/>
      <c r="GVJ2122" s="1"/>
      <c r="GVK2122" s="1"/>
      <c r="GVL2122" s="1"/>
      <c r="GVM2122" s="1"/>
      <c r="GVN2122" s="1"/>
      <c r="GVO2122" s="1"/>
      <c r="GVP2122" s="1"/>
      <c r="GVQ2122" s="1"/>
      <c r="GVR2122" s="1"/>
      <c r="GVS2122" s="1"/>
      <c r="GVT2122" s="1"/>
      <c r="GVU2122" s="1"/>
      <c r="GVV2122" s="1"/>
      <c r="GVW2122" s="1"/>
      <c r="GVX2122" s="1"/>
      <c r="GVY2122" s="1"/>
      <c r="GVZ2122" s="1"/>
      <c r="GWA2122" s="1"/>
      <c r="GWB2122" s="1"/>
      <c r="GWC2122" s="1"/>
      <c r="GWD2122" s="1"/>
      <c r="GWE2122" s="1"/>
      <c r="GWF2122" s="1"/>
      <c r="GWG2122" s="1"/>
      <c r="GWH2122" s="1"/>
      <c r="GWI2122" s="1"/>
      <c r="GWJ2122" s="1"/>
      <c r="GWK2122" s="1"/>
      <c r="GWL2122" s="1"/>
      <c r="GWM2122" s="1"/>
      <c r="GWN2122" s="1"/>
      <c r="GWO2122" s="1"/>
      <c r="GWP2122" s="1"/>
      <c r="GWQ2122" s="1"/>
      <c r="GWR2122" s="1"/>
      <c r="GWS2122" s="1"/>
      <c r="GWT2122" s="1"/>
      <c r="GWU2122" s="1"/>
      <c r="GWV2122" s="1"/>
      <c r="GWW2122" s="1"/>
      <c r="GWX2122" s="1"/>
      <c r="GWY2122" s="1"/>
      <c r="GWZ2122" s="1"/>
      <c r="GXA2122" s="1"/>
      <c r="GXB2122" s="1"/>
      <c r="GXC2122" s="1"/>
      <c r="GXD2122" s="1"/>
      <c r="GXE2122" s="1"/>
      <c r="GXF2122" s="1"/>
      <c r="GXG2122" s="1"/>
      <c r="GXH2122" s="1"/>
      <c r="GXI2122" s="1"/>
      <c r="GXJ2122" s="1"/>
      <c r="GXK2122" s="1"/>
      <c r="GXL2122" s="1"/>
      <c r="GXM2122" s="1"/>
      <c r="GXN2122" s="1"/>
      <c r="GXO2122" s="1"/>
      <c r="GXP2122" s="1"/>
      <c r="GXQ2122" s="1"/>
      <c r="GXR2122" s="1"/>
      <c r="GXS2122" s="1"/>
      <c r="GXT2122" s="1"/>
      <c r="GXU2122" s="1"/>
      <c r="GXV2122" s="1"/>
      <c r="GXW2122" s="1"/>
      <c r="GXX2122" s="1"/>
      <c r="GXY2122" s="1"/>
      <c r="GXZ2122" s="1"/>
      <c r="GYA2122" s="1"/>
      <c r="GYB2122" s="1"/>
      <c r="GYC2122" s="1"/>
      <c r="GYD2122" s="1"/>
      <c r="GYE2122" s="1"/>
      <c r="GYF2122" s="1"/>
      <c r="GYG2122" s="1"/>
      <c r="GYH2122" s="1"/>
      <c r="GYI2122" s="1"/>
      <c r="GYJ2122" s="1"/>
      <c r="GYK2122" s="1"/>
      <c r="GYL2122" s="1"/>
      <c r="GYM2122" s="1"/>
      <c r="GYN2122" s="1"/>
      <c r="GYO2122" s="1"/>
      <c r="GYP2122" s="1"/>
      <c r="GYQ2122" s="1"/>
      <c r="GYR2122" s="1"/>
      <c r="GYS2122" s="1"/>
      <c r="GYT2122" s="1"/>
      <c r="GYU2122" s="1"/>
      <c r="GYV2122" s="1"/>
      <c r="GYW2122" s="1"/>
      <c r="GYX2122" s="1"/>
      <c r="GYY2122" s="1"/>
      <c r="GYZ2122" s="1"/>
      <c r="GZA2122" s="1"/>
      <c r="GZB2122" s="1"/>
      <c r="GZC2122" s="1"/>
      <c r="GZD2122" s="1"/>
      <c r="GZE2122" s="1"/>
      <c r="GZF2122" s="1"/>
      <c r="GZG2122" s="1"/>
      <c r="GZH2122" s="1"/>
      <c r="GZI2122" s="1"/>
      <c r="GZJ2122" s="1"/>
      <c r="GZK2122" s="1"/>
      <c r="GZL2122" s="1"/>
      <c r="GZM2122" s="1"/>
      <c r="GZN2122" s="1"/>
      <c r="GZO2122" s="1"/>
      <c r="GZP2122" s="1"/>
      <c r="GZQ2122" s="1"/>
      <c r="GZR2122" s="1"/>
      <c r="GZS2122" s="1"/>
      <c r="GZT2122" s="1"/>
      <c r="GZU2122" s="1"/>
      <c r="GZV2122" s="1"/>
      <c r="GZW2122" s="1"/>
      <c r="GZX2122" s="1"/>
      <c r="GZY2122" s="1"/>
      <c r="GZZ2122" s="1"/>
      <c r="HAA2122" s="1"/>
      <c r="HAB2122" s="1"/>
      <c r="HAC2122" s="1"/>
      <c r="HAD2122" s="1"/>
      <c r="HAE2122" s="1"/>
      <c r="HAF2122" s="1"/>
      <c r="HAG2122" s="1"/>
      <c r="HAH2122" s="1"/>
      <c r="HAI2122" s="1"/>
      <c r="HAJ2122" s="1"/>
      <c r="HAK2122" s="1"/>
      <c r="HAL2122" s="1"/>
      <c r="HAM2122" s="1"/>
      <c r="HAN2122" s="1"/>
      <c r="HAO2122" s="1"/>
      <c r="HAP2122" s="1"/>
      <c r="HAQ2122" s="1"/>
      <c r="HAR2122" s="1"/>
      <c r="HAS2122" s="1"/>
      <c r="HAT2122" s="1"/>
      <c r="HAU2122" s="1"/>
      <c r="HAV2122" s="1"/>
      <c r="HAW2122" s="1"/>
      <c r="HAX2122" s="1"/>
      <c r="HAY2122" s="1"/>
      <c r="HAZ2122" s="1"/>
      <c r="HBA2122" s="1"/>
      <c r="HBB2122" s="1"/>
      <c r="HBC2122" s="1"/>
      <c r="HBD2122" s="1"/>
      <c r="HBE2122" s="1"/>
      <c r="HBF2122" s="1"/>
      <c r="HBG2122" s="1"/>
      <c r="HBH2122" s="1"/>
      <c r="HBI2122" s="1"/>
      <c r="HBJ2122" s="1"/>
      <c r="HBK2122" s="1"/>
      <c r="HBL2122" s="1"/>
      <c r="HBM2122" s="1"/>
      <c r="HBN2122" s="1"/>
      <c r="HBO2122" s="1"/>
      <c r="HBP2122" s="1"/>
      <c r="HBQ2122" s="1"/>
      <c r="HBR2122" s="1"/>
      <c r="HBS2122" s="1"/>
      <c r="HBT2122" s="1"/>
      <c r="HBU2122" s="1"/>
      <c r="HBV2122" s="1"/>
      <c r="HBW2122" s="1"/>
      <c r="HBX2122" s="1"/>
      <c r="HBY2122" s="1"/>
      <c r="HBZ2122" s="1"/>
      <c r="HCA2122" s="1"/>
      <c r="HCB2122" s="1"/>
      <c r="HCC2122" s="1"/>
      <c r="HCD2122" s="1"/>
      <c r="HCE2122" s="1"/>
      <c r="HCF2122" s="1"/>
      <c r="HCG2122" s="1"/>
      <c r="HCH2122" s="1"/>
      <c r="HCI2122" s="1"/>
      <c r="HCJ2122" s="1"/>
      <c r="HCK2122" s="1"/>
      <c r="HCL2122" s="1"/>
      <c r="HCM2122" s="1"/>
      <c r="HCN2122" s="1"/>
      <c r="HCO2122" s="1"/>
      <c r="HCP2122" s="1"/>
      <c r="HCQ2122" s="1"/>
      <c r="HCR2122" s="1"/>
      <c r="HCS2122" s="1"/>
      <c r="HCT2122" s="1"/>
      <c r="HCU2122" s="1"/>
      <c r="HCV2122" s="1"/>
      <c r="HCW2122" s="1"/>
      <c r="HCX2122" s="1"/>
      <c r="HCY2122" s="1"/>
      <c r="HCZ2122" s="1"/>
      <c r="HDA2122" s="1"/>
      <c r="HDB2122" s="1"/>
      <c r="HDC2122" s="1"/>
      <c r="HDD2122" s="1"/>
      <c r="HDE2122" s="1"/>
      <c r="HDF2122" s="1"/>
      <c r="HDG2122" s="1"/>
      <c r="HDH2122" s="1"/>
      <c r="HDI2122" s="1"/>
      <c r="HDJ2122" s="1"/>
      <c r="HDK2122" s="1"/>
      <c r="HDL2122" s="1"/>
      <c r="HDM2122" s="1"/>
      <c r="HDN2122" s="1"/>
      <c r="HDO2122" s="1"/>
      <c r="HDP2122" s="1"/>
      <c r="HDQ2122" s="1"/>
      <c r="HDR2122" s="1"/>
      <c r="HDS2122" s="1"/>
      <c r="HDT2122" s="1"/>
      <c r="HDU2122" s="1"/>
      <c r="HDV2122" s="1"/>
      <c r="HDW2122" s="1"/>
      <c r="HDX2122" s="1"/>
      <c r="HDY2122" s="1"/>
      <c r="HDZ2122" s="1"/>
      <c r="HEA2122" s="1"/>
      <c r="HEB2122" s="1"/>
      <c r="HEC2122" s="1"/>
      <c r="HED2122" s="1"/>
      <c r="HEE2122" s="1"/>
      <c r="HEF2122" s="1"/>
      <c r="HEG2122" s="1"/>
      <c r="HEH2122" s="1"/>
      <c r="HEI2122" s="1"/>
      <c r="HEJ2122" s="1"/>
      <c r="HEK2122" s="1"/>
      <c r="HEL2122" s="1"/>
      <c r="HEM2122" s="1"/>
      <c r="HEN2122" s="1"/>
      <c r="HEO2122" s="1"/>
      <c r="HEP2122" s="1"/>
      <c r="HEQ2122" s="1"/>
      <c r="HER2122" s="1"/>
      <c r="HES2122" s="1"/>
      <c r="HET2122" s="1"/>
      <c r="HEU2122" s="1"/>
      <c r="HEV2122" s="1"/>
      <c r="HEW2122" s="1"/>
      <c r="HEX2122" s="1"/>
      <c r="HEY2122" s="1"/>
      <c r="HEZ2122" s="1"/>
      <c r="HFA2122" s="1"/>
      <c r="HFB2122" s="1"/>
      <c r="HFC2122" s="1"/>
      <c r="HFD2122" s="1"/>
      <c r="HFE2122" s="1"/>
      <c r="HFF2122" s="1"/>
      <c r="HFG2122" s="1"/>
      <c r="HFH2122" s="1"/>
      <c r="HFI2122" s="1"/>
      <c r="HFJ2122" s="1"/>
      <c r="HFK2122" s="1"/>
      <c r="HFL2122" s="1"/>
      <c r="HFM2122" s="1"/>
      <c r="HFN2122" s="1"/>
      <c r="HFO2122" s="1"/>
      <c r="HFP2122" s="1"/>
      <c r="HFQ2122" s="1"/>
      <c r="HFR2122" s="1"/>
      <c r="HFS2122" s="1"/>
      <c r="HFT2122" s="1"/>
      <c r="HFU2122" s="1"/>
      <c r="HFV2122" s="1"/>
      <c r="HFW2122" s="1"/>
      <c r="HFX2122" s="1"/>
      <c r="HFY2122" s="1"/>
      <c r="HFZ2122" s="1"/>
      <c r="HGA2122" s="1"/>
      <c r="HGB2122" s="1"/>
      <c r="HGC2122" s="1"/>
      <c r="HGD2122" s="1"/>
      <c r="HGE2122" s="1"/>
      <c r="HGF2122" s="1"/>
      <c r="HGG2122" s="1"/>
      <c r="HGH2122" s="1"/>
      <c r="HGI2122" s="1"/>
      <c r="HGJ2122" s="1"/>
      <c r="HGK2122" s="1"/>
      <c r="HGL2122" s="1"/>
      <c r="HGM2122" s="1"/>
      <c r="HGN2122" s="1"/>
      <c r="HGO2122" s="1"/>
      <c r="HGP2122" s="1"/>
      <c r="HGQ2122" s="1"/>
      <c r="HGR2122" s="1"/>
      <c r="HGS2122" s="1"/>
      <c r="HGT2122" s="1"/>
      <c r="HGU2122" s="1"/>
      <c r="HGV2122" s="1"/>
      <c r="HGW2122" s="1"/>
      <c r="HGX2122" s="1"/>
      <c r="HGY2122" s="1"/>
      <c r="HGZ2122" s="1"/>
      <c r="HHA2122" s="1"/>
      <c r="HHB2122" s="1"/>
      <c r="HHC2122" s="1"/>
      <c r="HHD2122" s="1"/>
      <c r="HHE2122" s="1"/>
      <c r="HHF2122" s="1"/>
      <c r="HHG2122" s="1"/>
      <c r="HHH2122" s="1"/>
      <c r="HHI2122" s="1"/>
      <c r="HHJ2122" s="1"/>
      <c r="HHK2122" s="1"/>
      <c r="HHL2122" s="1"/>
      <c r="HHM2122" s="1"/>
      <c r="HHN2122" s="1"/>
      <c r="HHO2122" s="1"/>
      <c r="HHP2122" s="1"/>
      <c r="HHQ2122" s="1"/>
      <c r="HHR2122" s="1"/>
      <c r="HHS2122" s="1"/>
      <c r="HHT2122" s="1"/>
      <c r="HHU2122" s="1"/>
      <c r="HHV2122" s="1"/>
      <c r="HHW2122" s="1"/>
      <c r="HHX2122" s="1"/>
      <c r="HHY2122" s="1"/>
      <c r="HHZ2122" s="1"/>
      <c r="HIA2122" s="1"/>
      <c r="HIB2122" s="1"/>
      <c r="HIC2122" s="1"/>
      <c r="HID2122" s="1"/>
      <c r="HIE2122" s="1"/>
      <c r="HIF2122" s="1"/>
      <c r="HIG2122" s="1"/>
      <c r="HIH2122" s="1"/>
      <c r="HII2122" s="1"/>
      <c r="HIJ2122" s="1"/>
      <c r="HIK2122" s="1"/>
      <c r="HIL2122" s="1"/>
      <c r="HIM2122" s="1"/>
      <c r="HIN2122" s="1"/>
      <c r="HIO2122" s="1"/>
      <c r="HIP2122" s="1"/>
      <c r="HIQ2122" s="1"/>
      <c r="HIR2122" s="1"/>
      <c r="HIS2122" s="1"/>
      <c r="HIT2122" s="1"/>
      <c r="HIU2122" s="1"/>
      <c r="HIV2122" s="1"/>
      <c r="HIW2122" s="1"/>
      <c r="HIX2122" s="1"/>
      <c r="HIY2122" s="1"/>
      <c r="HIZ2122" s="1"/>
      <c r="HJA2122" s="1"/>
      <c r="HJB2122" s="1"/>
      <c r="HJC2122" s="1"/>
      <c r="HJD2122" s="1"/>
      <c r="HJE2122" s="1"/>
      <c r="HJF2122" s="1"/>
      <c r="HJG2122" s="1"/>
      <c r="HJH2122" s="1"/>
      <c r="HJI2122" s="1"/>
      <c r="HJJ2122" s="1"/>
      <c r="HJK2122" s="1"/>
      <c r="HJL2122" s="1"/>
      <c r="HJM2122" s="1"/>
      <c r="HJN2122" s="1"/>
      <c r="HJO2122" s="1"/>
      <c r="HJP2122" s="1"/>
      <c r="HJQ2122" s="1"/>
      <c r="HJR2122" s="1"/>
      <c r="HJS2122" s="1"/>
      <c r="HJT2122" s="1"/>
      <c r="HJU2122" s="1"/>
      <c r="HJV2122" s="1"/>
      <c r="HJW2122" s="1"/>
      <c r="HJX2122" s="1"/>
      <c r="HJY2122" s="1"/>
      <c r="HJZ2122" s="1"/>
      <c r="HKA2122" s="1"/>
      <c r="HKB2122" s="1"/>
      <c r="HKC2122" s="1"/>
      <c r="HKD2122" s="1"/>
      <c r="HKE2122" s="1"/>
      <c r="HKF2122" s="1"/>
      <c r="HKG2122" s="1"/>
      <c r="HKH2122" s="1"/>
      <c r="HKI2122" s="1"/>
      <c r="HKJ2122" s="1"/>
      <c r="HKK2122" s="1"/>
      <c r="HKL2122" s="1"/>
      <c r="HKM2122" s="1"/>
      <c r="HKN2122" s="1"/>
      <c r="HKO2122" s="1"/>
      <c r="HKP2122" s="1"/>
      <c r="HKQ2122" s="1"/>
      <c r="HKR2122" s="1"/>
      <c r="HKS2122" s="1"/>
      <c r="HKT2122" s="1"/>
      <c r="HKU2122" s="1"/>
      <c r="HKV2122" s="1"/>
      <c r="HKW2122" s="1"/>
      <c r="HKX2122" s="1"/>
      <c r="HKY2122" s="1"/>
      <c r="HKZ2122" s="1"/>
      <c r="HLA2122" s="1"/>
      <c r="HLB2122" s="1"/>
      <c r="HLC2122" s="1"/>
      <c r="HLD2122" s="1"/>
      <c r="HLE2122" s="1"/>
      <c r="HLF2122" s="1"/>
      <c r="HLG2122" s="1"/>
      <c r="HLH2122" s="1"/>
      <c r="HLI2122" s="1"/>
      <c r="HLJ2122" s="1"/>
      <c r="HLK2122" s="1"/>
      <c r="HLL2122" s="1"/>
      <c r="HLM2122" s="1"/>
      <c r="HLN2122" s="1"/>
      <c r="HLO2122" s="1"/>
      <c r="HLP2122" s="1"/>
      <c r="HLQ2122" s="1"/>
      <c r="HLR2122" s="1"/>
      <c r="HLS2122" s="1"/>
      <c r="HLT2122" s="1"/>
      <c r="HLU2122" s="1"/>
      <c r="HLV2122" s="1"/>
      <c r="HLW2122" s="1"/>
      <c r="HLX2122" s="1"/>
      <c r="HLY2122" s="1"/>
      <c r="HLZ2122" s="1"/>
      <c r="HMA2122" s="1"/>
      <c r="HMB2122" s="1"/>
      <c r="HMC2122" s="1"/>
      <c r="HMD2122" s="1"/>
      <c r="HME2122" s="1"/>
      <c r="HMF2122" s="1"/>
      <c r="HMG2122" s="1"/>
      <c r="HMH2122" s="1"/>
      <c r="HMI2122" s="1"/>
      <c r="HMJ2122" s="1"/>
      <c r="HMK2122" s="1"/>
      <c r="HML2122" s="1"/>
      <c r="HMM2122" s="1"/>
      <c r="HMN2122" s="1"/>
      <c r="HMO2122" s="1"/>
      <c r="HMP2122" s="1"/>
      <c r="HMQ2122" s="1"/>
      <c r="HMR2122" s="1"/>
      <c r="HMS2122" s="1"/>
      <c r="HMT2122" s="1"/>
      <c r="HMU2122" s="1"/>
      <c r="HMV2122" s="1"/>
      <c r="HMW2122" s="1"/>
      <c r="HMX2122" s="1"/>
      <c r="HMY2122" s="1"/>
      <c r="HMZ2122" s="1"/>
      <c r="HNA2122" s="1"/>
      <c r="HNB2122" s="1"/>
      <c r="HNC2122" s="1"/>
      <c r="HND2122" s="1"/>
      <c r="HNE2122" s="1"/>
      <c r="HNF2122" s="1"/>
      <c r="HNG2122" s="1"/>
      <c r="HNH2122" s="1"/>
      <c r="HNI2122" s="1"/>
      <c r="HNJ2122" s="1"/>
      <c r="HNK2122" s="1"/>
      <c r="HNL2122" s="1"/>
      <c r="HNM2122" s="1"/>
      <c r="HNN2122" s="1"/>
      <c r="HNO2122" s="1"/>
      <c r="HNP2122" s="1"/>
      <c r="HNQ2122" s="1"/>
      <c r="HNR2122" s="1"/>
      <c r="HNS2122" s="1"/>
      <c r="HNT2122" s="1"/>
      <c r="HNU2122" s="1"/>
      <c r="HNV2122" s="1"/>
      <c r="HNW2122" s="1"/>
      <c r="HNX2122" s="1"/>
      <c r="HNY2122" s="1"/>
      <c r="HNZ2122" s="1"/>
      <c r="HOA2122" s="1"/>
      <c r="HOB2122" s="1"/>
      <c r="HOC2122" s="1"/>
      <c r="HOD2122" s="1"/>
      <c r="HOE2122" s="1"/>
      <c r="HOF2122" s="1"/>
      <c r="HOG2122" s="1"/>
      <c r="HOH2122" s="1"/>
      <c r="HOI2122" s="1"/>
      <c r="HOJ2122" s="1"/>
      <c r="HOK2122" s="1"/>
      <c r="HOL2122" s="1"/>
      <c r="HOM2122" s="1"/>
      <c r="HON2122" s="1"/>
      <c r="HOO2122" s="1"/>
      <c r="HOP2122" s="1"/>
      <c r="HOQ2122" s="1"/>
      <c r="HOR2122" s="1"/>
      <c r="HOS2122" s="1"/>
      <c r="HOT2122" s="1"/>
      <c r="HOU2122" s="1"/>
      <c r="HOV2122" s="1"/>
      <c r="HOW2122" s="1"/>
      <c r="HOX2122" s="1"/>
      <c r="HOY2122" s="1"/>
      <c r="HOZ2122" s="1"/>
      <c r="HPA2122" s="1"/>
      <c r="HPB2122" s="1"/>
      <c r="HPC2122" s="1"/>
      <c r="HPD2122" s="1"/>
      <c r="HPE2122" s="1"/>
      <c r="HPF2122" s="1"/>
      <c r="HPG2122" s="1"/>
      <c r="HPH2122" s="1"/>
      <c r="HPI2122" s="1"/>
      <c r="HPJ2122" s="1"/>
      <c r="HPK2122" s="1"/>
      <c r="HPL2122" s="1"/>
      <c r="HPM2122" s="1"/>
      <c r="HPN2122" s="1"/>
      <c r="HPO2122" s="1"/>
      <c r="HPP2122" s="1"/>
      <c r="HPQ2122" s="1"/>
      <c r="HPR2122" s="1"/>
      <c r="HPS2122" s="1"/>
      <c r="HPT2122" s="1"/>
      <c r="HPU2122" s="1"/>
      <c r="HPV2122" s="1"/>
      <c r="HPW2122" s="1"/>
      <c r="HPX2122" s="1"/>
      <c r="HPY2122" s="1"/>
      <c r="HPZ2122" s="1"/>
      <c r="HQA2122" s="1"/>
      <c r="HQB2122" s="1"/>
      <c r="HQC2122" s="1"/>
      <c r="HQD2122" s="1"/>
      <c r="HQE2122" s="1"/>
      <c r="HQF2122" s="1"/>
      <c r="HQG2122" s="1"/>
      <c r="HQH2122" s="1"/>
      <c r="HQI2122" s="1"/>
      <c r="HQJ2122" s="1"/>
      <c r="HQK2122" s="1"/>
      <c r="HQL2122" s="1"/>
      <c r="HQM2122" s="1"/>
      <c r="HQN2122" s="1"/>
      <c r="HQO2122" s="1"/>
      <c r="HQP2122" s="1"/>
      <c r="HQQ2122" s="1"/>
      <c r="HQR2122" s="1"/>
      <c r="HQS2122" s="1"/>
      <c r="HQT2122" s="1"/>
      <c r="HQU2122" s="1"/>
      <c r="HQV2122" s="1"/>
      <c r="HQW2122" s="1"/>
      <c r="HQX2122" s="1"/>
      <c r="HQY2122" s="1"/>
      <c r="HQZ2122" s="1"/>
      <c r="HRA2122" s="1"/>
      <c r="HRB2122" s="1"/>
      <c r="HRC2122" s="1"/>
      <c r="HRD2122" s="1"/>
      <c r="HRE2122" s="1"/>
      <c r="HRF2122" s="1"/>
      <c r="HRG2122" s="1"/>
      <c r="HRH2122" s="1"/>
      <c r="HRI2122" s="1"/>
      <c r="HRJ2122" s="1"/>
      <c r="HRK2122" s="1"/>
      <c r="HRL2122" s="1"/>
      <c r="HRM2122" s="1"/>
      <c r="HRN2122" s="1"/>
      <c r="HRO2122" s="1"/>
      <c r="HRP2122" s="1"/>
      <c r="HRQ2122" s="1"/>
      <c r="HRR2122" s="1"/>
      <c r="HRS2122" s="1"/>
      <c r="HRT2122" s="1"/>
      <c r="HRU2122" s="1"/>
      <c r="HRV2122" s="1"/>
      <c r="HRW2122" s="1"/>
      <c r="HRX2122" s="1"/>
      <c r="HRY2122" s="1"/>
      <c r="HRZ2122" s="1"/>
      <c r="HSA2122" s="1"/>
      <c r="HSB2122" s="1"/>
      <c r="HSC2122" s="1"/>
      <c r="HSD2122" s="1"/>
      <c r="HSE2122" s="1"/>
      <c r="HSF2122" s="1"/>
      <c r="HSG2122" s="1"/>
      <c r="HSH2122" s="1"/>
      <c r="HSI2122" s="1"/>
      <c r="HSJ2122" s="1"/>
      <c r="HSK2122" s="1"/>
      <c r="HSL2122" s="1"/>
      <c r="HSM2122" s="1"/>
      <c r="HSN2122" s="1"/>
      <c r="HSO2122" s="1"/>
      <c r="HSP2122" s="1"/>
      <c r="HSQ2122" s="1"/>
      <c r="HSR2122" s="1"/>
      <c r="HSS2122" s="1"/>
      <c r="HST2122" s="1"/>
      <c r="HSU2122" s="1"/>
      <c r="HSV2122" s="1"/>
      <c r="HSW2122" s="1"/>
      <c r="HSX2122" s="1"/>
      <c r="HSY2122" s="1"/>
      <c r="HSZ2122" s="1"/>
      <c r="HTA2122" s="1"/>
      <c r="HTB2122" s="1"/>
      <c r="HTC2122" s="1"/>
      <c r="HTD2122" s="1"/>
      <c r="HTE2122" s="1"/>
      <c r="HTF2122" s="1"/>
      <c r="HTG2122" s="1"/>
      <c r="HTH2122" s="1"/>
      <c r="HTI2122" s="1"/>
      <c r="HTJ2122" s="1"/>
      <c r="HTK2122" s="1"/>
      <c r="HTL2122" s="1"/>
      <c r="HTM2122" s="1"/>
      <c r="HTN2122" s="1"/>
      <c r="HTO2122" s="1"/>
      <c r="HTP2122" s="1"/>
      <c r="HTQ2122" s="1"/>
      <c r="HTR2122" s="1"/>
      <c r="HTS2122" s="1"/>
      <c r="HTT2122" s="1"/>
      <c r="HTU2122" s="1"/>
      <c r="HTV2122" s="1"/>
      <c r="HTW2122" s="1"/>
      <c r="HTX2122" s="1"/>
      <c r="HTY2122" s="1"/>
      <c r="HTZ2122" s="1"/>
      <c r="HUA2122" s="1"/>
      <c r="HUB2122" s="1"/>
      <c r="HUC2122" s="1"/>
      <c r="HUD2122" s="1"/>
      <c r="HUE2122" s="1"/>
      <c r="HUF2122" s="1"/>
      <c r="HUG2122" s="1"/>
      <c r="HUH2122" s="1"/>
      <c r="HUI2122" s="1"/>
      <c r="HUJ2122" s="1"/>
      <c r="HUK2122" s="1"/>
      <c r="HUL2122" s="1"/>
      <c r="HUM2122" s="1"/>
      <c r="HUN2122" s="1"/>
      <c r="HUO2122" s="1"/>
      <c r="HUP2122" s="1"/>
      <c r="HUQ2122" s="1"/>
      <c r="HUR2122" s="1"/>
      <c r="HUS2122" s="1"/>
      <c r="HUT2122" s="1"/>
      <c r="HUU2122" s="1"/>
      <c r="HUV2122" s="1"/>
      <c r="HUW2122" s="1"/>
      <c r="HUX2122" s="1"/>
      <c r="HUY2122" s="1"/>
      <c r="HUZ2122" s="1"/>
      <c r="HVA2122" s="1"/>
      <c r="HVB2122" s="1"/>
      <c r="HVC2122" s="1"/>
      <c r="HVD2122" s="1"/>
      <c r="HVE2122" s="1"/>
      <c r="HVF2122" s="1"/>
      <c r="HVG2122" s="1"/>
      <c r="HVH2122" s="1"/>
      <c r="HVI2122" s="1"/>
      <c r="HVJ2122" s="1"/>
      <c r="HVK2122" s="1"/>
      <c r="HVL2122" s="1"/>
      <c r="HVM2122" s="1"/>
      <c r="HVN2122" s="1"/>
      <c r="HVO2122" s="1"/>
      <c r="HVP2122" s="1"/>
      <c r="HVQ2122" s="1"/>
      <c r="HVR2122" s="1"/>
      <c r="HVS2122" s="1"/>
      <c r="HVT2122" s="1"/>
      <c r="HVU2122" s="1"/>
      <c r="HVV2122" s="1"/>
      <c r="HVW2122" s="1"/>
      <c r="HVX2122" s="1"/>
      <c r="HVY2122" s="1"/>
      <c r="HVZ2122" s="1"/>
      <c r="HWA2122" s="1"/>
      <c r="HWB2122" s="1"/>
      <c r="HWC2122" s="1"/>
      <c r="HWD2122" s="1"/>
      <c r="HWE2122" s="1"/>
      <c r="HWF2122" s="1"/>
      <c r="HWG2122" s="1"/>
      <c r="HWH2122" s="1"/>
      <c r="HWI2122" s="1"/>
      <c r="HWJ2122" s="1"/>
      <c r="HWK2122" s="1"/>
      <c r="HWL2122" s="1"/>
      <c r="HWM2122" s="1"/>
      <c r="HWN2122" s="1"/>
      <c r="HWO2122" s="1"/>
      <c r="HWP2122" s="1"/>
      <c r="HWQ2122" s="1"/>
      <c r="HWR2122" s="1"/>
      <c r="HWS2122" s="1"/>
      <c r="HWT2122" s="1"/>
      <c r="HWU2122" s="1"/>
      <c r="HWV2122" s="1"/>
      <c r="HWW2122" s="1"/>
      <c r="HWX2122" s="1"/>
      <c r="HWY2122" s="1"/>
      <c r="HWZ2122" s="1"/>
      <c r="HXA2122" s="1"/>
      <c r="HXB2122" s="1"/>
      <c r="HXC2122" s="1"/>
      <c r="HXD2122" s="1"/>
      <c r="HXE2122" s="1"/>
      <c r="HXF2122" s="1"/>
      <c r="HXG2122" s="1"/>
      <c r="HXH2122" s="1"/>
      <c r="HXI2122" s="1"/>
      <c r="HXJ2122" s="1"/>
      <c r="HXK2122" s="1"/>
      <c r="HXL2122" s="1"/>
      <c r="HXM2122" s="1"/>
      <c r="HXN2122" s="1"/>
      <c r="HXO2122" s="1"/>
      <c r="HXP2122" s="1"/>
      <c r="HXQ2122" s="1"/>
      <c r="HXR2122" s="1"/>
      <c r="HXS2122" s="1"/>
      <c r="HXT2122" s="1"/>
      <c r="HXU2122" s="1"/>
      <c r="HXV2122" s="1"/>
      <c r="HXW2122" s="1"/>
      <c r="HXX2122" s="1"/>
      <c r="HXY2122" s="1"/>
      <c r="HXZ2122" s="1"/>
      <c r="HYA2122" s="1"/>
      <c r="HYB2122" s="1"/>
      <c r="HYC2122" s="1"/>
      <c r="HYD2122" s="1"/>
      <c r="HYE2122" s="1"/>
      <c r="HYF2122" s="1"/>
      <c r="HYG2122" s="1"/>
      <c r="HYH2122" s="1"/>
      <c r="HYI2122" s="1"/>
      <c r="HYJ2122" s="1"/>
      <c r="HYK2122" s="1"/>
      <c r="HYL2122" s="1"/>
      <c r="HYM2122" s="1"/>
      <c r="HYN2122" s="1"/>
      <c r="HYO2122" s="1"/>
      <c r="HYP2122" s="1"/>
      <c r="HYQ2122" s="1"/>
      <c r="HYR2122" s="1"/>
      <c r="HYS2122" s="1"/>
      <c r="HYT2122" s="1"/>
      <c r="HYU2122" s="1"/>
      <c r="HYV2122" s="1"/>
      <c r="HYW2122" s="1"/>
      <c r="HYX2122" s="1"/>
      <c r="HYY2122" s="1"/>
      <c r="HYZ2122" s="1"/>
      <c r="HZA2122" s="1"/>
      <c r="HZB2122" s="1"/>
      <c r="HZC2122" s="1"/>
      <c r="HZD2122" s="1"/>
      <c r="HZE2122" s="1"/>
      <c r="HZF2122" s="1"/>
      <c r="HZG2122" s="1"/>
      <c r="HZH2122" s="1"/>
      <c r="HZI2122" s="1"/>
      <c r="HZJ2122" s="1"/>
      <c r="HZK2122" s="1"/>
      <c r="HZL2122" s="1"/>
      <c r="HZM2122" s="1"/>
      <c r="HZN2122" s="1"/>
      <c r="HZO2122" s="1"/>
      <c r="HZP2122" s="1"/>
      <c r="HZQ2122" s="1"/>
      <c r="HZR2122" s="1"/>
      <c r="HZS2122" s="1"/>
      <c r="HZT2122" s="1"/>
      <c r="HZU2122" s="1"/>
      <c r="HZV2122" s="1"/>
      <c r="HZW2122" s="1"/>
      <c r="HZX2122" s="1"/>
      <c r="HZY2122" s="1"/>
      <c r="HZZ2122" s="1"/>
      <c r="IAA2122" s="1"/>
      <c r="IAB2122" s="1"/>
      <c r="IAC2122" s="1"/>
      <c r="IAD2122" s="1"/>
      <c r="IAE2122" s="1"/>
      <c r="IAF2122" s="1"/>
      <c r="IAG2122" s="1"/>
      <c r="IAH2122" s="1"/>
      <c r="IAI2122" s="1"/>
      <c r="IAJ2122" s="1"/>
      <c r="IAK2122" s="1"/>
      <c r="IAL2122" s="1"/>
      <c r="IAM2122" s="1"/>
      <c r="IAN2122" s="1"/>
      <c r="IAO2122" s="1"/>
      <c r="IAP2122" s="1"/>
      <c r="IAQ2122" s="1"/>
      <c r="IAR2122" s="1"/>
      <c r="IAS2122" s="1"/>
      <c r="IAT2122" s="1"/>
      <c r="IAU2122" s="1"/>
      <c r="IAV2122" s="1"/>
      <c r="IAW2122" s="1"/>
      <c r="IAX2122" s="1"/>
      <c r="IAY2122" s="1"/>
      <c r="IAZ2122" s="1"/>
      <c r="IBA2122" s="1"/>
      <c r="IBB2122" s="1"/>
      <c r="IBC2122" s="1"/>
      <c r="IBD2122" s="1"/>
      <c r="IBE2122" s="1"/>
      <c r="IBF2122" s="1"/>
      <c r="IBG2122" s="1"/>
      <c r="IBH2122" s="1"/>
      <c r="IBI2122" s="1"/>
      <c r="IBJ2122" s="1"/>
      <c r="IBK2122" s="1"/>
      <c r="IBL2122" s="1"/>
      <c r="IBM2122" s="1"/>
      <c r="IBN2122" s="1"/>
      <c r="IBO2122" s="1"/>
      <c r="IBP2122" s="1"/>
      <c r="IBQ2122" s="1"/>
      <c r="IBR2122" s="1"/>
      <c r="IBS2122" s="1"/>
      <c r="IBT2122" s="1"/>
      <c r="IBU2122" s="1"/>
      <c r="IBV2122" s="1"/>
      <c r="IBW2122" s="1"/>
      <c r="IBX2122" s="1"/>
      <c r="IBY2122" s="1"/>
      <c r="IBZ2122" s="1"/>
      <c r="ICA2122" s="1"/>
      <c r="ICB2122" s="1"/>
      <c r="ICC2122" s="1"/>
      <c r="ICD2122" s="1"/>
      <c r="ICE2122" s="1"/>
      <c r="ICF2122" s="1"/>
      <c r="ICG2122" s="1"/>
      <c r="ICH2122" s="1"/>
      <c r="ICI2122" s="1"/>
      <c r="ICJ2122" s="1"/>
      <c r="ICK2122" s="1"/>
      <c r="ICL2122" s="1"/>
      <c r="ICM2122" s="1"/>
      <c r="ICN2122" s="1"/>
      <c r="ICO2122" s="1"/>
      <c r="ICP2122" s="1"/>
      <c r="ICQ2122" s="1"/>
      <c r="ICR2122" s="1"/>
      <c r="ICS2122" s="1"/>
      <c r="ICT2122" s="1"/>
      <c r="ICU2122" s="1"/>
      <c r="ICV2122" s="1"/>
      <c r="ICW2122" s="1"/>
      <c r="ICX2122" s="1"/>
      <c r="ICY2122" s="1"/>
      <c r="ICZ2122" s="1"/>
      <c r="IDA2122" s="1"/>
      <c r="IDB2122" s="1"/>
      <c r="IDC2122" s="1"/>
      <c r="IDD2122" s="1"/>
      <c r="IDE2122" s="1"/>
      <c r="IDF2122" s="1"/>
      <c r="IDG2122" s="1"/>
      <c r="IDH2122" s="1"/>
      <c r="IDI2122" s="1"/>
      <c r="IDJ2122" s="1"/>
      <c r="IDK2122" s="1"/>
      <c r="IDL2122" s="1"/>
      <c r="IDM2122" s="1"/>
      <c r="IDN2122" s="1"/>
      <c r="IDO2122" s="1"/>
      <c r="IDP2122" s="1"/>
      <c r="IDQ2122" s="1"/>
      <c r="IDR2122" s="1"/>
      <c r="IDS2122" s="1"/>
      <c r="IDT2122" s="1"/>
      <c r="IDU2122" s="1"/>
      <c r="IDV2122" s="1"/>
      <c r="IDW2122" s="1"/>
      <c r="IDX2122" s="1"/>
      <c r="IDY2122" s="1"/>
      <c r="IDZ2122" s="1"/>
      <c r="IEA2122" s="1"/>
      <c r="IEB2122" s="1"/>
      <c r="IEC2122" s="1"/>
      <c r="IED2122" s="1"/>
      <c r="IEE2122" s="1"/>
      <c r="IEF2122" s="1"/>
      <c r="IEG2122" s="1"/>
      <c r="IEH2122" s="1"/>
      <c r="IEI2122" s="1"/>
      <c r="IEJ2122" s="1"/>
      <c r="IEK2122" s="1"/>
      <c r="IEL2122" s="1"/>
      <c r="IEM2122" s="1"/>
      <c r="IEN2122" s="1"/>
      <c r="IEO2122" s="1"/>
      <c r="IEP2122" s="1"/>
      <c r="IEQ2122" s="1"/>
      <c r="IER2122" s="1"/>
      <c r="IES2122" s="1"/>
      <c r="IET2122" s="1"/>
      <c r="IEU2122" s="1"/>
      <c r="IEV2122" s="1"/>
      <c r="IEW2122" s="1"/>
      <c r="IEX2122" s="1"/>
      <c r="IEY2122" s="1"/>
      <c r="IEZ2122" s="1"/>
      <c r="IFA2122" s="1"/>
      <c r="IFB2122" s="1"/>
      <c r="IFC2122" s="1"/>
      <c r="IFD2122" s="1"/>
      <c r="IFE2122" s="1"/>
      <c r="IFF2122" s="1"/>
      <c r="IFG2122" s="1"/>
      <c r="IFH2122" s="1"/>
      <c r="IFI2122" s="1"/>
      <c r="IFJ2122" s="1"/>
      <c r="IFK2122" s="1"/>
      <c r="IFL2122" s="1"/>
      <c r="IFM2122" s="1"/>
      <c r="IFN2122" s="1"/>
      <c r="IFO2122" s="1"/>
      <c r="IFP2122" s="1"/>
      <c r="IFQ2122" s="1"/>
      <c r="IFR2122" s="1"/>
      <c r="IFS2122" s="1"/>
      <c r="IFT2122" s="1"/>
      <c r="IFU2122" s="1"/>
      <c r="IFV2122" s="1"/>
      <c r="IFW2122" s="1"/>
      <c r="IFX2122" s="1"/>
      <c r="IFY2122" s="1"/>
      <c r="IFZ2122" s="1"/>
      <c r="IGA2122" s="1"/>
      <c r="IGB2122" s="1"/>
      <c r="IGC2122" s="1"/>
      <c r="IGD2122" s="1"/>
      <c r="IGE2122" s="1"/>
      <c r="IGF2122" s="1"/>
      <c r="IGG2122" s="1"/>
      <c r="IGH2122" s="1"/>
      <c r="IGI2122" s="1"/>
      <c r="IGJ2122" s="1"/>
      <c r="IGK2122" s="1"/>
      <c r="IGL2122" s="1"/>
      <c r="IGM2122" s="1"/>
      <c r="IGN2122" s="1"/>
      <c r="IGO2122" s="1"/>
      <c r="IGP2122" s="1"/>
      <c r="IGQ2122" s="1"/>
      <c r="IGR2122" s="1"/>
      <c r="IGS2122" s="1"/>
      <c r="IGT2122" s="1"/>
      <c r="IGU2122" s="1"/>
      <c r="IGV2122" s="1"/>
      <c r="IGW2122" s="1"/>
      <c r="IGX2122" s="1"/>
      <c r="IGY2122" s="1"/>
      <c r="IGZ2122" s="1"/>
      <c r="IHA2122" s="1"/>
      <c r="IHB2122" s="1"/>
      <c r="IHC2122" s="1"/>
      <c r="IHD2122" s="1"/>
      <c r="IHE2122" s="1"/>
      <c r="IHF2122" s="1"/>
      <c r="IHG2122" s="1"/>
      <c r="IHH2122" s="1"/>
      <c r="IHI2122" s="1"/>
      <c r="IHJ2122" s="1"/>
      <c r="IHK2122" s="1"/>
      <c r="IHL2122" s="1"/>
      <c r="IHM2122" s="1"/>
      <c r="IHN2122" s="1"/>
      <c r="IHO2122" s="1"/>
      <c r="IHP2122" s="1"/>
      <c r="IHQ2122" s="1"/>
      <c r="IHR2122" s="1"/>
      <c r="IHS2122" s="1"/>
      <c r="IHT2122" s="1"/>
      <c r="IHU2122" s="1"/>
      <c r="IHV2122" s="1"/>
      <c r="IHW2122" s="1"/>
      <c r="IHX2122" s="1"/>
      <c r="IHY2122" s="1"/>
      <c r="IHZ2122" s="1"/>
      <c r="IIA2122" s="1"/>
      <c r="IIB2122" s="1"/>
      <c r="IIC2122" s="1"/>
      <c r="IID2122" s="1"/>
      <c r="IIE2122" s="1"/>
      <c r="IIF2122" s="1"/>
      <c r="IIG2122" s="1"/>
      <c r="IIH2122" s="1"/>
      <c r="III2122" s="1"/>
      <c r="IIJ2122" s="1"/>
      <c r="IIK2122" s="1"/>
      <c r="IIL2122" s="1"/>
      <c r="IIM2122" s="1"/>
      <c r="IIN2122" s="1"/>
      <c r="IIO2122" s="1"/>
      <c r="IIP2122" s="1"/>
      <c r="IIQ2122" s="1"/>
      <c r="IIR2122" s="1"/>
      <c r="IIS2122" s="1"/>
      <c r="IIT2122" s="1"/>
      <c r="IIU2122" s="1"/>
      <c r="IIV2122" s="1"/>
      <c r="IIW2122" s="1"/>
      <c r="IIX2122" s="1"/>
      <c r="IIY2122" s="1"/>
      <c r="IIZ2122" s="1"/>
      <c r="IJA2122" s="1"/>
      <c r="IJB2122" s="1"/>
      <c r="IJC2122" s="1"/>
      <c r="IJD2122" s="1"/>
      <c r="IJE2122" s="1"/>
      <c r="IJF2122" s="1"/>
      <c r="IJG2122" s="1"/>
      <c r="IJH2122" s="1"/>
      <c r="IJI2122" s="1"/>
      <c r="IJJ2122" s="1"/>
      <c r="IJK2122" s="1"/>
      <c r="IJL2122" s="1"/>
      <c r="IJM2122" s="1"/>
      <c r="IJN2122" s="1"/>
      <c r="IJO2122" s="1"/>
      <c r="IJP2122" s="1"/>
      <c r="IJQ2122" s="1"/>
      <c r="IJR2122" s="1"/>
      <c r="IJS2122" s="1"/>
      <c r="IJT2122" s="1"/>
      <c r="IJU2122" s="1"/>
      <c r="IJV2122" s="1"/>
      <c r="IJW2122" s="1"/>
      <c r="IJX2122" s="1"/>
      <c r="IJY2122" s="1"/>
      <c r="IJZ2122" s="1"/>
      <c r="IKA2122" s="1"/>
      <c r="IKB2122" s="1"/>
      <c r="IKC2122" s="1"/>
      <c r="IKD2122" s="1"/>
      <c r="IKE2122" s="1"/>
      <c r="IKF2122" s="1"/>
      <c r="IKG2122" s="1"/>
      <c r="IKH2122" s="1"/>
      <c r="IKI2122" s="1"/>
      <c r="IKJ2122" s="1"/>
      <c r="IKK2122" s="1"/>
      <c r="IKL2122" s="1"/>
      <c r="IKM2122" s="1"/>
      <c r="IKN2122" s="1"/>
      <c r="IKO2122" s="1"/>
      <c r="IKP2122" s="1"/>
      <c r="IKQ2122" s="1"/>
      <c r="IKR2122" s="1"/>
      <c r="IKS2122" s="1"/>
      <c r="IKT2122" s="1"/>
      <c r="IKU2122" s="1"/>
      <c r="IKV2122" s="1"/>
      <c r="IKW2122" s="1"/>
      <c r="IKX2122" s="1"/>
      <c r="IKY2122" s="1"/>
      <c r="IKZ2122" s="1"/>
      <c r="ILA2122" s="1"/>
      <c r="ILB2122" s="1"/>
      <c r="ILC2122" s="1"/>
      <c r="ILD2122" s="1"/>
      <c r="ILE2122" s="1"/>
      <c r="ILF2122" s="1"/>
      <c r="ILG2122" s="1"/>
      <c r="ILH2122" s="1"/>
      <c r="ILI2122" s="1"/>
      <c r="ILJ2122" s="1"/>
      <c r="ILK2122" s="1"/>
      <c r="ILL2122" s="1"/>
      <c r="ILM2122" s="1"/>
      <c r="ILN2122" s="1"/>
      <c r="ILO2122" s="1"/>
      <c r="ILP2122" s="1"/>
      <c r="ILQ2122" s="1"/>
      <c r="ILR2122" s="1"/>
      <c r="ILS2122" s="1"/>
      <c r="ILT2122" s="1"/>
      <c r="ILU2122" s="1"/>
      <c r="ILV2122" s="1"/>
      <c r="ILW2122" s="1"/>
      <c r="ILX2122" s="1"/>
      <c r="ILY2122" s="1"/>
      <c r="ILZ2122" s="1"/>
      <c r="IMA2122" s="1"/>
      <c r="IMB2122" s="1"/>
      <c r="IMC2122" s="1"/>
      <c r="IMD2122" s="1"/>
      <c r="IME2122" s="1"/>
      <c r="IMF2122" s="1"/>
      <c r="IMG2122" s="1"/>
      <c r="IMH2122" s="1"/>
      <c r="IMI2122" s="1"/>
      <c r="IMJ2122" s="1"/>
      <c r="IMK2122" s="1"/>
      <c r="IML2122" s="1"/>
      <c r="IMM2122" s="1"/>
      <c r="IMN2122" s="1"/>
      <c r="IMO2122" s="1"/>
      <c r="IMP2122" s="1"/>
      <c r="IMQ2122" s="1"/>
      <c r="IMR2122" s="1"/>
      <c r="IMS2122" s="1"/>
      <c r="IMT2122" s="1"/>
      <c r="IMU2122" s="1"/>
      <c r="IMV2122" s="1"/>
      <c r="IMW2122" s="1"/>
      <c r="IMX2122" s="1"/>
      <c r="IMY2122" s="1"/>
      <c r="IMZ2122" s="1"/>
      <c r="INA2122" s="1"/>
      <c r="INB2122" s="1"/>
      <c r="INC2122" s="1"/>
      <c r="IND2122" s="1"/>
      <c r="INE2122" s="1"/>
      <c r="INF2122" s="1"/>
      <c r="ING2122" s="1"/>
      <c r="INH2122" s="1"/>
      <c r="INI2122" s="1"/>
      <c r="INJ2122" s="1"/>
      <c r="INK2122" s="1"/>
      <c r="INL2122" s="1"/>
      <c r="INM2122" s="1"/>
      <c r="INN2122" s="1"/>
      <c r="INO2122" s="1"/>
      <c r="INP2122" s="1"/>
      <c r="INQ2122" s="1"/>
      <c r="INR2122" s="1"/>
      <c r="INS2122" s="1"/>
      <c r="INT2122" s="1"/>
      <c r="INU2122" s="1"/>
      <c r="INV2122" s="1"/>
      <c r="INW2122" s="1"/>
      <c r="INX2122" s="1"/>
      <c r="INY2122" s="1"/>
      <c r="INZ2122" s="1"/>
      <c r="IOA2122" s="1"/>
      <c r="IOB2122" s="1"/>
      <c r="IOC2122" s="1"/>
      <c r="IOD2122" s="1"/>
      <c r="IOE2122" s="1"/>
      <c r="IOF2122" s="1"/>
      <c r="IOG2122" s="1"/>
      <c r="IOH2122" s="1"/>
      <c r="IOI2122" s="1"/>
      <c r="IOJ2122" s="1"/>
      <c r="IOK2122" s="1"/>
      <c r="IOL2122" s="1"/>
      <c r="IOM2122" s="1"/>
      <c r="ION2122" s="1"/>
      <c r="IOO2122" s="1"/>
      <c r="IOP2122" s="1"/>
      <c r="IOQ2122" s="1"/>
      <c r="IOR2122" s="1"/>
      <c r="IOS2122" s="1"/>
      <c r="IOT2122" s="1"/>
      <c r="IOU2122" s="1"/>
      <c r="IOV2122" s="1"/>
      <c r="IOW2122" s="1"/>
      <c r="IOX2122" s="1"/>
      <c r="IOY2122" s="1"/>
      <c r="IOZ2122" s="1"/>
      <c r="IPA2122" s="1"/>
      <c r="IPB2122" s="1"/>
      <c r="IPC2122" s="1"/>
      <c r="IPD2122" s="1"/>
      <c r="IPE2122" s="1"/>
      <c r="IPF2122" s="1"/>
      <c r="IPG2122" s="1"/>
      <c r="IPH2122" s="1"/>
      <c r="IPI2122" s="1"/>
      <c r="IPJ2122" s="1"/>
      <c r="IPK2122" s="1"/>
      <c r="IPL2122" s="1"/>
      <c r="IPM2122" s="1"/>
      <c r="IPN2122" s="1"/>
      <c r="IPO2122" s="1"/>
      <c r="IPP2122" s="1"/>
      <c r="IPQ2122" s="1"/>
      <c r="IPR2122" s="1"/>
      <c r="IPS2122" s="1"/>
      <c r="IPT2122" s="1"/>
      <c r="IPU2122" s="1"/>
      <c r="IPV2122" s="1"/>
      <c r="IPW2122" s="1"/>
      <c r="IPX2122" s="1"/>
      <c r="IPY2122" s="1"/>
      <c r="IPZ2122" s="1"/>
      <c r="IQA2122" s="1"/>
      <c r="IQB2122" s="1"/>
      <c r="IQC2122" s="1"/>
      <c r="IQD2122" s="1"/>
      <c r="IQE2122" s="1"/>
      <c r="IQF2122" s="1"/>
      <c r="IQG2122" s="1"/>
      <c r="IQH2122" s="1"/>
      <c r="IQI2122" s="1"/>
      <c r="IQJ2122" s="1"/>
      <c r="IQK2122" s="1"/>
      <c r="IQL2122" s="1"/>
      <c r="IQM2122" s="1"/>
      <c r="IQN2122" s="1"/>
      <c r="IQO2122" s="1"/>
      <c r="IQP2122" s="1"/>
      <c r="IQQ2122" s="1"/>
      <c r="IQR2122" s="1"/>
      <c r="IQS2122" s="1"/>
      <c r="IQT2122" s="1"/>
      <c r="IQU2122" s="1"/>
      <c r="IQV2122" s="1"/>
      <c r="IQW2122" s="1"/>
      <c r="IQX2122" s="1"/>
      <c r="IQY2122" s="1"/>
      <c r="IQZ2122" s="1"/>
      <c r="IRA2122" s="1"/>
      <c r="IRB2122" s="1"/>
      <c r="IRC2122" s="1"/>
      <c r="IRD2122" s="1"/>
      <c r="IRE2122" s="1"/>
      <c r="IRF2122" s="1"/>
      <c r="IRG2122" s="1"/>
      <c r="IRH2122" s="1"/>
      <c r="IRI2122" s="1"/>
      <c r="IRJ2122" s="1"/>
      <c r="IRK2122" s="1"/>
      <c r="IRL2122" s="1"/>
      <c r="IRM2122" s="1"/>
      <c r="IRN2122" s="1"/>
      <c r="IRO2122" s="1"/>
      <c r="IRP2122" s="1"/>
      <c r="IRQ2122" s="1"/>
      <c r="IRR2122" s="1"/>
      <c r="IRS2122" s="1"/>
      <c r="IRT2122" s="1"/>
      <c r="IRU2122" s="1"/>
      <c r="IRV2122" s="1"/>
      <c r="IRW2122" s="1"/>
      <c r="IRX2122" s="1"/>
      <c r="IRY2122" s="1"/>
      <c r="IRZ2122" s="1"/>
      <c r="ISA2122" s="1"/>
      <c r="ISB2122" s="1"/>
      <c r="ISC2122" s="1"/>
      <c r="ISD2122" s="1"/>
      <c r="ISE2122" s="1"/>
      <c r="ISF2122" s="1"/>
      <c r="ISG2122" s="1"/>
      <c r="ISH2122" s="1"/>
      <c r="ISI2122" s="1"/>
      <c r="ISJ2122" s="1"/>
      <c r="ISK2122" s="1"/>
      <c r="ISL2122" s="1"/>
      <c r="ISM2122" s="1"/>
      <c r="ISN2122" s="1"/>
      <c r="ISO2122" s="1"/>
      <c r="ISP2122" s="1"/>
      <c r="ISQ2122" s="1"/>
      <c r="ISR2122" s="1"/>
      <c r="ISS2122" s="1"/>
      <c r="IST2122" s="1"/>
      <c r="ISU2122" s="1"/>
      <c r="ISV2122" s="1"/>
      <c r="ISW2122" s="1"/>
      <c r="ISX2122" s="1"/>
      <c r="ISY2122" s="1"/>
      <c r="ISZ2122" s="1"/>
      <c r="ITA2122" s="1"/>
      <c r="ITB2122" s="1"/>
      <c r="ITC2122" s="1"/>
      <c r="ITD2122" s="1"/>
      <c r="ITE2122" s="1"/>
      <c r="ITF2122" s="1"/>
      <c r="ITG2122" s="1"/>
      <c r="ITH2122" s="1"/>
      <c r="ITI2122" s="1"/>
      <c r="ITJ2122" s="1"/>
      <c r="ITK2122" s="1"/>
      <c r="ITL2122" s="1"/>
      <c r="ITM2122" s="1"/>
      <c r="ITN2122" s="1"/>
      <c r="ITO2122" s="1"/>
      <c r="ITP2122" s="1"/>
      <c r="ITQ2122" s="1"/>
      <c r="ITR2122" s="1"/>
      <c r="ITS2122" s="1"/>
      <c r="ITT2122" s="1"/>
      <c r="ITU2122" s="1"/>
      <c r="ITV2122" s="1"/>
      <c r="ITW2122" s="1"/>
      <c r="ITX2122" s="1"/>
      <c r="ITY2122" s="1"/>
      <c r="ITZ2122" s="1"/>
      <c r="IUA2122" s="1"/>
      <c r="IUB2122" s="1"/>
      <c r="IUC2122" s="1"/>
      <c r="IUD2122" s="1"/>
      <c r="IUE2122" s="1"/>
      <c r="IUF2122" s="1"/>
      <c r="IUG2122" s="1"/>
      <c r="IUH2122" s="1"/>
      <c r="IUI2122" s="1"/>
      <c r="IUJ2122" s="1"/>
      <c r="IUK2122" s="1"/>
      <c r="IUL2122" s="1"/>
      <c r="IUM2122" s="1"/>
      <c r="IUN2122" s="1"/>
      <c r="IUO2122" s="1"/>
      <c r="IUP2122" s="1"/>
      <c r="IUQ2122" s="1"/>
      <c r="IUR2122" s="1"/>
      <c r="IUS2122" s="1"/>
      <c r="IUT2122" s="1"/>
      <c r="IUU2122" s="1"/>
      <c r="IUV2122" s="1"/>
      <c r="IUW2122" s="1"/>
      <c r="IUX2122" s="1"/>
      <c r="IUY2122" s="1"/>
      <c r="IUZ2122" s="1"/>
      <c r="IVA2122" s="1"/>
      <c r="IVB2122" s="1"/>
      <c r="IVC2122" s="1"/>
      <c r="IVD2122" s="1"/>
      <c r="IVE2122" s="1"/>
      <c r="IVF2122" s="1"/>
      <c r="IVG2122" s="1"/>
      <c r="IVH2122" s="1"/>
      <c r="IVI2122" s="1"/>
      <c r="IVJ2122" s="1"/>
      <c r="IVK2122" s="1"/>
      <c r="IVL2122" s="1"/>
      <c r="IVM2122" s="1"/>
      <c r="IVN2122" s="1"/>
      <c r="IVO2122" s="1"/>
      <c r="IVP2122" s="1"/>
      <c r="IVQ2122" s="1"/>
      <c r="IVR2122" s="1"/>
      <c r="IVS2122" s="1"/>
      <c r="IVT2122" s="1"/>
      <c r="IVU2122" s="1"/>
      <c r="IVV2122" s="1"/>
      <c r="IVW2122" s="1"/>
      <c r="IVX2122" s="1"/>
      <c r="IVY2122" s="1"/>
      <c r="IVZ2122" s="1"/>
      <c r="IWA2122" s="1"/>
      <c r="IWB2122" s="1"/>
      <c r="IWC2122" s="1"/>
      <c r="IWD2122" s="1"/>
      <c r="IWE2122" s="1"/>
      <c r="IWF2122" s="1"/>
      <c r="IWG2122" s="1"/>
      <c r="IWH2122" s="1"/>
      <c r="IWI2122" s="1"/>
      <c r="IWJ2122" s="1"/>
      <c r="IWK2122" s="1"/>
      <c r="IWL2122" s="1"/>
      <c r="IWM2122" s="1"/>
      <c r="IWN2122" s="1"/>
      <c r="IWO2122" s="1"/>
      <c r="IWP2122" s="1"/>
      <c r="IWQ2122" s="1"/>
      <c r="IWR2122" s="1"/>
      <c r="IWS2122" s="1"/>
      <c r="IWT2122" s="1"/>
      <c r="IWU2122" s="1"/>
      <c r="IWV2122" s="1"/>
      <c r="IWW2122" s="1"/>
      <c r="IWX2122" s="1"/>
      <c r="IWY2122" s="1"/>
      <c r="IWZ2122" s="1"/>
      <c r="IXA2122" s="1"/>
      <c r="IXB2122" s="1"/>
      <c r="IXC2122" s="1"/>
      <c r="IXD2122" s="1"/>
      <c r="IXE2122" s="1"/>
      <c r="IXF2122" s="1"/>
      <c r="IXG2122" s="1"/>
      <c r="IXH2122" s="1"/>
      <c r="IXI2122" s="1"/>
      <c r="IXJ2122" s="1"/>
      <c r="IXK2122" s="1"/>
      <c r="IXL2122" s="1"/>
      <c r="IXM2122" s="1"/>
      <c r="IXN2122" s="1"/>
      <c r="IXO2122" s="1"/>
      <c r="IXP2122" s="1"/>
      <c r="IXQ2122" s="1"/>
      <c r="IXR2122" s="1"/>
      <c r="IXS2122" s="1"/>
      <c r="IXT2122" s="1"/>
      <c r="IXU2122" s="1"/>
      <c r="IXV2122" s="1"/>
      <c r="IXW2122" s="1"/>
      <c r="IXX2122" s="1"/>
      <c r="IXY2122" s="1"/>
      <c r="IXZ2122" s="1"/>
      <c r="IYA2122" s="1"/>
      <c r="IYB2122" s="1"/>
      <c r="IYC2122" s="1"/>
      <c r="IYD2122" s="1"/>
      <c r="IYE2122" s="1"/>
      <c r="IYF2122" s="1"/>
      <c r="IYG2122" s="1"/>
      <c r="IYH2122" s="1"/>
      <c r="IYI2122" s="1"/>
      <c r="IYJ2122" s="1"/>
      <c r="IYK2122" s="1"/>
      <c r="IYL2122" s="1"/>
      <c r="IYM2122" s="1"/>
      <c r="IYN2122" s="1"/>
      <c r="IYO2122" s="1"/>
      <c r="IYP2122" s="1"/>
      <c r="IYQ2122" s="1"/>
      <c r="IYR2122" s="1"/>
      <c r="IYS2122" s="1"/>
      <c r="IYT2122" s="1"/>
      <c r="IYU2122" s="1"/>
      <c r="IYV2122" s="1"/>
      <c r="IYW2122" s="1"/>
      <c r="IYX2122" s="1"/>
      <c r="IYY2122" s="1"/>
      <c r="IYZ2122" s="1"/>
      <c r="IZA2122" s="1"/>
      <c r="IZB2122" s="1"/>
      <c r="IZC2122" s="1"/>
      <c r="IZD2122" s="1"/>
      <c r="IZE2122" s="1"/>
      <c r="IZF2122" s="1"/>
      <c r="IZG2122" s="1"/>
      <c r="IZH2122" s="1"/>
      <c r="IZI2122" s="1"/>
      <c r="IZJ2122" s="1"/>
      <c r="IZK2122" s="1"/>
      <c r="IZL2122" s="1"/>
      <c r="IZM2122" s="1"/>
      <c r="IZN2122" s="1"/>
      <c r="IZO2122" s="1"/>
      <c r="IZP2122" s="1"/>
      <c r="IZQ2122" s="1"/>
      <c r="IZR2122" s="1"/>
      <c r="IZS2122" s="1"/>
      <c r="IZT2122" s="1"/>
      <c r="IZU2122" s="1"/>
      <c r="IZV2122" s="1"/>
      <c r="IZW2122" s="1"/>
      <c r="IZX2122" s="1"/>
      <c r="IZY2122" s="1"/>
      <c r="IZZ2122" s="1"/>
      <c r="JAA2122" s="1"/>
      <c r="JAB2122" s="1"/>
      <c r="JAC2122" s="1"/>
      <c r="JAD2122" s="1"/>
      <c r="JAE2122" s="1"/>
      <c r="JAF2122" s="1"/>
      <c r="JAG2122" s="1"/>
      <c r="JAH2122" s="1"/>
      <c r="JAI2122" s="1"/>
      <c r="JAJ2122" s="1"/>
      <c r="JAK2122" s="1"/>
      <c r="JAL2122" s="1"/>
      <c r="JAM2122" s="1"/>
      <c r="JAN2122" s="1"/>
      <c r="JAO2122" s="1"/>
      <c r="JAP2122" s="1"/>
      <c r="JAQ2122" s="1"/>
      <c r="JAR2122" s="1"/>
      <c r="JAS2122" s="1"/>
      <c r="JAT2122" s="1"/>
      <c r="JAU2122" s="1"/>
      <c r="JAV2122" s="1"/>
      <c r="JAW2122" s="1"/>
      <c r="JAX2122" s="1"/>
      <c r="JAY2122" s="1"/>
      <c r="JAZ2122" s="1"/>
      <c r="JBA2122" s="1"/>
      <c r="JBB2122" s="1"/>
      <c r="JBC2122" s="1"/>
      <c r="JBD2122" s="1"/>
      <c r="JBE2122" s="1"/>
      <c r="JBF2122" s="1"/>
      <c r="JBG2122" s="1"/>
      <c r="JBH2122" s="1"/>
      <c r="JBI2122" s="1"/>
      <c r="JBJ2122" s="1"/>
      <c r="JBK2122" s="1"/>
      <c r="JBL2122" s="1"/>
      <c r="JBM2122" s="1"/>
      <c r="JBN2122" s="1"/>
      <c r="JBO2122" s="1"/>
      <c r="JBP2122" s="1"/>
      <c r="JBQ2122" s="1"/>
      <c r="JBR2122" s="1"/>
      <c r="JBS2122" s="1"/>
      <c r="JBT2122" s="1"/>
      <c r="JBU2122" s="1"/>
      <c r="JBV2122" s="1"/>
      <c r="JBW2122" s="1"/>
      <c r="JBX2122" s="1"/>
      <c r="JBY2122" s="1"/>
      <c r="JBZ2122" s="1"/>
      <c r="JCA2122" s="1"/>
      <c r="JCB2122" s="1"/>
      <c r="JCC2122" s="1"/>
      <c r="JCD2122" s="1"/>
      <c r="JCE2122" s="1"/>
      <c r="JCF2122" s="1"/>
      <c r="JCG2122" s="1"/>
      <c r="JCH2122" s="1"/>
      <c r="JCI2122" s="1"/>
      <c r="JCJ2122" s="1"/>
      <c r="JCK2122" s="1"/>
      <c r="JCL2122" s="1"/>
      <c r="JCM2122" s="1"/>
      <c r="JCN2122" s="1"/>
      <c r="JCO2122" s="1"/>
      <c r="JCP2122" s="1"/>
      <c r="JCQ2122" s="1"/>
      <c r="JCR2122" s="1"/>
      <c r="JCS2122" s="1"/>
      <c r="JCT2122" s="1"/>
      <c r="JCU2122" s="1"/>
      <c r="JCV2122" s="1"/>
      <c r="JCW2122" s="1"/>
      <c r="JCX2122" s="1"/>
      <c r="JCY2122" s="1"/>
      <c r="JCZ2122" s="1"/>
      <c r="JDA2122" s="1"/>
      <c r="JDB2122" s="1"/>
      <c r="JDC2122" s="1"/>
      <c r="JDD2122" s="1"/>
      <c r="JDE2122" s="1"/>
      <c r="JDF2122" s="1"/>
      <c r="JDG2122" s="1"/>
      <c r="JDH2122" s="1"/>
      <c r="JDI2122" s="1"/>
      <c r="JDJ2122" s="1"/>
      <c r="JDK2122" s="1"/>
      <c r="JDL2122" s="1"/>
      <c r="JDM2122" s="1"/>
      <c r="JDN2122" s="1"/>
      <c r="JDO2122" s="1"/>
      <c r="JDP2122" s="1"/>
      <c r="JDQ2122" s="1"/>
      <c r="JDR2122" s="1"/>
      <c r="JDS2122" s="1"/>
      <c r="JDT2122" s="1"/>
      <c r="JDU2122" s="1"/>
      <c r="JDV2122" s="1"/>
      <c r="JDW2122" s="1"/>
      <c r="JDX2122" s="1"/>
      <c r="JDY2122" s="1"/>
      <c r="JDZ2122" s="1"/>
      <c r="JEA2122" s="1"/>
      <c r="JEB2122" s="1"/>
      <c r="JEC2122" s="1"/>
      <c r="JED2122" s="1"/>
      <c r="JEE2122" s="1"/>
      <c r="JEF2122" s="1"/>
      <c r="JEG2122" s="1"/>
      <c r="JEH2122" s="1"/>
      <c r="JEI2122" s="1"/>
      <c r="JEJ2122" s="1"/>
      <c r="JEK2122" s="1"/>
      <c r="JEL2122" s="1"/>
      <c r="JEM2122" s="1"/>
      <c r="JEN2122" s="1"/>
      <c r="JEO2122" s="1"/>
      <c r="JEP2122" s="1"/>
      <c r="JEQ2122" s="1"/>
      <c r="JER2122" s="1"/>
      <c r="JES2122" s="1"/>
      <c r="JET2122" s="1"/>
      <c r="JEU2122" s="1"/>
      <c r="JEV2122" s="1"/>
      <c r="JEW2122" s="1"/>
      <c r="JEX2122" s="1"/>
      <c r="JEY2122" s="1"/>
      <c r="JEZ2122" s="1"/>
      <c r="JFA2122" s="1"/>
      <c r="JFB2122" s="1"/>
      <c r="JFC2122" s="1"/>
      <c r="JFD2122" s="1"/>
      <c r="JFE2122" s="1"/>
      <c r="JFF2122" s="1"/>
      <c r="JFG2122" s="1"/>
      <c r="JFH2122" s="1"/>
      <c r="JFI2122" s="1"/>
      <c r="JFJ2122" s="1"/>
      <c r="JFK2122" s="1"/>
      <c r="JFL2122" s="1"/>
      <c r="JFM2122" s="1"/>
      <c r="JFN2122" s="1"/>
      <c r="JFO2122" s="1"/>
      <c r="JFP2122" s="1"/>
      <c r="JFQ2122" s="1"/>
      <c r="JFR2122" s="1"/>
      <c r="JFS2122" s="1"/>
      <c r="JFT2122" s="1"/>
      <c r="JFU2122" s="1"/>
      <c r="JFV2122" s="1"/>
      <c r="JFW2122" s="1"/>
      <c r="JFX2122" s="1"/>
      <c r="JFY2122" s="1"/>
      <c r="JFZ2122" s="1"/>
      <c r="JGA2122" s="1"/>
      <c r="JGB2122" s="1"/>
      <c r="JGC2122" s="1"/>
      <c r="JGD2122" s="1"/>
      <c r="JGE2122" s="1"/>
      <c r="JGF2122" s="1"/>
      <c r="JGG2122" s="1"/>
      <c r="JGH2122" s="1"/>
      <c r="JGI2122" s="1"/>
      <c r="JGJ2122" s="1"/>
      <c r="JGK2122" s="1"/>
      <c r="JGL2122" s="1"/>
      <c r="JGM2122" s="1"/>
      <c r="JGN2122" s="1"/>
      <c r="JGO2122" s="1"/>
      <c r="JGP2122" s="1"/>
      <c r="JGQ2122" s="1"/>
      <c r="JGR2122" s="1"/>
      <c r="JGS2122" s="1"/>
      <c r="JGT2122" s="1"/>
      <c r="JGU2122" s="1"/>
      <c r="JGV2122" s="1"/>
      <c r="JGW2122" s="1"/>
      <c r="JGX2122" s="1"/>
      <c r="JGY2122" s="1"/>
      <c r="JGZ2122" s="1"/>
      <c r="JHA2122" s="1"/>
      <c r="JHB2122" s="1"/>
      <c r="JHC2122" s="1"/>
      <c r="JHD2122" s="1"/>
      <c r="JHE2122" s="1"/>
      <c r="JHF2122" s="1"/>
      <c r="JHG2122" s="1"/>
      <c r="JHH2122" s="1"/>
      <c r="JHI2122" s="1"/>
      <c r="JHJ2122" s="1"/>
      <c r="JHK2122" s="1"/>
      <c r="JHL2122" s="1"/>
      <c r="JHM2122" s="1"/>
      <c r="JHN2122" s="1"/>
      <c r="JHO2122" s="1"/>
      <c r="JHP2122" s="1"/>
      <c r="JHQ2122" s="1"/>
      <c r="JHR2122" s="1"/>
      <c r="JHS2122" s="1"/>
      <c r="JHT2122" s="1"/>
      <c r="JHU2122" s="1"/>
      <c r="JHV2122" s="1"/>
      <c r="JHW2122" s="1"/>
      <c r="JHX2122" s="1"/>
      <c r="JHY2122" s="1"/>
      <c r="JHZ2122" s="1"/>
      <c r="JIA2122" s="1"/>
      <c r="JIB2122" s="1"/>
      <c r="JIC2122" s="1"/>
      <c r="JID2122" s="1"/>
      <c r="JIE2122" s="1"/>
      <c r="JIF2122" s="1"/>
      <c r="JIG2122" s="1"/>
      <c r="JIH2122" s="1"/>
      <c r="JII2122" s="1"/>
      <c r="JIJ2122" s="1"/>
      <c r="JIK2122" s="1"/>
      <c r="JIL2122" s="1"/>
      <c r="JIM2122" s="1"/>
      <c r="JIN2122" s="1"/>
      <c r="JIO2122" s="1"/>
      <c r="JIP2122" s="1"/>
      <c r="JIQ2122" s="1"/>
      <c r="JIR2122" s="1"/>
      <c r="JIS2122" s="1"/>
      <c r="JIT2122" s="1"/>
      <c r="JIU2122" s="1"/>
      <c r="JIV2122" s="1"/>
      <c r="JIW2122" s="1"/>
      <c r="JIX2122" s="1"/>
      <c r="JIY2122" s="1"/>
      <c r="JIZ2122" s="1"/>
      <c r="JJA2122" s="1"/>
      <c r="JJB2122" s="1"/>
      <c r="JJC2122" s="1"/>
      <c r="JJD2122" s="1"/>
      <c r="JJE2122" s="1"/>
      <c r="JJF2122" s="1"/>
      <c r="JJG2122" s="1"/>
      <c r="JJH2122" s="1"/>
      <c r="JJI2122" s="1"/>
      <c r="JJJ2122" s="1"/>
      <c r="JJK2122" s="1"/>
      <c r="JJL2122" s="1"/>
      <c r="JJM2122" s="1"/>
      <c r="JJN2122" s="1"/>
      <c r="JJO2122" s="1"/>
      <c r="JJP2122" s="1"/>
      <c r="JJQ2122" s="1"/>
      <c r="JJR2122" s="1"/>
      <c r="JJS2122" s="1"/>
      <c r="JJT2122" s="1"/>
      <c r="JJU2122" s="1"/>
      <c r="JJV2122" s="1"/>
      <c r="JJW2122" s="1"/>
      <c r="JJX2122" s="1"/>
      <c r="JJY2122" s="1"/>
      <c r="JJZ2122" s="1"/>
      <c r="JKA2122" s="1"/>
      <c r="JKB2122" s="1"/>
      <c r="JKC2122" s="1"/>
      <c r="JKD2122" s="1"/>
      <c r="JKE2122" s="1"/>
      <c r="JKF2122" s="1"/>
      <c r="JKG2122" s="1"/>
      <c r="JKH2122" s="1"/>
      <c r="JKI2122" s="1"/>
      <c r="JKJ2122" s="1"/>
      <c r="JKK2122" s="1"/>
      <c r="JKL2122" s="1"/>
      <c r="JKM2122" s="1"/>
      <c r="JKN2122" s="1"/>
      <c r="JKO2122" s="1"/>
      <c r="JKP2122" s="1"/>
      <c r="JKQ2122" s="1"/>
      <c r="JKR2122" s="1"/>
      <c r="JKS2122" s="1"/>
      <c r="JKT2122" s="1"/>
      <c r="JKU2122" s="1"/>
      <c r="JKV2122" s="1"/>
      <c r="JKW2122" s="1"/>
      <c r="JKX2122" s="1"/>
      <c r="JKY2122" s="1"/>
      <c r="JKZ2122" s="1"/>
      <c r="JLA2122" s="1"/>
      <c r="JLB2122" s="1"/>
      <c r="JLC2122" s="1"/>
      <c r="JLD2122" s="1"/>
      <c r="JLE2122" s="1"/>
      <c r="JLF2122" s="1"/>
      <c r="JLG2122" s="1"/>
      <c r="JLH2122" s="1"/>
      <c r="JLI2122" s="1"/>
      <c r="JLJ2122" s="1"/>
      <c r="JLK2122" s="1"/>
      <c r="JLL2122" s="1"/>
      <c r="JLM2122" s="1"/>
      <c r="JLN2122" s="1"/>
      <c r="JLO2122" s="1"/>
      <c r="JLP2122" s="1"/>
      <c r="JLQ2122" s="1"/>
      <c r="JLR2122" s="1"/>
      <c r="JLS2122" s="1"/>
      <c r="JLT2122" s="1"/>
      <c r="JLU2122" s="1"/>
      <c r="JLV2122" s="1"/>
      <c r="JLW2122" s="1"/>
      <c r="JLX2122" s="1"/>
      <c r="JLY2122" s="1"/>
      <c r="JLZ2122" s="1"/>
      <c r="JMA2122" s="1"/>
      <c r="JMB2122" s="1"/>
      <c r="JMC2122" s="1"/>
      <c r="JMD2122" s="1"/>
      <c r="JME2122" s="1"/>
      <c r="JMF2122" s="1"/>
      <c r="JMG2122" s="1"/>
      <c r="JMH2122" s="1"/>
      <c r="JMI2122" s="1"/>
      <c r="JMJ2122" s="1"/>
      <c r="JMK2122" s="1"/>
      <c r="JML2122" s="1"/>
      <c r="JMM2122" s="1"/>
      <c r="JMN2122" s="1"/>
      <c r="JMO2122" s="1"/>
      <c r="JMP2122" s="1"/>
      <c r="JMQ2122" s="1"/>
      <c r="JMR2122" s="1"/>
      <c r="JMS2122" s="1"/>
      <c r="JMT2122" s="1"/>
      <c r="JMU2122" s="1"/>
      <c r="JMV2122" s="1"/>
      <c r="JMW2122" s="1"/>
      <c r="JMX2122" s="1"/>
      <c r="JMY2122" s="1"/>
      <c r="JMZ2122" s="1"/>
      <c r="JNA2122" s="1"/>
      <c r="JNB2122" s="1"/>
      <c r="JNC2122" s="1"/>
      <c r="JND2122" s="1"/>
      <c r="JNE2122" s="1"/>
      <c r="JNF2122" s="1"/>
      <c r="JNG2122" s="1"/>
      <c r="JNH2122" s="1"/>
      <c r="JNI2122" s="1"/>
      <c r="JNJ2122" s="1"/>
      <c r="JNK2122" s="1"/>
      <c r="JNL2122" s="1"/>
      <c r="JNM2122" s="1"/>
      <c r="JNN2122" s="1"/>
      <c r="JNO2122" s="1"/>
      <c r="JNP2122" s="1"/>
      <c r="JNQ2122" s="1"/>
      <c r="JNR2122" s="1"/>
      <c r="JNS2122" s="1"/>
      <c r="JNT2122" s="1"/>
      <c r="JNU2122" s="1"/>
      <c r="JNV2122" s="1"/>
      <c r="JNW2122" s="1"/>
      <c r="JNX2122" s="1"/>
      <c r="JNY2122" s="1"/>
      <c r="JNZ2122" s="1"/>
      <c r="JOA2122" s="1"/>
      <c r="JOB2122" s="1"/>
      <c r="JOC2122" s="1"/>
      <c r="JOD2122" s="1"/>
      <c r="JOE2122" s="1"/>
      <c r="JOF2122" s="1"/>
      <c r="JOG2122" s="1"/>
      <c r="JOH2122" s="1"/>
      <c r="JOI2122" s="1"/>
      <c r="JOJ2122" s="1"/>
      <c r="JOK2122" s="1"/>
      <c r="JOL2122" s="1"/>
      <c r="JOM2122" s="1"/>
      <c r="JON2122" s="1"/>
      <c r="JOO2122" s="1"/>
      <c r="JOP2122" s="1"/>
      <c r="JOQ2122" s="1"/>
      <c r="JOR2122" s="1"/>
      <c r="JOS2122" s="1"/>
      <c r="JOT2122" s="1"/>
      <c r="JOU2122" s="1"/>
      <c r="JOV2122" s="1"/>
      <c r="JOW2122" s="1"/>
      <c r="JOX2122" s="1"/>
      <c r="JOY2122" s="1"/>
      <c r="JOZ2122" s="1"/>
      <c r="JPA2122" s="1"/>
      <c r="JPB2122" s="1"/>
      <c r="JPC2122" s="1"/>
      <c r="JPD2122" s="1"/>
      <c r="JPE2122" s="1"/>
      <c r="JPF2122" s="1"/>
      <c r="JPG2122" s="1"/>
      <c r="JPH2122" s="1"/>
      <c r="JPI2122" s="1"/>
      <c r="JPJ2122" s="1"/>
      <c r="JPK2122" s="1"/>
      <c r="JPL2122" s="1"/>
      <c r="JPM2122" s="1"/>
      <c r="JPN2122" s="1"/>
      <c r="JPO2122" s="1"/>
      <c r="JPP2122" s="1"/>
      <c r="JPQ2122" s="1"/>
      <c r="JPR2122" s="1"/>
      <c r="JPS2122" s="1"/>
      <c r="JPT2122" s="1"/>
      <c r="JPU2122" s="1"/>
      <c r="JPV2122" s="1"/>
      <c r="JPW2122" s="1"/>
      <c r="JPX2122" s="1"/>
      <c r="JPY2122" s="1"/>
      <c r="JPZ2122" s="1"/>
      <c r="JQA2122" s="1"/>
      <c r="JQB2122" s="1"/>
      <c r="JQC2122" s="1"/>
      <c r="JQD2122" s="1"/>
      <c r="JQE2122" s="1"/>
      <c r="JQF2122" s="1"/>
      <c r="JQG2122" s="1"/>
      <c r="JQH2122" s="1"/>
      <c r="JQI2122" s="1"/>
      <c r="JQJ2122" s="1"/>
      <c r="JQK2122" s="1"/>
      <c r="JQL2122" s="1"/>
      <c r="JQM2122" s="1"/>
      <c r="JQN2122" s="1"/>
      <c r="JQO2122" s="1"/>
      <c r="JQP2122" s="1"/>
      <c r="JQQ2122" s="1"/>
      <c r="JQR2122" s="1"/>
      <c r="JQS2122" s="1"/>
      <c r="JQT2122" s="1"/>
      <c r="JQU2122" s="1"/>
      <c r="JQV2122" s="1"/>
      <c r="JQW2122" s="1"/>
      <c r="JQX2122" s="1"/>
      <c r="JQY2122" s="1"/>
      <c r="JQZ2122" s="1"/>
      <c r="JRA2122" s="1"/>
      <c r="JRB2122" s="1"/>
      <c r="JRC2122" s="1"/>
      <c r="JRD2122" s="1"/>
      <c r="JRE2122" s="1"/>
      <c r="JRF2122" s="1"/>
      <c r="JRG2122" s="1"/>
      <c r="JRH2122" s="1"/>
      <c r="JRI2122" s="1"/>
      <c r="JRJ2122" s="1"/>
      <c r="JRK2122" s="1"/>
      <c r="JRL2122" s="1"/>
      <c r="JRM2122" s="1"/>
      <c r="JRN2122" s="1"/>
      <c r="JRO2122" s="1"/>
      <c r="JRP2122" s="1"/>
      <c r="JRQ2122" s="1"/>
      <c r="JRR2122" s="1"/>
      <c r="JRS2122" s="1"/>
      <c r="JRT2122" s="1"/>
      <c r="JRU2122" s="1"/>
      <c r="JRV2122" s="1"/>
      <c r="JRW2122" s="1"/>
      <c r="JRX2122" s="1"/>
      <c r="JRY2122" s="1"/>
      <c r="JRZ2122" s="1"/>
      <c r="JSA2122" s="1"/>
      <c r="JSB2122" s="1"/>
      <c r="JSC2122" s="1"/>
      <c r="JSD2122" s="1"/>
      <c r="JSE2122" s="1"/>
      <c r="JSF2122" s="1"/>
      <c r="JSG2122" s="1"/>
      <c r="JSH2122" s="1"/>
      <c r="JSI2122" s="1"/>
      <c r="JSJ2122" s="1"/>
      <c r="JSK2122" s="1"/>
      <c r="JSL2122" s="1"/>
      <c r="JSM2122" s="1"/>
      <c r="JSN2122" s="1"/>
      <c r="JSO2122" s="1"/>
      <c r="JSP2122" s="1"/>
      <c r="JSQ2122" s="1"/>
      <c r="JSR2122" s="1"/>
      <c r="JSS2122" s="1"/>
      <c r="JST2122" s="1"/>
      <c r="JSU2122" s="1"/>
      <c r="JSV2122" s="1"/>
      <c r="JSW2122" s="1"/>
      <c r="JSX2122" s="1"/>
      <c r="JSY2122" s="1"/>
      <c r="JSZ2122" s="1"/>
      <c r="JTA2122" s="1"/>
      <c r="JTB2122" s="1"/>
      <c r="JTC2122" s="1"/>
      <c r="JTD2122" s="1"/>
      <c r="JTE2122" s="1"/>
      <c r="JTF2122" s="1"/>
      <c r="JTG2122" s="1"/>
      <c r="JTH2122" s="1"/>
      <c r="JTI2122" s="1"/>
      <c r="JTJ2122" s="1"/>
      <c r="JTK2122" s="1"/>
      <c r="JTL2122" s="1"/>
      <c r="JTM2122" s="1"/>
      <c r="JTN2122" s="1"/>
      <c r="JTO2122" s="1"/>
      <c r="JTP2122" s="1"/>
      <c r="JTQ2122" s="1"/>
      <c r="JTR2122" s="1"/>
      <c r="JTS2122" s="1"/>
      <c r="JTT2122" s="1"/>
      <c r="JTU2122" s="1"/>
      <c r="JTV2122" s="1"/>
      <c r="JTW2122" s="1"/>
      <c r="JTX2122" s="1"/>
      <c r="JTY2122" s="1"/>
      <c r="JTZ2122" s="1"/>
      <c r="JUA2122" s="1"/>
      <c r="JUB2122" s="1"/>
      <c r="JUC2122" s="1"/>
      <c r="JUD2122" s="1"/>
      <c r="JUE2122" s="1"/>
      <c r="JUF2122" s="1"/>
      <c r="JUG2122" s="1"/>
      <c r="JUH2122" s="1"/>
      <c r="JUI2122" s="1"/>
      <c r="JUJ2122" s="1"/>
      <c r="JUK2122" s="1"/>
      <c r="JUL2122" s="1"/>
      <c r="JUM2122" s="1"/>
      <c r="JUN2122" s="1"/>
      <c r="JUO2122" s="1"/>
      <c r="JUP2122" s="1"/>
      <c r="JUQ2122" s="1"/>
      <c r="JUR2122" s="1"/>
      <c r="JUS2122" s="1"/>
      <c r="JUT2122" s="1"/>
      <c r="JUU2122" s="1"/>
      <c r="JUV2122" s="1"/>
      <c r="JUW2122" s="1"/>
      <c r="JUX2122" s="1"/>
      <c r="JUY2122" s="1"/>
      <c r="JUZ2122" s="1"/>
      <c r="JVA2122" s="1"/>
      <c r="JVB2122" s="1"/>
      <c r="JVC2122" s="1"/>
      <c r="JVD2122" s="1"/>
      <c r="JVE2122" s="1"/>
      <c r="JVF2122" s="1"/>
      <c r="JVG2122" s="1"/>
      <c r="JVH2122" s="1"/>
      <c r="JVI2122" s="1"/>
      <c r="JVJ2122" s="1"/>
      <c r="JVK2122" s="1"/>
      <c r="JVL2122" s="1"/>
      <c r="JVM2122" s="1"/>
      <c r="JVN2122" s="1"/>
      <c r="JVO2122" s="1"/>
      <c r="JVP2122" s="1"/>
      <c r="JVQ2122" s="1"/>
      <c r="JVR2122" s="1"/>
      <c r="JVS2122" s="1"/>
      <c r="JVT2122" s="1"/>
      <c r="JVU2122" s="1"/>
      <c r="JVV2122" s="1"/>
      <c r="JVW2122" s="1"/>
      <c r="JVX2122" s="1"/>
      <c r="JVY2122" s="1"/>
      <c r="JVZ2122" s="1"/>
      <c r="JWA2122" s="1"/>
      <c r="JWB2122" s="1"/>
      <c r="JWC2122" s="1"/>
      <c r="JWD2122" s="1"/>
      <c r="JWE2122" s="1"/>
      <c r="JWF2122" s="1"/>
      <c r="JWG2122" s="1"/>
      <c r="JWH2122" s="1"/>
      <c r="JWI2122" s="1"/>
      <c r="JWJ2122" s="1"/>
      <c r="JWK2122" s="1"/>
      <c r="JWL2122" s="1"/>
      <c r="JWM2122" s="1"/>
      <c r="JWN2122" s="1"/>
      <c r="JWO2122" s="1"/>
      <c r="JWP2122" s="1"/>
      <c r="JWQ2122" s="1"/>
      <c r="JWR2122" s="1"/>
      <c r="JWS2122" s="1"/>
      <c r="JWT2122" s="1"/>
      <c r="JWU2122" s="1"/>
      <c r="JWV2122" s="1"/>
      <c r="JWW2122" s="1"/>
      <c r="JWX2122" s="1"/>
      <c r="JWY2122" s="1"/>
      <c r="JWZ2122" s="1"/>
      <c r="JXA2122" s="1"/>
      <c r="JXB2122" s="1"/>
      <c r="JXC2122" s="1"/>
      <c r="JXD2122" s="1"/>
      <c r="JXE2122" s="1"/>
      <c r="JXF2122" s="1"/>
      <c r="JXG2122" s="1"/>
      <c r="JXH2122" s="1"/>
      <c r="JXI2122" s="1"/>
      <c r="JXJ2122" s="1"/>
      <c r="JXK2122" s="1"/>
      <c r="JXL2122" s="1"/>
      <c r="JXM2122" s="1"/>
      <c r="JXN2122" s="1"/>
      <c r="JXO2122" s="1"/>
      <c r="JXP2122" s="1"/>
      <c r="JXQ2122" s="1"/>
      <c r="JXR2122" s="1"/>
      <c r="JXS2122" s="1"/>
      <c r="JXT2122" s="1"/>
      <c r="JXU2122" s="1"/>
      <c r="JXV2122" s="1"/>
      <c r="JXW2122" s="1"/>
      <c r="JXX2122" s="1"/>
      <c r="JXY2122" s="1"/>
      <c r="JXZ2122" s="1"/>
      <c r="JYA2122" s="1"/>
      <c r="JYB2122" s="1"/>
      <c r="JYC2122" s="1"/>
      <c r="JYD2122" s="1"/>
      <c r="JYE2122" s="1"/>
      <c r="JYF2122" s="1"/>
      <c r="JYG2122" s="1"/>
      <c r="JYH2122" s="1"/>
      <c r="JYI2122" s="1"/>
      <c r="JYJ2122" s="1"/>
      <c r="JYK2122" s="1"/>
      <c r="JYL2122" s="1"/>
      <c r="JYM2122" s="1"/>
      <c r="JYN2122" s="1"/>
      <c r="JYO2122" s="1"/>
      <c r="JYP2122" s="1"/>
      <c r="JYQ2122" s="1"/>
      <c r="JYR2122" s="1"/>
      <c r="JYS2122" s="1"/>
      <c r="JYT2122" s="1"/>
      <c r="JYU2122" s="1"/>
      <c r="JYV2122" s="1"/>
      <c r="JYW2122" s="1"/>
      <c r="JYX2122" s="1"/>
      <c r="JYY2122" s="1"/>
      <c r="JYZ2122" s="1"/>
      <c r="JZA2122" s="1"/>
      <c r="JZB2122" s="1"/>
      <c r="JZC2122" s="1"/>
      <c r="JZD2122" s="1"/>
      <c r="JZE2122" s="1"/>
      <c r="JZF2122" s="1"/>
      <c r="JZG2122" s="1"/>
      <c r="JZH2122" s="1"/>
      <c r="JZI2122" s="1"/>
      <c r="JZJ2122" s="1"/>
      <c r="JZK2122" s="1"/>
      <c r="JZL2122" s="1"/>
      <c r="JZM2122" s="1"/>
      <c r="JZN2122" s="1"/>
      <c r="JZO2122" s="1"/>
      <c r="JZP2122" s="1"/>
      <c r="JZQ2122" s="1"/>
      <c r="JZR2122" s="1"/>
      <c r="JZS2122" s="1"/>
      <c r="JZT2122" s="1"/>
      <c r="JZU2122" s="1"/>
      <c r="JZV2122" s="1"/>
      <c r="JZW2122" s="1"/>
      <c r="JZX2122" s="1"/>
      <c r="JZY2122" s="1"/>
      <c r="JZZ2122" s="1"/>
      <c r="KAA2122" s="1"/>
      <c r="KAB2122" s="1"/>
      <c r="KAC2122" s="1"/>
      <c r="KAD2122" s="1"/>
      <c r="KAE2122" s="1"/>
      <c r="KAF2122" s="1"/>
      <c r="KAG2122" s="1"/>
      <c r="KAH2122" s="1"/>
      <c r="KAI2122" s="1"/>
      <c r="KAJ2122" s="1"/>
      <c r="KAK2122" s="1"/>
      <c r="KAL2122" s="1"/>
      <c r="KAM2122" s="1"/>
      <c r="KAN2122" s="1"/>
      <c r="KAO2122" s="1"/>
      <c r="KAP2122" s="1"/>
      <c r="KAQ2122" s="1"/>
      <c r="KAR2122" s="1"/>
      <c r="KAS2122" s="1"/>
      <c r="KAT2122" s="1"/>
      <c r="KAU2122" s="1"/>
      <c r="KAV2122" s="1"/>
      <c r="KAW2122" s="1"/>
      <c r="KAX2122" s="1"/>
      <c r="KAY2122" s="1"/>
      <c r="KAZ2122" s="1"/>
      <c r="KBA2122" s="1"/>
      <c r="KBB2122" s="1"/>
      <c r="KBC2122" s="1"/>
      <c r="KBD2122" s="1"/>
      <c r="KBE2122" s="1"/>
      <c r="KBF2122" s="1"/>
      <c r="KBG2122" s="1"/>
      <c r="KBH2122" s="1"/>
      <c r="KBI2122" s="1"/>
      <c r="KBJ2122" s="1"/>
      <c r="KBK2122" s="1"/>
      <c r="KBL2122" s="1"/>
      <c r="KBM2122" s="1"/>
      <c r="KBN2122" s="1"/>
      <c r="KBO2122" s="1"/>
      <c r="KBP2122" s="1"/>
      <c r="KBQ2122" s="1"/>
      <c r="KBR2122" s="1"/>
      <c r="KBS2122" s="1"/>
      <c r="KBT2122" s="1"/>
      <c r="KBU2122" s="1"/>
      <c r="KBV2122" s="1"/>
      <c r="KBW2122" s="1"/>
      <c r="KBX2122" s="1"/>
      <c r="KBY2122" s="1"/>
      <c r="KBZ2122" s="1"/>
      <c r="KCA2122" s="1"/>
      <c r="KCB2122" s="1"/>
      <c r="KCC2122" s="1"/>
      <c r="KCD2122" s="1"/>
      <c r="KCE2122" s="1"/>
      <c r="KCF2122" s="1"/>
      <c r="KCG2122" s="1"/>
      <c r="KCH2122" s="1"/>
      <c r="KCI2122" s="1"/>
      <c r="KCJ2122" s="1"/>
      <c r="KCK2122" s="1"/>
      <c r="KCL2122" s="1"/>
      <c r="KCM2122" s="1"/>
      <c r="KCN2122" s="1"/>
      <c r="KCO2122" s="1"/>
      <c r="KCP2122" s="1"/>
      <c r="KCQ2122" s="1"/>
      <c r="KCR2122" s="1"/>
      <c r="KCS2122" s="1"/>
      <c r="KCT2122" s="1"/>
      <c r="KCU2122" s="1"/>
      <c r="KCV2122" s="1"/>
      <c r="KCW2122" s="1"/>
      <c r="KCX2122" s="1"/>
      <c r="KCY2122" s="1"/>
      <c r="KCZ2122" s="1"/>
      <c r="KDA2122" s="1"/>
      <c r="KDB2122" s="1"/>
      <c r="KDC2122" s="1"/>
      <c r="KDD2122" s="1"/>
      <c r="KDE2122" s="1"/>
      <c r="KDF2122" s="1"/>
      <c r="KDG2122" s="1"/>
      <c r="KDH2122" s="1"/>
      <c r="KDI2122" s="1"/>
      <c r="KDJ2122" s="1"/>
      <c r="KDK2122" s="1"/>
      <c r="KDL2122" s="1"/>
      <c r="KDM2122" s="1"/>
      <c r="KDN2122" s="1"/>
      <c r="KDO2122" s="1"/>
      <c r="KDP2122" s="1"/>
      <c r="KDQ2122" s="1"/>
      <c r="KDR2122" s="1"/>
      <c r="KDS2122" s="1"/>
      <c r="KDT2122" s="1"/>
      <c r="KDU2122" s="1"/>
      <c r="KDV2122" s="1"/>
      <c r="KDW2122" s="1"/>
      <c r="KDX2122" s="1"/>
      <c r="KDY2122" s="1"/>
      <c r="KDZ2122" s="1"/>
      <c r="KEA2122" s="1"/>
      <c r="KEB2122" s="1"/>
      <c r="KEC2122" s="1"/>
      <c r="KED2122" s="1"/>
      <c r="KEE2122" s="1"/>
      <c r="KEF2122" s="1"/>
      <c r="KEG2122" s="1"/>
      <c r="KEH2122" s="1"/>
      <c r="KEI2122" s="1"/>
      <c r="KEJ2122" s="1"/>
      <c r="KEK2122" s="1"/>
      <c r="KEL2122" s="1"/>
      <c r="KEM2122" s="1"/>
      <c r="KEN2122" s="1"/>
      <c r="KEO2122" s="1"/>
      <c r="KEP2122" s="1"/>
      <c r="KEQ2122" s="1"/>
      <c r="KER2122" s="1"/>
      <c r="KES2122" s="1"/>
      <c r="KET2122" s="1"/>
      <c r="KEU2122" s="1"/>
      <c r="KEV2122" s="1"/>
      <c r="KEW2122" s="1"/>
      <c r="KEX2122" s="1"/>
      <c r="KEY2122" s="1"/>
      <c r="KEZ2122" s="1"/>
      <c r="KFA2122" s="1"/>
      <c r="KFB2122" s="1"/>
      <c r="KFC2122" s="1"/>
      <c r="KFD2122" s="1"/>
      <c r="KFE2122" s="1"/>
      <c r="KFF2122" s="1"/>
      <c r="KFG2122" s="1"/>
      <c r="KFH2122" s="1"/>
      <c r="KFI2122" s="1"/>
      <c r="KFJ2122" s="1"/>
      <c r="KFK2122" s="1"/>
      <c r="KFL2122" s="1"/>
      <c r="KFM2122" s="1"/>
      <c r="KFN2122" s="1"/>
      <c r="KFO2122" s="1"/>
      <c r="KFP2122" s="1"/>
      <c r="KFQ2122" s="1"/>
      <c r="KFR2122" s="1"/>
      <c r="KFS2122" s="1"/>
      <c r="KFT2122" s="1"/>
      <c r="KFU2122" s="1"/>
      <c r="KFV2122" s="1"/>
      <c r="KFW2122" s="1"/>
      <c r="KFX2122" s="1"/>
      <c r="KFY2122" s="1"/>
      <c r="KFZ2122" s="1"/>
      <c r="KGA2122" s="1"/>
      <c r="KGB2122" s="1"/>
      <c r="KGC2122" s="1"/>
      <c r="KGD2122" s="1"/>
      <c r="KGE2122" s="1"/>
      <c r="KGF2122" s="1"/>
      <c r="KGG2122" s="1"/>
      <c r="KGH2122" s="1"/>
      <c r="KGI2122" s="1"/>
      <c r="KGJ2122" s="1"/>
      <c r="KGK2122" s="1"/>
      <c r="KGL2122" s="1"/>
      <c r="KGM2122" s="1"/>
      <c r="KGN2122" s="1"/>
      <c r="KGO2122" s="1"/>
      <c r="KGP2122" s="1"/>
      <c r="KGQ2122" s="1"/>
      <c r="KGR2122" s="1"/>
      <c r="KGS2122" s="1"/>
      <c r="KGT2122" s="1"/>
      <c r="KGU2122" s="1"/>
      <c r="KGV2122" s="1"/>
      <c r="KGW2122" s="1"/>
      <c r="KGX2122" s="1"/>
      <c r="KGY2122" s="1"/>
      <c r="KGZ2122" s="1"/>
      <c r="KHA2122" s="1"/>
      <c r="KHB2122" s="1"/>
      <c r="KHC2122" s="1"/>
      <c r="KHD2122" s="1"/>
      <c r="KHE2122" s="1"/>
      <c r="KHF2122" s="1"/>
      <c r="KHG2122" s="1"/>
      <c r="KHH2122" s="1"/>
      <c r="KHI2122" s="1"/>
      <c r="KHJ2122" s="1"/>
      <c r="KHK2122" s="1"/>
      <c r="KHL2122" s="1"/>
      <c r="KHM2122" s="1"/>
      <c r="KHN2122" s="1"/>
      <c r="KHO2122" s="1"/>
      <c r="KHP2122" s="1"/>
      <c r="KHQ2122" s="1"/>
      <c r="KHR2122" s="1"/>
      <c r="KHS2122" s="1"/>
      <c r="KHT2122" s="1"/>
      <c r="KHU2122" s="1"/>
      <c r="KHV2122" s="1"/>
      <c r="KHW2122" s="1"/>
      <c r="KHX2122" s="1"/>
      <c r="KHY2122" s="1"/>
      <c r="KHZ2122" s="1"/>
      <c r="KIA2122" s="1"/>
      <c r="KIB2122" s="1"/>
      <c r="KIC2122" s="1"/>
      <c r="KID2122" s="1"/>
      <c r="KIE2122" s="1"/>
      <c r="KIF2122" s="1"/>
      <c r="KIG2122" s="1"/>
      <c r="KIH2122" s="1"/>
      <c r="KII2122" s="1"/>
      <c r="KIJ2122" s="1"/>
      <c r="KIK2122" s="1"/>
      <c r="KIL2122" s="1"/>
      <c r="KIM2122" s="1"/>
      <c r="KIN2122" s="1"/>
      <c r="KIO2122" s="1"/>
      <c r="KIP2122" s="1"/>
      <c r="KIQ2122" s="1"/>
      <c r="KIR2122" s="1"/>
      <c r="KIS2122" s="1"/>
      <c r="KIT2122" s="1"/>
      <c r="KIU2122" s="1"/>
      <c r="KIV2122" s="1"/>
      <c r="KIW2122" s="1"/>
      <c r="KIX2122" s="1"/>
      <c r="KIY2122" s="1"/>
      <c r="KIZ2122" s="1"/>
      <c r="KJA2122" s="1"/>
      <c r="KJB2122" s="1"/>
      <c r="KJC2122" s="1"/>
      <c r="KJD2122" s="1"/>
      <c r="KJE2122" s="1"/>
      <c r="KJF2122" s="1"/>
      <c r="KJG2122" s="1"/>
      <c r="KJH2122" s="1"/>
      <c r="KJI2122" s="1"/>
      <c r="KJJ2122" s="1"/>
      <c r="KJK2122" s="1"/>
      <c r="KJL2122" s="1"/>
      <c r="KJM2122" s="1"/>
      <c r="KJN2122" s="1"/>
      <c r="KJO2122" s="1"/>
      <c r="KJP2122" s="1"/>
      <c r="KJQ2122" s="1"/>
      <c r="KJR2122" s="1"/>
      <c r="KJS2122" s="1"/>
      <c r="KJT2122" s="1"/>
      <c r="KJU2122" s="1"/>
      <c r="KJV2122" s="1"/>
      <c r="KJW2122" s="1"/>
      <c r="KJX2122" s="1"/>
      <c r="KJY2122" s="1"/>
      <c r="KJZ2122" s="1"/>
      <c r="KKA2122" s="1"/>
      <c r="KKB2122" s="1"/>
      <c r="KKC2122" s="1"/>
      <c r="KKD2122" s="1"/>
      <c r="KKE2122" s="1"/>
      <c r="KKF2122" s="1"/>
      <c r="KKG2122" s="1"/>
      <c r="KKH2122" s="1"/>
      <c r="KKI2122" s="1"/>
      <c r="KKJ2122" s="1"/>
      <c r="KKK2122" s="1"/>
      <c r="KKL2122" s="1"/>
      <c r="KKM2122" s="1"/>
      <c r="KKN2122" s="1"/>
      <c r="KKO2122" s="1"/>
      <c r="KKP2122" s="1"/>
      <c r="KKQ2122" s="1"/>
      <c r="KKR2122" s="1"/>
      <c r="KKS2122" s="1"/>
      <c r="KKT2122" s="1"/>
      <c r="KKU2122" s="1"/>
      <c r="KKV2122" s="1"/>
      <c r="KKW2122" s="1"/>
      <c r="KKX2122" s="1"/>
      <c r="KKY2122" s="1"/>
      <c r="KKZ2122" s="1"/>
      <c r="KLA2122" s="1"/>
      <c r="KLB2122" s="1"/>
      <c r="KLC2122" s="1"/>
      <c r="KLD2122" s="1"/>
      <c r="KLE2122" s="1"/>
      <c r="KLF2122" s="1"/>
      <c r="KLG2122" s="1"/>
      <c r="KLH2122" s="1"/>
      <c r="KLI2122" s="1"/>
      <c r="KLJ2122" s="1"/>
      <c r="KLK2122" s="1"/>
      <c r="KLL2122" s="1"/>
      <c r="KLM2122" s="1"/>
      <c r="KLN2122" s="1"/>
      <c r="KLO2122" s="1"/>
      <c r="KLP2122" s="1"/>
      <c r="KLQ2122" s="1"/>
      <c r="KLR2122" s="1"/>
      <c r="KLS2122" s="1"/>
      <c r="KLT2122" s="1"/>
      <c r="KLU2122" s="1"/>
      <c r="KLV2122" s="1"/>
      <c r="KLW2122" s="1"/>
      <c r="KLX2122" s="1"/>
      <c r="KLY2122" s="1"/>
      <c r="KLZ2122" s="1"/>
      <c r="KMA2122" s="1"/>
      <c r="KMB2122" s="1"/>
      <c r="KMC2122" s="1"/>
      <c r="KMD2122" s="1"/>
      <c r="KME2122" s="1"/>
      <c r="KMF2122" s="1"/>
      <c r="KMG2122" s="1"/>
      <c r="KMH2122" s="1"/>
      <c r="KMI2122" s="1"/>
      <c r="KMJ2122" s="1"/>
      <c r="KMK2122" s="1"/>
      <c r="KML2122" s="1"/>
      <c r="KMM2122" s="1"/>
      <c r="KMN2122" s="1"/>
      <c r="KMO2122" s="1"/>
      <c r="KMP2122" s="1"/>
      <c r="KMQ2122" s="1"/>
      <c r="KMR2122" s="1"/>
      <c r="KMS2122" s="1"/>
      <c r="KMT2122" s="1"/>
      <c r="KMU2122" s="1"/>
      <c r="KMV2122" s="1"/>
      <c r="KMW2122" s="1"/>
      <c r="KMX2122" s="1"/>
      <c r="KMY2122" s="1"/>
      <c r="KMZ2122" s="1"/>
      <c r="KNA2122" s="1"/>
      <c r="KNB2122" s="1"/>
      <c r="KNC2122" s="1"/>
      <c r="KND2122" s="1"/>
      <c r="KNE2122" s="1"/>
      <c r="KNF2122" s="1"/>
      <c r="KNG2122" s="1"/>
      <c r="KNH2122" s="1"/>
      <c r="KNI2122" s="1"/>
      <c r="KNJ2122" s="1"/>
      <c r="KNK2122" s="1"/>
      <c r="KNL2122" s="1"/>
      <c r="KNM2122" s="1"/>
      <c r="KNN2122" s="1"/>
      <c r="KNO2122" s="1"/>
      <c r="KNP2122" s="1"/>
      <c r="KNQ2122" s="1"/>
      <c r="KNR2122" s="1"/>
      <c r="KNS2122" s="1"/>
      <c r="KNT2122" s="1"/>
      <c r="KNU2122" s="1"/>
      <c r="KNV2122" s="1"/>
      <c r="KNW2122" s="1"/>
      <c r="KNX2122" s="1"/>
      <c r="KNY2122" s="1"/>
      <c r="KNZ2122" s="1"/>
      <c r="KOA2122" s="1"/>
      <c r="KOB2122" s="1"/>
      <c r="KOC2122" s="1"/>
      <c r="KOD2122" s="1"/>
      <c r="KOE2122" s="1"/>
      <c r="KOF2122" s="1"/>
      <c r="KOG2122" s="1"/>
      <c r="KOH2122" s="1"/>
      <c r="KOI2122" s="1"/>
      <c r="KOJ2122" s="1"/>
      <c r="KOK2122" s="1"/>
      <c r="KOL2122" s="1"/>
      <c r="KOM2122" s="1"/>
      <c r="KON2122" s="1"/>
      <c r="KOO2122" s="1"/>
      <c r="KOP2122" s="1"/>
      <c r="KOQ2122" s="1"/>
      <c r="KOR2122" s="1"/>
      <c r="KOS2122" s="1"/>
      <c r="KOT2122" s="1"/>
      <c r="KOU2122" s="1"/>
      <c r="KOV2122" s="1"/>
      <c r="KOW2122" s="1"/>
      <c r="KOX2122" s="1"/>
      <c r="KOY2122" s="1"/>
      <c r="KOZ2122" s="1"/>
      <c r="KPA2122" s="1"/>
      <c r="KPB2122" s="1"/>
      <c r="KPC2122" s="1"/>
      <c r="KPD2122" s="1"/>
      <c r="KPE2122" s="1"/>
      <c r="KPF2122" s="1"/>
      <c r="KPG2122" s="1"/>
      <c r="KPH2122" s="1"/>
      <c r="KPI2122" s="1"/>
      <c r="KPJ2122" s="1"/>
      <c r="KPK2122" s="1"/>
      <c r="KPL2122" s="1"/>
      <c r="KPM2122" s="1"/>
      <c r="KPN2122" s="1"/>
      <c r="KPO2122" s="1"/>
      <c r="KPP2122" s="1"/>
      <c r="KPQ2122" s="1"/>
      <c r="KPR2122" s="1"/>
      <c r="KPS2122" s="1"/>
      <c r="KPT2122" s="1"/>
      <c r="KPU2122" s="1"/>
      <c r="KPV2122" s="1"/>
      <c r="KPW2122" s="1"/>
      <c r="KPX2122" s="1"/>
      <c r="KPY2122" s="1"/>
      <c r="KPZ2122" s="1"/>
      <c r="KQA2122" s="1"/>
      <c r="KQB2122" s="1"/>
      <c r="KQC2122" s="1"/>
      <c r="KQD2122" s="1"/>
      <c r="KQE2122" s="1"/>
      <c r="KQF2122" s="1"/>
      <c r="KQG2122" s="1"/>
      <c r="KQH2122" s="1"/>
      <c r="KQI2122" s="1"/>
      <c r="KQJ2122" s="1"/>
      <c r="KQK2122" s="1"/>
      <c r="KQL2122" s="1"/>
      <c r="KQM2122" s="1"/>
      <c r="KQN2122" s="1"/>
      <c r="KQO2122" s="1"/>
      <c r="KQP2122" s="1"/>
      <c r="KQQ2122" s="1"/>
      <c r="KQR2122" s="1"/>
      <c r="KQS2122" s="1"/>
      <c r="KQT2122" s="1"/>
      <c r="KQU2122" s="1"/>
      <c r="KQV2122" s="1"/>
      <c r="KQW2122" s="1"/>
      <c r="KQX2122" s="1"/>
      <c r="KQY2122" s="1"/>
      <c r="KQZ2122" s="1"/>
      <c r="KRA2122" s="1"/>
      <c r="KRB2122" s="1"/>
      <c r="KRC2122" s="1"/>
      <c r="KRD2122" s="1"/>
      <c r="KRE2122" s="1"/>
      <c r="KRF2122" s="1"/>
      <c r="KRG2122" s="1"/>
      <c r="KRH2122" s="1"/>
      <c r="KRI2122" s="1"/>
      <c r="KRJ2122" s="1"/>
      <c r="KRK2122" s="1"/>
      <c r="KRL2122" s="1"/>
      <c r="KRM2122" s="1"/>
      <c r="KRN2122" s="1"/>
      <c r="KRO2122" s="1"/>
      <c r="KRP2122" s="1"/>
      <c r="KRQ2122" s="1"/>
      <c r="KRR2122" s="1"/>
      <c r="KRS2122" s="1"/>
      <c r="KRT2122" s="1"/>
      <c r="KRU2122" s="1"/>
      <c r="KRV2122" s="1"/>
      <c r="KRW2122" s="1"/>
      <c r="KRX2122" s="1"/>
      <c r="KRY2122" s="1"/>
      <c r="KRZ2122" s="1"/>
      <c r="KSA2122" s="1"/>
      <c r="KSB2122" s="1"/>
      <c r="KSC2122" s="1"/>
      <c r="KSD2122" s="1"/>
      <c r="KSE2122" s="1"/>
      <c r="KSF2122" s="1"/>
      <c r="KSG2122" s="1"/>
      <c r="KSH2122" s="1"/>
      <c r="KSI2122" s="1"/>
      <c r="KSJ2122" s="1"/>
      <c r="KSK2122" s="1"/>
      <c r="KSL2122" s="1"/>
      <c r="KSM2122" s="1"/>
      <c r="KSN2122" s="1"/>
      <c r="KSO2122" s="1"/>
      <c r="KSP2122" s="1"/>
      <c r="KSQ2122" s="1"/>
      <c r="KSR2122" s="1"/>
      <c r="KSS2122" s="1"/>
      <c r="KST2122" s="1"/>
      <c r="KSU2122" s="1"/>
      <c r="KSV2122" s="1"/>
      <c r="KSW2122" s="1"/>
      <c r="KSX2122" s="1"/>
      <c r="KSY2122" s="1"/>
      <c r="KSZ2122" s="1"/>
      <c r="KTA2122" s="1"/>
      <c r="KTB2122" s="1"/>
      <c r="KTC2122" s="1"/>
      <c r="KTD2122" s="1"/>
      <c r="KTE2122" s="1"/>
      <c r="KTF2122" s="1"/>
      <c r="KTG2122" s="1"/>
      <c r="KTH2122" s="1"/>
      <c r="KTI2122" s="1"/>
      <c r="KTJ2122" s="1"/>
      <c r="KTK2122" s="1"/>
      <c r="KTL2122" s="1"/>
      <c r="KTM2122" s="1"/>
      <c r="KTN2122" s="1"/>
      <c r="KTO2122" s="1"/>
      <c r="KTP2122" s="1"/>
      <c r="KTQ2122" s="1"/>
      <c r="KTR2122" s="1"/>
      <c r="KTS2122" s="1"/>
      <c r="KTT2122" s="1"/>
      <c r="KTU2122" s="1"/>
      <c r="KTV2122" s="1"/>
      <c r="KTW2122" s="1"/>
      <c r="KTX2122" s="1"/>
      <c r="KTY2122" s="1"/>
      <c r="KTZ2122" s="1"/>
      <c r="KUA2122" s="1"/>
      <c r="KUB2122" s="1"/>
      <c r="KUC2122" s="1"/>
      <c r="KUD2122" s="1"/>
      <c r="KUE2122" s="1"/>
      <c r="KUF2122" s="1"/>
      <c r="KUG2122" s="1"/>
      <c r="KUH2122" s="1"/>
      <c r="KUI2122" s="1"/>
      <c r="KUJ2122" s="1"/>
      <c r="KUK2122" s="1"/>
      <c r="KUL2122" s="1"/>
      <c r="KUM2122" s="1"/>
      <c r="KUN2122" s="1"/>
      <c r="KUO2122" s="1"/>
      <c r="KUP2122" s="1"/>
      <c r="KUQ2122" s="1"/>
      <c r="KUR2122" s="1"/>
      <c r="KUS2122" s="1"/>
      <c r="KUT2122" s="1"/>
      <c r="KUU2122" s="1"/>
      <c r="KUV2122" s="1"/>
      <c r="KUW2122" s="1"/>
      <c r="KUX2122" s="1"/>
      <c r="KUY2122" s="1"/>
      <c r="KUZ2122" s="1"/>
      <c r="KVA2122" s="1"/>
      <c r="KVB2122" s="1"/>
      <c r="KVC2122" s="1"/>
      <c r="KVD2122" s="1"/>
      <c r="KVE2122" s="1"/>
      <c r="KVF2122" s="1"/>
      <c r="KVG2122" s="1"/>
      <c r="KVH2122" s="1"/>
      <c r="KVI2122" s="1"/>
      <c r="KVJ2122" s="1"/>
      <c r="KVK2122" s="1"/>
      <c r="KVL2122" s="1"/>
      <c r="KVM2122" s="1"/>
      <c r="KVN2122" s="1"/>
      <c r="KVO2122" s="1"/>
      <c r="KVP2122" s="1"/>
      <c r="KVQ2122" s="1"/>
      <c r="KVR2122" s="1"/>
      <c r="KVS2122" s="1"/>
      <c r="KVT2122" s="1"/>
      <c r="KVU2122" s="1"/>
      <c r="KVV2122" s="1"/>
      <c r="KVW2122" s="1"/>
      <c r="KVX2122" s="1"/>
      <c r="KVY2122" s="1"/>
      <c r="KVZ2122" s="1"/>
      <c r="KWA2122" s="1"/>
      <c r="KWB2122" s="1"/>
      <c r="KWC2122" s="1"/>
      <c r="KWD2122" s="1"/>
      <c r="KWE2122" s="1"/>
      <c r="KWF2122" s="1"/>
      <c r="KWG2122" s="1"/>
      <c r="KWH2122" s="1"/>
      <c r="KWI2122" s="1"/>
      <c r="KWJ2122" s="1"/>
      <c r="KWK2122" s="1"/>
      <c r="KWL2122" s="1"/>
      <c r="KWM2122" s="1"/>
      <c r="KWN2122" s="1"/>
      <c r="KWO2122" s="1"/>
      <c r="KWP2122" s="1"/>
      <c r="KWQ2122" s="1"/>
      <c r="KWR2122" s="1"/>
      <c r="KWS2122" s="1"/>
      <c r="KWT2122" s="1"/>
      <c r="KWU2122" s="1"/>
      <c r="KWV2122" s="1"/>
      <c r="KWW2122" s="1"/>
      <c r="KWX2122" s="1"/>
      <c r="KWY2122" s="1"/>
      <c r="KWZ2122" s="1"/>
      <c r="KXA2122" s="1"/>
      <c r="KXB2122" s="1"/>
      <c r="KXC2122" s="1"/>
      <c r="KXD2122" s="1"/>
      <c r="KXE2122" s="1"/>
      <c r="KXF2122" s="1"/>
      <c r="KXG2122" s="1"/>
      <c r="KXH2122" s="1"/>
      <c r="KXI2122" s="1"/>
      <c r="KXJ2122" s="1"/>
      <c r="KXK2122" s="1"/>
      <c r="KXL2122" s="1"/>
      <c r="KXM2122" s="1"/>
      <c r="KXN2122" s="1"/>
      <c r="KXO2122" s="1"/>
      <c r="KXP2122" s="1"/>
      <c r="KXQ2122" s="1"/>
      <c r="KXR2122" s="1"/>
      <c r="KXS2122" s="1"/>
      <c r="KXT2122" s="1"/>
      <c r="KXU2122" s="1"/>
      <c r="KXV2122" s="1"/>
      <c r="KXW2122" s="1"/>
      <c r="KXX2122" s="1"/>
      <c r="KXY2122" s="1"/>
      <c r="KXZ2122" s="1"/>
      <c r="KYA2122" s="1"/>
      <c r="KYB2122" s="1"/>
      <c r="KYC2122" s="1"/>
      <c r="KYD2122" s="1"/>
      <c r="KYE2122" s="1"/>
      <c r="KYF2122" s="1"/>
      <c r="KYG2122" s="1"/>
      <c r="KYH2122" s="1"/>
      <c r="KYI2122" s="1"/>
      <c r="KYJ2122" s="1"/>
      <c r="KYK2122" s="1"/>
      <c r="KYL2122" s="1"/>
      <c r="KYM2122" s="1"/>
      <c r="KYN2122" s="1"/>
      <c r="KYO2122" s="1"/>
      <c r="KYP2122" s="1"/>
      <c r="KYQ2122" s="1"/>
      <c r="KYR2122" s="1"/>
      <c r="KYS2122" s="1"/>
      <c r="KYT2122" s="1"/>
      <c r="KYU2122" s="1"/>
      <c r="KYV2122" s="1"/>
      <c r="KYW2122" s="1"/>
      <c r="KYX2122" s="1"/>
      <c r="KYY2122" s="1"/>
      <c r="KYZ2122" s="1"/>
      <c r="KZA2122" s="1"/>
      <c r="KZB2122" s="1"/>
      <c r="KZC2122" s="1"/>
      <c r="KZD2122" s="1"/>
      <c r="KZE2122" s="1"/>
      <c r="KZF2122" s="1"/>
      <c r="KZG2122" s="1"/>
      <c r="KZH2122" s="1"/>
      <c r="KZI2122" s="1"/>
      <c r="KZJ2122" s="1"/>
      <c r="KZK2122" s="1"/>
      <c r="KZL2122" s="1"/>
      <c r="KZM2122" s="1"/>
      <c r="KZN2122" s="1"/>
      <c r="KZO2122" s="1"/>
      <c r="KZP2122" s="1"/>
      <c r="KZQ2122" s="1"/>
      <c r="KZR2122" s="1"/>
      <c r="KZS2122" s="1"/>
      <c r="KZT2122" s="1"/>
      <c r="KZU2122" s="1"/>
      <c r="KZV2122" s="1"/>
      <c r="KZW2122" s="1"/>
      <c r="KZX2122" s="1"/>
      <c r="KZY2122" s="1"/>
      <c r="KZZ2122" s="1"/>
      <c r="LAA2122" s="1"/>
      <c r="LAB2122" s="1"/>
      <c r="LAC2122" s="1"/>
      <c r="LAD2122" s="1"/>
      <c r="LAE2122" s="1"/>
      <c r="LAF2122" s="1"/>
      <c r="LAG2122" s="1"/>
      <c r="LAH2122" s="1"/>
      <c r="LAI2122" s="1"/>
      <c r="LAJ2122" s="1"/>
      <c r="LAK2122" s="1"/>
      <c r="LAL2122" s="1"/>
      <c r="LAM2122" s="1"/>
      <c r="LAN2122" s="1"/>
      <c r="LAO2122" s="1"/>
      <c r="LAP2122" s="1"/>
      <c r="LAQ2122" s="1"/>
      <c r="LAR2122" s="1"/>
      <c r="LAS2122" s="1"/>
      <c r="LAT2122" s="1"/>
      <c r="LAU2122" s="1"/>
      <c r="LAV2122" s="1"/>
      <c r="LAW2122" s="1"/>
      <c r="LAX2122" s="1"/>
      <c r="LAY2122" s="1"/>
      <c r="LAZ2122" s="1"/>
      <c r="LBA2122" s="1"/>
      <c r="LBB2122" s="1"/>
      <c r="LBC2122" s="1"/>
      <c r="LBD2122" s="1"/>
      <c r="LBE2122" s="1"/>
      <c r="LBF2122" s="1"/>
      <c r="LBG2122" s="1"/>
      <c r="LBH2122" s="1"/>
      <c r="LBI2122" s="1"/>
      <c r="LBJ2122" s="1"/>
      <c r="LBK2122" s="1"/>
      <c r="LBL2122" s="1"/>
      <c r="LBM2122" s="1"/>
      <c r="LBN2122" s="1"/>
      <c r="LBO2122" s="1"/>
      <c r="LBP2122" s="1"/>
      <c r="LBQ2122" s="1"/>
      <c r="LBR2122" s="1"/>
      <c r="LBS2122" s="1"/>
      <c r="LBT2122" s="1"/>
      <c r="LBU2122" s="1"/>
      <c r="LBV2122" s="1"/>
      <c r="LBW2122" s="1"/>
      <c r="LBX2122" s="1"/>
      <c r="LBY2122" s="1"/>
      <c r="LBZ2122" s="1"/>
      <c r="LCA2122" s="1"/>
      <c r="LCB2122" s="1"/>
      <c r="LCC2122" s="1"/>
      <c r="LCD2122" s="1"/>
      <c r="LCE2122" s="1"/>
      <c r="LCF2122" s="1"/>
      <c r="LCG2122" s="1"/>
      <c r="LCH2122" s="1"/>
      <c r="LCI2122" s="1"/>
      <c r="LCJ2122" s="1"/>
      <c r="LCK2122" s="1"/>
      <c r="LCL2122" s="1"/>
      <c r="LCM2122" s="1"/>
      <c r="LCN2122" s="1"/>
      <c r="LCO2122" s="1"/>
      <c r="LCP2122" s="1"/>
      <c r="LCQ2122" s="1"/>
      <c r="LCR2122" s="1"/>
      <c r="LCS2122" s="1"/>
      <c r="LCT2122" s="1"/>
      <c r="LCU2122" s="1"/>
      <c r="LCV2122" s="1"/>
      <c r="LCW2122" s="1"/>
      <c r="LCX2122" s="1"/>
      <c r="LCY2122" s="1"/>
      <c r="LCZ2122" s="1"/>
      <c r="LDA2122" s="1"/>
      <c r="LDB2122" s="1"/>
      <c r="LDC2122" s="1"/>
      <c r="LDD2122" s="1"/>
      <c r="LDE2122" s="1"/>
      <c r="LDF2122" s="1"/>
      <c r="LDG2122" s="1"/>
      <c r="LDH2122" s="1"/>
      <c r="LDI2122" s="1"/>
      <c r="LDJ2122" s="1"/>
      <c r="LDK2122" s="1"/>
      <c r="LDL2122" s="1"/>
      <c r="LDM2122" s="1"/>
      <c r="LDN2122" s="1"/>
      <c r="LDO2122" s="1"/>
      <c r="LDP2122" s="1"/>
      <c r="LDQ2122" s="1"/>
      <c r="LDR2122" s="1"/>
      <c r="LDS2122" s="1"/>
      <c r="LDT2122" s="1"/>
      <c r="LDU2122" s="1"/>
      <c r="LDV2122" s="1"/>
      <c r="LDW2122" s="1"/>
      <c r="LDX2122" s="1"/>
      <c r="LDY2122" s="1"/>
      <c r="LDZ2122" s="1"/>
      <c r="LEA2122" s="1"/>
      <c r="LEB2122" s="1"/>
      <c r="LEC2122" s="1"/>
      <c r="LED2122" s="1"/>
      <c r="LEE2122" s="1"/>
      <c r="LEF2122" s="1"/>
      <c r="LEG2122" s="1"/>
      <c r="LEH2122" s="1"/>
      <c r="LEI2122" s="1"/>
      <c r="LEJ2122" s="1"/>
      <c r="LEK2122" s="1"/>
      <c r="LEL2122" s="1"/>
      <c r="LEM2122" s="1"/>
      <c r="LEN2122" s="1"/>
      <c r="LEO2122" s="1"/>
      <c r="LEP2122" s="1"/>
      <c r="LEQ2122" s="1"/>
      <c r="LER2122" s="1"/>
      <c r="LES2122" s="1"/>
      <c r="LET2122" s="1"/>
      <c r="LEU2122" s="1"/>
      <c r="LEV2122" s="1"/>
      <c r="LEW2122" s="1"/>
      <c r="LEX2122" s="1"/>
      <c r="LEY2122" s="1"/>
      <c r="LEZ2122" s="1"/>
      <c r="LFA2122" s="1"/>
      <c r="LFB2122" s="1"/>
      <c r="LFC2122" s="1"/>
      <c r="LFD2122" s="1"/>
      <c r="LFE2122" s="1"/>
      <c r="LFF2122" s="1"/>
      <c r="LFG2122" s="1"/>
      <c r="LFH2122" s="1"/>
      <c r="LFI2122" s="1"/>
      <c r="LFJ2122" s="1"/>
      <c r="LFK2122" s="1"/>
      <c r="LFL2122" s="1"/>
      <c r="LFM2122" s="1"/>
      <c r="LFN2122" s="1"/>
      <c r="LFO2122" s="1"/>
      <c r="LFP2122" s="1"/>
      <c r="LFQ2122" s="1"/>
      <c r="LFR2122" s="1"/>
      <c r="LFS2122" s="1"/>
      <c r="LFT2122" s="1"/>
      <c r="LFU2122" s="1"/>
      <c r="LFV2122" s="1"/>
      <c r="LFW2122" s="1"/>
      <c r="LFX2122" s="1"/>
      <c r="LFY2122" s="1"/>
      <c r="LFZ2122" s="1"/>
      <c r="LGA2122" s="1"/>
      <c r="LGB2122" s="1"/>
      <c r="LGC2122" s="1"/>
      <c r="LGD2122" s="1"/>
      <c r="LGE2122" s="1"/>
      <c r="LGF2122" s="1"/>
      <c r="LGG2122" s="1"/>
      <c r="LGH2122" s="1"/>
      <c r="LGI2122" s="1"/>
      <c r="LGJ2122" s="1"/>
      <c r="LGK2122" s="1"/>
      <c r="LGL2122" s="1"/>
      <c r="LGM2122" s="1"/>
      <c r="LGN2122" s="1"/>
      <c r="LGO2122" s="1"/>
      <c r="LGP2122" s="1"/>
      <c r="LGQ2122" s="1"/>
      <c r="LGR2122" s="1"/>
      <c r="LGS2122" s="1"/>
      <c r="LGT2122" s="1"/>
      <c r="LGU2122" s="1"/>
      <c r="LGV2122" s="1"/>
      <c r="LGW2122" s="1"/>
      <c r="LGX2122" s="1"/>
      <c r="LGY2122" s="1"/>
      <c r="LGZ2122" s="1"/>
      <c r="LHA2122" s="1"/>
      <c r="LHB2122" s="1"/>
      <c r="LHC2122" s="1"/>
      <c r="LHD2122" s="1"/>
      <c r="LHE2122" s="1"/>
      <c r="LHF2122" s="1"/>
      <c r="LHG2122" s="1"/>
      <c r="LHH2122" s="1"/>
      <c r="LHI2122" s="1"/>
      <c r="LHJ2122" s="1"/>
      <c r="LHK2122" s="1"/>
      <c r="LHL2122" s="1"/>
      <c r="LHM2122" s="1"/>
      <c r="LHN2122" s="1"/>
      <c r="LHO2122" s="1"/>
      <c r="LHP2122" s="1"/>
      <c r="LHQ2122" s="1"/>
      <c r="LHR2122" s="1"/>
      <c r="LHS2122" s="1"/>
      <c r="LHT2122" s="1"/>
      <c r="LHU2122" s="1"/>
      <c r="LHV2122" s="1"/>
      <c r="LHW2122" s="1"/>
      <c r="LHX2122" s="1"/>
      <c r="LHY2122" s="1"/>
      <c r="LHZ2122" s="1"/>
      <c r="LIA2122" s="1"/>
      <c r="LIB2122" s="1"/>
      <c r="LIC2122" s="1"/>
      <c r="LID2122" s="1"/>
      <c r="LIE2122" s="1"/>
      <c r="LIF2122" s="1"/>
      <c r="LIG2122" s="1"/>
      <c r="LIH2122" s="1"/>
      <c r="LII2122" s="1"/>
      <c r="LIJ2122" s="1"/>
      <c r="LIK2122" s="1"/>
      <c r="LIL2122" s="1"/>
      <c r="LIM2122" s="1"/>
      <c r="LIN2122" s="1"/>
      <c r="LIO2122" s="1"/>
      <c r="LIP2122" s="1"/>
      <c r="LIQ2122" s="1"/>
      <c r="LIR2122" s="1"/>
      <c r="LIS2122" s="1"/>
      <c r="LIT2122" s="1"/>
      <c r="LIU2122" s="1"/>
      <c r="LIV2122" s="1"/>
      <c r="LIW2122" s="1"/>
      <c r="LIX2122" s="1"/>
      <c r="LIY2122" s="1"/>
      <c r="LIZ2122" s="1"/>
      <c r="LJA2122" s="1"/>
      <c r="LJB2122" s="1"/>
      <c r="LJC2122" s="1"/>
      <c r="LJD2122" s="1"/>
      <c r="LJE2122" s="1"/>
      <c r="LJF2122" s="1"/>
      <c r="LJG2122" s="1"/>
      <c r="LJH2122" s="1"/>
      <c r="LJI2122" s="1"/>
      <c r="LJJ2122" s="1"/>
      <c r="LJK2122" s="1"/>
      <c r="LJL2122" s="1"/>
      <c r="LJM2122" s="1"/>
      <c r="LJN2122" s="1"/>
      <c r="LJO2122" s="1"/>
      <c r="LJP2122" s="1"/>
      <c r="LJQ2122" s="1"/>
      <c r="LJR2122" s="1"/>
      <c r="LJS2122" s="1"/>
      <c r="LJT2122" s="1"/>
      <c r="LJU2122" s="1"/>
      <c r="LJV2122" s="1"/>
      <c r="LJW2122" s="1"/>
      <c r="LJX2122" s="1"/>
      <c r="LJY2122" s="1"/>
      <c r="LJZ2122" s="1"/>
      <c r="LKA2122" s="1"/>
      <c r="LKB2122" s="1"/>
      <c r="LKC2122" s="1"/>
      <c r="LKD2122" s="1"/>
      <c r="LKE2122" s="1"/>
      <c r="LKF2122" s="1"/>
      <c r="LKG2122" s="1"/>
      <c r="LKH2122" s="1"/>
      <c r="LKI2122" s="1"/>
      <c r="LKJ2122" s="1"/>
      <c r="LKK2122" s="1"/>
      <c r="LKL2122" s="1"/>
      <c r="LKM2122" s="1"/>
      <c r="LKN2122" s="1"/>
      <c r="LKO2122" s="1"/>
      <c r="LKP2122" s="1"/>
      <c r="LKQ2122" s="1"/>
      <c r="LKR2122" s="1"/>
      <c r="LKS2122" s="1"/>
      <c r="LKT2122" s="1"/>
      <c r="LKU2122" s="1"/>
      <c r="LKV2122" s="1"/>
      <c r="LKW2122" s="1"/>
      <c r="LKX2122" s="1"/>
      <c r="LKY2122" s="1"/>
      <c r="LKZ2122" s="1"/>
      <c r="LLA2122" s="1"/>
      <c r="LLB2122" s="1"/>
      <c r="LLC2122" s="1"/>
      <c r="LLD2122" s="1"/>
      <c r="LLE2122" s="1"/>
      <c r="LLF2122" s="1"/>
      <c r="LLG2122" s="1"/>
      <c r="LLH2122" s="1"/>
      <c r="LLI2122" s="1"/>
      <c r="LLJ2122" s="1"/>
      <c r="LLK2122" s="1"/>
      <c r="LLL2122" s="1"/>
      <c r="LLM2122" s="1"/>
      <c r="LLN2122" s="1"/>
      <c r="LLO2122" s="1"/>
      <c r="LLP2122" s="1"/>
      <c r="LLQ2122" s="1"/>
      <c r="LLR2122" s="1"/>
      <c r="LLS2122" s="1"/>
      <c r="LLT2122" s="1"/>
      <c r="LLU2122" s="1"/>
      <c r="LLV2122" s="1"/>
      <c r="LLW2122" s="1"/>
      <c r="LLX2122" s="1"/>
      <c r="LLY2122" s="1"/>
      <c r="LLZ2122" s="1"/>
      <c r="LMA2122" s="1"/>
      <c r="LMB2122" s="1"/>
      <c r="LMC2122" s="1"/>
      <c r="LMD2122" s="1"/>
      <c r="LME2122" s="1"/>
      <c r="LMF2122" s="1"/>
      <c r="LMG2122" s="1"/>
      <c r="LMH2122" s="1"/>
      <c r="LMI2122" s="1"/>
      <c r="LMJ2122" s="1"/>
      <c r="LMK2122" s="1"/>
      <c r="LML2122" s="1"/>
      <c r="LMM2122" s="1"/>
      <c r="LMN2122" s="1"/>
      <c r="LMO2122" s="1"/>
      <c r="LMP2122" s="1"/>
      <c r="LMQ2122" s="1"/>
      <c r="LMR2122" s="1"/>
      <c r="LMS2122" s="1"/>
      <c r="LMT2122" s="1"/>
      <c r="LMU2122" s="1"/>
      <c r="LMV2122" s="1"/>
      <c r="LMW2122" s="1"/>
      <c r="LMX2122" s="1"/>
      <c r="LMY2122" s="1"/>
      <c r="LMZ2122" s="1"/>
      <c r="LNA2122" s="1"/>
      <c r="LNB2122" s="1"/>
      <c r="LNC2122" s="1"/>
      <c r="LND2122" s="1"/>
      <c r="LNE2122" s="1"/>
      <c r="LNF2122" s="1"/>
      <c r="LNG2122" s="1"/>
      <c r="LNH2122" s="1"/>
      <c r="LNI2122" s="1"/>
      <c r="LNJ2122" s="1"/>
      <c r="LNK2122" s="1"/>
      <c r="LNL2122" s="1"/>
      <c r="LNM2122" s="1"/>
      <c r="LNN2122" s="1"/>
      <c r="LNO2122" s="1"/>
      <c r="LNP2122" s="1"/>
      <c r="LNQ2122" s="1"/>
      <c r="LNR2122" s="1"/>
      <c r="LNS2122" s="1"/>
      <c r="LNT2122" s="1"/>
      <c r="LNU2122" s="1"/>
      <c r="LNV2122" s="1"/>
      <c r="LNW2122" s="1"/>
      <c r="LNX2122" s="1"/>
      <c r="LNY2122" s="1"/>
      <c r="LNZ2122" s="1"/>
      <c r="LOA2122" s="1"/>
      <c r="LOB2122" s="1"/>
      <c r="LOC2122" s="1"/>
      <c r="LOD2122" s="1"/>
      <c r="LOE2122" s="1"/>
      <c r="LOF2122" s="1"/>
      <c r="LOG2122" s="1"/>
      <c r="LOH2122" s="1"/>
      <c r="LOI2122" s="1"/>
      <c r="LOJ2122" s="1"/>
      <c r="LOK2122" s="1"/>
      <c r="LOL2122" s="1"/>
      <c r="LOM2122" s="1"/>
      <c r="LON2122" s="1"/>
      <c r="LOO2122" s="1"/>
      <c r="LOP2122" s="1"/>
      <c r="LOQ2122" s="1"/>
      <c r="LOR2122" s="1"/>
      <c r="LOS2122" s="1"/>
      <c r="LOT2122" s="1"/>
      <c r="LOU2122" s="1"/>
      <c r="LOV2122" s="1"/>
      <c r="LOW2122" s="1"/>
      <c r="LOX2122" s="1"/>
      <c r="LOY2122" s="1"/>
      <c r="LOZ2122" s="1"/>
      <c r="LPA2122" s="1"/>
      <c r="LPB2122" s="1"/>
      <c r="LPC2122" s="1"/>
      <c r="LPD2122" s="1"/>
      <c r="LPE2122" s="1"/>
      <c r="LPF2122" s="1"/>
      <c r="LPG2122" s="1"/>
      <c r="LPH2122" s="1"/>
      <c r="LPI2122" s="1"/>
      <c r="LPJ2122" s="1"/>
      <c r="LPK2122" s="1"/>
      <c r="LPL2122" s="1"/>
      <c r="LPM2122" s="1"/>
      <c r="LPN2122" s="1"/>
      <c r="LPO2122" s="1"/>
      <c r="LPP2122" s="1"/>
      <c r="LPQ2122" s="1"/>
      <c r="LPR2122" s="1"/>
      <c r="LPS2122" s="1"/>
      <c r="LPT2122" s="1"/>
      <c r="LPU2122" s="1"/>
      <c r="LPV2122" s="1"/>
      <c r="LPW2122" s="1"/>
      <c r="LPX2122" s="1"/>
      <c r="LPY2122" s="1"/>
      <c r="LPZ2122" s="1"/>
      <c r="LQA2122" s="1"/>
      <c r="LQB2122" s="1"/>
      <c r="LQC2122" s="1"/>
      <c r="LQD2122" s="1"/>
      <c r="LQE2122" s="1"/>
      <c r="LQF2122" s="1"/>
      <c r="LQG2122" s="1"/>
      <c r="LQH2122" s="1"/>
      <c r="LQI2122" s="1"/>
      <c r="LQJ2122" s="1"/>
      <c r="LQK2122" s="1"/>
      <c r="LQL2122" s="1"/>
      <c r="LQM2122" s="1"/>
      <c r="LQN2122" s="1"/>
      <c r="LQO2122" s="1"/>
      <c r="LQP2122" s="1"/>
      <c r="LQQ2122" s="1"/>
      <c r="LQR2122" s="1"/>
      <c r="LQS2122" s="1"/>
      <c r="LQT2122" s="1"/>
      <c r="LQU2122" s="1"/>
      <c r="LQV2122" s="1"/>
      <c r="LQW2122" s="1"/>
      <c r="LQX2122" s="1"/>
      <c r="LQY2122" s="1"/>
      <c r="LQZ2122" s="1"/>
      <c r="LRA2122" s="1"/>
      <c r="LRB2122" s="1"/>
      <c r="LRC2122" s="1"/>
      <c r="LRD2122" s="1"/>
      <c r="LRE2122" s="1"/>
      <c r="LRF2122" s="1"/>
      <c r="LRG2122" s="1"/>
      <c r="LRH2122" s="1"/>
      <c r="LRI2122" s="1"/>
      <c r="LRJ2122" s="1"/>
      <c r="LRK2122" s="1"/>
      <c r="LRL2122" s="1"/>
      <c r="LRM2122" s="1"/>
      <c r="LRN2122" s="1"/>
      <c r="LRO2122" s="1"/>
      <c r="LRP2122" s="1"/>
      <c r="LRQ2122" s="1"/>
      <c r="LRR2122" s="1"/>
      <c r="LRS2122" s="1"/>
      <c r="LRT2122" s="1"/>
      <c r="LRU2122" s="1"/>
      <c r="LRV2122" s="1"/>
      <c r="LRW2122" s="1"/>
      <c r="LRX2122" s="1"/>
      <c r="LRY2122" s="1"/>
      <c r="LRZ2122" s="1"/>
      <c r="LSA2122" s="1"/>
      <c r="LSB2122" s="1"/>
      <c r="LSC2122" s="1"/>
      <c r="LSD2122" s="1"/>
      <c r="LSE2122" s="1"/>
      <c r="LSF2122" s="1"/>
      <c r="LSG2122" s="1"/>
      <c r="LSH2122" s="1"/>
      <c r="LSI2122" s="1"/>
      <c r="LSJ2122" s="1"/>
      <c r="LSK2122" s="1"/>
      <c r="LSL2122" s="1"/>
      <c r="LSM2122" s="1"/>
      <c r="LSN2122" s="1"/>
      <c r="LSO2122" s="1"/>
      <c r="LSP2122" s="1"/>
      <c r="LSQ2122" s="1"/>
      <c r="LSR2122" s="1"/>
      <c r="LSS2122" s="1"/>
      <c r="LST2122" s="1"/>
      <c r="LSU2122" s="1"/>
      <c r="LSV2122" s="1"/>
      <c r="LSW2122" s="1"/>
      <c r="LSX2122" s="1"/>
      <c r="LSY2122" s="1"/>
      <c r="LSZ2122" s="1"/>
      <c r="LTA2122" s="1"/>
      <c r="LTB2122" s="1"/>
      <c r="LTC2122" s="1"/>
      <c r="LTD2122" s="1"/>
      <c r="LTE2122" s="1"/>
      <c r="LTF2122" s="1"/>
      <c r="LTG2122" s="1"/>
      <c r="LTH2122" s="1"/>
      <c r="LTI2122" s="1"/>
      <c r="LTJ2122" s="1"/>
      <c r="LTK2122" s="1"/>
      <c r="LTL2122" s="1"/>
      <c r="LTM2122" s="1"/>
      <c r="LTN2122" s="1"/>
      <c r="LTO2122" s="1"/>
      <c r="LTP2122" s="1"/>
      <c r="LTQ2122" s="1"/>
      <c r="LTR2122" s="1"/>
      <c r="LTS2122" s="1"/>
      <c r="LTT2122" s="1"/>
      <c r="LTU2122" s="1"/>
      <c r="LTV2122" s="1"/>
      <c r="LTW2122" s="1"/>
      <c r="LTX2122" s="1"/>
      <c r="LTY2122" s="1"/>
      <c r="LTZ2122" s="1"/>
      <c r="LUA2122" s="1"/>
      <c r="LUB2122" s="1"/>
      <c r="LUC2122" s="1"/>
      <c r="LUD2122" s="1"/>
      <c r="LUE2122" s="1"/>
      <c r="LUF2122" s="1"/>
      <c r="LUG2122" s="1"/>
      <c r="LUH2122" s="1"/>
      <c r="LUI2122" s="1"/>
      <c r="LUJ2122" s="1"/>
      <c r="LUK2122" s="1"/>
      <c r="LUL2122" s="1"/>
      <c r="LUM2122" s="1"/>
      <c r="LUN2122" s="1"/>
      <c r="LUO2122" s="1"/>
      <c r="LUP2122" s="1"/>
      <c r="LUQ2122" s="1"/>
      <c r="LUR2122" s="1"/>
      <c r="LUS2122" s="1"/>
      <c r="LUT2122" s="1"/>
      <c r="LUU2122" s="1"/>
      <c r="LUV2122" s="1"/>
      <c r="LUW2122" s="1"/>
      <c r="LUX2122" s="1"/>
      <c r="LUY2122" s="1"/>
      <c r="LUZ2122" s="1"/>
      <c r="LVA2122" s="1"/>
      <c r="LVB2122" s="1"/>
      <c r="LVC2122" s="1"/>
      <c r="LVD2122" s="1"/>
      <c r="LVE2122" s="1"/>
      <c r="LVF2122" s="1"/>
      <c r="LVG2122" s="1"/>
      <c r="LVH2122" s="1"/>
      <c r="LVI2122" s="1"/>
      <c r="LVJ2122" s="1"/>
      <c r="LVK2122" s="1"/>
      <c r="LVL2122" s="1"/>
      <c r="LVM2122" s="1"/>
      <c r="LVN2122" s="1"/>
      <c r="LVO2122" s="1"/>
      <c r="LVP2122" s="1"/>
      <c r="LVQ2122" s="1"/>
      <c r="LVR2122" s="1"/>
      <c r="LVS2122" s="1"/>
      <c r="LVT2122" s="1"/>
      <c r="LVU2122" s="1"/>
      <c r="LVV2122" s="1"/>
      <c r="LVW2122" s="1"/>
      <c r="LVX2122" s="1"/>
      <c r="LVY2122" s="1"/>
      <c r="LVZ2122" s="1"/>
      <c r="LWA2122" s="1"/>
      <c r="LWB2122" s="1"/>
      <c r="LWC2122" s="1"/>
      <c r="LWD2122" s="1"/>
      <c r="LWE2122" s="1"/>
      <c r="LWF2122" s="1"/>
      <c r="LWG2122" s="1"/>
      <c r="LWH2122" s="1"/>
      <c r="LWI2122" s="1"/>
      <c r="LWJ2122" s="1"/>
      <c r="LWK2122" s="1"/>
      <c r="LWL2122" s="1"/>
      <c r="LWM2122" s="1"/>
      <c r="LWN2122" s="1"/>
      <c r="LWO2122" s="1"/>
      <c r="LWP2122" s="1"/>
      <c r="LWQ2122" s="1"/>
      <c r="LWR2122" s="1"/>
      <c r="LWS2122" s="1"/>
      <c r="LWT2122" s="1"/>
      <c r="LWU2122" s="1"/>
      <c r="LWV2122" s="1"/>
      <c r="LWW2122" s="1"/>
      <c r="LWX2122" s="1"/>
      <c r="LWY2122" s="1"/>
      <c r="LWZ2122" s="1"/>
      <c r="LXA2122" s="1"/>
      <c r="LXB2122" s="1"/>
      <c r="LXC2122" s="1"/>
      <c r="LXD2122" s="1"/>
      <c r="LXE2122" s="1"/>
      <c r="LXF2122" s="1"/>
      <c r="LXG2122" s="1"/>
      <c r="LXH2122" s="1"/>
      <c r="LXI2122" s="1"/>
      <c r="LXJ2122" s="1"/>
      <c r="LXK2122" s="1"/>
      <c r="LXL2122" s="1"/>
      <c r="LXM2122" s="1"/>
      <c r="LXN2122" s="1"/>
      <c r="LXO2122" s="1"/>
      <c r="LXP2122" s="1"/>
      <c r="LXQ2122" s="1"/>
      <c r="LXR2122" s="1"/>
      <c r="LXS2122" s="1"/>
      <c r="LXT2122" s="1"/>
      <c r="LXU2122" s="1"/>
      <c r="LXV2122" s="1"/>
      <c r="LXW2122" s="1"/>
      <c r="LXX2122" s="1"/>
      <c r="LXY2122" s="1"/>
      <c r="LXZ2122" s="1"/>
      <c r="LYA2122" s="1"/>
      <c r="LYB2122" s="1"/>
      <c r="LYC2122" s="1"/>
      <c r="LYD2122" s="1"/>
      <c r="LYE2122" s="1"/>
      <c r="LYF2122" s="1"/>
      <c r="LYG2122" s="1"/>
      <c r="LYH2122" s="1"/>
      <c r="LYI2122" s="1"/>
      <c r="LYJ2122" s="1"/>
      <c r="LYK2122" s="1"/>
      <c r="LYL2122" s="1"/>
      <c r="LYM2122" s="1"/>
      <c r="LYN2122" s="1"/>
      <c r="LYO2122" s="1"/>
      <c r="LYP2122" s="1"/>
      <c r="LYQ2122" s="1"/>
      <c r="LYR2122" s="1"/>
      <c r="LYS2122" s="1"/>
      <c r="LYT2122" s="1"/>
      <c r="LYU2122" s="1"/>
      <c r="LYV2122" s="1"/>
      <c r="LYW2122" s="1"/>
      <c r="LYX2122" s="1"/>
      <c r="LYY2122" s="1"/>
      <c r="LYZ2122" s="1"/>
      <c r="LZA2122" s="1"/>
      <c r="LZB2122" s="1"/>
      <c r="LZC2122" s="1"/>
      <c r="LZD2122" s="1"/>
      <c r="LZE2122" s="1"/>
      <c r="LZF2122" s="1"/>
      <c r="LZG2122" s="1"/>
      <c r="LZH2122" s="1"/>
      <c r="LZI2122" s="1"/>
      <c r="LZJ2122" s="1"/>
      <c r="LZK2122" s="1"/>
      <c r="LZL2122" s="1"/>
      <c r="LZM2122" s="1"/>
      <c r="LZN2122" s="1"/>
      <c r="LZO2122" s="1"/>
      <c r="LZP2122" s="1"/>
      <c r="LZQ2122" s="1"/>
      <c r="LZR2122" s="1"/>
      <c r="LZS2122" s="1"/>
      <c r="LZT2122" s="1"/>
      <c r="LZU2122" s="1"/>
      <c r="LZV2122" s="1"/>
      <c r="LZW2122" s="1"/>
      <c r="LZX2122" s="1"/>
      <c r="LZY2122" s="1"/>
      <c r="LZZ2122" s="1"/>
      <c r="MAA2122" s="1"/>
      <c r="MAB2122" s="1"/>
      <c r="MAC2122" s="1"/>
      <c r="MAD2122" s="1"/>
      <c r="MAE2122" s="1"/>
      <c r="MAF2122" s="1"/>
      <c r="MAG2122" s="1"/>
      <c r="MAH2122" s="1"/>
      <c r="MAI2122" s="1"/>
      <c r="MAJ2122" s="1"/>
      <c r="MAK2122" s="1"/>
      <c r="MAL2122" s="1"/>
      <c r="MAM2122" s="1"/>
      <c r="MAN2122" s="1"/>
      <c r="MAO2122" s="1"/>
      <c r="MAP2122" s="1"/>
      <c r="MAQ2122" s="1"/>
      <c r="MAR2122" s="1"/>
      <c r="MAS2122" s="1"/>
      <c r="MAT2122" s="1"/>
      <c r="MAU2122" s="1"/>
      <c r="MAV2122" s="1"/>
      <c r="MAW2122" s="1"/>
      <c r="MAX2122" s="1"/>
      <c r="MAY2122" s="1"/>
      <c r="MAZ2122" s="1"/>
      <c r="MBA2122" s="1"/>
      <c r="MBB2122" s="1"/>
      <c r="MBC2122" s="1"/>
      <c r="MBD2122" s="1"/>
      <c r="MBE2122" s="1"/>
      <c r="MBF2122" s="1"/>
      <c r="MBG2122" s="1"/>
      <c r="MBH2122" s="1"/>
      <c r="MBI2122" s="1"/>
      <c r="MBJ2122" s="1"/>
      <c r="MBK2122" s="1"/>
      <c r="MBL2122" s="1"/>
      <c r="MBM2122" s="1"/>
      <c r="MBN2122" s="1"/>
      <c r="MBO2122" s="1"/>
      <c r="MBP2122" s="1"/>
      <c r="MBQ2122" s="1"/>
      <c r="MBR2122" s="1"/>
      <c r="MBS2122" s="1"/>
      <c r="MBT2122" s="1"/>
      <c r="MBU2122" s="1"/>
      <c r="MBV2122" s="1"/>
      <c r="MBW2122" s="1"/>
      <c r="MBX2122" s="1"/>
      <c r="MBY2122" s="1"/>
      <c r="MBZ2122" s="1"/>
      <c r="MCA2122" s="1"/>
      <c r="MCB2122" s="1"/>
      <c r="MCC2122" s="1"/>
      <c r="MCD2122" s="1"/>
      <c r="MCE2122" s="1"/>
      <c r="MCF2122" s="1"/>
      <c r="MCG2122" s="1"/>
      <c r="MCH2122" s="1"/>
      <c r="MCI2122" s="1"/>
      <c r="MCJ2122" s="1"/>
      <c r="MCK2122" s="1"/>
      <c r="MCL2122" s="1"/>
      <c r="MCM2122" s="1"/>
      <c r="MCN2122" s="1"/>
      <c r="MCO2122" s="1"/>
      <c r="MCP2122" s="1"/>
      <c r="MCQ2122" s="1"/>
      <c r="MCR2122" s="1"/>
      <c r="MCS2122" s="1"/>
      <c r="MCT2122" s="1"/>
      <c r="MCU2122" s="1"/>
      <c r="MCV2122" s="1"/>
      <c r="MCW2122" s="1"/>
      <c r="MCX2122" s="1"/>
      <c r="MCY2122" s="1"/>
      <c r="MCZ2122" s="1"/>
      <c r="MDA2122" s="1"/>
      <c r="MDB2122" s="1"/>
      <c r="MDC2122" s="1"/>
      <c r="MDD2122" s="1"/>
      <c r="MDE2122" s="1"/>
      <c r="MDF2122" s="1"/>
      <c r="MDG2122" s="1"/>
      <c r="MDH2122" s="1"/>
      <c r="MDI2122" s="1"/>
      <c r="MDJ2122" s="1"/>
      <c r="MDK2122" s="1"/>
      <c r="MDL2122" s="1"/>
      <c r="MDM2122" s="1"/>
      <c r="MDN2122" s="1"/>
      <c r="MDO2122" s="1"/>
      <c r="MDP2122" s="1"/>
      <c r="MDQ2122" s="1"/>
      <c r="MDR2122" s="1"/>
      <c r="MDS2122" s="1"/>
      <c r="MDT2122" s="1"/>
      <c r="MDU2122" s="1"/>
      <c r="MDV2122" s="1"/>
      <c r="MDW2122" s="1"/>
      <c r="MDX2122" s="1"/>
      <c r="MDY2122" s="1"/>
      <c r="MDZ2122" s="1"/>
      <c r="MEA2122" s="1"/>
      <c r="MEB2122" s="1"/>
      <c r="MEC2122" s="1"/>
      <c r="MED2122" s="1"/>
      <c r="MEE2122" s="1"/>
      <c r="MEF2122" s="1"/>
      <c r="MEG2122" s="1"/>
      <c r="MEH2122" s="1"/>
      <c r="MEI2122" s="1"/>
      <c r="MEJ2122" s="1"/>
      <c r="MEK2122" s="1"/>
      <c r="MEL2122" s="1"/>
      <c r="MEM2122" s="1"/>
      <c r="MEN2122" s="1"/>
      <c r="MEO2122" s="1"/>
      <c r="MEP2122" s="1"/>
      <c r="MEQ2122" s="1"/>
      <c r="MER2122" s="1"/>
      <c r="MES2122" s="1"/>
      <c r="MET2122" s="1"/>
      <c r="MEU2122" s="1"/>
      <c r="MEV2122" s="1"/>
      <c r="MEW2122" s="1"/>
      <c r="MEX2122" s="1"/>
      <c r="MEY2122" s="1"/>
      <c r="MEZ2122" s="1"/>
      <c r="MFA2122" s="1"/>
      <c r="MFB2122" s="1"/>
      <c r="MFC2122" s="1"/>
      <c r="MFD2122" s="1"/>
      <c r="MFE2122" s="1"/>
      <c r="MFF2122" s="1"/>
      <c r="MFG2122" s="1"/>
      <c r="MFH2122" s="1"/>
      <c r="MFI2122" s="1"/>
      <c r="MFJ2122" s="1"/>
      <c r="MFK2122" s="1"/>
      <c r="MFL2122" s="1"/>
      <c r="MFM2122" s="1"/>
      <c r="MFN2122" s="1"/>
      <c r="MFO2122" s="1"/>
      <c r="MFP2122" s="1"/>
      <c r="MFQ2122" s="1"/>
      <c r="MFR2122" s="1"/>
      <c r="MFS2122" s="1"/>
      <c r="MFT2122" s="1"/>
      <c r="MFU2122" s="1"/>
      <c r="MFV2122" s="1"/>
      <c r="MFW2122" s="1"/>
      <c r="MFX2122" s="1"/>
      <c r="MFY2122" s="1"/>
      <c r="MFZ2122" s="1"/>
      <c r="MGA2122" s="1"/>
      <c r="MGB2122" s="1"/>
      <c r="MGC2122" s="1"/>
      <c r="MGD2122" s="1"/>
      <c r="MGE2122" s="1"/>
      <c r="MGF2122" s="1"/>
      <c r="MGG2122" s="1"/>
      <c r="MGH2122" s="1"/>
      <c r="MGI2122" s="1"/>
      <c r="MGJ2122" s="1"/>
      <c r="MGK2122" s="1"/>
      <c r="MGL2122" s="1"/>
      <c r="MGM2122" s="1"/>
      <c r="MGN2122" s="1"/>
      <c r="MGO2122" s="1"/>
      <c r="MGP2122" s="1"/>
      <c r="MGQ2122" s="1"/>
      <c r="MGR2122" s="1"/>
      <c r="MGS2122" s="1"/>
      <c r="MGT2122" s="1"/>
      <c r="MGU2122" s="1"/>
      <c r="MGV2122" s="1"/>
      <c r="MGW2122" s="1"/>
      <c r="MGX2122" s="1"/>
      <c r="MGY2122" s="1"/>
      <c r="MGZ2122" s="1"/>
      <c r="MHA2122" s="1"/>
      <c r="MHB2122" s="1"/>
      <c r="MHC2122" s="1"/>
      <c r="MHD2122" s="1"/>
      <c r="MHE2122" s="1"/>
      <c r="MHF2122" s="1"/>
      <c r="MHG2122" s="1"/>
      <c r="MHH2122" s="1"/>
      <c r="MHI2122" s="1"/>
      <c r="MHJ2122" s="1"/>
      <c r="MHK2122" s="1"/>
      <c r="MHL2122" s="1"/>
      <c r="MHM2122" s="1"/>
      <c r="MHN2122" s="1"/>
      <c r="MHO2122" s="1"/>
      <c r="MHP2122" s="1"/>
      <c r="MHQ2122" s="1"/>
      <c r="MHR2122" s="1"/>
      <c r="MHS2122" s="1"/>
      <c r="MHT2122" s="1"/>
      <c r="MHU2122" s="1"/>
      <c r="MHV2122" s="1"/>
      <c r="MHW2122" s="1"/>
      <c r="MHX2122" s="1"/>
      <c r="MHY2122" s="1"/>
      <c r="MHZ2122" s="1"/>
      <c r="MIA2122" s="1"/>
      <c r="MIB2122" s="1"/>
      <c r="MIC2122" s="1"/>
      <c r="MID2122" s="1"/>
      <c r="MIE2122" s="1"/>
      <c r="MIF2122" s="1"/>
      <c r="MIG2122" s="1"/>
      <c r="MIH2122" s="1"/>
      <c r="MII2122" s="1"/>
      <c r="MIJ2122" s="1"/>
      <c r="MIK2122" s="1"/>
      <c r="MIL2122" s="1"/>
      <c r="MIM2122" s="1"/>
      <c r="MIN2122" s="1"/>
      <c r="MIO2122" s="1"/>
      <c r="MIP2122" s="1"/>
      <c r="MIQ2122" s="1"/>
      <c r="MIR2122" s="1"/>
      <c r="MIS2122" s="1"/>
      <c r="MIT2122" s="1"/>
      <c r="MIU2122" s="1"/>
      <c r="MIV2122" s="1"/>
      <c r="MIW2122" s="1"/>
      <c r="MIX2122" s="1"/>
      <c r="MIY2122" s="1"/>
      <c r="MIZ2122" s="1"/>
      <c r="MJA2122" s="1"/>
      <c r="MJB2122" s="1"/>
      <c r="MJC2122" s="1"/>
      <c r="MJD2122" s="1"/>
      <c r="MJE2122" s="1"/>
      <c r="MJF2122" s="1"/>
      <c r="MJG2122" s="1"/>
      <c r="MJH2122" s="1"/>
      <c r="MJI2122" s="1"/>
      <c r="MJJ2122" s="1"/>
      <c r="MJK2122" s="1"/>
      <c r="MJL2122" s="1"/>
      <c r="MJM2122" s="1"/>
      <c r="MJN2122" s="1"/>
      <c r="MJO2122" s="1"/>
      <c r="MJP2122" s="1"/>
      <c r="MJQ2122" s="1"/>
      <c r="MJR2122" s="1"/>
      <c r="MJS2122" s="1"/>
      <c r="MJT2122" s="1"/>
      <c r="MJU2122" s="1"/>
      <c r="MJV2122" s="1"/>
      <c r="MJW2122" s="1"/>
      <c r="MJX2122" s="1"/>
      <c r="MJY2122" s="1"/>
      <c r="MJZ2122" s="1"/>
      <c r="MKA2122" s="1"/>
      <c r="MKB2122" s="1"/>
      <c r="MKC2122" s="1"/>
      <c r="MKD2122" s="1"/>
      <c r="MKE2122" s="1"/>
      <c r="MKF2122" s="1"/>
      <c r="MKG2122" s="1"/>
      <c r="MKH2122" s="1"/>
      <c r="MKI2122" s="1"/>
      <c r="MKJ2122" s="1"/>
      <c r="MKK2122" s="1"/>
      <c r="MKL2122" s="1"/>
      <c r="MKM2122" s="1"/>
      <c r="MKN2122" s="1"/>
      <c r="MKO2122" s="1"/>
      <c r="MKP2122" s="1"/>
      <c r="MKQ2122" s="1"/>
      <c r="MKR2122" s="1"/>
      <c r="MKS2122" s="1"/>
      <c r="MKT2122" s="1"/>
      <c r="MKU2122" s="1"/>
      <c r="MKV2122" s="1"/>
      <c r="MKW2122" s="1"/>
      <c r="MKX2122" s="1"/>
      <c r="MKY2122" s="1"/>
      <c r="MKZ2122" s="1"/>
      <c r="MLA2122" s="1"/>
      <c r="MLB2122" s="1"/>
      <c r="MLC2122" s="1"/>
      <c r="MLD2122" s="1"/>
      <c r="MLE2122" s="1"/>
      <c r="MLF2122" s="1"/>
      <c r="MLG2122" s="1"/>
      <c r="MLH2122" s="1"/>
      <c r="MLI2122" s="1"/>
      <c r="MLJ2122" s="1"/>
      <c r="MLK2122" s="1"/>
      <c r="MLL2122" s="1"/>
      <c r="MLM2122" s="1"/>
      <c r="MLN2122" s="1"/>
      <c r="MLO2122" s="1"/>
      <c r="MLP2122" s="1"/>
      <c r="MLQ2122" s="1"/>
      <c r="MLR2122" s="1"/>
      <c r="MLS2122" s="1"/>
      <c r="MLT2122" s="1"/>
      <c r="MLU2122" s="1"/>
      <c r="MLV2122" s="1"/>
      <c r="MLW2122" s="1"/>
      <c r="MLX2122" s="1"/>
      <c r="MLY2122" s="1"/>
      <c r="MLZ2122" s="1"/>
      <c r="MMA2122" s="1"/>
      <c r="MMB2122" s="1"/>
      <c r="MMC2122" s="1"/>
      <c r="MMD2122" s="1"/>
      <c r="MME2122" s="1"/>
      <c r="MMF2122" s="1"/>
      <c r="MMG2122" s="1"/>
      <c r="MMH2122" s="1"/>
      <c r="MMI2122" s="1"/>
      <c r="MMJ2122" s="1"/>
      <c r="MMK2122" s="1"/>
      <c r="MML2122" s="1"/>
      <c r="MMM2122" s="1"/>
      <c r="MMN2122" s="1"/>
      <c r="MMO2122" s="1"/>
      <c r="MMP2122" s="1"/>
      <c r="MMQ2122" s="1"/>
      <c r="MMR2122" s="1"/>
      <c r="MMS2122" s="1"/>
      <c r="MMT2122" s="1"/>
      <c r="MMU2122" s="1"/>
      <c r="MMV2122" s="1"/>
      <c r="MMW2122" s="1"/>
      <c r="MMX2122" s="1"/>
      <c r="MMY2122" s="1"/>
      <c r="MMZ2122" s="1"/>
      <c r="MNA2122" s="1"/>
      <c r="MNB2122" s="1"/>
      <c r="MNC2122" s="1"/>
      <c r="MND2122" s="1"/>
      <c r="MNE2122" s="1"/>
      <c r="MNF2122" s="1"/>
      <c r="MNG2122" s="1"/>
      <c r="MNH2122" s="1"/>
      <c r="MNI2122" s="1"/>
      <c r="MNJ2122" s="1"/>
      <c r="MNK2122" s="1"/>
      <c r="MNL2122" s="1"/>
      <c r="MNM2122" s="1"/>
      <c r="MNN2122" s="1"/>
      <c r="MNO2122" s="1"/>
      <c r="MNP2122" s="1"/>
      <c r="MNQ2122" s="1"/>
      <c r="MNR2122" s="1"/>
      <c r="MNS2122" s="1"/>
      <c r="MNT2122" s="1"/>
      <c r="MNU2122" s="1"/>
      <c r="MNV2122" s="1"/>
      <c r="MNW2122" s="1"/>
      <c r="MNX2122" s="1"/>
      <c r="MNY2122" s="1"/>
      <c r="MNZ2122" s="1"/>
      <c r="MOA2122" s="1"/>
      <c r="MOB2122" s="1"/>
      <c r="MOC2122" s="1"/>
      <c r="MOD2122" s="1"/>
      <c r="MOE2122" s="1"/>
      <c r="MOF2122" s="1"/>
      <c r="MOG2122" s="1"/>
      <c r="MOH2122" s="1"/>
      <c r="MOI2122" s="1"/>
      <c r="MOJ2122" s="1"/>
      <c r="MOK2122" s="1"/>
      <c r="MOL2122" s="1"/>
      <c r="MOM2122" s="1"/>
      <c r="MON2122" s="1"/>
      <c r="MOO2122" s="1"/>
      <c r="MOP2122" s="1"/>
      <c r="MOQ2122" s="1"/>
      <c r="MOR2122" s="1"/>
      <c r="MOS2122" s="1"/>
      <c r="MOT2122" s="1"/>
      <c r="MOU2122" s="1"/>
      <c r="MOV2122" s="1"/>
      <c r="MOW2122" s="1"/>
      <c r="MOX2122" s="1"/>
      <c r="MOY2122" s="1"/>
      <c r="MOZ2122" s="1"/>
      <c r="MPA2122" s="1"/>
      <c r="MPB2122" s="1"/>
      <c r="MPC2122" s="1"/>
      <c r="MPD2122" s="1"/>
      <c r="MPE2122" s="1"/>
      <c r="MPF2122" s="1"/>
      <c r="MPG2122" s="1"/>
      <c r="MPH2122" s="1"/>
      <c r="MPI2122" s="1"/>
      <c r="MPJ2122" s="1"/>
      <c r="MPK2122" s="1"/>
      <c r="MPL2122" s="1"/>
      <c r="MPM2122" s="1"/>
      <c r="MPN2122" s="1"/>
      <c r="MPO2122" s="1"/>
      <c r="MPP2122" s="1"/>
      <c r="MPQ2122" s="1"/>
      <c r="MPR2122" s="1"/>
      <c r="MPS2122" s="1"/>
      <c r="MPT2122" s="1"/>
      <c r="MPU2122" s="1"/>
      <c r="MPV2122" s="1"/>
      <c r="MPW2122" s="1"/>
      <c r="MPX2122" s="1"/>
      <c r="MPY2122" s="1"/>
      <c r="MPZ2122" s="1"/>
      <c r="MQA2122" s="1"/>
      <c r="MQB2122" s="1"/>
      <c r="MQC2122" s="1"/>
      <c r="MQD2122" s="1"/>
      <c r="MQE2122" s="1"/>
      <c r="MQF2122" s="1"/>
      <c r="MQG2122" s="1"/>
      <c r="MQH2122" s="1"/>
      <c r="MQI2122" s="1"/>
      <c r="MQJ2122" s="1"/>
      <c r="MQK2122" s="1"/>
      <c r="MQL2122" s="1"/>
      <c r="MQM2122" s="1"/>
      <c r="MQN2122" s="1"/>
      <c r="MQO2122" s="1"/>
      <c r="MQP2122" s="1"/>
      <c r="MQQ2122" s="1"/>
      <c r="MQR2122" s="1"/>
      <c r="MQS2122" s="1"/>
      <c r="MQT2122" s="1"/>
      <c r="MQU2122" s="1"/>
      <c r="MQV2122" s="1"/>
      <c r="MQW2122" s="1"/>
      <c r="MQX2122" s="1"/>
      <c r="MQY2122" s="1"/>
      <c r="MQZ2122" s="1"/>
      <c r="MRA2122" s="1"/>
      <c r="MRB2122" s="1"/>
      <c r="MRC2122" s="1"/>
      <c r="MRD2122" s="1"/>
      <c r="MRE2122" s="1"/>
      <c r="MRF2122" s="1"/>
      <c r="MRG2122" s="1"/>
      <c r="MRH2122" s="1"/>
      <c r="MRI2122" s="1"/>
      <c r="MRJ2122" s="1"/>
      <c r="MRK2122" s="1"/>
      <c r="MRL2122" s="1"/>
      <c r="MRM2122" s="1"/>
      <c r="MRN2122" s="1"/>
      <c r="MRO2122" s="1"/>
      <c r="MRP2122" s="1"/>
      <c r="MRQ2122" s="1"/>
      <c r="MRR2122" s="1"/>
      <c r="MRS2122" s="1"/>
      <c r="MRT2122" s="1"/>
      <c r="MRU2122" s="1"/>
      <c r="MRV2122" s="1"/>
      <c r="MRW2122" s="1"/>
      <c r="MRX2122" s="1"/>
      <c r="MRY2122" s="1"/>
      <c r="MRZ2122" s="1"/>
      <c r="MSA2122" s="1"/>
      <c r="MSB2122" s="1"/>
      <c r="MSC2122" s="1"/>
      <c r="MSD2122" s="1"/>
      <c r="MSE2122" s="1"/>
      <c r="MSF2122" s="1"/>
      <c r="MSG2122" s="1"/>
      <c r="MSH2122" s="1"/>
      <c r="MSI2122" s="1"/>
      <c r="MSJ2122" s="1"/>
      <c r="MSK2122" s="1"/>
      <c r="MSL2122" s="1"/>
      <c r="MSM2122" s="1"/>
      <c r="MSN2122" s="1"/>
      <c r="MSO2122" s="1"/>
      <c r="MSP2122" s="1"/>
      <c r="MSQ2122" s="1"/>
      <c r="MSR2122" s="1"/>
      <c r="MSS2122" s="1"/>
      <c r="MST2122" s="1"/>
      <c r="MSU2122" s="1"/>
      <c r="MSV2122" s="1"/>
      <c r="MSW2122" s="1"/>
      <c r="MSX2122" s="1"/>
      <c r="MSY2122" s="1"/>
      <c r="MSZ2122" s="1"/>
      <c r="MTA2122" s="1"/>
      <c r="MTB2122" s="1"/>
      <c r="MTC2122" s="1"/>
      <c r="MTD2122" s="1"/>
      <c r="MTE2122" s="1"/>
      <c r="MTF2122" s="1"/>
      <c r="MTG2122" s="1"/>
      <c r="MTH2122" s="1"/>
      <c r="MTI2122" s="1"/>
      <c r="MTJ2122" s="1"/>
      <c r="MTK2122" s="1"/>
      <c r="MTL2122" s="1"/>
      <c r="MTM2122" s="1"/>
      <c r="MTN2122" s="1"/>
      <c r="MTO2122" s="1"/>
      <c r="MTP2122" s="1"/>
      <c r="MTQ2122" s="1"/>
      <c r="MTR2122" s="1"/>
      <c r="MTS2122" s="1"/>
      <c r="MTT2122" s="1"/>
      <c r="MTU2122" s="1"/>
      <c r="MTV2122" s="1"/>
      <c r="MTW2122" s="1"/>
      <c r="MTX2122" s="1"/>
      <c r="MTY2122" s="1"/>
      <c r="MTZ2122" s="1"/>
      <c r="MUA2122" s="1"/>
      <c r="MUB2122" s="1"/>
      <c r="MUC2122" s="1"/>
      <c r="MUD2122" s="1"/>
      <c r="MUE2122" s="1"/>
      <c r="MUF2122" s="1"/>
      <c r="MUG2122" s="1"/>
      <c r="MUH2122" s="1"/>
      <c r="MUI2122" s="1"/>
      <c r="MUJ2122" s="1"/>
      <c r="MUK2122" s="1"/>
      <c r="MUL2122" s="1"/>
      <c r="MUM2122" s="1"/>
      <c r="MUN2122" s="1"/>
      <c r="MUO2122" s="1"/>
      <c r="MUP2122" s="1"/>
      <c r="MUQ2122" s="1"/>
      <c r="MUR2122" s="1"/>
      <c r="MUS2122" s="1"/>
      <c r="MUT2122" s="1"/>
      <c r="MUU2122" s="1"/>
      <c r="MUV2122" s="1"/>
      <c r="MUW2122" s="1"/>
      <c r="MUX2122" s="1"/>
      <c r="MUY2122" s="1"/>
      <c r="MUZ2122" s="1"/>
      <c r="MVA2122" s="1"/>
      <c r="MVB2122" s="1"/>
      <c r="MVC2122" s="1"/>
      <c r="MVD2122" s="1"/>
      <c r="MVE2122" s="1"/>
      <c r="MVF2122" s="1"/>
      <c r="MVG2122" s="1"/>
      <c r="MVH2122" s="1"/>
      <c r="MVI2122" s="1"/>
      <c r="MVJ2122" s="1"/>
      <c r="MVK2122" s="1"/>
      <c r="MVL2122" s="1"/>
      <c r="MVM2122" s="1"/>
      <c r="MVN2122" s="1"/>
      <c r="MVO2122" s="1"/>
      <c r="MVP2122" s="1"/>
      <c r="MVQ2122" s="1"/>
      <c r="MVR2122" s="1"/>
      <c r="MVS2122" s="1"/>
      <c r="MVT2122" s="1"/>
      <c r="MVU2122" s="1"/>
      <c r="MVV2122" s="1"/>
      <c r="MVW2122" s="1"/>
      <c r="MVX2122" s="1"/>
      <c r="MVY2122" s="1"/>
      <c r="MVZ2122" s="1"/>
      <c r="MWA2122" s="1"/>
      <c r="MWB2122" s="1"/>
      <c r="MWC2122" s="1"/>
      <c r="MWD2122" s="1"/>
      <c r="MWE2122" s="1"/>
      <c r="MWF2122" s="1"/>
      <c r="MWG2122" s="1"/>
      <c r="MWH2122" s="1"/>
      <c r="MWI2122" s="1"/>
      <c r="MWJ2122" s="1"/>
      <c r="MWK2122" s="1"/>
      <c r="MWL2122" s="1"/>
      <c r="MWM2122" s="1"/>
      <c r="MWN2122" s="1"/>
      <c r="MWO2122" s="1"/>
      <c r="MWP2122" s="1"/>
      <c r="MWQ2122" s="1"/>
      <c r="MWR2122" s="1"/>
      <c r="MWS2122" s="1"/>
      <c r="MWT2122" s="1"/>
      <c r="MWU2122" s="1"/>
      <c r="MWV2122" s="1"/>
      <c r="MWW2122" s="1"/>
      <c r="MWX2122" s="1"/>
      <c r="MWY2122" s="1"/>
      <c r="MWZ2122" s="1"/>
      <c r="MXA2122" s="1"/>
      <c r="MXB2122" s="1"/>
      <c r="MXC2122" s="1"/>
      <c r="MXD2122" s="1"/>
      <c r="MXE2122" s="1"/>
      <c r="MXF2122" s="1"/>
      <c r="MXG2122" s="1"/>
      <c r="MXH2122" s="1"/>
      <c r="MXI2122" s="1"/>
      <c r="MXJ2122" s="1"/>
      <c r="MXK2122" s="1"/>
      <c r="MXL2122" s="1"/>
      <c r="MXM2122" s="1"/>
      <c r="MXN2122" s="1"/>
      <c r="MXO2122" s="1"/>
      <c r="MXP2122" s="1"/>
      <c r="MXQ2122" s="1"/>
      <c r="MXR2122" s="1"/>
      <c r="MXS2122" s="1"/>
      <c r="MXT2122" s="1"/>
      <c r="MXU2122" s="1"/>
      <c r="MXV2122" s="1"/>
      <c r="MXW2122" s="1"/>
      <c r="MXX2122" s="1"/>
      <c r="MXY2122" s="1"/>
      <c r="MXZ2122" s="1"/>
      <c r="MYA2122" s="1"/>
      <c r="MYB2122" s="1"/>
      <c r="MYC2122" s="1"/>
      <c r="MYD2122" s="1"/>
      <c r="MYE2122" s="1"/>
      <c r="MYF2122" s="1"/>
      <c r="MYG2122" s="1"/>
      <c r="MYH2122" s="1"/>
      <c r="MYI2122" s="1"/>
      <c r="MYJ2122" s="1"/>
      <c r="MYK2122" s="1"/>
      <c r="MYL2122" s="1"/>
      <c r="MYM2122" s="1"/>
      <c r="MYN2122" s="1"/>
      <c r="MYO2122" s="1"/>
      <c r="MYP2122" s="1"/>
      <c r="MYQ2122" s="1"/>
      <c r="MYR2122" s="1"/>
      <c r="MYS2122" s="1"/>
      <c r="MYT2122" s="1"/>
      <c r="MYU2122" s="1"/>
      <c r="MYV2122" s="1"/>
      <c r="MYW2122" s="1"/>
      <c r="MYX2122" s="1"/>
      <c r="MYY2122" s="1"/>
      <c r="MYZ2122" s="1"/>
      <c r="MZA2122" s="1"/>
      <c r="MZB2122" s="1"/>
      <c r="MZC2122" s="1"/>
      <c r="MZD2122" s="1"/>
      <c r="MZE2122" s="1"/>
      <c r="MZF2122" s="1"/>
      <c r="MZG2122" s="1"/>
      <c r="MZH2122" s="1"/>
      <c r="MZI2122" s="1"/>
      <c r="MZJ2122" s="1"/>
      <c r="MZK2122" s="1"/>
      <c r="MZL2122" s="1"/>
      <c r="MZM2122" s="1"/>
      <c r="MZN2122" s="1"/>
      <c r="MZO2122" s="1"/>
      <c r="MZP2122" s="1"/>
      <c r="MZQ2122" s="1"/>
      <c r="MZR2122" s="1"/>
      <c r="MZS2122" s="1"/>
      <c r="MZT2122" s="1"/>
      <c r="MZU2122" s="1"/>
      <c r="MZV2122" s="1"/>
      <c r="MZW2122" s="1"/>
      <c r="MZX2122" s="1"/>
      <c r="MZY2122" s="1"/>
      <c r="MZZ2122" s="1"/>
      <c r="NAA2122" s="1"/>
      <c r="NAB2122" s="1"/>
      <c r="NAC2122" s="1"/>
      <c r="NAD2122" s="1"/>
      <c r="NAE2122" s="1"/>
      <c r="NAF2122" s="1"/>
      <c r="NAG2122" s="1"/>
      <c r="NAH2122" s="1"/>
      <c r="NAI2122" s="1"/>
      <c r="NAJ2122" s="1"/>
      <c r="NAK2122" s="1"/>
      <c r="NAL2122" s="1"/>
      <c r="NAM2122" s="1"/>
      <c r="NAN2122" s="1"/>
      <c r="NAO2122" s="1"/>
      <c r="NAP2122" s="1"/>
      <c r="NAQ2122" s="1"/>
      <c r="NAR2122" s="1"/>
      <c r="NAS2122" s="1"/>
      <c r="NAT2122" s="1"/>
      <c r="NAU2122" s="1"/>
      <c r="NAV2122" s="1"/>
      <c r="NAW2122" s="1"/>
      <c r="NAX2122" s="1"/>
      <c r="NAY2122" s="1"/>
      <c r="NAZ2122" s="1"/>
      <c r="NBA2122" s="1"/>
      <c r="NBB2122" s="1"/>
      <c r="NBC2122" s="1"/>
      <c r="NBD2122" s="1"/>
      <c r="NBE2122" s="1"/>
      <c r="NBF2122" s="1"/>
      <c r="NBG2122" s="1"/>
      <c r="NBH2122" s="1"/>
      <c r="NBI2122" s="1"/>
      <c r="NBJ2122" s="1"/>
      <c r="NBK2122" s="1"/>
      <c r="NBL2122" s="1"/>
      <c r="NBM2122" s="1"/>
      <c r="NBN2122" s="1"/>
      <c r="NBO2122" s="1"/>
      <c r="NBP2122" s="1"/>
      <c r="NBQ2122" s="1"/>
      <c r="NBR2122" s="1"/>
      <c r="NBS2122" s="1"/>
      <c r="NBT2122" s="1"/>
      <c r="NBU2122" s="1"/>
      <c r="NBV2122" s="1"/>
      <c r="NBW2122" s="1"/>
      <c r="NBX2122" s="1"/>
      <c r="NBY2122" s="1"/>
      <c r="NBZ2122" s="1"/>
      <c r="NCA2122" s="1"/>
      <c r="NCB2122" s="1"/>
      <c r="NCC2122" s="1"/>
      <c r="NCD2122" s="1"/>
      <c r="NCE2122" s="1"/>
      <c r="NCF2122" s="1"/>
      <c r="NCG2122" s="1"/>
      <c r="NCH2122" s="1"/>
      <c r="NCI2122" s="1"/>
      <c r="NCJ2122" s="1"/>
      <c r="NCK2122" s="1"/>
      <c r="NCL2122" s="1"/>
      <c r="NCM2122" s="1"/>
      <c r="NCN2122" s="1"/>
      <c r="NCO2122" s="1"/>
      <c r="NCP2122" s="1"/>
      <c r="NCQ2122" s="1"/>
      <c r="NCR2122" s="1"/>
      <c r="NCS2122" s="1"/>
      <c r="NCT2122" s="1"/>
      <c r="NCU2122" s="1"/>
      <c r="NCV2122" s="1"/>
      <c r="NCW2122" s="1"/>
      <c r="NCX2122" s="1"/>
      <c r="NCY2122" s="1"/>
      <c r="NCZ2122" s="1"/>
      <c r="NDA2122" s="1"/>
      <c r="NDB2122" s="1"/>
      <c r="NDC2122" s="1"/>
      <c r="NDD2122" s="1"/>
      <c r="NDE2122" s="1"/>
      <c r="NDF2122" s="1"/>
      <c r="NDG2122" s="1"/>
      <c r="NDH2122" s="1"/>
      <c r="NDI2122" s="1"/>
      <c r="NDJ2122" s="1"/>
      <c r="NDK2122" s="1"/>
      <c r="NDL2122" s="1"/>
      <c r="NDM2122" s="1"/>
      <c r="NDN2122" s="1"/>
      <c r="NDO2122" s="1"/>
      <c r="NDP2122" s="1"/>
      <c r="NDQ2122" s="1"/>
      <c r="NDR2122" s="1"/>
      <c r="NDS2122" s="1"/>
      <c r="NDT2122" s="1"/>
      <c r="NDU2122" s="1"/>
      <c r="NDV2122" s="1"/>
      <c r="NDW2122" s="1"/>
      <c r="NDX2122" s="1"/>
      <c r="NDY2122" s="1"/>
      <c r="NDZ2122" s="1"/>
      <c r="NEA2122" s="1"/>
      <c r="NEB2122" s="1"/>
      <c r="NEC2122" s="1"/>
      <c r="NED2122" s="1"/>
      <c r="NEE2122" s="1"/>
      <c r="NEF2122" s="1"/>
      <c r="NEG2122" s="1"/>
      <c r="NEH2122" s="1"/>
      <c r="NEI2122" s="1"/>
      <c r="NEJ2122" s="1"/>
      <c r="NEK2122" s="1"/>
      <c r="NEL2122" s="1"/>
      <c r="NEM2122" s="1"/>
      <c r="NEN2122" s="1"/>
      <c r="NEO2122" s="1"/>
      <c r="NEP2122" s="1"/>
      <c r="NEQ2122" s="1"/>
      <c r="NER2122" s="1"/>
      <c r="NES2122" s="1"/>
      <c r="NET2122" s="1"/>
      <c r="NEU2122" s="1"/>
      <c r="NEV2122" s="1"/>
      <c r="NEW2122" s="1"/>
      <c r="NEX2122" s="1"/>
      <c r="NEY2122" s="1"/>
      <c r="NEZ2122" s="1"/>
      <c r="NFA2122" s="1"/>
      <c r="NFB2122" s="1"/>
      <c r="NFC2122" s="1"/>
      <c r="NFD2122" s="1"/>
      <c r="NFE2122" s="1"/>
      <c r="NFF2122" s="1"/>
      <c r="NFG2122" s="1"/>
      <c r="NFH2122" s="1"/>
      <c r="NFI2122" s="1"/>
      <c r="NFJ2122" s="1"/>
      <c r="NFK2122" s="1"/>
      <c r="NFL2122" s="1"/>
      <c r="NFM2122" s="1"/>
      <c r="NFN2122" s="1"/>
      <c r="NFO2122" s="1"/>
      <c r="NFP2122" s="1"/>
      <c r="NFQ2122" s="1"/>
      <c r="NFR2122" s="1"/>
      <c r="NFS2122" s="1"/>
      <c r="NFT2122" s="1"/>
      <c r="NFU2122" s="1"/>
      <c r="NFV2122" s="1"/>
      <c r="NFW2122" s="1"/>
      <c r="NFX2122" s="1"/>
      <c r="NFY2122" s="1"/>
      <c r="NFZ2122" s="1"/>
      <c r="NGA2122" s="1"/>
      <c r="NGB2122" s="1"/>
      <c r="NGC2122" s="1"/>
      <c r="NGD2122" s="1"/>
      <c r="NGE2122" s="1"/>
      <c r="NGF2122" s="1"/>
      <c r="NGG2122" s="1"/>
      <c r="NGH2122" s="1"/>
      <c r="NGI2122" s="1"/>
      <c r="NGJ2122" s="1"/>
      <c r="NGK2122" s="1"/>
      <c r="NGL2122" s="1"/>
      <c r="NGM2122" s="1"/>
      <c r="NGN2122" s="1"/>
      <c r="NGO2122" s="1"/>
      <c r="NGP2122" s="1"/>
      <c r="NGQ2122" s="1"/>
      <c r="NGR2122" s="1"/>
      <c r="NGS2122" s="1"/>
      <c r="NGT2122" s="1"/>
      <c r="NGU2122" s="1"/>
      <c r="NGV2122" s="1"/>
      <c r="NGW2122" s="1"/>
      <c r="NGX2122" s="1"/>
      <c r="NGY2122" s="1"/>
      <c r="NGZ2122" s="1"/>
      <c r="NHA2122" s="1"/>
      <c r="NHB2122" s="1"/>
      <c r="NHC2122" s="1"/>
      <c r="NHD2122" s="1"/>
      <c r="NHE2122" s="1"/>
      <c r="NHF2122" s="1"/>
      <c r="NHG2122" s="1"/>
      <c r="NHH2122" s="1"/>
      <c r="NHI2122" s="1"/>
      <c r="NHJ2122" s="1"/>
      <c r="NHK2122" s="1"/>
      <c r="NHL2122" s="1"/>
      <c r="NHM2122" s="1"/>
      <c r="NHN2122" s="1"/>
      <c r="NHO2122" s="1"/>
      <c r="NHP2122" s="1"/>
      <c r="NHQ2122" s="1"/>
      <c r="NHR2122" s="1"/>
      <c r="NHS2122" s="1"/>
      <c r="NHT2122" s="1"/>
      <c r="NHU2122" s="1"/>
      <c r="NHV2122" s="1"/>
      <c r="NHW2122" s="1"/>
      <c r="NHX2122" s="1"/>
      <c r="NHY2122" s="1"/>
      <c r="NHZ2122" s="1"/>
      <c r="NIA2122" s="1"/>
      <c r="NIB2122" s="1"/>
      <c r="NIC2122" s="1"/>
      <c r="NID2122" s="1"/>
      <c r="NIE2122" s="1"/>
      <c r="NIF2122" s="1"/>
      <c r="NIG2122" s="1"/>
      <c r="NIH2122" s="1"/>
      <c r="NII2122" s="1"/>
      <c r="NIJ2122" s="1"/>
      <c r="NIK2122" s="1"/>
      <c r="NIL2122" s="1"/>
      <c r="NIM2122" s="1"/>
      <c r="NIN2122" s="1"/>
      <c r="NIO2122" s="1"/>
      <c r="NIP2122" s="1"/>
      <c r="NIQ2122" s="1"/>
      <c r="NIR2122" s="1"/>
      <c r="NIS2122" s="1"/>
      <c r="NIT2122" s="1"/>
      <c r="NIU2122" s="1"/>
      <c r="NIV2122" s="1"/>
      <c r="NIW2122" s="1"/>
      <c r="NIX2122" s="1"/>
      <c r="NIY2122" s="1"/>
      <c r="NIZ2122" s="1"/>
      <c r="NJA2122" s="1"/>
      <c r="NJB2122" s="1"/>
      <c r="NJC2122" s="1"/>
      <c r="NJD2122" s="1"/>
      <c r="NJE2122" s="1"/>
      <c r="NJF2122" s="1"/>
      <c r="NJG2122" s="1"/>
      <c r="NJH2122" s="1"/>
      <c r="NJI2122" s="1"/>
      <c r="NJJ2122" s="1"/>
      <c r="NJK2122" s="1"/>
      <c r="NJL2122" s="1"/>
      <c r="NJM2122" s="1"/>
      <c r="NJN2122" s="1"/>
      <c r="NJO2122" s="1"/>
      <c r="NJP2122" s="1"/>
      <c r="NJQ2122" s="1"/>
      <c r="NJR2122" s="1"/>
      <c r="NJS2122" s="1"/>
      <c r="NJT2122" s="1"/>
      <c r="NJU2122" s="1"/>
      <c r="NJV2122" s="1"/>
      <c r="NJW2122" s="1"/>
      <c r="NJX2122" s="1"/>
      <c r="NJY2122" s="1"/>
      <c r="NJZ2122" s="1"/>
      <c r="NKA2122" s="1"/>
      <c r="NKB2122" s="1"/>
      <c r="NKC2122" s="1"/>
      <c r="NKD2122" s="1"/>
      <c r="NKE2122" s="1"/>
      <c r="NKF2122" s="1"/>
      <c r="NKG2122" s="1"/>
      <c r="NKH2122" s="1"/>
      <c r="NKI2122" s="1"/>
      <c r="NKJ2122" s="1"/>
      <c r="NKK2122" s="1"/>
      <c r="NKL2122" s="1"/>
      <c r="NKM2122" s="1"/>
      <c r="NKN2122" s="1"/>
      <c r="NKO2122" s="1"/>
      <c r="NKP2122" s="1"/>
      <c r="NKQ2122" s="1"/>
      <c r="NKR2122" s="1"/>
      <c r="NKS2122" s="1"/>
      <c r="NKT2122" s="1"/>
      <c r="NKU2122" s="1"/>
      <c r="NKV2122" s="1"/>
      <c r="NKW2122" s="1"/>
      <c r="NKX2122" s="1"/>
      <c r="NKY2122" s="1"/>
      <c r="NKZ2122" s="1"/>
      <c r="NLA2122" s="1"/>
      <c r="NLB2122" s="1"/>
      <c r="NLC2122" s="1"/>
      <c r="NLD2122" s="1"/>
      <c r="NLE2122" s="1"/>
      <c r="NLF2122" s="1"/>
      <c r="NLG2122" s="1"/>
      <c r="NLH2122" s="1"/>
      <c r="NLI2122" s="1"/>
      <c r="NLJ2122" s="1"/>
      <c r="NLK2122" s="1"/>
      <c r="NLL2122" s="1"/>
      <c r="NLM2122" s="1"/>
      <c r="NLN2122" s="1"/>
      <c r="NLO2122" s="1"/>
      <c r="NLP2122" s="1"/>
      <c r="NLQ2122" s="1"/>
      <c r="NLR2122" s="1"/>
      <c r="NLS2122" s="1"/>
      <c r="NLT2122" s="1"/>
      <c r="NLU2122" s="1"/>
      <c r="NLV2122" s="1"/>
      <c r="NLW2122" s="1"/>
      <c r="NLX2122" s="1"/>
      <c r="NLY2122" s="1"/>
      <c r="NLZ2122" s="1"/>
      <c r="NMA2122" s="1"/>
      <c r="NMB2122" s="1"/>
      <c r="NMC2122" s="1"/>
      <c r="NMD2122" s="1"/>
      <c r="NME2122" s="1"/>
      <c r="NMF2122" s="1"/>
      <c r="NMG2122" s="1"/>
      <c r="NMH2122" s="1"/>
      <c r="NMI2122" s="1"/>
      <c r="NMJ2122" s="1"/>
      <c r="NMK2122" s="1"/>
      <c r="NML2122" s="1"/>
      <c r="NMM2122" s="1"/>
      <c r="NMN2122" s="1"/>
      <c r="NMO2122" s="1"/>
      <c r="NMP2122" s="1"/>
      <c r="NMQ2122" s="1"/>
      <c r="NMR2122" s="1"/>
      <c r="NMS2122" s="1"/>
      <c r="NMT2122" s="1"/>
      <c r="NMU2122" s="1"/>
      <c r="NMV2122" s="1"/>
      <c r="NMW2122" s="1"/>
      <c r="NMX2122" s="1"/>
      <c r="NMY2122" s="1"/>
      <c r="NMZ2122" s="1"/>
      <c r="NNA2122" s="1"/>
      <c r="NNB2122" s="1"/>
      <c r="NNC2122" s="1"/>
      <c r="NND2122" s="1"/>
      <c r="NNE2122" s="1"/>
      <c r="NNF2122" s="1"/>
      <c r="NNG2122" s="1"/>
      <c r="NNH2122" s="1"/>
      <c r="NNI2122" s="1"/>
      <c r="NNJ2122" s="1"/>
      <c r="NNK2122" s="1"/>
      <c r="NNL2122" s="1"/>
      <c r="NNM2122" s="1"/>
      <c r="NNN2122" s="1"/>
      <c r="NNO2122" s="1"/>
      <c r="NNP2122" s="1"/>
      <c r="NNQ2122" s="1"/>
      <c r="NNR2122" s="1"/>
      <c r="NNS2122" s="1"/>
      <c r="NNT2122" s="1"/>
      <c r="NNU2122" s="1"/>
      <c r="NNV2122" s="1"/>
      <c r="NNW2122" s="1"/>
      <c r="NNX2122" s="1"/>
      <c r="NNY2122" s="1"/>
      <c r="NNZ2122" s="1"/>
      <c r="NOA2122" s="1"/>
      <c r="NOB2122" s="1"/>
      <c r="NOC2122" s="1"/>
      <c r="NOD2122" s="1"/>
      <c r="NOE2122" s="1"/>
      <c r="NOF2122" s="1"/>
      <c r="NOG2122" s="1"/>
      <c r="NOH2122" s="1"/>
      <c r="NOI2122" s="1"/>
      <c r="NOJ2122" s="1"/>
      <c r="NOK2122" s="1"/>
      <c r="NOL2122" s="1"/>
      <c r="NOM2122" s="1"/>
      <c r="NON2122" s="1"/>
      <c r="NOO2122" s="1"/>
      <c r="NOP2122" s="1"/>
      <c r="NOQ2122" s="1"/>
      <c r="NOR2122" s="1"/>
      <c r="NOS2122" s="1"/>
      <c r="NOT2122" s="1"/>
      <c r="NOU2122" s="1"/>
      <c r="NOV2122" s="1"/>
      <c r="NOW2122" s="1"/>
      <c r="NOX2122" s="1"/>
      <c r="NOY2122" s="1"/>
      <c r="NOZ2122" s="1"/>
      <c r="NPA2122" s="1"/>
      <c r="NPB2122" s="1"/>
      <c r="NPC2122" s="1"/>
      <c r="NPD2122" s="1"/>
      <c r="NPE2122" s="1"/>
      <c r="NPF2122" s="1"/>
      <c r="NPG2122" s="1"/>
      <c r="NPH2122" s="1"/>
      <c r="NPI2122" s="1"/>
      <c r="NPJ2122" s="1"/>
      <c r="NPK2122" s="1"/>
      <c r="NPL2122" s="1"/>
      <c r="NPM2122" s="1"/>
      <c r="NPN2122" s="1"/>
      <c r="NPO2122" s="1"/>
      <c r="NPP2122" s="1"/>
      <c r="NPQ2122" s="1"/>
      <c r="NPR2122" s="1"/>
      <c r="NPS2122" s="1"/>
      <c r="NPT2122" s="1"/>
      <c r="NPU2122" s="1"/>
      <c r="NPV2122" s="1"/>
      <c r="NPW2122" s="1"/>
      <c r="NPX2122" s="1"/>
      <c r="NPY2122" s="1"/>
      <c r="NPZ2122" s="1"/>
      <c r="NQA2122" s="1"/>
      <c r="NQB2122" s="1"/>
      <c r="NQC2122" s="1"/>
      <c r="NQD2122" s="1"/>
      <c r="NQE2122" s="1"/>
      <c r="NQF2122" s="1"/>
      <c r="NQG2122" s="1"/>
      <c r="NQH2122" s="1"/>
      <c r="NQI2122" s="1"/>
      <c r="NQJ2122" s="1"/>
      <c r="NQK2122" s="1"/>
      <c r="NQL2122" s="1"/>
      <c r="NQM2122" s="1"/>
      <c r="NQN2122" s="1"/>
      <c r="NQO2122" s="1"/>
      <c r="NQP2122" s="1"/>
      <c r="NQQ2122" s="1"/>
      <c r="NQR2122" s="1"/>
      <c r="NQS2122" s="1"/>
      <c r="NQT2122" s="1"/>
      <c r="NQU2122" s="1"/>
      <c r="NQV2122" s="1"/>
      <c r="NQW2122" s="1"/>
      <c r="NQX2122" s="1"/>
      <c r="NQY2122" s="1"/>
      <c r="NQZ2122" s="1"/>
      <c r="NRA2122" s="1"/>
      <c r="NRB2122" s="1"/>
      <c r="NRC2122" s="1"/>
      <c r="NRD2122" s="1"/>
      <c r="NRE2122" s="1"/>
      <c r="NRF2122" s="1"/>
      <c r="NRG2122" s="1"/>
      <c r="NRH2122" s="1"/>
      <c r="NRI2122" s="1"/>
      <c r="NRJ2122" s="1"/>
      <c r="NRK2122" s="1"/>
      <c r="NRL2122" s="1"/>
      <c r="NRM2122" s="1"/>
      <c r="NRN2122" s="1"/>
      <c r="NRO2122" s="1"/>
      <c r="NRP2122" s="1"/>
      <c r="NRQ2122" s="1"/>
      <c r="NRR2122" s="1"/>
      <c r="NRS2122" s="1"/>
      <c r="NRT2122" s="1"/>
      <c r="NRU2122" s="1"/>
      <c r="NRV2122" s="1"/>
      <c r="NRW2122" s="1"/>
      <c r="NRX2122" s="1"/>
      <c r="NRY2122" s="1"/>
      <c r="NRZ2122" s="1"/>
      <c r="NSA2122" s="1"/>
      <c r="NSB2122" s="1"/>
      <c r="NSC2122" s="1"/>
      <c r="NSD2122" s="1"/>
      <c r="NSE2122" s="1"/>
      <c r="NSF2122" s="1"/>
      <c r="NSG2122" s="1"/>
      <c r="NSH2122" s="1"/>
      <c r="NSI2122" s="1"/>
      <c r="NSJ2122" s="1"/>
      <c r="NSK2122" s="1"/>
      <c r="NSL2122" s="1"/>
      <c r="NSM2122" s="1"/>
      <c r="NSN2122" s="1"/>
      <c r="NSO2122" s="1"/>
      <c r="NSP2122" s="1"/>
      <c r="NSQ2122" s="1"/>
      <c r="NSR2122" s="1"/>
      <c r="NSS2122" s="1"/>
      <c r="NST2122" s="1"/>
      <c r="NSU2122" s="1"/>
      <c r="NSV2122" s="1"/>
      <c r="NSW2122" s="1"/>
      <c r="NSX2122" s="1"/>
      <c r="NSY2122" s="1"/>
      <c r="NSZ2122" s="1"/>
      <c r="NTA2122" s="1"/>
      <c r="NTB2122" s="1"/>
      <c r="NTC2122" s="1"/>
      <c r="NTD2122" s="1"/>
      <c r="NTE2122" s="1"/>
      <c r="NTF2122" s="1"/>
      <c r="NTG2122" s="1"/>
      <c r="NTH2122" s="1"/>
      <c r="NTI2122" s="1"/>
      <c r="NTJ2122" s="1"/>
      <c r="NTK2122" s="1"/>
      <c r="NTL2122" s="1"/>
      <c r="NTM2122" s="1"/>
      <c r="NTN2122" s="1"/>
      <c r="NTO2122" s="1"/>
      <c r="NTP2122" s="1"/>
      <c r="NTQ2122" s="1"/>
      <c r="NTR2122" s="1"/>
      <c r="NTS2122" s="1"/>
      <c r="NTT2122" s="1"/>
      <c r="NTU2122" s="1"/>
      <c r="NTV2122" s="1"/>
      <c r="NTW2122" s="1"/>
      <c r="NTX2122" s="1"/>
      <c r="NTY2122" s="1"/>
      <c r="NTZ2122" s="1"/>
      <c r="NUA2122" s="1"/>
      <c r="NUB2122" s="1"/>
      <c r="NUC2122" s="1"/>
      <c r="NUD2122" s="1"/>
      <c r="NUE2122" s="1"/>
      <c r="NUF2122" s="1"/>
      <c r="NUG2122" s="1"/>
      <c r="NUH2122" s="1"/>
      <c r="NUI2122" s="1"/>
      <c r="NUJ2122" s="1"/>
      <c r="NUK2122" s="1"/>
      <c r="NUL2122" s="1"/>
      <c r="NUM2122" s="1"/>
      <c r="NUN2122" s="1"/>
      <c r="NUO2122" s="1"/>
      <c r="NUP2122" s="1"/>
      <c r="NUQ2122" s="1"/>
      <c r="NUR2122" s="1"/>
      <c r="NUS2122" s="1"/>
      <c r="NUT2122" s="1"/>
      <c r="NUU2122" s="1"/>
      <c r="NUV2122" s="1"/>
      <c r="NUW2122" s="1"/>
      <c r="NUX2122" s="1"/>
      <c r="NUY2122" s="1"/>
      <c r="NUZ2122" s="1"/>
      <c r="NVA2122" s="1"/>
      <c r="NVB2122" s="1"/>
      <c r="NVC2122" s="1"/>
      <c r="NVD2122" s="1"/>
      <c r="NVE2122" s="1"/>
      <c r="NVF2122" s="1"/>
      <c r="NVG2122" s="1"/>
      <c r="NVH2122" s="1"/>
      <c r="NVI2122" s="1"/>
      <c r="NVJ2122" s="1"/>
      <c r="NVK2122" s="1"/>
      <c r="NVL2122" s="1"/>
      <c r="NVM2122" s="1"/>
      <c r="NVN2122" s="1"/>
      <c r="NVO2122" s="1"/>
      <c r="NVP2122" s="1"/>
      <c r="NVQ2122" s="1"/>
      <c r="NVR2122" s="1"/>
      <c r="NVS2122" s="1"/>
      <c r="NVT2122" s="1"/>
      <c r="NVU2122" s="1"/>
      <c r="NVV2122" s="1"/>
      <c r="NVW2122" s="1"/>
      <c r="NVX2122" s="1"/>
      <c r="NVY2122" s="1"/>
      <c r="NVZ2122" s="1"/>
      <c r="NWA2122" s="1"/>
      <c r="NWB2122" s="1"/>
      <c r="NWC2122" s="1"/>
      <c r="NWD2122" s="1"/>
      <c r="NWE2122" s="1"/>
      <c r="NWF2122" s="1"/>
      <c r="NWG2122" s="1"/>
      <c r="NWH2122" s="1"/>
      <c r="NWI2122" s="1"/>
      <c r="NWJ2122" s="1"/>
      <c r="NWK2122" s="1"/>
      <c r="NWL2122" s="1"/>
      <c r="NWM2122" s="1"/>
      <c r="NWN2122" s="1"/>
      <c r="NWO2122" s="1"/>
      <c r="NWP2122" s="1"/>
      <c r="NWQ2122" s="1"/>
      <c r="NWR2122" s="1"/>
      <c r="NWS2122" s="1"/>
      <c r="NWT2122" s="1"/>
      <c r="NWU2122" s="1"/>
      <c r="NWV2122" s="1"/>
      <c r="NWW2122" s="1"/>
      <c r="NWX2122" s="1"/>
      <c r="NWY2122" s="1"/>
      <c r="NWZ2122" s="1"/>
      <c r="NXA2122" s="1"/>
      <c r="NXB2122" s="1"/>
      <c r="NXC2122" s="1"/>
      <c r="NXD2122" s="1"/>
      <c r="NXE2122" s="1"/>
      <c r="NXF2122" s="1"/>
      <c r="NXG2122" s="1"/>
      <c r="NXH2122" s="1"/>
      <c r="NXI2122" s="1"/>
      <c r="NXJ2122" s="1"/>
      <c r="NXK2122" s="1"/>
      <c r="NXL2122" s="1"/>
      <c r="NXM2122" s="1"/>
      <c r="NXN2122" s="1"/>
      <c r="NXO2122" s="1"/>
      <c r="NXP2122" s="1"/>
      <c r="NXQ2122" s="1"/>
      <c r="NXR2122" s="1"/>
      <c r="NXS2122" s="1"/>
      <c r="NXT2122" s="1"/>
      <c r="NXU2122" s="1"/>
      <c r="NXV2122" s="1"/>
      <c r="NXW2122" s="1"/>
      <c r="NXX2122" s="1"/>
      <c r="NXY2122" s="1"/>
      <c r="NXZ2122" s="1"/>
      <c r="NYA2122" s="1"/>
      <c r="NYB2122" s="1"/>
      <c r="NYC2122" s="1"/>
      <c r="NYD2122" s="1"/>
      <c r="NYE2122" s="1"/>
      <c r="NYF2122" s="1"/>
      <c r="NYG2122" s="1"/>
      <c r="NYH2122" s="1"/>
      <c r="NYI2122" s="1"/>
      <c r="NYJ2122" s="1"/>
      <c r="NYK2122" s="1"/>
      <c r="NYL2122" s="1"/>
      <c r="NYM2122" s="1"/>
      <c r="NYN2122" s="1"/>
      <c r="NYO2122" s="1"/>
      <c r="NYP2122" s="1"/>
      <c r="NYQ2122" s="1"/>
      <c r="NYR2122" s="1"/>
      <c r="NYS2122" s="1"/>
      <c r="NYT2122" s="1"/>
      <c r="NYU2122" s="1"/>
      <c r="NYV2122" s="1"/>
      <c r="NYW2122" s="1"/>
      <c r="NYX2122" s="1"/>
      <c r="NYY2122" s="1"/>
      <c r="NYZ2122" s="1"/>
      <c r="NZA2122" s="1"/>
      <c r="NZB2122" s="1"/>
      <c r="NZC2122" s="1"/>
      <c r="NZD2122" s="1"/>
      <c r="NZE2122" s="1"/>
      <c r="NZF2122" s="1"/>
      <c r="NZG2122" s="1"/>
      <c r="NZH2122" s="1"/>
      <c r="NZI2122" s="1"/>
      <c r="NZJ2122" s="1"/>
      <c r="NZK2122" s="1"/>
      <c r="NZL2122" s="1"/>
      <c r="NZM2122" s="1"/>
      <c r="NZN2122" s="1"/>
      <c r="NZO2122" s="1"/>
      <c r="NZP2122" s="1"/>
      <c r="NZQ2122" s="1"/>
      <c r="NZR2122" s="1"/>
      <c r="NZS2122" s="1"/>
      <c r="NZT2122" s="1"/>
      <c r="NZU2122" s="1"/>
      <c r="NZV2122" s="1"/>
      <c r="NZW2122" s="1"/>
      <c r="NZX2122" s="1"/>
      <c r="NZY2122" s="1"/>
      <c r="NZZ2122" s="1"/>
      <c r="OAA2122" s="1"/>
      <c r="OAB2122" s="1"/>
      <c r="OAC2122" s="1"/>
      <c r="OAD2122" s="1"/>
      <c r="OAE2122" s="1"/>
      <c r="OAF2122" s="1"/>
      <c r="OAG2122" s="1"/>
      <c r="OAH2122" s="1"/>
      <c r="OAI2122" s="1"/>
      <c r="OAJ2122" s="1"/>
      <c r="OAK2122" s="1"/>
      <c r="OAL2122" s="1"/>
      <c r="OAM2122" s="1"/>
      <c r="OAN2122" s="1"/>
      <c r="OAO2122" s="1"/>
      <c r="OAP2122" s="1"/>
      <c r="OAQ2122" s="1"/>
      <c r="OAR2122" s="1"/>
      <c r="OAS2122" s="1"/>
      <c r="OAT2122" s="1"/>
      <c r="OAU2122" s="1"/>
      <c r="OAV2122" s="1"/>
      <c r="OAW2122" s="1"/>
      <c r="OAX2122" s="1"/>
      <c r="OAY2122" s="1"/>
      <c r="OAZ2122" s="1"/>
      <c r="OBA2122" s="1"/>
      <c r="OBB2122" s="1"/>
      <c r="OBC2122" s="1"/>
      <c r="OBD2122" s="1"/>
      <c r="OBE2122" s="1"/>
      <c r="OBF2122" s="1"/>
      <c r="OBG2122" s="1"/>
      <c r="OBH2122" s="1"/>
      <c r="OBI2122" s="1"/>
      <c r="OBJ2122" s="1"/>
      <c r="OBK2122" s="1"/>
      <c r="OBL2122" s="1"/>
      <c r="OBM2122" s="1"/>
      <c r="OBN2122" s="1"/>
      <c r="OBO2122" s="1"/>
      <c r="OBP2122" s="1"/>
      <c r="OBQ2122" s="1"/>
      <c r="OBR2122" s="1"/>
      <c r="OBS2122" s="1"/>
      <c r="OBT2122" s="1"/>
      <c r="OBU2122" s="1"/>
      <c r="OBV2122" s="1"/>
      <c r="OBW2122" s="1"/>
      <c r="OBX2122" s="1"/>
      <c r="OBY2122" s="1"/>
      <c r="OBZ2122" s="1"/>
      <c r="OCA2122" s="1"/>
      <c r="OCB2122" s="1"/>
      <c r="OCC2122" s="1"/>
      <c r="OCD2122" s="1"/>
      <c r="OCE2122" s="1"/>
      <c r="OCF2122" s="1"/>
      <c r="OCG2122" s="1"/>
      <c r="OCH2122" s="1"/>
      <c r="OCI2122" s="1"/>
      <c r="OCJ2122" s="1"/>
      <c r="OCK2122" s="1"/>
      <c r="OCL2122" s="1"/>
      <c r="OCM2122" s="1"/>
      <c r="OCN2122" s="1"/>
      <c r="OCO2122" s="1"/>
      <c r="OCP2122" s="1"/>
      <c r="OCQ2122" s="1"/>
      <c r="OCR2122" s="1"/>
      <c r="OCS2122" s="1"/>
      <c r="OCT2122" s="1"/>
      <c r="OCU2122" s="1"/>
      <c r="OCV2122" s="1"/>
      <c r="OCW2122" s="1"/>
      <c r="OCX2122" s="1"/>
      <c r="OCY2122" s="1"/>
      <c r="OCZ2122" s="1"/>
      <c r="ODA2122" s="1"/>
      <c r="ODB2122" s="1"/>
      <c r="ODC2122" s="1"/>
      <c r="ODD2122" s="1"/>
      <c r="ODE2122" s="1"/>
      <c r="ODF2122" s="1"/>
      <c r="ODG2122" s="1"/>
      <c r="ODH2122" s="1"/>
      <c r="ODI2122" s="1"/>
      <c r="ODJ2122" s="1"/>
      <c r="ODK2122" s="1"/>
      <c r="ODL2122" s="1"/>
      <c r="ODM2122" s="1"/>
      <c r="ODN2122" s="1"/>
      <c r="ODO2122" s="1"/>
      <c r="ODP2122" s="1"/>
      <c r="ODQ2122" s="1"/>
      <c r="ODR2122" s="1"/>
      <c r="ODS2122" s="1"/>
      <c r="ODT2122" s="1"/>
      <c r="ODU2122" s="1"/>
      <c r="ODV2122" s="1"/>
      <c r="ODW2122" s="1"/>
      <c r="ODX2122" s="1"/>
      <c r="ODY2122" s="1"/>
      <c r="ODZ2122" s="1"/>
      <c r="OEA2122" s="1"/>
      <c r="OEB2122" s="1"/>
      <c r="OEC2122" s="1"/>
      <c r="OED2122" s="1"/>
      <c r="OEE2122" s="1"/>
      <c r="OEF2122" s="1"/>
      <c r="OEG2122" s="1"/>
      <c r="OEH2122" s="1"/>
      <c r="OEI2122" s="1"/>
      <c r="OEJ2122" s="1"/>
      <c r="OEK2122" s="1"/>
      <c r="OEL2122" s="1"/>
      <c r="OEM2122" s="1"/>
      <c r="OEN2122" s="1"/>
      <c r="OEO2122" s="1"/>
      <c r="OEP2122" s="1"/>
      <c r="OEQ2122" s="1"/>
      <c r="OER2122" s="1"/>
      <c r="OES2122" s="1"/>
      <c r="OET2122" s="1"/>
      <c r="OEU2122" s="1"/>
      <c r="OEV2122" s="1"/>
      <c r="OEW2122" s="1"/>
      <c r="OEX2122" s="1"/>
      <c r="OEY2122" s="1"/>
      <c r="OEZ2122" s="1"/>
      <c r="OFA2122" s="1"/>
      <c r="OFB2122" s="1"/>
      <c r="OFC2122" s="1"/>
      <c r="OFD2122" s="1"/>
      <c r="OFE2122" s="1"/>
      <c r="OFF2122" s="1"/>
      <c r="OFG2122" s="1"/>
      <c r="OFH2122" s="1"/>
      <c r="OFI2122" s="1"/>
      <c r="OFJ2122" s="1"/>
      <c r="OFK2122" s="1"/>
      <c r="OFL2122" s="1"/>
      <c r="OFM2122" s="1"/>
      <c r="OFN2122" s="1"/>
      <c r="OFO2122" s="1"/>
      <c r="OFP2122" s="1"/>
      <c r="OFQ2122" s="1"/>
      <c r="OFR2122" s="1"/>
      <c r="OFS2122" s="1"/>
      <c r="OFT2122" s="1"/>
      <c r="OFU2122" s="1"/>
      <c r="OFV2122" s="1"/>
      <c r="OFW2122" s="1"/>
      <c r="OFX2122" s="1"/>
      <c r="OFY2122" s="1"/>
      <c r="OFZ2122" s="1"/>
      <c r="OGA2122" s="1"/>
      <c r="OGB2122" s="1"/>
      <c r="OGC2122" s="1"/>
      <c r="OGD2122" s="1"/>
      <c r="OGE2122" s="1"/>
      <c r="OGF2122" s="1"/>
      <c r="OGG2122" s="1"/>
      <c r="OGH2122" s="1"/>
      <c r="OGI2122" s="1"/>
      <c r="OGJ2122" s="1"/>
      <c r="OGK2122" s="1"/>
      <c r="OGL2122" s="1"/>
      <c r="OGM2122" s="1"/>
      <c r="OGN2122" s="1"/>
      <c r="OGO2122" s="1"/>
      <c r="OGP2122" s="1"/>
      <c r="OGQ2122" s="1"/>
      <c r="OGR2122" s="1"/>
      <c r="OGS2122" s="1"/>
      <c r="OGT2122" s="1"/>
      <c r="OGU2122" s="1"/>
      <c r="OGV2122" s="1"/>
      <c r="OGW2122" s="1"/>
      <c r="OGX2122" s="1"/>
      <c r="OGY2122" s="1"/>
      <c r="OGZ2122" s="1"/>
      <c r="OHA2122" s="1"/>
      <c r="OHB2122" s="1"/>
      <c r="OHC2122" s="1"/>
      <c r="OHD2122" s="1"/>
      <c r="OHE2122" s="1"/>
      <c r="OHF2122" s="1"/>
      <c r="OHG2122" s="1"/>
      <c r="OHH2122" s="1"/>
      <c r="OHI2122" s="1"/>
      <c r="OHJ2122" s="1"/>
      <c r="OHK2122" s="1"/>
      <c r="OHL2122" s="1"/>
      <c r="OHM2122" s="1"/>
      <c r="OHN2122" s="1"/>
      <c r="OHO2122" s="1"/>
      <c r="OHP2122" s="1"/>
      <c r="OHQ2122" s="1"/>
      <c r="OHR2122" s="1"/>
      <c r="OHS2122" s="1"/>
      <c r="OHT2122" s="1"/>
      <c r="OHU2122" s="1"/>
      <c r="OHV2122" s="1"/>
      <c r="OHW2122" s="1"/>
      <c r="OHX2122" s="1"/>
      <c r="OHY2122" s="1"/>
      <c r="OHZ2122" s="1"/>
      <c r="OIA2122" s="1"/>
      <c r="OIB2122" s="1"/>
      <c r="OIC2122" s="1"/>
      <c r="OID2122" s="1"/>
      <c r="OIE2122" s="1"/>
      <c r="OIF2122" s="1"/>
      <c r="OIG2122" s="1"/>
      <c r="OIH2122" s="1"/>
      <c r="OII2122" s="1"/>
      <c r="OIJ2122" s="1"/>
      <c r="OIK2122" s="1"/>
      <c r="OIL2122" s="1"/>
      <c r="OIM2122" s="1"/>
      <c r="OIN2122" s="1"/>
      <c r="OIO2122" s="1"/>
      <c r="OIP2122" s="1"/>
      <c r="OIQ2122" s="1"/>
      <c r="OIR2122" s="1"/>
      <c r="OIS2122" s="1"/>
      <c r="OIT2122" s="1"/>
      <c r="OIU2122" s="1"/>
      <c r="OIV2122" s="1"/>
      <c r="OIW2122" s="1"/>
      <c r="OIX2122" s="1"/>
      <c r="OIY2122" s="1"/>
      <c r="OIZ2122" s="1"/>
      <c r="OJA2122" s="1"/>
      <c r="OJB2122" s="1"/>
      <c r="OJC2122" s="1"/>
      <c r="OJD2122" s="1"/>
      <c r="OJE2122" s="1"/>
      <c r="OJF2122" s="1"/>
      <c r="OJG2122" s="1"/>
      <c r="OJH2122" s="1"/>
      <c r="OJI2122" s="1"/>
      <c r="OJJ2122" s="1"/>
      <c r="OJK2122" s="1"/>
      <c r="OJL2122" s="1"/>
      <c r="OJM2122" s="1"/>
      <c r="OJN2122" s="1"/>
      <c r="OJO2122" s="1"/>
      <c r="OJP2122" s="1"/>
      <c r="OJQ2122" s="1"/>
      <c r="OJR2122" s="1"/>
      <c r="OJS2122" s="1"/>
      <c r="OJT2122" s="1"/>
      <c r="OJU2122" s="1"/>
      <c r="OJV2122" s="1"/>
      <c r="OJW2122" s="1"/>
      <c r="OJX2122" s="1"/>
      <c r="OJY2122" s="1"/>
      <c r="OJZ2122" s="1"/>
      <c r="OKA2122" s="1"/>
      <c r="OKB2122" s="1"/>
      <c r="OKC2122" s="1"/>
      <c r="OKD2122" s="1"/>
      <c r="OKE2122" s="1"/>
      <c r="OKF2122" s="1"/>
      <c r="OKG2122" s="1"/>
      <c r="OKH2122" s="1"/>
      <c r="OKI2122" s="1"/>
      <c r="OKJ2122" s="1"/>
      <c r="OKK2122" s="1"/>
      <c r="OKL2122" s="1"/>
      <c r="OKM2122" s="1"/>
      <c r="OKN2122" s="1"/>
      <c r="OKO2122" s="1"/>
      <c r="OKP2122" s="1"/>
      <c r="OKQ2122" s="1"/>
      <c r="OKR2122" s="1"/>
      <c r="OKS2122" s="1"/>
      <c r="OKT2122" s="1"/>
      <c r="OKU2122" s="1"/>
      <c r="OKV2122" s="1"/>
      <c r="OKW2122" s="1"/>
      <c r="OKX2122" s="1"/>
      <c r="OKY2122" s="1"/>
      <c r="OKZ2122" s="1"/>
      <c r="OLA2122" s="1"/>
      <c r="OLB2122" s="1"/>
      <c r="OLC2122" s="1"/>
      <c r="OLD2122" s="1"/>
      <c r="OLE2122" s="1"/>
      <c r="OLF2122" s="1"/>
      <c r="OLG2122" s="1"/>
      <c r="OLH2122" s="1"/>
      <c r="OLI2122" s="1"/>
      <c r="OLJ2122" s="1"/>
      <c r="OLK2122" s="1"/>
      <c r="OLL2122" s="1"/>
      <c r="OLM2122" s="1"/>
      <c r="OLN2122" s="1"/>
      <c r="OLO2122" s="1"/>
      <c r="OLP2122" s="1"/>
      <c r="OLQ2122" s="1"/>
      <c r="OLR2122" s="1"/>
      <c r="OLS2122" s="1"/>
      <c r="OLT2122" s="1"/>
      <c r="OLU2122" s="1"/>
      <c r="OLV2122" s="1"/>
      <c r="OLW2122" s="1"/>
      <c r="OLX2122" s="1"/>
      <c r="OLY2122" s="1"/>
      <c r="OLZ2122" s="1"/>
      <c r="OMA2122" s="1"/>
      <c r="OMB2122" s="1"/>
      <c r="OMC2122" s="1"/>
      <c r="OMD2122" s="1"/>
      <c r="OME2122" s="1"/>
      <c r="OMF2122" s="1"/>
      <c r="OMG2122" s="1"/>
      <c r="OMH2122" s="1"/>
      <c r="OMI2122" s="1"/>
      <c r="OMJ2122" s="1"/>
      <c r="OMK2122" s="1"/>
      <c r="OML2122" s="1"/>
      <c r="OMM2122" s="1"/>
      <c r="OMN2122" s="1"/>
      <c r="OMO2122" s="1"/>
      <c r="OMP2122" s="1"/>
      <c r="OMQ2122" s="1"/>
      <c r="OMR2122" s="1"/>
      <c r="OMS2122" s="1"/>
      <c r="OMT2122" s="1"/>
      <c r="OMU2122" s="1"/>
      <c r="OMV2122" s="1"/>
      <c r="OMW2122" s="1"/>
      <c r="OMX2122" s="1"/>
      <c r="OMY2122" s="1"/>
      <c r="OMZ2122" s="1"/>
      <c r="ONA2122" s="1"/>
      <c r="ONB2122" s="1"/>
      <c r="ONC2122" s="1"/>
      <c r="OND2122" s="1"/>
      <c r="ONE2122" s="1"/>
      <c r="ONF2122" s="1"/>
      <c r="ONG2122" s="1"/>
      <c r="ONH2122" s="1"/>
      <c r="ONI2122" s="1"/>
      <c r="ONJ2122" s="1"/>
      <c r="ONK2122" s="1"/>
      <c r="ONL2122" s="1"/>
      <c r="ONM2122" s="1"/>
      <c r="ONN2122" s="1"/>
      <c r="ONO2122" s="1"/>
      <c r="ONP2122" s="1"/>
      <c r="ONQ2122" s="1"/>
      <c r="ONR2122" s="1"/>
      <c r="ONS2122" s="1"/>
      <c r="ONT2122" s="1"/>
      <c r="ONU2122" s="1"/>
      <c r="ONV2122" s="1"/>
      <c r="ONW2122" s="1"/>
      <c r="ONX2122" s="1"/>
      <c r="ONY2122" s="1"/>
      <c r="ONZ2122" s="1"/>
      <c r="OOA2122" s="1"/>
      <c r="OOB2122" s="1"/>
      <c r="OOC2122" s="1"/>
      <c r="OOD2122" s="1"/>
      <c r="OOE2122" s="1"/>
      <c r="OOF2122" s="1"/>
      <c r="OOG2122" s="1"/>
      <c r="OOH2122" s="1"/>
      <c r="OOI2122" s="1"/>
      <c r="OOJ2122" s="1"/>
      <c r="OOK2122" s="1"/>
      <c r="OOL2122" s="1"/>
      <c r="OOM2122" s="1"/>
      <c r="OON2122" s="1"/>
      <c r="OOO2122" s="1"/>
      <c r="OOP2122" s="1"/>
      <c r="OOQ2122" s="1"/>
      <c r="OOR2122" s="1"/>
      <c r="OOS2122" s="1"/>
      <c r="OOT2122" s="1"/>
      <c r="OOU2122" s="1"/>
      <c r="OOV2122" s="1"/>
      <c r="OOW2122" s="1"/>
      <c r="OOX2122" s="1"/>
      <c r="OOY2122" s="1"/>
      <c r="OOZ2122" s="1"/>
      <c r="OPA2122" s="1"/>
      <c r="OPB2122" s="1"/>
      <c r="OPC2122" s="1"/>
      <c r="OPD2122" s="1"/>
      <c r="OPE2122" s="1"/>
      <c r="OPF2122" s="1"/>
      <c r="OPG2122" s="1"/>
      <c r="OPH2122" s="1"/>
      <c r="OPI2122" s="1"/>
      <c r="OPJ2122" s="1"/>
      <c r="OPK2122" s="1"/>
      <c r="OPL2122" s="1"/>
      <c r="OPM2122" s="1"/>
      <c r="OPN2122" s="1"/>
      <c r="OPO2122" s="1"/>
      <c r="OPP2122" s="1"/>
      <c r="OPQ2122" s="1"/>
      <c r="OPR2122" s="1"/>
      <c r="OPS2122" s="1"/>
      <c r="OPT2122" s="1"/>
      <c r="OPU2122" s="1"/>
      <c r="OPV2122" s="1"/>
      <c r="OPW2122" s="1"/>
      <c r="OPX2122" s="1"/>
      <c r="OPY2122" s="1"/>
      <c r="OPZ2122" s="1"/>
      <c r="OQA2122" s="1"/>
      <c r="OQB2122" s="1"/>
      <c r="OQC2122" s="1"/>
      <c r="OQD2122" s="1"/>
      <c r="OQE2122" s="1"/>
      <c r="OQF2122" s="1"/>
      <c r="OQG2122" s="1"/>
      <c r="OQH2122" s="1"/>
      <c r="OQI2122" s="1"/>
      <c r="OQJ2122" s="1"/>
      <c r="OQK2122" s="1"/>
      <c r="OQL2122" s="1"/>
      <c r="OQM2122" s="1"/>
      <c r="OQN2122" s="1"/>
      <c r="OQO2122" s="1"/>
      <c r="OQP2122" s="1"/>
      <c r="OQQ2122" s="1"/>
      <c r="OQR2122" s="1"/>
      <c r="OQS2122" s="1"/>
      <c r="OQT2122" s="1"/>
      <c r="OQU2122" s="1"/>
      <c r="OQV2122" s="1"/>
      <c r="OQW2122" s="1"/>
      <c r="OQX2122" s="1"/>
      <c r="OQY2122" s="1"/>
      <c r="OQZ2122" s="1"/>
      <c r="ORA2122" s="1"/>
      <c r="ORB2122" s="1"/>
      <c r="ORC2122" s="1"/>
      <c r="ORD2122" s="1"/>
      <c r="ORE2122" s="1"/>
      <c r="ORF2122" s="1"/>
      <c r="ORG2122" s="1"/>
      <c r="ORH2122" s="1"/>
      <c r="ORI2122" s="1"/>
      <c r="ORJ2122" s="1"/>
      <c r="ORK2122" s="1"/>
      <c r="ORL2122" s="1"/>
      <c r="ORM2122" s="1"/>
      <c r="ORN2122" s="1"/>
      <c r="ORO2122" s="1"/>
      <c r="ORP2122" s="1"/>
      <c r="ORQ2122" s="1"/>
      <c r="ORR2122" s="1"/>
      <c r="ORS2122" s="1"/>
      <c r="ORT2122" s="1"/>
      <c r="ORU2122" s="1"/>
      <c r="ORV2122" s="1"/>
      <c r="ORW2122" s="1"/>
      <c r="ORX2122" s="1"/>
      <c r="ORY2122" s="1"/>
      <c r="ORZ2122" s="1"/>
      <c r="OSA2122" s="1"/>
      <c r="OSB2122" s="1"/>
      <c r="OSC2122" s="1"/>
      <c r="OSD2122" s="1"/>
      <c r="OSE2122" s="1"/>
      <c r="OSF2122" s="1"/>
      <c r="OSG2122" s="1"/>
      <c r="OSH2122" s="1"/>
      <c r="OSI2122" s="1"/>
      <c r="OSJ2122" s="1"/>
      <c r="OSK2122" s="1"/>
      <c r="OSL2122" s="1"/>
      <c r="OSM2122" s="1"/>
      <c r="OSN2122" s="1"/>
      <c r="OSO2122" s="1"/>
      <c r="OSP2122" s="1"/>
      <c r="OSQ2122" s="1"/>
      <c r="OSR2122" s="1"/>
      <c r="OSS2122" s="1"/>
      <c r="OST2122" s="1"/>
      <c r="OSU2122" s="1"/>
      <c r="OSV2122" s="1"/>
      <c r="OSW2122" s="1"/>
      <c r="OSX2122" s="1"/>
      <c r="OSY2122" s="1"/>
      <c r="OSZ2122" s="1"/>
      <c r="OTA2122" s="1"/>
      <c r="OTB2122" s="1"/>
      <c r="OTC2122" s="1"/>
      <c r="OTD2122" s="1"/>
      <c r="OTE2122" s="1"/>
      <c r="OTF2122" s="1"/>
      <c r="OTG2122" s="1"/>
      <c r="OTH2122" s="1"/>
      <c r="OTI2122" s="1"/>
      <c r="OTJ2122" s="1"/>
      <c r="OTK2122" s="1"/>
      <c r="OTL2122" s="1"/>
      <c r="OTM2122" s="1"/>
      <c r="OTN2122" s="1"/>
      <c r="OTO2122" s="1"/>
      <c r="OTP2122" s="1"/>
      <c r="OTQ2122" s="1"/>
      <c r="OTR2122" s="1"/>
      <c r="OTS2122" s="1"/>
      <c r="OTT2122" s="1"/>
      <c r="OTU2122" s="1"/>
      <c r="OTV2122" s="1"/>
      <c r="OTW2122" s="1"/>
      <c r="OTX2122" s="1"/>
      <c r="OTY2122" s="1"/>
      <c r="OTZ2122" s="1"/>
      <c r="OUA2122" s="1"/>
      <c r="OUB2122" s="1"/>
      <c r="OUC2122" s="1"/>
      <c r="OUD2122" s="1"/>
      <c r="OUE2122" s="1"/>
      <c r="OUF2122" s="1"/>
      <c r="OUG2122" s="1"/>
      <c r="OUH2122" s="1"/>
      <c r="OUI2122" s="1"/>
      <c r="OUJ2122" s="1"/>
      <c r="OUK2122" s="1"/>
      <c r="OUL2122" s="1"/>
      <c r="OUM2122" s="1"/>
      <c r="OUN2122" s="1"/>
      <c r="OUO2122" s="1"/>
      <c r="OUP2122" s="1"/>
      <c r="OUQ2122" s="1"/>
      <c r="OUR2122" s="1"/>
      <c r="OUS2122" s="1"/>
      <c r="OUT2122" s="1"/>
      <c r="OUU2122" s="1"/>
      <c r="OUV2122" s="1"/>
      <c r="OUW2122" s="1"/>
      <c r="OUX2122" s="1"/>
      <c r="OUY2122" s="1"/>
      <c r="OUZ2122" s="1"/>
      <c r="OVA2122" s="1"/>
      <c r="OVB2122" s="1"/>
      <c r="OVC2122" s="1"/>
      <c r="OVD2122" s="1"/>
      <c r="OVE2122" s="1"/>
      <c r="OVF2122" s="1"/>
      <c r="OVG2122" s="1"/>
      <c r="OVH2122" s="1"/>
      <c r="OVI2122" s="1"/>
      <c r="OVJ2122" s="1"/>
      <c r="OVK2122" s="1"/>
      <c r="OVL2122" s="1"/>
      <c r="OVM2122" s="1"/>
      <c r="OVN2122" s="1"/>
      <c r="OVO2122" s="1"/>
      <c r="OVP2122" s="1"/>
      <c r="OVQ2122" s="1"/>
      <c r="OVR2122" s="1"/>
      <c r="OVS2122" s="1"/>
      <c r="OVT2122" s="1"/>
      <c r="OVU2122" s="1"/>
      <c r="OVV2122" s="1"/>
      <c r="OVW2122" s="1"/>
      <c r="OVX2122" s="1"/>
      <c r="OVY2122" s="1"/>
      <c r="OVZ2122" s="1"/>
      <c r="OWA2122" s="1"/>
      <c r="OWB2122" s="1"/>
      <c r="OWC2122" s="1"/>
      <c r="OWD2122" s="1"/>
      <c r="OWE2122" s="1"/>
      <c r="OWF2122" s="1"/>
      <c r="OWG2122" s="1"/>
      <c r="OWH2122" s="1"/>
      <c r="OWI2122" s="1"/>
      <c r="OWJ2122" s="1"/>
      <c r="OWK2122" s="1"/>
      <c r="OWL2122" s="1"/>
      <c r="OWM2122" s="1"/>
      <c r="OWN2122" s="1"/>
      <c r="OWO2122" s="1"/>
      <c r="OWP2122" s="1"/>
      <c r="OWQ2122" s="1"/>
      <c r="OWR2122" s="1"/>
      <c r="OWS2122" s="1"/>
      <c r="OWT2122" s="1"/>
      <c r="OWU2122" s="1"/>
      <c r="OWV2122" s="1"/>
      <c r="OWW2122" s="1"/>
      <c r="OWX2122" s="1"/>
      <c r="OWY2122" s="1"/>
      <c r="OWZ2122" s="1"/>
      <c r="OXA2122" s="1"/>
      <c r="OXB2122" s="1"/>
      <c r="OXC2122" s="1"/>
      <c r="OXD2122" s="1"/>
      <c r="OXE2122" s="1"/>
      <c r="OXF2122" s="1"/>
      <c r="OXG2122" s="1"/>
      <c r="OXH2122" s="1"/>
      <c r="OXI2122" s="1"/>
      <c r="OXJ2122" s="1"/>
      <c r="OXK2122" s="1"/>
      <c r="OXL2122" s="1"/>
      <c r="OXM2122" s="1"/>
      <c r="OXN2122" s="1"/>
      <c r="OXO2122" s="1"/>
      <c r="OXP2122" s="1"/>
      <c r="OXQ2122" s="1"/>
      <c r="OXR2122" s="1"/>
      <c r="OXS2122" s="1"/>
      <c r="OXT2122" s="1"/>
      <c r="OXU2122" s="1"/>
      <c r="OXV2122" s="1"/>
      <c r="OXW2122" s="1"/>
      <c r="OXX2122" s="1"/>
      <c r="OXY2122" s="1"/>
      <c r="OXZ2122" s="1"/>
      <c r="OYA2122" s="1"/>
      <c r="OYB2122" s="1"/>
      <c r="OYC2122" s="1"/>
      <c r="OYD2122" s="1"/>
      <c r="OYE2122" s="1"/>
      <c r="OYF2122" s="1"/>
      <c r="OYG2122" s="1"/>
      <c r="OYH2122" s="1"/>
      <c r="OYI2122" s="1"/>
      <c r="OYJ2122" s="1"/>
      <c r="OYK2122" s="1"/>
      <c r="OYL2122" s="1"/>
      <c r="OYM2122" s="1"/>
      <c r="OYN2122" s="1"/>
      <c r="OYO2122" s="1"/>
      <c r="OYP2122" s="1"/>
      <c r="OYQ2122" s="1"/>
      <c r="OYR2122" s="1"/>
      <c r="OYS2122" s="1"/>
      <c r="OYT2122" s="1"/>
      <c r="OYU2122" s="1"/>
      <c r="OYV2122" s="1"/>
      <c r="OYW2122" s="1"/>
      <c r="OYX2122" s="1"/>
      <c r="OYY2122" s="1"/>
      <c r="OYZ2122" s="1"/>
      <c r="OZA2122" s="1"/>
      <c r="OZB2122" s="1"/>
      <c r="OZC2122" s="1"/>
      <c r="OZD2122" s="1"/>
      <c r="OZE2122" s="1"/>
      <c r="OZF2122" s="1"/>
      <c r="OZG2122" s="1"/>
      <c r="OZH2122" s="1"/>
      <c r="OZI2122" s="1"/>
      <c r="OZJ2122" s="1"/>
      <c r="OZK2122" s="1"/>
      <c r="OZL2122" s="1"/>
      <c r="OZM2122" s="1"/>
      <c r="OZN2122" s="1"/>
      <c r="OZO2122" s="1"/>
      <c r="OZP2122" s="1"/>
      <c r="OZQ2122" s="1"/>
      <c r="OZR2122" s="1"/>
      <c r="OZS2122" s="1"/>
      <c r="OZT2122" s="1"/>
      <c r="OZU2122" s="1"/>
      <c r="OZV2122" s="1"/>
      <c r="OZW2122" s="1"/>
      <c r="OZX2122" s="1"/>
      <c r="OZY2122" s="1"/>
      <c r="OZZ2122" s="1"/>
      <c r="PAA2122" s="1"/>
      <c r="PAB2122" s="1"/>
      <c r="PAC2122" s="1"/>
      <c r="PAD2122" s="1"/>
      <c r="PAE2122" s="1"/>
      <c r="PAF2122" s="1"/>
      <c r="PAG2122" s="1"/>
      <c r="PAH2122" s="1"/>
      <c r="PAI2122" s="1"/>
      <c r="PAJ2122" s="1"/>
      <c r="PAK2122" s="1"/>
      <c r="PAL2122" s="1"/>
      <c r="PAM2122" s="1"/>
      <c r="PAN2122" s="1"/>
      <c r="PAO2122" s="1"/>
      <c r="PAP2122" s="1"/>
      <c r="PAQ2122" s="1"/>
      <c r="PAR2122" s="1"/>
      <c r="PAS2122" s="1"/>
      <c r="PAT2122" s="1"/>
      <c r="PAU2122" s="1"/>
      <c r="PAV2122" s="1"/>
      <c r="PAW2122" s="1"/>
      <c r="PAX2122" s="1"/>
      <c r="PAY2122" s="1"/>
      <c r="PAZ2122" s="1"/>
      <c r="PBA2122" s="1"/>
      <c r="PBB2122" s="1"/>
      <c r="PBC2122" s="1"/>
      <c r="PBD2122" s="1"/>
      <c r="PBE2122" s="1"/>
      <c r="PBF2122" s="1"/>
      <c r="PBG2122" s="1"/>
      <c r="PBH2122" s="1"/>
      <c r="PBI2122" s="1"/>
      <c r="PBJ2122" s="1"/>
      <c r="PBK2122" s="1"/>
      <c r="PBL2122" s="1"/>
      <c r="PBM2122" s="1"/>
      <c r="PBN2122" s="1"/>
      <c r="PBO2122" s="1"/>
      <c r="PBP2122" s="1"/>
      <c r="PBQ2122" s="1"/>
      <c r="PBR2122" s="1"/>
      <c r="PBS2122" s="1"/>
      <c r="PBT2122" s="1"/>
      <c r="PBU2122" s="1"/>
      <c r="PBV2122" s="1"/>
      <c r="PBW2122" s="1"/>
      <c r="PBX2122" s="1"/>
      <c r="PBY2122" s="1"/>
      <c r="PBZ2122" s="1"/>
      <c r="PCA2122" s="1"/>
      <c r="PCB2122" s="1"/>
      <c r="PCC2122" s="1"/>
      <c r="PCD2122" s="1"/>
      <c r="PCE2122" s="1"/>
      <c r="PCF2122" s="1"/>
      <c r="PCG2122" s="1"/>
      <c r="PCH2122" s="1"/>
      <c r="PCI2122" s="1"/>
      <c r="PCJ2122" s="1"/>
      <c r="PCK2122" s="1"/>
      <c r="PCL2122" s="1"/>
      <c r="PCM2122" s="1"/>
      <c r="PCN2122" s="1"/>
      <c r="PCO2122" s="1"/>
      <c r="PCP2122" s="1"/>
      <c r="PCQ2122" s="1"/>
      <c r="PCR2122" s="1"/>
      <c r="PCS2122" s="1"/>
      <c r="PCT2122" s="1"/>
      <c r="PCU2122" s="1"/>
      <c r="PCV2122" s="1"/>
      <c r="PCW2122" s="1"/>
      <c r="PCX2122" s="1"/>
      <c r="PCY2122" s="1"/>
      <c r="PCZ2122" s="1"/>
      <c r="PDA2122" s="1"/>
      <c r="PDB2122" s="1"/>
      <c r="PDC2122" s="1"/>
      <c r="PDD2122" s="1"/>
      <c r="PDE2122" s="1"/>
      <c r="PDF2122" s="1"/>
      <c r="PDG2122" s="1"/>
      <c r="PDH2122" s="1"/>
      <c r="PDI2122" s="1"/>
      <c r="PDJ2122" s="1"/>
      <c r="PDK2122" s="1"/>
      <c r="PDL2122" s="1"/>
      <c r="PDM2122" s="1"/>
      <c r="PDN2122" s="1"/>
      <c r="PDO2122" s="1"/>
      <c r="PDP2122" s="1"/>
      <c r="PDQ2122" s="1"/>
      <c r="PDR2122" s="1"/>
      <c r="PDS2122" s="1"/>
      <c r="PDT2122" s="1"/>
      <c r="PDU2122" s="1"/>
      <c r="PDV2122" s="1"/>
      <c r="PDW2122" s="1"/>
      <c r="PDX2122" s="1"/>
      <c r="PDY2122" s="1"/>
      <c r="PDZ2122" s="1"/>
      <c r="PEA2122" s="1"/>
      <c r="PEB2122" s="1"/>
      <c r="PEC2122" s="1"/>
      <c r="PED2122" s="1"/>
      <c r="PEE2122" s="1"/>
      <c r="PEF2122" s="1"/>
      <c r="PEG2122" s="1"/>
      <c r="PEH2122" s="1"/>
      <c r="PEI2122" s="1"/>
      <c r="PEJ2122" s="1"/>
      <c r="PEK2122" s="1"/>
      <c r="PEL2122" s="1"/>
      <c r="PEM2122" s="1"/>
      <c r="PEN2122" s="1"/>
      <c r="PEO2122" s="1"/>
      <c r="PEP2122" s="1"/>
      <c r="PEQ2122" s="1"/>
      <c r="PER2122" s="1"/>
      <c r="PES2122" s="1"/>
      <c r="PET2122" s="1"/>
      <c r="PEU2122" s="1"/>
      <c r="PEV2122" s="1"/>
      <c r="PEW2122" s="1"/>
      <c r="PEX2122" s="1"/>
      <c r="PEY2122" s="1"/>
      <c r="PEZ2122" s="1"/>
      <c r="PFA2122" s="1"/>
      <c r="PFB2122" s="1"/>
      <c r="PFC2122" s="1"/>
      <c r="PFD2122" s="1"/>
      <c r="PFE2122" s="1"/>
      <c r="PFF2122" s="1"/>
      <c r="PFG2122" s="1"/>
      <c r="PFH2122" s="1"/>
      <c r="PFI2122" s="1"/>
      <c r="PFJ2122" s="1"/>
      <c r="PFK2122" s="1"/>
      <c r="PFL2122" s="1"/>
      <c r="PFM2122" s="1"/>
      <c r="PFN2122" s="1"/>
      <c r="PFO2122" s="1"/>
      <c r="PFP2122" s="1"/>
      <c r="PFQ2122" s="1"/>
      <c r="PFR2122" s="1"/>
      <c r="PFS2122" s="1"/>
      <c r="PFT2122" s="1"/>
      <c r="PFU2122" s="1"/>
      <c r="PFV2122" s="1"/>
      <c r="PFW2122" s="1"/>
      <c r="PFX2122" s="1"/>
      <c r="PFY2122" s="1"/>
      <c r="PFZ2122" s="1"/>
      <c r="PGA2122" s="1"/>
      <c r="PGB2122" s="1"/>
      <c r="PGC2122" s="1"/>
      <c r="PGD2122" s="1"/>
      <c r="PGE2122" s="1"/>
      <c r="PGF2122" s="1"/>
      <c r="PGG2122" s="1"/>
      <c r="PGH2122" s="1"/>
      <c r="PGI2122" s="1"/>
      <c r="PGJ2122" s="1"/>
      <c r="PGK2122" s="1"/>
      <c r="PGL2122" s="1"/>
      <c r="PGM2122" s="1"/>
      <c r="PGN2122" s="1"/>
      <c r="PGO2122" s="1"/>
      <c r="PGP2122" s="1"/>
      <c r="PGQ2122" s="1"/>
      <c r="PGR2122" s="1"/>
      <c r="PGS2122" s="1"/>
      <c r="PGT2122" s="1"/>
      <c r="PGU2122" s="1"/>
      <c r="PGV2122" s="1"/>
      <c r="PGW2122" s="1"/>
      <c r="PGX2122" s="1"/>
      <c r="PGY2122" s="1"/>
      <c r="PGZ2122" s="1"/>
      <c r="PHA2122" s="1"/>
      <c r="PHB2122" s="1"/>
      <c r="PHC2122" s="1"/>
      <c r="PHD2122" s="1"/>
      <c r="PHE2122" s="1"/>
      <c r="PHF2122" s="1"/>
      <c r="PHG2122" s="1"/>
      <c r="PHH2122" s="1"/>
      <c r="PHI2122" s="1"/>
      <c r="PHJ2122" s="1"/>
      <c r="PHK2122" s="1"/>
      <c r="PHL2122" s="1"/>
      <c r="PHM2122" s="1"/>
      <c r="PHN2122" s="1"/>
      <c r="PHO2122" s="1"/>
      <c r="PHP2122" s="1"/>
      <c r="PHQ2122" s="1"/>
      <c r="PHR2122" s="1"/>
      <c r="PHS2122" s="1"/>
      <c r="PHT2122" s="1"/>
      <c r="PHU2122" s="1"/>
      <c r="PHV2122" s="1"/>
      <c r="PHW2122" s="1"/>
      <c r="PHX2122" s="1"/>
      <c r="PHY2122" s="1"/>
      <c r="PHZ2122" s="1"/>
      <c r="PIA2122" s="1"/>
      <c r="PIB2122" s="1"/>
      <c r="PIC2122" s="1"/>
      <c r="PID2122" s="1"/>
      <c r="PIE2122" s="1"/>
      <c r="PIF2122" s="1"/>
      <c r="PIG2122" s="1"/>
      <c r="PIH2122" s="1"/>
      <c r="PII2122" s="1"/>
      <c r="PIJ2122" s="1"/>
      <c r="PIK2122" s="1"/>
      <c r="PIL2122" s="1"/>
      <c r="PIM2122" s="1"/>
      <c r="PIN2122" s="1"/>
      <c r="PIO2122" s="1"/>
      <c r="PIP2122" s="1"/>
      <c r="PIQ2122" s="1"/>
      <c r="PIR2122" s="1"/>
      <c r="PIS2122" s="1"/>
      <c r="PIT2122" s="1"/>
      <c r="PIU2122" s="1"/>
      <c r="PIV2122" s="1"/>
      <c r="PIW2122" s="1"/>
      <c r="PIX2122" s="1"/>
      <c r="PIY2122" s="1"/>
      <c r="PIZ2122" s="1"/>
      <c r="PJA2122" s="1"/>
      <c r="PJB2122" s="1"/>
      <c r="PJC2122" s="1"/>
      <c r="PJD2122" s="1"/>
      <c r="PJE2122" s="1"/>
      <c r="PJF2122" s="1"/>
      <c r="PJG2122" s="1"/>
      <c r="PJH2122" s="1"/>
      <c r="PJI2122" s="1"/>
      <c r="PJJ2122" s="1"/>
      <c r="PJK2122" s="1"/>
      <c r="PJL2122" s="1"/>
      <c r="PJM2122" s="1"/>
      <c r="PJN2122" s="1"/>
      <c r="PJO2122" s="1"/>
      <c r="PJP2122" s="1"/>
      <c r="PJQ2122" s="1"/>
      <c r="PJR2122" s="1"/>
      <c r="PJS2122" s="1"/>
      <c r="PJT2122" s="1"/>
      <c r="PJU2122" s="1"/>
      <c r="PJV2122" s="1"/>
      <c r="PJW2122" s="1"/>
      <c r="PJX2122" s="1"/>
      <c r="PJY2122" s="1"/>
      <c r="PJZ2122" s="1"/>
      <c r="PKA2122" s="1"/>
      <c r="PKB2122" s="1"/>
      <c r="PKC2122" s="1"/>
      <c r="PKD2122" s="1"/>
      <c r="PKE2122" s="1"/>
      <c r="PKF2122" s="1"/>
      <c r="PKG2122" s="1"/>
      <c r="PKH2122" s="1"/>
      <c r="PKI2122" s="1"/>
      <c r="PKJ2122" s="1"/>
      <c r="PKK2122" s="1"/>
      <c r="PKL2122" s="1"/>
      <c r="PKM2122" s="1"/>
      <c r="PKN2122" s="1"/>
      <c r="PKO2122" s="1"/>
      <c r="PKP2122" s="1"/>
      <c r="PKQ2122" s="1"/>
      <c r="PKR2122" s="1"/>
      <c r="PKS2122" s="1"/>
      <c r="PKT2122" s="1"/>
      <c r="PKU2122" s="1"/>
      <c r="PKV2122" s="1"/>
      <c r="PKW2122" s="1"/>
      <c r="PKX2122" s="1"/>
      <c r="PKY2122" s="1"/>
      <c r="PKZ2122" s="1"/>
      <c r="PLA2122" s="1"/>
      <c r="PLB2122" s="1"/>
      <c r="PLC2122" s="1"/>
      <c r="PLD2122" s="1"/>
      <c r="PLE2122" s="1"/>
      <c r="PLF2122" s="1"/>
      <c r="PLG2122" s="1"/>
      <c r="PLH2122" s="1"/>
      <c r="PLI2122" s="1"/>
      <c r="PLJ2122" s="1"/>
      <c r="PLK2122" s="1"/>
      <c r="PLL2122" s="1"/>
      <c r="PLM2122" s="1"/>
      <c r="PLN2122" s="1"/>
      <c r="PLO2122" s="1"/>
      <c r="PLP2122" s="1"/>
      <c r="PLQ2122" s="1"/>
      <c r="PLR2122" s="1"/>
      <c r="PLS2122" s="1"/>
      <c r="PLT2122" s="1"/>
      <c r="PLU2122" s="1"/>
      <c r="PLV2122" s="1"/>
      <c r="PLW2122" s="1"/>
      <c r="PLX2122" s="1"/>
      <c r="PLY2122" s="1"/>
      <c r="PLZ2122" s="1"/>
      <c r="PMA2122" s="1"/>
      <c r="PMB2122" s="1"/>
      <c r="PMC2122" s="1"/>
      <c r="PMD2122" s="1"/>
      <c r="PME2122" s="1"/>
      <c r="PMF2122" s="1"/>
      <c r="PMG2122" s="1"/>
      <c r="PMH2122" s="1"/>
      <c r="PMI2122" s="1"/>
      <c r="PMJ2122" s="1"/>
      <c r="PMK2122" s="1"/>
      <c r="PML2122" s="1"/>
      <c r="PMM2122" s="1"/>
      <c r="PMN2122" s="1"/>
      <c r="PMO2122" s="1"/>
      <c r="PMP2122" s="1"/>
      <c r="PMQ2122" s="1"/>
      <c r="PMR2122" s="1"/>
      <c r="PMS2122" s="1"/>
      <c r="PMT2122" s="1"/>
      <c r="PMU2122" s="1"/>
      <c r="PMV2122" s="1"/>
      <c r="PMW2122" s="1"/>
      <c r="PMX2122" s="1"/>
      <c r="PMY2122" s="1"/>
      <c r="PMZ2122" s="1"/>
      <c r="PNA2122" s="1"/>
      <c r="PNB2122" s="1"/>
      <c r="PNC2122" s="1"/>
      <c r="PND2122" s="1"/>
      <c r="PNE2122" s="1"/>
      <c r="PNF2122" s="1"/>
      <c r="PNG2122" s="1"/>
      <c r="PNH2122" s="1"/>
      <c r="PNI2122" s="1"/>
      <c r="PNJ2122" s="1"/>
      <c r="PNK2122" s="1"/>
      <c r="PNL2122" s="1"/>
      <c r="PNM2122" s="1"/>
      <c r="PNN2122" s="1"/>
      <c r="PNO2122" s="1"/>
      <c r="PNP2122" s="1"/>
      <c r="PNQ2122" s="1"/>
      <c r="PNR2122" s="1"/>
      <c r="PNS2122" s="1"/>
      <c r="PNT2122" s="1"/>
      <c r="PNU2122" s="1"/>
      <c r="PNV2122" s="1"/>
      <c r="PNW2122" s="1"/>
      <c r="PNX2122" s="1"/>
      <c r="PNY2122" s="1"/>
      <c r="PNZ2122" s="1"/>
      <c r="POA2122" s="1"/>
      <c r="POB2122" s="1"/>
      <c r="POC2122" s="1"/>
      <c r="POD2122" s="1"/>
      <c r="POE2122" s="1"/>
      <c r="POF2122" s="1"/>
      <c r="POG2122" s="1"/>
      <c r="POH2122" s="1"/>
      <c r="POI2122" s="1"/>
      <c r="POJ2122" s="1"/>
      <c r="POK2122" s="1"/>
      <c r="POL2122" s="1"/>
      <c r="POM2122" s="1"/>
      <c r="PON2122" s="1"/>
      <c r="POO2122" s="1"/>
      <c r="POP2122" s="1"/>
      <c r="POQ2122" s="1"/>
      <c r="POR2122" s="1"/>
      <c r="POS2122" s="1"/>
      <c r="POT2122" s="1"/>
      <c r="POU2122" s="1"/>
      <c r="POV2122" s="1"/>
      <c r="POW2122" s="1"/>
      <c r="POX2122" s="1"/>
      <c r="POY2122" s="1"/>
      <c r="POZ2122" s="1"/>
      <c r="PPA2122" s="1"/>
      <c r="PPB2122" s="1"/>
      <c r="PPC2122" s="1"/>
      <c r="PPD2122" s="1"/>
      <c r="PPE2122" s="1"/>
      <c r="PPF2122" s="1"/>
      <c r="PPG2122" s="1"/>
      <c r="PPH2122" s="1"/>
      <c r="PPI2122" s="1"/>
      <c r="PPJ2122" s="1"/>
      <c r="PPK2122" s="1"/>
      <c r="PPL2122" s="1"/>
      <c r="PPM2122" s="1"/>
      <c r="PPN2122" s="1"/>
      <c r="PPO2122" s="1"/>
      <c r="PPP2122" s="1"/>
      <c r="PPQ2122" s="1"/>
      <c r="PPR2122" s="1"/>
      <c r="PPS2122" s="1"/>
      <c r="PPT2122" s="1"/>
      <c r="PPU2122" s="1"/>
      <c r="PPV2122" s="1"/>
      <c r="PPW2122" s="1"/>
      <c r="PPX2122" s="1"/>
      <c r="PPY2122" s="1"/>
      <c r="PPZ2122" s="1"/>
      <c r="PQA2122" s="1"/>
      <c r="PQB2122" s="1"/>
      <c r="PQC2122" s="1"/>
      <c r="PQD2122" s="1"/>
      <c r="PQE2122" s="1"/>
      <c r="PQF2122" s="1"/>
      <c r="PQG2122" s="1"/>
      <c r="PQH2122" s="1"/>
      <c r="PQI2122" s="1"/>
      <c r="PQJ2122" s="1"/>
      <c r="PQK2122" s="1"/>
      <c r="PQL2122" s="1"/>
      <c r="PQM2122" s="1"/>
      <c r="PQN2122" s="1"/>
      <c r="PQO2122" s="1"/>
      <c r="PQP2122" s="1"/>
      <c r="PQQ2122" s="1"/>
      <c r="PQR2122" s="1"/>
      <c r="PQS2122" s="1"/>
      <c r="PQT2122" s="1"/>
      <c r="PQU2122" s="1"/>
      <c r="PQV2122" s="1"/>
      <c r="PQW2122" s="1"/>
      <c r="PQX2122" s="1"/>
      <c r="PQY2122" s="1"/>
      <c r="PQZ2122" s="1"/>
      <c r="PRA2122" s="1"/>
      <c r="PRB2122" s="1"/>
      <c r="PRC2122" s="1"/>
      <c r="PRD2122" s="1"/>
      <c r="PRE2122" s="1"/>
      <c r="PRF2122" s="1"/>
      <c r="PRG2122" s="1"/>
      <c r="PRH2122" s="1"/>
      <c r="PRI2122" s="1"/>
      <c r="PRJ2122" s="1"/>
      <c r="PRK2122" s="1"/>
      <c r="PRL2122" s="1"/>
      <c r="PRM2122" s="1"/>
      <c r="PRN2122" s="1"/>
      <c r="PRO2122" s="1"/>
      <c r="PRP2122" s="1"/>
      <c r="PRQ2122" s="1"/>
      <c r="PRR2122" s="1"/>
      <c r="PRS2122" s="1"/>
      <c r="PRT2122" s="1"/>
      <c r="PRU2122" s="1"/>
      <c r="PRV2122" s="1"/>
      <c r="PRW2122" s="1"/>
      <c r="PRX2122" s="1"/>
      <c r="PRY2122" s="1"/>
      <c r="PRZ2122" s="1"/>
      <c r="PSA2122" s="1"/>
      <c r="PSB2122" s="1"/>
      <c r="PSC2122" s="1"/>
      <c r="PSD2122" s="1"/>
      <c r="PSE2122" s="1"/>
      <c r="PSF2122" s="1"/>
      <c r="PSG2122" s="1"/>
      <c r="PSH2122" s="1"/>
      <c r="PSI2122" s="1"/>
      <c r="PSJ2122" s="1"/>
      <c r="PSK2122" s="1"/>
      <c r="PSL2122" s="1"/>
      <c r="PSM2122" s="1"/>
      <c r="PSN2122" s="1"/>
      <c r="PSO2122" s="1"/>
      <c r="PSP2122" s="1"/>
      <c r="PSQ2122" s="1"/>
      <c r="PSR2122" s="1"/>
      <c r="PSS2122" s="1"/>
      <c r="PST2122" s="1"/>
      <c r="PSU2122" s="1"/>
      <c r="PSV2122" s="1"/>
      <c r="PSW2122" s="1"/>
      <c r="PSX2122" s="1"/>
      <c r="PSY2122" s="1"/>
      <c r="PSZ2122" s="1"/>
      <c r="PTA2122" s="1"/>
      <c r="PTB2122" s="1"/>
      <c r="PTC2122" s="1"/>
      <c r="PTD2122" s="1"/>
      <c r="PTE2122" s="1"/>
      <c r="PTF2122" s="1"/>
      <c r="PTG2122" s="1"/>
      <c r="PTH2122" s="1"/>
      <c r="PTI2122" s="1"/>
      <c r="PTJ2122" s="1"/>
      <c r="PTK2122" s="1"/>
      <c r="PTL2122" s="1"/>
      <c r="PTM2122" s="1"/>
      <c r="PTN2122" s="1"/>
      <c r="PTO2122" s="1"/>
      <c r="PTP2122" s="1"/>
      <c r="PTQ2122" s="1"/>
      <c r="PTR2122" s="1"/>
      <c r="PTS2122" s="1"/>
      <c r="PTT2122" s="1"/>
      <c r="PTU2122" s="1"/>
      <c r="PTV2122" s="1"/>
      <c r="PTW2122" s="1"/>
      <c r="PTX2122" s="1"/>
      <c r="PTY2122" s="1"/>
      <c r="PTZ2122" s="1"/>
      <c r="PUA2122" s="1"/>
      <c r="PUB2122" s="1"/>
      <c r="PUC2122" s="1"/>
      <c r="PUD2122" s="1"/>
      <c r="PUE2122" s="1"/>
      <c r="PUF2122" s="1"/>
      <c r="PUG2122" s="1"/>
      <c r="PUH2122" s="1"/>
      <c r="PUI2122" s="1"/>
      <c r="PUJ2122" s="1"/>
      <c r="PUK2122" s="1"/>
      <c r="PUL2122" s="1"/>
      <c r="PUM2122" s="1"/>
      <c r="PUN2122" s="1"/>
      <c r="PUO2122" s="1"/>
      <c r="PUP2122" s="1"/>
      <c r="PUQ2122" s="1"/>
      <c r="PUR2122" s="1"/>
      <c r="PUS2122" s="1"/>
      <c r="PUT2122" s="1"/>
      <c r="PUU2122" s="1"/>
      <c r="PUV2122" s="1"/>
      <c r="PUW2122" s="1"/>
      <c r="PUX2122" s="1"/>
      <c r="PUY2122" s="1"/>
      <c r="PUZ2122" s="1"/>
      <c r="PVA2122" s="1"/>
      <c r="PVB2122" s="1"/>
      <c r="PVC2122" s="1"/>
      <c r="PVD2122" s="1"/>
      <c r="PVE2122" s="1"/>
      <c r="PVF2122" s="1"/>
      <c r="PVG2122" s="1"/>
      <c r="PVH2122" s="1"/>
      <c r="PVI2122" s="1"/>
      <c r="PVJ2122" s="1"/>
      <c r="PVK2122" s="1"/>
      <c r="PVL2122" s="1"/>
      <c r="PVM2122" s="1"/>
      <c r="PVN2122" s="1"/>
      <c r="PVO2122" s="1"/>
      <c r="PVP2122" s="1"/>
      <c r="PVQ2122" s="1"/>
      <c r="PVR2122" s="1"/>
      <c r="PVS2122" s="1"/>
      <c r="PVT2122" s="1"/>
      <c r="PVU2122" s="1"/>
      <c r="PVV2122" s="1"/>
      <c r="PVW2122" s="1"/>
      <c r="PVX2122" s="1"/>
      <c r="PVY2122" s="1"/>
      <c r="PVZ2122" s="1"/>
      <c r="PWA2122" s="1"/>
      <c r="PWB2122" s="1"/>
      <c r="PWC2122" s="1"/>
      <c r="PWD2122" s="1"/>
      <c r="PWE2122" s="1"/>
      <c r="PWF2122" s="1"/>
      <c r="PWG2122" s="1"/>
      <c r="PWH2122" s="1"/>
      <c r="PWI2122" s="1"/>
      <c r="PWJ2122" s="1"/>
      <c r="PWK2122" s="1"/>
      <c r="PWL2122" s="1"/>
      <c r="PWM2122" s="1"/>
      <c r="PWN2122" s="1"/>
      <c r="PWO2122" s="1"/>
      <c r="PWP2122" s="1"/>
      <c r="PWQ2122" s="1"/>
      <c r="PWR2122" s="1"/>
      <c r="PWS2122" s="1"/>
      <c r="PWT2122" s="1"/>
      <c r="PWU2122" s="1"/>
      <c r="PWV2122" s="1"/>
      <c r="PWW2122" s="1"/>
      <c r="PWX2122" s="1"/>
      <c r="PWY2122" s="1"/>
      <c r="PWZ2122" s="1"/>
      <c r="PXA2122" s="1"/>
      <c r="PXB2122" s="1"/>
      <c r="PXC2122" s="1"/>
      <c r="PXD2122" s="1"/>
      <c r="PXE2122" s="1"/>
      <c r="PXF2122" s="1"/>
      <c r="PXG2122" s="1"/>
      <c r="PXH2122" s="1"/>
      <c r="PXI2122" s="1"/>
      <c r="PXJ2122" s="1"/>
      <c r="PXK2122" s="1"/>
      <c r="PXL2122" s="1"/>
      <c r="PXM2122" s="1"/>
      <c r="PXN2122" s="1"/>
      <c r="PXO2122" s="1"/>
      <c r="PXP2122" s="1"/>
      <c r="PXQ2122" s="1"/>
      <c r="PXR2122" s="1"/>
      <c r="PXS2122" s="1"/>
      <c r="PXT2122" s="1"/>
      <c r="PXU2122" s="1"/>
      <c r="PXV2122" s="1"/>
      <c r="PXW2122" s="1"/>
      <c r="PXX2122" s="1"/>
      <c r="PXY2122" s="1"/>
      <c r="PXZ2122" s="1"/>
      <c r="PYA2122" s="1"/>
      <c r="PYB2122" s="1"/>
      <c r="PYC2122" s="1"/>
      <c r="PYD2122" s="1"/>
      <c r="PYE2122" s="1"/>
      <c r="PYF2122" s="1"/>
      <c r="PYG2122" s="1"/>
      <c r="PYH2122" s="1"/>
      <c r="PYI2122" s="1"/>
      <c r="PYJ2122" s="1"/>
      <c r="PYK2122" s="1"/>
      <c r="PYL2122" s="1"/>
      <c r="PYM2122" s="1"/>
      <c r="PYN2122" s="1"/>
      <c r="PYO2122" s="1"/>
      <c r="PYP2122" s="1"/>
      <c r="PYQ2122" s="1"/>
      <c r="PYR2122" s="1"/>
      <c r="PYS2122" s="1"/>
      <c r="PYT2122" s="1"/>
      <c r="PYU2122" s="1"/>
      <c r="PYV2122" s="1"/>
      <c r="PYW2122" s="1"/>
      <c r="PYX2122" s="1"/>
      <c r="PYY2122" s="1"/>
      <c r="PYZ2122" s="1"/>
      <c r="PZA2122" s="1"/>
      <c r="PZB2122" s="1"/>
      <c r="PZC2122" s="1"/>
      <c r="PZD2122" s="1"/>
      <c r="PZE2122" s="1"/>
      <c r="PZF2122" s="1"/>
      <c r="PZG2122" s="1"/>
      <c r="PZH2122" s="1"/>
      <c r="PZI2122" s="1"/>
      <c r="PZJ2122" s="1"/>
      <c r="PZK2122" s="1"/>
      <c r="PZL2122" s="1"/>
      <c r="PZM2122" s="1"/>
      <c r="PZN2122" s="1"/>
      <c r="PZO2122" s="1"/>
      <c r="PZP2122" s="1"/>
      <c r="PZQ2122" s="1"/>
      <c r="PZR2122" s="1"/>
      <c r="PZS2122" s="1"/>
      <c r="PZT2122" s="1"/>
      <c r="PZU2122" s="1"/>
      <c r="PZV2122" s="1"/>
      <c r="PZW2122" s="1"/>
      <c r="PZX2122" s="1"/>
      <c r="PZY2122" s="1"/>
      <c r="PZZ2122" s="1"/>
      <c r="QAA2122" s="1"/>
      <c r="QAB2122" s="1"/>
      <c r="QAC2122" s="1"/>
      <c r="QAD2122" s="1"/>
      <c r="QAE2122" s="1"/>
      <c r="QAF2122" s="1"/>
      <c r="QAG2122" s="1"/>
      <c r="QAH2122" s="1"/>
      <c r="QAI2122" s="1"/>
      <c r="QAJ2122" s="1"/>
      <c r="QAK2122" s="1"/>
      <c r="QAL2122" s="1"/>
      <c r="QAM2122" s="1"/>
      <c r="QAN2122" s="1"/>
      <c r="QAO2122" s="1"/>
      <c r="QAP2122" s="1"/>
      <c r="QAQ2122" s="1"/>
      <c r="QAR2122" s="1"/>
      <c r="QAS2122" s="1"/>
      <c r="QAT2122" s="1"/>
      <c r="QAU2122" s="1"/>
      <c r="QAV2122" s="1"/>
      <c r="QAW2122" s="1"/>
      <c r="QAX2122" s="1"/>
      <c r="QAY2122" s="1"/>
      <c r="QAZ2122" s="1"/>
      <c r="QBA2122" s="1"/>
      <c r="QBB2122" s="1"/>
      <c r="QBC2122" s="1"/>
      <c r="QBD2122" s="1"/>
      <c r="QBE2122" s="1"/>
      <c r="QBF2122" s="1"/>
      <c r="QBG2122" s="1"/>
      <c r="QBH2122" s="1"/>
      <c r="QBI2122" s="1"/>
      <c r="QBJ2122" s="1"/>
      <c r="QBK2122" s="1"/>
      <c r="QBL2122" s="1"/>
      <c r="QBM2122" s="1"/>
      <c r="QBN2122" s="1"/>
      <c r="QBO2122" s="1"/>
      <c r="QBP2122" s="1"/>
      <c r="QBQ2122" s="1"/>
      <c r="QBR2122" s="1"/>
      <c r="QBS2122" s="1"/>
      <c r="QBT2122" s="1"/>
      <c r="QBU2122" s="1"/>
      <c r="QBV2122" s="1"/>
      <c r="QBW2122" s="1"/>
      <c r="QBX2122" s="1"/>
      <c r="QBY2122" s="1"/>
      <c r="QBZ2122" s="1"/>
      <c r="QCA2122" s="1"/>
      <c r="QCB2122" s="1"/>
      <c r="QCC2122" s="1"/>
      <c r="QCD2122" s="1"/>
      <c r="QCE2122" s="1"/>
      <c r="QCF2122" s="1"/>
      <c r="QCG2122" s="1"/>
      <c r="QCH2122" s="1"/>
      <c r="QCI2122" s="1"/>
      <c r="QCJ2122" s="1"/>
      <c r="QCK2122" s="1"/>
      <c r="QCL2122" s="1"/>
      <c r="QCM2122" s="1"/>
      <c r="QCN2122" s="1"/>
      <c r="QCO2122" s="1"/>
      <c r="QCP2122" s="1"/>
      <c r="QCQ2122" s="1"/>
      <c r="QCR2122" s="1"/>
      <c r="QCS2122" s="1"/>
      <c r="QCT2122" s="1"/>
      <c r="QCU2122" s="1"/>
      <c r="QCV2122" s="1"/>
      <c r="QCW2122" s="1"/>
      <c r="QCX2122" s="1"/>
      <c r="QCY2122" s="1"/>
      <c r="QCZ2122" s="1"/>
      <c r="QDA2122" s="1"/>
      <c r="QDB2122" s="1"/>
      <c r="QDC2122" s="1"/>
      <c r="QDD2122" s="1"/>
      <c r="QDE2122" s="1"/>
      <c r="QDF2122" s="1"/>
      <c r="QDG2122" s="1"/>
      <c r="QDH2122" s="1"/>
      <c r="QDI2122" s="1"/>
      <c r="QDJ2122" s="1"/>
      <c r="QDK2122" s="1"/>
      <c r="QDL2122" s="1"/>
      <c r="QDM2122" s="1"/>
      <c r="QDN2122" s="1"/>
      <c r="QDO2122" s="1"/>
      <c r="QDP2122" s="1"/>
      <c r="QDQ2122" s="1"/>
      <c r="QDR2122" s="1"/>
      <c r="QDS2122" s="1"/>
      <c r="QDT2122" s="1"/>
      <c r="QDU2122" s="1"/>
      <c r="QDV2122" s="1"/>
      <c r="QDW2122" s="1"/>
      <c r="QDX2122" s="1"/>
      <c r="QDY2122" s="1"/>
      <c r="QDZ2122" s="1"/>
      <c r="QEA2122" s="1"/>
      <c r="QEB2122" s="1"/>
      <c r="QEC2122" s="1"/>
      <c r="QED2122" s="1"/>
      <c r="QEE2122" s="1"/>
      <c r="QEF2122" s="1"/>
      <c r="QEG2122" s="1"/>
      <c r="QEH2122" s="1"/>
      <c r="QEI2122" s="1"/>
      <c r="QEJ2122" s="1"/>
      <c r="QEK2122" s="1"/>
      <c r="QEL2122" s="1"/>
      <c r="QEM2122" s="1"/>
      <c r="QEN2122" s="1"/>
      <c r="QEO2122" s="1"/>
      <c r="QEP2122" s="1"/>
      <c r="QEQ2122" s="1"/>
      <c r="QER2122" s="1"/>
      <c r="QES2122" s="1"/>
      <c r="QET2122" s="1"/>
      <c r="QEU2122" s="1"/>
      <c r="QEV2122" s="1"/>
      <c r="QEW2122" s="1"/>
      <c r="QEX2122" s="1"/>
      <c r="QEY2122" s="1"/>
      <c r="QEZ2122" s="1"/>
      <c r="QFA2122" s="1"/>
      <c r="QFB2122" s="1"/>
      <c r="QFC2122" s="1"/>
      <c r="QFD2122" s="1"/>
      <c r="QFE2122" s="1"/>
      <c r="QFF2122" s="1"/>
      <c r="QFG2122" s="1"/>
      <c r="QFH2122" s="1"/>
      <c r="QFI2122" s="1"/>
      <c r="QFJ2122" s="1"/>
      <c r="QFK2122" s="1"/>
      <c r="QFL2122" s="1"/>
      <c r="QFM2122" s="1"/>
      <c r="QFN2122" s="1"/>
      <c r="QFO2122" s="1"/>
      <c r="QFP2122" s="1"/>
      <c r="QFQ2122" s="1"/>
      <c r="QFR2122" s="1"/>
      <c r="QFS2122" s="1"/>
      <c r="QFT2122" s="1"/>
      <c r="QFU2122" s="1"/>
      <c r="QFV2122" s="1"/>
      <c r="QFW2122" s="1"/>
      <c r="QFX2122" s="1"/>
      <c r="QFY2122" s="1"/>
      <c r="QFZ2122" s="1"/>
      <c r="QGA2122" s="1"/>
      <c r="QGB2122" s="1"/>
      <c r="QGC2122" s="1"/>
      <c r="QGD2122" s="1"/>
      <c r="QGE2122" s="1"/>
      <c r="QGF2122" s="1"/>
      <c r="QGG2122" s="1"/>
      <c r="QGH2122" s="1"/>
      <c r="QGI2122" s="1"/>
      <c r="QGJ2122" s="1"/>
      <c r="QGK2122" s="1"/>
      <c r="QGL2122" s="1"/>
      <c r="QGM2122" s="1"/>
      <c r="QGN2122" s="1"/>
      <c r="QGO2122" s="1"/>
      <c r="QGP2122" s="1"/>
      <c r="QGQ2122" s="1"/>
      <c r="QGR2122" s="1"/>
      <c r="QGS2122" s="1"/>
      <c r="QGT2122" s="1"/>
      <c r="QGU2122" s="1"/>
      <c r="QGV2122" s="1"/>
      <c r="QGW2122" s="1"/>
      <c r="QGX2122" s="1"/>
      <c r="QGY2122" s="1"/>
      <c r="QGZ2122" s="1"/>
      <c r="QHA2122" s="1"/>
      <c r="QHB2122" s="1"/>
      <c r="QHC2122" s="1"/>
      <c r="QHD2122" s="1"/>
      <c r="QHE2122" s="1"/>
      <c r="QHF2122" s="1"/>
      <c r="QHG2122" s="1"/>
      <c r="QHH2122" s="1"/>
      <c r="QHI2122" s="1"/>
      <c r="QHJ2122" s="1"/>
      <c r="QHK2122" s="1"/>
      <c r="QHL2122" s="1"/>
      <c r="QHM2122" s="1"/>
      <c r="QHN2122" s="1"/>
      <c r="QHO2122" s="1"/>
      <c r="QHP2122" s="1"/>
      <c r="QHQ2122" s="1"/>
      <c r="QHR2122" s="1"/>
      <c r="QHS2122" s="1"/>
      <c r="QHT2122" s="1"/>
      <c r="QHU2122" s="1"/>
      <c r="QHV2122" s="1"/>
      <c r="QHW2122" s="1"/>
      <c r="QHX2122" s="1"/>
      <c r="QHY2122" s="1"/>
      <c r="QHZ2122" s="1"/>
      <c r="QIA2122" s="1"/>
      <c r="QIB2122" s="1"/>
      <c r="QIC2122" s="1"/>
      <c r="QID2122" s="1"/>
      <c r="QIE2122" s="1"/>
      <c r="QIF2122" s="1"/>
      <c r="QIG2122" s="1"/>
      <c r="QIH2122" s="1"/>
      <c r="QII2122" s="1"/>
      <c r="QIJ2122" s="1"/>
      <c r="QIK2122" s="1"/>
      <c r="QIL2122" s="1"/>
      <c r="QIM2122" s="1"/>
      <c r="QIN2122" s="1"/>
      <c r="QIO2122" s="1"/>
      <c r="QIP2122" s="1"/>
      <c r="QIQ2122" s="1"/>
      <c r="QIR2122" s="1"/>
      <c r="QIS2122" s="1"/>
      <c r="QIT2122" s="1"/>
      <c r="QIU2122" s="1"/>
      <c r="QIV2122" s="1"/>
      <c r="QIW2122" s="1"/>
      <c r="QIX2122" s="1"/>
      <c r="QIY2122" s="1"/>
      <c r="QIZ2122" s="1"/>
      <c r="QJA2122" s="1"/>
      <c r="QJB2122" s="1"/>
      <c r="QJC2122" s="1"/>
      <c r="QJD2122" s="1"/>
      <c r="QJE2122" s="1"/>
      <c r="QJF2122" s="1"/>
      <c r="QJG2122" s="1"/>
      <c r="QJH2122" s="1"/>
      <c r="QJI2122" s="1"/>
      <c r="QJJ2122" s="1"/>
      <c r="QJK2122" s="1"/>
      <c r="QJL2122" s="1"/>
      <c r="QJM2122" s="1"/>
      <c r="QJN2122" s="1"/>
      <c r="QJO2122" s="1"/>
      <c r="QJP2122" s="1"/>
      <c r="QJQ2122" s="1"/>
      <c r="QJR2122" s="1"/>
      <c r="QJS2122" s="1"/>
      <c r="QJT2122" s="1"/>
      <c r="QJU2122" s="1"/>
      <c r="QJV2122" s="1"/>
      <c r="QJW2122" s="1"/>
      <c r="QJX2122" s="1"/>
      <c r="QJY2122" s="1"/>
      <c r="QJZ2122" s="1"/>
      <c r="QKA2122" s="1"/>
      <c r="QKB2122" s="1"/>
      <c r="QKC2122" s="1"/>
      <c r="QKD2122" s="1"/>
      <c r="QKE2122" s="1"/>
      <c r="QKF2122" s="1"/>
      <c r="QKG2122" s="1"/>
      <c r="QKH2122" s="1"/>
      <c r="QKI2122" s="1"/>
      <c r="QKJ2122" s="1"/>
      <c r="QKK2122" s="1"/>
      <c r="QKL2122" s="1"/>
      <c r="QKM2122" s="1"/>
      <c r="QKN2122" s="1"/>
      <c r="QKO2122" s="1"/>
      <c r="QKP2122" s="1"/>
      <c r="QKQ2122" s="1"/>
      <c r="QKR2122" s="1"/>
      <c r="QKS2122" s="1"/>
      <c r="QKT2122" s="1"/>
      <c r="QKU2122" s="1"/>
      <c r="QKV2122" s="1"/>
      <c r="QKW2122" s="1"/>
      <c r="QKX2122" s="1"/>
      <c r="QKY2122" s="1"/>
      <c r="QKZ2122" s="1"/>
      <c r="QLA2122" s="1"/>
      <c r="QLB2122" s="1"/>
      <c r="QLC2122" s="1"/>
      <c r="QLD2122" s="1"/>
      <c r="QLE2122" s="1"/>
      <c r="QLF2122" s="1"/>
      <c r="QLG2122" s="1"/>
      <c r="QLH2122" s="1"/>
      <c r="QLI2122" s="1"/>
      <c r="QLJ2122" s="1"/>
      <c r="QLK2122" s="1"/>
      <c r="QLL2122" s="1"/>
      <c r="QLM2122" s="1"/>
      <c r="QLN2122" s="1"/>
      <c r="QLO2122" s="1"/>
      <c r="QLP2122" s="1"/>
      <c r="QLQ2122" s="1"/>
      <c r="QLR2122" s="1"/>
      <c r="QLS2122" s="1"/>
      <c r="QLT2122" s="1"/>
      <c r="QLU2122" s="1"/>
      <c r="QLV2122" s="1"/>
      <c r="QLW2122" s="1"/>
      <c r="QLX2122" s="1"/>
      <c r="QLY2122" s="1"/>
      <c r="QLZ2122" s="1"/>
      <c r="QMA2122" s="1"/>
      <c r="QMB2122" s="1"/>
      <c r="QMC2122" s="1"/>
      <c r="QMD2122" s="1"/>
      <c r="QME2122" s="1"/>
      <c r="QMF2122" s="1"/>
      <c r="QMG2122" s="1"/>
      <c r="QMH2122" s="1"/>
      <c r="QMI2122" s="1"/>
      <c r="QMJ2122" s="1"/>
      <c r="QMK2122" s="1"/>
      <c r="QML2122" s="1"/>
      <c r="QMM2122" s="1"/>
      <c r="QMN2122" s="1"/>
      <c r="QMO2122" s="1"/>
      <c r="QMP2122" s="1"/>
      <c r="QMQ2122" s="1"/>
      <c r="QMR2122" s="1"/>
      <c r="QMS2122" s="1"/>
      <c r="QMT2122" s="1"/>
      <c r="QMU2122" s="1"/>
      <c r="QMV2122" s="1"/>
      <c r="QMW2122" s="1"/>
      <c r="QMX2122" s="1"/>
      <c r="QMY2122" s="1"/>
      <c r="QMZ2122" s="1"/>
      <c r="QNA2122" s="1"/>
      <c r="QNB2122" s="1"/>
      <c r="QNC2122" s="1"/>
      <c r="QND2122" s="1"/>
      <c r="QNE2122" s="1"/>
      <c r="QNF2122" s="1"/>
      <c r="QNG2122" s="1"/>
      <c r="QNH2122" s="1"/>
      <c r="QNI2122" s="1"/>
      <c r="QNJ2122" s="1"/>
      <c r="QNK2122" s="1"/>
      <c r="QNL2122" s="1"/>
      <c r="QNM2122" s="1"/>
      <c r="QNN2122" s="1"/>
      <c r="QNO2122" s="1"/>
      <c r="QNP2122" s="1"/>
      <c r="QNQ2122" s="1"/>
      <c r="QNR2122" s="1"/>
      <c r="QNS2122" s="1"/>
      <c r="QNT2122" s="1"/>
      <c r="QNU2122" s="1"/>
      <c r="QNV2122" s="1"/>
      <c r="QNW2122" s="1"/>
      <c r="QNX2122" s="1"/>
      <c r="QNY2122" s="1"/>
      <c r="QNZ2122" s="1"/>
      <c r="QOA2122" s="1"/>
      <c r="QOB2122" s="1"/>
      <c r="QOC2122" s="1"/>
      <c r="QOD2122" s="1"/>
      <c r="QOE2122" s="1"/>
      <c r="QOF2122" s="1"/>
      <c r="QOG2122" s="1"/>
      <c r="QOH2122" s="1"/>
      <c r="QOI2122" s="1"/>
      <c r="QOJ2122" s="1"/>
      <c r="QOK2122" s="1"/>
      <c r="QOL2122" s="1"/>
      <c r="QOM2122" s="1"/>
      <c r="QON2122" s="1"/>
      <c r="QOO2122" s="1"/>
      <c r="QOP2122" s="1"/>
      <c r="QOQ2122" s="1"/>
      <c r="QOR2122" s="1"/>
      <c r="QOS2122" s="1"/>
      <c r="QOT2122" s="1"/>
      <c r="QOU2122" s="1"/>
      <c r="QOV2122" s="1"/>
      <c r="QOW2122" s="1"/>
      <c r="QOX2122" s="1"/>
      <c r="QOY2122" s="1"/>
      <c r="QOZ2122" s="1"/>
      <c r="QPA2122" s="1"/>
      <c r="QPB2122" s="1"/>
      <c r="QPC2122" s="1"/>
      <c r="QPD2122" s="1"/>
      <c r="QPE2122" s="1"/>
      <c r="QPF2122" s="1"/>
      <c r="QPG2122" s="1"/>
      <c r="QPH2122" s="1"/>
      <c r="QPI2122" s="1"/>
      <c r="QPJ2122" s="1"/>
      <c r="QPK2122" s="1"/>
      <c r="QPL2122" s="1"/>
      <c r="QPM2122" s="1"/>
      <c r="QPN2122" s="1"/>
      <c r="QPO2122" s="1"/>
      <c r="QPP2122" s="1"/>
      <c r="QPQ2122" s="1"/>
      <c r="QPR2122" s="1"/>
      <c r="QPS2122" s="1"/>
      <c r="QPT2122" s="1"/>
      <c r="QPU2122" s="1"/>
      <c r="QPV2122" s="1"/>
      <c r="QPW2122" s="1"/>
      <c r="QPX2122" s="1"/>
      <c r="QPY2122" s="1"/>
      <c r="QPZ2122" s="1"/>
      <c r="QQA2122" s="1"/>
      <c r="QQB2122" s="1"/>
      <c r="QQC2122" s="1"/>
      <c r="QQD2122" s="1"/>
      <c r="QQE2122" s="1"/>
      <c r="QQF2122" s="1"/>
      <c r="QQG2122" s="1"/>
      <c r="QQH2122" s="1"/>
      <c r="QQI2122" s="1"/>
      <c r="QQJ2122" s="1"/>
      <c r="QQK2122" s="1"/>
      <c r="QQL2122" s="1"/>
      <c r="QQM2122" s="1"/>
      <c r="QQN2122" s="1"/>
      <c r="QQO2122" s="1"/>
      <c r="QQP2122" s="1"/>
      <c r="QQQ2122" s="1"/>
      <c r="QQR2122" s="1"/>
      <c r="QQS2122" s="1"/>
      <c r="QQT2122" s="1"/>
      <c r="QQU2122" s="1"/>
      <c r="QQV2122" s="1"/>
      <c r="QQW2122" s="1"/>
      <c r="QQX2122" s="1"/>
      <c r="QQY2122" s="1"/>
      <c r="QQZ2122" s="1"/>
      <c r="QRA2122" s="1"/>
      <c r="QRB2122" s="1"/>
      <c r="QRC2122" s="1"/>
      <c r="QRD2122" s="1"/>
      <c r="QRE2122" s="1"/>
      <c r="QRF2122" s="1"/>
      <c r="QRG2122" s="1"/>
      <c r="QRH2122" s="1"/>
      <c r="QRI2122" s="1"/>
      <c r="QRJ2122" s="1"/>
      <c r="QRK2122" s="1"/>
      <c r="QRL2122" s="1"/>
      <c r="QRM2122" s="1"/>
      <c r="QRN2122" s="1"/>
      <c r="QRO2122" s="1"/>
      <c r="QRP2122" s="1"/>
      <c r="QRQ2122" s="1"/>
      <c r="QRR2122" s="1"/>
      <c r="QRS2122" s="1"/>
      <c r="QRT2122" s="1"/>
      <c r="QRU2122" s="1"/>
      <c r="QRV2122" s="1"/>
      <c r="QRW2122" s="1"/>
      <c r="QRX2122" s="1"/>
      <c r="QRY2122" s="1"/>
      <c r="QRZ2122" s="1"/>
      <c r="QSA2122" s="1"/>
      <c r="QSB2122" s="1"/>
      <c r="QSC2122" s="1"/>
      <c r="QSD2122" s="1"/>
      <c r="QSE2122" s="1"/>
      <c r="QSF2122" s="1"/>
      <c r="QSG2122" s="1"/>
      <c r="QSH2122" s="1"/>
      <c r="QSI2122" s="1"/>
      <c r="QSJ2122" s="1"/>
      <c r="QSK2122" s="1"/>
      <c r="QSL2122" s="1"/>
      <c r="QSM2122" s="1"/>
      <c r="QSN2122" s="1"/>
      <c r="QSO2122" s="1"/>
      <c r="QSP2122" s="1"/>
      <c r="QSQ2122" s="1"/>
      <c r="QSR2122" s="1"/>
      <c r="QSS2122" s="1"/>
      <c r="QST2122" s="1"/>
      <c r="QSU2122" s="1"/>
      <c r="QSV2122" s="1"/>
      <c r="QSW2122" s="1"/>
      <c r="QSX2122" s="1"/>
      <c r="QSY2122" s="1"/>
      <c r="QSZ2122" s="1"/>
      <c r="QTA2122" s="1"/>
      <c r="QTB2122" s="1"/>
      <c r="QTC2122" s="1"/>
      <c r="QTD2122" s="1"/>
      <c r="QTE2122" s="1"/>
      <c r="QTF2122" s="1"/>
      <c r="QTG2122" s="1"/>
      <c r="QTH2122" s="1"/>
      <c r="QTI2122" s="1"/>
      <c r="QTJ2122" s="1"/>
      <c r="QTK2122" s="1"/>
      <c r="QTL2122" s="1"/>
      <c r="QTM2122" s="1"/>
      <c r="QTN2122" s="1"/>
      <c r="QTO2122" s="1"/>
      <c r="QTP2122" s="1"/>
      <c r="QTQ2122" s="1"/>
      <c r="QTR2122" s="1"/>
      <c r="QTS2122" s="1"/>
      <c r="QTT2122" s="1"/>
      <c r="QTU2122" s="1"/>
      <c r="QTV2122" s="1"/>
      <c r="QTW2122" s="1"/>
      <c r="QTX2122" s="1"/>
      <c r="QTY2122" s="1"/>
      <c r="QTZ2122" s="1"/>
      <c r="QUA2122" s="1"/>
      <c r="QUB2122" s="1"/>
      <c r="QUC2122" s="1"/>
      <c r="QUD2122" s="1"/>
      <c r="QUE2122" s="1"/>
      <c r="QUF2122" s="1"/>
      <c r="QUG2122" s="1"/>
      <c r="QUH2122" s="1"/>
      <c r="QUI2122" s="1"/>
      <c r="QUJ2122" s="1"/>
      <c r="QUK2122" s="1"/>
      <c r="QUL2122" s="1"/>
      <c r="QUM2122" s="1"/>
      <c r="QUN2122" s="1"/>
      <c r="QUO2122" s="1"/>
      <c r="QUP2122" s="1"/>
      <c r="QUQ2122" s="1"/>
      <c r="QUR2122" s="1"/>
      <c r="QUS2122" s="1"/>
      <c r="QUT2122" s="1"/>
      <c r="QUU2122" s="1"/>
      <c r="QUV2122" s="1"/>
      <c r="QUW2122" s="1"/>
      <c r="QUX2122" s="1"/>
      <c r="QUY2122" s="1"/>
      <c r="QUZ2122" s="1"/>
      <c r="QVA2122" s="1"/>
      <c r="QVB2122" s="1"/>
      <c r="QVC2122" s="1"/>
      <c r="QVD2122" s="1"/>
      <c r="QVE2122" s="1"/>
      <c r="QVF2122" s="1"/>
      <c r="QVG2122" s="1"/>
      <c r="QVH2122" s="1"/>
      <c r="QVI2122" s="1"/>
      <c r="QVJ2122" s="1"/>
      <c r="QVK2122" s="1"/>
      <c r="QVL2122" s="1"/>
      <c r="QVM2122" s="1"/>
      <c r="QVN2122" s="1"/>
      <c r="QVO2122" s="1"/>
      <c r="QVP2122" s="1"/>
      <c r="QVQ2122" s="1"/>
      <c r="QVR2122" s="1"/>
      <c r="QVS2122" s="1"/>
      <c r="QVT2122" s="1"/>
      <c r="QVU2122" s="1"/>
      <c r="QVV2122" s="1"/>
      <c r="QVW2122" s="1"/>
      <c r="QVX2122" s="1"/>
      <c r="QVY2122" s="1"/>
      <c r="QVZ2122" s="1"/>
      <c r="QWA2122" s="1"/>
      <c r="QWB2122" s="1"/>
      <c r="QWC2122" s="1"/>
      <c r="QWD2122" s="1"/>
      <c r="QWE2122" s="1"/>
      <c r="QWF2122" s="1"/>
      <c r="QWG2122" s="1"/>
      <c r="QWH2122" s="1"/>
      <c r="QWI2122" s="1"/>
      <c r="QWJ2122" s="1"/>
      <c r="QWK2122" s="1"/>
      <c r="QWL2122" s="1"/>
      <c r="QWM2122" s="1"/>
      <c r="QWN2122" s="1"/>
      <c r="QWO2122" s="1"/>
      <c r="QWP2122" s="1"/>
      <c r="QWQ2122" s="1"/>
      <c r="QWR2122" s="1"/>
      <c r="QWS2122" s="1"/>
      <c r="QWT2122" s="1"/>
      <c r="QWU2122" s="1"/>
      <c r="QWV2122" s="1"/>
      <c r="QWW2122" s="1"/>
      <c r="QWX2122" s="1"/>
      <c r="QWY2122" s="1"/>
      <c r="QWZ2122" s="1"/>
      <c r="QXA2122" s="1"/>
      <c r="QXB2122" s="1"/>
      <c r="QXC2122" s="1"/>
      <c r="QXD2122" s="1"/>
      <c r="QXE2122" s="1"/>
      <c r="QXF2122" s="1"/>
      <c r="QXG2122" s="1"/>
      <c r="QXH2122" s="1"/>
      <c r="QXI2122" s="1"/>
      <c r="QXJ2122" s="1"/>
      <c r="QXK2122" s="1"/>
      <c r="QXL2122" s="1"/>
      <c r="QXM2122" s="1"/>
      <c r="QXN2122" s="1"/>
      <c r="QXO2122" s="1"/>
      <c r="QXP2122" s="1"/>
      <c r="QXQ2122" s="1"/>
      <c r="QXR2122" s="1"/>
      <c r="QXS2122" s="1"/>
      <c r="QXT2122" s="1"/>
      <c r="QXU2122" s="1"/>
      <c r="QXV2122" s="1"/>
      <c r="QXW2122" s="1"/>
      <c r="QXX2122" s="1"/>
      <c r="QXY2122" s="1"/>
      <c r="QXZ2122" s="1"/>
      <c r="QYA2122" s="1"/>
      <c r="QYB2122" s="1"/>
      <c r="QYC2122" s="1"/>
      <c r="QYD2122" s="1"/>
      <c r="QYE2122" s="1"/>
      <c r="QYF2122" s="1"/>
      <c r="QYG2122" s="1"/>
      <c r="QYH2122" s="1"/>
      <c r="QYI2122" s="1"/>
      <c r="QYJ2122" s="1"/>
      <c r="QYK2122" s="1"/>
      <c r="QYL2122" s="1"/>
      <c r="QYM2122" s="1"/>
      <c r="QYN2122" s="1"/>
      <c r="QYO2122" s="1"/>
      <c r="QYP2122" s="1"/>
      <c r="QYQ2122" s="1"/>
      <c r="QYR2122" s="1"/>
      <c r="QYS2122" s="1"/>
      <c r="QYT2122" s="1"/>
      <c r="QYU2122" s="1"/>
      <c r="QYV2122" s="1"/>
      <c r="QYW2122" s="1"/>
      <c r="QYX2122" s="1"/>
      <c r="QYY2122" s="1"/>
      <c r="QYZ2122" s="1"/>
      <c r="QZA2122" s="1"/>
      <c r="QZB2122" s="1"/>
      <c r="QZC2122" s="1"/>
      <c r="QZD2122" s="1"/>
      <c r="QZE2122" s="1"/>
      <c r="QZF2122" s="1"/>
      <c r="QZG2122" s="1"/>
      <c r="QZH2122" s="1"/>
      <c r="QZI2122" s="1"/>
      <c r="QZJ2122" s="1"/>
      <c r="QZK2122" s="1"/>
      <c r="QZL2122" s="1"/>
      <c r="QZM2122" s="1"/>
      <c r="QZN2122" s="1"/>
      <c r="QZO2122" s="1"/>
      <c r="QZP2122" s="1"/>
      <c r="QZQ2122" s="1"/>
      <c r="QZR2122" s="1"/>
      <c r="QZS2122" s="1"/>
      <c r="QZT2122" s="1"/>
      <c r="QZU2122" s="1"/>
      <c r="QZV2122" s="1"/>
      <c r="QZW2122" s="1"/>
      <c r="QZX2122" s="1"/>
      <c r="QZY2122" s="1"/>
      <c r="QZZ2122" s="1"/>
      <c r="RAA2122" s="1"/>
      <c r="RAB2122" s="1"/>
      <c r="RAC2122" s="1"/>
      <c r="RAD2122" s="1"/>
      <c r="RAE2122" s="1"/>
      <c r="RAF2122" s="1"/>
      <c r="RAG2122" s="1"/>
      <c r="RAH2122" s="1"/>
      <c r="RAI2122" s="1"/>
      <c r="RAJ2122" s="1"/>
      <c r="RAK2122" s="1"/>
      <c r="RAL2122" s="1"/>
      <c r="RAM2122" s="1"/>
      <c r="RAN2122" s="1"/>
      <c r="RAO2122" s="1"/>
      <c r="RAP2122" s="1"/>
      <c r="RAQ2122" s="1"/>
      <c r="RAR2122" s="1"/>
      <c r="RAS2122" s="1"/>
      <c r="RAT2122" s="1"/>
      <c r="RAU2122" s="1"/>
      <c r="RAV2122" s="1"/>
      <c r="RAW2122" s="1"/>
      <c r="RAX2122" s="1"/>
      <c r="RAY2122" s="1"/>
      <c r="RAZ2122" s="1"/>
      <c r="RBA2122" s="1"/>
      <c r="RBB2122" s="1"/>
      <c r="RBC2122" s="1"/>
      <c r="RBD2122" s="1"/>
      <c r="RBE2122" s="1"/>
      <c r="RBF2122" s="1"/>
      <c r="RBG2122" s="1"/>
      <c r="RBH2122" s="1"/>
      <c r="RBI2122" s="1"/>
      <c r="RBJ2122" s="1"/>
      <c r="RBK2122" s="1"/>
      <c r="RBL2122" s="1"/>
      <c r="RBM2122" s="1"/>
      <c r="RBN2122" s="1"/>
      <c r="RBO2122" s="1"/>
      <c r="RBP2122" s="1"/>
      <c r="RBQ2122" s="1"/>
      <c r="RBR2122" s="1"/>
      <c r="RBS2122" s="1"/>
      <c r="RBT2122" s="1"/>
      <c r="RBU2122" s="1"/>
      <c r="RBV2122" s="1"/>
      <c r="RBW2122" s="1"/>
      <c r="RBX2122" s="1"/>
      <c r="RBY2122" s="1"/>
      <c r="RBZ2122" s="1"/>
      <c r="RCA2122" s="1"/>
      <c r="RCB2122" s="1"/>
      <c r="RCC2122" s="1"/>
      <c r="RCD2122" s="1"/>
      <c r="RCE2122" s="1"/>
      <c r="RCF2122" s="1"/>
      <c r="RCG2122" s="1"/>
      <c r="RCH2122" s="1"/>
      <c r="RCI2122" s="1"/>
      <c r="RCJ2122" s="1"/>
      <c r="RCK2122" s="1"/>
      <c r="RCL2122" s="1"/>
      <c r="RCM2122" s="1"/>
      <c r="RCN2122" s="1"/>
      <c r="RCO2122" s="1"/>
      <c r="RCP2122" s="1"/>
      <c r="RCQ2122" s="1"/>
      <c r="RCR2122" s="1"/>
      <c r="RCS2122" s="1"/>
      <c r="RCT2122" s="1"/>
      <c r="RCU2122" s="1"/>
      <c r="RCV2122" s="1"/>
      <c r="RCW2122" s="1"/>
      <c r="RCX2122" s="1"/>
      <c r="RCY2122" s="1"/>
      <c r="RCZ2122" s="1"/>
      <c r="RDA2122" s="1"/>
      <c r="RDB2122" s="1"/>
      <c r="RDC2122" s="1"/>
      <c r="RDD2122" s="1"/>
      <c r="RDE2122" s="1"/>
      <c r="RDF2122" s="1"/>
      <c r="RDG2122" s="1"/>
      <c r="RDH2122" s="1"/>
      <c r="RDI2122" s="1"/>
      <c r="RDJ2122" s="1"/>
      <c r="RDK2122" s="1"/>
      <c r="RDL2122" s="1"/>
      <c r="RDM2122" s="1"/>
      <c r="RDN2122" s="1"/>
      <c r="RDO2122" s="1"/>
      <c r="RDP2122" s="1"/>
      <c r="RDQ2122" s="1"/>
      <c r="RDR2122" s="1"/>
      <c r="RDS2122" s="1"/>
      <c r="RDT2122" s="1"/>
      <c r="RDU2122" s="1"/>
      <c r="RDV2122" s="1"/>
      <c r="RDW2122" s="1"/>
      <c r="RDX2122" s="1"/>
      <c r="RDY2122" s="1"/>
      <c r="RDZ2122" s="1"/>
      <c r="REA2122" s="1"/>
      <c r="REB2122" s="1"/>
      <c r="REC2122" s="1"/>
      <c r="RED2122" s="1"/>
      <c r="REE2122" s="1"/>
      <c r="REF2122" s="1"/>
      <c r="REG2122" s="1"/>
      <c r="REH2122" s="1"/>
      <c r="REI2122" s="1"/>
      <c r="REJ2122" s="1"/>
      <c r="REK2122" s="1"/>
      <c r="REL2122" s="1"/>
      <c r="REM2122" s="1"/>
      <c r="REN2122" s="1"/>
      <c r="REO2122" s="1"/>
      <c r="REP2122" s="1"/>
      <c r="REQ2122" s="1"/>
      <c r="RER2122" s="1"/>
      <c r="RES2122" s="1"/>
      <c r="RET2122" s="1"/>
      <c r="REU2122" s="1"/>
      <c r="REV2122" s="1"/>
      <c r="REW2122" s="1"/>
      <c r="REX2122" s="1"/>
      <c r="REY2122" s="1"/>
      <c r="REZ2122" s="1"/>
      <c r="RFA2122" s="1"/>
      <c r="RFB2122" s="1"/>
      <c r="RFC2122" s="1"/>
      <c r="RFD2122" s="1"/>
      <c r="RFE2122" s="1"/>
      <c r="RFF2122" s="1"/>
      <c r="RFG2122" s="1"/>
      <c r="RFH2122" s="1"/>
      <c r="RFI2122" s="1"/>
      <c r="RFJ2122" s="1"/>
      <c r="RFK2122" s="1"/>
      <c r="RFL2122" s="1"/>
      <c r="RFM2122" s="1"/>
      <c r="RFN2122" s="1"/>
      <c r="RFO2122" s="1"/>
      <c r="RFP2122" s="1"/>
      <c r="RFQ2122" s="1"/>
      <c r="RFR2122" s="1"/>
      <c r="RFS2122" s="1"/>
      <c r="RFT2122" s="1"/>
      <c r="RFU2122" s="1"/>
      <c r="RFV2122" s="1"/>
      <c r="RFW2122" s="1"/>
      <c r="RFX2122" s="1"/>
      <c r="RFY2122" s="1"/>
      <c r="RFZ2122" s="1"/>
      <c r="RGA2122" s="1"/>
      <c r="RGB2122" s="1"/>
      <c r="RGC2122" s="1"/>
      <c r="RGD2122" s="1"/>
      <c r="RGE2122" s="1"/>
      <c r="RGF2122" s="1"/>
      <c r="RGG2122" s="1"/>
      <c r="RGH2122" s="1"/>
      <c r="RGI2122" s="1"/>
      <c r="RGJ2122" s="1"/>
      <c r="RGK2122" s="1"/>
      <c r="RGL2122" s="1"/>
      <c r="RGM2122" s="1"/>
      <c r="RGN2122" s="1"/>
      <c r="RGO2122" s="1"/>
      <c r="RGP2122" s="1"/>
      <c r="RGQ2122" s="1"/>
      <c r="RGR2122" s="1"/>
      <c r="RGS2122" s="1"/>
      <c r="RGT2122" s="1"/>
      <c r="RGU2122" s="1"/>
      <c r="RGV2122" s="1"/>
      <c r="RGW2122" s="1"/>
      <c r="RGX2122" s="1"/>
      <c r="RGY2122" s="1"/>
      <c r="RGZ2122" s="1"/>
      <c r="RHA2122" s="1"/>
      <c r="RHB2122" s="1"/>
      <c r="RHC2122" s="1"/>
      <c r="RHD2122" s="1"/>
      <c r="RHE2122" s="1"/>
      <c r="RHF2122" s="1"/>
      <c r="RHG2122" s="1"/>
      <c r="RHH2122" s="1"/>
      <c r="RHI2122" s="1"/>
      <c r="RHJ2122" s="1"/>
      <c r="RHK2122" s="1"/>
      <c r="RHL2122" s="1"/>
      <c r="RHM2122" s="1"/>
      <c r="RHN2122" s="1"/>
      <c r="RHO2122" s="1"/>
      <c r="RHP2122" s="1"/>
      <c r="RHQ2122" s="1"/>
      <c r="RHR2122" s="1"/>
      <c r="RHS2122" s="1"/>
      <c r="RHT2122" s="1"/>
      <c r="RHU2122" s="1"/>
      <c r="RHV2122" s="1"/>
      <c r="RHW2122" s="1"/>
      <c r="RHX2122" s="1"/>
      <c r="RHY2122" s="1"/>
      <c r="RHZ2122" s="1"/>
      <c r="RIA2122" s="1"/>
      <c r="RIB2122" s="1"/>
      <c r="RIC2122" s="1"/>
      <c r="RID2122" s="1"/>
      <c r="RIE2122" s="1"/>
      <c r="RIF2122" s="1"/>
      <c r="RIG2122" s="1"/>
      <c r="RIH2122" s="1"/>
      <c r="RII2122" s="1"/>
      <c r="RIJ2122" s="1"/>
      <c r="RIK2122" s="1"/>
      <c r="RIL2122" s="1"/>
      <c r="RIM2122" s="1"/>
      <c r="RIN2122" s="1"/>
      <c r="RIO2122" s="1"/>
      <c r="RIP2122" s="1"/>
      <c r="RIQ2122" s="1"/>
      <c r="RIR2122" s="1"/>
      <c r="RIS2122" s="1"/>
      <c r="RIT2122" s="1"/>
      <c r="RIU2122" s="1"/>
      <c r="RIV2122" s="1"/>
      <c r="RIW2122" s="1"/>
      <c r="RIX2122" s="1"/>
      <c r="RIY2122" s="1"/>
      <c r="RIZ2122" s="1"/>
      <c r="RJA2122" s="1"/>
      <c r="RJB2122" s="1"/>
      <c r="RJC2122" s="1"/>
      <c r="RJD2122" s="1"/>
      <c r="RJE2122" s="1"/>
      <c r="RJF2122" s="1"/>
      <c r="RJG2122" s="1"/>
      <c r="RJH2122" s="1"/>
      <c r="RJI2122" s="1"/>
      <c r="RJJ2122" s="1"/>
      <c r="RJK2122" s="1"/>
      <c r="RJL2122" s="1"/>
      <c r="RJM2122" s="1"/>
      <c r="RJN2122" s="1"/>
      <c r="RJO2122" s="1"/>
      <c r="RJP2122" s="1"/>
      <c r="RJQ2122" s="1"/>
      <c r="RJR2122" s="1"/>
      <c r="RJS2122" s="1"/>
      <c r="RJT2122" s="1"/>
      <c r="RJU2122" s="1"/>
      <c r="RJV2122" s="1"/>
      <c r="RJW2122" s="1"/>
      <c r="RJX2122" s="1"/>
      <c r="RJY2122" s="1"/>
      <c r="RJZ2122" s="1"/>
      <c r="RKA2122" s="1"/>
      <c r="RKB2122" s="1"/>
      <c r="RKC2122" s="1"/>
      <c r="RKD2122" s="1"/>
      <c r="RKE2122" s="1"/>
      <c r="RKF2122" s="1"/>
      <c r="RKG2122" s="1"/>
      <c r="RKH2122" s="1"/>
      <c r="RKI2122" s="1"/>
      <c r="RKJ2122" s="1"/>
      <c r="RKK2122" s="1"/>
      <c r="RKL2122" s="1"/>
      <c r="RKM2122" s="1"/>
      <c r="RKN2122" s="1"/>
      <c r="RKO2122" s="1"/>
      <c r="RKP2122" s="1"/>
      <c r="RKQ2122" s="1"/>
      <c r="RKR2122" s="1"/>
      <c r="RKS2122" s="1"/>
      <c r="RKT2122" s="1"/>
      <c r="RKU2122" s="1"/>
      <c r="RKV2122" s="1"/>
      <c r="RKW2122" s="1"/>
      <c r="RKX2122" s="1"/>
      <c r="RKY2122" s="1"/>
      <c r="RKZ2122" s="1"/>
      <c r="RLA2122" s="1"/>
      <c r="RLB2122" s="1"/>
      <c r="RLC2122" s="1"/>
      <c r="RLD2122" s="1"/>
      <c r="RLE2122" s="1"/>
      <c r="RLF2122" s="1"/>
      <c r="RLG2122" s="1"/>
      <c r="RLH2122" s="1"/>
      <c r="RLI2122" s="1"/>
      <c r="RLJ2122" s="1"/>
      <c r="RLK2122" s="1"/>
      <c r="RLL2122" s="1"/>
      <c r="RLM2122" s="1"/>
      <c r="RLN2122" s="1"/>
      <c r="RLO2122" s="1"/>
      <c r="RLP2122" s="1"/>
      <c r="RLQ2122" s="1"/>
      <c r="RLR2122" s="1"/>
      <c r="RLS2122" s="1"/>
      <c r="RLT2122" s="1"/>
      <c r="RLU2122" s="1"/>
      <c r="RLV2122" s="1"/>
      <c r="RLW2122" s="1"/>
      <c r="RLX2122" s="1"/>
      <c r="RLY2122" s="1"/>
      <c r="RLZ2122" s="1"/>
      <c r="RMA2122" s="1"/>
      <c r="RMB2122" s="1"/>
      <c r="RMC2122" s="1"/>
      <c r="RMD2122" s="1"/>
      <c r="RME2122" s="1"/>
      <c r="RMF2122" s="1"/>
      <c r="RMG2122" s="1"/>
      <c r="RMH2122" s="1"/>
      <c r="RMI2122" s="1"/>
      <c r="RMJ2122" s="1"/>
      <c r="RMK2122" s="1"/>
      <c r="RML2122" s="1"/>
      <c r="RMM2122" s="1"/>
      <c r="RMN2122" s="1"/>
      <c r="RMO2122" s="1"/>
      <c r="RMP2122" s="1"/>
      <c r="RMQ2122" s="1"/>
      <c r="RMR2122" s="1"/>
      <c r="RMS2122" s="1"/>
      <c r="RMT2122" s="1"/>
      <c r="RMU2122" s="1"/>
      <c r="RMV2122" s="1"/>
      <c r="RMW2122" s="1"/>
      <c r="RMX2122" s="1"/>
      <c r="RMY2122" s="1"/>
      <c r="RMZ2122" s="1"/>
      <c r="RNA2122" s="1"/>
      <c r="RNB2122" s="1"/>
      <c r="RNC2122" s="1"/>
      <c r="RND2122" s="1"/>
      <c r="RNE2122" s="1"/>
      <c r="RNF2122" s="1"/>
      <c r="RNG2122" s="1"/>
      <c r="RNH2122" s="1"/>
      <c r="RNI2122" s="1"/>
      <c r="RNJ2122" s="1"/>
      <c r="RNK2122" s="1"/>
      <c r="RNL2122" s="1"/>
      <c r="RNM2122" s="1"/>
      <c r="RNN2122" s="1"/>
      <c r="RNO2122" s="1"/>
      <c r="RNP2122" s="1"/>
      <c r="RNQ2122" s="1"/>
      <c r="RNR2122" s="1"/>
      <c r="RNS2122" s="1"/>
      <c r="RNT2122" s="1"/>
      <c r="RNU2122" s="1"/>
      <c r="RNV2122" s="1"/>
      <c r="RNW2122" s="1"/>
      <c r="RNX2122" s="1"/>
      <c r="RNY2122" s="1"/>
      <c r="RNZ2122" s="1"/>
      <c r="ROA2122" s="1"/>
      <c r="ROB2122" s="1"/>
      <c r="ROC2122" s="1"/>
      <c r="ROD2122" s="1"/>
      <c r="ROE2122" s="1"/>
      <c r="ROF2122" s="1"/>
      <c r="ROG2122" s="1"/>
      <c r="ROH2122" s="1"/>
      <c r="ROI2122" s="1"/>
      <c r="ROJ2122" s="1"/>
      <c r="ROK2122" s="1"/>
      <c r="ROL2122" s="1"/>
      <c r="ROM2122" s="1"/>
      <c r="RON2122" s="1"/>
      <c r="ROO2122" s="1"/>
      <c r="ROP2122" s="1"/>
      <c r="ROQ2122" s="1"/>
      <c r="ROR2122" s="1"/>
      <c r="ROS2122" s="1"/>
      <c r="ROT2122" s="1"/>
      <c r="ROU2122" s="1"/>
      <c r="ROV2122" s="1"/>
      <c r="ROW2122" s="1"/>
      <c r="ROX2122" s="1"/>
      <c r="ROY2122" s="1"/>
      <c r="ROZ2122" s="1"/>
      <c r="RPA2122" s="1"/>
      <c r="RPB2122" s="1"/>
      <c r="RPC2122" s="1"/>
      <c r="RPD2122" s="1"/>
      <c r="RPE2122" s="1"/>
      <c r="RPF2122" s="1"/>
      <c r="RPG2122" s="1"/>
      <c r="RPH2122" s="1"/>
      <c r="RPI2122" s="1"/>
      <c r="RPJ2122" s="1"/>
      <c r="RPK2122" s="1"/>
      <c r="RPL2122" s="1"/>
      <c r="RPM2122" s="1"/>
      <c r="RPN2122" s="1"/>
      <c r="RPO2122" s="1"/>
      <c r="RPP2122" s="1"/>
      <c r="RPQ2122" s="1"/>
      <c r="RPR2122" s="1"/>
      <c r="RPS2122" s="1"/>
      <c r="RPT2122" s="1"/>
      <c r="RPU2122" s="1"/>
      <c r="RPV2122" s="1"/>
      <c r="RPW2122" s="1"/>
      <c r="RPX2122" s="1"/>
      <c r="RPY2122" s="1"/>
      <c r="RPZ2122" s="1"/>
      <c r="RQA2122" s="1"/>
      <c r="RQB2122" s="1"/>
      <c r="RQC2122" s="1"/>
      <c r="RQD2122" s="1"/>
      <c r="RQE2122" s="1"/>
      <c r="RQF2122" s="1"/>
      <c r="RQG2122" s="1"/>
      <c r="RQH2122" s="1"/>
      <c r="RQI2122" s="1"/>
      <c r="RQJ2122" s="1"/>
      <c r="RQK2122" s="1"/>
      <c r="RQL2122" s="1"/>
      <c r="RQM2122" s="1"/>
      <c r="RQN2122" s="1"/>
      <c r="RQO2122" s="1"/>
      <c r="RQP2122" s="1"/>
      <c r="RQQ2122" s="1"/>
      <c r="RQR2122" s="1"/>
      <c r="RQS2122" s="1"/>
      <c r="RQT2122" s="1"/>
      <c r="RQU2122" s="1"/>
      <c r="RQV2122" s="1"/>
      <c r="RQW2122" s="1"/>
      <c r="RQX2122" s="1"/>
      <c r="RQY2122" s="1"/>
      <c r="RQZ2122" s="1"/>
      <c r="RRA2122" s="1"/>
      <c r="RRB2122" s="1"/>
      <c r="RRC2122" s="1"/>
      <c r="RRD2122" s="1"/>
      <c r="RRE2122" s="1"/>
      <c r="RRF2122" s="1"/>
      <c r="RRG2122" s="1"/>
      <c r="RRH2122" s="1"/>
      <c r="RRI2122" s="1"/>
      <c r="RRJ2122" s="1"/>
      <c r="RRK2122" s="1"/>
      <c r="RRL2122" s="1"/>
      <c r="RRM2122" s="1"/>
      <c r="RRN2122" s="1"/>
      <c r="RRO2122" s="1"/>
      <c r="RRP2122" s="1"/>
      <c r="RRQ2122" s="1"/>
      <c r="RRR2122" s="1"/>
      <c r="RRS2122" s="1"/>
      <c r="RRT2122" s="1"/>
      <c r="RRU2122" s="1"/>
      <c r="RRV2122" s="1"/>
      <c r="RRW2122" s="1"/>
      <c r="RRX2122" s="1"/>
      <c r="RRY2122" s="1"/>
      <c r="RRZ2122" s="1"/>
      <c r="RSA2122" s="1"/>
      <c r="RSB2122" s="1"/>
      <c r="RSC2122" s="1"/>
      <c r="RSD2122" s="1"/>
      <c r="RSE2122" s="1"/>
      <c r="RSF2122" s="1"/>
      <c r="RSG2122" s="1"/>
      <c r="RSH2122" s="1"/>
      <c r="RSI2122" s="1"/>
      <c r="RSJ2122" s="1"/>
      <c r="RSK2122" s="1"/>
      <c r="RSL2122" s="1"/>
      <c r="RSM2122" s="1"/>
      <c r="RSN2122" s="1"/>
      <c r="RSO2122" s="1"/>
      <c r="RSP2122" s="1"/>
      <c r="RSQ2122" s="1"/>
      <c r="RSR2122" s="1"/>
      <c r="RSS2122" s="1"/>
      <c r="RST2122" s="1"/>
      <c r="RSU2122" s="1"/>
      <c r="RSV2122" s="1"/>
      <c r="RSW2122" s="1"/>
      <c r="RSX2122" s="1"/>
      <c r="RSY2122" s="1"/>
      <c r="RSZ2122" s="1"/>
      <c r="RTA2122" s="1"/>
      <c r="RTB2122" s="1"/>
      <c r="RTC2122" s="1"/>
      <c r="RTD2122" s="1"/>
      <c r="RTE2122" s="1"/>
      <c r="RTF2122" s="1"/>
      <c r="RTG2122" s="1"/>
      <c r="RTH2122" s="1"/>
      <c r="RTI2122" s="1"/>
      <c r="RTJ2122" s="1"/>
      <c r="RTK2122" s="1"/>
      <c r="RTL2122" s="1"/>
      <c r="RTM2122" s="1"/>
      <c r="RTN2122" s="1"/>
      <c r="RTO2122" s="1"/>
      <c r="RTP2122" s="1"/>
      <c r="RTQ2122" s="1"/>
      <c r="RTR2122" s="1"/>
      <c r="RTS2122" s="1"/>
      <c r="RTT2122" s="1"/>
      <c r="RTU2122" s="1"/>
      <c r="RTV2122" s="1"/>
      <c r="RTW2122" s="1"/>
      <c r="RTX2122" s="1"/>
      <c r="RTY2122" s="1"/>
      <c r="RTZ2122" s="1"/>
      <c r="RUA2122" s="1"/>
      <c r="RUB2122" s="1"/>
      <c r="RUC2122" s="1"/>
      <c r="RUD2122" s="1"/>
      <c r="RUE2122" s="1"/>
      <c r="RUF2122" s="1"/>
      <c r="RUG2122" s="1"/>
      <c r="RUH2122" s="1"/>
      <c r="RUI2122" s="1"/>
      <c r="RUJ2122" s="1"/>
      <c r="RUK2122" s="1"/>
      <c r="RUL2122" s="1"/>
      <c r="RUM2122" s="1"/>
      <c r="RUN2122" s="1"/>
      <c r="RUO2122" s="1"/>
      <c r="RUP2122" s="1"/>
      <c r="RUQ2122" s="1"/>
      <c r="RUR2122" s="1"/>
      <c r="RUS2122" s="1"/>
      <c r="RUT2122" s="1"/>
      <c r="RUU2122" s="1"/>
      <c r="RUV2122" s="1"/>
      <c r="RUW2122" s="1"/>
      <c r="RUX2122" s="1"/>
      <c r="RUY2122" s="1"/>
      <c r="RUZ2122" s="1"/>
      <c r="RVA2122" s="1"/>
      <c r="RVB2122" s="1"/>
      <c r="RVC2122" s="1"/>
      <c r="RVD2122" s="1"/>
      <c r="RVE2122" s="1"/>
      <c r="RVF2122" s="1"/>
      <c r="RVG2122" s="1"/>
      <c r="RVH2122" s="1"/>
      <c r="RVI2122" s="1"/>
      <c r="RVJ2122" s="1"/>
      <c r="RVK2122" s="1"/>
      <c r="RVL2122" s="1"/>
      <c r="RVM2122" s="1"/>
      <c r="RVN2122" s="1"/>
      <c r="RVO2122" s="1"/>
      <c r="RVP2122" s="1"/>
      <c r="RVQ2122" s="1"/>
      <c r="RVR2122" s="1"/>
      <c r="RVS2122" s="1"/>
      <c r="RVT2122" s="1"/>
      <c r="RVU2122" s="1"/>
      <c r="RVV2122" s="1"/>
      <c r="RVW2122" s="1"/>
      <c r="RVX2122" s="1"/>
      <c r="RVY2122" s="1"/>
      <c r="RVZ2122" s="1"/>
      <c r="RWA2122" s="1"/>
      <c r="RWB2122" s="1"/>
      <c r="RWC2122" s="1"/>
      <c r="RWD2122" s="1"/>
      <c r="RWE2122" s="1"/>
      <c r="RWF2122" s="1"/>
      <c r="RWG2122" s="1"/>
      <c r="RWH2122" s="1"/>
      <c r="RWI2122" s="1"/>
      <c r="RWJ2122" s="1"/>
      <c r="RWK2122" s="1"/>
      <c r="RWL2122" s="1"/>
      <c r="RWM2122" s="1"/>
      <c r="RWN2122" s="1"/>
      <c r="RWO2122" s="1"/>
      <c r="RWP2122" s="1"/>
      <c r="RWQ2122" s="1"/>
      <c r="RWR2122" s="1"/>
      <c r="RWS2122" s="1"/>
      <c r="RWT2122" s="1"/>
      <c r="RWU2122" s="1"/>
      <c r="RWV2122" s="1"/>
      <c r="RWW2122" s="1"/>
      <c r="RWX2122" s="1"/>
      <c r="RWY2122" s="1"/>
      <c r="RWZ2122" s="1"/>
      <c r="RXA2122" s="1"/>
      <c r="RXB2122" s="1"/>
      <c r="RXC2122" s="1"/>
      <c r="RXD2122" s="1"/>
      <c r="RXE2122" s="1"/>
      <c r="RXF2122" s="1"/>
      <c r="RXG2122" s="1"/>
      <c r="RXH2122" s="1"/>
      <c r="RXI2122" s="1"/>
      <c r="RXJ2122" s="1"/>
      <c r="RXK2122" s="1"/>
      <c r="RXL2122" s="1"/>
      <c r="RXM2122" s="1"/>
      <c r="RXN2122" s="1"/>
      <c r="RXO2122" s="1"/>
      <c r="RXP2122" s="1"/>
      <c r="RXQ2122" s="1"/>
      <c r="RXR2122" s="1"/>
      <c r="RXS2122" s="1"/>
      <c r="RXT2122" s="1"/>
      <c r="RXU2122" s="1"/>
      <c r="RXV2122" s="1"/>
      <c r="RXW2122" s="1"/>
      <c r="RXX2122" s="1"/>
      <c r="RXY2122" s="1"/>
      <c r="RXZ2122" s="1"/>
      <c r="RYA2122" s="1"/>
      <c r="RYB2122" s="1"/>
      <c r="RYC2122" s="1"/>
      <c r="RYD2122" s="1"/>
      <c r="RYE2122" s="1"/>
      <c r="RYF2122" s="1"/>
      <c r="RYG2122" s="1"/>
      <c r="RYH2122" s="1"/>
      <c r="RYI2122" s="1"/>
      <c r="RYJ2122" s="1"/>
      <c r="RYK2122" s="1"/>
      <c r="RYL2122" s="1"/>
      <c r="RYM2122" s="1"/>
      <c r="RYN2122" s="1"/>
      <c r="RYO2122" s="1"/>
      <c r="RYP2122" s="1"/>
      <c r="RYQ2122" s="1"/>
      <c r="RYR2122" s="1"/>
      <c r="RYS2122" s="1"/>
      <c r="RYT2122" s="1"/>
      <c r="RYU2122" s="1"/>
      <c r="RYV2122" s="1"/>
      <c r="RYW2122" s="1"/>
      <c r="RYX2122" s="1"/>
      <c r="RYY2122" s="1"/>
      <c r="RYZ2122" s="1"/>
      <c r="RZA2122" s="1"/>
      <c r="RZB2122" s="1"/>
      <c r="RZC2122" s="1"/>
      <c r="RZD2122" s="1"/>
      <c r="RZE2122" s="1"/>
      <c r="RZF2122" s="1"/>
      <c r="RZG2122" s="1"/>
      <c r="RZH2122" s="1"/>
      <c r="RZI2122" s="1"/>
      <c r="RZJ2122" s="1"/>
      <c r="RZK2122" s="1"/>
      <c r="RZL2122" s="1"/>
      <c r="RZM2122" s="1"/>
      <c r="RZN2122" s="1"/>
      <c r="RZO2122" s="1"/>
      <c r="RZP2122" s="1"/>
      <c r="RZQ2122" s="1"/>
      <c r="RZR2122" s="1"/>
      <c r="RZS2122" s="1"/>
      <c r="RZT2122" s="1"/>
      <c r="RZU2122" s="1"/>
      <c r="RZV2122" s="1"/>
      <c r="RZW2122" s="1"/>
      <c r="RZX2122" s="1"/>
      <c r="RZY2122" s="1"/>
      <c r="RZZ2122" s="1"/>
      <c r="SAA2122" s="1"/>
      <c r="SAB2122" s="1"/>
      <c r="SAC2122" s="1"/>
      <c r="SAD2122" s="1"/>
      <c r="SAE2122" s="1"/>
      <c r="SAF2122" s="1"/>
      <c r="SAG2122" s="1"/>
      <c r="SAH2122" s="1"/>
      <c r="SAI2122" s="1"/>
      <c r="SAJ2122" s="1"/>
      <c r="SAK2122" s="1"/>
      <c r="SAL2122" s="1"/>
      <c r="SAM2122" s="1"/>
      <c r="SAN2122" s="1"/>
      <c r="SAO2122" s="1"/>
      <c r="SAP2122" s="1"/>
      <c r="SAQ2122" s="1"/>
      <c r="SAR2122" s="1"/>
      <c r="SAS2122" s="1"/>
      <c r="SAT2122" s="1"/>
      <c r="SAU2122" s="1"/>
      <c r="SAV2122" s="1"/>
      <c r="SAW2122" s="1"/>
      <c r="SAX2122" s="1"/>
      <c r="SAY2122" s="1"/>
      <c r="SAZ2122" s="1"/>
      <c r="SBA2122" s="1"/>
      <c r="SBB2122" s="1"/>
      <c r="SBC2122" s="1"/>
      <c r="SBD2122" s="1"/>
      <c r="SBE2122" s="1"/>
      <c r="SBF2122" s="1"/>
      <c r="SBG2122" s="1"/>
      <c r="SBH2122" s="1"/>
      <c r="SBI2122" s="1"/>
      <c r="SBJ2122" s="1"/>
      <c r="SBK2122" s="1"/>
      <c r="SBL2122" s="1"/>
      <c r="SBM2122" s="1"/>
      <c r="SBN2122" s="1"/>
      <c r="SBO2122" s="1"/>
      <c r="SBP2122" s="1"/>
      <c r="SBQ2122" s="1"/>
      <c r="SBR2122" s="1"/>
      <c r="SBS2122" s="1"/>
      <c r="SBT2122" s="1"/>
      <c r="SBU2122" s="1"/>
      <c r="SBV2122" s="1"/>
      <c r="SBW2122" s="1"/>
      <c r="SBX2122" s="1"/>
      <c r="SBY2122" s="1"/>
      <c r="SBZ2122" s="1"/>
      <c r="SCA2122" s="1"/>
      <c r="SCB2122" s="1"/>
      <c r="SCC2122" s="1"/>
      <c r="SCD2122" s="1"/>
      <c r="SCE2122" s="1"/>
      <c r="SCF2122" s="1"/>
      <c r="SCG2122" s="1"/>
      <c r="SCH2122" s="1"/>
      <c r="SCI2122" s="1"/>
      <c r="SCJ2122" s="1"/>
      <c r="SCK2122" s="1"/>
      <c r="SCL2122" s="1"/>
      <c r="SCM2122" s="1"/>
      <c r="SCN2122" s="1"/>
      <c r="SCO2122" s="1"/>
      <c r="SCP2122" s="1"/>
      <c r="SCQ2122" s="1"/>
      <c r="SCR2122" s="1"/>
      <c r="SCS2122" s="1"/>
      <c r="SCT2122" s="1"/>
      <c r="SCU2122" s="1"/>
      <c r="SCV2122" s="1"/>
      <c r="SCW2122" s="1"/>
      <c r="SCX2122" s="1"/>
      <c r="SCY2122" s="1"/>
      <c r="SCZ2122" s="1"/>
      <c r="SDA2122" s="1"/>
      <c r="SDB2122" s="1"/>
      <c r="SDC2122" s="1"/>
      <c r="SDD2122" s="1"/>
      <c r="SDE2122" s="1"/>
      <c r="SDF2122" s="1"/>
      <c r="SDG2122" s="1"/>
      <c r="SDH2122" s="1"/>
      <c r="SDI2122" s="1"/>
      <c r="SDJ2122" s="1"/>
      <c r="SDK2122" s="1"/>
      <c r="SDL2122" s="1"/>
      <c r="SDM2122" s="1"/>
      <c r="SDN2122" s="1"/>
      <c r="SDO2122" s="1"/>
      <c r="SDP2122" s="1"/>
      <c r="SDQ2122" s="1"/>
      <c r="SDR2122" s="1"/>
      <c r="SDS2122" s="1"/>
      <c r="SDT2122" s="1"/>
      <c r="SDU2122" s="1"/>
      <c r="SDV2122" s="1"/>
      <c r="SDW2122" s="1"/>
      <c r="SDX2122" s="1"/>
      <c r="SDY2122" s="1"/>
      <c r="SDZ2122" s="1"/>
      <c r="SEA2122" s="1"/>
      <c r="SEB2122" s="1"/>
      <c r="SEC2122" s="1"/>
      <c r="SED2122" s="1"/>
      <c r="SEE2122" s="1"/>
      <c r="SEF2122" s="1"/>
      <c r="SEG2122" s="1"/>
      <c r="SEH2122" s="1"/>
      <c r="SEI2122" s="1"/>
      <c r="SEJ2122" s="1"/>
      <c r="SEK2122" s="1"/>
      <c r="SEL2122" s="1"/>
      <c r="SEM2122" s="1"/>
      <c r="SEN2122" s="1"/>
      <c r="SEO2122" s="1"/>
      <c r="SEP2122" s="1"/>
      <c r="SEQ2122" s="1"/>
      <c r="SER2122" s="1"/>
      <c r="SES2122" s="1"/>
      <c r="SET2122" s="1"/>
      <c r="SEU2122" s="1"/>
      <c r="SEV2122" s="1"/>
      <c r="SEW2122" s="1"/>
      <c r="SEX2122" s="1"/>
      <c r="SEY2122" s="1"/>
      <c r="SEZ2122" s="1"/>
      <c r="SFA2122" s="1"/>
      <c r="SFB2122" s="1"/>
      <c r="SFC2122" s="1"/>
      <c r="SFD2122" s="1"/>
      <c r="SFE2122" s="1"/>
      <c r="SFF2122" s="1"/>
      <c r="SFG2122" s="1"/>
      <c r="SFH2122" s="1"/>
      <c r="SFI2122" s="1"/>
      <c r="SFJ2122" s="1"/>
      <c r="SFK2122" s="1"/>
      <c r="SFL2122" s="1"/>
      <c r="SFM2122" s="1"/>
      <c r="SFN2122" s="1"/>
      <c r="SFO2122" s="1"/>
      <c r="SFP2122" s="1"/>
      <c r="SFQ2122" s="1"/>
      <c r="SFR2122" s="1"/>
      <c r="SFS2122" s="1"/>
      <c r="SFT2122" s="1"/>
      <c r="SFU2122" s="1"/>
      <c r="SFV2122" s="1"/>
      <c r="SFW2122" s="1"/>
      <c r="SFX2122" s="1"/>
      <c r="SFY2122" s="1"/>
      <c r="SFZ2122" s="1"/>
      <c r="SGA2122" s="1"/>
      <c r="SGB2122" s="1"/>
      <c r="SGC2122" s="1"/>
      <c r="SGD2122" s="1"/>
      <c r="SGE2122" s="1"/>
      <c r="SGF2122" s="1"/>
      <c r="SGG2122" s="1"/>
      <c r="SGH2122" s="1"/>
      <c r="SGI2122" s="1"/>
      <c r="SGJ2122" s="1"/>
      <c r="SGK2122" s="1"/>
      <c r="SGL2122" s="1"/>
      <c r="SGM2122" s="1"/>
      <c r="SGN2122" s="1"/>
      <c r="SGO2122" s="1"/>
      <c r="SGP2122" s="1"/>
      <c r="SGQ2122" s="1"/>
      <c r="SGR2122" s="1"/>
      <c r="SGS2122" s="1"/>
      <c r="SGT2122" s="1"/>
      <c r="SGU2122" s="1"/>
      <c r="SGV2122" s="1"/>
      <c r="SGW2122" s="1"/>
      <c r="SGX2122" s="1"/>
      <c r="SGY2122" s="1"/>
      <c r="SGZ2122" s="1"/>
      <c r="SHA2122" s="1"/>
      <c r="SHB2122" s="1"/>
      <c r="SHC2122" s="1"/>
      <c r="SHD2122" s="1"/>
      <c r="SHE2122" s="1"/>
      <c r="SHF2122" s="1"/>
      <c r="SHG2122" s="1"/>
      <c r="SHH2122" s="1"/>
      <c r="SHI2122" s="1"/>
      <c r="SHJ2122" s="1"/>
      <c r="SHK2122" s="1"/>
      <c r="SHL2122" s="1"/>
      <c r="SHM2122" s="1"/>
      <c r="SHN2122" s="1"/>
      <c r="SHO2122" s="1"/>
      <c r="SHP2122" s="1"/>
      <c r="SHQ2122" s="1"/>
      <c r="SHR2122" s="1"/>
      <c r="SHS2122" s="1"/>
      <c r="SHT2122" s="1"/>
      <c r="SHU2122" s="1"/>
      <c r="SHV2122" s="1"/>
      <c r="SHW2122" s="1"/>
      <c r="SHX2122" s="1"/>
      <c r="SHY2122" s="1"/>
      <c r="SHZ2122" s="1"/>
      <c r="SIA2122" s="1"/>
      <c r="SIB2122" s="1"/>
      <c r="SIC2122" s="1"/>
      <c r="SID2122" s="1"/>
      <c r="SIE2122" s="1"/>
      <c r="SIF2122" s="1"/>
      <c r="SIG2122" s="1"/>
      <c r="SIH2122" s="1"/>
      <c r="SII2122" s="1"/>
      <c r="SIJ2122" s="1"/>
      <c r="SIK2122" s="1"/>
      <c r="SIL2122" s="1"/>
      <c r="SIM2122" s="1"/>
      <c r="SIN2122" s="1"/>
      <c r="SIO2122" s="1"/>
      <c r="SIP2122" s="1"/>
      <c r="SIQ2122" s="1"/>
      <c r="SIR2122" s="1"/>
      <c r="SIS2122" s="1"/>
      <c r="SIT2122" s="1"/>
      <c r="SIU2122" s="1"/>
      <c r="SIV2122" s="1"/>
      <c r="SIW2122" s="1"/>
      <c r="SIX2122" s="1"/>
      <c r="SIY2122" s="1"/>
      <c r="SIZ2122" s="1"/>
      <c r="SJA2122" s="1"/>
      <c r="SJB2122" s="1"/>
      <c r="SJC2122" s="1"/>
      <c r="SJD2122" s="1"/>
      <c r="SJE2122" s="1"/>
      <c r="SJF2122" s="1"/>
      <c r="SJG2122" s="1"/>
      <c r="SJH2122" s="1"/>
      <c r="SJI2122" s="1"/>
      <c r="SJJ2122" s="1"/>
      <c r="SJK2122" s="1"/>
      <c r="SJL2122" s="1"/>
      <c r="SJM2122" s="1"/>
      <c r="SJN2122" s="1"/>
      <c r="SJO2122" s="1"/>
      <c r="SJP2122" s="1"/>
      <c r="SJQ2122" s="1"/>
      <c r="SJR2122" s="1"/>
      <c r="SJS2122" s="1"/>
      <c r="SJT2122" s="1"/>
      <c r="SJU2122" s="1"/>
      <c r="SJV2122" s="1"/>
      <c r="SJW2122" s="1"/>
      <c r="SJX2122" s="1"/>
      <c r="SJY2122" s="1"/>
      <c r="SJZ2122" s="1"/>
      <c r="SKA2122" s="1"/>
      <c r="SKB2122" s="1"/>
      <c r="SKC2122" s="1"/>
      <c r="SKD2122" s="1"/>
      <c r="SKE2122" s="1"/>
      <c r="SKF2122" s="1"/>
      <c r="SKG2122" s="1"/>
      <c r="SKH2122" s="1"/>
      <c r="SKI2122" s="1"/>
      <c r="SKJ2122" s="1"/>
      <c r="SKK2122" s="1"/>
      <c r="SKL2122" s="1"/>
      <c r="SKM2122" s="1"/>
      <c r="SKN2122" s="1"/>
      <c r="SKO2122" s="1"/>
      <c r="SKP2122" s="1"/>
      <c r="SKQ2122" s="1"/>
      <c r="SKR2122" s="1"/>
      <c r="SKS2122" s="1"/>
      <c r="SKT2122" s="1"/>
      <c r="SKU2122" s="1"/>
      <c r="SKV2122" s="1"/>
      <c r="SKW2122" s="1"/>
      <c r="SKX2122" s="1"/>
      <c r="SKY2122" s="1"/>
      <c r="SKZ2122" s="1"/>
      <c r="SLA2122" s="1"/>
      <c r="SLB2122" s="1"/>
      <c r="SLC2122" s="1"/>
      <c r="SLD2122" s="1"/>
      <c r="SLE2122" s="1"/>
      <c r="SLF2122" s="1"/>
      <c r="SLG2122" s="1"/>
      <c r="SLH2122" s="1"/>
      <c r="SLI2122" s="1"/>
      <c r="SLJ2122" s="1"/>
      <c r="SLK2122" s="1"/>
      <c r="SLL2122" s="1"/>
      <c r="SLM2122" s="1"/>
      <c r="SLN2122" s="1"/>
      <c r="SLO2122" s="1"/>
      <c r="SLP2122" s="1"/>
      <c r="SLQ2122" s="1"/>
      <c r="SLR2122" s="1"/>
      <c r="SLS2122" s="1"/>
      <c r="SLT2122" s="1"/>
      <c r="SLU2122" s="1"/>
      <c r="SLV2122" s="1"/>
      <c r="SLW2122" s="1"/>
      <c r="SLX2122" s="1"/>
      <c r="SLY2122" s="1"/>
      <c r="SLZ2122" s="1"/>
      <c r="SMA2122" s="1"/>
      <c r="SMB2122" s="1"/>
      <c r="SMC2122" s="1"/>
      <c r="SMD2122" s="1"/>
      <c r="SME2122" s="1"/>
      <c r="SMF2122" s="1"/>
      <c r="SMG2122" s="1"/>
      <c r="SMH2122" s="1"/>
      <c r="SMI2122" s="1"/>
      <c r="SMJ2122" s="1"/>
      <c r="SMK2122" s="1"/>
      <c r="SML2122" s="1"/>
      <c r="SMM2122" s="1"/>
      <c r="SMN2122" s="1"/>
      <c r="SMO2122" s="1"/>
      <c r="SMP2122" s="1"/>
      <c r="SMQ2122" s="1"/>
      <c r="SMR2122" s="1"/>
      <c r="SMS2122" s="1"/>
      <c r="SMT2122" s="1"/>
      <c r="SMU2122" s="1"/>
      <c r="SMV2122" s="1"/>
      <c r="SMW2122" s="1"/>
      <c r="SMX2122" s="1"/>
      <c r="SMY2122" s="1"/>
      <c r="SMZ2122" s="1"/>
      <c r="SNA2122" s="1"/>
      <c r="SNB2122" s="1"/>
      <c r="SNC2122" s="1"/>
      <c r="SND2122" s="1"/>
      <c r="SNE2122" s="1"/>
      <c r="SNF2122" s="1"/>
      <c r="SNG2122" s="1"/>
      <c r="SNH2122" s="1"/>
      <c r="SNI2122" s="1"/>
      <c r="SNJ2122" s="1"/>
      <c r="SNK2122" s="1"/>
      <c r="SNL2122" s="1"/>
      <c r="SNM2122" s="1"/>
      <c r="SNN2122" s="1"/>
      <c r="SNO2122" s="1"/>
      <c r="SNP2122" s="1"/>
      <c r="SNQ2122" s="1"/>
      <c r="SNR2122" s="1"/>
      <c r="SNS2122" s="1"/>
      <c r="SNT2122" s="1"/>
      <c r="SNU2122" s="1"/>
      <c r="SNV2122" s="1"/>
      <c r="SNW2122" s="1"/>
      <c r="SNX2122" s="1"/>
      <c r="SNY2122" s="1"/>
      <c r="SNZ2122" s="1"/>
      <c r="SOA2122" s="1"/>
      <c r="SOB2122" s="1"/>
      <c r="SOC2122" s="1"/>
      <c r="SOD2122" s="1"/>
      <c r="SOE2122" s="1"/>
      <c r="SOF2122" s="1"/>
      <c r="SOG2122" s="1"/>
      <c r="SOH2122" s="1"/>
      <c r="SOI2122" s="1"/>
      <c r="SOJ2122" s="1"/>
      <c r="SOK2122" s="1"/>
      <c r="SOL2122" s="1"/>
      <c r="SOM2122" s="1"/>
      <c r="SON2122" s="1"/>
      <c r="SOO2122" s="1"/>
      <c r="SOP2122" s="1"/>
      <c r="SOQ2122" s="1"/>
      <c r="SOR2122" s="1"/>
      <c r="SOS2122" s="1"/>
      <c r="SOT2122" s="1"/>
      <c r="SOU2122" s="1"/>
      <c r="SOV2122" s="1"/>
      <c r="SOW2122" s="1"/>
      <c r="SOX2122" s="1"/>
      <c r="SOY2122" s="1"/>
      <c r="SOZ2122" s="1"/>
      <c r="SPA2122" s="1"/>
      <c r="SPB2122" s="1"/>
      <c r="SPC2122" s="1"/>
      <c r="SPD2122" s="1"/>
      <c r="SPE2122" s="1"/>
      <c r="SPF2122" s="1"/>
      <c r="SPG2122" s="1"/>
      <c r="SPH2122" s="1"/>
      <c r="SPI2122" s="1"/>
      <c r="SPJ2122" s="1"/>
      <c r="SPK2122" s="1"/>
      <c r="SPL2122" s="1"/>
      <c r="SPM2122" s="1"/>
      <c r="SPN2122" s="1"/>
      <c r="SPO2122" s="1"/>
      <c r="SPP2122" s="1"/>
      <c r="SPQ2122" s="1"/>
      <c r="SPR2122" s="1"/>
      <c r="SPS2122" s="1"/>
      <c r="SPT2122" s="1"/>
      <c r="SPU2122" s="1"/>
      <c r="SPV2122" s="1"/>
      <c r="SPW2122" s="1"/>
      <c r="SPX2122" s="1"/>
      <c r="SPY2122" s="1"/>
      <c r="SPZ2122" s="1"/>
      <c r="SQA2122" s="1"/>
      <c r="SQB2122" s="1"/>
      <c r="SQC2122" s="1"/>
      <c r="SQD2122" s="1"/>
      <c r="SQE2122" s="1"/>
      <c r="SQF2122" s="1"/>
      <c r="SQG2122" s="1"/>
      <c r="SQH2122" s="1"/>
      <c r="SQI2122" s="1"/>
      <c r="SQJ2122" s="1"/>
      <c r="SQK2122" s="1"/>
      <c r="SQL2122" s="1"/>
      <c r="SQM2122" s="1"/>
      <c r="SQN2122" s="1"/>
      <c r="SQO2122" s="1"/>
      <c r="SQP2122" s="1"/>
      <c r="SQQ2122" s="1"/>
      <c r="SQR2122" s="1"/>
      <c r="SQS2122" s="1"/>
      <c r="SQT2122" s="1"/>
      <c r="SQU2122" s="1"/>
      <c r="SQV2122" s="1"/>
      <c r="SQW2122" s="1"/>
      <c r="SQX2122" s="1"/>
      <c r="SQY2122" s="1"/>
      <c r="SQZ2122" s="1"/>
      <c r="SRA2122" s="1"/>
      <c r="SRB2122" s="1"/>
      <c r="SRC2122" s="1"/>
      <c r="SRD2122" s="1"/>
      <c r="SRE2122" s="1"/>
      <c r="SRF2122" s="1"/>
      <c r="SRG2122" s="1"/>
      <c r="SRH2122" s="1"/>
      <c r="SRI2122" s="1"/>
      <c r="SRJ2122" s="1"/>
      <c r="SRK2122" s="1"/>
      <c r="SRL2122" s="1"/>
      <c r="SRM2122" s="1"/>
      <c r="SRN2122" s="1"/>
      <c r="SRO2122" s="1"/>
      <c r="SRP2122" s="1"/>
      <c r="SRQ2122" s="1"/>
      <c r="SRR2122" s="1"/>
      <c r="SRS2122" s="1"/>
      <c r="SRT2122" s="1"/>
      <c r="SRU2122" s="1"/>
      <c r="SRV2122" s="1"/>
      <c r="SRW2122" s="1"/>
      <c r="SRX2122" s="1"/>
      <c r="SRY2122" s="1"/>
      <c r="SRZ2122" s="1"/>
      <c r="SSA2122" s="1"/>
      <c r="SSB2122" s="1"/>
      <c r="SSC2122" s="1"/>
      <c r="SSD2122" s="1"/>
      <c r="SSE2122" s="1"/>
      <c r="SSF2122" s="1"/>
      <c r="SSG2122" s="1"/>
      <c r="SSH2122" s="1"/>
      <c r="SSI2122" s="1"/>
      <c r="SSJ2122" s="1"/>
      <c r="SSK2122" s="1"/>
      <c r="SSL2122" s="1"/>
      <c r="SSM2122" s="1"/>
      <c r="SSN2122" s="1"/>
      <c r="SSO2122" s="1"/>
      <c r="SSP2122" s="1"/>
      <c r="SSQ2122" s="1"/>
      <c r="SSR2122" s="1"/>
      <c r="SSS2122" s="1"/>
      <c r="SST2122" s="1"/>
      <c r="SSU2122" s="1"/>
      <c r="SSV2122" s="1"/>
      <c r="SSW2122" s="1"/>
      <c r="SSX2122" s="1"/>
      <c r="SSY2122" s="1"/>
      <c r="SSZ2122" s="1"/>
      <c r="STA2122" s="1"/>
      <c r="STB2122" s="1"/>
      <c r="STC2122" s="1"/>
      <c r="STD2122" s="1"/>
      <c r="STE2122" s="1"/>
      <c r="STF2122" s="1"/>
      <c r="STG2122" s="1"/>
      <c r="STH2122" s="1"/>
      <c r="STI2122" s="1"/>
      <c r="STJ2122" s="1"/>
      <c r="STK2122" s="1"/>
      <c r="STL2122" s="1"/>
      <c r="STM2122" s="1"/>
      <c r="STN2122" s="1"/>
      <c r="STO2122" s="1"/>
      <c r="STP2122" s="1"/>
      <c r="STQ2122" s="1"/>
      <c r="STR2122" s="1"/>
      <c r="STS2122" s="1"/>
      <c r="STT2122" s="1"/>
      <c r="STU2122" s="1"/>
      <c r="STV2122" s="1"/>
      <c r="STW2122" s="1"/>
      <c r="STX2122" s="1"/>
      <c r="STY2122" s="1"/>
      <c r="STZ2122" s="1"/>
      <c r="SUA2122" s="1"/>
      <c r="SUB2122" s="1"/>
      <c r="SUC2122" s="1"/>
      <c r="SUD2122" s="1"/>
      <c r="SUE2122" s="1"/>
      <c r="SUF2122" s="1"/>
      <c r="SUG2122" s="1"/>
      <c r="SUH2122" s="1"/>
      <c r="SUI2122" s="1"/>
      <c r="SUJ2122" s="1"/>
      <c r="SUK2122" s="1"/>
      <c r="SUL2122" s="1"/>
      <c r="SUM2122" s="1"/>
      <c r="SUN2122" s="1"/>
      <c r="SUO2122" s="1"/>
      <c r="SUP2122" s="1"/>
      <c r="SUQ2122" s="1"/>
      <c r="SUR2122" s="1"/>
      <c r="SUS2122" s="1"/>
      <c r="SUT2122" s="1"/>
      <c r="SUU2122" s="1"/>
      <c r="SUV2122" s="1"/>
      <c r="SUW2122" s="1"/>
      <c r="SUX2122" s="1"/>
      <c r="SUY2122" s="1"/>
      <c r="SUZ2122" s="1"/>
      <c r="SVA2122" s="1"/>
      <c r="SVB2122" s="1"/>
      <c r="SVC2122" s="1"/>
      <c r="SVD2122" s="1"/>
      <c r="SVE2122" s="1"/>
      <c r="SVF2122" s="1"/>
      <c r="SVG2122" s="1"/>
      <c r="SVH2122" s="1"/>
      <c r="SVI2122" s="1"/>
      <c r="SVJ2122" s="1"/>
      <c r="SVK2122" s="1"/>
      <c r="SVL2122" s="1"/>
      <c r="SVM2122" s="1"/>
      <c r="SVN2122" s="1"/>
      <c r="SVO2122" s="1"/>
      <c r="SVP2122" s="1"/>
      <c r="SVQ2122" s="1"/>
      <c r="SVR2122" s="1"/>
      <c r="SVS2122" s="1"/>
      <c r="SVT2122" s="1"/>
      <c r="SVU2122" s="1"/>
      <c r="SVV2122" s="1"/>
      <c r="SVW2122" s="1"/>
      <c r="SVX2122" s="1"/>
      <c r="SVY2122" s="1"/>
      <c r="SVZ2122" s="1"/>
      <c r="SWA2122" s="1"/>
      <c r="SWB2122" s="1"/>
      <c r="SWC2122" s="1"/>
      <c r="SWD2122" s="1"/>
      <c r="SWE2122" s="1"/>
      <c r="SWF2122" s="1"/>
      <c r="SWG2122" s="1"/>
      <c r="SWH2122" s="1"/>
      <c r="SWI2122" s="1"/>
      <c r="SWJ2122" s="1"/>
      <c r="SWK2122" s="1"/>
      <c r="SWL2122" s="1"/>
      <c r="SWM2122" s="1"/>
      <c r="SWN2122" s="1"/>
      <c r="SWO2122" s="1"/>
      <c r="SWP2122" s="1"/>
      <c r="SWQ2122" s="1"/>
      <c r="SWR2122" s="1"/>
      <c r="SWS2122" s="1"/>
      <c r="SWT2122" s="1"/>
      <c r="SWU2122" s="1"/>
      <c r="SWV2122" s="1"/>
      <c r="SWW2122" s="1"/>
      <c r="SWX2122" s="1"/>
      <c r="SWY2122" s="1"/>
      <c r="SWZ2122" s="1"/>
      <c r="SXA2122" s="1"/>
      <c r="SXB2122" s="1"/>
      <c r="SXC2122" s="1"/>
      <c r="SXD2122" s="1"/>
      <c r="SXE2122" s="1"/>
      <c r="SXF2122" s="1"/>
      <c r="SXG2122" s="1"/>
      <c r="SXH2122" s="1"/>
      <c r="SXI2122" s="1"/>
      <c r="SXJ2122" s="1"/>
      <c r="SXK2122" s="1"/>
      <c r="SXL2122" s="1"/>
      <c r="SXM2122" s="1"/>
      <c r="SXN2122" s="1"/>
      <c r="SXO2122" s="1"/>
      <c r="SXP2122" s="1"/>
      <c r="SXQ2122" s="1"/>
      <c r="SXR2122" s="1"/>
      <c r="SXS2122" s="1"/>
      <c r="SXT2122" s="1"/>
      <c r="SXU2122" s="1"/>
      <c r="SXV2122" s="1"/>
      <c r="SXW2122" s="1"/>
      <c r="SXX2122" s="1"/>
      <c r="SXY2122" s="1"/>
      <c r="SXZ2122" s="1"/>
      <c r="SYA2122" s="1"/>
      <c r="SYB2122" s="1"/>
      <c r="SYC2122" s="1"/>
      <c r="SYD2122" s="1"/>
      <c r="SYE2122" s="1"/>
      <c r="SYF2122" s="1"/>
      <c r="SYG2122" s="1"/>
      <c r="SYH2122" s="1"/>
      <c r="SYI2122" s="1"/>
      <c r="SYJ2122" s="1"/>
      <c r="SYK2122" s="1"/>
      <c r="SYL2122" s="1"/>
      <c r="SYM2122" s="1"/>
      <c r="SYN2122" s="1"/>
      <c r="SYO2122" s="1"/>
      <c r="SYP2122" s="1"/>
      <c r="SYQ2122" s="1"/>
      <c r="SYR2122" s="1"/>
      <c r="SYS2122" s="1"/>
      <c r="SYT2122" s="1"/>
      <c r="SYU2122" s="1"/>
      <c r="SYV2122" s="1"/>
      <c r="SYW2122" s="1"/>
      <c r="SYX2122" s="1"/>
      <c r="SYY2122" s="1"/>
      <c r="SYZ2122" s="1"/>
      <c r="SZA2122" s="1"/>
      <c r="SZB2122" s="1"/>
      <c r="SZC2122" s="1"/>
      <c r="SZD2122" s="1"/>
      <c r="SZE2122" s="1"/>
      <c r="SZF2122" s="1"/>
      <c r="SZG2122" s="1"/>
      <c r="SZH2122" s="1"/>
      <c r="SZI2122" s="1"/>
      <c r="SZJ2122" s="1"/>
      <c r="SZK2122" s="1"/>
      <c r="SZL2122" s="1"/>
      <c r="SZM2122" s="1"/>
      <c r="SZN2122" s="1"/>
      <c r="SZO2122" s="1"/>
      <c r="SZP2122" s="1"/>
      <c r="SZQ2122" s="1"/>
      <c r="SZR2122" s="1"/>
      <c r="SZS2122" s="1"/>
      <c r="SZT2122" s="1"/>
      <c r="SZU2122" s="1"/>
      <c r="SZV2122" s="1"/>
      <c r="SZW2122" s="1"/>
      <c r="SZX2122" s="1"/>
      <c r="SZY2122" s="1"/>
      <c r="SZZ2122" s="1"/>
      <c r="TAA2122" s="1"/>
      <c r="TAB2122" s="1"/>
      <c r="TAC2122" s="1"/>
      <c r="TAD2122" s="1"/>
      <c r="TAE2122" s="1"/>
      <c r="TAF2122" s="1"/>
      <c r="TAG2122" s="1"/>
      <c r="TAH2122" s="1"/>
      <c r="TAI2122" s="1"/>
      <c r="TAJ2122" s="1"/>
      <c r="TAK2122" s="1"/>
      <c r="TAL2122" s="1"/>
      <c r="TAM2122" s="1"/>
      <c r="TAN2122" s="1"/>
      <c r="TAO2122" s="1"/>
      <c r="TAP2122" s="1"/>
      <c r="TAQ2122" s="1"/>
      <c r="TAR2122" s="1"/>
      <c r="TAS2122" s="1"/>
      <c r="TAT2122" s="1"/>
      <c r="TAU2122" s="1"/>
      <c r="TAV2122" s="1"/>
      <c r="TAW2122" s="1"/>
      <c r="TAX2122" s="1"/>
      <c r="TAY2122" s="1"/>
      <c r="TAZ2122" s="1"/>
      <c r="TBA2122" s="1"/>
      <c r="TBB2122" s="1"/>
      <c r="TBC2122" s="1"/>
      <c r="TBD2122" s="1"/>
      <c r="TBE2122" s="1"/>
      <c r="TBF2122" s="1"/>
      <c r="TBG2122" s="1"/>
      <c r="TBH2122" s="1"/>
      <c r="TBI2122" s="1"/>
      <c r="TBJ2122" s="1"/>
      <c r="TBK2122" s="1"/>
      <c r="TBL2122" s="1"/>
      <c r="TBM2122" s="1"/>
      <c r="TBN2122" s="1"/>
      <c r="TBO2122" s="1"/>
      <c r="TBP2122" s="1"/>
      <c r="TBQ2122" s="1"/>
      <c r="TBR2122" s="1"/>
      <c r="TBS2122" s="1"/>
      <c r="TBT2122" s="1"/>
      <c r="TBU2122" s="1"/>
      <c r="TBV2122" s="1"/>
      <c r="TBW2122" s="1"/>
      <c r="TBX2122" s="1"/>
      <c r="TBY2122" s="1"/>
      <c r="TBZ2122" s="1"/>
      <c r="TCA2122" s="1"/>
      <c r="TCB2122" s="1"/>
      <c r="TCC2122" s="1"/>
      <c r="TCD2122" s="1"/>
      <c r="TCE2122" s="1"/>
      <c r="TCF2122" s="1"/>
      <c r="TCG2122" s="1"/>
      <c r="TCH2122" s="1"/>
      <c r="TCI2122" s="1"/>
      <c r="TCJ2122" s="1"/>
      <c r="TCK2122" s="1"/>
      <c r="TCL2122" s="1"/>
      <c r="TCM2122" s="1"/>
      <c r="TCN2122" s="1"/>
      <c r="TCO2122" s="1"/>
      <c r="TCP2122" s="1"/>
      <c r="TCQ2122" s="1"/>
      <c r="TCR2122" s="1"/>
      <c r="TCS2122" s="1"/>
      <c r="TCT2122" s="1"/>
      <c r="TCU2122" s="1"/>
      <c r="TCV2122" s="1"/>
      <c r="TCW2122" s="1"/>
      <c r="TCX2122" s="1"/>
      <c r="TCY2122" s="1"/>
      <c r="TCZ2122" s="1"/>
      <c r="TDA2122" s="1"/>
      <c r="TDB2122" s="1"/>
      <c r="TDC2122" s="1"/>
      <c r="TDD2122" s="1"/>
      <c r="TDE2122" s="1"/>
      <c r="TDF2122" s="1"/>
      <c r="TDG2122" s="1"/>
      <c r="TDH2122" s="1"/>
      <c r="TDI2122" s="1"/>
      <c r="TDJ2122" s="1"/>
      <c r="TDK2122" s="1"/>
      <c r="TDL2122" s="1"/>
      <c r="TDM2122" s="1"/>
      <c r="TDN2122" s="1"/>
      <c r="TDO2122" s="1"/>
      <c r="TDP2122" s="1"/>
      <c r="TDQ2122" s="1"/>
      <c r="TDR2122" s="1"/>
      <c r="TDS2122" s="1"/>
      <c r="TDT2122" s="1"/>
      <c r="TDU2122" s="1"/>
      <c r="TDV2122" s="1"/>
      <c r="TDW2122" s="1"/>
      <c r="TDX2122" s="1"/>
      <c r="TDY2122" s="1"/>
      <c r="TDZ2122" s="1"/>
      <c r="TEA2122" s="1"/>
      <c r="TEB2122" s="1"/>
      <c r="TEC2122" s="1"/>
      <c r="TED2122" s="1"/>
      <c r="TEE2122" s="1"/>
      <c r="TEF2122" s="1"/>
      <c r="TEG2122" s="1"/>
      <c r="TEH2122" s="1"/>
      <c r="TEI2122" s="1"/>
      <c r="TEJ2122" s="1"/>
      <c r="TEK2122" s="1"/>
      <c r="TEL2122" s="1"/>
      <c r="TEM2122" s="1"/>
      <c r="TEN2122" s="1"/>
      <c r="TEO2122" s="1"/>
      <c r="TEP2122" s="1"/>
      <c r="TEQ2122" s="1"/>
      <c r="TER2122" s="1"/>
      <c r="TES2122" s="1"/>
      <c r="TET2122" s="1"/>
      <c r="TEU2122" s="1"/>
      <c r="TEV2122" s="1"/>
      <c r="TEW2122" s="1"/>
      <c r="TEX2122" s="1"/>
      <c r="TEY2122" s="1"/>
      <c r="TEZ2122" s="1"/>
      <c r="TFA2122" s="1"/>
      <c r="TFB2122" s="1"/>
      <c r="TFC2122" s="1"/>
      <c r="TFD2122" s="1"/>
      <c r="TFE2122" s="1"/>
      <c r="TFF2122" s="1"/>
      <c r="TFG2122" s="1"/>
      <c r="TFH2122" s="1"/>
      <c r="TFI2122" s="1"/>
      <c r="TFJ2122" s="1"/>
      <c r="TFK2122" s="1"/>
      <c r="TFL2122" s="1"/>
      <c r="TFM2122" s="1"/>
      <c r="TFN2122" s="1"/>
      <c r="TFO2122" s="1"/>
      <c r="TFP2122" s="1"/>
      <c r="TFQ2122" s="1"/>
      <c r="TFR2122" s="1"/>
      <c r="TFS2122" s="1"/>
      <c r="TFT2122" s="1"/>
      <c r="TFU2122" s="1"/>
      <c r="TFV2122" s="1"/>
      <c r="TFW2122" s="1"/>
      <c r="TFX2122" s="1"/>
      <c r="TFY2122" s="1"/>
      <c r="TFZ2122" s="1"/>
      <c r="TGA2122" s="1"/>
      <c r="TGB2122" s="1"/>
      <c r="TGC2122" s="1"/>
      <c r="TGD2122" s="1"/>
      <c r="TGE2122" s="1"/>
      <c r="TGF2122" s="1"/>
      <c r="TGG2122" s="1"/>
      <c r="TGH2122" s="1"/>
      <c r="TGI2122" s="1"/>
      <c r="TGJ2122" s="1"/>
      <c r="TGK2122" s="1"/>
      <c r="TGL2122" s="1"/>
      <c r="TGM2122" s="1"/>
      <c r="TGN2122" s="1"/>
      <c r="TGO2122" s="1"/>
      <c r="TGP2122" s="1"/>
      <c r="TGQ2122" s="1"/>
      <c r="TGR2122" s="1"/>
      <c r="TGS2122" s="1"/>
      <c r="TGT2122" s="1"/>
      <c r="TGU2122" s="1"/>
      <c r="TGV2122" s="1"/>
      <c r="TGW2122" s="1"/>
      <c r="TGX2122" s="1"/>
      <c r="TGY2122" s="1"/>
      <c r="TGZ2122" s="1"/>
      <c r="THA2122" s="1"/>
      <c r="THB2122" s="1"/>
      <c r="THC2122" s="1"/>
      <c r="THD2122" s="1"/>
      <c r="THE2122" s="1"/>
      <c r="THF2122" s="1"/>
      <c r="THG2122" s="1"/>
      <c r="THH2122" s="1"/>
      <c r="THI2122" s="1"/>
      <c r="THJ2122" s="1"/>
      <c r="THK2122" s="1"/>
      <c r="THL2122" s="1"/>
      <c r="THM2122" s="1"/>
      <c r="THN2122" s="1"/>
      <c r="THO2122" s="1"/>
      <c r="THP2122" s="1"/>
      <c r="THQ2122" s="1"/>
      <c r="THR2122" s="1"/>
      <c r="THS2122" s="1"/>
      <c r="THT2122" s="1"/>
      <c r="THU2122" s="1"/>
      <c r="THV2122" s="1"/>
      <c r="THW2122" s="1"/>
      <c r="THX2122" s="1"/>
      <c r="THY2122" s="1"/>
      <c r="THZ2122" s="1"/>
      <c r="TIA2122" s="1"/>
      <c r="TIB2122" s="1"/>
      <c r="TIC2122" s="1"/>
      <c r="TID2122" s="1"/>
      <c r="TIE2122" s="1"/>
      <c r="TIF2122" s="1"/>
      <c r="TIG2122" s="1"/>
      <c r="TIH2122" s="1"/>
      <c r="TII2122" s="1"/>
      <c r="TIJ2122" s="1"/>
      <c r="TIK2122" s="1"/>
      <c r="TIL2122" s="1"/>
      <c r="TIM2122" s="1"/>
      <c r="TIN2122" s="1"/>
      <c r="TIO2122" s="1"/>
      <c r="TIP2122" s="1"/>
      <c r="TIQ2122" s="1"/>
      <c r="TIR2122" s="1"/>
      <c r="TIS2122" s="1"/>
      <c r="TIT2122" s="1"/>
      <c r="TIU2122" s="1"/>
      <c r="TIV2122" s="1"/>
      <c r="TIW2122" s="1"/>
      <c r="TIX2122" s="1"/>
      <c r="TIY2122" s="1"/>
      <c r="TIZ2122" s="1"/>
      <c r="TJA2122" s="1"/>
      <c r="TJB2122" s="1"/>
      <c r="TJC2122" s="1"/>
      <c r="TJD2122" s="1"/>
      <c r="TJE2122" s="1"/>
      <c r="TJF2122" s="1"/>
      <c r="TJG2122" s="1"/>
      <c r="TJH2122" s="1"/>
      <c r="TJI2122" s="1"/>
      <c r="TJJ2122" s="1"/>
      <c r="TJK2122" s="1"/>
      <c r="TJL2122" s="1"/>
      <c r="TJM2122" s="1"/>
      <c r="TJN2122" s="1"/>
      <c r="TJO2122" s="1"/>
      <c r="TJP2122" s="1"/>
      <c r="TJQ2122" s="1"/>
      <c r="TJR2122" s="1"/>
      <c r="TJS2122" s="1"/>
      <c r="TJT2122" s="1"/>
      <c r="TJU2122" s="1"/>
      <c r="TJV2122" s="1"/>
      <c r="TJW2122" s="1"/>
      <c r="TJX2122" s="1"/>
      <c r="TJY2122" s="1"/>
      <c r="TJZ2122" s="1"/>
      <c r="TKA2122" s="1"/>
      <c r="TKB2122" s="1"/>
      <c r="TKC2122" s="1"/>
      <c r="TKD2122" s="1"/>
      <c r="TKE2122" s="1"/>
      <c r="TKF2122" s="1"/>
      <c r="TKG2122" s="1"/>
      <c r="TKH2122" s="1"/>
      <c r="TKI2122" s="1"/>
      <c r="TKJ2122" s="1"/>
      <c r="TKK2122" s="1"/>
      <c r="TKL2122" s="1"/>
      <c r="TKM2122" s="1"/>
      <c r="TKN2122" s="1"/>
      <c r="TKO2122" s="1"/>
      <c r="TKP2122" s="1"/>
      <c r="TKQ2122" s="1"/>
      <c r="TKR2122" s="1"/>
      <c r="TKS2122" s="1"/>
      <c r="TKT2122" s="1"/>
      <c r="TKU2122" s="1"/>
      <c r="TKV2122" s="1"/>
      <c r="TKW2122" s="1"/>
      <c r="TKX2122" s="1"/>
      <c r="TKY2122" s="1"/>
      <c r="TKZ2122" s="1"/>
      <c r="TLA2122" s="1"/>
      <c r="TLB2122" s="1"/>
      <c r="TLC2122" s="1"/>
      <c r="TLD2122" s="1"/>
      <c r="TLE2122" s="1"/>
      <c r="TLF2122" s="1"/>
      <c r="TLG2122" s="1"/>
      <c r="TLH2122" s="1"/>
      <c r="TLI2122" s="1"/>
      <c r="TLJ2122" s="1"/>
      <c r="TLK2122" s="1"/>
      <c r="TLL2122" s="1"/>
      <c r="TLM2122" s="1"/>
      <c r="TLN2122" s="1"/>
      <c r="TLO2122" s="1"/>
      <c r="TLP2122" s="1"/>
      <c r="TLQ2122" s="1"/>
      <c r="TLR2122" s="1"/>
      <c r="TLS2122" s="1"/>
      <c r="TLT2122" s="1"/>
      <c r="TLU2122" s="1"/>
      <c r="TLV2122" s="1"/>
      <c r="TLW2122" s="1"/>
      <c r="TLX2122" s="1"/>
      <c r="TLY2122" s="1"/>
      <c r="TLZ2122" s="1"/>
      <c r="TMA2122" s="1"/>
      <c r="TMB2122" s="1"/>
      <c r="TMC2122" s="1"/>
      <c r="TMD2122" s="1"/>
      <c r="TME2122" s="1"/>
      <c r="TMF2122" s="1"/>
      <c r="TMG2122" s="1"/>
      <c r="TMH2122" s="1"/>
      <c r="TMI2122" s="1"/>
      <c r="TMJ2122" s="1"/>
      <c r="TMK2122" s="1"/>
      <c r="TML2122" s="1"/>
      <c r="TMM2122" s="1"/>
      <c r="TMN2122" s="1"/>
      <c r="TMO2122" s="1"/>
      <c r="TMP2122" s="1"/>
      <c r="TMQ2122" s="1"/>
      <c r="TMR2122" s="1"/>
      <c r="TMS2122" s="1"/>
      <c r="TMT2122" s="1"/>
      <c r="TMU2122" s="1"/>
      <c r="TMV2122" s="1"/>
      <c r="TMW2122" s="1"/>
      <c r="TMX2122" s="1"/>
      <c r="TMY2122" s="1"/>
      <c r="TMZ2122" s="1"/>
      <c r="TNA2122" s="1"/>
      <c r="TNB2122" s="1"/>
      <c r="TNC2122" s="1"/>
      <c r="TND2122" s="1"/>
      <c r="TNE2122" s="1"/>
      <c r="TNF2122" s="1"/>
      <c r="TNG2122" s="1"/>
      <c r="TNH2122" s="1"/>
      <c r="TNI2122" s="1"/>
      <c r="TNJ2122" s="1"/>
      <c r="TNK2122" s="1"/>
      <c r="TNL2122" s="1"/>
      <c r="TNM2122" s="1"/>
      <c r="TNN2122" s="1"/>
      <c r="TNO2122" s="1"/>
      <c r="TNP2122" s="1"/>
      <c r="TNQ2122" s="1"/>
      <c r="TNR2122" s="1"/>
      <c r="TNS2122" s="1"/>
      <c r="TNT2122" s="1"/>
      <c r="TNU2122" s="1"/>
      <c r="TNV2122" s="1"/>
      <c r="TNW2122" s="1"/>
      <c r="TNX2122" s="1"/>
      <c r="TNY2122" s="1"/>
      <c r="TNZ2122" s="1"/>
      <c r="TOA2122" s="1"/>
      <c r="TOB2122" s="1"/>
      <c r="TOC2122" s="1"/>
      <c r="TOD2122" s="1"/>
      <c r="TOE2122" s="1"/>
      <c r="TOF2122" s="1"/>
      <c r="TOG2122" s="1"/>
      <c r="TOH2122" s="1"/>
      <c r="TOI2122" s="1"/>
      <c r="TOJ2122" s="1"/>
      <c r="TOK2122" s="1"/>
      <c r="TOL2122" s="1"/>
      <c r="TOM2122" s="1"/>
      <c r="TON2122" s="1"/>
      <c r="TOO2122" s="1"/>
      <c r="TOP2122" s="1"/>
      <c r="TOQ2122" s="1"/>
      <c r="TOR2122" s="1"/>
      <c r="TOS2122" s="1"/>
      <c r="TOT2122" s="1"/>
      <c r="TOU2122" s="1"/>
      <c r="TOV2122" s="1"/>
      <c r="TOW2122" s="1"/>
      <c r="TOX2122" s="1"/>
      <c r="TOY2122" s="1"/>
      <c r="TOZ2122" s="1"/>
      <c r="TPA2122" s="1"/>
      <c r="TPB2122" s="1"/>
      <c r="TPC2122" s="1"/>
      <c r="TPD2122" s="1"/>
      <c r="TPE2122" s="1"/>
      <c r="TPF2122" s="1"/>
      <c r="TPG2122" s="1"/>
      <c r="TPH2122" s="1"/>
      <c r="TPI2122" s="1"/>
      <c r="TPJ2122" s="1"/>
      <c r="TPK2122" s="1"/>
      <c r="TPL2122" s="1"/>
      <c r="TPM2122" s="1"/>
      <c r="TPN2122" s="1"/>
      <c r="TPO2122" s="1"/>
      <c r="TPP2122" s="1"/>
      <c r="TPQ2122" s="1"/>
      <c r="TPR2122" s="1"/>
      <c r="TPS2122" s="1"/>
      <c r="TPT2122" s="1"/>
      <c r="TPU2122" s="1"/>
      <c r="TPV2122" s="1"/>
      <c r="TPW2122" s="1"/>
      <c r="TPX2122" s="1"/>
      <c r="TPY2122" s="1"/>
      <c r="TPZ2122" s="1"/>
      <c r="TQA2122" s="1"/>
      <c r="TQB2122" s="1"/>
      <c r="TQC2122" s="1"/>
      <c r="TQD2122" s="1"/>
      <c r="TQE2122" s="1"/>
      <c r="TQF2122" s="1"/>
      <c r="TQG2122" s="1"/>
      <c r="TQH2122" s="1"/>
      <c r="TQI2122" s="1"/>
      <c r="TQJ2122" s="1"/>
      <c r="TQK2122" s="1"/>
      <c r="TQL2122" s="1"/>
      <c r="TQM2122" s="1"/>
      <c r="TQN2122" s="1"/>
      <c r="TQO2122" s="1"/>
      <c r="TQP2122" s="1"/>
      <c r="TQQ2122" s="1"/>
      <c r="TQR2122" s="1"/>
      <c r="TQS2122" s="1"/>
      <c r="TQT2122" s="1"/>
      <c r="TQU2122" s="1"/>
      <c r="TQV2122" s="1"/>
      <c r="TQW2122" s="1"/>
      <c r="TQX2122" s="1"/>
      <c r="TQY2122" s="1"/>
      <c r="TQZ2122" s="1"/>
      <c r="TRA2122" s="1"/>
      <c r="TRB2122" s="1"/>
      <c r="TRC2122" s="1"/>
      <c r="TRD2122" s="1"/>
      <c r="TRE2122" s="1"/>
      <c r="TRF2122" s="1"/>
      <c r="TRG2122" s="1"/>
      <c r="TRH2122" s="1"/>
      <c r="TRI2122" s="1"/>
      <c r="TRJ2122" s="1"/>
      <c r="TRK2122" s="1"/>
      <c r="TRL2122" s="1"/>
      <c r="TRM2122" s="1"/>
      <c r="TRN2122" s="1"/>
      <c r="TRO2122" s="1"/>
      <c r="TRP2122" s="1"/>
      <c r="TRQ2122" s="1"/>
      <c r="TRR2122" s="1"/>
      <c r="TRS2122" s="1"/>
      <c r="TRT2122" s="1"/>
      <c r="TRU2122" s="1"/>
      <c r="TRV2122" s="1"/>
      <c r="TRW2122" s="1"/>
      <c r="TRX2122" s="1"/>
      <c r="TRY2122" s="1"/>
      <c r="TRZ2122" s="1"/>
      <c r="TSA2122" s="1"/>
      <c r="TSB2122" s="1"/>
      <c r="TSC2122" s="1"/>
      <c r="TSD2122" s="1"/>
      <c r="TSE2122" s="1"/>
      <c r="TSF2122" s="1"/>
      <c r="TSG2122" s="1"/>
      <c r="TSH2122" s="1"/>
      <c r="TSI2122" s="1"/>
      <c r="TSJ2122" s="1"/>
      <c r="TSK2122" s="1"/>
      <c r="TSL2122" s="1"/>
      <c r="TSM2122" s="1"/>
      <c r="TSN2122" s="1"/>
      <c r="TSO2122" s="1"/>
      <c r="TSP2122" s="1"/>
      <c r="TSQ2122" s="1"/>
      <c r="TSR2122" s="1"/>
      <c r="TSS2122" s="1"/>
      <c r="TST2122" s="1"/>
      <c r="TSU2122" s="1"/>
      <c r="TSV2122" s="1"/>
      <c r="TSW2122" s="1"/>
      <c r="TSX2122" s="1"/>
      <c r="TSY2122" s="1"/>
      <c r="TSZ2122" s="1"/>
      <c r="TTA2122" s="1"/>
      <c r="TTB2122" s="1"/>
      <c r="TTC2122" s="1"/>
      <c r="TTD2122" s="1"/>
      <c r="TTE2122" s="1"/>
      <c r="TTF2122" s="1"/>
      <c r="TTG2122" s="1"/>
      <c r="TTH2122" s="1"/>
      <c r="TTI2122" s="1"/>
      <c r="TTJ2122" s="1"/>
      <c r="TTK2122" s="1"/>
      <c r="TTL2122" s="1"/>
      <c r="TTM2122" s="1"/>
      <c r="TTN2122" s="1"/>
      <c r="TTO2122" s="1"/>
      <c r="TTP2122" s="1"/>
      <c r="TTQ2122" s="1"/>
      <c r="TTR2122" s="1"/>
      <c r="TTS2122" s="1"/>
      <c r="TTT2122" s="1"/>
      <c r="TTU2122" s="1"/>
      <c r="TTV2122" s="1"/>
      <c r="TTW2122" s="1"/>
      <c r="TTX2122" s="1"/>
      <c r="TTY2122" s="1"/>
      <c r="TTZ2122" s="1"/>
      <c r="TUA2122" s="1"/>
      <c r="TUB2122" s="1"/>
      <c r="TUC2122" s="1"/>
      <c r="TUD2122" s="1"/>
      <c r="TUE2122" s="1"/>
      <c r="TUF2122" s="1"/>
      <c r="TUG2122" s="1"/>
      <c r="TUH2122" s="1"/>
      <c r="TUI2122" s="1"/>
      <c r="TUJ2122" s="1"/>
      <c r="TUK2122" s="1"/>
      <c r="TUL2122" s="1"/>
      <c r="TUM2122" s="1"/>
      <c r="TUN2122" s="1"/>
      <c r="TUO2122" s="1"/>
      <c r="TUP2122" s="1"/>
      <c r="TUQ2122" s="1"/>
      <c r="TUR2122" s="1"/>
      <c r="TUS2122" s="1"/>
      <c r="TUT2122" s="1"/>
      <c r="TUU2122" s="1"/>
      <c r="TUV2122" s="1"/>
      <c r="TUW2122" s="1"/>
      <c r="TUX2122" s="1"/>
      <c r="TUY2122" s="1"/>
      <c r="TUZ2122" s="1"/>
      <c r="TVA2122" s="1"/>
      <c r="TVB2122" s="1"/>
      <c r="TVC2122" s="1"/>
      <c r="TVD2122" s="1"/>
      <c r="TVE2122" s="1"/>
      <c r="TVF2122" s="1"/>
      <c r="TVG2122" s="1"/>
      <c r="TVH2122" s="1"/>
      <c r="TVI2122" s="1"/>
      <c r="TVJ2122" s="1"/>
      <c r="TVK2122" s="1"/>
      <c r="TVL2122" s="1"/>
      <c r="TVM2122" s="1"/>
      <c r="TVN2122" s="1"/>
      <c r="TVO2122" s="1"/>
      <c r="TVP2122" s="1"/>
      <c r="TVQ2122" s="1"/>
      <c r="TVR2122" s="1"/>
      <c r="TVS2122" s="1"/>
      <c r="TVT2122" s="1"/>
      <c r="TVU2122" s="1"/>
      <c r="TVV2122" s="1"/>
      <c r="TVW2122" s="1"/>
      <c r="TVX2122" s="1"/>
      <c r="TVY2122" s="1"/>
      <c r="TVZ2122" s="1"/>
      <c r="TWA2122" s="1"/>
      <c r="TWB2122" s="1"/>
      <c r="TWC2122" s="1"/>
      <c r="TWD2122" s="1"/>
      <c r="TWE2122" s="1"/>
      <c r="TWF2122" s="1"/>
      <c r="TWG2122" s="1"/>
      <c r="TWH2122" s="1"/>
      <c r="TWI2122" s="1"/>
      <c r="TWJ2122" s="1"/>
      <c r="TWK2122" s="1"/>
      <c r="TWL2122" s="1"/>
      <c r="TWM2122" s="1"/>
      <c r="TWN2122" s="1"/>
      <c r="TWO2122" s="1"/>
      <c r="TWP2122" s="1"/>
      <c r="TWQ2122" s="1"/>
      <c r="TWR2122" s="1"/>
      <c r="TWS2122" s="1"/>
      <c r="TWT2122" s="1"/>
      <c r="TWU2122" s="1"/>
      <c r="TWV2122" s="1"/>
      <c r="TWW2122" s="1"/>
      <c r="TWX2122" s="1"/>
      <c r="TWY2122" s="1"/>
      <c r="TWZ2122" s="1"/>
      <c r="TXA2122" s="1"/>
      <c r="TXB2122" s="1"/>
      <c r="TXC2122" s="1"/>
      <c r="TXD2122" s="1"/>
      <c r="TXE2122" s="1"/>
      <c r="TXF2122" s="1"/>
      <c r="TXG2122" s="1"/>
      <c r="TXH2122" s="1"/>
      <c r="TXI2122" s="1"/>
      <c r="TXJ2122" s="1"/>
      <c r="TXK2122" s="1"/>
      <c r="TXL2122" s="1"/>
      <c r="TXM2122" s="1"/>
      <c r="TXN2122" s="1"/>
      <c r="TXO2122" s="1"/>
      <c r="TXP2122" s="1"/>
      <c r="TXQ2122" s="1"/>
      <c r="TXR2122" s="1"/>
      <c r="TXS2122" s="1"/>
      <c r="TXT2122" s="1"/>
      <c r="TXU2122" s="1"/>
      <c r="TXV2122" s="1"/>
      <c r="TXW2122" s="1"/>
      <c r="TXX2122" s="1"/>
      <c r="TXY2122" s="1"/>
      <c r="TXZ2122" s="1"/>
      <c r="TYA2122" s="1"/>
      <c r="TYB2122" s="1"/>
      <c r="TYC2122" s="1"/>
      <c r="TYD2122" s="1"/>
      <c r="TYE2122" s="1"/>
      <c r="TYF2122" s="1"/>
      <c r="TYG2122" s="1"/>
      <c r="TYH2122" s="1"/>
      <c r="TYI2122" s="1"/>
      <c r="TYJ2122" s="1"/>
      <c r="TYK2122" s="1"/>
      <c r="TYL2122" s="1"/>
      <c r="TYM2122" s="1"/>
      <c r="TYN2122" s="1"/>
      <c r="TYO2122" s="1"/>
      <c r="TYP2122" s="1"/>
      <c r="TYQ2122" s="1"/>
      <c r="TYR2122" s="1"/>
      <c r="TYS2122" s="1"/>
      <c r="TYT2122" s="1"/>
      <c r="TYU2122" s="1"/>
      <c r="TYV2122" s="1"/>
      <c r="TYW2122" s="1"/>
      <c r="TYX2122" s="1"/>
      <c r="TYY2122" s="1"/>
      <c r="TYZ2122" s="1"/>
      <c r="TZA2122" s="1"/>
      <c r="TZB2122" s="1"/>
      <c r="TZC2122" s="1"/>
      <c r="TZD2122" s="1"/>
      <c r="TZE2122" s="1"/>
      <c r="TZF2122" s="1"/>
      <c r="TZG2122" s="1"/>
      <c r="TZH2122" s="1"/>
      <c r="TZI2122" s="1"/>
      <c r="TZJ2122" s="1"/>
      <c r="TZK2122" s="1"/>
      <c r="TZL2122" s="1"/>
      <c r="TZM2122" s="1"/>
      <c r="TZN2122" s="1"/>
      <c r="TZO2122" s="1"/>
      <c r="TZP2122" s="1"/>
      <c r="TZQ2122" s="1"/>
      <c r="TZR2122" s="1"/>
      <c r="TZS2122" s="1"/>
      <c r="TZT2122" s="1"/>
      <c r="TZU2122" s="1"/>
      <c r="TZV2122" s="1"/>
      <c r="TZW2122" s="1"/>
      <c r="TZX2122" s="1"/>
      <c r="TZY2122" s="1"/>
      <c r="TZZ2122" s="1"/>
      <c r="UAA2122" s="1"/>
      <c r="UAB2122" s="1"/>
      <c r="UAC2122" s="1"/>
      <c r="UAD2122" s="1"/>
      <c r="UAE2122" s="1"/>
      <c r="UAF2122" s="1"/>
      <c r="UAG2122" s="1"/>
      <c r="UAH2122" s="1"/>
      <c r="UAI2122" s="1"/>
      <c r="UAJ2122" s="1"/>
      <c r="UAK2122" s="1"/>
      <c r="UAL2122" s="1"/>
      <c r="UAM2122" s="1"/>
      <c r="UAN2122" s="1"/>
      <c r="UAO2122" s="1"/>
      <c r="UAP2122" s="1"/>
      <c r="UAQ2122" s="1"/>
      <c r="UAR2122" s="1"/>
      <c r="UAS2122" s="1"/>
      <c r="UAT2122" s="1"/>
      <c r="UAU2122" s="1"/>
      <c r="UAV2122" s="1"/>
      <c r="UAW2122" s="1"/>
      <c r="UAX2122" s="1"/>
      <c r="UAY2122" s="1"/>
      <c r="UAZ2122" s="1"/>
      <c r="UBA2122" s="1"/>
      <c r="UBB2122" s="1"/>
      <c r="UBC2122" s="1"/>
      <c r="UBD2122" s="1"/>
      <c r="UBE2122" s="1"/>
      <c r="UBF2122" s="1"/>
      <c r="UBG2122" s="1"/>
      <c r="UBH2122" s="1"/>
      <c r="UBI2122" s="1"/>
      <c r="UBJ2122" s="1"/>
      <c r="UBK2122" s="1"/>
      <c r="UBL2122" s="1"/>
      <c r="UBM2122" s="1"/>
      <c r="UBN2122" s="1"/>
      <c r="UBO2122" s="1"/>
      <c r="UBP2122" s="1"/>
      <c r="UBQ2122" s="1"/>
      <c r="UBR2122" s="1"/>
      <c r="UBS2122" s="1"/>
      <c r="UBT2122" s="1"/>
      <c r="UBU2122" s="1"/>
      <c r="UBV2122" s="1"/>
      <c r="UBW2122" s="1"/>
      <c r="UBX2122" s="1"/>
      <c r="UBY2122" s="1"/>
      <c r="UBZ2122" s="1"/>
      <c r="UCA2122" s="1"/>
      <c r="UCB2122" s="1"/>
      <c r="UCC2122" s="1"/>
      <c r="UCD2122" s="1"/>
      <c r="UCE2122" s="1"/>
      <c r="UCF2122" s="1"/>
      <c r="UCG2122" s="1"/>
      <c r="UCH2122" s="1"/>
      <c r="UCI2122" s="1"/>
      <c r="UCJ2122" s="1"/>
      <c r="UCK2122" s="1"/>
      <c r="UCL2122" s="1"/>
      <c r="UCM2122" s="1"/>
      <c r="UCN2122" s="1"/>
      <c r="UCO2122" s="1"/>
      <c r="UCP2122" s="1"/>
      <c r="UCQ2122" s="1"/>
      <c r="UCR2122" s="1"/>
      <c r="UCS2122" s="1"/>
      <c r="UCT2122" s="1"/>
      <c r="UCU2122" s="1"/>
      <c r="UCV2122" s="1"/>
      <c r="UCW2122" s="1"/>
      <c r="UCX2122" s="1"/>
      <c r="UCY2122" s="1"/>
      <c r="UCZ2122" s="1"/>
      <c r="UDA2122" s="1"/>
      <c r="UDB2122" s="1"/>
      <c r="UDC2122" s="1"/>
      <c r="UDD2122" s="1"/>
      <c r="UDE2122" s="1"/>
      <c r="UDF2122" s="1"/>
      <c r="UDG2122" s="1"/>
      <c r="UDH2122" s="1"/>
      <c r="UDI2122" s="1"/>
      <c r="UDJ2122" s="1"/>
      <c r="UDK2122" s="1"/>
      <c r="UDL2122" s="1"/>
      <c r="UDM2122" s="1"/>
      <c r="UDN2122" s="1"/>
      <c r="UDO2122" s="1"/>
      <c r="UDP2122" s="1"/>
      <c r="UDQ2122" s="1"/>
      <c r="UDR2122" s="1"/>
      <c r="UDS2122" s="1"/>
      <c r="UDT2122" s="1"/>
      <c r="UDU2122" s="1"/>
      <c r="UDV2122" s="1"/>
      <c r="UDW2122" s="1"/>
      <c r="UDX2122" s="1"/>
      <c r="UDY2122" s="1"/>
      <c r="UDZ2122" s="1"/>
      <c r="UEA2122" s="1"/>
      <c r="UEB2122" s="1"/>
      <c r="UEC2122" s="1"/>
      <c r="UED2122" s="1"/>
      <c r="UEE2122" s="1"/>
      <c r="UEF2122" s="1"/>
      <c r="UEG2122" s="1"/>
      <c r="UEH2122" s="1"/>
      <c r="UEI2122" s="1"/>
      <c r="UEJ2122" s="1"/>
      <c r="UEK2122" s="1"/>
      <c r="UEL2122" s="1"/>
      <c r="UEM2122" s="1"/>
      <c r="UEN2122" s="1"/>
      <c r="UEO2122" s="1"/>
      <c r="UEP2122" s="1"/>
      <c r="UEQ2122" s="1"/>
      <c r="UER2122" s="1"/>
      <c r="UES2122" s="1"/>
      <c r="UET2122" s="1"/>
      <c r="UEU2122" s="1"/>
      <c r="UEV2122" s="1"/>
      <c r="UEW2122" s="1"/>
      <c r="UEX2122" s="1"/>
      <c r="UEY2122" s="1"/>
      <c r="UEZ2122" s="1"/>
      <c r="UFA2122" s="1"/>
      <c r="UFB2122" s="1"/>
      <c r="UFC2122" s="1"/>
      <c r="UFD2122" s="1"/>
      <c r="UFE2122" s="1"/>
      <c r="UFF2122" s="1"/>
      <c r="UFG2122" s="1"/>
      <c r="UFH2122" s="1"/>
      <c r="UFI2122" s="1"/>
      <c r="UFJ2122" s="1"/>
      <c r="UFK2122" s="1"/>
      <c r="UFL2122" s="1"/>
      <c r="UFM2122" s="1"/>
      <c r="UFN2122" s="1"/>
      <c r="UFO2122" s="1"/>
      <c r="UFP2122" s="1"/>
      <c r="UFQ2122" s="1"/>
      <c r="UFR2122" s="1"/>
      <c r="UFS2122" s="1"/>
      <c r="UFT2122" s="1"/>
      <c r="UFU2122" s="1"/>
      <c r="UFV2122" s="1"/>
      <c r="UFW2122" s="1"/>
      <c r="UFX2122" s="1"/>
      <c r="UFY2122" s="1"/>
      <c r="UFZ2122" s="1"/>
      <c r="UGA2122" s="1"/>
      <c r="UGB2122" s="1"/>
      <c r="UGC2122" s="1"/>
      <c r="UGD2122" s="1"/>
      <c r="UGE2122" s="1"/>
      <c r="UGF2122" s="1"/>
      <c r="UGG2122" s="1"/>
      <c r="UGH2122" s="1"/>
      <c r="UGI2122" s="1"/>
      <c r="UGJ2122" s="1"/>
      <c r="UGK2122" s="1"/>
      <c r="UGL2122" s="1"/>
      <c r="UGM2122" s="1"/>
      <c r="UGN2122" s="1"/>
      <c r="UGO2122" s="1"/>
      <c r="UGP2122" s="1"/>
      <c r="UGQ2122" s="1"/>
      <c r="UGR2122" s="1"/>
      <c r="UGS2122" s="1"/>
      <c r="UGT2122" s="1"/>
      <c r="UGU2122" s="1"/>
      <c r="UGV2122" s="1"/>
      <c r="UGW2122" s="1"/>
      <c r="UGX2122" s="1"/>
      <c r="UGY2122" s="1"/>
      <c r="UGZ2122" s="1"/>
      <c r="UHA2122" s="1"/>
      <c r="UHB2122" s="1"/>
      <c r="UHC2122" s="1"/>
      <c r="UHD2122" s="1"/>
      <c r="UHE2122" s="1"/>
      <c r="UHF2122" s="1"/>
      <c r="UHG2122" s="1"/>
      <c r="UHH2122" s="1"/>
      <c r="UHI2122" s="1"/>
      <c r="UHJ2122" s="1"/>
      <c r="UHK2122" s="1"/>
      <c r="UHL2122" s="1"/>
      <c r="UHM2122" s="1"/>
      <c r="UHN2122" s="1"/>
      <c r="UHO2122" s="1"/>
      <c r="UHP2122" s="1"/>
      <c r="UHQ2122" s="1"/>
      <c r="UHR2122" s="1"/>
      <c r="UHS2122" s="1"/>
      <c r="UHT2122" s="1"/>
      <c r="UHU2122" s="1"/>
      <c r="UHV2122" s="1"/>
      <c r="UHW2122" s="1"/>
      <c r="UHX2122" s="1"/>
      <c r="UHY2122" s="1"/>
      <c r="UHZ2122" s="1"/>
      <c r="UIA2122" s="1"/>
      <c r="UIB2122" s="1"/>
      <c r="UIC2122" s="1"/>
      <c r="UID2122" s="1"/>
      <c r="UIE2122" s="1"/>
      <c r="UIF2122" s="1"/>
      <c r="UIG2122" s="1"/>
      <c r="UIH2122" s="1"/>
      <c r="UII2122" s="1"/>
      <c r="UIJ2122" s="1"/>
      <c r="UIK2122" s="1"/>
      <c r="UIL2122" s="1"/>
      <c r="UIM2122" s="1"/>
      <c r="UIN2122" s="1"/>
      <c r="UIO2122" s="1"/>
      <c r="UIP2122" s="1"/>
      <c r="UIQ2122" s="1"/>
      <c r="UIR2122" s="1"/>
      <c r="UIS2122" s="1"/>
      <c r="UIT2122" s="1"/>
      <c r="UIU2122" s="1"/>
      <c r="UIV2122" s="1"/>
      <c r="UIW2122" s="1"/>
      <c r="UIX2122" s="1"/>
      <c r="UIY2122" s="1"/>
      <c r="UIZ2122" s="1"/>
      <c r="UJA2122" s="1"/>
      <c r="UJB2122" s="1"/>
      <c r="UJC2122" s="1"/>
      <c r="UJD2122" s="1"/>
      <c r="UJE2122" s="1"/>
      <c r="UJF2122" s="1"/>
      <c r="UJG2122" s="1"/>
      <c r="UJH2122" s="1"/>
      <c r="UJI2122" s="1"/>
      <c r="UJJ2122" s="1"/>
      <c r="UJK2122" s="1"/>
      <c r="UJL2122" s="1"/>
      <c r="UJM2122" s="1"/>
      <c r="UJN2122" s="1"/>
      <c r="UJO2122" s="1"/>
      <c r="UJP2122" s="1"/>
      <c r="UJQ2122" s="1"/>
      <c r="UJR2122" s="1"/>
      <c r="UJS2122" s="1"/>
      <c r="UJT2122" s="1"/>
      <c r="UJU2122" s="1"/>
      <c r="UJV2122" s="1"/>
      <c r="UJW2122" s="1"/>
      <c r="UJX2122" s="1"/>
      <c r="UJY2122" s="1"/>
      <c r="UJZ2122" s="1"/>
      <c r="UKA2122" s="1"/>
      <c r="UKB2122" s="1"/>
      <c r="UKC2122" s="1"/>
      <c r="UKD2122" s="1"/>
      <c r="UKE2122" s="1"/>
      <c r="UKF2122" s="1"/>
      <c r="UKG2122" s="1"/>
      <c r="UKH2122" s="1"/>
      <c r="UKI2122" s="1"/>
      <c r="UKJ2122" s="1"/>
      <c r="UKK2122" s="1"/>
      <c r="UKL2122" s="1"/>
      <c r="UKM2122" s="1"/>
      <c r="UKN2122" s="1"/>
      <c r="UKO2122" s="1"/>
      <c r="UKP2122" s="1"/>
      <c r="UKQ2122" s="1"/>
      <c r="UKR2122" s="1"/>
      <c r="UKS2122" s="1"/>
      <c r="UKT2122" s="1"/>
      <c r="UKU2122" s="1"/>
      <c r="UKV2122" s="1"/>
      <c r="UKW2122" s="1"/>
      <c r="UKX2122" s="1"/>
      <c r="UKY2122" s="1"/>
      <c r="UKZ2122" s="1"/>
      <c r="ULA2122" s="1"/>
      <c r="ULB2122" s="1"/>
      <c r="ULC2122" s="1"/>
      <c r="ULD2122" s="1"/>
      <c r="ULE2122" s="1"/>
      <c r="ULF2122" s="1"/>
      <c r="ULG2122" s="1"/>
      <c r="ULH2122" s="1"/>
      <c r="ULI2122" s="1"/>
      <c r="ULJ2122" s="1"/>
      <c r="ULK2122" s="1"/>
      <c r="ULL2122" s="1"/>
      <c r="ULM2122" s="1"/>
      <c r="ULN2122" s="1"/>
      <c r="ULO2122" s="1"/>
      <c r="ULP2122" s="1"/>
      <c r="ULQ2122" s="1"/>
      <c r="ULR2122" s="1"/>
      <c r="ULS2122" s="1"/>
      <c r="ULT2122" s="1"/>
      <c r="ULU2122" s="1"/>
      <c r="ULV2122" s="1"/>
      <c r="ULW2122" s="1"/>
      <c r="ULX2122" s="1"/>
      <c r="ULY2122" s="1"/>
      <c r="ULZ2122" s="1"/>
      <c r="UMA2122" s="1"/>
      <c r="UMB2122" s="1"/>
      <c r="UMC2122" s="1"/>
      <c r="UMD2122" s="1"/>
      <c r="UME2122" s="1"/>
      <c r="UMF2122" s="1"/>
      <c r="UMG2122" s="1"/>
      <c r="UMH2122" s="1"/>
      <c r="UMI2122" s="1"/>
      <c r="UMJ2122" s="1"/>
      <c r="UMK2122" s="1"/>
      <c r="UML2122" s="1"/>
      <c r="UMM2122" s="1"/>
      <c r="UMN2122" s="1"/>
      <c r="UMO2122" s="1"/>
      <c r="UMP2122" s="1"/>
      <c r="UMQ2122" s="1"/>
      <c r="UMR2122" s="1"/>
      <c r="UMS2122" s="1"/>
      <c r="UMT2122" s="1"/>
      <c r="UMU2122" s="1"/>
      <c r="UMV2122" s="1"/>
      <c r="UMW2122" s="1"/>
      <c r="UMX2122" s="1"/>
      <c r="UMY2122" s="1"/>
      <c r="UMZ2122" s="1"/>
      <c r="UNA2122" s="1"/>
      <c r="UNB2122" s="1"/>
      <c r="UNC2122" s="1"/>
      <c r="UND2122" s="1"/>
      <c r="UNE2122" s="1"/>
      <c r="UNF2122" s="1"/>
      <c r="UNG2122" s="1"/>
      <c r="UNH2122" s="1"/>
      <c r="UNI2122" s="1"/>
      <c r="UNJ2122" s="1"/>
      <c r="UNK2122" s="1"/>
      <c r="UNL2122" s="1"/>
      <c r="UNM2122" s="1"/>
      <c r="UNN2122" s="1"/>
      <c r="UNO2122" s="1"/>
      <c r="UNP2122" s="1"/>
      <c r="UNQ2122" s="1"/>
      <c r="UNR2122" s="1"/>
      <c r="UNS2122" s="1"/>
      <c r="UNT2122" s="1"/>
      <c r="UNU2122" s="1"/>
      <c r="UNV2122" s="1"/>
      <c r="UNW2122" s="1"/>
      <c r="UNX2122" s="1"/>
      <c r="UNY2122" s="1"/>
      <c r="UNZ2122" s="1"/>
      <c r="UOA2122" s="1"/>
      <c r="UOB2122" s="1"/>
      <c r="UOC2122" s="1"/>
      <c r="UOD2122" s="1"/>
      <c r="UOE2122" s="1"/>
      <c r="UOF2122" s="1"/>
      <c r="UOG2122" s="1"/>
      <c r="UOH2122" s="1"/>
      <c r="UOI2122" s="1"/>
      <c r="UOJ2122" s="1"/>
      <c r="UOK2122" s="1"/>
      <c r="UOL2122" s="1"/>
      <c r="UOM2122" s="1"/>
      <c r="UON2122" s="1"/>
      <c r="UOO2122" s="1"/>
      <c r="UOP2122" s="1"/>
      <c r="UOQ2122" s="1"/>
      <c r="UOR2122" s="1"/>
      <c r="UOS2122" s="1"/>
      <c r="UOT2122" s="1"/>
      <c r="UOU2122" s="1"/>
      <c r="UOV2122" s="1"/>
      <c r="UOW2122" s="1"/>
      <c r="UOX2122" s="1"/>
      <c r="UOY2122" s="1"/>
      <c r="UOZ2122" s="1"/>
      <c r="UPA2122" s="1"/>
      <c r="UPB2122" s="1"/>
      <c r="UPC2122" s="1"/>
      <c r="UPD2122" s="1"/>
      <c r="UPE2122" s="1"/>
      <c r="UPF2122" s="1"/>
      <c r="UPG2122" s="1"/>
      <c r="UPH2122" s="1"/>
      <c r="UPI2122" s="1"/>
      <c r="UPJ2122" s="1"/>
      <c r="UPK2122" s="1"/>
      <c r="UPL2122" s="1"/>
      <c r="UPM2122" s="1"/>
      <c r="UPN2122" s="1"/>
      <c r="UPO2122" s="1"/>
      <c r="UPP2122" s="1"/>
      <c r="UPQ2122" s="1"/>
      <c r="UPR2122" s="1"/>
      <c r="UPS2122" s="1"/>
      <c r="UPT2122" s="1"/>
      <c r="UPU2122" s="1"/>
      <c r="UPV2122" s="1"/>
      <c r="UPW2122" s="1"/>
      <c r="UPX2122" s="1"/>
      <c r="UPY2122" s="1"/>
      <c r="UPZ2122" s="1"/>
      <c r="UQA2122" s="1"/>
      <c r="UQB2122" s="1"/>
      <c r="UQC2122" s="1"/>
      <c r="UQD2122" s="1"/>
      <c r="UQE2122" s="1"/>
      <c r="UQF2122" s="1"/>
      <c r="UQG2122" s="1"/>
      <c r="UQH2122" s="1"/>
      <c r="UQI2122" s="1"/>
      <c r="UQJ2122" s="1"/>
      <c r="UQK2122" s="1"/>
      <c r="UQL2122" s="1"/>
      <c r="UQM2122" s="1"/>
      <c r="UQN2122" s="1"/>
      <c r="UQO2122" s="1"/>
      <c r="UQP2122" s="1"/>
      <c r="UQQ2122" s="1"/>
      <c r="UQR2122" s="1"/>
      <c r="UQS2122" s="1"/>
      <c r="UQT2122" s="1"/>
      <c r="UQU2122" s="1"/>
      <c r="UQV2122" s="1"/>
      <c r="UQW2122" s="1"/>
      <c r="UQX2122" s="1"/>
      <c r="UQY2122" s="1"/>
      <c r="UQZ2122" s="1"/>
      <c r="URA2122" s="1"/>
      <c r="URB2122" s="1"/>
      <c r="URC2122" s="1"/>
      <c r="URD2122" s="1"/>
      <c r="URE2122" s="1"/>
      <c r="URF2122" s="1"/>
      <c r="URG2122" s="1"/>
      <c r="URH2122" s="1"/>
      <c r="URI2122" s="1"/>
      <c r="URJ2122" s="1"/>
      <c r="URK2122" s="1"/>
      <c r="URL2122" s="1"/>
      <c r="URM2122" s="1"/>
      <c r="URN2122" s="1"/>
      <c r="URO2122" s="1"/>
      <c r="URP2122" s="1"/>
      <c r="URQ2122" s="1"/>
      <c r="URR2122" s="1"/>
      <c r="URS2122" s="1"/>
      <c r="URT2122" s="1"/>
      <c r="URU2122" s="1"/>
      <c r="URV2122" s="1"/>
      <c r="URW2122" s="1"/>
      <c r="URX2122" s="1"/>
      <c r="URY2122" s="1"/>
      <c r="URZ2122" s="1"/>
      <c r="USA2122" s="1"/>
      <c r="USB2122" s="1"/>
      <c r="USC2122" s="1"/>
      <c r="USD2122" s="1"/>
      <c r="USE2122" s="1"/>
      <c r="USF2122" s="1"/>
      <c r="USG2122" s="1"/>
      <c r="USH2122" s="1"/>
      <c r="USI2122" s="1"/>
      <c r="USJ2122" s="1"/>
      <c r="USK2122" s="1"/>
      <c r="USL2122" s="1"/>
      <c r="USM2122" s="1"/>
      <c r="USN2122" s="1"/>
      <c r="USO2122" s="1"/>
      <c r="USP2122" s="1"/>
      <c r="USQ2122" s="1"/>
      <c r="USR2122" s="1"/>
      <c r="USS2122" s="1"/>
      <c r="UST2122" s="1"/>
      <c r="USU2122" s="1"/>
      <c r="USV2122" s="1"/>
      <c r="USW2122" s="1"/>
      <c r="USX2122" s="1"/>
      <c r="USY2122" s="1"/>
      <c r="USZ2122" s="1"/>
      <c r="UTA2122" s="1"/>
      <c r="UTB2122" s="1"/>
      <c r="UTC2122" s="1"/>
      <c r="UTD2122" s="1"/>
      <c r="UTE2122" s="1"/>
      <c r="UTF2122" s="1"/>
      <c r="UTG2122" s="1"/>
      <c r="UTH2122" s="1"/>
      <c r="UTI2122" s="1"/>
      <c r="UTJ2122" s="1"/>
      <c r="UTK2122" s="1"/>
      <c r="UTL2122" s="1"/>
      <c r="UTM2122" s="1"/>
      <c r="UTN2122" s="1"/>
      <c r="UTO2122" s="1"/>
      <c r="UTP2122" s="1"/>
      <c r="UTQ2122" s="1"/>
      <c r="UTR2122" s="1"/>
      <c r="UTS2122" s="1"/>
      <c r="UTT2122" s="1"/>
      <c r="UTU2122" s="1"/>
      <c r="UTV2122" s="1"/>
      <c r="UTW2122" s="1"/>
      <c r="UTX2122" s="1"/>
      <c r="UTY2122" s="1"/>
      <c r="UTZ2122" s="1"/>
      <c r="UUA2122" s="1"/>
      <c r="UUB2122" s="1"/>
      <c r="UUC2122" s="1"/>
      <c r="UUD2122" s="1"/>
      <c r="UUE2122" s="1"/>
      <c r="UUF2122" s="1"/>
      <c r="UUG2122" s="1"/>
      <c r="UUH2122" s="1"/>
      <c r="UUI2122" s="1"/>
      <c r="UUJ2122" s="1"/>
      <c r="UUK2122" s="1"/>
      <c r="UUL2122" s="1"/>
      <c r="UUM2122" s="1"/>
      <c r="UUN2122" s="1"/>
      <c r="UUO2122" s="1"/>
      <c r="UUP2122" s="1"/>
      <c r="UUQ2122" s="1"/>
      <c r="UUR2122" s="1"/>
      <c r="UUS2122" s="1"/>
      <c r="UUT2122" s="1"/>
      <c r="UUU2122" s="1"/>
      <c r="UUV2122" s="1"/>
      <c r="UUW2122" s="1"/>
      <c r="UUX2122" s="1"/>
      <c r="UUY2122" s="1"/>
      <c r="UUZ2122" s="1"/>
      <c r="UVA2122" s="1"/>
      <c r="UVB2122" s="1"/>
      <c r="UVC2122" s="1"/>
      <c r="UVD2122" s="1"/>
      <c r="UVE2122" s="1"/>
      <c r="UVF2122" s="1"/>
      <c r="UVG2122" s="1"/>
      <c r="UVH2122" s="1"/>
      <c r="UVI2122" s="1"/>
      <c r="UVJ2122" s="1"/>
      <c r="UVK2122" s="1"/>
      <c r="UVL2122" s="1"/>
      <c r="UVM2122" s="1"/>
      <c r="UVN2122" s="1"/>
      <c r="UVO2122" s="1"/>
      <c r="UVP2122" s="1"/>
      <c r="UVQ2122" s="1"/>
      <c r="UVR2122" s="1"/>
      <c r="UVS2122" s="1"/>
      <c r="UVT2122" s="1"/>
      <c r="UVU2122" s="1"/>
      <c r="UVV2122" s="1"/>
      <c r="UVW2122" s="1"/>
      <c r="UVX2122" s="1"/>
      <c r="UVY2122" s="1"/>
      <c r="UVZ2122" s="1"/>
      <c r="UWA2122" s="1"/>
      <c r="UWB2122" s="1"/>
      <c r="UWC2122" s="1"/>
      <c r="UWD2122" s="1"/>
      <c r="UWE2122" s="1"/>
      <c r="UWF2122" s="1"/>
      <c r="UWG2122" s="1"/>
      <c r="UWH2122" s="1"/>
      <c r="UWI2122" s="1"/>
      <c r="UWJ2122" s="1"/>
      <c r="UWK2122" s="1"/>
      <c r="UWL2122" s="1"/>
      <c r="UWM2122" s="1"/>
      <c r="UWN2122" s="1"/>
      <c r="UWO2122" s="1"/>
      <c r="UWP2122" s="1"/>
      <c r="UWQ2122" s="1"/>
      <c r="UWR2122" s="1"/>
      <c r="UWS2122" s="1"/>
      <c r="UWT2122" s="1"/>
      <c r="UWU2122" s="1"/>
      <c r="UWV2122" s="1"/>
      <c r="UWW2122" s="1"/>
      <c r="UWX2122" s="1"/>
      <c r="UWY2122" s="1"/>
      <c r="UWZ2122" s="1"/>
      <c r="UXA2122" s="1"/>
      <c r="UXB2122" s="1"/>
      <c r="UXC2122" s="1"/>
      <c r="UXD2122" s="1"/>
      <c r="UXE2122" s="1"/>
      <c r="UXF2122" s="1"/>
      <c r="UXG2122" s="1"/>
      <c r="UXH2122" s="1"/>
      <c r="UXI2122" s="1"/>
      <c r="UXJ2122" s="1"/>
      <c r="UXK2122" s="1"/>
      <c r="UXL2122" s="1"/>
      <c r="UXM2122" s="1"/>
      <c r="UXN2122" s="1"/>
      <c r="UXO2122" s="1"/>
      <c r="UXP2122" s="1"/>
      <c r="UXQ2122" s="1"/>
      <c r="UXR2122" s="1"/>
      <c r="UXS2122" s="1"/>
      <c r="UXT2122" s="1"/>
      <c r="UXU2122" s="1"/>
      <c r="UXV2122" s="1"/>
      <c r="UXW2122" s="1"/>
      <c r="UXX2122" s="1"/>
      <c r="UXY2122" s="1"/>
      <c r="UXZ2122" s="1"/>
      <c r="UYA2122" s="1"/>
      <c r="UYB2122" s="1"/>
      <c r="UYC2122" s="1"/>
      <c r="UYD2122" s="1"/>
      <c r="UYE2122" s="1"/>
      <c r="UYF2122" s="1"/>
      <c r="UYG2122" s="1"/>
      <c r="UYH2122" s="1"/>
      <c r="UYI2122" s="1"/>
      <c r="UYJ2122" s="1"/>
      <c r="UYK2122" s="1"/>
      <c r="UYL2122" s="1"/>
      <c r="UYM2122" s="1"/>
      <c r="UYN2122" s="1"/>
      <c r="UYO2122" s="1"/>
      <c r="UYP2122" s="1"/>
      <c r="UYQ2122" s="1"/>
      <c r="UYR2122" s="1"/>
      <c r="UYS2122" s="1"/>
      <c r="UYT2122" s="1"/>
      <c r="UYU2122" s="1"/>
      <c r="UYV2122" s="1"/>
      <c r="UYW2122" s="1"/>
      <c r="UYX2122" s="1"/>
      <c r="UYY2122" s="1"/>
      <c r="UYZ2122" s="1"/>
      <c r="UZA2122" s="1"/>
      <c r="UZB2122" s="1"/>
      <c r="UZC2122" s="1"/>
      <c r="UZD2122" s="1"/>
      <c r="UZE2122" s="1"/>
      <c r="UZF2122" s="1"/>
      <c r="UZG2122" s="1"/>
      <c r="UZH2122" s="1"/>
      <c r="UZI2122" s="1"/>
      <c r="UZJ2122" s="1"/>
      <c r="UZK2122" s="1"/>
      <c r="UZL2122" s="1"/>
      <c r="UZM2122" s="1"/>
      <c r="UZN2122" s="1"/>
      <c r="UZO2122" s="1"/>
      <c r="UZP2122" s="1"/>
      <c r="UZQ2122" s="1"/>
      <c r="UZR2122" s="1"/>
      <c r="UZS2122" s="1"/>
      <c r="UZT2122" s="1"/>
      <c r="UZU2122" s="1"/>
      <c r="UZV2122" s="1"/>
      <c r="UZW2122" s="1"/>
      <c r="UZX2122" s="1"/>
      <c r="UZY2122" s="1"/>
      <c r="UZZ2122" s="1"/>
      <c r="VAA2122" s="1"/>
      <c r="VAB2122" s="1"/>
      <c r="VAC2122" s="1"/>
      <c r="VAD2122" s="1"/>
      <c r="VAE2122" s="1"/>
      <c r="VAF2122" s="1"/>
      <c r="VAG2122" s="1"/>
      <c r="VAH2122" s="1"/>
      <c r="VAI2122" s="1"/>
      <c r="VAJ2122" s="1"/>
      <c r="VAK2122" s="1"/>
      <c r="VAL2122" s="1"/>
      <c r="VAM2122" s="1"/>
      <c r="VAN2122" s="1"/>
      <c r="VAO2122" s="1"/>
      <c r="VAP2122" s="1"/>
      <c r="VAQ2122" s="1"/>
      <c r="VAR2122" s="1"/>
      <c r="VAS2122" s="1"/>
      <c r="VAT2122" s="1"/>
      <c r="VAU2122" s="1"/>
      <c r="VAV2122" s="1"/>
      <c r="VAW2122" s="1"/>
      <c r="VAX2122" s="1"/>
      <c r="VAY2122" s="1"/>
      <c r="VAZ2122" s="1"/>
      <c r="VBA2122" s="1"/>
      <c r="VBB2122" s="1"/>
      <c r="VBC2122" s="1"/>
      <c r="VBD2122" s="1"/>
      <c r="VBE2122" s="1"/>
      <c r="VBF2122" s="1"/>
      <c r="VBG2122" s="1"/>
      <c r="VBH2122" s="1"/>
      <c r="VBI2122" s="1"/>
      <c r="VBJ2122" s="1"/>
      <c r="VBK2122" s="1"/>
      <c r="VBL2122" s="1"/>
      <c r="VBM2122" s="1"/>
      <c r="VBN2122" s="1"/>
      <c r="VBO2122" s="1"/>
      <c r="VBP2122" s="1"/>
      <c r="VBQ2122" s="1"/>
      <c r="VBR2122" s="1"/>
      <c r="VBS2122" s="1"/>
      <c r="VBT2122" s="1"/>
      <c r="VBU2122" s="1"/>
      <c r="VBV2122" s="1"/>
      <c r="VBW2122" s="1"/>
      <c r="VBX2122" s="1"/>
      <c r="VBY2122" s="1"/>
      <c r="VBZ2122" s="1"/>
      <c r="VCA2122" s="1"/>
      <c r="VCB2122" s="1"/>
      <c r="VCC2122" s="1"/>
      <c r="VCD2122" s="1"/>
      <c r="VCE2122" s="1"/>
      <c r="VCF2122" s="1"/>
      <c r="VCG2122" s="1"/>
      <c r="VCH2122" s="1"/>
      <c r="VCI2122" s="1"/>
      <c r="VCJ2122" s="1"/>
      <c r="VCK2122" s="1"/>
      <c r="VCL2122" s="1"/>
      <c r="VCM2122" s="1"/>
      <c r="VCN2122" s="1"/>
      <c r="VCO2122" s="1"/>
      <c r="VCP2122" s="1"/>
      <c r="VCQ2122" s="1"/>
      <c r="VCR2122" s="1"/>
      <c r="VCS2122" s="1"/>
      <c r="VCT2122" s="1"/>
      <c r="VCU2122" s="1"/>
      <c r="VCV2122" s="1"/>
      <c r="VCW2122" s="1"/>
      <c r="VCX2122" s="1"/>
      <c r="VCY2122" s="1"/>
      <c r="VCZ2122" s="1"/>
      <c r="VDA2122" s="1"/>
      <c r="VDB2122" s="1"/>
      <c r="VDC2122" s="1"/>
      <c r="VDD2122" s="1"/>
      <c r="VDE2122" s="1"/>
      <c r="VDF2122" s="1"/>
      <c r="VDG2122" s="1"/>
      <c r="VDH2122" s="1"/>
      <c r="VDI2122" s="1"/>
      <c r="VDJ2122" s="1"/>
      <c r="VDK2122" s="1"/>
      <c r="VDL2122" s="1"/>
      <c r="VDM2122" s="1"/>
      <c r="VDN2122" s="1"/>
      <c r="VDO2122" s="1"/>
      <c r="VDP2122" s="1"/>
      <c r="VDQ2122" s="1"/>
      <c r="VDR2122" s="1"/>
      <c r="VDS2122" s="1"/>
      <c r="VDT2122" s="1"/>
      <c r="VDU2122" s="1"/>
      <c r="VDV2122" s="1"/>
      <c r="VDW2122" s="1"/>
      <c r="VDX2122" s="1"/>
      <c r="VDY2122" s="1"/>
      <c r="VDZ2122" s="1"/>
      <c r="VEA2122" s="1"/>
      <c r="VEB2122" s="1"/>
      <c r="VEC2122" s="1"/>
      <c r="VED2122" s="1"/>
      <c r="VEE2122" s="1"/>
      <c r="VEF2122" s="1"/>
      <c r="VEG2122" s="1"/>
      <c r="VEH2122" s="1"/>
      <c r="VEI2122" s="1"/>
      <c r="VEJ2122" s="1"/>
      <c r="VEK2122" s="1"/>
      <c r="VEL2122" s="1"/>
      <c r="VEM2122" s="1"/>
      <c r="VEN2122" s="1"/>
      <c r="VEO2122" s="1"/>
      <c r="VEP2122" s="1"/>
      <c r="VEQ2122" s="1"/>
      <c r="VER2122" s="1"/>
      <c r="VES2122" s="1"/>
      <c r="VET2122" s="1"/>
      <c r="VEU2122" s="1"/>
      <c r="VEV2122" s="1"/>
      <c r="VEW2122" s="1"/>
      <c r="VEX2122" s="1"/>
      <c r="VEY2122" s="1"/>
      <c r="VEZ2122" s="1"/>
      <c r="VFA2122" s="1"/>
      <c r="VFB2122" s="1"/>
      <c r="VFC2122" s="1"/>
      <c r="VFD2122" s="1"/>
      <c r="VFE2122" s="1"/>
      <c r="VFF2122" s="1"/>
      <c r="VFG2122" s="1"/>
      <c r="VFH2122" s="1"/>
      <c r="VFI2122" s="1"/>
      <c r="VFJ2122" s="1"/>
      <c r="VFK2122" s="1"/>
      <c r="VFL2122" s="1"/>
      <c r="VFM2122" s="1"/>
      <c r="VFN2122" s="1"/>
      <c r="VFO2122" s="1"/>
      <c r="VFP2122" s="1"/>
      <c r="VFQ2122" s="1"/>
      <c r="VFR2122" s="1"/>
      <c r="VFS2122" s="1"/>
      <c r="VFT2122" s="1"/>
      <c r="VFU2122" s="1"/>
      <c r="VFV2122" s="1"/>
      <c r="VFW2122" s="1"/>
      <c r="VFX2122" s="1"/>
      <c r="VFY2122" s="1"/>
      <c r="VFZ2122" s="1"/>
      <c r="VGA2122" s="1"/>
      <c r="VGB2122" s="1"/>
      <c r="VGC2122" s="1"/>
      <c r="VGD2122" s="1"/>
      <c r="VGE2122" s="1"/>
      <c r="VGF2122" s="1"/>
      <c r="VGG2122" s="1"/>
      <c r="VGH2122" s="1"/>
      <c r="VGI2122" s="1"/>
      <c r="VGJ2122" s="1"/>
      <c r="VGK2122" s="1"/>
      <c r="VGL2122" s="1"/>
      <c r="VGM2122" s="1"/>
      <c r="VGN2122" s="1"/>
      <c r="VGO2122" s="1"/>
      <c r="VGP2122" s="1"/>
      <c r="VGQ2122" s="1"/>
      <c r="VGR2122" s="1"/>
      <c r="VGS2122" s="1"/>
      <c r="VGT2122" s="1"/>
      <c r="VGU2122" s="1"/>
      <c r="VGV2122" s="1"/>
      <c r="VGW2122" s="1"/>
      <c r="VGX2122" s="1"/>
      <c r="VGY2122" s="1"/>
      <c r="VGZ2122" s="1"/>
      <c r="VHA2122" s="1"/>
      <c r="VHB2122" s="1"/>
      <c r="VHC2122" s="1"/>
      <c r="VHD2122" s="1"/>
      <c r="VHE2122" s="1"/>
      <c r="VHF2122" s="1"/>
      <c r="VHG2122" s="1"/>
      <c r="VHH2122" s="1"/>
      <c r="VHI2122" s="1"/>
      <c r="VHJ2122" s="1"/>
      <c r="VHK2122" s="1"/>
      <c r="VHL2122" s="1"/>
      <c r="VHM2122" s="1"/>
      <c r="VHN2122" s="1"/>
      <c r="VHO2122" s="1"/>
      <c r="VHP2122" s="1"/>
      <c r="VHQ2122" s="1"/>
      <c r="VHR2122" s="1"/>
      <c r="VHS2122" s="1"/>
      <c r="VHT2122" s="1"/>
      <c r="VHU2122" s="1"/>
      <c r="VHV2122" s="1"/>
      <c r="VHW2122" s="1"/>
      <c r="VHX2122" s="1"/>
      <c r="VHY2122" s="1"/>
      <c r="VHZ2122" s="1"/>
      <c r="VIA2122" s="1"/>
      <c r="VIB2122" s="1"/>
      <c r="VIC2122" s="1"/>
      <c r="VID2122" s="1"/>
      <c r="VIE2122" s="1"/>
      <c r="VIF2122" s="1"/>
      <c r="VIG2122" s="1"/>
      <c r="VIH2122" s="1"/>
      <c r="VII2122" s="1"/>
      <c r="VIJ2122" s="1"/>
      <c r="VIK2122" s="1"/>
      <c r="VIL2122" s="1"/>
      <c r="VIM2122" s="1"/>
      <c r="VIN2122" s="1"/>
      <c r="VIO2122" s="1"/>
      <c r="VIP2122" s="1"/>
      <c r="VIQ2122" s="1"/>
      <c r="VIR2122" s="1"/>
      <c r="VIS2122" s="1"/>
      <c r="VIT2122" s="1"/>
      <c r="VIU2122" s="1"/>
      <c r="VIV2122" s="1"/>
      <c r="VIW2122" s="1"/>
      <c r="VIX2122" s="1"/>
      <c r="VIY2122" s="1"/>
      <c r="VIZ2122" s="1"/>
      <c r="VJA2122" s="1"/>
      <c r="VJB2122" s="1"/>
      <c r="VJC2122" s="1"/>
      <c r="VJD2122" s="1"/>
      <c r="VJE2122" s="1"/>
      <c r="VJF2122" s="1"/>
      <c r="VJG2122" s="1"/>
      <c r="VJH2122" s="1"/>
      <c r="VJI2122" s="1"/>
      <c r="VJJ2122" s="1"/>
      <c r="VJK2122" s="1"/>
      <c r="VJL2122" s="1"/>
      <c r="VJM2122" s="1"/>
      <c r="VJN2122" s="1"/>
      <c r="VJO2122" s="1"/>
      <c r="VJP2122" s="1"/>
      <c r="VJQ2122" s="1"/>
      <c r="VJR2122" s="1"/>
      <c r="VJS2122" s="1"/>
      <c r="VJT2122" s="1"/>
      <c r="VJU2122" s="1"/>
      <c r="VJV2122" s="1"/>
      <c r="VJW2122" s="1"/>
      <c r="VJX2122" s="1"/>
      <c r="VJY2122" s="1"/>
      <c r="VJZ2122" s="1"/>
      <c r="VKA2122" s="1"/>
      <c r="VKB2122" s="1"/>
      <c r="VKC2122" s="1"/>
      <c r="VKD2122" s="1"/>
      <c r="VKE2122" s="1"/>
      <c r="VKF2122" s="1"/>
      <c r="VKG2122" s="1"/>
      <c r="VKH2122" s="1"/>
      <c r="VKI2122" s="1"/>
      <c r="VKJ2122" s="1"/>
      <c r="VKK2122" s="1"/>
      <c r="VKL2122" s="1"/>
      <c r="VKM2122" s="1"/>
      <c r="VKN2122" s="1"/>
      <c r="VKO2122" s="1"/>
      <c r="VKP2122" s="1"/>
      <c r="VKQ2122" s="1"/>
      <c r="VKR2122" s="1"/>
      <c r="VKS2122" s="1"/>
      <c r="VKT2122" s="1"/>
      <c r="VKU2122" s="1"/>
      <c r="VKV2122" s="1"/>
      <c r="VKW2122" s="1"/>
      <c r="VKX2122" s="1"/>
      <c r="VKY2122" s="1"/>
      <c r="VKZ2122" s="1"/>
      <c r="VLA2122" s="1"/>
      <c r="VLB2122" s="1"/>
      <c r="VLC2122" s="1"/>
      <c r="VLD2122" s="1"/>
      <c r="VLE2122" s="1"/>
      <c r="VLF2122" s="1"/>
      <c r="VLG2122" s="1"/>
      <c r="VLH2122" s="1"/>
      <c r="VLI2122" s="1"/>
      <c r="VLJ2122" s="1"/>
      <c r="VLK2122" s="1"/>
      <c r="VLL2122" s="1"/>
      <c r="VLM2122" s="1"/>
      <c r="VLN2122" s="1"/>
      <c r="VLO2122" s="1"/>
      <c r="VLP2122" s="1"/>
      <c r="VLQ2122" s="1"/>
      <c r="VLR2122" s="1"/>
      <c r="VLS2122" s="1"/>
      <c r="VLT2122" s="1"/>
      <c r="VLU2122" s="1"/>
      <c r="VLV2122" s="1"/>
      <c r="VLW2122" s="1"/>
      <c r="VLX2122" s="1"/>
      <c r="VLY2122" s="1"/>
      <c r="VLZ2122" s="1"/>
      <c r="VMA2122" s="1"/>
      <c r="VMB2122" s="1"/>
      <c r="VMC2122" s="1"/>
      <c r="VMD2122" s="1"/>
      <c r="VME2122" s="1"/>
      <c r="VMF2122" s="1"/>
      <c r="VMG2122" s="1"/>
      <c r="VMH2122" s="1"/>
      <c r="VMI2122" s="1"/>
      <c r="VMJ2122" s="1"/>
      <c r="VMK2122" s="1"/>
      <c r="VML2122" s="1"/>
      <c r="VMM2122" s="1"/>
      <c r="VMN2122" s="1"/>
      <c r="VMO2122" s="1"/>
      <c r="VMP2122" s="1"/>
      <c r="VMQ2122" s="1"/>
      <c r="VMR2122" s="1"/>
      <c r="VMS2122" s="1"/>
      <c r="VMT2122" s="1"/>
      <c r="VMU2122" s="1"/>
      <c r="VMV2122" s="1"/>
      <c r="VMW2122" s="1"/>
      <c r="VMX2122" s="1"/>
      <c r="VMY2122" s="1"/>
      <c r="VMZ2122" s="1"/>
      <c r="VNA2122" s="1"/>
      <c r="VNB2122" s="1"/>
      <c r="VNC2122" s="1"/>
      <c r="VND2122" s="1"/>
      <c r="VNE2122" s="1"/>
      <c r="VNF2122" s="1"/>
      <c r="VNG2122" s="1"/>
      <c r="VNH2122" s="1"/>
      <c r="VNI2122" s="1"/>
      <c r="VNJ2122" s="1"/>
      <c r="VNK2122" s="1"/>
      <c r="VNL2122" s="1"/>
      <c r="VNM2122" s="1"/>
      <c r="VNN2122" s="1"/>
      <c r="VNO2122" s="1"/>
      <c r="VNP2122" s="1"/>
      <c r="VNQ2122" s="1"/>
      <c r="VNR2122" s="1"/>
      <c r="VNS2122" s="1"/>
      <c r="VNT2122" s="1"/>
      <c r="VNU2122" s="1"/>
      <c r="VNV2122" s="1"/>
      <c r="VNW2122" s="1"/>
      <c r="VNX2122" s="1"/>
      <c r="VNY2122" s="1"/>
      <c r="VNZ2122" s="1"/>
      <c r="VOA2122" s="1"/>
      <c r="VOB2122" s="1"/>
      <c r="VOC2122" s="1"/>
      <c r="VOD2122" s="1"/>
      <c r="VOE2122" s="1"/>
      <c r="VOF2122" s="1"/>
      <c r="VOG2122" s="1"/>
      <c r="VOH2122" s="1"/>
      <c r="VOI2122" s="1"/>
      <c r="VOJ2122" s="1"/>
      <c r="VOK2122" s="1"/>
      <c r="VOL2122" s="1"/>
      <c r="VOM2122" s="1"/>
      <c r="VON2122" s="1"/>
      <c r="VOO2122" s="1"/>
      <c r="VOP2122" s="1"/>
      <c r="VOQ2122" s="1"/>
      <c r="VOR2122" s="1"/>
      <c r="VOS2122" s="1"/>
      <c r="VOT2122" s="1"/>
      <c r="VOU2122" s="1"/>
      <c r="VOV2122" s="1"/>
      <c r="VOW2122" s="1"/>
      <c r="VOX2122" s="1"/>
      <c r="VOY2122" s="1"/>
      <c r="VOZ2122" s="1"/>
      <c r="VPA2122" s="1"/>
      <c r="VPB2122" s="1"/>
      <c r="VPC2122" s="1"/>
      <c r="VPD2122" s="1"/>
      <c r="VPE2122" s="1"/>
      <c r="VPF2122" s="1"/>
      <c r="VPG2122" s="1"/>
      <c r="VPH2122" s="1"/>
      <c r="VPI2122" s="1"/>
      <c r="VPJ2122" s="1"/>
      <c r="VPK2122" s="1"/>
      <c r="VPL2122" s="1"/>
      <c r="VPM2122" s="1"/>
      <c r="VPN2122" s="1"/>
      <c r="VPO2122" s="1"/>
      <c r="VPP2122" s="1"/>
      <c r="VPQ2122" s="1"/>
      <c r="VPR2122" s="1"/>
      <c r="VPS2122" s="1"/>
      <c r="VPT2122" s="1"/>
      <c r="VPU2122" s="1"/>
      <c r="VPV2122" s="1"/>
      <c r="VPW2122" s="1"/>
      <c r="VPX2122" s="1"/>
      <c r="VPY2122" s="1"/>
      <c r="VPZ2122" s="1"/>
      <c r="VQA2122" s="1"/>
      <c r="VQB2122" s="1"/>
      <c r="VQC2122" s="1"/>
      <c r="VQD2122" s="1"/>
      <c r="VQE2122" s="1"/>
      <c r="VQF2122" s="1"/>
      <c r="VQG2122" s="1"/>
      <c r="VQH2122" s="1"/>
      <c r="VQI2122" s="1"/>
      <c r="VQJ2122" s="1"/>
      <c r="VQK2122" s="1"/>
      <c r="VQL2122" s="1"/>
      <c r="VQM2122" s="1"/>
      <c r="VQN2122" s="1"/>
      <c r="VQO2122" s="1"/>
      <c r="VQP2122" s="1"/>
      <c r="VQQ2122" s="1"/>
      <c r="VQR2122" s="1"/>
      <c r="VQS2122" s="1"/>
      <c r="VQT2122" s="1"/>
      <c r="VQU2122" s="1"/>
      <c r="VQV2122" s="1"/>
      <c r="VQW2122" s="1"/>
      <c r="VQX2122" s="1"/>
      <c r="VQY2122" s="1"/>
      <c r="VQZ2122" s="1"/>
      <c r="VRA2122" s="1"/>
      <c r="VRB2122" s="1"/>
      <c r="VRC2122" s="1"/>
      <c r="VRD2122" s="1"/>
      <c r="VRE2122" s="1"/>
      <c r="VRF2122" s="1"/>
      <c r="VRG2122" s="1"/>
      <c r="VRH2122" s="1"/>
      <c r="VRI2122" s="1"/>
      <c r="VRJ2122" s="1"/>
      <c r="VRK2122" s="1"/>
      <c r="VRL2122" s="1"/>
      <c r="VRM2122" s="1"/>
      <c r="VRN2122" s="1"/>
      <c r="VRO2122" s="1"/>
      <c r="VRP2122" s="1"/>
      <c r="VRQ2122" s="1"/>
      <c r="VRR2122" s="1"/>
      <c r="VRS2122" s="1"/>
      <c r="VRT2122" s="1"/>
      <c r="VRU2122" s="1"/>
      <c r="VRV2122" s="1"/>
      <c r="VRW2122" s="1"/>
      <c r="VRX2122" s="1"/>
      <c r="VRY2122" s="1"/>
      <c r="VRZ2122" s="1"/>
      <c r="VSA2122" s="1"/>
      <c r="VSB2122" s="1"/>
      <c r="VSC2122" s="1"/>
      <c r="VSD2122" s="1"/>
      <c r="VSE2122" s="1"/>
      <c r="VSF2122" s="1"/>
      <c r="VSG2122" s="1"/>
      <c r="VSH2122" s="1"/>
      <c r="VSI2122" s="1"/>
      <c r="VSJ2122" s="1"/>
      <c r="VSK2122" s="1"/>
      <c r="VSL2122" s="1"/>
      <c r="VSM2122" s="1"/>
      <c r="VSN2122" s="1"/>
      <c r="VSO2122" s="1"/>
      <c r="VSP2122" s="1"/>
      <c r="VSQ2122" s="1"/>
      <c r="VSR2122" s="1"/>
      <c r="VSS2122" s="1"/>
      <c r="VST2122" s="1"/>
      <c r="VSU2122" s="1"/>
      <c r="VSV2122" s="1"/>
      <c r="VSW2122" s="1"/>
      <c r="VSX2122" s="1"/>
      <c r="VSY2122" s="1"/>
      <c r="VSZ2122" s="1"/>
      <c r="VTA2122" s="1"/>
      <c r="VTB2122" s="1"/>
      <c r="VTC2122" s="1"/>
      <c r="VTD2122" s="1"/>
      <c r="VTE2122" s="1"/>
      <c r="VTF2122" s="1"/>
      <c r="VTG2122" s="1"/>
      <c r="VTH2122" s="1"/>
      <c r="VTI2122" s="1"/>
      <c r="VTJ2122" s="1"/>
      <c r="VTK2122" s="1"/>
      <c r="VTL2122" s="1"/>
      <c r="VTM2122" s="1"/>
      <c r="VTN2122" s="1"/>
      <c r="VTO2122" s="1"/>
      <c r="VTP2122" s="1"/>
      <c r="VTQ2122" s="1"/>
      <c r="VTR2122" s="1"/>
      <c r="VTS2122" s="1"/>
      <c r="VTT2122" s="1"/>
      <c r="VTU2122" s="1"/>
      <c r="VTV2122" s="1"/>
      <c r="VTW2122" s="1"/>
      <c r="VTX2122" s="1"/>
      <c r="VTY2122" s="1"/>
      <c r="VTZ2122" s="1"/>
      <c r="VUA2122" s="1"/>
      <c r="VUB2122" s="1"/>
      <c r="VUC2122" s="1"/>
      <c r="VUD2122" s="1"/>
      <c r="VUE2122" s="1"/>
      <c r="VUF2122" s="1"/>
      <c r="VUG2122" s="1"/>
      <c r="VUH2122" s="1"/>
      <c r="VUI2122" s="1"/>
      <c r="VUJ2122" s="1"/>
      <c r="VUK2122" s="1"/>
      <c r="VUL2122" s="1"/>
      <c r="VUM2122" s="1"/>
      <c r="VUN2122" s="1"/>
      <c r="VUO2122" s="1"/>
      <c r="VUP2122" s="1"/>
      <c r="VUQ2122" s="1"/>
      <c r="VUR2122" s="1"/>
      <c r="VUS2122" s="1"/>
      <c r="VUT2122" s="1"/>
      <c r="VUU2122" s="1"/>
      <c r="VUV2122" s="1"/>
      <c r="VUW2122" s="1"/>
      <c r="VUX2122" s="1"/>
      <c r="VUY2122" s="1"/>
      <c r="VUZ2122" s="1"/>
      <c r="VVA2122" s="1"/>
      <c r="VVB2122" s="1"/>
      <c r="VVC2122" s="1"/>
      <c r="VVD2122" s="1"/>
      <c r="VVE2122" s="1"/>
      <c r="VVF2122" s="1"/>
      <c r="VVG2122" s="1"/>
      <c r="VVH2122" s="1"/>
      <c r="VVI2122" s="1"/>
      <c r="VVJ2122" s="1"/>
      <c r="VVK2122" s="1"/>
      <c r="VVL2122" s="1"/>
      <c r="VVM2122" s="1"/>
      <c r="VVN2122" s="1"/>
      <c r="VVO2122" s="1"/>
      <c r="VVP2122" s="1"/>
      <c r="VVQ2122" s="1"/>
      <c r="VVR2122" s="1"/>
      <c r="VVS2122" s="1"/>
      <c r="VVT2122" s="1"/>
      <c r="VVU2122" s="1"/>
      <c r="VVV2122" s="1"/>
      <c r="VVW2122" s="1"/>
      <c r="VVX2122" s="1"/>
      <c r="VVY2122" s="1"/>
      <c r="VVZ2122" s="1"/>
      <c r="VWA2122" s="1"/>
      <c r="VWB2122" s="1"/>
      <c r="VWC2122" s="1"/>
      <c r="VWD2122" s="1"/>
      <c r="VWE2122" s="1"/>
      <c r="VWF2122" s="1"/>
      <c r="VWG2122" s="1"/>
      <c r="VWH2122" s="1"/>
      <c r="VWI2122" s="1"/>
      <c r="VWJ2122" s="1"/>
      <c r="VWK2122" s="1"/>
      <c r="VWL2122" s="1"/>
      <c r="VWM2122" s="1"/>
      <c r="VWN2122" s="1"/>
      <c r="VWO2122" s="1"/>
      <c r="VWP2122" s="1"/>
      <c r="VWQ2122" s="1"/>
      <c r="VWR2122" s="1"/>
      <c r="VWS2122" s="1"/>
      <c r="VWT2122" s="1"/>
      <c r="VWU2122" s="1"/>
      <c r="VWV2122" s="1"/>
      <c r="VWW2122" s="1"/>
      <c r="VWX2122" s="1"/>
      <c r="VWY2122" s="1"/>
      <c r="VWZ2122" s="1"/>
      <c r="VXA2122" s="1"/>
      <c r="VXB2122" s="1"/>
      <c r="VXC2122" s="1"/>
      <c r="VXD2122" s="1"/>
      <c r="VXE2122" s="1"/>
      <c r="VXF2122" s="1"/>
      <c r="VXG2122" s="1"/>
      <c r="VXH2122" s="1"/>
      <c r="VXI2122" s="1"/>
      <c r="VXJ2122" s="1"/>
      <c r="VXK2122" s="1"/>
      <c r="VXL2122" s="1"/>
      <c r="VXM2122" s="1"/>
      <c r="VXN2122" s="1"/>
      <c r="VXO2122" s="1"/>
      <c r="VXP2122" s="1"/>
      <c r="VXQ2122" s="1"/>
      <c r="VXR2122" s="1"/>
      <c r="VXS2122" s="1"/>
      <c r="VXT2122" s="1"/>
      <c r="VXU2122" s="1"/>
      <c r="VXV2122" s="1"/>
      <c r="VXW2122" s="1"/>
      <c r="VXX2122" s="1"/>
      <c r="VXY2122" s="1"/>
      <c r="VXZ2122" s="1"/>
      <c r="VYA2122" s="1"/>
      <c r="VYB2122" s="1"/>
      <c r="VYC2122" s="1"/>
      <c r="VYD2122" s="1"/>
      <c r="VYE2122" s="1"/>
      <c r="VYF2122" s="1"/>
      <c r="VYG2122" s="1"/>
      <c r="VYH2122" s="1"/>
      <c r="VYI2122" s="1"/>
      <c r="VYJ2122" s="1"/>
      <c r="VYK2122" s="1"/>
      <c r="VYL2122" s="1"/>
      <c r="VYM2122" s="1"/>
      <c r="VYN2122" s="1"/>
      <c r="VYO2122" s="1"/>
      <c r="VYP2122" s="1"/>
      <c r="VYQ2122" s="1"/>
      <c r="VYR2122" s="1"/>
      <c r="VYS2122" s="1"/>
      <c r="VYT2122" s="1"/>
      <c r="VYU2122" s="1"/>
      <c r="VYV2122" s="1"/>
      <c r="VYW2122" s="1"/>
      <c r="VYX2122" s="1"/>
      <c r="VYY2122" s="1"/>
      <c r="VYZ2122" s="1"/>
      <c r="VZA2122" s="1"/>
      <c r="VZB2122" s="1"/>
      <c r="VZC2122" s="1"/>
      <c r="VZD2122" s="1"/>
      <c r="VZE2122" s="1"/>
      <c r="VZF2122" s="1"/>
      <c r="VZG2122" s="1"/>
      <c r="VZH2122" s="1"/>
      <c r="VZI2122" s="1"/>
      <c r="VZJ2122" s="1"/>
      <c r="VZK2122" s="1"/>
      <c r="VZL2122" s="1"/>
      <c r="VZM2122" s="1"/>
      <c r="VZN2122" s="1"/>
      <c r="VZO2122" s="1"/>
      <c r="VZP2122" s="1"/>
      <c r="VZQ2122" s="1"/>
      <c r="VZR2122" s="1"/>
      <c r="VZS2122" s="1"/>
      <c r="VZT2122" s="1"/>
      <c r="VZU2122" s="1"/>
      <c r="VZV2122" s="1"/>
      <c r="VZW2122" s="1"/>
      <c r="VZX2122" s="1"/>
      <c r="VZY2122" s="1"/>
      <c r="VZZ2122" s="1"/>
      <c r="WAA2122" s="1"/>
      <c r="WAB2122" s="1"/>
      <c r="WAC2122" s="1"/>
      <c r="WAD2122" s="1"/>
      <c r="WAE2122" s="1"/>
      <c r="WAF2122" s="1"/>
      <c r="WAG2122" s="1"/>
      <c r="WAH2122" s="1"/>
      <c r="WAI2122" s="1"/>
      <c r="WAJ2122" s="1"/>
      <c r="WAK2122" s="1"/>
      <c r="WAL2122" s="1"/>
      <c r="WAM2122" s="1"/>
      <c r="WAN2122" s="1"/>
      <c r="WAO2122" s="1"/>
      <c r="WAP2122" s="1"/>
      <c r="WAQ2122" s="1"/>
      <c r="WAR2122" s="1"/>
      <c r="WAS2122" s="1"/>
      <c r="WAT2122" s="1"/>
      <c r="WAU2122" s="1"/>
      <c r="WAV2122" s="1"/>
      <c r="WAW2122" s="1"/>
      <c r="WAX2122" s="1"/>
      <c r="WAY2122" s="1"/>
      <c r="WAZ2122" s="1"/>
      <c r="WBA2122" s="1"/>
      <c r="WBB2122" s="1"/>
      <c r="WBC2122" s="1"/>
      <c r="WBD2122" s="1"/>
      <c r="WBE2122" s="1"/>
      <c r="WBF2122" s="1"/>
      <c r="WBG2122" s="1"/>
      <c r="WBH2122" s="1"/>
      <c r="WBI2122" s="1"/>
      <c r="WBJ2122" s="1"/>
      <c r="WBK2122" s="1"/>
      <c r="WBL2122" s="1"/>
      <c r="WBM2122" s="1"/>
      <c r="WBN2122" s="1"/>
      <c r="WBO2122" s="1"/>
      <c r="WBP2122" s="1"/>
      <c r="WBQ2122" s="1"/>
      <c r="WBR2122" s="1"/>
      <c r="WBS2122" s="1"/>
      <c r="WBT2122" s="1"/>
      <c r="WBU2122" s="1"/>
      <c r="WBV2122" s="1"/>
      <c r="WBW2122" s="1"/>
      <c r="WBX2122" s="1"/>
      <c r="WBY2122" s="1"/>
      <c r="WBZ2122" s="1"/>
      <c r="WCA2122" s="1"/>
      <c r="WCB2122" s="1"/>
      <c r="WCC2122" s="1"/>
      <c r="WCD2122" s="1"/>
      <c r="WCE2122" s="1"/>
      <c r="WCF2122" s="1"/>
      <c r="WCG2122" s="1"/>
      <c r="WCH2122" s="1"/>
      <c r="WCI2122" s="1"/>
      <c r="WCJ2122" s="1"/>
      <c r="WCK2122" s="1"/>
      <c r="WCL2122" s="1"/>
      <c r="WCM2122" s="1"/>
      <c r="WCN2122" s="1"/>
      <c r="WCO2122" s="1"/>
      <c r="WCP2122" s="1"/>
      <c r="WCQ2122" s="1"/>
      <c r="WCR2122" s="1"/>
      <c r="WCS2122" s="1"/>
      <c r="WCT2122" s="1"/>
      <c r="WCU2122" s="1"/>
      <c r="WCV2122" s="1"/>
      <c r="WCW2122" s="1"/>
      <c r="WCX2122" s="1"/>
      <c r="WCY2122" s="1"/>
      <c r="WCZ2122" s="1"/>
      <c r="WDA2122" s="1"/>
      <c r="WDB2122" s="1"/>
      <c r="WDC2122" s="1"/>
      <c r="WDD2122" s="1"/>
      <c r="WDE2122" s="1"/>
      <c r="WDF2122" s="1"/>
      <c r="WDG2122" s="1"/>
      <c r="WDH2122" s="1"/>
      <c r="WDI2122" s="1"/>
      <c r="WDJ2122" s="1"/>
      <c r="WDK2122" s="1"/>
      <c r="WDL2122" s="1"/>
      <c r="WDM2122" s="1"/>
      <c r="WDN2122" s="1"/>
      <c r="WDO2122" s="1"/>
      <c r="WDP2122" s="1"/>
      <c r="WDQ2122" s="1"/>
      <c r="WDR2122" s="1"/>
      <c r="WDS2122" s="1"/>
      <c r="WDT2122" s="1"/>
      <c r="WDU2122" s="1"/>
      <c r="WDV2122" s="1"/>
      <c r="WDW2122" s="1"/>
      <c r="WDX2122" s="1"/>
      <c r="WDY2122" s="1"/>
      <c r="WDZ2122" s="1"/>
      <c r="WEA2122" s="1"/>
      <c r="WEB2122" s="1"/>
      <c r="WEC2122" s="1"/>
      <c r="WED2122" s="1"/>
      <c r="WEE2122" s="1"/>
      <c r="WEF2122" s="1"/>
      <c r="WEG2122" s="1"/>
      <c r="WEH2122" s="1"/>
      <c r="WEI2122" s="1"/>
      <c r="WEJ2122" s="1"/>
      <c r="WEK2122" s="1"/>
      <c r="WEL2122" s="1"/>
      <c r="WEM2122" s="1"/>
      <c r="WEN2122" s="1"/>
      <c r="WEO2122" s="1"/>
      <c r="WEP2122" s="1"/>
      <c r="WEQ2122" s="1"/>
      <c r="WER2122" s="1"/>
      <c r="WES2122" s="1"/>
      <c r="WET2122" s="1"/>
      <c r="WEU2122" s="1"/>
      <c r="WEV2122" s="1"/>
      <c r="WEW2122" s="1"/>
      <c r="WEX2122" s="1"/>
      <c r="WEY2122" s="1"/>
      <c r="WEZ2122" s="1"/>
      <c r="WFA2122" s="1"/>
      <c r="WFB2122" s="1"/>
      <c r="WFC2122" s="1"/>
      <c r="WFD2122" s="1"/>
      <c r="WFE2122" s="1"/>
      <c r="WFF2122" s="1"/>
      <c r="WFG2122" s="1"/>
      <c r="WFH2122" s="1"/>
      <c r="WFI2122" s="1"/>
      <c r="WFJ2122" s="1"/>
      <c r="WFK2122" s="1"/>
      <c r="WFL2122" s="1"/>
      <c r="WFM2122" s="1"/>
      <c r="WFN2122" s="1"/>
      <c r="WFO2122" s="1"/>
      <c r="WFP2122" s="1"/>
      <c r="WFQ2122" s="1"/>
      <c r="WFR2122" s="1"/>
      <c r="WFS2122" s="1"/>
      <c r="WFT2122" s="1"/>
      <c r="WFU2122" s="1"/>
      <c r="WFV2122" s="1"/>
      <c r="WFW2122" s="1"/>
      <c r="WFX2122" s="1"/>
      <c r="WFY2122" s="1"/>
      <c r="WFZ2122" s="1"/>
      <c r="WGA2122" s="1"/>
      <c r="WGB2122" s="1"/>
      <c r="WGC2122" s="1"/>
      <c r="WGD2122" s="1"/>
      <c r="WGE2122" s="1"/>
      <c r="WGF2122" s="1"/>
      <c r="WGG2122" s="1"/>
      <c r="WGH2122" s="1"/>
      <c r="WGI2122" s="1"/>
      <c r="WGJ2122" s="1"/>
      <c r="WGK2122" s="1"/>
      <c r="WGL2122" s="1"/>
      <c r="WGM2122" s="1"/>
      <c r="WGN2122" s="1"/>
      <c r="WGO2122" s="1"/>
      <c r="WGP2122" s="1"/>
      <c r="WGQ2122" s="1"/>
      <c r="WGR2122" s="1"/>
      <c r="WGS2122" s="1"/>
      <c r="WGT2122" s="1"/>
      <c r="WGU2122" s="1"/>
      <c r="WGV2122" s="1"/>
      <c r="WGW2122" s="1"/>
      <c r="WGX2122" s="1"/>
      <c r="WGY2122" s="1"/>
      <c r="WGZ2122" s="1"/>
      <c r="WHA2122" s="1"/>
      <c r="WHB2122" s="1"/>
      <c r="WHC2122" s="1"/>
      <c r="WHD2122" s="1"/>
      <c r="WHE2122" s="1"/>
      <c r="WHF2122" s="1"/>
      <c r="WHG2122" s="1"/>
      <c r="WHH2122" s="1"/>
      <c r="WHI2122" s="1"/>
      <c r="WHJ2122" s="1"/>
      <c r="WHK2122" s="1"/>
      <c r="WHL2122" s="1"/>
      <c r="WHM2122" s="1"/>
      <c r="WHN2122" s="1"/>
      <c r="WHO2122" s="1"/>
      <c r="WHP2122" s="1"/>
      <c r="WHQ2122" s="1"/>
      <c r="WHR2122" s="1"/>
      <c r="WHS2122" s="1"/>
      <c r="WHT2122" s="1"/>
      <c r="WHU2122" s="1"/>
      <c r="WHV2122" s="1"/>
      <c r="WHW2122" s="1"/>
      <c r="WHX2122" s="1"/>
      <c r="WHY2122" s="1"/>
      <c r="WHZ2122" s="1"/>
      <c r="WIA2122" s="1"/>
      <c r="WIB2122" s="1"/>
      <c r="WIC2122" s="1"/>
      <c r="WID2122" s="1"/>
      <c r="WIE2122" s="1"/>
      <c r="WIF2122" s="1"/>
      <c r="WIG2122" s="1"/>
      <c r="WIH2122" s="1"/>
      <c r="WII2122" s="1"/>
      <c r="WIJ2122" s="1"/>
      <c r="WIK2122" s="1"/>
      <c r="WIL2122" s="1"/>
      <c r="WIM2122" s="1"/>
      <c r="WIN2122" s="1"/>
      <c r="WIO2122" s="1"/>
      <c r="WIP2122" s="1"/>
      <c r="WIQ2122" s="1"/>
      <c r="WIR2122" s="1"/>
      <c r="WIS2122" s="1"/>
      <c r="WIT2122" s="1"/>
      <c r="WIU2122" s="1"/>
      <c r="WIV2122" s="1"/>
      <c r="WIW2122" s="1"/>
      <c r="WIX2122" s="1"/>
      <c r="WIY2122" s="1"/>
      <c r="WIZ2122" s="1"/>
      <c r="WJA2122" s="1"/>
      <c r="WJB2122" s="1"/>
      <c r="WJC2122" s="1"/>
      <c r="WJD2122" s="1"/>
      <c r="WJE2122" s="1"/>
      <c r="WJF2122" s="1"/>
      <c r="WJG2122" s="1"/>
      <c r="WJH2122" s="1"/>
      <c r="WJI2122" s="1"/>
      <c r="WJJ2122" s="1"/>
      <c r="WJK2122" s="1"/>
      <c r="WJL2122" s="1"/>
      <c r="WJM2122" s="1"/>
      <c r="WJN2122" s="1"/>
      <c r="WJO2122" s="1"/>
      <c r="WJP2122" s="1"/>
      <c r="WJQ2122" s="1"/>
      <c r="WJR2122" s="1"/>
      <c r="WJS2122" s="1"/>
      <c r="WJT2122" s="1"/>
      <c r="WJU2122" s="1"/>
      <c r="WJV2122" s="1"/>
      <c r="WJW2122" s="1"/>
      <c r="WJX2122" s="1"/>
      <c r="WJY2122" s="1"/>
      <c r="WJZ2122" s="1"/>
      <c r="WKA2122" s="1"/>
      <c r="WKB2122" s="1"/>
      <c r="WKC2122" s="1"/>
      <c r="WKD2122" s="1"/>
      <c r="WKE2122" s="1"/>
      <c r="WKF2122" s="1"/>
      <c r="WKG2122" s="1"/>
      <c r="WKH2122" s="1"/>
      <c r="WKI2122" s="1"/>
      <c r="WKJ2122" s="1"/>
      <c r="WKK2122" s="1"/>
      <c r="WKL2122" s="1"/>
      <c r="WKM2122" s="1"/>
      <c r="WKN2122" s="1"/>
      <c r="WKO2122" s="1"/>
      <c r="WKP2122" s="1"/>
      <c r="WKQ2122" s="1"/>
      <c r="WKR2122" s="1"/>
      <c r="WKS2122" s="1"/>
      <c r="WKT2122" s="1"/>
      <c r="WKU2122" s="1"/>
      <c r="WKV2122" s="1"/>
      <c r="WKW2122" s="1"/>
      <c r="WKX2122" s="1"/>
      <c r="WKY2122" s="1"/>
      <c r="WKZ2122" s="1"/>
      <c r="WLA2122" s="1"/>
      <c r="WLB2122" s="1"/>
      <c r="WLC2122" s="1"/>
      <c r="WLD2122" s="1"/>
      <c r="WLE2122" s="1"/>
      <c r="WLF2122" s="1"/>
      <c r="WLG2122" s="1"/>
      <c r="WLH2122" s="1"/>
      <c r="WLI2122" s="1"/>
      <c r="WLJ2122" s="1"/>
      <c r="WLK2122" s="1"/>
      <c r="WLL2122" s="1"/>
      <c r="WLM2122" s="1"/>
      <c r="WLN2122" s="1"/>
      <c r="WLO2122" s="1"/>
      <c r="WLP2122" s="1"/>
      <c r="WLQ2122" s="1"/>
      <c r="WLR2122" s="1"/>
      <c r="WLS2122" s="1"/>
      <c r="WLT2122" s="1"/>
      <c r="WLU2122" s="1"/>
      <c r="WLV2122" s="1"/>
      <c r="WLW2122" s="1"/>
      <c r="WLX2122" s="1"/>
      <c r="WLY2122" s="1"/>
      <c r="WLZ2122" s="1"/>
      <c r="WMA2122" s="1"/>
      <c r="WMB2122" s="1"/>
      <c r="WMC2122" s="1"/>
      <c r="WMD2122" s="1"/>
      <c r="WME2122" s="1"/>
      <c r="WMF2122" s="1"/>
      <c r="WMG2122" s="1"/>
      <c r="WMH2122" s="1"/>
      <c r="WMI2122" s="1"/>
      <c r="WMJ2122" s="1"/>
      <c r="WMK2122" s="1"/>
      <c r="WML2122" s="1"/>
      <c r="WMM2122" s="1"/>
      <c r="WMN2122" s="1"/>
      <c r="WMO2122" s="1"/>
      <c r="WMP2122" s="1"/>
      <c r="WMQ2122" s="1"/>
      <c r="WMR2122" s="1"/>
      <c r="WMS2122" s="1"/>
      <c r="WMT2122" s="1"/>
      <c r="WMU2122" s="1"/>
      <c r="WMV2122" s="1"/>
      <c r="WMW2122" s="1"/>
      <c r="WMX2122" s="1"/>
      <c r="WMY2122" s="1"/>
      <c r="WMZ2122" s="1"/>
      <c r="WNA2122" s="1"/>
      <c r="WNB2122" s="1"/>
      <c r="WNC2122" s="1"/>
      <c r="WND2122" s="1"/>
      <c r="WNE2122" s="1"/>
      <c r="WNF2122" s="1"/>
      <c r="WNG2122" s="1"/>
      <c r="WNH2122" s="1"/>
      <c r="WNI2122" s="1"/>
      <c r="WNJ2122" s="1"/>
      <c r="WNK2122" s="1"/>
      <c r="WNL2122" s="1"/>
      <c r="WNM2122" s="1"/>
      <c r="WNN2122" s="1"/>
      <c r="WNO2122" s="1"/>
      <c r="WNP2122" s="1"/>
      <c r="WNQ2122" s="1"/>
      <c r="WNR2122" s="1"/>
      <c r="WNS2122" s="1"/>
      <c r="WNT2122" s="1"/>
      <c r="WNU2122" s="1"/>
      <c r="WNV2122" s="1"/>
      <c r="WNW2122" s="1"/>
      <c r="WNX2122" s="1"/>
      <c r="WNY2122" s="1"/>
      <c r="WNZ2122" s="1"/>
      <c r="WOA2122" s="1"/>
      <c r="WOB2122" s="1"/>
      <c r="WOC2122" s="1"/>
      <c r="WOD2122" s="1"/>
      <c r="WOE2122" s="1"/>
      <c r="WOF2122" s="1"/>
      <c r="WOG2122" s="1"/>
      <c r="WOH2122" s="1"/>
      <c r="WOI2122" s="1"/>
      <c r="WOJ2122" s="1"/>
      <c r="WOK2122" s="1"/>
      <c r="WOL2122" s="1"/>
      <c r="WOM2122" s="1"/>
      <c r="WON2122" s="1"/>
      <c r="WOO2122" s="1"/>
      <c r="WOP2122" s="1"/>
      <c r="WOQ2122" s="1"/>
      <c r="WOR2122" s="1"/>
      <c r="WOS2122" s="1"/>
      <c r="WOT2122" s="1"/>
      <c r="WOU2122" s="1"/>
      <c r="WOV2122" s="1"/>
      <c r="WOW2122" s="1"/>
      <c r="WOX2122" s="1"/>
      <c r="WOY2122" s="1"/>
      <c r="WOZ2122" s="1"/>
      <c r="WPA2122" s="1"/>
      <c r="WPB2122" s="1"/>
      <c r="WPC2122" s="1"/>
      <c r="WPD2122" s="1"/>
      <c r="WPE2122" s="1"/>
      <c r="WPF2122" s="1"/>
      <c r="WPG2122" s="1"/>
      <c r="WPH2122" s="1"/>
      <c r="WPI2122" s="1"/>
      <c r="WPJ2122" s="1"/>
      <c r="WPK2122" s="1"/>
      <c r="WPL2122" s="1"/>
      <c r="WPM2122" s="1"/>
      <c r="WPN2122" s="1"/>
      <c r="WPO2122" s="1"/>
      <c r="WPP2122" s="1"/>
      <c r="WPQ2122" s="1"/>
      <c r="WPR2122" s="1"/>
      <c r="WPS2122" s="1"/>
      <c r="WPT2122" s="1"/>
      <c r="WPU2122" s="1"/>
      <c r="WPV2122" s="1"/>
      <c r="WPW2122" s="1"/>
      <c r="WPX2122" s="1"/>
      <c r="WPY2122" s="1"/>
      <c r="WPZ2122" s="1"/>
      <c r="WQA2122" s="1"/>
      <c r="WQB2122" s="1"/>
      <c r="WQC2122" s="1"/>
      <c r="WQD2122" s="1"/>
      <c r="WQE2122" s="1"/>
      <c r="WQF2122" s="1"/>
      <c r="WQG2122" s="1"/>
      <c r="WQH2122" s="1"/>
      <c r="WQI2122" s="1"/>
      <c r="WQJ2122" s="1"/>
      <c r="WQK2122" s="1"/>
      <c r="WQL2122" s="1"/>
      <c r="WQM2122" s="1"/>
      <c r="WQN2122" s="1"/>
      <c r="WQO2122" s="1"/>
      <c r="WQP2122" s="1"/>
      <c r="WQQ2122" s="1"/>
      <c r="WQR2122" s="1"/>
      <c r="WQS2122" s="1"/>
      <c r="WQT2122" s="1"/>
      <c r="WQU2122" s="1"/>
      <c r="WQV2122" s="1"/>
      <c r="WQW2122" s="1"/>
      <c r="WQX2122" s="1"/>
      <c r="WQY2122" s="1"/>
      <c r="WQZ2122" s="1"/>
      <c r="WRA2122" s="1"/>
      <c r="WRB2122" s="1"/>
      <c r="WRC2122" s="1"/>
      <c r="WRD2122" s="1"/>
      <c r="WRE2122" s="1"/>
      <c r="WRF2122" s="1"/>
      <c r="WRG2122" s="1"/>
      <c r="WRH2122" s="1"/>
      <c r="WRI2122" s="1"/>
      <c r="WRJ2122" s="1"/>
      <c r="WRK2122" s="1"/>
      <c r="WRL2122" s="1"/>
      <c r="WRM2122" s="1"/>
      <c r="WRN2122" s="1"/>
      <c r="WRO2122" s="1"/>
      <c r="WRP2122" s="1"/>
      <c r="WRQ2122" s="1"/>
      <c r="WRR2122" s="1"/>
      <c r="WRS2122" s="1"/>
      <c r="WRT2122" s="1"/>
      <c r="WRU2122" s="1"/>
      <c r="WRV2122" s="1"/>
      <c r="WRW2122" s="1"/>
      <c r="WRX2122" s="1"/>
      <c r="WRY2122" s="1"/>
      <c r="WRZ2122" s="1"/>
      <c r="WSA2122" s="1"/>
      <c r="WSB2122" s="1"/>
      <c r="WSC2122" s="1"/>
      <c r="WSD2122" s="1"/>
      <c r="WSE2122" s="1"/>
      <c r="WSF2122" s="1"/>
      <c r="WSG2122" s="1"/>
      <c r="WSH2122" s="1"/>
      <c r="WSI2122" s="1"/>
      <c r="WSJ2122" s="1"/>
      <c r="WSK2122" s="1"/>
      <c r="WSL2122" s="1"/>
      <c r="WSM2122" s="1"/>
      <c r="WSN2122" s="1"/>
      <c r="WSO2122" s="1"/>
      <c r="WSP2122" s="1"/>
      <c r="WSQ2122" s="1"/>
      <c r="WSR2122" s="1"/>
      <c r="WSS2122" s="1"/>
      <c r="WST2122" s="1"/>
      <c r="WSU2122" s="1"/>
      <c r="WSV2122" s="1"/>
      <c r="WSW2122" s="1"/>
      <c r="WSX2122" s="1"/>
      <c r="WSY2122" s="1"/>
      <c r="WSZ2122" s="1"/>
      <c r="WTA2122" s="1"/>
      <c r="WTB2122" s="1"/>
      <c r="WTC2122" s="1"/>
      <c r="WTD2122" s="1"/>
      <c r="WTE2122" s="1"/>
      <c r="WTF2122" s="1"/>
      <c r="WTG2122" s="1"/>
      <c r="WTH2122" s="1"/>
      <c r="WTI2122" s="1"/>
      <c r="WTJ2122" s="1"/>
      <c r="WTK2122" s="1"/>
      <c r="WTL2122" s="1"/>
      <c r="WTM2122" s="1"/>
      <c r="WTN2122" s="1"/>
      <c r="WTO2122" s="1"/>
      <c r="WTP2122" s="1"/>
      <c r="WTQ2122" s="1"/>
      <c r="WTR2122" s="1"/>
      <c r="WTS2122" s="1"/>
      <c r="WTT2122" s="1"/>
      <c r="WTU2122" s="1"/>
      <c r="WTV2122" s="1"/>
      <c r="WTW2122" s="1"/>
      <c r="WTX2122" s="1"/>
      <c r="WTY2122" s="1"/>
      <c r="WTZ2122" s="1"/>
      <c r="WUA2122" s="1"/>
      <c r="WUB2122" s="1"/>
      <c r="WUC2122" s="1"/>
      <c r="WUD2122" s="1"/>
      <c r="WUE2122" s="1"/>
      <c r="WUF2122" s="1"/>
      <c r="WUG2122" s="1"/>
      <c r="WUH2122" s="1"/>
      <c r="WUI2122" s="1"/>
      <c r="WUJ2122" s="1"/>
      <c r="WUK2122" s="1"/>
      <c r="WUL2122" s="1"/>
      <c r="WUM2122" s="1"/>
      <c r="WUN2122" s="1"/>
      <c r="WUO2122" s="1"/>
      <c r="WUP2122" s="1"/>
      <c r="WUQ2122" s="1"/>
      <c r="WUR2122" s="1"/>
      <c r="WUS2122" s="1"/>
      <c r="WUT2122" s="1"/>
      <c r="WUU2122" s="1"/>
      <c r="WUV2122" s="1"/>
      <c r="WUW2122" s="1"/>
      <c r="WUX2122" s="1"/>
      <c r="WUY2122" s="1"/>
      <c r="WUZ2122" s="1"/>
      <c r="WVA2122" s="1"/>
      <c r="WVB2122" s="1"/>
      <c r="WVC2122" s="1"/>
      <c r="WVD2122" s="1"/>
      <c r="WVE2122" s="1"/>
      <c r="WVF2122" s="1"/>
      <c r="WVG2122" s="1"/>
      <c r="WVH2122" s="1"/>
      <c r="WVI2122" s="1"/>
      <c r="WVJ2122" s="1"/>
      <c r="WVK2122" s="1"/>
      <c r="WVL2122" s="1"/>
      <c r="WVM2122" s="1"/>
      <c r="WVN2122" s="1"/>
      <c r="WVO2122" s="1"/>
      <c r="WVP2122" s="1"/>
      <c r="WVQ2122" s="1"/>
      <c r="WVR2122" s="1"/>
      <c r="WVS2122" s="1"/>
      <c r="WVT2122" s="1"/>
      <c r="WVU2122" s="1"/>
      <c r="WVV2122" s="1"/>
      <c r="WVW2122" s="1"/>
      <c r="WVX2122" s="1"/>
      <c r="WVY2122" s="1"/>
      <c r="WVZ2122" s="1"/>
      <c r="WWA2122" s="1"/>
      <c r="WWB2122" s="1"/>
      <c r="WWC2122" s="1"/>
      <c r="WWD2122" s="1"/>
      <c r="WWE2122" s="1"/>
      <c r="WWF2122" s="1"/>
      <c r="WWG2122" s="1"/>
      <c r="WWH2122" s="1"/>
      <c r="WWI2122" s="1"/>
      <c r="WWJ2122" s="1"/>
      <c r="WWK2122" s="1"/>
      <c r="WWL2122" s="1"/>
      <c r="WWM2122" s="1"/>
      <c r="WWN2122" s="1"/>
      <c r="WWO2122" s="1"/>
      <c r="WWP2122" s="1"/>
      <c r="WWQ2122" s="1"/>
      <c r="WWR2122" s="1"/>
      <c r="WWS2122" s="1"/>
      <c r="WWT2122" s="1"/>
      <c r="WWU2122" s="1"/>
      <c r="WWV2122" s="1"/>
      <c r="WWW2122" s="1"/>
      <c r="WWX2122" s="1"/>
      <c r="WWY2122" s="1"/>
      <c r="WWZ2122" s="1"/>
      <c r="WXA2122" s="1"/>
      <c r="WXB2122" s="1"/>
      <c r="WXC2122" s="1"/>
      <c r="WXD2122" s="1"/>
      <c r="WXE2122" s="1"/>
      <c r="WXF2122" s="1"/>
      <c r="WXG2122" s="1"/>
      <c r="WXH2122" s="1"/>
      <c r="WXI2122" s="1"/>
      <c r="WXJ2122" s="1"/>
      <c r="WXK2122" s="1"/>
      <c r="WXL2122" s="1"/>
      <c r="WXM2122" s="1"/>
      <c r="WXN2122" s="1"/>
      <c r="WXO2122" s="1"/>
      <c r="WXP2122" s="1"/>
      <c r="WXQ2122" s="1"/>
      <c r="WXR2122" s="1"/>
      <c r="WXS2122" s="1"/>
      <c r="WXT2122" s="1"/>
      <c r="WXU2122" s="1"/>
      <c r="WXV2122" s="1"/>
      <c r="WXW2122" s="1"/>
      <c r="WXX2122" s="1"/>
      <c r="WXY2122" s="1"/>
      <c r="WXZ2122" s="1"/>
      <c r="WYA2122" s="1"/>
      <c r="WYB2122" s="1"/>
      <c r="WYC2122" s="1"/>
      <c r="WYD2122" s="1"/>
      <c r="WYE2122" s="1"/>
      <c r="WYF2122" s="1"/>
      <c r="WYG2122" s="1"/>
      <c r="WYH2122" s="1"/>
      <c r="WYI2122" s="1"/>
      <c r="WYJ2122" s="1"/>
      <c r="WYK2122" s="1"/>
      <c r="WYL2122" s="1"/>
      <c r="WYM2122" s="1"/>
      <c r="WYN2122" s="1"/>
      <c r="WYO2122" s="1"/>
      <c r="WYP2122" s="1"/>
      <c r="WYQ2122" s="1"/>
      <c r="WYR2122" s="1"/>
      <c r="WYS2122" s="1"/>
      <c r="WYT2122" s="1"/>
      <c r="WYU2122" s="1"/>
      <c r="WYV2122" s="1"/>
      <c r="WYW2122" s="1"/>
      <c r="WYX2122" s="1"/>
      <c r="WYY2122" s="1"/>
      <c r="WYZ2122" s="1"/>
      <c r="WZA2122" s="1"/>
      <c r="WZB2122" s="1"/>
      <c r="WZC2122" s="1"/>
      <c r="WZD2122" s="1"/>
      <c r="WZE2122" s="1"/>
      <c r="WZF2122" s="1"/>
      <c r="WZG2122" s="1"/>
      <c r="WZH2122" s="1"/>
      <c r="WZI2122" s="1"/>
      <c r="WZJ2122" s="1"/>
      <c r="WZK2122" s="1"/>
      <c r="WZL2122" s="1"/>
      <c r="WZM2122" s="1"/>
      <c r="WZN2122" s="1"/>
      <c r="WZO2122" s="1"/>
      <c r="WZP2122" s="1"/>
      <c r="WZQ2122" s="1"/>
      <c r="WZR2122" s="1"/>
      <c r="WZS2122" s="1"/>
      <c r="WZT2122" s="1"/>
      <c r="WZU2122" s="1"/>
      <c r="WZV2122" s="1"/>
      <c r="WZW2122" s="1"/>
      <c r="WZX2122" s="1"/>
      <c r="WZY2122" s="1"/>
      <c r="WZZ2122" s="1"/>
      <c r="XAA2122" s="1"/>
      <c r="XAB2122" s="1"/>
      <c r="XAC2122" s="1"/>
      <c r="XAD2122" s="1"/>
      <c r="XAE2122" s="1"/>
      <c r="XAF2122" s="1"/>
      <c r="XAG2122" s="1"/>
      <c r="XAH2122" s="1"/>
      <c r="XAI2122" s="1"/>
      <c r="XAJ2122" s="1"/>
      <c r="XAK2122" s="1"/>
      <c r="XAL2122" s="1"/>
      <c r="XAM2122" s="1"/>
      <c r="XAN2122" s="1"/>
      <c r="XAO2122" s="1"/>
      <c r="XAP2122" s="1"/>
      <c r="XAQ2122" s="1"/>
      <c r="XAR2122" s="1"/>
      <c r="XAS2122" s="1"/>
      <c r="XAT2122" s="1"/>
      <c r="XAU2122" s="1"/>
      <c r="XAV2122" s="1"/>
      <c r="XAW2122" s="1"/>
      <c r="XAX2122" s="1"/>
      <c r="XAY2122" s="1"/>
      <c r="XAZ2122" s="1"/>
      <c r="XBA2122" s="1"/>
      <c r="XBB2122" s="1"/>
      <c r="XBC2122" s="1"/>
      <c r="XBD2122" s="1"/>
      <c r="XBE2122" s="1"/>
      <c r="XBF2122" s="1"/>
      <c r="XBG2122" s="1"/>
      <c r="XBH2122" s="1"/>
      <c r="XBI2122" s="1"/>
      <c r="XBJ2122" s="1"/>
      <c r="XBK2122" s="1"/>
      <c r="XBL2122" s="1"/>
      <c r="XBM2122" s="1"/>
      <c r="XBN2122" s="1"/>
      <c r="XBO2122" s="1"/>
      <c r="XBP2122" s="1"/>
      <c r="XBQ2122" s="1"/>
      <c r="XBR2122" s="1"/>
      <c r="XBS2122" s="1"/>
      <c r="XBT2122" s="1"/>
      <c r="XBU2122" s="1"/>
      <c r="XBV2122" s="1"/>
      <c r="XBW2122" s="1"/>
      <c r="XBX2122" s="1"/>
      <c r="XBY2122" s="1"/>
      <c r="XBZ2122" s="1"/>
      <c r="XCA2122" s="1"/>
      <c r="XCB2122" s="1"/>
      <c r="XCC2122" s="1"/>
      <c r="XCD2122" s="1"/>
      <c r="XCE2122" s="1"/>
      <c r="XCF2122" s="1"/>
      <c r="XCG2122" s="1"/>
      <c r="XCH2122" s="1"/>
      <c r="XCI2122" s="1"/>
      <c r="XCJ2122" s="1"/>
      <c r="XCK2122" s="1"/>
      <c r="XCL2122" s="1"/>
      <c r="XCM2122" s="1"/>
      <c r="XCN2122" s="1"/>
      <c r="XCO2122" s="1"/>
      <c r="XCP2122" s="1"/>
      <c r="XCQ2122" s="1"/>
      <c r="XCR2122" s="1"/>
      <c r="XCS2122" s="1"/>
      <c r="XCT2122" s="1"/>
      <c r="XCU2122" s="1"/>
      <c r="XCV2122" s="1"/>
      <c r="XCW2122" s="1"/>
      <c r="XCX2122" s="1"/>
      <c r="XCY2122" s="1"/>
      <c r="XCZ2122" s="1"/>
      <c r="XDA2122" s="1"/>
      <c r="XDB2122" s="1"/>
      <c r="XDC2122" s="1"/>
      <c r="XDD2122" s="1"/>
      <c r="XDE2122" s="1"/>
      <c r="XDF2122" s="1"/>
      <c r="XDG2122" s="1"/>
      <c r="XDH2122" s="1"/>
      <c r="XDI2122" s="1"/>
      <c r="XDJ2122" s="1"/>
      <c r="XDK2122" s="1"/>
      <c r="XDL2122" s="1"/>
      <c r="XDM2122" s="1"/>
      <c r="XDN2122" s="1"/>
      <c r="XDO2122" s="1"/>
      <c r="XDP2122" s="1"/>
      <c r="XDQ2122" s="1"/>
      <c r="XDR2122" s="1"/>
      <c r="XDS2122" s="1"/>
      <c r="XDT2122" s="1"/>
      <c r="XDU2122" s="1"/>
      <c r="XDV2122" s="1"/>
      <c r="XDW2122" s="1"/>
      <c r="XDX2122" s="1"/>
      <c r="XDY2122" s="1"/>
      <c r="XDZ2122" s="1"/>
      <c r="XEA2122" s="1"/>
      <c r="XEB2122" s="1"/>
      <c r="XEC2122" s="1"/>
      <c r="XED2122" s="1"/>
      <c r="XEE2122" s="1"/>
      <c r="XEF2122" s="1"/>
      <c r="XEG2122" s="1"/>
      <c r="XEH2122" s="1"/>
      <c r="XEI2122" s="1"/>
      <c r="XEJ2122" s="1"/>
      <c r="XEK2122" s="1"/>
      <c r="XEL2122" s="1"/>
      <c r="XEM2122" s="1"/>
      <c r="XEN2122" s="1"/>
      <c r="XEO2122" s="1"/>
      <c r="XEP2122" s="1"/>
      <c r="XEQ2122" s="1"/>
      <c r="XER2122" s="1"/>
      <c r="XES2122" s="1"/>
      <c r="XET2122" s="1"/>
      <c r="XEU2122" s="1"/>
      <c r="XEV2122" s="1"/>
      <c r="XEW2122" s="1"/>
      <c r="XEX2122" s="1"/>
      <c r="XEY2122" s="1"/>
      <c r="XEZ2122" s="1"/>
      <c r="XFA2122" s="1"/>
      <c r="XFB2122" s="1"/>
    </row>
    <row r="2123" spans="1:16382" ht="76.5" outlineLevel="1" x14ac:dyDescent="0.25">
      <c r="A2123" s="27" t="s">
        <v>4775</v>
      </c>
      <c r="B2123" s="3" t="s">
        <v>27</v>
      </c>
      <c r="C2123" s="10" t="s">
        <v>10117</v>
      </c>
      <c r="D2123" s="10" t="s">
        <v>10118</v>
      </c>
      <c r="E2123" s="10" t="s">
        <v>10119</v>
      </c>
      <c r="F2123" s="28" t="s">
        <v>10120</v>
      </c>
      <c r="G2123" s="28" t="s">
        <v>29</v>
      </c>
      <c r="H2123" s="145">
        <v>0</v>
      </c>
      <c r="I2123" s="2">
        <v>710000000</v>
      </c>
      <c r="J2123" s="2" t="s">
        <v>11537</v>
      </c>
      <c r="K2123" s="142" t="s">
        <v>6014</v>
      </c>
      <c r="L2123" s="27" t="s">
        <v>1148</v>
      </c>
      <c r="M2123" s="31" t="s">
        <v>32</v>
      </c>
      <c r="N2123" s="27" t="s">
        <v>453</v>
      </c>
      <c r="O2123" s="32">
        <v>0</v>
      </c>
      <c r="P2123" s="28">
        <v>796</v>
      </c>
      <c r="Q2123" s="27" t="s">
        <v>41</v>
      </c>
      <c r="R2123" s="33">
        <v>130</v>
      </c>
      <c r="S2123" s="9">
        <v>0</v>
      </c>
      <c r="T2123" s="9">
        <f t="shared" si="128"/>
        <v>0</v>
      </c>
      <c r="U2123" s="9">
        <f t="shared" si="123"/>
        <v>0</v>
      </c>
      <c r="V2123" s="27" t="s">
        <v>42</v>
      </c>
      <c r="W2123" s="2">
        <v>2014</v>
      </c>
      <c r="X2123" s="30"/>
    </row>
    <row r="2124" spans="1:16382" s="26" customFormat="1" ht="76.5" outlineLevel="1" x14ac:dyDescent="0.25">
      <c r="A2124" s="27" t="s">
        <v>12593</v>
      </c>
      <c r="B2124" s="3" t="s">
        <v>27</v>
      </c>
      <c r="C2124" s="10" t="s">
        <v>10117</v>
      </c>
      <c r="D2124" s="10" t="s">
        <v>10118</v>
      </c>
      <c r="E2124" s="10" t="s">
        <v>10119</v>
      </c>
      <c r="F2124" s="28" t="s">
        <v>10120</v>
      </c>
      <c r="G2124" s="28" t="s">
        <v>29</v>
      </c>
      <c r="H2124" s="145">
        <v>0</v>
      </c>
      <c r="I2124" s="2">
        <v>710000000</v>
      </c>
      <c r="J2124" s="2" t="s">
        <v>11537</v>
      </c>
      <c r="K2124" s="30" t="s">
        <v>6133</v>
      </c>
      <c r="L2124" s="27" t="s">
        <v>1148</v>
      </c>
      <c r="M2124" s="31" t="s">
        <v>32</v>
      </c>
      <c r="N2124" s="27" t="s">
        <v>453</v>
      </c>
      <c r="O2124" s="32">
        <v>0</v>
      </c>
      <c r="P2124" s="28">
        <v>796</v>
      </c>
      <c r="Q2124" s="27" t="s">
        <v>41</v>
      </c>
      <c r="R2124" s="33">
        <v>126</v>
      </c>
      <c r="S2124" s="9">
        <v>277.77999999999997</v>
      </c>
      <c r="T2124" s="9">
        <v>35000</v>
      </c>
      <c r="U2124" s="9">
        <f t="shared" si="123"/>
        <v>39200.000000000007</v>
      </c>
      <c r="V2124" s="27" t="s">
        <v>42</v>
      </c>
      <c r="W2124" s="2">
        <v>2014</v>
      </c>
      <c r="X2124" s="30" t="s">
        <v>10943</v>
      </c>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c r="CM2124" s="1"/>
      <c r="CN2124" s="1"/>
      <c r="CO2124" s="1"/>
      <c r="CP2124" s="1"/>
      <c r="CQ2124" s="1"/>
      <c r="CR2124" s="1"/>
      <c r="CS2124" s="1"/>
      <c r="CT2124" s="1"/>
      <c r="CU2124" s="1"/>
      <c r="CV2124" s="1"/>
      <c r="CW2124" s="1"/>
      <c r="CX2124" s="1"/>
      <c r="CY2124" s="1"/>
      <c r="CZ2124" s="1"/>
      <c r="DA2124" s="1"/>
      <c r="DB2124" s="1"/>
      <c r="DC2124" s="1"/>
      <c r="DD2124" s="1"/>
      <c r="DE2124" s="1"/>
      <c r="DF2124" s="1"/>
      <c r="DG2124" s="1"/>
      <c r="DH2124" s="1"/>
      <c r="DI2124" s="1"/>
      <c r="DJ2124" s="1"/>
      <c r="DK2124" s="1"/>
      <c r="DL2124" s="1"/>
      <c r="DM2124" s="1"/>
      <c r="DN2124" s="1"/>
      <c r="DO2124" s="1"/>
      <c r="DP2124" s="1"/>
      <c r="DQ2124" s="1"/>
      <c r="DR2124" s="1"/>
      <c r="DS2124" s="1"/>
      <c r="DT2124" s="1"/>
      <c r="DU2124" s="1"/>
      <c r="DV2124" s="1"/>
      <c r="DW2124" s="1"/>
      <c r="DX2124" s="1"/>
      <c r="DY2124" s="1"/>
      <c r="DZ2124" s="1"/>
      <c r="EA2124" s="1"/>
      <c r="EB2124" s="1"/>
      <c r="EC2124" s="1"/>
      <c r="ED2124" s="1"/>
      <c r="EE2124" s="1"/>
      <c r="EF2124" s="1"/>
      <c r="EG2124" s="1"/>
      <c r="EH2124" s="1"/>
      <c r="EI2124" s="1"/>
      <c r="EJ2124" s="1"/>
      <c r="EK2124" s="1"/>
      <c r="EL2124" s="1"/>
      <c r="EM2124" s="1"/>
      <c r="EN2124" s="1"/>
      <c r="EO2124" s="1"/>
      <c r="EP2124" s="1"/>
      <c r="EQ2124" s="1"/>
      <c r="ER2124" s="1"/>
      <c r="ES2124" s="1"/>
      <c r="ET2124" s="1"/>
      <c r="EU2124" s="1"/>
      <c r="EV2124" s="1"/>
      <c r="EW2124" s="1"/>
      <c r="EX2124" s="1"/>
      <c r="EY2124" s="1"/>
      <c r="EZ2124" s="1"/>
      <c r="FA2124" s="1"/>
      <c r="FB2124" s="1"/>
      <c r="FC2124" s="1"/>
      <c r="FD2124" s="1"/>
      <c r="FE2124" s="1"/>
      <c r="FF2124" s="1"/>
      <c r="FG2124" s="1"/>
      <c r="FH2124" s="1"/>
      <c r="FI2124" s="1"/>
      <c r="FJ2124" s="1"/>
      <c r="FK2124" s="1"/>
      <c r="FL2124" s="1"/>
      <c r="FM2124" s="1"/>
      <c r="FN2124" s="1"/>
      <c r="FO2124" s="1"/>
      <c r="FP2124" s="1"/>
      <c r="FQ2124" s="1"/>
      <c r="FR2124" s="1"/>
      <c r="FS2124" s="1"/>
      <c r="FT2124" s="1"/>
      <c r="FU2124" s="1"/>
      <c r="FV2124" s="1"/>
      <c r="FW2124" s="1"/>
      <c r="FX2124" s="1"/>
      <c r="FY2124" s="1"/>
      <c r="FZ2124" s="1"/>
      <c r="GA2124" s="1"/>
      <c r="GB2124" s="1"/>
      <c r="GC2124" s="1"/>
      <c r="GD2124" s="1"/>
      <c r="GE2124" s="1"/>
      <c r="GF2124" s="1"/>
      <c r="GG2124" s="1"/>
      <c r="GH2124" s="1"/>
      <c r="GI2124" s="1"/>
      <c r="GJ2124" s="1"/>
      <c r="GK2124" s="1"/>
      <c r="GL2124" s="1"/>
      <c r="GM2124" s="1"/>
      <c r="GN2124" s="1"/>
      <c r="GO2124" s="1"/>
      <c r="GP2124" s="1"/>
      <c r="GQ2124" s="1"/>
      <c r="GR2124" s="1"/>
      <c r="GS2124" s="1"/>
      <c r="GT2124" s="1"/>
      <c r="GU2124" s="1"/>
      <c r="GV2124" s="1"/>
      <c r="GW2124" s="1"/>
      <c r="GX2124" s="1"/>
      <c r="GY2124" s="1"/>
      <c r="GZ2124" s="1"/>
      <c r="HA2124" s="1"/>
      <c r="HB2124" s="1"/>
      <c r="HC2124" s="1"/>
      <c r="HD2124" s="1"/>
      <c r="HE2124" s="1"/>
      <c r="HF2124" s="1"/>
      <c r="HG2124" s="1"/>
      <c r="HH2124" s="1"/>
      <c r="HI2124" s="1"/>
      <c r="HJ2124" s="1"/>
      <c r="HK2124" s="1"/>
      <c r="HL2124" s="1"/>
      <c r="HM2124" s="1"/>
      <c r="HN2124" s="1"/>
      <c r="HO2124" s="1"/>
      <c r="HP2124" s="1"/>
      <c r="HQ2124" s="1"/>
      <c r="HR2124" s="1"/>
      <c r="HS2124" s="1"/>
      <c r="HT2124" s="1"/>
      <c r="HU2124" s="1"/>
      <c r="HV2124" s="1"/>
      <c r="HW2124" s="1"/>
      <c r="HX2124" s="1"/>
      <c r="HY2124" s="1"/>
      <c r="HZ2124" s="1"/>
      <c r="IA2124" s="1"/>
      <c r="IB2124" s="1"/>
      <c r="IC2124" s="1"/>
      <c r="ID2124" s="1"/>
      <c r="IE2124" s="1"/>
      <c r="IF2124" s="1"/>
      <c r="IG2124" s="1"/>
      <c r="IH2124" s="1"/>
      <c r="II2124" s="1"/>
      <c r="IJ2124" s="1"/>
      <c r="IK2124" s="1"/>
      <c r="IL2124" s="1"/>
      <c r="IM2124" s="1"/>
      <c r="IN2124" s="1"/>
      <c r="IO2124" s="1"/>
      <c r="IP2124" s="1"/>
      <c r="IQ2124" s="1"/>
      <c r="IR2124" s="1"/>
      <c r="IS2124" s="1"/>
      <c r="IT2124" s="1"/>
      <c r="IU2124" s="1"/>
      <c r="IV2124" s="1"/>
      <c r="IW2124" s="1"/>
      <c r="IX2124" s="1"/>
      <c r="IY2124" s="1"/>
      <c r="IZ2124" s="1"/>
      <c r="JA2124" s="1"/>
      <c r="JB2124" s="1"/>
      <c r="JC2124" s="1"/>
      <c r="JD2124" s="1"/>
      <c r="JE2124" s="1"/>
      <c r="JF2124" s="1"/>
      <c r="JG2124" s="1"/>
      <c r="JH2124" s="1"/>
      <c r="JI2124" s="1"/>
      <c r="JJ2124" s="1"/>
      <c r="JK2124" s="1"/>
      <c r="JL2124" s="1"/>
      <c r="JM2124" s="1"/>
      <c r="JN2124" s="1"/>
      <c r="JO2124" s="1"/>
      <c r="JP2124" s="1"/>
      <c r="JQ2124" s="1"/>
      <c r="JR2124" s="1"/>
      <c r="JS2124" s="1"/>
      <c r="JT2124" s="1"/>
      <c r="JU2124" s="1"/>
      <c r="JV2124" s="1"/>
      <c r="JW2124" s="1"/>
      <c r="JX2124" s="1"/>
      <c r="JY2124" s="1"/>
      <c r="JZ2124" s="1"/>
      <c r="KA2124" s="1"/>
      <c r="KB2124" s="1"/>
      <c r="KC2124" s="1"/>
      <c r="KD2124" s="1"/>
      <c r="KE2124" s="1"/>
      <c r="KF2124" s="1"/>
      <c r="KG2124" s="1"/>
      <c r="KH2124" s="1"/>
      <c r="KI2124" s="1"/>
      <c r="KJ2124" s="1"/>
      <c r="KK2124" s="1"/>
      <c r="KL2124" s="1"/>
      <c r="KM2124" s="1"/>
      <c r="KN2124" s="1"/>
      <c r="KO2124" s="1"/>
      <c r="KP2124" s="1"/>
      <c r="KQ2124" s="1"/>
      <c r="KR2124" s="1"/>
      <c r="KS2124" s="1"/>
      <c r="KT2124" s="1"/>
      <c r="KU2124" s="1"/>
      <c r="KV2124" s="1"/>
      <c r="KW2124" s="1"/>
      <c r="KX2124" s="1"/>
      <c r="KY2124" s="1"/>
      <c r="KZ2124" s="1"/>
      <c r="LA2124" s="1"/>
      <c r="LB2124" s="1"/>
      <c r="LC2124" s="1"/>
      <c r="LD2124" s="1"/>
      <c r="LE2124" s="1"/>
      <c r="LF2124" s="1"/>
      <c r="LG2124" s="1"/>
      <c r="LH2124" s="1"/>
      <c r="LI2124" s="1"/>
      <c r="LJ2124" s="1"/>
      <c r="LK2124" s="1"/>
      <c r="LL2124" s="1"/>
      <c r="LM2124" s="1"/>
      <c r="LN2124" s="1"/>
      <c r="LO2124" s="1"/>
      <c r="LP2124" s="1"/>
      <c r="LQ2124" s="1"/>
      <c r="LR2124" s="1"/>
      <c r="LS2124" s="1"/>
      <c r="LT2124" s="1"/>
      <c r="LU2124" s="1"/>
      <c r="LV2124" s="1"/>
      <c r="LW2124" s="1"/>
      <c r="LX2124" s="1"/>
      <c r="LY2124" s="1"/>
      <c r="LZ2124" s="1"/>
      <c r="MA2124" s="1"/>
      <c r="MB2124" s="1"/>
      <c r="MC2124" s="1"/>
      <c r="MD2124" s="1"/>
      <c r="ME2124" s="1"/>
      <c r="MF2124" s="1"/>
      <c r="MG2124" s="1"/>
      <c r="MH2124" s="1"/>
      <c r="MI2124" s="1"/>
      <c r="MJ2124" s="1"/>
      <c r="MK2124" s="1"/>
      <c r="ML2124" s="1"/>
      <c r="MM2124" s="1"/>
      <c r="MN2124" s="1"/>
      <c r="MO2124" s="1"/>
      <c r="MP2124" s="1"/>
      <c r="MQ2124" s="1"/>
      <c r="MR2124" s="1"/>
      <c r="MS2124" s="1"/>
      <c r="MT2124" s="1"/>
      <c r="MU2124" s="1"/>
      <c r="MV2124" s="1"/>
      <c r="MW2124" s="1"/>
      <c r="MX2124" s="1"/>
      <c r="MY2124" s="1"/>
      <c r="MZ2124" s="1"/>
      <c r="NA2124" s="1"/>
      <c r="NB2124" s="1"/>
      <c r="NC2124" s="1"/>
      <c r="ND2124" s="1"/>
      <c r="NE2124" s="1"/>
      <c r="NF2124" s="1"/>
      <c r="NG2124" s="1"/>
      <c r="NH2124" s="1"/>
      <c r="NI2124" s="1"/>
      <c r="NJ2124" s="1"/>
      <c r="NK2124" s="1"/>
      <c r="NL2124" s="1"/>
      <c r="NM2124" s="1"/>
      <c r="NN2124" s="1"/>
      <c r="NO2124" s="1"/>
      <c r="NP2124" s="1"/>
      <c r="NQ2124" s="1"/>
      <c r="NR2124" s="1"/>
      <c r="NS2124" s="1"/>
      <c r="NT2124" s="1"/>
      <c r="NU2124" s="1"/>
      <c r="NV2124" s="1"/>
      <c r="NW2124" s="1"/>
      <c r="NX2124" s="1"/>
      <c r="NY2124" s="1"/>
      <c r="NZ2124" s="1"/>
      <c r="OA2124" s="1"/>
      <c r="OB2124" s="1"/>
      <c r="OC2124" s="1"/>
      <c r="OD2124" s="1"/>
      <c r="OE2124" s="1"/>
      <c r="OF2124" s="1"/>
      <c r="OG2124" s="1"/>
      <c r="OH2124" s="1"/>
      <c r="OI2124" s="1"/>
      <c r="OJ2124" s="1"/>
      <c r="OK2124" s="1"/>
      <c r="OL2124" s="1"/>
      <c r="OM2124" s="1"/>
      <c r="ON2124" s="1"/>
      <c r="OO2124" s="1"/>
      <c r="OP2124" s="1"/>
      <c r="OQ2124" s="1"/>
      <c r="OR2124" s="1"/>
      <c r="OS2124" s="1"/>
      <c r="OT2124" s="1"/>
      <c r="OU2124" s="1"/>
      <c r="OV2124" s="1"/>
      <c r="OW2124" s="1"/>
      <c r="OX2124" s="1"/>
      <c r="OY2124" s="1"/>
      <c r="OZ2124" s="1"/>
      <c r="PA2124" s="1"/>
      <c r="PB2124" s="1"/>
      <c r="PC2124" s="1"/>
      <c r="PD2124" s="1"/>
      <c r="PE2124" s="1"/>
      <c r="PF2124" s="1"/>
      <c r="PG2124" s="1"/>
      <c r="PH2124" s="1"/>
      <c r="PI2124" s="1"/>
      <c r="PJ2124" s="1"/>
      <c r="PK2124" s="1"/>
      <c r="PL2124" s="1"/>
      <c r="PM2124" s="1"/>
      <c r="PN2124" s="1"/>
      <c r="PO2124" s="1"/>
      <c r="PP2124" s="1"/>
      <c r="PQ2124" s="1"/>
      <c r="PR2124" s="1"/>
      <c r="PS2124" s="1"/>
      <c r="PT2124" s="1"/>
      <c r="PU2124" s="1"/>
      <c r="PV2124" s="1"/>
      <c r="PW2124" s="1"/>
      <c r="PX2124" s="1"/>
      <c r="PY2124" s="1"/>
      <c r="PZ2124" s="1"/>
      <c r="QA2124" s="1"/>
      <c r="QB2124" s="1"/>
      <c r="QC2124" s="1"/>
      <c r="QD2124" s="1"/>
      <c r="QE2124" s="1"/>
      <c r="QF2124" s="1"/>
      <c r="QG2124" s="1"/>
      <c r="QH2124" s="1"/>
      <c r="QI2124" s="1"/>
      <c r="QJ2124" s="1"/>
      <c r="QK2124" s="1"/>
      <c r="QL2124" s="1"/>
      <c r="QM2124" s="1"/>
      <c r="QN2124" s="1"/>
      <c r="QO2124" s="1"/>
      <c r="QP2124" s="1"/>
      <c r="QQ2124" s="1"/>
      <c r="QR2124" s="1"/>
      <c r="QS2124" s="1"/>
      <c r="QT2124" s="1"/>
      <c r="QU2124" s="1"/>
      <c r="QV2124" s="1"/>
      <c r="QW2124" s="1"/>
      <c r="QX2124" s="1"/>
      <c r="QY2124" s="1"/>
      <c r="QZ2124" s="1"/>
      <c r="RA2124" s="1"/>
      <c r="RB2124" s="1"/>
      <c r="RC2124" s="1"/>
      <c r="RD2124" s="1"/>
      <c r="RE2124" s="1"/>
      <c r="RF2124" s="1"/>
      <c r="RG2124" s="1"/>
      <c r="RH2124" s="1"/>
      <c r="RI2124" s="1"/>
      <c r="RJ2124" s="1"/>
      <c r="RK2124" s="1"/>
      <c r="RL2124" s="1"/>
      <c r="RM2124" s="1"/>
      <c r="RN2124" s="1"/>
      <c r="RO2124" s="1"/>
      <c r="RP2124" s="1"/>
      <c r="RQ2124" s="1"/>
      <c r="RR2124" s="1"/>
      <c r="RS2124" s="1"/>
      <c r="RT2124" s="1"/>
      <c r="RU2124" s="1"/>
      <c r="RV2124" s="1"/>
      <c r="RW2124" s="1"/>
      <c r="RX2124" s="1"/>
      <c r="RY2124" s="1"/>
      <c r="RZ2124" s="1"/>
      <c r="SA2124" s="1"/>
      <c r="SB2124" s="1"/>
      <c r="SC2124" s="1"/>
      <c r="SD2124" s="1"/>
      <c r="SE2124" s="1"/>
      <c r="SF2124" s="1"/>
      <c r="SG2124" s="1"/>
      <c r="SH2124" s="1"/>
      <c r="SI2124" s="1"/>
      <c r="SJ2124" s="1"/>
      <c r="SK2124" s="1"/>
      <c r="SL2124" s="1"/>
      <c r="SM2124" s="1"/>
      <c r="SN2124" s="1"/>
      <c r="SO2124" s="1"/>
      <c r="SP2124" s="1"/>
      <c r="SQ2124" s="1"/>
      <c r="SR2124" s="1"/>
      <c r="SS2124" s="1"/>
      <c r="ST2124" s="1"/>
      <c r="SU2124" s="1"/>
      <c r="SV2124" s="1"/>
      <c r="SW2124" s="1"/>
      <c r="SX2124" s="1"/>
      <c r="SY2124" s="1"/>
      <c r="SZ2124" s="1"/>
      <c r="TA2124" s="1"/>
      <c r="TB2124" s="1"/>
      <c r="TC2124" s="1"/>
      <c r="TD2124" s="1"/>
      <c r="TE2124" s="1"/>
      <c r="TF2124" s="1"/>
      <c r="TG2124" s="1"/>
      <c r="TH2124" s="1"/>
      <c r="TI2124" s="1"/>
      <c r="TJ2124" s="1"/>
      <c r="TK2124" s="1"/>
      <c r="TL2124" s="1"/>
      <c r="TM2124" s="1"/>
      <c r="TN2124" s="1"/>
      <c r="TO2124" s="1"/>
      <c r="TP2124" s="1"/>
      <c r="TQ2124" s="1"/>
      <c r="TR2124" s="1"/>
      <c r="TS2124" s="1"/>
      <c r="TT2124" s="1"/>
      <c r="TU2124" s="1"/>
      <c r="TV2124" s="1"/>
      <c r="TW2124" s="1"/>
      <c r="TX2124" s="1"/>
      <c r="TY2124" s="1"/>
      <c r="TZ2124" s="1"/>
      <c r="UA2124" s="1"/>
      <c r="UB2124" s="1"/>
      <c r="UC2124" s="1"/>
      <c r="UD2124" s="1"/>
      <c r="UE2124" s="1"/>
      <c r="UF2124" s="1"/>
      <c r="UG2124" s="1"/>
      <c r="UH2124" s="1"/>
      <c r="UI2124" s="1"/>
      <c r="UJ2124" s="1"/>
      <c r="UK2124" s="1"/>
      <c r="UL2124" s="1"/>
      <c r="UM2124" s="1"/>
      <c r="UN2124" s="1"/>
      <c r="UO2124" s="1"/>
      <c r="UP2124" s="1"/>
      <c r="UQ2124" s="1"/>
      <c r="UR2124" s="1"/>
      <c r="US2124" s="1"/>
      <c r="UT2124" s="1"/>
      <c r="UU2124" s="1"/>
      <c r="UV2124" s="1"/>
      <c r="UW2124" s="1"/>
      <c r="UX2124" s="1"/>
      <c r="UY2124" s="1"/>
      <c r="UZ2124" s="1"/>
      <c r="VA2124" s="1"/>
      <c r="VB2124" s="1"/>
      <c r="VC2124" s="1"/>
      <c r="VD2124" s="1"/>
      <c r="VE2124" s="1"/>
      <c r="VF2124" s="1"/>
      <c r="VG2124" s="1"/>
      <c r="VH2124" s="1"/>
      <c r="VI2124" s="1"/>
      <c r="VJ2124" s="1"/>
      <c r="VK2124" s="1"/>
      <c r="VL2124" s="1"/>
      <c r="VM2124" s="1"/>
      <c r="VN2124" s="1"/>
      <c r="VO2124" s="1"/>
      <c r="VP2124" s="1"/>
      <c r="VQ2124" s="1"/>
      <c r="VR2124" s="1"/>
      <c r="VS2124" s="1"/>
      <c r="VT2124" s="1"/>
      <c r="VU2124" s="1"/>
      <c r="VV2124" s="1"/>
      <c r="VW2124" s="1"/>
      <c r="VX2124" s="1"/>
      <c r="VY2124" s="1"/>
      <c r="VZ2124" s="1"/>
      <c r="WA2124" s="1"/>
      <c r="WB2124" s="1"/>
      <c r="WC2124" s="1"/>
      <c r="WD2124" s="1"/>
      <c r="WE2124" s="1"/>
      <c r="WF2124" s="1"/>
      <c r="WG2124" s="1"/>
      <c r="WH2124" s="1"/>
      <c r="WI2124" s="1"/>
      <c r="WJ2124" s="1"/>
      <c r="WK2124" s="1"/>
      <c r="WL2124" s="1"/>
      <c r="WM2124" s="1"/>
      <c r="WN2124" s="1"/>
      <c r="WO2124" s="1"/>
      <c r="WP2124" s="1"/>
      <c r="WQ2124" s="1"/>
      <c r="WR2124" s="1"/>
      <c r="WS2124" s="1"/>
      <c r="WT2124" s="1"/>
      <c r="WU2124" s="1"/>
      <c r="WV2124" s="1"/>
      <c r="WW2124" s="1"/>
      <c r="WX2124" s="1"/>
      <c r="WY2124" s="1"/>
      <c r="WZ2124" s="1"/>
      <c r="XA2124" s="1"/>
      <c r="XB2124" s="1"/>
      <c r="XC2124" s="1"/>
      <c r="XD2124" s="1"/>
      <c r="XE2124" s="1"/>
      <c r="XF2124" s="1"/>
      <c r="XG2124" s="1"/>
      <c r="XH2124" s="1"/>
      <c r="XI2124" s="1"/>
      <c r="XJ2124" s="1"/>
      <c r="XK2124" s="1"/>
      <c r="XL2124" s="1"/>
      <c r="XM2124" s="1"/>
      <c r="XN2124" s="1"/>
      <c r="XO2124" s="1"/>
      <c r="XP2124" s="1"/>
      <c r="XQ2124" s="1"/>
      <c r="XR2124" s="1"/>
      <c r="XS2124" s="1"/>
      <c r="XT2124" s="1"/>
      <c r="XU2124" s="1"/>
      <c r="XV2124" s="1"/>
      <c r="XW2124" s="1"/>
      <c r="XX2124" s="1"/>
      <c r="XY2124" s="1"/>
      <c r="XZ2124" s="1"/>
      <c r="YA2124" s="1"/>
      <c r="YB2124" s="1"/>
      <c r="YC2124" s="1"/>
      <c r="YD2124" s="1"/>
      <c r="YE2124" s="1"/>
      <c r="YF2124" s="1"/>
      <c r="YG2124" s="1"/>
      <c r="YH2124" s="1"/>
      <c r="YI2124" s="1"/>
      <c r="YJ2124" s="1"/>
      <c r="YK2124" s="1"/>
      <c r="YL2124" s="1"/>
      <c r="YM2124" s="1"/>
      <c r="YN2124" s="1"/>
      <c r="YO2124" s="1"/>
      <c r="YP2124" s="1"/>
      <c r="YQ2124" s="1"/>
      <c r="YR2124" s="1"/>
      <c r="YS2124" s="1"/>
      <c r="YT2124" s="1"/>
      <c r="YU2124" s="1"/>
      <c r="YV2124" s="1"/>
      <c r="YW2124" s="1"/>
      <c r="YX2124" s="1"/>
      <c r="YY2124" s="1"/>
      <c r="YZ2124" s="1"/>
      <c r="ZA2124" s="1"/>
      <c r="ZB2124" s="1"/>
      <c r="ZC2124" s="1"/>
      <c r="ZD2124" s="1"/>
      <c r="ZE2124" s="1"/>
      <c r="ZF2124" s="1"/>
      <c r="ZG2124" s="1"/>
      <c r="ZH2124" s="1"/>
      <c r="ZI2124" s="1"/>
      <c r="ZJ2124" s="1"/>
      <c r="ZK2124" s="1"/>
      <c r="ZL2124" s="1"/>
      <c r="ZM2124" s="1"/>
      <c r="ZN2124" s="1"/>
      <c r="ZO2124" s="1"/>
      <c r="ZP2124" s="1"/>
      <c r="ZQ2124" s="1"/>
      <c r="ZR2124" s="1"/>
      <c r="ZS2124" s="1"/>
      <c r="ZT2124" s="1"/>
      <c r="ZU2124" s="1"/>
      <c r="ZV2124" s="1"/>
      <c r="ZW2124" s="1"/>
      <c r="ZX2124" s="1"/>
      <c r="ZY2124" s="1"/>
      <c r="ZZ2124" s="1"/>
      <c r="AAA2124" s="1"/>
      <c r="AAB2124" s="1"/>
      <c r="AAC2124" s="1"/>
      <c r="AAD2124" s="1"/>
      <c r="AAE2124" s="1"/>
      <c r="AAF2124" s="1"/>
      <c r="AAG2124" s="1"/>
      <c r="AAH2124" s="1"/>
      <c r="AAI2124" s="1"/>
      <c r="AAJ2124" s="1"/>
      <c r="AAK2124" s="1"/>
      <c r="AAL2124" s="1"/>
      <c r="AAM2124" s="1"/>
      <c r="AAN2124" s="1"/>
      <c r="AAO2124" s="1"/>
      <c r="AAP2124" s="1"/>
      <c r="AAQ2124" s="1"/>
      <c r="AAR2124" s="1"/>
      <c r="AAS2124" s="1"/>
      <c r="AAT2124" s="1"/>
      <c r="AAU2124" s="1"/>
      <c r="AAV2124" s="1"/>
      <c r="AAW2124" s="1"/>
      <c r="AAX2124" s="1"/>
      <c r="AAY2124" s="1"/>
      <c r="AAZ2124" s="1"/>
      <c r="ABA2124" s="1"/>
      <c r="ABB2124" s="1"/>
      <c r="ABC2124" s="1"/>
      <c r="ABD2124" s="1"/>
      <c r="ABE2124" s="1"/>
      <c r="ABF2124" s="1"/>
      <c r="ABG2124" s="1"/>
      <c r="ABH2124" s="1"/>
      <c r="ABI2124" s="1"/>
      <c r="ABJ2124" s="1"/>
      <c r="ABK2124" s="1"/>
      <c r="ABL2124" s="1"/>
      <c r="ABM2124" s="1"/>
      <c r="ABN2124" s="1"/>
      <c r="ABO2124" s="1"/>
      <c r="ABP2124" s="1"/>
      <c r="ABQ2124" s="1"/>
      <c r="ABR2124" s="1"/>
      <c r="ABS2124" s="1"/>
      <c r="ABT2124" s="1"/>
      <c r="ABU2124" s="1"/>
      <c r="ABV2124" s="1"/>
      <c r="ABW2124" s="1"/>
      <c r="ABX2124" s="1"/>
      <c r="ABY2124" s="1"/>
      <c r="ABZ2124" s="1"/>
      <c r="ACA2124" s="1"/>
      <c r="ACB2124" s="1"/>
      <c r="ACC2124" s="1"/>
      <c r="ACD2124" s="1"/>
      <c r="ACE2124" s="1"/>
      <c r="ACF2124" s="1"/>
      <c r="ACG2124" s="1"/>
      <c r="ACH2124" s="1"/>
      <c r="ACI2124" s="1"/>
      <c r="ACJ2124" s="1"/>
      <c r="ACK2124" s="1"/>
      <c r="ACL2124" s="1"/>
      <c r="ACM2124" s="1"/>
      <c r="ACN2124" s="1"/>
      <c r="ACO2124" s="1"/>
      <c r="ACP2124" s="1"/>
      <c r="ACQ2124" s="1"/>
      <c r="ACR2124" s="1"/>
      <c r="ACS2124" s="1"/>
      <c r="ACT2124" s="1"/>
      <c r="ACU2124" s="1"/>
      <c r="ACV2124" s="1"/>
      <c r="ACW2124" s="1"/>
      <c r="ACX2124" s="1"/>
      <c r="ACY2124" s="1"/>
      <c r="ACZ2124" s="1"/>
      <c r="ADA2124" s="1"/>
      <c r="ADB2124" s="1"/>
      <c r="ADC2124" s="1"/>
      <c r="ADD2124" s="1"/>
      <c r="ADE2124" s="1"/>
      <c r="ADF2124" s="1"/>
      <c r="ADG2124" s="1"/>
      <c r="ADH2124" s="1"/>
      <c r="ADI2124" s="1"/>
      <c r="ADJ2124" s="1"/>
      <c r="ADK2124" s="1"/>
      <c r="ADL2124" s="1"/>
      <c r="ADM2124" s="1"/>
      <c r="ADN2124" s="1"/>
      <c r="ADO2124" s="1"/>
      <c r="ADP2124" s="1"/>
      <c r="ADQ2124" s="1"/>
      <c r="ADR2124" s="1"/>
      <c r="ADS2124" s="1"/>
      <c r="ADT2124" s="1"/>
      <c r="ADU2124" s="1"/>
      <c r="ADV2124" s="1"/>
      <c r="ADW2124" s="1"/>
      <c r="ADX2124" s="1"/>
      <c r="ADY2124" s="1"/>
      <c r="ADZ2124" s="1"/>
      <c r="AEA2124" s="1"/>
      <c r="AEB2124" s="1"/>
      <c r="AEC2124" s="1"/>
      <c r="AED2124" s="1"/>
      <c r="AEE2124" s="1"/>
      <c r="AEF2124" s="1"/>
      <c r="AEG2124" s="1"/>
      <c r="AEH2124" s="1"/>
      <c r="AEI2124" s="1"/>
      <c r="AEJ2124" s="1"/>
      <c r="AEK2124" s="1"/>
      <c r="AEL2124" s="1"/>
      <c r="AEM2124" s="1"/>
      <c r="AEN2124" s="1"/>
      <c r="AEO2124" s="1"/>
      <c r="AEP2124" s="1"/>
      <c r="AEQ2124" s="1"/>
      <c r="AER2124" s="1"/>
      <c r="AES2124" s="1"/>
      <c r="AET2124" s="1"/>
      <c r="AEU2124" s="1"/>
      <c r="AEV2124" s="1"/>
      <c r="AEW2124" s="1"/>
      <c r="AEX2124" s="1"/>
      <c r="AEY2124" s="1"/>
      <c r="AEZ2124" s="1"/>
      <c r="AFA2124" s="1"/>
      <c r="AFB2124" s="1"/>
      <c r="AFC2124" s="1"/>
      <c r="AFD2124" s="1"/>
      <c r="AFE2124" s="1"/>
      <c r="AFF2124" s="1"/>
      <c r="AFG2124" s="1"/>
      <c r="AFH2124" s="1"/>
      <c r="AFI2124" s="1"/>
      <c r="AFJ2124" s="1"/>
      <c r="AFK2124" s="1"/>
      <c r="AFL2124" s="1"/>
      <c r="AFM2124" s="1"/>
      <c r="AFN2124" s="1"/>
      <c r="AFO2124" s="1"/>
      <c r="AFP2124" s="1"/>
      <c r="AFQ2124" s="1"/>
      <c r="AFR2124" s="1"/>
      <c r="AFS2124" s="1"/>
      <c r="AFT2124" s="1"/>
      <c r="AFU2124" s="1"/>
      <c r="AFV2124" s="1"/>
      <c r="AFW2124" s="1"/>
      <c r="AFX2124" s="1"/>
      <c r="AFY2124" s="1"/>
      <c r="AFZ2124" s="1"/>
      <c r="AGA2124" s="1"/>
      <c r="AGB2124" s="1"/>
      <c r="AGC2124" s="1"/>
      <c r="AGD2124" s="1"/>
      <c r="AGE2124" s="1"/>
      <c r="AGF2124" s="1"/>
      <c r="AGG2124" s="1"/>
      <c r="AGH2124" s="1"/>
      <c r="AGI2124" s="1"/>
      <c r="AGJ2124" s="1"/>
      <c r="AGK2124" s="1"/>
      <c r="AGL2124" s="1"/>
      <c r="AGM2124" s="1"/>
      <c r="AGN2124" s="1"/>
      <c r="AGO2124" s="1"/>
      <c r="AGP2124" s="1"/>
      <c r="AGQ2124" s="1"/>
      <c r="AGR2124" s="1"/>
      <c r="AGS2124" s="1"/>
      <c r="AGT2124" s="1"/>
      <c r="AGU2124" s="1"/>
      <c r="AGV2124" s="1"/>
      <c r="AGW2124" s="1"/>
      <c r="AGX2124" s="1"/>
      <c r="AGY2124" s="1"/>
      <c r="AGZ2124" s="1"/>
      <c r="AHA2124" s="1"/>
      <c r="AHB2124" s="1"/>
      <c r="AHC2124" s="1"/>
      <c r="AHD2124" s="1"/>
      <c r="AHE2124" s="1"/>
      <c r="AHF2124" s="1"/>
      <c r="AHG2124" s="1"/>
      <c r="AHH2124" s="1"/>
      <c r="AHI2124" s="1"/>
      <c r="AHJ2124" s="1"/>
      <c r="AHK2124" s="1"/>
      <c r="AHL2124" s="1"/>
      <c r="AHM2124" s="1"/>
      <c r="AHN2124" s="1"/>
      <c r="AHO2124" s="1"/>
      <c r="AHP2124" s="1"/>
      <c r="AHQ2124" s="1"/>
      <c r="AHR2124" s="1"/>
      <c r="AHS2124" s="1"/>
      <c r="AHT2124" s="1"/>
      <c r="AHU2124" s="1"/>
      <c r="AHV2124" s="1"/>
      <c r="AHW2124" s="1"/>
      <c r="AHX2124" s="1"/>
      <c r="AHY2124" s="1"/>
      <c r="AHZ2124" s="1"/>
      <c r="AIA2124" s="1"/>
      <c r="AIB2124" s="1"/>
      <c r="AIC2124" s="1"/>
      <c r="AID2124" s="1"/>
      <c r="AIE2124" s="1"/>
      <c r="AIF2124" s="1"/>
      <c r="AIG2124" s="1"/>
      <c r="AIH2124" s="1"/>
      <c r="AII2124" s="1"/>
      <c r="AIJ2124" s="1"/>
      <c r="AIK2124" s="1"/>
      <c r="AIL2124" s="1"/>
      <c r="AIM2124" s="1"/>
      <c r="AIN2124" s="1"/>
      <c r="AIO2124" s="1"/>
      <c r="AIP2124" s="1"/>
      <c r="AIQ2124" s="1"/>
      <c r="AIR2124" s="1"/>
      <c r="AIS2124" s="1"/>
      <c r="AIT2124" s="1"/>
      <c r="AIU2124" s="1"/>
      <c r="AIV2124" s="1"/>
      <c r="AIW2124" s="1"/>
      <c r="AIX2124" s="1"/>
      <c r="AIY2124" s="1"/>
      <c r="AIZ2124" s="1"/>
      <c r="AJA2124" s="1"/>
      <c r="AJB2124" s="1"/>
      <c r="AJC2124" s="1"/>
      <c r="AJD2124" s="1"/>
      <c r="AJE2124" s="1"/>
      <c r="AJF2124" s="1"/>
      <c r="AJG2124" s="1"/>
      <c r="AJH2124" s="1"/>
      <c r="AJI2124" s="1"/>
      <c r="AJJ2124" s="1"/>
      <c r="AJK2124" s="1"/>
      <c r="AJL2124" s="1"/>
      <c r="AJM2124" s="1"/>
      <c r="AJN2124" s="1"/>
      <c r="AJO2124" s="1"/>
      <c r="AJP2124" s="1"/>
      <c r="AJQ2124" s="1"/>
      <c r="AJR2124" s="1"/>
      <c r="AJS2124" s="1"/>
      <c r="AJT2124" s="1"/>
      <c r="AJU2124" s="1"/>
      <c r="AJV2124" s="1"/>
      <c r="AJW2124" s="1"/>
      <c r="AJX2124" s="1"/>
      <c r="AJY2124" s="1"/>
      <c r="AJZ2124" s="1"/>
      <c r="AKA2124" s="1"/>
      <c r="AKB2124" s="1"/>
      <c r="AKC2124" s="1"/>
      <c r="AKD2124" s="1"/>
      <c r="AKE2124" s="1"/>
      <c r="AKF2124" s="1"/>
      <c r="AKG2124" s="1"/>
      <c r="AKH2124" s="1"/>
      <c r="AKI2124" s="1"/>
      <c r="AKJ2124" s="1"/>
      <c r="AKK2124" s="1"/>
      <c r="AKL2124" s="1"/>
      <c r="AKM2124" s="1"/>
      <c r="AKN2124" s="1"/>
      <c r="AKO2124" s="1"/>
      <c r="AKP2124" s="1"/>
      <c r="AKQ2124" s="1"/>
      <c r="AKR2124" s="1"/>
      <c r="AKS2124" s="1"/>
      <c r="AKT2124" s="1"/>
      <c r="AKU2124" s="1"/>
      <c r="AKV2124" s="1"/>
      <c r="AKW2124" s="1"/>
      <c r="AKX2124" s="1"/>
      <c r="AKY2124" s="1"/>
      <c r="AKZ2124" s="1"/>
      <c r="ALA2124" s="1"/>
      <c r="ALB2124" s="1"/>
      <c r="ALC2124" s="1"/>
      <c r="ALD2124" s="1"/>
      <c r="ALE2124" s="1"/>
      <c r="ALF2124" s="1"/>
      <c r="ALG2124" s="1"/>
      <c r="ALH2124" s="1"/>
      <c r="ALI2124" s="1"/>
      <c r="ALJ2124" s="1"/>
      <c r="ALK2124" s="1"/>
      <c r="ALL2124" s="1"/>
      <c r="ALM2124" s="1"/>
      <c r="ALN2124" s="1"/>
      <c r="ALO2124" s="1"/>
      <c r="ALP2124" s="1"/>
      <c r="ALQ2124" s="1"/>
      <c r="ALR2124" s="1"/>
      <c r="ALS2124" s="1"/>
      <c r="ALT2124" s="1"/>
      <c r="ALU2124" s="1"/>
      <c r="ALV2124" s="1"/>
      <c r="ALW2124" s="1"/>
      <c r="ALX2124" s="1"/>
      <c r="ALY2124" s="1"/>
      <c r="ALZ2124" s="1"/>
      <c r="AMA2124" s="1"/>
      <c r="AMB2124" s="1"/>
      <c r="AMC2124" s="1"/>
      <c r="AMD2124" s="1"/>
      <c r="AME2124" s="1"/>
      <c r="AMF2124" s="1"/>
      <c r="AMG2124" s="1"/>
      <c r="AMH2124" s="1"/>
      <c r="AMI2124" s="1"/>
      <c r="AMJ2124" s="1"/>
      <c r="AMK2124" s="1"/>
      <c r="AML2124" s="1"/>
      <c r="AMM2124" s="1"/>
      <c r="AMN2124" s="1"/>
      <c r="AMO2124" s="1"/>
      <c r="AMP2124" s="1"/>
      <c r="AMQ2124" s="1"/>
      <c r="AMR2124" s="1"/>
      <c r="AMS2124" s="1"/>
      <c r="AMT2124" s="1"/>
      <c r="AMU2124" s="1"/>
      <c r="AMV2124" s="1"/>
      <c r="AMW2124" s="1"/>
      <c r="AMX2124" s="1"/>
      <c r="AMY2124" s="1"/>
      <c r="AMZ2124" s="1"/>
      <c r="ANA2124" s="1"/>
      <c r="ANB2124" s="1"/>
      <c r="ANC2124" s="1"/>
      <c r="AND2124" s="1"/>
      <c r="ANE2124" s="1"/>
      <c r="ANF2124" s="1"/>
      <c r="ANG2124" s="1"/>
      <c r="ANH2124" s="1"/>
      <c r="ANI2124" s="1"/>
      <c r="ANJ2124" s="1"/>
      <c r="ANK2124" s="1"/>
      <c r="ANL2124" s="1"/>
      <c r="ANM2124" s="1"/>
      <c r="ANN2124" s="1"/>
      <c r="ANO2124" s="1"/>
      <c r="ANP2124" s="1"/>
      <c r="ANQ2124" s="1"/>
      <c r="ANR2124" s="1"/>
      <c r="ANS2124" s="1"/>
      <c r="ANT2124" s="1"/>
      <c r="ANU2124" s="1"/>
      <c r="ANV2124" s="1"/>
      <c r="ANW2124" s="1"/>
      <c r="ANX2124" s="1"/>
      <c r="ANY2124" s="1"/>
      <c r="ANZ2124" s="1"/>
      <c r="AOA2124" s="1"/>
      <c r="AOB2124" s="1"/>
      <c r="AOC2124" s="1"/>
      <c r="AOD2124" s="1"/>
      <c r="AOE2124" s="1"/>
      <c r="AOF2124" s="1"/>
      <c r="AOG2124" s="1"/>
      <c r="AOH2124" s="1"/>
      <c r="AOI2124" s="1"/>
      <c r="AOJ2124" s="1"/>
      <c r="AOK2124" s="1"/>
      <c r="AOL2124" s="1"/>
      <c r="AOM2124" s="1"/>
      <c r="AON2124" s="1"/>
      <c r="AOO2124" s="1"/>
      <c r="AOP2124" s="1"/>
      <c r="AOQ2124" s="1"/>
      <c r="AOR2124" s="1"/>
      <c r="AOS2124" s="1"/>
      <c r="AOT2124" s="1"/>
      <c r="AOU2124" s="1"/>
      <c r="AOV2124" s="1"/>
      <c r="AOW2124" s="1"/>
      <c r="AOX2124" s="1"/>
      <c r="AOY2124" s="1"/>
      <c r="AOZ2124" s="1"/>
      <c r="APA2124" s="1"/>
      <c r="APB2124" s="1"/>
      <c r="APC2124" s="1"/>
      <c r="APD2124" s="1"/>
      <c r="APE2124" s="1"/>
      <c r="APF2124" s="1"/>
      <c r="APG2124" s="1"/>
      <c r="APH2124" s="1"/>
      <c r="API2124" s="1"/>
      <c r="APJ2124" s="1"/>
      <c r="APK2124" s="1"/>
      <c r="APL2124" s="1"/>
      <c r="APM2124" s="1"/>
      <c r="APN2124" s="1"/>
      <c r="APO2124" s="1"/>
      <c r="APP2124" s="1"/>
      <c r="APQ2124" s="1"/>
      <c r="APR2124" s="1"/>
      <c r="APS2124" s="1"/>
      <c r="APT2124" s="1"/>
      <c r="APU2124" s="1"/>
      <c r="APV2124" s="1"/>
      <c r="APW2124" s="1"/>
      <c r="APX2124" s="1"/>
      <c r="APY2124" s="1"/>
      <c r="APZ2124" s="1"/>
      <c r="AQA2124" s="1"/>
      <c r="AQB2124" s="1"/>
      <c r="AQC2124" s="1"/>
      <c r="AQD2124" s="1"/>
      <c r="AQE2124" s="1"/>
      <c r="AQF2124" s="1"/>
      <c r="AQG2124" s="1"/>
      <c r="AQH2124" s="1"/>
      <c r="AQI2124" s="1"/>
      <c r="AQJ2124" s="1"/>
      <c r="AQK2124" s="1"/>
      <c r="AQL2124" s="1"/>
      <c r="AQM2124" s="1"/>
      <c r="AQN2124" s="1"/>
      <c r="AQO2124" s="1"/>
      <c r="AQP2124" s="1"/>
      <c r="AQQ2124" s="1"/>
      <c r="AQR2124" s="1"/>
      <c r="AQS2124" s="1"/>
      <c r="AQT2124" s="1"/>
      <c r="AQU2124" s="1"/>
      <c r="AQV2124" s="1"/>
      <c r="AQW2124" s="1"/>
      <c r="AQX2124" s="1"/>
      <c r="AQY2124" s="1"/>
      <c r="AQZ2124" s="1"/>
      <c r="ARA2124" s="1"/>
      <c r="ARB2124" s="1"/>
      <c r="ARC2124" s="1"/>
      <c r="ARD2124" s="1"/>
      <c r="ARE2124" s="1"/>
      <c r="ARF2124" s="1"/>
      <c r="ARG2124" s="1"/>
      <c r="ARH2124" s="1"/>
      <c r="ARI2124" s="1"/>
      <c r="ARJ2124" s="1"/>
      <c r="ARK2124" s="1"/>
      <c r="ARL2124" s="1"/>
      <c r="ARM2124" s="1"/>
      <c r="ARN2124" s="1"/>
      <c r="ARO2124" s="1"/>
      <c r="ARP2124" s="1"/>
      <c r="ARQ2124" s="1"/>
      <c r="ARR2124" s="1"/>
      <c r="ARS2124" s="1"/>
      <c r="ART2124" s="1"/>
      <c r="ARU2124" s="1"/>
      <c r="ARV2124" s="1"/>
      <c r="ARW2124" s="1"/>
      <c r="ARX2124" s="1"/>
      <c r="ARY2124" s="1"/>
      <c r="ARZ2124" s="1"/>
      <c r="ASA2124" s="1"/>
      <c r="ASB2124" s="1"/>
      <c r="ASC2124" s="1"/>
      <c r="ASD2124" s="1"/>
      <c r="ASE2124" s="1"/>
      <c r="ASF2124" s="1"/>
      <c r="ASG2124" s="1"/>
      <c r="ASH2124" s="1"/>
      <c r="ASI2124" s="1"/>
      <c r="ASJ2124" s="1"/>
      <c r="ASK2124" s="1"/>
      <c r="ASL2124" s="1"/>
      <c r="ASM2124" s="1"/>
      <c r="ASN2124" s="1"/>
      <c r="ASO2124" s="1"/>
      <c r="ASP2124" s="1"/>
      <c r="ASQ2124" s="1"/>
      <c r="ASR2124" s="1"/>
      <c r="ASS2124" s="1"/>
      <c r="AST2124" s="1"/>
      <c r="ASU2124" s="1"/>
      <c r="ASV2124" s="1"/>
      <c r="ASW2124" s="1"/>
      <c r="ASX2124" s="1"/>
      <c r="ASY2124" s="1"/>
      <c r="ASZ2124" s="1"/>
      <c r="ATA2124" s="1"/>
      <c r="ATB2124" s="1"/>
      <c r="ATC2124" s="1"/>
      <c r="ATD2124" s="1"/>
      <c r="ATE2124" s="1"/>
      <c r="ATF2124" s="1"/>
      <c r="ATG2124" s="1"/>
      <c r="ATH2124" s="1"/>
      <c r="ATI2124" s="1"/>
      <c r="ATJ2124" s="1"/>
      <c r="ATK2124" s="1"/>
      <c r="ATL2124" s="1"/>
      <c r="ATM2124" s="1"/>
      <c r="ATN2124" s="1"/>
      <c r="ATO2124" s="1"/>
      <c r="ATP2124" s="1"/>
      <c r="ATQ2124" s="1"/>
      <c r="ATR2124" s="1"/>
      <c r="ATS2124" s="1"/>
      <c r="ATT2124" s="1"/>
      <c r="ATU2124" s="1"/>
      <c r="ATV2124" s="1"/>
      <c r="ATW2124" s="1"/>
      <c r="ATX2124" s="1"/>
      <c r="ATY2124" s="1"/>
      <c r="ATZ2124" s="1"/>
      <c r="AUA2124" s="1"/>
      <c r="AUB2124" s="1"/>
      <c r="AUC2124" s="1"/>
      <c r="AUD2124" s="1"/>
      <c r="AUE2124" s="1"/>
      <c r="AUF2124" s="1"/>
      <c r="AUG2124" s="1"/>
      <c r="AUH2124" s="1"/>
      <c r="AUI2124" s="1"/>
      <c r="AUJ2124" s="1"/>
      <c r="AUK2124" s="1"/>
      <c r="AUL2124" s="1"/>
      <c r="AUM2124" s="1"/>
      <c r="AUN2124" s="1"/>
      <c r="AUO2124" s="1"/>
      <c r="AUP2124" s="1"/>
      <c r="AUQ2124" s="1"/>
      <c r="AUR2124" s="1"/>
      <c r="AUS2124" s="1"/>
      <c r="AUT2124" s="1"/>
      <c r="AUU2124" s="1"/>
      <c r="AUV2124" s="1"/>
      <c r="AUW2124" s="1"/>
      <c r="AUX2124" s="1"/>
      <c r="AUY2124" s="1"/>
      <c r="AUZ2124" s="1"/>
      <c r="AVA2124" s="1"/>
      <c r="AVB2124" s="1"/>
      <c r="AVC2124" s="1"/>
      <c r="AVD2124" s="1"/>
      <c r="AVE2124" s="1"/>
      <c r="AVF2124" s="1"/>
      <c r="AVG2124" s="1"/>
      <c r="AVH2124" s="1"/>
      <c r="AVI2124" s="1"/>
      <c r="AVJ2124" s="1"/>
      <c r="AVK2124" s="1"/>
      <c r="AVL2124" s="1"/>
      <c r="AVM2124" s="1"/>
      <c r="AVN2124" s="1"/>
      <c r="AVO2124" s="1"/>
      <c r="AVP2124" s="1"/>
      <c r="AVQ2124" s="1"/>
      <c r="AVR2124" s="1"/>
      <c r="AVS2124" s="1"/>
      <c r="AVT2124" s="1"/>
      <c r="AVU2124" s="1"/>
      <c r="AVV2124" s="1"/>
      <c r="AVW2124" s="1"/>
      <c r="AVX2124" s="1"/>
      <c r="AVY2124" s="1"/>
      <c r="AVZ2124" s="1"/>
      <c r="AWA2124" s="1"/>
      <c r="AWB2124" s="1"/>
      <c r="AWC2124" s="1"/>
      <c r="AWD2124" s="1"/>
      <c r="AWE2124" s="1"/>
      <c r="AWF2124" s="1"/>
      <c r="AWG2124" s="1"/>
      <c r="AWH2124" s="1"/>
      <c r="AWI2124" s="1"/>
      <c r="AWJ2124" s="1"/>
      <c r="AWK2124" s="1"/>
      <c r="AWL2124" s="1"/>
      <c r="AWM2124" s="1"/>
      <c r="AWN2124" s="1"/>
      <c r="AWO2124" s="1"/>
      <c r="AWP2124" s="1"/>
      <c r="AWQ2124" s="1"/>
      <c r="AWR2124" s="1"/>
      <c r="AWS2124" s="1"/>
      <c r="AWT2124" s="1"/>
      <c r="AWU2124" s="1"/>
      <c r="AWV2124" s="1"/>
      <c r="AWW2124" s="1"/>
      <c r="AWX2124" s="1"/>
      <c r="AWY2124" s="1"/>
      <c r="AWZ2124" s="1"/>
      <c r="AXA2124" s="1"/>
      <c r="AXB2124" s="1"/>
      <c r="AXC2124" s="1"/>
      <c r="AXD2124" s="1"/>
      <c r="AXE2124" s="1"/>
      <c r="AXF2124" s="1"/>
      <c r="AXG2124" s="1"/>
      <c r="AXH2124" s="1"/>
      <c r="AXI2124" s="1"/>
      <c r="AXJ2124" s="1"/>
      <c r="AXK2124" s="1"/>
      <c r="AXL2124" s="1"/>
      <c r="AXM2124" s="1"/>
      <c r="AXN2124" s="1"/>
      <c r="AXO2124" s="1"/>
      <c r="AXP2124" s="1"/>
      <c r="AXQ2124" s="1"/>
      <c r="AXR2124" s="1"/>
      <c r="AXS2124" s="1"/>
      <c r="AXT2124" s="1"/>
      <c r="AXU2124" s="1"/>
      <c r="AXV2124" s="1"/>
      <c r="AXW2124" s="1"/>
      <c r="AXX2124" s="1"/>
      <c r="AXY2124" s="1"/>
      <c r="AXZ2124" s="1"/>
      <c r="AYA2124" s="1"/>
      <c r="AYB2124" s="1"/>
      <c r="AYC2124" s="1"/>
      <c r="AYD2124" s="1"/>
      <c r="AYE2124" s="1"/>
      <c r="AYF2124" s="1"/>
      <c r="AYG2124" s="1"/>
      <c r="AYH2124" s="1"/>
      <c r="AYI2124" s="1"/>
      <c r="AYJ2124" s="1"/>
      <c r="AYK2124" s="1"/>
      <c r="AYL2124" s="1"/>
      <c r="AYM2124" s="1"/>
      <c r="AYN2124" s="1"/>
      <c r="AYO2124" s="1"/>
      <c r="AYP2124" s="1"/>
      <c r="AYQ2124" s="1"/>
      <c r="AYR2124" s="1"/>
      <c r="AYS2124" s="1"/>
      <c r="AYT2124" s="1"/>
      <c r="AYU2124" s="1"/>
      <c r="AYV2124" s="1"/>
      <c r="AYW2124" s="1"/>
      <c r="AYX2124" s="1"/>
      <c r="AYY2124" s="1"/>
      <c r="AYZ2124" s="1"/>
      <c r="AZA2124" s="1"/>
      <c r="AZB2124" s="1"/>
      <c r="AZC2124" s="1"/>
      <c r="AZD2124" s="1"/>
      <c r="AZE2124" s="1"/>
      <c r="AZF2124" s="1"/>
      <c r="AZG2124" s="1"/>
      <c r="AZH2124" s="1"/>
      <c r="AZI2124" s="1"/>
      <c r="AZJ2124" s="1"/>
      <c r="AZK2124" s="1"/>
      <c r="AZL2124" s="1"/>
      <c r="AZM2124" s="1"/>
      <c r="AZN2124" s="1"/>
      <c r="AZO2124" s="1"/>
      <c r="AZP2124" s="1"/>
      <c r="AZQ2124" s="1"/>
      <c r="AZR2124" s="1"/>
      <c r="AZS2124" s="1"/>
      <c r="AZT2124" s="1"/>
      <c r="AZU2124" s="1"/>
      <c r="AZV2124" s="1"/>
      <c r="AZW2124" s="1"/>
      <c r="AZX2124" s="1"/>
      <c r="AZY2124" s="1"/>
      <c r="AZZ2124" s="1"/>
      <c r="BAA2124" s="1"/>
      <c r="BAB2124" s="1"/>
      <c r="BAC2124" s="1"/>
      <c r="BAD2124" s="1"/>
      <c r="BAE2124" s="1"/>
      <c r="BAF2124" s="1"/>
      <c r="BAG2124" s="1"/>
      <c r="BAH2124" s="1"/>
      <c r="BAI2124" s="1"/>
      <c r="BAJ2124" s="1"/>
      <c r="BAK2124" s="1"/>
      <c r="BAL2124" s="1"/>
      <c r="BAM2124" s="1"/>
      <c r="BAN2124" s="1"/>
      <c r="BAO2124" s="1"/>
      <c r="BAP2124" s="1"/>
      <c r="BAQ2124" s="1"/>
      <c r="BAR2124" s="1"/>
      <c r="BAS2124" s="1"/>
      <c r="BAT2124" s="1"/>
      <c r="BAU2124" s="1"/>
      <c r="BAV2124" s="1"/>
      <c r="BAW2124" s="1"/>
      <c r="BAX2124" s="1"/>
      <c r="BAY2124" s="1"/>
      <c r="BAZ2124" s="1"/>
      <c r="BBA2124" s="1"/>
      <c r="BBB2124" s="1"/>
      <c r="BBC2124" s="1"/>
      <c r="BBD2124" s="1"/>
      <c r="BBE2124" s="1"/>
      <c r="BBF2124" s="1"/>
      <c r="BBG2124" s="1"/>
      <c r="BBH2124" s="1"/>
      <c r="BBI2124" s="1"/>
      <c r="BBJ2124" s="1"/>
      <c r="BBK2124" s="1"/>
      <c r="BBL2124" s="1"/>
      <c r="BBM2124" s="1"/>
      <c r="BBN2124" s="1"/>
      <c r="BBO2124" s="1"/>
      <c r="BBP2124" s="1"/>
      <c r="BBQ2124" s="1"/>
      <c r="BBR2124" s="1"/>
      <c r="BBS2124" s="1"/>
      <c r="BBT2124" s="1"/>
      <c r="BBU2124" s="1"/>
      <c r="BBV2124" s="1"/>
      <c r="BBW2124" s="1"/>
      <c r="BBX2124" s="1"/>
      <c r="BBY2124" s="1"/>
      <c r="BBZ2124" s="1"/>
      <c r="BCA2124" s="1"/>
      <c r="BCB2124" s="1"/>
      <c r="BCC2124" s="1"/>
      <c r="BCD2124" s="1"/>
      <c r="BCE2124" s="1"/>
      <c r="BCF2124" s="1"/>
      <c r="BCG2124" s="1"/>
      <c r="BCH2124" s="1"/>
      <c r="BCI2124" s="1"/>
      <c r="BCJ2124" s="1"/>
      <c r="BCK2124" s="1"/>
      <c r="BCL2124" s="1"/>
      <c r="BCM2124" s="1"/>
      <c r="BCN2124" s="1"/>
      <c r="BCO2124" s="1"/>
      <c r="BCP2124" s="1"/>
      <c r="BCQ2124" s="1"/>
      <c r="BCR2124" s="1"/>
      <c r="BCS2124" s="1"/>
      <c r="BCT2124" s="1"/>
      <c r="BCU2124" s="1"/>
      <c r="BCV2124" s="1"/>
      <c r="BCW2124" s="1"/>
      <c r="BCX2124" s="1"/>
      <c r="BCY2124" s="1"/>
      <c r="BCZ2124" s="1"/>
      <c r="BDA2124" s="1"/>
      <c r="BDB2124" s="1"/>
      <c r="BDC2124" s="1"/>
      <c r="BDD2124" s="1"/>
      <c r="BDE2124" s="1"/>
      <c r="BDF2124" s="1"/>
      <c r="BDG2124" s="1"/>
      <c r="BDH2124" s="1"/>
      <c r="BDI2124" s="1"/>
      <c r="BDJ2124" s="1"/>
      <c r="BDK2124" s="1"/>
      <c r="BDL2124" s="1"/>
      <c r="BDM2124" s="1"/>
      <c r="BDN2124" s="1"/>
      <c r="BDO2124" s="1"/>
      <c r="BDP2124" s="1"/>
      <c r="BDQ2124" s="1"/>
      <c r="BDR2124" s="1"/>
      <c r="BDS2124" s="1"/>
      <c r="BDT2124" s="1"/>
      <c r="BDU2124" s="1"/>
      <c r="BDV2124" s="1"/>
      <c r="BDW2124" s="1"/>
      <c r="BDX2124" s="1"/>
      <c r="BDY2124" s="1"/>
      <c r="BDZ2124" s="1"/>
      <c r="BEA2124" s="1"/>
      <c r="BEB2124" s="1"/>
      <c r="BEC2124" s="1"/>
      <c r="BED2124" s="1"/>
      <c r="BEE2124" s="1"/>
      <c r="BEF2124" s="1"/>
      <c r="BEG2124" s="1"/>
      <c r="BEH2124" s="1"/>
      <c r="BEI2124" s="1"/>
      <c r="BEJ2124" s="1"/>
      <c r="BEK2124" s="1"/>
      <c r="BEL2124" s="1"/>
      <c r="BEM2124" s="1"/>
      <c r="BEN2124" s="1"/>
      <c r="BEO2124" s="1"/>
      <c r="BEP2124" s="1"/>
      <c r="BEQ2124" s="1"/>
      <c r="BER2124" s="1"/>
      <c r="BES2124" s="1"/>
      <c r="BET2124" s="1"/>
      <c r="BEU2124" s="1"/>
      <c r="BEV2124" s="1"/>
      <c r="BEW2124" s="1"/>
      <c r="BEX2124" s="1"/>
      <c r="BEY2124" s="1"/>
      <c r="BEZ2124" s="1"/>
      <c r="BFA2124" s="1"/>
      <c r="BFB2124" s="1"/>
      <c r="BFC2124" s="1"/>
      <c r="BFD2124" s="1"/>
      <c r="BFE2124" s="1"/>
      <c r="BFF2124" s="1"/>
      <c r="BFG2124" s="1"/>
      <c r="BFH2124" s="1"/>
      <c r="BFI2124" s="1"/>
      <c r="BFJ2124" s="1"/>
      <c r="BFK2124" s="1"/>
      <c r="BFL2124" s="1"/>
      <c r="BFM2124" s="1"/>
      <c r="BFN2124" s="1"/>
      <c r="BFO2124" s="1"/>
      <c r="BFP2124" s="1"/>
      <c r="BFQ2124" s="1"/>
      <c r="BFR2124" s="1"/>
      <c r="BFS2124" s="1"/>
      <c r="BFT2124" s="1"/>
      <c r="BFU2124" s="1"/>
      <c r="BFV2124" s="1"/>
      <c r="BFW2124" s="1"/>
      <c r="BFX2124" s="1"/>
      <c r="BFY2124" s="1"/>
      <c r="BFZ2124" s="1"/>
      <c r="BGA2124" s="1"/>
      <c r="BGB2124" s="1"/>
      <c r="BGC2124" s="1"/>
      <c r="BGD2124" s="1"/>
      <c r="BGE2124" s="1"/>
      <c r="BGF2124" s="1"/>
      <c r="BGG2124" s="1"/>
      <c r="BGH2124" s="1"/>
      <c r="BGI2124" s="1"/>
      <c r="BGJ2124" s="1"/>
      <c r="BGK2124" s="1"/>
      <c r="BGL2124" s="1"/>
      <c r="BGM2124" s="1"/>
      <c r="BGN2124" s="1"/>
      <c r="BGO2124" s="1"/>
      <c r="BGP2124" s="1"/>
      <c r="BGQ2124" s="1"/>
      <c r="BGR2124" s="1"/>
      <c r="BGS2124" s="1"/>
      <c r="BGT2124" s="1"/>
      <c r="BGU2124" s="1"/>
      <c r="BGV2124" s="1"/>
      <c r="BGW2124" s="1"/>
      <c r="BGX2124" s="1"/>
      <c r="BGY2124" s="1"/>
      <c r="BGZ2124" s="1"/>
      <c r="BHA2124" s="1"/>
      <c r="BHB2124" s="1"/>
      <c r="BHC2124" s="1"/>
      <c r="BHD2124" s="1"/>
      <c r="BHE2124" s="1"/>
      <c r="BHF2124" s="1"/>
      <c r="BHG2124" s="1"/>
      <c r="BHH2124" s="1"/>
      <c r="BHI2124" s="1"/>
      <c r="BHJ2124" s="1"/>
      <c r="BHK2124" s="1"/>
      <c r="BHL2124" s="1"/>
      <c r="BHM2124" s="1"/>
      <c r="BHN2124" s="1"/>
      <c r="BHO2124" s="1"/>
      <c r="BHP2124" s="1"/>
      <c r="BHQ2124" s="1"/>
      <c r="BHR2124" s="1"/>
      <c r="BHS2124" s="1"/>
      <c r="BHT2124" s="1"/>
      <c r="BHU2124" s="1"/>
      <c r="BHV2124" s="1"/>
      <c r="BHW2124" s="1"/>
      <c r="BHX2124" s="1"/>
      <c r="BHY2124" s="1"/>
      <c r="BHZ2124" s="1"/>
      <c r="BIA2124" s="1"/>
      <c r="BIB2124" s="1"/>
      <c r="BIC2124" s="1"/>
      <c r="BID2124" s="1"/>
      <c r="BIE2124" s="1"/>
      <c r="BIF2124" s="1"/>
      <c r="BIG2124" s="1"/>
      <c r="BIH2124" s="1"/>
      <c r="BII2124" s="1"/>
      <c r="BIJ2124" s="1"/>
      <c r="BIK2124" s="1"/>
      <c r="BIL2124" s="1"/>
      <c r="BIM2124" s="1"/>
      <c r="BIN2124" s="1"/>
      <c r="BIO2124" s="1"/>
      <c r="BIP2124" s="1"/>
      <c r="BIQ2124" s="1"/>
      <c r="BIR2124" s="1"/>
      <c r="BIS2124" s="1"/>
      <c r="BIT2124" s="1"/>
      <c r="BIU2124" s="1"/>
      <c r="BIV2124" s="1"/>
      <c r="BIW2124" s="1"/>
      <c r="BIX2124" s="1"/>
      <c r="BIY2124" s="1"/>
      <c r="BIZ2124" s="1"/>
      <c r="BJA2124" s="1"/>
      <c r="BJB2124" s="1"/>
      <c r="BJC2124" s="1"/>
      <c r="BJD2124" s="1"/>
      <c r="BJE2124" s="1"/>
      <c r="BJF2124" s="1"/>
      <c r="BJG2124" s="1"/>
      <c r="BJH2124" s="1"/>
      <c r="BJI2124" s="1"/>
      <c r="BJJ2124" s="1"/>
      <c r="BJK2124" s="1"/>
      <c r="BJL2124" s="1"/>
      <c r="BJM2124" s="1"/>
      <c r="BJN2124" s="1"/>
      <c r="BJO2124" s="1"/>
      <c r="BJP2124" s="1"/>
      <c r="BJQ2124" s="1"/>
      <c r="BJR2124" s="1"/>
      <c r="BJS2124" s="1"/>
      <c r="BJT2124" s="1"/>
      <c r="BJU2124" s="1"/>
      <c r="BJV2124" s="1"/>
      <c r="BJW2124" s="1"/>
      <c r="BJX2124" s="1"/>
      <c r="BJY2124" s="1"/>
      <c r="BJZ2124" s="1"/>
      <c r="BKA2124" s="1"/>
      <c r="BKB2124" s="1"/>
      <c r="BKC2124" s="1"/>
      <c r="BKD2124" s="1"/>
      <c r="BKE2124" s="1"/>
      <c r="BKF2124" s="1"/>
      <c r="BKG2124" s="1"/>
      <c r="BKH2124" s="1"/>
      <c r="BKI2124" s="1"/>
      <c r="BKJ2124" s="1"/>
      <c r="BKK2124" s="1"/>
      <c r="BKL2124" s="1"/>
      <c r="BKM2124" s="1"/>
      <c r="BKN2124" s="1"/>
      <c r="BKO2124" s="1"/>
      <c r="BKP2124" s="1"/>
      <c r="BKQ2124" s="1"/>
      <c r="BKR2124" s="1"/>
      <c r="BKS2124" s="1"/>
      <c r="BKT2124" s="1"/>
      <c r="BKU2124" s="1"/>
      <c r="BKV2124" s="1"/>
      <c r="BKW2124" s="1"/>
      <c r="BKX2124" s="1"/>
      <c r="BKY2124" s="1"/>
      <c r="BKZ2124" s="1"/>
      <c r="BLA2124" s="1"/>
      <c r="BLB2124" s="1"/>
      <c r="BLC2124" s="1"/>
      <c r="BLD2124" s="1"/>
      <c r="BLE2124" s="1"/>
      <c r="BLF2124" s="1"/>
      <c r="BLG2124" s="1"/>
      <c r="BLH2124" s="1"/>
      <c r="BLI2124" s="1"/>
      <c r="BLJ2124" s="1"/>
      <c r="BLK2124" s="1"/>
      <c r="BLL2124" s="1"/>
      <c r="BLM2124" s="1"/>
      <c r="BLN2124" s="1"/>
      <c r="BLO2124" s="1"/>
      <c r="BLP2124" s="1"/>
      <c r="BLQ2124" s="1"/>
      <c r="BLR2124" s="1"/>
      <c r="BLS2124" s="1"/>
      <c r="BLT2124" s="1"/>
      <c r="BLU2124" s="1"/>
      <c r="BLV2124" s="1"/>
      <c r="BLW2124" s="1"/>
      <c r="BLX2124" s="1"/>
      <c r="BLY2124" s="1"/>
      <c r="BLZ2124" s="1"/>
      <c r="BMA2124" s="1"/>
      <c r="BMB2124" s="1"/>
      <c r="BMC2124" s="1"/>
      <c r="BMD2124" s="1"/>
      <c r="BME2124" s="1"/>
      <c r="BMF2124" s="1"/>
      <c r="BMG2124" s="1"/>
      <c r="BMH2124" s="1"/>
      <c r="BMI2124" s="1"/>
      <c r="BMJ2124" s="1"/>
      <c r="BMK2124" s="1"/>
      <c r="BML2124" s="1"/>
      <c r="BMM2124" s="1"/>
      <c r="BMN2124" s="1"/>
      <c r="BMO2124" s="1"/>
      <c r="BMP2124" s="1"/>
      <c r="BMQ2124" s="1"/>
      <c r="BMR2124" s="1"/>
      <c r="BMS2124" s="1"/>
      <c r="BMT2124" s="1"/>
      <c r="BMU2124" s="1"/>
      <c r="BMV2124" s="1"/>
      <c r="BMW2124" s="1"/>
      <c r="BMX2124" s="1"/>
      <c r="BMY2124" s="1"/>
      <c r="BMZ2124" s="1"/>
      <c r="BNA2124" s="1"/>
      <c r="BNB2124" s="1"/>
      <c r="BNC2124" s="1"/>
      <c r="BND2124" s="1"/>
      <c r="BNE2124" s="1"/>
      <c r="BNF2124" s="1"/>
      <c r="BNG2124" s="1"/>
      <c r="BNH2124" s="1"/>
      <c r="BNI2124" s="1"/>
      <c r="BNJ2124" s="1"/>
      <c r="BNK2124" s="1"/>
      <c r="BNL2124" s="1"/>
      <c r="BNM2124" s="1"/>
      <c r="BNN2124" s="1"/>
      <c r="BNO2124" s="1"/>
      <c r="BNP2124" s="1"/>
      <c r="BNQ2124" s="1"/>
      <c r="BNR2124" s="1"/>
      <c r="BNS2124" s="1"/>
      <c r="BNT2124" s="1"/>
      <c r="BNU2124" s="1"/>
      <c r="BNV2124" s="1"/>
      <c r="BNW2124" s="1"/>
      <c r="BNX2124" s="1"/>
      <c r="BNY2124" s="1"/>
      <c r="BNZ2124" s="1"/>
      <c r="BOA2124" s="1"/>
      <c r="BOB2124" s="1"/>
      <c r="BOC2124" s="1"/>
      <c r="BOD2124" s="1"/>
      <c r="BOE2124" s="1"/>
      <c r="BOF2124" s="1"/>
      <c r="BOG2124" s="1"/>
      <c r="BOH2124" s="1"/>
      <c r="BOI2124" s="1"/>
      <c r="BOJ2124" s="1"/>
      <c r="BOK2124" s="1"/>
      <c r="BOL2124" s="1"/>
      <c r="BOM2124" s="1"/>
      <c r="BON2124" s="1"/>
      <c r="BOO2124" s="1"/>
      <c r="BOP2124" s="1"/>
      <c r="BOQ2124" s="1"/>
      <c r="BOR2124" s="1"/>
      <c r="BOS2124" s="1"/>
      <c r="BOT2124" s="1"/>
      <c r="BOU2124" s="1"/>
      <c r="BOV2124" s="1"/>
      <c r="BOW2124" s="1"/>
      <c r="BOX2124" s="1"/>
      <c r="BOY2124" s="1"/>
      <c r="BOZ2124" s="1"/>
      <c r="BPA2124" s="1"/>
      <c r="BPB2124" s="1"/>
      <c r="BPC2124" s="1"/>
      <c r="BPD2124" s="1"/>
      <c r="BPE2124" s="1"/>
      <c r="BPF2124" s="1"/>
      <c r="BPG2124" s="1"/>
      <c r="BPH2124" s="1"/>
      <c r="BPI2124" s="1"/>
      <c r="BPJ2124" s="1"/>
      <c r="BPK2124" s="1"/>
      <c r="BPL2124" s="1"/>
      <c r="BPM2124" s="1"/>
      <c r="BPN2124" s="1"/>
      <c r="BPO2124" s="1"/>
      <c r="BPP2124" s="1"/>
      <c r="BPQ2124" s="1"/>
      <c r="BPR2124" s="1"/>
      <c r="BPS2124" s="1"/>
      <c r="BPT2124" s="1"/>
      <c r="BPU2124" s="1"/>
      <c r="BPV2124" s="1"/>
      <c r="BPW2124" s="1"/>
      <c r="BPX2124" s="1"/>
      <c r="BPY2124" s="1"/>
      <c r="BPZ2124" s="1"/>
      <c r="BQA2124" s="1"/>
      <c r="BQB2124" s="1"/>
      <c r="BQC2124" s="1"/>
      <c r="BQD2124" s="1"/>
      <c r="BQE2124" s="1"/>
      <c r="BQF2124" s="1"/>
      <c r="BQG2124" s="1"/>
      <c r="BQH2124" s="1"/>
      <c r="BQI2124" s="1"/>
      <c r="BQJ2124" s="1"/>
      <c r="BQK2124" s="1"/>
      <c r="BQL2124" s="1"/>
      <c r="BQM2124" s="1"/>
      <c r="BQN2124" s="1"/>
      <c r="BQO2124" s="1"/>
      <c r="BQP2124" s="1"/>
      <c r="BQQ2124" s="1"/>
      <c r="BQR2124" s="1"/>
      <c r="BQS2124" s="1"/>
      <c r="BQT2124" s="1"/>
      <c r="BQU2124" s="1"/>
      <c r="BQV2124" s="1"/>
      <c r="BQW2124" s="1"/>
      <c r="BQX2124" s="1"/>
      <c r="BQY2124" s="1"/>
      <c r="BQZ2124" s="1"/>
      <c r="BRA2124" s="1"/>
      <c r="BRB2124" s="1"/>
      <c r="BRC2124" s="1"/>
      <c r="BRD2124" s="1"/>
      <c r="BRE2124" s="1"/>
      <c r="BRF2124" s="1"/>
      <c r="BRG2124" s="1"/>
      <c r="BRH2124" s="1"/>
      <c r="BRI2124" s="1"/>
      <c r="BRJ2124" s="1"/>
      <c r="BRK2124" s="1"/>
      <c r="BRL2124" s="1"/>
      <c r="BRM2124" s="1"/>
      <c r="BRN2124" s="1"/>
      <c r="BRO2124" s="1"/>
      <c r="BRP2124" s="1"/>
      <c r="BRQ2124" s="1"/>
      <c r="BRR2124" s="1"/>
      <c r="BRS2124" s="1"/>
      <c r="BRT2124" s="1"/>
      <c r="BRU2124" s="1"/>
      <c r="BRV2124" s="1"/>
      <c r="BRW2124" s="1"/>
      <c r="BRX2124" s="1"/>
      <c r="BRY2124" s="1"/>
      <c r="BRZ2124" s="1"/>
      <c r="BSA2124" s="1"/>
      <c r="BSB2124" s="1"/>
      <c r="BSC2124" s="1"/>
      <c r="BSD2124" s="1"/>
      <c r="BSE2124" s="1"/>
      <c r="BSF2124" s="1"/>
      <c r="BSG2124" s="1"/>
      <c r="BSH2124" s="1"/>
      <c r="BSI2124" s="1"/>
      <c r="BSJ2124" s="1"/>
      <c r="BSK2124" s="1"/>
      <c r="BSL2124" s="1"/>
      <c r="BSM2124" s="1"/>
      <c r="BSN2124" s="1"/>
      <c r="BSO2124" s="1"/>
      <c r="BSP2124" s="1"/>
      <c r="BSQ2124" s="1"/>
      <c r="BSR2124" s="1"/>
      <c r="BSS2124" s="1"/>
      <c r="BST2124" s="1"/>
      <c r="BSU2124" s="1"/>
      <c r="BSV2124" s="1"/>
      <c r="BSW2124" s="1"/>
      <c r="BSX2124" s="1"/>
      <c r="BSY2124" s="1"/>
      <c r="BSZ2124" s="1"/>
      <c r="BTA2124" s="1"/>
      <c r="BTB2124" s="1"/>
      <c r="BTC2124" s="1"/>
      <c r="BTD2124" s="1"/>
      <c r="BTE2124" s="1"/>
      <c r="BTF2124" s="1"/>
      <c r="BTG2124" s="1"/>
      <c r="BTH2124" s="1"/>
      <c r="BTI2124" s="1"/>
      <c r="BTJ2124" s="1"/>
      <c r="BTK2124" s="1"/>
      <c r="BTL2124" s="1"/>
      <c r="BTM2124" s="1"/>
      <c r="BTN2124" s="1"/>
      <c r="BTO2124" s="1"/>
      <c r="BTP2124" s="1"/>
      <c r="BTQ2124" s="1"/>
      <c r="BTR2124" s="1"/>
      <c r="BTS2124" s="1"/>
      <c r="BTT2124" s="1"/>
      <c r="BTU2124" s="1"/>
      <c r="BTV2124" s="1"/>
      <c r="BTW2124" s="1"/>
      <c r="BTX2124" s="1"/>
      <c r="BTY2124" s="1"/>
      <c r="BTZ2124" s="1"/>
      <c r="BUA2124" s="1"/>
      <c r="BUB2124" s="1"/>
      <c r="BUC2124" s="1"/>
      <c r="BUD2124" s="1"/>
      <c r="BUE2124" s="1"/>
      <c r="BUF2124" s="1"/>
      <c r="BUG2124" s="1"/>
      <c r="BUH2124" s="1"/>
      <c r="BUI2124" s="1"/>
      <c r="BUJ2124" s="1"/>
      <c r="BUK2124" s="1"/>
      <c r="BUL2124" s="1"/>
      <c r="BUM2124" s="1"/>
      <c r="BUN2124" s="1"/>
      <c r="BUO2124" s="1"/>
      <c r="BUP2124" s="1"/>
      <c r="BUQ2124" s="1"/>
      <c r="BUR2124" s="1"/>
      <c r="BUS2124" s="1"/>
      <c r="BUT2124" s="1"/>
      <c r="BUU2124" s="1"/>
      <c r="BUV2124" s="1"/>
      <c r="BUW2124" s="1"/>
      <c r="BUX2124" s="1"/>
      <c r="BUY2124" s="1"/>
      <c r="BUZ2124" s="1"/>
      <c r="BVA2124" s="1"/>
      <c r="BVB2124" s="1"/>
      <c r="BVC2124" s="1"/>
      <c r="BVD2124" s="1"/>
      <c r="BVE2124" s="1"/>
      <c r="BVF2124" s="1"/>
      <c r="BVG2124" s="1"/>
      <c r="BVH2124" s="1"/>
      <c r="BVI2124" s="1"/>
      <c r="BVJ2124" s="1"/>
      <c r="BVK2124" s="1"/>
      <c r="BVL2124" s="1"/>
      <c r="BVM2124" s="1"/>
      <c r="BVN2124" s="1"/>
      <c r="BVO2124" s="1"/>
      <c r="BVP2124" s="1"/>
      <c r="BVQ2124" s="1"/>
      <c r="BVR2124" s="1"/>
      <c r="BVS2124" s="1"/>
      <c r="BVT2124" s="1"/>
      <c r="BVU2124" s="1"/>
      <c r="BVV2124" s="1"/>
      <c r="BVW2124" s="1"/>
      <c r="BVX2124" s="1"/>
      <c r="BVY2124" s="1"/>
      <c r="BVZ2124" s="1"/>
      <c r="BWA2124" s="1"/>
      <c r="BWB2124" s="1"/>
      <c r="BWC2124" s="1"/>
      <c r="BWD2124" s="1"/>
      <c r="BWE2124" s="1"/>
      <c r="BWF2124" s="1"/>
      <c r="BWG2124" s="1"/>
      <c r="BWH2124" s="1"/>
      <c r="BWI2124" s="1"/>
      <c r="BWJ2124" s="1"/>
      <c r="BWK2124" s="1"/>
      <c r="BWL2124" s="1"/>
      <c r="BWM2124" s="1"/>
      <c r="BWN2124" s="1"/>
      <c r="BWO2124" s="1"/>
      <c r="BWP2124" s="1"/>
      <c r="BWQ2124" s="1"/>
      <c r="BWR2124" s="1"/>
      <c r="BWS2124" s="1"/>
      <c r="BWT2124" s="1"/>
      <c r="BWU2124" s="1"/>
      <c r="BWV2124" s="1"/>
      <c r="BWW2124" s="1"/>
      <c r="BWX2124" s="1"/>
      <c r="BWY2124" s="1"/>
      <c r="BWZ2124" s="1"/>
      <c r="BXA2124" s="1"/>
      <c r="BXB2124" s="1"/>
      <c r="BXC2124" s="1"/>
      <c r="BXD2124" s="1"/>
      <c r="BXE2124" s="1"/>
      <c r="BXF2124" s="1"/>
      <c r="BXG2124" s="1"/>
      <c r="BXH2124" s="1"/>
      <c r="BXI2124" s="1"/>
      <c r="BXJ2124" s="1"/>
      <c r="BXK2124" s="1"/>
      <c r="BXL2124" s="1"/>
      <c r="BXM2124" s="1"/>
      <c r="BXN2124" s="1"/>
      <c r="BXO2124" s="1"/>
      <c r="BXP2124" s="1"/>
      <c r="BXQ2124" s="1"/>
      <c r="BXR2124" s="1"/>
      <c r="BXS2124" s="1"/>
      <c r="BXT2124" s="1"/>
      <c r="BXU2124" s="1"/>
      <c r="BXV2124" s="1"/>
      <c r="BXW2124" s="1"/>
      <c r="BXX2124" s="1"/>
      <c r="BXY2124" s="1"/>
      <c r="BXZ2124" s="1"/>
      <c r="BYA2124" s="1"/>
      <c r="BYB2124" s="1"/>
      <c r="BYC2124" s="1"/>
      <c r="BYD2124" s="1"/>
      <c r="BYE2124" s="1"/>
      <c r="BYF2124" s="1"/>
      <c r="BYG2124" s="1"/>
      <c r="BYH2124" s="1"/>
      <c r="BYI2124" s="1"/>
      <c r="BYJ2124" s="1"/>
      <c r="BYK2124" s="1"/>
      <c r="BYL2124" s="1"/>
      <c r="BYM2124" s="1"/>
      <c r="BYN2124" s="1"/>
      <c r="BYO2124" s="1"/>
      <c r="BYP2124" s="1"/>
      <c r="BYQ2124" s="1"/>
      <c r="BYR2124" s="1"/>
      <c r="BYS2124" s="1"/>
      <c r="BYT2124" s="1"/>
      <c r="BYU2124" s="1"/>
      <c r="BYV2124" s="1"/>
      <c r="BYW2124" s="1"/>
      <c r="BYX2124" s="1"/>
      <c r="BYY2124" s="1"/>
      <c r="BYZ2124" s="1"/>
      <c r="BZA2124" s="1"/>
      <c r="BZB2124" s="1"/>
      <c r="BZC2124" s="1"/>
      <c r="BZD2124" s="1"/>
      <c r="BZE2124" s="1"/>
      <c r="BZF2124" s="1"/>
      <c r="BZG2124" s="1"/>
      <c r="BZH2124" s="1"/>
      <c r="BZI2124" s="1"/>
      <c r="BZJ2124" s="1"/>
      <c r="BZK2124" s="1"/>
      <c r="BZL2124" s="1"/>
      <c r="BZM2124" s="1"/>
      <c r="BZN2124" s="1"/>
      <c r="BZO2124" s="1"/>
      <c r="BZP2124" s="1"/>
      <c r="BZQ2124" s="1"/>
      <c r="BZR2124" s="1"/>
      <c r="BZS2124" s="1"/>
      <c r="BZT2124" s="1"/>
      <c r="BZU2124" s="1"/>
      <c r="BZV2124" s="1"/>
      <c r="BZW2124" s="1"/>
      <c r="BZX2124" s="1"/>
      <c r="BZY2124" s="1"/>
      <c r="BZZ2124" s="1"/>
      <c r="CAA2124" s="1"/>
      <c r="CAB2124" s="1"/>
      <c r="CAC2124" s="1"/>
      <c r="CAD2124" s="1"/>
      <c r="CAE2124" s="1"/>
      <c r="CAF2124" s="1"/>
      <c r="CAG2124" s="1"/>
      <c r="CAH2124" s="1"/>
      <c r="CAI2124" s="1"/>
      <c r="CAJ2124" s="1"/>
      <c r="CAK2124" s="1"/>
      <c r="CAL2124" s="1"/>
      <c r="CAM2124" s="1"/>
      <c r="CAN2124" s="1"/>
      <c r="CAO2124" s="1"/>
      <c r="CAP2124" s="1"/>
      <c r="CAQ2124" s="1"/>
      <c r="CAR2124" s="1"/>
      <c r="CAS2124" s="1"/>
      <c r="CAT2124" s="1"/>
      <c r="CAU2124" s="1"/>
      <c r="CAV2124" s="1"/>
      <c r="CAW2124" s="1"/>
      <c r="CAX2124" s="1"/>
      <c r="CAY2124" s="1"/>
      <c r="CAZ2124" s="1"/>
      <c r="CBA2124" s="1"/>
      <c r="CBB2124" s="1"/>
      <c r="CBC2124" s="1"/>
      <c r="CBD2124" s="1"/>
      <c r="CBE2124" s="1"/>
      <c r="CBF2124" s="1"/>
      <c r="CBG2124" s="1"/>
      <c r="CBH2124" s="1"/>
      <c r="CBI2124" s="1"/>
      <c r="CBJ2124" s="1"/>
      <c r="CBK2124" s="1"/>
      <c r="CBL2124" s="1"/>
      <c r="CBM2124" s="1"/>
      <c r="CBN2124" s="1"/>
      <c r="CBO2124" s="1"/>
      <c r="CBP2124" s="1"/>
      <c r="CBQ2124" s="1"/>
      <c r="CBR2124" s="1"/>
      <c r="CBS2124" s="1"/>
      <c r="CBT2124" s="1"/>
      <c r="CBU2124" s="1"/>
      <c r="CBV2124" s="1"/>
      <c r="CBW2124" s="1"/>
      <c r="CBX2124" s="1"/>
      <c r="CBY2124" s="1"/>
      <c r="CBZ2124" s="1"/>
      <c r="CCA2124" s="1"/>
      <c r="CCB2124" s="1"/>
      <c r="CCC2124" s="1"/>
      <c r="CCD2124" s="1"/>
      <c r="CCE2124" s="1"/>
      <c r="CCF2124" s="1"/>
      <c r="CCG2124" s="1"/>
      <c r="CCH2124" s="1"/>
      <c r="CCI2124" s="1"/>
      <c r="CCJ2124" s="1"/>
      <c r="CCK2124" s="1"/>
      <c r="CCL2124" s="1"/>
      <c r="CCM2124" s="1"/>
      <c r="CCN2124" s="1"/>
      <c r="CCO2124" s="1"/>
      <c r="CCP2124" s="1"/>
      <c r="CCQ2124" s="1"/>
      <c r="CCR2124" s="1"/>
      <c r="CCS2124" s="1"/>
      <c r="CCT2124" s="1"/>
      <c r="CCU2124" s="1"/>
      <c r="CCV2124" s="1"/>
      <c r="CCW2124" s="1"/>
      <c r="CCX2124" s="1"/>
      <c r="CCY2124" s="1"/>
      <c r="CCZ2124" s="1"/>
      <c r="CDA2124" s="1"/>
      <c r="CDB2124" s="1"/>
      <c r="CDC2124" s="1"/>
      <c r="CDD2124" s="1"/>
      <c r="CDE2124" s="1"/>
      <c r="CDF2124" s="1"/>
      <c r="CDG2124" s="1"/>
      <c r="CDH2124" s="1"/>
      <c r="CDI2124" s="1"/>
      <c r="CDJ2124" s="1"/>
      <c r="CDK2124" s="1"/>
      <c r="CDL2124" s="1"/>
      <c r="CDM2124" s="1"/>
      <c r="CDN2124" s="1"/>
      <c r="CDO2124" s="1"/>
      <c r="CDP2124" s="1"/>
      <c r="CDQ2124" s="1"/>
      <c r="CDR2124" s="1"/>
      <c r="CDS2124" s="1"/>
      <c r="CDT2124" s="1"/>
      <c r="CDU2124" s="1"/>
      <c r="CDV2124" s="1"/>
      <c r="CDW2124" s="1"/>
      <c r="CDX2124" s="1"/>
      <c r="CDY2124" s="1"/>
      <c r="CDZ2124" s="1"/>
      <c r="CEA2124" s="1"/>
      <c r="CEB2124" s="1"/>
      <c r="CEC2124" s="1"/>
      <c r="CED2124" s="1"/>
      <c r="CEE2124" s="1"/>
      <c r="CEF2124" s="1"/>
      <c r="CEG2124" s="1"/>
      <c r="CEH2124" s="1"/>
      <c r="CEI2124" s="1"/>
      <c r="CEJ2124" s="1"/>
      <c r="CEK2124" s="1"/>
      <c r="CEL2124" s="1"/>
      <c r="CEM2124" s="1"/>
      <c r="CEN2124" s="1"/>
      <c r="CEO2124" s="1"/>
      <c r="CEP2124" s="1"/>
      <c r="CEQ2124" s="1"/>
      <c r="CER2124" s="1"/>
      <c r="CES2124" s="1"/>
      <c r="CET2124" s="1"/>
      <c r="CEU2124" s="1"/>
      <c r="CEV2124" s="1"/>
      <c r="CEW2124" s="1"/>
      <c r="CEX2124" s="1"/>
      <c r="CEY2124" s="1"/>
      <c r="CEZ2124" s="1"/>
      <c r="CFA2124" s="1"/>
      <c r="CFB2124" s="1"/>
      <c r="CFC2124" s="1"/>
      <c r="CFD2124" s="1"/>
      <c r="CFE2124" s="1"/>
      <c r="CFF2124" s="1"/>
      <c r="CFG2124" s="1"/>
      <c r="CFH2124" s="1"/>
      <c r="CFI2124" s="1"/>
      <c r="CFJ2124" s="1"/>
      <c r="CFK2124" s="1"/>
      <c r="CFL2124" s="1"/>
      <c r="CFM2124" s="1"/>
      <c r="CFN2124" s="1"/>
      <c r="CFO2124" s="1"/>
      <c r="CFP2124" s="1"/>
      <c r="CFQ2124" s="1"/>
      <c r="CFR2124" s="1"/>
      <c r="CFS2124" s="1"/>
      <c r="CFT2124" s="1"/>
      <c r="CFU2124" s="1"/>
      <c r="CFV2124" s="1"/>
      <c r="CFW2124" s="1"/>
      <c r="CFX2124" s="1"/>
      <c r="CFY2124" s="1"/>
      <c r="CFZ2124" s="1"/>
      <c r="CGA2124" s="1"/>
      <c r="CGB2124" s="1"/>
      <c r="CGC2124" s="1"/>
      <c r="CGD2124" s="1"/>
      <c r="CGE2124" s="1"/>
      <c r="CGF2124" s="1"/>
      <c r="CGG2124" s="1"/>
      <c r="CGH2124" s="1"/>
      <c r="CGI2124" s="1"/>
      <c r="CGJ2124" s="1"/>
      <c r="CGK2124" s="1"/>
      <c r="CGL2124" s="1"/>
      <c r="CGM2124" s="1"/>
      <c r="CGN2124" s="1"/>
      <c r="CGO2124" s="1"/>
      <c r="CGP2124" s="1"/>
      <c r="CGQ2124" s="1"/>
      <c r="CGR2124" s="1"/>
      <c r="CGS2124" s="1"/>
      <c r="CGT2124" s="1"/>
      <c r="CGU2124" s="1"/>
      <c r="CGV2124" s="1"/>
      <c r="CGW2124" s="1"/>
      <c r="CGX2124" s="1"/>
      <c r="CGY2124" s="1"/>
      <c r="CGZ2124" s="1"/>
      <c r="CHA2124" s="1"/>
      <c r="CHB2124" s="1"/>
      <c r="CHC2124" s="1"/>
      <c r="CHD2124" s="1"/>
      <c r="CHE2124" s="1"/>
      <c r="CHF2124" s="1"/>
      <c r="CHG2124" s="1"/>
      <c r="CHH2124" s="1"/>
      <c r="CHI2124" s="1"/>
      <c r="CHJ2124" s="1"/>
      <c r="CHK2124" s="1"/>
      <c r="CHL2124" s="1"/>
      <c r="CHM2124" s="1"/>
      <c r="CHN2124" s="1"/>
      <c r="CHO2124" s="1"/>
      <c r="CHP2124" s="1"/>
      <c r="CHQ2124" s="1"/>
      <c r="CHR2124" s="1"/>
      <c r="CHS2124" s="1"/>
      <c r="CHT2124" s="1"/>
      <c r="CHU2124" s="1"/>
      <c r="CHV2124" s="1"/>
      <c r="CHW2124" s="1"/>
      <c r="CHX2124" s="1"/>
      <c r="CHY2124" s="1"/>
      <c r="CHZ2124" s="1"/>
      <c r="CIA2124" s="1"/>
      <c r="CIB2124" s="1"/>
      <c r="CIC2124" s="1"/>
      <c r="CID2124" s="1"/>
      <c r="CIE2124" s="1"/>
      <c r="CIF2124" s="1"/>
      <c r="CIG2124" s="1"/>
      <c r="CIH2124" s="1"/>
      <c r="CII2124" s="1"/>
      <c r="CIJ2124" s="1"/>
      <c r="CIK2124" s="1"/>
      <c r="CIL2124" s="1"/>
      <c r="CIM2124" s="1"/>
      <c r="CIN2124" s="1"/>
      <c r="CIO2124" s="1"/>
      <c r="CIP2124" s="1"/>
      <c r="CIQ2124" s="1"/>
      <c r="CIR2124" s="1"/>
      <c r="CIS2124" s="1"/>
      <c r="CIT2124" s="1"/>
      <c r="CIU2124" s="1"/>
      <c r="CIV2124" s="1"/>
      <c r="CIW2124" s="1"/>
      <c r="CIX2124" s="1"/>
      <c r="CIY2124" s="1"/>
      <c r="CIZ2124" s="1"/>
      <c r="CJA2124" s="1"/>
      <c r="CJB2124" s="1"/>
      <c r="CJC2124" s="1"/>
      <c r="CJD2124" s="1"/>
      <c r="CJE2124" s="1"/>
      <c r="CJF2124" s="1"/>
      <c r="CJG2124" s="1"/>
      <c r="CJH2124" s="1"/>
      <c r="CJI2124" s="1"/>
      <c r="CJJ2124" s="1"/>
      <c r="CJK2124" s="1"/>
      <c r="CJL2124" s="1"/>
      <c r="CJM2124" s="1"/>
      <c r="CJN2124" s="1"/>
      <c r="CJO2124" s="1"/>
      <c r="CJP2124" s="1"/>
      <c r="CJQ2124" s="1"/>
      <c r="CJR2124" s="1"/>
      <c r="CJS2124" s="1"/>
      <c r="CJT2124" s="1"/>
      <c r="CJU2124" s="1"/>
      <c r="CJV2124" s="1"/>
      <c r="CJW2124" s="1"/>
      <c r="CJX2124" s="1"/>
      <c r="CJY2124" s="1"/>
      <c r="CJZ2124" s="1"/>
      <c r="CKA2124" s="1"/>
      <c r="CKB2124" s="1"/>
      <c r="CKC2124" s="1"/>
      <c r="CKD2124" s="1"/>
      <c r="CKE2124" s="1"/>
      <c r="CKF2124" s="1"/>
      <c r="CKG2124" s="1"/>
      <c r="CKH2124" s="1"/>
      <c r="CKI2124" s="1"/>
      <c r="CKJ2124" s="1"/>
      <c r="CKK2124" s="1"/>
      <c r="CKL2124" s="1"/>
      <c r="CKM2124" s="1"/>
      <c r="CKN2124" s="1"/>
      <c r="CKO2124" s="1"/>
      <c r="CKP2124" s="1"/>
      <c r="CKQ2124" s="1"/>
      <c r="CKR2124" s="1"/>
      <c r="CKS2124" s="1"/>
      <c r="CKT2124" s="1"/>
      <c r="CKU2124" s="1"/>
      <c r="CKV2124" s="1"/>
      <c r="CKW2124" s="1"/>
      <c r="CKX2124" s="1"/>
      <c r="CKY2124" s="1"/>
      <c r="CKZ2124" s="1"/>
      <c r="CLA2124" s="1"/>
      <c r="CLB2124" s="1"/>
      <c r="CLC2124" s="1"/>
      <c r="CLD2124" s="1"/>
      <c r="CLE2124" s="1"/>
      <c r="CLF2124" s="1"/>
      <c r="CLG2124" s="1"/>
      <c r="CLH2124" s="1"/>
      <c r="CLI2124" s="1"/>
      <c r="CLJ2124" s="1"/>
      <c r="CLK2124" s="1"/>
      <c r="CLL2124" s="1"/>
      <c r="CLM2124" s="1"/>
      <c r="CLN2124" s="1"/>
      <c r="CLO2124" s="1"/>
      <c r="CLP2124" s="1"/>
      <c r="CLQ2124" s="1"/>
      <c r="CLR2124" s="1"/>
      <c r="CLS2124" s="1"/>
      <c r="CLT2124" s="1"/>
      <c r="CLU2124" s="1"/>
      <c r="CLV2124" s="1"/>
      <c r="CLW2124" s="1"/>
      <c r="CLX2124" s="1"/>
      <c r="CLY2124" s="1"/>
      <c r="CLZ2124" s="1"/>
      <c r="CMA2124" s="1"/>
      <c r="CMB2124" s="1"/>
      <c r="CMC2124" s="1"/>
      <c r="CMD2124" s="1"/>
      <c r="CME2124" s="1"/>
      <c r="CMF2124" s="1"/>
      <c r="CMG2124" s="1"/>
      <c r="CMH2124" s="1"/>
      <c r="CMI2124" s="1"/>
      <c r="CMJ2124" s="1"/>
      <c r="CMK2124" s="1"/>
      <c r="CML2124" s="1"/>
      <c r="CMM2124" s="1"/>
      <c r="CMN2124" s="1"/>
      <c r="CMO2124" s="1"/>
      <c r="CMP2124" s="1"/>
      <c r="CMQ2124" s="1"/>
      <c r="CMR2124" s="1"/>
      <c r="CMS2124" s="1"/>
      <c r="CMT2124" s="1"/>
      <c r="CMU2124" s="1"/>
      <c r="CMV2124" s="1"/>
      <c r="CMW2124" s="1"/>
      <c r="CMX2124" s="1"/>
      <c r="CMY2124" s="1"/>
      <c r="CMZ2124" s="1"/>
      <c r="CNA2124" s="1"/>
      <c r="CNB2124" s="1"/>
      <c r="CNC2124" s="1"/>
      <c r="CND2124" s="1"/>
      <c r="CNE2124" s="1"/>
      <c r="CNF2124" s="1"/>
      <c r="CNG2124" s="1"/>
      <c r="CNH2124" s="1"/>
      <c r="CNI2124" s="1"/>
      <c r="CNJ2124" s="1"/>
      <c r="CNK2124" s="1"/>
      <c r="CNL2124" s="1"/>
      <c r="CNM2124" s="1"/>
      <c r="CNN2124" s="1"/>
      <c r="CNO2124" s="1"/>
      <c r="CNP2124" s="1"/>
      <c r="CNQ2124" s="1"/>
      <c r="CNR2124" s="1"/>
      <c r="CNS2124" s="1"/>
      <c r="CNT2124" s="1"/>
      <c r="CNU2124" s="1"/>
      <c r="CNV2124" s="1"/>
      <c r="CNW2124" s="1"/>
      <c r="CNX2124" s="1"/>
      <c r="CNY2124" s="1"/>
      <c r="CNZ2124" s="1"/>
      <c r="COA2124" s="1"/>
      <c r="COB2124" s="1"/>
      <c r="COC2124" s="1"/>
      <c r="COD2124" s="1"/>
      <c r="COE2124" s="1"/>
      <c r="COF2124" s="1"/>
      <c r="COG2124" s="1"/>
      <c r="COH2124" s="1"/>
      <c r="COI2124" s="1"/>
      <c r="COJ2124" s="1"/>
      <c r="COK2124" s="1"/>
      <c r="COL2124" s="1"/>
      <c r="COM2124" s="1"/>
      <c r="CON2124" s="1"/>
      <c r="COO2124" s="1"/>
      <c r="COP2124" s="1"/>
      <c r="COQ2124" s="1"/>
      <c r="COR2124" s="1"/>
      <c r="COS2124" s="1"/>
      <c r="COT2124" s="1"/>
      <c r="COU2124" s="1"/>
      <c r="COV2124" s="1"/>
      <c r="COW2124" s="1"/>
      <c r="COX2124" s="1"/>
      <c r="COY2124" s="1"/>
      <c r="COZ2124" s="1"/>
      <c r="CPA2124" s="1"/>
      <c r="CPB2124" s="1"/>
      <c r="CPC2124" s="1"/>
      <c r="CPD2124" s="1"/>
      <c r="CPE2124" s="1"/>
      <c r="CPF2124" s="1"/>
      <c r="CPG2124" s="1"/>
      <c r="CPH2124" s="1"/>
      <c r="CPI2124" s="1"/>
      <c r="CPJ2124" s="1"/>
      <c r="CPK2124" s="1"/>
      <c r="CPL2124" s="1"/>
      <c r="CPM2124" s="1"/>
      <c r="CPN2124" s="1"/>
      <c r="CPO2124" s="1"/>
      <c r="CPP2124" s="1"/>
      <c r="CPQ2124" s="1"/>
      <c r="CPR2124" s="1"/>
      <c r="CPS2124" s="1"/>
      <c r="CPT2124" s="1"/>
      <c r="CPU2124" s="1"/>
      <c r="CPV2124" s="1"/>
      <c r="CPW2124" s="1"/>
      <c r="CPX2124" s="1"/>
      <c r="CPY2124" s="1"/>
      <c r="CPZ2124" s="1"/>
      <c r="CQA2124" s="1"/>
      <c r="CQB2124" s="1"/>
      <c r="CQC2124" s="1"/>
      <c r="CQD2124" s="1"/>
      <c r="CQE2124" s="1"/>
      <c r="CQF2124" s="1"/>
      <c r="CQG2124" s="1"/>
      <c r="CQH2124" s="1"/>
      <c r="CQI2124" s="1"/>
      <c r="CQJ2124" s="1"/>
      <c r="CQK2124" s="1"/>
      <c r="CQL2124" s="1"/>
      <c r="CQM2124" s="1"/>
      <c r="CQN2124" s="1"/>
      <c r="CQO2124" s="1"/>
      <c r="CQP2124" s="1"/>
      <c r="CQQ2124" s="1"/>
      <c r="CQR2124" s="1"/>
      <c r="CQS2124" s="1"/>
      <c r="CQT2124" s="1"/>
      <c r="CQU2124" s="1"/>
      <c r="CQV2124" s="1"/>
      <c r="CQW2124" s="1"/>
      <c r="CQX2124" s="1"/>
      <c r="CQY2124" s="1"/>
      <c r="CQZ2124" s="1"/>
      <c r="CRA2124" s="1"/>
      <c r="CRB2124" s="1"/>
      <c r="CRC2124" s="1"/>
      <c r="CRD2124" s="1"/>
      <c r="CRE2124" s="1"/>
      <c r="CRF2124" s="1"/>
      <c r="CRG2124" s="1"/>
      <c r="CRH2124" s="1"/>
      <c r="CRI2124" s="1"/>
      <c r="CRJ2124" s="1"/>
      <c r="CRK2124" s="1"/>
      <c r="CRL2124" s="1"/>
      <c r="CRM2124" s="1"/>
      <c r="CRN2124" s="1"/>
      <c r="CRO2124" s="1"/>
      <c r="CRP2124" s="1"/>
      <c r="CRQ2124" s="1"/>
      <c r="CRR2124" s="1"/>
      <c r="CRS2124" s="1"/>
      <c r="CRT2124" s="1"/>
      <c r="CRU2124" s="1"/>
      <c r="CRV2124" s="1"/>
      <c r="CRW2124" s="1"/>
      <c r="CRX2124" s="1"/>
      <c r="CRY2124" s="1"/>
      <c r="CRZ2124" s="1"/>
      <c r="CSA2124" s="1"/>
      <c r="CSB2124" s="1"/>
      <c r="CSC2124" s="1"/>
      <c r="CSD2124" s="1"/>
      <c r="CSE2124" s="1"/>
      <c r="CSF2124" s="1"/>
      <c r="CSG2124" s="1"/>
      <c r="CSH2124" s="1"/>
      <c r="CSI2124" s="1"/>
      <c r="CSJ2124" s="1"/>
      <c r="CSK2124" s="1"/>
      <c r="CSL2124" s="1"/>
      <c r="CSM2124" s="1"/>
      <c r="CSN2124" s="1"/>
      <c r="CSO2124" s="1"/>
      <c r="CSP2124" s="1"/>
      <c r="CSQ2124" s="1"/>
      <c r="CSR2124" s="1"/>
      <c r="CSS2124" s="1"/>
      <c r="CST2124" s="1"/>
      <c r="CSU2124" s="1"/>
      <c r="CSV2124" s="1"/>
      <c r="CSW2124" s="1"/>
      <c r="CSX2124" s="1"/>
      <c r="CSY2124" s="1"/>
      <c r="CSZ2124" s="1"/>
      <c r="CTA2124" s="1"/>
      <c r="CTB2124" s="1"/>
      <c r="CTC2124" s="1"/>
      <c r="CTD2124" s="1"/>
      <c r="CTE2124" s="1"/>
      <c r="CTF2124" s="1"/>
      <c r="CTG2124" s="1"/>
      <c r="CTH2124" s="1"/>
      <c r="CTI2124" s="1"/>
      <c r="CTJ2124" s="1"/>
      <c r="CTK2124" s="1"/>
      <c r="CTL2124" s="1"/>
      <c r="CTM2124" s="1"/>
      <c r="CTN2124" s="1"/>
      <c r="CTO2124" s="1"/>
      <c r="CTP2124" s="1"/>
      <c r="CTQ2124" s="1"/>
      <c r="CTR2124" s="1"/>
      <c r="CTS2124" s="1"/>
      <c r="CTT2124" s="1"/>
      <c r="CTU2124" s="1"/>
      <c r="CTV2124" s="1"/>
      <c r="CTW2124" s="1"/>
      <c r="CTX2124" s="1"/>
      <c r="CTY2124" s="1"/>
      <c r="CTZ2124" s="1"/>
      <c r="CUA2124" s="1"/>
      <c r="CUB2124" s="1"/>
      <c r="CUC2124" s="1"/>
      <c r="CUD2124" s="1"/>
      <c r="CUE2124" s="1"/>
      <c r="CUF2124" s="1"/>
      <c r="CUG2124" s="1"/>
      <c r="CUH2124" s="1"/>
      <c r="CUI2124" s="1"/>
      <c r="CUJ2124" s="1"/>
      <c r="CUK2124" s="1"/>
      <c r="CUL2124" s="1"/>
      <c r="CUM2124" s="1"/>
      <c r="CUN2124" s="1"/>
      <c r="CUO2124" s="1"/>
      <c r="CUP2124" s="1"/>
      <c r="CUQ2124" s="1"/>
      <c r="CUR2124" s="1"/>
      <c r="CUS2124" s="1"/>
      <c r="CUT2124" s="1"/>
      <c r="CUU2124" s="1"/>
      <c r="CUV2124" s="1"/>
      <c r="CUW2124" s="1"/>
      <c r="CUX2124" s="1"/>
      <c r="CUY2124" s="1"/>
      <c r="CUZ2124" s="1"/>
      <c r="CVA2124" s="1"/>
      <c r="CVB2124" s="1"/>
      <c r="CVC2124" s="1"/>
      <c r="CVD2124" s="1"/>
      <c r="CVE2124" s="1"/>
      <c r="CVF2124" s="1"/>
      <c r="CVG2124" s="1"/>
      <c r="CVH2124" s="1"/>
      <c r="CVI2124" s="1"/>
      <c r="CVJ2124" s="1"/>
      <c r="CVK2124" s="1"/>
      <c r="CVL2124" s="1"/>
      <c r="CVM2124" s="1"/>
      <c r="CVN2124" s="1"/>
      <c r="CVO2124" s="1"/>
      <c r="CVP2124" s="1"/>
      <c r="CVQ2124" s="1"/>
      <c r="CVR2124" s="1"/>
      <c r="CVS2124" s="1"/>
      <c r="CVT2124" s="1"/>
      <c r="CVU2124" s="1"/>
      <c r="CVV2124" s="1"/>
      <c r="CVW2124" s="1"/>
      <c r="CVX2124" s="1"/>
      <c r="CVY2124" s="1"/>
      <c r="CVZ2124" s="1"/>
      <c r="CWA2124" s="1"/>
      <c r="CWB2124" s="1"/>
      <c r="CWC2124" s="1"/>
      <c r="CWD2124" s="1"/>
      <c r="CWE2124" s="1"/>
      <c r="CWF2124" s="1"/>
      <c r="CWG2124" s="1"/>
      <c r="CWH2124" s="1"/>
      <c r="CWI2124" s="1"/>
      <c r="CWJ2124" s="1"/>
      <c r="CWK2124" s="1"/>
      <c r="CWL2124" s="1"/>
      <c r="CWM2124" s="1"/>
      <c r="CWN2124" s="1"/>
      <c r="CWO2124" s="1"/>
      <c r="CWP2124" s="1"/>
      <c r="CWQ2124" s="1"/>
      <c r="CWR2124" s="1"/>
      <c r="CWS2124" s="1"/>
      <c r="CWT2124" s="1"/>
      <c r="CWU2124" s="1"/>
      <c r="CWV2124" s="1"/>
      <c r="CWW2124" s="1"/>
      <c r="CWX2124" s="1"/>
      <c r="CWY2124" s="1"/>
      <c r="CWZ2124" s="1"/>
      <c r="CXA2124" s="1"/>
      <c r="CXB2124" s="1"/>
      <c r="CXC2124" s="1"/>
      <c r="CXD2124" s="1"/>
      <c r="CXE2124" s="1"/>
      <c r="CXF2124" s="1"/>
      <c r="CXG2124" s="1"/>
      <c r="CXH2124" s="1"/>
      <c r="CXI2124" s="1"/>
      <c r="CXJ2124" s="1"/>
      <c r="CXK2124" s="1"/>
      <c r="CXL2124" s="1"/>
      <c r="CXM2124" s="1"/>
      <c r="CXN2124" s="1"/>
      <c r="CXO2124" s="1"/>
      <c r="CXP2124" s="1"/>
      <c r="CXQ2124" s="1"/>
      <c r="CXR2124" s="1"/>
      <c r="CXS2124" s="1"/>
      <c r="CXT2124" s="1"/>
      <c r="CXU2124" s="1"/>
      <c r="CXV2124" s="1"/>
      <c r="CXW2124" s="1"/>
      <c r="CXX2124" s="1"/>
      <c r="CXY2124" s="1"/>
      <c r="CXZ2124" s="1"/>
      <c r="CYA2124" s="1"/>
      <c r="CYB2124" s="1"/>
      <c r="CYC2124" s="1"/>
      <c r="CYD2124" s="1"/>
      <c r="CYE2124" s="1"/>
      <c r="CYF2124" s="1"/>
      <c r="CYG2124" s="1"/>
      <c r="CYH2124" s="1"/>
      <c r="CYI2124" s="1"/>
      <c r="CYJ2124" s="1"/>
      <c r="CYK2124" s="1"/>
      <c r="CYL2124" s="1"/>
      <c r="CYM2124" s="1"/>
      <c r="CYN2124" s="1"/>
      <c r="CYO2124" s="1"/>
      <c r="CYP2124" s="1"/>
      <c r="CYQ2124" s="1"/>
      <c r="CYR2124" s="1"/>
      <c r="CYS2124" s="1"/>
      <c r="CYT2124" s="1"/>
      <c r="CYU2124" s="1"/>
      <c r="CYV2124" s="1"/>
      <c r="CYW2124" s="1"/>
      <c r="CYX2124" s="1"/>
      <c r="CYY2124" s="1"/>
      <c r="CYZ2124" s="1"/>
      <c r="CZA2124" s="1"/>
      <c r="CZB2124" s="1"/>
      <c r="CZC2124" s="1"/>
      <c r="CZD2124" s="1"/>
      <c r="CZE2124" s="1"/>
      <c r="CZF2124" s="1"/>
      <c r="CZG2124" s="1"/>
      <c r="CZH2124" s="1"/>
      <c r="CZI2124" s="1"/>
      <c r="CZJ2124" s="1"/>
      <c r="CZK2124" s="1"/>
      <c r="CZL2124" s="1"/>
      <c r="CZM2124" s="1"/>
      <c r="CZN2124" s="1"/>
      <c r="CZO2124" s="1"/>
      <c r="CZP2124" s="1"/>
      <c r="CZQ2124" s="1"/>
      <c r="CZR2124" s="1"/>
      <c r="CZS2124" s="1"/>
      <c r="CZT2124" s="1"/>
      <c r="CZU2124" s="1"/>
      <c r="CZV2124" s="1"/>
      <c r="CZW2124" s="1"/>
      <c r="CZX2124" s="1"/>
      <c r="CZY2124" s="1"/>
      <c r="CZZ2124" s="1"/>
      <c r="DAA2124" s="1"/>
      <c r="DAB2124" s="1"/>
      <c r="DAC2124" s="1"/>
      <c r="DAD2124" s="1"/>
      <c r="DAE2124" s="1"/>
      <c r="DAF2124" s="1"/>
      <c r="DAG2124" s="1"/>
      <c r="DAH2124" s="1"/>
      <c r="DAI2124" s="1"/>
      <c r="DAJ2124" s="1"/>
      <c r="DAK2124" s="1"/>
      <c r="DAL2124" s="1"/>
      <c r="DAM2124" s="1"/>
      <c r="DAN2124" s="1"/>
      <c r="DAO2124" s="1"/>
      <c r="DAP2124" s="1"/>
      <c r="DAQ2124" s="1"/>
      <c r="DAR2124" s="1"/>
      <c r="DAS2124" s="1"/>
      <c r="DAT2124" s="1"/>
      <c r="DAU2124" s="1"/>
      <c r="DAV2124" s="1"/>
      <c r="DAW2124" s="1"/>
      <c r="DAX2124" s="1"/>
      <c r="DAY2124" s="1"/>
      <c r="DAZ2124" s="1"/>
      <c r="DBA2124" s="1"/>
      <c r="DBB2124" s="1"/>
      <c r="DBC2124" s="1"/>
      <c r="DBD2124" s="1"/>
      <c r="DBE2124" s="1"/>
      <c r="DBF2124" s="1"/>
      <c r="DBG2124" s="1"/>
      <c r="DBH2124" s="1"/>
      <c r="DBI2124" s="1"/>
      <c r="DBJ2124" s="1"/>
      <c r="DBK2124" s="1"/>
      <c r="DBL2124" s="1"/>
      <c r="DBM2124" s="1"/>
      <c r="DBN2124" s="1"/>
      <c r="DBO2124" s="1"/>
      <c r="DBP2124" s="1"/>
      <c r="DBQ2124" s="1"/>
      <c r="DBR2124" s="1"/>
      <c r="DBS2124" s="1"/>
      <c r="DBT2124" s="1"/>
      <c r="DBU2124" s="1"/>
      <c r="DBV2124" s="1"/>
      <c r="DBW2124" s="1"/>
      <c r="DBX2124" s="1"/>
      <c r="DBY2124" s="1"/>
      <c r="DBZ2124" s="1"/>
      <c r="DCA2124" s="1"/>
      <c r="DCB2124" s="1"/>
      <c r="DCC2124" s="1"/>
      <c r="DCD2124" s="1"/>
      <c r="DCE2124" s="1"/>
      <c r="DCF2124" s="1"/>
      <c r="DCG2124" s="1"/>
      <c r="DCH2124" s="1"/>
      <c r="DCI2124" s="1"/>
      <c r="DCJ2124" s="1"/>
      <c r="DCK2124" s="1"/>
      <c r="DCL2124" s="1"/>
      <c r="DCM2124" s="1"/>
      <c r="DCN2124" s="1"/>
      <c r="DCO2124" s="1"/>
      <c r="DCP2124" s="1"/>
      <c r="DCQ2124" s="1"/>
      <c r="DCR2124" s="1"/>
      <c r="DCS2124" s="1"/>
      <c r="DCT2124" s="1"/>
      <c r="DCU2124" s="1"/>
      <c r="DCV2124" s="1"/>
      <c r="DCW2124" s="1"/>
      <c r="DCX2124" s="1"/>
      <c r="DCY2124" s="1"/>
      <c r="DCZ2124" s="1"/>
      <c r="DDA2124" s="1"/>
      <c r="DDB2124" s="1"/>
      <c r="DDC2124" s="1"/>
      <c r="DDD2124" s="1"/>
      <c r="DDE2124" s="1"/>
      <c r="DDF2124" s="1"/>
      <c r="DDG2124" s="1"/>
      <c r="DDH2124" s="1"/>
      <c r="DDI2124" s="1"/>
      <c r="DDJ2124" s="1"/>
      <c r="DDK2124" s="1"/>
      <c r="DDL2124" s="1"/>
      <c r="DDM2124" s="1"/>
      <c r="DDN2124" s="1"/>
      <c r="DDO2124" s="1"/>
      <c r="DDP2124" s="1"/>
      <c r="DDQ2124" s="1"/>
      <c r="DDR2124" s="1"/>
      <c r="DDS2124" s="1"/>
      <c r="DDT2124" s="1"/>
      <c r="DDU2124" s="1"/>
      <c r="DDV2124" s="1"/>
      <c r="DDW2124" s="1"/>
      <c r="DDX2124" s="1"/>
      <c r="DDY2124" s="1"/>
      <c r="DDZ2124" s="1"/>
      <c r="DEA2124" s="1"/>
      <c r="DEB2124" s="1"/>
      <c r="DEC2124" s="1"/>
      <c r="DED2124" s="1"/>
      <c r="DEE2124" s="1"/>
      <c r="DEF2124" s="1"/>
      <c r="DEG2124" s="1"/>
      <c r="DEH2124" s="1"/>
      <c r="DEI2124" s="1"/>
      <c r="DEJ2124" s="1"/>
      <c r="DEK2124" s="1"/>
      <c r="DEL2124" s="1"/>
      <c r="DEM2124" s="1"/>
      <c r="DEN2124" s="1"/>
      <c r="DEO2124" s="1"/>
      <c r="DEP2124" s="1"/>
      <c r="DEQ2124" s="1"/>
      <c r="DER2124" s="1"/>
      <c r="DES2124" s="1"/>
      <c r="DET2124" s="1"/>
      <c r="DEU2124" s="1"/>
      <c r="DEV2124" s="1"/>
      <c r="DEW2124" s="1"/>
      <c r="DEX2124" s="1"/>
      <c r="DEY2124" s="1"/>
      <c r="DEZ2124" s="1"/>
      <c r="DFA2124" s="1"/>
      <c r="DFB2124" s="1"/>
      <c r="DFC2124" s="1"/>
      <c r="DFD2124" s="1"/>
      <c r="DFE2124" s="1"/>
      <c r="DFF2124" s="1"/>
      <c r="DFG2124" s="1"/>
      <c r="DFH2124" s="1"/>
      <c r="DFI2124" s="1"/>
      <c r="DFJ2124" s="1"/>
      <c r="DFK2124" s="1"/>
      <c r="DFL2124" s="1"/>
      <c r="DFM2124" s="1"/>
      <c r="DFN2124" s="1"/>
      <c r="DFO2124" s="1"/>
      <c r="DFP2124" s="1"/>
      <c r="DFQ2124" s="1"/>
      <c r="DFR2124" s="1"/>
      <c r="DFS2124" s="1"/>
      <c r="DFT2124" s="1"/>
      <c r="DFU2124" s="1"/>
      <c r="DFV2124" s="1"/>
      <c r="DFW2124" s="1"/>
      <c r="DFX2124" s="1"/>
      <c r="DFY2124" s="1"/>
      <c r="DFZ2124" s="1"/>
      <c r="DGA2124" s="1"/>
      <c r="DGB2124" s="1"/>
      <c r="DGC2124" s="1"/>
      <c r="DGD2124" s="1"/>
      <c r="DGE2124" s="1"/>
      <c r="DGF2124" s="1"/>
      <c r="DGG2124" s="1"/>
      <c r="DGH2124" s="1"/>
      <c r="DGI2124" s="1"/>
      <c r="DGJ2124" s="1"/>
      <c r="DGK2124" s="1"/>
      <c r="DGL2124" s="1"/>
      <c r="DGM2124" s="1"/>
      <c r="DGN2124" s="1"/>
      <c r="DGO2124" s="1"/>
      <c r="DGP2124" s="1"/>
      <c r="DGQ2124" s="1"/>
      <c r="DGR2124" s="1"/>
      <c r="DGS2124" s="1"/>
      <c r="DGT2124" s="1"/>
      <c r="DGU2124" s="1"/>
      <c r="DGV2124" s="1"/>
      <c r="DGW2124" s="1"/>
      <c r="DGX2124" s="1"/>
      <c r="DGY2124" s="1"/>
      <c r="DGZ2124" s="1"/>
      <c r="DHA2124" s="1"/>
      <c r="DHB2124" s="1"/>
      <c r="DHC2124" s="1"/>
      <c r="DHD2124" s="1"/>
      <c r="DHE2124" s="1"/>
      <c r="DHF2124" s="1"/>
      <c r="DHG2124" s="1"/>
      <c r="DHH2124" s="1"/>
      <c r="DHI2124" s="1"/>
      <c r="DHJ2124" s="1"/>
      <c r="DHK2124" s="1"/>
      <c r="DHL2124" s="1"/>
      <c r="DHM2124" s="1"/>
      <c r="DHN2124" s="1"/>
      <c r="DHO2124" s="1"/>
      <c r="DHP2124" s="1"/>
      <c r="DHQ2124" s="1"/>
      <c r="DHR2124" s="1"/>
      <c r="DHS2124" s="1"/>
      <c r="DHT2124" s="1"/>
      <c r="DHU2124" s="1"/>
      <c r="DHV2124" s="1"/>
      <c r="DHW2124" s="1"/>
      <c r="DHX2124" s="1"/>
      <c r="DHY2124" s="1"/>
      <c r="DHZ2124" s="1"/>
      <c r="DIA2124" s="1"/>
      <c r="DIB2124" s="1"/>
      <c r="DIC2124" s="1"/>
      <c r="DID2124" s="1"/>
      <c r="DIE2124" s="1"/>
      <c r="DIF2124" s="1"/>
      <c r="DIG2124" s="1"/>
      <c r="DIH2124" s="1"/>
      <c r="DII2124" s="1"/>
      <c r="DIJ2124" s="1"/>
      <c r="DIK2124" s="1"/>
      <c r="DIL2124" s="1"/>
      <c r="DIM2124" s="1"/>
      <c r="DIN2124" s="1"/>
      <c r="DIO2124" s="1"/>
      <c r="DIP2124" s="1"/>
      <c r="DIQ2124" s="1"/>
      <c r="DIR2124" s="1"/>
      <c r="DIS2124" s="1"/>
      <c r="DIT2124" s="1"/>
      <c r="DIU2124" s="1"/>
      <c r="DIV2124" s="1"/>
      <c r="DIW2124" s="1"/>
      <c r="DIX2124" s="1"/>
      <c r="DIY2124" s="1"/>
      <c r="DIZ2124" s="1"/>
      <c r="DJA2124" s="1"/>
      <c r="DJB2124" s="1"/>
      <c r="DJC2124" s="1"/>
      <c r="DJD2124" s="1"/>
      <c r="DJE2124" s="1"/>
      <c r="DJF2124" s="1"/>
      <c r="DJG2124" s="1"/>
      <c r="DJH2124" s="1"/>
      <c r="DJI2124" s="1"/>
      <c r="DJJ2124" s="1"/>
      <c r="DJK2124" s="1"/>
      <c r="DJL2124" s="1"/>
      <c r="DJM2124" s="1"/>
      <c r="DJN2124" s="1"/>
      <c r="DJO2124" s="1"/>
      <c r="DJP2124" s="1"/>
      <c r="DJQ2124" s="1"/>
      <c r="DJR2124" s="1"/>
      <c r="DJS2124" s="1"/>
      <c r="DJT2124" s="1"/>
      <c r="DJU2124" s="1"/>
      <c r="DJV2124" s="1"/>
      <c r="DJW2124" s="1"/>
      <c r="DJX2124" s="1"/>
      <c r="DJY2124" s="1"/>
      <c r="DJZ2124" s="1"/>
      <c r="DKA2124" s="1"/>
      <c r="DKB2124" s="1"/>
      <c r="DKC2124" s="1"/>
      <c r="DKD2124" s="1"/>
      <c r="DKE2124" s="1"/>
      <c r="DKF2124" s="1"/>
      <c r="DKG2124" s="1"/>
      <c r="DKH2124" s="1"/>
      <c r="DKI2124" s="1"/>
      <c r="DKJ2124" s="1"/>
      <c r="DKK2124" s="1"/>
      <c r="DKL2124" s="1"/>
      <c r="DKM2124" s="1"/>
      <c r="DKN2124" s="1"/>
      <c r="DKO2124" s="1"/>
      <c r="DKP2124" s="1"/>
      <c r="DKQ2124" s="1"/>
      <c r="DKR2124" s="1"/>
      <c r="DKS2124" s="1"/>
      <c r="DKT2124" s="1"/>
      <c r="DKU2124" s="1"/>
      <c r="DKV2124" s="1"/>
      <c r="DKW2124" s="1"/>
      <c r="DKX2124" s="1"/>
      <c r="DKY2124" s="1"/>
      <c r="DKZ2124" s="1"/>
      <c r="DLA2124" s="1"/>
      <c r="DLB2124" s="1"/>
      <c r="DLC2124" s="1"/>
      <c r="DLD2124" s="1"/>
      <c r="DLE2124" s="1"/>
      <c r="DLF2124" s="1"/>
      <c r="DLG2124" s="1"/>
      <c r="DLH2124" s="1"/>
      <c r="DLI2124" s="1"/>
      <c r="DLJ2124" s="1"/>
      <c r="DLK2124" s="1"/>
      <c r="DLL2124" s="1"/>
      <c r="DLM2124" s="1"/>
      <c r="DLN2124" s="1"/>
      <c r="DLO2124" s="1"/>
      <c r="DLP2124" s="1"/>
      <c r="DLQ2124" s="1"/>
      <c r="DLR2124" s="1"/>
      <c r="DLS2124" s="1"/>
      <c r="DLT2124" s="1"/>
      <c r="DLU2124" s="1"/>
      <c r="DLV2124" s="1"/>
      <c r="DLW2124" s="1"/>
      <c r="DLX2124" s="1"/>
      <c r="DLY2124" s="1"/>
      <c r="DLZ2124" s="1"/>
      <c r="DMA2124" s="1"/>
      <c r="DMB2124" s="1"/>
      <c r="DMC2124" s="1"/>
      <c r="DMD2124" s="1"/>
      <c r="DME2124" s="1"/>
      <c r="DMF2124" s="1"/>
      <c r="DMG2124" s="1"/>
      <c r="DMH2124" s="1"/>
      <c r="DMI2124" s="1"/>
      <c r="DMJ2124" s="1"/>
      <c r="DMK2124" s="1"/>
      <c r="DML2124" s="1"/>
      <c r="DMM2124" s="1"/>
      <c r="DMN2124" s="1"/>
      <c r="DMO2124" s="1"/>
      <c r="DMP2124" s="1"/>
      <c r="DMQ2124" s="1"/>
      <c r="DMR2124" s="1"/>
      <c r="DMS2124" s="1"/>
      <c r="DMT2124" s="1"/>
      <c r="DMU2124" s="1"/>
      <c r="DMV2124" s="1"/>
      <c r="DMW2124" s="1"/>
      <c r="DMX2124" s="1"/>
      <c r="DMY2124" s="1"/>
      <c r="DMZ2124" s="1"/>
      <c r="DNA2124" s="1"/>
      <c r="DNB2124" s="1"/>
      <c r="DNC2124" s="1"/>
      <c r="DND2124" s="1"/>
      <c r="DNE2124" s="1"/>
      <c r="DNF2124" s="1"/>
      <c r="DNG2124" s="1"/>
      <c r="DNH2124" s="1"/>
      <c r="DNI2124" s="1"/>
      <c r="DNJ2124" s="1"/>
      <c r="DNK2124" s="1"/>
      <c r="DNL2124" s="1"/>
      <c r="DNM2124" s="1"/>
      <c r="DNN2124" s="1"/>
      <c r="DNO2124" s="1"/>
      <c r="DNP2124" s="1"/>
      <c r="DNQ2124" s="1"/>
      <c r="DNR2124" s="1"/>
      <c r="DNS2124" s="1"/>
      <c r="DNT2124" s="1"/>
      <c r="DNU2124" s="1"/>
      <c r="DNV2124" s="1"/>
      <c r="DNW2124" s="1"/>
      <c r="DNX2124" s="1"/>
      <c r="DNY2124" s="1"/>
      <c r="DNZ2124" s="1"/>
      <c r="DOA2124" s="1"/>
      <c r="DOB2124" s="1"/>
      <c r="DOC2124" s="1"/>
      <c r="DOD2124" s="1"/>
      <c r="DOE2124" s="1"/>
      <c r="DOF2124" s="1"/>
      <c r="DOG2124" s="1"/>
      <c r="DOH2124" s="1"/>
      <c r="DOI2124" s="1"/>
      <c r="DOJ2124" s="1"/>
      <c r="DOK2124" s="1"/>
      <c r="DOL2124" s="1"/>
      <c r="DOM2124" s="1"/>
      <c r="DON2124" s="1"/>
      <c r="DOO2124" s="1"/>
      <c r="DOP2124" s="1"/>
      <c r="DOQ2124" s="1"/>
      <c r="DOR2124" s="1"/>
      <c r="DOS2124" s="1"/>
      <c r="DOT2124" s="1"/>
      <c r="DOU2124" s="1"/>
      <c r="DOV2124" s="1"/>
      <c r="DOW2124" s="1"/>
      <c r="DOX2124" s="1"/>
      <c r="DOY2124" s="1"/>
      <c r="DOZ2124" s="1"/>
      <c r="DPA2124" s="1"/>
      <c r="DPB2124" s="1"/>
      <c r="DPC2124" s="1"/>
      <c r="DPD2124" s="1"/>
      <c r="DPE2124" s="1"/>
      <c r="DPF2124" s="1"/>
      <c r="DPG2124" s="1"/>
      <c r="DPH2124" s="1"/>
      <c r="DPI2124" s="1"/>
      <c r="DPJ2124" s="1"/>
      <c r="DPK2124" s="1"/>
      <c r="DPL2124" s="1"/>
      <c r="DPM2124" s="1"/>
      <c r="DPN2124" s="1"/>
      <c r="DPO2124" s="1"/>
      <c r="DPP2124" s="1"/>
      <c r="DPQ2124" s="1"/>
      <c r="DPR2124" s="1"/>
      <c r="DPS2124" s="1"/>
      <c r="DPT2124" s="1"/>
      <c r="DPU2124" s="1"/>
      <c r="DPV2124" s="1"/>
      <c r="DPW2124" s="1"/>
      <c r="DPX2124" s="1"/>
      <c r="DPY2124" s="1"/>
      <c r="DPZ2124" s="1"/>
      <c r="DQA2124" s="1"/>
      <c r="DQB2124" s="1"/>
      <c r="DQC2124" s="1"/>
      <c r="DQD2124" s="1"/>
      <c r="DQE2124" s="1"/>
      <c r="DQF2124" s="1"/>
      <c r="DQG2124" s="1"/>
      <c r="DQH2124" s="1"/>
      <c r="DQI2124" s="1"/>
      <c r="DQJ2124" s="1"/>
      <c r="DQK2124" s="1"/>
      <c r="DQL2124" s="1"/>
      <c r="DQM2124" s="1"/>
      <c r="DQN2124" s="1"/>
      <c r="DQO2124" s="1"/>
      <c r="DQP2124" s="1"/>
      <c r="DQQ2124" s="1"/>
      <c r="DQR2124" s="1"/>
      <c r="DQS2124" s="1"/>
      <c r="DQT2124" s="1"/>
      <c r="DQU2124" s="1"/>
      <c r="DQV2124" s="1"/>
      <c r="DQW2124" s="1"/>
      <c r="DQX2124" s="1"/>
      <c r="DQY2124" s="1"/>
      <c r="DQZ2124" s="1"/>
      <c r="DRA2124" s="1"/>
      <c r="DRB2124" s="1"/>
      <c r="DRC2124" s="1"/>
      <c r="DRD2124" s="1"/>
      <c r="DRE2124" s="1"/>
      <c r="DRF2124" s="1"/>
      <c r="DRG2124" s="1"/>
      <c r="DRH2124" s="1"/>
      <c r="DRI2124" s="1"/>
      <c r="DRJ2124" s="1"/>
      <c r="DRK2124" s="1"/>
      <c r="DRL2124" s="1"/>
      <c r="DRM2124" s="1"/>
      <c r="DRN2124" s="1"/>
      <c r="DRO2124" s="1"/>
      <c r="DRP2124" s="1"/>
      <c r="DRQ2124" s="1"/>
      <c r="DRR2124" s="1"/>
      <c r="DRS2124" s="1"/>
      <c r="DRT2124" s="1"/>
      <c r="DRU2124" s="1"/>
      <c r="DRV2124" s="1"/>
      <c r="DRW2124" s="1"/>
      <c r="DRX2124" s="1"/>
      <c r="DRY2124" s="1"/>
      <c r="DRZ2124" s="1"/>
      <c r="DSA2124" s="1"/>
      <c r="DSB2124" s="1"/>
      <c r="DSC2124" s="1"/>
      <c r="DSD2124" s="1"/>
      <c r="DSE2124" s="1"/>
      <c r="DSF2124" s="1"/>
      <c r="DSG2124" s="1"/>
      <c r="DSH2124" s="1"/>
      <c r="DSI2124" s="1"/>
      <c r="DSJ2124" s="1"/>
      <c r="DSK2124" s="1"/>
      <c r="DSL2124" s="1"/>
      <c r="DSM2124" s="1"/>
      <c r="DSN2124" s="1"/>
      <c r="DSO2124" s="1"/>
      <c r="DSP2124" s="1"/>
      <c r="DSQ2124" s="1"/>
      <c r="DSR2124" s="1"/>
      <c r="DSS2124" s="1"/>
      <c r="DST2124" s="1"/>
      <c r="DSU2124" s="1"/>
      <c r="DSV2124" s="1"/>
      <c r="DSW2124" s="1"/>
      <c r="DSX2124" s="1"/>
      <c r="DSY2124" s="1"/>
      <c r="DSZ2124" s="1"/>
      <c r="DTA2124" s="1"/>
      <c r="DTB2124" s="1"/>
      <c r="DTC2124" s="1"/>
      <c r="DTD2124" s="1"/>
      <c r="DTE2124" s="1"/>
      <c r="DTF2124" s="1"/>
      <c r="DTG2124" s="1"/>
      <c r="DTH2124" s="1"/>
      <c r="DTI2124" s="1"/>
      <c r="DTJ2124" s="1"/>
      <c r="DTK2124" s="1"/>
      <c r="DTL2124" s="1"/>
      <c r="DTM2124" s="1"/>
      <c r="DTN2124" s="1"/>
      <c r="DTO2124" s="1"/>
      <c r="DTP2124" s="1"/>
      <c r="DTQ2124" s="1"/>
      <c r="DTR2124" s="1"/>
      <c r="DTS2124" s="1"/>
      <c r="DTT2124" s="1"/>
      <c r="DTU2124" s="1"/>
      <c r="DTV2124" s="1"/>
      <c r="DTW2124" s="1"/>
      <c r="DTX2124" s="1"/>
      <c r="DTY2124" s="1"/>
      <c r="DTZ2124" s="1"/>
      <c r="DUA2124" s="1"/>
      <c r="DUB2124" s="1"/>
      <c r="DUC2124" s="1"/>
      <c r="DUD2124" s="1"/>
      <c r="DUE2124" s="1"/>
      <c r="DUF2124" s="1"/>
      <c r="DUG2124" s="1"/>
      <c r="DUH2124" s="1"/>
      <c r="DUI2124" s="1"/>
      <c r="DUJ2124" s="1"/>
      <c r="DUK2124" s="1"/>
      <c r="DUL2124" s="1"/>
      <c r="DUM2124" s="1"/>
      <c r="DUN2124" s="1"/>
      <c r="DUO2124" s="1"/>
      <c r="DUP2124" s="1"/>
      <c r="DUQ2124" s="1"/>
      <c r="DUR2124" s="1"/>
      <c r="DUS2124" s="1"/>
      <c r="DUT2124" s="1"/>
      <c r="DUU2124" s="1"/>
      <c r="DUV2124" s="1"/>
      <c r="DUW2124" s="1"/>
      <c r="DUX2124" s="1"/>
      <c r="DUY2124" s="1"/>
      <c r="DUZ2124" s="1"/>
      <c r="DVA2124" s="1"/>
      <c r="DVB2124" s="1"/>
      <c r="DVC2124" s="1"/>
      <c r="DVD2124" s="1"/>
      <c r="DVE2124" s="1"/>
      <c r="DVF2124" s="1"/>
      <c r="DVG2124" s="1"/>
      <c r="DVH2124" s="1"/>
      <c r="DVI2124" s="1"/>
      <c r="DVJ2124" s="1"/>
      <c r="DVK2124" s="1"/>
      <c r="DVL2124" s="1"/>
      <c r="DVM2124" s="1"/>
      <c r="DVN2124" s="1"/>
      <c r="DVO2124" s="1"/>
      <c r="DVP2124" s="1"/>
      <c r="DVQ2124" s="1"/>
      <c r="DVR2124" s="1"/>
      <c r="DVS2124" s="1"/>
      <c r="DVT2124" s="1"/>
      <c r="DVU2124" s="1"/>
      <c r="DVV2124" s="1"/>
      <c r="DVW2124" s="1"/>
      <c r="DVX2124" s="1"/>
      <c r="DVY2124" s="1"/>
      <c r="DVZ2124" s="1"/>
      <c r="DWA2124" s="1"/>
      <c r="DWB2124" s="1"/>
      <c r="DWC2124" s="1"/>
      <c r="DWD2124" s="1"/>
      <c r="DWE2124" s="1"/>
      <c r="DWF2124" s="1"/>
      <c r="DWG2124" s="1"/>
      <c r="DWH2124" s="1"/>
      <c r="DWI2124" s="1"/>
      <c r="DWJ2124" s="1"/>
      <c r="DWK2124" s="1"/>
      <c r="DWL2124" s="1"/>
      <c r="DWM2124" s="1"/>
      <c r="DWN2124" s="1"/>
      <c r="DWO2124" s="1"/>
      <c r="DWP2124" s="1"/>
      <c r="DWQ2124" s="1"/>
      <c r="DWR2124" s="1"/>
      <c r="DWS2124" s="1"/>
      <c r="DWT2124" s="1"/>
      <c r="DWU2124" s="1"/>
      <c r="DWV2124" s="1"/>
      <c r="DWW2124" s="1"/>
      <c r="DWX2124" s="1"/>
      <c r="DWY2124" s="1"/>
      <c r="DWZ2124" s="1"/>
      <c r="DXA2124" s="1"/>
      <c r="DXB2124" s="1"/>
      <c r="DXC2124" s="1"/>
      <c r="DXD2124" s="1"/>
      <c r="DXE2124" s="1"/>
      <c r="DXF2124" s="1"/>
      <c r="DXG2124" s="1"/>
      <c r="DXH2124" s="1"/>
      <c r="DXI2124" s="1"/>
      <c r="DXJ2124" s="1"/>
      <c r="DXK2124" s="1"/>
      <c r="DXL2124" s="1"/>
      <c r="DXM2124" s="1"/>
      <c r="DXN2124" s="1"/>
      <c r="DXO2124" s="1"/>
      <c r="DXP2124" s="1"/>
      <c r="DXQ2124" s="1"/>
      <c r="DXR2124" s="1"/>
      <c r="DXS2124" s="1"/>
      <c r="DXT2124" s="1"/>
      <c r="DXU2124" s="1"/>
      <c r="DXV2124" s="1"/>
      <c r="DXW2124" s="1"/>
      <c r="DXX2124" s="1"/>
      <c r="DXY2124" s="1"/>
      <c r="DXZ2124" s="1"/>
      <c r="DYA2124" s="1"/>
      <c r="DYB2124" s="1"/>
      <c r="DYC2124" s="1"/>
      <c r="DYD2124" s="1"/>
      <c r="DYE2124" s="1"/>
      <c r="DYF2124" s="1"/>
      <c r="DYG2124" s="1"/>
      <c r="DYH2124" s="1"/>
      <c r="DYI2124" s="1"/>
      <c r="DYJ2124" s="1"/>
      <c r="DYK2124" s="1"/>
      <c r="DYL2124" s="1"/>
      <c r="DYM2124" s="1"/>
      <c r="DYN2124" s="1"/>
      <c r="DYO2124" s="1"/>
      <c r="DYP2124" s="1"/>
      <c r="DYQ2124" s="1"/>
      <c r="DYR2124" s="1"/>
      <c r="DYS2124" s="1"/>
      <c r="DYT2124" s="1"/>
      <c r="DYU2124" s="1"/>
      <c r="DYV2124" s="1"/>
      <c r="DYW2124" s="1"/>
      <c r="DYX2124" s="1"/>
      <c r="DYY2124" s="1"/>
      <c r="DYZ2124" s="1"/>
      <c r="DZA2124" s="1"/>
      <c r="DZB2124" s="1"/>
      <c r="DZC2124" s="1"/>
      <c r="DZD2124" s="1"/>
      <c r="DZE2124" s="1"/>
      <c r="DZF2124" s="1"/>
      <c r="DZG2124" s="1"/>
      <c r="DZH2124" s="1"/>
      <c r="DZI2124" s="1"/>
      <c r="DZJ2124" s="1"/>
      <c r="DZK2124" s="1"/>
      <c r="DZL2124" s="1"/>
      <c r="DZM2124" s="1"/>
      <c r="DZN2124" s="1"/>
      <c r="DZO2124" s="1"/>
      <c r="DZP2124" s="1"/>
      <c r="DZQ2124" s="1"/>
      <c r="DZR2124" s="1"/>
      <c r="DZS2124" s="1"/>
      <c r="DZT2124" s="1"/>
      <c r="DZU2124" s="1"/>
      <c r="DZV2124" s="1"/>
      <c r="DZW2124" s="1"/>
      <c r="DZX2124" s="1"/>
      <c r="DZY2124" s="1"/>
      <c r="DZZ2124" s="1"/>
      <c r="EAA2124" s="1"/>
      <c r="EAB2124" s="1"/>
      <c r="EAC2124" s="1"/>
      <c r="EAD2124" s="1"/>
      <c r="EAE2124" s="1"/>
      <c r="EAF2124" s="1"/>
      <c r="EAG2124" s="1"/>
      <c r="EAH2124" s="1"/>
      <c r="EAI2124" s="1"/>
      <c r="EAJ2124" s="1"/>
      <c r="EAK2124" s="1"/>
      <c r="EAL2124" s="1"/>
      <c r="EAM2124" s="1"/>
      <c r="EAN2124" s="1"/>
      <c r="EAO2124" s="1"/>
      <c r="EAP2124" s="1"/>
      <c r="EAQ2124" s="1"/>
      <c r="EAR2124" s="1"/>
      <c r="EAS2124" s="1"/>
      <c r="EAT2124" s="1"/>
      <c r="EAU2124" s="1"/>
      <c r="EAV2124" s="1"/>
      <c r="EAW2124" s="1"/>
      <c r="EAX2124" s="1"/>
      <c r="EAY2124" s="1"/>
      <c r="EAZ2124" s="1"/>
      <c r="EBA2124" s="1"/>
      <c r="EBB2124" s="1"/>
      <c r="EBC2124" s="1"/>
      <c r="EBD2124" s="1"/>
      <c r="EBE2124" s="1"/>
      <c r="EBF2124" s="1"/>
      <c r="EBG2124" s="1"/>
      <c r="EBH2124" s="1"/>
      <c r="EBI2124" s="1"/>
      <c r="EBJ2124" s="1"/>
      <c r="EBK2124" s="1"/>
      <c r="EBL2124" s="1"/>
      <c r="EBM2124" s="1"/>
      <c r="EBN2124" s="1"/>
      <c r="EBO2124" s="1"/>
      <c r="EBP2124" s="1"/>
      <c r="EBQ2124" s="1"/>
      <c r="EBR2124" s="1"/>
      <c r="EBS2124" s="1"/>
      <c r="EBT2124" s="1"/>
      <c r="EBU2124" s="1"/>
      <c r="EBV2124" s="1"/>
      <c r="EBW2124" s="1"/>
      <c r="EBX2124" s="1"/>
      <c r="EBY2124" s="1"/>
      <c r="EBZ2124" s="1"/>
      <c r="ECA2124" s="1"/>
      <c r="ECB2124" s="1"/>
      <c r="ECC2124" s="1"/>
      <c r="ECD2124" s="1"/>
      <c r="ECE2124" s="1"/>
      <c r="ECF2124" s="1"/>
      <c r="ECG2124" s="1"/>
      <c r="ECH2124" s="1"/>
      <c r="ECI2124" s="1"/>
      <c r="ECJ2124" s="1"/>
      <c r="ECK2124" s="1"/>
      <c r="ECL2124" s="1"/>
      <c r="ECM2124" s="1"/>
      <c r="ECN2124" s="1"/>
      <c r="ECO2124" s="1"/>
      <c r="ECP2124" s="1"/>
      <c r="ECQ2124" s="1"/>
      <c r="ECR2124" s="1"/>
      <c r="ECS2124" s="1"/>
      <c r="ECT2124" s="1"/>
      <c r="ECU2124" s="1"/>
      <c r="ECV2124" s="1"/>
      <c r="ECW2124" s="1"/>
      <c r="ECX2124" s="1"/>
      <c r="ECY2124" s="1"/>
      <c r="ECZ2124" s="1"/>
      <c r="EDA2124" s="1"/>
      <c r="EDB2124" s="1"/>
      <c r="EDC2124" s="1"/>
      <c r="EDD2124" s="1"/>
      <c r="EDE2124" s="1"/>
      <c r="EDF2124" s="1"/>
      <c r="EDG2124" s="1"/>
      <c r="EDH2124" s="1"/>
      <c r="EDI2124" s="1"/>
      <c r="EDJ2124" s="1"/>
      <c r="EDK2124" s="1"/>
      <c r="EDL2124" s="1"/>
      <c r="EDM2124" s="1"/>
      <c r="EDN2124" s="1"/>
      <c r="EDO2124" s="1"/>
      <c r="EDP2124" s="1"/>
      <c r="EDQ2124" s="1"/>
      <c r="EDR2124" s="1"/>
      <c r="EDS2124" s="1"/>
      <c r="EDT2124" s="1"/>
      <c r="EDU2124" s="1"/>
      <c r="EDV2124" s="1"/>
      <c r="EDW2124" s="1"/>
      <c r="EDX2124" s="1"/>
      <c r="EDY2124" s="1"/>
      <c r="EDZ2124" s="1"/>
      <c r="EEA2124" s="1"/>
      <c r="EEB2124" s="1"/>
      <c r="EEC2124" s="1"/>
      <c r="EED2124" s="1"/>
      <c r="EEE2124" s="1"/>
      <c r="EEF2124" s="1"/>
      <c r="EEG2124" s="1"/>
      <c r="EEH2124" s="1"/>
      <c r="EEI2124" s="1"/>
      <c r="EEJ2124" s="1"/>
      <c r="EEK2124" s="1"/>
      <c r="EEL2124" s="1"/>
      <c r="EEM2124" s="1"/>
      <c r="EEN2124" s="1"/>
      <c r="EEO2124" s="1"/>
      <c r="EEP2124" s="1"/>
      <c r="EEQ2124" s="1"/>
      <c r="EER2124" s="1"/>
      <c r="EES2124" s="1"/>
      <c r="EET2124" s="1"/>
      <c r="EEU2124" s="1"/>
      <c r="EEV2124" s="1"/>
      <c r="EEW2124" s="1"/>
      <c r="EEX2124" s="1"/>
      <c r="EEY2124" s="1"/>
      <c r="EEZ2124" s="1"/>
      <c r="EFA2124" s="1"/>
      <c r="EFB2124" s="1"/>
      <c r="EFC2124" s="1"/>
      <c r="EFD2124" s="1"/>
      <c r="EFE2124" s="1"/>
      <c r="EFF2124" s="1"/>
      <c r="EFG2124" s="1"/>
      <c r="EFH2124" s="1"/>
      <c r="EFI2124" s="1"/>
      <c r="EFJ2124" s="1"/>
      <c r="EFK2124" s="1"/>
      <c r="EFL2124" s="1"/>
      <c r="EFM2124" s="1"/>
      <c r="EFN2124" s="1"/>
      <c r="EFO2124" s="1"/>
      <c r="EFP2124" s="1"/>
      <c r="EFQ2124" s="1"/>
      <c r="EFR2124" s="1"/>
      <c r="EFS2124" s="1"/>
      <c r="EFT2124" s="1"/>
      <c r="EFU2124" s="1"/>
      <c r="EFV2124" s="1"/>
      <c r="EFW2124" s="1"/>
      <c r="EFX2124" s="1"/>
      <c r="EFY2124" s="1"/>
      <c r="EFZ2124" s="1"/>
      <c r="EGA2124" s="1"/>
      <c r="EGB2124" s="1"/>
      <c r="EGC2124" s="1"/>
      <c r="EGD2124" s="1"/>
      <c r="EGE2124" s="1"/>
      <c r="EGF2124" s="1"/>
      <c r="EGG2124" s="1"/>
      <c r="EGH2124" s="1"/>
      <c r="EGI2124" s="1"/>
      <c r="EGJ2124" s="1"/>
      <c r="EGK2124" s="1"/>
      <c r="EGL2124" s="1"/>
      <c r="EGM2124" s="1"/>
      <c r="EGN2124" s="1"/>
      <c r="EGO2124" s="1"/>
      <c r="EGP2124" s="1"/>
      <c r="EGQ2124" s="1"/>
      <c r="EGR2124" s="1"/>
      <c r="EGS2124" s="1"/>
      <c r="EGT2124" s="1"/>
      <c r="EGU2124" s="1"/>
      <c r="EGV2124" s="1"/>
      <c r="EGW2124" s="1"/>
      <c r="EGX2124" s="1"/>
      <c r="EGY2124" s="1"/>
      <c r="EGZ2124" s="1"/>
      <c r="EHA2124" s="1"/>
      <c r="EHB2124" s="1"/>
      <c r="EHC2124" s="1"/>
      <c r="EHD2124" s="1"/>
      <c r="EHE2124" s="1"/>
      <c r="EHF2124" s="1"/>
      <c r="EHG2124" s="1"/>
      <c r="EHH2124" s="1"/>
      <c r="EHI2124" s="1"/>
      <c r="EHJ2124" s="1"/>
      <c r="EHK2124" s="1"/>
      <c r="EHL2124" s="1"/>
      <c r="EHM2124" s="1"/>
      <c r="EHN2124" s="1"/>
      <c r="EHO2124" s="1"/>
      <c r="EHP2124" s="1"/>
      <c r="EHQ2124" s="1"/>
      <c r="EHR2124" s="1"/>
      <c r="EHS2124" s="1"/>
      <c r="EHT2124" s="1"/>
      <c r="EHU2124" s="1"/>
      <c r="EHV2124" s="1"/>
      <c r="EHW2124" s="1"/>
      <c r="EHX2124" s="1"/>
      <c r="EHY2124" s="1"/>
      <c r="EHZ2124" s="1"/>
      <c r="EIA2124" s="1"/>
      <c r="EIB2124" s="1"/>
      <c r="EIC2124" s="1"/>
      <c r="EID2124" s="1"/>
      <c r="EIE2124" s="1"/>
      <c r="EIF2124" s="1"/>
      <c r="EIG2124" s="1"/>
      <c r="EIH2124" s="1"/>
      <c r="EII2124" s="1"/>
      <c r="EIJ2124" s="1"/>
      <c r="EIK2124" s="1"/>
      <c r="EIL2124" s="1"/>
      <c r="EIM2124" s="1"/>
      <c r="EIN2124" s="1"/>
      <c r="EIO2124" s="1"/>
      <c r="EIP2124" s="1"/>
      <c r="EIQ2124" s="1"/>
      <c r="EIR2124" s="1"/>
      <c r="EIS2124" s="1"/>
      <c r="EIT2124" s="1"/>
      <c r="EIU2124" s="1"/>
      <c r="EIV2124" s="1"/>
      <c r="EIW2124" s="1"/>
      <c r="EIX2124" s="1"/>
      <c r="EIY2124" s="1"/>
      <c r="EIZ2124" s="1"/>
      <c r="EJA2124" s="1"/>
      <c r="EJB2124" s="1"/>
      <c r="EJC2124" s="1"/>
      <c r="EJD2124" s="1"/>
      <c r="EJE2124" s="1"/>
      <c r="EJF2124" s="1"/>
      <c r="EJG2124" s="1"/>
      <c r="EJH2124" s="1"/>
      <c r="EJI2124" s="1"/>
      <c r="EJJ2124" s="1"/>
      <c r="EJK2124" s="1"/>
      <c r="EJL2124" s="1"/>
      <c r="EJM2124" s="1"/>
      <c r="EJN2124" s="1"/>
      <c r="EJO2124" s="1"/>
      <c r="EJP2124" s="1"/>
      <c r="EJQ2124" s="1"/>
      <c r="EJR2124" s="1"/>
      <c r="EJS2124" s="1"/>
      <c r="EJT2124" s="1"/>
      <c r="EJU2124" s="1"/>
      <c r="EJV2124" s="1"/>
      <c r="EJW2124" s="1"/>
      <c r="EJX2124" s="1"/>
      <c r="EJY2124" s="1"/>
      <c r="EJZ2124" s="1"/>
      <c r="EKA2124" s="1"/>
      <c r="EKB2124" s="1"/>
      <c r="EKC2124" s="1"/>
      <c r="EKD2124" s="1"/>
      <c r="EKE2124" s="1"/>
      <c r="EKF2124" s="1"/>
      <c r="EKG2124" s="1"/>
      <c r="EKH2124" s="1"/>
      <c r="EKI2124" s="1"/>
      <c r="EKJ2124" s="1"/>
      <c r="EKK2124" s="1"/>
      <c r="EKL2124" s="1"/>
      <c r="EKM2124" s="1"/>
      <c r="EKN2124" s="1"/>
      <c r="EKO2124" s="1"/>
      <c r="EKP2124" s="1"/>
      <c r="EKQ2124" s="1"/>
      <c r="EKR2124" s="1"/>
      <c r="EKS2124" s="1"/>
      <c r="EKT2124" s="1"/>
      <c r="EKU2124" s="1"/>
      <c r="EKV2124" s="1"/>
      <c r="EKW2124" s="1"/>
      <c r="EKX2124" s="1"/>
      <c r="EKY2124" s="1"/>
      <c r="EKZ2124" s="1"/>
      <c r="ELA2124" s="1"/>
      <c r="ELB2124" s="1"/>
      <c r="ELC2124" s="1"/>
      <c r="ELD2124" s="1"/>
      <c r="ELE2124" s="1"/>
      <c r="ELF2124" s="1"/>
      <c r="ELG2124" s="1"/>
      <c r="ELH2124" s="1"/>
      <c r="ELI2124" s="1"/>
      <c r="ELJ2124" s="1"/>
      <c r="ELK2124" s="1"/>
      <c r="ELL2124" s="1"/>
      <c r="ELM2124" s="1"/>
      <c r="ELN2124" s="1"/>
      <c r="ELO2124" s="1"/>
      <c r="ELP2124" s="1"/>
      <c r="ELQ2124" s="1"/>
      <c r="ELR2124" s="1"/>
      <c r="ELS2124" s="1"/>
      <c r="ELT2124" s="1"/>
      <c r="ELU2124" s="1"/>
      <c r="ELV2124" s="1"/>
      <c r="ELW2124" s="1"/>
      <c r="ELX2124" s="1"/>
      <c r="ELY2124" s="1"/>
      <c r="ELZ2124" s="1"/>
      <c r="EMA2124" s="1"/>
      <c r="EMB2124" s="1"/>
      <c r="EMC2124" s="1"/>
      <c r="EMD2124" s="1"/>
      <c r="EME2124" s="1"/>
      <c r="EMF2124" s="1"/>
      <c r="EMG2124" s="1"/>
      <c r="EMH2124" s="1"/>
      <c r="EMI2124" s="1"/>
      <c r="EMJ2124" s="1"/>
      <c r="EMK2124" s="1"/>
      <c r="EML2124" s="1"/>
      <c r="EMM2124" s="1"/>
      <c r="EMN2124" s="1"/>
      <c r="EMO2124" s="1"/>
      <c r="EMP2124" s="1"/>
      <c r="EMQ2124" s="1"/>
      <c r="EMR2124" s="1"/>
      <c r="EMS2124" s="1"/>
      <c r="EMT2124" s="1"/>
      <c r="EMU2124" s="1"/>
      <c r="EMV2124" s="1"/>
      <c r="EMW2124" s="1"/>
      <c r="EMX2124" s="1"/>
      <c r="EMY2124" s="1"/>
      <c r="EMZ2124" s="1"/>
      <c r="ENA2124" s="1"/>
      <c r="ENB2124" s="1"/>
      <c r="ENC2124" s="1"/>
      <c r="END2124" s="1"/>
      <c r="ENE2124" s="1"/>
      <c r="ENF2124" s="1"/>
      <c r="ENG2124" s="1"/>
      <c r="ENH2124" s="1"/>
      <c r="ENI2124" s="1"/>
      <c r="ENJ2124" s="1"/>
      <c r="ENK2124" s="1"/>
      <c r="ENL2124" s="1"/>
      <c r="ENM2124" s="1"/>
      <c r="ENN2124" s="1"/>
      <c r="ENO2124" s="1"/>
      <c r="ENP2124" s="1"/>
      <c r="ENQ2124" s="1"/>
      <c r="ENR2124" s="1"/>
      <c r="ENS2124" s="1"/>
      <c r="ENT2124" s="1"/>
      <c r="ENU2124" s="1"/>
      <c r="ENV2124" s="1"/>
      <c r="ENW2124" s="1"/>
      <c r="ENX2124" s="1"/>
      <c r="ENY2124" s="1"/>
      <c r="ENZ2124" s="1"/>
      <c r="EOA2124" s="1"/>
      <c r="EOB2124" s="1"/>
      <c r="EOC2124" s="1"/>
      <c r="EOD2124" s="1"/>
      <c r="EOE2124" s="1"/>
      <c r="EOF2124" s="1"/>
      <c r="EOG2124" s="1"/>
      <c r="EOH2124" s="1"/>
      <c r="EOI2124" s="1"/>
      <c r="EOJ2124" s="1"/>
      <c r="EOK2124" s="1"/>
      <c r="EOL2124" s="1"/>
      <c r="EOM2124" s="1"/>
      <c r="EON2124" s="1"/>
      <c r="EOO2124" s="1"/>
      <c r="EOP2124" s="1"/>
      <c r="EOQ2124" s="1"/>
      <c r="EOR2124" s="1"/>
      <c r="EOS2124" s="1"/>
      <c r="EOT2124" s="1"/>
      <c r="EOU2124" s="1"/>
      <c r="EOV2124" s="1"/>
      <c r="EOW2124" s="1"/>
      <c r="EOX2124" s="1"/>
      <c r="EOY2124" s="1"/>
      <c r="EOZ2124" s="1"/>
      <c r="EPA2124" s="1"/>
      <c r="EPB2124" s="1"/>
      <c r="EPC2124" s="1"/>
      <c r="EPD2124" s="1"/>
      <c r="EPE2124" s="1"/>
      <c r="EPF2124" s="1"/>
      <c r="EPG2124" s="1"/>
      <c r="EPH2124" s="1"/>
      <c r="EPI2124" s="1"/>
      <c r="EPJ2124" s="1"/>
      <c r="EPK2124" s="1"/>
      <c r="EPL2124" s="1"/>
      <c r="EPM2124" s="1"/>
      <c r="EPN2124" s="1"/>
      <c r="EPO2124" s="1"/>
      <c r="EPP2124" s="1"/>
      <c r="EPQ2124" s="1"/>
      <c r="EPR2124" s="1"/>
      <c r="EPS2124" s="1"/>
      <c r="EPT2124" s="1"/>
      <c r="EPU2124" s="1"/>
      <c r="EPV2124" s="1"/>
      <c r="EPW2124" s="1"/>
      <c r="EPX2124" s="1"/>
      <c r="EPY2124" s="1"/>
      <c r="EPZ2124" s="1"/>
      <c r="EQA2124" s="1"/>
      <c r="EQB2124" s="1"/>
      <c r="EQC2124" s="1"/>
      <c r="EQD2124" s="1"/>
      <c r="EQE2124" s="1"/>
      <c r="EQF2124" s="1"/>
      <c r="EQG2124" s="1"/>
      <c r="EQH2124" s="1"/>
      <c r="EQI2124" s="1"/>
      <c r="EQJ2124" s="1"/>
      <c r="EQK2124" s="1"/>
      <c r="EQL2124" s="1"/>
      <c r="EQM2124" s="1"/>
      <c r="EQN2124" s="1"/>
      <c r="EQO2124" s="1"/>
      <c r="EQP2124" s="1"/>
      <c r="EQQ2124" s="1"/>
      <c r="EQR2124" s="1"/>
      <c r="EQS2124" s="1"/>
      <c r="EQT2124" s="1"/>
      <c r="EQU2124" s="1"/>
      <c r="EQV2124" s="1"/>
      <c r="EQW2124" s="1"/>
      <c r="EQX2124" s="1"/>
      <c r="EQY2124" s="1"/>
      <c r="EQZ2124" s="1"/>
      <c r="ERA2124" s="1"/>
      <c r="ERB2124" s="1"/>
      <c r="ERC2124" s="1"/>
      <c r="ERD2124" s="1"/>
      <c r="ERE2124" s="1"/>
      <c r="ERF2124" s="1"/>
      <c r="ERG2124" s="1"/>
      <c r="ERH2124" s="1"/>
      <c r="ERI2124" s="1"/>
      <c r="ERJ2124" s="1"/>
      <c r="ERK2124" s="1"/>
      <c r="ERL2124" s="1"/>
      <c r="ERM2124" s="1"/>
      <c r="ERN2124" s="1"/>
      <c r="ERO2124" s="1"/>
      <c r="ERP2124" s="1"/>
      <c r="ERQ2124" s="1"/>
      <c r="ERR2124" s="1"/>
      <c r="ERS2124" s="1"/>
      <c r="ERT2124" s="1"/>
      <c r="ERU2124" s="1"/>
      <c r="ERV2124" s="1"/>
      <c r="ERW2124" s="1"/>
      <c r="ERX2124" s="1"/>
      <c r="ERY2124" s="1"/>
      <c r="ERZ2124" s="1"/>
      <c r="ESA2124" s="1"/>
      <c r="ESB2124" s="1"/>
      <c r="ESC2124" s="1"/>
      <c r="ESD2124" s="1"/>
      <c r="ESE2124" s="1"/>
      <c r="ESF2124" s="1"/>
      <c r="ESG2124" s="1"/>
      <c r="ESH2124" s="1"/>
      <c r="ESI2124" s="1"/>
      <c r="ESJ2124" s="1"/>
      <c r="ESK2124" s="1"/>
      <c r="ESL2124" s="1"/>
      <c r="ESM2124" s="1"/>
      <c r="ESN2124" s="1"/>
      <c r="ESO2124" s="1"/>
      <c r="ESP2124" s="1"/>
      <c r="ESQ2124" s="1"/>
      <c r="ESR2124" s="1"/>
      <c r="ESS2124" s="1"/>
      <c r="EST2124" s="1"/>
      <c r="ESU2124" s="1"/>
      <c r="ESV2124" s="1"/>
      <c r="ESW2124" s="1"/>
      <c r="ESX2124" s="1"/>
      <c r="ESY2124" s="1"/>
      <c r="ESZ2124" s="1"/>
      <c r="ETA2124" s="1"/>
      <c r="ETB2124" s="1"/>
      <c r="ETC2124" s="1"/>
      <c r="ETD2124" s="1"/>
      <c r="ETE2124" s="1"/>
      <c r="ETF2124" s="1"/>
      <c r="ETG2124" s="1"/>
      <c r="ETH2124" s="1"/>
      <c r="ETI2124" s="1"/>
      <c r="ETJ2124" s="1"/>
      <c r="ETK2124" s="1"/>
      <c r="ETL2124" s="1"/>
      <c r="ETM2124" s="1"/>
      <c r="ETN2124" s="1"/>
      <c r="ETO2124" s="1"/>
      <c r="ETP2124" s="1"/>
      <c r="ETQ2124" s="1"/>
      <c r="ETR2124" s="1"/>
      <c r="ETS2124" s="1"/>
      <c r="ETT2124" s="1"/>
      <c r="ETU2124" s="1"/>
      <c r="ETV2124" s="1"/>
      <c r="ETW2124" s="1"/>
      <c r="ETX2124" s="1"/>
      <c r="ETY2124" s="1"/>
      <c r="ETZ2124" s="1"/>
      <c r="EUA2124" s="1"/>
      <c r="EUB2124" s="1"/>
      <c r="EUC2124" s="1"/>
      <c r="EUD2124" s="1"/>
      <c r="EUE2124" s="1"/>
      <c r="EUF2124" s="1"/>
      <c r="EUG2124" s="1"/>
      <c r="EUH2124" s="1"/>
      <c r="EUI2124" s="1"/>
      <c r="EUJ2124" s="1"/>
      <c r="EUK2124" s="1"/>
      <c r="EUL2124" s="1"/>
      <c r="EUM2124" s="1"/>
      <c r="EUN2124" s="1"/>
      <c r="EUO2124" s="1"/>
      <c r="EUP2124" s="1"/>
      <c r="EUQ2124" s="1"/>
      <c r="EUR2124" s="1"/>
      <c r="EUS2124" s="1"/>
      <c r="EUT2124" s="1"/>
      <c r="EUU2124" s="1"/>
      <c r="EUV2124" s="1"/>
      <c r="EUW2124" s="1"/>
      <c r="EUX2124" s="1"/>
      <c r="EUY2124" s="1"/>
      <c r="EUZ2124" s="1"/>
      <c r="EVA2124" s="1"/>
      <c r="EVB2124" s="1"/>
      <c r="EVC2124" s="1"/>
      <c r="EVD2124" s="1"/>
      <c r="EVE2124" s="1"/>
      <c r="EVF2124" s="1"/>
      <c r="EVG2124" s="1"/>
      <c r="EVH2124" s="1"/>
      <c r="EVI2124" s="1"/>
      <c r="EVJ2124" s="1"/>
      <c r="EVK2124" s="1"/>
      <c r="EVL2124" s="1"/>
      <c r="EVM2124" s="1"/>
      <c r="EVN2124" s="1"/>
      <c r="EVO2124" s="1"/>
      <c r="EVP2124" s="1"/>
      <c r="EVQ2124" s="1"/>
      <c r="EVR2124" s="1"/>
      <c r="EVS2124" s="1"/>
      <c r="EVT2124" s="1"/>
      <c r="EVU2124" s="1"/>
      <c r="EVV2124" s="1"/>
      <c r="EVW2124" s="1"/>
      <c r="EVX2124" s="1"/>
      <c r="EVY2124" s="1"/>
      <c r="EVZ2124" s="1"/>
      <c r="EWA2124" s="1"/>
      <c r="EWB2124" s="1"/>
      <c r="EWC2124" s="1"/>
      <c r="EWD2124" s="1"/>
      <c r="EWE2124" s="1"/>
      <c r="EWF2124" s="1"/>
      <c r="EWG2124" s="1"/>
      <c r="EWH2124" s="1"/>
      <c r="EWI2124" s="1"/>
      <c r="EWJ2124" s="1"/>
      <c r="EWK2124" s="1"/>
      <c r="EWL2124" s="1"/>
      <c r="EWM2124" s="1"/>
      <c r="EWN2124" s="1"/>
      <c r="EWO2124" s="1"/>
      <c r="EWP2124" s="1"/>
      <c r="EWQ2124" s="1"/>
      <c r="EWR2124" s="1"/>
      <c r="EWS2124" s="1"/>
      <c r="EWT2124" s="1"/>
      <c r="EWU2124" s="1"/>
      <c r="EWV2124" s="1"/>
      <c r="EWW2124" s="1"/>
      <c r="EWX2124" s="1"/>
      <c r="EWY2124" s="1"/>
      <c r="EWZ2124" s="1"/>
      <c r="EXA2124" s="1"/>
      <c r="EXB2124" s="1"/>
      <c r="EXC2124" s="1"/>
      <c r="EXD2124" s="1"/>
      <c r="EXE2124" s="1"/>
      <c r="EXF2124" s="1"/>
      <c r="EXG2124" s="1"/>
      <c r="EXH2124" s="1"/>
      <c r="EXI2124" s="1"/>
      <c r="EXJ2124" s="1"/>
      <c r="EXK2124" s="1"/>
      <c r="EXL2124" s="1"/>
      <c r="EXM2124" s="1"/>
      <c r="EXN2124" s="1"/>
      <c r="EXO2124" s="1"/>
      <c r="EXP2124" s="1"/>
      <c r="EXQ2124" s="1"/>
      <c r="EXR2124" s="1"/>
      <c r="EXS2124" s="1"/>
      <c r="EXT2124" s="1"/>
      <c r="EXU2124" s="1"/>
      <c r="EXV2124" s="1"/>
      <c r="EXW2124" s="1"/>
      <c r="EXX2124" s="1"/>
      <c r="EXY2124" s="1"/>
      <c r="EXZ2124" s="1"/>
      <c r="EYA2124" s="1"/>
      <c r="EYB2124" s="1"/>
      <c r="EYC2124" s="1"/>
      <c r="EYD2124" s="1"/>
      <c r="EYE2124" s="1"/>
      <c r="EYF2124" s="1"/>
      <c r="EYG2124" s="1"/>
      <c r="EYH2124" s="1"/>
      <c r="EYI2124" s="1"/>
      <c r="EYJ2124" s="1"/>
      <c r="EYK2124" s="1"/>
      <c r="EYL2124" s="1"/>
      <c r="EYM2124" s="1"/>
      <c r="EYN2124" s="1"/>
      <c r="EYO2124" s="1"/>
      <c r="EYP2124" s="1"/>
      <c r="EYQ2124" s="1"/>
      <c r="EYR2124" s="1"/>
      <c r="EYS2124" s="1"/>
      <c r="EYT2124" s="1"/>
      <c r="EYU2124" s="1"/>
      <c r="EYV2124" s="1"/>
      <c r="EYW2124" s="1"/>
      <c r="EYX2124" s="1"/>
      <c r="EYY2124" s="1"/>
      <c r="EYZ2124" s="1"/>
      <c r="EZA2124" s="1"/>
      <c r="EZB2124" s="1"/>
      <c r="EZC2124" s="1"/>
      <c r="EZD2124" s="1"/>
      <c r="EZE2124" s="1"/>
      <c r="EZF2124" s="1"/>
      <c r="EZG2124" s="1"/>
      <c r="EZH2124" s="1"/>
      <c r="EZI2124" s="1"/>
      <c r="EZJ2124" s="1"/>
      <c r="EZK2124" s="1"/>
      <c r="EZL2124" s="1"/>
      <c r="EZM2124" s="1"/>
      <c r="EZN2124" s="1"/>
      <c r="EZO2124" s="1"/>
      <c r="EZP2124" s="1"/>
      <c r="EZQ2124" s="1"/>
      <c r="EZR2124" s="1"/>
      <c r="EZS2124" s="1"/>
      <c r="EZT2124" s="1"/>
      <c r="EZU2124" s="1"/>
      <c r="EZV2124" s="1"/>
      <c r="EZW2124" s="1"/>
      <c r="EZX2124" s="1"/>
      <c r="EZY2124" s="1"/>
      <c r="EZZ2124" s="1"/>
      <c r="FAA2124" s="1"/>
      <c r="FAB2124" s="1"/>
      <c r="FAC2124" s="1"/>
      <c r="FAD2124" s="1"/>
      <c r="FAE2124" s="1"/>
      <c r="FAF2124" s="1"/>
      <c r="FAG2124" s="1"/>
      <c r="FAH2124" s="1"/>
      <c r="FAI2124" s="1"/>
      <c r="FAJ2124" s="1"/>
      <c r="FAK2124" s="1"/>
      <c r="FAL2124" s="1"/>
      <c r="FAM2124" s="1"/>
      <c r="FAN2124" s="1"/>
      <c r="FAO2124" s="1"/>
      <c r="FAP2124" s="1"/>
      <c r="FAQ2124" s="1"/>
      <c r="FAR2124" s="1"/>
      <c r="FAS2124" s="1"/>
      <c r="FAT2124" s="1"/>
      <c r="FAU2124" s="1"/>
      <c r="FAV2124" s="1"/>
      <c r="FAW2124" s="1"/>
      <c r="FAX2124" s="1"/>
      <c r="FAY2124" s="1"/>
      <c r="FAZ2124" s="1"/>
      <c r="FBA2124" s="1"/>
      <c r="FBB2124" s="1"/>
      <c r="FBC2124" s="1"/>
      <c r="FBD2124" s="1"/>
      <c r="FBE2124" s="1"/>
      <c r="FBF2124" s="1"/>
      <c r="FBG2124" s="1"/>
      <c r="FBH2124" s="1"/>
      <c r="FBI2124" s="1"/>
      <c r="FBJ2124" s="1"/>
      <c r="FBK2124" s="1"/>
      <c r="FBL2124" s="1"/>
      <c r="FBM2124" s="1"/>
      <c r="FBN2124" s="1"/>
      <c r="FBO2124" s="1"/>
      <c r="FBP2124" s="1"/>
      <c r="FBQ2124" s="1"/>
      <c r="FBR2124" s="1"/>
      <c r="FBS2124" s="1"/>
      <c r="FBT2124" s="1"/>
      <c r="FBU2124" s="1"/>
      <c r="FBV2124" s="1"/>
      <c r="FBW2124" s="1"/>
      <c r="FBX2124" s="1"/>
      <c r="FBY2124" s="1"/>
      <c r="FBZ2124" s="1"/>
      <c r="FCA2124" s="1"/>
      <c r="FCB2124" s="1"/>
      <c r="FCC2124" s="1"/>
      <c r="FCD2124" s="1"/>
      <c r="FCE2124" s="1"/>
      <c r="FCF2124" s="1"/>
      <c r="FCG2124" s="1"/>
      <c r="FCH2124" s="1"/>
      <c r="FCI2124" s="1"/>
      <c r="FCJ2124" s="1"/>
      <c r="FCK2124" s="1"/>
      <c r="FCL2124" s="1"/>
      <c r="FCM2124" s="1"/>
      <c r="FCN2124" s="1"/>
      <c r="FCO2124" s="1"/>
      <c r="FCP2124" s="1"/>
      <c r="FCQ2124" s="1"/>
      <c r="FCR2124" s="1"/>
      <c r="FCS2124" s="1"/>
      <c r="FCT2124" s="1"/>
      <c r="FCU2124" s="1"/>
      <c r="FCV2124" s="1"/>
      <c r="FCW2124" s="1"/>
      <c r="FCX2124" s="1"/>
      <c r="FCY2124" s="1"/>
      <c r="FCZ2124" s="1"/>
      <c r="FDA2124" s="1"/>
      <c r="FDB2124" s="1"/>
      <c r="FDC2124" s="1"/>
      <c r="FDD2124" s="1"/>
      <c r="FDE2124" s="1"/>
      <c r="FDF2124" s="1"/>
      <c r="FDG2124" s="1"/>
      <c r="FDH2124" s="1"/>
      <c r="FDI2124" s="1"/>
      <c r="FDJ2124" s="1"/>
      <c r="FDK2124" s="1"/>
      <c r="FDL2124" s="1"/>
      <c r="FDM2124" s="1"/>
      <c r="FDN2124" s="1"/>
      <c r="FDO2124" s="1"/>
      <c r="FDP2124" s="1"/>
      <c r="FDQ2124" s="1"/>
      <c r="FDR2124" s="1"/>
      <c r="FDS2124" s="1"/>
      <c r="FDT2124" s="1"/>
      <c r="FDU2124" s="1"/>
      <c r="FDV2124" s="1"/>
      <c r="FDW2124" s="1"/>
      <c r="FDX2124" s="1"/>
      <c r="FDY2124" s="1"/>
      <c r="FDZ2124" s="1"/>
      <c r="FEA2124" s="1"/>
      <c r="FEB2124" s="1"/>
      <c r="FEC2124" s="1"/>
      <c r="FED2124" s="1"/>
      <c r="FEE2124" s="1"/>
      <c r="FEF2124" s="1"/>
      <c r="FEG2124" s="1"/>
      <c r="FEH2124" s="1"/>
      <c r="FEI2124" s="1"/>
      <c r="FEJ2124" s="1"/>
      <c r="FEK2124" s="1"/>
      <c r="FEL2124" s="1"/>
      <c r="FEM2124" s="1"/>
      <c r="FEN2124" s="1"/>
      <c r="FEO2124" s="1"/>
      <c r="FEP2124" s="1"/>
      <c r="FEQ2124" s="1"/>
      <c r="FER2124" s="1"/>
      <c r="FES2124" s="1"/>
      <c r="FET2124" s="1"/>
      <c r="FEU2124" s="1"/>
      <c r="FEV2124" s="1"/>
      <c r="FEW2124" s="1"/>
      <c r="FEX2124" s="1"/>
      <c r="FEY2124" s="1"/>
      <c r="FEZ2124" s="1"/>
      <c r="FFA2124" s="1"/>
      <c r="FFB2124" s="1"/>
      <c r="FFC2124" s="1"/>
      <c r="FFD2124" s="1"/>
      <c r="FFE2124" s="1"/>
      <c r="FFF2124" s="1"/>
      <c r="FFG2124" s="1"/>
      <c r="FFH2124" s="1"/>
      <c r="FFI2124" s="1"/>
      <c r="FFJ2124" s="1"/>
      <c r="FFK2124" s="1"/>
      <c r="FFL2124" s="1"/>
      <c r="FFM2124" s="1"/>
      <c r="FFN2124" s="1"/>
      <c r="FFO2124" s="1"/>
      <c r="FFP2124" s="1"/>
      <c r="FFQ2124" s="1"/>
      <c r="FFR2124" s="1"/>
      <c r="FFS2124" s="1"/>
      <c r="FFT2124" s="1"/>
      <c r="FFU2124" s="1"/>
      <c r="FFV2124" s="1"/>
      <c r="FFW2124" s="1"/>
      <c r="FFX2124" s="1"/>
      <c r="FFY2124" s="1"/>
      <c r="FFZ2124" s="1"/>
      <c r="FGA2124" s="1"/>
      <c r="FGB2124" s="1"/>
      <c r="FGC2124" s="1"/>
      <c r="FGD2124" s="1"/>
      <c r="FGE2124" s="1"/>
      <c r="FGF2124" s="1"/>
      <c r="FGG2124" s="1"/>
      <c r="FGH2124" s="1"/>
      <c r="FGI2124" s="1"/>
      <c r="FGJ2124" s="1"/>
      <c r="FGK2124" s="1"/>
      <c r="FGL2124" s="1"/>
      <c r="FGM2124" s="1"/>
      <c r="FGN2124" s="1"/>
      <c r="FGO2124" s="1"/>
      <c r="FGP2124" s="1"/>
      <c r="FGQ2124" s="1"/>
      <c r="FGR2124" s="1"/>
      <c r="FGS2124" s="1"/>
      <c r="FGT2124" s="1"/>
      <c r="FGU2124" s="1"/>
      <c r="FGV2124" s="1"/>
      <c r="FGW2124" s="1"/>
      <c r="FGX2124" s="1"/>
      <c r="FGY2124" s="1"/>
      <c r="FGZ2124" s="1"/>
      <c r="FHA2124" s="1"/>
      <c r="FHB2124" s="1"/>
      <c r="FHC2124" s="1"/>
      <c r="FHD2124" s="1"/>
      <c r="FHE2124" s="1"/>
      <c r="FHF2124" s="1"/>
      <c r="FHG2124" s="1"/>
      <c r="FHH2124" s="1"/>
      <c r="FHI2124" s="1"/>
      <c r="FHJ2124" s="1"/>
      <c r="FHK2124" s="1"/>
      <c r="FHL2124" s="1"/>
      <c r="FHM2124" s="1"/>
      <c r="FHN2124" s="1"/>
      <c r="FHO2124" s="1"/>
      <c r="FHP2124" s="1"/>
      <c r="FHQ2124" s="1"/>
      <c r="FHR2124" s="1"/>
      <c r="FHS2124" s="1"/>
      <c r="FHT2124" s="1"/>
      <c r="FHU2124" s="1"/>
      <c r="FHV2124" s="1"/>
      <c r="FHW2124" s="1"/>
      <c r="FHX2124" s="1"/>
      <c r="FHY2124" s="1"/>
      <c r="FHZ2124" s="1"/>
      <c r="FIA2124" s="1"/>
      <c r="FIB2124" s="1"/>
      <c r="FIC2124" s="1"/>
      <c r="FID2124" s="1"/>
      <c r="FIE2124" s="1"/>
      <c r="FIF2124" s="1"/>
      <c r="FIG2124" s="1"/>
      <c r="FIH2124" s="1"/>
      <c r="FII2124" s="1"/>
      <c r="FIJ2124" s="1"/>
      <c r="FIK2124" s="1"/>
      <c r="FIL2124" s="1"/>
      <c r="FIM2124" s="1"/>
      <c r="FIN2124" s="1"/>
      <c r="FIO2124" s="1"/>
      <c r="FIP2124" s="1"/>
      <c r="FIQ2124" s="1"/>
      <c r="FIR2124" s="1"/>
      <c r="FIS2124" s="1"/>
      <c r="FIT2124" s="1"/>
      <c r="FIU2124" s="1"/>
      <c r="FIV2124" s="1"/>
      <c r="FIW2124" s="1"/>
      <c r="FIX2124" s="1"/>
      <c r="FIY2124" s="1"/>
      <c r="FIZ2124" s="1"/>
      <c r="FJA2124" s="1"/>
      <c r="FJB2124" s="1"/>
      <c r="FJC2124" s="1"/>
      <c r="FJD2124" s="1"/>
      <c r="FJE2124" s="1"/>
      <c r="FJF2124" s="1"/>
      <c r="FJG2124" s="1"/>
      <c r="FJH2124" s="1"/>
      <c r="FJI2124" s="1"/>
      <c r="FJJ2124" s="1"/>
      <c r="FJK2124" s="1"/>
      <c r="FJL2124" s="1"/>
      <c r="FJM2124" s="1"/>
      <c r="FJN2124" s="1"/>
      <c r="FJO2124" s="1"/>
      <c r="FJP2124" s="1"/>
      <c r="FJQ2124" s="1"/>
      <c r="FJR2124" s="1"/>
      <c r="FJS2124" s="1"/>
      <c r="FJT2124" s="1"/>
      <c r="FJU2124" s="1"/>
      <c r="FJV2124" s="1"/>
      <c r="FJW2124" s="1"/>
      <c r="FJX2124" s="1"/>
      <c r="FJY2124" s="1"/>
      <c r="FJZ2124" s="1"/>
      <c r="FKA2124" s="1"/>
      <c r="FKB2124" s="1"/>
      <c r="FKC2124" s="1"/>
      <c r="FKD2124" s="1"/>
      <c r="FKE2124" s="1"/>
      <c r="FKF2124" s="1"/>
      <c r="FKG2124" s="1"/>
      <c r="FKH2124" s="1"/>
      <c r="FKI2124" s="1"/>
      <c r="FKJ2124" s="1"/>
      <c r="FKK2124" s="1"/>
      <c r="FKL2124" s="1"/>
      <c r="FKM2124" s="1"/>
      <c r="FKN2124" s="1"/>
      <c r="FKO2124" s="1"/>
      <c r="FKP2124" s="1"/>
      <c r="FKQ2124" s="1"/>
      <c r="FKR2124" s="1"/>
      <c r="FKS2124" s="1"/>
      <c r="FKT2124" s="1"/>
      <c r="FKU2124" s="1"/>
      <c r="FKV2124" s="1"/>
      <c r="FKW2124" s="1"/>
      <c r="FKX2124" s="1"/>
      <c r="FKY2124" s="1"/>
      <c r="FKZ2124" s="1"/>
      <c r="FLA2124" s="1"/>
      <c r="FLB2124" s="1"/>
      <c r="FLC2124" s="1"/>
      <c r="FLD2124" s="1"/>
      <c r="FLE2124" s="1"/>
      <c r="FLF2124" s="1"/>
      <c r="FLG2124" s="1"/>
      <c r="FLH2124" s="1"/>
      <c r="FLI2124" s="1"/>
      <c r="FLJ2124" s="1"/>
      <c r="FLK2124" s="1"/>
      <c r="FLL2124" s="1"/>
      <c r="FLM2124" s="1"/>
      <c r="FLN2124" s="1"/>
      <c r="FLO2124" s="1"/>
      <c r="FLP2124" s="1"/>
      <c r="FLQ2124" s="1"/>
      <c r="FLR2124" s="1"/>
      <c r="FLS2124" s="1"/>
      <c r="FLT2124" s="1"/>
      <c r="FLU2124" s="1"/>
      <c r="FLV2124" s="1"/>
      <c r="FLW2124" s="1"/>
      <c r="FLX2124" s="1"/>
      <c r="FLY2124" s="1"/>
      <c r="FLZ2124" s="1"/>
      <c r="FMA2124" s="1"/>
      <c r="FMB2124" s="1"/>
      <c r="FMC2124" s="1"/>
      <c r="FMD2124" s="1"/>
      <c r="FME2124" s="1"/>
      <c r="FMF2124" s="1"/>
      <c r="FMG2124" s="1"/>
      <c r="FMH2124" s="1"/>
      <c r="FMI2124" s="1"/>
      <c r="FMJ2124" s="1"/>
      <c r="FMK2124" s="1"/>
      <c r="FML2124" s="1"/>
      <c r="FMM2124" s="1"/>
      <c r="FMN2124" s="1"/>
      <c r="FMO2124" s="1"/>
      <c r="FMP2124" s="1"/>
      <c r="FMQ2124" s="1"/>
      <c r="FMR2124" s="1"/>
      <c r="FMS2124" s="1"/>
      <c r="FMT2124" s="1"/>
      <c r="FMU2124" s="1"/>
      <c r="FMV2124" s="1"/>
      <c r="FMW2124" s="1"/>
      <c r="FMX2124" s="1"/>
      <c r="FMY2124" s="1"/>
      <c r="FMZ2124" s="1"/>
      <c r="FNA2124" s="1"/>
      <c r="FNB2124" s="1"/>
      <c r="FNC2124" s="1"/>
      <c r="FND2124" s="1"/>
      <c r="FNE2124" s="1"/>
      <c r="FNF2124" s="1"/>
      <c r="FNG2124" s="1"/>
      <c r="FNH2124" s="1"/>
      <c r="FNI2124" s="1"/>
      <c r="FNJ2124" s="1"/>
      <c r="FNK2124" s="1"/>
      <c r="FNL2124" s="1"/>
      <c r="FNM2124" s="1"/>
      <c r="FNN2124" s="1"/>
      <c r="FNO2124" s="1"/>
      <c r="FNP2124" s="1"/>
      <c r="FNQ2124" s="1"/>
      <c r="FNR2124" s="1"/>
      <c r="FNS2124" s="1"/>
      <c r="FNT2124" s="1"/>
      <c r="FNU2124" s="1"/>
      <c r="FNV2124" s="1"/>
      <c r="FNW2124" s="1"/>
      <c r="FNX2124" s="1"/>
      <c r="FNY2124" s="1"/>
      <c r="FNZ2124" s="1"/>
      <c r="FOA2124" s="1"/>
      <c r="FOB2124" s="1"/>
      <c r="FOC2124" s="1"/>
      <c r="FOD2124" s="1"/>
      <c r="FOE2124" s="1"/>
      <c r="FOF2124" s="1"/>
      <c r="FOG2124" s="1"/>
      <c r="FOH2124" s="1"/>
      <c r="FOI2124" s="1"/>
      <c r="FOJ2124" s="1"/>
      <c r="FOK2124" s="1"/>
      <c r="FOL2124" s="1"/>
      <c r="FOM2124" s="1"/>
      <c r="FON2124" s="1"/>
      <c r="FOO2124" s="1"/>
      <c r="FOP2124" s="1"/>
      <c r="FOQ2124" s="1"/>
      <c r="FOR2124" s="1"/>
      <c r="FOS2124" s="1"/>
      <c r="FOT2124" s="1"/>
      <c r="FOU2124" s="1"/>
      <c r="FOV2124" s="1"/>
      <c r="FOW2124" s="1"/>
      <c r="FOX2124" s="1"/>
      <c r="FOY2124" s="1"/>
      <c r="FOZ2124" s="1"/>
      <c r="FPA2124" s="1"/>
      <c r="FPB2124" s="1"/>
      <c r="FPC2124" s="1"/>
      <c r="FPD2124" s="1"/>
      <c r="FPE2124" s="1"/>
      <c r="FPF2124" s="1"/>
      <c r="FPG2124" s="1"/>
      <c r="FPH2124" s="1"/>
      <c r="FPI2124" s="1"/>
      <c r="FPJ2124" s="1"/>
      <c r="FPK2124" s="1"/>
      <c r="FPL2124" s="1"/>
      <c r="FPM2124" s="1"/>
      <c r="FPN2124" s="1"/>
      <c r="FPO2124" s="1"/>
      <c r="FPP2124" s="1"/>
      <c r="FPQ2124" s="1"/>
      <c r="FPR2124" s="1"/>
      <c r="FPS2124" s="1"/>
      <c r="FPT2124" s="1"/>
      <c r="FPU2124" s="1"/>
      <c r="FPV2124" s="1"/>
      <c r="FPW2124" s="1"/>
      <c r="FPX2124" s="1"/>
      <c r="FPY2124" s="1"/>
      <c r="FPZ2124" s="1"/>
      <c r="FQA2124" s="1"/>
      <c r="FQB2124" s="1"/>
      <c r="FQC2124" s="1"/>
      <c r="FQD2124" s="1"/>
      <c r="FQE2124" s="1"/>
      <c r="FQF2124" s="1"/>
      <c r="FQG2124" s="1"/>
      <c r="FQH2124" s="1"/>
      <c r="FQI2124" s="1"/>
      <c r="FQJ2124" s="1"/>
      <c r="FQK2124" s="1"/>
      <c r="FQL2124" s="1"/>
      <c r="FQM2124" s="1"/>
      <c r="FQN2124" s="1"/>
      <c r="FQO2124" s="1"/>
      <c r="FQP2124" s="1"/>
      <c r="FQQ2124" s="1"/>
      <c r="FQR2124" s="1"/>
      <c r="FQS2124" s="1"/>
      <c r="FQT2124" s="1"/>
      <c r="FQU2124" s="1"/>
      <c r="FQV2124" s="1"/>
      <c r="FQW2124" s="1"/>
      <c r="FQX2124" s="1"/>
      <c r="FQY2124" s="1"/>
      <c r="FQZ2124" s="1"/>
      <c r="FRA2124" s="1"/>
      <c r="FRB2124" s="1"/>
      <c r="FRC2124" s="1"/>
      <c r="FRD2124" s="1"/>
      <c r="FRE2124" s="1"/>
      <c r="FRF2124" s="1"/>
      <c r="FRG2124" s="1"/>
      <c r="FRH2124" s="1"/>
      <c r="FRI2124" s="1"/>
      <c r="FRJ2124" s="1"/>
      <c r="FRK2124" s="1"/>
      <c r="FRL2124" s="1"/>
      <c r="FRM2124" s="1"/>
      <c r="FRN2124" s="1"/>
      <c r="FRO2124" s="1"/>
      <c r="FRP2124" s="1"/>
      <c r="FRQ2124" s="1"/>
      <c r="FRR2124" s="1"/>
      <c r="FRS2124" s="1"/>
      <c r="FRT2124" s="1"/>
      <c r="FRU2124" s="1"/>
      <c r="FRV2124" s="1"/>
      <c r="FRW2124" s="1"/>
      <c r="FRX2124" s="1"/>
      <c r="FRY2124" s="1"/>
      <c r="FRZ2124" s="1"/>
      <c r="FSA2124" s="1"/>
      <c r="FSB2124" s="1"/>
      <c r="FSC2124" s="1"/>
      <c r="FSD2124" s="1"/>
      <c r="FSE2124" s="1"/>
      <c r="FSF2124" s="1"/>
      <c r="FSG2124" s="1"/>
      <c r="FSH2124" s="1"/>
      <c r="FSI2124" s="1"/>
      <c r="FSJ2124" s="1"/>
      <c r="FSK2124" s="1"/>
      <c r="FSL2124" s="1"/>
      <c r="FSM2124" s="1"/>
      <c r="FSN2124" s="1"/>
      <c r="FSO2124" s="1"/>
      <c r="FSP2124" s="1"/>
      <c r="FSQ2124" s="1"/>
      <c r="FSR2124" s="1"/>
      <c r="FSS2124" s="1"/>
      <c r="FST2124" s="1"/>
      <c r="FSU2124" s="1"/>
      <c r="FSV2124" s="1"/>
      <c r="FSW2124" s="1"/>
      <c r="FSX2124" s="1"/>
      <c r="FSY2124" s="1"/>
      <c r="FSZ2124" s="1"/>
      <c r="FTA2124" s="1"/>
      <c r="FTB2124" s="1"/>
      <c r="FTC2124" s="1"/>
      <c r="FTD2124" s="1"/>
      <c r="FTE2124" s="1"/>
      <c r="FTF2124" s="1"/>
      <c r="FTG2124" s="1"/>
      <c r="FTH2124" s="1"/>
      <c r="FTI2124" s="1"/>
      <c r="FTJ2124" s="1"/>
      <c r="FTK2124" s="1"/>
      <c r="FTL2124" s="1"/>
      <c r="FTM2124" s="1"/>
      <c r="FTN2124" s="1"/>
      <c r="FTO2124" s="1"/>
      <c r="FTP2124" s="1"/>
      <c r="FTQ2124" s="1"/>
      <c r="FTR2124" s="1"/>
      <c r="FTS2124" s="1"/>
      <c r="FTT2124" s="1"/>
      <c r="FTU2124" s="1"/>
      <c r="FTV2124" s="1"/>
      <c r="FTW2124" s="1"/>
      <c r="FTX2124" s="1"/>
      <c r="FTY2124" s="1"/>
      <c r="FTZ2124" s="1"/>
      <c r="FUA2124" s="1"/>
      <c r="FUB2124" s="1"/>
      <c r="FUC2124" s="1"/>
      <c r="FUD2124" s="1"/>
      <c r="FUE2124" s="1"/>
      <c r="FUF2124" s="1"/>
      <c r="FUG2124" s="1"/>
      <c r="FUH2124" s="1"/>
      <c r="FUI2124" s="1"/>
      <c r="FUJ2124" s="1"/>
      <c r="FUK2124" s="1"/>
      <c r="FUL2124" s="1"/>
      <c r="FUM2124" s="1"/>
      <c r="FUN2124" s="1"/>
      <c r="FUO2124" s="1"/>
      <c r="FUP2124" s="1"/>
      <c r="FUQ2124" s="1"/>
      <c r="FUR2124" s="1"/>
      <c r="FUS2124" s="1"/>
      <c r="FUT2124" s="1"/>
      <c r="FUU2124" s="1"/>
      <c r="FUV2124" s="1"/>
      <c r="FUW2124" s="1"/>
      <c r="FUX2124" s="1"/>
      <c r="FUY2124" s="1"/>
      <c r="FUZ2124" s="1"/>
      <c r="FVA2124" s="1"/>
      <c r="FVB2124" s="1"/>
      <c r="FVC2124" s="1"/>
      <c r="FVD2124" s="1"/>
      <c r="FVE2124" s="1"/>
      <c r="FVF2124" s="1"/>
      <c r="FVG2124" s="1"/>
      <c r="FVH2124" s="1"/>
      <c r="FVI2124" s="1"/>
      <c r="FVJ2124" s="1"/>
      <c r="FVK2124" s="1"/>
      <c r="FVL2124" s="1"/>
      <c r="FVM2124" s="1"/>
      <c r="FVN2124" s="1"/>
      <c r="FVO2124" s="1"/>
      <c r="FVP2124" s="1"/>
      <c r="FVQ2124" s="1"/>
      <c r="FVR2124" s="1"/>
      <c r="FVS2124" s="1"/>
      <c r="FVT2124" s="1"/>
      <c r="FVU2124" s="1"/>
      <c r="FVV2124" s="1"/>
      <c r="FVW2124" s="1"/>
      <c r="FVX2124" s="1"/>
      <c r="FVY2124" s="1"/>
      <c r="FVZ2124" s="1"/>
      <c r="FWA2124" s="1"/>
      <c r="FWB2124" s="1"/>
      <c r="FWC2124" s="1"/>
      <c r="FWD2124" s="1"/>
      <c r="FWE2124" s="1"/>
      <c r="FWF2124" s="1"/>
      <c r="FWG2124" s="1"/>
      <c r="FWH2124" s="1"/>
      <c r="FWI2124" s="1"/>
      <c r="FWJ2124" s="1"/>
      <c r="FWK2124" s="1"/>
      <c r="FWL2124" s="1"/>
      <c r="FWM2124" s="1"/>
      <c r="FWN2124" s="1"/>
      <c r="FWO2124" s="1"/>
      <c r="FWP2124" s="1"/>
      <c r="FWQ2124" s="1"/>
      <c r="FWR2124" s="1"/>
      <c r="FWS2124" s="1"/>
      <c r="FWT2124" s="1"/>
      <c r="FWU2124" s="1"/>
      <c r="FWV2124" s="1"/>
      <c r="FWW2124" s="1"/>
      <c r="FWX2124" s="1"/>
      <c r="FWY2124" s="1"/>
      <c r="FWZ2124" s="1"/>
      <c r="FXA2124" s="1"/>
      <c r="FXB2124" s="1"/>
      <c r="FXC2124" s="1"/>
      <c r="FXD2124" s="1"/>
      <c r="FXE2124" s="1"/>
      <c r="FXF2124" s="1"/>
      <c r="FXG2124" s="1"/>
      <c r="FXH2124" s="1"/>
      <c r="FXI2124" s="1"/>
      <c r="FXJ2124" s="1"/>
      <c r="FXK2124" s="1"/>
      <c r="FXL2124" s="1"/>
      <c r="FXM2124" s="1"/>
      <c r="FXN2124" s="1"/>
      <c r="FXO2124" s="1"/>
      <c r="FXP2124" s="1"/>
      <c r="FXQ2124" s="1"/>
      <c r="FXR2124" s="1"/>
      <c r="FXS2124" s="1"/>
      <c r="FXT2124" s="1"/>
      <c r="FXU2124" s="1"/>
      <c r="FXV2124" s="1"/>
      <c r="FXW2124" s="1"/>
      <c r="FXX2124" s="1"/>
      <c r="FXY2124" s="1"/>
      <c r="FXZ2124" s="1"/>
      <c r="FYA2124" s="1"/>
      <c r="FYB2124" s="1"/>
      <c r="FYC2124" s="1"/>
      <c r="FYD2124" s="1"/>
      <c r="FYE2124" s="1"/>
      <c r="FYF2124" s="1"/>
      <c r="FYG2124" s="1"/>
      <c r="FYH2124" s="1"/>
      <c r="FYI2124" s="1"/>
      <c r="FYJ2124" s="1"/>
      <c r="FYK2124" s="1"/>
      <c r="FYL2124" s="1"/>
      <c r="FYM2124" s="1"/>
      <c r="FYN2124" s="1"/>
      <c r="FYO2124" s="1"/>
      <c r="FYP2124" s="1"/>
      <c r="FYQ2124" s="1"/>
      <c r="FYR2124" s="1"/>
      <c r="FYS2124" s="1"/>
      <c r="FYT2124" s="1"/>
      <c r="FYU2124" s="1"/>
      <c r="FYV2124" s="1"/>
      <c r="FYW2124" s="1"/>
      <c r="FYX2124" s="1"/>
      <c r="FYY2124" s="1"/>
      <c r="FYZ2124" s="1"/>
      <c r="FZA2124" s="1"/>
      <c r="FZB2124" s="1"/>
      <c r="FZC2124" s="1"/>
      <c r="FZD2124" s="1"/>
      <c r="FZE2124" s="1"/>
      <c r="FZF2124" s="1"/>
      <c r="FZG2124" s="1"/>
      <c r="FZH2124" s="1"/>
      <c r="FZI2124" s="1"/>
      <c r="FZJ2124" s="1"/>
      <c r="FZK2124" s="1"/>
      <c r="FZL2124" s="1"/>
      <c r="FZM2124" s="1"/>
      <c r="FZN2124" s="1"/>
      <c r="FZO2124" s="1"/>
      <c r="FZP2124" s="1"/>
      <c r="FZQ2124" s="1"/>
      <c r="FZR2124" s="1"/>
      <c r="FZS2124" s="1"/>
      <c r="FZT2124" s="1"/>
      <c r="FZU2124" s="1"/>
      <c r="FZV2124" s="1"/>
      <c r="FZW2124" s="1"/>
      <c r="FZX2124" s="1"/>
      <c r="FZY2124" s="1"/>
      <c r="FZZ2124" s="1"/>
      <c r="GAA2124" s="1"/>
      <c r="GAB2124" s="1"/>
      <c r="GAC2124" s="1"/>
      <c r="GAD2124" s="1"/>
      <c r="GAE2124" s="1"/>
      <c r="GAF2124" s="1"/>
      <c r="GAG2124" s="1"/>
      <c r="GAH2124" s="1"/>
      <c r="GAI2124" s="1"/>
      <c r="GAJ2124" s="1"/>
      <c r="GAK2124" s="1"/>
      <c r="GAL2124" s="1"/>
      <c r="GAM2124" s="1"/>
      <c r="GAN2124" s="1"/>
      <c r="GAO2124" s="1"/>
      <c r="GAP2124" s="1"/>
      <c r="GAQ2124" s="1"/>
      <c r="GAR2124" s="1"/>
      <c r="GAS2124" s="1"/>
      <c r="GAT2124" s="1"/>
      <c r="GAU2124" s="1"/>
      <c r="GAV2124" s="1"/>
      <c r="GAW2124" s="1"/>
      <c r="GAX2124" s="1"/>
      <c r="GAY2124" s="1"/>
      <c r="GAZ2124" s="1"/>
      <c r="GBA2124" s="1"/>
      <c r="GBB2124" s="1"/>
      <c r="GBC2124" s="1"/>
      <c r="GBD2124" s="1"/>
      <c r="GBE2124" s="1"/>
      <c r="GBF2124" s="1"/>
      <c r="GBG2124" s="1"/>
      <c r="GBH2124" s="1"/>
      <c r="GBI2124" s="1"/>
      <c r="GBJ2124" s="1"/>
      <c r="GBK2124" s="1"/>
      <c r="GBL2124" s="1"/>
      <c r="GBM2124" s="1"/>
      <c r="GBN2124" s="1"/>
      <c r="GBO2124" s="1"/>
      <c r="GBP2124" s="1"/>
      <c r="GBQ2124" s="1"/>
      <c r="GBR2124" s="1"/>
      <c r="GBS2124" s="1"/>
      <c r="GBT2124" s="1"/>
      <c r="GBU2124" s="1"/>
      <c r="GBV2124" s="1"/>
      <c r="GBW2124" s="1"/>
      <c r="GBX2124" s="1"/>
      <c r="GBY2124" s="1"/>
      <c r="GBZ2124" s="1"/>
      <c r="GCA2124" s="1"/>
      <c r="GCB2124" s="1"/>
      <c r="GCC2124" s="1"/>
      <c r="GCD2124" s="1"/>
      <c r="GCE2124" s="1"/>
      <c r="GCF2124" s="1"/>
      <c r="GCG2124" s="1"/>
      <c r="GCH2124" s="1"/>
      <c r="GCI2124" s="1"/>
      <c r="GCJ2124" s="1"/>
      <c r="GCK2124" s="1"/>
      <c r="GCL2124" s="1"/>
      <c r="GCM2124" s="1"/>
      <c r="GCN2124" s="1"/>
      <c r="GCO2124" s="1"/>
      <c r="GCP2124" s="1"/>
      <c r="GCQ2124" s="1"/>
      <c r="GCR2124" s="1"/>
      <c r="GCS2124" s="1"/>
      <c r="GCT2124" s="1"/>
      <c r="GCU2124" s="1"/>
      <c r="GCV2124" s="1"/>
      <c r="GCW2124" s="1"/>
      <c r="GCX2124" s="1"/>
      <c r="GCY2124" s="1"/>
      <c r="GCZ2124" s="1"/>
      <c r="GDA2124" s="1"/>
      <c r="GDB2124" s="1"/>
      <c r="GDC2124" s="1"/>
      <c r="GDD2124" s="1"/>
      <c r="GDE2124" s="1"/>
      <c r="GDF2124" s="1"/>
      <c r="GDG2124" s="1"/>
      <c r="GDH2124" s="1"/>
      <c r="GDI2124" s="1"/>
      <c r="GDJ2124" s="1"/>
      <c r="GDK2124" s="1"/>
      <c r="GDL2124" s="1"/>
      <c r="GDM2124" s="1"/>
      <c r="GDN2124" s="1"/>
      <c r="GDO2124" s="1"/>
      <c r="GDP2124" s="1"/>
      <c r="GDQ2124" s="1"/>
      <c r="GDR2124" s="1"/>
      <c r="GDS2124" s="1"/>
      <c r="GDT2124" s="1"/>
      <c r="GDU2124" s="1"/>
      <c r="GDV2124" s="1"/>
      <c r="GDW2124" s="1"/>
      <c r="GDX2124" s="1"/>
      <c r="GDY2124" s="1"/>
      <c r="GDZ2124" s="1"/>
      <c r="GEA2124" s="1"/>
      <c r="GEB2124" s="1"/>
      <c r="GEC2124" s="1"/>
      <c r="GED2124" s="1"/>
      <c r="GEE2124" s="1"/>
      <c r="GEF2124" s="1"/>
      <c r="GEG2124" s="1"/>
      <c r="GEH2124" s="1"/>
      <c r="GEI2124" s="1"/>
      <c r="GEJ2124" s="1"/>
      <c r="GEK2124" s="1"/>
      <c r="GEL2124" s="1"/>
      <c r="GEM2124" s="1"/>
      <c r="GEN2124" s="1"/>
      <c r="GEO2124" s="1"/>
      <c r="GEP2124" s="1"/>
      <c r="GEQ2124" s="1"/>
      <c r="GER2124" s="1"/>
      <c r="GES2124" s="1"/>
      <c r="GET2124" s="1"/>
      <c r="GEU2124" s="1"/>
      <c r="GEV2124" s="1"/>
      <c r="GEW2124" s="1"/>
      <c r="GEX2124" s="1"/>
      <c r="GEY2124" s="1"/>
      <c r="GEZ2124" s="1"/>
      <c r="GFA2124" s="1"/>
      <c r="GFB2124" s="1"/>
      <c r="GFC2124" s="1"/>
      <c r="GFD2124" s="1"/>
      <c r="GFE2124" s="1"/>
      <c r="GFF2124" s="1"/>
      <c r="GFG2124" s="1"/>
      <c r="GFH2124" s="1"/>
      <c r="GFI2124" s="1"/>
      <c r="GFJ2124" s="1"/>
      <c r="GFK2124" s="1"/>
      <c r="GFL2124" s="1"/>
      <c r="GFM2124" s="1"/>
      <c r="GFN2124" s="1"/>
      <c r="GFO2124" s="1"/>
      <c r="GFP2124" s="1"/>
      <c r="GFQ2124" s="1"/>
      <c r="GFR2124" s="1"/>
      <c r="GFS2124" s="1"/>
      <c r="GFT2124" s="1"/>
      <c r="GFU2124" s="1"/>
      <c r="GFV2124" s="1"/>
      <c r="GFW2124" s="1"/>
      <c r="GFX2124" s="1"/>
      <c r="GFY2124" s="1"/>
      <c r="GFZ2124" s="1"/>
      <c r="GGA2124" s="1"/>
      <c r="GGB2124" s="1"/>
      <c r="GGC2124" s="1"/>
      <c r="GGD2124" s="1"/>
      <c r="GGE2124" s="1"/>
      <c r="GGF2124" s="1"/>
      <c r="GGG2124" s="1"/>
      <c r="GGH2124" s="1"/>
      <c r="GGI2124" s="1"/>
      <c r="GGJ2124" s="1"/>
      <c r="GGK2124" s="1"/>
      <c r="GGL2124" s="1"/>
      <c r="GGM2124" s="1"/>
      <c r="GGN2124" s="1"/>
      <c r="GGO2124" s="1"/>
      <c r="GGP2124" s="1"/>
      <c r="GGQ2124" s="1"/>
      <c r="GGR2124" s="1"/>
      <c r="GGS2124" s="1"/>
      <c r="GGT2124" s="1"/>
      <c r="GGU2124" s="1"/>
      <c r="GGV2124" s="1"/>
      <c r="GGW2124" s="1"/>
      <c r="GGX2124" s="1"/>
      <c r="GGY2124" s="1"/>
      <c r="GGZ2124" s="1"/>
      <c r="GHA2124" s="1"/>
      <c r="GHB2124" s="1"/>
      <c r="GHC2124" s="1"/>
      <c r="GHD2124" s="1"/>
      <c r="GHE2124" s="1"/>
      <c r="GHF2124" s="1"/>
      <c r="GHG2124" s="1"/>
      <c r="GHH2124" s="1"/>
      <c r="GHI2124" s="1"/>
      <c r="GHJ2124" s="1"/>
      <c r="GHK2124" s="1"/>
      <c r="GHL2124" s="1"/>
      <c r="GHM2124" s="1"/>
      <c r="GHN2124" s="1"/>
      <c r="GHO2124" s="1"/>
      <c r="GHP2124" s="1"/>
      <c r="GHQ2124" s="1"/>
      <c r="GHR2124" s="1"/>
      <c r="GHS2124" s="1"/>
      <c r="GHT2124" s="1"/>
      <c r="GHU2124" s="1"/>
      <c r="GHV2124" s="1"/>
      <c r="GHW2124" s="1"/>
      <c r="GHX2124" s="1"/>
      <c r="GHY2124" s="1"/>
      <c r="GHZ2124" s="1"/>
      <c r="GIA2124" s="1"/>
      <c r="GIB2124" s="1"/>
      <c r="GIC2124" s="1"/>
      <c r="GID2124" s="1"/>
      <c r="GIE2124" s="1"/>
      <c r="GIF2124" s="1"/>
      <c r="GIG2124" s="1"/>
      <c r="GIH2124" s="1"/>
      <c r="GII2124" s="1"/>
      <c r="GIJ2124" s="1"/>
      <c r="GIK2124" s="1"/>
      <c r="GIL2124" s="1"/>
      <c r="GIM2124" s="1"/>
      <c r="GIN2124" s="1"/>
      <c r="GIO2124" s="1"/>
      <c r="GIP2124" s="1"/>
      <c r="GIQ2124" s="1"/>
      <c r="GIR2124" s="1"/>
      <c r="GIS2124" s="1"/>
      <c r="GIT2124" s="1"/>
      <c r="GIU2124" s="1"/>
      <c r="GIV2124" s="1"/>
      <c r="GIW2124" s="1"/>
      <c r="GIX2124" s="1"/>
      <c r="GIY2124" s="1"/>
      <c r="GIZ2124" s="1"/>
      <c r="GJA2124" s="1"/>
      <c r="GJB2124" s="1"/>
      <c r="GJC2124" s="1"/>
      <c r="GJD2124" s="1"/>
      <c r="GJE2124" s="1"/>
      <c r="GJF2124" s="1"/>
      <c r="GJG2124" s="1"/>
      <c r="GJH2124" s="1"/>
      <c r="GJI2124" s="1"/>
      <c r="GJJ2124" s="1"/>
      <c r="GJK2124" s="1"/>
      <c r="GJL2124" s="1"/>
      <c r="GJM2124" s="1"/>
      <c r="GJN2124" s="1"/>
      <c r="GJO2124" s="1"/>
      <c r="GJP2124" s="1"/>
      <c r="GJQ2124" s="1"/>
      <c r="GJR2124" s="1"/>
      <c r="GJS2124" s="1"/>
      <c r="GJT2124" s="1"/>
      <c r="GJU2124" s="1"/>
      <c r="GJV2124" s="1"/>
      <c r="GJW2124" s="1"/>
      <c r="GJX2124" s="1"/>
      <c r="GJY2124" s="1"/>
      <c r="GJZ2124" s="1"/>
      <c r="GKA2124" s="1"/>
      <c r="GKB2124" s="1"/>
      <c r="GKC2124" s="1"/>
      <c r="GKD2124" s="1"/>
      <c r="GKE2124" s="1"/>
      <c r="GKF2124" s="1"/>
      <c r="GKG2124" s="1"/>
      <c r="GKH2124" s="1"/>
      <c r="GKI2124" s="1"/>
      <c r="GKJ2124" s="1"/>
      <c r="GKK2124" s="1"/>
      <c r="GKL2124" s="1"/>
      <c r="GKM2124" s="1"/>
      <c r="GKN2124" s="1"/>
      <c r="GKO2124" s="1"/>
      <c r="GKP2124" s="1"/>
      <c r="GKQ2124" s="1"/>
      <c r="GKR2124" s="1"/>
      <c r="GKS2124" s="1"/>
      <c r="GKT2124" s="1"/>
      <c r="GKU2124" s="1"/>
      <c r="GKV2124" s="1"/>
      <c r="GKW2124" s="1"/>
      <c r="GKX2124" s="1"/>
      <c r="GKY2124" s="1"/>
      <c r="GKZ2124" s="1"/>
      <c r="GLA2124" s="1"/>
      <c r="GLB2124" s="1"/>
      <c r="GLC2124" s="1"/>
      <c r="GLD2124" s="1"/>
      <c r="GLE2124" s="1"/>
      <c r="GLF2124" s="1"/>
      <c r="GLG2124" s="1"/>
      <c r="GLH2124" s="1"/>
      <c r="GLI2124" s="1"/>
      <c r="GLJ2124" s="1"/>
      <c r="GLK2124" s="1"/>
      <c r="GLL2124" s="1"/>
      <c r="GLM2124" s="1"/>
      <c r="GLN2124" s="1"/>
      <c r="GLO2124" s="1"/>
      <c r="GLP2124" s="1"/>
      <c r="GLQ2124" s="1"/>
      <c r="GLR2124" s="1"/>
      <c r="GLS2124" s="1"/>
      <c r="GLT2124" s="1"/>
      <c r="GLU2124" s="1"/>
      <c r="GLV2124" s="1"/>
      <c r="GLW2124" s="1"/>
      <c r="GLX2124" s="1"/>
      <c r="GLY2124" s="1"/>
      <c r="GLZ2124" s="1"/>
      <c r="GMA2124" s="1"/>
      <c r="GMB2124" s="1"/>
      <c r="GMC2124" s="1"/>
      <c r="GMD2124" s="1"/>
      <c r="GME2124" s="1"/>
      <c r="GMF2124" s="1"/>
      <c r="GMG2124" s="1"/>
      <c r="GMH2124" s="1"/>
      <c r="GMI2124" s="1"/>
      <c r="GMJ2124" s="1"/>
      <c r="GMK2124" s="1"/>
      <c r="GML2124" s="1"/>
      <c r="GMM2124" s="1"/>
      <c r="GMN2124" s="1"/>
      <c r="GMO2124" s="1"/>
      <c r="GMP2124" s="1"/>
      <c r="GMQ2124" s="1"/>
      <c r="GMR2124" s="1"/>
      <c r="GMS2124" s="1"/>
      <c r="GMT2124" s="1"/>
      <c r="GMU2124" s="1"/>
      <c r="GMV2124" s="1"/>
      <c r="GMW2124" s="1"/>
      <c r="GMX2124" s="1"/>
      <c r="GMY2124" s="1"/>
      <c r="GMZ2124" s="1"/>
      <c r="GNA2124" s="1"/>
      <c r="GNB2124" s="1"/>
      <c r="GNC2124" s="1"/>
      <c r="GND2124" s="1"/>
      <c r="GNE2124" s="1"/>
      <c r="GNF2124" s="1"/>
      <c r="GNG2124" s="1"/>
      <c r="GNH2124" s="1"/>
      <c r="GNI2124" s="1"/>
      <c r="GNJ2124" s="1"/>
      <c r="GNK2124" s="1"/>
      <c r="GNL2124" s="1"/>
      <c r="GNM2124" s="1"/>
      <c r="GNN2124" s="1"/>
      <c r="GNO2124" s="1"/>
      <c r="GNP2124" s="1"/>
      <c r="GNQ2124" s="1"/>
      <c r="GNR2124" s="1"/>
      <c r="GNS2124" s="1"/>
      <c r="GNT2124" s="1"/>
      <c r="GNU2124" s="1"/>
      <c r="GNV2124" s="1"/>
      <c r="GNW2124" s="1"/>
      <c r="GNX2124" s="1"/>
      <c r="GNY2124" s="1"/>
      <c r="GNZ2124" s="1"/>
      <c r="GOA2124" s="1"/>
      <c r="GOB2124" s="1"/>
      <c r="GOC2124" s="1"/>
      <c r="GOD2124" s="1"/>
      <c r="GOE2124" s="1"/>
      <c r="GOF2124" s="1"/>
      <c r="GOG2124" s="1"/>
      <c r="GOH2124" s="1"/>
      <c r="GOI2124" s="1"/>
      <c r="GOJ2124" s="1"/>
      <c r="GOK2124" s="1"/>
      <c r="GOL2124" s="1"/>
      <c r="GOM2124" s="1"/>
      <c r="GON2124" s="1"/>
      <c r="GOO2124" s="1"/>
      <c r="GOP2124" s="1"/>
      <c r="GOQ2124" s="1"/>
      <c r="GOR2124" s="1"/>
      <c r="GOS2124" s="1"/>
      <c r="GOT2124" s="1"/>
      <c r="GOU2124" s="1"/>
      <c r="GOV2124" s="1"/>
      <c r="GOW2124" s="1"/>
      <c r="GOX2124" s="1"/>
      <c r="GOY2124" s="1"/>
      <c r="GOZ2124" s="1"/>
      <c r="GPA2124" s="1"/>
      <c r="GPB2124" s="1"/>
      <c r="GPC2124" s="1"/>
      <c r="GPD2124" s="1"/>
      <c r="GPE2124" s="1"/>
      <c r="GPF2124" s="1"/>
      <c r="GPG2124" s="1"/>
      <c r="GPH2124" s="1"/>
      <c r="GPI2124" s="1"/>
      <c r="GPJ2124" s="1"/>
      <c r="GPK2124" s="1"/>
      <c r="GPL2124" s="1"/>
      <c r="GPM2124" s="1"/>
      <c r="GPN2124" s="1"/>
      <c r="GPO2124" s="1"/>
      <c r="GPP2124" s="1"/>
      <c r="GPQ2124" s="1"/>
      <c r="GPR2124" s="1"/>
      <c r="GPS2124" s="1"/>
      <c r="GPT2124" s="1"/>
      <c r="GPU2124" s="1"/>
      <c r="GPV2124" s="1"/>
      <c r="GPW2124" s="1"/>
      <c r="GPX2124" s="1"/>
      <c r="GPY2124" s="1"/>
      <c r="GPZ2124" s="1"/>
      <c r="GQA2124" s="1"/>
      <c r="GQB2124" s="1"/>
      <c r="GQC2124" s="1"/>
      <c r="GQD2124" s="1"/>
      <c r="GQE2124" s="1"/>
      <c r="GQF2124" s="1"/>
      <c r="GQG2124" s="1"/>
      <c r="GQH2124" s="1"/>
      <c r="GQI2124" s="1"/>
      <c r="GQJ2124" s="1"/>
      <c r="GQK2124" s="1"/>
      <c r="GQL2124" s="1"/>
      <c r="GQM2124" s="1"/>
      <c r="GQN2124" s="1"/>
      <c r="GQO2124" s="1"/>
      <c r="GQP2124" s="1"/>
      <c r="GQQ2124" s="1"/>
      <c r="GQR2124" s="1"/>
      <c r="GQS2124" s="1"/>
      <c r="GQT2124" s="1"/>
      <c r="GQU2124" s="1"/>
      <c r="GQV2124" s="1"/>
      <c r="GQW2124" s="1"/>
      <c r="GQX2124" s="1"/>
      <c r="GQY2124" s="1"/>
      <c r="GQZ2124" s="1"/>
      <c r="GRA2124" s="1"/>
      <c r="GRB2124" s="1"/>
      <c r="GRC2124" s="1"/>
      <c r="GRD2124" s="1"/>
      <c r="GRE2124" s="1"/>
      <c r="GRF2124" s="1"/>
      <c r="GRG2124" s="1"/>
      <c r="GRH2124" s="1"/>
      <c r="GRI2124" s="1"/>
      <c r="GRJ2124" s="1"/>
      <c r="GRK2124" s="1"/>
      <c r="GRL2124" s="1"/>
      <c r="GRM2124" s="1"/>
      <c r="GRN2124" s="1"/>
      <c r="GRO2124" s="1"/>
      <c r="GRP2124" s="1"/>
      <c r="GRQ2124" s="1"/>
      <c r="GRR2124" s="1"/>
      <c r="GRS2124" s="1"/>
      <c r="GRT2124" s="1"/>
      <c r="GRU2124" s="1"/>
      <c r="GRV2124" s="1"/>
      <c r="GRW2124" s="1"/>
      <c r="GRX2124" s="1"/>
      <c r="GRY2124" s="1"/>
      <c r="GRZ2124" s="1"/>
      <c r="GSA2124" s="1"/>
      <c r="GSB2124" s="1"/>
      <c r="GSC2124" s="1"/>
      <c r="GSD2124" s="1"/>
      <c r="GSE2124" s="1"/>
      <c r="GSF2124" s="1"/>
      <c r="GSG2124" s="1"/>
      <c r="GSH2124" s="1"/>
      <c r="GSI2124" s="1"/>
      <c r="GSJ2124" s="1"/>
      <c r="GSK2124" s="1"/>
      <c r="GSL2124" s="1"/>
      <c r="GSM2124" s="1"/>
      <c r="GSN2124" s="1"/>
      <c r="GSO2124" s="1"/>
      <c r="GSP2124" s="1"/>
      <c r="GSQ2124" s="1"/>
      <c r="GSR2124" s="1"/>
      <c r="GSS2124" s="1"/>
      <c r="GST2124" s="1"/>
      <c r="GSU2124" s="1"/>
      <c r="GSV2124" s="1"/>
      <c r="GSW2124" s="1"/>
      <c r="GSX2124" s="1"/>
      <c r="GSY2124" s="1"/>
      <c r="GSZ2124" s="1"/>
      <c r="GTA2124" s="1"/>
      <c r="GTB2124" s="1"/>
      <c r="GTC2124" s="1"/>
      <c r="GTD2124" s="1"/>
      <c r="GTE2124" s="1"/>
      <c r="GTF2124" s="1"/>
      <c r="GTG2124" s="1"/>
      <c r="GTH2124" s="1"/>
      <c r="GTI2124" s="1"/>
      <c r="GTJ2124" s="1"/>
      <c r="GTK2124" s="1"/>
      <c r="GTL2124" s="1"/>
      <c r="GTM2124" s="1"/>
      <c r="GTN2124" s="1"/>
      <c r="GTO2124" s="1"/>
      <c r="GTP2124" s="1"/>
      <c r="GTQ2124" s="1"/>
      <c r="GTR2124" s="1"/>
      <c r="GTS2124" s="1"/>
      <c r="GTT2124" s="1"/>
      <c r="GTU2124" s="1"/>
      <c r="GTV2124" s="1"/>
      <c r="GTW2124" s="1"/>
      <c r="GTX2124" s="1"/>
      <c r="GTY2124" s="1"/>
      <c r="GTZ2124" s="1"/>
      <c r="GUA2124" s="1"/>
      <c r="GUB2124" s="1"/>
      <c r="GUC2124" s="1"/>
      <c r="GUD2124" s="1"/>
      <c r="GUE2124" s="1"/>
      <c r="GUF2124" s="1"/>
      <c r="GUG2124" s="1"/>
      <c r="GUH2124" s="1"/>
      <c r="GUI2124" s="1"/>
      <c r="GUJ2124" s="1"/>
      <c r="GUK2124" s="1"/>
      <c r="GUL2124" s="1"/>
      <c r="GUM2124" s="1"/>
      <c r="GUN2124" s="1"/>
      <c r="GUO2124" s="1"/>
      <c r="GUP2124" s="1"/>
      <c r="GUQ2124" s="1"/>
      <c r="GUR2124" s="1"/>
      <c r="GUS2124" s="1"/>
      <c r="GUT2124" s="1"/>
      <c r="GUU2124" s="1"/>
      <c r="GUV2124" s="1"/>
      <c r="GUW2124" s="1"/>
      <c r="GUX2124" s="1"/>
      <c r="GUY2124" s="1"/>
      <c r="GUZ2124" s="1"/>
      <c r="GVA2124" s="1"/>
      <c r="GVB2124" s="1"/>
      <c r="GVC2124" s="1"/>
      <c r="GVD2124" s="1"/>
      <c r="GVE2124" s="1"/>
      <c r="GVF2124" s="1"/>
      <c r="GVG2124" s="1"/>
      <c r="GVH2124" s="1"/>
      <c r="GVI2124" s="1"/>
      <c r="GVJ2124" s="1"/>
      <c r="GVK2124" s="1"/>
      <c r="GVL2124" s="1"/>
      <c r="GVM2124" s="1"/>
      <c r="GVN2124" s="1"/>
      <c r="GVO2124" s="1"/>
      <c r="GVP2124" s="1"/>
      <c r="GVQ2124" s="1"/>
      <c r="GVR2124" s="1"/>
      <c r="GVS2124" s="1"/>
      <c r="GVT2124" s="1"/>
      <c r="GVU2124" s="1"/>
      <c r="GVV2124" s="1"/>
      <c r="GVW2124" s="1"/>
      <c r="GVX2124" s="1"/>
      <c r="GVY2124" s="1"/>
      <c r="GVZ2124" s="1"/>
      <c r="GWA2124" s="1"/>
      <c r="GWB2124" s="1"/>
      <c r="GWC2124" s="1"/>
      <c r="GWD2124" s="1"/>
      <c r="GWE2124" s="1"/>
      <c r="GWF2124" s="1"/>
      <c r="GWG2124" s="1"/>
      <c r="GWH2124" s="1"/>
      <c r="GWI2124" s="1"/>
      <c r="GWJ2124" s="1"/>
      <c r="GWK2124" s="1"/>
      <c r="GWL2124" s="1"/>
      <c r="GWM2124" s="1"/>
      <c r="GWN2124" s="1"/>
      <c r="GWO2124" s="1"/>
      <c r="GWP2124" s="1"/>
      <c r="GWQ2124" s="1"/>
      <c r="GWR2124" s="1"/>
      <c r="GWS2124" s="1"/>
      <c r="GWT2124" s="1"/>
      <c r="GWU2124" s="1"/>
      <c r="GWV2124" s="1"/>
      <c r="GWW2124" s="1"/>
      <c r="GWX2124" s="1"/>
      <c r="GWY2124" s="1"/>
      <c r="GWZ2124" s="1"/>
      <c r="GXA2124" s="1"/>
      <c r="GXB2124" s="1"/>
      <c r="GXC2124" s="1"/>
      <c r="GXD2124" s="1"/>
      <c r="GXE2124" s="1"/>
      <c r="GXF2124" s="1"/>
      <c r="GXG2124" s="1"/>
      <c r="GXH2124" s="1"/>
      <c r="GXI2124" s="1"/>
      <c r="GXJ2124" s="1"/>
      <c r="GXK2124" s="1"/>
      <c r="GXL2124" s="1"/>
      <c r="GXM2124" s="1"/>
      <c r="GXN2124" s="1"/>
      <c r="GXO2124" s="1"/>
      <c r="GXP2124" s="1"/>
      <c r="GXQ2124" s="1"/>
      <c r="GXR2124" s="1"/>
      <c r="GXS2124" s="1"/>
      <c r="GXT2124" s="1"/>
      <c r="GXU2124" s="1"/>
      <c r="GXV2124" s="1"/>
      <c r="GXW2124" s="1"/>
      <c r="GXX2124" s="1"/>
      <c r="GXY2124" s="1"/>
      <c r="GXZ2124" s="1"/>
      <c r="GYA2124" s="1"/>
      <c r="GYB2124" s="1"/>
      <c r="GYC2124" s="1"/>
      <c r="GYD2124" s="1"/>
      <c r="GYE2124" s="1"/>
      <c r="GYF2124" s="1"/>
      <c r="GYG2124" s="1"/>
      <c r="GYH2124" s="1"/>
      <c r="GYI2124" s="1"/>
      <c r="GYJ2124" s="1"/>
      <c r="GYK2124" s="1"/>
      <c r="GYL2124" s="1"/>
      <c r="GYM2124" s="1"/>
      <c r="GYN2124" s="1"/>
      <c r="GYO2124" s="1"/>
      <c r="GYP2124" s="1"/>
      <c r="GYQ2124" s="1"/>
      <c r="GYR2124" s="1"/>
      <c r="GYS2124" s="1"/>
      <c r="GYT2124" s="1"/>
      <c r="GYU2124" s="1"/>
      <c r="GYV2124" s="1"/>
      <c r="GYW2124" s="1"/>
      <c r="GYX2124" s="1"/>
      <c r="GYY2124" s="1"/>
      <c r="GYZ2124" s="1"/>
      <c r="GZA2124" s="1"/>
      <c r="GZB2124" s="1"/>
      <c r="GZC2124" s="1"/>
      <c r="GZD2124" s="1"/>
      <c r="GZE2124" s="1"/>
      <c r="GZF2124" s="1"/>
      <c r="GZG2124" s="1"/>
      <c r="GZH2124" s="1"/>
      <c r="GZI2124" s="1"/>
      <c r="GZJ2124" s="1"/>
      <c r="GZK2124" s="1"/>
      <c r="GZL2124" s="1"/>
      <c r="GZM2124" s="1"/>
      <c r="GZN2124" s="1"/>
      <c r="GZO2124" s="1"/>
      <c r="GZP2124" s="1"/>
      <c r="GZQ2124" s="1"/>
      <c r="GZR2124" s="1"/>
      <c r="GZS2124" s="1"/>
      <c r="GZT2124" s="1"/>
      <c r="GZU2124" s="1"/>
      <c r="GZV2124" s="1"/>
      <c r="GZW2124" s="1"/>
      <c r="GZX2124" s="1"/>
      <c r="GZY2124" s="1"/>
      <c r="GZZ2124" s="1"/>
      <c r="HAA2124" s="1"/>
      <c r="HAB2124" s="1"/>
      <c r="HAC2124" s="1"/>
      <c r="HAD2124" s="1"/>
      <c r="HAE2124" s="1"/>
      <c r="HAF2124" s="1"/>
      <c r="HAG2124" s="1"/>
      <c r="HAH2124" s="1"/>
      <c r="HAI2124" s="1"/>
      <c r="HAJ2124" s="1"/>
      <c r="HAK2124" s="1"/>
      <c r="HAL2124" s="1"/>
      <c r="HAM2124" s="1"/>
      <c r="HAN2124" s="1"/>
      <c r="HAO2124" s="1"/>
      <c r="HAP2124" s="1"/>
      <c r="HAQ2124" s="1"/>
      <c r="HAR2124" s="1"/>
      <c r="HAS2124" s="1"/>
      <c r="HAT2124" s="1"/>
      <c r="HAU2124" s="1"/>
      <c r="HAV2124" s="1"/>
      <c r="HAW2124" s="1"/>
      <c r="HAX2124" s="1"/>
      <c r="HAY2124" s="1"/>
      <c r="HAZ2124" s="1"/>
      <c r="HBA2124" s="1"/>
      <c r="HBB2124" s="1"/>
      <c r="HBC2124" s="1"/>
      <c r="HBD2124" s="1"/>
      <c r="HBE2124" s="1"/>
      <c r="HBF2124" s="1"/>
      <c r="HBG2124" s="1"/>
      <c r="HBH2124" s="1"/>
      <c r="HBI2124" s="1"/>
      <c r="HBJ2124" s="1"/>
      <c r="HBK2124" s="1"/>
      <c r="HBL2124" s="1"/>
      <c r="HBM2124" s="1"/>
      <c r="HBN2124" s="1"/>
      <c r="HBO2124" s="1"/>
      <c r="HBP2124" s="1"/>
      <c r="HBQ2124" s="1"/>
      <c r="HBR2124" s="1"/>
      <c r="HBS2124" s="1"/>
      <c r="HBT2124" s="1"/>
      <c r="HBU2124" s="1"/>
      <c r="HBV2124" s="1"/>
      <c r="HBW2124" s="1"/>
      <c r="HBX2124" s="1"/>
      <c r="HBY2124" s="1"/>
      <c r="HBZ2124" s="1"/>
      <c r="HCA2124" s="1"/>
      <c r="HCB2124" s="1"/>
      <c r="HCC2124" s="1"/>
      <c r="HCD2124" s="1"/>
      <c r="HCE2124" s="1"/>
      <c r="HCF2124" s="1"/>
      <c r="HCG2124" s="1"/>
      <c r="HCH2124" s="1"/>
      <c r="HCI2124" s="1"/>
      <c r="HCJ2124" s="1"/>
      <c r="HCK2124" s="1"/>
      <c r="HCL2124" s="1"/>
      <c r="HCM2124" s="1"/>
      <c r="HCN2124" s="1"/>
      <c r="HCO2124" s="1"/>
      <c r="HCP2124" s="1"/>
      <c r="HCQ2124" s="1"/>
      <c r="HCR2124" s="1"/>
      <c r="HCS2124" s="1"/>
      <c r="HCT2124" s="1"/>
      <c r="HCU2124" s="1"/>
      <c r="HCV2124" s="1"/>
      <c r="HCW2124" s="1"/>
      <c r="HCX2124" s="1"/>
      <c r="HCY2124" s="1"/>
      <c r="HCZ2124" s="1"/>
      <c r="HDA2124" s="1"/>
      <c r="HDB2124" s="1"/>
      <c r="HDC2124" s="1"/>
      <c r="HDD2124" s="1"/>
      <c r="HDE2124" s="1"/>
      <c r="HDF2124" s="1"/>
      <c r="HDG2124" s="1"/>
      <c r="HDH2124" s="1"/>
      <c r="HDI2124" s="1"/>
      <c r="HDJ2124" s="1"/>
      <c r="HDK2124" s="1"/>
      <c r="HDL2124" s="1"/>
      <c r="HDM2124" s="1"/>
      <c r="HDN2124" s="1"/>
      <c r="HDO2124" s="1"/>
      <c r="HDP2124" s="1"/>
      <c r="HDQ2124" s="1"/>
      <c r="HDR2124" s="1"/>
      <c r="HDS2124" s="1"/>
      <c r="HDT2124" s="1"/>
      <c r="HDU2124" s="1"/>
      <c r="HDV2124" s="1"/>
      <c r="HDW2124" s="1"/>
      <c r="HDX2124" s="1"/>
      <c r="HDY2124" s="1"/>
      <c r="HDZ2124" s="1"/>
      <c r="HEA2124" s="1"/>
      <c r="HEB2124" s="1"/>
      <c r="HEC2124" s="1"/>
      <c r="HED2124" s="1"/>
      <c r="HEE2124" s="1"/>
      <c r="HEF2124" s="1"/>
      <c r="HEG2124" s="1"/>
      <c r="HEH2124" s="1"/>
      <c r="HEI2124" s="1"/>
      <c r="HEJ2124" s="1"/>
      <c r="HEK2124" s="1"/>
      <c r="HEL2124" s="1"/>
      <c r="HEM2124" s="1"/>
      <c r="HEN2124" s="1"/>
      <c r="HEO2124" s="1"/>
      <c r="HEP2124" s="1"/>
      <c r="HEQ2124" s="1"/>
      <c r="HER2124" s="1"/>
      <c r="HES2124" s="1"/>
      <c r="HET2124" s="1"/>
      <c r="HEU2124" s="1"/>
      <c r="HEV2124" s="1"/>
      <c r="HEW2124" s="1"/>
      <c r="HEX2124" s="1"/>
      <c r="HEY2124" s="1"/>
      <c r="HEZ2124" s="1"/>
      <c r="HFA2124" s="1"/>
      <c r="HFB2124" s="1"/>
      <c r="HFC2124" s="1"/>
      <c r="HFD2124" s="1"/>
      <c r="HFE2124" s="1"/>
      <c r="HFF2124" s="1"/>
      <c r="HFG2124" s="1"/>
      <c r="HFH2124" s="1"/>
      <c r="HFI2124" s="1"/>
      <c r="HFJ2124" s="1"/>
      <c r="HFK2124" s="1"/>
      <c r="HFL2124" s="1"/>
      <c r="HFM2124" s="1"/>
      <c r="HFN2124" s="1"/>
      <c r="HFO2124" s="1"/>
      <c r="HFP2124" s="1"/>
      <c r="HFQ2124" s="1"/>
      <c r="HFR2124" s="1"/>
      <c r="HFS2124" s="1"/>
      <c r="HFT2124" s="1"/>
      <c r="HFU2124" s="1"/>
      <c r="HFV2124" s="1"/>
      <c r="HFW2124" s="1"/>
      <c r="HFX2124" s="1"/>
      <c r="HFY2124" s="1"/>
      <c r="HFZ2124" s="1"/>
      <c r="HGA2124" s="1"/>
      <c r="HGB2124" s="1"/>
      <c r="HGC2124" s="1"/>
      <c r="HGD2124" s="1"/>
      <c r="HGE2124" s="1"/>
      <c r="HGF2124" s="1"/>
      <c r="HGG2124" s="1"/>
      <c r="HGH2124" s="1"/>
      <c r="HGI2124" s="1"/>
      <c r="HGJ2124" s="1"/>
      <c r="HGK2124" s="1"/>
      <c r="HGL2124" s="1"/>
      <c r="HGM2124" s="1"/>
      <c r="HGN2124" s="1"/>
      <c r="HGO2124" s="1"/>
      <c r="HGP2124" s="1"/>
      <c r="HGQ2124" s="1"/>
      <c r="HGR2124" s="1"/>
      <c r="HGS2124" s="1"/>
      <c r="HGT2124" s="1"/>
      <c r="HGU2124" s="1"/>
      <c r="HGV2124" s="1"/>
      <c r="HGW2124" s="1"/>
      <c r="HGX2124" s="1"/>
      <c r="HGY2124" s="1"/>
      <c r="HGZ2124" s="1"/>
      <c r="HHA2124" s="1"/>
      <c r="HHB2124" s="1"/>
      <c r="HHC2124" s="1"/>
      <c r="HHD2124" s="1"/>
      <c r="HHE2124" s="1"/>
      <c r="HHF2124" s="1"/>
      <c r="HHG2124" s="1"/>
      <c r="HHH2124" s="1"/>
      <c r="HHI2124" s="1"/>
      <c r="HHJ2124" s="1"/>
      <c r="HHK2124" s="1"/>
      <c r="HHL2124" s="1"/>
      <c r="HHM2124" s="1"/>
      <c r="HHN2124" s="1"/>
      <c r="HHO2124" s="1"/>
      <c r="HHP2124" s="1"/>
      <c r="HHQ2124" s="1"/>
      <c r="HHR2124" s="1"/>
      <c r="HHS2124" s="1"/>
      <c r="HHT2124" s="1"/>
      <c r="HHU2124" s="1"/>
      <c r="HHV2124" s="1"/>
      <c r="HHW2124" s="1"/>
      <c r="HHX2124" s="1"/>
      <c r="HHY2124" s="1"/>
      <c r="HHZ2124" s="1"/>
      <c r="HIA2124" s="1"/>
      <c r="HIB2124" s="1"/>
      <c r="HIC2124" s="1"/>
      <c r="HID2124" s="1"/>
      <c r="HIE2124" s="1"/>
      <c r="HIF2124" s="1"/>
      <c r="HIG2124" s="1"/>
      <c r="HIH2124" s="1"/>
      <c r="HII2124" s="1"/>
      <c r="HIJ2124" s="1"/>
      <c r="HIK2124" s="1"/>
      <c r="HIL2124" s="1"/>
      <c r="HIM2124" s="1"/>
      <c r="HIN2124" s="1"/>
      <c r="HIO2124" s="1"/>
      <c r="HIP2124" s="1"/>
      <c r="HIQ2124" s="1"/>
      <c r="HIR2124" s="1"/>
      <c r="HIS2124" s="1"/>
      <c r="HIT2124" s="1"/>
      <c r="HIU2124" s="1"/>
      <c r="HIV2124" s="1"/>
      <c r="HIW2124" s="1"/>
      <c r="HIX2124" s="1"/>
      <c r="HIY2124" s="1"/>
      <c r="HIZ2124" s="1"/>
      <c r="HJA2124" s="1"/>
      <c r="HJB2124" s="1"/>
      <c r="HJC2124" s="1"/>
      <c r="HJD2124" s="1"/>
      <c r="HJE2124" s="1"/>
      <c r="HJF2124" s="1"/>
      <c r="HJG2124" s="1"/>
      <c r="HJH2124" s="1"/>
      <c r="HJI2124" s="1"/>
      <c r="HJJ2124" s="1"/>
      <c r="HJK2124" s="1"/>
      <c r="HJL2124" s="1"/>
      <c r="HJM2124" s="1"/>
      <c r="HJN2124" s="1"/>
      <c r="HJO2124" s="1"/>
      <c r="HJP2124" s="1"/>
      <c r="HJQ2124" s="1"/>
      <c r="HJR2124" s="1"/>
      <c r="HJS2124" s="1"/>
      <c r="HJT2124" s="1"/>
      <c r="HJU2124" s="1"/>
      <c r="HJV2124" s="1"/>
      <c r="HJW2124" s="1"/>
      <c r="HJX2124" s="1"/>
      <c r="HJY2124" s="1"/>
      <c r="HJZ2124" s="1"/>
      <c r="HKA2124" s="1"/>
      <c r="HKB2124" s="1"/>
      <c r="HKC2124" s="1"/>
      <c r="HKD2124" s="1"/>
      <c r="HKE2124" s="1"/>
      <c r="HKF2124" s="1"/>
      <c r="HKG2124" s="1"/>
      <c r="HKH2124" s="1"/>
      <c r="HKI2124" s="1"/>
      <c r="HKJ2124" s="1"/>
      <c r="HKK2124" s="1"/>
      <c r="HKL2124" s="1"/>
      <c r="HKM2124" s="1"/>
      <c r="HKN2124" s="1"/>
      <c r="HKO2124" s="1"/>
      <c r="HKP2124" s="1"/>
      <c r="HKQ2124" s="1"/>
      <c r="HKR2124" s="1"/>
      <c r="HKS2124" s="1"/>
      <c r="HKT2124" s="1"/>
      <c r="HKU2124" s="1"/>
      <c r="HKV2124" s="1"/>
      <c r="HKW2124" s="1"/>
      <c r="HKX2124" s="1"/>
      <c r="HKY2124" s="1"/>
      <c r="HKZ2124" s="1"/>
      <c r="HLA2124" s="1"/>
      <c r="HLB2124" s="1"/>
      <c r="HLC2124" s="1"/>
      <c r="HLD2124" s="1"/>
      <c r="HLE2124" s="1"/>
      <c r="HLF2124" s="1"/>
      <c r="HLG2124" s="1"/>
      <c r="HLH2124" s="1"/>
      <c r="HLI2124" s="1"/>
      <c r="HLJ2124" s="1"/>
      <c r="HLK2124" s="1"/>
      <c r="HLL2124" s="1"/>
      <c r="HLM2124" s="1"/>
      <c r="HLN2124" s="1"/>
      <c r="HLO2124" s="1"/>
      <c r="HLP2124" s="1"/>
      <c r="HLQ2124" s="1"/>
      <c r="HLR2124" s="1"/>
      <c r="HLS2124" s="1"/>
      <c r="HLT2124" s="1"/>
      <c r="HLU2124" s="1"/>
      <c r="HLV2124" s="1"/>
      <c r="HLW2124" s="1"/>
      <c r="HLX2124" s="1"/>
      <c r="HLY2124" s="1"/>
      <c r="HLZ2124" s="1"/>
      <c r="HMA2124" s="1"/>
      <c r="HMB2124" s="1"/>
      <c r="HMC2124" s="1"/>
      <c r="HMD2124" s="1"/>
      <c r="HME2124" s="1"/>
      <c r="HMF2124" s="1"/>
      <c r="HMG2124" s="1"/>
      <c r="HMH2124" s="1"/>
      <c r="HMI2124" s="1"/>
      <c r="HMJ2124" s="1"/>
      <c r="HMK2124" s="1"/>
      <c r="HML2124" s="1"/>
      <c r="HMM2124" s="1"/>
      <c r="HMN2124" s="1"/>
      <c r="HMO2124" s="1"/>
      <c r="HMP2124" s="1"/>
      <c r="HMQ2124" s="1"/>
      <c r="HMR2124" s="1"/>
      <c r="HMS2124" s="1"/>
      <c r="HMT2124" s="1"/>
      <c r="HMU2124" s="1"/>
      <c r="HMV2124" s="1"/>
      <c r="HMW2124" s="1"/>
      <c r="HMX2124" s="1"/>
      <c r="HMY2124" s="1"/>
      <c r="HMZ2124" s="1"/>
      <c r="HNA2124" s="1"/>
      <c r="HNB2124" s="1"/>
      <c r="HNC2124" s="1"/>
      <c r="HND2124" s="1"/>
      <c r="HNE2124" s="1"/>
      <c r="HNF2124" s="1"/>
      <c r="HNG2124" s="1"/>
      <c r="HNH2124" s="1"/>
      <c r="HNI2124" s="1"/>
      <c r="HNJ2124" s="1"/>
      <c r="HNK2124" s="1"/>
      <c r="HNL2124" s="1"/>
      <c r="HNM2124" s="1"/>
      <c r="HNN2124" s="1"/>
      <c r="HNO2124" s="1"/>
      <c r="HNP2124" s="1"/>
      <c r="HNQ2124" s="1"/>
      <c r="HNR2124" s="1"/>
      <c r="HNS2124" s="1"/>
      <c r="HNT2124" s="1"/>
      <c r="HNU2124" s="1"/>
      <c r="HNV2124" s="1"/>
      <c r="HNW2124" s="1"/>
      <c r="HNX2124" s="1"/>
      <c r="HNY2124" s="1"/>
      <c r="HNZ2124" s="1"/>
      <c r="HOA2124" s="1"/>
      <c r="HOB2124" s="1"/>
      <c r="HOC2124" s="1"/>
      <c r="HOD2124" s="1"/>
      <c r="HOE2124" s="1"/>
      <c r="HOF2124" s="1"/>
      <c r="HOG2124" s="1"/>
      <c r="HOH2124" s="1"/>
      <c r="HOI2124" s="1"/>
      <c r="HOJ2124" s="1"/>
      <c r="HOK2124" s="1"/>
      <c r="HOL2124" s="1"/>
      <c r="HOM2124" s="1"/>
      <c r="HON2124" s="1"/>
      <c r="HOO2124" s="1"/>
      <c r="HOP2124" s="1"/>
      <c r="HOQ2124" s="1"/>
      <c r="HOR2124" s="1"/>
      <c r="HOS2124" s="1"/>
      <c r="HOT2124" s="1"/>
      <c r="HOU2124" s="1"/>
      <c r="HOV2124" s="1"/>
      <c r="HOW2124" s="1"/>
      <c r="HOX2124" s="1"/>
      <c r="HOY2124" s="1"/>
      <c r="HOZ2124" s="1"/>
      <c r="HPA2124" s="1"/>
      <c r="HPB2124" s="1"/>
      <c r="HPC2124" s="1"/>
      <c r="HPD2124" s="1"/>
      <c r="HPE2124" s="1"/>
      <c r="HPF2124" s="1"/>
      <c r="HPG2124" s="1"/>
      <c r="HPH2124" s="1"/>
      <c r="HPI2124" s="1"/>
      <c r="HPJ2124" s="1"/>
      <c r="HPK2124" s="1"/>
      <c r="HPL2124" s="1"/>
      <c r="HPM2124" s="1"/>
      <c r="HPN2124" s="1"/>
      <c r="HPO2124" s="1"/>
      <c r="HPP2124" s="1"/>
      <c r="HPQ2124" s="1"/>
      <c r="HPR2124" s="1"/>
      <c r="HPS2124" s="1"/>
      <c r="HPT2124" s="1"/>
      <c r="HPU2124" s="1"/>
      <c r="HPV2124" s="1"/>
      <c r="HPW2124" s="1"/>
      <c r="HPX2124" s="1"/>
      <c r="HPY2124" s="1"/>
      <c r="HPZ2124" s="1"/>
      <c r="HQA2124" s="1"/>
      <c r="HQB2124" s="1"/>
      <c r="HQC2124" s="1"/>
      <c r="HQD2124" s="1"/>
      <c r="HQE2124" s="1"/>
      <c r="HQF2124" s="1"/>
      <c r="HQG2124" s="1"/>
      <c r="HQH2124" s="1"/>
      <c r="HQI2124" s="1"/>
      <c r="HQJ2124" s="1"/>
      <c r="HQK2124" s="1"/>
      <c r="HQL2124" s="1"/>
      <c r="HQM2124" s="1"/>
      <c r="HQN2124" s="1"/>
      <c r="HQO2124" s="1"/>
      <c r="HQP2124" s="1"/>
      <c r="HQQ2124" s="1"/>
      <c r="HQR2124" s="1"/>
      <c r="HQS2124" s="1"/>
      <c r="HQT2124" s="1"/>
      <c r="HQU2124" s="1"/>
      <c r="HQV2124" s="1"/>
      <c r="HQW2124" s="1"/>
      <c r="HQX2124" s="1"/>
      <c r="HQY2124" s="1"/>
      <c r="HQZ2124" s="1"/>
      <c r="HRA2124" s="1"/>
      <c r="HRB2124" s="1"/>
      <c r="HRC2124" s="1"/>
      <c r="HRD2124" s="1"/>
      <c r="HRE2124" s="1"/>
      <c r="HRF2124" s="1"/>
      <c r="HRG2124" s="1"/>
      <c r="HRH2124" s="1"/>
      <c r="HRI2124" s="1"/>
      <c r="HRJ2124" s="1"/>
      <c r="HRK2124" s="1"/>
      <c r="HRL2124" s="1"/>
      <c r="HRM2124" s="1"/>
      <c r="HRN2124" s="1"/>
      <c r="HRO2124" s="1"/>
      <c r="HRP2124" s="1"/>
      <c r="HRQ2124" s="1"/>
      <c r="HRR2124" s="1"/>
      <c r="HRS2124" s="1"/>
      <c r="HRT2124" s="1"/>
      <c r="HRU2124" s="1"/>
      <c r="HRV2124" s="1"/>
      <c r="HRW2124" s="1"/>
      <c r="HRX2124" s="1"/>
      <c r="HRY2124" s="1"/>
      <c r="HRZ2124" s="1"/>
      <c r="HSA2124" s="1"/>
      <c r="HSB2124" s="1"/>
      <c r="HSC2124" s="1"/>
      <c r="HSD2124" s="1"/>
      <c r="HSE2124" s="1"/>
      <c r="HSF2124" s="1"/>
      <c r="HSG2124" s="1"/>
      <c r="HSH2124" s="1"/>
      <c r="HSI2124" s="1"/>
      <c r="HSJ2124" s="1"/>
      <c r="HSK2124" s="1"/>
      <c r="HSL2124" s="1"/>
      <c r="HSM2124" s="1"/>
      <c r="HSN2124" s="1"/>
      <c r="HSO2124" s="1"/>
      <c r="HSP2124" s="1"/>
      <c r="HSQ2124" s="1"/>
      <c r="HSR2124" s="1"/>
      <c r="HSS2124" s="1"/>
      <c r="HST2124" s="1"/>
      <c r="HSU2124" s="1"/>
      <c r="HSV2124" s="1"/>
      <c r="HSW2124" s="1"/>
      <c r="HSX2124" s="1"/>
      <c r="HSY2124" s="1"/>
      <c r="HSZ2124" s="1"/>
      <c r="HTA2124" s="1"/>
      <c r="HTB2124" s="1"/>
      <c r="HTC2124" s="1"/>
      <c r="HTD2124" s="1"/>
      <c r="HTE2124" s="1"/>
      <c r="HTF2124" s="1"/>
      <c r="HTG2124" s="1"/>
      <c r="HTH2124" s="1"/>
      <c r="HTI2124" s="1"/>
      <c r="HTJ2124" s="1"/>
      <c r="HTK2124" s="1"/>
      <c r="HTL2124" s="1"/>
      <c r="HTM2124" s="1"/>
      <c r="HTN2124" s="1"/>
      <c r="HTO2124" s="1"/>
      <c r="HTP2124" s="1"/>
      <c r="HTQ2124" s="1"/>
      <c r="HTR2124" s="1"/>
      <c r="HTS2124" s="1"/>
      <c r="HTT2124" s="1"/>
      <c r="HTU2124" s="1"/>
      <c r="HTV2124" s="1"/>
      <c r="HTW2124" s="1"/>
      <c r="HTX2124" s="1"/>
      <c r="HTY2124" s="1"/>
      <c r="HTZ2124" s="1"/>
      <c r="HUA2124" s="1"/>
      <c r="HUB2124" s="1"/>
      <c r="HUC2124" s="1"/>
      <c r="HUD2124" s="1"/>
      <c r="HUE2124" s="1"/>
      <c r="HUF2124" s="1"/>
      <c r="HUG2124" s="1"/>
      <c r="HUH2124" s="1"/>
      <c r="HUI2124" s="1"/>
      <c r="HUJ2124" s="1"/>
      <c r="HUK2124" s="1"/>
      <c r="HUL2124" s="1"/>
      <c r="HUM2124" s="1"/>
      <c r="HUN2124" s="1"/>
      <c r="HUO2124" s="1"/>
      <c r="HUP2124" s="1"/>
      <c r="HUQ2124" s="1"/>
      <c r="HUR2124" s="1"/>
      <c r="HUS2124" s="1"/>
      <c r="HUT2124" s="1"/>
      <c r="HUU2124" s="1"/>
      <c r="HUV2124" s="1"/>
      <c r="HUW2124" s="1"/>
      <c r="HUX2124" s="1"/>
      <c r="HUY2124" s="1"/>
      <c r="HUZ2124" s="1"/>
      <c r="HVA2124" s="1"/>
      <c r="HVB2124" s="1"/>
      <c r="HVC2124" s="1"/>
      <c r="HVD2124" s="1"/>
      <c r="HVE2124" s="1"/>
      <c r="HVF2124" s="1"/>
      <c r="HVG2124" s="1"/>
      <c r="HVH2124" s="1"/>
      <c r="HVI2124" s="1"/>
      <c r="HVJ2124" s="1"/>
      <c r="HVK2124" s="1"/>
      <c r="HVL2124" s="1"/>
      <c r="HVM2124" s="1"/>
      <c r="HVN2124" s="1"/>
      <c r="HVO2124" s="1"/>
      <c r="HVP2124" s="1"/>
      <c r="HVQ2124" s="1"/>
      <c r="HVR2124" s="1"/>
      <c r="HVS2124" s="1"/>
      <c r="HVT2124" s="1"/>
      <c r="HVU2124" s="1"/>
      <c r="HVV2124" s="1"/>
      <c r="HVW2124" s="1"/>
      <c r="HVX2124" s="1"/>
      <c r="HVY2124" s="1"/>
      <c r="HVZ2124" s="1"/>
      <c r="HWA2124" s="1"/>
      <c r="HWB2124" s="1"/>
      <c r="HWC2124" s="1"/>
      <c r="HWD2124" s="1"/>
      <c r="HWE2124" s="1"/>
      <c r="HWF2124" s="1"/>
      <c r="HWG2124" s="1"/>
      <c r="HWH2124" s="1"/>
      <c r="HWI2124" s="1"/>
      <c r="HWJ2124" s="1"/>
      <c r="HWK2124" s="1"/>
      <c r="HWL2124" s="1"/>
      <c r="HWM2124" s="1"/>
      <c r="HWN2124" s="1"/>
      <c r="HWO2124" s="1"/>
      <c r="HWP2124" s="1"/>
      <c r="HWQ2124" s="1"/>
      <c r="HWR2124" s="1"/>
      <c r="HWS2124" s="1"/>
      <c r="HWT2124" s="1"/>
      <c r="HWU2124" s="1"/>
      <c r="HWV2124" s="1"/>
      <c r="HWW2124" s="1"/>
      <c r="HWX2124" s="1"/>
      <c r="HWY2124" s="1"/>
      <c r="HWZ2124" s="1"/>
      <c r="HXA2124" s="1"/>
      <c r="HXB2124" s="1"/>
      <c r="HXC2124" s="1"/>
      <c r="HXD2124" s="1"/>
      <c r="HXE2124" s="1"/>
      <c r="HXF2124" s="1"/>
      <c r="HXG2124" s="1"/>
      <c r="HXH2124" s="1"/>
      <c r="HXI2124" s="1"/>
      <c r="HXJ2124" s="1"/>
      <c r="HXK2124" s="1"/>
      <c r="HXL2124" s="1"/>
      <c r="HXM2124" s="1"/>
      <c r="HXN2124" s="1"/>
      <c r="HXO2124" s="1"/>
      <c r="HXP2124" s="1"/>
      <c r="HXQ2124" s="1"/>
      <c r="HXR2124" s="1"/>
      <c r="HXS2124" s="1"/>
      <c r="HXT2124" s="1"/>
      <c r="HXU2124" s="1"/>
      <c r="HXV2124" s="1"/>
      <c r="HXW2124" s="1"/>
      <c r="HXX2124" s="1"/>
      <c r="HXY2124" s="1"/>
      <c r="HXZ2124" s="1"/>
      <c r="HYA2124" s="1"/>
      <c r="HYB2124" s="1"/>
      <c r="HYC2124" s="1"/>
      <c r="HYD2124" s="1"/>
      <c r="HYE2124" s="1"/>
      <c r="HYF2124" s="1"/>
      <c r="HYG2124" s="1"/>
      <c r="HYH2124" s="1"/>
      <c r="HYI2124" s="1"/>
      <c r="HYJ2124" s="1"/>
      <c r="HYK2124" s="1"/>
      <c r="HYL2124" s="1"/>
      <c r="HYM2124" s="1"/>
      <c r="HYN2124" s="1"/>
      <c r="HYO2124" s="1"/>
      <c r="HYP2124" s="1"/>
      <c r="HYQ2124" s="1"/>
      <c r="HYR2124" s="1"/>
      <c r="HYS2124" s="1"/>
      <c r="HYT2124" s="1"/>
      <c r="HYU2124" s="1"/>
      <c r="HYV2124" s="1"/>
      <c r="HYW2124" s="1"/>
      <c r="HYX2124" s="1"/>
      <c r="HYY2124" s="1"/>
      <c r="HYZ2124" s="1"/>
      <c r="HZA2124" s="1"/>
      <c r="HZB2124" s="1"/>
      <c r="HZC2124" s="1"/>
      <c r="HZD2124" s="1"/>
      <c r="HZE2124" s="1"/>
      <c r="HZF2124" s="1"/>
      <c r="HZG2124" s="1"/>
      <c r="HZH2124" s="1"/>
      <c r="HZI2124" s="1"/>
      <c r="HZJ2124" s="1"/>
      <c r="HZK2124" s="1"/>
      <c r="HZL2124" s="1"/>
      <c r="HZM2124" s="1"/>
      <c r="HZN2124" s="1"/>
      <c r="HZO2124" s="1"/>
      <c r="HZP2124" s="1"/>
      <c r="HZQ2124" s="1"/>
      <c r="HZR2124" s="1"/>
      <c r="HZS2124" s="1"/>
      <c r="HZT2124" s="1"/>
      <c r="HZU2124" s="1"/>
      <c r="HZV2124" s="1"/>
      <c r="HZW2124" s="1"/>
      <c r="HZX2124" s="1"/>
      <c r="HZY2124" s="1"/>
      <c r="HZZ2124" s="1"/>
      <c r="IAA2124" s="1"/>
      <c r="IAB2124" s="1"/>
      <c r="IAC2124" s="1"/>
      <c r="IAD2124" s="1"/>
      <c r="IAE2124" s="1"/>
      <c r="IAF2124" s="1"/>
      <c r="IAG2124" s="1"/>
      <c r="IAH2124" s="1"/>
      <c r="IAI2124" s="1"/>
      <c r="IAJ2124" s="1"/>
      <c r="IAK2124" s="1"/>
      <c r="IAL2124" s="1"/>
      <c r="IAM2124" s="1"/>
      <c r="IAN2124" s="1"/>
      <c r="IAO2124" s="1"/>
      <c r="IAP2124" s="1"/>
      <c r="IAQ2124" s="1"/>
      <c r="IAR2124" s="1"/>
      <c r="IAS2124" s="1"/>
      <c r="IAT2124" s="1"/>
      <c r="IAU2124" s="1"/>
      <c r="IAV2124" s="1"/>
      <c r="IAW2124" s="1"/>
      <c r="IAX2124" s="1"/>
      <c r="IAY2124" s="1"/>
      <c r="IAZ2124" s="1"/>
      <c r="IBA2124" s="1"/>
      <c r="IBB2124" s="1"/>
      <c r="IBC2124" s="1"/>
      <c r="IBD2124" s="1"/>
      <c r="IBE2124" s="1"/>
      <c r="IBF2124" s="1"/>
      <c r="IBG2124" s="1"/>
      <c r="IBH2124" s="1"/>
      <c r="IBI2124" s="1"/>
      <c r="IBJ2124" s="1"/>
      <c r="IBK2124" s="1"/>
      <c r="IBL2124" s="1"/>
      <c r="IBM2124" s="1"/>
      <c r="IBN2124" s="1"/>
      <c r="IBO2124" s="1"/>
      <c r="IBP2124" s="1"/>
      <c r="IBQ2124" s="1"/>
      <c r="IBR2124" s="1"/>
      <c r="IBS2124" s="1"/>
      <c r="IBT2124" s="1"/>
      <c r="IBU2124" s="1"/>
      <c r="IBV2124" s="1"/>
      <c r="IBW2124" s="1"/>
      <c r="IBX2124" s="1"/>
      <c r="IBY2124" s="1"/>
      <c r="IBZ2124" s="1"/>
      <c r="ICA2124" s="1"/>
      <c r="ICB2124" s="1"/>
      <c r="ICC2124" s="1"/>
      <c r="ICD2124" s="1"/>
      <c r="ICE2124" s="1"/>
      <c r="ICF2124" s="1"/>
      <c r="ICG2124" s="1"/>
      <c r="ICH2124" s="1"/>
      <c r="ICI2124" s="1"/>
      <c r="ICJ2124" s="1"/>
      <c r="ICK2124" s="1"/>
      <c r="ICL2124" s="1"/>
      <c r="ICM2124" s="1"/>
      <c r="ICN2124" s="1"/>
      <c r="ICO2124" s="1"/>
      <c r="ICP2124" s="1"/>
      <c r="ICQ2124" s="1"/>
      <c r="ICR2124" s="1"/>
      <c r="ICS2124" s="1"/>
      <c r="ICT2124" s="1"/>
      <c r="ICU2124" s="1"/>
      <c r="ICV2124" s="1"/>
      <c r="ICW2124" s="1"/>
      <c r="ICX2124" s="1"/>
      <c r="ICY2124" s="1"/>
      <c r="ICZ2124" s="1"/>
      <c r="IDA2124" s="1"/>
      <c r="IDB2124" s="1"/>
      <c r="IDC2124" s="1"/>
      <c r="IDD2124" s="1"/>
      <c r="IDE2124" s="1"/>
      <c r="IDF2124" s="1"/>
      <c r="IDG2124" s="1"/>
      <c r="IDH2124" s="1"/>
      <c r="IDI2124" s="1"/>
      <c r="IDJ2124" s="1"/>
      <c r="IDK2124" s="1"/>
      <c r="IDL2124" s="1"/>
      <c r="IDM2124" s="1"/>
      <c r="IDN2124" s="1"/>
      <c r="IDO2124" s="1"/>
      <c r="IDP2124" s="1"/>
      <c r="IDQ2124" s="1"/>
      <c r="IDR2124" s="1"/>
      <c r="IDS2124" s="1"/>
      <c r="IDT2124" s="1"/>
      <c r="IDU2124" s="1"/>
      <c r="IDV2124" s="1"/>
      <c r="IDW2124" s="1"/>
      <c r="IDX2124" s="1"/>
      <c r="IDY2124" s="1"/>
      <c r="IDZ2124" s="1"/>
      <c r="IEA2124" s="1"/>
      <c r="IEB2124" s="1"/>
      <c r="IEC2124" s="1"/>
      <c r="IED2124" s="1"/>
      <c r="IEE2124" s="1"/>
      <c r="IEF2124" s="1"/>
      <c r="IEG2124" s="1"/>
      <c r="IEH2124" s="1"/>
      <c r="IEI2124" s="1"/>
      <c r="IEJ2124" s="1"/>
      <c r="IEK2124" s="1"/>
      <c r="IEL2124" s="1"/>
      <c r="IEM2124" s="1"/>
      <c r="IEN2124" s="1"/>
      <c r="IEO2124" s="1"/>
      <c r="IEP2124" s="1"/>
      <c r="IEQ2124" s="1"/>
      <c r="IER2124" s="1"/>
      <c r="IES2124" s="1"/>
      <c r="IET2124" s="1"/>
      <c r="IEU2124" s="1"/>
      <c r="IEV2124" s="1"/>
      <c r="IEW2124" s="1"/>
      <c r="IEX2124" s="1"/>
      <c r="IEY2124" s="1"/>
      <c r="IEZ2124" s="1"/>
      <c r="IFA2124" s="1"/>
      <c r="IFB2124" s="1"/>
      <c r="IFC2124" s="1"/>
      <c r="IFD2124" s="1"/>
      <c r="IFE2124" s="1"/>
      <c r="IFF2124" s="1"/>
      <c r="IFG2124" s="1"/>
      <c r="IFH2124" s="1"/>
      <c r="IFI2124" s="1"/>
      <c r="IFJ2124" s="1"/>
      <c r="IFK2124" s="1"/>
      <c r="IFL2124" s="1"/>
      <c r="IFM2124" s="1"/>
      <c r="IFN2124" s="1"/>
      <c r="IFO2124" s="1"/>
      <c r="IFP2124" s="1"/>
      <c r="IFQ2124" s="1"/>
      <c r="IFR2124" s="1"/>
      <c r="IFS2124" s="1"/>
      <c r="IFT2124" s="1"/>
      <c r="IFU2124" s="1"/>
      <c r="IFV2124" s="1"/>
      <c r="IFW2124" s="1"/>
      <c r="IFX2124" s="1"/>
      <c r="IFY2124" s="1"/>
      <c r="IFZ2124" s="1"/>
      <c r="IGA2124" s="1"/>
      <c r="IGB2124" s="1"/>
      <c r="IGC2124" s="1"/>
      <c r="IGD2124" s="1"/>
      <c r="IGE2124" s="1"/>
      <c r="IGF2124" s="1"/>
      <c r="IGG2124" s="1"/>
      <c r="IGH2124" s="1"/>
      <c r="IGI2124" s="1"/>
      <c r="IGJ2124" s="1"/>
      <c r="IGK2124" s="1"/>
      <c r="IGL2124" s="1"/>
      <c r="IGM2124" s="1"/>
      <c r="IGN2124" s="1"/>
      <c r="IGO2124" s="1"/>
      <c r="IGP2124" s="1"/>
      <c r="IGQ2124" s="1"/>
      <c r="IGR2124" s="1"/>
      <c r="IGS2124" s="1"/>
      <c r="IGT2124" s="1"/>
      <c r="IGU2124" s="1"/>
      <c r="IGV2124" s="1"/>
      <c r="IGW2124" s="1"/>
      <c r="IGX2124" s="1"/>
      <c r="IGY2124" s="1"/>
      <c r="IGZ2124" s="1"/>
      <c r="IHA2124" s="1"/>
      <c r="IHB2124" s="1"/>
      <c r="IHC2124" s="1"/>
      <c r="IHD2124" s="1"/>
      <c r="IHE2124" s="1"/>
      <c r="IHF2124" s="1"/>
      <c r="IHG2124" s="1"/>
      <c r="IHH2124" s="1"/>
      <c r="IHI2124" s="1"/>
      <c r="IHJ2124" s="1"/>
      <c r="IHK2124" s="1"/>
      <c r="IHL2124" s="1"/>
      <c r="IHM2124" s="1"/>
      <c r="IHN2124" s="1"/>
      <c r="IHO2124" s="1"/>
      <c r="IHP2124" s="1"/>
      <c r="IHQ2124" s="1"/>
      <c r="IHR2124" s="1"/>
      <c r="IHS2124" s="1"/>
      <c r="IHT2124" s="1"/>
      <c r="IHU2124" s="1"/>
      <c r="IHV2124" s="1"/>
      <c r="IHW2124" s="1"/>
      <c r="IHX2124" s="1"/>
      <c r="IHY2124" s="1"/>
      <c r="IHZ2124" s="1"/>
      <c r="IIA2124" s="1"/>
      <c r="IIB2124" s="1"/>
      <c r="IIC2124" s="1"/>
      <c r="IID2124" s="1"/>
      <c r="IIE2124" s="1"/>
      <c r="IIF2124" s="1"/>
      <c r="IIG2124" s="1"/>
      <c r="IIH2124" s="1"/>
      <c r="III2124" s="1"/>
      <c r="IIJ2124" s="1"/>
      <c r="IIK2124" s="1"/>
      <c r="IIL2124" s="1"/>
      <c r="IIM2124" s="1"/>
      <c r="IIN2124" s="1"/>
      <c r="IIO2124" s="1"/>
      <c r="IIP2124" s="1"/>
      <c r="IIQ2124" s="1"/>
      <c r="IIR2124" s="1"/>
      <c r="IIS2124" s="1"/>
      <c r="IIT2124" s="1"/>
      <c r="IIU2124" s="1"/>
      <c r="IIV2124" s="1"/>
      <c r="IIW2124" s="1"/>
      <c r="IIX2124" s="1"/>
      <c r="IIY2124" s="1"/>
      <c r="IIZ2124" s="1"/>
      <c r="IJA2124" s="1"/>
      <c r="IJB2124" s="1"/>
      <c r="IJC2124" s="1"/>
      <c r="IJD2124" s="1"/>
      <c r="IJE2124" s="1"/>
      <c r="IJF2124" s="1"/>
      <c r="IJG2124" s="1"/>
      <c r="IJH2124" s="1"/>
      <c r="IJI2124" s="1"/>
      <c r="IJJ2124" s="1"/>
      <c r="IJK2124" s="1"/>
      <c r="IJL2124" s="1"/>
      <c r="IJM2124" s="1"/>
      <c r="IJN2124" s="1"/>
      <c r="IJO2124" s="1"/>
      <c r="IJP2124" s="1"/>
      <c r="IJQ2124" s="1"/>
      <c r="IJR2124" s="1"/>
      <c r="IJS2124" s="1"/>
      <c r="IJT2124" s="1"/>
      <c r="IJU2124" s="1"/>
      <c r="IJV2124" s="1"/>
      <c r="IJW2124" s="1"/>
      <c r="IJX2124" s="1"/>
      <c r="IJY2124" s="1"/>
      <c r="IJZ2124" s="1"/>
      <c r="IKA2124" s="1"/>
      <c r="IKB2124" s="1"/>
      <c r="IKC2124" s="1"/>
      <c r="IKD2124" s="1"/>
      <c r="IKE2124" s="1"/>
      <c r="IKF2124" s="1"/>
      <c r="IKG2124" s="1"/>
      <c r="IKH2124" s="1"/>
      <c r="IKI2124" s="1"/>
      <c r="IKJ2124" s="1"/>
      <c r="IKK2124" s="1"/>
      <c r="IKL2124" s="1"/>
      <c r="IKM2124" s="1"/>
      <c r="IKN2124" s="1"/>
      <c r="IKO2124" s="1"/>
      <c r="IKP2124" s="1"/>
      <c r="IKQ2124" s="1"/>
      <c r="IKR2124" s="1"/>
      <c r="IKS2124" s="1"/>
      <c r="IKT2124" s="1"/>
      <c r="IKU2124" s="1"/>
      <c r="IKV2124" s="1"/>
      <c r="IKW2124" s="1"/>
      <c r="IKX2124" s="1"/>
      <c r="IKY2124" s="1"/>
      <c r="IKZ2124" s="1"/>
      <c r="ILA2124" s="1"/>
      <c r="ILB2124" s="1"/>
      <c r="ILC2124" s="1"/>
      <c r="ILD2124" s="1"/>
      <c r="ILE2124" s="1"/>
      <c r="ILF2124" s="1"/>
      <c r="ILG2124" s="1"/>
      <c r="ILH2124" s="1"/>
      <c r="ILI2124" s="1"/>
      <c r="ILJ2124" s="1"/>
      <c r="ILK2124" s="1"/>
      <c r="ILL2124" s="1"/>
      <c r="ILM2124" s="1"/>
      <c r="ILN2124" s="1"/>
      <c r="ILO2124" s="1"/>
      <c r="ILP2124" s="1"/>
      <c r="ILQ2124" s="1"/>
      <c r="ILR2124" s="1"/>
      <c r="ILS2124" s="1"/>
      <c r="ILT2124" s="1"/>
      <c r="ILU2124" s="1"/>
      <c r="ILV2124" s="1"/>
      <c r="ILW2124" s="1"/>
      <c r="ILX2124" s="1"/>
      <c r="ILY2124" s="1"/>
      <c r="ILZ2124" s="1"/>
      <c r="IMA2124" s="1"/>
      <c r="IMB2124" s="1"/>
      <c r="IMC2124" s="1"/>
      <c r="IMD2124" s="1"/>
      <c r="IME2124" s="1"/>
      <c r="IMF2124" s="1"/>
      <c r="IMG2124" s="1"/>
      <c r="IMH2124" s="1"/>
      <c r="IMI2124" s="1"/>
      <c r="IMJ2124" s="1"/>
      <c r="IMK2124" s="1"/>
      <c r="IML2124" s="1"/>
      <c r="IMM2124" s="1"/>
      <c r="IMN2124" s="1"/>
      <c r="IMO2124" s="1"/>
      <c r="IMP2124" s="1"/>
      <c r="IMQ2124" s="1"/>
      <c r="IMR2124" s="1"/>
      <c r="IMS2124" s="1"/>
      <c r="IMT2124" s="1"/>
      <c r="IMU2124" s="1"/>
      <c r="IMV2124" s="1"/>
      <c r="IMW2124" s="1"/>
      <c r="IMX2124" s="1"/>
      <c r="IMY2124" s="1"/>
      <c r="IMZ2124" s="1"/>
      <c r="INA2124" s="1"/>
      <c r="INB2124" s="1"/>
      <c r="INC2124" s="1"/>
      <c r="IND2124" s="1"/>
      <c r="INE2124" s="1"/>
      <c r="INF2124" s="1"/>
      <c r="ING2124" s="1"/>
      <c r="INH2124" s="1"/>
      <c r="INI2124" s="1"/>
      <c r="INJ2124" s="1"/>
      <c r="INK2124" s="1"/>
      <c r="INL2124" s="1"/>
      <c r="INM2124" s="1"/>
      <c r="INN2124" s="1"/>
      <c r="INO2124" s="1"/>
      <c r="INP2124" s="1"/>
      <c r="INQ2124" s="1"/>
      <c r="INR2124" s="1"/>
      <c r="INS2124" s="1"/>
      <c r="INT2124" s="1"/>
      <c r="INU2124" s="1"/>
      <c r="INV2124" s="1"/>
      <c r="INW2124" s="1"/>
      <c r="INX2124" s="1"/>
      <c r="INY2124" s="1"/>
      <c r="INZ2124" s="1"/>
      <c r="IOA2124" s="1"/>
      <c r="IOB2124" s="1"/>
      <c r="IOC2124" s="1"/>
      <c r="IOD2124" s="1"/>
      <c r="IOE2124" s="1"/>
      <c r="IOF2124" s="1"/>
      <c r="IOG2124" s="1"/>
      <c r="IOH2124" s="1"/>
      <c r="IOI2124" s="1"/>
      <c r="IOJ2124" s="1"/>
      <c r="IOK2124" s="1"/>
      <c r="IOL2124" s="1"/>
      <c r="IOM2124" s="1"/>
      <c r="ION2124" s="1"/>
      <c r="IOO2124" s="1"/>
      <c r="IOP2124" s="1"/>
      <c r="IOQ2124" s="1"/>
      <c r="IOR2124" s="1"/>
      <c r="IOS2124" s="1"/>
      <c r="IOT2124" s="1"/>
      <c r="IOU2124" s="1"/>
      <c r="IOV2124" s="1"/>
      <c r="IOW2124" s="1"/>
      <c r="IOX2124" s="1"/>
      <c r="IOY2124" s="1"/>
      <c r="IOZ2124" s="1"/>
      <c r="IPA2124" s="1"/>
      <c r="IPB2124" s="1"/>
      <c r="IPC2124" s="1"/>
      <c r="IPD2124" s="1"/>
      <c r="IPE2124" s="1"/>
      <c r="IPF2124" s="1"/>
      <c r="IPG2124" s="1"/>
      <c r="IPH2124" s="1"/>
      <c r="IPI2124" s="1"/>
      <c r="IPJ2124" s="1"/>
      <c r="IPK2124" s="1"/>
      <c r="IPL2124" s="1"/>
      <c r="IPM2124" s="1"/>
      <c r="IPN2124" s="1"/>
      <c r="IPO2124" s="1"/>
      <c r="IPP2124" s="1"/>
      <c r="IPQ2124" s="1"/>
      <c r="IPR2124" s="1"/>
      <c r="IPS2124" s="1"/>
      <c r="IPT2124" s="1"/>
      <c r="IPU2124" s="1"/>
      <c r="IPV2124" s="1"/>
      <c r="IPW2124" s="1"/>
      <c r="IPX2124" s="1"/>
      <c r="IPY2124" s="1"/>
      <c r="IPZ2124" s="1"/>
      <c r="IQA2124" s="1"/>
      <c r="IQB2124" s="1"/>
      <c r="IQC2124" s="1"/>
      <c r="IQD2124" s="1"/>
      <c r="IQE2124" s="1"/>
      <c r="IQF2124" s="1"/>
      <c r="IQG2124" s="1"/>
      <c r="IQH2124" s="1"/>
      <c r="IQI2124" s="1"/>
      <c r="IQJ2124" s="1"/>
      <c r="IQK2124" s="1"/>
      <c r="IQL2124" s="1"/>
      <c r="IQM2124" s="1"/>
      <c r="IQN2124" s="1"/>
      <c r="IQO2124" s="1"/>
      <c r="IQP2124" s="1"/>
      <c r="IQQ2124" s="1"/>
      <c r="IQR2124" s="1"/>
      <c r="IQS2124" s="1"/>
      <c r="IQT2124" s="1"/>
      <c r="IQU2124" s="1"/>
      <c r="IQV2124" s="1"/>
      <c r="IQW2124" s="1"/>
      <c r="IQX2124" s="1"/>
      <c r="IQY2124" s="1"/>
      <c r="IQZ2124" s="1"/>
      <c r="IRA2124" s="1"/>
      <c r="IRB2124" s="1"/>
      <c r="IRC2124" s="1"/>
      <c r="IRD2124" s="1"/>
      <c r="IRE2124" s="1"/>
      <c r="IRF2124" s="1"/>
      <c r="IRG2124" s="1"/>
      <c r="IRH2124" s="1"/>
      <c r="IRI2124" s="1"/>
      <c r="IRJ2124" s="1"/>
      <c r="IRK2124" s="1"/>
      <c r="IRL2124" s="1"/>
      <c r="IRM2124" s="1"/>
      <c r="IRN2124" s="1"/>
      <c r="IRO2124" s="1"/>
      <c r="IRP2124" s="1"/>
      <c r="IRQ2124" s="1"/>
      <c r="IRR2124" s="1"/>
      <c r="IRS2124" s="1"/>
      <c r="IRT2124" s="1"/>
      <c r="IRU2124" s="1"/>
      <c r="IRV2124" s="1"/>
      <c r="IRW2124" s="1"/>
      <c r="IRX2124" s="1"/>
      <c r="IRY2124" s="1"/>
      <c r="IRZ2124" s="1"/>
      <c r="ISA2124" s="1"/>
      <c r="ISB2124" s="1"/>
      <c r="ISC2124" s="1"/>
      <c r="ISD2124" s="1"/>
      <c r="ISE2124" s="1"/>
      <c r="ISF2124" s="1"/>
      <c r="ISG2124" s="1"/>
      <c r="ISH2124" s="1"/>
      <c r="ISI2124" s="1"/>
      <c r="ISJ2124" s="1"/>
      <c r="ISK2124" s="1"/>
      <c r="ISL2124" s="1"/>
      <c r="ISM2124" s="1"/>
      <c r="ISN2124" s="1"/>
      <c r="ISO2124" s="1"/>
      <c r="ISP2124" s="1"/>
      <c r="ISQ2124" s="1"/>
      <c r="ISR2124" s="1"/>
      <c r="ISS2124" s="1"/>
      <c r="IST2124" s="1"/>
      <c r="ISU2124" s="1"/>
      <c r="ISV2124" s="1"/>
      <c r="ISW2124" s="1"/>
      <c r="ISX2124" s="1"/>
      <c r="ISY2124" s="1"/>
      <c r="ISZ2124" s="1"/>
      <c r="ITA2124" s="1"/>
      <c r="ITB2124" s="1"/>
      <c r="ITC2124" s="1"/>
      <c r="ITD2124" s="1"/>
      <c r="ITE2124" s="1"/>
      <c r="ITF2124" s="1"/>
      <c r="ITG2124" s="1"/>
      <c r="ITH2124" s="1"/>
      <c r="ITI2124" s="1"/>
      <c r="ITJ2124" s="1"/>
      <c r="ITK2124" s="1"/>
      <c r="ITL2124" s="1"/>
      <c r="ITM2124" s="1"/>
      <c r="ITN2124" s="1"/>
      <c r="ITO2124" s="1"/>
      <c r="ITP2124" s="1"/>
      <c r="ITQ2124" s="1"/>
      <c r="ITR2124" s="1"/>
      <c r="ITS2124" s="1"/>
      <c r="ITT2124" s="1"/>
      <c r="ITU2124" s="1"/>
      <c r="ITV2124" s="1"/>
      <c r="ITW2124" s="1"/>
      <c r="ITX2124" s="1"/>
      <c r="ITY2124" s="1"/>
      <c r="ITZ2124" s="1"/>
      <c r="IUA2124" s="1"/>
      <c r="IUB2124" s="1"/>
      <c r="IUC2124" s="1"/>
      <c r="IUD2124" s="1"/>
      <c r="IUE2124" s="1"/>
      <c r="IUF2124" s="1"/>
      <c r="IUG2124" s="1"/>
      <c r="IUH2124" s="1"/>
      <c r="IUI2124" s="1"/>
      <c r="IUJ2124" s="1"/>
      <c r="IUK2124" s="1"/>
      <c r="IUL2124" s="1"/>
      <c r="IUM2124" s="1"/>
      <c r="IUN2124" s="1"/>
      <c r="IUO2124" s="1"/>
      <c r="IUP2124" s="1"/>
      <c r="IUQ2124" s="1"/>
      <c r="IUR2124" s="1"/>
      <c r="IUS2124" s="1"/>
      <c r="IUT2124" s="1"/>
      <c r="IUU2124" s="1"/>
      <c r="IUV2124" s="1"/>
      <c r="IUW2124" s="1"/>
      <c r="IUX2124" s="1"/>
      <c r="IUY2124" s="1"/>
      <c r="IUZ2124" s="1"/>
      <c r="IVA2124" s="1"/>
      <c r="IVB2124" s="1"/>
      <c r="IVC2124" s="1"/>
      <c r="IVD2124" s="1"/>
      <c r="IVE2124" s="1"/>
      <c r="IVF2124" s="1"/>
      <c r="IVG2124" s="1"/>
      <c r="IVH2124" s="1"/>
      <c r="IVI2124" s="1"/>
      <c r="IVJ2124" s="1"/>
      <c r="IVK2124" s="1"/>
      <c r="IVL2124" s="1"/>
      <c r="IVM2124" s="1"/>
      <c r="IVN2124" s="1"/>
      <c r="IVO2124" s="1"/>
      <c r="IVP2124" s="1"/>
      <c r="IVQ2124" s="1"/>
      <c r="IVR2124" s="1"/>
      <c r="IVS2124" s="1"/>
      <c r="IVT2124" s="1"/>
      <c r="IVU2124" s="1"/>
      <c r="IVV2124" s="1"/>
      <c r="IVW2124" s="1"/>
      <c r="IVX2124" s="1"/>
      <c r="IVY2124" s="1"/>
      <c r="IVZ2124" s="1"/>
      <c r="IWA2124" s="1"/>
      <c r="IWB2124" s="1"/>
      <c r="IWC2124" s="1"/>
      <c r="IWD2124" s="1"/>
      <c r="IWE2124" s="1"/>
      <c r="IWF2124" s="1"/>
      <c r="IWG2124" s="1"/>
      <c r="IWH2124" s="1"/>
      <c r="IWI2124" s="1"/>
      <c r="IWJ2124" s="1"/>
      <c r="IWK2124" s="1"/>
      <c r="IWL2124" s="1"/>
      <c r="IWM2124" s="1"/>
      <c r="IWN2124" s="1"/>
      <c r="IWO2124" s="1"/>
      <c r="IWP2124" s="1"/>
      <c r="IWQ2124" s="1"/>
      <c r="IWR2124" s="1"/>
      <c r="IWS2124" s="1"/>
      <c r="IWT2124" s="1"/>
      <c r="IWU2124" s="1"/>
      <c r="IWV2124" s="1"/>
      <c r="IWW2124" s="1"/>
      <c r="IWX2124" s="1"/>
      <c r="IWY2124" s="1"/>
      <c r="IWZ2124" s="1"/>
      <c r="IXA2124" s="1"/>
      <c r="IXB2124" s="1"/>
      <c r="IXC2124" s="1"/>
      <c r="IXD2124" s="1"/>
      <c r="IXE2124" s="1"/>
      <c r="IXF2124" s="1"/>
      <c r="IXG2124" s="1"/>
      <c r="IXH2124" s="1"/>
      <c r="IXI2124" s="1"/>
      <c r="IXJ2124" s="1"/>
      <c r="IXK2124" s="1"/>
      <c r="IXL2124" s="1"/>
      <c r="IXM2124" s="1"/>
      <c r="IXN2124" s="1"/>
      <c r="IXO2124" s="1"/>
      <c r="IXP2124" s="1"/>
      <c r="IXQ2124" s="1"/>
      <c r="IXR2124" s="1"/>
      <c r="IXS2124" s="1"/>
      <c r="IXT2124" s="1"/>
      <c r="IXU2124" s="1"/>
      <c r="IXV2124" s="1"/>
      <c r="IXW2124" s="1"/>
      <c r="IXX2124" s="1"/>
      <c r="IXY2124" s="1"/>
      <c r="IXZ2124" s="1"/>
      <c r="IYA2124" s="1"/>
      <c r="IYB2124" s="1"/>
      <c r="IYC2124" s="1"/>
      <c r="IYD2124" s="1"/>
      <c r="IYE2124" s="1"/>
      <c r="IYF2124" s="1"/>
      <c r="IYG2124" s="1"/>
      <c r="IYH2124" s="1"/>
      <c r="IYI2124" s="1"/>
      <c r="IYJ2124" s="1"/>
      <c r="IYK2124" s="1"/>
      <c r="IYL2124" s="1"/>
      <c r="IYM2124" s="1"/>
      <c r="IYN2124" s="1"/>
      <c r="IYO2124" s="1"/>
      <c r="IYP2124" s="1"/>
      <c r="IYQ2124" s="1"/>
      <c r="IYR2124" s="1"/>
      <c r="IYS2124" s="1"/>
      <c r="IYT2124" s="1"/>
      <c r="IYU2124" s="1"/>
      <c r="IYV2124" s="1"/>
      <c r="IYW2124" s="1"/>
      <c r="IYX2124" s="1"/>
      <c r="IYY2124" s="1"/>
      <c r="IYZ2124" s="1"/>
      <c r="IZA2124" s="1"/>
      <c r="IZB2124" s="1"/>
      <c r="IZC2124" s="1"/>
      <c r="IZD2124" s="1"/>
      <c r="IZE2124" s="1"/>
      <c r="IZF2124" s="1"/>
      <c r="IZG2124" s="1"/>
      <c r="IZH2124" s="1"/>
      <c r="IZI2124" s="1"/>
      <c r="IZJ2124" s="1"/>
      <c r="IZK2124" s="1"/>
      <c r="IZL2124" s="1"/>
      <c r="IZM2124" s="1"/>
      <c r="IZN2124" s="1"/>
      <c r="IZO2124" s="1"/>
      <c r="IZP2124" s="1"/>
      <c r="IZQ2124" s="1"/>
      <c r="IZR2124" s="1"/>
      <c r="IZS2124" s="1"/>
      <c r="IZT2124" s="1"/>
      <c r="IZU2124" s="1"/>
      <c r="IZV2124" s="1"/>
      <c r="IZW2124" s="1"/>
      <c r="IZX2124" s="1"/>
      <c r="IZY2124" s="1"/>
      <c r="IZZ2124" s="1"/>
      <c r="JAA2124" s="1"/>
      <c r="JAB2124" s="1"/>
      <c r="JAC2124" s="1"/>
      <c r="JAD2124" s="1"/>
      <c r="JAE2124" s="1"/>
      <c r="JAF2124" s="1"/>
      <c r="JAG2124" s="1"/>
      <c r="JAH2124" s="1"/>
      <c r="JAI2124" s="1"/>
      <c r="JAJ2124" s="1"/>
      <c r="JAK2124" s="1"/>
      <c r="JAL2124" s="1"/>
      <c r="JAM2124" s="1"/>
      <c r="JAN2124" s="1"/>
      <c r="JAO2124" s="1"/>
      <c r="JAP2124" s="1"/>
      <c r="JAQ2124" s="1"/>
      <c r="JAR2124" s="1"/>
      <c r="JAS2124" s="1"/>
      <c r="JAT2124" s="1"/>
      <c r="JAU2124" s="1"/>
      <c r="JAV2124" s="1"/>
      <c r="JAW2124" s="1"/>
      <c r="JAX2124" s="1"/>
      <c r="JAY2124" s="1"/>
      <c r="JAZ2124" s="1"/>
      <c r="JBA2124" s="1"/>
      <c r="JBB2124" s="1"/>
      <c r="JBC2124" s="1"/>
      <c r="JBD2124" s="1"/>
      <c r="JBE2124" s="1"/>
      <c r="JBF2124" s="1"/>
      <c r="JBG2124" s="1"/>
      <c r="JBH2124" s="1"/>
      <c r="JBI2124" s="1"/>
      <c r="JBJ2124" s="1"/>
      <c r="JBK2124" s="1"/>
      <c r="JBL2124" s="1"/>
      <c r="JBM2124" s="1"/>
      <c r="JBN2124" s="1"/>
      <c r="JBO2124" s="1"/>
      <c r="JBP2124" s="1"/>
      <c r="JBQ2124" s="1"/>
      <c r="JBR2124" s="1"/>
      <c r="JBS2124" s="1"/>
      <c r="JBT2124" s="1"/>
      <c r="JBU2124" s="1"/>
      <c r="JBV2124" s="1"/>
      <c r="JBW2124" s="1"/>
      <c r="JBX2124" s="1"/>
      <c r="JBY2124" s="1"/>
      <c r="JBZ2124" s="1"/>
      <c r="JCA2124" s="1"/>
      <c r="JCB2124" s="1"/>
      <c r="JCC2124" s="1"/>
      <c r="JCD2124" s="1"/>
      <c r="JCE2124" s="1"/>
      <c r="JCF2124" s="1"/>
      <c r="JCG2124" s="1"/>
      <c r="JCH2124" s="1"/>
      <c r="JCI2124" s="1"/>
      <c r="JCJ2124" s="1"/>
      <c r="JCK2124" s="1"/>
      <c r="JCL2124" s="1"/>
      <c r="JCM2124" s="1"/>
      <c r="JCN2124" s="1"/>
      <c r="JCO2124" s="1"/>
      <c r="JCP2124" s="1"/>
      <c r="JCQ2124" s="1"/>
      <c r="JCR2124" s="1"/>
      <c r="JCS2124" s="1"/>
      <c r="JCT2124" s="1"/>
      <c r="JCU2124" s="1"/>
      <c r="JCV2124" s="1"/>
      <c r="JCW2124" s="1"/>
      <c r="JCX2124" s="1"/>
      <c r="JCY2124" s="1"/>
      <c r="JCZ2124" s="1"/>
      <c r="JDA2124" s="1"/>
      <c r="JDB2124" s="1"/>
      <c r="JDC2124" s="1"/>
      <c r="JDD2124" s="1"/>
      <c r="JDE2124" s="1"/>
      <c r="JDF2124" s="1"/>
      <c r="JDG2124" s="1"/>
      <c r="JDH2124" s="1"/>
      <c r="JDI2124" s="1"/>
      <c r="JDJ2124" s="1"/>
      <c r="JDK2124" s="1"/>
      <c r="JDL2124" s="1"/>
      <c r="JDM2124" s="1"/>
      <c r="JDN2124" s="1"/>
      <c r="JDO2124" s="1"/>
      <c r="JDP2124" s="1"/>
      <c r="JDQ2124" s="1"/>
      <c r="JDR2124" s="1"/>
      <c r="JDS2124" s="1"/>
      <c r="JDT2124" s="1"/>
      <c r="JDU2124" s="1"/>
      <c r="JDV2124" s="1"/>
      <c r="JDW2124" s="1"/>
      <c r="JDX2124" s="1"/>
      <c r="JDY2124" s="1"/>
      <c r="JDZ2124" s="1"/>
      <c r="JEA2124" s="1"/>
      <c r="JEB2124" s="1"/>
      <c r="JEC2124" s="1"/>
      <c r="JED2124" s="1"/>
      <c r="JEE2124" s="1"/>
      <c r="JEF2124" s="1"/>
      <c r="JEG2124" s="1"/>
      <c r="JEH2124" s="1"/>
      <c r="JEI2124" s="1"/>
      <c r="JEJ2124" s="1"/>
      <c r="JEK2124" s="1"/>
      <c r="JEL2124" s="1"/>
      <c r="JEM2124" s="1"/>
      <c r="JEN2124" s="1"/>
      <c r="JEO2124" s="1"/>
      <c r="JEP2124" s="1"/>
      <c r="JEQ2124" s="1"/>
      <c r="JER2124" s="1"/>
      <c r="JES2124" s="1"/>
      <c r="JET2124" s="1"/>
      <c r="JEU2124" s="1"/>
      <c r="JEV2124" s="1"/>
      <c r="JEW2124" s="1"/>
      <c r="JEX2124" s="1"/>
      <c r="JEY2124" s="1"/>
      <c r="JEZ2124" s="1"/>
      <c r="JFA2124" s="1"/>
      <c r="JFB2124" s="1"/>
      <c r="JFC2124" s="1"/>
      <c r="JFD2124" s="1"/>
      <c r="JFE2124" s="1"/>
      <c r="JFF2124" s="1"/>
      <c r="JFG2124" s="1"/>
      <c r="JFH2124" s="1"/>
      <c r="JFI2124" s="1"/>
      <c r="JFJ2124" s="1"/>
      <c r="JFK2124" s="1"/>
      <c r="JFL2124" s="1"/>
      <c r="JFM2124" s="1"/>
      <c r="JFN2124" s="1"/>
      <c r="JFO2124" s="1"/>
      <c r="JFP2124" s="1"/>
      <c r="JFQ2124" s="1"/>
      <c r="JFR2124" s="1"/>
      <c r="JFS2124" s="1"/>
      <c r="JFT2124" s="1"/>
      <c r="JFU2124" s="1"/>
      <c r="JFV2124" s="1"/>
      <c r="JFW2124" s="1"/>
      <c r="JFX2124" s="1"/>
      <c r="JFY2124" s="1"/>
      <c r="JFZ2124" s="1"/>
      <c r="JGA2124" s="1"/>
      <c r="JGB2124" s="1"/>
      <c r="JGC2124" s="1"/>
      <c r="JGD2124" s="1"/>
      <c r="JGE2124" s="1"/>
      <c r="JGF2124" s="1"/>
      <c r="JGG2124" s="1"/>
      <c r="JGH2124" s="1"/>
      <c r="JGI2124" s="1"/>
      <c r="JGJ2124" s="1"/>
      <c r="JGK2124" s="1"/>
      <c r="JGL2124" s="1"/>
      <c r="JGM2124" s="1"/>
      <c r="JGN2124" s="1"/>
      <c r="JGO2124" s="1"/>
      <c r="JGP2124" s="1"/>
      <c r="JGQ2124" s="1"/>
      <c r="JGR2124" s="1"/>
      <c r="JGS2124" s="1"/>
      <c r="JGT2124" s="1"/>
      <c r="JGU2124" s="1"/>
      <c r="JGV2124" s="1"/>
      <c r="JGW2124" s="1"/>
      <c r="JGX2124" s="1"/>
      <c r="JGY2124" s="1"/>
      <c r="JGZ2124" s="1"/>
      <c r="JHA2124" s="1"/>
      <c r="JHB2124" s="1"/>
      <c r="JHC2124" s="1"/>
      <c r="JHD2124" s="1"/>
      <c r="JHE2124" s="1"/>
      <c r="JHF2124" s="1"/>
      <c r="JHG2124" s="1"/>
      <c r="JHH2124" s="1"/>
      <c r="JHI2124" s="1"/>
      <c r="JHJ2124" s="1"/>
      <c r="JHK2124" s="1"/>
      <c r="JHL2124" s="1"/>
      <c r="JHM2124" s="1"/>
      <c r="JHN2124" s="1"/>
      <c r="JHO2124" s="1"/>
      <c r="JHP2124" s="1"/>
      <c r="JHQ2124" s="1"/>
      <c r="JHR2124" s="1"/>
      <c r="JHS2124" s="1"/>
      <c r="JHT2124" s="1"/>
      <c r="JHU2124" s="1"/>
      <c r="JHV2124" s="1"/>
      <c r="JHW2124" s="1"/>
      <c r="JHX2124" s="1"/>
      <c r="JHY2124" s="1"/>
      <c r="JHZ2124" s="1"/>
      <c r="JIA2124" s="1"/>
      <c r="JIB2124" s="1"/>
      <c r="JIC2124" s="1"/>
      <c r="JID2124" s="1"/>
      <c r="JIE2124" s="1"/>
      <c r="JIF2124" s="1"/>
      <c r="JIG2124" s="1"/>
      <c r="JIH2124" s="1"/>
      <c r="JII2124" s="1"/>
      <c r="JIJ2124" s="1"/>
      <c r="JIK2124" s="1"/>
      <c r="JIL2124" s="1"/>
      <c r="JIM2124" s="1"/>
      <c r="JIN2124" s="1"/>
      <c r="JIO2124" s="1"/>
      <c r="JIP2124" s="1"/>
      <c r="JIQ2124" s="1"/>
      <c r="JIR2124" s="1"/>
      <c r="JIS2124" s="1"/>
      <c r="JIT2124" s="1"/>
      <c r="JIU2124" s="1"/>
      <c r="JIV2124" s="1"/>
      <c r="JIW2124" s="1"/>
      <c r="JIX2124" s="1"/>
      <c r="JIY2124" s="1"/>
      <c r="JIZ2124" s="1"/>
      <c r="JJA2124" s="1"/>
      <c r="JJB2124" s="1"/>
      <c r="JJC2124" s="1"/>
      <c r="JJD2124" s="1"/>
      <c r="JJE2124" s="1"/>
      <c r="JJF2124" s="1"/>
      <c r="JJG2124" s="1"/>
      <c r="JJH2124" s="1"/>
      <c r="JJI2124" s="1"/>
      <c r="JJJ2124" s="1"/>
      <c r="JJK2124" s="1"/>
      <c r="JJL2124" s="1"/>
      <c r="JJM2124" s="1"/>
      <c r="JJN2124" s="1"/>
      <c r="JJO2124" s="1"/>
      <c r="JJP2124" s="1"/>
      <c r="JJQ2124" s="1"/>
      <c r="JJR2124" s="1"/>
      <c r="JJS2124" s="1"/>
      <c r="JJT2124" s="1"/>
      <c r="JJU2124" s="1"/>
      <c r="JJV2124" s="1"/>
      <c r="JJW2124" s="1"/>
      <c r="JJX2124" s="1"/>
      <c r="JJY2124" s="1"/>
      <c r="JJZ2124" s="1"/>
      <c r="JKA2124" s="1"/>
      <c r="JKB2124" s="1"/>
      <c r="JKC2124" s="1"/>
      <c r="JKD2124" s="1"/>
      <c r="JKE2124" s="1"/>
      <c r="JKF2124" s="1"/>
      <c r="JKG2124" s="1"/>
      <c r="JKH2124" s="1"/>
      <c r="JKI2124" s="1"/>
      <c r="JKJ2124" s="1"/>
      <c r="JKK2124" s="1"/>
      <c r="JKL2124" s="1"/>
      <c r="JKM2124" s="1"/>
      <c r="JKN2124" s="1"/>
      <c r="JKO2124" s="1"/>
      <c r="JKP2124" s="1"/>
      <c r="JKQ2124" s="1"/>
      <c r="JKR2124" s="1"/>
      <c r="JKS2124" s="1"/>
      <c r="JKT2124" s="1"/>
      <c r="JKU2124" s="1"/>
      <c r="JKV2124" s="1"/>
      <c r="JKW2124" s="1"/>
      <c r="JKX2124" s="1"/>
      <c r="JKY2124" s="1"/>
      <c r="JKZ2124" s="1"/>
      <c r="JLA2124" s="1"/>
      <c r="JLB2124" s="1"/>
      <c r="JLC2124" s="1"/>
      <c r="JLD2124" s="1"/>
      <c r="JLE2124" s="1"/>
      <c r="JLF2124" s="1"/>
      <c r="JLG2124" s="1"/>
      <c r="JLH2124" s="1"/>
      <c r="JLI2124" s="1"/>
      <c r="JLJ2124" s="1"/>
      <c r="JLK2124" s="1"/>
      <c r="JLL2124" s="1"/>
      <c r="JLM2124" s="1"/>
      <c r="JLN2124" s="1"/>
      <c r="JLO2124" s="1"/>
      <c r="JLP2124" s="1"/>
      <c r="JLQ2124" s="1"/>
      <c r="JLR2124" s="1"/>
      <c r="JLS2124" s="1"/>
      <c r="JLT2124" s="1"/>
      <c r="JLU2124" s="1"/>
      <c r="JLV2124" s="1"/>
      <c r="JLW2124" s="1"/>
      <c r="JLX2124" s="1"/>
      <c r="JLY2124" s="1"/>
      <c r="JLZ2124" s="1"/>
      <c r="JMA2124" s="1"/>
      <c r="JMB2124" s="1"/>
      <c r="JMC2124" s="1"/>
      <c r="JMD2124" s="1"/>
      <c r="JME2124" s="1"/>
      <c r="JMF2124" s="1"/>
      <c r="JMG2124" s="1"/>
      <c r="JMH2124" s="1"/>
      <c r="JMI2124" s="1"/>
      <c r="JMJ2124" s="1"/>
      <c r="JMK2124" s="1"/>
      <c r="JML2124" s="1"/>
      <c r="JMM2124" s="1"/>
      <c r="JMN2124" s="1"/>
      <c r="JMO2124" s="1"/>
      <c r="JMP2124" s="1"/>
      <c r="JMQ2124" s="1"/>
      <c r="JMR2124" s="1"/>
      <c r="JMS2124" s="1"/>
      <c r="JMT2124" s="1"/>
      <c r="JMU2124" s="1"/>
      <c r="JMV2124" s="1"/>
      <c r="JMW2124" s="1"/>
      <c r="JMX2124" s="1"/>
      <c r="JMY2124" s="1"/>
      <c r="JMZ2124" s="1"/>
      <c r="JNA2124" s="1"/>
      <c r="JNB2124" s="1"/>
      <c r="JNC2124" s="1"/>
      <c r="JND2124" s="1"/>
      <c r="JNE2124" s="1"/>
      <c r="JNF2124" s="1"/>
      <c r="JNG2124" s="1"/>
      <c r="JNH2124" s="1"/>
      <c r="JNI2124" s="1"/>
      <c r="JNJ2124" s="1"/>
      <c r="JNK2124" s="1"/>
      <c r="JNL2124" s="1"/>
      <c r="JNM2124" s="1"/>
      <c r="JNN2124" s="1"/>
      <c r="JNO2124" s="1"/>
      <c r="JNP2124" s="1"/>
      <c r="JNQ2124" s="1"/>
      <c r="JNR2124" s="1"/>
      <c r="JNS2124" s="1"/>
      <c r="JNT2124" s="1"/>
      <c r="JNU2124" s="1"/>
      <c r="JNV2124" s="1"/>
      <c r="JNW2124" s="1"/>
      <c r="JNX2124" s="1"/>
      <c r="JNY2124" s="1"/>
      <c r="JNZ2124" s="1"/>
      <c r="JOA2124" s="1"/>
      <c r="JOB2124" s="1"/>
      <c r="JOC2124" s="1"/>
      <c r="JOD2124" s="1"/>
      <c r="JOE2124" s="1"/>
      <c r="JOF2124" s="1"/>
      <c r="JOG2124" s="1"/>
      <c r="JOH2124" s="1"/>
      <c r="JOI2124" s="1"/>
      <c r="JOJ2124" s="1"/>
      <c r="JOK2124" s="1"/>
      <c r="JOL2124" s="1"/>
      <c r="JOM2124" s="1"/>
      <c r="JON2124" s="1"/>
      <c r="JOO2124" s="1"/>
      <c r="JOP2124" s="1"/>
      <c r="JOQ2124" s="1"/>
      <c r="JOR2124" s="1"/>
      <c r="JOS2124" s="1"/>
      <c r="JOT2124" s="1"/>
      <c r="JOU2124" s="1"/>
      <c r="JOV2124" s="1"/>
      <c r="JOW2124" s="1"/>
      <c r="JOX2124" s="1"/>
      <c r="JOY2124" s="1"/>
      <c r="JOZ2124" s="1"/>
      <c r="JPA2124" s="1"/>
      <c r="JPB2124" s="1"/>
      <c r="JPC2124" s="1"/>
      <c r="JPD2124" s="1"/>
      <c r="JPE2124" s="1"/>
      <c r="JPF2124" s="1"/>
      <c r="JPG2124" s="1"/>
      <c r="JPH2124" s="1"/>
      <c r="JPI2124" s="1"/>
      <c r="JPJ2124" s="1"/>
      <c r="JPK2124" s="1"/>
      <c r="JPL2124" s="1"/>
      <c r="JPM2124" s="1"/>
      <c r="JPN2124" s="1"/>
      <c r="JPO2124" s="1"/>
      <c r="JPP2124" s="1"/>
      <c r="JPQ2124" s="1"/>
      <c r="JPR2124" s="1"/>
      <c r="JPS2124" s="1"/>
      <c r="JPT2124" s="1"/>
      <c r="JPU2124" s="1"/>
      <c r="JPV2124" s="1"/>
      <c r="JPW2124" s="1"/>
      <c r="JPX2124" s="1"/>
      <c r="JPY2124" s="1"/>
      <c r="JPZ2124" s="1"/>
      <c r="JQA2124" s="1"/>
      <c r="JQB2124" s="1"/>
      <c r="JQC2124" s="1"/>
      <c r="JQD2124" s="1"/>
      <c r="JQE2124" s="1"/>
      <c r="JQF2124" s="1"/>
      <c r="JQG2124" s="1"/>
      <c r="JQH2124" s="1"/>
      <c r="JQI2124" s="1"/>
      <c r="JQJ2124" s="1"/>
      <c r="JQK2124" s="1"/>
      <c r="JQL2124" s="1"/>
      <c r="JQM2124" s="1"/>
      <c r="JQN2124" s="1"/>
      <c r="JQO2124" s="1"/>
      <c r="JQP2124" s="1"/>
      <c r="JQQ2124" s="1"/>
      <c r="JQR2124" s="1"/>
      <c r="JQS2124" s="1"/>
      <c r="JQT2124" s="1"/>
      <c r="JQU2124" s="1"/>
      <c r="JQV2124" s="1"/>
      <c r="JQW2124" s="1"/>
      <c r="JQX2124" s="1"/>
      <c r="JQY2124" s="1"/>
      <c r="JQZ2124" s="1"/>
      <c r="JRA2124" s="1"/>
      <c r="JRB2124" s="1"/>
      <c r="JRC2124" s="1"/>
      <c r="JRD2124" s="1"/>
      <c r="JRE2124" s="1"/>
      <c r="JRF2124" s="1"/>
      <c r="JRG2124" s="1"/>
      <c r="JRH2124" s="1"/>
      <c r="JRI2124" s="1"/>
      <c r="JRJ2124" s="1"/>
      <c r="JRK2124" s="1"/>
      <c r="JRL2124" s="1"/>
      <c r="JRM2124" s="1"/>
      <c r="JRN2124" s="1"/>
      <c r="JRO2124" s="1"/>
      <c r="JRP2124" s="1"/>
      <c r="JRQ2124" s="1"/>
      <c r="JRR2124" s="1"/>
      <c r="JRS2124" s="1"/>
      <c r="JRT2124" s="1"/>
      <c r="JRU2124" s="1"/>
      <c r="JRV2124" s="1"/>
      <c r="JRW2124" s="1"/>
      <c r="JRX2124" s="1"/>
      <c r="JRY2124" s="1"/>
      <c r="JRZ2124" s="1"/>
      <c r="JSA2124" s="1"/>
      <c r="JSB2124" s="1"/>
      <c r="JSC2124" s="1"/>
      <c r="JSD2124" s="1"/>
      <c r="JSE2124" s="1"/>
      <c r="JSF2124" s="1"/>
      <c r="JSG2124" s="1"/>
      <c r="JSH2124" s="1"/>
      <c r="JSI2124" s="1"/>
      <c r="JSJ2124" s="1"/>
      <c r="JSK2124" s="1"/>
      <c r="JSL2124" s="1"/>
      <c r="JSM2124" s="1"/>
      <c r="JSN2124" s="1"/>
      <c r="JSO2124" s="1"/>
      <c r="JSP2124" s="1"/>
      <c r="JSQ2124" s="1"/>
      <c r="JSR2124" s="1"/>
      <c r="JSS2124" s="1"/>
      <c r="JST2124" s="1"/>
      <c r="JSU2124" s="1"/>
      <c r="JSV2124" s="1"/>
      <c r="JSW2124" s="1"/>
      <c r="JSX2124" s="1"/>
      <c r="JSY2124" s="1"/>
      <c r="JSZ2124" s="1"/>
      <c r="JTA2124" s="1"/>
      <c r="JTB2124" s="1"/>
      <c r="JTC2124" s="1"/>
      <c r="JTD2124" s="1"/>
      <c r="JTE2124" s="1"/>
      <c r="JTF2124" s="1"/>
      <c r="JTG2124" s="1"/>
      <c r="JTH2124" s="1"/>
      <c r="JTI2124" s="1"/>
      <c r="JTJ2124" s="1"/>
      <c r="JTK2124" s="1"/>
      <c r="JTL2124" s="1"/>
      <c r="JTM2124" s="1"/>
      <c r="JTN2124" s="1"/>
      <c r="JTO2124" s="1"/>
      <c r="JTP2124" s="1"/>
      <c r="JTQ2124" s="1"/>
      <c r="JTR2124" s="1"/>
      <c r="JTS2124" s="1"/>
      <c r="JTT2124" s="1"/>
      <c r="JTU2124" s="1"/>
      <c r="JTV2124" s="1"/>
      <c r="JTW2124" s="1"/>
      <c r="JTX2124" s="1"/>
      <c r="JTY2124" s="1"/>
      <c r="JTZ2124" s="1"/>
      <c r="JUA2124" s="1"/>
      <c r="JUB2124" s="1"/>
      <c r="JUC2124" s="1"/>
      <c r="JUD2124" s="1"/>
      <c r="JUE2124" s="1"/>
      <c r="JUF2124" s="1"/>
      <c r="JUG2124" s="1"/>
      <c r="JUH2124" s="1"/>
      <c r="JUI2124" s="1"/>
      <c r="JUJ2124" s="1"/>
      <c r="JUK2124" s="1"/>
      <c r="JUL2124" s="1"/>
      <c r="JUM2124" s="1"/>
      <c r="JUN2124" s="1"/>
      <c r="JUO2124" s="1"/>
      <c r="JUP2124" s="1"/>
      <c r="JUQ2124" s="1"/>
      <c r="JUR2124" s="1"/>
      <c r="JUS2124" s="1"/>
      <c r="JUT2124" s="1"/>
      <c r="JUU2124" s="1"/>
      <c r="JUV2124" s="1"/>
      <c r="JUW2124" s="1"/>
      <c r="JUX2124" s="1"/>
      <c r="JUY2124" s="1"/>
      <c r="JUZ2124" s="1"/>
      <c r="JVA2124" s="1"/>
      <c r="JVB2124" s="1"/>
      <c r="JVC2124" s="1"/>
      <c r="JVD2124" s="1"/>
      <c r="JVE2124" s="1"/>
      <c r="JVF2124" s="1"/>
      <c r="JVG2124" s="1"/>
      <c r="JVH2124" s="1"/>
      <c r="JVI2124" s="1"/>
      <c r="JVJ2124" s="1"/>
      <c r="JVK2124" s="1"/>
      <c r="JVL2124" s="1"/>
      <c r="JVM2124" s="1"/>
      <c r="JVN2124" s="1"/>
      <c r="JVO2124" s="1"/>
      <c r="JVP2124" s="1"/>
      <c r="JVQ2124" s="1"/>
      <c r="JVR2124" s="1"/>
      <c r="JVS2124" s="1"/>
      <c r="JVT2124" s="1"/>
      <c r="JVU2124" s="1"/>
      <c r="JVV2124" s="1"/>
      <c r="JVW2124" s="1"/>
      <c r="JVX2124" s="1"/>
      <c r="JVY2124" s="1"/>
      <c r="JVZ2124" s="1"/>
      <c r="JWA2124" s="1"/>
      <c r="JWB2124" s="1"/>
      <c r="JWC2124" s="1"/>
      <c r="JWD2124" s="1"/>
      <c r="JWE2124" s="1"/>
      <c r="JWF2124" s="1"/>
      <c r="JWG2124" s="1"/>
      <c r="JWH2124" s="1"/>
      <c r="JWI2124" s="1"/>
      <c r="JWJ2124" s="1"/>
      <c r="JWK2124" s="1"/>
      <c r="JWL2124" s="1"/>
      <c r="JWM2124" s="1"/>
      <c r="JWN2124" s="1"/>
      <c r="JWO2124" s="1"/>
      <c r="JWP2124" s="1"/>
      <c r="JWQ2124" s="1"/>
      <c r="JWR2124" s="1"/>
      <c r="JWS2124" s="1"/>
      <c r="JWT2124" s="1"/>
      <c r="JWU2124" s="1"/>
      <c r="JWV2124" s="1"/>
      <c r="JWW2124" s="1"/>
      <c r="JWX2124" s="1"/>
      <c r="JWY2124" s="1"/>
      <c r="JWZ2124" s="1"/>
      <c r="JXA2124" s="1"/>
      <c r="JXB2124" s="1"/>
      <c r="JXC2124" s="1"/>
      <c r="JXD2124" s="1"/>
      <c r="JXE2124" s="1"/>
      <c r="JXF2124" s="1"/>
      <c r="JXG2124" s="1"/>
      <c r="JXH2124" s="1"/>
      <c r="JXI2124" s="1"/>
      <c r="JXJ2124" s="1"/>
      <c r="JXK2124" s="1"/>
      <c r="JXL2124" s="1"/>
      <c r="JXM2124" s="1"/>
      <c r="JXN2124" s="1"/>
      <c r="JXO2124" s="1"/>
      <c r="JXP2124" s="1"/>
      <c r="JXQ2124" s="1"/>
      <c r="JXR2124" s="1"/>
      <c r="JXS2124" s="1"/>
      <c r="JXT2124" s="1"/>
      <c r="JXU2124" s="1"/>
      <c r="JXV2124" s="1"/>
      <c r="JXW2124" s="1"/>
      <c r="JXX2124" s="1"/>
      <c r="JXY2124" s="1"/>
      <c r="JXZ2124" s="1"/>
      <c r="JYA2124" s="1"/>
      <c r="JYB2124" s="1"/>
      <c r="JYC2124" s="1"/>
      <c r="JYD2124" s="1"/>
      <c r="JYE2124" s="1"/>
      <c r="JYF2124" s="1"/>
      <c r="JYG2124" s="1"/>
      <c r="JYH2124" s="1"/>
      <c r="JYI2124" s="1"/>
      <c r="JYJ2124" s="1"/>
      <c r="JYK2124" s="1"/>
      <c r="JYL2124" s="1"/>
      <c r="JYM2124" s="1"/>
      <c r="JYN2124" s="1"/>
      <c r="JYO2124" s="1"/>
      <c r="JYP2124" s="1"/>
      <c r="JYQ2124" s="1"/>
      <c r="JYR2124" s="1"/>
      <c r="JYS2124" s="1"/>
      <c r="JYT2124" s="1"/>
      <c r="JYU2124" s="1"/>
      <c r="JYV2124" s="1"/>
      <c r="JYW2124" s="1"/>
      <c r="JYX2124" s="1"/>
      <c r="JYY2124" s="1"/>
      <c r="JYZ2124" s="1"/>
      <c r="JZA2124" s="1"/>
      <c r="JZB2124" s="1"/>
      <c r="JZC2124" s="1"/>
      <c r="JZD2124" s="1"/>
      <c r="JZE2124" s="1"/>
      <c r="JZF2124" s="1"/>
      <c r="JZG2124" s="1"/>
      <c r="JZH2124" s="1"/>
      <c r="JZI2124" s="1"/>
      <c r="JZJ2124" s="1"/>
      <c r="JZK2124" s="1"/>
      <c r="JZL2124" s="1"/>
      <c r="JZM2124" s="1"/>
      <c r="JZN2124" s="1"/>
      <c r="JZO2124" s="1"/>
      <c r="JZP2124" s="1"/>
      <c r="JZQ2124" s="1"/>
      <c r="JZR2124" s="1"/>
      <c r="JZS2124" s="1"/>
      <c r="JZT2124" s="1"/>
      <c r="JZU2124" s="1"/>
      <c r="JZV2124" s="1"/>
      <c r="JZW2124" s="1"/>
      <c r="JZX2124" s="1"/>
      <c r="JZY2124" s="1"/>
      <c r="JZZ2124" s="1"/>
      <c r="KAA2124" s="1"/>
      <c r="KAB2124" s="1"/>
      <c r="KAC2124" s="1"/>
      <c r="KAD2124" s="1"/>
      <c r="KAE2124" s="1"/>
      <c r="KAF2124" s="1"/>
      <c r="KAG2124" s="1"/>
      <c r="KAH2124" s="1"/>
      <c r="KAI2124" s="1"/>
      <c r="KAJ2124" s="1"/>
      <c r="KAK2124" s="1"/>
      <c r="KAL2124" s="1"/>
      <c r="KAM2124" s="1"/>
      <c r="KAN2124" s="1"/>
      <c r="KAO2124" s="1"/>
      <c r="KAP2124" s="1"/>
      <c r="KAQ2124" s="1"/>
      <c r="KAR2124" s="1"/>
      <c r="KAS2124" s="1"/>
      <c r="KAT2124" s="1"/>
      <c r="KAU2124" s="1"/>
      <c r="KAV2124" s="1"/>
      <c r="KAW2124" s="1"/>
      <c r="KAX2124" s="1"/>
      <c r="KAY2124" s="1"/>
      <c r="KAZ2124" s="1"/>
      <c r="KBA2124" s="1"/>
      <c r="KBB2124" s="1"/>
      <c r="KBC2124" s="1"/>
      <c r="KBD2124" s="1"/>
      <c r="KBE2124" s="1"/>
      <c r="KBF2124" s="1"/>
      <c r="KBG2124" s="1"/>
      <c r="KBH2124" s="1"/>
      <c r="KBI2124" s="1"/>
      <c r="KBJ2124" s="1"/>
      <c r="KBK2124" s="1"/>
      <c r="KBL2124" s="1"/>
      <c r="KBM2124" s="1"/>
      <c r="KBN2124" s="1"/>
      <c r="KBO2124" s="1"/>
      <c r="KBP2124" s="1"/>
      <c r="KBQ2124" s="1"/>
      <c r="KBR2124" s="1"/>
      <c r="KBS2124" s="1"/>
      <c r="KBT2124" s="1"/>
      <c r="KBU2124" s="1"/>
      <c r="KBV2124" s="1"/>
      <c r="KBW2124" s="1"/>
      <c r="KBX2124" s="1"/>
      <c r="KBY2124" s="1"/>
      <c r="KBZ2124" s="1"/>
      <c r="KCA2124" s="1"/>
      <c r="KCB2124" s="1"/>
      <c r="KCC2124" s="1"/>
      <c r="KCD2124" s="1"/>
      <c r="KCE2124" s="1"/>
      <c r="KCF2124" s="1"/>
      <c r="KCG2124" s="1"/>
      <c r="KCH2124" s="1"/>
      <c r="KCI2124" s="1"/>
      <c r="KCJ2124" s="1"/>
      <c r="KCK2124" s="1"/>
      <c r="KCL2124" s="1"/>
      <c r="KCM2124" s="1"/>
      <c r="KCN2124" s="1"/>
      <c r="KCO2124" s="1"/>
      <c r="KCP2124" s="1"/>
      <c r="KCQ2124" s="1"/>
      <c r="KCR2124" s="1"/>
      <c r="KCS2124" s="1"/>
      <c r="KCT2124" s="1"/>
      <c r="KCU2124" s="1"/>
      <c r="KCV2124" s="1"/>
      <c r="KCW2124" s="1"/>
      <c r="KCX2124" s="1"/>
      <c r="KCY2124" s="1"/>
      <c r="KCZ2124" s="1"/>
      <c r="KDA2124" s="1"/>
      <c r="KDB2124" s="1"/>
      <c r="KDC2124" s="1"/>
      <c r="KDD2124" s="1"/>
      <c r="KDE2124" s="1"/>
      <c r="KDF2124" s="1"/>
      <c r="KDG2124" s="1"/>
      <c r="KDH2124" s="1"/>
      <c r="KDI2124" s="1"/>
      <c r="KDJ2124" s="1"/>
      <c r="KDK2124" s="1"/>
      <c r="KDL2124" s="1"/>
      <c r="KDM2124" s="1"/>
      <c r="KDN2124" s="1"/>
      <c r="KDO2124" s="1"/>
      <c r="KDP2124" s="1"/>
      <c r="KDQ2124" s="1"/>
      <c r="KDR2124" s="1"/>
      <c r="KDS2124" s="1"/>
      <c r="KDT2124" s="1"/>
      <c r="KDU2124" s="1"/>
      <c r="KDV2124" s="1"/>
      <c r="KDW2124" s="1"/>
      <c r="KDX2124" s="1"/>
      <c r="KDY2124" s="1"/>
      <c r="KDZ2124" s="1"/>
      <c r="KEA2124" s="1"/>
      <c r="KEB2124" s="1"/>
      <c r="KEC2124" s="1"/>
      <c r="KED2124" s="1"/>
      <c r="KEE2124" s="1"/>
      <c r="KEF2124" s="1"/>
      <c r="KEG2124" s="1"/>
      <c r="KEH2124" s="1"/>
      <c r="KEI2124" s="1"/>
      <c r="KEJ2124" s="1"/>
      <c r="KEK2124" s="1"/>
      <c r="KEL2124" s="1"/>
      <c r="KEM2124" s="1"/>
      <c r="KEN2124" s="1"/>
      <c r="KEO2124" s="1"/>
      <c r="KEP2124" s="1"/>
      <c r="KEQ2124" s="1"/>
      <c r="KER2124" s="1"/>
      <c r="KES2124" s="1"/>
      <c r="KET2124" s="1"/>
      <c r="KEU2124" s="1"/>
      <c r="KEV2124" s="1"/>
      <c r="KEW2124" s="1"/>
      <c r="KEX2124" s="1"/>
      <c r="KEY2124" s="1"/>
      <c r="KEZ2124" s="1"/>
      <c r="KFA2124" s="1"/>
      <c r="KFB2124" s="1"/>
      <c r="KFC2124" s="1"/>
      <c r="KFD2124" s="1"/>
      <c r="KFE2124" s="1"/>
      <c r="KFF2124" s="1"/>
      <c r="KFG2124" s="1"/>
      <c r="KFH2124" s="1"/>
      <c r="KFI2124" s="1"/>
      <c r="KFJ2124" s="1"/>
      <c r="KFK2124" s="1"/>
      <c r="KFL2124" s="1"/>
      <c r="KFM2124" s="1"/>
      <c r="KFN2124" s="1"/>
      <c r="KFO2124" s="1"/>
      <c r="KFP2124" s="1"/>
      <c r="KFQ2124" s="1"/>
      <c r="KFR2124" s="1"/>
      <c r="KFS2124" s="1"/>
      <c r="KFT2124" s="1"/>
      <c r="KFU2124" s="1"/>
      <c r="KFV2124" s="1"/>
      <c r="KFW2124" s="1"/>
      <c r="KFX2124" s="1"/>
      <c r="KFY2124" s="1"/>
      <c r="KFZ2124" s="1"/>
      <c r="KGA2124" s="1"/>
      <c r="KGB2124" s="1"/>
      <c r="KGC2124" s="1"/>
      <c r="KGD2124" s="1"/>
      <c r="KGE2124" s="1"/>
      <c r="KGF2124" s="1"/>
      <c r="KGG2124" s="1"/>
      <c r="KGH2124" s="1"/>
      <c r="KGI2124" s="1"/>
      <c r="KGJ2124" s="1"/>
      <c r="KGK2124" s="1"/>
      <c r="KGL2124" s="1"/>
      <c r="KGM2124" s="1"/>
      <c r="KGN2124" s="1"/>
      <c r="KGO2124" s="1"/>
      <c r="KGP2124" s="1"/>
      <c r="KGQ2124" s="1"/>
      <c r="KGR2124" s="1"/>
      <c r="KGS2124" s="1"/>
      <c r="KGT2124" s="1"/>
      <c r="KGU2124" s="1"/>
      <c r="KGV2124" s="1"/>
      <c r="KGW2124" s="1"/>
      <c r="KGX2124" s="1"/>
      <c r="KGY2124" s="1"/>
      <c r="KGZ2124" s="1"/>
      <c r="KHA2124" s="1"/>
      <c r="KHB2124" s="1"/>
      <c r="KHC2124" s="1"/>
      <c r="KHD2124" s="1"/>
      <c r="KHE2124" s="1"/>
      <c r="KHF2124" s="1"/>
      <c r="KHG2124" s="1"/>
      <c r="KHH2124" s="1"/>
      <c r="KHI2124" s="1"/>
      <c r="KHJ2124" s="1"/>
      <c r="KHK2124" s="1"/>
      <c r="KHL2124" s="1"/>
      <c r="KHM2124" s="1"/>
      <c r="KHN2124" s="1"/>
      <c r="KHO2124" s="1"/>
      <c r="KHP2124" s="1"/>
      <c r="KHQ2124" s="1"/>
      <c r="KHR2124" s="1"/>
      <c r="KHS2124" s="1"/>
      <c r="KHT2124" s="1"/>
      <c r="KHU2124" s="1"/>
      <c r="KHV2124" s="1"/>
      <c r="KHW2124" s="1"/>
      <c r="KHX2124" s="1"/>
      <c r="KHY2124" s="1"/>
      <c r="KHZ2124" s="1"/>
      <c r="KIA2124" s="1"/>
      <c r="KIB2124" s="1"/>
      <c r="KIC2124" s="1"/>
      <c r="KID2124" s="1"/>
      <c r="KIE2124" s="1"/>
      <c r="KIF2124" s="1"/>
      <c r="KIG2124" s="1"/>
      <c r="KIH2124" s="1"/>
      <c r="KII2124" s="1"/>
      <c r="KIJ2124" s="1"/>
      <c r="KIK2124" s="1"/>
      <c r="KIL2124" s="1"/>
      <c r="KIM2124" s="1"/>
      <c r="KIN2124" s="1"/>
      <c r="KIO2124" s="1"/>
      <c r="KIP2124" s="1"/>
      <c r="KIQ2124" s="1"/>
      <c r="KIR2124" s="1"/>
      <c r="KIS2124" s="1"/>
      <c r="KIT2124" s="1"/>
      <c r="KIU2124" s="1"/>
      <c r="KIV2124" s="1"/>
      <c r="KIW2124" s="1"/>
      <c r="KIX2124" s="1"/>
      <c r="KIY2124" s="1"/>
      <c r="KIZ2124" s="1"/>
      <c r="KJA2124" s="1"/>
      <c r="KJB2124" s="1"/>
      <c r="KJC2124" s="1"/>
      <c r="KJD2124" s="1"/>
      <c r="KJE2124" s="1"/>
      <c r="KJF2124" s="1"/>
      <c r="KJG2124" s="1"/>
      <c r="KJH2124" s="1"/>
      <c r="KJI2124" s="1"/>
      <c r="KJJ2124" s="1"/>
      <c r="KJK2124" s="1"/>
      <c r="KJL2124" s="1"/>
      <c r="KJM2124" s="1"/>
      <c r="KJN2124" s="1"/>
      <c r="KJO2124" s="1"/>
      <c r="KJP2124" s="1"/>
      <c r="KJQ2124" s="1"/>
      <c r="KJR2124" s="1"/>
      <c r="KJS2124" s="1"/>
      <c r="KJT2124" s="1"/>
      <c r="KJU2124" s="1"/>
      <c r="KJV2124" s="1"/>
      <c r="KJW2124" s="1"/>
      <c r="KJX2124" s="1"/>
      <c r="KJY2124" s="1"/>
      <c r="KJZ2124" s="1"/>
      <c r="KKA2124" s="1"/>
      <c r="KKB2124" s="1"/>
      <c r="KKC2124" s="1"/>
      <c r="KKD2124" s="1"/>
      <c r="KKE2124" s="1"/>
      <c r="KKF2124" s="1"/>
      <c r="KKG2124" s="1"/>
      <c r="KKH2124" s="1"/>
      <c r="KKI2124" s="1"/>
      <c r="KKJ2124" s="1"/>
      <c r="KKK2124" s="1"/>
      <c r="KKL2124" s="1"/>
      <c r="KKM2124" s="1"/>
      <c r="KKN2124" s="1"/>
      <c r="KKO2124" s="1"/>
      <c r="KKP2124" s="1"/>
      <c r="KKQ2124" s="1"/>
      <c r="KKR2124" s="1"/>
      <c r="KKS2124" s="1"/>
      <c r="KKT2124" s="1"/>
      <c r="KKU2124" s="1"/>
      <c r="KKV2124" s="1"/>
      <c r="KKW2124" s="1"/>
      <c r="KKX2124" s="1"/>
      <c r="KKY2124" s="1"/>
      <c r="KKZ2124" s="1"/>
      <c r="KLA2124" s="1"/>
      <c r="KLB2124" s="1"/>
      <c r="KLC2124" s="1"/>
      <c r="KLD2124" s="1"/>
      <c r="KLE2124" s="1"/>
      <c r="KLF2124" s="1"/>
      <c r="KLG2124" s="1"/>
      <c r="KLH2124" s="1"/>
      <c r="KLI2124" s="1"/>
      <c r="KLJ2124" s="1"/>
      <c r="KLK2124" s="1"/>
      <c r="KLL2124" s="1"/>
      <c r="KLM2124" s="1"/>
      <c r="KLN2124" s="1"/>
      <c r="KLO2124" s="1"/>
      <c r="KLP2124" s="1"/>
      <c r="KLQ2124" s="1"/>
      <c r="KLR2124" s="1"/>
      <c r="KLS2124" s="1"/>
      <c r="KLT2124" s="1"/>
      <c r="KLU2124" s="1"/>
      <c r="KLV2124" s="1"/>
      <c r="KLW2124" s="1"/>
      <c r="KLX2124" s="1"/>
      <c r="KLY2124" s="1"/>
      <c r="KLZ2124" s="1"/>
      <c r="KMA2124" s="1"/>
      <c r="KMB2124" s="1"/>
      <c r="KMC2124" s="1"/>
      <c r="KMD2124" s="1"/>
      <c r="KME2124" s="1"/>
      <c r="KMF2124" s="1"/>
      <c r="KMG2124" s="1"/>
      <c r="KMH2124" s="1"/>
      <c r="KMI2124" s="1"/>
      <c r="KMJ2124" s="1"/>
      <c r="KMK2124" s="1"/>
      <c r="KML2124" s="1"/>
      <c r="KMM2124" s="1"/>
      <c r="KMN2124" s="1"/>
      <c r="KMO2124" s="1"/>
      <c r="KMP2124" s="1"/>
      <c r="KMQ2124" s="1"/>
      <c r="KMR2124" s="1"/>
      <c r="KMS2124" s="1"/>
      <c r="KMT2124" s="1"/>
      <c r="KMU2124" s="1"/>
      <c r="KMV2124" s="1"/>
      <c r="KMW2124" s="1"/>
      <c r="KMX2124" s="1"/>
      <c r="KMY2124" s="1"/>
      <c r="KMZ2124" s="1"/>
      <c r="KNA2124" s="1"/>
      <c r="KNB2124" s="1"/>
      <c r="KNC2124" s="1"/>
      <c r="KND2124" s="1"/>
      <c r="KNE2124" s="1"/>
      <c r="KNF2124" s="1"/>
      <c r="KNG2124" s="1"/>
      <c r="KNH2124" s="1"/>
      <c r="KNI2124" s="1"/>
      <c r="KNJ2124" s="1"/>
      <c r="KNK2124" s="1"/>
      <c r="KNL2124" s="1"/>
      <c r="KNM2124" s="1"/>
      <c r="KNN2124" s="1"/>
      <c r="KNO2124" s="1"/>
      <c r="KNP2124" s="1"/>
      <c r="KNQ2124" s="1"/>
      <c r="KNR2124" s="1"/>
      <c r="KNS2124" s="1"/>
      <c r="KNT2124" s="1"/>
      <c r="KNU2124" s="1"/>
      <c r="KNV2124" s="1"/>
      <c r="KNW2124" s="1"/>
      <c r="KNX2124" s="1"/>
      <c r="KNY2124" s="1"/>
      <c r="KNZ2124" s="1"/>
      <c r="KOA2124" s="1"/>
      <c r="KOB2124" s="1"/>
      <c r="KOC2124" s="1"/>
      <c r="KOD2124" s="1"/>
      <c r="KOE2124" s="1"/>
      <c r="KOF2124" s="1"/>
      <c r="KOG2124" s="1"/>
      <c r="KOH2124" s="1"/>
      <c r="KOI2124" s="1"/>
      <c r="KOJ2124" s="1"/>
      <c r="KOK2124" s="1"/>
      <c r="KOL2124" s="1"/>
      <c r="KOM2124" s="1"/>
      <c r="KON2124" s="1"/>
      <c r="KOO2124" s="1"/>
      <c r="KOP2124" s="1"/>
      <c r="KOQ2124" s="1"/>
      <c r="KOR2124" s="1"/>
      <c r="KOS2124" s="1"/>
      <c r="KOT2124" s="1"/>
      <c r="KOU2124" s="1"/>
      <c r="KOV2124" s="1"/>
      <c r="KOW2124" s="1"/>
      <c r="KOX2124" s="1"/>
      <c r="KOY2124" s="1"/>
      <c r="KOZ2124" s="1"/>
      <c r="KPA2124" s="1"/>
      <c r="KPB2124" s="1"/>
      <c r="KPC2124" s="1"/>
      <c r="KPD2124" s="1"/>
      <c r="KPE2124" s="1"/>
      <c r="KPF2124" s="1"/>
      <c r="KPG2124" s="1"/>
      <c r="KPH2124" s="1"/>
      <c r="KPI2124" s="1"/>
      <c r="KPJ2124" s="1"/>
      <c r="KPK2124" s="1"/>
      <c r="KPL2124" s="1"/>
      <c r="KPM2124" s="1"/>
      <c r="KPN2124" s="1"/>
      <c r="KPO2124" s="1"/>
      <c r="KPP2124" s="1"/>
      <c r="KPQ2124" s="1"/>
      <c r="KPR2124" s="1"/>
      <c r="KPS2124" s="1"/>
      <c r="KPT2124" s="1"/>
      <c r="KPU2124" s="1"/>
      <c r="KPV2124" s="1"/>
      <c r="KPW2124" s="1"/>
      <c r="KPX2124" s="1"/>
      <c r="KPY2124" s="1"/>
      <c r="KPZ2124" s="1"/>
      <c r="KQA2124" s="1"/>
      <c r="KQB2124" s="1"/>
      <c r="KQC2124" s="1"/>
      <c r="KQD2124" s="1"/>
      <c r="KQE2124" s="1"/>
      <c r="KQF2124" s="1"/>
      <c r="KQG2124" s="1"/>
      <c r="KQH2124" s="1"/>
      <c r="KQI2124" s="1"/>
      <c r="KQJ2124" s="1"/>
      <c r="KQK2124" s="1"/>
      <c r="KQL2124" s="1"/>
      <c r="KQM2124" s="1"/>
      <c r="KQN2124" s="1"/>
      <c r="KQO2124" s="1"/>
      <c r="KQP2124" s="1"/>
      <c r="KQQ2124" s="1"/>
      <c r="KQR2124" s="1"/>
      <c r="KQS2124" s="1"/>
      <c r="KQT2124" s="1"/>
      <c r="KQU2124" s="1"/>
      <c r="KQV2124" s="1"/>
      <c r="KQW2124" s="1"/>
      <c r="KQX2124" s="1"/>
      <c r="KQY2124" s="1"/>
      <c r="KQZ2124" s="1"/>
      <c r="KRA2124" s="1"/>
      <c r="KRB2124" s="1"/>
      <c r="KRC2124" s="1"/>
      <c r="KRD2124" s="1"/>
      <c r="KRE2124" s="1"/>
      <c r="KRF2124" s="1"/>
      <c r="KRG2124" s="1"/>
      <c r="KRH2124" s="1"/>
      <c r="KRI2124" s="1"/>
      <c r="KRJ2124" s="1"/>
      <c r="KRK2124" s="1"/>
      <c r="KRL2124" s="1"/>
      <c r="KRM2124" s="1"/>
      <c r="KRN2124" s="1"/>
      <c r="KRO2124" s="1"/>
      <c r="KRP2124" s="1"/>
      <c r="KRQ2124" s="1"/>
      <c r="KRR2124" s="1"/>
      <c r="KRS2124" s="1"/>
      <c r="KRT2124" s="1"/>
      <c r="KRU2124" s="1"/>
      <c r="KRV2124" s="1"/>
      <c r="KRW2124" s="1"/>
      <c r="KRX2124" s="1"/>
      <c r="KRY2124" s="1"/>
      <c r="KRZ2124" s="1"/>
      <c r="KSA2124" s="1"/>
      <c r="KSB2124" s="1"/>
      <c r="KSC2124" s="1"/>
      <c r="KSD2124" s="1"/>
      <c r="KSE2124" s="1"/>
      <c r="KSF2124" s="1"/>
      <c r="KSG2124" s="1"/>
      <c r="KSH2124" s="1"/>
      <c r="KSI2124" s="1"/>
      <c r="KSJ2124" s="1"/>
      <c r="KSK2124" s="1"/>
      <c r="KSL2124" s="1"/>
      <c r="KSM2124" s="1"/>
      <c r="KSN2124" s="1"/>
      <c r="KSO2124" s="1"/>
      <c r="KSP2124" s="1"/>
      <c r="KSQ2124" s="1"/>
      <c r="KSR2124" s="1"/>
      <c r="KSS2124" s="1"/>
      <c r="KST2124" s="1"/>
      <c r="KSU2124" s="1"/>
      <c r="KSV2124" s="1"/>
      <c r="KSW2124" s="1"/>
      <c r="KSX2124" s="1"/>
      <c r="KSY2124" s="1"/>
      <c r="KSZ2124" s="1"/>
      <c r="KTA2124" s="1"/>
      <c r="KTB2124" s="1"/>
      <c r="KTC2124" s="1"/>
      <c r="KTD2124" s="1"/>
      <c r="KTE2124" s="1"/>
      <c r="KTF2124" s="1"/>
      <c r="KTG2124" s="1"/>
      <c r="KTH2124" s="1"/>
      <c r="KTI2124" s="1"/>
      <c r="KTJ2124" s="1"/>
      <c r="KTK2124" s="1"/>
      <c r="KTL2124" s="1"/>
      <c r="KTM2124" s="1"/>
      <c r="KTN2124" s="1"/>
      <c r="KTO2124" s="1"/>
      <c r="KTP2124" s="1"/>
      <c r="KTQ2124" s="1"/>
      <c r="KTR2124" s="1"/>
      <c r="KTS2124" s="1"/>
      <c r="KTT2124" s="1"/>
      <c r="KTU2124" s="1"/>
      <c r="KTV2124" s="1"/>
      <c r="KTW2124" s="1"/>
      <c r="KTX2124" s="1"/>
      <c r="KTY2124" s="1"/>
      <c r="KTZ2124" s="1"/>
      <c r="KUA2124" s="1"/>
      <c r="KUB2124" s="1"/>
      <c r="KUC2124" s="1"/>
      <c r="KUD2124" s="1"/>
      <c r="KUE2124" s="1"/>
      <c r="KUF2124" s="1"/>
      <c r="KUG2124" s="1"/>
      <c r="KUH2124" s="1"/>
      <c r="KUI2124" s="1"/>
      <c r="KUJ2124" s="1"/>
      <c r="KUK2124" s="1"/>
      <c r="KUL2124" s="1"/>
      <c r="KUM2124" s="1"/>
      <c r="KUN2124" s="1"/>
      <c r="KUO2124" s="1"/>
      <c r="KUP2124" s="1"/>
      <c r="KUQ2124" s="1"/>
      <c r="KUR2124" s="1"/>
      <c r="KUS2124" s="1"/>
      <c r="KUT2124" s="1"/>
      <c r="KUU2124" s="1"/>
      <c r="KUV2124" s="1"/>
      <c r="KUW2124" s="1"/>
      <c r="KUX2124" s="1"/>
      <c r="KUY2124" s="1"/>
      <c r="KUZ2124" s="1"/>
      <c r="KVA2124" s="1"/>
      <c r="KVB2124" s="1"/>
      <c r="KVC2124" s="1"/>
      <c r="KVD2124" s="1"/>
      <c r="KVE2124" s="1"/>
      <c r="KVF2124" s="1"/>
      <c r="KVG2124" s="1"/>
      <c r="KVH2124" s="1"/>
      <c r="KVI2124" s="1"/>
      <c r="KVJ2124" s="1"/>
      <c r="KVK2124" s="1"/>
      <c r="KVL2124" s="1"/>
      <c r="KVM2124" s="1"/>
      <c r="KVN2124" s="1"/>
      <c r="KVO2124" s="1"/>
      <c r="KVP2124" s="1"/>
      <c r="KVQ2124" s="1"/>
      <c r="KVR2124" s="1"/>
      <c r="KVS2124" s="1"/>
      <c r="KVT2124" s="1"/>
      <c r="KVU2124" s="1"/>
      <c r="KVV2124" s="1"/>
      <c r="KVW2124" s="1"/>
      <c r="KVX2124" s="1"/>
      <c r="KVY2124" s="1"/>
      <c r="KVZ2124" s="1"/>
      <c r="KWA2124" s="1"/>
      <c r="KWB2124" s="1"/>
      <c r="KWC2124" s="1"/>
      <c r="KWD2124" s="1"/>
      <c r="KWE2124" s="1"/>
      <c r="KWF2124" s="1"/>
      <c r="KWG2124" s="1"/>
      <c r="KWH2124" s="1"/>
      <c r="KWI2124" s="1"/>
      <c r="KWJ2124" s="1"/>
      <c r="KWK2124" s="1"/>
      <c r="KWL2124" s="1"/>
      <c r="KWM2124" s="1"/>
      <c r="KWN2124" s="1"/>
      <c r="KWO2124" s="1"/>
      <c r="KWP2124" s="1"/>
      <c r="KWQ2124" s="1"/>
      <c r="KWR2124" s="1"/>
      <c r="KWS2124" s="1"/>
      <c r="KWT2124" s="1"/>
      <c r="KWU2124" s="1"/>
      <c r="KWV2124" s="1"/>
      <c r="KWW2124" s="1"/>
      <c r="KWX2124" s="1"/>
      <c r="KWY2124" s="1"/>
      <c r="KWZ2124" s="1"/>
      <c r="KXA2124" s="1"/>
      <c r="KXB2124" s="1"/>
      <c r="KXC2124" s="1"/>
      <c r="KXD2124" s="1"/>
      <c r="KXE2124" s="1"/>
      <c r="KXF2124" s="1"/>
      <c r="KXG2124" s="1"/>
      <c r="KXH2124" s="1"/>
      <c r="KXI2124" s="1"/>
      <c r="KXJ2124" s="1"/>
      <c r="KXK2124" s="1"/>
      <c r="KXL2124" s="1"/>
      <c r="KXM2124" s="1"/>
      <c r="KXN2124" s="1"/>
      <c r="KXO2124" s="1"/>
      <c r="KXP2124" s="1"/>
      <c r="KXQ2124" s="1"/>
      <c r="KXR2124" s="1"/>
      <c r="KXS2124" s="1"/>
      <c r="KXT2124" s="1"/>
      <c r="KXU2124" s="1"/>
      <c r="KXV2124" s="1"/>
      <c r="KXW2124" s="1"/>
      <c r="KXX2124" s="1"/>
      <c r="KXY2124" s="1"/>
      <c r="KXZ2124" s="1"/>
      <c r="KYA2124" s="1"/>
      <c r="KYB2124" s="1"/>
      <c r="KYC2124" s="1"/>
      <c r="KYD2124" s="1"/>
      <c r="KYE2124" s="1"/>
      <c r="KYF2124" s="1"/>
      <c r="KYG2124" s="1"/>
      <c r="KYH2124" s="1"/>
      <c r="KYI2124" s="1"/>
      <c r="KYJ2124" s="1"/>
      <c r="KYK2124" s="1"/>
      <c r="KYL2124" s="1"/>
      <c r="KYM2124" s="1"/>
      <c r="KYN2124" s="1"/>
      <c r="KYO2124" s="1"/>
      <c r="KYP2124" s="1"/>
      <c r="KYQ2124" s="1"/>
      <c r="KYR2124" s="1"/>
      <c r="KYS2124" s="1"/>
      <c r="KYT2124" s="1"/>
      <c r="KYU2124" s="1"/>
      <c r="KYV2124" s="1"/>
      <c r="KYW2124" s="1"/>
      <c r="KYX2124" s="1"/>
      <c r="KYY2124" s="1"/>
      <c r="KYZ2124" s="1"/>
      <c r="KZA2124" s="1"/>
      <c r="KZB2124" s="1"/>
      <c r="KZC2124" s="1"/>
      <c r="KZD2124" s="1"/>
      <c r="KZE2124" s="1"/>
      <c r="KZF2124" s="1"/>
      <c r="KZG2124" s="1"/>
      <c r="KZH2124" s="1"/>
      <c r="KZI2124" s="1"/>
      <c r="KZJ2124" s="1"/>
      <c r="KZK2124" s="1"/>
      <c r="KZL2124" s="1"/>
      <c r="KZM2124" s="1"/>
      <c r="KZN2124" s="1"/>
      <c r="KZO2124" s="1"/>
      <c r="KZP2124" s="1"/>
      <c r="KZQ2124" s="1"/>
      <c r="KZR2124" s="1"/>
      <c r="KZS2124" s="1"/>
      <c r="KZT2124" s="1"/>
      <c r="KZU2124" s="1"/>
      <c r="KZV2124" s="1"/>
      <c r="KZW2124" s="1"/>
      <c r="KZX2124" s="1"/>
      <c r="KZY2124" s="1"/>
      <c r="KZZ2124" s="1"/>
      <c r="LAA2124" s="1"/>
      <c r="LAB2124" s="1"/>
      <c r="LAC2124" s="1"/>
      <c r="LAD2124" s="1"/>
      <c r="LAE2124" s="1"/>
      <c r="LAF2124" s="1"/>
      <c r="LAG2124" s="1"/>
      <c r="LAH2124" s="1"/>
      <c r="LAI2124" s="1"/>
      <c r="LAJ2124" s="1"/>
      <c r="LAK2124" s="1"/>
      <c r="LAL2124" s="1"/>
      <c r="LAM2124" s="1"/>
      <c r="LAN2124" s="1"/>
      <c r="LAO2124" s="1"/>
      <c r="LAP2124" s="1"/>
      <c r="LAQ2124" s="1"/>
      <c r="LAR2124" s="1"/>
      <c r="LAS2124" s="1"/>
      <c r="LAT2124" s="1"/>
      <c r="LAU2124" s="1"/>
      <c r="LAV2124" s="1"/>
      <c r="LAW2124" s="1"/>
      <c r="LAX2124" s="1"/>
      <c r="LAY2124" s="1"/>
      <c r="LAZ2124" s="1"/>
      <c r="LBA2124" s="1"/>
      <c r="LBB2124" s="1"/>
      <c r="LBC2124" s="1"/>
      <c r="LBD2124" s="1"/>
      <c r="LBE2124" s="1"/>
      <c r="LBF2124" s="1"/>
      <c r="LBG2124" s="1"/>
      <c r="LBH2124" s="1"/>
      <c r="LBI2124" s="1"/>
      <c r="LBJ2124" s="1"/>
      <c r="LBK2124" s="1"/>
      <c r="LBL2124" s="1"/>
      <c r="LBM2124" s="1"/>
      <c r="LBN2124" s="1"/>
      <c r="LBO2124" s="1"/>
      <c r="LBP2124" s="1"/>
      <c r="LBQ2124" s="1"/>
      <c r="LBR2124" s="1"/>
      <c r="LBS2124" s="1"/>
      <c r="LBT2124" s="1"/>
      <c r="LBU2124" s="1"/>
      <c r="LBV2124" s="1"/>
      <c r="LBW2124" s="1"/>
      <c r="LBX2124" s="1"/>
      <c r="LBY2124" s="1"/>
      <c r="LBZ2124" s="1"/>
      <c r="LCA2124" s="1"/>
      <c r="LCB2124" s="1"/>
      <c r="LCC2124" s="1"/>
      <c r="LCD2124" s="1"/>
      <c r="LCE2124" s="1"/>
      <c r="LCF2124" s="1"/>
      <c r="LCG2124" s="1"/>
      <c r="LCH2124" s="1"/>
      <c r="LCI2124" s="1"/>
      <c r="LCJ2124" s="1"/>
      <c r="LCK2124" s="1"/>
      <c r="LCL2124" s="1"/>
      <c r="LCM2124" s="1"/>
      <c r="LCN2124" s="1"/>
      <c r="LCO2124" s="1"/>
      <c r="LCP2124" s="1"/>
      <c r="LCQ2124" s="1"/>
      <c r="LCR2124" s="1"/>
      <c r="LCS2124" s="1"/>
      <c r="LCT2124" s="1"/>
      <c r="LCU2124" s="1"/>
      <c r="LCV2124" s="1"/>
      <c r="LCW2124" s="1"/>
      <c r="LCX2124" s="1"/>
      <c r="LCY2124" s="1"/>
      <c r="LCZ2124" s="1"/>
      <c r="LDA2124" s="1"/>
      <c r="LDB2124" s="1"/>
      <c r="LDC2124" s="1"/>
      <c r="LDD2124" s="1"/>
      <c r="LDE2124" s="1"/>
      <c r="LDF2124" s="1"/>
      <c r="LDG2124" s="1"/>
      <c r="LDH2124" s="1"/>
      <c r="LDI2124" s="1"/>
      <c r="LDJ2124" s="1"/>
      <c r="LDK2124" s="1"/>
      <c r="LDL2124" s="1"/>
      <c r="LDM2124" s="1"/>
      <c r="LDN2124" s="1"/>
      <c r="LDO2124" s="1"/>
      <c r="LDP2124" s="1"/>
      <c r="LDQ2124" s="1"/>
      <c r="LDR2124" s="1"/>
      <c r="LDS2124" s="1"/>
      <c r="LDT2124" s="1"/>
      <c r="LDU2124" s="1"/>
      <c r="LDV2124" s="1"/>
      <c r="LDW2124" s="1"/>
      <c r="LDX2124" s="1"/>
      <c r="LDY2124" s="1"/>
      <c r="LDZ2124" s="1"/>
      <c r="LEA2124" s="1"/>
      <c r="LEB2124" s="1"/>
      <c r="LEC2124" s="1"/>
      <c r="LED2124" s="1"/>
      <c r="LEE2124" s="1"/>
      <c r="LEF2124" s="1"/>
      <c r="LEG2124" s="1"/>
      <c r="LEH2124" s="1"/>
      <c r="LEI2124" s="1"/>
      <c r="LEJ2124" s="1"/>
      <c r="LEK2124" s="1"/>
      <c r="LEL2124" s="1"/>
      <c r="LEM2124" s="1"/>
      <c r="LEN2124" s="1"/>
      <c r="LEO2124" s="1"/>
      <c r="LEP2124" s="1"/>
      <c r="LEQ2124" s="1"/>
      <c r="LER2124" s="1"/>
      <c r="LES2124" s="1"/>
      <c r="LET2124" s="1"/>
      <c r="LEU2124" s="1"/>
      <c r="LEV2124" s="1"/>
      <c r="LEW2124" s="1"/>
      <c r="LEX2124" s="1"/>
      <c r="LEY2124" s="1"/>
      <c r="LEZ2124" s="1"/>
      <c r="LFA2124" s="1"/>
      <c r="LFB2124" s="1"/>
      <c r="LFC2124" s="1"/>
      <c r="LFD2124" s="1"/>
      <c r="LFE2124" s="1"/>
      <c r="LFF2124" s="1"/>
      <c r="LFG2124" s="1"/>
      <c r="LFH2124" s="1"/>
      <c r="LFI2124" s="1"/>
      <c r="LFJ2124" s="1"/>
      <c r="LFK2124" s="1"/>
      <c r="LFL2124" s="1"/>
      <c r="LFM2124" s="1"/>
      <c r="LFN2124" s="1"/>
      <c r="LFO2124" s="1"/>
      <c r="LFP2124" s="1"/>
      <c r="LFQ2124" s="1"/>
      <c r="LFR2124" s="1"/>
      <c r="LFS2124" s="1"/>
      <c r="LFT2124" s="1"/>
      <c r="LFU2124" s="1"/>
      <c r="LFV2124" s="1"/>
      <c r="LFW2124" s="1"/>
      <c r="LFX2124" s="1"/>
      <c r="LFY2124" s="1"/>
      <c r="LFZ2124" s="1"/>
      <c r="LGA2124" s="1"/>
      <c r="LGB2124" s="1"/>
      <c r="LGC2124" s="1"/>
      <c r="LGD2124" s="1"/>
      <c r="LGE2124" s="1"/>
      <c r="LGF2124" s="1"/>
      <c r="LGG2124" s="1"/>
      <c r="LGH2124" s="1"/>
      <c r="LGI2124" s="1"/>
      <c r="LGJ2124" s="1"/>
      <c r="LGK2124" s="1"/>
      <c r="LGL2124" s="1"/>
      <c r="LGM2124" s="1"/>
      <c r="LGN2124" s="1"/>
      <c r="LGO2124" s="1"/>
      <c r="LGP2124" s="1"/>
      <c r="LGQ2124" s="1"/>
      <c r="LGR2124" s="1"/>
      <c r="LGS2124" s="1"/>
      <c r="LGT2124" s="1"/>
      <c r="LGU2124" s="1"/>
      <c r="LGV2124" s="1"/>
      <c r="LGW2124" s="1"/>
      <c r="LGX2124" s="1"/>
      <c r="LGY2124" s="1"/>
      <c r="LGZ2124" s="1"/>
      <c r="LHA2124" s="1"/>
      <c r="LHB2124" s="1"/>
      <c r="LHC2124" s="1"/>
      <c r="LHD2124" s="1"/>
      <c r="LHE2124" s="1"/>
      <c r="LHF2124" s="1"/>
      <c r="LHG2124" s="1"/>
      <c r="LHH2124" s="1"/>
      <c r="LHI2124" s="1"/>
      <c r="LHJ2124" s="1"/>
      <c r="LHK2124" s="1"/>
      <c r="LHL2124" s="1"/>
      <c r="LHM2124" s="1"/>
      <c r="LHN2124" s="1"/>
      <c r="LHO2124" s="1"/>
      <c r="LHP2124" s="1"/>
      <c r="LHQ2124" s="1"/>
      <c r="LHR2124" s="1"/>
      <c r="LHS2124" s="1"/>
      <c r="LHT2124" s="1"/>
      <c r="LHU2124" s="1"/>
      <c r="LHV2124" s="1"/>
      <c r="LHW2124" s="1"/>
      <c r="LHX2124" s="1"/>
      <c r="LHY2124" s="1"/>
      <c r="LHZ2124" s="1"/>
      <c r="LIA2124" s="1"/>
      <c r="LIB2124" s="1"/>
      <c r="LIC2124" s="1"/>
      <c r="LID2124" s="1"/>
      <c r="LIE2124" s="1"/>
      <c r="LIF2124" s="1"/>
      <c r="LIG2124" s="1"/>
      <c r="LIH2124" s="1"/>
      <c r="LII2124" s="1"/>
      <c r="LIJ2124" s="1"/>
      <c r="LIK2124" s="1"/>
      <c r="LIL2124" s="1"/>
      <c r="LIM2124" s="1"/>
      <c r="LIN2124" s="1"/>
      <c r="LIO2124" s="1"/>
      <c r="LIP2124" s="1"/>
      <c r="LIQ2124" s="1"/>
      <c r="LIR2124" s="1"/>
      <c r="LIS2124" s="1"/>
      <c r="LIT2124" s="1"/>
      <c r="LIU2124" s="1"/>
      <c r="LIV2124" s="1"/>
      <c r="LIW2124" s="1"/>
      <c r="LIX2124" s="1"/>
      <c r="LIY2124" s="1"/>
      <c r="LIZ2124" s="1"/>
      <c r="LJA2124" s="1"/>
      <c r="LJB2124" s="1"/>
      <c r="LJC2124" s="1"/>
      <c r="LJD2124" s="1"/>
      <c r="LJE2124" s="1"/>
      <c r="LJF2124" s="1"/>
      <c r="LJG2124" s="1"/>
      <c r="LJH2124" s="1"/>
      <c r="LJI2124" s="1"/>
      <c r="LJJ2124" s="1"/>
      <c r="LJK2124" s="1"/>
      <c r="LJL2124" s="1"/>
      <c r="LJM2124" s="1"/>
      <c r="LJN2124" s="1"/>
      <c r="LJO2124" s="1"/>
      <c r="LJP2124" s="1"/>
      <c r="LJQ2124" s="1"/>
      <c r="LJR2124" s="1"/>
      <c r="LJS2124" s="1"/>
      <c r="LJT2124" s="1"/>
      <c r="LJU2124" s="1"/>
      <c r="LJV2124" s="1"/>
      <c r="LJW2124" s="1"/>
      <c r="LJX2124" s="1"/>
      <c r="LJY2124" s="1"/>
      <c r="LJZ2124" s="1"/>
      <c r="LKA2124" s="1"/>
      <c r="LKB2124" s="1"/>
      <c r="LKC2124" s="1"/>
      <c r="LKD2124" s="1"/>
      <c r="LKE2124" s="1"/>
      <c r="LKF2124" s="1"/>
      <c r="LKG2124" s="1"/>
      <c r="LKH2124" s="1"/>
      <c r="LKI2124" s="1"/>
      <c r="LKJ2124" s="1"/>
      <c r="LKK2124" s="1"/>
      <c r="LKL2124" s="1"/>
      <c r="LKM2124" s="1"/>
      <c r="LKN2124" s="1"/>
      <c r="LKO2124" s="1"/>
      <c r="LKP2124" s="1"/>
      <c r="LKQ2124" s="1"/>
      <c r="LKR2124" s="1"/>
      <c r="LKS2124" s="1"/>
      <c r="LKT2124" s="1"/>
      <c r="LKU2124" s="1"/>
      <c r="LKV2124" s="1"/>
      <c r="LKW2124" s="1"/>
      <c r="LKX2124" s="1"/>
      <c r="LKY2124" s="1"/>
      <c r="LKZ2124" s="1"/>
      <c r="LLA2124" s="1"/>
      <c r="LLB2124" s="1"/>
      <c r="LLC2124" s="1"/>
      <c r="LLD2124" s="1"/>
      <c r="LLE2124" s="1"/>
      <c r="LLF2124" s="1"/>
      <c r="LLG2124" s="1"/>
      <c r="LLH2124" s="1"/>
      <c r="LLI2124" s="1"/>
      <c r="LLJ2124" s="1"/>
      <c r="LLK2124" s="1"/>
      <c r="LLL2124" s="1"/>
      <c r="LLM2124" s="1"/>
      <c r="LLN2124" s="1"/>
      <c r="LLO2124" s="1"/>
      <c r="LLP2124" s="1"/>
      <c r="LLQ2124" s="1"/>
      <c r="LLR2124" s="1"/>
      <c r="LLS2124" s="1"/>
      <c r="LLT2124" s="1"/>
      <c r="LLU2124" s="1"/>
      <c r="LLV2124" s="1"/>
      <c r="LLW2124" s="1"/>
      <c r="LLX2124" s="1"/>
      <c r="LLY2124" s="1"/>
      <c r="LLZ2124" s="1"/>
      <c r="LMA2124" s="1"/>
      <c r="LMB2124" s="1"/>
      <c r="LMC2124" s="1"/>
      <c r="LMD2124" s="1"/>
      <c r="LME2124" s="1"/>
      <c r="LMF2124" s="1"/>
      <c r="LMG2124" s="1"/>
      <c r="LMH2124" s="1"/>
      <c r="LMI2124" s="1"/>
      <c r="LMJ2124" s="1"/>
      <c r="LMK2124" s="1"/>
      <c r="LML2124" s="1"/>
      <c r="LMM2124" s="1"/>
      <c r="LMN2124" s="1"/>
      <c r="LMO2124" s="1"/>
      <c r="LMP2124" s="1"/>
      <c r="LMQ2124" s="1"/>
      <c r="LMR2124" s="1"/>
      <c r="LMS2124" s="1"/>
      <c r="LMT2124" s="1"/>
      <c r="LMU2124" s="1"/>
      <c r="LMV2124" s="1"/>
      <c r="LMW2124" s="1"/>
      <c r="LMX2124" s="1"/>
      <c r="LMY2124" s="1"/>
      <c r="LMZ2124" s="1"/>
      <c r="LNA2124" s="1"/>
      <c r="LNB2124" s="1"/>
      <c r="LNC2124" s="1"/>
      <c r="LND2124" s="1"/>
      <c r="LNE2124" s="1"/>
      <c r="LNF2124" s="1"/>
      <c r="LNG2124" s="1"/>
      <c r="LNH2124" s="1"/>
      <c r="LNI2124" s="1"/>
      <c r="LNJ2124" s="1"/>
      <c r="LNK2124" s="1"/>
      <c r="LNL2124" s="1"/>
      <c r="LNM2124" s="1"/>
      <c r="LNN2124" s="1"/>
      <c r="LNO2124" s="1"/>
      <c r="LNP2124" s="1"/>
      <c r="LNQ2124" s="1"/>
      <c r="LNR2124" s="1"/>
      <c r="LNS2124" s="1"/>
      <c r="LNT2124" s="1"/>
      <c r="LNU2124" s="1"/>
      <c r="LNV2124" s="1"/>
      <c r="LNW2124" s="1"/>
      <c r="LNX2124" s="1"/>
      <c r="LNY2124" s="1"/>
      <c r="LNZ2124" s="1"/>
      <c r="LOA2124" s="1"/>
      <c r="LOB2124" s="1"/>
      <c r="LOC2124" s="1"/>
      <c r="LOD2124" s="1"/>
      <c r="LOE2124" s="1"/>
      <c r="LOF2124" s="1"/>
      <c r="LOG2124" s="1"/>
      <c r="LOH2124" s="1"/>
      <c r="LOI2124" s="1"/>
      <c r="LOJ2124" s="1"/>
      <c r="LOK2124" s="1"/>
      <c r="LOL2124" s="1"/>
      <c r="LOM2124" s="1"/>
      <c r="LON2124" s="1"/>
      <c r="LOO2124" s="1"/>
      <c r="LOP2124" s="1"/>
      <c r="LOQ2124" s="1"/>
      <c r="LOR2124" s="1"/>
      <c r="LOS2124" s="1"/>
      <c r="LOT2124" s="1"/>
      <c r="LOU2124" s="1"/>
      <c r="LOV2124" s="1"/>
      <c r="LOW2124" s="1"/>
      <c r="LOX2124" s="1"/>
      <c r="LOY2124" s="1"/>
      <c r="LOZ2124" s="1"/>
      <c r="LPA2124" s="1"/>
      <c r="LPB2124" s="1"/>
      <c r="LPC2124" s="1"/>
      <c r="LPD2124" s="1"/>
      <c r="LPE2124" s="1"/>
      <c r="LPF2124" s="1"/>
      <c r="LPG2124" s="1"/>
      <c r="LPH2124" s="1"/>
      <c r="LPI2124" s="1"/>
      <c r="LPJ2124" s="1"/>
      <c r="LPK2124" s="1"/>
      <c r="LPL2124" s="1"/>
      <c r="LPM2124" s="1"/>
      <c r="LPN2124" s="1"/>
      <c r="LPO2124" s="1"/>
      <c r="LPP2124" s="1"/>
      <c r="LPQ2124" s="1"/>
      <c r="LPR2124" s="1"/>
      <c r="LPS2124" s="1"/>
      <c r="LPT2124" s="1"/>
      <c r="LPU2124" s="1"/>
      <c r="LPV2124" s="1"/>
      <c r="LPW2124" s="1"/>
      <c r="LPX2124" s="1"/>
      <c r="LPY2124" s="1"/>
      <c r="LPZ2124" s="1"/>
      <c r="LQA2124" s="1"/>
      <c r="LQB2124" s="1"/>
      <c r="LQC2124" s="1"/>
      <c r="LQD2124" s="1"/>
      <c r="LQE2124" s="1"/>
      <c r="LQF2124" s="1"/>
      <c r="LQG2124" s="1"/>
      <c r="LQH2124" s="1"/>
      <c r="LQI2124" s="1"/>
      <c r="LQJ2124" s="1"/>
      <c r="LQK2124" s="1"/>
      <c r="LQL2124" s="1"/>
      <c r="LQM2124" s="1"/>
      <c r="LQN2124" s="1"/>
      <c r="LQO2124" s="1"/>
      <c r="LQP2124" s="1"/>
      <c r="LQQ2124" s="1"/>
      <c r="LQR2124" s="1"/>
      <c r="LQS2124" s="1"/>
      <c r="LQT2124" s="1"/>
      <c r="LQU2124" s="1"/>
      <c r="LQV2124" s="1"/>
      <c r="LQW2124" s="1"/>
      <c r="LQX2124" s="1"/>
      <c r="LQY2124" s="1"/>
      <c r="LQZ2124" s="1"/>
      <c r="LRA2124" s="1"/>
      <c r="LRB2124" s="1"/>
      <c r="LRC2124" s="1"/>
      <c r="LRD2124" s="1"/>
      <c r="LRE2124" s="1"/>
      <c r="LRF2124" s="1"/>
      <c r="LRG2124" s="1"/>
      <c r="LRH2124" s="1"/>
      <c r="LRI2124" s="1"/>
      <c r="LRJ2124" s="1"/>
      <c r="LRK2124" s="1"/>
      <c r="LRL2124" s="1"/>
      <c r="LRM2124" s="1"/>
      <c r="LRN2124" s="1"/>
      <c r="LRO2124" s="1"/>
      <c r="LRP2124" s="1"/>
      <c r="LRQ2124" s="1"/>
      <c r="LRR2124" s="1"/>
      <c r="LRS2124" s="1"/>
      <c r="LRT2124" s="1"/>
      <c r="LRU2124" s="1"/>
      <c r="LRV2124" s="1"/>
      <c r="LRW2124" s="1"/>
      <c r="LRX2124" s="1"/>
      <c r="LRY2124" s="1"/>
      <c r="LRZ2124" s="1"/>
      <c r="LSA2124" s="1"/>
      <c r="LSB2124" s="1"/>
      <c r="LSC2124" s="1"/>
      <c r="LSD2124" s="1"/>
      <c r="LSE2124" s="1"/>
      <c r="LSF2124" s="1"/>
      <c r="LSG2124" s="1"/>
      <c r="LSH2124" s="1"/>
      <c r="LSI2124" s="1"/>
      <c r="LSJ2124" s="1"/>
      <c r="LSK2124" s="1"/>
      <c r="LSL2124" s="1"/>
      <c r="LSM2124" s="1"/>
      <c r="LSN2124" s="1"/>
      <c r="LSO2124" s="1"/>
      <c r="LSP2124" s="1"/>
      <c r="LSQ2124" s="1"/>
      <c r="LSR2124" s="1"/>
      <c r="LSS2124" s="1"/>
      <c r="LST2124" s="1"/>
      <c r="LSU2124" s="1"/>
      <c r="LSV2124" s="1"/>
      <c r="LSW2124" s="1"/>
      <c r="LSX2124" s="1"/>
      <c r="LSY2124" s="1"/>
      <c r="LSZ2124" s="1"/>
      <c r="LTA2124" s="1"/>
      <c r="LTB2124" s="1"/>
      <c r="LTC2124" s="1"/>
      <c r="LTD2124" s="1"/>
      <c r="LTE2124" s="1"/>
      <c r="LTF2124" s="1"/>
      <c r="LTG2124" s="1"/>
      <c r="LTH2124" s="1"/>
      <c r="LTI2124" s="1"/>
      <c r="LTJ2124" s="1"/>
      <c r="LTK2124" s="1"/>
      <c r="LTL2124" s="1"/>
      <c r="LTM2124" s="1"/>
      <c r="LTN2124" s="1"/>
      <c r="LTO2124" s="1"/>
      <c r="LTP2124" s="1"/>
      <c r="LTQ2124" s="1"/>
      <c r="LTR2124" s="1"/>
      <c r="LTS2124" s="1"/>
      <c r="LTT2124" s="1"/>
      <c r="LTU2124" s="1"/>
      <c r="LTV2124" s="1"/>
      <c r="LTW2124" s="1"/>
      <c r="LTX2124" s="1"/>
      <c r="LTY2124" s="1"/>
      <c r="LTZ2124" s="1"/>
      <c r="LUA2124" s="1"/>
      <c r="LUB2124" s="1"/>
      <c r="LUC2124" s="1"/>
      <c r="LUD2124" s="1"/>
      <c r="LUE2124" s="1"/>
      <c r="LUF2124" s="1"/>
      <c r="LUG2124" s="1"/>
      <c r="LUH2124" s="1"/>
      <c r="LUI2124" s="1"/>
      <c r="LUJ2124" s="1"/>
      <c r="LUK2124" s="1"/>
      <c r="LUL2124" s="1"/>
      <c r="LUM2124" s="1"/>
      <c r="LUN2124" s="1"/>
      <c r="LUO2124" s="1"/>
      <c r="LUP2124" s="1"/>
      <c r="LUQ2124" s="1"/>
      <c r="LUR2124" s="1"/>
      <c r="LUS2124" s="1"/>
      <c r="LUT2124" s="1"/>
      <c r="LUU2124" s="1"/>
      <c r="LUV2124" s="1"/>
      <c r="LUW2124" s="1"/>
      <c r="LUX2124" s="1"/>
      <c r="LUY2124" s="1"/>
      <c r="LUZ2124" s="1"/>
      <c r="LVA2124" s="1"/>
      <c r="LVB2124" s="1"/>
      <c r="LVC2124" s="1"/>
      <c r="LVD2124" s="1"/>
      <c r="LVE2124" s="1"/>
      <c r="LVF2124" s="1"/>
      <c r="LVG2124" s="1"/>
      <c r="LVH2124" s="1"/>
      <c r="LVI2124" s="1"/>
      <c r="LVJ2124" s="1"/>
      <c r="LVK2124" s="1"/>
      <c r="LVL2124" s="1"/>
      <c r="LVM2124" s="1"/>
      <c r="LVN2124" s="1"/>
      <c r="LVO2124" s="1"/>
      <c r="LVP2124" s="1"/>
      <c r="LVQ2124" s="1"/>
      <c r="LVR2124" s="1"/>
      <c r="LVS2124" s="1"/>
      <c r="LVT2124" s="1"/>
      <c r="LVU2124" s="1"/>
      <c r="LVV2124" s="1"/>
      <c r="LVW2124" s="1"/>
      <c r="LVX2124" s="1"/>
      <c r="LVY2124" s="1"/>
      <c r="LVZ2124" s="1"/>
      <c r="LWA2124" s="1"/>
      <c r="LWB2124" s="1"/>
      <c r="LWC2124" s="1"/>
      <c r="LWD2124" s="1"/>
      <c r="LWE2124" s="1"/>
      <c r="LWF2124" s="1"/>
      <c r="LWG2124" s="1"/>
      <c r="LWH2124" s="1"/>
      <c r="LWI2124" s="1"/>
      <c r="LWJ2124" s="1"/>
      <c r="LWK2124" s="1"/>
      <c r="LWL2124" s="1"/>
      <c r="LWM2124" s="1"/>
      <c r="LWN2124" s="1"/>
      <c r="LWO2124" s="1"/>
      <c r="LWP2124" s="1"/>
      <c r="LWQ2124" s="1"/>
      <c r="LWR2124" s="1"/>
      <c r="LWS2124" s="1"/>
      <c r="LWT2124" s="1"/>
      <c r="LWU2124" s="1"/>
      <c r="LWV2124" s="1"/>
      <c r="LWW2124" s="1"/>
      <c r="LWX2124" s="1"/>
      <c r="LWY2124" s="1"/>
      <c r="LWZ2124" s="1"/>
      <c r="LXA2124" s="1"/>
      <c r="LXB2124" s="1"/>
      <c r="LXC2124" s="1"/>
      <c r="LXD2124" s="1"/>
      <c r="LXE2124" s="1"/>
      <c r="LXF2124" s="1"/>
      <c r="LXG2124" s="1"/>
      <c r="LXH2124" s="1"/>
      <c r="LXI2124" s="1"/>
      <c r="LXJ2124" s="1"/>
      <c r="LXK2124" s="1"/>
      <c r="LXL2124" s="1"/>
      <c r="LXM2124" s="1"/>
      <c r="LXN2124" s="1"/>
      <c r="LXO2124" s="1"/>
      <c r="LXP2124" s="1"/>
      <c r="LXQ2124" s="1"/>
      <c r="LXR2124" s="1"/>
      <c r="LXS2124" s="1"/>
      <c r="LXT2124" s="1"/>
      <c r="LXU2124" s="1"/>
      <c r="LXV2124" s="1"/>
      <c r="LXW2124" s="1"/>
      <c r="LXX2124" s="1"/>
      <c r="LXY2124" s="1"/>
      <c r="LXZ2124" s="1"/>
      <c r="LYA2124" s="1"/>
      <c r="LYB2124" s="1"/>
      <c r="LYC2124" s="1"/>
      <c r="LYD2124" s="1"/>
      <c r="LYE2124" s="1"/>
      <c r="LYF2124" s="1"/>
      <c r="LYG2124" s="1"/>
      <c r="LYH2124" s="1"/>
      <c r="LYI2124" s="1"/>
      <c r="LYJ2124" s="1"/>
      <c r="LYK2124" s="1"/>
      <c r="LYL2124" s="1"/>
      <c r="LYM2124" s="1"/>
      <c r="LYN2124" s="1"/>
      <c r="LYO2124" s="1"/>
      <c r="LYP2124" s="1"/>
      <c r="LYQ2124" s="1"/>
      <c r="LYR2124" s="1"/>
      <c r="LYS2124" s="1"/>
      <c r="LYT2124" s="1"/>
      <c r="LYU2124" s="1"/>
      <c r="LYV2124" s="1"/>
      <c r="LYW2124" s="1"/>
      <c r="LYX2124" s="1"/>
      <c r="LYY2124" s="1"/>
      <c r="LYZ2124" s="1"/>
      <c r="LZA2124" s="1"/>
      <c r="LZB2124" s="1"/>
      <c r="LZC2124" s="1"/>
      <c r="LZD2124" s="1"/>
      <c r="LZE2124" s="1"/>
      <c r="LZF2124" s="1"/>
      <c r="LZG2124" s="1"/>
      <c r="LZH2124" s="1"/>
      <c r="LZI2124" s="1"/>
      <c r="LZJ2124" s="1"/>
      <c r="LZK2124" s="1"/>
      <c r="LZL2124" s="1"/>
      <c r="LZM2124" s="1"/>
      <c r="LZN2124" s="1"/>
      <c r="LZO2124" s="1"/>
      <c r="LZP2124" s="1"/>
      <c r="LZQ2124" s="1"/>
      <c r="LZR2124" s="1"/>
      <c r="LZS2124" s="1"/>
      <c r="LZT2124" s="1"/>
      <c r="LZU2124" s="1"/>
      <c r="LZV2124" s="1"/>
      <c r="LZW2124" s="1"/>
      <c r="LZX2124" s="1"/>
      <c r="LZY2124" s="1"/>
      <c r="LZZ2124" s="1"/>
      <c r="MAA2124" s="1"/>
      <c r="MAB2124" s="1"/>
      <c r="MAC2124" s="1"/>
      <c r="MAD2124" s="1"/>
      <c r="MAE2124" s="1"/>
      <c r="MAF2124" s="1"/>
      <c r="MAG2124" s="1"/>
      <c r="MAH2124" s="1"/>
      <c r="MAI2124" s="1"/>
      <c r="MAJ2124" s="1"/>
      <c r="MAK2124" s="1"/>
      <c r="MAL2124" s="1"/>
      <c r="MAM2124" s="1"/>
      <c r="MAN2124" s="1"/>
      <c r="MAO2124" s="1"/>
      <c r="MAP2124" s="1"/>
      <c r="MAQ2124" s="1"/>
      <c r="MAR2124" s="1"/>
      <c r="MAS2124" s="1"/>
      <c r="MAT2124" s="1"/>
      <c r="MAU2124" s="1"/>
      <c r="MAV2124" s="1"/>
      <c r="MAW2124" s="1"/>
      <c r="MAX2124" s="1"/>
      <c r="MAY2124" s="1"/>
      <c r="MAZ2124" s="1"/>
      <c r="MBA2124" s="1"/>
      <c r="MBB2124" s="1"/>
      <c r="MBC2124" s="1"/>
      <c r="MBD2124" s="1"/>
      <c r="MBE2124" s="1"/>
      <c r="MBF2124" s="1"/>
      <c r="MBG2124" s="1"/>
      <c r="MBH2124" s="1"/>
      <c r="MBI2124" s="1"/>
      <c r="MBJ2124" s="1"/>
      <c r="MBK2124" s="1"/>
      <c r="MBL2124" s="1"/>
      <c r="MBM2124" s="1"/>
      <c r="MBN2124" s="1"/>
      <c r="MBO2124" s="1"/>
      <c r="MBP2124" s="1"/>
      <c r="MBQ2124" s="1"/>
      <c r="MBR2124" s="1"/>
      <c r="MBS2124" s="1"/>
      <c r="MBT2124" s="1"/>
      <c r="MBU2124" s="1"/>
      <c r="MBV2124" s="1"/>
      <c r="MBW2124" s="1"/>
      <c r="MBX2124" s="1"/>
      <c r="MBY2124" s="1"/>
      <c r="MBZ2124" s="1"/>
      <c r="MCA2124" s="1"/>
      <c r="MCB2124" s="1"/>
      <c r="MCC2124" s="1"/>
      <c r="MCD2124" s="1"/>
      <c r="MCE2124" s="1"/>
      <c r="MCF2124" s="1"/>
      <c r="MCG2124" s="1"/>
      <c r="MCH2124" s="1"/>
      <c r="MCI2124" s="1"/>
      <c r="MCJ2124" s="1"/>
      <c r="MCK2124" s="1"/>
      <c r="MCL2124" s="1"/>
      <c r="MCM2124" s="1"/>
      <c r="MCN2124" s="1"/>
      <c r="MCO2124" s="1"/>
      <c r="MCP2124" s="1"/>
      <c r="MCQ2124" s="1"/>
      <c r="MCR2124" s="1"/>
      <c r="MCS2124" s="1"/>
      <c r="MCT2124" s="1"/>
      <c r="MCU2124" s="1"/>
      <c r="MCV2124" s="1"/>
      <c r="MCW2124" s="1"/>
      <c r="MCX2124" s="1"/>
      <c r="MCY2124" s="1"/>
      <c r="MCZ2124" s="1"/>
      <c r="MDA2124" s="1"/>
      <c r="MDB2124" s="1"/>
      <c r="MDC2124" s="1"/>
      <c r="MDD2124" s="1"/>
      <c r="MDE2124" s="1"/>
      <c r="MDF2124" s="1"/>
      <c r="MDG2124" s="1"/>
      <c r="MDH2124" s="1"/>
      <c r="MDI2124" s="1"/>
      <c r="MDJ2124" s="1"/>
      <c r="MDK2124" s="1"/>
      <c r="MDL2124" s="1"/>
      <c r="MDM2124" s="1"/>
      <c r="MDN2124" s="1"/>
      <c r="MDO2124" s="1"/>
      <c r="MDP2124" s="1"/>
      <c r="MDQ2124" s="1"/>
      <c r="MDR2124" s="1"/>
      <c r="MDS2124" s="1"/>
      <c r="MDT2124" s="1"/>
      <c r="MDU2124" s="1"/>
      <c r="MDV2124" s="1"/>
      <c r="MDW2124" s="1"/>
      <c r="MDX2124" s="1"/>
      <c r="MDY2124" s="1"/>
      <c r="MDZ2124" s="1"/>
      <c r="MEA2124" s="1"/>
      <c r="MEB2124" s="1"/>
      <c r="MEC2124" s="1"/>
      <c r="MED2124" s="1"/>
      <c r="MEE2124" s="1"/>
      <c r="MEF2124" s="1"/>
      <c r="MEG2124" s="1"/>
      <c r="MEH2124" s="1"/>
      <c r="MEI2124" s="1"/>
      <c r="MEJ2124" s="1"/>
      <c r="MEK2124" s="1"/>
      <c r="MEL2124" s="1"/>
      <c r="MEM2124" s="1"/>
      <c r="MEN2124" s="1"/>
      <c r="MEO2124" s="1"/>
      <c r="MEP2124" s="1"/>
      <c r="MEQ2124" s="1"/>
      <c r="MER2124" s="1"/>
      <c r="MES2124" s="1"/>
      <c r="MET2124" s="1"/>
      <c r="MEU2124" s="1"/>
      <c r="MEV2124" s="1"/>
      <c r="MEW2124" s="1"/>
      <c r="MEX2124" s="1"/>
      <c r="MEY2124" s="1"/>
      <c r="MEZ2124" s="1"/>
      <c r="MFA2124" s="1"/>
      <c r="MFB2124" s="1"/>
      <c r="MFC2124" s="1"/>
      <c r="MFD2124" s="1"/>
      <c r="MFE2124" s="1"/>
      <c r="MFF2124" s="1"/>
      <c r="MFG2124" s="1"/>
      <c r="MFH2124" s="1"/>
      <c r="MFI2124" s="1"/>
      <c r="MFJ2124" s="1"/>
      <c r="MFK2124" s="1"/>
      <c r="MFL2124" s="1"/>
      <c r="MFM2124" s="1"/>
      <c r="MFN2124" s="1"/>
      <c r="MFO2124" s="1"/>
      <c r="MFP2124" s="1"/>
      <c r="MFQ2124" s="1"/>
      <c r="MFR2124" s="1"/>
      <c r="MFS2124" s="1"/>
      <c r="MFT2124" s="1"/>
      <c r="MFU2124" s="1"/>
      <c r="MFV2124" s="1"/>
      <c r="MFW2124" s="1"/>
      <c r="MFX2124" s="1"/>
      <c r="MFY2124" s="1"/>
      <c r="MFZ2124" s="1"/>
      <c r="MGA2124" s="1"/>
      <c r="MGB2124" s="1"/>
      <c r="MGC2124" s="1"/>
      <c r="MGD2124" s="1"/>
      <c r="MGE2124" s="1"/>
      <c r="MGF2124" s="1"/>
      <c r="MGG2124" s="1"/>
      <c r="MGH2124" s="1"/>
      <c r="MGI2124" s="1"/>
      <c r="MGJ2124" s="1"/>
      <c r="MGK2124" s="1"/>
      <c r="MGL2124" s="1"/>
      <c r="MGM2124" s="1"/>
      <c r="MGN2124" s="1"/>
      <c r="MGO2124" s="1"/>
      <c r="MGP2124" s="1"/>
      <c r="MGQ2124" s="1"/>
      <c r="MGR2124" s="1"/>
      <c r="MGS2124" s="1"/>
      <c r="MGT2124" s="1"/>
      <c r="MGU2124" s="1"/>
      <c r="MGV2124" s="1"/>
      <c r="MGW2124" s="1"/>
      <c r="MGX2124" s="1"/>
      <c r="MGY2124" s="1"/>
      <c r="MGZ2124" s="1"/>
      <c r="MHA2124" s="1"/>
      <c r="MHB2124" s="1"/>
      <c r="MHC2124" s="1"/>
      <c r="MHD2124" s="1"/>
      <c r="MHE2124" s="1"/>
      <c r="MHF2124" s="1"/>
      <c r="MHG2124" s="1"/>
      <c r="MHH2124" s="1"/>
      <c r="MHI2124" s="1"/>
      <c r="MHJ2124" s="1"/>
      <c r="MHK2124" s="1"/>
      <c r="MHL2124" s="1"/>
      <c r="MHM2124" s="1"/>
      <c r="MHN2124" s="1"/>
      <c r="MHO2124" s="1"/>
      <c r="MHP2124" s="1"/>
      <c r="MHQ2124" s="1"/>
      <c r="MHR2124" s="1"/>
      <c r="MHS2124" s="1"/>
      <c r="MHT2124" s="1"/>
      <c r="MHU2124" s="1"/>
      <c r="MHV2124" s="1"/>
      <c r="MHW2124" s="1"/>
      <c r="MHX2124" s="1"/>
      <c r="MHY2124" s="1"/>
      <c r="MHZ2124" s="1"/>
      <c r="MIA2124" s="1"/>
      <c r="MIB2124" s="1"/>
      <c r="MIC2124" s="1"/>
      <c r="MID2124" s="1"/>
      <c r="MIE2124" s="1"/>
      <c r="MIF2124" s="1"/>
      <c r="MIG2124" s="1"/>
      <c r="MIH2124" s="1"/>
      <c r="MII2124" s="1"/>
      <c r="MIJ2124" s="1"/>
      <c r="MIK2124" s="1"/>
      <c r="MIL2124" s="1"/>
      <c r="MIM2124" s="1"/>
      <c r="MIN2124" s="1"/>
      <c r="MIO2124" s="1"/>
      <c r="MIP2124" s="1"/>
      <c r="MIQ2124" s="1"/>
      <c r="MIR2124" s="1"/>
      <c r="MIS2124" s="1"/>
      <c r="MIT2124" s="1"/>
      <c r="MIU2124" s="1"/>
      <c r="MIV2124" s="1"/>
      <c r="MIW2124" s="1"/>
      <c r="MIX2124" s="1"/>
      <c r="MIY2124" s="1"/>
      <c r="MIZ2124" s="1"/>
      <c r="MJA2124" s="1"/>
      <c r="MJB2124" s="1"/>
      <c r="MJC2124" s="1"/>
      <c r="MJD2124" s="1"/>
      <c r="MJE2124" s="1"/>
      <c r="MJF2124" s="1"/>
      <c r="MJG2124" s="1"/>
      <c r="MJH2124" s="1"/>
      <c r="MJI2124" s="1"/>
      <c r="MJJ2124" s="1"/>
      <c r="MJK2124" s="1"/>
      <c r="MJL2124" s="1"/>
      <c r="MJM2124" s="1"/>
      <c r="MJN2124" s="1"/>
      <c r="MJO2124" s="1"/>
      <c r="MJP2124" s="1"/>
      <c r="MJQ2124" s="1"/>
      <c r="MJR2124" s="1"/>
      <c r="MJS2124" s="1"/>
      <c r="MJT2124" s="1"/>
      <c r="MJU2124" s="1"/>
      <c r="MJV2124" s="1"/>
      <c r="MJW2124" s="1"/>
      <c r="MJX2124" s="1"/>
      <c r="MJY2124" s="1"/>
      <c r="MJZ2124" s="1"/>
      <c r="MKA2124" s="1"/>
      <c r="MKB2124" s="1"/>
      <c r="MKC2124" s="1"/>
      <c r="MKD2124" s="1"/>
      <c r="MKE2124" s="1"/>
      <c r="MKF2124" s="1"/>
      <c r="MKG2124" s="1"/>
      <c r="MKH2124" s="1"/>
      <c r="MKI2124" s="1"/>
      <c r="MKJ2124" s="1"/>
      <c r="MKK2124" s="1"/>
      <c r="MKL2124" s="1"/>
      <c r="MKM2124" s="1"/>
      <c r="MKN2124" s="1"/>
      <c r="MKO2124" s="1"/>
      <c r="MKP2124" s="1"/>
      <c r="MKQ2124" s="1"/>
      <c r="MKR2124" s="1"/>
      <c r="MKS2124" s="1"/>
      <c r="MKT2124" s="1"/>
      <c r="MKU2124" s="1"/>
      <c r="MKV2124" s="1"/>
      <c r="MKW2124" s="1"/>
      <c r="MKX2124" s="1"/>
      <c r="MKY2124" s="1"/>
      <c r="MKZ2124" s="1"/>
      <c r="MLA2124" s="1"/>
      <c r="MLB2124" s="1"/>
      <c r="MLC2124" s="1"/>
      <c r="MLD2124" s="1"/>
      <c r="MLE2124" s="1"/>
      <c r="MLF2124" s="1"/>
      <c r="MLG2124" s="1"/>
      <c r="MLH2124" s="1"/>
      <c r="MLI2124" s="1"/>
      <c r="MLJ2124" s="1"/>
      <c r="MLK2124" s="1"/>
      <c r="MLL2124" s="1"/>
      <c r="MLM2124" s="1"/>
      <c r="MLN2124" s="1"/>
      <c r="MLO2124" s="1"/>
      <c r="MLP2124" s="1"/>
      <c r="MLQ2124" s="1"/>
      <c r="MLR2124" s="1"/>
      <c r="MLS2124" s="1"/>
      <c r="MLT2124" s="1"/>
      <c r="MLU2124" s="1"/>
      <c r="MLV2124" s="1"/>
      <c r="MLW2124" s="1"/>
      <c r="MLX2124" s="1"/>
      <c r="MLY2124" s="1"/>
      <c r="MLZ2124" s="1"/>
      <c r="MMA2124" s="1"/>
      <c r="MMB2124" s="1"/>
      <c r="MMC2124" s="1"/>
      <c r="MMD2124" s="1"/>
      <c r="MME2124" s="1"/>
      <c r="MMF2124" s="1"/>
      <c r="MMG2124" s="1"/>
      <c r="MMH2124" s="1"/>
      <c r="MMI2124" s="1"/>
      <c r="MMJ2124" s="1"/>
      <c r="MMK2124" s="1"/>
      <c r="MML2124" s="1"/>
      <c r="MMM2124" s="1"/>
      <c r="MMN2124" s="1"/>
      <c r="MMO2124" s="1"/>
      <c r="MMP2124" s="1"/>
      <c r="MMQ2124" s="1"/>
      <c r="MMR2124" s="1"/>
      <c r="MMS2124" s="1"/>
      <c r="MMT2124" s="1"/>
      <c r="MMU2124" s="1"/>
      <c r="MMV2124" s="1"/>
      <c r="MMW2124" s="1"/>
      <c r="MMX2124" s="1"/>
      <c r="MMY2124" s="1"/>
      <c r="MMZ2124" s="1"/>
      <c r="MNA2124" s="1"/>
      <c r="MNB2124" s="1"/>
      <c r="MNC2124" s="1"/>
      <c r="MND2124" s="1"/>
      <c r="MNE2124" s="1"/>
      <c r="MNF2124" s="1"/>
      <c r="MNG2124" s="1"/>
      <c r="MNH2124" s="1"/>
      <c r="MNI2124" s="1"/>
      <c r="MNJ2124" s="1"/>
      <c r="MNK2124" s="1"/>
      <c r="MNL2124" s="1"/>
      <c r="MNM2124" s="1"/>
      <c r="MNN2124" s="1"/>
      <c r="MNO2124" s="1"/>
      <c r="MNP2124" s="1"/>
      <c r="MNQ2124" s="1"/>
      <c r="MNR2124" s="1"/>
      <c r="MNS2124" s="1"/>
      <c r="MNT2124" s="1"/>
      <c r="MNU2124" s="1"/>
      <c r="MNV2124" s="1"/>
      <c r="MNW2124" s="1"/>
      <c r="MNX2124" s="1"/>
      <c r="MNY2124" s="1"/>
      <c r="MNZ2124" s="1"/>
      <c r="MOA2124" s="1"/>
      <c r="MOB2124" s="1"/>
      <c r="MOC2124" s="1"/>
      <c r="MOD2124" s="1"/>
      <c r="MOE2124" s="1"/>
      <c r="MOF2124" s="1"/>
      <c r="MOG2124" s="1"/>
      <c r="MOH2124" s="1"/>
      <c r="MOI2124" s="1"/>
      <c r="MOJ2124" s="1"/>
      <c r="MOK2124" s="1"/>
      <c r="MOL2124" s="1"/>
      <c r="MOM2124" s="1"/>
      <c r="MON2124" s="1"/>
      <c r="MOO2124" s="1"/>
      <c r="MOP2124" s="1"/>
      <c r="MOQ2124" s="1"/>
      <c r="MOR2124" s="1"/>
      <c r="MOS2124" s="1"/>
      <c r="MOT2124" s="1"/>
      <c r="MOU2124" s="1"/>
      <c r="MOV2124" s="1"/>
      <c r="MOW2124" s="1"/>
      <c r="MOX2124" s="1"/>
      <c r="MOY2124" s="1"/>
      <c r="MOZ2124" s="1"/>
      <c r="MPA2124" s="1"/>
      <c r="MPB2124" s="1"/>
      <c r="MPC2124" s="1"/>
      <c r="MPD2124" s="1"/>
      <c r="MPE2124" s="1"/>
      <c r="MPF2124" s="1"/>
      <c r="MPG2124" s="1"/>
      <c r="MPH2124" s="1"/>
      <c r="MPI2124" s="1"/>
      <c r="MPJ2124" s="1"/>
      <c r="MPK2124" s="1"/>
      <c r="MPL2124" s="1"/>
      <c r="MPM2124" s="1"/>
      <c r="MPN2124" s="1"/>
      <c r="MPO2124" s="1"/>
      <c r="MPP2124" s="1"/>
      <c r="MPQ2124" s="1"/>
      <c r="MPR2124" s="1"/>
      <c r="MPS2124" s="1"/>
      <c r="MPT2124" s="1"/>
      <c r="MPU2124" s="1"/>
      <c r="MPV2124" s="1"/>
      <c r="MPW2124" s="1"/>
      <c r="MPX2124" s="1"/>
      <c r="MPY2124" s="1"/>
      <c r="MPZ2124" s="1"/>
      <c r="MQA2124" s="1"/>
      <c r="MQB2124" s="1"/>
      <c r="MQC2124" s="1"/>
      <c r="MQD2124" s="1"/>
      <c r="MQE2124" s="1"/>
      <c r="MQF2124" s="1"/>
      <c r="MQG2124" s="1"/>
      <c r="MQH2124" s="1"/>
      <c r="MQI2124" s="1"/>
      <c r="MQJ2124" s="1"/>
      <c r="MQK2124" s="1"/>
      <c r="MQL2124" s="1"/>
      <c r="MQM2124" s="1"/>
      <c r="MQN2124" s="1"/>
      <c r="MQO2124" s="1"/>
      <c r="MQP2124" s="1"/>
      <c r="MQQ2124" s="1"/>
      <c r="MQR2124" s="1"/>
      <c r="MQS2124" s="1"/>
      <c r="MQT2124" s="1"/>
      <c r="MQU2124" s="1"/>
      <c r="MQV2124" s="1"/>
      <c r="MQW2124" s="1"/>
      <c r="MQX2124" s="1"/>
      <c r="MQY2124" s="1"/>
      <c r="MQZ2124" s="1"/>
      <c r="MRA2124" s="1"/>
      <c r="MRB2124" s="1"/>
      <c r="MRC2124" s="1"/>
      <c r="MRD2124" s="1"/>
      <c r="MRE2124" s="1"/>
      <c r="MRF2124" s="1"/>
      <c r="MRG2124" s="1"/>
      <c r="MRH2124" s="1"/>
      <c r="MRI2124" s="1"/>
      <c r="MRJ2124" s="1"/>
      <c r="MRK2124" s="1"/>
      <c r="MRL2124" s="1"/>
      <c r="MRM2124" s="1"/>
      <c r="MRN2124" s="1"/>
      <c r="MRO2124" s="1"/>
      <c r="MRP2124" s="1"/>
      <c r="MRQ2124" s="1"/>
      <c r="MRR2124" s="1"/>
      <c r="MRS2124" s="1"/>
      <c r="MRT2124" s="1"/>
      <c r="MRU2124" s="1"/>
      <c r="MRV2124" s="1"/>
      <c r="MRW2124" s="1"/>
      <c r="MRX2124" s="1"/>
      <c r="MRY2124" s="1"/>
      <c r="MRZ2124" s="1"/>
      <c r="MSA2124" s="1"/>
      <c r="MSB2124" s="1"/>
      <c r="MSC2124" s="1"/>
      <c r="MSD2124" s="1"/>
      <c r="MSE2124" s="1"/>
      <c r="MSF2124" s="1"/>
      <c r="MSG2124" s="1"/>
      <c r="MSH2124" s="1"/>
      <c r="MSI2124" s="1"/>
      <c r="MSJ2124" s="1"/>
      <c r="MSK2124" s="1"/>
      <c r="MSL2124" s="1"/>
      <c r="MSM2124" s="1"/>
      <c r="MSN2124" s="1"/>
      <c r="MSO2124" s="1"/>
      <c r="MSP2124" s="1"/>
      <c r="MSQ2124" s="1"/>
      <c r="MSR2124" s="1"/>
      <c r="MSS2124" s="1"/>
      <c r="MST2124" s="1"/>
      <c r="MSU2124" s="1"/>
      <c r="MSV2124" s="1"/>
      <c r="MSW2124" s="1"/>
      <c r="MSX2124" s="1"/>
      <c r="MSY2124" s="1"/>
      <c r="MSZ2124" s="1"/>
      <c r="MTA2124" s="1"/>
      <c r="MTB2124" s="1"/>
      <c r="MTC2124" s="1"/>
      <c r="MTD2124" s="1"/>
      <c r="MTE2124" s="1"/>
      <c r="MTF2124" s="1"/>
      <c r="MTG2124" s="1"/>
      <c r="MTH2124" s="1"/>
      <c r="MTI2124" s="1"/>
      <c r="MTJ2124" s="1"/>
      <c r="MTK2124" s="1"/>
      <c r="MTL2124" s="1"/>
      <c r="MTM2124" s="1"/>
      <c r="MTN2124" s="1"/>
      <c r="MTO2124" s="1"/>
      <c r="MTP2124" s="1"/>
      <c r="MTQ2124" s="1"/>
      <c r="MTR2124" s="1"/>
      <c r="MTS2124" s="1"/>
      <c r="MTT2124" s="1"/>
      <c r="MTU2124" s="1"/>
      <c r="MTV2124" s="1"/>
      <c r="MTW2124" s="1"/>
      <c r="MTX2124" s="1"/>
      <c r="MTY2124" s="1"/>
      <c r="MTZ2124" s="1"/>
      <c r="MUA2124" s="1"/>
      <c r="MUB2124" s="1"/>
      <c r="MUC2124" s="1"/>
      <c r="MUD2124" s="1"/>
      <c r="MUE2124" s="1"/>
      <c r="MUF2124" s="1"/>
      <c r="MUG2124" s="1"/>
      <c r="MUH2124" s="1"/>
      <c r="MUI2124" s="1"/>
      <c r="MUJ2124" s="1"/>
      <c r="MUK2124" s="1"/>
      <c r="MUL2124" s="1"/>
      <c r="MUM2124" s="1"/>
      <c r="MUN2124" s="1"/>
      <c r="MUO2124" s="1"/>
      <c r="MUP2124" s="1"/>
      <c r="MUQ2124" s="1"/>
      <c r="MUR2124" s="1"/>
      <c r="MUS2124" s="1"/>
      <c r="MUT2124" s="1"/>
      <c r="MUU2124" s="1"/>
      <c r="MUV2124" s="1"/>
      <c r="MUW2124" s="1"/>
      <c r="MUX2124" s="1"/>
      <c r="MUY2124" s="1"/>
      <c r="MUZ2124" s="1"/>
      <c r="MVA2124" s="1"/>
      <c r="MVB2124" s="1"/>
      <c r="MVC2124" s="1"/>
      <c r="MVD2124" s="1"/>
      <c r="MVE2124" s="1"/>
      <c r="MVF2124" s="1"/>
      <c r="MVG2124" s="1"/>
      <c r="MVH2124" s="1"/>
      <c r="MVI2124" s="1"/>
      <c r="MVJ2124" s="1"/>
      <c r="MVK2124" s="1"/>
      <c r="MVL2124" s="1"/>
      <c r="MVM2124" s="1"/>
      <c r="MVN2124" s="1"/>
      <c r="MVO2124" s="1"/>
      <c r="MVP2124" s="1"/>
      <c r="MVQ2124" s="1"/>
      <c r="MVR2124" s="1"/>
      <c r="MVS2124" s="1"/>
      <c r="MVT2124" s="1"/>
      <c r="MVU2124" s="1"/>
      <c r="MVV2124" s="1"/>
      <c r="MVW2124" s="1"/>
      <c r="MVX2124" s="1"/>
      <c r="MVY2124" s="1"/>
      <c r="MVZ2124" s="1"/>
      <c r="MWA2124" s="1"/>
      <c r="MWB2124" s="1"/>
      <c r="MWC2124" s="1"/>
      <c r="MWD2124" s="1"/>
      <c r="MWE2124" s="1"/>
      <c r="MWF2124" s="1"/>
      <c r="MWG2124" s="1"/>
      <c r="MWH2124" s="1"/>
      <c r="MWI2124" s="1"/>
      <c r="MWJ2124" s="1"/>
      <c r="MWK2124" s="1"/>
      <c r="MWL2124" s="1"/>
      <c r="MWM2124" s="1"/>
      <c r="MWN2124" s="1"/>
      <c r="MWO2124" s="1"/>
      <c r="MWP2124" s="1"/>
      <c r="MWQ2124" s="1"/>
      <c r="MWR2124" s="1"/>
      <c r="MWS2124" s="1"/>
      <c r="MWT2124" s="1"/>
      <c r="MWU2124" s="1"/>
      <c r="MWV2124" s="1"/>
      <c r="MWW2124" s="1"/>
      <c r="MWX2124" s="1"/>
      <c r="MWY2124" s="1"/>
      <c r="MWZ2124" s="1"/>
      <c r="MXA2124" s="1"/>
      <c r="MXB2124" s="1"/>
      <c r="MXC2124" s="1"/>
      <c r="MXD2124" s="1"/>
      <c r="MXE2124" s="1"/>
      <c r="MXF2124" s="1"/>
      <c r="MXG2124" s="1"/>
      <c r="MXH2124" s="1"/>
      <c r="MXI2124" s="1"/>
      <c r="MXJ2124" s="1"/>
      <c r="MXK2124" s="1"/>
      <c r="MXL2124" s="1"/>
      <c r="MXM2124" s="1"/>
      <c r="MXN2124" s="1"/>
      <c r="MXO2124" s="1"/>
      <c r="MXP2124" s="1"/>
      <c r="MXQ2124" s="1"/>
      <c r="MXR2124" s="1"/>
      <c r="MXS2124" s="1"/>
      <c r="MXT2124" s="1"/>
      <c r="MXU2124" s="1"/>
      <c r="MXV2124" s="1"/>
      <c r="MXW2124" s="1"/>
      <c r="MXX2124" s="1"/>
      <c r="MXY2124" s="1"/>
      <c r="MXZ2124" s="1"/>
      <c r="MYA2124" s="1"/>
      <c r="MYB2124" s="1"/>
      <c r="MYC2124" s="1"/>
      <c r="MYD2124" s="1"/>
      <c r="MYE2124" s="1"/>
      <c r="MYF2124" s="1"/>
      <c r="MYG2124" s="1"/>
      <c r="MYH2124" s="1"/>
      <c r="MYI2124" s="1"/>
      <c r="MYJ2124" s="1"/>
      <c r="MYK2124" s="1"/>
      <c r="MYL2124" s="1"/>
      <c r="MYM2124" s="1"/>
      <c r="MYN2124" s="1"/>
      <c r="MYO2124" s="1"/>
      <c r="MYP2124" s="1"/>
      <c r="MYQ2124" s="1"/>
      <c r="MYR2124" s="1"/>
      <c r="MYS2124" s="1"/>
      <c r="MYT2124" s="1"/>
      <c r="MYU2124" s="1"/>
      <c r="MYV2124" s="1"/>
      <c r="MYW2124" s="1"/>
      <c r="MYX2124" s="1"/>
      <c r="MYY2124" s="1"/>
      <c r="MYZ2124" s="1"/>
      <c r="MZA2124" s="1"/>
      <c r="MZB2124" s="1"/>
      <c r="MZC2124" s="1"/>
      <c r="MZD2124" s="1"/>
      <c r="MZE2124" s="1"/>
      <c r="MZF2124" s="1"/>
      <c r="MZG2124" s="1"/>
      <c r="MZH2124" s="1"/>
      <c r="MZI2124" s="1"/>
      <c r="MZJ2124" s="1"/>
      <c r="MZK2124" s="1"/>
      <c r="MZL2124" s="1"/>
      <c r="MZM2124" s="1"/>
      <c r="MZN2124" s="1"/>
      <c r="MZO2124" s="1"/>
      <c r="MZP2124" s="1"/>
      <c r="MZQ2124" s="1"/>
      <c r="MZR2124" s="1"/>
      <c r="MZS2124" s="1"/>
      <c r="MZT2124" s="1"/>
      <c r="MZU2124" s="1"/>
      <c r="MZV2124" s="1"/>
      <c r="MZW2124" s="1"/>
      <c r="MZX2124" s="1"/>
      <c r="MZY2124" s="1"/>
      <c r="MZZ2124" s="1"/>
      <c r="NAA2124" s="1"/>
      <c r="NAB2124" s="1"/>
      <c r="NAC2124" s="1"/>
      <c r="NAD2124" s="1"/>
      <c r="NAE2124" s="1"/>
      <c r="NAF2124" s="1"/>
      <c r="NAG2124" s="1"/>
      <c r="NAH2124" s="1"/>
      <c r="NAI2124" s="1"/>
      <c r="NAJ2124" s="1"/>
      <c r="NAK2124" s="1"/>
      <c r="NAL2124" s="1"/>
      <c r="NAM2124" s="1"/>
      <c r="NAN2124" s="1"/>
      <c r="NAO2124" s="1"/>
      <c r="NAP2124" s="1"/>
      <c r="NAQ2124" s="1"/>
      <c r="NAR2124" s="1"/>
      <c r="NAS2124" s="1"/>
      <c r="NAT2124" s="1"/>
      <c r="NAU2124" s="1"/>
      <c r="NAV2124" s="1"/>
      <c r="NAW2124" s="1"/>
      <c r="NAX2124" s="1"/>
      <c r="NAY2124" s="1"/>
      <c r="NAZ2124" s="1"/>
      <c r="NBA2124" s="1"/>
      <c r="NBB2124" s="1"/>
      <c r="NBC2124" s="1"/>
      <c r="NBD2124" s="1"/>
      <c r="NBE2124" s="1"/>
      <c r="NBF2124" s="1"/>
      <c r="NBG2124" s="1"/>
      <c r="NBH2124" s="1"/>
      <c r="NBI2124" s="1"/>
      <c r="NBJ2124" s="1"/>
      <c r="NBK2124" s="1"/>
      <c r="NBL2124" s="1"/>
      <c r="NBM2124" s="1"/>
      <c r="NBN2124" s="1"/>
      <c r="NBO2124" s="1"/>
      <c r="NBP2124" s="1"/>
      <c r="NBQ2124" s="1"/>
      <c r="NBR2124" s="1"/>
      <c r="NBS2124" s="1"/>
      <c r="NBT2124" s="1"/>
      <c r="NBU2124" s="1"/>
      <c r="NBV2124" s="1"/>
      <c r="NBW2124" s="1"/>
      <c r="NBX2124" s="1"/>
      <c r="NBY2124" s="1"/>
      <c r="NBZ2124" s="1"/>
      <c r="NCA2124" s="1"/>
      <c r="NCB2124" s="1"/>
      <c r="NCC2124" s="1"/>
      <c r="NCD2124" s="1"/>
      <c r="NCE2124" s="1"/>
      <c r="NCF2124" s="1"/>
      <c r="NCG2124" s="1"/>
      <c r="NCH2124" s="1"/>
      <c r="NCI2124" s="1"/>
      <c r="NCJ2124" s="1"/>
      <c r="NCK2124" s="1"/>
      <c r="NCL2124" s="1"/>
      <c r="NCM2124" s="1"/>
      <c r="NCN2124" s="1"/>
      <c r="NCO2124" s="1"/>
      <c r="NCP2124" s="1"/>
      <c r="NCQ2124" s="1"/>
      <c r="NCR2124" s="1"/>
      <c r="NCS2124" s="1"/>
      <c r="NCT2124" s="1"/>
      <c r="NCU2124" s="1"/>
      <c r="NCV2124" s="1"/>
      <c r="NCW2124" s="1"/>
      <c r="NCX2124" s="1"/>
      <c r="NCY2124" s="1"/>
      <c r="NCZ2124" s="1"/>
      <c r="NDA2124" s="1"/>
      <c r="NDB2124" s="1"/>
      <c r="NDC2124" s="1"/>
      <c r="NDD2124" s="1"/>
      <c r="NDE2124" s="1"/>
      <c r="NDF2124" s="1"/>
      <c r="NDG2124" s="1"/>
      <c r="NDH2124" s="1"/>
      <c r="NDI2124" s="1"/>
      <c r="NDJ2124" s="1"/>
      <c r="NDK2124" s="1"/>
      <c r="NDL2124" s="1"/>
      <c r="NDM2124" s="1"/>
      <c r="NDN2124" s="1"/>
      <c r="NDO2124" s="1"/>
      <c r="NDP2124" s="1"/>
      <c r="NDQ2124" s="1"/>
      <c r="NDR2124" s="1"/>
      <c r="NDS2124" s="1"/>
      <c r="NDT2124" s="1"/>
      <c r="NDU2124" s="1"/>
      <c r="NDV2124" s="1"/>
      <c r="NDW2124" s="1"/>
      <c r="NDX2124" s="1"/>
      <c r="NDY2124" s="1"/>
      <c r="NDZ2124" s="1"/>
      <c r="NEA2124" s="1"/>
      <c r="NEB2124" s="1"/>
      <c r="NEC2124" s="1"/>
      <c r="NED2124" s="1"/>
      <c r="NEE2124" s="1"/>
      <c r="NEF2124" s="1"/>
      <c r="NEG2124" s="1"/>
      <c r="NEH2124" s="1"/>
      <c r="NEI2124" s="1"/>
      <c r="NEJ2124" s="1"/>
      <c r="NEK2124" s="1"/>
      <c r="NEL2124" s="1"/>
      <c r="NEM2124" s="1"/>
      <c r="NEN2124" s="1"/>
      <c r="NEO2124" s="1"/>
      <c r="NEP2124" s="1"/>
      <c r="NEQ2124" s="1"/>
      <c r="NER2124" s="1"/>
      <c r="NES2124" s="1"/>
      <c r="NET2124" s="1"/>
      <c r="NEU2124" s="1"/>
      <c r="NEV2124" s="1"/>
      <c r="NEW2124" s="1"/>
      <c r="NEX2124" s="1"/>
      <c r="NEY2124" s="1"/>
      <c r="NEZ2124" s="1"/>
      <c r="NFA2124" s="1"/>
      <c r="NFB2124" s="1"/>
      <c r="NFC2124" s="1"/>
      <c r="NFD2124" s="1"/>
      <c r="NFE2124" s="1"/>
      <c r="NFF2124" s="1"/>
      <c r="NFG2124" s="1"/>
      <c r="NFH2124" s="1"/>
      <c r="NFI2124" s="1"/>
      <c r="NFJ2124" s="1"/>
      <c r="NFK2124" s="1"/>
      <c r="NFL2124" s="1"/>
      <c r="NFM2124" s="1"/>
      <c r="NFN2124" s="1"/>
      <c r="NFO2124" s="1"/>
      <c r="NFP2124" s="1"/>
      <c r="NFQ2124" s="1"/>
      <c r="NFR2124" s="1"/>
      <c r="NFS2124" s="1"/>
      <c r="NFT2124" s="1"/>
      <c r="NFU2124" s="1"/>
      <c r="NFV2124" s="1"/>
      <c r="NFW2124" s="1"/>
      <c r="NFX2124" s="1"/>
      <c r="NFY2124" s="1"/>
      <c r="NFZ2124" s="1"/>
      <c r="NGA2124" s="1"/>
      <c r="NGB2124" s="1"/>
      <c r="NGC2124" s="1"/>
      <c r="NGD2124" s="1"/>
      <c r="NGE2124" s="1"/>
      <c r="NGF2124" s="1"/>
      <c r="NGG2124" s="1"/>
      <c r="NGH2124" s="1"/>
      <c r="NGI2124" s="1"/>
      <c r="NGJ2124" s="1"/>
      <c r="NGK2124" s="1"/>
      <c r="NGL2124" s="1"/>
      <c r="NGM2124" s="1"/>
      <c r="NGN2124" s="1"/>
      <c r="NGO2124" s="1"/>
      <c r="NGP2124" s="1"/>
      <c r="NGQ2124" s="1"/>
      <c r="NGR2124" s="1"/>
      <c r="NGS2124" s="1"/>
      <c r="NGT2124" s="1"/>
      <c r="NGU2124" s="1"/>
      <c r="NGV2124" s="1"/>
      <c r="NGW2124" s="1"/>
      <c r="NGX2124" s="1"/>
      <c r="NGY2124" s="1"/>
      <c r="NGZ2124" s="1"/>
      <c r="NHA2124" s="1"/>
      <c r="NHB2124" s="1"/>
      <c r="NHC2124" s="1"/>
      <c r="NHD2124" s="1"/>
      <c r="NHE2124" s="1"/>
      <c r="NHF2124" s="1"/>
      <c r="NHG2124" s="1"/>
      <c r="NHH2124" s="1"/>
      <c r="NHI2124" s="1"/>
      <c r="NHJ2124" s="1"/>
      <c r="NHK2124" s="1"/>
      <c r="NHL2124" s="1"/>
      <c r="NHM2124" s="1"/>
      <c r="NHN2124" s="1"/>
      <c r="NHO2124" s="1"/>
      <c r="NHP2124" s="1"/>
      <c r="NHQ2124" s="1"/>
      <c r="NHR2124" s="1"/>
      <c r="NHS2124" s="1"/>
      <c r="NHT2124" s="1"/>
      <c r="NHU2124" s="1"/>
      <c r="NHV2124" s="1"/>
      <c r="NHW2124" s="1"/>
      <c r="NHX2124" s="1"/>
      <c r="NHY2124" s="1"/>
      <c r="NHZ2124" s="1"/>
      <c r="NIA2124" s="1"/>
      <c r="NIB2124" s="1"/>
      <c r="NIC2124" s="1"/>
      <c r="NID2124" s="1"/>
      <c r="NIE2124" s="1"/>
      <c r="NIF2124" s="1"/>
      <c r="NIG2124" s="1"/>
      <c r="NIH2124" s="1"/>
      <c r="NII2124" s="1"/>
      <c r="NIJ2124" s="1"/>
      <c r="NIK2124" s="1"/>
      <c r="NIL2124" s="1"/>
      <c r="NIM2124" s="1"/>
      <c r="NIN2124" s="1"/>
      <c r="NIO2124" s="1"/>
      <c r="NIP2124" s="1"/>
      <c r="NIQ2124" s="1"/>
      <c r="NIR2124" s="1"/>
      <c r="NIS2124" s="1"/>
      <c r="NIT2124" s="1"/>
      <c r="NIU2124" s="1"/>
      <c r="NIV2124" s="1"/>
      <c r="NIW2124" s="1"/>
      <c r="NIX2124" s="1"/>
      <c r="NIY2124" s="1"/>
      <c r="NIZ2124" s="1"/>
      <c r="NJA2124" s="1"/>
      <c r="NJB2124" s="1"/>
      <c r="NJC2124" s="1"/>
      <c r="NJD2124" s="1"/>
      <c r="NJE2124" s="1"/>
      <c r="NJF2124" s="1"/>
      <c r="NJG2124" s="1"/>
      <c r="NJH2124" s="1"/>
      <c r="NJI2124" s="1"/>
      <c r="NJJ2124" s="1"/>
      <c r="NJK2124" s="1"/>
      <c r="NJL2124" s="1"/>
      <c r="NJM2124" s="1"/>
      <c r="NJN2124" s="1"/>
      <c r="NJO2124" s="1"/>
      <c r="NJP2124" s="1"/>
      <c r="NJQ2124" s="1"/>
      <c r="NJR2124" s="1"/>
      <c r="NJS2124" s="1"/>
      <c r="NJT2124" s="1"/>
      <c r="NJU2124" s="1"/>
      <c r="NJV2124" s="1"/>
      <c r="NJW2124" s="1"/>
      <c r="NJX2124" s="1"/>
      <c r="NJY2124" s="1"/>
      <c r="NJZ2124" s="1"/>
      <c r="NKA2124" s="1"/>
      <c r="NKB2124" s="1"/>
      <c r="NKC2124" s="1"/>
      <c r="NKD2124" s="1"/>
      <c r="NKE2124" s="1"/>
      <c r="NKF2124" s="1"/>
      <c r="NKG2124" s="1"/>
      <c r="NKH2124" s="1"/>
      <c r="NKI2124" s="1"/>
      <c r="NKJ2124" s="1"/>
      <c r="NKK2124" s="1"/>
      <c r="NKL2124" s="1"/>
      <c r="NKM2124" s="1"/>
      <c r="NKN2124" s="1"/>
      <c r="NKO2124" s="1"/>
      <c r="NKP2124" s="1"/>
      <c r="NKQ2124" s="1"/>
      <c r="NKR2124" s="1"/>
      <c r="NKS2124" s="1"/>
      <c r="NKT2124" s="1"/>
      <c r="NKU2124" s="1"/>
      <c r="NKV2124" s="1"/>
      <c r="NKW2124" s="1"/>
      <c r="NKX2124" s="1"/>
      <c r="NKY2124" s="1"/>
      <c r="NKZ2124" s="1"/>
      <c r="NLA2124" s="1"/>
      <c r="NLB2124" s="1"/>
      <c r="NLC2124" s="1"/>
      <c r="NLD2124" s="1"/>
      <c r="NLE2124" s="1"/>
      <c r="NLF2124" s="1"/>
      <c r="NLG2124" s="1"/>
      <c r="NLH2124" s="1"/>
      <c r="NLI2124" s="1"/>
      <c r="NLJ2124" s="1"/>
      <c r="NLK2124" s="1"/>
      <c r="NLL2124" s="1"/>
      <c r="NLM2124" s="1"/>
      <c r="NLN2124" s="1"/>
      <c r="NLO2124" s="1"/>
      <c r="NLP2124" s="1"/>
      <c r="NLQ2124" s="1"/>
      <c r="NLR2124" s="1"/>
      <c r="NLS2124" s="1"/>
      <c r="NLT2124" s="1"/>
      <c r="NLU2124" s="1"/>
      <c r="NLV2124" s="1"/>
      <c r="NLW2124" s="1"/>
      <c r="NLX2124" s="1"/>
      <c r="NLY2124" s="1"/>
      <c r="NLZ2124" s="1"/>
      <c r="NMA2124" s="1"/>
      <c r="NMB2124" s="1"/>
      <c r="NMC2124" s="1"/>
      <c r="NMD2124" s="1"/>
      <c r="NME2124" s="1"/>
      <c r="NMF2124" s="1"/>
      <c r="NMG2124" s="1"/>
      <c r="NMH2124" s="1"/>
      <c r="NMI2124" s="1"/>
      <c r="NMJ2124" s="1"/>
      <c r="NMK2124" s="1"/>
      <c r="NML2124" s="1"/>
      <c r="NMM2124" s="1"/>
      <c r="NMN2124" s="1"/>
      <c r="NMO2124" s="1"/>
      <c r="NMP2124" s="1"/>
      <c r="NMQ2124" s="1"/>
      <c r="NMR2124" s="1"/>
      <c r="NMS2124" s="1"/>
      <c r="NMT2124" s="1"/>
      <c r="NMU2124" s="1"/>
      <c r="NMV2124" s="1"/>
      <c r="NMW2124" s="1"/>
      <c r="NMX2124" s="1"/>
      <c r="NMY2124" s="1"/>
      <c r="NMZ2124" s="1"/>
      <c r="NNA2124" s="1"/>
      <c r="NNB2124" s="1"/>
      <c r="NNC2124" s="1"/>
      <c r="NND2124" s="1"/>
      <c r="NNE2124" s="1"/>
      <c r="NNF2124" s="1"/>
      <c r="NNG2124" s="1"/>
      <c r="NNH2124" s="1"/>
      <c r="NNI2124" s="1"/>
      <c r="NNJ2124" s="1"/>
      <c r="NNK2124" s="1"/>
      <c r="NNL2124" s="1"/>
      <c r="NNM2124" s="1"/>
      <c r="NNN2124" s="1"/>
      <c r="NNO2124" s="1"/>
      <c r="NNP2124" s="1"/>
      <c r="NNQ2124" s="1"/>
      <c r="NNR2124" s="1"/>
      <c r="NNS2124" s="1"/>
      <c r="NNT2124" s="1"/>
      <c r="NNU2124" s="1"/>
      <c r="NNV2124" s="1"/>
      <c r="NNW2124" s="1"/>
      <c r="NNX2124" s="1"/>
      <c r="NNY2124" s="1"/>
      <c r="NNZ2124" s="1"/>
      <c r="NOA2124" s="1"/>
      <c r="NOB2124" s="1"/>
      <c r="NOC2124" s="1"/>
      <c r="NOD2124" s="1"/>
      <c r="NOE2124" s="1"/>
      <c r="NOF2124" s="1"/>
      <c r="NOG2124" s="1"/>
      <c r="NOH2124" s="1"/>
      <c r="NOI2124" s="1"/>
      <c r="NOJ2124" s="1"/>
      <c r="NOK2124" s="1"/>
      <c r="NOL2124" s="1"/>
      <c r="NOM2124" s="1"/>
      <c r="NON2124" s="1"/>
      <c r="NOO2124" s="1"/>
      <c r="NOP2124" s="1"/>
      <c r="NOQ2124" s="1"/>
      <c r="NOR2124" s="1"/>
      <c r="NOS2124" s="1"/>
      <c r="NOT2124" s="1"/>
      <c r="NOU2124" s="1"/>
      <c r="NOV2124" s="1"/>
      <c r="NOW2124" s="1"/>
      <c r="NOX2124" s="1"/>
      <c r="NOY2124" s="1"/>
      <c r="NOZ2124" s="1"/>
      <c r="NPA2124" s="1"/>
      <c r="NPB2124" s="1"/>
      <c r="NPC2124" s="1"/>
      <c r="NPD2124" s="1"/>
      <c r="NPE2124" s="1"/>
      <c r="NPF2124" s="1"/>
      <c r="NPG2124" s="1"/>
      <c r="NPH2124" s="1"/>
      <c r="NPI2124" s="1"/>
      <c r="NPJ2124" s="1"/>
      <c r="NPK2124" s="1"/>
      <c r="NPL2124" s="1"/>
      <c r="NPM2124" s="1"/>
      <c r="NPN2124" s="1"/>
      <c r="NPO2124" s="1"/>
      <c r="NPP2124" s="1"/>
      <c r="NPQ2124" s="1"/>
      <c r="NPR2124" s="1"/>
      <c r="NPS2124" s="1"/>
      <c r="NPT2124" s="1"/>
      <c r="NPU2124" s="1"/>
      <c r="NPV2124" s="1"/>
      <c r="NPW2124" s="1"/>
      <c r="NPX2124" s="1"/>
      <c r="NPY2124" s="1"/>
      <c r="NPZ2124" s="1"/>
      <c r="NQA2124" s="1"/>
      <c r="NQB2124" s="1"/>
      <c r="NQC2124" s="1"/>
      <c r="NQD2124" s="1"/>
      <c r="NQE2124" s="1"/>
      <c r="NQF2124" s="1"/>
      <c r="NQG2124" s="1"/>
      <c r="NQH2124" s="1"/>
      <c r="NQI2124" s="1"/>
      <c r="NQJ2124" s="1"/>
      <c r="NQK2124" s="1"/>
      <c r="NQL2124" s="1"/>
      <c r="NQM2124" s="1"/>
      <c r="NQN2124" s="1"/>
      <c r="NQO2124" s="1"/>
      <c r="NQP2124" s="1"/>
      <c r="NQQ2124" s="1"/>
      <c r="NQR2124" s="1"/>
      <c r="NQS2124" s="1"/>
      <c r="NQT2124" s="1"/>
      <c r="NQU2124" s="1"/>
      <c r="NQV2124" s="1"/>
      <c r="NQW2124" s="1"/>
      <c r="NQX2124" s="1"/>
      <c r="NQY2124" s="1"/>
      <c r="NQZ2124" s="1"/>
      <c r="NRA2124" s="1"/>
      <c r="NRB2124" s="1"/>
      <c r="NRC2124" s="1"/>
      <c r="NRD2124" s="1"/>
      <c r="NRE2124" s="1"/>
      <c r="NRF2124" s="1"/>
      <c r="NRG2124" s="1"/>
      <c r="NRH2124" s="1"/>
      <c r="NRI2124" s="1"/>
      <c r="NRJ2124" s="1"/>
      <c r="NRK2124" s="1"/>
      <c r="NRL2124" s="1"/>
      <c r="NRM2124" s="1"/>
      <c r="NRN2124" s="1"/>
      <c r="NRO2124" s="1"/>
      <c r="NRP2124" s="1"/>
      <c r="NRQ2124" s="1"/>
      <c r="NRR2124" s="1"/>
      <c r="NRS2124" s="1"/>
      <c r="NRT2124" s="1"/>
      <c r="NRU2124" s="1"/>
      <c r="NRV2124" s="1"/>
      <c r="NRW2124" s="1"/>
      <c r="NRX2124" s="1"/>
      <c r="NRY2124" s="1"/>
      <c r="NRZ2124" s="1"/>
      <c r="NSA2124" s="1"/>
      <c r="NSB2124" s="1"/>
      <c r="NSC2124" s="1"/>
      <c r="NSD2124" s="1"/>
      <c r="NSE2124" s="1"/>
      <c r="NSF2124" s="1"/>
      <c r="NSG2124" s="1"/>
      <c r="NSH2124" s="1"/>
      <c r="NSI2124" s="1"/>
      <c r="NSJ2124" s="1"/>
      <c r="NSK2124" s="1"/>
      <c r="NSL2124" s="1"/>
      <c r="NSM2124" s="1"/>
      <c r="NSN2124" s="1"/>
      <c r="NSO2124" s="1"/>
      <c r="NSP2124" s="1"/>
      <c r="NSQ2124" s="1"/>
      <c r="NSR2124" s="1"/>
      <c r="NSS2124" s="1"/>
      <c r="NST2124" s="1"/>
      <c r="NSU2124" s="1"/>
      <c r="NSV2124" s="1"/>
      <c r="NSW2124" s="1"/>
      <c r="NSX2124" s="1"/>
      <c r="NSY2124" s="1"/>
      <c r="NSZ2124" s="1"/>
      <c r="NTA2124" s="1"/>
      <c r="NTB2124" s="1"/>
      <c r="NTC2124" s="1"/>
      <c r="NTD2124" s="1"/>
      <c r="NTE2124" s="1"/>
      <c r="NTF2124" s="1"/>
      <c r="NTG2124" s="1"/>
      <c r="NTH2124" s="1"/>
      <c r="NTI2124" s="1"/>
      <c r="NTJ2124" s="1"/>
      <c r="NTK2124" s="1"/>
      <c r="NTL2124" s="1"/>
      <c r="NTM2124" s="1"/>
      <c r="NTN2124" s="1"/>
      <c r="NTO2124" s="1"/>
      <c r="NTP2124" s="1"/>
      <c r="NTQ2124" s="1"/>
      <c r="NTR2124" s="1"/>
      <c r="NTS2124" s="1"/>
      <c r="NTT2124" s="1"/>
      <c r="NTU2124" s="1"/>
      <c r="NTV2124" s="1"/>
      <c r="NTW2124" s="1"/>
      <c r="NTX2124" s="1"/>
      <c r="NTY2124" s="1"/>
      <c r="NTZ2124" s="1"/>
      <c r="NUA2124" s="1"/>
      <c r="NUB2124" s="1"/>
      <c r="NUC2124" s="1"/>
      <c r="NUD2124" s="1"/>
      <c r="NUE2124" s="1"/>
      <c r="NUF2124" s="1"/>
      <c r="NUG2124" s="1"/>
      <c r="NUH2124" s="1"/>
      <c r="NUI2124" s="1"/>
      <c r="NUJ2124" s="1"/>
      <c r="NUK2124" s="1"/>
      <c r="NUL2124" s="1"/>
      <c r="NUM2124" s="1"/>
      <c r="NUN2124" s="1"/>
      <c r="NUO2124" s="1"/>
      <c r="NUP2124" s="1"/>
      <c r="NUQ2124" s="1"/>
      <c r="NUR2124" s="1"/>
      <c r="NUS2124" s="1"/>
      <c r="NUT2124" s="1"/>
      <c r="NUU2124" s="1"/>
      <c r="NUV2124" s="1"/>
      <c r="NUW2124" s="1"/>
      <c r="NUX2124" s="1"/>
      <c r="NUY2124" s="1"/>
      <c r="NUZ2124" s="1"/>
      <c r="NVA2124" s="1"/>
      <c r="NVB2124" s="1"/>
      <c r="NVC2124" s="1"/>
      <c r="NVD2124" s="1"/>
      <c r="NVE2124" s="1"/>
      <c r="NVF2124" s="1"/>
      <c r="NVG2124" s="1"/>
      <c r="NVH2124" s="1"/>
      <c r="NVI2124" s="1"/>
      <c r="NVJ2124" s="1"/>
      <c r="NVK2124" s="1"/>
      <c r="NVL2124" s="1"/>
      <c r="NVM2124" s="1"/>
      <c r="NVN2124" s="1"/>
      <c r="NVO2124" s="1"/>
      <c r="NVP2124" s="1"/>
      <c r="NVQ2124" s="1"/>
      <c r="NVR2124" s="1"/>
      <c r="NVS2124" s="1"/>
      <c r="NVT2124" s="1"/>
      <c r="NVU2124" s="1"/>
      <c r="NVV2124" s="1"/>
      <c r="NVW2124" s="1"/>
      <c r="NVX2124" s="1"/>
      <c r="NVY2124" s="1"/>
      <c r="NVZ2124" s="1"/>
      <c r="NWA2124" s="1"/>
      <c r="NWB2124" s="1"/>
      <c r="NWC2124" s="1"/>
      <c r="NWD2124" s="1"/>
      <c r="NWE2124" s="1"/>
      <c r="NWF2124" s="1"/>
      <c r="NWG2124" s="1"/>
      <c r="NWH2124" s="1"/>
      <c r="NWI2124" s="1"/>
      <c r="NWJ2124" s="1"/>
      <c r="NWK2124" s="1"/>
      <c r="NWL2124" s="1"/>
      <c r="NWM2124" s="1"/>
      <c r="NWN2124" s="1"/>
      <c r="NWO2124" s="1"/>
      <c r="NWP2124" s="1"/>
      <c r="NWQ2124" s="1"/>
      <c r="NWR2124" s="1"/>
      <c r="NWS2124" s="1"/>
      <c r="NWT2124" s="1"/>
      <c r="NWU2124" s="1"/>
      <c r="NWV2124" s="1"/>
      <c r="NWW2124" s="1"/>
      <c r="NWX2124" s="1"/>
      <c r="NWY2124" s="1"/>
      <c r="NWZ2124" s="1"/>
      <c r="NXA2124" s="1"/>
      <c r="NXB2124" s="1"/>
      <c r="NXC2124" s="1"/>
      <c r="NXD2124" s="1"/>
      <c r="NXE2124" s="1"/>
      <c r="NXF2124" s="1"/>
      <c r="NXG2124" s="1"/>
      <c r="NXH2124" s="1"/>
      <c r="NXI2124" s="1"/>
      <c r="NXJ2124" s="1"/>
      <c r="NXK2124" s="1"/>
      <c r="NXL2124" s="1"/>
      <c r="NXM2124" s="1"/>
      <c r="NXN2124" s="1"/>
      <c r="NXO2124" s="1"/>
      <c r="NXP2124" s="1"/>
      <c r="NXQ2124" s="1"/>
      <c r="NXR2124" s="1"/>
      <c r="NXS2124" s="1"/>
      <c r="NXT2124" s="1"/>
      <c r="NXU2124" s="1"/>
      <c r="NXV2124" s="1"/>
      <c r="NXW2124" s="1"/>
      <c r="NXX2124" s="1"/>
      <c r="NXY2124" s="1"/>
      <c r="NXZ2124" s="1"/>
      <c r="NYA2124" s="1"/>
      <c r="NYB2124" s="1"/>
      <c r="NYC2124" s="1"/>
      <c r="NYD2124" s="1"/>
      <c r="NYE2124" s="1"/>
      <c r="NYF2124" s="1"/>
      <c r="NYG2124" s="1"/>
      <c r="NYH2124" s="1"/>
      <c r="NYI2124" s="1"/>
      <c r="NYJ2124" s="1"/>
      <c r="NYK2124" s="1"/>
      <c r="NYL2124" s="1"/>
      <c r="NYM2124" s="1"/>
      <c r="NYN2124" s="1"/>
      <c r="NYO2124" s="1"/>
      <c r="NYP2124" s="1"/>
      <c r="NYQ2124" s="1"/>
      <c r="NYR2124" s="1"/>
      <c r="NYS2124" s="1"/>
      <c r="NYT2124" s="1"/>
      <c r="NYU2124" s="1"/>
      <c r="NYV2124" s="1"/>
      <c r="NYW2124" s="1"/>
      <c r="NYX2124" s="1"/>
      <c r="NYY2124" s="1"/>
      <c r="NYZ2124" s="1"/>
      <c r="NZA2124" s="1"/>
      <c r="NZB2124" s="1"/>
      <c r="NZC2124" s="1"/>
      <c r="NZD2124" s="1"/>
      <c r="NZE2124" s="1"/>
      <c r="NZF2124" s="1"/>
      <c r="NZG2124" s="1"/>
      <c r="NZH2124" s="1"/>
      <c r="NZI2124" s="1"/>
      <c r="NZJ2124" s="1"/>
      <c r="NZK2124" s="1"/>
      <c r="NZL2124" s="1"/>
      <c r="NZM2124" s="1"/>
      <c r="NZN2124" s="1"/>
      <c r="NZO2124" s="1"/>
      <c r="NZP2124" s="1"/>
      <c r="NZQ2124" s="1"/>
      <c r="NZR2124" s="1"/>
      <c r="NZS2124" s="1"/>
      <c r="NZT2124" s="1"/>
      <c r="NZU2124" s="1"/>
      <c r="NZV2124" s="1"/>
      <c r="NZW2124" s="1"/>
      <c r="NZX2124" s="1"/>
      <c r="NZY2124" s="1"/>
      <c r="NZZ2124" s="1"/>
      <c r="OAA2124" s="1"/>
      <c r="OAB2124" s="1"/>
      <c r="OAC2124" s="1"/>
      <c r="OAD2124" s="1"/>
      <c r="OAE2124" s="1"/>
      <c r="OAF2124" s="1"/>
      <c r="OAG2124" s="1"/>
      <c r="OAH2124" s="1"/>
      <c r="OAI2124" s="1"/>
      <c r="OAJ2124" s="1"/>
      <c r="OAK2124" s="1"/>
      <c r="OAL2124" s="1"/>
      <c r="OAM2124" s="1"/>
      <c r="OAN2124" s="1"/>
      <c r="OAO2124" s="1"/>
      <c r="OAP2124" s="1"/>
      <c r="OAQ2124" s="1"/>
      <c r="OAR2124" s="1"/>
      <c r="OAS2124" s="1"/>
      <c r="OAT2124" s="1"/>
      <c r="OAU2124" s="1"/>
      <c r="OAV2124" s="1"/>
      <c r="OAW2124" s="1"/>
      <c r="OAX2124" s="1"/>
      <c r="OAY2124" s="1"/>
      <c r="OAZ2124" s="1"/>
      <c r="OBA2124" s="1"/>
      <c r="OBB2124" s="1"/>
      <c r="OBC2124" s="1"/>
      <c r="OBD2124" s="1"/>
      <c r="OBE2124" s="1"/>
      <c r="OBF2124" s="1"/>
      <c r="OBG2124" s="1"/>
      <c r="OBH2124" s="1"/>
      <c r="OBI2124" s="1"/>
      <c r="OBJ2124" s="1"/>
      <c r="OBK2124" s="1"/>
      <c r="OBL2124" s="1"/>
      <c r="OBM2124" s="1"/>
      <c r="OBN2124" s="1"/>
      <c r="OBO2124" s="1"/>
      <c r="OBP2124" s="1"/>
      <c r="OBQ2124" s="1"/>
      <c r="OBR2124" s="1"/>
      <c r="OBS2124" s="1"/>
      <c r="OBT2124" s="1"/>
      <c r="OBU2124" s="1"/>
      <c r="OBV2124" s="1"/>
      <c r="OBW2124" s="1"/>
      <c r="OBX2124" s="1"/>
      <c r="OBY2124" s="1"/>
      <c r="OBZ2124" s="1"/>
      <c r="OCA2124" s="1"/>
      <c r="OCB2124" s="1"/>
      <c r="OCC2124" s="1"/>
      <c r="OCD2124" s="1"/>
      <c r="OCE2124" s="1"/>
      <c r="OCF2124" s="1"/>
      <c r="OCG2124" s="1"/>
      <c r="OCH2124" s="1"/>
      <c r="OCI2124" s="1"/>
      <c r="OCJ2124" s="1"/>
      <c r="OCK2124" s="1"/>
      <c r="OCL2124" s="1"/>
      <c r="OCM2124" s="1"/>
      <c r="OCN2124" s="1"/>
      <c r="OCO2124" s="1"/>
      <c r="OCP2124" s="1"/>
      <c r="OCQ2124" s="1"/>
      <c r="OCR2124" s="1"/>
      <c r="OCS2124" s="1"/>
      <c r="OCT2124" s="1"/>
      <c r="OCU2124" s="1"/>
      <c r="OCV2124" s="1"/>
      <c r="OCW2124" s="1"/>
      <c r="OCX2124" s="1"/>
      <c r="OCY2124" s="1"/>
      <c r="OCZ2124" s="1"/>
      <c r="ODA2124" s="1"/>
      <c r="ODB2124" s="1"/>
      <c r="ODC2124" s="1"/>
      <c r="ODD2124" s="1"/>
      <c r="ODE2124" s="1"/>
      <c r="ODF2124" s="1"/>
      <c r="ODG2124" s="1"/>
      <c r="ODH2124" s="1"/>
      <c r="ODI2124" s="1"/>
      <c r="ODJ2124" s="1"/>
      <c r="ODK2124" s="1"/>
      <c r="ODL2124" s="1"/>
      <c r="ODM2124" s="1"/>
      <c r="ODN2124" s="1"/>
      <c r="ODO2124" s="1"/>
      <c r="ODP2124" s="1"/>
      <c r="ODQ2124" s="1"/>
      <c r="ODR2124" s="1"/>
      <c r="ODS2124" s="1"/>
      <c r="ODT2124" s="1"/>
      <c r="ODU2124" s="1"/>
      <c r="ODV2124" s="1"/>
      <c r="ODW2124" s="1"/>
      <c r="ODX2124" s="1"/>
      <c r="ODY2124" s="1"/>
      <c r="ODZ2124" s="1"/>
      <c r="OEA2124" s="1"/>
      <c r="OEB2124" s="1"/>
      <c r="OEC2124" s="1"/>
      <c r="OED2124" s="1"/>
      <c r="OEE2124" s="1"/>
      <c r="OEF2124" s="1"/>
      <c r="OEG2124" s="1"/>
      <c r="OEH2124" s="1"/>
      <c r="OEI2124" s="1"/>
      <c r="OEJ2124" s="1"/>
      <c r="OEK2124" s="1"/>
      <c r="OEL2124" s="1"/>
      <c r="OEM2124" s="1"/>
      <c r="OEN2124" s="1"/>
      <c r="OEO2124" s="1"/>
      <c r="OEP2124" s="1"/>
      <c r="OEQ2124" s="1"/>
      <c r="OER2124" s="1"/>
      <c r="OES2124" s="1"/>
      <c r="OET2124" s="1"/>
      <c r="OEU2124" s="1"/>
      <c r="OEV2124" s="1"/>
      <c r="OEW2124" s="1"/>
      <c r="OEX2124" s="1"/>
      <c r="OEY2124" s="1"/>
      <c r="OEZ2124" s="1"/>
      <c r="OFA2124" s="1"/>
      <c r="OFB2124" s="1"/>
      <c r="OFC2124" s="1"/>
      <c r="OFD2124" s="1"/>
      <c r="OFE2124" s="1"/>
      <c r="OFF2124" s="1"/>
      <c r="OFG2124" s="1"/>
      <c r="OFH2124" s="1"/>
      <c r="OFI2124" s="1"/>
      <c r="OFJ2124" s="1"/>
      <c r="OFK2124" s="1"/>
      <c r="OFL2124" s="1"/>
      <c r="OFM2124" s="1"/>
      <c r="OFN2124" s="1"/>
      <c r="OFO2124" s="1"/>
      <c r="OFP2124" s="1"/>
      <c r="OFQ2124" s="1"/>
      <c r="OFR2124" s="1"/>
      <c r="OFS2124" s="1"/>
      <c r="OFT2124" s="1"/>
      <c r="OFU2124" s="1"/>
      <c r="OFV2124" s="1"/>
      <c r="OFW2124" s="1"/>
      <c r="OFX2124" s="1"/>
      <c r="OFY2124" s="1"/>
      <c r="OFZ2124" s="1"/>
      <c r="OGA2124" s="1"/>
      <c r="OGB2124" s="1"/>
      <c r="OGC2124" s="1"/>
      <c r="OGD2124" s="1"/>
      <c r="OGE2124" s="1"/>
      <c r="OGF2124" s="1"/>
      <c r="OGG2124" s="1"/>
      <c r="OGH2124" s="1"/>
      <c r="OGI2124" s="1"/>
      <c r="OGJ2124" s="1"/>
      <c r="OGK2124" s="1"/>
      <c r="OGL2124" s="1"/>
      <c r="OGM2124" s="1"/>
      <c r="OGN2124" s="1"/>
      <c r="OGO2124" s="1"/>
      <c r="OGP2124" s="1"/>
      <c r="OGQ2124" s="1"/>
      <c r="OGR2124" s="1"/>
      <c r="OGS2124" s="1"/>
      <c r="OGT2124" s="1"/>
      <c r="OGU2124" s="1"/>
      <c r="OGV2124" s="1"/>
      <c r="OGW2124" s="1"/>
      <c r="OGX2124" s="1"/>
      <c r="OGY2124" s="1"/>
      <c r="OGZ2124" s="1"/>
      <c r="OHA2124" s="1"/>
      <c r="OHB2124" s="1"/>
      <c r="OHC2124" s="1"/>
      <c r="OHD2124" s="1"/>
      <c r="OHE2124" s="1"/>
      <c r="OHF2124" s="1"/>
      <c r="OHG2124" s="1"/>
      <c r="OHH2124" s="1"/>
      <c r="OHI2124" s="1"/>
      <c r="OHJ2124" s="1"/>
      <c r="OHK2124" s="1"/>
      <c r="OHL2124" s="1"/>
      <c r="OHM2124" s="1"/>
      <c r="OHN2124" s="1"/>
      <c r="OHO2124" s="1"/>
      <c r="OHP2124" s="1"/>
      <c r="OHQ2124" s="1"/>
      <c r="OHR2124" s="1"/>
      <c r="OHS2124" s="1"/>
      <c r="OHT2124" s="1"/>
      <c r="OHU2124" s="1"/>
      <c r="OHV2124" s="1"/>
      <c r="OHW2124" s="1"/>
      <c r="OHX2124" s="1"/>
      <c r="OHY2124" s="1"/>
      <c r="OHZ2124" s="1"/>
      <c r="OIA2124" s="1"/>
      <c r="OIB2124" s="1"/>
      <c r="OIC2124" s="1"/>
      <c r="OID2124" s="1"/>
      <c r="OIE2124" s="1"/>
      <c r="OIF2124" s="1"/>
      <c r="OIG2124" s="1"/>
      <c r="OIH2124" s="1"/>
      <c r="OII2124" s="1"/>
      <c r="OIJ2124" s="1"/>
      <c r="OIK2124" s="1"/>
      <c r="OIL2124" s="1"/>
      <c r="OIM2124" s="1"/>
      <c r="OIN2124" s="1"/>
      <c r="OIO2124" s="1"/>
      <c r="OIP2124" s="1"/>
      <c r="OIQ2124" s="1"/>
      <c r="OIR2124" s="1"/>
      <c r="OIS2124" s="1"/>
      <c r="OIT2124" s="1"/>
      <c r="OIU2124" s="1"/>
      <c r="OIV2124" s="1"/>
      <c r="OIW2124" s="1"/>
      <c r="OIX2124" s="1"/>
      <c r="OIY2124" s="1"/>
      <c r="OIZ2124" s="1"/>
      <c r="OJA2124" s="1"/>
      <c r="OJB2124" s="1"/>
      <c r="OJC2124" s="1"/>
      <c r="OJD2124" s="1"/>
      <c r="OJE2124" s="1"/>
      <c r="OJF2124" s="1"/>
      <c r="OJG2124" s="1"/>
      <c r="OJH2124" s="1"/>
      <c r="OJI2124" s="1"/>
      <c r="OJJ2124" s="1"/>
      <c r="OJK2124" s="1"/>
      <c r="OJL2124" s="1"/>
      <c r="OJM2124" s="1"/>
      <c r="OJN2124" s="1"/>
      <c r="OJO2124" s="1"/>
      <c r="OJP2124" s="1"/>
      <c r="OJQ2124" s="1"/>
      <c r="OJR2124" s="1"/>
      <c r="OJS2124" s="1"/>
      <c r="OJT2124" s="1"/>
      <c r="OJU2124" s="1"/>
      <c r="OJV2124" s="1"/>
      <c r="OJW2124" s="1"/>
      <c r="OJX2124" s="1"/>
      <c r="OJY2124" s="1"/>
      <c r="OJZ2124" s="1"/>
      <c r="OKA2124" s="1"/>
      <c r="OKB2124" s="1"/>
      <c r="OKC2124" s="1"/>
      <c r="OKD2124" s="1"/>
      <c r="OKE2124" s="1"/>
      <c r="OKF2124" s="1"/>
      <c r="OKG2124" s="1"/>
      <c r="OKH2124" s="1"/>
      <c r="OKI2124" s="1"/>
      <c r="OKJ2124" s="1"/>
      <c r="OKK2124" s="1"/>
      <c r="OKL2124" s="1"/>
      <c r="OKM2124" s="1"/>
      <c r="OKN2124" s="1"/>
      <c r="OKO2124" s="1"/>
      <c r="OKP2124" s="1"/>
      <c r="OKQ2124" s="1"/>
      <c r="OKR2124" s="1"/>
      <c r="OKS2124" s="1"/>
      <c r="OKT2124" s="1"/>
      <c r="OKU2124" s="1"/>
      <c r="OKV2124" s="1"/>
      <c r="OKW2124" s="1"/>
      <c r="OKX2124" s="1"/>
      <c r="OKY2124" s="1"/>
      <c r="OKZ2124" s="1"/>
      <c r="OLA2124" s="1"/>
      <c r="OLB2124" s="1"/>
      <c r="OLC2124" s="1"/>
      <c r="OLD2124" s="1"/>
      <c r="OLE2124" s="1"/>
      <c r="OLF2124" s="1"/>
      <c r="OLG2124" s="1"/>
      <c r="OLH2124" s="1"/>
      <c r="OLI2124" s="1"/>
      <c r="OLJ2124" s="1"/>
      <c r="OLK2124" s="1"/>
      <c r="OLL2124" s="1"/>
      <c r="OLM2124" s="1"/>
      <c r="OLN2124" s="1"/>
      <c r="OLO2124" s="1"/>
      <c r="OLP2124" s="1"/>
      <c r="OLQ2124" s="1"/>
      <c r="OLR2124" s="1"/>
      <c r="OLS2124" s="1"/>
      <c r="OLT2124" s="1"/>
      <c r="OLU2124" s="1"/>
      <c r="OLV2124" s="1"/>
      <c r="OLW2124" s="1"/>
      <c r="OLX2124" s="1"/>
      <c r="OLY2124" s="1"/>
      <c r="OLZ2124" s="1"/>
      <c r="OMA2124" s="1"/>
      <c r="OMB2124" s="1"/>
      <c r="OMC2124" s="1"/>
      <c r="OMD2124" s="1"/>
      <c r="OME2124" s="1"/>
      <c r="OMF2124" s="1"/>
      <c r="OMG2124" s="1"/>
      <c r="OMH2124" s="1"/>
      <c r="OMI2124" s="1"/>
      <c r="OMJ2124" s="1"/>
      <c r="OMK2124" s="1"/>
      <c r="OML2124" s="1"/>
      <c r="OMM2124" s="1"/>
      <c r="OMN2124" s="1"/>
      <c r="OMO2124" s="1"/>
      <c r="OMP2124" s="1"/>
      <c r="OMQ2124" s="1"/>
      <c r="OMR2124" s="1"/>
      <c r="OMS2124" s="1"/>
      <c r="OMT2124" s="1"/>
      <c r="OMU2124" s="1"/>
      <c r="OMV2124" s="1"/>
      <c r="OMW2124" s="1"/>
      <c r="OMX2124" s="1"/>
      <c r="OMY2124" s="1"/>
      <c r="OMZ2124" s="1"/>
      <c r="ONA2124" s="1"/>
      <c r="ONB2124" s="1"/>
      <c r="ONC2124" s="1"/>
      <c r="OND2124" s="1"/>
      <c r="ONE2124" s="1"/>
      <c r="ONF2124" s="1"/>
      <c r="ONG2124" s="1"/>
      <c r="ONH2124" s="1"/>
      <c r="ONI2124" s="1"/>
      <c r="ONJ2124" s="1"/>
      <c r="ONK2124" s="1"/>
      <c r="ONL2124" s="1"/>
      <c r="ONM2124" s="1"/>
      <c r="ONN2124" s="1"/>
      <c r="ONO2124" s="1"/>
      <c r="ONP2124" s="1"/>
      <c r="ONQ2124" s="1"/>
      <c r="ONR2124" s="1"/>
      <c r="ONS2124" s="1"/>
      <c r="ONT2124" s="1"/>
      <c r="ONU2124" s="1"/>
      <c r="ONV2124" s="1"/>
      <c r="ONW2124" s="1"/>
      <c r="ONX2124" s="1"/>
      <c r="ONY2124" s="1"/>
      <c r="ONZ2124" s="1"/>
      <c r="OOA2124" s="1"/>
      <c r="OOB2124" s="1"/>
      <c r="OOC2124" s="1"/>
      <c r="OOD2124" s="1"/>
      <c r="OOE2124" s="1"/>
      <c r="OOF2124" s="1"/>
      <c r="OOG2124" s="1"/>
      <c r="OOH2124" s="1"/>
      <c r="OOI2124" s="1"/>
      <c r="OOJ2124" s="1"/>
      <c r="OOK2124" s="1"/>
      <c r="OOL2124" s="1"/>
      <c r="OOM2124" s="1"/>
      <c r="OON2124" s="1"/>
      <c r="OOO2124" s="1"/>
      <c r="OOP2124" s="1"/>
      <c r="OOQ2124" s="1"/>
      <c r="OOR2124" s="1"/>
      <c r="OOS2124" s="1"/>
      <c r="OOT2124" s="1"/>
      <c r="OOU2124" s="1"/>
      <c r="OOV2124" s="1"/>
      <c r="OOW2124" s="1"/>
      <c r="OOX2124" s="1"/>
      <c r="OOY2124" s="1"/>
      <c r="OOZ2124" s="1"/>
      <c r="OPA2124" s="1"/>
      <c r="OPB2124" s="1"/>
      <c r="OPC2124" s="1"/>
      <c r="OPD2124" s="1"/>
      <c r="OPE2124" s="1"/>
      <c r="OPF2124" s="1"/>
      <c r="OPG2124" s="1"/>
      <c r="OPH2124" s="1"/>
      <c r="OPI2124" s="1"/>
      <c r="OPJ2124" s="1"/>
      <c r="OPK2124" s="1"/>
      <c r="OPL2124" s="1"/>
      <c r="OPM2124" s="1"/>
      <c r="OPN2124" s="1"/>
      <c r="OPO2124" s="1"/>
      <c r="OPP2124" s="1"/>
      <c r="OPQ2124" s="1"/>
      <c r="OPR2124" s="1"/>
      <c r="OPS2124" s="1"/>
      <c r="OPT2124" s="1"/>
      <c r="OPU2124" s="1"/>
      <c r="OPV2124" s="1"/>
      <c r="OPW2124" s="1"/>
      <c r="OPX2124" s="1"/>
      <c r="OPY2124" s="1"/>
      <c r="OPZ2124" s="1"/>
      <c r="OQA2124" s="1"/>
      <c r="OQB2124" s="1"/>
      <c r="OQC2124" s="1"/>
      <c r="OQD2124" s="1"/>
      <c r="OQE2124" s="1"/>
      <c r="OQF2124" s="1"/>
      <c r="OQG2124" s="1"/>
      <c r="OQH2124" s="1"/>
      <c r="OQI2124" s="1"/>
      <c r="OQJ2124" s="1"/>
      <c r="OQK2124" s="1"/>
      <c r="OQL2124" s="1"/>
      <c r="OQM2124" s="1"/>
      <c r="OQN2124" s="1"/>
      <c r="OQO2124" s="1"/>
      <c r="OQP2124" s="1"/>
      <c r="OQQ2124" s="1"/>
      <c r="OQR2124" s="1"/>
      <c r="OQS2124" s="1"/>
      <c r="OQT2124" s="1"/>
      <c r="OQU2124" s="1"/>
      <c r="OQV2124" s="1"/>
      <c r="OQW2124" s="1"/>
      <c r="OQX2124" s="1"/>
      <c r="OQY2124" s="1"/>
      <c r="OQZ2124" s="1"/>
      <c r="ORA2124" s="1"/>
      <c r="ORB2124" s="1"/>
      <c r="ORC2124" s="1"/>
      <c r="ORD2124" s="1"/>
      <c r="ORE2124" s="1"/>
      <c r="ORF2124" s="1"/>
      <c r="ORG2124" s="1"/>
      <c r="ORH2124" s="1"/>
      <c r="ORI2124" s="1"/>
      <c r="ORJ2124" s="1"/>
      <c r="ORK2124" s="1"/>
      <c r="ORL2124" s="1"/>
      <c r="ORM2124" s="1"/>
      <c r="ORN2124" s="1"/>
      <c r="ORO2124" s="1"/>
      <c r="ORP2124" s="1"/>
      <c r="ORQ2124" s="1"/>
      <c r="ORR2124" s="1"/>
      <c r="ORS2124" s="1"/>
      <c r="ORT2124" s="1"/>
      <c r="ORU2124" s="1"/>
      <c r="ORV2124" s="1"/>
      <c r="ORW2124" s="1"/>
      <c r="ORX2124" s="1"/>
      <c r="ORY2124" s="1"/>
      <c r="ORZ2124" s="1"/>
      <c r="OSA2124" s="1"/>
      <c r="OSB2124" s="1"/>
      <c r="OSC2124" s="1"/>
      <c r="OSD2124" s="1"/>
      <c r="OSE2124" s="1"/>
      <c r="OSF2124" s="1"/>
      <c r="OSG2124" s="1"/>
      <c r="OSH2124" s="1"/>
      <c r="OSI2124" s="1"/>
      <c r="OSJ2124" s="1"/>
      <c r="OSK2124" s="1"/>
      <c r="OSL2124" s="1"/>
      <c r="OSM2124" s="1"/>
      <c r="OSN2124" s="1"/>
      <c r="OSO2124" s="1"/>
      <c r="OSP2124" s="1"/>
      <c r="OSQ2124" s="1"/>
      <c r="OSR2124" s="1"/>
      <c r="OSS2124" s="1"/>
      <c r="OST2124" s="1"/>
      <c r="OSU2124" s="1"/>
      <c r="OSV2124" s="1"/>
      <c r="OSW2124" s="1"/>
      <c r="OSX2124" s="1"/>
      <c r="OSY2124" s="1"/>
      <c r="OSZ2124" s="1"/>
      <c r="OTA2124" s="1"/>
      <c r="OTB2124" s="1"/>
      <c r="OTC2124" s="1"/>
      <c r="OTD2124" s="1"/>
      <c r="OTE2124" s="1"/>
      <c r="OTF2124" s="1"/>
      <c r="OTG2124" s="1"/>
      <c r="OTH2124" s="1"/>
      <c r="OTI2124" s="1"/>
      <c r="OTJ2124" s="1"/>
      <c r="OTK2124" s="1"/>
      <c r="OTL2124" s="1"/>
      <c r="OTM2124" s="1"/>
      <c r="OTN2124" s="1"/>
      <c r="OTO2124" s="1"/>
      <c r="OTP2124" s="1"/>
      <c r="OTQ2124" s="1"/>
      <c r="OTR2124" s="1"/>
      <c r="OTS2124" s="1"/>
      <c r="OTT2124" s="1"/>
      <c r="OTU2124" s="1"/>
      <c r="OTV2124" s="1"/>
      <c r="OTW2124" s="1"/>
      <c r="OTX2124" s="1"/>
      <c r="OTY2124" s="1"/>
      <c r="OTZ2124" s="1"/>
      <c r="OUA2124" s="1"/>
      <c r="OUB2124" s="1"/>
      <c r="OUC2124" s="1"/>
      <c r="OUD2124" s="1"/>
      <c r="OUE2124" s="1"/>
      <c r="OUF2124" s="1"/>
      <c r="OUG2124" s="1"/>
      <c r="OUH2124" s="1"/>
      <c r="OUI2124" s="1"/>
      <c r="OUJ2124" s="1"/>
      <c r="OUK2124" s="1"/>
      <c r="OUL2124" s="1"/>
      <c r="OUM2124" s="1"/>
      <c r="OUN2124" s="1"/>
      <c r="OUO2124" s="1"/>
      <c r="OUP2124" s="1"/>
      <c r="OUQ2124" s="1"/>
      <c r="OUR2124" s="1"/>
      <c r="OUS2124" s="1"/>
      <c r="OUT2124" s="1"/>
      <c r="OUU2124" s="1"/>
      <c r="OUV2124" s="1"/>
      <c r="OUW2124" s="1"/>
      <c r="OUX2124" s="1"/>
      <c r="OUY2124" s="1"/>
      <c r="OUZ2124" s="1"/>
      <c r="OVA2124" s="1"/>
      <c r="OVB2124" s="1"/>
      <c r="OVC2124" s="1"/>
      <c r="OVD2124" s="1"/>
      <c r="OVE2124" s="1"/>
      <c r="OVF2124" s="1"/>
      <c r="OVG2124" s="1"/>
      <c r="OVH2124" s="1"/>
      <c r="OVI2124" s="1"/>
      <c r="OVJ2124" s="1"/>
      <c r="OVK2124" s="1"/>
      <c r="OVL2124" s="1"/>
      <c r="OVM2124" s="1"/>
      <c r="OVN2124" s="1"/>
      <c r="OVO2124" s="1"/>
      <c r="OVP2124" s="1"/>
      <c r="OVQ2124" s="1"/>
      <c r="OVR2124" s="1"/>
      <c r="OVS2124" s="1"/>
      <c r="OVT2124" s="1"/>
      <c r="OVU2124" s="1"/>
      <c r="OVV2124" s="1"/>
      <c r="OVW2124" s="1"/>
      <c r="OVX2124" s="1"/>
      <c r="OVY2124" s="1"/>
      <c r="OVZ2124" s="1"/>
      <c r="OWA2124" s="1"/>
      <c r="OWB2124" s="1"/>
      <c r="OWC2124" s="1"/>
      <c r="OWD2124" s="1"/>
      <c r="OWE2124" s="1"/>
      <c r="OWF2124" s="1"/>
      <c r="OWG2124" s="1"/>
      <c r="OWH2124" s="1"/>
      <c r="OWI2124" s="1"/>
      <c r="OWJ2124" s="1"/>
      <c r="OWK2124" s="1"/>
      <c r="OWL2124" s="1"/>
      <c r="OWM2124" s="1"/>
      <c r="OWN2124" s="1"/>
      <c r="OWO2124" s="1"/>
      <c r="OWP2124" s="1"/>
      <c r="OWQ2124" s="1"/>
      <c r="OWR2124" s="1"/>
      <c r="OWS2124" s="1"/>
      <c r="OWT2124" s="1"/>
      <c r="OWU2124" s="1"/>
      <c r="OWV2124" s="1"/>
      <c r="OWW2124" s="1"/>
      <c r="OWX2124" s="1"/>
      <c r="OWY2124" s="1"/>
      <c r="OWZ2124" s="1"/>
      <c r="OXA2124" s="1"/>
      <c r="OXB2124" s="1"/>
      <c r="OXC2124" s="1"/>
      <c r="OXD2124" s="1"/>
      <c r="OXE2124" s="1"/>
      <c r="OXF2124" s="1"/>
      <c r="OXG2124" s="1"/>
      <c r="OXH2124" s="1"/>
      <c r="OXI2124" s="1"/>
      <c r="OXJ2124" s="1"/>
      <c r="OXK2124" s="1"/>
      <c r="OXL2124" s="1"/>
      <c r="OXM2124" s="1"/>
      <c r="OXN2124" s="1"/>
      <c r="OXO2124" s="1"/>
      <c r="OXP2124" s="1"/>
      <c r="OXQ2124" s="1"/>
      <c r="OXR2124" s="1"/>
      <c r="OXS2124" s="1"/>
      <c r="OXT2124" s="1"/>
      <c r="OXU2124" s="1"/>
      <c r="OXV2124" s="1"/>
      <c r="OXW2124" s="1"/>
      <c r="OXX2124" s="1"/>
      <c r="OXY2124" s="1"/>
      <c r="OXZ2124" s="1"/>
      <c r="OYA2124" s="1"/>
      <c r="OYB2124" s="1"/>
      <c r="OYC2124" s="1"/>
      <c r="OYD2124" s="1"/>
      <c r="OYE2124" s="1"/>
      <c r="OYF2124" s="1"/>
      <c r="OYG2124" s="1"/>
      <c r="OYH2124" s="1"/>
      <c r="OYI2124" s="1"/>
      <c r="OYJ2124" s="1"/>
      <c r="OYK2124" s="1"/>
      <c r="OYL2124" s="1"/>
      <c r="OYM2124" s="1"/>
      <c r="OYN2124" s="1"/>
      <c r="OYO2124" s="1"/>
      <c r="OYP2124" s="1"/>
      <c r="OYQ2124" s="1"/>
      <c r="OYR2124" s="1"/>
      <c r="OYS2124" s="1"/>
      <c r="OYT2124" s="1"/>
      <c r="OYU2124" s="1"/>
      <c r="OYV2124" s="1"/>
      <c r="OYW2124" s="1"/>
      <c r="OYX2124" s="1"/>
      <c r="OYY2124" s="1"/>
      <c r="OYZ2124" s="1"/>
      <c r="OZA2124" s="1"/>
      <c r="OZB2124" s="1"/>
      <c r="OZC2124" s="1"/>
      <c r="OZD2124" s="1"/>
      <c r="OZE2124" s="1"/>
      <c r="OZF2124" s="1"/>
      <c r="OZG2124" s="1"/>
      <c r="OZH2124" s="1"/>
      <c r="OZI2124" s="1"/>
      <c r="OZJ2124" s="1"/>
      <c r="OZK2124" s="1"/>
      <c r="OZL2124" s="1"/>
      <c r="OZM2124" s="1"/>
      <c r="OZN2124" s="1"/>
      <c r="OZO2124" s="1"/>
      <c r="OZP2124" s="1"/>
      <c r="OZQ2124" s="1"/>
      <c r="OZR2124" s="1"/>
      <c r="OZS2124" s="1"/>
      <c r="OZT2124" s="1"/>
      <c r="OZU2124" s="1"/>
      <c r="OZV2124" s="1"/>
      <c r="OZW2124" s="1"/>
      <c r="OZX2124" s="1"/>
      <c r="OZY2124" s="1"/>
      <c r="OZZ2124" s="1"/>
      <c r="PAA2124" s="1"/>
      <c r="PAB2124" s="1"/>
      <c r="PAC2124" s="1"/>
      <c r="PAD2124" s="1"/>
      <c r="PAE2124" s="1"/>
      <c r="PAF2124" s="1"/>
      <c r="PAG2124" s="1"/>
      <c r="PAH2124" s="1"/>
      <c r="PAI2124" s="1"/>
      <c r="PAJ2124" s="1"/>
      <c r="PAK2124" s="1"/>
      <c r="PAL2124" s="1"/>
      <c r="PAM2124" s="1"/>
      <c r="PAN2124" s="1"/>
      <c r="PAO2124" s="1"/>
      <c r="PAP2124" s="1"/>
      <c r="PAQ2124" s="1"/>
      <c r="PAR2124" s="1"/>
      <c r="PAS2124" s="1"/>
      <c r="PAT2124" s="1"/>
      <c r="PAU2124" s="1"/>
      <c r="PAV2124" s="1"/>
      <c r="PAW2124" s="1"/>
      <c r="PAX2124" s="1"/>
      <c r="PAY2124" s="1"/>
      <c r="PAZ2124" s="1"/>
      <c r="PBA2124" s="1"/>
      <c r="PBB2124" s="1"/>
      <c r="PBC2124" s="1"/>
      <c r="PBD2124" s="1"/>
      <c r="PBE2124" s="1"/>
      <c r="PBF2124" s="1"/>
      <c r="PBG2124" s="1"/>
      <c r="PBH2124" s="1"/>
      <c r="PBI2124" s="1"/>
      <c r="PBJ2124" s="1"/>
      <c r="PBK2124" s="1"/>
      <c r="PBL2124" s="1"/>
      <c r="PBM2124" s="1"/>
      <c r="PBN2124" s="1"/>
      <c r="PBO2124" s="1"/>
      <c r="PBP2124" s="1"/>
      <c r="PBQ2124" s="1"/>
      <c r="PBR2124" s="1"/>
      <c r="PBS2124" s="1"/>
      <c r="PBT2124" s="1"/>
      <c r="PBU2124" s="1"/>
      <c r="PBV2124" s="1"/>
      <c r="PBW2124" s="1"/>
      <c r="PBX2124" s="1"/>
      <c r="PBY2124" s="1"/>
      <c r="PBZ2124" s="1"/>
      <c r="PCA2124" s="1"/>
      <c r="PCB2124" s="1"/>
      <c r="PCC2124" s="1"/>
      <c r="PCD2124" s="1"/>
      <c r="PCE2124" s="1"/>
      <c r="PCF2124" s="1"/>
      <c r="PCG2124" s="1"/>
      <c r="PCH2124" s="1"/>
      <c r="PCI2124" s="1"/>
      <c r="PCJ2124" s="1"/>
      <c r="PCK2124" s="1"/>
      <c r="PCL2124" s="1"/>
      <c r="PCM2124" s="1"/>
      <c r="PCN2124" s="1"/>
      <c r="PCO2124" s="1"/>
      <c r="PCP2124" s="1"/>
      <c r="PCQ2124" s="1"/>
      <c r="PCR2124" s="1"/>
      <c r="PCS2124" s="1"/>
      <c r="PCT2124" s="1"/>
      <c r="PCU2124" s="1"/>
      <c r="PCV2124" s="1"/>
      <c r="PCW2124" s="1"/>
      <c r="PCX2124" s="1"/>
      <c r="PCY2124" s="1"/>
      <c r="PCZ2124" s="1"/>
      <c r="PDA2124" s="1"/>
      <c r="PDB2124" s="1"/>
      <c r="PDC2124" s="1"/>
      <c r="PDD2124" s="1"/>
      <c r="PDE2124" s="1"/>
      <c r="PDF2124" s="1"/>
      <c r="PDG2124" s="1"/>
      <c r="PDH2124" s="1"/>
      <c r="PDI2124" s="1"/>
      <c r="PDJ2124" s="1"/>
      <c r="PDK2124" s="1"/>
      <c r="PDL2124" s="1"/>
      <c r="PDM2124" s="1"/>
      <c r="PDN2124" s="1"/>
      <c r="PDO2124" s="1"/>
      <c r="PDP2124" s="1"/>
      <c r="PDQ2124" s="1"/>
      <c r="PDR2124" s="1"/>
      <c r="PDS2124" s="1"/>
      <c r="PDT2124" s="1"/>
      <c r="PDU2124" s="1"/>
      <c r="PDV2124" s="1"/>
      <c r="PDW2124" s="1"/>
      <c r="PDX2124" s="1"/>
      <c r="PDY2124" s="1"/>
      <c r="PDZ2124" s="1"/>
      <c r="PEA2124" s="1"/>
      <c r="PEB2124" s="1"/>
      <c r="PEC2124" s="1"/>
      <c r="PED2124" s="1"/>
      <c r="PEE2124" s="1"/>
      <c r="PEF2124" s="1"/>
      <c r="PEG2124" s="1"/>
      <c r="PEH2124" s="1"/>
      <c r="PEI2124" s="1"/>
      <c r="PEJ2124" s="1"/>
      <c r="PEK2124" s="1"/>
      <c r="PEL2124" s="1"/>
      <c r="PEM2124" s="1"/>
      <c r="PEN2124" s="1"/>
      <c r="PEO2124" s="1"/>
      <c r="PEP2124" s="1"/>
      <c r="PEQ2124" s="1"/>
      <c r="PER2124" s="1"/>
      <c r="PES2124" s="1"/>
      <c r="PET2124" s="1"/>
      <c r="PEU2124" s="1"/>
      <c r="PEV2124" s="1"/>
      <c r="PEW2124" s="1"/>
      <c r="PEX2124" s="1"/>
      <c r="PEY2124" s="1"/>
      <c r="PEZ2124" s="1"/>
      <c r="PFA2124" s="1"/>
      <c r="PFB2124" s="1"/>
      <c r="PFC2124" s="1"/>
      <c r="PFD2124" s="1"/>
      <c r="PFE2124" s="1"/>
      <c r="PFF2124" s="1"/>
      <c r="PFG2124" s="1"/>
      <c r="PFH2124" s="1"/>
      <c r="PFI2124" s="1"/>
      <c r="PFJ2124" s="1"/>
      <c r="PFK2124" s="1"/>
      <c r="PFL2124" s="1"/>
      <c r="PFM2124" s="1"/>
      <c r="PFN2124" s="1"/>
      <c r="PFO2124" s="1"/>
      <c r="PFP2124" s="1"/>
      <c r="PFQ2124" s="1"/>
      <c r="PFR2124" s="1"/>
      <c r="PFS2124" s="1"/>
      <c r="PFT2124" s="1"/>
      <c r="PFU2124" s="1"/>
      <c r="PFV2124" s="1"/>
      <c r="PFW2124" s="1"/>
      <c r="PFX2124" s="1"/>
      <c r="PFY2124" s="1"/>
      <c r="PFZ2124" s="1"/>
      <c r="PGA2124" s="1"/>
      <c r="PGB2124" s="1"/>
      <c r="PGC2124" s="1"/>
      <c r="PGD2124" s="1"/>
      <c r="PGE2124" s="1"/>
      <c r="PGF2124" s="1"/>
      <c r="PGG2124" s="1"/>
      <c r="PGH2124" s="1"/>
      <c r="PGI2124" s="1"/>
      <c r="PGJ2124" s="1"/>
      <c r="PGK2124" s="1"/>
      <c r="PGL2124" s="1"/>
      <c r="PGM2124" s="1"/>
      <c r="PGN2124" s="1"/>
      <c r="PGO2124" s="1"/>
      <c r="PGP2124" s="1"/>
      <c r="PGQ2124" s="1"/>
      <c r="PGR2124" s="1"/>
      <c r="PGS2124" s="1"/>
      <c r="PGT2124" s="1"/>
      <c r="PGU2124" s="1"/>
      <c r="PGV2124" s="1"/>
      <c r="PGW2124" s="1"/>
      <c r="PGX2124" s="1"/>
      <c r="PGY2124" s="1"/>
      <c r="PGZ2124" s="1"/>
      <c r="PHA2124" s="1"/>
      <c r="PHB2124" s="1"/>
      <c r="PHC2124" s="1"/>
      <c r="PHD2124" s="1"/>
      <c r="PHE2124" s="1"/>
      <c r="PHF2124" s="1"/>
      <c r="PHG2124" s="1"/>
      <c r="PHH2124" s="1"/>
      <c r="PHI2124" s="1"/>
      <c r="PHJ2124" s="1"/>
      <c r="PHK2124" s="1"/>
      <c r="PHL2124" s="1"/>
      <c r="PHM2124" s="1"/>
      <c r="PHN2124" s="1"/>
      <c r="PHO2124" s="1"/>
      <c r="PHP2124" s="1"/>
      <c r="PHQ2124" s="1"/>
      <c r="PHR2124" s="1"/>
      <c r="PHS2124" s="1"/>
      <c r="PHT2124" s="1"/>
      <c r="PHU2124" s="1"/>
      <c r="PHV2124" s="1"/>
      <c r="PHW2124" s="1"/>
      <c r="PHX2124" s="1"/>
      <c r="PHY2124" s="1"/>
      <c r="PHZ2124" s="1"/>
      <c r="PIA2124" s="1"/>
      <c r="PIB2124" s="1"/>
      <c r="PIC2124" s="1"/>
      <c r="PID2124" s="1"/>
      <c r="PIE2124" s="1"/>
      <c r="PIF2124" s="1"/>
      <c r="PIG2124" s="1"/>
      <c r="PIH2124" s="1"/>
      <c r="PII2124" s="1"/>
      <c r="PIJ2124" s="1"/>
      <c r="PIK2124" s="1"/>
      <c r="PIL2124" s="1"/>
      <c r="PIM2124" s="1"/>
      <c r="PIN2124" s="1"/>
      <c r="PIO2124" s="1"/>
      <c r="PIP2124" s="1"/>
      <c r="PIQ2124" s="1"/>
      <c r="PIR2124" s="1"/>
      <c r="PIS2124" s="1"/>
      <c r="PIT2124" s="1"/>
      <c r="PIU2124" s="1"/>
      <c r="PIV2124" s="1"/>
      <c r="PIW2124" s="1"/>
      <c r="PIX2124" s="1"/>
      <c r="PIY2124" s="1"/>
      <c r="PIZ2124" s="1"/>
      <c r="PJA2124" s="1"/>
      <c r="PJB2124" s="1"/>
      <c r="PJC2124" s="1"/>
      <c r="PJD2124" s="1"/>
      <c r="PJE2124" s="1"/>
      <c r="PJF2124" s="1"/>
      <c r="PJG2124" s="1"/>
      <c r="PJH2124" s="1"/>
      <c r="PJI2124" s="1"/>
      <c r="PJJ2124" s="1"/>
      <c r="PJK2124" s="1"/>
      <c r="PJL2124" s="1"/>
      <c r="PJM2124" s="1"/>
      <c r="PJN2124" s="1"/>
      <c r="PJO2124" s="1"/>
      <c r="PJP2124" s="1"/>
      <c r="PJQ2124" s="1"/>
      <c r="PJR2124" s="1"/>
      <c r="PJS2124" s="1"/>
      <c r="PJT2124" s="1"/>
      <c r="PJU2124" s="1"/>
      <c r="PJV2124" s="1"/>
      <c r="PJW2124" s="1"/>
      <c r="PJX2124" s="1"/>
      <c r="PJY2124" s="1"/>
      <c r="PJZ2124" s="1"/>
      <c r="PKA2124" s="1"/>
      <c r="PKB2124" s="1"/>
      <c r="PKC2124" s="1"/>
      <c r="PKD2124" s="1"/>
      <c r="PKE2124" s="1"/>
      <c r="PKF2124" s="1"/>
      <c r="PKG2124" s="1"/>
      <c r="PKH2124" s="1"/>
      <c r="PKI2124" s="1"/>
      <c r="PKJ2124" s="1"/>
      <c r="PKK2124" s="1"/>
      <c r="PKL2124" s="1"/>
      <c r="PKM2124" s="1"/>
      <c r="PKN2124" s="1"/>
      <c r="PKO2124" s="1"/>
      <c r="PKP2124" s="1"/>
      <c r="PKQ2124" s="1"/>
      <c r="PKR2124" s="1"/>
      <c r="PKS2124" s="1"/>
      <c r="PKT2124" s="1"/>
      <c r="PKU2124" s="1"/>
      <c r="PKV2124" s="1"/>
      <c r="PKW2124" s="1"/>
      <c r="PKX2124" s="1"/>
      <c r="PKY2124" s="1"/>
      <c r="PKZ2124" s="1"/>
      <c r="PLA2124" s="1"/>
      <c r="PLB2124" s="1"/>
      <c r="PLC2124" s="1"/>
      <c r="PLD2124" s="1"/>
      <c r="PLE2124" s="1"/>
      <c r="PLF2124" s="1"/>
      <c r="PLG2124" s="1"/>
      <c r="PLH2124" s="1"/>
      <c r="PLI2124" s="1"/>
      <c r="PLJ2124" s="1"/>
      <c r="PLK2124" s="1"/>
      <c r="PLL2124" s="1"/>
      <c r="PLM2124" s="1"/>
      <c r="PLN2124" s="1"/>
      <c r="PLO2124" s="1"/>
      <c r="PLP2124" s="1"/>
      <c r="PLQ2124" s="1"/>
      <c r="PLR2124" s="1"/>
      <c r="PLS2124" s="1"/>
      <c r="PLT2124" s="1"/>
      <c r="PLU2124" s="1"/>
      <c r="PLV2124" s="1"/>
      <c r="PLW2124" s="1"/>
      <c r="PLX2124" s="1"/>
      <c r="PLY2124" s="1"/>
      <c r="PLZ2124" s="1"/>
      <c r="PMA2124" s="1"/>
      <c r="PMB2124" s="1"/>
      <c r="PMC2124" s="1"/>
      <c r="PMD2124" s="1"/>
      <c r="PME2124" s="1"/>
      <c r="PMF2124" s="1"/>
      <c r="PMG2124" s="1"/>
      <c r="PMH2124" s="1"/>
      <c r="PMI2124" s="1"/>
      <c r="PMJ2124" s="1"/>
      <c r="PMK2124" s="1"/>
      <c r="PML2124" s="1"/>
      <c r="PMM2124" s="1"/>
      <c r="PMN2124" s="1"/>
      <c r="PMO2124" s="1"/>
      <c r="PMP2124" s="1"/>
      <c r="PMQ2124" s="1"/>
      <c r="PMR2124" s="1"/>
      <c r="PMS2124" s="1"/>
      <c r="PMT2124" s="1"/>
      <c r="PMU2124" s="1"/>
      <c r="PMV2124" s="1"/>
      <c r="PMW2124" s="1"/>
      <c r="PMX2124" s="1"/>
      <c r="PMY2124" s="1"/>
      <c r="PMZ2124" s="1"/>
      <c r="PNA2124" s="1"/>
      <c r="PNB2124" s="1"/>
      <c r="PNC2124" s="1"/>
      <c r="PND2124" s="1"/>
      <c r="PNE2124" s="1"/>
      <c r="PNF2124" s="1"/>
      <c r="PNG2124" s="1"/>
      <c r="PNH2124" s="1"/>
      <c r="PNI2124" s="1"/>
      <c r="PNJ2124" s="1"/>
      <c r="PNK2124" s="1"/>
      <c r="PNL2124" s="1"/>
      <c r="PNM2124" s="1"/>
      <c r="PNN2124" s="1"/>
      <c r="PNO2124" s="1"/>
      <c r="PNP2124" s="1"/>
      <c r="PNQ2124" s="1"/>
      <c r="PNR2124" s="1"/>
      <c r="PNS2124" s="1"/>
      <c r="PNT2124" s="1"/>
      <c r="PNU2124" s="1"/>
      <c r="PNV2124" s="1"/>
      <c r="PNW2124" s="1"/>
      <c r="PNX2124" s="1"/>
      <c r="PNY2124" s="1"/>
      <c r="PNZ2124" s="1"/>
      <c r="POA2124" s="1"/>
      <c r="POB2124" s="1"/>
      <c r="POC2124" s="1"/>
      <c r="POD2124" s="1"/>
      <c r="POE2124" s="1"/>
      <c r="POF2124" s="1"/>
      <c r="POG2124" s="1"/>
      <c r="POH2124" s="1"/>
      <c r="POI2124" s="1"/>
      <c r="POJ2124" s="1"/>
      <c r="POK2124" s="1"/>
      <c r="POL2124" s="1"/>
      <c r="POM2124" s="1"/>
      <c r="PON2124" s="1"/>
      <c r="POO2124" s="1"/>
      <c r="POP2124" s="1"/>
      <c r="POQ2124" s="1"/>
      <c r="POR2124" s="1"/>
      <c r="POS2124" s="1"/>
      <c r="POT2124" s="1"/>
      <c r="POU2124" s="1"/>
      <c r="POV2124" s="1"/>
      <c r="POW2124" s="1"/>
      <c r="POX2124" s="1"/>
      <c r="POY2124" s="1"/>
      <c r="POZ2124" s="1"/>
      <c r="PPA2124" s="1"/>
      <c r="PPB2124" s="1"/>
      <c r="PPC2124" s="1"/>
      <c r="PPD2124" s="1"/>
      <c r="PPE2124" s="1"/>
      <c r="PPF2124" s="1"/>
      <c r="PPG2124" s="1"/>
      <c r="PPH2124" s="1"/>
      <c r="PPI2124" s="1"/>
      <c r="PPJ2124" s="1"/>
      <c r="PPK2124" s="1"/>
      <c r="PPL2124" s="1"/>
      <c r="PPM2124" s="1"/>
      <c r="PPN2124" s="1"/>
      <c r="PPO2124" s="1"/>
      <c r="PPP2124" s="1"/>
      <c r="PPQ2124" s="1"/>
      <c r="PPR2124" s="1"/>
      <c r="PPS2124" s="1"/>
      <c r="PPT2124" s="1"/>
      <c r="PPU2124" s="1"/>
      <c r="PPV2124" s="1"/>
      <c r="PPW2124" s="1"/>
      <c r="PPX2124" s="1"/>
      <c r="PPY2124" s="1"/>
      <c r="PPZ2124" s="1"/>
      <c r="PQA2124" s="1"/>
      <c r="PQB2124" s="1"/>
      <c r="PQC2124" s="1"/>
      <c r="PQD2124" s="1"/>
      <c r="PQE2124" s="1"/>
      <c r="PQF2124" s="1"/>
      <c r="PQG2124" s="1"/>
      <c r="PQH2124" s="1"/>
      <c r="PQI2124" s="1"/>
      <c r="PQJ2124" s="1"/>
      <c r="PQK2124" s="1"/>
      <c r="PQL2124" s="1"/>
      <c r="PQM2124" s="1"/>
      <c r="PQN2124" s="1"/>
      <c r="PQO2124" s="1"/>
      <c r="PQP2124" s="1"/>
      <c r="PQQ2124" s="1"/>
      <c r="PQR2124" s="1"/>
      <c r="PQS2124" s="1"/>
      <c r="PQT2124" s="1"/>
      <c r="PQU2124" s="1"/>
      <c r="PQV2124" s="1"/>
      <c r="PQW2124" s="1"/>
      <c r="PQX2124" s="1"/>
      <c r="PQY2124" s="1"/>
      <c r="PQZ2124" s="1"/>
      <c r="PRA2124" s="1"/>
      <c r="PRB2124" s="1"/>
      <c r="PRC2124" s="1"/>
      <c r="PRD2124" s="1"/>
      <c r="PRE2124" s="1"/>
      <c r="PRF2124" s="1"/>
      <c r="PRG2124" s="1"/>
      <c r="PRH2124" s="1"/>
      <c r="PRI2124" s="1"/>
      <c r="PRJ2124" s="1"/>
      <c r="PRK2124" s="1"/>
      <c r="PRL2124" s="1"/>
      <c r="PRM2124" s="1"/>
      <c r="PRN2124" s="1"/>
      <c r="PRO2124" s="1"/>
      <c r="PRP2124" s="1"/>
      <c r="PRQ2124" s="1"/>
      <c r="PRR2124" s="1"/>
      <c r="PRS2124" s="1"/>
      <c r="PRT2124" s="1"/>
      <c r="PRU2124" s="1"/>
      <c r="PRV2124" s="1"/>
      <c r="PRW2124" s="1"/>
      <c r="PRX2124" s="1"/>
      <c r="PRY2124" s="1"/>
      <c r="PRZ2124" s="1"/>
      <c r="PSA2124" s="1"/>
      <c r="PSB2124" s="1"/>
      <c r="PSC2124" s="1"/>
      <c r="PSD2124" s="1"/>
      <c r="PSE2124" s="1"/>
      <c r="PSF2124" s="1"/>
      <c r="PSG2124" s="1"/>
      <c r="PSH2124" s="1"/>
      <c r="PSI2124" s="1"/>
      <c r="PSJ2124" s="1"/>
      <c r="PSK2124" s="1"/>
      <c r="PSL2124" s="1"/>
      <c r="PSM2124" s="1"/>
      <c r="PSN2124" s="1"/>
      <c r="PSO2124" s="1"/>
      <c r="PSP2124" s="1"/>
      <c r="PSQ2124" s="1"/>
      <c r="PSR2124" s="1"/>
      <c r="PSS2124" s="1"/>
      <c r="PST2124" s="1"/>
      <c r="PSU2124" s="1"/>
      <c r="PSV2124" s="1"/>
      <c r="PSW2124" s="1"/>
      <c r="PSX2124" s="1"/>
      <c r="PSY2124" s="1"/>
      <c r="PSZ2124" s="1"/>
      <c r="PTA2124" s="1"/>
      <c r="PTB2124" s="1"/>
      <c r="PTC2124" s="1"/>
      <c r="PTD2124" s="1"/>
      <c r="PTE2124" s="1"/>
      <c r="PTF2124" s="1"/>
      <c r="PTG2124" s="1"/>
      <c r="PTH2124" s="1"/>
      <c r="PTI2124" s="1"/>
      <c r="PTJ2124" s="1"/>
      <c r="PTK2124" s="1"/>
      <c r="PTL2124" s="1"/>
      <c r="PTM2124" s="1"/>
      <c r="PTN2124" s="1"/>
      <c r="PTO2124" s="1"/>
      <c r="PTP2124" s="1"/>
      <c r="PTQ2124" s="1"/>
      <c r="PTR2124" s="1"/>
      <c r="PTS2124" s="1"/>
      <c r="PTT2124" s="1"/>
      <c r="PTU2124" s="1"/>
      <c r="PTV2124" s="1"/>
      <c r="PTW2124" s="1"/>
      <c r="PTX2124" s="1"/>
      <c r="PTY2124" s="1"/>
      <c r="PTZ2124" s="1"/>
      <c r="PUA2124" s="1"/>
      <c r="PUB2124" s="1"/>
      <c r="PUC2124" s="1"/>
      <c r="PUD2124" s="1"/>
      <c r="PUE2124" s="1"/>
      <c r="PUF2124" s="1"/>
      <c r="PUG2124" s="1"/>
      <c r="PUH2124" s="1"/>
      <c r="PUI2124" s="1"/>
      <c r="PUJ2124" s="1"/>
      <c r="PUK2124" s="1"/>
      <c r="PUL2124" s="1"/>
      <c r="PUM2124" s="1"/>
      <c r="PUN2124" s="1"/>
      <c r="PUO2124" s="1"/>
      <c r="PUP2124" s="1"/>
      <c r="PUQ2124" s="1"/>
      <c r="PUR2124" s="1"/>
      <c r="PUS2124" s="1"/>
      <c r="PUT2124" s="1"/>
      <c r="PUU2124" s="1"/>
      <c r="PUV2124" s="1"/>
      <c r="PUW2124" s="1"/>
      <c r="PUX2124" s="1"/>
      <c r="PUY2124" s="1"/>
      <c r="PUZ2124" s="1"/>
      <c r="PVA2124" s="1"/>
      <c r="PVB2124" s="1"/>
      <c r="PVC2124" s="1"/>
      <c r="PVD2124" s="1"/>
      <c r="PVE2124" s="1"/>
      <c r="PVF2124" s="1"/>
      <c r="PVG2124" s="1"/>
      <c r="PVH2124" s="1"/>
      <c r="PVI2124" s="1"/>
      <c r="PVJ2124" s="1"/>
      <c r="PVK2124" s="1"/>
      <c r="PVL2124" s="1"/>
      <c r="PVM2124" s="1"/>
      <c r="PVN2124" s="1"/>
      <c r="PVO2124" s="1"/>
      <c r="PVP2124" s="1"/>
      <c r="PVQ2124" s="1"/>
      <c r="PVR2124" s="1"/>
      <c r="PVS2124" s="1"/>
      <c r="PVT2124" s="1"/>
      <c r="PVU2124" s="1"/>
      <c r="PVV2124" s="1"/>
      <c r="PVW2124" s="1"/>
      <c r="PVX2124" s="1"/>
      <c r="PVY2124" s="1"/>
      <c r="PVZ2124" s="1"/>
      <c r="PWA2124" s="1"/>
      <c r="PWB2124" s="1"/>
      <c r="PWC2124" s="1"/>
      <c r="PWD2124" s="1"/>
      <c r="PWE2124" s="1"/>
      <c r="PWF2124" s="1"/>
      <c r="PWG2124" s="1"/>
      <c r="PWH2124" s="1"/>
      <c r="PWI2124" s="1"/>
      <c r="PWJ2124" s="1"/>
      <c r="PWK2124" s="1"/>
      <c r="PWL2124" s="1"/>
      <c r="PWM2124" s="1"/>
      <c r="PWN2124" s="1"/>
      <c r="PWO2124" s="1"/>
      <c r="PWP2124" s="1"/>
      <c r="PWQ2124" s="1"/>
      <c r="PWR2124" s="1"/>
      <c r="PWS2124" s="1"/>
      <c r="PWT2124" s="1"/>
      <c r="PWU2124" s="1"/>
      <c r="PWV2124" s="1"/>
      <c r="PWW2124" s="1"/>
      <c r="PWX2124" s="1"/>
      <c r="PWY2124" s="1"/>
      <c r="PWZ2124" s="1"/>
      <c r="PXA2124" s="1"/>
      <c r="PXB2124" s="1"/>
      <c r="PXC2124" s="1"/>
      <c r="PXD2124" s="1"/>
      <c r="PXE2124" s="1"/>
      <c r="PXF2124" s="1"/>
      <c r="PXG2124" s="1"/>
      <c r="PXH2124" s="1"/>
      <c r="PXI2124" s="1"/>
      <c r="PXJ2124" s="1"/>
      <c r="PXK2124" s="1"/>
      <c r="PXL2124" s="1"/>
      <c r="PXM2124" s="1"/>
      <c r="PXN2124" s="1"/>
      <c r="PXO2124" s="1"/>
      <c r="PXP2124" s="1"/>
      <c r="PXQ2124" s="1"/>
      <c r="PXR2124" s="1"/>
      <c r="PXS2124" s="1"/>
      <c r="PXT2124" s="1"/>
      <c r="PXU2124" s="1"/>
      <c r="PXV2124" s="1"/>
      <c r="PXW2124" s="1"/>
      <c r="PXX2124" s="1"/>
      <c r="PXY2124" s="1"/>
      <c r="PXZ2124" s="1"/>
      <c r="PYA2124" s="1"/>
      <c r="PYB2124" s="1"/>
      <c r="PYC2124" s="1"/>
      <c r="PYD2124" s="1"/>
      <c r="PYE2124" s="1"/>
      <c r="PYF2124" s="1"/>
      <c r="PYG2124" s="1"/>
      <c r="PYH2124" s="1"/>
      <c r="PYI2124" s="1"/>
      <c r="PYJ2124" s="1"/>
      <c r="PYK2124" s="1"/>
      <c r="PYL2124" s="1"/>
      <c r="PYM2124" s="1"/>
      <c r="PYN2124" s="1"/>
      <c r="PYO2124" s="1"/>
      <c r="PYP2124" s="1"/>
      <c r="PYQ2124" s="1"/>
      <c r="PYR2124" s="1"/>
      <c r="PYS2124" s="1"/>
      <c r="PYT2124" s="1"/>
      <c r="PYU2124" s="1"/>
      <c r="PYV2124" s="1"/>
      <c r="PYW2124" s="1"/>
      <c r="PYX2124" s="1"/>
      <c r="PYY2124" s="1"/>
      <c r="PYZ2124" s="1"/>
      <c r="PZA2124" s="1"/>
      <c r="PZB2124" s="1"/>
      <c r="PZC2124" s="1"/>
      <c r="PZD2124" s="1"/>
      <c r="PZE2124" s="1"/>
      <c r="PZF2124" s="1"/>
      <c r="PZG2124" s="1"/>
      <c r="PZH2124" s="1"/>
      <c r="PZI2124" s="1"/>
      <c r="PZJ2124" s="1"/>
      <c r="PZK2124" s="1"/>
      <c r="PZL2124" s="1"/>
      <c r="PZM2124" s="1"/>
      <c r="PZN2124" s="1"/>
      <c r="PZO2124" s="1"/>
      <c r="PZP2124" s="1"/>
      <c r="PZQ2124" s="1"/>
      <c r="PZR2124" s="1"/>
      <c r="PZS2124" s="1"/>
      <c r="PZT2124" s="1"/>
      <c r="PZU2124" s="1"/>
      <c r="PZV2124" s="1"/>
      <c r="PZW2124" s="1"/>
      <c r="PZX2124" s="1"/>
      <c r="PZY2124" s="1"/>
      <c r="PZZ2124" s="1"/>
      <c r="QAA2124" s="1"/>
      <c r="QAB2124" s="1"/>
      <c r="QAC2124" s="1"/>
      <c r="QAD2124" s="1"/>
      <c r="QAE2124" s="1"/>
      <c r="QAF2124" s="1"/>
      <c r="QAG2124" s="1"/>
      <c r="QAH2124" s="1"/>
      <c r="QAI2124" s="1"/>
      <c r="QAJ2124" s="1"/>
      <c r="QAK2124" s="1"/>
      <c r="QAL2124" s="1"/>
      <c r="QAM2124" s="1"/>
      <c r="QAN2124" s="1"/>
      <c r="QAO2124" s="1"/>
      <c r="QAP2124" s="1"/>
      <c r="QAQ2124" s="1"/>
      <c r="QAR2124" s="1"/>
      <c r="QAS2124" s="1"/>
      <c r="QAT2124" s="1"/>
      <c r="QAU2124" s="1"/>
      <c r="QAV2124" s="1"/>
      <c r="QAW2124" s="1"/>
      <c r="QAX2124" s="1"/>
      <c r="QAY2124" s="1"/>
      <c r="QAZ2124" s="1"/>
      <c r="QBA2124" s="1"/>
      <c r="QBB2124" s="1"/>
      <c r="QBC2124" s="1"/>
      <c r="QBD2124" s="1"/>
      <c r="QBE2124" s="1"/>
      <c r="QBF2124" s="1"/>
      <c r="QBG2124" s="1"/>
      <c r="QBH2124" s="1"/>
      <c r="QBI2124" s="1"/>
      <c r="QBJ2124" s="1"/>
      <c r="QBK2124" s="1"/>
      <c r="QBL2124" s="1"/>
      <c r="QBM2124" s="1"/>
      <c r="QBN2124" s="1"/>
      <c r="QBO2124" s="1"/>
      <c r="QBP2124" s="1"/>
      <c r="QBQ2124" s="1"/>
      <c r="QBR2124" s="1"/>
      <c r="QBS2124" s="1"/>
      <c r="QBT2124" s="1"/>
      <c r="QBU2124" s="1"/>
      <c r="QBV2124" s="1"/>
      <c r="QBW2124" s="1"/>
      <c r="QBX2124" s="1"/>
      <c r="QBY2124" s="1"/>
      <c r="QBZ2124" s="1"/>
      <c r="QCA2124" s="1"/>
      <c r="QCB2124" s="1"/>
      <c r="QCC2124" s="1"/>
      <c r="QCD2124" s="1"/>
      <c r="QCE2124" s="1"/>
      <c r="QCF2124" s="1"/>
      <c r="QCG2124" s="1"/>
      <c r="QCH2124" s="1"/>
      <c r="QCI2124" s="1"/>
      <c r="QCJ2124" s="1"/>
      <c r="QCK2124" s="1"/>
      <c r="QCL2124" s="1"/>
      <c r="QCM2124" s="1"/>
      <c r="QCN2124" s="1"/>
      <c r="QCO2124" s="1"/>
      <c r="QCP2124" s="1"/>
      <c r="QCQ2124" s="1"/>
      <c r="QCR2124" s="1"/>
      <c r="QCS2124" s="1"/>
      <c r="QCT2124" s="1"/>
      <c r="QCU2124" s="1"/>
      <c r="QCV2124" s="1"/>
      <c r="QCW2124" s="1"/>
      <c r="QCX2124" s="1"/>
      <c r="QCY2124" s="1"/>
      <c r="QCZ2124" s="1"/>
      <c r="QDA2124" s="1"/>
      <c r="QDB2124" s="1"/>
      <c r="QDC2124" s="1"/>
      <c r="QDD2124" s="1"/>
      <c r="QDE2124" s="1"/>
      <c r="QDF2124" s="1"/>
      <c r="QDG2124" s="1"/>
      <c r="QDH2124" s="1"/>
      <c r="QDI2124" s="1"/>
      <c r="QDJ2124" s="1"/>
      <c r="QDK2124" s="1"/>
      <c r="QDL2124" s="1"/>
      <c r="QDM2124" s="1"/>
      <c r="QDN2124" s="1"/>
      <c r="QDO2124" s="1"/>
      <c r="QDP2124" s="1"/>
      <c r="QDQ2124" s="1"/>
      <c r="QDR2124" s="1"/>
      <c r="QDS2124" s="1"/>
      <c r="QDT2124" s="1"/>
      <c r="QDU2124" s="1"/>
      <c r="QDV2124" s="1"/>
      <c r="QDW2124" s="1"/>
      <c r="QDX2124" s="1"/>
      <c r="QDY2124" s="1"/>
      <c r="QDZ2124" s="1"/>
      <c r="QEA2124" s="1"/>
      <c r="QEB2124" s="1"/>
      <c r="QEC2124" s="1"/>
      <c r="QED2124" s="1"/>
      <c r="QEE2124" s="1"/>
      <c r="QEF2124" s="1"/>
      <c r="QEG2124" s="1"/>
      <c r="QEH2124" s="1"/>
      <c r="QEI2124" s="1"/>
      <c r="QEJ2124" s="1"/>
      <c r="QEK2124" s="1"/>
      <c r="QEL2124" s="1"/>
      <c r="QEM2124" s="1"/>
      <c r="QEN2124" s="1"/>
      <c r="QEO2124" s="1"/>
      <c r="QEP2124" s="1"/>
      <c r="QEQ2124" s="1"/>
      <c r="QER2124" s="1"/>
      <c r="QES2124" s="1"/>
      <c r="QET2124" s="1"/>
      <c r="QEU2124" s="1"/>
      <c r="QEV2124" s="1"/>
      <c r="QEW2124" s="1"/>
      <c r="QEX2124" s="1"/>
      <c r="QEY2124" s="1"/>
      <c r="QEZ2124" s="1"/>
      <c r="QFA2124" s="1"/>
      <c r="QFB2124" s="1"/>
      <c r="QFC2124" s="1"/>
      <c r="QFD2124" s="1"/>
      <c r="QFE2124" s="1"/>
      <c r="QFF2124" s="1"/>
      <c r="QFG2124" s="1"/>
      <c r="QFH2124" s="1"/>
      <c r="QFI2124" s="1"/>
      <c r="QFJ2124" s="1"/>
      <c r="QFK2124" s="1"/>
      <c r="QFL2124" s="1"/>
      <c r="QFM2124" s="1"/>
      <c r="QFN2124" s="1"/>
      <c r="QFO2124" s="1"/>
      <c r="QFP2124" s="1"/>
      <c r="QFQ2124" s="1"/>
      <c r="QFR2124" s="1"/>
      <c r="QFS2124" s="1"/>
      <c r="QFT2124" s="1"/>
      <c r="QFU2124" s="1"/>
      <c r="QFV2124" s="1"/>
      <c r="QFW2124" s="1"/>
      <c r="QFX2124" s="1"/>
      <c r="QFY2124" s="1"/>
      <c r="QFZ2124" s="1"/>
      <c r="QGA2124" s="1"/>
      <c r="QGB2124" s="1"/>
      <c r="QGC2124" s="1"/>
      <c r="QGD2124" s="1"/>
      <c r="QGE2124" s="1"/>
      <c r="QGF2124" s="1"/>
      <c r="QGG2124" s="1"/>
      <c r="QGH2124" s="1"/>
      <c r="QGI2124" s="1"/>
      <c r="QGJ2124" s="1"/>
      <c r="QGK2124" s="1"/>
      <c r="QGL2124" s="1"/>
      <c r="QGM2124" s="1"/>
      <c r="QGN2124" s="1"/>
      <c r="QGO2124" s="1"/>
      <c r="QGP2124" s="1"/>
      <c r="QGQ2124" s="1"/>
      <c r="QGR2124" s="1"/>
      <c r="QGS2124" s="1"/>
      <c r="QGT2124" s="1"/>
      <c r="QGU2124" s="1"/>
      <c r="QGV2124" s="1"/>
      <c r="QGW2124" s="1"/>
      <c r="QGX2124" s="1"/>
      <c r="QGY2124" s="1"/>
      <c r="QGZ2124" s="1"/>
      <c r="QHA2124" s="1"/>
      <c r="QHB2124" s="1"/>
      <c r="QHC2124" s="1"/>
      <c r="QHD2124" s="1"/>
      <c r="QHE2124" s="1"/>
      <c r="QHF2124" s="1"/>
      <c r="QHG2124" s="1"/>
      <c r="QHH2124" s="1"/>
      <c r="QHI2124" s="1"/>
      <c r="QHJ2124" s="1"/>
      <c r="QHK2124" s="1"/>
      <c r="QHL2124" s="1"/>
      <c r="QHM2124" s="1"/>
      <c r="QHN2124" s="1"/>
      <c r="QHO2124" s="1"/>
      <c r="QHP2124" s="1"/>
      <c r="QHQ2124" s="1"/>
      <c r="QHR2124" s="1"/>
      <c r="QHS2124" s="1"/>
      <c r="QHT2124" s="1"/>
      <c r="QHU2124" s="1"/>
      <c r="QHV2124" s="1"/>
      <c r="QHW2124" s="1"/>
      <c r="QHX2124" s="1"/>
      <c r="QHY2124" s="1"/>
      <c r="QHZ2124" s="1"/>
      <c r="QIA2124" s="1"/>
      <c r="QIB2124" s="1"/>
      <c r="QIC2124" s="1"/>
      <c r="QID2124" s="1"/>
      <c r="QIE2124" s="1"/>
      <c r="QIF2124" s="1"/>
      <c r="QIG2124" s="1"/>
      <c r="QIH2124" s="1"/>
      <c r="QII2124" s="1"/>
      <c r="QIJ2124" s="1"/>
      <c r="QIK2124" s="1"/>
      <c r="QIL2124" s="1"/>
      <c r="QIM2124" s="1"/>
      <c r="QIN2124" s="1"/>
      <c r="QIO2124" s="1"/>
      <c r="QIP2124" s="1"/>
      <c r="QIQ2124" s="1"/>
      <c r="QIR2124" s="1"/>
      <c r="QIS2124" s="1"/>
      <c r="QIT2124" s="1"/>
      <c r="QIU2124" s="1"/>
      <c r="QIV2124" s="1"/>
      <c r="QIW2124" s="1"/>
      <c r="QIX2124" s="1"/>
      <c r="QIY2124" s="1"/>
      <c r="QIZ2124" s="1"/>
      <c r="QJA2124" s="1"/>
      <c r="QJB2124" s="1"/>
      <c r="QJC2124" s="1"/>
      <c r="QJD2124" s="1"/>
      <c r="QJE2124" s="1"/>
      <c r="QJF2124" s="1"/>
      <c r="QJG2124" s="1"/>
      <c r="QJH2124" s="1"/>
      <c r="QJI2124" s="1"/>
      <c r="QJJ2124" s="1"/>
      <c r="QJK2124" s="1"/>
      <c r="QJL2124" s="1"/>
      <c r="QJM2124" s="1"/>
      <c r="QJN2124" s="1"/>
      <c r="QJO2124" s="1"/>
      <c r="QJP2124" s="1"/>
      <c r="QJQ2124" s="1"/>
      <c r="QJR2124" s="1"/>
      <c r="QJS2124" s="1"/>
      <c r="QJT2124" s="1"/>
      <c r="QJU2124" s="1"/>
      <c r="QJV2124" s="1"/>
      <c r="QJW2124" s="1"/>
      <c r="QJX2124" s="1"/>
      <c r="QJY2124" s="1"/>
      <c r="QJZ2124" s="1"/>
      <c r="QKA2124" s="1"/>
      <c r="QKB2124" s="1"/>
      <c r="QKC2124" s="1"/>
      <c r="QKD2124" s="1"/>
      <c r="QKE2124" s="1"/>
      <c r="QKF2124" s="1"/>
      <c r="QKG2124" s="1"/>
      <c r="QKH2124" s="1"/>
      <c r="QKI2124" s="1"/>
      <c r="QKJ2124" s="1"/>
      <c r="QKK2124" s="1"/>
      <c r="QKL2124" s="1"/>
      <c r="QKM2124" s="1"/>
      <c r="QKN2124" s="1"/>
      <c r="QKO2124" s="1"/>
      <c r="QKP2124" s="1"/>
      <c r="QKQ2124" s="1"/>
      <c r="QKR2124" s="1"/>
      <c r="QKS2124" s="1"/>
      <c r="QKT2124" s="1"/>
      <c r="QKU2124" s="1"/>
      <c r="QKV2124" s="1"/>
      <c r="QKW2124" s="1"/>
      <c r="QKX2124" s="1"/>
      <c r="QKY2124" s="1"/>
      <c r="QKZ2124" s="1"/>
      <c r="QLA2124" s="1"/>
      <c r="QLB2124" s="1"/>
      <c r="QLC2124" s="1"/>
      <c r="QLD2124" s="1"/>
      <c r="QLE2124" s="1"/>
      <c r="QLF2124" s="1"/>
      <c r="QLG2124" s="1"/>
      <c r="QLH2124" s="1"/>
      <c r="QLI2124" s="1"/>
      <c r="QLJ2124" s="1"/>
      <c r="QLK2124" s="1"/>
      <c r="QLL2124" s="1"/>
      <c r="QLM2124" s="1"/>
      <c r="QLN2124" s="1"/>
      <c r="QLO2124" s="1"/>
      <c r="QLP2124" s="1"/>
      <c r="QLQ2124" s="1"/>
      <c r="QLR2124" s="1"/>
      <c r="QLS2124" s="1"/>
      <c r="QLT2124" s="1"/>
      <c r="QLU2124" s="1"/>
      <c r="QLV2124" s="1"/>
      <c r="QLW2124" s="1"/>
      <c r="QLX2124" s="1"/>
      <c r="QLY2124" s="1"/>
      <c r="QLZ2124" s="1"/>
      <c r="QMA2124" s="1"/>
      <c r="QMB2124" s="1"/>
      <c r="QMC2124" s="1"/>
      <c r="QMD2124" s="1"/>
      <c r="QME2124" s="1"/>
      <c r="QMF2124" s="1"/>
      <c r="QMG2124" s="1"/>
      <c r="QMH2124" s="1"/>
      <c r="QMI2124" s="1"/>
      <c r="QMJ2124" s="1"/>
      <c r="QMK2124" s="1"/>
      <c r="QML2124" s="1"/>
      <c r="QMM2124" s="1"/>
      <c r="QMN2124" s="1"/>
      <c r="QMO2124" s="1"/>
      <c r="QMP2124" s="1"/>
      <c r="QMQ2124" s="1"/>
      <c r="QMR2124" s="1"/>
      <c r="QMS2124" s="1"/>
      <c r="QMT2124" s="1"/>
      <c r="QMU2124" s="1"/>
      <c r="QMV2124" s="1"/>
      <c r="QMW2124" s="1"/>
      <c r="QMX2124" s="1"/>
      <c r="QMY2124" s="1"/>
      <c r="QMZ2124" s="1"/>
      <c r="QNA2124" s="1"/>
      <c r="QNB2124" s="1"/>
      <c r="QNC2124" s="1"/>
      <c r="QND2124" s="1"/>
      <c r="QNE2124" s="1"/>
      <c r="QNF2124" s="1"/>
      <c r="QNG2124" s="1"/>
      <c r="QNH2124" s="1"/>
      <c r="QNI2124" s="1"/>
      <c r="QNJ2124" s="1"/>
      <c r="QNK2124" s="1"/>
      <c r="QNL2124" s="1"/>
      <c r="QNM2124" s="1"/>
      <c r="QNN2124" s="1"/>
      <c r="QNO2124" s="1"/>
      <c r="QNP2124" s="1"/>
      <c r="QNQ2124" s="1"/>
      <c r="QNR2124" s="1"/>
      <c r="QNS2124" s="1"/>
      <c r="QNT2124" s="1"/>
      <c r="QNU2124" s="1"/>
      <c r="QNV2124" s="1"/>
      <c r="QNW2124" s="1"/>
      <c r="QNX2124" s="1"/>
      <c r="QNY2124" s="1"/>
      <c r="QNZ2124" s="1"/>
      <c r="QOA2124" s="1"/>
      <c r="QOB2124" s="1"/>
      <c r="QOC2124" s="1"/>
      <c r="QOD2124" s="1"/>
      <c r="QOE2124" s="1"/>
      <c r="QOF2124" s="1"/>
      <c r="QOG2124" s="1"/>
      <c r="QOH2124" s="1"/>
      <c r="QOI2124" s="1"/>
      <c r="QOJ2124" s="1"/>
      <c r="QOK2124" s="1"/>
      <c r="QOL2124" s="1"/>
      <c r="QOM2124" s="1"/>
      <c r="QON2124" s="1"/>
      <c r="QOO2124" s="1"/>
      <c r="QOP2124" s="1"/>
      <c r="QOQ2124" s="1"/>
      <c r="QOR2124" s="1"/>
      <c r="QOS2124" s="1"/>
      <c r="QOT2124" s="1"/>
      <c r="QOU2124" s="1"/>
      <c r="QOV2124" s="1"/>
      <c r="QOW2124" s="1"/>
      <c r="QOX2124" s="1"/>
      <c r="QOY2124" s="1"/>
      <c r="QOZ2124" s="1"/>
      <c r="QPA2124" s="1"/>
      <c r="QPB2124" s="1"/>
      <c r="QPC2124" s="1"/>
      <c r="QPD2124" s="1"/>
      <c r="QPE2124" s="1"/>
      <c r="QPF2124" s="1"/>
      <c r="QPG2124" s="1"/>
      <c r="QPH2124" s="1"/>
      <c r="QPI2124" s="1"/>
      <c r="QPJ2124" s="1"/>
      <c r="QPK2124" s="1"/>
      <c r="QPL2124" s="1"/>
      <c r="QPM2124" s="1"/>
      <c r="QPN2124" s="1"/>
      <c r="QPO2124" s="1"/>
      <c r="QPP2124" s="1"/>
      <c r="QPQ2124" s="1"/>
      <c r="QPR2124" s="1"/>
      <c r="QPS2124" s="1"/>
      <c r="QPT2124" s="1"/>
      <c r="QPU2124" s="1"/>
      <c r="QPV2124" s="1"/>
      <c r="QPW2124" s="1"/>
      <c r="QPX2124" s="1"/>
      <c r="QPY2124" s="1"/>
      <c r="QPZ2124" s="1"/>
      <c r="QQA2124" s="1"/>
      <c r="QQB2124" s="1"/>
      <c r="QQC2124" s="1"/>
      <c r="QQD2124" s="1"/>
      <c r="QQE2124" s="1"/>
      <c r="QQF2124" s="1"/>
      <c r="QQG2124" s="1"/>
      <c r="QQH2124" s="1"/>
      <c r="QQI2124" s="1"/>
      <c r="QQJ2124" s="1"/>
      <c r="QQK2124" s="1"/>
      <c r="QQL2124" s="1"/>
      <c r="QQM2124" s="1"/>
      <c r="QQN2124" s="1"/>
      <c r="QQO2124" s="1"/>
      <c r="QQP2124" s="1"/>
      <c r="QQQ2124" s="1"/>
      <c r="QQR2124" s="1"/>
      <c r="QQS2124" s="1"/>
      <c r="QQT2124" s="1"/>
      <c r="QQU2124" s="1"/>
      <c r="QQV2124" s="1"/>
      <c r="QQW2124" s="1"/>
      <c r="QQX2124" s="1"/>
      <c r="QQY2124" s="1"/>
      <c r="QQZ2124" s="1"/>
      <c r="QRA2124" s="1"/>
      <c r="QRB2124" s="1"/>
      <c r="QRC2124" s="1"/>
      <c r="QRD2124" s="1"/>
      <c r="QRE2124" s="1"/>
      <c r="QRF2124" s="1"/>
      <c r="QRG2124" s="1"/>
      <c r="QRH2124" s="1"/>
      <c r="QRI2124" s="1"/>
      <c r="QRJ2124" s="1"/>
      <c r="QRK2124" s="1"/>
      <c r="QRL2124" s="1"/>
      <c r="QRM2124" s="1"/>
      <c r="QRN2124" s="1"/>
      <c r="QRO2124" s="1"/>
      <c r="QRP2124" s="1"/>
      <c r="QRQ2124" s="1"/>
      <c r="QRR2124" s="1"/>
      <c r="QRS2124" s="1"/>
      <c r="QRT2124" s="1"/>
      <c r="QRU2124" s="1"/>
      <c r="QRV2124" s="1"/>
      <c r="QRW2124" s="1"/>
      <c r="QRX2124" s="1"/>
      <c r="QRY2124" s="1"/>
      <c r="QRZ2124" s="1"/>
      <c r="QSA2124" s="1"/>
      <c r="QSB2124" s="1"/>
      <c r="QSC2124" s="1"/>
      <c r="QSD2124" s="1"/>
      <c r="QSE2124" s="1"/>
      <c r="QSF2124" s="1"/>
      <c r="QSG2124" s="1"/>
      <c r="QSH2124" s="1"/>
      <c r="QSI2124" s="1"/>
      <c r="QSJ2124" s="1"/>
      <c r="QSK2124" s="1"/>
      <c r="QSL2124" s="1"/>
      <c r="QSM2124" s="1"/>
      <c r="QSN2124" s="1"/>
      <c r="QSO2124" s="1"/>
      <c r="QSP2124" s="1"/>
      <c r="QSQ2124" s="1"/>
      <c r="QSR2124" s="1"/>
      <c r="QSS2124" s="1"/>
      <c r="QST2124" s="1"/>
      <c r="QSU2124" s="1"/>
      <c r="QSV2124" s="1"/>
      <c r="QSW2124" s="1"/>
      <c r="QSX2124" s="1"/>
      <c r="QSY2124" s="1"/>
      <c r="QSZ2124" s="1"/>
      <c r="QTA2124" s="1"/>
      <c r="QTB2124" s="1"/>
      <c r="QTC2124" s="1"/>
      <c r="QTD2124" s="1"/>
      <c r="QTE2124" s="1"/>
      <c r="QTF2124" s="1"/>
      <c r="QTG2124" s="1"/>
      <c r="QTH2124" s="1"/>
      <c r="QTI2124" s="1"/>
      <c r="QTJ2124" s="1"/>
      <c r="QTK2124" s="1"/>
      <c r="QTL2124" s="1"/>
      <c r="QTM2124" s="1"/>
      <c r="QTN2124" s="1"/>
      <c r="QTO2124" s="1"/>
      <c r="QTP2124" s="1"/>
      <c r="QTQ2124" s="1"/>
      <c r="QTR2124" s="1"/>
      <c r="QTS2124" s="1"/>
      <c r="QTT2124" s="1"/>
      <c r="QTU2124" s="1"/>
      <c r="QTV2124" s="1"/>
      <c r="QTW2124" s="1"/>
      <c r="QTX2124" s="1"/>
      <c r="QTY2124" s="1"/>
      <c r="QTZ2124" s="1"/>
      <c r="QUA2124" s="1"/>
      <c r="QUB2124" s="1"/>
      <c r="QUC2124" s="1"/>
      <c r="QUD2124" s="1"/>
      <c r="QUE2124" s="1"/>
      <c r="QUF2124" s="1"/>
      <c r="QUG2124" s="1"/>
      <c r="QUH2124" s="1"/>
      <c r="QUI2124" s="1"/>
      <c r="QUJ2124" s="1"/>
      <c r="QUK2124" s="1"/>
      <c r="QUL2124" s="1"/>
      <c r="QUM2124" s="1"/>
      <c r="QUN2124" s="1"/>
      <c r="QUO2124" s="1"/>
      <c r="QUP2124" s="1"/>
      <c r="QUQ2124" s="1"/>
      <c r="QUR2124" s="1"/>
      <c r="QUS2124" s="1"/>
      <c r="QUT2124" s="1"/>
      <c r="QUU2124" s="1"/>
      <c r="QUV2124" s="1"/>
      <c r="QUW2124" s="1"/>
      <c r="QUX2124" s="1"/>
      <c r="QUY2124" s="1"/>
      <c r="QUZ2124" s="1"/>
      <c r="QVA2124" s="1"/>
      <c r="QVB2124" s="1"/>
      <c r="QVC2124" s="1"/>
      <c r="QVD2124" s="1"/>
      <c r="QVE2124" s="1"/>
      <c r="QVF2124" s="1"/>
      <c r="QVG2124" s="1"/>
      <c r="QVH2124" s="1"/>
      <c r="QVI2124" s="1"/>
      <c r="QVJ2124" s="1"/>
      <c r="QVK2124" s="1"/>
      <c r="QVL2124" s="1"/>
      <c r="QVM2124" s="1"/>
      <c r="QVN2124" s="1"/>
      <c r="QVO2124" s="1"/>
      <c r="QVP2124" s="1"/>
      <c r="QVQ2124" s="1"/>
      <c r="QVR2124" s="1"/>
      <c r="QVS2124" s="1"/>
      <c r="QVT2124" s="1"/>
      <c r="QVU2124" s="1"/>
      <c r="QVV2124" s="1"/>
      <c r="QVW2124" s="1"/>
      <c r="QVX2124" s="1"/>
      <c r="QVY2124" s="1"/>
      <c r="QVZ2124" s="1"/>
      <c r="QWA2124" s="1"/>
      <c r="QWB2124" s="1"/>
      <c r="QWC2124" s="1"/>
      <c r="QWD2124" s="1"/>
      <c r="QWE2124" s="1"/>
      <c r="QWF2124" s="1"/>
      <c r="QWG2124" s="1"/>
      <c r="QWH2124" s="1"/>
      <c r="QWI2124" s="1"/>
      <c r="QWJ2124" s="1"/>
      <c r="QWK2124" s="1"/>
      <c r="QWL2124" s="1"/>
      <c r="QWM2124" s="1"/>
      <c r="QWN2124" s="1"/>
      <c r="QWO2124" s="1"/>
      <c r="QWP2124" s="1"/>
      <c r="QWQ2124" s="1"/>
      <c r="QWR2124" s="1"/>
      <c r="QWS2124" s="1"/>
      <c r="QWT2124" s="1"/>
      <c r="QWU2124" s="1"/>
      <c r="QWV2124" s="1"/>
      <c r="QWW2124" s="1"/>
      <c r="QWX2124" s="1"/>
      <c r="QWY2124" s="1"/>
      <c r="QWZ2124" s="1"/>
      <c r="QXA2124" s="1"/>
      <c r="QXB2124" s="1"/>
      <c r="QXC2124" s="1"/>
      <c r="QXD2124" s="1"/>
      <c r="QXE2124" s="1"/>
      <c r="QXF2124" s="1"/>
      <c r="QXG2124" s="1"/>
      <c r="QXH2124" s="1"/>
      <c r="QXI2124" s="1"/>
      <c r="QXJ2124" s="1"/>
      <c r="QXK2124" s="1"/>
      <c r="QXL2124" s="1"/>
      <c r="QXM2124" s="1"/>
      <c r="QXN2124" s="1"/>
      <c r="QXO2124" s="1"/>
      <c r="QXP2124" s="1"/>
      <c r="QXQ2124" s="1"/>
      <c r="QXR2124" s="1"/>
      <c r="QXS2124" s="1"/>
      <c r="QXT2124" s="1"/>
      <c r="QXU2124" s="1"/>
      <c r="QXV2124" s="1"/>
      <c r="QXW2124" s="1"/>
      <c r="QXX2124" s="1"/>
      <c r="QXY2124" s="1"/>
      <c r="QXZ2124" s="1"/>
      <c r="QYA2124" s="1"/>
      <c r="QYB2124" s="1"/>
      <c r="QYC2124" s="1"/>
      <c r="QYD2124" s="1"/>
      <c r="QYE2124" s="1"/>
      <c r="QYF2124" s="1"/>
      <c r="QYG2124" s="1"/>
      <c r="QYH2124" s="1"/>
      <c r="QYI2124" s="1"/>
      <c r="QYJ2124" s="1"/>
      <c r="QYK2124" s="1"/>
      <c r="QYL2124" s="1"/>
      <c r="QYM2124" s="1"/>
      <c r="QYN2124" s="1"/>
      <c r="QYO2124" s="1"/>
      <c r="QYP2124" s="1"/>
      <c r="QYQ2124" s="1"/>
      <c r="QYR2124" s="1"/>
      <c r="QYS2124" s="1"/>
      <c r="QYT2124" s="1"/>
      <c r="QYU2124" s="1"/>
      <c r="QYV2124" s="1"/>
      <c r="QYW2124" s="1"/>
      <c r="QYX2124" s="1"/>
      <c r="QYY2124" s="1"/>
      <c r="QYZ2124" s="1"/>
      <c r="QZA2124" s="1"/>
      <c r="QZB2124" s="1"/>
      <c r="QZC2124" s="1"/>
      <c r="QZD2124" s="1"/>
      <c r="QZE2124" s="1"/>
      <c r="QZF2124" s="1"/>
      <c r="QZG2124" s="1"/>
      <c r="QZH2124" s="1"/>
      <c r="QZI2124" s="1"/>
      <c r="QZJ2124" s="1"/>
      <c r="QZK2124" s="1"/>
      <c r="QZL2124" s="1"/>
      <c r="QZM2124" s="1"/>
      <c r="QZN2124" s="1"/>
      <c r="QZO2124" s="1"/>
      <c r="QZP2124" s="1"/>
      <c r="QZQ2124" s="1"/>
      <c r="QZR2124" s="1"/>
      <c r="QZS2124" s="1"/>
      <c r="QZT2124" s="1"/>
      <c r="QZU2124" s="1"/>
      <c r="QZV2124" s="1"/>
      <c r="QZW2124" s="1"/>
      <c r="QZX2124" s="1"/>
      <c r="QZY2124" s="1"/>
      <c r="QZZ2124" s="1"/>
      <c r="RAA2124" s="1"/>
      <c r="RAB2124" s="1"/>
      <c r="RAC2124" s="1"/>
      <c r="RAD2124" s="1"/>
      <c r="RAE2124" s="1"/>
      <c r="RAF2124" s="1"/>
      <c r="RAG2124" s="1"/>
      <c r="RAH2124" s="1"/>
      <c r="RAI2124" s="1"/>
      <c r="RAJ2124" s="1"/>
      <c r="RAK2124" s="1"/>
      <c r="RAL2124" s="1"/>
      <c r="RAM2124" s="1"/>
      <c r="RAN2124" s="1"/>
      <c r="RAO2124" s="1"/>
      <c r="RAP2124" s="1"/>
      <c r="RAQ2124" s="1"/>
      <c r="RAR2124" s="1"/>
      <c r="RAS2124" s="1"/>
      <c r="RAT2124" s="1"/>
      <c r="RAU2124" s="1"/>
      <c r="RAV2124" s="1"/>
      <c r="RAW2124" s="1"/>
      <c r="RAX2124" s="1"/>
      <c r="RAY2124" s="1"/>
      <c r="RAZ2124" s="1"/>
      <c r="RBA2124" s="1"/>
      <c r="RBB2124" s="1"/>
      <c r="RBC2124" s="1"/>
      <c r="RBD2124" s="1"/>
      <c r="RBE2124" s="1"/>
      <c r="RBF2124" s="1"/>
      <c r="RBG2124" s="1"/>
      <c r="RBH2124" s="1"/>
      <c r="RBI2124" s="1"/>
      <c r="RBJ2124" s="1"/>
      <c r="RBK2124" s="1"/>
      <c r="RBL2124" s="1"/>
      <c r="RBM2124" s="1"/>
      <c r="RBN2124" s="1"/>
      <c r="RBO2124" s="1"/>
      <c r="RBP2124" s="1"/>
      <c r="RBQ2124" s="1"/>
      <c r="RBR2124" s="1"/>
      <c r="RBS2124" s="1"/>
      <c r="RBT2124" s="1"/>
      <c r="RBU2124" s="1"/>
      <c r="RBV2124" s="1"/>
      <c r="RBW2124" s="1"/>
      <c r="RBX2124" s="1"/>
      <c r="RBY2124" s="1"/>
      <c r="RBZ2124" s="1"/>
      <c r="RCA2124" s="1"/>
      <c r="RCB2124" s="1"/>
      <c r="RCC2124" s="1"/>
      <c r="RCD2124" s="1"/>
      <c r="RCE2124" s="1"/>
      <c r="RCF2124" s="1"/>
      <c r="RCG2124" s="1"/>
      <c r="RCH2124" s="1"/>
      <c r="RCI2124" s="1"/>
      <c r="RCJ2124" s="1"/>
      <c r="RCK2124" s="1"/>
      <c r="RCL2124" s="1"/>
      <c r="RCM2124" s="1"/>
      <c r="RCN2124" s="1"/>
      <c r="RCO2124" s="1"/>
      <c r="RCP2124" s="1"/>
      <c r="RCQ2124" s="1"/>
      <c r="RCR2124" s="1"/>
      <c r="RCS2124" s="1"/>
      <c r="RCT2124" s="1"/>
      <c r="RCU2124" s="1"/>
      <c r="RCV2124" s="1"/>
      <c r="RCW2124" s="1"/>
      <c r="RCX2124" s="1"/>
      <c r="RCY2124" s="1"/>
      <c r="RCZ2124" s="1"/>
      <c r="RDA2124" s="1"/>
      <c r="RDB2124" s="1"/>
      <c r="RDC2124" s="1"/>
      <c r="RDD2124" s="1"/>
      <c r="RDE2124" s="1"/>
      <c r="RDF2124" s="1"/>
      <c r="RDG2124" s="1"/>
      <c r="RDH2124" s="1"/>
      <c r="RDI2124" s="1"/>
      <c r="RDJ2124" s="1"/>
      <c r="RDK2124" s="1"/>
      <c r="RDL2124" s="1"/>
      <c r="RDM2124" s="1"/>
      <c r="RDN2124" s="1"/>
      <c r="RDO2124" s="1"/>
      <c r="RDP2124" s="1"/>
      <c r="RDQ2124" s="1"/>
      <c r="RDR2124" s="1"/>
      <c r="RDS2124" s="1"/>
      <c r="RDT2124" s="1"/>
      <c r="RDU2124" s="1"/>
      <c r="RDV2124" s="1"/>
      <c r="RDW2124" s="1"/>
      <c r="RDX2124" s="1"/>
      <c r="RDY2124" s="1"/>
      <c r="RDZ2124" s="1"/>
      <c r="REA2124" s="1"/>
      <c r="REB2124" s="1"/>
      <c r="REC2124" s="1"/>
      <c r="RED2124" s="1"/>
      <c r="REE2124" s="1"/>
      <c r="REF2124" s="1"/>
      <c r="REG2124" s="1"/>
      <c r="REH2124" s="1"/>
      <c r="REI2124" s="1"/>
      <c r="REJ2124" s="1"/>
      <c r="REK2124" s="1"/>
      <c r="REL2124" s="1"/>
      <c r="REM2124" s="1"/>
      <c r="REN2124" s="1"/>
      <c r="REO2124" s="1"/>
      <c r="REP2124" s="1"/>
      <c r="REQ2124" s="1"/>
      <c r="RER2124" s="1"/>
      <c r="RES2124" s="1"/>
      <c r="RET2124" s="1"/>
      <c r="REU2124" s="1"/>
      <c r="REV2124" s="1"/>
      <c r="REW2124" s="1"/>
      <c r="REX2124" s="1"/>
      <c r="REY2124" s="1"/>
      <c r="REZ2124" s="1"/>
      <c r="RFA2124" s="1"/>
      <c r="RFB2124" s="1"/>
      <c r="RFC2124" s="1"/>
      <c r="RFD2124" s="1"/>
      <c r="RFE2124" s="1"/>
      <c r="RFF2124" s="1"/>
      <c r="RFG2124" s="1"/>
      <c r="RFH2124" s="1"/>
      <c r="RFI2124" s="1"/>
      <c r="RFJ2124" s="1"/>
      <c r="RFK2124" s="1"/>
      <c r="RFL2124" s="1"/>
      <c r="RFM2124" s="1"/>
      <c r="RFN2124" s="1"/>
      <c r="RFO2124" s="1"/>
      <c r="RFP2124" s="1"/>
      <c r="RFQ2124" s="1"/>
      <c r="RFR2124" s="1"/>
      <c r="RFS2124" s="1"/>
      <c r="RFT2124" s="1"/>
      <c r="RFU2124" s="1"/>
      <c r="RFV2124" s="1"/>
      <c r="RFW2124" s="1"/>
      <c r="RFX2124" s="1"/>
      <c r="RFY2124" s="1"/>
      <c r="RFZ2124" s="1"/>
      <c r="RGA2124" s="1"/>
      <c r="RGB2124" s="1"/>
      <c r="RGC2124" s="1"/>
      <c r="RGD2124" s="1"/>
      <c r="RGE2124" s="1"/>
      <c r="RGF2124" s="1"/>
      <c r="RGG2124" s="1"/>
      <c r="RGH2124" s="1"/>
      <c r="RGI2124" s="1"/>
      <c r="RGJ2124" s="1"/>
      <c r="RGK2124" s="1"/>
      <c r="RGL2124" s="1"/>
      <c r="RGM2124" s="1"/>
      <c r="RGN2124" s="1"/>
      <c r="RGO2124" s="1"/>
      <c r="RGP2124" s="1"/>
      <c r="RGQ2124" s="1"/>
      <c r="RGR2124" s="1"/>
      <c r="RGS2124" s="1"/>
      <c r="RGT2124" s="1"/>
      <c r="RGU2124" s="1"/>
      <c r="RGV2124" s="1"/>
      <c r="RGW2124" s="1"/>
      <c r="RGX2124" s="1"/>
      <c r="RGY2124" s="1"/>
      <c r="RGZ2124" s="1"/>
      <c r="RHA2124" s="1"/>
      <c r="RHB2124" s="1"/>
      <c r="RHC2124" s="1"/>
      <c r="RHD2124" s="1"/>
      <c r="RHE2124" s="1"/>
      <c r="RHF2124" s="1"/>
      <c r="RHG2124" s="1"/>
      <c r="RHH2124" s="1"/>
      <c r="RHI2124" s="1"/>
      <c r="RHJ2124" s="1"/>
      <c r="RHK2124" s="1"/>
      <c r="RHL2124" s="1"/>
      <c r="RHM2124" s="1"/>
      <c r="RHN2124" s="1"/>
      <c r="RHO2124" s="1"/>
      <c r="RHP2124" s="1"/>
      <c r="RHQ2124" s="1"/>
      <c r="RHR2124" s="1"/>
      <c r="RHS2124" s="1"/>
      <c r="RHT2124" s="1"/>
      <c r="RHU2124" s="1"/>
      <c r="RHV2124" s="1"/>
      <c r="RHW2124" s="1"/>
      <c r="RHX2124" s="1"/>
      <c r="RHY2124" s="1"/>
      <c r="RHZ2124" s="1"/>
      <c r="RIA2124" s="1"/>
      <c r="RIB2124" s="1"/>
      <c r="RIC2124" s="1"/>
      <c r="RID2124" s="1"/>
      <c r="RIE2124" s="1"/>
      <c r="RIF2124" s="1"/>
      <c r="RIG2124" s="1"/>
      <c r="RIH2124" s="1"/>
      <c r="RII2124" s="1"/>
      <c r="RIJ2124" s="1"/>
      <c r="RIK2124" s="1"/>
      <c r="RIL2124" s="1"/>
      <c r="RIM2124" s="1"/>
      <c r="RIN2124" s="1"/>
      <c r="RIO2124" s="1"/>
      <c r="RIP2124" s="1"/>
      <c r="RIQ2124" s="1"/>
      <c r="RIR2124" s="1"/>
      <c r="RIS2124" s="1"/>
      <c r="RIT2124" s="1"/>
      <c r="RIU2124" s="1"/>
      <c r="RIV2124" s="1"/>
      <c r="RIW2124" s="1"/>
      <c r="RIX2124" s="1"/>
      <c r="RIY2124" s="1"/>
      <c r="RIZ2124" s="1"/>
      <c r="RJA2124" s="1"/>
      <c r="RJB2124" s="1"/>
      <c r="RJC2124" s="1"/>
      <c r="RJD2124" s="1"/>
      <c r="RJE2124" s="1"/>
      <c r="RJF2124" s="1"/>
      <c r="RJG2124" s="1"/>
      <c r="RJH2124" s="1"/>
      <c r="RJI2124" s="1"/>
      <c r="RJJ2124" s="1"/>
      <c r="RJK2124" s="1"/>
      <c r="RJL2124" s="1"/>
      <c r="RJM2124" s="1"/>
      <c r="RJN2124" s="1"/>
      <c r="RJO2124" s="1"/>
      <c r="RJP2124" s="1"/>
      <c r="RJQ2124" s="1"/>
      <c r="RJR2124" s="1"/>
      <c r="RJS2124" s="1"/>
      <c r="RJT2124" s="1"/>
      <c r="RJU2124" s="1"/>
      <c r="RJV2124" s="1"/>
      <c r="RJW2124" s="1"/>
      <c r="RJX2124" s="1"/>
      <c r="RJY2124" s="1"/>
      <c r="RJZ2124" s="1"/>
      <c r="RKA2124" s="1"/>
      <c r="RKB2124" s="1"/>
      <c r="RKC2124" s="1"/>
      <c r="RKD2124" s="1"/>
      <c r="RKE2124" s="1"/>
      <c r="RKF2124" s="1"/>
      <c r="RKG2124" s="1"/>
      <c r="RKH2124" s="1"/>
      <c r="RKI2124" s="1"/>
      <c r="RKJ2124" s="1"/>
      <c r="RKK2124" s="1"/>
      <c r="RKL2124" s="1"/>
      <c r="RKM2124" s="1"/>
      <c r="RKN2124" s="1"/>
      <c r="RKO2124" s="1"/>
      <c r="RKP2124" s="1"/>
      <c r="RKQ2124" s="1"/>
      <c r="RKR2124" s="1"/>
      <c r="RKS2124" s="1"/>
      <c r="RKT2124" s="1"/>
      <c r="RKU2124" s="1"/>
      <c r="RKV2124" s="1"/>
      <c r="RKW2124" s="1"/>
      <c r="RKX2124" s="1"/>
      <c r="RKY2124" s="1"/>
      <c r="RKZ2124" s="1"/>
      <c r="RLA2124" s="1"/>
      <c r="RLB2124" s="1"/>
      <c r="RLC2124" s="1"/>
      <c r="RLD2124" s="1"/>
      <c r="RLE2124" s="1"/>
      <c r="RLF2124" s="1"/>
      <c r="RLG2124" s="1"/>
      <c r="RLH2124" s="1"/>
      <c r="RLI2124" s="1"/>
      <c r="RLJ2124" s="1"/>
      <c r="RLK2124" s="1"/>
      <c r="RLL2124" s="1"/>
      <c r="RLM2124" s="1"/>
      <c r="RLN2124" s="1"/>
      <c r="RLO2124" s="1"/>
      <c r="RLP2124" s="1"/>
      <c r="RLQ2124" s="1"/>
      <c r="RLR2124" s="1"/>
      <c r="RLS2124" s="1"/>
      <c r="RLT2124" s="1"/>
      <c r="RLU2124" s="1"/>
      <c r="RLV2124" s="1"/>
      <c r="RLW2124" s="1"/>
      <c r="RLX2124" s="1"/>
      <c r="RLY2124" s="1"/>
      <c r="RLZ2124" s="1"/>
      <c r="RMA2124" s="1"/>
      <c r="RMB2124" s="1"/>
      <c r="RMC2124" s="1"/>
      <c r="RMD2124" s="1"/>
      <c r="RME2124" s="1"/>
      <c r="RMF2124" s="1"/>
      <c r="RMG2124" s="1"/>
      <c r="RMH2124" s="1"/>
      <c r="RMI2124" s="1"/>
      <c r="RMJ2124" s="1"/>
      <c r="RMK2124" s="1"/>
      <c r="RML2124" s="1"/>
      <c r="RMM2124" s="1"/>
      <c r="RMN2124" s="1"/>
      <c r="RMO2124" s="1"/>
      <c r="RMP2124" s="1"/>
      <c r="RMQ2124" s="1"/>
      <c r="RMR2124" s="1"/>
      <c r="RMS2124" s="1"/>
      <c r="RMT2124" s="1"/>
      <c r="RMU2124" s="1"/>
      <c r="RMV2124" s="1"/>
      <c r="RMW2124" s="1"/>
      <c r="RMX2124" s="1"/>
      <c r="RMY2124" s="1"/>
      <c r="RMZ2124" s="1"/>
      <c r="RNA2124" s="1"/>
      <c r="RNB2124" s="1"/>
      <c r="RNC2124" s="1"/>
      <c r="RND2124" s="1"/>
      <c r="RNE2124" s="1"/>
      <c r="RNF2124" s="1"/>
      <c r="RNG2124" s="1"/>
      <c r="RNH2124" s="1"/>
      <c r="RNI2124" s="1"/>
      <c r="RNJ2124" s="1"/>
      <c r="RNK2124" s="1"/>
      <c r="RNL2124" s="1"/>
      <c r="RNM2124" s="1"/>
      <c r="RNN2124" s="1"/>
      <c r="RNO2124" s="1"/>
      <c r="RNP2124" s="1"/>
      <c r="RNQ2124" s="1"/>
      <c r="RNR2124" s="1"/>
      <c r="RNS2124" s="1"/>
      <c r="RNT2124" s="1"/>
      <c r="RNU2124" s="1"/>
      <c r="RNV2124" s="1"/>
      <c r="RNW2124" s="1"/>
      <c r="RNX2124" s="1"/>
      <c r="RNY2124" s="1"/>
      <c r="RNZ2124" s="1"/>
      <c r="ROA2124" s="1"/>
      <c r="ROB2124" s="1"/>
      <c r="ROC2124" s="1"/>
      <c r="ROD2124" s="1"/>
      <c r="ROE2124" s="1"/>
      <c r="ROF2124" s="1"/>
      <c r="ROG2124" s="1"/>
      <c r="ROH2124" s="1"/>
      <c r="ROI2124" s="1"/>
      <c r="ROJ2124" s="1"/>
      <c r="ROK2124" s="1"/>
      <c r="ROL2124" s="1"/>
      <c r="ROM2124" s="1"/>
      <c r="RON2124" s="1"/>
      <c r="ROO2124" s="1"/>
      <c r="ROP2124" s="1"/>
      <c r="ROQ2124" s="1"/>
      <c r="ROR2124" s="1"/>
      <c r="ROS2124" s="1"/>
      <c r="ROT2124" s="1"/>
      <c r="ROU2124" s="1"/>
      <c r="ROV2124" s="1"/>
      <c r="ROW2124" s="1"/>
      <c r="ROX2124" s="1"/>
      <c r="ROY2124" s="1"/>
      <c r="ROZ2124" s="1"/>
      <c r="RPA2124" s="1"/>
      <c r="RPB2124" s="1"/>
      <c r="RPC2124" s="1"/>
      <c r="RPD2124" s="1"/>
      <c r="RPE2124" s="1"/>
      <c r="RPF2124" s="1"/>
      <c r="RPG2124" s="1"/>
      <c r="RPH2124" s="1"/>
      <c r="RPI2124" s="1"/>
      <c r="RPJ2124" s="1"/>
      <c r="RPK2124" s="1"/>
      <c r="RPL2124" s="1"/>
      <c r="RPM2124" s="1"/>
      <c r="RPN2124" s="1"/>
      <c r="RPO2124" s="1"/>
      <c r="RPP2124" s="1"/>
      <c r="RPQ2124" s="1"/>
      <c r="RPR2124" s="1"/>
      <c r="RPS2124" s="1"/>
      <c r="RPT2124" s="1"/>
      <c r="RPU2124" s="1"/>
      <c r="RPV2124" s="1"/>
      <c r="RPW2124" s="1"/>
      <c r="RPX2124" s="1"/>
      <c r="RPY2124" s="1"/>
      <c r="RPZ2124" s="1"/>
      <c r="RQA2124" s="1"/>
      <c r="RQB2124" s="1"/>
      <c r="RQC2124" s="1"/>
      <c r="RQD2124" s="1"/>
      <c r="RQE2124" s="1"/>
      <c r="RQF2124" s="1"/>
      <c r="RQG2124" s="1"/>
      <c r="RQH2124" s="1"/>
      <c r="RQI2124" s="1"/>
      <c r="RQJ2124" s="1"/>
      <c r="RQK2124" s="1"/>
      <c r="RQL2124" s="1"/>
      <c r="RQM2124" s="1"/>
      <c r="RQN2124" s="1"/>
      <c r="RQO2124" s="1"/>
      <c r="RQP2124" s="1"/>
      <c r="RQQ2124" s="1"/>
      <c r="RQR2124" s="1"/>
      <c r="RQS2124" s="1"/>
      <c r="RQT2124" s="1"/>
      <c r="RQU2124" s="1"/>
      <c r="RQV2124" s="1"/>
      <c r="RQW2124" s="1"/>
      <c r="RQX2124" s="1"/>
      <c r="RQY2124" s="1"/>
      <c r="RQZ2124" s="1"/>
      <c r="RRA2124" s="1"/>
      <c r="RRB2124" s="1"/>
      <c r="RRC2124" s="1"/>
      <c r="RRD2124" s="1"/>
      <c r="RRE2124" s="1"/>
      <c r="RRF2124" s="1"/>
      <c r="RRG2124" s="1"/>
      <c r="RRH2124" s="1"/>
      <c r="RRI2124" s="1"/>
      <c r="RRJ2124" s="1"/>
      <c r="RRK2124" s="1"/>
      <c r="RRL2124" s="1"/>
      <c r="RRM2124" s="1"/>
      <c r="RRN2124" s="1"/>
      <c r="RRO2124" s="1"/>
      <c r="RRP2124" s="1"/>
      <c r="RRQ2124" s="1"/>
      <c r="RRR2124" s="1"/>
      <c r="RRS2124" s="1"/>
      <c r="RRT2124" s="1"/>
      <c r="RRU2124" s="1"/>
      <c r="RRV2124" s="1"/>
      <c r="RRW2124" s="1"/>
      <c r="RRX2124" s="1"/>
      <c r="RRY2124" s="1"/>
      <c r="RRZ2124" s="1"/>
      <c r="RSA2124" s="1"/>
      <c r="RSB2124" s="1"/>
      <c r="RSC2124" s="1"/>
      <c r="RSD2124" s="1"/>
      <c r="RSE2124" s="1"/>
      <c r="RSF2124" s="1"/>
      <c r="RSG2124" s="1"/>
      <c r="RSH2124" s="1"/>
      <c r="RSI2124" s="1"/>
      <c r="RSJ2124" s="1"/>
      <c r="RSK2124" s="1"/>
      <c r="RSL2124" s="1"/>
      <c r="RSM2124" s="1"/>
      <c r="RSN2124" s="1"/>
      <c r="RSO2124" s="1"/>
      <c r="RSP2124" s="1"/>
      <c r="RSQ2124" s="1"/>
      <c r="RSR2124" s="1"/>
      <c r="RSS2124" s="1"/>
      <c r="RST2124" s="1"/>
      <c r="RSU2124" s="1"/>
      <c r="RSV2124" s="1"/>
      <c r="RSW2124" s="1"/>
      <c r="RSX2124" s="1"/>
      <c r="RSY2124" s="1"/>
      <c r="RSZ2124" s="1"/>
      <c r="RTA2124" s="1"/>
      <c r="RTB2124" s="1"/>
      <c r="RTC2124" s="1"/>
      <c r="RTD2124" s="1"/>
      <c r="RTE2124" s="1"/>
      <c r="RTF2124" s="1"/>
      <c r="RTG2124" s="1"/>
      <c r="RTH2124" s="1"/>
      <c r="RTI2124" s="1"/>
      <c r="RTJ2124" s="1"/>
      <c r="RTK2124" s="1"/>
      <c r="RTL2124" s="1"/>
      <c r="RTM2124" s="1"/>
      <c r="RTN2124" s="1"/>
      <c r="RTO2124" s="1"/>
      <c r="RTP2124" s="1"/>
      <c r="RTQ2124" s="1"/>
      <c r="RTR2124" s="1"/>
      <c r="RTS2124" s="1"/>
      <c r="RTT2124" s="1"/>
      <c r="RTU2124" s="1"/>
      <c r="RTV2124" s="1"/>
      <c r="RTW2124" s="1"/>
      <c r="RTX2124" s="1"/>
      <c r="RTY2124" s="1"/>
      <c r="RTZ2124" s="1"/>
      <c r="RUA2124" s="1"/>
      <c r="RUB2124" s="1"/>
      <c r="RUC2124" s="1"/>
      <c r="RUD2124" s="1"/>
      <c r="RUE2124" s="1"/>
      <c r="RUF2124" s="1"/>
      <c r="RUG2124" s="1"/>
      <c r="RUH2124" s="1"/>
      <c r="RUI2124" s="1"/>
      <c r="RUJ2124" s="1"/>
      <c r="RUK2124" s="1"/>
      <c r="RUL2124" s="1"/>
      <c r="RUM2124" s="1"/>
      <c r="RUN2124" s="1"/>
      <c r="RUO2124" s="1"/>
      <c r="RUP2124" s="1"/>
      <c r="RUQ2124" s="1"/>
      <c r="RUR2124" s="1"/>
      <c r="RUS2124" s="1"/>
      <c r="RUT2124" s="1"/>
      <c r="RUU2124" s="1"/>
      <c r="RUV2124" s="1"/>
      <c r="RUW2124" s="1"/>
      <c r="RUX2124" s="1"/>
      <c r="RUY2124" s="1"/>
      <c r="RUZ2124" s="1"/>
      <c r="RVA2124" s="1"/>
      <c r="RVB2124" s="1"/>
      <c r="RVC2124" s="1"/>
      <c r="RVD2124" s="1"/>
      <c r="RVE2124" s="1"/>
      <c r="RVF2124" s="1"/>
      <c r="RVG2124" s="1"/>
      <c r="RVH2124" s="1"/>
      <c r="RVI2124" s="1"/>
      <c r="RVJ2124" s="1"/>
      <c r="RVK2124" s="1"/>
      <c r="RVL2124" s="1"/>
      <c r="RVM2124" s="1"/>
      <c r="RVN2124" s="1"/>
      <c r="RVO2124" s="1"/>
      <c r="RVP2124" s="1"/>
      <c r="RVQ2124" s="1"/>
      <c r="RVR2124" s="1"/>
      <c r="RVS2124" s="1"/>
      <c r="RVT2124" s="1"/>
      <c r="RVU2124" s="1"/>
      <c r="RVV2124" s="1"/>
      <c r="RVW2124" s="1"/>
      <c r="RVX2124" s="1"/>
      <c r="RVY2124" s="1"/>
      <c r="RVZ2124" s="1"/>
      <c r="RWA2124" s="1"/>
      <c r="RWB2124" s="1"/>
      <c r="RWC2124" s="1"/>
      <c r="RWD2124" s="1"/>
      <c r="RWE2124" s="1"/>
      <c r="RWF2124" s="1"/>
      <c r="RWG2124" s="1"/>
      <c r="RWH2124" s="1"/>
      <c r="RWI2124" s="1"/>
      <c r="RWJ2124" s="1"/>
      <c r="RWK2124" s="1"/>
      <c r="RWL2124" s="1"/>
      <c r="RWM2124" s="1"/>
      <c r="RWN2124" s="1"/>
      <c r="RWO2124" s="1"/>
      <c r="RWP2124" s="1"/>
      <c r="RWQ2124" s="1"/>
      <c r="RWR2124" s="1"/>
      <c r="RWS2124" s="1"/>
      <c r="RWT2124" s="1"/>
      <c r="RWU2124" s="1"/>
      <c r="RWV2124" s="1"/>
      <c r="RWW2124" s="1"/>
      <c r="RWX2124" s="1"/>
      <c r="RWY2124" s="1"/>
      <c r="RWZ2124" s="1"/>
      <c r="RXA2124" s="1"/>
      <c r="RXB2124" s="1"/>
      <c r="RXC2124" s="1"/>
      <c r="RXD2124" s="1"/>
      <c r="RXE2124" s="1"/>
      <c r="RXF2124" s="1"/>
      <c r="RXG2124" s="1"/>
      <c r="RXH2124" s="1"/>
      <c r="RXI2124" s="1"/>
      <c r="RXJ2124" s="1"/>
      <c r="RXK2124" s="1"/>
      <c r="RXL2124" s="1"/>
      <c r="RXM2124" s="1"/>
      <c r="RXN2124" s="1"/>
      <c r="RXO2124" s="1"/>
      <c r="RXP2124" s="1"/>
      <c r="RXQ2124" s="1"/>
      <c r="RXR2124" s="1"/>
      <c r="RXS2124" s="1"/>
      <c r="RXT2124" s="1"/>
      <c r="RXU2124" s="1"/>
      <c r="RXV2124" s="1"/>
      <c r="RXW2124" s="1"/>
      <c r="RXX2124" s="1"/>
      <c r="RXY2124" s="1"/>
      <c r="RXZ2124" s="1"/>
      <c r="RYA2124" s="1"/>
      <c r="RYB2124" s="1"/>
      <c r="RYC2124" s="1"/>
      <c r="RYD2124" s="1"/>
      <c r="RYE2124" s="1"/>
      <c r="RYF2124" s="1"/>
      <c r="RYG2124" s="1"/>
      <c r="RYH2124" s="1"/>
      <c r="RYI2124" s="1"/>
      <c r="RYJ2124" s="1"/>
      <c r="RYK2124" s="1"/>
      <c r="RYL2124" s="1"/>
      <c r="RYM2124" s="1"/>
      <c r="RYN2124" s="1"/>
      <c r="RYO2124" s="1"/>
      <c r="RYP2124" s="1"/>
      <c r="RYQ2124" s="1"/>
      <c r="RYR2124" s="1"/>
      <c r="RYS2124" s="1"/>
      <c r="RYT2124" s="1"/>
      <c r="RYU2124" s="1"/>
      <c r="RYV2124" s="1"/>
      <c r="RYW2124" s="1"/>
      <c r="RYX2124" s="1"/>
      <c r="RYY2124" s="1"/>
      <c r="RYZ2124" s="1"/>
      <c r="RZA2124" s="1"/>
      <c r="RZB2124" s="1"/>
      <c r="RZC2124" s="1"/>
      <c r="RZD2124" s="1"/>
      <c r="RZE2124" s="1"/>
      <c r="RZF2124" s="1"/>
      <c r="RZG2124" s="1"/>
      <c r="RZH2124" s="1"/>
      <c r="RZI2124" s="1"/>
      <c r="RZJ2124" s="1"/>
      <c r="RZK2124" s="1"/>
      <c r="RZL2124" s="1"/>
      <c r="RZM2124" s="1"/>
      <c r="RZN2124" s="1"/>
      <c r="RZO2124" s="1"/>
      <c r="RZP2124" s="1"/>
      <c r="RZQ2124" s="1"/>
      <c r="RZR2124" s="1"/>
      <c r="RZS2124" s="1"/>
      <c r="RZT2124" s="1"/>
      <c r="RZU2124" s="1"/>
      <c r="RZV2124" s="1"/>
      <c r="RZW2124" s="1"/>
      <c r="RZX2124" s="1"/>
      <c r="RZY2124" s="1"/>
      <c r="RZZ2124" s="1"/>
      <c r="SAA2124" s="1"/>
      <c r="SAB2124" s="1"/>
      <c r="SAC2124" s="1"/>
      <c r="SAD2124" s="1"/>
      <c r="SAE2124" s="1"/>
      <c r="SAF2124" s="1"/>
      <c r="SAG2124" s="1"/>
      <c r="SAH2124" s="1"/>
      <c r="SAI2124" s="1"/>
      <c r="SAJ2124" s="1"/>
      <c r="SAK2124" s="1"/>
      <c r="SAL2124" s="1"/>
      <c r="SAM2124" s="1"/>
      <c r="SAN2124" s="1"/>
      <c r="SAO2124" s="1"/>
      <c r="SAP2124" s="1"/>
      <c r="SAQ2124" s="1"/>
      <c r="SAR2124" s="1"/>
      <c r="SAS2124" s="1"/>
      <c r="SAT2124" s="1"/>
      <c r="SAU2124" s="1"/>
      <c r="SAV2124" s="1"/>
      <c r="SAW2124" s="1"/>
      <c r="SAX2124" s="1"/>
      <c r="SAY2124" s="1"/>
      <c r="SAZ2124" s="1"/>
      <c r="SBA2124" s="1"/>
      <c r="SBB2124" s="1"/>
      <c r="SBC2124" s="1"/>
      <c r="SBD2124" s="1"/>
      <c r="SBE2124" s="1"/>
      <c r="SBF2124" s="1"/>
      <c r="SBG2124" s="1"/>
      <c r="SBH2124" s="1"/>
      <c r="SBI2124" s="1"/>
      <c r="SBJ2124" s="1"/>
      <c r="SBK2124" s="1"/>
      <c r="SBL2124" s="1"/>
      <c r="SBM2124" s="1"/>
      <c r="SBN2124" s="1"/>
      <c r="SBO2124" s="1"/>
      <c r="SBP2124" s="1"/>
      <c r="SBQ2124" s="1"/>
      <c r="SBR2124" s="1"/>
      <c r="SBS2124" s="1"/>
      <c r="SBT2124" s="1"/>
      <c r="SBU2124" s="1"/>
      <c r="SBV2124" s="1"/>
      <c r="SBW2124" s="1"/>
      <c r="SBX2124" s="1"/>
      <c r="SBY2124" s="1"/>
      <c r="SBZ2124" s="1"/>
      <c r="SCA2124" s="1"/>
      <c r="SCB2124" s="1"/>
      <c r="SCC2124" s="1"/>
      <c r="SCD2124" s="1"/>
      <c r="SCE2124" s="1"/>
      <c r="SCF2124" s="1"/>
      <c r="SCG2124" s="1"/>
      <c r="SCH2124" s="1"/>
      <c r="SCI2124" s="1"/>
      <c r="SCJ2124" s="1"/>
      <c r="SCK2124" s="1"/>
      <c r="SCL2124" s="1"/>
      <c r="SCM2124" s="1"/>
      <c r="SCN2124" s="1"/>
      <c r="SCO2124" s="1"/>
      <c r="SCP2124" s="1"/>
      <c r="SCQ2124" s="1"/>
      <c r="SCR2124" s="1"/>
      <c r="SCS2124" s="1"/>
      <c r="SCT2124" s="1"/>
      <c r="SCU2124" s="1"/>
      <c r="SCV2124" s="1"/>
      <c r="SCW2124" s="1"/>
      <c r="SCX2124" s="1"/>
      <c r="SCY2124" s="1"/>
      <c r="SCZ2124" s="1"/>
      <c r="SDA2124" s="1"/>
      <c r="SDB2124" s="1"/>
      <c r="SDC2124" s="1"/>
      <c r="SDD2124" s="1"/>
      <c r="SDE2124" s="1"/>
      <c r="SDF2124" s="1"/>
      <c r="SDG2124" s="1"/>
      <c r="SDH2124" s="1"/>
      <c r="SDI2124" s="1"/>
      <c r="SDJ2124" s="1"/>
      <c r="SDK2124" s="1"/>
      <c r="SDL2124" s="1"/>
      <c r="SDM2124" s="1"/>
      <c r="SDN2124" s="1"/>
      <c r="SDO2124" s="1"/>
      <c r="SDP2124" s="1"/>
      <c r="SDQ2124" s="1"/>
      <c r="SDR2124" s="1"/>
      <c r="SDS2124" s="1"/>
      <c r="SDT2124" s="1"/>
      <c r="SDU2124" s="1"/>
      <c r="SDV2124" s="1"/>
      <c r="SDW2124" s="1"/>
      <c r="SDX2124" s="1"/>
      <c r="SDY2124" s="1"/>
      <c r="SDZ2124" s="1"/>
      <c r="SEA2124" s="1"/>
      <c r="SEB2124" s="1"/>
      <c r="SEC2124" s="1"/>
      <c r="SED2124" s="1"/>
      <c r="SEE2124" s="1"/>
      <c r="SEF2124" s="1"/>
      <c r="SEG2124" s="1"/>
      <c r="SEH2124" s="1"/>
      <c r="SEI2124" s="1"/>
      <c r="SEJ2124" s="1"/>
      <c r="SEK2124" s="1"/>
      <c r="SEL2124" s="1"/>
      <c r="SEM2124" s="1"/>
      <c r="SEN2124" s="1"/>
      <c r="SEO2124" s="1"/>
      <c r="SEP2124" s="1"/>
      <c r="SEQ2124" s="1"/>
      <c r="SER2124" s="1"/>
      <c r="SES2124" s="1"/>
      <c r="SET2124" s="1"/>
      <c r="SEU2124" s="1"/>
      <c r="SEV2124" s="1"/>
      <c r="SEW2124" s="1"/>
      <c r="SEX2124" s="1"/>
      <c r="SEY2124" s="1"/>
      <c r="SEZ2124" s="1"/>
      <c r="SFA2124" s="1"/>
      <c r="SFB2124" s="1"/>
      <c r="SFC2124" s="1"/>
      <c r="SFD2124" s="1"/>
      <c r="SFE2124" s="1"/>
      <c r="SFF2124" s="1"/>
      <c r="SFG2124" s="1"/>
      <c r="SFH2124" s="1"/>
      <c r="SFI2124" s="1"/>
      <c r="SFJ2124" s="1"/>
      <c r="SFK2124" s="1"/>
      <c r="SFL2124" s="1"/>
      <c r="SFM2124" s="1"/>
      <c r="SFN2124" s="1"/>
      <c r="SFO2124" s="1"/>
      <c r="SFP2124" s="1"/>
      <c r="SFQ2124" s="1"/>
      <c r="SFR2124" s="1"/>
      <c r="SFS2124" s="1"/>
      <c r="SFT2124" s="1"/>
      <c r="SFU2124" s="1"/>
      <c r="SFV2124" s="1"/>
      <c r="SFW2124" s="1"/>
      <c r="SFX2124" s="1"/>
      <c r="SFY2124" s="1"/>
      <c r="SFZ2124" s="1"/>
      <c r="SGA2124" s="1"/>
      <c r="SGB2124" s="1"/>
      <c r="SGC2124" s="1"/>
      <c r="SGD2124" s="1"/>
      <c r="SGE2124" s="1"/>
      <c r="SGF2124" s="1"/>
      <c r="SGG2124" s="1"/>
      <c r="SGH2124" s="1"/>
      <c r="SGI2124" s="1"/>
      <c r="SGJ2124" s="1"/>
      <c r="SGK2124" s="1"/>
      <c r="SGL2124" s="1"/>
      <c r="SGM2124" s="1"/>
      <c r="SGN2124" s="1"/>
      <c r="SGO2124" s="1"/>
      <c r="SGP2124" s="1"/>
      <c r="SGQ2124" s="1"/>
      <c r="SGR2124" s="1"/>
      <c r="SGS2124" s="1"/>
      <c r="SGT2124" s="1"/>
      <c r="SGU2124" s="1"/>
      <c r="SGV2124" s="1"/>
      <c r="SGW2124" s="1"/>
      <c r="SGX2124" s="1"/>
      <c r="SGY2124" s="1"/>
      <c r="SGZ2124" s="1"/>
      <c r="SHA2124" s="1"/>
      <c r="SHB2124" s="1"/>
      <c r="SHC2124" s="1"/>
      <c r="SHD2124" s="1"/>
      <c r="SHE2124" s="1"/>
      <c r="SHF2124" s="1"/>
      <c r="SHG2124" s="1"/>
      <c r="SHH2124" s="1"/>
      <c r="SHI2124" s="1"/>
      <c r="SHJ2124" s="1"/>
      <c r="SHK2124" s="1"/>
      <c r="SHL2124" s="1"/>
      <c r="SHM2124" s="1"/>
      <c r="SHN2124" s="1"/>
      <c r="SHO2124" s="1"/>
      <c r="SHP2124" s="1"/>
      <c r="SHQ2124" s="1"/>
      <c r="SHR2124" s="1"/>
      <c r="SHS2124" s="1"/>
      <c r="SHT2124" s="1"/>
      <c r="SHU2124" s="1"/>
      <c r="SHV2124" s="1"/>
      <c r="SHW2124" s="1"/>
      <c r="SHX2124" s="1"/>
      <c r="SHY2124" s="1"/>
      <c r="SHZ2124" s="1"/>
      <c r="SIA2124" s="1"/>
      <c r="SIB2124" s="1"/>
      <c r="SIC2124" s="1"/>
      <c r="SID2124" s="1"/>
      <c r="SIE2124" s="1"/>
      <c r="SIF2124" s="1"/>
      <c r="SIG2124" s="1"/>
      <c r="SIH2124" s="1"/>
      <c r="SII2124" s="1"/>
      <c r="SIJ2124" s="1"/>
      <c r="SIK2124" s="1"/>
      <c r="SIL2124" s="1"/>
      <c r="SIM2124" s="1"/>
      <c r="SIN2124" s="1"/>
      <c r="SIO2124" s="1"/>
      <c r="SIP2124" s="1"/>
      <c r="SIQ2124" s="1"/>
      <c r="SIR2124" s="1"/>
      <c r="SIS2124" s="1"/>
      <c r="SIT2124" s="1"/>
      <c r="SIU2124" s="1"/>
      <c r="SIV2124" s="1"/>
      <c r="SIW2124" s="1"/>
      <c r="SIX2124" s="1"/>
      <c r="SIY2124" s="1"/>
      <c r="SIZ2124" s="1"/>
      <c r="SJA2124" s="1"/>
      <c r="SJB2124" s="1"/>
      <c r="SJC2124" s="1"/>
      <c r="SJD2124" s="1"/>
      <c r="SJE2124" s="1"/>
      <c r="SJF2124" s="1"/>
      <c r="SJG2124" s="1"/>
      <c r="SJH2124" s="1"/>
      <c r="SJI2124" s="1"/>
      <c r="SJJ2124" s="1"/>
      <c r="SJK2124" s="1"/>
      <c r="SJL2124" s="1"/>
      <c r="SJM2124" s="1"/>
      <c r="SJN2124" s="1"/>
      <c r="SJO2124" s="1"/>
      <c r="SJP2124" s="1"/>
      <c r="SJQ2124" s="1"/>
      <c r="SJR2124" s="1"/>
      <c r="SJS2124" s="1"/>
      <c r="SJT2124" s="1"/>
      <c r="SJU2124" s="1"/>
      <c r="SJV2124" s="1"/>
      <c r="SJW2124" s="1"/>
      <c r="SJX2124" s="1"/>
      <c r="SJY2124" s="1"/>
      <c r="SJZ2124" s="1"/>
      <c r="SKA2124" s="1"/>
      <c r="SKB2124" s="1"/>
      <c r="SKC2124" s="1"/>
      <c r="SKD2124" s="1"/>
      <c r="SKE2124" s="1"/>
      <c r="SKF2124" s="1"/>
      <c r="SKG2124" s="1"/>
      <c r="SKH2124" s="1"/>
      <c r="SKI2124" s="1"/>
      <c r="SKJ2124" s="1"/>
      <c r="SKK2124" s="1"/>
      <c r="SKL2124" s="1"/>
      <c r="SKM2124" s="1"/>
      <c r="SKN2124" s="1"/>
      <c r="SKO2124" s="1"/>
      <c r="SKP2124" s="1"/>
      <c r="SKQ2124" s="1"/>
      <c r="SKR2124" s="1"/>
      <c r="SKS2124" s="1"/>
      <c r="SKT2124" s="1"/>
      <c r="SKU2124" s="1"/>
      <c r="SKV2124" s="1"/>
      <c r="SKW2124" s="1"/>
      <c r="SKX2124" s="1"/>
      <c r="SKY2124" s="1"/>
      <c r="SKZ2124" s="1"/>
      <c r="SLA2124" s="1"/>
      <c r="SLB2124" s="1"/>
      <c r="SLC2124" s="1"/>
      <c r="SLD2124" s="1"/>
      <c r="SLE2124" s="1"/>
      <c r="SLF2124" s="1"/>
      <c r="SLG2124" s="1"/>
      <c r="SLH2124" s="1"/>
      <c r="SLI2124" s="1"/>
      <c r="SLJ2124" s="1"/>
      <c r="SLK2124" s="1"/>
      <c r="SLL2124" s="1"/>
      <c r="SLM2124" s="1"/>
      <c r="SLN2124" s="1"/>
      <c r="SLO2124" s="1"/>
      <c r="SLP2124" s="1"/>
      <c r="SLQ2124" s="1"/>
      <c r="SLR2124" s="1"/>
      <c r="SLS2124" s="1"/>
      <c r="SLT2124" s="1"/>
      <c r="SLU2124" s="1"/>
      <c r="SLV2124" s="1"/>
      <c r="SLW2124" s="1"/>
      <c r="SLX2124" s="1"/>
      <c r="SLY2124" s="1"/>
      <c r="SLZ2124" s="1"/>
      <c r="SMA2124" s="1"/>
      <c r="SMB2124" s="1"/>
      <c r="SMC2124" s="1"/>
      <c r="SMD2124" s="1"/>
      <c r="SME2124" s="1"/>
      <c r="SMF2124" s="1"/>
      <c r="SMG2124" s="1"/>
      <c r="SMH2124" s="1"/>
      <c r="SMI2124" s="1"/>
      <c r="SMJ2124" s="1"/>
      <c r="SMK2124" s="1"/>
      <c r="SML2124" s="1"/>
      <c r="SMM2124" s="1"/>
      <c r="SMN2124" s="1"/>
      <c r="SMO2124" s="1"/>
      <c r="SMP2124" s="1"/>
      <c r="SMQ2124" s="1"/>
      <c r="SMR2124" s="1"/>
      <c r="SMS2124" s="1"/>
      <c r="SMT2124" s="1"/>
      <c r="SMU2124" s="1"/>
      <c r="SMV2124" s="1"/>
      <c r="SMW2124" s="1"/>
      <c r="SMX2124" s="1"/>
      <c r="SMY2124" s="1"/>
      <c r="SMZ2124" s="1"/>
      <c r="SNA2124" s="1"/>
      <c r="SNB2124" s="1"/>
      <c r="SNC2124" s="1"/>
      <c r="SND2124" s="1"/>
      <c r="SNE2124" s="1"/>
      <c r="SNF2124" s="1"/>
      <c r="SNG2124" s="1"/>
      <c r="SNH2124" s="1"/>
      <c r="SNI2124" s="1"/>
      <c r="SNJ2124" s="1"/>
      <c r="SNK2124" s="1"/>
      <c r="SNL2124" s="1"/>
      <c r="SNM2124" s="1"/>
      <c r="SNN2124" s="1"/>
      <c r="SNO2124" s="1"/>
      <c r="SNP2124" s="1"/>
      <c r="SNQ2124" s="1"/>
      <c r="SNR2124" s="1"/>
      <c r="SNS2124" s="1"/>
      <c r="SNT2124" s="1"/>
      <c r="SNU2124" s="1"/>
      <c r="SNV2124" s="1"/>
      <c r="SNW2124" s="1"/>
      <c r="SNX2124" s="1"/>
      <c r="SNY2124" s="1"/>
      <c r="SNZ2124" s="1"/>
      <c r="SOA2124" s="1"/>
      <c r="SOB2124" s="1"/>
      <c r="SOC2124" s="1"/>
      <c r="SOD2124" s="1"/>
      <c r="SOE2124" s="1"/>
      <c r="SOF2124" s="1"/>
      <c r="SOG2124" s="1"/>
      <c r="SOH2124" s="1"/>
      <c r="SOI2124" s="1"/>
      <c r="SOJ2124" s="1"/>
      <c r="SOK2124" s="1"/>
      <c r="SOL2124" s="1"/>
      <c r="SOM2124" s="1"/>
      <c r="SON2124" s="1"/>
      <c r="SOO2124" s="1"/>
      <c r="SOP2124" s="1"/>
      <c r="SOQ2124" s="1"/>
      <c r="SOR2124" s="1"/>
      <c r="SOS2124" s="1"/>
      <c r="SOT2124" s="1"/>
      <c r="SOU2124" s="1"/>
      <c r="SOV2124" s="1"/>
      <c r="SOW2124" s="1"/>
      <c r="SOX2124" s="1"/>
      <c r="SOY2124" s="1"/>
      <c r="SOZ2124" s="1"/>
      <c r="SPA2124" s="1"/>
      <c r="SPB2124" s="1"/>
      <c r="SPC2124" s="1"/>
      <c r="SPD2124" s="1"/>
      <c r="SPE2124" s="1"/>
      <c r="SPF2124" s="1"/>
      <c r="SPG2124" s="1"/>
      <c r="SPH2124" s="1"/>
      <c r="SPI2124" s="1"/>
      <c r="SPJ2124" s="1"/>
      <c r="SPK2124" s="1"/>
      <c r="SPL2124" s="1"/>
      <c r="SPM2124" s="1"/>
      <c r="SPN2124" s="1"/>
      <c r="SPO2124" s="1"/>
      <c r="SPP2124" s="1"/>
      <c r="SPQ2124" s="1"/>
      <c r="SPR2124" s="1"/>
      <c r="SPS2124" s="1"/>
      <c r="SPT2124" s="1"/>
      <c r="SPU2124" s="1"/>
      <c r="SPV2124" s="1"/>
      <c r="SPW2124" s="1"/>
      <c r="SPX2124" s="1"/>
      <c r="SPY2124" s="1"/>
      <c r="SPZ2124" s="1"/>
      <c r="SQA2124" s="1"/>
      <c r="SQB2124" s="1"/>
      <c r="SQC2124" s="1"/>
      <c r="SQD2124" s="1"/>
      <c r="SQE2124" s="1"/>
      <c r="SQF2124" s="1"/>
      <c r="SQG2124" s="1"/>
      <c r="SQH2124" s="1"/>
      <c r="SQI2124" s="1"/>
      <c r="SQJ2124" s="1"/>
      <c r="SQK2124" s="1"/>
      <c r="SQL2124" s="1"/>
      <c r="SQM2124" s="1"/>
      <c r="SQN2124" s="1"/>
      <c r="SQO2124" s="1"/>
      <c r="SQP2124" s="1"/>
      <c r="SQQ2124" s="1"/>
      <c r="SQR2124" s="1"/>
      <c r="SQS2124" s="1"/>
      <c r="SQT2124" s="1"/>
      <c r="SQU2124" s="1"/>
      <c r="SQV2124" s="1"/>
      <c r="SQW2124" s="1"/>
      <c r="SQX2124" s="1"/>
      <c r="SQY2124" s="1"/>
      <c r="SQZ2124" s="1"/>
      <c r="SRA2124" s="1"/>
      <c r="SRB2124" s="1"/>
      <c r="SRC2124" s="1"/>
      <c r="SRD2124" s="1"/>
      <c r="SRE2124" s="1"/>
      <c r="SRF2124" s="1"/>
      <c r="SRG2124" s="1"/>
      <c r="SRH2124" s="1"/>
      <c r="SRI2124" s="1"/>
      <c r="SRJ2124" s="1"/>
      <c r="SRK2124" s="1"/>
      <c r="SRL2124" s="1"/>
      <c r="SRM2124" s="1"/>
      <c r="SRN2124" s="1"/>
      <c r="SRO2124" s="1"/>
      <c r="SRP2124" s="1"/>
      <c r="SRQ2124" s="1"/>
      <c r="SRR2124" s="1"/>
      <c r="SRS2124" s="1"/>
      <c r="SRT2124" s="1"/>
      <c r="SRU2124" s="1"/>
      <c r="SRV2124" s="1"/>
      <c r="SRW2124" s="1"/>
      <c r="SRX2124" s="1"/>
      <c r="SRY2124" s="1"/>
      <c r="SRZ2124" s="1"/>
      <c r="SSA2124" s="1"/>
      <c r="SSB2124" s="1"/>
      <c r="SSC2124" s="1"/>
      <c r="SSD2124" s="1"/>
      <c r="SSE2124" s="1"/>
      <c r="SSF2124" s="1"/>
      <c r="SSG2124" s="1"/>
      <c r="SSH2124" s="1"/>
      <c r="SSI2124" s="1"/>
      <c r="SSJ2124" s="1"/>
      <c r="SSK2124" s="1"/>
      <c r="SSL2124" s="1"/>
      <c r="SSM2124" s="1"/>
      <c r="SSN2124" s="1"/>
      <c r="SSO2124" s="1"/>
      <c r="SSP2124" s="1"/>
      <c r="SSQ2124" s="1"/>
      <c r="SSR2124" s="1"/>
      <c r="SSS2124" s="1"/>
      <c r="SST2124" s="1"/>
      <c r="SSU2124" s="1"/>
      <c r="SSV2124" s="1"/>
      <c r="SSW2124" s="1"/>
      <c r="SSX2124" s="1"/>
      <c r="SSY2124" s="1"/>
      <c r="SSZ2124" s="1"/>
      <c r="STA2124" s="1"/>
      <c r="STB2124" s="1"/>
      <c r="STC2124" s="1"/>
      <c r="STD2124" s="1"/>
      <c r="STE2124" s="1"/>
      <c r="STF2124" s="1"/>
      <c r="STG2124" s="1"/>
      <c r="STH2124" s="1"/>
      <c r="STI2124" s="1"/>
      <c r="STJ2124" s="1"/>
      <c r="STK2124" s="1"/>
      <c r="STL2124" s="1"/>
      <c r="STM2124" s="1"/>
      <c r="STN2124" s="1"/>
      <c r="STO2124" s="1"/>
      <c r="STP2124" s="1"/>
      <c r="STQ2124" s="1"/>
      <c r="STR2124" s="1"/>
      <c r="STS2124" s="1"/>
      <c r="STT2124" s="1"/>
      <c r="STU2124" s="1"/>
      <c r="STV2124" s="1"/>
      <c r="STW2124" s="1"/>
      <c r="STX2124" s="1"/>
      <c r="STY2124" s="1"/>
      <c r="STZ2124" s="1"/>
      <c r="SUA2124" s="1"/>
      <c r="SUB2124" s="1"/>
      <c r="SUC2124" s="1"/>
      <c r="SUD2124" s="1"/>
      <c r="SUE2124" s="1"/>
      <c r="SUF2124" s="1"/>
      <c r="SUG2124" s="1"/>
      <c r="SUH2124" s="1"/>
      <c r="SUI2124" s="1"/>
      <c r="SUJ2124" s="1"/>
      <c r="SUK2124" s="1"/>
      <c r="SUL2124" s="1"/>
      <c r="SUM2124" s="1"/>
      <c r="SUN2124" s="1"/>
      <c r="SUO2124" s="1"/>
      <c r="SUP2124" s="1"/>
      <c r="SUQ2124" s="1"/>
      <c r="SUR2124" s="1"/>
      <c r="SUS2124" s="1"/>
      <c r="SUT2124" s="1"/>
      <c r="SUU2124" s="1"/>
      <c r="SUV2124" s="1"/>
      <c r="SUW2124" s="1"/>
      <c r="SUX2124" s="1"/>
      <c r="SUY2124" s="1"/>
      <c r="SUZ2124" s="1"/>
      <c r="SVA2124" s="1"/>
      <c r="SVB2124" s="1"/>
      <c r="SVC2124" s="1"/>
      <c r="SVD2124" s="1"/>
      <c r="SVE2124" s="1"/>
      <c r="SVF2124" s="1"/>
      <c r="SVG2124" s="1"/>
      <c r="SVH2124" s="1"/>
      <c r="SVI2124" s="1"/>
      <c r="SVJ2124" s="1"/>
      <c r="SVK2124" s="1"/>
      <c r="SVL2124" s="1"/>
      <c r="SVM2124" s="1"/>
      <c r="SVN2124" s="1"/>
      <c r="SVO2124" s="1"/>
      <c r="SVP2124" s="1"/>
      <c r="SVQ2124" s="1"/>
      <c r="SVR2124" s="1"/>
      <c r="SVS2124" s="1"/>
      <c r="SVT2124" s="1"/>
      <c r="SVU2124" s="1"/>
      <c r="SVV2124" s="1"/>
      <c r="SVW2124" s="1"/>
      <c r="SVX2124" s="1"/>
      <c r="SVY2124" s="1"/>
      <c r="SVZ2124" s="1"/>
      <c r="SWA2124" s="1"/>
      <c r="SWB2124" s="1"/>
      <c r="SWC2124" s="1"/>
      <c r="SWD2124" s="1"/>
      <c r="SWE2124" s="1"/>
      <c r="SWF2124" s="1"/>
      <c r="SWG2124" s="1"/>
      <c r="SWH2124" s="1"/>
      <c r="SWI2124" s="1"/>
      <c r="SWJ2124" s="1"/>
      <c r="SWK2124" s="1"/>
      <c r="SWL2124" s="1"/>
      <c r="SWM2124" s="1"/>
      <c r="SWN2124" s="1"/>
      <c r="SWO2124" s="1"/>
      <c r="SWP2124" s="1"/>
      <c r="SWQ2124" s="1"/>
      <c r="SWR2124" s="1"/>
      <c r="SWS2124" s="1"/>
      <c r="SWT2124" s="1"/>
      <c r="SWU2124" s="1"/>
      <c r="SWV2124" s="1"/>
      <c r="SWW2124" s="1"/>
      <c r="SWX2124" s="1"/>
      <c r="SWY2124" s="1"/>
      <c r="SWZ2124" s="1"/>
      <c r="SXA2124" s="1"/>
      <c r="SXB2124" s="1"/>
      <c r="SXC2124" s="1"/>
      <c r="SXD2124" s="1"/>
      <c r="SXE2124" s="1"/>
      <c r="SXF2124" s="1"/>
      <c r="SXG2124" s="1"/>
      <c r="SXH2124" s="1"/>
      <c r="SXI2124" s="1"/>
      <c r="SXJ2124" s="1"/>
      <c r="SXK2124" s="1"/>
      <c r="SXL2124" s="1"/>
      <c r="SXM2124" s="1"/>
      <c r="SXN2124" s="1"/>
      <c r="SXO2124" s="1"/>
      <c r="SXP2124" s="1"/>
      <c r="SXQ2124" s="1"/>
      <c r="SXR2124" s="1"/>
      <c r="SXS2124" s="1"/>
      <c r="SXT2124" s="1"/>
      <c r="SXU2124" s="1"/>
      <c r="SXV2124" s="1"/>
      <c r="SXW2124" s="1"/>
      <c r="SXX2124" s="1"/>
      <c r="SXY2124" s="1"/>
      <c r="SXZ2124" s="1"/>
      <c r="SYA2124" s="1"/>
      <c r="SYB2124" s="1"/>
      <c r="SYC2124" s="1"/>
      <c r="SYD2124" s="1"/>
      <c r="SYE2124" s="1"/>
      <c r="SYF2124" s="1"/>
      <c r="SYG2124" s="1"/>
      <c r="SYH2124" s="1"/>
      <c r="SYI2124" s="1"/>
      <c r="SYJ2124" s="1"/>
      <c r="SYK2124" s="1"/>
      <c r="SYL2124" s="1"/>
      <c r="SYM2124" s="1"/>
      <c r="SYN2124" s="1"/>
      <c r="SYO2124" s="1"/>
      <c r="SYP2124" s="1"/>
      <c r="SYQ2124" s="1"/>
      <c r="SYR2124" s="1"/>
      <c r="SYS2124" s="1"/>
      <c r="SYT2124" s="1"/>
      <c r="SYU2124" s="1"/>
      <c r="SYV2124" s="1"/>
      <c r="SYW2124" s="1"/>
      <c r="SYX2124" s="1"/>
      <c r="SYY2124" s="1"/>
      <c r="SYZ2124" s="1"/>
      <c r="SZA2124" s="1"/>
      <c r="SZB2124" s="1"/>
      <c r="SZC2124" s="1"/>
      <c r="SZD2124" s="1"/>
      <c r="SZE2124" s="1"/>
      <c r="SZF2124" s="1"/>
      <c r="SZG2124" s="1"/>
      <c r="SZH2124" s="1"/>
      <c r="SZI2124" s="1"/>
      <c r="SZJ2124" s="1"/>
      <c r="SZK2124" s="1"/>
      <c r="SZL2124" s="1"/>
      <c r="SZM2124" s="1"/>
      <c r="SZN2124" s="1"/>
      <c r="SZO2124" s="1"/>
      <c r="SZP2124" s="1"/>
      <c r="SZQ2124" s="1"/>
      <c r="SZR2124" s="1"/>
      <c r="SZS2124" s="1"/>
      <c r="SZT2124" s="1"/>
      <c r="SZU2124" s="1"/>
      <c r="SZV2124" s="1"/>
      <c r="SZW2124" s="1"/>
      <c r="SZX2124" s="1"/>
      <c r="SZY2124" s="1"/>
      <c r="SZZ2124" s="1"/>
      <c r="TAA2124" s="1"/>
      <c r="TAB2124" s="1"/>
      <c r="TAC2124" s="1"/>
      <c r="TAD2124" s="1"/>
      <c r="TAE2124" s="1"/>
      <c r="TAF2124" s="1"/>
      <c r="TAG2124" s="1"/>
      <c r="TAH2124" s="1"/>
      <c r="TAI2124" s="1"/>
      <c r="TAJ2124" s="1"/>
      <c r="TAK2124" s="1"/>
      <c r="TAL2124" s="1"/>
      <c r="TAM2124" s="1"/>
      <c r="TAN2124" s="1"/>
      <c r="TAO2124" s="1"/>
      <c r="TAP2124" s="1"/>
      <c r="TAQ2124" s="1"/>
      <c r="TAR2124" s="1"/>
      <c r="TAS2124" s="1"/>
      <c r="TAT2124" s="1"/>
      <c r="TAU2124" s="1"/>
      <c r="TAV2124" s="1"/>
      <c r="TAW2124" s="1"/>
      <c r="TAX2124" s="1"/>
      <c r="TAY2124" s="1"/>
      <c r="TAZ2124" s="1"/>
      <c r="TBA2124" s="1"/>
      <c r="TBB2124" s="1"/>
      <c r="TBC2124" s="1"/>
      <c r="TBD2124" s="1"/>
      <c r="TBE2124" s="1"/>
      <c r="TBF2124" s="1"/>
      <c r="TBG2124" s="1"/>
      <c r="TBH2124" s="1"/>
      <c r="TBI2124" s="1"/>
      <c r="TBJ2124" s="1"/>
      <c r="TBK2124" s="1"/>
      <c r="TBL2124" s="1"/>
      <c r="TBM2124" s="1"/>
      <c r="TBN2124" s="1"/>
      <c r="TBO2124" s="1"/>
      <c r="TBP2124" s="1"/>
      <c r="TBQ2124" s="1"/>
      <c r="TBR2124" s="1"/>
      <c r="TBS2124" s="1"/>
      <c r="TBT2124" s="1"/>
      <c r="TBU2124" s="1"/>
      <c r="TBV2124" s="1"/>
      <c r="TBW2124" s="1"/>
      <c r="TBX2124" s="1"/>
      <c r="TBY2124" s="1"/>
      <c r="TBZ2124" s="1"/>
      <c r="TCA2124" s="1"/>
      <c r="TCB2124" s="1"/>
      <c r="TCC2124" s="1"/>
      <c r="TCD2124" s="1"/>
      <c r="TCE2124" s="1"/>
      <c r="TCF2124" s="1"/>
      <c r="TCG2124" s="1"/>
      <c r="TCH2124" s="1"/>
      <c r="TCI2124" s="1"/>
      <c r="TCJ2124" s="1"/>
      <c r="TCK2124" s="1"/>
      <c r="TCL2124" s="1"/>
      <c r="TCM2124" s="1"/>
      <c r="TCN2124" s="1"/>
      <c r="TCO2124" s="1"/>
      <c r="TCP2124" s="1"/>
      <c r="TCQ2124" s="1"/>
      <c r="TCR2124" s="1"/>
      <c r="TCS2124" s="1"/>
      <c r="TCT2124" s="1"/>
      <c r="TCU2124" s="1"/>
      <c r="TCV2124" s="1"/>
      <c r="TCW2124" s="1"/>
      <c r="TCX2124" s="1"/>
      <c r="TCY2124" s="1"/>
      <c r="TCZ2124" s="1"/>
      <c r="TDA2124" s="1"/>
      <c r="TDB2124" s="1"/>
      <c r="TDC2124" s="1"/>
      <c r="TDD2124" s="1"/>
      <c r="TDE2124" s="1"/>
      <c r="TDF2124" s="1"/>
      <c r="TDG2124" s="1"/>
      <c r="TDH2124" s="1"/>
      <c r="TDI2124" s="1"/>
      <c r="TDJ2124" s="1"/>
      <c r="TDK2124" s="1"/>
      <c r="TDL2124" s="1"/>
      <c r="TDM2124" s="1"/>
      <c r="TDN2124" s="1"/>
      <c r="TDO2124" s="1"/>
      <c r="TDP2124" s="1"/>
      <c r="TDQ2124" s="1"/>
      <c r="TDR2124" s="1"/>
      <c r="TDS2124" s="1"/>
      <c r="TDT2124" s="1"/>
      <c r="TDU2124" s="1"/>
      <c r="TDV2124" s="1"/>
      <c r="TDW2124" s="1"/>
      <c r="TDX2124" s="1"/>
      <c r="TDY2124" s="1"/>
      <c r="TDZ2124" s="1"/>
      <c r="TEA2124" s="1"/>
      <c r="TEB2124" s="1"/>
      <c r="TEC2124" s="1"/>
      <c r="TED2124" s="1"/>
      <c r="TEE2124" s="1"/>
      <c r="TEF2124" s="1"/>
      <c r="TEG2124" s="1"/>
      <c r="TEH2124" s="1"/>
      <c r="TEI2124" s="1"/>
      <c r="TEJ2124" s="1"/>
      <c r="TEK2124" s="1"/>
      <c r="TEL2124" s="1"/>
      <c r="TEM2124" s="1"/>
      <c r="TEN2124" s="1"/>
      <c r="TEO2124" s="1"/>
      <c r="TEP2124" s="1"/>
      <c r="TEQ2124" s="1"/>
      <c r="TER2124" s="1"/>
      <c r="TES2124" s="1"/>
      <c r="TET2124" s="1"/>
      <c r="TEU2124" s="1"/>
      <c r="TEV2124" s="1"/>
      <c r="TEW2124" s="1"/>
      <c r="TEX2124" s="1"/>
      <c r="TEY2124" s="1"/>
      <c r="TEZ2124" s="1"/>
      <c r="TFA2124" s="1"/>
      <c r="TFB2124" s="1"/>
      <c r="TFC2124" s="1"/>
      <c r="TFD2124" s="1"/>
      <c r="TFE2124" s="1"/>
      <c r="TFF2124" s="1"/>
      <c r="TFG2124" s="1"/>
      <c r="TFH2124" s="1"/>
      <c r="TFI2124" s="1"/>
      <c r="TFJ2124" s="1"/>
      <c r="TFK2124" s="1"/>
      <c r="TFL2124" s="1"/>
      <c r="TFM2124" s="1"/>
      <c r="TFN2124" s="1"/>
      <c r="TFO2124" s="1"/>
      <c r="TFP2124" s="1"/>
      <c r="TFQ2124" s="1"/>
      <c r="TFR2124" s="1"/>
      <c r="TFS2124" s="1"/>
      <c r="TFT2124" s="1"/>
      <c r="TFU2124" s="1"/>
      <c r="TFV2124" s="1"/>
      <c r="TFW2124" s="1"/>
      <c r="TFX2124" s="1"/>
      <c r="TFY2124" s="1"/>
      <c r="TFZ2124" s="1"/>
      <c r="TGA2124" s="1"/>
      <c r="TGB2124" s="1"/>
      <c r="TGC2124" s="1"/>
      <c r="TGD2124" s="1"/>
      <c r="TGE2124" s="1"/>
      <c r="TGF2124" s="1"/>
      <c r="TGG2124" s="1"/>
      <c r="TGH2124" s="1"/>
      <c r="TGI2124" s="1"/>
      <c r="TGJ2124" s="1"/>
      <c r="TGK2124" s="1"/>
      <c r="TGL2124" s="1"/>
      <c r="TGM2124" s="1"/>
      <c r="TGN2124" s="1"/>
      <c r="TGO2124" s="1"/>
      <c r="TGP2124" s="1"/>
      <c r="TGQ2124" s="1"/>
      <c r="TGR2124" s="1"/>
      <c r="TGS2124" s="1"/>
      <c r="TGT2124" s="1"/>
      <c r="TGU2124" s="1"/>
      <c r="TGV2124" s="1"/>
      <c r="TGW2124" s="1"/>
      <c r="TGX2124" s="1"/>
      <c r="TGY2124" s="1"/>
      <c r="TGZ2124" s="1"/>
      <c r="THA2124" s="1"/>
      <c r="THB2124" s="1"/>
      <c r="THC2124" s="1"/>
      <c r="THD2124" s="1"/>
      <c r="THE2124" s="1"/>
      <c r="THF2124" s="1"/>
      <c r="THG2124" s="1"/>
      <c r="THH2124" s="1"/>
      <c r="THI2124" s="1"/>
      <c r="THJ2124" s="1"/>
      <c r="THK2124" s="1"/>
      <c r="THL2124" s="1"/>
      <c r="THM2124" s="1"/>
      <c r="THN2124" s="1"/>
      <c r="THO2124" s="1"/>
      <c r="THP2124" s="1"/>
      <c r="THQ2124" s="1"/>
      <c r="THR2124" s="1"/>
      <c r="THS2124" s="1"/>
      <c r="THT2124" s="1"/>
      <c r="THU2124" s="1"/>
      <c r="THV2124" s="1"/>
      <c r="THW2124" s="1"/>
      <c r="THX2124" s="1"/>
      <c r="THY2124" s="1"/>
      <c r="THZ2124" s="1"/>
      <c r="TIA2124" s="1"/>
      <c r="TIB2124" s="1"/>
      <c r="TIC2124" s="1"/>
      <c r="TID2124" s="1"/>
      <c r="TIE2124" s="1"/>
      <c r="TIF2124" s="1"/>
      <c r="TIG2124" s="1"/>
      <c r="TIH2124" s="1"/>
      <c r="TII2124" s="1"/>
      <c r="TIJ2124" s="1"/>
      <c r="TIK2124" s="1"/>
      <c r="TIL2124" s="1"/>
      <c r="TIM2124" s="1"/>
      <c r="TIN2124" s="1"/>
      <c r="TIO2124" s="1"/>
      <c r="TIP2124" s="1"/>
      <c r="TIQ2124" s="1"/>
      <c r="TIR2124" s="1"/>
      <c r="TIS2124" s="1"/>
      <c r="TIT2124" s="1"/>
      <c r="TIU2124" s="1"/>
      <c r="TIV2124" s="1"/>
      <c r="TIW2124" s="1"/>
      <c r="TIX2124" s="1"/>
      <c r="TIY2124" s="1"/>
      <c r="TIZ2124" s="1"/>
      <c r="TJA2124" s="1"/>
      <c r="TJB2124" s="1"/>
      <c r="TJC2124" s="1"/>
      <c r="TJD2124" s="1"/>
      <c r="TJE2124" s="1"/>
      <c r="TJF2124" s="1"/>
      <c r="TJG2124" s="1"/>
      <c r="TJH2124" s="1"/>
      <c r="TJI2124" s="1"/>
      <c r="TJJ2124" s="1"/>
      <c r="TJK2124" s="1"/>
      <c r="TJL2124" s="1"/>
      <c r="TJM2124" s="1"/>
      <c r="TJN2124" s="1"/>
      <c r="TJO2124" s="1"/>
      <c r="TJP2124" s="1"/>
      <c r="TJQ2124" s="1"/>
      <c r="TJR2124" s="1"/>
      <c r="TJS2124" s="1"/>
      <c r="TJT2124" s="1"/>
      <c r="TJU2124" s="1"/>
      <c r="TJV2124" s="1"/>
      <c r="TJW2124" s="1"/>
      <c r="TJX2124" s="1"/>
      <c r="TJY2124" s="1"/>
      <c r="TJZ2124" s="1"/>
      <c r="TKA2124" s="1"/>
      <c r="TKB2124" s="1"/>
      <c r="TKC2124" s="1"/>
      <c r="TKD2124" s="1"/>
      <c r="TKE2124" s="1"/>
      <c r="TKF2124" s="1"/>
      <c r="TKG2124" s="1"/>
      <c r="TKH2124" s="1"/>
      <c r="TKI2124" s="1"/>
      <c r="TKJ2124" s="1"/>
      <c r="TKK2124" s="1"/>
      <c r="TKL2124" s="1"/>
      <c r="TKM2124" s="1"/>
      <c r="TKN2124" s="1"/>
      <c r="TKO2124" s="1"/>
      <c r="TKP2124" s="1"/>
      <c r="TKQ2124" s="1"/>
      <c r="TKR2124" s="1"/>
      <c r="TKS2124" s="1"/>
      <c r="TKT2124" s="1"/>
      <c r="TKU2124" s="1"/>
      <c r="TKV2124" s="1"/>
      <c r="TKW2124" s="1"/>
      <c r="TKX2124" s="1"/>
      <c r="TKY2124" s="1"/>
      <c r="TKZ2124" s="1"/>
      <c r="TLA2124" s="1"/>
      <c r="TLB2124" s="1"/>
      <c r="TLC2124" s="1"/>
      <c r="TLD2124" s="1"/>
      <c r="TLE2124" s="1"/>
      <c r="TLF2124" s="1"/>
      <c r="TLG2124" s="1"/>
      <c r="TLH2124" s="1"/>
      <c r="TLI2124" s="1"/>
      <c r="TLJ2124" s="1"/>
      <c r="TLK2124" s="1"/>
      <c r="TLL2124" s="1"/>
      <c r="TLM2124" s="1"/>
      <c r="TLN2124" s="1"/>
      <c r="TLO2124" s="1"/>
      <c r="TLP2124" s="1"/>
      <c r="TLQ2124" s="1"/>
      <c r="TLR2124" s="1"/>
      <c r="TLS2124" s="1"/>
      <c r="TLT2124" s="1"/>
      <c r="TLU2124" s="1"/>
      <c r="TLV2124" s="1"/>
      <c r="TLW2124" s="1"/>
      <c r="TLX2124" s="1"/>
      <c r="TLY2124" s="1"/>
      <c r="TLZ2124" s="1"/>
      <c r="TMA2124" s="1"/>
      <c r="TMB2124" s="1"/>
      <c r="TMC2124" s="1"/>
      <c r="TMD2124" s="1"/>
      <c r="TME2124" s="1"/>
      <c r="TMF2124" s="1"/>
      <c r="TMG2124" s="1"/>
      <c r="TMH2124" s="1"/>
      <c r="TMI2124" s="1"/>
      <c r="TMJ2124" s="1"/>
      <c r="TMK2124" s="1"/>
      <c r="TML2124" s="1"/>
      <c r="TMM2124" s="1"/>
      <c r="TMN2124" s="1"/>
      <c r="TMO2124" s="1"/>
      <c r="TMP2124" s="1"/>
      <c r="TMQ2124" s="1"/>
      <c r="TMR2124" s="1"/>
      <c r="TMS2124" s="1"/>
      <c r="TMT2124" s="1"/>
      <c r="TMU2124" s="1"/>
      <c r="TMV2124" s="1"/>
      <c r="TMW2124" s="1"/>
      <c r="TMX2124" s="1"/>
      <c r="TMY2124" s="1"/>
      <c r="TMZ2124" s="1"/>
      <c r="TNA2124" s="1"/>
      <c r="TNB2124" s="1"/>
      <c r="TNC2124" s="1"/>
      <c r="TND2124" s="1"/>
      <c r="TNE2124" s="1"/>
      <c r="TNF2124" s="1"/>
      <c r="TNG2124" s="1"/>
      <c r="TNH2124" s="1"/>
      <c r="TNI2124" s="1"/>
      <c r="TNJ2124" s="1"/>
      <c r="TNK2124" s="1"/>
      <c r="TNL2124" s="1"/>
      <c r="TNM2124" s="1"/>
      <c r="TNN2124" s="1"/>
      <c r="TNO2124" s="1"/>
      <c r="TNP2124" s="1"/>
      <c r="TNQ2124" s="1"/>
      <c r="TNR2124" s="1"/>
      <c r="TNS2124" s="1"/>
      <c r="TNT2124" s="1"/>
      <c r="TNU2124" s="1"/>
      <c r="TNV2124" s="1"/>
      <c r="TNW2124" s="1"/>
      <c r="TNX2124" s="1"/>
      <c r="TNY2124" s="1"/>
      <c r="TNZ2124" s="1"/>
      <c r="TOA2124" s="1"/>
      <c r="TOB2124" s="1"/>
      <c r="TOC2124" s="1"/>
      <c r="TOD2124" s="1"/>
      <c r="TOE2124" s="1"/>
      <c r="TOF2124" s="1"/>
      <c r="TOG2124" s="1"/>
      <c r="TOH2124" s="1"/>
      <c r="TOI2124" s="1"/>
      <c r="TOJ2124" s="1"/>
      <c r="TOK2124" s="1"/>
      <c r="TOL2124" s="1"/>
      <c r="TOM2124" s="1"/>
      <c r="TON2124" s="1"/>
      <c r="TOO2124" s="1"/>
      <c r="TOP2124" s="1"/>
      <c r="TOQ2124" s="1"/>
      <c r="TOR2124" s="1"/>
      <c r="TOS2124" s="1"/>
      <c r="TOT2124" s="1"/>
      <c r="TOU2124" s="1"/>
      <c r="TOV2124" s="1"/>
      <c r="TOW2124" s="1"/>
      <c r="TOX2124" s="1"/>
      <c r="TOY2124" s="1"/>
      <c r="TOZ2124" s="1"/>
      <c r="TPA2124" s="1"/>
      <c r="TPB2124" s="1"/>
      <c r="TPC2124" s="1"/>
      <c r="TPD2124" s="1"/>
      <c r="TPE2124" s="1"/>
      <c r="TPF2124" s="1"/>
      <c r="TPG2124" s="1"/>
      <c r="TPH2124" s="1"/>
      <c r="TPI2124" s="1"/>
      <c r="TPJ2124" s="1"/>
      <c r="TPK2124" s="1"/>
      <c r="TPL2124" s="1"/>
      <c r="TPM2124" s="1"/>
      <c r="TPN2124" s="1"/>
      <c r="TPO2124" s="1"/>
      <c r="TPP2124" s="1"/>
      <c r="TPQ2124" s="1"/>
      <c r="TPR2124" s="1"/>
      <c r="TPS2124" s="1"/>
      <c r="TPT2124" s="1"/>
      <c r="TPU2124" s="1"/>
      <c r="TPV2124" s="1"/>
      <c r="TPW2124" s="1"/>
      <c r="TPX2124" s="1"/>
      <c r="TPY2124" s="1"/>
      <c r="TPZ2124" s="1"/>
      <c r="TQA2124" s="1"/>
      <c r="TQB2124" s="1"/>
      <c r="TQC2124" s="1"/>
      <c r="TQD2124" s="1"/>
      <c r="TQE2124" s="1"/>
      <c r="TQF2124" s="1"/>
      <c r="TQG2124" s="1"/>
      <c r="TQH2124" s="1"/>
      <c r="TQI2124" s="1"/>
      <c r="TQJ2124" s="1"/>
      <c r="TQK2124" s="1"/>
      <c r="TQL2124" s="1"/>
      <c r="TQM2124" s="1"/>
      <c r="TQN2124" s="1"/>
      <c r="TQO2124" s="1"/>
      <c r="TQP2124" s="1"/>
      <c r="TQQ2124" s="1"/>
      <c r="TQR2124" s="1"/>
      <c r="TQS2124" s="1"/>
      <c r="TQT2124" s="1"/>
      <c r="TQU2124" s="1"/>
      <c r="TQV2124" s="1"/>
      <c r="TQW2124" s="1"/>
      <c r="TQX2124" s="1"/>
      <c r="TQY2124" s="1"/>
      <c r="TQZ2124" s="1"/>
      <c r="TRA2124" s="1"/>
      <c r="TRB2124" s="1"/>
      <c r="TRC2124" s="1"/>
      <c r="TRD2124" s="1"/>
      <c r="TRE2124" s="1"/>
      <c r="TRF2124" s="1"/>
      <c r="TRG2124" s="1"/>
      <c r="TRH2124" s="1"/>
      <c r="TRI2124" s="1"/>
      <c r="TRJ2124" s="1"/>
      <c r="TRK2124" s="1"/>
      <c r="TRL2124" s="1"/>
      <c r="TRM2124" s="1"/>
      <c r="TRN2124" s="1"/>
      <c r="TRO2124" s="1"/>
      <c r="TRP2124" s="1"/>
      <c r="TRQ2124" s="1"/>
      <c r="TRR2124" s="1"/>
      <c r="TRS2124" s="1"/>
      <c r="TRT2124" s="1"/>
      <c r="TRU2124" s="1"/>
      <c r="TRV2124" s="1"/>
      <c r="TRW2124" s="1"/>
      <c r="TRX2124" s="1"/>
      <c r="TRY2124" s="1"/>
      <c r="TRZ2124" s="1"/>
      <c r="TSA2124" s="1"/>
      <c r="TSB2124" s="1"/>
      <c r="TSC2124" s="1"/>
      <c r="TSD2124" s="1"/>
      <c r="TSE2124" s="1"/>
      <c r="TSF2124" s="1"/>
      <c r="TSG2124" s="1"/>
      <c r="TSH2124" s="1"/>
      <c r="TSI2124" s="1"/>
      <c r="TSJ2124" s="1"/>
      <c r="TSK2124" s="1"/>
      <c r="TSL2124" s="1"/>
      <c r="TSM2124" s="1"/>
      <c r="TSN2124" s="1"/>
      <c r="TSO2124" s="1"/>
      <c r="TSP2124" s="1"/>
      <c r="TSQ2124" s="1"/>
      <c r="TSR2124" s="1"/>
      <c r="TSS2124" s="1"/>
      <c r="TST2124" s="1"/>
      <c r="TSU2124" s="1"/>
      <c r="TSV2124" s="1"/>
      <c r="TSW2124" s="1"/>
      <c r="TSX2124" s="1"/>
      <c r="TSY2124" s="1"/>
      <c r="TSZ2124" s="1"/>
      <c r="TTA2124" s="1"/>
      <c r="TTB2124" s="1"/>
      <c r="TTC2124" s="1"/>
      <c r="TTD2124" s="1"/>
      <c r="TTE2124" s="1"/>
      <c r="TTF2124" s="1"/>
      <c r="TTG2124" s="1"/>
      <c r="TTH2124" s="1"/>
      <c r="TTI2124" s="1"/>
      <c r="TTJ2124" s="1"/>
      <c r="TTK2124" s="1"/>
      <c r="TTL2124" s="1"/>
      <c r="TTM2124" s="1"/>
      <c r="TTN2124" s="1"/>
      <c r="TTO2124" s="1"/>
      <c r="TTP2124" s="1"/>
      <c r="TTQ2124" s="1"/>
      <c r="TTR2124" s="1"/>
      <c r="TTS2124" s="1"/>
      <c r="TTT2124" s="1"/>
      <c r="TTU2124" s="1"/>
      <c r="TTV2124" s="1"/>
      <c r="TTW2124" s="1"/>
      <c r="TTX2124" s="1"/>
      <c r="TTY2124" s="1"/>
      <c r="TTZ2124" s="1"/>
      <c r="TUA2124" s="1"/>
      <c r="TUB2124" s="1"/>
      <c r="TUC2124" s="1"/>
      <c r="TUD2124" s="1"/>
      <c r="TUE2124" s="1"/>
      <c r="TUF2124" s="1"/>
      <c r="TUG2124" s="1"/>
      <c r="TUH2124" s="1"/>
      <c r="TUI2124" s="1"/>
      <c r="TUJ2124" s="1"/>
      <c r="TUK2124" s="1"/>
      <c r="TUL2124" s="1"/>
      <c r="TUM2124" s="1"/>
      <c r="TUN2124" s="1"/>
      <c r="TUO2124" s="1"/>
      <c r="TUP2124" s="1"/>
      <c r="TUQ2124" s="1"/>
      <c r="TUR2124" s="1"/>
      <c r="TUS2124" s="1"/>
      <c r="TUT2124" s="1"/>
      <c r="TUU2124" s="1"/>
      <c r="TUV2124" s="1"/>
      <c r="TUW2124" s="1"/>
      <c r="TUX2124" s="1"/>
      <c r="TUY2124" s="1"/>
      <c r="TUZ2124" s="1"/>
      <c r="TVA2124" s="1"/>
      <c r="TVB2124" s="1"/>
      <c r="TVC2124" s="1"/>
      <c r="TVD2124" s="1"/>
      <c r="TVE2124" s="1"/>
      <c r="TVF2124" s="1"/>
      <c r="TVG2124" s="1"/>
      <c r="TVH2124" s="1"/>
      <c r="TVI2124" s="1"/>
      <c r="TVJ2124" s="1"/>
      <c r="TVK2124" s="1"/>
      <c r="TVL2124" s="1"/>
      <c r="TVM2124" s="1"/>
      <c r="TVN2124" s="1"/>
      <c r="TVO2124" s="1"/>
      <c r="TVP2124" s="1"/>
      <c r="TVQ2124" s="1"/>
      <c r="TVR2124" s="1"/>
      <c r="TVS2124" s="1"/>
      <c r="TVT2124" s="1"/>
      <c r="TVU2124" s="1"/>
      <c r="TVV2124" s="1"/>
      <c r="TVW2124" s="1"/>
      <c r="TVX2124" s="1"/>
      <c r="TVY2124" s="1"/>
      <c r="TVZ2124" s="1"/>
      <c r="TWA2124" s="1"/>
      <c r="TWB2124" s="1"/>
      <c r="TWC2124" s="1"/>
      <c r="TWD2124" s="1"/>
      <c r="TWE2124" s="1"/>
      <c r="TWF2124" s="1"/>
      <c r="TWG2124" s="1"/>
      <c r="TWH2124" s="1"/>
      <c r="TWI2124" s="1"/>
      <c r="TWJ2124" s="1"/>
      <c r="TWK2124" s="1"/>
      <c r="TWL2124" s="1"/>
      <c r="TWM2124" s="1"/>
      <c r="TWN2124" s="1"/>
      <c r="TWO2124" s="1"/>
      <c r="TWP2124" s="1"/>
      <c r="TWQ2124" s="1"/>
      <c r="TWR2124" s="1"/>
      <c r="TWS2124" s="1"/>
      <c r="TWT2124" s="1"/>
      <c r="TWU2124" s="1"/>
      <c r="TWV2124" s="1"/>
      <c r="TWW2124" s="1"/>
      <c r="TWX2124" s="1"/>
      <c r="TWY2124" s="1"/>
      <c r="TWZ2124" s="1"/>
      <c r="TXA2124" s="1"/>
      <c r="TXB2124" s="1"/>
      <c r="TXC2124" s="1"/>
      <c r="TXD2124" s="1"/>
      <c r="TXE2124" s="1"/>
      <c r="TXF2124" s="1"/>
      <c r="TXG2124" s="1"/>
      <c r="TXH2124" s="1"/>
      <c r="TXI2124" s="1"/>
      <c r="TXJ2124" s="1"/>
      <c r="TXK2124" s="1"/>
      <c r="TXL2124" s="1"/>
      <c r="TXM2124" s="1"/>
      <c r="TXN2124" s="1"/>
      <c r="TXO2124" s="1"/>
      <c r="TXP2124" s="1"/>
      <c r="TXQ2124" s="1"/>
      <c r="TXR2124" s="1"/>
      <c r="TXS2124" s="1"/>
      <c r="TXT2124" s="1"/>
      <c r="TXU2124" s="1"/>
      <c r="TXV2124" s="1"/>
      <c r="TXW2124" s="1"/>
      <c r="TXX2124" s="1"/>
      <c r="TXY2124" s="1"/>
      <c r="TXZ2124" s="1"/>
      <c r="TYA2124" s="1"/>
      <c r="TYB2124" s="1"/>
      <c r="TYC2124" s="1"/>
      <c r="TYD2124" s="1"/>
      <c r="TYE2124" s="1"/>
      <c r="TYF2124" s="1"/>
      <c r="TYG2124" s="1"/>
      <c r="TYH2124" s="1"/>
      <c r="TYI2124" s="1"/>
      <c r="TYJ2124" s="1"/>
      <c r="TYK2124" s="1"/>
      <c r="TYL2124" s="1"/>
      <c r="TYM2124" s="1"/>
      <c r="TYN2124" s="1"/>
      <c r="TYO2124" s="1"/>
      <c r="TYP2124" s="1"/>
      <c r="TYQ2124" s="1"/>
      <c r="TYR2124" s="1"/>
      <c r="TYS2124" s="1"/>
      <c r="TYT2124" s="1"/>
      <c r="TYU2124" s="1"/>
      <c r="TYV2124" s="1"/>
      <c r="TYW2124" s="1"/>
      <c r="TYX2124" s="1"/>
      <c r="TYY2124" s="1"/>
      <c r="TYZ2124" s="1"/>
      <c r="TZA2124" s="1"/>
      <c r="TZB2124" s="1"/>
      <c r="TZC2124" s="1"/>
      <c r="TZD2124" s="1"/>
      <c r="TZE2124" s="1"/>
      <c r="TZF2124" s="1"/>
      <c r="TZG2124" s="1"/>
      <c r="TZH2124" s="1"/>
      <c r="TZI2124" s="1"/>
      <c r="TZJ2124" s="1"/>
      <c r="TZK2124" s="1"/>
      <c r="TZL2124" s="1"/>
      <c r="TZM2124" s="1"/>
      <c r="TZN2124" s="1"/>
      <c r="TZO2124" s="1"/>
      <c r="TZP2124" s="1"/>
      <c r="TZQ2124" s="1"/>
      <c r="TZR2124" s="1"/>
      <c r="TZS2124" s="1"/>
      <c r="TZT2124" s="1"/>
      <c r="TZU2124" s="1"/>
      <c r="TZV2124" s="1"/>
      <c r="TZW2124" s="1"/>
      <c r="TZX2124" s="1"/>
      <c r="TZY2124" s="1"/>
      <c r="TZZ2124" s="1"/>
      <c r="UAA2124" s="1"/>
      <c r="UAB2124" s="1"/>
      <c r="UAC2124" s="1"/>
      <c r="UAD2124" s="1"/>
      <c r="UAE2124" s="1"/>
      <c r="UAF2124" s="1"/>
      <c r="UAG2124" s="1"/>
      <c r="UAH2124" s="1"/>
      <c r="UAI2124" s="1"/>
      <c r="UAJ2124" s="1"/>
      <c r="UAK2124" s="1"/>
      <c r="UAL2124" s="1"/>
      <c r="UAM2124" s="1"/>
      <c r="UAN2124" s="1"/>
      <c r="UAO2124" s="1"/>
      <c r="UAP2124" s="1"/>
      <c r="UAQ2124" s="1"/>
      <c r="UAR2124" s="1"/>
      <c r="UAS2124" s="1"/>
      <c r="UAT2124" s="1"/>
      <c r="UAU2124" s="1"/>
      <c r="UAV2124" s="1"/>
      <c r="UAW2124" s="1"/>
      <c r="UAX2124" s="1"/>
      <c r="UAY2124" s="1"/>
      <c r="UAZ2124" s="1"/>
      <c r="UBA2124" s="1"/>
      <c r="UBB2124" s="1"/>
      <c r="UBC2124" s="1"/>
      <c r="UBD2124" s="1"/>
      <c r="UBE2124" s="1"/>
      <c r="UBF2124" s="1"/>
      <c r="UBG2124" s="1"/>
      <c r="UBH2124" s="1"/>
      <c r="UBI2124" s="1"/>
      <c r="UBJ2124" s="1"/>
      <c r="UBK2124" s="1"/>
      <c r="UBL2124" s="1"/>
      <c r="UBM2124" s="1"/>
      <c r="UBN2124" s="1"/>
      <c r="UBO2124" s="1"/>
      <c r="UBP2124" s="1"/>
      <c r="UBQ2124" s="1"/>
      <c r="UBR2124" s="1"/>
      <c r="UBS2124" s="1"/>
      <c r="UBT2124" s="1"/>
      <c r="UBU2124" s="1"/>
      <c r="UBV2124" s="1"/>
      <c r="UBW2124" s="1"/>
      <c r="UBX2124" s="1"/>
      <c r="UBY2124" s="1"/>
      <c r="UBZ2124" s="1"/>
      <c r="UCA2124" s="1"/>
      <c r="UCB2124" s="1"/>
      <c r="UCC2124" s="1"/>
      <c r="UCD2124" s="1"/>
      <c r="UCE2124" s="1"/>
      <c r="UCF2124" s="1"/>
      <c r="UCG2124" s="1"/>
      <c r="UCH2124" s="1"/>
      <c r="UCI2124" s="1"/>
      <c r="UCJ2124" s="1"/>
      <c r="UCK2124" s="1"/>
      <c r="UCL2124" s="1"/>
      <c r="UCM2124" s="1"/>
      <c r="UCN2124" s="1"/>
      <c r="UCO2124" s="1"/>
      <c r="UCP2124" s="1"/>
      <c r="UCQ2124" s="1"/>
      <c r="UCR2124" s="1"/>
      <c r="UCS2124" s="1"/>
      <c r="UCT2124" s="1"/>
      <c r="UCU2124" s="1"/>
      <c r="UCV2124" s="1"/>
      <c r="UCW2124" s="1"/>
      <c r="UCX2124" s="1"/>
      <c r="UCY2124" s="1"/>
      <c r="UCZ2124" s="1"/>
      <c r="UDA2124" s="1"/>
      <c r="UDB2124" s="1"/>
      <c r="UDC2124" s="1"/>
      <c r="UDD2124" s="1"/>
      <c r="UDE2124" s="1"/>
      <c r="UDF2124" s="1"/>
      <c r="UDG2124" s="1"/>
      <c r="UDH2124" s="1"/>
      <c r="UDI2124" s="1"/>
      <c r="UDJ2124" s="1"/>
      <c r="UDK2124" s="1"/>
      <c r="UDL2124" s="1"/>
      <c r="UDM2124" s="1"/>
      <c r="UDN2124" s="1"/>
      <c r="UDO2124" s="1"/>
      <c r="UDP2124" s="1"/>
      <c r="UDQ2124" s="1"/>
      <c r="UDR2124" s="1"/>
      <c r="UDS2124" s="1"/>
      <c r="UDT2124" s="1"/>
      <c r="UDU2124" s="1"/>
      <c r="UDV2124" s="1"/>
      <c r="UDW2124" s="1"/>
      <c r="UDX2124" s="1"/>
      <c r="UDY2124" s="1"/>
      <c r="UDZ2124" s="1"/>
      <c r="UEA2124" s="1"/>
      <c r="UEB2124" s="1"/>
      <c r="UEC2124" s="1"/>
      <c r="UED2124" s="1"/>
      <c r="UEE2124" s="1"/>
      <c r="UEF2124" s="1"/>
      <c r="UEG2124" s="1"/>
      <c r="UEH2124" s="1"/>
      <c r="UEI2124" s="1"/>
      <c r="UEJ2124" s="1"/>
      <c r="UEK2124" s="1"/>
      <c r="UEL2124" s="1"/>
      <c r="UEM2124" s="1"/>
      <c r="UEN2124" s="1"/>
      <c r="UEO2124" s="1"/>
      <c r="UEP2124" s="1"/>
      <c r="UEQ2124" s="1"/>
      <c r="UER2124" s="1"/>
      <c r="UES2124" s="1"/>
      <c r="UET2124" s="1"/>
      <c r="UEU2124" s="1"/>
      <c r="UEV2124" s="1"/>
      <c r="UEW2124" s="1"/>
      <c r="UEX2124" s="1"/>
      <c r="UEY2124" s="1"/>
      <c r="UEZ2124" s="1"/>
      <c r="UFA2124" s="1"/>
      <c r="UFB2124" s="1"/>
      <c r="UFC2124" s="1"/>
      <c r="UFD2124" s="1"/>
      <c r="UFE2124" s="1"/>
      <c r="UFF2124" s="1"/>
      <c r="UFG2124" s="1"/>
      <c r="UFH2124" s="1"/>
      <c r="UFI2124" s="1"/>
      <c r="UFJ2124" s="1"/>
      <c r="UFK2124" s="1"/>
      <c r="UFL2124" s="1"/>
      <c r="UFM2124" s="1"/>
      <c r="UFN2124" s="1"/>
      <c r="UFO2124" s="1"/>
      <c r="UFP2124" s="1"/>
      <c r="UFQ2124" s="1"/>
      <c r="UFR2124" s="1"/>
      <c r="UFS2124" s="1"/>
      <c r="UFT2124" s="1"/>
      <c r="UFU2124" s="1"/>
      <c r="UFV2124" s="1"/>
      <c r="UFW2124" s="1"/>
      <c r="UFX2124" s="1"/>
      <c r="UFY2124" s="1"/>
      <c r="UFZ2124" s="1"/>
      <c r="UGA2124" s="1"/>
      <c r="UGB2124" s="1"/>
      <c r="UGC2124" s="1"/>
      <c r="UGD2124" s="1"/>
      <c r="UGE2124" s="1"/>
      <c r="UGF2124" s="1"/>
      <c r="UGG2124" s="1"/>
      <c r="UGH2124" s="1"/>
      <c r="UGI2124" s="1"/>
      <c r="UGJ2124" s="1"/>
      <c r="UGK2124" s="1"/>
      <c r="UGL2124" s="1"/>
      <c r="UGM2124" s="1"/>
      <c r="UGN2124" s="1"/>
      <c r="UGO2124" s="1"/>
      <c r="UGP2124" s="1"/>
      <c r="UGQ2124" s="1"/>
      <c r="UGR2124" s="1"/>
      <c r="UGS2124" s="1"/>
      <c r="UGT2124" s="1"/>
      <c r="UGU2124" s="1"/>
      <c r="UGV2124" s="1"/>
      <c r="UGW2124" s="1"/>
      <c r="UGX2124" s="1"/>
      <c r="UGY2124" s="1"/>
      <c r="UGZ2124" s="1"/>
      <c r="UHA2124" s="1"/>
      <c r="UHB2124" s="1"/>
      <c r="UHC2124" s="1"/>
      <c r="UHD2124" s="1"/>
      <c r="UHE2124" s="1"/>
      <c r="UHF2124" s="1"/>
      <c r="UHG2124" s="1"/>
      <c r="UHH2124" s="1"/>
      <c r="UHI2124" s="1"/>
      <c r="UHJ2124" s="1"/>
      <c r="UHK2124" s="1"/>
      <c r="UHL2124" s="1"/>
      <c r="UHM2124" s="1"/>
      <c r="UHN2124" s="1"/>
      <c r="UHO2124" s="1"/>
      <c r="UHP2124" s="1"/>
      <c r="UHQ2124" s="1"/>
      <c r="UHR2124" s="1"/>
      <c r="UHS2124" s="1"/>
      <c r="UHT2124" s="1"/>
      <c r="UHU2124" s="1"/>
      <c r="UHV2124" s="1"/>
      <c r="UHW2124" s="1"/>
      <c r="UHX2124" s="1"/>
      <c r="UHY2124" s="1"/>
      <c r="UHZ2124" s="1"/>
      <c r="UIA2124" s="1"/>
      <c r="UIB2124" s="1"/>
      <c r="UIC2124" s="1"/>
      <c r="UID2124" s="1"/>
      <c r="UIE2124" s="1"/>
      <c r="UIF2124" s="1"/>
      <c r="UIG2124" s="1"/>
      <c r="UIH2124" s="1"/>
      <c r="UII2124" s="1"/>
      <c r="UIJ2124" s="1"/>
      <c r="UIK2124" s="1"/>
      <c r="UIL2124" s="1"/>
      <c r="UIM2124" s="1"/>
      <c r="UIN2124" s="1"/>
      <c r="UIO2124" s="1"/>
      <c r="UIP2124" s="1"/>
      <c r="UIQ2124" s="1"/>
      <c r="UIR2124" s="1"/>
      <c r="UIS2124" s="1"/>
      <c r="UIT2124" s="1"/>
      <c r="UIU2124" s="1"/>
      <c r="UIV2124" s="1"/>
      <c r="UIW2124" s="1"/>
      <c r="UIX2124" s="1"/>
      <c r="UIY2124" s="1"/>
      <c r="UIZ2124" s="1"/>
      <c r="UJA2124" s="1"/>
      <c r="UJB2124" s="1"/>
      <c r="UJC2124" s="1"/>
      <c r="UJD2124" s="1"/>
      <c r="UJE2124" s="1"/>
      <c r="UJF2124" s="1"/>
      <c r="UJG2124" s="1"/>
      <c r="UJH2124" s="1"/>
      <c r="UJI2124" s="1"/>
      <c r="UJJ2124" s="1"/>
      <c r="UJK2124" s="1"/>
      <c r="UJL2124" s="1"/>
      <c r="UJM2124" s="1"/>
      <c r="UJN2124" s="1"/>
      <c r="UJO2124" s="1"/>
      <c r="UJP2124" s="1"/>
      <c r="UJQ2124" s="1"/>
      <c r="UJR2124" s="1"/>
      <c r="UJS2124" s="1"/>
      <c r="UJT2124" s="1"/>
      <c r="UJU2124" s="1"/>
      <c r="UJV2124" s="1"/>
      <c r="UJW2124" s="1"/>
      <c r="UJX2124" s="1"/>
      <c r="UJY2124" s="1"/>
      <c r="UJZ2124" s="1"/>
      <c r="UKA2124" s="1"/>
      <c r="UKB2124" s="1"/>
      <c r="UKC2124" s="1"/>
      <c r="UKD2124" s="1"/>
      <c r="UKE2124" s="1"/>
      <c r="UKF2124" s="1"/>
      <c r="UKG2124" s="1"/>
      <c r="UKH2124" s="1"/>
      <c r="UKI2124" s="1"/>
      <c r="UKJ2124" s="1"/>
      <c r="UKK2124" s="1"/>
      <c r="UKL2124" s="1"/>
      <c r="UKM2124" s="1"/>
      <c r="UKN2124" s="1"/>
      <c r="UKO2124" s="1"/>
      <c r="UKP2124" s="1"/>
      <c r="UKQ2124" s="1"/>
      <c r="UKR2124" s="1"/>
      <c r="UKS2124" s="1"/>
      <c r="UKT2124" s="1"/>
      <c r="UKU2124" s="1"/>
      <c r="UKV2124" s="1"/>
      <c r="UKW2124" s="1"/>
      <c r="UKX2124" s="1"/>
      <c r="UKY2124" s="1"/>
      <c r="UKZ2124" s="1"/>
      <c r="ULA2124" s="1"/>
      <c r="ULB2124" s="1"/>
      <c r="ULC2124" s="1"/>
      <c r="ULD2124" s="1"/>
      <c r="ULE2124" s="1"/>
      <c r="ULF2124" s="1"/>
      <c r="ULG2124" s="1"/>
      <c r="ULH2124" s="1"/>
      <c r="ULI2124" s="1"/>
      <c r="ULJ2124" s="1"/>
      <c r="ULK2124" s="1"/>
      <c r="ULL2124" s="1"/>
      <c r="ULM2124" s="1"/>
      <c r="ULN2124" s="1"/>
      <c r="ULO2124" s="1"/>
      <c r="ULP2124" s="1"/>
      <c r="ULQ2124" s="1"/>
      <c r="ULR2124" s="1"/>
      <c r="ULS2124" s="1"/>
      <c r="ULT2124" s="1"/>
      <c r="ULU2124" s="1"/>
      <c r="ULV2124" s="1"/>
      <c r="ULW2124" s="1"/>
      <c r="ULX2124" s="1"/>
      <c r="ULY2124" s="1"/>
      <c r="ULZ2124" s="1"/>
      <c r="UMA2124" s="1"/>
      <c r="UMB2124" s="1"/>
      <c r="UMC2124" s="1"/>
      <c r="UMD2124" s="1"/>
      <c r="UME2124" s="1"/>
      <c r="UMF2124" s="1"/>
      <c r="UMG2124" s="1"/>
      <c r="UMH2124" s="1"/>
      <c r="UMI2124" s="1"/>
      <c r="UMJ2124" s="1"/>
      <c r="UMK2124" s="1"/>
      <c r="UML2124" s="1"/>
      <c r="UMM2124" s="1"/>
      <c r="UMN2124" s="1"/>
      <c r="UMO2124" s="1"/>
      <c r="UMP2124" s="1"/>
      <c r="UMQ2124" s="1"/>
      <c r="UMR2124" s="1"/>
      <c r="UMS2124" s="1"/>
      <c r="UMT2124" s="1"/>
      <c r="UMU2124" s="1"/>
      <c r="UMV2124" s="1"/>
      <c r="UMW2124" s="1"/>
      <c r="UMX2124" s="1"/>
      <c r="UMY2124" s="1"/>
      <c r="UMZ2124" s="1"/>
      <c r="UNA2124" s="1"/>
      <c r="UNB2124" s="1"/>
      <c r="UNC2124" s="1"/>
      <c r="UND2124" s="1"/>
      <c r="UNE2124" s="1"/>
      <c r="UNF2124" s="1"/>
      <c r="UNG2124" s="1"/>
      <c r="UNH2124" s="1"/>
      <c r="UNI2124" s="1"/>
      <c r="UNJ2124" s="1"/>
      <c r="UNK2124" s="1"/>
      <c r="UNL2124" s="1"/>
      <c r="UNM2124" s="1"/>
      <c r="UNN2124" s="1"/>
      <c r="UNO2124" s="1"/>
      <c r="UNP2124" s="1"/>
      <c r="UNQ2124" s="1"/>
      <c r="UNR2124" s="1"/>
      <c r="UNS2124" s="1"/>
      <c r="UNT2124" s="1"/>
      <c r="UNU2124" s="1"/>
      <c r="UNV2124" s="1"/>
      <c r="UNW2124" s="1"/>
      <c r="UNX2124" s="1"/>
      <c r="UNY2124" s="1"/>
      <c r="UNZ2124" s="1"/>
      <c r="UOA2124" s="1"/>
      <c r="UOB2124" s="1"/>
      <c r="UOC2124" s="1"/>
      <c r="UOD2124" s="1"/>
      <c r="UOE2124" s="1"/>
      <c r="UOF2124" s="1"/>
      <c r="UOG2124" s="1"/>
      <c r="UOH2124" s="1"/>
      <c r="UOI2124" s="1"/>
      <c r="UOJ2124" s="1"/>
      <c r="UOK2124" s="1"/>
      <c r="UOL2124" s="1"/>
      <c r="UOM2124" s="1"/>
      <c r="UON2124" s="1"/>
      <c r="UOO2124" s="1"/>
      <c r="UOP2124" s="1"/>
      <c r="UOQ2124" s="1"/>
      <c r="UOR2124" s="1"/>
      <c r="UOS2124" s="1"/>
      <c r="UOT2124" s="1"/>
      <c r="UOU2124" s="1"/>
      <c r="UOV2124" s="1"/>
      <c r="UOW2124" s="1"/>
      <c r="UOX2124" s="1"/>
      <c r="UOY2124" s="1"/>
      <c r="UOZ2124" s="1"/>
      <c r="UPA2124" s="1"/>
      <c r="UPB2124" s="1"/>
      <c r="UPC2124" s="1"/>
      <c r="UPD2124" s="1"/>
      <c r="UPE2124" s="1"/>
      <c r="UPF2124" s="1"/>
      <c r="UPG2124" s="1"/>
      <c r="UPH2124" s="1"/>
      <c r="UPI2124" s="1"/>
      <c r="UPJ2124" s="1"/>
      <c r="UPK2124" s="1"/>
      <c r="UPL2124" s="1"/>
      <c r="UPM2124" s="1"/>
      <c r="UPN2124" s="1"/>
      <c r="UPO2124" s="1"/>
      <c r="UPP2124" s="1"/>
      <c r="UPQ2124" s="1"/>
      <c r="UPR2124" s="1"/>
      <c r="UPS2124" s="1"/>
      <c r="UPT2124" s="1"/>
      <c r="UPU2124" s="1"/>
      <c r="UPV2124" s="1"/>
      <c r="UPW2124" s="1"/>
      <c r="UPX2124" s="1"/>
      <c r="UPY2124" s="1"/>
      <c r="UPZ2124" s="1"/>
      <c r="UQA2124" s="1"/>
      <c r="UQB2124" s="1"/>
      <c r="UQC2124" s="1"/>
      <c r="UQD2124" s="1"/>
      <c r="UQE2124" s="1"/>
      <c r="UQF2124" s="1"/>
      <c r="UQG2124" s="1"/>
      <c r="UQH2124" s="1"/>
      <c r="UQI2124" s="1"/>
      <c r="UQJ2124" s="1"/>
      <c r="UQK2124" s="1"/>
      <c r="UQL2124" s="1"/>
      <c r="UQM2124" s="1"/>
      <c r="UQN2124" s="1"/>
      <c r="UQO2124" s="1"/>
      <c r="UQP2124" s="1"/>
      <c r="UQQ2124" s="1"/>
      <c r="UQR2124" s="1"/>
      <c r="UQS2124" s="1"/>
      <c r="UQT2124" s="1"/>
      <c r="UQU2124" s="1"/>
      <c r="UQV2124" s="1"/>
      <c r="UQW2124" s="1"/>
      <c r="UQX2124" s="1"/>
      <c r="UQY2124" s="1"/>
      <c r="UQZ2124" s="1"/>
      <c r="URA2124" s="1"/>
      <c r="URB2124" s="1"/>
      <c r="URC2124" s="1"/>
      <c r="URD2124" s="1"/>
      <c r="URE2124" s="1"/>
      <c r="URF2124" s="1"/>
      <c r="URG2124" s="1"/>
      <c r="URH2124" s="1"/>
      <c r="URI2124" s="1"/>
      <c r="URJ2124" s="1"/>
      <c r="URK2124" s="1"/>
      <c r="URL2124" s="1"/>
      <c r="URM2124" s="1"/>
      <c r="URN2124" s="1"/>
      <c r="URO2124" s="1"/>
      <c r="URP2124" s="1"/>
      <c r="URQ2124" s="1"/>
      <c r="URR2124" s="1"/>
      <c r="URS2124" s="1"/>
      <c r="URT2124" s="1"/>
      <c r="URU2124" s="1"/>
      <c r="URV2124" s="1"/>
      <c r="URW2124" s="1"/>
      <c r="URX2124" s="1"/>
      <c r="URY2124" s="1"/>
      <c r="URZ2124" s="1"/>
      <c r="USA2124" s="1"/>
      <c r="USB2124" s="1"/>
      <c r="USC2124" s="1"/>
      <c r="USD2124" s="1"/>
      <c r="USE2124" s="1"/>
      <c r="USF2124" s="1"/>
      <c r="USG2124" s="1"/>
      <c r="USH2124" s="1"/>
      <c r="USI2124" s="1"/>
      <c r="USJ2124" s="1"/>
      <c r="USK2124" s="1"/>
      <c r="USL2124" s="1"/>
      <c r="USM2124" s="1"/>
      <c r="USN2124" s="1"/>
      <c r="USO2124" s="1"/>
      <c r="USP2124" s="1"/>
      <c r="USQ2124" s="1"/>
      <c r="USR2124" s="1"/>
      <c r="USS2124" s="1"/>
      <c r="UST2124" s="1"/>
      <c r="USU2124" s="1"/>
      <c r="USV2124" s="1"/>
      <c r="USW2124" s="1"/>
      <c r="USX2124" s="1"/>
      <c r="USY2124" s="1"/>
      <c r="USZ2124" s="1"/>
      <c r="UTA2124" s="1"/>
      <c r="UTB2124" s="1"/>
      <c r="UTC2124" s="1"/>
      <c r="UTD2124" s="1"/>
      <c r="UTE2124" s="1"/>
      <c r="UTF2124" s="1"/>
      <c r="UTG2124" s="1"/>
      <c r="UTH2124" s="1"/>
      <c r="UTI2124" s="1"/>
      <c r="UTJ2124" s="1"/>
      <c r="UTK2124" s="1"/>
      <c r="UTL2124" s="1"/>
      <c r="UTM2124" s="1"/>
      <c r="UTN2124" s="1"/>
      <c r="UTO2124" s="1"/>
      <c r="UTP2124" s="1"/>
      <c r="UTQ2124" s="1"/>
      <c r="UTR2124" s="1"/>
      <c r="UTS2124" s="1"/>
      <c r="UTT2124" s="1"/>
      <c r="UTU2124" s="1"/>
      <c r="UTV2124" s="1"/>
      <c r="UTW2124" s="1"/>
      <c r="UTX2124" s="1"/>
      <c r="UTY2124" s="1"/>
      <c r="UTZ2124" s="1"/>
      <c r="UUA2124" s="1"/>
      <c r="UUB2124" s="1"/>
      <c r="UUC2124" s="1"/>
      <c r="UUD2124" s="1"/>
      <c r="UUE2124" s="1"/>
      <c r="UUF2124" s="1"/>
      <c r="UUG2124" s="1"/>
      <c r="UUH2124" s="1"/>
      <c r="UUI2124" s="1"/>
      <c r="UUJ2124" s="1"/>
      <c r="UUK2124" s="1"/>
      <c r="UUL2124" s="1"/>
      <c r="UUM2124" s="1"/>
      <c r="UUN2124" s="1"/>
      <c r="UUO2124" s="1"/>
      <c r="UUP2124" s="1"/>
      <c r="UUQ2124" s="1"/>
      <c r="UUR2124" s="1"/>
      <c r="UUS2124" s="1"/>
      <c r="UUT2124" s="1"/>
      <c r="UUU2124" s="1"/>
      <c r="UUV2124" s="1"/>
      <c r="UUW2124" s="1"/>
      <c r="UUX2124" s="1"/>
      <c r="UUY2124" s="1"/>
      <c r="UUZ2124" s="1"/>
      <c r="UVA2124" s="1"/>
      <c r="UVB2124" s="1"/>
      <c r="UVC2124" s="1"/>
      <c r="UVD2124" s="1"/>
      <c r="UVE2124" s="1"/>
      <c r="UVF2124" s="1"/>
      <c r="UVG2124" s="1"/>
      <c r="UVH2124" s="1"/>
      <c r="UVI2124" s="1"/>
      <c r="UVJ2124" s="1"/>
      <c r="UVK2124" s="1"/>
      <c r="UVL2124" s="1"/>
      <c r="UVM2124" s="1"/>
      <c r="UVN2124" s="1"/>
      <c r="UVO2124" s="1"/>
      <c r="UVP2124" s="1"/>
      <c r="UVQ2124" s="1"/>
      <c r="UVR2124" s="1"/>
      <c r="UVS2124" s="1"/>
      <c r="UVT2124" s="1"/>
      <c r="UVU2124" s="1"/>
      <c r="UVV2124" s="1"/>
      <c r="UVW2124" s="1"/>
      <c r="UVX2124" s="1"/>
      <c r="UVY2124" s="1"/>
      <c r="UVZ2124" s="1"/>
      <c r="UWA2124" s="1"/>
      <c r="UWB2124" s="1"/>
      <c r="UWC2124" s="1"/>
      <c r="UWD2124" s="1"/>
      <c r="UWE2124" s="1"/>
      <c r="UWF2124" s="1"/>
      <c r="UWG2124" s="1"/>
      <c r="UWH2124" s="1"/>
      <c r="UWI2124" s="1"/>
      <c r="UWJ2124" s="1"/>
      <c r="UWK2124" s="1"/>
      <c r="UWL2124" s="1"/>
      <c r="UWM2124" s="1"/>
      <c r="UWN2124" s="1"/>
      <c r="UWO2124" s="1"/>
      <c r="UWP2124" s="1"/>
      <c r="UWQ2124" s="1"/>
      <c r="UWR2124" s="1"/>
      <c r="UWS2124" s="1"/>
      <c r="UWT2124" s="1"/>
      <c r="UWU2124" s="1"/>
      <c r="UWV2124" s="1"/>
      <c r="UWW2124" s="1"/>
      <c r="UWX2124" s="1"/>
      <c r="UWY2124" s="1"/>
      <c r="UWZ2124" s="1"/>
      <c r="UXA2124" s="1"/>
      <c r="UXB2124" s="1"/>
      <c r="UXC2124" s="1"/>
      <c r="UXD2124" s="1"/>
      <c r="UXE2124" s="1"/>
      <c r="UXF2124" s="1"/>
      <c r="UXG2124" s="1"/>
      <c r="UXH2124" s="1"/>
      <c r="UXI2124" s="1"/>
      <c r="UXJ2124" s="1"/>
      <c r="UXK2124" s="1"/>
      <c r="UXL2124" s="1"/>
      <c r="UXM2124" s="1"/>
      <c r="UXN2124" s="1"/>
      <c r="UXO2124" s="1"/>
      <c r="UXP2124" s="1"/>
      <c r="UXQ2124" s="1"/>
      <c r="UXR2124" s="1"/>
      <c r="UXS2124" s="1"/>
      <c r="UXT2124" s="1"/>
      <c r="UXU2124" s="1"/>
      <c r="UXV2124" s="1"/>
      <c r="UXW2124" s="1"/>
      <c r="UXX2124" s="1"/>
      <c r="UXY2124" s="1"/>
      <c r="UXZ2124" s="1"/>
      <c r="UYA2124" s="1"/>
      <c r="UYB2124" s="1"/>
      <c r="UYC2124" s="1"/>
      <c r="UYD2124" s="1"/>
      <c r="UYE2124" s="1"/>
      <c r="UYF2124" s="1"/>
      <c r="UYG2124" s="1"/>
      <c r="UYH2124" s="1"/>
      <c r="UYI2124" s="1"/>
      <c r="UYJ2124" s="1"/>
      <c r="UYK2124" s="1"/>
      <c r="UYL2124" s="1"/>
      <c r="UYM2124" s="1"/>
      <c r="UYN2124" s="1"/>
      <c r="UYO2124" s="1"/>
      <c r="UYP2124" s="1"/>
      <c r="UYQ2124" s="1"/>
      <c r="UYR2124" s="1"/>
      <c r="UYS2124" s="1"/>
      <c r="UYT2124" s="1"/>
      <c r="UYU2124" s="1"/>
      <c r="UYV2124" s="1"/>
      <c r="UYW2124" s="1"/>
      <c r="UYX2124" s="1"/>
      <c r="UYY2124" s="1"/>
      <c r="UYZ2124" s="1"/>
      <c r="UZA2124" s="1"/>
      <c r="UZB2124" s="1"/>
      <c r="UZC2124" s="1"/>
      <c r="UZD2124" s="1"/>
      <c r="UZE2124" s="1"/>
      <c r="UZF2124" s="1"/>
      <c r="UZG2124" s="1"/>
      <c r="UZH2124" s="1"/>
      <c r="UZI2124" s="1"/>
      <c r="UZJ2124" s="1"/>
      <c r="UZK2124" s="1"/>
      <c r="UZL2124" s="1"/>
      <c r="UZM2124" s="1"/>
      <c r="UZN2124" s="1"/>
      <c r="UZO2124" s="1"/>
      <c r="UZP2124" s="1"/>
      <c r="UZQ2124" s="1"/>
      <c r="UZR2124" s="1"/>
      <c r="UZS2124" s="1"/>
      <c r="UZT2124" s="1"/>
      <c r="UZU2124" s="1"/>
      <c r="UZV2124" s="1"/>
      <c r="UZW2124" s="1"/>
      <c r="UZX2124" s="1"/>
      <c r="UZY2124" s="1"/>
      <c r="UZZ2124" s="1"/>
      <c r="VAA2124" s="1"/>
      <c r="VAB2124" s="1"/>
      <c r="VAC2124" s="1"/>
      <c r="VAD2124" s="1"/>
      <c r="VAE2124" s="1"/>
      <c r="VAF2124" s="1"/>
      <c r="VAG2124" s="1"/>
      <c r="VAH2124" s="1"/>
      <c r="VAI2124" s="1"/>
      <c r="VAJ2124" s="1"/>
      <c r="VAK2124" s="1"/>
      <c r="VAL2124" s="1"/>
      <c r="VAM2124" s="1"/>
      <c r="VAN2124" s="1"/>
      <c r="VAO2124" s="1"/>
      <c r="VAP2124" s="1"/>
      <c r="VAQ2124" s="1"/>
      <c r="VAR2124" s="1"/>
      <c r="VAS2124" s="1"/>
      <c r="VAT2124" s="1"/>
      <c r="VAU2124" s="1"/>
      <c r="VAV2124" s="1"/>
      <c r="VAW2124" s="1"/>
      <c r="VAX2124" s="1"/>
      <c r="VAY2124" s="1"/>
      <c r="VAZ2124" s="1"/>
      <c r="VBA2124" s="1"/>
      <c r="VBB2124" s="1"/>
      <c r="VBC2124" s="1"/>
      <c r="VBD2124" s="1"/>
      <c r="VBE2124" s="1"/>
      <c r="VBF2124" s="1"/>
      <c r="VBG2124" s="1"/>
      <c r="VBH2124" s="1"/>
      <c r="VBI2124" s="1"/>
      <c r="VBJ2124" s="1"/>
      <c r="VBK2124" s="1"/>
      <c r="VBL2124" s="1"/>
      <c r="VBM2124" s="1"/>
      <c r="VBN2124" s="1"/>
      <c r="VBO2124" s="1"/>
      <c r="VBP2124" s="1"/>
      <c r="VBQ2124" s="1"/>
      <c r="VBR2124" s="1"/>
      <c r="VBS2124" s="1"/>
      <c r="VBT2124" s="1"/>
      <c r="VBU2124" s="1"/>
      <c r="VBV2124" s="1"/>
      <c r="VBW2124" s="1"/>
      <c r="VBX2124" s="1"/>
      <c r="VBY2124" s="1"/>
      <c r="VBZ2124" s="1"/>
      <c r="VCA2124" s="1"/>
      <c r="VCB2124" s="1"/>
      <c r="VCC2124" s="1"/>
      <c r="VCD2124" s="1"/>
      <c r="VCE2124" s="1"/>
      <c r="VCF2124" s="1"/>
      <c r="VCG2124" s="1"/>
      <c r="VCH2124" s="1"/>
      <c r="VCI2124" s="1"/>
      <c r="VCJ2124" s="1"/>
      <c r="VCK2124" s="1"/>
      <c r="VCL2124" s="1"/>
      <c r="VCM2124" s="1"/>
      <c r="VCN2124" s="1"/>
      <c r="VCO2124" s="1"/>
      <c r="VCP2124" s="1"/>
      <c r="VCQ2124" s="1"/>
      <c r="VCR2124" s="1"/>
      <c r="VCS2124" s="1"/>
      <c r="VCT2124" s="1"/>
      <c r="VCU2124" s="1"/>
      <c r="VCV2124" s="1"/>
      <c r="VCW2124" s="1"/>
      <c r="VCX2124" s="1"/>
      <c r="VCY2124" s="1"/>
      <c r="VCZ2124" s="1"/>
      <c r="VDA2124" s="1"/>
      <c r="VDB2124" s="1"/>
      <c r="VDC2124" s="1"/>
      <c r="VDD2124" s="1"/>
      <c r="VDE2124" s="1"/>
      <c r="VDF2124" s="1"/>
      <c r="VDG2124" s="1"/>
      <c r="VDH2124" s="1"/>
      <c r="VDI2124" s="1"/>
      <c r="VDJ2124" s="1"/>
      <c r="VDK2124" s="1"/>
      <c r="VDL2124" s="1"/>
      <c r="VDM2124" s="1"/>
      <c r="VDN2124" s="1"/>
      <c r="VDO2124" s="1"/>
      <c r="VDP2124" s="1"/>
      <c r="VDQ2124" s="1"/>
      <c r="VDR2124" s="1"/>
      <c r="VDS2124" s="1"/>
      <c r="VDT2124" s="1"/>
      <c r="VDU2124" s="1"/>
      <c r="VDV2124" s="1"/>
      <c r="VDW2124" s="1"/>
      <c r="VDX2124" s="1"/>
      <c r="VDY2124" s="1"/>
      <c r="VDZ2124" s="1"/>
      <c r="VEA2124" s="1"/>
      <c r="VEB2124" s="1"/>
      <c r="VEC2124" s="1"/>
      <c r="VED2124" s="1"/>
      <c r="VEE2124" s="1"/>
      <c r="VEF2124" s="1"/>
      <c r="VEG2124" s="1"/>
      <c r="VEH2124" s="1"/>
      <c r="VEI2124" s="1"/>
      <c r="VEJ2124" s="1"/>
      <c r="VEK2124" s="1"/>
      <c r="VEL2124" s="1"/>
      <c r="VEM2124" s="1"/>
      <c r="VEN2124" s="1"/>
      <c r="VEO2124" s="1"/>
      <c r="VEP2124" s="1"/>
      <c r="VEQ2124" s="1"/>
      <c r="VER2124" s="1"/>
      <c r="VES2124" s="1"/>
      <c r="VET2124" s="1"/>
      <c r="VEU2124" s="1"/>
      <c r="VEV2124" s="1"/>
      <c r="VEW2124" s="1"/>
      <c r="VEX2124" s="1"/>
      <c r="VEY2124" s="1"/>
      <c r="VEZ2124" s="1"/>
      <c r="VFA2124" s="1"/>
      <c r="VFB2124" s="1"/>
      <c r="VFC2124" s="1"/>
      <c r="VFD2124" s="1"/>
      <c r="VFE2124" s="1"/>
      <c r="VFF2124" s="1"/>
      <c r="VFG2124" s="1"/>
      <c r="VFH2124" s="1"/>
      <c r="VFI2124" s="1"/>
      <c r="VFJ2124" s="1"/>
      <c r="VFK2124" s="1"/>
      <c r="VFL2124" s="1"/>
      <c r="VFM2124" s="1"/>
      <c r="VFN2124" s="1"/>
      <c r="VFO2124" s="1"/>
      <c r="VFP2124" s="1"/>
      <c r="VFQ2124" s="1"/>
      <c r="VFR2124" s="1"/>
      <c r="VFS2124" s="1"/>
      <c r="VFT2124" s="1"/>
      <c r="VFU2124" s="1"/>
      <c r="VFV2124" s="1"/>
      <c r="VFW2124" s="1"/>
      <c r="VFX2124" s="1"/>
      <c r="VFY2124" s="1"/>
      <c r="VFZ2124" s="1"/>
      <c r="VGA2124" s="1"/>
      <c r="VGB2124" s="1"/>
      <c r="VGC2124" s="1"/>
      <c r="VGD2124" s="1"/>
      <c r="VGE2124" s="1"/>
      <c r="VGF2124" s="1"/>
      <c r="VGG2124" s="1"/>
      <c r="VGH2124" s="1"/>
      <c r="VGI2124" s="1"/>
      <c r="VGJ2124" s="1"/>
      <c r="VGK2124" s="1"/>
      <c r="VGL2124" s="1"/>
      <c r="VGM2124" s="1"/>
      <c r="VGN2124" s="1"/>
      <c r="VGO2124" s="1"/>
      <c r="VGP2124" s="1"/>
      <c r="VGQ2124" s="1"/>
      <c r="VGR2124" s="1"/>
      <c r="VGS2124" s="1"/>
      <c r="VGT2124" s="1"/>
      <c r="VGU2124" s="1"/>
      <c r="VGV2124" s="1"/>
      <c r="VGW2124" s="1"/>
      <c r="VGX2124" s="1"/>
      <c r="VGY2124" s="1"/>
      <c r="VGZ2124" s="1"/>
      <c r="VHA2124" s="1"/>
      <c r="VHB2124" s="1"/>
      <c r="VHC2124" s="1"/>
      <c r="VHD2124" s="1"/>
      <c r="VHE2124" s="1"/>
      <c r="VHF2124" s="1"/>
      <c r="VHG2124" s="1"/>
      <c r="VHH2124" s="1"/>
      <c r="VHI2124" s="1"/>
      <c r="VHJ2124" s="1"/>
      <c r="VHK2124" s="1"/>
      <c r="VHL2124" s="1"/>
      <c r="VHM2124" s="1"/>
      <c r="VHN2124" s="1"/>
      <c r="VHO2124" s="1"/>
      <c r="VHP2124" s="1"/>
      <c r="VHQ2124" s="1"/>
      <c r="VHR2124" s="1"/>
      <c r="VHS2124" s="1"/>
      <c r="VHT2124" s="1"/>
      <c r="VHU2124" s="1"/>
      <c r="VHV2124" s="1"/>
      <c r="VHW2124" s="1"/>
      <c r="VHX2124" s="1"/>
      <c r="VHY2124" s="1"/>
      <c r="VHZ2124" s="1"/>
      <c r="VIA2124" s="1"/>
      <c r="VIB2124" s="1"/>
      <c r="VIC2124" s="1"/>
      <c r="VID2124" s="1"/>
      <c r="VIE2124" s="1"/>
      <c r="VIF2124" s="1"/>
      <c r="VIG2124" s="1"/>
      <c r="VIH2124" s="1"/>
      <c r="VII2124" s="1"/>
      <c r="VIJ2124" s="1"/>
      <c r="VIK2124" s="1"/>
      <c r="VIL2124" s="1"/>
      <c r="VIM2124" s="1"/>
      <c r="VIN2124" s="1"/>
      <c r="VIO2124" s="1"/>
      <c r="VIP2124" s="1"/>
      <c r="VIQ2124" s="1"/>
      <c r="VIR2124" s="1"/>
      <c r="VIS2124" s="1"/>
      <c r="VIT2124" s="1"/>
      <c r="VIU2124" s="1"/>
      <c r="VIV2124" s="1"/>
      <c r="VIW2124" s="1"/>
      <c r="VIX2124" s="1"/>
      <c r="VIY2124" s="1"/>
      <c r="VIZ2124" s="1"/>
      <c r="VJA2124" s="1"/>
      <c r="VJB2124" s="1"/>
      <c r="VJC2124" s="1"/>
      <c r="VJD2124" s="1"/>
      <c r="VJE2124" s="1"/>
      <c r="VJF2124" s="1"/>
      <c r="VJG2124" s="1"/>
      <c r="VJH2124" s="1"/>
      <c r="VJI2124" s="1"/>
      <c r="VJJ2124" s="1"/>
      <c r="VJK2124" s="1"/>
      <c r="VJL2124" s="1"/>
      <c r="VJM2124" s="1"/>
      <c r="VJN2124" s="1"/>
      <c r="VJO2124" s="1"/>
      <c r="VJP2124" s="1"/>
      <c r="VJQ2124" s="1"/>
      <c r="VJR2124" s="1"/>
      <c r="VJS2124" s="1"/>
      <c r="VJT2124" s="1"/>
      <c r="VJU2124" s="1"/>
      <c r="VJV2124" s="1"/>
      <c r="VJW2124" s="1"/>
      <c r="VJX2124" s="1"/>
      <c r="VJY2124" s="1"/>
      <c r="VJZ2124" s="1"/>
      <c r="VKA2124" s="1"/>
      <c r="VKB2124" s="1"/>
      <c r="VKC2124" s="1"/>
      <c r="VKD2124" s="1"/>
      <c r="VKE2124" s="1"/>
      <c r="VKF2124" s="1"/>
      <c r="VKG2124" s="1"/>
      <c r="VKH2124" s="1"/>
      <c r="VKI2124" s="1"/>
      <c r="VKJ2124" s="1"/>
      <c r="VKK2124" s="1"/>
      <c r="VKL2124" s="1"/>
      <c r="VKM2124" s="1"/>
      <c r="VKN2124" s="1"/>
      <c r="VKO2124" s="1"/>
      <c r="VKP2124" s="1"/>
      <c r="VKQ2124" s="1"/>
      <c r="VKR2124" s="1"/>
      <c r="VKS2124" s="1"/>
      <c r="VKT2124" s="1"/>
      <c r="VKU2124" s="1"/>
      <c r="VKV2124" s="1"/>
      <c r="VKW2124" s="1"/>
      <c r="VKX2124" s="1"/>
      <c r="VKY2124" s="1"/>
      <c r="VKZ2124" s="1"/>
      <c r="VLA2124" s="1"/>
      <c r="VLB2124" s="1"/>
      <c r="VLC2124" s="1"/>
      <c r="VLD2124" s="1"/>
      <c r="VLE2124" s="1"/>
      <c r="VLF2124" s="1"/>
      <c r="VLG2124" s="1"/>
      <c r="VLH2124" s="1"/>
      <c r="VLI2124" s="1"/>
      <c r="VLJ2124" s="1"/>
      <c r="VLK2124" s="1"/>
      <c r="VLL2124" s="1"/>
      <c r="VLM2124" s="1"/>
      <c r="VLN2124" s="1"/>
      <c r="VLO2124" s="1"/>
      <c r="VLP2124" s="1"/>
      <c r="VLQ2124" s="1"/>
      <c r="VLR2124" s="1"/>
      <c r="VLS2124" s="1"/>
      <c r="VLT2124" s="1"/>
      <c r="VLU2124" s="1"/>
      <c r="VLV2124" s="1"/>
      <c r="VLW2124" s="1"/>
      <c r="VLX2124" s="1"/>
      <c r="VLY2124" s="1"/>
      <c r="VLZ2124" s="1"/>
      <c r="VMA2124" s="1"/>
      <c r="VMB2124" s="1"/>
      <c r="VMC2124" s="1"/>
      <c r="VMD2124" s="1"/>
      <c r="VME2124" s="1"/>
      <c r="VMF2124" s="1"/>
      <c r="VMG2124" s="1"/>
      <c r="VMH2124" s="1"/>
      <c r="VMI2124" s="1"/>
      <c r="VMJ2124" s="1"/>
      <c r="VMK2124" s="1"/>
      <c r="VML2124" s="1"/>
      <c r="VMM2124" s="1"/>
      <c r="VMN2124" s="1"/>
      <c r="VMO2124" s="1"/>
      <c r="VMP2124" s="1"/>
      <c r="VMQ2124" s="1"/>
      <c r="VMR2124" s="1"/>
      <c r="VMS2124" s="1"/>
      <c r="VMT2124" s="1"/>
      <c r="VMU2124" s="1"/>
      <c r="VMV2124" s="1"/>
      <c r="VMW2124" s="1"/>
      <c r="VMX2124" s="1"/>
      <c r="VMY2124" s="1"/>
      <c r="VMZ2124" s="1"/>
      <c r="VNA2124" s="1"/>
      <c r="VNB2124" s="1"/>
      <c r="VNC2124" s="1"/>
      <c r="VND2124" s="1"/>
      <c r="VNE2124" s="1"/>
      <c r="VNF2124" s="1"/>
      <c r="VNG2124" s="1"/>
      <c r="VNH2124" s="1"/>
      <c r="VNI2124" s="1"/>
      <c r="VNJ2124" s="1"/>
      <c r="VNK2124" s="1"/>
      <c r="VNL2124" s="1"/>
      <c r="VNM2124" s="1"/>
      <c r="VNN2124" s="1"/>
      <c r="VNO2124" s="1"/>
      <c r="VNP2124" s="1"/>
      <c r="VNQ2124" s="1"/>
      <c r="VNR2124" s="1"/>
      <c r="VNS2124" s="1"/>
      <c r="VNT2124" s="1"/>
      <c r="VNU2124" s="1"/>
      <c r="VNV2124" s="1"/>
      <c r="VNW2124" s="1"/>
      <c r="VNX2124" s="1"/>
      <c r="VNY2124" s="1"/>
      <c r="VNZ2124" s="1"/>
      <c r="VOA2124" s="1"/>
      <c r="VOB2124" s="1"/>
      <c r="VOC2124" s="1"/>
      <c r="VOD2124" s="1"/>
      <c r="VOE2124" s="1"/>
      <c r="VOF2124" s="1"/>
      <c r="VOG2124" s="1"/>
      <c r="VOH2124" s="1"/>
      <c r="VOI2124" s="1"/>
      <c r="VOJ2124" s="1"/>
      <c r="VOK2124" s="1"/>
      <c r="VOL2124" s="1"/>
      <c r="VOM2124" s="1"/>
      <c r="VON2124" s="1"/>
      <c r="VOO2124" s="1"/>
      <c r="VOP2124" s="1"/>
      <c r="VOQ2124" s="1"/>
      <c r="VOR2124" s="1"/>
      <c r="VOS2124" s="1"/>
      <c r="VOT2124" s="1"/>
      <c r="VOU2124" s="1"/>
      <c r="VOV2124" s="1"/>
      <c r="VOW2124" s="1"/>
      <c r="VOX2124" s="1"/>
      <c r="VOY2124" s="1"/>
      <c r="VOZ2124" s="1"/>
      <c r="VPA2124" s="1"/>
      <c r="VPB2124" s="1"/>
      <c r="VPC2124" s="1"/>
      <c r="VPD2124" s="1"/>
      <c r="VPE2124" s="1"/>
      <c r="VPF2124" s="1"/>
      <c r="VPG2124" s="1"/>
      <c r="VPH2124" s="1"/>
      <c r="VPI2124" s="1"/>
      <c r="VPJ2124" s="1"/>
      <c r="VPK2124" s="1"/>
      <c r="VPL2124" s="1"/>
      <c r="VPM2124" s="1"/>
      <c r="VPN2124" s="1"/>
      <c r="VPO2124" s="1"/>
      <c r="VPP2124" s="1"/>
      <c r="VPQ2124" s="1"/>
      <c r="VPR2124" s="1"/>
      <c r="VPS2124" s="1"/>
      <c r="VPT2124" s="1"/>
      <c r="VPU2124" s="1"/>
      <c r="VPV2124" s="1"/>
      <c r="VPW2124" s="1"/>
      <c r="VPX2124" s="1"/>
      <c r="VPY2124" s="1"/>
      <c r="VPZ2124" s="1"/>
      <c r="VQA2124" s="1"/>
      <c r="VQB2124" s="1"/>
      <c r="VQC2124" s="1"/>
      <c r="VQD2124" s="1"/>
      <c r="VQE2124" s="1"/>
      <c r="VQF2124" s="1"/>
      <c r="VQG2124" s="1"/>
      <c r="VQH2124" s="1"/>
      <c r="VQI2124" s="1"/>
      <c r="VQJ2124" s="1"/>
      <c r="VQK2124" s="1"/>
      <c r="VQL2124" s="1"/>
      <c r="VQM2124" s="1"/>
      <c r="VQN2124" s="1"/>
      <c r="VQO2124" s="1"/>
      <c r="VQP2124" s="1"/>
      <c r="VQQ2124" s="1"/>
      <c r="VQR2124" s="1"/>
      <c r="VQS2124" s="1"/>
      <c r="VQT2124" s="1"/>
      <c r="VQU2124" s="1"/>
      <c r="VQV2124" s="1"/>
      <c r="VQW2124" s="1"/>
      <c r="VQX2124" s="1"/>
      <c r="VQY2124" s="1"/>
      <c r="VQZ2124" s="1"/>
      <c r="VRA2124" s="1"/>
      <c r="VRB2124" s="1"/>
      <c r="VRC2124" s="1"/>
      <c r="VRD2124" s="1"/>
      <c r="VRE2124" s="1"/>
      <c r="VRF2124" s="1"/>
      <c r="VRG2124" s="1"/>
      <c r="VRH2124" s="1"/>
      <c r="VRI2124" s="1"/>
      <c r="VRJ2124" s="1"/>
      <c r="VRK2124" s="1"/>
      <c r="VRL2124" s="1"/>
      <c r="VRM2124" s="1"/>
      <c r="VRN2124" s="1"/>
      <c r="VRO2124" s="1"/>
      <c r="VRP2124" s="1"/>
      <c r="VRQ2124" s="1"/>
      <c r="VRR2124" s="1"/>
      <c r="VRS2124" s="1"/>
      <c r="VRT2124" s="1"/>
      <c r="VRU2124" s="1"/>
      <c r="VRV2124" s="1"/>
      <c r="VRW2124" s="1"/>
      <c r="VRX2124" s="1"/>
      <c r="VRY2124" s="1"/>
      <c r="VRZ2124" s="1"/>
      <c r="VSA2124" s="1"/>
      <c r="VSB2124" s="1"/>
      <c r="VSC2124" s="1"/>
      <c r="VSD2124" s="1"/>
      <c r="VSE2124" s="1"/>
      <c r="VSF2124" s="1"/>
      <c r="VSG2124" s="1"/>
      <c r="VSH2124" s="1"/>
      <c r="VSI2124" s="1"/>
      <c r="VSJ2124" s="1"/>
      <c r="VSK2124" s="1"/>
      <c r="VSL2124" s="1"/>
      <c r="VSM2124" s="1"/>
      <c r="VSN2124" s="1"/>
      <c r="VSO2124" s="1"/>
      <c r="VSP2124" s="1"/>
      <c r="VSQ2124" s="1"/>
      <c r="VSR2124" s="1"/>
      <c r="VSS2124" s="1"/>
      <c r="VST2124" s="1"/>
      <c r="VSU2124" s="1"/>
      <c r="VSV2124" s="1"/>
      <c r="VSW2124" s="1"/>
      <c r="VSX2124" s="1"/>
      <c r="VSY2124" s="1"/>
      <c r="VSZ2124" s="1"/>
      <c r="VTA2124" s="1"/>
      <c r="VTB2124" s="1"/>
      <c r="VTC2124" s="1"/>
      <c r="VTD2124" s="1"/>
      <c r="VTE2124" s="1"/>
      <c r="VTF2124" s="1"/>
      <c r="VTG2124" s="1"/>
      <c r="VTH2124" s="1"/>
      <c r="VTI2124" s="1"/>
      <c r="VTJ2124" s="1"/>
      <c r="VTK2124" s="1"/>
      <c r="VTL2124" s="1"/>
      <c r="VTM2124" s="1"/>
      <c r="VTN2124" s="1"/>
      <c r="VTO2124" s="1"/>
      <c r="VTP2124" s="1"/>
      <c r="VTQ2124" s="1"/>
      <c r="VTR2124" s="1"/>
      <c r="VTS2124" s="1"/>
      <c r="VTT2124" s="1"/>
      <c r="VTU2124" s="1"/>
      <c r="VTV2124" s="1"/>
      <c r="VTW2124" s="1"/>
      <c r="VTX2124" s="1"/>
      <c r="VTY2124" s="1"/>
      <c r="VTZ2124" s="1"/>
      <c r="VUA2124" s="1"/>
      <c r="VUB2124" s="1"/>
      <c r="VUC2124" s="1"/>
      <c r="VUD2124" s="1"/>
      <c r="VUE2124" s="1"/>
      <c r="VUF2124" s="1"/>
      <c r="VUG2124" s="1"/>
      <c r="VUH2124" s="1"/>
      <c r="VUI2124" s="1"/>
      <c r="VUJ2124" s="1"/>
      <c r="VUK2124" s="1"/>
      <c r="VUL2124" s="1"/>
      <c r="VUM2124" s="1"/>
      <c r="VUN2124" s="1"/>
      <c r="VUO2124" s="1"/>
      <c r="VUP2124" s="1"/>
      <c r="VUQ2124" s="1"/>
      <c r="VUR2124" s="1"/>
      <c r="VUS2124" s="1"/>
      <c r="VUT2124" s="1"/>
      <c r="VUU2124" s="1"/>
      <c r="VUV2124" s="1"/>
      <c r="VUW2124" s="1"/>
      <c r="VUX2124" s="1"/>
      <c r="VUY2124" s="1"/>
      <c r="VUZ2124" s="1"/>
      <c r="VVA2124" s="1"/>
      <c r="VVB2124" s="1"/>
      <c r="VVC2124" s="1"/>
      <c r="VVD2124" s="1"/>
      <c r="VVE2124" s="1"/>
      <c r="VVF2124" s="1"/>
      <c r="VVG2124" s="1"/>
      <c r="VVH2124" s="1"/>
      <c r="VVI2124" s="1"/>
      <c r="VVJ2124" s="1"/>
      <c r="VVK2124" s="1"/>
      <c r="VVL2124" s="1"/>
      <c r="VVM2124" s="1"/>
      <c r="VVN2124" s="1"/>
      <c r="VVO2124" s="1"/>
      <c r="VVP2124" s="1"/>
      <c r="VVQ2124" s="1"/>
      <c r="VVR2124" s="1"/>
      <c r="VVS2124" s="1"/>
      <c r="VVT2124" s="1"/>
      <c r="VVU2124" s="1"/>
      <c r="VVV2124" s="1"/>
      <c r="VVW2124" s="1"/>
      <c r="VVX2124" s="1"/>
      <c r="VVY2124" s="1"/>
      <c r="VVZ2124" s="1"/>
      <c r="VWA2124" s="1"/>
      <c r="VWB2124" s="1"/>
      <c r="VWC2124" s="1"/>
      <c r="VWD2124" s="1"/>
      <c r="VWE2124" s="1"/>
      <c r="VWF2124" s="1"/>
      <c r="VWG2124" s="1"/>
      <c r="VWH2124" s="1"/>
      <c r="VWI2124" s="1"/>
      <c r="VWJ2124" s="1"/>
      <c r="VWK2124" s="1"/>
      <c r="VWL2124" s="1"/>
      <c r="VWM2124" s="1"/>
      <c r="VWN2124" s="1"/>
      <c r="VWO2124" s="1"/>
      <c r="VWP2124" s="1"/>
      <c r="VWQ2124" s="1"/>
      <c r="VWR2124" s="1"/>
      <c r="VWS2124" s="1"/>
      <c r="VWT2124" s="1"/>
      <c r="VWU2124" s="1"/>
      <c r="VWV2124" s="1"/>
      <c r="VWW2124" s="1"/>
      <c r="VWX2124" s="1"/>
      <c r="VWY2124" s="1"/>
      <c r="VWZ2124" s="1"/>
      <c r="VXA2124" s="1"/>
      <c r="VXB2124" s="1"/>
      <c r="VXC2124" s="1"/>
      <c r="VXD2124" s="1"/>
      <c r="VXE2124" s="1"/>
      <c r="VXF2124" s="1"/>
      <c r="VXG2124" s="1"/>
      <c r="VXH2124" s="1"/>
      <c r="VXI2124" s="1"/>
      <c r="VXJ2124" s="1"/>
      <c r="VXK2124" s="1"/>
      <c r="VXL2124" s="1"/>
      <c r="VXM2124" s="1"/>
      <c r="VXN2124" s="1"/>
      <c r="VXO2124" s="1"/>
      <c r="VXP2124" s="1"/>
      <c r="VXQ2124" s="1"/>
      <c r="VXR2124" s="1"/>
      <c r="VXS2124" s="1"/>
      <c r="VXT2124" s="1"/>
      <c r="VXU2124" s="1"/>
      <c r="VXV2124" s="1"/>
      <c r="VXW2124" s="1"/>
      <c r="VXX2124" s="1"/>
      <c r="VXY2124" s="1"/>
      <c r="VXZ2124" s="1"/>
      <c r="VYA2124" s="1"/>
      <c r="VYB2124" s="1"/>
      <c r="VYC2124" s="1"/>
      <c r="VYD2124" s="1"/>
      <c r="VYE2124" s="1"/>
      <c r="VYF2124" s="1"/>
      <c r="VYG2124" s="1"/>
      <c r="VYH2124" s="1"/>
      <c r="VYI2124" s="1"/>
      <c r="VYJ2124" s="1"/>
      <c r="VYK2124" s="1"/>
      <c r="VYL2124" s="1"/>
      <c r="VYM2124" s="1"/>
      <c r="VYN2124" s="1"/>
      <c r="VYO2124" s="1"/>
      <c r="VYP2124" s="1"/>
      <c r="VYQ2124" s="1"/>
      <c r="VYR2124" s="1"/>
      <c r="VYS2124" s="1"/>
      <c r="VYT2124" s="1"/>
      <c r="VYU2124" s="1"/>
      <c r="VYV2124" s="1"/>
      <c r="VYW2124" s="1"/>
      <c r="VYX2124" s="1"/>
      <c r="VYY2124" s="1"/>
      <c r="VYZ2124" s="1"/>
      <c r="VZA2124" s="1"/>
      <c r="VZB2124" s="1"/>
      <c r="VZC2124" s="1"/>
      <c r="VZD2124" s="1"/>
      <c r="VZE2124" s="1"/>
      <c r="VZF2124" s="1"/>
      <c r="VZG2124" s="1"/>
      <c r="VZH2124" s="1"/>
      <c r="VZI2124" s="1"/>
      <c r="VZJ2124" s="1"/>
      <c r="VZK2124" s="1"/>
      <c r="VZL2124" s="1"/>
      <c r="VZM2124" s="1"/>
      <c r="VZN2124" s="1"/>
      <c r="VZO2124" s="1"/>
      <c r="VZP2124" s="1"/>
      <c r="VZQ2124" s="1"/>
      <c r="VZR2124" s="1"/>
      <c r="VZS2124" s="1"/>
      <c r="VZT2124" s="1"/>
      <c r="VZU2124" s="1"/>
      <c r="VZV2124" s="1"/>
      <c r="VZW2124" s="1"/>
      <c r="VZX2124" s="1"/>
      <c r="VZY2124" s="1"/>
      <c r="VZZ2124" s="1"/>
      <c r="WAA2124" s="1"/>
      <c r="WAB2124" s="1"/>
      <c r="WAC2124" s="1"/>
      <c r="WAD2124" s="1"/>
      <c r="WAE2124" s="1"/>
      <c r="WAF2124" s="1"/>
      <c r="WAG2124" s="1"/>
      <c r="WAH2124" s="1"/>
      <c r="WAI2124" s="1"/>
      <c r="WAJ2124" s="1"/>
      <c r="WAK2124" s="1"/>
      <c r="WAL2124" s="1"/>
      <c r="WAM2124" s="1"/>
      <c r="WAN2124" s="1"/>
      <c r="WAO2124" s="1"/>
      <c r="WAP2124" s="1"/>
      <c r="WAQ2124" s="1"/>
      <c r="WAR2124" s="1"/>
      <c r="WAS2124" s="1"/>
      <c r="WAT2124" s="1"/>
      <c r="WAU2124" s="1"/>
      <c r="WAV2124" s="1"/>
      <c r="WAW2124" s="1"/>
      <c r="WAX2124" s="1"/>
      <c r="WAY2124" s="1"/>
      <c r="WAZ2124" s="1"/>
      <c r="WBA2124" s="1"/>
      <c r="WBB2124" s="1"/>
      <c r="WBC2124" s="1"/>
      <c r="WBD2124" s="1"/>
      <c r="WBE2124" s="1"/>
      <c r="WBF2124" s="1"/>
      <c r="WBG2124" s="1"/>
      <c r="WBH2124" s="1"/>
      <c r="WBI2124" s="1"/>
      <c r="WBJ2124" s="1"/>
      <c r="WBK2124" s="1"/>
      <c r="WBL2124" s="1"/>
      <c r="WBM2124" s="1"/>
      <c r="WBN2124" s="1"/>
      <c r="WBO2124" s="1"/>
      <c r="WBP2124" s="1"/>
      <c r="WBQ2124" s="1"/>
      <c r="WBR2124" s="1"/>
      <c r="WBS2124" s="1"/>
      <c r="WBT2124" s="1"/>
      <c r="WBU2124" s="1"/>
      <c r="WBV2124" s="1"/>
      <c r="WBW2124" s="1"/>
      <c r="WBX2124" s="1"/>
      <c r="WBY2124" s="1"/>
      <c r="WBZ2124" s="1"/>
      <c r="WCA2124" s="1"/>
      <c r="WCB2124" s="1"/>
      <c r="WCC2124" s="1"/>
      <c r="WCD2124" s="1"/>
      <c r="WCE2124" s="1"/>
      <c r="WCF2124" s="1"/>
      <c r="WCG2124" s="1"/>
      <c r="WCH2124" s="1"/>
      <c r="WCI2124" s="1"/>
      <c r="WCJ2124" s="1"/>
      <c r="WCK2124" s="1"/>
      <c r="WCL2124" s="1"/>
      <c r="WCM2124" s="1"/>
      <c r="WCN2124" s="1"/>
      <c r="WCO2124" s="1"/>
      <c r="WCP2124" s="1"/>
      <c r="WCQ2124" s="1"/>
      <c r="WCR2124" s="1"/>
      <c r="WCS2124" s="1"/>
      <c r="WCT2124" s="1"/>
      <c r="WCU2124" s="1"/>
      <c r="WCV2124" s="1"/>
      <c r="WCW2124" s="1"/>
      <c r="WCX2124" s="1"/>
      <c r="WCY2124" s="1"/>
      <c r="WCZ2124" s="1"/>
      <c r="WDA2124" s="1"/>
      <c r="WDB2124" s="1"/>
      <c r="WDC2124" s="1"/>
      <c r="WDD2124" s="1"/>
      <c r="WDE2124" s="1"/>
      <c r="WDF2124" s="1"/>
      <c r="WDG2124" s="1"/>
      <c r="WDH2124" s="1"/>
      <c r="WDI2124" s="1"/>
      <c r="WDJ2124" s="1"/>
      <c r="WDK2124" s="1"/>
      <c r="WDL2124" s="1"/>
      <c r="WDM2124" s="1"/>
      <c r="WDN2124" s="1"/>
      <c r="WDO2124" s="1"/>
      <c r="WDP2124" s="1"/>
      <c r="WDQ2124" s="1"/>
      <c r="WDR2124" s="1"/>
      <c r="WDS2124" s="1"/>
      <c r="WDT2124" s="1"/>
      <c r="WDU2124" s="1"/>
      <c r="WDV2124" s="1"/>
      <c r="WDW2124" s="1"/>
      <c r="WDX2124" s="1"/>
      <c r="WDY2124" s="1"/>
      <c r="WDZ2124" s="1"/>
      <c r="WEA2124" s="1"/>
      <c r="WEB2124" s="1"/>
      <c r="WEC2124" s="1"/>
      <c r="WED2124" s="1"/>
      <c r="WEE2124" s="1"/>
      <c r="WEF2124" s="1"/>
      <c r="WEG2124" s="1"/>
      <c r="WEH2124" s="1"/>
      <c r="WEI2124" s="1"/>
      <c r="WEJ2124" s="1"/>
      <c r="WEK2124" s="1"/>
      <c r="WEL2124" s="1"/>
      <c r="WEM2124" s="1"/>
      <c r="WEN2124" s="1"/>
      <c r="WEO2124" s="1"/>
      <c r="WEP2124" s="1"/>
      <c r="WEQ2124" s="1"/>
      <c r="WER2124" s="1"/>
      <c r="WES2124" s="1"/>
      <c r="WET2124" s="1"/>
      <c r="WEU2124" s="1"/>
      <c r="WEV2124" s="1"/>
      <c r="WEW2124" s="1"/>
      <c r="WEX2124" s="1"/>
      <c r="WEY2124" s="1"/>
      <c r="WEZ2124" s="1"/>
      <c r="WFA2124" s="1"/>
      <c r="WFB2124" s="1"/>
      <c r="WFC2124" s="1"/>
      <c r="WFD2124" s="1"/>
      <c r="WFE2124" s="1"/>
      <c r="WFF2124" s="1"/>
      <c r="WFG2124" s="1"/>
      <c r="WFH2124" s="1"/>
      <c r="WFI2124" s="1"/>
      <c r="WFJ2124" s="1"/>
      <c r="WFK2124" s="1"/>
      <c r="WFL2124" s="1"/>
      <c r="WFM2124" s="1"/>
      <c r="WFN2124" s="1"/>
      <c r="WFO2124" s="1"/>
      <c r="WFP2124" s="1"/>
      <c r="WFQ2124" s="1"/>
      <c r="WFR2124" s="1"/>
      <c r="WFS2124" s="1"/>
      <c r="WFT2124" s="1"/>
      <c r="WFU2124" s="1"/>
      <c r="WFV2124" s="1"/>
      <c r="WFW2124" s="1"/>
      <c r="WFX2124" s="1"/>
      <c r="WFY2124" s="1"/>
      <c r="WFZ2124" s="1"/>
      <c r="WGA2124" s="1"/>
      <c r="WGB2124" s="1"/>
      <c r="WGC2124" s="1"/>
      <c r="WGD2124" s="1"/>
      <c r="WGE2124" s="1"/>
      <c r="WGF2124" s="1"/>
      <c r="WGG2124" s="1"/>
      <c r="WGH2124" s="1"/>
      <c r="WGI2124" s="1"/>
      <c r="WGJ2124" s="1"/>
      <c r="WGK2124" s="1"/>
      <c r="WGL2124" s="1"/>
      <c r="WGM2124" s="1"/>
      <c r="WGN2124" s="1"/>
      <c r="WGO2124" s="1"/>
      <c r="WGP2124" s="1"/>
      <c r="WGQ2124" s="1"/>
      <c r="WGR2124" s="1"/>
      <c r="WGS2124" s="1"/>
      <c r="WGT2124" s="1"/>
      <c r="WGU2124" s="1"/>
      <c r="WGV2124" s="1"/>
      <c r="WGW2124" s="1"/>
      <c r="WGX2124" s="1"/>
      <c r="WGY2124" s="1"/>
      <c r="WGZ2124" s="1"/>
      <c r="WHA2124" s="1"/>
      <c r="WHB2124" s="1"/>
      <c r="WHC2124" s="1"/>
      <c r="WHD2124" s="1"/>
      <c r="WHE2124" s="1"/>
      <c r="WHF2124" s="1"/>
      <c r="WHG2124" s="1"/>
      <c r="WHH2124" s="1"/>
      <c r="WHI2124" s="1"/>
      <c r="WHJ2124" s="1"/>
      <c r="WHK2124" s="1"/>
      <c r="WHL2124" s="1"/>
      <c r="WHM2124" s="1"/>
      <c r="WHN2124" s="1"/>
      <c r="WHO2124" s="1"/>
      <c r="WHP2124" s="1"/>
      <c r="WHQ2124" s="1"/>
      <c r="WHR2124" s="1"/>
      <c r="WHS2124" s="1"/>
      <c r="WHT2124" s="1"/>
      <c r="WHU2124" s="1"/>
      <c r="WHV2124" s="1"/>
      <c r="WHW2124" s="1"/>
      <c r="WHX2124" s="1"/>
      <c r="WHY2124" s="1"/>
      <c r="WHZ2124" s="1"/>
      <c r="WIA2124" s="1"/>
      <c r="WIB2124" s="1"/>
      <c r="WIC2124" s="1"/>
      <c r="WID2124" s="1"/>
      <c r="WIE2124" s="1"/>
      <c r="WIF2124" s="1"/>
      <c r="WIG2124" s="1"/>
      <c r="WIH2124" s="1"/>
      <c r="WII2124" s="1"/>
      <c r="WIJ2124" s="1"/>
      <c r="WIK2124" s="1"/>
      <c r="WIL2124" s="1"/>
      <c r="WIM2124" s="1"/>
      <c r="WIN2124" s="1"/>
      <c r="WIO2124" s="1"/>
      <c r="WIP2124" s="1"/>
      <c r="WIQ2124" s="1"/>
      <c r="WIR2124" s="1"/>
      <c r="WIS2124" s="1"/>
      <c r="WIT2124" s="1"/>
      <c r="WIU2124" s="1"/>
      <c r="WIV2124" s="1"/>
      <c r="WIW2124" s="1"/>
      <c r="WIX2124" s="1"/>
      <c r="WIY2124" s="1"/>
      <c r="WIZ2124" s="1"/>
      <c r="WJA2124" s="1"/>
      <c r="WJB2124" s="1"/>
      <c r="WJC2124" s="1"/>
      <c r="WJD2124" s="1"/>
      <c r="WJE2124" s="1"/>
      <c r="WJF2124" s="1"/>
      <c r="WJG2124" s="1"/>
      <c r="WJH2124" s="1"/>
      <c r="WJI2124" s="1"/>
      <c r="WJJ2124" s="1"/>
      <c r="WJK2124" s="1"/>
      <c r="WJL2124" s="1"/>
      <c r="WJM2124" s="1"/>
      <c r="WJN2124" s="1"/>
      <c r="WJO2124" s="1"/>
      <c r="WJP2124" s="1"/>
      <c r="WJQ2124" s="1"/>
      <c r="WJR2124" s="1"/>
      <c r="WJS2124" s="1"/>
      <c r="WJT2124" s="1"/>
      <c r="WJU2124" s="1"/>
      <c r="WJV2124" s="1"/>
      <c r="WJW2124" s="1"/>
      <c r="WJX2124" s="1"/>
      <c r="WJY2124" s="1"/>
      <c r="WJZ2124" s="1"/>
      <c r="WKA2124" s="1"/>
      <c r="WKB2124" s="1"/>
      <c r="WKC2124" s="1"/>
      <c r="WKD2124" s="1"/>
      <c r="WKE2124" s="1"/>
      <c r="WKF2124" s="1"/>
      <c r="WKG2124" s="1"/>
      <c r="WKH2124" s="1"/>
      <c r="WKI2124" s="1"/>
      <c r="WKJ2124" s="1"/>
      <c r="WKK2124" s="1"/>
      <c r="WKL2124" s="1"/>
      <c r="WKM2124" s="1"/>
      <c r="WKN2124" s="1"/>
      <c r="WKO2124" s="1"/>
      <c r="WKP2124" s="1"/>
      <c r="WKQ2124" s="1"/>
      <c r="WKR2124" s="1"/>
      <c r="WKS2124" s="1"/>
      <c r="WKT2124" s="1"/>
      <c r="WKU2124" s="1"/>
      <c r="WKV2124" s="1"/>
      <c r="WKW2124" s="1"/>
      <c r="WKX2124" s="1"/>
      <c r="WKY2124" s="1"/>
      <c r="WKZ2124" s="1"/>
      <c r="WLA2124" s="1"/>
      <c r="WLB2124" s="1"/>
      <c r="WLC2124" s="1"/>
      <c r="WLD2124" s="1"/>
      <c r="WLE2124" s="1"/>
      <c r="WLF2124" s="1"/>
      <c r="WLG2124" s="1"/>
      <c r="WLH2124" s="1"/>
      <c r="WLI2124" s="1"/>
      <c r="WLJ2124" s="1"/>
      <c r="WLK2124" s="1"/>
      <c r="WLL2124" s="1"/>
      <c r="WLM2124" s="1"/>
      <c r="WLN2124" s="1"/>
      <c r="WLO2124" s="1"/>
      <c r="WLP2124" s="1"/>
      <c r="WLQ2124" s="1"/>
      <c r="WLR2124" s="1"/>
      <c r="WLS2124" s="1"/>
      <c r="WLT2124" s="1"/>
      <c r="WLU2124" s="1"/>
      <c r="WLV2124" s="1"/>
      <c r="WLW2124" s="1"/>
      <c r="WLX2124" s="1"/>
      <c r="WLY2124" s="1"/>
      <c r="WLZ2124" s="1"/>
      <c r="WMA2124" s="1"/>
      <c r="WMB2124" s="1"/>
      <c r="WMC2124" s="1"/>
      <c r="WMD2124" s="1"/>
      <c r="WME2124" s="1"/>
      <c r="WMF2124" s="1"/>
      <c r="WMG2124" s="1"/>
      <c r="WMH2124" s="1"/>
      <c r="WMI2124" s="1"/>
      <c r="WMJ2124" s="1"/>
      <c r="WMK2124" s="1"/>
      <c r="WML2124" s="1"/>
      <c r="WMM2124" s="1"/>
      <c r="WMN2124" s="1"/>
      <c r="WMO2124" s="1"/>
      <c r="WMP2124" s="1"/>
      <c r="WMQ2124" s="1"/>
      <c r="WMR2124" s="1"/>
      <c r="WMS2124" s="1"/>
      <c r="WMT2124" s="1"/>
      <c r="WMU2124" s="1"/>
      <c r="WMV2124" s="1"/>
      <c r="WMW2124" s="1"/>
      <c r="WMX2124" s="1"/>
      <c r="WMY2124" s="1"/>
      <c r="WMZ2124" s="1"/>
      <c r="WNA2124" s="1"/>
      <c r="WNB2124" s="1"/>
      <c r="WNC2124" s="1"/>
      <c r="WND2124" s="1"/>
      <c r="WNE2124" s="1"/>
      <c r="WNF2124" s="1"/>
      <c r="WNG2124" s="1"/>
      <c r="WNH2124" s="1"/>
      <c r="WNI2124" s="1"/>
      <c r="WNJ2124" s="1"/>
      <c r="WNK2124" s="1"/>
      <c r="WNL2124" s="1"/>
      <c r="WNM2124" s="1"/>
      <c r="WNN2124" s="1"/>
      <c r="WNO2124" s="1"/>
      <c r="WNP2124" s="1"/>
      <c r="WNQ2124" s="1"/>
      <c r="WNR2124" s="1"/>
      <c r="WNS2124" s="1"/>
      <c r="WNT2124" s="1"/>
      <c r="WNU2124" s="1"/>
      <c r="WNV2124" s="1"/>
      <c r="WNW2124" s="1"/>
      <c r="WNX2124" s="1"/>
      <c r="WNY2124" s="1"/>
      <c r="WNZ2124" s="1"/>
      <c r="WOA2124" s="1"/>
      <c r="WOB2124" s="1"/>
      <c r="WOC2124" s="1"/>
      <c r="WOD2124" s="1"/>
      <c r="WOE2124" s="1"/>
      <c r="WOF2124" s="1"/>
      <c r="WOG2124" s="1"/>
      <c r="WOH2124" s="1"/>
      <c r="WOI2124" s="1"/>
      <c r="WOJ2124" s="1"/>
      <c r="WOK2124" s="1"/>
      <c r="WOL2124" s="1"/>
      <c r="WOM2124" s="1"/>
      <c r="WON2124" s="1"/>
      <c r="WOO2124" s="1"/>
      <c r="WOP2124" s="1"/>
      <c r="WOQ2124" s="1"/>
      <c r="WOR2124" s="1"/>
      <c r="WOS2124" s="1"/>
      <c r="WOT2124" s="1"/>
      <c r="WOU2124" s="1"/>
      <c r="WOV2124" s="1"/>
      <c r="WOW2124" s="1"/>
      <c r="WOX2124" s="1"/>
      <c r="WOY2124" s="1"/>
      <c r="WOZ2124" s="1"/>
      <c r="WPA2124" s="1"/>
      <c r="WPB2124" s="1"/>
      <c r="WPC2124" s="1"/>
      <c r="WPD2124" s="1"/>
      <c r="WPE2124" s="1"/>
      <c r="WPF2124" s="1"/>
      <c r="WPG2124" s="1"/>
      <c r="WPH2124" s="1"/>
      <c r="WPI2124" s="1"/>
      <c r="WPJ2124" s="1"/>
      <c r="WPK2124" s="1"/>
      <c r="WPL2124" s="1"/>
      <c r="WPM2124" s="1"/>
      <c r="WPN2124" s="1"/>
      <c r="WPO2124" s="1"/>
      <c r="WPP2124" s="1"/>
      <c r="WPQ2124" s="1"/>
      <c r="WPR2124" s="1"/>
      <c r="WPS2124" s="1"/>
      <c r="WPT2124" s="1"/>
      <c r="WPU2124" s="1"/>
      <c r="WPV2124" s="1"/>
      <c r="WPW2124" s="1"/>
      <c r="WPX2124" s="1"/>
      <c r="WPY2124" s="1"/>
      <c r="WPZ2124" s="1"/>
      <c r="WQA2124" s="1"/>
      <c r="WQB2124" s="1"/>
      <c r="WQC2124" s="1"/>
      <c r="WQD2124" s="1"/>
      <c r="WQE2124" s="1"/>
      <c r="WQF2124" s="1"/>
      <c r="WQG2124" s="1"/>
      <c r="WQH2124" s="1"/>
      <c r="WQI2124" s="1"/>
      <c r="WQJ2124" s="1"/>
      <c r="WQK2124" s="1"/>
      <c r="WQL2124" s="1"/>
      <c r="WQM2124" s="1"/>
      <c r="WQN2124" s="1"/>
      <c r="WQO2124" s="1"/>
      <c r="WQP2124" s="1"/>
      <c r="WQQ2124" s="1"/>
      <c r="WQR2124" s="1"/>
      <c r="WQS2124" s="1"/>
      <c r="WQT2124" s="1"/>
      <c r="WQU2124" s="1"/>
      <c r="WQV2124" s="1"/>
      <c r="WQW2124" s="1"/>
      <c r="WQX2124" s="1"/>
      <c r="WQY2124" s="1"/>
      <c r="WQZ2124" s="1"/>
      <c r="WRA2124" s="1"/>
      <c r="WRB2124" s="1"/>
      <c r="WRC2124" s="1"/>
      <c r="WRD2124" s="1"/>
      <c r="WRE2124" s="1"/>
      <c r="WRF2124" s="1"/>
      <c r="WRG2124" s="1"/>
      <c r="WRH2124" s="1"/>
      <c r="WRI2124" s="1"/>
      <c r="WRJ2124" s="1"/>
      <c r="WRK2124" s="1"/>
      <c r="WRL2124" s="1"/>
      <c r="WRM2124" s="1"/>
      <c r="WRN2124" s="1"/>
      <c r="WRO2124" s="1"/>
      <c r="WRP2124" s="1"/>
      <c r="WRQ2124" s="1"/>
      <c r="WRR2124" s="1"/>
      <c r="WRS2124" s="1"/>
      <c r="WRT2124" s="1"/>
      <c r="WRU2124" s="1"/>
      <c r="WRV2124" s="1"/>
      <c r="WRW2124" s="1"/>
      <c r="WRX2124" s="1"/>
      <c r="WRY2124" s="1"/>
      <c r="WRZ2124" s="1"/>
      <c r="WSA2124" s="1"/>
      <c r="WSB2124" s="1"/>
      <c r="WSC2124" s="1"/>
      <c r="WSD2124" s="1"/>
      <c r="WSE2124" s="1"/>
      <c r="WSF2124" s="1"/>
      <c r="WSG2124" s="1"/>
      <c r="WSH2124" s="1"/>
      <c r="WSI2124" s="1"/>
      <c r="WSJ2124" s="1"/>
      <c r="WSK2124" s="1"/>
      <c r="WSL2124" s="1"/>
      <c r="WSM2124" s="1"/>
      <c r="WSN2124" s="1"/>
      <c r="WSO2124" s="1"/>
      <c r="WSP2124" s="1"/>
      <c r="WSQ2124" s="1"/>
      <c r="WSR2124" s="1"/>
      <c r="WSS2124" s="1"/>
      <c r="WST2124" s="1"/>
      <c r="WSU2124" s="1"/>
      <c r="WSV2124" s="1"/>
      <c r="WSW2124" s="1"/>
      <c r="WSX2124" s="1"/>
      <c r="WSY2124" s="1"/>
      <c r="WSZ2124" s="1"/>
      <c r="WTA2124" s="1"/>
      <c r="WTB2124" s="1"/>
      <c r="WTC2124" s="1"/>
      <c r="WTD2124" s="1"/>
      <c r="WTE2124" s="1"/>
      <c r="WTF2124" s="1"/>
      <c r="WTG2124" s="1"/>
      <c r="WTH2124" s="1"/>
      <c r="WTI2124" s="1"/>
      <c r="WTJ2124" s="1"/>
      <c r="WTK2124" s="1"/>
      <c r="WTL2124" s="1"/>
      <c r="WTM2124" s="1"/>
      <c r="WTN2124" s="1"/>
      <c r="WTO2124" s="1"/>
      <c r="WTP2124" s="1"/>
      <c r="WTQ2124" s="1"/>
      <c r="WTR2124" s="1"/>
      <c r="WTS2124" s="1"/>
      <c r="WTT2124" s="1"/>
      <c r="WTU2124" s="1"/>
      <c r="WTV2124" s="1"/>
      <c r="WTW2124" s="1"/>
      <c r="WTX2124" s="1"/>
      <c r="WTY2124" s="1"/>
      <c r="WTZ2124" s="1"/>
      <c r="WUA2124" s="1"/>
      <c r="WUB2124" s="1"/>
      <c r="WUC2124" s="1"/>
      <c r="WUD2124" s="1"/>
      <c r="WUE2124" s="1"/>
      <c r="WUF2124" s="1"/>
      <c r="WUG2124" s="1"/>
      <c r="WUH2124" s="1"/>
      <c r="WUI2124" s="1"/>
      <c r="WUJ2124" s="1"/>
      <c r="WUK2124" s="1"/>
      <c r="WUL2124" s="1"/>
      <c r="WUM2124" s="1"/>
      <c r="WUN2124" s="1"/>
      <c r="WUO2124" s="1"/>
      <c r="WUP2124" s="1"/>
      <c r="WUQ2124" s="1"/>
      <c r="WUR2124" s="1"/>
      <c r="WUS2124" s="1"/>
      <c r="WUT2124" s="1"/>
      <c r="WUU2124" s="1"/>
      <c r="WUV2124" s="1"/>
      <c r="WUW2124" s="1"/>
      <c r="WUX2124" s="1"/>
      <c r="WUY2124" s="1"/>
      <c r="WUZ2124" s="1"/>
      <c r="WVA2124" s="1"/>
      <c r="WVB2124" s="1"/>
      <c r="WVC2124" s="1"/>
      <c r="WVD2124" s="1"/>
      <c r="WVE2124" s="1"/>
      <c r="WVF2124" s="1"/>
      <c r="WVG2124" s="1"/>
      <c r="WVH2124" s="1"/>
      <c r="WVI2124" s="1"/>
      <c r="WVJ2124" s="1"/>
      <c r="WVK2124" s="1"/>
      <c r="WVL2124" s="1"/>
      <c r="WVM2124" s="1"/>
      <c r="WVN2124" s="1"/>
      <c r="WVO2124" s="1"/>
      <c r="WVP2124" s="1"/>
      <c r="WVQ2124" s="1"/>
      <c r="WVR2124" s="1"/>
      <c r="WVS2124" s="1"/>
      <c r="WVT2124" s="1"/>
      <c r="WVU2124" s="1"/>
      <c r="WVV2124" s="1"/>
      <c r="WVW2124" s="1"/>
      <c r="WVX2124" s="1"/>
      <c r="WVY2124" s="1"/>
      <c r="WVZ2124" s="1"/>
      <c r="WWA2124" s="1"/>
      <c r="WWB2124" s="1"/>
      <c r="WWC2124" s="1"/>
      <c r="WWD2124" s="1"/>
      <c r="WWE2124" s="1"/>
      <c r="WWF2124" s="1"/>
      <c r="WWG2124" s="1"/>
      <c r="WWH2124" s="1"/>
      <c r="WWI2124" s="1"/>
      <c r="WWJ2124" s="1"/>
      <c r="WWK2124" s="1"/>
      <c r="WWL2124" s="1"/>
      <c r="WWM2124" s="1"/>
      <c r="WWN2124" s="1"/>
      <c r="WWO2124" s="1"/>
      <c r="WWP2124" s="1"/>
      <c r="WWQ2124" s="1"/>
      <c r="WWR2124" s="1"/>
      <c r="WWS2124" s="1"/>
      <c r="WWT2124" s="1"/>
      <c r="WWU2124" s="1"/>
      <c r="WWV2124" s="1"/>
      <c r="WWW2124" s="1"/>
      <c r="WWX2124" s="1"/>
      <c r="WWY2124" s="1"/>
      <c r="WWZ2124" s="1"/>
      <c r="WXA2124" s="1"/>
      <c r="WXB2124" s="1"/>
      <c r="WXC2124" s="1"/>
      <c r="WXD2124" s="1"/>
      <c r="WXE2124" s="1"/>
      <c r="WXF2124" s="1"/>
      <c r="WXG2124" s="1"/>
      <c r="WXH2124" s="1"/>
      <c r="WXI2124" s="1"/>
      <c r="WXJ2124" s="1"/>
      <c r="WXK2124" s="1"/>
      <c r="WXL2124" s="1"/>
      <c r="WXM2124" s="1"/>
      <c r="WXN2124" s="1"/>
      <c r="WXO2124" s="1"/>
      <c r="WXP2124" s="1"/>
      <c r="WXQ2124" s="1"/>
      <c r="WXR2124" s="1"/>
      <c r="WXS2124" s="1"/>
      <c r="WXT2124" s="1"/>
      <c r="WXU2124" s="1"/>
      <c r="WXV2124" s="1"/>
      <c r="WXW2124" s="1"/>
      <c r="WXX2124" s="1"/>
      <c r="WXY2124" s="1"/>
      <c r="WXZ2124" s="1"/>
      <c r="WYA2124" s="1"/>
      <c r="WYB2124" s="1"/>
      <c r="WYC2124" s="1"/>
      <c r="WYD2124" s="1"/>
      <c r="WYE2124" s="1"/>
      <c r="WYF2124" s="1"/>
      <c r="WYG2124" s="1"/>
      <c r="WYH2124" s="1"/>
      <c r="WYI2124" s="1"/>
      <c r="WYJ2124" s="1"/>
      <c r="WYK2124" s="1"/>
      <c r="WYL2124" s="1"/>
      <c r="WYM2124" s="1"/>
      <c r="WYN2124" s="1"/>
      <c r="WYO2124" s="1"/>
      <c r="WYP2124" s="1"/>
      <c r="WYQ2124" s="1"/>
      <c r="WYR2124" s="1"/>
      <c r="WYS2124" s="1"/>
      <c r="WYT2124" s="1"/>
      <c r="WYU2124" s="1"/>
      <c r="WYV2124" s="1"/>
      <c r="WYW2124" s="1"/>
      <c r="WYX2124" s="1"/>
      <c r="WYY2124" s="1"/>
      <c r="WYZ2124" s="1"/>
      <c r="WZA2124" s="1"/>
      <c r="WZB2124" s="1"/>
      <c r="WZC2124" s="1"/>
      <c r="WZD2124" s="1"/>
      <c r="WZE2124" s="1"/>
      <c r="WZF2124" s="1"/>
      <c r="WZG2124" s="1"/>
      <c r="WZH2124" s="1"/>
      <c r="WZI2124" s="1"/>
      <c r="WZJ2124" s="1"/>
      <c r="WZK2124" s="1"/>
      <c r="WZL2124" s="1"/>
      <c r="WZM2124" s="1"/>
      <c r="WZN2124" s="1"/>
      <c r="WZO2124" s="1"/>
      <c r="WZP2124" s="1"/>
      <c r="WZQ2124" s="1"/>
      <c r="WZR2124" s="1"/>
      <c r="WZS2124" s="1"/>
      <c r="WZT2124" s="1"/>
      <c r="WZU2124" s="1"/>
      <c r="WZV2124" s="1"/>
      <c r="WZW2124" s="1"/>
      <c r="WZX2124" s="1"/>
      <c r="WZY2124" s="1"/>
      <c r="WZZ2124" s="1"/>
      <c r="XAA2124" s="1"/>
      <c r="XAB2124" s="1"/>
      <c r="XAC2124" s="1"/>
      <c r="XAD2124" s="1"/>
      <c r="XAE2124" s="1"/>
      <c r="XAF2124" s="1"/>
      <c r="XAG2124" s="1"/>
      <c r="XAH2124" s="1"/>
      <c r="XAI2124" s="1"/>
      <c r="XAJ2124" s="1"/>
      <c r="XAK2124" s="1"/>
      <c r="XAL2124" s="1"/>
      <c r="XAM2124" s="1"/>
      <c r="XAN2124" s="1"/>
      <c r="XAO2124" s="1"/>
      <c r="XAP2124" s="1"/>
      <c r="XAQ2124" s="1"/>
      <c r="XAR2124" s="1"/>
      <c r="XAS2124" s="1"/>
      <c r="XAT2124" s="1"/>
      <c r="XAU2124" s="1"/>
      <c r="XAV2124" s="1"/>
      <c r="XAW2124" s="1"/>
      <c r="XAX2124" s="1"/>
      <c r="XAY2124" s="1"/>
      <c r="XAZ2124" s="1"/>
      <c r="XBA2124" s="1"/>
      <c r="XBB2124" s="1"/>
      <c r="XBC2124" s="1"/>
      <c r="XBD2124" s="1"/>
      <c r="XBE2124" s="1"/>
      <c r="XBF2124" s="1"/>
      <c r="XBG2124" s="1"/>
      <c r="XBH2124" s="1"/>
      <c r="XBI2124" s="1"/>
      <c r="XBJ2124" s="1"/>
      <c r="XBK2124" s="1"/>
      <c r="XBL2124" s="1"/>
      <c r="XBM2124" s="1"/>
      <c r="XBN2124" s="1"/>
      <c r="XBO2124" s="1"/>
      <c r="XBP2124" s="1"/>
      <c r="XBQ2124" s="1"/>
      <c r="XBR2124" s="1"/>
      <c r="XBS2124" s="1"/>
      <c r="XBT2124" s="1"/>
      <c r="XBU2124" s="1"/>
      <c r="XBV2124" s="1"/>
      <c r="XBW2124" s="1"/>
      <c r="XBX2124" s="1"/>
      <c r="XBY2124" s="1"/>
      <c r="XBZ2124" s="1"/>
      <c r="XCA2124" s="1"/>
      <c r="XCB2124" s="1"/>
      <c r="XCC2124" s="1"/>
      <c r="XCD2124" s="1"/>
      <c r="XCE2124" s="1"/>
      <c r="XCF2124" s="1"/>
      <c r="XCG2124" s="1"/>
      <c r="XCH2124" s="1"/>
      <c r="XCI2124" s="1"/>
      <c r="XCJ2124" s="1"/>
      <c r="XCK2124" s="1"/>
      <c r="XCL2124" s="1"/>
      <c r="XCM2124" s="1"/>
      <c r="XCN2124" s="1"/>
      <c r="XCO2124" s="1"/>
      <c r="XCP2124" s="1"/>
      <c r="XCQ2124" s="1"/>
      <c r="XCR2124" s="1"/>
      <c r="XCS2124" s="1"/>
      <c r="XCT2124" s="1"/>
      <c r="XCU2124" s="1"/>
      <c r="XCV2124" s="1"/>
      <c r="XCW2124" s="1"/>
      <c r="XCX2124" s="1"/>
      <c r="XCY2124" s="1"/>
      <c r="XCZ2124" s="1"/>
      <c r="XDA2124" s="1"/>
      <c r="XDB2124" s="1"/>
      <c r="XDC2124" s="1"/>
      <c r="XDD2124" s="1"/>
      <c r="XDE2124" s="1"/>
      <c r="XDF2124" s="1"/>
      <c r="XDG2124" s="1"/>
      <c r="XDH2124" s="1"/>
      <c r="XDI2124" s="1"/>
      <c r="XDJ2124" s="1"/>
      <c r="XDK2124" s="1"/>
      <c r="XDL2124" s="1"/>
      <c r="XDM2124" s="1"/>
      <c r="XDN2124" s="1"/>
      <c r="XDO2124" s="1"/>
      <c r="XDP2124" s="1"/>
      <c r="XDQ2124" s="1"/>
      <c r="XDR2124" s="1"/>
      <c r="XDS2124" s="1"/>
      <c r="XDT2124" s="1"/>
      <c r="XDU2124" s="1"/>
      <c r="XDV2124" s="1"/>
      <c r="XDW2124" s="1"/>
      <c r="XDX2124" s="1"/>
      <c r="XDY2124" s="1"/>
      <c r="XDZ2124" s="1"/>
      <c r="XEA2124" s="1"/>
      <c r="XEB2124" s="1"/>
      <c r="XEC2124" s="1"/>
      <c r="XED2124" s="1"/>
      <c r="XEE2124" s="1"/>
      <c r="XEF2124" s="1"/>
      <c r="XEG2124" s="1"/>
      <c r="XEH2124" s="1"/>
      <c r="XEI2124" s="1"/>
      <c r="XEJ2124" s="1"/>
      <c r="XEK2124" s="1"/>
      <c r="XEL2124" s="1"/>
      <c r="XEM2124" s="1"/>
      <c r="XEN2124" s="1"/>
      <c r="XEO2124" s="1"/>
      <c r="XEP2124" s="1"/>
      <c r="XEQ2124" s="1"/>
      <c r="XER2124" s="1"/>
      <c r="XES2124" s="1"/>
      <c r="XET2124" s="1"/>
      <c r="XEU2124" s="1"/>
      <c r="XEV2124" s="1"/>
      <c r="XEW2124" s="1"/>
      <c r="XEX2124" s="1"/>
      <c r="XEY2124" s="1"/>
      <c r="XEZ2124" s="1"/>
      <c r="XFA2124" s="1"/>
      <c r="XFB2124" s="1"/>
    </row>
    <row r="2125" spans="1:16382" ht="76.5" outlineLevel="1" x14ac:dyDescent="0.25">
      <c r="A2125" s="2" t="s">
        <v>4776</v>
      </c>
      <c r="B2125" s="3" t="s">
        <v>27</v>
      </c>
      <c r="C2125" s="20" t="s">
        <v>10121</v>
      </c>
      <c r="D2125" s="20" t="s">
        <v>753</v>
      </c>
      <c r="E2125" s="20" t="s">
        <v>10122</v>
      </c>
      <c r="F2125" s="34" t="s">
        <v>5523</v>
      </c>
      <c r="G2125" s="34" t="s">
        <v>29</v>
      </c>
      <c r="H2125" s="4">
        <v>0</v>
      </c>
      <c r="I2125" s="2">
        <v>710000000</v>
      </c>
      <c r="J2125" s="2" t="s">
        <v>11537</v>
      </c>
      <c r="K2125" s="30" t="s">
        <v>6014</v>
      </c>
      <c r="L2125" s="2" t="s">
        <v>1148</v>
      </c>
      <c r="M2125" s="6" t="s">
        <v>32</v>
      </c>
      <c r="N2125" s="2" t="s">
        <v>453</v>
      </c>
      <c r="O2125" s="35">
        <v>0</v>
      </c>
      <c r="P2125" s="34">
        <v>715</v>
      </c>
      <c r="Q2125" s="2" t="s">
        <v>757</v>
      </c>
      <c r="R2125" s="37">
        <v>200</v>
      </c>
      <c r="S2125" s="9">
        <v>0</v>
      </c>
      <c r="T2125" s="9">
        <f t="shared" si="128"/>
        <v>0</v>
      </c>
      <c r="U2125" s="9">
        <f t="shared" si="123"/>
        <v>0</v>
      </c>
      <c r="V2125" s="2" t="s">
        <v>42</v>
      </c>
      <c r="W2125" s="2">
        <v>2014</v>
      </c>
      <c r="X2125" s="30"/>
    </row>
    <row r="2126" spans="1:16382" s="26" customFormat="1" ht="76.5" outlineLevel="1" x14ac:dyDescent="0.25">
      <c r="A2126" s="2" t="s">
        <v>12594</v>
      </c>
      <c r="B2126" s="3" t="s">
        <v>27</v>
      </c>
      <c r="C2126" s="20" t="s">
        <v>10121</v>
      </c>
      <c r="D2126" s="20" t="s">
        <v>753</v>
      </c>
      <c r="E2126" s="20" t="s">
        <v>10122</v>
      </c>
      <c r="F2126" s="34" t="s">
        <v>5523</v>
      </c>
      <c r="G2126" s="34" t="s">
        <v>29</v>
      </c>
      <c r="H2126" s="4">
        <v>0</v>
      </c>
      <c r="I2126" s="2">
        <v>710000000</v>
      </c>
      <c r="J2126" s="2" t="s">
        <v>11537</v>
      </c>
      <c r="K2126" s="30" t="s">
        <v>6133</v>
      </c>
      <c r="L2126" s="2" t="s">
        <v>1148</v>
      </c>
      <c r="M2126" s="6" t="s">
        <v>32</v>
      </c>
      <c r="N2126" s="2" t="s">
        <v>453</v>
      </c>
      <c r="O2126" s="35">
        <v>0</v>
      </c>
      <c r="P2126" s="34">
        <v>715</v>
      </c>
      <c r="Q2126" s="2" t="s">
        <v>757</v>
      </c>
      <c r="R2126" s="37">
        <v>15</v>
      </c>
      <c r="S2126" s="9">
        <v>133.33000000000001</v>
      </c>
      <c r="T2126" s="9">
        <v>1999.95</v>
      </c>
      <c r="U2126" s="9">
        <f t="shared" si="123"/>
        <v>2239.9440000000004</v>
      </c>
      <c r="V2126" s="2" t="s">
        <v>42</v>
      </c>
      <c r="W2126" s="2">
        <v>2014</v>
      </c>
      <c r="X2126" s="30" t="s">
        <v>10943</v>
      </c>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c r="CM2126" s="1"/>
      <c r="CN2126" s="1"/>
      <c r="CO2126" s="1"/>
      <c r="CP2126" s="1"/>
      <c r="CQ2126" s="1"/>
      <c r="CR2126" s="1"/>
      <c r="CS2126" s="1"/>
      <c r="CT2126" s="1"/>
      <c r="CU2126" s="1"/>
      <c r="CV2126" s="1"/>
      <c r="CW2126" s="1"/>
      <c r="CX2126" s="1"/>
      <c r="CY2126" s="1"/>
      <c r="CZ2126" s="1"/>
      <c r="DA2126" s="1"/>
      <c r="DB2126" s="1"/>
      <c r="DC2126" s="1"/>
      <c r="DD2126" s="1"/>
      <c r="DE2126" s="1"/>
      <c r="DF2126" s="1"/>
      <c r="DG2126" s="1"/>
      <c r="DH2126" s="1"/>
      <c r="DI2126" s="1"/>
      <c r="DJ2126" s="1"/>
      <c r="DK2126" s="1"/>
      <c r="DL2126" s="1"/>
      <c r="DM2126" s="1"/>
      <c r="DN2126" s="1"/>
      <c r="DO2126" s="1"/>
      <c r="DP2126" s="1"/>
      <c r="DQ2126" s="1"/>
      <c r="DR2126" s="1"/>
      <c r="DS2126" s="1"/>
      <c r="DT2126" s="1"/>
      <c r="DU2126" s="1"/>
      <c r="DV2126" s="1"/>
      <c r="DW2126" s="1"/>
      <c r="DX2126" s="1"/>
      <c r="DY2126" s="1"/>
      <c r="DZ2126" s="1"/>
      <c r="EA2126" s="1"/>
      <c r="EB2126" s="1"/>
      <c r="EC2126" s="1"/>
      <c r="ED2126" s="1"/>
      <c r="EE2126" s="1"/>
      <c r="EF2126" s="1"/>
      <c r="EG2126" s="1"/>
      <c r="EH2126" s="1"/>
      <c r="EI2126" s="1"/>
      <c r="EJ2126" s="1"/>
      <c r="EK2126" s="1"/>
      <c r="EL2126" s="1"/>
      <c r="EM2126" s="1"/>
      <c r="EN2126" s="1"/>
      <c r="EO2126" s="1"/>
      <c r="EP2126" s="1"/>
      <c r="EQ2126" s="1"/>
      <c r="ER2126" s="1"/>
      <c r="ES2126" s="1"/>
      <c r="ET2126" s="1"/>
      <c r="EU2126" s="1"/>
      <c r="EV2126" s="1"/>
      <c r="EW2126" s="1"/>
      <c r="EX2126" s="1"/>
      <c r="EY2126" s="1"/>
      <c r="EZ2126" s="1"/>
      <c r="FA2126" s="1"/>
      <c r="FB2126" s="1"/>
      <c r="FC2126" s="1"/>
      <c r="FD2126" s="1"/>
      <c r="FE2126" s="1"/>
      <c r="FF2126" s="1"/>
      <c r="FG2126" s="1"/>
      <c r="FH2126" s="1"/>
      <c r="FI2126" s="1"/>
      <c r="FJ2126" s="1"/>
      <c r="FK2126" s="1"/>
      <c r="FL2126" s="1"/>
      <c r="FM2126" s="1"/>
      <c r="FN2126" s="1"/>
      <c r="FO2126" s="1"/>
      <c r="FP2126" s="1"/>
      <c r="FQ2126" s="1"/>
      <c r="FR2126" s="1"/>
      <c r="FS2126" s="1"/>
      <c r="FT2126" s="1"/>
      <c r="FU2126" s="1"/>
      <c r="FV2126" s="1"/>
      <c r="FW2126" s="1"/>
      <c r="FX2126" s="1"/>
      <c r="FY2126" s="1"/>
      <c r="FZ2126" s="1"/>
      <c r="GA2126" s="1"/>
      <c r="GB2126" s="1"/>
      <c r="GC2126" s="1"/>
      <c r="GD2126" s="1"/>
      <c r="GE2126" s="1"/>
      <c r="GF2126" s="1"/>
      <c r="GG2126" s="1"/>
      <c r="GH2126" s="1"/>
      <c r="GI2126" s="1"/>
      <c r="GJ2126" s="1"/>
      <c r="GK2126" s="1"/>
      <c r="GL2126" s="1"/>
      <c r="GM2126" s="1"/>
      <c r="GN2126" s="1"/>
      <c r="GO2126" s="1"/>
      <c r="GP2126" s="1"/>
      <c r="GQ2126" s="1"/>
      <c r="GR2126" s="1"/>
      <c r="GS2126" s="1"/>
      <c r="GT2126" s="1"/>
      <c r="GU2126" s="1"/>
      <c r="GV2126" s="1"/>
      <c r="GW2126" s="1"/>
      <c r="GX2126" s="1"/>
      <c r="GY2126" s="1"/>
      <c r="GZ2126" s="1"/>
      <c r="HA2126" s="1"/>
      <c r="HB2126" s="1"/>
      <c r="HC2126" s="1"/>
      <c r="HD2126" s="1"/>
      <c r="HE2126" s="1"/>
      <c r="HF2126" s="1"/>
      <c r="HG2126" s="1"/>
      <c r="HH2126" s="1"/>
      <c r="HI2126" s="1"/>
      <c r="HJ2126" s="1"/>
      <c r="HK2126" s="1"/>
      <c r="HL2126" s="1"/>
      <c r="HM2126" s="1"/>
      <c r="HN2126" s="1"/>
      <c r="HO2126" s="1"/>
      <c r="HP2126" s="1"/>
      <c r="HQ2126" s="1"/>
      <c r="HR2126" s="1"/>
      <c r="HS2126" s="1"/>
      <c r="HT2126" s="1"/>
      <c r="HU2126" s="1"/>
      <c r="HV2126" s="1"/>
      <c r="HW2126" s="1"/>
      <c r="HX2126" s="1"/>
      <c r="HY2126" s="1"/>
      <c r="HZ2126" s="1"/>
      <c r="IA2126" s="1"/>
      <c r="IB2126" s="1"/>
      <c r="IC2126" s="1"/>
      <c r="ID2126" s="1"/>
      <c r="IE2126" s="1"/>
      <c r="IF2126" s="1"/>
      <c r="IG2126" s="1"/>
      <c r="IH2126" s="1"/>
      <c r="II2126" s="1"/>
      <c r="IJ2126" s="1"/>
      <c r="IK2126" s="1"/>
      <c r="IL2126" s="1"/>
      <c r="IM2126" s="1"/>
      <c r="IN2126" s="1"/>
      <c r="IO2126" s="1"/>
      <c r="IP2126" s="1"/>
      <c r="IQ2126" s="1"/>
      <c r="IR2126" s="1"/>
      <c r="IS2126" s="1"/>
      <c r="IT2126" s="1"/>
      <c r="IU2126" s="1"/>
      <c r="IV2126" s="1"/>
      <c r="IW2126" s="1"/>
      <c r="IX2126" s="1"/>
      <c r="IY2126" s="1"/>
      <c r="IZ2126" s="1"/>
      <c r="JA2126" s="1"/>
      <c r="JB2126" s="1"/>
      <c r="JC2126" s="1"/>
      <c r="JD2126" s="1"/>
      <c r="JE2126" s="1"/>
      <c r="JF2126" s="1"/>
      <c r="JG2126" s="1"/>
      <c r="JH2126" s="1"/>
      <c r="JI2126" s="1"/>
      <c r="JJ2126" s="1"/>
      <c r="JK2126" s="1"/>
      <c r="JL2126" s="1"/>
      <c r="JM2126" s="1"/>
      <c r="JN2126" s="1"/>
      <c r="JO2126" s="1"/>
      <c r="JP2126" s="1"/>
      <c r="JQ2126" s="1"/>
      <c r="JR2126" s="1"/>
      <c r="JS2126" s="1"/>
      <c r="JT2126" s="1"/>
      <c r="JU2126" s="1"/>
      <c r="JV2126" s="1"/>
      <c r="JW2126" s="1"/>
      <c r="JX2126" s="1"/>
      <c r="JY2126" s="1"/>
      <c r="JZ2126" s="1"/>
      <c r="KA2126" s="1"/>
      <c r="KB2126" s="1"/>
      <c r="KC2126" s="1"/>
      <c r="KD2126" s="1"/>
      <c r="KE2126" s="1"/>
      <c r="KF2126" s="1"/>
      <c r="KG2126" s="1"/>
      <c r="KH2126" s="1"/>
      <c r="KI2126" s="1"/>
      <c r="KJ2126" s="1"/>
      <c r="KK2126" s="1"/>
      <c r="KL2126" s="1"/>
      <c r="KM2126" s="1"/>
      <c r="KN2126" s="1"/>
      <c r="KO2126" s="1"/>
      <c r="KP2126" s="1"/>
      <c r="KQ2126" s="1"/>
      <c r="KR2126" s="1"/>
      <c r="KS2126" s="1"/>
      <c r="KT2126" s="1"/>
      <c r="KU2126" s="1"/>
      <c r="KV2126" s="1"/>
      <c r="KW2126" s="1"/>
      <c r="KX2126" s="1"/>
      <c r="KY2126" s="1"/>
      <c r="KZ2126" s="1"/>
      <c r="LA2126" s="1"/>
      <c r="LB2126" s="1"/>
      <c r="LC2126" s="1"/>
      <c r="LD2126" s="1"/>
      <c r="LE2126" s="1"/>
      <c r="LF2126" s="1"/>
      <c r="LG2126" s="1"/>
      <c r="LH2126" s="1"/>
      <c r="LI2126" s="1"/>
      <c r="LJ2126" s="1"/>
      <c r="LK2126" s="1"/>
      <c r="LL2126" s="1"/>
      <c r="LM2126" s="1"/>
      <c r="LN2126" s="1"/>
      <c r="LO2126" s="1"/>
      <c r="LP2126" s="1"/>
      <c r="LQ2126" s="1"/>
      <c r="LR2126" s="1"/>
      <c r="LS2126" s="1"/>
      <c r="LT2126" s="1"/>
      <c r="LU2126" s="1"/>
      <c r="LV2126" s="1"/>
      <c r="LW2126" s="1"/>
      <c r="LX2126" s="1"/>
      <c r="LY2126" s="1"/>
      <c r="LZ2126" s="1"/>
      <c r="MA2126" s="1"/>
      <c r="MB2126" s="1"/>
      <c r="MC2126" s="1"/>
      <c r="MD2126" s="1"/>
      <c r="ME2126" s="1"/>
      <c r="MF2126" s="1"/>
      <c r="MG2126" s="1"/>
      <c r="MH2126" s="1"/>
      <c r="MI2126" s="1"/>
      <c r="MJ2126" s="1"/>
      <c r="MK2126" s="1"/>
      <c r="ML2126" s="1"/>
      <c r="MM2126" s="1"/>
      <c r="MN2126" s="1"/>
      <c r="MO2126" s="1"/>
      <c r="MP2126" s="1"/>
      <c r="MQ2126" s="1"/>
      <c r="MR2126" s="1"/>
      <c r="MS2126" s="1"/>
      <c r="MT2126" s="1"/>
      <c r="MU2126" s="1"/>
      <c r="MV2126" s="1"/>
      <c r="MW2126" s="1"/>
      <c r="MX2126" s="1"/>
      <c r="MY2126" s="1"/>
      <c r="MZ2126" s="1"/>
      <c r="NA2126" s="1"/>
      <c r="NB2126" s="1"/>
      <c r="NC2126" s="1"/>
      <c r="ND2126" s="1"/>
      <c r="NE2126" s="1"/>
      <c r="NF2126" s="1"/>
      <c r="NG2126" s="1"/>
      <c r="NH2126" s="1"/>
      <c r="NI2126" s="1"/>
      <c r="NJ2126" s="1"/>
      <c r="NK2126" s="1"/>
      <c r="NL2126" s="1"/>
      <c r="NM2126" s="1"/>
      <c r="NN2126" s="1"/>
      <c r="NO2126" s="1"/>
      <c r="NP2126" s="1"/>
      <c r="NQ2126" s="1"/>
      <c r="NR2126" s="1"/>
      <c r="NS2126" s="1"/>
      <c r="NT2126" s="1"/>
      <c r="NU2126" s="1"/>
      <c r="NV2126" s="1"/>
      <c r="NW2126" s="1"/>
      <c r="NX2126" s="1"/>
      <c r="NY2126" s="1"/>
      <c r="NZ2126" s="1"/>
      <c r="OA2126" s="1"/>
      <c r="OB2126" s="1"/>
      <c r="OC2126" s="1"/>
      <c r="OD2126" s="1"/>
      <c r="OE2126" s="1"/>
      <c r="OF2126" s="1"/>
      <c r="OG2126" s="1"/>
      <c r="OH2126" s="1"/>
      <c r="OI2126" s="1"/>
      <c r="OJ2126" s="1"/>
      <c r="OK2126" s="1"/>
      <c r="OL2126" s="1"/>
      <c r="OM2126" s="1"/>
      <c r="ON2126" s="1"/>
      <c r="OO2126" s="1"/>
      <c r="OP2126" s="1"/>
      <c r="OQ2126" s="1"/>
      <c r="OR2126" s="1"/>
      <c r="OS2126" s="1"/>
      <c r="OT2126" s="1"/>
      <c r="OU2126" s="1"/>
      <c r="OV2126" s="1"/>
      <c r="OW2126" s="1"/>
      <c r="OX2126" s="1"/>
      <c r="OY2126" s="1"/>
      <c r="OZ2126" s="1"/>
      <c r="PA2126" s="1"/>
      <c r="PB2126" s="1"/>
      <c r="PC2126" s="1"/>
      <c r="PD2126" s="1"/>
      <c r="PE2126" s="1"/>
      <c r="PF2126" s="1"/>
      <c r="PG2126" s="1"/>
      <c r="PH2126" s="1"/>
      <c r="PI2126" s="1"/>
      <c r="PJ2126" s="1"/>
      <c r="PK2126" s="1"/>
      <c r="PL2126" s="1"/>
      <c r="PM2126" s="1"/>
      <c r="PN2126" s="1"/>
      <c r="PO2126" s="1"/>
      <c r="PP2126" s="1"/>
      <c r="PQ2126" s="1"/>
      <c r="PR2126" s="1"/>
      <c r="PS2126" s="1"/>
      <c r="PT2126" s="1"/>
      <c r="PU2126" s="1"/>
      <c r="PV2126" s="1"/>
      <c r="PW2126" s="1"/>
      <c r="PX2126" s="1"/>
      <c r="PY2126" s="1"/>
      <c r="PZ2126" s="1"/>
      <c r="QA2126" s="1"/>
      <c r="QB2126" s="1"/>
      <c r="QC2126" s="1"/>
      <c r="QD2126" s="1"/>
      <c r="QE2126" s="1"/>
      <c r="QF2126" s="1"/>
      <c r="QG2126" s="1"/>
      <c r="QH2126" s="1"/>
      <c r="QI2126" s="1"/>
      <c r="QJ2126" s="1"/>
      <c r="QK2126" s="1"/>
      <c r="QL2126" s="1"/>
      <c r="QM2126" s="1"/>
      <c r="QN2126" s="1"/>
      <c r="QO2126" s="1"/>
      <c r="QP2126" s="1"/>
      <c r="QQ2126" s="1"/>
      <c r="QR2126" s="1"/>
      <c r="QS2126" s="1"/>
      <c r="QT2126" s="1"/>
      <c r="QU2126" s="1"/>
      <c r="QV2126" s="1"/>
      <c r="QW2126" s="1"/>
      <c r="QX2126" s="1"/>
      <c r="QY2126" s="1"/>
      <c r="QZ2126" s="1"/>
      <c r="RA2126" s="1"/>
      <c r="RB2126" s="1"/>
      <c r="RC2126" s="1"/>
      <c r="RD2126" s="1"/>
      <c r="RE2126" s="1"/>
      <c r="RF2126" s="1"/>
      <c r="RG2126" s="1"/>
      <c r="RH2126" s="1"/>
      <c r="RI2126" s="1"/>
      <c r="RJ2126" s="1"/>
      <c r="RK2126" s="1"/>
      <c r="RL2126" s="1"/>
      <c r="RM2126" s="1"/>
      <c r="RN2126" s="1"/>
      <c r="RO2126" s="1"/>
      <c r="RP2126" s="1"/>
      <c r="RQ2126" s="1"/>
      <c r="RR2126" s="1"/>
      <c r="RS2126" s="1"/>
      <c r="RT2126" s="1"/>
      <c r="RU2126" s="1"/>
      <c r="RV2126" s="1"/>
      <c r="RW2126" s="1"/>
      <c r="RX2126" s="1"/>
      <c r="RY2126" s="1"/>
      <c r="RZ2126" s="1"/>
      <c r="SA2126" s="1"/>
      <c r="SB2126" s="1"/>
      <c r="SC2126" s="1"/>
      <c r="SD2126" s="1"/>
      <c r="SE2126" s="1"/>
      <c r="SF2126" s="1"/>
      <c r="SG2126" s="1"/>
      <c r="SH2126" s="1"/>
      <c r="SI2126" s="1"/>
      <c r="SJ2126" s="1"/>
      <c r="SK2126" s="1"/>
      <c r="SL2126" s="1"/>
      <c r="SM2126" s="1"/>
      <c r="SN2126" s="1"/>
      <c r="SO2126" s="1"/>
      <c r="SP2126" s="1"/>
      <c r="SQ2126" s="1"/>
      <c r="SR2126" s="1"/>
      <c r="SS2126" s="1"/>
      <c r="ST2126" s="1"/>
      <c r="SU2126" s="1"/>
      <c r="SV2126" s="1"/>
      <c r="SW2126" s="1"/>
      <c r="SX2126" s="1"/>
      <c r="SY2126" s="1"/>
      <c r="SZ2126" s="1"/>
      <c r="TA2126" s="1"/>
      <c r="TB2126" s="1"/>
      <c r="TC2126" s="1"/>
      <c r="TD2126" s="1"/>
      <c r="TE2126" s="1"/>
      <c r="TF2126" s="1"/>
      <c r="TG2126" s="1"/>
      <c r="TH2126" s="1"/>
      <c r="TI2126" s="1"/>
      <c r="TJ2126" s="1"/>
      <c r="TK2126" s="1"/>
      <c r="TL2126" s="1"/>
      <c r="TM2126" s="1"/>
      <c r="TN2126" s="1"/>
      <c r="TO2126" s="1"/>
      <c r="TP2126" s="1"/>
      <c r="TQ2126" s="1"/>
      <c r="TR2126" s="1"/>
      <c r="TS2126" s="1"/>
      <c r="TT2126" s="1"/>
      <c r="TU2126" s="1"/>
      <c r="TV2126" s="1"/>
      <c r="TW2126" s="1"/>
      <c r="TX2126" s="1"/>
      <c r="TY2126" s="1"/>
      <c r="TZ2126" s="1"/>
      <c r="UA2126" s="1"/>
      <c r="UB2126" s="1"/>
      <c r="UC2126" s="1"/>
      <c r="UD2126" s="1"/>
      <c r="UE2126" s="1"/>
      <c r="UF2126" s="1"/>
      <c r="UG2126" s="1"/>
      <c r="UH2126" s="1"/>
      <c r="UI2126" s="1"/>
      <c r="UJ2126" s="1"/>
      <c r="UK2126" s="1"/>
      <c r="UL2126" s="1"/>
      <c r="UM2126" s="1"/>
      <c r="UN2126" s="1"/>
      <c r="UO2126" s="1"/>
      <c r="UP2126" s="1"/>
      <c r="UQ2126" s="1"/>
      <c r="UR2126" s="1"/>
      <c r="US2126" s="1"/>
      <c r="UT2126" s="1"/>
      <c r="UU2126" s="1"/>
      <c r="UV2126" s="1"/>
      <c r="UW2126" s="1"/>
      <c r="UX2126" s="1"/>
      <c r="UY2126" s="1"/>
      <c r="UZ2126" s="1"/>
      <c r="VA2126" s="1"/>
      <c r="VB2126" s="1"/>
      <c r="VC2126" s="1"/>
      <c r="VD2126" s="1"/>
      <c r="VE2126" s="1"/>
      <c r="VF2126" s="1"/>
      <c r="VG2126" s="1"/>
      <c r="VH2126" s="1"/>
      <c r="VI2126" s="1"/>
      <c r="VJ2126" s="1"/>
      <c r="VK2126" s="1"/>
      <c r="VL2126" s="1"/>
      <c r="VM2126" s="1"/>
      <c r="VN2126" s="1"/>
      <c r="VO2126" s="1"/>
      <c r="VP2126" s="1"/>
      <c r="VQ2126" s="1"/>
      <c r="VR2126" s="1"/>
      <c r="VS2126" s="1"/>
      <c r="VT2126" s="1"/>
      <c r="VU2126" s="1"/>
      <c r="VV2126" s="1"/>
      <c r="VW2126" s="1"/>
      <c r="VX2126" s="1"/>
      <c r="VY2126" s="1"/>
      <c r="VZ2126" s="1"/>
      <c r="WA2126" s="1"/>
      <c r="WB2126" s="1"/>
      <c r="WC2126" s="1"/>
      <c r="WD2126" s="1"/>
      <c r="WE2126" s="1"/>
      <c r="WF2126" s="1"/>
      <c r="WG2126" s="1"/>
      <c r="WH2126" s="1"/>
      <c r="WI2126" s="1"/>
      <c r="WJ2126" s="1"/>
      <c r="WK2126" s="1"/>
      <c r="WL2126" s="1"/>
      <c r="WM2126" s="1"/>
      <c r="WN2126" s="1"/>
      <c r="WO2126" s="1"/>
      <c r="WP2126" s="1"/>
      <c r="WQ2126" s="1"/>
      <c r="WR2126" s="1"/>
      <c r="WS2126" s="1"/>
      <c r="WT2126" s="1"/>
      <c r="WU2126" s="1"/>
      <c r="WV2126" s="1"/>
      <c r="WW2126" s="1"/>
      <c r="WX2126" s="1"/>
      <c r="WY2126" s="1"/>
      <c r="WZ2126" s="1"/>
      <c r="XA2126" s="1"/>
      <c r="XB2126" s="1"/>
      <c r="XC2126" s="1"/>
      <c r="XD2126" s="1"/>
      <c r="XE2126" s="1"/>
      <c r="XF2126" s="1"/>
      <c r="XG2126" s="1"/>
      <c r="XH2126" s="1"/>
      <c r="XI2126" s="1"/>
      <c r="XJ2126" s="1"/>
      <c r="XK2126" s="1"/>
      <c r="XL2126" s="1"/>
      <c r="XM2126" s="1"/>
      <c r="XN2126" s="1"/>
      <c r="XO2126" s="1"/>
      <c r="XP2126" s="1"/>
      <c r="XQ2126" s="1"/>
      <c r="XR2126" s="1"/>
      <c r="XS2126" s="1"/>
      <c r="XT2126" s="1"/>
      <c r="XU2126" s="1"/>
      <c r="XV2126" s="1"/>
      <c r="XW2126" s="1"/>
      <c r="XX2126" s="1"/>
      <c r="XY2126" s="1"/>
      <c r="XZ2126" s="1"/>
      <c r="YA2126" s="1"/>
      <c r="YB2126" s="1"/>
      <c r="YC2126" s="1"/>
      <c r="YD2126" s="1"/>
      <c r="YE2126" s="1"/>
      <c r="YF2126" s="1"/>
      <c r="YG2126" s="1"/>
      <c r="YH2126" s="1"/>
      <c r="YI2126" s="1"/>
      <c r="YJ2126" s="1"/>
      <c r="YK2126" s="1"/>
      <c r="YL2126" s="1"/>
      <c r="YM2126" s="1"/>
      <c r="YN2126" s="1"/>
      <c r="YO2126" s="1"/>
      <c r="YP2126" s="1"/>
      <c r="YQ2126" s="1"/>
      <c r="YR2126" s="1"/>
      <c r="YS2126" s="1"/>
      <c r="YT2126" s="1"/>
      <c r="YU2126" s="1"/>
      <c r="YV2126" s="1"/>
      <c r="YW2126" s="1"/>
      <c r="YX2126" s="1"/>
      <c r="YY2126" s="1"/>
      <c r="YZ2126" s="1"/>
      <c r="ZA2126" s="1"/>
      <c r="ZB2126" s="1"/>
      <c r="ZC2126" s="1"/>
      <c r="ZD2126" s="1"/>
      <c r="ZE2126" s="1"/>
      <c r="ZF2126" s="1"/>
      <c r="ZG2126" s="1"/>
      <c r="ZH2126" s="1"/>
      <c r="ZI2126" s="1"/>
      <c r="ZJ2126" s="1"/>
      <c r="ZK2126" s="1"/>
      <c r="ZL2126" s="1"/>
      <c r="ZM2126" s="1"/>
      <c r="ZN2126" s="1"/>
      <c r="ZO2126" s="1"/>
      <c r="ZP2126" s="1"/>
      <c r="ZQ2126" s="1"/>
      <c r="ZR2126" s="1"/>
      <c r="ZS2126" s="1"/>
      <c r="ZT2126" s="1"/>
      <c r="ZU2126" s="1"/>
      <c r="ZV2126" s="1"/>
      <c r="ZW2126" s="1"/>
      <c r="ZX2126" s="1"/>
      <c r="ZY2126" s="1"/>
      <c r="ZZ2126" s="1"/>
      <c r="AAA2126" s="1"/>
      <c r="AAB2126" s="1"/>
      <c r="AAC2126" s="1"/>
      <c r="AAD2126" s="1"/>
      <c r="AAE2126" s="1"/>
      <c r="AAF2126" s="1"/>
      <c r="AAG2126" s="1"/>
      <c r="AAH2126" s="1"/>
      <c r="AAI2126" s="1"/>
      <c r="AAJ2126" s="1"/>
      <c r="AAK2126" s="1"/>
      <c r="AAL2126" s="1"/>
      <c r="AAM2126" s="1"/>
      <c r="AAN2126" s="1"/>
      <c r="AAO2126" s="1"/>
      <c r="AAP2126" s="1"/>
      <c r="AAQ2126" s="1"/>
      <c r="AAR2126" s="1"/>
      <c r="AAS2126" s="1"/>
      <c r="AAT2126" s="1"/>
      <c r="AAU2126" s="1"/>
      <c r="AAV2126" s="1"/>
      <c r="AAW2126" s="1"/>
      <c r="AAX2126" s="1"/>
      <c r="AAY2126" s="1"/>
      <c r="AAZ2126" s="1"/>
      <c r="ABA2126" s="1"/>
      <c r="ABB2126" s="1"/>
      <c r="ABC2126" s="1"/>
      <c r="ABD2126" s="1"/>
      <c r="ABE2126" s="1"/>
      <c r="ABF2126" s="1"/>
      <c r="ABG2126" s="1"/>
      <c r="ABH2126" s="1"/>
      <c r="ABI2126" s="1"/>
      <c r="ABJ2126" s="1"/>
      <c r="ABK2126" s="1"/>
      <c r="ABL2126" s="1"/>
      <c r="ABM2126" s="1"/>
      <c r="ABN2126" s="1"/>
      <c r="ABO2126" s="1"/>
      <c r="ABP2126" s="1"/>
      <c r="ABQ2126" s="1"/>
      <c r="ABR2126" s="1"/>
      <c r="ABS2126" s="1"/>
      <c r="ABT2126" s="1"/>
      <c r="ABU2126" s="1"/>
      <c r="ABV2126" s="1"/>
      <c r="ABW2126" s="1"/>
      <c r="ABX2126" s="1"/>
      <c r="ABY2126" s="1"/>
      <c r="ABZ2126" s="1"/>
      <c r="ACA2126" s="1"/>
      <c r="ACB2126" s="1"/>
      <c r="ACC2126" s="1"/>
      <c r="ACD2126" s="1"/>
      <c r="ACE2126" s="1"/>
      <c r="ACF2126" s="1"/>
      <c r="ACG2126" s="1"/>
      <c r="ACH2126" s="1"/>
      <c r="ACI2126" s="1"/>
      <c r="ACJ2126" s="1"/>
      <c r="ACK2126" s="1"/>
      <c r="ACL2126" s="1"/>
      <c r="ACM2126" s="1"/>
      <c r="ACN2126" s="1"/>
      <c r="ACO2126" s="1"/>
      <c r="ACP2126" s="1"/>
      <c r="ACQ2126" s="1"/>
      <c r="ACR2126" s="1"/>
      <c r="ACS2126" s="1"/>
      <c r="ACT2126" s="1"/>
      <c r="ACU2126" s="1"/>
      <c r="ACV2126" s="1"/>
      <c r="ACW2126" s="1"/>
      <c r="ACX2126" s="1"/>
      <c r="ACY2126" s="1"/>
      <c r="ACZ2126" s="1"/>
      <c r="ADA2126" s="1"/>
      <c r="ADB2126" s="1"/>
      <c r="ADC2126" s="1"/>
      <c r="ADD2126" s="1"/>
      <c r="ADE2126" s="1"/>
      <c r="ADF2126" s="1"/>
      <c r="ADG2126" s="1"/>
      <c r="ADH2126" s="1"/>
      <c r="ADI2126" s="1"/>
      <c r="ADJ2126" s="1"/>
      <c r="ADK2126" s="1"/>
      <c r="ADL2126" s="1"/>
      <c r="ADM2126" s="1"/>
      <c r="ADN2126" s="1"/>
      <c r="ADO2126" s="1"/>
      <c r="ADP2126" s="1"/>
      <c r="ADQ2126" s="1"/>
      <c r="ADR2126" s="1"/>
      <c r="ADS2126" s="1"/>
      <c r="ADT2126" s="1"/>
      <c r="ADU2126" s="1"/>
      <c r="ADV2126" s="1"/>
      <c r="ADW2126" s="1"/>
      <c r="ADX2126" s="1"/>
      <c r="ADY2126" s="1"/>
      <c r="ADZ2126" s="1"/>
      <c r="AEA2126" s="1"/>
      <c r="AEB2126" s="1"/>
      <c r="AEC2126" s="1"/>
      <c r="AED2126" s="1"/>
      <c r="AEE2126" s="1"/>
      <c r="AEF2126" s="1"/>
      <c r="AEG2126" s="1"/>
      <c r="AEH2126" s="1"/>
      <c r="AEI2126" s="1"/>
      <c r="AEJ2126" s="1"/>
      <c r="AEK2126" s="1"/>
      <c r="AEL2126" s="1"/>
      <c r="AEM2126" s="1"/>
      <c r="AEN2126" s="1"/>
      <c r="AEO2126" s="1"/>
      <c r="AEP2126" s="1"/>
      <c r="AEQ2126" s="1"/>
      <c r="AER2126" s="1"/>
      <c r="AES2126" s="1"/>
      <c r="AET2126" s="1"/>
      <c r="AEU2126" s="1"/>
      <c r="AEV2126" s="1"/>
      <c r="AEW2126" s="1"/>
      <c r="AEX2126" s="1"/>
      <c r="AEY2126" s="1"/>
      <c r="AEZ2126" s="1"/>
      <c r="AFA2126" s="1"/>
      <c r="AFB2126" s="1"/>
      <c r="AFC2126" s="1"/>
      <c r="AFD2126" s="1"/>
      <c r="AFE2126" s="1"/>
      <c r="AFF2126" s="1"/>
      <c r="AFG2126" s="1"/>
      <c r="AFH2126" s="1"/>
      <c r="AFI2126" s="1"/>
      <c r="AFJ2126" s="1"/>
      <c r="AFK2126" s="1"/>
      <c r="AFL2126" s="1"/>
      <c r="AFM2126" s="1"/>
      <c r="AFN2126" s="1"/>
      <c r="AFO2126" s="1"/>
      <c r="AFP2126" s="1"/>
      <c r="AFQ2126" s="1"/>
      <c r="AFR2126" s="1"/>
      <c r="AFS2126" s="1"/>
      <c r="AFT2126" s="1"/>
      <c r="AFU2126" s="1"/>
      <c r="AFV2126" s="1"/>
      <c r="AFW2126" s="1"/>
      <c r="AFX2126" s="1"/>
      <c r="AFY2126" s="1"/>
      <c r="AFZ2126" s="1"/>
      <c r="AGA2126" s="1"/>
      <c r="AGB2126" s="1"/>
      <c r="AGC2126" s="1"/>
      <c r="AGD2126" s="1"/>
      <c r="AGE2126" s="1"/>
      <c r="AGF2126" s="1"/>
      <c r="AGG2126" s="1"/>
      <c r="AGH2126" s="1"/>
      <c r="AGI2126" s="1"/>
      <c r="AGJ2126" s="1"/>
      <c r="AGK2126" s="1"/>
      <c r="AGL2126" s="1"/>
      <c r="AGM2126" s="1"/>
      <c r="AGN2126" s="1"/>
      <c r="AGO2126" s="1"/>
      <c r="AGP2126" s="1"/>
      <c r="AGQ2126" s="1"/>
      <c r="AGR2126" s="1"/>
      <c r="AGS2126" s="1"/>
      <c r="AGT2126" s="1"/>
      <c r="AGU2126" s="1"/>
      <c r="AGV2126" s="1"/>
      <c r="AGW2126" s="1"/>
      <c r="AGX2126" s="1"/>
      <c r="AGY2126" s="1"/>
      <c r="AGZ2126" s="1"/>
      <c r="AHA2126" s="1"/>
      <c r="AHB2126" s="1"/>
      <c r="AHC2126" s="1"/>
      <c r="AHD2126" s="1"/>
      <c r="AHE2126" s="1"/>
      <c r="AHF2126" s="1"/>
      <c r="AHG2126" s="1"/>
      <c r="AHH2126" s="1"/>
      <c r="AHI2126" s="1"/>
      <c r="AHJ2126" s="1"/>
      <c r="AHK2126" s="1"/>
      <c r="AHL2126" s="1"/>
      <c r="AHM2126" s="1"/>
      <c r="AHN2126" s="1"/>
      <c r="AHO2126" s="1"/>
      <c r="AHP2126" s="1"/>
      <c r="AHQ2126" s="1"/>
      <c r="AHR2126" s="1"/>
      <c r="AHS2126" s="1"/>
      <c r="AHT2126" s="1"/>
      <c r="AHU2126" s="1"/>
      <c r="AHV2126" s="1"/>
      <c r="AHW2126" s="1"/>
      <c r="AHX2126" s="1"/>
      <c r="AHY2126" s="1"/>
      <c r="AHZ2126" s="1"/>
      <c r="AIA2126" s="1"/>
      <c r="AIB2126" s="1"/>
      <c r="AIC2126" s="1"/>
      <c r="AID2126" s="1"/>
      <c r="AIE2126" s="1"/>
      <c r="AIF2126" s="1"/>
      <c r="AIG2126" s="1"/>
      <c r="AIH2126" s="1"/>
      <c r="AII2126" s="1"/>
      <c r="AIJ2126" s="1"/>
      <c r="AIK2126" s="1"/>
      <c r="AIL2126" s="1"/>
      <c r="AIM2126" s="1"/>
      <c r="AIN2126" s="1"/>
      <c r="AIO2126" s="1"/>
      <c r="AIP2126" s="1"/>
      <c r="AIQ2126" s="1"/>
      <c r="AIR2126" s="1"/>
      <c r="AIS2126" s="1"/>
      <c r="AIT2126" s="1"/>
      <c r="AIU2126" s="1"/>
      <c r="AIV2126" s="1"/>
      <c r="AIW2126" s="1"/>
      <c r="AIX2126" s="1"/>
      <c r="AIY2126" s="1"/>
      <c r="AIZ2126" s="1"/>
      <c r="AJA2126" s="1"/>
      <c r="AJB2126" s="1"/>
      <c r="AJC2126" s="1"/>
      <c r="AJD2126" s="1"/>
      <c r="AJE2126" s="1"/>
      <c r="AJF2126" s="1"/>
      <c r="AJG2126" s="1"/>
      <c r="AJH2126" s="1"/>
      <c r="AJI2126" s="1"/>
      <c r="AJJ2126" s="1"/>
      <c r="AJK2126" s="1"/>
      <c r="AJL2126" s="1"/>
      <c r="AJM2126" s="1"/>
      <c r="AJN2126" s="1"/>
      <c r="AJO2126" s="1"/>
      <c r="AJP2126" s="1"/>
      <c r="AJQ2126" s="1"/>
      <c r="AJR2126" s="1"/>
      <c r="AJS2126" s="1"/>
      <c r="AJT2126" s="1"/>
      <c r="AJU2126" s="1"/>
      <c r="AJV2126" s="1"/>
      <c r="AJW2126" s="1"/>
      <c r="AJX2126" s="1"/>
      <c r="AJY2126" s="1"/>
      <c r="AJZ2126" s="1"/>
      <c r="AKA2126" s="1"/>
      <c r="AKB2126" s="1"/>
      <c r="AKC2126" s="1"/>
      <c r="AKD2126" s="1"/>
      <c r="AKE2126" s="1"/>
      <c r="AKF2126" s="1"/>
      <c r="AKG2126" s="1"/>
      <c r="AKH2126" s="1"/>
      <c r="AKI2126" s="1"/>
      <c r="AKJ2126" s="1"/>
      <c r="AKK2126" s="1"/>
      <c r="AKL2126" s="1"/>
      <c r="AKM2126" s="1"/>
      <c r="AKN2126" s="1"/>
      <c r="AKO2126" s="1"/>
      <c r="AKP2126" s="1"/>
      <c r="AKQ2126" s="1"/>
      <c r="AKR2126" s="1"/>
      <c r="AKS2126" s="1"/>
      <c r="AKT2126" s="1"/>
      <c r="AKU2126" s="1"/>
      <c r="AKV2126" s="1"/>
      <c r="AKW2126" s="1"/>
      <c r="AKX2126" s="1"/>
      <c r="AKY2126" s="1"/>
      <c r="AKZ2126" s="1"/>
      <c r="ALA2126" s="1"/>
      <c r="ALB2126" s="1"/>
      <c r="ALC2126" s="1"/>
      <c r="ALD2126" s="1"/>
      <c r="ALE2126" s="1"/>
      <c r="ALF2126" s="1"/>
      <c r="ALG2126" s="1"/>
      <c r="ALH2126" s="1"/>
      <c r="ALI2126" s="1"/>
      <c r="ALJ2126" s="1"/>
      <c r="ALK2126" s="1"/>
      <c r="ALL2126" s="1"/>
      <c r="ALM2126" s="1"/>
      <c r="ALN2126" s="1"/>
      <c r="ALO2126" s="1"/>
      <c r="ALP2126" s="1"/>
      <c r="ALQ2126" s="1"/>
      <c r="ALR2126" s="1"/>
      <c r="ALS2126" s="1"/>
      <c r="ALT2126" s="1"/>
      <c r="ALU2126" s="1"/>
      <c r="ALV2126" s="1"/>
      <c r="ALW2126" s="1"/>
      <c r="ALX2126" s="1"/>
      <c r="ALY2126" s="1"/>
      <c r="ALZ2126" s="1"/>
      <c r="AMA2126" s="1"/>
      <c r="AMB2126" s="1"/>
      <c r="AMC2126" s="1"/>
      <c r="AMD2126" s="1"/>
      <c r="AME2126" s="1"/>
      <c r="AMF2126" s="1"/>
      <c r="AMG2126" s="1"/>
      <c r="AMH2126" s="1"/>
      <c r="AMI2126" s="1"/>
      <c r="AMJ2126" s="1"/>
      <c r="AMK2126" s="1"/>
      <c r="AML2126" s="1"/>
      <c r="AMM2126" s="1"/>
      <c r="AMN2126" s="1"/>
      <c r="AMO2126" s="1"/>
      <c r="AMP2126" s="1"/>
      <c r="AMQ2126" s="1"/>
      <c r="AMR2126" s="1"/>
      <c r="AMS2126" s="1"/>
      <c r="AMT2126" s="1"/>
      <c r="AMU2126" s="1"/>
      <c r="AMV2126" s="1"/>
      <c r="AMW2126" s="1"/>
      <c r="AMX2126" s="1"/>
      <c r="AMY2126" s="1"/>
      <c r="AMZ2126" s="1"/>
      <c r="ANA2126" s="1"/>
      <c r="ANB2126" s="1"/>
      <c r="ANC2126" s="1"/>
      <c r="AND2126" s="1"/>
      <c r="ANE2126" s="1"/>
      <c r="ANF2126" s="1"/>
      <c r="ANG2126" s="1"/>
      <c r="ANH2126" s="1"/>
      <c r="ANI2126" s="1"/>
      <c r="ANJ2126" s="1"/>
      <c r="ANK2126" s="1"/>
      <c r="ANL2126" s="1"/>
      <c r="ANM2126" s="1"/>
      <c r="ANN2126" s="1"/>
      <c r="ANO2126" s="1"/>
      <c r="ANP2126" s="1"/>
      <c r="ANQ2126" s="1"/>
      <c r="ANR2126" s="1"/>
      <c r="ANS2126" s="1"/>
      <c r="ANT2126" s="1"/>
      <c r="ANU2126" s="1"/>
      <c r="ANV2126" s="1"/>
      <c r="ANW2126" s="1"/>
      <c r="ANX2126" s="1"/>
      <c r="ANY2126" s="1"/>
      <c r="ANZ2126" s="1"/>
      <c r="AOA2126" s="1"/>
      <c r="AOB2126" s="1"/>
      <c r="AOC2126" s="1"/>
      <c r="AOD2126" s="1"/>
      <c r="AOE2126" s="1"/>
      <c r="AOF2126" s="1"/>
      <c r="AOG2126" s="1"/>
      <c r="AOH2126" s="1"/>
      <c r="AOI2126" s="1"/>
      <c r="AOJ2126" s="1"/>
      <c r="AOK2126" s="1"/>
      <c r="AOL2126" s="1"/>
      <c r="AOM2126" s="1"/>
      <c r="AON2126" s="1"/>
      <c r="AOO2126" s="1"/>
      <c r="AOP2126" s="1"/>
      <c r="AOQ2126" s="1"/>
      <c r="AOR2126" s="1"/>
      <c r="AOS2126" s="1"/>
      <c r="AOT2126" s="1"/>
      <c r="AOU2126" s="1"/>
      <c r="AOV2126" s="1"/>
      <c r="AOW2126" s="1"/>
      <c r="AOX2126" s="1"/>
      <c r="AOY2126" s="1"/>
      <c r="AOZ2126" s="1"/>
      <c r="APA2126" s="1"/>
      <c r="APB2126" s="1"/>
      <c r="APC2126" s="1"/>
      <c r="APD2126" s="1"/>
      <c r="APE2126" s="1"/>
      <c r="APF2126" s="1"/>
      <c r="APG2126" s="1"/>
      <c r="APH2126" s="1"/>
      <c r="API2126" s="1"/>
      <c r="APJ2126" s="1"/>
      <c r="APK2126" s="1"/>
      <c r="APL2126" s="1"/>
      <c r="APM2126" s="1"/>
      <c r="APN2126" s="1"/>
      <c r="APO2126" s="1"/>
      <c r="APP2126" s="1"/>
      <c r="APQ2126" s="1"/>
      <c r="APR2126" s="1"/>
      <c r="APS2126" s="1"/>
      <c r="APT2126" s="1"/>
      <c r="APU2126" s="1"/>
      <c r="APV2126" s="1"/>
      <c r="APW2126" s="1"/>
      <c r="APX2126" s="1"/>
      <c r="APY2126" s="1"/>
      <c r="APZ2126" s="1"/>
      <c r="AQA2126" s="1"/>
      <c r="AQB2126" s="1"/>
      <c r="AQC2126" s="1"/>
      <c r="AQD2126" s="1"/>
      <c r="AQE2126" s="1"/>
      <c r="AQF2126" s="1"/>
      <c r="AQG2126" s="1"/>
      <c r="AQH2126" s="1"/>
      <c r="AQI2126" s="1"/>
      <c r="AQJ2126" s="1"/>
      <c r="AQK2126" s="1"/>
      <c r="AQL2126" s="1"/>
      <c r="AQM2126" s="1"/>
      <c r="AQN2126" s="1"/>
      <c r="AQO2126" s="1"/>
      <c r="AQP2126" s="1"/>
      <c r="AQQ2126" s="1"/>
      <c r="AQR2126" s="1"/>
      <c r="AQS2126" s="1"/>
      <c r="AQT2126" s="1"/>
      <c r="AQU2126" s="1"/>
      <c r="AQV2126" s="1"/>
      <c r="AQW2126" s="1"/>
      <c r="AQX2126" s="1"/>
      <c r="AQY2126" s="1"/>
      <c r="AQZ2126" s="1"/>
      <c r="ARA2126" s="1"/>
      <c r="ARB2126" s="1"/>
      <c r="ARC2126" s="1"/>
      <c r="ARD2126" s="1"/>
      <c r="ARE2126" s="1"/>
      <c r="ARF2126" s="1"/>
      <c r="ARG2126" s="1"/>
      <c r="ARH2126" s="1"/>
      <c r="ARI2126" s="1"/>
      <c r="ARJ2126" s="1"/>
      <c r="ARK2126" s="1"/>
      <c r="ARL2126" s="1"/>
      <c r="ARM2126" s="1"/>
      <c r="ARN2126" s="1"/>
      <c r="ARO2126" s="1"/>
      <c r="ARP2126" s="1"/>
      <c r="ARQ2126" s="1"/>
      <c r="ARR2126" s="1"/>
      <c r="ARS2126" s="1"/>
      <c r="ART2126" s="1"/>
      <c r="ARU2126" s="1"/>
      <c r="ARV2126" s="1"/>
      <c r="ARW2126" s="1"/>
      <c r="ARX2126" s="1"/>
      <c r="ARY2126" s="1"/>
      <c r="ARZ2126" s="1"/>
      <c r="ASA2126" s="1"/>
      <c r="ASB2126" s="1"/>
      <c r="ASC2126" s="1"/>
      <c r="ASD2126" s="1"/>
      <c r="ASE2126" s="1"/>
      <c r="ASF2126" s="1"/>
      <c r="ASG2126" s="1"/>
      <c r="ASH2126" s="1"/>
      <c r="ASI2126" s="1"/>
      <c r="ASJ2126" s="1"/>
      <c r="ASK2126" s="1"/>
      <c r="ASL2126" s="1"/>
      <c r="ASM2126" s="1"/>
      <c r="ASN2126" s="1"/>
      <c r="ASO2126" s="1"/>
      <c r="ASP2126" s="1"/>
      <c r="ASQ2126" s="1"/>
      <c r="ASR2126" s="1"/>
      <c r="ASS2126" s="1"/>
      <c r="AST2126" s="1"/>
      <c r="ASU2126" s="1"/>
      <c r="ASV2126" s="1"/>
      <c r="ASW2126" s="1"/>
      <c r="ASX2126" s="1"/>
      <c r="ASY2126" s="1"/>
      <c r="ASZ2126" s="1"/>
      <c r="ATA2126" s="1"/>
      <c r="ATB2126" s="1"/>
      <c r="ATC2126" s="1"/>
      <c r="ATD2126" s="1"/>
      <c r="ATE2126" s="1"/>
      <c r="ATF2126" s="1"/>
      <c r="ATG2126" s="1"/>
      <c r="ATH2126" s="1"/>
      <c r="ATI2126" s="1"/>
      <c r="ATJ2126" s="1"/>
      <c r="ATK2126" s="1"/>
      <c r="ATL2126" s="1"/>
      <c r="ATM2126" s="1"/>
      <c r="ATN2126" s="1"/>
      <c r="ATO2126" s="1"/>
      <c r="ATP2126" s="1"/>
      <c r="ATQ2126" s="1"/>
      <c r="ATR2126" s="1"/>
      <c r="ATS2126" s="1"/>
      <c r="ATT2126" s="1"/>
      <c r="ATU2126" s="1"/>
      <c r="ATV2126" s="1"/>
      <c r="ATW2126" s="1"/>
      <c r="ATX2126" s="1"/>
      <c r="ATY2126" s="1"/>
      <c r="ATZ2126" s="1"/>
      <c r="AUA2126" s="1"/>
      <c r="AUB2126" s="1"/>
      <c r="AUC2126" s="1"/>
      <c r="AUD2126" s="1"/>
      <c r="AUE2126" s="1"/>
      <c r="AUF2126" s="1"/>
      <c r="AUG2126" s="1"/>
      <c r="AUH2126" s="1"/>
      <c r="AUI2126" s="1"/>
      <c r="AUJ2126" s="1"/>
      <c r="AUK2126" s="1"/>
      <c r="AUL2126" s="1"/>
      <c r="AUM2126" s="1"/>
      <c r="AUN2126" s="1"/>
      <c r="AUO2126" s="1"/>
      <c r="AUP2126" s="1"/>
      <c r="AUQ2126" s="1"/>
      <c r="AUR2126" s="1"/>
      <c r="AUS2126" s="1"/>
      <c r="AUT2126" s="1"/>
      <c r="AUU2126" s="1"/>
      <c r="AUV2126" s="1"/>
      <c r="AUW2126" s="1"/>
      <c r="AUX2126" s="1"/>
      <c r="AUY2126" s="1"/>
      <c r="AUZ2126" s="1"/>
      <c r="AVA2126" s="1"/>
      <c r="AVB2126" s="1"/>
      <c r="AVC2126" s="1"/>
      <c r="AVD2126" s="1"/>
      <c r="AVE2126" s="1"/>
      <c r="AVF2126" s="1"/>
      <c r="AVG2126" s="1"/>
      <c r="AVH2126" s="1"/>
      <c r="AVI2126" s="1"/>
      <c r="AVJ2126" s="1"/>
      <c r="AVK2126" s="1"/>
      <c r="AVL2126" s="1"/>
      <c r="AVM2126" s="1"/>
      <c r="AVN2126" s="1"/>
      <c r="AVO2126" s="1"/>
      <c r="AVP2126" s="1"/>
      <c r="AVQ2126" s="1"/>
      <c r="AVR2126" s="1"/>
      <c r="AVS2126" s="1"/>
      <c r="AVT2126" s="1"/>
      <c r="AVU2126" s="1"/>
      <c r="AVV2126" s="1"/>
      <c r="AVW2126" s="1"/>
      <c r="AVX2126" s="1"/>
      <c r="AVY2126" s="1"/>
      <c r="AVZ2126" s="1"/>
      <c r="AWA2126" s="1"/>
      <c r="AWB2126" s="1"/>
      <c r="AWC2126" s="1"/>
      <c r="AWD2126" s="1"/>
      <c r="AWE2126" s="1"/>
      <c r="AWF2126" s="1"/>
      <c r="AWG2126" s="1"/>
      <c r="AWH2126" s="1"/>
      <c r="AWI2126" s="1"/>
      <c r="AWJ2126" s="1"/>
      <c r="AWK2126" s="1"/>
      <c r="AWL2126" s="1"/>
      <c r="AWM2126" s="1"/>
      <c r="AWN2126" s="1"/>
      <c r="AWO2126" s="1"/>
      <c r="AWP2126" s="1"/>
      <c r="AWQ2126" s="1"/>
      <c r="AWR2126" s="1"/>
      <c r="AWS2126" s="1"/>
      <c r="AWT2126" s="1"/>
      <c r="AWU2126" s="1"/>
      <c r="AWV2126" s="1"/>
      <c r="AWW2126" s="1"/>
      <c r="AWX2126" s="1"/>
      <c r="AWY2126" s="1"/>
      <c r="AWZ2126" s="1"/>
      <c r="AXA2126" s="1"/>
      <c r="AXB2126" s="1"/>
      <c r="AXC2126" s="1"/>
      <c r="AXD2126" s="1"/>
      <c r="AXE2126" s="1"/>
      <c r="AXF2126" s="1"/>
      <c r="AXG2126" s="1"/>
      <c r="AXH2126" s="1"/>
      <c r="AXI2126" s="1"/>
      <c r="AXJ2126" s="1"/>
      <c r="AXK2126" s="1"/>
      <c r="AXL2126" s="1"/>
      <c r="AXM2126" s="1"/>
      <c r="AXN2126" s="1"/>
      <c r="AXO2126" s="1"/>
      <c r="AXP2126" s="1"/>
      <c r="AXQ2126" s="1"/>
      <c r="AXR2126" s="1"/>
      <c r="AXS2126" s="1"/>
      <c r="AXT2126" s="1"/>
      <c r="AXU2126" s="1"/>
      <c r="AXV2126" s="1"/>
      <c r="AXW2126" s="1"/>
      <c r="AXX2126" s="1"/>
      <c r="AXY2126" s="1"/>
      <c r="AXZ2126" s="1"/>
      <c r="AYA2126" s="1"/>
      <c r="AYB2126" s="1"/>
      <c r="AYC2126" s="1"/>
      <c r="AYD2126" s="1"/>
      <c r="AYE2126" s="1"/>
      <c r="AYF2126" s="1"/>
      <c r="AYG2126" s="1"/>
      <c r="AYH2126" s="1"/>
      <c r="AYI2126" s="1"/>
      <c r="AYJ2126" s="1"/>
      <c r="AYK2126" s="1"/>
      <c r="AYL2126" s="1"/>
      <c r="AYM2126" s="1"/>
      <c r="AYN2126" s="1"/>
      <c r="AYO2126" s="1"/>
      <c r="AYP2126" s="1"/>
      <c r="AYQ2126" s="1"/>
      <c r="AYR2126" s="1"/>
      <c r="AYS2126" s="1"/>
      <c r="AYT2126" s="1"/>
      <c r="AYU2126" s="1"/>
      <c r="AYV2126" s="1"/>
      <c r="AYW2126" s="1"/>
      <c r="AYX2126" s="1"/>
      <c r="AYY2126" s="1"/>
      <c r="AYZ2126" s="1"/>
      <c r="AZA2126" s="1"/>
      <c r="AZB2126" s="1"/>
      <c r="AZC2126" s="1"/>
      <c r="AZD2126" s="1"/>
      <c r="AZE2126" s="1"/>
      <c r="AZF2126" s="1"/>
      <c r="AZG2126" s="1"/>
      <c r="AZH2126" s="1"/>
      <c r="AZI2126" s="1"/>
      <c r="AZJ2126" s="1"/>
      <c r="AZK2126" s="1"/>
      <c r="AZL2126" s="1"/>
      <c r="AZM2126" s="1"/>
      <c r="AZN2126" s="1"/>
      <c r="AZO2126" s="1"/>
      <c r="AZP2126" s="1"/>
      <c r="AZQ2126" s="1"/>
      <c r="AZR2126" s="1"/>
      <c r="AZS2126" s="1"/>
      <c r="AZT2126" s="1"/>
      <c r="AZU2126" s="1"/>
      <c r="AZV2126" s="1"/>
      <c r="AZW2126" s="1"/>
      <c r="AZX2126" s="1"/>
      <c r="AZY2126" s="1"/>
      <c r="AZZ2126" s="1"/>
      <c r="BAA2126" s="1"/>
      <c r="BAB2126" s="1"/>
      <c r="BAC2126" s="1"/>
      <c r="BAD2126" s="1"/>
      <c r="BAE2126" s="1"/>
      <c r="BAF2126" s="1"/>
      <c r="BAG2126" s="1"/>
      <c r="BAH2126" s="1"/>
      <c r="BAI2126" s="1"/>
      <c r="BAJ2126" s="1"/>
      <c r="BAK2126" s="1"/>
      <c r="BAL2126" s="1"/>
      <c r="BAM2126" s="1"/>
      <c r="BAN2126" s="1"/>
      <c r="BAO2126" s="1"/>
      <c r="BAP2126" s="1"/>
      <c r="BAQ2126" s="1"/>
      <c r="BAR2126" s="1"/>
      <c r="BAS2126" s="1"/>
      <c r="BAT2126" s="1"/>
      <c r="BAU2126" s="1"/>
      <c r="BAV2126" s="1"/>
      <c r="BAW2126" s="1"/>
      <c r="BAX2126" s="1"/>
      <c r="BAY2126" s="1"/>
      <c r="BAZ2126" s="1"/>
      <c r="BBA2126" s="1"/>
      <c r="BBB2126" s="1"/>
      <c r="BBC2126" s="1"/>
      <c r="BBD2126" s="1"/>
      <c r="BBE2126" s="1"/>
      <c r="BBF2126" s="1"/>
      <c r="BBG2126" s="1"/>
      <c r="BBH2126" s="1"/>
      <c r="BBI2126" s="1"/>
      <c r="BBJ2126" s="1"/>
      <c r="BBK2126" s="1"/>
      <c r="BBL2126" s="1"/>
      <c r="BBM2126" s="1"/>
      <c r="BBN2126" s="1"/>
      <c r="BBO2126" s="1"/>
      <c r="BBP2126" s="1"/>
      <c r="BBQ2126" s="1"/>
      <c r="BBR2126" s="1"/>
      <c r="BBS2126" s="1"/>
      <c r="BBT2126" s="1"/>
      <c r="BBU2126" s="1"/>
      <c r="BBV2126" s="1"/>
      <c r="BBW2126" s="1"/>
      <c r="BBX2126" s="1"/>
      <c r="BBY2126" s="1"/>
      <c r="BBZ2126" s="1"/>
      <c r="BCA2126" s="1"/>
      <c r="BCB2126" s="1"/>
      <c r="BCC2126" s="1"/>
      <c r="BCD2126" s="1"/>
      <c r="BCE2126" s="1"/>
      <c r="BCF2126" s="1"/>
      <c r="BCG2126" s="1"/>
      <c r="BCH2126" s="1"/>
      <c r="BCI2126" s="1"/>
      <c r="BCJ2126" s="1"/>
      <c r="BCK2126" s="1"/>
      <c r="BCL2126" s="1"/>
      <c r="BCM2126" s="1"/>
      <c r="BCN2126" s="1"/>
      <c r="BCO2126" s="1"/>
      <c r="BCP2126" s="1"/>
      <c r="BCQ2126" s="1"/>
      <c r="BCR2126" s="1"/>
      <c r="BCS2126" s="1"/>
      <c r="BCT2126" s="1"/>
      <c r="BCU2126" s="1"/>
      <c r="BCV2126" s="1"/>
      <c r="BCW2126" s="1"/>
      <c r="BCX2126" s="1"/>
      <c r="BCY2126" s="1"/>
      <c r="BCZ2126" s="1"/>
      <c r="BDA2126" s="1"/>
      <c r="BDB2126" s="1"/>
      <c r="BDC2126" s="1"/>
      <c r="BDD2126" s="1"/>
      <c r="BDE2126" s="1"/>
      <c r="BDF2126" s="1"/>
      <c r="BDG2126" s="1"/>
      <c r="BDH2126" s="1"/>
      <c r="BDI2126" s="1"/>
      <c r="BDJ2126" s="1"/>
      <c r="BDK2126" s="1"/>
      <c r="BDL2126" s="1"/>
      <c r="BDM2126" s="1"/>
      <c r="BDN2126" s="1"/>
      <c r="BDO2126" s="1"/>
      <c r="BDP2126" s="1"/>
      <c r="BDQ2126" s="1"/>
      <c r="BDR2126" s="1"/>
      <c r="BDS2126" s="1"/>
      <c r="BDT2126" s="1"/>
      <c r="BDU2126" s="1"/>
      <c r="BDV2126" s="1"/>
      <c r="BDW2126" s="1"/>
      <c r="BDX2126" s="1"/>
      <c r="BDY2126" s="1"/>
      <c r="BDZ2126" s="1"/>
      <c r="BEA2126" s="1"/>
      <c r="BEB2126" s="1"/>
      <c r="BEC2126" s="1"/>
      <c r="BED2126" s="1"/>
      <c r="BEE2126" s="1"/>
      <c r="BEF2126" s="1"/>
      <c r="BEG2126" s="1"/>
      <c r="BEH2126" s="1"/>
      <c r="BEI2126" s="1"/>
      <c r="BEJ2126" s="1"/>
      <c r="BEK2126" s="1"/>
      <c r="BEL2126" s="1"/>
      <c r="BEM2126" s="1"/>
      <c r="BEN2126" s="1"/>
      <c r="BEO2126" s="1"/>
      <c r="BEP2126" s="1"/>
      <c r="BEQ2126" s="1"/>
      <c r="BER2126" s="1"/>
      <c r="BES2126" s="1"/>
      <c r="BET2126" s="1"/>
      <c r="BEU2126" s="1"/>
      <c r="BEV2126" s="1"/>
      <c r="BEW2126" s="1"/>
      <c r="BEX2126" s="1"/>
      <c r="BEY2126" s="1"/>
      <c r="BEZ2126" s="1"/>
      <c r="BFA2126" s="1"/>
      <c r="BFB2126" s="1"/>
      <c r="BFC2126" s="1"/>
      <c r="BFD2126" s="1"/>
      <c r="BFE2126" s="1"/>
      <c r="BFF2126" s="1"/>
      <c r="BFG2126" s="1"/>
      <c r="BFH2126" s="1"/>
      <c r="BFI2126" s="1"/>
      <c r="BFJ2126" s="1"/>
      <c r="BFK2126" s="1"/>
      <c r="BFL2126" s="1"/>
      <c r="BFM2126" s="1"/>
      <c r="BFN2126" s="1"/>
      <c r="BFO2126" s="1"/>
      <c r="BFP2126" s="1"/>
      <c r="BFQ2126" s="1"/>
      <c r="BFR2126" s="1"/>
      <c r="BFS2126" s="1"/>
      <c r="BFT2126" s="1"/>
      <c r="BFU2126" s="1"/>
      <c r="BFV2126" s="1"/>
      <c r="BFW2126" s="1"/>
      <c r="BFX2126" s="1"/>
      <c r="BFY2126" s="1"/>
      <c r="BFZ2126" s="1"/>
      <c r="BGA2126" s="1"/>
      <c r="BGB2126" s="1"/>
      <c r="BGC2126" s="1"/>
      <c r="BGD2126" s="1"/>
      <c r="BGE2126" s="1"/>
      <c r="BGF2126" s="1"/>
      <c r="BGG2126" s="1"/>
      <c r="BGH2126" s="1"/>
      <c r="BGI2126" s="1"/>
      <c r="BGJ2126" s="1"/>
      <c r="BGK2126" s="1"/>
      <c r="BGL2126" s="1"/>
      <c r="BGM2126" s="1"/>
      <c r="BGN2126" s="1"/>
      <c r="BGO2126" s="1"/>
      <c r="BGP2126" s="1"/>
      <c r="BGQ2126" s="1"/>
      <c r="BGR2126" s="1"/>
      <c r="BGS2126" s="1"/>
      <c r="BGT2126" s="1"/>
      <c r="BGU2126" s="1"/>
      <c r="BGV2126" s="1"/>
      <c r="BGW2126" s="1"/>
      <c r="BGX2126" s="1"/>
      <c r="BGY2126" s="1"/>
      <c r="BGZ2126" s="1"/>
      <c r="BHA2126" s="1"/>
      <c r="BHB2126" s="1"/>
      <c r="BHC2126" s="1"/>
      <c r="BHD2126" s="1"/>
      <c r="BHE2126" s="1"/>
      <c r="BHF2126" s="1"/>
      <c r="BHG2126" s="1"/>
      <c r="BHH2126" s="1"/>
      <c r="BHI2126" s="1"/>
      <c r="BHJ2126" s="1"/>
      <c r="BHK2126" s="1"/>
      <c r="BHL2126" s="1"/>
      <c r="BHM2126" s="1"/>
      <c r="BHN2126" s="1"/>
      <c r="BHO2126" s="1"/>
      <c r="BHP2126" s="1"/>
      <c r="BHQ2126" s="1"/>
      <c r="BHR2126" s="1"/>
      <c r="BHS2126" s="1"/>
      <c r="BHT2126" s="1"/>
      <c r="BHU2126" s="1"/>
      <c r="BHV2126" s="1"/>
      <c r="BHW2126" s="1"/>
      <c r="BHX2126" s="1"/>
      <c r="BHY2126" s="1"/>
      <c r="BHZ2126" s="1"/>
      <c r="BIA2126" s="1"/>
      <c r="BIB2126" s="1"/>
      <c r="BIC2126" s="1"/>
      <c r="BID2126" s="1"/>
      <c r="BIE2126" s="1"/>
      <c r="BIF2126" s="1"/>
      <c r="BIG2126" s="1"/>
      <c r="BIH2126" s="1"/>
      <c r="BII2126" s="1"/>
      <c r="BIJ2126" s="1"/>
      <c r="BIK2126" s="1"/>
      <c r="BIL2126" s="1"/>
      <c r="BIM2126" s="1"/>
      <c r="BIN2126" s="1"/>
      <c r="BIO2126" s="1"/>
      <c r="BIP2126" s="1"/>
      <c r="BIQ2126" s="1"/>
      <c r="BIR2126" s="1"/>
      <c r="BIS2126" s="1"/>
      <c r="BIT2126" s="1"/>
      <c r="BIU2126" s="1"/>
      <c r="BIV2126" s="1"/>
      <c r="BIW2126" s="1"/>
      <c r="BIX2126" s="1"/>
      <c r="BIY2126" s="1"/>
      <c r="BIZ2126" s="1"/>
      <c r="BJA2126" s="1"/>
      <c r="BJB2126" s="1"/>
      <c r="BJC2126" s="1"/>
      <c r="BJD2126" s="1"/>
      <c r="BJE2126" s="1"/>
      <c r="BJF2126" s="1"/>
      <c r="BJG2126" s="1"/>
      <c r="BJH2126" s="1"/>
      <c r="BJI2126" s="1"/>
      <c r="BJJ2126" s="1"/>
      <c r="BJK2126" s="1"/>
      <c r="BJL2126" s="1"/>
      <c r="BJM2126" s="1"/>
      <c r="BJN2126" s="1"/>
      <c r="BJO2126" s="1"/>
      <c r="BJP2126" s="1"/>
      <c r="BJQ2126" s="1"/>
      <c r="BJR2126" s="1"/>
      <c r="BJS2126" s="1"/>
      <c r="BJT2126" s="1"/>
      <c r="BJU2126" s="1"/>
      <c r="BJV2126" s="1"/>
      <c r="BJW2126" s="1"/>
      <c r="BJX2126" s="1"/>
      <c r="BJY2126" s="1"/>
      <c r="BJZ2126" s="1"/>
      <c r="BKA2126" s="1"/>
      <c r="BKB2126" s="1"/>
      <c r="BKC2126" s="1"/>
      <c r="BKD2126" s="1"/>
      <c r="BKE2126" s="1"/>
      <c r="BKF2126" s="1"/>
      <c r="BKG2126" s="1"/>
      <c r="BKH2126" s="1"/>
      <c r="BKI2126" s="1"/>
      <c r="BKJ2126" s="1"/>
      <c r="BKK2126" s="1"/>
      <c r="BKL2126" s="1"/>
      <c r="BKM2126" s="1"/>
      <c r="BKN2126" s="1"/>
      <c r="BKO2126" s="1"/>
      <c r="BKP2126" s="1"/>
      <c r="BKQ2126" s="1"/>
      <c r="BKR2126" s="1"/>
      <c r="BKS2126" s="1"/>
      <c r="BKT2126" s="1"/>
      <c r="BKU2126" s="1"/>
      <c r="BKV2126" s="1"/>
      <c r="BKW2126" s="1"/>
      <c r="BKX2126" s="1"/>
      <c r="BKY2126" s="1"/>
      <c r="BKZ2126" s="1"/>
      <c r="BLA2126" s="1"/>
      <c r="BLB2126" s="1"/>
      <c r="BLC2126" s="1"/>
      <c r="BLD2126" s="1"/>
      <c r="BLE2126" s="1"/>
      <c r="BLF2126" s="1"/>
      <c r="BLG2126" s="1"/>
      <c r="BLH2126" s="1"/>
      <c r="BLI2126" s="1"/>
      <c r="BLJ2126" s="1"/>
      <c r="BLK2126" s="1"/>
      <c r="BLL2126" s="1"/>
      <c r="BLM2126" s="1"/>
      <c r="BLN2126" s="1"/>
      <c r="BLO2126" s="1"/>
      <c r="BLP2126" s="1"/>
      <c r="BLQ2126" s="1"/>
      <c r="BLR2126" s="1"/>
      <c r="BLS2126" s="1"/>
      <c r="BLT2126" s="1"/>
      <c r="BLU2126" s="1"/>
      <c r="BLV2126" s="1"/>
      <c r="BLW2126" s="1"/>
      <c r="BLX2126" s="1"/>
      <c r="BLY2126" s="1"/>
      <c r="BLZ2126" s="1"/>
      <c r="BMA2126" s="1"/>
      <c r="BMB2126" s="1"/>
      <c r="BMC2126" s="1"/>
      <c r="BMD2126" s="1"/>
      <c r="BME2126" s="1"/>
      <c r="BMF2126" s="1"/>
      <c r="BMG2126" s="1"/>
      <c r="BMH2126" s="1"/>
      <c r="BMI2126" s="1"/>
      <c r="BMJ2126" s="1"/>
      <c r="BMK2126" s="1"/>
      <c r="BML2126" s="1"/>
      <c r="BMM2126" s="1"/>
      <c r="BMN2126" s="1"/>
      <c r="BMO2126" s="1"/>
      <c r="BMP2126" s="1"/>
      <c r="BMQ2126" s="1"/>
      <c r="BMR2126" s="1"/>
      <c r="BMS2126" s="1"/>
      <c r="BMT2126" s="1"/>
      <c r="BMU2126" s="1"/>
      <c r="BMV2126" s="1"/>
      <c r="BMW2126" s="1"/>
      <c r="BMX2126" s="1"/>
      <c r="BMY2126" s="1"/>
      <c r="BMZ2126" s="1"/>
      <c r="BNA2126" s="1"/>
      <c r="BNB2126" s="1"/>
      <c r="BNC2126" s="1"/>
      <c r="BND2126" s="1"/>
      <c r="BNE2126" s="1"/>
      <c r="BNF2126" s="1"/>
      <c r="BNG2126" s="1"/>
      <c r="BNH2126" s="1"/>
      <c r="BNI2126" s="1"/>
      <c r="BNJ2126" s="1"/>
      <c r="BNK2126" s="1"/>
      <c r="BNL2126" s="1"/>
      <c r="BNM2126" s="1"/>
      <c r="BNN2126" s="1"/>
      <c r="BNO2126" s="1"/>
      <c r="BNP2126" s="1"/>
      <c r="BNQ2126" s="1"/>
      <c r="BNR2126" s="1"/>
      <c r="BNS2126" s="1"/>
      <c r="BNT2126" s="1"/>
      <c r="BNU2126" s="1"/>
      <c r="BNV2126" s="1"/>
      <c r="BNW2126" s="1"/>
      <c r="BNX2126" s="1"/>
      <c r="BNY2126" s="1"/>
      <c r="BNZ2126" s="1"/>
      <c r="BOA2126" s="1"/>
      <c r="BOB2126" s="1"/>
      <c r="BOC2126" s="1"/>
      <c r="BOD2126" s="1"/>
      <c r="BOE2126" s="1"/>
      <c r="BOF2126" s="1"/>
      <c r="BOG2126" s="1"/>
      <c r="BOH2126" s="1"/>
      <c r="BOI2126" s="1"/>
      <c r="BOJ2126" s="1"/>
      <c r="BOK2126" s="1"/>
      <c r="BOL2126" s="1"/>
      <c r="BOM2126" s="1"/>
      <c r="BON2126" s="1"/>
      <c r="BOO2126" s="1"/>
      <c r="BOP2126" s="1"/>
      <c r="BOQ2126" s="1"/>
      <c r="BOR2126" s="1"/>
      <c r="BOS2126" s="1"/>
      <c r="BOT2126" s="1"/>
      <c r="BOU2126" s="1"/>
      <c r="BOV2126" s="1"/>
      <c r="BOW2126" s="1"/>
      <c r="BOX2126" s="1"/>
      <c r="BOY2126" s="1"/>
      <c r="BOZ2126" s="1"/>
      <c r="BPA2126" s="1"/>
      <c r="BPB2126" s="1"/>
      <c r="BPC2126" s="1"/>
      <c r="BPD2126" s="1"/>
      <c r="BPE2126" s="1"/>
      <c r="BPF2126" s="1"/>
      <c r="BPG2126" s="1"/>
      <c r="BPH2126" s="1"/>
      <c r="BPI2126" s="1"/>
      <c r="BPJ2126" s="1"/>
      <c r="BPK2126" s="1"/>
      <c r="BPL2126" s="1"/>
      <c r="BPM2126" s="1"/>
      <c r="BPN2126" s="1"/>
      <c r="BPO2126" s="1"/>
      <c r="BPP2126" s="1"/>
      <c r="BPQ2126" s="1"/>
      <c r="BPR2126" s="1"/>
      <c r="BPS2126" s="1"/>
      <c r="BPT2126" s="1"/>
      <c r="BPU2126" s="1"/>
      <c r="BPV2126" s="1"/>
      <c r="BPW2126" s="1"/>
      <c r="BPX2126" s="1"/>
      <c r="BPY2126" s="1"/>
      <c r="BPZ2126" s="1"/>
      <c r="BQA2126" s="1"/>
      <c r="BQB2126" s="1"/>
      <c r="BQC2126" s="1"/>
      <c r="BQD2126" s="1"/>
      <c r="BQE2126" s="1"/>
      <c r="BQF2126" s="1"/>
      <c r="BQG2126" s="1"/>
      <c r="BQH2126" s="1"/>
      <c r="BQI2126" s="1"/>
      <c r="BQJ2126" s="1"/>
      <c r="BQK2126" s="1"/>
      <c r="BQL2126" s="1"/>
      <c r="BQM2126" s="1"/>
      <c r="BQN2126" s="1"/>
      <c r="BQO2126" s="1"/>
      <c r="BQP2126" s="1"/>
      <c r="BQQ2126" s="1"/>
      <c r="BQR2126" s="1"/>
      <c r="BQS2126" s="1"/>
      <c r="BQT2126" s="1"/>
      <c r="BQU2126" s="1"/>
      <c r="BQV2126" s="1"/>
      <c r="BQW2126" s="1"/>
      <c r="BQX2126" s="1"/>
      <c r="BQY2126" s="1"/>
      <c r="BQZ2126" s="1"/>
      <c r="BRA2126" s="1"/>
      <c r="BRB2126" s="1"/>
      <c r="BRC2126" s="1"/>
      <c r="BRD2126" s="1"/>
      <c r="BRE2126" s="1"/>
      <c r="BRF2126" s="1"/>
      <c r="BRG2126" s="1"/>
      <c r="BRH2126" s="1"/>
      <c r="BRI2126" s="1"/>
      <c r="BRJ2126" s="1"/>
      <c r="BRK2126" s="1"/>
      <c r="BRL2126" s="1"/>
      <c r="BRM2126" s="1"/>
      <c r="BRN2126" s="1"/>
      <c r="BRO2126" s="1"/>
      <c r="BRP2126" s="1"/>
      <c r="BRQ2126" s="1"/>
      <c r="BRR2126" s="1"/>
      <c r="BRS2126" s="1"/>
      <c r="BRT2126" s="1"/>
      <c r="BRU2126" s="1"/>
      <c r="BRV2126" s="1"/>
      <c r="BRW2126" s="1"/>
      <c r="BRX2126" s="1"/>
      <c r="BRY2126" s="1"/>
      <c r="BRZ2126" s="1"/>
      <c r="BSA2126" s="1"/>
      <c r="BSB2126" s="1"/>
      <c r="BSC2126" s="1"/>
      <c r="BSD2126" s="1"/>
      <c r="BSE2126" s="1"/>
      <c r="BSF2126" s="1"/>
      <c r="BSG2126" s="1"/>
      <c r="BSH2126" s="1"/>
      <c r="BSI2126" s="1"/>
      <c r="BSJ2126" s="1"/>
      <c r="BSK2126" s="1"/>
      <c r="BSL2126" s="1"/>
      <c r="BSM2126" s="1"/>
      <c r="BSN2126" s="1"/>
      <c r="BSO2126" s="1"/>
      <c r="BSP2126" s="1"/>
      <c r="BSQ2126" s="1"/>
      <c r="BSR2126" s="1"/>
      <c r="BSS2126" s="1"/>
      <c r="BST2126" s="1"/>
      <c r="BSU2126" s="1"/>
      <c r="BSV2126" s="1"/>
      <c r="BSW2126" s="1"/>
      <c r="BSX2126" s="1"/>
      <c r="BSY2126" s="1"/>
      <c r="BSZ2126" s="1"/>
      <c r="BTA2126" s="1"/>
      <c r="BTB2126" s="1"/>
      <c r="BTC2126" s="1"/>
      <c r="BTD2126" s="1"/>
      <c r="BTE2126" s="1"/>
      <c r="BTF2126" s="1"/>
      <c r="BTG2126" s="1"/>
      <c r="BTH2126" s="1"/>
      <c r="BTI2126" s="1"/>
      <c r="BTJ2126" s="1"/>
      <c r="BTK2126" s="1"/>
      <c r="BTL2126" s="1"/>
      <c r="BTM2126" s="1"/>
      <c r="BTN2126" s="1"/>
      <c r="BTO2126" s="1"/>
      <c r="BTP2126" s="1"/>
      <c r="BTQ2126" s="1"/>
      <c r="BTR2126" s="1"/>
      <c r="BTS2126" s="1"/>
      <c r="BTT2126" s="1"/>
      <c r="BTU2126" s="1"/>
      <c r="BTV2126" s="1"/>
      <c r="BTW2126" s="1"/>
      <c r="BTX2126" s="1"/>
      <c r="BTY2126" s="1"/>
      <c r="BTZ2126" s="1"/>
      <c r="BUA2126" s="1"/>
      <c r="BUB2126" s="1"/>
      <c r="BUC2126" s="1"/>
      <c r="BUD2126" s="1"/>
      <c r="BUE2126" s="1"/>
      <c r="BUF2126" s="1"/>
      <c r="BUG2126" s="1"/>
      <c r="BUH2126" s="1"/>
      <c r="BUI2126" s="1"/>
      <c r="BUJ2126" s="1"/>
      <c r="BUK2126" s="1"/>
      <c r="BUL2126" s="1"/>
      <c r="BUM2126" s="1"/>
      <c r="BUN2126" s="1"/>
      <c r="BUO2126" s="1"/>
      <c r="BUP2126" s="1"/>
      <c r="BUQ2126" s="1"/>
      <c r="BUR2126" s="1"/>
      <c r="BUS2126" s="1"/>
      <c r="BUT2126" s="1"/>
      <c r="BUU2126" s="1"/>
      <c r="BUV2126" s="1"/>
      <c r="BUW2126" s="1"/>
      <c r="BUX2126" s="1"/>
      <c r="BUY2126" s="1"/>
      <c r="BUZ2126" s="1"/>
      <c r="BVA2126" s="1"/>
      <c r="BVB2126" s="1"/>
      <c r="BVC2126" s="1"/>
      <c r="BVD2126" s="1"/>
      <c r="BVE2126" s="1"/>
      <c r="BVF2126" s="1"/>
      <c r="BVG2126" s="1"/>
      <c r="BVH2126" s="1"/>
      <c r="BVI2126" s="1"/>
      <c r="BVJ2126" s="1"/>
      <c r="BVK2126" s="1"/>
      <c r="BVL2126" s="1"/>
      <c r="BVM2126" s="1"/>
      <c r="BVN2126" s="1"/>
      <c r="BVO2126" s="1"/>
      <c r="BVP2126" s="1"/>
      <c r="BVQ2126" s="1"/>
      <c r="BVR2126" s="1"/>
      <c r="BVS2126" s="1"/>
      <c r="BVT2126" s="1"/>
      <c r="BVU2126" s="1"/>
      <c r="BVV2126" s="1"/>
      <c r="BVW2126" s="1"/>
      <c r="BVX2126" s="1"/>
      <c r="BVY2126" s="1"/>
      <c r="BVZ2126" s="1"/>
      <c r="BWA2126" s="1"/>
      <c r="BWB2126" s="1"/>
      <c r="BWC2126" s="1"/>
      <c r="BWD2126" s="1"/>
      <c r="BWE2126" s="1"/>
      <c r="BWF2126" s="1"/>
      <c r="BWG2126" s="1"/>
      <c r="BWH2126" s="1"/>
      <c r="BWI2126" s="1"/>
      <c r="BWJ2126" s="1"/>
      <c r="BWK2126" s="1"/>
      <c r="BWL2126" s="1"/>
      <c r="BWM2126" s="1"/>
      <c r="BWN2126" s="1"/>
      <c r="BWO2126" s="1"/>
      <c r="BWP2126" s="1"/>
      <c r="BWQ2126" s="1"/>
      <c r="BWR2126" s="1"/>
      <c r="BWS2126" s="1"/>
      <c r="BWT2126" s="1"/>
      <c r="BWU2126" s="1"/>
      <c r="BWV2126" s="1"/>
      <c r="BWW2126" s="1"/>
      <c r="BWX2126" s="1"/>
      <c r="BWY2126" s="1"/>
      <c r="BWZ2126" s="1"/>
      <c r="BXA2126" s="1"/>
      <c r="BXB2126" s="1"/>
      <c r="BXC2126" s="1"/>
      <c r="BXD2126" s="1"/>
      <c r="BXE2126" s="1"/>
      <c r="BXF2126" s="1"/>
      <c r="BXG2126" s="1"/>
      <c r="BXH2126" s="1"/>
      <c r="BXI2126" s="1"/>
      <c r="BXJ2126" s="1"/>
      <c r="BXK2126" s="1"/>
      <c r="BXL2126" s="1"/>
      <c r="BXM2126" s="1"/>
      <c r="BXN2126" s="1"/>
      <c r="BXO2126" s="1"/>
      <c r="BXP2126" s="1"/>
      <c r="BXQ2126" s="1"/>
      <c r="BXR2126" s="1"/>
      <c r="BXS2126" s="1"/>
      <c r="BXT2126" s="1"/>
      <c r="BXU2126" s="1"/>
      <c r="BXV2126" s="1"/>
      <c r="BXW2126" s="1"/>
      <c r="BXX2126" s="1"/>
      <c r="BXY2126" s="1"/>
      <c r="BXZ2126" s="1"/>
      <c r="BYA2126" s="1"/>
      <c r="BYB2126" s="1"/>
      <c r="BYC2126" s="1"/>
      <c r="BYD2126" s="1"/>
      <c r="BYE2126" s="1"/>
      <c r="BYF2126" s="1"/>
      <c r="BYG2126" s="1"/>
      <c r="BYH2126" s="1"/>
      <c r="BYI2126" s="1"/>
      <c r="BYJ2126" s="1"/>
      <c r="BYK2126" s="1"/>
      <c r="BYL2126" s="1"/>
      <c r="BYM2126" s="1"/>
      <c r="BYN2126" s="1"/>
      <c r="BYO2126" s="1"/>
      <c r="BYP2126" s="1"/>
      <c r="BYQ2126" s="1"/>
      <c r="BYR2126" s="1"/>
      <c r="BYS2126" s="1"/>
      <c r="BYT2126" s="1"/>
      <c r="BYU2126" s="1"/>
      <c r="BYV2126" s="1"/>
      <c r="BYW2126" s="1"/>
      <c r="BYX2126" s="1"/>
      <c r="BYY2126" s="1"/>
      <c r="BYZ2126" s="1"/>
      <c r="BZA2126" s="1"/>
      <c r="BZB2126" s="1"/>
      <c r="BZC2126" s="1"/>
      <c r="BZD2126" s="1"/>
      <c r="BZE2126" s="1"/>
      <c r="BZF2126" s="1"/>
      <c r="BZG2126" s="1"/>
      <c r="BZH2126" s="1"/>
      <c r="BZI2126" s="1"/>
      <c r="BZJ2126" s="1"/>
      <c r="BZK2126" s="1"/>
      <c r="BZL2126" s="1"/>
      <c r="BZM2126" s="1"/>
      <c r="BZN2126" s="1"/>
      <c r="BZO2126" s="1"/>
      <c r="BZP2126" s="1"/>
      <c r="BZQ2126" s="1"/>
      <c r="BZR2126" s="1"/>
      <c r="BZS2126" s="1"/>
      <c r="BZT2126" s="1"/>
      <c r="BZU2126" s="1"/>
      <c r="BZV2126" s="1"/>
      <c r="BZW2126" s="1"/>
      <c r="BZX2126" s="1"/>
      <c r="BZY2126" s="1"/>
      <c r="BZZ2126" s="1"/>
      <c r="CAA2126" s="1"/>
      <c r="CAB2126" s="1"/>
      <c r="CAC2126" s="1"/>
      <c r="CAD2126" s="1"/>
      <c r="CAE2126" s="1"/>
      <c r="CAF2126" s="1"/>
      <c r="CAG2126" s="1"/>
      <c r="CAH2126" s="1"/>
      <c r="CAI2126" s="1"/>
      <c r="CAJ2126" s="1"/>
      <c r="CAK2126" s="1"/>
      <c r="CAL2126" s="1"/>
      <c r="CAM2126" s="1"/>
      <c r="CAN2126" s="1"/>
      <c r="CAO2126" s="1"/>
      <c r="CAP2126" s="1"/>
      <c r="CAQ2126" s="1"/>
      <c r="CAR2126" s="1"/>
      <c r="CAS2126" s="1"/>
      <c r="CAT2126" s="1"/>
      <c r="CAU2126" s="1"/>
      <c r="CAV2126" s="1"/>
      <c r="CAW2126" s="1"/>
      <c r="CAX2126" s="1"/>
      <c r="CAY2126" s="1"/>
      <c r="CAZ2126" s="1"/>
      <c r="CBA2126" s="1"/>
      <c r="CBB2126" s="1"/>
      <c r="CBC2126" s="1"/>
      <c r="CBD2126" s="1"/>
      <c r="CBE2126" s="1"/>
      <c r="CBF2126" s="1"/>
      <c r="CBG2126" s="1"/>
      <c r="CBH2126" s="1"/>
      <c r="CBI2126" s="1"/>
      <c r="CBJ2126" s="1"/>
      <c r="CBK2126" s="1"/>
      <c r="CBL2126" s="1"/>
      <c r="CBM2126" s="1"/>
      <c r="CBN2126" s="1"/>
      <c r="CBO2126" s="1"/>
      <c r="CBP2126" s="1"/>
      <c r="CBQ2126" s="1"/>
      <c r="CBR2126" s="1"/>
      <c r="CBS2126" s="1"/>
      <c r="CBT2126" s="1"/>
      <c r="CBU2126" s="1"/>
      <c r="CBV2126" s="1"/>
      <c r="CBW2126" s="1"/>
      <c r="CBX2126" s="1"/>
      <c r="CBY2126" s="1"/>
      <c r="CBZ2126" s="1"/>
      <c r="CCA2126" s="1"/>
      <c r="CCB2126" s="1"/>
      <c r="CCC2126" s="1"/>
      <c r="CCD2126" s="1"/>
      <c r="CCE2126" s="1"/>
      <c r="CCF2126" s="1"/>
      <c r="CCG2126" s="1"/>
      <c r="CCH2126" s="1"/>
      <c r="CCI2126" s="1"/>
      <c r="CCJ2126" s="1"/>
      <c r="CCK2126" s="1"/>
      <c r="CCL2126" s="1"/>
      <c r="CCM2126" s="1"/>
      <c r="CCN2126" s="1"/>
      <c r="CCO2126" s="1"/>
      <c r="CCP2126" s="1"/>
      <c r="CCQ2126" s="1"/>
      <c r="CCR2126" s="1"/>
      <c r="CCS2126" s="1"/>
      <c r="CCT2126" s="1"/>
      <c r="CCU2126" s="1"/>
      <c r="CCV2126" s="1"/>
      <c r="CCW2126" s="1"/>
      <c r="CCX2126" s="1"/>
      <c r="CCY2126" s="1"/>
      <c r="CCZ2126" s="1"/>
      <c r="CDA2126" s="1"/>
      <c r="CDB2126" s="1"/>
      <c r="CDC2126" s="1"/>
      <c r="CDD2126" s="1"/>
      <c r="CDE2126" s="1"/>
      <c r="CDF2126" s="1"/>
      <c r="CDG2126" s="1"/>
      <c r="CDH2126" s="1"/>
      <c r="CDI2126" s="1"/>
      <c r="CDJ2126" s="1"/>
      <c r="CDK2126" s="1"/>
      <c r="CDL2126" s="1"/>
      <c r="CDM2126" s="1"/>
      <c r="CDN2126" s="1"/>
      <c r="CDO2126" s="1"/>
      <c r="CDP2126" s="1"/>
      <c r="CDQ2126" s="1"/>
      <c r="CDR2126" s="1"/>
      <c r="CDS2126" s="1"/>
      <c r="CDT2126" s="1"/>
      <c r="CDU2126" s="1"/>
      <c r="CDV2126" s="1"/>
      <c r="CDW2126" s="1"/>
      <c r="CDX2126" s="1"/>
      <c r="CDY2126" s="1"/>
      <c r="CDZ2126" s="1"/>
      <c r="CEA2126" s="1"/>
      <c r="CEB2126" s="1"/>
      <c r="CEC2126" s="1"/>
      <c r="CED2126" s="1"/>
      <c r="CEE2126" s="1"/>
      <c r="CEF2126" s="1"/>
      <c r="CEG2126" s="1"/>
      <c r="CEH2126" s="1"/>
      <c r="CEI2126" s="1"/>
      <c r="CEJ2126" s="1"/>
      <c r="CEK2126" s="1"/>
      <c r="CEL2126" s="1"/>
      <c r="CEM2126" s="1"/>
      <c r="CEN2126" s="1"/>
      <c r="CEO2126" s="1"/>
      <c r="CEP2126" s="1"/>
      <c r="CEQ2126" s="1"/>
      <c r="CER2126" s="1"/>
      <c r="CES2126" s="1"/>
      <c r="CET2126" s="1"/>
      <c r="CEU2126" s="1"/>
      <c r="CEV2126" s="1"/>
      <c r="CEW2126" s="1"/>
      <c r="CEX2126" s="1"/>
      <c r="CEY2126" s="1"/>
      <c r="CEZ2126" s="1"/>
      <c r="CFA2126" s="1"/>
      <c r="CFB2126" s="1"/>
      <c r="CFC2126" s="1"/>
      <c r="CFD2126" s="1"/>
      <c r="CFE2126" s="1"/>
      <c r="CFF2126" s="1"/>
      <c r="CFG2126" s="1"/>
      <c r="CFH2126" s="1"/>
      <c r="CFI2126" s="1"/>
      <c r="CFJ2126" s="1"/>
      <c r="CFK2126" s="1"/>
      <c r="CFL2126" s="1"/>
      <c r="CFM2126" s="1"/>
      <c r="CFN2126" s="1"/>
      <c r="CFO2126" s="1"/>
      <c r="CFP2126" s="1"/>
      <c r="CFQ2126" s="1"/>
      <c r="CFR2126" s="1"/>
      <c r="CFS2126" s="1"/>
      <c r="CFT2126" s="1"/>
      <c r="CFU2126" s="1"/>
      <c r="CFV2126" s="1"/>
      <c r="CFW2126" s="1"/>
      <c r="CFX2126" s="1"/>
      <c r="CFY2126" s="1"/>
      <c r="CFZ2126" s="1"/>
      <c r="CGA2126" s="1"/>
      <c r="CGB2126" s="1"/>
      <c r="CGC2126" s="1"/>
      <c r="CGD2126" s="1"/>
      <c r="CGE2126" s="1"/>
      <c r="CGF2126" s="1"/>
      <c r="CGG2126" s="1"/>
      <c r="CGH2126" s="1"/>
      <c r="CGI2126" s="1"/>
      <c r="CGJ2126" s="1"/>
      <c r="CGK2126" s="1"/>
      <c r="CGL2126" s="1"/>
      <c r="CGM2126" s="1"/>
      <c r="CGN2126" s="1"/>
      <c r="CGO2126" s="1"/>
      <c r="CGP2126" s="1"/>
      <c r="CGQ2126" s="1"/>
      <c r="CGR2126" s="1"/>
      <c r="CGS2126" s="1"/>
      <c r="CGT2126" s="1"/>
      <c r="CGU2126" s="1"/>
      <c r="CGV2126" s="1"/>
      <c r="CGW2126" s="1"/>
      <c r="CGX2126" s="1"/>
      <c r="CGY2126" s="1"/>
      <c r="CGZ2126" s="1"/>
      <c r="CHA2126" s="1"/>
      <c r="CHB2126" s="1"/>
      <c r="CHC2126" s="1"/>
      <c r="CHD2126" s="1"/>
      <c r="CHE2126" s="1"/>
      <c r="CHF2126" s="1"/>
      <c r="CHG2126" s="1"/>
      <c r="CHH2126" s="1"/>
      <c r="CHI2126" s="1"/>
      <c r="CHJ2126" s="1"/>
      <c r="CHK2126" s="1"/>
      <c r="CHL2126" s="1"/>
      <c r="CHM2126" s="1"/>
      <c r="CHN2126" s="1"/>
      <c r="CHO2126" s="1"/>
      <c r="CHP2126" s="1"/>
      <c r="CHQ2126" s="1"/>
      <c r="CHR2126" s="1"/>
      <c r="CHS2126" s="1"/>
      <c r="CHT2126" s="1"/>
      <c r="CHU2126" s="1"/>
      <c r="CHV2126" s="1"/>
      <c r="CHW2126" s="1"/>
      <c r="CHX2126" s="1"/>
      <c r="CHY2126" s="1"/>
      <c r="CHZ2126" s="1"/>
      <c r="CIA2126" s="1"/>
      <c r="CIB2126" s="1"/>
      <c r="CIC2126" s="1"/>
      <c r="CID2126" s="1"/>
      <c r="CIE2126" s="1"/>
      <c r="CIF2126" s="1"/>
      <c r="CIG2126" s="1"/>
      <c r="CIH2126" s="1"/>
      <c r="CII2126" s="1"/>
      <c r="CIJ2126" s="1"/>
      <c r="CIK2126" s="1"/>
      <c r="CIL2126" s="1"/>
      <c r="CIM2126" s="1"/>
      <c r="CIN2126" s="1"/>
      <c r="CIO2126" s="1"/>
      <c r="CIP2126" s="1"/>
      <c r="CIQ2126" s="1"/>
      <c r="CIR2126" s="1"/>
      <c r="CIS2126" s="1"/>
      <c r="CIT2126" s="1"/>
      <c r="CIU2126" s="1"/>
      <c r="CIV2126" s="1"/>
      <c r="CIW2126" s="1"/>
      <c r="CIX2126" s="1"/>
      <c r="CIY2126" s="1"/>
      <c r="CIZ2126" s="1"/>
      <c r="CJA2126" s="1"/>
      <c r="CJB2126" s="1"/>
      <c r="CJC2126" s="1"/>
      <c r="CJD2126" s="1"/>
      <c r="CJE2126" s="1"/>
      <c r="CJF2126" s="1"/>
      <c r="CJG2126" s="1"/>
      <c r="CJH2126" s="1"/>
      <c r="CJI2126" s="1"/>
      <c r="CJJ2126" s="1"/>
      <c r="CJK2126" s="1"/>
      <c r="CJL2126" s="1"/>
      <c r="CJM2126" s="1"/>
      <c r="CJN2126" s="1"/>
      <c r="CJO2126" s="1"/>
      <c r="CJP2126" s="1"/>
      <c r="CJQ2126" s="1"/>
      <c r="CJR2126" s="1"/>
      <c r="CJS2126" s="1"/>
      <c r="CJT2126" s="1"/>
      <c r="CJU2126" s="1"/>
      <c r="CJV2126" s="1"/>
      <c r="CJW2126" s="1"/>
      <c r="CJX2126" s="1"/>
      <c r="CJY2126" s="1"/>
      <c r="CJZ2126" s="1"/>
      <c r="CKA2126" s="1"/>
      <c r="CKB2126" s="1"/>
      <c r="CKC2126" s="1"/>
      <c r="CKD2126" s="1"/>
      <c r="CKE2126" s="1"/>
      <c r="CKF2126" s="1"/>
      <c r="CKG2126" s="1"/>
      <c r="CKH2126" s="1"/>
      <c r="CKI2126" s="1"/>
      <c r="CKJ2126" s="1"/>
      <c r="CKK2126" s="1"/>
      <c r="CKL2126" s="1"/>
      <c r="CKM2126" s="1"/>
      <c r="CKN2126" s="1"/>
      <c r="CKO2126" s="1"/>
      <c r="CKP2126" s="1"/>
      <c r="CKQ2126" s="1"/>
      <c r="CKR2126" s="1"/>
      <c r="CKS2126" s="1"/>
      <c r="CKT2126" s="1"/>
      <c r="CKU2126" s="1"/>
      <c r="CKV2126" s="1"/>
      <c r="CKW2126" s="1"/>
      <c r="CKX2126" s="1"/>
      <c r="CKY2126" s="1"/>
      <c r="CKZ2126" s="1"/>
      <c r="CLA2126" s="1"/>
      <c r="CLB2126" s="1"/>
      <c r="CLC2126" s="1"/>
      <c r="CLD2126" s="1"/>
      <c r="CLE2126" s="1"/>
      <c r="CLF2126" s="1"/>
      <c r="CLG2126" s="1"/>
      <c r="CLH2126" s="1"/>
      <c r="CLI2126" s="1"/>
      <c r="CLJ2126" s="1"/>
      <c r="CLK2126" s="1"/>
      <c r="CLL2126" s="1"/>
      <c r="CLM2126" s="1"/>
      <c r="CLN2126" s="1"/>
      <c r="CLO2126" s="1"/>
      <c r="CLP2126" s="1"/>
      <c r="CLQ2126" s="1"/>
      <c r="CLR2126" s="1"/>
      <c r="CLS2126" s="1"/>
      <c r="CLT2126" s="1"/>
      <c r="CLU2126" s="1"/>
      <c r="CLV2126" s="1"/>
      <c r="CLW2126" s="1"/>
      <c r="CLX2126" s="1"/>
      <c r="CLY2126" s="1"/>
      <c r="CLZ2126" s="1"/>
      <c r="CMA2126" s="1"/>
      <c r="CMB2126" s="1"/>
      <c r="CMC2126" s="1"/>
      <c r="CMD2126" s="1"/>
      <c r="CME2126" s="1"/>
      <c r="CMF2126" s="1"/>
      <c r="CMG2126" s="1"/>
      <c r="CMH2126" s="1"/>
      <c r="CMI2126" s="1"/>
      <c r="CMJ2126" s="1"/>
      <c r="CMK2126" s="1"/>
      <c r="CML2126" s="1"/>
      <c r="CMM2126" s="1"/>
      <c r="CMN2126" s="1"/>
      <c r="CMO2126" s="1"/>
      <c r="CMP2126" s="1"/>
      <c r="CMQ2126" s="1"/>
      <c r="CMR2126" s="1"/>
      <c r="CMS2126" s="1"/>
      <c r="CMT2126" s="1"/>
      <c r="CMU2126" s="1"/>
      <c r="CMV2126" s="1"/>
      <c r="CMW2126" s="1"/>
      <c r="CMX2126" s="1"/>
      <c r="CMY2126" s="1"/>
      <c r="CMZ2126" s="1"/>
      <c r="CNA2126" s="1"/>
      <c r="CNB2126" s="1"/>
      <c r="CNC2126" s="1"/>
      <c r="CND2126" s="1"/>
      <c r="CNE2126" s="1"/>
      <c r="CNF2126" s="1"/>
      <c r="CNG2126" s="1"/>
      <c r="CNH2126" s="1"/>
      <c r="CNI2126" s="1"/>
      <c r="CNJ2126" s="1"/>
      <c r="CNK2126" s="1"/>
      <c r="CNL2126" s="1"/>
      <c r="CNM2126" s="1"/>
      <c r="CNN2126" s="1"/>
      <c r="CNO2126" s="1"/>
      <c r="CNP2126" s="1"/>
      <c r="CNQ2126" s="1"/>
      <c r="CNR2126" s="1"/>
      <c r="CNS2126" s="1"/>
      <c r="CNT2126" s="1"/>
      <c r="CNU2126" s="1"/>
      <c r="CNV2126" s="1"/>
      <c r="CNW2126" s="1"/>
      <c r="CNX2126" s="1"/>
      <c r="CNY2126" s="1"/>
      <c r="CNZ2126" s="1"/>
      <c r="COA2126" s="1"/>
      <c r="COB2126" s="1"/>
      <c r="COC2126" s="1"/>
      <c r="COD2126" s="1"/>
      <c r="COE2126" s="1"/>
      <c r="COF2126" s="1"/>
      <c r="COG2126" s="1"/>
      <c r="COH2126" s="1"/>
      <c r="COI2126" s="1"/>
      <c r="COJ2126" s="1"/>
      <c r="COK2126" s="1"/>
      <c r="COL2126" s="1"/>
      <c r="COM2126" s="1"/>
      <c r="CON2126" s="1"/>
      <c r="COO2126" s="1"/>
      <c r="COP2126" s="1"/>
      <c r="COQ2126" s="1"/>
      <c r="COR2126" s="1"/>
      <c r="COS2126" s="1"/>
      <c r="COT2126" s="1"/>
      <c r="COU2126" s="1"/>
      <c r="COV2126" s="1"/>
      <c r="COW2126" s="1"/>
      <c r="COX2126" s="1"/>
      <c r="COY2126" s="1"/>
      <c r="COZ2126" s="1"/>
      <c r="CPA2126" s="1"/>
      <c r="CPB2126" s="1"/>
      <c r="CPC2126" s="1"/>
      <c r="CPD2126" s="1"/>
      <c r="CPE2126" s="1"/>
      <c r="CPF2126" s="1"/>
      <c r="CPG2126" s="1"/>
      <c r="CPH2126" s="1"/>
      <c r="CPI2126" s="1"/>
      <c r="CPJ2126" s="1"/>
      <c r="CPK2126" s="1"/>
      <c r="CPL2126" s="1"/>
      <c r="CPM2126" s="1"/>
      <c r="CPN2126" s="1"/>
      <c r="CPO2126" s="1"/>
      <c r="CPP2126" s="1"/>
      <c r="CPQ2126" s="1"/>
      <c r="CPR2126" s="1"/>
      <c r="CPS2126" s="1"/>
      <c r="CPT2126" s="1"/>
      <c r="CPU2126" s="1"/>
      <c r="CPV2126" s="1"/>
      <c r="CPW2126" s="1"/>
      <c r="CPX2126" s="1"/>
      <c r="CPY2126" s="1"/>
      <c r="CPZ2126" s="1"/>
      <c r="CQA2126" s="1"/>
      <c r="CQB2126" s="1"/>
      <c r="CQC2126" s="1"/>
      <c r="CQD2126" s="1"/>
      <c r="CQE2126" s="1"/>
      <c r="CQF2126" s="1"/>
      <c r="CQG2126" s="1"/>
      <c r="CQH2126" s="1"/>
      <c r="CQI2126" s="1"/>
      <c r="CQJ2126" s="1"/>
      <c r="CQK2126" s="1"/>
      <c r="CQL2126" s="1"/>
      <c r="CQM2126" s="1"/>
      <c r="CQN2126" s="1"/>
      <c r="CQO2126" s="1"/>
      <c r="CQP2126" s="1"/>
      <c r="CQQ2126" s="1"/>
      <c r="CQR2126" s="1"/>
      <c r="CQS2126" s="1"/>
      <c r="CQT2126" s="1"/>
      <c r="CQU2126" s="1"/>
      <c r="CQV2126" s="1"/>
      <c r="CQW2126" s="1"/>
      <c r="CQX2126" s="1"/>
      <c r="CQY2126" s="1"/>
      <c r="CQZ2126" s="1"/>
      <c r="CRA2126" s="1"/>
      <c r="CRB2126" s="1"/>
      <c r="CRC2126" s="1"/>
      <c r="CRD2126" s="1"/>
      <c r="CRE2126" s="1"/>
      <c r="CRF2126" s="1"/>
      <c r="CRG2126" s="1"/>
      <c r="CRH2126" s="1"/>
      <c r="CRI2126" s="1"/>
      <c r="CRJ2126" s="1"/>
      <c r="CRK2126" s="1"/>
      <c r="CRL2126" s="1"/>
      <c r="CRM2126" s="1"/>
      <c r="CRN2126" s="1"/>
      <c r="CRO2126" s="1"/>
      <c r="CRP2126" s="1"/>
      <c r="CRQ2126" s="1"/>
      <c r="CRR2126" s="1"/>
      <c r="CRS2126" s="1"/>
      <c r="CRT2126" s="1"/>
      <c r="CRU2126" s="1"/>
      <c r="CRV2126" s="1"/>
      <c r="CRW2126" s="1"/>
      <c r="CRX2126" s="1"/>
      <c r="CRY2126" s="1"/>
      <c r="CRZ2126" s="1"/>
      <c r="CSA2126" s="1"/>
      <c r="CSB2126" s="1"/>
      <c r="CSC2126" s="1"/>
      <c r="CSD2126" s="1"/>
      <c r="CSE2126" s="1"/>
      <c r="CSF2126" s="1"/>
      <c r="CSG2126" s="1"/>
      <c r="CSH2126" s="1"/>
      <c r="CSI2126" s="1"/>
      <c r="CSJ2126" s="1"/>
      <c r="CSK2126" s="1"/>
      <c r="CSL2126" s="1"/>
      <c r="CSM2126" s="1"/>
      <c r="CSN2126" s="1"/>
      <c r="CSO2126" s="1"/>
      <c r="CSP2126" s="1"/>
      <c r="CSQ2126" s="1"/>
      <c r="CSR2126" s="1"/>
      <c r="CSS2126" s="1"/>
      <c r="CST2126" s="1"/>
      <c r="CSU2126" s="1"/>
      <c r="CSV2126" s="1"/>
      <c r="CSW2126" s="1"/>
      <c r="CSX2126" s="1"/>
      <c r="CSY2126" s="1"/>
      <c r="CSZ2126" s="1"/>
      <c r="CTA2126" s="1"/>
      <c r="CTB2126" s="1"/>
      <c r="CTC2126" s="1"/>
      <c r="CTD2126" s="1"/>
      <c r="CTE2126" s="1"/>
      <c r="CTF2126" s="1"/>
      <c r="CTG2126" s="1"/>
      <c r="CTH2126" s="1"/>
      <c r="CTI2126" s="1"/>
      <c r="CTJ2126" s="1"/>
      <c r="CTK2126" s="1"/>
      <c r="CTL2126" s="1"/>
      <c r="CTM2126" s="1"/>
      <c r="CTN2126" s="1"/>
      <c r="CTO2126" s="1"/>
      <c r="CTP2126" s="1"/>
      <c r="CTQ2126" s="1"/>
      <c r="CTR2126" s="1"/>
      <c r="CTS2126" s="1"/>
      <c r="CTT2126" s="1"/>
      <c r="CTU2126" s="1"/>
      <c r="CTV2126" s="1"/>
      <c r="CTW2126" s="1"/>
      <c r="CTX2126" s="1"/>
      <c r="CTY2126" s="1"/>
      <c r="CTZ2126" s="1"/>
      <c r="CUA2126" s="1"/>
      <c r="CUB2126" s="1"/>
      <c r="CUC2126" s="1"/>
      <c r="CUD2126" s="1"/>
      <c r="CUE2126" s="1"/>
      <c r="CUF2126" s="1"/>
      <c r="CUG2126" s="1"/>
      <c r="CUH2126" s="1"/>
      <c r="CUI2126" s="1"/>
      <c r="CUJ2126" s="1"/>
      <c r="CUK2126" s="1"/>
      <c r="CUL2126" s="1"/>
      <c r="CUM2126" s="1"/>
      <c r="CUN2126" s="1"/>
      <c r="CUO2126" s="1"/>
      <c r="CUP2126" s="1"/>
      <c r="CUQ2126" s="1"/>
      <c r="CUR2126" s="1"/>
      <c r="CUS2126" s="1"/>
      <c r="CUT2126" s="1"/>
      <c r="CUU2126" s="1"/>
      <c r="CUV2126" s="1"/>
      <c r="CUW2126" s="1"/>
      <c r="CUX2126" s="1"/>
      <c r="CUY2126" s="1"/>
      <c r="CUZ2126" s="1"/>
      <c r="CVA2126" s="1"/>
      <c r="CVB2126" s="1"/>
      <c r="CVC2126" s="1"/>
      <c r="CVD2126" s="1"/>
      <c r="CVE2126" s="1"/>
      <c r="CVF2126" s="1"/>
      <c r="CVG2126" s="1"/>
      <c r="CVH2126" s="1"/>
      <c r="CVI2126" s="1"/>
      <c r="CVJ2126" s="1"/>
      <c r="CVK2126" s="1"/>
      <c r="CVL2126" s="1"/>
      <c r="CVM2126" s="1"/>
      <c r="CVN2126" s="1"/>
      <c r="CVO2126" s="1"/>
      <c r="CVP2126" s="1"/>
      <c r="CVQ2126" s="1"/>
      <c r="CVR2126" s="1"/>
      <c r="CVS2126" s="1"/>
      <c r="CVT2126" s="1"/>
      <c r="CVU2126" s="1"/>
      <c r="CVV2126" s="1"/>
      <c r="CVW2126" s="1"/>
      <c r="CVX2126" s="1"/>
      <c r="CVY2126" s="1"/>
      <c r="CVZ2126" s="1"/>
      <c r="CWA2126" s="1"/>
      <c r="CWB2126" s="1"/>
      <c r="CWC2126" s="1"/>
      <c r="CWD2126" s="1"/>
      <c r="CWE2126" s="1"/>
      <c r="CWF2126" s="1"/>
      <c r="CWG2126" s="1"/>
      <c r="CWH2126" s="1"/>
      <c r="CWI2126" s="1"/>
      <c r="CWJ2126" s="1"/>
      <c r="CWK2126" s="1"/>
      <c r="CWL2126" s="1"/>
      <c r="CWM2126" s="1"/>
      <c r="CWN2126" s="1"/>
      <c r="CWO2126" s="1"/>
      <c r="CWP2126" s="1"/>
      <c r="CWQ2126" s="1"/>
      <c r="CWR2126" s="1"/>
      <c r="CWS2126" s="1"/>
      <c r="CWT2126" s="1"/>
      <c r="CWU2126" s="1"/>
      <c r="CWV2126" s="1"/>
      <c r="CWW2126" s="1"/>
      <c r="CWX2126" s="1"/>
      <c r="CWY2126" s="1"/>
      <c r="CWZ2126" s="1"/>
      <c r="CXA2126" s="1"/>
      <c r="CXB2126" s="1"/>
      <c r="CXC2126" s="1"/>
      <c r="CXD2126" s="1"/>
      <c r="CXE2126" s="1"/>
      <c r="CXF2126" s="1"/>
      <c r="CXG2126" s="1"/>
      <c r="CXH2126" s="1"/>
      <c r="CXI2126" s="1"/>
      <c r="CXJ2126" s="1"/>
      <c r="CXK2126" s="1"/>
      <c r="CXL2126" s="1"/>
      <c r="CXM2126" s="1"/>
      <c r="CXN2126" s="1"/>
      <c r="CXO2126" s="1"/>
      <c r="CXP2126" s="1"/>
      <c r="CXQ2126" s="1"/>
      <c r="CXR2126" s="1"/>
      <c r="CXS2126" s="1"/>
      <c r="CXT2126" s="1"/>
      <c r="CXU2126" s="1"/>
      <c r="CXV2126" s="1"/>
      <c r="CXW2126" s="1"/>
      <c r="CXX2126" s="1"/>
      <c r="CXY2126" s="1"/>
      <c r="CXZ2126" s="1"/>
      <c r="CYA2126" s="1"/>
      <c r="CYB2126" s="1"/>
      <c r="CYC2126" s="1"/>
      <c r="CYD2126" s="1"/>
      <c r="CYE2126" s="1"/>
      <c r="CYF2126" s="1"/>
      <c r="CYG2126" s="1"/>
      <c r="CYH2126" s="1"/>
      <c r="CYI2126" s="1"/>
      <c r="CYJ2126" s="1"/>
      <c r="CYK2126" s="1"/>
      <c r="CYL2126" s="1"/>
      <c r="CYM2126" s="1"/>
      <c r="CYN2126" s="1"/>
      <c r="CYO2126" s="1"/>
      <c r="CYP2126" s="1"/>
      <c r="CYQ2126" s="1"/>
      <c r="CYR2126" s="1"/>
      <c r="CYS2126" s="1"/>
      <c r="CYT2126" s="1"/>
      <c r="CYU2126" s="1"/>
      <c r="CYV2126" s="1"/>
      <c r="CYW2126" s="1"/>
      <c r="CYX2126" s="1"/>
      <c r="CYY2126" s="1"/>
      <c r="CYZ2126" s="1"/>
      <c r="CZA2126" s="1"/>
      <c r="CZB2126" s="1"/>
      <c r="CZC2126" s="1"/>
      <c r="CZD2126" s="1"/>
      <c r="CZE2126" s="1"/>
      <c r="CZF2126" s="1"/>
      <c r="CZG2126" s="1"/>
      <c r="CZH2126" s="1"/>
      <c r="CZI2126" s="1"/>
      <c r="CZJ2126" s="1"/>
      <c r="CZK2126" s="1"/>
      <c r="CZL2126" s="1"/>
      <c r="CZM2126" s="1"/>
      <c r="CZN2126" s="1"/>
      <c r="CZO2126" s="1"/>
      <c r="CZP2126" s="1"/>
      <c r="CZQ2126" s="1"/>
      <c r="CZR2126" s="1"/>
      <c r="CZS2126" s="1"/>
      <c r="CZT2126" s="1"/>
      <c r="CZU2126" s="1"/>
      <c r="CZV2126" s="1"/>
      <c r="CZW2126" s="1"/>
      <c r="CZX2126" s="1"/>
      <c r="CZY2126" s="1"/>
      <c r="CZZ2126" s="1"/>
      <c r="DAA2126" s="1"/>
      <c r="DAB2126" s="1"/>
      <c r="DAC2126" s="1"/>
      <c r="DAD2126" s="1"/>
      <c r="DAE2126" s="1"/>
      <c r="DAF2126" s="1"/>
      <c r="DAG2126" s="1"/>
      <c r="DAH2126" s="1"/>
      <c r="DAI2126" s="1"/>
      <c r="DAJ2126" s="1"/>
      <c r="DAK2126" s="1"/>
      <c r="DAL2126" s="1"/>
      <c r="DAM2126" s="1"/>
      <c r="DAN2126" s="1"/>
      <c r="DAO2126" s="1"/>
      <c r="DAP2126" s="1"/>
      <c r="DAQ2126" s="1"/>
      <c r="DAR2126" s="1"/>
      <c r="DAS2126" s="1"/>
      <c r="DAT2126" s="1"/>
      <c r="DAU2126" s="1"/>
      <c r="DAV2126" s="1"/>
      <c r="DAW2126" s="1"/>
      <c r="DAX2126" s="1"/>
      <c r="DAY2126" s="1"/>
      <c r="DAZ2126" s="1"/>
      <c r="DBA2126" s="1"/>
      <c r="DBB2126" s="1"/>
      <c r="DBC2126" s="1"/>
      <c r="DBD2126" s="1"/>
      <c r="DBE2126" s="1"/>
      <c r="DBF2126" s="1"/>
      <c r="DBG2126" s="1"/>
      <c r="DBH2126" s="1"/>
      <c r="DBI2126" s="1"/>
      <c r="DBJ2126" s="1"/>
      <c r="DBK2126" s="1"/>
      <c r="DBL2126" s="1"/>
      <c r="DBM2126" s="1"/>
      <c r="DBN2126" s="1"/>
      <c r="DBO2126" s="1"/>
      <c r="DBP2126" s="1"/>
      <c r="DBQ2126" s="1"/>
      <c r="DBR2126" s="1"/>
      <c r="DBS2126" s="1"/>
      <c r="DBT2126" s="1"/>
      <c r="DBU2126" s="1"/>
      <c r="DBV2126" s="1"/>
      <c r="DBW2126" s="1"/>
      <c r="DBX2126" s="1"/>
      <c r="DBY2126" s="1"/>
      <c r="DBZ2126" s="1"/>
      <c r="DCA2126" s="1"/>
      <c r="DCB2126" s="1"/>
      <c r="DCC2126" s="1"/>
      <c r="DCD2126" s="1"/>
      <c r="DCE2126" s="1"/>
      <c r="DCF2126" s="1"/>
      <c r="DCG2126" s="1"/>
      <c r="DCH2126" s="1"/>
      <c r="DCI2126" s="1"/>
      <c r="DCJ2126" s="1"/>
      <c r="DCK2126" s="1"/>
      <c r="DCL2126" s="1"/>
      <c r="DCM2126" s="1"/>
      <c r="DCN2126" s="1"/>
      <c r="DCO2126" s="1"/>
      <c r="DCP2126" s="1"/>
      <c r="DCQ2126" s="1"/>
      <c r="DCR2126" s="1"/>
      <c r="DCS2126" s="1"/>
      <c r="DCT2126" s="1"/>
      <c r="DCU2126" s="1"/>
      <c r="DCV2126" s="1"/>
      <c r="DCW2126" s="1"/>
      <c r="DCX2126" s="1"/>
      <c r="DCY2126" s="1"/>
      <c r="DCZ2126" s="1"/>
      <c r="DDA2126" s="1"/>
      <c r="DDB2126" s="1"/>
      <c r="DDC2126" s="1"/>
      <c r="DDD2126" s="1"/>
      <c r="DDE2126" s="1"/>
      <c r="DDF2126" s="1"/>
      <c r="DDG2126" s="1"/>
      <c r="DDH2126" s="1"/>
      <c r="DDI2126" s="1"/>
      <c r="DDJ2126" s="1"/>
      <c r="DDK2126" s="1"/>
      <c r="DDL2126" s="1"/>
      <c r="DDM2126" s="1"/>
      <c r="DDN2126" s="1"/>
      <c r="DDO2126" s="1"/>
      <c r="DDP2126" s="1"/>
      <c r="DDQ2126" s="1"/>
      <c r="DDR2126" s="1"/>
      <c r="DDS2126" s="1"/>
      <c r="DDT2126" s="1"/>
      <c r="DDU2126" s="1"/>
      <c r="DDV2126" s="1"/>
      <c r="DDW2126" s="1"/>
      <c r="DDX2126" s="1"/>
      <c r="DDY2126" s="1"/>
      <c r="DDZ2126" s="1"/>
      <c r="DEA2126" s="1"/>
      <c r="DEB2126" s="1"/>
      <c r="DEC2126" s="1"/>
      <c r="DED2126" s="1"/>
      <c r="DEE2126" s="1"/>
      <c r="DEF2126" s="1"/>
      <c r="DEG2126" s="1"/>
      <c r="DEH2126" s="1"/>
      <c r="DEI2126" s="1"/>
      <c r="DEJ2126" s="1"/>
      <c r="DEK2126" s="1"/>
      <c r="DEL2126" s="1"/>
      <c r="DEM2126" s="1"/>
      <c r="DEN2126" s="1"/>
      <c r="DEO2126" s="1"/>
      <c r="DEP2126" s="1"/>
      <c r="DEQ2126" s="1"/>
      <c r="DER2126" s="1"/>
      <c r="DES2126" s="1"/>
      <c r="DET2126" s="1"/>
      <c r="DEU2126" s="1"/>
      <c r="DEV2126" s="1"/>
      <c r="DEW2126" s="1"/>
      <c r="DEX2126" s="1"/>
      <c r="DEY2126" s="1"/>
      <c r="DEZ2126" s="1"/>
      <c r="DFA2126" s="1"/>
      <c r="DFB2126" s="1"/>
      <c r="DFC2126" s="1"/>
      <c r="DFD2126" s="1"/>
      <c r="DFE2126" s="1"/>
      <c r="DFF2126" s="1"/>
      <c r="DFG2126" s="1"/>
      <c r="DFH2126" s="1"/>
      <c r="DFI2126" s="1"/>
      <c r="DFJ2126" s="1"/>
      <c r="DFK2126" s="1"/>
      <c r="DFL2126" s="1"/>
      <c r="DFM2126" s="1"/>
      <c r="DFN2126" s="1"/>
      <c r="DFO2126" s="1"/>
      <c r="DFP2126" s="1"/>
      <c r="DFQ2126" s="1"/>
      <c r="DFR2126" s="1"/>
      <c r="DFS2126" s="1"/>
      <c r="DFT2126" s="1"/>
      <c r="DFU2126" s="1"/>
      <c r="DFV2126" s="1"/>
      <c r="DFW2126" s="1"/>
      <c r="DFX2126" s="1"/>
      <c r="DFY2126" s="1"/>
      <c r="DFZ2126" s="1"/>
      <c r="DGA2126" s="1"/>
      <c r="DGB2126" s="1"/>
      <c r="DGC2126" s="1"/>
      <c r="DGD2126" s="1"/>
      <c r="DGE2126" s="1"/>
      <c r="DGF2126" s="1"/>
      <c r="DGG2126" s="1"/>
      <c r="DGH2126" s="1"/>
      <c r="DGI2126" s="1"/>
      <c r="DGJ2126" s="1"/>
      <c r="DGK2126" s="1"/>
      <c r="DGL2126" s="1"/>
      <c r="DGM2126" s="1"/>
      <c r="DGN2126" s="1"/>
      <c r="DGO2126" s="1"/>
      <c r="DGP2126" s="1"/>
      <c r="DGQ2126" s="1"/>
      <c r="DGR2126" s="1"/>
      <c r="DGS2126" s="1"/>
      <c r="DGT2126" s="1"/>
      <c r="DGU2126" s="1"/>
      <c r="DGV2126" s="1"/>
      <c r="DGW2126" s="1"/>
      <c r="DGX2126" s="1"/>
      <c r="DGY2126" s="1"/>
      <c r="DGZ2126" s="1"/>
      <c r="DHA2126" s="1"/>
      <c r="DHB2126" s="1"/>
      <c r="DHC2126" s="1"/>
      <c r="DHD2126" s="1"/>
      <c r="DHE2126" s="1"/>
      <c r="DHF2126" s="1"/>
      <c r="DHG2126" s="1"/>
      <c r="DHH2126" s="1"/>
      <c r="DHI2126" s="1"/>
      <c r="DHJ2126" s="1"/>
      <c r="DHK2126" s="1"/>
      <c r="DHL2126" s="1"/>
      <c r="DHM2126" s="1"/>
      <c r="DHN2126" s="1"/>
      <c r="DHO2126" s="1"/>
      <c r="DHP2126" s="1"/>
      <c r="DHQ2126" s="1"/>
      <c r="DHR2126" s="1"/>
      <c r="DHS2126" s="1"/>
      <c r="DHT2126" s="1"/>
      <c r="DHU2126" s="1"/>
      <c r="DHV2126" s="1"/>
      <c r="DHW2126" s="1"/>
      <c r="DHX2126" s="1"/>
      <c r="DHY2126" s="1"/>
      <c r="DHZ2126" s="1"/>
      <c r="DIA2126" s="1"/>
      <c r="DIB2126" s="1"/>
      <c r="DIC2126" s="1"/>
      <c r="DID2126" s="1"/>
      <c r="DIE2126" s="1"/>
      <c r="DIF2126" s="1"/>
      <c r="DIG2126" s="1"/>
      <c r="DIH2126" s="1"/>
      <c r="DII2126" s="1"/>
      <c r="DIJ2126" s="1"/>
      <c r="DIK2126" s="1"/>
      <c r="DIL2126" s="1"/>
      <c r="DIM2126" s="1"/>
      <c r="DIN2126" s="1"/>
      <c r="DIO2126" s="1"/>
      <c r="DIP2126" s="1"/>
      <c r="DIQ2126" s="1"/>
      <c r="DIR2126" s="1"/>
      <c r="DIS2126" s="1"/>
      <c r="DIT2126" s="1"/>
      <c r="DIU2126" s="1"/>
      <c r="DIV2126" s="1"/>
      <c r="DIW2126" s="1"/>
      <c r="DIX2126" s="1"/>
      <c r="DIY2126" s="1"/>
      <c r="DIZ2126" s="1"/>
      <c r="DJA2126" s="1"/>
      <c r="DJB2126" s="1"/>
      <c r="DJC2126" s="1"/>
      <c r="DJD2126" s="1"/>
      <c r="DJE2126" s="1"/>
      <c r="DJF2126" s="1"/>
      <c r="DJG2126" s="1"/>
      <c r="DJH2126" s="1"/>
      <c r="DJI2126" s="1"/>
      <c r="DJJ2126" s="1"/>
      <c r="DJK2126" s="1"/>
      <c r="DJL2126" s="1"/>
      <c r="DJM2126" s="1"/>
      <c r="DJN2126" s="1"/>
      <c r="DJO2126" s="1"/>
      <c r="DJP2126" s="1"/>
      <c r="DJQ2126" s="1"/>
      <c r="DJR2126" s="1"/>
      <c r="DJS2126" s="1"/>
      <c r="DJT2126" s="1"/>
      <c r="DJU2126" s="1"/>
      <c r="DJV2126" s="1"/>
      <c r="DJW2126" s="1"/>
      <c r="DJX2126" s="1"/>
      <c r="DJY2126" s="1"/>
      <c r="DJZ2126" s="1"/>
      <c r="DKA2126" s="1"/>
      <c r="DKB2126" s="1"/>
      <c r="DKC2126" s="1"/>
      <c r="DKD2126" s="1"/>
      <c r="DKE2126" s="1"/>
      <c r="DKF2126" s="1"/>
      <c r="DKG2126" s="1"/>
      <c r="DKH2126" s="1"/>
      <c r="DKI2126" s="1"/>
      <c r="DKJ2126" s="1"/>
      <c r="DKK2126" s="1"/>
      <c r="DKL2126" s="1"/>
      <c r="DKM2126" s="1"/>
      <c r="DKN2126" s="1"/>
      <c r="DKO2126" s="1"/>
      <c r="DKP2126" s="1"/>
      <c r="DKQ2126" s="1"/>
      <c r="DKR2126" s="1"/>
      <c r="DKS2126" s="1"/>
      <c r="DKT2126" s="1"/>
      <c r="DKU2126" s="1"/>
      <c r="DKV2126" s="1"/>
      <c r="DKW2126" s="1"/>
      <c r="DKX2126" s="1"/>
      <c r="DKY2126" s="1"/>
      <c r="DKZ2126" s="1"/>
      <c r="DLA2126" s="1"/>
      <c r="DLB2126" s="1"/>
      <c r="DLC2126" s="1"/>
      <c r="DLD2126" s="1"/>
      <c r="DLE2126" s="1"/>
      <c r="DLF2126" s="1"/>
      <c r="DLG2126" s="1"/>
      <c r="DLH2126" s="1"/>
      <c r="DLI2126" s="1"/>
      <c r="DLJ2126" s="1"/>
      <c r="DLK2126" s="1"/>
      <c r="DLL2126" s="1"/>
      <c r="DLM2126" s="1"/>
      <c r="DLN2126" s="1"/>
      <c r="DLO2126" s="1"/>
      <c r="DLP2126" s="1"/>
      <c r="DLQ2126" s="1"/>
      <c r="DLR2126" s="1"/>
      <c r="DLS2126" s="1"/>
      <c r="DLT2126" s="1"/>
      <c r="DLU2126" s="1"/>
      <c r="DLV2126" s="1"/>
      <c r="DLW2126" s="1"/>
      <c r="DLX2126" s="1"/>
      <c r="DLY2126" s="1"/>
      <c r="DLZ2126" s="1"/>
      <c r="DMA2126" s="1"/>
      <c r="DMB2126" s="1"/>
      <c r="DMC2126" s="1"/>
      <c r="DMD2126" s="1"/>
      <c r="DME2126" s="1"/>
      <c r="DMF2126" s="1"/>
      <c r="DMG2126" s="1"/>
      <c r="DMH2126" s="1"/>
      <c r="DMI2126" s="1"/>
      <c r="DMJ2126" s="1"/>
      <c r="DMK2126" s="1"/>
      <c r="DML2126" s="1"/>
      <c r="DMM2126" s="1"/>
      <c r="DMN2126" s="1"/>
      <c r="DMO2126" s="1"/>
      <c r="DMP2126" s="1"/>
      <c r="DMQ2126" s="1"/>
      <c r="DMR2126" s="1"/>
      <c r="DMS2126" s="1"/>
      <c r="DMT2126" s="1"/>
      <c r="DMU2126" s="1"/>
      <c r="DMV2126" s="1"/>
      <c r="DMW2126" s="1"/>
      <c r="DMX2126" s="1"/>
      <c r="DMY2126" s="1"/>
      <c r="DMZ2126" s="1"/>
      <c r="DNA2126" s="1"/>
      <c r="DNB2126" s="1"/>
      <c r="DNC2126" s="1"/>
      <c r="DND2126" s="1"/>
      <c r="DNE2126" s="1"/>
      <c r="DNF2126" s="1"/>
      <c r="DNG2126" s="1"/>
      <c r="DNH2126" s="1"/>
      <c r="DNI2126" s="1"/>
      <c r="DNJ2126" s="1"/>
      <c r="DNK2126" s="1"/>
      <c r="DNL2126" s="1"/>
      <c r="DNM2126" s="1"/>
      <c r="DNN2126" s="1"/>
      <c r="DNO2126" s="1"/>
      <c r="DNP2126" s="1"/>
      <c r="DNQ2126" s="1"/>
      <c r="DNR2126" s="1"/>
      <c r="DNS2126" s="1"/>
      <c r="DNT2126" s="1"/>
      <c r="DNU2126" s="1"/>
      <c r="DNV2126" s="1"/>
      <c r="DNW2126" s="1"/>
      <c r="DNX2126" s="1"/>
      <c r="DNY2126" s="1"/>
      <c r="DNZ2126" s="1"/>
      <c r="DOA2126" s="1"/>
      <c r="DOB2126" s="1"/>
      <c r="DOC2126" s="1"/>
      <c r="DOD2126" s="1"/>
      <c r="DOE2126" s="1"/>
      <c r="DOF2126" s="1"/>
      <c r="DOG2126" s="1"/>
      <c r="DOH2126" s="1"/>
      <c r="DOI2126" s="1"/>
      <c r="DOJ2126" s="1"/>
      <c r="DOK2126" s="1"/>
      <c r="DOL2126" s="1"/>
      <c r="DOM2126" s="1"/>
      <c r="DON2126" s="1"/>
      <c r="DOO2126" s="1"/>
      <c r="DOP2126" s="1"/>
      <c r="DOQ2126" s="1"/>
      <c r="DOR2126" s="1"/>
      <c r="DOS2126" s="1"/>
      <c r="DOT2126" s="1"/>
      <c r="DOU2126" s="1"/>
      <c r="DOV2126" s="1"/>
      <c r="DOW2126" s="1"/>
      <c r="DOX2126" s="1"/>
      <c r="DOY2126" s="1"/>
      <c r="DOZ2126" s="1"/>
      <c r="DPA2126" s="1"/>
      <c r="DPB2126" s="1"/>
      <c r="DPC2126" s="1"/>
      <c r="DPD2126" s="1"/>
      <c r="DPE2126" s="1"/>
      <c r="DPF2126" s="1"/>
      <c r="DPG2126" s="1"/>
      <c r="DPH2126" s="1"/>
      <c r="DPI2126" s="1"/>
      <c r="DPJ2126" s="1"/>
      <c r="DPK2126" s="1"/>
      <c r="DPL2126" s="1"/>
      <c r="DPM2126" s="1"/>
      <c r="DPN2126" s="1"/>
      <c r="DPO2126" s="1"/>
      <c r="DPP2126" s="1"/>
      <c r="DPQ2126" s="1"/>
      <c r="DPR2126" s="1"/>
      <c r="DPS2126" s="1"/>
      <c r="DPT2126" s="1"/>
      <c r="DPU2126" s="1"/>
      <c r="DPV2126" s="1"/>
      <c r="DPW2126" s="1"/>
      <c r="DPX2126" s="1"/>
      <c r="DPY2126" s="1"/>
      <c r="DPZ2126" s="1"/>
      <c r="DQA2126" s="1"/>
      <c r="DQB2126" s="1"/>
      <c r="DQC2126" s="1"/>
      <c r="DQD2126" s="1"/>
      <c r="DQE2126" s="1"/>
      <c r="DQF2126" s="1"/>
      <c r="DQG2126" s="1"/>
      <c r="DQH2126" s="1"/>
      <c r="DQI2126" s="1"/>
      <c r="DQJ2126" s="1"/>
      <c r="DQK2126" s="1"/>
      <c r="DQL2126" s="1"/>
      <c r="DQM2126" s="1"/>
      <c r="DQN2126" s="1"/>
      <c r="DQO2126" s="1"/>
      <c r="DQP2126" s="1"/>
      <c r="DQQ2126" s="1"/>
      <c r="DQR2126" s="1"/>
      <c r="DQS2126" s="1"/>
      <c r="DQT2126" s="1"/>
      <c r="DQU2126" s="1"/>
      <c r="DQV2126" s="1"/>
      <c r="DQW2126" s="1"/>
      <c r="DQX2126" s="1"/>
      <c r="DQY2126" s="1"/>
      <c r="DQZ2126" s="1"/>
      <c r="DRA2126" s="1"/>
      <c r="DRB2126" s="1"/>
      <c r="DRC2126" s="1"/>
      <c r="DRD2126" s="1"/>
      <c r="DRE2126" s="1"/>
      <c r="DRF2126" s="1"/>
      <c r="DRG2126" s="1"/>
      <c r="DRH2126" s="1"/>
      <c r="DRI2126" s="1"/>
      <c r="DRJ2126" s="1"/>
      <c r="DRK2126" s="1"/>
      <c r="DRL2126" s="1"/>
      <c r="DRM2126" s="1"/>
      <c r="DRN2126" s="1"/>
      <c r="DRO2126" s="1"/>
      <c r="DRP2126" s="1"/>
      <c r="DRQ2126" s="1"/>
      <c r="DRR2126" s="1"/>
      <c r="DRS2126" s="1"/>
      <c r="DRT2126" s="1"/>
      <c r="DRU2126" s="1"/>
      <c r="DRV2126" s="1"/>
      <c r="DRW2126" s="1"/>
      <c r="DRX2126" s="1"/>
      <c r="DRY2126" s="1"/>
      <c r="DRZ2126" s="1"/>
      <c r="DSA2126" s="1"/>
      <c r="DSB2126" s="1"/>
      <c r="DSC2126" s="1"/>
      <c r="DSD2126" s="1"/>
      <c r="DSE2126" s="1"/>
      <c r="DSF2126" s="1"/>
      <c r="DSG2126" s="1"/>
      <c r="DSH2126" s="1"/>
      <c r="DSI2126" s="1"/>
      <c r="DSJ2126" s="1"/>
      <c r="DSK2126" s="1"/>
      <c r="DSL2126" s="1"/>
      <c r="DSM2126" s="1"/>
      <c r="DSN2126" s="1"/>
      <c r="DSO2126" s="1"/>
      <c r="DSP2126" s="1"/>
      <c r="DSQ2126" s="1"/>
      <c r="DSR2126" s="1"/>
      <c r="DSS2126" s="1"/>
      <c r="DST2126" s="1"/>
      <c r="DSU2126" s="1"/>
      <c r="DSV2126" s="1"/>
      <c r="DSW2126" s="1"/>
      <c r="DSX2126" s="1"/>
      <c r="DSY2126" s="1"/>
      <c r="DSZ2126" s="1"/>
      <c r="DTA2126" s="1"/>
      <c r="DTB2126" s="1"/>
      <c r="DTC2126" s="1"/>
      <c r="DTD2126" s="1"/>
      <c r="DTE2126" s="1"/>
      <c r="DTF2126" s="1"/>
      <c r="DTG2126" s="1"/>
      <c r="DTH2126" s="1"/>
      <c r="DTI2126" s="1"/>
      <c r="DTJ2126" s="1"/>
      <c r="DTK2126" s="1"/>
      <c r="DTL2126" s="1"/>
      <c r="DTM2126" s="1"/>
      <c r="DTN2126" s="1"/>
      <c r="DTO2126" s="1"/>
      <c r="DTP2126" s="1"/>
      <c r="DTQ2126" s="1"/>
      <c r="DTR2126" s="1"/>
      <c r="DTS2126" s="1"/>
      <c r="DTT2126" s="1"/>
      <c r="DTU2126" s="1"/>
      <c r="DTV2126" s="1"/>
      <c r="DTW2126" s="1"/>
      <c r="DTX2126" s="1"/>
      <c r="DTY2126" s="1"/>
      <c r="DTZ2126" s="1"/>
      <c r="DUA2126" s="1"/>
      <c r="DUB2126" s="1"/>
      <c r="DUC2126" s="1"/>
      <c r="DUD2126" s="1"/>
      <c r="DUE2126" s="1"/>
      <c r="DUF2126" s="1"/>
      <c r="DUG2126" s="1"/>
      <c r="DUH2126" s="1"/>
      <c r="DUI2126" s="1"/>
      <c r="DUJ2126" s="1"/>
      <c r="DUK2126" s="1"/>
      <c r="DUL2126" s="1"/>
      <c r="DUM2126" s="1"/>
      <c r="DUN2126" s="1"/>
      <c r="DUO2126" s="1"/>
      <c r="DUP2126" s="1"/>
      <c r="DUQ2126" s="1"/>
      <c r="DUR2126" s="1"/>
      <c r="DUS2126" s="1"/>
      <c r="DUT2126" s="1"/>
      <c r="DUU2126" s="1"/>
      <c r="DUV2126" s="1"/>
      <c r="DUW2126" s="1"/>
      <c r="DUX2126" s="1"/>
      <c r="DUY2126" s="1"/>
      <c r="DUZ2126" s="1"/>
      <c r="DVA2126" s="1"/>
      <c r="DVB2126" s="1"/>
      <c r="DVC2126" s="1"/>
      <c r="DVD2126" s="1"/>
      <c r="DVE2126" s="1"/>
      <c r="DVF2126" s="1"/>
      <c r="DVG2126" s="1"/>
      <c r="DVH2126" s="1"/>
      <c r="DVI2126" s="1"/>
      <c r="DVJ2126" s="1"/>
      <c r="DVK2126" s="1"/>
      <c r="DVL2126" s="1"/>
      <c r="DVM2126" s="1"/>
      <c r="DVN2126" s="1"/>
      <c r="DVO2126" s="1"/>
      <c r="DVP2126" s="1"/>
      <c r="DVQ2126" s="1"/>
      <c r="DVR2126" s="1"/>
      <c r="DVS2126" s="1"/>
      <c r="DVT2126" s="1"/>
      <c r="DVU2126" s="1"/>
      <c r="DVV2126" s="1"/>
      <c r="DVW2126" s="1"/>
      <c r="DVX2126" s="1"/>
      <c r="DVY2126" s="1"/>
      <c r="DVZ2126" s="1"/>
      <c r="DWA2126" s="1"/>
      <c r="DWB2126" s="1"/>
      <c r="DWC2126" s="1"/>
      <c r="DWD2126" s="1"/>
      <c r="DWE2126" s="1"/>
      <c r="DWF2126" s="1"/>
      <c r="DWG2126" s="1"/>
      <c r="DWH2126" s="1"/>
      <c r="DWI2126" s="1"/>
      <c r="DWJ2126" s="1"/>
      <c r="DWK2126" s="1"/>
      <c r="DWL2126" s="1"/>
      <c r="DWM2126" s="1"/>
      <c r="DWN2126" s="1"/>
      <c r="DWO2126" s="1"/>
      <c r="DWP2126" s="1"/>
      <c r="DWQ2126" s="1"/>
      <c r="DWR2126" s="1"/>
      <c r="DWS2126" s="1"/>
      <c r="DWT2126" s="1"/>
      <c r="DWU2126" s="1"/>
      <c r="DWV2126" s="1"/>
      <c r="DWW2126" s="1"/>
      <c r="DWX2126" s="1"/>
      <c r="DWY2126" s="1"/>
      <c r="DWZ2126" s="1"/>
      <c r="DXA2126" s="1"/>
      <c r="DXB2126" s="1"/>
      <c r="DXC2126" s="1"/>
      <c r="DXD2126" s="1"/>
      <c r="DXE2126" s="1"/>
      <c r="DXF2126" s="1"/>
      <c r="DXG2126" s="1"/>
      <c r="DXH2126" s="1"/>
      <c r="DXI2126" s="1"/>
      <c r="DXJ2126" s="1"/>
      <c r="DXK2126" s="1"/>
      <c r="DXL2126" s="1"/>
      <c r="DXM2126" s="1"/>
      <c r="DXN2126" s="1"/>
      <c r="DXO2126" s="1"/>
      <c r="DXP2126" s="1"/>
      <c r="DXQ2126" s="1"/>
      <c r="DXR2126" s="1"/>
      <c r="DXS2126" s="1"/>
      <c r="DXT2126" s="1"/>
      <c r="DXU2126" s="1"/>
      <c r="DXV2126" s="1"/>
      <c r="DXW2126" s="1"/>
      <c r="DXX2126" s="1"/>
      <c r="DXY2126" s="1"/>
      <c r="DXZ2126" s="1"/>
      <c r="DYA2126" s="1"/>
      <c r="DYB2126" s="1"/>
      <c r="DYC2126" s="1"/>
      <c r="DYD2126" s="1"/>
      <c r="DYE2126" s="1"/>
      <c r="DYF2126" s="1"/>
      <c r="DYG2126" s="1"/>
      <c r="DYH2126" s="1"/>
      <c r="DYI2126" s="1"/>
      <c r="DYJ2126" s="1"/>
      <c r="DYK2126" s="1"/>
      <c r="DYL2126" s="1"/>
      <c r="DYM2126" s="1"/>
      <c r="DYN2126" s="1"/>
      <c r="DYO2126" s="1"/>
      <c r="DYP2126" s="1"/>
      <c r="DYQ2126" s="1"/>
      <c r="DYR2126" s="1"/>
      <c r="DYS2126" s="1"/>
      <c r="DYT2126" s="1"/>
      <c r="DYU2126" s="1"/>
      <c r="DYV2126" s="1"/>
      <c r="DYW2126" s="1"/>
      <c r="DYX2126" s="1"/>
      <c r="DYY2126" s="1"/>
      <c r="DYZ2126" s="1"/>
      <c r="DZA2126" s="1"/>
      <c r="DZB2126" s="1"/>
      <c r="DZC2126" s="1"/>
      <c r="DZD2126" s="1"/>
      <c r="DZE2126" s="1"/>
      <c r="DZF2126" s="1"/>
      <c r="DZG2126" s="1"/>
      <c r="DZH2126" s="1"/>
      <c r="DZI2126" s="1"/>
      <c r="DZJ2126" s="1"/>
      <c r="DZK2126" s="1"/>
      <c r="DZL2126" s="1"/>
      <c r="DZM2126" s="1"/>
      <c r="DZN2126" s="1"/>
      <c r="DZO2126" s="1"/>
      <c r="DZP2126" s="1"/>
      <c r="DZQ2126" s="1"/>
      <c r="DZR2126" s="1"/>
      <c r="DZS2126" s="1"/>
      <c r="DZT2126" s="1"/>
      <c r="DZU2126" s="1"/>
      <c r="DZV2126" s="1"/>
      <c r="DZW2126" s="1"/>
      <c r="DZX2126" s="1"/>
      <c r="DZY2126" s="1"/>
      <c r="DZZ2126" s="1"/>
      <c r="EAA2126" s="1"/>
      <c r="EAB2126" s="1"/>
      <c r="EAC2126" s="1"/>
      <c r="EAD2126" s="1"/>
      <c r="EAE2126" s="1"/>
      <c r="EAF2126" s="1"/>
      <c r="EAG2126" s="1"/>
      <c r="EAH2126" s="1"/>
      <c r="EAI2126" s="1"/>
      <c r="EAJ2126" s="1"/>
      <c r="EAK2126" s="1"/>
      <c r="EAL2126" s="1"/>
      <c r="EAM2126" s="1"/>
      <c r="EAN2126" s="1"/>
      <c r="EAO2126" s="1"/>
      <c r="EAP2126" s="1"/>
      <c r="EAQ2126" s="1"/>
      <c r="EAR2126" s="1"/>
      <c r="EAS2126" s="1"/>
      <c r="EAT2126" s="1"/>
      <c r="EAU2126" s="1"/>
      <c r="EAV2126" s="1"/>
      <c r="EAW2126" s="1"/>
      <c r="EAX2126" s="1"/>
      <c r="EAY2126" s="1"/>
      <c r="EAZ2126" s="1"/>
      <c r="EBA2126" s="1"/>
      <c r="EBB2126" s="1"/>
      <c r="EBC2126" s="1"/>
      <c r="EBD2126" s="1"/>
      <c r="EBE2126" s="1"/>
      <c r="EBF2126" s="1"/>
      <c r="EBG2126" s="1"/>
      <c r="EBH2126" s="1"/>
      <c r="EBI2126" s="1"/>
      <c r="EBJ2126" s="1"/>
      <c r="EBK2126" s="1"/>
      <c r="EBL2126" s="1"/>
      <c r="EBM2126" s="1"/>
      <c r="EBN2126" s="1"/>
      <c r="EBO2126" s="1"/>
      <c r="EBP2126" s="1"/>
      <c r="EBQ2126" s="1"/>
      <c r="EBR2126" s="1"/>
      <c r="EBS2126" s="1"/>
      <c r="EBT2126" s="1"/>
      <c r="EBU2126" s="1"/>
      <c r="EBV2126" s="1"/>
      <c r="EBW2126" s="1"/>
      <c r="EBX2126" s="1"/>
      <c r="EBY2126" s="1"/>
      <c r="EBZ2126" s="1"/>
      <c r="ECA2126" s="1"/>
      <c r="ECB2126" s="1"/>
      <c r="ECC2126" s="1"/>
      <c r="ECD2126" s="1"/>
      <c r="ECE2126" s="1"/>
      <c r="ECF2126" s="1"/>
      <c r="ECG2126" s="1"/>
      <c r="ECH2126" s="1"/>
      <c r="ECI2126" s="1"/>
      <c r="ECJ2126" s="1"/>
      <c r="ECK2126" s="1"/>
      <c r="ECL2126" s="1"/>
      <c r="ECM2126" s="1"/>
      <c r="ECN2126" s="1"/>
      <c r="ECO2126" s="1"/>
      <c r="ECP2126" s="1"/>
      <c r="ECQ2126" s="1"/>
      <c r="ECR2126" s="1"/>
      <c r="ECS2126" s="1"/>
      <c r="ECT2126" s="1"/>
      <c r="ECU2126" s="1"/>
      <c r="ECV2126" s="1"/>
      <c r="ECW2126" s="1"/>
      <c r="ECX2126" s="1"/>
      <c r="ECY2126" s="1"/>
      <c r="ECZ2126" s="1"/>
      <c r="EDA2126" s="1"/>
      <c r="EDB2126" s="1"/>
      <c r="EDC2126" s="1"/>
      <c r="EDD2126" s="1"/>
      <c r="EDE2126" s="1"/>
      <c r="EDF2126" s="1"/>
      <c r="EDG2126" s="1"/>
      <c r="EDH2126" s="1"/>
      <c r="EDI2126" s="1"/>
      <c r="EDJ2126" s="1"/>
      <c r="EDK2126" s="1"/>
      <c r="EDL2126" s="1"/>
      <c r="EDM2126" s="1"/>
      <c r="EDN2126" s="1"/>
      <c r="EDO2126" s="1"/>
      <c r="EDP2126" s="1"/>
      <c r="EDQ2126" s="1"/>
      <c r="EDR2126" s="1"/>
      <c r="EDS2126" s="1"/>
      <c r="EDT2126" s="1"/>
      <c r="EDU2126" s="1"/>
      <c r="EDV2126" s="1"/>
      <c r="EDW2126" s="1"/>
      <c r="EDX2126" s="1"/>
      <c r="EDY2126" s="1"/>
      <c r="EDZ2126" s="1"/>
      <c r="EEA2126" s="1"/>
      <c r="EEB2126" s="1"/>
      <c r="EEC2126" s="1"/>
      <c r="EED2126" s="1"/>
      <c r="EEE2126" s="1"/>
      <c r="EEF2126" s="1"/>
      <c r="EEG2126" s="1"/>
      <c r="EEH2126" s="1"/>
      <c r="EEI2126" s="1"/>
      <c r="EEJ2126" s="1"/>
      <c r="EEK2126" s="1"/>
      <c r="EEL2126" s="1"/>
      <c r="EEM2126" s="1"/>
      <c r="EEN2126" s="1"/>
      <c r="EEO2126" s="1"/>
      <c r="EEP2126" s="1"/>
      <c r="EEQ2126" s="1"/>
      <c r="EER2126" s="1"/>
      <c r="EES2126" s="1"/>
      <c r="EET2126" s="1"/>
      <c r="EEU2126" s="1"/>
      <c r="EEV2126" s="1"/>
      <c r="EEW2126" s="1"/>
      <c r="EEX2126" s="1"/>
      <c r="EEY2126" s="1"/>
      <c r="EEZ2126" s="1"/>
      <c r="EFA2126" s="1"/>
      <c r="EFB2126" s="1"/>
      <c r="EFC2126" s="1"/>
      <c r="EFD2126" s="1"/>
      <c r="EFE2126" s="1"/>
      <c r="EFF2126" s="1"/>
      <c r="EFG2126" s="1"/>
      <c r="EFH2126" s="1"/>
      <c r="EFI2126" s="1"/>
      <c r="EFJ2126" s="1"/>
      <c r="EFK2126" s="1"/>
      <c r="EFL2126" s="1"/>
      <c r="EFM2126" s="1"/>
      <c r="EFN2126" s="1"/>
      <c r="EFO2126" s="1"/>
      <c r="EFP2126" s="1"/>
      <c r="EFQ2126" s="1"/>
      <c r="EFR2126" s="1"/>
      <c r="EFS2126" s="1"/>
      <c r="EFT2126" s="1"/>
      <c r="EFU2126" s="1"/>
      <c r="EFV2126" s="1"/>
      <c r="EFW2126" s="1"/>
      <c r="EFX2126" s="1"/>
      <c r="EFY2126" s="1"/>
      <c r="EFZ2126" s="1"/>
      <c r="EGA2126" s="1"/>
      <c r="EGB2126" s="1"/>
      <c r="EGC2126" s="1"/>
      <c r="EGD2126" s="1"/>
      <c r="EGE2126" s="1"/>
      <c r="EGF2126" s="1"/>
      <c r="EGG2126" s="1"/>
      <c r="EGH2126" s="1"/>
      <c r="EGI2126" s="1"/>
      <c r="EGJ2126" s="1"/>
      <c r="EGK2126" s="1"/>
      <c r="EGL2126" s="1"/>
      <c r="EGM2126" s="1"/>
      <c r="EGN2126" s="1"/>
      <c r="EGO2126" s="1"/>
      <c r="EGP2126" s="1"/>
      <c r="EGQ2126" s="1"/>
      <c r="EGR2126" s="1"/>
      <c r="EGS2126" s="1"/>
      <c r="EGT2126" s="1"/>
      <c r="EGU2126" s="1"/>
      <c r="EGV2126" s="1"/>
      <c r="EGW2126" s="1"/>
      <c r="EGX2126" s="1"/>
      <c r="EGY2126" s="1"/>
      <c r="EGZ2126" s="1"/>
      <c r="EHA2126" s="1"/>
      <c r="EHB2126" s="1"/>
      <c r="EHC2126" s="1"/>
      <c r="EHD2126" s="1"/>
      <c r="EHE2126" s="1"/>
      <c r="EHF2126" s="1"/>
      <c r="EHG2126" s="1"/>
      <c r="EHH2126" s="1"/>
      <c r="EHI2126" s="1"/>
      <c r="EHJ2126" s="1"/>
      <c r="EHK2126" s="1"/>
      <c r="EHL2126" s="1"/>
      <c r="EHM2126" s="1"/>
      <c r="EHN2126" s="1"/>
      <c r="EHO2126" s="1"/>
      <c r="EHP2126" s="1"/>
      <c r="EHQ2126" s="1"/>
      <c r="EHR2126" s="1"/>
      <c r="EHS2126" s="1"/>
      <c r="EHT2126" s="1"/>
      <c r="EHU2126" s="1"/>
      <c r="EHV2126" s="1"/>
      <c r="EHW2126" s="1"/>
      <c r="EHX2126" s="1"/>
      <c r="EHY2126" s="1"/>
      <c r="EHZ2126" s="1"/>
      <c r="EIA2126" s="1"/>
      <c r="EIB2126" s="1"/>
      <c r="EIC2126" s="1"/>
      <c r="EID2126" s="1"/>
      <c r="EIE2126" s="1"/>
      <c r="EIF2126" s="1"/>
      <c r="EIG2126" s="1"/>
      <c r="EIH2126" s="1"/>
      <c r="EII2126" s="1"/>
      <c r="EIJ2126" s="1"/>
      <c r="EIK2126" s="1"/>
      <c r="EIL2126" s="1"/>
      <c r="EIM2126" s="1"/>
      <c r="EIN2126" s="1"/>
      <c r="EIO2126" s="1"/>
      <c r="EIP2126" s="1"/>
      <c r="EIQ2126" s="1"/>
      <c r="EIR2126" s="1"/>
      <c r="EIS2126" s="1"/>
      <c r="EIT2126" s="1"/>
      <c r="EIU2126" s="1"/>
      <c r="EIV2126" s="1"/>
      <c r="EIW2126" s="1"/>
      <c r="EIX2126" s="1"/>
      <c r="EIY2126" s="1"/>
      <c r="EIZ2126" s="1"/>
      <c r="EJA2126" s="1"/>
      <c r="EJB2126" s="1"/>
      <c r="EJC2126" s="1"/>
      <c r="EJD2126" s="1"/>
      <c r="EJE2126" s="1"/>
      <c r="EJF2126" s="1"/>
      <c r="EJG2126" s="1"/>
      <c r="EJH2126" s="1"/>
      <c r="EJI2126" s="1"/>
      <c r="EJJ2126" s="1"/>
      <c r="EJK2126" s="1"/>
      <c r="EJL2126" s="1"/>
      <c r="EJM2126" s="1"/>
      <c r="EJN2126" s="1"/>
      <c r="EJO2126" s="1"/>
      <c r="EJP2126" s="1"/>
      <c r="EJQ2126" s="1"/>
      <c r="EJR2126" s="1"/>
      <c r="EJS2126" s="1"/>
      <c r="EJT2126" s="1"/>
      <c r="EJU2126" s="1"/>
      <c r="EJV2126" s="1"/>
      <c r="EJW2126" s="1"/>
      <c r="EJX2126" s="1"/>
      <c r="EJY2126" s="1"/>
      <c r="EJZ2126" s="1"/>
      <c r="EKA2126" s="1"/>
      <c r="EKB2126" s="1"/>
      <c r="EKC2126" s="1"/>
      <c r="EKD2126" s="1"/>
      <c r="EKE2126" s="1"/>
      <c r="EKF2126" s="1"/>
      <c r="EKG2126" s="1"/>
      <c r="EKH2126" s="1"/>
      <c r="EKI2126" s="1"/>
      <c r="EKJ2126" s="1"/>
      <c r="EKK2126" s="1"/>
      <c r="EKL2126" s="1"/>
      <c r="EKM2126" s="1"/>
      <c r="EKN2126" s="1"/>
      <c r="EKO2126" s="1"/>
      <c r="EKP2126" s="1"/>
      <c r="EKQ2126" s="1"/>
      <c r="EKR2126" s="1"/>
      <c r="EKS2126" s="1"/>
      <c r="EKT2126" s="1"/>
      <c r="EKU2126" s="1"/>
      <c r="EKV2126" s="1"/>
      <c r="EKW2126" s="1"/>
      <c r="EKX2126" s="1"/>
      <c r="EKY2126" s="1"/>
      <c r="EKZ2126" s="1"/>
      <c r="ELA2126" s="1"/>
      <c r="ELB2126" s="1"/>
      <c r="ELC2126" s="1"/>
      <c r="ELD2126" s="1"/>
      <c r="ELE2126" s="1"/>
      <c r="ELF2126" s="1"/>
      <c r="ELG2126" s="1"/>
      <c r="ELH2126" s="1"/>
      <c r="ELI2126" s="1"/>
      <c r="ELJ2126" s="1"/>
      <c r="ELK2126" s="1"/>
      <c r="ELL2126" s="1"/>
      <c r="ELM2126" s="1"/>
      <c r="ELN2126" s="1"/>
      <c r="ELO2126" s="1"/>
      <c r="ELP2126" s="1"/>
      <c r="ELQ2126" s="1"/>
      <c r="ELR2126" s="1"/>
      <c r="ELS2126" s="1"/>
      <c r="ELT2126" s="1"/>
      <c r="ELU2126" s="1"/>
      <c r="ELV2126" s="1"/>
      <c r="ELW2126" s="1"/>
      <c r="ELX2126" s="1"/>
      <c r="ELY2126" s="1"/>
      <c r="ELZ2126" s="1"/>
      <c r="EMA2126" s="1"/>
      <c r="EMB2126" s="1"/>
      <c r="EMC2126" s="1"/>
      <c r="EMD2126" s="1"/>
      <c r="EME2126" s="1"/>
      <c r="EMF2126" s="1"/>
      <c r="EMG2126" s="1"/>
      <c r="EMH2126" s="1"/>
      <c r="EMI2126" s="1"/>
      <c r="EMJ2126" s="1"/>
      <c r="EMK2126" s="1"/>
      <c r="EML2126" s="1"/>
      <c r="EMM2126" s="1"/>
      <c r="EMN2126" s="1"/>
      <c r="EMO2126" s="1"/>
      <c r="EMP2126" s="1"/>
      <c r="EMQ2126" s="1"/>
      <c r="EMR2126" s="1"/>
      <c r="EMS2126" s="1"/>
      <c r="EMT2126" s="1"/>
      <c r="EMU2126" s="1"/>
      <c r="EMV2126" s="1"/>
      <c r="EMW2126" s="1"/>
      <c r="EMX2126" s="1"/>
      <c r="EMY2126" s="1"/>
      <c r="EMZ2126" s="1"/>
      <c r="ENA2126" s="1"/>
      <c r="ENB2126" s="1"/>
      <c r="ENC2126" s="1"/>
      <c r="END2126" s="1"/>
      <c r="ENE2126" s="1"/>
      <c r="ENF2126" s="1"/>
      <c r="ENG2126" s="1"/>
      <c r="ENH2126" s="1"/>
      <c r="ENI2126" s="1"/>
      <c r="ENJ2126" s="1"/>
      <c r="ENK2126" s="1"/>
      <c r="ENL2126" s="1"/>
      <c r="ENM2126" s="1"/>
      <c r="ENN2126" s="1"/>
      <c r="ENO2126" s="1"/>
      <c r="ENP2126" s="1"/>
      <c r="ENQ2126" s="1"/>
      <c r="ENR2126" s="1"/>
      <c r="ENS2126" s="1"/>
      <c r="ENT2126" s="1"/>
      <c r="ENU2126" s="1"/>
      <c r="ENV2126" s="1"/>
      <c r="ENW2126" s="1"/>
      <c r="ENX2126" s="1"/>
      <c r="ENY2126" s="1"/>
      <c r="ENZ2126" s="1"/>
      <c r="EOA2126" s="1"/>
      <c r="EOB2126" s="1"/>
      <c r="EOC2126" s="1"/>
      <c r="EOD2126" s="1"/>
      <c r="EOE2126" s="1"/>
      <c r="EOF2126" s="1"/>
      <c r="EOG2126" s="1"/>
      <c r="EOH2126" s="1"/>
      <c r="EOI2126" s="1"/>
      <c r="EOJ2126" s="1"/>
      <c r="EOK2126" s="1"/>
      <c r="EOL2126" s="1"/>
      <c r="EOM2126" s="1"/>
      <c r="EON2126" s="1"/>
      <c r="EOO2126" s="1"/>
      <c r="EOP2126" s="1"/>
      <c r="EOQ2126" s="1"/>
      <c r="EOR2126" s="1"/>
      <c r="EOS2126" s="1"/>
      <c r="EOT2126" s="1"/>
      <c r="EOU2126" s="1"/>
      <c r="EOV2126" s="1"/>
      <c r="EOW2126" s="1"/>
      <c r="EOX2126" s="1"/>
      <c r="EOY2126" s="1"/>
      <c r="EOZ2126" s="1"/>
      <c r="EPA2126" s="1"/>
      <c r="EPB2126" s="1"/>
      <c r="EPC2126" s="1"/>
      <c r="EPD2126" s="1"/>
      <c r="EPE2126" s="1"/>
      <c r="EPF2126" s="1"/>
      <c r="EPG2126" s="1"/>
      <c r="EPH2126" s="1"/>
      <c r="EPI2126" s="1"/>
      <c r="EPJ2126" s="1"/>
      <c r="EPK2126" s="1"/>
      <c r="EPL2126" s="1"/>
      <c r="EPM2126" s="1"/>
      <c r="EPN2126" s="1"/>
      <c r="EPO2126" s="1"/>
      <c r="EPP2126" s="1"/>
      <c r="EPQ2126" s="1"/>
      <c r="EPR2126" s="1"/>
      <c r="EPS2126" s="1"/>
      <c r="EPT2126" s="1"/>
      <c r="EPU2126" s="1"/>
      <c r="EPV2126" s="1"/>
      <c r="EPW2126" s="1"/>
      <c r="EPX2126" s="1"/>
      <c r="EPY2126" s="1"/>
      <c r="EPZ2126" s="1"/>
      <c r="EQA2126" s="1"/>
      <c r="EQB2126" s="1"/>
      <c r="EQC2126" s="1"/>
      <c r="EQD2126" s="1"/>
      <c r="EQE2126" s="1"/>
      <c r="EQF2126" s="1"/>
      <c r="EQG2126" s="1"/>
      <c r="EQH2126" s="1"/>
      <c r="EQI2126" s="1"/>
      <c r="EQJ2126" s="1"/>
      <c r="EQK2126" s="1"/>
      <c r="EQL2126" s="1"/>
      <c r="EQM2126" s="1"/>
      <c r="EQN2126" s="1"/>
      <c r="EQO2126" s="1"/>
      <c r="EQP2126" s="1"/>
      <c r="EQQ2126" s="1"/>
      <c r="EQR2126" s="1"/>
      <c r="EQS2126" s="1"/>
      <c r="EQT2126" s="1"/>
      <c r="EQU2126" s="1"/>
      <c r="EQV2126" s="1"/>
      <c r="EQW2126" s="1"/>
      <c r="EQX2126" s="1"/>
      <c r="EQY2126" s="1"/>
      <c r="EQZ2126" s="1"/>
      <c r="ERA2126" s="1"/>
      <c r="ERB2126" s="1"/>
      <c r="ERC2126" s="1"/>
      <c r="ERD2126" s="1"/>
      <c r="ERE2126" s="1"/>
      <c r="ERF2126" s="1"/>
      <c r="ERG2126" s="1"/>
      <c r="ERH2126" s="1"/>
      <c r="ERI2126" s="1"/>
      <c r="ERJ2126" s="1"/>
      <c r="ERK2126" s="1"/>
      <c r="ERL2126" s="1"/>
      <c r="ERM2126" s="1"/>
      <c r="ERN2126" s="1"/>
      <c r="ERO2126" s="1"/>
      <c r="ERP2126" s="1"/>
      <c r="ERQ2126" s="1"/>
      <c r="ERR2126" s="1"/>
      <c r="ERS2126" s="1"/>
      <c r="ERT2126" s="1"/>
      <c r="ERU2126" s="1"/>
      <c r="ERV2126" s="1"/>
      <c r="ERW2126" s="1"/>
      <c r="ERX2126" s="1"/>
      <c r="ERY2126" s="1"/>
      <c r="ERZ2126" s="1"/>
      <c r="ESA2126" s="1"/>
      <c r="ESB2126" s="1"/>
      <c r="ESC2126" s="1"/>
      <c r="ESD2126" s="1"/>
      <c r="ESE2126" s="1"/>
      <c r="ESF2126" s="1"/>
      <c r="ESG2126" s="1"/>
      <c r="ESH2126" s="1"/>
      <c r="ESI2126" s="1"/>
      <c r="ESJ2126" s="1"/>
      <c r="ESK2126" s="1"/>
      <c r="ESL2126" s="1"/>
      <c r="ESM2126" s="1"/>
      <c r="ESN2126" s="1"/>
      <c r="ESO2126" s="1"/>
      <c r="ESP2126" s="1"/>
      <c r="ESQ2126" s="1"/>
      <c r="ESR2126" s="1"/>
      <c r="ESS2126" s="1"/>
      <c r="EST2126" s="1"/>
      <c r="ESU2126" s="1"/>
      <c r="ESV2126" s="1"/>
      <c r="ESW2126" s="1"/>
      <c r="ESX2126" s="1"/>
      <c r="ESY2126" s="1"/>
      <c r="ESZ2126" s="1"/>
      <c r="ETA2126" s="1"/>
      <c r="ETB2126" s="1"/>
      <c r="ETC2126" s="1"/>
      <c r="ETD2126" s="1"/>
      <c r="ETE2126" s="1"/>
      <c r="ETF2126" s="1"/>
      <c r="ETG2126" s="1"/>
      <c r="ETH2126" s="1"/>
      <c r="ETI2126" s="1"/>
      <c r="ETJ2126" s="1"/>
      <c r="ETK2126" s="1"/>
      <c r="ETL2126" s="1"/>
      <c r="ETM2126" s="1"/>
      <c r="ETN2126" s="1"/>
      <c r="ETO2126" s="1"/>
      <c r="ETP2126" s="1"/>
      <c r="ETQ2126" s="1"/>
      <c r="ETR2126" s="1"/>
      <c r="ETS2126" s="1"/>
      <c r="ETT2126" s="1"/>
      <c r="ETU2126" s="1"/>
      <c r="ETV2126" s="1"/>
      <c r="ETW2126" s="1"/>
      <c r="ETX2126" s="1"/>
      <c r="ETY2126" s="1"/>
      <c r="ETZ2126" s="1"/>
      <c r="EUA2126" s="1"/>
      <c r="EUB2126" s="1"/>
      <c r="EUC2126" s="1"/>
      <c r="EUD2126" s="1"/>
      <c r="EUE2126" s="1"/>
      <c r="EUF2126" s="1"/>
      <c r="EUG2126" s="1"/>
      <c r="EUH2126" s="1"/>
      <c r="EUI2126" s="1"/>
      <c r="EUJ2126" s="1"/>
      <c r="EUK2126" s="1"/>
      <c r="EUL2126" s="1"/>
      <c r="EUM2126" s="1"/>
      <c r="EUN2126" s="1"/>
      <c r="EUO2126" s="1"/>
      <c r="EUP2126" s="1"/>
      <c r="EUQ2126" s="1"/>
      <c r="EUR2126" s="1"/>
      <c r="EUS2126" s="1"/>
      <c r="EUT2126" s="1"/>
      <c r="EUU2126" s="1"/>
      <c r="EUV2126" s="1"/>
      <c r="EUW2126" s="1"/>
      <c r="EUX2126" s="1"/>
      <c r="EUY2126" s="1"/>
      <c r="EUZ2126" s="1"/>
      <c r="EVA2126" s="1"/>
      <c r="EVB2126" s="1"/>
      <c r="EVC2126" s="1"/>
      <c r="EVD2126" s="1"/>
      <c r="EVE2126" s="1"/>
      <c r="EVF2126" s="1"/>
      <c r="EVG2126" s="1"/>
      <c r="EVH2126" s="1"/>
      <c r="EVI2126" s="1"/>
      <c r="EVJ2126" s="1"/>
      <c r="EVK2126" s="1"/>
      <c r="EVL2126" s="1"/>
      <c r="EVM2126" s="1"/>
      <c r="EVN2126" s="1"/>
      <c r="EVO2126" s="1"/>
      <c r="EVP2126" s="1"/>
      <c r="EVQ2126" s="1"/>
      <c r="EVR2126" s="1"/>
      <c r="EVS2126" s="1"/>
      <c r="EVT2126" s="1"/>
      <c r="EVU2126" s="1"/>
      <c r="EVV2126" s="1"/>
      <c r="EVW2126" s="1"/>
      <c r="EVX2126" s="1"/>
      <c r="EVY2126" s="1"/>
      <c r="EVZ2126" s="1"/>
      <c r="EWA2126" s="1"/>
      <c r="EWB2126" s="1"/>
      <c r="EWC2126" s="1"/>
      <c r="EWD2126" s="1"/>
      <c r="EWE2126" s="1"/>
      <c r="EWF2126" s="1"/>
      <c r="EWG2126" s="1"/>
      <c r="EWH2126" s="1"/>
      <c r="EWI2126" s="1"/>
      <c r="EWJ2126" s="1"/>
      <c r="EWK2126" s="1"/>
      <c r="EWL2126" s="1"/>
      <c r="EWM2126" s="1"/>
      <c r="EWN2126" s="1"/>
      <c r="EWO2126" s="1"/>
      <c r="EWP2126" s="1"/>
      <c r="EWQ2126" s="1"/>
      <c r="EWR2126" s="1"/>
      <c r="EWS2126" s="1"/>
      <c r="EWT2126" s="1"/>
      <c r="EWU2126" s="1"/>
      <c r="EWV2126" s="1"/>
      <c r="EWW2126" s="1"/>
      <c r="EWX2126" s="1"/>
      <c r="EWY2126" s="1"/>
      <c r="EWZ2126" s="1"/>
      <c r="EXA2126" s="1"/>
      <c r="EXB2126" s="1"/>
      <c r="EXC2126" s="1"/>
      <c r="EXD2126" s="1"/>
      <c r="EXE2126" s="1"/>
      <c r="EXF2126" s="1"/>
      <c r="EXG2126" s="1"/>
      <c r="EXH2126" s="1"/>
      <c r="EXI2126" s="1"/>
      <c r="EXJ2126" s="1"/>
      <c r="EXK2126" s="1"/>
      <c r="EXL2126" s="1"/>
      <c r="EXM2126" s="1"/>
      <c r="EXN2126" s="1"/>
      <c r="EXO2126" s="1"/>
      <c r="EXP2126" s="1"/>
      <c r="EXQ2126" s="1"/>
      <c r="EXR2126" s="1"/>
      <c r="EXS2126" s="1"/>
      <c r="EXT2126" s="1"/>
      <c r="EXU2126" s="1"/>
      <c r="EXV2126" s="1"/>
      <c r="EXW2126" s="1"/>
      <c r="EXX2126" s="1"/>
      <c r="EXY2126" s="1"/>
      <c r="EXZ2126" s="1"/>
      <c r="EYA2126" s="1"/>
      <c r="EYB2126" s="1"/>
      <c r="EYC2126" s="1"/>
      <c r="EYD2126" s="1"/>
      <c r="EYE2126" s="1"/>
      <c r="EYF2126" s="1"/>
      <c r="EYG2126" s="1"/>
      <c r="EYH2126" s="1"/>
      <c r="EYI2126" s="1"/>
      <c r="EYJ2126" s="1"/>
      <c r="EYK2126" s="1"/>
      <c r="EYL2126" s="1"/>
      <c r="EYM2126" s="1"/>
      <c r="EYN2126" s="1"/>
      <c r="EYO2126" s="1"/>
      <c r="EYP2126" s="1"/>
      <c r="EYQ2126" s="1"/>
      <c r="EYR2126" s="1"/>
      <c r="EYS2126" s="1"/>
      <c r="EYT2126" s="1"/>
      <c r="EYU2126" s="1"/>
      <c r="EYV2126" s="1"/>
      <c r="EYW2126" s="1"/>
      <c r="EYX2126" s="1"/>
      <c r="EYY2126" s="1"/>
      <c r="EYZ2126" s="1"/>
      <c r="EZA2126" s="1"/>
      <c r="EZB2126" s="1"/>
      <c r="EZC2126" s="1"/>
      <c r="EZD2126" s="1"/>
      <c r="EZE2126" s="1"/>
      <c r="EZF2126" s="1"/>
      <c r="EZG2126" s="1"/>
      <c r="EZH2126" s="1"/>
      <c r="EZI2126" s="1"/>
      <c r="EZJ2126" s="1"/>
      <c r="EZK2126" s="1"/>
      <c r="EZL2126" s="1"/>
      <c r="EZM2126" s="1"/>
      <c r="EZN2126" s="1"/>
      <c r="EZO2126" s="1"/>
      <c r="EZP2126" s="1"/>
      <c r="EZQ2126" s="1"/>
      <c r="EZR2126" s="1"/>
      <c r="EZS2126" s="1"/>
      <c r="EZT2126" s="1"/>
      <c r="EZU2126" s="1"/>
      <c r="EZV2126" s="1"/>
      <c r="EZW2126" s="1"/>
      <c r="EZX2126" s="1"/>
      <c r="EZY2126" s="1"/>
      <c r="EZZ2126" s="1"/>
      <c r="FAA2126" s="1"/>
      <c r="FAB2126" s="1"/>
      <c r="FAC2126" s="1"/>
      <c r="FAD2126" s="1"/>
      <c r="FAE2126" s="1"/>
      <c r="FAF2126" s="1"/>
      <c r="FAG2126" s="1"/>
      <c r="FAH2126" s="1"/>
      <c r="FAI2126" s="1"/>
      <c r="FAJ2126" s="1"/>
      <c r="FAK2126" s="1"/>
      <c r="FAL2126" s="1"/>
      <c r="FAM2126" s="1"/>
      <c r="FAN2126" s="1"/>
      <c r="FAO2126" s="1"/>
      <c r="FAP2126" s="1"/>
      <c r="FAQ2126" s="1"/>
      <c r="FAR2126" s="1"/>
      <c r="FAS2126" s="1"/>
      <c r="FAT2126" s="1"/>
      <c r="FAU2126" s="1"/>
      <c r="FAV2126" s="1"/>
      <c r="FAW2126" s="1"/>
      <c r="FAX2126" s="1"/>
      <c r="FAY2126" s="1"/>
      <c r="FAZ2126" s="1"/>
      <c r="FBA2126" s="1"/>
      <c r="FBB2126" s="1"/>
      <c r="FBC2126" s="1"/>
      <c r="FBD2126" s="1"/>
      <c r="FBE2126" s="1"/>
      <c r="FBF2126" s="1"/>
      <c r="FBG2126" s="1"/>
      <c r="FBH2126" s="1"/>
      <c r="FBI2126" s="1"/>
      <c r="FBJ2126" s="1"/>
      <c r="FBK2126" s="1"/>
      <c r="FBL2126" s="1"/>
      <c r="FBM2126" s="1"/>
      <c r="FBN2126" s="1"/>
      <c r="FBO2126" s="1"/>
      <c r="FBP2126" s="1"/>
      <c r="FBQ2126" s="1"/>
      <c r="FBR2126" s="1"/>
      <c r="FBS2126" s="1"/>
      <c r="FBT2126" s="1"/>
      <c r="FBU2126" s="1"/>
      <c r="FBV2126" s="1"/>
      <c r="FBW2126" s="1"/>
      <c r="FBX2126" s="1"/>
      <c r="FBY2126" s="1"/>
      <c r="FBZ2126" s="1"/>
      <c r="FCA2126" s="1"/>
      <c r="FCB2126" s="1"/>
      <c r="FCC2126" s="1"/>
      <c r="FCD2126" s="1"/>
      <c r="FCE2126" s="1"/>
      <c r="FCF2126" s="1"/>
      <c r="FCG2126" s="1"/>
      <c r="FCH2126" s="1"/>
      <c r="FCI2126" s="1"/>
      <c r="FCJ2126" s="1"/>
      <c r="FCK2126" s="1"/>
      <c r="FCL2126" s="1"/>
      <c r="FCM2126" s="1"/>
      <c r="FCN2126" s="1"/>
      <c r="FCO2126" s="1"/>
      <c r="FCP2126" s="1"/>
      <c r="FCQ2126" s="1"/>
      <c r="FCR2126" s="1"/>
      <c r="FCS2126" s="1"/>
      <c r="FCT2126" s="1"/>
      <c r="FCU2126" s="1"/>
      <c r="FCV2126" s="1"/>
      <c r="FCW2126" s="1"/>
      <c r="FCX2126" s="1"/>
      <c r="FCY2126" s="1"/>
      <c r="FCZ2126" s="1"/>
      <c r="FDA2126" s="1"/>
      <c r="FDB2126" s="1"/>
      <c r="FDC2126" s="1"/>
      <c r="FDD2126" s="1"/>
      <c r="FDE2126" s="1"/>
      <c r="FDF2126" s="1"/>
      <c r="FDG2126" s="1"/>
      <c r="FDH2126" s="1"/>
      <c r="FDI2126" s="1"/>
      <c r="FDJ2126" s="1"/>
      <c r="FDK2126" s="1"/>
      <c r="FDL2126" s="1"/>
      <c r="FDM2126" s="1"/>
      <c r="FDN2126" s="1"/>
      <c r="FDO2126" s="1"/>
      <c r="FDP2126" s="1"/>
      <c r="FDQ2126" s="1"/>
      <c r="FDR2126" s="1"/>
      <c r="FDS2126" s="1"/>
      <c r="FDT2126" s="1"/>
      <c r="FDU2126" s="1"/>
      <c r="FDV2126" s="1"/>
      <c r="FDW2126" s="1"/>
      <c r="FDX2126" s="1"/>
      <c r="FDY2126" s="1"/>
      <c r="FDZ2126" s="1"/>
      <c r="FEA2126" s="1"/>
      <c r="FEB2126" s="1"/>
      <c r="FEC2126" s="1"/>
      <c r="FED2126" s="1"/>
      <c r="FEE2126" s="1"/>
      <c r="FEF2126" s="1"/>
      <c r="FEG2126" s="1"/>
      <c r="FEH2126" s="1"/>
      <c r="FEI2126" s="1"/>
      <c r="FEJ2126" s="1"/>
      <c r="FEK2126" s="1"/>
      <c r="FEL2126" s="1"/>
      <c r="FEM2126" s="1"/>
      <c r="FEN2126" s="1"/>
      <c r="FEO2126" s="1"/>
      <c r="FEP2126" s="1"/>
      <c r="FEQ2126" s="1"/>
      <c r="FER2126" s="1"/>
      <c r="FES2126" s="1"/>
      <c r="FET2126" s="1"/>
      <c r="FEU2126" s="1"/>
      <c r="FEV2126" s="1"/>
      <c r="FEW2126" s="1"/>
      <c r="FEX2126" s="1"/>
      <c r="FEY2126" s="1"/>
      <c r="FEZ2126" s="1"/>
      <c r="FFA2126" s="1"/>
      <c r="FFB2126" s="1"/>
      <c r="FFC2126" s="1"/>
      <c r="FFD2126" s="1"/>
      <c r="FFE2126" s="1"/>
      <c r="FFF2126" s="1"/>
      <c r="FFG2126" s="1"/>
      <c r="FFH2126" s="1"/>
      <c r="FFI2126" s="1"/>
      <c r="FFJ2126" s="1"/>
      <c r="FFK2126" s="1"/>
      <c r="FFL2126" s="1"/>
      <c r="FFM2126" s="1"/>
      <c r="FFN2126" s="1"/>
      <c r="FFO2126" s="1"/>
      <c r="FFP2126" s="1"/>
      <c r="FFQ2126" s="1"/>
      <c r="FFR2126" s="1"/>
      <c r="FFS2126" s="1"/>
      <c r="FFT2126" s="1"/>
      <c r="FFU2126" s="1"/>
      <c r="FFV2126" s="1"/>
      <c r="FFW2126" s="1"/>
      <c r="FFX2126" s="1"/>
      <c r="FFY2126" s="1"/>
      <c r="FFZ2126" s="1"/>
      <c r="FGA2126" s="1"/>
      <c r="FGB2126" s="1"/>
      <c r="FGC2126" s="1"/>
      <c r="FGD2126" s="1"/>
      <c r="FGE2126" s="1"/>
      <c r="FGF2126" s="1"/>
      <c r="FGG2126" s="1"/>
      <c r="FGH2126" s="1"/>
      <c r="FGI2126" s="1"/>
      <c r="FGJ2126" s="1"/>
      <c r="FGK2126" s="1"/>
      <c r="FGL2126" s="1"/>
      <c r="FGM2126" s="1"/>
      <c r="FGN2126" s="1"/>
      <c r="FGO2126" s="1"/>
      <c r="FGP2126" s="1"/>
      <c r="FGQ2126" s="1"/>
      <c r="FGR2126" s="1"/>
      <c r="FGS2126" s="1"/>
      <c r="FGT2126" s="1"/>
      <c r="FGU2126" s="1"/>
      <c r="FGV2126" s="1"/>
      <c r="FGW2126" s="1"/>
      <c r="FGX2126" s="1"/>
      <c r="FGY2126" s="1"/>
      <c r="FGZ2126" s="1"/>
      <c r="FHA2126" s="1"/>
      <c r="FHB2126" s="1"/>
      <c r="FHC2126" s="1"/>
      <c r="FHD2126" s="1"/>
      <c r="FHE2126" s="1"/>
      <c r="FHF2126" s="1"/>
      <c r="FHG2126" s="1"/>
      <c r="FHH2126" s="1"/>
      <c r="FHI2126" s="1"/>
      <c r="FHJ2126" s="1"/>
      <c r="FHK2126" s="1"/>
      <c r="FHL2126" s="1"/>
      <c r="FHM2126" s="1"/>
      <c r="FHN2126" s="1"/>
      <c r="FHO2126" s="1"/>
      <c r="FHP2126" s="1"/>
      <c r="FHQ2126" s="1"/>
      <c r="FHR2126" s="1"/>
      <c r="FHS2126" s="1"/>
      <c r="FHT2126" s="1"/>
      <c r="FHU2126" s="1"/>
      <c r="FHV2126" s="1"/>
      <c r="FHW2126" s="1"/>
      <c r="FHX2126" s="1"/>
      <c r="FHY2126" s="1"/>
      <c r="FHZ2126" s="1"/>
      <c r="FIA2126" s="1"/>
      <c r="FIB2126" s="1"/>
      <c r="FIC2126" s="1"/>
      <c r="FID2126" s="1"/>
      <c r="FIE2126" s="1"/>
      <c r="FIF2126" s="1"/>
      <c r="FIG2126" s="1"/>
      <c r="FIH2126" s="1"/>
      <c r="FII2126" s="1"/>
      <c r="FIJ2126" s="1"/>
      <c r="FIK2126" s="1"/>
      <c r="FIL2126" s="1"/>
      <c r="FIM2126" s="1"/>
      <c r="FIN2126" s="1"/>
      <c r="FIO2126" s="1"/>
      <c r="FIP2126" s="1"/>
      <c r="FIQ2126" s="1"/>
      <c r="FIR2126" s="1"/>
      <c r="FIS2126" s="1"/>
      <c r="FIT2126" s="1"/>
      <c r="FIU2126" s="1"/>
      <c r="FIV2126" s="1"/>
      <c r="FIW2126" s="1"/>
      <c r="FIX2126" s="1"/>
      <c r="FIY2126" s="1"/>
      <c r="FIZ2126" s="1"/>
      <c r="FJA2126" s="1"/>
      <c r="FJB2126" s="1"/>
      <c r="FJC2126" s="1"/>
      <c r="FJD2126" s="1"/>
      <c r="FJE2126" s="1"/>
      <c r="FJF2126" s="1"/>
      <c r="FJG2126" s="1"/>
      <c r="FJH2126" s="1"/>
      <c r="FJI2126" s="1"/>
      <c r="FJJ2126" s="1"/>
      <c r="FJK2126" s="1"/>
      <c r="FJL2126" s="1"/>
      <c r="FJM2126" s="1"/>
      <c r="FJN2126" s="1"/>
      <c r="FJO2126" s="1"/>
      <c r="FJP2126" s="1"/>
      <c r="FJQ2126" s="1"/>
      <c r="FJR2126" s="1"/>
      <c r="FJS2126" s="1"/>
      <c r="FJT2126" s="1"/>
      <c r="FJU2126" s="1"/>
      <c r="FJV2126" s="1"/>
      <c r="FJW2126" s="1"/>
      <c r="FJX2126" s="1"/>
      <c r="FJY2126" s="1"/>
      <c r="FJZ2126" s="1"/>
      <c r="FKA2126" s="1"/>
      <c r="FKB2126" s="1"/>
      <c r="FKC2126" s="1"/>
      <c r="FKD2126" s="1"/>
      <c r="FKE2126" s="1"/>
      <c r="FKF2126" s="1"/>
      <c r="FKG2126" s="1"/>
      <c r="FKH2126" s="1"/>
      <c r="FKI2126" s="1"/>
      <c r="FKJ2126" s="1"/>
      <c r="FKK2126" s="1"/>
      <c r="FKL2126" s="1"/>
      <c r="FKM2126" s="1"/>
      <c r="FKN2126" s="1"/>
      <c r="FKO2126" s="1"/>
      <c r="FKP2126" s="1"/>
      <c r="FKQ2126" s="1"/>
      <c r="FKR2126" s="1"/>
      <c r="FKS2126" s="1"/>
      <c r="FKT2126" s="1"/>
      <c r="FKU2126" s="1"/>
      <c r="FKV2126" s="1"/>
      <c r="FKW2126" s="1"/>
      <c r="FKX2126" s="1"/>
      <c r="FKY2126" s="1"/>
      <c r="FKZ2126" s="1"/>
      <c r="FLA2126" s="1"/>
      <c r="FLB2126" s="1"/>
      <c r="FLC2126" s="1"/>
      <c r="FLD2126" s="1"/>
      <c r="FLE2126" s="1"/>
      <c r="FLF2126" s="1"/>
      <c r="FLG2126" s="1"/>
      <c r="FLH2126" s="1"/>
      <c r="FLI2126" s="1"/>
      <c r="FLJ2126" s="1"/>
      <c r="FLK2126" s="1"/>
      <c r="FLL2126" s="1"/>
      <c r="FLM2126" s="1"/>
      <c r="FLN2126" s="1"/>
      <c r="FLO2126" s="1"/>
      <c r="FLP2126" s="1"/>
      <c r="FLQ2126" s="1"/>
      <c r="FLR2126" s="1"/>
      <c r="FLS2126" s="1"/>
      <c r="FLT2126" s="1"/>
      <c r="FLU2126" s="1"/>
      <c r="FLV2126" s="1"/>
      <c r="FLW2126" s="1"/>
      <c r="FLX2126" s="1"/>
      <c r="FLY2126" s="1"/>
      <c r="FLZ2126" s="1"/>
      <c r="FMA2126" s="1"/>
      <c r="FMB2126" s="1"/>
      <c r="FMC2126" s="1"/>
      <c r="FMD2126" s="1"/>
      <c r="FME2126" s="1"/>
      <c r="FMF2126" s="1"/>
      <c r="FMG2126" s="1"/>
      <c r="FMH2126" s="1"/>
      <c r="FMI2126" s="1"/>
      <c r="FMJ2126" s="1"/>
      <c r="FMK2126" s="1"/>
      <c r="FML2126" s="1"/>
      <c r="FMM2126" s="1"/>
      <c r="FMN2126" s="1"/>
      <c r="FMO2126" s="1"/>
      <c r="FMP2126" s="1"/>
      <c r="FMQ2126" s="1"/>
      <c r="FMR2126" s="1"/>
      <c r="FMS2126" s="1"/>
      <c r="FMT2126" s="1"/>
      <c r="FMU2126" s="1"/>
      <c r="FMV2126" s="1"/>
      <c r="FMW2126" s="1"/>
      <c r="FMX2126" s="1"/>
      <c r="FMY2126" s="1"/>
      <c r="FMZ2126" s="1"/>
      <c r="FNA2126" s="1"/>
      <c r="FNB2126" s="1"/>
      <c r="FNC2126" s="1"/>
      <c r="FND2126" s="1"/>
      <c r="FNE2126" s="1"/>
      <c r="FNF2126" s="1"/>
      <c r="FNG2126" s="1"/>
      <c r="FNH2126" s="1"/>
      <c r="FNI2126" s="1"/>
      <c r="FNJ2126" s="1"/>
      <c r="FNK2126" s="1"/>
      <c r="FNL2126" s="1"/>
      <c r="FNM2126" s="1"/>
      <c r="FNN2126" s="1"/>
      <c r="FNO2126" s="1"/>
      <c r="FNP2126" s="1"/>
      <c r="FNQ2126" s="1"/>
      <c r="FNR2126" s="1"/>
      <c r="FNS2126" s="1"/>
      <c r="FNT2126" s="1"/>
      <c r="FNU2126" s="1"/>
      <c r="FNV2126" s="1"/>
      <c r="FNW2126" s="1"/>
      <c r="FNX2126" s="1"/>
      <c r="FNY2126" s="1"/>
      <c r="FNZ2126" s="1"/>
      <c r="FOA2126" s="1"/>
      <c r="FOB2126" s="1"/>
      <c r="FOC2126" s="1"/>
      <c r="FOD2126" s="1"/>
      <c r="FOE2126" s="1"/>
      <c r="FOF2126" s="1"/>
      <c r="FOG2126" s="1"/>
      <c r="FOH2126" s="1"/>
      <c r="FOI2126" s="1"/>
      <c r="FOJ2126" s="1"/>
      <c r="FOK2126" s="1"/>
      <c r="FOL2126" s="1"/>
      <c r="FOM2126" s="1"/>
      <c r="FON2126" s="1"/>
      <c r="FOO2126" s="1"/>
      <c r="FOP2126" s="1"/>
      <c r="FOQ2126" s="1"/>
      <c r="FOR2126" s="1"/>
      <c r="FOS2126" s="1"/>
      <c r="FOT2126" s="1"/>
      <c r="FOU2126" s="1"/>
      <c r="FOV2126" s="1"/>
      <c r="FOW2126" s="1"/>
      <c r="FOX2126" s="1"/>
      <c r="FOY2126" s="1"/>
      <c r="FOZ2126" s="1"/>
      <c r="FPA2126" s="1"/>
      <c r="FPB2126" s="1"/>
      <c r="FPC2126" s="1"/>
      <c r="FPD2126" s="1"/>
      <c r="FPE2126" s="1"/>
      <c r="FPF2126" s="1"/>
      <c r="FPG2126" s="1"/>
      <c r="FPH2126" s="1"/>
      <c r="FPI2126" s="1"/>
      <c r="FPJ2126" s="1"/>
      <c r="FPK2126" s="1"/>
      <c r="FPL2126" s="1"/>
      <c r="FPM2126" s="1"/>
      <c r="FPN2126" s="1"/>
      <c r="FPO2126" s="1"/>
      <c r="FPP2126" s="1"/>
      <c r="FPQ2126" s="1"/>
      <c r="FPR2126" s="1"/>
      <c r="FPS2126" s="1"/>
      <c r="FPT2126" s="1"/>
      <c r="FPU2126" s="1"/>
      <c r="FPV2126" s="1"/>
      <c r="FPW2126" s="1"/>
      <c r="FPX2126" s="1"/>
      <c r="FPY2126" s="1"/>
      <c r="FPZ2126" s="1"/>
      <c r="FQA2126" s="1"/>
      <c r="FQB2126" s="1"/>
      <c r="FQC2126" s="1"/>
      <c r="FQD2126" s="1"/>
      <c r="FQE2126" s="1"/>
      <c r="FQF2126" s="1"/>
      <c r="FQG2126" s="1"/>
      <c r="FQH2126" s="1"/>
      <c r="FQI2126" s="1"/>
      <c r="FQJ2126" s="1"/>
      <c r="FQK2126" s="1"/>
      <c r="FQL2126" s="1"/>
      <c r="FQM2126" s="1"/>
      <c r="FQN2126" s="1"/>
      <c r="FQO2126" s="1"/>
      <c r="FQP2126" s="1"/>
      <c r="FQQ2126" s="1"/>
      <c r="FQR2126" s="1"/>
      <c r="FQS2126" s="1"/>
      <c r="FQT2126" s="1"/>
      <c r="FQU2126" s="1"/>
      <c r="FQV2126" s="1"/>
      <c r="FQW2126" s="1"/>
      <c r="FQX2126" s="1"/>
      <c r="FQY2126" s="1"/>
      <c r="FQZ2126" s="1"/>
      <c r="FRA2126" s="1"/>
      <c r="FRB2126" s="1"/>
      <c r="FRC2126" s="1"/>
      <c r="FRD2126" s="1"/>
      <c r="FRE2126" s="1"/>
      <c r="FRF2126" s="1"/>
      <c r="FRG2126" s="1"/>
      <c r="FRH2126" s="1"/>
      <c r="FRI2126" s="1"/>
      <c r="FRJ2126" s="1"/>
      <c r="FRK2126" s="1"/>
      <c r="FRL2126" s="1"/>
      <c r="FRM2126" s="1"/>
      <c r="FRN2126" s="1"/>
      <c r="FRO2126" s="1"/>
      <c r="FRP2126" s="1"/>
      <c r="FRQ2126" s="1"/>
      <c r="FRR2126" s="1"/>
      <c r="FRS2126" s="1"/>
      <c r="FRT2126" s="1"/>
      <c r="FRU2126" s="1"/>
      <c r="FRV2126" s="1"/>
      <c r="FRW2126" s="1"/>
      <c r="FRX2126" s="1"/>
      <c r="FRY2126" s="1"/>
      <c r="FRZ2126" s="1"/>
      <c r="FSA2126" s="1"/>
      <c r="FSB2126" s="1"/>
      <c r="FSC2126" s="1"/>
      <c r="FSD2126" s="1"/>
      <c r="FSE2126" s="1"/>
      <c r="FSF2126" s="1"/>
      <c r="FSG2126" s="1"/>
      <c r="FSH2126" s="1"/>
      <c r="FSI2126" s="1"/>
      <c r="FSJ2126" s="1"/>
      <c r="FSK2126" s="1"/>
      <c r="FSL2126" s="1"/>
      <c r="FSM2126" s="1"/>
      <c r="FSN2126" s="1"/>
      <c r="FSO2126" s="1"/>
      <c r="FSP2126" s="1"/>
      <c r="FSQ2126" s="1"/>
      <c r="FSR2126" s="1"/>
      <c r="FSS2126" s="1"/>
      <c r="FST2126" s="1"/>
      <c r="FSU2126" s="1"/>
      <c r="FSV2126" s="1"/>
      <c r="FSW2126" s="1"/>
      <c r="FSX2126" s="1"/>
      <c r="FSY2126" s="1"/>
      <c r="FSZ2126" s="1"/>
      <c r="FTA2126" s="1"/>
      <c r="FTB2126" s="1"/>
      <c r="FTC2126" s="1"/>
      <c r="FTD2126" s="1"/>
      <c r="FTE2126" s="1"/>
      <c r="FTF2126" s="1"/>
      <c r="FTG2126" s="1"/>
      <c r="FTH2126" s="1"/>
      <c r="FTI2126" s="1"/>
      <c r="FTJ2126" s="1"/>
      <c r="FTK2126" s="1"/>
      <c r="FTL2126" s="1"/>
      <c r="FTM2126" s="1"/>
      <c r="FTN2126" s="1"/>
      <c r="FTO2126" s="1"/>
      <c r="FTP2126" s="1"/>
      <c r="FTQ2126" s="1"/>
      <c r="FTR2126" s="1"/>
      <c r="FTS2126" s="1"/>
      <c r="FTT2126" s="1"/>
      <c r="FTU2126" s="1"/>
      <c r="FTV2126" s="1"/>
      <c r="FTW2126" s="1"/>
      <c r="FTX2126" s="1"/>
      <c r="FTY2126" s="1"/>
      <c r="FTZ2126" s="1"/>
      <c r="FUA2126" s="1"/>
      <c r="FUB2126" s="1"/>
      <c r="FUC2126" s="1"/>
      <c r="FUD2126" s="1"/>
      <c r="FUE2126" s="1"/>
      <c r="FUF2126" s="1"/>
      <c r="FUG2126" s="1"/>
      <c r="FUH2126" s="1"/>
      <c r="FUI2126" s="1"/>
      <c r="FUJ2126" s="1"/>
      <c r="FUK2126" s="1"/>
      <c r="FUL2126" s="1"/>
      <c r="FUM2126" s="1"/>
      <c r="FUN2126" s="1"/>
      <c r="FUO2126" s="1"/>
      <c r="FUP2126" s="1"/>
      <c r="FUQ2126" s="1"/>
      <c r="FUR2126" s="1"/>
      <c r="FUS2126" s="1"/>
      <c r="FUT2126" s="1"/>
      <c r="FUU2126" s="1"/>
      <c r="FUV2126" s="1"/>
      <c r="FUW2126" s="1"/>
      <c r="FUX2126" s="1"/>
      <c r="FUY2126" s="1"/>
      <c r="FUZ2126" s="1"/>
      <c r="FVA2126" s="1"/>
      <c r="FVB2126" s="1"/>
      <c r="FVC2126" s="1"/>
      <c r="FVD2126" s="1"/>
      <c r="FVE2126" s="1"/>
      <c r="FVF2126" s="1"/>
      <c r="FVG2126" s="1"/>
      <c r="FVH2126" s="1"/>
      <c r="FVI2126" s="1"/>
      <c r="FVJ2126" s="1"/>
      <c r="FVK2126" s="1"/>
      <c r="FVL2126" s="1"/>
      <c r="FVM2126" s="1"/>
      <c r="FVN2126" s="1"/>
      <c r="FVO2126" s="1"/>
      <c r="FVP2126" s="1"/>
      <c r="FVQ2126" s="1"/>
      <c r="FVR2126" s="1"/>
      <c r="FVS2126" s="1"/>
      <c r="FVT2126" s="1"/>
      <c r="FVU2126" s="1"/>
      <c r="FVV2126" s="1"/>
      <c r="FVW2126" s="1"/>
      <c r="FVX2126" s="1"/>
      <c r="FVY2126" s="1"/>
      <c r="FVZ2126" s="1"/>
      <c r="FWA2126" s="1"/>
      <c r="FWB2126" s="1"/>
      <c r="FWC2126" s="1"/>
      <c r="FWD2126" s="1"/>
      <c r="FWE2126" s="1"/>
      <c r="FWF2126" s="1"/>
      <c r="FWG2126" s="1"/>
      <c r="FWH2126" s="1"/>
      <c r="FWI2126" s="1"/>
      <c r="FWJ2126" s="1"/>
      <c r="FWK2126" s="1"/>
      <c r="FWL2126" s="1"/>
      <c r="FWM2126" s="1"/>
      <c r="FWN2126" s="1"/>
      <c r="FWO2126" s="1"/>
      <c r="FWP2126" s="1"/>
      <c r="FWQ2126" s="1"/>
      <c r="FWR2126" s="1"/>
      <c r="FWS2126" s="1"/>
      <c r="FWT2126" s="1"/>
      <c r="FWU2126" s="1"/>
      <c r="FWV2126" s="1"/>
      <c r="FWW2126" s="1"/>
      <c r="FWX2126" s="1"/>
      <c r="FWY2126" s="1"/>
      <c r="FWZ2126" s="1"/>
      <c r="FXA2126" s="1"/>
      <c r="FXB2126" s="1"/>
      <c r="FXC2126" s="1"/>
      <c r="FXD2126" s="1"/>
      <c r="FXE2126" s="1"/>
      <c r="FXF2126" s="1"/>
      <c r="FXG2126" s="1"/>
      <c r="FXH2126" s="1"/>
      <c r="FXI2126" s="1"/>
      <c r="FXJ2126" s="1"/>
      <c r="FXK2126" s="1"/>
      <c r="FXL2126" s="1"/>
      <c r="FXM2126" s="1"/>
      <c r="FXN2126" s="1"/>
      <c r="FXO2126" s="1"/>
      <c r="FXP2126" s="1"/>
      <c r="FXQ2126" s="1"/>
      <c r="FXR2126" s="1"/>
      <c r="FXS2126" s="1"/>
      <c r="FXT2126" s="1"/>
      <c r="FXU2126" s="1"/>
      <c r="FXV2126" s="1"/>
      <c r="FXW2126" s="1"/>
      <c r="FXX2126" s="1"/>
      <c r="FXY2126" s="1"/>
      <c r="FXZ2126" s="1"/>
      <c r="FYA2126" s="1"/>
      <c r="FYB2126" s="1"/>
      <c r="FYC2126" s="1"/>
      <c r="FYD2126" s="1"/>
      <c r="FYE2126" s="1"/>
      <c r="FYF2126" s="1"/>
      <c r="FYG2126" s="1"/>
      <c r="FYH2126" s="1"/>
      <c r="FYI2126" s="1"/>
      <c r="FYJ2126" s="1"/>
      <c r="FYK2126" s="1"/>
      <c r="FYL2126" s="1"/>
      <c r="FYM2126" s="1"/>
      <c r="FYN2126" s="1"/>
      <c r="FYO2126" s="1"/>
      <c r="FYP2126" s="1"/>
      <c r="FYQ2126" s="1"/>
      <c r="FYR2126" s="1"/>
      <c r="FYS2126" s="1"/>
      <c r="FYT2126" s="1"/>
      <c r="FYU2126" s="1"/>
      <c r="FYV2126" s="1"/>
      <c r="FYW2126" s="1"/>
      <c r="FYX2126" s="1"/>
      <c r="FYY2126" s="1"/>
      <c r="FYZ2126" s="1"/>
      <c r="FZA2126" s="1"/>
      <c r="FZB2126" s="1"/>
      <c r="FZC2126" s="1"/>
      <c r="FZD2126" s="1"/>
      <c r="FZE2126" s="1"/>
      <c r="FZF2126" s="1"/>
      <c r="FZG2126" s="1"/>
      <c r="FZH2126" s="1"/>
      <c r="FZI2126" s="1"/>
      <c r="FZJ2126" s="1"/>
      <c r="FZK2126" s="1"/>
      <c r="FZL2126" s="1"/>
      <c r="FZM2126" s="1"/>
      <c r="FZN2126" s="1"/>
      <c r="FZO2126" s="1"/>
      <c r="FZP2126" s="1"/>
      <c r="FZQ2126" s="1"/>
      <c r="FZR2126" s="1"/>
      <c r="FZS2126" s="1"/>
      <c r="FZT2126" s="1"/>
      <c r="FZU2126" s="1"/>
      <c r="FZV2126" s="1"/>
      <c r="FZW2126" s="1"/>
      <c r="FZX2126" s="1"/>
      <c r="FZY2126" s="1"/>
      <c r="FZZ2126" s="1"/>
      <c r="GAA2126" s="1"/>
      <c r="GAB2126" s="1"/>
      <c r="GAC2126" s="1"/>
      <c r="GAD2126" s="1"/>
      <c r="GAE2126" s="1"/>
      <c r="GAF2126" s="1"/>
      <c r="GAG2126" s="1"/>
      <c r="GAH2126" s="1"/>
      <c r="GAI2126" s="1"/>
      <c r="GAJ2126" s="1"/>
      <c r="GAK2126" s="1"/>
      <c r="GAL2126" s="1"/>
      <c r="GAM2126" s="1"/>
      <c r="GAN2126" s="1"/>
      <c r="GAO2126" s="1"/>
      <c r="GAP2126" s="1"/>
      <c r="GAQ2126" s="1"/>
      <c r="GAR2126" s="1"/>
      <c r="GAS2126" s="1"/>
      <c r="GAT2126" s="1"/>
      <c r="GAU2126" s="1"/>
      <c r="GAV2126" s="1"/>
      <c r="GAW2126" s="1"/>
      <c r="GAX2126" s="1"/>
      <c r="GAY2126" s="1"/>
      <c r="GAZ2126" s="1"/>
      <c r="GBA2126" s="1"/>
      <c r="GBB2126" s="1"/>
      <c r="GBC2126" s="1"/>
      <c r="GBD2126" s="1"/>
      <c r="GBE2126" s="1"/>
      <c r="GBF2126" s="1"/>
      <c r="GBG2126" s="1"/>
      <c r="GBH2126" s="1"/>
      <c r="GBI2126" s="1"/>
      <c r="GBJ2126" s="1"/>
      <c r="GBK2126" s="1"/>
      <c r="GBL2126" s="1"/>
      <c r="GBM2126" s="1"/>
      <c r="GBN2126" s="1"/>
      <c r="GBO2126" s="1"/>
      <c r="GBP2126" s="1"/>
      <c r="GBQ2126" s="1"/>
      <c r="GBR2126" s="1"/>
      <c r="GBS2126" s="1"/>
      <c r="GBT2126" s="1"/>
      <c r="GBU2126" s="1"/>
      <c r="GBV2126" s="1"/>
      <c r="GBW2126" s="1"/>
      <c r="GBX2126" s="1"/>
      <c r="GBY2126" s="1"/>
      <c r="GBZ2126" s="1"/>
      <c r="GCA2126" s="1"/>
      <c r="GCB2126" s="1"/>
      <c r="GCC2126" s="1"/>
      <c r="GCD2126" s="1"/>
      <c r="GCE2126" s="1"/>
      <c r="GCF2126" s="1"/>
      <c r="GCG2126" s="1"/>
      <c r="GCH2126" s="1"/>
      <c r="GCI2126" s="1"/>
      <c r="GCJ2126" s="1"/>
      <c r="GCK2126" s="1"/>
      <c r="GCL2126" s="1"/>
      <c r="GCM2126" s="1"/>
      <c r="GCN2126" s="1"/>
      <c r="GCO2126" s="1"/>
      <c r="GCP2126" s="1"/>
      <c r="GCQ2126" s="1"/>
      <c r="GCR2126" s="1"/>
      <c r="GCS2126" s="1"/>
      <c r="GCT2126" s="1"/>
      <c r="GCU2126" s="1"/>
      <c r="GCV2126" s="1"/>
      <c r="GCW2126" s="1"/>
      <c r="GCX2126" s="1"/>
      <c r="GCY2126" s="1"/>
      <c r="GCZ2126" s="1"/>
      <c r="GDA2126" s="1"/>
      <c r="GDB2126" s="1"/>
      <c r="GDC2126" s="1"/>
      <c r="GDD2126" s="1"/>
      <c r="GDE2126" s="1"/>
      <c r="GDF2126" s="1"/>
      <c r="GDG2126" s="1"/>
      <c r="GDH2126" s="1"/>
      <c r="GDI2126" s="1"/>
      <c r="GDJ2126" s="1"/>
      <c r="GDK2126" s="1"/>
      <c r="GDL2126" s="1"/>
      <c r="GDM2126" s="1"/>
      <c r="GDN2126" s="1"/>
      <c r="GDO2126" s="1"/>
      <c r="GDP2126" s="1"/>
      <c r="GDQ2126" s="1"/>
      <c r="GDR2126" s="1"/>
      <c r="GDS2126" s="1"/>
      <c r="GDT2126" s="1"/>
      <c r="GDU2126" s="1"/>
      <c r="GDV2126" s="1"/>
      <c r="GDW2126" s="1"/>
      <c r="GDX2126" s="1"/>
      <c r="GDY2126" s="1"/>
      <c r="GDZ2126" s="1"/>
      <c r="GEA2126" s="1"/>
      <c r="GEB2126" s="1"/>
      <c r="GEC2126" s="1"/>
      <c r="GED2126" s="1"/>
      <c r="GEE2126" s="1"/>
      <c r="GEF2126" s="1"/>
      <c r="GEG2126" s="1"/>
      <c r="GEH2126" s="1"/>
      <c r="GEI2126" s="1"/>
      <c r="GEJ2126" s="1"/>
      <c r="GEK2126" s="1"/>
      <c r="GEL2126" s="1"/>
      <c r="GEM2126" s="1"/>
      <c r="GEN2126" s="1"/>
      <c r="GEO2126" s="1"/>
      <c r="GEP2126" s="1"/>
      <c r="GEQ2126" s="1"/>
      <c r="GER2126" s="1"/>
      <c r="GES2126" s="1"/>
      <c r="GET2126" s="1"/>
      <c r="GEU2126" s="1"/>
      <c r="GEV2126" s="1"/>
      <c r="GEW2126" s="1"/>
      <c r="GEX2126" s="1"/>
      <c r="GEY2126" s="1"/>
      <c r="GEZ2126" s="1"/>
      <c r="GFA2126" s="1"/>
      <c r="GFB2126" s="1"/>
      <c r="GFC2126" s="1"/>
      <c r="GFD2126" s="1"/>
      <c r="GFE2126" s="1"/>
      <c r="GFF2126" s="1"/>
      <c r="GFG2126" s="1"/>
      <c r="GFH2126" s="1"/>
      <c r="GFI2126" s="1"/>
      <c r="GFJ2126" s="1"/>
      <c r="GFK2126" s="1"/>
      <c r="GFL2126" s="1"/>
      <c r="GFM2126" s="1"/>
      <c r="GFN2126" s="1"/>
      <c r="GFO2126" s="1"/>
      <c r="GFP2126" s="1"/>
      <c r="GFQ2126" s="1"/>
      <c r="GFR2126" s="1"/>
      <c r="GFS2126" s="1"/>
      <c r="GFT2126" s="1"/>
      <c r="GFU2126" s="1"/>
      <c r="GFV2126" s="1"/>
      <c r="GFW2126" s="1"/>
      <c r="GFX2126" s="1"/>
      <c r="GFY2126" s="1"/>
      <c r="GFZ2126" s="1"/>
      <c r="GGA2126" s="1"/>
      <c r="GGB2126" s="1"/>
      <c r="GGC2126" s="1"/>
      <c r="GGD2126" s="1"/>
      <c r="GGE2126" s="1"/>
      <c r="GGF2126" s="1"/>
      <c r="GGG2126" s="1"/>
      <c r="GGH2126" s="1"/>
      <c r="GGI2126" s="1"/>
      <c r="GGJ2126" s="1"/>
      <c r="GGK2126" s="1"/>
      <c r="GGL2126" s="1"/>
      <c r="GGM2126" s="1"/>
      <c r="GGN2126" s="1"/>
      <c r="GGO2126" s="1"/>
      <c r="GGP2126" s="1"/>
      <c r="GGQ2126" s="1"/>
      <c r="GGR2126" s="1"/>
      <c r="GGS2126" s="1"/>
      <c r="GGT2126" s="1"/>
      <c r="GGU2126" s="1"/>
      <c r="GGV2126" s="1"/>
      <c r="GGW2126" s="1"/>
      <c r="GGX2126" s="1"/>
      <c r="GGY2126" s="1"/>
      <c r="GGZ2126" s="1"/>
      <c r="GHA2126" s="1"/>
      <c r="GHB2126" s="1"/>
      <c r="GHC2126" s="1"/>
      <c r="GHD2126" s="1"/>
      <c r="GHE2126" s="1"/>
      <c r="GHF2126" s="1"/>
      <c r="GHG2126" s="1"/>
      <c r="GHH2126" s="1"/>
      <c r="GHI2126" s="1"/>
      <c r="GHJ2126" s="1"/>
      <c r="GHK2126" s="1"/>
      <c r="GHL2126" s="1"/>
      <c r="GHM2126" s="1"/>
      <c r="GHN2126" s="1"/>
      <c r="GHO2126" s="1"/>
      <c r="GHP2126" s="1"/>
      <c r="GHQ2126" s="1"/>
      <c r="GHR2126" s="1"/>
      <c r="GHS2126" s="1"/>
      <c r="GHT2126" s="1"/>
      <c r="GHU2126" s="1"/>
      <c r="GHV2126" s="1"/>
      <c r="GHW2126" s="1"/>
      <c r="GHX2126" s="1"/>
      <c r="GHY2126" s="1"/>
      <c r="GHZ2126" s="1"/>
      <c r="GIA2126" s="1"/>
      <c r="GIB2126" s="1"/>
      <c r="GIC2126" s="1"/>
      <c r="GID2126" s="1"/>
      <c r="GIE2126" s="1"/>
      <c r="GIF2126" s="1"/>
      <c r="GIG2126" s="1"/>
      <c r="GIH2126" s="1"/>
      <c r="GII2126" s="1"/>
      <c r="GIJ2126" s="1"/>
      <c r="GIK2126" s="1"/>
      <c r="GIL2126" s="1"/>
      <c r="GIM2126" s="1"/>
      <c r="GIN2126" s="1"/>
      <c r="GIO2126" s="1"/>
      <c r="GIP2126" s="1"/>
      <c r="GIQ2126" s="1"/>
      <c r="GIR2126" s="1"/>
      <c r="GIS2126" s="1"/>
      <c r="GIT2126" s="1"/>
      <c r="GIU2126" s="1"/>
      <c r="GIV2126" s="1"/>
      <c r="GIW2126" s="1"/>
      <c r="GIX2126" s="1"/>
      <c r="GIY2126" s="1"/>
      <c r="GIZ2126" s="1"/>
      <c r="GJA2126" s="1"/>
      <c r="GJB2126" s="1"/>
      <c r="GJC2126" s="1"/>
      <c r="GJD2126" s="1"/>
      <c r="GJE2126" s="1"/>
      <c r="GJF2126" s="1"/>
      <c r="GJG2126" s="1"/>
      <c r="GJH2126" s="1"/>
      <c r="GJI2126" s="1"/>
      <c r="GJJ2126" s="1"/>
      <c r="GJK2126" s="1"/>
      <c r="GJL2126" s="1"/>
      <c r="GJM2126" s="1"/>
      <c r="GJN2126" s="1"/>
      <c r="GJO2126" s="1"/>
      <c r="GJP2126" s="1"/>
      <c r="GJQ2126" s="1"/>
      <c r="GJR2126" s="1"/>
      <c r="GJS2126" s="1"/>
      <c r="GJT2126" s="1"/>
      <c r="GJU2126" s="1"/>
      <c r="GJV2126" s="1"/>
      <c r="GJW2126" s="1"/>
      <c r="GJX2126" s="1"/>
      <c r="GJY2126" s="1"/>
      <c r="GJZ2126" s="1"/>
      <c r="GKA2126" s="1"/>
      <c r="GKB2126" s="1"/>
      <c r="GKC2126" s="1"/>
      <c r="GKD2126" s="1"/>
      <c r="GKE2126" s="1"/>
      <c r="GKF2126" s="1"/>
      <c r="GKG2126" s="1"/>
      <c r="GKH2126" s="1"/>
      <c r="GKI2126" s="1"/>
      <c r="GKJ2126" s="1"/>
      <c r="GKK2126" s="1"/>
      <c r="GKL2126" s="1"/>
      <c r="GKM2126" s="1"/>
      <c r="GKN2126" s="1"/>
      <c r="GKO2126" s="1"/>
      <c r="GKP2126" s="1"/>
      <c r="GKQ2126" s="1"/>
      <c r="GKR2126" s="1"/>
      <c r="GKS2126" s="1"/>
      <c r="GKT2126" s="1"/>
      <c r="GKU2126" s="1"/>
      <c r="GKV2126" s="1"/>
      <c r="GKW2126" s="1"/>
      <c r="GKX2126" s="1"/>
      <c r="GKY2126" s="1"/>
      <c r="GKZ2126" s="1"/>
      <c r="GLA2126" s="1"/>
      <c r="GLB2126" s="1"/>
      <c r="GLC2126" s="1"/>
      <c r="GLD2126" s="1"/>
      <c r="GLE2126" s="1"/>
      <c r="GLF2126" s="1"/>
      <c r="GLG2126" s="1"/>
      <c r="GLH2126" s="1"/>
      <c r="GLI2126" s="1"/>
      <c r="GLJ2126" s="1"/>
      <c r="GLK2126" s="1"/>
      <c r="GLL2126" s="1"/>
      <c r="GLM2126" s="1"/>
      <c r="GLN2126" s="1"/>
      <c r="GLO2126" s="1"/>
      <c r="GLP2126" s="1"/>
      <c r="GLQ2126" s="1"/>
      <c r="GLR2126" s="1"/>
      <c r="GLS2126" s="1"/>
      <c r="GLT2126" s="1"/>
      <c r="GLU2126" s="1"/>
      <c r="GLV2126" s="1"/>
      <c r="GLW2126" s="1"/>
      <c r="GLX2126" s="1"/>
      <c r="GLY2126" s="1"/>
      <c r="GLZ2126" s="1"/>
      <c r="GMA2126" s="1"/>
      <c r="GMB2126" s="1"/>
      <c r="GMC2126" s="1"/>
      <c r="GMD2126" s="1"/>
      <c r="GME2126" s="1"/>
      <c r="GMF2126" s="1"/>
      <c r="GMG2126" s="1"/>
      <c r="GMH2126" s="1"/>
      <c r="GMI2126" s="1"/>
      <c r="GMJ2126" s="1"/>
      <c r="GMK2126" s="1"/>
      <c r="GML2126" s="1"/>
      <c r="GMM2126" s="1"/>
      <c r="GMN2126" s="1"/>
      <c r="GMO2126" s="1"/>
      <c r="GMP2126" s="1"/>
      <c r="GMQ2126" s="1"/>
      <c r="GMR2126" s="1"/>
      <c r="GMS2126" s="1"/>
      <c r="GMT2126" s="1"/>
      <c r="GMU2126" s="1"/>
      <c r="GMV2126" s="1"/>
      <c r="GMW2126" s="1"/>
      <c r="GMX2126" s="1"/>
      <c r="GMY2126" s="1"/>
      <c r="GMZ2126" s="1"/>
      <c r="GNA2126" s="1"/>
      <c r="GNB2126" s="1"/>
      <c r="GNC2126" s="1"/>
      <c r="GND2126" s="1"/>
      <c r="GNE2126" s="1"/>
      <c r="GNF2126" s="1"/>
      <c r="GNG2126" s="1"/>
      <c r="GNH2126" s="1"/>
      <c r="GNI2126" s="1"/>
      <c r="GNJ2126" s="1"/>
      <c r="GNK2126" s="1"/>
      <c r="GNL2126" s="1"/>
      <c r="GNM2126" s="1"/>
      <c r="GNN2126" s="1"/>
      <c r="GNO2126" s="1"/>
      <c r="GNP2126" s="1"/>
      <c r="GNQ2126" s="1"/>
      <c r="GNR2126" s="1"/>
      <c r="GNS2126" s="1"/>
      <c r="GNT2126" s="1"/>
      <c r="GNU2126" s="1"/>
      <c r="GNV2126" s="1"/>
      <c r="GNW2126" s="1"/>
      <c r="GNX2126" s="1"/>
      <c r="GNY2126" s="1"/>
      <c r="GNZ2126" s="1"/>
      <c r="GOA2126" s="1"/>
      <c r="GOB2126" s="1"/>
      <c r="GOC2126" s="1"/>
      <c r="GOD2126" s="1"/>
      <c r="GOE2126" s="1"/>
      <c r="GOF2126" s="1"/>
      <c r="GOG2126" s="1"/>
      <c r="GOH2126" s="1"/>
      <c r="GOI2126" s="1"/>
      <c r="GOJ2126" s="1"/>
      <c r="GOK2126" s="1"/>
      <c r="GOL2126" s="1"/>
      <c r="GOM2126" s="1"/>
      <c r="GON2126" s="1"/>
      <c r="GOO2126" s="1"/>
      <c r="GOP2126" s="1"/>
      <c r="GOQ2126" s="1"/>
      <c r="GOR2126" s="1"/>
      <c r="GOS2126" s="1"/>
      <c r="GOT2126" s="1"/>
      <c r="GOU2126" s="1"/>
      <c r="GOV2126" s="1"/>
      <c r="GOW2126" s="1"/>
      <c r="GOX2126" s="1"/>
      <c r="GOY2126" s="1"/>
      <c r="GOZ2126" s="1"/>
      <c r="GPA2126" s="1"/>
      <c r="GPB2126" s="1"/>
      <c r="GPC2126" s="1"/>
      <c r="GPD2126" s="1"/>
      <c r="GPE2126" s="1"/>
      <c r="GPF2126" s="1"/>
      <c r="GPG2126" s="1"/>
      <c r="GPH2126" s="1"/>
      <c r="GPI2126" s="1"/>
      <c r="GPJ2126" s="1"/>
      <c r="GPK2126" s="1"/>
      <c r="GPL2126" s="1"/>
      <c r="GPM2126" s="1"/>
      <c r="GPN2126" s="1"/>
      <c r="GPO2126" s="1"/>
      <c r="GPP2126" s="1"/>
      <c r="GPQ2126" s="1"/>
      <c r="GPR2126" s="1"/>
      <c r="GPS2126" s="1"/>
      <c r="GPT2126" s="1"/>
      <c r="GPU2126" s="1"/>
      <c r="GPV2126" s="1"/>
      <c r="GPW2126" s="1"/>
      <c r="GPX2126" s="1"/>
      <c r="GPY2126" s="1"/>
      <c r="GPZ2126" s="1"/>
      <c r="GQA2126" s="1"/>
      <c r="GQB2126" s="1"/>
      <c r="GQC2126" s="1"/>
      <c r="GQD2126" s="1"/>
      <c r="GQE2126" s="1"/>
      <c r="GQF2126" s="1"/>
      <c r="GQG2126" s="1"/>
      <c r="GQH2126" s="1"/>
      <c r="GQI2126" s="1"/>
      <c r="GQJ2126" s="1"/>
      <c r="GQK2126" s="1"/>
      <c r="GQL2126" s="1"/>
      <c r="GQM2126" s="1"/>
      <c r="GQN2126" s="1"/>
      <c r="GQO2126" s="1"/>
      <c r="GQP2126" s="1"/>
      <c r="GQQ2126" s="1"/>
      <c r="GQR2126" s="1"/>
      <c r="GQS2126" s="1"/>
      <c r="GQT2126" s="1"/>
      <c r="GQU2126" s="1"/>
      <c r="GQV2126" s="1"/>
      <c r="GQW2126" s="1"/>
      <c r="GQX2126" s="1"/>
      <c r="GQY2126" s="1"/>
      <c r="GQZ2126" s="1"/>
      <c r="GRA2126" s="1"/>
      <c r="GRB2126" s="1"/>
      <c r="GRC2126" s="1"/>
      <c r="GRD2126" s="1"/>
      <c r="GRE2126" s="1"/>
      <c r="GRF2126" s="1"/>
      <c r="GRG2126" s="1"/>
      <c r="GRH2126" s="1"/>
      <c r="GRI2126" s="1"/>
      <c r="GRJ2126" s="1"/>
      <c r="GRK2126" s="1"/>
      <c r="GRL2126" s="1"/>
      <c r="GRM2126" s="1"/>
      <c r="GRN2126" s="1"/>
      <c r="GRO2126" s="1"/>
      <c r="GRP2126" s="1"/>
      <c r="GRQ2126" s="1"/>
      <c r="GRR2126" s="1"/>
      <c r="GRS2126" s="1"/>
      <c r="GRT2126" s="1"/>
      <c r="GRU2126" s="1"/>
      <c r="GRV2126" s="1"/>
      <c r="GRW2126" s="1"/>
      <c r="GRX2126" s="1"/>
      <c r="GRY2126" s="1"/>
      <c r="GRZ2126" s="1"/>
      <c r="GSA2126" s="1"/>
      <c r="GSB2126" s="1"/>
      <c r="GSC2126" s="1"/>
      <c r="GSD2126" s="1"/>
      <c r="GSE2126" s="1"/>
      <c r="GSF2126" s="1"/>
      <c r="GSG2126" s="1"/>
      <c r="GSH2126" s="1"/>
      <c r="GSI2126" s="1"/>
      <c r="GSJ2126" s="1"/>
      <c r="GSK2126" s="1"/>
      <c r="GSL2126" s="1"/>
      <c r="GSM2126" s="1"/>
      <c r="GSN2126" s="1"/>
      <c r="GSO2126" s="1"/>
      <c r="GSP2126" s="1"/>
      <c r="GSQ2126" s="1"/>
      <c r="GSR2126" s="1"/>
      <c r="GSS2126" s="1"/>
      <c r="GST2126" s="1"/>
      <c r="GSU2126" s="1"/>
      <c r="GSV2126" s="1"/>
      <c r="GSW2126" s="1"/>
      <c r="GSX2126" s="1"/>
      <c r="GSY2126" s="1"/>
      <c r="GSZ2126" s="1"/>
      <c r="GTA2126" s="1"/>
      <c r="GTB2126" s="1"/>
      <c r="GTC2126" s="1"/>
      <c r="GTD2126" s="1"/>
      <c r="GTE2126" s="1"/>
      <c r="GTF2126" s="1"/>
      <c r="GTG2126" s="1"/>
      <c r="GTH2126" s="1"/>
      <c r="GTI2126" s="1"/>
      <c r="GTJ2126" s="1"/>
      <c r="GTK2126" s="1"/>
      <c r="GTL2126" s="1"/>
      <c r="GTM2126" s="1"/>
      <c r="GTN2126" s="1"/>
      <c r="GTO2126" s="1"/>
      <c r="GTP2126" s="1"/>
      <c r="GTQ2126" s="1"/>
      <c r="GTR2126" s="1"/>
      <c r="GTS2126" s="1"/>
      <c r="GTT2126" s="1"/>
      <c r="GTU2126" s="1"/>
      <c r="GTV2126" s="1"/>
      <c r="GTW2126" s="1"/>
      <c r="GTX2126" s="1"/>
      <c r="GTY2126" s="1"/>
      <c r="GTZ2126" s="1"/>
      <c r="GUA2126" s="1"/>
      <c r="GUB2126" s="1"/>
      <c r="GUC2126" s="1"/>
      <c r="GUD2126" s="1"/>
      <c r="GUE2126" s="1"/>
      <c r="GUF2126" s="1"/>
      <c r="GUG2126" s="1"/>
      <c r="GUH2126" s="1"/>
      <c r="GUI2126" s="1"/>
      <c r="GUJ2126" s="1"/>
      <c r="GUK2126" s="1"/>
      <c r="GUL2126" s="1"/>
      <c r="GUM2126" s="1"/>
      <c r="GUN2126" s="1"/>
      <c r="GUO2126" s="1"/>
      <c r="GUP2126" s="1"/>
      <c r="GUQ2126" s="1"/>
      <c r="GUR2126" s="1"/>
      <c r="GUS2126" s="1"/>
      <c r="GUT2126" s="1"/>
      <c r="GUU2126" s="1"/>
      <c r="GUV2126" s="1"/>
      <c r="GUW2126" s="1"/>
      <c r="GUX2126" s="1"/>
      <c r="GUY2126" s="1"/>
      <c r="GUZ2126" s="1"/>
      <c r="GVA2126" s="1"/>
      <c r="GVB2126" s="1"/>
      <c r="GVC2126" s="1"/>
      <c r="GVD2126" s="1"/>
      <c r="GVE2126" s="1"/>
      <c r="GVF2126" s="1"/>
      <c r="GVG2126" s="1"/>
      <c r="GVH2126" s="1"/>
      <c r="GVI2126" s="1"/>
      <c r="GVJ2126" s="1"/>
      <c r="GVK2126" s="1"/>
      <c r="GVL2126" s="1"/>
      <c r="GVM2126" s="1"/>
      <c r="GVN2126" s="1"/>
      <c r="GVO2126" s="1"/>
      <c r="GVP2126" s="1"/>
      <c r="GVQ2126" s="1"/>
      <c r="GVR2126" s="1"/>
      <c r="GVS2126" s="1"/>
      <c r="GVT2126" s="1"/>
      <c r="GVU2126" s="1"/>
      <c r="GVV2126" s="1"/>
      <c r="GVW2126" s="1"/>
      <c r="GVX2126" s="1"/>
      <c r="GVY2126" s="1"/>
      <c r="GVZ2126" s="1"/>
      <c r="GWA2126" s="1"/>
      <c r="GWB2126" s="1"/>
      <c r="GWC2126" s="1"/>
      <c r="GWD2126" s="1"/>
      <c r="GWE2126" s="1"/>
      <c r="GWF2126" s="1"/>
      <c r="GWG2126" s="1"/>
      <c r="GWH2126" s="1"/>
      <c r="GWI2126" s="1"/>
      <c r="GWJ2126" s="1"/>
      <c r="GWK2126" s="1"/>
      <c r="GWL2126" s="1"/>
      <c r="GWM2126" s="1"/>
      <c r="GWN2126" s="1"/>
      <c r="GWO2126" s="1"/>
      <c r="GWP2126" s="1"/>
      <c r="GWQ2126" s="1"/>
      <c r="GWR2126" s="1"/>
      <c r="GWS2126" s="1"/>
      <c r="GWT2126" s="1"/>
      <c r="GWU2126" s="1"/>
      <c r="GWV2126" s="1"/>
      <c r="GWW2126" s="1"/>
      <c r="GWX2126" s="1"/>
      <c r="GWY2126" s="1"/>
      <c r="GWZ2126" s="1"/>
      <c r="GXA2126" s="1"/>
      <c r="GXB2126" s="1"/>
      <c r="GXC2126" s="1"/>
      <c r="GXD2126" s="1"/>
      <c r="GXE2126" s="1"/>
      <c r="GXF2126" s="1"/>
      <c r="GXG2126" s="1"/>
      <c r="GXH2126" s="1"/>
      <c r="GXI2126" s="1"/>
      <c r="GXJ2126" s="1"/>
      <c r="GXK2126" s="1"/>
      <c r="GXL2126" s="1"/>
      <c r="GXM2126" s="1"/>
      <c r="GXN2126" s="1"/>
      <c r="GXO2126" s="1"/>
      <c r="GXP2126" s="1"/>
      <c r="GXQ2126" s="1"/>
      <c r="GXR2126" s="1"/>
      <c r="GXS2126" s="1"/>
      <c r="GXT2126" s="1"/>
      <c r="GXU2126" s="1"/>
      <c r="GXV2126" s="1"/>
      <c r="GXW2126" s="1"/>
      <c r="GXX2126" s="1"/>
      <c r="GXY2126" s="1"/>
      <c r="GXZ2126" s="1"/>
      <c r="GYA2126" s="1"/>
      <c r="GYB2126" s="1"/>
      <c r="GYC2126" s="1"/>
      <c r="GYD2126" s="1"/>
      <c r="GYE2126" s="1"/>
      <c r="GYF2126" s="1"/>
      <c r="GYG2126" s="1"/>
      <c r="GYH2126" s="1"/>
      <c r="GYI2126" s="1"/>
      <c r="GYJ2126" s="1"/>
      <c r="GYK2126" s="1"/>
      <c r="GYL2126" s="1"/>
      <c r="GYM2126" s="1"/>
      <c r="GYN2126" s="1"/>
      <c r="GYO2126" s="1"/>
      <c r="GYP2126" s="1"/>
      <c r="GYQ2126" s="1"/>
      <c r="GYR2126" s="1"/>
      <c r="GYS2126" s="1"/>
      <c r="GYT2126" s="1"/>
      <c r="GYU2126" s="1"/>
      <c r="GYV2126" s="1"/>
      <c r="GYW2126" s="1"/>
      <c r="GYX2126" s="1"/>
      <c r="GYY2126" s="1"/>
      <c r="GYZ2126" s="1"/>
      <c r="GZA2126" s="1"/>
      <c r="GZB2126" s="1"/>
      <c r="GZC2126" s="1"/>
      <c r="GZD2126" s="1"/>
      <c r="GZE2126" s="1"/>
      <c r="GZF2126" s="1"/>
      <c r="GZG2126" s="1"/>
      <c r="GZH2126" s="1"/>
      <c r="GZI2126" s="1"/>
      <c r="GZJ2126" s="1"/>
      <c r="GZK2126" s="1"/>
      <c r="GZL2126" s="1"/>
      <c r="GZM2126" s="1"/>
      <c r="GZN2126" s="1"/>
      <c r="GZO2126" s="1"/>
      <c r="GZP2126" s="1"/>
      <c r="GZQ2126" s="1"/>
      <c r="GZR2126" s="1"/>
      <c r="GZS2126" s="1"/>
      <c r="GZT2126" s="1"/>
      <c r="GZU2126" s="1"/>
      <c r="GZV2126" s="1"/>
      <c r="GZW2126" s="1"/>
      <c r="GZX2126" s="1"/>
      <c r="GZY2126" s="1"/>
      <c r="GZZ2126" s="1"/>
      <c r="HAA2126" s="1"/>
      <c r="HAB2126" s="1"/>
      <c r="HAC2126" s="1"/>
      <c r="HAD2126" s="1"/>
      <c r="HAE2126" s="1"/>
      <c r="HAF2126" s="1"/>
      <c r="HAG2126" s="1"/>
      <c r="HAH2126" s="1"/>
      <c r="HAI2126" s="1"/>
      <c r="HAJ2126" s="1"/>
      <c r="HAK2126" s="1"/>
      <c r="HAL2126" s="1"/>
      <c r="HAM2126" s="1"/>
      <c r="HAN2126" s="1"/>
      <c r="HAO2126" s="1"/>
      <c r="HAP2126" s="1"/>
      <c r="HAQ2126" s="1"/>
      <c r="HAR2126" s="1"/>
      <c r="HAS2126" s="1"/>
      <c r="HAT2126" s="1"/>
      <c r="HAU2126" s="1"/>
      <c r="HAV2126" s="1"/>
      <c r="HAW2126" s="1"/>
      <c r="HAX2126" s="1"/>
      <c r="HAY2126" s="1"/>
      <c r="HAZ2126" s="1"/>
      <c r="HBA2126" s="1"/>
      <c r="HBB2126" s="1"/>
      <c r="HBC2126" s="1"/>
      <c r="HBD2126" s="1"/>
      <c r="HBE2126" s="1"/>
      <c r="HBF2126" s="1"/>
      <c r="HBG2126" s="1"/>
      <c r="HBH2126" s="1"/>
      <c r="HBI2126" s="1"/>
      <c r="HBJ2126" s="1"/>
      <c r="HBK2126" s="1"/>
      <c r="HBL2126" s="1"/>
      <c r="HBM2126" s="1"/>
      <c r="HBN2126" s="1"/>
      <c r="HBO2126" s="1"/>
      <c r="HBP2126" s="1"/>
      <c r="HBQ2126" s="1"/>
      <c r="HBR2126" s="1"/>
      <c r="HBS2126" s="1"/>
      <c r="HBT2126" s="1"/>
      <c r="HBU2126" s="1"/>
      <c r="HBV2126" s="1"/>
      <c r="HBW2126" s="1"/>
      <c r="HBX2126" s="1"/>
      <c r="HBY2126" s="1"/>
      <c r="HBZ2126" s="1"/>
      <c r="HCA2126" s="1"/>
      <c r="HCB2126" s="1"/>
      <c r="HCC2126" s="1"/>
      <c r="HCD2126" s="1"/>
      <c r="HCE2126" s="1"/>
      <c r="HCF2126" s="1"/>
      <c r="HCG2126" s="1"/>
      <c r="HCH2126" s="1"/>
      <c r="HCI2126" s="1"/>
      <c r="HCJ2126" s="1"/>
      <c r="HCK2126" s="1"/>
      <c r="HCL2126" s="1"/>
      <c r="HCM2126" s="1"/>
      <c r="HCN2126" s="1"/>
      <c r="HCO2126" s="1"/>
      <c r="HCP2126" s="1"/>
      <c r="HCQ2126" s="1"/>
      <c r="HCR2126" s="1"/>
      <c r="HCS2126" s="1"/>
      <c r="HCT2126" s="1"/>
      <c r="HCU2126" s="1"/>
      <c r="HCV2126" s="1"/>
      <c r="HCW2126" s="1"/>
      <c r="HCX2126" s="1"/>
      <c r="HCY2126" s="1"/>
      <c r="HCZ2126" s="1"/>
      <c r="HDA2126" s="1"/>
      <c r="HDB2126" s="1"/>
      <c r="HDC2126" s="1"/>
      <c r="HDD2126" s="1"/>
      <c r="HDE2126" s="1"/>
      <c r="HDF2126" s="1"/>
      <c r="HDG2126" s="1"/>
      <c r="HDH2126" s="1"/>
      <c r="HDI2126" s="1"/>
      <c r="HDJ2126" s="1"/>
      <c r="HDK2126" s="1"/>
      <c r="HDL2126" s="1"/>
      <c r="HDM2126" s="1"/>
      <c r="HDN2126" s="1"/>
      <c r="HDO2126" s="1"/>
      <c r="HDP2126" s="1"/>
      <c r="HDQ2126" s="1"/>
      <c r="HDR2126" s="1"/>
      <c r="HDS2126" s="1"/>
      <c r="HDT2126" s="1"/>
      <c r="HDU2126" s="1"/>
      <c r="HDV2126" s="1"/>
      <c r="HDW2126" s="1"/>
      <c r="HDX2126" s="1"/>
      <c r="HDY2126" s="1"/>
      <c r="HDZ2126" s="1"/>
      <c r="HEA2126" s="1"/>
      <c r="HEB2126" s="1"/>
      <c r="HEC2126" s="1"/>
      <c r="HED2126" s="1"/>
      <c r="HEE2126" s="1"/>
      <c r="HEF2126" s="1"/>
      <c r="HEG2126" s="1"/>
      <c r="HEH2126" s="1"/>
      <c r="HEI2126" s="1"/>
      <c r="HEJ2126" s="1"/>
      <c r="HEK2126" s="1"/>
      <c r="HEL2126" s="1"/>
      <c r="HEM2126" s="1"/>
      <c r="HEN2126" s="1"/>
      <c r="HEO2126" s="1"/>
      <c r="HEP2126" s="1"/>
      <c r="HEQ2126" s="1"/>
      <c r="HER2126" s="1"/>
      <c r="HES2126" s="1"/>
      <c r="HET2126" s="1"/>
      <c r="HEU2126" s="1"/>
      <c r="HEV2126" s="1"/>
      <c r="HEW2126" s="1"/>
      <c r="HEX2126" s="1"/>
      <c r="HEY2126" s="1"/>
      <c r="HEZ2126" s="1"/>
      <c r="HFA2126" s="1"/>
      <c r="HFB2126" s="1"/>
      <c r="HFC2126" s="1"/>
      <c r="HFD2126" s="1"/>
      <c r="HFE2126" s="1"/>
      <c r="HFF2126" s="1"/>
      <c r="HFG2126" s="1"/>
      <c r="HFH2126" s="1"/>
      <c r="HFI2126" s="1"/>
      <c r="HFJ2126" s="1"/>
      <c r="HFK2126" s="1"/>
      <c r="HFL2126" s="1"/>
      <c r="HFM2126" s="1"/>
      <c r="HFN2126" s="1"/>
      <c r="HFO2126" s="1"/>
      <c r="HFP2126" s="1"/>
      <c r="HFQ2126" s="1"/>
      <c r="HFR2126" s="1"/>
      <c r="HFS2126" s="1"/>
      <c r="HFT2126" s="1"/>
      <c r="HFU2126" s="1"/>
      <c r="HFV2126" s="1"/>
      <c r="HFW2126" s="1"/>
      <c r="HFX2126" s="1"/>
      <c r="HFY2126" s="1"/>
      <c r="HFZ2126" s="1"/>
      <c r="HGA2126" s="1"/>
      <c r="HGB2126" s="1"/>
      <c r="HGC2126" s="1"/>
      <c r="HGD2126" s="1"/>
      <c r="HGE2126" s="1"/>
      <c r="HGF2126" s="1"/>
      <c r="HGG2126" s="1"/>
      <c r="HGH2126" s="1"/>
      <c r="HGI2126" s="1"/>
      <c r="HGJ2126" s="1"/>
      <c r="HGK2126" s="1"/>
      <c r="HGL2126" s="1"/>
      <c r="HGM2126" s="1"/>
      <c r="HGN2126" s="1"/>
      <c r="HGO2126" s="1"/>
      <c r="HGP2126" s="1"/>
      <c r="HGQ2126" s="1"/>
      <c r="HGR2126" s="1"/>
      <c r="HGS2126" s="1"/>
      <c r="HGT2126" s="1"/>
      <c r="HGU2126" s="1"/>
      <c r="HGV2126" s="1"/>
      <c r="HGW2126" s="1"/>
      <c r="HGX2126" s="1"/>
      <c r="HGY2126" s="1"/>
      <c r="HGZ2126" s="1"/>
      <c r="HHA2126" s="1"/>
      <c r="HHB2126" s="1"/>
      <c r="HHC2126" s="1"/>
      <c r="HHD2126" s="1"/>
      <c r="HHE2126" s="1"/>
      <c r="HHF2126" s="1"/>
      <c r="HHG2126" s="1"/>
      <c r="HHH2126" s="1"/>
      <c r="HHI2126" s="1"/>
      <c r="HHJ2126" s="1"/>
      <c r="HHK2126" s="1"/>
      <c r="HHL2126" s="1"/>
      <c r="HHM2126" s="1"/>
      <c r="HHN2126" s="1"/>
      <c r="HHO2126" s="1"/>
      <c r="HHP2126" s="1"/>
      <c r="HHQ2126" s="1"/>
      <c r="HHR2126" s="1"/>
      <c r="HHS2126" s="1"/>
      <c r="HHT2126" s="1"/>
      <c r="HHU2126" s="1"/>
      <c r="HHV2126" s="1"/>
      <c r="HHW2126" s="1"/>
      <c r="HHX2126" s="1"/>
      <c r="HHY2126" s="1"/>
      <c r="HHZ2126" s="1"/>
      <c r="HIA2126" s="1"/>
      <c r="HIB2126" s="1"/>
      <c r="HIC2126" s="1"/>
      <c r="HID2126" s="1"/>
      <c r="HIE2126" s="1"/>
      <c r="HIF2126" s="1"/>
      <c r="HIG2126" s="1"/>
      <c r="HIH2126" s="1"/>
      <c r="HII2126" s="1"/>
      <c r="HIJ2126" s="1"/>
      <c r="HIK2126" s="1"/>
      <c r="HIL2126" s="1"/>
      <c r="HIM2126" s="1"/>
      <c r="HIN2126" s="1"/>
      <c r="HIO2126" s="1"/>
      <c r="HIP2126" s="1"/>
      <c r="HIQ2126" s="1"/>
      <c r="HIR2126" s="1"/>
      <c r="HIS2126" s="1"/>
      <c r="HIT2126" s="1"/>
      <c r="HIU2126" s="1"/>
      <c r="HIV2126" s="1"/>
      <c r="HIW2126" s="1"/>
      <c r="HIX2126" s="1"/>
      <c r="HIY2126" s="1"/>
      <c r="HIZ2126" s="1"/>
      <c r="HJA2126" s="1"/>
      <c r="HJB2126" s="1"/>
      <c r="HJC2126" s="1"/>
      <c r="HJD2126" s="1"/>
      <c r="HJE2126" s="1"/>
      <c r="HJF2126" s="1"/>
      <c r="HJG2126" s="1"/>
      <c r="HJH2126" s="1"/>
      <c r="HJI2126" s="1"/>
      <c r="HJJ2126" s="1"/>
      <c r="HJK2126" s="1"/>
      <c r="HJL2126" s="1"/>
      <c r="HJM2126" s="1"/>
      <c r="HJN2126" s="1"/>
      <c r="HJO2126" s="1"/>
      <c r="HJP2126" s="1"/>
      <c r="HJQ2126" s="1"/>
      <c r="HJR2126" s="1"/>
      <c r="HJS2126" s="1"/>
      <c r="HJT2126" s="1"/>
      <c r="HJU2126" s="1"/>
      <c r="HJV2126" s="1"/>
      <c r="HJW2126" s="1"/>
      <c r="HJX2126" s="1"/>
      <c r="HJY2126" s="1"/>
      <c r="HJZ2126" s="1"/>
      <c r="HKA2126" s="1"/>
      <c r="HKB2126" s="1"/>
      <c r="HKC2126" s="1"/>
      <c r="HKD2126" s="1"/>
      <c r="HKE2126" s="1"/>
      <c r="HKF2126" s="1"/>
      <c r="HKG2126" s="1"/>
      <c r="HKH2126" s="1"/>
      <c r="HKI2126" s="1"/>
      <c r="HKJ2126" s="1"/>
      <c r="HKK2126" s="1"/>
      <c r="HKL2126" s="1"/>
      <c r="HKM2126" s="1"/>
      <c r="HKN2126" s="1"/>
      <c r="HKO2126" s="1"/>
      <c r="HKP2126" s="1"/>
      <c r="HKQ2126" s="1"/>
      <c r="HKR2126" s="1"/>
      <c r="HKS2126" s="1"/>
      <c r="HKT2126" s="1"/>
      <c r="HKU2126" s="1"/>
      <c r="HKV2126" s="1"/>
      <c r="HKW2126" s="1"/>
      <c r="HKX2126" s="1"/>
      <c r="HKY2126" s="1"/>
      <c r="HKZ2126" s="1"/>
      <c r="HLA2126" s="1"/>
      <c r="HLB2126" s="1"/>
      <c r="HLC2126" s="1"/>
      <c r="HLD2126" s="1"/>
      <c r="HLE2126" s="1"/>
      <c r="HLF2126" s="1"/>
      <c r="HLG2126" s="1"/>
      <c r="HLH2126" s="1"/>
      <c r="HLI2126" s="1"/>
      <c r="HLJ2126" s="1"/>
      <c r="HLK2126" s="1"/>
      <c r="HLL2126" s="1"/>
      <c r="HLM2126" s="1"/>
      <c r="HLN2126" s="1"/>
      <c r="HLO2126" s="1"/>
      <c r="HLP2126" s="1"/>
      <c r="HLQ2126" s="1"/>
      <c r="HLR2126" s="1"/>
      <c r="HLS2126" s="1"/>
      <c r="HLT2126" s="1"/>
      <c r="HLU2126" s="1"/>
      <c r="HLV2126" s="1"/>
      <c r="HLW2126" s="1"/>
      <c r="HLX2126" s="1"/>
      <c r="HLY2126" s="1"/>
      <c r="HLZ2126" s="1"/>
      <c r="HMA2126" s="1"/>
      <c r="HMB2126" s="1"/>
      <c r="HMC2126" s="1"/>
      <c r="HMD2126" s="1"/>
      <c r="HME2126" s="1"/>
      <c r="HMF2126" s="1"/>
      <c r="HMG2126" s="1"/>
      <c r="HMH2126" s="1"/>
      <c r="HMI2126" s="1"/>
      <c r="HMJ2126" s="1"/>
      <c r="HMK2126" s="1"/>
      <c r="HML2126" s="1"/>
      <c r="HMM2126" s="1"/>
      <c r="HMN2126" s="1"/>
      <c r="HMO2126" s="1"/>
      <c r="HMP2126" s="1"/>
      <c r="HMQ2126" s="1"/>
      <c r="HMR2126" s="1"/>
      <c r="HMS2126" s="1"/>
      <c r="HMT2126" s="1"/>
      <c r="HMU2126" s="1"/>
      <c r="HMV2126" s="1"/>
      <c r="HMW2126" s="1"/>
      <c r="HMX2126" s="1"/>
      <c r="HMY2126" s="1"/>
      <c r="HMZ2126" s="1"/>
      <c r="HNA2126" s="1"/>
      <c r="HNB2126" s="1"/>
      <c r="HNC2126" s="1"/>
      <c r="HND2126" s="1"/>
      <c r="HNE2126" s="1"/>
      <c r="HNF2126" s="1"/>
      <c r="HNG2126" s="1"/>
      <c r="HNH2126" s="1"/>
      <c r="HNI2126" s="1"/>
      <c r="HNJ2126" s="1"/>
      <c r="HNK2126" s="1"/>
      <c r="HNL2126" s="1"/>
      <c r="HNM2126" s="1"/>
      <c r="HNN2126" s="1"/>
      <c r="HNO2126" s="1"/>
      <c r="HNP2126" s="1"/>
      <c r="HNQ2126" s="1"/>
      <c r="HNR2126" s="1"/>
      <c r="HNS2126" s="1"/>
      <c r="HNT2126" s="1"/>
      <c r="HNU2126" s="1"/>
      <c r="HNV2126" s="1"/>
      <c r="HNW2126" s="1"/>
      <c r="HNX2126" s="1"/>
      <c r="HNY2126" s="1"/>
      <c r="HNZ2126" s="1"/>
      <c r="HOA2126" s="1"/>
      <c r="HOB2126" s="1"/>
      <c r="HOC2126" s="1"/>
      <c r="HOD2126" s="1"/>
      <c r="HOE2126" s="1"/>
      <c r="HOF2126" s="1"/>
      <c r="HOG2126" s="1"/>
      <c r="HOH2126" s="1"/>
      <c r="HOI2126" s="1"/>
      <c r="HOJ2126" s="1"/>
      <c r="HOK2126" s="1"/>
      <c r="HOL2126" s="1"/>
      <c r="HOM2126" s="1"/>
      <c r="HON2126" s="1"/>
      <c r="HOO2126" s="1"/>
      <c r="HOP2126" s="1"/>
      <c r="HOQ2126" s="1"/>
      <c r="HOR2126" s="1"/>
      <c r="HOS2126" s="1"/>
      <c r="HOT2126" s="1"/>
      <c r="HOU2126" s="1"/>
      <c r="HOV2126" s="1"/>
      <c r="HOW2126" s="1"/>
      <c r="HOX2126" s="1"/>
      <c r="HOY2126" s="1"/>
      <c r="HOZ2126" s="1"/>
      <c r="HPA2126" s="1"/>
      <c r="HPB2126" s="1"/>
      <c r="HPC2126" s="1"/>
      <c r="HPD2126" s="1"/>
      <c r="HPE2126" s="1"/>
      <c r="HPF2126" s="1"/>
      <c r="HPG2126" s="1"/>
      <c r="HPH2126" s="1"/>
      <c r="HPI2126" s="1"/>
      <c r="HPJ2126" s="1"/>
      <c r="HPK2126" s="1"/>
      <c r="HPL2126" s="1"/>
      <c r="HPM2126" s="1"/>
      <c r="HPN2126" s="1"/>
      <c r="HPO2126" s="1"/>
      <c r="HPP2126" s="1"/>
      <c r="HPQ2126" s="1"/>
      <c r="HPR2126" s="1"/>
      <c r="HPS2126" s="1"/>
      <c r="HPT2126" s="1"/>
      <c r="HPU2126" s="1"/>
      <c r="HPV2126" s="1"/>
      <c r="HPW2126" s="1"/>
      <c r="HPX2126" s="1"/>
      <c r="HPY2126" s="1"/>
      <c r="HPZ2126" s="1"/>
      <c r="HQA2126" s="1"/>
      <c r="HQB2126" s="1"/>
      <c r="HQC2126" s="1"/>
      <c r="HQD2126" s="1"/>
      <c r="HQE2126" s="1"/>
      <c r="HQF2126" s="1"/>
      <c r="HQG2126" s="1"/>
      <c r="HQH2126" s="1"/>
      <c r="HQI2126" s="1"/>
      <c r="HQJ2126" s="1"/>
      <c r="HQK2126" s="1"/>
      <c r="HQL2126" s="1"/>
      <c r="HQM2126" s="1"/>
      <c r="HQN2126" s="1"/>
      <c r="HQO2126" s="1"/>
      <c r="HQP2126" s="1"/>
      <c r="HQQ2126" s="1"/>
      <c r="HQR2126" s="1"/>
      <c r="HQS2126" s="1"/>
      <c r="HQT2126" s="1"/>
      <c r="HQU2126" s="1"/>
      <c r="HQV2126" s="1"/>
      <c r="HQW2126" s="1"/>
      <c r="HQX2126" s="1"/>
      <c r="HQY2126" s="1"/>
      <c r="HQZ2126" s="1"/>
      <c r="HRA2126" s="1"/>
      <c r="HRB2126" s="1"/>
      <c r="HRC2126" s="1"/>
      <c r="HRD2126" s="1"/>
      <c r="HRE2126" s="1"/>
      <c r="HRF2126" s="1"/>
      <c r="HRG2126" s="1"/>
      <c r="HRH2126" s="1"/>
      <c r="HRI2126" s="1"/>
      <c r="HRJ2126" s="1"/>
      <c r="HRK2126" s="1"/>
      <c r="HRL2126" s="1"/>
      <c r="HRM2126" s="1"/>
      <c r="HRN2126" s="1"/>
      <c r="HRO2126" s="1"/>
      <c r="HRP2126" s="1"/>
      <c r="HRQ2126" s="1"/>
      <c r="HRR2126" s="1"/>
      <c r="HRS2126" s="1"/>
      <c r="HRT2126" s="1"/>
      <c r="HRU2126" s="1"/>
      <c r="HRV2126" s="1"/>
      <c r="HRW2126" s="1"/>
      <c r="HRX2126" s="1"/>
      <c r="HRY2126" s="1"/>
      <c r="HRZ2126" s="1"/>
      <c r="HSA2126" s="1"/>
      <c r="HSB2126" s="1"/>
      <c r="HSC2126" s="1"/>
      <c r="HSD2126" s="1"/>
      <c r="HSE2126" s="1"/>
      <c r="HSF2126" s="1"/>
      <c r="HSG2126" s="1"/>
      <c r="HSH2126" s="1"/>
      <c r="HSI2126" s="1"/>
      <c r="HSJ2126" s="1"/>
      <c r="HSK2126" s="1"/>
      <c r="HSL2126" s="1"/>
      <c r="HSM2126" s="1"/>
      <c r="HSN2126" s="1"/>
      <c r="HSO2126" s="1"/>
      <c r="HSP2126" s="1"/>
      <c r="HSQ2126" s="1"/>
      <c r="HSR2126" s="1"/>
      <c r="HSS2126" s="1"/>
      <c r="HST2126" s="1"/>
      <c r="HSU2126" s="1"/>
      <c r="HSV2126" s="1"/>
      <c r="HSW2126" s="1"/>
      <c r="HSX2126" s="1"/>
      <c r="HSY2126" s="1"/>
      <c r="HSZ2126" s="1"/>
      <c r="HTA2126" s="1"/>
      <c r="HTB2126" s="1"/>
      <c r="HTC2126" s="1"/>
      <c r="HTD2126" s="1"/>
      <c r="HTE2126" s="1"/>
      <c r="HTF2126" s="1"/>
      <c r="HTG2126" s="1"/>
      <c r="HTH2126" s="1"/>
      <c r="HTI2126" s="1"/>
      <c r="HTJ2126" s="1"/>
      <c r="HTK2126" s="1"/>
      <c r="HTL2126" s="1"/>
      <c r="HTM2126" s="1"/>
      <c r="HTN2126" s="1"/>
      <c r="HTO2126" s="1"/>
      <c r="HTP2126" s="1"/>
      <c r="HTQ2126" s="1"/>
      <c r="HTR2126" s="1"/>
      <c r="HTS2126" s="1"/>
      <c r="HTT2126" s="1"/>
      <c r="HTU2126" s="1"/>
      <c r="HTV2126" s="1"/>
      <c r="HTW2126" s="1"/>
      <c r="HTX2126" s="1"/>
      <c r="HTY2126" s="1"/>
      <c r="HTZ2126" s="1"/>
      <c r="HUA2126" s="1"/>
      <c r="HUB2126" s="1"/>
      <c r="HUC2126" s="1"/>
      <c r="HUD2126" s="1"/>
      <c r="HUE2126" s="1"/>
      <c r="HUF2126" s="1"/>
      <c r="HUG2126" s="1"/>
      <c r="HUH2126" s="1"/>
      <c r="HUI2126" s="1"/>
      <c r="HUJ2126" s="1"/>
      <c r="HUK2126" s="1"/>
      <c r="HUL2126" s="1"/>
      <c r="HUM2126" s="1"/>
      <c r="HUN2126" s="1"/>
      <c r="HUO2126" s="1"/>
      <c r="HUP2126" s="1"/>
      <c r="HUQ2126" s="1"/>
      <c r="HUR2126" s="1"/>
      <c r="HUS2126" s="1"/>
      <c r="HUT2126" s="1"/>
      <c r="HUU2126" s="1"/>
      <c r="HUV2126" s="1"/>
      <c r="HUW2126" s="1"/>
      <c r="HUX2126" s="1"/>
      <c r="HUY2126" s="1"/>
      <c r="HUZ2126" s="1"/>
      <c r="HVA2126" s="1"/>
      <c r="HVB2126" s="1"/>
      <c r="HVC2126" s="1"/>
      <c r="HVD2126" s="1"/>
      <c r="HVE2126" s="1"/>
      <c r="HVF2126" s="1"/>
      <c r="HVG2126" s="1"/>
      <c r="HVH2126" s="1"/>
      <c r="HVI2126" s="1"/>
      <c r="HVJ2126" s="1"/>
      <c r="HVK2126" s="1"/>
      <c r="HVL2126" s="1"/>
      <c r="HVM2126" s="1"/>
      <c r="HVN2126" s="1"/>
      <c r="HVO2126" s="1"/>
      <c r="HVP2126" s="1"/>
      <c r="HVQ2126" s="1"/>
      <c r="HVR2126" s="1"/>
      <c r="HVS2126" s="1"/>
      <c r="HVT2126" s="1"/>
      <c r="HVU2126" s="1"/>
      <c r="HVV2126" s="1"/>
      <c r="HVW2126" s="1"/>
      <c r="HVX2126" s="1"/>
      <c r="HVY2126" s="1"/>
      <c r="HVZ2126" s="1"/>
      <c r="HWA2126" s="1"/>
      <c r="HWB2126" s="1"/>
      <c r="HWC2126" s="1"/>
      <c r="HWD2126" s="1"/>
      <c r="HWE2126" s="1"/>
      <c r="HWF2126" s="1"/>
      <c r="HWG2126" s="1"/>
      <c r="HWH2126" s="1"/>
      <c r="HWI2126" s="1"/>
      <c r="HWJ2126" s="1"/>
      <c r="HWK2126" s="1"/>
      <c r="HWL2126" s="1"/>
      <c r="HWM2126" s="1"/>
      <c r="HWN2126" s="1"/>
      <c r="HWO2126" s="1"/>
      <c r="HWP2126" s="1"/>
      <c r="HWQ2126" s="1"/>
      <c r="HWR2126" s="1"/>
      <c r="HWS2126" s="1"/>
      <c r="HWT2126" s="1"/>
      <c r="HWU2126" s="1"/>
      <c r="HWV2126" s="1"/>
      <c r="HWW2126" s="1"/>
      <c r="HWX2126" s="1"/>
      <c r="HWY2126" s="1"/>
      <c r="HWZ2126" s="1"/>
      <c r="HXA2126" s="1"/>
      <c r="HXB2126" s="1"/>
      <c r="HXC2126" s="1"/>
      <c r="HXD2126" s="1"/>
      <c r="HXE2126" s="1"/>
      <c r="HXF2126" s="1"/>
      <c r="HXG2126" s="1"/>
      <c r="HXH2126" s="1"/>
      <c r="HXI2126" s="1"/>
      <c r="HXJ2126" s="1"/>
      <c r="HXK2126" s="1"/>
      <c r="HXL2126" s="1"/>
      <c r="HXM2126" s="1"/>
      <c r="HXN2126" s="1"/>
      <c r="HXO2126" s="1"/>
      <c r="HXP2126" s="1"/>
      <c r="HXQ2126" s="1"/>
      <c r="HXR2126" s="1"/>
      <c r="HXS2126" s="1"/>
      <c r="HXT2126" s="1"/>
      <c r="HXU2126" s="1"/>
      <c r="HXV2126" s="1"/>
      <c r="HXW2126" s="1"/>
      <c r="HXX2126" s="1"/>
      <c r="HXY2126" s="1"/>
      <c r="HXZ2126" s="1"/>
      <c r="HYA2126" s="1"/>
      <c r="HYB2126" s="1"/>
      <c r="HYC2126" s="1"/>
      <c r="HYD2126" s="1"/>
      <c r="HYE2126" s="1"/>
      <c r="HYF2126" s="1"/>
      <c r="HYG2126" s="1"/>
      <c r="HYH2126" s="1"/>
      <c r="HYI2126" s="1"/>
      <c r="HYJ2126" s="1"/>
      <c r="HYK2126" s="1"/>
      <c r="HYL2126" s="1"/>
      <c r="HYM2126" s="1"/>
      <c r="HYN2126" s="1"/>
      <c r="HYO2126" s="1"/>
      <c r="HYP2126" s="1"/>
      <c r="HYQ2126" s="1"/>
      <c r="HYR2126" s="1"/>
      <c r="HYS2126" s="1"/>
      <c r="HYT2126" s="1"/>
      <c r="HYU2126" s="1"/>
      <c r="HYV2126" s="1"/>
      <c r="HYW2126" s="1"/>
      <c r="HYX2126" s="1"/>
      <c r="HYY2126" s="1"/>
      <c r="HYZ2126" s="1"/>
      <c r="HZA2126" s="1"/>
      <c r="HZB2126" s="1"/>
      <c r="HZC2126" s="1"/>
      <c r="HZD2126" s="1"/>
      <c r="HZE2126" s="1"/>
      <c r="HZF2126" s="1"/>
      <c r="HZG2126" s="1"/>
      <c r="HZH2126" s="1"/>
      <c r="HZI2126" s="1"/>
      <c r="HZJ2126" s="1"/>
      <c r="HZK2126" s="1"/>
      <c r="HZL2126" s="1"/>
      <c r="HZM2126" s="1"/>
      <c r="HZN2126" s="1"/>
      <c r="HZO2126" s="1"/>
      <c r="HZP2126" s="1"/>
      <c r="HZQ2126" s="1"/>
      <c r="HZR2126" s="1"/>
      <c r="HZS2126" s="1"/>
      <c r="HZT2126" s="1"/>
      <c r="HZU2126" s="1"/>
      <c r="HZV2126" s="1"/>
      <c r="HZW2126" s="1"/>
      <c r="HZX2126" s="1"/>
      <c r="HZY2126" s="1"/>
      <c r="HZZ2126" s="1"/>
      <c r="IAA2126" s="1"/>
      <c r="IAB2126" s="1"/>
      <c r="IAC2126" s="1"/>
      <c r="IAD2126" s="1"/>
      <c r="IAE2126" s="1"/>
      <c r="IAF2126" s="1"/>
      <c r="IAG2126" s="1"/>
      <c r="IAH2126" s="1"/>
      <c r="IAI2126" s="1"/>
      <c r="IAJ2126" s="1"/>
      <c r="IAK2126" s="1"/>
      <c r="IAL2126" s="1"/>
      <c r="IAM2126" s="1"/>
      <c r="IAN2126" s="1"/>
      <c r="IAO2126" s="1"/>
      <c r="IAP2126" s="1"/>
      <c r="IAQ2126" s="1"/>
      <c r="IAR2126" s="1"/>
      <c r="IAS2126" s="1"/>
      <c r="IAT2126" s="1"/>
      <c r="IAU2126" s="1"/>
      <c r="IAV2126" s="1"/>
      <c r="IAW2126" s="1"/>
      <c r="IAX2126" s="1"/>
      <c r="IAY2126" s="1"/>
      <c r="IAZ2126" s="1"/>
      <c r="IBA2126" s="1"/>
      <c r="IBB2126" s="1"/>
      <c r="IBC2126" s="1"/>
      <c r="IBD2126" s="1"/>
      <c r="IBE2126" s="1"/>
      <c r="IBF2126" s="1"/>
      <c r="IBG2126" s="1"/>
      <c r="IBH2126" s="1"/>
      <c r="IBI2126" s="1"/>
      <c r="IBJ2126" s="1"/>
      <c r="IBK2126" s="1"/>
      <c r="IBL2126" s="1"/>
      <c r="IBM2126" s="1"/>
      <c r="IBN2126" s="1"/>
      <c r="IBO2126" s="1"/>
      <c r="IBP2126" s="1"/>
      <c r="IBQ2126" s="1"/>
      <c r="IBR2126" s="1"/>
      <c r="IBS2126" s="1"/>
      <c r="IBT2126" s="1"/>
      <c r="IBU2126" s="1"/>
      <c r="IBV2126" s="1"/>
      <c r="IBW2126" s="1"/>
      <c r="IBX2126" s="1"/>
      <c r="IBY2126" s="1"/>
      <c r="IBZ2126" s="1"/>
      <c r="ICA2126" s="1"/>
      <c r="ICB2126" s="1"/>
      <c r="ICC2126" s="1"/>
      <c r="ICD2126" s="1"/>
      <c r="ICE2126" s="1"/>
      <c r="ICF2126" s="1"/>
      <c r="ICG2126" s="1"/>
      <c r="ICH2126" s="1"/>
      <c r="ICI2126" s="1"/>
      <c r="ICJ2126" s="1"/>
      <c r="ICK2126" s="1"/>
      <c r="ICL2126" s="1"/>
      <c r="ICM2126" s="1"/>
      <c r="ICN2126" s="1"/>
      <c r="ICO2126" s="1"/>
      <c r="ICP2126" s="1"/>
      <c r="ICQ2126" s="1"/>
      <c r="ICR2126" s="1"/>
      <c r="ICS2126" s="1"/>
      <c r="ICT2126" s="1"/>
      <c r="ICU2126" s="1"/>
      <c r="ICV2126" s="1"/>
      <c r="ICW2126" s="1"/>
      <c r="ICX2126" s="1"/>
      <c r="ICY2126" s="1"/>
      <c r="ICZ2126" s="1"/>
      <c r="IDA2126" s="1"/>
      <c r="IDB2126" s="1"/>
      <c r="IDC2126" s="1"/>
      <c r="IDD2126" s="1"/>
      <c r="IDE2126" s="1"/>
      <c r="IDF2126" s="1"/>
      <c r="IDG2126" s="1"/>
      <c r="IDH2126" s="1"/>
      <c r="IDI2126" s="1"/>
      <c r="IDJ2126" s="1"/>
      <c r="IDK2126" s="1"/>
      <c r="IDL2126" s="1"/>
      <c r="IDM2126" s="1"/>
      <c r="IDN2126" s="1"/>
      <c r="IDO2126" s="1"/>
      <c r="IDP2126" s="1"/>
      <c r="IDQ2126" s="1"/>
      <c r="IDR2126" s="1"/>
      <c r="IDS2126" s="1"/>
      <c r="IDT2126" s="1"/>
      <c r="IDU2126" s="1"/>
      <c r="IDV2126" s="1"/>
      <c r="IDW2126" s="1"/>
      <c r="IDX2126" s="1"/>
      <c r="IDY2126" s="1"/>
      <c r="IDZ2126" s="1"/>
      <c r="IEA2126" s="1"/>
      <c r="IEB2126" s="1"/>
      <c r="IEC2126" s="1"/>
      <c r="IED2126" s="1"/>
      <c r="IEE2126" s="1"/>
      <c r="IEF2126" s="1"/>
      <c r="IEG2126" s="1"/>
      <c r="IEH2126" s="1"/>
      <c r="IEI2126" s="1"/>
      <c r="IEJ2126" s="1"/>
      <c r="IEK2126" s="1"/>
      <c r="IEL2126" s="1"/>
      <c r="IEM2126" s="1"/>
      <c r="IEN2126" s="1"/>
      <c r="IEO2126" s="1"/>
      <c r="IEP2126" s="1"/>
      <c r="IEQ2126" s="1"/>
      <c r="IER2126" s="1"/>
      <c r="IES2126" s="1"/>
      <c r="IET2126" s="1"/>
      <c r="IEU2126" s="1"/>
      <c r="IEV2126" s="1"/>
      <c r="IEW2126" s="1"/>
      <c r="IEX2126" s="1"/>
      <c r="IEY2126" s="1"/>
      <c r="IEZ2126" s="1"/>
      <c r="IFA2126" s="1"/>
      <c r="IFB2126" s="1"/>
      <c r="IFC2126" s="1"/>
      <c r="IFD2126" s="1"/>
      <c r="IFE2126" s="1"/>
      <c r="IFF2126" s="1"/>
      <c r="IFG2126" s="1"/>
      <c r="IFH2126" s="1"/>
      <c r="IFI2126" s="1"/>
      <c r="IFJ2126" s="1"/>
      <c r="IFK2126" s="1"/>
      <c r="IFL2126" s="1"/>
      <c r="IFM2126" s="1"/>
      <c r="IFN2126" s="1"/>
      <c r="IFO2126" s="1"/>
      <c r="IFP2126" s="1"/>
      <c r="IFQ2126" s="1"/>
      <c r="IFR2126" s="1"/>
      <c r="IFS2126" s="1"/>
      <c r="IFT2126" s="1"/>
      <c r="IFU2126" s="1"/>
      <c r="IFV2126" s="1"/>
      <c r="IFW2126" s="1"/>
      <c r="IFX2126" s="1"/>
      <c r="IFY2126" s="1"/>
      <c r="IFZ2126" s="1"/>
      <c r="IGA2126" s="1"/>
      <c r="IGB2126" s="1"/>
      <c r="IGC2126" s="1"/>
      <c r="IGD2126" s="1"/>
      <c r="IGE2126" s="1"/>
      <c r="IGF2126" s="1"/>
      <c r="IGG2126" s="1"/>
      <c r="IGH2126" s="1"/>
      <c r="IGI2126" s="1"/>
      <c r="IGJ2126" s="1"/>
      <c r="IGK2126" s="1"/>
      <c r="IGL2126" s="1"/>
      <c r="IGM2126" s="1"/>
      <c r="IGN2126" s="1"/>
      <c r="IGO2126" s="1"/>
      <c r="IGP2126" s="1"/>
      <c r="IGQ2126" s="1"/>
      <c r="IGR2126" s="1"/>
      <c r="IGS2126" s="1"/>
      <c r="IGT2126" s="1"/>
      <c r="IGU2126" s="1"/>
      <c r="IGV2126" s="1"/>
      <c r="IGW2126" s="1"/>
      <c r="IGX2126" s="1"/>
      <c r="IGY2126" s="1"/>
      <c r="IGZ2126" s="1"/>
      <c r="IHA2126" s="1"/>
      <c r="IHB2126" s="1"/>
      <c r="IHC2126" s="1"/>
      <c r="IHD2126" s="1"/>
      <c r="IHE2126" s="1"/>
      <c r="IHF2126" s="1"/>
      <c r="IHG2126" s="1"/>
      <c r="IHH2126" s="1"/>
      <c r="IHI2126" s="1"/>
      <c r="IHJ2126" s="1"/>
      <c r="IHK2126" s="1"/>
      <c r="IHL2126" s="1"/>
      <c r="IHM2126" s="1"/>
      <c r="IHN2126" s="1"/>
      <c r="IHO2126" s="1"/>
      <c r="IHP2126" s="1"/>
      <c r="IHQ2126" s="1"/>
      <c r="IHR2126" s="1"/>
      <c r="IHS2126" s="1"/>
      <c r="IHT2126" s="1"/>
      <c r="IHU2126" s="1"/>
      <c r="IHV2126" s="1"/>
      <c r="IHW2126" s="1"/>
      <c r="IHX2126" s="1"/>
      <c r="IHY2126" s="1"/>
      <c r="IHZ2126" s="1"/>
      <c r="IIA2126" s="1"/>
      <c r="IIB2126" s="1"/>
      <c r="IIC2126" s="1"/>
      <c r="IID2126" s="1"/>
      <c r="IIE2126" s="1"/>
      <c r="IIF2126" s="1"/>
      <c r="IIG2126" s="1"/>
      <c r="IIH2126" s="1"/>
      <c r="III2126" s="1"/>
      <c r="IIJ2126" s="1"/>
      <c r="IIK2126" s="1"/>
      <c r="IIL2126" s="1"/>
      <c r="IIM2126" s="1"/>
      <c r="IIN2126" s="1"/>
      <c r="IIO2126" s="1"/>
      <c r="IIP2126" s="1"/>
      <c r="IIQ2126" s="1"/>
      <c r="IIR2126" s="1"/>
      <c r="IIS2126" s="1"/>
      <c r="IIT2126" s="1"/>
      <c r="IIU2126" s="1"/>
      <c r="IIV2126" s="1"/>
      <c r="IIW2126" s="1"/>
      <c r="IIX2126" s="1"/>
      <c r="IIY2126" s="1"/>
      <c r="IIZ2126" s="1"/>
      <c r="IJA2126" s="1"/>
      <c r="IJB2126" s="1"/>
      <c r="IJC2126" s="1"/>
      <c r="IJD2126" s="1"/>
      <c r="IJE2126" s="1"/>
      <c r="IJF2126" s="1"/>
      <c r="IJG2126" s="1"/>
      <c r="IJH2126" s="1"/>
      <c r="IJI2126" s="1"/>
      <c r="IJJ2126" s="1"/>
      <c r="IJK2126" s="1"/>
      <c r="IJL2126" s="1"/>
      <c r="IJM2126" s="1"/>
      <c r="IJN2126" s="1"/>
      <c r="IJO2126" s="1"/>
      <c r="IJP2126" s="1"/>
      <c r="IJQ2126" s="1"/>
      <c r="IJR2126" s="1"/>
      <c r="IJS2126" s="1"/>
      <c r="IJT2126" s="1"/>
      <c r="IJU2126" s="1"/>
      <c r="IJV2126" s="1"/>
      <c r="IJW2126" s="1"/>
      <c r="IJX2126" s="1"/>
      <c r="IJY2126" s="1"/>
      <c r="IJZ2126" s="1"/>
      <c r="IKA2126" s="1"/>
      <c r="IKB2126" s="1"/>
      <c r="IKC2126" s="1"/>
      <c r="IKD2126" s="1"/>
      <c r="IKE2126" s="1"/>
      <c r="IKF2126" s="1"/>
      <c r="IKG2126" s="1"/>
      <c r="IKH2126" s="1"/>
      <c r="IKI2126" s="1"/>
      <c r="IKJ2126" s="1"/>
      <c r="IKK2126" s="1"/>
      <c r="IKL2126" s="1"/>
      <c r="IKM2126" s="1"/>
      <c r="IKN2126" s="1"/>
      <c r="IKO2126" s="1"/>
      <c r="IKP2126" s="1"/>
      <c r="IKQ2126" s="1"/>
      <c r="IKR2126" s="1"/>
      <c r="IKS2126" s="1"/>
      <c r="IKT2126" s="1"/>
      <c r="IKU2126" s="1"/>
      <c r="IKV2126" s="1"/>
      <c r="IKW2126" s="1"/>
      <c r="IKX2126" s="1"/>
      <c r="IKY2126" s="1"/>
      <c r="IKZ2126" s="1"/>
      <c r="ILA2126" s="1"/>
      <c r="ILB2126" s="1"/>
      <c r="ILC2126" s="1"/>
      <c r="ILD2126" s="1"/>
      <c r="ILE2126" s="1"/>
      <c r="ILF2126" s="1"/>
      <c r="ILG2126" s="1"/>
      <c r="ILH2126" s="1"/>
      <c r="ILI2126" s="1"/>
      <c r="ILJ2126" s="1"/>
      <c r="ILK2126" s="1"/>
      <c r="ILL2126" s="1"/>
      <c r="ILM2126" s="1"/>
      <c r="ILN2126" s="1"/>
      <c r="ILO2126" s="1"/>
      <c r="ILP2126" s="1"/>
      <c r="ILQ2126" s="1"/>
      <c r="ILR2126" s="1"/>
      <c r="ILS2126" s="1"/>
      <c r="ILT2126" s="1"/>
      <c r="ILU2126" s="1"/>
      <c r="ILV2126" s="1"/>
      <c r="ILW2126" s="1"/>
      <c r="ILX2126" s="1"/>
      <c r="ILY2126" s="1"/>
      <c r="ILZ2126" s="1"/>
      <c r="IMA2126" s="1"/>
      <c r="IMB2126" s="1"/>
      <c r="IMC2126" s="1"/>
      <c r="IMD2126" s="1"/>
      <c r="IME2126" s="1"/>
      <c r="IMF2126" s="1"/>
      <c r="IMG2126" s="1"/>
      <c r="IMH2126" s="1"/>
      <c r="IMI2126" s="1"/>
      <c r="IMJ2126" s="1"/>
      <c r="IMK2126" s="1"/>
      <c r="IML2126" s="1"/>
      <c r="IMM2126" s="1"/>
      <c r="IMN2126" s="1"/>
      <c r="IMO2126" s="1"/>
      <c r="IMP2126" s="1"/>
      <c r="IMQ2126" s="1"/>
      <c r="IMR2126" s="1"/>
      <c r="IMS2126" s="1"/>
      <c r="IMT2126" s="1"/>
      <c r="IMU2126" s="1"/>
      <c r="IMV2126" s="1"/>
      <c r="IMW2126" s="1"/>
      <c r="IMX2126" s="1"/>
      <c r="IMY2126" s="1"/>
      <c r="IMZ2126" s="1"/>
      <c r="INA2126" s="1"/>
      <c r="INB2126" s="1"/>
      <c r="INC2126" s="1"/>
      <c r="IND2126" s="1"/>
      <c r="INE2126" s="1"/>
      <c r="INF2126" s="1"/>
      <c r="ING2126" s="1"/>
      <c r="INH2126" s="1"/>
      <c r="INI2126" s="1"/>
      <c r="INJ2126" s="1"/>
      <c r="INK2126" s="1"/>
      <c r="INL2126" s="1"/>
      <c r="INM2126" s="1"/>
      <c r="INN2126" s="1"/>
      <c r="INO2126" s="1"/>
      <c r="INP2126" s="1"/>
      <c r="INQ2126" s="1"/>
      <c r="INR2126" s="1"/>
      <c r="INS2126" s="1"/>
      <c r="INT2126" s="1"/>
      <c r="INU2126" s="1"/>
      <c r="INV2126" s="1"/>
      <c r="INW2126" s="1"/>
      <c r="INX2126" s="1"/>
      <c r="INY2126" s="1"/>
      <c r="INZ2126" s="1"/>
      <c r="IOA2126" s="1"/>
      <c r="IOB2126" s="1"/>
      <c r="IOC2126" s="1"/>
      <c r="IOD2126" s="1"/>
      <c r="IOE2126" s="1"/>
      <c r="IOF2126" s="1"/>
      <c r="IOG2126" s="1"/>
      <c r="IOH2126" s="1"/>
      <c r="IOI2126" s="1"/>
      <c r="IOJ2126" s="1"/>
      <c r="IOK2126" s="1"/>
      <c r="IOL2126" s="1"/>
      <c r="IOM2126" s="1"/>
      <c r="ION2126" s="1"/>
      <c r="IOO2126" s="1"/>
      <c r="IOP2126" s="1"/>
      <c r="IOQ2126" s="1"/>
      <c r="IOR2126" s="1"/>
      <c r="IOS2126" s="1"/>
      <c r="IOT2126" s="1"/>
      <c r="IOU2126" s="1"/>
      <c r="IOV2126" s="1"/>
      <c r="IOW2126" s="1"/>
      <c r="IOX2126" s="1"/>
      <c r="IOY2126" s="1"/>
      <c r="IOZ2126" s="1"/>
      <c r="IPA2126" s="1"/>
      <c r="IPB2126" s="1"/>
      <c r="IPC2126" s="1"/>
      <c r="IPD2126" s="1"/>
      <c r="IPE2126" s="1"/>
      <c r="IPF2126" s="1"/>
      <c r="IPG2126" s="1"/>
      <c r="IPH2126" s="1"/>
      <c r="IPI2126" s="1"/>
      <c r="IPJ2126" s="1"/>
      <c r="IPK2126" s="1"/>
      <c r="IPL2126" s="1"/>
      <c r="IPM2126" s="1"/>
      <c r="IPN2126" s="1"/>
      <c r="IPO2126" s="1"/>
      <c r="IPP2126" s="1"/>
      <c r="IPQ2126" s="1"/>
      <c r="IPR2126" s="1"/>
      <c r="IPS2126" s="1"/>
      <c r="IPT2126" s="1"/>
      <c r="IPU2126" s="1"/>
      <c r="IPV2126" s="1"/>
      <c r="IPW2126" s="1"/>
      <c r="IPX2126" s="1"/>
      <c r="IPY2126" s="1"/>
      <c r="IPZ2126" s="1"/>
      <c r="IQA2126" s="1"/>
      <c r="IQB2126" s="1"/>
      <c r="IQC2126" s="1"/>
      <c r="IQD2126" s="1"/>
      <c r="IQE2126" s="1"/>
      <c r="IQF2126" s="1"/>
      <c r="IQG2126" s="1"/>
      <c r="IQH2126" s="1"/>
      <c r="IQI2126" s="1"/>
      <c r="IQJ2126" s="1"/>
      <c r="IQK2126" s="1"/>
      <c r="IQL2126" s="1"/>
      <c r="IQM2126" s="1"/>
      <c r="IQN2126" s="1"/>
      <c r="IQO2126" s="1"/>
      <c r="IQP2126" s="1"/>
      <c r="IQQ2126" s="1"/>
      <c r="IQR2126" s="1"/>
      <c r="IQS2126" s="1"/>
      <c r="IQT2126" s="1"/>
      <c r="IQU2126" s="1"/>
      <c r="IQV2126" s="1"/>
      <c r="IQW2126" s="1"/>
      <c r="IQX2126" s="1"/>
      <c r="IQY2126" s="1"/>
      <c r="IQZ2126" s="1"/>
      <c r="IRA2126" s="1"/>
      <c r="IRB2126" s="1"/>
      <c r="IRC2126" s="1"/>
      <c r="IRD2126" s="1"/>
      <c r="IRE2126" s="1"/>
      <c r="IRF2126" s="1"/>
      <c r="IRG2126" s="1"/>
      <c r="IRH2126" s="1"/>
      <c r="IRI2126" s="1"/>
      <c r="IRJ2126" s="1"/>
      <c r="IRK2126" s="1"/>
      <c r="IRL2126" s="1"/>
      <c r="IRM2126" s="1"/>
      <c r="IRN2126" s="1"/>
      <c r="IRO2126" s="1"/>
      <c r="IRP2126" s="1"/>
      <c r="IRQ2126" s="1"/>
      <c r="IRR2126" s="1"/>
      <c r="IRS2126" s="1"/>
      <c r="IRT2126" s="1"/>
      <c r="IRU2126" s="1"/>
      <c r="IRV2126" s="1"/>
      <c r="IRW2126" s="1"/>
      <c r="IRX2126" s="1"/>
      <c r="IRY2126" s="1"/>
      <c r="IRZ2126" s="1"/>
      <c r="ISA2126" s="1"/>
      <c r="ISB2126" s="1"/>
      <c r="ISC2126" s="1"/>
      <c r="ISD2126" s="1"/>
      <c r="ISE2126" s="1"/>
      <c r="ISF2126" s="1"/>
      <c r="ISG2126" s="1"/>
      <c r="ISH2126" s="1"/>
      <c r="ISI2126" s="1"/>
      <c r="ISJ2126" s="1"/>
      <c r="ISK2126" s="1"/>
      <c r="ISL2126" s="1"/>
      <c r="ISM2126" s="1"/>
      <c r="ISN2126" s="1"/>
      <c r="ISO2126" s="1"/>
      <c r="ISP2126" s="1"/>
      <c r="ISQ2126" s="1"/>
      <c r="ISR2126" s="1"/>
      <c r="ISS2126" s="1"/>
      <c r="IST2126" s="1"/>
      <c r="ISU2126" s="1"/>
      <c r="ISV2126" s="1"/>
      <c r="ISW2126" s="1"/>
      <c r="ISX2126" s="1"/>
      <c r="ISY2126" s="1"/>
      <c r="ISZ2126" s="1"/>
      <c r="ITA2126" s="1"/>
      <c r="ITB2126" s="1"/>
      <c r="ITC2126" s="1"/>
      <c r="ITD2126" s="1"/>
      <c r="ITE2126" s="1"/>
      <c r="ITF2126" s="1"/>
      <c r="ITG2126" s="1"/>
      <c r="ITH2126" s="1"/>
      <c r="ITI2126" s="1"/>
      <c r="ITJ2126" s="1"/>
      <c r="ITK2126" s="1"/>
      <c r="ITL2126" s="1"/>
      <c r="ITM2126" s="1"/>
      <c r="ITN2126" s="1"/>
      <c r="ITO2126" s="1"/>
      <c r="ITP2126" s="1"/>
      <c r="ITQ2126" s="1"/>
      <c r="ITR2126" s="1"/>
      <c r="ITS2126" s="1"/>
      <c r="ITT2126" s="1"/>
      <c r="ITU2126" s="1"/>
      <c r="ITV2126" s="1"/>
      <c r="ITW2126" s="1"/>
      <c r="ITX2126" s="1"/>
      <c r="ITY2126" s="1"/>
      <c r="ITZ2126" s="1"/>
      <c r="IUA2126" s="1"/>
      <c r="IUB2126" s="1"/>
      <c r="IUC2126" s="1"/>
      <c r="IUD2126" s="1"/>
      <c r="IUE2126" s="1"/>
      <c r="IUF2126" s="1"/>
      <c r="IUG2126" s="1"/>
      <c r="IUH2126" s="1"/>
      <c r="IUI2126" s="1"/>
      <c r="IUJ2126" s="1"/>
      <c r="IUK2126" s="1"/>
      <c r="IUL2126" s="1"/>
      <c r="IUM2126" s="1"/>
      <c r="IUN2126" s="1"/>
      <c r="IUO2126" s="1"/>
      <c r="IUP2126" s="1"/>
      <c r="IUQ2126" s="1"/>
      <c r="IUR2126" s="1"/>
      <c r="IUS2126" s="1"/>
      <c r="IUT2126" s="1"/>
      <c r="IUU2126" s="1"/>
      <c r="IUV2126" s="1"/>
      <c r="IUW2126" s="1"/>
      <c r="IUX2126" s="1"/>
      <c r="IUY2126" s="1"/>
      <c r="IUZ2126" s="1"/>
      <c r="IVA2126" s="1"/>
      <c r="IVB2126" s="1"/>
      <c r="IVC2126" s="1"/>
      <c r="IVD2126" s="1"/>
      <c r="IVE2126" s="1"/>
      <c r="IVF2126" s="1"/>
      <c r="IVG2126" s="1"/>
      <c r="IVH2126" s="1"/>
      <c r="IVI2126" s="1"/>
      <c r="IVJ2126" s="1"/>
      <c r="IVK2126" s="1"/>
      <c r="IVL2126" s="1"/>
      <c r="IVM2126" s="1"/>
      <c r="IVN2126" s="1"/>
      <c r="IVO2126" s="1"/>
      <c r="IVP2126" s="1"/>
      <c r="IVQ2126" s="1"/>
      <c r="IVR2126" s="1"/>
      <c r="IVS2126" s="1"/>
      <c r="IVT2126" s="1"/>
      <c r="IVU2126" s="1"/>
      <c r="IVV2126" s="1"/>
      <c r="IVW2126" s="1"/>
      <c r="IVX2126" s="1"/>
      <c r="IVY2126" s="1"/>
      <c r="IVZ2126" s="1"/>
      <c r="IWA2126" s="1"/>
      <c r="IWB2126" s="1"/>
      <c r="IWC2126" s="1"/>
      <c r="IWD2126" s="1"/>
      <c r="IWE2126" s="1"/>
      <c r="IWF2126" s="1"/>
      <c r="IWG2126" s="1"/>
      <c r="IWH2126" s="1"/>
      <c r="IWI2126" s="1"/>
      <c r="IWJ2126" s="1"/>
      <c r="IWK2126" s="1"/>
      <c r="IWL2126" s="1"/>
      <c r="IWM2126" s="1"/>
      <c r="IWN2126" s="1"/>
      <c r="IWO2126" s="1"/>
      <c r="IWP2126" s="1"/>
      <c r="IWQ2126" s="1"/>
      <c r="IWR2126" s="1"/>
      <c r="IWS2126" s="1"/>
      <c r="IWT2126" s="1"/>
      <c r="IWU2126" s="1"/>
      <c r="IWV2126" s="1"/>
      <c r="IWW2126" s="1"/>
      <c r="IWX2126" s="1"/>
      <c r="IWY2126" s="1"/>
      <c r="IWZ2126" s="1"/>
      <c r="IXA2126" s="1"/>
      <c r="IXB2126" s="1"/>
      <c r="IXC2126" s="1"/>
      <c r="IXD2126" s="1"/>
      <c r="IXE2126" s="1"/>
      <c r="IXF2126" s="1"/>
      <c r="IXG2126" s="1"/>
      <c r="IXH2126" s="1"/>
      <c r="IXI2126" s="1"/>
      <c r="IXJ2126" s="1"/>
      <c r="IXK2126" s="1"/>
      <c r="IXL2126" s="1"/>
      <c r="IXM2126" s="1"/>
      <c r="IXN2126" s="1"/>
      <c r="IXO2126" s="1"/>
      <c r="IXP2126" s="1"/>
      <c r="IXQ2126" s="1"/>
      <c r="IXR2126" s="1"/>
      <c r="IXS2126" s="1"/>
      <c r="IXT2126" s="1"/>
      <c r="IXU2126" s="1"/>
      <c r="IXV2126" s="1"/>
      <c r="IXW2126" s="1"/>
      <c r="IXX2126" s="1"/>
      <c r="IXY2126" s="1"/>
      <c r="IXZ2126" s="1"/>
      <c r="IYA2126" s="1"/>
      <c r="IYB2126" s="1"/>
      <c r="IYC2126" s="1"/>
      <c r="IYD2126" s="1"/>
      <c r="IYE2126" s="1"/>
      <c r="IYF2126" s="1"/>
      <c r="IYG2126" s="1"/>
      <c r="IYH2126" s="1"/>
      <c r="IYI2126" s="1"/>
      <c r="IYJ2126" s="1"/>
      <c r="IYK2126" s="1"/>
      <c r="IYL2126" s="1"/>
      <c r="IYM2126" s="1"/>
      <c r="IYN2126" s="1"/>
      <c r="IYO2126" s="1"/>
      <c r="IYP2126" s="1"/>
      <c r="IYQ2126" s="1"/>
      <c r="IYR2126" s="1"/>
      <c r="IYS2126" s="1"/>
      <c r="IYT2126" s="1"/>
      <c r="IYU2126" s="1"/>
      <c r="IYV2126" s="1"/>
      <c r="IYW2126" s="1"/>
      <c r="IYX2126" s="1"/>
      <c r="IYY2126" s="1"/>
      <c r="IYZ2126" s="1"/>
      <c r="IZA2126" s="1"/>
      <c r="IZB2126" s="1"/>
      <c r="IZC2126" s="1"/>
      <c r="IZD2126" s="1"/>
      <c r="IZE2126" s="1"/>
      <c r="IZF2126" s="1"/>
      <c r="IZG2126" s="1"/>
      <c r="IZH2126" s="1"/>
      <c r="IZI2126" s="1"/>
      <c r="IZJ2126" s="1"/>
      <c r="IZK2126" s="1"/>
      <c r="IZL2126" s="1"/>
      <c r="IZM2126" s="1"/>
      <c r="IZN2126" s="1"/>
      <c r="IZO2126" s="1"/>
      <c r="IZP2126" s="1"/>
      <c r="IZQ2126" s="1"/>
      <c r="IZR2126" s="1"/>
      <c r="IZS2126" s="1"/>
      <c r="IZT2126" s="1"/>
      <c r="IZU2126" s="1"/>
      <c r="IZV2126" s="1"/>
      <c r="IZW2126" s="1"/>
      <c r="IZX2126" s="1"/>
      <c r="IZY2126" s="1"/>
      <c r="IZZ2126" s="1"/>
      <c r="JAA2126" s="1"/>
      <c r="JAB2126" s="1"/>
      <c r="JAC2126" s="1"/>
      <c r="JAD2126" s="1"/>
      <c r="JAE2126" s="1"/>
      <c r="JAF2126" s="1"/>
      <c r="JAG2126" s="1"/>
      <c r="JAH2126" s="1"/>
      <c r="JAI2126" s="1"/>
      <c r="JAJ2126" s="1"/>
      <c r="JAK2126" s="1"/>
      <c r="JAL2126" s="1"/>
      <c r="JAM2126" s="1"/>
      <c r="JAN2126" s="1"/>
      <c r="JAO2126" s="1"/>
      <c r="JAP2126" s="1"/>
      <c r="JAQ2126" s="1"/>
      <c r="JAR2126" s="1"/>
      <c r="JAS2126" s="1"/>
      <c r="JAT2126" s="1"/>
      <c r="JAU2126" s="1"/>
      <c r="JAV2126" s="1"/>
      <c r="JAW2126" s="1"/>
      <c r="JAX2126" s="1"/>
      <c r="JAY2126" s="1"/>
      <c r="JAZ2126" s="1"/>
      <c r="JBA2126" s="1"/>
      <c r="JBB2126" s="1"/>
      <c r="JBC2126" s="1"/>
      <c r="JBD2126" s="1"/>
      <c r="JBE2126" s="1"/>
      <c r="JBF2126" s="1"/>
      <c r="JBG2126" s="1"/>
      <c r="JBH2126" s="1"/>
      <c r="JBI2126" s="1"/>
      <c r="JBJ2126" s="1"/>
      <c r="JBK2126" s="1"/>
      <c r="JBL2126" s="1"/>
      <c r="JBM2126" s="1"/>
      <c r="JBN2126" s="1"/>
      <c r="JBO2126" s="1"/>
      <c r="JBP2126" s="1"/>
      <c r="JBQ2126" s="1"/>
      <c r="JBR2126" s="1"/>
      <c r="JBS2126" s="1"/>
      <c r="JBT2126" s="1"/>
      <c r="JBU2126" s="1"/>
      <c r="JBV2126" s="1"/>
      <c r="JBW2126" s="1"/>
      <c r="JBX2126" s="1"/>
      <c r="JBY2126" s="1"/>
      <c r="JBZ2126" s="1"/>
      <c r="JCA2126" s="1"/>
      <c r="JCB2126" s="1"/>
      <c r="JCC2126" s="1"/>
      <c r="JCD2126" s="1"/>
      <c r="JCE2126" s="1"/>
      <c r="JCF2126" s="1"/>
      <c r="JCG2126" s="1"/>
      <c r="JCH2126" s="1"/>
      <c r="JCI2126" s="1"/>
      <c r="JCJ2126" s="1"/>
      <c r="JCK2126" s="1"/>
      <c r="JCL2126" s="1"/>
      <c r="JCM2126" s="1"/>
      <c r="JCN2126" s="1"/>
      <c r="JCO2126" s="1"/>
      <c r="JCP2126" s="1"/>
      <c r="JCQ2126" s="1"/>
      <c r="JCR2126" s="1"/>
      <c r="JCS2126" s="1"/>
      <c r="JCT2126" s="1"/>
      <c r="JCU2126" s="1"/>
      <c r="JCV2126" s="1"/>
      <c r="JCW2126" s="1"/>
      <c r="JCX2126" s="1"/>
      <c r="JCY2126" s="1"/>
      <c r="JCZ2126" s="1"/>
      <c r="JDA2126" s="1"/>
      <c r="JDB2126" s="1"/>
      <c r="JDC2126" s="1"/>
      <c r="JDD2126" s="1"/>
      <c r="JDE2126" s="1"/>
      <c r="JDF2126" s="1"/>
      <c r="JDG2126" s="1"/>
      <c r="JDH2126" s="1"/>
      <c r="JDI2126" s="1"/>
      <c r="JDJ2126" s="1"/>
      <c r="JDK2126" s="1"/>
      <c r="JDL2126" s="1"/>
      <c r="JDM2126" s="1"/>
      <c r="JDN2126" s="1"/>
      <c r="JDO2126" s="1"/>
      <c r="JDP2126" s="1"/>
      <c r="JDQ2126" s="1"/>
      <c r="JDR2126" s="1"/>
      <c r="JDS2126" s="1"/>
      <c r="JDT2126" s="1"/>
      <c r="JDU2126" s="1"/>
      <c r="JDV2126" s="1"/>
      <c r="JDW2126" s="1"/>
      <c r="JDX2126" s="1"/>
      <c r="JDY2126" s="1"/>
      <c r="JDZ2126" s="1"/>
      <c r="JEA2126" s="1"/>
      <c r="JEB2126" s="1"/>
      <c r="JEC2126" s="1"/>
      <c r="JED2126" s="1"/>
      <c r="JEE2126" s="1"/>
      <c r="JEF2126" s="1"/>
      <c r="JEG2126" s="1"/>
      <c r="JEH2126" s="1"/>
      <c r="JEI2126" s="1"/>
      <c r="JEJ2126" s="1"/>
      <c r="JEK2126" s="1"/>
      <c r="JEL2126" s="1"/>
      <c r="JEM2126" s="1"/>
      <c r="JEN2126" s="1"/>
      <c r="JEO2126" s="1"/>
      <c r="JEP2126" s="1"/>
      <c r="JEQ2126" s="1"/>
      <c r="JER2126" s="1"/>
      <c r="JES2126" s="1"/>
      <c r="JET2126" s="1"/>
      <c r="JEU2126" s="1"/>
      <c r="JEV2126" s="1"/>
      <c r="JEW2126" s="1"/>
      <c r="JEX2126" s="1"/>
      <c r="JEY2126" s="1"/>
      <c r="JEZ2126" s="1"/>
      <c r="JFA2126" s="1"/>
      <c r="JFB2126" s="1"/>
      <c r="JFC2126" s="1"/>
      <c r="JFD2126" s="1"/>
      <c r="JFE2126" s="1"/>
      <c r="JFF2126" s="1"/>
      <c r="JFG2126" s="1"/>
      <c r="JFH2126" s="1"/>
      <c r="JFI2126" s="1"/>
      <c r="JFJ2126" s="1"/>
      <c r="JFK2126" s="1"/>
      <c r="JFL2126" s="1"/>
      <c r="JFM2126" s="1"/>
      <c r="JFN2126" s="1"/>
      <c r="JFO2126" s="1"/>
      <c r="JFP2126" s="1"/>
      <c r="JFQ2126" s="1"/>
      <c r="JFR2126" s="1"/>
      <c r="JFS2126" s="1"/>
      <c r="JFT2126" s="1"/>
      <c r="JFU2126" s="1"/>
      <c r="JFV2126" s="1"/>
      <c r="JFW2126" s="1"/>
      <c r="JFX2126" s="1"/>
      <c r="JFY2126" s="1"/>
      <c r="JFZ2126" s="1"/>
      <c r="JGA2126" s="1"/>
      <c r="JGB2126" s="1"/>
      <c r="JGC2126" s="1"/>
      <c r="JGD2126" s="1"/>
      <c r="JGE2126" s="1"/>
      <c r="JGF2126" s="1"/>
      <c r="JGG2126" s="1"/>
      <c r="JGH2126" s="1"/>
      <c r="JGI2126" s="1"/>
      <c r="JGJ2126" s="1"/>
      <c r="JGK2126" s="1"/>
      <c r="JGL2126" s="1"/>
      <c r="JGM2126" s="1"/>
      <c r="JGN2126" s="1"/>
      <c r="JGO2126" s="1"/>
      <c r="JGP2126" s="1"/>
      <c r="JGQ2126" s="1"/>
      <c r="JGR2126" s="1"/>
      <c r="JGS2126" s="1"/>
      <c r="JGT2126" s="1"/>
      <c r="JGU2126" s="1"/>
      <c r="JGV2126" s="1"/>
      <c r="JGW2126" s="1"/>
      <c r="JGX2126" s="1"/>
      <c r="JGY2126" s="1"/>
      <c r="JGZ2126" s="1"/>
      <c r="JHA2126" s="1"/>
      <c r="JHB2126" s="1"/>
      <c r="JHC2126" s="1"/>
      <c r="JHD2126" s="1"/>
      <c r="JHE2126" s="1"/>
      <c r="JHF2126" s="1"/>
      <c r="JHG2126" s="1"/>
      <c r="JHH2126" s="1"/>
      <c r="JHI2126" s="1"/>
      <c r="JHJ2126" s="1"/>
      <c r="JHK2126" s="1"/>
      <c r="JHL2126" s="1"/>
      <c r="JHM2126" s="1"/>
      <c r="JHN2126" s="1"/>
      <c r="JHO2126" s="1"/>
      <c r="JHP2126" s="1"/>
      <c r="JHQ2126" s="1"/>
      <c r="JHR2126" s="1"/>
      <c r="JHS2126" s="1"/>
      <c r="JHT2126" s="1"/>
      <c r="JHU2126" s="1"/>
      <c r="JHV2126" s="1"/>
      <c r="JHW2126" s="1"/>
      <c r="JHX2126" s="1"/>
      <c r="JHY2126" s="1"/>
      <c r="JHZ2126" s="1"/>
      <c r="JIA2126" s="1"/>
      <c r="JIB2126" s="1"/>
      <c r="JIC2126" s="1"/>
      <c r="JID2126" s="1"/>
      <c r="JIE2126" s="1"/>
      <c r="JIF2126" s="1"/>
      <c r="JIG2126" s="1"/>
      <c r="JIH2126" s="1"/>
      <c r="JII2126" s="1"/>
      <c r="JIJ2126" s="1"/>
      <c r="JIK2126" s="1"/>
      <c r="JIL2126" s="1"/>
      <c r="JIM2126" s="1"/>
      <c r="JIN2126" s="1"/>
      <c r="JIO2126" s="1"/>
      <c r="JIP2126" s="1"/>
      <c r="JIQ2126" s="1"/>
      <c r="JIR2126" s="1"/>
      <c r="JIS2126" s="1"/>
      <c r="JIT2126" s="1"/>
      <c r="JIU2126" s="1"/>
      <c r="JIV2126" s="1"/>
      <c r="JIW2126" s="1"/>
      <c r="JIX2126" s="1"/>
      <c r="JIY2126" s="1"/>
      <c r="JIZ2126" s="1"/>
      <c r="JJA2126" s="1"/>
      <c r="JJB2126" s="1"/>
      <c r="JJC2126" s="1"/>
      <c r="JJD2126" s="1"/>
      <c r="JJE2126" s="1"/>
      <c r="JJF2126" s="1"/>
      <c r="JJG2126" s="1"/>
      <c r="JJH2126" s="1"/>
      <c r="JJI2126" s="1"/>
      <c r="JJJ2126" s="1"/>
      <c r="JJK2126" s="1"/>
      <c r="JJL2126" s="1"/>
      <c r="JJM2126" s="1"/>
      <c r="JJN2126" s="1"/>
      <c r="JJO2126" s="1"/>
      <c r="JJP2126" s="1"/>
      <c r="JJQ2126" s="1"/>
      <c r="JJR2126" s="1"/>
      <c r="JJS2126" s="1"/>
      <c r="JJT2126" s="1"/>
      <c r="JJU2126" s="1"/>
      <c r="JJV2126" s="1"/>
      <c r="JJW2126" s="1"/>
      <c r="JJX2126" s="1"/>
      <c r="JJY2126" s="1"/>
      <c r="JJZ2126" s="1"/>
      <c r="JKA2126" s="1"/>
      <c r="JKB2126" s="1"/>
      <c r="JKC2126" s="1"/>
      <c r="JKD2126" s="1"/>
      <c r="JKE2126" s="1"/>
      <c r="JKF2126" s="1"/>
      <c r="JKG2126" s="1"/>
      <c r="JKH2126" s="1"/>
      <c r="JKI2126" s="1"/>
      <c r="JKJ2126" s="1"/>
      <c r="JKK2126" s="1"/>
      <c r="JKL2126" s="1"/>
      <c r="JKM2126" s="1"/>
      <c r="JKN2126" s="1"/>
      <c r="JKO2126" s="1"/>
      <c r="JKP2126" s="1"/>
      <c r="JKQ2126" s="1"/>
      <c r="JKR2126" s="1"/>
      <c r="JKS2126" s="1"/>
      <c r="JKT2126" s="1"/>
      <c r="JKU2126" s="1"/>
      <c r="JKV2126" s="1"/>
      <c r="JKW2126" s="1"/>
      <c r="JKX2126" s="1"/>
      <c r="JKY2126" s="1"/>
      <c r="JKZ2126" s="1"/>
      <c r="JLA2126" s="1"/>
      <c r="JLB2126" s="1"/>
      <c r="JLC2126" s="1"/>
      <c r="JLD2126" s="1"/>
      <c r="JLE2126" s="1"/>
      <c r="JLF2126" s="1"/>
      <c r="JLG2126" s="1"/>
      <c r="JLH2126" s="1"/>
      <c r="JLI2126" s="1"/>
      <c r="JLJ2126" s="1"/>
      <c r="JLK2126" s="1"/>
      <c r="JLL2126" s="1"/>
      <c r="JLM2126" s="1"/>
      <c r="JLN2126" s="1"/>
      <c r="JLO2126" s="1"/>
      <c r="JLP2126" s="1"/>
      <c r="JLQ2126" s="1"/>
      <c r="JLR2126" s="1"/>
      <c r="JLS2126" s="1"/>
      <c r="JLT2126" s="1"/>
      <c r="JLU2126" s="1"/>
      <c r="JLV2126" s="1"/>
      <c r="JLW2126" s="1"/>
      <c r="JLX2126" s="1"/>
      <c r="JLY2126" s="1"/>
      <c r="JLZ2126" s="1"/>
      <c r="JMA2126" s="1"/>
      <c r="JMB2126" s="1"/>
      <c r="JMC2126" s="1"/>
      <c r="JMD2126" s="1"/>
      <c r="JME2126" s="1"/>
      <c r="JMF2126" s="1"/>
      <c r="JMG2126" s="1"/>
      <c r="JMH2126" s="1"/>
      <c r="JMI2126" s="1"/>
      <c r="JMJ2126" s="1"/>
      <c r="JMK2126" s="1"/>
      <c r="JML2126" s="1"/>
      <c r="JMM2126" s="1"/>
      <c r="JMN2126" s="1"/>
      <c r="JMO2126" s="1"/>
      <c r="JMP2126" s="1"/>
      <c r="JMQ2126" s="1"/>
      <c r="JMR2126" s="1"/>
      <c r="JMS2126" s="1"/>
      <c r="JMT2126" s="1"/>
      <c r="JMU2126" s="1"/>
      <c r="JMV2126" s="1"/>
      <c r="JMW2126" s="1"/>
      <c r="JMX2126" s="1"/>
      <c r="JMY2126" s="1"/>
      <c r="JMZ2126" s="1"/>
      <c r="JNA2126" s="1"/>
      <c r="JNB2126" s="1"/>
      <c r="JNC2126" s="1"/>
      <c r="JND2126" s="1"/>
      <c r="JNE2126" s="1"/>
      <c r="JNF2126" s="1"/>
      <c r="JNG2126" s="1"/>
      <c r="JNH2126" s="1"/>
      <c r="JNI2126" s="1"/>
      <c r="JNJ2126" s="1"/>
      <c r="JNK2126" s="1"/>
      <c r="JNL2126" s="1"/>
      <c r="JNM2126" s="1"/>
      <c r="JNN2126" s="1"/>
      <c r="JNO2126" s="1"/>
      <c r="JNP2126" s="1"/>
      <c r="JNQ2126" s="1"/>
      <c r="JNR2126" s="1"/>
      <c r="JNS2126" s="1"/>
      <c r="JNT2126" s="1"/>
      <c r="JNU2126" s="1"/>
      <c r="JNV2126" s="1"/>
      <c r="JNW2126" s="1"/>
      <c r="JNX2126" s="1"/>
      <c r="JNY2126" s="1"/>
      <c r="JNZ2126" s="1"/>
      <c r="JOA2126" s="1"/>
      <c r="JOB2126" s="1"/>
      <c r="JOC2126" s="1"/>
      <c r="JOD2126" s="1"/>
      <c r="JOE2126" s="1"/>
      <c r="JOF2126" s="1"/>
      <c r="JOG2126" s="1"/>
      <c r="JOH2126" s="1"/>
      <c r="JOI2126" s="1"/>
      <c r="JOJ2126" s="1"/>
      <c r="JOK2126" s="1"/>
      <c r="JOL2126" s="1"/>
      <c r="JOM2126" s="1"/>
      <c r="JON2126" s="1"/>
      <c r="JOO2126" s="1"/>
      <c r="JOP2126" s="1"/>
      <c r="JOQ2126" s="1"/>
      <c r="JOR2126" s="1"/>
      <c r="JOS2126" s="1"/>
      <c r="JOT2126" s="1"/>
      <c r="JOU2126" s="1"/>
      <c r="JOV2126" s="1"/>
      <c r="JOW2126" s="1"/>
      <c r="JOX2126" s="1"/>
      <c r="JOY2126" s="1"/>
      <c r="JOZ2126" s="1"/>
      <c r="JPA2126" s="1"/>
      <c r="JPB2126" s="1"/>
      <c r="JPC2126" s="1"/>
      <c r="JPD2126" s="1"/>
      <c r="JPE2126" s="1"/>
      <c r="JPF2126" s="1"/>
      <c r="JPG2126" s="1"/>
      <c r="JPH2126" s="1"/>
      <c r="JPI2126" s="1"/>
      <c r="JPJ2126" s="1"/>
      <c r="JPK2126" s="1"/>
      <c r="JPL2126" s="1"/>
      <c r="JPM2126" s="1"/>
      <c r="JPN2126" s="1"/>
      <c r="JPO2126" s="1"/>
      <c r="JPP2126" s="1"/>
      <c r="JPQ2126" s="1"/>
      <c r="JPR2126" s="1"/>
      <c r="JPS2126" s="1"/>
      <c r="JPT2126" s="1"/>
      <c r="JPU2126" s="1"/>
      <c r="JPV2126" s="1"/>
      <c r="JPW2126" s="1"/>
      <c r="JPX2126" s="1"/>
      <c r="JPY2126" s="1"/>
      <c r="JPZ2126" s="1"/>
      <c r="JQA2126" s="1"/>
      <c r="JQB2126" s="1"/>
      <c r="JQC2126" s="1"/>
      <c r="JQD2126" s="1"/>
      <c r="JQE2126" s="1"/>
      <c r="JQF2126" s="1"/>
      <c r="JQG2126" s="1"/>
      <c r="JQH2126" s="1"/>
      <c r="JQI2126" s="1"/>
      <c r="JQJ2126" s="1"/>
      <c r="JQK2126" s="1"/>
      <c r="JQL2126" s="1"/>
      <c r="JQM2126" s="1"/>
      <c r="JQN2126" s="1"/>
      <c r="JQO2126" s="1"/>
      <c r="JQP2126" s="1"/>
      <c r="JQQ2126" s="1"/>
      <c r="JQR2126" s="1"/>
      <c r="JQS2126" s="1"/>
      <c r="JQT2126" s="1"/>
      <c r="JQU2126" s="1"/>
      <c r="JQV2126" s="1"/>
      <c r="JQW2126" s="1"/>
      <c r="JQX2126" s="1"/>
      <c r="JQY2126" s="1"/>
      <c r="JQZ2126" s="1"/>
      <c r="JRA2126" s="1"/>
      <c r="JRB2126" s="1"/>
      <c r="JRC2126" s="1"/>
      <c r="JRD2126" s="1"/>
      <c r="JRE2126" s="1"/>
      <c r="JRF2126" s="1"/>
      <c r="JRG2126" s="1"/>
      <c r="JRH2126" s="1"/>
      <c r="JRI2126" s="1"/>
      <c r="JRJ2126" s="1"/>
      <c r="JRK2126" s="1"/>
      <c r="JRL2126" s="1"/>
      <c r="JRM2126" s="1"/>
      <c r="JRN2126" s="1"/>
      <c r="JRO2126" s="1"/>
      <c r="JRP2126" s="1"/>
      <c r="JRQ2126" s="1"/>
      <c r="JRR2126" s="1"/>
      <c r="JRS2126" s="1"/>
      <c r="JRT2126" s="1"/>
      <c r="JRU2126" s="1"/>
      <c r="JRV2126" s="1"/>
      <c r="JRW2126" s="1"/>
      <c r="JRX2126" s="1"/>
      <c r="JRY2126" s="1"/>
      <c r="JRZ2126" s="1"/>
      <c r="JSA2126" s="1"/>
      <c r="JSB2126" s="1"/>
      <c r="JSC2126" s="1"/>
      <c r="JSD2126" s="1"/>
      <c r="JSE2126" s="1"/>
      <c r="JSF2126" s="1"/>
      <c r="JSG2126" s="1"/>
      <c r="JSH2126" s="1"/>
      <c r="JSI2126" s="1"/>
      <c r="JSJ2126" s="1"/>
      <c r="JSK2126" s="1"/>
      <c r="JSL2126" s="1"/>
      <c r="JSM2126" s="1"/>
      <c r="JSN2126" s="1"/>
      <c r="JSO2126" s="1"/>
      <c r="JSP2126" s="1"/>
      <c r="JSQ2126" s="1"/>
      <c r="JSR2126" s="1"/>
      <c r="JSS2126" s="1"/>
      <c r="JST2126" s="1"/>
      <c r="JSU2126" s="1"/>
      <c r="JSV2126" s="1"/>
      <c r="JSW2126" s="1"/>
      <c r="JSX2126" s="1"/>
      <c r="JSY2126" s="1"/>
      <c r="JSZ2126" s="1"/>
      <c r="JTA2126" s="1"/>
      <c r="JTB2126" s="1"/>
      <c r="JTC2126" s="1"/>
      <c r="JTD2126" s="1"/>
      <c r="JTE2126" s="1"/>
      <c r="JTF2126" s="1"/>
      <c r="JTG2126" s="1"/>
      <c r="JTH2126" s="1"/>
      <c r="JTI2126" s="1"/>
      <c r="JTJ2126" s="1"/>
      <c r="JTK2126" s="1"/>
      <c r="JTL2126" s="1"/>
      <c r="JTM2126" s="1"/>
      <c r="JTN2126" s="1"/>
      <c r="JTO2126" s="1"/>
      <c r="JTP2126" s="1"/>
      <c r="JTQ2126" s="1"/>
      <c r="JTR2126" s="1"/>
      <c r="JTS2126" s="1"/>
      <c r="JTT2126" s="1"/>
      <c r="JTU2126" s="1"/>
      <c r="JTV2126" s="1"/>
      <c r="JTW2126" s="1"/>
      <c r="JTX2126" s="1"/>
      <c r="JTY2126" s="1"/>
      <c r="JTZ2126" s="1"/>
      <c r="JUA2126" s="1"/>
      <c r="JUB2126" s="1"/>
      <c r="JUC2126" s="1"/>
      <c r="JUD2126" s="1"/>
      <c r="JUE2126" s="1"/>
      <c r="JUF2126" s="1"/>
      <c r="JUG2126" s="1"/>
      <c r="JUH2126" s="1"/>
      <c r="JUI2126" s="1"/>
      <c r="JUJ2126" s="1"/>
      <c r="JUK2126" s="1"/>
      <c r="JUL2126" s="1"/>
      <c r="JUM2126" s="1"/>
      <c r="JUN2126" s="1"/>
      <c r="JUO2126" s="1"/>
      <c r="JUP2126" s="1"/>
      <c r="JUQ2126" s="1"/>
      <c r="JUR2126" s="1"/>
      <c r="JUS2126" s="1"/>
      <c r="JUT2126" s="1"/>
      <c r="JUU2126" s="1"/>
      <c r="JUV2126" s="1"/>
      <c r="JUW2126" s="1"/>
      <c r="JUX2126" s="1"/>
      <c r="JUY2126" s="1"/>
      <c r="JUZ2126" s="1"/>
      <c r="JVA2126" s="1"/>
      <c r="JVB2126" s="1"/>
      <c r="JVC2126" s="1"/>
      <c r="JVD2126" s="1"/>
      <c r="JVE2126" s="1"/>
      <c r="JVF2126" s="1"/>
      <c r="JVG2126" s="1"/>
      <c r="JVH2126" s="1"/>
      <c r="JVI2126" s="1"/>
      <c r="JVJ2126" s="1"/>
      <c r="JVK2126" s="1"/>
      <c r="JVL2126" s="1"/>
      <c r="JVM2126" s="1"/>
      <c r="JVN2126" s="1"/>
      <c r="JVO2126" s="1"/>
      <c r="JVP2126" s="1"/>
      <c r="JVQ2126" s="1"/>
      <c r="JVR2126" s="1"/>
      <c r="JVS2126" s="1"/>
      <c r="JVT2126" s="1"/>
      <c r="JVU2126" s="1"/>
      <c r="JVV2126" s="1"/>
      <c r="JVW2126" s="1"/>
      <c r="JVX2126" s="1"/>
      <c r="JVY2126" s="1"/>
      <c r="JVZ2126" s="1"/>
      <c r="JWA2126" s="1"/>
      <c r="JWB2126" s="1"/>
      <c r="JWC2126" s="1"/>
      <c r="JWD2126" s="1"/>
      <c r="JWE2126" s="1"/>
      <c r="JWF2126" s="1"/>
      <c r="JWG2126" s="1"/>
      <c r="JWH2126" s="1"/>
      <c r="JWI2126" s="1"/>
      <c r="JWJ2126" s="1"/>
      <c r="JWK2126" s="1"/>
      <c r="JWL2126" s="1"/>
      <c r="JWM2126" s="1"/>
      <c r="JWN2126" s="1"/>
      <c r="JWO2126" s="1"/>
      <c r="JWP2126" s="1"/>
      <c r="JWQ2126" s="1"/>
      <c r="JWR2126" s="1"/>
      <c r="JWS2126" s="1"/>
      <c r="JWT2126" s="1"/>
      <c r="JWU2126" s="1"/>
      <c r="JWV2126" s="1"/>
      <c r="JWW2126" s="1"/>
      <c r="JWX2126" s="1"/>
      <c r="JWY2126" s="1"/>
      <c r="JWZ2126" s="1"/>
      <c r="JXA2126" s="1"/>
      <c r="JXB2126" s="1"/>
      <c r="JXC2126" s="1"/>
      <c r="JXD2126" s="1"/>
      <c r="JXE2126" s="1"/>
      <c r="JXF2126" s="1"/>
      <c r="JXG2126" s="1"/>
      <c r="JXH2126" s="1"/>
      <c r="JXI2126" s="1"/>
      <c r="JXJ2126" s="1"/>
      <c r="JXK2126" s="1"/>
      <c r="JXL2126" s="1"/>
      <c r="JXM2126" s="1"/>
      <c r="JXN2126" s="1"/>
      <c r="JXO2126" s="1"/>
      <c r="JXP2126" s="1"/>
      <c r="JXQ2126" s="1"/>
      <c r="JXR2126" s="1"/>
      <c r="JXS2126" s="1"/>
      <c r="JXT2126" s="1"/>
      <c r="JXU2126" s="1"/>
      <c r="JXV2126" s="1"/>
      <c r="JXW2126" s="1"/>
      <c r="JXX2126" s="1"/>
      <c r="JXY2126" s="1"/>
      <c r="JXZ2126" s="1"/>
      <c r="JYA2126" s="1"/>
      <c r="JYB2126" s="1"/>
      <c r="JYC2126" s="1"/>
      <c r="JYD2126" s="1"/>
      <c r="JYE2126" s="1"/>
      <c r="JYF2126" s="1"/>
      <c r="JYG2126" s="1"/>
      <c r="JYH2126" s="1"/>
      <c r="JYI2126" s="1"/>
      <c r="JYJ2126" s="1"/>
      <c r="JYK2126" s="1"/>
      <c r="JYL2126" s="1"/>
      <c r="JYM2126" s="1"/>
      <c r="JYN2126" s="1"/>
      <c r="JYO2126" s="1"/>
      <c r="JYP2126" s="1"/>
      <c r="JYQ2126" s="1"/>
      <c r="JYR2126" s="1"/>
      <c r="JYS2126" s="1"/>
      <c r="JYT2126" s="1"/>
      <c r="JYU2126" s="1"/>
      <c r="JYV2126" s="1"/>
      <c r="JYW2126" s="1"/>
      <c r="JYX2126" s="1"/>
      <c r="JYY2126" s="1"/>
      <c r="JYZ2126" s="1"/>
      <c r="JZA2126" s="1"/>
      <c r="JZB2126" s="1"/>
      <c r="JZC2126" s="1"/>
      <c r="JZD2126" s="1"/>
      <c r="JZE2126" s="1"/>
      <c r="JZF2126" s="1"/>
      <c r="JZG2126" s="1"/>
      <c r="JZH2126" s="1"/>
      <c r="JZI2126" s="1"/>
      <c r="JZJ2126" s="1"/>
      <c r="JZK2126" s="1"/>
      <c r="JZL2126" s="1"/>
      <c r="JZM2126" s="1"/>
      <c r="JZN2126" s="1"/>
      <c r="JZO2126" s="1"/>
      <c r="JZP2126" s="1"/>
      <c r="JZQ2126" s="1"/>
      <c r="JZR2126" s="1"/>
      <c r="JZS2126" s="1"/>
      <c r="JZT2126" s="1"/>
      <c r="JZU2126" s="1"/>
      <c r="JZV2126" s="1"/>
      <c r="JZW2126" s="1"/>
      <c r="JZX2126" s="1"/>
      <c r="JZY2126" s="1"/>
      <c r="JZZ2126" s="1"/>
      <c r="KAA2126" s="1"/>
      <c r="KAB2126" s="1"/>
      <c r="KAC2126" s="1"/>
      <c r="KAD2126" s="1"/>
      <c r="KAE2126" s="1"/>
      <c r="KAF2126" s="1"/>
      <c r="KAG2126" s="1"/>
      <c r="KAH2126" s="1"/>
      <c r="KAI2126" s="1"/>
      <c r="KAJ2126" s="1"/>
      <c r="KAK2126" s="1"/>
      <c r="KAL2126" s="1"/>
      <c r="KAM2126" s="1"/>
      <c r="KAN2126" s="1"/>
      <c r="KAO2126" s="1"/>
      <c r="KAP2126" s="1"/>
      <c r="KAQ2126" s="1"/>
      <c r="KAR2126" s="1"/>
      <c r="KAS2126" s="1"/>
      <c r="KAT2126" s="1"/>
      <c r="KAU2126" s="1"/>
      <c r="KAV2126" s="1"/>
      <c r="KAW2126" s="1"/>
      <c r="KAX2126" s="1"/>
      <c r="KAY2126" s="1"/>
      <c r="KAZ2126" s="1"/>
      <c r="KBA2126" s="1"/>
      <c r="KBB2126" s="1"/>
      <c r="KBC2126" s="1"/>
      <c r="KBD2126" s="1"/>
      <c r="KBE2126" s="1"/>
      <c r="KBF2126" s="1"/>
      <c r="KBG2126" s="1"/>
      <c r="KBH2126" s="1"/>
      <c r="KBI2126" s="1"/>
      <c r="KBJ2126" s="1"/>
      <c r="KBK2126" s="1"/>
      <c r="KBL2126" s="1"/>
      <c r="KBM2126" s="1"/>
      <c r="KBN2126" s="1"/>
      <c r="KBO2126" s="1"/>
      <c r="KBP2126" s="1"/>
      <c r="KBQ2126" s="1"/>
      <c r="KBR2126" s="1"/>
      <c r="KBS2126" s="1"/>
      <c r="KBT2126" s="1"/>
      <c r="KBU2126" s="1"/>
      <c r="KBV2126" s="1"/>
      <c r="KBW2126" s="1"/>
      <c r="KBX2126" s="1"/>
      <c r="KBY2126" s="1"/>
      <c r="KBZ2126" s="1"/>
      <c r="KCA2126" s="1"/>
      <c r="KCB2126" s="1"/>
      <c r="KCC2126" s="1"/>
      <c r="KCD2126" s="1"/>
      <c r="KCE2126" s="1"/>
      <c r="KCF2126" s="1"/>
      <c r="KCG2126" s="1"/>
      <c r="KCH2126" s="1"/>
      <c r="KCI2126" s="1"/>
      <c r="KCJ2126" s="1"/>
      <c r="KCK2126" s="1"/>
      <c r="KCL2126" s="1"/>
      <c r="KCM2126" s="1"/>
      <c r="KCN2126" s="1"/>
      <c r="KCO2126" s="1"/>
      <c r="KCP2126" s="1"/>
      <c r="KCQ2126" s="1"/>
      <c r="KCR2126" s="1"/>
      <c r="KCS2126" s="1"/>
      <c r="KCT2126" s="1"/>
      <c r="KCU2126" s="1"/>
      <c r="KCV2126" s="1"/>
      <c r="KCW2126" s="1"/>
      <c r="KCX2126" s="1"/>
      <c r="KCY2126" s="1"/>
      <c r="KCZ2126" s="1"/>
      <c r="KDA2126" s="1"/>
      <c r="KDB2126" s="1"/>
      <c r="KDC2126" s="1"/>
      <c r="KDD2126" s="1"/>
      <c r="KDE2126" s="1"/>
      <c r="KDF2126" s="1"/>
      <c r="KDG2126" s="1"/>
      <c r="KDH2126" s="1"/>
      <c r="KDI2126" s="1"/>
      <c r="KDJ2126" s="1"/>
      <c r="KDK2126" s="1"/>
      <c r="KDL2126" s="1"/>
      <c r="KDM2126" s="1"/>
      <c r="KDN2126" s="1"/>
      <c r="KDO2126" s="1"/>
      <c r="KDP2126" s="1"/>
      <c r="KDQ2126" s="1"/>
      <c r="KDR2126" s="1"/>
      <c r="KDS2126" s="1"/>
      <c r="KDT2126" s="1"/>
      <c r="KDU2126" s="1"/>
      <c r="KDV2126" s="1"/>
      <c r="KDW2126" s="1"/>
      <c r="KDX2126" s="1"/>
      <c r="KDY2126" s="1"/>
      <c r="KDZ2126" s="1"/>
      <c r="KEA2126" s="1"/>
      <c r="KEB2126" s="1"/>
      <c r="KEC2126" s="1"/>
      <c r="KED2126" s="1"/>
      <c r="KEE2126" s="1"/>
      <c r="KEF2126" s="1"/>
      <c r="KEG2126" s="1"/>
      <c r="KEH2126" s="1"/>
      <c r="KEI2126" s="1"/>
      <c r="KEJ2126" s="1"/>
      <c r="KEK2126" s="1"/>
      <c r="KEL2126" s="1"/>
      <c r="KEM2126" s="1"/>
      <c r="KEN2126" s="1"/>
      <c r="KEO2126" s="1"/>
      <c r="KEP2126" s="1"/>
      <c r="KEQ2126" s="1"/>
      <c r="KER2126" s="1"/>
      <c r="KES2126" s="1"/>
      <c r="KET2126" s="1"/>
      <c r="KEU2126" s="1"/>
      <c r="KEV2126" s="1"/>
      <c r="KEW2126" s="1"/>
      <c r="KEX2126" s="1"/>
      <c r="KEY2126" s="1"/>
      <c r="KEZ2126" s="1"/>
      <c r="KFA2126" s="1"/>
      <c r="KFB2126" s="1"/>
      <c r="KFC2126" s="1"/>
      <c r="KFD2126" s="1"/>
      <c r="KFE2126" s="1"/>
      <c r="KFF2126" s="1"/>
      <c r="KFG2126" s="1"/>
      <c r="KFH2126" s="1"/>
      <c r="KFI2126" s="1"/>
      <c r="KFJ2126" s="1"/>
      <c r="KFK2126" s="1"/>
      <c r="KFL2126" s="1"/>
      <c r="KFM2126" s="1"/>
      <c r="KFN2126" s="1"/>
      <c r="KFO2126" s="1"/>
      <c r="KFP2126" s="1"/>
      <c r="KFQ2126" s="1"/>
      <c r="KFR2126" s="1"/>
      <c r="KFS2126" s="1"/>
      <c r="KFT2126" s="1"/>
      <c r="KFU2126" s="1"/>
      <c r="KFV2126" s="1"/>
      <c r="KFW2126" s="1"/>
      <c r="KFX2126" s="1"/>
      <c r="KFY2126" s="1"/>
      <c r="KFZ2126" s="1"/>
      <c r="KGA2126" s="1"/>
      <c r="KGB2126" s="1"/>
      <c r="KGC2126" s="1"/>
      <c r="KGD2126" s="1"/>
      <c r="KGE2126" s="1"/>
      <c r="KGF2126" s="1"/>
      <c r="KGG2126" s="1"/>
      <c r="KGH2126" s="1"/>
      <c r="KGI2126" s="1"/>
      <c r="KGJ2126" s="1"/>
      <c r="KGK2126" s="1"/>
      <c r="KGL2126" s="1"/>
      <c r="KGM2126" s="1"/>
      <c r="KGN2126" s="1"/>
      <c r="KGO2126" s="1"/>
      <c r="KGP2126" s="1"/>
      <c r="KGQ2126" s="1"/>
      <c r="KGR2126" s="1"/>
      <c r="KGS2126" s="1"/>
      <c r="KGT2126" s="1"/>
      <c r="KGU2126" s="1"/>
      <c r="KGV2126" s="1"/>
      <c r="KGW2126" s="1"/>
      <c r="KGX2126" s="1"/>
      <c r="KGY2126" s="1"/>
      <c r="KGZ2126" s="1"/>
      <c r="KHA2126" s="1"/>
      <c r="KHB2126" s="1"/>
      <c r="KHC2126" s="1"/>
      <c r="KHD2126" s="1"/>
      <c r="KHE2126" s="1"/>
      <c r="KHF2126" s="1"/>
      <c r="KHG2126" s="1"/>
      <c r="KHH2126" s="1"/>
      <c r="KHI2126" s="1"/>
      <c r="KHJ2126" s="1"/>
      <c r="KHK2126" s="1"/>
      <c r="KHL2126" s="1"/>
      <c r="KHM2126" s="1"/>
      <c r="KHN2126" s="1"/>
      <c r="KHO2126" s="1"/>
      <c r="KHP2126" s="1"/>
      <c r="KHQ2126" s="1"/>
      <c r="KHR2126" s="1"/>
      <c r="KHS2126" s="1"/>
      <c r="KHT2126" s="1"/>
      <c r="KHU2126" s="1"/>
      <c r="KHV2126" s="1"/>
      <c r="KHW2126" s="1"/>
      <c r="KHX2126" s="1"/>
      <c r="KHY2126" s="1"/>
      <c r="KHZ2126" s="1"/>
      <c r="KIA2126" s="1"/>
      <c r="KIB2126" s="1"/>
      <c r="KIC2126" s="1"/>
      <c r="KID2126" s="1"/>
      <c r="KIE2126" s="1"/>
      <c r="KIF2126" s="1"/>
      <c r="KIG2126" s="1"/>
      <c r="KIH2126" s="1"/>
      <c r="KII2126" s="1"/>
      <c r="KIJ2126" s="1"/>
      <c r="KIK2126" s="1"/>
      <c r="KIL2126" s="1"/>
      <c r="KIM2126" s="1"/>
      <c r="KIN2126" s="1"/>
      <c r="KIO2126" s="1"/>
      <c r="KIP2126" s="1"/>
      <c r="KIQ2126" s="1"/>
      <c r="KIR2126" s="1"/>
      <c r="KIS2126" s="1"/>
      <c r="KIT2126" s="1"/>
      <c r="KIU2126" s="1"/>
      <c r="KIV2126" s="1"/>
      <c r="KIW2126" s="1"/>
      <c r="KIX2126" s="1"/>
      <c r="KIY2126" s="1"/>
      <c r="KIZ2126" s="1"/>
      <c r="KJA2126" s="1"/>
      <c r="KJB2126" s="1"/>
      <c r="KJC2126" s="1"/>
      <c r="KJD2126" s="1"/>
      <c r="KJE2126" s="1"/>
      <c r="KJF2126" s="1"/>
      <c r="KJG2126" s="1"/>
      <c r="KJH2126" s="1"/>
      <c r="KJI2126" s="1"/>
      <c r="KJJ2126" s="1"/>
      <c r="KJK2126" s="1"/>
      <c r="KJL2126" s="1"/>
      <c r="KJM2126" s="1"/>
      <c r="KJN2126" s="1"/>
      <c r="KJO2126" s="1"/>
      <c r="KJP2126" s="1"/>
      <c r="KJQ2126" s="1"/>
      <c r="KJR2126" s="1"/>
      <c r="KJS2126" s="1"/>
      <c r="KJT2126" s="1"/>
      <c r="KJU2126" s="1"/>
      <c r="KJV2126" s="1"/>
      <c r="KJW2126" s="1"/>
      <c r="KJX2126" s="1"/>
      <c r="KJY2126" s="1"/>
      <c r="KJZ2126" s="1"/>
      <c r="KKA2126" s="1"/>
      <c r="KKB2126" s="1"/>
      <c r="KKC2126" s="1"/>
      <c r="KKD2126" s="1"/>
      <c r="KKE2126" s="1"/>
      <c r="KKF2126" s="1"/>
      <c r="KKG2126" s="1"/>
      <c r="KKH2126" s="1"/>
      <c r="KKI2126" s="1"/>
      <c r="KKJ2126" s="1"/>
      <c r="KKK2126" s="1"/>
      <c r="KKL2126" s="1"/>
      <c r="KKM2126" s="1"/>
      <c r="KKN2126" s="1"/>
      <c r="KKO2126" s="1"/>
      <c r="KKP2126" s="1"/>
      <c r="KKQ2126" s="1"/>
      <c r="KKR2126" s="1"/>
      <c r="KKS2126" s="1"/>
      <c r="KKT2126" s="1"/>
      <c r="KKU2126" s="1"/>
      <c r="KKV2126" s="1"/>
      <c r="KKW2126" s="1"/>
      <c r="KKX2126" s="1"/>
      <c r="KKY2126" s="1"/>
      <c r="KKZ2126" s="1"/>
      <c r="KLA2126" s="1"/>
      <c r="KLB2126" s="1"/>
      <c r="KLC2126" s="1"/>
      <c r="KLD2126" s="1"/>
      <c r="KLE2126" s="1"/>
      <c r="KLF2126" s="1"/>
      <c r="KLG2126" s="1"/>
      <c r="KLH2126" s="1"/>
      <c r="KLI2126" s="1"/>
      <c r="KLJ2126" s="1"/>
      <c r="KLK2126" s="1"/>
      <c r="KLL2126" s="1"/>
      <c r="KLM2126" s="1"/>
      <c r="KLN2126" s="1"/>
      <c r="KLO2126" s="1"/>
      <c r="KLP2126" s="1"/>
      <c r="KLQ2126" s="1"/>
      <c r="KLR2126" s="1"/>
      <c r="KLS2126" s="1"/>
      <c r="KLT2126" s="1"/>
      <c r="KLU2126" s="1"/>
      <c r="KLV2126" s="1"/>
      <c r="KLW2126" s="1"/>
      <c r="KLX2126" s="1"/>
      <c r="KLY2126" s="1"/>
      <c r="KLZ2126" s="1"/>
      <c r="KMA2126" s="1"/>
      <c r="KMB2126" s="1"/>
      <c r="KMC2126" s="1"/>
      <c r="KMD2126" s="1"/>
      <c r="KME2126" s="1"/>
      <c r="KMF2126" s="1"/>
      <c r="KMG2126" s="1"/>
      <c r="KMH2126" s="1"/>
      <c r="KMI2126" s="1"/>
      <c r="KMJ2126" s="1"/>
      <c r="KMK2126" s="1"/>
      <c r="KML2126" s="1"/>
      <c r="KMM2126" s="1"/>
      <c r="KMN2126" s="1"/>
      <c r="KMO2126" s="1"/>
      <c r="KMP2126" s="1"/>
      <c r="KMQ2126" s="1"/>
      <c r="KMR2126" s="1"/>
      <c r="KMS2126" s="1"/>
      <c r="KMT2126" s="1"/>
      <c r="KMU2126" s="1"/>
      <c r="KMV2126" s="1"/>
      <c r="KMW2126" s="1"/>
      <c r="KMX2126" s="1"/>
      <c r="KMY2126" s="1"/>
      <c r="KMZ2126" s="1"/>
      <c r="KNA2126" s="1"/>
      <c r="KNB2126" s="1"/>
      <c r="KNC2126" s="1"/>
      <c r="KND2126" s="1"/>
      <c r="KNE2126" s="1"/>
      <c r="KNF2126" s="1"/>
      <c r="KNG2126" s="1"/>
      <c r="KNH2126" s="1"/>
      <c r="KNI2126" s="1"/>
      <c r="KNJ2126" s="1"/>
      <c r="KNK2126" s="1"/>
      <c r="KNL2126" s="1"/>
      <c r="KNM2126" s="1"/>
      <c r="KNN2126" s="1"/>
      <c r="KNO2126" s="1"/>
      <c r="KNP2126" s="1"/>
      <c r="KNQ2126" s="1"/>
      <c r="KNR2126" s="1"/>
      <c r="KNS2126" s="1"/>
      <c r="KNT2126" s="1"/>
      <c r="KNU2126" s="1"/>
      <c r="KNV2126" s="1"/>
      <c r="KNW2126" s="1"/>
      <c r="KNX2126" s="1"/>
      <c r="KNY2126" s="1"/>
      <c r="KNZ2126" s="1"/>
      <c r="KOA2126" s="1"/>
      <c r="KOB2126" s="1"/>
      <c r="KOC2126" s="1"/>
      <c r="KOD2126" s="1"/>
      <c r="KOE2126" s="1"/>
      <c r="KOF2126" s="1"/>
      <c r="KOG2126" s="1"/>
      <c r="KOH2126" s="1"/>
      <c r="KOI2126" s="1"/>
      <c r="KOJ2126" s="1"/>
      <c r="KOK2126" s="1"/>
      <c r="KOL2126" s="1"/>
      <c r="KOM2126" s="1"/>
      <c r="KON2126" s="1"/>
      <c r="KOO2126" s="1"/>
      <c r="KOP2126" s="1"/>
      <c r="KOQ2126" s="1"/>
      <c r="KOR2126" s="1"/>
      <c r="KOS2126" s="1"/>
      <c r="KOT2126" s="1"/>
      <c r="KOU2126" s="1"/>
      <c r="KOV2126" s="1"/>
      <c r="KOW2126" s="1"/>
      <c r="KOX2126" s="1"/>
      <c r="KOY2126" s="1"/>
      <c r="KOZ2126" s="1"/>
      <c r="KPA2126" s="1"/>
      <c r="KPB2126" s="1"/>
      <c r="KPC2126" s="1"/>
      <c r="KPD2126" s="1"/>
      <c r="KPE2126" s="1"/>
      <c r="KPF2126" s="1"/>
      <c r="KPG2126" s="1"/>
      <c r="KPH2126" s="1"/>
      <c r="KPI2126" s="1"/>
      <c r="KPJ2126" s="1"/>
      <c r="KPK2126" s="1"/>
      <c r="KPL2126" s="1"/>
      <c r="KPM2126" s="1"/>
      <c r="KPN2126" s="1"/>
      <c r="KPO2126" s="1"/>
      <c r="KPP2126" s="1"/>
      <c r="KPQ2126" s="1"/>
      <c r="KPR2126" s="1"/>
      <c r="KPS2126" s="1"/>
      <c r="KPT2126" s="1"/>
      <c r="KPU2126" s="1"/>
      <c r="KPV2126" s="1"/>
      <c r="KPW2126" s="1"/>
      <c r="KPX2126" s="1"/>
      <c r="KPY2126" s="1"/>
      <c r="KPZ2126" s="1"/>
      <c r="KQA2126" s="1"/>
      <c r="KQB2126" s="1"/>
      <c r="KQC2126" s="1"/>
      <c r="KQD2126" s="1"/>
      <c r="KQE2126" s="1"/>
      <c r="KQF2126" s="1"/>
      <c r="KQG2126" s="1"/>
      <c r="KQH2126" s="1"/>
      <c r="KQI2126" s="1"/>
      <c r="KQJ2126" s="1"/>
      <c r="KQK2126" s="1"/>
      <c r="KQL2126" s="1"/>
      <c r="KQM2126" s="1"/>
      <c r="KQN2126" s="1"/>
      <c r="KQO2126" s="1"/>
      <c r="KQP2126" s="1"/>
      <c r="KQQ2126" s="1"/>
      <c r="KQR2126" s="1"/>
      <c r="KQS2126" s="1"/>
      <c r="KQT2126" s="1"/>
      <c r="KQU2126" s="1"/>
      <c r="KQV2126" s="1"/>
      <c r="KQW2126" s="1"/>
      <c r="KQX2126" s="1"/>
      <c r="KQY2126" s="1"/>
      <c r="KQZ2126" s="1"/>
      <c r="KRA2126" s="1"/>
      <c r="KRB2126" s="1"/>
      <c r="KRC2126" s="1"/>
      <c r="KRD2126" s="1"/>
      <c r="KRE2126" s="1"/>
      <c r="KRF2126" s="1"/>
      <c r="KRG2126" s="1"/>
      <c r="KRH2126" s="1"/>
      <c r="KRI2126" s="1"/>
      <c r="KRJ2126" s="1"/>
      <c r="KRK2126" s="1"/>
      <c r="KRL2126" s="1"/>
      <c r="KRM2126" s="1"/>
      <c r="KRN2126" s="1"/>
      <c r="KRO2126" s="1"/>
      <c r="KRP2126" s="1"/>
      <c r="KRQ2126" s="1"/>
      <c r="KRR2126" s="1"/>
      <c r="KRS2126" s="1"/>
      <c r="KRT2126" s="1"/>
      <c r="KRU2126" s="1"/>
      <c r="KRV2126" s="1"/>
      <c r="KRW2126" s="1"/>
      <c r="KRX2126" s="1"/>
      <c r="KRY2126" s="1"/>
      <c r="KRZ2126" s="1"/>
      <c r="KSA2126" s="1"/>
      <c r="KSB2126" s="1"/>
      <c r="KSC2126" s="1"/>
      <c r="KSD2126" s="1"/>
      <c r="KSE2126" s="1"/>
      <c r="KSF2126" s="1"/>
      <c r="KSG2126" s="1"/>
      <c r="KSH2126" s="1"/>
      <c r="KSI2126" s="1"/>
      <c r="KSJ2126" s="1"/>
      <c r="KSK2126" s="1"/>
      <c r="KSL2126" s="1"/>
      <c r="KSM2126" s="1"/>
      <c r="KSN2126" s="1"/>
      <c r="KSO2126" s="1"/>
      <c r="KSP2126" s="1"/>
      <c r="KSQ2126" s="1"/>
      <c r="KSR2126" s="1"/>
      <c r="KSS2126" s="1"/>
      <c r="KST2126" s="1"/>
      <c r="KSU2126" s="1"/>
      <c r="KSV2126" s="1"/>
      <c r="KSW2126" s="1"/>
      <c r="KSX2126" s="1"/>
      <c r="KSY2126" s="1"/>
      <c r="KSZ2126" s="1"/>
      <c r="KTA2126" s="1"/>
      <c r="KTB2126" s="1"/>
      <c r="KTC2126" s="1"/>
      <c r="KTD2126" s="1"/>
      <c r="KTE2126" s="1"/>
      <c r="KTF2126" s="1"/>
      <c r="KTG2126" s="1"/>
      <c r="KTH2126" s="1"/>
      <c r="KTI2126" s="1"/>
      <c r="KTJ2126" s="1"/>
      <c r="KTK2126" s="1"/>
      <c r="KTL2126" s="1"/>
      <c r="KTM2126" s="1"/>
      <c r="KTN2126" s="1"/>
      <c r="KTO2126" s="1"/>
      <c r="KTP2126" s="1"/>
      <c r="KTQ2126" s="1"/>
      <c r="KTR2126" s="1"/>
      <c r="KTS2126" s="1"/>
      <c r="KTT2126" s="1"/>
      <c r="KTU2126" s="1"/>
      <c r="KTV2126" s="1"/>
      <c r="KTW2126" s="1"/>
      <c r="KTX2126" s="1"/>
      <c r="KTY2126" s="1"/>
      <c r="KTZ2126" s="1"/>
      <c r="KUA2126" s="1"/>
      <c r="KUB2126" s="1"/>
      <c r="KUC2126" s="1"/>
      <c r="KUD2126" s="1"/>
      <c r="KUE2126" s="1"/>
      <c r="KUF2126" s="1"/>
      <c r="KUG2126" s="1"/>
      <c r="KUH2126" s="1"/>
      <c r="KUI2126" s="1"/>
      <c r="KUJ2126" s="1"/>
      <c r="KUK2126" s="1"/>
      <c r="KUL2126" s="1"/>
      <c r="KUM2126" s="1"/>
      <c r="KUN2126" s="1"/>
      <c r="KUO2126" s="1"/>
      <c r="KUP2126" s="1"/>
      <c r="KUQ2126" s="1"/>
      <c r="KUR2126" s="1"/>
      <c r="KUS2126" s="1"/>
      <c r="KUT2126" s="1"/>
      <c r="KUU2126" s="1"/>
      <c r="KUV2126" s="1"/>
      <c r="KUW2126" s="1"/>
      <c r="KUX2126" s="1"/>
      <c r="KUY2126" s="1"/>
      <c r="KUZ2126" s="1"/>
      <c r="KVA2126" s="1"/>
      <c r="KVB2126" s="1"/>
      <c r="KVC2126" s="1"/>
      <c r="KVD2126" s="1"/>
      <c r="KVE2126" s="1"/>
      <c r="KVF2126" s="1"/>
      <c r="KVG2126" s="1"/>
      <c r="KVH2126" s="1"/>
      <c r="KVI2126" s="1"/>
      <c r="KVJ2126" s="1"/>
      <c r="KVK2126" s="1"/>
      <c r="KVL2126" s="1"/>
      <c r="KVM2126" s="1"/>
      <c r="KVN2126" s="1"/>
      <c r="KVO2126" s="1"/>
      <c r="KVP2126" s="1"/>
      <c r="KVQ2126" s="1"/>
      <c r="KVR2126" s="1"/>
      <c r="KVS2126" s="1"/>
      <c r="KVT2126" s="1"/>
      <c r="KVU2126" s="1"/>
      <c r="KVV2126" s="1"/>
      <c r="KVW2126" s="1"/>
      <c r="KVX2126" s="1"/>
      <c r="KVY2126" s="1"/>
      <c r="KVZ2126" s="1"/>
      <c r="KWA2126" s="1"/>
      <c r="KWB2126" s="1"/>
      <c r="KWC2126" s="1"/>
      <c r="KWD2126" s="1"/>
      <c r="KWE2126" s="1"/>
      <c r="KWF2126" s="1"/>
      <c r="KWG2126" s="1"/>
      <c r="KWH2126" s="1"/>
      <c r="KWI2126" s="1"/>
      <c r="KWJ2126" s="1"/>
      <c r="KWK2126" s="1"/>
      <c r="KWL2126" s="1"/>
      <c r="KWM2126" s="1"/>
      <c r="KWN2126" s="1"/>
      <c r="KWO2126" s="1"/>
      <c r="KWP2126" s="1"/>
      <c r="KWQ2126" s="1"/>
      <c r="KWR2126" s="1"/>
      <c r="KWS2126" s="1"/>
      <c r="KWT2126" s="1"/>
      <c r="KWU2126" s="1"/>
      <c r="KWV2126" s="1"/>
      <c r="KWW2126" s="1"/>
      <c r="KWX2126" s="1"/>
      <c r="KWY2126" s="1"/>
      <c r="KWZ2126" s="1"/>
      <c r="KXA2126" s="1"/>
      <c r="KXB2126" s="1"/>
      <c r="KXC2126" s="1"/>
      <c r="KXD2126" s="1"/>
      <c r="KXE2126" s="1"/>
      <c r="KXF2126" s="1"/>
      <c r="KXG2126" s="1"/>
      <c r="KXH2126" s="1"/>
      <c r="KXI2126" s="1"/>
      <c r="KXJ2126" s="1"/>
      <c r="KXK2126" s="1"/>
      <c r="KXL2126" s="1"/>
      <c r="KXM2126" s="1"/>
      <c r="KXN2126" s="1"/>
      <c r="KXO2126" s="1"/>
      <c r="KXP2126" s="1"/>
      <c r="KXQ2126" s="1"/>
      <c r="KXR2126" s="1"/>
      <c r="KXS2126" s="1"/>
      <c r="KXT2126" s="1"/>
      <c r="KXU2126" s="1"/>
      <c r="KXV2126" s="1"/>
      <c r="KXW2126" s="1"/>
      <c r="KXX2126" s="1"/>
      <c r="KXY2126" s="1"/>
      <c r="KXZ2126" s="1"/>
      <c r="KYA2126" s="1"/>
      <c r="KYB2126" s="1"/>
      <c r="KYC2126" s="1"/>
      <c r="KYD2126" s="1"/>
      <c r="KYE2126" s="1"/>
      <c r="KYF2126" s="1"/>
      <c r="KYG2126" s="1"/>
      <c r="KYH2126" s="1"/>
      <c r="KYI2126" s="1"/>
      <c r="KYJ2126" s="1"/>
      <c r="KYK2126" s="1"/>
      <c r="KYL2126" s="1"/>
      <c r="KYM2126" s="1"/>
      <c r="KYN2126" s="1"/>
      <c r="KYO2126" s="1"/>
      <c r="KYP2126" s="1"/>
      <c r="KYQ2126" s="1"/>
      <c r="KYR2126" s="1"/>
      <c r="KYS2126" s="1"/>
      <c r="KYT2126" s="1"/>
      <c r="KYU2126" s="1"/>
      <c r="KYV2126" s="1"/>
      <c r="KYW2126" s="1"/>
      <c r="KYX2126" s="1"/>
      <c r="KYY2126" s="1"/>
      <c r="KYZ2126" s="1"/>
      <c r="KZA2126" s="1"/>
      <c r="KZB2126" s="1"/>
      <c r="KZC2126" s="1"/>
      <c r="KZD2126" s="1"/>
      <c r="KZE2126" s="1"/>
      <c r="KZF2126" s="1"/>
      <c r="KZG2126" s="1"/>
      <c r="KZH2126" s="1"/>
      <c r="KZI2126" s="1"/>
      <c r="KZJ2126" s="1"/>
      <c r="KZK2126" s="1"/>
      <c r="KZL2126" s="1"/>
      <c r="KZM2126" s="1"/>
      <c r="KZN2126" s="1"/>
      <c r="KZO2126" s="1"/>
      <c r="KZP2126" s="1"/>
      <c r="KZQ2126" s="1"/>
      <c r="KZR2126" s="1"/>
      <c r="KZS2126" s="1"/>
      <c r="KZT2126" s="1"/>
      <c r="KZU2126" s="1"/>
      <c r="KZV2126" s="1"/>
      <c r="KZW2126" s="1"/>
      <c r="KZX2126" s="1"/>
      <c r="KZY2126" s="1"/>
      <c r="KZZ2126" s="1"/>
      <c r="LAA2126" s="1"/>
      <c r="LAB2126" s="1"/>
      <c r="LAC2126" s="1"/>
      <c r="LAD2126" s="1"/>
      <c r="LAE2126" s="1"/>
      <c r="LAF2126" s="1"/>
      <c r="LAG2126" s="1"/>
      <c r="LAH2126" s="1"/>
      <c r="LAI2126" s="1"/>
      <c r="LAJ2126" s="1"/>
      <c r="LAK2126" s="1"/>
      <c r="LAL2126" s="1"/>
      <c r="LAM2126" s="1"/>
      <c r="LAN2126" s="1"/>
      <c r="LAO2126" s="1"/>
      <c r="LAP2126" s="1"/>
      <c r="LAQ2126" s="1"/>
      <c r="LAR2126" s="1"/>
      <c r="LAS2126" s="1"/>
      <c r="LAT2126" s="1"/>
      <c r="LAU2126" s="1"/>
      <c r="LAV2126" s="1"/>
      <c r="LAW2126" s="1"/>
      <c r="LAX2126" s="1"/>
      <c r="LAY2126" s="1"/>
      <c r="LAZ2126" s="1"/>
      <c r="LBA2126" s="1"/>
      <c r="LBB2126" s="1"/>
      <c r="LBC2126" s="1"/>
      <c r="LBD2126" s="1"/>
      <c r="LBE2126" s="1"/>
      <c r="LBF2126" s="1"/>
      <c r="LBG2126" s="1"/>
      <c r="LBH2126" s="1"/>
      <c r="LBI2126" s="1"/>
      <c r="LBJ2126" s="1"/>
      <c r="LBK2126" s="1"/>
      <c r="LBL2126" s="1"/>
      <c r="LBM2126" s="1"/>
      <c r="LBN2126" s="1"/>
      <c r="LBO2126" s="1"/>
      <c r="LBP2126" s="1"/>
      <c r="LBQ2126" s="1"/>
      <c r="LBR2126" s="1"/>
      <c r="LBS2126" s="1"/>
      <c r="LBT2126" s="1"/>
      <c r="LBU2126" s="1"/>
      <c r="LBV2126" s="1"/>
      <c r="LBW2126" s="1"/>
      <c r="LBX2126" s="1"/>
      <c r="LBY2126" s="1"/>
      <c r="LBZ2126" s="1"/>
      <c r="LCA2126" s="1"/>
      <c r="LCB2126" s="1"/>
      <c r="LCC2126" s="1"/>
      <c r="LCD2126" s="1"/>
      <c r="LCE2126" s="1"/>
      <c r="LCF2126" s="1"/>
      <c r="LCG2126" s="1"/>
      <c r="LCH2126" s="1"/>
      <c r="LCI2126" s="1"/>
      <c r="LCJ2126" s="1"/>
      <c r="LCK2126" s="1"/>
      <c r="LCL2126" s="1"/>
      <c r="LCM2126" s="1"/>
      <c r="LCN2126" s="1"/>
      <c r="LCO2126" s="1"/>
      <c r="LCP2126" s="1"/>
      <c r="LCQ2126" s="1"/>
      <c r="LCR2126" s="1"/>
      <c r="LCS2126" s="1"/>
      <c r="LCT2126" s="1"/>
      <c r="LCU2126" s="1"/>
      <c r="LCV2126" s="1"/>
      <c r="LCW2126" s="1"/>
      <c r="LCX2126" s="1"/>
      <c r="LCY2126" s="1"/>
      <c r="LCZ2126" s="1"/>
      <c r="LDA2126" s="1"/>
      <c r="LDB2126" s="1"/>
      <c r="LDC2126" s="1"/>
      <c r="LDD2126" s="1"/>
      <c r="LDE2126" s="1"/>
      <c r="LDF2126" s="1"/>
      <c r="LDG2126" s="1"/>
      <c r="LDH2126" s="1"/>
      <c r="LDI2126" s="1"/>
      <c r="LDJ2126" s="1"/>
      <c r="LDK2126" s="1"/>
      <c r="LDL2126" s="1"/>
      <c r="LDM2126" s="1"/>
      <c r="LDN2126" s="1"/>
      <c r="LDO2126" s="1"/>
      <c r="LDP2126" s="1"/>
      <c r="LDQ2126" s="1"/>
      <c r="LDR2126" s="1"/>
      <c r="LDS2126" s="1"/>
      <c r="LDT2126" s="1"/>
      <c r="LDU2126" s="1"/>
      <c r="LDV2126" s="1"/>
      <c r="LDW2126" s="1"/>
      <c r="LDX2126" s="1"/>
      <c r="LDY2126" s="1"/>
      <c r="LDZ2126" s="1"/>
      <c r="LEA2126" s="1"/>
      <c r="LEB2126" s="1"/>
      <c r="LEC2126" s="1"/>
      <c r="LED2126" s="1"/>
      <c r="LEE2126" s="1"/>
      <c r="LEF2126" s="1"/>
      <c r="LEG2126" s="1"/>
      <c r="LEH2126" s="1"/>
      <c r="LEI2126" s="1"/>
      <c r="LEJ2126" s="1"/>
      <c r="LEK2126" s="1"/>
      <c r="LEL2126" s="1"/>
      <c r="LEM2126" s="1"/>
      <c r="LEN2126" s="1"/>
      <c r="LEO2126" s="1"/>
      <c r="LEP2126" s="1"/>
      <c r="LEQ2126" s="1"/>
      <c r="LER2126" s="1"/>
      <c r="LES2126" s="1"/>
      <c r="LET2126" s="1"/>
      <c r="LEU2126" s="1"/>
      <c r="LEV2126" s="1"/>
      <c r="LEW2126" s="1"/>
      <c r="LEX2126" s="1"/>
      <c r="LEY2126" s="1"/>
      <c r="LEZ2126" s="1"/>
      <c r="LFA2126" s="1"/>
      <c r="LFB2126" s="1"/>
      <c r="LFC2126" s="1"/>
      <c r="LFD2126" s="1"/>
      <c r="LFE2126" s="1"/>
      <c r="LFF2126" s="1"/>
      <c r="LFG2126" s="1"/>
      <c r="LFH2126" s="1"/>
      <c r="LFI2126" s="1"/>
      <c r="LFJ2126" s="1"/>
      <c r="LFK2126" s="1"/>
      <c r="LFL2126" s="1"/>
      <c r="LFM2126" s="1"/>
      <c r="LFN2126" s="1"/>
      <c r="LFO2126" s="1"/>
      <c r="LFP2126" s="1"/>
      <c r="LFQ2126" s="1"/>
      <c r="LFR2126" s="1"/>
      <c r="LFS2126" s="1"/>
      <c r="LFT2126" s="1"/>
      <c r="LFU2126" s="1"/>
      <c r="LFV2126" s="1"/>
      <c r="LFW2126" s="1"/>
      <c r="LFX2126" s="1"/>
      <c r="LFY2126" s="1"/>
      <c r="LFZ2126" s="1"/>
      <c r="LGA2126" s="1"/>
      <c r="LGB2126" s="1"/>
      <c r="LGC2126" s="1"/>
      <c r="LGD2126" s="1"/>
      <c r="LGE2126" s="1"/>
      <c r="LGF2126" s="1"/>
      <c r="LGG2126" s="1"/>
      <c r="LGH2126" s="1"/>
      <c r="LGI2126" s="1"/>
      <c r="LGJ2126" s="1"/>
      <c r="LGK2126" s="1"/>
      <c r="LGL2126" s="1"/>
      <c r="LGM2126" s="1"/>
      <c r="LGN2126" s="1"/>
      <c r="LGO2126" s="1"/>
      <c r="LGP2126" s="1"/>
      <c r="LGQ2126" s="1"/>
      <c r="LGR2126" s="1"/>
      <c r="LGS2126" s="1"/>
      <c r="LGT2126" s="1"/>
      <c r="LGU2126" s="1"/>
      <c r="LGV2126" s="1"/>
      <c r="LGW2126" s="1"/>
      <c r="LGX2126" s="1"/>
      <c r="LGY2126" s="1"/>
      <c r="LGZ2126" s="1"/>
      <c r="LHA2126" s="1"/>
      <c r="LHB2126" s="1"/>
      <c r="LHC2126" s="1"/>
      <c r="LHD2126" s="1"/>
      <c r="LHE2126" s="1"/>
      <c r="LHF2126" s="1"/>
      <c r="LHG2126" s="1"/>
      <c r="LHH2126" s="1"/>
      <c r="LHI2126" s="1"/>
      <c r="LHJ2126" s="1"/>
      <c r="LHK2126" s="1"/>
      <c r="LHL2126" s="1"/>
      <c r="LHM2126" s="1"/>
      <c r="LHN2126" s="1"/>
      <c r="LHO2126" s="1"/>
      <c r="LHP2126" s="1"/>
      <c r="LHQ2126" s="1"/>
      <c r="LHR2126" s="1"/>
      <c r="LHS2126" s="1"/>
      <c r="LHT2126" s="1"/>
      <c r="LHU2126" s="1"/>
      <c r="LHV2126" s="1"/>
      <c r="LHW2126" s="1"/>
      <c r="LHX2126" s="1"/>
      <c r="LHY2126" s="1"/>
      <c r="LHZ2126" s="1"/>
      <c r="LIA2126" s="1"/>
      <c r="LIB2126" s="1"/>
      <c r="LIC2126" s="1"/>
      <c r="LID2126" s="1"/>
      <c r="LIE2126" s="1"/>
      <c r="LIF2126" s="1"/>
      <c r="LIG2126" s="1"/>
      <c r="LIH2126" s="1"/>
      <c r="LII2126" s="1"/>
      <c r="LIJ2126" s="1"/>
      <c r="LIK2126" s="1"/>
      <c r="LIL2126" s="1"/>
      <c r="LIM2126" s="1"/>
      <c r="LIN2126" s="1"/>
      <c r="LIO2126" s="1"/>
      <c r="LIP2126" s="1"/>
      <c r="LIQ2126" s="1"/>
      <c r="LIR2126" s="1"/>
      <c r="LIS2126" s="1"/>
      <c r="LIT2126" s="1"/>
      <c r="LIU2126" s="1"/>
      <c r="LIV2126" s="1"/>
      <c r="LIW2126" s="1"/>
      <c r="LIX2126" s="1"/>
      <c r="LIY2126" s="1"/>
      <c r="LIZ2126" s="1"/>
      <c r="LJA2126" s="1"/>
      <c r="LJB2126" s="1"/>
      <c r="LJC2126" s="1"/>
      <c r="LJD2126" s="1"/>
      <c r="LJE2126" s="1"/>
      <c r="LJF2126" s="1"/>
      <c r="LJG2126" s="1"/>
      <c r="LJH2126" s="1"/>
      <c r="LJI2126" s="1"/>
      <c r="LJJ2126" s="1"/>
      <c r="LJK2126" s="1"/>
      <c r="LJL2126" s="1"/>
      <c r="LJM2126" s="1"/>
      <c r="LJN2126" s="1"/>
      <c r="LJO2126" s="1"/>
      <c r="LJP2126" s="1"/>
      <c r="LJQ2126" s="1"/>
      <c r="LJR2126" s="1"/>
      <c r="LJS2126" s="1"/>
      <c r="LJT2126" s="1"/>
      <c r="LJU2126" s="1"/>
      <c r="LJV2126" s="1"/>
      <c r="LJW2126" s="1"/>
      <c r="LJX2126" s="1"/>
      <c r="LJY2126" s="1"/>
      <c r="LJZ2126" s="1"/>
      <c r="LKA2126" s="1"/>
      <c r="LKB2126" s="1"/>
      <c r="LKC2126" s="1"/>
      <c r="LKD2126" s="1"/>
      <c r="LKE2126" s="1"/>
      <c r="LKF2126" s="1"/>
      <c r="LKG2126" s="1"/>
      <c r="LKH2126" s="1"/>
      <c r="LKI2126" s="1"/>
      <c r="LKJ2126" s="1"/>
      <c r="LKK2126" s="1"/>
      <c r="LKL2126" s="1"/>
      <c r="LKM2126" s="1"/>
      <c r="LKN2126" s="1"/>
      <c r="LKO2126" s="1"/>
      <c r="LKP2126" s="1"/>
      <c r="LKQ2126" s="1"/>
      <c r="LKR2126" s="1"/>
      <c r="LKS2126" s="1"/>
      <c r="LKT2126" s="1"/>
      <c r="LKU2126" s="1"/>
      <c r="LKV2126" s="1"/>
      <c r="LKW2126" s="1"/>
      <c r="LKX2126" s="1"/>
      <c r="LKY2126" s="1"/>
      <c r="LKZ2126" s="1"/>
      <c r="LLA2126" s="1"/>
      <c r="LLB2126" s="1"/>
      <c r="LLC2126" s="1"/>
      <c r="LLD2126" s="1"/>
      <c r="LLE2126" s="1"/>
      <c r="LLF2126" s="1"/>
      <c r="LLG2126" s="1"/>
      <c r="LLH2126" s="1"/>
      <c r="LLI2126" s="1"/>
      <c r="LLJ2126" s="1"/>
      <c r="LLK2126" s="1"/>
      <c r="LLL2126" s="1"/>
      <c r="LLM2126" s="1"/>
      <c r="LLN2126" s="1"/>
      <c r="LLO2126" s="1"/>
      <c r="LLP2126" s="1"/>
      <c r="LLQ2126" s="1"/>
      <c r="LLR2126" s="1"/>
      <c r="LLS2126" s="1"/>
      <c r="LLT2126" s="1"/>
      <c r="LLU2126" s="1"/>
      <c r="LLV2126" s="1"/>
      <c r="LLW2126" s="1"/>
      <c r="LLX2126" s="1"/>
      <c r="LLY2126" s="1"/>
      <c r="LLZ2126" s="1"/>
      <c r="LMA2126" s="1"/>
      <c r="LMB2126" s="1"/>
      <c r="LMC2126" s="1"/>
      <c r="LMD2126" s="1"/>
      <c r="LME2126" s="1"/>
      <c r="LMF2126" s="1"/>
      <c r="LMG2126" s="1"/>
      <c r="LMH2126" s="1"/>
      <c r="LMI2126" s="1"/>
      <c r="LMJ2126" s="1"/>
      <c r="LMK2126" s="1"/>
      <c r="LML2126" s="1"/>
      <c r="LMM2126" s="1"/>
      <c r="LMN2126" s="1"/>
      <c r="LMO2126" s="1"/>
      <c r="LMP2126" s="1"/>
      <c r="LMQ2126" s="1"/>
      <c r="LMR2126" s="1"/>
      <c r="LMS2126" s="1"/>
      <c r="LMT2126" s="1"/>
      <c r="LMU2126" s="1"/>
      <c r="LMV2126" s="1"/>
      <c r="LMW2126" s="1"/>
      <c r="LMX2126" s="1"/>
      <c r="LMY2126" s="1"/>
      <c r="LMZ2126" s="1"/>
      <c r="LNA2126" s="1"/>
      <c r="LNB2126" s="1"/>
      <c r="LNC2126" s="1"/>
      <c r="LND2126" s="1"/>
      <c r="LNE2126" s="1"/>
      <c r="LNF2126" s="1"/>
      <c r="LNG2126" s="1"/>
      <c r="LNH2126" s="1"/>
      <c r="LNI2126" s="1"/>
      <c r="LNJ2126" s="1"/>
      <c r="LNK2126" s="1"/>
      <c r="LNL2126" s="1"/>
      <c r="LNM2126" s="1"/>
      <c r="LNN2126" s="1"/>
      <c r="LNO2126" s="1"/>
      <c r="LNP2126" s="1"/>
      <c r="LNQ2126" s="1"/>
      <c r="LNR2126" s="1"/>
      <c r="LNS2126" s="1"/>
      <c r="LNT2126" s="1"/>
      <c r="LNU2126" s="1"/>
      <c r="LNV2126" s="1"/>
      <c r="LNW2126" s="1"/>
      <c r="LNX2126" s="1"/>
      <c r="LNY2126" s="1"/>
      <c r="LNZ2126" s="1"/>
      <c r="LOA2126" s="1"/>
      <c r="LOB2126" s="1"/>
      <c r="LOC2126" s="1"/>
      <c r="LOD2126" s="1"/>
      <c r="LOE2126" s="1"/>
      <c r="LOF2126" s="1"/>
      <c r="LOG2126" s="1"/>
      <c r="LOH2126" s="1"/>
      <c r="LOI2126" s="1"/>
      <c r="LOJ2126" s="1"/>
      <c r="LOK2126" s="1"/>
      <c r="LOL2126" s="1"/>
      <c r="LOM2126" s="1"/>
      <c r="LON2126" s="1"/>
      <c r="LOO2126" s="1"/>
      <c r="LOP2126" s="1"/>
      <c r="LOQ2126" s="1"/>
      <c r="LOR2126" s="1"/>
      <c r="LOS2126" s="1"/>
      <c r="LOT2126" s="1"/>
      <c r="LOU2126" s="1"/>
      <c r="LOV2126" s="1"/>
      <c r="LOW2126" s="1"/>
      <c r="LOX2126" s="1"/>
      <c r="LOY2126" s="1"/>
      <c r="LOZ2126" s="1"/>
      <c r="LPA2126" s="1"/>
      <c r="LPB2126" s="1"/>
      <c r="LPC2126" s="1"/>
      <c r="LPD2126" s="1"/>
      <c r="LPE2126" s="1"/>
      <c r="LPF2126" s="1"/>
      <c r="LPG2126" s="1"/>
      <c r="LPH2126" s="1"/>
      <c r="LPI2126" s="1"/>
      <c r="LPJ2126" s="1"/>
      <c r="LPK2126" s="1"/>
      <c r="LPL2126" s="1"/>
      <c r="LPM2126" s="1"/>
      <c r="LPN2126" s="1"/>
      <c r="LPO2126" s="1"/>
      <c r="LPP2126" s="1"/>
      <c r="LPQ2126" s="1"/>
      <c r="LPR2126" s="1"/>
      <c r="LPS2126" s="1"/>
      <c r="LPT2126" s="1"/>
      <c r="LPU2126" s="1"/>
      <c r="LPV2126" s="1"/>
      <c r="LPW2126" s="1"/>
      <c r="LPX2126" s="1"/>
      <c r="LPY2126" s="1"/>
      <c r="LPZ2126" s="1"/>
      <c r="LQA2126" s="1"/>
      <c r="LQB2126" s="1"/>
      <c r="LQC2126" s="1"/>
      <c r="LQD2126" s="1"/>
      <c r="LQE2126" s="1"/>
      <c r="LQF2126" s="1"/>
      <c r="LQG2126" s="1"/>
      <c r="LQH2126" s="1"/>
      <c r="LQI2126" s="1"/>
      <c r="LQJ2126" s="1"/>
      <c r="LQK2126" s="1"/>
      <c r="LQL2126" s="1"/>
      <c r="LQM2126" s="1"/>
      <c r="LQN2126" s="1"/>
      <c r="LQO2126" s="1"/>
      <c r="LQP2126" s="1"/>
      <c r="LQQ2126" s="1"/>
      <c r="LQR2126" s="1"/>
      <c r="LQS2126" s="1"/>
      <c r="LQT2126" s="1"/>
      <c r="LQU2126" s="1"/>
      <c r="LQV2126" s="1"/>
      <c r="LQW2126" s="1"/>
      <c r="LQX2126" s="1"/>
      <c r="LQY2126" s="1"/>
      <c r="LQZ2126" s="1"/>
      <c r="LRA2126" s="1"/>
      <c r="LRB2126" s="1"/>
      <c r="LRC2126" s="1"/>
      <c r="LRD2126" s="1"/>
      <c r="LRE2126" s="1"/>
      <c r="LRF2126" s="1"/>
      <c r="LRG2126" s="1"/>
      <c r="LRH2126" s="1"/>
      <c r="LRI2126" s="1"/>
      <c r="LRJ2126" s="1"/>
      <c r="LRK2126" s="1"/>
      <c r="LRL2126" s="1"/>
      <c r="LRM2126" s="1"/>
      <c r="LRN2126" s="1"/>
      <c r="LRO2126" s="1"/>
      <c r="LRP2126" s="1"/>
      <c r="LRQ2126" s="1"/>
      <c r="LRR2126" s="1"/>
      <c r="LRS2126" s="1"/>
      <c r="LRT2126" s="1"/>
      <c r="LRU2126" s="1"/>
      <c r="LRV2126" s="1"/>
      <c r="LRW2126" s="1"/>
      <c r="LRX2126" s="1"/>
      <c r="LRY2126" s="1"/>
      <c r="LRZ2126" s="1"/>
      <c r="LSA2126" s="1"/>
      <c r="LSB2126" s="1"/>
      <c r="LSC2126" s="1"/>
      <c r="LSD2126" s="1"/>
      <c r="LSE2126" s="1"/>
      <c r="LSF2126" s="1"/>
      <c r="LSG2126" s="1"/>
      <c r="LSH2126" s="1"/>
      <c r="LSI2126" s="1"/>
      <c r="LSJ2126" s="1"/>
      <c r="LSK2126" s="1"/>
      <c r="LSL2126" s="1"/>
      <c r="LSM2126" s="1"/>
      <c r="LSN2126" s="1"/>
      <c r="LSO2126" s="1"/>
      <c r="LSP2126" s="1"/>
      <c r="LSQ2126" s="1"/>
      <c r="LSR2126" s="1"/>
      <c r="LSS2126" s="1"/>
      <c r="LST2126" s="1"/>
      <c r="LSU2126" s="1"/>
      <c r="LSV2126" s="1"/>
      <c r="LSW2126" s="1"/>
      <c r="LSX2126" s="1"/>
      <c r="LSY2126" s="1"/>
      <c r="LSZ2126" s="1"/>
      <c r="LTA2126" s="1"/>
      <c r="LTB2126" s="1"/>
      <c r="LTC2126" s="1"/>
      <c r="LTD2126" s="1"/>
      <c r="LTE2126" s="1"/>
      <c r="LTF2126" s="1"/>
      <c r="LTG2126" s="1"/>
      <c r="LTH2126" s="1"/>
      <c r="LTI2126" s="1"/>
      <c r="LTJ2126" s="1"/>
      <c r="LTK2126" s="1"/>
      <c r="LTL2126" s="1"/>
      <c r="LTM2126" s="1"/>
      <c r="LTN2126" s="1"/>
      <c r="LTO2126" s="1"/>
      <c r="LTP2126" s="1"/>
      <c r="LTQ2126" s="1"/>
      <c r="LTR2126" s="1"/>
      <c r="LTS2126" s="1"/>
      <c r="LTT2126" s="1"/>
      <c r="LTU2126" s="1"/>
      <c r="LTV2126" s="1"/>
      <c r="LTW2126" s="1"/>
      <c r="LTX2126" s="1"/>
      <c r="LTY2126" s="1"/>
      <c r="LTZ2126" s="1"/>
      <c r="LUA2126" s="1"/>
      <c r="LUB2126" s="1"/>
      <c r="LUC2126" s="1"/>
      <c r="LUD2126" s="1"/>
      <c r="LUE2126" s="1"/>
      <c r="LUF2126" s="1"/>
      <c r="LUG2126" s="1"/>
      <c r="LUH2126" s="1"/>
      <c r="LUI2126" s="1"/>
      <c r="LUJ2126" s="1"/>
      <c r="LUK2126" s="1"/>
      <c r="LUL2126" s="1"/>
      <c r="LUM2126" s="1"/>
      <c r="LUN2126" s="1"/>
      <c r="LUO2126" s="1"/>
      <c r="LUP2126" s="1"/>
      <c r="LUQ2126" s="1"/>
      <c r="LUR2126" s="1"/>
      <c r="LUS2126" s="1"/>
      <c r="LUT2126" s="1"/>
      <c r="LUU2126" s="1"/>
      <c r="LUV2126" s="1"/>
      <c r="LUW2126" s="1"/>
      <c r="LUX2126" s="1"/>
      <c r="LUY2126" s="1"/>
      <c r="LUZ2126" s="1"/>
      <c r="LVA2126" s="1"/>
      <c r="LVB2126" s="1"/>
      <c r="LVC2126" s="1"/>
      <c r="LVD2126" s="1"/>
      <c r="LVE2126" s="1"/>
      <c r="LVF2126" s="1"/>
      <c r="LVG2126" s="1"/>
      <c r="LVH2126" s="1"/>
      <c r="LVI2126" s="1"/>
      <c r="LVJ2126" s="1"/>
      <c r="LVK2126" s="1"/>
      <c r="LVL2126" s="1"/>
      <c r="LVM2126" s="1"/>
      <c r="LVN2126" s="1"/>
      <c r="LVO2126" s="1"/>
      <c r="LVP2126" s="1"/>
      <c r="LVQ2126" s="1"/>
      <c r="LVR2126" s="1"/>
      <c r="LVS2126" s="1"/>
      <c r="LVT2126" s="1"/>
      <c r="LVU2126" s="1"/>
      <c r="LVV2126" s="1"/>
      <c r="LVW2126" s="1"/>
      <c r="LVX2126" s="1"/>
      <c r="LVY2126" s="1"/>
      <c r="LVZ2126" s="1"/>
      <c r="LWA2126" s="1"/>
      <c r="LWB2126" s="1"/>
      <c r="LWC2126" s="1"/>
      <c r="LWD2126" s="1"/>
      <c r="LWE2126" s="1"/>
      <c r="LWF2126" s="1"/>
      <c r="LWG2126" s="1"/>
      <c r="LWH2126" s="1"/>
      <c r="LWI2126" s="1"/>
      <c r="LWJ2126" s="1"/>
      <c r="LWK2126" s="1"/>
      <c r="LWL2126" s="1"/>
      <c r="LWM2126" s="1"/>
      <c r="LWN2126" s="1"/>
      <c r="LWO2126" s="1"/>
      <c r="LWP2126" s="1"/>
      <c r="LWQ2126" s="1"/>
      <c r="LWR2126" s="1"/>
      <c r="LWS2126" s="1"/>
      <c r="LWT2126" s="1"/>
      <c r="LWU2126" s="1"/>
      <c r="LWV2126" s="1"/>
      <c r="LWW2126" s="1"/>
      <c r="LWX2126" s="1"/>
      <c r="LWY2126" s="1"/>
      <c r="LWZ2126" s="1"/>
      <c r="LXA2126" s="1"/>
      <c r="LXB2126" s="1"/>
      <c r="LXC2126" s="1"/>
      <c r="LXD2126" s="1"/>
      <c r="LXE2126" s="1"/>
      <c r="LXF2126" s="1"/>
      <c r="LXG2126" s="1"/>
      <c r="LXH2126" s="1"/>
      <c r="LXI2126" s="1"/>
      <c r="LXJ2126" s="1"/>
      <c r="LXK2126" s="1"/>
      <c r="LXL2126" s="1"/>
      <c r="LXM2126" s="1"/>
      <c r="LXN2126" s="1"/>
      <c r="LXO2126" s="1"/>
      <c r="LXP2126" s="1"/>
      <c r="LXQ2126" s="1"/>
      <c r="LXR2126" s="1"/>
      <c r="LXS2126" s="1"/>
      <c r="LXT2126" s="1"/>
      <c r="LXU2126" s="1"/>
      <c r="LXV2126" s="1"/>
      <c r="LXW2126" s="1"/>
      <c r="LXX2126" s="1"/>
      <c r="LXY2126" s="1"/>
      <c r="LXZ2126" s="1"/>
      <c r="LYA2126" s="1"/>
      <c r="LYB2126" s="1"/>
      <c r="LYC2126" s="1"/>
      <c r="LYD2126" s="1"/>
      <c r="LYE2126" s="1"/>
      <c r="LYF2126" s="1"/>
      <c r="LYG2126" s="1"/>
      <c r="LYH2126" s="1"/>
      <c r="LYI2126" s="1"/>
      <c r="LYJ2126" s="1"/>
      <c r="LYK2126" s="1"/>
      <c r="LYL2126" s="1"/>
      <c r="LYM2126" s="1"/>
      <c r="LYN2126" s="1"/>
      <c r="LYO2126" s="1"/>
      <c r="LYP2126" s="1"/>
      <c r="LYQ2126" s="1"/>
      <c r="LYR2126" s="1"/>
      <c r="LYS2126" s="1"/>
      <c r="LYT2126" s="1"/>
      <c r="LYU2126" s="1"/>
      <c r="LYV2126" s="1"/>
      <c r="LYW2126" s="1"/>
      <c r="LYX2126" s="1"/>
      <c r="LYY2126" s="1"/>
      <c r="LYZ2126" s="1"/>
      <c r="LZA2126" s="1"/>
      <c r="LZB2126" s="1"/>
      <c r="LZC2126" s="1"/>
      <c r="LZD2126" s="1"/>
      <c r="LZE2126" s="1"/>
      <c r="LZF2126" s="1"/>
      <c r="LZG2126" s="1"/>
      <c r="LZH2126" s="1"/>
      <c r="LZI2126" s="1"/>
      <c r="LZJ2126" s="1"/>
      <c r="LZK2126" s="1"/>
      <c r="LZL2126" s="1"/>
      <c r="LZM2126" s="1"/>
      <c r="LZN2126" s="1"/>
      <c r="LZO2126" s="1"/>
      <c r="LZP2126" s="1"/>
      <c r="LZQ2126" s="1"/>
      <c r="LZR2126" s="1"/>
      <c r="LZS2126" s="1"/>
      <c r="LZT2126" s="1"/>
      <c r="LZU2126" s="1"/>
      <c r="LZV2126" s="1"/>
      <c r="LZW2126" s="1"/>
      <c r="LZX2126" s="1"/>
      <c r="LZY2126" s="1"/>
      <c r="LZZ2126" s="1"/>
      <c r="MAA2126" s="1"/>
      <c r="MAB2126" s="1"/>
      <c r="MAC2126" s="1"/>
      <c r="MAD2126" s="1"/>
      <c r="MAE2126" s="1"/>
      <c r="MAF2126" s="1"/>
      <c r="MAG2126" s="1"/>
      <c r="MAH2126" s="1"/>
      <c r="MAI2126" s="1"/>
      <c r="MAJ2126" s="1"/>
      <c r="MAK2126" s="1"/>
      <c r="MAL2126" s="1"/>
      <c r="MAM2126" s="1"/>
      <c r="MAN2126" s="1"/>
      <c r="MAO2126" s="1"/>
      <c r="MAP2126" s="1"/>
      <c r="MAQ2126" s="1"/>
      <c r="MAR2126" s="1"/>
      <c r="MAS2126" s="1"/>
      <c r="MAT2126" s="1"/>
      <c r="MAU2126" s="1"/>
      <c r="MAV2126" s="1"/>
      <c r="MAW2126" s="1"/>
      <c r="MAX2126" s="1"/>
      <c r="MAY2126" s="1"/>
      <c r="MAZ2126" s="1"/>
      <c r="MBA2126" s="1"/>
      <c r="MBB2126" s="1"/>
      <c r="MBC2126" s="1"/>
      <c r="MBD2126" s="1"/>
      <c r="MBE2126" s="1"/>
      <c r="MBF2126" s="1"/>
      <c r="MBG2126" s="1"/>
      <c r="MBH2126" s="1"/>
      <c r="MBI2126" s="1"/>
      <c r="MBJ2126" s="1"/>
      <c r="MBK2126" s="1"/>
      <c r="MBL2126" s="1"/>
      <c r="MBM2126" s="1"/>
      <c r="MBN2126" s="1"/>
      <c r="MBO2126" s="1"/>
      <c r="MBP2126" s="1"/>
      <c r="MBQ2126" s="1"/>
      <c r="MBR2126" s="1"/>
      <c r="MBS2126" s="1"/>
      <c r="MBT2126" s="1"/>
      <c r="MBU2126" s="1"/>
      <c r="MBV2126" s="1"/>
      <c r="MBW2126" s="1"/>
      <c r="MBX2126" s="1"/>
      <c r="MBY2126" s="1"/>
      <c r="MBZ2126" s="1"/>
      <c r="MCA2126" s="1"/>
      <c r="MCB2126" s="1"/>
      <c r="MCC2126" s="1"/>
      <c r="MCD2126" s="1"/>
      <c r="MCE2126" s="1"/>
      <c r="MCF2126" s="1"/>
      <c r="MCG2126" s="1"/>
      <c r="MCH2126" s="1"/>
      <c r="MCI2126" s="1"/>
      <c r="MCJ2126" s="1"/>
      <c r="MCK2126" s="1"/>
      <c r="MCL2126" s="1"/>
      <c r="MCM2126" s="1"/>
      <c r="MCN2126" s="1"/>
      <c r="MCO2126" s="1"/>
      <c r="MCP2126" s="1"/>
      <c r="MCQ2126" s="1"/>
      <c r="MCR2126" s="1"/>
      <c r="MCS2126" s="1"/>
      <c r="MCT2126" s="1"/>
      <c r="MCU2126" s="1"/>
      <c r="MCV2126" s="1"/>
      <c r="MCW2126" s="1"/>
      <c r="MCX2126" s="1"/>
      <c r="MCY2126" s="1"/>
      <c r="MCZ2126" s="1"/>
      <c r="MDA2126" s="1"/>
      <c r="MDB2126" s="1"/>
      <c r="MDC2126" s="1"/>
      <c r="MDD2126" s="1"/>
      <c r="MDE2126" s="1"/>
      <c r="MDF2126" s="1"/>
      <c r="MDG2126" s="1"/>
      <c r="MDH2126" s="1"/>
      <c r="MDI2126" s="1"/>
      <c r="MDJ2126" s="1"/>
      <c r="MDK2126" s="1"/>
      <c r="MDL2126" s="1"/>
      <c r="MDM2126" s="1"/>
      <c r="MDN2126" s="1"/>
      <c r="MDO2126" s="1"/>
      <c r="MDP2126" s="1"/>
      <c r="MDQ2126" s="1"/>
      <c r="MDR2126" s="1"/>
      <c r="MDS2126" s="1"/>
      <c r="MDT2126" s="1"/>
      <c r="MDU2126" s="1"/>
      <c r="MDV2126" s="1"/>
      <c r="MDW2126" s="1"/>
      <c r="MDX2126" s="1"/>
      <c r="MDY2126" s="1"/>
      <c r="MDZ2126" s="1"/>
      <c r="MEA2126" s="1"/>
      <c r="MEB2126" s="1"/>
      <c r="MEC2126" s="1"/>
      <c r="MED2126" s="1"/>
      <c r="MEE2126" s="1"/>
      <c r="MEF2126" s="1"/>
      <c r="MEG2126" s="1"/>
      <c r="MEH2126" s="1"/>
      <c r="MEI2126" s="1"/>
      <c r="MEJ2126" s="1"/>
      <c r="MEK2126" s="1"/>
      <c r="MEL2126" s="1"/>
      <c r="MEM2126" s="1"/>
      <c r="MEN2126" s="1"/>
      <c r="MEO2126" s="1"/>
      <c r="MEP2126" s="1"/>
      <c r="MEQ2126" s="1"/>
      <c r="MER2126" s="1"/>
      <c r="MES2126" s="1"/>
      <c r="MET2126" s="1"/>
      <c r="MEU2126" s="1"/>
      <c r="MEV2126" s="1"/>
      <c r="MEW2126" s="1"/>
      <c r="MEX2126" s="1"/>
      <c r="MEY2126" s="1"/>
      <c r="MEZ2126" s="1"/>
      <c r="MFA2126" s="1"/>
      <c r="MFB2126" s="1"/>
      <c r="MFC2126" s="1"/>
      <c r="MFD2126" s="1"/>
      <c r="MFE2126" s="1"/>
      <c r="MFF2126" s="1"/>
      <c r="MFG2126" s="1"/>
      <c r="MFH2126" s="1"/>
      <c r="MFI2126" s="1"/>
      <c r="MFJ2126" s="1"/>
      <c r="MFK2126" s="1"/>
      <c r="MFL2126" s="1"/>
      <c r="MFM2126" s="1"/>
      <c r="MFN2126" s="1"/>
      <c r="MFO2126" s="1"/>
      <c r="MFP2126" s="1"/>
      <c r="MFQ2126" s="1"/>
      <c r="MFR2126" s="1"/>
      <c r="MFS2126" s="1"/>
      <c r="MFT2126" s="1"/>
      <c r="MFU2126" s="1"/>
      <c r="MFV2126" s="1"/>
      <c r="MFW2126" s="1"/>
      <c r="MFX2126" s="1"/>
      <c r="MFY2126" s="1"/>
      <c r="MFZ2126" s="1"/>
      <c r="MGA2126" s="1"/>
      <c r="MGB2126" s="1"/>
      <c r="MGC2126" s="1"/>
      <c r="MGD2126" s="1"/>
      <c r="MGE2126" s="1"/>
      <c r="MGF2126" s="1"/>
      <c r="MGG2126" s="1"/>
      <c r="MGH2126" s="1"/>
      <c r="MGI2126" s="1"/>
      <c r="MGJ2126" s="1"/>
      <c r="MGK2126" s="1"/>
      <c r="MGL2126" s="1"/>
      <c r="MGM2126" s="1"/>
      <c r="MGN2126" s="1"/>
      <c r="MGO2126" s="1"/>
      <c r="MGP2126" s="1"/>
      <c r="MGQ2126" s="1"/>
      <c r="MGR2126" s="1"/>
      <c r="MGS2126" s="1"/>
      <c r="MGT2126" s="1"/>
      <c r="MGU2126" s="1"/>
      <c r="MGV2126" s="1"/>
      <c r="MGW2126" s="1"/>
      <c r="MGX2126" s="1"/>
      <c r="MGY2126" s="1"/>
      <c r="MGZ2126" s="1"/>
      <c r="MHA2126" s="1"/>
      <c r="MHB2126" s="1"/>
      <c r="MHC2126" s="1"/>
      <c r="MHD2126" s="1"/>
      <c r="MHE2126" s="1"/>
      <c r="MHF2126" s="1"/>
      <c r="MHG2126" s="1"/>
      <c r="MHH2126" s="1"/>
      <c r="MHI2126" s="1"/>
      <c r="MHJ2126" s="1"/>
      <c r="MHK2126" s="1"/>
      <c r="MHL2126" s="1"/>
      <c r="MHM2126" s="1"/>
      <c r="MHN2126" s="1"/>
      <c r="MHO2126" s="1"/>
      <c r="MHP2126" s="1"/>
      <c r="MHQ2126" s="1"/>
      <c r="MHR2126" s="1"/>
      <c r="MHS2126" s="1"/>
      <c r="MHT2126" s="1"/>
      <c r="MHU2126" s="1"/>
      <c r="MHV2126" s="1"/>
      <c r="MHW2126" s="1"/>
      <c r="MHX2126" s="1"/>
      <c r="MHY2126" s="1"/>
      <c r="MHZ2126" s="1"/>
      <c r="MIA2126" s="1"/>
      <c r="MIB2126" s="1"/>
      <c r="MIC2126" s="1"/>
      <c r="MID2126" s="1"/>
      <c r="MIE2126" s="1"/>
      <c r="MIF2126" s="1"/>
      <c r="MIG2126" s="1"/>
      <c r="MIH2126" s="1"/>
      <c r="MII2126" s="1"/>
      <c r="MIJ2126" s="1"/>
      <c r="MIK2126" s="1"/>
      <c r="MIL2126" s="1"/>
      <c r="MIM2126" s="1"/>
      <c r="MIN2126" s="1"/>
      <c r="MIO2126" s="1"/>
      <c r="MIP2126" s="1"/>
      <c r="MIQ2126" s="1"/>
      <c r="MIR2126" s="1"/>
      <c r="MIS2126" s="1"/>
      <c r="MIT2126" s="1"/>
      <c r="MIU2126" s="1"/>
      <c r="MIV2126" s="1"/>
      <c r="MIW2126" s="1"/>
      <c r="MIX2126" s="1"/>
      <c r="MIY2126" s="1"/>
      <c r="MIZ2126" s="1"/>
      <c r="MJA2126" s="1"/>
      <c r="MJB2126" s="1"/>
      <c r="MJC2126" s="1"/>
      <c r="MJD2126" s="1"/>
      <c r="MJE2126" s="1"/>
      <c r="MJF2126" s="1"/>
      <c r="MJG2126" s="1"/>
      <c r="MJH2126" s="1"/>
      <c r="MJI2126" s="1"/>
      <c r="MJJ2126" s="1"/>
      <c r="MJK2126" s="1"/>
      <c r="MJL2126" s="1"/>
      <c r="MJM2126" s="1"/>
      <c r="MJN2126" s="1"/>
      <c r="MJO2126" s="1"/>
      <c r="MJP2126" s="1"/>
      <c r="MJQ2126" s="1"/>
      <c r="MJR2126" s="1"/>
      <c r="MJS2126" s="1"/>
      <c r="MJT2126" s="1"/>
      <c r="MJU2126" s="1"/>
      <c r="MJV2126" s="1"/>
      <c r="MJW2126" s="1"/>
      <c r="MJX2126" s="1"/>
      <c r="MJY2126" s="1"/>
      <c r="MJZ2126" s="1"/>
      <c r="MKA2126" s="1"/>
      <c r="MKB2126" s="1"/>
      <c r="MKC2126" s="1"/>
      <c r="MKD2126" s="1"/>
      <c r="MKE2126" s="1"/>
      <c r="MKF2126" s="1"/>
      <c r="MKG2126" s="1"/>
      <c r="MKH2126" s="1"/>
      <c r="MKI2126" s="1"/>
      <c r="MKJ2126" s="1"/>
      <c r="MKK2126" s="1"/>
      <c r="MKL2126" s="1"/>
      <c r="MKM2126" s="1"/>
      <c r="MKN2126" s="1"/>
      <c r="MKO2126" s="1"/>
      <c r="MKP2126" s="1"/>
      <c r="MKQ2126" s="1"/>
      <c r="MKR2126" s="1"/>
      <c r="MKS2126" s="1"/>
      <c r="MKT2126" s="1"/>
      <c r="MKU2126" s="1"/>
      <c r="MKV2126" s="1"/>
      <c r="MKW2126" s="1"/>
      <c r="MKX2126" s="1"/>
      <c r="MKY2126" s="1"/>
      <c r="MKZ2126" s="1"/>
      <c r="MLA2126" s="1"/>
      <c r="MLB2126" s="1"/>
      <c r="MLC2126" s="1"/>
      <c r="MLD2126" s="1"/>
      <c r="MLE2126" s="1"/>
      <c r="MLF2126" s="1"/>
      <c r="MLG2126" s="1"/>
      <c r="MLH2126" s="1"/>
      <c r="MLI2126" s="1"/>
      <c r="MLJ2126" s="1"/>
      <c r="MLK2126" s="1"/>
      <c r="MLL2126" s="1"/>
      <c r="MLM2126" s="1"/>
      <c r="MLN2126" s="1"/>
      <c r="MLO2126" s="1"/>
      <c r="MLP2126" s="1"/>
      <c r="MLQ2126" s="1"/>
      <c r="MLR2126" s="1"/>
      <c r="MLS2126" s="1"/>
      <c r="MLT2126" s="1"/>
      <c r="MLU2126" s="1"/>
      <c r="MLV2126" s="1"/>
      <c r="MLW2126" s="1"/>
      <c r="MLX2126" s="1"/>
      <c r="MLY2126" s="1"/>
      <c r="MLZ2126" s="1"/>
      <c r="MMA2126" s="1"/>
      <c r="MMB2126" s="1"/>
      <c r="MMC2126" s="1"/>
      <c r="MMD2126" s="1"/>
      <c r="MME2126" s="1"/>
      <c r="MMF2126" s="1"/>
      <c r="MMG2126" s="1"/>
      <c r="MMH2126" s="1"/>
      <c r="MMI2126" s="1"/>
      <c r="MMJ2126" s="1"/>
      <c r="MMK2126" s="1"/>
      <c r="MML2126" s="1"/>
      <c r="MMM2126" s="1"/>
      <c r="MMN2126" s="1"/>
      <c r="MMO2126" s="1"/>
      <c r="MMP2126" s="1"/>
      <c r="MMQ2126" s="1"/>
      <c r="MMR2126" s="1"/>
      <c r="MMS2126" s="1"/>
      <c r="MMT2126" s="1"/>
      <c r="MMU2126" s="1"/>
      <c r="MMV2126" s="1"/>
      <c r="MMW2126" s="1"/>
      <c r="MMX2126" s="1"/>
      <c r="MMY2126" s="1"/>
      <c r="MMZ2126" s="1"/>
      <c r="MNA2126" s="1"/>
      <c r="MNB2126" s="1"/>
      <c r="MNC2126" s="1"/>
      <c r="MND2126" s="1"/>
      <c r="MNE2126" s="1"/>
      <c r="MNF2126" s="1"/>
      <c r="MNG2126" s="1"/>
      <c r="MNH2126" s="1"/>
      <c r="MNI2126" s="1"/>
      <c r="MNJ2126" s="1"/>
      <c r="MNK2126" s="1"/>
      <c r="MNL2126" s="1"/>
      <c r="MNM2126" s="1"/>
      <c r="MNN2126" s="1"/>
      <c r="MNO2126" s="1"/>
      <c r="MNP2126" s="1"/>
      <c r="MNQ2126" s="1"/>
      <c r="MNR2126" s="1"/>
      <c r="MNS2126" s="1"/>
      <c r="MNT2126" s="1"/>
      <c r="MNU2126" s="1"/>
      <c r="MNV2126" s="1"/>
      <c r="MNW2126" s="1"/>
      <c r="MNX2126" s="1"/>
      <c r="MNY2126" s="1"/>
      <c r="MNZ2126" s="1"/>
      <c r="MOA2126" s="1"/>
      <c r="MOB2126" s="1"/>
      <c r="MOC2126" s="1"/>
      <c r="MOD2126" s="1"/>
      <c r="MOE2126" s="1"/>
      <c r="MOF2126" s="1"/>
      <c r="MOG2126" s="1"/>
      <c r="MOH2126" s="1"/>
      <c r="MOI2126" s="1"/>
      <c r="MOJ2126" s="1"/>
      <c r="MOK2126" s="1"/>
      <c r="MOL2126" s="1"/>
      <c r="MOM2126" s="1"/>
      <c r="MON2126" s="1"/>
      <c r="MOO2126" s="1"/>
      <c r="MOP2126" s="1"/>
      <c r="MOQ2126" s="1"/>
      <c r="MOR2126" s="1"/>
      <c r="MOS2126" s="1"/>
      <c r="MOT2126" s="1"/>
      <c r="MOU2126" s="1"/>
      <c r="MOV2126" s="1"/>
      <c r="MOW2126" s="1"/>
      <c r="MOX2126" s="1"/>
      <c r="MOY2126" s="1"/>
      <c r="MOZ2126" s="1"/>
      <c r="MPA2126" s="1"/>
      <c r="MPB2126" s="1"/>
      <c r="MPC2126" s="1"/>
      <c r="MPD2126" s="1"/>
      <c r="MPE2126" s="1"/>
      <c r="MPF2126" s="1"/>
      <c r="MPG2126" s="1"/>
      <c r="MPH2126" s="1"/>
      <c r="MPI2126" s="1"/>
      <c r="MPJ2126" s="1"/>
      <c r="MPK2126" s="1"/>
      <c r="MPL2126" s="1"/>
      <c r="MPM2126" s="1"/>
      <c r="MPN2126" s="1"/>
      <c r="MPO2126" s="1"/>
      <c r="MPP2126" s="1"/>
      <c r="MPQ2126" s="1"/>
      <c r="MPR2126" s="1"/>
      <c r="MPS2126" s="1"/>
      <c r="MPT2126" s="1"/>
      <c r="MPU2126" s="1"/>
      <c r="MPV2126" s="1"/>
      <c r="MPW2126" s="1"/>
      <c r="MPX2126" s="1"/>
      <c r="MPY2126" s="1"/>
      <c r="MPZ2126" s="1"/>
      <c r="MQA2126" s="1"/>
      <c r="MQB2126" s="1"/>
      <c r="MQC2126" s="1"/>
      <c r="MQD2126" s="1"/>
      <c r="MQE2126" s="1"/>
      <c r="MQF2126" s="1"/>
      <c r="MQG2126" s="1"/>
      <c r="MQH2126" s="1"/>
      <c r="MQI2126" s="1"/>
      <c r="MQJ2126" s="1"/>
      <c r="MQK2126" s="1"/>
      <c r="MQL2126" s="1"/>
      <c r="MQM2126" s="1"/>
      <c r="MQN2126" s="1"/>
      <c r="MQO2126" s="1"/>
      <c r="MQP2126" s="1"/>
      <c r="MQQ2126" s="1"/>
      <c r="MQR2126" s="1"/>
      <c r="MQS2126" s="1"/>
      <c r="MQT2126" s="1"/>
      <c r="MQU2126" s="1"/>
      <c r="MQV2126" s="1"/>
      <c r="MQW2126" s="1"/>
      <c r="MQX2126" s="1"/>
      <c r="MQY2126" s="1"/>
      <c r="MQZ2126" s="1"/>
      <c r="MRA2126" s="1"/>
      <c r="MRB2126" s="1"/>
      <c r="MRC2126" s="1"/>
      <c r="MRD2126" s="1"/>
      <c r="MRE2126" s="1"/>
      <c r="MRF2126" s="1"/>
      <c r="MRG2126" s="1"/>
      <c r="MRH2126" s="1"/>
      <c r="MRI2126" s="1"/>
      <c r="MRJ2126" s="1"/>
      <c r="MRK2126" s="1"/>
      <c r="MRL2126" s="1"/>
      <c r="MRM2126" s="1"/>
      <c r="MRN2126" s="1"/>
      <c r="MRO2126" s="1"/>
      <c r="MRP2126" s="1"/>
      <c r="MRQ2126" s="1"/>
      <c r="MRR2126" s="1"/>
      <c r="MRS2126" s="1"/>
      <c r="MRT2126" s="1"/>
      <c r="MRU2126" s="1"/>
      <c r="MRV2126" s="1"/>
      <c r="MRW2126" s="1"/>
      <c r="MRX2126" s="1"/>
      <c r="MRY2126" s="1"/>
      <c r="MRZ2126" s="1"/>
      <c r="MSA2126" s="1"/>
      <c r="MSB2126" s="1"/>
      <c r="MSC2126" s="1"/>
      <c r="MSD2126" s="1"/>
      <c r="MSE2126" s="1"/>
      <c r="MSF2126" s="1"/>
      <c r="MSG2126" s="1"/>
      <c r="MSH2126" s="1"/>
      <c r="MSI2126" s="1"/>
      <c r="MSJ2126" s="1"/>
      <c r="MSK2126" s="1"/>
      <c r="MSL2126" s="1"/>
      <c r="MSM2126" s="1"/>
      <c r="MSN2126" s="1"/>
      <c r="MSO2126" s="1"/>
      <c r="MSP2126" s="1"/>
      <c r="MSQ2126" s="1"/>
      <c r="MSR2126" s="1"/>
      <c r="MSS2126" s="1"/>
      <c r="MST2126" s="1"/>
      <c r="MSU2126" s="1"/>
      <c r="MSV2126" s="1"/>
      <c r="MSW2126" s="1"/>
      <c r="MSX2126" s="1"/>
      <c r="MSY2126" s="1"/>
      <c r="MSZ2126" s="1"/>
      <c r="MTA2126" s="1"/>
      <c r="MTB2126" s="1"/>
      <c r="MTC2126" s="1"/>
      <c r="MTD2126" s="1"/>
      <c r="MTE2126" s="1"/>
      <c r="MTF2126" s="1"/>
      <c r="MTG2126" s="1"/>
      <c r="MTH2126" s="1"/>
      <c r="MTI2126" s="1"/>
      <c r="MTJ2126" s="1"/>
      <c r="MTK2126" s="1"/>
      <c r="MTL2126" s="1"/>
      <c r="MTM2126" s="1"/>
      <c r="MTN2126" s="1"/>
      <c r="MTO2126" s="1"/>
      <c r="MTP2126" s="1"/>
      <c r="MTQ2126" s="1"/>
      <c r="MTR2126" s="1"/>
      <c r="MTS2126" s="1"/>
      <c r="MTT2126" s="1"/>
      <c r="MTU2126" s="1"/>
      <c r="MTV2126" s="1"/>
      <c r="MTW2126" s="1"/>
      <c r="MTX2126" s="1"/>
      <c r="MTY2126" s="1"/>
      <c r="MTZ2126" s="1"/>
      <c r="MUA2126" s="1"/>
      <c r="MUB2126" s="1"/>
      <c r="MUC2126" s="1"/>
      <c r="MUD2126" s="1"/>
      <c r="MUE2126" s="1"/>
      <c r="MUF2126" s="1"/>
      <c r="MUG2126" s="1"/>
      <c r="MUH2126" s="1"/>
      <c r="MUI2126" s="1"/>
      <c r="MUJ2126" s="1"/>
      <c r="MUK2126" s="1"/>
      <c r="MUL2126" s="1"/>
      <c r="MUM2126" s="1"/>
      <c r="MUN2126" s="1"/>
      <c r="MUO2126" s="1"/>
      <c r="MUP2126" s="1"/>
      <c r="MUQ2126" s="1"/>
      <c r="MUR2126" s="1"/>
      <c r="MUS2126" s="1"/>
      <c r="MUT2126" s="1"/>
      <c r="MUU2126" s="1"/>
      <c r="MUV2126" s="1"/>
      <c r="MUW2126" s="1"/>
      <c r="MUX2126" s="1"/>
      <c r="MUY2126" s="1"/>
      <c r="MUZ2126" s="1"/>
      <c r="MVA2126" s="1"/>
      <c r="MVB2126" s="1"/>
      <c r="MVC2126" s="1"/>
      <c r="MVD2126" s="1"/>
      <c r="MVE2126" s="1"/>
      <c r="MVF2126" s="1"/>
      <c r="MVG2126" s="1"/>
      <c r="MVH2126" s="1"/>
      <c r="MVI2126" s="1"/>
      <c r="MVJ2126" s="1"/>
      <c r="MVK2126" s="1"/>
      <c r="MVL2126" s="1"/>
      <c r="MVM2126" s="1"/>
      <c r="MVN2126" s="1"/>
      <c r="MVO2126" s="1"/>
      <c r="MVP2126" s="1"/>
      <c r="MVQ2126" s="1"/>
      <c r="MVR2126" s="1"/>
      <c r="MVS2126" s="1"/>
      <c r="MVT2126" s="1"/>
      <c r="MVU2126" s="1"/>
      <c r="MVV2126" s="1"/>
      <c r="MVW2126" s="1"/>
      <c r="MVX2126" s="1"/>
      <c r="MVY2126" s="1"/>
      <c r="MVZ2126" s="1"/>
      <c r="MWA2126" s="1"/>
      <c r="MWB2126" s="1"/>
      <c r="MWC2126" s="1"/>
      <c r="MWD2126" s="1"/>
      <c r="MWE2126" s="1"/>
      <c r="MWF2126" s="1"/>
      <c r="MWG2126" s="1"/>
      <c r="MWH2126" s="1"/>
      <c r="MWI2126" s="1"/>
      <c r="MWJ2126" s="1"/>
      <c r="MWK2126" s="1"/>
      <c r="MWL2126" s="1"/>
      <c r="MWM2126" s="1"/>
      <c r="MWN2126" s="1"/>
      <c r="MWO2126" s="1"/>
      <c r="MWP2126" s="1"/>
      <c r="MWQ2126" s="1"/>
      <c r="MWR2126" s="1"/>
      <c r="MWS2126" s="1"/>
      <c r="MWT2126" s="1"/>
      <c r="MWU2126" s="1"/>
      <c r="MWV2126" s="1"/>
      <c r="MWW2126" s="1"/>
      <c r="MWX2126" s="1"/>
      <c r="MWY2126" s="1"/>
      <c r="MWZ2126" s="1"/>
      <c r="MXA2126" s="1"/>
      <c r="MXB2126" s="1"/>
      <c r="MXC2126" s="1"/>
      <c r="MXD2126" s="1"/>
      <c r="MXE2126" s="1"/>
      <c r="MXF2126" s="1"/>
      <c r="MXG2126" s="1"/>
      <c r="MXH2126" s="1"/>
      <c r="MXI2126" s="1"/>
      <c r="MXJ2126" s="1"/>
      <c r="MXK2126" s="1"/>
      <c r="MXL2126" s="1"/>
      <c r="MXM2126" s="1"/>
      <c r="MXN2126" s="1"/>
      <c r="MXO2126" s="1"/>
      <c r="MXP2126" s="1"/>
      <c r="MXQ2126" s="1"/>
      <c r="MXR2126" s="1"/>
      <c r="MXS2126" s="1"/>
      <c r="MXT2126" s="1"/>
      <c r="MXU2126" s="1"/>
      <c r="MXV2126" s="1"/>
      <c r="MXW2126" s="1"/>
      <c r="MXX2126" s="1"/>
      <c r="MXY2126" s="1"/>
      <c r="MXZ2126" s="1"/>
      <c r="MYA2126" s="1"/>
      <c r="MYB2126" s="1"/>
      <c r="MYC2126" s="1"/>
      <c r="MYD2126" s="1"/>
      <c r="MYE2126" s="1"/>
      <c r="MYF2126" s="1"/>
      <c r="MYG2126" s="1"/>
      <c r="MYH2126" s="1"/>
      <c r="MYI2126" s="1"/>
      <c r="MYJ2126" s="1"/>
      <c r="MYK2126" s="1"/>
      <c r="MYL2126" s="1"/>
      <c r="MYM2126" s="1"/>
      <c r="MYN2126" s="1"/>
      <c r="MYO2126" s="1"/>
      <c r="MYP2126" s="1"/>
      <c r="MYQ2126" s="1"/>
      <c r="MYR2126" s="1"/>
      <c r="MYS2126" s="1"/>
      <c r="MYT2126" s="1"/>
      <c r="MYU2126" s="1"/>
      <c r="MYV2126" s="1"/>
      <c r="MYW2126" s="1"/>
      <c r="MYX2126" s="1"/>
      <c r="MYY2126" s="1"/>
      <c r="MYZ2126" s="1"/>
      <c r="MZA2126" s="1"/>
      <c r="MZB2126" s="1"/>
      <c r="MZC2126" s="1"/>
      <c r="MZD2126" s="1"/>
      <c r="MZE2126" s="1"/>
      <c r="MZF2126" s="1"/>
      <c r="MZG2126" s="1"/>
      <c r="MZH2126" s="1"/>
      <c r="MZI2126" s="1"/>
      <c r="MZJ2126" s="1"/>
      <c r="MZK2126" s="1"/>
      <c r="MZL2126" s="1"/>
      <c r="MZM2126" s="1"/>
      <c r="MZN2126" s="1"/>
      <c r="MZO2126" s="1"/>
      <c r="MZP2126" s="1"/>
      <c r="MZQ2126" s="1"/>
      <c r="MZR2126" s="1"/>
      <c r="MZS2126" s="1"/>
      <c r="MZT2126" s="1"/>
      <c r="MZU2126" s="1"/>
      <c r="MZV2126" s="1"/>
      <c r="MZW2126" s="1"/>
      <c r="MZX2126" s="1"/>
      <c r="MZY2126" s="1"/>
      <c r="MZZ2126" s="1"/>
      <c r="NAA2126" s="1"/>
      <c r="NAB2126" s="1"/>
      <c r="NAC2126" s="1"/>
      <c r="NAD2126" s="1"/>
      <c r="NAE2126" s="1"/>
      <c r="NAF2126" s="1"/>
      <c r="NAG2126" s="1"/>
      <c r="NAH2126" s="1"/>
      <c r="NAI2126" s="1"/>
      <c r="NAJ2126" s="1"/>
      <c r="NAK2126" s="1"/>
      <c r="NAL2126" s="1"/>
      <c r="NAM2126" s="1"/>
      <c r="NAN2126" s="1"/>
      <c r="NAO2126" s="1"/>
      <c r="NAP2126" s="1"/>
      <c r="NAQ2126" s="1"/>
      <c r="NAR2126" s="1"/>
      <c r="NAS2126" s="1"/>
      <c r="NAT2126" s="1"/>
      <c r="NAU2126" s="1"/>
      <c r="NAV2126" s="1"/>
      <c r="NAW2126" s="1"/>
      <c r="NAX2126" s="1"/>
      <c r="NAY2126" s="1"/>
      <c r="NAZ2126" s="1"/>
      <c r="NBA2126" s="1"/>
      <c r="NBB2126" s="1"/>
      <c r="NBC2126" s="1"/>
      <c r="NBD2126" s="1"/>
      <c r="NBE2126" s="1"/>
      <c r="NBF2126" s="1"/>
      <c r="NBG2126" s="1"/>
      <c r="NBH2126" s="1"/>
      <c r="NBI2126" s="1"/>
      <c r="NBJ2126" s="1"/>
      <c r="NBK2126" s="1"/>
      <c r="NBL2126" s="1"/>
      <c r="NBM2126" s="1"/>
      <c r="NBN2126" s="1"/>
      <c r="NBO2126" s="1"/>
      <c r="NBP2126" s="1"/>
      <c r="NBQ2126" s="1"/>
      <c r="NBR2126" s="1"/>
      <c r="NBS2126" s="1"/>
      <c r="NBT2126" s="1"/>
      <c r="NBU2126" s="1"/>
      <c r="NBV2126" s="1"/>
      <c r="NBW2126" s="1"/>
      <c r="NBX2126" s="1"/>
      <c r="NBY2126" s="1"/>
      <c r="NBZ2126" s="1"/>
      <c r="NCA2126" s="1"/>
      <c r="NCB2126" s="1"/>
      <c r="NCC2126" s="1"/>
      <c r="NCD2126" s="1"/>
      <c r="NCE2126" s="1"/>
      <c r="NCF2126" s="1"/>
      <c r="NCG2126" s="1"/>
      <c r="NCH2126" s="1"/>
      <c r="NCI2126" s="1"/>
      <c r="NCJ2126" s="1"/>
      <c r="NCK2126" s="1"/>
      <c r="NCL2126" s="1"/>
      <c r="NCM2126" s="1"/>
      <c r="NCN2126" s="1"/>
      <c r="NCO2126" s="1"/>
      <c r="NCP2126" s="1"/>
      <c r="NCQ2126" s="1"/>
      <c r="NCR2126" s="1"/>
      <c r="NCS2126" s="1"/>
      <c r="NCT2126" s="1"/>
      <c r="NCU2126" s="1"/>
      <c r="NCV2126" s="1"/>
      <c r="NCW2126" s="1"/>
      <c r="NCX2126" s="1"/>
      <c r="NCY2126" s="1"/>
      <c r="NCZ2126" s="1"/>
      <c r="NDA2126" s="1"/>
      <c r="NDB2126" s="1"/>
      <c r="NDC2126" s="1"/>
      <c r="NDD2126" s="1"/>
      <c r="NDE2126" s="1"/>
      <c r="NDF2126" s="1"/>
      <c r="NDG2126" s="1"/>
      <c r="NDH2126" s="1"/>
      <c r="NDI2126" s="1"/>
      <c r="NDJ2126" s="1"/>
      <c r="NDK2126" s="1"/>
      <c r="NDL2126" s="1"/>
      <c r="NDM2126" s="1"/>
      <c r="NDN2126" s="1"/>
      <c r="NDO2126" s="1"/>
      <c r="NDP2126" s="1"/>
      <c r="NDQ2126" s="1"/>
      <c r="NDR2126" s="1"/>
      <c r="NDS2126" s="1"/>
      <c r="NDT2126" s="1"/>
      <c r="NDU2126" s="1"/>
      <c r="NDV2126" s="1"/>
      <c r="NDW2126" s="1"/>
      <c r="NDX2126" s="1"/>
      <c r="NDY2126" s="1"/>
      <c r="NDZ2126" s="1"/>
      <c r="NEA2126" s="1"/>
      <c r="NEB2126" s="1"/>
      <c r="NEC2126" s="1"/>
      <c r="NED2126" s="1"/>
      <c r="NEE2126" s="1"/>
      <c r="NEF2126" s="1"/>
      <c r="NEG2126" s="1"/>
      <c r="NEH2126" s="1"/>
      <c r="NEI2126" s="1"/>
      <c r="NEJ2126" s="1"/>
      <c r="NEK2126" s="1"/>
      <c r="NEL2126" s="1"/>
      <c r="NEM2126" s="1"/>
      <c r="NEN2126" s="1"/>
      <c r="NEO2126" s="1"/>
      <c r="NEP2126" s="1"/>
      <c r="NEQ2126" s="1"/>
      <c r="NER2126" s="1"/>
      <c r="NES2126" s="1"/>
      <c r="NET2126" s="1"/>
      <c r="NEU2126" s="1"/>
      <c r="NEV2126" s="1"/>
      <c r="NEW2126" s="1"/>
      <c r="NEX2126" s="1"/>
      <c r="NEY2126" s="1"/>
      <c r="NEZ2126" s="1"/>
      <c r="NFA2126" s="1"/>
      <c r="NFB2126" s="1"/>
      <c r="NFC2126" s="1"/>
      <c r="NFD2126" s="1"/>
      <c r="NFE2126" s="1"/>
      <c r="NFF2126" s="1"/>
      <c r="NFG2126" s="1"/>
      <c r="NFH2126" s="1"/>
      <c r="NFI2126" s="1"/>
      <c r="NFJ2126" s="1"/>
      <c r="NFK2126" s="1"/>
      <c r="NFL2126" s="1"/>
      <c r="NFM2126" s="1"/>
      <c r="NFN2126" s="1"/>
      <c r="NFO2126" s="1"/>
      <c r="NFP2126" s="1"/>
      <c r="NFQ2126" s="1"/>
      <c r="NFR2126" s="1"/>
      <c r="NFS2126" s="1"/>
      <c r="NFT2126" s="1"/>
      <c r="NFU2126" s="1"/>
      <c r="NFV2126" s="1"/>
      <c r="NFW2126" s="1"/>
      <c r="NFX2126" s="1"/>
      <c r="NFY2126" s="1"/>
      <c r="NFZ2126" s="1"/>
      <c r="NGA2126" s="1"/>
      <c r="NGB2126" s="1"/>
      <c r="NGC2126" s="1"/>
      <c r="NGD2126" s="1"/>
      <c r="NGE2126" s="1"/>
      <c r="NGF2126" s="1"/>
      <c r="NGG2126" s="1"/>
      <c r="NGH2126" s="1"/>
      <c r="NGI2126" s="1"/>
      <c r="NGJ2126" s="1"/>
      <c r="NGK2126" s="1"/>
      <c r="NGL2126" s="1"/>
      <c r="NGM2126" s="1"/>
      <c r="NGN2126" s="1"/>
      <c r="NGO2126" s="1"/>
      <c r="NGP2126" s="1"/>
      <c r="NGQ2126" s="1"/>
      <c r="NGR2126" s="1"/>
      <c r="NGS2126" s="1"/>
      <c r="NGT2126" s="1"/>
      <c r="NGU2126" s="1"/>
      <c r="NGV2126" s="1"/>
      <c r="NGW2126" s="1"/>
      <c r="NGX2126" s="1"/>
      <c r="NGY2126" s="1"/>
      <c r="NGZ2126" s="1"/>
      <c r="NHA2126" s="1"/>
      <c r="NHB2126" s="1"/>
      <c r="NHC2126" s="1"/>
      <c r="NHD2126" s="1"/>
      <c r="NHE2126" s="1"/>
      <c r="NHF2126" s="1"/>
      <c r="NHG2126" s="1"/>
      <c r="NHH2126" s="1"/>
      <c r="NHI2126" s="1"/>
      <c r="NHJ2126" s="1"/>
      <c r="NHK2126" s="1"/>
      <c r="NHL2126" s="1"/>
      <c r="NHM2126" s="1"/>
      <c r="NHN2126" s="1"/>
      <c r="NHO2126" s="1"/>
      <c r="NHP2126" s="1"/>
      <c r="NHQ2126" s="1"/>
      <c r="NHR2126" s="1"/>
      <c r="NHS2126" s="1"/>
      <c r="NHT2126" s="1"/>
      <c r="NHU2126" s="1"/>
      <c r="NHV2126" s="1"/>
      <c r="NHW2126" s="1"/>
      <c r="NHX2126" s="1"/>
      <c r="NHY2126" s="1"/>
      <c r="NHZ2126" s="1"/>
      <c r="NIA2126" s="1"/>
      <c r="NIB2126" s="1"/>
      <c r="NIC2126" s="1"/>
      <c r="NID2126" s="1"/>
      <c r="NIE2126" s="1"/>
      <c r="NIF2126" s="1"/>
      <c r="NIG2126" s="1"/>
      <c r="NIH2126" s="1"/>
      <c r="NII2126" s="1"/>
      <c r="NIJ2126" s="1"/>
      <c r="NIK2126" s="1"/>
      <c r="NIL2126" s="1"/>
      <c r="NIM2126" s="1"/>
      <c r="NIN2126" s="1"/>
      <c r="NIO2126" s="1"/>
      <c r="NIP2126" s="1"/>
      <c r="NIQ2126" s="1"/>
      <c r="NIR2126" s="1"/>
      <c r="NIS2126" s="1"/>
      <c r="NIT2126" s="1"/>
      <c r="NIU2126" s="1"/>
      <c r="NIV2126" s="1"/>
      <c r="NIW2126" s="1"/>
      <c r="NIX2126" s="1"/>
      <c r="NIY2126" s="1"/>
      <c r="NIZ2126" s="1"/>
      <c r="NJA2126" s="1"/>
      <c r="NJB2126" s="1"/>
      <c r="NJC2126" s="1"/>
      <c r="NJD2126" s="1"/>
      <c r="NJE2126" s="1"/>
      <c r="NJF2126" s="1"/>
      <c r="NJG2126" s="1"/>
      <c r="NJH2126" s="1"/>
      <c r="NJI2126" s="1"/>
      <c r="NJJ2126" s="1"/>
      <c r="NJK2126" s="1"/>
      <c r="NJL2126" s="1"/>
      <c r="NJM2126" s="1"/>
      <c r="NJN2126" s="1"/>
      <c r="NJO2126" s="1"/>
      <c r="NJP2126" s="1"/>
      <c r="NJQ2126" s="1"/>
      <c r="NJR2126" s="1"/>
      <c r="NJS2126" s="1"/>
      <c r="NJT2126" s="1"/>
      <c r="NJU2126" s="1"/>
      <c r="NJV2126" s="1"/>
      <c r="NJW2126" s="1"/>
      <c r="NJX2126" s="1"/>
      <c r="NJY2126" s="1"/>
      <c r="NJZ2126" s="1"/>
      <c r="NKA2126" s="1"/>
      <c r="NKB2126" s="1"/>
      <c r="NKC2126" s="1"/>
      <c r="NKD2126" s="1"/>
      <c r="NKE2126" s="1"/>
      <c r="NKF2126" s="1"/>
      <c r="NKG2126" s="1"/>
      <c r="NKH2126" s="1"/>
      <c r="NKI2126" s="1"/>
      <c r="NKJ2126" s="1"/>
      <c r="NKK2126" s="1"/>
      <c r="NKL2126" s="1"/>
      <c r="NKM2126" s="1"/>
      <c r="NKN2126" s="1"/>
      <c r="NKO2126" s="1"/>
      <c r="NKP2126" s="1"/>
      <c r="NKQ2126" s="1"/>
      <c r="NKR2126" s="1"/>
      <c r="NKS2126" s="1"/>
      <c r="NKT2126" s="1"/>
      <c r="NKU2126" s="1"/>
      <c r="NKV2126" s="1"/>
      <c r="NKW2126" s="1"/>
      <c r="NKX2126" s="1"/>
      <c r="NKY2126" s="1"/>
      <c r="NKZ2126" s="1"/>
      <c r="NLA2126" s="1"/>
      <c r="NLB2126" s="1"/>
      <c r="NLC2126" s="1"/>
      <c r="NLD2126" s="1"/>
      <c r="NLE2126" s="1"/>
      <c r="NLF2126" s="1"/>
      <c r="NLG2126" s="1"/>
      <c r="NLH2126" s="1"/>
      <c r="NLI2126" s="1"/>
      <c r="NLJ2126" s="1"/>
      <c r="NLK2126" s="1"/>
      <c r="NLL2126" s="1"/>
      <c r="NLM2126" s="1"/>
      <c r="NLN2126" s="1"/>
      <c r="NLO2126" s="1"/>
      <c r="NLP2126" s="1"/>
      <c r="NLQ2126" s="1"/>
      <c r="NLR2126" s="1"/>
      <c r="NLS2126" s="1"/>
      <c r="NLT2126" s="1"/>
      <c r="NLU2126" s="1"/>
      <c r="NLV2126" s="1"/>
      <c r="NLW2126" s="1"/>
      <c r="NLX2126" s="1"/>
      <c r="NLY2126" s="1"/>
      <c r="NLZ2126" s="1"/>
      <c r="NMA2126" s="1"/>
      <c r="NMB2126" s="1"/>
      <c r="NMC2126" s="1"/>
      <c r="NMD2126" s="1"/>
      <c r="NME2126" s="1"/>
      <c r="NMF2126" s="1"/>
      <c r="NMG2126" s="1"/>
      <c r="NMH2126" s="1"/>
      <c r="NMI2126" s="1"/>
      <c r="NMJ2126" s="1"/>
      <c r="NMK2126" s="1"/>
      <c r="NML2126" s="1"/>
      <c r="NMM2126" s="1"/>
      <c r="NMN2126" s="1"/>
      <c r="NMO2126" s="1"/>
      <c r="NMP2126" s="1"/>
      <c r="NMQ2126" s="1"/>
      <c r="NMR2126" s="1"/>
      <c r="NMS2126" s="1"/>
      <c r="NMT2126" s="1"/>
      <c r="NMU2126" s="1"/>
      <c r="NMV2126" s="1"/>
      <c r="NMW2126" s="1"/>
      <c r="NMX2126" s="1"/>
      <c r="NMY2126" s="1"/>
      <c r="NMZ2126" s="1"/>
      <c r="NNA2126" s="1"/>
      <c r="NNB2126" s="1"/>
      <c r="NNC2126" s="1"/>
      <c r="NND2126" s="1"/>
      <c r="NNE2126" s="1"/>
      <c r="NNF2126" s="1"/>
      <c r="NNG2126" s="1"/>
      <c r="NNH2126" s="1"/>
      <c r="NNI2126" s="1"/>
      <c r="NNJ2126" s="1"/>
      <c r="NNK2126" s="1"/>
      <c r="NNL2126" s="1"/>
      <c r="NNM2126" s="1"/>
      <c r="NNN2126" s="1"/>
      <c r="NNO2126" s="1"/>
      <c r="NNP2126" s="1"/>
      <c r="NNQ2126" s="1"/>
      <c r="NNR2126" s="1"/>
      <c r="NNS2126" s="1"/>
      <c r="NNT2126" s="1"/>
      <c r="NNU2126" s="1"/>
      <c r="NNV2126" s="1"/>
      <c r="NNW2126" s="1"/>
      <c r="NNX2126" s="1"/>
      <c r="NNY2126" s="1"/>
      <c r="NNZ2126" s="1"/>
      <c r="NOA2126" s="1"/>
      <c r="NOB2126" s="1"/>
      <c r="NOC2126" s="1"/>
      <c r="NOD2126" s="1"/>
      <c r="NOE2126" s="1"/>
      <c r="NOF2126" s="1"/>
      <c r="NOG2126" s="1"/>
      <c r="NOH2126" s="1"/>
      <c r="NOI2126" s="1"/>
      <c r="NOJ2126" s="1"/>
      <c r="NOK2126" s="1"/>
      <c r="NOL2126" s="1"/>
      <c r="NOM2126" s="1"/>
      <c r="NON2126" s="1"/>
      <c r="NOO2126" s="1"/>
      <c r="NOP2126" s="1"/>
      <c r="NOQ2126" s="1"/>
      <c r="NOR2126" s="1"/>
      <c r="NOS2126" s="1"/>
      <c r="NOT2126" s="1"/>
      <c r="NOU2126" s="1"/>
      <c r="NOV2126" s="1"/>
      <c r="NOW2126" s="1"/>
      <c r="NOX2126" s="1"/>
      <c r="NOY2126" s="1"/>
      <c r="NOZ2126" s="1"/>
      <c r="NPA2126" s="1"/>
      <c r="NPB2126" s="1"/>
      <c r="NPC2126" s="1"/>
      <c r="NPD2126" s="1"/>
      <c r="NPE2126" s="1"/>
      <c r="NPF2126" s="1"/>
      <c r="NPG2126" s="1"/>
      <c r="NPH2126" s="1"/>
      <c r="NPI2126" s="1"/>
      <c r="NPJ2126" s="1"/>
      <c r="NPK2126" s="1"/>
      <c r="NPL2126" s="1"/>
      <c r="NPM2126" s="1"/>
      <c r="NPN2126" s="1"/>
      <c r="NPO2126" s="1"/>
      <c r="NPP2126" s="1"/>
      <c r="NPQ2126" s="1"/>
      <c r="NPR2126" s="1"/>
      <c r="NPS2126" s="1"/>
      <c r="NPT2126" s="1"/>
      <c r="NPU2126" s="1"/>
      <c r="NPV2126" s="1"/>
      <c r="NPW2126" s="1"/>
      <c r="NPX2126" s="1"/>
      <c r="NPY2126" s="1"/>
      <c r="NPZ2126" s="1"/>
      <c r="NQA2126" s="1"/>
      <c r="NQB2126" s="1"/>
      <c r="NQC2126" s="1"/>
      <c r="NQD2126" s="1"/>
      <c r="NQE2126" s="1"/>
      <c r="NQF2126" s="1"/>
      <c r="NQG2126" s="1"/>
      <c r="NQH2126" s="1"/>
      <c r="NQI2126" s="1"/>
      <c r="NQJ2126" s="1"/>
      <c r="NQK2126" s="1"/>
      <c r="NQL2126" s="1"/>
      <c r="NQM2126" s="1"/>
      <c r="NQN2126" s="1"/>
      <c r="NQO2126" s="1"/>
      <c r="NQP2126" s="1"/>
      <c r="NQQ2126" s="1"/>
      <c r="NQR2126" s="1"/>
      <c r="NQS2126" s="1"/>
      <c r="NQT2126" s="1"/>
      <c r="NQU2126" s="1"/>
      <c r="NQV2126" s="1"/>
      <c r="NQW2126" s="1"/>
      <c r="NQX2126" s="1"/>
      <c r="NQY2126" s="1"/>
      <c r="NQZ2126" s="1"/>
      <c r="NRA2126" s="1"/>
      <c r="NRB2126" s="1"/>
      <c r="NRC2126" s="1"/>
      <c r="NRD2126" s="1"/>
      <c r="NRE2126" s="1"/>
      <c r="NRF2126" s="1"/>
      <c r="NRG2126" s="1"/>
      <c r="NRH2126" s="1"/>
      <c r="NRI2126" s="1"/>
      <c r="NRJ2126" s="1"/>
      <c r="NRK2126" s="1"/>
      <c r="NRL2126" s="1"/>
      <c r="NRM2126" s="1"/>
      <c r="NRN2126" s="1"/>
      <c r="NRO2126" s="1"/>
      <c r="NRP2126" s="1"/>
      <c r="NRQ2126" s="1"/>
      <c r="NRR2126" s="1"/>
      <c r="NRS2126" s="1"/>
      <c r="NRT2126" s="1"/>
      <c r="NRU2126" s="1"/>
      <c r="NRV2126" s="1"/>
      <c r="NRW2126" s="1"/>
      <c r="NRX2126" s="1"/>
      <c r="NRY2126" s="1"/>
      <c r="NRZ2126" s="1"/>
      <c r="NSA2126" s="1"/>
      <c r="NSB2126" s="1"/>
      <c r="NSC2126" s="1"/>
      <c r="NSD2126" s="1"/>
      <c r="NSE2126" s="1"/>
      <c r="NSF2126" s="1"/>
      <c r="NSG2126" s="1"/>
      <c r="NSH2126" s="1"/>
      <c r="NSI2126" s="1"/>
      <c r="NSJ2126" s="1"/>
      <c r="NSK2126" s="1"/>
      <c r="NSL2126" s="1"/>
      <c r="NSM2126" s="1"/>
      <c r="NSN2126" s="1"/>
      <c r="NSO2126" s="1"/>
      <c r="NSP2126" s="1"/>
      <c r="NSQ2126" s="1"/>
      <c r="NSR2126" s="1"/>
      <c r="NSS2126" s="1"/>
      <c r="NST2126" s="1"/>
      <c r="NSU2126" s="1"/>
      <c r="NSV2126" s="1"/>
      <c r="NSW2126" s="1"/>
      <c r="NSX2126" s="1"/>
      <c r="NSY2126" s="1"/>
      <c r="NSZ2126" s="1"/>
      <c r="NTA2126" s="1"/>
      <c r="NTB2126" s="1"/>
      <c r="NTC2126" s="1"/>
      <c r="NTD2126" s="1"/>
      <c r="NTE2126" s="1"/>
      <c r="NTF2126" s="1"/>
      <c r="NTG2126" s="1"/>
      <c r="NTH2126" s="1"/>
      <c r="NTI2126" s="1"/>
      <c r="NTJ2126" s="1"/>
      <c r="NTK2126" s="1"/>
      <c r="NTL2126" s="1"/>
      <c r="NTM2126" s="1"/>
      <c r="NTN2126" s="1"/>
      <c r="NTO2126" s="1"/>
      <c r="NTP2126" s="1"/>
      <c r="NTQ2126" s="1"/>
      <c r="NTR2126" s="1"/>
      <c r="NTS2126" s="1"/>
      <c r="NTT2126" s="1"/>
      <c r="NTU2126" s="1"/>
      <c r="NTV2126" s="1"/>
      <c r="NTW2126" s="1"/>
      <c r="NTX2126" s="1"/>
      <c r="NTY2126" s="1"/>
      <c r="NTZ2126" s="1"/>
      <c r="NUA2126" s="1"/>
      <c r="NUB2126" s="1"/>
      <c r="NUC2126" s="1"/>
      <c r="NUD2126" s="1"/>
      <c r="NUE2126" s="1"/>
      <c r="NUF2126" s="1"/>
      <c r="NUG2126" s="1"/>
      <c r="NUH2126" s="1"/>
      <c r="NUI2126" s="1"/>
      <c r="NUJ2126" s="1"/>
      <c r="NUK2126" s="1"/>
      <c r="NUL2126" s="1"/>
      <c r="NUM2126" s="1"/>
      <c r="NUN2126" s="1"/>
      <c r="NUO2126" s="1"/>
      <c r="NUP2126" s="1"/>
      <c r="NUQ2126" s="1"/>
      <c r="NUR2126" s="1"/>
      <c r="NUS2126" s="1"/>
      <c r="NUT2126" s="1"/>
      <c r="NUU2126" s="1"/>
      <c r="NUV2126" s="1"/>
      <c r="NUW2126" s="1"/>
      <c r="NUX2126" s="1"/>
      <c r="NUY2126" s="1"/>
      <c r="NUZ2126" s="1"/>
      <c r="NVA2126" s="1"/>
      <c r="NVB2126" s="1"/>
      <c r="NVC2126" s="1"/>
      <c r="NVD2126" s="1"/>
      <c r="NVE2126" s="1"/>
      <c r="NVF2126" s="1"/>
      <c r="NVG2126" s="1"/>
      <c r="NVH2126" s="1"/>
      <c r="NVI2126" s="1"/>
      <c r="NVJ2126" s="1"/>
      <c r="NVK2126" s="1"/>
      <c r="NVL2126" s="1"/>
      <c r="NVM2126" s="1"/>
      <c r="NVN2126" s="1"/>
      <c r="NVO2126" s="1"/>
      <c r="NVP2126" s="1"/>
      <c r="NVQ2126" s="1"/>
      <c r="NVR2126" s="1"/>
      <c r="NVS2126" s="1"/>
      <c r="NVT2126" s="1"/>
      <c r="NVU2126" s="1"/>
      <c r="NVV2126" s="1"/>
      <c r="NVW2126" s="1"/>
      <c r="NVX2126" s="1"/>
      <c r="NVY2126" s="1"/>
      <c r="NVZ2126" s="1"/>
      <c r="NWA2126" s="1"/>
      <c r="NWB2126" s="1"/>
      <c r="NWC2126" s="1"/>
      <c r="NWD2126" s="1"/>
      <c r="NWE2126" s="1"/>
      <c r="NWF2126" s="1"/>
      <c r="NWG2126" s="1"/>
      <c r="NWH2126" s="1"/>
      <c r="NWI2126" s="1"/>
      <c r="NWJ2126" s="1"/>
      <c r="NWK2126" s="1"/>
      <c r="NWL2126" s="1"/>
      <c r="NWM2126" s="1"/>
      <c r="NWN2126" s="1"/>
      <c r="NWO2126" s="1"/>
      <c r="NWP2126" s="1"/>
      <c r="NWQ2126" s="1"/>
      <c r="NWR2126" s="1"/>
      <c r="NWS2126" s="1"/>
      <c r="NWT2126" s="1"/>
      <c r="NWU2126" s="1"/>
      <c r="NWV2126" s="1"/>
      <c r="NWW2126" s="1"/>
      <c r="NWX2126" s="1"/>
      <c r="NWY2126" s="1"/>
      <c r="NWZ2126" s="1"/>
      <c r="NXA2126" s="1"/>
      <c r="NXB2126" s="1"/>
      <c r="NXC2126" s="1"/>
      <c r="NXD2126" s="1"/>
      <c r="NXE2126" s="1"/>
      <c r="NXF2126" s="1"/>
      <c r="NXG2126" s="1"/>
      <c r="NXH2126" s="1"/>
      <c r="NXI2126" s="1"/>
      <c r="NXJ2126" s="1"/>
      <c r="NXK2126" s="1"/>
      <c r="NXL2126" s="1"/>
      <c r="NXM2126" s="1"/>
      <c r="NXN2126" s="1"/>
      <c r="NXO2126" s="1"/>
      <c r="NXP2126" s="1"/>
      <c r="NXQ2126" s="1"/>
      <c r="NXR2126" s="1"/>
      <c r="NXS2126" s="1"/>
      <c r="NXT2126" s="1"/>
      <c r="NXU2126" s="1"/>
      <c r="NXV2126" s="1"/>
      <c r="NXW2126" s="1"/>
      <c r="NXX2126" s="1"/>
      <c r="NXY2126" s="1"/>
      <c r="NXZ2126" s="1"/>
      <c r="NYA2126" s="1"/>
      <c r="NYB2126" s="1"/>
      <c r="NYC2126" s="1"/>
      <c r="NYD2126" s="1"/>
      <c r="NYE2126" s="1"/>
      <c r="NYF2126" s="1"/>
      <c r="NYG2126" s="1"/>
      <c r="NYH2126" s="1"/>
      <c r="NYI2126" s="1"/>
      <c r="NYJ2126" s="1"/>
      <c r="NYK2126" s="1"/>
      <c r="NYL2126" s="1"/>
      <c r="NYM2126" s="1"/>
      <c r="NYN2126" s="1"/>
      <c r="NYO2126" s="1"/>
      <c r="NYP2126" s="1"/>
      <c r="NYQ2126" s="1"/>
      <c r="NYR2126" s="1"/>
      <c r="NYS2126" s="1"/>
      <c r="NYT2126" s="1"/>
      <c r="NYU2126" s="1"/>
      <c r="NYV2126" s="1"/>
      <c r="NYW2126" s="1"/>
      <c r="NYX2126" s="1"/>
      <c r="NYY2126" s="1"/>
      <c r="NYZ2126" s="1"/>
      <c r="NZA2126" s="1"/>
      <c r="NZB2126" s="1"/>
      <c r="NZC2126" s="1"/>
      <c r="NZD2126" s="1"/>
      <c r="NZE2126" s="1"/>
      <c r="NZF2126" s="1"/>
      <c r="NZG2126" s="1"/>
      <c r="NZH2126" s="1"/>
      <c r="NZI2126" s="1"/>
      <c r="NZJ2126" s="1"/>
      <c r="NZK2126" s="1"/>
      <c r="NZL2126" s="1"/>
      <c r="NZM2126" s="1"/>
      <c r="NZN2126" s="1"/>
      <c r="NZO2126" s="1"/>
      <c r="NZP2126" s="1"/>
      <c r="NZQ2126" s="1"/>
      <c r="NZR2126" s="1"/>
      <c r="NZS2126" s="1"/>
      <c r="NZT2126" s="1"/>
      <c r="NZU2126" s="1"/>
      <c r="NZV2126" s="1"/>
      <c r="NZW2126" s="1"/>
      <c r="NZX2126" s="1"/>
      <c r="NZY2126" s="1"/>
      <c r="NZZ2126" s="1"/>
      <c r="OAA2126" s="1"/>
      <c r="OAB2126" s="1"/>
      <c r="OAC2126" s="1"/>
      <c r="OAD2126" s="1"/>
      <c r="OAE2126" s="1"/>
      <c r="OAF2126" s="1"/>
      <c r="OAG2126" s="1"/>
      <c r="OAH2126" s="1"/>
      <c r="OAI2126" s="1"/>
      <c r="OAJ2126" s="1"/>
      <c r="OAK2126" s="1"/>
      <c r="OAL2126" s="1"/>
      <c r="OAM2126" s="1"/>
      <c r="OAN2126" s="1"/>
      <c r="OAO2126" s="1"/>
      <c r="OAP2126" s="1"/>
      <c r="OAQ2126" s="1"/>
      <c r="OAR2126" s="1"/>
      <c r="OAS2126" s="1"/>
      <c r="OAT2126" s="1"/>
      <c r="OAU2126" s="1"/>
      <c r="OAV2126" s="1"/>
      <c r="OAW2126" s="1"/>
      <c r="OAX2126" s="1"/>
      <c r="OAY2126" s="1"/>
      <c r="OAZ2126" s="1"/>
      <c r="OBA2126" s="1"/>
      <c r="OBB2126" s="1"/>
      <c r="OBC2126" s="1"/>
      <c r="OBD2126" s="1"/>
      <c r="OBE2126" s="1"/>
      <c r="OBF2126" s="1"/>
      <c r="OBG2126" s="1"/>
      <c r="OBH2126" s="1"/>
      <c r="OBI2126" s="1"/>
      <c r="OBJ2126" s="1"/>
      <c r="OBK2126" s="1"/>
      <c r="OBL2126" s="1"/>
      <c r="OBM2126" s="1"/>
      <c r="OBN2126" s="1"/>
      <c r="OBO2126" s="1"/>
      <c r="OBP2126" s="1"/>
      <c r="OBQ2126" s="1"/>
      <c r="OBR2126" s="1"/>
      <c r="OBS2126" s="1"/>
      <c r="OBT2126" s="1"/>
      <c r="OBU2126" s="1"/>
      <c r="OBV2126" s="1"/>
      <c r="OBW2126" s="1"/>
      <c r="OBX2126" s="1"/>
      <c r="OBY2126" s="1"/>
      <c r="OBZ2126" s="1"/>
      <c r="OCA2126" s="1"/>
      <c r="OCB2126" s="1"/>
      <c r="OCC2126" s="1"/>
      <c r="OCD2126" s="1"/>
      <c r="OCE2126" s="1"/>
      <c r="OCF2126" s="1"/>
      <c r="OCG2126" s="1"/>
      <c r="OCH2126" s="1"/>
      <c r="OCI2126" s="1"/>
      <c r="OCJ2126" s="1"/>
      <c r="OCK2126" s="1"/>
      <c r="OCL2126" s="1"/>
      <c r="OCM2126" s="1"/>
      <c r="OCN2126" s="1"/>
      <c r="OCO2126" s="1"/>
      <c r="OCP2126" s="1"/>
      <c r="OCQ2126" s="1"/>
      <c r="OCR2126" s="1"/>
      <c r="OCS2126" s="1"/>
      <c r="OCT2126" s="1"/>
      <c r="OCU2126" s="1"/>
      <c r="OCV2126" s="1"/>
      <c r="OCW2126" s="1"/>
      <c r="OCX2126" s="1"/>
      <c r="OCY2126" s="1"/>
      <c r="OCZ2126" s="1"/>
      <c r="ODA2126" s="1"/>
      <c r="ODB2126" s="1"/>
      <c r="ODC2126" s="1"/>
      <c r="ODD2126" s="1"/>
      <c r="ODE2126" s="1"/>
      <c r="ODF2126" s="1"/>
      <c r="ODG2126" s="1"/>
      <c r="ODH2126" s="1"/>
      <c r="ODI2126" s="1"/>
      <c r="ODJ2126" s="1"/>
      <c r="ODK2126" s="1"/>
      <c r="ODL2126" s="1"/>
      <c r="ODM2126" s="1"/>
      <c r="ODN2126" s="1"/>
      <c r="ODO2126" s="1"/>
      <c r="ODP2126" s="1"/>
      <c r="ODQ2126" s="1"/>
      <c r="ODR2126" s="1"/>
      <c r="ODS2126" s="1"/>
      <c r="ODT2126" s="1"/>
      <c r="ODU2126" s="1"/>
      <c r="ODV2126" s="1"/>
      <c r="ODW2126" s="1"/>
      <c r="ODX2126" s="1"/>
      <c r="ODY2126" s="1"/>
      <c r="ODZ2126" s="1"/>
      <c r="OEA2126" s="1"/>
      <c r="OEB2126" s="1"/>
      <c r="OEC2126" s="1"/>
      <c r="OED2126" s="1"/>
      <c r="OEE2126" s="1"/>
      <c r="OEF2126" s="1"/>
      <c r="OEG2126" s="1"/>
      <c r="OEH2126" s="1"/>
      <c r="OEI2126" s="1"/>
      <c r="OEJ2126" s="1"/>
      <c r="OEK2126" s="1"/>
      <c r="OEL2126" s="1"/>
      <c r="OEM2126" s="1"/>
      <c r="OEN2126" s="1"/>
      <c r="OEO2126" s="1"/>
      <c r="OEP2126" s="1"/>
      <c r="OEQ2126" s="1"/>
      <c r="OER2126" s="1"/>
      <c r="OES2126" s="1"/>
      <c r="OET2126" s="1"/>
      <c r="OEU2126" s="1"/>
      <c r="OEV2126" s="1"/>
      <c r="OEW2126" s="1"/>
      <c r="OEX2126" s="1"/>
      <c r="OEY2126" s="1"/>
      <c r="OEZ2126" s="1"/>
      <c r="OFA2126" s="1"/>
      <c r="OFB2126" s="1"/>
      <c r="OFC2126" s="1"/>
      <c r="OFD2126" s="1"/>
      <c r="OFE2126" s="1"/>
      <c r="OFF2126" s="1"/>
      <c r="OFG2126" s="1"/>
      <c r="OFH2126" s="1"/>
      <c r="OFI2126" s="1"/>
      <c r="OFJ2126" s="1"/>
      <c r="OFK2126" s="1"/>
      <c r="OFL2126" s="1"/>
      <c r="OFM2126" s="1"/>
      <c r="OFN2126" s="1"/>
      <c r="OFO2126" s="1"/>
      <c r="OFP2126" s="1"/>
      <c r="OFQ2126" s="1"/>
      <c r="OFR2126" s="1"/>
      <c r="OFS2126" s="1"/>
      <c r="OFT2126" s="1"/>
      <c r="OFU2126" s="1"/>
      <c r="OFV2126" s="1"/>
      <c r="OFW2126" s="1"/>
      <c r="OFX2126" s="1"/>
      <c r="OFY2126" s="1"/>
      <c r="OFZ2126" s="1"/>
      <c r="OGA2126" s="1"/>
      <c r="OGB2126" s="1"/>
      <c r="OGC2126" s="1"/>
      <c r="OGD2126" s="1"/>
      <c r="OGE2126" s="1"/>
      <c r="OGF2126" s="1"/>
      <c r="OGG2126" s="1"/>
      <c r="OGH2126" s="1"/>
      <c r="OGI2126" s="1"/>
      <c r="OGJ2126" s="1"/>
      <c r="OGK2126" s="1"/>
      <c r="OGL2126" s="1"/>
      <c r="OGM2126" s="1"/>
      <c r="OGN2126" s="1"/>
      <c r="OGO2126" s="1"/>
      <c r="OGP2126" s="1"/>
      <c r="OGQ2126" s="1"/>
      <c r="OGR2126" s="1"/>
      <c r="OGS2126" s="1"/>
      <c r="OGT2126" s="1"/>
      <c r="OGU2126" s="1"/>
      <c r="OGV2126" s="1"/>
      <c r="OGW2126" s="1"/>
      <c r="OGX2126" s="1"/>
      <c r="OGY2126" s="1"/>
      <c r="OGZ2126" s="1"/>
      <c r="OHA2126" s="1"/>
      <c r="OHB2126" s="1"/>
      <c r="OHC2126" s="1"/>
      <c r="OHD2126" s="1"/>
      <c r="OHE2126" s="1"/>
      <c r="OHF2126" s="1"/>
      <c r="OHG2126" s="1"/>
      <c r="OHH2126" s="1"/>
      <c r="OHI2126" s="1"/>
      <c r="OHJ2126" s="1"/>
      <c r="OHK2126" s="1"/>
      <c r="OHL2126" s="1"/>
      <c r="OHM2126" s="1"/>
      <c r="OHN2126" s="1"/>
      <c r="OHO2126" s="1"/>
      <c r="OHP2126" s="1"/>
      <c r="OHQ2126" s="1"/>
      <c r="OHR2126" s="1"/>
      <c r="OHS2126" s="1"/>
      <c r="OHT2126" s="1"/>
      <c r="OHU2126" s="1"/>
      <c r="OHV2126" s="1"/>
      <c r="OHW2126" s="1"/>
      <c r="OHX2126" s="1"/>
      <c r="OHY2126" s="1"/>
      <c r="OHZ2126" s="1"/>
      <c r="OIA2126" s="1"/>
      <c r="OIB2126" s="1"/>
      <c r="OIC2126" s="1"/>
      <c r="OID2126" s="1"/>
      <c r="OIE2126" s="1"/>
      <c r="OIF2126" s="1"/>
      <c r="OIG2126" s="1"/>
      <c r="OIH2126" s="1"/>
      <c r="OII2126" s="1"/>
      <c r="OIJ2126" s="1"/>
      <c r="OIK2126" s="1"/>
      <c r="OIL2126" s="1"/>
      <c r="OIM2126" s="1"/>
      <c r="OIN2126" s="1"/>
      <c r="OIO2126" s="1"/>
      <c r="OIP2126" s="1"/>
      <c r="OIQ2126" s="1"/>
      <c r="OIR2126" s="1"/>
      <c r="OIS2126" s="1"/>
      <c r="OIT2126" s="1"/>
      <c r="OIU2126" s="1"/>
      <c r="OIV2126" s="1"/>
      <c r="OIW2126" s="1"/>
      <c r="OIX2126" s="1"/>
      <c r="OIY2126" s="1"/>
      <c r="OIZ2126" s="1"/>
      <c r="OJA2126" s="1"/>
      <c r="OJB2126" s="1"/>
      <c r="OJC2126" s="1"/>
      <c r="OJD2126" s="1"/>
      <c r="OJE2126" s="1"/>
      <c r="OJF2126" s="1"/>
      <c r="OJG2126" s="1"/>
      <c r="OJH2126" s="1"/>
      <c r="OJI2126" s="1"/>
      <c r="OJJ2126" s="1"/>
      <c r="OJK2126" s="1"/>
      <c r="OJL2126" s="1"/>
      <c r="OJM2126" s="1"/>
      <c r="OJN2126" s="1"/>
      <c r="OJO2126" s="1"/>
      <c r="OJP2126" s="1"/>
      <c r="OJQ2126" s="1"/>
      <c r="OJR2126" s="1"/>
      <c r="OJS2126" s="1"/>
      <c r="OJT2126" s="1"/>
      <c r="OJU2126" s="1"/>
      <c r="OJV2126" s="1"/>
      <c r="OJW2126" s="1"/>
      <c r="OJX2126" s="1"/>
      <c r="OJY2126" s="1"/>
      <c r="OJZ2126" s="1"/>
      <c r="OKA2126" s="1"/>
      <c r="OKB2126" s="1"/>
      <c r="OKC2126" s="1"/>
      <c r="OKD2126" s="1"/>
      <c r="OKE2126" s="1"/>
      <c r="OKF2126" s="1"/>
      <c r="OKG2126" s="1"/>
      <c r="OKH2126" s="1"/>
      <c r="OKI2126" s="1"/>
      <c r="OKJ2126" s="1"/>
      <c r="OKK2126" s="1"/>
      <c r="OKL2126" s="1"/>
      <c r="OKM2126" s="1"/>
      <c r="OKN2126" s="1"/>
      <c r="OKO2126" s="1"/>
      <c r="OKP2126" s="1"/>
      <c r="OKQ2126" s="1"/>
      <c r="OKR2126" s="1"/>
      <c r="OKS2126" s="1"/>
      <c r="OKT2126" s="1"/>
      <c r="OKU2126" s="1"/>
      <c r="OKV2126" s="1"/>
      <c r="OKW2126" s="1"/>
      <c r="OKX2126" s="1"/>
      <c r="OKY2126" s="1"/>
      <c r="OKZ2126" s="1"/>
      <c r="OLA2126" s="1"/>
      <c r="OLB2126" s="1"/>
      <c r="OLC2126" s="1"/>
      <c r="OLD2126" s="1"/>
      <c r="OLE2126" s="1"/>
      <c r="OLF2126" s="1"/>
      <c r="OLG2126" s="1"/>
      <c r="OLH2126" s="1"/>
      <c r="OLI2126" s="1"/>
      <c r="OLJ2126" s="1"/>
      <c r="OLK2126" s="1"/>
      <c r="OLL2126" s="1"/>
      <c r="OLM2126" s="1"/>
      <c r="OLN2126" s="1"/>
      <c r="OLO2126" s="1"/>
      <c r="OLP2126" s="1"/>
      <c r="OLQ2126" s="1"/>
      <c r="OLR2126" s="1"/>
      <c r="OLS2126" s="1"/>
      <c r="OLT2126" s="1"/>
      <c r="OLU2126" s="1"/>
      <c r="OLV2126" s="1"/>
      <c r="OLW2126" s="1"/>
      <c r="OLX2126" s="1"/>
      <c r="OLY2126" s="1"/>
      <c r="OLZ2126" s="1"/>
      <c r="OMA2126" s="1"/>
      <c r="OMB2126" s="1"/>
      <c r="OMC2126" s="1"/>
      <c r="OMD2126" s="1"/>
      <c r="OME2126" s="1"/>
      <c r="OMF2126" s="1"/>
      <c r="OMG2126" s="1"/>
      <c r="OMH2126" s="1"/>
      <c r="OMI2126" s="1"/>
      <c r="OMJ2126" s="1"/>
      <c r="OMK2126" s="1"/>
      <c r="OML2126" s="1"/>
      <c r="OMM2126" s="1"/>
      <c r="OMN2126" s="1"/>
      <c r="OMO2126" s="1"/>
      <c r="OMP2126" s="1"/>
      <c r="OMQ2126" s="1"/>
      <c r="OMR2126" s="1"/>
      <c r="OMS2126" s="1"/>
      <c r="OMT2126" s="1"/>
      <c r="OMU2126" s="1"/>
      <c r="OMV2126" s="1"/>
      <c r="OMW2126" s="1"/>
      <c r="OMX2126" s="1"/>
      <c r="OMY2126" s="1"/>
      <c r="OMZ2126" s="1"/>
      <c r="ONA2126" s="1"/>
      <c r="ONB2126" s="1"/>
      <c r="ONC2126" s="1"/>
      <c r="OND2126" s="1"/>
      <c r="ONE2126" s="1"/>
      <c r="ONF2126" s="1"/>
      <c r="ONG2126" s="1"/>
      <c r="ONH2126" s="1"/>
      <c r="ONI2126" s="1"/>
      <c r="ONJ2126" s="1"/>
      <c r="ONK2126" s="1"/>
      <c r="ONL2126" s="1"/>
      <c r="ONM2126" s="1"/>
      <c r="ONN2126" s="1"/>
      <c r="ONO2126" s="1"/>
      <c r="ONP2126" s="1"/>
      <c r="ONQ2126" s="1"/>
      <c r="ONR2126" s="1"/>
      <c r="ONS2126" s="1"/>
      <c r="ONT2126" s="1"/>
      <c r="ONU2126" s="1"/>
      <c r="ONV2126" s="1"/>
      <c r="ONW2126" s="1"/>
      <c r="ONX2126" s="1"/>
      <c r="ONY2126" s="1"/>
      <c r="ONZ2126" s="1"/>
      <c r="OOA2126" s="1"/>
      <c r="OOB2126" s="1"/>
      <c r="OOC2126" s="1"/>
      <c r="OOD2126" s="1"/>
      <c r="OOE2126" s="1"/>
      <c r="OOF2126" s="1"/>
      <c r="OOG2126" s="1"/>
      <c r="OOH2126" s="1"/>
      <c r="OOI2126" s="1"/>
      <c r="OOJ2126" s="1"/>
      <c r="OOK2126" s="1"/>
      <c r="OOL2126" s="1"/>
      <c r="OOM2126" s="1"/>
      <c r="OON2126" s="1"/>
      <c r="OOO2126" s="1"/>
      <c r="OOP2126" s="1"/>
      <c r="OOQ2126" s="1"/>
      <c r="OOR2126" s="1"/>
      <c r="OOS2126" s="1"/>
      <c r="OOT2126" s="1"/>
      <c r="OOU2126" s="1"/>
      <c r="OOV2126" s="1"/>
      <c r="OOW2126" s="1"/>
      <c r="OOX2126" s="1"/>
      <c r="OOY2126" s="1"/>
      <c r="OOZ2126" s="1"/>
      <c r="OPA2126" s="1"/>
      <c r="OPB2126" s="1"/>
      <c r="OPC2126" s="1"/>
      <c r="OPD2126" s="1"/>
      <c r="OPE2126" s="1"/>
      <c r="OPF2126" s="1"/>
      <c r="OPG2126" s="1"/>
      <c r="OPH2126" s="1"/>
      <c r="OPI2126" s="1"/>
      <c r="OPJ2126" s="1"/>
      <c r="OPK2126" s="1"/>
      <c r="OPL2126" s="1"/>
      <c r="OPM2126" s="1"/>
      <c r="OPN2126" s="1"/>
      <c r="OPO2126" s="1"/>
      <c r="OPP2126" s="1"/>
      <c r="OPQ2126" s="1"/>
      <c r="OPR2126" s="1"/>
      <c r="OPS2126" s="1"/>
      <c r="OPT2126" s="1"/>
      <c r="OPU2126" s="1"/>
      <c r="OPV2126" s="1"/>
      <c r="OPW2126" s="1"/>
      <c r="OPX2126" s="1"/>
      <c r="OPY2126" s="1"/>
      <c r="OPZ2126" s="1"/>
      <c r="OQA2126" s="1"/>
      <c r="OQB2126" s="1"/>
      <c r="OQC2126" s="1"/>
      <c r="OQD2126" s="1"/>
      <c r="OQE2126" s="1"/>
      <c r="OQF2126" s="1"/>
      <c r="OQG2126" s="1"/>
      <c r="OQH2126" s="1"/>
      <c r="OQI2126" s="1"/>
      <c r="OQJ2126" s="1"/>
      <c r="OQK2126" s="1"/>
      <c r="OQL2126" s="1"/>
      <c r="OQM2126" s="1"/>
      <c r="OQN2126" s="1"/>
      <c r="OQO2126" s="1"/>
      <c r="OQP2126" s="1"/>
      <c r="OQQ2126" s="1"/>
      <c r="OQR2126" s="1"/>
      <c r="OQS2126" s="1"/>
      <c r="OQT2126" s="1"/>
      <c r="OQU2126" s="1"/>
      <c r="OQV2126" s="1"/>
      <c r="OQW2126" s="1"/>
      <c r="OQX2126" s="1"/>
      <c r="OQY2126" s="1"/>
      <c r="OQZ2126" s="1"/>
      <c r="ORA2126" s="1"/>
      <c r="ORB2126" s="1"/>
      <c r="ORC2126" s="1"/>
      <c r="ORD2126" s="1"/>
      <c r="ORE2126" s="1"/>
      <c r="ORF2126" s="1"/>
      <c r="ORG2126" s="1"/>
      <c r="ORH2126" s="1"/>
      <c r="ORI2126" s="1"/>
      <c r="ORJ2126" s="1"/>
      <c r="ORK2126" s="1"/>
      <c r="ORL2126" s="1"/>
      <c r="ORM2126" s="1"/>
      <c r="ORN2126" s="1"/>
      <c r="ORO2126" s="1"/>
      <c r="ORP2126" s="1"/>
      <c r="ORQ2126" s="1"/>
      <c r="ORR2126" s="1"/>
      <c r="ORS2126" s="1"/>
      <c r="ORT2126" s="1"/>
      <c r="ORU2126" s="1"/>
      <c r="ORV2126" s="1"/>
      <c r="ORW2126" s="1"/>
      <c r="ORX2126" s="1"/>
      <c r="ORY2126" s="1"/>
      <c r="ORZ2126" s="1"/>
      <c r="OSA2126" s="1"/>
      <c r="OSB2126" s="1"/>
      <c r="OSC2126" s="1"/>
      <c r="OSD2126" s="1"/>
      <c r="OSE2126" s="1"/>
      <c r="OSF2126" s="1"/>
      <c r="OSG2126" s="1"/>
      <c r="OSH2126" s="1"/>
      <c r="OSI2126" s="1"/>
      <c r="OSJ2126" s="1"/>
      <c r="OSK2126" s="1"/>
      <c r="OSL2126" s="1"/>
      <c r="OSM2126" s="1"/>
      <c r="OSN2126" s="1"/>
      <c r="OSO2126" s="1"/>
      <c r="OSP2126" s="1"/>
      <c r="OSQ2126" s="1"/>
      <c r="OSR2126" s="1"/>
      <c r="OSS2126" s="1"/>
      <c r="OST2126" s="1"/>
      <c r="OSU2126" s="1"/>
      <c r="OSV2126" s="1"/>
      <c r="OSW2126" s="1"/>
      <c r="OSX2126" s="1"/>
      <c r="OSY2126" s="1"/>
      <c r="OSZ2126" s="1"/>
      <c r="OTA2126" s="1"/>
      <c r="OTB2126" s="1"/>
      <c r="OTC2126" s="1"/>
      <c r="OTD2126" s="1"/>
      <c r="OTE2126" s="1"/>
      <c r="OTF2126" s="1"/>
      <c r="OTG2126" s="1"/>
      <c r="OTH2126" s="1"/>
      <c r="OTI2126" s="1"/>
      <c r="OTJ2126" s="1"/>
      <c r="OTK2126" s="1"/>
      <c r="OTL2126" s="1"/>
      <c r="OTM2126" s="1"/>
      <c r="OTN2126" s="1"/>
      <c r="OTO2126" s="1"/>
      <c r="OTP2126" s="1"/>
      <c r="OTQ2126" s="1"/>
      <c r="OTR2126" s="1"/>
      <c r="OTS2126" s="1"/>
      <c r="OTT2126" s="1"/>
      <c r="OTU2126" s="1"/>
      <c r="OTV2126" s="1"/>
      <c r="OTW2126" s="1"/>
      <c r="OTX2126" s="1"/>
      <c r="OTY2126" s="1"/>
      <c r="OTZ2126" s="1"/>
      <c r="OUA2126" s="1"/>
      <c r="OUB2126" s="1"/>
      <c r="OUC2126" s="1"/>
      <c r="OUD2126" s="1"/>
      <c r="OUE2126" s="1"/>
      <c r="OUF2126" s="1"/>
      <c r="OUG2126" s="1"/>
      <c r="OUH2126" s="1"/>
      <c r="OUI2126" s="1"/>
      <c r="OUJ2126" s="1"/>
      <c r="OUK2126" s="1"/>
      <c r="OUL2126" s="1"/>
      <c r="OUM2126" s="1"/>
      <c r="OUN2126" s="1"/>
      <c r="OUO2126" s="1"/>
      <c r="OUP2126" s="1"/>
      <c r="OUQ2126" s="1"/>
      <c r="OUR2126" s="1"/>
      <c r="OUS2126" s="1"/>
      <c r="OUT2126" s="1"/>
      <c r="OUU2126" s="1"/>
      <c r="OUV2126" s="1"/>
      <c r="OUW2126" s="1"/>
      <c r="OUX2126" s="1"/>
      <c r="OUY2126" s="1"/>
      <c r="OUZ2126" s="1"/>
      <c r="OVA2126" s="1"/>
      <c r="OVB2126" s="1"/>
      <c r="OVC2126" s="1"/>
      <c r="OVD2126" s="1"/>
      <c r="OVE2126" s="1"/>
      <c r="OVF2126" s="1"/>
      <c r="OVG2126" s="1"/>
      <c r="OVH2126" s="1"/>
      <c r="OVI2126" s="1"/>
      <c r="OVJ2126" s="1"/>
      <c r="OVK2126" s="1"/>
      <c r="OVL2126" s="1"/>
      <c r="OVM2126" s="1"/>
      <c r="OVN2126" s="1"/>
      <c r="OVO2126" s="1"/>
      <c r="OVP2126" s="1"/>
      <c r="OVQ2126" s="1"/>
      <c r="OVR2126" s="1"/>
      <c r="OVS2126" s="1"/>
      <c r="OVT2126" s="1"/>
      <c r="OVU2126" s="1"/>
      <c r="OVV2126" s="1"/>
      <c r="OVW2126" s="1"/>
      <c r="OVX2126" s="1"/>
      <c r="OVY2126" s="1"/>
      <c r="OVZ2126" s="1"/>
      <c r="OWA2126" s="1"/>
      <c r="OWB2126" s="1"/>
      <c r="OWC2126" s="1"/>
      <c r="OWD2126" s="1"/>
      <c r="OWE2126" s="1"/>
      <c r="OWF2126" s="1"/>
      <c r="OWG2126" s="1"/>
      <c r="OWH2126" s="1"/>
      <c r="OWI2126" s="1"/>
      <c r="OWJ2126" s="1"/>
      <c r="OWK2126" s="1"/>
      <c r="OWL2126" s="1"/>
      <c r="OWM2126" s="1"/>
      <c r="OWN2126" s="1"/>
      <c r="OWO2126" s="1"/>
      <c r="OWP2126" s="1"/>
      <c r="OWQ2126" s="1"/>
      <c r="OWR2126" s="1"/>
      <c r="OWS2126" s="1"/>
      <c r="OWT2126" s="1"/>
      <c r="OWU2126" s="1"/>
      <c r="OWV2126" s="1"/>
      <c r="OWW2126" s="1"/>
      <c r="OWX2126" s="1"/>
      <c r="OWY2126" s="1"/>
      <c r="OWZ2126" s="1"/>
      <c r="OXA2126" s="1"/>
      <c r="OXB2126" s="1"/>
      <c r="OXC2126" s="1"/>
      <c r="OXD2126" s="1"/>
      <c r="OXE2126" s="1"/>
      <c r="OXF2126" s="1"/>
      <c r="OXG2126" s="1"/>
      <c r="OXH2126" s="1"/>
      <c r="OXI2126" s="1"/>
      <c r="OXJ2126" s="1"/>
      <c r="OXK2126" s="1"/>
      <c r="OXL2126" s="1"/>
      <c r="OXM2126" s="1"/>
      <c r="OXN2126" s="1"/>
      <c r="OXO2126" s="1"/>
      <c r="OXP2126" s="1"/>
      <c r="OXQ2126" s="1"/>
      <c r="OXR2126" s="1"/>
      <c r="OXS2126" s="1"/>
      <c r="OXT2126" s="1"/>
      <c r="OXU2126" s="1"/>
      <c r="OXV2126" s="1"/>
      <c r="OXW2126" s="1"/>
      <c r="OXX2126" s="1"/>
      <c r="OXY2126" s="1"/>
      <c r="OXZ2126" s="1"/>
      <c r="OYA2126" s="1"/>
      <c r="OYB2126" s="1"/>
      <c r="OYC2126" s="1"/>
      <c r="OYD2126" s="1"/>
      <c r="OYE2126" s="1"/>
      <c r="OYF2126" s="1"/>
      <c r="OYG2126" s="1"/>
      <c r="OYH2126" s="1"/>
      <c r="OYI2126" s="1"/>
      <c r="OYJ2126" s="1"/>
      <c r="OYK2126" s="1"/>
      <c r="OYL2126" s="1"/>
      <c r="OYM2126" s="1"/>
      <c r="OYN2126" s="1"/>
      <c r="OYO2126" s="1"/>
      <c r="OYP2126" s="1"/>
      <c r="OYQ2126" s="1"/>
      <c r="OYR2126" s="1"/>
      <c r="OYS2126" s="1"/>
      <c r="OYT2126" s="1"/>
      <c r="OYU2126" s="1"/>
      <c r="OYV2126" s="1"/>
      <c r="OYW2126" s="1"/>
      <c r="OYX2126" s="1"/>
      <c r="OYY2126" s="1"/>
      <c r="OYZ2126" s="1"/>
      <c r="OZA2126" s="1"/>
      <c r="OZB2126" s="1"/>
      <c r="OZC2126" s="1"/>
      <c r="OZD2126" s="1"/>
      <c r="OZE2126" s="1"/>
      <c r="OZF2126" s="1"/>
      <c r="OZG2126" s="1"/>
      <c r="OZH2126" s="1"/>
      <c r="OZI2126" s="1"/>
      <c r="OZJ2126" s="1"/>
      <c r="OZK2126" s="1"/>
      <c r="OZL2126" s="1"/>
      <c r="OZM2126" s="1"/>
      <c r="OZN2126" s="1"/>
      <c r="OZO2126" s="1"/>
      <c r="OZP2126" s="1"/>
      <c r="OZQ2126" s="1"/>
      <c r="OZR2126" s="1"/>
      <c r="OZS2126" s="1"/>
      <c r="OZT2126" s="1"/>
      <c r="OZU2126" s="1"/>
      <c r="OZV2126" s="1"/>
      <c r="OZW2126" s="1"/>
      <c r="OZX2126" s="1"/>
      <c r="OZY2126" s="1"/>
      <c r="OZZ2126" s="1"/>
      <c r="PAA2126" s="1"/>
      <c r="PAB2126" s="1"/>
      <c r="PAC2126" s="1"/>
      <c r="PAD2126" s="1"/>
      <c r="PAE2126" s="1"/>
      <c r="PAF2126" s="1"/>
      <c r="PAG2126" s="1"/>
      <c r="PAH2126" s="1"/>
      <c r="PAI2126" s="1"/>
      <c r="PAJ2126" s="1"/>
      <c r="PAK2126" s="1"/>
      <c r="PAL2126" s="1"/>
      <c r="PAM2126" s="1"/>
      <c r="PAN2126" s="1"/>
      <c r="PAO2126" s="1"/>
      <c r="PAP2126" s="1"/>
      <c r="PAQ2126" s="1"/>
      <c r="PAR2126" s="1"/>
      <c r="PAS2126" s="1"/>
      <c r="PAT2126" s="1"/>
      <c r="PAU2126" s="1"/>
      <c r="PAV2126" s="1"/>
      <c r="PAW2126" s="1"/>
      <c r="PAX2126" s="1"/>
      <c r="PAY2126" s="1"/>
      <c r="PAZ2126" s="1"/>
      <c r="PBA2126" s="1"/>
      <c r="PBB2126" s="1"/>
      <c r="PBC2126" s="1"/>
      <c r="PBD2126" s="1"/>
      <c r="PBE2126" s="1"/>
      <c r="PBF2126" s="1"/>
      <c r="PBG2126" s="1"/>
      <c r="PBH2126" s="1"/>
      <c r="PBI2126" s="1"/>
      <c r="PBJ2126" s="1"/>
      <c r="PBK2126" s="1"/>
      <c r="PBL2126" s="1"/>
      <c r="PBM2126" s="1"/>
      <c r="PBN2126" s="1"/>
      <c r="PBO2126" s="1"/>
      <c r="PBP2126" s="1"/>
      <c r="PBQ2126" s="1"/>
      <c r="PBR2126" s="1"/>
      <c r="PBS2126" s="1"/>
      <c r="PBT2126" s="1"/>
      <c r="PBU2126" s="1"/>
      <c r="PBV2126" s="1"/>
      <c r="PBW2126" s="1"/>
      <c r="PBX2126" s="1"/>
      <c r="PBY2126" s="1"/>
      <c r="PBZ2126" s="1"/>
      <c r="PCA2126" s="1"/>
      <c r="PCB2126" s="1"/>
      <c r="PCC2126" s="1"/>
      <c r="PCD2126" s="1"/>
      <c r="PCE2126" s="1"/>
      <c r="PCF2126" s="1"/>
      <c r="PCG2126" s="1"/>
      <c r="PCH2126" s="1"/>
      <c r="PCI2126" s="1"/>
      <c r="PCJ2126" s="1"/>
      <c r="PCK2126" s="1"/>
      <c r="PCL2126" s="1"/>
      <c r="PCM2126" s="1"/>
      <c r="PCN2126" s="1"/>
      <c r="PCO2126" s="1"/>
      <c r="PCP2126" s="1"/>
      <c r="PCQ2126" s="1"/>
      <c r="PCR2126" s="1"/>
      <c r="PCS2126" s="1"/>
      <c r="PCT2126" s="1"/>
      <c r="PCU2126" s="1"/>
      <c r="PCV2126" s="1"/>
      <c r="PCW2126" s="1"/>
      <c r="PCX2126" s="1"/>
      <c r="PCY2126" s="1"/>
      <c r="PCZ2126" s="1"/>
      <c r="PDA2126" s="1"/>
      <c r="PDB2126" s="1"/>
      <c r="PDC2126" s="1"/>
      <c r="PDD2126" s="1"/>
      <c r="PDE2126" s="1"/>
      <c r="PDF2126" s="1"/>
      <c r="PDG2126" s="1"/>
      <c r="PDH2126" s="1"/>
      <c r="PDI2126" s="1"/>
      <c r="PDJ2126" s="1"/>
      <c r="PDK2126" s="1"/>
      <c r="PDL2126" s="1"/>
      <c r="PDM2126" s="1"/>
      <c r="PDN2126" s="1"/>
      <c r="PDO2126" s="1"/>
      <c r="PDP2126" s="1"/>
      <c r="PDQ2126" s="1"/>
      <c r="PDR2126" s="1"/>
      <c r="PDS2126" s="1"/>
      <c r="PDT2126" s="1"/>
      <c r="PDU2126" s="1"/>
      <c r="PDV2126" s="1"/>
      <c r="PDW2126" s="1"/>
      <c r="PDX2126" s="1"/>
      <c r="PDY2126" s="1"/>
      <c r="PDZ2126" s="1"/>
      <c r="PEA2126" s="1"/>
      <c r="PEB2126" s="1"/>
      <c r="PEC2126" s="1"/>
      <c r="PED2126" s="1"/>
      <c r="PEE2126" s="1"/>
      <c r="PEF2126" s="1"/>
      <c r="PEG2126" s="1"/>
      <c r="PEH2126" s="1"/>
      <c r="PEI2126" s="1"/>
      <c r="PEJ2126" s="1"/>
      <c r="PEK2126" s="1"/>
      <c r="PEL2126" s="1"/>
      <c r="PEM2126" s="1"/>
      <c r="PEN2126" s="1"/>
      <c r="PEO2126" s="1"/>
      <c r="PEP2126" s="1"/>
      <c r="PEQ2126" s="1"/>
      <c r="PER2126" s="1"/>
      <c r="PES2126" s="1"/>
      <c r="PET2126" s="1"/>
      <c r="PEU2126" s="1"/>
      <c r="PEV2126" s="1"/>
      <c r="PEW2126" s="1"/>
      <c r="PEX2126" s="1"/>
      <c r="PEY2126" s="1"/>
      <c r="PEZ2126" s="1"/>
      <c r="PFA2126" s="1"/>
      <c r="PFB2126" s="1"/>
      <c r="PFC2126" s="1"/>
      <c r="PFD2126" s="1"/>
      <c r="PFE2126" s="1"/>
      <c r="PFF2126" s="1"/>
      <c r="PFG2126" s="1"/>
      <c r="PFH2126" s="1"/>
      <c r="PFI2126" s="1"/>
      <c r="PFJ2126" s="1"/>
      <c r="PFK2126" s="1"/>
      <c r="PFL2126" s="1"/>
      <c r="PFM2126" s="1"/>
      <c r="PFN2126" s="1"/>
      <c r="PFO2126" s="1"/>
      <c r="PFP2126" s="1"/>
      <c r="PFQ2126" s="1"/>
      <c r="PFR2126" s="1"/>
      <c r="PFS2126" s="1"/>
      <c r="PFT2126" s="1"/>
      <c r="PFU2126" s="1"/>
      <c r="PFV2126" s="1"/>
      <c r="PFW2126" s="1"/>
      <c r="PFX2126" s="1"/>
      <c r="PFY2126" s="1"/>
      <c r="PFZ2126" s="1"/>
      <c r="PGA2126" s="1"/>
      <c r="PGB2126" s="1"/>
      <c r="PGC2126" s="1"/>
      <c r="PGD2126" s="1"/>
      <c r="PGE2126" s="1"/>
      <c r="PGF2126" s="1"/>
      <c r="PGG2126" s="1"/>
      <c r="PGH2126" s="1"/>
      <c r="PGI2126" s="1"/>
      <c r="PGJ2126" s="1"/>
      <c r="PGK2126" s="1"/>
      <c r="PGL2126" s="1"/>
      <c r="PGM2126" s="1"/>
      <c r="PGN2126" s="1"/>
      <c r="PGO2126" s="1"/>
      <c r="PGP2126" s="1"/>
      <c r="PGQ2126" s="1"/>
      <c r="PGR2126" s="1"/>
      <c r="PGS2126" s="1"/>
      <c r="PGT2126" s="1"/>
      <c r="PGU2126" s="1"/>
      <c r="PGV2126" s="1"/>
      <c r="PGW2126" s="1"/>
      <c r="PGX2126" s="1"/>
      <c r="PGY2126" s="1"/>
      <c r="PGZ2126" s="1"/>
      <c r="PHA2126" s="1"/>
      <c r="PHB2126" s="1"/>
      <c r="PHC2126" s="1"/>
      <c r="PHD2126" s="1"/>
      <c r="PHE2126" s="1"/>
      <c r="PHF2126" s="1"/>
      <c r="PHG2126" s="1"/>
      <c r="PHH2126" s="1"/>
      <c r="PHI2126" s="1"/>
      <c r="PHJ2126" s="1"/>
      <c r="PHK2126" s="1"/>
      <c r="PHL2126" s="1"/>
      <c r="PHM2126" s="1"/>
      <c r="PHN2126" s="1"/>
      <c r="PHO2126" s="1"/>
      <c r="PHP2126" s="1"/>
      <c r="PHQ2126" s="1"/>
      <c r="PHR2126" s="1"/>
      <c r="PHS2126" s="1"/>
      <c r="PHT2126" s="1"/>
      <c r="PHU2126" s="1"/>
      <c r="PHV2126" s="1"/>
      <c r="PHW2126" s="1"/>
      <c r="PHX2126" s="1"/>
      <c r="PHY2126" s="1"/>
      <c r="PHZ2126" s="1"/>
      <c r="PIA2126" s="1"/>
      <c r="PIB2126" s="1"/>
      <c r="PIC2126" s="1"/>
      <c r="PID2126" s="1"/>
      <c r="PIE2126" s="1"/>
      <c r="PIF2126" s="1"/>
      <c r="PIG2126" s="1"/>
      <c r="PIH2126" s="1"/>
      <c r="PII2126" s="1"/>
      <c r="PIJ2126" s="1"/>
      <c r="PIK2126" s="1"/>
      <c r="PIL2126" s="1"/>
      <c r="PIM2126" s="1"/>
      <c r="PIN2126" s="1"/>
      <c r="PIO2126" s="1"/>
      <c r="PIP2126" s="1"/>
      <c r="PIQ2126" s="1"/>
      <c r="PIR2126" s="1"/>
      <c r="PIS2126" s="1"/>
      <c r="PIT2126" s="1"/>
      <c r="PIU2126" s="1"/>
      <c r="PIV2126" s="1"/>
      <c r="PIW2126" s="1"/>
      <c r="PIX2126" s="1"/>
      <c r="PIY2126" s="1"/>
      <c r="PIZ2126" s="1"/>
      <c r="PJA2126" s="1"/>
      <c r="PJB2126" s="1"/>
      <c r="PJC2126" s="1"/>
      <c r="PJD2126" s="1"/>
      <c r="PJE2126" s="1"/>
      <c r="PJF2126" s="1"/>
      <c r="PJG2126" s="1"/>
      <c r="PJH2126" s="1"/>
      <c r="PJI2126" s="1"/>
      <c r="PJJ2126" s="1"/>
      <c r="PJK2126" s="1"/>
      <c r="PJL2126" s="1"/>
      <c r="PJM2126" s="1"/>
      <c r="PJN2126" s="1"/>
      <c r="PJO2126" s="1"/>
      <c r="PJP2126" s="1"/>
      <c r="PJQ2126" s="1"/>
      <c r="PJR2126" s="1"/>
      <c r="PJS2126" s="1"/>
      <c r="PJT2126" s="1"/>
      <c r="PJU2126" s="1"/>
      <c r="PJV2126" s="1"/>
      <c r="PJW2126" s="1"/>
      <c r="PJX2126" s="1"/>
      <c r="PJY2126" s="1"/>
      <c r="PJZ2126" s="1"/>
      <c r="PKA2126" s="1"/>
      <c r="PKB2126" s="1"/>
      <c r="PKC2126" s="1"/>
      <c r="PKD2126" s="1"/>
      <c r="PKE2126" s="1"/>
      <c r="PKF2126" s="1"/>
      <c r="PKG2126" s="1"/>
      <c r="PKH2126" s="1"/>
      <c r="PKI2126" s="1"/>
      <c r="PKJ2126" s="1"/>
      <c r="PKK2126" s="1"/>
      <c r="PKL2126" s="1"/>
      <c r="PKM2126" s="1"/>
      <c r="PKN2126" s="1"/>
      <c r="PKO2126" s="1"/>
      <c r="PKP2126" s="1"/>
      <c r="PKQ2126" s="1"/>
      <c r="PKR2126" s="1"/>
      <c r="PKS2126" s="1"/>
      <c r="PKT2126" s="1"/>
      <c r="PKU2126" s="1"/>
      <c r="PKV2126" s="1"/>
      <c r="PKW2126" s="1"/>
      <c r="PKX2126" s="1"/>
      <c r="PKY2126" s="1"/>
      <c r="PKZ2126" s="1"/>
      <c r="PLA2126" s="1"/>
      <c r="PLB2126" s="1"/>
      <c r="PLC2126" s="1"/>
      <c r="PLD2126" s="1"/>
      <c r="PLE2126" s="1"/>
      <c r="PLF2126" s="1"/>
      <c r="PLG2126" s="1"/>
      <c r="PLH2126" s="1"/>
      <c r="PLI2126" s="1"/>
      <c r="PLJ2126" s="1"/>
      <c r="PLK2126" s="1"/>
      <c r="PLL2126" s="1"/>
      <c r="PLM2126" s="1"/>
      <c r="PLN2126" s="1"/>
      <c r="PLO2126" s="1"/>
      <c r="PLP2126" s="1"/>
      <c r="PLQ2126" s="1"/>
      <c r="PLR2126" s="1"/>
      <c r="PLS2126" s="1"/>
      <c r="PLT2126" s="1"/>
      <c r="PLU2126" s="1"/>
      <c r="PLV2126" s="1"/>
      <c r="PLW2126" s="1"/>
      <c r="PLX2126" s="1"/>
      <c r="PLY2126" s="1"/>
      <c r="PLZ2126" s="1"/>
      <c r="PMA2126" s="1"/>
      <c r="PMB2126" s="1"/>
      <c r="PMC2126" s="1"/>
      <c r="PMD2126" s="1"/>
      <c r="PME2126" s="1"/>
      <c r="PMF2126" s="1"/>
      <c r="PMG2126" s="1"/>
      <c r="PMH2126" s="1"/>
      <c r="PMI2126" s="1"/>
      <c r="PMJ2126" s="1"/>
      <c r="PMK2126" s="1"/>
      <c r="PML2126" s="1"/>
      <c r="PMM2126" s="1"/>
      <c r="PMN2126" s="1"/>
      <c r="PMO2126" s="1"/>
      <c r="PMP2126" s="1"/>
      <c r="PMQ2126" s="1"/>
      <c r="PMR2126" s="1"/>
      <c r="PMS2126" s="1"/>
      <c r="PMT2126" s="1"/>
      <c r="PMU2126" s="1"/>
      <c r="PMV2126" s="1"/>
      <c r="PMW2126" s="1"/>
      <c r="PMX2126" s="1"/>
      <c r="PMY2126" s="1"/>
      <c r="PMZ2126" s="1"/>
      <c r="PNA2126" s="1"/>
      <c r="PNB2126" s="1"/>
      <c r="PNC2126" s="1"/>
      <c r="PND2126" s="1"/>
      <c r="PNE2126" s="1"/>
      <c r="PNF2126" s="1"/>
      <c r="PNG2126" s="1"/>
      <c r="PNH2126" s="1"/>
      <c r="PNI2126" s="1"/>
      <c r="PNJ2126" s="1"/>
      <c r="PNK2126" s="1"/>
      <c r="PNL2126" s="1"/>
      <c r="PNM2126" s="1"/>
      <c r="PNN2126" s="1"/>
      <c r="PNO2126" s="1"/>
      <c r="PNP2126" s="1"/>
      <c r="PNQ2126" s="1"/>
      <c r="PNR2126" s="1"/>
      <c r="PNS2126" s="1"/>
      <c r="PNT2126" s="1"/>
      <c r="PNU2126" s="1"/>
      <c r="PNV2126" s="1"/>
      <c r="PNW2126" s="1"/>
      <c r="PNX2126" s="1"/>
      <c r="PNY2126" s="1"/>
      <c r="PNZ2126" s="1"/>
      <c r="POA2126" s="1"/>
      <c r="POB2126" s="1"/>
      <c r="POC2126" s="1"/>
      <c r="POD2126" s="1"/>
      <c r="POE2126" s="1"/>
      <c r="POF2126" s="1"/>
      <c r="POG2126" s="1"/>
      <c r="POH2126" s="1"/>
      <c r="POI2126" s="1"/>
      <c r="POJ2126" s="1"/>
      <c r="POK2126" s="1"/>
      <c r="POL2126" s="1"/>
      <c r="POM2126" s="1"/>
      <c r="PON2126" s="1"/>
      <c r="POO2126" s="1"/>
      <c r="POP2126" s="1"/>
      <c r="POQ2126" s="1"/>
      <c r="POR2126" s="1"/>
      <c r="POS2126" s="1"/>
      <c r="POT2126" s="1"/>
      <c r="POU2126" s="1"/>
      <c r="POV2126" s="1"/>
      <c r="POW2126" s="1"/>
      <c r="POX2126" s="1"/>
      <c r="POY2126" s="1"/>
      <c r="POZ2126" s="1"/>
      <c r="PPA2126" s="1"/>
      <c r="PPB2126" s="1"/>
      <c r="PPC2126" s="1"/>
      <c r="PPD2126" s="1"/>
      <c r="PPE2126" s="1"/>
      <c r="PPF2126" s="1"/>
      <c r="PPG2126" s="1"/>
      <c r="PPH2126" s="1"/>
      <c r="PPI2126" s="1"/>
      <c r="PPJ2126" s="1"/>
      <c r="PPK2126" s="1"/>
      <c r="PPL2126" s="1"/>
      <c r="PPM2126" s="1"/>
      <c r="PPN2126" s="1"/>
      <c r="PPO2126" s="1"/>
      <c r="PPP2126" s="1"/>
      <c r="PPQ2126" s="1"/>
      <c r="PPR2126" s="1"/>
      <c r="PPS2126" s="1"/>
      <c r="PPT2126" s="1"/>
      <c r="PPU2126" s="1"/>
      <c r="PPV2126" s="1"/>
      <c r="PPW2126" s="1"/>
      <c r="PPX2126" s="1"/>
      <c r="PPY2126" s="1"/>
      <c r="PPZ2126" s="1"/>
      <c r="PQA2126" s="1"/>
      <c r="PQB2126" s="1"/>
      <c r="PQC2126" s="1"/>
      <c r="PQD2126" s="1"/>
      <c r="PQE2126" s="1"/>
      <c r="PQF2126" s="1"/>
      <c r="PQG2126" s="1"/>
      <c r="PQH2126" s="1"/>
      <c r="PQI2126" s="1"/>
      <c r="PQJ2126" s="1"/>
      <c r="PQK2126" s="1"/>
      <c r="PQL2126" s="1"/>
      <c r="PQM2126" s="1"/>
      <c r="PQN2126" s="1"/>
      <c r="PQO2126" s="1"/>
      <c r="PQP2126" s="1"/>
      <c r="PQQ2126" s="1"/>
      <c r="PQR2126" s="1"/>
      <c r="PQS2126" s="1"/>
      <c r="PQT2126" s="1"/>
      <c r="PQU2126" s="1"/>
      <c r="PQV2126" s="1"/>
      <c r="PQW2126" s="1"/>
      <c r="PQX2126" s="1"/>
      <c r="PQY2126" s="1"/>
      <c r="PQZ2126" s="1"/>
      <c r="PRA2126" s="1"/>
      <c r="PRB2126" s="1"/>
      <c r="PRC2126" s="1"/>
      <c r="PRD2126" s="1"/>
      <c r="PRE2126" s="1"/>
      <c r="PRF2126" s="1"/>
      <c r="PRG2126" s="1"/>
      <c r="PRH2126" s="1"/>
      <c r="PRI2126" s="1"/>
      <c r="PRJ2126" s="1"/>
      <c r="PRK2126" s="1"/>
      <c r="PRL2126" s="1"/>
      <c r="PRM2126" s="1"/>
      <c r="PRN2126" s="1"/>
      <c r="PRO2126" s="1"/>
      <c r="PRP2126" s="1"/>
      <c r="PRQ2126" s="1"/>
      <c r="PRR2126" s="1"/>
      <c r="PRS2126" s="1"/>
      <c r="PRT2126" s="1"/>
      <c r="PRU2126" s="1"/>
      <c r="PRV2126" s="1"/>
      <c r="PRW2126" s="1"/>
      <c r="PRX2126" s="1"/>
      <c r="PRY2126" s="1"/>
      <c r="PRZ2126" s="1"/>
      <c r="PSA2126" s="1"/>
      <c r="PSB2126" s="1"/>
      <c r="PSC2126" s="1"/>
      <c r="PSD2126" s="1"/>
      <c r="PSE2126" s="1"/>
      <c r="PSF2126" s="1"/>
      <c r="PSG2126" s="1"/>
      <c r="PSH2126" s="1"/>
      <c r="PSI2126" s="1"/>
      <c r="PSJ2126" s="1"/>
      <c r="PSK2126" s="1"/>
      <c r="PSL2126" s="1"/>
      <c r="PSM2126" s="1"/>
      <c r="PSN2126" s="1"/>
      <c r="PSO2126" s="1"/>
      <c r="PSP2126" s="1"/>
      <c r="PSQ2126" s="1"/>
      <c r="PSR2126" s="1"/>
      <c r="PSS2126" s="1"/>
      <c r="PST2126" s="1"/>
      <c r="PSU2126" s="1"/>
      <c r="PSV2126" s="1"/>
      <c r="PSW2126" s="1"/>
      <c r="PSX2126" s="1"/>
      <c r="PSY2126" s="1"/>
      <c r="PSZ2126" s="1"/>
      <c r="PTA2126" s="1"/>
      <c r="PTB2126" s="1"/>
      <c r="PTC2126" s="1"/>
      <c r="PTD2126" s="1"/>
      <c r="PTE2126" s="1"/>
      <c r="PTF2126" s="1"/>
      <c r="PTG2126" s="1"/>
      <c r="PTH2126" s="1"/>
      <c r="PTI2126" s="1"/>
      <c r="PTJ2126" s="1"/>
      <c r="PTK2126" s="1"/>
      <c r="PTL2126" s="1"/>
      <c r="PTM2126" s="1"/>
      <c r="PTN2126" s="1"/>
      <c r="PTO2126" s="1"/>
      <c r="PTP2126" s="1"/>
      <c r="PTQ2126" s="1"/>
      <c r="PTR2126" s="1"/>
      <c r="PTS2126" s="1"/>
      <c r="PTT2126" s="1"/>
      <c r="PTU2126" s="1"/>
      <c r="PTV2126" s="1"/>
      <c r="PTW2126" s="1"/>
      <c r="PTX2126" s="1"/>
      <c r="PTY2126" s="1"/>
      <c r="PTZ2126" s="1"/>
      <c r="PUA2126" s="1"/>
      <c r="PUB2126" s="1"/>
      <c r="PUC2126" s="1"/>
      <c r="PUD2126" s="1"/>
      <c r="PUE2126" s="1"/>
      <c r="PUF2126" s="1"/>
      <c r="PUG2126" s="1"/>
      <c r="PUH2126" s="1"/>
      <c r="PUI2126" s="1"/>
      <c r="PUJ2126" s="1"/>
      <c r="PUK2126" s="1"/>
      <c r="PUL2126" s="1"/>
      <c r="PUM2126" s="1"/>
      <c r="PUN2126" s="1"/>
      <c r="PUO2126" s="1"/>
      <c r="PUP2126" s="1"/>
      <c r="PUQ2126" s="1"/>
      <c r="PUR2126" s="1"/>
      <c r="PUS2126" s="1"/>
      <c r="PUT2126" s="1"/>
      <c r="PUU2126" s="1"/>
      <c r="PUV2126" s="1"/>
      <c r="PUW2126" s="1"/>
      <c r="PUX2126" s="1"/>
      <c r="PUY2126" s="1"/>
      <c r="PUZ2126" s="1"/>
      <c r="PVA2126" s="1"/>
      <c r="PVB2126" s="1"/>
      <c r="PVC2126" s="1"/>
      <c r="PVD2126" s="1"/>
      <c r="PVE2126" s="1"/>
      <c r="PVF2126" s="1"/>
      <c r="PVG2126" s="1"/>
      <c r="PVH2126" s="1"/>
      <c r="PVI2126" s="1"/>
      <c r="PVJ2126" s="1"/>
      <c r="PVK2126" s="1"/>
      <c r="PVL2126" s="1"/>
      <c r="PVM2126" s="1"/>
      <c r="PVN2126" s="1"/>
      <c r="PVO2126" s="1"/>
      <c r="PVP2126" s="1"/>
      <c r="PVQ2126" s="1"/>
      <c r="PVR2126" s="1"/>
      <c r="PVS2126" s="1"/>
      <c r="PVT2126" s="1"/>
      <c r="PVU2126" s="1"/>
      <c r="PVV2126" s="1"/>
      <c r="PVW2126" s="1"/>
      <c r="PVX2126" s="1"/>
      <c r="PVY2126" s="1"/>
      <c r="PVZ2126" s="1"/>
      <c r="PWA2126" s="1"/>
      <c r="PWB2126" s="1"/>
      <c r="PWC2126" s="1"/>
      <c r="PWD2126" s="1"/>
      <c r="PWE2126" s="1"/>
      <c r="PWF2126" s="1"/>
      <c r="PWG2126" s="1"/>
      <c r="PWH2126" s="1"/>
      <c r="PWI2126" s="1"/>
      <c r="PWJ2126" s="1"/>
      <c r="PWK2126" s="1"/>
      <c r="PWL2126" s="1"/>
      <c r="PWM2126" s="1"/>
      <c r="PWN2126" s="1"/>
      <c r="PWO2126" s="1"/>
      <c r="PWP2126" s="1"/>
      <c r="PWQ2126" s="1"/>
      <c r="PWR2126" s="1"/>
      <c r="PWS2126" s="1"/>
      <c r="PWT2126" s="1"/>
      <c r="PWU2126" s="1"/>
      <c r="PWV2126" s="1"/>
      <c r="PWW2126" s="1"/>
      <c r="PWX2126" s="1"/>
      <c r="PWY2126" s="1"/>
      <c r="PWZ2126" s="1"/>
      <c r="PXA2126" s="1"/>
      <c r="PXB2126" s="1"/>
      <c r="PXC2126" s="1"/>
      <c r="PXD2126" s="1"/>
      <c r="PXE2126" s="1"/>
      <c r="PXF2126" s="1"/>
      <c r="PXG2126" s="1"/>
      <c r="PXH2126" s="1"/>
      <c r="PXI2126" s="1"/>
      <c r="PXJ2126" s="1"/>
      <c r="PXK2126" s="1"/>
      <c r="PXL2126" s="1"/>
      <c r="PXM2126" s="1"/>
      <c r="PXN2126" s="1"/>
      <c r="PXO2126" s="1"/>
      <c r="PXP2126" s="1"/>
      <c r="PXQ2126" s="1"/>
      <c r="PXR2126" s="1"/>
      <c r="PXS2126" s="1"/>
      <c r="PXT2126" s="1"/>
      <c r="PXU2126" s="1"/>
      <c r="PXV2126" s="1"/>
      <c r="PXW2126" s="1"/>
      <c r="PXX2126" s="1"/>
      <c r="PXY2126" s="1"/>
      <c r="PXZ2126" s="1"/>
      <c r="PYA2126" s="1"/>
      <c r="PYB2126" s="1"/>
      <c r="PYC2126" s="1"/>
      <c r="PYD2126" s="1"/>
      <c r="PYE2126" s="1"/>
      <c r="PYF2126" s="1"/>
      <c r="PYG2126" s="1"/>
      <c r="PYH2126" s="1"/>
      <c r="PYI2126" s="1"/>
      <c r="PYJ2126" s="1"/>
      <c r="PYK2126" s="1"/>
      <c r="PYL2126" s="1"/>
      <c r="PYM2126" s="1"/>
      <c r="PYN2126" s="1"/>
      <c r="PYO2126" s="1"/>
      <c r="PYP2126" s="1"/>
      <c r="PYQ2126" s="1"/>
      <c r="PYR2126" s="1"/>
      <c r="PYS2126" s="1"/>
      <c r="PYT2126" s="1"/>
      <c r="PYU2126" s="1"/>
      <c r="PYV2126" s="1"/>
      <c r="PYW2126" s="1"/>
      <c r="PYX2126" s="1"/>
      <c r="PYY2126" s="1"/>
      <c r="PYZ2126" s="1"/>
      <c r="PZA2126" s="1"/>
      <c r="PZB2126" s="1"/>
      <c r="PZC2126" s="1"/>
      <c r="PZD2126" s="1"/>
      <c r="PZE2126" s="1"/>
      <c r="PZF2126" s="1"/>
      <c r="PZG2126" s="1"/>
      <c r="PZH2126" s="1"/>
      <c r="PZI2126" s="1"/>
      <c r="PZJ2126" s="1"/>
      <c r="PZK2126" s="1"/>
      <c r="PZL2126" s="1"/>
      <c r="PZM2126" s="1"/>
      <c r="PZN2126" s="1"/>
      <c r="PZO2126" s="1"/>
      <c r="PZP2126" s="1"/>
      <c r="PZQ2126" s="1"/>
      <c r="PZR2126" s="1"/>
      <c r="PZS2126" s="1"/>
      <c r="PZT2126" s="1"/>
      <c r="PZU2126" s="1"/>
      <c r="PZV2126" s="1"/>
      <c r="PZW2126" s="1"/>
      <c r="PZX2126" s="1"/>
      <c r="PZY2126" s="1"/>
      <c r="PZZ2126" s="1"/>
      <c r="QAA2126" s="1"/>
      <c r="QAB2126" s="1"/>
      <c r="QAC2126" s="1"/>
      <c r="QAD2126" s="1"/>
      <c r="QAE2126" s="1"/>
      <c r="QAF2126" s="1"/>
      <c r="QAG2126" s="1"/>
      <c r="QAH2126" s="1"/>
      <c r="QAI2126" s="1"/>
      <c r="QAJ2126" s="1"/>
      <c r="QAK2126" s="1"/>
      <c r="QAL2126" s="1"/>
      <c r="QAM2126" s="1"/>
      <c r="QAN2126" s="1"/>
      <c r="QAO2126" s="1"/>
      <c r="QAP2126" s="1"/>
      <c r="QAQ2126" s="1"/>
      <c r="QAR2126" s="1"/>
      <c r="QAS2126" s="1"/>
      <c r="QAT2126" s="1"/>
      <c r="QAU2126" s="1"/>
      <c r="QAV2126" s="1"/>
      <c r="QAW2126" s="1"/>
      <c r="QAX2126" s="1"/>
      <c r="QAY2126" s="1"/>
      <c r="QAZ2126" s="1"/>
      <c r="QBA2126" s="1"/>
      <c r="QBB2126" s="1"/>
      <c r="QBC2126" s="1"/>
      <c r="QBD2126" s="1"/>
      <c r="QBE2126" s="1"/>
      <c r="QBF2126" s="1"/>
      <c r="QBG2126" s="1"/>
      <c r="QBH2126" s="1"/>
      <c r="QBI2126" s="1"/>
      <c r="QBJ2126" s="1"/>
      <c r="QBK2126" s="1"/>
      <c r="QBL2126" s="1"/>
      <c r="QBM2126" s="1"/>
      <c r="QBN2126" s="1"/>
      <c r="QBO2126" s="1"/>
      <c r="QBP2126" s="1"/>
      <c r="QBQ2126" s="1"/>
      <c r="QBR2126" s="1"/>
      <c r="QBS2126" s="1"/>
      <c r="QBT2126" s="1"/>
      <c r="QBU2126" s="1"/>
      <c r="QBV2126" s="1"/>
      <c r="QBW2126" s="1"/>
      <c r="QBX2126" s="1"/>
      <c r="QBY2126" s="1"/>
      <c r="QBZ2126" s="1"/>
      <c r="QCA2126" s="1"/>
      <c r="QCB2126" s="1"/>
      <c r="QCC2126" s="1"/>
      <c r="QCD2126" s="1"/>
      <c r="QCE2126" s="1"/>
      <c r="QCF2126" s="1"/>
      <c r="QCG2126" s="1"/>
      <c r="QCH2126" s="1"/>
      <c r="QCI2126" s="1"/>
      <c r="QCJ2126" s="1"/>
      <c r="QCK2126" s="1"/>
      <c r="QCL2126" s="1"/>
      <c r="QCM2126" s="1"/>
      <c r="QCN2126" s="1"/>
      <c r="QCO2126" s="1"/>
      <c r="QCP2126" s="1"/>
      <c r="QCQ2126" s="1"/>
      <c r="QCR2126" s="1"/>
      <c r="QCS2126" s="1"/>
      <c r="QCT2126" s="1"/>
      <c r="QCU2126" s="1"/>
      <c r="QCV2126" s="1"/>
      <c r="QCW2126" s="1"/>
      <c r="QCX2126" s="1"/>
      <c r="QCY2126" s="1"/>
      <c r="QCZ2126" s="1"/>
      <c r="QDA2126" s="1"/>
      <c r="QDB2126" s="1"/>
      <c r="QDC2126" s="1"/>
      <c r="QDD2126" s="1"/>
      <c r="QDE2126" s="1"/>
      <c r="QDF2126" s="1"/>
      <c r="QDG2126" s="1"/>
      <c r="QDH2126" s="1"/>
      <c r="QDI2126" s="1"/>
      <c r="QDJ2126" s="1"/>
      <c r="QDK2126" s="1"/>
      <c r="QDL2126" s="1"/>
      <c r="QDM2126" s="1"/>
      <c r="QDN2126" s="1"/>
      <c r="QDO2126" s="1"/>
      <c r="QDP2126" s="1"/>
      <c r="QDQ2126" s="1"/>
      <c r="QDR2126" s="1"/>
      <c r="QDS2126" s="1"/>
      <c r="QDT2126" s="1"/>
      <c r="QDU2126" s="1"/>
      <c r="QDV2126" s="1"/>
      <c r="QDW2126" s="1"/>
      <c r="QDX2126" s="1"/>
      <c r="QDY2126" s="1"/>
      <c r="QDZ2126" s="1"/>
      <c r="QEA2126" s="1"/>
      <c r="QEB2126" s="1"/>
      <c r="QEC2126" s="1"/>
      <c r="QED2126" s="1"/>
      <c r="QEE2126" s="1"/>
      <c r="QEF2126" s="1"/>
      <c r="QEG2126" s="1"/>
      <c r="QEH2126" s="1"/>
      <c r="QEI2126" s="1"/>
      <c r="QEJ2126" s="1"/>
      <c r="QEK2126" s="1"/>
      <c r="QEL2126" s="1"/>
      <c r="QEM2126" s="1"/>
      <c r="QEN2126" s="1"/>
      <c r="QEO2126" s="1"/>
      <c r="QEP2126" s="1"/>
      <c r="QEQ2126" s="1"/>
      <c r="QER2126" s="1"/>
      <c r="QES2126" s="1"/>
      <c r="QET2126" s="1"/>
      <c r="QEU2126" s="1"/>
      <c r="QEV2126" s="1"/>
      <c r="QEW2126" s="1"/>
      <c r="QEX2126" s="1"/>
      <c r="QEY2126" s="1"/>
      <c r="QEZ2126" s="1"/>
      <c r="QFA2126" s="1"/>
      <c r="QFB2126" s="1"/>
      <c r="QFC2126" s="1"/>
      <c r="QFD2126" s="1"/>
      <c r="QFE2126" s="1"/>
      <c r="QFF2126" s="1"/>
      <c r="QFG2126" s="1"/>
      <c r="QFH2126" s="1"/>
      <c r="QFI2126" s="1"/>
      <c r="QFJ2126" s="1"/>
      <c r="QFK2126" s="1"/>
      <c r="QFL2126" s="1"/>
      <c r="QFM2126" s="1"/>
      <c r="QFN2126" s="1"/>
      <c r="QFO2126" s="1"/>
      <c r="QFP2126" s="1"/>
      <c r="QFQ2126" s="1"/>
      <c r="QFR2126" s="1"/>
      <c r="QFS2126" s="1"/>
      <c r="QFT2126" s="1"/>
      <c r="QFU2126" s="1"/>
      <c r="QFV2126" s="1"/>
      <c r="QFW2126" s="1"/>
      <c r="QFX2126" s="1"/>
      <c r="QFY2126" s="1"/>
      <c r="QFZ2126" s="1"/>
      <c r="QGA2126" s="1"/>
      <c r="QGB2126" s="1"/>
      <c r="QGC2126" s="1"/>
      <c r="QGD2126" s="1"/>
      <c r="QGE2126" s="1"/>
      <c r="QGF2126" s="1"/>
      <c r="QGG2126" s="1"/>
      <c r="QGH2126" s="1"/>
      <c r="QGI2126" s="1"/>
      <c r="QGJ2126" s="1"/>
      <c r="QGK2126" s="1"/>
      <c r="QGL2126" s="1"/>
      <c r="QGM2126" s="1"/>
      <c r="QGN2126" s="1"/>
      <c r="QGO2126" s="1"/>
      <c r="QGP2126" s="1"/>
      <c r="QGQ2126" s="1"/>
      <c r="QGR2126" s="1"/>
      <c r="QGS2126" s="1"/>
      <c r="QGT2126" s="1"/>
      <c r="QGU2126" s="1"/>
      <c r="QGV2126" s="1"/>
      <c r="QGW2126" s="1"/>
      <c r="QGX2126" s="1"/>
      <c r="QGY2126" s="1"/>
      <c r="QGZ2126" s="1"/>
      <c r="QHA2126" s="1"/>
      <c r="QHB2126" s="1"/>
      <c r="QHC2126" s="1"/>
      <c r="QHD2126" s="1"/>
      <c r="QHE2126" s="1"/>
      <c r="QHF2126" s="1"/>
      <c r="QHG2126" s="1"/>
      <c r="QHH2126" s="1"/>
      <c r="QHI2126" s="1"/>
      <c r="QHJ2126" s="1"/>
      <c r="QHK2126" s="1"/>
      <c r="QHL2126" s="1"/>
      <c r="QHM2126" s="1"/>
      <c r="QHN2126" s="1"/>
      <c r="QHO2126" s="1"/>
      <c r="QHP2126" s="1"/>
      <c r="QHQ2126" s="1"/>
      <c r="QHR2126" s="1"/>
      <c r="QHS2126" s="1"/>
      <c r="QHT2126" s="1"/>
      <c r="QHU2126" s="1"/>
      <c r="QHV2126" s="1"/>
      <c r="QHW2126" s="1"/>
      <c r="QHX2126" s="1"/>
      <c r="QHY2126" s="1"/>
      <c r="QHZ2126" s="1"/>
      <c r="QIA2126" s="1"/>
      <c r="QIB2126" s="1"/>
      <c r="QIC2126" s="1"/>
      <c r="QID2126" s="1"/>
      <c r="QIE2126" s="1"/>
      <c r="QIF2126" s="1"/>
      <c r="QIG2126" s="1"/>
      <c r="QIH2126" s="1"/>
      <c r="QII2126" s="1"/>
      <c r="QIJ2126" s="1"/>
      <c r="QIK2126" s="1"/>
      <c r="QIL2126" s="1"/>
      <c r="QIM2126" s="1"/>
      <c r="QIN2126" s="1"/>
      <c r="QIO2126" s="1"/>
      <c r="QIP2126" s="1"/>
      <c r="QIQ2126" s="1"/>
      <c r="QIR2126" s="1"/>
      <c r="QIS2126" s="1"/>
      <c r="QIT2126" s="1"/>
      <c r="QIU2126" s="1"/>
      <c r="QIV2126" s="1"/>
      <c r="QIW2126" s="1"/>
      <c r="QIX2126" s="1"/>
      <c r="QIY2126" s="1"/>
      <c r="QIZ2126" s="1"/>
      <c r="QJA2126" s="1"/>
      <c r="QJB2126" s="1"/>
      <c r="QJC2126" s="1"/>
      <c r="QJD2126" s="1"/>
      <c r="QJE2126" s="1"/>
      <c r="QJF2126" s="1"/>
      <c r="QJG2126" s="1"/>
      <c r="QJH2126" s="1"/>
      <c r="QJI2126" s="1"/>
      <c r="QJJ2126" s="1"/>
      <c r="QJK2126" s="1"/>
      <c r="QJL2126" s="1"/>
      <c r="QJM2126" s="1"/>
      <c r="QJN2126" s="1"/>
      <c r="QJO2126" s="1"/>
      <c r="QJP2126" s="1"/>
      <c r="QJQ2126" s="1"/>
      <c r="QJR2126" s="1"/>
      <c r="QJS2126" s="1"/>
      <c r="QJT2126" s="1"/>
      <c r="QJU2126" s="1"/>
      <c r="QJV2126" s="1"/>
      <c r="QJW2126" s="1"/>
      <c r="QJX2126" s="1"/>
      <c r="QJY2126" s="1"/>
      <c r="QJZ2126" s="1"/>
      <c r="QKA2126" s="1"/>
      <c r="QKB2126" s="1"/>
      <c r="QKC2126" s="1"/>
      <c r="QKD2126" s="1"/>
      <c r="QKE2126" s="1"/>
      <c r="QKF2126" s="1"/>
      <c r="QKG2126" s="1"/>
      <c r="QKH2126" s="1"/>
      <c r="QKI2126" s="1"/>
      <c r="QKJ2126" s="1"/>
      <c r="QKK2126" s="1"/>
      <c r="QKL2126" s="1"/>
      <c r="QKM2126" s="1"/>
      <c r="QKN2126" s="1"/>
      <c r="QKO2126" s="1"/>
      <c r="QKP2126" s="1"/>
      <c r="QKQ2126" s="1"/>
      <c r="QKR2126" s="1"/>
      <c r="QKS2126" s="1"/>
      <c r="QKT2126" s="1"/>
      <c r="QKU2126" s="1"/>
      <c r="QKV2126" s="1"/>
      <c r="QKW2126" s="1"/>
      <c r="QKX2126" s="1"/>
      <c r="QKY2126" s="1"/>
      <c r="QKZ2126" s="1"/>
      <c r="QLA2126" s="1"/>
      <c r="QLB2126" s="1"/>
      <c r="QLC2126" s="1"/>
      <c r="QLD2126" s="1"/>
      <c r="QLE2126" s="1"/>
      <c r="QLF2126" s="1"/>
      <c r="QLG2126" s="1"/>
      <c r="QLH2126" s="1"/>
      <c r="QLI2126" s="1"/>
      <c r="QLJ2126" s="1"/>
      <c r="QLK2126" s="1"/>
      <c r="QLL2126" s="1"/>
      <c r="QLM2126" s="1"/>
      <c r="QLN2126" s="1"/>
      <c r="QLO2126" s="1"/>
      <c r="QLP2126" s="1"/>
      <c r="QLQ2126" s="1"/>
      <c r="QLR2126" s="1"/>
      <c r="QLS2126" s="1"/>
      <c r="QLT2126" s="1"/>
      <c r="QLU2126" s="1"/>
      <c r="QLV2126" s="1"/>
      <c r="QLW2126" s="1"/>
      <c r="QLX2126" s="1"/>
      <c r="QLY2126" s="1"/>
      <c r="QLZ2126" s="1"/>
      <c r="QMA2126" s="1"/>
      <c r="QMB2126" s="1"/>
      <c r="QMC2126" s="1"/>
      <c r="QMD2126" s="1"/>
      <c r="QME2126" s="1"/>
      <c r="QMF2126" s="1"/>
      <c r="QMG2126" s="1"/>
      <c r="QMH2126" s="1"/>
      <c r="QMI2126" s="1"/>
      <c r="QMJ2126" s="1"/>
      <c r="QMK2126" s="1"/>
      <c r="QML2126" s="1"/>
      <c r="QMM2126" s="1"/>
      <c r="QMN2126" s="1"/>
      <c r="QMO2126" s="1"/>
      <c r="QMP2126" s="1"/>
      <c r="QMQ2126" s="1"/>
      <c r="QMR2126" s="1"/>
      <c r="QMS2126" s="1"/>
      <c r="QMT2126" s="1"/>
      <c r="QMU2126" s="1"/>
      <c r="QMV2126" s="1"/>
      <c r="QMW2126" s="1"/>
      <c r="QMX2126" s="1"/>
      <c r="QMY2126" s="1"/>
      <c r="QMZ2126" s="1"/>
      <c r="QNA2126" s="1"/>
      <c r="QNB2126" s="1"/>
      <c r="QNC2126" s="1"/>
      <c r="QND2126" s="1"/>
      <c r="QNE2126" s="1"/>
      <c r="QNF2126" s="1"/>
      <c r="QNG2126" s="1"/>
      <c r="QNH2126" s="1"/>
      <c r="QNI2126" s="1"/>
      <c r="QNJ2126" s="1"/>
      <c r="QNK2126" s="1"/>
      <c r="QNL2126" s="1"/>
      <c r="QNM2126" s="1"/>
      <c r="QNN2126" s="1"/>
      <c r="QNO2126" s="1"/>
      <c r="QNP2126" s="1"/>
      <c r="QNQ2126" s="1"/>
      <c r="QNR2126" s="1"/>
      <c r="QNS2126" s="1"/>
      <c r="QNT2126" s="1"/>
      <c r="QNU2126" s="1"/>
      <c r="QNV2126" s="1"/>
      <c r="QNW2126" s="1"/>
      <c r="QNX2126" s="1"/>
      <c r="QNY2126" s="1"/>
      <c r="QNZ2126" s="1"/>
      <c r="QOA2126" s="1"/>
      <c r="QOB2126" s="1"/>
      <c r="QOC2126" s="1"/>
      <c r="QOD2126" s="1"/>
      <c r="QOE2126" s="1"/>
      <c r="QOF2126" s="1"/>
      <c r="QOG2126" s="1"/>
      <c r="QOH2126" s="1"/>
      <c r="QOI2126" s="1"/>
      <c r="QOJ2126" s="1"/>
      <c r="QOK2126" s="1"/>
      <c r="QOL2126" s="1"/>
      <c r="QOM2126" s="1"/>
      <c r="QON2126" s="1"/>
      <c r="QOO2126" s="1"/>
      <c r="QOP2126" s="1"/>
      <c r="QOQ2126" s="1"/>
      <c r="QOR2126" s="1"/>
      <c r="QOS2126" s="1"/>
      <c r="QOT2126" s="1"/>
      <c r="QOU2126" s="1"/>
      <c r="QOV2126" s="1"/>
      <c r="QOW2126" s="1"/>
      <c r="QOX2126" s="1"/>
      <c r="QOY2126" s="1"/>
      <c r="QOZ2126" s="1"/>
      <c r="QPA2126" s="1"/>
      <c r="QPB2126" s="1"/>
      <c r="QPC2126" s="1"/>
      <c r="QPD2126" s="1"/>
      <c r="QPE2126" s="1"/>
      <c r="QPF2126" s="1"/>
      <c r="QPG2126" s="1"/>
      <c r="QPH2126" s="1"/>
      <c r="QPI2126" s="1"/>
      <c r="QPJ2126" s="1"/>
      <c r="QPK2126" s="1"/>
      <c r="QPL2126" s="1"/>
      <c r="QPM2126" s="1"/>
      <c r="QPN2126" s="1"/>
      <c r="QPO2126" s="1"/>
      <c r="QPP2126" s="1"/>
      <c r="QPQ2126" s="1"/>
      <c r="QPR2126" s="1"/>
      <c r="QPS2126" s="1"/>
      <c r="QPT2126" s="1"/>
      <c r="QPU2126" s="1"/>
      <c r="QPV2126" s="1"/>
      <c r="QPW2126" s="1"/>
      <c r="QPX2126" s="1"/>
      <c r="QPY2126" s="1"/>
      <c r="QPZ2126" s="1"/>
      <c r="QQA2126" s="1"/>
      <c r="QQB2126" s="1"/>
      <c r="QQC2126" s="1"/>
      <c r="QQD2126" s="1"/>
      <c r="QQE2126" s="1"/>
      <c r="QQF2126" s="1"/>
      <c r="QQG2126" s="1"/>
      <c r="QQH2126" s="1"/>
      <c r="QQI2126" s="1"/>
      <c r="QQJ2126" s="1"/>
      <c r="QQK2126" s="1"/>
      <c r="QQL2126" s="1"/>
      <c r="QQM2126" s="1"/>
      <c r="QQN2126" s="1"/>
      <c r="QQO2126" s="1"/>
      <c r="QQP2126" s="1"/>
      <c r="QQQ2126" s="1"/>
      <c r="QQR2126" s="1"/>
      <c r="QQS2126" s="1"/>
      <c r="QQT2126" s="1"/>
      <c r="QQU2126" s="1"/>
      <c r="QQV2126" s="1"/>
      <c r="QQW2126" s="1"/>
      <c r="QQX2126" s="1"/>
      <c r="QQY2126" s="1"/>
      <c r="QQZ2126" s="1"/>
      <c r="QRA2126" s="1"/>
      <c r="QRB2126" s="1"/>
      <c r="QRC2126" s="1"/>
      <c r="QRD2126" s="1"/>
      <c r="QRE2126" s="1"/>
      <c r="QRF2126" s="1"/>
      <c r="QRG2126" s="1"/>
      <c r="QRH2126" s="1"/>
      <c r="QRI2126" s="1"/>
      <c r="QRJ2126" s="1"/>
      <c r="QRK2126" s="1"/>
      <c r="QRL2126" s="1"/>
      <c r="QRM2126" s="1"/>
      <c r="QRN2126" s="1"/>
      <c r="QRO2126" s="1"/>
      <c r="QRP2126" s="1"/>
      <c r="QRQ2126" s="1"/>
      <c r="QRR2126" s="1"/>
      <c r="QRS2126" s="1"/>
      <c r="QRT2126" s="1"/>
      <c r="QRU2126" s="1"/>
      <c r="QRV2126" s="1"/>
      <c r="QRW2126" s="1"/>
      <c r="QRX2126" s="1"/>
      <c r="QRY2126" s="1"/>
      <c r="QRZ2126" s="1"/>
      <c r="QSA2126" s="1"/>
      <c r="QSB2126" s="1"/>
      <c r="QSC2126" s="1"/>
      <c r="QSD2126" s="1"/>
      <c r="QSE2126" s="1"/>
      <c r="QSF2126" s="1"/>
      <c r="QSG2126" s="1"/>
      <c r="QSH2126" s="1"/>
      <c r="QSI2126" s="1"/>
      <c r="QSJ2126" s="1"/>
      <c r="QSK2126" s="1"/>
      <c r="QSL2126" s="1"/>
      <c r="QSM2126" s="1"/>
      <c r="QSN2126" s="1"/>
      <c r="QSO2126" s="1"/>
      <c r="QSP2126" s="1"/>
      <c r="QSQ2126" s="1"/>
      <c r="QSR2126" s="1"/>
      <c r="QSS2126" s="1"/>
      <c r="QST2126" s="1"/>
      <c r="QSU2126" s="1"/>
      <c r="QSV2126" s="1"/>
      <c r="QSW2126" s="1"/>
      <c r="QSX2126" s="1"/>
      <c r="QSY2126" s="1"/>
      <c r="QSZ2126" s="1"/>
      <c r="QTA2126" s="1"/>
      <c r="QTB2126" s="1"/>
      <c r="QTC2126" s="1"/>
      <c r="QTD2126" s="1"/>
      <c r="QTE2126" s="1"/>
      <c r="QTF2126" s="1"/>
      <c r="QTG2126" s="1"/>
      <c r="QTH2126" s="1"/>
      <c r="QTI2126" s="1"/>
      <c r="QTJ2126" s="1"/>
      <c r="QTK2126" s="1"/>
      <c r="QTL2126" s="1"/>
      <c r="QTM2126" s="1"/>
      <c r="QTN2126" s="1"/>
      <c r="QTO2126" s="1"/>
      <c r="QTP2126" s="1"/>
      <c r="QTQ2126" s="1"/>
      <c r="QTR2126" s="1"/>
      <c r="QTS2126" s="1"/>
      <c r="QTT2126" s="1"/>
      <c r="QTU2126" s="1"/>
      <c r="QTV2126" s="1"/>
      <c r="QTW2126" s="1"/>
      <c r="QTX2126" s="1"/>
      <c r="QTY2126" s="1"/>
      <c r="QTZ2126" s="1"/>
      <c r="QUA2126" s="1"/>
      <c r="QUB2126" s="1"/>
      <c r="QUC2126" s="1"/>
      <c r="QUD2126" s="1"/>
      <c r="QUE2126" s="1"/>
      <c r="QUF2126" s="1"/>
      <c r="QUG2126" s="1"/>
      <c r="QUH2126" s="1"/>
      <c r="QUI2126" s="1"/>
      <c r="QUJ2126" s="1"/>
      <c r="QUK2126" s="1"/>
      <c r="QUL2126" s="1"/>
      <c r="QUM2126" s="1"/>
      <c r="QUN2126" s="1"/>
      <c r="QUO2126" s="1"/>
      <c r="QUP2126" s="1"/>
      <c r="QUQ2126" s="1"/>
      <c r="QUR2126" s="1"/>
      <c r="QUS2126" s="1"/>
      <c r="QUT2126" s="1"/>
      <c r="QUU2126" s="1"/>
      <c r="QUV2126" s="1"/>
      <c r="QUW2126" s="1"/>
      <c r="QUX2126" s="1"/>
      <c r="QUY2126" s="1"/>
      <c r="QUZ2126" s="1"/>
      <c r="QVA2126" s="1"/>
      <c r="QVB2126" s="1"/>
      <c r="QVC2126" s="1"/>
      <c r="QVD2126" s="1"/>
      <c r="QVE2126" s="1"/>
      <c r="QVF2126" s="1"/>
      <c r="QVG2126" s="1"/>
      <c r="QVH2126" s="1"/>
      <c r="QVI2126" s="1"/>
      <c r="QVJ2126" s="1"/>
      <c r="QVK2126" s="1"/>
      <c r="QVL2126" s="1"/>
      <c r="QVM2126" s="1"/>
      <c r="QVN2126" s="1"/>
      <c r="QVO2126" s="1"/>
      <c r="QVP2126" s="1"/>
      <c r="QVQ2126" s="1"/>
      <c r="QVR2126" s="1"/>
      <c r="QVS2126" s="1"/>
      <c r="QVT2126" s="1"/>
      <c r="QVU2126" s="1"/>
      <c r="QVV2126" s="1"/>
      <c r="QVW2126" s="1"/>
      <c r="QVX2126" s="1"/>
      <c r="QVY2126" s="1"/>
      <c r="QVZ2126" s="1"/>
      <c r="QWA2126" s="1"/>
      <c r="QWB2126" s="1"/>
      <c r="QWC2126" s="1"/>
      <c r="QWD2126" s="1"/>
      <c r="QWE2126" s="1"/>
      <c r="QWF2126" s="1"/>
      <c r="QWG2126" s="1"/>
      <c r="QWH2126" s="1"/>
      <c r="QWI2126" s="1"/>
      <c r="QWJ2126" s="1"/>
      <c r="QWK2126" s="1"/>
      <c r="QWL2126" s="1"/>
      <c r="QWM2126" s="1"/>
      <c r="QWN2126" s="1"/>
      <c r="QWO2126" s="1"/>
      <c r="QWP2126" s="1"/>
      <c r="QWQ2126" s="1"/>
      <c r="QWR2126" s="1"/>
      <c r="QWS2126" s="1"/>
      <c r="QWT2126" s="1"/>
      <c r="QWU2126" s="1"/>
      <c r="QWV2126" s="1"/>
      <c r="QWW2126" s="1"/>
      <c r="QWX2126" s="1"/>
      <c r="QWY2126" s="1"/>
      <c r="QWZ2126" s="1"/>
      <c r="QXA2126" s="1"/>
      <c r="QXB2126" s="1"/>
      <c r="QXC2126" s="1"/>
      <c r="QXD2126" s="1"/>
      <c r="QXE2126" s="1"/>
      <c r="QXF2126" s="1"/>
      <c r="QXG2126" s="1"/>
      <c r="QXH2126" s="1"/>
      <c r="QXI2126" s="1"/>
      <c r="QXJ2126" s="1"/>
      <c r="QXK2126" s="1"/>
      <c r="QXL2126" s="1"/>
      <c r="QXM2126" s="1"/>
      <c r="QXN2126" s="1"/>
      <c r="QXO2126" s="1"/>
      <c r="QXP2126" s="1"/>
      <c r="QXQ2126" s="1"/>
      <c r="QXR2126" s="1"/>
      <c r="QXS2126" s="1"/>
      <c r="QXT2126" s="1"/>
      <c r="QXU2126" s="1"/>
      <c r="QXV2126" s="1"/>
      <c r="QXW2126" s="1"/>
      <c r="QXX2126" s="1"/>
      <c r="QXY2126" s="1"/>
      <c r="QXZ2126" s="1"/>
      <c r="QYA2126" s="1"/>
      <c r="QYB2126" s="1"/>
      <c r="QYC2126" s="1"/>
      <c r="QYD2126" s="1"/>
      <c r="QYE2126" s="1"/>
      <c r="QYF2126" s="1"/>
      <c r="QYG2126" s="1"/>
      <c r="QYH2126" s="1"/>
      <c r="QYI2126" s="1"/>
      <c r="QYJ2126" s="1"/>
      <c r="QYK2126" s="1"/>
      <c r="QYL2126" s="1"/>
      <c r="QYM2126" s="1"/>
      <c r="QYN2126" s="1"/>
      <c r="QYO2126" s="1"/>
      <c r="QYP2126" s="1"/>
      <c r="QYQ2126" s="1"/>
      <c r="QYR2126" s="1"/>
      <c r="QYS2126" s="1"/>
      <c r="QYT2126" s="1"/>
      <c r="QYU2126" s="1"/>
      <c r="QYV2126" s="1"/>
      <c r="QYW2126" s="1"/>
      <c r="QYX2126" s="1"/>
      <c r="QYY2126" s="1"/>
      <c r="QYZ2126" s="1"/>
      <c r="QZA2126" s="1"/>
      <c r="QZB2126" s="1"/>
      <c r="QZC2126" s="1"/>
      <c r="QZD2126" s="1"/>
      <c r="QZE2126" s="1"/>
      <c r="QZF2126" s="1"/>
      <c r="QZG2126" s="1"/>
      <c r="QZH2126" s="1"/>
      <c r="QZI2126" s="1"/>
      <c r="QZJ2126" s="1"/>
      <c r="QZK2126" s="1"/>
      <c r="QZL2126" s="1"/>
      <c r="QZM2126" s="1"/>
      <c r="QZN2126" s="1"/>
      <c r="QZO2126" s="1"/>
      <c r="QZP2126" s="1"/>
      <c r="QZQ2126" s="1"/>
      <c r="QZR2126" s="1"/>
      <c r="QZS2126" s="1"/>
      <c r="QZT2126" s="1"/>
      <c r="QZU2126" s="1"/>
      <c r="QZV2126" s="1"/>
      <c r="QZW2126" s="1"/>
      <c r="QZX2126" s="1"/>
      <c r="QZY2126" s="1"/>
      <c r="QZZ2126" s="1"/>
      <c r="RAA2126" s="1"/>
      <c r="RAB2126" s="1"/>
      <c r="RAC2126" s="1"/>
      <c r="RAD2126" s="1"/>
      <c r="RAE2126" s="1"/>
      <c r="RAF2126" s="1"/>
      <c r="RAG2126" s="1"/>
      <c r="RAH2126" s="1"/>
      <c r="RAI2126" s="1"/>
      <c r="RAJ2126" s="1"/>
      <c r="RAK2126" s="1"/>
      <c r="RAL2126" s="1"/>
      <c r="RAM2126" s="1"/>
      <c r="RAN2126" s="1"/>
      <c r="RAO2126" s="1"/>
      <c r="RAP2126" s="1"/>
      <c r="RAQ2126" s="1"/>
      <c r="RAR2126" s="1"/>
      <c r="RAS2126" s="1"/>
      <c r="RAT2126" s="1"/>
      <c r="RAU2126" s="1"/>
      <c r="RAV2126" s="1"/>
      <c r="RAW2126" s="1"/>
      <c r="RAX2126" s="1"/>
      <c r="RAY2126" s="1"/>
      <c r="RAZ2126" s="1"/>
      <c r="RBA2126" s="1"/>
      <c r="RBB2126" s="1"/>
      <c r="RBC2126" s="1"/>
      <c r="RBD2126" s="1"/>
      <c r="RBE2126" s="1"/>
      <c r="RBF2126" s="1"/>
      <c r="RBG2126" s="1"/>
      <c r="RBH2126" s="1"/>
      <c r="RBI2126" s="1"/>
      <c r="RBJ2126" s="1"/>
      <c r="RBK2126" s="1"/>
      <c r="RBL2126" s="1"/>
      <c r="RBM2126" s="1"/>
      <c r="RBN2126" s="1"/>
      <c r="RBO2126" s="1"/>
      <c r="RBP2126" s="1"/>
      <c r="RBQ2126" s="1"/>
      <c r="RBR2126" s="1"/>
      <c r="RBS2126" s="1"/>
      <c r="RBT2126" s="1"/>
      <c r="RBU2126" s="1"/>
      <c r="RBV2126" s="1"/>
      <c r="RBW2126" s="1"/>
      <c r="RBX2126" s="1"/>
      <c r="RBY2126" s="1"/>
      <c r="RBZ2126" s="1"/>
      <c r="RCA2126" s="1"/>
      <c r="RCB2126" s="1"/>
      <c r="RCC2126" s="1"/>
      <c r="RCD2126" s="1"/>
      <c r="RCE2126" s="1"/>
      <c r="RCF2126" s="1"/>
      <c r="RCG2126" s="1"/>
      <c r="RCH2126" s="1"/>
      <c r="RCI2126" s="1"/>
      <c r="RCJ2126" s="1"/>
      <c r="RCK2126" s="1"/>
      <c r="RCL2126" s="1"/>
      <c r="RCM2126" s="1"/>
      <c r="RCN2126" s="1"/>
      <c r="RCO2126" s="1"/>
      <c r="RCP2126" s="1"/>
      <c r="RCQ2126" s="1"/>
      <c r="RCR2126" s="1"/>
      <c r="RCS2126" s="1"/>
      <c r="RCT2126" s="1"/>
      <c r="RCU2126" s="1"/>
      <c r="RCV2126" s="1"/>
      <c r="RCW2126" s="1"/>
      <c r="RCX2126" s="1"/>
      <c r="RCY2126" s="1"/>
      <c r="RCZ2126" s="1"/>
      <c r="RDA2126" s="1"/>
      <c r="RDB2126" s="1"/>
      <c r="RDC2126" s="1"/>
      <c r="RDD2126" s="1"/>
      <c r="RDE2126" s="1"/>
      <c r="RDF2126" s="1"/>
      <c r="RDG2126" s="1"/>
      <c r="RDH2126" s="1"/>
      <c r="RDI2126" s="1"/>
      <c r="RDJ2126" s="1"/>
      <c r="RDK2126" s="1"/>
      <c r="RDL2126" s="1"/>
      <c r="RDM2126" s="1"/>
      <c r="RDN2126" s="1"/>
      <c r="RDO2126" s="1"/>
      <c r="RDP2126" s="1"/>
      <c r="RDQ2126" s="1"/>
      <c r="RDR2126" s="1"/>
      <c r="RDS2126" s="1"/>
      <c r="RDT2126" s="1"/>
      <c r="RDU2126" s="1"/>
      <c r="RDV2126" s="1"/>
      <c r="RDW2126" s="1"/>
      <c r="RDX2126" s="1"/>
      <c r="RDY2126" s="1"/>
      <c r="RDZ2126" s="1"/>
      <c r="REA2126" s="1"/>
      <c r="REB2126" s="1"/>
      <c r="REC2126" s="1"/>
      <c r="RED2126" s="1"/>
      <c r="REE2126" s="1"/>
      <c r="REF2126" s="1"/>
      <c r="REG2126" s="1"/>
      <c r="REH2126" s="1"/>
      <c r="REI2126" s="1"/>
      <c r="REJ2126" s="1"/>
      <c r="REK2126" s="1"/>
      <c r="REL2126" s="1"/>
      <c r="REM2126" s="1"/>
      <c r="REN2126" s="1"/>
      <c r="REO2126" s="1"/>
      <c r="REP2126" s="1"/>
      <c r="REQ2126" s="1"/>
      <c r="RER2126" s="1"/>
      <c r="RES2126" s="1"/>
      <c r="RET2126" s="1"/>
      <c r="REU2126" s="1"/>
      <c r="REV2126" s="1"/>
      <c r="REW2126" s="1"/>
      <c r="REX2126" s="1"/>
      <c r="REY2126" s="1"/>
      <c r="REZ2126" s="1"/>
      <c r="RFA2126" s="1"/>
      <c r="RFB2126" s="1"/>
      <c r="RFC2126" s="1"/>
      <c r="RFD2126" s="1"/>
      <c r="RFE2126" s="1"/>
      <c r="RFF2126" s="1"/>
      <c r="RFG2126" s="1"/>
      <c r="RFH2126" s="1"/>
      <c r="RFI2126" s="1"/>
      <c r="RFJ2126" s="1"/>
      <c r="RFK2126" s="1"/>
      <c r="RFL2126" s="1"/>
      <c r="RFM2126" s="1"/>
      <c r="RFN2126" s="1"/>
      <c r="RFO2126" s="1"/>
      <c r="RFP2126" s="1"/>
      <c r="RFQ2126" s="1"/>
      <c r="RFR2126" s="1"/>
      <c r="RFS2126" s="1"/>
      <c r="RFT2126" s="1"/>
      <c r="RFU2126" s="1"/>
      <c r="RFV2126" s="1"/>
      <c r="RFW2126" s="1"/>
      <c r="RFX2126" s="1"/>
      <c r="RFY2126" s="1"/>
      <c r="RFZ2126" s="1"/>
      <c r="RGA2126" s="1"/>
      <c r="RGB2126" s="1"/>
      <c r="RGC2126" s="1"/>
      <c r="RGD2126" s="1"/>
      <c r="RGE2126" s="1"/>
      <c r="RGF2126" s="1"/>
      <c r="RGG2126" s="1"/>
      <c r="RGH2126" s="1"/>
      <c r="RGI2126" s="1"/>
      <c r="RGJ2126" s="1"/>
      <c r="RGK2126" s="1"/>
      <c r="RGL2126" s="1"/>
      <c r="RGM2126" s="1"/>
      <c r="RGN2126" s="1"/>
      <c r="RGO2126" s="1"/>
      <c r="RGP2126" s="1"/>
      <c r="RGQ2126" s="1"/>
      <c r="RGR2126" s="1"/>
      <c r="RGS2126" s="1"/>
      <c r="RGT2126" s="1"/>
      <c r="RGU2126" s="1"/>
      <c r="RGV2126" s="1"/>
      <c r="RGW2126" s="1"/>
      <c r="RGX2126" s="1"/>
      <c r="RGY2126" s="1"/>
      <c r="RGZ2126" s="1"/>
      <c r="RHA2126" s="1"/>
      <c r="RHB2126" s="1"/>
      <c r="RHC2126" s="1"/>
      <c r="RHD2126" s="1"/>
      <c r="RHE2126" s="1"/>
      <c r="RHF2126" s="1"/>
      <c r="RHG2126" s="1"/>
      <c r="RHH2126" s="1"/>
      <c r="RHI2126" s="1"/>
      <c r="RHJ2126" s="1"/>
      <c r="RHK2126" s="1"/>
      <c r="RHL2126" s="1"/>
      <c r="RHM2126" s="1"/>
      <c r="RHN2126" s="1"/>
      <c r="RHO2126" s="1"/>
      <c r="RHP2126" s="1"/>
      <c r="RHQ2126" s="1"/>
      <c r="RHR2126" s="1"/>
      <c r="RHS2126" s="1"/>
      <c r="RHT2126" s="1"/>
      <c r="RHU2126" s="1"/>
      <c r="RHV2126" s="1"/>
      <c r="RHW2126" s="1"/>
      <c r="RHX2126" s="1"/>
      <c r="RHY2126" s="1"/>
      <c r="RHZ2126" s="1"/>
      <c r="RIA2126" s="1"/>
      <c r="RIB2126" s="1"/>
      <c r="RIC2126" s="1"/>
      <c r="RID2126" s="1"/>
      <c r="RIE2126" s="1"/>
      <c r="RIF2126" s="1"/>
      <c r="RIG2126" s="1"/>
      <c r="RIH2126" s="1"/>
      <c r="RII2126" s="1"/>
      <c r="RIJ2126" s="1"/>
      <c r="RIK2126" s="1"/>
      <c r="RIL2126" s="1"/>
      <c r="RIM2126" s="1"/>
      <c r="RIN2126" s="1"/>
      <c r="RIO2126" s="1"/>
      <c r="RIP2126" s="1"/>
      <c r="RIQ2126" s="1"/>
      <c r="RIR2126" s="1"/>
      <c r="RIS2126" s="1"/>
      <c r="RIT2126" s="1"/>
      <c r="RIU2126" s="1"/>
      <c r="RIV2126" s="1"/>
      <c r="RIW2126" s="1"/>
      <c r="RIX2126" s="1"/>
      <c r="RIY2126" s="1"/>
      <c r="RIZ2126" s="1"/>
      <c r="RJA2126" s="1"/>
      <c r="RJB2126" s="1"/>
      <c r="RJC2126" s="1"/>
      <c r="RJD2126" s="1"/>
      <c r="RJE2126" s="1"/>
      <c r="RJF2126" s="1"/>
      <c r="RJG2126" s="1"/>
      <c r="RJH2126" s="1"/>
      <c r="RJI2126" s="1"/>
      <c r="RJJ2126" s="1"/>
      <c r="RJK2126" s="1"/>
      <c r="RJL2126" s="1"/>
      <c r="RJM2126" s="1"/>
      <c r="RJN2126" s="1"/>
      <c r="RJO2126" s="1"/>
      <c r="RJP2126" s="1"/>
      <c r="RJQ2126" s="1"/>
      <c r="RJR2126" s="1"/>
      <c r="RJS2126" s="1"/>
      <c r="RJT2126" s="1"/>
      <c r="RJU2126" s="1"/>
      <c r="RJV2126" s="1"/>
      <c r="RJW2126" s="1"/>
      <c r="RJX2126" s="1"/>
      <c r="RJY2126" s="1"/>
      <c r="RJZ2126" s="1"/>
      <c r="RKA2126" s="1"/>
      <c r="RKB2126" s="1"/>
      <c r="RKC2126" s="1"/>
      <c r="RKD2126" s="1"/>
      <c r="RKE2126" s="1"/>
      <c r="RKF2126" s="1"/>
      <c r="RKG2126" s="1"/>
      <c r="RKH2126" s="1"/>
      <c r="RKI2126" s="1"/>
      <c r="RKJ2126" s="1"/>
      <c r="RKK2126" s="1"/>
      <c r="RKL2126" s="1"/>
      <c r="RKM2126" s="1"/>
      <c r="RKN2126" s="1"/>
      <c r="RKO2126" s="1"/>
      <c r="RKP2126" s="1"/>
      <c r="RKQ2126" s="1"/>
      <c r="RKR2126" s="1"/>
      <c r="RKS2126" s="1"/>
      <c r="RKT2126" s="1"/>
      <c r="RKU2126" s="1"/>
      <c r="RKV2126" s="1"/>
      <c r="RKW2126" s="1"/>
      <c r="RKX2126" s="1"/>
      <c r="RKY2126" s="1"/>
      <c r="RKZ2126" s="1"/>
      <c r="RLA2126" s="1"/>
      <c r="RLB2126" s="1"/>
      <c r="RLC2126" s="1"/>
      <c r="RLD2126" s="1"/>
      <c r="RLE2126" s="1"/>
      <c r="RLF2126" s="1"/>
      <c r="RLG2126" s="1"/>
      <c r="RLH2126" s="1"/>
      <c r="RLI2126" s="1"/>
      <c r="RLJ2126" s="1"/>
      <c r="RLK2126" s="1"/>
      <c r="RLL2126" s="1"/>
      <c r="RLM2126" s="1"/>
      <c r="RLN2126" s="1"/>
      <c r="RLO2126" s="1"/>
      <c r="RLP2126" s="1"/>
      <c r="RLQ2126" s="1"/>
      <c r="RLR2126" s="1"/>
      <c r="RLS2126" s="1"/>
      <c r="RLT2126" s="1"/>
      <c r="RLU2126" s="1"/>
      <c r="RLV2126" s="1"/>
      <c r="RLW2126" s="1"/>
      <c r="RLX2126" s="1"/>
      <c r="RLY2126" s="1"/>
      <c r="RLZ2126" s="1"/>
      <c r="RMA2126" s="1"/>
      <c r="RMB2126" s="1"/>
      <c r="RMC2126" s="1"/>
      <c r="RMD2126" s="1"/>
      <c r="RME2126" s="1"/>
      <c r="RMF2126" s="1"/>
      <c r="RMG2126" s="1"/>
      <c r="RMH2126" s="1"/>
      <c r="RMI2126" s="1"/>
      <c r="RMJ2126" s="1"/>
      <c r="RMK2126" s="1"/>
      <c r="RML2126" s="1"/>
      <c r="RMM2126" s="1"/>
      <c r="RMN2126" s="1"/>
      <c r="RMO2126" s="1"/>
      <c r="RMP2126" s="1"/>
      <c r="RMQ2126" s="1"/>
      <c r="RMR2126" s="1"/>
      <c r="RMS2126" s="1"/>
      <c r="RMT2126" s="1"/>
      <c r="RMU2126" s="1"/>
      <c r="RMV2126" s="1"/>
      <c r="RMW2126" s="1"/>
      <c r="RMX2126" s="1"/>
      <c r="RMY2126" s="1"/>
      <c r="RMZ2126" s="1"/>
      <c r="RNA2126" s="1"/>
      <c r="RNB2126" s="1"/>
      <c r="RNC2126" s="1"/>
      <c r="RND2126" s="1"/>
      <c r="RNE2126" s="1"/>
      <c r="RNF2126" s="1"/>
      <c r="RNG2126" s="1"/>
      <c r="RNH2126" s="1"/>
      <c r="RNI2126" s="1"/>
      <c r="RNJ2126" s="1"/>
      <c r="RNK2126" s="1"/>
      <c r="RNL2126" s="1"/>
      <c r="RNM2126" s="1"/>
      <c r="RNN2126" s="1"/>
      <c r="RNO2126" s="1"/>
      <c r="RNP2126" s="1"/>
      <c r="RNQ2126" s="1"/>
      <c r="RNR2126" s="1"/>
      <c r="RNS2126" s="1"/>
      <c r="RNT2126" s="1"/>
      <c r="RNU2126" s="1"/>
      <c r="RNV2126" s="1"/>
      <c r="RNW2126" s="1"/>
      <c r="RNX2126" s="1"/>
      <c r="RNY2126" s="1"/>
      <c r="RNZ2126" s="1"/>
      <c r="ROA2126" s="1"/>
      <c r="ROB2126" s="1"/>
      <c r="ROC2126" s="1"/>
      <c r="ROD2126" s="1"/>
      <c r="ROE2126" s="1"/>
      <c r="ROF2126" s="1"/>
      <c r="ROG2126" s="1"/>
      <c r="ROH2126" s="1"/>
      <c r="ROI2126" s="1"/>
      <c r="ROJ2126" s="1"/>
      <c r="ROK2126" s="1"/>
      <c r="ROL2126" s="1"/>
      <c r="ROM2126" s="1"/>
      <c r="RON2126" s="1"/>
      <c r="ROO2126" s="1"/>
      <c r="ROP2126" s="1"/>
      <c r="ROQ2126" s="1"/>
      <c r="ROR2126" s="1"/>
      <c r="ROS2126" s="1"/>
      <c r="ROT2126" s="1"/>
      <c r="ROU2126" s="1"/>
      <c r="ROV2126" s="1"/>
      <c r="ROW2126" s="1"/>
      <c r="ROX2126" s="1"/>
      <c r="ROY2126" s="1"/>
      <c r="ROZ2126" s="1"/>
      <c r="RPA2126" s="1"/>
      <c r="RPB2126" s="1"/>
      <c r="RPC2126" s="1"/>
      <c r="RPD2126" s="1"/>
      <c r="RPE2126" s="1"/>
      <c r="RPF2126" s="1"/>
      <c r="RPG2126" s="1"/>
      <c r="RPH2126" s="1"/>
      <c r="RPI2126" s="1"/>
      <c r="RPJ2126" s="1"/>
      <c r="RPK2126" s="1"/>
      <c r="RPL2126" s="1"/>
      <c r="RPM2126" s="1"/>
      <c r="RPN2126" s="1"/>
      <c r="RPO2126" s="1"/>
      <c r="RPP2126" s="1"/>
      <c r="RPQ2126" s="1"/>
      <c r="RPR2126" s="1"/>
      <c r="RPS2126" s="1"/>
      <c r="RPT2126" s="1"/>
      <c r="RPU2126" s="1"/>
      <c r="RPV2126" s="1"/>
      <c r="RPW2126" s="1"/>
      <c r="RPX2126" s="1"/>
      <c r="RPY2126" s="1"/>
      <c r="RPZ2126" s="1"/>
      <c r="RQA2126" s="1"/>
      <c r="RQB2126" s="1"/>
      <c r="RQC2126" s="1"/>
      <c r="RQD2126" s="1"/>
      <c r="RQE2126" s="1"/>
      <c r="RQF2126" s="1"/>
      <c r="RQG2126" s="1"/>
      <c r="RQH2126" s="1"/>
      <c r="RQI2126" s="1"/>
      <c r="RQJ2126" s="1"/>
      <c r="RQK2126" s="1"/>
      <c r="RQL2126" s="1"/>
      <c r="RQM2126" s="1"/>
      <c r="RQN2126" s="1"/>
      <c r="RQO2126" s="1"/>
      <c r="RQP2126" s="1"/>
      <c r="RQQ2126" s="1"/>
      <c r="RQR2126" s="1"/>
      <c r="RQS2126" s="1"/>
      <c r="RQT2126" s="1"/>
      <c r="RQU2126" s="1"/>
      <c r="RQV2126" s="1"/>
      <c r="RQW2126" s="1"/>
      <c r="RQX2126" s="1"/>
      <c r="RQY2126" s="1"/>
      <c r="RQZ2126" s="1"/>
      <c r="RRA2126" s="1"/>
      <c r="RRB2126" s="1"/>
      <c r="RRC2126" s="1"/>
      <c r="RRD2126" s="1"/>
      <c r="RRE2126" s="1"/>
      <c r="RRF2126" s="1"/>
      <c r="RRG2126" s="1"/>
      <c r="RRH2126" s="1"/>
      <c r="RRI2126" s="1"/>
      <c r="RRJ2126" s="1"/>
      <c r="RRK2126" s="1"/>
      <c r="RRL2126" s="1"/>
      <c r="RRM2126" s="1"/>
      <c r="RRN2126" s="1"/>
      <c r="RRO2126" s="1"/>
      <c r="RRP2126" s="1"/>
      <c r="RRQ2126" s="1"/>
      <c r="RRR2126" s="1"/>
      <c r="RRS2126" s="1"/>
      <c r="RRT2126" s="1"/>
      <c r="RRU2126" s="1"/>
      <c r="RRV2126" s="1"/>
      <c r="RRW2126" s="1"/>
      <c r="RRX2126" s="1"/>
      <c r="RRY2126" s="1"/>
      <c r="RRZ2126" s="1"/>
      <c r="RSA2126" s="1"/>
      <c r="RSB2126" s="1"/>
      <c r="RSC2126" s="1"/>
      <c r="RSD2126" s="1"/>
      <c r="RSE2126" s="1"/>
      <c r="RSF2126" s="1"/>
      <c r="RSG2126" s="1"/>
      <c r="RSH2126" s="1"/>
      <c r="RSI2126" s="1"/>
      <c r="RSJ2126" s="1"/>
      <c r="RSK2126" s="1"/>
      <c r="RSL2126" s="1"/>
      <c r="RSM2126" s="1"/>
      <c r="RSN2126" s="1"/>
      <c r="RSO2126" s="1"/>
      <c r="RSP2126" s="1"/>
      <c r="RSQ2126" s="1"/>
      <c r="RSR2126" s="1"/>
      <c r="RSS2126" s="1"/>
      <c r="RST2126" s="1"/>
      <c r="RSU2126" s="1"/>
      <c r="RSV2126" s="1"/>
      <c r="RSW2126" s="1"/>
      <c r="RSX2126" s="1"/>
      <c r="RSY2126" s="1"/>
      <c r="RSZ2126" s="1"/>
      <c r="RTA2126" s="1"/>
      <c r="RTB2126" s="1"/>
      <c r="RTC2126" s="1"/>
      <c r="RTD2126" s="1"/>
      <c r="RTE2126" s="1"/>
      <c r="RTF2126" s="1"/>
      <c r="RTG2126" s="1"/>
      <c r="RTH2126" s="1"/>
      <c r="RTI2126" s="1"/>
      <c r="RTJ2126" s="1"/>
      <c r="RTK2126" s="1"/>
      <c r="RTL2126" s="1"/>
      <c r="RTM2126" s="1"/>
      <c r="RTN2126" s="1"/>
      <c r="RTO2126" s="1"/>
      <c r="RTP2126" s="1"/>
      <c r="RTQ2126" s="1"/>
      <c r="RTR2126" s="1"/>
      <c r="RTS2126" s="1"/>
      <c r="RTT2126" s="1"/>
      <c r="RTU2126" s="1"/>
      <c r="RTV2126" s="1"/>
      <c r="RTW2126" s="1"/>
      <c r="RTX2126" s="1"/>
      <c r="RTY2126" s="1"/>
      <c r="RTZ2126" s="1"/>
      <c r="RUA2126" s="1"/>
      <c r="RUB2126" s="1"/>
      <c r="RUC2126" s="1"/>
      <c r="RUD2126" s="1"/>
      <c r="RUE2126" s="1"/>
      <c r="RUF2126" s="1"/>
      <c r="RUG2126" s="1"/>
      <c r="RUH2126" s="1"/>
      <c r="RUI2126" s="1"/>
      <c r="RUJ2126" s="1"/>
      <c r="RUK2126" s="1"/>
      <c r="RUL2126" s="1"/>
      <c r="RUM2126" s="1"/>
      <c r="RUN2126" s="1"/>
      <c r="RUO2126" s="1"/>
      <c r="RUP2126" s="1"/>
      <c r="RUQ2126" s="1"/>
      <c r="RUR2126" s="1"/>
      <c r="RUS2126" s="1"/>
      <c r="RUT2126" s="1"/>
      <c r="RUU2126" s="1"/>
      <c r="RUV2126" s="1"/>
      <c r="RUW2126" s="1"/>
      <c r="RUX2126" s="1"/>
      <c r="RUY2126" s="1"/>
      <c r="RUZ2126" s="1"/>
      <c r="RVA2126" s="1"/>
      <c r="RVB2126" s="1"/>
      <c r="RVC2126" s="1"/>
      <c r="RVD2126" s="1"/>
      <c r="RVE2126" s="1"/>
      <c r="RVF2126" s="1"/>
      <c r="RVG2126" s="1"/>
      <c r="RVH2126" s="1"/>
      <c r="RVI2126" s="1"/>
      <c r="RVJ2126" s="1"/>
      <c r="RVK2126" s="1"/>
      <c r="RVL2126" s="1"/>
      <c r="RVM2126" s="1"/>
      <c r="RVN2126" s="1"/>
      <c r="RVO2126" s="1"/>
      <c r="RVP2126" s="1"/>
      <c r="RVQ2126" s="1"/>
      <c r="RVR2126" s="1"/>
      <c r="RVS2126" s="1"/>
      <c r="RVT2126" s="1"/>
      <c r="RVU2126" s="1"/>
      <c r="RVV2126" s="1"/>
      <c r="RVW2126" s="1"/>
      <c r="RVX2126" s="1"/>
      <c r="RVY2126" s="1"/>
      <c r="RVZ2126" s="1"/>
      <c r="RWA2126" s="1"/>
      <c r="RWB2126" s="1"/>
      <c r="RWC2126" s="1"/>
      <c r="RWD2126" s="1"/>
      <c r="RWE2126" s="1"/>
      <c r="RWF2126" s="1"/>
      <c r="RWG2126" s="1"/>
      <c r="RWH2126" s="1"/>
      <c r="RWI2126" s="1"/>
      <c r="RWJ2126" s="1"/>
      <c r="RWK2126" s="1"/>
      <c r="RWL2126" s="1"/>
      <c r="RWM2126" s="1"/>
      <c r="RWN2126" s="1"/>
      <c r="RWO2126" s="1"/>
      <c r="RWP2126" s="1"/>
      <c r="RWQ2126" s="1"/>
      <c r="RWR2126" s="1"/>
      <c r="RWS2126" s="1"/>
      <c r="RWT2126" s="1"/>
      <c r="RWU2126" s="1"/>
      <c r="RWV2126" s="1"/>
      <c r="RWW2126" s="1"/>
      <c r="RWX2126" s="1"/>
      <c r="RWY2126" s="1"/>
      <c r="RWZ2126" s="1"/>
      <c r="RXA2126" s="1"/>
      <c r="RXB2126" s="1"/>
      <c r="RXC2126" s="1"/>
      <c r="RXD2126" s="1"/>
      <c r="RXE2126" s="1"/>
      <c r="RXF2126" s="1"/>
      <c r="RXG2126" s="1"/>
      <c r="RXH2126" s="1"/>
      <c r="RXI2126" s="1"/>
      <c r="RXJ2126" s="1"/>
      <c r="RXK2126" s="1"/>
      <c r="RXL2126" s="1"/>
      <c r="RXM2126" s="1"/>
      <c r="RXN2126" s="1"/>
      <c r="RXO2126" s="1"/>
      <c r="RXP2126" s="1"/>
      <c r="RXQ2126" s="1"/>
      <c r="RXR2126" s="1"/>
      <c r="RXS2126" s="1"/>
      <c r="RXT2126" s="1"/>
      <c r="RXU2126" s="1"/>
      <c r="RXV2126" s="1"/>
      <c r="RXW2126" s="1"/>
      <c r="RXX2126" s="1"/>
      <c r="RXY2126" s="1"/>
      <c r="RXZ2126" s="1"/>
      <c r="RYA2126" s="1"/>
      <c r="RYB2126" s="1"/>
      <c r="RYC2126" s="1"/>
      <c r="RYD2126" s="1"/>
      <c r="RYE2126" s="1"/>
      <c r="RYF2126" s="1"/>
      <c r="RYG2126" s="1"/>
      <c r="RYH2126" s="1"/>
      <c r="RYI2126" s="1"/>
      <c r="RYJ2126" s="1"/>
      <c r="RYK2126" s="1"/>
      <c r="RYL2126" s="1"/>
      <c r="RYM2126" s="1"/>
      <c r="RYN2126" s="1"/>
      <c r="RYO2126" s="1"/>
      <c r="RYP2126" s="1"/>
      <c r="RYQ2126" s="1"/>
      <c r="RYR2126" s="1"/>
      <c r="RYS2126" s="1"/>
      <c r="RYT2126" s="1"/>
      <c r="RYU2126" s="1"/>
      <c r="RYV2126" s="1"/>
      <c r="RYW2126" s="1"/>
      <c r="RYX2126" s="1"/>
      <c r="RYY2126" s="1"/>
      <c r="RYZ2126" s="1"/>
      <c r="RZA2126" s="1"/>
      <c r="RZB2126" s="1"/>
      <c r="RZC2126" s="1"/>
      <c r="RZD2126" s="1"/>
      <c r="RZE2126" s="1"/>
      <c r="RZF2126" s="1"/>
      <c r="RZG2126" s="1"/>
      <c r="RZH2126" s="1"/>
      <c r="RZI2126" s="1"/>
      <c r="RZJ2126" s="1"/>
      <c r="RZK2126" s="1"/>
      <c r="RZL2126" s="1"/>
      <c r="RZM2126" s="1"/>
      <c r="RZN2126" s="1"/>
      <c r="RZO2126" s="1"/>
      <c r="RZP2126" s="1"/>
      <c r="RZQ2126" s="1"/>
      <c r="RZR2126" s="1"/>
      <c r="RZS2126" s="1"/>
      <c r="RZT2126" s="1"/>
      <c r="RZU2126" s="1"/>
      <c r="RZV2126" s="1"/>
      <c r="RZW2126" s="1"/>
      <c r="RZX2126" s="1"/>
      <c r="RZY2126" s="1"/>
      <c r="RZZ2126" s="1"/>
      <c r="SAA2126" s="1"/>
      <c r="SAB2126" s="1"/>
      <c r="SAC2126" s="1"/>
      <c r="SAD2126" s="1"/>
      <c r="SAE2126" s="1"/>
      <c r="SAF2126" s="1"/>
      <c r="SAG2126" s="1"/>
      <c r="SAH2126" s="1"/>
      <c r="SAI2126" s="1"/>
      <c r="SAJ2126" s="1"/>
      <c r="SAK2126" s="1"/>
      <c r="SAL2126" s="1"/>
      <c r="SAM2126" s="1"/>
      <c r="SAN2126" s="1"/>
      <c r="SAO2126" s="1"/>
      <c r="SAP2126" s="1"/>
      <c r="SAQ2126" s="1"/>
      <c r="SAR2126" s="1"/>
      <c r="SAS2126" s="1"/>
      <c r="SAT2126" s="1"/>
      <c r="SAU2126" s="1"/>
      <c r="SAV2126" s="1"/>
      <c r="SAW2126" s="1"/>
      <c r="SAX2126" s="1"/>
      <c r="SAY2126" s="1"/>
      <c r="SAZ2126" s="1"/>
      <c r="SBA2126" s="1"/>
      <c r="SBB2126" s="1"/>
      <c r="SBC2126" s="1"/>
      <c r="SBD2126" s="1"/>
      <c r="SBE2126" s="1"/>
      <c r="SBF2126" s="1"/>
      <c r="SBG2126" s="1"/>
      <c r="SBH2126" s="1"/>
      <c r="SBI2126" s="1"/>
      <c r="SBJ2126" s="1"/>
      <c r="SBK2126" s="1"/>
      <c r="SBL2126" s="1"/>
      <c r="SBM2126" s="1"/>
      <c r="SBN2126" s="1"/>
      <c r="SBO2126" s="1"/>
      <c r="SBP2126" s="1"/>
      <c r="SBQ2126" s="1"/>
      <c r="SBR2126" s="1"/>
      <c r="SBS2126" s="1"/>
      <c r="SBT2126" s="1"/>
      <c r="SBU2126" s="1"/>
      <c r="SBV2126" s="1"/>
      <c r="SBW2126" s="1"/>
      <c r="SBX2126" s="1"/>
      <c r="SBY2126" s="1"/>
      <c r="SBZ2126" s="1"/>
      <c r="SCA2126" s="1"/>
      <c r="SCB2126" s="1"/>
      <c r="SCC2126" s="1"/>
      <c r="SCD2126" s="1"/>
      <c r="SCE2126" s="1"/>
      <c r="SCF2126" s="1"/>
      <c r="SCG2126" s="1"/>
      <c r="SCH2126" s="1"/>
      <c r="SCI2126" s="1"/>
      <c r="SCJ2126" s="1"/>
      <c r="SCK2126" s="1"/>
      <c r="SCL2126" s="1"/>
      <c r="SCM2126" s="1"/>
      <c r="SCN2126" s="1"/>
      <c r="SCO2126" s="1"/>
      <c r="SCP2126" s="1"/>
      <c r="SCQ2126" s="1"/>
      <c r="SCR2126" s="1"/>
      <c r="SCS2126" s="1"/>
      <c r="SCT2126" s="1"/>
      <c r="SCU2126" s="1"/>
      <c r="SCV2126" s="1"/>
      <c r="SCW2126" s="1"/>
      <c r="SCX2126" s="1"/>
      <c r="SCY2126" s="1"/>
      <c r="SCZ2126" s="1"/>
      <c r="SDA2126" s="1"/>
      <c r="SDB2126" s="1"/>
      <c r="SDC2126" s="1"/>
      <c r="SDD2126" s="1"/>
      <c r="SDE2126" s="1"/>
      <c r="SDF2126" s="1"/>
      <c r="SDG2126" s="1"/>
      <c r="SDH2126" s="1"/>
      <c r="SDI2126" s="1"/>
      <c r="SDJ2126" s="1"/>
      <c r="SDK2126" s="1"/>
      <c r="SDL2126" s="1"/>
      <c r="SDM2126" s="1"/>
      <c r="SDN2126" s="1"/>
      <c r="SDO2126" s="1"/>
      <c r="SDP2126" s="1"/>
      <c r="SDQ2126" s="1"/>
      <c r="SDR2126" s="1"/>
      <c r="SDS2126" s="1"/>
      <c r="SDT2126" s="1"/>
      <c r="SDU2126" s="1"/>
      <c r="SDV2126" s="1"/>
      <c r="SDW2126" s="1"/>
      <c r="SDX2126" s="1"/>
      <c r="SDY2126" s="1"/>
      <c r="SDZ2126" s="1"/>
      <c r="SEA2126" s="1"/>
      <c r="SEB2126" s="1"/>
      <c r="SEC2126" s="1"/>
      <c r="SED2126" s="1"/>
      <c r="SEE2126" s="1"/>
      <c r="SEF2126" s="1"/>
      <c r="SEG2126" s="1"/>
      <c r="SEH2126" s="1"/>
      <c r="SEI2126" s="1"/>
      <c r="SEJ2126" s="1"/>
      <c r="SEK2126" s="1"/>
      <c r="SEL2126" s="1"/>
      <c r="SEM2126" s="1"/>
      <c r="SEN2126" s="1"/>
      <c r="SEO2126" s="1"/>
      <c r="SEP2126" s="1"/>
      <c r="SEQ2126" s="1"/>
      <c r="SER2126" s="1"/>
      <c r="SES2126" s="1"/>
      <c r="SET2126" s="1"/>
      <c r="SEU2126" s="1"/>
      <c r="SEV2126" s="1"/>
      <c r="SEW2126" s="1"/>
      <c r="SEX2126" s="1"/>
      <c r="SEY2126" s="1"/>
      <c r="SEZ2126" s="1"/>
      <c r="SFA2126" s="1"/>
      <c r="SFB2126" s="1"/>
      <c r="SFC2126" s="1"/>
      <c r="SFD2126" s="1"/>
      <c r="SFE2126" s="1"/>
      <c r="SFF2126" s="1"/>
      <c r="SFG2126" s="1"/>
      <c r="SFH2126" s="1"/>
      <c r="SFI2126" s="1"/>
      <c r="SFJ2126" s="1"/>
      <c r="SFK2126" s="1"/>
      <c r="SFL2126" s="1"/>
      <c r="SFM2126" s="1"/>
      <c r="SFN2126" s="1"/>
      <c r="SFO2126" s="1"/>
      <c r="SFP2126" s="1"/>
      <c r="SFQ2126" s="1"/>
      <c r="SFR2126" s="1"/>
      <c r="SFS2126" s="1"/>
      <c r="SFT2126" s="1"/>
      <c r="SFU2126" s="1"/>
      <c r="SFV2126" s="1"/>
      <c r="SFW2126" s="1"/>
      <c r="SFX2126" s="1"/>
      <c r="SFY2126" s="1"/>
      <c r="SFZ2126" s="1"/>
      <c r="SGA2126" s="1"/>
      <c r="SGB2126" s="1"/>
      <c r="SGC2126" s="1"/>
      <c r="SGD2126" s="1"/>
      <c r="SGE2126" s="1"/>
      <c r="SGF2126" s="1"/>
      <c r="SGG2126" s="1"/>
      <c r="SGH2126" s="1"/>
      <c r="SGI2126" s="1"/>
      <c r="SGJ2126" s="1"/>
      <c r="SGK2126" s="1"/>
      <c r="SGL2126" s="1"/>
      <c r="SGM2126" s="1"/>
      <c r="SGN2126" s="1"/>
      <c r="SGO2126" s="1"/>
      <c r="SGP2126" s="1"/>
      <c r="SGQ2126" s="1"/>
      <c r="SGR2126" s="1"/>
      <c r="SGS2126" s="1"/>
      <c r="SGT2126" s="1"/>
      <c r="SGU2126" s="1"/>
      <c r="SGV2126" s="1"/>
      <c r="SGW2126" s="1"/>
      <c r="SGX2126" s="1"/>
      <c r="SGY2126" s="1"/>
      <c r="SGZ2126" s="1"/>
      <c r="SHA2126" s="1"/>
      <c r="SHB2126" s="1"/>
      <c r="SHC2126" s="1"/>
      <c r="SHD2126" s="1"/>
      <c r="SHE2126" s="1"/>
      <c r="SHF2126" s="1"/>
      <c r="SHG2126" s="1"/>
      <c r="SHH2126" s="1"/>
      <c r="SHI2126" s="1"/>
      <c r="SHJ2126" s="1"/>
      <c r="SHK2126" s="1"/>
      <c r="SHL2126" s="1"/>
      <c r="SHM2126" s="1"/>
      <c r="SHN2126" s="1"/>
      <c r="SHO2126" s="1"/>
      <c r="SHP2126" s="1"/>
      <c r="SHQ2126" s="1"/>
      <c r="SHR2126" s="1"/>
      <c r="SHS2126" s="1"/>
      <c r="SHT2126" s="1"/>
      <c r="SHU2126" s="1"/>
      <c r="SHV2126" s="1"/>
      <c r="SHW2126" s="1"/>
      <c r="SHX2126" s="1"/>
      <c r="SHY2126" s="1"/>
      <c r="SHZ2126" s="1"/>
      <c r="SIA2126" s="1"/>
      <c r="SIB2126" s="1"/>
      <c r="SIC2126" s="1"/>
      <c r="SID2126" s="1"/>
      <c r="SIE2126" s="1"/>
      <c r="SIF2126" s="1"/>
      <c r="SIG2126" s="1"/>
      <c r="SIH2126" s="1"/>
      <c r="SII2126" s="1"/>
      <c r="SIJ2126" s="1"/>
      <c r="SIK2126" s="1"/>
      <c r="SIL2126" s="1"/>
      <c r="SIM2126" s="1"/>
      <c r="SIN2126" s="1"/>
      <c r="SIO2126" s="1"/>
      <c r="SIP2126" s="1"/>
      <c r="SIQ2126" s="1"/>
      <c r="SIR2126" s="1"/>
      <c r="SIS2126" s="1"/>
      <c r="SIT2126" s="1"/>
      <c r="SIU2126" s="1"/>
      <c r="SIV2126" s="1"/>
      <c r="SIW2126" s="1"/>
      <c r="SIX2126" s="1"/>
      <c r="SIY2126" s="1"/>
      <c r="SIZ2126" s="1"/>
      <c r="SJA2126" s="1"/>
      <c r="SJB2126" s="1"/>
      <c r="SJC2126" s="1"/>
      <c r="SJD2126" s="1"/>
      <c r="SJE2126" s="1"/>
      <c r="SJF2126" s="1"/>
      <c r="SJG2126" s="1"/>
      <c r="SJH2126" s="1"/>
      <c r="SJI2126" s="1"/>
      <c r="SJJ2126" s="1"/>
      <c r="SJK2126" s="1"/>
      <c r="SJL2126" s="1"/>
      <c r="SJM2126" s="1"/>
      <c r="SJN2126" s="1"/>
      <c r="SJO2126" s="1"/>
      <c r="SJP2126" s="1"/>
      <c r="SJQ2126" s="1"/>
      <c r="SJR2126" s="1"/>
      <c r="SJS2126" s="1"/>
      <c r="SJT2126" s="1"/>
      <c r="SJU2126" s="1"/>
      <c r="SJV2126" s="1"/>
      <c r="SJW2126" s="1"/>
      <c r="SJX2126" s="1"/>
      <c r="SJY2126" s="1"/>
      <c r="SJZ2126" s="1"/>
      <c r="SKA2126" s="1"/>
      <c r="SKB2126" s="1"/>
      <c r="SKC2126" s="1"/>
      <c r="SKD2126" s="1"/>
      <c r="SKE2126" s="1"/>
      <c r="SKF2126" s="1"/>
      <c r="SKG2126" s="1"/>
      <c r="SKH2126" s="1"/>
      <c r="SKI2126" s="1"/>
      <c r="SKJ2126" s="1"/>
      <c r="SKK2126" s="1"/>
      <c r="SKL2126" s="1"/>
      <c r="SKM2126" s="1"/>
      <c r="SKN2126" s="1"/>
      <c r="SKO2126" s="1"/>
      <c r="SKP2126" s="1"/>
      <c r="SKQ2126" s="1"/>
      <c r="SKR2126" s="1"/>
      <c r="SKS2126" s="1"/>
      <c r="SKT2126" s="1"/>
      <c r="SKU2126" s="1"/>
      <c r="SKV2126" s="1"/>
      <c r="SKW2126" s="1"/>
      <c r="SKX2126" s="1"/>
      <c r="SKY2126" s="1"/>
      <c r="SKZ2126" s="1"/>
      <c r="SLA2126" s="1"/>
      <c r="SLB2126" s="1"/>
      <c r="SLC2126" s="1"/>
      <c r="SLD2126" s="1"/>
      <c r="SLE2126" s="1"/>
      <c r="SLF2126" s="1"/>
      <c r="SLG2126" s="1"/>
      <c r="SLH2126" s="1"/>
      <c r="SLI2126" s="1"/>
      <c r="SLJ2126" s="1"/>
      <c r="SLK2126" s="1"/>
      <c r="SLL2126" s="1"/>
      <c r="SLM2126" s="1"/>
      <c r="SLN2126" s="1"/>
      <c r="SLO2126" s="1"/>
      <c r="SLP2126" s="1"/>
      <c r="SLQ2126" s="1"/>
      <c r="SLR2126" s="1"/>
      <c r="SLS2126" s="1"/>
      <c r="SLT2126" s="1"/>
      <c r="SLU2126" s="1"/>
      <c r="SLV2126" s="1"/>
      <c r="SLW2126" s="1"/>
      <c r="SLX2126" s="1"/>
      <c r="SLY2126" s="1"/>
      <c r="SLZ2126" s="1"/>
      <c r="SMA2126" s="1"/>
      <c r="SMB2126" s="1"/>
      <c r="SMC2126" s="1"/>
      <c r="SMD2126" s="1"/>
      <c r="SME2126" s="1"/>
      <c r="SMF2126" s="1"/>
      <c r="SMG2126" s="1"/>
      <c r="SMH2126" s="1"/>
      <c r="SMI2126" s="1"/>
      <c r="SMJ2126" s="1"/>
      <c r="SMK2126" s="1"/>
      <c r="SML2126" s="1"/>
      <c r="SMM2126" s="1"/>
      <c r="SMN2126" s="1"/>
      <c r="SMO2126" s="1"/>
      <c r="SMP2126" s="1"/>
      <c r="SMQ2126" s="1"/>
      <c r="SMR2126" s="1"/>
      <c r="SMS2126" s="1"/>
      <c r="SMT2126" s="1"/>
      <c r="SMU2126" s="1"/>
      <c r="SMV2126" s="1"/>
      <c r="SMW2126" s="1"/>
      <c r="SMX2126" s="1"/>
      <c r="SMY2126" s="1"/>
      <c r="SMZ2126" s="1"/>
      <c r="SNA2126" s="1"/>
      <c r="SNB2126" s="1"/>
      <c r="SNC2126" s="1"/>
      <c r="SND2126" s="1"/>
      <c r="SNE2126" s="1"/>
      <c r="SNF2126" s="1"/>
      <c r="SNG2126" s="1"/>
      <c r="SNH2126" s="1"/>
      <c r="SNI2126" s="1"/>
      <c r="SNJ2126" s="1"/>
      <c r="SNK2126" s="1"/>
      <c r="SNL2126" s="1"/>
      <c r="SNM2126" s="1"/>
      <c r="SNN2126" s="1"/>
      <c r="SNO2126" s="1"/>
      <c r="SNP2126" s="1"/>
      <c r="SNQ2126" s="1"/>
      <c r="SNR2126" s="1"/>
      <c r="SNS2126" s="1"/>
      <c r="SNT2126" s="1"/>
      <c r="SNU2126" s="1"/>
      <c r="SNV2126" s="1"/>
      <c r="SNW2126" s="1"/>
      <c r="SNX2126" s="1"/>
      <c r="SNY2126" s="1"/>
      <c r="SNZ2126" s="1"/>
      <c r="SOA2126" s="1"/>
      <c r="SOB2126" s="1"/>
      <c r="SOC2126" s="1"/>
      <c r="SOD2126" s="1"/>
      <c r="SOE2126" s="1"/>
      <c r="SOF2126" s="1"/>
      <c r="SOG2126" s="1"/>
      <c r="SOH2126" s="1"/>
      <c r="SOI2126" s="1"/>
      <c r="SOJ2126" s="1"/>
      <c r="SOK2126" s="1"/>
      <c r="SOL2126" s="1"/>
      <c r="SOM2126" s="1"/>
      <c r="SON2126" s="1"/>
      <c r="SOO2126" s="1"/>
      <c r="SOP2126" s="1"/>
      <c r="SOQ2126" s="1"/>
      <c r="SOR2126" s="1"/>
      <c r="SOS2126" s="1"/>
      <c r="SOT2126" s="1"/>
      <c r="SOU2126" s="1"/>
      <c r="SOV2126" s="1"/>
      <c r="SOW2126" s="1"/>
      <c r="SOX2126" s="1"/>
      <c r="SOY2126" s="1"/>
      <c r="SOZ2126" s="1"/>
      <c r="SPA2126" s="1"/>
      <c r="SPB2126" s="1"/>
      <c r="SPC2126" s="1"/>
      <c r="SPD2126" s="1"/>
      <c r="SPE2126" s="1"/>
      <c r="SPF2126" s="1"/>
      <c r="SPG2126" s="1"/>
      <c r="SPH2126" s="1"/>
      <c r="SPI2126" s="1"/>
      <c r="SPJ2126" s="1"/>
      <c r="SPK2126" s="1"/>
      <c r="SPL2126" s="1"/>
      <c r="SPM2126" s="1"/>
      <c r="SPN2126" s="1"/>
      <c r="SPO2126" s="1"/>
      <c r="SPP2126" s="1"/>
      <c r="SPQ2126" s="1"/>
      <c r="SPR2126" s="1"/>
      <c r="SPS2126" s="1"/>
      <c r="SPT2126" s="1"/>
      <c r="SPU2126" s="1"/>
      <c r="SPV2126" s="1"/>
      <c r="SPW2126" s="1"/>
      <c r="SPX2126" s="1"/>
      <c r="SPY2126" s="1"/>
      <c r="SPZ2126" s="1"/>
      <c r="SQA2126" s="1"/>
      <c r="SQB2126" s="1"/>
      <c r="SQC2126" s="1"/>
      <c r="SQD2126" s="1"/>
      <c r="SQE2126" s="1"/>
      <c r="SQF2126" s="1"/>
      <c r="SQG2126" s="1"/>
      <c r="SQH2126" s="1"/>
      <c r="SQI2126" s="1"/>
      <c r="SQJ2126" s="1"/>
      <c r="SQK2126" s="1"/>
      <c r="SQL2126" s="1"/>
      <c r="SQM2126" s="1"/>
      <c r="SQN2126" s="1"/>
      <c r="SQO2126" s="1"/>
      <c r="SQP2126" s="1"/>
      <c r="SQQ2126" s="1"/>
      <c r="SQR2126" s="1"/>
      <c r="SQS2126" s="1"/>
      <c r="SQT2126" s="1"/>
      <c r="SQU2126" s="1"/>
      <c r="SQV2126" s="1"/>
      <c r="SQW2126" s="1"/>
      <c r="SQX2126" s="1"/>
      <c r="SQY2126" s="1"/>
      <c r="SQZ2126" s="1"/>
      <c r="SRA2126" s="1"/>
      <c r="SRB2126" s="1"/>
      <c r="SRC2126" s="1"/>
      <c r="SRD2126" s="1"/>
      <c r="SRE2126" s="1"/>
      <c r="SRF2126" s="1"/>
      <c r="SRG2126" s="1"/>
      <c r="SRH2126" s="1"/>
      <c r="SRI2126" s="1"/>
      <c r="SRJ2126" s="1"/>
      <c r="SRK2126" s="1"/>
      <c r="SRL2126" s="1"/>
      <c r="SRM2126" s="1"/>
      <c r="SRN2126" s="1"/>
      <c r="SRO2126" s="1"/>
      <c r="SRP2126" s="1"/>
      <c r="SRQ2126" s="1"/>
      <c r="SRR2126" s="1"/>
      <c r="SRS2126" s="1"/>
      <c r="SRT2126" s="1"/>
      <c r="SRU2126" s="1"/>
      <c r="SRV2126" s="1"/>
      <c r="SRW2126" s="1"/>
      <c r="SRX2126" s="1"/>
      <c r="SRY2126" s="1"/>
      <c r="SRZ2126" s="1"/>
      <c r="SSA2126" s="1"/>
      <c r="SSB2126" s="1"/>
      <c r="SSC2126" s="1"/>
      <c r="SSD2126" s="1"/>
      <c r="SSE2126" s="1"/>
      <c r="SSF2126" s="1"/>
      <c r="SSG2126" s="1"/>
      <c r="SSH2126" s="1"/>
      <c r="SSI2126" s="1"/>
      <c r="SSJ2126" s="1"/>
      <c r="SSK2126" s="1"/>
      <c r="SSL2126" s="1"/>
      <c r="SSM2126" s="1"/>
      <c r="SSN2126" s="1"/>
      <c r="SSO2126" s="1"/>
      <c r="SSP2126" s="1"/>
      <c r="SSQ2126" s="1"/>
      <c r="SSR2126" s="1"/>
      <c r="SSS2126" s="1"/>
      <c r="SST2126" s="1"/>
      <c r="SSU2126" s="1"/>
      <c r="SSV2126" s="1"/>
      <c r="SSW2126" s="1"/>
      <c r="SSX2126" s="1"/>
      <c r="SSY2126" s="1"/>
      <c r="SSZ2126" s="1"/>
      <c r="STA2126" s="1"/>
      <c r="STB2126" s="1"/>
      <c r="STC2126" s="1"/>
      <c r="STD2126" s="1"/>
      <c r="STE2126" s="1"/>
      <c r="STF2126" s="1"/>
      <c r="STG2126" s="1"/>
      <c r="STH2126" s="1"/>
      <c r="STI2126" s="1"/>
      <c r="STJ2126" s="1"/>
      <c r="STK2126" s="1"/>
      <c r="STL2126" s="1"/>
      <c r="STM2126" s="1"/>
      <c r="STN2126" s="1"/>
      <c r="STO2126" s="1"/>
      <c r="STP2126" s="1"/>
      <c r="STQ2126" s="1"/>
      <c r="STR2126" s="1"/>
      <c r="STS2126" s="1"/>
      <c r="STT2126" s="1"/>
      <c r="STU2126" s="1"/>
      <c r="STV2126" s="1"/>
      <c r="STW2126" s="1"/>
      <c r="STX2126" s="1"/>
      <c r="STY2126" s="1"/>
      <c r="STZ2126" s="1"/>
      <c r="SUA2126" s="1"/>
      <c r="SUB2126" s="1"/>
      <c r="SUC2126" s="1"/>
      <c r="SUD2126" s="1"/>
      <c r="SUE2126" s="1"/>
      <c r="SUF2126" s="1"/>
      <c r="SUG2126" s="1"/>
      <c r="SUH2126" s="1"/>
      <c r="SUI2126" s="1"/>
      <c r="SUJ2126" s="1"/>
      <c r="SUK2126" s="1"/>
      <c r="SUL2126" s="1"/>
      <c r="SUM2126" s="1"/>
      <c r="SUN2126" s="1"/>
      <c r="SUO2126" s="1"/>
      <c r="SUP2126" s="1"/>
      <c r="SUQ2126" s="1"/>
      <c r="SUR2126" s="1"/>
      <c r="SUS2126" s="1"/>
      <c r="SUT2126" s="1"/>
      <c r="SUU2126" s="1"/>
      <c r="SUV2126" s="1"/>
      <c r="SUW2126" s="1"/>
      <c r="SUX2126" s="1"/>
      <c r="SUY2126" s="1"/>
      <c r="SUZ2126" s="1"/>
      <c r="SVA2126" s="1"/>
      <c r="SVB2126" s="1"/>
      <c r="SVC2126" s="1"/>
      <c r="SVD2126" s="1"/>
      <c r="SVE2126" s="1"/>
      <c r="SVF2126" s="1"/>
      <c r="SVG2126" s="1"/>
      <c r="SVH2126" s="1"/>
      <c r="SVI2126" s="1"/>
      <c r="SVJ2126" s="1"/>
      <c r="SVK2126" s="1"/>
      <c r="SVL2126" s="1"/>
      <c r="SVM2126" s="1"/>
      <c r="SVN2126" s="1"/>
      <c r="SVO2126" s="1"/>
      <c r="SVP2126" s="1"/>
      <c r="SVQ2126" s="1"/>
      <c r="SVR2126" s="1"/>
      <c r="SVS2126" s="1"/>
      <c r="SVT2126" s="1"/>
      <c r="SVU2126" s="1"/>
      <c r="SVV2126" s="1"/>
      <c r="SVW2126" s="1"/>
      <c r="SVX2126" s="1"/>
      <c r="SVY2126" s="1"/>
      <c r="SVZ2126" s="1"/>
      <c r="SWA2126" s="1"/>
      <c r="SWB2126" s="1"/>
      <c r="SWC2126" s="1"/>
      <c r="SWD2126" s="1"/>
      <c r="SWE2126" s="1"/>
      <c r="SWF2126" s="1"/>
      <c r="SWG2126" s="1"/>
      <c r="SWH2126" s="1"/>
      <c r="SWI2126" s="1"/>
      <c r="SWJ2126" s="1"/>
      <c r="SWK2126" s="1"/>
      <c r="SWL2126" s="1"/>
      <c r="SWM2126" s="1"/>
      <c r="SWN2126" s="1"/>
      <c r="SWO2126" s="1"/>
      <c r="SWP2126" s="1"/>
      <c r="SWQ2126" s="1"/>
      <c r="SWR2126" s="1"/>
      <c r="SWS2126" s="1"/>
      <c r="SWT2126" s="1"/>
      <c r="SWU2126" s="1"/>
      <c r="SWV2126" s="1"/>
      <c r="SWW2126" s="1"/>
      <c r="SWX2126" s="1"/>
      <c r="SWY2126" s="1"/>
      <c r="SWZ2126" s="1"/>
      <c r="SXA2126" s="1"/>
      <c r="SXB2126" s="1"/>
      <c r="SXC2126" s="1"/>
      <c r="SXD2126" s="1"/>
      <c r="SXE2126" s="1"/>
      <c r="SXF2126" s="1"/>
      <c r="SXG2126" s="1"/>
      <c r="SXH2126" s="1"/>
      <c r="SXI2126" s="1"/>
      <c r="SXJ2126" s="1"/>
      <c r="SXK2126" s="1"/>
      <c r="SXL2126" s="1"/>
      <c r="SXM2126" s="1"/>
      <c r="SXN2126" s="1"/>
      <c r="SXO2126" s="1"/>
      <c r="SXP2126" s="1"/>
      <c r="SXQ2126" s="1"/>
      <c r="SXR2126" s="1"/>
      <c r="SXS2126" s="1"/>
      <c r="SXT2126" s="1"/>
      <c r="SXU2126" s="1"/>
      <c r="SXV2126" s="1"/>
      <c r="SXW2126" s="1"/>
      <c r="SXX2126" s="1"/>
      <c r="SXY2126" s="1"/>
      <c r="SXZ2126" s="1"/>
      <c r="SYA2126" s="1"/>
      <c r="SYB2126" s="1"/>
      <c r="SYC2126" s="1"/>
      <c r="SYD2126" s="1"/>
      <c r="SYE2126" s="1"/>
      <c r="SYF2126" s="1"/>
      <c r="SYG2126" s="1"/>
      <c r="SYH2126" s="1"/>
      <c r="SYI2126" s="1"/>
      <c r="SYJ2126" s="1"/>
      <c r="SYK2126" s="1"/>
      <c r="SYL2126" s="1"/>
      <c r="SYM2126" s="1"/>
      <c r="SYN2126" s="1"/>
      <c r="SYO2126" s="1"/>
      <c r="SYP2126" s="1"/>
      <c r="SYQ2126" s="1"/>
      <c r="SYR2126" s="1"/>
      <c r="SYS2126" s="1"/>
      <c r="SYT2126" s="1"/>
      <c r="SYU2126" s="1"/>
      <c r="SYV2126" s="1"/>
      <c r="SYW2126" s="1"/>
      <c r="SYX2126" s="1"/>
      <c r="SYY2126" s="1"/>
      <c r="SYZ2126" s="1"/>
      <c r="SZA2126" s="1"/>
      <c r="SZB2126" s="1"/>
      <c r="SZC2126" s="1"/>
      <c r="SZD2126" s="1"/>
      <c r="SZE2126" s="1"/>
      <c r="SZF2126" s="1"/>
      <c r="SZG2126" s="1"/>
      <c r="SZH2126" s="1"/>
      <c r="SZI2126" s="1"/>
      <c r="SZJ2126" s="1"/>
      <c r="SZK2126" s="1"/>
      <c r="SZL2126" s="1"/>
      <c r="SZM2126" s="1"/>
      <c r="SZN2126" s="1"/>
      <c r="SZO2126" s="1"/>
      <c r="SZP2126" s="1"/>
      <c r="SZQ2126" s="1"/>
      <c r="SZR2126" s="1"/>
      <c r="SZS2126" s="1"/>
      <c r="SZT2126" s="1"/>
      <c r="SZU2126" s="1"/>
      <c r="SZV2126" s="1"/>
      <c r="SZW2126" s="1"/>
      <c r="SZX2126" s="1"/>
      <c r="SZY2126" s="1"/>
      <c r="SZZ2126" s="1"/>
      <c r="TAA2126" s="1"/>
      <c r="TAB2126" s="1"/>
      <c r="TAC2126" s="1"/>
      <c r="TAD2126" s="1"/>
      <c r="TAE2126" s="1"/>
      <c r="TAF2126" s="1"/>
      <c r="TAG2126" s="1"/>
      <c r="TAH2126" s="1"/>
      <c r="TAI2126" s="1"/>
      <c r="TAJ2126" s="1"/>
      <c r="TAK2126" s="1"/>
      <c r="TAL2126" s="1"/>
      <c r="TAM2126" s="1"/>
      <c r="TAN2126" s="1"/>
      <c r="TAO2126" s="1"/>
      <c r="TAP2126" s="1"/>
      <c r="TAQ2126" s="1"/>
      <c r="TAR2126" s="1"/>
      <c r="TAS2126" s="1"/>
      <c r="TAT2126" s="1"/>
      <c r="TAU2126" s="1"/>
      <c r="TAV2126" s="1"/>
      <c r="TAW2126" s="1"/>
      <c r="TAX2126" s="1"/>
      <c r="TAY2126" s="1"/>
      <c r="TAZ2126" s="1"/>
      <c r="TBA2126" s="1"/>
      <c r="TBB2126" s="1"/>
      <c r="TBC2126" s="1"/>
      <c r="TBD2126" s="1"/>
      <c r="TBE2126" s="1"/>
      <c r="TBF2126" s="1"/>
      <c r="TBG2126" s="1"/>
      <c r="TBH2126" s="1"/>
      <c r="TBI2126" s="1"/>
      <c r="TBJ2126" s="1"/>
      <c r="TBK2126" s="1"/>
      <c r="TBL2126" s="1"/>
      <c r="TBM2126" s="1"/>
      <c r="TBN2126" s="1"/>
      <c r="TBO2126" s="1"/>
      <c r="TBP2126" s="1"/>
      <c r="TBQ2126" s="1"/>
      <c r="TBR2126" s="1"/>
      <c r="TBS2126" s="1"/>
      <c r="TBT2126" s="1"/>
      <c r="TBU2126" s="1"/>
      <c r="TBV2126" s="1"/>
      <c r="TBW2126" s="1"/>
      <c r="TBX2126" s="1"/>
      <c r="TBY2126" s="1"/>
      <c r="TBZ2126" s="1"/>
      <c r="TCA2126" s="1"/>
      <c r="TCB2126" s="1"/>
      <c r="TCC2126" s="1"/>
      <c r="TCD2126" s="1"/>
      <c r="TCE2126" s="1"/>
      <c r="TCF2126" s="1"/>
      <c r="TCG2126" s="1"/>
      <c r="TCH2126" s="1"/>
      <c r="TCI2126" s="1"/>
      <c r="TCJ2126" s="1"/>
      <c r="TCK2126" s="1"/>
      <c r="TCL2126" s="1"/>
      <c r="TCM2126" s="1"/>
      <c r="TCN2126" s="1"/>
      <c r="TCO2126" s="1"/>
      <c r="TCP2126" s="1"/>
      <c r="TCQ2126" s="1"/>
      <c r="TCR2126" s="1"/>
      <c r="TCS2126" s="1"/>
      <c r="TCT2126" s="1"/>
      <c r="TCU2126" s="1"/>
      <c r="TCV2126" s="1"/>
      <c r="TCW2126" s="1"/>
      <c r="TCX2126" s="1"/>
      <c r="TCY2126" s="1"/>
      <c r="TCZ2126" s="1"/>
      <c r="TDA2126" s="1"/>
      <c r="TDB2126" s="1"/>
      <c r="TDC2126" s="1"/>
      <c r="TDD2126" s="1"/>
      <c r="TDE2126" s="1"/>
      <c r="TDF2126" s="1"/>
      <c r="TDG2126" s="1"/>
      <c r="TDH2126" s="1"/>
      <c r="TDI2126" s="1"/>
      <c r="TDJ2126" s="1"/>
      <c r="TDK2126" s="1"/>
      <c r="TDL2126" s="1"/>
      <c r="TDM2126" s="1"/>
      <c r="TDN2126" s="1"/>
      <c r="TDO2126" s="1"/>
      <c r="TDP2126" s="1"/>
      <c r="TDQ2126" s="1"/>
      <c r="TDR2126" s="1"/>
      <c r="TDS2126" s="1"/>
      <c r="TDT2126" s="1"/>
      <c r="TDU2126" s="1"/>
      <c r="TDV2126" s="1"/>
      <c r="TDW2126" s="1"/>
      <c r="TDX2126" s="1"/>
      <c r="TDY2126" s="1"/>
      <c r="TDZ2126" s="1"/>
      <c r="TEA2126" s="1"/>
      <c r="TEB2126" s="1"/>
      <c r="TEC2126" s="1"/>
      <c r="TED2126" s="1"/>
      <c r="TEE2126" s="1"/>
      <c r="TEF2126" s="1"/>
      <c r="TEG2126" s="1"/>
      <c r="TEH2126" s="1"/>
      <c r="TEI2126" s="1"/>
      <c r="TEJ2126" s="1"/>
      <c r="TEK2126" s="1"/>
      <c r="TEL2126" s="1"/>
      <c r="TEM2126" s="1"/>
      <c r="TEN2126" s="1"/>
      <c r="TEO2126" s="1"/>
      <c r="TEP2126" s="1"/>
      <c r="TEQ2126" s="1"/>
      <c r="TER2126" s="1"/>
      <c r="TES2126" s="1"/>
      <c r="TET2126" s="1"/>
      <c r="TEU2126" s="1"/>
      <c r="TEV2126" s="1"/>
      <c r="TEW2126" s="1"/>
      <c r="TEX2126" s="1"/>
      <c r="TEY2126" s="1"/>
      <c r="TEZ2126" s="1"/>
      <c r="TFA2126" s="1"/>
      <c r="TFB2126" s="1"/>
      <c r="TFC2126" s="1"/>
      <c r="TFD2126" s="1"/>
      <c r="TFE2126" s="1"/>
      <c r="TFF2126" s="1"/>
      <c r="TFG2126" s="1"/>
      <c r="TFH2126" s="1"/>
      <c r="TFI2126" s="1"/>
      <c r="TFJ2126" s="1"/>
      <c r="TFK2126" s="1"/>
      <c r="TFL2126" s="1"/>
      <c r="TFM2126" s="1"/>
      <c r="TFN2126" s="1"/>
      <c r="TFO2126" s="1"/>
      <c r="TFP2126" s="1"/>
      <c r="TFQ2126" s="1"/>
      <c r="TFR2126" s="1"/>
      <c r="TFS2126" s="1"/>
      <c r="TFT2126" s="1"/>
      <c r="TFU2126" s="1"/>
      <c r="TFV2126" s="1"/>
      <c r="TFW2126" s="1"/>
      <c r="TFX2126" s="1"/>
      <c r="TFY2126" s="1"/>
      <c r="TFZ2126" s="1"/>
      <c r="TGA2126" s="1"/>
      <c r="TGB2126" s="1"/>
      <c r="TGC2126" s="1"/>
      <c r="TGD2126" s="1"/>
      <c r="TGE2126" s="1"/>
      <c r="TGF2126" s="1"/>
      <c r="TGG2126" s="1"/>
      <c r="TGH2126" s="1"/>
      <c r="TGI2126" s="1"/>
      <c r="TGJ2126" s="1"/>
      <c r="TGK2126" s="1"/>
      <c r="TGL2126" s="1"/>
      <c r="TGM2126" s="1"/>
      <c r="TGN2126" s="1"/>
      <c r="TGO2126" s="1"/>
      <c r="TGP2126" s="1"/>
      <c r="TGQ2126" s="1"/>
      <c r="TGR2126" s="1"/>
      <c r="TGS2126" s="1"/>
      <c r="TGT2126" s="1"/>
      <c r="TGU2126" s="1"/>
      <c r="TGV2126" s="1"/>
      <c r="TGW2126" s="1"/>
      <c r="TGX2126" s="1"/>
      <c r="TGY2126" s="1"/>
      <c r="TGZ2126" s="1"/>
      <c r="THA2126" s="1"/>
      <c r="THB2126" s="1"/>
      <c r="THC2126" s="1"/>
      <c r="THD2126" s="1"/>
      <c r="THE2126" s="1"/>
      <c r="THF2126" s="1"/>
      <c r="THG2126" s="1"/>
      <c r="THH2126" s="1"/>
      <c r="THI2126" s="1"/>
      <c r="THJ2126" s="1"/>
      <c r="THK2126" s="1"/>
      <c r="THL2126" s="1"/>
      <c r="THM2126" s="1"/>
      <c r="THN2126" s="1"/>
      <c r="THO2126" s="1"/>
      <c r="THP2126" s="1"/>
      <c r="THQ2126" s="1"/>
      <c r="THR2126" s="1"/>
      <c r="THS2126" s="1"/>
      <c r="THT2126" s="1"/>
      <c r="THU2126" s="1"/>
      <c r="THV2126" s="1"/>
      <c r="THW2126" s="1"/>
      <c r="THX2126" s="1"/>
      <c r="THY2126" s="1"/>
      <c r="THZ2126" s="1"/>
      <c r="TIA2126" s="1"/>
      <c r="TIB2126" s="1"/>
      <c r="TIC2126" s="1"/>
      <c r="TID2126" s="1"/>
      <c r="TIE2126" s="1"/>
      <c r="TIF2126" s="1"/>
      <c r="TIG2126" s="1"/>
      <c r="TIH2126" s="1"/>
      <c r="TII2126" s="1"/>
      <c r="TIJ2126" s="1"/>
      <c r="TIK2126" s="1"/>
      <c r="TIL2126" s="1"/>
      <c r="TIM2126" s="1"/>
      <c r="TIN2126" s="1"/>
      <c r="TIO2126" s="1"/>
      <c r="TIP2126" s="1"/>
      <c r="TIQ2126" s="1"/>
      <c r="TIR2126" s="1"/>
      <c r="TIS2126" s="1"/>
      <c r="TIT2126" s="1"/>
      <c r="TIU2126" s="1"/>
      <c r="TIV2126" s="1"/>
      <c r="TIW2126" s="1"/>
      <c r="TIX2126" s="1"/>
      <c r="TIY2126" s="1"/>
      <c r="TIZ2126" s="1"/>
      <c r="TJA2126" s="1"/>
      <c r="TJB2126" s="1"/>
      <c r="TJC2126" s="1"/>
      <c r="TJD2126" s="1"/>
      <c r="TJE2126" s="1"/>
      <c r="TJF2126" s="1"/>
      <c r="TJG2126" s="1"/>
      <c r="TJH2126" s="1"/>
      <c r="TJI2126" s="1"/>
      <c r="TJJ2126" s="1"/>
      <c r="TJK2126" s="1"/>
      <c r="TJL2126" s="1"/>
      <c r="TJM2126" s="1"/>
      <c r="TJN2126" s="1"/>
      <c r="TJO2126" s="1"/>
      <c r="TJP2126" s="1"/>
      <c r="TJQ2126" s="1"/>
      <c r="TJR2126" s="1"/>
      <c r="TJS2126" s="1"/>
      <c r="TJT2126" s="1"/>
      <c r="TJU2126" s="1"/>
      <c r="TJV2126" s="1"/>
      <c r="TJW2126" s="1"/>
      <c r="TJX2126" s="1"/>
      <c r="TJY2126" s="1"/>
      <c r="TJZ2126" s="1"/>
      <c r="TKA2126" s="1"/>
      <c r="TKB2126" s="1"/>
      <c r="TKC2126" s="1"/>
      <c r="TKD2126" s="1"/>
      <c r="TKE2126" s="1"/>
      <c r="TKF2126" s="1"/>
      <c r="TKG2126" s="1"/>
      <c r="TKH2126" s="1"/>
      <c r="TKI2126" s="1"/>
      <c r="TKJ2126" s="1"/>
      <c r="TKK2126" s="1"/>
      <c r="TKL2126" s="1"/>
      <c r="TKM2126" s="1"/>
      <c r="TKN2126" s="1"/>
      <c r="TKO2126" s="1"/>
      <c r="TKP2126" s="1"/>
      <c r="TKQ2126" s="1"/>
      <c r="TKR2126" s="1"/>
      <c r="TKS2126" s="1"/>
      <c r="TKT2126" s="1"/>
      <c r="TKU2126" s="1"/>
      <c r="TKV2126" s="1"/>
      <c r="TKW2126" s="1"/>
      <c r="TKX2126" s="1"/>
      <c r="TKY2126" s="1"/>
      <c r="TKZ2126" s="1"/>
      <c r="TLA2126" s="1"/>
      <c r="TLB2126" s="1"/>
      <c r="TLC2126" s="1"/>
      <c r="TLD2126" s="1"/>
      <c r="TLE2126" s="1"/>
      <c r="TLF2126" s="1"/>
      <c r="TLG2126" s="1"/>
      <c r="TLH2126" s="1"/>
      <c r="TLI2126" s="1"/>
      <c r="TLJ2126" s="1"/>
      <c r="TLK2126" s="1"/>
      <c r="TLL2126" s="1"/>
      <c r="TLM2126" s="1"/>
      <c r="TLN2126" s="1"/>
      <c r="TLO2126" s="1"/>
      <c r="TLP2126" s="1"/>
      <c r="TLQ2126" s="1"/>
      <c r="TLR2126" s="1"/>
      <c r="TLS2126" s="1"/>
      <c r="TLT2126" s="1"/>
      <c r="TLU2126" s="1"/>
      <c r="TLV2126" s="1"/>
      <c r="TLW2126" s="1"/>
      <c r="TLX2126" s="1"/>
      <c r="TLY2126" s="1"/>
      <c r="TLZ2126" s="1"/>
      <c r="TMA2126" s="1"/>
      <c r="TMB2126" s="1"/>
      <c r="TMC2126" s="1"/>
      <c r="TMD2126" s="1"/>
      <c r="TME2126" s="1"/>
      <c r="TMF2126" s="1"/>
      <c r="TMG2126" s="1"/>
      <c r="TMH2126" s="1"/>
      <c r="TMI2126" s="1"/>
      <c r="TMJ2126" s="1"/>
      <c r="TMK2126" s="1"/>
      <c r="TML2126" s="1"/>
      <c r="TMM2126" s="1"/>
      <c r="TMN2126" s="1"/>
      <c r="TMO2126" s="1"/>
      <c r="TMP2126" s="1"/>
      <c r="TMQ2126" s="1"/>
      <c r="TMR2126" s="1"/>
      <c r="TMS2126" s="1"/>
      <c r="TMT2126" s="1"/>
      <c r="TMU2126" s="1"/>
      <c r="TMV2126" s="1"/>
      <c r="TMW2126" s="1"/>
      <c r="TMX2126" s="1"/>
      <c r="TMY2126" s="1"/>
      <c r="TMZ2126" s="1"/>
      <c r="TNA2126" s="1"/>
      <c r="TNB2126" s="1"/>
      <c r="TNC2126" s="1"/>
      <c r="TND2126" s="1"/>
      <c r="TNE2126" s="1"/>
      <c r="TNF2126" s="1"/>
      <c r="TNG2126" s="1"/>
      <c r="TNH2126" s="1"/>
      <c r="TNI2126" s="1"/>
      <c r="TNJ2126" s="1"/>
      <c r="TNK2126" s="1"/>
      <c r="TNL2126" s="1"/>
      <c r="TNM2126" s="1"/>
      <c r="TNN2126" s="1"/>
      <c r="TNO2126" s="1"/>
      <c r="TNP2126" s="1"/>
      <c r="TNQ2126" s="1"/>
      <c r="TNR2126" s="1"/>
      <c r="TNS2126" s="1"/>
      <c r="TNT2126" s="1"/>
      <c r="TNU2126" s="1"/>
      <c r="TNV2126" s="1"/>
      <c r="TNW2126" s="1"/>
      <c r="TNX2126" s="1"/>
      <c r="TNY2126" s="1"/>
      <c r="TNZ2126" s="1"/>
      <c r="TOA2126" s="1"/>
      <c r="TOB2126" s="1"/>
      <c r="TOC2126" s="1"/>
      <c r="TOD2126" s="1"/>
      <c r="TOE2126" s="1"/>
      <c r="TOF2126" s="1"/>
      <c r="TOG2126" s="1"/>
      <c r="TOH2126" s="1"/>
      <c r="TOI2126" s="1"/>
      <c r="TOJ2126" s="1"/>
      <c r="TOK2126" s="1"/>
      <c r="TOL2126" s="1"/>
      <c r="TOM2126" s="1"/>
      <c r="TON2126" s="1"/>
      <c r="TOO2126" s="1"/>
      <c r="TOP2126" s="1"/>
      <c r="TOQ2126" s="1"/>
      <c r="TOR2126" s="1"/>
      <c r="TOS2126" s="1"/>
      <c r="TOT2126" s="1"/>
      <c r="TOU2126" s="1"/>
      <c r="TOV2126" s="1"/>
      <c r="TOW2126" s="1"/>
      <c r="TOX2126" s="1"/>
      <c r="TOY2126" s="1"/>
      <c r="TOZ2126" s="1"/>
      <c r="TPA2126" s="1"/>
      <c r="TPB2126" s="1"/>
      <c r="TPC2126" s="1"/>
      <c r="TPD2126" s="1"/>
      <c r="TPE2126" s="1"/>
      <c r="TPF2126" s="1"/>
      <c r="TPG2126" s="1"/>
      <c r="TPH2126" s="1"/>
      <c r="TPI2126" s="1"/>
      <c r="TPJ2126" s="1"/>
      <c r="TPK2126" s="1"/>
      <c r="TPL2126" s="1"/>
      <c r="TPM2126" s="1"/>
      <c r="TPN2126" s="1"/>
      <c r="TPO2126" s="1"/>
      <c r="TPP2126" s="1"/>
      <c r="TPQ2126" s="1"/>
      <c r="TPR2126" s="1"/>
      <c r="TPS2126" s="1"/>
      <c r="TPT2126" s="1"/>
      <c r="TPU2126" s="1"/>
      <c r="TPV2126" s="1"/>
      <c r="TPW2126" s="1"/>
      <c r="TPX2126" s="1"/>
      <c r="TPY2126" s="1"/>
      <c r="TPZ2126" s="1"/>
      <c r="TQA2126" s="1"/>
      <c r="TQB2126" s="1"/>
      <c r="TQC2126" s="1"/>
      <c r="TQD2126" s="1"/>
      <c r="TQE2126" s="1"/>
      <c r="TQF2126" s="1"/>
      <c r="TQG2126" s="1"/>
      <c r="TQH2126" s="1"/>
      <c r="TQI2126" s="1"/>
      <c r="TQJ2126" s="1"/>
      <c r="TQK2126" s="1"/>
      <c r="TQL2126" s="1"/>
      <c r="TQM2126" s="1"/>
      <c r="TQN2126" s="1"/>
      <c r="TQO2126" s="1"/>
      <c r="TQP2126" s="1"/>
      <c r="TQQ2126" s="1"/>
      <c r="TQR2126" s="1"/>
      <c r="TQS2126" s="1"/>
      <c r="TQT2126" s="1"/>
      <c r="TQU2126" s="1"/>
      <c r="TQV2126" s="1"/>
      <c r="TQW2126" s="1"/>
      <c r="TQX2126" s="1"/>
      <c r="TQY2126" s="1"/>
      <c r="TQZ2126" s="1"/>
      <c r="TRA2126" s="1"/>
      <c r="TRB2126" s="1"/>
      <c r="TRC2126" s="1"/>
      <c r="TRD2126" s="1"/>
      <c r="TRE2126" s="1"/>
      <c r="TRF2126" s="1"/>
      <c r="TRG2126" s="1"/>
      <c r="TRH2126" s="1"/>
      <c r="TRI2126" s="1"/>
      <c r="TRJ2126" s="1"/>
      <c r="TRK2126" s="1"/>
      <c r="TRL2126" s="1"/>
      <c r="TRM2126" s="1"/>
      <c r="TRN2126" s="1"/>
      <c r="TRO2126" s="1"/>
      <c r="TRP2126" s="1"/>
      <c r="TRQ2126" s="1"/>
      <c r="TRR2126" s="1"/>
      <c r="TRS2126" s="1"/>
      <c r="TRT2126" s="1"/>
      <c r="TRU2126" s="1"/>
      <c r="TRV2126" s="1"/>
      <c r="TRW2126" s="1"/>
      <c r="TRX2126" s="1"/>
      <c r="TRY2126" s="1"/>
      <c r="TRZ2126" s="1"/>
      <c r="TSA2126" s="1"/>
      <c r="TSB2126" s="1"/>
      <c r="TSC2126" s="1"/>
      <c r="TSD2126" s="1"/>
      <c r="TSE2126" s="1"/>
      <c r="TSF2126" s="1"/>
      <c r="TSG2126" s="1"/>
      <c r="TSH2126" s="1"/>
      <c r="TSI2126" s="1"/>
      <c r="TSJ2126" s="1"/>
      <c r="TSK2126" s="1"/>
      <c r="TSL2126" s="1"/>
      <c r="TSM2126" s="1"/>
      <c r="TSN2126" s="1"/>
      <c r="TSO2126" s="1"/>
      <c r="TSP2126" s="1"/>
      <c r="TSQ2126" s="1"/>
      <c r="TSR2126" s="1"/>
      <c r="TSS2126" s="1"/>
      <c r="TST2126" s="1"/>
      <c r="TSU2126" s="1"/>
      <c r="TSV2126" s="1"/>
      <c r="TSW2126" s="1"/>
      <c r="TSX2126" s="1"/>
      <c r="TSY2126" s="1"/>
      <c r="TSZ2126" s="1"/>
      <c r="TTA2126" s="1"/>
      <c r="TTB2126" s="1"/>
      <c r="TTC2126" s="1"/>
      <c r="TTD2126" s="1"/>
      <c r="TTE2126" s="1"/>
      <c r="TTF2126" s="1"/>
      <c r="TTG2126" s="1"/>
      <c r="TTH2126" s="1"/>
      <c r="TTI2126" s="1"/>
      <c r="TTJ2126" s="1"/>
      <c r="TTK2126" s="1"/>
      <c r="TTL2126" s="1"/>
      <c r="TTM2126" s="1"/>
      <c r="TTN2126" s="1"/>
      <c r="TTO2126" s="1"/>
      <c r="TTP2126" s="1"/>
      <c r="TTQ2126" s="1"/>
      <c r="TTR2126" s="1"/>
      <c r="TTS2126" s="1"/>
      <c r="TTT2126" s="1"/>
      <c r="TTU2126" s="1"/>
      <c r="TTV2126" s="1"/>
      <c r="TTW2126" s="1"/>
      <c r="TTX2126" s="1"/>
      <c r="TTY2126" s="1"/>
      <c r="TTZ2126" s="1"/>
      <c r="TUA2126" s="1"/>
      <c r="TUB2126" s="1"/>
      <c r="TUC2126" s="1"/>
      <c r="TUD2126" s="1"/>
      <c r="TUE2126" s="1"/>
      <c r="TUF2126" s="1"/>
      <c r="TUG2126" s="1"/>
      <c r="TUH2126" s="1"/>
      <c r="TUI2126" s="1"/>
      <c r="TUJ2126" s="1"/>
      <c r="TUK2126" s="1"/>
      <c r="TUL2126" s="1"/>
      <c r="TUM2126" s="1"/>
      <c r="TUN2126" s="1"/>
      <c r="TUO2126" s="1"/>
      <c r="TUP2126" s="1"/>
      <c r="TUQ2126" s="1"/>
      <c r="TUR2126" s="1"/>
      <c r="TUS2126" s="1"/>
      <c r="TUT2126" s="1"/>
      <c r="TUU2126" s="1"/>
      <c r="TUV2126" s="1"/>
      <c r="TUW2126" s="1"/>
      <c r="TUX2126" s="1"/>
      <c r="TUY2126" s="1"/>
      <c r="TUZ2126" s="1"/>
      <c r="TVA2126" s="1"/>
      <c r="TVB2126" s="1"/>
      <c r="TVC2126" s="1"/>
      <c r="TVD2126" s="1"/>
      <c r="TVE2126" s="1"/>
      <c r="TVF2126" s="1"/>
      <c r="TVG2126" s="1"/>
      <c r="TVH2126" s="1"/>
      <c r="TVI2126" s="1"/>
      <c r="TVJ2126" s="1"/>
      <c r="TVK2126" s="1"/>
      <c r="TVL2126" s="1"/>
      <c r="TVM2126" s="1"/>
      <c r="TVN2126" s="1"/>
      <c r="TVO2126" s="1"/>
      <c r="TVP2126" s="1"/>
      <c r="TVQ2126" s="1"/>
      <c r="TVR2126" s="1"/>
      <c r="TVS2126" s="1"/>
      <c r="TVT2126" s="1"/>
      <c r="TVU2126" s="1"/>
      <c r="TVV2126" s="1"/>
      <c r="TVW2126" s="1"/>
      <c r="TVX2126" s="1"/>
      <c r="TVY2126" s="1"/>
      <c r="TVZ2126" s="1"/>
      <c r="TWA2126" s="1"/>
      <c r="TWB2126" s="1"/>
      <c r="TWC2126" s="1"/>
      <c r="TWD2126" s="1"/>
      <c r="TWE2126" s="1"/>
      <c r="TWF2126" s="1"/>
      <c r="TWG2126" s="1"/>
      <c r="TWH2126" s="1"/>
      <c r="TWI2126" s="1"/>
      <c r="TWJ2126" s="1"/>
      <c r="TWK2126" s="1"/>
      <c r="TWL2126" s="1"/>
      <c r="TWM2126" s="1"/>
      <c r="TWN2126" s="1"/>
      <c r="TWO2126" s="1"/>
      <c r="TWP2126" s="1"/>
      <c r="TWQ2126" s="1"/>
      <c r="TWR2126" s="1"/>
      <c r="TWS2126" s="1"/>
      <c r="TWT2126" s="1"/>
      <c r="TWU2126" s="1"/>
      <c r="TWV2126" s="1"/>
      <c r="TWW2126" s="1"/>
      <c r="TWX2126" s="1"/>
      <c r="TWY2126" s="1"/>
      <c r="TWZ2126" s="1"/>
      <c r="TXA2126" s="1"/>
      <c r="TXB2126" s="1"/>
      <c r="TXC2126" s="1"/>
      <c r="TXD2126" s="1"/>
      <c r="TXE2126" s="1"/>
      <c r="TXF2126" s="1"/>
      <c r="TXG2126" s="1"/>
      <c r="TXH2126" s="1"/>
      <c r="TXI2126" s="1"/>
      <c r="TXJ2126" s="1"/>
      <c r="TXK2126" s="1"/>
      <c r="TXL2126" s="1"/>
      <c r="TXM2126" s="1"/>
      <c r="TXN2126" s="1"/>
      <c r="TXO2126" s="1"/>
      <c r="TXP2126" s="1"/>
      <c r="TXQ2126" s="1"/>
      <c r="TXR2126" s="1"/>
      <c r="TXS2126" s="1"/>
      <c r="TXT2126" s="1"/>
      <c r="TXU2126" s="1"/>
      <c r="TXV2126" s="1"/>
      <c r="TXW2126" s="1"/>
      <c r="TXX2126" s="1"/>
      <c r="TXY2126" s="1"/>
      <c r="TXZ2126" s="1"/>
      <c r="TYA2126" s="1"/>
      <c r="TYB2126" s="1"/>
      <c r="TYC2126" s="1"/>
      <c r="TYD2126" s="1"/>
      <c r="TYE2126" s="1"/>
      <c r="TYF2126" s="1"/>
      <c r="TYG2126" s="1"/>
      <c r="TYH2126" s="1"/>
      <c r="TYI2126" s="1"/>
      <c r="TYJ2126" s="1"/>
      <c r="TYK2126" s="1"/>
      <c r="TYL2126" s="1"/>
      <c r="TYM2126" s="1"/>
      <c r="TYN2126" s="1"/>
      <c r="TYO2126" s="1"/>
      <c r="TYP2126" s="1"/>
      <c r="TYQ2126" s="1"/>
      <c r="TYR2126" s="1"/>
      <c r="TYS2126" s="1"/>
      <c r="TYT2126" s="1"/>
      <c r="TYU2126" s="1"/>
      <c r="TYV2126" s="1"/>
      <c r="TYW2126" s="1"/>
      <c r="TYX2126" s="1"/>
      <c r="TYY2126" s="1"/>
      <c r="TYZ2126" s="1"/>
      <c r="TZA2126" s="1"/>
      <c r="TZB2126" s="1"/>
      <c r="TZC2126" s="1"/>
      <c r="TZD2126" s="1"/>
      <c r="TZE2126" s="1"/>
      <c r="TZF2126" s="1"/>
      <c r="TZG2126" s="1"/>
      <c r="TZH2126" s="1"/>
      <c r="TZI2126" s="1"/>
      <c r="TZJ2126" s="1"/>
      <c r="TZK2126" s="1"/>
      <c r="TZL2126" s="1"/>
      <c r="TZM2126" s="1"/>
      <c r="TZN2126" s="1"/>
      <c r="TZO2126" s="1"/>
      <c r="TZP2126" s="1"/>
      <c r="TZQ2126" s="1"/>
      <c r="TZR2126" s="1"/>
      <c r="TZS2126" s="1"/>
      <c r="TZT2126" s="1"/>
      <c r="TZU2126" s="1"/>
      <c r="TZV2126" s="1"/>
      <c r="TZW2126" s="1"/>
      <c r="TZX2126" s="1"/>
      <c r="TZY2126" s="1"/>
      <c r="TZZ2126" s="1"/>
      <c r="UAA2126" s="1"/>
      <c r="UAB2126" s="1"/>
      <c r="UAC2126" s="1"/>
      <c r="UAD2126" s="1"/>
      <c r="UAE2126" s="1"/>
      <c r="UAF2126" s="1"/>
      <c r="UAG2126" s="1"/>
      <c r="UAH2126" s="1"/>
      <c r="UAI2126" s="1"/>
      <c r="UAJ2126" s="1"/>
      <c r="UAK2126" s="1"/>
      <c r="UAL2126" s="1"/>
      <c r="UAM2126" s="1"/>
      <c r="UAN2126" s="1"/>
      <c r="UAO2126" s="1"/>
      <c r="UAP2126" s="1"/>
      <c r="UAQ2126" s="1"/>
      <c r="UAR2126" s="1"/>
      <c r="UAS2126" s="1"/>
      <c r="UAT2126" s="1"/>
      <c r="UAU2126" s="1"/>
      <c r="UAV2126" s="1"/>
      <c r="UAW2126" s="1"/>
      <c r="UAX2126" s="1"/>
      <c r="UAY2126" s="1"/>
      <c r="UAZ2126" s="1"/>
      <c r="UBA2126" s="1"/>
      <c r="UBB2126" s="1"/>
      <c r="UBC2126" s="1"/>
      <c r="UBD2126" s="1"/>
      <c r="UBE2126" s="1"/>
      <c r="UBF2126" s="1"/>
      <c r="UBG2126" s="1"/>
      <c r="UBH2126" s="1"/>
      <c r="UBI2126" s="1"/>
      <c r="UBJ2126" s="1"/>
      <c r="UBK2126" s="1"/>
      <c r="UBL2126" s="1"/>
      <c r="UBM2126" s="1"/>
      <c r="UBN2126" s="1"/>
      <c r="UBO2126" s="1"/>
      <c r="UBP2126" s="1"/>
      <c r="UBQ2126" s="1"/>
      <c r="UBR2126" s="1"/>
      <c r="UBS2126" s="1"/>
      <c r="UBT2126" s="1"/>
      <c r="UBU2126" s="1"/>
      <c r="UBV2126" s="1"/>
      <c r="UBW2126" s="1"/>
      <c r="UBX2126" s="1"/>
      <c r="UBY2126" s="1"/>
      <c r="UBZ2126" s="1"/>
      <c r="UCA2126" s="1"/>
      <c r="UCB2126" s="1"/>
      <c r="UCC2126" s="1"/>
      <c r="UCD2126" s="1"/>
      <c r="UCE2126" s="1"/>
      <c r="UCF2126" s="1"/>
      <c r="UCG2126" s="1"/>
      <c r="UCH2126" s="1"/>
      <c r="UCI2126" s="1"/>
      <c r="UCJ2126" s="1"/>
      <c r="UCK2126" s="1"/>
      <c r="UCL2126" s="1"/>
      <c r="UCM2126" s="1"/>
      <c r="UCN2126" s="1"/>
      <c r="UCO2126" s="1"/>
      <c r="UCP2126" s="1"/>
      <c r="UCQ2126" s="1"/>
      <c r="UCR2126" s="1"/>
      <c r="UCS2126" s="1"/>
      <c r="UCT2126" s="1"/>
      <c r="UCU2126" s="1"/>
      <c r="UCV2126" s="1"/>
      <c r="UCW2126" s="1"/>
      <c r="UCX2126" s="1"/>
      <c r="UCY2126" s="1"/>
      <c r="UCZ2126" s="1"/>
      <c r="UDA2126" s="1"/>
      <c r="UDB2126" s="1"/>
      <c r="UDC2126" s="1"/>
      <c r="UDD2126" s="1"/>
      <c r="UDE2126" s="1"/>
      <c r="UDF2126" s="1"/>
      <c r="UDG2126" s="1"/>
      <c r="UDH2126" s="1"/>
      <c r="UDI2126" s="1"/>
      <c r="UDJ2126" s="1"/>
      <c r="UDK2126" s="1"/>
      <c r="UDL2126" s="1"/>
      <c r="UDM2126" s="1"/>
      <c r="UDN2126" s="1"/>
      <c r="UDO2126" s="1"/>
      <c r="UDP2126" s="1"/>
      <c r="UDQ2126" s="1"/>
      <c r="UDR2126" s="1"/>
      <c r="UDS2126" s="1"/>
      <c r="UDT2126" s="1"/>
      <c r="UDU2126" s="1"/>
      <c r="UDV2126" s="1"/>
      <c r="UDW2126" s="1"/>
      <c r="UDX2126" s="1"/>
      <c r="UDY2126" s="1"/>
      <c r="UDZ2126" s="1"/>
      <c r="UEA2126" s="1"/>
      <c r="UEB2126" s="1"/>
      <c r="UEC2126" s="1"/>
      <c r="UED2126" s="1"/>
      <c r="UEE2126" s="1"/>
      <c r="UEF2126" s="1"/>
      <c r="UEG2126" s="1"/>
      <c r="UEH2126" s="1"/>
      <c r="UEI2126" s="1"/>
      <c r="UEJ2126" s="1"/>
      <c r="UEK2126" s="1"/>
      <c r="UEL2126" s="1"/>
      <c r="UEM2126" s="1"/>
      <c r="UEN2126" s="1"/>
      <c r="UEO2126" s="1"/>
      <c r="UEP2126" s="1"/>
      <c r="UEQ2126" s="1"/>
      <c r="UER2126" s="1"/>
      <c r="UES2126" s="1"/>
      <c r="UET2126" s="1"/>
      <c r="UEU2126" s="1"/>
      <c r="UEV2126" s="1"/>
      <c r="UEW2126" s="1"/>
      <c r="UEX2126" s="1"/>
      <c r="UEY2126" s="1"/>
      <c r="UEZ2126" s="1"/>
      <c r="UFA2126" s="1"/>
      <c r="UFB2126" s="1"/>
      <c r="UFC2126" s="1"/>
      <c r="UFD2126" s="1"/>
      <c r="UFE2126" s="1"/>
      <c r="UFF2126" s="1"/>
      <c r="UFG2126" s="1"/>
      <c r="UFH2126" s="1"/>
      <c r="UFI2126" s="1"/>
      <c r="UFJ2126" s="1"/>
      <c r="UFK2126" s="1"/>
      <c r="UFL2126" s="1"/>
      <c r="UFM2126" s="1"/>
      <c r="UFN2126" s="1"/>
      <c r="UFO2126" s="1"/>
      <c r="UFP2126" s="1"/>
      <c r="UFQ2126" s="1"/>
      <c r="UFR2126" s="1"/>
      <c r="UFS2126" s="1"/>
      <c r="UFT2126" s="1"/>
      <c r="UFU2126" s="1"/>
      <c r="UFV2126" s="1"/>
      <c r="UFW2126" s="1"/>
      <c r="UFX2126" s="1"/>
      <c r="UFY2126" s="1"/>
      <c r="UFZ2126" s="1"/>
      <c r="UGA2126" s="1"/>
      <c r="UGB2126" s="1"/>
      <c r="UGC2126" s="1"/>
      <c r="UGD2126" s="1"/>
      <c r="UGE2126" s="1"/>
      <c r="UGF2126" s="1"/>
      <c r="UGG2126" s="1"/>
      <c r="UGH2126" s="1"/>
      <c r="UGI2126" s="1"/>
      <c r="UGJ2126" s="1"/>
      <c r="UGK2126" s="1"/>
      <c r="UGL2126" s="1"/>
      <c r="UGM2126" s="1"/>
      <c r="UGN2126" s="1"/>
      <c r="UGO2126" s="1"/>
      <c r="UGP2126" s="1"/>
      <c r="UGQ2126" s="1"/>
      <c r="UGR2126" s="1"/>
      <c r="UGS2126" s="1"/>
      <c r="UGT2126" s="1"/>
      <c r="UGU2126" s="1"/>
      <c r="UGV2126" s="1"/>
      <c r="UGW2126" s="1"/>
      <c r="UGX2126" s="1"/>
      <c r="UGY2126" s="1"/>
      <c r="UGZ2126" s="1"/>
      <c r="UHA2126" s="1"/>
      <c r="UHB2126" s="1"/>
      <c r="UHC2126" s="1"/>
      <c r="UHD2126" s="1"/>
      <c r="UHE2126" s="1"/>
      <c r="UHF2126" s="1"/>
      <c r="UHG2126" s="1"/>
      <c r="UHH2126" s="1"/>
      <c r="UHI2126" s="1"/>
      <c r="UHJ2126" s="1"/>
      <c r="UHK2126" s="1"/>
      <c r="UHL2126" s="1"/>
      <c r="UHM2126" s="1"/>
      <c r="UHN2126" s="1"/>
      <c r="UHO2126" s="1"/>
      <c r="UHP2126" s="1"/>
      <c r="UHQ2126" s="1"/>
      <c r="UHR2126" s="1"/>
      <c r="UHS2126" s="1"/>
      <c r="UHT2126" s="1"/>
      <c r="UHU2126" s="1"/>
      <c r="UHV2126" s="1"/>
      <c r="UHW2126" s="1"/>
      <c r="UHX2126" s="1"/>
      <c r="UHY2126" s="1"/>
      <c r="UHZ2126" s="1"/>
      <c r="UIA2126" s="1"/>
      <c r="UIB2126" s="1"/>
      <c r="UIC2126" s="1"/>
      <c r="UID2126" s="1"/>
      <c r="UIE2126" s="1"/>
      <c r="UIF2126" s="1"/>
      <c r="UIG2126" s="1"/>
      <c r="UIH2126" s="1"/>
      <c r="UII2126" s="1"/>
      <c r="UIJ2126" s="1"/>
      <c r="UIK2126" s="1"/>
      <c r="UIL2126" s="1"/>
      <c r="UIM2126" s="1"/>
      <c r="UIN2126" s="1"/>
      <c r="UIO2126" s="1"/>
      <c r="UIP2126" s="1"/>
      <c r="UIQ2126" s="1"/>
      <c r="UIR2126" s="1"/>
      <c r="UIS2126" s="1"/>
      <c r="UIT2126" s="1"/>
      <c r="UIU2126" s="1"/>
      <c r="UIV2126" s="1"/>
      <c r="UIW2126" s="1"/>
      <c r="UIX2126" s="1"/>
      <c r="UIY2126" s="1"/>
      <c r="UIZ2126" s="1"/>
      <c r="UJA2126" s="1"/>
      <c r="UJB2126" s="1"/>
      <c r="UJC2126" s="1"/>
      <c r="UJD2126" s="1"/>
      <c r="UJE2126" s="1"/>
      <c r="UJF2126" s="1"/>
      <c r="UJG2126" s="1"/>
      <c r="UJH2126" s="1"/>
      <c r="UJI2126" s="1"/>
      <c r="UJJ2126" s="1"/>
      <c r="UJK2126" s="1"/>
      <c r="UJL2126" s="1"/>
      <c r="UJM2126" s="1"/>
      <c r="UJN2126" s="1"/>
      <c r="UJO2126" s="1"/>
      <c r="UJP2126" s="1"/>
      <c r="UJQ2126" s="1"/>
      <c r="UJR2126" s="1"/>
      <c r="UJS2126" s="1"/>
      <c r="UJT2126" s="1"/>
      <c r="UJU2126" s="1"/>
      <c r="UJV2126" s="1"/>
      <c r="UJW2126" s="1"/>
      <c r="UJX2126" s="1"/>
      <c r="UJY2126" s="1"/>
      <c r="UJZ2126" s="1"/>
      <c r="UKA2126" s="1"/>
      <c r="UKB2126" s="1"/>
      <c r="UKC2126" s="1"/>
      <c r="UKD2126" s="1"/>
      <c r="UKE2126" s="1"/>
      <c r="UKF2126" s="1"/>
      <c r="UKG2126" s="1"/>
      <c r="UKH2126" s="1"/>
      <c r="UKI2126" s="1"/>
      <c r="UKJ2126" s="1"/>
      <c r="UKK2126" s="1"/>
      <c r="UKL2126" s="1"/>
      <c r="UKM2126" s="1"/>
      <c r="UKN2126" s="1"/>
      <c r="UKO2126" s="1"/>
      <c r="UKP2126" s="1"/>
      <c r="UKQ2126" s="1"/>
      <c r="UKR2126" s="1"/>
      <c r="UKS2126" s="1"/>
      <c r="UKT2126" s="1"/>
      <c r="UKU2126" s="1"/>
      <c r="UKV2126" s="1"/>
      <c r="UKW2126" s="1"/>
      <c r="UKX2126" s="1"/>
      <c r="UKY2126" s="1"/>
      <c r="UKZ2126" s="1"/>
      <c r="ULA2126" s="1"/>
      <c r="ULB2126" s="1"/>
      <c r="ULC2126" s="1"/>
      <c r="ULD2126" s="1"/>
      <c r="ULE2126" s="1"/>
      <c r="ULF2126" s="1"/>
      <c r="ULG2126" s="1"/>
      <c r="ULH2126" s="1"/>
      <c r="ULI2126" s="1"/>
      <c r="ULJ2126" s="1"/>
      <c r="ULK2126" s="1"/>
      <c r="ULL2126" s="1"/>
      <c r="ULM2126" s="1"/>
      <c r="ULN2126" s="1"/>
      <c r="ULO2126" s="1"/>
      <c r="ULP2126" s="1"/>
      <c r="ULQ2126" s="1"/>
      <c r="ULR2126" s="1"/>
      <c r="ULS2126" s="1"/>
      <c r="ULT2126" s="1"/>
      <c r="ULU2126" s="1"/>
      <c r="ULV2126" s="1"/>
      <c r="ULW2126" s="1"/>
      <c r="ULX2126" s="1"/>
      <c r="ULY2126" s="1"/>
      <c r="ULZ2126" s="1"/>
      <c r="UMA2126" s="1"/>
      <c r="UMB2126" s="1"/>
      <c r="UMC2126" s="1"/>
      <c r="UMD2126" s="1"/>
      <c r="UME2126" s="1"/>
      <c r="UMF2126" s="1"/>
      <c r="UMG2126" s="1"/>
      <c r="UMH2126" s="1"/>
      <c r="UMI2126" s="1"/>
      <c r="UMJ2126" s="1"/>
      <c r="UMK2126" s="1"/>
      <c r="UML2126" s="1"/>
      <c r="UMM2126" s="1"/>
      <c r="UMN2126" s="1"/>
      <c r="UMO2126" s="1"/>
      <c r="UMP2126" s="1"/>
      <c r="UMQ2126" s="1"/>
      <c r="UMR2126" s="1"/>
      <c r="UMS2126" s="1"/>
      <c r="UMT2126" s="1"/>
      <c r="UMU2126" s="1"/>
      <c r="UMV2126" s="1"/>
      <c r="UMW2126" s="1"/>
      <c r="UMX2126" s="1"/>
      <c r="UMY2126" s="1"/>
      <c r="UMZ2126" s="1"/>
      <c r="UNA2126" s="1"/>
      <c r="UNB2126" s="1"/>
      <c r="UNC2126" s="1"/>
      <c r="UND2126" s="1"/>
      <c r="UNE2126" s="1"/>
      <c r="UNF2126" s="1"/>
      <c r="UNG2126" s="1"/>
      <c r="UNH2126" s="1"/>
      <c r="UNI2126" s="1"/>
      <c r="UNJ2126" s="1"/>
      <c r="UNK2126" s="1"/>
      <c r="UNL2126" s="1"/>
      <c r="UNM2126" s="1"/>
      <c r="UNN2126" s="1"/>
      <c r="UNO2126" s="1"/>
      <c r="UNP2126" s="1"/>
      <c r="UNQ2126" s="1"/>
      <c r="UNR2126" s="1"/>
      <c r="UNS2126" s="1"/>
      <c r="UNT2126" s="1"/>
      <c r="UNU2126" s="1"/>
      <c r="UNV2126" s="1"/>
      <c r="UNW2126" s="1"/>
      <c r="UNX2126" s="1"/>
      <c r="UNY2126" s="1"/>
      <c r="UNZ2126" s="1"/>
      <c r="UOA2126" s="1"/>
      <c r="UOB2126" s="1"/>
      <c r="UOC2126" s="1"/>
      <c r="UOD2126" s="1"/>
      <c r="UOE2126" s="1"/>
      <c r="UOF2126" s="1"/>
      <c r="UOG2126" s="1"/>
      <c r="UOH2126" s="1"/>
      <c r="UOI2126" s="1"/>
      <c r="UOJ2126" s="1"/>
      <c r="UOK2126" s="1"/>
      <c r="UOL2126" s="1"/>
      <c r="UOM2126" s="1"/>
      <c r="UON2126" s="1"/>
      <c r="UOO2126" s="1"/>
      <c r="UOP2126" s="1"/>
      <c r="UOQ2126" s="1"/>
      <c r="UOR2126" s="1"/>
      <c r="UOS2126" s="1"/>
      <c r="UOT2126" s="1"/>
      <c r="UOU2126" s="1"/>
      <c r="UOV2126" s="1"/>
      <c r="UOW2126" s="1"/>
      <c r="UOX2126" s="1"/>
      <c r="UOY2126" s="1"/>
      <c r="UOZ2126" s="1"/>
      <c r="UPA2126" s="1"/>
      <c r="UPB2126" s="1"/>
      <c r="UPC2126" s="1"/>
      <c r="UPD2126" s="1"/>
      <c r="UPE2126" s="1"/>
      <c r="UPF2126" s="1"/>
      <c r="UPG2126" s="1"/>
      <c r="UPH2126" s="1"/>
      <c r="UPI2126" s="1"/>
      <c r="UPJ2126" s="1"/>
      <c r="UPK2126" s="1"/>
      <c r="UPL2126" s="1"/>
      <c r="UPM2126" s="1"/>
      <c r="UPN2126" s="1"/>
      <c r="UPO2126" s="1"/>
      <c r="UPP2126" s="1"/>
      <c r="UPQ2126" s="1"/>
      <c r="UPR2126" s="1"/>
      <c r="UPS2126" s="1"/>
      <c r="UPT2126" s="1"/>
      <c r="UPU2126" s="1"/>
      <c r="UPV2126" s="1"/>
      <c r="UPW2126" s="1"/>
      <c r="UPX2126" s="1"/>
      <c r="UPY2126" s="1"/>
      <c r="UPZ2126" s="1"/>
      <c r="UQA2126" s="1"/>
      <c r="UQB2126" s="1"/>
      <c r="UQC2126" s="1"/>
      <c r="UQD2126" s="1"/>
      <c r="UQE2126" s="1"/>
      <c r="UQF2126" s="1"/>
      <c r="UQG2126" s="1"/>
      <c r="UQH2126" s="1"/>
      <c r="UQI2126" s="1"/>
      <c r="UQJ2126" s="1"/>
      <c r="UQK2126" s="1"/>
      <c r="UQL2126" s="1"/>
      <c r="UQM2126" s="1"/>
      <c r="UQN2126" s="1"/>
      <c r="UQO2126" s="1"/>
      <c r="UQP2126" s="1"/>
      <c r="UQQ2126" s="1"/>
      <c r="UQR2126" s="1"/>
      <c r="UQS2126" s="1"/>
      <c r="UQT2126" s="1"/>
      <c r="UQU2126" s="1"/>
      <c r="UQV2126" s="1"/>
      <c r="UQW2126" s="1"/>
      <c r="UQX2126" s="1"/>
      <c r="UQY2126" s="1"/>
      <c r="UQZ2126" s="1"/>
      <c r="URA2126" s="1"/>
      <c r="URB2126" s="1"/>
      <c r="URC2126" s="1"/>
      <c r="URD2126" s="1"/>
      <c r="URE2126" s="1"/>
      <c r="URF2126" s="1"/>
      <c r="URG2126" s="1"/>
      <c r="URH2126" s="1"/>
      <c r="URI2126" s="1"/>
      <c r="URJ2126" s="1"/>
      <c r="URK2126" s="1"/>
      <c r="URL2126" s="1"/>
      <c r="URM2126" s="1"/>
      <c r="URN2126" s="1"/>
      <c r="URO2126" s="1"/>
      <c r="URP2126" s="1"/>
      <c r="URQ2126" s="1"/>
      <c r="URR2126" s="1"/>
      <c r="URS2126" s="1"/>
      <c r="URT2126" s="1"/>
      <c r="URU2126" s="1"/>
      <c r="URV2126" s="1"/>
      <c r="URW2126" s="1"/>
      <c r="URX2126" s="1"/>
      <c r="URY2126" s="1"/>
      <c r="URZ2126" s="1"/>
      <c r="USA2126" s="1"/>
      <c r="USB2126" s="1"/>
      <c r="USC2126" s="1"/>
      <c r="USD2126" s="1"/>
      <c r="USE2126" s="1"/>
      <c r="USF2126" s="1"/>
      <c r="USG2126" s="1"/>
      <c r="USH2126" s="1"/>
      <c r="USI2126" s="1"/>
      <c r="USJ2126" s="1"/>
      <c r="USK2126" s="1"/>
      <c r="USL2126" s="1"/>
      <c r="USM2126" s="1"/>
      <c r="USN2126" s="1"/>
      <c r="USO2126" s="1"/>
      <c r="USP2126" s="1"/>
      <c r="USQ2126" s="1"/>
      <c r="USR2126" s="1"/>
      <c r="USS2126" s="1"/>
      <c r="UST2126" s="1"/>
      <c r="USU2126" s="1"/>
      <c r="USV2126" s="1"/>
      <c r="USW2126" s="1"/>
      <c r="USX2126" s="1"/>
      <c r="USY2126" s="1"/>
      <c r="USZ2126" s="1"/>
      <c r="UTA2126" s="1"/>
      <c r="UTB2126" s="1"/>
      <c r="UTC2126" s="1"/>
      <c r="UTD2126" s="1"/>
      <c r="UTE2126" s="1"/>
      <c r="UTF2126" s="1"/>
      <c r="UTG2126" s="1"/>
      <c r="UTH2126" s="1"/>
      <c r="UTI2126" s="1"/>
      <c r="UTJ2126" s="1"/>
      <c r="UTK2126" s="1"/>
      <c r="UTL2126" s="1"/>
      <c r="UTM2126" s="1"/>
      <c r="UTN2126" s="1"/>
      <c r="UTO2126" s="1"/>
      <c r="UTP2126" s="1"/>
      <c r="UTQ2126" s="1"/>
      <c r="UTR2126" s="1"/>
      <c r="UTS2126" s="1"/>
      <c r="UTT2126" s="1"/>
      <c r="UTU2126" s="1"/>
      <c r="UTV2126" s="1"/>
      <c r="UTW2126" s="1"/>
      <c r="UTX2126" s="1"/>
      <c r="UTY2126" s="1"/>
      <c r="UTZ2126" s="1"/>
      <c r="UUA2126" s="1"/>
      <c r="UUB2126" s="1"/>
      <c r="UUC2126" s="1"/>
      <c r="UUD2126" s="1"/>
      <c r="UUE2126" s="1"/>
      <c r="UUF2126" s="1"/>
      <c r="UUG2126" s="1"/>
      <c r="UUH2126" s="1"/>
      <c r="UUI2126" s="1"/>
      <c r="UUJ2126" s="1"/>
      <c r="UUK2126" s="1"/>
      <c r="UUL2126" s="1"/>
      <c r="UUM2126" s="1"/>
      <c r="UUN2126" s="1"/>
      <c r="UUO2126" s="1"/>
      <c r="UUP2126" s="1"/>
      <c r="UUQ2126" s="1"/>
      <c r="UUR2126" s="1"/>
      <c r="UUS2126" s="1"/>
      <c r="UUT2126" s="1"/>
      <c r="UUU2126" s="1"/>
      <c r="UUV2126" s="1"/>
      <c r="UUW2126" s="1"/>
      <c r="UUX2126" s="1"/>
      <c r="UUY2126" s="1"/>
      <c r="UUZ2126" s="1"/>
      <c r="UVA2126" s="1"/>
      <c r="UVB2126" s="1"/>
      <c r="UVC2126" s="1"/>
      <c r="UVD2126" s="1"/>
      <c r="UVE2126" s="1"/>
      <c r="UVF2126" s="1"/>
      <c r="UVG2126" s="1"/>
      <c r="UVH2126" s="1"/>
      <c r="UVI2126" s="1"/>
      <c r="UVJ2126" s="1"/>
      <c r="UVK2126" s="1"/>
      <c r="UVL2126" s="1"/>
      <c r="UVM2126" s="1"/>
      <c r="UVN2126" s="1"/>
      <c r="UVO2126" s="1"/>
      <c r="UVP2126" s="1"/>
      <c r="UVQ2126" s="1"/>
      <c r="UVR2126" s="1"/>
      <c r="UVS2126" s="1"/>
      <c r="UVT2126" s="1"/>
      <c r="UVU2126" s="1"/>
      <c r="UVV2126" s="1"/>
      <c r="UVW2126" s="1"/>
      <c r="UVX2126" s="1"/>
      <c r="UVY2126" s="1"/>
      <c r="UVZ2126" s="1"/>
      <c r="UWA2126" s="1"/>
      <c r="UWB2126" s="1"/>
      <c r="UWC2126" s="1"/>
      <c r="UWD2126" s="1"/>
      <c r="UWE2126" s="1"/>
      <c r="UWF2126" s="1"/>
      <c r="UWG2126" s="1"/>
      <c r="UWH2126" s="1"/>
      <c r="UWI2126" s="1"/>
      <c r="UWJ2126" s="1"/>
      <c r="UWK2126" s="1"/>
      <c r="UWL2126" s="1"/>
      <c r="UWM2126" s="1"/>
      <c r="UWN2126" s="1"/>
      <c r="UWO2126" s="1"/>
      <c r="UWP2126" s="1"/>
      <c r="UWQ2126" s="1"/>
      <c r="UWR2126" s="1"/>
      <c r="UWS2126" s="1"/>
      <c r="UWT2126" s="1"/>
      <c r="UWU2126" s="1"/>
      <c r="UWV2126" s="1"/>
      <c r="UWW2126" s="1"/>
      <c r="UWX2126" s="1"/>
      <c r="UWY2126" s="1"/>
      <c r="UWZ2126" s="1"/>
      <c r="UXA2126" s="1"/>
      <c r="UXB2126" s="1"/>
      <c r="UXC2126" s="1"/>
      <c r="UXD2126" s="1"/>
      <c r="UXE2126" s="1"/>
      <c r="UXF2126" s="1"/>
      <c r="UXG2126" s="1"/>
      <c r="UXH2126" s="1"/>
      <c r="UXI2126" s="1"/>
      <c r="UXJ2126" s="1"/>
      <c r="UXK2126" s="1"/>
      <c r="UXL2126" s="1"/>
      <c r="UXM2126" s="1"/>
      <c r="UXN2126" s="1"/>
      <c r="UXO2126" s="1"/>
      <c r="UXP2126" s="1"/>
      <c r="UXQ2126" s="1"/>
      <c r="UXR2126" s="1"/>
      <c r="UXS2126" s="1"/>
      <c r="UXT2126" s="1"/>
      <c r="UXU2126" s="1"/>
      <c r="UXV2126" s="1"/>
      <c r="UXW2126" s="1"/>
      <c r="UXX2126" s="1"/>
      <c r="UXY2126" s="1"/>
      <c r="UXZ2126" s="1"/>
      <c r="UYA2126" s="1"/>
      <c r="UYB2126" s="1"/>
      <c r="UYC2126" s="1"/>
      <c r="UYD2126" s="1"/>
      <c r="UYE2126" s="1"/>
      <c r="UYF2126" s="1"/>
      <c r="UYG2126" s="1"/>
      <c r="UYH2126" s="1"/>
      <c r="UYI2126" s="1"/>
      <c r="UYJ2126" s="1"/>
      <c r="UYK2126" s="1"/>
      <c r="UYL2126" s="1"/>
      <c r="UYM2126" s="1"/>
      <c r="UYN2126" s="1"/>
      <c r="UYO2126" s="1"/>
      <c r="UYP2126" s="1"/>
      <c r="UYQ2126" s="1"/>
      <c r="UYR2126" s="1"/>
      <c r="UYS2126" s="1"/>
      <c r="UYT2126" s="1"/>
      <c r="UYU2126" s="1"/>
      <c r="UYV2126" s="1"/>
      <c r="UYW2126" s="1"/>
      <c r="UYX2126" s="1"/>
      <c r="UYY2126" s="1"/>
      <c r="UYZ2126" s="1"/>
      <c r="UZA2126" s="1"/>
      <c r="UZB2126" s="1"/>
      <c r="UZC2126" s="1"/>
      <c r="UZD2126" s="1"/>
      <c r="UZE2126" s="1"/>
      <c r="UZF2126" s="1"/>
      <c r="UZG2126" s="1"/>
      <c r="UZH2126" s="1"/>
      <c r="UZI2126" s="1"/>
      <c r="UZJ2126" s="1"/>
      <c r="UZK2126" s="1"/>
      <c r="UZL2126" s="1"/>
      <c r="UZM2126" s="1"/>
      <c r="UZN2126" s="1"/>
      <c r="UZO2126" s="1"/>
      <c r="UZP2126" s="1"/>
      <c r="UZQ2126" s="1"/>
      <c r="UZR2126" s="1"/>
      <c r="UZS2126" s="1"/>
      <c r="UZT2126" s="1"/>
      <c r="UZU2126" s="1"/>
      <c r="UZV2126" s="1"/>
      <c r="UZW2126" s="1"/>
      <c r="UZX2126" s="1"/>
      <c r="UZY2126" s="1"/>
      <c r="UZZ2126" s="1"/>
      <c r="VAA2126" s="1"/>
      <c r="VAB2126" s="1"/>
      <c r="VAC2126" s="1"/>
      <c r="VAD2126" s="1"/>
      <c r="VAE2126" s="1"/>
      <c r="VAF2126" s="1"/>
      <c r="VAG2126" s="1"/>
      <c r="VAH2126" s="1"/>
      <c r="VAI2126" s="1"/>
      <c r="VAJ2126" s="1"/>
      <c r="VAK2126" s="1"/>
      <c r="VAL2126" s="1"/>
      <c r="VAM2126" s="1"/>
      <c r="VAN2126" s="1"/>
      <c r="VAO2126" s="1"/>
      <c r="VAP2126" s="1"/>
      <c r="VAQ2126" s="1"/>
      <c r="VAR2126" s="1"/>
      <c r="VAS2126" s="1"/>
      <c r="VAT2126" s="1"/>
      <c r="VAU2126" s="1"/>
      <c r="VAV2126" s="1"/>
      <c r="VAW2126" s="1"/>
      <c r="VAX2126" s="1"/>
      <c r="VAY2126" s="1"/>
      <c r="VAZ2126" s="1"/>
      <c r="VBA2126" s="1"/>
      <c r="VBB2126" s="1"/>
      <c r="VBC2126" s="1"/>
      <c r="VBD2126" s="1"/>
      <c r="VBE2126" s="1"/>
      <c r="VBF2126" s="1"/>
      <c r="VBG2126" s="1"/>
      <c r="VBH2126" s="1"/>
      <c r="VBI2126" s="1"/>
      <c r="VBJ2126" s="1"/>
      <c r="VBK2126" s="1"/>
      <c r="VBL2126" s="1"/>
      <c r="VBM2126" s="1"/>
      <c r="VBN2126" s="1"/>
      <c r="VBO2126" s="1"/>
      <c r="VBP2126" s="1"/>
      <c r="VBQ2126" s="1"/>
      <c r="VBR2126" s="1"/>
      <c r="VBS2126" s="1"/>
      <c r="VBT2126" s="1"/>
      <c r="VBU2126" s="1"/>
      <c r="VBV2126" s="1"/>
      <c r="VBW2126" s="1"/>
      <c r="VBX2126" s="1"/>
      <c r="VBY2126" s="1"/>
      <c r="VBZ2126" s="1"/>
      <c r="VCA2126" s="1"/>
      <c r="VCB2126" s="1"/>
      <c r="VCC2126" s="1"/>
      <c r="VCD2126" s="1"/>
      <c r="VCE2126" s="1"/>
      <c r="VCF2126" s="1"/>
      <c r="VCG2126" s="1"/>
      <c r="VCH2126" s="1"/>
      <c r="VCI2126" s="1"/>
      <c r="VCJ2126" s="1"/>
      <c r="VCK2126" s="1"/>
      <c r="VCL2126" s="1"/>
      <c r="VCM2126" s="1"/>
      <c r="VCN2126" s="1"/>
      <c r="VCO2126" s="1"/>
      <c r="VCP2126" s="1"/>
      <c r="VCQ2126" s="1"/>
      <c r="VCR2126" s="1"/>
      <c r="VCS2126" s="1"/>
      <c r="VCT2126" s="1"/>
      <c r="VCU2126" s="1"/>
      <c r="VCV2126" s="1"/>
      <c r="VCW2126" s="1"/>
      <c r="VCX2126" s="1"/>
      <c r="VCY2126" s="1"/>
      <c r="VCZ2126" s="1"/>
      <c r="VDA2126" s="1"/>
      <c r="VDB2126" s="1"/>
      <c r="VDC2126" s="1"/>
      <c r="VDD2126" s="1"/>
      <c r="VDE2126" s="1"/>
      <c r="VDF2126" s="1"/>
      <c r="VDG2126" s="1"/>
      <c r="VDH2126" s="1"/>
      <c r="VDI2126" s="1"/>
      <c r="VDJ2126" s="1"/>
      <c r="VDK2126" s="1"/>
      <c r="VDL2126" s="1"/>
      <c r="VDM2126" s="1"/>
      <c r="VDN2126" s="1"/>
      <c r="VDO2126" s="1"/>
      <c r="VDP2126" s="1"/>
      <c r="VDQ2126" s="1"/>
      <c r="VDR2126" s="1"/>
      <c r="VDS2126" s="1"/>
      <c r="VDT2126" s="1"/>
      <c r="VDU2126" s="1"/>
      <c r="VDV2126" s="1"/>
      <c r="VDW2126" s="1"/>
      <c r="VDX2126" s="1"/>
      <c r="VDY2126" s="1"/>
      <c r="VDZ2126" s="1"/>
      <c r="VEA2126" s="1"/>
      <c r="VEB2126" s="1"/>
      <c r="VEC2126" s="1"/>
      <c r="VED2126" s="1"/>
      <c r="VEE2126" s="1"/>
      <c r="VEF2126" s="1"/>
      <c r="VEG2126" s="1"/>
      <c r="VEH2126" s="1"/>
      <c r="VEI2126" s="1"/>
      <c r="VEJ2126" s="1"/>
      <c r="VEK2126" s="1"/>
      <c r="VEL2126" s="1"/>
      <c r="VEM2126" s="1"/>
      <c r="VEN2126" s="1"/>
      <c r="VEO2126" s="1"/>
      <c r="VEP2126" s="1"/>
      <c r="VEQ2126" s="1"/>
      <c r="VER2126" s="1"/>
      <c r="VES2126" s="1"/>
      <c r="VET2126" s="1"/>
      <c r="VEU2126" s="1"/>
      <c r="VEV2126" s="1"/>
      <c r="VEW2126" s="1"/>
      <c r="VEX2126" s="1"/>
      <c r="VEY2126" s="1"/>
      <c r="VEZ2126" s="1"/>
      <c r="VFA2126" s="1"/>
      <c r="VFB2126" s="1"/>
      <c r="VFC2126" s="1"/>
      <c r="VFD2126" s="1"/>
      <c r="VFE2126" s="1"/>
      <c r="VFF2126" s="1"/>
      <c r="VFG2126" s="1"/>
      <c r="VFH2126" s="1"/>
      <c r="VFI2126" s="1"/>
      <c r="VFJ2126" s="1"/>
      <c r="VFK2126" s="1"/>
      <c r="VFL2126" s="1"/>
      <c r="VFM2126" s="1"/>
      <c r="VFN2126" s="1"/>
      <c r="VFO2126" s="1"/>
      <c r="VFP2126" s="1"/>
      <c r="VFQ2126" s="1"/>
      <c r="VFR2126" s="1"/>
      <c r="VFS2126" s="1"/>
      <c r="VFT2126" s="1"/>
      <c r="VFU2126" s="1"/>
      <c r="VFV2126" s="1"/>
      <c r="VFW2126" s="1"/>
      <c r="VFX2126" s="1"/>
      <c r="VFY2126" s="1"/>
      <c r="VFZ2126" s="1"/>
      <c r="VGA2126" s="1"/>
      <c r="VGB2126" s="1"/>
      <c r="VGC2126" s="1"/>
      <c r="VGD2126" s="1"/>
      <c r="VGE2126" s="1"/>
      <c r="VGF2126" s="1"/>
      <c r="VGG2126" s="1"/>
      <c r="VGH2126" s="1"/>
      <c r="VGI2126" s="1"/>
      <c r="VGJ2126" s="1"/>
      <c r="VGK2126" s="1"/>
      <c r="VGL2126" s="1"/>
      <c r="VGM2126" s="1"/>
      <c r="VGN2126" s="1"/>
      <c r="VGO2126" s="1"/>
      <c r="VGP2126" s="1"/>
      <c r="VGQ2126" s="1"/>
      <c r="VGR2126" s="1"/>
      <c r="VGS2126" s="1"/>
      <c r="VGT2126" s="1"/>
      <c r="VGU2126" s="1"/>
      <c r="VGV2126" s="1"/>
      <c r="VGW2126" s="1"/>
      <c r="VGX2126" s="1"/>
      <c r="VGY2126" s="1"/>
      <c r="VGZ2126" s="1"/>
      <c r="VHA2126" s="1"/>
      <c r="VHB2126" s="1"/>
      <c r="VHC2126" s="1"/>
      <c r="VHD2126" s="1"/>
      <c r="VHE2126" s="1"/>
      <c r="VHF2126" s="1"/>
      <c r="VHG2126" s="1"/>
      <c r="VHH2126" s="1"/>
      <c r="VHI2126" s="1"/>
      <c r="VHJ2126" s="1"/>
      <c r="VHK2126" s="1"/>
      <c r="VHL2126" s="1"/>
      <c r="VHM2126" s="1"/>
      <c r="VHN2126" s="1"/>
      <c r="VHO2126" s="1"/>
      <c r="VHP2126" s="1"/>
      <c r="VHQ2126" s="1"/>
      <c r="VHR2126" s="1"/>
      <c r="VHS2126" s="1"/>
      <c r="VHT2126" s="1"/>
      <c r="VHU2126" s="1"/>
      <c r="VHV2126" s="1"/>
      <c r="VHW2126" s="1"/>
      <c r="VHX2126" s="1"/>
      <c r="VHY2126" s="1"/>
      <c r="VHZ2126" s="1"/>
      <c r="VIA2126" s="1"/>
      <c r="VIB2126" s="1"/>
      <c r="VIC2126" s="1"/>
      <c r="VID2126" s="1"/>
      <c r="VIE2126" s="1"/>
      <c r="VIF2126" s="1"/>
      <c r="VIG2126" s="1"/>
      <c r="VIH2126" s="1"/>
      <c r="VII2126" s="1"/>
      <c r="VIJ2126" s="1"/>
      <c r="VIK2126" s="1"/>
      <c r="VIL2126" s="1"/>
      <c r="VIM2126" s="1"/>
      <c r="VIN2126" s="1"/>
      <c r="VIO2126" s="1"/>
      <c r="VIP2126" s="1"/>
      <c r="VIQ2126" s="1"/>
      <c r="VIR2126" s="1"/>
      <c r="VIS2126" s="1"/>
      <c r="VIT2126" s="1"/>
      <c r="VIU2126" s="1"/>
      <c r="VIV2126" s="1"/>
      <c r="VIW2126" s="1"/>
      <c r="VIX2126" s="1"/>
      <c r="VIY2126" s="1"/>
      <c r="VIZ2126" s="1"/>
      <c r="VJA2126" s="1"/>
      <c r="VJB2126" s="1"/>
      <c r="VJC2126" s="1"/>
      <c r="VJD2126" s="1"/>
      <c r="VJE2126" s="1"/>
      <c r="VJF2126" s="1"/>
      <c r="VJG2126" s="1"/>
      <c r="VJH2126" s="1"/>
      <c r="VJI2126" s="1"/>
      <c r="VJJ2126" s="1"/>
      <c r="VJK2126" s="1"/>
      <c r="VJL2126" s="1"/>
      <c r="VJM2126" s="1"/>
      <c r="VJN2126" s="1"/>
      <c r="VJO2126" s="1"/>
      <c r="VJP2126" s="1"/>
      <c r="VJQ2126" s="1"/>
      <c r="VJR2126" s="1"/>
      <c r="VJS2126" s="1"/>
      <c r="VJT2126" s="1"/>
      <c r="VJU2126" s="1"/>
      <c r="VJV2126" s="1"/>
      <c r="VJW2126" s="1"/>
      <c r="VJX2126" s="1"/>
      <c r="VJY2126" s="1"/>
      <c r="VJZ2126" s="1"/>
      <c r="VKA2126" s="1"/>
      <c r="VKB2126" s="1"/>
      <c r="VKC2126" s="1"/>
      <c r="VKD2126" s="1"/>
      <c r="VKE2126" s="1"/>
      <c r="VKF2126" s="1"/>
      <c r="VKG2126" s="1"/>
      <c r="VKH2126" s="1"/>
      <c r="VKI2126" s="1"/>
      <c r="VKJ2126" s="1"/>
      <c r="VKK2126" s="1"/>
      <c r="VKL2126" s="1"/>
      <c r="VKM2126" s="1"/>
      <c r="VKN2126" s="1"/>
      <c r="VKO2126" s="1"/>
      <c r="VKP2126" s="1"/>
      <c r="VKQ2126" s="1"/>
      <c r="VKR2126" s="1"/>
      <c r="VKS2126" s="1"/>
      <c r="VKT2126" s="1"/>
      <c r="VKU2126" s="1"/>
      <c r="VKV2126" s="1"/>
      <c r="VKW2126" s="1"/>
      <c r="VKX2126" s="1"/>
      <c r="VKY2126" s="1"/>
      <c r="VKZ2126" s="1"/>
      <c r="VLA2126" s="1"/>
      <c r="VLB2126" s="1"/>
      <c r="VLC2126" s="1"/>
      <c r="VLD2126" s="1"/>
      <c r="VLE2126" s="1"/>
      <c r="VLF2126" s="1"/>
      <c r="VLG2126" s="1"/>
      <c r="VLH2126" s="1"/>
      <c r="VLI2126" s="1"/>
      <c r="VLJ2126" s="1"/>
      <c r="VLK2126" s="1"/>
      <c r="VLL2126" s="1"/>
      <c r="VLM2126" s="1"/>
      <c r="VLN2126" s="1"/>
      <c r="VLO2126" s="1"/>
      <c r="VLP2126" s="1"/>
      <c r="VLQ2126" s="1"/>
      <c r="VLR2126" s="1"/>
      <c r="VLS2126" s="1"/>
      <c r="VLT2126" s="1"/>
      <c r="VLU2126" s="1"/>
      <c r="VLV2126" s="1"/>
      <c r="VLW2126" s="1"/>
      <c r="VLX2126" s="1"/>
      <c r="VLY2126" s="1"/>
      <c r="VLZ2126" s="1"/>
      <c r="VMA2126" s="1"/>
      <c r="VMB2126" s="1"/>
      <c r="VMC2126" s="1"/>
      <c r="VMD2126" s="1"/>
      <c r="VME2126" s="1"/>
      <c r="VMF2126" s="1"/>
      <c r="VMG2126" s="1"/>
      <c r="VMH2126" s="1"/>
      <c r="VMI2126" s="1"/>
      <c r="VMJ2126" s="1"/>
      <c r="VMK2126" s="1"/>
      <c r="VML2126" s="1"/>
      <c r="VMM2126" s="1"/>
      <c r="VMN2126" s="1"/>
      <c r="VMO2126" s="1"/>
      <c r="VMP2126" s="1"/>
      <c r="VMQ2126" s="1"/>
      <c r="VMR2126" s="1"/>
      <c r="VMS2126" s="1"/>
      <c r="VMT2126" s="1"/>
      <c r="VMU2126" s="1"/>
      <c r="VMV2126" s="1"/>
      <c r="VMW2126" s="1"/>
      <c r="VMX2126" s="1"/>
      <c r="VMY2126" s="1"/>
      <c r="VMZ2126" s="1"/>
      <c r="VNA2126" s="1"/>
      <c r="VNB2126" s="1"/>
      <c r="VNC2126" s="1"/>
      <c r="VND2126" s="1"/>
      <c r="VNE2126" s="1"/>
      <c r="VNF2126" s="1"/>
      <c r="VNG2126" s="1"/>
      <c r="VNH2126" s="1"/>
      <c r="VNI2126" s="1"/>
      <c r="VNJ2126" s="1"/>
      <c r="VNK2126" s="1"/>
      <c r="VNL2126" s="1"/>
      <c r="VNM2126" s="1"/>
      <c r="VNN2126" s="1"/>
      <c r="VNO2126" s="1"/>
      <c r="VNP2126" s="1"/>
      <c r="VNQ2126" s="1"/>
      <c r="VNR2126" s="1"/>
      <c r="VNS2126" s="1"/>
      <c r="VNT2126" s="1"/>
      <c r="VNU2126" s="1"/>
      <c r="VNV2126" s="1"/>
      <c r="VNW2126" s="1"/>
      <c r="VNX2126" s="1"/>
      <c r="VNY2126" s="1"/>
      <c r="VNZ2126" s="1"/>
      <c r="VOA2126" s="1"/>
      <c r="VOB2126" s="1"/>
      <c r="VOC2126" s="1"/>
      <c r="VOD2126" s="1"/>
      <c r="VOE2126" s="1"/>
      <c r="VOF2126" s="1"/>
      <c r="VOG2126" s="1"/>
      <c r="VOH2126" s="1"/>
      <c r="VOI2126" s="1"/>
      <c r="VOJ2126" s="1"/>
      <c r="VOK2126" s="1"/>
      <c r="VOL2126" s="1"/>
      <c r="VOM2126" s="1"/>
      <c r="VON2126" s="1"/>
      <c r="VOO2126" s="1"/>
      <c r="VOP2126" s="1"/>
      <c r="VOQ2126" s="1"/>
      <c r="VOR2126" s="1"/>
      <c r="VOS2126" s="1"/>
      <c r="VOT2126" s="1"/>
      <c r="VOU2126" s="1"/>
      <c r="VOV2126" s="1"/>
      <c r="VOW2126" s="1"/>
      <c r="VOX2126" s="1"/>
      <c r="VOY2126" s="1"/>
      <c r="VOZ2126" s="1"/>
      <c r="VPA2126" s="1"/>
      <c r="VPB2126" s="1"/>
      <c r="VPC2126" s="1"/>
      <c r="VPD2126" s="1"/>
      <c r="VPE2126" s="1"/>
      <c r="VPF2126" s="1"/>
      <c r="VPG2126" s="1"/>
      <c r="VPH2126" s="1"/>
      <c r="VPI2126" s="1"/>
      <c r="VPJ2126" s="1"/>
      <c r="VPK2126" s="1"/>
      <c r="VPL2126" s="1"/>
      <c r="VPM2126" s="1"/>
      <c r="VPN2126" s="1"/>
      <c r="VPO2126" s="1"/>
      <c r="VPP2126" s="1"/>
      <c r="VPQ2126" s="1"/>
      <c r="VPR2126" s="1"/>
      <c r="VPS2126" s="1"/>
      <c r="VPT2126" s="1"/>
      <c r="VPU2126" s="1"/>
      <c r="VPV2126" s="1"/>
      <c r="VPW2126" s="1"/>
      <c r="VPX2126" s="1"/>
      <c r="VPY2126" s="1"/>
      <c r="VPZ2126" s="1"/>
      <c r="VQA2126" s="1"/>
      <c r="VQB2126" s="1"/>
      <c r="VQC2126" s="1"/>
      <c r="VQD2126" s="1"/>
      <c r="VQE2126" s="1"/>
      <c r="VQF2126" s="1"/>
      <c r="VQG2126" s="1"/>
      <c r="VQH2126" s="1"/>
      <c r="VQI2126" s="1"/>
      <c r="VQJ2126" s="1"/>
      <c r="VQK2126" s="1"/>
      <c r="VQL2126" s="1"/>
      <c r="VQM2126" s="1"/>
      <c r="VQN2126" s="1"/>
      <c r="VQO2126" s="1"/>
      <c r="VQP2126" s="1"/>
      <c r="VQQ2126" s="1"/>
      <c r="VQR2126" s="1"/>
      <c r="VQS2126" s="1"/>
      <c r="VQT2126" s="1"/>
      <c r="VQU2126" s="1"/>
      <c r="VQV2126" s="1"/>
      <c r="VQW2126" s="1"/>
      <c r="VQX2126" s="1"/>
      <c r="VQY2126" s="1"/>
      <c r="VQZ2126" s="1"/>
      <c r="VRA2126" s="1"/>
      <c r="VRB2126" s="1"/>
      <c r="VRC2126" s="1"/>
      <c r="VRD2126" s="1"/>
      <c r="VRE2126" s="1"/>
      <c r="VRF2126" s="1"/>
      <c r="VRG2126" s="1"/>
      <c r="VRH2126" s="1"/>
      <c r="VRI2126" s="1"/>
      <c r="VRJ2126" s="1"/>
      <c r="VRK2126" s="1"/>
      <c r="VRL2126" s="1"/>
      <c r="VRM2126" s="1"/>
      <c r="VRN2126" s="1"/>
      <c r="VRO2126" s="1"/>
      <c r="VRP2126" s="1"/>
      <c r="VRQ2126" s="1"/>
      <c r="VRR2126" s="1"/>
      <c r="VRS2126" s="1"/>
      <c r="VRT2126" s="1"/>
      <c r="VRU2126" s="1"/>
      <c r="VRV2126" s="1"/>
      <c r="VRW2126" s="1"/>
      <c r="VRX2126" s="1"/>
      <c r="VRY2126" s="1"/>
      <c r="VRZ2126" s="1"/>
      <c r="VSA2126" s="1"/>
      <c r="VSB2126" s="1"/>
      <c r="VSC2126" s="1"/>
      <c r="VSD2126" s="1"/>
      <c r="VSE2126" s="1"/>
      <c r="VSF2126" s="1"/>
      <c r="VSG2126" s="1"/>
      <c r="VSH2126" s="1"/>
      <c r="VSI2126" s="1"/>
      <c r="VSJ2126" s="1"/>
      <c r="VSK2126" s="1"/>
      <c r="VSL2126" s="1"/>
      <c r="VSM2126" s="1"/>
      <c r="VSN2126" s="1"/>
      <c r="VSO2126" s="1"/>
      <c r="VSP2126" s="1"/>
      <c r="VSQ2126" s="1"/>
      <c r="VSR2126" s="1"/>
      <c r="VSS2126" s="1"/>
      <c r="VST2126" s="1"/>
      <c r="VSU2126" s="1"/>
      <c r="VSV2126" s="1"/>
      <c r="VSW2126" s="1"/>
      <c r="VSX2126" s="1"/>
      <c r="VSY2126" s="1"/>
      <c r="VSZ2126" s="1"/>
      <c r="VTA2126" s="1"/>
      <c r="VTB2126" s="1"/>
      <c r="VTC2126" s="1"/>
      <c r="VTD2126" s="1"/>
      <c r="VTE2126" s="1"/>
      <c r="VTF2126" s="1"/>
      <c r="VTG2126" s="1"/>
      <c r="VTH2126" s="1"/>
      <c r="VTI2126" s="1"/>
      <c r="VTJ2126" s="1"/>
      <c r="VTK2126" s="1"/>
      <c r="VTL2126" s="1"/>
      <c r="VTM2126" s="1"/>
      <c r="VTN2126" s="1"/>
      <c r="VTO2126" s="1"/>
      <c r="VTP2126" s="1"/>
      <c r="VTQ2126" s="1"/>
      <c r="VTR2126" s="1"/>
      <c r="VTS2126" s="1"/>
      <c r="VTT2126" s="1"/>
      <c r="VTU2126" s="1"/>
      <c r="VTV2126" s="1"/>
      <c r="VTW2126" s="1"/>
      <c r="VTX2126" s="1"/>
      <c r="VTY2126" s="1"/>
      <c r="VTZ2126" s="1"/>
      <c r="VUA2126" s="1"/>
      <c r="VUB2126" s="1"/>
      <c r="VUC2126" s="1"/>
      <c r="VUD2126" s="1"/>
      <c r="VUE2126" s="1"/>
      <c r="VUF2126" s="1"/>
      <c r="VUG2126" s="1"/>
      <c r="VUH2126" s="1"/>
      <c r="VUI2126" s="1"/>
      <c r="VUJ2126" s="1"/>
      <c r="VUK2126" s="1"/>
      <c r="VUL2126" s="1"/>
      <c r="VUM2126" s="1"/>
      <c r="VUN2126" s="1"/>
      <c r="VUO2126" s="1"/>
      <c r="VUP2126" s="1"/>
      <c r="VUQ2126" s="1"/>
      <c r="VUR2126" s="1"/>
      <c r="VUS2126" s="1"/>
      <c r="VUT2126" s="1"/>
      <c r="VUU2126" s="1"/>
      <c r="VUV2126" s="1"/>
      <c r="VUW2126" s="1"/>
      <c r="VUX2126" s="1"/>
      <c r="VUY2126" s="1"/>
      <c r="VUZ2126" s="1"/>
      <c r="VVA2126" s="1"/>
      <c r="VVB2126" s="1"/>
      <c r="VVC2126" s="1"/>
      <c r="VVD2126" s="1"/>
      <c r="VVE2126" s="1"/>
      <c r="VVF2126" s="1"/>
      <c r="VVG2126" s="1"/>
      <c r="VVH2126" s="1"/>
      <c r="VVI2126" s="1"/>
      <c r="VVJ2126" s="1"/>
      <c r="VVK2126" s="1"/>
      <c r="VVL2126" s="1"/>
      <c r="VVM2126" s="1"/>
      <c r="VVN2126" s="1"/>
      <c r="VVO2126" s="1"/>
      <c r="VVP2126" s="1"/>
      <c r="VVQ2126" s="1"/>
      <c r="VVR2126" s="1"/>
      <c r="VVS2126" s="1"/>
      <c r="VVT2126" s="1"/>
      <c r="VVU2126" s="1"/>
      <c r="VVV2126" s="1"/>
      <c r="VVW2126" s="1"/>
      <c r="VVX2126" s="1"/>
      <c r="VVY2126" s="1"/>
      <c r="VVZ2126" s="1"/>
      <c r="VWA2126" s="1"/>
      <c r="VWB2126" s="1"/>
      <c r="VWC2126" s="1"/>
      <c r="VWD2126" s="1"/>
      <c r="VWE2126" s="1"/>
      <c r="VWF2126" s="1"/>
      <c r="VWG2126" s="1"/>
      <c r="VWH2126" s="1"/>
      <c r="VWI2126" s="1"/>
      <c r="VWJ2126" s="1"/>
      <c r="VWK2126" s="1"/>
      <c r="VWL2126" s="1"/>
      <c r="VWM2126" s="1"/>
      <c r="VWN2126" s="1"/>
      <c r="VWO2126" s="1"/>
      <c r="VWP2126" s="1"/>
      <c r="VWQ2126" s="1"/>
      <c r="VWR2126" s="1"/>
      <c r="VWS2126" s="1"/>
      <c r="VWT2126" s="1"/>
      <c r="VWU2126" s="1"/>
      <c r="VWV2126" s="1"/>
      <c r="VWW2126" s="1"/>
      <c r="VWX2126" s="1"/>
      <c r="VWY2126" s="1"/>
      <c r="VWZ2126" s="1"/>
      <c r="VXA2126" s="1"/>
      <c r="VXB2126" s="1"/>
      <c r="VXC2126" s="1"/>
      <c r="VXD2126" s="1"/>
      <c r="VXE2126" s="1"/>
      <c r="VXF2126" s="1"/>
      <c r="VXG2126" s="1"/>
      <c r="VXH2126" s="1"/>
      <c r="VXI2126" s="1"/>
      <c r="VXJ2126" s="1"/>
      <c r="VXK2126" s="1"/>
      <c r="VXL2126" s="1"/>
      <c r="VXM2126" s="1"/>
      <c r="VXN2126" s="1"/>
      <c r="VXO2126" s="1"/>
      <c r="VXP2126" s="1"/>
      <c r="VXQ2126" s="1"/>
      <c r="VXR2126" s="1"/>
      <c r="VXS2126" s="1"/>
      <c r="VXT2126" s="1"/>
      <c r="VXU2126" s="1"/>
      <c r="VXV2126" s="1"/>
      <c r="VXW2126" s="1"/>
      <c r="VXX2126" s="1"/>
      <c r="VXY2126" s="1"/>
      <c r="VXZ2126" s="1"/>
      <c r="VYA2126" s="1"/>
      <c r="VYB2126" s="1"/>
      <c r="VYC2126" s="1"/>
      <c r="VYD2126" s="1"/>
      <c r="VYE2126" s="1"/>
      <c r="VYF2126" s="1"/>
      <c r="VYG2126" s="1"/>
      <c r="VYH2126" s="1"/>
      <c r="VYI2126" s="1"/>
      <c r="VYJ2126" s="1"/>
      <c r="VYK2126" s="1"/>
      <c r="VYL2126" s="1"/>
      <c r="VYM2126" s="1"/>
      <c r="VYN2126" s="1"/>
      <c r="VYO2126" s="1"/>
      <c r="VYP2126" s="1"/>
      <c r="VYQ2126" s="1"/>
      <c r="VYR2126" s="1"/>
      <c r="VYS2126" s="1"/>
      <c r="VYT2126" s="1"/>
      <c r="VYU2126" s="1"/>
      <c r="VYV2126" s="1"/>
      <c r="VYW2126" s="1"/>
      <c r="VYX2126" s="1"/>
      <c r="VYY2126" s="1"/>
      <c r="VYZ2126" s="1"/>
      <c r="VZA2126" s="1"/>
      <c r="VZB2126" s="1"/>
      <c r="VZC2126" s="1"/>
      <c r="VZD2126" s="1"/>
      <c r="VZE2126" s="1"/>
      <c r="VZF2126" s="1"/>
      <c r="VZG2126" s="1"/>
      <c r="VZH2126" s="1"/>
      <c r="VZI2126" s="1"/>
      <c r="VZJ2126" s="1"/>
      <c r="VZK2126" s="1"/>
      <c r="VZL2126" s="1"/>
      <c r="VZM2126" s="1"/>
      <c r="VZN2126" s="1"/>
      <c r="VZO2126" s="1"/>
      <c r="VZP2126" s="1"/>
      <c r="VZQ2126" s="1"/>
      <c r="VZR2126" s="1"/>
      <c r="VZS2126" s="1"/>
      <c r="VZT2126" s="1"/>
      <c r="VZU2126" s="1"/>
      <c r="VZV2126" s="1"/>
      <c r="VZW2126" s="1"/>
      <c r="VZX2126" s="1"/>
      <c r="VZY2126" s="1"/>
      <c r="VZZ2126" s="1"/>
      <c r="WAA2126" s="1"/>
      <c r="WAB2126" s="1"/>
      <c r="WAC2126" s="1"/>
      <c r="WAD2126" s="1"/>
      <c r="WAE2126" s="1"/>
      <c r="WAF2126" s="1"/>
      <c r="WAG2126" s="1"/>
      <c r="WAH2126" s="1"/>
      <c r="WAI2126" s="1"/>
      <c r="WAJ2126" s="1"/>
      <c r="WAK2126" s="1"/>
      <c r="WAL2126" s="1"/>
      <c r="WAM2126" s="1"/>
      <c r="WAN2126" s="1"/>
      <c r="WAO2126" s="1"/>
      <c r="WAP2126" s="1"/>
      <c r="WAQ2126" s="1"/>
      <c r="WAR2126" s="1"/>
      <c r="WAS2126" s="1"/>
      <c r="WAT2126" s="1"/>
      <c r="WAU2126" s="1"/>
      <c r="WAV2126" s="1"/>
      <c r="WAW2126" s="1"/>
      <c r="WAX2126" s="1"/>
      <c r="WAY2126" s="1"/>
      <c r="WAZ2126" s="1"/>
      <c r="WBA2126" s="1"/>
      <c r="WBB2126" s="1"/>
      <c r="WBC2126" s="1"/>
      <c r="WBD2126" s="1"/>
      <c r="WBE2126" s="1"/>
      <c r="WBF2126" s="1"/>
      <c r="WBG2126" s="1"/>
      <c r="WBH2126" s="1"/>
      <c r="WBI2126" s="1"/>
      <c r="WBJ2126" s="1"/>
      <c r="WBK2126" s="1"/>
      <c r="WBL2126" s="1"/>
      <c r="WBM2126" s="1"/>
      <c r="WBN2126" s="1"/>
      <c r="WBO2126" s="1"/>
      <c r="WBP2126" s="1"/>
      <c r="WBQ2126" s="1"/>
      <c r="WBR2126" s="1"/>
      <c r="WBS2126" s="1"/>
      <c r="WBT2126" s="1"/>
      <c r="WBU2126" s="1"/>
      <c r="WBV2126" s="1"/>
      <c r="WBW2126" s="1"/>
      <c r="WBX2126" s="1"/>
      <c r="WBY2126" s="1"/>
      <c r="WBZ2126" s="1"/>
      <c r="WCA2126" s="1"/>
      <c r="WCB2126" s="1"/>
      <c r="WCC2126" s="1"/>
      <c r="WCD2126" s="1"/>
      <c r="WCE2126" s="1"/>
      <c r="WCF2126" s="1"/>
      <c r="WCG2126" s="1"/>
      <c r="WCH2126" s="1"/>
      <c r="WCI2126" s="1"/>
      <c r="WCJ2126" s="1"/>
      <c r="WCK2126" s="1"/>
      <c r="WCL2126" s="1"/>
      <c r="WCM2126" s="1"/>
      <c r="WCN2126" s="1"/>
      <c r="WCO2126" s="1"/>
      <c r="WCP2126" s="1"/>
      <c r="WCQ2126" s="1"/>
      <c r="WCR2126" s="1"/>
      <c r="WCS2126" s="1"/>
      <c r="WCT2126" s="1"/>
      <c r="WCU2126" s="1"/>
      <c r="WCV2126" s="1"/>
      <c r="WCW2126" s="1"/>
      <c r="WCX2126" s="1"/>
      <c r="WCY2126" s="1"/>
      <c r="WCZ2126" s="1"/>
      <c r="WDA2126" s="1"/>
      <c r="WDB2126" s="1"/>
      <c r="WDC2126" s="1"/>
      <c r="WDD2126" s="1"/>
      <c r="WDE2126" s="1"/>
      <c r="WDF2126" s="1"/>
      <c r="WDG2126" s="1"/>
      <c r="WDH2126" s="1"/>
      <c r="WDI2126" s="1"/>
      <c r="WDJ2126" s="1"/>
      <c r="WDK2126" s="1"/>
      <c r="WDL2126" s="1"/>
      <c r="WDM2126" s="1"/>
      <c r="WDN2126" s="1"/>
      <c r="WDO2126" s="1"/>
      <c r="WDP2126" s="1"/>
      <c r="WDQ2126" s="1"/>
      <c r="WDR2126" s="1"/>
      <c r="WDS2126" s="1"/>
      <c r="WDT2126" s="1"/>
      <c r="WDU2126" s="1"/>
      <c r="WDV2126" s="1"/>
      <c r="WDW2126" s="1"/>
      <c r="WDX2126" s="1"/>
      <c r="WDY2126" s="1"/>
      <c r="WDZ2126" s="1"/>
      <c r="WEA2126" s="1"/>
      <c r="WEB2126" s="1"/>
      <c r="WEC2126" s="1"/>
      <c r="WED2126" s="1"/>
      <c r="WEE2126" s="1"/>
      <c r="WEF2126" s="1"/>
      <c r="WEG2126" s="1"/>
      <c r="WEH2126" s="1"/>
      <c r="WEI2126" s="1"/>
      <c r="WEJ2126" s="1"/>
      <c r="WEK2126" s="1"/>
      <c r="WEL2126" s="1"/>
      <c r="WEM2126" s="1"/>
      <c r="WEN2126" s="1"/>
      <c r="WEO2126" s="1"/>
      <c r="WEP2126" s="1"/>
      <c r="WEQ2126" s="1"/>
      <c r="WER2126" s="1"/>
      <c r="WES2126" s="1"/>
      <c r="WET2126" s="1"/>
      <c r="WEU2126" s="1"/>
      <c r="WEV2126" s="1"/>
      <c r="WEW2126" s="1"/>
      <c r="WEX2126" s="1"/>
      <c r="WEY2126" s="1"/>
      <c r="WEZ2126" s="1"/>
      <c r="WFA2126" s="1"/>
      <c r="WFB2126" s="1"/>
      <c r="WFC2126" s="1"/>
      <c r="WFD2126" s="1"/>
      <c r="WFE2126" s="1"/>
      <c r="WFF2126" s="1"/>
      <c r="WFG2126" s="1"/>
      <c r="WFH2126" s="1"/>
      <c r="WFI2126" s="1"/>
      <c r="WFJ2126" s="1"/>
      <c r="WFK2126" s="1"/>
      <c r="WFL2126" s="1"/>
      <c r="WFM2126" s="1"/>
      <c r="WFN2126" s="1"/>
      <c r="WFO2126" s="1"/>
      <c r="WFP2126" s="1"/>
      <c r="WFQ2126" s="1"/>
      <c r="WFR2126" s="1"/>
      <c r="WFS2126" s="1"/>
      <c r="WFT2126" s="1"/>
      <c r="WFU2126" s="1"/>
      <c r="WFV2126" s="1"/>
      <c r="WFW2126" s="1"/>
      <c r="WFX2126" s="1"/>
      <c r="WFY2126" s="1"/>
      <c r="WFZ2126" s="1"/>
      <c r="WGA2126" s="1"/>
      <c r="WGB2126" s="1"/>
      <c r="WGC2126" s="1"/>
      <c r="WGD2126" s="1"/>
      <c r="WGE2126" s="1"/>
      <c r="WGF2126" s="1"/>
      <c r="WGG2126" s="1"/>
      <c r="WGH2126" s="1"/>
      <c r="WGI2126" s="1"/>
      <c r="WGJ2126" s="1"/>
      <c r="WGK2126" s="1"/>
      <c r="WGL2126" s="1"/>
      <c r="WGM2126" s="1"/>
      <c r="WGN2126" s="1"/>
      <c r="WGO2126" s="1"/>
      <c r="WGP2126" s="1"/>
      <c r="WGQ2126" s="1"/>
      <c r="WGR2126" s="1"/>
      <c r="WGS2126" s="1"/>
      <c r="WGT2126" s="1"/>
      <c r="WGU2126" s="1"/>
      <c r="WGV2126" s="1"/>
      <c r="WGW2126" s="1"/>
      <c r="WGX2126" s="1"/>
      <c r="WGY2126" s="1"/>
      <c r="WGZ2126" s="1"/>
      <c r="WHA2126" s="1"/>
      <c r="WHB2126" s="1"/>
      <c r="WHC2126" s="1"/>
      <c r="WHD2126" s="1"/>
      <c r="WHE2126" s="1"/>
      <c r="WHF2126" s="1"/>
      <c r="WHG2126" s="1"/>
      <c r="WHH2126" s="1"/>
      <c r="WHI2126" s="1"/>
      <c r="WHJ2126" s="1"/>
      <c r="WHK2126" s="1"/>
      <c r="WHL2126" s="1"/>
      <c r="WHM2126" s="1"/>
      <c r="WHN2126" s="1"/>
      <c r="WHO2126" s="1"/>
      <c r="WHP2126" s="1"/>
      <c r="WHQ2126" s="1"/>
      <c r="WHR2126" s="1"/>
      <c r="WHS2126" s="1"/>
      <c r="WHT2126" s="1"/>
      <c r="WHU2126" s="1"/>
      <c r="WHV2126" s="1"/>
      <c r="WHW2126" s="1"/>
      <c r="WHX2126" s="1"/>
      <c r="WHY2126" s="1"/>
      <c r="WHZ2126" s="1"/>
      <c r="WIA2126" s="1"/>
      <c r="WIB2126" s="1"/>
      <c r="WIC2126" s="1"/>
      <c r="WID2126" s="1"/>
      <c r="WIE2126" s="1"/>
      <c r="WIF2126" s="1"/>
      <c r="WIG2126" s="1"/>
      <c r="WIH2126" s="1"/>
      <c r="WII2126" s="1"/>
      <c r="WIJ2126" s="1"/>
      <c r="WIK2126" s="1"/>
      <c r="WIL2126" s="1"/>
      <c r="WIM2126" s="1"/>
      <c r="WIN2126" s="1"/>
      <c r="WIO2126" s="1"/>
      <c r="WIP2126" s="1"/>
      <c r="WIQ2126" s="1"/>
      <c r="WIR2126" s="1"/>
      <c r="WIS2126" s="1"/>
      <c r="WIT2126" s="1"/>
      <c r="WIU2126" s="1"/>
      <c r="WIV2126" s="1"/>
      <c r="WIW2126" s="1"/>
      <c r="WIX2126" s="1"/>
      <c r="WIY2126" s="1"/>
      <c r="WIZ2126" s="1"/>
      <c r="WJA2126" s="1"/>
      <c r="WJB2126" s="1"/>
      <c r="WJC2126" s="1"/>
      <c r="WJD2126" s="1"/>
      <c r="WJE2126" s="1"/>
      <c r="WJF2126" s="1"/>
      <c r="WJG2126" s="1"/>
      <c r="WJH2126" s="1"/>
      <c r="WJI2126" s="1"/>
      <c r="WJJ2126" s="1"/>
      <c r="WJK2126" s="1"/>
      <c r="WJL2126" s="1"/>
      <c r="WJM2126" s="1"/>
      <c r="WJN2126" s="1"/>
      <c r="WJO2126" s="1"/>
      <c r="WJP2126" s="1"/>
      <c r="WJQ2126" s="1"/>
      <c r="WJR2126" s="1"/>
      <c r="WJS2126" s="1"/>
      <c r="WJT2126" s="1"/>
      <c r="WJU2126" s="1"/>
      <c r="WJV2126" s="1"/>
      <c r="WJW2126" s="1"/>
      <c r="WJX2126" s="1"/>
      <c r="WJY2126" s="1"/>
      <c r="WJZ2126" s="1"/>
      <c r="WKA2126" s="1"/>
      <c r="WKB2126" s="1"/>
      <c r="WKC2126" s="1"/>
      <c r="WKD2126" s="1"/>
      <c r="WKE2126" s="1"/>
      <c r="WKF2126" s="1"/>
      <c r="WKG2126" s="1"/>
      <c r="WKH2126" s="1"/>
      <c r="WKI2126" s="1"/>
      <c r="WKJ2126" s="1"/>
      <c r="WKK2126" s="1"/>
      <c r="WKL2126" s="1"/>
      <c r="WKM2126" s="1"/>
      <c r="WKN2126" s="1"/>
      <c r="WKO2126" s="1"/>
      <c r="WKP2126" s="1"/>
      <c r="WKQ2126" s="1"/>
      <c r="WKR2126" s="1"/>
      <c r="WKS2126" s="1"/>
      <c r="WKT2126" s="1"/>
      <c r="WKU2126" s="1"/>
      <c r="WKV2126" s="1"/>
      <c r="WKW2126" s="1"/>
      <c r="WKX2126" s="1"/>
      <c r="WKY2126" s="1"/>
      <c r="WKZ2126" s="1"/>
      <c r="WLA2126" s="1"/>
      <c r="WLB2126" s="1"/>
      <c r="WLC2126" s="1"/>
      <c r="WLD2126" s="1"/>
      <c r="WLE2126" s="1"/>
      <c r="WLF2126" s="1"/>
      <c r="WLG2126" s="1"/>
      <c r="WLH2126" s="1"/>
      <c r="WLI2126" s="1"/>
      <c r="WLJ2126" s="1"/>
      <c r="WLK2126" s="1"/>
      <c r="WLL2126" s="1"/>
      <c r="WLM2126" s="1"/>
      <c r="WLN2126" s="1"/>
      <c r="WLO2126" s="1"/>
      <c r="WLP2126" s="1"/>
      <c r="WLQ2126" s="1"/>
      <c r="WLR2126" s="1"/>
      <c r="WLS2126" s="1"/>
      <c r="WLT2126" s="1"/>
      <c r="WLU2126" s="1"/>
      <c r="WLV2126" s="1"/>
      <c r="WLW2126" s="1"/>
      <c r="WLX2126" s="1"/>
      <c r="WLY2126" s="1"/>
      <c r="WLZ2126" s="1"/>
      <c r="WMA2126" s="1"/>
      <c r="WMB2126" s="1"/>
      <c r="WMC2126" s="1"/>
      <c r="WMD2126" s="1"/>
      <c r="WME2126" s="1"/>
      <c r="WMF2126" s="1"/>
      <c r="WMG2126" s="1"/>
      <c r="WMH2126" s="1"/>
      <c r="WMI2126" s="1"/>
      <c r="WMJ2126" s="1"/>
      <c r="WMK2126" s="1"/>
      <c r="WML2126" s="1"/>
      <c r="WMM2126" s="1"/>
      <c r="WMN2126" s="1"/>
      <c r="WMO2126" s="1"/>
      <c r="WMP2126" s="1"/>
      <c r="WMQ2126" s="1"/>
      <c r="WMR2126" s="1"/>
      <c r="WMS2126" s="1"/>
      <c r="WMT2126" s="1"/>
      <c r="WMU2126" s="1"/>
      <c r="WMV2126" s="1"/>
      <c r="WMW2126" s="1"/>
      <c r="WMX2126" s="1"/>
      <c r="WMY2126" s="1"/>
      <c r="WMZ2126" s="1"/>
      <c r="WNA2126" s="1"/>
      <c r="WNB2126" s="1"/>
      <c r="WNC2126" s="1"/>
      <c r="WND2126" s="1"/>
      <c r="WNE2126" s="1"/>
      <c r="WNF2126" s="1"/>
      <c r="WNG2126" s="1"/>
      <c r="WNH2126" s="1"/>
      <c r="WNI2126" s="1"/>
      <c r="WNJ2126" s="1"/>
      <c r="WNK2126" s="1"/>
      <c r="WNL2126" s="1"/>
      <c r="WNM2126" s="1"/>
      <c r="WNN2126" s="1"/>
      <c r="WNO2126" s="1"/>
      <c r="WNP2126" s="1"/>
      <c r="WNQ2126" s="1"/>
      <c r="WNR2126" s="1"/>
      <c r="WNS2126" s="1"/>
      <c r="WNT2126" s="1"/>
      <c r="WNU2126" s="1"/>
      <c r="WNV2126" s="1"/>
      <c r="WNW2126" s="1"/>
      <c r="WNX2126" s="1"/>
      <c r="WNY2126" s="1"/>
      <c r="WNZ2126" s="1"/>
      <c r="WOA2126" s="1"/>
      <c r="WOB2126" s="1"/>
      <c r="WOC2126" s="1"/>
      <c r="WOD2126" s="1"/>
      <c r="WOE2126" s="1"/>
      <c r="WOF2126" s="1"/>
      <c r="WOG2126" s="1"/>
      <c r="WOH2126" s="1"/>
      <c r="WOI2126" s="1"/>
      <c r="WOJ2126" s="1"/>
      <c r="WOK2126" s="1"/>
      <c r="WOL2126" s="1"/>
      <c r="WOM2126" s="1"/>
      <c r="WON2126" s="1"/>
      <c r="WOO2126" s="1"/>
      <c r="WOP2126" s="1"/>
      <c r="WOQ2126" s="1"/>
      <c r="WOR2126" s="1"/>
      <c r="WOS2126" s="1"/>
      <c r="WOT2126" s="1"/>
      <c r="WOU2126" s="1"/>
      <c r="WOV2126" s="1"/>
      <c r="WOW2126" s="1"/>
      <c r="WOX2126" s="1"/>
      <c r="WOY2126" s="1"/>
      <c r="WOZ2126" s="1"/>
      <c r="WPA2126" s="1"/>
      <c r="WPB2126" s="1"/>
      <c r="WPC2126" s="1"/>
      <c r="WPD2126" s="1"/>
      <c r="WPE2126" s="1"/>
      <c r="WPF2126" s="1"/>
      <c r="WPG2126" s="1"/>
      <c r="WPH2126" s="1"/>
      <c r="WPI2126" s="1"/>
      <c r="WPJ2126" s="1"/>
      <c r="WPK2126" s="1"/>
      <c r="WPL2126" s="1"/>
      <c r="WPM2126" s="1"/>
      <c r="WPN2126" s="1"/>
      <c r="WPO2126" s="1"/>
      <c r="WPP2126" s="1"/>
      <c r="WPQ2126" s="1"/>
      <c r="WPR2126" s="1"/>
      <c r="WPS2126" s="1"/>
      <c r="WPT2126" s="1"/>
      <c r="WPU2126" s="1"/>
      <c r="WPV2126" s="1"/>
      <c r="WPW2126" s="1"/>
      <c r="WPX2126" s="1"/>
      <c r="WPY2126" s="1"/>
      <c r="WPZ2126" s="1"/>
      <c r="WQA2126" s="1"/>
      <c r="WQB2126" s="1"/>
      <c r="WQC2126" s="1"/>
      <c r="WQD2126" s="1"/>
      <c r="WQE2126" s="1"/>
      <c r="WQF2126" s="1"/>
      <c r="WQG2126" s="1"/>
      <c r="WQH2126" s="1"/>
      <c r="WQI2126" s="1"/>
      <c r="WQJ2126" s="1"/>
      <c r="WQK2126" s="1"/>
      <c r="WQL2126" s="1"/>
      <c r="WQM2126" s="1"/>
      <c r="WQN2126" s="1"/>
      <c r="WQO2126" s="1"/>
      <c r="WQP2126" s="1"/>
      <c r="WQQ2126" s="1"/>
      <c r="WQR2126" s="1"/>
      <c r="WQS2126" s="1"/>
      <c r="WQT2126" s="1"/>
      <c r="WQU2126" s="1"/>
      <c r="WQV2126" s="1"/>
      <c r="WQW2126" s="1"/>
      <c r="WQX2126" s="1"/>
      <c r="WQY2126" s="1"/>
      <c r="WQZ2126" s="1"/>
      <c r="WRA2126" s="1"/>
      <c r="WRB2126" s="1"/>
      <c r="WRC2126" s="1"/>
      <c r="WRD2126" s="1"/>
      <c r="WRE2126" s="1"/>
      <c r="WRF2126" s="1"/>
      <c r="WRG2126" s="1"/>
      <c r="WRH2126" s="1"/>
      <c r="WRI2126" s="1"/>
      <c r="WRJ2126" s="1"/>
      <c r="WRK2126" s="1"/>
      <c r="WRL2126" s="1"/>
      <c r="WRM2126" s="1"/>
      <c r="WRN2126" s="1"/>
      <c r="WRO2126" s="1"/>
      <c r="WRP2126" s="1"/>
      <c r="WRQ2126" s="1"/>
      <c r="WRR2126" s="1"/>
      <c r="WRS2126" s="1"/>
      <c r="WRT2126" s="1"/>
      <c r="WRU2126" s="1"/>
      <c r="WRV2126" s="1"/>
      <c r="WRW2126" s="1"/>
      <c r="WRX2126" s="1"/>
      <c r="WRY2126" s="1"/>
      <c r="WRZ2126" s="1"/>
      <c r="WSA2126" s="1"/>
      <c r="WSB2126" s="1"/>
      <c r="WSC2126" s="1"/>
      <c r="WSD2126" s="1"/>
      <c r="WSE2126" s="1"/>
      <c r="WSF2126" s="1"/>
      <c r="WSG2126" s="1"/>
      <c r="WSH2126" s="1"/>
      <c r="WSI2126" s="1"/>
      <c r="WSJ2126" s="1"/>
      <c r="WSK2126" s="1"/>
      <c r="WSL2126" s="1"/>
      <c r="WSM2126" s="1"/>
      <c r="WSN2126" s="1"/>
      <c r="WSO2126" s="1"/>
      <c r="WSP2126" s="1"/>
      <c r="WSQ2126" s="1"/>
      <c r="WSR2126" s="1"/>
      <c r="WSS2126" s="1"/>
      <c r="WST2126" s="1"/>
      <c r="WSU2126" s="1"/>
      <c r="WSV2126" s="1"/>
      <c r="WSW2126" s="1"/>
      <c r="WSX2126" s="1"/>
      <c r="WSY2126" s="1"/>
      <c r="WSZ2126" s="1"/>
      <c r="WTA2126" s="1"/>
      <c r="WTB2126" s="1"/>
      <c r="WTC2126" s="1"/>
      <c r="WTD2126" s="1"/>
      <c r="WTE2126" s="1"/>
      <c r="WTF2126" s="1"/>
      <c r="WTG2126" s="1"/>
      <c r="WTH2126" s="1"/>
      <c r="WTI2126" s="1"/>
      <c r="WTJ2126" s="1"/>
      <c r="WTK2126" s="1"/>
      <c r="WTL2126" s="1"/>
      <c r="WTM2126" s="1"/>
      <c r="WTN2126" s="1"/>
      <c r="WTO2126" s="1"/>
      <c r="WTP2126" s="1"/>
      <c r="WTQ2126" s="1"/>
      <c r="WTR2126" s="1"/>
      <c r="WTS2126" s="1"/>
      <c r="WTT2126" s="1"/>
      <c r="WTU2126" s="1"/>
      <c r="WTV2126" s="1"/>
      <c r="WTW2126" s="1"/>
      <c r="WTX2126" s="1"/>
      <c r="WTY2126" s="1"/>
      <c r="WTZ2126" s="1"/>
      <c r="WUA2126" s="1"/>
      <c r="WUB2126" s="1"/>
      <c r="WUC2126" s="1"/>
      <c r="WUD2126" s="1"/>
      <c r="WUE2126" s="1"/>
      <c r="WUF2126" s="1"/>
      <c r="WUG2126" s="1"/>
      <c r="WUH2126" s="1"/>
      <c r="WUI2126" s="1"/>
      <c r="WUJ2126" s="1"/>
      <c r="WUK2126" s="1"/>
      <c r="WUL2126" s="1"/>
      <c r="WUM2126" s="1"/>
      <c r="WUN2126" s="1"/>
      <c r="WUO2126" s="1"/>
      <c r="WUP2126" s="1"/>
      <c r="WUQ2126" s="1"/>
      <c r="WUR2126" s="1"/>
      <c r="WUS2126" s="1"/>
      <c r="WUT2126" s="1"/>
      <c r="WUU2126" s="1"/>
      <c r="WUV2126" s="1"/>
      <c r="WUW2126" s="1"/>
      <c r="WUX2126" s="1"/>
      <c r="WUY2126" s="1"/>
      <c r="WUZ2126" s="1"/>
      <c r="WVA2126" s="1"/>
      <c r="WVB2126" s="1"/>
      <c r="WVC2126" s="1"/>
      <c r="WVD2126" s="1"/>
      <c r="WVE2126" s="1"/>
      <c r="WVF2126" s="1"/>
      <c r="WVG2126" s="1"/>
      <c r="WVH2126" s="1"/>
      <c r="WVI2126" s="1"/>
      <c r="WVJ2126" s="1"/>
      <c r="WVK2126" s="1"/>
      <c r="WVL2126" s="1"/>
      <c r="WVM2126" s="1"/>
      <c r="WVN2126" s="1"/>
      <c r="WVO2126" s="1"/>
      <c r="WVP2126" s="1"/>
      <c r="WVQ2126" s="1"/>
      <c r="WVR2126" s="1"/>
      <c r="WVS2126" s="1"/>
      <c r="WVT2126" s="1"/>
      <c r="WVU2126" s="1"/>
      <c r="WVV2126" s="1"/>
      <c r="WVW2126" s="1"/>
      <c r="WVX2126" s="1"/>
      <c r="WVY2126" s="1"/>
      <c r="WVZ2126" s="1"/>
      <c r="WWA2126" s="1"/>
      <c r="WWB2126" s="1"/>
      <c r="WWC2126" s="1"/>
      <c r="WWD2126" s="1"/>
      <c r="WWE2126" s="1"/>
      <c r="WWF2126" s="1"/>
      <c r="WWG2126" s="1"/>
      <c r="WWH2126" s="1"/>
      <c r="WWI2126" s="1"/>
      <c r="WWJ2126" s="1"/>
      <c r="WWK2126" s="1"/>
      <c r="WWL2126" s="1"/>
      <c r="WWM2126" s="1"/>
      <c r="WWN2126" s="1"/>
      <c r="WWO2126" s="1"/>
      <c r="WWP2126" s="1"/>
      <c r="WWQ2126" s="1"/>
      <c r="WWR2126" s="1"/>
      <c r="WWS2126" s="1"/>
      <c r="WWT2126" s="1"/>
      <c r="WWU2126" s="1"/>
      <c r="WWV2126" s="1"/>
      <c r="WWW2126" s="1"/>
      <c r="WWX2126" s="1"/>
      <c r="WWY2126" s="1"/>
      <c r="WWZ2126" s="1"/>
      <c r="WXA2126" s="1"/>
      <c r="WXB2126" s="1"/>
      <c r="WXC2126" s="1"/>
      <c r="WXD2126" s="1"/>
      <c r="WXE2126" s="1"/>
      <c r="WXF2126" s="1"/>
      <c r="WXG2126" s="1"/>
      <c r="WXH2126" s="1"/>
      <c r="WXI2126" s="1"/>
      <c r="WXJ2126" s="1"/>
      <c r="WXK2126" s="1"/>
      <c r="WXL2126" s="1"/>
      <c r="WXM2126" s="1"/>
      <c r="WXN2126" s="1"/>
      <c r="WXO2126" s="1"/>
      <c r="WXP2126" s="1"/>
      <c r="WXQ2126" s="1"/>
      <c r="WXR2126" s="1"/>
      <c r="WXS2126" s="1"/>
      <c r="WXT2126" s="1"/>
      <c r="WXU2126" s="1"/>
      <c r="WXV2126" s="1"/>
      <c r="WXW2126" s="1"/>
      <c r="WXX2126" s="1"/>
      <c r="WXY2126" s="1"/>
      <c r="WXZ2126" s="1"/>
      <c r="WYA2126" s="1"/>
      <c r="WYB2126" s="1"/>
      <c r="WYC2126" s="1"/>
      <c r="WYD2126" s="1"/>
      <c r="WYE2126" s="1"/>
      <c r="WYF2126" s="1"/>
      <c r="WYG2126" s="1"/>
      <c r="WYH2126" s="1"/>
      <c r="WYI2126" s="1"/>
      <c r="WYJ2126" s="1"/>
      <c r="WYK2126" s="1"/>
      <c r="WYL2126" s="1"/>
      <c r="WYM2126" s="1"/>
      <c r="WYN2126" s="1"/>
      <c r="WYO2126" s="1"/>
      <c r="WYP2126" s="1"/>
      <c r="WYQ2126" s="1"/>
      <c r="WYR2126" s="1"/>
      <c r="WYS2126" s="1"/>
      <c r="WYT2126" s="1"/>
      <c r="WYU2126" s="1"/>
      <c r="WYV2126" s="1"/>
      <c r="WYW2126" s="1"/>
      <c r="WYX2126" s="1"/>
      <c r="WYY2126" s="1"/>
      <c r="WYZ2126" s="1"/>
      <c r="WZA2126" s="1"/>
      <c r="WZB2126" s="1"/>
      <c r="WZC2126" s="1"/>
      <c r="WZD2126" s="1"/>
      <c r="WZE2126" s="1"/>
      <c r="WZF2126" s="1"/>
      <c r="WZG2126" s="1"/>
      <c r="WZH2126" s="1"/>
      <c r="WZI2126" s="1"/>
      <c r="WZJ2126" s="1"/>
      <c r="WZK2126" s="1"/>
      <c r="WZL2126" s="1"/>
      <c r="WZM2126" s="1"/>
      <c r="WZN2126" s="1"/>
      <c r="WZO2126" s="1"/>
      <c r="WZP2126" s="1"/>
      <c r="WZQ2126" s="1"/>
      <c r="WZR2126" s="1"/>
      <c r="WZS2126" s="1"/>
      <c r="WZT2126" s="1"/>
      <c r="WZU2126" s="1"/>
      <c r="WZV2126" s="1"/>
      <c r="WZW2126" s="1"/>
      <c r="WZX2126" s="1"/>
      <c r="WZY2126" s="1"/>
      <c r="WZZ2126" s="1"/>
      <c r="XAA2126" s="1"/>
      <c r="XAB2126" s="1"/>
      <c r="XAC2126" s="1"/>
      <c r="XAD2126" s="1"/>
      <c r="XAE2126" s="1"/>
      <c r="XAF2126" s="1"/>
      <c r="XAG2126" s="1"/>
      <c r="XAH2126" s="1"/>
      <c r="XAI2126" s="1"/>
      <c r="XAJ2126" s="1"/>
      <c r="XAK2126" s="1"/>
      <c r="XAL2126" s="1"/>
      <c r="XAM2126" s="1"/>
      <c r="XAN2126" s="1"/>
      <c r="XAO2126" s="1"/>
      <c r="XAP2126" s="1"/>
      <c r="XAQ2126" s="1"/>
      <c r="XAR2126" s="1"/>
      <c r="XAS2126" s="1"/>
      <c r="XAT2126" s="1"/>
      <c r="XAU2126" s="1"/>
      <c r="XAV2126" s="1"/>
      <c r="XAW2126" s="1"/>
      <c r="XAX2126" s="1"/>
      <c r="XAY2126" s="1"/>
      <c r="XAZ2126" s="1"/>
      <c r="XBA2126" s="1"/>
      <c r="XBB2126" s="1"/>
      <c r="XBC2126" s="1"/>
      <c r="XBD2126" s="1"/>
      <c r="XBE2126" s="1"/>
      <c r="XBF2126" s="1"/>
      <c r="XBG2126" s="1"/>
      <c r="XBH2126" s="1"/>
      <c r="XBI2126" s="1"/>
      <c r="XBJ2126" s="1"/>
      <c r="XBK2126" s="1"/>
      <c r="XBL2126" s="1"/>
      <c r="XBM2126" s="1"/>
      <c r="XBN2126" s="1"/>
      <c r="XBO2126" s="1"/>
      <c r="XBP2126" s="1"/>
      <c r="XBQ2126" s="1"/>
      <c r="XBR2126" s="1"/>
      <c r="XBS2126" s="1"/>
      <c r="XBT2126" s="1"/>
      <c r="XBU2126" s="1"/>
      <c r="XBV2126" s="1"/>
      <c r="XBW2126" s="1"/>
      <c r="XBX2126" s="1"/>
      <c r="XBY2126" s="1"/>
      <c r="XBZ2126" s="1"/>
      <c r="XCA2126" s="1"/>
      <c r="XCB2126" s="1"/>
      <c r="XCC2126" s="1"/>
      <c r="XCD2126" s="1"/>
      <c r="XCE2126" s="1"/>
      <c r="XCF2126" s="1"/>
      <c r="XCG2126" s="1"/>
      <c r="XCH2126" s="1"/>
      <c r="XCI2126" s="1"/>
      <c r="XCJ2126" s="1"/>
      <c r="XCK2126" s="1"/>
      <c r="XCL2126" s="1"/>
      <c r="XCM2126" s="1"/>
      <c r="XCN2126" s="1"/>
      <c r="XCO2126" s="1"/>
      <c r="XCP2126" s="1"/>
      <c r="XCQ2126" s="1"/>
      <c r="XCR2126" s="1"/>
      <c r="XCS2126" s="1"/>
      <c r="XCT2126" s="1"/>
      <c r="XCU2126" s="1"/>
      <c r="XCV2126" s="1"/>
      <c r="XCW2126" s="1"/>
      <c r="XCX2126" s="1"/>
      <c r="XCY2126" s="1"/>
      <c r="XCZ2126" s="1"/>
      <c r="XDA2126" s="1"/>
      <c r="XDB2126" s="1"/>
      <c r="XDC2126" s="1"/>
      <c r="XDD2126" s="1"/>
      <c r="XDE2126" s="1"/>
      <c r="XDF2126" s="1"/>
      <c r="XDG2126" s="1"/>
      <c r="XDH2126" s="1"/>
      <c r="XDI2126" s="1"/>
      <c r="XDJ2126" s="1"/>
      <c r="XDK2126" s="1"/>
      <c r="XDL2126" s="1"/>
      <c r="XDM2126" s="1"/>
      <c r="XDN2126" s="1"/>
      <c r="XDO2126" s="1"/>
      <c r="XDP2126" s="1"/>
      <c r="XDQ2126" s="1"/>
      <c r="XDR2126" s="1"/>
      <c r="XDS2126" s="1"/>
      <c r="XDT2126" s="1"/>
      <c r="XDU2126" s="1"/>
      <c r="XDV2126" s="1"/>
      <c r="XDW2126" s="1"/>
      <c r="XDX2126" s="1"/>
      <c r="XDY2126" s="1"/>
      <c r="XDZ2126" s="1"/>
      <c r="XEA2126" s="1"/>
      <c r="XEB2126" s="1"/>
      <c r="XEC2126" s="1"/>
      <c r="XED2126" s="1"/>
      <c r="XEE2126" s="1"/>
      <c r="XEF2126" s="1"/>
      <c r="XEG2126" s="1"/>
      <c r="XEH2126" s="1"/>
      <c r="XEI2126" s="1"/>
      <c r="XEJ2126" s="1"/>
      <c r="XEK2126" s="1"/>
      <c r="XEL2126" s="1"/>
      <c r="XEM2126" s="1"/>
      <c r="XEN2126" s="1"/>
      <c r="XEO2126" s="1"/>
      <c r="XEP2126" s="1"/>
      <c r="XEQ2126" s="1"/>
      <c r="XER2126" s="1"/>
      <c r="XES2126" s="1"/>
      <c r="XET2126" s="1"/>
      <c r="XEU2126" s="1"/>
      <c r="XEV2126" s="1"/>
      <c r="XEW2126" s="1"/>
      <c r="XEX2126" s="1"/>
      <c r="XEY2126" s="1"/>
      <c r="XEZ2126" s="1"/>
      <c r="XFA2126" s="1"/>
      <c r="XFB2126" s="1"/>
    </row>
    <row r="2127" spans="1:16382" ht="76.5" outlineLevel="1" x14ac:dyDescent="0.25">
      <c r="A2127" s="2" t="s">
        <v>4777</v>
      </c>
      <c r="B2127" s="3" t="s">
        <v>27</v>
      </c>
      <c r="C2127" s="20" t="s">
        <v>2457</v>
      </c>
      <c r="D2127" s="20" t="s">
        <v>9919</v>
      </c>
      <c r="E2127" s="20" t="s">
        <v>10123</v>
      </c>
      <c r="F2127" s="34" t="s">
        <v>5524</v>
      </c>
      <c r="G2127" s="34" t="s">
        <v>29</v>
      </c>
      <c r="H2127" s="4">
        <v>0</v>
      </c>
      <c r="I2127" s="2">
        <v>710000000</v>
      </c>
      <c r="J2127" s="2" t="s">
        <v>11537</v>
      </c>
      <c r="K2127" s="30" t="s">
        <v>6014</v>
      </c>
      <c r="L2127" s="2" t="s">
        <v>1148</v>
      </c>
      <c r="M2127" s="6" t="s">
        <v>32</v>
      </c>
      <c r="N2127" s="2" t="s">
        <v>453</v>
      </c>
      <c r="O2127" s="35">
        <v>0</v>
      </c>
      <c r="P2127" s="36" t="s">
        <v>1837</v>
      </c>
      <c r="Q2127" s="5" t="s">
        <v>41</v>
      </c>
      <c r="R2127" s="37">
        <v>1</v>
      </c>
      <c r="S2127" s="9">
        <v>0</v>
      </c>
      <c r="T2127" s="9">
        <v>0</v>
      </c>
      <c r="U2127" s="9">
        <f t="shared" si="123"/>
        <v>0</v>
      </c>
      <c r="V2127" s="2" t="s">
        <v>42</v>
      </c>
      <c r="W2127" s="2">
        <v>2014</v>
      </c>
      <c r="X2127" s="30"/>
    </row>
    <row r="2128" spans="1:16382" s="26" customFormat="1" ht="76.5" outlineLevel="1" x14ac:dyDescent="0.25">
      <c r="A2128" s="2" t="s">
        <v>12603</v>
      </c>
      <c r="B2128" s="3" t="s">
        <v>27</v>
      </c>
      <c r="C2128" s="20" t="s">
        <v>2457</v>
      </c>
      <c r="D2128" s="20" t="s">
        <v>9919</v>
      </c>
      <c r="E2128" s="20" t="s">
        <v>10123</v>
      </c>
      <c r="F2128" s="34" t="s">
        <v>5524</v>
      </c>
      <c r="G2128" s="34" t="s">
        <v>29</v>
      </c>
      <c r="H2128" s="4">
        <v>0</v>
      </c>
      <c r="I2128" s="2">
        <v>710000000</v>
      </c>
      <c r="J2128" s="2" t="s">
        <v>11537</v>
      </c>
      <c r="K2128" s="30" t="s">
        <v>6133</v>
      </c>
      <c r="L2128" s="2" t="s">
        <v>1148</v>
      </c>
      <c r="M2128" s="6" t="s">
        <v>32</v>
      </c>
      <c r="N2128" s="2" t="s">
        <v>453</v>
      </c>
      <c r="O2128" s="35">
        <v>0</v>
      </c>
      <c r="P2128" s="36" t="s">
        <v>1837</v>
      </c>
      <c r="Q2128" s="5" t="s">
        <v>41</v>
      </c>
      <c r="R2128" s="37">
        <v>1</v>
      </c>
      <c r="S2128" s="9">
        <v>29000</v>
      </c>
      <c r="T2128" s="9">
        <f t="shared" si="128"/>
        <v>29000</v>
      </c>
      <c r="U2128" s="9">
        <f t="shared" si="123"/>
        <v>32480.000000000004</v>
      </c>
      <c r="V2128" s="2" t="s">
        <v>42</v>
      </c>
      <c r="W2128" s="2">
        <v>2014</v>
      </c>
      <c r="X2128" s="30" t="s">
        <v>11211</v>
      </c>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c r="CU2128" s="1"/>
      <c r="CV2128" s="1"/>
      <c r="CW2128" s="1"/>
      <c r="CX2128" s="1"/>
      <c r="CY2128" s="1"/>
      <c r="CZ2128" s="1"/>
      <c r="DA2128" s="1"/>
      <c r="DB2128" s="1"/>
      <c r="DC2128" s="1"/>
      <c r="DD2128" s="1"/>
      <c r="DE2128" s="1"/>
      <c r="DF2128" s="1"/>
      <c r="DG2128" s="1"/>
      <c r="DH2128" s="1"/>
      <c r="DI2128" s="1"/>
      <c r="DJ2128" s="1"/>
      <c r="DK2128" s="1"/>
      <c r="DL2128" s="1"/>
      <c r="DM2128" s="1"/>
      <c r="DN2128" s="1"/>
      <c r="DO2128" s="1"/>
      <c r="DP2128" s="1"/>
      <c r="DQ2128" s="1"/>
      <c r="DR2128" s="1"/>
      <c r="DS2128" s="1"/>
      <c r="DT2128" s="1"/>
      <c r="DU2128" s="1"/>
      <c r="DV2128" s="1"/>
      <c r="DW2128" s="1"/>
      <c r="DX2128" s="1"/>
      <c r="DY2128" s="1"/>
      <c r="DZ2128" s="1"/>
      <c r="EA2128" s="1"/>
      <c r="EB2128" s="1"/>
      <c r="EC2128" s="1"/>
      <c r="ED2128" s="1"/>
      <c r="EE2128" s="1"/>
      <c r="EF2128" s="1"/>
      <c r="EG2128" s="1"/>
      <c r="EH2128" s="1"/>
      <c r="EI2128" s="1"/>
      <c r="EJ2128" s="1"/>
      <c r="EK2128" s="1"/>
      <c r="EL2128" s="1"/>
      <c r="EM2128" s="1"/>
      <c r="EN2128" s="1"/>
      <c r="EO2128" s="1"/>
      <c r="EP2128" s="1"/>
      <c r="EQ2128" s="1"/>
      <c r="ER2128" s="1"/>
      <c r="ES2128" s="1"/>
      <c r="ET2128" s="1"/>
      <c r="EU2128" s="1"/>
      <c r="EV2128" s="1"/>
      <c r="EW2128" s="1"/>
      <c r="EX2128" s="1"/>
      <c r="EY2128" s="1"/>
      <c r="EZ2128" s="1"/>
      <c r="FA2128" s="1"/>
      <c r="FB2128" s="1"/>
      <c r="FC2128" s="1"/>
      <c r="FD2128" s="1"/>
      <c r="FE2128" s="1"/>
      <c r="FF2128" s="1"/>
      <c r="FG2128" s="1"/>
      <c r="FH2128" s="1"/>
      <c r="FI2128" s="1"/>
      <c r="FJ2128" s="1"/>
      <c r="FK2128" s="1"/>
      <c r="FL2128" s="1"/>
      <c r="FM2128" s="1"/>
      <c r="FN2128" s="1"/>
      <c r="FO2128" s="1"/>
      <c r="FP2128" s="1"/>
      <c r="FQ2128" s="1"/>
      <c r="FR2128" s="1"/>
      <c r="FS2128" s="1"/>
      <c r="FT2128" s="1"/>
      <c r="FU2128" s="1"/>
      <c r="FV2128" s="1"/>
      <c r="FW2128" s="1"/>
      <c r="FX2128" s="1"/>
      <c r="FY2128" s="1"/>
      <c r="FZ2128" s="1"/>
      <c r="GA2128" s="1"/>
      <c r="GB2128" s="1"/>
      <c r="GC2128" s="1"/>
      <c r="GD2128" s="1"/>
      <c r="GE2128" s="1"/>
      <c r="GF2128" s="1"/>
      <c r="GG2128" s="1"/>
      <c r="GH2128" s="1"/>
      <c r="GI2128" s="1"/>
      <c r="GJ2128" s="1"/>
      <c r="GK2128" s="1"/>
      <c r="GL2128" s="1"/>
      <c r="GM2128" s="1"/>
      <c r="GN2128" s="1"/>
      <c r="GO2128" s="1"/>
      <c r="GP2128" s="1"/>
      <c r="GQ2128" s="1"/>
      <c r="GR2128" s="1"/>
      <c r="GS2128" s="1"/>
      <c r="GT2128" s="1"/>
      <c r="GU2128" s="1"/>
      <c r="GV2128" s="1"/>
      <c r="GW2128" s="1"/>
      <c r="GX2128" s="1"/>
      <c r="GY2128" s="1"/>
      <c r="GZ2128" s="1"/>
      <c r="HA2128" s="1"/>
      <c r="HB2128" s="1"/>
      <c r="HC2128" s="1"/>
      <c r="HD2128" s="1"/>
      <c r="HE2128" s="1"/>
      <c r="HF2128" s="1"/>
      <c r="HG2128" s="1"/>
      <c r="HH2128" s="1"/>
      <c r="HI2128" s="1"/>
      <c r="HJ2128" s="1"/>
      <c r="HK2128" s="1"/>
      <c r="HL2128" s="1"/>
      <c r="HM2128" s="1"/>
      <c r="HN2128" s="1"/>
      <c r="HO2128" s="1"/>
      <c r="HP2128" s="1"/>
      <c r="HQ2128" s="1"/>
      <c r="HR2128" s="1"/>
      <c r="HS2128" s="1"/>
      <c r="HT2128" s="1"/>
      <c r="HU2128" s="1"/>
      <c r="HV2128" s="1"/>
      <c r="HW2128" s="1"/>
      <c r="HX2128" s="1"/>
      <c r="HY2128" s="1"/>
      <c r="HZ2128" s="1"/>
      <c r="IA2128" s="1"/>
      <c r="IB2128" s="1"/>
      <c r="IC2128" s="1"/>
      <c r="ID2128" s="1"/>
      <c r="IE2128" s="1"/>
      <c r="IF2128" s="1"/>
      <c r="IG2128" s="1"/>
      <c r="IH2128" s="1"/>
      <c r="II2128" s="1"/>
      <c r="IJ2128" s="1"/>
      <c r="IK2128" s="1"/>
      <c r="IL2128" s="1"/>
      <c r="IM2128" s="1"/>
      <c r="IN2128" s="1"/>
      <c r="IO2128" s="1"/>
      <c r="IP2128" s="1"/>
      <c r="IQ2128" s="1"/>
      <c r="IR2128" s="1"/>
      <c r="IS2128" s="1"/>
      <c r="IT2128" s="1"/>
      <c r="IU2128" s="1"/>
      <c r="IV2128" s="1"/>
      <c r="IW2128" s="1"/>
      <c r="IX2128" s="1"/>
      <c r="IY2128" s="1"/>
      <c r="IZ2128" s="1"/>
      <c r="JA2128" s="1"/>
      <c r="JB2128" s="1"/>
      <c r="JC2128" s="1"/>
      <c r="JD2128" s="1"/>
      <c r="JE2128" s="1"/>
      <c r="JF2128" s="1"/>
      <c r="JG2128" s="1"/>
      <c r="JH2128" s="1"/>
      <c r="JI2128" s="1"/>
      <c r="JJ2128" s="1"/>
      <c r="JK2128" s="1"/>
      <c r="JL2128" s="1"/>
      <c r="JM2128" s="1"/>
      <c r="JN2128" s="1"/>
      <c r="JO2128" s="1"/>
      <c r="JP2128" s="1"/>
      <c r="JQ2128" s="1"/>
      <c r="JR2128" s="1"/>
      <c r="JS2128" s="1"/>
      <c r="JT2128" s="1"/>
      <c r="JU2128" s="1"/>
      <c r="JV2128" s="1"/>
      <c r="JW2128" s="1"/>
      <c r="JX2128" s="1"/>
      <c r="JY2128" s="1"/>
      <c r="JZ2128" s="1"/>
      <c r="KA2128" s="1"/>
      <c r="KB2128" s="1"/>
      <c r="KC2128" s="1"/>
      <c r="KD2128" s="1"/>
      <c r="KE2128" s="1"/>
      <c r="KF2128" s="1"/>
      <c r="KG2128" s="1"/>
      <c r="KH2128" s="1"/>
      <c r="KI2128" s="1"/>
      <c r="KJ2128" s="1"/>
      <c r="KK2128" s="1"/>
      <c r="KL2128" s="1"/>
      <c r="KM2128" s="1"/>
      <c r="KN2128" s="1"/>
      <c r="KO2128" s="1"/>
      <c r="KP2128" s="1"/>
      <c r="KQ2128" s="1"/>
      <c r="KR2128" s="1"/>
      <c r="KS2128" s="1"/>
      <c r="KT2128" s="1"/>
      <c r="KU2128" s="1"/>
      <c r="KV2128" s="1"/>
      <c r="KW2128" s="1"/>
      <c r="KX2128" s="1"/>
      <c r="KY2128" s="1"/>
      <c r="KZ2128" s="1"/>
      <c r="LA2128" s="1"/>
      <c r="LB2128" s="1"/>
      <c r="LC2128" s="1"/>
      <c r="LD2128" s="1"/>
      <c r="LE2128" s="1"/>
      <c r="LF2128" s="1"/>
      <c r="LG2128" s="1"/>
      <c r="LH2128" s="1"/>
      <c r="LI2128" s="1"/>
      <c r="LJ2128" s="1"/>
      <c r="LK2128" s="1"/>
      <c r="LL2128" s="1"/>
      <c r="LM2128" s="1"/>
      <c r="LN2128" s="1"/>
      <c r="LO2128" s="1"/>
      <c r="LP2128" s="1"/>
      <c r="LQ2128" s="1"/>
      <c r="LR2128" s="1"/>
      <c r="LS2128" s="1"/>
      <c r="LT2128" s="1"/>
      <c r="LU2128" s="1"/>
      <c r="LV2128" s="1"/>
      <c r="LW2128" s="1"/>
      <c r="LX2128" s="1"/>
      <c r="LY2128" s="1"/>
      <c r="LZ2128" s="1"/>
      <c r="MA2128" s="1"/>
      <c r="MB2128" s="1"/>
      <c r="MC2128" s="1"/>
      <c r="MD2128" s="1"/>
      <c r="ME2128" s="1"/>
      <c r="MF2128" s="1"/>
      <c r="MG2128" s="1"/>
      <c r="MH2128" s="1"/>
      <c r="MI2128" s="1"/>
      <c r="MJ2128" s="1"/>
      <c r="MK2128" s="1"/>
      <c r="ML2128" s="1"/>
      <c r="MM2128" s="1"/>
      <c r="MN2128" s="1"/>
      <c r="MO2128" s="1"/>
      <c r="MP2128" s="1"/>
      <c r="MQ2128" s="1"/>
      <c r="MR2128" s="1"/>
      <c r="MS2128" s="1"/>
      <c r="MT2128" s="1"/>
      <c r="MU2128" s="1"/>
      <c r="MV2128" s="1"/>
      <c r="MW2128" s="1"/>
      <c r="MX2128" s="1"/>
      <c r="MY2128" s="1"/>
      <c r="MZ2128" s="1"/>
      <c r="NA2128" s="1"/>
      <c r="NB2128" s="1"/>
      <c r="NC2128" s="1"/>
      <c r="ND2128" s="1"/>
      <c r="NE2128" s="1"/>
      <c r="NF2128" s="1"/>
      <c r="NG2128" s="1"/>
      <c r="NH2128" s="1"/>
      <c r="NI2128" s="1"/>
      <c r="NJ2128" s="1"/>
      <c r="NK2128" s="1"/>
      <c r="NL2128" s="1"/>
      <c r="NM2128" s="1"/>
      <c r="NN2128" s="1"/>
      <c r="NO2128" s="1"/>
      <c r="NP2128" s="1"/>
      <c r="NQ2128" s="1"/>
      <c r="NR2128" s="1"/>
      <c r="NS2128" s="1"/>
      <c r="NT2128" s="1"/>
      <c r="NU2128" s="1"/>
      <c r="NV2128" s="1"/>
      <c r="NW2128" s="1"/>
      <c r="NX2128" s="1"/>
      <c r="NY2128" s="1"/>
      <c r="NZ2128" s="1"/>
      <c r="OA2128" s="1"/>
      <c r="OB2128" s="1"/>
      <c r="OC2128" s="1"/>
      <c r="OD2128" s="1"/>
      <c r="OE2128" s="1"/>
      <c r="OF2128" s="1"/>
      <c r="OG2128" s="1"/>
      <c r="OH2128" s="1"/>
      <c r="OI2128" s="1"/>
      <c r="OJ2128" s="1"/>
      <c r="OK2128" s="1"/>
      <c r="OL2128" s="1"/>
      <c r="OM2128" s="1"/>
      <c r="ON2128" s="1"/>
      <c r="OO2128" s="1"/>
      <c r="OP2128" s="1"/>
      <c r="OQ2128" s="1"/>
      <c r="OR2128" s="1"/>
      <c r="OS2128" s="1"/>
      <c r="OT2128" s="1"/>
      <c r="OU2128" s="1"/>
      <c r="OV2128" s="1"/>
      <c r="OW2128" s="1"/>
      <c r="OX2128" s="1"/>
      <c r="OY2128" s="1"/>
      <c r="OZ2128" s="1"/>
      <c r="PA2128" s="1"/>
      <c r="PB2128" s="1"/>
      <c r="PC2128" s="1"/>
      <c r="PD2128" s="1"/>
      <c r="PE2128" s="1"/>
      <c r="PF2128" s="1"/>
      <c r="PG2128" s="1"/>
      <c r="PH2128" s="1"/>
      <c r="PI2128" s="1"/>
      <c r="PJ2128" s="1"/>
      <c r="PK2128" s="1"/>
      <c r="PL2128" s="1"/>
      <c r="PM2128" s="1"/>
      <c r="PN2128" s="1"/>
      <c r="PO2128" s="1"/>
      <c r="PP2128" s="1"/>
      <c r="PQ2128" s="1"/>
      <c r="PR2128" s="1"/>
      <c r="PS2128" s="1"/>
      <c r="PT2128" s="1"/>
      <c r="PU2128" s="1"/>
      <c r="PV2128" s="1"/>
      <c r="PW2128" s="1"/>
      <c r="PX2128" s="1"/>
      <c r="PY2128" s="1"/>
      <c r="PZ2128" s="1"/>
      <c r="QA2128" s="1"/>
      <c r="QB2128" s="1"/>
      <c r="QC2128" s="1"/>
      <c r="QD2128" s="1"/>
      <c r="QE2128" s="1"/>
      <c r="QF2128" s="1"/>
      <c r="QG2128" s="1"/>
      <c r="QH2128" s="1"/>
      <c r="QI2128" s="1"/>
      <c r="QJ2128" s="1"/>
      <c r="QK2128" s="1"/>
      <c r="QL2128" s="1"/>
      <c r="QM2128" s="1"/>
      <c r="QN2128" s="1"/>
      <c r="QO2128" s="1"/>
      <c r="QP2128" s="1"/>
      <c r="QQ2128" s="1"/>
      <c r="QR2128" s="1"/>
      <c r="QS2128" s="1"/>
      <c r="QT2128" s="1"/>
      <c r="QU2128" s="1"/>
      <c r="QV2128" s="1"/>
      <c r="QW2128" s="1"/>
      <c r="QX2128" s="1"/>
      <c r="QY2128" s="1"/>
      <c r="QZ2128" s="1"/>
      <c r="RA2128" s="1"/>
      <c r="RB2128" s="1"/>
      <c r="RC2128" s="1"/>
      <c r="RD2128" s="1"/>
      <c r="RE2128" s="1"/>
      <c r="RF2128" s="1"/>
      <c r="RG2128" s="1"/>
      <c r="RH2128" s="1"/>
      <c r="RI2128" s="1"/>
      <c r="RJ2128" s="1"/>
      <c r="RK2128" s="1"/>
      <c r="RL2128" s="1"/>
      <c r="RM2128" s="1"/>
      <c r="RN2128" s="1"/>
      <c r="RO2128" s="1"/>
      <c r="RP2128" s="1"/>
      <c r="RQ2128" s="1"/>
      <c r="RR2128" s="1"/>
      <c r="RS2128" s="1"/>
      <c r="RT2128" s="1"/>
      <c r="RU2128" s="1"/>
      <c r="RV2128" s="1"/>
      <c r="RW2128" s="1"/>
      <c r="RX2128" s="1"/>
      <c r="RY2128" s="1"/>
      <c r="RZ2128" s="1"/>
      <c r="SA2128" s="1"/>
      <c r="SB2128" s="1"/>
      <c r="SC2128" s="1"/>
      <c r="SD2128" s="1"/>
      <c r="SE2128" s="1"/>
      <c r="SF2128" s="1"/>
      <c r="SG2128" s="1"/>
      <c r="SH2128" s="1"/>
      <c r="SI2128" s="1"/>
      <c r="SJ2128" s="1"/>
      <c r="SK2128" s="1"/>
      <c r="SL2128" s="1"/>
      <c r="SM2128" s="1"/>
      <c r="SN2128" s="1"/>
      <c r="SO2128" s="1"/>
      <c r="SP2128" s="1"/>
      <c r="SQ2128" s="1"/>
      <c r="SR2128" s="1"/>
      <c r="SS2128" s="1"/>
      <c r="ST2128" s="1"/>
      <c r="SU2128" s="1"/>
      <c r="SV2128" s="1"/>
      <c r="SW2128" s="1"/>
      <c r="SX2128" s="1"/>
      <c r="SY2128" s="1"/>
      <c r="SZ2128" s="1"/>
      <c r="TA2128" s="1"/>
      <c r="TB2128" s="1"/>
      <c r="TC2128" s="1"/>
      <c r="TD2128" s="1"/>
      <c r="TE2128" s="1"/>
      <c r="TF2128" s="1"/>
      <c r="TG2128" s="1"/>
      <c r="TH2128" s="1"/>
      <c r="TI2128" s="1"/>
      <c r="TJ2128" s="1"/>
      <c r="TK2128" s="1"/>
      <c r="TL2128" s="1"/>
      <c r="TM2128" s="1"/>
      <c r="TN2128" s="1"/>
      <c r="TO2128" s="1"/>
      <c r="TP2128" s="1"/>
      <c r="TQ2128" s="1"/>
      <c r="TR2128" s="1"/>
      <c r="TS2128" s="1"/>
      <c r="TT2128" s="1"/>
      <c r="TU2128" s="1"/>
      <c r="TV2128" s="1"/>
      <c r="TW2128" s="1"/>
      <c r="TX2128" s="1"/>
      <c r="TY2128" s="1"/>
      <c r="TZ2128" s="1"/>
      <c r="UA2128" s="1"/>
      <c r="UB2128" s="1"/>
      <c r="UC2128" s="1"/>
      <c r="UD2128" s="1"/>
      <c r="UE2128" s="1"/>
      <c r="UF2128" s="1"/>
      <c r="UG2128" s="1"/>
      <c r="UH2128" s="1"/>
      <c r="UI2128" s="1"/>
      <c r="UJ2128" s="1"/>
      <c r="UK2128" s="1"/>
      <c r="UL2128" s="1"/>
      <c r="UM2128" s="1"/>
      <c r="UN2128" s="1"/>
      <c r="UO2128" s="1"/>
      <c r="UP2128" s="1"/>
      <c r="UQ2128" s="1"/>
      <c r="UR2128" s="1"/>
      <c r="US2128" s="1"/>
      <c r="UT2128" s="1"/>
      <c r="UU2128" s="1"/>
      <c r="UV2128" s="1"/>
      <c r="UW2128" s="1"/>
      <c r="UX2128" s="1"/>
      <c r="UY2128" s="1"/>
      <c r="UZ2128" s="1"/>
      <c r="VA2128" s="1"/>
      <c r="VB2128" s="1"/>
      <c r="VC2128" s="1"/>
      <c r="VD2128" s="1"/>
      <c r="VE2128" s="1"/>
      <c r="VF2128" s="1"/>
      <c r="VG2128" s="1"/>
      <c r="VH2128" s="1"/>
      <c r="VI2128" s="1"/>
      <c r="VJ2128" s="1"/>
      <c r="VK2128" s="1"/>
      <c r="VL2128" s="1"/>
      <c r="VM2128" s="1"/>
      <c r="VN2128" s="1"/>
      <c r="VO2128" s="1"/>
      <c r="VP2128" s="1"/>
      <c r="VQ2128" s="1"/>
      <c r="VR2128" s="1"/>
      <c r="VS2128" s="1"/>
      <c r="VT2128" s="1"/>
      <c r="VU2128" s="1"/>
      <c r="VV2128" s="1"/>
      <c r="VW2128" s="1"/>
      <c r="VX2128" s="1"/>
      <c r="VY2128" s="1"/>
      <c r="VZ2128" s="1"/>
      <c r="WA2128" s="1"/>
      <c r="WB2128" s="1"/>
      <c r="WC2128" s="1"/>
      <c r="WD2128" s="1"/>
      <c r="WE2128" s="1"/>
      <c r="WF2128" s="1"/>
      <c r="WG2128" s="1"/>
      <c r="WH2128" s="1"/>
      <c r="WI2128" s="1"/>
      <c r="WJ2128" s="1"/>
      <c r="WK2128" s="1"/>
      <c r="WL2128" s="1"/>
      <c r="WM2128" s="1"/>
      <c r="WN2128" s="1"/>
      <c r="WO2128" s="1"/>
      <c r="WP2128" s="1"/>
      <c r="WQ2128" s="1"/>
      <c r="WR2128" s="1"/>
      <c r="WS2128" s="1"/>
      <c r="WT2128" s="1"/>
      <c r="WU2128" s="1"/>
      <c r="WV2128" s="1"/>
      <c r="WW2128" s="1"/>
      <c r="WX2128" s="1"/>
      <c r="WY2128" s="1"/>
      <c r="WZ2128" s="1"/>
      <c r="XA2128" s="1"/>
      <c r="XB2128" s="1"/>
      <c r="XC2128" s="1"/>
      <c r="XD2128" s="1"/>
      <c r="XE2128" s="1"/>
      <c r="XF2128" s="1"/>
      <c r="XG2128" s="1"/>
      <c r="XH2128" s="1"/>
      <c r="XI2128" s="1"/>
      <c r="XJ2128" s="1"/>
      <c r="XK2128" s="1"/>
      <c r="XL2128" s="1"/>
      <c r="XM2128" s="1"/>
      <c r="XN2128" s="1"/>
      <c r="XO2128" s="1"/>
      <c r="XP2128" s="1"/>
      <c r="XQ2128" s="1"/>
      <c r="XR2128" s="1"/>
      <c r="XS2128" s="1"/>
      <c r="XT2128" s="1"/>
      <c r="XU2128" s="1"/>
      <c r="XV2128" s="1"/>
      <c r="XW2128" s="1"/>
      <c r="XX2128" s="1"/>
      <c r="XY2128" s="1"/>
      <c r="XZ2128" s="1"/>
      <c r="YA2128" s="1"/>
      <c r="YB2128" s="1"/>
      <c r="YC2128" s="1"/>
      <c r="YD2128" s="1"/>
      <c r="YE2128" s="1"/>
      <c r="YF2128" s="1"/>
      <c r="YG2128" s="1"/>
      <c r="YH2128" s="1"/>
      <c r="YI2128" s="1"/>
      <c r="YJ2128" s="1"/>
      <c r="YK2128" s="1"/>
      <c r="YL2128" s="1"/>
      <c r="YM2128" s="1"/>
      <c r="YN2128" s="1"/>
      <c r="YO2128" s="1"/>
      <c r="YP2128" s="1"/>
      <c r="YQ2128" s="1"/>
      <c r="YR2128" s="1"/>
      <c r="YS2128" s="1"/>
      <c r="YT2128" s="1"/>
      <c r="YU2128" s="1"/>
      <c r="YV2128" s="1"/>
      <c r="YW2128" s="1"/>
      <c r="YX2128" s="1"/>
      <c r="YY2128" s="1"/>
      <c r="YZ2128" s="1"/>
      <c r="ZA2128" s="1"/>
      <c r="ZB2128" s="1"/>
      <c r="ZC2128" s="1"/>
      <c r="ZD2128" s="1"/>
      <c r="ZE2128" s="1"/>
      <c r="ZF2128" s="1"/>
      <c r="ZG2128" s="1"/>
      <c r="ZH2128" s="1"/>
      <c r="ZI2128" s="1"/>
      <c r="ZJ2128" s="1"/>
      <c r="ZK2128" s="1"/>
      <c r="ZL2128" s="1"/>
      <c r="ZM2128" s="1"/>
      <c r="ZN2128" s="1"/>
      <c r="ZO2128" s="1"/>
      <c r="ZP2128" s="1"/>
      <c r="ZQ2128" s="1"/>
      <c r="ZR2128" s="1"/>
      <c r="ZS2128" s="1"/>
      <c r="ZT2128" s="1"/>
      <c r="ZU2128" s="1"/>
      <c r="ZV2128" s="1"/>
      <c r="ZW2128" s="1"/>
      <c r="ZX2128" s="1"/>
      <c r="ZY2128" s="1"/>
      <c r="ZZ2128" s="1"/>
      <c r="AAA2128" s="1"/>
      <c r="AAB2128" s="1"/>
      <c r="AAC2128" s="1"/>
      <c r="AAD2128" s="1"/>
      <c r="AAE2128" s="1"/>
      <c r="AAF2128" s="1"/>
      <c r="AAG2128" s="1"/>
      <c r="AAH2128" s="1"/>
      <c r="AAI2128" s="1"/>
      <c r="AAJ2128" s="1"/>
      <c r="AAK2128" s="1"/>
      <c r="AAL2128" s="1"/>
      <c r="AAM2128" s="1"/>
      <c r="AAN2128" s="1"/>
      <c r="AAO2128" s="1"/>
      <c r="AAP2128" s="1"/>
      <c r="AAQ2128" s="1"/>
      <c r="AAR2128" s="1"/>
      <c r="AAS2128" s="1"/>
      <c r="AAT2128" s="1"/>
      <c r="AAU2128" s="1"/>
      <c r="AAV2128" s="1"/>
      <c r="AAW2128" s="1"/>
      <c r="AAX2128" s="1"/>
      <c r="AAY2128" s="1"/>
      <c r="AAZ2128" s="1"/>
      <c r="ABA2128" s="1"/>
      <c r="ABB2128" s="1"/>
      <c r="ABC2128" s="1"/>
      <c r="ABD2128" s="1"/>
      <c r="ABE2128" s="1"/>
      <c r="ABF2128" s="1"/>
      <c r="ABG2128" s="1"/>
      <c r="ABH2128" s="1"/>
      <c r="ABI2128" s="1"/>
      <c r="ABJ2128" s="1"/>
      <c r="ABK2128" s="1"/>
      <c r="ABL2128" s="1"/>
      <c r="ABM2128" s="1"/>
      <c r="ABN2128" s="1"/>
      <c r="ABO2128" s="1"/>
      <c r="ABP2128" s="1"/>
      <c r="ABQ2128" s="1"/>
      <c r="ABR2128" s="1"/>
      <c r="ABS2128" s="1"/>
      <c r="ABT2128" s="1"/>
      <c r="ABU2128" s="1"/>
      <c r="ABV2128" s="1"/>
      <c r="ABW2128" s="1"/>
      <c r="ABX2128" s="1"/>
      <c r="ABY2128" s="1"/>
      <c r="ABZ2128" s="1"/>
      <c r="ACA2128" s="1"/>
      <c r="ACB2128" s="1"/>
      <c r="ACC2128" s="1"/>
      <c r="ACD2128" s="1"/>
      <c r="ACE2128" s="1"/>
      <c r="ACF2128" s="1"/>
      <c r="ACG2128" s="1"/>
      <c r="ACH2128" s="1"/>
      <c r="ACI2128" s="1"/>
      <c r="ACJ2128" s="1"/>
      <c r="ACK2128" s="1"/>
      <c r="ACL2128" s="1"/>
      <c r="ACM2128" s="1"/>
      <c r="ACN2128" s="1"/>
      <c r="ACO2128" s="1"/>
      <c r="ACP2128" s="1"/>
      <c r="ACQ2128" s="1"/>
      <c r="ACR2128" s="1"/>
      <c r="ACS2128" s="1"/>
      <c r="ACT2128" s="1"/>
      <c r="ACU2128" s="1"/>
      <c r="ACV2128" s="1"/>
      <c r="ACW2128" s="1"/>
      <c r="ACX2128" s="1"/>
      <c r="ACY2128" s="1"/>
      <c r="ACZ2128" s="1"/>
      <c r="ADA2128" s="1"/>
      <c r="ADB2128" s="1"/>
      <c r="ADC2128" s="1"/>
      <c r="ADD2128" s="1"/>
      <c r="ADE2128" s="1"/>
      <c r="ADF2128" s="1"/>
      <c r="ADG2128" s="1"/>
      <c r="ADH2128" s="1"/>
      <c r="ADI2128" s="1"/>
      <c r="ADJ2128" s="1"/>
      <c r="ADK2128" s="1"/>
      <c r="ADL2128" s="1"/>
      <c r="ADM2128" s="1"/>
      <c r="ADN2128" s="1"/>
      <c r="ADO2128" s="1"/>
      <c r="ADP2128" s="1"/>
      <c r="ADQ2128" s="1"/>
      <c r="ADR2128" s="1"/>
      <c r="ADS2128" s="1"/>
      <c r="ADT2128" s="1"/>
      <c r="ADU2128" s="1"/>
      <c r="ADV2128" s="1"/>
      <c r="ADW2128" s="1"/>
      <c r="ADX2128" s="1"/>
      <c r="ADY2128" s="1"/>
      <c r="ADZ2128" s="1"/>
      <c r="AEA2128" s="1"/>
      <c r="AEB2128" s="1"/>
      <c r="AEC2128" s="1"/>
      <c r="AED2128" s="1"/>
      <c r="AEE2128" s="1"/>
      <c r="AEF2128" s="1"/>
      <c r="AEG2128" s="1"/>
      <c r="AEH2128" s="1"/>
      <c r="AEI2128" s="1"/>
      <c r="AEJ2128" s="1"/>
      <c r="AEK2128" s="1"/>
      <c r="AEL2128" s="1"/>
      <c r="AEM2128" s="1"/>
      <c r="AEN2128" s="1"/>
      <c r="AEO2128" s="1"/>
      <c r="AEP2128" s="1"/>
      <c r="AEQ2128" s="1"/>
      <c r="AER2128" s="1"/>
      <c r="AES2128" s="1"/>
      <c r="AET2128" s="1"/>
      <c r="AEU2128" s="1"/>
      <c r="AEV2128" s="1"/>
      <c r="AEW2128" s="1"/>
      <c r="AEX2128" s="1"/>
      <c r="AEY2128" s="1"/>
      <c r="AEZ2128" s="1"/>
      <c r="AFA2128" s="1"/>
      <c r="AFB2128" s="1"/>
      <c r="AFC2128" s="1"/>
      <c r="AFD2128" s="1"/>
      <c r="AFE2128" s="1"/>
      <c r="AFF2128" s="1"/>
      <c r="AFG2128" s="1"/>
      <c r="AFH2128" s="1"/>
      <c r="AFI2128" s="1"/>
      <c r="AFJ2128" s="1"/>
      <c r="AFK2128" s="1"/>
      <c r="AFL2128" s="1"/>
      <c r="AFM2128" s="1"/>
      <c r="AFN2128" s="1"/>
      <c r="AFO2128" s="1"/>
      <c r="AFP2128" s="1"/>
      <c r="AFQ2128" s="1"/>
      <c r="AFR2128" s="1"/>
      <c r="AFS2128" s="1"/>
      <c r="AFT2128" s="1"/>
      <c r="AFU2128" s="1"/>
      <c r="AFV2128" s="1"/>
      <c r="AFW2128" s="1"/>
      <c r="AFX2128" s="1"/>
      <c r="AFY2128" s="1"/>
      <c r="AFZ2128" s="1"/>
      <c r="AGA2128" s="1"/>
      <c r="AGB2128" s="1"/>
      <c r="AGC2128" s="1"/>
      <c r="AGD2128" s="1"/>
      <c r="AGE2128" s="1"/>
      <c r="AGF2128" s="1"/>
      <c r="AGG2128" s="1"/>
      <c r="AGH2128" s="1"/>
      <c r="AGI2128" s="1"/>
      <c r="AGJ2128" s="1"/>
      <c r="AGK2128" s="1"/>
      <c r="AGL2128" s="1"/>
      <c r="AGM2128" s="1"/>
      <c r="AGN2128" s="1"/>
      <c r="AGO2128" s="1"/>
      <c r="AGP2128" s="1"/>
      <c r="AGQ2128" s="1"/>
      <c r="AGR2128" s="1"/>
      <c r="AGS2128" s="1"/>
      <c r="AGT2128" s="1"/>
      <c r="AGU2128" s="1"/>
      <c r="AGV2128" s="1"/>
      <c r="AGW2128" s="1"/>
      <c r="AGX2128" s="1"/>
      <c r="AGY2128" s="1"/>
      <c r="AGZ2128" s="1"/>
      <c r="AHA2128" s="1"/>
      <c r="AHB2128" s="1"/>
      <c r="AHC2128" s="1"/>
      <c r="AHD2128" s="1"/>
      <c r="AHE2128" s="1"/>
      <c r="AHF2128" s="1"/>
      <c r="AHG2128" s="1"/>
      <c r="AHH2128" s="1"/>
      <c r="AHI2128" s="1"/>
      <c r="AHJ2128" s="1"/>
      <c r="AHK2128" s="1"/>
      <c r="AHL2128" s="1"/>
      <c r="AHM2128" s="1"/>
      <c r="AHN2128" s="1"/>
      <c r="AHO2128" s="1"/>
      <c r="AHP2128" s="1"/>
      <c r="AHQ2128" s="1"/>
      <c r="AHR2128" s="1"/>
      <c r="AHS2128" s="1"/>
      <c r="AHT2128" s="1"/>
      <c r="AHU2128" s="1"/>
      <c r="AHV2128" s="1"/>
      <c r="AHW2128" s="1"/>
      <c r="AHX2128" s="1"/>
      <c r="AHY2128" s="1"/>
      <c r="AHZ2128" s="1"/>
      <c r="AIA2128" s="1"/>
      <c r="AIB2128" s="1"/>
      <c r="AIC2128" s="1"/>
      <c r="AID2128" s="1"/>
      <c r="AIE2128" s="1"/>
      <c r="AIF2128" s="1"/>
      <c r="AIG2128" s="1"/>
      <c r="AIH2128" s="1"/>
      <c r="AII2128" s="1"/>
      <c r="AIJ2128" s="1"/>
      <c r="AIK2128" s="1"/>
      <c r="AIL2128" s="1"/>
      <c r="AIM2128" s="1"/>
      <c r="AIN2128" s="1"/>
      <c r="AIO2128" s="1"/>
      <c r="AIP2128" s="1"/>
      <c r="AIQ2128" s="1"/>
      <c r="AIR2128" s="1"/>
      <c r="AIS2128" s="1"/>
      <c r="AIT2128" s="1"/>
      <c r="AIU2128" s="1"/>
      <c r="AIV2128" s="1"/>
      <c r="AIW2128" s="1"/>
      <c r="AIX2128" s="1"/>
      <c r="AIY2128" s="1"/>
      <c r="AIZ2128" s="1"/>
      <c r="AJA2128" s="1"/>
      <c r="AJB2128" s="1"/>
      <c r="AJC2128" s="1"/>
      <c r="AJD2128" s="1"/>
      <c r="AJE2128" s="1"/>
      <c r="AJF2128" s="1"/>
      <c r="AJG2128" s="1"/>
      <c r="AJH2128" s="1"/>
      <c r="AJI2128" s="1"/>
      <c r="AJJ2128" s="1"/>
      <c r="AJK2128" s="1"/>
      <c r="AJL2128" s="1"/>
      <c r="AJM2128" s="1"/>
      <c r="AJN2128" s="1"/>
      <c r="AJO2128" s="1"/>
      <c r="AJP2128" s="1"/>
      <c r="AJQ2128" s="1"/>
      <c r="AJR2128" s="1"/>
      <c r="AJS2128" s="1"/>
      <c r="AJT2128" s="1"/>
      <c r="AJU2128" s="1"/>
      <c r="AJV2128" s="1"/>
      <c r="AJW2128" s="1"/>
      <c r="AJX2128" s="1"/>
      <c r="AJY2128" s="1"/>
      <c r="AJZ2128" s="1"/>
      <c r="AKA2128" s="1"/>
      <c r="AKB2128" s="1"/>
      <c r="AKC2128" s="1"/>
      <c r="AKD2128" s="1"/>
      <c r="AKE2128" s="1"/>
      <c r="AKF2128" s="1"/>
      <c r="AKG2128" s="1"/>
      <c r="AKH2128" s="1"/>
      <c r="AKI2128" s="1"/>
      <c r="AKJ2128" s="1"/>
      <c r="AKK2128" s="1"/>
      <c r="AKL2128" s="1"/>
      <c r="AKM2128" s="1"/>
      <c r="AKN2128" s="1"/>
      <c r="AKO2128" s="1"/>
      <c r="AKP2128" s="1"/>
      <c r="AKQ2128" s="1"/>
      <c r="AKR2128" s="1"/>
      <c r="AKS2128" s="1"/>
      <c r="AKT2128" s="1"/>
      <c r="AKU2128" s="1"/>
      <c r="AKV2128" s="1"/>
      <c r="AKW2128" s="1"/>
      <c r="AKX2128" s="1"/>
      <c r="AKY2128" s="1"/>
      <c r="AKZ2128" s="1"/>
      <c r="ALA2128" s="1"/>
      <c r="ALB2128" s="1"/>
      <c r="ALC2128" s="1"/>
      <c r="ALD2128" s="1"/>
      <c r="ALE2128" s="1"/>
      <c r="ALF2128" s="1"/>
      <c r="ALG2128" s="1"/>
      <c r="ALH2128" s="1"/>
      <c r="ALI2128" s="1"/>
      <c r="ALJ2128" s="1"/>
      <c r="ALK2128" s="1"/>
      <c r="ALL2128" s="1"/>
      <c r="ALM2128" s="1"/>
      <c r="ALN2128" s="1"/>
      <c r="ALO2128" s="1"/>
      <c r="ALP2128" s="1"/>
      <c r="ALQ2128" s="1"/>
      <c r="ALR2128" s="1"/>
      <c r="ALS2128" s="1"/>
      <c r="ALT2128" s="1"/>
      <c r="ALU2128" s="1"/>
      <c r="ALV2128" s="1"/>
      <c r="ALW2128" s="1"/>
      <c r="ALX2128" s="1"/>
      <c r="ALY2128" s="1"/>
      <c r="ALZ2128" s="1"/>
      <c r="AMA2128" s="1"/>
      <c r="AMB2128" s="1"/>
      <c r="AMC2128" s="1"/>
      <c r="AMD2128" s="1"/>
      <c r="AME2128" s="1"/>
      <c r="AMF2128" s="1"/>
      <c r="AMG2128" s="1"/>
      <c r="AMH2128" s="1"/>
      <c r="AMI2128" s="1"/>
      <c r="AMJ2128" s="1"/>
      <c r="AMK2128" s="1"/>
      <c r="AML2128" s="1"/>
      <c r="AMM2128" s="1"/>
      <c r="AMN2128" s="1"/>
      <c r="AMO2128" s="1"/>
      <c r="AMP2128" s="1"/>
      <c r="AMQ2128" s="1"/>
      <c r="AMR2128" s="1"/>
      <c r="AMS2128" s="1"/>
      <c r="AMT2128" s="1"/>
      <c r="AMU2128" s="1"/>
      <c r="AMV2128" s="1"/>
      <c r="AMW2128" s="1"/>
      <c r="AMX2128" s="1"/>
      <c r="AMY2128" s="1"/>
      <c r="AMZ2128" s="1"/>
      <c r="ANA2128" s="1"/>
      <c r="ANB2128" s="1"/>
      <c r="ANC2128" s="1"/>
      <c r="AND2128" s="1"/>
      <c r="ANE2128" s="1"/>
      <c r="ANF2128" s="1"/>
      <c r="ANG2128" s="1"/>
      <c r="ANH2128" s="1"/>
      <c r="ANI2128" s="1"/>
      <c r="ANJ2128" s="1"/>
      <c r="ANK2128" s="1"/>
      <c r="ANL2128" s="1"/>
      <c r="ANM2128" s="1"/>
      <c r="ANN2128" s="1"/>
      <c r="ANO2128" s="1"/>
      <c r="ANP2128" s="1"/>
      <c r="ANQ2128" s="1"/>
      <c r="ANR2128" s="1"/>
      <c r="ANS2128" s="1"/>
      <c r="ANT2128" s="1"/>
      <c r="ANU2128" s="1"/>
      <c r="ANV2128" s="1"/>
      <c r="ANW2128" s="1"/>
      <c r="ANX2128" s="1"/>
      <c r="ANY2128" s="1"/>
      <c r="ANZ2128" s="1"/>
      <c r="AOA2128" s="1"/>
      <c r="AOB2128" s="1"/>
      <c r="AOC2128" s="1"/>
      <c r="AOD2128" s="1"/>
      <c r="AOE2128" s="1"/>
      <c r="AOF2128" s="1"/>
      <c r="AOG2128" s="1"/>
      <c r="AOH2128" s="1"/>
      <c r="AOI2128" s="1"/>
      <c r="AOJ2128" s="1"/>
      <c r="AOK2128" s="1"/>
      <c r="AOL2128" s="1"/>
      <c r="AOM2128" s="1"/>
      <c r="AON2128" s="1"/>
      <c r="AOO2128" s="1"/>
      <c r="AOP2128" s="1"/>
      <c r="AOQ2128" s="1"/>
      <c r="AOR2128" s="1"/>
      <c r="AOS2128" s="1"/>
      <c r="AOT2128" s="1"/>
      <c r="AOU2128" s="1"/>
      <c r="AOV2128" s="1"/>
      <c r="AOW2128" s="1"/>
      <c r="AOX2128" s="1"/>
      <c r="AOY2128" s="1"/>
      <c r="AOZ2128" s="1"/>
      <c r="APA2128" s="1"/>
      <c r="APB2128" s="1"/>
      <c r="APC2128" s="1"/>
      <c r="APD2128" s="1"/>
      <c r="APE2128" s="1"/>
      <c r="APF2128" s="1"/>
      <c r="APG2128" s="1"/>
      <c r="APH2128" s="1"/>
      <c r="API2128" s="1"/>
      <c r="APJ2128" s="1"/>
      <c r="APK2128" s="1"/>
      <c r="APL2128" s="1"/>
      <c r="APM2128" s="1"/>
      <c r="APN2128" s="1"/>
      <c r="APO2128" s="1"/>
      <c r="APP2128" s="1"/>
      <c r="APQ2128" s="1"/>
      <c r="APR2128" s="1"/>
      <c r="APS2128" s="1"/>
      <c r="APT2128" s="1"/>
      <c r="APU2128" s="1"/>
      <c r="APV2128" s="1"/>
      <c r="APW2128" s="1"/>
      <c r="APX2128" s="1"/>
      <c r="APY2128" s="1"/>
      <c r="APZ2128" s="1"/>
      <c r="AQA2128" s="1"/>
      <c r="AQB2128" s="1"/>
      <c r="AQC2128" s="1"/>
      <c r="AQD2128" s="1"/>
      <c r="AQE2128" s="1"/>
      <c r="AQF2128" s="1"/>
      <c r="AQG2128" s="1"/>
      <c r="AQH2128" s="1"/>
      <c r="AQI2128" s="1"/>
      <c r="AQJ2128" s="1"/>
      <c r="AQK2128" s="1"/>
      <c r="AQL2128" s="1"/>
      <c r="AQM2128" s="1"/>
      <c r="AQN2128" s="1"/>
      <c r="AQO2128" s="1"/>
      <c r="AQP2128" s="1"/>
      <c r="AQQ2128" s="1"/>
      <c r="AQR2128" s="1"/>
      <c r="AQS2128" s="1"/>
      <c r="AQT2128" s="1"/>
      <c r="AQU2128" s="1"/>
      <c r="AQV2128" s="1"/>
      <c r="AQW2128" s="1"/>
      <c r="AQX2128" s="1"/>
      <c r="AQY2128" s="1"/>
      <c r="AQZ2128" s="1"/>
      <c r="ARA2128" s="1"/>
      <c r="ARB2128" s="1"/>
      <c r="ARC2128" s="1"/>
      <c r="ARD2128" s="1"/>
      <c r="ARE2128" s="1"/>
      <c r="ARF2128" s="1"/>
      <c r="ARG2128" s="1"/>
      <c r="ARH2128" s="1"/>
      <c r="ARI2128" s="1"/>
      <c r="ARJ2128" s="1"/>
      <c r="ARK2128" s="1"/>
      <c r="ARL2128" s="1"/>
      <c r="ARM2128" s="1"/>
      <c r="ARN2128" s="1"/>
      <c r="ARO2128" s="1"/>
      <c r="ARP2128" s="1"/>
      <c r="ARQ2128" s="1"/>
      <c r="ARR2128" s="1"/>
      <c r="ARS2128" s="1"/>
      <c r="ART2128" s="1"/>
      <c r="ARU2128" s="1"/>
      <c r="ARV2128" s="1"/>
      <c r="ARW2128" s="1"/>
      <c r="ARX2128" s="1"/>
      <c r="ARY2128" s="1"/>
      <c r="ARZ2128" s="1"/>
      <c r="ASA2128" s="1"/>
      <c r="ASB2128" s="1"/>
      <c r="ASC2128" s="1"/>
      <c r="ASD2128" s="1"/>
      <c r="ASE2128" s="1"/>
      <c r="ASF2128" s="1"/>
      <c r="ASG2128" s="1"/>
      <c r="ASH2128" s="1"/>
      <c r="ASI2128" s="1"/>
      <c r="ASJ2128" s="1"/>
      <c r="ASK2128" s="1"/>
      <c r="ASL2128" s="1"/>
      <c r="ASM2128" s="1"/>
      <c r="ASN2128" s="1"/>
      <c r="ASO2128" s="1"/>
      <c r="ASP2128" s="1"/>
      <c r="ASQ2128" s="1"/>
      <c r="ASR2128" s="1"/>
      <c r="ASS2128" s="1"/>
      <c r="AST2128" s="1"/>
      <c r="ASU2128" s="1"/>
      <c r="ASV2128" s="1"/>
      <c r="ASW2128" s="1"/>
      <c r="ASX2128" s="1"/>
      <c r="ASY2128" s="1"/>
      <c r="ASZ2128" s="1"/>
      <c r="ATA2128" s="1"/>
      <c r="ATB2128" s="1"/>
      <c r="ATC2128" s="1"/>
      <c r="ATD2128" s="1"/>
      <c r="ATE2128" s="1"/>
      <c r="ATF2128" s="1"/>
      <c r="ATG2128" s="1"/>
      <c r="ATH2128" s="1"/>
      <c r="ATI2128" s="1"/>
      <c r="ATJ2128" s="1"/>
      <c r="ATK2128" s="1"/>
      <c r="ATL2128" s="1"/>
      <c r="ATM2128" s="1"/>
      <c r="ATN2128" s="1"/>
      <c r="ATO2128" s="1"/>
      <c r="ATP2128" s="1"/>
      <c r="ATQ2128" s="1"/>
      <c r="ATR2128" s="1"/>
      <c r="ATS2128" s="1"/>
      <c r="ATT2128" s="1"/>
      <c r="ATU2128" s="1"/>
      <c r="ATV2128" s="1"/>
      <c r="ATW2128" s="1"/>
      <c r="ATX2128" s="1"/>
      <c r="ATY2128" s="1"/>
      <c r="ATZ2128" s="1"/>
      <c r="AUA2128" s="1"/>
      <c r="AUB2128" s="1"/>
      <c r="AUC2128" s="1"/>
      <c r="AUD2128" s="1"/>
      <c r="AUE2128" s="1"/>
      <c r="AUF2128" s="1"/>
      <c r="AUG2128" s="1"/>
      <c r="AUH2128" s="1"/>
      <c r="AUI2128" s="1"/>
      <c r="AUJ2128" s="1"/>
      <c r="AUK2128" s="1"/>
      <c r="AUL2128" s="1"/>
      <c r="AUM2128" s="1"/>
      <c r="AUN2128" s="1"/>
      <c r="AUO2128" s="1"/>
      <c r="AUP2128" s="1"/>
      <c r="AUQ2128" s="1"/>
      <c r="AUR2128" s="1"/>
      <c r="AUS2128" s="1"/>
      <c r="AUT2128" s="1"/>
      <c r="AUU2128" s="1"/>
      <c r="AUV2128" s="1"/>
      <c r="AUW2128" s="1"/>
      <c r="AUX2128" s="1"/>
      <c r="AUY2128" s="1"/>
      <c r="AUZ2128" s="1"/>
      <c r="AVA2128" s="1"/>
      <c r="AVB2128" s="1"/>
      <c r="AVC2128" s="1"/>
      <c r="AVD2128" s="1"/>
      <c r="AVE2128" s="1"/>
      <c r="AVF2128" s="1"/>
      <c r="AVG2128" s="1"/>
      <c r="AVH2128" s="1"/>
      <c r="AVI2128" s="1"/>
      <c r="AVJ2128" s="1"/>
      <c r="AVK2128" s="1"/>
      <c r="AVL2128" s="1"/>
      <c r="AVM2128" s="1"/>
      <c r="AVN2128" s="1"/>
      <c r="AVO2128" s="1"/>
      <c r="AVP2128" s="1"/>
      <c r="AVQ2128" s="1"/>
      <c r="AVR2128" s="1"/>
      <c r="AVS2128" s="1"/>
      <c r="AVT2128" s="1"/>
      <c r="AVU2128" s="1"/>
      <c r="AVV2128" s="1"/>
      <c r="AVW2128" s="1"/>
      <c r="AVX2128" s="1"/>
      <c r="AVY2128" s="1"/>
      <c r="AVZ2128" s="1"/>
      <c r="AWA2128" s="1"/>
      <c r="AWB2128" s="1"/>
      <c r="AWC2128" s="1"/>
      <c r="AWD2128" s="1"/>
      <c r="AWE2128" s="1"/>
      <c r="AWF2128" s="1"/>
      <c r="AWG2128" s="1"/>
      <c r="AWH2128" s="1"/>
      <c r="AWI2128" s="1"/>
      <c r="AWJ2128" s="1"/>
      <c r="AWK2128" s="1"/>
      <c r="AWL2128" s="1"/>
      <c r="AWM2128" s="1"/>
      <c r="AWN2128" s="1"/>
      <c r="AWO2128" s="1"/>
      <c r="AWP2128" s="1"/>
      <c r="AWQ2128" s="1"/>
      <c r="AWR2128" s="1"/>
      <c r="AWS2128" s="1"/>
      <c r="AWT2128" s="1"/>
      <c r="AWU2128" s="1"/>
      <c r="AWV2128" s="1"/>
      <c r="AWW2128" s="1"/>
      <c r="AWX2128" s="1"/>
      <c r="AWY2128" s="1"/>
      <c r="AWZ2128" s="1"/>
      <c r="AXA2128" s="1"/>
      <c r="AXB2128" s="1"/>
      <c r="AXC2128" s="1"/>
      <c r="AXD2128" s="1"/>
      <c r="AXE2128" s="1"/>
      <c r="AXF2128" s="1"/>
      <c r="AXG2128" s="1"/>
      <c r="AXH2128" s="1"/>
      <c r="AXI2128" s="1"/>
      <c r="AXJ2128" s="1"/>
      <c r="AXK2128" s="1"/>
      <c r="AXL2128" s="1"/>
      <c r="AXM2128" s="1"/>
      <c r="AXN2128" s="1"/>
      <c r="AXO2128" s="1"/>
      <c r="AXP2128" s="1"/>
      <c r="AXQ2128" s="1"/>
      <c r="AXR2128" s="1"/>
      <c r="AXS2128" s="1"/>
      <c r="AXT2128" s="1"/>
      <c r="AXU2128" s="1"/>
      <c r="AXV2128" s="1"/>
      <c r="AXW2128" s="1"/>
      <c r="AXX2128" s="1"/>
      <c r="AXY2128" s="1"/>
      <c r="AXZ2128" s="1"/>
      <c r="AYA2128" s="1"/>
      <c r="AYB2128" s="1"/>
      <c r="AYC2128" s="1"/>
      <c r="AYD2128" s="1"/>
      <c r="AYE2128" s="1"/>
      <c r="AYF2128" s="1"/>
      <c r="AYG2128" s="1"/>
      <c r="AYH2128" s="1"/>
      <c r="AYI2128" s="1"/>
      <c r="AYJ2128" s="1"/>
      <c r="AYK2128" s="1"/>
      <c r="AYL2128" s="1"/>
      <c r="AYM2128" s="1"/>
      <c r="AYN2128" s="1"/>
      <c r="AYO2128" s="1"/>
      <c r="AYP2128" s="1"/>
      <c r="AYQ2128" s="1"/>
      <c r="AYR2128" s="1"/>
      <c r="AYS2128" s="1"/>
      <c r="AYT2128" s="1"/>
      <c r="AYU2128" s="1"/>
      <c r="AYV2128" s="1"/>
      <c r="AYW2128" s="1"/>
      <c r="AYX2128" s="1"/>
      <c r="AYY2128" s="1"/>
      <c r="AYZ2128" s="1"/>
      <c r="AZA2128" s="1"/>
      <c r="AZB2128" s="1"/>
      <c r="AZC2128" s="1"/>
      <c r="AZD2128" s="1"/>
      <c r="AZE2128" s="1"/>
      <c r="AZF2128" s="1"/>
      <c r="AZG2128" s="1"/>
      <c r="AZH2128" s="1"/>
      <c r="AZI2128" s="1"/>
      <c r="AZJ2128" s="1"/>
      <c r="AZK2128" s="1"/>
      <c r="AZL2128" s="1"/>
      <c r="AZM2128" s="1"/>
      <c r="AZN2128" s="1"/>
      <c r="AZO2128" s="1"/>
      <c r="AZP2128" s="1"/>
      <c r="AZQ2128" s="1"/>
      <c r="AZR2128" s="1"/>
      <c r="AZS2128" s="1"/>
      <c r="AZT2128" s="1"/>
      <c r="AZU2128" s="1"/>
      <c r="AZV2128" s="1"/>
      <c r="AZW2128" s="1"/>
      <c r="AZX2128" s="1"/>
      <c r="AZY2128" s="1"/>
      <c r="AZZ2128" s="1"/>
      <c r="BAA2128" s="1"/>
      <c r="BAB2128" s="1"/>
      <c r="BAC2128" s="1"/>
      <c r="BAD2128" s="1"/>
      <c r="BAE2128" s="1"/>
      <c r="BAF2128" s="1"/>
      <c r="BAG2128" s="1"/>
      <c r="BAH2128" s="1"/>
      <c r="BAI2128" s="1"/>
      <c r="BAJ2128" s="1"/>
      <c r="BAK2128" s="1"/>
      <c r="BAL2128" s="1"/>
      <c r="BAM2128" s="1"/>
      <c r="BAN2128" s="1"/>
      <c r="BAO2128" s="1"/>
      <c r="BAP2128" s="1"/>
      <c r="BAQ2128" s="1"/>
      <c r="BAR2128" s="1"/>
      <c r="BAS2128" s="1"/>
      <c r="BAT2128" s="1"/>
      <c r="BAU2128" s="1"/>
      <c r="BAV2128" s="1"/>
      <c r="BAW2128" s="1"/>
      <c r="BAX2128" s="1"/>
      <c r="BAY2128" s="1"/>
      <c r="BAZ2128" s="1"/>
      <c r="BBA2128" s="1"/>
      <c r="BBB2128" s="1"/>
      <c r="BBC2128" s="1"/>
      <c r="BBD2128" s="1"/>
      <c r="BBE2128" s="1"/>
      <c r="BBF2128" s="1"/>
      <c r="BBG2128" s="1"/>
      <c r="BBH2128" s="1"/>
      <c r="BBI2128" s="1"/>
      <c r="BBJ2128" s="1"/>
      <c r="BBK2128" s="1"/>
      <c r="BBL2128" s="1"/>
      <c r="BBM2128" s="1"/>
      <c r="BBN2128" s="1"/>
      <c r="BBO2128" s="1"/>
      <c r="BBP2128" s="1"/>
      <c r="BBQ2128" s="1"/>
      <c r="BBR2128" s="1"/>
      <c r="BBS2128" s="1"/>
      <c r="BBT2128" s="1"/>
      <c r="BBU2128" s="1"/>
      <c r="BBV2128" s="1"/>
      <c r="BBW2128" s="1"/>
      <c r="BBX2128" s="1"/>
      <c r="BBY2128" s="1"/>
      <c r="BBZ2128" s="1"/>
      <c r="BCA2128" s="1"/>
      <c r="BCB2128" s="1"/>
      <c r="BCC2128" s="1"/>
      <c r="BCD2128" s="1"/>
      <c r="BCE2128" s="1"/>
      <c r="BCF2128" s="1"/>
      <c r="BCG2128" s="1"/>
      <c r="BCH2128" s="1"/>
      <c r="BCI2128" s="1"/>
      <c r="BCJ2128" s="1"/>
      <c r="BCK2128" s="1"/>
      <c r="BCL2128" s="1"/>
      <c r="BCM2128" s="1"/>
      <c r="BCN2128" s="1"/>
      <c r="BCO2128" s="1"/>
      <c r="BCP2128" s="1"/>
      <c r="BCQ2128" s="1"/>
      <c r="BCR2128" s="1"/>
      <c r="BCS2128" s="1"/>
      <c r="BCT2128" s="1"/>
      <c r="BCU2128" s="1"/>
      <c r="BCV2128" s="1"/>
      <c r="BCW2128" s="1"/>
      <c r="BCX2128" s="1"/>
      <c r="BCY2128" s="1"/>
      <c r="BCZ2128" s="1"/>
      <c r="BDA2128" s="1"/>
      <c r="BDB2128" s="1"/>
      <c r="BDC2128" s="1"/>
      <c r="BDD2128" s="1"/>
      <c r="BDE2128" s="1"/>
      <c r="BDF2128" s="1"/>
      <c r="BDG2128" s="1"/>
      <c r="BDH2128" s="1"/>
      <c r="BDI2128" s="1"/>
      <c r="BDJ2128" s="1"/>
      <c r="BDK2128" s="1"/>
      <c r="BDL2128" s="1"/>
      <c r="BDM2128" s="1"/>
      <c r="BDN2128" s="1"/>
      <c r="BDO2128" s="1"/>
      <c r="BDP2128" s="1"/>
      <c r="BDQ2128" s="1"/>
      <c r="BDR2128" s="1"/>
      <c r="BDS2128" s="1"/>
      <c r="BDT2128" s="1"/>
      <c r="BDU2128" s="1"/>
      <c r="BDV2128" s="1"/>
      <c r="BDW2128" s="1"/>
      <c r="BDX2128" s="1"/>
      <c r="BDY2128" s="1"/>
      <c r="BDZ2128" s="1"/>
      <c r="BEA2128" s="1"/>
      <c r="BEB2128" s="1"/>
      <c r="BEC2128" s="1"/>
      <c r="BED2128" s="1"/>
      <c r="BEE2128" s="1"/>
      <c r="BEF2128" s="1"/>
      <c r="BEG2128" s="1"/>
      <c r="BEH2128" s="1"/>
      <c r="BEI2128" s="1"/>
      <c r="BEJ2128" s="1"/>
      <c r="BEK2128" s="1"/>
      <c r="BEL2128" s="1"/>
      <c r="BEM2128" s="1"/>
      <c r="BEN2128" s="1"/>
      <c r="BEO2128" s="1"/>
      <c r="BEP2128" s="1"/>
      <c r="BEQ2128" s="1"/>
      <c r="BER2128" s="1"/>
      <c r="BES2128" s="1"/>
      <c r="BET2128" s="1"/>
      <c r="BEU2128" s="1"/>
      <c r="BEV2128" s="1"/>
      <c r="BEW2128" s="1"/>
      <c r="BEX2128" s="1"/>
      <c r="BEY2128" s="1"/>
      <c r="BEZ2128" s="1"/>
      <c r="BFA2128" s="1"/>
      <c r="BFB2128" s="1"/>
      <c r="BFC2128" s="1"/>
      <c r="BFD2128" s="1"/>
      <c r="BFE2128" s="1"/>
      <c r="BFF2128" s="1"/>
      <c r="BFG2128" s="1"/>
      <c r="BFH2128" s="1"/>
      <c r="BFI2128" s="1"/>
      <c r="BFJ2128" s="1"/>
      <c r="BFK2128" s="1"/>
      <c r="BFL2128" s="1"/>
      <c r="BFM2128" s="1"/>
      <c r="BFN2128" s="1"/>
      <c r="BFO2128" s="1"/>
      <c r="BFP2128" s="1"/>
      <c r="BFQ2128" s="1"/>
      <c r="BFR2128" s="1"/>
      <c r="BFS2128" s="1"/>
      <c r="BFT2128" s="1"/>
      <c r="BFU2128" s="1"/>
      <c r="BFV2128" s="1"/>
      <c r="BFW2128" s="1"/>
      <c r="BFX2128" s="1"/>
      <c r="BFY2128" s="1"/>
      <c r="BFZ2128" s="1"/>
      <c r="BGA2128" s="1"/>
      <c r="BGB2128" s="1"/>
      <c r="BGC2128" s="1"/>
      <c r="BGD2128" s="1"/>
      <c r="BGE2128" s="1"/>
      <c r="BGF2128" s="1"/>
      <c r="BGG2128" s="1"/>
      <c r="BGH2128" s="1"/>
      <c r="BGI2128" s="1"/>
      <c r="BGJ2128" s="1"/>
      <c r="BGK2128" s="1"/>
      <c r="BGL2128" s="1"/>
      <c r="BGM2128" s="1"/>
      <c r="BGN2128" s="1"/>
      <c r="BGO2128" s="1"/>
      <c r="BGP2128" s="1"/>
      <c r="BGQ2128" s="1"/>
      <c r="BGR2128" s="1"/>
      <c r="BGS2128" s="1"/>
      <c r="BGT2128" s="1"/>
      <c r="BGU2128" s="1"/>
      <c r="BGV2128" s="1"/>
      <c r="BGW2128" s="1"/>
      <c r="BGX2128" s="1"/>
      <c r="BGY2128" s="1"/>
      <c r="BGZ2128" s="1"/>
      <c r="BHA2128" s="1"/>
      <c r="BHB2128" s="1"/>
      <c r="BHC2128" s="1"/>
      <c r="BHD2128" s="1"/>
      <c r="BHE2128" s="1"/>
      <c r="BHF2128" s="1"/>
      <c r="BHG2128" s="1"/>
      <c r="BHH2128" s="1"/>
      <c r="BHI2128" s="1"/>
      <c r="BHJ2128" s="1"/>
      <c r="BHK2128" s="1"/>
      <c r="BHL2128" s="1"/>
      <c r="BHM2128" s="1"/>
      <c r="BHN2128" s="1"/>
      <c r="BHO2128" s="1"/>
      <c r="BHP2128" s="1"/>
      <c r="BHQ2128" s="1"/>
      <c r="BHR2128" s="1"/>
      <c r="BHS2128" s="1"/>
      <c r="BHT2128" s="1"/>
      <c r="BHU2128" s="1"/>
      <c r="BHV2128" s="1"/>
      <c r="BHW2128" s="1"/>
      <c r="BHX2128" s="1"/>
      <c r="BHY2128" s="1"/>
      <c r="BHZ2128" s="1"/>
      <c r="BIA2128" s="1"/>
      <c r="BIB2128" s="1"/>
      <c r="BIC2128" s="1"/>
      <c r="BID2128" s="1"/>
      <c r="BIE2128" s="1"/>
      <c r="BIF2128" s="1"/>
      <c r="BIG2128" s="1"/>
      <c r="BIH2128" s="1"/>
      <c r="BII2128" s="1"/>
      <c r="BIJ2128" s="1"/>
      <c r="BIK2128" s="1"/>
      <c r="BIL2128" s="1"/>
      <c r="BIM2128" s="1"/>
      <c r="BIN2128" s="1"/>
      <c r="BIO2128" s="1"/>
      <c r="BIP2128" s="1"/>
      <c r="BIQ2128" s="1"/>
      <c r="BIR2128" s="1"/>
      <c r="BIS2128" s="1"/>
      <c r="BIT2128" s="1"/>
      <c r="BIU2128" s="1"/>
      <c r="BIV2128" s="1"/>
      <c r="BIW2128" s="1"/>
      <c r="BIX2128" s="1"/>
      <c r="BIY2128" s="1"/>
      <c r="BIZ2128" s="1"/>
      <c r="BJA2128" s="1"/>
      <c r="BJB2128" s="1"/>
      <c r="BJC2128" s="1"/>
      <c r="BJD2128" s="1"/>
      <c r="BJE2128" s="1"/>
      <c r="BJF2128" s="1"/>
      <c r="BJG2128" s="1"/>
      <c r="BJH2128" s="1"/>
      <c r="BJI2128" s="1"/>
      <c r="BJJ2128" s="1"/>
      <c r="BJK2128" s="1"/>
      <c r="BJL2128" s="1"/>
      <c r="BJM2128" s="1"/>
      <c r="BJN2128" s="1"/>
      <c r="BJO2128" s="1"/>
      <c r="BJP2128" s="1"/>
      <c r="BJQ2128" s="1"/>
      <c r="BJR2128" s="1"/>
      <c r="BJS2128" s="1"/>
      <c r="BJT2128" s="1"/>
      <c r="BJU2128" s="1"/>
      <c r="BJV2128" s="1"/>
      <c r="BJW2128" s="1"/>
      <c r="BJX2128" s="1"/>
      <c r="BJY2128" s="1"/>
      <c r="BJZ2128" s="1"/>
      <c r="BKA2128" s="1"/>
      <c r="BKB2128" s="1"/>
      <c r="BKC2128" s="1"/>
      <c r="BKD2128" s="1"/>
      <c r="BKE2128" s="1"/>
      <c r="BKF2128" s="1"/>
      <c r="BKG2128" s="1"/>
      <c r="BKH2128" s="1"/>
      <c r="BKI2128" s="1"/>
      <c r="BKJ2128" s="1"/>
      <c r="BKK2128" s="1"/>
      <c r="BKL2128" s="1"/>
      <c r="BKM2128" s="1"/>
      <c r="BKN2128" s="1"/>
      <c r="BKO2128" s="1"/>
      <c r="BKP2128" s="1"/>
      <c r="BKQ2128" s="1"/>
      <c r="BKR2128" s="1"/>
      <c r="BKS2128" s="1"/>
      <c r="BKT2128" s="1"/>
      <c r="BKU2128" s="1"/>
      <c r="BKV2128" s="1"/>
      <c r="BKW2128" s="1"/>
      <c r="BKX2128" s="1"/>
      <c r="BKY2128" s="1"/>
      <c r="BKZ2128" s="1"/>
      <c r="BLA2128" s="1"/>
      <c r="BLB2128" s="1"/>
      <c r="BLC2128" s="1"/>
      <c r="BLD2128" s="1"/>
      <c r="BLE2128" s="1"/>
      <c r="BLF2128" s="1"/>
      <c r="BLG2128" s="1"/>
      <c r="BLH2128" s="1"/>
      <c r="BLI2128" s="1"/>
      <c r="BLJ2128" s="1"/>
      <c r="BLK2128" s="1"/>
      <c r="BLL2128" s="1"/>
      <c r="BLM2128" s="1"/>
      <c r="BLN2128" s="1"/>
      <c r="BLO2128" s="1"/>
      <c r="BLP2128" s="1"/>
      <c r="BLQ2128" s="1"/>
      <c r="BLR2128" s="1"/>
      <c r="BLS2128" s="1"/>
      <c r="BLT2128" s="1"/>
      <c r="BLU2128" s="1"/>
      <c r="BLV2128" s="1"/>
      <c r="BLW2128" s="1"/>
      <c r="BLX2128" s="1"/>
      <c r="BLY2128" s="1"/>
      <c r="BLZ2128" s="1"/>
      <c r="BMA2128" s="1"/>
      <c r="BMB2128" s="1"/>
      <c r="BMC2128" s="1"/>
      <c r="BMD2128" s="1"/>
      <c r="BME2128" s="1"/>
      <c r="BMF2128" s="1"/>
      <c r="BMG2128" s="1"/>
      <c r="BMH2128" s="1"/>
      <c r="BMI2128" s="1"/>
      <c r="BMJ2128" s="1"/>
      <c r="BMK2128" s="1"/>
      <c r="BML2128" s="1"/>
      <c r="BMM2128" s="1"/>
      <c r="BMN2128" s="1"/>
      <c r="BMO2128" s="1"/>
      <c r="BMP2128" s="1"/>
      <c r="BMQ2128" s="1"/>
      <c r="BMR2128" s="1"/>
      <c r="BMS2128" s="1"/>
      <c r="BMT2128" s="1"/>
      <c r="BMU2128" s="1"/>
      <c r="BMV2128" s="1"/>
      <c r="BMW2128" s="1"/>
      <c r="BMX2128" s="1"/>
      <c r="BMY2128" s="1"/>
      <c r="BMZ2128" s="1"/>
      <c r="BNA2128" s="1"/>
      <c r="BNB2128" s="1"/>
      <c r="BNC2128" s="1"/>
      <c r="BND2128" s="1"/>
      <c r="BNE2128" s="1"/>
      <c r="BNF2128" s="1"/>
      <c r="BNG2128" s="1"/>
      <c r="BNH2128" s="1"/>
      <c r="BNI2128" s="1"/>
      <c r="BNJ2128" s="1"/>
      <c r="BNK2128" s="1"/>
      <c r="BNL2128" s="1"/>
      <c r="BNM2128" s="1"/>
      <c r="BNN2128" s="1"/>
      <c r="BNO2128" s="1"/>
      <c r="BNP2128" s="1"/>
      <c r="BNQ2128" s="1"/>
      <c r="BNR2128" s="1"/>
      <c r="BNS2128" s="1"/>
      <c r="BNT2128" s="1"/>
      <c r="BNU2128" s="1"/>
      <c r="BNV2128" s="1"/>
      <c r="BNW2128" s="1"/>
      <c r="BNX2128" s="1"/>
      <c r="BNY2128" s="1"/>
      <c r="BNZ2128" s="1"/>
      <c r="BOA2128" s="1"/>
      <c r="BOB2128" s="1"/>
      <c r="BOC2128" s="1"/>
      <c r="BOD2128" s="1"/>
      <c r="BOE2128" s="1"/>
      <c r="BOF2128" s="1"/>
      <c r="BOG2128" s="1"/>
      <c r="BOH2128" s="1"/>
      <c r="BOI2128" s="1"/>
      <c r="BOJ2128" s="1"/>
      <c r="BOK2128" s="1"/>
      <c r="BOL2128" s="1"/>
      <c r="BOM2128" s="1"/>
      <c r="BON2128" s="1"/>
      <c r="BOO2128" s="1"/>
      <c r="BOP2128" s="1"/>
      <c r="BOQ2128" s="1"/>
      <c r="BOR2128" s="1"/>
      <c r="BOS2128" s="1"/>
      <c r="BOT2128" s="1"/>
      <c r="BOU2128" s="1"/>
      <c r="BOV2128" s="1"/>
      <c r="BOW2128" s="1"/>
      <c r="BOX2128" s="1"/>
      <c r="BOY2128" s="1"/>
      <c r="BOZ2128" s="1"/>
      <c r="BPA2128" s="1"/>
      <c r="BPB2128" s="1"/>
      <c r="BPC2128" s="1"/>
      <c r="BPD2128" s="1"/>
      <c r="BPE2128" s="1"/>
      <c r="BPF2128" s="1"/>
      <c r="BPG2128" s="1"/>
      <c r="BPH2128" s="1"/>
      <c r="BPI2128" s="1"/>
      <c r="BPJ2128" s="1"/>
      <c r="BPK2128" s="1"/>
      <c r="BPL2128" s="1"/>
      <c r="BPM2128" s="1"/>
      <c r="BPN2128" s="1"/>
      <c r="BPO2128" s="1"/>
      <c r="BPP2128" s="1"/>
      <c r="BPQ2128" s="1"/>
      <c r="BPR2128" s="1"/>
      <c r="BPS2128" s="1"/>
      <c r="BPT2128" s="1"/>
      <c r="BPU2128" s="1"/>
      <c r="BPV2128" s="1"/>
      <c r="BPW2128" s="1"/>
      <c r="BPX2128" s="1"/>
      <c r="BPY2128" s="1"/>
      <c r="BPZ2128" s="1"/>
      <c r="BQA2128" s="1"/>
      <c r="BQB2128" s="1"/>
      <c r="BQC2128" s="1"/>
      <c r="BQD2128" s="1"/>
      <c r="BQE2128" s="1"/>
      <c r="BQF2128" s="1"/>
      <c r="BQG2128" s="1"/>
      <c r="BQH2128" s="1"/>
      <c r="BQI2128" s="1"/>
      <c r="BQJ2128" s="1"/>
      <c r="BQK2128" s="1"/>
      <c r="BQL2128" s="1"/>
      <c r="BQM2128" s="1"/>
      <c r="BQN2128" s="1"/>
      <c r="BQO2128" s="1"/>
      <c r="BQP2128" s="1"/>
      <c r="BQQ2128" s="1"/>
      <c r="BQR2128" s="1"/>
      <c r="BQS2128" s="1"/>
      <c r="BQT2128" s="1"/>
      <c r="BQU2128" s="1"/>
      <c r="BQV2128" s="1"/>
      <c r="BQW2128" s="1"/>
      <c r="BQX2128" s="1"/>
      <c r="BQY2128" s="1"/>
      <c r="BQZ2128" s="1"/>
      <c r="BRA2128" s="1"/>
      <c r="BRB2128" s="1"/>
      <c r="BRC2128" s="1"/>
      <c r="BRD2128" s="1"/>
      <c r="BRE2128" s="1"/>
      <c r="BRF2128" s="1"/>
      <c r="BRG2128" s="1"/>
      <c r="BRH2128" s="1"/>
      <c r="BRI2128" s="1"/>
      <c r="BRJ2128" s="1"/>
      <c r="BRK2128" s="1"/>
      <c r="BRL2128" s="1"/>
      <c r="BRM2128" s="1"/>
      <c r="BRN2128" s="1"/>
      <c r="BRO2128" s="1"/>
      <c r="BRP2128" s="1"/>
      <c r="BRQ2128" s="1"/>
      <c r="BRR2128" s="1"/>
      <c r="BRS2128" s="1"/>
      <c r="BRT2128" s="1"/>
      <c r="BRU2128" s="1"/>
      <c r="BRV2128" s="1"/>
      <c r="BRW2128" s="1"/>
      <c r="BRX2128" s="1"/>
      <c r="BRY2128" s="1"/>
      <c r="BRZ2128" s="1"/>
      <c r="BSA2128" s="1"/>
      <c r="BSB2128" s="1"/>
      <c r="BSC2128" s="1"/>
      <c r="BSD2128" s="1"/>
      <c r="BSE2128" s="1"/>
      <c r="BSF2128" s="1"/>
      <c r="BSG2128" s="1"/>
      <c r="BSH2128" s="1"/>
      <c r="BSI2128" s="1"/>
      <c r="BSJ2128" s="1"/>
      <c r="BSK2128" s="1"/>
      <c r="BSL2128" s="1"/>
      <c r="BSM2128" s="1"/>
      <c r="BSN2128" s="1"/>
      <c r="BSO2128" s="1"/>
      <c r="BSP2128" s="1"/>
      <c r="BSQ2128" s="1"/>
      <c r="BSR2128" s="1"/>
      <c r="BSS2128" s="1"/>
      <c r="BST2128" s="1"/>
      <c r="BSU2128" s="1"/>
      <c r="BSV2128" s="1"/>
      <c r="BSW2128" s="1"/>
      <c r="BSX2128" s="1"/>
      <c r="BSY2128" s="1"/>
      <c r="BSZ2128" s="1"/>
      <c r="BTA2128" s="1"/>
      <c r="BTB2128" s="1"/>
      <c r="BTC2128" s="1"/>
      <c r="BTD2128" s="1"/>
      <c r="BTE2128" s="1"/>
      <c r="BTF2128" s="1"/>
      <c r="BTG2128" s="1"/>
      <c r="BTH2128" s="1"/>
      <c r="BTI2128" s="1"/>
      <c r="BTJ2128" s="1"/>
      <c r="BTK2128" s="1"/>
      <c r="BTL2128" s="1"/>
      <c r="BTM2128" s="1"/>
      <c r="BTN2128" s="1"/>
      <c r="BTO2128" s="1"/>
      <c r="BTP2128" s="1"/>
      <c r="BTQ2128" s="1"/>
      <c r="BTR2128" s="1"/>
      <c r="BTS2128" s="1"/>
      <c r="BTT2128" s="1"/>
      <c r="BTU2128" s="1"/>
      <c r="BTV2128" s="1"/>
      <c r="BTW2128" s="1"/>
      <c r="BTX2128" s="1"/>
      <c r="BTY2128" s="1"/>
      <c r="BTZ2128" s="1"/>
      <c r="BUA2128" s="1"/>
      <c r="BUB2128" s="1"/>
      <c r="BUC2128" s="1"/>
      <c r="BUD2128" s="1"/>
      <c r="BUE2128" s="1"/>
      <c r="BUF2128" s="1"/>
      <c r="BUG2128" s="1"/>
      <c r="BUH2128" s="1"/>
      <c r="BUI2128" s="1"/>
      <c r="BUJ2128" s="1"/>
      <c r="BUK2128" s="1"/>
      <c r="BUL2128" s="1"/>
      <c r="BUM2128" s="1"/>
      <c r="BUN2128" s="1"/>
      <c r="BUO2128" s="1"/>
      <c r="BUP2128" s="1"/>
      <c r="BUQ2128" s="1"/>
      <c r="BUR2128" s="1"/>
      <c r="BUS2128" s="1"/>
      <c r="BUT2128" s="1"/>
      <c r="BUU2128" s="1"/>
      <c r="BUV2128" s="1"/>
      <c r="BUW2128" s="1"/>
      <c r="BUX2128" s="1"/>
      <c r="BUY2128" s="1"/>
      <c r="BUZ2128" s="1"/>
      <c r="BVA2128" s="1"/>
      <c r="BVB2128" s="1"/>
      <c r="BVC2128" s="1"/>
      <c r="BVD2128" s="1"/>
      <c r="BVE2128" s="1"/>
      <c r="BVF2128" s="1"/>
      <c r="BVG2128" s="1"/>
      <c r="BVH2128" s="1"/>
      <c r="BVI2128" s="1"/>
      <c r="BVJ2128" s="1"/>
      <c r="BVK2128" s="1"/>
      <c r="BVL2128" s="1"/>
      <c r="BVM2128" s="1"/>
      <c r="BVN2128" s="1"/>
      <c r="BVO2128" s="1"/>
      <c r="BVP2128" s="1"/>
      <c r="BVQ2128" s="1"/>
      <c r="BVR2128" s="1"/>
      <c r="BVS2128" s="1"/>
      <c r="BVT2128" s="1"/>
      <c r="BVU2128" s="1"/>
      <c r="BVV2128" s="1"/>
      <c r="BVW2128" s="1"/>
      <c r="BVX2128" s="1"/>
      <c r="BVY2128" s="1"/>
      <c r="BVZ2128" s="1"/>
      <c r="BWA2128" s="1"/>
      <c r="BWB2128" s="1"/>
      <c r="BWC2128" s="1"/>
      <c r="BWD2128" s="1"/>
      <c r="BWE2128" s="1"/>
      <c r="BWF2128" s="1"/>
      <c r="BWG2128" s="1"/>
      <c r="BWH2128" s="1"/>
      <c r="BWI2128" s="1"/>
      <c r="BWJ2128" s="1"/>
      <c r="BWK2128" s="1"/>
      <c r="BWL2128" s="1"/>
      <c r="BWM2128" s="1"/>
      <c r="BWN2128" s="1"/>
      <c r="BWO2128" s="1"/>
      <c r="BWP2128" s="1"/>
      <c r="BWQ2128" s="1"/>
      <c r="BWR2128" s="1"/>
      <c r="BWS2128" s="1"/>
      <c r="BWT2128" s="1"/>
      <c r="BWU2128" s="1"/>
      <c r="BWV2128" s="1"/>
      <c r="BWW2128" s="1"/>
      <c r="BWX2128" s="1"/>
      <c r="BWY2128" s="1"/>
      <c r="BWZ2128" s="1"/>
      <c r="BXA2128" s="1"/>
      <c r="BXB2128" s="1"/>
      <c r="BXC2128" s="1"/>
      <c r="BXD2128" s="1"/>
      <c r="BXE2128" s="1"/>
      <c r="BXF2128" s="1"/>
      <c r="BXG2128" s="1"/>
      <c r="BXH2128" s="1"/>
      <c r="BXI2128" s="1"/>
      <c r="BXJ2128" s="1"/>
      <c r="BXK2128" s="1"/>
      <c r="BXL2128" s="1"/>
      <c r="BXM2128" s="1"/>
      <c r="BXN2128" s="1"/>
      <c r="BXO2128" s="1"/>
      <c r="BXP2128" s="1"/>
      <c r="BXQ2128" s="1"/>
      <c r="BXR2128" s="1"/>
      <c r="BXS2128" s="1"/>
      <c r="BXT2128" s="1"/>
      <c r="BXU2128" s="1"/>
      <c r="BXV2128" s="1"/>
      <c r="BXW2128" s="1"/>
      <c r="BXX2128" s="1"/>
      <c r="BXY2128" s="1"/>
      <c r="BXZ2128" s="1"/>
      <c r="BYA2128" s="1"/>
      <c r="BYB2128" s="1"/>
      <c r="BYC2128" s="1"/>
      <c r="BYD2128" s="1"/>
      <c r="BYE2128" s="1"/>
      <c r="BYF2128" s="1"/>
      <c r="BYG2128" s="1"/>
      <c r="BYH2128" s="1"/>
      <c r="BYI2128" s="1"/>
      <c r="BYJ2128" s="1"/>
      <c r="BYK2128" s="1"/>
      <c r="BYL2128" s="1"/>
      <c r="BYM2128" s="1"/>
      <c r="BYN2128" s="1"/>
      <c r="BYO2128" s="1"/>
      <c r="BYP2128" s="1"/>
      <c r="BYQ2128" s="1"/>
      <c r="BYR2128" s="1"/>
      <c r="BYS2128" s="1"/>
      <c r="BYT2128" s="1"/>
      <c r="BYU2128" s="1"/>
      <c r="BYV2128" s="1"/>
      <c r="BYW2128" s="1"/>
      <c r="BYX2128" s="1"/>
      <c r="BYY2128" s="1"/>
      <c r="BYZ2128" s="1"/>
      <c r="BZA2128" s="1"/>
      <c r="BZB2128" s="1"/>
      <c r="BZC2128" s="1"/>
      <c r="BZD2128" s="1"/>
      <c r="BZE2128" s="1"/>
      <c r="BZF2128" s="1"/>
      <c r="BZG2128" s="1"/>
      <c r="BZH2128" s="1"/>
      <c r="BZI2128" s="1"/>
      <c r="BZJ2128" s="1"/>
      <c r="BZK2128" s="1"/>
      <c r="BZL2128" s="1"/>
      <c r="BZM2128" s="1"/>
      <c r="BZN2128" s="1"/>
      <c r="BZO2128" s="1"/>
      <c r="BZP2128" s="1"/>
      <c r="BZQ2128" s="1"/>
      <c r="BZR2128" s="1"/>
      <c r="BZS2128" s="1"/>
      <c r="BZT2128" s="1"/>
      <c r="BZU2128" s="1"/>
      <c r="BZV2128" s="1"/>
      <c r="BZW2128" s="1"/>
      <c r="BZX2128" s="1"/>
      <c r="BZY2128" s="1"/>
      <c r="BZZ2128" s="1"/>
      <c r="CAA2128" s="1"/>
      <c r="CAB2128" s="1"/>
      <c r="CAC2128" s="1"/>
      <c r="CAD2128" s="1"/>
      <c r="CAE2128" s="1"/>
      <c r="CAF2128" s="1"/>
      <c r="CAG2128" s="1"/>
      <c r="CAH2128" s="1"/>
      <c r="CAI2128" s="1"/>
      <c r="CAJ2128" s="1"/>
      <c r="CAK2128" s="1"/>
      <c r="CAL2128" s="1"/>
      <c r="CAM2128" s="1"/>
      <c r="CAN2128" s="1"/>
      <c r="CAO2128" s="1"/>
      <c r="CAP2128" s="1"/>
      <c r="CAQ2128" s="1"/>
      <c r="CAR2128" s="1"/>
      <c r="CAS2128" s="1"/>
      <c r="CAT2128" s="1"/>
      <c r="CAU2128" s="1"/>
      <c r="CAV2128" s="1"/>
      <c r="CAW2128" s="1"/>
      <c r="CAX2128" s="1"/>
      <c r="CAY2128" s="1"/>
      <c r="CAZ2128" s="1"/>
      <c r="CBA2128" s="1"/>
      <c r="CBB2128" s="1"/>
      <c r="CBC2128" s="1"/>
      <c r="CBD2128" s="1"/>
      <c r="CBE2128" s="1"/>
      <c r="CBF2128" s="1"/>
      <c r="CBG2128" s="1"/>
      <c r="CBH2128" s="1"/>
      <c r="CBI2128" s="1"/>
      <c r="CBJ2128" s="1"/>
      <c r="CBK2128" s="1"/>
      <c r="CBL2128" s="1"/>
      <c r="CBM2128" s="1"/>
      <c r="CBN2128" s="1"/>
      <c r="CBO2128" s="1"/>
      <c r="CBP2128" s="1"/>
      <c r="CBQ2128" s="1"/>
      <c r="CBR2128" s="1"/>
      <c r="CBS2128" s="1"/>
      <c r="CBT2128" s="1"/>
      <c r="CBU2128" s="1"/>
      <c r="CBV2128" s="1"/>
      <c r="CBW2128" s="1"/>
      <c r="CBX2128" s="1"/>
      <c r="CBY2128" s="1"/>
      <c r="CBZ2128" s="1"/>
      <c r="CCA2128" s="1"/>
      <c r="CCB2128" s="1"/>
      <c r="CCC2128" s="1"/>
      <c r="CCD2128" s="1"/>
      <c r="CCE2128" s="1"/>
      <c r="CCF2128" s="1"/>
      <c r="CCG2128" s="1"/>
      <c r="CCH2128" s="1"/>
      <c r="CCI2128" s="1"/>
      <c r="CCJ2128" s="1"/>
      <c r="CCK2128" s="1"/>
      <c r="CCL2128" s="1"/>
      <c r="CCM2128" s="1"/>
      <c r="CCN2128" s="1"/>
      <c r="CCO2128" s="1"/>
      <c r="CCP2128" s="1"/>
      <c r="CCQ2128" s="1"/>
      <c r="CCR2128" s="1"/>
      <c r="CCS2128" s="1"/>
      <c r="CCT2128" s="1"/>
      <c r="CCU2128" s="1"/>
      <c r="CCV2128" s="1"/>
      <c r="CCW2128" s="1"/>
      <c r="CCX2128" s="1"/>
      <c r="CCY2128" s="1"/>
      <c r="CCZ2128" s="1"/>
      <c r="CDA2128" s="1"/>
      <c r="CDB2128" s="1"/>
      <c r="CDC2128" s="1"/>
      <c r="CDD2128" s="1"/>
      <c r="CDE2128" s="1"/>
      <c r="CDF2128" s="1"/>
      <c r="CDG2128" s="1"/>
      <c r="CDH2128" s="1"/>
      <c r="CDI2128" s="1"/>
      <c r="CDJ2128" s="1"/>
      <c r="CDK2128" s="1"/>
      <c r="CDL2128" s="1"/>
      <c r="CDM2128" s="1"/>
      <c r="CDN2128" s="1"/>
      <c r="CDO2128" s="1"/>
      <c r="CDP2128" s="1"/>
      <c r="CDQ2128" s="1"/>
      <c r="CDR2128" s="1"/>
      <c r="CDS2128" s="1"/>
      <c r="CDT2128" s="1"/>
      <c r="CDU2128" s="1"/>
      <c r="CDV2128" s="1"/>
      <c r="CDW2128" s="1"/>
      <c r="CDX2128" s="1"/>
      <c r="CDY2128" s="1"/>
      <c r="CDZ2128" s="1"/>
      <c r="CEA2128" s="1"/>
      <c r="CEB2128" s="1"/>
      <c r="CEC2128" s="1"/>
      <c r="CED2128" s="1"/>
      <c r="CEE2128" s="1"/>
      <c r="CEF2128" s="1"/>
      <c r="CEG2128" s="1"/>
      <c r="CEH2128" s="1"/>
      <c r="CEI2128" s="1"/>
      <c r="CEJ2128" s="1"/>
      <c r="CEK2128" s="1"/>
      <c r="CEL2128" s="1"/>
      <c r="CEM2128" s="1"/>
      <c r="CEN2128" s="1"/>
      <c r="CEO2128" s="1"/>
      <c r="CEP2128" s="1"/>
      <c r="CEQ2128" s="1"/>
      <c r="CER2128" s="1"/>
      <c r="CES2128" s="1"/>
      <c r="CET2128" s="1"/>
      <c r="CEU2128" s="1"/>
      <c r="CEV2128" s="1"/>
      <c r="CEW2128" s="1"/>
      <c r="CEX2128" s="1"/>
      <c r="CEY2128" s="1"/>
      <c r="CEZ2128" s="1"/>
      <c r="CFA2128" s="1"/>
      <c r="CFB2128" s="1"/>
      <c r="CFC2128" s="1"/>
      <c r="CFD2128" s="1"/>
      <c r="CFE2128" s="1"/>
      <c r="CFF2128" s="1"/>
      <c r="CFG2128" s="1"/>
      <c r="CFH2128" s="1"/>
      <c r="CFI2128" s="1"/>
      <c r="CFJ2128" s="1"/>
      <c r="CFK2128" s="1"/>
      <c r="CFL2128" s="1"/>
      <c r="CFM2128" s="1"/>
      <c r="CFN2128" s="1"/>
      <c r="CFO2128" s="1"/>
      <c r="CFP2128" s="1"/>
      <c r="CFQ2128" s="1"/>
      <c r="CFR2128" s="1"/>
      <c r="CFS2128" s="1"/>
      <c r="CFT2128" s="1"/>
      <c r="CFU2128" s="1"/>
      <c r="CFV2128" s="1"/>
      <c r="CFW2128" s="1"/>
      <c r="CFX2128" s="1"/>
      <c r="CFY2128" s="1"/>
      <c r="CFZ2128" s="1"/>
      <c r="CGA2128" s="1"/>
      <c r="CGB2128" s="1"/>
      <c r="CGC2128" s="1"/>
      <c r="CGD2128" s="1"/>
      <c r="CGE2128" s="1"/>
      <c r="CGF2128" s="1"/>
      <c r="CGG2128" s="1"/>
      <c r="CGH2128" s="1"/>
      <c r="CGI2128" s="1"/>
      <c r="CGJ2128" s="1"/>
      <c r="CGK2128" s="1"/>
      <c r="CGL2128" s="1"/>
      <c r="CGM2128" s="1"/>
      <c r="CGN2128" s="1"/>
      <c r="CGO2128" s="1"/>
      <c r="CGP2128" s="1"/>
      <c r="CGQ2128" s="1"/>
      <c r="CGR2128" s="1"/>
      <c r="CGS2128" s="1"/>
      <c r="CGT2128" s="1"/>
      <c r="CGU2128" s="1"/>
      <c r="CGV2128" s="1"/>
      <c r="CGW2128" s="1"/>
      <c r="CGX2128" s="1"/>
      <c r="CGY2128" s="1"/>
      <c r="CGZ2128" s="1"/>
      <c r="CHA2128" s="1"/>
      <c r="CHB2128" s="1"/>
      <c r="CHC2128" s="1"/>
      <c r="CHD2128" s="1"/>
      <c r="CHE2128" s="1"/>
      <c r="CHF2128" s="1"/>
      <c r="CHG2128" s="1"/>
      <c r="CHH2128" s="1"/>
      <c r="CHI2128" s="1"/>
      <c r="CHJ2128" s="1"/>
      <c r="CHK2128" s="1"/>
      <c r="CHL2128" s="1"/>
      <c r="CHM2128" s="1"/>
      <c r="CHN2128" s="1"/>
      <c r="CHO2128" s="1"/>
      <c r="CHP2128" s="1"/>
      <c r="CHQ2128" s="1"/>
      <c r="CHR2128" s="1"/>
      <c r="CHS2128" s="1"/>
      <c r="CHT2128" s="1"/>
      <c r="CHU2128" s="1"/>
      <c r="CHV2128" s="1"/>
      <c r="CHW2128" s="1"/>
      <c r="CHX2128" s="1"/>
      <c r="CHY2128" s="1"/>
      <c r="CHZ2128" s="1"/>
      <c r="CIA2128" s="1"/>
      <c r="CIB2128" s="1"/>
      <c r="CIC2128" s="1"/>
      <c r="CID2128" s="1"/>
      <c r="CIE2128" s="1"/>
      <c r="CIF2128" s="1"/>
      <c r="CIG2128" s="1"/>
      <c r="CIH2128" s="1"/>
      <c r="CII2128" s="1"/>
      <c r="CIJ2128" s="1"/>
      <c r="CIK2128" s="1"/>
      <c r="CIL2128" s="1"/>
      <c r="CIM2128" s="1"/>
      <c r="CIN2128" s="1"/>
      <c r="CIO2128" s="1"/>
      <c r="CIP2128" s="1"/>
      <c r="CIQ2128" s="1"/>
      <c r="CIR2128" s="1"/>
      <c r="CIS2128" s="1"/>
      <c r="CIT2128" s="1"/>
      <c r="CIU2128" s="1"/>
      <c r="CIV2128" s="1"/>
      <c r="CIW2128" s="1"/>
      <c r="CIX2128" s="1"/>
      <c r="CIY2128" s="1"/>
      <c r="CIZ2128" s="1"/>
      <c r="CJA2128" s="1"/>
      <c r="CJB2128" s="1"/>
      <c r="CJC2128" s="1"/>
      <c r="CJD2128" s="1"/>
      <c r="CJE2128" s="1"/>
      <c r="CJF2128" s="1"/>
      <c r="CJG2128" s="1"/>
      <c r="CJH2128" s="1"/>
      <c r="CJI2128" s="1"/>
      <c r="CJJ2128" s="1"/>
      <c r="CJK2128" s="1"/>
      <c r="CJL2128" s="1"/>
      <c r="CJM2128" s="1"/>
      <c r="CJN2128" s="1"/>
      <c r="CJO2128" s="1"/>
      <c r="CJP2128" s="1"/>
      <c r="CJQ2128" s="1"/>
      <c r="CJR2128" s="1"/>
      <c r="CJS2128" s="1"/>
      <c r="CJT2128" s="1"/>
      <c r="CJU2128" s="1"/>
      <c r="CJV2128" s="1"/>
      <c r="CJW2128" s="1"/>
      <c r="CJX2128" s="1"/>
      <c r="CJY2128" s="1"/>
      <c r="CJZ2128" s="1"/>
      <c r="CKA2128" s="1"/>
      <c r="CKB2128" s="1"/>
      <c r="CKC2128" s="1"/>
      <c r="CKD2128" s="1"/>
      <c r="CKE2128" s="1"/>
      <c r="CKF2128" s="1"/>
      <c r="CKG2128" s="1"/>
      <c r="CKH2128" s="1"/>
      <c r="CKI2128" s="1"/>
      <c r="CKJ2128" s="1"/>
      <c r="CKK2128" s="1"/>
      <c r="CKL2128" s="1"/>
      <c r="CKM2128" s="1"/>
      <c r="CKN2128" s="1"/>
      <c r="CKO2128" s="1"/>
      <c r="CKP2128" s="1"/>
      <c r="CKQ2128" s="1"/>
      <c r="CKR2128" s="1"/>
      <c r="CKS2128" s="1"/>
      <c r="CKT2128" s="1"/>
      <c r="CKU2128" s="1"/>
      <c r="CKV2128" s="1"/>
      <c r="CKW2128" s="1"/>
      <c r="CKX2128" s="1"/>
      <c r="CKY2128" s="1"/>
      <c r="CKZ2128" s="1"/>
      <c r="CLA2128" s="1"/>
      <c r="CLB2128" s="1"/>
      <c r="CLC2128" s="1"/>
      <c r="CLD2128" s="1"/>
      <c r="CLE2128" s="1"/>
      <c r="CLF2128" s="1"/>
      <c r="CLG2128" s="1"/>
      <c r="CLH2128" s="1"/>
      <c r="CLI2128" s="1"/>
      <c r="CLJ2128" s="1"/>
      <c r="CLK2128" s="1"/>
      <c r="CLL2128" s="1"/>
      <c r="CLM2128" s="1"/>
      <c r="CLN2128" s="1"/>
      <c r="CLO2128" s="1"/>
      <c r="CLP2128" s="1"/>
      <c r="CLQ2128" s="1"/>
      <c r="CLR2128" s="1"/>
      <c r="CLS2128" s="1"/>
      <c r="CLT2128" s="1"/>
      <c r="CLU2128" s="1"/>
      <c r="CLV2128" s="1"/>
      <c r="CLW2128" s="1"/>
      <c r="CLX2128" s="1"/>
      <c r="CLY2128" s="1"/>
      <c r="CLZ2128" s="1"/>
      <c r="CMA2128" s="1"/>
      <c r="CMB2128" s="1"/>
      <c r="CMC2128" s="1"/>
      <c r="CMD2128" s="1"/>
      <c r="CME2128" s="1"/>
      <c r="CMF2128" s="1"/>
      <c r="CMG2128" s="1"/>
      <c r="CMH2128" s="1"/>
      <c r="CMI2128" s="1"/>
      <c r="CMJ2128" s="1"/>
      <c r="CMK2128" s="1"/>
      <c r="CML2128" s="1"/>
      <c r="CMM2128" s="1"/>
      <c r="CMN2128" s="1"/>
      <c r="CMO2128" s="1"/>
      <c r="CMP2128" s="1"/>
      <c r="CMQ2128" s="1"/>
      <c r="CMR2128" s="1"/>
      <c r="CMS2128" s="1"/>
      <c r="CMT2128" s="1"/>
      <c r="CMU2128" s="1"/>
      <c r="CMV2128" s="1"/>
      <c r="CMW2128" s="1"/>
      <c r="CMX2128" s="1"/>
      <c r="CMY2128" s="1"/>
      <c r="CMZ2128" s="1"/>
      <c r="CNA2128" s="1"/>
      <c r="CNB2128" s="1"/>
      <c r="CNC2128" s="1"/>
      <c r="CND2128" s="1"/>
      <c r="CNE2128" s="1"/>
      <c r="CNF2128" s="1"/>
      <c r="CNG2128" s="1"/>
      <c r="CNH2128" s="1"/>
      <c r="CNI2128" s="1"/>
      <c r="CNJ2128" s="1"/>
      <c r="CNK2128" s="1"/>
      <c r="CNL2128" s="1"/>
      <c r="CNM2128" s="1"/>
      <c r="CNN2128" s="1"/>
      <c r="CNO2128" s="1"/>
      <c r="CNP2128" s="1"/>
      <c r="CNQ2128" s="1"/>
      <c r="CNR2128" s="1"/>
      <c r="CNS2128" s="1"/>
      <c r="CNT2128" s="1"/>
      <c r="CNU2128" s="1"/>
      <c r="CNV2128" s="1"/>
      <c r="CNW2128" s="1"/>
      <c r="CNX2128" s="1"/>
      <c r="CNY2128" s="1"/>
      <c r="CNZ2128" s="1"/>
      <c r="COA2128" s="1"/>
      <c r="COB2128" s="1"/>
      <c r="COC2128" s="1"/>
      <c r="COD2128" s="1"/>
      <c r="COE2128" s="1"/>
      <c r="COF2128" s="1"/>
      <c r="COG2128" s="1"/>
      <c r="COH2128" s="1"/>
      <c r="COI2128" s="1"/>
      <c r="COJ2128" s="1"/>
      <c r="COK2128" s="1"/>
      <c r="COL2128" s="1"/>
      <c r="COM2128" s="1"/>
      <c r="CON2128" s="1"/>
      <c r="COO2128" s="1"/>
      <c r="COP2128" s="1"/>
      <c r="COQ2128" s="1"/>
      <c r="COR2128" s="1"/>
      <c r="COS2128" s="1"/>
      <c r="COT2128" s="1"/>
      <c r="COU2128" s="1"/>
      <c r="COV2128" s="1"/>
      <c r="COW2128" s="1"/>
      <c r="COX2128" s="1"/>
      <c r="COY2128" s="1"/>
      <c r="COZ2128" s="1"/>
      <c r="CPA2128" s="1"/>
      <c r="CPB2128" s="1"/>
      <c r="CPC2128" s="1"/>
      <c r="CPD2128" s="1"/>
      <c r="CPE2128" s="1"/>
      <c r="CPF2128" s="1"/>
      <c r="CPG2128" s="1"/>
      <c r="CPH2128" s="1"/>
      <c r="CPI2128" s="1"/>
      <c r="CPJ2128" s="1"/>
      <c r="CPK2128" s="1"/>
      <c r="CPL2128" s="1"/>
      <c r="CPM2128" s="1"/>
      <c r="CPN2128" s="1"/>
      <c r="CPO2128" s="1"/>
      <c r="CPP2128" s="1"/>
      <c r="CPQ2128" s="1"/>
      <c r="CPR2128" s="1"/>
      <c r="CPS2128" s="1"/>
      <c r="CPT2128" s="1"/>
      <c r="CPU2128" s="1"/>
      <c r="CPV2128" s="1"/>
      <c r="CPW2128" s="1"/>
      <c r="CPX2128" s="1"/>
      <c r="CPY2128" s="1"/>
      <c r="CPZ2128" s="1"/>
      <c r="CQA2128" s="1"/>
      <c r="CQB2128" s="1"/>
      <c r="CQC2128" s="1"/>
      <c r="CQD2128" s="1"/>
      <c r="CQE2128" s="1"/>
      <c r="CQF2128" s="1"/>
      <c r="CQG2128" s="1"/>
      <c r="CQH2128" s="1"/>
      <c r="CQI2128" s="1"/>
      <c r="CQJ2128" s="1"/>
      <c r="CQK2128" s="1"/>
      <c r="CQL2128" s="1"/>
      <c r="CQM2128" s="1"/>
      <c r="CQN2128" s="1"/>
      <c r="CQO2128" s="1"/>
      <c r="CQP2128" s="1"/>
      <c r="CQQ2128" s="1"/>
      <c r="CQR2128" s="1"/>
      <c r="CQS2128" s="1"/>
      <c r="CQT2128" s="1"/>
      <c r="CQU2128" s="1"/>
      <c r="CQV2128" s="1"/>
      <c r="CQW2128" s="1"/>
      <c r="CQX2128" s="1"/>
      <c r="CQY2128" s="1"/>
      <c r="CQZ2128" s="1"/>
      <c r="CRA2128" s="1"/>
      <c r="CRB2128" s="1"/>
      <c r="CRC2128" s="1"/>
      <c r="CRD2128" s="1"/>
      <c r="CRE2128" s="1"/>
      <c r="CRF2128" s="1"/>
      <c r="CRG2128" s="1"/>
      <c r="CRH2128" s="1"/>
      <c r="CRI2128" s="1"/>
      <c r="CRJ2128" s="1"/>
      <c r="CRK2128" s="1"/>
      <c r="CRL2128" s="1"/>
      <c r="CRM2128" s="1"/>
      <c r="CRN2128" s="1"/>
      <c r="CRO2128" s="1"/>
      <c r="CRP2128" s="1"/>
      <c r="CRQ2128" s="1"/>
      <c r="CRR2128" s="1"/>
      <c r="CRS2128" s="1"/>
      <c r="CRT2128" s="1"/>
      <c r="CRU2128" s="1"/>
      <c r="CRV2128" s="1"/>
      <c r="CRW2128" s="1"/>
      <c r="CRX2128" s="1"/>
      <c r="CRY2128" s="1"/>
      <c r="CRZ2128" s="1"/>
      <c r="CSA2128" s="1"/>
      <c r="CSB2128" s="1"/>
      <c r="CSC2128" s="1"/>
      <c r="CSD2128" s="1"/>
      <c r="CSE2128" s="1"/>
      <c r="CSF2128" s="1"/>
      <c r="CSG2128" s="1"/>
      <c r="CSH2128" s="1"/>
      <c r="CSI2128" s="1"/>
      <c r="CSJ2128" s="1"/>
      <c r="CSK2128" s="1"/>
      <c r="CSL2128" s="1"/>
      <c r="CSM2128" s="1"/>
      <c r="CSN2128" s="1"/>
      <c r="CSO2128" s="1"/>
      <c r="CSP2128" s="1"/>
      <c r="CSQ2128" s="1"/>
      <c r="CSR2128" s="1"/>
      <c r="CSS2128" s="1"/>
      <c r="CST2128" s="1"/>
      <c r="CSU2128" s="1"/>
      <c r="CSV2128" s="1"/>
      <c r="CSW2128" s="1"/>
      <c r="CSX2128" s="1"/>
      <c r="CSY2128" s="1"/>
      <c r="CSZ2128" s="1"/>
      <c r="CTA2128" s="1"/>
      <c r="CTB2128" s="1"/>
      <c r="CTC2128" s="1"/>
      <c r="CTD2128" s="1"/>
      <c r="CTE2128" s="1"/>
      <c r="CTF2128" s="1"/>
      <c r="CTG2128" s="1"/>
      <c r="CTH2128" s="1"/>
      <c r="CTI2128" s="1"/>
      <c r="CTJ2128" s="1"/>
      <c r="CTK2128" s="1"/>
      <c r="CTL2128" s="1"/>
      <c r="CTM2128" s="1"/>
      <c r="CTN2128" s="1"/>
      <c r="CTO2128" s="1"/>
      <c r="CTP2128" s="1"/>
      <c r="CTQ2128" s="1"/>
      <c r="CTR2128" s="1"/>
      <c r="CTS2128" s="1"/>
      <c r="CTT2128" s="1"/>
      <c r="CTU2128" s="1"/>
      <c r="CTV2128" s="1"/>
      <c r="CTW2128" s="1"/>
      <c r="CTX2128" s="1"/>
      <c r="CTY2128" s="1"/>
      <c r="CTZ2128" s="1"/>
      <c r="CUA2128" s="1"/>
      <c r="CUB2128" s="1"/>
      <c r="CUC2128" s="1"/>
      <c r="CUD2128" s="1"/>
      <c r="CUE2128" s="1"/>
      <c r="CUF2128" s="1"/>
      <c r="CUG2128" s="1"/>
      <c r="CUH2128" s="1"/>
      <c r="CUI2128" s="1"/>
      <c r="CUJ2128" s="1"/>
      <c r="CUK2128" s="1"/>
      <c r="CUL2128" s="1"/>
      <c r="CUM2128" s="1"/>
      <c r="CUN2128" s="1"/>
      <c r="CUO2128" s="1"/>
      <c r="CUP2128" s="1"/>
      <c r="CUQ2128" s="1"/>
      <c r="CUR2128" s="1"/>
      <c r="CUS2128" s="1"/>
      <c r="CUT2128" s="1"/>
      <c r="CUU2128" s="1"/>
      <c r="CUV2128" s="1"/>
      <c r="CUW2128" s="1"/>
      <c r="CUX2128" s="1"/>
      <c r="CUY2128" s="1"/>
      <c r="CUZ2128" s="1"/>
      <c r="CVA2128" s="1"/>
      <c r="CVB2128" s="1"/>
      <c r="CVC2128" s="1"/>
      <c r="CVD2128" s="1"/>
      <c r="CVE2128" s="1"/>
      <c r="CVF2128" s="1"/>
      <c r="CVG2128" s="1"/>
      <c r="CVH2128" s="1"/>
      <c r="CVI2128" s="1"/>
      <c r="CVJ2128" s="1"/>
      <c r="CVK2128" s="1"/>
      <c r="CVL2128" s="1"/>
      <c r="CVM2128" s="1"/>
      <c r="CVN2128" s="1"/>
      <c r="CVO2128" s="1"/>
      <c r="CVP2128" s="1"/>
      <c r="CVQ2128" s="1"/>
      <c r="CVR2128" s="1"/>
      <c r="CVS2128" s="1"/>
      <c r="CVT2128" s="1"/>
      <c r="CVU2128" s="1"/>
      <c r="CVV2128" s="1"/>
      <c r="CVW2128" s="1"/>
      <c r="CVX2128" s="1"/>
      <c r="CVY2128" s="1"/>
      <c r="CVZ2128" s="1"/>
      <c r="CWA2128" s="1"/>
      <c r="CWB2128" s="1"/>
      <c r="CWC2128" s="1"/>
      <c r="CWD2128" s="1"/>
      <c r="CWE2128" s="1"/>
      <c r="CWF2128" s="1"/>
      <c r="CWG2128" s="1"/>
      <c r="CWH2128" s="1"/>
      <c r="CWI2128" s="1"/>
      <c r="CWJ2128" s="1"/>
      <c r="CWK2128" s="1"/>
      <c r="CWL2128" s="1"/>
      <c r="CWM2128" s="1"/>
      <c r="CWN2128" s="1"/>
      <c r="CWO2128" s="1"/>
      <c r="CWP2128" s="1"/>
      <c r="CWQ2128" s="1"/>
      <c r="CWR2128" s="1"/>
      <c r="CWS2128" s="1"/>
      <c r="CWT2128" s="1"/>
      <c r="CWU2128" s="1"/>
      <c r="CWV2128" s="1"/>
      <c r="CWW2128" s="1"/>
      <c r="CWX2128" s="1"/>
      <c r="CWY2128" s="1"/>
      <c r="CWZ2128" s="1"/>
      <c r="CXA2128" s="1"/>
      <c r="CXB2128" s="1"/>
      <c r="CXC2128" s="1"/>
      <c r="CXD2128" s="1"/>
      <c r="CXE2128" s="1"/>
      <c r="CXF2128" s="1"/>
      <c r="CXG2128" s="1"/>
      <c r="CXH2128" s="1"/>
      <c r="CXI2128" s="1"/>
      <c r="CXJ2128" s="1"/>
      <c r="CXK2128" s="1"/>
      <c r="CXL2128" s="1"/>
      <c r="CXM2128" s="1"/>
      <c r="CXN2128" s="1"/>
      <c r="CXO2128" s="1"/>
      <c r="CXP2128" s="1"/>
      <c r="CXQ2128" s="1"/>
      <c r="CXR2128" s="1"/>
      <c r="CXS2128" s="1"/>
      <c r="CXT2128" s="1"/>
      <c r="CXU2128" s="1"/>
      <c r="CXV2128" s="1"/>
      <c r="CXW2128" s="1"/>
      <c r="CXX2128" s="1"/>
      <c r="CXY2128" s="1"/>
      <c r="CXZ2128" s="1"/>
      <c r="CYA2128" s="1"/>
      <c r="CYB2128" s="1"/>
      <c r="CYC2128" s="1"/>
      <c r="CYD2128" s="1"/>
      <c r="CYE2128" s="1"/>
      <c r="CYF2128" s="1"/>
      <c r="CYG2128" s="1"/>
      <c r="CYH2128" s="1"/>
      <c r="CYI2128" s="1"/>
      <c r="CYJ2128" s="1"/>
      <c r="CYK2128" s="1"/>
      <c r="CYL2128" s="1"/>
      <c r="CYM2128" s="1"/>
      <c r="CYN2128" s="1"/>
      <c r="CYO2128" s="1"/>
      <c r="CYP2128" s="1"/>
      <c r="CYQ2128" s="1"/>
      <c r="CYR2128" s="1"/>
      <c r="CYS2128" s="1"/>
      <c r="CYT2128" s="1"/>
      <c r="CYU2128" s="1"/>
      <c r="CYV2128" s="1"/>
      <c r="CYW2128" s="1"/>
      <c r="CYX2128" s="1"/>
      <c r="CYY2128" s="1"/>
      <c r="CYZ2128" s="1"/>
      <c r="CZA2128" s="1"/>
      <c r="CZB2128" s="1"/>
      <c r="CZC2128" s="1"/>
      <c r="CZD2128" s="1"/>
      <c r="CZE2128" s="1"/>
      <c r="CZF2128" s="1"/>
      <c r="CZG2128" s="1"/>
      <c r="CZH2128" s="1"/>
      <c r="CZI2128" s="1"/>
      <c r="CZJ2128" s="1"/>
      <c r="CZK2128" s="1"/>
      <c r="CZL2128" s="1"/>
      <c r="CZM2128" s="1"/>
      <c r="CZN2128" s="1"/>
      <c r="CZO2128" s="1"/>
      <c r="CZP2128" s="1"/>
      <c r="CZQ2128" s="1"/>
      <c r="CZR2128" s="1"/>
      <c r="CZS2128" s="1"/>
      <c r="CZT2128" s="1"/>
      <c r="CZU2128" s="1"/>
      <c r="CZV2128" s="1"/>
      <c r="CZW2128" s="1"/>
      <c r="CZX2128" s="1"/>
      <c r="CZY2128" s="1"/>
      <c r="CZZ2128" s="1"/>
      <c r="DAA2128" s="1"/>
      <c r="DAB2128" s="1"/>
      <c r="DAC2128" s="1"/>
      <c r="DAD2128" s="1"/>
      <c r="DAE2128" s="1"/>
      <c r="DAF2128" s="1"/>
      <c r="DAG2128" s="1"/>
      <c r="DAH2128" s="1"/>
      <c r="DAI2128" s="1"/>
      <c r="DAJ2128" s="1"/>
      <c r="DAK2128" s="1"/>
      <c r="DAL2128" s="1"/>
      <c r="DAM2128" s="1"/>
      <c r="DAN2128" s="1"/>
      <c r="DAO2128" s="1"/>
      <c r="DAP2128" s="1"/>
      <c r="DAQ2128" s="1"/>
      <c r="DAR2128" s="1"/>
      <c r="DAS2128" s="1"/>
      <c r="DAT2128" s="1"/>
      <c r="DAU2128" s="1"/>
      <c r="DAV2128" s="1"/>
      <c r="DAW2128" s="1"/>
      <c r="DAX2128" s="1"/>
      <c r="DAY2128" s="1"/>
      <c r="DAZ2128" s="1"/>
      <c r="DBA2128" s="1"/>
      <c r="DBB2128" s="1"/>
      <c r="DBC2128" s="1"/>
      <c r="DBD2128" s="1"/>
      <c r="DBE2128" s="1"/>
      <c r="DBF2128" s="1"/>
      <c r="DBG2128" s="1"/>
      <c r="DBH2128" s="1"/>
      <c r="DBI2128" s="1"/>
      <c r="DBJ2128" s="1"/>
      <c r="DBK2128" s="1"/>
      <c r="DBL2128" s="1"/>
      <c r="DBM2128" s="1"/>
      <c r="DBN2128" s="1"/>
      <c r="DBO2128" s="1"/>
      <c r="DBP2128" s="1"/>
      <c r="DBQ2128" s="1"/>
      <c r="DBR2128" s="1"/>
      <c r="DBS2128" s="1"/>
      <c r="DBT2128" s="1"/>
      <c r="DBU2128" s="1"/>
      <c r="DBV2128" s="1"/>
      <c r="DBW2128" s="1"/>
      <c r="DBX2128" s="1"/>
      <c r="DBY2128" s="1"/>
      <c r="DBZ2128" s="1"/>
      <c r="DCA2128" s="1"/>
      <c r="DCB2128" s="1"/>
      <c r="DCC2128" s="1"/>
      <c r="DCD2128" s="1"/>
      <c r="DCE2128" s="1"/>
      <c r="DCF2128" s="1"/>
      <c r="DCG2128" s="1"/>
      <c r="DCH2128" s="1"/>
      <c r="DCI2128" s="1"/>
      <c r="DCJ2128" s="1"/>
      <c r="DCK2128" s="1"/>
      <c r="DCL2128" s="1"/>
      <c r="DCM2128" s="1"/>
      <c r="DCN2128" s="1"/>
      <c r="DCO2128" s="1"/>
      <c r="DCP2128" s="1"/>
      <c r="DCQ2128" s="1"/>
      <c r="DCR2128" s="1"/>
      <c r="DCS2128" s="1"/>
      <c r="DCT2128" s="1"/>
      <c r="DCU2128" s="1"/>
      <c r="DCV2128" s="1"/>
      <c r="DCW2128" s="1"/>
      <c r="DCX2128" s="1"/>
      <c r="DCY2128" s="1"/>
      <c r="DCZ2128" s="1"/>
      <c r="DDA2128" s="1"/>
      <c r="DDB2128" s="1"/>
      <c r="DDC2128" s="1"/>
      <c r="DDD2128" s="1"/>
      <c r="DDE2128" s="1"/>
      <c r="DDF2128" s="1"/>
      <c r="DDG2128" s="1"/>
      <c r="DDH2128" s="1"/>
      <c r="DDI2128" s="1"/>
      <c r="DDJ2128" s="1"/>
      <c r="DDK2128" s="1"/>
      <c r="DDL2128" s="1"/>
      <c r="DDM2128" s="1"/>
      <c r="DDN2128" s="1"/>
      <c r="DDO2128" s="1"/>
      <c r="DDP2128" s="1"/>
      <c r="DDQ2128" s="1"/>
      <c r="DDR2128" s="1"/>
      <c r="DDS2128" s="1"/>
      <c r="DDT2128" s="1"/>
      <c r="DDU2128" s="1"/>
      <c r="DDV2128" s="1"/>
      <c r="DDW2128" s="1"/>
      <c r="DDX2128" s="1"/>
      <c r="DDY2128" s="1"/>
      <c r="DDZ2128" s="1"/>
      <c r="DEA2128" s="1"/>
      <c r="DEB2128" s="1"/>
      <c r="DEC2128" s="1"/>
      <c r="DED2128" s="1"/>
      <c r="DEE2128" s="1"/>
      <c r="DEF2128" s="1"/>
      <c r="DEG2128" s="1"/>
      <c r="DEH2128" s="1"/>
      <c r="DEI2128" s="1"/>
      <c r="DEJ2128" s="1"/>
      <c r="DEK2128" s="1"/>
      <c r="DEL2128" s="1"/>
      <c r="DEM2128" s="1"/>
      <c r="DEN2128" s="1"/>
      <c r="DEO2128" s="1"/>
      <c r="DEP2128" s="1"/>
      <c r="DEQ2128" s="1"/>
      <c r="DER2128" s="1"/>
      <c r="DES2128" s="1"/>
      <c r="DET2128" s="1"/>
      <c r="DEU2128" s="1"/>
      <c r="DEV2128" s="1"/>
      <c r="DEW2128" s="1"/>
      <c r="DEX2128" s="1"/>
      <c r="DEY2128" s="1"/>
      <c r="DEZ2128" s="1"/>
      <c r="DFA2128" s="1"/>
      <c r="DFB2128" s="1"/>
      <c r="DFC2128" s="1"/>
      <c r="DFD2128" s="1"/>
      <c r="DFE2128" s="1"/>
      <c r="DFF2128" s="1"/>
      <c r="DFG2128" s="1"/>
      <c r="DFH2128" s="1"/>
      <c r="DFI2128" s="1"/>
      <c r="DFJ2128" s="1"/>
      <c r="DFK2128" s="1"/>
      <c r="DFL2128" s="1"/>
      <c r="DFM2128" s="1"/>
      <c r="DFN2128" s="1"/>
      <c r="DFO2128" s="1"/>
      <c r="DFP2128" s="1"/>
      <c r="DFQ2128" s="1"/>
      <c r="DFR2128" s="1"/>
      <c r="DFS2128" s="1"/>
      <c r="DFT2128" s="1"/>
      <c r="DFU2128" s="1"/>
      <c r="DFV2128" s="1"/>
      <c r="DFW2128" s="1"/>
      <c r="DFX2128" s="1"/>
      <c r="DFY2128" s="1"/>
      <c r="DFZ2128" s="1"/>
      <c r="DGA2128" s="1"/>
      <c r="DGB2128" s="1"/>
      <c r="DGC2128" s="1"/>
      <c r="DGD2128" s="1"/>
      <c r="DGE2128" s="1"/>
      <c r="DGF2128" s="1"/>
      <c r="DGG2128" s="1"/>
      <c r="DGH2128" s="1"/>
      <c r="DGI2128" s="1"/>
      <c r="DGJ2128" s="1"/>
      <c r="DGK2128" s="1"/>
      <c r="DGL2128" s="1"/>
      <c r="DGM2128" s="1"/>
      <c r="DGN2128" s="1"/>
      <c r="DGO2128" s="1"/>
      <c r="DGP2128" s="1"/>
      <c r="DGQ2128" s="1"/>
      <c r="DGR2128" s="1"/>
      <c r="DGS2128" s="1"/>
      <c r="DGT2128" s="1"/>
      <c r="DGU2128" s="1"/>
      <c r="DGV2128" s="1"/>
      <c r="DGW2128" s="1"/>
      <c r="DGX2128" s="1"/>
      <c r="DGY2128" s="1"/>
      <c r="DGZ2128" s="1"/>
      <c r="DHA2128" s="1"/>
      <c r="DHB2128" s="1"/>
      <c r="DHC2128" s="1"/>
      <c r="DHD2128" s="1"/>
      <c r="DHE2128" s="1"/>
      <c r="DHF2128" s="1"/>
      <c r="DHG2128" s="1"/>
      <c r="DHH2128" s="1"/>
      <c r="DHI2128" s="1"/>
      <c r="DHJ2128" s="1"/>
      <c r="DHK2128" s="1"/>
      <c r="DHL2128" s="1"/>
      <c r="DHM2128" s="1"/>
      <c r="DHN2128" s="1"/>
      <c r="DHO2128" s="1"/>
      <c r="DHP2128" s="1"/>
      <c r="DHQ2128" s="1"/>
      <c r="DHR2128" s="1"/>
      <c r="DHS2128" s="1"/>
      <c r="DHT2128" s="1"/>
      <c r="DHU2128" s="1"/>
      <c r="DHV2128" s="1"/>
      <c r="DHW2128" s="1"/>
      <c r="DHX2128" s="1"/>
      <c r="DHY2128" s="1"/>
      <c r="DHZ2128" s="1"/>
      <c r="DIA2128" s="1"/>
      <c r="DIB2128" s="1"/>
      <c r="DIC2128" s="1"/>
      <c r="DID2128" s="1"/>
      <c r="DIE2128" s="1"/>
      <c r="DIF2128" s="1"/>
      <c r="DIG2128" s="1"/>
      <c r="DIH2128" s="1"/>
      <c r="DII2128" s="1"/>
      <c r="DIJ2128" s="1"/>
      <c r="DIK2128" s="1"/>
      <c r="DIL2128" s="1"/>
      <c r="DIM2128" s="1"/>
      <c r="DIN2128" s="1"/>
      <c r="DIO2128" s="1"/>
      <c r="DIP2128" s="1"/>
      <c r="DIQ2128" s="1"/>
      <c r="DIR2128" s="1"/>
      <c r="DIS2128" s="1"/>
      <c r="DIT2128" s="1"/>
      <c r="DIU2128" s="1"/>
      <c r="DIV2128" s="1"/>
      <c r="DIW2128" s="1"/>
      <c r="DIX2128" s="1"/>
      <c r="DIY2128" s="1"/>
      <c r="DIZ2128" s="1"/>
      <c r="DJA2128" s="1"/>
      <c r="DJB2128" s="1"/>
      <c r="DJC2128" s="1"/>
      <c r="DJD2128" s="1"/>
      <c r="DJE2128" s="1"/>
      <c r="DJF2128" s="1"/>
      <c r="DJG2128" s="1"/>
      <c r="DJH2128" s="1"/>
      <c r="DJI2128" s="1"/>
      <c r="DJJ2128" s="1"/>
      <c r="DJK2128" s="1"/>
      <c r="DJL2128" s="1"/>
      <c r="DJM2128" s="1"/>
      <c r="DJN2128" s="1"/>
      <c r="DJO2128" s="1"/>
      <c r="DJP2128" s="1"/>
      <c r="DJQ2128" s="1"/>
      <c r="DJR2128" s="1"/>
      <c r="DJS2128" s="1"/>
      <c r="DJT2128" s="1"/>
      <c r="DJU2128" s="1"/>
      <c r="DJV2128" s="1"/>
      <c r="DJW2128" s="1"/>
      <c r="DJX2128" s="1"/>
      <c r="DJY2128" s="1"/>
      <c r="DJZ2128" s="1"/>
      <c r="DKA2128" s="1"/>
      <c r="DKB2128" s="1"/>
      <c r="DKC2128" s="1"/>
      <c r="DKD2128" s="1"/>
      <c r="DKE2128" s="1"/>
      <c r="DKF2128" s="1"/>
      <c r="DKG2128" s="1"/>
      <c r="DKH2128" s="1"/>
      <c r="DKI2128" s="1"/>
      <c r="DKJ2128" s="1"/>
      <c r="DKK2128" s="1"/>
      <c r="DKL2128" s="1"/>
      <c r="DKM2128" s="1"/>
      <c r="DKN2128" s="1"/>
      <c r="DKO2128" s="1"/>
      <c r="DKP2128" s="1"/>
      <c r="DKQ2128" s="1"/>
      <c r="DKR2128" s="1"/>
      <c r="DKS2128" s="1"/>
      <c r="DKT2128" s="1"/>
      <c r="DKU2128" s="1"/>
      <c r="DKV2128" s="1"/>
      <c r="DKW2128" s="1"/>
      <c r="DKX2128" s="1"/>
      <c r="DKY2128" s="1"/>
      <c r="DKZ2128" s="1"/>
      <c r="DLA2128" s="1"/>
      <c r="DLB2128" s="1"/>
      <c r="DLC2128" s="1"/>
      <c r="DLD2128" s="1"/>
      <c r="DLE2128" s="1"/>
      <c r="DLF2128" s="1"/>
      <c r="DLG2128" s="1"/>
      <c r="DLH2128" s="1"/>
      <c r="DLI2128" s="1"/>
      <c r="DLJ2128" s="1"/>
      <c r="DLK2128" s="1"/>
      <c r="DLL2128" s="1"/>
      <c r="DLM2128" s="1"/>
      <c r="DLN2128" s="1"/>
      <c r="DLO2128" s="1"/>
      <c r="DLP2128" s="1"/>
      <c r="DLQ2128" s="1"/>
      <c r="DLR2128" s="1"/>
      <c r="DLS2128" s="1"/>
      <c r="DLT2128" s="1"/>
      <c r="DLU2128" s="1"/>
      <c r="DLV2128" s="1"/>
      <c r="DLW2128" s="1"/>
      <c r="DLX2128" s="1"/>
      <c r="DLY2128" s="1"/>
      <c r="DLZ2128" s="1"/>
      <c r="DMA2128" s="1"/>
      <c r="DMB2128" s="1"/>
      <c r="DMC2128" s="1"/>
      <c r="DMD2128" s="1"/>
      <c r="DME2128" s="1"/>
      <c r="DMF2128" s="1"/>
      <c r="DMG2128" s="1"/>
      <c r="DMH2128" s="1"/>
      <c r="DMI2128" s="1"/>
      <c r="DMJ2128" s="1"/>
      <c r="DMK2128" s="1"/>
      <c r="DML2128" s="1"/>
      <c r="DMM2128" s="1"/>
      <c r="DMN2128" s="1"/>
      <c r="DMO2128" s="1"/>
      <c r="DMP2128" s="1"/>
      <c r="DMQ2128" s="1"/>
      <c r="DMR2128" s="1"/>
      <c r="DMS2128" s="1"/>
      <c r="DMT2128" s="1"/>
      <c r="DMU2128" s="1"/>
      <c r="DMV2128" s="1"/>
      <c r="DMW2128" s="1"/>
      <c r="DMX2128" s="1"/>
      <c r="DMY2128" s="1"/>
      <c r="DMZ2128" s="1"/>
      <c r="DNA2128" s="1"/>
      <c r="DNB2128" s="1"/>
      <c r="DNC2128" s="1"/>
      <c r="DND2128" s="1"/>
      <c r="DNE2128" s="1"/>
      <c r="DNF2128" s="1"/>
      <c r="DNG2128" s="1"/>
      <c r="DNH2128" s="1"/>
      <c r="DNI2128" s="1"/>
      <c r="DNJ2128" s="1"/>
      <c r="DNK2128" s="1"/>
      <c r="DNL2128" s="1"/>
      <c r="DNM2128" s="1"/>
      <c r="DNN2128" s="1"/>
      <c r="DNO2128" s="1"/>
      <c r="DNP2128" s="1"/>
      <c r="DNQ2128" s="1"/>
      <c r="DNR2128" s="1"/>
      <c r="DNS2128" s="1"/>
      <c r="DNT2128" s="1"/>
      <c r="DNU2128" s="1"/>
      <c r="DNV2128" s="1"/>
      <c r="DNW2128" s="1"/>
      <c r="DNX2128" s="1"/>
      <c r="DNY2128" s="1"/>
      <c r="DNZ2128" s="1"/>
      <c r="DOA2128" s="1"/>
      <c r="DOB2128" s="1"/>
      <c r="DOC2128" s="1"/>
      <c r="DOD2128" s="1"/>
      <c r="DOE2128" s="1"/>
      <c r="DOF2128" s="1"/>
      <c r="DOG2128" s="1"/>
      <c r="DOH2128" s="1"/>
      <c r="DOI2128" s="1"/>
      <c r="DOJ2128" s="1"/>
      <c r="DOK2128" s="1"/>
      <c r="DOL2128" s="1"/>
      <c r="DOM2128" s="1"/>
      <c r="DON2128" s="1"/>
      <c r="DOO2128" s="1"/>
      <c r="DOP2128" s="1"/>
      <c r="DOQ2128" s="1"/>
      <c r="DOR2128" s="1"/>
      <c r="DOS2128" s="1"/>
      <c r="DOT2128" s="1"/>
      <c r="DOU2128" s="1"/>
      <c r="DOV2128" s="1"/>
      <c r="DOW2128" s="1"/>
      <c r="DOX2128" s="1"/>
      <c r="DOY2128" s="1"/>
      <c r="DOZ2128" s="1"/>
      <c r="DPA2128" s="1"/>
      <c r="DPB2128" s="1"/>
      <c r="DPC2128" s="1"/>
      <c r="DPD2128" s="1"/>
      <c r="DPE2128" s="1"/>
      <c r="DPF2128" s="1"/>
      <c r="DPG2128" s="1"/>
      <c r="DPH2128" s="1"/>
      <c r="DPI2128" s="1"/>
      <c r="DPJ2128" s="1"/>
      <c r="DPK2128" s="1"/>
      <c r="DPL2128" s="1"/>
      <c r="DPM2128" s="1"/>
      <c r="DPN2128" s="1"/>
      <c r="DPO2128" s="1"/>
      <c r="DPP2128" s="1"/>
      <c r="DPQ2128" s="1"/>
      <c r="DPR2128" s="1"/>
      <c r="DPS2128" s="1"/>
      <c r="DPT2128" s="1"/>
      <c r="DPU2128" s="1"/>
      <c r="DPV2128" s="1"/>
      <c r="DPW2128" s="1"/>
      <c r="DPX2128" s="1"/>
      <c r="DPY2128" s="1"/>
      <c r="DPZ2128" s="1"/>
      <c r="DQA2128" s="1"/>
      <c r="DQB2128" s="1"/>
      <c r="DQC2128" s="1"/>
      <c r="DQD2128" s="1"/>
      <c r="DQE2128" s="1"/>
      <c r="DQF2128" s="1"/>
      <c r="DQG2128" s="1"/>
      <c r="DQH2128" s="1"/>
      <c r="DQI2128" s="1"/>
      <c r="DQJ2128" s="1"/>
      <c r="DQK2128" s="1"/>
      <c r="DQL2128" s="1"/>
      <c r="DQM2128" s="1"/>
      <c r="DQN2128" s="1"/>
      <c r="DQO2128" s="1"/>
      <c r="DQP2128" s="1"/>
      <c r="DQQ2128" s="1"/>
      <c r="DQR2128" s="1"/>
      <c r="DQS2128" s="1"/>
      <c r="DQT2128" s="1"/>
      <c r="DQU2128" s="1"/>
      <c r="DQV2128" s="1"/>
      <c r="DQW2128" s="1"/>
      <c r="DQX2128" s="1"/>
      <c r="DQY2128" s="1"/>
      <c r="DQZ2128" s="1"/>
      <c r="DRA2128" s="1"/>
      <c r="DRB2128" s="1"/>
      <c r="DRC2128" s="1"/>
      <c r="DRD2128" s="1"/>
      <c r="DRE2128" s="1"/>
      <c r="DRF2128" s="1"/>
      <c r="DRG2128" s="1"/>
      <c r="DRH2128" s="1"/>
      <c r="DRI2128" s="1"/>
      <c r="DRJ2128" s="1"/>
      <c r="DRK2128" s="1"/>
      <c r="DRL2128" s="1"/>
      <c r="DRM2128" s="1"/>
      <c r="DRN2128" s="1"/>
      <c r="DRO2128" s="1"/>
      <c r="DRP2128" s="1"/>
      <c r="DRQ2128" s="1"/>
      <c r="DRR2128" s="1"/>
      <c r="DRS2128" s="1"/>
      <c r="DRT2128" s="1"/>
      <c r="DRU2128" s="1"/>
      <c r="DRV2128" s="1"/>
      <c r="DRW2128" s="1"/>
      <c r="DRX2128" s="1"/>
      <c r="DRY2128" s="1"/>
      <c r="DRZ2128" s="1"/>
      <c r="DSA2128" s="1"/>
      <c r="DSB2128" s="1"/>
      <c r="DSC2128" s="1"/>
      <c r="DSD2128" s="1"/>
      <c r="DSE2128" s="1"/>
      <c r="DSF2128" s="1"/>
      <c r="DSG2128" s="1"/>
      <c r="DSH2128" s="1"/>
      <c r="DSI2128" s="1"/>
      <c r="DSJ2128" s="1"/>
      <c r="DSK2128" s="1"/>
      <c r="DSL2128" s="1"/>
      <c r="DSM2128" s="1"/>
      <c r="DSN2128" s="1"/>
      <c r="DSO2128" s="1"/>
      <c r="DSP2128" s="1"/>
      <c r="DSQ2128" s="1"/>
      <c r="DSR2128" s="1"/>
      <c r="DSS2128" s="1"/>
      <c r="DST2128" s="1"/>
      <c r="DSU2128" s="1"/>
      <c r="DSV2128" s="1"/>
      <c r="DSW2128" s="1"/>
      <c r="DSX2128" s="1"/>
      <c r="DSY2128" s="1"/>
      <c r="DSZ2128" s="1"/>
      <c r="DTA2128" s="1"/>
      <c r="DTB2128" s="1"/>
      <c r="DTC2128" s="1"/>
      <c r="DTD2128" s="1"/>
      <c r="DTE2128" s="1"/>
      <c r="DTF2128" s="1"/>
      <c r="DTG2128" s="1"/>
      <c r="DTH2128" s="1"/>
      <c r="DTI2128" s="1"/>
      <c r="DTJ2128" s="1"/>
      <c r="DTK2128" s="1"/>
      <c r="DTL2128" s="1"/>
      <c r="DTM2128" s="1"/>
      <c r="DTN2128" s="1"/>
      <c r="DTO2128" s="1"/>
      <c r="DTP2128" s="1"/>
      <c r="DTQ2128" s="1"/>
      <c r="DTR2128" s="1"/>
      <c r="DTS2128" s="1"/>
      <c r="DTT2128" s="1"/>
      <c r="DTU2128" s="1"/>
      <c r="DTV2128" s="1"/>
      <c r="DTW2128" s="1"/>
      <c r="DTX2128" s="1"/>
      <c r="DTY2128" s="1"/>
      <c r="DTZ2128" s="1"/>
      <c r="DUA2128" s="1"/>
      <c r="DUB2128" s="1"/>
      <c r="DUC2128" s="1"/>
      <c r="DUD2128" s="1"/>
      <c r="DUE2128" s="1"/>
      <c r="DUF2128" s="1"/>
      <c r="DUG2128" s="1"/>
      <c r="DUH2128" s="1"/>
      <c r="DUI2128" s="1"/>
      <c r="DUJ2128" s="1"/>
      <c r="DUK2128" s="1"/>
      <c r="DUL2128" s="1"/>
      <c r="DUM2128" s="1"/>
      <c r="DUN2128" s="1"/>
      <c r="DUO2128" s="1"/>
      <c r="DUP2128" s="1"/>
      <c r="DUQ2128" s="1"/>
      <c r="DUR2128" s="1"/>
      <c r="DUS2128" s="1"/>
      <c r="DUT2128" s="1"/>
      <c r="DUU2128" s="1"/>
      <c r="DUV2128" s="1"/>
      <c r="DUW2128" s="1"/>
      <c r="DUX2128" s="1"/>
      <c r="DUY2128" s="1"/>
      <c r="DUZ2128" s="1"/>
      <c r="DVA2128" s="1"/>
      <c r="DVB2128" s="1"/>
      <c r="DVC2128" s="1"/>
      <c r="DVD2128" s="1"/>
      <c r="DVE2128" s="1"/>
      <c r="DVF2128" s="1"/>
      <c r="DVG2128" s="1"/>
      <c r="DVH2128" s="1"/>
      <c r="DVI2128" s="1"/>
      <c r="DVJ2128" s="1"/>
      <c r="DVK2128" s="1"/>
      <c r="DVL2128" s="1"/>
      <c r="DVM2128" s="1"/>
      <c r="DVN2128" s="1"/>
      <c r="DVO2128" s="1"/>
      <c r="DVP2128" s="1"/>
      <c r="DVQ2128" s="1"/>
      <c r="DVR2128" s="1"/>
      <c r="DVS2128" s="1"/>
      <c r="DVT2128" s="1"/>
      <c r="DVU2128" s="1"/>
      <c r="DVV2128" s="1"/>
      <c r="DVW2128" s="1"/>
      <c r="DVX2128" s="1"/>
      <c r="DVY2128" s="1"/>
      <c r="DVZ2128" s="1"/>
      <c r="DWA2128" s="1"/>
      <c r="DWB2128" s="1"/>
      <c r="DWC2128" s="1"/>
      <c r="DWD2128" s="1"/>
      <c r="DWE2128" s="1"/>
      <c r="DWF2128" s="1"/>
      <c r="DWG2128" s="1"/>
      <c r="DWH2128" s="1"/>
      <c r="DWI2128" s="1"/>
      <c r="DWJ2128" s="1"/>
      <c r="DWK2128" s="1"/>
      <c r="DWL2128" s="1"/>
      <c r="DWM2128" s="1"/>
      <c r="DWN2128" s="1"/>
      <c r="DWO2128" s="1"/>
      <c r="DWP2128" s="1"/>
      <c r="DWQ2128" s="1"/>
      <c r="DWR2128" s="1"/>
      <c r="DWS2128" s="1"/>
      <c r="DWT2128" s="1"/>
      <c r="DWU2128" s="1"/>
      <c r="DWV2128" s="1"/>
      <c r="DWW2128" s="1"/>
      <c r="DWX2128" s="1"/>
      <c r="DWY2128" s="1"/>
      <c r="DWZ2128" s="1"/>
      <c r="DXA2128" s="1"/>
      <c r="DXB2128" s="1"/>
      <c r="DXC2128" s="1"/>
      <c r="DXD2128" s="1"/>
      <c r="DXE2128" s="1"/>
      <c r="DXF2128" s="1"/>
      <c r="DXG2128" s="1"/>
      <c r="DXH2128" s="1"/>
      <c r="DXI2128" s="1"/>
      <c r="DXJ2128" s="1"/>
      <c r="DXK2128" s="1"/>
      <c r="DXL2128" s="1"/>
      <c r="DXM2128" s="1"/>
      <c r="DXN2128" s="1"/>
      <c r="DXO2128" s="1"/>
      <c r="DXP2128" s="1"/>
      <c r="DXQ2128" s="1"/>
      <c r="DXR2128" s="1"/>
      <c r="DXS2128" s="1"/>
      <c r="DXT2128" s="1"/>
      <c r="DXU2128" s="1"/>
      <c r="DXV2128" s="1"/>
      <c r="DXW2128" s="1"/>
      <c r="DXX2128" s="1"/>
      <c r="DXY2128" s="1"/>
      <c r="DXZ2128" s="1"/>
      <c r="DYA2128" s="1"/>
      <c r="DYB2128" s="1"/>
      <c r="DYC2128" s="1"/>
      <c r="DYD2128" s="1"/>
      <c r="DYE2128" s="1"/>
      <c r="DYF2128" s="1"/>
      <c r="DYG2128" s="1"/>
      <c r="DYH2128" s="1"/>
      <c r="DYI2128" s="1"/>
      <c r="DYJ2128" s="1"/>
      <c r="DYK2128" s="1"/>
      <c r="DYL2128" s="1"/>
      <c r="DYM2128" s="1"/>
      <c r="DYN2128" s="1"/>
      <c r="DYO2128" s="1"/>
      <c r="DYP2128" s="1"/>
      <c r="DYQ2128" s="1"/>
      <c r="DYR2128" s="1"/>
      <c r="DYS2128" s="1"/>
      <c r="DYT2128" s="1"/>
      <c r="DYU2128" s="1"/>
      <c r="DYV2128" s="1"/>
      <c r="DYW2128" s="1"/>
      <c r="DYX2128" s="1"/>
      <c r="DYY2128" s="1"/>
      <c r="DYZ2128" s="1"/>
      <c r="DZA2128" s="1"/>
      <c r="DZB2128" s="1"/>
      <c r="DZC2128" s="1"/>
      <c r="DZD2128" s="1"/>
      <c r="DZE2128" s="1"/>
      <c r="DZF2128" s="1"/>
      <c r="DZG2128" s="1"/>
      <c r="DZH2128" s="1"/>
      <c r="DZI2128" s="1"/>
      <c r="DZJ2128" s="1"/>
      <c r="DZK2128" s="1"/>
      <c r="DZL2128" s="1"/>
      <c r="DZM2128" s="1"/>
      <c r="DZN2128" s="1"/>
      <c r="DZO2128" s="1"/>
      <c r="DZP2128" s="1"/>
      <c r="DZQ2128" s="1"/>
      <c r="DZR2128" s="1"/>
      <c r="DZS2128" s="1"/>
      <c r="DZT2128" s="1"/>
      <c r="DZU2128" s="1"/>
      <c r="DZV2128" s="1"/>
      <c r="DZW2128" s="1"/>
      <c r="DZX2128" s="1"/>
      <c r="DZY2128" s="1"/>
      <c r="DZZ2128" s="1"/>
      <c r="EAA2128" s="1"/>
      <c r="EAB2128" s="1"/>
      <c r="EAC2128" s="1"/>
      <c r="EAD2128" s="1"/>
      <c r="EAE2128" s="1"/>
      <c r="EAF2128" s="1"/>
      <c r="EAG2128" s="1"/>
      <c r="EAH2128" s="1"/>
      <c r="EAI2128" s="1"/>
      <c r="EAJ2128" s="1"/>
      <c r="EAK2128" s="1"/>
      <c r="EAL2128" s="1"/>
      <c r="EAM2128" s="1"/>
      <c r="EAN2128" s="1"/>
      <c r="EAO2128" s="1"/>
      <c r="EAP2128" s="1"/>
      <c r="EAQ2128" s="1"/>
      <c r="EAR2128" s="1"/>
      <c r="EAS2128" s="1"/>
      <c r="EAT2128" s="1"/>
      <c r="EAU2128" s="1"/>
      <c r="EAV2128" s="1"/>
      <c r="EAW2128" s="1"/>
      <c r="EAX2128" s="1"/>
      <c r="EAY2128" s="1"/>
      <c r="EAZ2128" s="1"/>
      <c r="EBA2128" s="1"/>
      <c r="EBB2128" s="1"/>
      <c r="EBC2128" s="1"/>
      <c r="EBD2128" s="1"/>
      <c r="EBE2128" s="1"/>
      <c r="EBF2128" s="1"/>
      <c r="EBG2128" s="1"/>
      <c r="EBH2128" s="1"/>
      <c r="EBI2128" s="1"/>
      <c r="EBJ2128" s="1"/>
      <c r="EBK2128" s="1"/>
      <c r="EBL2128" s="1"/>
      <c r="EBM2128" s="1"/>
      <c r="EBN2128" s="1"/>
      <c r="EBO2128" s="1"/>
      <c r="EBP2128" s="1"/>
      <c r="EBQ2128" s="1"/>
      <c r="EBR2128" s="1"/>
      <c r="EBS2128" s="1"/>
      <c r="EBT2128" s="1"/>
      <c r="EBU2128" s="1"/>
      <c r="EBV2128" s="1"/>
      <c r="EBW2128" s="1"/>
      <c r="EBX2128" s="1"/>
      <c r="EBY2128" s="1"/>
      <c r="EBZ2128" s="1"/>
      <c r="ECA2128" s="1"/>
      <c r="ECB2128" s="1"/>
      <c r="ECC2128" s="1"/>
      <c r="ECD2128" s="1"/>
      <c r="ECE2128" s="1"/>
      <c r="ECF2128" s="1"/>
      <c r="ECG2128" s="1"/>
      <c r="ECH2128" s="1"/>
      <c r="ECI2128" s="1"/>
      <c r="ECJ2128" s="1"/>
      <c r="ECK2128" s="1"/>
      <c r="ECL2128" s="1"/>
      <c r="ECM2128" s="1"/>
      <c r="ECN2128" s="1"/>
      <c r="ECO2128" s="1"/>
      <c r="ECP2128" s="1"/>
      <c r="ECQ2128" s="1"/>
      <c r="ECR2128" s="1"/>
      <c r="ECS2128" s="1"/>
      <c r="ECT2128" s="1"/>
      <c r="ECU2128" s="1"/>
      <c r="ECV2128" s="1"/>
      <c r="ECW2128" s="1"/>
      <c r="ECX2128" s="1"/>
      <c r="ECY2128" s="1"/>
      <c r="ECZ2128" s="1"/>
      <c r="EDA2128" s="1"/>
      <c r="EDB2128" s="1"/>
      <c r="EDC2128" s="1"/>
      <c r="EDD2128" s="1"/>
      <c r="EDE2128" s="1"/>
      <c r="EDF2128" s="1"/>
      <c r="EDG2128" s="1"/>
      <c r="EDH2128" s="1"/>
      <c r="EDI2128" s="1"/>
      <c r="EDJ2128" s="1"/>
      <c r="EDK2128" s="1"/>
      <c r="EDL2128" s="1"/>
      <c r="EDM2128" s="1"/>
      <c r="EDN2128" s="1"/>
      <c r="EDO2128" s="1"/>
      <c r="EDP2128" s="1"/>
      <c r="EDQ2128" s="1"/>
      <c r="EDR2128" s="1"/>
      <c r="EDS2128" s="1"/>
      <c r="EDT2128" s="1"/>
      <c r="EDU2128" s="1"/>
      <c r="EDV2128" s="1"/>
      <c r="EDW2128" s="1"/>
      <c r="EDX2128" s="1"/>
      <c r="EDY2128" s="1"/>
      <c r="EDZ2128" s="1"/>
      <c r="EEA2128" s="1"/>
      <c r="EEB2128" s="1"/>
      <c r="EEC2128" s="1"/>
      <c r="EED2128" s="1"/>
      <c r="EEE2128" s="1"/>
      <c r="EEF2128" s="1"/>
      <c r="EEG2128" s="1"/>
      <c r="EEH2128" s="1"/>
      <c r="EEI2128" s="1"/>
      <c r="EEJ2128" s="1"/>
      <c r="EEK2128" s="1"/>
      <c r="EEL2128" s="1"/>
      <c r="EEM2128" s="1"/>
      <c r="EEN2128" s="1"/>
      <c r="EEO2128" s="1"/>
      <c r="EEP2128" s="1"/>
      <c r="EEQ2128" s="1"/>
      <c r="EER2128" s="1"/>
      <c r="EES2128" s="1"/>
      <c r="EET2128" s="1"/>
      <c r="EEU2128" s="1"/>
      <c r="EEV2128" s="1"/>
      <c r="EEW2128" s="1"/>
      <c r="EEX2128" s="1"/>
      <c r="EEY2128" s="1"/>
      <c r="EEZ2128" s="1"/>
      <c r="EFA2128" s="1"/>
      <c r="EFB2128" s="1"/>
      <c r="EFC2128" s="1"/>
      <c r="EFD2128" s="1"/>
      <c r="EFE2128" s="1"/>
      <c r="EFF2128" s="1"/>
      <c r="EFG2128" s="1"/>
      <c r="EFH2128" s="1"/>
      <c r="EFI2128" s="1"/>
      <c r="EFJ2128" s="1"/>
      <c r="EFK2128" s="1"/>
      <c r="EFL2128" s="1"/>
      <c r="EFM2128" s="1"/>
      <c r="EFN2128" s="1"/>
      <c r="EFO2128" s="1"/>
      <c r="EFP2128" s="1"/>
      <c r="EFQ2128" s="1"/>
      <c r="EFR2128" s="1"/>
      <c r="EFS2128" s="1"/>
      <c r="EFT2128" s="1"/>
      <c r="EFU2128" s="1"/>
      <c r="EFV2128" s="1"/>
      <c r="EFW2128" s="1"/>
      <c r="EFX2128" s="1"/>
      <c r="EFY2128" s="1"/>
      <c r="EFZ2128" s="1"/>
      <c r="EGA2128" s="1"/>
      <c r="EGB2128" s="1"/>
      <c r="EGC2128" s="1"/>
      <c r="EGD2128" s="1"/>
      <c r="EGE2128" s="1"/>
      <c r="EGF2128" s="1"/>
      <c r="EGG2128" s="1"/>
      <c r="EGH2128" s="1"/>
      <c r="EGI2128" s="1"/>
      <c r="EGJ2128" s="1"/>
      <c r="EGK2128" s="1"/>
      <c r="EGL2128" s="1"/>
      <c r="EGM2128" s="1"/>
      <c r="EGN2128" s="1"/>
      <c r="EGO2128" s="1"/>
      <c r="EGP2128" s="1"/>
      <c r="EGQ2128" s="1"/>
      <c r="EGR2128" s="1"/>
      <c r="EGS2128" s="1"/>
      <c r="EGT2128" s="1"/>
      <c r="EGU2128" s="1"/>
      <c r="EGV2128" s="1"/>
      <c r="EGW2128" s="1"/>
      <c r="EGX2128" s="1"/>
      <c r="EGY2128" s="1"/>
      <c r="EGZ2128" s="1"/>
      <c r="EHA2128" s="1"/>
      <c r="EHB2128" s="1"/>
      <c r="EHC2128" s="1"/>
      <c r="EHD2128" s="1"/>
      <c r="EHE2128" s="1"/>
      <c r="EHF2128" s="1"/>
      <c r="EHG2128" s="1"/>
      <c r="EHH2128" s="1"/>
      <c r="EHI2128" s="1"/>
      <c r="EHJ2128" s="1"/>
      <c r="EHK2128" s="1"/>
      <c r="EHL2128" s="1"/>
      <c r="EHM2128" s="1"/>
      <c r="EHN2128" s="1"/>
      <c r="EHO2128" s="1"/>
      <c r="EHP2128" s="1"/>
      <c r="EHQ2128" s="1"/>
      <c r="EHR2128" s="1"/>
      <c r="EHS2128" s="1"/>
      <c r="EHT2128" s="1"/>
      <c r="EHU2128" s="1"/>
      <c r="EHV2128" s="1"/>
      <c r="EHW2128" s="1"/>
      <c r="EHX2128" s="1"/>
      <c r="EHY2128" s="1"/>
      <c r="EHZ2128" s="1"/>
      <c r="EIA2128" s="1"/>
      <c r="EIB2128" s="1"/>
      <c r="EIC2128" s="1"/>
      <c r="EID2128" s="1"/>
      <c r="EIE2128" s="1"/>
      <c r="EIF2128" s="1"/>
      <c r="EIG2128" s="1"/>
      <c r="EIH2128" s="1"/>
      <c r="EII2128" s="1"/>
      <c r="EIJ2128" s="1"/>
      <c r="EIK2128" s="1"/>
      <c r="EIL2128" s="1"/>
      <c r="EIM2128" s="1"/>
      <c r="EIN2128" s="1"/>
      <c r="EIO2128" s="1"/>
      <c r="EIP2128" s="1"/>
      <c r="EIQ2128" s="1"/>
      <c r="EIR2128" s="1"/>
      <c r="EIS2128" s="1"/>
      <c r="EIT2128" s="1"/>
      <c r="EIU2128" s="1"/>
      <c r="EIV2128" s="1"/>
      <c r="EIW2128" s="1"/>
      <c r="EIX2128" s="1"/>
      <c r="EIY2128" s="1"/>
      <c r="EIZ2128" s="1"/>
      <c r="EJA2128" s="1"/>
      <c r="EJB2128" s="1"/>
      <c r="EJC2128" s="1"/>
      <c r="EJD2128" s="1"/>
      <c r="EJE2128" s="1"/>
      <c r="EJF2128" s="1"/>
      <c r="EJG2128" s="1"/>
      <c r="EJH2128" s="1"/>
      <c r="EJI2128" s="1"/>
      <c r="EJJ2128" s="1"/>
      <c r="EJK2128" s="1"/>
      <c r="EJL2128" s="1"/>
      <c r="EJM2128" s="1"/>
      <c r="EJN2128" s="1"/>
      <c r="EJO2128" s="1"/>
      <c r="EJP2128" s="1"/>
      <c r="EJQ2128" s="1"/>
      <c r="EJR2128" s="1"/>
      <c r="EJS2128" s="1"/>
      <c r="EJT2128" s="1"/>
      <c r="EJU2128" s="1"/>
      <c r="EJV2128" s="1"/>
      <c r="EJW2128" s="1"/>
      <c r="EJX2128" s="1"/>
      <c r="EJY2128" s="1"/>
      <c r="EJZ2128" s="1"/>
      <c r="EKA2128" s="1"/>
      <c r="EKB2128" s="1"/>
      <c r="EKC2128" s="1"/>
      <c r="EKD2128" s="1"/>
      <c r="EKE2128" s="1"/>
      <c r="EKF2128" s="1"/>
      <c r="EKG2128" s="1"/>
      <c r="EKH2128" s="1"/>
      <c r="EKI2128" s="1"/>
      <c r="EKJ2128" s="1"/>
      <c r="EKK2128" s="1"/>
      <c r="EKL2128" s="1"/>
      <c r="EKM2128" s="1"/>
      <c r="EKN2128" s="1"/>
      <c r="EKO2128" s="1"/>
      <c r="EKP2128" s="1"/>
      <c r="EKQ2128" s="1"/>
      <c r="EKR2128" s="1"/>
      <c r="EKS2128" s="1"/>
      <c r="EKT2128" s="1"/>
      <c r="EKU2128" s="1"/>
      <c r="EKV2128" s="1"/>
      <c r="EKW2128" s="1"/>
      <c r="EKX2128" s="1"/>
      <c r="EKY2128" s="1"/>
      <c r="EKZ2128" s="1"/>
      <c r="ELA2128" s="1"/>
      <c r="ELB2128" s="1"/>
      <c r="ELC2128" s="1"/>
      <c r="ELD2128" s="1"/>
      <c r="ELE2128" s="1"/>
      <c r="ELF2128" s="1"/>
      <c r="ELG2128" s="1"/>
      <c r="ELH2128" s="1"/>
      <c r="ELI2128" s="1"/>
      <c r="ELJ2128" s="1"/>
      <c r="ELK2128" s="1"/>
      <c r="ELL2128" s="1"/>
      <c r="ELM2128" s="1"/>
      <c r="ELN2128" s="1"/>
      <c r="ELO2128" s="1"/>
      <c r="ELP2128" s="1"/>
      <c r="ELQ2128" s="1"/>
      <c r="ELR2128" s="1"/>
      <c r="ELS2128" s="1"/>
      <c r="ELT2128" s="1"/>
      <c r="ELU2128" s="1"/>
      <c r="ELV2128" s="1"/>
      <c r="ELW2128" s="1"/>
      <c r="ELX2128" s="1"/>
      <c r="ELY2128" s="1"/>
      <c r="ELZ2128" s="1"/>
      <c r="EMA2128" s="1"/>
      <c r="EMB2128" s="1"/>
      <c r="EMC2128" s="1"/>
      <c r="EMD2128" s="1"/>
      <c r="EME2128" s="1"/>
      <c r="EMF2128" s="1"/>
      <c r="EMG2128" s="1"/>
      <c r="EMH2128" s="1"/>
      <c r="EMI2128" s="1"/>
      <c r="EMJ2128" s="1"/>
      <c r="EMK2128" s="1"/>
      <c r="EML2128" s="1"/>
      <c r="EMM2128" s="1"/>
      <c r="EMN2128" s="1"/>
      <c r="EMO2128" s="1"/>
      <c r="EMP2128" s="1"/>
      <c r="EMQ2128" s="1"/>
      <c r="EMR2128" s="1"/>
      <c r="EMS2128" s="1"/>
      <c r="EMT2128" s="1"/>
      <c r="EMU2128" s="1"/>
      <c r="EMV2128" s="1"/>
      <c r="EMW2128" s="1"/>
      <c r="EMX2128" s="1"/>
      <c r="EMY2128" s="1"/>
      <c r="EMZ2128" s="1"/>
      <c r="ENA2128" s="1"/>
      <c r="ENB2128" s="1"/>
      <c r="ENC2128" s="1"/>
      <c r="END2128" s="1"/>
      <c r="ENE2128" s="1"/>
      <c r="ENF2128" s="1"/>
      <c r="ENG2128" s="1"/>
      <c r="ENH2128" s="1"/>
      <c r="ENI2128" s="1"/>
      <c r="ENJ2128" s="1"/>
      <c r="ENK2128" s="1"/>
      <c r="ENL2128" s="1"/>
      <c r="ENM2128" s="1"/>
      <c r="ENN2128" s="1"/>
      <c r="ENO2128" s="1"/>
      <c r="ENP2128" s="1"/>
      <c r="ENQ2128" s="1"/>
      <c r="ENR2128" s="1"/>
      <c r="ENS2128" s="1"/>
      <c r="ENT2128" s="1"/>
      <c r="ENU2128" s="1"/>
      <c r="ENV2128" s="1"/>
      <c r="ENW2128" s="1"/>
      <c r="ENX2128" s="1"/>
      <c r="ENY2128" s="1"/>
      <c r="ENZ2128" s="1"/>
      <c r="EOA2128" s="1"/>
      <c r="EOB2128" s="1"/>
      <c r="EOC2128" s="1"/>
      <c r="EOD2128" s="1"/>
      <c r="EOE2128" s="1"/>
      <c r="EOF2128" s="1"/>
      <c r="EOG2128" s="1"/>
      <c r="EOH2128" s="1"/>
      <c r="EOI2128" s="1"/>
      <c r="EOJ2128" s="1"/>
      <c r="EOK2128" s="1"/>
      <c r="EOL2128" s="1"/>
      <c r="EOM2128" s="1"/>
      <c r="EON2128" s="1"/>
      <c r="EOO2128" s="1"/>
      <c r="EOP2128" s="1"/>
      <c r="EOQ2128" s="1"/>
      <c r="EOR2128" s="1"/>
      <c r="EOS2128" s="1"/>
      <c r="EOT2128" s="1"/>
      <c r="EOU2128" s="1"/>
      <c r="EOV2128" s="1"/>
      <c r="EOW2128" s="1"/>
      <c r="EOX2128" s="1"/>
      <c r="EOY2128" s="1"/>
      <c r="EOZ2128" s="1"/>
      <c r="EPA2128" s="1"/>
      <c r="EPB2128" s="1"/>
      <c r="EPC2128" s="1"/>
      <c r="EPD2128" s="1"/>
      <c r="EPE2128" s="1"/>
      <c r="EPF2128" s="1"/>
      <c r="EPG2128" s="1"/>
      <c r="EPH2128" s="1"/>
      <c r="EPI2128" s="1"/>
      <c r="EPJ2128" s="1"/>
      <c r="EPK2128" s="1"/>
      <c r="EPL2128" s="1"/>
      <c r="EPM2128" s="1"/>
      <c r="EPN2128" s="1"/>
      <c r="EPO2128" s="1"/>
      <c r="EPP2128" s="1"/>
      <c r="EPQ2128" s="1"/>
      <c r="EPR2128" s="1"/>
      <c r="EPS2128" s="1"/>
      <c r="EPT2128" s="1"/>
      <c r="EPU2128" s="1"/>
      <c r="EPV2128" s="1"/>
      <c r="EPW2128" s="1"/>
      <c r="EPX2128" s="1"/>
      <c r="EPY2128" s="1"/>
      <c r="EPZ2128" s="1"/>
      <c r="EQA2128" s="1"/>
      <c r="EQB2128" s="1"/>
      <c r="EQC2128" s="1"/>
      <c r="EQD2128" s="1"/>
      <c r="EQE2128" s="1"/>
      <c r="EQF2128" s="1"/>
      <c r="EQG2128" s="1"/>
      <c r="EQH2128" s="1"/>
      <c r="EQI2128" s="1"/>
      <c r="EQJ2128" s="1"/>
      <c r="EQK2128" s="1"/>
      <c r="EQL2128" s="1"/>
      <c r="EQM2128" s="1"/>
      <c r="EQN2128" s="1"/>
      <c r="EQO2128" s="1"/>
      <c r="EQP2128" s="1"/>
      <c r="EQQ2128" s="1"/>
      <c r="EQR2128" s="1"/>
      <c r="EQS2128" s="1"/>
      <c r="EQT2128" s="1"/>
      <c r="EQU2128" s="1"/>
      <c r="EQV2128" s="1"/>
      <c r="EQW2128" s="1"/>
      <c r="EQX2128" s="1"/>
      <c r="EQY2128" s="1"/>
      <c r="EQZ2128" s="1"/>
      <c r="ERA2128" s="1"/>
      <c r="ERB2128" s="1"/>
      <c r="ERC2128" s="1"/>
      <c r="ERD2128" s="1"/>
      <c r="ERE2128" s="1"/>
      <c r="ERF2128" s="1"/>
      <c r="ERG2128" s="1"/>
      <c r="ERH2128" s="1"/>
      <c r="ERI2128" s="1"/>
      <c r="ERJ2128" s="1"/>
      <c r="ERK2128" s="1"/>
      <c r="ERL2128" s="1"/>
      <c r="ERM2128" s="1"/>
      <c r="ERN2128" s="1"/>
      <c r="ERO2128" s="1"/>
      <c r="ERP2128" s="1"/>
      <c r="ERQ2128" s="1"/>
      <c r="ERR2128" s="1"/>
      <c r="ERS2128" s="1"/>
      <c r="ERT2128" s="1"/>
      <c r="ERU2128" s="1"/>
      <c r="ERV2128" s="1"/>
      <c r="ERW2128" s="1"/>
      <c r="ERX2128" s="1"/>
      <c r="ERY2128" s="1"/>
      <c r="ERZ2128" s="1"/>
      <c r="ESA2128" s="1"/>
      <c r="ESB2128" s="1"/>
      <c r="ESC2128" s="1"/>
      <c r="ESD2128" s="1"/>
      <c r="ESE2128" s="1"/>
      <c r="ESF2128" s="1"/>
      <c r="ESG2128" s="1"/>
      <c r="ESH2128" s="1"/>
      <c r="ESI2128" s="1"/>
      <c r="ESJ2128" s="1"/>
      <c r="ESK2128" s="1"/>
      <c r="ESL2128" s="1"/>
      <c r="ESM2128" s="1"/>
      <c r="ESN2128" s="1"/>
      <c r="ESO2128" s="1"/>
      <c r="ESP2128" s="1"/>
      <c r="ESQ2128" s="1"/>
      <c r="ESR2128" s="1"/>
      <c r="ESS2128" s="1"/>
      <c r="EST2128" s="1"/>
      <c r="ESU2128" s="1"/>
      <c r="ESV2128" s="1"/>
      <c r="ESW2128" s="1"/>
      <c r="ESX2128" s="1"/>
      <c r="ESY2128" s="1"/>
      <c r="ESZ2128" s="1"/>
      <c r="ETA2128" s="1"/>
      <c r="ETB2128" s="1"/>
      <c r="ETC2128" s="1"/>
      <c r="ETD2128" s="1"/>
      <c r="ETE2128" s="1"/>
      <c r="ETF2128" s="1"/>
      <c r="ETG2128" s="1"/>
      <c r="ETH2128" s="1"/>
      <c r="ETI2128" s="1"/>
      <c r="ETJ2128" s="1"/>
      <c r="ETK2128" s="1"/>
      <c r="ETL2128" s="1"/>
      <c r="ETM2128" s="1"/>
      <c r="ETN2128" s="1"/>
      <c r="ETO2128" s="1"/>
      <c r="ETP2128" s="1"/>
      <c r="ETQ2128" s="1"/>
      <c r="ETR2128" s="1"/>
      <c r="ETS2128" s="1"/>
      <c r="ETT2128" s="1"/>
      <c r="ETU2128" s="1"/>
      <c r="ETV2128" s="1"/>
      <c r="ETW2128" s="1"/>
      <c r="ETX2128" s="1"/>
      <c r="ETY2128" s="1"/>
      <c r="ETZ2128" s="1"/>
      <c r="EUA2128" s="1"/>
      <c r="EUB2128" s="1"/>
      <c r="EUC2128" s="1"/>
      <c r="EUD2128" s="1"/>
      <c r="EUE2128" s="1"/>
      <c r="EUF2128" s="1"/>
      <c r="EUG2128" s="1"/>
      <c r="EUH2128" s="1"/>
      <c r="EUI2128" s="1"/>
      <c r="EUJ2128" s="1"/>
      <c r="EUK2128" s="1"/>
      <c r="EUL2128" s="1"/>
      <c r="EUM2128" s="1"/>
      <c r="EUN2128" s="1"/>
      <c r="EUO2128" s="1"/>
      <c r="EUP2128" s="1"/>
      <c r="EUQ2128" s="1"/>
      <c r="EUR2128" s="1"/>
      <c r="EUS2128" s="1"/>
      <c r="EUT2128" s="1"/>
      <c r="EUU2128" s="1"/>
      <c r="EUV2128" s="1"/>
      <c r="EUW2128" s="1"/>
      <c r="EUX2128" s="1"/>
      <c r="EUY2128" s="1"/>
      <c r="EUZ2128" s="1"/>
      <c r="EVA2128" s="1"/>
      <c r="EVB2128" s="1"/>
      <c r="EVC2128" s="1"/>
      <c r="EVD2128" s="1"/>
      <c r="EVE2128" s="1"/>
      <c r="EVF2128" s="1"/>
      <c r="EVG2128" s="1"/>
      <c r="EVH2128" s="1"/>
      <c r="EVI2128" s="1"/>
      <c r="EVJ2128" s="1"/>
      <c r="EVK2128" s="1"/>
      <c r="EVL2128" s="1"/>
      <c r="EVM2128" s="1"/>
      <c r="EVN2128" s="1"/>
      <c r="EVO2128" s="1"/>
      <c r="EVP2128" s="1"/>
      <c r="EVQ2128" s="1"/>
      <c r="EVR2128" s="1"/>
      <c r="EVS2128" s="1"/>
      <c r="EVT2128" s="1"/>
      <c r="EVU2128" s="1"/>
      <c r="EVV2128" s="1"/>
      <c r="EVW2128" s="1"/>
      <c r="EVX2128" s="1"/>
      <c r="EVY2128" s="1"/>
      <c r="EVZ2128" s="1"/>
      <c r="EWA2128" s="1"/>
      <c r="EWB2128" s="1"/>
      <c r="EWC2128" s="1"/>
      <c r="EWD2128" s="1"/>
      <c r="EWE2128" s="1"/>
      <c r="EWF2128" s="1"/>
      <c r="EWG2128" s="1"/>
      <c r="EWH2128" s="1"/>
      <c r="EWI2128" s="1"/>
      <c r="EWJ2128" s="1"/>
      <c r="EWK2128" s="1"/>
      <c r="EWL2128" s="1"/>
      <c r="EWM2128" s="1"/>
      <c r="EWN2128" s="1"/>
      <c r="EWO2128" s="1"/>
      <c r="EWP2128" s="1"/>
      <c r="EWQ2128" s="1"/>
      <c r="EWR2128" s="1"/>
      <c r="EWS2128" s="1"/>
      <c r="EWT2128" s="1"/>
      <c r="EWU2128" s="1"/>
      <c r="EWV2128" s="1"/>
      <c r="EWW2128" s="1"/>
      <c r="EWX2128" s="1"/>
      <c r="EWY2128" s="1"/>
      <c r="EWZ2128" s="1"/>
      <c r="EXA2128" s="1"/>
      <c r="EXB2128" s="1"/>
      <c r="EXC2128" s="1"/>
      <c r="EXD2128" s="1"/>
      <c r="EXE2128" s="1"/>
      <c r="EXF2128" s="1"/>
      <c r="EXG2128" s="1"/>
      <c r="EXH2128" s="1"/>
      <c r="EXI2128" s="1"/>
      <c r="EXJ2128" s="1"/>
      <c r="EXK2128" s="1"/>
      <c r="EXL2128" s="1"/>
      <c r="EXM2128" s="1"/>
      <c r="EXN2128" s="1"/>
      <c r="EXO2128" s="1"/>
      <c r="EXP2128" s="1"/>
      <c r="EXQ2128" s="1"/>
      <c r="EXR2128" s="1"/>
      <c r="EXS2128" s="1"/>
      <c r="EXT2128" s="1"/>
      <c r="EXU2128" s="1"/>
      <c r="EXV2128" s="1"/>
      <c r="EXW2128" s="1"/>
      <c r="EXX2128" s="1"/>
      <c r="EXY2128" s="1"/>
      <c r="EXZ2128" s="1"/>
      <c r="EYA2128" s="1"/>
      <c r="EYB2128" s="1"/>
      <c r="EYC2128" s="1"/>
      <c r="EYD2128" s="1"/>
      <c r="EYE2128" s="1"/>
      <c r="EYF2128" s="1"/>
      <c r="EYG2128" s="1"/>
      <c r="EYH2128" s="1"/>
      <c r="EYI2128" s="1"/>
      <c r="EYJ2128" s="1"/>
      <c r="EYK2128" s="1"/>
      <c r="EYL2128" s="1"/>
      <c r="EYM2128" s="1"/>
      <c r="EYN2128" s="1"/>
      <c r="EYO2128" s="1"/>
      <c r="EYP2128" s="1"/>
      <c r="EYQ2128" s="1"/>
      <c r="EYR2128" s="1"/>
      <c r="EYS2128" s="1"/>
      <c r="EYT2128" s="1"/>
      <c r="EYU2128" s="1"/>
      <c r="EYV2128" s="1"/>
      <c r="EYW2128" s="1"/>
      <c r="EYX2128" s="1"/>
      <c r="EYY2128" s="1"/>
      <c r="EYZ2128" s="1"/>
      <c r="EZA2128" s="1"/>
      <c r="EZB2128" s="1"/>
      <c r="EZC2128" s="1"/>
      <c r="EZD2128" s="1"/>
      <c r="EZE2128" s="1"/>
      <c r="EZF2128" s="1"/>
      <c r="EZG2128" s="1"/>
      <c r="EZH2128" s="1"/>
      <c r="EZI2128" s="1"/>
      <c r="EZJ2128" s="1"/>
      <c r="EZK2128" s="1"/>
      <c r="EZL2128" s="1"/>
      <c r="EZM2128" s="1"/>
      <c r="EZN2128" s="1"/>
      <c r="EZO2128" s="1"/>
      <c r="EZP2128" s="1"/>
      <c r="EZQ2128" s="1"/>
      <c r="EZR2128" s="1"/>
      <c r="EZS2128" s="1"/>
      <c r="EZT2128" s="1"/>
      <c r="EZU2128" s="1"/>
      <c r="EZV2128" s="1"/>
      <c r="EZW2128" s="1"/>
      <c r="EZX2128" s="1"/>
      <c r="EZY2128" s="1"/>
      <c r="EZZ2128" s="1"/>
      <c r="FAA2128" s="1"/>
      <c r="FAB2128" s="1"/>
      <c r="FAC2128" s="1"/>
      <c r="FAD2128" s="1"/>
      <c r="FAE2128" s="1"/>
      <c r="FAF2128" s="1"/>
      <c r="FAG2128" s="1"/>
      <c r="FAH2128" s="1"/>
      <c r="FAI2128" s="1"/>
      <c r="FAJ2128" s="1"/>
      <c r="FAK2128" s="1"/>
      <c r="FAL2128" s="1"/>
      <c r="FAM2128" s="1"/>
      <c r="FAN2128" s="1"/>
      <c r="FAO2128" s="1"/>
      <c r="FAP2128" s="1"/>
      <c r="FAQ2128" s="1"/>
      <c r="FAR2128" s="1"/>
      <c r="FAS2128" s="1"/>
      <c r="FAT2128" s="1"/>
      <c r="FAU2128" s="1"/>
      <c r="FAV2128" s="1"/>
      <c r="FAW2128" s="1"/>
      <c r="FAX2128" s="1"/>
      <c r="FAY2128" s="1"/>
      <c r="FAZ2128" s="1"/>
      <c r="FBA2128" s="1"/>
      <c r="FBB2128" s="1"/>
      <c r="FBC2128" s="1"/>
      <c r="FBD2128" s="1"/>
      <c r="FBE2128" s="1"/>
      <c r="FBF2128" s="1"/>
      <c r="FBG2128" s="1"/>
      <c r="FBH2128" s="1"/>
      <c r="FBI2128" s="1"/>
      <c r="FBJ2128" s="1"/>
      <c r="FBK2128" s="1"/>
      <c r="FBL2128" s="1"/>
      <c r="FBM2128" s="1"/>
      <c r="FBN2128" s="1"/>
      <c r="FBO2128" s="1"/>
      <c r="FBP2128" s="1"/>
      <c r="FBQ2128" s="1"/>
      <c r="FBR2128" s="1"/>
      <c r="FBS2128" s="1"/>
      <c r="FBT2128" s="1"/>
      <c r="FBU2128" s="1"/>
      <c r="FBV2128" s="1"/>
      <c r="FBW2128" s="1"/>
      <c r="FBX2128" s="1"/>
      <c r="FBY2128" s="1"/>
      <c r="FBZ2128" s="1"/>
      <c r="FCA2128" s="1"/>
      <c r="FCB2128" s="1"/>
      <c r="FCC2128" s="1"/>
      <c r="FCD2128" s="1"/>
      <c r="FCE2128" s="1"/>
      <c r="FCF2128" s="1"/>
      <c r="FCG2128" s="1"/>
      <c r="FCH2128" s="1"/>
      <c r="FCI2128" s="1"/>
      <c r="FCJ2128" s="1"/>
      <c r="FCK2128" s="1"/>
      <c r="FCL2128" s="1"/>
      <c r="FCM2128" s="1"/>
      <c r="FCN2128" s="1"/>
      <c r="FCO2128" s="1"/>
      <c r="FCP2128" s="1"/>
      <c r="FCQ2128" s="1"/>
      <c r="FCR2128" s="1"/>
      <c r="FCS2128" s="1"/>
      <c r="FCT2128" s="1"/>
      <c r="FCU2128" s="1"/>
      <c r="FCV2128" s="1"/>
      <c r="FCW2128" s="1"/>
      <c r="FCX2128" s="1"/>
      <c r="FCY2128" s="1"/>
      <c r="FCZ2128" s="1"/>
      <c r="FDA2128" s="1"/>
      <c r="FDB2128" s="1"/>
      <c r="FDC2128" s="1"/>
      <c r="FDD2128" s="1"/>
      <c r="FDE2128" s="1"/>
      <c r="FDF2128" s="1"/>
      <c r="FDG2128" s="1"/>
      <c r="FDH2128" s="1"/>
      <c r="FDI2128" s="1"/>
      <c r="FDJ2128" s="1"/>
      <c r="FDK2128" s="1"/>
      <c r="FDL2128" s="1"/>
      <c r="FDM2128" s="1"/>
      <c r="FDN2128" s="1"/>
      <c r="FDO2128" s="1"/>
      <c r="FDP2128" s="1"/>
      <c r="FDQ2128" s="1"/>
      <c r="FDR2128" s="1"/>
      <c r="FDS2128" s="1"/>
      <c r="FDT2128" s="1"/>
      <c r="FDU2128" s="1"/>
      <c r="FDV2128" s="1"/>
      <c r="FDW2128" s="1"/>
      <c r="FDX2128" s="1"/>
      <c r="FDY2128" s="1"/>
      <c r="FDZ2128" s="1"/>
      <c r="FEA2128" s="1"/>
      <c r="FEB2128" s="1"/>
      <c r="FEC2128" s="1"/>
      <c r="FED2128" s="1"/>
      <c r="FEE2128" s="1"/>
      <c r="FEF2128" s="1"/>
      <c r="FEG2128" s="1"/>
      <c r="FEH2128" s="1"/>
      <c r="FEI2128" s="1"/>
      <c r="FEJ2128" s="1"/>
      <c r="FEK2128" s="1"/>
      <c r="FEL2128" s="1"/>
      <c r="FEM2128" s="1"/>
      <c r="FEN2128" s="1"/>
      <c r="FEO2128" s="1"/>
      <c r="FEP2128" s="1"/>
      <c r="FEQ2128" s="1"/>
      <c r="FER2128" s="1"/>
      <c r="FES2128" s="1"/>
      <c r="FET2128" s="1"/>
      <c r="FEU2128" s="1"/>
      <c r="FEV2128" s="1"/>
      <c r="FEW2128" s="1"/>
      <c r="FEX2128" s="1"/>
      <c r="FEY2128" s="1"/>
      <c r="FEZ2128" s="1"/>
      <c r="FFA2128" s="1"/>
      <c r="FFB2128" s="1"/>
      <c r="FFC2128" s="1"/>
      <c r="FFD2128" s="1"/>
      <c r="FFE2128" s="1"/>
      <c r="FFF2128" s="1"/>
      <c r="FFG2128" s="1"/>
      <c r="FFH2128" s="1"/>
      <c r="FFI2128" s="1"/>
      <c r="FFJ2128" s="1"/>
      <c r="FFK2128" s="1"/>
      <c r="FFL2128" s="1"/>
      <c r="FFM2128" s="1"/>
      <c r="FFN2128" s="1"/>
      <c r="FFO2128" s="1"/>
      <c r="FFP2128" s="1"/>
      <c r="FFQ2128" s="1"/>
      <c r="FFR2128" s="1"/>
      <c r="FFS2128" s="1"/>
      <c r="FFT2128" s="1"/>
      <c r="FFU2128" s="1"/>
      <c r="FFV2128" s="1"/>
      <c r="FFW2128" s="1"/>
      <c r="FFX2128" s="1"/>
      <c r="FFY2128" s="1"/>
      <c r="FFZ2128" s="1"/>
      <c r="FGA2128" s="1"/>
      <c r="FGB2128" s="1"/>
      <c r="FGC2128" s="1"/>
      <c r="FGD2128" s="1"/>
      <c r="FGE2128" s="1"/>
      <c r="FGF2128" s="1"/>
      <c r="FGG2128" s="1"/>
      <c r="FGH2128" s="1"/>
      <c r="FGI2128" s="1"/>
      <c r="FGJ2128" s="1"/>
      <c r="FGK2128" s="1"/>
      <c r="FGL2128" s="1"/>
      <c r="FGM2128" s="1"/>
      <c r="FGN2128" s="1"/>
      <c r="FGO2128" s="1"/>
      <c r="FGP2128" s="1"/>
      <c r="FGQ2128" s="1"/>
      <c r="FGR2128" s="1"/>
      <c r="FGS2128" s="1"/>
      <c r="FGT2128" s="1"/>
      <c r="FGU2128" s="1"/>
      <c r="FGV2128" s="1"/>
      <c r="FGW2128" s="1"/>
      <c r="FGX2128" s="1"/>
      <c r="FGY2128" s="1"/>
      <c r="FGZ2128" s="1"/>
      <c r="FHA2128" s="1"/>
      <c r="FHB2128" s="1"/>
      <c r="FHC2128" s="1"/>
      <c r="FHD2128" s="1"/>
      <c r="FHE2128" s="1"/>
      <c r="FHF2128" s="1"/>
      <c r="FHG2128" s="1"/>
      <c r="FHH2128" s="1"/>
      <c r="FHI2128" s="1"/>
      <c r="FHJ2128" s="1"/>
      <c r="FHK2128" s="1"/>
      <c r="FHL2128" s="1"/>
      <c r="FHM2128" s="1"/>
      <c r="FHN2128" s="1"/>
      <c r="FHO2128" s="1"/>
      <c r="FHP2128" s="1"/>
      <c r="FHQ2128" s="1"/>
      <c r="FHR2128" s="1"/>
      <c r="FHS2128" s="1"/>
      <c r="FHT2128" s="1"/>
      <c r="FHU2128" s="1"/>
      <c r="FHV2128" s="1"/>
      <c r="FHW2128" s="1"/>
      <c r="FHX2128" s="1"/>
      <c r="FHY2128" s="1"/>
      <c r="FHZ2128" s="1"/>
      <c r="FIA2128" s="1"/>
      <c r="FIB2128" s="1"/>
      <c r="FIC2128" s="1"/>
      <c r="FID2128" s="1"/>
      <c r="FIE2128" s="1"/>
      <c r="FIF2128" s="1"/>
      <c r="FIG2128" s="1"/>
      <c r="FIH2128" s="1"/>
      <c r="FII2128" s="1"/>
      <c r="FIJ2128" s="1"/>
      <c r="FIK2128" s="1"/>
      <c r="FIL2128" s="1"/>
      <c r="FIM2128" s="1"/>
      <c r="FIN2128" s="1"/>
      <c r="FIO2128" s="1"/>
      <c r="FIP2128" s="1"/>
      <c r="FIQ2128" s="1"/>
      <c r="FIR2128" s="1"/>
      <c r="FIS2128" s="1"/>
      <c r="FIT2128" s="1"/>
      <c r="FIU2128" s="1"/>
      <c r="FIV2128" s="1"/>
      <c r="FIW2128" s="1"/>
      <c r="FIX2128" s="1"/>
      <c r="FIY2128" s="1"/>
      <c r="FIZ2128" s="1"/>
      <c r="FJA2128" s="1"/>
      <c r="FJB2128" s="1"/>
      <c r="FJC2128" s="1"/>
      <c r="FJD2128" s="1"/>
      <c r="FJE2128" s="1"/>
      <c r="FJF2128" s="1"/>
      <c r="FJG2128" s="1"/>
      <c r="FJH2128" s="1"/>
      <c r="FJI2128" s="1"/>
      <c r="FJJ2128" s="1"/>
      <c r="FJK2128" s="1"/>
      <c r="FJL2128" s="1"/>
      <c r="FJM2128" s="1"/>
      <c r="FJN2128" s="1"/>
      <c r="FJO2128" s="1"/>
      <c r="FJP2128" s="1"/>
      <c r="FJQ2128" s="1"/>
      <c r="FJR2128" s="1"/>
      <c r="FJS2128" s="1"/>
      <c r="FJT2128" s="1"/>
      <c r="FJU2128" s="1"/>
      <c r="FJV2128" s="1"/>
      <c r="FJW2128" s="1"/>
      <c r="FJX2128" s="1"/>
      <c r="FJY2128" s="1"/>
      <c r="FJZ2128" s="1"/>
      <c r="FKA2128" s="1"/>
      <c r="FKB2128" s="1"/>
      <c r="FKC2128" s="1"/>
      <c r="FKD2128" s="1"/>
      <c r="FKE2128" s="1"/>
      <c r="FKF2128" s="1"/>
      <c r="FKG2128" s="1"/>
      <c r="FKH2128" s="1"/>
      <c r="FKI2128" s="1"/>
      <c r="FKJ2128" s="1"/>
      <c r="FKK2128" s="1"/>
      <c r="FKL2128" s="1"/>
      <c r="FKM2128" s="1"/>
      <c r="FKN2128" s="1"/>
      <c r="FKO2128" s="1"/>
      <c r="FKP2128" s="1"/>
      <c r="FKQ2128" s="1"/>
      <c r="FKR2128" s="1"/>
      <c r="FKS2128" s="1"/>
      <c r="FKT2128" s="1"/>
      <c r="FKU2128" s="1"/>
      <c r="FKV2128" s="1"/>
      <c r="FKW2128" s="1"/>
      <c r="FKX2128" s="1"/>
      <c r="FKY2128" s="1"/>
      <c r="FKZ2128" s="1"/>
      <c r="FLA2128" s="1"/>
      <c r="FLB2128" s="1"/>
      <c r="FLC2128" s="1"/>
      <c r="FLD2128" s="1"/>
      <c r="FLE2128" s="1"/>
      <c r="FLF2128" s="1"/>
      <c r="FLG2128" s="1"/>
      <c r="FLH2128" s="1"/>
      <c r="FLI2128" s="1"/>
      <c r="FLJ2128" s="1"/>
      <c r="FLK2128" s="1"/>
      <c r="FLL2128" s="1"/>
      <c r="FLM2128" s="1"/>
      <c r="FLN2128" s="1"/>
      <c r="FLO2128" s="1"/>
      <c r="FLP2128" s="1"/>
      <c r="FLQ2128" s="1"/>
      <c r="FLR2128" s="1"/>
      <c r="FLS2128" s="1"/>
      <c r="FLT2128" s="1"/>
      <c r="FLU2128" s="1"/>
      <c r="FLV2128" s="1"/>
      <c r="FLW2128" s="1"/>
      <c r="FLX2128" s="1"/>
      <c r="FLY2128" s="1"/>
      <c r="FLZ2128" s="1"/>
      <c r="FMA2128" s="1"/>
      <c r="FMB2128" s="1"/>
      <c r="FMC2128" s="1"/>
      <c r="FMD2128" s="1"/>
      <c r="FME2128" s="1"/>
      <c r="FMF2128" s="1"/>
      <c r="FMG2128" s="1"/>
      <c r="FMH2128" s="1"/>
      <c r="FMI2128" s="1"/>
      <c r="FMJ2128" s="1"/>
      <c r="FMK2128" s="1"/>
      <c r="FML2128" s="1"/>
      <c r="FMM2128" s="1"/>
      <c r="FMN2128" s="1"/>
      <c r="FMO2128" s="1"/>
      <c r="FMP2128" s="1"/>
      <c r="FMQ2128" s="1"/>
      <c r="FMR2128" s="1"/>
      <c r="FMS2128" s="1"/>
      <c r="FMT2128" s="1"/>
      <c r="FMU2128" s="1"/>
      <c r="FMV2128" s="1"/>
      <c r="FMW2128" s="1"/>
      <c r="FMX2128" s="1"/>
      <c r="FMY2128" s="1"/>
      <c r="FMZ2128" s="1"/>
      <c r="FNA2128" s="1"/>
      <c r="FNB2128" s="1"/>
      <c r="FNC2128" s="1"/>
      <c r="FND2128" s="1"/>
      <c r="FNE2128" s="1"/>
      <c r="FNF2128" s="1"/>
      <c r="FNG2128" s="1"/>
      <c r="FNH2128" s="1"/>
      <c r="FNI2128" s="1"/>
      <c r="FNJ2128" s="1"/>
      <c r="FNK2128" s="1"/>
      <c r="FNL2128" s="1"/>
      <c r="FNM2128" s="1"/>
      <c r="FNN2128" s="1"/>
      <c r="FNO2128" s="1"/>
      <c r="FNP2128" s="1"/>
      <c r="FNQ2128" s="1"/>
      <c r="FNR2128" s="1"/>
      <c r="FNS2128" s="1"/>
      <c r="FNT2128" s="1"/>
      <c r="FNU2128" s="1"/>
      <c r="FNV2128" s="1"/>
      <c r="FNW2128" s="1"/>
      <c r="FNX2128" s="1"/>
      <c r="FNY2128" s="1"/>
      <c r="FNZ2128" s="1"/>
      <c r="FOA2128" s="1"/>
      <c r="FOB2128" s="1"/>
      <c r="FOC2128" s="1"/>
      <c r="FOD2128" s="1"/>
      <c r="FOE2128" s="1"/>
      <c r="FOF2128" s="1"/>
      <c r="FOG2128" s="1"/>
      <c r="FOH2128" s="1"/>
      <c r="FOI2128" s="1"/>
      <c r="FOJ2128" s="1"/>
      <c r="FOK2128" s="1"/>
      <c r="FOL2128" s="1"/>
      <c r="FOM2128" s="1"/>
      <c r="FON2128" s="1"/>
      <c r="FOO2128" s="1"/>
      <c r="FOP2128" s="1"/>
      <c r="FOQ2128" s="1"/>
      <c r="FOR2128" s="1"/>
      <c r="FOS2128" s="1"/>
      <c r="FOT2128" s="1"/>
      <c r="FOU2128" s="1"/>
      <c r="FOV2128" s="1"/>
      <c r="FOW2128" s="1"/>
      <c r="FOX2128" s="1"/>
      <c r="FOY2128" s="1"/>
      <c r="FOZ2128" s="1"/>
      <c r="FPA2128" s="1"/>
      <c r="FPB2128" s="1"/>
      <c r="FPC2128" s="1"/>
      <c r="FPD2128" s="1"/>
      <c r="FPE2128" s="1"/>
      <c r="FPF2128" s="1"/>
      <c r="FPG2128" s="1"/>
      <c r="FPH2128" s="1"/>
      <c r="FPI2128" s="1"/>
      <c r="FPJ2128" s="1"/>
      <c r="FPK2128" s="1"/>
      <c r="FPL2128" s="1"/>
      <c r="FPM2128" s="1"/>
      <c r="FPN2128" s="1"/>
      <c r="FPO2128" s="1"/>
      <c r="FPP2128" s="1"/>
      <c r="FPQ2128" s="1"/>
      <c r="FPR2128" s="1"/>
      <c r="FPS2128" s="1"/>
      <c r="FPT2128" s="1"/>
      <c r="FPU2128" s="1"/>
      <c r="FPV2128" s="1"/>
      <c r="FPW2128" s="1"/>
      <c r="FPX2128" s="1"/>
      <c r="FPY2128" s="1"/>
      <c r="FPZ2128" s="1"/>
      <c r="FQA2128" s="1"/>
      <c r="FQB2128" s="1"/>
      <c r="FQC2128" s="1"/>
      <c r="FQD2128" s="1"/>
      <c r="FQE2128" s="1"/>
      <c r="FQF2128" s="1"/>
      <c r="FQG2128" s="1"/>
      <c r="FQH2128" s="1"/>
      <c r="FQI2128" s="1"/>
      <c r="FQJ2128" s="1"/>
      <c r="FQK2128" s="1"/>
      <c r="FQL2128" s="1"/>
      <c r="FQM2128" s="1"/>
      <c r="FQN2128" s="1"/>
      <c r="FQO2128" s="1"/>
      <c r="FQP2128" s="1"/>
      <c r="FQQ2128" s="1"/>
      <c r="FQR2128" s="1"/>
      <c r="FQS2128" s="1"/>
      <c r="FQT2128" s="1"/>
      <c r="FQU2128" s="1"/>
      <c r="FQV2128" s="1"/>
      <c r="FQW2128" s="1"/>
      <c r="FQX2128" s="1"/>
      <c r="FQY2128" s="1"/>
      <c r="FQZ2128" s="1"/>
      <c r="FRA2128" s="1"/>
      <c r="FRB2128" s="1"/>
      <c r="FRC2128" s="1"/>
      <c r="FRD2128" s="1"/>
      <c r="FRE2128" s="1"/>
      <c r="FRF2128" s="1"/>
      <c r="FRG2128" s="1"/>
      <c r="FRH2128" s="1"/>
      <c r="FRI2128" s="1"/>
      <c r="FRJ2128" s="1"/>
      <c r="FRK2128" s="1"/>
      <c r="FRL2128" s="1"/>
      <c r="FRM2128" s="1"/>
      <c r="FRN2128" s="1"/>
      <c r="FRO2128" s="1"/>
      <c r="FRP2128" s="1"/>
      <c r="FRQ2128" s="1"/>
      <c r="FRR2128" s="1"/>
      <c r="FRS2128" s="1"/>
      <c r="FRT2128" s="1"/>
      <c r="FRU2128" s="1"/>
      <c r="FRV2128" s="1"/>
      <c r="FRW2128" s="1"/>
      <c r="FRX2128" s="1"/>
      <c r="FRY2128" s="1"/>
      <c r="FRZ2128" s="1"/>
      <c r="FSA2128" s="1"/>
      <c r="FSB2128" s="1"/>
      <c r="FSC2128" s="1"/>
      <c r="FSD2128" s="1"/>
      <c r="FSE2128" s="1"/>
      <c r="FSF2128" s="1"/>
      <c r="FSG2128" s="1"/>
      <c r="FSH2128" s="1"/>
      <c r="FSI2128" s="1"/>
      <c r="FSJ2128" s="1"/>
      <c r="FSK2128" s="1"/>
      <c r="FSL2128" s="1"/>
      <c r="FSM2128" s="1"/>
      <c r="FSN2128" s="1"/>
      <c r="FSO2128" s="1"/>
      <c r="FSP2128" s="1"/>
      <c r="FSQ2128" s="1"/>
      <c r="FSR2128" s="1"/>
      <c r="FSS2128" s="1"/>
      <c r="FST2128" s="1"/>
      <c r="FSU2128" s="1"/>
      <c r="FSV2128" s="1"/>
      <c r="FSW2128" s="1"/>
      <c r="FSX2128" s="1"/>
      <c r="FSY2128" s="1"/>
      <c r="FSZ2128" s="1"/>
      <c r="FTA2128" s="1"/>
      <c r="FTB2128" s="1"/>
      <c r="FTC2128" s="1"/>
      <c r="FTD2128" s="1"/>
      <c r="FTE2128" s="1"/>
      <c r="FTF2128" s="1"/>
      <c r="FTG2128" s="1"/>
      <c r="FTH2128" s="1"/>
      <c r="FTI2128" s="1"/>
      <c r="FTJ2128" s="1"/>
      <c r="FTK2128" s="1"/>
      <c r="FTL2128" s="1"/>
      <c r="FTM2128" s="1"/>
      <c r="FTN2128" s="1"/>
      <c r="FTO2128" s="1"/>
      <c r="FTP2128" s="1"/>
      <c r="FTQ2128" s="1"/>
      <c r="FTR2128" s="1"/>
      <c r="FTS2128" s="1"/>
      <c r="FTT2128" s="1"/>
      <c r="FTU2128" s="1"/>
      <c r="FTV2128" s="1"/>
      <c r="FTW2128" s="1"/>
      <c r="FTX2128" s="1"/>
      <c r="FTY2128" s="1"/>
      <c r="FTZ2128" s="1"/>
      <c r="FUA2128" s="1"/>
      <c r="FUB2128" s="1"/>
      <c r="FUC2128" s="1"/>
      <c r="FUD2128" s="1"/>
      <c r="FUE2128" s="1"/>
      <c r="FUF2128" s="1"/>
      <c r="FUG2128" s="1"/>
      <c r="FUH2128" s="1"/>
      <c r="FUI2128" s="1"/>
      <c r="FUJ2128" s="1"/>
      <c r="FUK2128" s="1"/>
      <c r="FUL2128" s="1"/>
      <c r="FUM2128" s="1"/>
      <c r="FUN2128" s="1"/>
      <c r="FUO2128" s="1"/>
      <c r="FUP2128" s="1"/>
      <c r="FUQ2128" s="1"/>
      <c r="FUR2128" s="1"/>
      <c r="FUS2128" s="1"/>
      <c r="FUT2128" s="1"/>
      <c r="FUU2128" s="1"/>
      <c r="FUV2128" s="1"/>
      <c r="FUW2128" s="1"/>
      <c r="FUX2128" s="1"/>
      <c r="FUY2128" s="1"/>
      <c r="FUZ2128" s="1"/>
      <c r="FVA2128" s="1"/>
      <c r="FVB2128" s="1"/>
      <c r="FVC2128" s="1"/>
      <c r="FVD2128" s="1"/>
      <c r="FVE2128" s="1"/>
      <c r="FVF2128" s="1"/>
      <c r="FVG2128" s="1"/>
      <c r="FVH2128" s="1"/>
      <c r="FVI2128" s="1"/>
      <c r="FVJ2128" s="1"/>
      <c r="FVK2128" s="1"/>
      <c r="FVL2128" s="1"/>
      <c r="FVM2128" s="1"/>
      <c r="FVN2128" s="1"/>
      <c r="FVO2128" s="1"/>
      <c r="FVP2128" s="1"/>
      <c r="FVQ2128" s="1"/>
      <c r="FVR2128" s="1"/>
      <c r="FVS2128" s="1"/>
      <c r="FVT2128" s="1"/>
      <c r="FVU2128" s="1"/>
      <c r="FVV2128" s="1"/>
      <c r="FVW2128" s="1"/>
      <c r="FVX2128" s="1"/>
      <c r="FVY2128" s="1"/>
      <c r="FVZ2128" s="1"/>
      <c r="FWA2128" s="1"/>
      <c r="FWB2128" s="1"/>
      <c r="FWC2128" s="1"/>
      <c r="FWD2128" s="1"/>
      <c r="FWE2128" s="1"/>
      <c r="FWF2128" s="1"/>
      <c r="FWG2128" s="1"/>
      <c r="FWH2128" s="1"/>
      <c r="FWI2128" s="1"/>
      <c r="FWJ2128" s="1"/>
      <c r="FWK2128" s="1"/>
      <c r="FWL2128" s="1"/>
      <c r="FWM2128" s="1"/>
      <c r="FWN2128" s="1"/>
      <c r="FWO2128" s="1"/>
      <c r="FWP2128" s="1"/>
      <c r="FWQ2128" s="1"/>
      <c r="FWR2128" s="1"/>
      <c r="FWS2128" s="1"/>
      <c r="FWT2128" s="1"/>
      <c r="FWU2128" s="1"/>
      <c r="FWV2128" s="1"/>
      <c r="FWW2128" s="1"/>
      <c r="FWX2128" s="1"/>
      <c r="FWY2128" s="1"/>
      <c r="FWZ2128" s="1"/>
      <c r="FXA2128" s="1"/>
      <c r="FXB2128" s="1"/>
      <c r="FXC2128" s="1"/>
      <c r="FXD2128" s="1"/>
      <c r="FXE2128" s="1"/>
      <c r="FXF2128" s="1"/>
      <c r="FXG2128" s="1"/>
      <c r="FXH2128" s="1"/>
      <c r="FXI2128" s="1"/>
      <c r="FXJ2128" s="1"/>
      <c r="FXK2128" s="1"/>
      <c r="FXL2128" s="1"/>
      <c r="FXM2128" s="1"/>
      <c r="FXN2128" s="1"/>
      <c r="FXO2128" s="1"/>
      <c r="FXP2128" s="1"/>
      <c r="FXQ2128" s="1"/>
      <c r="FXR2128" s="1"/>
      <c r="FXS2128" s="1"/>
      <c r="FXT2128" s="1"/>
      <c r="FXU2128" s="1"/>
      <c r="FXV2128" s="1"/>
      <c r="FXW2128" s="1"/>
      <c r="FXX2128" s="1"/>
      <c r="FXY2128" s="1"/>
      <c r="FXZ2128" s="1"/>
      <c r="FYA2128" s="1"/>
      <c r="FYB2128" s="1"/>
      <c r="FYC2128" s="1"/>
      <c r="FYD2128" s="1"/>
      <c r="FYE2128" s="1"/>
      <c r="FYF2128" s="1"/>
      <c r="FYG2128" s="1"/>
      <c r="FYH2128" s="1"/>
      <c r="FYI2128" s="1"/>
      <c r="FYJ2128" s="1"/>
      <c r="FYK2128" s="1"/>
      <c r="FYL2128" s="1"/>
      <c r="FYM2128" s="1"/>
      <c r="FYN2128" s="1"/>
      <c r="FYO2128" s="1"/>
      <c r="FYP2128" s="1"/>
      <c r="FYQ2128" s="1"/>
      <c r="FYR2128" s="1"/>
      <c r="FYS2128" s="1"/>
      <c r="FYT2128" s="1"/>
      <c r="FYU2128" s="1"/>
      <c r="FYV2128" s="1"/>
      <c r="FYW2128" s="1"/>
      <c r="FYX2128" s="1"/>
      <c r="FYY2128" s="1"/>
      <c r="FYZ2128" s="1"/>
      <c r="FZA2128" s="1"/>
      <c r="FZB2128" s="1"/>
      <c r="FZC2128" s="1"/>
      <c r="FZD2128" s="1"/>
      <c r="FZE2128" s="1"/>
      <c r="FZF2128" s="1"/>
      <c r="FZG2128" s="1"/>
      <c r="FZH2128" s="1"/>
      <c r="FZI2128" s="1"/>
      <c r="FZJ2128" s="1"/>
      <c r="FZK2128" s="1"/>
      <c r="FZL2128" s="1"/>
      <c r="FZM2128" s="1"/>
      <c r="FZN2128" s="1"/>
      <c r="FZO2128" s="1"/>
      <c r="FZP2128" s="1"/>
      <c r="FZQ2128" s="1"/>
      <c r="FZR2128" s="1"/>
      <c r="FZS2128" s="1"/>
      <c r="FZT2128" s="1"/>
      <c r="FZU2128" s="1"/>
      <c r="FZV2128" s="1"/>
      <c r="FZW2128" s="1"/>
      <c r="FZX2128" s="1"/>
      <c r="FZY2128" s="1"/>
      <c r="FZZ2128" s="1"/>
      <c r="GAA2128" s="1"/>
      <c r="GAB2128" s="1"/>
      <c r="GAC2128" s="1"/>
      <c r="GAD2128" s="1"/>
      <c r="GAE2128" s="1"/>
      <c r="GAF2128" s="1"/>
      <c r="GAG2128" s="1"/>
      <c r="GAH2128" s="1"/>
      <c r="GAI2128" s="1"/>
      <c r="GAJ2128" s="1"/>
      <c r="GAK2128" s="1"/>
      <c r="GAL2128" s="1"/>
      <c r="GAM2128" s="1"/>
      <c r="GAN2128" s="1"/>
      <c r="GAO2128" s="1"/>
      <c r="GAP2128" s="1"/>
      <c r="GAQ2128" s="1"/>
      <c r="GAR2128" s="1"/>
      <c r="GAS2128" s="1"/>
      <c r="GAT2128" s="1"/>
      <c r="GAU2128" s="1"/>
      <c r="GAV2128" s="1"/>
      <c r="GAW2128" s="1"/>
      <c r="GAX2128" s="1"/>
      <c r="GAY2128" s="1"/>
      <c r="GAZ2128" s="1"/>
      <c r="GBA2128" s="1"/>
      <c r="GBB2128" s="1"/>
      <c r="GBC2128" s="1"/>
      <c r="GBD2128" s="1"/>
      <c r="GBE2128" s="1"/>
      <c r="GBF2128" s="1"/>
      <c r="GBG2128" s="1"/>
      <c r="GBH2128" s="1"/>
      <c r="GBI2128" s="1"/>
      <c r="GBJ2128" s="1"/>
      <c r="GBK2128" s="1"/>
      <c r="GBL2128" s="1"/>
      <c r="GBM2128" s="1"/>
      <c r="GBN2128" s="1"/>
      <c r="GBO2128" s="1"/>
      <c r="GBP2128" s="1"/>
      <c r="GBQ2128" s="1"/>
      <c r="GBR2128" s="1"/>
      <c r="GBS2128" s="1"/>
      <c r="GBT2128" s="1"/>
      <c r="GBU2128" s="1"/>
      <c r="GBV2128" s="1"/>
      <c r="GBW2128" s="1"/>
      <c r="GBX2128" s="1"/>
      <c r="GBY2128" s="1"/>
      <c r="GBZ2128" s="1"/>
      <c r="GCA2128" s="1"/>
      <c r="GCB2128" s="1"/>
      <c r="GCC2128" s="1"/>
      <c r="GCD2128" s="1"/>
      <c r="GCE2128" s="1"/>
      <c r="GCF2128" s="1"/>
      <c r="GCG2128" s="1"/>
      <c r="GCH2128" s="1"/>
      <c r="GCI2128" s="1"/>
      <c r="GCJ2128" s="1"/>
      <c r="GCK2128" s="1"/>
      <c r="GCL2128" s="1"/>
      <c r="GCM2128" s="1"/>
      <c r="GCN2128" s="1"/>
      <c r="GCO2128" s="1"/>
      <c r="GCP2128" s="1"/>
      <c r="GCQ2128" s="1"/>
      <c r="GCR2128" s="1"/>
      <c r="GCS2128" s="1"/>
      <c r="GCT2128" s="1"/>
      <c r="GCU2128" s="1"/>
      <c r="GCV2128" s="1"/>
      <c r="GCW2128" s="1"/>
      <c r="GCX2128" s="1"/>
      <c r="GCY2128" s="1"/>
      <c r="GCZ2128" s="1"/>
      <c r="GDA2128" s="1"/>
      <c r="GDB2128" s="1"/>
      <c r="GDC2128" s="1"/>
      <c r="GDD2128" s="1"/>
      <c r="GDE2128" s="1"/>
      <c r="GDF2128" s="1"/>
      <c r="GDG2128" s="1"/>
      <c r="GDH2128" s="1"/>
      <c r="GDI2128" s="1"/>
      <c r="GDJ2128" s="1"/>
      <c r="GDK2128" s="1"/>
      <c r="GDL2128" s="1"/>
      <c r="GDM2128" s="1"/>
      <c r="GDN2128" s="1"/>
      <c r="GDO2128" s="1"/>
      <c r="GDP2128" s="1"/>
      <c r="GDQ2128" s="1"/>
      <c r="GDR2128" s="1"/>
      <c r="GDS2128" s="1"/>
      <c r="GDT2128" s="1"/>
      <c r="GDU2128" s="1"/>
      <c r="GDV2128" s="1"/>
      <c r="GDW2128" s="1"/>
      <c r="GDX2128" s="1"/>
      <c r="GDY2128" s="1"/>
      <c r="GDZ2128" s="1"/>
      <c r="GEA2128" s="1"/>
      <c r="GEB2128" s="1"/>
      <c r="GEC2128" s="1"/>
      <c r="GED2128" s="1"/>
      <c r="GEE2128" s="1"/>
      <c r="GEF2128" s="1"/>
      <c r="GEG2128" s="1"/>
      <c r="GEH2128" s="1"/>
      <c r="GEI2128" s="1"/>
      <c r="GEJ2128" s="1"/>
      <c r="GEK2128" s="1"/>
      <c r="GEL2128" s="1"/>
      <c r="GEM2128" s="1"/>
      <c r="GEN2128" s="1"/>
      <c r="GEO2128" s="1"/>
      <c r="GEP2128" s="1"/>
      <c r="GEQ2128" s="1"/>
      <c r="GER2128" s="1"/>
      <c r="GES2128" s="1"/>
      <c r="GET2128" s="1"/>
      <c r="GEU2128" s="1"/>
      <c r="GEV2128" s="1"/>
      <c r="GEW2128" s="1"/>
      <c r="GEX2128" s="1"/>
      <c r="GEY2128" s="1"/>
      <c r="GEZ2128" s="1"/>
      <c r="GFA2128" s="1"/>
      <c r="GFB2128" s="1"/>
      <c r="GFC2128" s="1"/>
      <c r="GFD2128" s="1"/>
      <c r="GFE2128" s="1"/>
      <c r="GFF2128" s="1"/>
      <c r="GFG2128" s="1"/>
      <c r="GFH2128" s="1"/>
      <c r="GFI2128" s="1"/>
      <c r="GFJ2128" s="1"/>
      <c r="GFK2128" s="1"/>
      <c r="GFL2128" s="1"/>
      <c r="GFM2128" s="1"/>
      <c r="GFN2128" s="1"/>
      <c r="GFO2128" s="1"/>
      <c r="GFP2128" s="1"/>
      <c r="GFQ2128" s="1"/>
      <c r="GFR2128" s="1"/>
      <c r="GFS2128" s="1"/>
      <c r="GFT2128" s="1"/>
      <c r="GFU2128" s="1"/>
      <c r="GFV2128" s="1"/>
      <c r="GFW2128" s="1"/>
      <c r="GFX2128" s="1"/>
      <c r="GFY2128" s="1"/>
      <c r="GFZ2128" s="1"/>
      <c r="GGA2128" s="1"/>
      <c r="GGB2128" s="1"/>
      <c r="GGC2128" s="1"/>
      <c r="GGD2128" s="1"/>
      <c r="GGE2128" s="1"/>
      <c r="GGF2128" s="1"/>
      <c r="GGG2128" s="1"/>
      <c r="GGH2128" s="1"/>
      <c r="GGI2128" s="1"/>
      <c r="GGJ2128" s="1"/>
      <c r="GGK2128" s="1"/>
      <c r="GGL2128" s="1"/>
      <c r="GGM2128" s="1"/>
      <c r="GGN2128" s="1"/>
      <c r="GGO2128" s="1"/>
      <c r="GGP2128" s="1"/>
      <c r="GGQ2128" s="1"/>
      <c r="GGR2128" s="1"/>
      <c r="GGS2128" s="1"/>
      <c r="GGT2128" s="1"/>
      <c r="GGU2128" s="1"/>
      <c r="GGV2128" s="1"/>
      <c r="GGW2128" s="1"/>
      <c r="GGX2128" s="1"/>
      <c r="GGY2128" s="1"/>
      <c r="GGZ2128" s="1"/>
      <c r="GHA2128" s="1"/>
      <c r="GHB2128" s="1"/>
      <c r="GHC2128" s="1"/>
      <c r="GHD2128" s="1"/>
      <c r="GHE2128" s="1"/>
      <c r="GHF2128" s="1"/>
      <c r="GHG2128" s="1"/>
      <c r="GHH2128" s="1"/>
      <c r="GHI2128" s="1"/>
      <c r="GHJ2128" s="1"/>
      <c r="GHK2128" s="1"/>
      <c r="GHL2128" s="1"/>
      <c r="GHM2128" s="1"/>
      <c r="GHN2128" s="1"/>
      <c r="GHO2128" s="1"/>
      <c r="GHP2128" s="1"/>
      <c r="GHQ2128" s="1"/>
      <c r="GHR2128" s="1"/>
      <c r="GHS2128" s="1"/>
      <c r="GHT2128" s="1"/>
      <c r="GHU2128" s="1"/>
      <c r="GHV2128" s="1"/>
      <c r="GHW2128" s="1"/>
      <c r="GHX2128" s="1"/>
      <c r="GHY2128" s="1"/>
      <c r="GHZ2128" s="1"/>
      <c r="GIA2128" s="1"/>
      <c r="GIB2128" s="1"/>
      <c r="GIC2128" s="1"/>
      <c r="GID2128" s="1"/>
      <c r="GIE2128" s="1"/>
      <c r="GIF2128" s="1"/>
      <c r="GIG2128" s="1"/>
      <c r="GIH2128" s="1"/>
      <c r="GII2128" s="1"/>
      <c r="GIJ2128" s="1"/>
      <c r="GIK2128" s="1"/>
      <c r="GIL2128" s="1"/>
      <c r="GIM2128" s="1"/>
      <c r="GIN2128" s="1"/>
      <c r="GIO2128" s="1"/>
      <c r="GIP2128" s="1"/>
      <c r="GIQ2128" s="1"/>
      <c r="GIR2128" s="1"/>
      <c r="GIS2128" s="1"/>
      <c r="GIT2128" s="1"/>
      <c r="GIU2128" s="1"/>
      <c r="GIV2128" s="1"/>
      <c r="GIW2128" s="1"/>
      <c r="GIX2128" s="1"/>
      <c r="GIY2128" s="1"/>
      <c r="GIZ2128" s="1"/>
      <c r="GJA2128" s="1"/>
      <c r="GJB2128" s="1"/>
      <c r="GJC2128" s="1"/>
      <c r="GJD2128" s="1"/>
      <c r="GJE2128" s="1"/>
      <c r="GJF2128" s="1"/>
      <c r="GJG2128" s="1"/>
      <c r="GJH2128" s="1"/>
      <c r="GJI2128" s="1"/>
      <c r="GJJ2128" s="1"/>
      <c r="GJK2128" s="1"/>
      <c r="GJL2128" s="1"/>
      <c r="GJM2128" s="1"/>
      <c r="GJN2128" s="1"/>
      <c r="GJO2128" s="1"/>
      <c r="GJP2128" s="1"/>
      <c r="GJQ2128" s="1"/>
      <c r="GJR2128" s="1"/>
      <c r="GJS2128" s="1"/>
      <c r="GJT2128" s="1"/>
      <c r="GJU2128" s="1"/>
      <c r="GJV2128" s="1"/>
      <c r="GJW2128" s="1"/>
      <c r="GJX2128" s="1"/>
      <c r="GJY2128" s="1"/>
      <c r="GJZ2128" s="1"/>
      <c r="GKA2128" s="1"/>
      <c r="GKB2128" s="1"/>
      <c r="GKC2128" s="1"/>
      <c r="GKD2128" s="1"/>
      <c r="GKE2128" s="1"/>
      <c r="GKF2128" s="1"/>
      <c r="GKG2128" s="1"/>
      <c r="GKH2128" s="1"/>
      <c r="GKI2128" s="1"/>
      <c r="GKJ2128" s="1"/>
      <c r="GKK2128" s="1"/>
      <c r="GKL2128" s="1"/>
      <c r="GKM2128" s="1"/>
      <c r="GKN2128" s="1"/>
      <c r="GKO2128" s="1"/>
      <c r="GKP2128" s="1"/>
      <c r="GKQ2128" s="1"/>
      <c r="GKR2128" s="1"/>
      <c r="GKS2128" s="1"/>
      <c r="GKT2128" s="1"/>
      <c r="GKU2128" s="1"/>
      <c r="GKV2128" s="1"/>
      <c r="GKW2128" s="1"/>
      <c r="GKX2128" s="1"/>
      <c r="GKY2128" s="1"/>
      <c r="GKZ2128" s="1"/>
      <c r="GLA2128" s="1"/>
      <c r="GLB2128" s="1"/>
      <c r="GLC2128" s="1"/>
      <c r="GLD2128" s="1"/>
      <c r="GLE2128" s="1"/>
      <c r="GLF2128" s="1"/>
      <c r="GLG2128" s="1"/>
      <c r="GLH2128" s="1"/>
      <c r="GLI2128" s="1"/>
      <c r="GLJ2128" s="1"/>
      <c r="GLK2128" s="1"/>
      <c r="GLL2128" s="1"/>
      <c r="GLM2128" s="1"/>
      <c r="GLN2128" s="1"/>
      <c r="GLO2128" s="1"/>
      <c r="GLP2128" s="1"/>
      <c r="GLQ2128" s="1"/>
      <c r="GLR2128" s="1"/>
      <c r="GLS2128" s="1"/>
      <c r="GLT2128" s="1"/>
      <c r="GLU2128" s="1"/>
      <c r="GLV2128" s="1"/>
      <c r="GLW2128" s="1"/>
      <c r="GLX2128" s="1"/>
      <c r="GLY2128" s="1"/>
      <c r="GLZ2128" s="1"/>
      <c r="GMA2128" s="1"/>
      <c r="GMB2128" s="1"/>
      <c r="GMC2128" s="1"/>
      <c r="GMD2128" s="1"/>
      <c r="GME2128" s="1"/>
      <c r="GMF2128" s="1"/>
      <c r="GMG2128" s="1"/>
      <c r="GMH2128" s="1"/>
      <c r="GMI2128" s="1"/>
      <c r="GMJ2128" s="1"/>
      <c r="GMK2128" s="1"/>
      <c r="GML2128" s="1"/>
      <c r="GMM2128" s="1"/>
      <c r="GMN2128" s="1"/>
      <c r="GMO2128" s="1"/>
      <c r="GMP2128" s="1"/>
      <c r="GMQ2128" s="1"/>
      <c r="GMR2128" s="1"/>
      <c r="GMS2128" s="1"/>
      <c r="GMT2128" s="1"/>
      <c r="GMU2128" s="1"/>
      <c r="GMV2128" s="1"/>
      <c r="GMW2128" s="1"/>
      <c r="GMX2128" s="1"/>
      <c r="GMY2128" s="1"/>
      <c r="GMZ2128" s="1"/>
      <c r="GNA2128" s="1"/>
      <c r="GNB2128" s="1"/>
      <c r="GNC2128" s="1"/>
      <c r="GND2128" s="1"/>
      <c r="GNE2128" s="1"/>
      <c r="GNF2128" s="1"/>
      <c r="GNG2128" s="1"/>
      <c r="GNH2128" s="1"/>
      <c r="GNI2128" s="1"/>
      <c r="GNJ2128" s="1"/>
      <c r="GNK2128" s="1"/>
      <c r="GNL2128" s="1"/>
      <c r="GNM2128" s="1"/>
      <c r="GNN2128" s="1"/>
      <c r="GNO2128" s="1"/>
      <c r="GNP2128" s="1"/>
      <c r="GNQ2128" s="1"/>
      <c r="GNR2128" s="1"/>
      <c r="GNS2128" s="1"/>
      <c r="GNT2128" s="1"/>
      <c r="GNU2128" s="1"/>
      <c r="GNV2128" s="1"/>
      <c r="GNW2128" s="1"/>
      <c r="GNX2128" s="1"/>
      <c r="GNY2128" s="1"/>
      <c r="GNZ2128" s="1"/>
      <c r="GOA2128" s="1"/>
      <c r="GOB2128" s="1"/>
      <c r="GOC2128" s="1"/>
      <c r="GOD2128" s="1"/>
      <c r="GOE2128" s="1"/>
      <c r="GOF2128" s="1"/>
      <c r="GOG2128" s="1"/>
      <c r="GOH2128" s="1"/>
      <c r="GOI2128" s="1"/>
      <c r="GOJ2128" s="1"/>
      <c r="GOK2128" s="1"/>
      <c r="GOL2128" s="1"/>
      <c r="GOM2128" s="1"/>
      <c r="GON2128" s="1"/>
      <c r="GOO2128" s="1"/>
      <c r="GOP2128" s="1"/>
      <c r="GOQ2128" s="1"/>
      <c r="GOR2128" s="1"/>
      <c r="GOS2128" s="1"/>
      <c r="GOT2128" s="1"/>
      <c r="GOU2128" s="1"/>
      <c r="GOV2128" s="1"/>
      <c r="GOW2128" s="1"/>
      <c r="GOX2128" s="1"/>
      <c r="GOY2128" s="1"/>
      <c r="GOZ2128" s="1"/>
      <c r="GPA2128" s="1"/>
      <c r="GPB2128" s="1"/>
      <c r="GPC2128" s="1"/>
      <c r="GPD2128" s="1"/>
      <c r="GPE2128" s="1"/>
      <c r="GPF2128" s="1"/>
      <c r="GPG2128" s="1"/>
      <c r="GPH2128" s="1"/>
      <c r="GPI2128" s="1"/>
      <c r="GPJ2128" s="1"/>
      <c r="GPK2128" s="1"/>
      <c r="GPL2128" s="1"/>
      <c r="GPM2128" s="1"/>
      <c r="GPN2128" s="1"/>
      <c r="GPO2128" s="1"/>
      <c r="GPP2128" s="1"/>
      <c r="GPQ2128" s="1"/>
      <c r="GPR2128" s="1"/>
      <c r="GPS2128" s="1"/>
      <c r="GPT2128" s="1"/>
      <c r="GPU2128" s="1"/>
      <c r="GPV2128" s="1"/>
      <c r="GPW2128" s="1"/>
      <c r="GPX2128" s="1"/>
      <c r="GPY2128" s="1"/>
      <c r="GPZ2128" s="1"/>
      <c r="GQA2128" s="1"/>
      <c r="GQB2128" s="1"/>
      <c r="GQC2128" s="1"/>
      <c r="GQD2128" s="1"/>
      <c r="GQE2128" s="1"/>
      <c r="GQF2128" s="1"/>
      <c r="GQG2128" s="1"/>
      <c r="GQH2128" s="1"/>
      <c r="GQI2128" s="1"/>
      <c r="GQJ2128" s="1"/>
      <c r="GQK2128" s="1"/>
      <c r="GQL2128" s="1"/>
      <c r="GQM2128" s="1"/>
      <c r="GQN2128" s="1"/>
      <c r="GQO2128" s="1"/>
      <c r="GQP2128" s="1"/>
      <c r="GQQ2128" s="1"/>
      <c r="GQR2128" s="1"/>
      <c r="GQS2128" s="1"/>
      <c r="GQT2128" s="1"/>
      <c r="GQU2128" s="1"/>
      <c r="GQV2128" s="1"/>
      <c r="GQW2128" s="1"/>
      <c r="GQX2128" s="1"/>
      <c r="GQY2128" s="1"/>
      <c r="GQZ2128" s="1"/>
      <c r="GRA2128" s="1"/>
      <c r="GRB2128" s="1"/>
      <c r="GRC2128" s="1"/>
      <c r="GRD2128" s="1"/>
      <c r="GRE2128" s="1"/>
      <c r="GRF2128" s="1"/>
      <c r="GRG2128" s="1"/>
      <c r="GRH2128" s="1"/>
      <c r="GRI2128" s="1"/>
      <c r="GRJ2128" s="1"/>
      <c r="GRK2128" s="1"/>
      <c r="GRL2128" s="1"/>
      <c r="GRM2128" s="1"/>
      <c r="GRN2128" s="1"/>
      <c r="GRO2128" s="1"/>
      <c r="GRP2128" s="1"/>
      <c r="GRQ2128" s="1"/>
      <c r="GRR2128" s="1"/>
      <c r="GRS2128" s="1"/>
      <c r="GRT2128" s="1"/>
      <c r="GRU2128" s="1"/>
      <c r="GRV2128" s="1"/>
      <c r="GRW2128" s="1"/>
      <c r="GRX2128" s="1"/>
      <c r="GRY2128" s="1"/>
      <c r="GRZ2128" s="1"/>
      <c r="GSA2128" s="1"/>
      <c r="GSB2128" s="1"/>
      <c r="GSC2128" s="1"/>
      <c r="GSD2128" s="1"/>
      <c r="GSE2128" s="1"/>
      <c r="GSF2128" s="1"/>
      <c r="GSG2128" s="1"/>
      <c r="GSH2128" s="1"/>
      <c r="GSI2128" s="1"/>
      <c r="GSJ2128" s="1"/>
      <c r="GSK2128" s="1"/>
      <c r="GSL2128" s="1"/>
      <c r="GSM2128" s="1"/>
      <c r="GSN2128" s="1"/>
      <c r="GSO2128" s="1"/>
      <c r="GSP2128" s="1"/>
      <c r="GSQ2128" s="1"/>
      <c r="GSR2128" s="1"/>
      <c r="GSS2128" s="1"/>
      <c r="GST2128" s="1"/>
      <c r="GSU2128" s="1"/>
      <c r="GSV2128" s="1"/>
      <c r="GSW2128" s="1"/>
      <c r="GSX2128" s="1"/>
      <c r="GSY2128" s="1"/>
      <c r="GSZ2128" s="1"/>
      <c r="GTA2128" s="1"/>
      <c r="GTB2128" s="1"/>
      <c r="GTC2128" s="1"/>
      <c r="GTD2128" s="1"/>
      <c r="GTE2128" s="1"/>
      <c r="GTF2128" s="1"/>
      <c r="GTG2128" s="1"/>
      <c r="GTH2128" s="1"/>
      <c r="GTI2128" s="1"/>
      <c r="GTJ2128" s="1"/>
      <c r="GTK2128" s="1"/>
      <c r="GTL2128" s="1"/>
      <c r="GTM2128" s="1"/>
      <c r="GTN2128" s="1"/>
      <c r="GTO2128" s="1"/>
      <c r="GTP2128" s="1"/>
      <c r="GTQ2128" s="1"/>
      <c r="GTR2128" s="1"/>
      <c r="GTS2128" s="1"/>
      <c r="GTT2128" s="1"/>
      <c r="GTU2128" s="1"/>
      <c r="GTV2128" s="1"/>
      <c r="GTW2128" s="1"/>
      <c r="GTX2128" s="1"/>
      <c r="GTY2128" s="1"/>
      <c r="GTZ2128" s="1"/>
      <c r="GUA2128" s="1"/>
      <c r="GUB2128" s="1"/>
      <c r="GUC2128" s="1"/>
      <c r="GUD2128" s="1"/>
      <c r="GUE2128" s="1"/>
      <c r="GUF2128" s="1"/>
      <c r="GUG2128" s="1"/>
      <c r="GUH2128" s="1"/>
      <c r="GUI2128" s="1"/>
      <c r="GUJ2128" s="1"/>
      <c r="GUK2128" s="1"/>
      <c r="GUL2128" s="1"/>
      <c r="GUM2128" s="1"/>
      <c r="GUN2128" s="1"/>
      <c r="GUO2128" s="1"/>
      <c r="GUP2128" s="1"/>
      <c r="GUQ2128" s="1"/>
      <c r="GUR2128" s="1"/>
      <c r="GUS2128" s="1"/>
      <c r="GUT2128" s="1"/>
      <c r="GUU2128" s="1"/>
      <c r="GUV2128" s="1"/>
      <c r="GUW2128" s="1"/>
      <c r="GUX2128" s="1"/>
      <c r="GUY2128" s="1"/>
      <c r="GUZ2128" s="1"/>
      <c r="GVA2128" s="1"/>
      <c r="GVB2128" s="1"/>
      <c r="GVC2128" s="1"/>
      <c r="GVD2128" s="1"/>
      <c r="GVE2128" s="1"/>
      <c r="GVF2128" s="1"/>
      <c r="GVG2128" s="1"/>
      <c r="GVH2128" s="1"/>
      <c r="GVI2128" s="1"/>
      <c r="GVJ2128" s="1"/>
      <c r="GVK2128" s="1"/>
      <c r="GVL2128" s="1"/>
      <c r="GVM2128" s="1"/>
      <c r="GVN2128" s="1"/>
      <c r="GVO2128" s="1"/>
      <c r="GVP2128" s="1"/>
      <c r="GVQ2128" s="1"/>
      <c r="GVR2128" s="1"/>
      <c r="GVS2128" s="1"/>
      <c r="GVT2128" s="1"/>
      <c r="GVU2128" s="1"/>
      <c r="GVV2128" s="1"/>
      <c r="GVW2128" s="1"/>
      <c r="GVX2128" s="1"/>
      <c r="GVY2128" s="1"/>
      <c r="GVZ2128" s="1"/>
      <c r="GWA2128" s="1"/>
      <c r="GWB2128" s="1"/>
      <c r="GWC2128" s="1"/>
      <c r="GWD2128" s="1"/>
      <c r="GWE2128" s="1"/>
      <c r="GWF2128" s="1"/>
      <c r="GWG2128" s="1"/>
      <c r="GWH2128" s="1"/>
      <c r="GWI2128" s="1"/>
      <c r="GWJ2128" s="1"/>
      <c r="GWK2128" s="1"/>
      <c r="GWL2128" s="1"/>
      <c r="GWM2128" s="1"/>
      <c r="GWN2128" s="1"/>
      <c r="GWO2128" s="1"/>
      <c r="GWP2128" s="1"/>
      <c r="GWQ2128" s="1"/>
      <c r="GWR2128" s="1"/>
      <c r="GWS2128" s="1"/>
      <c r="GWT2128" s="1"/>
      <c r="GWU2128" s="1"/>
      <c r="GWV2128" s="1"/>
      <c r="GWW2128" s="1"/>
      <c r="GWX2128" s="1"/>
      <c r="GWY2128" s="1"/>
      <c r="GWZ2128" s="1"/>
      <c r="GXA2128" s="1"/>
      <c r="GXB2128" s="1"/>
      <c r="GXC2128" s="1"/>
      <c r="GXD2128" s="1"/>
      <c r="GXE2128" s="1"/>
      <c r="GXF2128" s="1"/>
      <c r="GXG2128" s="1"/>
      <c r="GXH2128" s="1"/>
      <c r="GXI2128" s="1"/>
      <c r="GXJ2128" s="1"/>
      <c r="GXK2128" s="1"/>
      <c r="GXL2128" s="1"/>
      <c r="GXM2128" s="1"/>
      <c r="GXN2128" s="1"/>
      <c r="GXO2128" s="1"/>
      <c r="GXP2128" s="1"/>
      <c r="GXQ2128" s="1"/>
      <c r="GXR2128" s="1"/>
      <c r="GXS2128" s="1"/>
      <c r="GXT2128" s="1"/>
      <c r="GXU2128" s="1"/>
      <c r="GXV2128" s="1"/>
      <c r="GXW2128" s="1"/>
      <c r="GXX2128" s="1"/>
      <c r="GXY2128" s="1"/>
      <c r="GXZ2128" s="1"/>
      <c r="GYA2128" s="1"/>
      <c r="GYB2128" s="1"/>
      <c r="GYC2128" s="1"/>
      <c r="GYD2128" s="1"/>
      <c r="GYE2128" s="1"/>
      <c r="GYF2128" s="1"/>
      <c r="GYG2128" s="1"/>
      <c r="GYH2128" s="1"/>
      <c r="GYI2128" s="1"/>
      <c r="GYJ2128" s="1"/>
      <c r="GYK2128" s="1"/>
      <c r="GYL2128" s="1"/>
      <c r="GYM2128" s="1"/>
      <c r="GYN2128" s="1"/>
      <c r="GYO2128" s="1"/>
      <c r="GYP2128" s="1"/>
      <c r="GYQ2128" s="1"/>
      <c r="GYR2128" s="1"/>
      <c r="GYS2128" s="1"/>
      <c r="GYT2128" s="1"/>
      <c r="GYU2128" s="1"/>
      <c r="GYV2128" s="1"/>
      <c r="GYW2128" s="1"/>
      <c r="GYX2128" s="1"/>
      <c r="GYY2128" s="1"/>
      <c r="GYZ2128" s="1"/>
      <c r="GZA2128" s="1"/>
      <c r="GZB2128" s="1"/>
      <c r="GZC2128" s="1"/>
      <c r="GZD2128" s="1"/>
      <c r="GZE2128" s="1"/>
      <c r="GZF2128" s="1"/>
      <c r="GZG2128" s="1"/>
      <c r="GZH2128" s="1"/>
      <c r="GZI2128" s="1"/>
      <c r="GZJ2128" s="1"/>
      <c r="GZK2128" s="1"/>
      <c r="GZL2128" s="1"/>
      <c r="GZM2128" s="1"/>
      <c r="GZN2128" s="1"/>
      <c r="GZO2128" s="1"/>
      <c r="GZP2128" s="1"/>
      <c r="GZQ2128" s="1"/>
      <c r="GZR2128" s="1"/>
      <c r="GZS2128" s="1"/>
      <c r="GZT2128" s="1"/>
      <c r="GZU2128" s="1"/>
      <c r="GZV2128" s="1"/>
      <c r="GZW2128" s="1"/>
      <c r="GZX2128" s="1"/>
      <c r="GZY2128" s="1"/>
      <c r="GZZ2128" s="1"/>
      <c r="HAA2128" s="1"/>
      <c r="HAB2128" s="1"/>
      <c r="HAC2128" s="1"/>
      <c r="HAD2128" s="1"/>
      <c r="HAE2128" s="1"/>
      <c r="HAF2128" s="1"/>
      <c r="HAG2128" s="1"/>
      <c r="HAH2128" s="1"/>
      <c r="HAI2128" s="1"/>
      <c r="HAJ2128" s="1"/>
      <c r="HAK2128" s="1"/>
      <c r="HAL2128" s="1"/>
      <c r="HAM2128" s="1"/>
      <c r="HAN2128" s="1"/>
      <c r="HAO2128" s="1"/>
      <c r="HAP2128" s="1"/>
      <c r="HAQ2128" s="1"/>
      <c r="HAR2128" s="1"/>
      <c r="HAS2128" s="1"/>
      <c r="HAT2128" s="1"/>
      <c r="HAU2128" s="1"/>
      <c r="HAV2128" s="1"/>
      <c r="HAW2128" s="1"/>
      <c r="HAX2128" s="1"/>
      <c r="HAY2128" s="1"/>
      <c r="HAZ2128" s="1"/>
      <c r="HBA2128" s="1"/>
      <c r="HBB2128" s="1"/>
      <c r="HBC2128" s="1"/>
      <c r="HBD2128" s="1"/>
      <c r="HBE2128" s="1"/>
      <c r="HBF2128" s="1"/>
      <c r="HBG2128" s="1"/>
      <c r="HBH2128" s="1"/>
      <c r="HBI2128" s="1"/>
      <c r="HBJ2128" s="1"/>
      <c r="HBK2128" s="1"/>
      <c r="HBL2128" s="1"/>
      <c r="HBM2128" s="1"/>
      <c r="HBN2128" s="1"/>
      <c r="HBO2128" s="1"/>
      <c r="HBP2128" s="1"/>
      <c r="HBQ2128" s="1"/>
      <c r="HBR2128" s="1"/>
      <c r="HBS2128" s="1"/>
      <c r="HBT2128" s="1"/>
      <c r="HBU2128" s="1"/>
      <c r="HBV2128" s="1"/>
      <c r="HBW2128" s="1"/>
      <c r="HBX2128" s="1"/>
      <c r="HBY2128" s="1"/>
      <c r="HBZ2128" s="1"/>
      <c r="HCA2128" s="1"/>
      <c r="HCB2128" s="1"/>
      <c r="HCC2128" s="1"/>
      <c r="HCD2128" s="1"/>
      <c r="HCE2128" s="1"/>
      <c r="HCF2128" s="1"/>
      <c r="HCG2128" s="1"/>
      <c r="HCH2128" s="1"/>
      <c r="HCI2128" s="1"/>
      <c r="HCJ2128" s="1"/>
      <c r="HCK2128" s="1"/>
      <c r="HCL2128" s="1"/>
      <c r="HCM2128" s="1"/>
      <c r="HCN2128" s="1"/>
      <c r="HCO2128" s="1"/>
      <c r="HCP2128" s="1"/>
      <c r="HCQ2128" s="1"/>
      <c r="HCR2128" s="1"/>
      <c r="HCS2128" s="1"/>
      <c r="HCT2128" s="1"/>
      <c r="HCU2128" s="1"/>
      <c r="HCV2128" s="1"/>
      <c r="HCW2128" s="1"/>
      <c r="HCX2128" s="1"/>
      <c r="HCY2128" s="1"/>
      <c r="HCZ2128" s="1"/>
      <c r="HDA2128" s="1"/>
      <c r="HDB2128" s="1"/>
      <c r="HDC2128" s="1"/>
      <c r="HDD2128" s="1"/>
      <c r="HDE2128" s="1"/>
      <c r="HDF2128" s="1"/>
      <c r="HDG2128" s="1"/>
      <c r="HDH2128" s="1"/>
      <c r="HDI2128" s="1"/>
      <c r="HDJ2128" s="1"/>
      <c r="HDK2128" s="1"/>
      <c r="HDL2128" s="1"/>
      <c r="HDM2128" s="1"/>
      <c r="HDN2128" s="1"/>
      <c r="HDO2128" s="1"/>
      <c r="HDP2128" s="1"/>
      <c r="HDQ2128" s="1"/>
      <c r="HDR2128" s="1"/>
      <c r="HDS2128" s="1"/>
      <c r="HDT2128" s="1"/>
      <c r="HDU2128" s="1"/>
      <c r="HDV2128" s="1"/>
      <c r="HDW2128" s="1"/>
      <c r="HDX2128" s="1"/>
      <c r="HDY2128" s="1"/>
      <c r="HDZ2128" s="1"/>
      <c r="HEA2128" s="1"/>
      <c r="HEB2128" s="1"/>
      <c r="HEC2128" s="1"/>
      <c r="HED2128" s="1"/>
      <c r="HEE2128" s="1"/>
      <c r="HEF2128" s="1"/>
      <c r="HEG2128" s="1"/>
      <c r="HEH2128" s="1"/>
      <c r="HEI2128" s="1"/>
      <c r="HEJ2128" s="1"/>
      <c r="HEK2128" s="1"/>
      <c r="HEL2128" s="1"/>
      <c r="HEM2128" s="1"/>
      <c r="HEN2128" s="1"/>
      <c r="HEO2128" s="1"/>
      <c r="HEP2128" s="1"/>
      <c r="HEQ2128" s="1"/>
      <c r="HER2128" s="1"/>
      <c r="HES2128" s="1"/>
      <c r="HET2128" s="1"/>
      <c r="HEU2128" s="1"/>
      <c r="HEV2128" s="1"/>
      <c r="HEW2128" s="1"/>
      <c r="HEX2128" s="1"/>
      <c r="HEY2128" s="1"/>
      <c r="HEZ2128" s="1"/>
      <c r="HFA2128" s="1"/>
      <c r="HFB2128" s="1"/>
      <c r="HFC2128" s="1"/>
      <c r="HFD2128" s="1"/>
      <c r="HFE2128" s="1"/>
      <c r="HFF2128" s="1"/>
      <c r="HFG2128" s="1"/>
      <c r="HFH2128" s="1"/>
      <c r="HFI2128" s="1"/>
      <c r="HFJ2128" s="1"/>
      <c r="HFK2128" s="1"/>
      <c r="HFL2128" s="1"/>
      <c r="HFM2128" s="1"/>
      <c r="HFN2128" s="1"/>
      <c r="HFO2128" s="1"/>
      <c r="HFP2128" s="1"/>
      <c r="HFQ2128" s="1"/>
      <c r="HFR2128" s="1"/>
      <c r="HFS2128" s="1"/>
      <c r="HFT2128" s="1"/>
      <c r="HFU2128" s="1"/>
      <c r="HFV2128" s="1"/>
      <c r="HFW2128" s="1"/>
      <c r="HFX2128" s="1"/>
      <c r="HFY2128" s="1"/>
      <c r="HFZ2128" s="1"/>
      <c r="HGA2128" s="1"/>
      <c r="HGB2128" s="1"/>
      <c r="HGC2128" s="1"/>
      <c r="HGD2128" s="1"/>
      <c r="HGE2128" s="1"/>
      <c r="HGF2128" s="1"/>
      <c r="HGG2128" s="1"/>
      <c r="HGH2128" s="1"/>
      <c r="HGI2128" s="1"/>
      <c r="HGJ2128" s="1"/>
      <c r="HGK2128" s="1"/>
      <c r="HGL2128" s="1"/>
      <c r="HGM2128" s="1"/>
      <c r="HGN2128" s="1"/>
      <c r="HGO2128" s="1"/>
      <c r="HGP2128" s="1"/>
      <c r="HGQ2128" s="1"/>
      <c r="HGR2128" s="1"/>
      <c r="HGS2128" s="1"/>
      <c r="HGT2128" s="1"/>
      <c r="HGU2128" s="1"/>
      <c r="HGV2128" s="1"/>
      <c r="HGW2128" s="1"/>
      <c r="HGX2128" s="1"/>
      <c r="HGY2128" s="1"/>
      <c r="HGZ2128" s="1"/>
      <c r="HHA2128" s="1"/>
      <c r="HHB2128" s="1"/>
      <c r="HHC2128" s="1"/>
      <c r="HHD2128" s="1"/>
      <c r="HHE2128" s="1"/>
      <c r="HHF2128" s="1"/>
      <c r="HHG2128" s="1"/>
      <c r="HHH2128" s="1"/>
      <c r="HHI2128" s="1"/>
      <c r="HHJ2128" s="1"/>
      <c r="HHK2128" s="1"/>
      <c r="HHL2128" s="1"/>
      <c r="HHM2128" s="1"/>
      <c r="HHN2128" s="1"/>
      <c r="HHO2128" s="1"/>
      <c r="HHP2128" s="1"/>
      <c r="HHQ2128" s="1"/>
      <c r="HHR2128" s="1"/>
      <c r="HHS2128" s="1"/>
      <c r="HHT2128" s="1"/>
      <c r="HHU2128" s="1"/>
      <c r="HHV2128" s="1"/>
      <c r="HHW2128" s="1"/>
      <c r="HHX2128" s="1"/>
      <c r="HHY2128" s="1"/>
      <c r="HHZ2128" s="1"/>
      <c r="HIA2128" s="1"/>
      <c r="HIB2128" s="1"/>
      <c r="HIC2128" s="1"/>
      <c r="HID2128" s="1"/>
      <c r="HIE2128" s="1"/>
      <c r="HIF2128" s="1"/>
      <c r="HIG2128" s="1"/>
      <c r="HIH2128" s="1"/>
      <c r="HII2128" s="1"/>
      <c r="HIJ2128" s="1"/>
      <c r="HIK2128" s="1"/>
      <c r="HIL2128" s="1"/>
      <c r="HIM2128" s="1"/>
      <c r="HIN2128" s="1"/>
      <c r="HIO2128" s="1"/>
      <c r="HIP2128" s="1"/>
      <c r="HIQ2128" s="1"/>
      <c r="HIR2128" s="1"/>
      <c r="HIS2128" s="1"/>
      <c r="HIT2128" s="1"/>
      <c r="HIU2128" s="1"/>
      <c r="HIV2128" s="1"/>
      <c r="HIW2128" s="1"/>
      <c r="HIX2128" s="1"/>
      <c r="HIY2128" s="1"/>
      <c r="HIZ2128" s="1"/>
      <c r="HJA2128" s="1"/>
      <c r="HJB2128" s="1"/>
      <c r="HJC2128" s="1"/>
      <c r="HJD2128" s="1"/>
      <c r="HJE2128" s="1"/>
      <c r="HJF2128" s="1"/>
      <c r="HJG2128" s="1"/>
      <c r="HJH2128" s="1"/>
      <c r="HJI2128" s="1"/>
      <c r="HJJ2128" s="1"/>
      <c r="HJK2128" s="1"/>
      <c r="HJL2128" s="1"/>
      <c r="HJM2128" s="1"/>
      <c r="HJN2128" s="1"/>
      <c r="HJO2128" s="1"/>
      <c r="HJP2128" s="1"/>
      <c r="HJQ2128" s="1"/>
      <c r="HJR2128" s="1"/>
      <c r="HJS2128" s="1"/>
      <c r="HJT2128" s="1"/>
      <c r="HJU2128" s="1"/>
      <c r="HJV2128" s="1"/>
      <c r="HJW2128" s="1"/>
      <c r="HJX2128" s="1"/>
      <c r="HJY2128" s="1"/>
      <c r="HJZ2128" s="1"/>
      <c r="HKA2128" s="1"/>
      <c r="HKB2128" s="1"/>
      <c r="HKC2128" s="1"/>
      <c r="HKD2128" s="1"/>
      <c r="HKE2128" s="1"/>
      <c r="HKF2128" s="1"/>
      <c r="HKG2128" s="1"/>
      <c r="HKH2128" s="1"/>
      <c r="HKI2128" s="1"/>
      <c r="HKJ2128" s="1"/>
      <c r="HKK2128" s="1"/>
      <c r="HKL2128" s="1"/>
      <c r="HKM2128" s="1"/>
      <c r="HKN2128" s="1"/>
      <c r="HKO2128" s="1"/>
      <c r="HKP2128" s="1"/>
      <c r="HKQ2128" s="1"/>
      <c r="HKR2128" s="1"/>
      <c r="HKS2128" s="1"/>
      <c r="HKT2128" s="1"/>
      <c r="HKU2128" s="1"/>
      <c r="HKV2128" s="1"/>
      <c r="HKW2128" s="1"/>
      <c r="HKX2128" s="1"/>
      <c r="HKY2128" s="1"/>
      <c r="HKZ2128" s="1"/>
      <c r="HLA2128" s="1"/>
      <c r="HLB2128" s="1"/>
      <c r="HLC2128" s="1"/>
      <c r="HLD2128" s="1"/>
      <c r="HLE2128" s="1"/>
      <c r="HLF2128" s="1"/>
      <c r="HLG2128" s="1"/>
      <c r="HLH2128" s="1"/>
      <c r="HLI2128" s="1"/>
      <c r="HLJ2128" s="1"/>
      <c r="HLK2128" s="1"/>
      <c r="HLL2128" s="1"/>
      <c r="HLM2128" s="1"/>
      <c r="HLN2128" s="1"/>
      <c r="HLO2128" s="1"/>
      <c r="HLP2128" s="1"/>
      <c r="HLQ2128" s="1"/>
      <c r="HLR2128" s="1"/>
      <c r="HLS2128" s="1"/>
      <c r="HLT2128" s="1"/>
      <c r="HLU2128" s="1"/>
      <c r="HLV2128" s="1"/>
      <c r="HLW2128" s="1"/>
      <c r="HLX2128" s="1"/>
      <c r="HLY2128" s="1"/>
      <c r="HLZ2128" s="1"/>
      <c r="HMA2128" s="1"/>
      <c r="HMB2128" s="1"/>
      <c r="HMC2128" s="1"/>
      <c r="HMD2128" s="1"/>
      <c r="HME2128" s="1"/>
      <c r="HMF2128" s="1"/>
      <c r="HMG2128" s="1"/>
      <c r="HMH2128" s="1"/>
      <c r="HMI2128" s="1"/>
      <c r="HMJ2128" s="1"/>
      <c r="HMK2128" s="1"/>
      <c r="HML2128" s="1"/>
      <c r="HMM2128" s="1"/>
      <c r="HMN2128" s="1"/>
      <c r="HMO2128" s="1"/>
      <c r="HMP2128" s="1"/>
      <c r="HMQ2128" s="1"/>
      <c r="HMR2128" s="1"/>
      <c r="HMS2128" s="1"/>
      <c r="HMT2128" s="1"/>
      <c r="HMU2128" s="1"/>
      <c r="HMV2128" s="1"/>
      <c r="HMW2128" s="1"/>
      <c r="HMX2128" s="1"/>
      <c r="HMY2128" s="1"/>
      <c r="HMZ2128" s="1"/>
      <c r="HNA2128" s="1"/>
      <c r="HNB2128" s="1"/>
      <c r="HNC2128" s="1"/>
      <c r="HND2128" s="1"/>
      <c r="HNE2128" s="1"/>
      <c r="HNF2128" s="1"/>
      <c r="HNG2128" s="1"/>
      <c r="HNH2128" s="1"/>
      <c r="HNI2128" s="1"/>
      <c r="HNJ2128" s="1"/>
      <c r="HNK2128" s="1"/>
      <c r="HNL2128" s="1"/>
      <c r="HNM2128" s="1"/>
      <c r="HNN2128" s="1"/>
      <c r="HNO2128" s="1"/>
      <c r="HNP2128" s="1"/>
      <c r="HNQ2128" s="1"/>
      <c r="HNR2128" s="1"/>
      <c r="HNS2128" s="1"/>
      <c r="HNT2128" s="1"/>
      <c r="HNU2128" s="1"/>
      <c r="HNV2128" s="1"/>
      <c r="HNW2128" s="1"/>
      <c r="HNX2128" s="1"/>
      <c r="HNY2128" s="1"/>
      <c r="HNZ2128" s="1"/>
      <c r="HOA2128" s="1"/>
      <c r="HOB2128" s="1"/>
      <c r="HOC2128" s="1"/>
      <c r="HOD2128" s="1"/>
      <c r="HOE2128" s="1"/>
      <c r="HOF2128" s="1"/>
      <c r="HOG2128" s="1"/>
      <c r="HOH2128" s="1"/>
      <c r="HOI2128" s="1"/>
      <c r="HOJ2128" s="1"/>
      <c r="HOK2128" s="1"/>
      <c r="HOL2128" s="1"/>
      <c r="HOM2128" s="1"/>
      <c r="HON2128" s="1"/>
      <c r="HOO2128" s="1"/>
      <c r="HOP2128" s="1"/>
      <c r="HOQ2128" s="1"/>
      <c r="HOR2128" s="1"/>
      <c r="HOS2128" s="1"/>
      <c r="HOT2128" s="1"/>
      <c r="HOU2128" s="1"/>
      <c r="HOV2128" s="1"/>
      <c r="HOW2128" s="1"/>
      <c r="HOX2128" s="1"/>
      <c r="HOY2128" s="1"/>
      <c r="HOZ2128" s="1"/>
      <c r="HPA2128" s="1"/>
      <c r="HPB2128" s="1"/>
      <c r="HPC2128" s="1"/>
      <c r="HPD2128" s="1"/>
      <c r="HPE2128" s="1"/>
      <c r="HPF2128" s="1"/>
      <c r="HPG2128" s="1"/>
      <c r="HPH2128" s="1"/>
      <c r="HPI2128" s="1"/>
      <c r="HPJ2128" s="1"/>
      <c r="HPK2128" s="1"/>
      <c r="HPL2128" s="1"/>
      <c r="HPM2128" s="1"/>
      <c r="HPN2128" s="1"/>
      <c r="HPO2128" s="1"/>
      <c r="HPP2128" s="1"/>
      <c r="HPQ2128" s="1"/>
      <c r="HPR2128" s="1"/>
      <c r="HPS2128" s="1"/>
      <c r="HPT2128" s="1"/>
      <c r="HPU2128" s="1"/>
      <c r="HPV2128" s="1"/>
      <c r="HPW2128" s="1"/>
      <c r="HPX2128" s="1"/>
      <c r="HPY2128" s="1"/>
      <c r="HPZ2128" s="1"/>
      <c r="HQA2128" s="1"/>
      <c r="HQB2128" s="1"/>
      <c r="HQC2128" s="1"/>
      <c r="HQD2128" s="1"/>
      <c r="HQE2128" s="1"/>
      <c r="HQF2128" s="1"/>
      <c r="HQG2128" s="1"/>
      <c r="HQH2128" s="1"/>
      <c r="HQI2128" s="1"/>
      <c r="HQJ2128" s="1"/>
      <c r="HQK2128" s="1"/>
      <c r="HQL2128" s="1"/>
      <c r="HQM2128" s="1"/>
      <c r="HQN2128" s="1"/>
      <c r="HQO2128" s="1"/>
      <c r="HQP2128" s="1"/>
      <c r="HQQ2128" s="1"/>
      <c r="HQR2128" s="1"/>
      <c r="HQS2128" s="1"/>
      <c r="HQT2128" s="1"/>
      <c r="HQU2128" s="1"/>
      <c r="HQV2128" s="1"/>
      <c r="HQW2128" s="1"/>
      <c r="HQX2128" s="1"/>
      <c r="HQY2128" s="1"/>
      <c r="HQZ2128" s="1"/>
      <c r="HRA2128" s="1"/>
      <c r="HRB2128" s="1"/>
      <c r="HRC2128" s="1"/>
      <c r="HRD2128" s="1"/>
      <c r="HRE2128" s="1"/>
      <c r="HRF2128" s="1"/>
      <c r="HRG2128" s="1"/>
      <c r="HRH2128" s="1"/>
      <c r="HRI2128" s="1"/>
      <c r="HRJ2128" s="1"/>
      <c r="HRK2128" s="1"/>
      <c r="HRL2128" s="1"/>
      <c r="HRM2128" s="1"/>
      <c r="HRN2128" s="1"/>
      <c r="HRO2128" s="1"/>
      <c r="HRP2128" s="1"/>
      <c r="HRQ2128" s="1"/>
      <c r="HRR2128" s="1"/>
      <c r="HRS2128" s="1"/>
      <c r="HRT2128" s="1"/>
      <c r="HRU2128" s="1"/>
      <c r="HRV2128" s="1"/>
      <c r="HRW2128" s="1"/>
      <c r="HRX2128" s="1"/>
      <c r="HRY2128" s="1"/>
      <c r="HRZ2128" s="1"/>
      <c r="HSA2128" s="1"/>
      <c r="HSB2128" s="1"/>
      <c r="HSC2128" s="1"/>
      <c r="HSD2128" s="1"/>
      <c r="HSE2128" s="1"/>
      <c r="HSF2128" s="1"/>
      <c r="HSG2128" s="1"/>
      <c r="HSH2128" s="1"/>
      <c r="HSI2128" s="1"/>
      <c r="HSJ2128" s="1"/>
      <c r="HSK2128" s="1"/>
      <c r="HSL2128" s="1"/>
      <c r="HSM2128" s="1"/>
      <c r="HSN2128" s="1"/>
      <c r="HSO2128" s="1"/>
      <c r="HSP2128" s="1"/>
      <c r="HSQ2128" s="1"/>
      <c r="HSR2128" s="1"/>
      <c r="HSS2128" s="1"/>
      <c r="HST2128" s="1"/>
      <c r="HSU2128" s="1"/>
      <c r="HSV2128" s="1"/>
      <c r="HSW2128" s="1"/>
      <c r="HSX2128" s="1"/>
      <c r="HSY2128" s="1"/>
      <c r="HSZ2128" s="1"/>
      <c r="HTA2128" s="1"/>
      <c r="HTB2128" s="1"/>
      <c r="HTC2128" s="1"/>
      <c r="HTD2128" s="1"/>
      <c r="HTE2128" s="1"/>
      <c r="HTF2128" s="1"/>
      <c r="HTG2128" s="1"/>
      <c r="HTH2128" s="1"/>
      <c r="HTI2128" s="1"/>
      <c r="HTJ2128" s="1"/>
      <c r="HTK2128" s="1"/>
      <c r="HTL2128" s="1"/>
      <c r="HTM2128" s="1"/>
      <c r="HTN2128" s="1"/>
      <c r="HTO2128" s="1"/>
      <c r="HTP2128" s="1"/>
      <c r="HTQ2128" s="1"/>
      <c r="HTR2128" s="1"/>
      <c r="HTS2128" s="1"/>
      <c r="HTT2128" s="1"/>
      <c r="HTU2128" s="1"/>
      <c r="HTV2128" s="1"/>
      <c r="HTW2128" s="1"/>
      <c r="HTX2128" s="1"/>
      <c r="HTY2128" s="1"/>
      <c r="HTZ2128" s="1"/>
      <c r="HUA2128" s="1"/>
      <c r="HUB2128" s="1"/>
      <c r="HUC2128" s="1"/>
      <c r="HUD2128" s="1"/>
      <c r="HUE2128" s="1"/>
      <c r="HUF2128" s="1"/>
      <c r="HUG2128" s="1"/>
      <c r="HUH2128" s="1"/>
      <c r="HUI2128" s="1"/>
      <c r="HUJ2128" s="1"/>
      <c r="HUK2128" s="1"/>
      <c r="HUL2128" s="1"/>
      <c r="HUM2128" s="1"/>
      <c r="HUN2128" s="1"/>
      <c r="HUO2128" s="1"/>
      <c r="HUP2128" s="1"/>
      <c r="HUQ2128" s="1"/>
      <c r="HUR2128" s="1"/>
      <c r="HUS2128" s="1"/>
      <c r="HUT2128" s="1"/>
      <c r="HUU2128" s="1"/>
      <c r="HUV2128" s="1"/>
      <c r="HUW2128" s="1"/>
      <c r="HUX2128" s="1"/>
      <c r="HUY2128" s="1"/>
      <c r="HUZ2128" s="1"/>
      <c r="HVA2128" s="1"/>
      <c r="HVB2128" s="1"/>
      <c r="HVC2128" s="1"/>
      <c r="HVD2128" s="1"/>
      <c r="HVE2128" s="1"/>
      <c r="HVF2128" s="1"/>
      <c r="HVG2128" s="1"/>
      <c r="HVH2128" s="1"/>
      <c r="HVI2128" s="1"/>
      <c r="HVJ2128" s="1"/>
      <c r="HVK2128" s="1"/>
      <c r="HVL2128" s="1"/>
      <c r="HVM2128" s="1"/>
      <c r="HVN2128" s="1"/>
      <c r="HVO2128" s="1"/>
      <c r="HVP2128" s="1"/>
      <c r="HVQ2128" s="1"/>
      <c r="HVR2128" s="1"/>
      <c r="HVS2128" s="1"/>
      <c r="HVT2128" s="1"/>
      <c r="HVU2128" s="1"/>
      <c r="HVV2128" s="1"/>
      <c r="HVW2128" s="1"/>
      <c r="HVX2128" s="1"/>
      <c r="HVY2128" s="1"/>
      <c r="HVZ2128" s="1"/>
      <c r="HWA2128" s="1"/>
      <c r="HWB2128" s="1"/>
      <c r="HWC2128" s="1"/>
      <c r="HWD2128" s="1"/>
      <c r="HWE2128" s="1"/>
      <c r="HWF2128" s="1"/>
      <c r="HWG2128" s="1"/>
      <c r="HWH2128" s="1"/>
      <c r="HWI2128" s="1"/>
      <c r="HWJ2128" s="1"/>
      <c r="HWK2128" s="1"/>
      <c r="HWL2128" s="1"/>
      <c r="HWM2128" s="1"/>
      <c r="HWN2128" s="1"/>
      <c r="HWO2128" s="1"/>
      <c r="HWP2128" s="1"/>
      <c r="HWQ2128" s="1"/>
      <c r="HWR2128" s="1"/>
      <c r="HWS2128" s="1"/>
      <c r="HWT2128" s="1"/>
      <c r="HWU2128" s="1"/>
      <c r="HWV2128" s="1"/>
      <c r="HWW2128" s="1"/>
      <c r="HWX2128" s="1"/>
      <c r="HWY2128" s="1"/>
      <c r="HWZ2128" s="1"/>
      <c r="HXA2128" s="1"/>
      <c r="HXB2128" s="1"/>
      <c r="HXC2128" s="1"/>
      <c r="HXD2128" s="1"/>
      <c r="HXE2128" s="1"/>
      <c r="HXF2128" s="1"/>
      <c r="HXG2128" s="1"/>
      <c r="HXH2128" s="1"/>
      <c r="HXI2128" s="1"/>
      <c r="HXJ2128" s="1"/>
      <c r="HXK2128" s="1"/>
      <c r="HXL2128" s="1"/>
      <c r="HXM2128" s="1"/>
      <c r="HXN2128" s="1"/>
      <c r="HXO2128" s="1"/>
      <c r="HXP2128" s="1"/>
      <c r="HXQ2128" s="1"/>
      <c r="HXR2128" s="1"/>
      <c r="HXS2128" s="1"/>
      <c r="HXT2128" s="1"/>
      <c r="HXU2128" s="1"/>
      <c r="HXV2128" s="1"/>
      <c r="HXW2128" s="1"/>
      <c r="HXX2128" s="1"/>
      <c r="HXY2128" s="1"/>
      <c r="HXZ2128" s="1"/>
      <c r="HYA2128" s="1"/>
      <c r="HYB2128" s="1"/>
      <c r="HYC2128" s="1"/>
      <c r="HYD2128" s="1"/>
      <c r="HYE2128" s="1"/>
      <c r="HYF2128" s="1"/>
      <c r="HYG2128" s="1"/>
      <c r="HYH2128" s="1"/>
      <c r="HYI2128" s="1"/>
      <c r="HYJ2128" s="1"/>
      <c r="HYK2128" s="1"/>
      <c r="HYL2128" s="1"/>
      <c r="HYM2128" s="1"/>
      <c r="HYN2128" s="1"/>
      <c r="HYO2128" s="1"/>
      <c r="HYP2128" s="1"/>
      <c r="HYQ2128" s="1"/>
      <c r="HYR2128" s="1"/>
      <c r="HYS2128" s="1"/>
      <c r="HYT2128" s="1"/>
      <c r="HYU2128" s="1"/>
      <c r="HYV2128" s="1"/>
      <c r="HYW2128" s="1"/>
      <c r="HYX2128" s="1"/>
      <c r="HYY2128" s="1"/>
      <c r="HYZ2128" s="1"/>
      <c r="HZA2128" s="1"/>
      <c r="HZB2128" s="1"/>
      <c r="HZC2128" s="1"/>
      <c r="HZD2128" s="1"/>
      <c r="HZE2128" s="1"/>
      <c r="HZF2128" s="1"/>
      <c r="HZG2128" s="1"/>
      <c r="HZH2128" s="1"/>
      <c r="HZI2128" s="1"/>
      <c r="HZJ2128" s="1"/>
      <c r="HZK2128" s="1"/>
      <c r="HZL2128" s="1"/>
      <c r="HZM2128" s="1"/>
      <c r="HZN2128" s="1"/>
      <c r="HZO2128" s="1"/>
      <c r="HZP2128" s="1"/>
      <c r="HZQ2128" s="1"/>
      <c r="HZR2128" s="1"/>
      <c r="HZS2128" s="1"/>
      <c r="HZT2128" s="1"/>
      <c r="HZU2128" s="1"/>
      <c r="HZV2128" s="1"/>
      <c r="HZW2128" s="1"/>
      <c r="HZX2128" s="1"/>
      <c r="HZY2128" s="1"/>
      <c r="HZZ2128" s="1"/>
      <c r="IAA2128" s="1"/>
      <c r="IAB2128" s="1"/>
      <c r="IAC2128" s="1"/>
      <c r="IAD2128" s="1"/>
      <c r="IAE2128" s="1"/>
      <c r="IAF2128" s="1"/>
      <c r="IAG2128" s="1"/>
      <c r="IAH2128" s="1"/>
      <c r="IAI2128" s="1"/>
      <c r="IAJ2128" s="1"/>
      <c r="IAK2128" s="1"/>
      <c r="IAL2128" s="1"/>
      <c r="IAM2128" s="1"/>
      <c r="IAN2128" s="1"/>
      <c r="IAO2128" s="1"/>
      <c r="IAP2128" s="1"/>
      <c r="IAQ2128" s="1"/>
      <c r="IAR2128" s="1"/>
      <c r="IAS2128" s="1"/>
      <c r="IAT2128" s="1"/>
      <c r="IAU2128" s="1"/>
      <c r="IAV2128" s="1"/>
      <c r="IAW2128" s="1"/>
      <c r="IAX2128" s="1"/>
      <c r="IAY2128" s="1"/>
      <c r="IAZ2128" s="1"/>
      <c r="IBA2128" s="1"/>
      <c r="IBB2128" s="1"/>
      <c r="IBC2128" s="1"/>
      <c r="IBD2128" s="1"/>
      <c r="IBE2128" s="1"/>
      <c r="IBF2128" s="1"/>
      <c r="IBG2128" s="1"/>
      <c r="IBH2128" s="1"/>
      <c r="IBI2128" s="1"/>
      <c r="IBJ2128" s="1"/>
      <c r="IBK2128" s="1"/>
      <c r="IBL2128" s="1"/>
      <c r="IBM2128" s="1"/>
      <c r="IBN2128" s="1"/>
      <c r="IBO2128" s="1"/>
      <c r="IBP2128" s="1"/>
      <c r="IBQ2128" s="1"/>
      <c r="IBR2128" s="1"/>
      <c r="IBS2128" s="1"/>
      <c r="IBT2128" s="1"/>
      <c r="IBU2128" s="1"/>
      <c r="IBV2128" s="1"/>
      <c r="IBW2128" s="1"/>
      <c r="IBX2128" s="1"/>
      <c r="IBY2128" s="1"/>
      <c r="IBZ2128" s="1"/>
      <c r="ICA2128" s="1"/>
      <c r="ICB2128" s="1"/>
      <c r="ICC2128" s="1"/>
      <c r="ICD2128" s="1"/>
      <c r="ICE2128" s="1"/>
      <c r="ICF2128" s="1"/>
      <c r="ICG2128" s="1"/>
      <c r="ICH2128" s="1"/>
      <c r="ICI2128" s="1"/>
      <c r="ICJ2128" s="1"/>
      <c r="ICK2128" s="1"/>
      <c r="ICL2128" s="1"/>
      <c r="ICM2128" s="1"/>
      <c r="ICN2128" s="1"/>
      <c r="ICO2128" s="1"/>
      <c r="ICP2128" s="1"/>
      <c r="ICQ2128" s="1"/>
      <c r="ICR2128" s="1"/>
      <c r="ICS2128" s="1"/>
      <c r="ICT2128" s="1"/>
      <c r="ICU2128" s="1"/>
      <c r="ICV2128" s="1"/>
      <c r="ICW2128" s="1"/>
      <c r="ICX2128" s="1"/>
      <c r="ICY2128" s="1"/>
      <c r="ICZ2128" s="1"/>
      <c r="IDA2128" s="1"/>
      <c r="IDB2128" s="1"/>
      <c r="IDC2128" s="1"/>
      <c r="IDD2128" s="1"/>
      <c r="IDE2128" s="1"/>
      <c r="IDF2128" s="1"/>
      <c r="IDG2128" s="1"/>
      <c r="IDH2128" s="1"/>
      <c r="IDI2128" s="1"/>
      <c r="IDJ2128" s="1"/>
      <c r="IDK2128" s="1"/>
      <c r="IDL2128" s="1"/>
      <c r="IDM2128" s="1"/>
      <c r="IDN2128" s="1"/>
      <c r="IDO2128" s="1"/>
      <c r="IDP2128" s="1"/>
      <c r="IDQ2128" s="1"/>
      <c r="IDR2128" s="1"/>
      <c r="IDS2128" s="1"/>
      <c r="IDT2128" s="1"/>
      <c r="IDU2128" s="1"/>
      <c r="IDV2128" s="1"/>
      <c r="IDW2128" s="1"/>
      <c r="IDX2128" s="1"/>
      <c r="IDY2128" s="1"/>
      <c r="IDZ2128" s="1"/>
      <c r="IEA2128" s="1"/>
      <c r="IEB2128" s="1"/>
      <c r="IEC2128" s="1"/>
      <c r="IED2128" s="1"/>
      <c r="IEE2128" s="1"/>
      <c r="IEF2128" s="1"/>
      <c r="IEG2128" s="1"/>
      <c r="IEH2128" s="1"/>
      <c r="IEI2128" s="1"/>
      <c r="IEJ2128" s="1"/>
      <c r="IEK2128" s="1"/>
      <c r="IEL2128" s="1"/>
      <c r="IEM2128" s="1"/>
      <c r="IEN2128" s="1"/>
      <c r="IEO2128" s="1"/>
      <c r="IEP2128" s="1"/>
      <c r="IEQ2128" s="1"/>
      <c r="IER2128" s="1"/>
      <c r="IES2128" s="1"/>
      <c r="IET2128" s="1"/>
      <c r="IEU2128" s="1"/>
      <c r="IEV2128" s="1"/>
      <c r="IEW2128" s="1"/>
      <c r="IEX2128" s="1"/>
      <c r="IEY2128" s="1"/>
      <c r="IEZ2128" s="1"/>
      <c r="IFA2128" s="1"/>
      <c r="IFB2128" s="1"/>
      <c r="IFC2128" s="1"/>
      <c r="IFD2128" s="1"/>
      <c r="IFE2128" s="1"/>
      <c r="IFF2128" s="1"/>
      <c r="IFG2128" s="1"/>
      <c r="IFH2128" s="1"/>
      <c r="IFI2128" s="1"/>
      <c r="IFJ2128" s="1"/>
      <c r="IFK2128" s="1"/>
      <c r="IFL2128" s="1"/>
      <c r="IFM2128" s="1"/>
      <c r="IFN2128" s="1"/>
      <c r="IFO2128" s="1"/>
      <c r="IFP2128" s="1"/>
      <c r="IFQ2128" s="1"/>
      <c r="IFR2128" s="1"/>
      <c r="IFS2128" s="1"/>
      <c r="IFT2128" s="1"/>
      <c r="IFU2128" s="1"/>
      <c r="IFV2128" s="1"/>
      <c r="IFW2128" s="1"/>
      <c r="IFX2128" s="1"/>
      <c r="IFY2128" s="1"/>
      <c r="IFZ2128" s="1"/>
      <c r="IGA2128" s="1"/>
      <c r="IGB2128" s="1"/>
      <c r="IGC2128" s="1"/>
      <c r="IGD2128" s="1"/>
      <c r="IGE2128" s="1"/>
      <c r="IGF2128" s="1"/>
      <c r="IGG2128" s="1"/>
      <c r="IGH2128" s="1"/>
      <c r="IGI2128" s="1"/>
      <c r="IGJ2128" s="1"/>
      <c r="IGK2128" s="1"/>
      <c r="IGL2128" s="1"/>
      <c r="IGM2128" s="1"/>
      <c r="IGN2128" s="1"/>
      <c r="IGO2128" s="1"/>
      <c r="IGP2128" s="1"/>
      <c r="IGQ2128" s="1"/>
      <c r="IGR2128" s="1"/>
      <c r="IGS2128" s="1"/>
      <c r="IGT2128" s="1"/>
      <c r="IGU2128" s="1"/>
      <c r="IGV2128" s="1"/>
      <c r="IGW2128" s="1"/>
      <c r="IGX2128" s="1"/>
      <c r="IGY2128" s="1"/>
      <c r="IGZ2128" s="1"/>
      <c r="IHA2128" s="1"/>
      <c r="IHB2128" s="1"/>
      <c r="IHC2128" s="1"/>
      <c r="IHD2128" s="1"/>
      <c r="IHE2128" s="1"/>
      <c r="IHF2128" s="1"/>
      <c r="IHG2128" s="1"/>
      <c r="IHH2128" s="1"/>
      <c r="IHI2128" s="1"/>
      <c r="IHJ2128" s="1"/>
      <c r="IHK2128" s="1"/>
      <c r="IHL2128" s="1"/>
      <c r="IHM2128" s="1"/>
      <c r="IHN2128" s="1"/>
      <c r="IHO2128" s="1"/>
      <c r="IHP2128" s="1"/>
      <c r="IHQ2128" s="1"/>
      <c r="IHR2128" s="1"/>
      <c r="IHS2128" s="1"/>
      <c r="IHT2128" s="1"/>
      <c r="IHU2128" s="1"/>
      <c r="IHV2128" s="1"/>
      <c r="IHW2128" s="1"/>
      <c r="IHX2128" s="1"/>
      <c r="IHY2128" s="1"/>
      <c r="IHZ2128" s="1"/>
      <c r="IIA2128" s="1"/>
      <c r="IIB2128" s="1"/>
      <c r="IIC2128" s="1"/>
      <c r="IID2128" s="1"/>
      <c r="IIE2128" s="1"/>
      <c r="IIF2128" s="1"/>
      <c r="IIG2128" s="1"/>
      <c r="IIH2128" s="1"/>
      <c r="III2128" s="1"/>
      <c r="IIJ2128" s="1"/>
      <c r="IIK2128" s="1"/>
      <c r="IIL2128" s="1"/>
      <c r="IIM2128" s="1"/>
      <c r="IIN2128" s="1"/>
      <c r="IIO2128" s="1"/>
      <c r="IIP2128" s="1"/>
      <c r="IIQ2128" s="1"/>
      <c r="IIR2128" s="1"/>
      <c r="IIS2128" s="1"/>
      <c r="IIT2128" s="1"/>
      <c r="IIU2128" s="1"/>
      <c r="IIV2128" s="1"/>
      <c r="IIW2128" s="1"/>
      <c r="IIX2128" s="1"/>
      <c r="IIY2128" s="1"/>
      <c r="IIZ2128" s="1"/>
      <c r="IJA2128" s="1"/>
      <c r="IJB2128" s="1"/>
      <c r="IJC2128" s="1"/>
      <c r="IJD2128" s="1"/>
      <c r="IJE2128" s="1"/>
      <c r="IJF2128" s="1"/>
      <c r="IJG2128" s="1"/>
      <c r="IJH2128" s="1"/>
      <c r="IJI2128" s="1"/>
      <c r="IJJ2128" s="1"/>
      <c r="IJK2128" s="1"/>
      <c r="IJL2128" s="1"/>
      <c r="IJM2128" s="1"/>
      <c r="IJN2128" s="1"/>
      <c r="IJO2128" s="1"/>
      <c r="IJP2128" s="1"/>
      <c r="IJQ2128" s="1"/>
      <c r="IJR2128" s="1"/>
      <c r="IJS2128" s="1"/>
      <c r="IJT2128" s="1"/>
      <c r="IJU2128" s="1"/>
      <c r="IJV2128" s="1"/>
      <c r="IJW2128" s="1"/>
      <c r="IJX2128" s="1"/>
      <c r="IJY2128" s="1"/>
      <c r="IJZ2128" s="1"/>
      <c r="IKA2128" s="1"/>
      <c r="IKB2128" s="1"/>
      <c r="IKC2128" s="1"/>
      <c r="IKD2128" s="1"/>
      <c r="IKE2128" s="1"/>
      <c r="IKF2128" s="1"/>
      <c r="IKG2128" s="1"/>
      <c r="IKH2128" s="1"/>
      <c r="IKI2128" s="1"/>
      <c r="IKJ2128" s="1"/>
      <c r="IKK2128" s="1"/>
      <c r="IKL2128" s="1"/>
      <c r="IKM2128" s="1"/>
      <c r="IKN2128" s="1"/>
      <c r="IKO2128" s="1"/>
      <c r="IKP2128" s="1"/>
      <c r="IKQ2128" s="1"/>
      <c r="IKR2128" s="1"/>
      <c r="IKS2128" s="1"/>
      <c r="IKT2128" s="1"/>
      <c r="IKU2128" s="1"/>
      <c r="IKV2128" s="1"/>
      <c r="IKW2128" s="1"/>
      <c r="IKX2128" s="1"/>
      <c r="IKY2128" s="1"/>
      <c r="IKZ2128" s="1"/>
      <c r="ILA2128" s="1"/>
      <c r="ILB2128" s="1"/>
      <c r="ILC2128" s="1"/>
      <c r="ILD2128" s="1"/>
      <c r="ILE2128" s="1"/>
      <c r="ILF2128" s="1"/>
      <c r="ILG2128" s="1"/>
      <c r="ILH2128" s="1"/>
      <c r="ILI2128" s="1"/>
      <c r="ILJ2128" s="1"/>
      <c r="ILK2128" s="1"/>
      <c r="ILL2128" s="1"/>
      <c r="ILM2128" s="1"/>
      <c r="ILN2128" s="1"/>
      <c r="ILO2128" s="1"/>
      <c r="ILP2128" s="1"/>
      <c r="ILQ2128" s="1"/>
      <c r="ILR2128" s="1"/>
      <c r="ILS2128" s="1"/>
      <c r="ILT2128" s="1"/>
      <c r="ILU2128" s="1"/>
      <c r="ILV2128" s="1"/>
      <c r="ILW2128" s="1"/>
      <c r="ILX2128" s="1"/>
      <c r="ILY2128" s="1"/>
      <c r="ILZ2128" s="1"/>
      <c r="IMA2128" s="1"/>
      <c r="IMB2128" s="1"/>
      <c r="IMC2128" s="1"/>
      <c r="IMD2128" s="1"/>
      <c r="IME2128" s="1"/>
      <c r="IMF2128" s="1"/>
      <c r="IMG2128" s="1"/>
      <c r="IMH2128" s="1"/>
      <c r="IMI2128" s="1"/>
      <c r="IMJ2128" s="1"/>
      <c r="IMK2128" s="1"/>
      <c r="IML2128" s="1"/>
      <c r="IMM2128" s="1"/>
      <c r="IMN2128" s="1"/>
      <c r="IMO2128" s="1"/>
      <c r="IMP2128" s="1"/>
      <c r="IMQ2128" s="1"/>
      <c r="IMR2128" s="1"/>
      <c r="IMS2128" s="1"/>
      <c r="IMT2128" s="1"/>
      <c r="IMU2128" s="1"/>
      <c r="IMV2128" s="1"/>
      <c r="IMW2128" s="1"/>
      <c r="IMX2128" s="1"/>
      <c r="IMY2128" s="1"/>
      <c r="IMZ2128" s="1"/>
      <c r="INA2128" s="1"/>
      <c r="INB2128" s="1"/>
      <c r="INC2128" s="1"/>
      <c r="IND2128" s="1"/>
      <c r="INE2128" s="1"/>
      <c r="INF2128" s="1"/>
      <c r="ING2128" s="1"/>
      <c r="INH2128" s="1"/>
      <c r="INI2128" s="1"/>
      <c r="INJ2128" s="1"/>
      <c r="INK2128" s="1"/>
      <c r="INL2128" s="1"/>
      <c r="INM2128" s="1"/>
      <c r="INN2128" s="1"/>
      <c r="INO2128" s="1"/>
      <c r="INP2128" s="1"/>
      <c r="INQ2128" s="1"/>
      <c r="INR2128" s="1"/>
      <c r="INS2128" s="1"/>
      <c r="INT2128" s="1"/>
      <c r="INU2128" s="1"/>
      <c r="INV2128" s="1"/>
      <c r="INW2128" s="1"/>
      <c r="INX2128" s="1"/>
      <c r="INY2128" s="1"/>
      <c r="INZ2128" s="1"/>
      <c r="IOA2128" s="1"/>
      <c r="IOB2128" s="1"/>
      <c r="IOC2128" s="1"/>
      <c r="IOD2128" s="1"/>
      <c r="IOE2128" s="1"/>
      <c r="IOF2128" s="1"/>
      <c r="IOG2128" s="1"/>
      <c r="IOH2128" s="1"/>
      <c r="IOI2128" s="1"/>
      <c r="IOJ2128" s="1"/>
      <c r="IOK2128" s="1"/>
      <c r="IOL2128" s="1"/>
      <c r="IOM2128" s="1"/>
      <c r="ION2128" s="1"/>
      <c r="IOO2128" s="1"/>
      <c r="IOP2128" s="1"/>
      <c r="IOQ2128" s="1"/>
      <c r="IOR2128" s="1"/>
      <c r="IOS2128" s="1"/>
      <c r="IOT2128" s="1"/>
      <c r="IOU2128" s="1"/>
      <c r="IOV2128" s="1"/>
      <c r="IOW2128" s="1"/>
      <c r="IOX2128" s="1"/>
      <c r="IOY2128" s="1"/>
      <c r="IOZ2128" s="1"/>
      <c r="IPA2128" s="1"/>
      <c r="IPB2128" s="1"/>
      <c r="IPC2128" s="1"/>
      <c r="IPD2128" s="1"/>
      <c r="IPE2128" s="1"/>
      <c r="IPF2128" s="1"/>
      <c r="IPG2128" s="1"/>
      <c r="IPH2128" s="1"/>
      <c r="IPI2128" s="1"/>
      <c r="IPJ2128" s="1"/>
      <c r="IPK2128" s="1"/>
      <c r="IPL2128" s="1"/>
      <c r="IPM2128" s="1"/>
      <c r="IPN2128" s="1"/>
      <c r="IPO2128" s="1"/>
      <c r="IPP2128" s="1"/>
      <c r="IPQ2128" s="1"/>
      <c r="IPR2128" s="1"/>
      <c r="IPS2128" s="1"/>
      <c r="IPT2128" s="1"/>
      <c r="IPU2128" s="1"/>
      <c r="IPV2128" s="1"/>
      <c r="IPW2128" s="1"/>
      <c r="IPX2128" s="1"/>
      <c r="IPY2128" s="1"/>
      <c r="IPZ2128" s="1"/>
      <c r="IQA2128" s="1"/>
      <c r="IQB2128" s="1"/>
      <c r="IQC2128" s="1"/>
      <c r="IQD2128" s="1"/>
      <c r="IQE2128" s="1"/>
      <c r="IQF2128" s="1"/>
      <c r="IQG2128" s="1"/>
      <c r="IQH2128" s="1"/>
      <c r="IQI2128" s="1"/>
      <c r="IQJ2128" s="1"/>
      <c r="IQK2128" s="1"/>
      <c r="IQL2128" s="1"/>
      <c r="IQM2128" s="1"/>
      <c r="IQN2128" s="1"/>
      <c r="IQO2128" s="1"/>
      <c r="IQP2128" s="1"/>
      <c r="IQQ2128" s="1"/>
      <c r="IQR2128" s="1"/>
      <c r="IQS2128" s="1"/>
      <c r="IQT2128" s="1"/>
      <c r="IQU2128" s="1"/>
      <c r="IQV2128" s="1"/>
      <c r="IQW2128" s="1"/>
      <c r="IQX2128" s="1"/>
      <c r="IQY2128" s="1"/>
      <c r="IQZ2128" s="1"/>
      <c r="IRA2128" s="1"/>
      <c r="IRB2128" s="1"/>
      <c r="IRC2128" s="1"/>
      <c r="IRD2128" s="1"/>
      <c r="IRE2128" s="1"/>
      <c r="IRF2128" s="1"/>
      <c r="IRG2128" s="1"/>
      <c r="IRH2128" s="1"/>
      <c r="IRI2128" s="1"/>
      <c r="IRJ2128" s="1"/>
      <c r="IRK2128" s="1"/>
      <c r="IRL2128" s="1"/>
      <c r="IRM2128" s="1"/>
      <c r="IRN2128" s="1"/>
      <c r="IRO2128" s="1"/>
      <c r="IRP2128" s="1"/>
      <c r="IRQ2128" s="1"/>
      <c r="IRR2128" s="1"/>
      <c r="IRS2128" s="1"/>
      <c r="IRT2128" s="1"/>
      <c r="IRU2128" s="1"/>
      <c r="IRV2128" s="1"/>
      <c r="IRW2128" s="1"/>
      <c r="IRX2128" s="1"/>
      <c r="IRY2128" s="1"/>
      <c r="IRZ2128" s="1"/>
      <c r="ISA2128" s="1"/>
      <c r="ISB2128" s="1"/>
      <c r="ISC2128" s="1"/>
      <c r="ISD2128" s="1"/>
      <c r="ISE2128" s="1"/>
      <c r="ISF2128" s="1"/>
      <c r="ISG2128" s="1"/>
      <c r="ISH2128" s="1"/>
      <c r="ISI2128" s="1"/>
      <c r="ISJ2128" s="1"/>
      <c r="ISK2128" s="1"/>
      <c r="ISL2128" s="1"/>
      <c r="ISM2128" s="1"/>
      <c r="ISN2128" s="1"/>
      <c r="ISO2128" s="1"/>
      <c r="ISP2128" s="1"/>
      <c r="ISQ2128" s="1"/>
      <c r="ISR2128" s="1"/>
      <c r="ISS2128" s="1"/>
      <c r="IST2128" s="1"/>
      <c r="ISU2128" s="1"/>
      <c r="ISV2128" s="1"/>
      <c r="ISW2128" s="1"/>
      <c r="ISX2128" s="1"/>
      <c r="ISY2128" s="1"/>
      <c r="ISZ2128" s="1"/>
      <c r="ITA2128" s="1"/>
      <c r="ITB2128" s="1"/>
      <c r="ITC2128" s="1"/>
      <c r="ITD2128" s="1"/>
      <c r="ITE2128" s="1"/>
      <c r="ITF2128" s="1"/>
      <c r="ITG2128" s="1"/>
      <c r="ITH2128" s="1"/>
      <c r="ITI2128" s="1"/>
      <c r="ITJ2128" s="1"/>
      <c r="ITK2128" s="1"/>
      <c r="ITL2128" s="1"/>
      <c r="ITM2128" s="1"/>
      <c r="ITN2128" s="1"/>
      <c r="ITO2128" s="1"/>
      <c r="ITP2128" s="1"/>
      <c r="ITQ2128" s="1"/>
      <c r="ITR2128" s="1"/>
      <c r="ITS2128" s="1"/>
      <c r="ITT2128" s="1"/>
      <c r="ITU2128" s="1"/>
      <c r="ITV2128" s="1"/>
      <c r="ITW2128" s="1"/>
      <c r="ITX2128" s="1"/>
      <c r="ITY2128" s="1"/>
      <c r="ITZ2128" s="1"/>
      <c r="IUA2128" s="1"/>
      <c r="IUB2128" s="1"/>
      <c r="IUC2128" s="1"/>
      <c r="IUD2128" s="1"/>
      <c r="IUE2128" s="1"/>
      <c r="IUF2128" s="1"/>
      <c r="IUG2128" s="1"/>
      <c r="IUH2128" s="1"/>
      <c r="IUI2128" s="1"/>
      <c r="IUJ2128" s="1"/>
      <c r="IUK2128" s="1"/>
      <c r="IUL2128" s="1"/>
      <c r="IUM2128" s="1"/>
      <c r="IUN2128" s="1"/>
      <c r="IUO2128" s="1"/>
      <c r="IUP2128" s="1"/>
      <c r="IUQ2128" s="1"/>
      <c r="IUR2128" s="1"/>
      <c r="IUS2128" s="1"/>
      <c r="IUT2128" s="1"/>
      <c r="IUU2128" s="1"/>
      <c r="IUV2128" s="1"/>
      <c r="IUW2128" s="1"/>
      <c r="IUX2128" s="1"/>
      <c r="IUY2128" s="1"/>
      <c r="IUZ2128" s="1"/>
      <c r="IVA2128" s="1"/>
      <c r="IVB2128" s="1"/>
      <c r="IVC2128" s="1"/>
      <c r="IVD2128" s="1"/>
      <c r="IVE2128" s="1"/>
      <c r="IVF2128" s="1"/>
      <c r="IVG2128" s="1"/>
      <c r="IVH2128" s="1"/>
      <c r="IVI2128" s="1"/>
      <c r="IVJ2128" s="1"/>
      <c r="IVK2128" s="1"/>
      <c r="IVL2128" s="1"/>
      <c r="IVM2128" s="1"/>
      <c r="IVN2128" s="1"/>
      <c r="IVO2128" s="1"/>
      <c r="IVP2128" s="1"/>
      <c r="IVQ2128" s="1"/>
      <c r="IVR2128" s="1"/>
      <c r="IVS2128" s="1"/>
      <c r="IVT2128" s="1"/>
      <c r="IVU2128" s="1"/>
      <c r="IVV2128" s="1"/>
      <c r="IVW2128" s="1"/>
      <c r="IVX2128" s="1"/>
      <c r="IVY2128" s="1"/>
      <c r="IVZ2128" s="1"/>
      <c r="IWA2128" s="1"/>
      <c r="IWB2128" s="1"/>
      <c r="IWC2128" s="1"/>
      <c r="IWD2128" s="1"/>
      <c r="IWE2128" s="1"/>
      <c r="IWF2128" s="1"/>
      <c r="IWG2128" s="1"/>
      <c r="IWH2128" s="1"/>
      <c r="IWI2128" s="1"/>
      <c r="IWJ2128" s="1"/>
      <c r="IWK2128" s="1"/>
      <c r="IWL2128" s="1"/>
      <c r="IWM2128" s="1"/>
      <c r="IWN2128" s="1"/>
      <c r="IWO2128" s="1"/>
      <c r="IWP2128" s="1"/>
      <c r="IWQ2128" s="1"/>
      <c r="IWR2128" s="1"/>
      <c r="IWS2128" s="1"/>
      <c r="IWT2128" s="1"/>
      <c r="IWU2128" s="1"/>
      <c r="IWV2128" s="1"/>
      <c r="IWW2128" s="1"/>
      <c r="IWX2128" s="1"/>
      <c r="IWY2128" s="1"/>
      <c r="IWZ2128" s="1"/>
      <c r="IXA2128" s="1"/>
      <c r="IXB2128" s="1"/>
      <c r="IXC2128" s="1"/>
      <c r="IXD2128" s="1"/>
      <c r="IXE2128" s="1"/>
      <c r="IXF2128" s="1"/>
      <c r="IXG2128" s="1"/>
      <c r="IXH2128" s="1"/>
      <c r="IXI2128" s="1"/>
      <c r="IXJ2128" s="1"/>
      <c r="IXK2128" s="1"/>
      <c r="IXL2128" s="1"/>
      <c r="IXM2128" s="1"/>
      <c r="IXN2128" s="1"/>
      <c r="IXO2128" s="1"/>
      <c r="IXP2128" s="1"/>
      <c r="IXQ2128" s="1"/>
      <c r="IXR2128" s="1"/>
      <c r="IXS2128" s="1"/>
      <c r="IXT2128" s="1"/>
      <c r="IXU2128" s="1"/>
      <c r="IXV2128" s="1"/>
      <c r="IXW2128" s="1"/>
      <c r="IXX2128" s="1"/>
      <c r="IXY2128" s="1"/>
      <c r="IXZ2128" s="1"/>
      <c r="IYA2128" s="1"/>
      <c r="IYB2128" s="1"/>
      <c r="IYC2128" s="1"/>
      <c r="IYD2128" s="1"/>
      <c r="IYE2128" s="1"/>
      <c r="IYF2128" s="1"/>
      <c r="IYG2128" s="1"/>
      <c r="IYH2128" s="1"/>
      <c r="IYI2128" s="1"/>
      <c r="IYJ2128" s="1"/>
      <c r="IYK2128" s="1"/>
      <c r="IYL2128" s="1"/>
      <c r="IYM2128" s="1"/>
      <c r="IYN2128" s="1"/>
      <c r="IYO2128" s="1"/>
      <c r="IYP2128" s="1"/>
      <c r="IYQ2128" s="1"/>
      <c r="IYR2128" s="1"/>
      <c r="IYS2128" s="1"/>
      <c r="IYT2128" s="1"/>
      <c r="IYU2128" s="1"/>
      <c r="IYV2128" s="1"/>
      <c r="IYW2128" s="1"/>
      <c r="IYX2128" s="1"/>
      <c r="IYY2128" s="1"/>
      <c r="IYZ2128" s="1"/>
      <c r="IZA2128" s="1"/>
      <c r="IZB2128" s="1"/>
      <c r="IZC2128" s="1"/>
      <c r="IZD2128" s="1"/>
      <c r="IZE2128" s="1"/>
      <c r="IZF2128" s="1"/>
      <c r="IZG2128" s="1"/>
      <c r="IZH2128" s="1"/>
      <c r="IZI2128" s="1"/>
      <c r="IZJ2128" s="1"/>
      <c r="IZK2128" s="1"/>
      <c r="IZL2128" s="1"/>
      <c r="IZM2128" s="1"/>
      <c r="IZN2128" s="1"/>
      <c r="IZO2128" s="1"/>
      <c r="IZP2128" s="1"/>
      <c r="IZQ2128" s="1"/>
      <c r="IZR2128" s="1"/>
      <c r="IZS2128" s="1"/>
      <c r="IZT2128" s="1"/>
      <c r="IZU2128" s="1"/>
      <c r="IZV2128" s="1"/>
      <c r="IZW2128" s="1"/>
      <c r="IZX2128" s="1"/>
      <c r="IZY2128" s="1"/>
      <c r="IZZ2128" s="1"/>
      <c r="JAA2128" s="1"/>
      <c r="JAB2128" s="1"/>
      <c r="JAC2128" s="1"/>
      <c r="JAD2128" s="1"/>
      <c r="JAE2128" s="1"/>
      <c r="JAF2128" s="1"/>
      <c r="JAG2128" s="1"/>
      <c r="JAH2128" s="1"/>
      <c r="JAI2128" s="1"/>
      <c r="JAJ2128" s="1"/>
      <c r="JAK2128" s="1"/>
      <c r="JAL2128" s="1"/>
      <c r="JAM2128" s="1"/>
      <c r="JAN2128" s="1"/>
      <c r="JAO2128" s="1"/>
      <c r="JAP2128" s="1"/>
      <c r="JAQ2128" s="1"/>
      <c r="JAR2128" s="1"/>
      <c r="JAS2128" s="1"/>
      <c r="JAT2128" s="1"/>
      <c r="JAU2128" s="1"/>
      <c r="JAV2128" s="1"/>
      <c r="JAW2128" s="1"/>
      <c r="JAX2128" s="1"/>
      <c r="JAY2128" s="1"/>
      <c r="JAZ2128" s="1"/>
      <c r="JBA2128" s="1"/>
      <c r="JBB2128" s="1"/>
      <c r="JBC2128" s="1"/>
      <c r="JBD2128" s="1"/>
      <c r="JBE2128" s="1"/>
      <c r="JBF2128" s="1"/>
      <c r="JBG2128" s="1"/>
      <c r="JBH2128" s="1"/>
      <c r="JBI2128" s="1"/>
      <c r="JBJ2128" s="1"/>
      <c r="JBK2128" s="1"/>
      <c r="JBL2128" s="1"/>
      <c r="JBM2128" s="1"/>
      <c r="JBN2128" s="1"/>
      <c r="JBO2128" s="1"/>
      <c r="JBP2128" s="1"/>
      <c r="JBQ2128" s="1"/>
      <c r="JBR2128" s="1"/>
      <c r="JBS2128" s="1"/>
      <c r="JBT2128" s="1"/>
      <c r="JBU2128" s="1"/>
      <c r="JBV2128" s="1"/>
      <c r="JBW2128" s="1"/>
      <c r="JBX2128" s="1"/>
      <c r="JBY2128" s="1"/>
      <c r="JBZ2128" s="1"/>
      <c r="JCA2128" s="1"/>
      <c r="JCB2128" s="1"/>
      <c r="JCC2128" s="1"/>
      <c r="JCD2128" s="1"/>
      <c r="JCE2128" s="1"/>
      <c r="JCF2128" s="1"/>
      <c r="JCG2128" s="1"/>
      <c r="JCH2128" s="1"/>
      <c r="JCI2128" s="1"/>
      <c r="JCJ2128" s="1"/>
      <c r="JCK2128" s="1"/>
      <c r="JCL2128" s="1"/>
      <c r="JCM2128" s="1"/>
      <c r="JCN2128" s="1"/>
      <c r="JCO2128" s="1"/>
      <c r="JCP2128" s="1"/>
      <c r="JCQ2128" s="1"/>
      <c r="JCR2128" s="1"/>
      <c r="JCS2128" s="1"/>
      <c r="JCT2128" s="1"/>
      <c r="JCU2128" s="1"/>
      <c r="JCV2128" s="1"/>
      <c r="JCW2128" s="1"/>
      <c r="JCX2128" s="1"/>
      <c r="JCY2128" s="1"/>
      <c r="JCZ2128" s="1"/>
      <c r="JDA2128" s="1"/>
      <c r="JDB2128" s="1"/>
      <c r="JDC2128" s="1"/>
      <c r="JDD2128" s="1"/>
      <c r="JDE2128" s="1"/>
      <c r="JDF2128" s="1"/>
      <c r="JDG2128" s="1"/>
      <c r="JDH2128" s="1"/>
      <c r="JDI2128" s="1"/>
      <c r="JDJ2128" s="1"/>
      <c r="JDK2128" s="1"/>
      <c r="JDL2128" s="1"/>
      <c r="JDM2128" s="1"/>
      <c r="JDN2128" s="1"/>
      <c r="JDO2128" s="1"/>
      <c r="JDP2128" s="1"/>
      <c r="JDQ2128" s="1"/>
      <c r="JDR2128" s="1"/>
      <c r="JDS2128" s="1"/>
      <c r="JDT2128" s="1"/>
      <c r="JDU2128" s="1"/>
      <c r="JDV2128" s="1"/>
      <c r="JDW2128" s="1"/>
      <c r="JDX2128" s="1"/>
      <c r="JDY2128" s="1"/>
      <c r="JDZ2128" s="1"/>
      <c r="JEA2128" s="1"/>
      <c r="JEB2128" s="1"/>
      <c r="JEC2128" s="1"/>
      <c r="JED2128" s="1"/>
      <c r="JEE2128" s="1"/>
      <c r="JEF2128" s="1"/>
      <c r="JEG2128" s="1"/>
      <c r="JEH2128" s="1"/>
      <c r="JEI2128" s="1"/>
      <c r="JEJ2128" s="1"/>
      <c r="JEK2128" s="1"/>
      <c r="JEL2128" s="1"/>
      <c r="JEM2128" s="1"/>
      <c r="JEN2128" s="1"/>
      <c r="JEO2128" s="1"/>
      <c r="JEP2128" s="1"/>
      <c r="JEQ2128" s="1"/>
      <c r="JER2128" s="1"/>
      <c r="JES2128" s="1"/>
      <c r="JET2128" s="1"/>
      <c r="JEU2128" s="1"/>
      <c r="JEV2128" s="1"/>
      <c r="JEW2128" s="1"/>
      <c r="JEX2128" s="1"/>
      <c r="JEY2128" s="1"/>
      <c r="JEZ2128" s="1"/>
      <c r="JFA2128" s="1"/>
      <c r="JFB2128" s="1"/>
      <c r="JFC2128" s="1"/>
      <c r="JFD2128" s="1"/>
      <c r="JFE2128" s="1"/>
      <c r="JFF2128" s="1"/>
      <c r="JFG2128" s="1"/>
      <c r="JFH2128" s="1"/>
      <c r="JFI2128" s="1"/>
      <c r="JFJ2128" s="1"/>
      <c r="JFK2128" s="1"/>
      <c r="JFL2128" s="1"/>
      <c r="JFM2128" s="1"/>
      <c r="JFN2128" s="1"/>
      <c r="JFO2128" s="1"/>
      <c r="JFP2128" s="1"/>
      <c r="JFQ2128" s="1"/>
      <c r="JFR2128" s="1"/>
      <c r="JFS2128" s="1"/>
      <c r="JFT2128" s="1"/>
      <c r="JFU2128" s="1"/>
      <c r="JFV2128" s="1"/>
      <c r="JFW2128" s="1"/>
      <c r="JFX2128" s="1"/>
      <c r="JFY2128" s="1"/>
      <c r="JFZ2128" s="1"/>
      <c r="JGA2128" s="1"/>
      <c r="JGB2128" s="1"/>
      <c r="JGC2128" s="1"/>
      <c r="JGD2128" s="1"/>
      <c r="JGE2128" s="1"/>
      <c r="JGF2128" s="1"/>
      <c r="JGG2128" s="1"/>
      <c r="JGH2128" s="1"/>
      <c r="JGI2128" s="1"/>
      <c r="JGJ2128" s="1"/>
      <c r="JGK2128" s="1"/>
      <c r="JGL2128" s="1"/>
      <c r="JGM2128" s="1"/>
      <c r="JGN2128" s="1"/>
      <c r="JGO2128" s="1"/>
      <c r="JGP2128" s="1"/>
      <c r="JGQ2128" s="1"/>
      <c r="JGR2128" s="1"/>
      <c r="JGS2128" s="1"/>
      <c r="JGT2128" s="1"/>
      <c r="JGU2128" s="1"/>
      <c r="JGV2128" s="1"/>
      <c r="JGW2128" s="1"/>
      <c r="JGX2128" s="1"/>
      <c r="JGY2128" s="1"/>
      <c r="JGZ2128" s="1"/>
      <c r="JHA2128" s="1"/>
      <c r="JHB2128" s="1"/>
      <c r="JHC2128" s="1"/>
      <c r="JHD2128" s="1"/>
      <c r="JHE2128" s="1"/>
      <c r="JHF2128" s="1"/>
      <c r="JHG2128" s="1"/>
      <c r="JHH2128" s="1"/>
      <c r="JHI2128" s="1"/>
      <c r="JHJ2128" s="1"/>
      <c r="JHK2128" s="1"/>
      <c r="JHL2128" s="1"/>
      <c r="JHM2128" s="1"/>
      <c r="JHN2128" s="1"/>
      <c r="JHO2128" s="1"/>
      <c r="JHP2128" s="1"/>
      <c r="JHQ2128" s="1"/>
      <c r="JHR2128" s="1"/>
      <c r="JHS2128" s="1"/>
      <c r="JHT2128" s="1"/>
      <c r="JHU2128" s="1"/>
      <c r="JHV2128" s="1"/>
      <c r="JHW2128" s="1"/>
      <c r="JHX2128" s="1"/>
      <c r="JHY2128" s="1"/>
      <c r="JHZ2128" s="1"/>
      <c r="JIA2128" s="1"/>
      <c r="JIB2128" s="1"/>
      <c r="JIC2128" s="1"/>
      <c r="JID2128" s="1"/>
      <c r="JIE2128" s="1"/>
      <c r="JIF2128" s="1"/>
      <c r="JIG2128" s="1"/>
      <c r="JIH2128" s="1"/>
      <c r="JII2128" s="1"/>
      <c r="JIJ2128" s="1"/>
      <c r="JIK2128" s="1"/>
      <c r="JIL2128" s="1"/>
      <c r="JIM2128" s="1"/>
      <c r="JIN2128" s="1"/>
      <c r="JIO2128" s="1"/>
      <c r="JIP2128" s="1"/>
      <c r="JIQ2128" s="1"/>
      <c r="JIR2128" s="1"/>
      <c r="JIS2128" s="1"/>
      <c r="JIT2128" s="1"/>
      <c r="JIU2128" s="1"/>
      <c r="JIV2128" s="1"/>
      <c r="JIW2128" s="1"/>
      <c r="JIX2128" s="1"/>
      <c r="JIY2128" s="1"/>
      <c r="JIZ2128" s="1"/>
      <c r="JJA2128" s="1"/>
      <c r="JJB2128" s="1"/>
      <c r="JJC2128" s="1"/>
      <c r="JJD2128" s="1"/>
      <c r="JJE2128" s="1"/>
      <c r="JJF2128" s="1"/>
      <c r="JJG2128" s="1"/>
      <c r="JJH2128" s="1"/>
      <c r="JJI2128" s="1"/>
      <c r="JJJ2128" s="1"/>
      <c r="JJK2128" s="1"/>
      <c r="JJL2128" s="1"/>
      <c r="JJM2128" s="1"/>
      <c r="JJN2128" s="1"/>
      <c r="JJO2128" s="1"/>
      <c r="JJP2128" s="1"/>
      <c r="JJQ2128" s="1"/>
      <c r="JJR2128" s="1"/>
      <c r="JJS2128" s="1"/>
      <c r="JJT2128" s="1"/>
      <c r="JJU2128" s="1"/>
      <c r="JJV2128" s="1"/>
      <c r="JJW2128" s="1"/>
      <c r="JJX2128" s="1"/>
      <c r="JJY2128" s="1"/>
      <c r="JJZ2128" s="1"/>
      <c r="JKA2128" s="1"/>
      <c r="JKB2128" s="1"/>
      <c r="JKC2128" s="1"/>
      <c r="JKD2128" s="1"/>
      <c r="JKE2128" s="1"/>
      <c r="JKF2128" s="1"/>
      <c r="JKG2128" s="1"/>
      <c r="JKH2128" s="1"/>
      <c r="JKI2128" s="1"/>
      <c r="JKJ2128" s="1"/>
      <c r="JKK2128" s="1"/>
      <c r="JKL2128" s="1"/>
      <c r="JKM2128" s="1"/>
      <c r="JKN2128" s="1"/>
      <c r="JKO2128" s="1"/>
      <c r="JKP2128" s="1"/>
      <c r="JKQ2128" s="1"/>
      <c r="JKR2128" s="1"/>
      <c r="JKS2128" s="1"/>
      <c r="JKT2128" s="1"/>
      <c r="JKU2128" s="1"/>
      <c r="JKV2128" s="1"/>
      <c r="JKW2128" s="1"/>
      <c r="JKX2128" s="1"/>
      <c r="JKY2128" s="1"/>
      <c r="JKZ2128" s="1"/>
      <c r="JLA2128" s="1"/>
      <c r="JLB2128" s="1"/>
      <c r="JLC2128" s="1"/>
      <c r="JLD2128" s="1"/>
      <c r="JLE2128" s="1"/>
      <c r="JLF2128" s="1"/>
      <c r="JLG2128" s="1"/>
      <c r="JLH2128" s="1"/>
      <c r="JLI2128" s="1"/>
      <c r="JLJ2128" s="1"/>
      <c r="JLK2128" s="1"/>
      <c r="JLL2128" s="1"/>
      <c r="JLM2128" s="1"/>
      <c r="JLN2128" s="1"/>
      <c r="JLO2128" s="1"/>
      <c r="JLP2128" s="1"/>
      <c r="JLQ2128" s="1"/>
      <c r="JLR2128" s="1"/>
      <c r="JLS2128" s="1"/>
      <c r="JLT2128" s="1"/>
      <c r="JLU2128" s="1"/>
      <c r="JLV2128" s="1"/>
      <c r="JLW2128" s="1"/>
      <c r="JLX2128" s="1"/>
      <c r="JLY2128" s="1"/>
      <c r="JLZ2128" s="1"/>
      <c r="JMA2128" s="1"/>
      <c r="JMB2128" s="1"/>
      <c r="JMC2128" s="1"/>
      <c r="JMD2128" s="1"/>
      <c r="JME2128" s="1"/>
      <c r="JMF2128" s="1"/>
      <c r="JMG2128" s="1"/>
      <c r="JMH2128" s="1"/>
      <c r="JMI2128" s="1"/>
      <c r="JMJ2128" s="1"/>
      <c r="JMK2128" s="1"/>
      <c r="JML2128" s="1"/>
      <c r="JMM2128" s="1"/>
      <c r="JMN2128" s="1"/>
      <c r="JMO2128" s="1"/>
      <c r="JMP2128" s="1"/>
      <c r="JMQ2128" s="1"/>
      <c r="JMR2128" s="1"/>
      <c r="JMS2128" s="1"/>
      <c r="JMT2128" s="1"/>
      <c r="JMU2128" s="1"/>
      <c r="JMV2128" s="1"/>
      <c r="JMW2128" s="1"/>
      <c r="JMX2128" s="1"/>
      <c r="JMY2128" s="1"/>
      <c r="JMZ2128" s="1"/>
      <c r="JNA2128" s="1"/>
      <c r="JNB2128" s="1"/>
      <c r="JNC2128" s="1"/>
      <c r="JND2128" s="1"/>
      <c r="JNE2128" s="1"/>
      <c r="JNF2128" s="1"/>
      <c r="JNG2128" s="1"/>
      <c r="JNH2128" s="1"/>
      <c r="JNI2128" s="1"/>
      <c r="JNJ2128" s="1"/>
      <c r="JNK2128" s="1"/>
      <c r="JNL2128" s="1"/>
      <c r="JNM2128" s="1"/>
      <c r="JNN2128" s="1"/>
      <c r="JNO2128" s="1"/>
      <c r="JNP2128" s="1"/>
      <c r="JNQ2128" s="1"/>
      <c r="JNR2128" s="1"/>
      <c r="JNS2128" s="1"/>
      <c r="JNT2128" s="1"/>
      <c r="JNU2128" s="1"/>
      <c r="JNV2128" s="1"/>
      <c r="JNW2128" s="1"/>
      <c r="JNX2128" s="1"/>
      <c r="JNY2128" s="1"/>
      <c r="JNZ2128" s="1"/>
      <c r="JOA2128" s="1"/>
      <c r="JOB2128" s="1"/>
      <c r="JOC2128" s="1"/>
      <c r="JOD2128" s="1"/>
      <c r="JOE2128" s="1"/>
      <c r="JOF2128" s="1"/>
      <c r="JOG2128" s="1"/>
      <c r="JOH2128" s="1"/>
      <c r="JOI2128" s="1"/>
      <c r="JOJ2128" s="1"/>
      <c r="JOK2128" s="1"/>
      <c r="JOL2128" s="1"/>
      <c r="JOM2128" s="1"/>
      <c r="JON2128" s="1"/>
      <c r="JOO2128" s="1"/>
      <c r="JOP2128" s="1"/>
      <c r="JOQ2128" s="1"/>
      <c r="JOR2128" s="1"/>
      <c r="JOS2128" s="1"/>
      <c r="JOT2128" s="1"/>
      <c r="JOU2128" s="1"/>
      <c r="JOV2128" s="1"/>
      <c r="JOW2128" s="1"/>
      <c r="JOX2128" s="1"/>
      <c r="JOY2128" s="1"/>
      <c r="JOZ2128" s="1"/>
      <c r="JPA2128" s="1"/>
      <c r="JPB2128" s="1"/>
      <c r="JPC2128" s="1"/>
      <c r="JPD2128" s="1"/>
      <c r="JPE2128" s="1"/>
      <c r="JPF2128" s="1"/>
      <c r="JPG2128" s="1"/>
      <c r="JPH2128" s="1"/>
      <c r="JPI2128" s="1"/>
      <c r="JPJ2128" s="1"/>
      <c r="JPK2128" s="1"/>
      <c r="JPL2128" s="1"/>
      <c r="JPM2128" s="1"/>
      <c r="JPN2128" s="1"/>
      <c r="JPO2128" s="1"/>
      <c r="JPP2128" s="1"/>
      <c r="JPQ2128" s="1"/>
      <c r="JPR2128" s="1"/>
      <c r="JPS2128" s="1"/>
      <c r="JPT2128" s="1"/>
      <c r="JPU2128" s="1"/>
      <c r="JPV2128" s="1"/>
      <c r="JPW2128" s="1"/>
      <c r="JPX2128" s="1"/>
      <c r="JPY2128" s="1"/>
      <c r="JPZ2128" s="1"/>
      <c r="JQA2128" s="1"/>
      <c r="JQB2128" s="1"/>
      <c r="JQC2128" s="1"/>
      <c r="JQD2128" s="1"/>
      <c r="JQE2128" s="1"/>
      <c r="JQF2128" s="1"/>
      <c r="JQG2128" s="1"/>
      <c r="JQH2128" s="1"/>
      <c r="JQI2128" s="1"/>
      <c r="JQJ2128" s="1"/>
      <c r="JQK2128" s="1"/>
      <c r="JQL2128" s="1"/>
      <c r="JQM2128" s="1"/>
      <c r="JQN2128" s="1"/>
      <c r="JQO2128" s="1"/>
      <c r="JQP2128" s="1"/>
      <c r="JQQ2128" s="1"/>
      <c r="JQR2128" s="1"/>
      <c r="JQS2128" s="1"/>
      <c r="JQT2128" s="1"/>
      <c r="JQU2128" s="1"/>
      <c r="JQV2128" s="1"/>
      <c r="JQW2128" s="1"/>
      <c r="JQX2128" s="1"/>
      <c r="JQY2128" s="1"/>
      <c r="JQZ2128" s="1"/>
      <c r="JRA2128" s="1"/>
      <c r="JRB2128" s="1"/>
      <c r="JRC2128" s="1"/>
      <c r="JRD2128" s="1"/>
      <c r="JRE2128" s="1"/>
      <c r="JRF2128" s="1"/>
      <c r="JRG2128" s="1"/>
      <c r="JRH2128" s="1"/>
      <c r="JRI2128" s="1"/>
      <c r="JRJ2128" s="1"/>
      <c r="JRK2128" s="1"/>
      <c r="JRL2128" s="1"/>
      <c r="JRM2128" s="1"/>
      <c r="JRN2128" s="1"/>
      <c r="JRO2128" s="1"/>
      <c r="JRP2128" s="1"/>
      <c r="JRQ2128" s="1"/>
      <c r="JRR2128" s="1"/>
      <c r="JRS2128" s="1"/>
      <c r="JRT2128" s="1"/>
      <c r="JRU2128" s="1"/>
      <c r="JRV2128" s="1"/>
      <c r="JRW2128" s="1"/>
      <c r="JRX2128" s="1"/>
      <c r="JRY2128" s="1"/>
      <c r="JRZ2128" s="1"/>
      <c r="JSA2128" s="1"/>
      <c r="JSB2128" s="1"/>
      <c r="JSC2128" s="1"/>
      <c r="JSD2128" s="1"/>
      <c r="JSE2128" s="1"/>
      <c r="JSF2128" s="1"/>
      <c r="JSG2128" s="1"/>
      <c r="JSH2128" s="1"/>
      <c r="JSI2128" s="1"/>
      <c r="JSJ2128" s="1"/>
      <c r="JSK2128" s="1"/>
      <c r="JSL2128" s="1"/>
      <c r="JSM2128" s="1"/>
      <c r="JSN2128" s="1"/>
      <c r="JSO2128" s="1"/>
      <c r="JSP2128" s="1"/>
      <c r="JSQ2128" s="1"/>
      <c r="JSR2128" s="1"/>
      <c r="JSS2128" s="1"/>
      <c r="JST2128" s="1"/>
      <c r="JSU2128" s="1"/>
      <c r="JSV2128" s="1"/>
      <c r="JSW2128" s="1"/>
      <c r="JSX2128" s="1"/>
      <c r="JSY2128" s="1"/>
      <c r="JSZ2128" s="1"/>
      <c r="JTA2128" s="1"/>
      <c r="JTB2128" s="1"/>
      <c r="JTC2128" s="1"/>
      <c r="JTD2128" s="1"/>
      <c r="JTE2128" s="1"/>
      <c r="JTF2128" s="1"/>
      <c r="JTG2128" s="1"/>
      <c r="JTH2128" s="1"/>
      <c r="JTI2128" s="1"/>
      <c r="JTJ2128" s="1"/>
      <c r="JTK2128" s="1"/>
      <c r="JTL2128" s="1"/>
      <c r="JTM2128" s="1"/>
      <c r="JTN2128" s="1"/>
      <c r="JTO2128" s="1"/>
      <c r="JTP2128" s="1"/>
      <c r="JTQ2128" s="1"/>
      <c r="JTR2128" s="1"/>
      <c r="JTS2128" s="1"/>
      <c r="JTT2128" s="1"/>
      <c r="JTU2128" s="1"/>
      <c r="JTV2128" s="1"/>
      <c r="JTW2128" s="1"/>
      <c r="JTX2128" s="1"/>
      <c r="JTY2128" s="1"/>
      <c r="JTZ2128" s="1"/>
      <c r="JUA2128" s="1"/>
      <c r="JUB2128" s="1"/>
      <c r="JUC2128" s="1"/>
      <c r="JUD2128" s="1"/>
      <c r="JUE2128" s="1"/>
      <c r="JUF2128" s="1"/>
      <c r="JUG2128" s="1"/>
      <c r="JUH2128" s="1"/>
      <c r="JUI2128" s="1"/>
      <c r="JUJ2128" s="1"/>
      <c r="JUK2128" s="1"/>
      <c r="JUL2128" s="1"/>
      <c r="JUM2128" s="1"/>
      <c r="JUN2128" s="1"/>
      <c r="JUO2128" s="1"/>
      <c r="JUP2128" s="1"/>
      <c r="JUQ2128" s="1"/>
      <c r="JUR2128" s="1"/>
      <c r="JUS2128" s="1"/>
      <c r="JUT2128" s="1"/>
      <c r="JUU2128" s="1"/>
      <c r="JUV2128" s="1"/>
      <c r="JUW2128" s="1"/>
      <c r="JUX2128" s="1"/>
      <c r="JUY2128" s="1"/>
      <c r="JUZ2128" s="1"/>
      <c r="JVA2128" s="1"/>
      <c r="JVB2128" s="1"/>
      <c r="JVC2128" s="1"/>
      <c r="JVD2128" s="1"/>
      <c r="JVE2128" s="1"/>
      <c r="JVF2128" s="1"/>
      <c r="JVG2128" s="1"/>
      <c r="JVH2128" s="1"/>
      <c r="JVI2128" s="1"/>
      <c r="JVJ2128" s="1"/>
      <c r="JVK2128" s="1"/>
      <c r="JVL2128" s="1"/>
      <c r="JVM2128" s="1"/>
      <c r="JVN2128" s="1"/>
      <c r="JVO2128" s="1"/>
      <c r="JVP2128" s="1"/>
      <c r="JVQ2128" s="1"/>
      <c r="JVR2128" s="1"/>
      <c r="JVS2128" s="1"/>
      <c r="JVT2128" s="1"/>
      <c r="JVU2128" s="1"/>
      <c r="JVV2128" s="1"/>
      <c r="JVW2128" s="1"/>
      <c r="JVX2128" s="1"/>
      <c r="JVY2128" s="1"/>
      <c r="JVZ2128" s="1"/>
      <c r="JWA2128" s="1"/>
      <c r="JWB2128" s="1"/>
      <c r="JWC2128" s="1"/>
      <c r="JWD2128" s="1"/>
      <c r="JWE2128" s="1"/>
      <c r="JWF2128" s="1"/>
      <c r="JWG2128" s="1"/>
      <c r="JWH2128" s="1"/>
      <c r="JWI2128" s="1"/>
      <c r="JWJ2128" s="1"/>
      <c r="JWK2128" s="1"/>
      <c r="JWL2128" s="1"/>
      <c r="JWM2128" s="1"/>
      <c r="JWN2128" s="1"/>
      <c r="JWO2128" s="1"/>
      <c r="JWP2128" s="1"/>
      <c r="JWQ2128" s="1"/>
      <c r="JWR2128" s="1"/>
      <c r="JWS2128" s="1"/>
      <c r="JWT2128" s="1"/>
      <c r="JWU2128" s="1"/>
      <c r="JWV2128" s="1"/>
      <c r="JWW2128" s="1"/>
      <c r="JWX2128" s="1"/>
      <c r="JWY2128" s="1"/>
      <c r="JWZ2128" s="1"/>
      <c r="JXA2128" s="1"/>
      <c r="JXB2128" s="1"/>
      <c r="JXC2128" s="1"/>
      <c r="JXD2128" s="1"/>
      <c r="JXE2128" s="1"/>
      <c r="JXF2128" s="1"/>
      <c r="JXG2128" s="1"/>
      <c r="JXH2128" s="1"/>
      <c r="JXI2128" s="1"/>
      <c r="JXJ2128" s="1"/>
      <c r="JXK2128" s="1"/>
      <c r="JXL2128" s="1"/>
      <c r="JXM2128" s="1"/>
      <c r="JXN2128" s="1"/>
      <c r="JXO2128" s="1"/>
      <c r="JXP2128" s="1"/>
      <c r="JXQ2128" s="1"/>
      <c r="JXR2128" s="1"/>
      <c r="JXS2128" s="1"/>
      <c r="JXT2128" s="1"/>
      <c r="JXU2128" s="1"/>
      <c r="JXV2128" s="1"/>
      <c r="JXW2128" s="1"/>
      <c r="JXX2128" s="1"/>
      <c r="JXY2128" s="1"/>
      <c r="JXZ2128" s="1"/>
      <c r="JYA2128" s="1"/>
      <c r="JYB2128" s="1"/>
      <c r="JYC2128" s="1"/>
      <c r="JYD2128" s="1"/>
      <c r="JYE2128" s="1"/>
      <c r="JYF2128" s="1"/>
      <c r="JYG2128" s="1"/>
      <c r="JYH2128" s="1"/>
      <c r="JYI2128" s="1"/>
      <c r="JYJ2128" s="1"/>
      <c r="JYK2128" s="1"/>
      <c r="JYL2128" s="1"/>
      <c r="JYM2128" s="1"/>
      <c r="JYN2128" s="1"/>
      <c r="JYO2128" s="1"/>
      <c r="JYP2128" s="1"/>
      <c r="JYQ2128" s="1"/>
      <c r="JYR2128" s="1"/>
      <c r="JYS2128" s="1"/>
      <c r="JYT2128" s="1"/>
      <c r="JYU2128" s="1"/>
      <c r="JYV2128" s="1"/>
      <c r="JYW2128" s="1"/>
      <c r="JYX2128" s="1"/>
      <c r="JYY2128" s="1"/>
      <c r="JYZ2128" s="1"/>
      <c r="JZA2128" s="1"/>
      <c r="JZB2128" s="1"/>
      <c r="JZC2128" s="1"/>
      <c r="JZD2128" s="1"/>
      <c r="JZE2128" s="1"/>
      <c r="JZF2128" s="1"/>
      <c r="JZG2128" s="1"/>
      <c r="JZH2128" s="1"/>
      <c r="JZI2128" s="1"/>
      <c r="JZJ2128" s="1"/>
      <c r="JZK2128" s="1"/>
      <c r="JZL2128" s="1"/>
      <c r="JZM2128" s="1"/>
      <c r="JZN2128" s="1"/>
      <c r="JZO2128" s="1"/>
      <c r="JZP2128" s="1"/>
      <c r="JZQ2128" s="1"/>
      <c r="JZR2128" s="1"/>
      <c r="JZS2128" s="1"/>
      <c r="JZT2128" s="1"/>
      <c r="JZU2128" s="1"/>
      <c r="JZV2128" s="1"/>
      <c r="JZW2128" s="1"/>
      <c r="JZX2128" s="1"/>
      <c r="JZY2128" s="1"/>
      <c r="JZZ2128" s="1"/>
      <c r="KAA2128" s="1"/>
      <c r="KAB2128" s="1"/>
      <c r="KAC2128" s="1"/>
      <c r="KAD2128" s="1"/>
      <c r="KAE2128" s="1"/>
      <c r="KAF2128" s="1"/>
      <c r="KAG2128" s="1"/>
      <c r="KAH2128" s="1"/>
      <c r="KAI2128" s="1"/>
      <c r="KAJ2128" s="1"/>
      <c r="KAK2128" s="1"/>
      <c r="KAL2128" s="1"/>
      <c r="KAM2128" s="1"/>
      <c r="KAN2128" s="1"/>
      <c r="KAO2128" s="1"/>
      <c r="KAP2128" s="1"/>
      <c r="KAQ2128" s="1"/>
      <c r="KAR2128" s="1"/>
      <c r="KAS2128" s="1"/>
      <c r="KAT2128" s="1"/>
      <c r="KAU2128" s="1"/>
      <c r="KAV2128" s="1"/>
      <c r="KAW2128" s="1"/>
      <c r="KAX2128" s="1"/>
      <c r="KAY2128" s="1"/>
      <c r="KAZ2128" s="1"/>
      <c r="KBA2128" s="1"/>
      <c r="KBB2128" s="1"/>
      <c r="KBC2128" s="1"/>
      <c r="KBD2128" s="1"/>
      <c r="KBE2128" s="1"/>
      <c r="KBF2128" s="1"/>
      <c r="KBG2128" s="1"/>
      <c r="KBH2128" s="1"/>
      <c r="KBI2128" s="1"/>
      <c r="KBJ2128" s="1"/>
      <c r="KBK2128" s="1"/>
      <c r="KBL2128" s="1"/>
      <c r="KBM2128" s="1"/>
      <c r="KBN2128" s="1"/>
      <c r="KBO2128" s="1"/>
      <c r="KBP2128" s="1"/>
      <c r="KBQ2128" s="1"/>
      <c r="KBR2128" s="1"/>
      <c r="KBS2128" s="1"/>
      <c r="KBT2128" s="1"/>
      <c r="KBU2128" s="1"/>
      <c r="KBV2128" s="1"/>
      <c r="KBW2128" s="1"/>
      <c r="KBX2128" s="1"/>
      <c r="KBY2128" s="1"/>
      <c r="KBZ2128" s="1"/>
      <c r="KCA2128" s="1"/>
      <c r="KCB2128" s="1"/>
      <c r="KCC2128" s="1"/>
      <c r="KCD2128" s="1"/>
      <c r="KCE2128" s="1"/>
      <c r="KCF2128" s="1"/>
      <c r="KCG2128" s="1"/>
      <c r="KCH2128" s="1"/>
      <c r="KCI2128" s="1"/>
      <c r="KCJ2128" s="1"/>
      <c r="KCK2128" s="1"/>
      <c r="KCL2128" s="1"/>
      <c r="KCM2128" s="1"/>
      <c r="KCN2128" s="1"/>
      <c r="KCO2128" s="1"/>
      <c r="KCP2128" s="1"/>
      <c r="KCQ2128" s="1"/>
      <c r="KCR2128" s="1"/>
      <c r="KCS2128" s="1"/>
      <c r="KCT2128" s="1"/>
      <c r="KCU2128" s="1"/>
      <c r="KCV2128" s="1"/>
      <c r="KCW2128" s="1"/>
      <c r="KCX2128" s="1"/>
      <c r="KCY2128" s="1"/>
      <c r="KCZ2128" s="1"/>
      <c r="KDA2128" s="1"/>
      <c r="KDB2128" s="1"/>
      <c r="KDC2128" s="1"/>
      <c r="KDD2128" s="1"/>
      <c r="KDE2128" s="1"/>
      <c r="KDF2128" s="1"/>
      <c r="KDG2128" s="1"/>
      <c r="KDH2128" s="1"/>
      <c r="KDI2128" s="1"/>
      <c r="KDJ2128" s="1"/>
      <c r="KDK2128" s="1"/>
      <c r="KDL2128" s="1"/>
      <c r="KDM2128" s="1"/>
      <c r="KDN2128" s="1"/>
      <c r="KDO2128" s="1"/>
      <c r="KDP2128" s="1"/>
      <c r="KDQ2128" s="1"/>
      <c r="KDR2128" s="1"/>
      <c r="KDS2128" s="1"/>
      <c r="KDT2128" s="1"/>
      <c r="KDU2128" s="1"/>
      <c r="KDV2128" s="1"/>
      <c r="KDW2128" s="1"/>
      <c r="KDX2128" s="1"/>
      <c r="KDY2128" s="1"/>
      <c r="KDZ2128" s="1"/>
      <c r="KEA2128" s="1"/>
      <c r="KEB2128" s="1"/>
      <c r="KEC2128" s="1"/>
      <c r="KED2128" s="1"/>
      <c r="KEE2128" s="1"/>
      <c r="KEF2128" s="1"/>
      <c r="KEG2128" s="1"/>
      <c r="KEH2128" s="1"/>
      <c r="KEI2128" s="1"/>
      <c r="KEJ2128" s="1"/>
      <c r="KEK2128" s="1"/>
      <c r="KEL2128" s="1"/>
      <c r="KEM2128" s="1"/>
      <c r="KEN2128" s="1"/>
      <c r="KEO2128" s="1"/>
      <c r="KEP2128" s="1"/>
      <c r="KEQ2128" s="1"/>
      <c r="KER2128" s="1"/>
      <c r="KES2128" s="1"/>
      <c r="KET2128" s="1"/>
      <c r="KEU2128" s="1"/>
      <c r="KEV2128" s="1"/>
      <c r="KEW2128" s="1"/>
      <c r="KEX2128" s="1"/>
      <c r="KEY2128" s="1"/>
      <c r="KEZ2128" s="1"/>
      <c r="KFA2128" s="1"/>
      <c r="KFB2128" s="1"/>
      <c r="KFC2128" s="1"/>
      <c r="KFD2128" s="1"/>
      <c r="KFE2128" s="1"/>
      <c r="KFF2128" s="1"/>
      <c r="KFG2128" s="1"/>
      <c r="KFH2128" s="1"/>
      <c r="KFI2128" s="1"/>
      <c r="KFJ2128" s="1"/>
      <c r="KFK2128" s="1"/>
      <c r="KFL2128" s="1"/>
      <c r="KFM2128" s="1"/>
      <c r="KFN2128" s="1"/>
      <c r="KFO2128" s="1"/>
      <c r="KFP2128" s="1"/>
      <c r="KFQ2128" s="1"/>
      <c r="KFR2128" s="1"/>
      <c r="KFS2128" s="1"/>
      <c r="KFT2128" s="1"/>
      <c r="KFU2128" s="1"/>
      <c r="KFV2128" s="1"/>
      <c r="KFW2128" s="1"/>
      <c r="KFX2128" s="1"/>
      <c r="KFY2128" s="1"/>
      <c r="KFZ2128" s="1"/>
      <c r="KGA2128" s="1"/>
      <c r="KGB2128" s="1"/>
      <c r="KGC2128" s="1"/>
      <c r="KGD2128" s="1"/>
      <c r="KGE2128" s="1"/>
      <c r="KGF2128" s="1"/>
      <c r="KGG2128" s="1"/>
      <c r="KGH2128" s="1"/>
      <c r="KGI2128" s="1"/>
      <c r="KGJ2128" s="1"/>
      <c r="KGK2128" s="1"/>
      <c r="KGL2128" s="1"/>
      <c r="KGM2128" s="1"/>
      <c r="KGN2128" s="1"/>
      <c r="KGO2128" s="1"/>
      <c r="KGP2128" s="1"/>
      <c r="KGQ2128" s="1"/>
      <c r="KGR2128" s="1"/>
      <c r="KGS2128" s="1"/>
      <c r="KGT2128" s="1"/>
      <c r="KGU2128" s="1"/>
      <c r="KGV2128" s="1"/>
      <c r="KGW2128" s="1"/>
      <c r="KGX2128" s="1"/>
      <c r="KGY2128" s="1"/>
      <c r="KGZ2128" s="1"/>
      <c r="KHA2128" s="1"/>
      <c r="KHB2128" s="1"/>
      <c r="KHC2128" s="1"/>
      <c r="KHD2128" s="1"/>
      <c r="KHE2128" s="1"/>
      <c r="KHF2128" s="1"/>
      <c r="KHG2128" s="1"/>
      <c r="KHH2128" s="1"/>
      <c r="KHI2128" s="1"/>
      <c r="KHJ2128" s="1"/>
      <c r="KHK2128" s="1"/>
      <c r="KHL2128" s="1"/>
      <c r="KHM2128" s="1"/>
      <c r="KHN2128" s="1"/>
      <c r="KHO2128" s="1"/>
      <c r="KHP2128" s="1"/>
      <c r="KHQ2128" s="1"/>
      <c r="KHR2128" s="1"/>
      <c r="KHS2128" s="1"/>
      <c r="KHT2128" s="1"/>
      <c r="KHU2128" s="1"/>
      <c r="KHV2128" s="1"/>
      <c r="KHW2128" s="1"/>
      <c r="KHX2128" s="1"/>
      <c r="KHY2128" s="1"/>
      <c r="KHZ2128" s="1"/>
      <c r="KIA2128" s="1"/>
      <c r="KIB2128" s="1"/>
      <c r="KIC2128" s="1"/>
      <c r="KID2128" s="1"/>
      <c r="KIE2128" s="1"/>
      <c r="KIF2128" s="1"/>
      <c r="KIG2128" s="1"/>
      <c r="KIH2128" s="1"/>
      <c r="KII2128" s="1"/>
      <c r="KIJ2128" s="1"/>
      <c r="KIK2128" s="1"/>
      <c r="KIL2128" s="1"/>
      <c r="KIM2128" s="1"/>
      <c r="KIN2128" s="1"/>
      <c r="KIO2128" s="1"/>
      <c r="KIP2128" s="1"/>
      <c r="KIQ2128" s="1"/>
      <c r="KIR2128" s="1"/>
      <c r="KIS2128" s="1"/>
      <c r="KIT2128" s="1"/>
      <c r="KIU2128" s="1"/>
      <c r="KIV2128" s="1"/>
      <c r="KIW2128" s="1"/>
      <c r="KIX2128" s="1"/>
      <c r="KIY2128" s="1"/>
      <c r="KIZ2128" s="1"/>
      <c r="KJA2128" s="1"/>
      <c r="KJB2128" s="1"/>
      <c r="KJC2128" s="1"/>
      <c r="KJD2128" s="1"/>
      <c r="KJE2128" s="1"/>
      <c r="KJF2128" s="1"/>
      <c r="KJG2128" s="1"/>
      <c r="KJH2128" s="1"/>
      <c r="KJI2128" s="1"/>
      <c r="KJJ2128" s="1"/>
      <c r="KJK2128" s="1"/>
      <c r="KJL2128" s="1"/>
      <c r="KJM2128" s="1"/>
      <c r="KJN2128" s="1"/>
      <c r="KJO2128" s="1"/>
      <c r="KJP2128" s="1"/>
      <c r="KJQ2128" s="1"/>
      <c r="KJR2128" s="1"/>
      <c r="KJS2128" s="1"/>
      <c r="KJT2128" s="1"/>
      <c r="KJU2128" s="1"/>
      <c r="KJV2128" s="1"/>
      <c r="KJW2128" s="1"/>
      <c r="KJX2128" s="1"/>
      <c r="KJY2128" s="1"/>
      <c r="KJZ2128" s="1"/>
      <c r="KKA2128" s="1"/>
      <c r="KKB2128" s="1"/>
      <c r="KKC2128" s="1"/>
      <c r="KKD2128" s="1"/>
      <c r="KKE2128" s="1"/>
      <c r="KKF2128" s="1"/>
      <c r="KKG2128" s="1"/>
      <c r="KKH2128" s="1"/>
      <c r="KKI2128" s="1"/>
      <c r="KKJ2128" s="1"/>
      <c r="KKK2128" s="1"/>
      <c r="KKL2128" s="1"/>
      <c r="KKM2128" s="1"/>
      <c r="KKN2128" s="1"/>
      <c r="KKO2128" s="1"/>
      <c r="KKP2128" s="1"/>
      <c r="KKQ2128" s="1"/>
      <c r="KKR2128" s="1"/>
      <c r="KKS2128" s="1"/>
      <c r="KKT2128" s="1"/>
      <c r="KKU2128" s="1"/>
      <c r="KKV2128" s="1"/>
      <c r="KKW2128" s="1"/>
      <c r="KKX2128" s="1"/>
      <c r="KKY2128" s="1"/>
      <c r="KKZ2128" s="1"/>
      <c r="KLA2128" s="1"/>
      <c r="KLB2128" s="1"/>
      <c r="KLC2128" s="1"/>
      <c r="KLD2128" s="1"/>
      <c r="KLE2128" s="1"/>
      <c r="KLF2128" s="1"/>
      <c r="KLG2128" s="1"/>
      <c r="KLH2128" s="1"/>
      <c r="KLI2128" s="1"/>
      <c r="KLJ2128" s="1"/>
      <c r="KLK2128" s="1"/>
      <c r="KLL2128" s="1"/>
      <c r="KLM2128" s="1"/>
      <c r="KLN2128" s="1"/>
      <c r="KLO2128" s="1"/>
      <c r="KLP2128" s="1"/>
      <c r="KLQ2128" s="1"/>
      <c r="KLR2128" s="1"/>
      <c r="KLS2128" s="1"/>
      <c r="KLT2128" s="1"/>
      <c r="KLU2128" s="1"/>
      <c r="KLV2128" s="1"/>
      <c r="KLW2128" s="1"/>
      <c r="KLX2128" s="1"/>
      <c r="KLY2128" s="1"/>
      <c r="KLZ2128" s="1"/>
      <c r="KMA2128" s="1"/>
      <c r="KMB2128" s="1"/>
      <c r="KMC2128" s="1"/>
      <c r="KMD2128" s="1"/>
      <c r="KME2128" s="1"/>
      <c r="KMF2128" s="1"/>
      <c r="KMG2128" s="1"/>
      <c r="KMH2128" s="1"/>
      <c r="KMI2128" s="1"/>
      <c r="KMJ2128" s="1"/>
      <c r="KMK2128" s="1"/>
      <c r="KML2128" s="1"/>
      <c r="KMM2128" s="1"/>
      <c r="KMN2128" s="1"/>
      <c r="KMO2128" s="1"/>
      <c r="KMP2128" s="1"/>
      <c r="KMQ2128" s="1"/>
      <c r="KMR2128" s="1"/>
      <c r="KMS2128" s="1"/>
      <c r="KMT2128" s="1"/>
      <c r="KMU2128" s="1"/>
      <c r="KMV2128" s="1"/>
      <c r="KMW2128" s="1"/>
      <c r="KMX2128" s="1"/>
      <c r="KMY2128" s="1"/>
      <c r="KMZ2128" s="1"/>
      <c r="KNA2128" s="1"/>
      <c r="KNB2128" s="1"/>
      <c r="KNC2128" s="1"/>
      <c r="KND2128" s="1"/>
      <c r="KNE2128" s="1"/>
      <c r="KNF2128" s="1"/>
      <c r="KNG2128" s="1"/>
      <c r="KNH2128" s="1"/>
      <c r="KNI2128" s="1"/>
      <c r="KNJ2128" s="1"/>
      <c r="KNK2128" s="1"/>
      <c r="KNL2128" s="1"/>
      <c r="KNM2128" s="1"/>
      <c r="KNN2128" s="1"/>
      <c r="KNO2128" s="1"/>
      <c r="KNP2128" s="1"/>
      <c r="KNQ2128" s="1"/>
      <c r="KNR2128" s="1"/>
      <c r="KNS2128" s="1"/>
      <c r="KNT2128" s="1"/>
      <c r="KNU2128" s="1"/>
      <c r="KNV2128" s="1"/>
      <c r="KNW2128" s="1"/>
      <c r="KNX2128" s="1"/>
      <c r="KNY2128" s="1"/>
      <c r="KNZ2128" s="1"/>
      <c r="KOA2128" s="1"/>
      <c r="KOB2128" s="1"/>
      <c r="KOC2128" s="1"/>
      <c r="KOD2128" s="1"/>
      <c r="KOE2128" s="1"/>
      <c r="KOF2128" s="1"/>
      <c r="KOG2128" s="1"/>
      <c r="KOH2128" s="1"/>
      <c r="KOI2128" s="1"/>
      <c r="KOJ2128" s="1"/>
      <c r="KOK2128" s="1"/>
      <c r="KOL2128" s="1"/>
      <c r="KOM2128" s="1"/>
      <c r="KON2128" s="1"/>
      <c r="KOO2128" s="1"/>
      <c r="KOP2128" s="1"/>
      <c r="KOQ2128" s="1"/>
      <c r="KOR2128" s="1"/>
      <c r="KOS2128" s="1"/>
      <c r="KOT2128" s="1"/>
      <c r="KOU2128" s="1"/>
      <c r="KOV2128" s="1"/>
      <c r="KOW2128" s="1"/>
      <c r="KOX2128" s="1"/>
      <c r="KOY2128" s="1"/>
      <c r="KOZ2128" s="1"/>
      <c r="KPA2128" s="1"/>
      <c r="KPB2128" s="1"/>
      <c r="KPC2128" s="1"/>
      <c r="KPD2128" s="1"/>
      <c r="KPE2128" s="1"/>
      <c r="KPF2128" s="1"/>
      <c r="KPG2128" s="1"/>
      <c r="KPH2128" s="1"/>
      <c r="KPI2128" s="1"/>
      <c r="KPJ2128" s="1"/>
      <c r="KPK2128" s="1"/>
      <c r="KPL2128" s="1"/>
      <c r="KPM2128" s="1"/>
      <c r="KPN2128" s="1"/>
      <c r="KPO2128" s="1"/>
      <c r="KPP2128" s="1"/>
      <c r="KPQ2128" s="1"/>
      <c r="KPR2128" s="1"/>
      <c r="KPS2128" s="1"/>
      <c r="KPT2128" s="1"/>
      <c r="KPU2128" s="1"/>
      <c r="KPV2128" s="1"/>
      <c r="KPW2128" s="1"/>
      <c r="KPX2128" s="1"/>
      <c r="KPY2128" s="1"/>
      <c r="KPZ2128" s="1"/>
      <c r="KQA2128" s="1"/>
      <c r="KQB2128" s="1"/>
      <c r="KQC2128" s="1"/>
      <c r="KQD2128" s="1"/>
      <c r="KQE2128" s="1"/>
      <c r="KQF2128" s="1"/>
      <c r="KQG2128" s="1"/>
      <c r="KQH2128" s="1"/>
      <c r="KQI2128" s="1"/>
      <c r="KQJ2128" s="1"/>
      <c r="KQK2128" s="1"/>
      <c r="KQL2128" s="1"/>
      <c r="KQM2128" s="1"/>
      <c r="KQN2128" s="1"/>
      <c r="KQO2128" s="1"/>
      <c r="KQP2128" s="1"/>
      <c r="KQQ2128" s="1"/>
      <c r="KQR2128" s="1"/>
      <c r="KQS2128" s="1"/>
      <c r="KQT2128" s="1"/>
      <c r="KQU2128" s="1"/>
      <c r="KQV2128" s="1"/>
      <c r="KQW2128" s="1"/>
      <c r="KQX2128" s="1"/>
      <c r="KQY2128" s="1"/>
      <c r="KQZ2128" s="1"/>
      <c r="KRA2128" s="1"/>
      <c r="KRB2128" s="1"/>
      <c r="KRC2128" s="1"/>
      <c r="KRD2128" s="1"/>
      <c r="KRE2128" s="1"/>
      <c r="KRF2128" s="1"/>
      <c r="KRG2128" s="1"/>
      <c r="KRH2128" s="1"/>
      <c r="KRI2128" s="1"/>
      <c r="KRJ2128" s="1"/>
      <c r="KRK2128" s="1"/>
      <c r="KRL2128" s="1"/>
      <c r="KRM2128" s="1"/>
      <c r="KRN2128" s="1"/>
      <c r="KRO2128" s="1"/>
      <c r="KRP2128" s="1"/>
      <c r="KRQ2128" s="1"/>
      <c r="KRR2128" s="1"/>
      <c r="KRS2128" s="1"/>
      <c r="KRT2128" s="1"/>
      <c r="KRU2128" s="1"/>
      <c r="KRV2128" s="1"/>
      <c r="KRW2128" s="1"/>
      <c r="KRX2128" s="1"/>
      <c r="KRY2128" s="1"/>
      <c r="KRZ2128" s="1"/>
      <c r="KSA2128" s="1"/>
      <c r="KSB2128" s="1"/>
      <c r="KSC2128" s="1"/>
      <c r="KSD2128" s="1"/>
      <c r="KSE2128" s="1"/>
      <c r="KSF2128" s="1"/>
      <c r="KSG2128" s="1"/>
      <c r="KSH2128" s="1"/>
      <c r="KSI2128" s="1"/>
      <c r="KSJ2128" s="1"/>
      <c r="KSK2128" s="1"/>
      <c r="KSL2128" s="1"/>
      <c r="KSM2128" s="1"/>
      <c r="KSN2128" s="1"/>
      <c r="KSO2128" s="1"/>
      <c r="KSP2128" s="1"/>
      <c r="KSQ2128" s="1"/>
      <c r="KSR2128" s="1"/>
      <c r="KSS2128" s="1"/>
      <c r="KST2128" s="1"/>
      <c r="KSU2128" s="1"/>
      <c r="KSV2128" s="1"/>
      <c r="KSW2128" s="1"/>
      <c r="KSX2128" s="1"/>
      <c r="KSY2128" s="1"/>
      <c r="KSZ2128" s="1"/>
      <c r="KTA2128" s="1"/>
      <c r="KTB2128" s="1"/>
      <c r="KTC2128" s="1"/>
      <c r="KTD2128" s="1"/>
      <c r="KTE2128" s="1"/>
      <c r="KTF2128" s="1"/>
      <c r="KTG2128" s="1"/>
      <c r="KTH2128" s="1"/>
      <c r="KTI2128" s="1"/>
      <c r="KTJ2128" s="1"/>
      <c r="KTK2128" s="1"/>
      <c r="KTL2128" s="1"/>
      <c r="KTM2128" s="1"/>
      <c r="KTN2128" s="1"/>
      <c r="KTO2128" s="1"/>
      <c r="KTP2128" s="1"/>
      <c r="KTQ2128" s="1"/>
      <c r="KTR2128" s="1"/>
      <c r="KTS2128" s="1"/>
      <c r="KTT2128" s="1"/>
      <c r="KTU2128" s="1"/>
      <c r="KTV2128" s="1"/>
      <c r="KTW2128" s="1"/>
      <c r="KTX2128" s="1"/>
      <c r="KTY2128" s="1"/>
      <c r="KTZ2128" s="1"/>
      <c r="KUA2128" s="1"/>
      <c r="KUB2128" s="1"/>
      <c r="KUC2128" s="1"/>
      <c r="KUD2128" s="1"/>
      <c r="KUE2128" s="1"/>
      <c r="KUF2128" s="1"/>
      <c r="KUG2128" s="1"/>
      <c r="KUH2128" s="1"/>
      <c r="KUI2128" s="1"/>
      <c r="KUJ2128" s="1"/>
      <c r="KUK2128" s="1"/>
      <c r="KUL2128" s="1"/>
      <c r="KUM2128" s="1"/>
      <c r="KUN2128" s="1"/>
      <c r="KUO2128" s="1"/>
      <c r="KUP2128" s="1"/>
      <c r="KUQ2128" s="1"/>
      <c r="KUR2128" s="1"/>
      <c r="KUS2128" s="1"/>
      <c r="KUT2128" s="1"/>
      <c r="KUU2128" s="1"/>
      <c r="KUV2128" s="1"/>
      <c r="KUW2128" s="1"/>
      <c r="KUX2128" s="1"/>
      <c r="KUY2128" s="1"/>
      <c r="KUZ2128" s="1"/>
      <c r="KVA2128" s="1"/>
      <c r="KVB2128" s="1"/>
      <c r="KVC2128" s="1"/>
      <c r="KVD2128" s="1"/>
      <c r="KVE2128" s="1"/>
      <c r="KVF2128" s="1"/>
      <c r="KVG2128" s="1"/>
      <c r="KVH2128" s="1"/>
      <c r="KVI2128" s="1"/>
      <c r="KVJ2128" s="1"/>
      <c r="KVK2128" s="1"/>
      <c r="KVL2128" s="1"/>
      <c r="KVM2128" s="1"/>
      <c r="KVN2128" s="1"/>
      <c r="KVO2128" s="1"/>
      <c r="KVP2128" s="1"/>
      <c r="KVQ2128" s="1"/>
      <c r="KVR2128" s="1"/>
      <c r="KVS2128" s="1"/>
      <c r="KVT2128" s="1"/>
      <c r="KVU2128" s="1"/>
      <c r="KVV2128" s="1"/>
      <c r="KVW2128" s="1"/>
      <c r="KVX2128" s="1"/>
      <c r="KVY2128" s="1"/>
      <c r="KVZ2128" s="1"/>
      <c r="KWA2128" s="1"/>
      <c r="KWB2128" s="1"/>
      <c r="KWC2128" s="1"/>
      <c r="KWD2128" s="1"/>
      <c r="KWE2128" s="1"/>
      <c r="KWF2128" s="1"/>
      <c r="KWG2128" s="1"/>
      <c r="KWH2128" s="1"/>
      <c r="KWI2128" s="1"/>
      <c r="KWJ2128" s="1"/>
      <c r="KWK2128" s="1"/>
      <c r="KWL2128" s="1"/>
      <c r="KWM2128" s="1"/>
      <c r="KWN2128" s="1"/>
      <c r="KWO2128" s="1"/>
      <c r="KWP2128" s="1"/>
      <c r="KWQ2128" s="1"/>
      <c r="KWR2128" s="1"/>
      <c r="KWS2128" s="1"/>
      <c r="KWT2128" s="1"/>
      <c r="KWU2128" s="1"/>
      <c r="KWV2128" s="1"/>
      <c r="KWW2128" s="1"/>
      <c r="KWX2128" s="1"/>
      <c r="KWY2128" s="1"/>
      <c r="KWZ2128" s="1"/>
      <c r="KXA2128" s="1"/>
      <c r="KXB2128" s="1"/>
      <c r="KXC2128" s="1"/>
      <c r="KXD2128" s="1"/>
      <c r="KXE2128" s="1"/>
      <c r="KXF2128" s="1"/>
      <c r="KXG2128" s="1"/>
      <c r="KXH2128" s="1"/>
      <c r="KXI2128" s="1"/>
      <c r="KXJ2128" s="1"/>
      <c r="KXK2128" s="1"/>
      <c r="KXL2128" s="1"/>
      <c r="KXM2128" s="1"/>
      <c r="KXN2128" s="1"/>
      <c r="KXO2128" s="1"/>
      <c r="KXP2128" s="1"/>
      <c r="KXQ2128" s="1"/>
      <c r="KXR2128" s="1"/>
      <c r="KXS2128" s="1"/>
      <c r="KXT2128" s="1"/>
      <c r="KXU2128" s="1"/>
      <c r="KXV2128" s="1"/>
      <c r="KXW2128" s="1"/>
      <c r="KXX2128" s="1"/>
      <c r="KXY2128" s="1"/>
      <c r="KXZ2128" s="1"/>
      <c r="KYA2128" s="1"/>
      <c r="KYB2128" s="1"/>
      <c r="KYC2128" s="1"/>
      <c r="KYD2128" s="1"/>
      <c r="KYE2128" s="1"/>
      <c r="KYF2128" s="1"/>
      <c r="KYG2128" s="1"/>
      <c r="KYH2128" s="1"/>
      <c r="KYI2128" s="1"/>
      <c r="KYJ2128" s="1"/>
      <c r="KYK2128" s="1"/>
      <c r="KYL2128" s="1"/>
      <c r="KYM2128" s="1"/>
      <c r="KYN2128" s="1"/>
      <c r="KYO2128" s="1"/>
      <c r="KYP2128" s="1"/>
      <c r="KYQ2128" s="1"/>
      <c r="KYR2128" s="1"/>
      <c r="KYS2128" s="1"/>
      <c r="KYT2128" s="1"/>
      <c r="KYU2128" s="1"/>
      <c r="KYV2128" s="1"/>
      <c r="KYW2128" s="1"/>
      <c r="KYX2128" s="1"/>
      <c r="KYY2128" s="1"/>
      <c r="KYZ2128" s="1"/>
      <c r="KZA2128" s="1"/>
      <c r="KZB2128" s="1"/>
      <c r="KZC2128" s="1"/>
      <c r="KZD2128" s="1"/>
      <c r="KZE2128" s="1"/>
      <c r="KZF2128" s="1"/>
      <c r="KZG2128" s="1"/>
      <c r="KZH2128" s="1"/>
      <c r="KZI2128" s="1"/>
      <c r="KZJ2128" s="1"/>
      <c r="KZK2128" s="1"/>
      <c r="KZL2128" s="1"/>
      <c r="KZM2128" s="1"/>
      <c r="KZN2128" s="1"/>
      <c r="KZO2128" s="1"/>
      <c r="KZP2128" s="1"/>
      <c r="KZQ2128" s="1"/>
      <c r="KZR2128" s="1"/>
      <c r="KZS2128" s="1"/>
      <c r="KZT2128" s="1"/>
      <c r="KZU2128" s="1"/>
      <c r="KZV2128" s="1"/>
      <c r="KZW2128" s="1"/>
      <c r="KZX2128" s="1"/>
      <c r="KZY2128" s="1"/>
      <c r="KZZ2128" s="1"/>
      <c r="LAA2128" s="1"/>
      <c r="LAB2128" s="1"/>
      <c r="LAC2128" s="1"/>
      <c r="LAD2128" s="1"/>
      <c r="LAE2128" s="1"/>
      <c r="LAF2128" s="1"/>
      <c r="LAG2128" s="1"/>
      <c r="LAH2128" s="1"/>
      <c r="LAI2128" s="1"/>
      <c r="LAJ2128" s="1"/>
      <c r="LAK2128" s="1"/>
      <c r="LAL2128" s="1"/>
      <c r="LAM2128" s="1"/>
      <c r="LAN2128" s="1"/>
      <c r="LAO2128" s="1"/>
      <c r="LAP2128" s="1"/>
      <c r="LAQ2128" s="1"/>
      <c r="LAR2128" s="1"/>
      <c r="LAS2128" s="1"/>
      <c r="LAT2128" s="1"/>
      <c r="LAU2128" s="1"/>
      <c r="LAV2128" s="1"/>
      <c r="LAW2128" s="1"/>
      <c r="LAX2128" s="1"/>
      <c r="LAY2128" s="1"/>
      <c r="LAZ2128" s="1"/>
      <c r="LBA2128" s="1"/>
      <c r="LBB2128" s="1"/>
      <c r="LBC2128" s="1"/>
      <c r="LBD2128" s="1"/>
      <c r="LBE2128" s="1"/>
      <c r="LBF2128" s="1"/>
      <c r="LBG2128" s="1"/>
      <c r="LBH2128" s="1"/>
      <c r="LBI2128" s="1"/>
      <c r="LBJ2128" s="1"/>
      <c r="LBK2128" s="1"/>
      <c r="LBL2128" s="1"/>
      <c r="LBM2128" s="1"/>
      <c r="LBN2128" s="1"/>
      <c r="LBO2128" s="1"/>
      <c r="LBP2128" s="1"/>
      <c r="LBQ2128" s="1"/>
      <c r="LBR2128" s="1"/>
      <c r="LBS2128" s="1"/>
      <c r="LBT2128" s="1"/>
      <c r="LBU2128" s="1"/>
      <c r="LBV2128" s="1"/>
      <c r="LBW2128" s="1"/>
      <c r="LBX2128" s="1"/>
      <c r="LBY2128" s="1"/>
      <c r="LBZ2128" s="1"/>
      <c r="LCA2128" s="1"/>
      <c r="LCB2128" s="1"/>
      <c r="LCC2128" s="1"/>
      <c r="LCD2128" s="1"/>
      <c r="LCE2128" s="1"/>
      <c r="LCF2128" s="1"/>
      <c r="LCG2128" s="1"/>
      <c r="LCH2128" s="1"/>
      <c r="LCI2128" s="1"/>
      <c r="LCJ2128" s="1"/>
      <c r="LCK2128" s="1"/>
      <c r="LCL2128" s="1"/>
      <c r="LCM2128" s="1"/>
      <c r="LCN2128" s="1"/>
      <c r="LCO2128" s="1"/>
      <c r="LCP2128" s="1"/>
      <c r="LCQ2128" s="1"/>
      <c r="LCR2128" s="1"/>
      <c r="LCS2128" s="1"/>
      <c r="LCT2128" s="1"/>
      <c r="LCU2128" s="1"/>
      <c r="LCV2128" s="1"/>
      <c r="LCW2128" s="1"/>
      <c r="LCX2128" s="1"/>
      <c r="LCY2128" s="1"/>
      <c r="LCZ2128" s="1"/>
      <c r="LDA2128" s="1"/>
      <c r="LDB2128" s="1"/>
      <c r="LDC2128" s="1"/>
      <c r="LDD2128" s="1"/>
      <c r="LDE2128" s="1"/>
      <c r="LDF2128" s="1"/>
      <c r="LDG2128" s="1"/>
      <c r="LDH2128" s="1"/>
      <c r="LDI2128" s="1"/>
      <c r="LDJ2128" s="1"/>
      <c r="LDK2128" s="1"/>
      <c r="LDL2128" s="1"/>
      <c r="LDM2128" s="1"/>
      <c r="LDN2128" s="1"/>
      <c r="LDO2128" s="1"/>
      <c r="LDP2128" s="1"/>
      <c r="LDQ2128" s="1"/>
      <c r="LDR2128" s="1"/>
      <c r="LDS2128" s="1"/>
      <c r="LDT2128" s="1"/>
      <c r="LDU2128" s="1"/>
      <c r="LDV2128" s="1"/>
      <c r="LDW2128" s="1"/>
      <c r="LDX2128" s="1"/>
      <c r="LDY2128" s="1"/>
      <c r="LDZ2128" s="1"/>
      <c r="LEA2128" s="1"/>
      <c r="LEB2128" s="1"/>
      <c r="LEC2128" s="1"/>
      <c r="LED2128" s="1"/>
      <c r="LEE2128" s="1"/>
      <c r="LEF2128" s="1"/>
      <c r="LEG2128" s="1"/>
      <c r="LEH2128" s="1"/>
      <c r="LEI2128" s="1"/>
      <c r="LEJ2128" s="1"/>
      <c r="LEK2128" s="1"/>
      <c r="LEL2128" s="1"/>
      <c r="LEM2128" s="1"/>
      <c r="LEN2128" s="1"/>
      <c r="LEO2128" s="1"/>
      <c r="LEP2128" s="1"/>
      <c r="LEQ2128" s="1"/>
      <c r="LER2128" s="1"/>
      <c r="LES2128" s="1"/>
      <c r="LET2128" s="1"/>
      <c r="LEU2128" s="1"/>
      <c r="LEV2128" s="1"/>
      <c r="LEW2128" s="1"/>
      <c r="LEX2128" s="1"/>
      <c r="LEY2128" s="1"/>
      <c r="LEZ2128" s="1"/>
      <c r="LFA2128" s="1"/>
      <c r="LFB2128" s="1"/>
      <c r="LFC2128" s="1"/>
      <c r="LFD2128" s="1"/>
      <c r="LFE2128" s="1"/>
      <c r="LFF2128" s="1"/>
      <c r="LFG2128" s="1"/>
      <c r="LFH2128" s="1"/>
      <c r="LFI2128" s="1"/>
      <c r="LFJ2128" s="1"/>
      <c r="LFK2128" s="1"/>
      <c r="LFL2128" s="1"/>
      <c r="LFM2128" s="1"/>
      <c r="LFN2128" s="1"/>
      <c r="LFO2128" s="1"/>
      <c r="LFP2128" s="1"/>
      <c r="LFQ2128" s="1"/>
      <c r="LFR2128" s="1"/>
      <c r="LFS2128" s="1"/>
      <c r="LFT2128" s="1"/>
      <c r="LFU2128" s="1"/>
      <c r="LFV2128" s="1"/>
      <c r="LFW2128" s="1"/>
      <c r="LFX2128" s="1"/>
      <c r="LFY2128" s="1"/>
      <c r="LFZ2128" s="1"/>
      <c r="LGA2128" s="1"/>
      <c r="LGB2128" s="1"/>
      <c r="LGC2128" s="1"/>
      <c r="LGD2128" s="1"/>
      <c r="LGE2128" s="1"/>
      <c r="LGF2128" s="1"/>
      <c r="LGG2128" s="1"/>
      <c r="LGH2128" s="1"/>
      <c r="LGI2128" s="1"/>
      <c r="LGJ2128" s="1"/>
      <c r="LGK2128" s="1"/>
      <c r="LGL2128" s="1"/>
      <c r="LGM2128" s="1"/>
      <c r="LGN2128" s="1"/>
      <c r="LGO2128" s="1"/>
      <c r="LGP2128" s="1"/>
      <c r="LGQ2128" s="1"/>
      <c r="LGR2128" s="1"/>
      <c r="LGS2128" s="1"/>
      <c r="LGT2128" s="1"/>
      <c r="LGU2128" s="1"/>
      <c r="LGV2128" s="1"/>
      <c r="LGW2128" s="1"/>
      <c r="LGX2128" s="1"/>
      <c r="LGY2128" s="1"/>
      <c r="LGZ2128" s="1"/>
      <c r="LHA2128" s="1"/>
      <c r="LHB2128" s="1"/>
      <c r="LHC2128" s="1"/>
      <c r="LHD2128" s="1"/>
      <c r="LHE2128" s="1"/>
      <c r="LHF2128" s="1"/>
      <c r="LHG2128" s="1"/>
      <c r="LHH2128" s="1"/>
      <c r="LHI2128" s="1"/>
      <c r="LHJ2128" s="1"/>
      <c r="LHK2128" s="1"/>
      <c r="LHL2128" s="1"/>
      <c r="LHM2128" s="1"/>
      <c r="LHN2128" s="1"/>
      <c r="LHO2128" s="1"/>
      <c r="LHP2128" s="1"/>
      <c r="LHQ2128" s="1"/>
      <c r="LHR2128" s="1"/>
      <c r="LHS2128" s="1"/>
      <c r="LHT2128" s="1"/>
      <c r="LHU2128" s="1"/>
      <c r="LHV2128" s="1"/>
      <c r="LHW2128" s="1"/>
      <c r="LHX2128" s="1"/>
      <c r="LHY2128" s="1"/>
      <c r="LHZ2128" s="1"/>
      <c r="LIA2128" s="1"/>
      <c r="LIB2128" s="1"/>
      <c r="LIC2128" s="1"/>
      <c r="LID2128" s="1"/>
      <c r="LIE2128" s="1"/>
      <c r="LIF2128" s="1"/>
      <c r="LIG2128" s="1"/>
      <c r="LIH2128" s="1"/>
      <c r="LII2128" s="1"/>
      <c r="LIJ2128" s="1"/>
      <c r="LIK2128" s="1"/>
      <c r="LIL2128" s="1"/>
      <c r="LIM2128" s="1"/>
      <c r="LIN2128" s="1"/>
      <c r="LIO2128" s="1"/>
      <c r="LIP2128" s="1"/>
      <c r="LIQ2128" s="1"/>
      <c r="LIR2128" s="1"/>
      <c r="LIS2128" s="1"/>
      <c r="LIT2128" s="1"/>
      <c r="LIU2128" s="1"/>
      <c r="LIV2128" s="1"/>
      <c r="LIW2128" s="1"/>
      <c r="LIX2128" s="1"/>
      <c r="LIY2128" s="1"/>
      <c r="LIZ2128" s="1"/>
      <c r="LJA2128" s="1"/>
      <c r="LJB2128" s="1"/>
      <c r="LJC2128" s="1"/>
      <c r="LJD2128" s="1"/>
      <c r="LJE2128" s="1"/>
      <c r="LJF2128" s="1"/>
      <c r="LJG2128" s="1"/>
      <c r="LJH2128" s="1"/>
      <c r="LJI2128" s="1"/>
      <c r="LJJ2128" s="1"/>
      <c r="LJK2128" s="1"/>
      <c r="LJL2128" s="1"/>
      <c r="LJM2128" s="1"/>
      <c r="LJN2128" s="1"/>
      <c r="LJO2128" s="1"/>
      <c r="LJP2128" s="1"/>
      <c r="LJQ2128" s="1"/>
      <c r="LJR2128" s="1"/>
      <c r="LJS2128" s="1"/>
      <c r="LJT2128" s="1"/>
      <c r="LJU2128" s="1"/>
      <c r="LJV2128" s="1"/>
      <c r="LJW2128" s="1"/>
      <c r="LJX2128" s="1"/>
      <c r="LJY2128" s="1"/>
      <c r="LJZ2128" s="1"/>
      <c r="LKA2128" s="1"/>
      <c r="LKB2128" s="1"/>
      <c r="LKC2128" s="1"/>
      <c r="LKD2128" s="1"/>
      <c r="LKE2128" s="1"/>
      <c r="LKF2128" s="1"/>
      <c r="LKG2128" s="1"/>
      <c r="LKH2128" s="1"/>
      <c r="LKI2128" s="1"/>
      <c r="LKJ2128" s="1"/>
      <c r="LKK2128" s="1"/>
      <c r="LKL2128" s="1"/>
      <c r="LKM2128" s="1"/>
      <c r="LKN2128" s="1"/>
      <c r="LKO2128" s="1"/>
      <c r="LKP2128" s="1"/>
      <c r="LKQ2128" s="1"/>
      <c r="LKR2128" s="1"/>
      <c r="LKS2128" s="1"/>
      <c r="LKT2128" s="1"/>
      <c r="LKU2128" s="1"/>
      <c r="LKV2128" s="1"/>
      <c r="LKW2128" s="1"/>
      <c r="LKX2128" s="1"/>
      <c r="LKY2128" s="1"/>
      <c r="LKZ2128" s="1"/>
      <c r="LLA2128" s="1"/>
      <c r="LLB2128" s="1"/>
      <c r="LLC2128" s="1"/>
      <c r="LLD2128" s="1"/>
      <c r="LLE2128" s="1"/>
      <c r="LLF2128" s="1"/>
      <c r="LLG2128" s="1"/>
      <c r="LLH2128" s="1"/>
      <c r="LLI2128" s="1"/>
      <c r="LLJ2128" s="1"/>
      <c r="LLK2128" s="1"/>
      <c r="LLL2128" s="1"/>
      <c r="LLM2128" s="1"/>
      <c r="LLN2128" s="1"/>
      <c r="LLO2128" s="1"/>
      <c r="LLP2128" s="1"/>
      <c r="LLQ2128" s="1"/>
      <c r="LLR2128" s="1"/>
      <c r="LLS2128" s="1"/>
      <c r="LLT2128" s="1"/>
      <c r="LLU2128" s="1"/>
      <c r="LLV2128" s="1"/>
      <c r="LLW2128" s="1"/>
      <c r="LLX2128" s="1"/>
      <c r="LLY2128" s="1"/>
      <c r="LLZ2128" s="1"/>
      <c r="LMA2128" s="1"/>
      <c r="LMB2128" s="1"/>
      <c r="LMC2128" s="1"/>
      <c r="LMD2128" s="1"/>
      <c r="LME2128" s="1"/>
      <c r="LMF2128" s="1"/>
      <c r="LMG2128" s="1"/>
      <c r="LMH2128" s="1"/>
      <c r="LMI2128" s="1"/>
      <c r="LMJ2128" s="1"/>
      <c r="LMK2128" s="1"/>
      <c r="LML2128" s="1"/>
      <c r="LMM2128" s="1"/>
      <c r="LMN2128" s="1"/>
      <c r="LMO2128" s="1"/>
      <c r="LMP2128" s="1"/>
      <c r="LMQ2128" s="1"/>
      <c r="LMR2128" s="1"/>
      <c r="LMS2128" s="1"/>
      <c r="LMT2128" s="1"/>
      <c r="LMU2128" s="1"/>
      <c r="LMV2128" s="1"/>
      <c r="LMW2128" s="1"/>
      <c r="LMX2128" s="1"/>
      <c r="LMY2128" s="1"/>
      <c r="LMZ2128" s="1"/>
      <c r="LNA2128" s="1"/>
      <c r="LNB2128" s="1"/>
      <c r="LNC2128" s="1"/>
      <c r="LND2128" s="1"/>
      <c r="LNE2128" s="1"/>
      <c r="LNF2128" s="1"/>
      <c r="LNG2128" s="1"/>
      <c r="LNH2128" s="1"/>
      <c r="LNI2128" s="1"/>
      <c r="LNJ2128" s="1"/>
      <c r="LNK2128" s="1"/>
      <c r="LNL2128" s="1"/>
      <c r="LNM2128" s="1"/>
      <c r="LNN2128" s="1"/>
      <c r="LNO2128" s="1"/>
      <c r="LNP2128" s="1"/>
      <c r="LNQ2128" s="1"/>
      <c r="LNR2128" s="1"/>
      <c r="LNS2128" s="1"/>
      <c r="LNT2128" s="1"/>
      <c r="LNU2128" s="1"/>
      <c r="LNV2128" s="1"/>
      <c r="LNW2128" s="1"/>
      <c r="LNX2128" s="1"/>
      <c r="LNY2128" s="1"/>
      <c r="LNZ2128" s="1"/>
      <c r="LOA2128" s="1"/>
      <c r="LOB2128" s="1"/>
      <c r="LOC2128" s="1"/>
      <c r="LOD2128" s="1"/>
      <c r="LOE2128" s="1"/>
      <c r="LOF2128" s="1"/>
      <c r="LOG2128" s="1"/>
      <c r="LOH2128" s="1"/>
      <c r="LOI2128" s="1"/>
      <c r="LOJ2128" s="1"/>
      <c r="LOK2128" s="1"/>
      <c r="LOL2128" s="1"/>
      <c r="LOM2128" s="1"/>
      <c r="LON2128" s="1"/>
      <c r="LOO2128" s="1"/>
      <c r="LOP2128" s="1"/>
      <c r="LOQ2128" s="1"/>
      <c r="LOR2128" s="1"/>
      <c r="LOS2128" s="1"/>
      <c r="LOT2128" s="1"/>
      <c r="LOU2128" s="1"/>
      <c r="LOV2128" s="1"/>
      <c r="LOW2128" s="1"/>
      <c r="LOX2128" s="1"/>
      <c r="LOY2128" s="1"/>
      <c r="LOZ2128" s="1"/>
      <c r="LPA2128" s="1"/>
      <c r="LPB2128" s="1"/>
      <c r="LPC2128" s="1"/>
      <c r="LPD2128" s="1"/>
      <c r="LPE2128" s="1"/>
      <c r="LPF2128" s="1"/>
      <c r="LPG2128" s="1"/>
      <c r="LPH2128" s="1"/>
      <c r="LPI2128" s="1"/>
      <c r="LPJ2128" s="1"/>
      <c r="LPK2128" s="1"/>
      <c r="LPL2128" s="1"/>
      <c r="LPM2128" s="1"/>
      <c r="LPN2128" s="1"/>
      <c r="LPO2128" s="1"/>
      <c r="LPP2128" s="1"/>
      <c r="LPQ2128" s="1"/>
      <c r="LPR2128" s="1"/>
      <c r="LPS2128" s="1"/>
      <c r="LPT2128" s="1"/>
      <c r="LPU2128" s="1"/>
      <c r="LPV2128" s="1"/>
      <c r="LPW2128" s="1"/>
      <c r="LPX2128" s="1"/>
      <c r="LPY2128" s="1"/>
      <c r="LPZ2128" s="1"/>
      <c r="LQA2128" s="1"/>
      <c r="LQB2128" s="1"/>
      <c r="LQC2128" s="1"/>
      <c r="LQD2128" s="1"/>
      <c r="LQE2128" s="1"/>
      <c r="LQF2128" s="1"/>
      <c r="LQG2128" s="1"/>
      <c r="LQH2128" s="1"/>
      <c r="LQI2128" s="1"/>
      <c r="LQJ2128" s="1"/>
      <c r="LQK2128" s="1"/>
      <c r="LQL2128" s="1"/>
      <c r="LQM2128" s="1"/>
      <c r="LQN2128" s="1"/>
      <c r="LQO2128" s="1"/>
      <c r="LQP2128" s="1"/>
      <c r="LQQ2128" s="1"/>
      <c r="LQR2128" s="1"/>
      <c r="LQS2128" s="1"/>
      <c r="LQT2128" s="1"/>
      <c r="LQU2128" s="1"/>
      <c r="LQV2128" s="1"/>
      <c r="LQW2128" s="1"/>
      <c r="LQX2128" s="1"/>
      <c r="LQY2128" s="1"/>
      <c r="LQZ2128" s="1"/>
      <c r="LRA2128" s="1"/>
      <c r="LRB2128" s="1"/>
      <c r="LRC2128" s="1"/>
      <c r="LRD2128" s="1"/>
      <c r="LRE2128" s="1"/>
      <c r="LRF2128" s="1"/>
      <c r="LRG2128" s="1"/>
      <c r="LRH2128" s="1"/>
      <c r="LRI2128" s="1"/>
      <c r="LRJ2128" s="1"/>
      <c r="LRK2128" s="1"/>
      <c r="LRL2128" s="1"/>
      <c r="LRM2128" s="1"/>
      <c r="LRN2128" s="1"/>
      <c r="LRO2128" s="1"/>
      <c r="LRP2128" s="1"/>
      <c r="LRQ2128" s="1"/>
      <c r="LRR2128" s="1"/>
      <c r="LRS2128" s="1"/>
      <c r="LRT2128" s="1"/>
      <c r="LRU2128" s="1"/>
      <c r="LRV2128" s="1"/>
      <c r="LRW2128" s="1"/>
      <c r="LRX2128" s="1"/>
      <c r="LRY2128" s="1"/>
      <c r="LRZ2128" s="1"/>
      <c r="LSA2128" s="1"/>
      <c r="LSB2128" s="1"/>
      <c r="LSC2128" s="1"/>
      <c r="LSD2128" s="1"/>
      <c r="LSE2128" s="1"/>
      <c r="LSF2128" s="1"/>
      <c r="LSG2128" s="1"/>
      <c r="LSH2128" s="1"/>
      <c r="LSI2128" s="1"/>
      <c r="LSJ2128" s="1"/>
      <c r="LSK2128" s="1"/>
      <c r="LSL2128" s="1"/>
      <c r="LSM2128" s="1"/>
      <c r="LSN2128" s="1"/>
      <c r="LSO2128" s="1"/>
      <c r="LSP2128" s="1"/>
      <c r="LSQ2128" s="1"/>
      <c r="LSR2128" s="1"/>
      <c r="LSS2128" s="1"/>
      <c r="LST2128" s="1"/>
      <c r="LSU2128" s="1"/>
      <c r="LSV2128" s="1"/>
      <c r="LSW2128" s="1"/>
      <c r="LSX2128" s="1"/>
      <c r="LSY2128" s="1"/>
      <c r="LSZ2128" s="1"/>
      <c r="LTA2128" s="1"/>
      <c r="LTB2128" s="1"/>
      <c r="LTC2128" s="1"/>
      <c r="LTD2128" s="1"/>
      <c r="LTE2128" s="1"/>
      <c r="LTF2128" s="1"/>
      <c r="LTG2128" s="1"/>
      <c r="LTH2128" s="1"/>
      <c r="LTI2128" s="1"/>
      <c r="LTJ2128" s="1"/>
      <c r="LTK2128" s="1"/>
      <c r="LTL2128" s="1"/>
      <c r="LTM2128" s="1"/>
      <c r="LTN2128" s="1"/>
      <c r="LTO2128" s="1"/>
      <c r="LTP2128" s="1"/>
      <c r="LTQ2128" s="1"/>
      <c r="LTR2128" s="1"/>
      <c r="LTS2128" s="1"/>
      <c r="LTT2128" s="1"/>
      <c r="LTU2128" s="1"/>
      <c r="LTV2128" s="1"/>
      <c r="LTW2128" s="1"/>
      <c r="LTX2128" s="1"/>
      <c r="LTY2128" s="1"/>
      <c r="LTZ2128" s="1"/>
      <c r="LUA2128" s="1"/>
      <c r="LUB2128" s="1"/>
      <c r="LUC2128" s="1"/>
      <c r="LUD2128" s="1"/>
      <c r="LUE2128" s="1"/>
      <c r="LUF2128" s="1"/>
      <c r="LUG2128" s="1"/>
      <c r="LUH2128" s="1"/>
      <c r="LUI2128" s="1"/>
      <c r="LUJ2128" s="1"/>
      <c r="LUK2128" s="1"/>
      <c r="LUL2128" s="1"/>
      <c r="LUM2128" s="1"/>
      <c r="LUN2128" s="1"/>
      <c r="LUO2128" s="1"/>
      <c r="LUP2128" s="1"/>
      <c r="LUQ2128" s="1"/>
      <c r="LUR2128" s="1"/>
      <c r="LUS2128" s="1"/>
      <c r="LUT2128" s="1"/>
      <c r="LUU2128" s="1"/>
      <c r="LUV2128" s="1"/>
      <c r="LUW2128" s="1"/>
      <c r="LUX2128" s="1"/>
      <c r="LUY2128" s="1"/>
      <c r="LUZ2128" s="1"/>
      <c r="LVA2128" s="1"/>
      <c r="LVB2128" s="1"/>
      <c r="LVC2128" s="1"/>
      <c r="LVD2128" s="1"/>
      <c r="LVE2128" s="1"/>
      <c r="LVF2128" s="1"/>
      <c r="LVG2128" s="1"/>
      <c r="LVH2128" s="1"/>
      <c r="LVI2128" s="1"/>
      <c r="LVJ2128" s="1"/>
      <c r="LVK2128" s="1"/>
      <c r="LVL2128" s="1"/>
      <c r="LVM2128" s="1"/>
      <c r="LVN2128" s="1"/>
      <c r="LVO2128" s="1"/>
      <c r="LVP2128" s="1"/>
      <c r="LVQ2128" s="1"/>
      <c r="LVR2128" s="1"/>
      <c r="LVS2128" s="1"/>
      <c r="LVT2128" s="1"/>
      <c r="LVU2128" s="1"/>
      <c r="LVV2128" s="1"/>
      <c r="LVW2128" s="1"/>
      <c r="LVX2128" s="1"/>
      <c r="LVY2128" s="1"/>
      <c r="LVZ2128" s="1"/>
      <c r="LWA2128" s="1"/>
      <c r="LWB2128" s="1"/>
      <c r="LWC2128" s="1"/>
      <c r="LWD2128" s="1"/>
      <c r="LWE2128" s="1"/>
      <c r="LWF2128" s="1"/>
      <c r="LWG2128" s="1"/>
      <c r="LWH2128" s="1"/>
      <c r="LWI2128" s="1"/>
      <c r="LWJ2128" s="1"/>
      <c r="LWK2128" s="1"/>
      <c r="LWL2128" s="1"/>
      <c r="LWM2128" s="1"/>
      <c r="LWN2128" s="1"/>
      <c r="LWO2128" s="1"/>
      <c r="LWP2128" s="1"/>
      <c r="LWQ2128" s="1"/>
      <c r="LWR2128" s="1"/>
      <c r="LWS2128" s="1"/>
      <c r="LWT2128" s="1"/>
      <c r="LWU2128" s="1"/>
      <c r="LWV2128" s="1"/>
      <c r="LWW2128" s="1"/>
      <c r="LWX2128" s="1"/>
      <c r="LWY2128" s="1"/>
      <c r="LWZ2128" s="1"/>
      <c r="LXA2128" s="1"/>
      <c r="LXB2128" s="1"/>
      <c r="LXC2128" s="1"/>
      <c r="LXD2128" s="1"/>
      <c r="LXE2128" s="1"/>
      <c r="LXF2128" s="1"/>
      <c r="LXG2128" s="1"/>
      <c r="LXH2128" s="1"/>
      <c r="LXI2128" s="1"/>
      <c r="LXJ2128" s="1"/>
      <c r="LXK2128" s="1"/>
      <c r="LXL2128" s="1"/>
      <c r="LXM2128" s="1"/>
      <c r="LXN2128" s="1"/>
      <c r="LXO2128" s="1"/>
      <c r="LXP2128" s="1"/>
      <c r="LXQ2128" s="1"/>
      <c r="LXR2128" s="1"/>
      <c r="LXS2128" s="1"/>
      <c r="LXT2128" s="1"/>
      <c r="LXU2128" s="1"/>
      <c r="LXV2128" s="1"/>
      <c r="LXW2128" s="1"/>
      <c r="LXX2128" s="1"/>
      <c r="LXY2128" s="1"/>
      <c r="LXZ2128" s="1"/>
      <c r="LYA2128" s="1"/>
      <c r="LYB2128" s="1"/>
      <c r="LYC2128" s="1"/>
      <c r="LYD2128" s="1"/>
      <c r="LYE2128" s="1"/>
      <c r="LYF2128" s="1"/>
      <c r="LYG2128" s="1"/>
      <c r="LYH2128" s="1"/>
      <c r="LYI2128" s="1"/>
      <c r="LYJ2128" s="1"/>
      <c r="LYK2128" s="1"/>
      <c r="LYL2128" s="1"/>
      <c r="LYM2128" s="1"/>
      <c r="LYN2128" s="1"/>
      <c r="LYO2128" s="1"/>
      <c r="LYP2128" s="1"/>
      <c r="LYQ2128" s="1"/>
      <c r="LYR2128" s="1"/>
      <c r="LYS2128" s="1"/>
      <c r="LYT2128" s="1"/>
      <c r="LYU2128" s="1"/>
      <c r="LYV2128" s="1"/>
      <c r="LYW2128" s="1"/>
      <c r="LYX2128" s="1"/>
      <c r="LYY2128" s="1"/>
      <c r="LYZ2128" s="1"/>
      <c r="LZA2128" s="1"/>
      <c r="LZB2128" s="1"/>
      <c r="LZC2128" s="1"/>
      <c r="LZD2128" s="1"/>
      <c r="LZE2128" s="1"/>
      <c r="LZF2128" s="1"/>
      <c r="LZG2128" s="1"/>
      <c r="LZH2128" s="1"/>
      <c r="LZI2128" s="1"/>
      <c r="LZJ2128" s="1"/>
      <c r="LZK2128" s="1"/>
      <c r="LZL2128" s="1"/>
      <c r="LZM2128" s="1"/>
      <c r="LZN2128" s="1"/>
      <c r="LZO2128" s="1"/>
      <c r="LZP2128" s="1"/>
      <c r="LZQ2128" s="1"/>
      <c r="LZR2128" s="1"/>
      <c r="LZS2128" s="1"/>
      <c r="LZT2128" s="1"/>
      <c r="LZU2128" s="1"/>
      <c r="LZV2128" s="1"/>
      <c r="LZW2128" s="1"/>
      <c r="LZX2128" s="1"/>
      <c r="LZY2128" s="1"/>
      <c r="LZZ2128" s="1"/>
      <c r="MAA2128" s="1"/>
      <c r="MAB2128" s="1"/>
      <c r="MAC2128" s="1"/>
      <c r="MAD2128" s="1"/>
      <c r="MAE2128" s="1"/>
      <c r="MAF2128" s="1"/>
      <c r="MAG2128" s="1"/>
      <c r="MAH2128" s="1"/>
      <c r="MAI2128" s="1"/>
      <c r="MAJ2128" s="1"/>
      <c r="MAK2128" s="1"/>
      <c r="MAL2128" s="1"/>
      <c r="MAM2128" s="1"/>
      <c r="MAN2128" s="1"/>
      <c r="MAO2128" s="1"/>
      <c r="MAP2128" s="1"/>
      <c r="MAQ2128" s="1"/>
      <c r="MAR2128" s="1"/>
      <c r="MAS2128" s="1"/>
      <c r="MAT2128" s="1"/>
      <c r="MAU2128" s="1"/>
      <c r="MAV2128" s="1"/>
      <c r="MAW2128" s="1"/>
      <c r="MAX2128" s="1"/>
      <c r="MAY2128" s="1"/>
      <c r="MAZ2128" s="1"/>
      <c r="MBA2128" s="1"/>
      <c r="MBB2128" s="1"/>
      <c r="MBC2128" s="1"/>
      <c r="MBD2128" s="1"/>
      <c r="MBE2128" s="1"/>
      <c r="MBF2128" s="1"/>
      <c r="MBG2128" s="1"/>
      <c r="MBH2128" s="1"/>
      <c r="MBI2128" s="1"/>
      <c r="MBJ2128" s="1"/>
      <c r="MBK2128" s="1"/>
      <c r="MBL2128" s="1"/>
      <c r="MBM2128" s="1"/>
      <c r="MBN2128" s="1"/>
      <c r="MBO2128" s="1"/>
      <c r="MBP2128" s="1"/>
      <c r="MBQ2128" s="1"/>
      <c r="MBR2128" s="1"/>
      <c r="MBS2128" s="1"/>
      <c r="MBT2128" s="1"/>
      <c r="MBU2128" s="1"/>
      <c r="MBV2128" s="1"/>
      <c r="MBW2128" s="1"/>
      <c r="MBX2128" s="1"/>
      <c r="MBY2128" s="1"/>
      <c r="MBZ2128" s="1"/>
      <c r="MCA2128" s="1"/>
      <c r="MCB2128" s="1"/>
      <c r="MCC2128" s="1"/>
      <c r="MCD2128" s="1"/>
      <c r="MCE2128" s="1"/>
      <c r="MCF2128" s="1"/>
      <c r="MCG2128" s="1"/>
      <c r="MCH2128" s="1"/>
      <c r="MCI2128" s="1"/>
      <c r="MCJ2128" s="1"/>
      <c r="MCK2128" s="1"/>
      <c r="MCL2128" s="1"/>
      <c r="MCM2128" s="1"/>
      <c r="MCN2128" s="1"/>
      <c r="MCO2128" s="1"/>
      <c r="MCP2128" s="1"/>
      <c r="MCQ2128" s="1"/>
      <c r="MCR2128" s="1"/>
      <c r="MCS2128" s="1"/>
      <c r="MCT2128" s="1"/>
      <c r="MCU2128" s="1"/>
      <c r="MCV2128" s="1"/>
      <c r="MCW2128" s="1"/>
      <c r="MCX2128" s="1"/>
      <c r="MCY2128" s="1"/>
      <c r="MCZ2128" s="1"/>
      <c r="MDA2128" s="1"/>
      <c r="MDB2128" s="1"/>
      <c r="MDC2128" s="1"/>
      <c r="MDD2128" s="1"/>
      <c r="MDE2128" s="1"/>
      <c r="MDF2128" s="1"/>
      <c r="MDG2128" s="1"/>
      <c r="MDH2128" s="1"/>
      <c r="MDI2128" s="1"/>
      <c r="MDJ2128" s="1"/>
      <c r="MDK2128" s="1"/>
      <c r="MDL2128" s="1"/>
      <c r="MDM2128" s="1"/>
      <c r="MDN2128" s="1"/>
      <c r="MDO2128" s="1"/>
      <c r="MDP2128" s="1"/>
      <c r="MDQ2128" s="1"/>
      <c r="MDR2128" s="1"/>
      <c r="MDS2128" s="1"/>
      <c r="MDT2128" s="1"/>
      <c r="MDU2128" s="1"/>
      <c r="MDV2128" s="1"/>
      <c r="MDW2128" s="1"/>
      <c r="MDX2128" s="1"/>
      <c r="MDY2128" s="1"/>
      <c r="MDZ2128" s="1"/>
      <c r="MEA2128" s="1"/>
      <c r="MEB2128" s="1"/>
      <c r="MEC2128" s="1"/>
      <c r="MED2128" s="1"/>
      <c r="MEE2128" s="1"/>
      <c r="MEF2128" s="1"/>
      <c r="MEG2128" s="1"/>
      <c r="MEH2128" s="1"/>
      <c r="MEI2128" s="1"/>
      <c r="MEJ2128" s="1"/>
      <c r="MEK2128" s="1"/>
      <c r="MEL2128" s="1"/>
      <c r="MEM2128" s="1"/>
      <c r="MEN2128" s="1"/>
      <c r="MEO2128" s="1"/>
      <c r="MEP2128" s="1"/>
      <c r="MEQ2128" s="1"/>
      <c r="MER2128" s="1"/>
      <c r="MES2128" s="1"/>
      <c r="MET2128" s="1"/>
      <c r="MEU2128" s="1"/>
      <c r="MEV2128" s="1"/>
      <c r="MEW2128" s="1"/>
      <c r="MEX2128" s="1"/>
      <c r="MEY2128" s="1"/>
      <c r="MEZ2128" s="1"/>
      <c r="MFA2128" s="1"/>
      <c r="MFB2128" s="1"/>
      <c r="MFC2128" s="1"/>
      <c r="MFD2128" s="1"/>
      <c r="MFE2128" s="1"/>
      <c r="MFF2128" s="1"/>
      <c r="MFG2128" s="1"/>
      <c r="MFH2128" s="1"/>
      <c r="MFI2128" s="1"/>
      <c r="MFJ2128" s="1"/>
      <c r="MFK2128" s="1"/>
      <c r="MFL2128" s="1"/>
      <c r="MFM2128" s="1"/>
      <c r="MFN2128" s="1"/>
      <c r="MFO2128" s="1"/>
      <c r="MFP2128" s="1"/>
      <c r="MFQ2128" s="1"/>
      <c r="MFR2128" s="1"/>
      <c r="MFS2128" s="1"/>
      <c r="MFT2128" s="1"/>
      <c r="MFU2128" s="1"/>
      <c r="MFV2128" s="1"/>
      <c r="MFW2128" s="1"/>
      <c r="MFX2128" s="1"/>
      <c r="MFY2128" s="1"/>
      <c r="MFZ2128" s="1"/>
      <c r="MGA2128" s="1"/>
      <c r="MGB2128" s="1"/>
      <c r="MGC2128" s="1"/>
      <c r="MGD2128" s="1"/>
      <c r="MGE2128" s="1"/>
      <c r="MGF2128" s="1"/>
      <c r="MGG2128" s="1"/>
      <c r="MGH2128" s="1"/>
      <c r="MGI2128" s="1"/>
      <c r="MGJ2128" s="1"/>
      <c r="MGK2128" s="1"/>
      <c r="MGL2128" s="1"/>
      <c r="MGM2128" s="1"/>
      <c r="MGN2128" s="1"/>
      <c r="MGO2128" s="1"/>
      <c r="MGP2128" s="1"/>
      <c r="MGQ2128" s="1"/>
      <c r="MGR2128" s="1"/>
      <c r="MGS2128" s="1"/>
      <c r="MGT2128" s="1"/>
      <c r="MGU2128" s="1"/>
      <c r="MGV2128" s="1"/>
      <c r="MGW2128" s="1"/>
      <c r="MGX2128" s="1"/>
      <c r="MGY2128" s="1"/>
      <c r="MGZ2128" s="1"/>
      <c r="MHA2128" s="1"/>
      <c r="MHB2128" s="1"/>
      <c r="MHC2128" s="1"/>
      <c r="MHD2128" s="1"/>
      <c r="MHE2128" s="1"/>
      <c r="MHF2128" s="1"/>
      <c r="MHG2128" s="1"/>
      <c r="MHH2128" s="1"/>
      <c r="MHI2128" s="1"/>
      <c r="MHJ2128" s="1"/>
      <c r="MHK2128" s="1"/>
      <c r="MHL2128" s="1"/>
      <c r="MHM2128" s="1"/>
      <c r="MHN2128" s="1"/>
      <c r="MHO2128" s="1"/>
      <c r="MHP2128" s="1"/>
      <c r="MHQ2128" s="1"/>
      <c r="MHR2128" s="1"/>
      <c r="MHS2128" s="1"/>
      <c r="MHT2128" s="1"/>
      <c r="MHU2128" s="1"/>
      <c r="MHV2128" s="1"/>
      <c r="MHW2128" s="1"/>
      <c r="MHX2128" s="1"/>
      <c r="MHY2128" s="1"/>
      <c r="MHZ2128" s="1"/>
      <c r="MIA2128" s="1"/>
      <c r="MIB2128" s="1"/>
      <c r="MIC2128" s="1"/>
      <c r="MID2128" s="1"/>
      <c r="MIE2128" s="1"/>
      <c r="MIF2128" s="1"/>
      <c r="MIG2128" s="1"/>
      <c r="MIH2128" s="1"/>
      <c r="MII2128" s="1"/>
      <c r="MIJ2128" s="1"/>
      <c r="MIK2128" s="1"/>
      <c r="MIL2128" s="1"/>
      <c r="MIM2128" s="1"/>
      <c r="MIN2128" s="1"/>
      <c r="MIO2128" s="1"/>
      <c r="MIP2128" s="1"/>
      <c r="MIQ2128" s="1"/>
      <c r="MIR2128" s="1"/>
      <c r="MIS2128" s="1"/>
      <c r="MIT2128" s="1"/>
      <c r="MIU2128" s="1"/>
      <c r="MIV2128" s="1"/>
      <c r="MIW2128" s="1"/>
      <c r="MIX2128" s="1"/>
      <c r="MIY2128" s="1"/>
      <c r="MIZ2128" s="1"/>
      <c r="MJA2128" s="1"/>
      <c r="MJB2128" s="1"/>
      <c r="MJC2128" s="1"/>
      <c r="MJD2128" s="1"/>
      <c r="MJE2128" s="1"/>
      <c r="MJF2128" s="1"/>
      <c r="MJG2128" s="1"/>
      <c r="MJH2128" s="1"/>
      <c r="MJI2128" s="1"/>
      <c r="MJJ2128" s="1"/>
      <c r="MJK2128" s="1"/>
      <c r="MJL2128" s="1"/>
      <c r="MJM2128" s="1"/>
      <c r="MJN2128" s="1"/>
      <c r="MJO2128" s="1"/>
      <c r="MJP2128" s="1"/>
      <c r="MJQ2128" s="1"/>
      <c r="MJR2128" s="1"/>
      <c r="MJS2128" s="1"/>
      <c r="MJT2128" s="1"/>
      <c r="MJU2128" s="1"/>
      <c r="MJV2128" s="1"/>
      <c r="MJW2128" s="1"/>
      <c r="MJX2128" s="1"/>
      <c r="MJY2128" s="1"/>
      <c r="MJZ2128" s="1"/>
      <c r="MKA2128" s="1"/>
      <c r="MKB2128" s="1"/>
      <c r="MKC2128" s="1"/>
      <c r="MKD2128" s="1"/>
      <c r="MKE2128" s="1"/>
      <c r="MKF2128" s="1"/>
      <c r="MKG2128" s="1"/>
      <c r="MKH2128" s="1"/>
      <c r="MKI2128" s="1"/>
      <c r="MKJ2128" s="1"/>
      <c r="MKK2128" s="1"/>
      <c r="MKL2128" s="1"/>
      <c r="MKM2128" s="1"/>
      <c r="MKN2128" s="1"/>
      <c r="MKO2128" s="1"/>
      <c r="MKP2128" s="1"/>
      <c r="MKQ2128" s="1"/>
      <c r="MKR2128" s="1"/>
      <c r="MKS2128" s="1"/>
      <c r="MKT2128" s="1"/>
      <c r="MKU2128" s="1"/>
      <c r="MKV2128" s="1"/>
      <c r="MKW2128" s="1"/>
      <c r="MKX2128" s="1"/>
      <c r="MKY2128" s="1"/>
      <c r="MKZ2128" s="1"/>
      <c r="MLA2128" s="1"/>
      <c r="MLB2128" s="1"/>
      <c r="MLC2128" s="1"/>
      <c r="MLD2128" s="1"/>
      <c r="MLE2128" s="1"/>
      <c r="MLF2128" s="1"/>
      <c r="MLG2128" s="1"/>
      <c r="MLH2128" s="1"/>
      <c r="MLI2128" s="1"/>
      <c r="MLJ2128" s="1"/>
      <c r="MLK2128" s="1"/>
      <c r="MLL2128" s="1"/>
      <c r="MLM2128" s="1"/>
      <c r="MLN2128" s="1"/>
      <c r="MLO2128" s="1"/>
      <c r="MLP2128" s="1"/>
      <c r="MLQ2128" s="1"/>
      <c r="MLR2128" s="1"/>
      <c r="MLS2128" s="1"/>
      <c r="MLT2128" s="1"/>
      <c r="MLU2128" s="1"/>
      <c r="MLV2128" s="1"/>
      <c r="MLW2128" s="1"/>
      <c r="MLX2128" s="1"/>
      <c r="MLY2128" s="1"/>
      <c r="MLZ2128" s="1"/>
      <c r="MMA2128" s="1"/>
      <c r="MMB2128" s="1"/>
      <c r="MMC2128" s="1"/>
      <c r="MMD2128" s="1"/>
      <c r="MME2128" s="1"/>
      <c r="MMF2128" s="1"/>
      <c r="MMG2128" s="1"/>
      <c r="MMH2128" s="1"/>
      <c r="MMI2128" s="1"/>
      <c r="MMJ2128" s="1"/>
      <c r="MMK2128" s="1"/>
      <c r="MML2128" s="1"/>
      <c r="MMM2128" s="1"/>
      <c r="MMN2128" s="1"/>
      <c r="MMO2128" s="1"/>
      <c r="MMP2128" s="1"/>
      <c r="MMQ2128" s="1"/>
      <c r="MMR2128" s="1"/>
      <c r="MMS2128" s="1"/>
      <c r="MMT2128" s="1"/>
      <c r="MMU2128" s="1"/>
      <c r="MMV2128" s="1"/>
      <c r="MMW2128" s="1"/>
      <c r="MMX2128" s="1"/>
      <c r="MMY2128" s="1"/>
      <c r="MMZ2128" s="1"/>
      <c r="MNA2128" s="1"/>
      <c r="MNB2128" s="1"/>
      <c r="MNC2128" s="1"/>
      <c r="MND2128" s="1"/>
      <c r="MNE2128" s="1"/>
      <c r="MNF2128" s="1"/>
      <c r="MNG2128" s="1"/>
      <c r="MNH2128" s="1"/>
      <c r="MNI2128" s="1"/>
      <c r="MNJ2128" s="1"/>
      <c r="MNK2128" s="1"/>
      <c r="MNL2128" s="1"/>
      <c r="MNM2128" s="1"/>
      <c r="MNN2128" s="1"/>
      <c r="MNO2128" s="1"/>
      <c r="MNP2128" s="1"/>
      <c r="MNQ2128" s="1"/>
      <c r="MNR2128" s="1"/>
      <c r="MNS2128" s="1"/>
      <c r="MNT2128" s="1"/>
      <c r="MNU2128" s="1"/>
      <c r="MNV2128" s="1"/>
      <c r="MNW2128" s="1"/>
      <c r="MNX2128" s="1"/>
      <c r="MNY2128" s="1"/>
      <c r="MNZ2128" s="1"/>
      <c r="MOA2128" s="1"/>
      <c r="MOB2128" s="1"/>
      <c r="MOC2128" s="1"/>
      <c r="MOD2128" s="1"/>
      <c r="MOE2128" s="1"/>
      <c r="MOF2128" s="1"/>
      <c r="MOG2128" s="1"/>
      <c r="MOH2128" s="1"/>
      <c r="MOI2128" s="1"/>
      <c r="MOJ2128" s="1"/>
      <c r="MOK2128" s="1"/>
      <c r="MOL2128" s="1"/>
      <c r="MOM2128" s="1"/>
      <c r="MON2128" s="1"/>
      <c r="MOO2128" s="1"/>
      <c r="MOP2128" s="1"/>
      <c r="MOQ2128" s="1"/>
      <c r="MOR2128" s="1"/>
      <c r="MOS2128" s="1"/>
      <c r="MOT2128" s="1"/>
      <c r="MOU2128" s="1"/>
      <c r="MOV2128" s="1"/>
      <c r="MOW2128" s="1"/>
      <c r="MOX2128" s="1"/>
      <c r="MOY2128" s="1"/>
      <c r="MOZ2128" s="1"/>
      <c r="MPA2128" s="1"/>
      <c r="MPB2128" s="1"/>
      <c r="MPC2128" s="1"/>
      <c r="MPD2128" s="1"/>
      <c r="MPE2128" s="1"/>
      <c r="MPF2128" s="1"/>
      <c r="MPG2128" s="1"/>
      <c r="MPH2128" s="1"/>
      <c r="MPI2128" s="1"/>
      <c r="MPJ2128" s="1"/>
      <c r="MPK2128" s="1"/>
      <c r="MPL2128" s="1"/>
      <c r="MPM2128" s="1"/>
      <c r="MPN2128" s="1"/>
      <c r="MPO2128" s="1"/>
      <c r="MPP2128" s="1"/>
      <c r="MPQ2128" s="1"/>
      <c r="MPR2128" s="1"/>
      <c r="MPS2128" s="1"/>
      <c r="MPT2128" s="1"/>
      <c r="MPU2128" s="1"/>
      <c r="MPV2128" s="1"/>
      <c r="MPW2128" s="1"/>
      <c r="MPX2128" s="1"/>
      <c r="MPY2128" s="1"/>
      <c r="MPZ2128" s="1"/>
      <c r="MQA2128" s="1"/>
      <c r="MQB2128" s="1"/>
      <c r="MQC2128" s="1"/>
      <c r="MQD2128" s="1"/>
      <c r="MQE2128" s="1"/>
      <c r="MQF2128" s="1"/>
      <c r="MQG2128" s="1"/>
      <c r="MQH2128" s="1"/>
      <c r="MQI2128" s="1"/>
      <c r="MQJ2128" s="1"/>
      <c r="MQK2128" s="1"/>
      <c r="MQL2128" s="1"/>
      <c r="MQM2128" s="1"/>
      <c r="MQN2128" s="1"/>
      <c r="MQO2128" s="1"/>
      <c r="MQP2128" s="1"/>
      <c r="MQQ2128" s="1"/>
      <c r="MQR2128" s="1"/>
      <c r="MQS2128" s="1"/>
      <c r="MQT2128" s="1"/>
      <c r="MQU2128" s="1"/>
      <c r="MQV2128" s="1"/>
      <c r="MQW2128" s="1"/>
      <c r="MQX2128" s="1"/>
      <c r="MQY2128" s="1"/>
      <c r="MQZ2128" s="1"/>
      <c r="MRA2128" s="1"/>
      <c r="MRB2128" s="1"/>
      <c r="MRC2128" s="1"/>
      <c r="MRD2128" s="1"/>
      <c r="MRE2128" s="1"/>
      <c r="MRF2128" s="1"/>
      <c r="MRG2128" s="1"/>
      <c r="MRH2128" s="1"/>
      <c r="MRI2128" s="1"/>
      <c r="MRJ2128" s="1"/>
      <c r="MRK2128" s="1"/>
      <c r="MRL2128" s="1"/>
      <c r="MRM2128" s="1"/>
      <c r="MRN2128" s="1"/>
      <c r="MRO2128" s="1"/>
      <c r="MRP2128" s="1"/>
      <c r="MRQ2128" s="1"/>
      <c r="MRR2128" s="1"/>
      <c r="MRS2128" s="1"/>
      <c r="MRT2128" s="1"/>
      <c r="MRU2128" s="1"/>
      <c r="MRV2128" s="1"/>
      <c r="MRW2128" s="1"/>
      <c r="MRX2128" s="1"/>
      <c r="MRY2128" s="1"/>
      <c r="MRZ2128" s="1"/>
      <c r="MSA2128" s="1"/>
      <c r="MSB2128" s="1"/>
      <c r="MSC2128" s="1"/>
      <c r="MSD2128" s="1"/>
      <c r="MSE2128" s="1"/>
      <c r="MSF2128" s="1"/>
      <c r="MSG2128" s="1"/>
      <c r="MSH2128" s="1"/>
      <c r="MSI2128" s="1"/>
      <c r="MSJ2128" s="1"/>
      <c r="MSK2128" s="1"/>
      <c r="MSL2128" s="1"/>
      <c r="MSM2128" s="1"/>
      <c r="MSN2128" s="1"/>
      <c r="MSO2128" s="1"/>
      <c r="MSP2128" s="1"/>
      <c r="MSQ2128" s="1"/>
      <c r="MSR2128" s="1"/>
      <c r="MSS2128" s="1"/>
      <c r="MST2128" s="1"/>
      <c r="MSU2128" s="1"/>
      <c r="MSV2128" s="1"/>
      <c r="MSW2128" s="1"/>
      <c r="MSX2128" s="1"/>
      <c r="MSY2128" s="1"/>
      <c r="MSZ2128" s="1"/>
      <c r="MTA2128" s="1"/>
      <c r="MTB2128" s="1"/>
      <c r="MTC2128" s="1"/>
      <c r="MTD2128" s="1"/>
      <c r="MTE2128" s="1"/>
      <c r="MTF2128" s="1"/>
      <c r="MTG2128" s="1"/>
      <c r="MTH2128" s="1"/>
      <c r="MTI2128" s="1"/>
      <c r="MTJ2128" s="1"/>
      <c r="MTK2128" s="1"/>
      <c r="MTL2128" s="1"/>
      <c r="MTM2128" s="1"/>
      <c r="MTN2128" s="1"/>
      <c r="MTO2128" s="1"/>
      <c r="MTP2128" s="1"/>
      <c r="MTQ2128" s="1"/>
      <c r="MTR2128" s="1"/>
      <c r="MTS2128" s="1"/>
      <c r="MTT2128" s="1"/>
      <c r="MTU2128" s="1"/>
      <c r="MTV2128" s="1"/>
      <c r="MTW2128" s="1"/>
      <c r="MTX2128" s="1"/>
      <c r="MTY2128" s="1"/>
      <c r="MTZ2128" s="1"/>
      <c r="MUA2128" s="1"/>
      <c r="MUB2128" s="1"/>
      <c r="MUC2128" s="1"/>
      <c r="MUD2128" s="1"/>
      <c r="MUE2128" s="1"/>
      <c r="MUF2128" s="1"/>
      <c r="MUG2128" s="1"/>
      <c r="MUH2128" s="1"/>
      <c r="MUI2128" s="1"/>
      <c r="MUJ2128" s="1"/>
      <c r="MUK2128" s="1"/>
      <c r="MUL2128" s="1"/>
      <c r="MUM2128" s="1"/>
      <c r="MUN2128" s="1"/>
      <c r="MUO2128" s="1"/>
      <c r="MUP2128" s="1"/>
      <c r="MUQ2128" s="1"/>
      <c r="MUR2128" s="1"/>
      <c r="MUS2128" s="1"/>
      <c r="MUT2128" s="1"/>
      <c r="MUU2128" s="1"/>
      <c r="MUV2128" s="1"/>
      <c r="MUW2128" s="1"/>
      <c r="MUX2128" s="1"/>
      <c r="MUY2128" s="1"/>
      <c r="MUZ2128" s="1"/>
      <c r="MVA2128" s="1"/>
      <c r="MVB2128" s="1"/>
      <c r="MVC2128" s="1"/>
      <c r="MVD2128" s="1"/>
      <c r="MVE2128" s="1"/>
      <c r="MVF2128" s="1"/>
      <c r="MVG2128" s="1"/>
      <c r="MVH2128" s="1"/>
      <c r="MVI2128" s="1"/>
      <c r="MVJ2128" s="1"/>
      <c r="MVK2128" s="1"/>
      <c r="MVL2128" s="1"/>
      <c r="MVM2128" s="1"/>
      <c r="MVN2128" s="1"/>
      <c r="MVO2128" s="1"/>
      <c r="MVP2128" s="1"/>
      <c r="MVQ2128" s="1"/>
      <c r="MVR2128" s="1"/>
      <c r="MVS2128" s="1"/>
      <c r="MVT2128" s="1"/>
      <c r="MVU2128" s="1"/>
      <c r="MVV2128" s="1"/>
      <c r="MVW2128" s="1"/>
      <c r="MVX2128" s="1"/>
      <c r="MVY2128" s="1"/>
      <c r="MVZ2128" s="1"/>
      <c r="MWA2128" s="1"/>
      <c r="MWB2128" s="1"/>
      <c r="MWC2128" s="1"/>
      <c r="MWD2128" s="1"/>
      <c r="MWE2128" s="1"/>
      <c r="MWF2128" s="1"/>
      <c r="MWG2128" s="1"/>
      <c r="MWH2128" s="1"/>
      <c r="MWI2128" s="1"/>
      <c r="MWJ2128" s="1"/>
      <c r="MWK2128" s="1"/>
      <c r="MWL2128" s="1"/>
      <c r="MWM2128" s="1"/>
      <c r="MWN2128" s="1"/>
      <c r="MWO2128" s="1"/>
      <c r="MWP2128" s="1"/>
      <c r="MWQ2128" s="1"/>
      <c r="MWR2128" s="1"/>
      <c r="MWS2128" s="1"/>
      <c r="MWT2128" s="1"/>
      <c r="MWU2128" s="1"/>
      <c r="MWV2128" s="1"/>
      <c r="MWW2128" s="1"/>
      <c r="MWX2128" s="1"/>
      <c r="MWY2128" s="1"/>
      <c r="MWZ2128" s="1"/>
      <c r="MXA2128" s="1"/>
      <c r="MXB2128" s="1"/>
      <c r="MXC2128" s="1"/>
      <c r="MXD2128" s="1"/>
      <c r="MXE2128" s="1"/>
      <c r="MXF2128" s="1"/>
      <c r="MXG2128" s="1"/>
      <c r="MXH2128" s="1"/>
      <c r="MXI2128" s="1"/>
      <c r="MXJ2128" s="1"/>
      <c r="MXK2128" s="1"/>
      <c r="MXL2128" s="1"/>
      <c r="MXM2128" s="1"/>
      <c r="MXN2128" s="1"/>
      <c r="MXO2128" s="1"/>
      <c r="MXP2128" s="1"/>
      <c r="MXQ2128" s="1"/>
      <c r="MXR2128" s="1"/>
      <c r="MXS2128" s="1"/>
      <c r="MXT2128" s="1"/>
      <c r="MXU2128" s="1"/>
      <c r="MXV2128" s="1"/>
      <c r="MXW2128" s="1"/>
      <c r="MXX2128" s="1"/>
      <c r="MXY2128" s="1"/>
      <c r="MXZ2128" s="1"/>
      <c r="MYA2128" s="1"/>
      <c r="MYB2128" s="1"/>
      <c r="MYC2128" s="1"/>
      <c r="MYD2128" s="1"/>
      <c r="MYE2128" s="1"/>
      <c r="MYF2128" s="1"/>
      <c r="MYG2128" s="1"/>
      <c r="MYH2128" s="1"/>
      <c r="MYI2128" s="1"/>
      <c r="MYJ2128" s="1"/>
      <c r="MYK2128" s="1"/>
      <c r="MYL2128" s="1"/>
      <c r="MYM2128" s="1"/>
      <c r="MYN2128" s="1"/>
      <c r="MYO2128" s="1"/>
      <c r="MYP2128" s="1"/>
      <c r="MYQ2128" s="1"/>
      <c r="MYR2128" s="1"/>
      <c r="MYS2128" s="1"/>
      <c r="MYT2128" s="1"/>
      <c r="MYU2128" s="1"/>
      <c r="MYV2128" s="1"/>
      <c r="MYW2128" s="1"/>
      <c r="MYX2128" s="1"/>
      <c r="MYY2128" s="1"/>
      <c r="MYZ2128" s="1"/>
      <c r="MZA2128" s="1"/>
      <c r="MZB2128" s="1"/>
      <c r="MZC2128" s="1"/>
      <c r="MZD2128" s="1"/>
      <c r="MZE2128" s="1"/>
      <c r="MZF2128" s="1"/>
      <c r="MZG2128" s="1"/>
      <c r="MZH2128" s="1"/>
      <c r="MZI2128" s="1"/>
      <c r="MZJ2128" s="1"/>
      <c r="MZK2128" s="1"/>
      <c r="MZL2128" s="1"/>
      <c r="MZM2128" s="1"/>
      <c r="MZN2128" s="1"/>
      <c r="MZO2128" s="1"/>
      <c r="MZP2128" s="1"/>
      <c r="MZQ2128" s="1"/>
      <c r="MZR2128" s="1"/>
      <c r="MZS2128" s="1"/>
      <c r="MZT2128" s="1"/>
      <c r="MZU2128" s="1"/>
      <c r="MZV2128" s="1"/>
      <c r="MZW2128" s="1"/>
      <c r="MZX2128" s="1"/>
      <c r="MZY2128" s="1"/>
      <c r="MZZ2128" s="1"/>
      <c r="NAA2128" s="1"/>
      <c r="NAB2128" s="1"/>
      <c r="NAC2128" s="1"/>
      <c r="NAD2128" s="1"/>
      <c r="NAE2128" s="1"/>
      <c r="NAF2128" s="1"/>
      <c r="NAG2128" s="1"/>
      <c r="NAH2128" s="1"/>
      <c r="NAI2128" s="1"/>
      <c r="NAJ2128" s="1"/>
      <c r="NAK2128" s="1"/>
      <c r="NAL2128" s="1"/>
      <c r="NAM2128" s="1"/>
      <c r="NAN2128" s="1"/>
      <c r="NAO2128" s="1"/>
      <c r="NAP2128" s="1"/>
      <c r="NAQ2128" s="1"/>
      <c r="NAR2128" s="1"/>
      <c r="NAS2128" s="1"/>
      <c r="NAT2128" s="1"/>
      <c r="NAU2128" s="1"/>
      <c r="NAV2128" s="1"/>
      <c r="NAW2128" s="1"/>
      <c r="NAX2128" s="1"/>
      <c r="NAY2128" s="1"/>
      <c r="NAZ2128" s="1"/>
      <c r="NBA2128" s="1"/>
      <c r="NBB2128" s="1"/>
      <c r="NBC2128" s="1"/>
      <c r="NBD2128" s="1"/>
      <c r="NBE2128" s="1"/>
      <c r="NBF2128" s="1"/>
      <c r="NBG2128" s="1"/>
      <c r="NBH2128" s="1"/>
      <c r="NBI2128" s="1"/>
      <c r="NBJ2128" s="1"/>
      <c r="NBK2128" s="1"/>
      <c r="NBL2128" s="1"/>
      <c r="NBM2128" s="1"/>
      <c r="NBN2128" s="1"/>
      <c r="NBO2128" s="1"/>
      <c r="NBP2128" s="1"/>
      <c r="NBQ2128" s="1"/>
      <c r="NBR2128" s="1"/>
      <c r="NBS2128" s="1"/>
      <c r="NBT2128" s="1"/>
      <c r="NBU2128" s="1"/>
      <c r="NBV2128" s="1"/>
      <c r="NBW2128" s="1"/>
      <c r="NBX2128" s="1"/>
      <c r="NBY2128" s="1"/>
      <c r="NBZ2128" s="1"/>
      <c r="NCA2128" s="1"/>
      <c r="NCB2128" s="1"/>
      <c r="NCC2128" s="1"/>
      <c r="NCD2128" s="1"/>
      <c r="NCE2128" s="1"/>
      <c r="NCF2128" s="1"/>
      <c r="NCG2128" s="1"/>
      <c r="NCH2128" s="1"/>
      <c r="NCI2128" s="1"/>
      <c r="NCJ2128" s="1"/>
      <c r="NCK2128" s="1"/>
      <c r="NCL2128" s="1"/>
      <c r="NCM2128" s="1"/>
      <c r="NCN2128" s="1"/>
      <c r="NCO2128" s="1"/>
      <c r="NCP2128" s="1"/>
      <c r="NCQ2128" s="1"/>
      <c r="NCR2128" s="1"/>
      <c r="NCS2128" s="1"/>
      <c r="NCT2128" s="1"/>
      <c r="NCU2128" s="1"/>
      <c r="NCV2128" s="1"/>
      <c r="NCW2128" s="1"/>
      <c r="NCX2128" s="1"/>
      <c r="NCY2128" s="1"/>
      <c r="NCZ2128" s="1"/>
      <c r="NDA2128" s="1"/>
      <c r="NDB2128" s="1"/>
      <c r="NDC2128" s="1"/>
      <c r="NDD2128" s="1"/>
      <c r="NDE2128" s="1"/>
      <c r="NDF2128" s="1"/>
      <c r="NDG2128" s="1"/>
      <c r="NDH2128" s="1"/>
      <c r="NDI2128" s="1"/>
      <c r="NDJ2128" s="1"/>
      <c r="NDK2128" s="1"/>
      <c r="NDL2128" s="1"/>
      <c r="NDM2128" s="1"/>
      <c r="NDN2128" s="1"/>
      <c r="NDO2128" s="1"/>
      <c r="NDP2128" s="1"/>
      <c r="NDQ2128" s="1"/>
      <c r="NDR2128" s="1"/>
      <c r="NDS2128" s="1"/>
      <c r="NDT2128" s="1"/>
      <c r="NDU2128" s="1"/>
      <c r="NDV2128" s="1"/>
      <c r="NDW2128" s="1"/>
      <c r="NDX2128" s="1"/>
      <c r="NDY2128" s="1"/>
      <c r="NDZ2128" s="1"/>
      <c r="NEA2128" s="1"/>
      <c r="NEB2128" s="1"/>
      <c r="NEC2128" s="1"/>
      <c r="NED2128" s="1"/>
      <c r="NEE2128" s="1"/>
      <c r="NEF2128" s="1"/>
      <c r="NEG2128" s="1"/>
      <c r="NEH2128" s="1"/>
      <c r="NEI2128" s="1"/>
      <c r="NEJ2128" s="1"/>
      <c r="NEK2128" s="1"/>
      <c r="NEL2128" s="1"/>
      <c r="NEM2128" s="1"/>
      <c r="NEN2128" s="1"/>
      <c r="NEO2128" s="1"/>
      <c r="NEP2128" s="1"/>
      <c r="NEQ2128" s="1"/>
      <c r="NER2128" s="1"/>
      <c r="NES2128" s="1"/>
      <c r="NET2128" s="1"/>
      <c r="NEU2128" s="1"/>
      <c r="NEV2128" s="1"/>
      <c r="NEW2128" s="1"/>
      <c r="NEX2128" s="1"/>
      <c r="NEY2128" s="1"/>
      <c r="NEZ2128" s="1"/>
      <c r="NFA2128" s="1"/>
      <c r="NFB2128" s="1"/>
      <c r="NFC2128" s="1"/>
      <c r="NFD2128" s="1"/>
      <c r="NFE2128" s="1"/>
      <c r="NFF2128" s="1"/>
      <c r="NFG2128" s="1"/>
      <c r="NFH2128" s="1"/>
      <c r="NFI2128" s="1"/>
      <c r="NFJ2128" s="1"/>
      <c r="NFK2128" s="1"/>
      <c r="NFL2128" s="1"/>
      <c r="NFM2128" s="1"/>
      <c r="NFN2128" s="1"/>
      <c r="NFO2128" s="1"/>
      <c r="NFP2128" s="1"/>
      <c r="NFQ2128" s="1"/>
      <c r="NFR2128" s="1"/>
      <c r="NFS2128" s="1"/>
      <c r="NFT2128" s="1"/>
      <c r="NFU2128" s="1"/>
      <c r="NFV2128" s="1"/>
      <c r="NFW2128" s="1"/>
      <c r="NFX2128" s="1"/>
      <c r="NFY2128" s="1"/>
      <c r="NFZ2128" s="1"/>
      <c r="NGA2128" s="1"/>
      <c r="NGB2128" s="1"/>
      <c r="NGC2128" s="1"/>
      <c r="NGD2128" s="1"/>
      <c r="NGE2128" s="1"/>
      <c r="NGF2128" s="1"/>
      <c r="NGG2128" s="1"/>
      <c r="NGH2128" s="1"/>
      <c r="NGI2128" s="1"/>
      <c r="NGJ2128" s="1"/>
      <c r="NGK2128" s="1"/>
      <c r="NGL2128" s="1"/>
      <c r="NGM2128" s="1"/>
      <c r="NGN2128" s="1"/>
      <c r="NGO2128" s="1"/>
      <c r="NGP2128" s="1"/>
      <c r="NGQ2128" s="1"/>
      <c r="NGR2128" s="1"/>
      <c r="NGS2128" s="1"/>
      <c r="NGT2128" s="1"/>
      <c r="NGU2128" s="1"/>
      <c r="NGV2128" s="1"/>
      <c r="NGW2128" s="1"/>
      <c r="NGX2128" s="1"/>
      <c r="NGY2128" s="1"/>
      <c r="NGZ2128" s="1"/>
      <c r="NHA2128" s="1"/>
      <c r="NHB2128" s="1"/>
      <c r="NHC2128" s="1"/>
      <c r="NHD2128" s="1"/>
      <c r="NHE2128" s="1"/>
      <c r="NHF2128" s="1"/>
      <c r="NHG2128" s="1"/>
      <c r="NHH2128" s="1"/>
      <c r="NHI2128" s="1"/>
      <c r="NHJ2128" s="1"/>
      <c r="NHK2128" s="1"/>
      <c r="NHL2128" s="1"/>
      <c r="NHM2128" s="1"/>
      <c r="NHN2128" s="1"/>
      <c r="NHO2128" s="1"/>
      <c r="NHP2128" s="1"/>
      <c r="NHQ2128" s="1"/>
      <c r="NHR2128" s="1"/>
      <c r="NHS2128" s="1"/>
      <c r="NHT2128" s="1"/>
      <c r="NHU2128" s="1"/>
      <c r="NHV2128" s="1"/>
      <c r="NHW2128" s="1"/>
      <c r="NHX2128" s="1"/>
      <c r="NHY2128" s="1"/>
      <c r="NHZ2128" s="1"/>
      <c r="NIA2128" s="1"/>
      <c r="NIB2128" s="1"/>
      <c r="NIC2128" s="1"/>
      <c r="NID2128" s="1"/>
      <c r="NIE2128" s="1"/>
      <c r="NIF2128" s="1"/>
      <c r="NIG2128" s="1"/>
      <c r="NIH2128" s="1"/>
      <c r="NII2128" s="1"/>
      <c r="NIJ2128" s="1"/>
      <c r="NIK2128" s="1"/>
      <c r="NIL2128" s="1"/>
      <c r="NIM2128" s="1"/>
      <c r="NIN2128" s="1"/>
      <c r="NIO2128" s="1"/>
      <c r="NIP2128" s="1"/>
      <c r="NIQ2128" s="1"/>
      <c r="NIR2128" s="1"/>
      <c r="NIS2128" s="1"/>
      <c r="NIT2128" s="1"/>
      <c r="NIU2128" s="1"/>
      <c r="NIV2128" s="1"/>
      <c r="NIW2128" s="1"/>
      <c r="NIX2128" s="1"/>
      <c r="NIY2128" s="1"/>
      <c r="NIZ2128" s="1"/>
      <c r="NJA2128" s="1"/>
      <c r="NJB2128" s="1"/>
      <c r="NJC2128" s="1"/>
      <c r="NJD2128" s="1"/>
      <c r="NJE2128" s="1"/>
      <c r="NJF2128" s="1"/>
      <c r="NJG2128" s="1"/>
      <c r="NJH2128" s="1"/>
      <c r="NJI2128" s="1"/>
      <c r="NJJ2128" s="1"/>
      <c r="NJK2128" s="1"/>
      <c r="NJL2128" s="1"/>
      <c r="NJM2128" s="1"/>
      <c r="NJN2128" s="1"/>
      <c r="NJO2128" s="1"/>
      <c r="NJP2128" s="1"/>
      <c r="NJQ2128" s="1"/>
      <c r="NJR2128" s="1"/>
      <c r="NJS2128" s="1"/>
      <c r="NJT2128" s="1"/>
      <c r="NJU2128" s="1"/>
      <c r="NJV2128" s="1"/>
      <c r="NJW2128" s="1"/>
      <c r="NJX2128" s="1"/>
      <c r="NJY2128" s="1"/>
      <c r="NJZ2128" s="1"/>
      <c r="NKA2128" s="1"/>
      <c r="NKB2128" s="1"/>
      <c r="NKC2128" s="1"/>
      <c r="NKD2128" s="1"/>
      <c r="NKE2128" s="1"/>
      <c r="NKF2128" s="1"/>
      <c r="NKG2128" s="1"/>
      <c r="NKH2128" s="1"/>
      <c r="NKI2128" s="1"/>
      <c r="NKJ2128" s="1"/>
      <c r="NKK2128" s="1"/>
      <c r="NKL2128" s="1"/>
      <c r="NKM2128" s="1"/>
      <c r="NKN2128" s="1"/>
      <c r="NKO2128" s="1"/>
      <c r="NKP2128" s="1"/>
      <c r="NKQ2128" s="1"/>
      <c r="NKR2128" s="1"/>
      <c r="NKS2128" s="1"/>
      <c r="NKT2128" s="1"/>
      <c r="NKU2128" s="1"/>
      <c r="NKV2128" s="1"/>
      <c r="NKW2128" s="1"/>
      <c r="NKX2128" s="1"/>
      <c r="NKY2128" s="1"/>
      <c r="NKZ2128" s="1"/>
      <c r="NLA2128" s="1"/>
      <c r="NLB2128" s="1"/>
      <c r="NLC2128" s="1"/>
      <c r="NLD2128" s="1"/>
      <c r="NLE2128" s="1"/>
      <c r="NLF2128" s="1"/>
      <c r="NLG2128" s="1"/>
      <c r="NLH2128" s="1"/>
      <c r="NLI2128" s="1"/>
      <c r="NLJ2128" s="1"/>
      <c r="NLK2128" s="1"/>
      <c r="NLL2128" s="1"/>
      <c r="NLM2128" s="1"/>
      <c r="NLN2128" s="1"/>
      <c r="NLO2128" s="1"/>
      <c r="NLP2128" s="1"/>
      <c r="NLQ2128" s="1"/>
      <c r="NLR2128" s="1"/>
      <c r="NLS2128" s="1"/>
      <c r="NLT2128" s="1"/>
      <c r="NLU2128" s="1"/>
      <c r="NLV2128" s="1"/>
      <c r="NLW2128" s="1"/>
      <c r="NLX2128" s="1"/>
      <c r="NLY2128" s="1"/>
      <c r="NLZ2128" s="1"/>
      <c r="NMA2128" s="1"/>
      <c r="NMB2128" s="1"/>
      <c r="NMC2128" s="1"/>
      <c r="NMD2128" s="1"/>
      <c r="NME2128" s="1"/>
      <c r="NMF2128" s="1"/>
      <c r="NMG2128" s="1"/>
      <c r="NMH2128" s="1"/>
      <c r="NMI2128" s="1"/>
      <c r="NMJ2128" s="1"/>
      <c r="NMK2128" s="1"/>
      <c r="NML2128" s="1"/>
      <c r="NMM2128" s="1"/>
      <c r="NMN2128" s="1"/>
      <c r="NMO2128" s="1"/>
      <c r="NMP2128" s="1"/>
      <c r="NMQ2128" s="1"/>
      <c r="NMR2128" s="1"/>
      <c r="NMS2128" s="1"/>
      <c r="NMT2128" s="1"/>
      <c r="NMU2128" s="1"/>
      <c r="NMV2128" s="1"/>
      <c r="NMW2128" s="1"/>
      <c r="NMX2128" s="1"/>
      <c r="NMY2128" s="1"/>
      <c r="NMZ2128" s="1"/>
      <c r="NNA2128" s="1"/>
      <c r="NNB2128" s="1"/>
      <c r="NNC2128" s="1"/>
      <c r="NND2128" s="1"/>
      <c r="NNE2128" s="1"/>
      <c r="NNF2128" s="1"/>
      <c r="NNG2128" s="1"/>
      <c r="NNH2128" s="1"/>
      <c r="NNI2128" s="1"/>
      <c r="NNJ2128" s="1"/>
      <c r="NNK2128" s="1"/>
      <c r="NNL2128" s="1"/>
      <c r="NNM2128" s="1"/>
      <c r="NNN2128" s="1"/>
      <c r="NNO2128" s="1"/>
      <c r="NNP2128" s="1"/>
      <c r="NNQ2128" s="1"/>
      <c r="NNR2128" s="1"/>
      <c r="NNS2128" s="1"/>
      <c r="NNT2128" s="1"/>
      <c r="NNU2128" s="1"/>
      <c r="NNV2128" s="1"/>
      <c r="NNW2128" s="1"/>
      <c r="NNX2128" s="1"/>
      <c r="NNY2128" s="1"/>
      <c r="NNZ2128" s="1"/>
      <c r="NOA2128" s="1"/>
      <c r="NOB2128" s="1"/>
      <c r="NOC2128" s="1"/>
      <c r="NOD2128" s="1"/>
      <c r="NOE2128" s="1"/>
      <c r="NOF2128" s="1"/>
      <c r="NOG2128" s="1"/>
      <c r="NOH2128" s="1"/>
      <c r="NOI2128" s="1"/>
      <c r="NOJ2128" s="1"/>
      <c r="NOK2128" s="1"/>
      <c r="NOL2128" s="1"/>
      <c r="NOM2128" s="1"/>
      <c r="NON2128" s="1"/>
      <c r="NOO2128" s="1"/>
      <c r="NOP2128" s="1"/>
      <c r="NOQ2128" s="1"/>
      <c r="NOR2128" s="1"/>
      <c r="NOS2128" s="1"/>
      <c r="NOT2128" s="1"/>
      <c r="NOU2128" s="1"/>
      <c r="NOV2128" s="1"/>
      <c r="NOW2128" s="1"/>
      <c r="NOX2128" s="1"/>
      <c r="NOY2128" s="1"/>
      <c r="NOZ2128" s="1"/>
      <c r="NPA2128" s="1"/>
      <c r="NPB2128" s="1"/>
      <c r="NPC2128" s="1"/>
      <c r="NPD2128" s="1"/>
      <c r="NPE2128" s="1"/>
      <c r="NPF2128" s="1"/>
      <c r="NPG2128" s="1"/>
      <c r="NPH2128" s="1"/>
      <c r="NPI2128" s="1"/>
      <c r="NPJ2128" s="1"/>
      <c r="NPK2128" s="1"/>
      <c r="NPL2128" s="1"/>
      <c r="NPM2128" s="1"/>
      <c r="NPN2128" s="1"/>
      <c r="NPO2128" s="1"/>
      <c r="NPP2128" s="1"/>
      <c r="NPQ2128" s="1"/>
      <c r="NPR2128" s="1"/>
      <c r="NPS2128" s="1"/>
      <c r="NPT2128" s="1"/>
      <c r="NPU2128" s="1"/>
      <c r="NPV2128" s="1"/>
      <c r="NPW2128" s="1"/>
      <c r="NPX2128" s="1"/>
      <c r="NPY2128" s="1"/>
      <c r="NPZ2128" s="1"/>
      <c r="NQA2128" s="1"/>
      <c r="NQB2128" s="1"/>
      <c r="NQC2128" s="1"/>
      <c r="NQD2128" s="1"/>
      <c r="NQE2128" s="1"/>
      <c r="NQF2128" s="1"/>
      <c r="NQG2128" s="1"/>
      <c r="NQH2128" s="1"/>
      <c r="NQI2128" s="1"/>
      <c r="NQJ2128" s="1"/>
      <c r="NQK2128" s="1"/>
      <c r="NQL2128" s="1"/>
      <c r="NQM2128" s="1"/>
      <c r="NQN2128" s="1"/>
      <c r="NQO2128" s="1"/>
      <c r="NQP2128" s="1"/>
      <c r="NQQ2128" s="1"/>
      <c r="NQR2128" s="1"/>
      <c r="NQS2128" s="1"/>
      <c r="NQT2128" s="1"/>
      <c r="NQU2128" s="1"/>
      <c r="NQV2128" s="1"/>
      <c r="NQW2128" s="1"/>
      <c r="NQX2128" s="1"/>
      <c r="NQY2128" s="1"/>
      <c r="NQZ2128" s="1"/>
      <c r="NRA2128" s="1"/>
      <c r="NRB2128" s="1"/>
      <c r="NRC2128" s="1"/>
      <c r="NRD2128" s="1"/>
      <c r="NRE2128" s="1"/>
      <c r="NRF2128" s="1"/>
      <c r="NRG2128" s="1"/>
      <c r="NRH2128" s="1"/>
      <c r="NRI2128" s="1"/>
      <c r="NRJ2128" s="1"/>
      <c r="NRK2128" s="1"/>
      <c r="NRL2128" s="1"/>
      <c r="NRM2128" s="1"/>
      <c r="NRN2128" s="1"/>
      <c r="NRO2128" s="1"/>
      <c r="NRP2128" s="1"/>
      <c r="NRQ2128" s="1"/>
      <c r="NRR2128" s="1"/>
      <c r="NRS2128" s="1"/>
      <c r="NRT2128" s="1"/>
      <c r="NRU2128" s="1"/>
      <c r="NRV2128" s="1"/>
      <c r="NRW2128" s="1"/>
      <c r="NRX2128" s="1"/>
      <c r="NRY2128" s="1"/>
      <c r="NRZ2128" s="1"/>
      <c r="NSA2128" s="1"/>
      <c r="NSB2128" s="1"/>
      <c r="NSC2128" s="1"/>
      <c r="NSD2128" s="1"/>
      <c r="NSE2128" s="1"/>
      <c r="NSF2128" s="1"/>
      <c r="NSG2128" s="1"/>
      <c r="NSH2128" s="1"/>
      <c r="NSI2128" s="1"/>
      <c r="NSJ2128" s="1"/>
      <c r="NSK2128" s="1"/>
      <c r="NSL2128" s="1"/>
      <c r="NSM2128" s="1"/>
      <c r="NSN2128" s="1"/>
      <c r="NSO2128" s="1"/>
      <c r="NSP2128" s="1"/>
      <c r="NSQ2128" s="1"/>
      <c r="NSR2128" s="1"/>
      <c r="NSS2128" s="1"/>
      <c r="NST2128" s="1"/>
      <c r="NSU2128" s="1"/>
      <c r="NSV2128" s="1"/>
      <c r="NSW2128" s="1"/>
      <c r="NSX2128" s="1"/>
      <c r="NSY2128" s="1"/>
      <c r="NSZ2128" s="1"/>
      <c r="NTA2128" s="1"/>
      <c r="NTB2128" s="1"/>
      <c r="NTC2128" s="1"/>
      <c r="NTD2128" s="1"/>
      <c r="NTE2128" s="1"/>
      <c r="NTF2128" s="1"/>
      <c r="NTG2128" s="1"/>
      <c r="NTH2128" s="1"/>
      <c r="NTI2128" s="1"/>
      <c r="NTJ2128" s="1"/>
      <c r="NTK2128" s="1"/>
      <c r="NTL2128" s="1"/>
      <c r="NTM2128" s="1"/>
      <c r="NTN2128" s="1"/>
      <c r="NTO2128" s="1"/>
      <c r="NTP2128" s="1"/>
      <c r="NTQ2128" s="1"/>
      <c r="NTR2128" s="1"/>
      <c r="NTS2128" s="1"/>
      <c r="NTT2128" s="1"/>
      <c r="NTU2128" s="1"/>
      <c r="NTV2128" s="1"/>
      <c r="NTW2128" s="1"/>
      <c r="NTX2128" s="1"/>
      <c r="NTY2128" s="1"/>
      <c r="NTZ2128" s="1"/>
      <c r="NUA2128" s="1"/>
      <c r="NUB2128" s="1"/>
      <c r="NUC2128" s="1"/>
      <c r="NUD2128" s="1"/>
      <c r="NUE2128" s="1"/>
      <c r="NUF2128" s="1"/>
      <c r="NUG2128" s="1"/>
      <c r="NUH2128" s="1"/>
      <c r="NUI2128" s="1"/>
      <c r="NUJ2128" s="1"/>
      <c r="NUK2128" s="1"/>
      <c r="NUL2128" s="1"/>
      <c r="NUM2128" s="1"/>
      <c r="NUN2128" s="1"/>
      <c r="NUO2128" s="1"/>
      <c r="NUP2128" s="1"/>
      <c r="NUQ2128" s="1"/>
      <c r="NUR2128" s="1"/>
      <c r="NUS2128" s="1"/>
      <c r="NUT2128" s="1"/>
      <c r="NUU2128" s="1"/>
      <c r="NUV2128" s="1"/>
      <c r="NUW2128" s="1"/>
      <c r="NUX2128" s="1"/>
      <c r="NUY2128" s="1"/>
      <c r="NUZ2128" s="1"/>
      <c r="NVA2128" s="1"/>
      <c r="NVB2128" s="1"/>
      <c r="NVC2128" s="1"/>
      <c r="NVD2128" s="1"/>
      <c r="NVE2128" s="1"/>
      <c r="NVF2128" s="1"/>
      <c r="NVG2128" s="1"/>
      <c r="NVH2128" s="1"/>
      <c r="NVI2128" s="1"/>
      <c r="NVJ2128" s="1"/>
      <c r="NVK2128" s="1"/>
      <c r="NVL2128" s="1"/>
      <c r="NVM2128" s="1"/>
      <c r="NVN2128" s="1"/>
      <c r="NVO2128" s="1"/>
      <c r="NVP2128" s="1"/>
      <c r="NVQ2128" s="1"/>
      <c r="NVR2128" s="1"/>
      <c r="NVS2128" s="1"/>
      <c r="NVT2128" s="1"/>
      <c r="NVU2128" s="1"/>
      <c r="NVV2128" s="1"/>
      <c r="NVW2128" s="1"/>
      <c r="NVX2128" s="1"/>
      <c r="NVY2128" s="1"/>
      <c r="NVZ2128" s="1"/>
      <c r="NWA2128" s="1"/>
      <c r="NWB2128" s="1"/>
      <c r="NWC2128" s="1"/>
      <c r="NWD2128" s="1"/>
      <c r="NWE2128" s="1"/>
      <c r="NWF2128" s="1"/>
      <c r="NWG2128" s="1"/>
      <c r="NWH2128" s="1"/>
      <c r="NWI2128" s="1"/>
      <c r="NWJ2128" s="1"/>
      <c r="NWK2128" s="1"/>
      <c r="NWL2128" s="1"/>
      <c r="NWM2128" s="1"/>
      <c r="NWN2128" s="1"/>
      <c r="NWO2128" s="1"/>
      <c r="NWP2128" s="1"/>
      <c r="NWQ2128" s="1"/>
      <c r="NWR2128" s="1"/>
      <c r="NWS2128" s="1"/>
      <c r="NWT2128" s="1"/>
      <c r="NWU2128" s="1"/>
      <c r="NWV2128" s="1"/>
      <c r="NWW2128" s="1"/>
      <c r="NWX2128" s="1"/>
      <c r="NWY2128" s="1"/>
      <c r="NWZ2128" s="1"/>
      <c r="NXA2128" s="1"/>
      <c r="NXB2128" s="1"/>
      <c r="NXC2128" s="1"/>
      <c r="NXD2128" s="1"/>
      <c r="NXE2128" s="1"/>
      <c r="NXF2128" s="1"/>
      <c r="NXG2128" s="1"/>
      <c r="NXH2128" s="1"/>
      <c r="NXI2128" s="1"/>
      <c r="NXJ2128" s="1"/>
      <c r="NXK2128" s="1"/>
      <c r="NXL2128" s="1"/>
      <c r="NXM2128" s="1"/>
      <c r="NXN2128" s="1"/>
      <c r="NXO2128" s="1"/>
      <c r="NXP2128" s="1"/>
      <c r="NXQ2128" s="1"/>
      <c r="NXR2128" s="1"/>
      <c r="NXS2128" s="1"/>
      <c r="NXT2128" s="1"/>
      <c r="NXU2128" s="1"/>
      <c r="NXV2128" s="1"/>
      <c r="NXW2128" s="1"/>
      <c r="NXX2128" s="1"/>
      <c r="NXY2128" s="1"/>
      <c r="NXZ2128" s="1"/>
      <c r="NYA2128" s="1"/>
      <c r="NYB2128" s="1"/>
      <c r="NYC2128" s="1"/>
      <c r="NYD2128" s="1"/>
      <c r="NYE2128" s="1"/>
      <c r="NYF2128" s="1"/>
      <c r="NYG2128" s="1"/>
      <c r="NYH2128" s="1"/>
      <c r="NYI2128" s="1"/>
      <c r="NYJ2128" s="1"/>
      <c r="NYK2128" s="1"/>
      <c r="NYL2128" s="1"/>
      <c r="NYM2128" s="1"/>
      <c r="NYN2128" s="1"/>
      <c r="NYO2128" s="1"/>
      <c r="NYP2128" s="1"/>
      <c r="NYQ2128" s="1"/>
      <c r="NYR2128" s="1"/>
      <c r="NYS2128" s="1"/>
      <c r="NYT2128" s="1"/>
      <c r="NYU2128" s="1"/>
      <c r="NYV2128" s="1"/>
      <c r="NYW2128" s="1"/>
      <c r="NYX2128" s="1"/>
      <c r="NYY2128" s="1"/>
      <c r="NYZ2128" s="1"/>
      <c r="NZA2128" s="1"/>
      <c r="NZB2128" s="1"/>
      <c r="NZC2128" s="1"/>
      <c r="NZD2128" s="1"/>
      <c r="NZE2128" s="1"/>
      <c r="NZF2128" s="1"/>
      <c r="NZG2128" s="1"/>
      <c r="NZH2128" s="1"/>
      <c r="NZI2128" s="1"/>
      <c r="NZJ2128" s="1"/>
      <c r="NZK2128" s="1"/>
      <c r="NZL2128" s="1"/>
      <c r="NZM2128" s="1"/>
      <c r="NZN2128" s="1"/>
      <c r="NZO2128" s="1"/>
      <c r="NZP2128" s="1"/>
      <c r="NZQ2128" s="1"/>
      <c r="NZR2128" s="1"/>
      <c r="NZS2128" s="1"/>
      <c r="NZT2128" s="1"/>
      <c r="NZU2128" s="1"/>
      <c r="NZV2128" s="1"/>
      <c r="NZW2128" s="1"/>
      <c r="NZX2128" s="1"/>
      <c r="NZY2128" s="1"/>
      <c r="NZZ2128" s="1"/>
      <c r="OAA2128" s="1"/>
      <c r="OAB2128" s="1"/>
      <c r="OAC2128" s="1"/>
      <c r="OAD2128" s="1"/>
      <c r="OAE2128" s="1"/>
      <c r="OAF2128" s="1"/>
      <c r="OAG2128" s="1"/>
      <c r="OAH2128" s="1"/>
      <c r="OAI2128" s="1"/>
      <c r="OAJ2128" s="1"/>
      <c r="OAK2128" s="1"/>
      <c r="OAL2128" s="1"/>
      <c r="OAM2128" s="1"/>
      <c r="OAN2128" s="1"/>
      <c r="OAO2128" s="1"/>
      <c r="OAP2128" s="1"/>
      <c r="OAQ2128" s="1"/>
      <c r="OAR2128" s="1"/>
      <c r="OAS2128" s="1"/>
      <c r="OAT2128" s="1"/>
      <c r="OAU2128" s="1"/>
      <c r="OAV2128" s="1"/>
      <c r="OAW2128" s="1"/>
      <c r="OAX2128" s="1"/>
      <c r="OAY2128" s="1"/>
      <c r="OAZ2128" s="1"/>
      <c r="OBA2128" s="1"/>
      <c r="OBB2128" s="1"/>
      <c r="OBC2128" s="1"/>
      <c r="OBD2128" s="1"/>
      <c r="OBE2128" s="1"/>
      <c r="OBF2128" s="1"/>
      <c r="OBG2128" s="1"/>
      <c r="OBH2128" s="1"/>
      <c r="OBI2128" s="1"/>
      <c r="OBJ2128" s="1"/>
      <c r="OBK2128" s="1"/>
      <c r="OBL2128" s="1"/>
      <c r="OBM2128" s="1"/>
      <c r="OBN2128" s="1"/>
      <c r="OBO2128" s="1"/>
      <c r="OBP2128" s="1"/>
      <c r="OBQ2128" s="1"/>
      <c r="OBR2128" s="1"/>
      <c r="OBS2128" s="1"/>
      <c r="OBT2128" s="1"/>
      <c r="OBU2128" s="1"/>
      <c r="OBV2128" s="1"/>
      <c r="OBW2128" s="1"/>
      <c r="OBX2128" s="1"/>
      <c r="OBY2128" s="1"/>
      <c r="OBZ2128" s="1"/>
      <c r="OCA2128" s="1"/>
      <c r="OCB2128" s="1"/>
      <c r="OCC2128" s="1"/>
      <c r="OCD2128" s="1"/>
      <c r="OCE2128" s="1"/>
      <c r="OCF2128" s="1"/>
      <c r="OCG2128" s="1"/>
      <c r="OCH2128" s="1"/>
      <c r="OCI2128" s="1"/>
      <c r="OCJ2128" s="1"/>
      <c r="OCK2128" s="1"/>
      <c r="OCL2128" s="1"/>
      <c r="OCM2128" s="1"/>
      <c r="OCN2128" s="1"/>
      <c r="OCO2128" s="1"/>
      <c r="OCP2128" s="1"/>
      <c r="OCQ2128" s="1"/>
      <c r="OCR2128" s="1"/>
      <c r="OCS2128" s="1"/>
      <c r="OCT2128" s="1"/>
      <c r="OCU2128" s="1"/>
      <c r="OCV2128" s="1"/>
      <c r="OCW2128" s="1"/>
      <c r="OCX2128" s="1"/>
      <c r="OCY2128" s="1"/>
      <c r="OCZ2128" s="1"/>
      <c r="ODA2128" s="1"/>
      <c r="ODB2128" s="1"/>
      <c r="ODC2128" s="1"/>
      <c r="ODD2128" s="1"/>
      <c r="ODE2128" s="1"/>
      <c r="ODF2128" s="1"/>
      <c r="ODG2128" s="1"/>
      <c r="ODH2128" s="1"/>
      <c r="ODI2128" s="1"/>
      <c r="ODJ2128" s="1"/>
      <c r="ODK2128" s="1"/>
      <c r="ODL2128" s="1"/>
      <c r="ODM2128" s="1"/>
      <c r="ODN2128" s="1"/>
      <c r="ODO2128" s="1"/>
      <c r="ODP2128" s="1"/>
      <c r="ODQ2128" s="1"/>
      <c r="ODR2128" s="1"/>
      <c r="ODS2128" s="1"/>
      <c r="ODT2128" s="1"/>
      <c r="ODU2128" s="1"/>
      <c r="ODV2128" s="1"/>
      <c r="ODW2128" s="1"/>
      <c r="ODX2128" s="1"/>
      <c r="ODY2128" s="1"/>
      <c r="ODZ2128" s="1"/>
      <c r="OEA2128" s="1"/>
      <c r="OEB2128" s="1"/>
      <c r="OEC2128" s="1"/>
      <c r="OED2128" s="1"/>
      <c r="OEE2128" s="1"/>
      <c r="OEF2128" s="1"/>
      <c r="OEG2128" s="1"/>
      <c r="OEH2128" s="1"/>
      <c r="OEI2128" s="1"/>
      <c r="OEJ2128" s="1"/>
      <c r="OEK2128" s="1"/>
      <c r="OEL2128" s="1"/>
      <c r="OEM2128" s="1"/>
      <c r="OEN2128" s="1"/>
      <c r="OEO2128" s="1"/>
      <c r="OEP2128" s="1"/>
      <c r="OEQ2128" s="1"/>
      <c r="OER2128" s="1"/>
      <c r="OES2128" s="1"/>
      <c r="OET2128" s="1"/>
      <c r="OEU2128" s="1"/>
      <c r="OEV2128" s="1"/>
      <c r="OEW2128" s="1"/>
      <c r="OEX2128" s="1"/>
      <c r="OEY2128" s="1"/>
      <c r="OEZ2128" s="1"/>
      <c r="OFA2128" s="1"/>
      <c r="OFB2128" s="1"/>
      <c r="OFC2128" s="1"/>
      <c r="OFD2128" s="1"/>
      <c r="OFE2128" s="1"/>
      <c r="OFF2128" s="1"/>
      <c r="OFG2128" s="1"/>
      <c r="OFH2128" s="1"/>
      <c r="OFI2128" s="1"/>
      <c r="OFJ2128" s="1"/>
      <c r="OFK2128" s="1"/>
      <c r="OFL2128" s="1"/>
      <c r="OFM2128" s="1"/>
      <c r="OFN2128" s="1"/>
      <c r="OFO2128" s="1"/>
      <c r="OFP2128" s="1"/>
      <c r="OFQ2128" s="1"/>
      <c r="OFR2128" s="1"/>
      <c r="OFS2128" s="1"/>
      <c r="OFT2128" s="1"/>
      <c r="OFU2128" s="1"/>
      <c r="OFV2128" s="1"/>
      <c r="OFW2128" s="1"/>
      <c r="OFX2128" s="1"/>
      <c r="OFY2128" s="1"/>
      <c r="OFZ2128" s="1"/>
      <c r="OGA2128" s="1"/>
      <c r="OGB2128" s="1"/>
      <c r="OGC2128" s="1"/>
      <c r="OGD2128" s="1"/>
      <c r="OGE2128" s="1"/>
      <c r="OGF2128" s="1"/>
      <c r="OGG2128" s="1"/>
      <c r="OGH2128" s="1"/>
      <c r="OGI2128" s="1"/>
      <c r="OGJ2128" s="1"/>
      <c r="OGK2128" s="1"/>
      <c r="OGL2128" s="1"/>
      <c r="OGM2128" s="1"/>
      <c r="OGN2128" s="1"/>
      <c r="OGO2128" s="1"/>
      <c r="OGP2128" s="1"/>
      <c r="OGQ2128" s="1"/>
      <c r="OGR2128" s="1"/>
      <c r="OGS2128" s="1"/>
      <c r="OGT2128" s="1"/>
      <c r="OGU2128" s="1"/>
      <c r="OGV2128" s="1"/>
      <c r="OGW2128" s="1"/>
      <c r="OGX2128" s="1"/>
      <c r="OGY2128" s="1"/>
      <c r="OGZ2128" s="1"/>
      <c r="OHA2128" s="1"/>
      <c r="OHB2128" s="1"/>
      <c r="OHC2128" s="1"/>
      <c r="OHD2128" s="1"/>
      <c r="OHE2128" s="1"/>
      <c r="OHF2128" s="1"/>
      <c r="OHG2128" s="1"/>
      <c r="OHH2128" s="1"/>
      <c r="OHI2128" s="1"/>
      <c r="OHJ2128" s="1"/>
      <c r="OHK2128" s="1"/>
      <c r="OHL2128" s="1"/>
      <c r="OHM2128" s="1"/>
      <c r="OHN2128" s="1"/>
      <c r="OHO2128" s="1"/>
      <c r="OHP2128" s="1"/>
      <c r="OHQ2128" s="1"/>
      <c r="OHR2128" s="1"/>
      <c r="OHS2128" s="1"/>
      <c r="OHT2128" s="1"/>
      <c r="OHU2128" s="1"/>
      <c r="OHV2128" s="1"/>
      <c r="OHW2128" s="1"/>
      <c r="OHX2128" s="1"/>
      <c r="OHY2128" s="1"/>
      <c r="OHZ2128" s="1"/>
      <c r="OIA2128" s="1"/>
      <c r="OIB2128" s="1"/>
      <c r="OIC2128" s="1"/>
      <c r="OID2128" s="1"/>
      <c r="OIE2128" s="1"/>
      <c r="OIF2128" s="1"/>
      <c r="OIG2128" s="1"/>
      <c r="OIH2128" s="1"/>
      <c r="OII2128" s="1"/>
      <c r="OIJ2128" s="1"/>
      <c r="OIK2128" s="1"/>
      <c r="OIL2128" s="1"/>
      <c r="OIM2128" s="1"/>
      <c r="OIN2128" s="1"/>
      <c r="OIO2128" s="1"/>
      <c r="OIP2128" s="1"/>
      <c r="OIQ2128" s="1"/>
      <c r="OIR2128" s="1"/>
      <c r="OIS2128" s="1"/>
      <c r="OIT2128" s="1"/>
      <c r="OIU2128" s="1"/>
      <c r="OIV2128" s="1"/>
      <c r="OIW2128" s="1"/>
      <c r="OIX2128" s="1"/>
      <c r="OIY2128" s="1"/>
      <c r="OIZ2128" s="1"/>
      <c r="OJA2128" s="1"/>
      <c r="OJB2128" s="1"/>
      <c r="OJC2128" s="1"/>
      <c r="OJD2128" s="1"/>
      <c r="OJE2128" s="1"/>
      <c r="OJF2128" s="1"/>
      <c r="OJG2128" s="1"/>
      <c r="OJH2128" s="1"/>
      <c r="OJI2128" s="1"/>
      <c r="OJJ2128" s="1"/>
      <c r="OJK2128" s="1"/>
      <c r="OJL2128" s="1"/>
      <c r="OJM2128" s="1"/>
      <c r="OJN2128" s="1"/>
      <c r="OJO2128" s="1"/>
      <c r="OJP2128" s="1"/>
      <c r="OJQ2128" s="1"/>
      <c r="OJR2128" s="1"/>
      <c r="OJS2128" s="1"/>
      <c r="OJT2128" s="1"/>
      <c r="OJU2128" s="1"/>
      <c r="OJV2128" s="1"/>
      <c r="OJW2128" s="1"/>
      <c r="OJX2128" s="1"/>
      <c r="OJY2128" s="1"/>
      <c r="OJZ2128" s="1"/>
      <c r="OKA2128" s="1"/>
      <c r="OKB2128" s="1"/>
      <c r="OKC2128" s="1"/>
      <c r="OKD2128" s="1"/>
      <c r="OKE2128" s="1"/>
      <c r="OKF2128" s="1"/>
      <c r="OKG2128" s="1"/>
      <c r="OKH2128" s="1"/>
      <c r="OKI2128" s="1"/>
      <c r="OKJ2128" s="1"/>
      <c r="OKK2128" s="1"/>
      <c r="OKL2128" s="1"/>
      <c r="OKM2128" s="1"/>
      <c r="OKN2128" s="1"/>
      <c r="OKO2128" s="1"/>
      <c r="OKP2128" s="1"/>
      <c r="OKQ2128" s="1"/>
      <c r="OKR2128" s="1"/>
      <c r="OKS2128" s="1"/>
      <c r="OKT2128" s="1"/>
      <c r="OKU2128" s="1"/>
      <c r="OKV2128" s="1"/>
      <c r="OKW2128" s="1"/>
      <c r="OKX2128" s="1"/>
      <c r="OKY2128" s="1"/>
      <c r="OKZ2128" s="1"/>
      <c r="OLA2128" s="1"/>
      <c r="OLB2128" s="1"/>
      <c r="OLC2128" s="1"/>
      <c r="OLD2128" s="1"/>
      <c r="OLE2128" s="1"/>
      <c r="OLF2128" s="1"/>
      <c r="OLG2128" s="1"/>
      <c r="OLH2128" s="1"/>
      <c r="OLI2128" s="1"/>
      <c r="OLJ2128" s="1"/>
      <c r="OLK2128" s="1"/>
      <c r="OLL2128" s="1"/>
      <c r="OLM2128" s="1"/>
      <c r="OLN2128" s="1"/>
      <c r="OLO2128" s="1"/>
      <c r="OLP2128" s="1"/>
      <c r="OLQ2128" s="1"/>
      <c r="OLR2128" s="1"/>
      <c r="OLS2128" s="1"/>
      <c r="OLT2128" s="1"/>
      <c r="OLU2128" s="1"/>
      <c r="OLV2128" s="1"/>
      <c r="OLW2128" s="1"/>
      <c r="OLX2128" s="1"/>
      <c r="OLY2128" s="1"/>
      <c r="OLZ2128" s="1"/>
      <c r="OMA2128" s="1"/>
      <c r="OMB2128" s="1"/>
      <c r="OMC2128" s="1"/>
      <c r="OMD2128" s="1"/>
      <c r="OME2128" s="1"/>
      <c r="OMF2128" s="1"/>
      <c r="OMG2128" s="1"/>
      <c r="OMH2128" s="1"/>
      <c r="OMI2128" s="1"/>
      <c r="OMJ2128" s="1"/>
      <c r="OMK2128" s="1"/>
      <c r="OML2128" s="1"/>
      <c r="OMM2128" s="1"/>
      <c r="OMN2128" s="1"/>
      <c r="OMO2128" s="1"/>
      <c r="OMP2128" s="1"/>
      <c r="OMQ2128" s="1"/>
      <c r="OMR2128" s="1"/>
      <c r="OMS2128" s="1"/>
      <c r="OMT2128" s="1"/>
      <c r="OMU2128" s="1"/>
      <c r="OMV2128" s="1"/>
      <c r="OMW2128" s="1"/>
      <c r="OMX2128" s="1"/>
      <c r="OMY2128" s="1"/>
      <c r="OMZ2128" s="1"/>
      <c r="ONA2128" s="1"/>
      <c r="ONB2128" s="1"/>
      <c r="ONC2128" s="1"/>
      <c r="OND2128" s="1"/>
      <c r="ONE2128" s="1"/>
      <c r="ONF2128" s="1"/>
      <c r="ONG2128" s="1"/>
      <c r="ONH2128" s="1"/>
      <c r="ONI2128" s="1"/>
      <c r="ONJ2128" s="1"/>
      <c r="ONK2128" s="1"/>
      <c r="ONL2128" s="1"/>
      <c r="ONM2128" s="1"/>
      <c r="ONN2128" s="1"/>
      <c r="ONO2128" s="1"/>
      <c r="ONP2128" s="1"/>
      <c r="ONQ2128" s="1"/>
      <c r="ONR2128" s="1"/>
      <c r="ONS2128" s="1"/>
      <c r="ONT2128" s="1"/>
      <c r="ONU2128" s="1"/>
      <c r="ONV2128" s="1"/>
      <c r="ONW2128" s="1"/>
      <c r="ONX2128" s="1"/>
      <c r="ONY2128" s="1"/>
      <c r="ONZ2128" s="1"/>
      <c r="OOA2128" s="1"/>
      <c r="OOB2128" s="1"/>
      <c r="OOC2128" s="1"/>
      <c r="OOD2128" s="1"/>
      <c r="OOE2128" s="1"/>
      <c r="OOF2128" s="1"/>
      <c r="OOG2128" s="1"/>
      <c r="OOH2128" s="1"/>
      <c r="OOI2128" s="1"/>
      <c r="OOJ2128" s="1"/>
      <c r="OOK2128" s="1"/>
      <c r="OOL2128" s="1"/>
      <c r="OOM2128" s="1"/>
      <c r="OON2128" s="1"/>
      <c r="OOO2128" s="1"/>
      <c r="OOP2128" s="1"/>
      <c r="OOQ2128" s="1"/>
      <c r="OOR2128" s="1"/>
      <c r="OOS2128" s="1"/>
      <c r="OOT2128" s="1"/>
      <c r="OOU2128" s="1"/>
      <c r="OOV2128" s="1"/>
      <c r="OOW2128" s="1"/>
      <c r="OOX2128" s="1"/>
      <c r="OOY2128" s="1"/>
      <c r="OOZ2128" s="1"/>
      <c r="OPA2128" s="1"/>
      <c r="OPB2128" s="1"/>
      <c r="OPC2128" s="1"/>
      <c r="OPD2128" s="1"/>
      <c r="OPE2128" s="1"/>
      <c r="OPF2128" s="1"/>
      <c r="OPG2128" s="1"/>
      <c r="OPH2128" s="1"/>
      <c r="OPI2128" s="1"/>
      <c r="OPJ2128" s="1"/>
      <c r="OPK2128" s="1"/>
      <c r="OPL2128" s="1"/>
      <c r="OPM2128" s="1"/>
      <c r="OPN2128" s="1"/>
      <c r="OPO2128" s="1"/>
      <c r="OPP2128" s="1"/>
      <c r="OPQ2128" s="1"/>
      <c r="OPR2128" s="1"/>
      <c r="OPS2128" s="1"/>
      <c r="OPT2128" s="1"/>
      <c r="OPU2128" s="1"/>
      <c r="OPV2128" s="1"/>
      <c r="OPW2128" s="1"/>
      <c r="OPX2128" s="1"/>
      <c r="OPY2128" s="1"/>
      <c r="OPZ2128" s="1"/>
      <c r="OQA2128" s="1"/>
      <c r="OQB2128" s="1"/>
      <c r="OQC2128" s="1"/>
      <c r="OQD2128" s="1"/>
      <c r="OQE2128" s="1"/>
      <c r="OQF2128" s="1"/>
      <c r="OQG2128" s="1"/>
      <c r="OQH2128" s="1"/>
      <c r="OQI2128" s="1"/>
      <c r="OQJ2128" s="1"/>
      <c r="OQK2128" s="1"/>
      <c r="OQL2128" s="1"/>
      <c r="OQM2128" s="1"/>
      <c r="OQN2128" s="1"/>
      <c r="OQO2128" s="1"/>
      <c r="OQP2128" s="1"/>
      <c r="OQQ2128" s="1"/>
      <c r="OQR2128" s="1"/>
      <c r="OQS2128" s="1"/>
      <c r="OQT2128" s="1"/>
      <c r="OQU2128" s="1"/>
      <c r="OQV2128" s="1"/>
      <c r="OQW2128" s="1"/>
      <c r="OQX2128" s="1"/>
      <c r="OQY2128" s="1"/>
      <c r="OQZ2128" s="1"/>
      <c r="ORA2128" s="1"/>
      <c r="ORB2128" s="1"/>
      <c r="ORC2128" s="1"/>
      <c r="ORD2128" s="1"/>
      <c r="ORE2128" s="1"/>
      <c r="ORF2128" s="1"/>
      <c r="ORG2128" s="1"/>
      <c r="ORH2128" s="1"/>
      <c r="ORI2128" s="1"/>
      <c r="ORJ2128" s="1"/>
      <c r="ORK2128" s="1"/>
      <c r="ORL2128" s="1"/>
      <c r="ORM2128" s="1"/>
      <c r="ORN2128" s="1"/>
      <c r="ORO2128" s="1"/>
      <c r="ORP2128" s="1"/>
      <c r="ORQ2128" s="1"/>
      <c r="ORR2128" s="1"/>
      <c r="ORS2128" s="1"/>
      <c r="ORT2128" s="1"/>
      <c r="ORU2128" s="1"/>
      <c r="ORV2128" s="1"/>
      <c r="ORW2128" s="1"/>
      <c r="ORX2128" s="1"/>
      <c r="ORY2128" s="1"/>
      <c r="ORZ2128" s="1"/>
      <c r="OSA2128" s="1"/>
      <c r="OSB2128" s="1"/>
      <c r="OSC2128" s="1"/>
      <c r="OSD2128" s="1"/>
      <c r="OSE2128" s="1"/>
      <c r="OSF2128" s="1"/>
      <c r="OSG2128" s="1"/>
      <c r="OSH2128" s="1"/>
      <c r="OSI2128" s="1"/>
      <c r="OSJ2128" s="1"/>
      <c r="OSK2128" s="1"/>
      <c r="OSL2128" s="1"/>
      <c r="OSM2128" s="1"/>
      <c r="OSN2128" s="1"/>
      <c r="OSO2128" s="1"/>
      <c r="OSP2128" s="1"/>
      <c r="OSQ2128" s="1"/>
      <c r="OSR2128" s="1"/>
      <c r="OSS2128" s="1"/>
      <c r="OST2128" s="1"/>
      <c r="OSU2128" s="1"/>
      <c r="OSV2128" s="1"/>
      <c r="OSW2128" s="1"/>
      <c r="OSX2128" s="1"/>
      <c r="OSY2128" s="1"/>
      <c r="OSZ2128" s="1"/>
      <c r="OTA2128" s="1"/>
      <c r="OTB2128" s="1"/>
      <c r="OTC2128" s="1"/>
      <c r="OTD2128" s="1"/>
      <c r="OTE2128" s="1"/>
      <c r="OTF2128" s="1"/>
      <c r="OTG2128" s="1"/>
      <c r="OTH2128" s="1"/>
      <c r="OTI2128" s="1"/>
      <c r="OTJ2128" s="1"/>
      <c r="OTK2128" s="1"/>
      <c r="OTL2128" s="1"/>
      <c r="OTM2128" s="1"/>
      <c r="OTN2128" s="1"/>
      <c r="OTO2128" s="1"/>
      <c r="OTP2128" s="1"/>
      <c r="OTQ2128" s="1"/>
      <c r="OTR2128" s="1"/>
      <c r="OTS2128" s="1"/>
      <c r="OTT2128" s="1"/>
      <c r="OTU2128" s="1"/>
      <c r="OTV2128" s="1"/>
      <c r="OTW2128" s="1"/>
      <c r="OTX2128" s="1"/>
      <c r="OTY2128" s="1"/>
      <c r="OTZ2128" s="1"/>
      <c r="OUA2128" s="1"/>
      <c r="OUB2128" s="1"/>
      <c r="OUC2128" s="1"/>
      <c r="OUD2128" s="1"/>
      <c r="OUE2128" s="1"/>
      <c r="OUF2128" s="1"/>
      <c r="OUG2128" s="1"/>
      <c r="OUH2128" s="1"/>
      <c r="OUI2128" s="1"/>
      <c r="OUJ2128" s="1"/>
      <c r="OUK2128" s="1"/>
      <c r="OUL2128" s="1"/>
      <c r="OUM2128" s="1"/>
      <c r="OUN2128" s="1"/>
      <c r="OUO2128" s="1"/>
      <c r="OUP2128" s="1"/>
      <c r="OUQ2128" s="1"/>
      <c r="OUR2128" s="1"/>
      <c r="OUS2128" s="1"/>
      <c r="OUT2128" s="1"/>
      <c r="OUU2128" s="1"/>
      <c r="OUV2128" s="1"/>
      <c r="OUW2128" s="1"/>
      <c r="OUX2128" s="1"/>
      <c r="OUY2128" s="1"/>
      <c r="OUZ2128" s="1"/>
      <c r="OVA2128" s="1"/>
      <c r="OVB2128" s="1"/>
      <c r="OVC2128" s="1"/>
      <c r="OVD2128" s="1"/>
      <c r="OVE2128" s="1"/>
      <c r="OVF2128" s="1"/>
      <c r="OVG2128" s="1"/>
      <c r="OVH2128" s="1"/>
      <c r="OVI2128" s="1"/>
      <c r="OVJ2128" s="1"/>
      <c r="OVK2128" s="1"/>
      <c r="OVL2128" s="1"/>
      <c r="OVM2128" s="1"/>
      <c r="OVN2128" s="1"/>
      <c r="OVO2128" s="1"/>
      <c r="OVP2128" s="1"/>
      <c r="OVQ2128" s="1"/>
      <c r="OVR2128" s="1"/>
      <c r="OVS2128" s="1"/>
      <c r="OVT2128" s="1"/>
      <c r="OVU2128" s="1"/>
      <c r="OVV2128" s="1"/>
      <c r="OVW2128" s="1"/>
      <c r="OVX2128" s="1"/>
      <c r="OVY2128" s="1"/>
      <c r="OVZ2128" s="1"/>
      <c r="OWA2128" s="1"/>
      <c r="OWB2128" s="1"/>
      <c r="OWC2128" s="1"/>
      <c r="OWD2128" s="1"/>
      <c r="OWE2128" s="1"/>
      <c r="OWF2128" s="1"/>
      <c r="OWG2128" s="1"/>
      <c r="OWH2128" s="1"/>
      <c r="OWI2128" s="1"/>
      <c r="OWJ2128" s="1"/>
      <c r="OWK2128" s="1"/>
      <c r="OWL2128" s="1"/>
      <c r="OWM2128" s="1"/>
      <c r="OWN2128" s="1"/>
      <c r="OWO2128" s="1"/>
      <c r="OWP2128" s="1"/>
      <c r="OWQ2128" s="1"/>
      <c r="OWR2128" s="1"/>
      <c r="OWS2128" s="1"/>
      <c r="OWT2128" s="1"/>
      <c r="OWU2128" s="1"/>
      <c r="OWV2128" s="1"/>
      <c r="OWW2128" s="1"/>
      <c r="OWX2128" s="1"/>
      <c r="OWY2128" s="1"/>
      <c r="OWZ2128" s="1"/>
      <c r="OXA2128" s="1"/>
      <c r="OXB2128" s="1"/>
      <c r="OXC2128" s="1"/>
      <c r="OXD2128" s="1"/>
      <c r="OXE2128" s="1"/>
      <c r="OXF2128" s="1"/>
      <c r="OXG2128" s="1"/>
      <c r="OXH2128" s="1"/>
      <c r="OXI2128" s="1"/>
      <c r="OXJ2128" s="1"/>
      <c r="OXK2128" s="1"/>
      <c r="OXL2128" s="1"/>
      <c r="OXM2128" s="1"/>
      <c r="OXN2128" s="1"/>
      <c r="OXO2128" s="1"/>
      <c r="OXP2128" s="1"/>
      <c r="OXQ2128" s="1"/>
      <c r="OXR2128" s="1"/>
      <c r="OXS2128" s="1"/>
      <c r="OXT2128" s="1"/>
      <c r="OXU2128" s="1"/>
      <c r="OXV2128" s="1"/>
      <c r="OXW2128" s="1"/>
      <c r="OXX2128" s="1"/>
      <c r="OXY2128" s="1"/>
      <c r="OXZ2128" s="1"/>
      <c r="OYA2128" s="1"/>
      <c r="OYB2128" s="1"/>
      <c r="OYC2128" s="1"/>
      <c r="OYD2128" s="1"/>
      <c r="OYE2128" s="1"/>
      <c r="OYF2128" s="1"/>
      <c r="OYG2128" s="1"/>
      <c r="OYH2128" s="1"/>
      <c r="OYI2128" s="1"/>
      <c r="OYJ2128" s="1"/>
      <c r="OYK2128" s="1"/>
      <c r="OYL2128" s="1"/>
      <c r="OYM2128" s="1"/>
      <c r="OYN2128" s="1"/>
      <c r="OYO2128" s="1"/>
      <c r="OYP2128" s="1"/>
      <c r="OYQ2128" s="1"/>
      <c r="OYR2128" s="1"/>
      <c r="OYS2128" s="1"/>
      <c r="OYT2128" s="1"/>
      <c r="OYU2128" s="1"/>
      <c r="OYV2128" s="1"/>
      <c r="OYW2128" s="1"/>
      <c r="OYX2128" s="1"/>
      <c r="OYY2128" s="1"/>
      <c r="OYZ2128" s="1"/>
      <c r="OZA2128" s="1"/>
      <c r="OZB2128" s="1"/>
      <c r="OZC2128" s="1"/>
      <c r="OZD2128" s="1"/>
      <c r="OZE2128" s="1"/>
      <c r="OZF2128" s="1"/>
      <c r="OZG2128" s="1"/>
      <c r="OZH2128" s="1"/>
      <c r="OZI2128" s="1"/>
      <c r="OZJ2128" s="1"/>
      <c r="OZK2128" s="1"/>
      <c r="OZL2128" s="1"/>
      <c r="OZM2128" s="1"/>
      <c r="OZN2128" s="1"/>
      <c r="OZO2128" s="1"/>
      <c r="OZP2128" s="1"/>
      <c r="OZQ2128" s="1"/>
      <c r="OZR2128" s="1"/>
      <c r="OZS2128" s="1"/>
      <c r="OZT2128" s="1"/>
      <c r="OZU2128" s="1"/>
      <c r="OZV2128" s="1"/>
      <c r="OZW2128" s="1"/>
      <c r="OZX2128" s="1"/>
      <c r="OZY2128" s="1"/>
      <c r="OZZ2128" s="1"/>
      <c r="PAA2128" s="1"/>
      <c r="PAB2128" s="1"/>
      <c r="PAC2128" s="1"/>
      <c r="PAD2128" s="1"/>
      <c r="PAE2128" s="1"/>
      <c r="PAF2128" s="1"/>
      <c r="PAG2128" s="1"/>
      <c r="PAH2128" s="1"/>
      <c r="PAI2128" s="1"/>
      <c r="PAJ2128" s="1"/>
      <c r="PAK2128" s="1"/>
      <c r="PAL2128" s="1"/>
      <c r="PAM2128" s="1"/>
      <c r="PAN2128" s="1"/>
      <c r="PAO2128" s="1"/>
      <c r="PAP2128" s="1"/>
      <c r="PAQ2128" s="1"/>
      <c r="PAR2128" s="1"/>
      <c r="PAS2128" s="1"/>
      <c r="PAT2128" s="1"/>
      <c r="PAU2128" s="1"/>
      <c r="PAV2128" s="1"/>
      <c r="PAW2128" s="1"/>
      <c r="PAX2128" s="1"/>
      <c r="PAY2128" s="1"/>
      <c r="PAZ2128" s="1"/>
      <c r="PBA2128" s="1"/>
      <c r="PBB2128" s="1"/>
      <c r="PBC2128" s="1"/>
      <c r="PBD2128" s="1"/>
      <c r="PBE2128" s="1"/>
      <c r="PBF2128" s="1"/>
      <c r="PBG2128" s="1"/>
      <c r="PBH2128" s="1"/>
      <c r="PBI2128" s="1"/>
      <c r="PBJ2128" s="1"/>
      <c r="PBK2128" s="1"/>
      <c r="PBL2128" s="1"/>
      <c r="PBM2128" s="1"/>
      <c r="PBN2128" s="1"/>
      <c r="PBO2128" s="1"/>
      <c r="PBP2128" s="1"/>
      <c r="PBQ2128" s="1"/>
      <c r="PBR2128" s="1"/>
      <c r="PBS2128" s="1"/>
      <c r="PBT2128" s="1"/>
      <c r="PBU2128" s="1"/>
      <c r="PBV2128" s="1"/>
      <c r="PBW2128" s="1"/>
      <c r="PBX2128" s="1"/>
      <c r="PBY2128" s="1"/>
      <c r="PBZ2128" s="1"/>
      <c r="PCA2128" s="1"/>
      <c r="PCB2128" s="1"/>
      <c r="PCC2128" s="1"/>
      <c r="PCD2128" s="1"/>
      <c r="PCE2128" s="1"/>
      <c r="PCF2128" s="1"/>
      <c r="PCG2128" s="1"/>
      <c r="PCH2128" s="1"/>
      <c r="PCI2128" s="1"/>
      <c r="PCJ2128" s="1"/>
      <c r="PCK2128" s="1"/>
      <c r="PCL2128" s="1"/>
      <c r="PCM2128" s="1"/>
      <c r="PCN2128" s="1"/>
      <c r="PCO2128" s="1"/>
      <c r="PCP2128" s="1"/>
      <c r="PCQ2128" s="1"/>
      <c r="PCR2128" s="1"/>
      <c r="PCS2128" s="1"/>
      <c r="PCT2128" s="1"/>
      <c r="PCU2128" s="1"/>
      <c r="PCV2128" s="1"/>
      <c r="PCW2128" s="1"/>
      <c r="PCX2128" s="1"/>
      <c r="PCY2128" s="1"/>
      <c r="PCZ2128" s="1"/>
      <c r="PDA2128" s="1"/>
      <c r="PDB2128" s="1"/>
      <c r="PDC2128" s="1"/>
      <c r="PDD2128" s="1"/>
      <c r="PDE2128" s="1"/>
      <c r="PDF2128" s="1"/>
      <c r="PDG2128" s="1"/>
      <c r="PDH2128" s="1"/>
      <c r="PDI2128" s="1"/>
      <c r="PDJ2128" s="1"/>
      <c r="PDK2128" s="1"/>
      <c r="PDL2128" s="1"/>
      <c r="PDM2128" s="1"/>
      <c r="PDN2128" s="1"/>
      <c r="PDO2128" s="1"/>
      <c r="PDP2128" s="1"/>
      <c r="PDQ2128" s="1"/>
      <c r="PDR2128" s="1"/>
      <c r="PDS2128" s="1"/>
      <c r="PDT2128" s="1"/>
      <c r="PDU2128" s="1"/>
      <c r="PDV2128" s="1"/>
      <c r="PDW2128" s="1"/>
      <c r="PDX2128" s="1"/>
      <c r="PDY2128" s="1"/>
      <c r="PDZ2128" s="1"/>
      <c r="PEA2128" s="1"/>
      <c r="PEB2128" s="1"/>
      <c r="PEC2128" s="1"/>
      <c r="PED2128" s="1"/>
      <c r="PEE2128" s="1"/>
      <c r="PEF2128" s="1"/>
      <c r="PEG2128" s="1"/>
      <c r="PEH2128" s="1"/>
      <c r="PEI2128" s="1"/>
      <c r="PEJ2128" s="1"/>
      <c r="PEK2128" s="1"/>
      <c r="PEL2128" s="1"/>
      <c r="PEM2128" s="1"/>
      <c r="PEN2128" s="1"/>
      <c r="PEO2128" s="1"/>
      <c r="PEP2128" s="1"/>
      <c r="PEQ2128" s="1"/>
      <c r="PER2128" s="1"/>
      <c r="PES2128" s="1"/>
      <c r="PET2128" s="1"/>
      <c r="PEU2128" s="1"/>
      <c r="PEV2128" s="1"/>
      <c r="PEW2128" s="1"/>
      <c r="PEX2128" s="1"/>
      <c r="PEY2128" s="1"/>
      <c r="PEZ2128" s="1"/>
      <c r="PFA2128" s="1"/>
      <c r="PFB2128" s="1"/>
      <c r="PFC2128" s="1"/>
      <c r="PFD2128" s="1"/>
      <c r="PFE2128" s="1"/>
      <c r="PFF2128" s="1"/>
      <c r="PFG2128" s="1"/>
      <c r="PFH2128" s="1"/>
      <c r="PFI2128" s="1"/>
      <c r="PFJ2128" s="1"/>
      <c r="PFK2128" s="1"/>
      <c r="PFL2128" s="1"/>
      <c r="PFM2128" s="1"/>
      <c r="PFN2128" s="1"/>
      <c r="PFO2128" s="1"/>
      <c r="PFP2128" s="1"/>
      <c r="PFQ2128" s="1"/>
      <c r="PFR2128" s="1"/>
      <c r="PFS2128" s="1"/>
      <c r="PFT2128" s="1"/>
      <c r="PFU2128" s="1"/>
      <c r="PFV2128" s="1"/>
      <c r="PFW2128" s="1"/>
      <c r="PFX2128" s="1"/>
      <c r="PFY2128" s="1"/>
      <c r="PFZ2128" s="1"/>
      <c r="PGA2128" s="1"/>
      <c r="PGB2128" s="1"/>
      <c r="PGC2128" s="1"/>
      <c r="PGD2128" s="1"/>
      <c r="PGE2128" s="1"/>
      <c r="PGF2128" s="1"/>
      <c r="PGG2128" s="1"/>
      <c r="PGH2128" s="1"/>
      <c r="PGI2128" s="1"/>
      <c r="PGJ2128" s="1"/>
      <c r="PGK2128" s="1"/>
      <c r="PGL2128" s="1"/>
      <c r="PGM2128" s="1"/>
      <c r="PGN2128" s="1"/>
      <c r="PGO2128" s="1"/>
      <c r="PGP2128" s="1"/>
      <c r="PGQ2128" s="1"/>
      <c r="PGR2128" s="1"/>
      <c r="PGS2128" s="1"/>
      <c r="PGT2128" s="1"/>
      <c r="PGU2128" s="1"/>
      <c r="PGV2128" s="1"/>
      <c r="PGW2128" s="1"/>
      <c r="PGX2128" s="1"/>
      <c r="PGY2128" s="1"/>
      <c r="PGZ2128" s="1"/>
      <c r="PHA2128" s="1"/>
      <c r="PHB2128" s="1"/>
      <c r="PHC2128" s="1"/>
      <c r="PHD2128" s="1"/>
      <c r="PHE2128" s="1"/>
      <c r="PHF2128" s="1"/>
      <c r="PHG2128" s="1"/>
      <c r="PHH2128" s="1"/>
      <c r="PHI2128" s="1"/>
      <c r="PHJ2128" s="1"/>
      <c r="PHK2128" s="1"/>
      <c r="PHL2128" s="1"/>
      <c r="PHM2128" s="1"/>
      <c r="PHN2128" s="1"/>
      <c r="PHO2128" s="1"/>
      <c r="PHP2128" s="1"/>
      <c r="PHQ2128" s="1"/>
      <c r="PHR2128" s="1"/>
      <c r="PHS2128" s="1"/>
      <c r="PHT2128" s="1"/>
      <c r="PHU2128" s="1"/>
      <c r="PHV2128" s="1"/>
      <c r="PHW2128" s="1"/>
      <c r="PHX2128" s="1"/>
      <c r="PHY2128" s="1"/>
      <c r="PHZ2128" s="1"/>
      <c r="PIA2128" s="1"/>
      <c r="PIB2128" s="1"/>
      <c r="PIC2128" s="1"/>
      <c r="PID2128" s="1"/>
      <c r="PIE2128" s="1"/>
      <c r="PIF2128" s="1"/>
      <c r="PIG2128" s="1"/>
      <c r="PIH2128" s="1"/>
      <c r="PII2128" s="1"/>
      <c r="PIJ2128" s="1"/>
      <c r="PIK2128" s="1"/>
      <c r="PIL2128" s="1"/>
      <c r="PIM2128" s="1"/>
      <c r="PIN2128" s="1"/>
      <c r="PIO2128" s="1"/>
      <c r="PIP2128" s="1"/>
      <c r="PIQ2128" s="1"/>
      <c r="PIR2128" s="1"/>
      <c r="PIS2128" s="1"/>
      <c r="PIT2128" s="1"/>
      <c r="PIU2128" s="1"/>
      <c r="PIV2128" s="1"/>
      <c r="PIW2128" s="1"/>
      <c r="PIX2128" s="1"/>
      <c r="PIY2128" s="1"/>
      <c r="PIZ2128" s="1"/>
      <c r="PJA2128" s="1"/>
      <c r="PJB2128" s="1"/>
      <c r="PJC2128" s="1"/>
      <c r="PJD2128" s="1"/>
      <c r="PJE2128" s="1"/>
      <c r="PJF2128" s="1"/>
      <c r="PJG2128" s="1"/>
      <c r="PJH2128" s="1"/>
      <c r="PJI2128" s="1"/>
      <c r="PJJ2128" s="1"/>
      <c r="PJK2128" s="1"/>
      <c r="PJL2128" s="1"/>
      <c r="PJM2128" s="1"/>
      <c r="PJN2128" s="1"/>
      <c r="PJO2128" s="1"/>
      <c r="PJP2128" s="1"/>
      <c r="PJQ2128" s="1"/>
      <c r="PJR2128" s="1"/>
      <c r="PJS2128" s="1"/>
      <c r="PJT2128" s="1"/>
      <c r="PJU2128" s="1"/>
      <c r="PJV2128" s="1"/>
      <c r="PJW2128" s="1"/>
      <c r="PJX2128" s="1"/>
      <c r="PJY2128" s="1"/>
      <c r="PJZ2128" s="1"/>
      <c r="PKA2128" s="1"/>
      <c r="PKB2128" s="1"/>
      <c r="PKC2128" s="1"/>
      <c r="PKD2128" s="1"/>
      <c r="PKE2128" s="1"/>
      <c r="PKF2128" s="1"/>
      <c r="PKG2128" s="1"/>
      <c r="PKH2128" s="1"/>
      <c r="PKI2128" s="1"/>
      <c r="PKJ2128" s="1"/>
      <c r="PKK2128" s="1"/>
      <c r="PKL2128" s="1"/>
      <c r="PKM2128" s="1"/>
      <c r="PKN2128" s="1"/>
      <c r="PKO2128" s="1"/>
      <c r="PKP2128" s="1"/>
      <c r="PKQ2128" s="1"/>
      <c r="PKR2128" s="1"/>
      <c r="PKS2128" s="1"/>
      <c r="PKT2128" s="1"/>
      <c r="PKU2128" s="1"/>
      <c r="PKV2128" s="1"/>
      <c r="PKW2128" s="1"/>
      <c r="PKX2128" s="1"/>
      <c r="PKY2128" s="1"/>
      <c r="PKZ2128" s="1"/>
      <c r="PLA2128" s="1"/>
      <c r="PLB2128" s="1"/>
      <c r="PLC2128" s="1"/>
      <c r="PLD2128" s="1"/>
      <c r="PLE2128" s="1"/>
      <c r="PLF2128" s="1"/>
      <c r="PLG2128" s="1"/>
      <c r="PLH2128" s="1"/>
      <c r="PLI2128" s="1"/>
      <c r="PLJ2128" s="1"/>
      <c r="PLK2128" s="1"/>
      <c r="PLL2128" s="1"/>
      <c r="PLM2128" s="1"/>
      <c r="PLN2128" s="1"/>
      <c r="PLO2128" s="1"/>
      <c r="PLP2128" s="1"/>
      <c r="PLQ2128" s="1"/>
      <c r="PLR2128" s="1"/>
      <c r="PLS2128" s="1"/>
      <c r="PLT2128" s="1"/>
      <c r="PLU2128" s="1"/>
      <c r="PLV2128" s="1"/>
      <c r="PLW2128" s="1"/>
      <c r="PLX2128" s="1"/>
      <c r="PLY2128" s="1"/>
      <c r="PLZ2128" s="1"/>
      <c r="PMA2128" s="1"/>
      <c r="PMB2128" s="1"/>
      <c r="PMC2128" s="1"/>
      <c r="PMD2128" s="1"/>
      <c r="PME2128" s="1"/>
      <c r="PMF2128" s="1"/>
      <c r="PMG2128" s="1"/>
      <c r="PMH2128" s="1"/>
      <c r="PMI2128" s="1"/>
      <c r="PMJ2128" s="1"/>
      <c r="PMK2128" s="1"/>
      <c r="PML2128" s="1"/>
      <c r="PMM2128" s="1"/>
      <c r="PMN2128" s="1"/>
      <c r="PMO2128" s="1"/>
      <c r="PMP2128" s="1"/>
      <c r="PMQ2128" s="1"/>
      <c r="PMR2128" s="1"/>
      <c r="PMS2128" s="1"/>
      <c r="PMT2128" s="1"/>
      <c r="PMU2128" s="1"/>
      <c r="PMV2128" s="1"/>
      <c r="PMW2128" s="1"/>
      <c r="PMX2128" s="1"/>
      <c r="PMY2128" s="1"/>
      <c r="PMZ2128" s="1"/>
      <c r="PNA2128" s="1"/>
      <c r="PNB2128" s="1"/>
      <c r="PNC2128" s="1"/>
      <c r="PND2128" s="1"/>
      <c r="PNE2128" s="1"/>
      <c r="PNF2128" s="1"/>
      <c r="PNG2128" s="1"/>
      <c r="PNH2128" s="1"/>
      <c r="PNI2128" s="1"/>
      <c r="PNJ2128" s="1"/>
      <c r="PNK2128" s="1"/>
      <c r="PNL2128" s="1"/>
      <c r="PNM2128" s="1"/>
      <c r="PNN2128" s="1"/>
      <c r="PNO2128" s="1"/>
      <c r="PNP2128" s="1"/>
      <c r="PNQ2128" s="1"/>
      <c r="PNR2128" s="1"/>
      <c r="PNS2128" s="1"/>
      <c r="PNT2128" s="1"/>
      <c r="PNU2128" s="1"/>
      <c r="PNV2128" s="1"/>
      <c r="PNW2128" s="1"/>
      <c r="PNX2128" s="1"/>
      <c r="PNY2128" s="1"/>
      <c r="PNZ2128" s="1"/>
      <c r="POA2128" s="1"/>
      <c r="POB2128" s="1"/>
      <c r="POC2128" s="1"/>
      <c r="POD2128" s="1"/>
      <c r="POE2128" s="1"/>
      <c r="POF2128" s="1"/>
      <c r="POG2128" s="1"/>
      <c r="POH2128" s="1"/>
      <c r="POI2128" s="1"/>
      <c r="POJ2128" s="1"/>
      <c r="POK2128" s="1"/>
      <c r="POL2128" s="1"/>
      <c r="POM2128" s="1"/>
      <c r="PON2128" s="1"/>
      <c r="POO2128" s="1"/>
      <c r="POP2128" s="1"/>
      <c r="POQ2128" s="1"/>
      <c r="POR2128" s="1"/>
      <c r="POS2128" s="1"/>
      <c r="POT2128" s="1"/>
      <c r="POU2128" s="1"/>
      <c r="POV2128" s="1"/>
      <c r="POW2128" s="1"/>
      <c r="POX2128" s="1"/>
      <c r="POY2128" s="1"/>
      <c r="POZ2128" s="1"/>
      <c r="PPA2128" s="1"/>
      <c r="PPB2128" s="1"/>
      <c r="PPC2128" s="1"/>
      <c r="PPD2128" s="1"/>
      <c r="PPE2128" s="1"/>
      <c r="PPF2128" s="1"/>
      <c r="PPG2128" s="1"/>
      <c r="PPH2128" s="1"/>
      <c r="PPI2128" s="1"/>
      <c r="PPJ2128" s="1"/>
      <c r="PPK2128" s="1"/>
      <c r="PPL2128" s="1"/>
      <c r="PPM2128" s="1"/>
      <c r="PPN2128" s="1"/>
      <c r="PPO2128" s="1"/>
      <c r="PPP2128" s="1"/>
      <c r="PPQ2128" s="1"/>
      <c r="PPR2128" s="1"/>
      <c r="PPS2128" s="1"/>
      <c r="PPT2128" s="1"/>
      <c r="PPU2128" s="1"/>
      <c r="PPV2128" s="1"/>
      <c r="PPW2128" s="1"/>
      <c r="PPX2128" s="1"/>
      <c r="PPY2128" s="1"/>
      <c r="PPZ2128" s="1"/>
      <c r="PQA2128" s="1"/>
      <c r="PQB2128" s="1"/>
      <c r="PQC2128" s="1"/>
      <c r="PQD2128" s="1"/>
      <c r="PQE2128" s="1"/>
      <c r="PQF2128" s="1"/>
      <c r="PQG2128" s="1"/>
      <c r="PQH2128" s="1"/>
      <c r="PQI2128" s="1"/>
      <c r="PQJ2128" s="1"/>
      <c r="PQK2128" s="1"/>
      <c r="PQL2128" s="1"/>
      <c r="PQM2128" s="1"/>
      <c r="PQN2128" s="1"/>
      <c r="PQO2128" s="1"/>
      <c r="PQP2128" s="1"/>
      <c r="PQQ2128" s="1"/>
      <c r="PQR2128" s="1"/>
      <c r="PQS2128" s="1"/>
      <c r="PQT2128" s="1"/>
      <c r="PQU2128" s="1"/>
      <c r="PQV2128" s="1"/>
      <c r="PQW2128" s="1"/>
      <c r="PQX2128" s="1"/>
      <c r="PQY2128" s="1"/>
      <c r="PQZ2128" s="1"/>
      <c r="PRA2128" s="1"/>
      <c r="PRB2128" s="1"/>
      <c r="PRC2128" s="1"/>
      <c r="PRD2128" s="1"/>
      <c r="PRE2128" s="1"/>
      <c r="PRF2128" s="1"/>
      <c r="PRG2128" s="1"/>
      <c r="PRH2128" s="1"/>
      <c r="PRI2128" s="1"/>
      <c r="PRJ2128" s="1"/>
      <c r="PRK2128" s="1"/>
      <c r="PRL2128" s="1"/>
      <c r="PRM2128" s="1"/>
      <c r="PRN2128" s="1"/>
      <c r="PRO2128" s="1"/>
      <c r="PRP2128" s="1"/>
      <c r="PRQ2128" s="1"/>
      <c r="PRR2128" s="1"/>
      <c r="PRS2128" s="1"/>
      <c r="PRT2128" s="1"/>
      <c r="PRU2128" s="1"/>
      <c r="PRV2128" s="1"/>
      <c r="PRW2128" s="1"/>
      <c r="PRX2128" s="1"/>
      <c r="PRY2128" s="1"/>
      <c r="PRZ2128" s="1"/>
      <c r="PSA2128" s="1"/>
      <c r="PSB2128" s="1"/>
      <c r="PSC2128" s="1"/>
      <c r="PSD2128" s="1"/>
      <c r="PSE2128" s="1"/>
      <c r="PSF2128" s="1"/>
      <c r="PSG2128" s="1"/>
      <c r="PSH2128" s="1"/>
      <c r="PSI2128" s="1"/>
      <c r="PSJ2128" s="1"/>
      <c r="PSK2128" s="1"/>
      <c r="PSL2128" s="1"/>
      <c r="PSM2128" s="1"/>
      <c r="PSN2128" s="1"/>
      <c r="PSO2128" s="1"/>
      <c r="PSP2128" s="1"/>
      <c r="PSQ2128" s="1"/>
      <c r="PSR2128" s="1"/>
      <c r="PSS2128" s="1"/>
      <c r="PST2128" s="1"/>
      <c r="PSU2128" s="1"/>
      <c r="PSV2128" s="1"/>
      <c r="PSW2128" s="1"/>
      <c r="PSX2128" s="1"/>
      <c r="PSY2128" s="1"/>
      <c r="PSZ2128" s="1"/>
      <c r="PTA2128" s="1"/>
      <c r="PTB2128" s="1"/>
      <c r="PTC2128" s="1"/>
      <c r="PTD2128" s="1"/>
      <c r="PTE2128" s="1"/>
      <c r="PTF2128" s="1"/>
      <c r="PTG2128" s="1"/>
      <c r="PTH2128" s="1"/>
      <c r="PTI2128" s="1"/>
      <c r="PTJ2128" s="1"/>
      <c r="PTK2128" s="1"/>
      <c r="PTL2128" s="1"/>
      <c r="PTM2128" s="1"/>
      <c r="PTN2128" s="1"/>
      <c r="PTO2128" s="1"/>
      <c r="PTP2128" s="1"/>
      <c r="PTQ2128" s="1"/>
      <c r="PTR2128" s="1"/>
      <c r="PTS2128" s="1"/>
      <c r="PTT2128" s="1"/>
      <c r="PTU2128" s="1"/>
      <c r="PTV2128" s="1"/>
      <c r="PTW2128" s="1"/>
      <c r="PTX2128" s="1"/>
      <c r="PTY2128" s="1"/>
      <c r="PTZ2128" s="1"/>
      <c r="PUA2128" s="1"/>
      <c r="PUB2128" s="1"/>
      <c r="PUC2128" s="1"/>
      <c r="PUD2128" s="1"/>
      <c r="PUE2128" s="1"/>
      <c r="PUF2128" s="1"/>
      <c r="PUG2128" s="1"/>
      <c r="PUH2128" s="1"/>
      <c r="PUI2128" s="1"/>
      <c r="PUJ2128" s="1"/>
      <c r="PUK2128" s="1"/>
      <c r="PUL2128" s="1"/>
      <c r="PUM2128" s="1"/>
      <c r="PUN2128" s="1"/>
      <c r="PUO2128" s="1"/>
      <c r="PUP2128" s="1"/>
      <c r="PUQ2128" s="1"/>
      <c r="PUR2128" s="1"/>
      <c r="PUS2128" s="1"/>
      <c r="PUT2128" s="1"/>
      <c r="PUU2128" s="1"/>
      <c r="PUV2128" s="1"/>
      <c r="PUW2128" s="1"/>
      <c r="PUX2128" s="1"/>
      <c r="PUY2128" s="1"/>
      <c r="PUZ2128" s="1"/>
      <c r="PVA2128" s="1"/>
      <c r="PVB2128" s="1"/>
      <c r="PVC2128" s="1"/>
      <c r="PVD2128" s="1"/>
      <c r="PVE2128" s="1"/>
      <c r="PVF2128" s="1"/>
      <c r="PVG2128" s="1"/>
      <c r="PVH2128" s="1"/>
      <c r="PVI2128" s="1"/>
      <c r="PVJ2128" s="1"/>
      <c r="PVK2128" s="1"/>
      <c r="PVL2128" s="1"/>
      <c r="PVM2128" s="1"/>
      <c r="PVN2128" s="1"/>
      <c r="PVO2128" s="1"/>
      <c r="PVP2128" s="1"/>
      <c r="PVQ2128" s="1"/>
      <c r="PVR2128" s="1"/>
      <c r="PVS2128" s="1"/>
      <c r="PVT2128" s="1"/>
      <c r="PVU2128" s="1"/>
      <c r="PVV2128" s="1"/>
      <c r="PVW2128" s="1"/>
      <c r="PVX2128" s="1"/>
      <c r="PVY2128" s="1"/>
      <c r="PVZ2128" s="1"/>
      <c r="PWA2128" s="1"/>
      <c r="PWB2128" s="1"/>
      <c r="PWC2128" s="1"/>
      <c r="PWD2128" s="1"/>
      <c r="PWE2128" s="1"/>
      <c r="PWF2128" s="1"/>
      <c r="PWG2128" s="1"/>
      <c r="PWH2128" s="1"/>
      <c r="PWI2128" s="1"/>
      <c r="PWJ2128" s="1"/>
      <c r="PWK2128" s="1"/>
      <c r="PWL2128" s="1"/>
      <c r="PWM2128" s="1"/>
      <c r="PWN2128" s="1"/>
      <c r="PWO2128" s="1"/>
      <c r="PWP2128" s="1"/>
      <c r="PWQ2128" s="1"/>
      <c r="PWR2128" s="1"/>
      <c r="PWS2128" s="1"/>
      <c r="PWT2128" s="1"/>
      <c r="PWU2128" s="1"/>
      <c r="PWV2128" s="1"/>
      <c r="PWW2128" s="1"/>
      <c r="PWX2128" s="1"/>
      <c r="PWY2128" s="1"/>
      <c r="PWZ2128" s="1"/>
      <c r="PXA2128" s="1"/>
      <c r="PXB2128" s="1"/>
      <c r="PXC2128" s="1"/>
      <c r="PXD2128" s="1"/>
      <c r="PXE2128" s="1"/>
      <c r="PXF2128" s="1"/>
      <c r="PXG2128" s="1"/>
      <c r="PXH2128" s="1"/>
      <c r="PXI2128" s="1"/>
      <c r="PXJ2128" s="1"/>
      <c r="PXK2128" s="1"/>
      <c r="PXL2128" s="1"/>
      <c r="PXM2128" s="1"/>
      <c r="PXN2128" s="1"/>
      <c r="PXO2128" s="1"/>
      <c r="PXP2128" s="1"/>
      <c r="PXQ2128" s="1"/>
      <c r="PXR2128" s="1"/>
      <c r="PXS2128" s="1"/>
      <c r="PXT2128" s="1"/>
      <c r="PXU2128" s="1"/>
      <c r="PXV2128" s="1"/>
      <c r="PXW2128" s="1"/>
      <c r="PXX2128" s="1"/>
      <c r="PXY2128" s="1"/>
      <c r="PXZ2128" s="1"/>
      <c r="PYA2128" s="1"/>
      <c r="PYB2128" s="1"/>
      <c r="PYC2128" s="1"/>
      <c r="PYD2128" s="1"/>
      <c r="PYE2128" s="1"/>
      <c r="PYF2128" s="1"/>
      <c r="PYG2128" s="1"/>
      <c r="PYH2128" s="1"/>
      <c r="PYI2128" s="1"/>
      <c r="PYJ2128" s="1"/>
      <c r="PYK2128" s="1"/>
      <c r="PYL2128" s="1"/>
      <c r="PYM2128" s="1"/>
      <c r="PYN2128" s="1"/>
      <c r="PYO2128" s="1"/>
      <c r="PYP2128" s="1"/>
      <c r="PYQ2128" s="1"/>
      <c r="PYR2128" s="1"/>
      <c r="PYS2128" s="1"/>
      <c r="PYT2128" s="1"/>
      <c r="PYU2128" s="1"/>
      <c r="PYV2128" s="1"/>
      <c r="PYW2128" s="1"/>
      <c r="PYX2128" s="1"/>
      <c r="PYY2128" s="1"/>
      <c r="PYZ2128" s="1"/>
      <c r="PZA2128" s="1"/>
      <c r="PZB2128" s="1"/>
      <c r="PZC2128" s="1"/>
      <c r="PZD2128" s="1"/>
      <c r="PZE2128" s="1"/>
      <c r="PZF2128" s="1"/>
      <c r="PZG2128" s="1"/>
      <c r="PZH2128" s="1"/>
      <c r="PZI2128" s="1"/>
      <c r="PZJ2128" s="1"/>
      <c r="PZK2128" s="1"/>
      <c r="PZL2128" s="1"/>
      <c r="PZM2128" s="1"/>
      <c r="PZN2128" s="1"/>
      <c r="PZO2128" s="1"/>
      <c r="PZP2128" s="1"/>
      <c r="PZQ2128" s="1"/>
      <c r="PZR2128" s="1"/>
      <c r="PZS2128" s="1"/>
      <c r="PZT2128" s="1"/>
      <c r="PZU2128" s="1"/>
      <c r="PZV2128" s="1"/>
      <c r="PZW2128" s="1"/>
      <c r="PZX2128" s="1"/>
      <c r="PZY2128" s="1"/>
      <c r="PZZ2128" s="1"/>
      <c r="QAA2128" s="1"/>
      <c r="QAB2128" s="1"/>
      <c r="QAC2128" s="1"/>
      <c r="QAD2128" s="1"/>
      <c r="QAE2128" s="1"/>
      <c r="QAF2128" s="1"/>
      <c r="QAG2128" s="1"/>
      <c r="QAH2128" s="1"/>
      <c r="QAI2128" s="1"/>
      <c r="QAJ2128" s="1"/>
      <c r="QAK2128" s="1"/>
      <c r="QAL2128" s="1"/>
      <c r="QAM2128" s="1"/>
      <c r="QAN2128" s="1"/>
      <c r="QAO2128" s="1"/>
      <c r="QAP2128" s="1"/>
      <c r="QAQ2128" s="1"/>
      <c r="QAR2128" s="1"/>
      <c r="QAS2128" s="1"/>
      <c r="QAT2128" s="1"/>
      <c r="QAU2128" s="1"/>
      <c r="QAV2128" s="1"/>
      <c r="QAW2128" s="1"/>
      <c r="QAX2128" s="1"/>
      <c r="QAY2128" s="1"/>
      <c r="QAZ2128" s="1"/>
      <c r="QBA2128" s="1"/>
      <c r="QBB2128" s="1"/>
      <c r="QBC2128" s="1"/>
      <c r="QBD2128" s="1"/>
      <c r="QBE2128" s="1"/>
      <c r="QBF2128" s="1"/>
      <c r="QBG2128" s="1"/>
      <c r="QBH2128" s="1"/>
      <c r="QBI2128" s="1"/>
      <c r="QBJ2128" s="1"/>
      <c r="QBK2128" s="1"/>
      <c r="QBL2128" s="1"/>
      <c r="QBM2128" s="1"/>
      <c r="QBN2128" s="1"/>
      <c r="QBO2128" s="1"/>
      <c r="QBP2128" s="1"/>
      <c r="QBQ2128" s="1"/>
      <c r="QBR2128" s="1"/>
      <c r="QBS2128" s="1"/>
      <c r="QBT2128" s="1"/>
      <c r="QBU2128" s="1"/>
      <c r="QBV2128" s="1"/>
      <c r="QBW2128" s="1"/>
      <c r="QBX2128" s="1"/>
      <c r="QBY2128" s="1"/>
      <c r="QBZ2128" s="1"/>
      <c r="QCA2128" s="1"/>
      <c r="QCB2128" s="1"/>
      <c r="QCC2128" s="1"/>
      <c r="QCD2128" s="1"/>
      <c r="QCE2128" s="1"/>
      <c r="QCF2128" s="1"/>
      <c r="QCG2128" s="1"/>
      <c r="QCH2128" s="1"/>
      <c r="QCI2128" s="1"/>
      <c r="QCJ2128" s="1"/>
      <c r="QCK2128" s="1"/>
      <c r="QCL2128" s="1"/>
      <c r="QCM2128" s="1"/>
      <c r="QCN2128" s="1"/>
      <c r="QCO2128" s="1"/>
      <c r="QCP2128" s="1"/>
      <c r="QCQ2128" s="1"/>
      <c r="QCR2128" s="1"/>
      <c r="QCS2128" s="1"/>
      <c r="QCT2128" s="1"/>
      <c r="QCU2128" s="1"/>
      <c r="QCV2128" s="1"/>
      <c r="QCW2128" s="1"/>
      <c r="QCX2128" s="1"/>
      <c r="QCY2128" s="1"/>
      <c r="QCZ2128" s="1"/>
      <c r="QDA2128" s="1"/>
      <c r="QDB2128" s="1"/>
      <c r="QDC2128" s="1"/>
      <c r="QDD2128" s="1"/>
      <c r="QDE2128" s="1"/>
      <c r="QDF2128" s="1"/>
      <c r="QDG2128" s="1"/>
      <c r="QDH2128" s="1"/>
      <c r="QDI2128" s="1"/>
      <c r="QDJ2128" s="1"/>
      <c r="QDK2128" s="1"/>
      <c r="QDL2128" s="1"/>
      <c r="QDM2128" s="1"/>
      <c r="QDN2128" s="1"/>
      <c r="QDO2128" s="1"/>
      <c r="QDP2128" s="1"/>
      <c r="QDQ2128" s="1"/>
      <c r="QDR2128" s="1"/>
      <c r="QDS2128" s="1"/>
      <c r="QDT2128" s="1"/>
      <c r="QDU2128" s="1"/>
      <c r="QDV2128" s="1"/>
      <c r="QDW2128" s="1"/>
      <c r="QDX2128" s="1"/>
      <c r="QDY2128" s="1"/>
      <c r="QDZ2128" s="1"/>
      <c r="QEA2128" s="1"/>
      <c r="QEB2128" s="1"/>
      <c r="QEC2128" s="1"/>
      <c r="QED2128" s="1"/>
      <c r="QEE2128" s="1"/>
      <c r="QEF2128" s="1"/>
      <c r="QEG2128" s="1"/>
      <c r="QEH2128" s="1"/>
      <c r="QEI2128" s="1"/>
      <c r="QEJ2128" s="1"/>
      <c r="QEK2128" s="1"/>
      <c r="QEL2128" s="1"/>
      <c r="QEM2128" s="1"/>
      <c r="QEN2128" s="1"/>
      <c r="QEO2128" s="1"/>
      <c r="QEP2128" s="1"/>
      <c r="QEQ2128" s="1"/>
      <c r="QER2128" s="1"/>
      <c r="QES2128" s="1"/>
      <c r="QET2128" s="1"/>
      <c r="QEU2128" s="1"/>
      <c r="QEV2128" s="1"/>
      <c r="QEW2128" s="1"/>
      <c r="QEX2128" s="1"/>
      <c r="QEY2128" s="1"/>
      <c r="QEZ2128" s="1"/>
      <c r="QFA2128" s="1"/>
      <c r="QFB2128" s="1"/>
      <c r="QFC2128" s="1"/>
      <c r="QFD2128" s="1"/>
      <c r="QFE2128" s="1"/>
      <c r="QFF2128" s="1"/>
      <c r="QFG2128" s="1"/>
      <c r="QFH2128" s="1"/>
      <c r="QFI2128" s="1"/>
      <c r="QFJ2128" s="1"/>
      <c r="QFK2128" s="1"/>
      <c r="QFL2128" s="1"/>
      <c r="QFM2128" s="1"/>
      <c r="QFN2128" s="1"/>
      <c r="QFO2128" s="1"/>
      <c r="QFP2128" s="1"/>
      <c r="QFQ2128" s="1"/>
      <c r="QFR2128" s="1"/>
      <c r="QFS2128" s="1"/>
      <c r="QFT2128" s="1"/>
      <c r="QFU2128" s="1"/>
      <c r="QFV2128" s="1"/>
      <c r="QFW2128" s="1"/>
      <c r="QFX2128" s="1"/>
      <c r="QFY2128" s="1"/>
      <c r="QFZ2128" s="1"/>
      <c r="QGA2128" s="1"/>
      <c r="QGB2128" s="1"/>
      <c r="QGC2128" s="1"/>
      <c r="QGD2128" s="1"/>
      <c r="QGE2128" s="1"/>
      <c r="QGF2128" s="1"/>
      <c r="QGG2128" s="1"/>
      <c r="QGH2128" s="1"/>
      <c r="QGI2128" s="1"/>
      <c r="QGJ2128" s="1"/>
      <c r="QGK2128" s="1"/>
      <c r="QGL2128" s="1"/>
      <c r="QGM2128" s="1"/>
      <c r="QGN2128" s="1"/>
      <c r="QGO2128" s="1"/>
      <c r="QGP2128" s="1"/>
      <c r="QGQ2128" s="1"/>
      <c r="QGR2128" s="1"/>
      <c r="QGS2128" s="1"/>
      <c r="QGT2128" s="1"/>
      <c r="QGU2128" s="1"/>
      <c r="QGV2128" s="1"/>
      <c r="QGW2128" s="1"/>
      <c r="QGX2128" s="1"/>
      <c r="QGY2128" s="1"/>
      <c r="QGZ2128" s="1"/>
      <c r="QHA2128" s="1"/>
      <c r="QHB2128" s="1"/>
      <c r="QHC2128" s="1"/>
      <c r="QHD2128" s="1"/>
      <c r="QHE2128" s="1"/>
      <c r="QHF2128" s="1"/>
      <c r="QHG2128" s="1"/>
      <c r="QHH2128" s="1"/>
      <c r="QHI2128" s="1"/>
      <c r="QHJ2128" s="1"/>
      <c r="QHK2128" s="1"/>
      <c r="QHL2128" s="1"/>
      <c r="QHM2128" s="1"/>
      <c r="QHN2128" s="1"/>
      <c r="QHO2128" s="1"/>
      <c r="QHP2128" s="1"/>
      <c r="QHQ2128" s="1"/>
      <c r="QHR2128" s="1"/>
      <c r="QHS2128" s="1"/>
      <c r="QHT2128" s="1"/>
      <c r="QHU2128" s="1"/>
      <c r="QHV2128" s="1"/>
      <c r="QHW2128" s="1"/>
      <c r="QHX2128" s="1"/>
      <c r="QHY2128" s="1"/>
      <c r="QHZ2128" s="1"/>
      <c r="QIA2128" s="1"/>
      <c r="QIB2128" s="1"/>
      <c r="QIC2128" s="1"/>
      <c r="QID2128" s="1"/>
      <c r="QIE2128" s="1"/>
      <c r="QIF2128" s="1"/>
      <c r="QIG2128" s="1"/>
      <c r="QIH2128" s="1"/>
      <c r="QII2128" s="1"/>
      <c r="QIJ2128" s="1"/>
      <c r="QIK2128" s="1"/>
      <c r="QIL2128" s="1"/>
      <c r="QIM2128" s="1"/>
      <c r="QIN2128" s="1"/>
      <c r="QIO2128" s="1"/>
      <c r="QIP2128" s="1"/>
      <c r="QIQ2128" s="1"/>
      <c r="QIR2128" s="1"/>
      <c r="QIS2128" s="1"/>
      <c r="QIT2128" s="1"/>
      <c r="QIU2128" s="1"/>
      <c r="QIV2128" s="1"/>
      <c r="QIW2128" s="1"/>
      <c r="QIX2128" s="1"/>
      <c r="QIY2128" s="1"/>
      <c r="QIZ2128" s="1"/>
      <c r="QJA2128" s="1"/>
      <c r="QJB2128" s="1"/>
      <c r="QJC2128" s="1"/>
      <c r="QJD2128" s="1"/>
      <c r="QJE2128" s="1"/>
      <c r="QJF2128" s="1"/>
      <c r="QJG2128" s="1"/>
      <c r="QJH2128" s="1"/>
      <c r="QJI2128" s="1"/>
      <c r="QJJ2128" s="1"/>
      <c r="QJK2128" s="1"/>
      <c r="QJL2128" s="1"/>
      <c r="QJM2128" s="1"/>
      <c r="QJN2128" s="1"/>
      <c r="QJO2128" s="1"/>
      <c r="QJP2128" s="1"/>
      <c r="QJQ2128" s="1"/>
      <c r="QJR2128" s="1"/>
      <c r="QJS2128" s="1"/>
      <c r="QJT2128" s="1"/>
      <c r="QJU2128" s="1"/>
      <c r="QJV2128" s="1"/>
      <c r="QJW2128" s="1"/>
      <c r="QJX2128" s="1"/>
      <c r="QJY2128" s="1"/>
      <c r="QJZ2128" s="1"/>
      <c r="QKA2128" s="1"/>
      <c r="QKB2128" s="1"/>
      <c r="QKC2128" s="1"/>
      <c r="QKD2128" s="1"/>
      <c r="QKE2128" s="1"/>
      <c r="QKF2128" s="1"/>
      <c r="QKG2128" s="1"/>
      <c r="QKH2128" s="1"/>
      <c r="QKI2128" s="1"/>
      <c r="QKJ2128" s="1"/>
      <c r="QKK2128" s="1"/>
      <c r="QKL2128" s="1"/>
      <c r="QKM2128" s="1"/>
      <c r="QKN2128" s="1"/>
      <c r="QKO2128" s="1"/>
      <c r="QKP2128" s="1"/>
      <c r="QKQ2128" s="1"/>
      <c r="QKR2128" s="1"/>
      <c r="QKS2128" s="1"/>
      <c r="QKT2128" s="1"/>
      <c r="QKU2128" s="1"/>
      <c r="QKV2128" s="1"/>
      <c r="QKW2128" s="1"/>
      <c r="QKX2128" s="1"/>
      <c r="QKY2128" s="1"/>
      <c r="QKZ2128" s="1"/>
      <c r="QLA2128" s="1"/>
      <c r="QLB2128" s="1"/>
      <c r="QLC2128" s="1"/>
      <c r="QLD2128" s="1"/>
      <c r="QLE2128" s="1"/>
      <c r="QLF2128" s="1"/>
      <c r="QLG2128" s="1"/>
      <c r="QLH2128" s="1"/>
      <c r="QLI2128" s="1"/>
      <c r="QLJ2128" s="1"/>
      <c r="QLK2128" s="1"/>
      <c r="QLL2128" s="1"/>
      <c r="QLM2128" s="1"/>
      <c r="QLN2128" s="1"/>
      <c r="QLO2128" s="1"/>
      <c r="QLP2128" s="1"/>
      <c r="QLQ2128" s="1"/>
      <c r="QLR2128" s="1"/>
      <c r="QLS2128" s="1"/>
      <c r="QLT2128" s="1"/>
      <c r="QLU2128" s="1"/>
      <c r="QLV2128" s="1"/>
      <c r="QLW2128" s="1"/>
      <c r="QLX2128" s="1"/>
      <c r="QLY2128" s="1"/>
      <c r="QLZ2128" s="1"/>
      <c r="QMA2128" s="1"/>
      <c r="QMB2128" s="1"/>
      <c r="QMC2128" s="1"/>
      <c r="QMD2128" s="1"/>
      <c r="QME2128" s="1"/>
      <c r="QMF2128" s="1"/>
      <c r="QMG2128" s="1"/>
      <c r="QMH2128" s="1"/>
      <c r="QMI2128" s="1"/>
      <c r="QMJ2128" s="1"/>
      <c r="QMK2128" s="1"/>
      <c r="QML2128" s="1"/>
      <c r="QMM2128" s="1"/>
      <c r="QMN2128" s="1"/>
      <c r="QMO2128" s="1"/>
      <c r="QMP2128" s="1"/>
      <c r="QMQ2128" s="1"/>
      <c r="QMR2128" s="1"/>
      <c r="QMS2128" s="1"/>
      <c r="QMT2128" s="1"/>
      <c r="QMU2128" s="1"/>
      <c r="QMV2128" s="1"/>
      <c r="QMW2128" s="1"/>
      <c r="QMX2128" s="1"/>
      <c r="QMY2128" s="1"/>
      <c r="QMZ2128" s="1"/>
      <c r="QNA2128" s="1"/>
      <c r="QNB2128" s="1"/>
      <c r="QNC2128" s="1"/>
      <c r="QND2128" s="1"/>
      <c r="QNE2128" s="1"/>
      <c r="QNF2128" s="1"/>
      <c r="QNG2128" s="1"/>
      <c r="QNH2128" s="1"/>
      <c r="QNI2128" s="1"/>
      <c r="QNJ2128" s="1"/>
      <c r="QNK2128" s="1"/>
      <c r="QNL2128" s="1"/>
      <c r="QNM2128" s="1"/>
      <c r="QNN2128" s="1"/>
      <c r="QNO2128" s="1"/>
      <c r="QNP2128" s="1"/>
      <c r="QNQ2128" s="1"/>
      <c r="QNR2128" s="1"/>
      <c r="QNS2128" s="1"/>
      <c r="QNT2128" s="1"/>
      <c r="QNU2128" s="1"/>
      <c r="QNV2128" s="1"/>
      <c r="QNW2128" s="1"/>
      <c r="QNX2128" s="1"/>
      <c r="QNY2128" s="1"/>
      <c r="QNZ2128" s="1"/>
      <c r="QOA2128" s="1"/>
      <c r="QOB2128" s="1"/>
      <c r="QOC2128" s="1"/>
      <c r="QOD2128" s="1"/>
      <c r="QOE2128" s="1"/>
      <c r="QOF2128" s="1"/>
      <c r="QOG2128" s="1"/>
      <c r="QOH2128" s="1"/>
      <c r="QOI2128" s="1"/>
      <c r="QOJ2128" s="1"/>
      <c r="QOK2128" s="1"/>
      <c r="QOL2128" s="1"/>
      <c r="QOM2128" s="1"/>
      <c r="QON2128" s="1"/>
      <c r="QOO2128" s="1"/>
      <c r="QOP2128" s="1"/>
      <c r="QOQ2128" s="1"/>
      <c r="QOR2128" s="1"/>
      <c r="QOS2128" s="1"/>
      <c r="QOT2128" s="1"/>
      <c r="QOU2128" s="1"/>
      <c r="QOV2128" s="1"/>
      <c r="QOW2128" s="1"/>
      <c r="QOX2128" s="1"/>
      <c r="QOY2128" s="1"/>
      <c r="QOZ2128" s="1"/>
      <c r="QPA2128" s="1"/>
      <c r="QPB2128" s="1"/>
      <c r="QPC2128" s="1"/>
      <c r="QPD2128" s="1"/>
      <c r="QPE2128" s="1"/>
      <c r="QPF2128" s="1"/>
      <c r="QPG2128" s="1"/>
      <c r="QPH2128" s="1"/>
      <c r="QPI2128" s="1"/>
      <c r="QPJ2128" s="1"/>
      <c r="QPK2128" s="1"/>
      <c r="QPL2128" s="1"/>
      <c r="QPM2128" s="1"/>
      <c r="QPN2128" s="1"/>
      <c r="QPO2128" s="1"/>
      <c r="QPP2128" s="1"/>
      <c r="QPQ2128" s="1"/>
      <c r="QPR2128" s="1"/>
      <c r="QPS2128" s="1"/>
      <c r="QPT2128" s="1"/>
      <c r="QPU2128" s="1"/>
      <c r="QPV2128" s="1"/>
      <c r="QPW2128" s="1"/>
      <c r="QPX2128" s="1"/>
      <c r="QPY2128" s="1"/>
      <c r="QPZ2128" s="1"/>
      <c r="QQA2128" s="1"/>
      <c r="QQB2128" s="1"/>
      <c r="QQC2128" s="1"/>
      <c r="QQD2128" s="1"/>
      <c r="QQE2128" s="1"/>
      <c r="QQF2128" s="1"/>
      <c r="QQG2128" s="1"/>
      <c r="QQH2128" s="1"/>
      <c r="QQI2128" s="1"/>
      <c r="QQJ2128" s="1"/>
      <c r="QQK2128" s="1"/>
      <c r="QQL2128" s="1"/>
      <c r="QQM2128" s="1"/>
      <c r="QQN2128" s="1"/>
      <c r="QQO2128" s="1"/>
      <c r="QQP2128" s="1"/>
      <c r="QQQ2128" s="1"/>
      <c r="QQR2128" s="1"/>
      <c r="QQS2128" s="1"/>
      <c r="QQT2128" s="1"/>
      <c r="QQU2128" s="1"/>
      <c r="QQV2128" s="1"/>
      <c r="QQW2128" s="1"/>
      <c r="QQX2128" s="1"/>
      <c r="QQY2128" s="1"/>
      <c r="QQZ2128" s="1"/>
      <c r="QRA2128" s="1"/>
      <c r="QRB2128" s="1"/>
      <c r="QRC2128" s="1"/>
      <c r="QRD2128" s="1"/>
      <c r="QRE2128" s="1"/>
      <c r="QRF2128" s="1"/>
      <c r="QRG2128" s="1"/>
      <c r="QRH2128" s="1"/>
      <c r="QRI2128" s="1"/>
      <c r="QRJ2128" s="1"/>
      <c r="QRK2128" s="1"/>
      <c r="QRL2128" s="1"/>
      <c r="QRM2128" s="1"/>
      <c r="QRN2128" s="1"/>
      <c r="QRO2128" s="1"/>
      <c r="QRP2128" s="1"/>
      <c r="QRQ2128" s="1"/>
      <c r="QRR2128" s="1"/>
      <c r="QRS2128" s="1"/>
      <c r="QRT2128" s="1"/>
      <c r="QRU2128" s="1"/>
      <c r="QRV2128" s="1"/>
      <c r="QRW2128" s="1"/>
      <c r="QRX2128" s="1"/>
      <c r="QRY2128" s="1"/>
      <c r="QRZ2128" s="1"/>
      <c r="QSA2128" s="1"/>
      <c r="QSB2128" s="1"/>
      <c r="QSC2128" s="1"/>
      <c r="QSD2128" s="1"/>
      <c r="QSE2128" s="1"/>
      <c r="QSF2128" s="1"/>
      <c r="QSG2128" s="1"/>
      <c r="QSH2128" s="1"/>
      <c r="QSI2128" s="1"/>
      <c r="QSJ2128" s="1"/>
      <c r="QSK2128" s="1"/>
      <c r="QSL2128" s="1"/>
      <c r="QSM2128" s="1"/>
      <c r="QSN2128" s="1"/>
      <c r="QSO2128" s="1"/>
      <c r="QSP2128" s="1"/>
      <c r="QSQ2128" s="1"/>
      <c r="QSR2128" s="1"/>
      <c r="QSS2128" s="1"/>
      <c r="QST2128" s="1"/>
      <c r="QSU2128" s="1"/>
      <c r="QSV2128" s="1"/>
      <c r="QSW2128" s="1"/>
      <c r="QSX2128" s="1"/>
      <c r="QSY2128" s="1"/>
      <c r="QSZ2128" s="1"/>
      <c r="QTA2128" s="1"/>
      <c r="QTB2128" s="1"/>
      <c r="QTC2128" s="1"/>
      <c r="QTD2128" s="1"/>
      <c r="QTE2128" s="1"/>
      <c r="QTF2128" s="1"/>
      <c r="QTG2128" s="1"/>
      <c r="QTH2128" s="1"/>
      <c r="QTI2128" s="1"/>
      <c r="QTJ2128" s="1"/>
      <c r="QTK2128" s="1"/>
      <c r="QTL2128" s="1"/>
      <c r="QTM2128" s="1"/>
      <c r="QTN2128" s="1"/>
      <c r="QTO2128" s="1"/>
      <c r="QTP2128" s="1"/>
      <c r="QTQ2128" s="1"/>
      <c r="QTR2128" s="1"/>
      <c r="QTS2128" s="1"/>
      <c r="QTT2128" s="1"/>
      <c r="QTU2128" s="1"/>
      <c r="QTV2128" s="1"/>
      <c r="QTW2128" s="1"/>
      <c r="QTX2128" s="1"/>
      <c r="QTY2128" s="1"/>
      <c r="QTZ2128" s="1"/>
      <c r="QUA2128" s="1"/>
      <c r="QUB2128" s="1"/>
      <c r="QUC2128" s="1"/>
      <c r="QUD2128" s="1"/>
      <c r="QUE2128" s="1"/>
      <c r="QUF2128" s="1"/>
      <c r="QUG2128" s="1"/>
      <c r="QUH2128" s="1"/>
      <c r="QUI2128" s="1"/>
      <c r="QUJ2128" s="1"/>
      <c r="QUK2128" s="1"/>
      <c r="QUL2128" s="1"/>
      <c r="QUM2128" s="1"/>
      <c r="QUN2128" s="1"/>
      <c r="QUO2128" s="1"/>
      <c r="QUP2128" s="1"/>
      <c r="QUQ2128" s="1"/>
      <c r="QUR2128" s="1"/>
      <c r="QUS2128" s="1"/>
      <c r="QUT2128" s="1"/>
      <c r="QUU2128" s="1"/>
      <c r="QUV2128" s="1"/>
      <c r="QUW2128" s="1"/>
      <c r="QUX2128" s="1"/>
      <c r="QUY2128" s="1"/>
      <c r="QUZ2128" s="1"/>
      <c r="QVA2128" s="1"/>
      <c r="QVB2128" s="1"/>
      <c r="QVC2128" s="1"/>
      <c r="QVD2128" s="1"/>
      <c r="QVE2128" s="1"/>
      <c r="QVF2128" s="1"/>
      <c r="QVG2128" s="1"/>
      <c r="QVH2128" s="1"/>
      <c r="QVI2128" s="1"/>
      <c r="QVJ2128" s="1"/>
      <c r="QVK2128" s="1"/>
      <c r="QVL2128" s="1"/>
      <c r="QVM2128" s="1"/>
      <c r="QVN2128" s="1"/>
      <c r="QVO2128" s="1"/>
      <c r="QVP2128" s="1"/>
      <c r="QVQ2128" s="1"/>
      <c r="QVR2128" s="1"/>
      <c r="QVS2128" s="1"/>
      <c r="QVT2128" s="1"/>
      <c r="QVU2128" s="1"/>
      <c r="QVV2128" s="1"/>
      <c r="QVW2128" s="1"/>
      <c r="QVX2128" s="1"/>
      <c r="QVY2128" s="1"/>
      <c r="QVZ2128" s="1"/>
      <c r="QWA2128" s="1"/>
      <c r="QWB2128" s="1"/>
      <c r="QWC2128" s="1"/>
      <c r="QWD2128" s="1"/>
      <c r="QWE2128" s="1"/>
      <c r="QWF2128" s="1"/>
      <c r="QWG2128" s="1"/>
      <c r="QWH2128" s="1"/>
      <c r="QWI2128" s="1"/>
      <c r="QWJ2128" s="1"/>
      <c r="QWK2128" s="1"/>
      <c r="QWL2128" s="1"/>
      <c r="QWM2128" s="1"/>
      <c r="QWN2128" s="1"/>
      <c r="QWO2128" s="1"/>
      <c r="QWP2128" s="1"/>
      <c r="QWQ2128" s="1"/>
      <c r="QWR2128" s="1"/>
      <c r="QWS2128" s="1"/>
      <c r="QWT2128" s="1"/>
      <c r="QWU2128" s="1"/>
      <c r="QWV2128" s="1"/>
      <c r="QWW2128" s="1"/>
      <c r="QWX2128" s="1"/>
      <c r="QWY2128" s="1"/>
      <c r="QWZ2128" s="1"/>
      <c r="QXA2128" s="1"/>
      <c r="QXB2128" s="1"/>
      <c r="QXC2128" s="1"/>
      <c r="QXD2128" s="1"/>
      <c r="QXE2128" s="1"/>
      <c r="QXF2128" s="1"/>
      <c r="QXG2128" s="1"/>
      <c r="QXH2128" s="1"/>
      <c r="QXI2128" s="1"/>
      <c r="QXJ2128" s="1"/>
      <c r="QXK2128" s="1"/>
      <c r="QXL2128" s="1"/>
      <c r="QXM2128" s="1"/>
      <c r="QXN2128" s="1"/>
      <c r="QXO2128" s="1"/>
      <c r="QXP2128" s="1"/>
      <c r="QXQ2128" s="1"/>
      <c r="QXR2128" s="1"/>
      <c r="QXS2128" s="1"/>
      <c r="QXT2128" s="1"/>
      <c r="QXU2128" s="1"/>
      <c r="QXV2128" s="1"/>
      <c r="QXW2128" s="1"/>
      <c r="QXX2128" s="1"/>
      <c r="QXY2128" s="1"/>
      <c r="QXZ2128" s="1"/>
      <c r="QYA2128" s="1"/>
      <c r="QYB2128" s="1"/>
      <c r="QYC2128" s="1"/>
      <c r="QYD2128" s="1"/>
      <c r="QYE2128" s="1"/>
      <c r="QYF2128" s="1"/>
      <c r="QYG2128" s="1"/>
      <c r="QYH2128" s="1"/>
      <c r="QYI2128" s="1"/>
      <c r="QYJ2128" s="1"/>
      <c r="QYK2128" s="1"/>
      <c r="QYL2128" s="1"/>
      <c r="QYM2128" s="1"/>
      <c r="QYN2128" s="1"/>
      <c r="QYO2128" s="1"/>
      <c r="QYP2128" s="1"/>
      <c r="QYQ2128" s="1"/>
      <c r="QYR2128" s="1"/>
      <c r="QYS2128" s="1"/>
      <c r="QYT2128" s="1"/>
      <c r="QYU2128" s="1"/>
      <c r="QYV2128" s="1"/>
      <c r="QYW2128" s="1"/>
      <c r="QYX2128" s="1"/>
      <c r="QYY2128" s="1"/>
      <c r="QYZ2128" s="1"/>
      <c r="QZA2128" s="1"/>
      <c r="QZB2128" s="1"/>
      <c r="QZC2128" s="1"/>
      <c r="QZD2128" s="1"/>
      <c r="QZE2128" s="1"/>
      <c r="QZF2128" s="1"/>
      <c r="QZG2128" s="1"/>
      <c r="QZH2128" s="1"/>
      <c r="QZI2128" s="1"/>
      <c r="QZJ2128" s="1"/>
      <c r="QZK2128" s="1"/>
      <c r="QZL2128" s="1"/>
      <c r="QZM2128" s="1"/>
      <c r="QZN2128" s="1"/>
      <c r="QZO2128" s="1"/>
      <c r="QZP2128" s="1"/>
      <c r="QZQ2128" s="1"/>
      <c r="QZR2128" s="1"/>
      <c r="QZS2128" s="1"/>
      <c r="QZT2128" s="1"/>
      <c r="QZU2128" s="1"/>
      <c r="QZV2128" s="1"/>
      <c r="QZW2128" s="1"/>
      <c r="QZX2128" s="1"/>
      <c r="QZY2128" s="1"/>
      <c r="QZZ2128" s="1"/>
      <c r="RAA2128" s="1"/>
      <c r="RAB2128" s="1"/>
      <c r="RAC2128" s="1"/>
      <c r="RAD2128" s="1"/>
      <c r="RAE2128" s="1"/>
      <c r="RAF2128" s="1"/>
      <c r="RAG2128" s="1"/>
      <c r="RAH2128" s="1"/>
      <c r="RAI2128" s="1"/>
      <c r="RAJ2128" s="1"/>
      <c r="RAK2128" s="1"/>
      <c r="RAL2128" s="1"/>
      <c r="RAM2128" s="1"/>
      <c r="RAN2128" s="1"/>
      <c r="RAO2128" s="1"/>
      <c r="RAP2128" s="1"/>
      <c r="RAQ2128" s="1"/>
      <c r="RAR2128" s="1"/>
      <c r="RAS2128" s="1"/>
      <c r="RAT2128" s="1"/>
      <c r="RAU2128" s="1"/>
      <c r="RAV2128" s="1"/>
      <c r="RAW2128" s="1"/>
      <c r="RAX2128" s="1"/>
      <c r="RAY2128" s="1"/>
      <c r="RAZ2128" s="1"/>
      <c r="RBA2128" s="1"/>
      <c r="RBB2128" s="1"/>
      <c r="RBC2128" s="1"/>
      <c r="RBD2128" s="1"/>
      <c r="RBE2128" s="1"/>
      <c r="RBF2128" s="1"/>
      <c r="RBG2128" s="1"/>
      <c r="RBH2128" s="1"/>
      <c r="RBI2128" s="1"/>
      <c r="RBJ2128" s="1"/>
      <c r="RBK2128" s="1"/>
      <c r="RBL2128" s="1"/>
      <c r="RBM2128" s="1"/>
      <c r="RBN2128" s="1"/>
      <c r="RBO2128" s="1"/>
      <c r="RBP2128" s="1"/>
      <c r="RBQ2128" s="1"/>
      <c r="RBR2128" s="1"/>
      <c r="RBS2128" s="1"/>
      <c r="RBT2128" s="1"/>
      <c r="RBU2128" s="1"/>
      <c r="RBV2128" s="1"/>
      <c r="RBW2128" s="1"/>
      <c r="RBX2128" s="1"/>
      <c r="RBY2128" s="1"/>
      <c r="RBZ2128" s="1"/>
      <c r="RCA2128" s="1"/>
      <c r="RCB2128" s="1"/>
      <c r="RCC2128" s="1"/>
      <c r="RCD2128" s="1"/>
      <c r="RCE2128" s="1"/>
      <c r="RCF2128" s="1"/>
      <c r="RCG2128" s="1"/>
      <c r="RCH2128" s="1"/>
      <c r="RCI2128" s="1"/>
      <c r="RCJ2128" s="1"/>
      <c r="RCK2128" s="1"/>
      <c r="RCL2128" s="1"/>
      <c r="RCM2128" s="1"/>
      <c r="RCN2128" s="1"/>
      <c r="RCO2128" s="1"/>
      <c r="RCP2128" s="1"/>
      <c r="RCQ2128" s="1"/>
      <c r="RCR2128" s="1"/>
      <c r="RCS2128" s="1"/>
      <c r="RCT2128" s="1"/>
      <c r="RCU2128" s="1"/>
      <c r="RCV2128" s="1"/>
      <c r="RCW2128" s="1"/>
      <c r="RCX2128" s="1"/>
      <c r="RCY2128" s="1"/>
      <c r="RCZ2128" s="1"/>
      <c r="RDA2128" s="1"/>
      <c r="RDB2128" s="1"/>
      <c r="RDC2128" s="1"/>
      <c r="RDD2128" s="1"/>
      <c r="RDE2128" s="1"/>
      <c r="RDF2128" s="1"/>
      <c r="RDG2128" s="1"/>
      <c r="RDH2128" s="1"/>
      <c r="RDI2128" s="1"/>
      <c r="RDJ2128" s="1"/>
      <c r="RDK2128" s="1"/>
      <c r="RDL2128" s="1"/>
      <c r="RDM2128" s="1"/>
      <c r="RDN2128" s="1"/>
      <c r="RDO2128" s="1"/>
      <c r="RDP2128" s="1"/>
      <c r="RDQ2128" s="1"/>
      <c r="RDR2128" s="1"/>
      <c r="RDS2128" s="1"/>
      <c r="RDT2128" s="1"/>
      <c r="RDU2128" s="1"/>
      <c r="RDV2128" s="1"/>
      <c r="RDW2128" s="1"/>
      <c r="RDX2128" s="1"/>
      <c r="RDY2128" s="1"/>
      <c r="RDZ2128" s="1"/>
      <c r="REA2128" s="1"/>
      <c r="REB2128" s="1"/>
      <c r="REC2128" s="1"/>
      <c r="RED2128" s="1"/>
      <c r="REE2128" s="1"/>
      <c r="REF2128" s="1"/>
      <c r="REG2128" s="1"/>
      <c r="REH2128" s="1"/>
      <c r="REI2128" s="1"/>
      <c r="REJ2128" s="1"/>
      <c r="REK2128" s="1"/>
      <c r="REL2128" s="1"/>
      <c r="REM2128" s="1"/>
      <c r="REN2128" s="1"/>
      <c r="REO2128" s="1"/>
      <c r="REP2128" s="1"/>
      <c r="REQ2128" s="1"/>
      <c r="RER2128" s="1"/>
      <c r="RES2128" s="1"/>
      <c r="RET2128" s="1"/>
      <c r="REU2128" s="1"/>
      <c r="REV2128" s="1"/>
      <c r="REW2128" s="1"/>
      <c r="REX2128" s="1"/>
      <c r="REY2128" s="1"/>
      <c r="REZ2128" s="1"/>
      <c r="RFA2128" s="1"/>
      <c r="RFB2128" s="1"/>
      <c r="RFC2128" s="1"/>
      <c r="RFD2128" s="1"/>
      <c r="RFE2128" s="1"/>
      <c r="RFF2128" s="1"/>
      <c r="RFG2128" s="1"/>
      <c r="RFH2128" s="1"/>
      <c r="RFI2128" s="1"/>
      <c r="RFJ2128" s="1"/>
      <c r="RFK2128" s="1"/>
      <c r="RFL2128" s="1"/>
      <c r="RFM2128" s="1"/>
      <c r="RFN2128" s="1"/>
      <c r="RFO2128" s="1"/>
      <c r="RFP2128" s="1"/>
      <c r="RFQ2128" s="1"/>
      <c r="RFR2128" s="1"/>
      <c r="RFS2128" s="1"/>
      <c r="RFT2128" s="1"/>
      <c r="RFU2128" s="1"/>
      <c r="RFV2128" s="1"/>
      <c r="RFW2128" s="1"/>
      <c r="RFX2128" s="1"/>
      <c r="RFY2128" s="1"/>
      <c r="RFZ2128" s="1"/>
      <c r="RGA2128" s="1"/>
      <c r="RGB2128" s="1"/>
      <c r="RGC2128" s="1"/>
      <c r="RGD2128" s="1"/>
      <c r="RGE2128" s="1"/>
      <c r="RGF2128" s="1"/>
      <c r="RGG2128" s="1"/>
      <c r="RGH2128" s="1"/>
      <c r="RGI2128" s="1"/>
      <c r="RGJ2128" s="1"/>
      <c r="RGK2128" s="1"/>
      <c r="RGL2128" s="1"/>
      <c r="RGM2128" s="1"/>
      <c r="RGN2128" s="1"/>
      <c r="RGO2128" s="1"/>
      <c r="RGP2128" s="1"/>
      <c r="RGQ2128" s="1"/>
      <c r="RGR2128" s="1"/>
      <c r="RGS2128" s="1"/>
      <c r="RGT2128" s="1"/>
      <c r="RGU2128" s="1"/>
      <c r="RGV2128" s="1"/>
      <c r="RGW2128" s="1"/>
      <c r="RGX2128" s="1"/>
      <c r="RGY2128" s="1"/>
      <c r="RGZ2128" s="1"/>
      <c r="RHA2128" s="1"/>
      <c r="RHB2128" s="1"/>
      <c r="RHC2128" s="1"/>
      <c r="RHD2128" s="1"/>
      <c r="RHE2128" s="1"/>
      <c r="RHF2128" s="1"/>
      <c r="RHG2128" s="1"/>
      <c r="RHH2128" s="1"/>
      <c r="RHI2128" s="1"/>
      <c r="RHJ2128" s="1"/>
      <c r="RHK2128" s="1"/>
      <c r="RHL2128" s="1"/>
      <c r="RHM2128" s="1"/>
      <c r="RHN2128" s="1"/>
      <c r="RHO2128" s="1"/>
      <c r="RHP2128" s="1"/>
      <c r="RHQ2128" s="1"/>
      <c r="RHR2128" s="1"/>
      <c r="RHS2128" s="1"/>
      <c r="RHT2128" s="1"/>
      <c r="RHU2128" s="1"/>
      <c r="RHV2128" s="1"/>
      <c r="RHW2128" s="1"/>
      <c r="RHX2128" s="1"/>
      <c r="RHY2128" s="1"/>
      <c r="RHZ2128" s="1"/>
      <c r="RIA2128" s="1"/>
      <c r="RIB2128" s="1"/>
      <c r="RIC2128" s="1"/>
      <c r="RID2128" s="1"/>
      <c r="RIE2128" s="1"/>
      <c r="RIF2128" s="1"/>
      <c r="RIG2128" s="1"/>
      <c r="RIH2128" s="1"/>
      <c r="RII2128" s="1"/>
      <c r="RIJ2128" s="1"/>
      <c r="RIK2128" s="1"/>
      <c r="RIL2128" s="1"/>
      <c r="RIM2128" s="1"/>
      <c r="RIN2128" s="1"/>
      <c r="RIO2128" s="1"/>
      <c r="RIP2128" s="1"/>
      <c r="RIQ2128" s="1"/>
      <c r="RIR2128" s="1"/>
      <c r="RIS2128" s="1"/>
      <c r="RIT2128" s="1"/>
      <c r="RIU2128" s="1"/>
      <c r="RIV2128" s="1"/>
      <c r="RIW2128" s="1"/>
      <c r="RIX2128" s="1"/>
      <c r="RIY2128" s="1"/>
      <c r="RIZ2128" s="1"/>
      <c r="RJA2128" s="1"/>
      <c r="RJB2128" s="1"/>
      <c r="RJC2128" s="1"/>
      <c r="RJD2128" s="1"/>
      <c r="RJE2128" s="1"/>
      <c r="RJF2128" s="1"/>
      <c r="RJG2128" s="1"/>
      <c r="RJH2128" s="1"/>
      <c r="RJI2128" s="1"/>
      <c r="RJJ2128" s="1"/>
      <c r="RJK2128" s="1"/>
      <c r="RJL2128" s="1"/>
      <c r="RJM2128" s="1"/>
      <c r="RJN2128" s="1"/>
      <c r="RJO2128" s="1"/>
      <c r="RJP2128" s="1"/>
      <c r="RJQ2128" s="1"/>
      <c r="RJR2128" s="1"/>
      <c r="RJS2128" s="1"/>
      <c r="RJT2128" s="1"/>
      <c r="RJU2128" s="1"/>
      <c r="RJV2128" s="1"/>
      <c r="RJW2128" s="1"/>
      <c r="RJX2128" s="1"/>
      <c r="RJY2128" s="1"/>
      <c r="RJZ2128" s="1"/>
      <c r="RKA2128" s="1"/>
      <c r="RKB2128" s="1"/>
      <c r="RKC2128" s="1"/>
      <c r="RKD2128" s="1"/>
      <c r="RKE2128" s="1"/>
      <c r="RKF2128" s="1"/>
      <c r="RKG2128" s="1"/>
      <c r="RKH2128" s="1"/>
      <c r="RKI2128" s="1"/>
      <c r="RKJ2128" s="1"/>
      <c r="RKK2128" s="1"/>
      <c r="RKL2128" s="1"/>
      <c r="RKM2128" s="1"/>
      <c r="RKN2128" s="1"/>
      <c r="RKO2128" s="1"/>
      <c r="RKP2128" s="1"/>
      <c r="RKQ2128" s="1"/>
      <c r="RKR2128" s="1"/>
      <c r="RKS2128" s="1"/>
      <c r="RKT2128" s="1"/>
      <c r="RKU2128" s="1"/>
      <c r="RKV2128" s="1"/>
      <c r="RKW2128" s="1"/>
      <c r="RKX2128" s="1"/>
      <c r="RKY2128" s="1"/>
      <c r="RKZ2128" s="1"/>
      <c r="RLA2128" s="1"/>
      <c r="RLB2128" s="1"/>
      <c r="RLC2128" s="1"/>
      <c r="RLD2128" s="1"/>
      <c r="RLE2128" s="1"/>
      <c r="RLF2128" s="1"/>
      <c r="RLG2128" s="1"/>
      <c r="RLH2128" s="1"/>
      <c r="RLI2128" s="1"/>
      <c r="RLJ2128" s="1"/>
      <c r="RLK2128" s="1"/>
      <c r="RLL2128" s="1"/>
      <c r="RLM2128" s="1"/>
      <c r="RLN2128" s="1"/>
      <c r="RLO2128" s="1"/>
      <c r="RLP2128" s="1"/>
      <c r="RLQ2128" s="1"/>
      <c r="RLR2128" s="1"/>
      <c r="RLS2128" s="1"/>
      <c r="RLT2128" s="1"/>
      <c r="RLU2128" s="1"/>
      <c r="RLV2128" s="1"/>
      <c r="RLW2128" s="1"/>
      <c r="RLX2128" s="1"/>
      <c r="RLY2128" s="1"/>
      <c r="RLZ2128" s="1"/>
      <c r="RMA2128" s="1"/>
      <c r="RMB2128" s="1"/>
      <c r="RMC2128" s="1"/>
      <c r="RMD2128" s="1"/>
      <c r="RME2128" s="1"/>
      <c r="RMF2128" s="1"/>
      <c r="RMG2128" s="1"/>
      <c r="RMH2128" s="1"/>
      <c r="RMI2128" s="1"/>
      <c r="RMJ2128" s="1"/>
      <c r="RMK2128" s="1"/>
      <c r="RML2128" s="1"/>
      <c r="RMM2128" s="1"/>
      <c r="RMN2128" s="1"/>
      <c r="RMO2128" s="1"/>
      <c r="RMP2128" s="1"/>
      <c r="RMQ2128" s="1"/>
      <c r="RMR2128" s="1"/>
      <c r="RMS2128" s="1"/>
      <c r="RMT2128" s="1"/>
      <c r="RMU2128" s="1"/>
      <c r="RMV2128" s="1"/>
      <c r="RMW2128" s="1"/>
      <c r="RMX2128" s="1"/>
      <c r="RMY2128" s="1"/>
      <c r="RMZ2128" s="1"/>
      <c r="RNA2128" s="1"/>
      <c r="RNB2128" s="1"/>
      <c r="RNC2128" s="1"/>
      <c r="RND2128" s="1"/>
      <c r="RNE2128" s="1"/>
      <c r="RNF2128" s="1"/>
      <c r="RNG2128" s="1"/>
      <c r="RNH2128" s="1"/>
      <c r="RNI2128" s="1"/>
      <c r="RNJ2128" s="1"/>
      <c r="RNK2128" s="1"/>
      <c r="RNL2128" s="1"/>
      <c r="RNM2128" s="1"/>
      <c r="RNN2128" s="1"/>
      <c r="RNO2128" s="1"/>
      <c r="RNP2128" s="1"/>
      <c r="RNQ2128" s="1"/>
      <c r="RNR2128" s="1"/>
      <c r="RNS2128" s="1"/>
      <c r="RNT2128" s="1"/>
      <c r="RNU2128" s="1"/>
      <c r="RNV2128" s="1"/>
      <c r="RNW2128" s="1"/>
      <c r="RNX2128" s="1"/>
      <c r="RNY2128" s="1"/>
      <c r="RNZ2128" s="1"/>
      <c r="ROA2128" s="1"/>
      <c r="ROB2128" s="1"/>
      <c r="ROC2128" s="1"/>
      <c r="ROD2128" s="1"/>
      <c r="ROE2128" s="1"/>
      <c r="ROF2128" s="1"/>
      <c r="ROG2128" s="1"/>
      <c r="ROH2128" s="1"/>
      <c r="ROI2128" s="1"/>
      <c r="ROJ2128" s="1"/>
      <c r="ROK2128" s="1"/>
      <c r="ROL2128" s="1"/>
      <c r="ROM2128" s="1"/>
      <c r="RON2128" s="1"/>
      <c r="ROO2128" s="1"/>
      <c r="ROP2128" s="1"/>
      <c r="ROQ2128" s="1"/>
      <c r="ROR2128" s="1"/>
      <c r="ROS2128" s="1"/>
      <c r="ROT2128" s="1"/>
      <c r="ROU2128" s="1"/>
      <c r="ROV2128" s="1"/>
      <c r="ROW2128" s="1"/>
      <c r="ROX2128" s="1"/>
      <c r="ROY2128" s="1"/>
      <c r="ROZ2128" s="1"/>
      <c r="RPA2128" s="1"/>
      <c r="RPB2128" s="1"/>
      <c r="RPC2128" s="1"/>
      <c r="RPD2128" s="1"/>
      <c r="RPE2128" s="1"/>
      <c r="RPF2128" s="1"/>
      <c r="RPG2128" s="1"/>
      <c r="RPH2128" s="1"/>
      <c r="RPI2128" s="1"/>
      <c r="RPJ2128" s="1"/>
      <c r="RPK2128" s="1"/>
      <c r="RPL2128" s="1"/>
      <c r="RPM2128" s="1"/>
      <c r="RPN2128" s="1"/>
      <c r="RPO2128" s="1"/>
      <c r="RPP2128" s="1"/>
      <c r="RPQ2128" s="1"/>
      <c r="RPR2128" s="1"/>
      <c r="RPS2128" s="1"/>
      <c r="RPT2128" s="1"/>
      <c r="RPU2128" s="1"/>
      <c r="RPV2128" s="1"/>
      <c r="RPW2128" s="1"/>
      <c r="RPX2128" s="1"/>
      <c r="RPY2128" s="1"/>
      <c r="RPZ2128" s="1"/>
      <c r="RQA2128" s="1"/>
      <c r="RQB2128" s="1"/>
      <c r="RQC2128" s="1"/>
      <c r="RQD2128" s="1"/>
      <c r="RQE2128" s="1"/>
      <c r="RQF2128" s="1"/>
      <c r="RQG2128" s="1"/>
      <c r="RQH2128" s="1"/>
      <c r="RQI2128" s="1"/>
      <c r="RQJ2128" s="1"/>
      <c r="RQK2128" s="1"/>
      <c r="RQL2128" s="1"/>
      <c r="RQM2128" s="1"/>
      <c r="RQN2128" s="1"/>
      <c r="RQO2128" s="1"/>
      <c r="RQP2128" s="1"/>
      <c r="RQQ2128" s="1"/>
      <c r="RQR2128" s="1"/>
      <c r="RQS2128" s="1"/>
      <c r="RQT2128" s="1"/>
      <c r="RQU2128" s="1"/>
      <c r="RQV2128" s="1"/>
      <c r="RQW2128" s="1"/>
      <c r="RQX2128" s="1"/>
      <c r="RQY2128" s="1"/>
      <c r="RQZ2128" s="1"/>
      <c r="RRA2128" s="1"/>
      <c r="RRB2128" s="1"/>
      <c r="RRC2128" s="1"/>
      <c r="RRD2128" s="1"/>
      <c r="RRE2128" s="1"/>
      <c r="RRF2128" s="1"/>
      <c r="RRG2128" s="1"/>
      <c r="RRH2128" s="1"/>
      <c r="RRI2128" s="1"/>
      <c r="RRJ2128" s="1"/>
      <c r="RRK2128" s="1"/>
      <c r="RRL2128" s="1"/>
      <c r="RRM2128" s="1"/>
      <c r="RRN2128" s="1"/>
      <c r="RRO2128" s="1"/>
      <c r="RRP2128" s="1"/>
      <c r="RRQ2128" s="1"/>
      <c r="RRR2128" s="1"/>
      <c r="RRS2128" s="1"/>
      <c r="RRT2128" s="1"/>
      <c r="RRU2128" s="1"/>
      <c r="RRV2128" s="1"/>
      <c r="RRW2128" s="1"/>
      <c r="RRX2128" s="1"/>
      <c r="RRY2128" s="1"/>
      <c r="RRZ2128" s="1"/>
      <c r="RSA2128" s="1"/>
      <c r="RSB2128" s="1"/>
      <c r="RSC2128" s="1"/>
      <c r="RSD2128" s="1"/>
      <c r="RSE2128" s="1"/>
      <c r="RSF2128" s="1"/>
      <c r="RSG2128" s="1"/>
      <c r="RSH2128" s="1"/>
      <c r="RSI2128" s="1"/>
      <c r="RSJ2128" s="1"/>
      <c r="RSK2128" s="1"/>
      <c r="RSL2128" s="1"/>
      <c r="RSM2128" s="1"/>
      <c r="RSN2128" s="1"/>
      <c r="RSO2128" s="1"/>
      <c r="RSP2128" s="1"/>
      <c r="RSQ2128" s="1"/>
      <c r="RSR2128" s="1"/>
      <c r="RSS2128" s="1"/>
      <c r="RST2128" s="1"/>
      <c r="RSU2128" s="1"/>
      <c r="RSV2128" s="1"/>
      <c r="RSW2128" s="1"/>
      <c r="RSX2128" s="1"/>
      <c r="RSY2128" s="1"/>
      <c r="RSZ2128" s="1"/>
      <c r="RTA2128" s="1"/>
      <c r="RTB2128" s="1"/>
      <c r="RTC2128" s="1"/>
      <c r="RTD2128" s="1"/>
      <c r="RTE2128" s="1"/>
      <c r="RTF2128" s="1"/>
      <c r="RTG2128" s="1"/>
      <c r="RTH2128" s="1"/>
      <c r="RTI2128" s="1"/>
      <c r="RTJ2128" s="1"/>
      <c r="RTK2128" s="1"/>
      <c r="RTL2128" s="1"/>
      <c r="RTM2128" s="1"/>
      <c r="RTN2128" s="1"/>
      <c r="RTO2128" s="1"/>
      <c r="RTP2128" s="1"/>
      <c r="RTQ2128" s="1"/>
      <c r="RTR2128" s="1"/>
      <c r="RTS2128" s="1"/>
      <c r="RTT2128" s="1"/>
      <c r="RTU2128" s="1"/>
      <c r="RTV2128" s="1"/>
      <c r="RTW2128" s="1"/>
      <c r="RTX2128" s="1"/>
      <c r="RTY2128" s="1"/>
      <c r="RTZ2128" s="1"/>
      <c r="RUA2128" s="1"/>
      <c r="RUB2128" s="1"/>
      <c r="RUC2128" s="1"/>
      <c r="RUD2128" s="1"/>
      <c r="RUE2128" s="1"/>
      <c r="RUF2128" s="1"/>
      <c r="RUG2128" s="1"/>
      <c r="RUH2128" s="1"/>
      <c r="RUI2128" s="1"/>
      <c r="RUJ2128" s="1"/>
      <c r="RUK2128" s="1"/>
      <c r="RUL2128" s="1"/>
      <c r="RUM2128" s="1"/>
      <c r="RUN2128" s="1"/>
      <c r="RUO2128" s="1"/>
      <c r="RUP2128" s="1"/>
      <c r="RUQ2128" s="1"/>
      <c r="RUR2128" s="1"/>
      <c r="RUS2128" s="1"/>
      <c r="RUT2128" s="1"/>
      <c r="RUU2128" s="1"/>
      <c r="RUV2128" s="1"/>
      <c r="RUW2128" s="1"/>
      <c r="RUX2128" s="1"/>
      <c r="RUY2128" s="1"/>
      <c r="RUZ2128" s="1"/>
      <c r="RVA2128" s="1"/>
      <c r="RVB2128" s="1"/>
      <c r="RVC2128" s="1"/>
      <c r="RVD2128" s="1"/>
      <c r="RVE2128" s="1"/>
      <c r="RVF2128" s="1"/>
      <c r="RVG2128" s="1"/>
      <c r="RVH2128" s="1"/>
      <c r="RVI2128" s="1"/>
      <c r="RVJ2128" s="1"/>
      <c r="RVK2128" s="1"/>
      <c r="RVL2128" s="1"/>
      <c r="RVM2128" s="1"/>
      <c r="RVN2128" s="1"/>
      <c r="RVO2128" s="1"/>
      <c r="RVP2128" s="1"/>
      <c r="RVQ2128" s="1"/>
      <c r="RVR2128" s="1"/>
      <c r="RVS2128" s="1"/>
      <c r="RVT2128" s="1"/>
      <c r="RVU2128" s="1"/>
      <c r="RVV2128" s="1"/>
      <c r="RVW2128" s="1"/>
      <c r="RVX2128" s="1"/>
      <c r="RVY2128" s="1"/>
      <c r="RVZ2128" s="1"/>
      <c r="RWA2128" s="1"/>
      <c r="RWB2128" s="1"/>
      <c r="RWC2128" s="1"/>
      <c r="RWD2128" s="1"/>
      <c r="RWE2128" s="1"/>
      <c r="RWF2128" s="1"/>
      <c r="RWG2128" s="1"/>
      <c r="RWH2128" s="1"/>
      <c r="RWI2128" s="1"/>
      <c r="RWJ2128" s="1"/>
      <c r="RWK2128" s="1"/>
      <c r="RWL2128" s="1"/>
      <c r="RWM2128" s="1"/>
      <c r="RWN2128" s="1"/>
      <c r="RWO2128" s="1"/>
      <c r="RWP2128" s="1"/>
      <c r="RWQ2128" s="1"/>
      <c r="RWR2128" s="1"/>
      <c r="RWS2128" s="1"/>
      <c r="RWT2128" s="1"/>
      <c r="RWU2128" s="1"/>
      <c r="RWV2128" s="1"/>
      <c r="RWW2128" s="1"/>
      <c r="RWX2128" s="1"/>
      <c r="RWY2128" s="1"/>
      <c r="RWZ2128" s="1"/>
      <c r="RXA2128" s="1"/>
      <c r="RXB2128" s="1"/>
      <c r="RXC2128" s="1"/>
      <c r="RXD2128" s="1"/>
      <c r="RXE2128" s="1"/>
      <c r="RXF2128" s="1"/>
      <c r="RXG2128" s="1"/>
      <c r="RXH2128" s="1"/>
      <c r="RXI2128" s="1"/>
      <c r="RXJ2128" s="1"/>
      <c r="RXK2128" s="1"/>
      <c r="RXL2128" s="1"/>
      <c r="RXM2128" s="1"/>
      <c r="RXN2128" s="1"/>
      <c r="RXO2128" s="1"/>
      <c r="RXP2128" s="1"/>
      <c r="RXQ2128" s="1"/>
      <c r="RXR2128" s="1"/>
      <c r="RXS2128" s="1"/>
      <c r="RXT2128" s="1"/>
      <c r="RXU2128" s="1"/>
      <c r="RXV2128" s="1"/>
      <c r="RXW2128" s="1"/>
      <c r="RXX2128" s="1"/>
      <c r="RXY2128" s="1"/>
      <c r="RXZ2128" s="1"/>
      <c r="RYA2128" s="1"/>
      <c r="RYB2128" s="1"/>
      <c r="RYC2128" s="1"/>
      <c r="RYD2128" s="1"/>
      <c r="RYE2128" s="1"/>
      <c r="RYF2128" s="1"/>
      <c r="RYG2128" s="1"/>
      <c r="RYH2128" s="1"/>
      <c r="RYI2128" s="1"/>
      <c r="RYJ2128" s="1"/>
      <c r="RYK2128" s="1"/>
      <c r="RYL2128" s="1"/>
      <c r="RYM2128" s="1"/>
      <c r="RYN2128" s="1"/>
      <c r="RYO2128" s="1"/>
      <c r="RYP2128" s="1"/>
      <c r="RYQ2128" s="1"/>
      <c r="RYR2128" s="1"/>
      <c r="RYS2128" s="1"/>
      <c r="RYT2128" s="1"/>
      <c r="RYU2128" s="1"/>
      <c r="RYV2128" s="1"/>
      <c r="RYW2128" s="1"/>
      <c r="RYX2128" s="1"/>
      <c r="RYY2128" s="1"/>
      <c r="RYZ2128" s="1"/>
      <c r="RZA2128" s="1"/>
      <c r="RZB2128" s="1"/>
      <c r="RZC2128" s="1"/>
      <c r="RZD2128" s="1"/>
      <c r="RZE2128" s="1"/>
      <c r="RZF2128" s="1"/>
      <c r="RZG2128" s="1"/>
      <c r="RZH2128" s="1"/>
      <c r="RZI2128" s="1"/>
      <c r="RZJ2128" s="1"/>
      <c r="RZK2128" s="1"/>
      <c r="RZL2128" s="1"/>
      <c r="RZM2128" s="1"/>
      <c r="RZN2128" s="1"/>
      <c r="RZO2128" s="1"/>
      <c r="RZP2128" s="1"/>
      <c r="RZQ2128" s="1"/>
      <c r="RZR2128" s="1"/>
      <c r="RZS2128" s="1"/>
      <c r="RZT2128" s="1"/>
      <c r="RZU2128" s="1"/>
      <c r="RZV2128" s="1"/>
      <c r="RZW2128" s="1"/>
      <c r="RZX2128" s="1"/>
      <c r="RZY2128" s="1"/>
      <c r="RZZ2128" s="1"/>
      <c r="SAA2128" s="1"/>
      <c r="SAB2128" s="1"/>
      <c r="SAC2128" s="1"/>
      <c r="SAD2128" s="1"/>
      <c r="SAE2128" s="1"/>
      <c r="SAF2128" s="1"/>
      <c r="SAG2128" s="1"/>
      <c r="SAH2128" s="1"/>
      <c r="SAI2128" s="1"/>
      <c r="SAJ2128" s="1"/>
      <c r="SAK2128" s="1"/>
      <c r="SAL2128" s="1"/>
      <c r="SAM2128" s="1"/>
      <c r="SAN2128" s="1"/>
      <c r="SAO2128" s="1"/>
      <c r="SAP2128" s="1"/>
      <c r="SAQ2128" s="1"/>
      <c r="SAR2128" s="1"/>
      <c r="SAS2128" s="1"/>
      <c r="SAT2128" s="1"/>
      <c r="SAU2128" s="1"/>
      <c r="SAV2128" s="1"/>
      <c r="SAW2128" s="1"/>
      <c r="SAX2128" s="1"/>
      <c r="SAY2128" s="1"/>
      <c r="SAZ2128" s="1"/>
      <c r="SBA2128" s="1"/>
      <c r="SBB2128" s="1"/>
      <c r="SBC2128" s="1"/>
      <c r="SBD2128" s="1"/>
      <c r="SBE2128" s="1"/>
      <c r="SBF2128" s="1"/>
      <c r="SBG2128" s="1"/>
      <c r="SBH2128" s="1"/>
      <c r="SBI2128" s="1"/>
      <c r="SBJ2128" s="1"/>
      <c r="SBK2128" s="1"/>
      <c r="SBL2128" s="1"/>
      <c r="SBM2128" s="1"/>
      <c r="SBN2128" s="1"/>
      <c r="SBO2128" s="1"/>
      <c r="SBP2128" s="1"/>
      <c r="SBQ2128" s="1"/>
      <c r="SBR2128" s="1"/>
      <c r="SBS2128" s="1"/>
      <c r="SBT2128" s="1"/>
      <c r="SBU2128" s="1"/>
      <c r="SBV2128" s="1"/>
      <c r="SBW2128" s="1"/>
      <c r="SBX2128" s="1"/>
      <c r="SBY2128" s="1"/>
      <c r="SBZ2128" s="1"/>
      <c r="SCA2128" s="1"/>
      <c r="SCB2128" s="1"/>
      <c r="SCC2128" s="1"/>
      <c r="SCD2128" s="1"/>
      <c r="SCE2128" s="1"/>
      <c r="SCF2128" s="1"/>
      <c r="SCG2128" s="1"/>
      <c r="SCH2128" s="1"/>
      <c r="SCI2128" s="1"/>
      <c r="SCJ2128" s="1"/>
      <c r="SCK2128" s="1"/>
      <c r="SCL2128" s="1"/>
      <c r="SCM2128" s="1"/>
      <c r="SCN2128" s="1"/>
      <c r="SCO2128" s="1"/>
      <c r="SCP2128" s="1"/>
      <c r="SCQ2128" s="1"/>
      <c r="SCR2128" s="1"/>
      <c r="SCS2128" s="1"/>
      <c r="SCT2128" s="1"/>
      <c r="SCU2128" s="1"/>
      <c r="SCV2128" s="1"/>
      <c r="SCW2128" s="1"/>
      <c r="SCX2128" s="1"/>
      <c r="SCY2128" s="1"/>
      <c r="SCZ2128" s="1"/>
      <c r="SDA2128" s="1"/>
      <c r="SDB2128" s="1"/>
      <c r="SDC2128" s="1"/>
      <c r="SDD2128" s="1"/>
      <c r="SDE2128" s="1"/>
      <c r="SDF2128" s="1"/>
      <c r="SDG2128" s="1"/>
      <c r="SDH2128" s="1"/>
      <c r="SDI2128" s="1"/>
      <c r="SDJ2128" s="1"/>
      <c r="SDK2128" s="1"/>
      <c r="SDL2128" s="1"/>
      <c r="SDM2128" s="1"/>
      <c r="SDN2128" s="1"/>
      <c r="SDO2128" s="1"/>
      <c r="SDP2128" s="1"/>
      <c r="SDQ2128" s="1"/>
      <c r="SDR2128" s="1"/>
      <c r="SDS2128" s="1"/>
      <c r="SDT2128" s="1"/>
      <c r="SDU2128" s="1"/>
      <c r="SDV2128" s="1"/>
      <c r="SDW2128" s="1"/>
      <c r="SDX2128" s="1"/>
      <c r="SDY2128" s="1"/>
      <c r="SDZ2128" s="1"/>
      <c r="SEA2128" s="1"/>
      <c r="SEB2128" s="1"/>
      <c r="SEC2128" s="1"/>
      <c r="SED2128" s="1"/>
      <c r="SEE2128" s="1"/>
      <c r="SEF2128" s="1"/>
      <c r="SEG2128" s="1"/>
      <c r="SEH2128" s="1"/>
      <c r="SEI2128" s="1"/>
      <c r="SEJ2128" s="1"/>
      <c r="SEK2128" s="1"/>
      <c r="SEL2128" s="1"/>
      <c r="SEM2128" s="1"/>
      <c r="SEN2128" s="1"/>
      <c r="SEO2128" s="1"/>
      <c r="SEP2128" s="1"/>
      <c r="SEQ2128" s="1"/>
      <c r="SER2128" s="1"/>
      <c r="SES2128" s="1"/>
      <c r="SET2128" s="1"/>
      <c r="SEU2128" s="1"/>
      <c r="SEV2128" s="1"/>
      <c r="SEW2128" s="1"/>
      <c r="SEX2128" s="1"/>
      <c r="SEY2128" s="1"/>
      <c r="SEZ2128" s="1"/>
      <c r="SFA2128" s="1"/>
      <c r="SFB2128" s="1"/>
      <c r="SFC2128" s="1"/>
      <c r="SFD2128" s="1"/>
      <c r="SFE2128" s="1"/>
      <c r="SFF2128" s="1"/>
      <c r="SFG2128" s="1"/>
      <c r="SFH2128" s="1"/>
      <c r="SFI2128" s="1"/>
      <c r="SFJ2128" s="1"/>
      <c r="SFK2128" s="1"/>
      <c r="SFL2128" s="1"/>
      <c r="SFM2128" s="1"/>
      <c r="SFN2128" s="1"/>
      <c r="SFO2128" s="1"/>
      <c r="SFP2128" s="1"/>
      <c r="SFQ2128" s="1"/>
      <c r="SFR2128" s="1"/>
      <c r="SFS2128" s="1"/>
      <c r="SFT2128" s="1"/>
      <c r="SFU2128" s="1"/>
      <c r="SFV2128" s="1"/>
      <c r="SFW2128" s="1"/>
      <c r="SFX2128" s="1"/>
      <c r="SFY2128" s="1"/>
      <c r="SFZ2128" s="1"/>
      <c r="SGA2128" s="1"/>
      <c r="SGB2128" s="1"/>
      <c r="SGC2128" s="1"/>
      <c r="SGD2128" s="1"/>
      <c r="SGE2128" s="1"/>
      <c r="SGF2128" s="1"/>
      <c r="SGG2128" s="1"/>
      <c r="SGH2128" s="1"/>
      <c r="SGI2128" s="1"/>
      <c r="SGJ2128" s="1"/>
      <c r="SGK2128" s="1"/>
      <c r="SGL2128" s="1"/>
      <c r="SGM2128" s="1"/>
      <c r="SGN2128" s="1"/>
      <c r="SGO2128" s="1"/>
      <c r="SGP2128" s="1"/>
      <c r="SGQ2128" s="1"/>
      <c r="SGR2128" s="1"/>
      <c r="SGS2128" s="1"/>
      <c r="SGT2128" s="1"/>
      <c r="SGU2128" s="1"/>
      <c r="SGV2128" s="1"/>
      <c r="SGW2128" s="1"/>
      <c r="SGX2128" s="1"/>
      <c r="SGY2128" s="1"/>
      <c r="SGZ2128" s="1"/>
      <c r="SHA2128" s="1"/>
      <c r="SHB2128" s="1"/>
      <c r="SHC2128" s="1"/>
      <c r="SHD2128" s="1"/>
      <c r="SHE2128" s="1"/>
      <c r="SHF2128" s="1"/>
      <c r="SHG2128" s="1"/>
      <c r="SHH2128" s="1"/>
      <c r="SHI2128" s="1"/>
      <c r="SHJ2128" s="1"/>
      <c r="SHK2128" s="1"/>
      <c r="SHL2128" s="1"/>
      <c r="SHM2128" s="1"/>
      <c r="SHN2128" s="1"/>
      <c r="SHO2128" s="1"/>
      <c r="SHP2128" s="1"/>
      <c r="SHQ2128" s="1"/>
      <c r="SHR2128" s="1"/>
      <c r="SHS2128" s="1"/>
      <c r="SHT2128" s="1"/>
      <c r="SHU2128" s="1"/>
      <c r="SHV2128" s="1"/>
      <c r="SHW2128" s="1"/>
      <c r="SHX2128" s="1"/>
      <c r="SHY2128" s="1"/>
      <c r="SHZ2128" s="1"/>
      <c r="SIA2128" s="1"/>
      <c r="SIB2128" s="1"/>
      <c r="SIC2128" s="1"/>
      <c r="SID2128" s="1"/>
      <c r="SIE2128" s="1"/>
      <c r="SIF2128" s="1"/>
      <c r="SIG2128" s="1"/>
      <c r="SIH2128" s="1"/>
      <c r="SII2128" s="1"/>
      <c r="SIJ2128" s="1"/>
      <c r="SIK2128" s="1"/>
      <c r="SIL2128" s="1"/>
      <c r="SIM2128" s="1"/>
      <c r="SIN2128" s="1"/>
      <c r="SIO2128" s="1"/>
      <c r="SIP2128" s="1"/>
      <c r="SIQ2128" s="1"/>
      <c r="SIR2128" s="1"/>
      <c r="SIS2128" s="1"/>
      <c r="SIT2128" s="1"/>
      <c r="SIU2128" s="1"/>
      <c r="SIV2128" s="1"/>
      <c r="SIW2128" s="1"/>
      <c r="SIX2128" s="1"/>
      <c r="SIY2128" s="1"/>
      <c r="SIZ2128" s="1"/>
      <c r="SJA2128" s="1"/>
      <c r="SJB2128" s="1"/>
      <c r="SJC2128" s="1"/>
      <c r="SJD2128" s="1"/>
      <c r="SJE2128" s="1"/>
      <c r="SJF2128" s="1"/>
      <c r="SJG2128" s="1"/>
      <c r="SJH2128" s="1"/>
      <c r="SJI2128" s="1"/>
      <c r="SJJ2128" s="1"/>
      <c r="SJK2128" s="1"/>
      <c r="SJL2128" s="1"/>
      <c r="SJM2128" s="1"/>
      <c r="SJN2128" s="1"/>
      <c r="SJO2128" s="1"/>
      <c r="SJP2128" s="1"/>
      <c r="SJQ2128" s="1"/>
      <c r="SJR2128" s="1"/>
      <c r="SJS2128" s="1"/>
      <c r="SJT2128" s="1"/>
      <c r="SJU2128" s="1"/>
      <c r="SJV2128" s="1"/>
      <c r="SJW2128" s="1"/>
      <c r="SJX2128" s="1"/>
      <c r="SJY2128" s="1"/>
      <c r="SJZ2128" s="1"/>
      <c r="SKA2128" s="1"/>
      <c r="SKB2128" s="1"/>
      <c r="SKC2128" s="1"/>
      <c r="SKD2128" s="1"/>
      <c r="SKE2128" s="1"/>
      <c r="SKF2128" s="1"/>
      <c r="SKG2128" s="1"/>
      <c r="SKH2128" s="1"/>
      <c r="SKI2128" s="1"/>
      <c r="SKJ2128" s="1"/>
      <c r="SKK2128" s="1"/>
      <c r="SKL2128" s="1"/>
      <c r="SKM2128" s="1"/>
      <c r="SKN2128" s="1"/>
      <c r="SKO2128" s="1"/>
      <c r="SKP2128" s="1"/>
      <c r="SKQ2128" s="1"/>
      <c r="SKR2128" s="1"/>
      <c r="SKS2128" s="1"/>
      <c r="SKT2128" s="1"/>
      <c r="SKU2128" s="1"/>
      <c r="SKV2128" s="1"/>
      <c r="SKW2128" s="1"/>
      <c r="SKX2128" s="1"/>
      <c r="SKY2128" s="1"/>
      <c r="SKZ2128" s="1"/>
      <c r="SLA2128" s="1"/>
      <c r="SLB2128" s="1"/>
      <c r="SLC2128" s="1"/>
      <c r="SLD2128" s="1"/>
      <c r="SLE2128" s="1"/>
      <c r="SLF2128" s="1"/>
      <c r="SLG2128" s="1"/>
      <c r="SLH2128" s="1"/>
      <c r="SLI2128" s="1"/>
      <c r="SLJ2128" s="1"/>
      <c r="SLK2128" s="1"/>
      <c r="SLL2128" s="1"/>
      <c r="SLM2128" s="1"/>
      <c r="SLN2128" s="1"/>
      <c r="SLO2128" s="1"/>
      <c r="SLP2128" s="1"/>
      <c r="SLQ2128" s="1"/>
      <c r="SLR2128" s="1"/>
      <c r="SLS2128" s="1"/>
      <c r="SLT2128" s="1"/>
      <c r="SLU2128" s="1"/>
      <c r="SLV2128" s="1"/>
      <c r="SLW2128" s="1"/>
      <c r="SLX2128" s="1"/>
      <c r="SLY2128" s="1"/>
      <c r="SLZ2128" s="1"/>
      <c r="SMA2128" s="1"/>
      <c r="SMB2128" s="1"/>
      <c r="SMC2128" s="1"/>
      <c r="SMD2128" s="1"/>
      <c r="SME2128" s="1"/>
      <c r="SMF2128" s="1"/>
      <c r="SMG2128" s="1"/>
      <c r="SMH2128" s="1"/>
      <c r="SMI2128" s="1"/>
      <c r="SMJ2128" s="1"/>
      <c r="SMK2128" s="1"/>
      <c r="SML2128" s="1"/>
      <c r="SMM2128" s="1"/>
      <c r="SMN2128" s="1"/>
      <c r="SMO2128" s="1"/>
      <c r="SMP2128" s="1"/>
      <c r="SMQ2128" s="1"/>
      <c r="SMR2128" s="1"/>
      <c r="SMS2128" s="1"/>
      <c r="SMT2128" s="1"/>
      <c r="SMU2128" s="1"/>
      <c r="SMV2128" s="1"/>
      <c r="SMW2128" s="1"/>
      <c r="SMX2128" s="1"/>
      <c r="SMY2128" s="1"/>
      <c r="SMZ2128" s="1"/>
      <c r="SNA2128" s="1"/>
      <c r="SNB2128" s="1"/>
      <c r="SNC2128" s="1"/>
      <c r="SND2128" s="1"/>
      <c r="SNE2128" s="1"/>
      <c r="SNF2128" s="1"/>
      <c r="SNG2128" s="1"/>
      <c r="SNH2128" s="1"/>
      <c r="SNI2128" s="1"/>
      <c r="SNJ2128" s="1"/>
      <c r="SNK2128" s="1"/>
      <c r="SNL2128" s="1"/>
      <c r="SNM2128" s="1"/>
      <c r="SNN2128" s="1"/>
      <c r="SNO2128" s="1"/>
      <c r="SNP2128" s="1"/>
      <c r="SNQ2128" s="1"/>
      <c r="SNR2128" s="1"/>
      <c r="SNS2128" s="1"/>
      <c r="SNT2128" s="1"/>
      <c r="SNU2128" s="1"/>
      <c r="SNV2128" s="1"/>
      <c r="SNW2128" s="1"/>
      <c r="SNX2128" s="1"/>
      <c r="SNY2128" s="1"/>
      <c r="SNZ2128" s="1"/>
      <c r="SOA2128" s="1"/>
      <c r="SOB2128" s="1"/>
      <c r="SOC2128" s="1"/>
      <c r="SOD2128" s="1"/>
      <c r="SOE2128" s="1"/>
      <c r="SOF2128" s="1"/>
      <c r="SOG2128" s="1"/>
      <c r="SOH2128" s="1"/>
      <c r="SOI2128" s="1"/>
      <c r="SOJ2128" s="1"/>
      <c r="SOK2128" s="1"/>
      <c r="SOL2128" s="1"/>
      <c r="SOM2128" s="1"/>
      <c r="SON2128" s="1"/>
      <c r="SOO2128" s="1"/>
      <c r="SOP2128" s="1"/>
      <c r="SOQ2128" s="1"/>
      <c r="SOR2128" s="1"/>
      <c r="SOS2128" s="1"/>
      <c r="SOT2128" s="1"/>
      <c r="SOU2128" s="1"/>
      <c r="SOV2128" s="1"/>
      <c r="SOW2128" s="1"/>
      <c r="SOX2128" s="1"/>
      <c r="SOY2128" s="1"/>
      <c r="SOZ2128" s="1"/>
      <c r="SPA2128" s="1"/>
      <c r="SPB2128" s="1"/>
      <c r="SPC2128" s="1"/>
      <c r="SPD2128" s="1"/>
      <c r="SPE2128" s="1"/>
      <c r="SPF2128" s="1"/>
      <c r="SPG2128" s="1"/>
      <c r="SPH2128" s="1"/>
      <c r="SPI2128" s="1"/>
      <c r="SPJ2128" s="1"/>
      <c r="SPK2128" s="1"/>
      <c r="SPL2128" s="1"/>
      <c r="SPM2128" s="1"/>
      <c r="SPN2128" s="1"/>
      <c r="SPO2128" s="1"/>
      <c r="SPP2128" s="1"/>
      <c r="SPQ2128" s="1"/>
      <c r="SPR2128" s="1"/>
      <c r="SPS2128" s="1"/>
      <c r="SPT2128" s="1"/>
      <c r="SPU2128" s="1"/>
      <c r="SPV2128" s="1"/>
      <c r="SPW2128" s="1"/>
      <c r="SPX2128" s="1"/>
      <c r="SPY2128" s="1"/>
      <c r="SPZ2128" s="1"/>
      <c r="SQA2128" s="1"/>
      <c r="SQB2128" s="1"/>
      <c r="SQC2128" s="1"/>
      <c r="SQD2128" s="1"/>
      <c r="SQE2128" s="1"/>
      <c r="SQF2128" s="1"/>
      <c r="SQG2128" s="1"/>
      <c r="SQH2128" s="1"/>
      <c r="SQI2128" s="1"/>
      <c r="SQJ2128" s="1"/>
      <c r="SQK2128" s="1"/>
      <c r="SQL2128" s="1"/>
      <c r="SQM2128" s="1"/>
      <c r="SQN2128" s="1"/>
      <c r="SQO2128" s="1"/>
      <c r="SQP2128" s="1"/>
      <c r="SQQ2128" s="1"/>
      <c r="SQR2128" s="1"/>
      <c r="SQS2128" s="1"/>
      <c r="SQT2128" s="1"/>
      <c r="SQU2128" s="1"/>
      <c r="SQV2128" s="1"/>
      <c r="SQW2128" s="1"/>
      <c r="SQX2128" s="1"/>
      <c r="SQY2128" s="1"/>
      <c r="SQZ2128" s="1"/>
      <c r="SRA2128" s="1"/>
      <c r="SRB2128" s="1"/>
      <c r="SRC2128" s="1"/>
      <c r="SRD2128" s="1"/>
      <c r="SRE2128" s="1"/>
      <c r="SRF2128" s="1"/>
      <c r="SRG2128" s="1"/>
      <c r="SRH2128" s="1"/>
      <c r="SRI2128" s="1"/>
      <c r="SRJ2128" s="1"/>
      <c r="SRK2128" s="1"/>
      <c r="SRL2128" s="1"/>
      <c r="SRM2128" s="1"/>
      <c r="SRN2128" s="1"/>
      <c r="SRO2128" s="1"/>
      <c r="SRP2128" s="1"/>
      <c r="SRQ2128" s="1"/>
      <c r="SRR2128" s="1"/>
      <c r="SRS2128" s="1"/>
      <c r="SRT2128" s="1"/>
      <c r="SRU2128" s="1"/>
      <c r="SRV2128" s="1"/>
      <c r="SRW2128" s="1"/>
      <c r="SRX2128" s="1"/>
      <c r="SRY2128" s="1"/>
      <c r="SRZ2128" s="1"/>
      <c r="SSA2128" s="1"/>
      <c r="SSB2128" s="1"/>
      <c r="SSC2128" s="1"/>
      <c r="SSD2128" s="1"/>
      <c r="SSE2128" s="1"/>
      <c r="SSF2128" s="1"/>
      <c r="SSG2128" s="1"/>
      <c r="SSH2128" s="1"/>
      <c r="SSI2128" s="1"/>
      <c r="SSJ2128" s="1"/>
      <c r="SSK2128" s="1"/>
      <c r="SSL2128" s="1"/>
      <c r="SSM2128" s="1"/>
      <c r="SSN2128" s="1"/>
      <c r="SSO2128" s="1"/>
      <c r="SSP2128" s="1"/>
      <c r="SSQ2128" s="1"/>
      <c r="SSR2128" s="1"/>
      <c r="SSS2128" s="1"/>
      <c r="SST2128" s="1"/>
      <c r="SSU2128" s="1"/>
      <c r="SSV2128" s="1"/>
      <c r="SSW2128" s="1"/>
      <c r="SSX2128" s="1"/>
      <c r="SSY2128" s="1"/>
      <c r="SSZ2128" s="1"/>
      <c r="STA2128" s="1"/>
      <c r="STB2128" s="1"/>
      <c r="STC2128" s="1"/>
      <c r="STD2128" s="1"/>
      <c r="STE2128" s="1"/>
      <c r="STF2128" s="1"/>
      <c r="STG2128" s="1"/>
      <c r="STH2128" s="1"/>
      <c r="STI2128" s="1"/>
      <c r="STJ2128" s="1"/>
      <c r="STK2128" s="1"/>
      <c r="STL2128" s="1"/>
      <c r="STM2128" s="1"/>
      <c r="STN2128" s="1"/>
      <c r="STO2128" s="1"/>
      <c r="STP2128" s="1"/>
      <c r="STQ2128" s="1"/>
      <c r="STR2128" s="1"/>
      <c r="STS2128" s="1"/>
      <c r="STT2128" s="1"/>
      <c r="STU2128" s="1"/>
      <c r="STV2128" s="1"/>
      <c r="STW2128" s="1"/>
      <c r="STX2128" s="1"/>
      <c r="STY2128" s="1"/>
      <c r="STZ2128" s="1"/>
      <c r="SUA2128" s="1"/>
      <c r="SUB2128" s="1"/>
      <c r="SUC2128" s="1"/>
      <c r="SUD2128" s="1"/>
      <c r="SUE2128" s="1"/>
      <c r="SUF2128" s="1"/>
      <c r="SUG2128" s="1"/>
      <c r="SUH2128" s="1"/>
      <c r="SUI2128" s="1"/>
      <c r="SUJ2128" s="1"/>
      <c r="SUK2128" s="1"/>
      <c r="SUL2128" s="1"/>
      <c r="SUM2128" s="1"/>
      <c r="SUN2128" s="1"/>
      <c r="SUO2128" s="1"/>
      <c r="SUP2128" s="1"/>
      <c r="SUQ2128" s="1"/>
      <c r="SUR2128" s="1"/>
      <c r="SUS2128" s="1"/>
      <c r="SUT2128" s="1"/>
      <c r="SUU2128" s="1"/>
      <c r="SUV2128" s="1"/>
      <c r="SUW2128" s="1"/>
      <c r="SUX2128" s="1"/>
      <c r="SUY2128" s="1"/>
      <c r="SUZ2128" s="1"/>
      <c r="SVA2128" s="1"/>
      <c r="SVB2128" s="1"/>
      <c r="SVC2128" s="1"/>
      <c r="SVD2128" s="1"/>
      <c r="SVE2128" s="1"/>
      <c r="SVF2128" s="1"/>
      <c r="SVG2128" s="1"/>
      <c r="SVH2128" s="1"/>
      <c r="SVI2128" s="1"/>
      <c r="SVJ2128" s="1"/>
      <c r="SVK2128" s="1"/>
      <c r="SVL2128" s="1"/>
      <c r="SVM2128" s="1"/>
      <c r="SVN2128" s="1"/>
      <c r="SVO2128" s="1"/>
      <c r="SVP2128" s="1"/>
      <c r="SVQ2128" s="1"/>
      <c r="SVR2128" s="1"/>
      <c r="SVS2128" s="1"/>
      <c r="SVT2128" s="1"/>
      <c r="SVU2128" s="1"/>
      <c r="SVV2128" s="1"/>
      <c r="SVW2128" s="1"/>
      <c r="SVX2128" s="1"/>
      <c r="SVY2128" s="1"/>
      <c r="SVZ2128" s="1"/>
      <c r="SWA2128" s="1"/>
      <c r="SWB2128" s="1"/>
      <c r="SWC2128" s="1"/>
      <c r="SWD2128" s="1"/>
      <c r="SWE2128" s="1"/>
      <c r="SWF2128" s="1"/>
      <c r="SWG2128" s="1"/>
      <c r="SWH2128" s="1"/>
      <c r="SWI2128" s="1"/>
      <c r="SWJ2128" s="1"/>
      <c r="SWK2128" s="1"/>
      <c r="SWL2128" s="1"/>
      <c r="SWM2128" s="1"/>
      <c r="SWN2128" s="1"/>
      <c r="SWO2128" s="1"/>
      <c r="SWP2128" s="1"/>
      <c r="SWQ2128" s="1"/>
      <c r="SWR2128" s="1"/>
      <c r="SWS2128" s="1"/>
      <c r="SWT2128" s="1"/>
      <c r="SWU2128" s="1"/>
      <c r="SWV2128" s="1"/>
      <c r="SWW2128" s="1"/>
      <c r="SWX2128" s="1"/>
      <c r="SWY2128" s="1"/>
      <c r="SWZ2128" s="1"/>
      <c r="SXA2128" s="1"/>
      <c r="SXB2128" s="1"/>
      <c r="SXC2128" s="1"/>
      <c r="SXD2128" s="1"/>
      <c r="SXE2128" s="1"/>
      <c r="SXF2128" s="1"/>
      <c r="SXG2128" s="1"/>
      <c r="SXH2128" s="1"/>
      <c r="SXI2128" s="1"/>
      <c r="SXJ2128" s="1"/>
      <c r="SXK2128" s="1"/>
      <c r="SXL2128" s="1"/>
      <c r="SXM2128" s="1"/>
      <c r="SXN2128" s="1"/>
      <c r="SXO2128" s="1"/>
      <c r="SXP2128" s="1"/>
      <c r="SXQ2128" s="1"/>
      <c r="SXR2128" s="1"/>
      <c r="SXS2128" s="1"/>
      <c r="SXT2128" s="1"/>
      <c r="SXU2128" s="1"/>
      <c r="SXV2128" s="1"/>
      <c r="SXW2128" s="1"/>
      <c r="SXX2128" s="1"/>
      <c r="SXY2128" s="1"/>
      <c r="SXZ2128" s="1"/>
      <c r="SYA2128" s="1"/>
      <c r="SYB2128" s="1"/>
      <c r="SYC2128" s="1"/>
      <c r="SYD2128" s="1"/>
      <c r="SYE2128" s="1"/>
      <c r="SYF2128" s="1"/>
      <c r="SYG2128" s="1"/>
      <c r="SYH2128" s="1"/>
      <c r="SYI2128" s="1"/>
      <c r="SYJ2128" s="1"/>
      <c r="SYK2128" s="1"/>
      <c r="SYL2128" s="1"/>
      <c r="SYM2128" s="1"/>
      <c r="SYN2128" s="1"/>
      <c r="SYO2128" s="1"/>
      <c r="SYP2128" s="1"/>
      <c r="SYQ2128" s="1"/>
      <c r="SYR2128" s="1"/>
      <c r="SYS2128" s="1"/>
      <c r="SYT2128" s="1"/>
      <c r="SYU2128" s="1"/>
      <c r="SYV2128" s="1"/>
      <c r="SYW2128" s="1"/>
      <c r="SYX2128" s="1"/>
      <c r="SYY2128" s="1"/>
      <c r="SYZ2128" s="1"/>
      <c r="SZA2128" s="1"/>
      <c r="SZB2128" s="1"/>
      <c r="SZC2128" s="1"/>
      <c r="SZD2128" s="1"/>
      <c r="SZE2128" s="1"/>
      <c r="SZF2128" s="1"/>
      <c r="SZG2128" s="1"/>
      <c r="SZH2128" s="1"/>
      <c r="SZI2128" s="1"/>
      <c r="SZJ2128" s="1"/>
      <c r="SZK2128" s="1"/>
      <c r="SZL2128" s="1"/>
      <c r="SZM2128" s="1"/>
      <c r="SZN2128" s="1"/>
      <c r="SZO2128" s="1"/>
      <c r="SZP2128" s="1"/>
      <c r="SZQ2128" s="1"/>
      <c r="SZR2128" s="1"/>
      <c r="SZS2128" s="1"/>
      <c r="SZT2128" s="1"/>
      <c r="SZU2128" s="1"/>
      <c r="SZV2128" s="1"/>
      <c r="SZW2128" s="1"/>
      <c r="SZX2128" s="1"/>
      <c r="SZY2128" s="1"/>
      <c r="SZZ2128" s="1"/>
      <c r="TAA2128" s="1"/>
      <c r="TAB2128" s="1"/>
      <c r="TAC2128" s="1"/>
      <c r="TAD2128" s="1"/>
      <c r="TAE2128" s="1"/>
      <c r="TAF2128" s="1"/>
      <c r="TAG2128" s="1"/>
      <c r="TAH2128" s="1"/>
      <c r="TAI2128" s="1"/>
      <c r="TAJ2128" s="1"/>
      <c r="TAK2128" s="1"/>
      <c r="TAL2128" s="1"/>
      <c r="TAM2128" s="1"/>
      <c r="TAN2128" s="1"/>
      <c r="TAO2128" s="1"/>
      <c r="TAP2128" s="1"/>
      <c r="TAQ2128" s="1"/>
      <c r="TAR2128" s="1"/>
      <c r="TAS2128" s="1"/>
      <c r="TAT2128" s="1"/>
      <c r="TAU2128" s="1"/>
      <c r="TAV2128" s="1"/>
      <c r="TAW2128" s="1"/>
      <c r="TAX2128" s="1"/>
      <c r="TAY2128" s="1"/>
      <c r="TAZ2128" s="1"/>
      <c r="TBA2128" s="1"/>
      <c r="TBB2128" s="1"/>
      <c r="TBC2128" s="1"/>
      <c r="TBD2128" s="1"/>
      <c r="TBE2128" s="1"/>
      <c r="TBF2128" s="1"/>
      <c r="TBG2128" s="1"/>
      <c r="TBH2128" s="1"/>
      <c r="TBI2128" s="1"/>
      <c r="TBJ2128" s="1"/>
      <c r="TBK2128" s="1"/>
      <c r="TBL2128" s="1"/>
      <c r="TBM2128" s="1"/>
      <c r="TBN2128" s="1"/>
      <c r="TBO2128" s="1"/>
      <c r="TBP2128" s="1"/>
      <c r="TBQ2128" s="1"/>
      <c r="TBR2128" s="1"/>
      <c r="TBS2128" s="1"/>
      <c r="TBT2128" s="1"/>
      <c r="TBU2128" s="1"/>
      <c r="TBV2128" s="1"/>
      <c r="TBW2128" s="1"/>
      <c r="TBX2128" s="1"/>
      <c r="TBY2128" s="1"/>
      <c r="TBZ2128" s="1"/>
      <c r="TCA2128" s="1"/>
      <c r="TCB2128" s="1"/>
      <c r="TCC2128" s="1"/>
      <c r="TCD2128" s="1"/>
      <c r="TCE2128" s="1"/>
      <c r="TCF2128" s="1"/>
      <c r="TCG2128" s="1"/>
      <c r="TCH2128" s="1"/>
      <c r="TCI2128" s="1"/>
      <c r="TCJ2128" s="1"/>
      <c r="TCK2128" s="1"/>
      <c r="TCL2128" s="1"/>
      <c r="TCM2128" s="1"/>
      <c r="TCN2128" s="1"/>
      <c r="TCO2128" s="1"/>
      <c r="TCP2128" s="1"/>
      <c r="TCQ2128" s="1"/>
      <c r="TCR2128" s="1"/>
      <c r="TCS2128" s="1"/>
      <c r="TCT2128" s="1"/>
      <c r="TCU2128" s="1"/>
      <c r="TCV2128" s="1"/>
      <c r="TCW2128" s="1"/>
      <c r="TCX2128" s="1"/>
      <c r="TCY2128" s="1"/>
      <c r="TCZ2128" s="1"/>
      <c r="TDA2128" s="1"/>
      <c r="TDB2128" s="1"/>
      <c r="TDC2128" s="1"/>
      <c r="TDD2128" s="1"/>
      <c r="TDE2128" s="1"/>
      <c r="TDF2128" s="1"/>
      <c r="TDG2128" s="1"/>
      <c r="TDH2128" s="1"/>
      <c r="TDI2128" s="1"/>
      <c r="TDJ2128" s="1"/>
      <c r="TDK2128" s="1"/>
      <c r="TDL2128" s="1"/>
      <c r="TDM2128" s="1"/>
      <c r="TDN2128" s="1"/>
      <c r="TDO2128" s="1"/>
      <c r="TDP2128" s="1"/>
      <c r="TDQ2128" s="1"/>
      <c r="TDR2128" s="1"/>
      <c r="TDS2128" s="1"/>
      <c r="TDT2128" s="1"/>
      <c r="TDU2128" s="1"/>
      <c r="TDV2128" s="1"/>
      <c r="TDW2128" s="1"/>
      <c r="TDX2128" s="1"/>
      <c r="TDY2128" s="1"/>
      <c r="TDZ2128" s="1"/>
      <c r="TEA2128" s="1"/>
      <c r="TEB2128" s="1"/>
      <c r="TEC2128" s="1"/>
      <c r="TED2128" s="1"/>
      <c r="TEE2128" s="1"/>
      <c r="TEF2128" s="1"/>
      <c r="TEG2128" s="1"/>
      <c r="TEH2128" s="1"/>
      <c r="TEI2128" s="1"/>
      <c r="TEJ2128" s="1"/>
      <c r="TEK2128" s="1"/>
      <c r="TEL2128" s="1"/>
      <c r="TEM2128" s="1"/>
      <c r="TEN2128" s="1"/>
      <c r="TEO2128" s="1"/>
      <c r="TEP2128" s="1"/>
      <c r="TEQ2128" s="1"/>
      <c r="TER2128" s="1"/>
      <c r="TES2128" s="1"/>
      <c r="TET2128" s="1"/>
      <c r="TEU2128" s="1"/>
      <c r="TEV2128" s="1"/>
      <c r="TEW2128" s="1"/>
      <c r="TEX2128" s="1"/>
      <c r="TEY2128" s="1"/>
      <c r="TEZ2128" s="1"/>
      <c r="TFA2128" s="1"/>
      <c r="TFB2128" s="1"/>
      <c r="TFC2128" s="1"/>
      <c r="TFD2128" s="1"/>
      <c r="TFE2128" s="1"/>
      <c r="TFF2128" s="1"/>
      <c r="TFG2128" s="1"/>
      <c r="TFH2128" s="1"/>
      <c r="TFI2128" s="1"/>
      <c r="TFJ2128" s="1"/>
      <c r="TFK2128" s="1"/>
      <c r="TFL2128" s="1"/>
      <c r="TFM2128" s="1"/>
      <c r="TFN2128" s="1"/>
      <c r="TFO2128" s="1"/>
      <c r="TFP2128" s="1"/>
      <c r="TFQ2128" s="1"/>
      <c r="TFR2128" s="1"/>
      <c r="TFS2128" s="1"/>
      <c r="TFT2128" s="1"/>
      <c r="TFU2128" s="1"/>
      <c r="TFV2128" s="1"/>
      <c r="TFW2128" s="1"/>
      <c r="TFX2128" s="1"/>
      <c r="TFY2128" s="1"/>
      <c r="TFZ2128" s="1"/>
      <c r="TGA2128" s="1"/>
      <c r="TGB2128" s="1"/>
      <c r="TGC2128" s="1"/>
      <c r="TGD2128" s="1"/>
      <c r="TGE2128" s="1"/>
      <c r="TGF2128" s="1"/>
      <c r="TGG2128" s="1"/>
      <c r="TGH2128" s="1"/>
      <c r="TGI2128" s="1"/>
      <c r="TGJ2128" s="1"/>
      <c r="TGK2128" s="1"/>
      <c r="TGL2128" s="1"/>
      <c r="TGM2128" s="1"/>
      <c r="TGN2128" s="1"/>
      <c r="TGO2128" s="1"/>
      <c r="TGP2128" s="1"/>
      <c r="TGQ2128" s="1"/>
      <c r="TGR2128" s="1"/>
      <c r="TGS2128" s="1"/>
      <c r="TGT2128" s="1"/>
      <c r="TGU2128" s="1"/>
      <c r="TGV2128" s="1"/>
      <c r="TGW2128" s="1"/>
      <c r="TGX2128" s="1"/>
      <c r="TGY2128" s="1"/>
      <c r="TGZ2128" s="1"/>
      <c r="THA2128" s="1"/>
      <c r="THB2128" s="1"/>
      <c r="THC2128" s="1"/>
      <c r="THD2128" s="1"/>
      <c r="THE2128" s="1"/>
      <c r="THF2128" s="1"/>
      <c r="THG2128" s="1"/>
      <c r="THH2128" s="1"/>
      <c r="THI2128" s="1"/>
      <c r="THJ2128" s="1"/>
      <c r="THK2128" s="1"/>
      <c r="THL2128" s="1"/>
      <c r="THM2128" s="1"/>
      <c r="THN2128" s="1"/>
      <c r="THO2128" s="1"/>
      <c r="THP2128" s="1"/>
      <c r="THQ2128" s="1"/>
      <c r="THR2128" s="1"/>
      <c r="THS2128" s="1"/>
      <c r="THT2128" s="1"/>
      <c r="THU2128" s="1"/>
      <c r="THV2128" s="1"/>
      <c r="THW2128" s="1"/>
      <c r="THX2128" s="1"/>
      <c r="THY2128" s="1"/>
      <c r="THZ2128" s="1"/>
      <c r="TIA2128" s="1"/>
      <c r="TIB2128" s="1"/>
      <c r="TIC2128" s="1"/>
      <c r="TID2128" s="1"/>
      <c r="TIE2128" s="1"/>
      <c r="TIF2128" s="1"/>
      <c r="TIG2128" s="1"/>
      <c r="TIH2128" s="1"/>
      <c r="TII2128" s="1"/>
      <c r="TIJ2128" s="1"/>
      <c r="TIK2128" s="1"/>
      <c r="TIL2128" s="1"/>
      <c r="TIM2128" s="1"/>
      <c r="TIN2128" s="1"/>
      <c r="TIO2128" s="1"/>
      <c r="TIP2128" s="1"/>
      <c r="TIQ2128" s="1"/>
      <c r="TIR2128" s="1"/>
      <c r="TIS2128" s="1"/>
      <c r="TIT2128" s="1"/>
      <c r="TIU2128" s="1"/>
      <c r="TIV2128" s="1"/>
      <c r="TIW2128" s="1"/>
      <c r="TIX2128" s="1"/>
      <c r="TIY2128" s="1"/>
      <c r="TIZ2128" s="1"/>
      <c r="TJA2128" s="1"/>
      <c r="TJB2128" s="1"/>
      <c r="TJC2128" s="1"/>
      <c r="TJD2128" s="1"/>
      <c r="TJE2128" s="1"/>
      <c r="TJF2128" s="1"/>
      <c r="TJG2128" s="1"/>
      <c r="TJH2128" s="1"/>
      <c r="TJI2128" s="1"/>
      <c r="TJJ2128" s="1"/>
      <c r="TJK2128" s="1"/>
      <c r="TJL2128" s="1"/>
      <c r="TJM2128" s="1"/>
      <c r="TJN2128" s="1"/>
      <c r="TJO2128" s="1"/>
      <c r="TJP2128" s="1"/>
      <c r="TJQ2128" s="1"/>
      <c r="TJR2128" s="1"/>
      <c r="TJS2128" s="1"/>
      <c r="TJT2128" s="1"/>
      <c r="TJU2128" s="1"/>
      <c r="TJV2128" s="1"/>
      <c r="TJW2128" s="1"/>
      <c r="TJX2128" s="1"/>
      <c r="TJY2128" s="1"/>
      <c r="TJZ2128" s="1"/>
      <c r="TKA2128" s="1"/>
      <c r="TKB2128" s="1"/>
      <c r="TKC2128" s="1"/>
      <c r="TKD2128" s="1"/>
      <c r="TKE2128" s="1"/>
      <c r="TKF2128" s="1"/>
      <c r="TKG2128" s="1"/>
      <c r="TKH2128" s="1"/>
      <c r="TKI2128" s="1"/>
      <c r="TKJ2128" s="1"/>
      <c r="TKK2128" s="1"/>
      <c r="TKL2128" s="1"/>
      <c r="TKM2128" s="1"/>
      <c r="TKN2128" s="1"/>
      <c r="TKO2128" s="1"/>
      <c r="TKP2128" s="1"/>
      <c r="TKQ2128" s="1"/>
      <c r="TKR2128" s="1"/>
      <c r="TKS2128" s="1"/>
      <c r="TKT2128" s="1"/>
      <c r="TKU2128" s="1"/>
      <c r="TKV2128" s="1"/>
      <c r="TKW2128" s="1"/>
      <c r="TKX2128" s="1"/>
      <c r="TKY2128" s="1"/>
      <c r="TKZ2128" s="1"/>
      <c r="TLA2128" s="1"/>
      <c r="TLB2128" s="1"/>
      <c r="TLC2128" s="1"/>
      <c r="TLD2128" s="1"/>
      <c r="TLE2128" s="1"/>
      <c r="TLF2128" s="1"/>
      <c r="TLG2128" s="1"/>
      <c r="TLH2128" s="1"/>
      <c r="TLI2128" s="1"/>
      <c r="TLJ2128" s="1"/>
      <c r="TLK2128" s="1"/>
      <c r="TLL2128" s="1"/>
      <c r="TLM2128" s="1"/>
      <c r="TLN2128" s="1"/>
      <c r="TLO2128" s="1"/>
      <c r="TLP2128" s="1"/>
      <c r="TLQ2128" s="1"/>
      <c r="TLR2128" s="1"/>
      <c r="TLS2128" s="1"/>
      <c r="TLT2128" s="1"/>
      <c r="TLU2128" s="1"/>
      <c r="TLV2128" s="1"/>
      <c r="TLW2128" s="1"/>
      <c r="TLX2128" s="1"/>
      <c r="TLY2128" s="1"/>
      <c r="TLZ2128" s="1"/>
      <c r="TMA2128" s="1"/>
      <c r="TMB2128" s="1"/>
      <c r="TMC2128" s="1"/>
      <c r="TMD2128" s="1"/>
      <c r="TME2128" s="1"/>
      <c r="TMF2128" s="1"/>
      <c r="TMG2128" s="1"/>
      <c r="TMH2128" s="1"/>
      <c r="TMI2128" s="1"/>
      <c r="TMJ2128" s="1"/>
      <c r="TMK2128" s="1"/>
      <c r="TML2128" s="1"/>
      <c r="TMM2128" s="1"/>
      <c r="TMN2128" s="1"/>
      <c r="TMO2128" s="1"/>
      <c r="TMP2128" s="1"/>
      <c r="TMQ2128" s="1"/>
      <c r="TMR2128" s="1"/>
      <c r="TMS2128" s="1"/>
      <c r="TMT2128" s="1"/>
      <c r="TMU2128" s="1"/>
      <c r="TMV2128" s="1"/>
      <c r="TMW2128" s="1"/>
      <c r="TMX2128" s="1"/>
      <c r="TMY2128" s="1"/>
      <c r="TMZ2128" s="1"/>
      <c r="TNA2128" s="1"/>
      <c r="TNB2128" s="1"/>
      <c r="TNC2128" s="1"/>
      <c r="TND2128" s="1"/>
      <c r="TNE2128" s="1"/>
      <c r="TNF2128" s="1"/>
      <c r="TNG2128" s="1"/>
      <c r="TNH2128" s="1"/>
      <c r="TNI2128" s="1"/>
      <c r="TNJ2128" s="1"/>
      <c r="TNK2128" s="1"/>
      <c r="TNL2128" s="1"/>
      <c r="TNM2128" s="1"/>
      <c r="TNN2128" s="1"/>
      <c r="TNO2128" s="1"/>
      <c r="TNP2128" s="1"/>
      <c r="TNQ2128" s="1"/>
      <c r="TNR2128" s="1"/>
      <c r="TNS2128" s="1"/>
      <c r="TNT2128" s="1"/>
      <c r="TNU2128" s="1"/>
      <c r="TNV2128" s="1"/>
      <c r="TNW2128" s="1"/>
      <c r="TNX2128" s="1"/>
      <c r="TNY2128" s="1"/>
      <c r="TNZ2128" s="1"/>
      <c r="TOA2128" s="1"/>
      <c r="TOB2128" s="1"/>
      <c r="TOC2128" s="1"/>
      <c r="TOD2128" s="1"/>
      <c r="TOE2128" s="1"/>
      <c r="TOF2128" s="1"/>
      <c r="TOG2128" s="1"/>
      <c r="TOH2128" s="1"/>
      <c r="TOI2128" s="1"/>
      <c r="TOJ2128" s="1"/>
      <c r="TOK2128" s="1"/>
      <c r="TOL2128" s="1"/>
      <c r="TOM2128" s="1"/>
      <c r="TON2128" s="1"/>
      <c r="TOO2128" s="1"/>
      <c r="TOP2128" s="1"/>
      <c r="TOQ2128" s="1"/>
      <c r="TOR2128" s="1"/>
      <c r="TOS2128" s="1"/>
      <c r="TOT2128" s="1"/>
      <c r="TOU2128" s="1"/>
      <c r="TOV2128" s="1"/>
      <c r="TOW2128" s="1"/>
      <c r="TOX2128" s="1"/>
      <c r="TOY2128" s="1"/>
      <c r="TOZ2128" s="1"/>
      <c r="TPA2128" s="1"/>
      <c r="TPB2128" s="1"/>
      <c r="TPC2128" s="1"/>
      <c r="TPD2128" s="1"/>
      <c r="TPE2128" s="1"/>
      <c r="TPF2128" s="1"/>
      <c r="TPG2128" s="1"/>
      <c r="TPH2128" s="1"/>
      <c r="TPI2128" s="1"/>
      <c r="TPJ2128" s="1"/>
      <c r="TPK2128" s="1"/>
      <c r="TPL2128" s="1"/>
      <c r="TPM2128" s="1"/>
      <c r="TPN2128" s="1"/>
      <c r="TPO2128" s="1"/>
      <c r="TPP2128" s="1"/>
      <c r="TPQ2128" s="1"/>
      <c r="TPR2128" s="1"/>
      <c r="TPS2128" s="1"/>
      <c r="TPT2128" s="1"/>
      <c r="TPU2128" s="1"/>
      <c r="TPV2128" s="1"/>
      <c r="TPW2128" s="1"/>
      <c r="TPX2128" s="1"/>
      <c r="TPY2128" s="1"/>
      <c r="TPZ2128" s="1"/>
      <c r="TQA2128" s="1"/>
      <c r="TQB2128" s="1"/>
      <c r="TQC2128" s="1"/>
      <c r="TQD2128" s="1"/>
      <c r="TQE2128" s="1"/>
      <c r="TQF2128" s="1"/>
      <c r="TQG2128" s="1"/>
      <c r="TQH2128" s="1"/>
      <c r="TQI2128" s="1"/>
      <c r="TQJ2128" s="1"/>
      <c r="TQK2128" s="1"/>
      <c r="TQL2128" s="1"/>
      <c r="TQM2128" s="1"/>
      <c r="TQN2128" s="1"/>
      <c r="TQO2128" s="1"/>
      <c r="TQP2128" s="1"/>
      <c r="TQQ2128" s="1"/>
      <c r="TQR2128" s="1"/>
      <c r="TQS2128" s="1"/>
      <c r="TQT2128" s="1"/>
      <c r="TQU2128" s="1"/>
      <c r="TQV2128" s="1"/>
      <c r="TQW2128" s="1"/>
      <c r="TQX2128" s="1"/>
      <c r="TQY2128" s="1"/>
      <c r="TQZ2128" s="1"/>
      <c r="TRA2128" s="1"/>
      <c r="TRB2128" s="1"/>
      <c r="TRC2128" s="1"/>
      <c r="TRD2128" s="1"/>
      <c r="TRE2128" s="1"/>
      <c r="TRF2128" s="1"/>
      <c r="TRG2128" s="1"/>
      <c r="TRH2128" s="1"/>
      <c r="TRI2128" s="1"/>
      <c r="TRJ2128" s="1"/>
      <c r="TRK2128" s="1"/>
      <c r="TRL2128" s="1"/>
      <c r="TRM2128" s="1"/>
      <c r="TRN2128" s="1"/>
      <c r="TRO2128" s="1"/>
      <c r="TRP2128" s="1"/>
      <c r="TRQ2128" s="1"/>
      <c r="TRR2128" s="1"/>
      <c r="TRS2128" s="1"/>
      <c r="TRT2128" s="1"/>
      <c r="TRU2128" s="1"/>
      <c r="TRV2128" s="1"/>
      <c r="TRW2128" s="1"/>
      <c r="TRX2128" s="1"/>
      <c r="TRY2128" s="1"/>
      <c r="TRZ2128" s="1"/>
      <c r="TSA2128" s="1"/>
      <c r="TSB2128" s="1"/>
      <c r="TSC2128" s="1"/>
      <c r="TSD2128" s="1"/>
      <c r="TSE2128" s="1"/>
      <c r="TSF2128" s="1"/>
      <c r="TSG2128" s="1"/>
      <c r="TSH2128" s="1"/>
      <c r="TSI2128" s="1"/>
      <c r="TSJ2128" s="1"/>
      <c r="TSK2128" s="1"/>
      <c r="TSL2128" s="1"/>
      <c r="TSM2128" s="1"/>
      <c r="TSN2128" s="1"/>
      <c r="TSO2128" s="1"/>
      <c r="TSP2128" s="1"/>
      <c r="TSQ2128" s="1"/>
      <c r="TSR2128" s="1"/>
      <c r="TSS2128" s="1"/>
      <c r="TST2128" s="1"/>
      <c r="TSU2128" s="1"/>
      <c r="TSV2128" s="1"/>
      <c r="TSW2128" s="1"/>
      <c r="TSX2128" s="1"/>
      <c r="TSY2128" s="1"/>
      <c r="TSZ2128" s="1"/>
      <c r="TTA2128" s="1"/>
      <c r="TTB2128" s="1"/>
      <c r="TTC2128" s="1"/>
      <c r="TTD2128" s="1"/>
      <c r="TTE2128" s="1"/>
      <c r="TTF2128" s="1"/>
      <c r="TTG2128" s="1"/>
      <c r="TTH2128" s="1"/>
      <c r="TTI2128" s="1"/>
      <c r="TTJ2128" s="1"/>
      <c r="TTK2128" s="1"/>
      <c r="TTL2128" s="1"/>
      <c r="TTM2128" s="1"/>
      <c r="TTN2128" s="1"/>
      <c r="TTO2128" s="1"/>
      <c r="TTP2128" s="1"/>
      <c r="TTQ2128" s="1"/>
      <c r="TTR2128" s="1"/>
      <c r="TTS2128" s="1"/>
      <c r="TTT2128" s="1"/>
      <c r="TTU2128" s="1"/>
      <c r="TTV2128" s="1"/>
      <c r="TTW2128" s="1"/>
      <c r="TTX2128" s="1"/>
      <c r="TTY2128" s="1"/>
      <c r="TTZ2128" s="1"/>
      <c r="TUA2128" s="1"/>
      <c r="TUB2128" s="1"/>
      <c r="TUC2128" s="1"/>
      <c r="TUD2128" s="1"/>
      <c r="TUE2128" s="1"/>
      <c r="TUF2128" s="1"/>
      <c r="TUG2128" s="1"/>
      <c r="TUH2128" s="1"/>
      <c r="TUI2128" s="1"/>
      <c r="TUJ2128" s="1"/>
      <c r="TUK2128" s="1"/>
      <c r="TUL2128" s="1"/>
      <c r="TUM2128" s="1"/>
      <c r="TUN2128" s="1"/>
      <c r="TUO2128" s="1"/>
      <c r="TUP2128" s="1"/>
      <c r="TUQ2128" s="1"/>
      <c r="TUR2128" s="1"/>
      <c r="TUS2128" s="1"/>
      <c r="TUT2128" s="1"/>
      <c r="TUU2128" s="1"/>
      <c r="TUV2128" s="1"/>
      <c r="TUW2128" s="1"/>
      <c r="TUX2128" s="1"/>
      <c r="TUY2128" s="1"/>
      <c r="TUZ2128" s="1"/>
      <c r="TVA2128" s="1"/>
      <c r="TVB2128" s="1"/>
      <c r="TVC2128" s="1"/>
      <c r="TVD2128" s="1"/>
      <c r="TVE2128" s="1"/>
      <c r="TVF2128" s="1"/>
      <c r="TVG2128" s="1"/>
      <c r="TVH2128" s="1"/>
      <c r="TVI2128" s="1"/>
      <c r="TVJ2128" s="1"/>
      <c r="TVK2128" s="1"/>
      <c r="TVL2128" s="1"/>
      <c r="TVM2128" s="1"/>
      <c r="TVN2128" s="1"/>
      <c r="TVO2128" s="1"/>
      <c r="TVP2128" s="1"/>
      <c r="TVQ2128" s="1"/>
      <c r="TVR2128" s="1"/>
      <c r="TVS2128" s="1"/>
      <c r="TVT2128" s="1"/>
      <c r="TVU2128" s="1"/>
      <c r="TVV2128" s="1"/>
      <c r="TVW2128" s="1"/>
      <c r="TVX2128" s="1"/>
      <c r="TVY2128" s="1"/>
      <c r="TVZ2128" s="1"/>
      <c r="TWA2128" s="1"/>
      <c r="TWB2128" s="1"/>
      <c r="TWC2128" s="1"/>
      <c r="TWD2128" s="1"/>
      <c r="TWE2128" s="1"/>
      <c r="TWF2128" s="1"/>
      <c r="TWG2128" s="1"/>
      <c r="TWH2128" s="1"/>
      <c r="TWI2128" s="1"/>
      <c r="TWJ2128" s="1"/>
      <c r="TWK2128" s="1"/>
      <c r="TWL2128" s="1"/>
      <c r="TWM2128" s="1"/>
      <c r="TWN2128" s="1"/>
      <c r="TWO2128" s="1"/>
      <c r="TWP2128" s="1"/>
      <c r="TWQ2128" s="1"/>
      <c r="TWR2128" s="1"/>
      <c r="TWS2128" s="1"/>
      <c r="TWT2128" s="1"/>
      <c r="TWU2128" s="1"/>
      <c r="TWV2128" s="1"/>
      <c r="TWW2128" s="1"/>
      <c r="TWX2128" s="1"/>
      <c r="TWY2128" s="1"/>
      <c r="TWZ2128" s="1"/>
      <c r="TXA2128" s="1"/>
      <c r="TXB2128" s="1"/>
      <c r="TXC2128" s="1"/>
      <c r="TXD2128" s="1"/>
      <c r="TXE2128" s="1"/>
      <c r="TXF2128" s="1"/>
      <c r="TXG2128" s="1"/>
      <c r="TXH2128" s="1"/>
      <c r="TXI2128" s="1"/>
      <c r="TXJ2128" s="1"/>
      <c r="TXK2128" s="1"/>
      <c r="TXL2128" s="1"/>
      <c r="TXM2128" s="1"/>
      <c r="TXN2128" s="1"/>
      <c r="TXO2128" s="1"/>
      <c r="TXP2128" s="1"/>
      <c r="TXQ2128" s="1"/>
      <c r="TXR2128" s="1"/>
      <c r="TXS2128" s="1"/>
      <c r="TXT2128" s="1"/>
      <c r="TXU2128" s="1"/>
      <c r="TXV2128" s="1"/>
      <c r="TXW2128" s="1"/>
      <c r="TXX2128" s="1"/>
      <c r="TXY2128" s="1"/>
      <c r="TXZ2128" s="1"/>
      <c r="TYA2128" s="1"/>
      <c r="TYB2128" s="1"/>
      <c r="TYC2128" s="1"/>
      <c r="TYD2128" s="1"/>
      <c r="TYE2128" s="1"/>
      <c r="TYF2128" s="1"/>
      <c r="TYG2128" s="1"/>
      <c r="TYH2128" s="1"/>
      <c r="TYI2128" s="1"/>
      <c r="TYJ2128" s="1"/>
      <c r="TYK2128" s="1"/>
      <c r="TYL2128" s="1"/>
      <c r="TYM2128" s="1"/>
      <c r="TYN2128" s="1"/>
      <c r="TYO2128" s="1"/>
      <c r="TYP2128" s="1"/>
      <c r="TYQ2128" s="1"/>
      <c r="TYR2128" s="1"/>
      <c r="TYS2128" s="1"/>
      <c r="TYT2128" s="1"/>
      <c r="TYU2128" s="1"/>
      <c r="TYV2128" s="1"/>
      <c r="TYW2128" s="1"/>
      <c r="TYX2128" s="1"/>
      <c r="TYY2128" s="1"/>
      <c r="TYZ2128" s="1"/>
      <c r="TZA2128" s="1"/>
      <c r="TZB2128" s="1"/>
      <c r="TZC2128" s="1"/>
      <c r="TZD2128" s="1"/>
      <c r="TZE2128" s="1"/>
      <c r="TZF2128" s="1"/>
      <c r="TZG2128" s="1"/>
      <c r="TZH2128" s="1"/>
      <c r="TZI2128" s="1"/>
      <c r="TZJ2128" s="1"/>
      <c r="TZK2128" s="1"/>
      <c r="TZL2128" s="1"/>
      <c r="TZM2128" s="1"/>
      <c r="TZN2128" s="1"/>
      <c r="TZO2128" s="1"/>
      <c r="TZP2128" s="1"/>
      <c r="TZQ2128" s="1"/>
      <c r="TZR2128" s="1"/>
      <c r="TZS2128" s="1"/>
      <c r="TZT2128" s="1"/>
      <c r="TZU2128" s="1"/>
      <c r="TZV2128" s="1"/>
      <c r="TZW2128" s="1"/>
      <c r="TZX2128" s="1"/>
      <c r="TZY2128" s="1"/>
      <c r="TZZ2128" s="1"/>
      <c r="UAA2128" s="1"/>
      <c r="UAB2128" s="1"/>
      <c r="UAC2128" s="1"/>
      <c r="UAD2128" s="1"/>
      <c r="UAE2128" s="1"/>
      <c r="UAF2128" s="1"/>
      <c r="UAG2128" s="1"/>
      <c r="UAH2128" s="1"/>
      <c r="UAI2128" s="1"/>
      <c r="UAJ2128" s="1"/>
      <c r="UAK2128" s="1"/>
      <c r="UAL2128" s="1"/>
      <c r="UAM2128" s="1"/>
      <c r="UAN2128" s="1"/>
      <c r="UAO2128" s="1"/>
      <c r="UAP2128" s="1"/>
      <c r="UAQ2128" s="1"/>
      <c r="UAR2128" s="1"/>
      <c r="UAS2128" s="1"/>
      <c r="UAT2128" s="1"/>
      <c r="UAU2128" s="1"/>
      <c r="UAV2128" s="1"/>
      <c r="UAW2128" s="1"/>
      <c r="UAX2128" s="1"/>
      <c r="UAY2128" s="1"/>
      <c r="UAZ2128" s="1"/>
      <c r="UBA2128" s="1"/>
      <c r="UBB2128" s="1"/>
      <c r="UBC2128" s="1"/>
      <c r="UBD2128" s="1"/>
      <c r="UBE2128" s="1"/>
      <c r="UBF2128" s="1"/>
      <c r="UBG2128" s="1"/>
      <c r="UBH2128" s="1"/>
      <c r="UBI2128" s="1"/>
      <c r="UBJ2128" s="1"/>
      <c r="UBK2128" s="1"/>
      <c r="UBL2128" s="1"/>
      <c r="UBM2128" s="1"/>
      <c r="UBN2128" s="1"/>
      <c r="UBO2128" s="1"/>
      <c r="UBP2128" s="1"/>
      <c r="UBQ2128" s="1"/>
      <c r="UBR2128" s="1"/>
      <c r="UBS2128" s="1"/>
      <c r="UBT2128" s="1"/>
      <c r="UBU2128" s="1"/>
      <c r="UBV2128" s="1"/>
      <c r="UBW2128" s="1"/>
      <c r="UBX2128" s="1"/>
      <c r="UBY2128" s="1"/>
      <c r="UBZ2128" s="1"/>
      <c r="UCA2128" s="1"/>
      <c r="UCB2128" s="1"/>
      <c r="UCC2128" s="1"/>
      <c r="UCD2128" s="1"/>
      <c r="UCE2128" s="1"/>
      <c r="UCF2128" s="1"/>
      <c r="UCG2128" s="1"/>
      <c r="UCH2128" s="1"/>
      <c r="UCI2128" s="1"/>
      <c r="UCJ2128" s="1"/>
      <c r="UCK2128" s="1"/>
      <c r="UCL2128" s="1"/>
      <c r="UCM2128" s="1"/>
      <c r="UCN2128" s="1"/>
      <c r="UCO2128" s="1"/>
      <c r="UCP2128" s="1"/>
      <c r="UCQ2128" s="1"/>
      <c r="UCR2128" s="1"/>
      <c r="UCS2128" s="1"/>
      <c r="UCT2128" s="1"/>
      <c r="UCU2128" s="1"/>
      <c r="UCV2128" s="1"/>
      <c r="UCW2128" s="1"/>
      <c r="UCX2128" s="1"/>
      <c r="UCY2128" s="1"/>
      <c r="UCZ2128" s="1"/>
      <c r="UDA2128" s="1"/>
      <c r="UDB2128" s="1"/>
      <c r="UDC2128" s="1"/>
      <c r="UDD2128" s="1"/>
      <c r="UDE2128" s="1"/>
      <c r="UDF2128" s="1"/>
      <c r="UDG2128" s="1"/>
      <c r="UDH2128" s="1"/>
      <c r="UDI2128" s="1"/>
      <c r="UDJ2128" s="1"/>
      <c r="UDK2128" s="1"/>
      <c r="UDL2128" s="1"/>
      <c r="UDM2128" s="1"/>
      <c r="UDN2128" s="1"/>
      <c r="UDO2128" s="1"/>
      <c r="UDP2128" s="1"/>
      <c r="UDQ2128" s="1"/>
      <c r="UDR2128" s="1"/>
      <c r="UDS2128" s="1"/>
      <c r="UDT2128" s="1"/>
      <c r="UDU2128" s="1"/>
      <c r="UDV2128" s="1"/>
      <c r="UDW2128" s="1"/>
      <c r="UDX2128" s="1"/>
      <c r="UDY2128" s="1"/>
      <c r="UDZ2128" s="1"/>
      <c r="UEA2128" s="1"/>
      <c r="UEB2128" s="1"/>
      <c r="UEC2128" s="1"/>
      <c r="UED2128" s="1"/>
      <c r="UEE2128" s="1"/>
      <c r="UEF2128" s="1"/>
      <c r="UEG2128" s="1"/>
      <c r="UEH2128" s="1"/>
      <c r="UEI2128" s="1"/>
      <c r="UEJ2128" s="1"/>
      <c r="UEK2128" s="1"/>
      <c r="UEL2128" s="1"/>
      <c r="UEM2128" s="1"/>
      <c r="UEN2128" s="1"/>
      <c r="UEO2128" s="1"/>
      <c r="UEP2128" s="1"/>
      <c r="UEQ2128" s="1"/>
      <c r="UER2128" s="1"/>
      <c r="UES2128" s="1"/>
      <c r="UET2128" s="1"/>
      <c r="UEU2128" s="1"/>
      <c r="UEV2128" s="1"/>
      <c r="UEW2128" s="1"/>
      <c r="UEX2128" s="1"/>
      <c r="UEY2128" s="1"/>
      <c r="UEZ2128" s="1"/>
      <c r="UFA2128" s="1"/>
      <c r="UFB2128" s="1"/>
      <c r="UFC2128" s="1"/>
      <c r="UFD2128" s="1"/>
      <c r="UFE2128" s="1"/>
      <c r="UFF2128" s="1"/>
      <c r="UFG2128" s="1"/>
      <c r="UFH2128" s="1"/>
      <c r="UFI2128" s="1"/>
      <c r="UFJ2128" s="1"/>
      <c r="UFK2128" s="1"/>
      <c r="UFL2128" s="1"/>
      <c r="UFM2128" s="1"/>
      <c r="UFN2128" s="1"/>
      <c r="UFO2128" s="1"/>
      <c r="UFP2128" s="1"/>
      <c r="UFQ2128" s="1"/>
      <c r="UFR2128" s="1"/>
      <c r="UFS2128" s="1"/>
      <c r="UFT2128" s="1"/>
      <c r="UFU2128" s="1"/>
      <c r="UFV2128" s="1"/>
      <c r="UFW2128" s="1"/>
      <c r="UFX2128" s="1"/>
      <c r="UFY2128" s="1"/>
      <c r="UFZ2128" s="1"/>
      <c r="UGA2128" s="1"/>
      <c r="UGB2128" s="1"/>
      <c r="UGC2128" s="1"/>
      <c r="UGD2128" s="1"/>
      <c r="UGE2128" s="1"/>
      <c r="UGF2128" s="1"/>
      <c r="UGG2128" s="1"/>
      <c r="UGH2128" s="1"/>
      <c r="UGI2128" s="1"/>
      <c r="UGJ2128" s="1"/>
      <c r="UGK2128" s="1"/>
      <c r="UGL2128" s="1"/>
      <c r="UGM2128" s="1"/>
      <c r="UGN2128" s="1"/>
      <c r="UGO2128" s="1"/>
      <c r="UGP2128" s="1"/>
      <c r="UGQ2128" s="1"/>
      <c r="UGR2128" s="1"/>
      <c r="UGS2128" s="1"/>
      <c r="UGT2128" s="1"/>
      <c r="UGU2128" s="1"/>
      <c r="UGV2128" s="1"/>
      <c r="UGW2128" s="1"/>
      <c r="UGX2128" s="1"/>
      <c r="UGY2128" s="1"/>
      <c r="UGZ2128" s="1"/>
      <c r="UHA2128" s="1"/>
      <c r="UHB2128" s="1"/>
      <c r="UHC2128" s="1"/>
      <c r="UHD2128" s="1"/>
      <c r="UHE2128" s="1"/>
      <c r="UHF2128" s="1"/>
      <c r="UHG2128" s="1"/>
      <c r="UHH2128" s="1"/>
      <c r="UHI2128" s="1"/>
      <c r="UHJ2128" s="1"/>
      <c r="UHK2128" s="1"/>
      <c r="UHL2128" s="1"/>
      <c r="UHM2128" s="1"/>
      <c r="UHN2128" s="1"/>
      <c r="UHO2128" s="1"/>
      <c r="UHP2128" s="1"/>
      <c r="UHQ2128" s="1"/>
      <c r="UHR2128" s="1"/>
      <c r="UHS2128" s="1"/>
      <c r="UHT2128" s="1"/>
      <c r="UHU2128" s="1"/>
      <c r="UHV2128" s="1"/>
      <c r="UHW2128" s="1"/>
      <c r="UHX2128" s="1"/>
      <c r="UHY2128" s="1"/>
      <c r="UHZ2128" s="1"/>
      <c r="UIA2128" s="1"/>
      <c r="UIB2128" s="1"/>
      <c r="UIC2128" s="1"/>
      <c r="UID2128" s="1"/>
      <c r="UIE2128" s="1"/>
      <c r="UIF2128" s="1"/>
      <c r="UIG2128" s="1"/>
      <c r="UIH2128" s="1"/>
      <c r="UII2128" s="1"/>
      <c r="UIJ2128" s="1"/>
      <c r="UIK2128" s="1"/>
      <c r="UIL2128" s="1"/>
      <c r="UIM2128" s="1"/>
      <c r="UIN2128" s="1"/>
      <c r="UIO2128" s="1"/>
      <c r="UIP2128" s="1"/>
      <c r="UIQ2128" s="1"/>
      <c r="UIR2128" s="1"/>
      <c r="UIS2128" s="1"/>
      <c r="UIT2128" s="1"/>
      <c r="UIU2128" s="1"/>
      <c r="UIV2128" s="1"/>
      <c r="UIW2128" s="1"/>
      <c r="UIX2128" s="1"/>
      <c r="UIY2128" s="1"/>
      <c r="UIZ2128" s="1"/>
      <c r="UJA2128" s="1"/>
      <c r="UJB2128" s="1"/>
      <c r="UJC2128" s="1"/>
      <c r="UJD2128" s="1"/>
      <c r="UJE2128" s="1"/>
      <c r="UJF2128" s="1"/>
      <c r="UJG2128" s="1"/>
      <c r="UJH2128" s="1"/>
      <c r="UJI2128" s="1"/>
      <c r="UJJ2128" s="1"/>
      <c r="UJK2128" s="1"/>
      <c r="UJL2128" s="1"/>
      <c r="UJM2128" s="1"/>
      <c r="UJN2128" s="1"/>
      <c r="UJO2128" s="1"/>
      <c r="UJP2128" s="1"/>
      <c r="UJQ2128" s="1"/>
      <c r="UJR2128" s="1"/>
      <c r="UJS2128" s="1"/>
      <c r="UJT2128" s="1"/>
      <c r="UJU2128" s="1"/>
      <c r="UJV2128" s="1"/>
      <c r="UJW2128" s="1"/>
      <c r="UJX2128" s="1"/>
      <c r="UJY2128" s="1"/>
      <c r="UJZ2128" s="1"/>
      <c r="UKA2128" s="1"/>
      <c r="UKB2128" s="1"/>
      <c r="UKC2128" s="1"/>
      <c r="UKD2128" s="1"/>
      <c r="UKE2128" s="1"/>
      <c r="UKF2128" s="1"/>
      <c r="UKG2128" s="1"/>
      <c r="UKH2128" s="1"/>
      <c r="UKI2128" s="1"/>
      <c r="UKJ2128" s="1"/>
      <c r="UKK2128" s="1"/>
      <c r="UKL2128" s="1"/>
      <c r="UKM2128" s="1"/>
      <c r="UKN2128" s="1"/>
      <c r="UKO2128" s="1"/>
      <c r="UKP2128" s="1"/>
      <c r="UKQ2128" s="1"/>
      <c r="UKR2128" s="1"/>
      <c r="UKS2128" s="1"/>
      <c r="UKT2128" s="1"/>
      <c r="UKU2128" s="1"/>
      <c r="UKV2128" s="1"/>
      <c r="UKW2128" s="1"/>
      <c r="UKX2128" s="1"/>
      <c r="UKY2128" s="1"/>
      <c r="UKZ2128" s="1"/>
      <c r="ULA2128" s="1"/>
      <c r="ULB2128" s="1"/>
      <c r="ULC2128" s="1"/>
      <c r="ULD2128" s="1"/>
      <c r="ULE2128" s="1"/>
      <c r="ULF2128" s="1"/>
      <c r="ULG2128" s="1"/>
      <c r="ULH2128" s="1"/>
      <c r="ULI2128" s="1"/>
      <c r="ULJ2128" s="1"/>
      <c r="ULK2128" s="1"/>
      <c r="ULL2128" s="1"/>
      <c r="ULM2128" s="1"/>
      <c r="ULN2128" s="1"/>
      <c r="ULO2128" s="1"/>
      <c r="ULP2128" s="1"/>
      <c r="ULQ2128" s="1"/>
      <c r="ULR2128" s="1"/>
      <c r="ULS2128" s="1"/>
      <c r="ULT2128" s="1"/>
      <c r="ULU2128" s="1"/>
      <c r="ULV2128" s="1"/>
      <c r="ULW2128" s="1"/>
      <c r="ULX2128" s="1"/>
      <c r="ULY2128" s="1"/>
      <c r="ULZ2128" s="1"/>
      <c r="UMA2128" s="1"/>
      <c r="UMB2128" s="1"/>
      <c r="UMC2128" s="1"/>
      <c r="UMD2128" s="1"/>
      <c r="UME2128" s="1"/>
      <c r="UMF2128" s="1"/>
      <c r="UMG2128" s="1"/>
      <c r="UMH2128" s="1"/>
      <c r="UMI2128" s="1"/>
      <c r="UMJ2128" s="1"/>
      <c r="UMK2128" s="1"/>
      <c r="UML2128" s="1"/>
      <c r="UMM2128" s="1"/>
      <c r="UMN2128" s="1"/>
      <c r="UMO2128" s="1"/>
      <c r="UMP2128" s="1"/>
      <c r="UMQ2128" s="1"/>
      <c r="UMR2128" s="1"/>
      <c r="UMS2128" s="1"/>
      <c r="UMT2128" s="1"/>
      <c r="UMU2128" s="1"/>
      <c r="UMV2128" s="1"/>
      <c r="UMW2128" s="1"/>
      <c r="UMX2128" s="1"/>
      <c r="UMY2128" s="1"/>
      <c r="UMZ2128" s="1"/>
      <c r="UNA2128" s="1"/>
      <c r="UNB2128" s="1"/>
      <c r="UNC2128" s="1"/>
      <c r="UND2128" s="1"/>
      <c r="UNE2128" s="1"/>
      <c r="UNF2128" s="1"/>
      <c r="UNG2128" s="1"/>
      <c r="UNH2128" s="1"/>
      <c r="UNI2128" s="1"/>
      <c r="UNJ2128" s="1"/>
      <c r="UNK2128" s="1"/>
      <c r="UNL2128" s="1"/>
      <c r="UNM2128" s="1"/>
      <c r="UNN2128" s="1"/>
      <c r="UNO2128" s="1"/>
      <c r="UNP2128" s="1"/>
      <c r="UNQ2128" s="1"/>
      <c r="UNR2128" s="1"/>
      <c r="UNS2128" s="1"/>
      <c r="UNT2128" s="1"/>
      <c r="UNU2128" s="1"/>
      <c r="UNV2128" s="1"/>
      <c r="UNW2128" s="1"/>
      <c r="UNX2128" s="1"/>
      <c r="UNY2128" s="1"/>
      <c r="UNZ2128" s="1"/>
      <c r="UOA2128" s="1"/>
      <c r="UOB2128" s="1"/>
      <c r="UOC2128" s="1"/>
      <c r="UOD2128" s="1"/>
      <c r="UOE2128" s="1"/>
      <c r="UOF2128" s="1"/>
      <c r="UOG2128" s="1"/>
      <c r="UOH2128" s="1"/>
      <c r="UOI2128" s="1"/>
      <c r="UOJ2128" s="1"/>
      <c r="UOK2128" s="1"/>
      <c r="UOL2128" s="1"/>
      <c r="UOM2128" s="1"/>
      <c r="UON2128" s="1"/>
      <c r="UOO2128" s="1"/>
      <c r="UOP2128" s="1"/>
      <c r="UOQ2128" s="1"/>
      <c r="UOR2128" s="1"/>
      <c r="UOS2128" s="1"/>
      <c r="UOT2128" s="1"/>
      <c r="UOU2128" s="1"/>
      <c r="UOV2128" s="1"/>
      <c r="UOW2128" s="1"/>
      <c r="UOX2128" s="1"/>
      <c r="UOY2128" s="1"/>
      <c r="UOZ2128" s="1"/>
      <c r="UPA2128" s="1"/>
      <c r="UPB2128" s="1"/>
      <c r="UPC2128" s="1"/>
      <c r="UPD2128" s="1"/>
      <c r="UPE2128" s="1"/>
      <c r="UPF2128" s="1"/>
      <c r="UPG2128" s="1"/>
      <c r="UPH2128" s="1"/>
      <c r="UPI2128" s="1"/>
      <c r="UPJ2128" s="1"/>
      <c r="UPK2128" s="1"/>
      <c r="UPL2128" s="1"/>
      <c r="UPM2128" s="1"/>
      <c r="UPN2128" s="1"/>
      <c r="UPO2128" s="1"/>
      <c r="UPP2128" s="1"/>
      <c r="UPQ2128" s="1"/>
      <c r="UPR2128" s="1"/>
      <c r="UPS2128" s="1"/>
      <c r="UPT2128" s="1"/>
      <c r="UPU2128" s="1"/>
      <c r="UPV2128" s="1"/>
      <c r="UPW2128" s="1"/>
      <c r="UPX2128" s="1"/>
      <c r="UPY2128" s="1"/>
      <c r="UPZ2128" s="1"/>
      <c r="UQA2128" s="1"/>
      <c r="UQB2128" s="1"/>
      <c r="UQC2128" s="1"/>
      <c r="UQD2128" s="1"/>
      <c r="UQE2128" s="1"/>
      <c r="UQF2128" s="1"/>
      <c r="UQG2128" s="1"/>
      <c r="UQH2128" s="1"/>
      <c r="UQI2128" s="1"/>
      <c r="UQJ2128" s="1"/>
      <c r="UQK2128" s="1"/>
      <c r="UQL2128" s="1"/>
      <c r="UQM2128" s="1"/>
      <c r="UQN2128" s="1"/>
      <c r="UQO2128" s="1"/>
      <c r="UQP2128" s="1"/>
      <c r="UQQ2128" s="1"/>
      <c r="UQR2128" s="1"/>
      <c r="UQS2128" s="1"/>
      <c r="UQT2128" s="1"/>
      <c r="UQU2128" s="1"/>
      <c r="UQV2128" s="1"/>
      <c r="UQW2128" s="1"/>
      <c r="UQX2128" s="1"/>
      <c r="UQY2128" s="1"/>
      <c r="UQZ2128" s="1"/>
      <c r="URA2128" s="1"/>
      <c r="URB2128" s="1"/>
      <c r="URC2128" s="1"/>
      <c r="URD2128" s="1"/>
      <c r="URE2128" s="1"/>
      <c r="URF2128" s="1"/>
      <c r="URG2128" s="1"/>
      <c r="URH2128" s="1"/>
      <c r="URI2128" s="1"/>
      <c r="URJ2128" s="1"/>
      <c r="URK2128" s="1"/>
      <c r="URL2128" s="1"/>
      <c r="URM2128" s="1"/>
      <c r="URN2128" s="1"/>
      <c r="URO2128" s="1"/>
      <c r="URP2128" s="1"/>
      <c r="URQ2128" s="1"/>
      <c r="URR2128" s="1"/>
      <c r="URS2128" s="1"/>
      <c r="URT2128" s="1"/>
      <c r="URU2128" s="1"/>
      <c r="URV2128" s="1"/>
      <c r="URW2128" s="1"/>
      <c r="URX2128" s="1"/>
      <c r="URY2128" s="1"/>
      <c r="URZ2128" s="1"/>
      <c r="USA2128" s="1"/>
      <c r="USB2128" s="1"/>
      <c r="USC2128" s="1"/>
      <c r="USD2128" s="1"/>
      <c r="USE2128" s="1"/>
      <c r="USF2128" s="1"/>
      <c r="USG2128" s="1"/>
      <c r="USH2128" s="1"/>
      <c r="USI2128" s="1"/>
      <c r="USJ2128" s="1"/>
      <c r="USK2128" s="1"/>
      <c r="USL2128" s="1"/>
      <c r="USM2128" s="1"/>
      <c r="USN2128" s="1"/>
      <c r="USO2128" s="1"/>
      <c r="USP2128" s="1"/>
      <c r="USQ2128" s="1"/>
      <c r="USR2128" s="1"/>
      <c r="USS2128" s="1"/>
      <c r="UST2128" s="1"/>
      <c r="USU2128" s="1"/>
      <c r="USV2128" s="1"/>
      <c r="USW2128" s="1"/>
      <c r="USX2128" s="1"/>
      <c r="USY2128" s="1"/>
      <c r="USZ2128" s="1"/>
      <c r="UTA2128" s="1"/>
      <c r="UTB2128" s="1"/>
      <c r="UTC2128" s="1"/>
      <c r="UTD2128" s="1"/>
      <c r="UTE2128" s="1"/>
      <c r="UTF2128" s="1"/>
      <c r="UTG2128" s="1"/>
      <c r="UTH2128" s="1"/>
      <c r="UTI2128" s="1"/>
      <c r="UTJ2128" s="1"/>
      <c r="UTK2128" s="1"/>
      <c r="UTL2128" s="1"/>
      <c r="UTM2128" s="1"/>
      <c r="UTN2128" s="1"/>
      <c r="UTO2128" s="1"/>
      <c r="UTP2128" s="1"/>
      <c r="UTQ2128" s="1"/>
      <c r="UTR2128" s="1"/>
      <c r="UTS2128" s="1"/>
      <c r="UTT2128" s="1"/>
      <c r="UTU2128" s="1"/>
      <c r="UTV2128" s="1"/>
      <c r="UTW2128" s="1"/>
      <c r="UTX2128" s="1"/>
      <c r="UTY2128" s="1"/>
      <c r="UTZ2128" s="1"/>
      <c r="UUA2128" s="1"/>
      <c r="UUB2128" s="1"/>
      <c r="UUC2128" s="1"/>
      <c r="UUD2128" s="1"/>
      <c r="UUE2128" s="1"/>
      <c r="UUF2128" s="1"/>
      <c r="UUG2128" s="1"/>
      <c r="UUH2128" s="1"/>
      <c r="UUI2128" s="1"/>
      <c r="UUJ2128" s="1"/>
      <c r="UUK2128" s="1"/>
      <c r="UUL2128" s="1"/>
      <c r="UUM2128" s="1"/>
      <c r="UUN2128" s="1"/>
      <c r="UUO2128" s="1"/>
      <c r="UUP2128" s="1"/>
      <c r="UUQ2128" s="1"/>
      <c r="UUR2128" s="1"/>
      <c r="UUS2128" s="1"/>
      <c r="UUT2128" s="1"/>
      <c r="UUU2128" s="1"/>
      <c r="UUV2128" s="1"/>
      <c r="UUW2128" s="1"/>
      <c r="UUX2128" s="1"/>
      <c r="UUY2128" s="1"/>
      <c r="UUZ2128" s="1"/>
      <c r="UVA2128" s="1"/>
      <c r="UVB2128" s="1"/>
      <c r="UVC2128" s="1"/>
      <c r="UVD2128" s="1"/>
      <c r="UVE2128" s="1"/>
      <c r="UVF2128" s="1"/>
      <c r="UVG2128" s="1"/>
      <c r="UVH2128" s="1"/>
      <c r="UVI2128" s="1"/>
      <c r="UVJ2128" s="1"/>
      <c r="UVK2128" s="1"/>
      <c r="UVL2128" s="1"/>
      <c r="UVM2128" s="1"/>
      <c r="UVN2128" s="1"/>
      <c r="UVO2128" s="1"/>
      <c r="UVP2128" s="1"/>
      <c r="UVQ2128" s="1"/>
      <c r="UVR2128" s="1"/>
      <c r="UVS2128" s="1"/>
      <c r="UVT2128" s="1"/>
      <c r="UVU2128" s="1"/>
      <c r="UVV2128" s="1"/>
      <c r="UVW2128" s="1"/>
      <c r="UVX2128" s="1"/>
      <c r="UVY2128" s="1"/>
      <c r="UVZ2128" s="1"/>
      <c r="UWA2128" s="1"/>
      <c r="UWB2128" s="1"/>
      <c r="UWC2128" s="1"/>
      <c r="UWD2128" s="1"/>
      <c r="UWE2128" s="1"/>
      <c r="UWF2128" s="1"/>
      <c r="UWG2128" s="1"/>
      <c r="UWH2128" s="1"/>
      <c r="UWI2128" s="1"/>
      <c r="UWJ2128" s="1"/>
      <c r="UWK2128" s="1"/>
      <c r="UWL2128" s="1"/>
      <c r="UWM2128" s="1"/>
      <c r="UWN2128" s="1"/>
      <c r="UWO2128" s="1"/>
      <c r="UWP2128" s="1"/>
      <c r="UWQ2128" s="1"/>
      <c r="UWR2128" s="1"/>
      <c r="UWS2128" s="1"/>
      <c r="UWT2128" s="1"/>
      <c r="UWU2128" s="1"/>
      <c r="UWV2128" s="1"/>
      <c r="UWW2128" s="1"/>
      <c r="UWX2128" s="1"/>
      <c r="UWY2128" s="1"/>
      <c r="UWZ2128" s="1"/>
      <c r="UXA2128" s="1"/>
      <c r="UXB2128" s="1"/>
      <c r="UXC2128" s="1"/>
      <c r="UXD2128" s="1"/>
      <c r="UXE2128" s="1"/>
      <c r="UXF2128" s="1"/>
      <c r="UXG2128" s="1"/>
      <c r="UXH2128" s="1"/>
      <c r="UXI2128" s="1"/>
      <c r="UXJ2128" s="1"/>
      <c r="UXK2128" s="1"/>
      <c r="UXL2128" s="1"/>
      <c r="UXM2128" s="1"/>
      <c r="UXN2128" s="1"/>
      <c r="UXO2128" s="1"/>
      <c r="UXP2128" s="1"/>
      <c r="UXQ2128" s="1"/>
      <c r="UXR2128" s="1"/>
      <c r="UXS2128" s="1"/>
      <c r="UXT2128" s="1"/>
      <c r="UXU2128" s="1"/>
      <c r="UXV2128" s="1"/>
      <c r="UXW2128" s="1"/>
      <c r="UXX2128" s="1"/>
      <c r="UXY2128" s="1"/>
      <c r="UXZ2128" s="1"/>
      <c r="UYA2128" s="1"/>
      <c r="UYB2128" s="1"/>
      <c r="UYC2128" s="1"/>
      <c r="UYD2128" s="1"/>
      <c r="UYE2128" s="1"/>
      <c r="UYF2128" s="1"/>
      <c r="UYG2128" s="1"/>
      <c r="UYH2128" s="1"/>
      <c r="UYI2128" s="1"/>
      <c r="UYJ2128" s="1"/>
      <c r="UYK2128" s="1"/>
      <c r="UYL2128" s="1"/>
      <c r="UYM2128" s="1"/>
      <c r="UYN2128" s="1"/>
      <c r="UYO2128" s="1"/>
      <c r="UYP2128" s="1"/>
      <c r="UYQ2128" s="1"/>
      <c r="UYR2128" s="1"/>
      <c r="UYS2128" s="1"/>
      <c r="UYT2128" s="1"/>
      <c r="UYU2128" s="1"/>
      <c r="UYV2128" s="1"/>
      <c r="UYW2128" s="1"/>
      <c r="UYX2128" s="1"/>
      <c r="UYY2128" s="1"/>
      <c r="UYZ2128" s="1"/>
      <c r="UZA2128" s="1"/>
      <c r="UZB2128" s="1"/>
      <c r="UZC2128" s="1"/>
      <c r="UZD2128" s="1"/>
      <c r="UZE2128" s="1"/>
      <c r="UZF2128" s="1"/>
      <c r="UZG2128" s="1"/>
      <c r="UZH2128" s="1"/>
      <c r="UZI2128" s="1"/>
      <c r="UZJ2128" s="1"/>
      <c r="UZK2128" s="1"/>
      <c r="UZL2128" s="1"/>
      <c r="UZM2128" s="1"/>
      <c r="UZN2128" s="1"/>
      <c r="UZO2128" s="1"/>
      <c r="UZP2128" s="1"/>
      <c r="UZQ2128" s="1"/>
      <c r="UZR2128" s="1"/>
      <c r="UZS2128" s="1"/>
      <c r="UZT2128" s="1"/>
      <c r="UZU2128" s="1"/>
      <c r="UZV2128" s="1"/>
      <c r="UZW2128" s="1"/>
      <c r="UZX2128" s="1"/>
      <c r="UZY2128" s="1"/>
      <c r="UZZ2128" s="1"/>
      <c r="VAA2128" s="1"/>
      <c r="VAB2128" s="1"/>
      <c r="VAC2128" s="1"/>
      <c r="VAD2128" s="1"/>
      <c r="VAE2128" s="1"/>
      <c r="VAF2128" s="1"/>
      <c r="VAG2128" s="1"/>
      <c r="VAH2128" s="1"/>
      <c r="VAI2128" s="1"/>
      <c r="VAJ2128" s="1"/>
      <c r="VAK2128" s="1"/>
      <c r="VAL2128" s="1"/>
      <c r="VAM2128" s="1"/>
      <c r="VAN2128" s="1"/>
      <c r="VAO2128" s="1"/>
      <c r="VAP2128" s="1"/>
      <c r="VAQ2128" s="1"/>
      <c r="VAR2128" s="1"/>
      <c r="VAS2128" s="1"/>
      <c r="VAT2128" s="1"/>
      <c r="VAU2128" s="1"/>
      <c r="VAV2128" s="1"/>
      <c r="VAW2128" s="1"/>
      <c r="VAX2128" s="1"/>
      <c r="VAY2128" s="1"/>
      <c r="VAZ2128" s="1"/>
      <c r="VBA2128" s="1"/>
      <c r="VBB2128" s="1"/>
      <c r="VBC2128" s="1"/>
      <c r="VBD2128" s="1"/>
      <c r="VBE2128" s="1"/>
      <c r="VBF2128" s="1"/>
      <c r="VBG2128" s="1"/>
      <c r="VBH2128" s="1"/>
      <c r="VBI2128" s="1"/>
      <c r="VBJ2128" s="1"/>
      <c r="VBK2128" s="1"/>
      <c r="VBL2128" s="1"/>
      <c r="VBM2128" s="1"/>
      <c r="VBN2128" s="1"/>
      <c r="VBO2128" s="1"/>
      <c r="VBP2128" s="1"/>
      <c r="VBQ2128" s="1"/>
      <c r="VBR2128" s="1"/>
      <c r="VBS2128" s="1"/>
      <c r="VBT2128" s="1"/>
      <c r="VBU2128" s="1"/>
      <c r="VBV2128" s="1"/>
      <c r="VBW2128" s="1"/>
      <c r="VBX2128" s="1"/>
      <c r="VBY2128" s="1"/>
      <c r="VBZ2128" s="1"/>
      <c r="VCA2128" s="1"/>
      <c r="VCB2128" s="1"/>
      <c r="VCC2128" s="1"/>
      <c r="VCD2128" s="1"/>
      <c r="VCE2128" s="1"/>
      <c r="VCF2128" s="1"/>
      <c r="VCG2128" s="1"/>
      <c r="VCH2128" s="1"/>
      <c r="VCI2128" s="1"/>
      <c r="VCJ2128" s="1"/>
      <c r="VCK2128" s="1"/>
      <c r="VCL2128" s="1"/>
      <c r="VCM2128" s="1"/>
      <c r="VCN2128" s="1"/>
      <c r="VCO2128" s="1"/>
      <c r="VCP2128" s="1"/>
      <c r="VCQ2128" s="1"/>
      <c r="VCR2128" s="1"/>
      <c r="VCS2128" s="1"/>
      <c r="VCT2128" s="1"/>
      <c r="VCU2128" s="1"/>
      <c r="VCV2128" s="1"/>
      <c r="VCW2128" s="1"/>
      <c r="VCX2128" s="1"/>
      <c r="VCY2128" s="1"/>
      <c r="VCZ2128" s="1"/>
      <c r="VDA2128" s="1"/>
      <c r="VDB2128" s="1"/>
      <c r="VDC2128" s="1"/>
      <c r="VDD2128" s="1"/>
      <c r="VDE2128" s="1"/>
      <c r="VDF2128" s="1"/>
      <c r="VDG2128" s="1"/>
      <c r="VDH2128" s="1"/>
      <c r="VDI2128" s="1"/>
      <c r="VDJ2128" s="1"/>
      <c r="VDK2128" s="1"/>
      <c r="VDL2128" s="1"/>
      <c r="VDM2128" s="1"/>
      <c r="VDN2128" s="1"/>
      <c r="VDO2128" s="1"/>
      <c r="VDP2128" s="1"/>
      <c r="VDQ2128" s="1"/>
      <c r="VDR2128" s="1"/>
      <c r="VDS2128" s="1"/>
      <c r="VDT2128" s="1"/>
      <c r="VDU2128" s="1"/>
      <c r="VDV2128" s="1"/>
      <c r="VDW2128" s="1"/>
      <c r="VDX2128" s="1"/>
      <c r="VDY2128" s="1"/>
      <c r="VDZ2128" s="1"/>
      <c r="VEA2128" s="1"/>
      <c r="VEB2128" s="1"/>
      <c r="VEC2128" s="1"/>
      <c r="VED2128" s="1"/>
      <c r="VEE2128" s="1"/>
      <c r="VEF2128" s="1"/>
      <c r="VEG2128" s="1"/>
      <c r="VEH2128" s="1"/>
      <c r="VEI2128" s="1"/>
      <c r="VEJ2128" s="1"/>
      <c r="VEK2128" s="1"/>
      <c r="VEL2128" s="1"/>
      <c r="VEM2128" s="1"/>
      <c r="VEN2128" s="1"/>
      <c r="VEO2128" s="1"/>
      <c r="VEP2128" s="1"/>
      <c r="VEQ2128" s="1"/>
      <c r="VER2128" s="1"/>
      <c r="VES2128" s="1"/>
      <c r="VET2128" s="1"/>
      <c r="VEU2128" s="1"/>
      <c r="VEV2128" s="1"/>
      <c r="VEW2128" s="1"/>
      <c r="VEX2128" s="1"/>
      <c r="VEY2128" s="1"/>
      <c r="VEZ2128" s="1"/>
      <c r="VFA2128" s="1"/>
      <c r="VFB2128" s="1"/>
      <c r="VFC2128" s="1"/>
      <c r="VFD2128" s="1"/>
      <c r="VFE2128" s="1"/>
      <c r="VFF2128" s="1"/>
      <c r="VFG2128" s="1"/>
      <c r="VFH2128" s="1"/>
      <c r="VFI2128" s="1"/>
      <c r="VFJ2128" s="1"/>
      <c r="VFK2128" s="1"/>
      <c r="VFL2128" s="1"/>
      <c r="VFM2128" s="1"/>
      <c r="VFN2128" s="1"/>
      <c r="VFO2128" s="1"/>
      <c r="VFP2128" s="1"/>
      <c r="VFQ2128" s="1"/>
      <c r="VFR2128" s="1"/>
      <c r="VFS2128" s="1"/>
      <c r="VFT2128" s="1"/>
      <c r="VFU2128" s="1"/>
      <c r="VFV2128" s="1"/>
      <c r="VFW2128" s="1"/>
      <c r="VFX2128" s="1"/>
      <c r="VFY2128" s="1"/>
      <c r="VFZ2128" s="1"/>
      <c r="VGA2128" s="1"/>
      <c r="VGB2128" s="1"/>
      <c r="VGC2128" s="1"/>
      <c r="VGD2128" s="1"/>
      <c r="VGE2128" s="1"/>
      <c r="VGF2128" s="1"/>
      <c r="VGG2128" s="1"/>
      <c r="VGH2128" s="1"/>
      <c r="VGI2128" s="1"/>
      <c r="VGJ2128" s="1"/>
      <c r="VGK2128" s="1"/>
      <c r="VGL2128" s="1"/>
      <c r="VGM2128" s="1"/>
      <c r="VGN2128" s="1"/>
      <c r="VGO2128" s="1"/>
      <c r="VGP2128" s="1"/>
      <c r="VGQ2128" s="1"/>
      <c r="VGR2128" s="1"/>
      <c r="VGS2128" s="1"/>
      <c r="VGT2128" s="1"/>
      <c r="VGU2128" s="1"/>
      <c r="VGV2128" s="1"/>
      <c r="VGW2128" s="1"/>
      <c r="VGX2128" s="1"/>
      <c r="VGY2128" s="1"/>
      <c r="VGZ2128" s="1"/>
      <c r="VHA2128" s="1"/>
      <c r="VHB2128" s="1"/>
      <c r="VHC2128" s="1"/>
      <c r="VHD2128" s="1"/>
      <c r="VHE2128" s="1"/>
      <c r="VHF2128" s="1"/>
      <c r="VHG2128" s="1"/>
      <c r="VHH2128" s="1"/>
      <c r="VHI2128" s="1"/>
      <c r="VHJ2128" s="1"/>
      <c r="VHK2128" s="1"/>
      <c r="VHL2128" s="1"/>
      <c r="VHM2128" s="1"/>
      <c r="VHN2128" s="1"/>
      <c r="VHO2128" s="1"/>
      <c r="VHP2128" s="1"/>
      <c r="VHQ2128" s="1"/>
      <c r="VHR2128" s="1"/>
      <c r="VHS2128" s="1"/>
      <c r="VHT2128" s="1"/>
      <c r="VHU2128" s="1"/>
      <c r="VHV2128" s="1"/>
      <c r="VHW2128" s="1"/>
      <c r="VHX2128" s="1"/>
      <c r="VHY2128" s="1"/>
      <c r="VHZ2128" s="1"/>
      <c r="VIA2128" s="1"/>
      <c r="VIB2128" s="1"/>
      <c r="VIC2128" s="1"/>
      <c r="VID2128" s="1"/>
      <c r="VIE2128" s="1"/>
      <c r="VIF2128" s="1"/>
      <c r="VIG2128" s="1"/>
      <c r="VIH2128" s="1"/>
      <c r="VII2128" s="1"/>
      <c r="VIJ2128" s="1"/>
      <c r="VIK2128" s="1"/>
      <c r="VIL2128" s="1"/>
      <c r="VIM2128" s="1"/>
      <c r="VIN2128" s="1"/>
      <c r="VIO2128" s="1"/>
      <c r="VIP2128" s="1"/>
      <c r="VIQ2128" s="1"/>
      <c r="VIR2128" s="1"/>
      <c r="VIS2128" s="1"/>
      <c r="VIT2128" s="1"/>
      <c r="VIU2128" s="1"/>
      <c r="VIV2128" s="1"/>
      <c r="VIW2128" s="1"/>
      <c r="VIX2128" s="1"/>
      <c r="VIY2128" s="1"/>
      <c r="VIZ2128" s="1"/>
      <c r="VJA2128" s="1"/>
      <c r="VJB2128" s="1"/>
      <c r="VJC2128" s="1"/>
      <c r="VJD2128" s="1"/>
      <c r="VJE2128" s="1"/>
      <c r="VJF2128" s="1"/>
      <c r="VJG2128" s="1"/>
      <c r="VJH2128" s="1"/>
      <c r="VJI2128" s="1"/>
      <c r="VJJ2128" s="1"/>
      <c r="VJK2128" s="1"/>
      <c r="VJL2128" s="1"/>
      <c r="VJM2128" s="1"/>
      <c r="VJN2128" s="1"/>
      <c r="VJO2128" s="1"/>
      <c r="VJP2128" s="1"/>
      <c r="VJQ2128" s="1"/>
      <c r="VJR2128" s="1"/>
      <c r="VJS2128" s="1"/>
      <c r="VJT2128" s="1"/>
      <c r="VJU2128" s="1"/>
      <c r="VJV2128" s="1"/>
      <c r="VJW2128" s="1"/>
      <c r="VJX2128" s="1"/>
      <c r="VJY2128" s="1"/>
      <c r="VJZ2128" s="1"/>
      <c r="VKA2128" s="1"/>
      <c r="VKB2128" s="1"/>
      <c r="VKC2128" s="1"/>
      <c r="VKD2128" s="1"/>
      <c r="VKE2128" s="1"/>
      <c r="VKF2128" s="1"/>
      <c r="VKG2128" s="1"/>
      <c r="VKH2128" s="1"/>
      <c r="VKI2128" s="1"/>
      <c r="VKJ2128" s="1"/>
      <c r="VKK2128" s="1"/>
      <c r="VKL2128" s="1"/>
      <c r="VKM2128" s="1"/>
      <c r="VKN2128" s="1"/>
      <c r="VKO2128" s="1"/>
      <c r="VKP2128" s="1"/>
      <c r="VKQ2128" s="1"/>
      <c r="VKR2128" s="1"/>
      <c r="VKS2128" s="1"/>
      <c r="VKT2128" s="1"/>
      <c r="VKU2128" s="1"/>
      <c r="VKV2128" s="1"/>
      <c r="VKW2128" s="1"/>
      <c r="VKX2128" s="1"/>
      <c r="VKY2128" s="1"/>
      <c r="VKZ2128" s="1"/>
      <c r="VLA2128" s="1"/>
      <c r="VLB2128" s="1"/>
      <c r="VLC2128" s="1"/>
      <c r="VLD2128" s="1"/>
      <c r="VLE2128" s="1"/>
      <c r="VLF2128" s="1"/>
      <c r="VLG2128" s="1"/>
      <c r="VLH2128" s="1"/>
      <c r="VLI2128" s="1"/>
      <c r="VLJ2128" s="1"/>
      <c r="VLK2128" s="1"/>
      <c r="VLL2128" s="1"/>
      <c r="VLM2128" s="1"/>
      <c r="VLN2128" s="1"/>
      <c r="VLO2128" s="1"/>
      <c r="VLP2128" s="1"/>
      <c r="VLQ2128" s="1"/>
      <c r="VLR2128" s="1"/>
      <c r="VLS2128" s="1"/>
      <c r="VLT2128" s="1"/>
      <c r="VLU2128" s="1"/>
      <c r="VLV2128" s="1"/>
      <c r="VLW2128" s="1"/>
      <c r="VLX2128" s="1"/>
      <c r="VLY2128" s="1"/>
      <c r="VLZ2128" s="1"/>
      <c r="VMA2128" s="1"/>
      <c r="VMB2128" s="1"/>
      <c r="VMC2128" s="1"/>
      <c r="VMD2128" s="1"/>
      <c r="VME2128" s="1"/>
      <c r="VMF2128" s="1"/>
      <c r="VMG2128" s="1"/>
      <c r="VMH2128" s="1"/>
      <c r="VMI2128" s="1"/>
      <c r="VMJ2128" s="1"/>
      <c r="VMK2128" s="1"/>
      <c r="VML2128" s="1"/>
      <c r="VMM2128" s="1"/>
      <c r="VMN2128" s="1"/>
      <c r="VMO2128" s="1"/>
      <c r="VMP2128" s="1"/>
      <c r="VMQ2128" s="1"/>
      <c r="VMR2128" s="1"/>
      <c r="VMS2128" s="1"/>
      <c r="VMT2128" s="1"/>
      <c r="VMU2128" s="1"/>
      <c r="VMV2128" s="1"/>
      <c r="VMW2128" s="1"/>
      <c r="VMX2128" s="1"/>
      <c r="VMY2128" s="1"/>
      <c r="VMZ2128" s="1"/>
      <c r="VNA2128" s="1"/>
      <c r="VNB2128" s="1"/>
      <c r="VNC2128" s="1"/>
      <c r="VND2128" s="1"/>
      <c r="VNE2128" s="1"/>
      <c r="VNF2128" s="1"/>
      <c r="VNG2128" s="1"/>
      <c r="VNH2128" s="1"/>
      <c r="VNI2128" s="1"/>
      <c r="VNJ2128" s="1"/>
      <c r="VNK2128" s="1"/>
      <c r="VNL2128" s="1"/>
      <c r="VNM2128" s="1"/>
      <c r="VNN2128" s="1"/>
      <c r="VNO2128" s="1"/>
      <c r="VNP2128" s="1"/>
      <c r="VNQ2128" s="1"/>
      <c r="VNR2128" s="1"/>
      <c r="VNS2128" s="1"/>
      <c r="VNT2128" s="1"/>
      <c r="VNU2128" s="1"/>
      <c r="VNV2128" s="1"/>
      <c r="VNW2128" s="1"/>
      <c r="VNX2128" s="1"/>
      <c r="VNY2128" s="1"/>
      <c r="VNZ2128" s="1"/>
      <c r="VOA2128" s="1"/>
      <c r="VOB2128" s="1"/>
      <c r="VOC2128" s="1"/>
      <c r="VOD2128" s="1"/>
      <c r="VOE2128" s="1"/>
      <c r="VOF2128" s="1"/>
      <c r="VOG2128" s="1"/>
      <c r="VOH2128" s="1"/>
      <c r="VOI2128" s="1"/>
      <c r="VOJ2128" s="1"/>
      <c r="VOK2128" s="1"/>
      <c r="VOL2128" s="1"/>
      <c r="VOM2128" s="1"/>
      <c r="VON2128" s="1"/>
      <c r="VOO2128" s="1"/>
      <c r="VOP2128" s="1"/>
      <c r="VOQ2128" s="1"/>
      <c r="VOR2128" s="1"/>
      <c r="VOS2128" s="1"/>
      <c r="VOT2128" s="1"/>
      <c r="VOU2128" s="1"/>
      <c r="VOV2128" s="1"/>
      <c r="VOW2128" s="1"/>
      <c r="VOX2128" s="1"/>
      <c r="VOY2128" s="1"/>
      <c r="VOZ2128" s="1"/>
      <c r="VPA2128" s="1"/>
      <c r="VPB2128" s="1"/>
      <c r="VPC2128" s="1"/>
      <c r="VPD2128" s="1"/>
      <c r="VPE2128" s="1"/>
      <c r="VPF2128" s="1"/>
      <c r="VPG2128" s="1"/>
      <c r="VPH2128" s="1"/>
      <c r="VPI2128" s="1"/>
      <c r="VPJ2128" s="1"/>
      <c r="VPK2128" s="1"/>
      <c r="VPL2128" s="1"/>
      <c r="VPM2128" s="1"/>
      <c r="VPN2128" s="1"/>
      <c r="VPO2128" s="1"/>
      <c r="VPP2128" s="1"/>
      <c r="VPQ2128" s="1"/>
      <c r="VPR2128" s="1"/>
      <c r="VPS2128" s="1"/>
      <c r="VPT2128" s="1"/>
      <c r="VPU2128" s="1"/>
      <c r="VPV2128" s="1"/>
      <c r="VPW2128" s="1"/>
      <c r="VPX2128" s="1"/>
      <c r="VPY2128" s="1"/>
      <c r="VPZ2128" s="1"/>
      <c r="VQA2128" s="1"/>
      <c r="VQB2128" s="1"/>
      <c r="VQC2128" s="1"/>
      <c r="VQD2128" s="1"/>
      <c r="VQE2128" s="1"/>
      <c r="VQF2128" s="1"/>
      <c r="VQG2128" s="1"/>
      <c r="VQH2128" s="1"/>
      <c r="VQI2128" s="1"/>
      <c r="VQJ2128" s="1"/>
      <c r="VQK2128" s="1"/>
      <c r="VQL2128" s="1"/>
      <c r="VQM2128" s="1"/>
      <c r="VQN2128" s="1"/>
      <c r="VQO2128" s="1"/>
      <c r="VQP2128" s="1"/>
      <c r="VQQ2128" s="1"/>
      <c r="VQR2128" s="1"/>
      <c r="VQS2128" s="1"/>
      <c r="VQT2128" s="1"/>
      <c r="VQU2128" s="1"/>
      <c r="VQV2128" s="1"/>
      <c r="VQW2128" s="1"/>
      <c r="VQX2128" s="1"/>
      <c r="VQY2128" s="1"/>
      <c r="VQZ2128" s="1"/>
      <c r="VRA2128" s="1"/>
      <c r="VRB2128" s="1"/>
      <c r="VRC2128" s="1"/>
      <c r="VRD2128" s="1"/>
      <c r="VRE2128" s="1"/>
      <c r="VRF2128" s="1"/>
      <c r="VRG2128" s="1"/>
      <c r="VRH2128" s="1"/>
      <c r="VRI2128" s="1"/>
      <c r="VRJ2128" s="1"/>
      <c r="VRK2128" s="1"/>
      <c r="VRL2128" s="1"/>
      <c r="VRM2128" s="1"/>
      <c r="VRN2128" s="1"/>
      <c r="VRO2128" s="1"/>
      <c r="VRP2128" s="1"/>
      <c r="VRQ2128" s="1"/>
      <c r="VRR2128" s="1"/>
      <c r="VRS2128" s="1"/>
      <c r="VRT2128" s="1"/>
      <c r="VRU2128" s="1"/>
      <c r="VRV2128" s="1"/>
      <c r="VRW2128" s="1"/>
      <c r="VRX2128" s="1"/>
      <c r="VRY2128" s="1"/>
      <c r="VRZ2128" s="1"/>
      <c r="VSA2128" s="1"/>
      <c r="VSB2128" s="1"/>
      <c r="VSC2128" s="1"/>
      <c r="VSD2128" s="1"/>
      <c r="VSE2128" s="1"/>
      <c r="VSF2128" s="1"/>
      <c r="VSG2128" s="1"/>
      <c r="VSH2128" s="1"/>
      <c r="VSI2128" s="1"/>
      <c r="VSJ2128" s="1"/>
      <c r="VSK2128" s="1"/>
      <c r="VSL2128" s="1"/>
      <c r="VSM2128" s="1"/>
      <c r="VSN2128" s="1"/>
      <c r="VSO2128" s="1"/>
      <c r="VSP2128" s="1"/>
      <c r="VSQ2128" s="1"/>
      <c r="VSR2128" s="1"/>
      <c r="VSS2128" s="1"/>
      <c r="VST2128" s="1"/>
      <c r="VSU2128" s="1"/>
      <c r="VSV2128" s="1"/>
      <c r="VSW2128" s="1"/>
      <c r="VSX2128" s="1"/>
      <c r="VSY2128" s="1"/>
      <c r="VSZ2128" s="1"/>
      <c r="VTA2128" s="1"/>
      <c r="VTB2128" s="1"/>
      <c r="VTC2128" s="1"/>
      <c r="VTD2128" s="1"/>
      <c r="VTE2128" s="1"/>
      <c r="VTF2128" s="1"/>
      <c r="VTG2128" s="1"/>
      <c r="VTH2128" s="1"/>
      <c r="VTI2128" s="1"/>
      <c r="VTJ2128" s="1"/>
      <c r="VTK2128" s="1"/>
      <c r="VTL2128" s="1"/>
      <c r="VTM2128" s="1"/>
      <c r="VTN2128" s="1"/>
      <c r="VTO2128" s="1"/>
      <c r="VTP2128" s="1"/>
      <c r="VTQ2128" s="1"/>
      <c r="VTR2128" s="1"/>
      <c r="VTS2128" s="1"/>
      <c r="VTT2128" s="1"/>
      <c r="VTU2128" s="1"/>
      <c r="VTV2128" s="1"/>
      <c r="VTW2128" s="1"/>
      <c r="VTX2128" s="1"/>
      <c r="VTY2128" s="1"/>
      <c r="VTZ2128" s="1"/>
      <c r="VUA2128" s="1"/>
      <c r="VUB2128" s="1"/>
      <c r="VUC2128" s="1"/>
      <c r="VUD2128" s="1"/>
      <c r="VUE2128" s="1"/>
      <c r="VUF2128" s="1"/>
      <c r="VUG2128" s="1"/>
      <c r="VUH2128" s="1"/>
      <c r="VUI2128" s="1"/>
      <c r="VUJ2128" s="1"/>
      <c r="VUK2128" s="1"/>
      <c r="VUL2128" s="1"/>
      <c r="VUM2128" s="1"/>
      <c r="VUN2128" s="1"/>
      <c r="VUO2128" s="1"/>
      <c r="VUP2128" s="1"/>
      <c r="VUQ2128" s="1"/>
      <c r="VUR2128" s="1"/>
      <c r="VUS2128" s="1"/>
      <c r="VUT2128" s="1"/>
      <c r="VUU2128" s="1"/>
      <c r="VUV2128" s="1"/>
      <c r="VUW2128" s="1"/>
      <c r="VUX2128" s="1"/>
      <c r="VUY2128" s="1"/>
      <c r="VUZ2128" s="1"/>
      <c r="VVA2128" s="1"/>
      <c r="VVB2128" s="1"/>
      <c r="VVC2128" s="1"/>
      <c r="VVD2128" s="1"/>
      <c r="VVE2128" s="1"/>
      <c r="VVF2128" s="1"/>
      <c r="VVG2128" s="1"/>
      <c r="VVH2128" s="1"/>
      <c r="VVI2128" s="1"/>
      <c r="VVJ2128" s="1"/>
      <c r="VVK2128" s="1"/>
      <c r="VVL2128" s="1"/>
      <c r="VVM2128" s="1"/>
      <c r="VVN2128" s="1"/>
      <c r="VVO2128" s="1"/>
      <c r="VVP2128" s="1"/>
      <c r="VVQ2128" s="1"/>
      <c r="VVR2128" s="1"/>
      <c r="VVS2128" s="1"/>
      <c r="VVT2128" s="1"/>
      <c r="VVU2128" s="1"/>
      <c r="VVV2128" s="1"/>
      <c r="VVW2128" s="1"/>
      <c r="VVX2128" s="1"/>
      <c r="VVY2128" s="1"/>
      <c r="VVZ2128" s="1"/>
      <c r="VWA2128" s="1"/>
      <c r="VWB2128" s="1"/>
      <c r="VWC2128" s="1"/>
      <c r="VWD2128" s="1"/>
      <c r="VWE2128" s="1"/>
      <c r="VWF2128" s="1"/>
      <c r="VWG2128" s="1"/>
      <c r="VWH2128" s="1"/>
      <c r="VWI2128" s="1"/>
      <c r="VWJ2128" s="1"/>
      <c r="VWK2128" s="1"/>
      <c r="VWL2128" s="1"/>
      <c r="VWM2128" s="1"/>
      <c r="VWN2128" s="1"/>
      <c r="VWO2128" s="1"/>
      <c r="VWP2128" s="1"/>
      <c r="VWQ2128" s="1"/>
      <c r="VWR2128" s="1"/>
      <c r="VWS2128" s="1"/>
      <c r="VWT2128" s="1"/>
      <c r="VWU2128" s="1"/>
      <c r="VWV2128" s="1"/>
      <c r="VWW2128" s="1"/>
      <c r="VWX2128" s="1"/>
      <c r="VWY2128" s="1"/>
      <c r="VWZ2128" s="1"/>
      <c r="VXA2128" s="1"/>
      <c r="VXB2128" s="1"/>
      <c r="VXC2128" s="1"/>
      <c r="VXD2128" s="1"/>
      <c r="VXE2128" s="1"/>
      <c r="VXF2128" s="1"/>
      <c r="VXG2128" s="1"/>
      <c r="VXH2128" s="1"/>
      <c r="VXI2128" s="1"/>
      <c r="VXJ2128" s="1"/>
      <c r="VXK2128" s="1"/>
      <c r="VXL2128" s="1"/>
      <c r="VXM2128" s="1"/>
      <c r="VXN2128" s="1"/>
      <c r="VXO2128" s="1"/>
      <c r="VXP2128" s="1"/>
      <c r="VXQ2128" s="1"/>
      <c r="VXR2128" s="1"/>
      <c r="VXS2128" s="1"/>
      <c r="VXT2128" s="1"/>
      <c r="VXU2128" s="1"/>
      <c r="VXV2128" s="1"/>
      <c r="VXW2128" s="1"/>
      <c r="VXX2128" s="1"/>
      <c r="VXY2128" s="1"/>
      <c r="VXZ2128" s="1"/>
      <c r="VYA2128" s="1"/>
      <c r="VYB2128" s="1"/>
      <c r="VYC2128" s="1"/>
      <c r="VYD2128" s="1"/>
      <c r="VYE2128" s="1"/>
      <c r="VYF2128" s="1"/>
      <c r="VYG2128" s="1"/>
      <c r="VYH2128" s="1"/>
      <c r="VYI2128" s="1"/>
      <c r="VYJ2128" s="1"/>
      <c r="VYK2128" s="1"/>
      <c r="VYL2128" s="1"/>
      <c r="VYM2128" s="1"/>
      <c r="VYN2128" s="1"/>
      <c r="VYO2128" s="1"/>
      <c r="VYP2128" s="1"/>
      <c r="VYQ2128" s="1"/>
      <c r="VYR2128" s="1"/>
      <c r="VYS2128" s="1"/>
      <c r="VYT2128" s="1"/>
      <c r="VYU2128" s="1"/>
      <c r="VYV2128" s="1"/>
      <c r="VYW2128" s="1"/>
      <c r="VYX2128" s="1"/>
      <c r="VYY2128" s="1"/>
      <c r="VYZ2128" s="1"/>
      <c r="VZA2128" s="1"/>
      <c r="VZB2128" s="1"/>
      <c r="VZC2128" s="1"/>
      <c r="VZD2128" s="1"/>
      <c r="VZE2128" s="1"/>
      <c r="VZF2128" s="1"/>
      <c r="VZG2128" s="1"/>
      <c r="VZH2128" s="1"/>
      <c r="VZI2128" s="1"/>
      <c r="VZJ2128" s="1"/>
      <c r="VZK2128" s="1"/>
      <c r="VZL2128" s="1"/>
      <c r="VZM2128" s="1"/>
      <c r="VZN2128" s="1"/>
      <c r="VZO2128" s="1"/>
      <c r="VZP2128" s="1"/>
      <c r="VZQ2128" s="1"/>
      <c r="VZR2128" s="1"/>
      <c r="VZS2128" s="1"/>
      <c r="VZT2128" s="1"/>
      <c r="VZU2128" s="1"/>
      <c r="VZV2128" s="1"/>
      <c r="VZW2128" s="1"/>
      <c r="VZX2128" s="1"/>
      <c r="VZY2128" s="1"/>
      <c r="VZZ2128" s="1"/>
      <c r="WAA2128" s="1"/>
      <c r="WAB2128" s="1"/>
      <c r="WAC2128" s="1"/>
      <c r="WAD2128" s="1"/>
      <c r="WAE2128" s="1"/>
      <c r="WAF2128" s="1"/>
      <c r="WAG2128" s="1"/>
      <c r="WAH2128" s="1"/>
      <c r="WAI2128" s="1"/>
      <c r="WAJ2128" s="1"/>
      <c r="WAK2128" s="1"/>
      <c r="WAL2128" s="1"/>
      <c r="WAM2128" s="1"/>
      <c r="WAN2128" s="1"/>
      <c r="WAO2128" s="1"/>
      <c r="WAP2128" s="1"/>
      <c r="WAQ2128" s="1"/>
      <c r="WAR2128" s="1"/>
      <c r="WAS2128" s="1"/>
      <c r="WAT2128" s="1"/>
      <c r="WAU2128" s="1"/>
      <c r="WAV2128" s="1"/>
      <c r="WAW2128" s="1"/>
      <c r="WAX2128" s="1"/>
      <c r="WAY2128" s="1"/>
      <c r="WAZ2128" s="1"/>
      <c r="WBA2128" s="1"/>
      <c r="WBB2128" s="1"/>
      <c r="WBC2128" s="1"/>
      <c r="WBD2128" s="1"/>
      <c r="WBE2128" s="1"/>
      <c r="WBF2128" s="1"/>
      <c r="WBG2128" s="1"/>
      <c r="WBH2128" s="1"/>
      <c r="WBI2128" s="1"/>
      <c r="WBJ2128" s="1"/>
      <c r="WBK2128" s="1"/>
      <c r="WBL2128" s="1"/>
      <c r="WBM2128" s="1"/>
      <c r="WBN2128" s="1"/>
      <c r="WBO2128" s="1"/>
      <c r="WBP2128" s="1"/>
      <c r="WBQ2128" s="1"/>
      <c r="WBR2128" s="1"/>
      <c r="WBS2128" s="1"/>
      <c r="WBT2128" s="1"/>
      <c r="WBU2128" s="1"/>
      <c r="WBV2128" s="1"/>
      <c r="WBW2128" s="1"/>
      <c r="WBX2128" s="1"/>
      <c r="WBY2128" s="1"/>
      <c r="WBZ2128" s="1"/>
      <c r="WCA2128" s="1"/>
      <c r="WCB2128" s="1"/>
      <c r="WCC2128" s="1"/>
      <c r="WCD2128" s="1"/>
      <c r="WCE2128" s="1"/>
      <c r="WCF2128" s="1"/>
      <c r="WCG2128" s="1"/>
      <c r="WCH2128" s="1"/>
      <c r="WCI2128" s="1"/>
      <c r="WCJ2128" s="1"/>
      <c r="WCK2128" s="1"/>
      <c r="WCL2128" s="1"/>
      <c r="WCM2128" s="1"/>
      <c r="WCN2128" s="1"/>
      <c r="WCO2128" s="1"/>
      <c r="WCP2128" s="1"/>
      <c r="WCQ2128" s="1"/>
      <c r="WCR2128" s="1"/>
      <c r="WCS2128" s="1"/>
      <c r="WCT2128" s="1"/>
      <c r="WCU2128" s="1"/>
      <c r="WCV2128" s="1"/>
      <c r="WCW2128" s="1"/>
      <c r="WCX2128" s="1"/>
      <c r="WCY2128" s="1"/>
      <c r="WCZ2128" s="1"/>
      <c r="WDA2128" s="1"/>
      <c r="WDB2128" s="1"/>
      <c r="WDC2128" s="1"/>
      <c r="WDD2128" s="1"/>
      <c r="WDE2128" s="1"/>
      <c r="WDF2128" s="1"/>
      <c r="WDG2128" s="1"/>
      <c r="WDH2128" s="1"/>
      <c r="WDI2128" s="1"/>
      <c r="WDJ2128" s="1"/>
      <c r="WDK2128" s="1"/>
      <c r="WDL2128" s="1"/>
      <c r="WDM2128" s="1"/>
      <c r="WDN2128" s="1"/>
      <c r="WDO2128" s="1"/>
      <c r="WDP2128" s="1"/>
      <c r="WDQ2128" s="1"/>
      <c r="WDR2128" s="1"/>
      <c r="WDS2128" s="1"/>
      <c r="WDT2128" s="1"/>
      <c r="WDU2128" s="1"/>
      <c r="WDV2128" s="1"/>
      <c r="WDW2128" s="1"/>
      <c r="WDX2128" s="1"/>
      <c r="WDY2128" s="1"/>
      <c r="WDZ2128" s="1"/>
      <c r="WEA2128" s="1"/>
      <c r="WEB2128" s="1"/>
      <c r="WEC2128" s="1"/>
      <c r="WED2128" s="1"/>
      <c r="WEE2128" s="1"/>
      <c r="WEF2128" s="1"/>
      <c r="WEG2128" s="1"/>
      <c r="WEH2128" s="1"/>
      <c r="WEI2128" s="1"/>
      <c r="WEJ2128" s="1"/>
      <c r="WEK2128" s="1"/>
      <c r="WEL2128" s="1"/>
      <c r="WEM2128" s="1"/>
      <c r="WEN2128" s="1"/>
      <c r="WEO2128" s="1"/>
      <c r="WEP2128" s="1"/>
      <c r="WEQ2128" s="1"/>
      <c r="WER2128" s="1"/>
      <c r="WES2128" s="1"/>
      <c r="WET2128" s="1"/>
      <c r="WEU2128" s="1"/>
      <c r="WEV2128" s="1"/>
      <c r="WEW2128" s="1"/>
      <c r="WEX2128" s="1"/>
      <c r="WEY2128" s="1"/>
      <c r="WEZ2128" s="1"/>
      <c r="WFA2128" s="1"/>
      <c r="WFB2128" s="1"/>
      <c r="WFC2128" s="1"/>
      <c r="WFD2128" s="1"/>
      <c r="WFE2128" s="1"/>
      <c r="WFF2128" s="1"/>
      <c r="WFG2128" s="1"/>
      <c r="WFH2128" s="1"/>
      <c r="WFI2128" s="1"/>
      <c r="WFJ2128" s="1"/>
      <c r="WFK2128" s="1"/>
      <c r="WFL2128" s="1"/>
      <c r="WFM2128" s="1"/>
      <c r="WFN2128" s="1"/>
      <c r="WFO2128" s="1"/>
      <c r="WFP2128" s="1"/>
      <c r="WFQ2128" s="1"/>
      <c r="WFR2128" s="1"/>
      <c r="WFS2128" s="1"/>
      <c r="WFT2128" s="1"/>
      <c r="WFU2128" s="1"/>
      <c r="WFV2128" s="1"/>
      <c r="WFW2128" s="1"/>
      <c r="WFX2128" s="1"/>
      <c r="WFY2128" s="1"/>
      <c r="WFZ2128" s="1"/>
      <c r="WGA2128" s="1"/>
      <c r="WGB2128" s="1"/>
      <c r="WGC2128" s="1"/>
      <c r="WGD2128" s="1"/>
      <c r="WGE2128" s="1"/>
      <c r="WGF2128" s="1"/>
      <c r="WGG2128" s="1"/>
      <c r="WGH2128" s="1"/>
      <c r="WGI2128" s="1"/>
      <c r="WGJ2128" s="1"/>
      <c r="WGK2128" s="1"/>
      <c r="WGL2128" s="1"/>
      <c r="WGM2128" s="1"/>
      <c r="WGN2128" s="1"/>
      <c r="WGO2128" s="1"/>
      <c r="WGP2128" s="1"/>
      <c r="WGQ2128" s="1"/>
      <c r="WGR2128" s="1"/>
      <c r="WGS2128" s="1"/>
      <c r="WGT2128" s="1"/>
      <c r="WGU2128" s="1"/>
      <c r="WGV2128" s="1"/>
      <c r="WGW2128" s="1"/>
      <c r="WGX2128" s="1"/>
      <c r="WGY2128" s="1"/>
      <c r="WGZ2128" s="1"/>
      <c r="WHA2128" s="1"/>
      <c r="WHB2128" s="1"/>
      <c r="WHC2128" s="1"/>
      <c r="WHD2128" s="1"/>
      <c r="WHE2128" s="1"/>
      <c r="WHF2128" s="1"/>
      <c r="WHG2128" s="1"/>
      <c r="WHH2128" s="1"/>
      <c r="WHI2128" s="1"/>
      <c r="WHJ2128" s="1"/>
      <c r="WHK2128" s="1"/>
      <c r="WHL2128" s="1"/>
      <c r="WHM2128" s="1"/>
      <c r="WHN2128" s="1"/>
      <c r="WHO2128" s="1"/>
      <c r="WHP2128" s="1"/>
      <c r="WHQ2128" s="1"/>
      <c r="WHR2128" s="1"/>
      <c r="WHS2128" s="1"/>
      <c r="WHT2128" s="1"/>
      <c r="WHU2128" s="1"/>
      <c r="WHV2128" s="1"/>
      <c r="WHW2128" s="1"/>
      <c r="WHX2128" s="1"/>
      <c r="WHY2128" s="1"/>
      <c r="WHZ2128" s="1"/>
      <c r="WIA2128" s="1"/>
      <c r="WIB2128" s="1"/>
      <c r="WIC2128" s="1"/>
      <c r="WID2128" s="1"/>
      <c r="WIE2128" s="1"/>
      <c r="WIF2128" s="1"/>
      <c r="WIG2128" s="1"/>
      <c r="WIH2128" s="1"/>
      <c r="WII2128" s="1"/>
      <c r="WIJ2128" s="1"/>
      <c r="WIK2128" s="1"/>
      <c r="WIL2128" s="1"/>
      <c r="WIM2128" s="1"/>
      <c r="WIN2128" s="1"/>
      <c r="WIO2128" s="1"/>
      <c r="WIP2128" s="1"/>
      <c r="WIQ2128" s="1"/>
      <c r="WIR2128" s="1"/>
      <c r="WIS2128" s="1"/>
      <c r="WIT2128" s="1"/>
      <c r="WIU2128" s="1"/>
      <c r="WIV2128" s="1"/>
      <c r="WIW2128" s="1"/>
      <c r="WIX2128" s="1"/>
      <c r="WIY2128" s="1"/>
      <c r="WIZ2128" s="1"/>
      <c r="WJA2128" s="1"/>
      <c r="WJB2128" s="1"/>
      <c r="WJC2128" s="1"/>
      <c r="WJD2128" s="1"/>
      <c r="WJE2128" s="1"/>
      <c r="WJF2128" s="1"/>
      <c r="WJG2128" s="1"/>
      <c r="WJH2128" s="1"/>
      <c r="WJI2128" s="1"/>
      <c r="WJJ2128" s="1"/>
      <c r="WJK2128" s="1"/>
      <c r="WJL2128" s="1"/>
      <c r="WJM2128" s="1"/>
      <c r="WJN2128" s="1"/>
      <c r="WJO2128" s="1"/>
      <c r="WJP2128" s="1"/>
      <c r="WJQ2128" s="1"/>
      <c r="WJR2128" s="1"/>
      <c r="WJS2128" s="1"/>
      <c r="WJT2128" s="1"/>
      <c r="WJU2128" s="1"/>
      <c r="WJV2128" s="1"/>
      <c r="WJW2128" s="1"/>
      <c r="WJX2128" s="1"/>
      <c r="WJY2128" s="1"/>
      <c r="WJZ2128" s="1"/>
      <c r="WKA2128" s="1"/>
      <c r="WKB2128" s="1"/>
      <c r="WKC2128" s="1"/>
      <c r="WKD2128" s="1"/>
      <c r="WKE2128" s="1"/>
      <c r="WKF2128" s="1"/>
      <c r="WKG2128" s="1"/>
      <c r="WKH2128" s="1"/>
      <c r="WKI2128" s="1"/>
      <c r="WKJ2128" s="1"/>
      <c r="WKK2128" s="1"/>
      <c r="WKL2128" s="1"/>
      <c r="WKM2128" s="1"/>
      <c r="WKN2128" s="1"/>
      <c r="WKO2128" s="1"/>
      <c r="WKP2128" s="1"/>
      <c r="WKQ2128" s="1"/>
      <c r="WKR2128" s="1"/>
      <c r="WKS2128" s="1"/>
      <c r="WKT2128" s="1"/>
      <c r="WKU2128" s="1"/>
      <c r="WKV2128" s="1"/>
      <c r="WKW2128" s="1"/>
      <c r="WKX2128" s="1"/>
      <c r="WKY2128" s="1"/>
      <c r="WKZ2128" s="1"/>
      <c r="WLA2128" s="1"/>
      <c r="WLB2128" s="1"/>
      <c r="WLC2128" s="1"/>
      <c r="WLD2128" s="1"/>
      <c r="WLE2128" s="1"/>
      <c r="WLF2128" s="1"/>
      <c r="WLG2128" s="1"/>
      <c r="WLH2128" s="1"/>
      <c r="WLI2128" s="1"/>
      <c r="WLJ2128" s="1"/>
      <c r="WLK2128" s="1"/>
      <c r="WLL2128" s="1"/>
      <c r="WLM2128" s="1"/>
      <c r="WLN2128" s="1"/>
      <c r="WLO2128" s="1"/>
      <c r="WLP2128" s="1"/>
      <c r="WLQ2128" s="1"/>
      <c r="WLR2128" s="1"/>
      <c r="WLS2128" s="1"/>
      <c r="WLT2128" s="1"/>
      <c r="WLU2128" s="1"/>
      <c r="WLV2128" s="1"/>
      <c r="WLW2128" s="1"/>
      <c r="WLX2128" s="1"/>
      <c r="WLY2128" s="1"/>
      <c r="WLZ2128" s="1"/>
      <c r="WMA2128" s="1"/>
      <c r="WMB2128" s="1"/>
      <c r="WMC2128" s="1"/>
      <c r="WMD2128" s="1"/>
      <c r="WME2128" s="1"/>
      <c r="WMF2128" s="1"/>
      <c r="WMG2128" s="1"/>
      <c r="WMH2128" s="1"/>
      <c r="WMI2128" s="1"/>
      <c r="WMJ2128" s="1"/>
      <c r="WMK2128" s="1"/>
      <c r="WML2128" s="1"/>
      <c r="WMM2128" s="1"/>
      <c r="WMN2128" s="1"/>
      <c r="WMO2128" s="1"/>
      <c r="WMP2128" s="1"/>
      <c r="WMQ2128" s="1"/>
      <c r="WMR2128" s="1"/>
      <c r="WMS2128" s="1"/>
      <c r="WMT2128" s="1"/>
      <c r="WMU2128" s="1"/>
      <c r="WMV2128" s="1"/>
      <c r="WMW2128" s="1"/>
      <c r="WMX2128" s="1"/>
      <c r="WMY2128" s="1"/>
      <c r="WMZ2128" s="1"/>
      <c r="WNA2128" s="1"/>
      <c r="WNB2128" s="1"/>
      <c r="WNC2128" s="1"/>
      <c r="WND2128" s="1"/>
      <c r="WNE2128" s="1"/>
      <c r="WNF2128" s="1"/>
      <c r="WNG2128" s="1"/>
      <c r="WNH2128" s="1"/>
      <c r="WNI2128" s="1"/>
      <c r="WNJ2128" s="1"/>
      <c r="WNK2128" s="1"/>
      <c r="WNL2128" s="1"/>
      <c r="WNM2128" s="1"/>
      <c r="WNN2128" s="1"/>
      <c r="WNO2128" s="1"/>
      <c r="WNP2128" s="1"/>
      <c r="WNQ2128" s="1"/>
      <c r="WNR2128" s="1"/>
      <c r="WNS2128" s="1"/>
      <c r="WNT2128" s="1"/>
      <c r="WNU2128" s="1"/>
      <c r="WNV2128" s="1"/>
      <c r="WNW2128" s="1"/>
      <c r="WNX2128" s="1"/>
      <c r="WNY2128" s="1"/>
      <c r="WNZ2128" s="1"/>
      <c r="WOA2128" s="1"/>
      <c r="WOB2128" s="1"/>
      <c r="WOC2128" s="1"/>
      <c r="WOD2128" s="1"/>
      <c r="WOE2128" s="1"/>
      <c r="WOF2128" s="1"/>
      <c r="WOG2128" s="1"/>
      <c r="WOH2128" s="1"/>
      <c r="WOI2128" s="1"/>
      <c r="WOJ2128" s="1"/>
      <c r="WOK2128" s="1"/>
      <c r="WOL2128" s="1"/>
      <c r="WOM2128" s="1"/>
      <c r="WON2128" s="1"/>
      <c r="WOO2128" s="1"/>
      <c r="WOP2128" s="1"/>
      <c r="WOQ2128" s="1"/>
      <c r="WOR2128" s="1"/>
      <c r="WOS2128" s="1"/>
      <c r="WOT2128" s="1"/>
      <c r="WOU2128" s="1"/>
      <c r="WOV2128" s="1"/>
      <c r="WOW2128" s="1"/>
      <c r="WOX2128" s="1"/>
      <c r="WOY2128" s="1"/>
      <c r="WOZ2128" s="1"/>
      <c r="WPA2128" s="1"/>
      <c r="WPB2128" s="1"/>
      <c r="WPC2128" s="1"/>
      <c r="WPD2128" s="1"/>
      <c r="WPE2128" s="1"/>
      <c r="WPF2128" s="1"/>
      <c r="WPG2128" s="1"/>
      <c r="WPH2128" s="1"/>
      <c r="WPI2128" s="1"/>
      <c r="WPJ2128" s="1"/>
      <c r="WPK2128" s="1"/>
      <c r="WPL2128" s="1"/>
      <c r="WPM2128" s="1"/>
      <c r="WPN2128" s="1"/>
      <c r="WPO2128" s="1"/>
      <c r="WPP2128" s="1"/>
      <c r="WPQ2128" s="1"/>
      <c r="WPR2128" s="1"/>
      <c r="WPS2128" s="1"/>
      <c r="WPT2128" s="1"/>
      <c r="WPU2128" s="1"/>
      <c r="WPV2128" s="1"/>
      <c r="WPW2128" s="1"/>
      <c r="WPX2128" s="1"/>
      <c r="WPY2128" s="1"/>
      <c r="WPZ2128" s="1"/>
      <c r="WQA2128" s="1"/>
      <c r="WQB2128" s="1"/>
      <c r="WQC2128" s="1"/>
      <c r="WQD2128" s="1"/>
      <c r="WQE2128" s="1"/>
      <c r="WQF2128" s="1"/>
      <c r="WQG2128" s="1"/>
      <c r="WQH2128" s="1"/>
      <c r="WQI2128" s="1"/>
      <c r="WQJ2128" s="1"/>
      <c r="WQK2128" s="1"/>
      <c r="WQL2128" s="1"/>
      <c r="WQM2128" s="1"/>
      <c r="WQN2128" s="1"/>
      <c r="WQO2128" s="1"/>
      <c r="WQP2128" s="1"/>
      <c r="WQQ2128" s="1"/>
      <c r="WQR2128" s="1"/>
      <c r="WQS2128" s="1"/>
      <c r="WQT2128" s="1"/>
      <c r="WQU2128" s="1"/>
      <c r="WQV2128" s="1"/>
      <c r="WQW2128" s="1"/>
      <c r="WQX2128" s="1"/>
      <c r="WQY2128" s="1"/>
      <c r="WQZ2128" s="1"/>
      <c r="WRA2128" s="1"/>
      <c r="WRB2128" s="1"/>
      <c r="WRC2128" s="1"/>
      <c r="WRD2128" s="1"/>
      <c r="WRE2128" s="1"/>
      <c r="WRF2128" s="1"/>
      <c r="WRG2128" s="1"/>
      <c r="WRH2128" s="1"/>
      <c r="WRI2128" s="1"/>
      <c r="WRJ2128" s="1"/>
      <c r="WRK2128" s="1"/>
      <c r="WRL2128" s="1"/>
      <c r="WRM2128" s="1"/>
      <c r="WRN2128" s="1"/>
      <c r="WRO2128" s="1"/>
      <c r="WRP2128" s="1"/>
      <c r="WRQ2128" s="1"/>
      <c r="WRR2128" s="1"/>
      <c r="WRS2128" s="1"/>
      <c r="WRT2128" s="1"/>
      <c r="WRU2128" s="1"/>
      <c r="WRV2128" s="1"/>
      <c r="WRW2128" s="1"/>
      <c r="WRX2128" s="1"/>
      <c r="WRY2128" s="1"/>
      <c r="WRZ2128" s="1"/>
      <c r="WSA2128" s="1"/>
      <c r="WSB2128" s="1"/>
      <c r="WSC2128" s="1"/>
      <c r="WSD2128" s="1"/>
      <c r="WSE2128" s="1"/>
      <c r="WSF2128" s="1"/>
      <c r="WSG2128" s="1"/>
      <c r="WSH2128" s="1"/>
      <c r="WSI2128" s="1"/>
      <c r="WSJ2128" s="1"/>
      <c r="WSK2128" s="1"/>
      <c r="WSL2128" s="1"/>
      <c r="WSM2128" s="1"/>
      <c r="WSN2128" s="1"/>
      <c r="WSO2128" s="1"/>
      <c r="WSP2128" s="1"/>
      <c r="WSQ2128" s="1"/>
      <c r="WSR2128" s="1"/>
      <c r="WSS2128" s="1"/>
      <c r="WST2128" s="1"/>
      <c r="WSU2128" s="1"/>
      <c r="WSV2128" s="1"/>
      <c r="WSW2128" s="1"/>
      <c r="WSX2128" s="1"/>
      <c r="WSY2128" s="1"/>
      <c r="WSZ2128" s="1"/>
      <c r="WTA2128" s="1"/>
      <c r="WTB2128" s="1"/>
      <c r="WTC2128" s="1"/>
      <c r="WTD2128" s="1"/>
      <c r="WTE2128" s="1"/>
      <c r="WTF2128" s="1"/>
      <c r="WTG2128" s="1"/>
      <c r="WTH2128" s="1"/>
      <c r="WTI2128" s="1"/>
      <c r="WTJ2128" s="1"/>
      <c r="WTK2128" s="1"/>
      <c r="WTL2128" s="1"/>
      <c r="WTM2128" s="1"/>
      <c r="WTN2128" s="1"/>
      <c r="WTO2128" s="1"/>
      <c r="WTP2128" s="1"/>
      <c r="WTQ2128" s="1"/>
      <c r="WTR2128" s="1"/>
      <c r="WTS2128" s="1"/>
      <c r="WTT2128" s="1"/>
      <c r="WTU2128" s="1"/>
      <c r="WTV2128" s="1"/>
      <c r="WTW2128" s="1"/>
      <c r="WTX2128" s="1"/>
      <c r="WTY2128" s="1"/>
      <c r="WTZ2128" s="1"/>
      <c r="WUA2128" s="1"/>
      <c r="WUB2128" s="1"/>
      <c r="WUC2128" s="1"/>
      <c r="WUD2128" s="1"/>
      <c r="WUE2128" s="1"/>
      <c r="WUF2128" s="1"/>
      <c r="WUG2128" s="1"/>
      <c r="WUH2128" s="1"/>
      <c r="WUI2128" s="1"/>
      <c r="WUJ2128" s="1"/>
      <c r="WUK2128" s="1"/>
      <c r="WUL2128" s="1"/>
      <c r="WUM2128" s="1"/>
      <c r="WUN2128" s="1"/>
      <c r="WUO2128" s="1"/>
      <c r="WUP2128" s="1"/>
      <c r="WUQ2128" s="1"/>
      <c r="WUR2128" s="1"/>
      <c r="WUS2128" s="1"/>
      <c r="WUT2128" s="1"/>
      <c r="WUU2128" s="1"/>
      <c r="WUV2128" s="1"/>
      <c r="WUW2128" s="1"/>
      <c r="WUX2128" s="1"/>
      <c r="WUY2128" s="1"/>
      <c r="WUZ2128" s="1"/>
      <c r="WVA2128" s="1"/>
      <c r="WVB2128" s="1"/>
      <c r="WVC2128" s="1"/>
      <c r="WVD2128" s="1"/>
      <c r="WVE2128" s="1"/>
      <c r="WVF2128" s="1"/>
      <c r="WVG2128" s="1"/>
      <c r="WVH2128" s="1"/>
      <c r="WVI2128" s="1"/>
      <c r="WVJ2128" s="1"/>
      <c r="WVK2128" s="1"/>
      <c r="WVL2128" s="1"/>
      <c r="WVM2128" s="1"/>
      <c r="WVN2128" s="1"/>
      <c r="WVO2128" s="1"/>
      <c r="WVP2128" s="1"/>
      <c r="WVQ2128" s="1"/>
      <c r="WVR2128" s="1"/>
      <c r="WVS2128" s="1"/>
      <c r="WVT2128" s="1"/>
      <c r="WVU2128" s="1"/>
      <c r="WVV2128" s="1"/>
      <c r="WVW2128" s="1"/>
      <c r="WVX2128" s="1"/>
      <c r="WVY2128" s="1"/>
      <c r="WVZ2128" s="1"/>
      <c r="WWA2128" s="1"/>
      <c r="WWB2128" s="1"/>
      <c r="WWC2128" s="1"/>
      <c r="WWD2128" s="1"/>
      <c r="WWE2128" s="1"/>
      <c r="WWF2128" s="1"/>
      <c r="WWG2128" s="1"/>
      <c r="WWH2128" s="1"/>
      <c r="WWI2128" s="1"/>
      <c r="WWJ2128" s="1"/>
      <c r="WWK2128" s="1"/>
      <c r="WWL2128" s="1"/>
      <c r="WWM2128" s="1"/>
      <c r="WWN2128" s="1"/>
      <c r="WWO2128" s="1"/>
      <c r="WWP2128" s="1"/>
      <c r="WWQ2128" s="1"/>
      <c r="WWR2128" s="1"/>
      <c r="WWS2128" s="1"/>
      <c r="WWT2128" s="1"/>
      <c r="WWU2128" s="1"/>
      <c r="WWV2128" s="1"/>
      <c r="WWW2128" s="1"/>
      <c r="WWX2128" s="1"/>
      <c r="WWY2128" s="1"/>
      <c r="WWZ2128" s="1"/>
      <c r="WXA2128" s="1"/>
      <c r="WXB2128" s="1"/>
      <c r="WXC2128" s="1"/>
      <c r="WXD2128" s="1"/>
      <c r="WXE2128" s="1"/>
      <c r="WXF2128" s="1"/>
      <c r="WXG2128" s="1"/>
      <c r="WXH2128" s="1"/>
      <c r="WXI2128" s="1"/>
      <c r="WXJ2128" s="1"/>
      <c r="WXK2128" s="1"/>
      <c r="WXL2128" s="1"/>
      <c r="WXM2128" s="1"/>
      <c r="WXN2128" s="1"/>
      <c r="WXO2128" s="1"/>
      <c r="WXP2128" s="1"/>
      <c r="WXQ2128" s="1"/>
      <c r="WXR2128" s="1"/>
      <c r="WXS2128" s="1"/>
      <c r="WXT2128" s="1"/>
      <c r="WXU2128" s="1"/>
      <c r="WXV2128" s="1"/>
      <c r="WXW2128" s="1"/>
      <c r="WXX2128" s="1"/>
      <c r="WXY2128" s="1"/>
      <c r="WXZ2128" s="1"/>
      <c r="WYA2128" s="1"/>
      <c r="WYB2128" s="1"/>
      <c r="WYC2128" s="1"/>
      <c r="WYD2128" s="1"/>
      <c r="WYE2128" s="1"/>
      <c r="WYF2128" s="1"/>
      <c r="WYG2128" s="1"/>
      <c r="WYH2128" s="1"/>
      <c r="WYI2128" s="1"/>
      <c r="WYJ2128" s="1"/>
      <c r="WYK2128" s="1"/>
      <c r="WYL2128" s="1"/>
      <c r="WYM2128" s="1"/>
      <c r="WYN2128" s="1"/>
      <c r="WYO2128" s="1"/>
      <c r="WYP2128" s="1"/>
      <c r="WYQ2128" s="1"/>
      <c r="WYR2128" s="1"/>
      <c r="WYS2128" s="1"/>
      <c r="WYT2128" s="1"/>
      <c r="WYU2128" s="1"/>
      <c r="WYV2128" s="1"/>
      <c r="WYW2128" s="1"/>
      <c r="WYX2128" s="1"/>
      <c r="WYY2128" s="1"/>
      <c r="WYZ2128" s="1"/>
      <c r="WZA2128" s="1"/>
      <c r="WZB2128" s="1"/>
      <c r="WZC2128" s="1"/>
      <c r="WZD2128" s="1"/>
      <c r="WZE2128" s="1"/>
      <c r="WZF2128" s="1"/>
      <c r="WZG2128" s="1"/>
      <c r="WZH2128" s="1"/>
      <c r="WZI2128" s="1"/>
      <c r="WZJ2128" s="1"/>
      <c r="WZK2128" s="1"/>
      <c r="WZL2128" s="1"/>
      <c r="WZM2128" s="1"/>
      <c r="WZN2128" s="1"/>
      <c r="WZO2128" s="1"/>
      <c r="WZP2128" s="1"/>
      <c r="WZQ2128" s="1"/>
      <c r="WZR2128" s="1"/>
      <c r="WZS2128" s="1"/>
      <c r="WZT2128" s="1"/>
      <c r="WZU2128" s="1"/>
      <c r="WZV2128" s="1"/>
      <c r="WZW2128" s="1"/>
      <c r="WZX2128" s="1"/>
      <c r="WZY2128" s="1"/>
      <c r="WZZ2128" s="1"/>
      <c r="XAA2128" s="1"/>
      <c r="XAB2128" s="1"/>
      <c r="XAC2128" s="1"/>
      <c r="XAD2128" s="1"/>
      <c r="XAE2128" s="1"/>
      <c r="XAF2128" s="1"/>
      <c r="XAG2128" s="1"/>
      <c r="XAH2128" s="1"/>
      <c r="XAI2128" s="1"/>
      <c r="XAJ2128" s="1"/>
      <c r="XAK2128" s="1"/>
      <c r="XAL2128" s="1"/>
      <c r="XAM2128" s="1"/>
      <c r="XAN2128" s="1"/>
      <c r="XAO2128" s="1"/>
      <c r="XAP2128" s="1"/>
      <c r="XAQ2128" s="1"/>
      <c r="XAR2128" s="1"/>
      <c r="XAS2128" s="1"/>
      <c r="XAT2128" s="1"/>
      <c r="XAU2128" s="1"/>
      <c r="XAV2128" s="1"/>
      <c r="XAW2128" s="1"/>
      <c r="XAX2128" s="1"/>
      <c r="XAY2128" s="1"/>
      <c r="XAZ2128" s="1"/>
      <c r="XBA2128" s="1"/>
      <c r="XBB2128" s="1"/>
      <c r="XBC2128" s="1"/>
      <c r="XBD2128" s="1"/>
      <c r="XBE2128" s="1"/>
      <c r="XBF2128" s="1"/>
      <c r="XBG2128" s="1"/>
      <c r="XBH2128" s="1"/>
      <c r="XBI2128" s="1"/>
      <c r="XBJ2128" s="1"/>
      <c r="XBK2128" s="1"/>
      <c r="XBL2128" s="1"/>
      <c r="XBM2128" s="1"/>
      <c r="XBN2128" s="1"/>
      <c r="XBO2128" s="1"/>
      <c r="XBP2128" s="1"/>
      <c r="XBQ2128" s="1"/>
      <c r="XBR2128" s="1"/>
      <c r="XBS2128" s="1"/>
      <c r="XBT2128" s="1"/>
      <c r="XBU2128" s="1"/>
      <c r="XBV2128" s="1"/>
      <c r="XBW2128" s="1"/>
      <c r="XBX2128" s="1"/>
      <c r="XBY2128" s="1"/>
      <c r="XBZ2128" s="1"/>
      <c r="XCA2128" s="1"/>
      <c r="XCB2128" s="1"/>
      <c r="XCC2128" s="1"/>
      <c r="XCD2128" s="1"/>
      <c r="XCE2128" s="1"/>
      <c r="XCF2128" s="1"/>
      <c r="XCG2128" s="1"/>
      <c r="XCH2128" s="1"/>
      <c r="XCI2128" s="1"/>
      <c r="XCJ2128" s="1"/>
      <c r="XCK2128" s="1"/>
      <c r="XCL2128" s="1"/>
      <c r="XCM2128" s="1"/>
      <c r="XCN2128" s="1"/>
      <c r="XCO2128" s="1"/>
      <c r="XCP2128" s="1"/>
      <c r="XCQ2128" s="1"/>
      <c r="XCR2128" s="1"/>
      <c r="XCS2128" s="1"/>
      <c r="XCT2128" s="1"/>
      <c r="XCU2128" s="1"/>
      <c r="XCV2128" s="1"/>
      <c r="XCW2128" s="1"/>
      <c r="XCX2128" s="1"/>
      <c r="XCY2128" s="1"/>
      <c r="XCZ2128" s="1"/>
      <c r="XDA2128" s="1"/>
      <c r="XDB2128" s="1"/>
      <c r="XDC2128" s="1"/>
      <c r="XDD2128" s="1"/>
      <c r="XDE2128" s="1"/>
      <c r="XDF2128" s="1"/>
      <c r="XDG2128" s="1"/>
      <c r="XDH2128" s="1"/>
      <c r="XDI2128" s="1"/>
      <c r="XDJ2128" s="1"/>
      <c r="XDK2128" s="1"/>
      <c r="XDL2128" s="1"/>
      <c r="XDM2128" s="1"/>
      <c r="XDN2128" s="1"/>
      <c r="XDO2128" s="1"/>
      <c r="XDP2128" s="1"/>
      <c r="XDQ2128" s="1"/>
      <c r="XDR2128" s="1"/>
      <c r="XDS2128" s="1"/>
      <c r="XDT2128" s="1"/>
      <c r="XDU2128" s="1"/>
      <c r="XDV2128" s="1"/>
      <c r="XDW2128" s="1"/>
      <c r="XDX2128" s="1"/>
      <c r="XDY2128" s="1"/>
      <c r="XDZ2128" s="1"/>
      <c r="XEA2128" s="1"/>
      <c r="XEB2128" s="1"/>
      <c r="XEC2128" s="1"/>
      <c r="XED2128" s="1"/>
      <c r="XEE2128" s="1"/>
      <c r="XEF2128" s="1"/>
      <c r="XEG2128" s="1"/>
      <c r="XEH2128" s="1"/>
      <c r="XEI2128" s="1"/>
      <c r="XEJ2128" s="1"/>
      <c r="XEK2128" s="1"/>
      <c r="XEL2128" s="1"/>
      <c r="XEM2128" s="1"/>
      <c r="XEN2128" s="1"/>
      <c r="XEO2128" s="1"/>
      <c r="XEP2128" s="1"/>
      <c r="XEQ2128" s="1"/>
      <c r="XER2128" s="1"/>
      <c r="XES2128" s="1"/>
      <c r="XET2128" s="1"/>
      <c r="XEU2128" s="1"/>
      <c r="XEV2128" s="1"/>
      <c r="XEW2128" s="1"/>
      <c r="XEX2128" s="1"/>
      <c r="XEY2128" s="1"/>
      <c r="XEZ2128" s="1"/>
      <c r="XFA2128" s="1"/>
      <c r="XFB2128" s="1"/>
    </row>
    <row r="2129" spans="1:16382" ht="76.5" outlineLevel="1" x14ac:dyDescent="0.25">
      <c r="A2129" s="2" t="s">
        <v>4778</v>
      </c>
      <c r="B2129" s="3" t="s">
        <v>27</v>
      </c>
      <c r="C2129" s="5" t="s">
        <v>5525</v>
      </c>
      <c r="D2129" s="34" t="s">
        <v>13104</v>
      </c>
      <c r="E2129" s="5" t="s">
        <v>13103</v>
      </c>
      <c r="F2129" s="34" t="s">
        <v>5526</v>
      </c>
      <c r="G2129" s="34" t="s">
        <v>29</v>
      </c>
      <c r="H2129" s="4">
        <v>0</v>
      </c>
      <c r="I2129" s="2">
        <v>710000000</v>
      </c>
      <c r="J2129" s="2" t="s">
        <v>11537</v>
      </c>
      <c r="K2129" s="30" t="s">
        <v>6014</v>
      </c>
      <c r="L2129" s="2" t="s">
        <v>1148</v>
      </c>
      <c r="M2129" s="6" t="s">
        <v>32</v>
      </c>
      <c r="N2129" s="2" t="s">
        <v>453</v>
      </c>
      <c r="O2129" s="35">
        <v>0</v>
      </c>
      <c r="P2129" s="34">
        <v>796</v>
      </c>
      <c r="Q2129" s="2" t="s">
        <v>41</v>
      </c>
      <c r="R2129" s="37">
        <v>30</v>
      </c>
      <c r="S2129" s="9">
        <v>2000</v>
      </c>
      <c r="T2129" s="9">
        <f t="shared" si="128"/>
        <v>60000</v>
      </c>
      <c r="U2129" s="9">
        <f t="shared" si="123"/>
        <v>67200</v>
      </c>
      <c r="V2129" s="2" t="s">
        <v>42</v>
      </c>
      <c r="W2129" s="2">
        <v>2014</v>
      </c>
      <c r="X2129" s="30"/>
    </row>
    <row r="2130" spans="1:16382" ht="76.5" outlineLevel="1" x14ac:dyDescent="0.25">
      <c r="A2130" s="2" t="s">
        <v>4779</v>
      </c>
      <c r="B2130" s="3" t="s">
        <v>27</v>
      </c>
      <c r="C2130" s="5" t="s">
        <v>5527</v>
      </c>
      <c r="D2130" s="34" t="s">
        <v>13102</v>
      </c>
      <c r="E2130" s="5" t="s">
        <v>13101</v>
      </c>
      <c r="F2130" s="34" t="s">
        <v>5528</v>
      </c>
      <c r="G2130" s="34" t="s">
        <v>29</v>
      </c>
      <c r="H2130" s="4">
        <v>0</v>
      </c>
      <c r="I2130" s="2">
        <v>710000000</v>
      </c>
      <c r="J2130" s="2" t="s">
        <v>11537</v>
      </c>
      <c r="K2130" s="30" t="s">
        <v>6014</v>
      </c>
      <c r="L2130" s="2" t="s">
        <v>1148</v>
      </c>
      <c r="M2130" s="6" t="s">
        <v>32</v>
      </c>
      <c r="N2130" s="2" t="s">
        <v>453</v>
      </c>
      <c r="O2130" s="35">
        <v>0</v>
      </c>
      <c r="P2130" s="36" t="s">
        <v>40</v>
      </c>
      <c r="Q2130" s="5" t="s">
        <v>41</v>
      </c>
      <c r="R2130" s="37">
        <v>22</v>
      </c>
      <c r="S2130" s="9">
        <v>0</v>
      </c>
      <c r="T2130" s="9">
        <v>0</v>
      </c>
      <c r="U2130" s="9">
        <f t="shared" si="123"/>
        <v>0</v>
      </c>
      <c r="V2130" s="2" t="s">
        <v>42</v>
      </c>
      <c r="W2130" s="2">
        <v>2014</v>
      </c>
      <c r="X2130" s="30"/>
    </row>
    <row r="2131" spans="1:16382" s="26" customFormat="1" ht="76.5" outlineLevel="1" x14ac:dyDescent="0.25">
      <c r="A2131" s="2" t="s">
        <v>12597</v>
      </c>
      <c r="B2131" s="3" t="s">
        <v>27</v>
      </c>
      <c r="C2131" s="5" t="s">
        <v>2215</v>
      </c>
      <c r="D2131" s="34" t="s">
        <v>1885</v>
      </c>
      <c r="E2131" s="5" t="s">
        <v>12595</v>
      </c>
      <c r="F2131" s="34" t="s">
        <v>5528</v>
      </c>
      <c r="G2131" s="34" t="s">
        <v>29</v>
      </c>
      <c r="H2131" s="4">
        <v>0</v>
      </c>
      <c r="I2131" s="2">
        <v>710000000</v>
      </c>
      <c r="J2131" s="2" t="s">
        <v>11537</v>
      </c>
      <c r="K2131" s="30" t="s">
        <v>6133</v>
      </c>
      <c r="L2131" s="2" t="s">
        <v>1148</v>
      </c>
      <c r="M2131" s="6" t="s">
        <v>32</v>
      </c>
      <c r="N2131" s="2" t="s">
        <v>453</v>
      </c>
      <c r="O2131" s="35">
        <v>0</v>
      </c>
      <c r="P2131" s="36" t="s">
        <v>40</v>
      </c>
      <c r="Q2131" s="5" t="s">
        <v>41</v>
      </c>
      <c r="R2131" s="37">
        <v>30</v>
      </c>
      <c r="S2131" s="9">
        <v>2500</v>
      </c>
      <c r="T2131" s="9">
        <f t="shared" si="128"/>
        <v>75000</v>
      </c>
      <c r="U2131" s="9">
        <f t="shared" si="123"/>
        <v>84000.000000000015</v>
      </c>
      <c r="V2131" s="2" t="s">
        <v>42</v>
      </c>
      <c r="W2131" s="2">
        <v>2014</v>
      </c>
      <c r="X2131" s="30" t="s">
        <v>12596</v>
      </c>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1"/>
      <c r="CX2131" s="1"/>
      <c r="CY2131" s="1"/>
      <c r="CZ2131" s="1"/>
      <c r="DA2131" s="1"/>
      <c r="DB2131" s="1"/>
      <c r="DC2131" s="1"/>
      <c r="DD2131" s="1"/>
      <c r="DE2131" s="1"/>
      <c r="DF2131" s="1"/>
      <c r="DG2131" s="1"/>
      <c r="DH2131" s="1"/>
      <c r="DI2131" s="1"/>
      <c r="DJ2131" s="1"/>
      <c r="DK2131" s="1"/>
      <c r="DL2131" s="1"/>
      <c r="DM2131" s="1"/>
      <c r="DN2131" s="1"/>
      <c r="DO2131" s="1"/>
      <c r="DP2131" s="1"/>
      <c r="DQ2131" s="1"/>
      <c r="DR2131" s="1"/>
      <c r="DS2131" s="1"/>
      <c r="DT2131" s="1"/>
      <c r="DU2131" s="1"/>
      <c r="DV2131" s="1"/>
      <c r="DW2131" s="1"/>
      <c r="DX2131" s="1"/>
      <c r="DY2131" s="1"/>
      <c r="DZ2131" s="1"/>
      <c r="EA2131" s="1"/>
      <c r="EB2131" s="1"/>
      <c r="EC2131" s="1"/>
      <c r="ED2131" s="1"/>
      <c r="EE2131" s="1"/>
      <c r="EF2131" s="1"/>
      <c r="EG2131" s="1"/>
      <c r="EH2131" s="1"/>
      <c r="EI2131" s="1"/>
      <c r="EJ2131" s="1"/>
      <c r="EK2131" s="1"/>
      <c r="EL2131" s="1"/>
      <c r="EM2131" s="1"/>
      <c r="EN2131" s="1"/>
      <c r="EO2131" s="1"/>
      <c r="EP2131" s="1"/>
      <c r="EQ2131" s="1"/>
      <c r="ER2131" s="1"/>
      <c r="ES2131" s="1"/>
      <c r="ET2131" s="1"/>
      <c r="EU2131" s="1"/>
      <c r="EV2131" s="1"/>
      <c r="EW2131" s="1"/>
      <c r="EX2131" s="1"/>
      <c r="EY2131" s="1"/>
      <c r="EZ2131" s="1"/>
      <c r="FA2131" s="1"/>
      <c r="FB2131" s="1"/>
      <c r="FC2131" s="1"/>
      <c r="FD2131" s="1"/>
      <c r="FE2131" s="1"/>
      <c r="FF2131" s="1"/>
      <c r="FG2131" s="1"/>
      <c r="FH2131" s="1"/>
      <c r="FI2131" s="1"/>
      <c r="FJ2131" s="1"/>
      <c r="FK2131" s="1"/>
      <c r="FL2131" s="1"/>
      <c r="FM2131" s="1"/>
      <c r="FN2131" s="1"/>
      <c r="FO2131" s="1"/>
      <c r="FP2131" s="1"/>
      <c r="FQ2131" s="1"/>
      <c r="FR2131" s="1"/>
      <c r="FS2131" s="1"/>
      <c r="FT2131" s="1"/>
      <c r="FU2131" s="1"/>
      <c r="FV2131" s="1"/>
      <c r="FW2131" s="1"/>
      <c r="FX2131" s="1"/>
      <c r="FY2131" s="1"/>
      <c r="FZ2131" s="1"/>
      <c r="GA2131" s="1"/>
      <c r="GB2131" s="1"/>
      <c r="GC2131" s="1"/>
      <c r="GD2131" s="1"/>
      <c r="GE2131" s="1"/>
      <c r="GF2131" s="1"/>
      <c r="GG2131" s="1"/>
      <c r="GH2131" s="1"/>
      <c r="GI2131" s="1"/>
      <c r="GJ2131" s="1"/>
      <c r="GK2131" s="1"/>
      <c r="GL2131" s="1"/>
      <c r="GM2131" s="1"/>
      <c r="GN2131" s="1"/>
      <c r="GO2131" s="1"/>
      <c r="GP2131" s="1"/>
      <c r="GQ2131" s="1"/>
      <c r="GR2131" s="1"/>
      <c r="GS2131" s="1"/>
      <c r="GT2131" s="1"/>
      <c r="GU2131" s="1"/>
      <c r="GV2131" s="1"/>
      <c r="GW2131" s="1"/>
      <c r="GX2131" s="1"/>
      <c r="GY2131" s="1"/>
      <c r="GZ2131" s="1"/>
      <c r="HA2131" s="1"/>
      <c r="HB2131" s="1"/>
      <c r="HC2131" s="1"/>
      <c r="HD2131" s="1"/>
      <c r="HE2131" s="1"/>
      <c r="HF2131" s="1"/>
      <c r="HG2131" s="1"/>
      <c r="HH2131" s="1"/>
      <c r="HI2131" s="1"/>
      <c r="HJ2131" s="1"/>
      <c r="HK2131" s="1"/>
      <c r="HL2131" s="1"/>
      <c r="HM2131" s="1"/>
      <c r="HN2131" s="1"/>
      <c r="HO2131" s="1"/>
      <c r="HP2131" s="1"/>
      <c r="HQ2131" s="1"/>
      <c r="HR2131" s="1"/>
      <c r="HS2131" s="1"/>
      <c r="HT2131" s="1"/>
      <c r="HU2131" s="1"/>
      <c r="HV2131" s="1"/>
      <c r="HW2131" s="1"/>
      <c r="HX2131" s="1"/>
      <c r="HY2131" s="1"/>
      <c r="HZ2131" s="1"/>
      <c r="IA2131" s="1"/>
      <c r="IB2131" s="1"/>
      <c r="IC2131" s="1"/>
      <c r="ID2131" s="1"/>
      <c r="IE2131" s="1"/>
      <c r="IF2131" s="1"/>
      <c r="IG2131" s="1"/>
      <c r="IH2131" s="1"/>
      <c r="II2131" s="1"/>
      <c r="IJ2131" s="1"/>
      <c r="IK2131" s="1"/>
      <c r="IL2131" s="1"/>
      <c r="IM2131" s="1"/>
      <c r="IN2131" s="1"/>
      <c r="IO2131" s="1"/>
      <c r="IP2131" s="1"/>
      <c r="IQ2131" s="1"/>
      <c r="IR2131" s="1"/>
      <c r="IS2131" s="1"/>
      <c r="IT2131" s="1"/>
      <c r="IU2131" s="1"/>
      <c r="IV2131" s="1"/>
      <c r="IW2131" s="1"/>
      <c r="IX2131" s="1"/>
      <c r="IY2131" s="1"/>
      <c r="IZ2131" s="1"/>
      <c r="JA2131" s="1"/>
      <c r="JB2131" s="1"/>
      <c r="JC2131" s="1"/>
      <c r="JD2131" s="1"/>
      <c r="JE2131" s="1"/>
      <c r="JF2131" s="1"/>
      <c r="JG2131" s="1"/>
      <c r="JH2131" s="1"/>
      <c r="JI2131" s="1"/>
      <c r="JJ2131" s="1"/>
      <c r="JK2131" s="1"/>
      <c r="JL2131" s="1"/>
      <c r="JM2131" s="1"/>
      <c r="JN2131" s="1"/>
      <c r="JO2131" s="1"/>
      <c r="JP2131" s="1"/>
      <c r="JQ2131" s="1"/>
      <c r="JR2131" s="1"/>
      <c r="JS2131" s="1"/>
      <c r="JT2131" s="1"/>
      <c r="JU2131" s="1"/>
      <c r="JV2131" s="1"/>
      <c r="JW2131" s="1"/>
      <c r="JX2131" s="1"/>
      <c r="JY2131" s="1"/>
      <c r="JZ2131" s="1"/>
      <c r="KA2131" s="1"/>
      <c r="KB2131" s="1"/>
      <c r="KC2131" s="1"/>
      <c r="KD2131" s="1"/>
      <c r="KE2131" s="1"/>
      <c r="KF2131" s="1"/>
      <c r="KG2131" s="1"/>
      <c r="KH2131" s="1"/>
      <c r="KI2131" s="1"/>
      <c r="KJ2131" s="1"/>
      <c r="KK2131" s="1"/>
      <c r="KL2131" s="1"/>
      <c r="KM2131" s="1"/>
      <c r="KN2131" s="1"/>
      <c r="KO2131" s="1"/>
      <c r="KP2131" s="1"/>
      <c r="KQ2131" s="1"/>
      <c r="KR2131" s="1"/>
      <c r="KS2131" s="1"/>
      <c r="KT2131" s="1"/>
      <c r="KU2131" s="1"/>
      <c r="KV2131" s="1"/>
      <c r="KW2131" s="1"/>
      <c r="KX2131" s="1"/>
      <c r="KY2131" s="1"/>
      <c r="KZ2131" s="1"/>
      <c r="LA2131" s="1"/>
      <c r="LB2131" s="1"/>
      <c r="LC2131" s="1"/>
      <c r="LD2131" s="1"/>
      <c r="LE2131" s="1"/>
      <c r="LF2131" s="1"/>
      <c r="LG2131" s="1"/>
      <c r="LH2131" s="1"/>
      <c r="LI2131" s="1"/>
      <c r="LJ2131" s="1"/>
      <c r="LK2131" s="1"/>
      <c r="LL2131" s="1"/>
      <c r="LM2131" s="1"/>
      <c r="LN2131" s="1"/>
      <c r="LO2131" s="1"/>
      <c r="LP2131" s="1"/>
      <c r="LQ2131" s="1"/>
      <c r="LR2131" s="1"/>
      <c r="LS2131" s="1"/>
      <c r="LT2131" s="1"/>
      <c r="LU2131" s="1"/>
      <c r="LV2131" s="1"/>
      <c r="LW2131" s="1"/>
      <c r="LX2131" s="1"/>
      <c r="LY2131" s="1"/>
      <c r="LZ2131" s="1"/>
      <c r="MA2131" s="1"/>
      <c r="MB2131" s="1"/>
      <c r="MC2131" s="1"/>
      <c r="MD2131" s="1"/>
      <c r="ME2131" s="1"/>
      <c r="MF2131" s="1"/>
      <c r="MG2131" s="1"/>
      <c r="MH2131" s="1"/>
      <c r="MI2131" s="1"/>
      <c r="MJ2131" s="1"/>
      <c r="MK2131" s="1"/>
      <c r="ML2131" s="1"/>
      <c r="MM2131" s="1"/>
      <c r="MN2131" s="1"/>
      <c r="MO2131" s="1"/>
      <c r="MP2131" s="1"/>
      <c r="MQ2131" s="1"/>
      <c r="MR2131" s="1"/>
      <c r="MS2131" s="1"/>
      <c r="MT2131" s="1"/>
      <c r="MU2131" s="1"/>
      <c r="MV2131" s="1"/>
      <c r="MW2131" s="1"/>
      <c r="MX2131" s="1"/>
      <c r="MY2131" s="1"/>
      <c r="MZ2131" s="1"/>
      <c r="NA2131" s="1"/>
      <c r="NB2131" s="1"/>
      <c r="NC2131" s="1"/>
      <c r="ND2131" s="1"/>
      <c r="NE2131" s="1"/>
      <c r="NF2131" s="1"/>
      <c r="NG2131" s="1"/>
      <c r="NH2131" s="1"/>
      <c r="NI2131" s="1"/>
      <c r="NJ2131" s="1"/>
      <c r="NK2131" s="1"/>
      <c r="NL2131" s="1"/>
      <c r="NM2131" s="1"/>
      <c r="NN2131" s="1"/>
      <c r="NO2131" s="1"/>
      <c r="NP2131" s="1"/>
      <c r="NQ2131" s="1"/>
      <c r="NR2131" s="1"/>
      <c r="NS2131" s="1"/>
      <c r="NT2131" s="1"/>
      <c r="NU2131" s="1"/>
      <c r="NV2131" s="1"/>
      <c r="NW2131" s="1"/>
      <c r="NX2131" s="1"/>
      <c r="NY2131" s="1"/>
      <c r="NZ2131" s="1"/>
      <c r="OA2131" s="1"/>
      <c r="OB2131" s="1"/>
      <c r="OC2131" s="1"/>
      <c r="OD2131" s="1"/>
      <c r="OE2131" s="1"/>
      <c r="OF2131" s="1"/>
      <c r="OG2131" s="1"/>
      <c r="OH2131" s="1"/>
      <c r="OI2131" s="1"/>
      <c r="OJ2131" s="1"/>
      <c r="OK2131" s="1"/>
      <c r="OL2131" s="1"/>
      <c r="OM2131" s="1"/>
      <c r="ON2131" s="1"/>
      <c r="OO2131" s="1"/>
      <c r="OP2131" s="1"/>
      <c r="OQ2131" s="1"/>
      <c r="OR2131" s="1"/>
      <c r="OS2131" s="1"/>
      <c r="OT2131" s="1"/>
      <c r="OU2131" s="1"/>
      <c r="OV2131" s="1"/>
      <c r="OW2131" s="1"/>
      <c r="OX2131" s="1"/>
      <c r="OY2131" s="1"/>
      <c r="OZ2131" s="1"/>
      <c r="PA2131" s="1"/>
      <c r="PB2131" s="1"/>
      <c r="PC2131" s="1"/>
      <c r="PD2131" s="1"/>
      <c r="PE2131" s="1"/>
      <c r="PF2131" s="1"/>
      <c r="PG2131" s="1"/>
      <c r="PH2131" s="1"/>
      <c r="PI2131" s="1"/>
      <c r="PJ2131" s="1"/>
      <c r="PK2131" s="1"/>
      <c r="PL2131" s="1"/>
      <c r="PM2131" s="1"/>
      <c r="PN2131" s="1"/>
      <c r="PO2131" s="1"/>
      <c r="PP2131" s="1"/>
      <c r="PQ2131" s="1"/>
      <c r="PR2131" s="1"/>
      <c r="PS2131" s="1"/>
      <c r="PT2131" s="1"/>
      <c r="PU2131" s="1"/>
      <c r="PV2131" s="1"/>
      <c r="PW2131" s="1"/>
      <c r="PX2131" s="1"/>
      <c r="PY2131" s="1"/>
      <c r="PZ2131" s="1"/>
      <c r="QA2131" s="1"/>
      <c r="QB2131" s="1"/>
      <c r="QC2131" s="1"/>
      <c r="QD2131" s="1"/>
      <c r="QE2131" s="1"/>
      <c r="QF2131" s="1"/>
      <c r="QG2131" s="1"/>
      <c r="QH2131" s="1"/>
      <c r="QI2131" s="1"/>
      <c r="QJ2131" s="1"/>
      <c r="QK2131" s="1"/>
      <c r="QL2131" s="1"/>
      <c r="QM2131" s="1"/>
      <c r="QN2131" s="1"/>
      <c r="QO2131" s="1"/>
      <c r="QP2131" s="1"/>
      <c r="QQ2131" s="1"/>
      <c r="QR2131" s="1"/>
      <c r="QS2131" s="1"/>
      <c r="QT2131" s="1"/>
      <c r="QU2131" s="1"/>
      <c r="QV2131" s="1"/>
      <c r="QW2131" s="1"/>
      <c r="QX2131" s="1"/>
      <c r="QY2131" s="1"/>
      <c r="QZ2131" s="1"/>
      <c r="RA2131" s="1"/>
      <c r="RB2131" s="1"/>
      <c r="RC2131" s="1"/>
      <c r="RD2131" s="1"/>
      <c r="RE2131" s="1"/>
      <c r="RF2131" s="1"/>
      <c r="RG2131" s="1"/>
      <c r="RH2131" s="1"/>
      <c r="RI2131" s="1"/>
      <c r="RJ2131" s="1"/>
      <c r="RK2131" s="1"/>
      <c r="RL2131" s="1"/>
      <c r="RM2131" s="1"/>
      <c r="RN2131" s="1"/>
      <c r="RO2131" s="1"/>
      <c r="RP2131" s="1"/>
      <c r="RQ2131" s="1"/>
      <c r="RR2131" s="1"/>
      <c r="RS2131" s="1"/>
      <c r="RT2131" s="1"/>
      <c r="RU2131" s="1"/>
      <c r="RV2131" s="1"/>
      <c r="RW2131" s="1"/>
      <c r="RX2131" s="1"/>
      <c r="RY2131" s="1"/>
      <c r="RZ2131" s="1"/>
      <c r="SA2131" s="1"/>
      <c r="SB2131" s="1"/>
      <c r="SC2131" s="1"/>
      <c r="SD2131" s="1"/>
      <c r="SE2131" s="1"/>
      <c r="SF2131" s="1"/>
      <c r="SG2131" s="1"/>
      <c r="SH2131" s="1"/>
      <c r="SI2131" s="1"/>
      <c r="SJ2131" s="1"/>
      <c r="SK2131" s="1"/>
      <c r="SL2131" s="1"/>
      <c r="SM2131" s="1"/>
      <c r="SN2131" s="1"/>
      <c r="SO2131" s="1"/>
      <c r="SP2131" s="1"/>
      <c r="SQ2131" s="1"/>
      <c r="SR2131" s="1"/>
      <c r="SS2131" s="1"/>
      <c r="ST2131" s="1"/>
      <c r="SU2131" s="1"/>
      <c r="SV2131" s="1"/>
      <c r="SW2131" s="1"/>
      <c r="SX2131" s="1"/>
      <c r="SY2131" s="1"/>
      <c r="SZ2131" s="1"/>
      <c r="TA2131" s="1"/>
      <c r="TB2131" s="1"/>
      <c r="TC2131" s="1"/>
      <c r="TD2131" s="1"/>
      <c r="TE2131" s="1"/>
      <c r="TF2131" s="1"/>
      <c r="TG2131" s="1"/>
      <c r="TH2131" s="1"/>
      <c r="TI2131" s="1"/>
      <c r="TJ2131" s="1"/>
      <c r="TK2131" s="1"/>
      <c r="TL2131" s="1"/>
      <c r="TM2131" s="1"/>
      <c r="TN2131" s="1"/>
      <c r="TO2131" s="1"/>
      <c r="TP2131" s="1"/>
      <c r="TQ2131" s="1"/>
      <c r="TR2131" s="1"/>
      <c r="TS2131" s="1"/>
      <c r="TT2131" s="1"/>
      <c r="TU2131" s="1"/>
      <c r="TV2131" s="1"/>
      <c r="TW2131" s="1"/>
      <c r="TX2131" s="1"/>
      <c r="TY2131" s="1"/>
      <c r="TZ2131" s="1"/>
      <c r="UA2131" s="1"/>
      <c r="UB2131" s="1"/>
      <c r="UC2131" s="1"/>
      <c r="UD2131" s="1"/>
      <c r="UE2131" s="1"/>
      <c r="UF2131" s="1"/>
      <c r="UG2131" s="1"/>
      <c r="UH2131" s="1"/>
      <c r="UI2131" s="1"/>
      <c r="UJ2131" s="1"/>
      <c r="UK2131" s="1"/>
      <c r="UL2131" s="1"/>
      <c r="UM2131" s="1"/>
      <c r="UN2131" s="1"/>
      <c r="UO2131" s="1"/>
      <c r="UP2131" s="1"/>
      <c r="UQ2131" s="1"/>
      <c r="UR2131" s="1"/>
      <c r="US2131" s="1"/>
      <c r="UT2131" s="1"/>
      <c r="UU2131" s="1"/>
      <c r="UV2131" s="1"/>
      <c r="UW2131" s="1"/>
      <c r="UX2131" s="1"/>
      <c r="UY2131" s="1"/>
      <c r="UZ2131" s="1"/>
      <c r="VA2131" s="1"/>
      <c r="VB2131" s="1"/>
      <c r="VC2131" s="1"/>
      <c r="VD2131" s="1"/>
      <c r="VE2131" s="1"/>
      <c r="VF2131" s="1"/>
      <c r="VG2131" s="1"/>
      <c r="VH2131" s="1"/>
      <c r="VI2131" s="1"/>
      <c r="VJ2131" s="1"/>
      <c r="VK2131" s="1"/>
      <c r="VL2131" s="1"/>
      <c r="VM2131" s="1"/>
      <c r="VN2131" s="1"/>
      <c r="VO2131" s="1"/>
      <c r="VP2131" s="1"/>
      <c r="VQ2131" s="1"/>
      <c r="VR2131" s="1"/>
      <c r="VS2131" s="1"/>
      <c r="VT2131" s="1"/>
      <c r="VU2131" s="1"/>
      <c r="VV2131" s="1"/>
      <c r="VW2131" s="1"/>
      <c r="VX2131" s="1"/>
      <c r="VY2131" s="1"/>
      <c r="VZ2131" s="1"/>
      <c r="WA2131" s="1"/>
      <c r="WB2131" s="1"/>
      <c r="WC2131" s="1"/>
      <c r="WD2131" s="1"/>
      <c r="WE2131" s="1"/>
      <c r="WF2131" s="1"/>
      <c r="WG2131" s="1"/>
      <c r="WH2131" s="1"/>
      <c r="WI2131" s="1"/>
      <c r="WJ2131" s="1"/>
      <c r="WK2131" s="1"/>
      <c r="WL2131" s="1"/>
      <c r="WM2131" s="1"/>
      <c r="WN2131" s="1"/>
      <c r="WO2131" s="1"/>
      <c r="WP2131" s="1"/>
      <c r="WQ2131" s="1"/>
      <c r="WR2131" s="1"/>
      <c r="WS2131" s="1"/>
      <c r="WT2131" s="1"/>
      <c r="WU2131" s="1"/>
      <c r="WV2131" s="1"/>
      <c r="WW2131" s="1"/>
      <c r="WX2131" s="1"/>
      <c r="WY2131" s="1"/>
      <c r="WZ2131" s="1"/>
      <c r="XA2131" s="1"/>
      <c r="XB2131" s="1"/>
      <c r="XC2131" s="1"/>
      <c r="XD2131" s="1"/>
      <c r="XE2131" s="1"/>
      <c r="XF2131" s="1"/>
      <c r="XG2131" s="1"/>
      <c r="XH2131" s="1"/>
      <c r="XI2131" s="1"/>
      <c r="XJ2131" s="1"/>
      <c r="XK2131" s="1"/>
      <c r="XL2131" s="1"/>
      <c r="XM2131" s="1"/>
      <c r="XN2131" s="1"/>
      <c r="XO2131" s="1"/>
      <c r="XP2131" s="1"/>
      <c r="XQ2131" s="1"/>
      <c r="XR2131" s="1"/>
      <c r="XS2131" s="1"/>
      <c r="XT2131" s="1"/>
      <c r="XU2131" s="1"/>
      <c r="XV2131" s="1"/>
      <c r="XW2131" s="1"/>
      <c r="XX2131" s="1"/>
      <c r="XY2131" s="1"/>
      <c r="XZ2131" s="1"/>
      <c r="YA2131" s="1"/>
      <c r="YB2131" s="1"/>
      <c r="YC2131" s="1"/>
      <c r="YD2131" s="1"/>
      <c r="YE2131" s="1"/>
      <c r="YF2131" s="1"/>
      <c r="YG2131" s="1"/>
      <c r="YH2131" s="1"/>
      <c r="YI2131" s="1"/>
      <c r="YJ2131" s="1"/>
      <c r="YK2131" s="1"/>
      <c r="YL2131" s="1"/>
      <c r="YM2131" s="1"/>
      <c r="YN2131" s="1"/>
      <c r="YO2131" s="1"/>
      <c r="YP2131" s="1"/>
      <c r="YQ2131" s="1"/>
      <c r="YR2131" s="1"/>
      <c r="YS2131" s="1"/>
      <c r="YT2131" s="1"/>
      <c r="YU2131" s="1"/>
      <c r="YV2131" s="1"/>
      <c r="YW2131" s="1"/>
      <c r="YX2131" s="1"/>
      <c r="YY2131" s="1"/>
      <c r="YZ2131" s="1"/>
      <c r="ZA2131" s="1"/>
      <c r="ZB2131" s="1"/>
      <c r="ZC2131" s="1"/>
      <c r="ZD2131" s="1"/>
      <c r="ZE2131" s="1"/>
      <c r="ZF2131" s="1"/>
      <c r="ZG2131" s="1"/>
      <c r="ZH2131" s="1"/>
      <c r="ZI2131" s="1"/>
      <c r="ZJ2131" s="1"/>
      <c r="ZK2131" s="1"/>
      <c r="ZL2131" s="1"/>
      <c r="ZM2131" s="1"/>
      <c r="ZN2131" s="1"/>
      <c r="ZO2131" s="1"/>
      <c r="ZP2131" s="1"/>
      <c r="ZQ2131" s="1"/>
      <c r="ZR2131" s="1"/>
      <c r="ZS2131" s="1"/>
      <c r="ZT2131" s="1"/>
      <c r="ZU2131" s="1"/>
      <c r="ZV2131" s="1"/>
      <c r="ZW2131" s="1"/>
      <c r="ZX2131" s="1"/>
      <c r="ZY2131" s="1"/>
      <c r="ZZ2131" s="1"/>
      <c r="AAA2131" s="1"/>
      <c r="AAB2131" s="1"/>
      <c r="AAC2131" s="1"/>
      <c r="AAD2131" s="1"/>
      <c r="AAE2131" s="1"/>
      <c r="AAF2131" s="1"/>
      <c r="AAG2131" s="1"/>
      <c r="AAH2131" s="1"/>
      <c r="AAI2131" s="1"/>
      <c r="AAJ2131" s="1"/>
      <c r="AAK2131" s="1"/>
      <c r="AAL2131" s="1"/>
      <c r="AAM2131" s="1"/>
      <c r="AAN2131" s="1"/>
      <c r="AAO2131" s="1"/>
      <c r="AAP2131" s="1"/>
      <c r="AAQ2131" s="1"/>
      <c r="AAR2131" s="1"/>
      <c r="AAS2131" s="1"/>
      <c r="AAT2131" s="1"/>
      <c r="AAU2131" s="1"/>
      <c r="AAV2131" s="1"/>
      <c r="AAW2131" s="1"/>
      <c r="AAX2131" s="1"/>
      <c r="AAY2131" s="1"/>
      <c r="AAZ2131" s="1"/>
      <c r="ABA2131" s="1"/>
      <c r="ABB2131" s="1"/>
      <c r="ABC2131" s="1"/>
      <c r="ABD2131" s="1"/>
      <c r="ABE2131" s="1"/>
      <c r="ABF2131" s="1"/>
      <c r="ABG2131" s="1"/>
      <c r="ABH2131" s="1"/>
      <c r="ABI2131" s="1"/>
      <c r="ABJ2131" s="1"/>
      <c r="ABK2131" s="1"/>
      <c r="ABL2131" s="1"/>
      <c r="ABM2131" s="1"/>
      <c r="ABN2131" s="1"/>
      <c r="ABO2131" s="1"/>
      <c r="ABP2131" s="1"/>
      <c r="ABQ2131" s="1"/>
      <c r="ABR2131" s="1"/>
      <c r="ABS2131" s="1"/>
      <c r="ABT2131" s="1"/>
      <c r="ABU2131" s="1"/>
      <c r="ABV2131" s="1"/>
      <c r="ABW2131" s="1"/>
      <c r="ABX2131" s="1"/>
      <c r="ABY2131" s="1"/>
      <c r="ABZ2131" s="1"/>
      <c r="ACA2131" s="1"/>
      <c r="ACB2131" s="1"/>
      <c r="ACC2131" s="1"/>
      <c r="ACD2131" s="1"/>
      <c r="ACE2131" s="1"/>
      <c r="ACF2131" s="1"/>
      <c r="ACG2131" s="1"/>
      <c r="ACH2131" s="1"/>
      <c r="ACI2131" s="1"/>
      <c r="ACJ2131" s="1"/>
      <c r="ACK2131" s="1"/>
      <c r="ACL2131" s="1"/>
      <c r="ACM2131" s="1"/>
      <c r="ACN2131" s="1"/>
      <c r="ACO2131" s="1"/>
      <c r="ACP2131" s="1"/>
      <c r="ACQ2131" s="1"/>
      <c r="ACR2131" s="1"/>
      <c r="ACS2131" s="1"/>
      <c r="ACT2131" s="1"/>
      <c r="ACU2131" s="1"/>
      <c r="ACV2131" s="1"/>
      <c r="ACW2131" s="1"/>
      <c r="ACX2131" s="1"/>
      <c r="ACY2131" s="1"/>
      <c r="ACZ2131" s="1"/>
      <c r="ADA2131" s="1"/>
      <c r="ADB2131" s="1"/>
      <c r="ADC2131" s="1"/>
      <c r="ADD2131" s="1"/>
      <c r="ADE2131" s="1"/>
      <c r="ADF2131" s="1"/>
      <c r="ADG2131" s="1"/>
      <c r="ADH2131" s="1"/>
      <c r="ADI2131" s="1"/>
      <c r="ADJ2131" s="1"/>
      <c r="ADK2131" s="1"/>
      <c r="ADL2131" s="1"/>
      <c r="ADM2131" s="1"/>
      <c r="ADN2131" s="1"/>
      <c r="ADO2131" s="1"/>
      <c r="ADP2131" s="1"/>
      <c r="ADQ2131" s="1"/>
      <c r="ADR2131" s="1"/>
      <c r="ADS2131" s="1"/>
      <c r="ADT2131" s="1"/>
      <c r="ADU2131" s="1"/>
      <c r="ADV2131" s="1"/>
      <c r="ADW2131" s="1"/>
      <c r="ADX2131" s="1"/>
      <c r="ADY2131" s="1"/>
      <c r="ADZ2131" s="1"/>
      <c r="AEA2131" s="1"/>
      <c r="AEB2131" s="1"/>
      <c r="AEC2131" s="1"/>
      <c r="AED2131" s="1"/>
      <c r="AEE2131" s="1"/>
      <c r="AEF2131" s="1"/>
      <c r="AEG2131" s="1"/>
      <c r="AEH2131" s="1"/>
      <c r="AEI2131" s="1"/>
      <c r="AEJ2131" s="1"/>
      <c r="AEK2131" s="1"/>
      <c r="AEL2131" s="1"/>
      <c r="AEM2131" s="1"/>
      <c r="AEN2131" s="1"/>
      <c r="AEO2131" s="1"/>
      <c r="AEP2131" s="1"/>
      <c r="AEQ2131" s="1"/>
      <c r="AER2131" s="1"/>
      <c r="AES2131" s="1"/>
      <c r="AET2131" s="1"/>
      <c r="AEU2131" s="1"/>
      <c r="AEV2131" s="1"/>
      <c r="AEW2131" s="1"/>
      <c r="AEX2131" s="1"/>
      <c r="AEY2131" s="1"/>
      <c r="AEZ2131" s="1"/>
      <c r="AFA2131" s="1"/>
      <c r="AFB2131" s="1"/>
      <c r="AFC2131" s="1"/>
      <c r="AFD2131" s="1"/>
      <c r="AFE2131" s="1"/>
      <c r="AFF2131" s="1"/>
      <c r="AFG2131" s="1"/>
      <c r="AFH2131" s="1"/>
      <c r="AFI2131" s="1"/>
      <c r="AFJ2131" s="1"/>
      <c r="AFK2131" s="1"/>
      <c r="AFL2131" s="1"/>
      <c r="AFM2131" s="1"/>
      <c r="AFN2131" s="1"/>
      <c r="AFO2131" s="1"/>
      <c r="AFP2131" s="1"/>
      <c r="AFQ2131" s="1"/>
      <c r="AFR2131" s="1"/>
      <c r="AFS2131" s="1"/>
      <c r="AFT2131" s="1"/>
      <c r="AFU2131" s="1"/>
      <c r="AFV2131" s="1"/>
      <c r="AFW2131" s="1"/>
      <c r="AFX2131" s="1"/>
      <c r="AFY2131" s="1"/>
      <c r="AFZ2131" s="1"/>
      <c r="AGA2131" s="1"/>
      <c r="AGB2131" s="1"/>
      <c r="AGC2131" s="1"/>
      <c r="AGD2131" s="1"/>
      <c r="AGE2131" s="1"/>
      <c r="AGF2131" s="1"/>
      <c r="AGG2131" s="1"/>
      <c r="AGH2131" s="1"/>
      <c r="AGI2131" s="1"/>
      <c r="AGJ2131" s="1"/>
      <c r="AGK2131" s="1"/>
      <c r="AGL2131" s="1"/>
      <c r="AGM2131" s="1"/>
      <c r="AGN2131" s="1"/>
      <c r="AGO2131" s="1"/>
      <c r="AGP2131" s="1"/>
      <c r="AGQ2131" s="1"/>
      <c r="AGR2131" s="1"/>
      <c r="AGS2131" s="1"/>
      <c r="AGT2131" s="1"/>
      <c r="AGU2131" s="1"/>
      <c r="AGV2131" s="1"/>
      <c r="AGW2131" s="1"/>
      <c r="AGX2131" s="1"/>
      <c r="AGY2131" s="1"/>
      <c r="AGZ2131" s="1"/>
      <c r="AHA2131" s="1"/>
      <c r="AHB2131" s="1"/>
      <c r="AHC2131" s="1"/>
      <c r="AHD2131" s="1"/>
      <c r="AHE2131" s="1"/>
      <c r="AHF2131" s="1"/>
      <c r="AHG2131" s="1"/>
      <c r="AHH2131" s="1"/>
      <c r="AHI2131" s="1"/>
      <c r="AHJ2131" s="1"/>
      <c r="AHK2131" s="1"/>
      <c r="AHL2131" s="1"/>
      <c r="AHM2131" s="1"/>
      <c r="AHN2131" s="1"/>
      <c r="AHO2131" s="1"/>
      <c r="AHP2131" s="1"/>
      <c r="AHQ2131" s="1"/>
      <c r="AHR2131" s="1"/>
      <c r="AHS2131" s="1"/>
      <c r="AHT2131" s="1"/>
      <c r="AHU2131" s="1"/>
      <c r="AHV2131" s="1"/>
      <c r="AHW2131" s="1"/>
      <c r="AHX2131" s="1"/>
      <c r="AHY2131" s="1"/>
      <c r="AHZ2131" s="1"/>
      <c r="AIA2131" s="1"/>
      <c r="AIB2131" s="1"/>
      <c r="AIC2131" s="1"/>
      <c r="AID2131" s="1"/>
      <c r="AIE2131" s="1"/>
      <c r="AIF2131" s="1"/>
      <c r="AIG2131" s="1"/>
      <c r="AIH2131" s="1"/>
      <c r="AII2131" s="1"/>
      <c r="AIJ2131" s="1"/>
      <c r="AIK2131" s="1"/>
      <c r="AIL2131" s="1"/>
      <c r="AIM2131" s="1"/>
      <c r="AIN2131" s="1"/>
      <c r="AIO2131" s="1"/>
      <c r="AIP2131" s="1"/>
      <c r="AIQ2131" s="1"/>
      <c r="AIR2131" s="1"/>
      <c r="AIS2131" s="1"/>
      <c r="AIT2131" s="1"/>
      <c r="AIU2131" s="1"/>
      <c r="AIV2131" s="1"/>
      <c r="AIW2131" s="1"/>
      <c r="AIX2131" s="1"/>
      <c r="AIY2131" s="1"/>
      <c r="AIZ2131" s="1"/>
      <c r="AJA2131" s="1"/>
      <c r="AJB2131" s="1"/>
      <c r="AJC2131" s="1"/>
      <c r="AJD2131" s="1"/>
      <c r="AJE2131" s="1"/>
      <c r="AJF2131" s="1"/>
      <c r="AJG2131" s="1"/>
      <c r="AJH2131" s="1"/>
      <c r="AJI2131" s="1"/>
      <c r="AJJ2131" s="1"/>
      <c r="AJK2131" s="1"/>
      <c r="AJL2131" s="1"/>
      <c r="AJM2131" s="1"/>
      <c r="AJN2131" s="1"/>
      <c r="AJO2131" s="1"/>
      <c r="AJP2131" s="1"/>
      <c r="AJQ2131" s="1"/>
      <c r="AJR2131" s="1"/>
      <c r="AJS2131" s="1"/>
      <c r="AJT2131" s="1"/>
      <c r="AJU2131" s="1"/>
      <c r="AJV2131" s="1"/>
      <c r="AJW2131" s="1"/>
      <c r="AJX2131" s="1"/>
      <c r="AJY2131" s="1"/>
      <c r="AJZ2131" s="1"/>
      <c r="AKA2131" s="1"/>
      <c r="AKB2131" s="1"/>
      <c r="AKC2131" s="1"/>
      <c r="AKD2131" s="1"/>
      <c r="AKE2131" s="1"/>
      <c r="AKF2131" s="1"/>
      <c r="AKG2131" s="1"/>
      <c r="AKH2131" s="1"/>
      <c r="AKI2131" s="1"/>
      <c r="AKJ2131" s="1"/>
      <c r="AKK2131" s="1"/>
      <c r="AKL2131" s="1"/>
      <c r="AKM2131" s="1"/>
      <c r="AKN2131" s="1"/>
      <c r="AKO2131" s="1"/>
      <c r="AKP2131" s="1"/>
      <c r="AKQ2131" s="1"/>
      <c r="AKR2131" s="1"/>
      <c r="AKS2131" s="1"/>
      <c r="AKT2131" s="1"/>
      <c r="AKU2131" s="1"/>
      <c r="AKV2131" s="1"/>
      <c r="AKW2131" s="1"/>
      <c r="AKX2131" s="1"/>
      <c r="AKY2131" s="1"/>
      <c r="AKZ2131" s="1"/>
      <c r="ALA2131" s="1"/>
      <c r="ALB2131" s="1"/>
      <c r="ALC2131" s="1"/>
      <c r="ALD2131" s="1"/>
      <c r="ALE2131" s="1"/>
      <c r="ALF2131" s="1"/>
      <c r="ALG2131" s="1"/>
      <c r="ALH2131" s="1"/>
      <c r="ALI2131" s="1"/>
      <c r="ALJ2131" s="1"/>
      <c r="ALK2131" s="1"/>
      <c r="ALL2131" s="1"/>
      <c r="ALM2131" s="1"/>
      <c r="ALN2131" s="1"/>
      <c r="ALO2131" s="1"/>
      <c r="ALP2131" s="1"/>
      <c r="ALQ2131" s="1"/>
      <c r="ALR2131" s="1"/>
      <c r="ALS2131" s="1"/>
      <c r="ALT2131" s="1"/>
      <c r="ALU2131" s="1"/>
      <c r="ALV2131" s="1"/>
      <c r="ALW2131" s="1"/>
      <c r="ALX2131" s="1"/>
      <c r="ALY2131" s="1"/>
      <c r="ALZ2131" s="1"/>
      <c r="AMA2131" s="1"/>
      <c r="AMB2131" s="1"/>
      <c r="AMC2131" s="1"/>
      <c r="AMD2131" s="1"/>
      <c r="AME2131" s="1"/>
      <c r="AMF2131" s="1"/>
      <c r="AMG2131" s="1"/>
      <c r="AMH2131" s="1"/>
      <c r="AMI2131" s="1"/>
      <c r="AMJ2131" s="1"/>
      <c r="AMK2131" s="1"/>
      <c r="AML2131" s="1"/>
      <c r="AMM2131" s="1"/>
      <c r="AMN2131" s="1"/>
      <c r="AMO2131" s="1"/>
      <c r="AMP2131" s="1"/>
      <c r="AMQ2131" s="1"/>
      <c r="AMR2131" s="1"/>
      <c r="AMS2131" s="1"/>
      <c r="AMT2131" s="1"/>
      <c r="AMU2131" s="1"/>
      <c r="AMV2131" s="1"/>
      <c r="AMW2131" s="1"/>
      <c r="AMX2131" s="1"/>
      <c r="AMY2131" s="1"/>
      <c r="AMZ2131" s="1"/>
      <c r="ANA2131" s="1"/>
      <c r="ANB2131" s="1"/>
      <c r="ANC2131" s="1"/>
      <c r="AND2131" s="1"/>
      <c r="ANE2131" s="1"/>
      <c r="ANF2131" s="1"/>
      <c r="ANG2131" s="1"/>
      <c r="ANH2131" s="1"/>
      <c r="ANI2131" s="1"/>
      <c r="ANJ2131" s="1"/>
      <c r="ANK2131" s="1"/>
      <c r="ANL2131" s="1"/>
      <c r="ANM2131" s="1"/>
      <c r="ANN2131" s="1"/>
      <c r="ANO2131" s="1"/>
      <c r="ANP2131" s="1"/>
      <c r="ANQ2131" s="1"/>
      <c r="ANR2131" s="1"/>
      <c r="ANS2131" s="1"/>
      <c r="ANT2131" s="1"/>
      <c r="ANU2131" s="1"/>
      <c r="ANV2131" s="1"/>
      <c r="ANW2131" s="1"/>
      <c r="ANX2131" s="1"/>
      <c r="ANY2131" s="1"/>
      <c r="ANZ2131" s="1"/>
      <c r="AOA2131" s="1"/>
      <c r="AOB2131" s="1"/>
      <c r="AOC2131" s="1"/>
      <c r="AOD2131" s="1"/>
      <c r="AOE2131" s="1"/>
      <c r="AOF2131" s="1"/>
      <c r="AOG2131" s="1"/>
      <c r="AOH2131" s="1"/>
      <c r="AOI2131" s="1"/>
      <c r="AOJ2131" s="1"/>
      <c r="AOK2131" s="1"/>
      <c r="AOL2131" s="1"/>
      <c r="AOM2131" s="1"/>
      <c r="AON2131" s="1"/>
      <c r="AOO2131" s="1"/>
      <c r="AOP2131" s="1"/>
      <c r="AOQ2131" s="1"/>
      <c r="AOR2131" s="1"/>
      <c r="AOS2131" s="1"/>
      <c r="AOT2131" s="1"/>
      <c r="AOU2131" s="1"/>
      <c r="AOV2131" s="1"/>
      <c r="AOW2131" s="1"/>
      <c r="AOX2131" s="1"/>
      <c r="AOY2131" s="1"/>
      <c r="AOZ2131" s="1"/>
      <c r="APA2131" s="1"/>
      <c r="APB2131" s="1"/>
      <c r="APC2131" s="1"/>
      <c r="APD2131" s="1"/>
      <c r="APE2131" s="1"/>
      <c r="APF2131" s="1"/>
      <c r="APG2131" s="1"/>
      <c r="APH2131" s="1"/>
      <c r="API2131" s="1"/>
      <c r="APJ2131" s="1"/>
      <c r="APK2131" s="1"/>
      <c r="APL2131" s="1"/>
      <c r="APM2131" s="1"/>
      <c r="APN2131" s="1"/>
      <c r="APO2131" s="1"/>
      <c r="APP2131" s="1"/>
      <c r="APQ2131" s="1"/>
      <c r="APR2131" s="1"/>
      <c r="APS2131" s="1"/>
      <c r="APT2131" s="1"/>
      <c r="APU2131" s="1"/>
      <c r="APV2131" s="1"/>
      <c r="APW2131" s="1"/>
      <c r="APX2131" s="1"/>
      <c r="APY2131" s="1"/>
      <c r="APZ2131" s="1"/>
      <c r="AQA2131" s="1"/>
      <c r="AQB2131" s="1"/>
      <c r="AQC2131" s="1"/>
      <c r="AQD2131" s="1"/>
      <c r="AQE2131" s="1"/>
      <c r="AQF2131" s="1"/>
      <c r="AQG2131" s="1"/>
      <c r="AQH2131" s="1"/>
      <c r="AQI2131" s="1"/>
      <c r="AQJ2131" s="1"/>
      <c r="AQK2131" s="1"/>
      <c r="AQL2131" s="1"/>
      <c r="AQM2131" s="1"/>
      <c r="AQN2131" s="1"/>
      <c r="AQO2131" s="1"/>
      <c r="AQP2131" s="1"/>
      <c r="AQQ2131" s="1"/>
      <c r="AQR2131" s="1"/>
      <c r="AQS2131" s="1"/>
      <c r="AQT2131" s="1"/>
      <c r="AQU2131" s="1"/>
      <c r="AQV2131" s="1"/>
      <c r="AQW2131" s="1"/>
      <c r="AQX2131" s="1"/>
      <c r="AQY2131" s="1"/>
      <c r="AQZ2131" s="1"/>
      <c r="ARA2131" s="1"/>
      <c r="ARB2131" s="1"/>
      <c r="ARC2131" s="1"/>
      <c r="ARD2131" s="1"/>
      <c r="ARE2131" s="1"/>
      <c r="ARF2131" s="1"/>
      <c r="ARG2131" s="1"/>
      <c r="ARH2131" s="1"/>
      <c r="ARI2131" s="1"/>
      <c r="ARJ2131" s="1"/>
      <c r="ARK2131" s="1"/>
      <c r="ARL2131" s="1"/>
      <c r="ARM2131" s="1"/>
      <c r="ARN2131" s="1"/>
      <c r="ARO2131" s="1"/>
      <c r="ARP2131" s="1"/>
      <c r="ARQ2131" s="1"/>
      <c r="ARR2131" s="1"/>
      <c r="ARS2131" s="1"/>
      <c r="ART2131" s="1"/>
      <c r="ARU2131" s="1"/>
      <c r="ARV2131" s="1"/>
      <c r="ARW2131" s="1"/>
      <c r="ARX2131" s="1"/>
      <c r="ARY2131" s="1"/>
      <c r="ARZ2131" s="1"/>
      <c r="ASA2131" s="1"/>
      <c r="ASB2131" s="1"/>
      <c r="ASC2131" s="1"/>
      <c r="ASD2131" s="1"/>
      <c r="ASE2131" s="1"/>
      <c r="ASF2131" s="1"/>
      <c r="ASG2131" s="1"/>
      <c r="ASH2131" s="1"/>
      <c r="ASI2131" s="1"/>
      <c r="ASJ2131" s="1"/>
      <c r="ASK2131" s="1"/>
      <c r="ASL2131" s="1"/>
      <c r="ASM2131" s="1"/>
      <c r="ASN2131" s="1"/>
      <c r="ASO2131" s="1"/>
      <c r="ASP2131" s="1"/>
      <c r="ASQ2131" s="1"/>
      <c r="ASR2131" s="1"/>
      <c r="ASS2131" s="1"/>
      <c r="AST2131" s="1"/>
      <c r="ASU2131" s="1"/>
      <c r="ASV2131" s="1"/>
      <c r="ASW2131" s="1"/>
      <c r="ASX2131" s="1"/>
      <c r="ASY2131" s="1"/>
      <c r="ASZ2131" s="1"/>
      <c r="ATA2131" s="1"/>
      <c r="ATB2131" s="1"/>
      <c r="ATC2131" s="1"/>
      <c r="ATD2131" s="1"/>
      <c r="ATE2131" s="1"/>
      <c r="ATF2131" s="1"/>
      <c r="ATG2131" s="1"/>
      <c r="ATH2131" s="1"/>
      <c r="ATI2131" s="1"/>
      <c r="ATJ2131" s="1"/>
      <c r="ATK2131" s="1"/>
      <c r="ATL2131" s="1"/>
      <c r="ATM2131" s="1"/>
      <c r="ATN2131" s="1"/>
      <c r="ATO2131" s="1"/>
      <c r="ATP2131" s="1"/>
      <c r="ATQ2131" s="1"/>
      <c r="ATR2131" s="1"/>
      <c r="ATS2131" s="1"/>
      <c r="ATT2131" s="1"/>
      <c r="ATU2131" s="1"/>
      <c r="ATV2131" s="1"/>
      <c r="ATW2131" s="1"/>
      <c r="ATX2131" s="1"/>
      <c r="ATY2131" s="1"/>
      <c r="ATZ2131" s="1"/>
      <c r="AUA2131" s="1"/>
      <c r="AUB2131" s="1"/>
      <c r="AUC2131" s="1"/>
      <c r="AUD2131" s="1"/>
      <c r="AUE2131" s="1"/>
      <c r="AUF2131" s="1"/>
      <c r="AUG2131" s="1"/>
      <c r="AUH2131" s="1"/>
      <c r="AUI2131" s="1"/>
      <c r="AUJ2131" s="1"/>
      <c r="AUK2131" s="1"/>
      <c r="AUL2131" s="1"/>
      <c r="AUM2131" s="1"/>
      <c r="AUN2131" s="1"/>
      <c r="AUO2131" s="1"/>
      <c r="AUP2131" s="1"/>
      <c r="AUQ2131" s="1"/>
      <c r="AUR2131" s="1"/>
      <c r="AUS2131" s="1"/>
      <c r="AUT2131" s="1"/>
      <c r="AUU2131" s="1"/>
      <c r="AUV2131" s="1"/>
      <c r="AUW2131" s="1"/>
      <c r="AUX2131" s="1"/>
      <c r="AUY2131" s="1"/>
      <c r="AUZ2131" s="1"/>
      <c r="AVA2131" s="1"/>
      <c r="AVB2131" s="1"/>
      <c r="AVC2131" s="1"/>
      <c r="AVD2131" s="1"/>
      <c r="AVE2131" s="1"/>
      <c r="AVF2131" s="1"/>
      <c r="AVG2131" s="1"/>
      <c r="AVH2131" s="1"/>
      <c r="AVI2131" s="1"/>
      <c r="AVJ2131" s="1"/>
      <c r="AVK2131" s="1"/>
      <c r="AVL2131" s="1"/>
      <c r="AVM2131" s="1"/>
      <c r="AVN2131" s="1"/>
      <c r="AVO2131" s="1"/>
      <c r="AVP2131" s="1"/>
      <c r="AVQ2131" s="1"/>
      <c r="AVR2131" s="1"/>
      <c r="AVS2131" s="1"/>
      <c r="AVT2131" s="1"/>
      <c r="AVU2131" s="1"/>
      <c r="AVV2131" s="1"/>
      <c r="AVW2131" s="1"/>
      <c r="AVX2131" s="1"/>
      <c r="AVY2131" s="1"/>
      <c r="AVZ2131" s="1"/>
      <c r="AWA2131" s="1"/>
      <c r="AWB2131" s="1"/>
      <c r="AWC2131" s="1"/>
      <c r="AWD2131" s="1"/>
      <c r="AWE2131" s="1"/>
      <c r="AWF2131" s="1"/>
      <c r="AWG2131" s="1"/>
      <c r="AWH2131" s="1"/>
      <c r="AWI2131" s="1"/>
      <c r="AWJ2131" s="1"/>
      <c r="AWK2131" s="1"/>
      <c r="AWL2131" s="1"/>
      <c r="AWM2131" s="1"/>
      <c r="AWN2131" s="1"/>
      <c r="AWO2131" s="1"/>
      <c r="AWP2131" s="1"/>
      <c r="AWQ2131" s="1"/>
      <c r="AWR2131" s="1"/>
      <c r="AWS2131" s="1"/>
      <c r="AWT2131" s="1"/>
      <c r="AWU2131" s="1"/>
      <c r="AWV2131" s="1"/>
      <c r="AWW2131" s="1"/>
      <c r="AWX2131" s="1"/>
      <c r="AWY2131" s="1"/>
      <c r="AWZ2131" s="1"/>
      <c r="AXA2131" s="1"/>
      <c r="AXB2131" s="1"/>
      <c r="AXC2131" s="1"/>
      <c r="AXD2131" s="1"/>
      <c r="AXE2131" s="1"/>
      <c r="AXF2131" s="1"/>
      <c r="AXG2131" s="1"/>
      <c r="AXH2131" s="1"/>
      <c r="AXI2131" s="1"/>
      <c r="AXJ2131" s="1"/>
      <c r="AXK2131" s="1"/>
      <c r="AXL2131" s="1"/>
      <c r="AXM2131" s="1"/>
      <c r="AXN2131" s="1"/>
      <c r="AXO2131" s="1"/>
      <c r="AXP2131" s="1"/>
      <c r="AXQ2131" s="1"/>
      <c r="AXR2131" s="1"/>
      <c r="AXS2131" s="1"/>
      <c r="AXT2131" s="1"/>
      <c r="AXU2131" s="1"/>
      <c r="AXV2131" s="1"/>
      <c r="AXW2131" s="1"/>
      <c r="AXX2131" s="1"/>
      <c r="AXY2131" s="1"/>
      <c r="AXZ2131" s="1"/>
      <c r="AYA2131" s="1"/>
      <c r="AYB2131" s="1"/>
      <c r="AYC2131" s="1"/>
      <c r="AYD2131" s="1"/>
      <c r="AYE2131" s="1"/>
      <c r="AYF2131" s="1"/>
      <c r="AYG2131" s="1"/>
      <c r="AYH2131" s="1"/>
      <c r="AYI2131" s="1"/>
      <c r="AYJ2131" s="1"/>
      <c r="AYK2131" s="1"/>
      <c r="AYL2131" s="1"/>
      <c r="AYM2131" s="1"/>
      <c r="AYN2131" s="1"/>
      <c r="AYO2131" s="1"/>
      <c r="AYP2131" s="1"/>
      <c r="AYQ2131" s="1"/>
      <c r="AYR2131" s="1"/>
      <c r="AYS2131" s="1"/>
      <c r="AYT2131" s="1"/>
      <c r="AYU2131" s="1"/>
      <c r="AYV2131" s="1"/>
      <c r="AYW2131" s="1"/>
      <c r="AYX2131" s="1"/>
      <c r="AYY2131" s="1"/>
      <c r="AYZ2131" s="1"/>
      <c r="AZA2131" s="1"/>
      <c r="AZB2131" s="1"/>
      <c r="AZC2131" s="1"/>
      <c r="AZD2131" s="1"/>
      <c r="AZE2131" s="1"/>
      <c r="AZF2131" s="1"/>
      <c r="AZG2131" s="1"/>
      <c r="AZH2131" s="1"/>
      <c r="AZI2131" s="1"/>
      <c r="AZJ2131" s="1"/>
      <c r="AZK2131" s="1"/>
      <c r="AZL2131" s="1"/>
      <c r="AZM2131" s="1"/>
      <c r="AZN2131" s="1"/>
      <c r="AZO2131" s="1"/>
      <c r="AZP2131" s="1"/>
      <c r="AZQ2131" s="1"/>
      <c r="AZR2131" s="1"/>
      <c r="AZS2131" s="1"/>
      <c r="AZT2131" s="1"/>
      <c r="AZU2131" s="1"/>
      <c r="AZV2131" s="1"/>
      <c r="AZW2131" s="1"/>
      <c r="AZX2131" s="1"/>
      <c r="AZY2131" s="1"/>
      <c r="AZZ2131" s="1"/>
      <c r="BAA2131" s="1"/>
      <c r="BAB2131" s="1"/>
      <c r="BAC2131" s="1"/>
      <c r="BAD2131" s="1"/>
      <c r="BAE2131" s="1"/>
      <c r="BAF2131" s="1"/>
      <c r="BAG2131" s="1"/>
      <c r="BAH2131" s="1"/>
      <c r="BAI2131" s="1"/>
      <c r="BAJ2131" s="1"/>
      <c r="BAK2131" s="1"/>
      <c r="BAL2131" s="1"/>
      <c r="BAM2131" s="1"/>
      <c r="BAN2131" s="1"/>
      <c r="BAO2131" s="1"/>
      <c r="BAP2131" s="1"/>
      <c r="BAQ2131" s="1"/>
      <c r="BAR2131" s="1"/>
      <c r="BAS2131" s="1"/>
      <c r="BAT2131" s="1"/>
      <c r="BAU2131" s="1"/>
      <c r="BAV2131" s="1"/>
      <c r="BAW2131" s="1"/>
      <c r="BAX2131" s="1"/>
      <c r="BAY2131" s="1"/>
      <c r="BAZ2131" s="1"/>
      <c r="BBA2131" s="1"/>
      <c r="BBB2131" s="1"/>
      <c r="BBC2131" s="1"/>
      <c r="BBD2131" s="1"/>
      <c r="BBE2131" s="1"/>
      <c r="BBF2131" s="1"/>
      <c r="BBG2131" s="1"/>
      <c r="BBH2131" s="1"/>
      <c r="BBI2131" s="1"/>
      <c r="BBJ2131" s="1"/>
      <c r="BBK2131" s="1"/>
      <c r="BBL2131" s="1"/>
      <c r="BBM2131" s="1"/>
      <c r="BBN2131" s="1"/>
      <c r="BBO2131" s="1"/>
      <c r="BBP2131" s="1"/>
      <c r="BBQ2131" s="1"/>
      <c r="BBR2131" s="1"/>
      <c r="BBS2131" s="1"/>
      <c r="BBT2131" s="1"/>
      <c r="BBU2131" s="1"/>
      <c r="BBV2131" s="1"/>
      <c r="BBW2131" s="1"/>
      <c r="BBX2131" s="1"/>
      <c r="BBY2131" s="1"/>
      <c r="BBZ2131" s="1"/>
      <c r="BCA2131" s="1"/>
      <c r="BCB2131" s="1"/>
      <c r="BCC2131" s="1"/>
      <c r="BCD2131" s="1"/>
      <c r="BCE2131" s="1"/>
      <c r="BCF2131" s="1"/>
      <c r="BCG2131" s="1"/>
      <c r="BCH2131" s="1"/>
      <c r="BCI2131" s="1"/>
      <c r="BCJ2131" s="1"/>
      <c r="BCK2131" s="1"/>
      <c r="BCL2131" s="1"/>
      <c r="BCM2131" s="1"/>
      <c r="BCN2131" s="1"/>
      <c r="BCO2131" s="1"/>
      <c r="BCP2131" s="1"/>
      <c r="BCQ2131" s="1"/>
      <c r="BCR2131" s="1"/>
      <c r="BCS2131" s="1"/>
      <c r="BCT2131" s="1"/>
      <c r="BCU2131" s="1"/>
      <c r="BCV2131" s="1"/>
      <c r="BCW2131" s="1"/>
      <c r="BCX2131" s="1"/>
      <c r="BCY2131" s="1"/>
      <c r="BCZ2131" s="1"/>
      <c r="BDA2131" s="1"/>
      <c r="BDB2131" s="1"/>
      <c r="BDC2131" s="1"/>
      <c r="BDD2131" s="1"/>
      <c r="BDE2131" s="1"/>
      <c r="BDF2131" s="1"/>
      <c r="BDG2131" s="1"/>
      <c r="BDH2131" s="1"/>
      <c r="BDI2131" s="1"/>
      <c r="BDJ2131" s="1"/>
      <c r="BDK2131" s="1"/>
      <c r="BDL2131" s="1"/>
      <c r="BDM2131" s="1"/>
      <c r="BDN2131" s="1"/>
      <c r="BDO2131" s="1"/>
      <c r="BDP2131" s="1"/>
      <c r="BDQ2131" s="1"/>
      <c r="BDR2131" s="1"/>
      <c r="BDS2131" s="1"/>
      <c r="BDT2131" s="1"/>
      <c r="BDU2131" s="1"/>
      <c r="BDV2131" s="1"/>
      <c r="BDW2131" s="1"/>
      <c r="BDX2131" s="1"/>
      <c r="BDY2131" s="1"/>
      <c r="BDZ2131" s="1"/>
      <c r="BEA2131" s="1"/>
      <c r="BEB2131" s="1"/>
      <c r="BEC2131" s="1"/>
      <c r="BED2131" s="1"/>
      <c r="BEE2131" s="1"/>
      <c r="BEF2131" s="1"/>
      <c r="BEG2131" s="1"/>
      <c r="BEH2131" s="1"/>
      <c r="BEI2131" s="1"/>
      <c r="BEJ2131" s="1"/>
      <c r="BEK2131" s="1"/>
      <c r="BEL2131" s="1"/>
      <c r="BEM2131" s="1"/>
      <c r="BEN2131" s="1"/>
      <c r="BEO2131" s="1"/>
      <c r="BEP2131" s="1"/>
      <c r="BEQ2131" s="1"/>
      <c r="BER2131" s="1"/>
      <c r="BES2131" s="1"/>
      <c r="BET2131" s="1"/>
      <c r="BEU2131" s="1"/>
      <c r="BEV2131" s="1"/>
      <c r="BEW2131" s="1"/>
      <c r="BEX2131" s="1"/>
      <c r="BEY2131" s="1"/>
      <c r="BEZ2131" s="1"/>
      <c r="BFA2131" s="1"/>
      <c r="BFB2131" s="1"/>
      <c r="BFC2131" s="1"/>
      <c r="BFD2131" s="1"/>
      <c r="BFE2131" s="1"/>
      <c r="BFF2131" s="1"/>
      <c r="BFG2131" s="1"/>
      <c r="BFH2131" s="1"/>
      <c r="BFI2131" s="1"/>
      <c r="BFJ2131" s="1"/>
      <c r="BFK2131" s="1"/>
      <c r="BFL2131" s="1"/>
      <c r="BFM2131" s="1"/>
      <c r="BFN2131" s="1"/>
      <c r="BFO2131" s="1"/>
      <c r="BFP2131" s="1"/>
      <c r="BFQ2131" s="1"/>
      <c r="BFR2131" s="1"/>
      <c r="BFS2131" s="1"/>
      <c r="BFT2131" s="1"/>
      <c r="BFU2131" s="1"/>
      <c r="BFV2131" s="1"/>
      <c r="BFW2131" s="1"/>
      <c r="BFX2131" s="1"/>
      <c r="BFY2131" s="1"/>
      <c r="BFZ2131" s="1"/>
      <c r="BGA2131" s="1"/>
      <c r="BGB2131" s="1"/>
      <c r="BGC2131" s="1"/>
      <c r="BGD2131" s="1"/>
      <c r="BGE2131" s="1"/>
      <c r="BGF2131" s="1"/>
      <c r="BGG2131" s="1"/>
      <c r="BGH2131" s="1"/>
      <c r="BGI2131" s="1"/>
      <c r="BGJ2131" s="1"/>
      <c r="BGK2131" s="1"/>
      <c r="BGL2131" s="1"/>
      <c r="BGM2131" s="1"/>
      <c r="BGN2131" s="1"/>
      <c r="BGO2131" s="1"/>
      <c r="BGP2131" s="1"/>
      <c r="BGQ2131" s="1"/>
      <c r="BGR2131" s="1"/>
      <c r="BGS2131" s="1"/>
      <c r="BGT2131" s="1"/>
      <c r="BGU2131" s="1"/>
      <c r="BGV2131" s="1"/>
      <c r="BGW2131" s="1"/>
      <c r="BGX2131" s="1"/>
      <c r="BGY2131" s="1"/>
      <c r="BGZ2131" s="1"/>
      <c r="BHA2131" s="1"/>
      <c r="BHB2131" s="1"/>
      <c r="BHC2131" s="1"/>
      <c r="BHD2131" s="1"/>
      <c r="BHE2131" s="1"/>
      <c r="BHF2131" s="1"/>
      <c r="BHG2131" s="1"/>
      <c r="BHH2131" s="1"/>
      <c r="BHI2131" s="1"/>
      <c r="BHJ2131" s="1"/>
      <c r="BHK2131" s="1"/>
      <c r="BHL2131" s="1"/>
      <c r="BHM2131" s="1"/>
      <c r="BHN2131" s="1"/>
      <c r="BHO2131" s="1"/>
      <c r="BHP2131" s="1"/>
      <c r="BHQ2131" s="1"/>
      <c r="BHR2131" s="1"/>
      <c r="BHS2131" s="1"/>
      <c r="BHT2131" s="1"/>
      <c r="BHU2131" s="1"/>
      <c r="BHV2131" s="1"/>
      <c r="BHW2131" s="1"/>
      <c r="BHX2131" s="1"/>
      <c r="BHY2131" s="1"/>
      <c r="BHZ2131" s="1"/>
      <c r="BIA2131" s="1"/>
      <c r="BIB2131" s="1"/>
      <c r="BIC2131" s="1"/>
      <c r="BID2131" s="1"/>
      <c r="BIE2131" s="1"/>
      <c r="BIF2131" s="1"/>
      <c r="BIG2131" s="1"/>
      <c r="BIH2131" s="1"/>
      <c r="BII2131" s="1"/>
      <c r="BIJ2131" s="1"/>
      <c r="BIK2131" s="1"/>
      <c r="BIL2131" s="1"/>
      <c r="BIM2131" s="1"/>
      <c r="BIN2131" s="1"/>
      <c r="BIO2131" s="1"/>
      <c r="BIP2131" s="1"/>
      <c r="BIQ2131" s="1"/>
      <c r="BIR2131" s="1"/>
      <c r="BIS2131" s="1"/>
      <c r="BIT2131" s="1"/>
      <c r="BIU2131" s="1"/>
      <c r="BIV2131" s="1"/>
      <c r="BIW2131" s="1"/>
      <c r="BIX2131" s="1"/>
      <c r="BIY2131" s="1"/>
      <c r="BIZ2131" s="1"/>
      <c r="BJA2131" s="1"/>
      <c r="BJB2131" s="1"/>
      <c r="BJC2131" s="1"/>
      <c r="BJD2131" s="1"/>
      <c r="BJE2131" s="1"/>
      <c r="BJF2131" s="1"/>
      <c r="BJG2131" s="1"/>
      <c r="BJH2131" s="1"/>
      <c r="BJI2131" s="1"/>
      <c r="BJJ2131" s="1"/>
      <c r="BJK2131" s="1"/>
      <c r="BJL2131" s="1"/>
      <c r="BJM2131" s="1"/>
      <c r="BJN2131" s="1"/>
      <c r="BJO2131" s="1"/>
      <c r="BJP2131" s="1"/>
      <c r="BJQ2131" s="1"/>
      <c r="BJR2131" s="1"/>
      <c r="BJS2131" s="1"/>
      <c r="BJT2131" s="1"/>
      <c r="BJU2131" s="1"/>
      <c r="BJV2131" s="1"/>
      <c r="BJW2131" s="1"/>
      <c r="BJX2131" s="1"/>
      <c r="BJY2131" s="1"/>
      <c r="BJZ2131" s="1"/>
      <c r="BKA2131" s="1"/>
      <c r="BKB2131" s="1"/>
      <c r="BKC2131" s="1"/>
      <c r="BKD2131" s="1"/>
      <c r="BKE2131" s="1"/>
      <c r="BKF2131" s="1"/>
      <c r="BKG2131" s="1"/>
      <c r="BKH2131" s="1"/>
      <c r="BKI2131" s="1"/>
      <c r="BKJ2131" s="1"/>
      <c r="BKK2131" s="1"/>
      <c r="BKL2131" s="1"/>
      <c r="BKM2131" s="1"/>
      <c r="BKN2131" s="1"/>
      <c r="BKO2131" s="1"/>
      <c r="BKP2131" s="1"/>
      <c r="BKQ2131" s="1"/>
      <c r="BKR2131" s="1"/>
      <c r="BKS2131" s="1"/>
      <c r="BKT2131" s="1"/>
      <c r="BKU2131" s="1"/>
      <c r="BKV2131" s="1"/>
      <c r="BKW2131" s="1"/>
      <c r="BKX2131" s="1"/>
      <c r="BKY2131" s="1"/>
      <c r="BKZ2131" s="1"/>
      <c r="BLA2131" s="1"/>
      <c r="BLB2131" s="1"/>
      <c r="BLC2131" s="1"/>
      <c r="BLD2131" s="1"/>
      <c r="BLE2131" s="1"/>
      <c r="BLF2131" s="1"/>
      <c r="BLG2131" s="1"/>
      <c r="BLH2131" s="1"/>
      <c r="BLI2131" s="1"/>
      <c r="BLJ2131" s="1"/>
      <c r="BLK2131" s="1"/>
      <c r="BLL2131" s="1"/>
      <c r="BLM2131" s="1"/>
      <c r="BLN2131" s="1"/>
      <c r="BLO2131" s="1"/>
      <c r="BLP2131" s="1"/>
      <c r="BLQ2131" s="1"/>
      <c r="BLR2131" s="1"/>
      <c r="BLS2131" s="1"/>
      <c r="BLT2131" s="1"/>
      <c r="BLU2131" s="1"/>
      <c r="BLV2131" s="1"/>
      <c r="BLW2131" s="1"/>
      <c r="BLX2131" s="1"/>
      <c r="BLY2131" s="1"/>
      <c r="BLZ2131" s="1"/>
      <c r="BMA2131" s="1"/>
      <c r="BMB2131" s="1"/>
      <c r="BMC2131" s="1"/>
      <c r="BMD2131" s="1"/>
      <c r="BME2131" s="1"/>
      <c r="BMF2131" s="1"/>
      <c r="BMG2131" s="1"/>
      <c r="BMH2131" s="1"/>
      <c r="BMI2131" s="1"/>
      <c r="BMJ2131" s="1"/>
      <c r="BMK2131" s="1"/>
      <c r="BML2131" s="1"/>
      <c r="BMM2131" s="1"/>
      <c r="BMN2131" s="1"/>
      <c r="BMO2131" s="1"/>
      <c r="BMP2131" s="1"/>
      <c r="BMQ2131" s="1"/>
      <c r="BMR2131" s="1"/>
      <c r="BMS2131" s="1"/>
      <c r="BMT2131" s="1"/>
      <c r="BMU2131" s="1"/>
      <c r="BMV2131" s="1"/>
      <c r="BMW2131" s="1"/>
      <c r="BMX2131" s="1"/>
      <c r="BMY2131" s="1"/>
      <c r="BMZ2131" s="1"/>
      <c r="BNA2131" s="1"/>
      <c r="BNB2131" s="1"/>
      <c r="BNC2131" s="1"/>
      <c r="BND2131" s="1"/>
      <c r="BNE2131" s="1"/>
      <c r="BNF2131" s="1"/>
      <c r="BNG2131" s="1"/>
      <c r="BNH2131" s="1"/>
      <c r="BNI2131" s="1"/>
      <c r="BNJ2131" s="1"/>
      <c r="BNK2131" s="1"/>
      <c r="BNL2131" s="1"/>
      <c r="BNM2131" s="1"/>
      <c r="BNN2131" s="1"/>
      <c r="BNO2131" s="1"/>
      <c r="BNP2131" s="1"/>
      <c r="BNQ2131" s="1"/>
      <c r="BNR2131" s="1"/>
      <c r="BNS2131" s="1"/>
      <c r="BNT2131" s="1"/>
      <c r="BNU2131" s="1"/>
      <c r="BNV2131" s="1"/>
      <c r="BNW2131" s="1"/>
      <c r="BNX2131" s="1"/>
      <c r="BNY2131" s="1"/>
      <c r="BNZ2131" s="1"/>
      <c r="BOA2131" s="1"/>
      <c r="BOB2131" s="1"/>
      <c r="BOC2131" s="1"/>
      <c r="BOD2131" s="1"/>
      <c r="BOE2131" s="1"/>
      <c r="BOF2131" s="1"/>
      <c r="BOG2131" s="1"/>
      <c r="BOH2131" s="1"/>
      <c r="BOI2131" s="1"/>
      <c r="BOJ2131" s="1"/>
      <c r="BOK2131" s="1"/>
      <c r="BOL2131" s="1"/>
      <c r="BOM2131" s="1"/>
      <c r="BON2131" s="1"/>
      <c r="BOO2131" s="1"/>
      <c r="BOP2131" s="1"/>
      <c r="BOQ2131" s="1"/>
      <c r="BOR2131" s="1"/>
      <c r="BOS2131" s="1"/>
      <c r="BOT2131" s="1"/>
      <c r="BOU2131" s="1"/>
      <c r="BOV2131" s="1"/>
      <c r="BOW2131" s="1"/>
      <c r="BOX2131" s="1"/>
      <c r="BOY2131" s="1"/>
      <c r="BOZ2131" s="1"/>
      <c r="BPA2131" s="1"/>
      <c r="BPB2131" s="1"/>
      <c r="BPC2131" s="1"/>
      <c r="BPD2131" s="1"/>
      <c r="BPE2131" s="1"/>
      <c r="BPF2131" s="1"/>
      <c r="BPG2131" s="1"/>
      <c r="BPH2131" s="1"/>
      <c r="BPI2131" s="1"/>
      <c r="BPJ2131" s="1"/>
      <c r="BPK2131" s="1"/>
      <c r="BPL2131" s="1"/>
      <c r="BPM2131" s="1"/>
      <c r="BPN2131" s="1"/>
      <c r="BPO2131" s="1"/>
      <c r="BPP2131" s="1"/>
      <c r="BPQ2131" s="1"/>
      <c r="BPR2131" s="1"/>
      <c r="BPS2131" s="1"/>
      <c r="BPT2131" s="1"/>
      <c r="BPU2131" s="1"/>
      <c r="BPV2131" s="1"/>
      <c r="BPW2131" s="1"/>
      <c r="BPX2131" s="1"/>
      <c r="BPY2131" s="1"/>
      <c r="BPZ2131" s="1"/>
      <c r="BQA2131" s="1"/>
      <c r="BQB2131" s="1"/>
      <c r="BQC2131" s="1"/>
      <c r="BQD2131" s="1"/>
      <c r="BQE2131" s="1"/>
      <c r="BQF2131" s="1"/>
      <c r="BQG2131" s="1"/>
      <c r="BQH2131" s="1"/>
      <c r="BQI2131" s="1"/>
      <c r="BQJ2131" s="1"/>
      <c r="BQK2131" s="1"/>
      <c r="BQL2131" s="1"/>
      <c r="BQM2131" s="1"/>
      <c r="BQN2131" s="1"/>
      <c r="BQO2131" s="1"/>
      <c r="BQP2131" s="1"/>
      <c r="BQQ2131" s="1"/>
      <c r="BQR2131" s="1"/>
      <c r="BQS2131" s="1"/>
      <c r="BQT2131" s="1"/>
      <c r="BQU2131" s="1"/>
      <c r="BQV2131" s="1"/>
      <c r="BQW2131" s="1"/>
      <c r="BQX2131" s="1"/>
      <c r="BQY2131" s="1"/>
      <c r="BQZ2131" s="1"/>
      <c r="BRA2131" s="1"/>
      <c r="BRB2131" s="1"/>
      <c r="BRC2131" s="1"/>
      <c r="BRD2131" s="1"/>
      <c r="BRE2131" s="1"/>
      <c r="BRF2131" s="1"/>
      <c r="BRG2131" s="1"/>
      <c r="BRH2131" s="1"/>
      <c r="BRI2131" s="1"/>
      <c r="BRJ2131" s="1"/>
      <c r="BRK2131" s="1"/>
      <c r="BRL2131" s="1"/>
      <c r="BRM2131" s="1"/>
      <c r="BRN2131" s="1"/>
      <c r="BRO2131" s="1"/>
      <c r="BRP2131" s="1"/>
      <c r="BRQ2131" s="1"/>
      <c r="BRR2131" s="1"/>
      <c r="BRS2131" s="1"/>
      <c r="BRT2131" s="1"/>
      <c r="BRU2131" s="1"/>
      <c r="BRV2131" s="1"/>
      <c r="BRW2131" s="1"/>
      <c r="BRX2131" s="1"/>
      <c r="BRY2131" s="1"/>
      <c r="BRZ2131" s="1"/>
      <c r="BSA2131" s="1"/>
      <c r="BSB2131" s="1"/>
      <c r="BSC2131" s="1"/>
      <c r="BSD2131" s="1"/>
      <c r="BSE2131" s="1"/>
      <c r="BSF2131" s="1"/>
      <c r="BSG2131" s="1"/>
      <c r="BSH2131" s="1"/>
      <c r="BSI2131" s="1"/>
      <c r="BSJ2131" s="1"/>
      <c r="BSK2131" s="1"/>
      <c r="BSL2131" s="1"/>
      <c r="BSM2131" s="1"/>
      <c r="BSN2131" s="1"/>
      <c r="BSO2131" s="1"/>
      <c r="BSP2131" s="1"/>
      <c r="BSQ2131" s="1"/>
      <c r="BSR2131" s="1"/>
      <c r="BSS2131" s="1"/>
      <c r="BST2131" s="1"/>
      <c r="BSU2131" s="1"/>
      <c r="BSV2131" s="1"/>
      <c r="BSW2131" s="1"/>
      <c r="BSX2131" s="1"/>
      <c r="BSY2131" s="1"/>
      <c r="BSZ2131" s="1"/>
      <c r="BTA2131" s="1"/>
      <c r="BTB2131" s="1"/>
      <c r="BTC2131" s="1"/>
      <c r="BTD2131" s="1"/>
      <c r="BTE2131" s="1"/>
      <c r="BTF2131" s="1"/>
      <c r="BTG2131" s="1"/>
      <c r="BTH2131" s="1"/>
      <c r="BTI2131" s="1"/>
      <c r="BTJ2131" s="1"/>
      <c r="BTK2131" s="1"/>
      <c r="BTL2131" s="1"/>
      <c r="BTM2131" s="1"/>
      <c r="BTN2131" s="1"/>
      <c r="BTO2131" s="1"/>
      <c r="BTP2131" s="1"/>
      <c r="BTQ2131" s="1"/>
      <c r="BTR2131" s="1"/>
      <c r="BTS2131" s="1"/>
      <c r="BTT2131" s="1"/>
      <c r="BTU2131" s="1"/>
      <c r="BTV2131" s="1"/>
      <c r="BTW2131" s="1"/>
      <c r="BTX2131" s="1"/>
      <c r="BTY2131" s="1"/>
      <c r="BTZ2131" s="1"/>
      <c r="BUA2131" s="1"/>
      <c r="BUB2131" s="1"/>
      <c r="BUC2131" s="1"/>
      <c r="BUD2131" s="1"/>
      <c r="BUE2131" s="1"/>
      <c r="BUF2131" s="1"/>
      <c r="BUG2131" s="1"/>
      <c r="BUH2131" s="1"/>
      <c r="BUI2131" s="1"/>
      <c r="BUJ2131" s="1"/>
      <c r="BUK2131" s="1"/>
      <c r="BUL2131" s="1"/>
      <c r="BUM2131" s="1"/>
      <c r="BUN2131" s="1"/>
      <c r="BUO2131" s="1"/>
      <c r="BUP2131" s="1"/>
      <c r="BUQ2131" s="1"/>
      <c r="BUR2131" s="1"/>
      <c r="BUS2131" s="1"/>
      <c r="BUT2131" s="1"/>
      <c r="BUU2131" s="1"/>
      <c r="BUV2131" s="1"/>
      <c r="BUW2131" s="1"/>
      <c r="BUX2131" s="1"/>
      <c r="BUY2131" s="1"/>
      <c r="BUZ2131" s="1"/>
      <c r="BVA2131" s="1"/>
      <c r="BVB2131" s="1"/>
      <c r="BVC2131" s="1"/>
      <c r="BVD2131" s="1"/>
      <c r="BVE2131" s="1"/>
      <c r="BVF2131" s="1"/>
      <c r="BVG2131" s="1"/>
      <c r="BVH2131" s="1"/>
      <c r="BVI2131" s="1"/>
      <c r="BVJ2131" s="1"/>
      <c r="BVK2131" s="1"/>
      <c r="BVL2131" s="1"/>
      <c r="BVM2131" s="1"/>
      <c r="BVN2131" s="1"/>
      <c r="BVO2131" s="1"/>
      <c r="BVP2131" s="1"/>
      <c r="BVQ2131" s="1"/>
      <c r="BVR2131" s="1"/>
      <c r="BVS2131" s="1"/>
      <c r="BVT2131" s="1"/>
      <c r="BVU2131" s="1"/>
      <c r="BVV2131" s="1"/>
      <c r="BVW2131" s="1"/>
      <c r="BVX2131" s="1"/>
      <c r="BVY2131" s="1"/>
      <c r="BVZ2131" s="1"/>
      <c r="BWA2131" s="1"/>
      <c r="BWB2131" s="1"/>
      <c r="BWC2131" s="1"/>
      <c r="BWD2131" s="1"/>
      <c r="BWE2131" s="1"/>
      <c r="BWF2131" s="1"/>
      <c r="BWG2131" s="1"/>
      <c r="BWH2131" s="1"/>
      <c r="BWI2131" s="1"/>
      <c r="BWJ2131" s="1"/>
      <c r="BWK2131" s="1"/>
      <c r="BWL2131" s="1"/>
      <c r="BWM2131" s="1"/>
      <c r="BWN2131" s="1"/>
      <c r="BWO2131" s="1"/>
      <c r="BWP2131" s="1"/>
      <c r="BWQ2131" s="1"/>
      <c r="BWR2131" s="1"/>
      <c r="BWS2131" s="1"/>
      <c r="BWT2131" s="1"/>
      <c r="BWU2131" s="1"/>
      <c r="BWV2131" s="1"/>
      <c r="BWW2131" s="1"/>
      <c r="BWX2131" s="1"/>
      <c r="BWY2131" s="1"/>
      <c r="BWZ2131" s="1"/>
      <c r="BXA2131" s="1"/>
      <c r="BXB2131" s="1"/>
      <c r="BXC2131" s="1"/>
      <c r="BXD2131" s="1"/>
      <c r="BXE2131" s="1"/>
      <c r="BXF2131" s="1"/>
      <c r="BXG2131" s="1"/>
      <c r="BXH2131" s="1"/>
      <c r="BXI2131" s="1"/>
      <c r="BXJ2131" s="1"/>
      <c r="BXK2131" s="1"/>
      <c r="BXL2131" s="1"/>
      <c r="BXM2131" s="1"/>
      <c r="BXN2131" s="1"/>
      <c r="BXO2131" s="1"/>
      <c r="BXP2131" s="1"/>
      <c r="BXQ2131" s="1"/>
      <c r="BXR2131" s="1"/>
      <c r="BXS2131" s="1"/>
      <c r="BXT2131" s="1"/>
      <c r="BXU2131" s="1"/>
      <c r="BXV2131" s="1"/>
      <c r="BXW2131" s="1"/>
      <c r="BXX2131" s="1"/>
      <c r="BXY2131" s="1"/>
      <c r="BXZ2131" s="1"/>
      <c r="BYA2131" s="1"/>
      <c r="BYB2131" s="1"/>
      <c r="BYC2131" s="1"/>
      <c r="BYD2131" s="1"/>
      <c r="BYE2131" s="1"/>
      <c r="BYF2131" s="1"/>
      <c r="BYG2131" s="1"/>
      <c r="BYH2131" s="1"/>
      <c r="BYI2131" s="1"/>
      <c r="BYJ2131" s="1"/>
      <c r="BYK2131" s="1"/>
      <c r="BYL2131" s="1"/>
      <c r="BYM2131" s="1"/>
      <c r="BYN2131" s="1"/>
      <c r="BYO2131" s="1"/>
      <c r="BYP2131" s="1"/>
      <c r="BYQ2131" s="1"/>
      <c r="BYR2131" s="1"/>
      <c r="BYS2131" s="1"/>
      <c r="BYT2131" s="1"/>
      <c r="BYU2131" s="1"/>
      <c r="BYV2131" s="1"/>
      <c r="BYW2131" s="1"/>
      <c r="BYX2131" s="1"/>
      <c r="BYY2131" s="1"/>
      <c r="BYZ2131" s="1"/>
      <c r="BZA2131" s="1"/>
      <c r="BZB2131" s="1"/>
      <c r="BZC2131" s="1"/>
      <c r="BZD2131" s="1"/>
      <c r="BZE2131" s="1"/>
      <c r="BZF2131" s="1"/>
      <c r="BZG2131" s="1"/>
      <c r="BZH2131" s="1"/>
      <c r="BZI2131" s="1"/>
      <c r="BZJ2131" s="1"/>
      <c r="BZK2131" s="1"/>
      <c r="BZL2131" s="1"/>
      <c r="BZM2131" s="1"/>
      <c r="BZN2131" s="1"/>
      <c r="BZO2131" s="1"/>
      <c r="BZP2131" s="1"/>
      <c r="BZQ2131" s="1"/>
      <c r="BZR2131" s="1"/>
      <c r="BZS2131" s="1"/>
      <c r="BZT2131" s="1"/>
      <c r="BZU2131" s="1"/>
      <c r="BZV2131" s="1"/>
      <c r="BZW2131" s="1"/>
      <c r="BZX2131" s="1"/>
      <c r="BZY2131" s="1"/>
      <c r="BZZ2131" s="1"/>
      <c r="CAA2131" s="1"/>
      <c r="CAB2131" s="1"/>
      <c r="CAC2131" s="1"/>
      <c r="CAD2131" s="1"/>
      <c r="CAE2131" s="1"/>
      <c r="CAF2131" s="1"/>
      <c r="CAG2131" s="1"/>
      <c r="CAH2131" s="1"/>
      <c r="CAI2131" s="1"/>
      <c r="CAJ2131" s="1"/>
      <c r="CAK2131" s="1"/>
      <c r="CAL2131" s="1"/>
      <c r="CAM2131" s="1"/>
      <c r="CAN2131" s="1"/>
      <c r="CAO2131" s="1"/>
      <c r="CAP2131" s="1"/>
      <c r="CAQ2131" s="1"/>
      <c r="CAR2131" s="1"/>
      <c r="CAS2131" s="1"/>
      <c r="CAT2131" s="1"/>
      <c r="CAU2131" s="1"/>
      <c r="CAV2131" s="1"/>
      <c r="CAW2131" s="1"/>
      <c r="CAX2131" s="1"/>
      <c r="CAY2131" s="1"/>
      <c r="CAZ2131" s="1"/>
      <c r="CBA2131" s="1"/>
      <c r="CBB2131" s="1"/>
      <c r="CBC2131" s="1"/>
      <c r="CBD2131" s="1"/>
      <c r="CBE2131" s="1"/>
      <c r="CBF2131" s="1"/>
      <c r="CBG2131" s="1"/>
      <c r="CBH2131" s="1"/>
      <c r="CBI2131" s="1"/>
      <c r="CBJ2131" s="1"/>
      <c r="CBK2131" s="1"/>
      <c r="CBL2131" s="1"/>
      <c r="CBM2131" s="1"/>
      <c r="CBN2131" s="1"/>
      <c r="CBO2131" s="1"/>
      <c r="CBP2131" s="1"/>
      <c r="CBQ2131" s="1"/>
      <c r="CBR2131" s="1"/>
      <c r="CBS2131" s="1"/>
      <c r="CBT2131" s="1"/>
      <c r="CBU2131" s="1"/>
      <c r="CBV2131" s="1"/>
      <c r="CBW2131" s="1"/>
      <c r="CBX2131" s="1"/>
      <c r="CBY2131" s="1"/>
      <c r="CBZ2131" s="1"/>
      <c r="CCA2131" s="1"/>
      <c r="CCB2131" s="1"/>
      <c r="CCC2131" s="1"/>
      <c r="CCD2131" s="1"/>
      <c r="CCE2131" s="1"/>
      <c r="CCF2131" s="1"/>
      <c r="CCG2131" s="1"/>
      <c r="CCH2131" s="1"/>
      <c r="CCI2131" s="1"/>
      <c r="CCJ2131" s="1"/>
      <c r="CCK2131" s="1"/>
      <c r="CCL2131" s="1"/>
      <c r="CCM2131" s="1"/>
      <c r="CCN2131" s="1"/>
      <c r="CCO2131" s="1"/>
      <c r="CCP2131" s="1"/>
      <c r="CCQ2131" s="1"/>
      <c r="CCR2131" s="1"/>
      <c r="CCS2131" s="1"/>
      <c r="CCT2131" s="1"/>
      <c r="CCU2131" s="1"/>
      <c r="CCV2131" s="1"/>
      <c r="CCW2131" s="1"/>
      <c r="CCX2131" s="1"/>
      <c r="CCY2131" s="1"/>
      <c r="CCZ2131" s="1"/>
      <c r="CDA2131" s="1"/>
      <c r="CDB2131" s="1"/>
      <c r="CDC2131" s="1"/>
      <c r="CDD2131" s="1"/>
      <c r="CDE2131" s="1"/>
      <c r="CDF2131" s="1"/>
      <c r="CDG2131" s="1"/>
      <c r="CDH2131" s="1"/>
      <c r="CDI2131" s="1"/>
      <c r="CDJ2131" s="1"/>
      <c r="CDK2131" s="1"/>
      <c r="CDL2131" s="1"/>
      <c r="CDM2131" s="1"/>
      <c r="CDN2131" s="1"/>
      <c r="CDO2131" s="1"/>
      <c r="CDP2131" s="1"/>
      <c r="CDQ2131" s="1"/>
      <c r="CDR2131" s="1"/>
      <c r="CDS2131" s="1"/>
      <c r="CDT2131" s="1"/>
      <c r="CDU2131" s="1"/>
      <c r="CDV2131" s="1"/>
      <c r="CDW2131" s="1"/>
      <c r="CDX2131" s="1"/>
      <c r="CDY2131" s="1"/>
      <c r="CDZ2131" s="1"/>
      <c r="CEA2131" s="1"/>
      <c r="CEB2131" s="1"/>
      <c r="CEC2131" s="1"/>
      <c r="CED2131" s="1"/>
      <c r="CEE2131" s="1"/>
      <c r="CEF2131" s="1"/>
      <c r="CEG2131" s="1"/>
      <c r="CEH2131" s="1"/>
      <c r="CEI2131" s="1"/>
      <c r="CEJ2131" s="1"/>
      <c r="CEK2131" s="1"/>
      <c r="CEL2131" s="1"/>
      <c r="CEM2131" s="1"/>
      <c r="CEN2131" s="1"/>
      <c r="CEO2131" s="1"/>
      <c r="CEP2131" s="1"/>
      <c r="CEQ2131" s="1"/>
      <c r="CER2131" s="1"/>
      <c r="CES2131" s="1"/>
      <c r="CET2131" s="1"/>
      <c r="CEU2131" s="1"/>
      <c r="CEV2131" s="1"/>
      <c r="CEW2131" s="1"/>
      <c r="CEX2131" s="1"/>
      <c r="CEY2131" s="1"/>
      <c r="CEZ2131" s="1"/>
      <c r="CFA2131" s="1"/>
      <c r="CFB2131" s="1"/>
      <c r="CFC2131" s="1"/>
      <c r="CFD2131" s="1"/>
      <c r="CFE2131" s="1"/>
      <c r="CFF2131" s="1"/>
      <c r="CFG2131" s="1"/>
      <c r="CFH2131" s="1"/>
      <c r="CFI2131" s="1"/>
      <c r="CFJ2131" s="1"/>
      <c r="CFK2131" s="1"/>
      <c r="CFL2131" s="1"/>
      <c r="CFM2131" s="1"/>
      <c r="CFN2131" s="1"/>
      <c r="CFO2131" s="1"/>
      <c r="CFP2131" s="1"/>
      <c r="CFQ2131" s="1"/>
      <c r="CFR2131" s="1"/>
      <c r="CFS2131" s="1"/>
      <c r="CFT2131" s="1"/>
      <c r="CFU2131" s="1"/>
      <c r="CFV2131" s="1"/>
      <c r="CFW2131" s="1"/>
      <c r="CFX2131" s="1"/>
      <c r="CFY2131" s="1"/>
      <c r="CFZ2131" s="1"/>
      <c r="CGA2131" s="1"/>
      <c r="CGB2131" s="1"/>
      <c r="CGC2131" s="1"/>
      <c r="CGD2131" s="1"/>
      <c r="CGE2131" s="1"/>
      <c r="CGF2131" s="1"/>
      <c r="CGG2131" s="1"/>
      <c r="CGH2131" s="1"/>
      <c r="CGI2131" s="1"/>
      <c r="CGJ2131" s="1"/>
      <c r="CGK2131" s="1"/>
      <c r="CGL2131" s="1"/>
      <c r="CGM2131" s="1"/>
      <c r="CGN2131" s="1"/>
      <c r="CGO2131" s="1"/>
      <c r="CGP2131" s="1"/>
      <c r="CGQ2131" s="1"/>
      <c r="CGR2131" s="1"/>
      <c r="CGS2131" s="1"/>
      <c r="CGT2131" s="1"/>
      <c r="CGU2131" s="1"/>
      <c r="CGV2131" s="1"/>
      <c r="CGW2131" s="1"/>
      <c r="CGX2131" s="1"/>
      <c r="CGY2131" s="1"/>
      <c r="CGZ2131" s="1"/>
      <c r="CHA2131" s="1"/>
      <c r="CHB2131" s="1"/>
      <c r="CHC2131" s="1"/>
      <c r="CHD2131" s="1"/>
      <c r="CHE2131" s="1"/>
      <c r="CHF2131" s="1"/>
      <c r="CHG2131" s="1"/>
      <c r="CHH2131" s="1"/>
      <c r="CHI2131" s="1"/>
      <c r="CHJ2131" s="1"/>
      <c r="CHK2131" s="1"/>
      <c r="CHL2131" s="1"/>
      <c r="CHM2131" s="1"/>
      <c r="CHN2131" s="1"/>
      <c r="CHO2131" s="1"/>
      <c r="CHP2131" s="1"/>
      <c r="CHQ2131" s="1"/>
      <c r="CHR2131" s="1"/>
      <c r="CHS2131" s="1"/>
      <c r="CHT2131" s="1"/>
      <c r="CHU2131" s="1"/>
      <c r="CHV2131" s="1"/>
      <c r="CHW2131" s="1"/>
      <c r="CHX2131" s="1"/>
      <c r="CHY2131" s="1"/>
      <c r="CHZ2131" s="1"/>
      <c r="CIA2131" s="1"/>
      <c r="CIB2131" s="1"/>
      <c r="CIC2131" s="1"/>
      <c r="CID2131" s="1"/>
      <c r="CIE2131" s="1"/>
      <c r="CIF2131" s="1"/>
      <c r="CIG2131" s="1"/>
      <c r="CIH2131" s="1"/>
      <c r="CII2131" s="1"/>
      <c r="CIJ2131" s="1"/>
      <c r="CIK2131" s="1"/>
      <c r="CIL2131" s="1"/>
      <c r="CIM2131" s="1"/>
      <c r="CIN2131" s="1"/>
      <c r="CIO2131" s="1"/>
      <c r="CIP2131" s="1"/>
      <c r="CIQ2131" s="1"/>
      <c r="CIR2131" s="1"/>
      <c r="CIS2131" s="1"/>
      <c r="CIT2131" s="1"/>
      <c r="CIU2131" s="1"/>
      <c r="CIV2131" s="1"/>
      <c r="CIW2131" s="1"/>
      <c r="CIX2131" s="1"/>
      <c r="CIY2131" s="1"/>
      <c r="CIZ2131" s="1"/>
      <c r="CJA2131" s="1"/>
      <c r="CJB2131" s="1"/>
      <c r="CJC2131" s="1"/>
      <c r="CJD2131" s="1"/>
      <c r="CJE2131" s="1"/>
      <c r="CJF2131" s="1"/>
      <c r="CJG2131" s="1"/>
      <c r="CJH2131" s="1"/>
      <c r="CJI2131" s="1"/>
      <c r="CJJ2131" s="1"/>
      <c r="CJK2131" s="1"/>
      <c r="CJL2131" s="1"/>
      <c r="CJM2131" s="1"/>
      <c r="CJN2131" s="1"/>
      <c r="CJO2131" s="1"/>
      <c r="CJP2131" s="1"/>
      <c r="CJQ2131" s="1"/>
      <c r="CJR2131" s="1"/>
      <c r="CJS2131" s="1"/>
      <c r="CJT2131" s="1"/>
      <c r="CJU2131" s="1"/>
      <c r="CJV2131" s="1"/>
      <c r="CJW2131" s="1"/>
      <c r="CJX2131" s="1"/>
      <c r="CJY2131" s="1"/>
      <c r="CJZ2131" s="1"/>
      <c r="CKA2131" s="1"/>
      <c r="CKB2131" s="1"/>
      <c r="CKC2131" s="1"/>
      <c r="CKD2131" s="1"/>
      <c r="CKE2131" s="1"/>
      <c r="CKF2131" s="1"/>
      <c r="CKG2131" s="1"/>
      <c r="CKH2131" s="1"/>
      <c r="CKI2131" s="1"/>
      <c r="CKJ2131" s="1"/>
      <c r="CKK2131" s="1"/>
      <c r="CKL2131" s="1"/>
      <c r="CKM2131" s="1"/>
      <c r="CKN2131" s="1"/>
      <c r="CKO2131" s="1"/>
      <c r="CKP2131" s="1"/>
      <c r="CKQ2131" s="1"/>
      <c r="CKR2131" s="1"/>
      <c r="CKS2131" s="1"/>
      <c r="CKT2131" s="1"/>
      <c r="CKU2131" s="1"/>
      <c r="CKV2131" s="1"/>
      <c r="CKW2131" s="1"/>
      <c r="CKX2131" s="1"/>
      <c r="CKY2131" s="1"/>
      <c r="CKZ2131" s="1"/>
      <c r="CLA2131" s="1"/>
      <c r="CLB2131" s="1"/>
      <c r="CLC2131" s="1"/>
      <c r="CLD2131" s="1"/>
      <c r="CLE2131" s="1"/>
      <c r="CLF2131" s="1"/>
      <c r="CLG2131" s="1"/>
      <c r="CLH2131" s="1"/>
      <c r="CLI2131" s="1"/>
      <c r="CLJ2131" s="1"/>
      <c r="CLK2131" s="1"/>
      <c r="CLL2131" s="1"/>
      <c r="CLM2131" s="1"/>
      <c r="CLN2131" s="1"/>
      <c r="CLO2131" s="1"/>
      <c r="CLP2131" s="1"/>
      <c r="CLQ2131" s="1"/>
      <c r="CLR2131" s="1"/>
      <c r="CLS2131" s="1"/>
      <c r="CLT2131" s="1"/>
      <c r="CLU2131" s="1"/>
      <c r="CLV2131" s="1"/>
      <c r="CLW2131" s="1"/>
      <c r="CLX2131" s="1"/>
      <c r="CLY2131" s="1"/>
      <c r="CLZ2131" s="1"/>
      <c r="CMA2131" s="1"/>
      <c r="CMB2131" s="1"/>
      <c r="CMC2131" s="1"/>
      <c r="CMD2131" s="1"/>
      <c r="CME2131" s="1"/>
      <c r="CMF2131" s="1"/>
      <c r="CMG2131" s="1"/>
      <c r="CMH2131" s="1"/>
      <c r="CMI2131" s="1"/>
      <c r="CMJ2131" s="1"/>
      <c r="CMK2131" s="1"/>
      <c r="CML2131" s="1"/>
      <c r="CMM2131" s="1"/>
      <c r="CMN2131" s="1"/>
      <c r="CMO2131" s="1"/>
      <c r="CMP2131" s="1"/>
      <c r="CMQ2131" s="1"/>
      <c r="CMR2131" s="1"/>
      <c r="CMS2131" s="1"/>
      <c r="CMT2131" s="1"/>
      <c r="CMU2131" s="1"/>
      <c r="CMV2131" s="1"/>
      <c r="CMW2131" s="1"/>
      <c r="CMX2131" s="1"/>
      <c r="CMY2131" s="1"/>
      <c r="CMZ2131" s="1"/>
      <c r="CNA2131" s="1"/>
      <c r="CNB2131" s="1"/>
      <c r="CNC2131" s="1"/>
      <c r="CND2131" s="1"/>
      <c r="CNE2131" s="1"/>
      <c r="CNF2131" s="1"/>
      <c r="CNG2131" s="1"/>
      <c r="CNH2131" s="1"/>
      <c r="CNI2131" s="1"/>
      <c r="CNJ2131" s="1"/>
      <c r="CNK2131" s="1"/>
      <c r="CNL2131" s="1"/>
      <c r="CNM2131" s="1"/>
      <c r="CNN2131" s="1"/>
      <c r="CNO2131" s="1"/>
      <c r="CNP2131" s="1"/>
      <c r="CNQ2131" s="1"/>
      <c r="CNR2131" s="1"/>
      <c r="CNS2131" s="1"/>
      <c r="CNT2131" s="1"/>
      <c r="CNU2131" s="1"/>
      <c r="CNV2131" s="1"/>
      <c r="CNW2131" s="1"/>
      <c r="CNX2131" s="1"/>
      <c r="CNY2131" s="1"/>
      <c r="CNZ2131" s="1"/>
      <c r="COA2131" s="1"/>
      <c r="COB2131" s="1"/>
      <c r="COC2131" s="1"/>
      <c r="COD2131" s="1"/>
      <c r="COE2131" s="1"/>
      <c r="COF2131" s="1"/>
      <c r="COG2131" s="1"/>
      <c r="COH2131" s="1"/>
      <c r="COI2131" s="1"/>
      <c r="COJ2131" s="1"/>
      <c r="COK2131" s="1"/>
      <c r="COL2131" s="1"/>
      <c r="COM2131" s="1"/>
      <c r="CON2131" s="1"/>
      <c r="COO2131" s="1"/>
      <c r="COP2131" s="1"/>
      <c r="COQ2131" s="1"/>
      <c r="COR2131" s="1"/>
      <c r="COS2131" s="1"/>
      <c r="COT2131" s="1"/>
      <c r="COU2131" s="1"/>
      <c r="COV2131" s="1"/>
      <c r="COW2131" s="1"/>
      <c r="COX2131" s="1"/>
      <c r="COY2131" s="1"/>
      <c r="COZ2131" s="1"/>
      <c r="CPA2131" s="1"/>
      <c r="CPB2131" s="1"/>
      <c r="CPC2131" s="1"/>
      <c r="CPD2131" s="1"/>
      <c r="CPE2131" s="1"/>
      <c r="CPF2131" s="1"/>
      <c r="CPG2131" s="1"/>
      <c r="CPH2131" s="1"/>
      <c r="CPI2131" s="1"/>
      <c r="CPJ2131" s="1"/>
      <c r="CPK2131" s="1"/>
      <c r="CPL2131" s="1"/>
      <c r="CPM2131" s="1"/>
      <c r="CPN2131" s="1"/>
      <c r="CPO2131" s="1"/>
      <c r="CPP2131" s="1"/>
      <c r="CPQ2131" s="1"/>
      <c r="CPR2131" s="1"/>
      <c r="CPS2131" s="1"/>
      <c r="CPT2131" s="1"/>
      <c r="CPU2131" s="1"/>
      <c r="CPV2131" s="1"/>
      <c r="CPW2131" s="1"/>
      <c r="CPX2131" s="1"/>
      <c r="CPY2131" s="1"/>
      <c r="CPZ2131" s="1"/>
      <c r="CQA2131" s="1"/>
      <c r="CQB2131" s="1"/>
      <c r="CQC2131" s="1"/>
      <c r="CQD2131" s="1"/>
      <c r="CQE2131" s="1"/>
      <c r="CQF2131" s="1"/>
      <c r="CQG2131" s="1"/>
      <c r="CQH2131" s="1"/>
      <c r="CQI2131" s="1"/>
      <c r="CQJ2131" s="1"/>
      <c r="CQK2131" s="1"/>
      <c r="CQL2131" s="1"/>
      <c r="CQM2131" s="1"/>
      <c r="CQN2131" s="1"/>
      <c r="CQO2131" s="1"/>
      <c r="CQP2131" s="1"/>
      <c r="CQQ2131" s="1"/>
      <c r="CQR2131" s="1"/>
      <c r="CQS2131" s="1"/>
      <c r="CQT2131" s="1"/>
      <c r="CQU2131" s="1"/>
      <c r="CQV2131" s="1"/>
      <c r="CQW2131" s="1"/>
      <c r="CQX2131" s="1"/>
      <c r="CQY2131" s="1"/>
      <c r="CQZ2131" s="1"/>
      <c r="CRA2131" s="1"/>
      <c r="CRB2131" s="1"/>
      <c r="CRC2131" s="1"/>
      <c r="CRD2131" s="1"/>
      <c r="CRE2131" s="1"/>
      <c r="CRF2131" s="1"/>
      <c r="CRG2131" s="1"/>
      <c r="CRH2131" s="1"/>
      <c r="CRI2131" s="1"/>
      <c r="CRJ2131" s="1"/>
      <c r="CRK2131" s="1"/>
      <c r="CRL2131" s="1"/>
      <c r="CRM2131" s="1"/>
      <c r="CRN2131" s="1"/>
      <c r="CRO2131" s="1"/>
      <c r="CRP2131" s="1"/>
      <c r="CRQ2131" s="1"/>
      <c r="CRR2131" s="1"/>
      <c r="CRS2131" s="1"/>
      <c r="CRT2131" s="1"/>
      <c r="CRU2131" s="1"/>
      <c r="CRV2131" s="1"/>
      <c r="CRW2131" s="1"/>
      <c r="CRX2131" s="1"/>
      <c r="CRY2131" s="1"/>
      <c r="CRZ2131" s="1"/>
      <c r="CSA2131" s="1"/>
      <c r="CSB2131" s="1"/>
      <c r="CSC2131" s="1"/>
      <c r="CSD2131" s="1"/>
      <c r="CSE2131" s="1"/>
      <c r="CSF2131" s="1"/>
      <c r="CSG2131" s="1"/>
      <c r="CSH2131" s="1"/>
      <c r="CSI2131" s="1"/>
      <c r="CSJ2131" s="1"/>
      <c r="CSK2131" s="1"/>
      <c r="CSL2131" s="1"/>
      <c r="CSM2131" s="1"/>
      <c r="CSN2131" s="1"/>
      <c r="CSO2131" s="1"/>
      <c r="CSP2131" s="1"/>
      <c r="CSQ2131" s="1"/>
      <c r="CSR2131" s="1"/>
      <c r="CSS2131" s="1"/>
      <c r="CST2131" s="1"/>
      <c r="CSU2131" s="1"/>
      <c r="CSV2131" s="1"/>
      <c r="CSW2131" s="1"/>
      <c r="CSX2131" s="1"/>
      <c r="CSY2131" s="1"/>
      <c r="CSZ2131" s="1"/>
      <c r="CTA2131" s="1"/>
      <c r="CTB2131" s="1"/>
      <c r="CTC2131" s="1"/>
      <c r="CTD2131" s="1"/>
      <c r="CTE2131" s="1"/>
      <c r="CTF2131" s="1"/>
      <c r="CTG2131" s="1"/>
      <c r="CTH2131" s="1"/>
      <c r="CTI2131" s="1"/>
      <c r="CTJ2131" s="1"/>
      <c r="CTK2131" s="1"/>
      <c r="CTL2131" s="1"/>
      <c r="CTM2131" s="1"/>
      <c r="CTN2131" s="1"/>
      <c r="CTO2131" s="1"/>
      <c r="CTP2131" s="1"/>
      <c r="CTQ2131" s="1"/>
      <c r="CTR2131" s="1"/>
      <c r="CTS2131" s="1"/>
      <c r="CTT2131" s="1"/>
      <c r="CTU2131" s="1"/>
      <c r="CTV2131" s="1"/>
      <c r="CTW2131" s="1"/>
      <c r="CTX2131" s="1"/>
      <c r="CTY2131" s="1"/>
      <c r="CTZ2131" s="1"/>
      <c r="CUA2131" s="1"/>
      <c r="CUB2131" s="1"/>
      <c r="CUC2131" s="1"/>
      <c r="CUD2131" s="1"/>
      <c r="CUE2131" s="1"/>
      <c r="CUF2131" s="1"/>
      <c r="CUG2131" s="1"/>
      <c r="CUH2131" s="1"/>
      <c r="CUI2131" s="1"/>
      <c r="CUJ2131" s="1"/>
      <c r="CUK2131" s="1"/>
      <c r="CUL2131" s="1"/>
      <c r="CUM2131" s="1"/>
      <c r="CUN2131" s="1"/>
      <c r="CUO2131" s="1"/>
      <c r="CUP2131" s="1"/>
      <c r="CUQ2131" s="1"/>
      <c r="CUR2131" s="1"/>
      <c r="CUS2131" s="1"/>
      <c r="CUT2131" s="1"/>
      <c r="CUU2131" s="1"/>
      <c r="CUV2131" s="1"/>
      <c r="CUW2131" s="1"/>
      <c r="CUX2131" s="1"/>
      <c r="CUY2131" s="1"/>
      <c r="CUZ2131" s="1"/>
      <c r="CVA2131" s="1"/>
      <c r="CVB2131" s="1"/>
      <c r="CVC2131" s="1"/>
      <c r="CVD2131" s="1"/>
      <c r="CVE2131" s="1"/>
      <c r="CVF2131" s="1"/>
      <c r="CVG2131" s="1"/>
      <c r="CVH2131" s="1"/>
      <c r="CVI2131" s="1"/>
      <c r="CVJ2131" s="1"/>
      <c r="CVK2131" s="1"/>
      <c r="CVL2131" s="1"/>
      <c r="CVM2131" s="1"/>
      <c r="CVN2131" s="1"/>
      <c r="CVO2131" s="1"/>
      <c r="CVP2131" s="1"/>
      <c r="CVQ2131" s="1"/>
      <c r="CVR2131" s="1"/>
      <c r="CVS2131" s="1"/>
      <c r="CVT2131" s="1"/>
      <c r="CVU2131" s="1"/>
      <c r="CVV2131" s="1"/>
      <c r="CVW2131" s="1"/>
      <c r="CVX2131" s="1"/>
      <c r="CVY2131" s="1"/>
      <c r="CVZ2131" s="1"/>
      <c r="CWA2131" s="1"/>
      <c r="CWB2131" s="1"/>
      <c r="CWC2131" s="1"/>
      <c r="CWD2131" s="1"/>
      <c r="CWE2131" s="1"/>
      <c r="CWF2131" s="1"/>
      <c r="CWG2131" s="1"/>
      <c r="CWH2131" s="1"/>
      <c r="CWI2131" s="1"/>
      <c r="CWJ2131" s="1"/>
      <c r="CWK2131" s="1"/>
      <c r="CWL2131" s="1"/>
      <c r="CWM2131" s="1"/>
      <c r="CWN2131" s="1"/>
      <c r="CWO2131" s="1"/>
      <c r="CWP2131" s="1"/>
      <c r="CWQ2131" s="1"/>
      <c r="CWR2131" s="1"/>
      <c r="CWS2131" s="1"/>
      <c r="CWT2131" s="1"/>
      <c r="CWU2131" s="1"/>
      <c r="CWV2131" s="1"/>
      <c r="CWW2131" s="1"/>
      <c r="CWX2131" s="1"/>
      <c r="CWY2131" s="1"/>
      <c r="CWZ2131" s="1"/>
      <c r="CXA2131" s="1"/>
      <c r="CXB2131" s="1"/>
      <c r="CXC2131" s="1"/>
      <c r="CXD2131" s="1"/>
      <c r="CXE2131" s="1"/>
      <c r="CXF2131" s="1"/>
      <c r="CXG2131" s="1"/>
      <c r="CXH2131" s="1"/>
      <c r="CXI2131" s="1"/>
      <c r="CXJ2131" s="1"/>
      <c r="CXK2131" s="1"/>
      <c r="CXL2131" s="1"/>
      <c r="CXM2131" s="1"/>
      <c r="CXN2131" s="1"/>
      <c r="CXO2131" s="1"/>
      <c r="CXP2131" s="1"/>
      <c r="CXQ2131" s="1"/>
      <c r="CXR2131" s="1"/>
      <c r="CXS2131" s="1"/>
      <c r="CXT2131" s="1"/>
      <c r="CXU2131" s="1"/>
      <c r="CXV2131" s="1"/>
      <c r="CXW2131" s="1"/>
      <c r="CXX2131" s="1"/>
      <c r="CXY2131" s="1"/>
      <c r="CXZ2131" s="1"/>
      <c r="CYA2131" s="1"/>
      <c r="CYB2131" s="1"/>
      <c r="CYC2131" s="1"/>
      <c r="CYD2131" s="1"/>
      <c r="CYE2131" s="1"/>
      <c r="CYF2131" s="1"/>
      <c r="CYG2131" s="1"/>
      <c r="CYH2131" s="1"/>
      <c r="CYI2131" s="1"/>
      <c r="CYJ2131" s="1"/>
      <c r="CYK2131" s="1"/>
      <c r="CYL2131" s="1"/>
      <c r="CYM2131" s="1"/>
      <c r="CYN2131" s="1"/>
      <c r="CYO2131" s="1"/>
      <c r="CYP2131" s="1"/>
      <c r="CYQ2131" s="1"/>
      <c r="CYR2131" s="1"/>
      <c r="CYS2131" s="1"/>
      <c r="CYT2131" s="1"/>
      <c r="CYU2131" s="1"/>
      <c r="CYV2131" s="1"/>
      <c r="CYW2131" s="1"/>
      <c r="CYX2131" s="1"/>
      <c r="CYY2131" s="1"/>
      <c r="CYZ2131" s="1"/>
      <c r="CZA2131" s="1"/>
      <c r="CZB2131" s="1"/>
      <c r="CZC2131" s="1"/>
      <c r="CZD2131" s="1"/>
      <c r="CZE2131" s="1"/>
      <c r="CZF2131" s="1"/>
      <c r="CZG2131" s="1"/>
      <c r="CZH2131" s="1"/>
      <c r="CZI2131" s="1"/>
      <c r="CZJ2131" s="1"/>
      <c r="CZK2131" s="1"/>
      <c r="CZL2131" s="1"/>
      <c r="CZM2131" s="1"/>
      <c r="CZN2131" s="1"/>
      <c r="CZO2131" s="1"/>
      <c r="CZP2131" s="1"/>
      <c r="CZQ2131" s="1"/>
      <c r="CZR2131" s="1"/>
      <c r="CZS2131" s="1"/>
      <c r="CZT2131" s="1"/>
      <c r="CZU2131" s="1"/>
      <c r="CZV2131" s="1"/>
      <c r="CZW2131" s="1"/>
      <c r="CZX2131" s="1"/>
      <c r="CZY2131" s="1"/>
      <c r="CZZ2131" s="1"/>
      <c r="DAA2131" s="1"/>
      <c r="DAB2131" s="1"/>
      <c r="DAC2131" s="1"/>
      <c r="DAD2131" s="1"/>
      <c r="DAE2131" s="1"/>
      <c r="DAF2131" s="1"/>
      <c r="DAG2131" s="1"/>
      <c r="DAH2131" s="1"/>
      <c r="DAI2131" s="1"/>
      <c r="DAJ2131" s="1"/>
      <c r="DAK2131" s="1"/>
      <c r="DAL2131" s="1"/>
      <c r="DAM2131" s="1"/>
      <c r="DAN2131" s="1"/>
      <c r="DAO2131" s="1"/>
      <c r="DAP2131" s="1"/>
      <c r="DAQ2131" s="1"/>
      <c r="DAR2131" s="1"/>
      <c r="DAS2131" s="1"/>
      <c r="DAT2131" s="1"/>
      <c r="DAU2131" s="1"/>
      <c r="DAV2131" s="1"/>
      <c r="DAW2131" s="1"/>
      <c r="DAX2131" s="1"/>
      <c r="DAY2131" s="1"/>
      <c r="DAZ2131" s="1"/>
      <c r="DBA2131" s="1"/>
      <c r="DBB2131" s="1"/>
      <c r="DBC2131" s="1"/>
      <c r="DBD2131" s="1"/>
      <c r="DBE2131" s="1"/>
      <c r="DBF2131" s="1"/>
      <c r="DBG2131" s="1"/>
      <c r="DBH2131" s="1"/>
      <c r="DBI2131" s="1"/>
      <c r="DBJ2131" s="1"/>
      <c r="DBK2131" s="1"/>
      <c r="DBL2131" s="1"/>
      <c r="DBM2131" s="1"/>
      <c r="DBN2131" s="1"/>
      <c r="DBO2131" s="1"/>
      <c r="DBP2131" s="1"/>
      <c r="DBQ2131" s="1"/>
      <c r="DBR2131" s="1"/>
      <c r="DBS2131" s="1"/>
      <c r="DBT2131" s="1"/>
      <c r="DBU2131" s="1"/>
      <c r="DBV2131" s="1"/>
      <c r="DBW2131" s="1"/>
      <c r="DBX2131" s="1"/>
      <c r="DBY2131" s="1"/>
      <c r="DBZ2131" s="1"/>
      <c r="DCA2131" s="1"/>
      <c r="DCB2131" s="1"/>
      <c r="DCC2131" s="1"/>
      <c r="DCD2131" s="1"/>
      <c r="DCE2131" s="1"/>
      <c r="DCF2131" s="1"/>
      <c r="DCG2131" s="1"/>
      <c r="DCH2131" s="1"/>
      <c r="DCI2131" s="1"/>
      <c r="DCJ2131" s="1"/>
      <c r="DCK2131" s="1"/>
      <c r="DCL2131" s="1"/>
      <c r="DCM2131" s="1"/>
      <c r="DCN2131" s="1"/>
      <c r="DCO2131" s="1"/>
      <c r="DCP2131" s="1"/>
      <c r="DCQ2131" s="1"/>
      <c r="DCR2131" s="1"/>
      <c r="DCS2131" s="1"/>
      <c r="DCT2131" s="1"/>
      <c r="DCU2131" s="1"/>
      <c r="DCV2131" s="1"/>
      <c r="DCW2131" s="1"/>
      <c r="DCX2131" s="1"/>
      <c r="DCY2131" s="1"/>
      <c r="DCZ2131" s="1"/>
      <c r="DDA2131" s="1"/>
      <c r="DDB2131" s="1"/>
      <c r="DDC2131" s="1"/>
      <c r="DDD2131" s="1"/>
      <c r="DDE2131" s="1"/>
      <c r="DDF2131" s="1"/>
      <c r="DDG2131" s="1"/>
      <c r="DDH2131" s="1"/>
      <c r="DDI2131" s="1"/>
      <c r="DDJ2131" s="1"/>
      <c r="DDK2131" s="1"/>
      <c r="DDL2131" s="1"/>
      <c r="DDM2131" s="1"/>
      <c r="DDN2131" s="1"/>
      <c r="DDO2131" s="1"/>
      <c r="DDP2131" s="1"/>
      <c r="DDQ2131" s="1"/>
      <c r="DDR2131" s="1"/>
      <c r="DDS2131" s="1"/>
      <c r="DDT2131" s="1"/>
      <c r="DDU2131" s="1"/>
      <c r="DDV2131" s="1"/>
      <c r="DDW2131" s="1"/>
      <c r="DDX2131" s="1"/>
      <c r="DDY2131" s="1"/>
      <c r="DDZ2131" s="1"/>
      <c r="DEA2131" s="1"/>
      <c r="DEB2131" s="1"/>
      <c r="DEC2131" s="1"/>
      <c r="DED2131" s="1"/>
      <c r="DEE2131" s="1"/>
      <c r="DEF2131" s="1"/>
      <c r="DEG2131" s="1"/>
      <c r="DEH2131" s="1"/>
      <c r="DEI2131" s="1"/>
      <c r="DEJ2131" s="1"/>
      <c r="DEK2131" s="1"/>
      <c r="DEL2131" s="1"/>
      <c r="DEM2131" s="1"/>
      <c r="DEN2131" s="1"/>
      <c r="DEO2131" s="1"/>
      <c r="DEP2131" s="1"/>
      <c r="DEQ2131" s="1"/>
      <c r="DER2131" s="1"/>
      <c r="DES2131" s="1"/>
      <c r="DET2131" s="1"/>
      <c r="DEU2131" s="1"/>
      <c r="DEV2131" s="1"/>
      <c r="DEW2131" s="1"/>
      <c r="DEX2131" s="1"/>
      <c r="DEY2131" s="1"/>
      <c r="DEZ2131" s="1"/>
      <c r="DFA2131" s="1"/>
      <c r="DFB2131" s="1"/>
      <c r="DFC2131" s="1"/>
      <c r="DFD2131" s="1"/>
      <c r="DFE2131" s="1"/>
      <c r="DFF2131" s="1"/>
      <c r="DFG2131" s="1"/>
      <c r="DFH2131" s="1"/>
      <c r="DFI2131" s="1"/>
      <c r="DFJ2131" s="1"/>
      <c r="DFK2131" s="1"/>
      <c r="DFL2131" s="1"/>
      <c r="DFM2131" s="1"/>
      <c r="DFN2131" s="1"/>
      <c r="DFO2131" s="1"/>
      <c r="DFP2131" s="1"/>
      <c r="DFQ2131" s="1"/>
      <c r="DFR2131" s="1"/>
      <c r="DFS2131" s="1"/>
      <c r="DFT2131" s="1"/>
      <c r="DFU2131" s="1"/>
      <c r="DFV2131" s="1"/>
      <c r="DFW2131" s="1"/>
      <c r="DFX2131" s="1"/>
      <c r="DFY2131" s="1"/>
      <c r="DFZ2131" s="1"/>
      <c r="DGA2131" s="1"/>
      <c r="DGB2131" s="1"/>
      <c r="DGC2131" s="1"/>
      <c r="DGD2131" s="1"/>
      <c r="DGE2131" s="1"/>
      <c r="DGF2131" s="1"/>
      <c r="DGG2131" s="1"/>
      <c r="DGH2131" s="1"/>
      <c r="DGI2131" s="1"/>
      <c r="DGJ2131" s="1"/>
      <c r="DGK2131" s="1"/>
      <c r="DGL2131" s="1"/>
      <c r="DGM2131" s="1"/>
      <c r="DGN2131" s="1"/>
      <c r="DGO2131" s="1"/>
      <c r="DGP2131" s="1"/>
      <c r="DGQ2131" s="1"/>
      <c r="DGR2131" s="1"/>
      <c r="DGS2131" s="1"/>
      <c r="DGT2131" s="1"/>
      <c r="DGU2131" s="1"/>
      <c r="DGV2131" s="1"/>
      <c r="DGW2131" s="1"/>
      <c r="DGX2131" s="1"/>
      <c r="DGY2131" s="1"/>
      <c r="DGZ2131" s="1"/>
      <c r="DHA2131" s="1"/>
      <c r="DHB2131" s="1"/>
      <c r="DHC2131" s="1"/>
      <c r="DHD2131" s="1"/>
      <c r="DHE2131" s="1"/>
      <c r="DHF2131" s="1"/>
      <c r="DHG2131" s="1"/>
      <c r="DHH2131" s="1"/>
      <c r="DHI2131" s="1"/>
      <c r="DHJ2131" s="1"/>
      <c r="DHK2131" s="1"/>
      <c r="DHL2131" s="1"/>
      <c r="DHM2131" s="1"/>
      <c r="DHN2131" s="1"/>
      <c r="DHO2131" s="1"/>
      <c r="DHP2131" s="1"/>
      <c r="DHQ2131" s="1"/>
      <c r="DHR2131" s="1"/>
      <c r="DHS2131" s="1"/>
      <c r="DHT2131" s="1"/>
      <c r="DHU2131" s="1"/>
      <c r="DHV2131" s="1"/>
      <c r="DHW2131" s="1"/>
      <c r="DHX2131" s="1"/>
      <c r="DHY2131" s="1"/>
      <c r="DHZ2131" s="1"/>
      <c r="DIA2131" s="1"/>
      <c r="DIB2131" s="1"/>
      <c r="DIC2131" s="1"/>
      <c r="DID2131" s="1"/>
      <c r="DIE2131" s="1"/>
      <c r="DIF2131" s="1"/>
      <c r="DIG2131" s="1"/>
      <c r="DIH2131" s="1"/>
      <c r="DII2131" s="1"/>
      <c r="DIJ2131" s="1"/>
      <c r="DIK2131" s="1"/>
      <c r="DIL2131" s="1"/>
      <c r="DIM2131" s="1"/>
      <c r="DIN2131" s="1"/>
      <c r="DIO2131" s="1"/>
      <c r="DIP2131" s="1"/>
      <c r="DIQ2131" s="1"/>
      <c r="DIR2131" s="1"/>
      <c r="DIS2131" s="1"/>
      <c r="DIT2131" s="1"/>
      <c r="DIU2131" s="1"/>
      <c r="DIV2131" s="1"/>
      <c r="DIW2131" s="1"/>
      <c r="DIX2131" s="1"/>
      <c r="DIY2131" s="1"/>
      <c r="DIZ2131" s="1"/>
      <c r="DJA2131" s="1"/>
      <c r="DJB2131" s="1"/>
      <c r="DJC2131" s="1"/>
      <c r="DJD2131" s="1"/>
      <c r="DJE2131" s="1"/>
      <c r="DJF2131" s="1"/>
      <c r="DJG2131" s="1"/>
      <c r="DJH2131" s="1"/>
      <c r="DJI2131" s="1"/>
      <c r="DJJ2131" s="1"/>
      <c r="DJK2131" s="1"/>
      <c r="DJL2131" s="1"/>
      <c r="DJM2131" s="1"/>
      <c r="DJN2131" s="1"/>
      <c r="DJO2131" s="1"/>
      <c r="DJP2131" s="1"/>
      <c r="DJQ2131" s="1"/>
      <c r="DJR2131" s="1"/>
      <c r="DJS2131" s="1"/>
      <c r="DJT2131" s="1"/>
      <c r="DJU2131" s="1"/>
      <c r="DJV2131" s="1"/>
      <c r="DJW2131" s="1"/>
      <c r="DJX2131" s="1"/>
      <c r="DJY2131" s="1"/>
      <c r="DJZ2131" s="1"/>
      <c r="DKA2131" s="1"/>
      <c r="DKB2131" s="1"/>
      <c r="DKC2131" s="1"/>
      <c r="DKD2131" s="1"/>
      <c r="DKE2131" s="1"/>
      <c r="DKF2131" s="1"/>
      <c r="DKG2131" s="1"/>
      <c r="DKH2131" s="1"/>
      <c r="DKI2131" s="1"/>
      <c r="DKJ2131" s="1"/>
      <c r="DKK2131" s="1"/>
      <c r="DKL2131" s="1"/>
      <c r="DKM2131" s="1"/>
      <c r="DKN2131" s="1"/>
      <c r="DKO2131" s="1"/>
      <c r="DKP2131" s="1"/>
      <c r="DKQ2131" s="1"/>
      <c r="DKR2131" s="1"/>
      <c r="DKS2131" s="1"/>
      <c r="DKT2131" s="1"/>
      <c r="DKU2131" s="1"/>
      <c r="DKV2131" s="1"/>
      <c r="DKW2131" s="1"/>
      <c r="DKX2131" s="1"/>
      <c r="DKY2131" s="1"/>
      <c r="DKZ2131" s="1"/>
      <c r="DLA2131" s="1"/>
      <c r="DLB2131" s="1"/>
      <c r="DLC2131" s="1"/>
      <c r="DLD2131" s="1"/>
      <c r="DLE2131" s="1"/>
      <c r="DLF2131" s="1"/>
      <c r="DLG2131" s="1"/>
      <c r="DLH2131" s="1"/>
      <c r="DLI2131" s="1"/>
      <c r="DLJ2131" s="1"/>
      <c r="DLK2131" s="1"/>
      <c r="DLL2131" s="1"/>
      <c r="DLM2131" s="1"/>
      <c r="DLN2131" s="1"/>
      <c r="DLO2131" s="1"/>
      <c r="DLP2131" s="1"/>
      <c r="DLQ2131" s="1"/>
      <c r="DLR2131" s="1"/>
      <c r="DLS2131" s="1"/>
      <c r="DLT2131" s="1"/>
      <c r="DLU2131" s="1"/>
      <c r="DLV2131" s="1"/>
      <c r="DLW2131" s="1"/>
      <c r="DLX2131" s="1"/>
      <c r="DLY2131" s="1"/>
      <c r="DLZ2131" s="1"/>
      <c r="DMA2131" s="1"/>
      <c r="DMB2131" s="1"/>
      <c r="DMC2131" s="1"/>
      <c r="DMD2131" s="1"/>
      <c r="DME2131" s="1"/>
      <c r="DMF2131" s="1"/>
      <c r="DMG2131" s="1"/>
      <c r="DMH2131" s="1"/>
      <c r="DMI2131" s="1"/>
      <c r="DMJ2131" s="1"/>
      <c r="DMK2131" s="1"/>
      <c r="DML2131" s="1"/>
      <c r="DMM2131" s="1"/>
      <c r="DMN2131" s="1"/>
      <c r="DMO2131" s="1"/>
      <c r="DMP2131" s="1"/>
      <c r="DMQ2131" s="1"/>
      <c r="DMR2131" s="1"/>
      <c r="DMS2131" s="1"/>
      <c r="DMT2131" s="1"/>
      <c r="DMU2131" s="1"/>
      <c r="DMV2131" s="1"/>
      <c r="DMW2131" s="1"/>
      <c r="DMX2131" s="1"/>
      <c r="DMY2131" s="1"/>
      <c r="DMZ2131" s="1"/>
      <c r="DNA2131" s="1"/>
      <c r="DNB2131" s="1"/>
      <c r="DNC2131" s="1"/>
      <c r="DND2131" s="1"/>
      <c r="DNE2131" s="1"/>
      <c r="DNF2131" s="1"/>
      <c r="DNG2131" s="1"/>
      <c r="DNH2131" s="1"/>
      <c r="DNI2131" s="1"/>
      <c r="DNJ2131" s="1"/>
      <c r="DNK2131" s="1"/>
      <c r="DNL2131" s="1"/>
      <c r="DNM2131" s="1"/>
      <c r="DNN2131" s="1"/>
      <c r="DNO2131" s="1"/>
      <c r="DNP2131" s="1"/>
      <c r="DNQ2131" s="1"/>
      <c r="DNR2131" s="1"/>
      <c r="DNS2131" s="1"/>
      <c r="DNT2131" s="1"/>
      <c r="DNU2131" s="1"/>
      <c r="DNV2131" s="1"/>
      <c r="DNW2131" s="1"/>
      <c r="DNX2131" s="1"/>
      <c r="DNY2131" s="1"/>
      <c r="DNZ2131" s="1"/>
      <c r="DOA2131" s="1"/>
      <c r="DOB2131" s="1"/>
      <c r="DOC2131" s="1"/>
      <c r="DOD2131" s="1"/>
      <c r="DOE2131" s="1"/>
      <c r="DOF2131" s="1"/>
      <c r="DOG2131" s="1"/>
      <c r="DOH2131" s="1"/>
      <c r="DOI2131" s="1"/>
      <c r="DOJ2131" s="1"/>
      <c r="DOK2131" s="1"/>
      <c r="DOL2131" s="1"/>
      <c r="DOM2131" s="1"/>
      <c r="DON2131" s="1"/>
      <c r="DOO2131" s="1"/>
      <c r="DOP2131" s="1"/>
      <c r="DOQ2131" s="1"/>
      <c r="DOR2131" s="1"/>
      <c r="DOS2131" s="1"/>
      <c r="DOT2131" s="1"/>
      <c r="DOU2131" s="1"/>
      <c r="DOV2131" s="1"/>
      <c r="DOW2131" s="1"/>
      <c r="DOX2131" s="1"/>
      <c r="DOY2131" s="1"/>
      <c r="DOZ2131" s="1"/>
      <c r="DPA2131" s="1"/>
      <c r="DPB2131" s="1"/>
      <c r="DPC2131" s="1"/>
      <c r="DPD2131" s="1"/>
      <c r="DPE2131" s="1"/>
      <c r="DPF2131" s="1"/>
      <c r="DPG2131" s="1"/>
      <c r="DPH2131" s="1"/>
      <c r="DPI2131" s="1"/>
      <c r="DPJ2131" s="1"/>
      <c r="DPK2131" s="1"/>
      <c r="DPL2131" s="1"/>
      <c r="DPM2131" s="1"/>
      <c r="DPN2131" s="1"/>
      <c r="DPO2131" s="1"/>
      <c r="DPP2131" s="1"/>
      <c r="DPQ2131" s="1"/>
      <c r="DPR2131" s="1"/>
      <c r="DPS2131" s="1"/>
      <c r="DPT2131" s="1"/>
      <c r="DPU2131" s="1"/>
      <c r="DPV2131" s="1"/>
      <c r="DPW2131" s="1"/>
      <c r="DPX2131" s="1"/>
      <c r="DPY2131" s="1"/>
      <c r="DPZ2131" s="1"/>
      <c r="DQA2131" s="1"/>
      <c r="DQB2131" s="1"/>
      <c r="DQC2131" s="1"/>
      <c r="DQD2131" s="1"/>
      <c r="DQE2131" s="1"/>
      <c r="DQF2131" s="1"/>
      <c r="DQG2131" s="1"/>
      <c r="DQH2131" s="1"/>
      <c r="DQI2131" s="1"/>
      <c r="DQJ2131" s="1"/>
      <c r="DQK2131" s="1"/>
      <c r="DQL2131" s="1"/>
      <c r="DQM2131" s="1"/>
      <c r="DQN2131" s="1"/>
      <c r="DQO2131" s="1"/>
      <c r="DQP2131" s="1"/>
      <c r="DQQ2131" s="1"/>
      <c r="DQR2131" s="1"/>
      <c r="DQS2131" s="1"/>
      <c r="DQT2131" s="1"/>
      <c r="DQU2131" s="1"/>
      <c r="DQV2131" s="1"/>
      <c r="DQW2131" s="1"/>
      <c r="DQX2131" s="1"/>
      <c r="DQY2131" s="1"/>
      <c r="DQZ2131" s="1"/>
      <c r="DRA2131" s="1"/>
      <c r="DRB2131" s="1"/>
      <c r="DRC2131" s="1"/>
      <c r="DRD2131" s="1"/>
      <c r="DRE2131" s="1"/>
      <c r="DRF2131" s="1"/>
      <c r="DRG2131" s="1"/>
      <c r="DRH2131" s="1"/>
      <c r="DRI2131" s="1"/>
      <c r="DRJ2131" s="1"/>
      <c r="DRK2131" s="1"/>
      <c r="DRL2131" s="1"/>
      <c r="DRM2131" s="1"/>
      <c r="DRN2131" s="1"/>
      <c r="DRO2131" s="1"/>
      <c r="DRP2131" s="1"/>
      <c r="DRQ2131" s="1"/>
      <c r="DRR2131" s="1"/>
      <c r="DRS2131" s="1"/>
      <c r="DRT2131" s="1"/>
      <c r="DRU2131" s="1"/>
      <c r="DRV2131" s="1"/>
      <c r="DRW2131" s="1"/>
      <c r="DRX2131" s="1"/>
      <c r="DRY2131" s="1"/>
      <c r="DRZ2131" s="1"/>
      <c r="DSA2131" s="1"/>
      <c r="DSB2131" s="1"/>
      <c r="DSC2131" s="1"/>
      <c r="DSD2131" s="1"/>
      <c r="DSE2131" s="1"/>
      <c r="DSF2131" s="1"/>
      <c r="DSG2131" s="1"/>
      <c r="DSH2131" s="1"/>
      <c r="DSI2131" s="1"/>
      <c r="DSJ2131" s="1"/>
      <c r="DSK2131" s="1"/>
      <c r="DSL2131" s="1"/>
      <c r="DSM2131" s="1"/>
      <c r="DSN2131" s="1"/>
      <c r="DSO2131" s="1"/>
      <c r="DSP2131" s="1"/>
      <c r="DSQ2131" s="1"/>
      <c r="DSR2131" s="1"/>
      <c r="DSS2131" s="1"/>
      <c r="DST2131" s="1"/>
      <c r="DSU2131" s="1"/>
      <c r="DSV2131" s="1"/>
      <c r="DSW2131" s="1"/>
      <c r="DSX2131" s="1"/>
      <c r="DSY2131" s="1"/>
      <c r="DSZ2131" s="1"/>
      <c r="DTA2131" s="1"/>
      <c r="DTB2131" s="1"/>
      <c r="DTC2131" s="1"/>
      <c r="DTD2131" s="1"/>
      <c r="DTE2131" s="1"/>
      <c r="DTF2131" s="1"/>
      <c r="DTG2131" s="1"/>
      <c r="DTH2131" s="1"/>
      <c r="DTI2131" s="1"/>
      <c r="DTJ2131" s="1"/>
      <c r="DTK2131" s="1"/>
      <c r="DTL2131" s="1"/>
      <c r="DTM2131" s="1"/>
      <c r="DTN2131" s="1"/>
      <c r="DTO2131" s="1"/>
      <c r="DTP2131" s="1"/>
      <c r="DTQ2131" s="1"/>
      <c r="DTR2131" s="1"/>
      <c r="DTS2131" s="1"/>
      <c r="DTT2131" s="1"/>
      <c r="DTU2131" s="1"/>
      <c r="DTV2131" s="1"/>
      <c r="DTW2131" s="1"/>
      <c r="DTX2131" s="1"/>
      <c r="DTY2131" s="1"/>
      <c r="DTZ2131" s="1"/>
      <c r="DUA2131" s="1"/>
      <c r="DUB2131" s="1"/>
      <c r="DUC2131" s="1"/>
      <c r="DUD2131" s="1"/>
      <c r="DUE2131" s="1"/>
      <c r="DUF2131" s="1"/>
      <c r="DUG2131" s="1"/>
      <c r="DUH2131" s="1"/>
      <c r="DUI2131" s="1"/>
      <c r="DUJ2131" s="1"/>
      <c r="DUK2131" s="1"/>
      <c r="DUL2131" s="1"/>
      <c r="DUM2131" s="1"/>
      <c r="DUN2131" s="1"/>
      <c r="DUO2131" s="1"/>
      <c r="DUP2131" s="1"/>
      <c r="DUQ2131" s="1"/>
      <c r="DUR2131" s="1"/>
      <c r="DUS2131" s="1"/>
      <c r="DUT2131" s="1"/>
      <c r="DUU2131" s="1"/>
      <c r="DUV2131" s="1"/>
      <c r="DUW2131" s="1"/>
      <c r="DUX2131" s="1"/>
      <c r="DUY2131" s="1"/>
      <c r="DUZ2131" s="1"/>
      <c r="DVA2131" s="1"/>
      <c r="DVB2131" s="1"/>
      <c r="DVC2131" s="1"/>
      <c r="DVD2131" s="1"/>
      <c r="DVE2131" s="1"/>
      <c r="DVF2131" s="1"/>
      <c r="DVG2131" s="1"/>
      <c r="DVH2131" s="1"/>
      <c r="DVI2131" s="1"/>
      <c r="DVJ2131" s="1"/>
      <c r="DVK2131" s="1"/>
      <c r="DVL2131" s="1"/>
      <c r="DVM2131" s="1"/>
      <c r="DVN2131" s="1"/>
      <c r="DVO2131" s="1"/>
      <c r="DVP2131" s="1"/>
      <c r="DVQ2131" s="1"/>
      <c r="DVR2131" s="1"/>
      <c r="DVS2131" s="1"/>
      <c r="DVT2131" s="1"/>
      <c r="DVU2131" s="1"/>
      <c r="DVV2131" s="1"/>
      <c r="DVW2131" s="1"/>
      <c r="DVX2131" s="1"/>
      <c r="DVY2131" s="1"/>
      <c r="DVZ2131" s="1"/>
      <c r="DWA2131" s="1"/>
      <c r="DWB2131" s="1"/>
      <c r="DWC2131" s="1"/>
      <c r="DWD2131" s="1"/>
      <c r="DWE2131" s="1"/>
      <c r="DWF2131" s="1"/>
      <c r="DWG2131" s="1"/>
      <c r="DWH2131" s="1"/>
      <c r="DWI2131" s="1"/>
      <c r="DWJ2131" s="1"/>
      <c r="DWK2131" s="1"/>
      <c r="DWL2131" s="1"/>
      <c r="DWM2131" s="1"/>
      <c r="DWN2131" s="1"/>
      <c r="DWO2131" s="1"/>
      <c r="DWP2131" s="1"/>
      <c r="DWQ2131" s="1"/>
      <c r="DWR2131" s="1"/>
      <c r="DWS2131" s="1"/>
      <c r="DWT2131" s="1"/>
      <c r="DWU2131" s="1"/>
      <c r="DWV2131" s="1"/>
      <c r="DWW2131" s="1"/>
      <c r="DWX2131" s="1"/>
      <c r="DWY2131" s="1"/>
      <c r="DWZ2131" s="1"/>
      <c r="DXA2131" s="1"/>
      <c r="DXB2131" s="1"/>
      <c r="DXC2131" s="1"/>
      <c r="DXD2131" s="1"/>
      <c r="DXE2131" s="1"/>
      <c r="DXF2131" s="1"/>
      <c r="DXG2131" s="1"/>
      <c r="DXH2131" s="1"/>
      <c r="DXI2131" s="1"/>
      <c r="DXJ2131" s="1"/>
      <c r="DXK2131" s="1"/>
      <c r="DXL2131" s="1"/>
      <c r="DXM2131" s="1"/>
      <c r="DXN2131" s="1"/>
      <c r="DXO2131" s="1"/>
      <c r="DXP2131" s="1"/>
      <c r="DXQ2131" s="1"/>
      <c r="DXR2131" s="1"/>
      <c r="DXS2131" s="1"/>
      <c r="DXT2131" s="1"/>
      <c r="DXU2131" s="1"/>
      <c r="DXV2131" s="1"/>
      <c r="DXW2131" s="1"/>
      <c r="DXX2131" s="1"/>
      <c r="DXY2131" s="1"/>
      <c r="DXZ2131" s="1"/>
      <c r="DYA2131" s="1"/>
      <c r="DYB2131" s="1"/>
      <c r="DYC2131" s="1"/>
      <c r="DYD2131" s="1"/>
      <c r="DYE2131" s="1"/>
      <c r="DYF2131" s="1"/>
      <c r="DYG2131" s="1"/>
      <c r="DYH2131" s="1"/>
      <c r="DYI2131" s="1"/>
      <c r="DYJ2131" s="1"/>
      <c r="DYK2131" s="1"/>
      <c r="DYL2131" s="1"/>
      <c r="DYM2131" s="1"/>
      <c r="DYN2131" s="1"/>
      <c r="DYO2131" s="1"/>
      <c r="DYP2131" s="1"/>
      <c r="DYQ2131" s="1"/>
      <c r="DYR2131" s="1"/>
      <c r="DYS2131" s="1"/>
      <c r="DYT2131" s="1"/>
      <c r="DYU2131" s="1"/>
      <c r="DYV2131" s="1"/>
      <c r="DYW2131" s="1"/>
      <c r="DYX2131" s="1"/>
      <c r="DYY2131" s="1"/>
      <c r="DYZ2131" s="1"/>
      <c r="DZA2131" s="1"/>
      <c r="DZB2131" s="1"/>
      <c r="DZC2131" s="1"/>
      <c r="DZD2131" s="1"/>
      <c r="DZE2131" s="1"/>
      <c r="DZF2131" s="1"/>
      <c r="DZG2131" s="1"/>
      <c r="DZH2131" s="1"/>
      <c r="DZI2131" s="1"/>
      <c r="DZJ2131" s="1"/>
      <c r="DZK2131" s="1"/>
      <c r="DZL2131" s="1"/>
      <c r="DZM2131" s="1"/>
      <c r="DZN2131" s="1"/>
      <c r="DZO2131" s="1"/>
      <c r="DZP2131" s="1"/>
      <c r="DZQ2131" s="1"/>
      <c r="DZR2131" s="1"/>
      <c r="DZS2131" s="1"/>
      <c r="DZT2131" s="1"/>
      <c r="DZU2131" s="1"/>
      <c r="DZV2131" s="1"/>
      <c r="DZW2131" s="1"/>
      <c r="DZX2131" s="1"/>
      <c r="DZY2131" s="1"/>
      <c r="DZZ2131" s="1"/>
      <c r="EAA2131" s="1"/>
      <c r="EAB2131" s="1"/>
      <c r="EAC2131" s="1"/>
      <c r="EAD2131" s="1"/>
      <c r="EAE2131" s="1"/>
      <c r="EAF2131" s="1"/>
      <c r="EAG2131" s="1"/>
      <c r="EAH2131" s="1"/>
      <c r="EAI2131" s="1"/>
      <c r="EAJ2131" s="1"/>
      <c r="EAK2131" s="1"/>
      <c r="EAL2131" s="1"/>
      <c r="EAM2131" s="1"/>
      <c r="EAN2131" s="1"/>
      <c r="EAO2131" s="1"/>
      <c r="EAP2131" s="1"/>
      <c r="EAQ2131" s="1"/>
      <c r="EAR2131" s="1"/>
      <c r="EAS2131" s="1"/>
      <c r="EAT2131" s="1"/>
      <c r="EAU2131" s="1"/>
      <c r="EAV2131" s="1"/>
      <c r="EAW2131" s="1"/>
      <c r="EAX2131" s="1"/>
      <c r="EAY2131" s="1"/>
      <c r="EAZ2131" s="1"/>
      <c r="EBA2131" s="1"/>
      <c r="EBB2131" s="1"/>
      <c r="EBC2131" s="1"/>
      <c r="EBD2131" s="1"/>
      <c r="EBE2131" s="1"/>
      <c r="EBF2131" s="1"/>
      <c r="EBG2131" s="1"/>
      <c r="EBH2131" s="1"/>
      <c r="EBI2131" s="1"/>
      <c r="EBJ2131" s="1"/>
      <c r="EBK2131" s="1"/>
      <c r="EBL2131" s="1"/>
      <c r="EBM2131" s="1"/>
      <c r="EBN2131" s="1"/>
      <c r="EBO2131" s="1"/>
      <c r="EBP2131" s="1"/>
      <c r="EBQ2131" s="1"/>
      <c r="EBR2131" s="1"/>
      <c r="EBS2131" s="1"/>
      <c r="EBT2131" s="1"/>
      <c r="EBU2131" s="1"/>
      <c r="EBV2131" s="1"/>
      <c r="EBW2131" s="1"/>
      <c r="EBX2131" s="1"/>
      <c r="EBY2131" s="1"/>
      <c r="EBZ2131" s="1"/>
      <c r="ECA2131" s="1"/>
      <c r="ECB2131" s="1"/>
      <c r="ECC2131" s="1"/>
      <c r="ECD2131" s="1"/>
      <c r="ECE2131" s="1"/>
      <c r="ECF2131" s="1"/>
      <c r="ECG2131" s="1"/>
      <c r="ECH2131" s="1"/>
      <c r="ECI2131" s="1"/>
      <c r="ECJ2131" s="1"/>
      <c r="ECK2131" s="1"/>
      <c r="ECL2131" s="1"/>
      <c r="ECM2131" s="1"/>
      <c r="ECN2131" s="1"/>
      <c r="ECO2131" s="1"/>
      <c r="ECP2131" s="1"/>
      <c r="ECQ2131" s="1"/>
      <c r="ECR2131" s="1"/>
      <c r="ECS2131" s="1"/>
      <c r="ECT2131" s="1"/>
      <c r="ECU2131" s="1"/>
      <c r="ECV2131" s="1"/>
      <c r="ECW2131" s="1"/>
      <c r="ECX2131" s="1"/>
      <c r="ECY2131" s="1"/>
      <c r="ECZ2131" s="1"/>
      <c r="EDA2131" s="1"/>
      <c r="EDB2131" s="1"/>
      <c r="EDC2131" s="1"/>
      <c r="EDD2131" s="1"/>
      <c r="EDE2131" s="1"/>
      <c r="EDF2131" s="1"/>
      <c r="EDG2131" s="1"/>
      <c r="EDH2131" s="1"/>
      <c r="EDI2131" s="1"/>
      <c r="EDJ2131" s="1"/>
      <c r="EDK2131" s="1"/>
      <c r="EDL2131" s="1"/>
      <c r="EDM2131" s="1"/>
      <c r="EDN2131" s="1"/>
      <c r="EDO2131" s="1"/>
      <c r="EDP2131" s="1"/>
      <c r="EDQ2131" s="1"/>
      <c r="EDR2131" s="1"/>
      <c r="EDS2131" s="1"/>
      <c r="EDT2131" s="1"/>
      <c r="EDU2131" s="1"/>
      <c r="EDV2131" s="1"/>
      <c r="EDW2131" s="1"/>
      <c r="EDX2131" s="1"/>
      <c r="EDY2131" s="1"/>
      <c r="EDZ2131" s="1"/>
      <c r="EEA2131" s="1"/>
      <c r="EEB2131" s="1"/>
      <c r="EEC2131" s="1"/>
      <c r="EED2131" s="1"/>
      <c r="EEE2131" s="1"/>
      <c r="EEF2131" s="1"/>
      <c r="EEG2131" s="1"/>
      <c r="EEH2131" s="1"/>
      <c r="EEI2131" s="1"/>
      <c r="EEJ2131" s="1"/>
      <c r="EEK2131" s="1"/>
      <c r="EEL2131" s="1"/>
      <c r="EEM2131" s="1"/>
      <c r="EEN2131" s="1"/>
      <c r="EEO2131" s="1"/>
      <c r="EEP2131" s="1"/>
      <c r="EEQ2131" s="1"/>
      <c r="EER2131" s="1"/>
      <c r="EES2131" s="1"/>
      <c r="EET2131" s="1"/>
      <c r="EEU2131" s="1"/>
      <c r="EEV2131" s="1"/>
      <c r="EEW2131" s="1"/>
      <c r="EEX2131" s="1"/>
      <c r="EEY2131" s="1"/>
      <c r="EEZ2131" s="1"/>
      <c r="EFA2131" s="1"/>
      <c r="EFB2131" s="1"/>
      <c r="EFC2131" s="1"/>
      <c r="EFD2131" s="1"/>
      <c r="EFE2131" s="1"/>
      <c r="EFF2131" s="1"/>
      <c r="EFG2131" s="1"/>
      <c r="EFH2131" s="1"/>
      <c r="EFI2131" s="1"/>
      <c r="EFJ2131" s="1"/>
      <c r="EFK2131" s="1"/>
      <c r="EFL2131" s="1"/>
      <c r="EFM2131" s="1"/>
      <c r="EFN2131" s="1"/>
      <c r="EFO2131" s="1"/>
      <c r="EFP2131" s="1"/>
      <c r="EFQ2131" s="1"/>
      <c r="EFR2131" s="1"/>
      <c r="EFS2131" s="1"/>
      <c r="EFT2131" s="1"/>
      <c r="EFU2131" s="1"/>
      <c r="EFV2131" s="1"/>
      <c r="EFW2131" s="1"/>
      <c r="EFX2131" s="1"/>
      <c r="EFY2131" s="1"/>
      <c r="EFZ2131" s="1"/>
      <c r="EGA2131" s="1"/>
      <c r="EGB2131" s="1"/>
      <c r="EGC2131" s="1"/>
      <c r="EGD2131" s="1"/>
      <c r="EGE2131" s="1"/>
      <c r="EGF2131" s="1"/>
      <c r="EGG2131" s="1"/>
      <c r="EGH2131" s="1"/>
      <c r="EGI2131" s="1"/>
      <c r="EGJ2131" s="1"/>
      <c r="EGK2131" s="1"/>
      <c r="EGL2131" s="1"/>
      <c r="EGM2131" s="1"/>
      <c r="EGN2131" s="1"/>
      <c r="EGO2131" s="1"/>
      <c r="EGP2131" s="1"/>
      <c r="EGQ2131" s="1"/>
      <c r="EGR2131" s="1"/>
      <c r="EGS2131" s="1"/>
      <c r="EGT2131" s="1"/>
      <c r="EGU2131" s="1"/>
      <c r="EGV2131" s="1"/>
      <c r="EGW2131" s="1"/>
      <c r="EGX2131" s="1"/>
      <c r="EGY2131" s="1"/>
      <c r="EGZ2131" s="1"/>
      <c r="EHA2131" s="1"/>
      <c r="EHB2131" s="1"/>
      <c r="EHC2131" s="1"/>
      <c r="EHD2131" s="1"/>
      <c r="EHE2131" s="1"/>
      <c r="EHF2131" s="1"/>
      <c r="EHG2131" s="1"/>
      <c r="EHH2131" s="1"/>
      <c r="EHI2131" s="1"/>
      <c r="EHJ2131" s="1"/>
      <c r="EHK2131" s="1"/>
      <c r="EHL2131" s="1"/>
      <c r="EHM2131" s="1"/>
      <c r="EHN2131" s="1"/>
      <c r="EHO2131" s="1"/>
      <c r="EHP2131" s="1"/>
      <c r="EHQ2131" s="1"/>
      <c r="EHR2131" s="1"/>
      <c r="EHS2131" s="1"/>
      <c r="EHT2131" s="1"/>
      <c r="EHU2131" s="1"/>
      <c r="EHV2131" s="1"/>
      <c r="EHW2131" s="1"/>
      <c r="EHX2131" s="1"/>
      <c r="EHY2131" s="1"/>
      <c r="EHZ2131" s="1"/>
      <c r="EIA2131" s="1"/>
      <c r="EIB2131" s="1"/>
      <c r="EIC2131" s="1"/>
      <c r="EID2131" s="1"/>
      <c r="EIE2131" s="1"/>
      <c r="EIF2131" s="1"/>
      <c r="EIG2131" s="1"/>
      <c r="EIH2131" s="1"/>
      <c r="EII2131" s="1"/>
      <c r="EIJ2131" s="1"/>
      <c r="EIK2131" s="1"/>
      <c r="EIL2131" s="1"/>
      <c r="EIM2131" s="1"/>
      <c r="EIN2131" s="1"/>
      <c r="EIO2131" s="1"/>
      <c r="EIP2131" s="1"/>
      <c r="EIQ2131" s="1"/>
      <c r="EIR2131" s="1"/>
      <c r="EIS2131" s="1"/>
      <c r="EIT2131" s="1"/>
      <c r="EIU2131" s="1"/>
      <c r="EIV2131" s="1"/>
      <c r="EIW2131" s="1"/>
      <c r="EIX2131" s="1"/>
      <c r="EIY2131" s="1"/>
      <c r="EIZ2131" s="1"/>
      <c r="EJA2131" s="1"/>
      <c r="EJB2131" s="1"/>
      <c r="EJC2131" s="1"/>
      <c r="EJD2131" s="1"/>
      <c r="EJE2131" s="1"/>
      <c r="EJF2131" s="1"/>
      <c r="EJG2131" s="1"/>
      <c r="EJH2131" s="1"/>
      <c r="EJI2131" s="1"/>
      <c r="EJJ2131" s="1"/>
      <c r="EJK2131" s="1"/>
      <c r="EJL2131" s="1"/>
      <c r="EJM2131" s="1"/>
      <c r="EJN2131" s="1"/>
      <c r="EJO2131" s="1"/>
      <c r="EJP2131" s="1"/>
      <c r="EJQ2131" s="1"/>
      <c r="EJR2131" s="1"/>
      <c r="EJS2131" s="1"/>
      <c r="EJT2131" s="1"/>
      <c r="EJU2131" s="1"/>
      <c r="EJV2131" s="1"/>
      <c r="EJW2131" s="1"/>
      <c r="EJX2131" s="1"/>
      <c r="EJY2131" s="1"/>
      <c r="EJZ2131" s="1"/>
      <c r="EKA2131" s="1"/>
      <c r="EKB2131" s="1"/>
      <c r="EKC2131" s="1"/>
      <c r="EKD2131" s="1"/>
      <c r="EKE2131" s="1"/>
      <c r="EKF2131" s="1"/>
      <c r="EKG2131" s="1"/>
      <c r="EKH2131" s="1"/>
      <c r="EKI2131" s="1"/>
      <c r="EKJ2131" s="1"/>
      <c r="EKK2131" s="1"/>
      <c r="EKL2131" s="1"/>
      <c r="EKM2131" s="1"/>
      <c r="EKN2131" s="1"/>
      <c r="EKO2131" s="1"/>
      <c r="EKP2131" s="1"/>
      <c r="EKQ2131" s="1"/>
      <c r="EKR2131" s="1"/>
      <c r="EKS2131" s="1"/>
      <c r="EKT2131" s="1"/>
      <c r="EKU2131" s="1"/>
      <c r="EKV2131" s="1"/>
      <c r="EKW2131" s="1"/>
      <c r="EKX2131" s="1"/>
      <c r="EKY2131" s="1"/>
      <c r="EKZ2131" s="1"/>
      <c r="ELA2131" s="1"/>
      <c r="ELB2131" s="1"/>
      <c r="ELC2131" s="1"/>
      <c r="ELD2131" s="1"/>
      <c r="ELE2131" s="1"/>
      <c r="ELF2131" s="1"/>
      <c r="ELG2131" s="1"/>
      <c r="ELH2131" s="1"/>
      <c r="ELI2131" s="1"/>
      <c r="ELJ2131" s="1"/>
      <c r="ELK2131" s="1"/>
      <c r="ELL2131" s="1"/>
      <c r="ELM2131" s="1"/>
      <c r="ELN2131" s="1"/>
      <c r="ELO2131" s="1"/>
      <c r="ELP2131" s="1"/>
      <c r="ELQ2131" s="1"/>
      <c r="ELR2131" s="1"/>
      <c r="ELS2131" s="1"/>
      <c r="ELT2131" s="1"/>
      <c r="ELU2131" s="1"/>
      <c r="ELV2131" s="1"/>
      <c r="ELW2131" s="1"/>
      <c r="ELX2131" s="1"/>
      <c r="ELY2131" s="1"/>
      <c r="ELZ2131" s="1"/>
      <c r="EMA2131" s="1"/>
      <c r="EMB2131" s="1"/>
      <c r="EMC2131" s="1"/>
      <c r="EMD2131" s="1"/>
      <c r="EME2131" s="1"/>
      <c r="EMF2131" s="1"/>
      <c r="EMG2131" s="1"/>
      <c r="EMH2131" s="1"/>
      <c r="EMI2131" s="1"/>
      <c r="EMJ2131" s="1"/>
      <c r="EMK2131" s="1"/>
      <c r="EML2131" s="1"/>
      <c r="EMM2131" s="1"/>
      <c r="EMN2131" s="1"/>
      <c r="EMO2131" s="1"/>
      <c r="EMP2131" s="1"/>
      <c r="EMQ2131" s="1"/>
      <c r="EMR2131" s="1"/>
      <c r="EMS2131" s="1"/>
      <c r="EMT2131" s="1"/>
      <c r="EMU2131" s="1"/>
      <c r="EMV2131" s="1"/>
      <c r="EMW2131" s="1"/>
      <c r="EMX2131" s="1"/>
      <c r="EMY2131" s="1"/>
      <c r="EMZ2131" s="1"/>
      <c r="ENA2131" s="1"/>
      <c r="ENB2131" s="1"/>
      <c r="ENC2131" s="1"/>
      <c r="END2131" s="1"/>
      <c r="ENE2131" s="1"/>
      <c r="ENF2131" s="1"/>
      <c r="ENG2131" s="1"/>
      <c r="ENH2131" s="1"/>
      <c r="ENI2131" s="1"/>
      <c r="ENJ2131" s="1"/>
      <c r="ENK2131" s="1"/>
      <c r="ENL2131" s="1"/>
      <c r="ENM2131" s="1"/>
      <c r="ENN2131" s="1"/>
      <c r="ENO2131" s="1"/>
      <c r="ENP2131" s="1"/>
      <c r="ENQ2131" s="1"/>
      <c r="ENR2131" s="1"/>
      <c r="ENS2131" s="1"/>
      <c r="ENT2131" s="1"/>
      <c r="ENU2131" s="1"/>
      <c r="ENV2131" s="1"/>
      <c r="ENW2131" s="1"/>
      <c r="ENX2131" s="1"/>
      <c r="ENY2131" s="1"/>
      <c r="ENZ2131" s="1"/>
      <c r="EOA2131" s="1"/>
      <c r="EOB2131" s="1"/>
      <c r="EOC2131" s="1"/>
      <c r="EOD2131" s="1"/>
      <c r="EOE2131" s="1"/>
      <c r="EOF2131" s="1"/>
      <c r="EOG2131" s="1"/>
      <c r="EOH2131" s="1"/>
      <c r="EOI2131" s="1"/>
      <c r="EOJ2131" s="1"/>
      <c r="EOK2131" s="1"/>
      <c r="EOL2131" s="1"/>
      <c r="EOM2131" s="1"/>
      <c r="EON2131" s="1"/>
      <c r="EOO2131" s="1"/>
      <c r="EOP2131" s="1"/>
      <c r="EOQ2131" s="1"/>
      <c r="EOR2131" s="1"/>
      <c r="EOS2131" s="1"/>
      <c r="EOT2131" s="1"/>
      <c r="EOU2131" s="1"/>
      <c r="EOV2131" s="1"/>
      <c r="EOW2131" s="1"/>
      <c r="EOX2131" s="1"/>
      <c r="EOY2131" s="1"/>
      <c r="EOZ2131" s="1"/>
      <c r="EPA2131" s="1"/>
      <c r="EPB2131" s="1"/>
      <c r="EPC2131" s="1"/>
      <c r="EPD2131" s="1"/>
      <c r="EPE2131" s="1"/>
      <c r="EPF2131" s="1"/>
      <c r="EPG2131" s="1"/>
      <c r="EPH2131" s="1"/>
      <c r="EPI2131" s="1"/>
      <c r="EPJ2131" s="1"/>
      <c r="EPK2131" s="1"/>
      <c r="EPL2131" s="1"/>
      <c r="EPM2131" s="1"/>
      <c r="EPN2131" s="1"/>
      <c r="EPO2131" s="1"/>
      <c r="EPP2131" s="1"/>
      <c r="EPQ2131" s="1"/>
      <c r="EPR2131" s="1"/>
      <c r="EPS2131" s="1"/>
      <c r="EPT2131" s="1"/>
      <c r="EPU2131" s="1"/>
      <c r="EPV2131" s="1"/>
      <c r="EPW2131" s="1"/>
      <c r="EPX2131" s="1"/>
      <c r="EPY2131" s="1"/>
      <c r="EPZ2131" s="1"/>
      <c r="EQA2131" s="1"/>
      <c r="EQB2131" s="1"/>
      <c r="EQC2131" s="1"/>
      <c r="EQD2131" s="1"/>
      <c r="EQE2131" s="1"/>
      <c r="EQF2131" s="1"/>
      <c r="EQG2131" s="1"/>
      <c r="EQH2131" s="1"/>
      <c r="EQI2131" s="1"/>
      <c r="EQJ2131" s="1"/>
      <c r="EQK2131" s="1"/>
      <c r="EQL2131" s="1"/>
      <c r="EQM2131" s="1"/>
      <c r="EQN2131" s="1"/>
      <c r="EQO2131" s="1"/>
      <c r="EQP2131" s="1"/>
      <c r="EQQ2131" s="1"/>
      <c r="EQR2131" s="1"/>
      <c r="EQS2131" s="1"/>
      <c r="EQT2131" s="1"/>
      <c r="EQU2131" s="1"/>
      <c r="EQV2131" s="1"/>
      <c r="EQW2131" s="1"/>
      <c r="EQX2131" s="1"/>
      <c r="EQY2131" s="1"/>
      <c r="EQZ2131" s="1"/>
      <c r="ERA2131" s="1"/>
      <c r="ERB2131" s="1"/>
      <c r="ERC2131" s="1"/>
      <c r="ERD2131" s="1"/>
      <c r="ERE2131" s="1"/>
      <c r="ERF2131" s="1"/>
      <c r="ERG2131" s="1"/>
      <c r="ERH2131" s="1"/>
      <c r="ERI2131" s="1"/>
      <c r="ERJ2131" s="1"/>
      <c r="ERK2131" s="1"/>
      <c r="ERL2131" s="1"/>
      <c r="ERM2131" s="1"/>
      <c r="ERN2131" s="1"/>
      <c r="ERO2131" s="1"/>
      <c r="ERP2131" s="1"/>
      <c r="ERQ2131" s="1"/>
      <c r="ERR2131" s="1"/>
      <c r="ERS2131" s="1"/>
      <c r="ERT2131" s="1"/>
      <c r="ERU2131" s="1"/>
      <c r="ERV2131" s="1"/>
      <c r="ERW2131" s="1"/>
      <c r="ERX2131" s="1"/>
      <c r="ERY2131" s="1"/>
      <c r="ERZ2131" s="1"/>
      <c r="ESA2131" s="1"/>
      <c r="ESB2131" s="1"/>
      <c r="ESC2131" s="1"/>
      <c r="ESD2131" s="1"/>
      <c r="ESE2131" s="1"/>
      <c r="ESF2131" s="1"/>
      <c r="ESG2131" s="1"/>
      <c r="ESH2131" s="1"/>
      <c r="ESI2131" s="1"/>
      <c r="ESJ2131" s="1"/>
      <c r="ESK2131" s="1"/>
      <c r="ESL2131" s="1"/>
      <c r="ESM2131" s="1"/>
      <c r="ESN2131" s="1"/>
      <c r="ESO2131" s="1"/>
      <c r="ESP2131" s="1"/>
      <c r="ESQ2131" s="1"/>
      <c r="ESR2131" s="1"/>
      <c r="ESS2131" s="1"/>
      <c r="EST2131" s="1"/>
      <c r="ESU2131" s="1"/>
      <c r="ESV2131" s="1"/>
      <c r="ESW2131" s="1"/>
      <c r="ESX2131" s="1"/>
      <c r="ESY2131" s="1"/>
      <c r="ESZ2131" s="1"/>
      <c r="ETA2131" s="1"/>
      <c r="ETB2131" s="1"/>
      <c r="ETC2131" s="1"/>
      <c r="ETD2131" s="1"/>
      <c r="ETE2131" s="1"/>
      <c r="ETF2131" s="1"/>
      <c r="ETG2131" s="1"/>
      <c r="ETH2131" s="1"/>
      <c r="ETI2131" s="1"/>
      <c r="ETJ2131" s="1"/>
      <c r="ETK2131" s="1"/>
      <c r="ETL2131" s="1"/>
      <c r="ETM2131" s="1"/>
      <c r="ETN2131" s="1"/>
      <c r="ETO2131" s="1"/>
      <c r="ETP2131" s="1"/>
      <c r="ETQ2131" s="1"/>
      <c r="ETR2131" s="1"/>
      <c r="ETS2131" s="1"/>
      <c r="ETT2131" s="1"/>
      <c r="ETU2131" s="1"/>
      <c r="ETV2131" s="1"/>
      <c r="ETW2131" s="1"/>
      <c r="ETX2131" s="1"/>
      <c r="ETY2131" s="1"/>
      <c r="ETZ2131" s="1"/>
      <c r="EUA2131" s="1"/>
      <c r="EUB2131" s="1"/>
      <c r="EUC2131" s="1"/>
      <c r="EUD2131" s="1"/>
      <c r="EUE2131" s="1"/>
      <c r="EUF2131" s="1"/>
      <c r="EUG2131" s="1"/>
      <c r="EUH2131" s="1"/>
      <c r="EUI2131" s="1"/>
      <c r="EUJ2131" s="1"/>
      <c r="EUK2131" s="1"/>
      <c r="EUL2131" s="1"/>
      <c r="EUM2131" s="1"/>
      <c r="EUN2131" s="1"/>
      <c r="EUO2131" s="1"/>
      <c r="EUP2131" s="1"/>
      <c r="EUQ2131" s="1"/>
      <c r="EUR2131" s="1"/>
      <c r="EUS2131" s="1"/>
      <c r="EUT2131" s="1"/>
      <c r="EUU2131" s="1"/>
      <c r="EUV2131" s="1"/>
      <c r="EUW2131" s="1"/>
      <c r="EUX2131" s="1"/>
      <c r="EUY2131" s="1"/>
      <c r="EUZ2131" s="1"/>
      <c r="EVA2131" s="1"/>
      <c r="EVB2131" s="1"/>
      <c r="EVC2131" s="1"/>
      <c r="EVD2131" s="1"/>
      <c r="EVE2131" s="1"/>
      <c r="EVF2131" s="1"/>
      <c r="EVG2131" s="1"/>
      <c r="EVH2131" s="1"/>
      <c r="EVI2131" s="1"/>
      <c r="EVJ2131" s="1"/>
      <c r="EVK2131" s="1"/>
      <c r="EVL2131" s="1"/>
      <c r="EVM2131" s="1"/>
      <c r="EVN2131" s="1"/>
      <c r="EVO2131" s="1"/>
      <c r="EVP2131" s="1"/>
      <c r="EVQ2131" s="1"/>
      <c r="EVR2131" s="1"/>
      <c r="EVS2131" s="1"/>
      <c r="EVT2131" s="1"/>
      <c r="EVU2131" s="1"/>
      <c r="EVV2131" s="1"/>
      <c r="EVW2131" s="1"/>
      <c r="EVX2131" s="1"/>
      <c r="EVY2131" s="1"/>
      <c r="EVZ2131" s="1"/>
      <c r="EWA2131" s="1"/>
      <c r="EWB2131" s="1"/>
      <c r="EWC2131" s="1"/>
      <c r="EWD2131" s="1"/>
      <c r="EWE2131" s="1"/>
      <c r="EWF2131" s="1"/>
      <c r="EWG2131" s="1"/>
      <c r="EWH2131" s="1"/>
      <c r="EWI2131" s="1"/>
      <c r="EWJ2131" s="1"/>
      <c r="EWK2131" s="1"/>
      <c r="EWL2131" s="1"/>
      <c r="EWM2131" s="1"/>
      <c r="EWN2131" s="1"/>
      <c r="EWO2131" s="1"/>
      <c r="EWP2131" s="1"/>
      <c r="EWQ2131" s="1"/>
      <c r="EWR2131" s="1"/>
      <c r="EWS2131" s="1"/>
      <c r="EWT2131" s="1"/>
      <c r="EWU2131" s="1"/>
      <c r="EWV2131" s="1"/>
      <c r="EWW2131" s="1"/>
      <c r="EWX2131" s="1"/>
      <c r="EWY2131" s="1"/>
      <c r="EWZ2131" s="1"/>
      <c r="EXA2131" s="1"/>
      <c r="EXB2131" s="1"/>
      <c r="EXC2131" s="1"/>
      <c r="EXD2131" s="1"/>
      <c r="EXE2131" s="1"/>
      <c r="EXF2131" s="1"/>
      <c r="EXG2131" s="1"/>
      <c r="EXH2131" s="1"/>
      <c r="EXI2131" s="1"/>
      <c r="EXJ2131" s="1"/>
      <c r="EXK2131" s="1"/>
      <c r="EXL2131" s="1"/>
      <c r="EXM2131" s="1"/>
      <c r="EXN2131" s="1"/>
      <c r="EXO2131" s="1"/>
      <c r="EXP2131" s="1"/>
      <c r="EXQ2131" s="1"/>
      <c r="EXR2131" s="1"/>
      <c r="EXS2131" s="1"/>
      <c r="EXT2131" s="1"/>
      <c r="EXU2131" s="1"/>
      <c r="EXV2131" s="1"/>
      <c r="EXW2131" s="1"/>
      <c r="EXX2131" s="1"/>
      <c r="EXY2131" s="1"/>
      <c r="EXZ2131" s="1"/>
      <c r="EYA2131" s="1"/>
      <c r="EYB2131" s="1"/>
      <c r="EYC2131" s="1"/>
      <c r="EYD2131" s="1"/>
      <c r="EYE2131" s="1"/>
      <c r="EYF2131" s="1"/>
      <c r="EYG2131" s="1"/>
      <c r="EYH2131" s="1"/>
      <c r="EYI2131" s="1"/>
      <c r="EYJ2131" s="1"/>
      <c r="EYK2131" s="1"/>
      <c r="EYL2131" s="1"/>
      <c r="EYM2131" s="1"/>
      <c r="EYN2131" s="1"/>
      <c r="EYO2131" s="1"/>
      <c r="EYP2131" s="1"/>
      <c r="EYQ2131" s="1"/>
      <c r="EYR2131" s="1"/>
      <c r="EYS2131" s="1"/>
      <c r="EYT2131" s="1"/>
      <c r="EYU2131" s="1"/>
      <c r="EYV2131" s="1"/>
      <c r="EYW2131" s="1"/>
      <c r="EYX2131" s="1"/>
      <c r="EYY2131" s="1"/>
      <c r="EYZ2131" s="1"/>
      <c r="EZA2131" s="1"/>
      <c r="EZB2131" s="1"/>
      <c r="EZC2131" s="1"/>
      <c r="EZD2131" s="1"/>
      <c r="EZE2131" s="1"/>
      <c r="EZF2131" s="1"/>
      <c r="EZG2131" s="1"/>
      <c r="EZH2131" s="1"/>
      <c r="EZI2131" s="1"/>
      <c r="EZJ2131" s="1"/>
      <c r="EZK2131" s="1"/>
      <c r="EZL2131" s="1"/>
      <c r="EZM2131" s="1"/>
      <c r="EZN2131" s="1"/>
      <c r="EZO2131" s="1"/>
      <c r="EZP2131" s="1"/>
      <c r="EZQ2131" s="1"/>
      <c r="EZR2131" s="1"/>
      <c r="EZS2131" s="1"/>
      <c r="EZT2131" s="1"/>
      <c r="EZU2131" s="1"/>
      <c r="EZV2131" s="1"/>
      <c r="EZW2131" s="1"/>
      <c r="EZX2131" s="1"/>
      <c r="EZY2131" s="1"/>
      <c r="EZZ2131" s="1"/>
      <c r="FAA2131" s="1"/>
      <c r="FAB2131" s="1"/>
      <c r="FAC2131" s="1"/>
      <c r="FAD2131" s="1"/>
      <c r="FAE2131" s="1"/>
      <c r="FAF2131" s="1"/>
      <c r="FAG2131" s="1"/>
      <c r="FAH2131" s="1"/>
      <c r="FAI2131" s="1"/>
      <c r="FAJ2131" s="1"/>
      <c r="FAK2131" s="1"/>
      <c r="FAL2131" s="1"/>
      <c r="FAM2131" s="1"/>
      <c r="FAN2131" s="1"/>
      <c r="FAO2131" s="1"/>
      <c r="FAP2131" s="1"/>
      <c r="FAQ2131" s="1"/>
      <c r="FAR2131" s="1"/>
      <c r="FAS2131" s="1"/>
      <c r="FAT2131" s="1"/>
      <c r="FAU2131" s="1"/>
      <c r="FAV2131" s="1"/>
      <c r="FAW2131" s="1"/>
      <c r="FAX2131" s="1"/>
      <c r="FAY2131" s="1"/>
      <c r="FAZ2131" s="1"/>
      <c r="FBA2131" s="1"/>
      <c r="FBB2131" s="1"/>
      <c r="FBC2131" s="1"/>
      <c r="FBD2131" s="1"/>
      <c r="FBE2131" s="1"/>
      <c r="FBF2131" s="1"/>
      <c r="FBG2131" s="1"/>
      <c r="FBH2131" s="1"/>
      <c r="FBI2131" s="1"/>
      <c r="FBJ2131" s="1"/>
      <c r="FBK2131" s="1"/>
      <c r="FBL2131" s="1"/>
      <c r="FBM2131" s="1"/>
      <c r="FBN2131" s="1"/>
      <c r="FBO2131" s="1"/>
      <c r="FBP2131" s="1"/>
      <c r="FBQ2131" s="1"/>
      <c r="FBR2131" s="1"/>
      <c r="FBS2131" s="1"/>
      <c r="FBT2131" s="1"/>
      <c r="FBU2131" s="1"/>
      <c r="FBV2131" s="1"/>
      <c r="FBW2131" s="1"/>
      <c r="FBX2131" s="1"/>
      <c r="FBY2131" s="1"/>
      <c r="FBZ2131" s="1"/>
      <c r="FCA2131" s="1"/>
      <c r="FCB2131" s="1"/>
      <c r="FCC2131" s="1"/>
      <c r="FCD2131" s="1"/>
      <c r="FCE2131" s="1"/>
      <c r="FCF2131" s="1"/>
      <c r="FCG2131" s="1"/>
      <c r="FCH2131" s="1"/>
      <c r="FCI2131" s="1"/>
      <c r="FCJ2131" s="1"/>
      <c r="FCK2131" s="1"/>
      <c r="FCL2131" s="1"/>
      <c r="FCM2131" s="1"/>
      <c r="FCN2131" s="1"/>
      <c r="FCO2131" s="1"/>
      <c r="FCP2131" s="1"/>
      <c r="FCQ2131" s="1"/>
      <c r="FCR2131" s="1"/>
      <c r="FCS2131" s="1"/>
      <c r="FCT2131" s="1"/>
      <c r="FCU2131" s="1"/>
      <c r="FCV2131" s="1"/>
      <c r="FCW2131" s="1"/>
      <c r="FCX2131" s="1"/>
      <c r="FCY2131" s="1"/>
      <c r="FCZ2131" s="1"/>
      <c r="FDA2131" s="1"/>
      <c r="FDB2131" s="1"/>
      <c r="FDC2131" s="1"/>
      <c r="FDD2131" s="1"/>
      <c r="FDE2131" s="1"/>
      <c r="FDF2131" s="1"/>
      <c r="FDG2131" s="1"/>
      <c r="FDH2131" s="1"/>
      <c r="FDI2131" s="1"/>
      <c r="FDJ2131" s="1"/>
      <c r="FDK2131" s="1"/>
      <c r="FDL2131" s="1"/>
      <c r="FDM2131" s="1"/>
      <c r="FDN2131" s="1"/>
      <c r="FDO2131" s="1"/>
      <c r="FDP2131" s="1"/>
      <c r="FDQ2131" s="1"/>
      <c r="FDR2131" s="1"/>
      <c r="FDS2131" s="1"/>
      <c r="FDT2131" s="1"/>
      <c r="FDU2131" s="1"/>
      <c r="FDV2131" s="1"/>
      <c r="FDW2131" s="1"/>
      <c r="FDX2131" s="1"/>
      <c r="FDY2131" s="1"/>
      <c r="FDZ2131" s="1"/>
      <c r="FEA2131" s="1"/>
      <c r="FEB2131" s="1"/>
      <c r="FEC2131" s="1"/>
      <c r="FED2131" s="1"/>
      <c r="FEE2131" s="1"/>
      <c r="FEF2131" s="1"/>
      <c r="FEG2131" s="1"/>
      <c r="FEH2131" s="1"/>
      <c r="FEI2131" s="1"/>
      <c r="FEJ2131" s="1"/>
      <c r="FEK2131" s="1"/>
      <c r="FEL2131" s="1"/>
      <c r="FEM2131" s="1"/>
      <c r="FEN2131" s="1"/>
      <c r="FEO2131" s="1"/>
      <c r="FEP2131" s="1"/>
      <c r="FEQ2131" s="1"/>
      <c r="FER2131" s="1"/>
      <c r="FES2131" s="1"/>
      <c r="FET2131" s="1"/>
      <c r="FEU2131" s="1"/>
      <c r="FEV2131" s="1"/>
      <c r="FEW2131" s="1"/>
      <c r="FEX2131" s="1"/>
      <c r="FEY2131" s="1"/>
      <c r="FEZ2131" s="1"/>
      <c r="FFA2131" s="1"/>
      <c r="FFB2131" s="1"/>
      <c r="FFC2131" s="1"/>
      <c r="FFD2131" s="1"/>
      <c r="FFE2131" s="1"/>
      <c r="FFF2131" s="1"/>
      <c r="FFG2131" s="1"/>
      <c r="FFH2131" s="1"/>
      <c r="FFI2131" s="1"/>
      <c r="FFJ2131" s="1"/>
      <c r="FFK2131" s="1"/>
      <c r="FFL2131" s="1"/>
      <c r="FFM2131" s="1"/>
      <c r="FFN2131" s="1"/>
      <c r="FFO2131" s="1"/>
      <c r="FFP2131" s="1"/>
      <c r="FFQ2131" s="1"/>
      <c r="FFR2131" s="1"/>
      <c r="FFS2131" s="1"/>
      <c r="FFT2131" s="1"/>
      <c r="FFU2131" s="1"/>
      <c r="FFV2131" s="1"/>
      <c r="FFW2131" s="1"/>
      <c r="FFX2131" s="1"/>
      <c r="FFY2131" s="1"/>
      <c r="FFZ2131" s="1"/>
      <c r="FGA2131" s="1"/>
      <c r="FGB2131" s="1"/>
      <c r="FGC2131" s="1"/>
      <c r="FGD2131" s="1"/>
      <c r="FGE2131" s="1"/>
      <c r="FGF2131" s="1"/>
      <c r="FGG2131" s="1"/>
      <c r="FGH2131" s="1"/>
      <c r="FGI2131" s="1"/>
      <c r="FGJ2131" s="1"/>
      <c r="FGK2131" s="1"/>
      <c r="FGL2131" s="1"/>
      <c r="FGM2131" s="1"/>
      <c r="FGN2131" s="1"/>
      <c r="FGO2131" s="1"/>
      <c r="FGP2131" s="1"/>
      <c r="FGQ2131" s="1"/>
      <c r="FGR2131" s="1"/>
      <c r="FGS2131" s="1"/>
      <c r="FGT2131" s="1"/>
      <c r="FGU2131" s="1"/>
      <c r="FGV2131" s="1"/>
      <c r="FGW2131" s="1"/>
      <c r="FGX2131" s="1"/>
      <c r="FGY2131" s="1"/>
      <c r="FGZ2131" s="1"/>
      <c r="FHA2131" s="1"/>
      <c r="FHB2131" s="1"/>
      <c r="FHC2131" s="1"/>
      <c r="FHD2131" s="1"/>
      <c r="FHE2131" s="1"/>
      <c r="FHF2131" s="1"/>
      <c r="FHG2131" s="1"/>
      <c r="FHH2131" s="1"/>
      <c r="FHI2131" s="1"/>
      <c r="FHJ2131" s="1"/>
      <c r="FHK2131" s="1"/>
      <c r="FHL2131" s="1"/>
      <c r="FHM2131" s="1"/>
      <c r="FHN2131" s="1"/>
      <c r="FHO2131" s="1"/>
      <c r="FHP2131" s="1"/>
      <c r="FHQ2131" s="1"/>
      <c r="FHR2131" s="1"/>
      <c r="FHS2131" s="1"/>
      <c r="FHT2131" s="1"/>
      <c r="FHU2131" s="1"/>
      <c r="FHV2131" s="1"/>
      <c r="FHW2131" s="1"/>
      <c r="FHX2131" s="1"/>
      <c r="FHY2131" s="1"/>
      <c r="FHZ2131" s="1"/>
      <c r="FIA2131" s="1"/>
      <c r="FIB2131" s="1"/>
      <c r="FIC2131" s="1"/>
      <c r="FID2131" s="1"/>
      <c r="FIE2131" s="1"/>
      <c r="FIF2131" s="1"/>
      <c r="FIG2131" s="1"/>
      <c r="FIH2131" s="1"/>
      <c r="FII2131" s="1"/>
      <c r="FIJ2131" s="1"/>
      <c r="FIK2131" s="1"/>
      <c r="FIL2131" s="1"/>
      <c r="FIM2131" s="1"/>
      <c r="FIN2131" s="1"/>
      <c r="FIO2131" s="1"/>
      <c r="FIP2131" s="1"/>
      <c r="FIQ2131" s="1"/>
      <c r="FIR2131" s="1"/>
      <c r="FIS2131" s="1"/>
      <c r="FIT2131" s="1"/>
      <c r="FIU2131" s="1"/>
      <c r="FIV2131" s="1"/>
      <c r="FIW2131" s="1"/>
      <c r="FIX2131" s="1"/>
      <c r="FIY2131" s="1"/>
      <c r="FIZ2131" s="1"/>
      <c r="FJA2131" s="1"/>
      <c r="FJB2131" s="1"/>
      <c r="FJC2131" s="1"/>
      <c r="FJD2131" s="1"/>
      <c r="FJE2131" s="1"/>
      <c r="FJF2131" s="1"/>
      <c r="FJG2131" s="1"/>
      <c r="FJH2131" s="1"/>
      <c r="FJI2131" s="1"/>
      <c r="FJJ2131" s="1"/>
      <c r="FJK2131" s="1"/>
      <c r="FJL2131" s="1"/>
      <c r="FJM2131" s="1"/>
      <c r="FJN2131" s="1"/>
      <c r="FJO2131" s="1"/>
      <c r="FJP2131" s="1"/>
      <c r="FJQ2131" s="1"/>
      <c r="FJR2131" s="1"/>
      <c r="FJS2131" s="1"/>
      <c r="FJT2131" s="1"/>
      <c r="FJU2131" s="1"/>
      <c r="FJV2131" s="1"/>
      <c r="FJW2131" s="1"/>
      <c r="FJX2131" s="1"/>
      <c r="FJY2131" s="1"/>
      <c r="FJZ2131" s="1"/>
      <c r="FKA2131" s="1"/>
      <c r="FKB2131" s="1"/>
      <c r="FKC2131" s="1"/>
      <c r="FKD2131" s="1"/>
      <c r="FKE2131" s="1"/>
      <c r="FKF2131" s="1"/>
      <c r="FKG2131" s="1"/>
      <c r="FKH2131" s="1"/>
      <c r="FKI2131" s="1"/>
      <c r="FKJ2131" s="1"/>
      <c r="FKK2131" s="1"/>
      <c r="FKL2131" s="1"/>
      <c r="FKM2131" s="1"/>
      <c r="FKN2131" s="1"/>
      <c r="FKO2131" s="1"/>
      <c r="FKP2131" s="1"/>
      <c r="FKQ2131" s="1"/>
      <c r="FKR2131" s="1"/>
      <c r="FKS2131" s="1"/>
      <c r="FKT2131" s="1"/>
      <c r="FKU2131" s="1"/>
      <c r="FKV2131" s="1"/>
      <c r="FKW2131" s="1"/>
      <c r="FKX2131" s="1"/>
      <c r="FKY2131" s="1"/>
      <c r="FKZ2131" s="1"/>
      <c r="FLA2131" s="1"/>
      <c r="FLB2131" s="1"/>
      <c r="FLC2131" s="1"/>
      <c r="FLD2131" s="1"/>
      <c r="FLE2131" s="1"/>
      <c r="FLF2131" s="1"/>
      <c r="FLG2131" s="1"/>
      <c r="FLH2131" s="1"/>
      <c r="FLI2131" s="1"/>
      <c r="FLJ2131" s="1"/>
      <c r="FLK2131" s="1"/>
      <c r="FLL2131" s="1"/>
      <c r="FLM2131" s="1"/>
      <c r="FLN2131" s="1"/>
      <c r="FLO2131" s="1"/>
      <c r="FLP2131" s="1"/>
      <c r="FLQ2131" s="1"/>
      <c r="FLR2131" s="1"/>
      <c r="FLS2131" s="1"/>
      <c r="FLT2131" s="1"/>
      <c r="FLU2131" s="1"/>
      <c r="FLV2131" s="1"/>
      <c r="FLW2131" s="1"/>
      <c r="FLX2131" s="1"/>
      <c r="FLY2131" s="1"/>
      <c r="FLZ2131" s="1"/>
      <c r="FMA2131" s="1"/>
      <c r="FMB2131" s="1"/>
      <c r="FMC2131" s="1"/>
      <c r="FMD2131" s="1"/>
      <c r="FME2131" s="1"/>
      <c r="FMF2131" s="1"/>
      <c r="FMG2131" s="1"/>
      <c r="FMH2131" s="1"/>
      <c r="FMI2131" s="1"/>
      <c r="FMJ2131" s="1"/>
      <c r="FMK2131" s="1"/>
      <c r="FML2131" s="1"/>
      <c r="FMM2131" s="1"/>
      <c r="FMN2131" s="1"/>
      <c r="FMO2131" s="1"/>
      <c r="FMP2131" s="1"/>
      <c r="FMQ2131" s="1"/>
      <c r="FMR2131" s="1"/>
      <c r="FMS2131" s="1"/>
      <c r="FMT2131" s="1"/>
      <c r="FMU2131" s="1"/>
      <c r="FMV2131" s="1"/>
      <c r="FMW2131" s="1"/>
      <c r="FMX2131" s="1"/>
      <c r="FMY2131" s="1"/>
      <c r="FMZ2131" s="1"/>
      <c r="FNA2131" s="1"/>
      <c r="FNB2131" s="1"/>
      <c r="FNC2131" s="1"/>
      <c r="FND2131" s="1"/>
      <c r="FNE2131" s="1"/>
      <c r="FNF2131" s="1"/>
      <c r="FNG2131" s="1"/>
      <c r="FNH2131" s="1"/>
      <c r="FNI2131" s="1"/>
      <c r="FNJ2131" s="1"/>
      <c r="FNK2131" s="1"/>
      <c r="FNL2131" s="1"/>
      <c r="FNM2131" s="1"/>
      <c r="FNN2131" s="1"/>
      <c r="FNO2131" s="1"/>
      <c r="FNP2131" s="1"/>
      <c r="FNQ2131" s="1"/>
      <c r="FNR2131" s="1"/>
      <c r="FNS2131" s="1"/>
      <c r="FNT2131" s="1"/>
      <c r="FNU2131" s="1"/>
      <c r="FNV2131" s="1"/>
      <c r="FNW2131" s="1"/>
      <c r="FNX2131" s="1"/>
      <c r="FNY2131" s="1"/>
      <c r="FNZ2131" s="1"/>
      <c r="FOA2131" s="1"/>
      <c r="FOB2131" s="1"/>
      <c r="FOC2131" s="1"/>
      <c r="FOD2131" s="1"/>
      <c r="FOE2131" s="1"/>
      <c r="FOF2131" s="1"/>
      <c r="FOG2131" s="1"/>
      <c r="FOH2131" s="1"/>
      <c r="FOI2131" s="1"/>
      <c r="FOJ2131" s="1"/>
      <c r="FOK2131" s="1"/>
      <c r="FOL2131" s="1"/>
      <c r="FOM2131" s="1"/>
      <c r="FON2131" s="1"/>
      <c r="FOO2131" s="1"/>
      <c r="FOP2131" s="1"/>
      <c r="FOQ2131" s="1"/>
      <c r="FOR2131" s="1"/>
      <c r="FOS2131" s="1"/>
      <c r="FOT2131" s="1"/>
      <c r="FOU2131" s="1"/>
      <c r="FOV2131" s="1"/>
      <c r="FOW2131" s="1"/>
      <c r="FOX2131" s="1"/>
      <c r="FOY2131" s="1"/>
      <c r="FOZ2131" s="1"/>
      <c r="FPA2131" s="1"/>
      <c r="FPB2131" s="1"/>
      <c r="FPC2131" s="1"/>
      <c r="FPD2131" s="1"/>
      <c r="FPE2131" s="1"/>
      <c r="FPF2131" s="1"/>
      <c r="FPG2131" s="1"/>
      <c r="FPH2131" s="1"/>
      <c r="FPI2131" s="1"/>
      <c r="FPJ2131" s="1"/>
      <c r="FPK2131" s="1"/>
      <c r="FPL2131" s="1"/>
      <c r="FPM2131" s="1"/>
      <c r="FPN2131" s="1"/>
      <c r="FPO2131" s="1"/>
      <c r="FPP2131" s="1"/>
      <c r="FPQ2131" s="1"/>
      <c r="FPR2131" s="1"/>
      <c r="FPS2131" s="1"/>
      <c r="FPT2131" s="1"/>
      <c r="FPU2131" s="1"/>
      <c r="FPV2131" s="1"/>
      <c r="FPW2131" s="1"/>
      <c r="FPX2131" s="1"/>
      <c r="FPY2131" s="1"/>
      <c r="FPZ2131" s="1"/>
      <c r="FQA2131" s="1"/>
      <c r="FQB2131" s="1"/>
      <c r="FQC2131" s="1"/>
      <c r="FQD2131" s="1"/>
      <c r="FQE2131" s="1"/>
      <c r="FQF2131" s="1"/>
      <c r="FQG2131" s="1"/>
      <c r="FQH2131" s="1"/>
      <c r="FQI2131" s="1"/>
      <c r="FQJ2131" s="1"/>
      <c r="FQK2131" s="1"/>
      <c r="FQL2131" s="1"/>
      <c r="FQM2131" s="1"/>
      <c r="FQN2131" s="1"/>
      <c r="FQO2131" s="1"/>
      <c r="FQP2131" s="1"/>
      <c r="FQQ2131" s="1"/>
      <c r="FQR2131" s="1"/>
      <c r="FQS2131" s="1"/>
      <c r="FQT2131" s="1"/>
      <c r="FQU2131" s="1"/>
      <c r="FQV2131" s="1"/>
      <c r="FQW2131" s="1"/>
      <c r="FQX2131" s="1"/>
      <c r="FQY2131" s="1"/>
      <c r="FQZ2131" s="1"/>
      <c r="FRA2131" s="1"/>
      <c r="FRB2131" s="1"/>
      <c r="FRC2131" s="1"/>
      <c r="FRD2131" s="1"/>
      <c r="FRE2131" s="1"/>
      <c r="FRF2131" s="1"/>
      <c r="FRG2131" s="1"/>
      <c r="FRH2131" s="1"/>
      <c r="FRI2131" s="1"/>
      <c r="FRJ2131" s="1"/>
      <c r="FRK2131" s="1"/>
      <c r="FRL2131" s="1"/>
      <c r="FRM2131" s="1"/>
      <c r="FRN2131" s="1"/>
      <c r="FRO2131" s="1"/>
      <c r="FRP2131" s="1"/>
      <c r="FRQ2131" s="1"/>
      <c r="FRR2131" s="1"/>
      <c r="FRS2131" s="1"/>
      <c r="FRT2131" s="1"/>
      <c r="FRU2131" s="1"/>
      <c r="FRV2131" s="1"/>
      <c r="FRW2131" s="1"/>
      <c r="FRX2131" s="1"/>
      <c r="FRY2131" s="1"/>
      <c r="FRZ2131" s="1"/>
      <c r="FSA2131" s="1"/>
      <c r="FSB2131" s="1"/>
      <c r="FSC2131" s="1"/>
      <c r="FSD2131" s="1"/>
      <c r="FSE2131" s="1"/>
      <c r="FSF2131" s="1"/>
      <c r="FSG2131" s="1"/>
      <c r="FSH2131" s="1"/>
      <c r="FSI2131" s="1"/>
      <c r="FSJ2131" s="1"/>
      <c r="FSK2131" s="1"/>
      <c r="FSL2131" s="1"/>
      <c r="FSM2131" s="1"/>
      <c r="FSN2131" s="1"/>
      <c r="FSO2131" s="1"/>
      <c r="FSP2131" s="1"/>
      <c r="FSQ2131" s="1"/>
      <c r="FSR2131" s="1"/>
      <c r="FSS2131" s="1"/>
      <c r="FST2131" s="1"/>
      <c r="FSU2131" s="1"/>
      <c r="FSV2131" s="1"/>
      <c r="FSW2131" s="1"/>
      <c r="FSX2131" s="1"/>
      <c r="FSY2131" s="1"/>
      <c r="FSZ2131" s="1"/>
      <c r="FTA2131" s="1"/>
      <c r="FTB2131" s="1"/>
      <c r="FTC2131" s="1"/>
      <c r="FTD2131" s="1"/>
      <c r="FTE2131" s="1"/>
      <c r="FTF2131" s="1"/>
      <c r="FTG2131" s="1"/>
      <c r="FTH2131" s="1"/>
      <c r="FTI2131" s="1"/>
      <c r="FTJ2131" s="1"/>
      <c r="FTK2131" s="1"/>
      <c r="FTL2131" s="1"/>
      <c r="FTM2131" s="1"/>
      <c r="FTN2131" s="1"/>
      <c r="FTO2131" s="1"/>
      <c r="FTP2131" s="1"/>
      <c r="FTQ2131" s="1"/>
      <c r="FTR2131" s="1"/>
      <c r="FTS2131" s="1"/>
      <c r="FTT2131" s="1"/>
      <c r="FTU2131" s="1"/>
      <c r="FTV2131" s="1"/>
      <c r="FTW2131" s="1"/>
      <c r="FTX2131" s="1"/>
      <c r="FTY2131" s="1"/>
      <c r="FTZ2131" s="1"/>
      <c r="FUA2131" s="1"/>
      <c r="FUB2131" s="1"/>
      <c r="FUC2131" s="1"/>
      <c r="FUD2131" s="1"/>
      <c r="FUE2131" s="1"/>
      <c r="FUF2131" s="1"/>
      <c r="FUG2131" s="1"/>
      <c r="FUH2131" s="1"/>
      <c r="FUI2131" s="1"/>
      <c r="FUJ2131" s="1"/>
      <c r="FUK2131" s="1"/>
      <c r="FUL2131" s="1"/>
      <c r="FUM2131" s="1"/>
      <c r="FUN2131" s="1"/>
      <c r="FUO2131" s="1"/>
      <c r="FUP2131" s="1"/>
      <c r="FUQ2131" s="1"/>
      <c r="FUR2131" s="1"/>
      <c r="FUS2131" s="1"/>
      <c r="FUT2131" s="1"/>
      <c r="FUU2131" s="1"/>
      <c r="FUV2131" s="1"/>
      <c r="FUW2131" s="1"/>
      <c r="FUX2131" s="1"/>
      <c r="FUY2131" s="1"/>
      <c r="FUZ2131" s="1"/>
      <c r="FVA2131" s="1"/>
      <c r="FVB2131" s="1"/>
      <c r="FVC2131" s="1"/>
      <c r="FVD2131" s="1"/>
      <c r="FVE2131" s="1"/>
      <c r="FVF2131" s="1"/>
      <c r="FVG2131" s="1"/>
      <c r="FVH2131" s="1"/>
      <c r="FVI2131" s="1"/>
      <c r="FVJ2131" s="1"/>
      <c r="FVK2131" s="1"/>
      <c r="FVL2131" s="1"/>
      <c r="FVM2131" s="1"/>
      <c r="FVN2131" s="1"/>
      <c r="FVO2131" s="1"/>
      <c r="FVP2131" s="1"/>
      <c r="FVQ2131" s="1"/>
      <c r="FVR2131" s="1"/>
      <c r="FVS2131" s="1"/>
      <c r="FVT2131" s="1"/>
      <c r="FVU2131" s="1"/>
      <c r="FVV2131" s="1"/>
      <c r="FVW2131" s="1"/>
      <c r="FVX2131" s="1"/>
      <c r="FVY2131" s="1"/>
      <c r="FVZ2131" s="1"/>
      <c r="FWA2131" s="1"/>
      <c r="FWB2131" s="1"/>
      <c r="FWC2131" s="1"/>
      <c r="FWD2131" s="1"/>
      <c r="FWE2131" s="1"/>
      <c r="FWF2131" s="1"/>
      <c r="FWG2131" s="1"/>
      <c r="FWH2131" s="1"/>
      <c r="FWI2131" s="1"/>
      <c r="FWJ2131" s="1"/>
      <c r="FWK2131" s="1"/>
      <c r="FWL2131" s="1"/>
      <c r="FWM2131" s="1"/>
      <c r="FWN2131" s="1"/>
      <c r="FWO2131" s="1"/>
      <c r="FWP2131" s="1"/>
      <c r="FWQ2131" s="1"/>
      <c r="FWR2131" s="1"/>
      <c r="FWS2131" s="1"/>
      <c r="FWT2131" s="1"/>
      <c r="FWU2131" s="1"/>
      <c r="FWV2131" s="1"/>
      <c r="FWW2131" s="1"/>
      <c r="FWX2131" s="1"/>
      <c r="FWY2131" s="1"/>
      <c r="FWZ2131" s="1"/>
      <c r="FXA2131" s="1"/>
      <c r="FXB2131" s="1"/>
      <c r="FXC2131" s="1"/>
      <c r="FXD2131" s="1"/>
      <c r="FXE2131" s="1"/>
      <c r="FXF2131" s="1"/>
      <c r="FXG2131" s="1"/>
      <c r="FXH2131" s="1"/>
      <c r="FXI2131" s="1"/>
      <c r="FXJ2131" s="1"/>
      <c r="FXK2131" s="1"/>
      <c r="FXL2131" s="1"/>
      <c r="FXM2131" s="1"/>
      <c r="FXN2131" s="1"/>
      <c r="FXO2131" s="1"/>
      <c r="FXP2131" s="1"/>
      <c r="FXQ2131" s="1"/>
      <c r="FXR2131" s="1"/>
      <c r="FXS2131" s="1"/>
      <c r="FXT2131" s="1"/>
      <c r="FXU2131" s="1"/>
      <c r="FXV2131" s="1"/>
      <c r="FXW2131" s="1"/>
      <c r="FXX2131" s="1"/>
      <c r="FXY2131" s="1"/>
      <c r="FXZ2131" s="1"/>
      <c r="FYA2131" s="1"/>
      <c r="FYB2131" s="1"/>
      <c r="FYC2131" s="1"/>
      <c r="FYD2131" s="1"/>
      <c r="FYE2131" s="1"/>
      <c r="FYF2131" s="1"/>
      <c r="FYG2131" s="1"/>
      <c r="FYH2131" s="1"/>
      <c r="FYI2131" s="1"/>
      <c r="FYJ2131" s="1"/>
      <c r="FYK2131" s="1"/>
      <c r="FYL2131" s="1"/>
      <c r="FYM2131" s="1"/>
      <c r="FYN2131" s="1"/>
      <c r="FYO2131" s="1"/>
      <c r="FYP2131" s="1"/>
      <c r="FYQ2131" s="1"/>
      <c r="FYR2131" s="1"/>
      <c r="FYS2131" s="1"/>
      <c r="FYT2131" s="1"/>
      <c r="FYU2131" s="1"/>
      <c r="FYV2131" s="1"/>
      <c r="FYW2131" s="1"/>
      <c r="FYX2131" s="1"/>
      <c r="FYY2131" s="1"/>
      <c r="FYZ2131" s="1"/>
      <c r="FZA2131" s="1"/>
      <c r="FZB2131" s="1"/>
      <c r="FZC2131" s="1"/>
      <c r="FZD2131" s="1"/>
      <c r="FZE2131" s="1"/>
      <c r="FZF2131" s="1"/>
      <c r="FZG2131" s="1"/>
      <c r="FZH2131" s="1"/>
      <c r="FZI2131" s="1"/>
      <c r="FZJ2131" s="1"/>
      <c r="FZK2131" s="1"/>
      <c r="FZL2131" s="1"/>
      <c r="FZM2131" s="1"/>
      <c r="FZN2131" s="1"/>
      <c r="FZO2131" s="1"/>
      <c r="FZP2131" s="1"/>
      <c r="FZQ2131" s="1"/>
      <c r="FZR2131" s="1"/>
      <c r="FZS2131" s="1"/>
      <c r="FZT2131" s="1"/>
      <c r="FZU2131" s="1"/>
      <c r="FZV2131" s="1"/>
      <c r="FZW2131" s="1"/>
      <c r="FZX2131" s="1"/>
      <c r="FZY2131" s="1"/>
      <c r="FZZ2131" s="1"/>
      <c r="GAA2131" s="1"/>
      <c r="GAB2131" s="1"/>
      <c r="GAC2131" s="1"/>
      <c r="GAD2131" s="1"/>
      <c r="GAE2131" s="1"/>
      <c r="GAF2131" s="1"/>
      <c r="GAG2131" s="1"/>
      <c r="GAH2131" s="1"/>
      <c r="GAI2131" s="1"/>
      <c r="GAJ2131" s="1"/>
      <c r="GAK2131" s="1"/>
      <c r="GAL2131" s="1"/>
      <c r="GAM2131" s="1"/>
      <c r="GAN2131" s="1"/>
      <c r="GAO2131" s="1"/>
      <c r="GAP2131" s="1"/>
      <c r="GAQ2131" s="1"/>
      <c r="GAR2131" s="1"/>
      <c r="GAS2131" s="1"/>
      <c r="GAT2131" s="1"/>
      <c r="GAU2131" s="1"/>
      <c r="GAV2131" s="1"/>
      <c r="GAW2131" s="1"/>
      <c r="GAX2131" s="1"/>
      <c r="GAY2131" s="1"/>
      <c r="GAZ2131" s="1"/>
      <c r="GBA2131" s="1"/>
      <c r="GBB2131" s="1"/>
      <c r="GBC2131" s="1"/>
      <c r="GBD2131" s="1"/>
      <c r="GBE2131" s="1"/>
      <c r="GBF2131" s="1"/>
      <c r="GBG2131" s="1"/>
      <c r="GBH2131" s="1"/>
      <c r="GBI2131" s="1"/>
      <c r="GBJ2131" s="1"/>
      <c r="GBK2131" s="1"/>
      <c r="GBL2131" s="1"/>
      <c r="GBM2131" s="1"/>
      <c r="GBN2131" s="1"/>
      <c r="GBO2131" s="1"/>
      <c r="GBP2131" s="1"/>
      <c r="GBQ2131" s="1"/>
      <c r="GBR2131" s="1"/>
      <c r="GBS2131" s="1"/>
      <c r="GBT2131" s="1"/>
      <c r="GBU2131" s="1"/>
      <c r="GBV2131" s="1"/>
      <c r="GBW2131" s="1"/>
      <c r="GBX2131" s="1"/>
      <c r="GBY2131" s="1"/>
      <c r="GBZ2131" s="1"/>
      <c r="GCA2131" s="1"/>
      <c r="GCB2131" s="1"/>
      <c r="GCC2131" s="1"/>
      <c r="GCD2131" s="1"/>
      <c r="GCE2131" s="1"/>
      <c r="GCF2131" s="1"/>
      <c r="GCG2131" s="1"/>
      <c r="GCH2131" s="1"/>
      <c r="GCI2131" s="1"/>
      <c r="GCJ2131" s="1"/>
      <c r="GCK2131" s="1"/>
      <c r="GCL2131" s="1"/>
      <c r="GCM2131" s="1"/>
      <c r="GCN2131" s="1"/>
      <c r="GCO2131" s="1"/>
      <c r="GCP2131" s="1"/>
      <c r="GCQ2131" s="1"/>
      <c r="GCR2131" s="1"/>
      <c r="GCS2131" s="1"/>
      <c r="GCT2131" s="1"/>
      <c r="GCU2131" s="1"/>
      <c r="GCV2131" s="1"/>
      <c r="GCW2131" s="1"/>
      <c r="GCX2131" s="1"/>
      <c r="GCY2131" s="1"/>
      <c r="GCZ2131" s="1"/>
      <c r="GDA2131" s="1"/>
      <c r="GDB2131" s="1"/>
      <c r="GDC2131" s="1"/>
      <c r="GDD2131" s="1"/>
      <c r="GDE2131" s="1"/>
      <c r="GDF2131" s="1"/>
      <c r="GDG2131" s="1"/>
      <c r="GDH2131" s="1"/>
      <c r="GDI2131" s="1"/>
      <c r="GDJ2131" s="1"/>
      <c r="GDK2131" s="1"/>
      <c r="GDL2131" s="1"/>
      <c r="GDM2131" s="1"/>
      <c r="GDN2131" s="1"/>
      <c r="GDO2131" s="1"/>
      <c r="GDP2131" s="1"/>
      <c r="GDQ2131" s="1"/>
      <c r="GDR2131" s="1"/>
      <c r="GDS2131" s="1"/>
      <c r="GDT2131" s="1"/>
      <c r="GDU2131" s="1"/>
      <c r="GDV2131" s="1"/>
      <c r="GDW2131" s="1"/>
      <c r="GDX2131" s="1"/>
      <c r="GDY2131" s="1"/>
      <c r="GDZ2131" s="1"/>
      <c r="GEA2131" s="1"/>
      <c r="GEB2131" s="1"/>
      <c r="GEC2131" s="1"/>
      <c r="GED2131" s="1"/>
      <c r="GEE2131" s="1"/>
      <c r="GEF2131" s="1"/>
      <c r="GEG2131" s="1"/>
      <c r="GEH2131" s="1"/>
      <c r="GEI2131" s="1"/>
      <c r="GEJ2131" s="1"/>
      <c r="GEK2131" s="1"/>
      <c r="GEL2131" s="1"/>
      <c r="GEM2131" s="1"/>
      <c r="GEN2131" s="1"/>
      <c r="GEO2131" s="1"/>
      <c r="GEP2131" s="1"/>
      <c r="GEQ2131" s="1"/>
      <c r="GER2131" s="1"/>
      <c r="GES2131" s="1"/>
      <c r="GET2131" s="1"/>
      <c r="GEU2131" s="1"/>
      <c r="GEV2131" s="1"/>
      <c r="GEW2131" s="1"/>
      <c r="GEX2131" s="1"/>
      <c r="GEY2131" s="1"/>
      <c r="GEZ2131" s="1"/>
      <c r="GFA2131" s="1"/>
      <c r="GFB2131" s="1"/>
      <c r="GFC2131" s="1"/>
      <c r="GFD2131" s="1"/>
      <c r="GFE2131" s="1"/>
      <c r="GFF2131" s="1"/>
      <c r="GFG2131" s="1"/>
      <c r="GFH2131" s="1"/>
      <c r="GFI2131" s="1"/>
      <c r="GFJ2131" s="1"/>
      <c r="GFK2131" s="1"/>
      <c r="GFL2131" s="1"/>
      <c r="GFM2131" s="1"/>
      <c r="GFN2131" s="1"/>
      <c r="GFO2131" s="1"/>
      <c r="GFP2131" s="1"/>
      <c r="GFQ2131" s="1"/>
      <c r="GFR2131" s="1"/>
      <c r="GFS2131" s="1"/>
      <c r="GFT2131" s="1"/>
      <c r="GFU2131" s="1"/>
      <c r="GFV2131" s="1"/>
      <c r="GFW2131" s="1"/>
      <c r="GFX2131" s="1"/>
      <c r="GFY2131" s="1"/>
      <c r="GFZ2131" s="1"/>
      <c r="GGA2131" s="1"/>
      <c r="GGB2131" s="1"/>
      <c r="GGC2131" s="1"/>
      <c r="GGD2131" s="1"/>
      <c r="GGE2131" s="1"/>
      <c r="GGF2131" s="1"/>
      <c r="GGG2131" s="1"/>
      <c r="GGH2131" s="1"/>
      <c r="GGI2131" s="1"/>
      <c r="GGJ2131" s="1"/>
      <c r="GGK2131" s="1"/>
      <c r="GGL2131" s="1"/>
      <c r="GGM2131" s="1"/>
      <c r="GGN2131" s="1"/>
      <c r="GGO2131" s="1"/>
      <c r="GGP2131" s="1"/>
      <c r="GGQ2131" s="1"/>
      <c r="GGR2131" s="1"/>
      <c r="GGS2131" s="1"/>
      <c r="GGT2131" s="1"/>
      <c r="GGU2131" s="1"/>
      <c r="GGV2131" s="1"/>
      <c r="GGW2131" s="1"/>
      <c r="GGX2131" s="1"/>
      <c r="GGY2131" s="1"/>
      <c r="GGZ2131" s="1"/>
      <c r="GHA2131" s="1"/>
      <c r="GHB2131" s="1"/>
      <c r="GHC2131" s="1"/>
      <c r="GHD2131" s="1"/>
      <c r="GHE2131" s="1"/>
      <c r="GHF2131" s="1"/>
      <c r="GHG2131" s="1"/>
      <c r="GHH2131" s="1"/>
      <c r="GHI2131" s="1"/>
      <c r="GHJ2131" s="1"/>
      <c r="GHK2131" s="1"/>
      <c r="GHL2131" s="1"/>
      <c r="GHM2131" s="1"/>
      <c r="GHN2131" s="1"/>
      <c r="GHO2131" s="1"/>
      <c r="GHP2131" s="1"/>
      <c r="GHQ2131" s="1"/>
      <c r="GHR2131" s="1"/>
      <c r="GHS2131" s="1"/>
      <c r="GHT2131" s="1"/>
      <c r="GHU2131" s="1"/>
      <c r="GHV2131" s="1"/>
      <c r="GHW2131" s="1"/>
      <c r="GHX2131" s="1"/>
      <c r="GHY2131" s="1"/>
      <c r="GHZ2131" s="1"/>
      <c r="GIA2131" s="1"/>
      <c r="GIB2131" s="1"/>
      <c r="GIC2131" s="1"/>
      <c r="GID2131" s="1"/>
      <c r="GIE2131" s="1"/>
      <c r="GIF2131" s="1"/>
      <c r="GIG2131" s="1"/>
      <c r="GIH2131" s="1"/>
      <c r="GII2131" s="1"/>
      <c r="GIJ2131" s="1"/>
      <c r="GIK2131" s="1"/>
      <c r="GIL2131" s="1"/>
      <c r="GIM2131" s="1"/>
      <c r="GIN2131" s="1"/>
      <c r="GIO2131" s="1"/>
      <c r="GIP2131" s="1"/>
      <c r="GIQ2131" s="1"/>
      <c r="GIR2131" s="1"/>
      <c r="GIS2131" s="1"/>
      <c r="GIT2131" s="1"/>
      <c r="GIU2131" s="1"/>
      <c r="GIV2131" s="1"/>
      <c r="GIW2131" s="1"/>
      <c r="GIX2131" s="1"/>
      <c r="GIY2131" s="1"/>
      <c r="GIZ2131" s="1"/>
      <c r="GJA2131" s="1"/>
      <c r="GJB2131" s="1"/>
      <c r="GJC2131" s="1"/>
      <c r="GJD2131" s="1"/>
      <c r="GJE2131" s="1"/>
      <c r="GJF2131" s="1"/>
      <c r="GJG2131" s="1"/>
      <c r="GJH2131" s="1"/>
      <c r="GJI2131" s="1"/>
      <c r="GJJ2131" s="1"/>
      <c r="GJK2131" s="1"/>
      <c r="GJL2131" s="1"/>
      <c r="GJM2131" s="1"/>
      <c r="GJN2131" s="1"/>
      <c r="GJO2131" s="1"/>
      <c r="GJP2131" s="1"/>
      <c r="GJQ2131" s="1"/>
      <c r="GJR2131" s="1"/>
      <c r="GJS2131" s="1"/>
      <c r="GJT2131" s="1"/>
      <c r="GJU2131" s="1"/>
      <c r="GJV2131" s="1"/>
      <c r="GJW2131" s="1"/>
      <c r="GJX2131" s="1"/>
      <c r="GJY2131" s="1"/>
      <c r="GJZ2131" s="1"/>
      <c r="GKA2131" s="1"/>
      <c r="GKB2131" s="1"/>
      <c r="GKC2131" s="1"/>
      <c r="GKD2131" s="1"/>
      <c r="GKE2131" s="1"/>
      <c r="GKF2131" s="1"/>
      <c r="GKG2131" s="1"/>
      <c r="GKH2131" s="1"/>
      <c r="GKI2131" s="1"/>
      <c r="GKJ2131" s="1"/>
      <c r="GKK2131" s="1"/>
      <c r="GKL2131" s="1"/>
      <c r="GKM2131" s="1"/>
      <c r="GKN2131" s="1"/>
      <c r="GKO2131" s="1"/>
      <c r="GKP2131" s="1"/>
      <c r="GKQ2131" s="1"/>
      <c r="GKR2131" s="1"/>
      <c r="GKS2131" s="1"/>
      <c r="GKT2131" s="1"/>
      <c r="GKU2131" s="1"/>
      <c r="GKV2131" s="1"/>
      <c r="GKW2131" s="1"/>
      <c r="GKX2131" s="1"/>
      <c r="GKY2131" s="1"/>
      <c r="GKZ2131" s="1"/>
      <c r="GLA2131" s="1"/>
      <c r="GLB2131" s="1"/>
      <c r="GLC2131" s="1"/>
      <c r="GLD2131" s="1"/>
      <c r="GLE2131" s="1"/>
      <c r="GLF2131" s="1"/>
      <c r="GLG2131" s="1"/>
      <c r="GLH2131" s="1"/>
      <c r="GLI2131" s="1"/>
      <c r="GLJ2131" s="1"/>
      <c r="GLK2131" s="1"/>
      <c r="GLL2131" s="1"/>
      <c r="GLM2131" s="1"/>
      <c r="GLN2131" s="1"/>
      <c r="GLO2131" s="1"/>
      <c r="GLP2131" s="1"/>
      <c r="GLQ2131" s="1"/>
      <c r="GLR2131" s="1"/>
      <c r="GLS2131" s="1"/>
      <c r="GLT2131" s="1"/>
      <c r="GLU2131" s="1"/>
      <c r="GLV2131" s="1"/>
      <c r="GLW2131" s="1"/>
      <c r="GLX2131" s="1"/>
      <c r="GLY2131" s="1"/>
      <c r="GLZ2131" s="1"/>
      <c r="GMA2131" s="1"/>
      <c r="GMB2131" s="1"/>
      <c r="GMC2131" s="1"/>
      <c r="GMD2131" s="1"/>
      <c r="GME2131" s="1"/>
      <c r="GMF2131" s="1"/>
      <c r="GMG2131" s="1"/>
      <c r="GMH2131" s="1"/>
      <c r="GMI2131" s="1"/>
      <c r="GMJ2131" s="1"/>
      <c r="GMK2131" s="1"/>
      <c r="GML2131" s="1"/>
      <c r="GMM2131" s="1"/>
      <c r="GMN2131" s="1"/>
      <c r="GMO2131" s="1"/>
      <c r="GMP2131" s="1"/>
      <c r="GMQ2131" s="1"/>
      <c r="GMR2131" s="1"/>
      <c r="GMS2131" s="1"/>
      <c r="GMT2131" s="1"/>
      <c r="GMU2131" s="1"/>
      <c r="GMV2131" s="1"/>
      <c r="GMW2131" s="1"/>
      <c r="GMX2131" s="1"/>
      <c r="GMY2131" s="1"/>
      <c r="GMZ2131" s="1"/>
      <c r="GNA2131" s="1"/>
      <c r="GNB2131" s="1"/>
      <c r="GNC2131" s="1"/>
      <c r="GND2131" s="1"/>
      <c r="GNE2131" s="1"/>
      <c r="GNF2131" s="1"/>
      <c r="GNG2131" s="1"/>
      <c r="GNH2131" s="1"/>
      <c r="GNI2131" s="1"/>
      <c r="GNJ2131" s="1"/>
      <c r="GNK2131" s="1"/>
      <c r="GNL2131" s="1"/>
      <c r="GNM2131" s="1"/>
      <c r="GNN2131" s="1"/>
      <c r="GNO2131" s="1"/>
      <c r="GNP2131" s="1"/>
      <c r="GNQ2131" s="1"/>
      <c r="GNR2131" s="1"/>
      <c r="GNS2131" s="1"/>
      <c r="GNT2131" s="1"/>
      <c r="GNU2131" s="1"/>
      <c r="GNV2131" s="1"/>
      <c r="GNW2131" s="1"/>
      <c r="GNX2131" s="1"/>
      <c r="GNY2131" s="1"/>
      <c r="GNZ2131" s="1"/>
      <c r="GOA2131" s="1"/>
      <c r="GOB2131" s="1"/>
      <c r="GOC2131" s="1"/>
      <c r="GOD2131" s="1"/>
      <c r="GOE2131" s="1"/>
      <c r="GOF2131" s="1"/>
      <c r="GOG2131" s="1"/>
      <c r="GOH2131" s="1"/>
      <c r="GOI2131" s="1"/>
      <c r="GOJ2131" s="1"/>
      <c r="GOK2131" s="1"/>
      <c r="GOL2131" s="1"/>
      <c r="GOM2131" s="1"/>
      <c r="GON2131" s="1"/>
      <c r="GOO2131" s="1"/>
      <c r="GOP2131" s="1"/>
      <c r="GOQ2131" s="1"/>
      <c r="GOR2131" s="1"/>
      <c r="GOS2131" s="1"/>
      <c r="GOT2131" s="1"/>
      <c r="GOU2131" s="1"/>
      <c r="GOV2131" s="1"/>
      <c r="GOW2131" s="1"/>
      <c r="GOX2131" s="1"/>
      <c r="GOY2131" s="1"/>
      <c r="GOZ2131" s="1"/>
      <c r="GPA2131" s="1"/>
      <c r="GPB2131" s="1"/>
      <c r="GPC2131" s="1"/>
      <c r="GPD2131" s="1"/>
      <c r="GPE2131" s="1"/>
      <c r="GPF2131" s="1"/>
      <c r="GPG2131" s="1"/>
      <c r="GPH2131" s="1"/>
      <c r="GPI2131" s="1"/>
      <c r="GPJ2131" s="1"/>
      <c r="GPK2131" s="1"/>
      <c r="GPL2131" s="1"/>
      <c r="GPM2131" s="1"/>
      <c r="GPN2131" s="1"/>
      <c r="GPO2131" s="1"/>
      <c r="GPP2131" s="1"/>
      <c r="GPQ2131" s="1"/>
      <c r="GPR2131" s="1"/>
      <c r="GPS2131" s="1"/>
      <c r="GPT2131" s="1"/>
      <c r="GPU2131" s="1"/>
      <c r="GPV2131" s="1"/>
      <c r="GPW2131" s="1"/>
      <c r="GPX2131" s="1"/>
      <c r="GPY2131" s="1"/>
      <c r="GPZ2131" s="1"/>
      <c r="GQA2131" s="1"/>
      <c r="GQB2131" s="1"/>
      <c r="GQC2131" s="1"/>
      <c r="GQD2131" s="1"/>
      <c r="GQE2131" s="1"/>
      <c r="GQF2131" s="1"/>
      <c r="GQG2131" s="1"/>
      <c r="GQH2131" s="1"/>
      <c r="GQI2131" s="1"/>
      <c r="GQJ2131" s="1"/>
      <c r="GQK2131" s="1"/>
      <c r="GQL2131" s="1"/>
      <c r="GQM2131" s="1"/>
      <c r="GQN2131" s="1"/>
      <c r="GQO2131" s="1"/>
      <c r="GQP2131" s="1"/>
      <c r="GQQ2131" s="1"/>
      <c r="GQR2131" s="1"/>
      <c r="GQS2131" s="1"/>
      <c r="GQT2131" s="1"/>
      <c r="GQU2131" s="1"/>
      <c r="GQV2131" s="1"/>
      <c r="GQW2131" s="1"/>
      <c r="GQX2131" s="1"/>
      <c r="GQY2131" s="1"/>
      <c r="GQZ2131" s="1"/>
      <c r="GRA2131" s="1"/>
      <c r="GRB2131" s="1"/>
      <c r="GRC2131" s="1"/>
      <c r="GRD2131" s="1"/>
      <c r="GRE2131" s="1"/>
      <c r="GRF2131" s="1"/>
      <c r="GRG2131" s="1"/>
      <c r="GRH2131" s="1"/>
      <c r="GRI2131" s="1"/>
      <c r="GRJ2131" s="1"/>
      <c r="GRK2131" s="1"/>
      <c r="GRL2131" s="1"/>
      <c r="GRM2131" s="1"/>
      <c r="GRN2131" s="1"/>
      <c r="GRO2131" s="1"/>
      <c r="GRP2131" s="1"/>
      <c r="GRQ2131" s="1"/>
      <c r="GRR2131" s="1"/>
      <c r="GRS2131" s="1"/>
      <c r="GRT2131" s="1"/>
      <c r="GRU2131" s="1"/>
      <c r="GRV2131" s="1"/>
      <c r="GRW2131" s="1"/>
      <c r="GRX2131" s="1"/>
      <c r="GRY2131" s="1"/>
      <c r="GRZ2131" s="1"/>
      <c r="GSA2131" s="1"/>
      <c r="GSB2131" s="1"/>
      <c r="GSC2131" s="1"/>
      <c r="GSD2131" s="1"/>
      <c r="GSE2131" s="1"/>
      <c r="GSF2131" s="1"/>
      <c r="GSG2131" s="1"/>
      <c r="GSH2131" s="1"/>
      <c r="GSI2131" s="1"/>
      <c r="GSJ2131" s="1"/>
      <c r="GSK2131" s="1"/>
      <c r="GSL2131" s="1"/>
      <c r="GSM2131" s="1"/>
      <c r="GSN2131" s="1"/>
      <c r="GSO2131" s="1"/>
      <c r="GSP2131" s="1"/>
      <c r="GSQ2131" s="1"/>
      <c r="GSR2131" s="1"/>
      <c r="GSS2131" s="1"/>
      <c r="GST2131" s="1"/>
      <c r="GSU2131" s="1"/>
      <c r="GSV2131" s="1"/>
      <c r="GSW2131" s="1"/>
      <c r="GSX2131" s="1"/>
      <c r="GSY2131" s="1"/>
      <c r="GSZ2131" s="1"/>
      <c r="GTA2131" s="1"/>
      <c r="GTB2131" s="1"/>
      <c r="GTC2131" s="1"/>
      <c r="GTD2131" s="1"/>
      <c r="GTE2131" s="1"/>
      <c r="GTF2131" s="1"/>
      <c r="GTG2131" s="1"/>
      <c r="GTH2131" s="1"/>
      <c r="GTI2131" s="1"/>
      <c r="GTJ2131" s="1"/>
      <c r="GTK2131" s="1"/>
      <c r="GTL2131" s="1"/>
      <c r="GTM2131" s="1"/>
      <c r="GTN2131" s="1"/>
      <c r="GTO2131" s="1"/>
      <c r="GTP2131" s="1"/>
      <c r="GTQ2131" s="1"/>
      <c r="GTR2131" s="1"/>
      <c r="GTS2131" s="1"/>
      <c r="GTT2131" s="1"/>
      <c r="GTU2131" s="1"/>
      <c r="GTV2131" s="1"/>
      <c r="GTW2131" s="1"/>
      <c r="GTX2131" s="1"/>
      <c r="GTY2131" s="1"/>
      <c r="GTZ2131" s="1"/>
      <c r="GUA2131" s="1"/>
      <c r="GUB2131" s="1"/>
      <c r="GUC2131" s="1"/>
      <c r="GUD2131" s="1"/>
      <c r="GUE2131" s="1"/>
      <c r="GUF2131" s="1"/>
      <c r="GUG2131" s="1"/>
      <c r="GUH2131" s="1"/>
      <c r="GUI2131" s="1"/>
      <c r="GUJ2131" s="1"/>
      <c r="GUK2131" s="1"/>
      <c r="GUL2131" s="1"/>
      <c r="GUM2131" s="1"/>
      <c r="GUN2131" s="1"/>
      <c r="GUO2131" s="1"/>
      <c r="GUP2131" s="1"/>
      <c r="GUQ2131" s="1"/>
      <c r="GUR2131" s="1"/>
      <c r="GUS2131" s="1"/>
      <c r="GUT2131" s="1"/>
      <c r="GUU2131" s="1"/>
      <c r="GUV2131" s="1"/>
      <c r="GUW2131" s="1"/>
      <c r="GUX2131" s="1"/>
      <c r="GUY2131" s="1"/>
      <c r="GUZ2131" s="1"/>
      <c r="GVA2131" s="1"/>
      <c r="GVB2131" s="1"/>
      <c r="GVC2131" s="1"/>
      <c r="GVD2131" s="1"/>
      <c r="GVE2131" s="1"/>
      <c r="GVF2131" s="1"/>
      <c r="GVG2131" s="1"/>
      <c r="GVH2131" s="1"/>
      <c r="GVI2131" s="1"/>
      <c r="GVJ2131" s="1"/>
      <c r="GVK2131" s="1"/>
      <c r="GVL2131" s="1"/>
      <c r="GVM2131" s="1"/>
      <c r="GVN2131" s="1"/>
      <c r="GVO2131" s="1"/>
      <c r="GVP2131" s="1"/>
      <c r="GVQ2131" s="1"/>
      <c r="GVR2131" s="1"/>
      <c r="GVS2131" s="1"/>
      <c r="GVT2131" s="1"/>
      <c r="GVU2131" s="1"/>
      <c r="GVV2131" s="1"/>
      <c r="GVW2131" s="1"/>
      <c r="GVX2131" s="1"/>
      <c r="GVY2131" s="1"/>
      <c r="GVZ2131" s="1"/>
      <c r="GWA2131" s="1"/>
      <c r="GWB2131" s="1"/>
      <c r="GWC2131" s="1"/>
      <c r="GWD2131" s="1"/>
      <c r="GWE2131" s="1"/>
      <c r="GWF2131" s="1"/>
      <c r="GWG2131" s="1"/>
      <c r="GWH2131" s="1"/>
      <c r="GWI2131" s="1"/>
      <c r="GWJ2131" s="1"/>
      <c r="GWK2131" s="1"/>
      <c r="GWL2131" s="1"/>
      <c r="GWM2131" s="1"/>
      <c r="GWN2131" s="1"/>
      <c r="GWO2131" s="1"/>
      <c r="GWP2131" s="1"/>
      <c r="GWQ2131" s="1"/>
      <c r="GWR2131" s="1"/>
      <c r="GWS2131" s="1"/>
      <c r="GWT2131" s="1"/>
      <c r="GWU2131" s="1"/>
      <c r="GWV2131" s="1"/>
      <c r="GWW2131" s="1"/>
      <c r="GWX2131" s="1"/>
      <c r="GWY2131" s="1"/>
      <c r="GWZ2131" s="1"/>
      <c r="GXA2131" s="1"/>
      <c r="GXB2131" s="1"/>
      <c r="GXC2131" s="1"/>
      <c r="GXD2131" s="1"/>
      <c r="GXE2131" s="1"/>
      <c r="GXF2131" s="1"/>
      <c r="GXG2131" s="1"/>
      <c r="GXH2131" s="1"/>
      <c r="GXI2131" s="1"/>
      <c r="GXJ2131" s="1"/>
      <c r="GXK2131" s="1"/>
      <c r="GXL2131" s="1"/>
      <c r="GXM2131" s="1"/>
      <c r="GXN2131" s="1"/>
      <c r="GXO2131" s="1"/>
      <c r="GXP2131" s="1"/>
      <c r="GXQ2131" s="1"/>
      <c r="GXR2131" s="1"/>
      <c r="GXS2131" s="1"/>
      <c r="GXT2131" s="1"/>
      <c r="GXU2131" s="1"/>
      <c r="GXV2131" s="1"/>
      <c r="GXW2131" s="1"/>
      <c r="GXX2131" s="1"/>
      <c r="GXY2131" s="1"/>
      <c r="GXZ2131" s="1"/>
      <c r="GYA2131" s="1"/>
      <c r="GYB2131" s="1"/>
      <c r="GYC2131" s="1"/>
      <c r="GYD2131" s="1"/>
      <c r="GYE2131" s="1"/>
      <c r="GYF2131" s="1"/>
      <c r="GYG2131" s="1"/>
      <c r="GYH2131" s="1"/>
      <c r="GYI2131" s="1"/>
      <c r="GYJ2131" s="1"/>
      <c r="GYK2131" s="1"/>
      <c r="GYL2131" s="1"/>
      <c r="GYM2131" s="1"/>
      <c r="GYN2131" s="1"/>
      <c r="GYO2131" s="1"/>
      <c r="GYP2131" s="1"/>
      <c r="GYQ2131" s="1"/>
      <c r="GYR2131" s="1"/>
      <c r="GYS2131" s="1"/>
      <c r="GYT2131" s="1"/>
      <c r="GYU2131" s="1"/>
      <c r="GYV2131" s="1"/>
      <c r="GYW2131" s="1"/>
      <c r="GYX2131" s="1"/>
      <c r="GYY2131" s="1"/>
      <c r="GYZ2131" s="1"/>
      <c r="GZA2131" s="1"/>
      <c r="GZB2131" s="1"/>
      <c r="GZC2131" s="1"/>
      <c r="GZD2131" s="1"/>
      <c r="GZE2131" s="1"/>
      <c r="GZF2131" s="1"/>
      <c r="GZG2131" s="1"/>
      <c r="GZH2131" s="1"/>
      <c r="GZI2131" s="1"/>
      <c r="GZJ2131" s="1"/>
      <c r="GZK2131" s="1"/>
      <c r="GZL2131" s="1"/>
      <c r="GZM2131" s="1"/>
      <c r="GZN2131" s="1"/>
      <c r="GZO2131" s="1"/>
      <c r="GZP2131" s="1"/>
      <c r="GZQ2131" s="1"/>
      <c r="GZR2131" s="1"/>
      <c r="GZS2131" s="1"/>
      <c r="GZT2131" s="1"/>
      <c r="GZU2131" s="1"/>
      <c r="GZV2131" s="1"/>
      <c r="GZW2131" s="1"/>
      <c r="GZX2131" s="1"/>
      <c r="GZY2131" s="1"/>
      <c r="GZZ2131" s="1"/>
      <c r="HAA2131" s="1"/>
      <c r="HAB2131" s="1"/>
      <c r="HAC2131" s="1"/>
      <c r="HAD2131" s="1"/>
      <c r="HAE2131" s="1"/>
      <c r="HAF2131" s="1"/>
      <c r="HAG2131" s="1"/>
      <c r="HAH2131" s="1"/>
      <c r="HAI2131" s="1"/>
      <c r="HAJ2131" s="1"/>
      <c r="HAK2131" s="1"/>
      <c r="HAL2131" s="1"/>
      <c r="HAM2131" s="1"/>
      <c r="HAN2131" s="1"/>
      <c r="HAO2131" s="1"/>
      <c r="HAP2131" s="1"/>
      <c r="HAQ2131" s="1"/>
      <c r="HAR2131" s="1"/>
      <c r="HAS2131" s="1"/>
      <c r="HAT2131" s="1"/>
      <c r="HAU2131" s="1"/>
      <c r="HAV2131" s="1"/>
      <c r="HAW2131" s="1"/>
      <c r="HAX2131" s="1"/>
      <c r="HAY2131" s="1"/>
      <c r="HAZ2131" s="1"/>
      <c r="HBA2131" s="1"/>
      <c r="HBB2131" s="1"/>
      <c r="HBC2131" s="1"/>
      <c r="HBD2131" s="1"/>
      <c r="HBE2131" s="1"/>
      <c r="HBF2131" s="1"/>
      <c r="HBG2131" s="1"/>
      <c r="HBH2131" s="1"/>
      <c r="HBI2131" s="1"/>
      <c r="HBJ2131" s="1"/>
      <c r="HBK2131" s="1"/>
      <c r="HBL2131" s="1"/>
      <c r="HBM2131" s="1"/>
      <c r="HBN2131" s="1"/>
      <c r="HBO2131" s="1"/>
      <c r="HBP2131" s="1"/>
      <c r="HBQ2131" s="1"/>
      <c r="HBR2131" s="1"/>
      <c r="HBS2131" s="1"/>
      <c r="HBT2131" s="1"/>
      <c r="HBU2131" s="1"/>
      <c r="HBV2131" s="1"/>
      <c r="HBW2131" s="1"/>
      <c r="HBX2131" s="1"/>
      <c r="HBY2131" s="1"/>
      <c r="HBZ2131" s="1"/>
      <c r="HCA2131" s="1"/>
      <c r="HCB2131" s="1"/>
      <c r="HCC2131" s="1"/>
      <c r="HCD2131" s="1"/>
      <c r="HCE2131" s="1"/>
      <c r="HCF2131" s="1"/>
      <c r="HCG2131" s="1"/>
      <c r="HCH2131" s="1"/>
      <c r="HCI2131" s="1"/>
      <c r="HCJ2131" s="1"/>
      <c r="HCK2131" s="1"/>
      <c r="HCL2131" s="1"/>
      <c r="HCM2131" s="1"/>
      <c r="HCN2131" s="1"/>
      <c r="HCO2131" s="1"/>
      <c r="HCP2131" s="1"/>
      <c r="HCQ2131" s="1"/>
      <c r="HCR2131" s="1"/>
      <c r="HCS2131" s="1"/>
      <c r="HCT2131" s="1"/>
      <c r="HCU2131" s="1"/>
      <c r="HCV2131" s="1"/>
      <c r="HCW2131" s="1"/>
      <c r="HCX2131" s="1"/>
      <c r="HCY2131" s="1"/>
      <c r="HCZ2131" s="1"/>
      <c r="HDA2131" s="1"/>
      <c r="HDB2131" s="1"/>
      <c r="HDC2131" s="1"/>
      <c r="HDD2131" s="1"/>
      <c r="HDE2131" s="1"/>
      <c r="HDF2131" s="1"/>
      <c r="HDG2131" s="1"/>
      <c r="HDH2131" s="1"/>
      <c r="HDI2131" s="1"/>
      <c r="HDJ2131" s="1"/>
      <c r="HDK2131" s="1"/>
      <c r="HDL2131" s="1"/>
      <c r="HDM2131" s="1"/>
      <c r="HDN2131" s="1"/>
      <c r="HDO2131" s="1"/>
      <c r="HDP2131" s="1"/>
      <c r="HDQ2131" s="1"/>
      <c r="HDR2131" s="1"/>
      <c r="HDS2131" s="1"/>
      <c r="HDT2131" s="1"/>
      <c r="HDU2131" s="1"/>
      <c r="HDV2131" s="1"/>
      <c r="HDW2131" s="1"/>
      <c r="HDX2131" s="1"/>
      <c r="HDY2131" s="1"/>
      <c r="HDZ2131" s="1"/>
      <c r="HEA2131" s="1"/>
      <c r="HEB2131" s="1"/>
      <c r="HEC2131" s="1"/>
      <c r="HED2131" s="1"/>
      <c r="HEE2131" s="1"/>
      <c r="HEF2131" s="1"/>
      <c r="HEG2131" s="1"/>
      <c r="HEH2131" s="1"/>
      <c r="HEI2131" s="1"/>
      <c r="HEJ2131" s="1"/>
      <c r="HEK2131" s="1"/>
      <c r="HEL2131" s="1"/>
      <c r="HEM2131" s="1"/>
      <c r="HEN2131" s="1"/>
      <c r="HEO2131" s="1"/>
      <c r="HEP2131" s="1"/>
      <c r="HEQ2131" s="1"/>
      <c r="HER2131" s="1"/>
      <c r="HES2131" s="1"/>
      <c r="HET2131" s="1"/>
      <c r="HEU2131" s="1"/>
      <c r="HEV2131" s="1"/>
      <c r="HEW2131" s="1"/>
      <c r="HEX2131" s="1"/>
      <c r="HEY2131" s="1"/>
      <c r="HEZ2131" s="1"/>
      <c r="HFA2131" s="1"/>
      <c r="HFB2131" s="1"/>
      <c r="HFC2131" s="1"/>
      <c r="HFD2131" s="1"/>
      <c r="HFE2131" s="1"/>
      <c r="HFF2131" s="1"/>
      <c r="HFG2131" s="1"/>
      <c r="HFH2131" s="1"/>
      <c r="HFI2131" s="1"/>
      <c r="HFJ2131" s="1"/>
      <c r="HFK2131" s="1"/>
      <c r="HFL2131" s="1"/>
      <c r="HFM2131" s="1"/>
      <c r="HFN2131" s="1"/>
      <c r="HFO2131" s="1"/>
      <c r="HFP2131" s="1"/>
      <c r="HFQ2131" s="1"/>
      <c r="HFR2131" s="1"/>
      <c r="HFS2131" s="1"/>
      <c r="HFT2131" s="1"/>
      <c r="HFU2131" s="1"/>
      <c r="HFV2131" s="1"/>
      <c r="HFW2131" s="1"/>
      <c r="HFX2131" s="1"/>
      <c r="HFY2131" s="1"/>
      <c r="HFZ2131" s="1"/>
      <c r="HGA2131" s="1"/>
      <c r="HGB2131" s="1"/>
      <c r="HGC2131" s="1"/>
      <c r="HGD2131" s="1"/>
      <c r="HGE2131" s="1"/>
      <c r="HGF2131" s="1"/>
      <c r="HGG2131" s="1"/>
      <c r="HGH2131" s="1"/>
      <c r="HGI2131" s="1"/>
      <c r="HGJ2131" s="1"/>
      <c r="HGK2131" s="1"/>
      <c r="HGL2131" s="1"/>
      <c r="HGM2131" s="1"/>
      <c r="HGN2131" s="1"/>
      <c r="HGO2131" s="1"/>
      <c r="HGP2131" s="1"/>
      <c r="HGQ2131" s="1"/>
      <c r="HGR2131" s="1"/>
      <c r="HGS2131" s="1"/>
      <c r="HGT2131" s="1"/>
      <c r="HGU2131" s="1"/>
      <c r="HGV2131" s="1"/>
      <c r="HGW2131" s="1"/>
      <c r="HGX2131" s="1"/>
      <c r="HGY2131" s="1"/>
      <c r="HGZ2131" s="1"/>
      <c r="HHA2131" s="1"/>
      <c r="HHB2131" s="1"/>
      <c r="HHC2131" s="1"/>
      <c r="HHD2131" s="1"/>
      <c r="HHE2131" s="1"/>
      <c r="HHF2131" s="1"/>
      <c r="HHG2131" s="1"/>
      <c r="HHH2131" s="1"/>
      <c r="HHI2131" s="1"/>
      <c r="HHJ2131" s="1"/>
      <c r="HHK2131" s="1"/>
      <c r="HHL2131" s="1"/>
      <c r="HHM2131" s="1"/>
      <c r="HHN2131" s="1"/>
      <c r="HHO2131" s="1"/>
      <c r="HHP2131" s="1"/>
      <c r="HHQ2131" s="1"/>
      <c r="HHR2131" s="1"/>
      <c r="HHS2131" s="1"/>
      <c r="HHT2131" s="1"/>
      <c r="HHU2131" s="1"/>
      <c r="HHV2131" s="1"/>
      <c r="HHW2131" s="1"/>
      <c r="HHX2131" s="1"/>
      <c r="HHY2131" s="1"/>
      <c r="HHZ2131" s="1"/>
      <c r="HIA2131" s="1"/>
      <c r="HIB2131" s="1"/>
      <c r="HIC2131" s="1"/>
      <c r="HID2131" s="1"/>
      <c r="HIE2131" s="1"/>
      <c r="HIF2131" s="1"/>
      <c r="HIG2131" s="1"/>
      <c r="HIH2131" s="1"/>
      <c r="HII2131" s="1"/>
      <c r="HIJ2131" s="1"/>
      <c r="HIK2131" s="1"/>
      <c r="HIL2131" s="1"/>
      <c r="HIM2131" s="1"/>
      <c r="HIN2131" s="1"/>
      <c r="HIO2131" s="1"/>
      <c r="HIP2131" s="1"/>
      <c r="HIQ2131" s="1"/>
      <c r="HIR2131" s="1"/>
      <c r="HIS2131" s="1"/>
      <c r="HIT2131" s="1"/>
      <c r="HIU2131" s="1"/>
      <c r="HIV2131" s="1"/>
      <c r="HIW2131" s="1"/>
      <c r="HIX2131" s="1"/>
      <c r="HIY2131" s="1"/>
      <c r="HIZ2131" s="1"/>
      <c r="HJA2131" s="1"/>
      <c r="HJB2131" s="1"/>
      <c r="HJC2131" s="1"/>
      <c r="HJD2131" s="1"/>
      <c r="HJE2131" s="1"/>
      <c r="HJF2131" s="1"/>
      <c r="HJG2131" s="1"/>
      <c r="HJH2131" s="1"/>
      <c r="HJI2131" s="1"/>
      <c r="HJJ2131" s="1"/>
      <c r="HJK2131" s="1"/>
      <c r="HJL2131" s="1"/>
      <c r="HJM2131" s="1"/>
      <c r="HJN2131" s="1"/>
      <c r="HJO2131" s="1"/>
      <c r="HJP2131" s="1"/>
      <c r="HJQ2131" s="1"/>
      <c r="HJR2131" s="1"/>
      <c r="HJS2131" s="1"/>
      <c r="HJT2131" s="1"/>
      <c r="HJU2131" s="1"/>
      <c r="HJV2131" s="1"/>
      <c r="HJW2131" s="1"/>
      <c r="HJX2131" s="1"/>
      <c r="HJY2131" s="1"/>
      <c r="HJZ2131" s="1"/>
      <c r="HKA2131" s="1"/>
      <c r="HKB2131" s="1"/>
      <c r="HKC2131" s="1"/>
      <c r="HKD2131" s="1"/>
      <c r="HKE2131" s="1"/>
      <c r="HKF2131" s="1"/>
      <c r="HKG2131" s="1"/>
      <c r="HKH2131" s="1"/>
      <c r="HKI2131" s="1"/>
      <c r="HKJ2131" s="1"/>
      <c r="HKK2131" s="1"/>
      <c r="HKL2131" s="1"/>
      <c r="HKM2131" s="1"/>
      <c r="HKN2131" s="1"/>
      <c r="HKO2131" s="1"/>
      <c r="HKP2131" s="1"/>
      <c r="HKQ2131" s="1"/>
      <c r="HKR2131" s="1"/>
      <c r="HKS2131" s="1"/>
      <c r="HKT2131" s="1"/>
      <c r="HKU2131" s="1"/>
      <c r="HKV2131" s="1"/>
      <c r="HKW2131" s="1"/>
      <c r="HKX2131" s="1"/>
      <c r="HKY2131" s="1"/>
      <c r="HKZ2131" s="1"/>
      <c r="HLA2131" s="1"/>
      <c r="HLB2131" s="1"/>
      <c r="HLC2131" s="1"/>
      <c r="HLD2131" s="1"/>
      <c r="HLE2131" s="1"/>
      <c r="HLF2131" s="1"/>
      <c r="HLG2131" s="1"/>
      <c r="HLH2131" s="1"/>
      <c r="HLI2131" s="1"/>
      <c r="HLJ2131" s="1"/>
      <c r="HLK2131" s="1"/>
      <c r="HLL2131" s="1"/>
      <c r="HLM2131" s="1"/>
      <c r="HLN2131" s="1"/>
      <c r="HLO2131" s="1"/>
      <c r="HLP2131" s="1"/>
      <c r="HLQ2131" s="1"/>
      <c r="HLR2131" s="1"/>
      <c r="HLS2131" s="1"/>
      <c r="HLT2131" s="1"/>
      <c r="HLU2131" s="1"/>
      <c r="HLV2131" s="1"/>
      <c r="HLW2131" s="1"/>
      <c r="HLX2131" s="1"/>
      <c r="HLY2131" s="1"/>
      <c r="HLZ2131" s="1"/>
      <c r="HMA2131" s="1"/>
      <c r="HMB2131" s="1"/>
      <c r="HMC2131" s="1"/>
      <c r="HMD2131" s="1"/>
      <c r="HME2131" s="1"/>
      <c r="HMF2131" s="1"/>
      <c r="HMG2131" s="1"/>
      <c r="HMH2131" s="1"/>
      <c r="HMI2131" s="1"/>
      <c r="HMJ2131" s="1"/>
      <c r="HMK2131" s="1"/>
      <c r="HML2131" s="1"/>
      <c r="HMM2131" s="1"/>
      <c r="HMN2131" s="1"/>
      <c r="HMO2131" s="1"/>
      <c r="HMP2131" s="1"/>
      <c r="HMQ2131" s="1"/>
      <c r="HMR2131" s="1"/>
      <c r="HMS2131" s="1"/>
      <c r="HMT2131" s="1"/>
      <c r="HMU2131" s="1"/>
      <c r="HMV2131" s="1"/>
      <c r="HMW2131" s="1"/>
      <c r="HMX2131" s="1"/>
      <c r="HMY2131" s="1"/>
      <c r="HMZ2131" s="1"/>
      <c r="HNA2131" s="1"/>
      <c r="HNB2131" s="1"/>
      <c r="HNC2131" s="1"/>
      <c r="HND2131" s="1"/>
      <c r="HNE2131" s="1"/>
      <c r="HNF2131" s="1"/>
      <c r="HNG2131" s="1"/>
      <c r="HNH2131" s="1"/>
      <c r="HNI2131" s="1"/>
      <c r="HNJ2131" s="1"/>
      <c r="HNK2131" s="1"/>
      <c r="HNL2131" s="1"/>
      <c r="HNM2131" s="1"/>
      <c r="HNN2131" s="1"/>
      <c r="HNO2131" s="1"/>
      <c r="HNP2131" s="1"/>
      <c r="HNQ2131" s="1"/>
      <c r="HNR2131" s="1"/>
      <c r="HNS2131" s="1"/>
      <c r="HNT2131" s="1"/>
      <c r="HNU2131" s="1"/>
      <c r="HNV2131" s="1"/>
      <c r="HNW2131" s="1"/>
      <c r="HNX2131" s="1"/>
      <c r="HNY2131" s="1"/>
      <c r="HNZ2131" s="1"/>
      <c r="HOA2131" s="1"/>
      <c r="HOB2131" s="1"/>
      <c r="HOC2131" s="1"/>
      <c r="HOD2131" s="1"/>
      <c r="HOE2131" s="1"/>
      <c r="HOF2131" s="1"/>
      <c r="HOG2131" s="1"/>
      <c r="HOH2131" s="1"/>
      <c r="HOI2131" s="1"/>
      <c r="HOJ2131" s="1"/>
      <c r="HOK2131" s="1"/>
      <c r="HOL2131" s="1"/>
      <c r="HOM2131" s="1"/>
      <c r="HON2131" s="1"/>
      <c r="HOO2131" s="1"/>
      <c r="HOP2131" s="1"/>
      <c r="HOQ2131" s="1"/>
      <c r="HOR2131" s="1"/>
      <c r="HOS2131" s="1"/>
      <c r="HOT2131" s="1"/>
      <c r="HOU2131" s="1"/>
      <c r="HOV2131" s="1"/>
      <c r="HOW2131" s="1"/>
      <c r="HOX2131" s="1"/>
      <c r="HOY2131" s="1"/>
      <c r="HOZ2131" s="1"/>
      <c r="HPA2131" s="1"/>
      <c r="HPB2131" s="1"/>
      <c r="HPC2131" s="1"/>
      <c r="HPD2131" s="1"/>
      <c r="HPE2131" s="1"/>
      <c r="HPF2131" s="1"/>
      <c r="HPG2131" s="1"/>
      <c r="HPH2131" s="1"/>
      <c r="HPI2131" s="1"/>
      <c r="HPJ2131" s="1"/>
      <c r="HPK2131" s="1"/>
      <c r="HPL2131" s="1"/>
      <c r="HPM2131" s="1"/>
      <c r="HPN2131" s="1"/>
      <c r="HPO2131" s="1"/>
      <c r="HPP2131" s="1"/>
      <c r="HPQ2131" s="1"/>
      <c r="HPR2131" s="1"/>
      <c r="HPS2131" s="1"/>
      <c r="HPT2131" s="1"/>
      <c r="HPU2131" s="1"/>
      <c r="HPV2131" s="1"/>
      <c r="HPW2131" s="1"/>
      <c r="HPX2131" s="1"/>
      <c r="HPY2131" s="1"/>
      <c r="HPZ2131" s="1"/>
      <c r="HQA2131" s="1"/>
      <c r="HQB2131" s="1"/>
      <c r="HQC2131" s="1"/>
      <c r="HQD2131" s="1"/>
      <c r="HQE2131" s="1"/>
      <c r="HQF2131" s="1"/>
      <c r="HQG2131" s="1"/>
      <c r="HQH2131" s="1"/>
      <c r="HQI2131" s="1"/>
      <c r="HQJ2131" s="1"/>
      <c r="HQK2131" s="1"/>
      <c r="HQL2131" s="1"/>
      <c r="HQM2131" s="1"/>
      <c r="HQN2131" s="1"/>
      <c r="HQO2131" s="1"/>
      <c r="HQP2131" s="1"/>
      <c r="HQQ2131" s="1"/>
      <c r="HQR2131" s="1"/>
      <c r="HQS2131" s="1"/>
      <c r="HQT2131" s="1"/>
      <c r="HQU2131" s="1"/>
      <c r="HQV2131" s="1"/>
      <c r="HQW2131" s="1"/>
      <c r="HQX2131" s="1"/>
      <c r="HQY2131" s="1"/>
      <c r="HQZ2131" s="1"/>
      <c r="HRA2131" s="1"/>
      <c r="HRB2131" s="1"/>
      <c r="HRC2131" s="1"/>
      <c r="HRD2131" s="1"/>
      <c r="HRE2131" s="1"/>
      <c r="HRF2131" s="1"/>
      <c r="HRG2131" s="1"/>
      <c r="HRH2131" s="1"/>
      <c r="HRI2131" s="1"/>
      <c r="HRJ2131" s="1"/>
      <c r="HRK2131" s="1"/>
      <c r="HRL2131" s="1"/>
      <c r="HRM2131" s="1"/>
      <c r="HRN2131" s="1"/>
      <c r="HRO2131" s="1"/>
      <c r="HRP2131" s="1"/>
      <c r="HRQ2131" s="1"/>
      <c r="HRR2131" s="1"/>
      <c r="HRS2131" s="1"/>
      <c r="HRT2131" s="1"/>
      <c r="HRU2131" s="1"/>
      <c r="HRV2131" s="1"/>
      <c r="HRW2131" s="1"/>
      <c r="HRX2131" s="1"/>
      <c r="HRY2131" s="1"/>
      <c r="HRZ2131" s="1"/>
      <c r="HSA2131" s="1"/>
      <c r="HSB2131" s="1"/>
      <c r="HSC2131" s="1"/>
      <c r="HSD2131" s="1"/>
      <c r="HSE2131" s="1"/>
      <c r="HSF2131" s="1"/>
      <c r="HSG2131" s="1"/>
      <c r="HSH2131" s="1"/>
      <c r="HSI2131" s="1"/>
      <c r="HSJ2131" s="1"/>
      <c r="HSK2131" s="1"/>
      <c r="HSL2131" s="1"/>
      <c r="HSM2131" s="1"/>
      <c r="HSN2131" s="1"/>
      <c r="HSO2131" s="1"/>
      <c r="HSP2131" s="1"/>
      <c r="HSQ2131" s="1"/>
      <c r="HSR2131" s="1"/>
      <c r="HSS2131" s="1"/>
      <c r="HST2131" s="1"/>
      <c r="HSU2131" s="1"/>
      <c r="HSV2131" s="1"/>
      <c r="HSW2131" s="1"/>
      <c r="HSX2131" s="1"/>
      <c r="HSY2131" s="1"/>
      <c r="HSZ2131" s="1"/>
      <c r="HTA2131" s="1"/>
      <c r="HTB2131" s="1"/>
      <c r="HTC2131" s="1"/>
      <c r="HTD2131" s="1"/>
      <c r="HTE2131" s="1"/>
      <c r="HTF2131" s="1"/>
      <c r="HTG2131" s="1"/>
      <c r="HTH2131" s="1"/>
      <c r="HTI2131" s="1"/>
      <c r="HTJ2131" s="1"/>
      <c r="HTK2131" s="1"/>
      <c r="HTL2131" s="1"/>
      <c r="HTM2131" s="1"/>
      <c r="HTN2131" s="1"/>
      <c r="HTO2131" s="1"/>
      <c r="HTP2131" s="1"/>
      <c r="HTQ2131" s="1"/>
      <c r="HTR2131" s="1"/>
      <c r="HTS2131" s="1"/>
      <c r="HTT2131" s="1"/>
      <c r="HTU2131" s="1"/>
      <c r="HTV2131" s="1"/>
      <c r="HTW2131" s="1"/>
      <c r="HTX2131" s="1"/>
      <c r="HTY2131" s="1"/>
      <c r="HTZ2131" s="1"/>
      <c r="HUA2131" s="1"/>
      <c r="HUB2131" s="1"/>
      <c r="HUC2131" s="1"/>
      <c r="HUD2131" s="1"/>
      <c r="HUE2131" s="1"/>
      <c r="HUF2131" s="1"/>
      <c r="HUG2131" s="1"/>
      <c r="HUH2131" s="1"/>
      <c r="HUI2131" s="1"/>
      <c r="HUJ2131" s="1"/>
      <c r="HUK2131" s="1"/>
      <c r="HUL2131" s="1"/>
      <c r="HUM2131" s="1"/>
      <c r="HUN2131" s="1"/>
      <c r="HUO2131" s="1"/>
      <c r="HUP2131" s="1"/>
      <c r="HUQ2131" s="1"/>
      <c r="HUR2131" s="1"/>
      <c r="HUS2131" s="1"/>
      <c r="HUT2131" s="1"/>
      <c r="HUU2131" s="1"/>
      <c r="HUV2131" s="1"/>
      <c r="HUW2131" s="1"/>
      <c r="HUX2131" s="1"/>
      <c r="HUY2131" s="1"/>
      <c r="HUZ2131" s="1"/>
      <c r="HVA2131" s="1"/>
      <c r="HVB2131" s="1"/>
      <c r="HVC2131" s="1"/>
      <c r="HVD2131" s="1"/>
      <c r="HVE2131" s="1"/>
      <c r="HVF2131" s="1"/>
      <c r="HVG2131" s="1"/>
      <c r="HVH2131" s="1"/>
      <c r="HVI2131" s="1"/>
      <c r="HVJ2131" s="1"/>
      <c r="HVK2131" s="1"/>
      <c r="HVL2131" s="1"/>
      <c r="HVM2131" s="1"/>
      <c r="HVN2131" s="1"/>
      <c r="HVO2131" s="1"/>
      <c r="HVP2131" s="1"/>
      <c r="HVQ2131" s="1"/>
      <c r="HVR2131" s="1"/>
      <c r="HVS2131" s="1"/>
      <c r="HVT2131" s="1"/>
      <c r="HVU2131" s="1"/>
      <c r="HVV2131" s="1"/>
      <c r="HVW2131" s="1"/>
      <c r="HVX2131" s="1"/>
      <c r="HVY2131" s="1"/>
      <c r="HVZ2131" s="1"/>
      <c r="HWA2131" s="1"/>
      <c r="HWB2131" s="1"/>
      <c r="HWC2131" s="1"/>
      <c r="HWD2131" s="1"/>
      <c r="HWE2131" s="1"/>
      <c r="HWF2131" s="1"/>
      <c r="HWG2131" s="1"/>
      <c r="HWH2131" s="1"/>
      <c r="HWI2131" s="1"/>
      <c r="HWJ2131" s="1"/>
      <c r="HWK2131" s="1"/>
      <c r="HWL2131" s="1"/>
      <c r="HWM2131" s="1"/>
      <c r="HWN2131" s="1"/>
      <c r="HWO2131" s="1"/>
      <c r="HWP2131" s="1"/>
      <c r="HWQ2131" s="1"/>
      <c r="HWR2131" s="1"/>
      <c r="HWS2131" s="1"/>
      <c r="HWT2131" s="1"/>
      <c r="HWU2131" s="1"/>
      <c r="HWV2131" s="1"/>
      <c r="HWW2131" s="1"/>
      <c r="HWX2131" s="1"/>
      <c r="HWY2131" s="1"/>
      <c r="HWZ2131" s="1"/>
      <c r="HXA2131" s="1"/>
      <c r="HXB2131" s="1"/>
      <c r="HXC2131" s="1"/>
      <c r="HXD2131" s="1"/>
      <c r="HXE2131" s="1"/>
      <c r="HXF2131" s="1"/>
      <c r="HXG2131" s="1"/>
      <c r="HXH2131" s="1"/>
      <c r="HXI2131" s="1"/>
      <c r="HXJ2131" s="1"/>
      <c r="HXK2131" s="1"/>
      <c r="HXL2131" s="1"/>
      <c r="HXM2131" s="1"/>
      <c r="HXN2131" s="1"/>
      <c r="HXO2131" s="1"/>
      <c r="HXP2131" s="1"/>
      <c r="HXQ2131" s="1"/>
      <c r="HXR2131" s="1"/>
      <c r="HXS2131" s="1"/>
      <c r="HXT2131" s="1"/>
      <c r="HXU2131" s="1"/>
      <c r="HXV2131" s="1"/>
      <c r="HXW2131" s="1"/>
      <c r="HXX2131" s="1"/>
      <c r="HXY2131" s="1"/>
      <c r="HXZ2131" s="1"/>
      <c r="HYA2131" s="1"/>
      <c r="HYB2131" s="1"/>
      <c r="HYC2131" s="1"/>
      <c r="HYD2131" s="1"/>
      <c r="HYE2131" s="1"/>
      <c r="HYF2131" s="1"/>
      <c r="HYG2131" s="1"/>
      <c r="HYH2131" s="1"/>
      <c r="HYI2131" s="1"/>
      <c r="HYJ2131" s="1"/>
      <c r="HYK2131" s="1"/>
      <c r="HYL2131" s="1"/>
      <c r="HYM2131" s="1"/>
      <c r="HYN2131" s="1"/>
      <c r="HYO2131" s="1"/>
      <c r="HYP2131" s="1"/>
      <c r="HYQ2131" s="1"/>
      <c r="HYR2131" s="1"/>
      <c r="HYS2131" s="1"/>
      <c r="HYT2131" s="1"/>
      <c r="HYU2131" s="1"/>
      <c r="HYV2131" s="1"/>
      <c r="HYW2131" s="1"/>
      <c r="HYX2131" s="1"/>
      <c r="HYY2131" s="1"/>
      <c r="HYZ2131" s="1"/>
      <c r="HZA2131" s="1"/>
      <c r="HZB2131" s="1"/>
      <c r="HZC2131" s="1"/>
      <c r="HZD2131" s="1"/>
      <c r="HZE2131" s="1"/>
      <c r="HZF2131" s="1"/>
      <c r="HZG2131" s="1"/>
      <c r="HZH2131" s="1"/>
      <c r="HZI2131" s="1"/>
      <c r="HZJ2131" s="1"/>
      <c r="HZK2131" s="1"/>
      <c r="HZL2131" s="1"/>
      <c r="HZM2131" s="1"/>
      <c r="HZN2131" s="1"/>
      <c r="HZO2131" s="1"/>
      <c r="HZP2131" s="1"/>
      <c r="HZQ2131" s="1"/>
      <c r="HZR2131" s="1"/>
      <c r="HZS2131" s="1"/>
      <c r="HZT2131" s="1"/>
      <c r="HZU2131" s="1"/>
      <c r="HZV2131" s="1"/>
      <c r="HZW2131" s="1"/>
      <c r="HZX2131" s="1"/>
      <c r="HZY2131" s="1"/>
      <c r="HZZ2131" s="1"/>
      <c r="IAA2131" s="1"/>
      <c r="IAB2131" s="1"/>
      <c r="IAC2131" s="1"/>
      <c r="IAD2131" s="1"/>
      <c r="IAE2131" s="1"/>
      <c r="IAF2131" s="1"/>
      <c r="IAG2131" s="1"/>
      <c r="IAH2131" s="1"/>
      <c r="IAI2131" s="1"/>
      <c r="IAJ2131" s="1"/>
      <c r="IAK2131" s="1"/>
      <c r="IAL2131" s="1"/>
      <c r="IAM2131" s="1"/>
      <c r="IAN2131" s="1"/>
      <c r="IAO2131" s="1"/>
      <c r="IAP2131" s="1"/>
      <c r="IAQ2131" s="1"/>
      <c r="IAR2131" s="1"/>
      <c r="IAS2131" s="1"/>
      <c r="IAT2131" s="1"/>
      <c r="IAU2131" s="1"/>
      <c r="IAV2131" s="1"/>
      <c r="IAW2131" s="1"/>
      <c r="IAX2131" s="1"/>
      <c r="IAY2131" s="1"/>
      <c r="IAZ2131" s="1"/>
      <c r="IBA2131" s="1"/>
      <c r="IBB2131" s="1"/>
      <c r="IBC2131" s="1"/>
      <c r="IBD2131" s="1"/>
      <c r="IBE2131" s="1"/>
      <c r="IBF2131" s="1"/>
      <c r="IBG2131" s="1"/>
      <c r="IBH2131" s="1"/>
      <c r="IBI2131" s="1"/>
      <c r="IBJ2131" s="1"/>
      <c r="IBK2131" s="1"/>
      <c r="IBL2131" s="1"/>
      <c r="IBM2131" s="1"/>
      <c r="IBN2131" s="1"/>
      <c r="IBO2131" s="1"/>
      <c r="IBP2131" s="1"/>
      <c r="IBQ2131" s="1"/>
      <c r="IBR2131" s="1"/>
      <c r="IBS2131" s="1"/>
      <c r="IBT2131" s="1"/>
      <c r="IBU2131" s="1"/>
      <c r="IBV2131" s="1"/>
      <c r="IBW2131" s="1"/>
      <c r="IBX2131" s="1"/>
      <c r="IBY2131" s="1"/>
      <c r="IBZ2131" s="1"/>
      <c r="ICA2131" s="1"/>
      <c r="ICB2131" s="1"/>
      <c r="ICC2131" s="1"/>
      <c r="ICD2131" s="1"/>
      <c r="ICE2131" s="1"/>
      <c r="ICF2131" s="1"/>
      <c r="ICG2131" s="1"/>
      <c r="ICH2131" s="1"/>
      <c r="ICI2131" s="1"/>
      <c r="ICJ2131" s="1"/>
      <c r="ICK2131" s="1"/>
      <c r="ICL2131" s="1"/>
      <c r="ICM2131" s="1"/>
      <c r="ICN2131" s="1"/>
      <c r="ICO2131" s="1"/>
      <c r="ICP2131" s="1"/>
      <c r="ICQ2131" s="1"/>
      <c r="ICR2131" s="1"/>
      <c r="ICS2131" s="1"/>
      <c r="ICT2131" s="1"/>
      <c r="ICU2131" s="1"/>
      <c r="ICV2131" s="1"/>
      <c r="ICW2131" s="1"/>
      <c r="ICX2131" s="1"/>
      <c r="ICY2131" s="1"/>
      <c r="ICZ2131" s="1"/>
      <c r="IDA2131" s="1"/>
      <c r="IDB2131" s="1"/>
      <c r="IDC2131" s="1"/>
      <c r="IDD2131" s="1"/>
      <c r="IDE2131" s="1"/>
      <c r="IDF2131" s="1"/>
      <c r="IDG2131" s="1"/>
      <c r="IDH2131" s="1"/>
      <c r="IDI2131" s="1"/>
      <c r="IDJ2131" s="1"/>
      <c r="IDK2131" s="1"/>
      <c r="IDL2131" s="1"/>
      <c r="IDM2131" s="1"/>
      <c r="IDN2131" s="1"/>
      <c r="IDO2131" s="1"/>
      <c r="IDP2131" s="1"/>
      <c r="IDQ2131" s="1"/>
      <c r="IDR2131" s="1"/>
      <c r="IDS2131" s="1"/>
      <c r="IDT2131" s="1"/>
      <c r="IDU2131" s="1"/>
      <c r="IDV2131" s="1"/>
      <c r="IDW2131" s="1"/>
      <c r="IDX2131" s="1"/>
      <c r="IDY2131" s="1"/>
      <c r="IDZ2131" s="1"/>
      <c r="IEA2131" s="1"/>
      <c r="IEB2131" s="1"/>
      <c r="IEC2131" s="1"/>
      <c r="IED2131" s="1"/>
      <c r="IEE2131" s="1"/>
      <c r="IEF2131" s="1"/>
      <c r="IEG2131" s="1"/>
      <c r="IEH2131" s="1"/>
      <c r="IEI2131" s="1"/>
      <c r="IEJ2131" s="1"/>
      <c r="IEK2131" s="1"/>
      <c r="IEL2131" s="1"/>
      <c r="IEM2131" s="1"/>
      <c r="IEN2131" s="1"/>
      <c r="IEO2131" s="1"/>
      <c r="IEP2131" s="1"/>
      <c r="IEQ2131" s="1"/>
      <c r="IER2131" s="1"/>
      <c r="IES2131" s="1"/>
      <c r="IET2131" s="1"/>
      <c r="IEU2131" s="1"/>
      <c r="IEV2131" s="1"/>
      <c r="IEW2131" s="1"/>
      <c r="IEX2131" s="1"/>
      <c r="IEY2131" s="1"/>
      <c r="IEZ2131" s="1"/>
      <c r="IFA2131" s="1"/>
      <c r="IFB2131" s="1"/>
      <c r="IFC2131" s="1"/>
      <c r="IFD2131" s="1"/>
      <c r="IFE2131" s="1"/>
      <c r="IFF2131" s="1"/>
      <c r="IFG2131" s="1"/>
      <c r="IFH2131" s="1"/>
      <c r="IFI2131" s="1"/>
      <c r="IFJ2131" s="1"/>
      <c r="IFK2131" s="1"/>
      <c r="IFL2131" s="1"/>
      <c r="IFM2131" s="1"/>
      <c r="IFN2131" s="1"/>
      <c r="IFO2131" s="1"/>
      <c r="IFP2131" s="1"/>
      <c r="IFQ2131" s="1"/>
      <c r="IFR2131" s="1"/>
      <c r="IFS2131" s="1"/>
      <c r="IFT2131" s="1"/>
      <c r="IFU2131" s="1"/>
      <c r="IFV2131" s="1"/>
      <c r="IFW2131" s="1"/>
      <c r="IFX2131" s="1"/>
      <c r="IFY2131" s="1"/>
      <c r="IFZ2131" s="1"/>
      <c r="IGA2131" s="1"/>
      <c r="IGB2131" s="1"/>
      <c r="IGC2131" s="1"/>
      <c r="IGD2131" s="1"/>
      <c r="IGE2131" s="1"/>
      <c r="IGF2131" s="1"/>
      <c r="IGG2131" s="1"/>
      <c r="IGH2131" s="1"/>
      <c r="IGI2131" s="1"/>
      <c r="IGJ2131" s="1"/>
      <c r="IGK2131" s="1"/>
      <c r="IGL2131" s="1"/>
      <c r="IGM2131" s="1"/>
      <c r="IGN2131" s="1"/>
      <c r="IGO2131" s="1"/>
      <c r="IGP2131" s="1"/>
      <c r="IGQ2131" s="1"/>
      <c r="IGR2131" s="1"/>
      <c r="IGS2131" s="1"/>
      <c r="IGT2131" s="1"/>
      <c r="IGU2131" s="1"/>
      <c r="IGV2131" s="1"/>
      <c r="IGW2131" s="1"/>
      <c r="IGX2131" s="1"/>
      <c r="IGY2131" s="1"/>
      <c r="IGZ2131" s="1"/>
      <c r="IHA2131" s="1"/>
      <c r="IHB2131" s="1"/>
      <c r="IHC2131" s="1"/>
      <c r="IHD2131" s="1"/>
      <c r="IHE2131" s="1"/>
      <c r="IHF2131" s="1"/>
      <c r="IHG2131" s="1"/>
      <c r="IHH2131" s="1"/>
      <c r="IHI2131" s="1"/>
      <c r="IHJ2131" s="1"/>
      <c r="IHK2131" s="1"/>
      <c r="IHL2131" s="1"/>
      <c r="IHM2131" s="1"/>
      <c r="IHN2131" s="1"/>
      <c r="IHO2131" s="1"/>
      <c r="IHP2131" s="1"/>
      <c r="IHQ2131" s="1"/>
      <c r="IHR2131" s="1"/>
      <c r="IHS2131" s="1"/>
      <c r="IHT2131" s="1"/>
      <c r="IHU2131" s="1"/>
      <c r="IHV2131" s="1"/>
      <c r="IHW2131" s="1"/>
      <c r="IHX2131" s="1"/>
      <c r="IHY2131" s="1"/>
      <c r="IHZ2131" s="1"/>
      <c r="IIA2131" s="1"/>
      <c r="IIB2131" s="1"/>
      <c r="IIC2131" s="1"/>
      <c r="IID2131" s="1"/>
      <c r="IIE2131" s="1"/>
      <c r="IIF2131" s="1"/>
      <c r="IIG2131" s="1"/>
      <c r="IIH2131" s="1"/>
      <c r="III2131" s="1"/>
      <c r="IIJ2131" s="1"/>
      <c r="IIK2131" s="1"/>
      <c r="IIL2131" s="1"/>
      <c r="IIM2131" s="1"/>
      <c r="IIN2131" s="1"/>
      <c r="IIO2131" s="1"/>
      <c r="IIP2131" s="1"/>
      <c r="IIQ2131" s="1"/>
      <c r="IIR2131" s="1"/>
      <c r="IIS2131" s="1"/>
      <c r="IIT2131" s="1"/>
      <c r="IIU2131" s="1"/>
      <c r="IIV2131" s="1"/>
      <c r="IIW2131" s="1"/>
      <c r="IIX2131" s="1"/>
      <c r="IIY2131" s="1"/>
      <c r="IIZ2131" s="1"/>
      <c r="IJA2131" s="1"/>
      <c r="IJB2131" s="1"/>
      <c r="IJC2131" s="1"/>
      <c r="IJD2131" s="1"/>
      <c r="IJE2131" s="1"/>
      <c r="IJF2131" s="1"/>
      <c r="IJG2131" s="1"/>
      <c r="IJH2131" s="1"/>
      <c r="IJI2131" s="1"/>
      <c r="IJJ2131" s="1"/>
      <c r="IJK2131" s="1"/>
      <c r="IJL2131" s="1"/>
      <c r="IJM2131" s="1"/>
      <c r="IJN2131" s="1"/>
      <c r="IJO2131" s="1"/>
      <c r="IJP2131" s="1"/>
      <c r="IJQ2131" s="1"/>
      <c r="IJR2131" s="1"/>
      <c r="IJS2131" s="1"/>
      <c r="IJT2131" s="1"/>
      <c r="IJU2131" s="1"/>
      <c r="IJV2131" s="1"/>
      <c r="IJW2131" s="1"/>
      <c r="IJX2131" s="1"/>
      <c r="IJY2131" s="1"/>
      <c r="IJZ2131" s="1"/>
      <c r="IKA2131" s="1"/>
      <c r="IKB2131" s="1"/>
      <c r="IKC2131" s="1"/>
      <c r="IKD2131" s="1"/>
      <c r="IKE2131" s="1"/>
      <c r="IKF2131" s="1"/>
      <c r="IKG2131" s="1"/>
      <c r="IKH2131" s="1"/>
      <c r="IKI2131" s="1"/>
      <c r="IKJ2131" s="1"/>
      <c r="IKK2131" s="1"/>
      <c r="IKL2131" s="1"/>
      <c r="IKM2131" s="1"/>
      <c r="IKN2131" s="1"/>
      <c r="IKO2131" s="1"/>
      <c r="IKP2131" s="1"/>
      <c r="IKQ2131" s="1"/>
      <c r="IKR2131" s="1"/>
      <c r="IKS2131" s="1"/>
      <c r="IKT2131" s="1"/>
      <c r="IKU2131" s="1"/>
      <c r="IKV2131" s="1"/>
      <c r="IKW2131" s="1"/>
      <c r="IKX2131" s="1"/>
      <c r="IKY2131" s="1"/>
      <c r="IKZ2131" s="1"/>
      <c r="ILA2131" s="1"/>
      <c r="ILB2131" s="1"/>
      <c r="ILC2131" s="1"/>
      <c r="ILD2131" s="1"/>
      <c r="ILE2131" s="1"/>
      <c r="ILF2131" s="1"/>
      <c r="ILG2131" s="1"/>
      <c r="ILH2131" s="1"/>
      <c r="ILI2131" s="1"/>
      <c r="ILJ2131" s="1"/>
      <c r="ILK2131" s="1"/>
      <c r="ILL2131" s="1"/>
      <c r="ILM2131" s="1"/>
      <c r="ILN2131" s="1"/>
      <c r="ILO2131" s="1"/>
      <c r="ILP2131" s="1"/>
      <c r="ILQ2131" s="1"/>
      <c r="ILR2131" s="1"/>
      <c r="ILS2131" s="1"/>
      <c r="ILT2131" s="1"/>
      <c r="ILU2131" s="1"/>
      <c r="ILV2131" s="1"/>
      <c r="ILW2131" s="1"/>
      <c r="ILX2131" s="1"/>
      <c r="ILY2131" s="1"/>
      <c r="ILZ2131" s="1"/>
      <c r="IMA2131" s="1"/>
      <c r="IMB2131" s="1"/>
      <c r="IMC2131" s="1"/>
      <c r="IMD2131" s="1"/>
      <c r="IME2131" s="1"/>
      <c r="IMF2131" s="1"/>
      <c r="IMG2131" s="1"/>
      <c r="IMH2131" s="1"/>
      <c r="IMI2131" s="1"/>
      <c r="IMJ2131" s="1"/>
      <c r="IMK2131" s="1"/>
      <c r="IML2131" s="1"/>
      <c r="IMM2131" s="1"/>
      <c r="IMN2131" s="1"/>
      <c r="IMO2131" s="1"/>
      <c r="IMP2131" s="1"/>
      <c r="IMQ2131" s="1"/>
      <c r="IMR2131" s="1"/>
      <c r="IMS2131" s="1"/>
      <c r="IMT2131" s="1"/>
      <c r="IMU2131" s="1"/>
      <c r="IMV2131" s="1"/>
      <c r="IMW2131" s="1"/>
      <c r="IMX2131" s="1"/>
      <c r="IMY2131" s="1"/>
      <c r="IMZ2131" s="1"/>
      <c r="INA2131" s="1"/>
      <c r="INB2131" s="1"/>
      <c r="INC2131" s="1"/>
      <c r="IND2131" s="1"/>
      <c r="INE2131" s="1"/>
      <c r="INF2131" s="1"/>
      <c r="ING2131" s="1"/>
      <c r="INH2131" s="1"/>
      <c r="INI2131" s="1"/>
      <c r="INJ2131" s="1"/>
      <c r="INK2131" s="1"/>
      <c r="INL2131" s="1"/>
      <c r="INM2131" s="1"/>
      <c r="INN2131" s="1"/>
      <c r="INO2131" s="1"/>
      <c r="INP2131" s="1"/>
      <c r="INQ2131" s="1"/>
      <c r="INR2131" s="1"/>
      <c r="INS2131" s="1"/>
      <c r="INT2131" s="1"/>
      <c r="INU2131" s="1"/>
      <c r="INV2131" s="1"/>
      <c r="INW2131" s="1"/>
      <c r="INX2131" s="1"/>
      <c r="INY2131" s="1"/>
      <c r="INZ2131" s="1"/>
      <c r="IOA2131" s="1"/>
      <c r="IOB2131" s="1"/>
      <c r="IOC2131" s="1"/>
      <c r="IOD2131" s="1"/>
      <c r="IOE2131" s="1"/>
      <c r="IOF2131" s="1"/>
      <c r="IOG2131" s="1"/>
      <c r="IOH2131" s="1"/>
      <c r="IOI2131" s="1"/>
      <c r="IOJ2131" s="1"/>
      <c r="IOK2131" s="1"/>
      <c r="IOL2131" s="1"/>
      <c r="IOM2131" s="1"/>
      <c r="ION2131" s="1"/>
      <c r="IOO2131" s="1"/>
      <c r="IOP2131" s="1"/>
      <c r="IOQ2131" s="1"/>
      <c r="IOR2131" s="1"/>
      <c r="IOS2131" s="1"/>
      <c r="IOT2131" s="1"/>
      <c r="IOU2131" s="1"/>
      <c r="IOV2131" s="1"/>
      <c r="IOW2131" s="1"/>
      <c r="IOX2131" s="1"/>
      <c r="IOY2131" s="1"/>
      <c r="IOZ2131" s="1"/>
      <c r="IPA2131" s="1"/>
      <c r="IPB2131" s="1"/>
      <c r="IPC2131" s="1"/>
      <c r="IPD2131" s="1"/>
      <c r="IPE2131" s="1"/>
      <c r="IPF2131" s="1"/>
      <c r="IPG2131" s="1"/>
      <c r="IPH2131" s="1"/>
      <c r="IPI2131" s="1"/>
      <c r="IPJ2131" s="1"/>
      <c r="IPK2131" s="1"/>
      <c r="IPL2131" s="1"/>
      <c r="IPM2131" s="1"/>
      <c r="IPN2131" s="1"/>
      <c r="IPO2131" s="1"/>
      <c r="IPP2131" s="1"/>
      <c r="IPQ2131" s="1"/>
      <c r="IPR2131" s="1"/>
      <c r="IPS2131" s="1"/>
      <c r="IPT2131" s="1"/>
      <c r="IPU2131" s="1"/>
      <c r="IPV2131" s="1"/>
      <c r="IPW2131" s="1"/>
      <c r="IPX2131" s="1"/>
      <c r="IPY2131" s="1"/>
      <c r="IPZ2131" s="1"/>
      <c r="IQA2131" s="1"/>
      <c r="IQB2131" s="1"/>
      <c r="IQC2131" s="1"/>
      <c r="IQD2131" s="1"/>
      <c r="IQE2131" s="1"/>
      <c r="IQF2131" s="1"/>
      <c r="IQG2131" s="1"/>
      <c r="IQH2131" s="1"/>
      <c r="IQI2131" s="1"/>
      <c r="IQJ2131" s="1"/>
      <c r="IQK2131" s="1"/>
      <c r="IQL2131" s="1"/>
      <c r="IQM2131" s="1"/>
      <c r="IQN2131" s="1"/>
      <c r="IQO2131" s="1"/>
      <c r="IQP2131" s="1"/>
      <c r="IQQ2131" s="1"/>
      <c r="IQR2131" s="1"/>
      <c r="IQS2131" s="1"/>
      <c r="IQT2131" s="1"/>
      <c r="IQU2131" s="1"/>
      <c r="IQV2131" s="1"/>
      <c r="IQW2131" s="1"/>
      <c r="IQX2131" s="1"/>
      <c r="IQY2131" s="1"/>
      <c r="IQZ2131" s="1"/>
      <c r="IRA2131" s="1"/>
      <c r="IRB2131" s="1"/>
      <c r="IRC2131" s="1"/>
      <c r="IRD2131" s="1"/>
      <c r="IRE2131" s="1"/>
      <c r="IRF2131" s="1"/>
      <c r="IRG2131" s="1"/>
      <c r="IRH2131" s="1"/>
      <c r="IRI2131" s="1"/>
      <c r="IRJ2131" s="1"/>
      <c r="IRK2131" s="1"/>
      <c r="IRL2131" s="1"/>
      <c r="IRM2131" s="1"/>
      <c r="IRN2131" s="1"/>
      <c r="IRO2131" s="1"/>
      <c r="IRP2131" s="1"/>
      <c r="IRQ2131" s="1"/>
      <c r="IRR2131" s="1"/>
      <c r="IRS2131" s="1"/>
      <c r="IRT2131" s="1"/>
      <c r="IRU2131" s="1"/>
      <c r="IRV2131" s="1"/>
      <c r="IRW2131" s="1"/>
      <c r="IRX2131" s="1"/>
      <c r="IRY2131" s="1"/>
      <c r="IRZ2131" s="1"/>
      <c r="ISA2131" s="1"/>
      <c r="ISB2131" s="1"/>
      <c r="ISC2131" s="1"/>
      <c r="ISD2131" s="1"/>
      <c r="ISE2131" s="1"/>
      <c r="ISF2131" s="1"/>
      <c r="ISG2131" s="1"/>
      <c r="ISH2131" s="1"/>
      <c r="ISI2131" s="1"/>
      <c r="ISJ2131" s="1"/>
      <c r="ISK2131" s="1"/>
      <c r="ISL2131" s="1"/>
      <c r="ISM2131" s="1"/>
      <c r="ISN2131" s="1"/>
      <c r="ISO2131" s="1"/>
      <c r="ISP2131" s="1"/>
      <c r="ISQ2131" s="1"/>
      <c r="ISR2131" s="1"/>
      <c r="ISS2131" s="1"/>
      <c r="IST2131" s="1"/>
      <c r="ISU2131" s="1"/>
      <c r="ISV2131" s="1"/>
      <c r="ISW2131" s="1"/>
      <c r="ISX2131" s="1"/>
      <c r="ISY2131" s="1"/>
      <c r="ISZ2131" s="1"/>
      <c r="ITA2131" s="1"/>
      <c r="ITB2131" s="1"/>
      <c r="ITC2131" s="1"/>
      <c r="ITD2131" s="1"/>
      <c r="ITE2131" s="1"/>
      <c r="ITF2131" s="1"/>
      <c r="ITG2131" s="1"/>
      <c r="ITH2131" s="1"/>
      <c r="ITI2131" s="1"/>
      <c r="ITJ2131" s="1"/>
      <c r="ITK2131" s="1"/>
      <c r="ITL2131" s="1"/>
      <c r="ITM2131" s="1"/>
      <c r="ITN2131" s="1"/>
      <c r="ITO2131" s="1"/>
      <c r="ITP2131" s="1"/>
      <c r="ITQ2131" s="1"/>
      <c r="ITR2131" s="1"/>
      <c r="ITS2131" s="1"/>
      <c r="ITT2131" s="1"/>
      <c r="ITU2131" s="1"/>
      <c r="ITV2131" s="1"/>
      <c r="ITW2131" s="1"/>
      <c r="ITX2131" s="1"/>
      <c r="ITY2131" s="1"/>
      <c r="ITZ2131" s="1"/>
      <c r="IUA2131" s="1"/>
      <c r="IUB2131" s="1"/>
      <c r="IUC2131" s="1"/>
      <c r="IUD2131" s="1"/>
      <c r="IUE2131" s="1"/>
      <c r="IUF2131" s="1"/>
      <c r="IUG2131" s="1"/>
      <c r="IUH2131" s="1"/>
      <c r="IUI2131" s="1"/>
      <c r="IUJ2131" s="1"/>
      <c r="IUK2131" s="1"/>
      <c r="IUL2131" s="1"/>
      <c r="IUM2131" s="1"/>
      <c r="IUN2131" s="1"/>
      <c r="IUO2131" s="1"/>
      <c r="IUP2131" s="1"/>
      <c r="IUQ2131" s="1"/>
      <c r="IUR2131" s="1"/>
      <c r="IUS2131" s="1"/>
      <c r="IUT2131" s="1"/>
      <c r="IUU2131" s="1"/>
      <c r="IUV2131" s="1"/>
      <c r="IUW2131" s="1"/>
      <c r="IUX2131" s="1"/>
      <c r="IUY2131" s="1"/>
      <c r="IUZ2131" s="1"/>
      <c r="IVA2131" s="1"/>
      <c r="IVB2131" s="1"/>
      <c r="IVC2131" s="1"/>
      <c r="IVD2131" s="1"/>
      <c r="IVE2131" s="1"/>
      <c r="IVF2131" s="1"/>
      <c r="IVG2131" s="1"/>
      <c r="IVH2131" s="1"/>
      <c r="IVI2131" s="1"/>
      <c r="IVJ2131" s="1"/>
      <c r="IVK2131" s="1"/>
      <c r="IVL2131" s="1"/>
      <c r="IVM2131" s="1"/>
      <c r="IVN2131" s="1"/>
      <c r="IVO2131" s="1"/>
      <c r="IVP2131" s="1"/>
      <c r="IVQ2131" s="1"/>
      <c r="IVR2131" s="1"/>
      <c r="IVS2131" s="1"/>
      <c r="IVT2131" s="1"/>
      <c r="IVU2131" s="1"/>
      <c r="IVV2131" s="1"/>
      <c r="IVW2131" s="1"/>
      <c r="IVX2131" s="1"/>
      <c r="IVY2131" s="1"/>
      <c r="IVZ2131" s="1"/>
      <c r="IWA2131" s="1"/>
      <c r="IWB2131" s="1"/>
      <c r="IWC2131" s="1"/>
      <c r="IWD2131" s="1"/>
      <c r="IWE2131" s="1"/>
      <c r="IWF2131" s="1"/>
      <c r="IWG2131" s="1"/>
      <c r="IWH2131" s="1"/>
      <c r="IWI2131" s="1"/>
      <c r="IWJ2131" s="1"/>
      <c r="IWK2131" s="1"/>
      <c r="IWL2131" s="1"/>
      <c r="IWM2131" s="1"/>
      <c r="IWN2131" s="1"/>
      <c r="IWO2131" s="1"/>
      <c r="IWP2131" s="1"/>
      <c r="IWQ2131" s="1"/>
      <c r="IWR2131" s="1"/>
      <c r="IWS2131" s="1"/>
      <c r="IWT2131" s="1"/>
      <c r="IWU2131" s="1"/>
      <c r="IWV2131" s="1"/>
      <c r="IWW2131" s="1"/>
      <c r="IWX2131" s="1"/>
      <c r="IWY2131" s="1"/>
      <c r="IWZ2131" s="1"/>
      <c r="IXA2131" s="1"/>
      <c r="IXB2131" s="1"/>
      <c r="IXC2131" s="1"/>
      <c r="IXD2131" s="1"/>
      <c r="IXE2131" s="1"/>
      <c r="IXF2131" s="1"/>
      <c r="IXG2131" s="1"/>
      <c r="IXH2131" s="1"/>
      <c r="IXI2131" s="1"/>
      <c r="IXJ2131" s="1"/>
      <c r="IXK2131" s="1"/>
      <c r="IXL2131" s="1"/>
      <c r="IXM2131" s="1"/>
      <c r="IXN2131" s="1"/>
      <c r="IXO2131" s="1"/>
      <c r="IXP2131" s="1"/>
      <c r="IXQ2131" s="1"/>
      <c r="IXR2131" s="1"/>
      <c r="IXS2131" s="1"/>
      <c r="IXT2131" s="1"/>
      <c r="IXU2131" s="1"/>
      <c r="IXV2131" s="1"/>
      <c r="IXW2131" s="1"/>
      <c r="IXX2131" s="1"/>
      <c r="IXY2131" s="1"/>
      <c r="IXZ2131" s="1"/>
      <c r="IYA2131" s="1"/>
      <c r="IYB2131" s="1"/>
      <c r="IYC2131" s="1"/>
      <c r="IYD2131" s="1"/>
      <c r="IYE2131" s="1"/>
      <c r="IYF2131" s="1"/>
      <c r="IYG2131" s="1"/>
      <c r="IYH2131" s="1"/>
      <c r="IYI2131" s="1"/>
      <c r="IYJ2131" s="1"/>
      <c r="IYK2131" s="1"/>
      <c r="IYL2131" s="1"/>
      <c r="IYM2131" s="1"/>
      <c r="IYN2131" s="1"/>
      <c r="IYO2131" s="1"/>
      <c r="IYP2131" s="1"/>
      <c r="IYQ2131" s="1"/>
      <c r="IYR2131" s="1"/>
      <c r="IYS2131" s="1"/>
      <c r="IYT2131" s="1"/>
      <c r="IYU2131" s="1"/>
      <c r="IYV2131" s="1"/>
      <c r="IYW2131" s="1"/>
      <c r="IYX2131" s="1"/>
      <c r="IYY2131" s="1"/>
      <c r="IYZ2131" s="1"/>
      <c r="IZA2131" s="1"/>
      <c r="IZB2131" s="1"/>
      <c r="IZC2131" s="1"/>
      <c r="IZD2131" s="1"/>
      <c r="IZE2131" s="1"/>
      <c r="IZF2131" s="1"/>
      <c r="IZG2131" s="1"/>
      <c r="IZH2131" s="1"/>
      <c r="IZI2131" s="1"/>
      <c r="IZJ2131" s="1"/>
      <c r="IZK2131" s="1"/>
      <c r="IZL2131" s="1"/>
      <c r="IZM2131" s="1"/>
      <c r="IZN2131" s="1"/>
      <c r="IZO2131" s="1"/>
      <c r="IZP2131" s="1"/>
      <c r="IZQ2131" s="1"/>
      <c r="IZR2131" s="1"/>
      <c r="IZS2131" s="1"/>
      <c r="IZT2131" s="1"/>
      <c r="IZU2131" s="1"/>
      <c r="IZV2131" s="1"/>
      <c r="IZW2131" s="1"/>
      <c r="IZX2131" s="1"/>
      <c r="IZY2131" s="1"/>
      <c r="IZZ2131" s="1"/>
      <c r="JAA2131" s="1"/>
      <c r="JAB2131" s="1"/>
      <c r="JAC2131" s="1"/>
      <c r="JAD2131" s="1"/>
      <c r="JAE2131" s="1"/>
      <c r="JAF2131" s="1"/>
      <c r="JAG2131" s="1"/>
      <c r="JAH2131" s="1"/>
      <c r="JAI2131" s="1"/>
      <c r="JAJ2131" s="1"/>
      <c r="JAK2131" s="1"/>
      <c r="JAL2131" s="1"/>
      <c r="JAM2131" s="1"/>
      <c r="JAN2131" s="1"/>
      <c r="JAO2131" s="1"/>
      <c r="JAP2131" s="1"/>
      <c r="JAQ2131" s="1"/>
      <c r="JAR2131" s="1"/>
      <c r="JAS2131" s="1"/>
      <c r="JAT2131" s="1"/>
      <c r="JAU2131" s="1"/>
      <c r="JAV2131" s="1"/>
      <c r="JAW2131" s="1"/>
      <c r="JAX2131" s="1"/>
      <c r="JAY2131" s="1"/>
      <c r="JAZ2131" s="1"/>
      <c r="JBA2131" s="1"/>
      <c r="JBB2131" s="1"/>
      <c r="JBC2131" s="1"/>
      <c r="JBD2131" s="1"/>
      <c r="JBE2131" s="1"/>
      <c r="JBF2131" s="1"/>
      <c r="JBG2131" s="1"/>
      <c r="JBH2131" s="1"/>
      <c r="JBI2131" s="1"/>
      <c r="JBJ2131" s="1"/>
      <c r="JBK2131" s="1"/>
      <c r="JBL2131" s="1"/>
      <c r="JBM2131" s="1"/>
      <c r="JBN2131" s="1"/>
      <c r="JBO2131" s="1"/>
      <c r="JBP2131" s="1"/>
      <c r="JBQ2131" s="1"/>
      <c r="JBR2131" s="1"/>
      <c r="JBS2131" s="1"/>
      <c r="JBT2131" s="1"/>
      <c r="JBU2131" s="1"/>
      <c r="JBV2131" s="1"/>
      <c r="JBW2131" s="1"/>
      <c r="JBX2131" s="1"/>
      <c r="JBY2131" s="1"/>
      <c r="JBZ2131" s="1"/>
      <c r="JCA2131" s="1"/>
      <c r="JCB2131" s="1"/>
      <c r="JCC2131" s="1"/>
      <c r="JCD2131" s="1"/>
      <c r="JCE2131" s="1"/>
      <c r="JCF2131" s="1"/>
      <c r="JCG2131" s="1"/>
      <c r="JCH2131" s="1"/>
      <c r="JCI2131" s="1"/>
      <c r="JCJ2131" s="1"/>
      <c r="JCK2131" s="1"/>
      <c r="JCL2131" s="1"/>
      <c r="JCM2131" s="1"/>
      <c r="JCN2131" s="1"/>
      <c r="JCO2131" s="1"/>
      <c r="JCP2131" s="1"/>
      <c r="JCQ2131" s="1"/>
      <c r="JCR2131" s="1"/>
      <c r="JCS2131" s="1"/>
      <c r="JCT2131" s="1"/>
      <c r="JCU2131" s="1"/>
      <c r="JCV2131" s="1"/>
      <c r="JCW2131" s="1"/>
      <c r="JCX2131" s="1"/>
      <c r="JCY2131" s="1"/>
      <c r="JCZ2131" s="1"/>
      <c r="JDA2131" s="1"/>
      <c r="JDB2131" s="1"/>
      <c r="JDC2131" s="1"/>
      <c r="JDD2131" s="1"/>
      <c r="JDE2131" s="1"/>
      <c r="JDF2131" s="1"/>
      <c r="JDG2131" s="1"/>
      <c r="JDH2131" s="1"/>
      <c r="JDI2131" s="1"/>
      <c r="JDJ2131" s="1"/>
      <c r="JDK2131" s="1"/>
      <c r="JDL2131" s="1"/>
      <c r="JDM2131" s="1"/>
      <c r="JDN2131" s="1"/>
      <c r="JDO2131" s="1"/>
      <c r="JDP2131" s="1"/>
      <c r="JDQ2131" s="1"/>
      <c r="JDR2131" s="1"/>
      <c r="JDS2131" s="1"/>
      <c r="JDT2131" s="1"/>
      <c r="JDU2131" s="1"/>
      <c r="JDV2131" s="1"/>
      <c r="JDW2131" s="1"/>
      <c r="JDX2131" s="1"/>
      <c r="JDY2131" s="1"/>
      <c r="JDZ2131" s="1"/>
      <c r="JEA2131" s="1"/>
      <c r="JEB2131" s="1"/>
      <c r="JEC2131" s="1"/>
      <c r="JED2131" s="1"/>
      <c r="JEE2131" s="1"/>
      <c r="JEF2131" s="1"/>
      <c r="JEG2131" s="1"/>
      <c r="JEH2131" s="1"/>
      <c r="JEI2131" s="1"/>
      <c r="JEJ2131" s="1"/>
      <c r="JEK2131" s="1"/>
      <c r="JEL2131" s="1"/>
      <c r="JEM2131" s="1"/>
      <c r="JEN2131" s="1"/>
      <c r="JEO2131" s="1"/>
      <c r="JEP2131" s="1"/>
      <c r="JEQ2131" s="1"/>
      <c r="JER2131" s="1"/>
      <c r="JES2131" s="1"/>
      <c r="JET2131" s="1"/>
      <c r="JEU2131" s="1"/>
      <c r="JEV2131" s="1"/>
      <c r="JEW2131" s="1"/>
      <c r="JEX2131" s="1"/>
      <c r="JEY2131" s="1"/>
      <c r="JEZ2131" s="1"/>
      <c r="JFA2131" s="1"/>
      <c r="JFB2131" s="1"/>
      <c r="JFC2131" s="1"/>
      <c r="JFD2131" s="1"/>
      <c r="JFE2131" s="1"/>
      <c r="JFF2131" s="1"/>
      <c r="JFG2131" s="1"/>
      <c r="JFH2131" s="1"/>
      <c r="JFI2131" s="1"/>
      <c r="JFJ2131" s="1"/>
      <c r="JFK2131" s="1"/>
      <c r="JFL2131" s="1"/>
      <c r="JFM2131" s="1"/>
      <c r="JFN2131" s="1"/>
      <c r="JFO2131" s="1"/>
      <c r="JFP2131" s="1"/>
      <c r="JFQ2131" s="1"/>
      <c r="JFR2131" s="1"/>
      <c r="JFS2131" s="1"/>
      <c r="JFT2131" s="1"/>
      <c r="JFU2131" s="1"/>
      <c r="JFV2131" s="1"/>
      <c r="JFW2131" s="1"/>
      <c r="JFX2131" s="1"/>
      <c r="JFY2131" s="1"/>
      <c r="JFZ2131" s="1"/>
      <c r="JGA2131" s="1"/>
      <c r="JGB2131" s="1"/>
      <c r="JGC2131" s="1"/>
      <c r="JGD2131" s="1"/>
      <c r="JGE2131" s="1"/>
      <c r="JGF2131" s="1"/>
      <c r="JGG2131" s="1"/>
      <c r="JGH2131" s="1"/>
      <c r="JGI2131" s="1"/>
      <c r="JGJ2131" s="1"/>
      <c r="JGK2131" s="1"/>
      <c r="JGL2131" s="1"/>
      <c r="JGM2131" s="1"/>
      <c r="JGN2131" s="1"/>
      <c r="JGO2131" s="1"/>
      <c r="JGP2131" s="1"/>
      <c r="JGQ2131" s="1"/>
      <c r="JGR2131" s="1"/>
      <c r="JGS2131" s="1"/>
      <c r="JGT2131" s="1"/>
      <c r="JGU2131" s="1"/>
      <c r="JGV2131" s="1"/>
      <c r="JGW2131" s="1"/>
      <c r="JGX2131" s="1"/>
      <c r="JGY2131" s="1"/>
      <c r="JGZ2131" s="1"/>
      <c r="JHA2131" s="1"/>
      <c r="JHB2131" s="1"/>
      <c r="JHC2131" s="1"/>
      <c r="JHD2131" s="1"/>
      <c r="JHE2131" s="1"/>
      <c r="JHF2131" s="1"/>
      <c r="JHG2131" s="1"/>
      <c r="JHH2131" s="1"/>
      <c r="JHI2131" s="1"/>
      <c r="JHJ2131" s="1"/>
      <c r="JHK2131" s="1"/>
      <c r="JHL2131" s="1"/>
      <c r="JHM2131" s="1"/>
      <c r="JHN2131" s="1"/>
      <c r="JHO2131" s="1"/>
      <c r="JHP2131" s="1"/>
      <c r="JHQ2131" s="1"/>
      <c r="JHR2131" s="1"/>
      <c r="JHS2131" s="1"/>
      <c r="JHT2131" s="1"/>
      <c r="JHU2131" s="1"/>
      <c r="JHV2131" s="1"/>
      <c r="JHW2131" s="1"/>
      <c r="JHX2131" s="1"/>
      <c r="JHY2131" s="1"/>
      <c r="JHZ2131" s="1"/>
      <c r="JIA2131" s="1"/>
      <c r="JIB2131" s="1"/>
      <c r="JIC2131" s="1"/>
      <c r="JID2131" s="1"/>
      <c r="JIE2131" s="1"/>
      <c r="JIF2131" s="1"/>
      <c r="JIG2131" s="1"/>
      <c r="JIH2131" s="1"/>
      <c r="JII2131" s="1"/>
      <c r="JIJ2131" s="1"/>
      <c r="JIK2131" s="1"/>
      <c r="JIL2131" s="1"/>
      <c r="JIM2131" s="1"/>
      <c r="JIN2131" s="1"/>
      <c r="JIO2131" s="1"/>
      <c r="JIP2131" s="1"/>
      <c r="JIQ2131" s="1"/>
      <c r="JIR2131" s="1"/>
      <c r="JIS2131" s="1"/>
      <c r="JIT2131" s="1"/>
      <c r="JIU2131" s="1"/>
      <c r="JIV2131" s="1"/>
      <c r="JIW2131" s="1"/>
      <c r="JIX2131" s="1"/>
      <c r="JIY2131" s="1"/>
      <c r="JIZ2131" s="1"/>
      <c r="JJA2131" s="1"/>
      <c r="JJB2131" s="1"/>
      <c r="JJC2131" s="1"/>
      <c r="JJD2131" s="1"/>
      <c r="JJE2131" s="1"/>
      <c r="JJF2131" s="1"/>
      <c r="JJG2131" s="1"/>
      <c r="JJH2131" s="1"/>
      <c r="JJI2131" s="1"/>
      <c r="JJJ2131" s="1"/>
      <c r="JJK2131" s="1"/>
      <c r="JJL2131" s="1"/>
      <c r="JJM2131" s="1"/>
      <c r="JJN2131" s="1"/>
      <c r="JJO2131" s="1"/>
      <c r="JJP2131" s="1"/>
      <c r="JJQ2131" s="1"/>
      <c r="JJR2131" s="1"/>
      <c r="JJS2131" s="1"/>
      <c r="JJT2131" s="1"/>
      <c r="JJU2131" s="1"/>
      <c r="JJV2131" s="1"/>
      <c r="JJW2131" s="1"/>
      <c r="JJX2131" s="1"/>
      <c r="JJY2131" s="1"/>
      <c r="JJZ2131" s="1"/>
      <c r="JKA2131" s="1"/>
      <c r="JKB2131" s="1"/>
      <c r="JKC2131" s="1"/>
      <c r="JKD2131" s="1"/>
      <c r="JKE2131" s="1"/>
      <c r="JKF2131" s="1"/>
      <c r="JKG2131" s="1"/>
      <c r="JKH2131" s="1"/>
      <c r="JKI2131" s="1"/>
      <c r="JKJ2131" s="1"/>
      <c r="JKK2131" s="1"/>
      <c r="JKL2131" s="1"/>
      <c r="JKM2131" s="1"/>
      <c r="JKN2131" s="1"/>
      <c r="JKO2131" s="1"/>
      <c r="JKP2131" s="1"/>
      <c r="JKQ2131" s="1"/>
      <c r="JKR2131" s="1"/>
      <c r="JKS2131" s="1"/>
      <c r="JKT2131" s="1"/>
      <c r="JKU2131" s="1"/>
      <c r="JKV2131" s="1"/>
      <c r="JKW2131" s="1"/>
      <c r="JKX2131" s="1"/>
      <c r="JKY2131" s="1"/>
      <c r="JKZ2131" s="1"/>
      <c r="JLA2131" s="1"/>
      <c r="JLB2131" s="1"/>
      <c r="JLC2131" s="1"/>
      <c r="JLD2131" s="1"/>
      <c r="JLE2131" s="1"/>
      <c r="JLF2131" s="1"/>
      <c r="JLG2131" s="1"/>
      <c r="JLH2131" s="1"/>
      <c r="JLI2131" s="1"/>
      <c r="JLJ2131" s="1"/>
      <c r="JLK2131" s="1"/>
      <c r="JLL2131" s="1"/>
      <c r="JLM2131" s="1"/>
      <c r="JLN2131" s="1"/>
      <c r="JLO2131" s="1"/>
      <c r="JLP2131" s="1"/>
      <c r="JLQ2131" s="1"/>
      <c r="JLR2131" s="1"/>
      <c r="JLS2131" s="1"/>
      <c r="JLT2131" s="1"/>
      <c r="JLU2131" s="1"/>
      <c r="JLV2131" s="1"/>
      <c r="JLW2131" s="1"/>
      <c r="JLX2131" s="1"/>
      <c r="JLY2131" s="1"/>
      <c r="JLZ2131" s="1"/>
      <c r="JMA2131" s="1"/>
      <c r="JMB2131" s="1"/>
      <c r="JMC2131" s="1"/>
      <c r="JMD2131" s="1"/>
      <c r="JME2131" s="1"/>
      <c r="JMF2131" s="1"/>
      <c r="JMG2131" s="1"/>
      <c r="JMH2131" s="1"/>
      <c r="JMI2131" s="1"/>
      <c r="JMJ2131" s="1"/>
      <c r="JMK2131" s="1"/>
      <c r="JML2131" s="1"/>
      <c r="JMM2131" s="1"/>
      <c r="JMN2131" s="1"/>
      <c r="JMO2131" s="1"/>
      <c r="JMP2131" s="1"/>
      <c r="JMQ2131" s="1"/>
      <c r="JMR2131" s="1"/>
      <c r="JMS2131" s="1"/>
      <c r="JMT2131" s="1"/>
      <c r="JMU2131" s="1"/>
      <c r="JMV2131" s="1"/>
      <c r="JMW2131" s="1"/>
      <c r="JMX2131" s="1"/>
      <c r="JMY2131" s="1"/>
      <c r="JMZ2131" s="1"/>
      <c r="JNA2131" s="1"/>
      <c r="JNB2131" s="1"/>
      <c r="JNC2131" s="1"/>
      <c r="JND2131" s="1"/>
      <c r="JNE2131" s="1"/>
      <c r="JNF2131" s="1"/>
      <c r="JNG2131" s="1"/>
      <c r="JNH2131" s="1"/>
      <c r="JNI2131" s="1"/>
      <c r="JNJ2131" s="1"/>
      <c r="JNK2131" s="1"/>
      <c r="JNL2131" s="1"/>
      <c r="JNM2131" s="1"/>
      <c r="JNN2131" s="1"/>
      <c r="JNO2131" s="1"/>
      <c r="JNP2131" s="1"/>
      <c r="JNQ2131" s="1"/>
      <c r="JNR2131" s="1"/>
      <c r="JNS2131" s="1"/>
      <c r="JNT2131" s="1"/>
      <c r="JNU2131" s="1"/>
      <c r="JNV2131" s="1"/>
      <c r="JNW2131" s="1"/>
      <c r="JNX2131" s="1"/>
      <c r="JNY2131" s="1"/>
      <c r="JNZ2131" s="1"/>
      <c r="JOA2131" s="1"/>
      <c r="JOB2131" s="1"/>
      <c r="JOC2131" s="1"/>
      <c r="JOD2131" s="1"/>
      <c r="JOE2131" s="1"/>
      <c r="JOF2131" s="1"/>
      <c r="JOG2131" s="1"/>
      <c r="JOH2131" s="1"/>
      <c r="JOI2131" s="1"/>
      <c r="JOJ2131" s="1"/>
      <c r="JOK2131" s="1"/>
      <c r="JOL2131" s="1"/>
      <c r="JOM2131" s="1"/>
      <c r="JON2131" s="1"/>
      <c r="JOO2131" s="1"/>
      <c r="JOP2131" s="1"/>
      <c r="JOQ2131" s="1"/>
      <c r="JOR2131" s="1"/>
      <c r="JOS2131" s="1"/>
      <c r="JOT2131" s="1"/>
      <c r="JOU2131" s="1"/>
      <c r="JOV2131" s="1"/>
      <c r="JOW2131" s="1"/>
      <c r="JOX2131" s="1"/>
      <c r="JOY2131" s="1"/>
      <c r="JOZ2131" s="1"/>
      <c r="JPA2131" s="1"/>
      <c r="JPB2131" s="1"/>
      <c r="JPC2131" s="1"/>
      <c r="JPD2131" s="1"/>
      <c r="JPE2131" s="1"/>
      <c r="JPF2131" s="1"/>
      <c r="JPG2131" s="1"/>
      <c r="JPH2131" s="1"/>
      <c r="JPI2131" s="1"/>
      <c r="JPJ2131" s="1"/>
      <c r="JPK2131" s="1"/>
      <c r="JPL2131" s="1"/>
      <c r="JPM2131" s="1"/>
      <c r="JPN2131" s="1"/>
      <c r="JPO2131" s="1"/>
      <c r="JPP2131" s="1"/>
      <c r="JPQ2131" s="1"/>
      <c r="JPR2131" s="1"/>
      <c r="JPS2131" s="1"/>
      <c r="JPT2131" s="1"/>
      <c r="JPU2131" s="1"/>
      <c r="JPV2131" s="1"/>
      <c r="JPW2131" s="1"/>
      <c r="JPX2131" s="1"/>
      <c r="JPY2131" s="1"/>
      <c r="JPZ2131" s="1"/>
      <c r="JQA2131" s="1"/>
      <c r="JQB2131" s="1"/>
      <c r="JQC2131" s="1"/>
      <c r="JQD2131" s="1"/>
      <c r="JQE2131" s="1"/>
      <c r="JQF2131" s="1"/>
      <c r="JQG2131" s="1"/>
      <c r="JQH2131" s="1"/>
      <c r="JQI2131" s="1"/>
      <c r="JQJ2131" s="1"/>
      <c r="JQK2131" s="1"/>
      <c r="JQL2131" s="1"/>
      <c r="JQM2131" s="1"/>
      <c r="JQN2131" s="1"/>
      <c r="JQO2131" s="1"/>
      <c r="JQP2131" s="1"/>
      <c r="JQQ2131" s="1"/>
      <c r="JQR2131" s="1"/>
      <c r="JQS2131" s="1"/>
      <c r="JQT2131" s="1"/>
      <c r="JQU2131" s="1"/>
      <c r="JQV2131" s="1"/>
      <c r="JQW2131" s="1"/>
      <c r="JQX2131" s="1"/>
      <c r="JQY2131" s="1"/>
      <c r="JQZ2131" s="1"/>
      <c r="JRA2131" s="1"/>
      <c r="JRB2131" s="1"/>
      <c r="JRC2131" s="1"/>
      <c r="JRD2131" s="1"/>
      <c r="JRE2131" s="1"/>
      <c r="JRF2131" s="1"/>
      <c r="JRG2131" s="1"/>
      <c r="JRH2131" s="1"/>
      <c r="JRI2131" s="1"/>
      <c r="JRJ2131" s="1"/>
      <c r="JRK2131" s="1"/>
      <c r="JRL2131" s="1"/>
      <c r="JRM2131" s="1"/>
      <c r="JRN2131" s="1"/>
      <c r="JRO2131" s="1"/>
      <c r="JRP2131" s="1"/>
      <c r="JRQ2131" s="1"/>
      <c r="JRR2131" s="1"/>
      <c r="JRS2131" s="1"/>
      <c r="JRT2131" s="1"/>
      <c r="JRU2131" s="1"/>
      <c r="JRV2131" s="1"/>
      <c r="JRW2131" s="1"/>
      <c r="JRX2131" s="1"/>
      <c r="JRY2131" s="1"/>
      <c r="JRZ2131" s="1"/>
      <c r="JSA2131" s="1"/>
      <c r="JSB2131" s="1"/>
      <c r="JSC2131" s="1"/>
      <c r="JSD2131" s="1"/>
      <c r="JSE2131" s="1"/>
      <c r="JSF2131" s="1"/>
      <c r="JSG2131" s="1"/>
      <c r="JSH2131" s="1"/>
      <c r="JSI2131" s="1"/>
      <c r="JSJ2131" s="1"/>
      <c r="JSK2131" s="1"/>
      <c r="JSL2131" s="1"/>
      <c r="JSM2131" s="1"/>
      <c r="JSN2131" s="1"/>
      <c r="JSO2131" s="1"/>
      <c r="JSP2131" s="1"/>
      <c r="JSQ2131" s="1"/>
      <c r="JSR2131" s="1"/>
      <c r="JSS2131" s="1"/>
      <c r="JST2131" s="1"/>
      <c r="JSU2131" s="1"/>
      <c r="JSV2131" s="1"/>
      <c r="JSW2131" s="1"/>
      <c r="JSX2131" s="1"/>
      <c r="JSY2131" s="1"/>
      <c r="JSZ2131" s="1"/>
      <c r="JTA2131" s="1"/>
      <c r="JTB2131" s="1"/>
      <c r="JTC2131" s="1"/>
      <c r="JTD2131" s="1"/>
      <c r="JTE2131" s="1"/>
      <c r="JTF2131" s="1"/>
      <c r="JTG2131" s="1"/>
      <c r="JTH2131" s="1"/>
      <c r="JTI2131" s="1"/>
      <c r="JTJ2131" s="1"/>
      <c r="JTK2131" s="1"/>
      <c r="JTL2131" s="1"/>
      <c r="JTM2131" s="1"/>
      <c r="JTN2131" s="1"/>
      <c r="JTO2131" s="1"/>
      <c r="JTP2131" s="1"/>
      <c r="JTQ2131" s="1"/>
      <c r="JTR2131" s="1"/>
      <c r="JTS2131" s="1"/>
      <c r="JTT2131" s="1"/>
      <c r="JTU2131" s="1"/>
      <c r="JTV2131" s="1"/>
      <c r="JTW2131" s="1"/>
      <c r="JTX2131" s="1"/>
      <c r="JTY2131" s="1"/>
      <c r="JTZ2131" s="1"/>
      <c r="JUA2131" s="1"/>
      <c r="JUB2131" s="1"/>
      <c r="JUC2131" s="1"/>
      <c r="JUD2131" s="1"/>
      <c r="JUE2131" s="1"/>
      <c r="JUF2131" s="1"/>
      <c r="JUG2131" s="1"/>
      <c r="JUH2131" s="1"/>
      <c r="JUI2131" s="1"/>
      <c r="JUJ2131" s="1"/>
      <c r="JUK2131" s="1"/>
      <c r="JUL2131" s="1"/>
      <c r="JUM2131" s="1"/>
      <c r="JUN2131" s="1"/>
      <c r="JUO2131" s="1"/>
      <c r="JUP2131" s="1"/>
      <c r="JUQ2131" s="1"/>
      <c r="JUR2131" s="1"/>
      <c r="JUS2131" s="1"/>
      <c r="JUT2131" s="1"/>
      <c r="JUU2131" s="1"/>
      <c r="JUV2131" s="1"/>
      <c r="JUW2131" s="1"/>
      <c r="JUX2131" s="1"/>
      <c r="JUY2131" s="1"/>
      <c r="JUZ2131" s="1"/>
      <c r="JVA2131" s="1"/>
      <c r="JVB2131" s="1"/>
      <c r="JVC2131" s="1"/>
      <c r="JVD2131" s="1"/>
      <c r="JVE2131" s="1"/>
      <c r="JVF2131" s="1"/>
      <c r="JVG2131" s="1"/>
      <c r="JVH2131" s="1"/>
      <c r="JVI2131" s="1"/>
      <c r="JVJ2131" s="1"/>
      <c r="JVK2131" s="1"/>
      <c r="JVL2131" s="1"/>
      <c r="JVM2131" s="1"/>
      <c r="JVN2131" s="1"/>
      <c r="JVO2131" s="1"/>
      <c r="JVP2131" s="1"/>
      <c r="JVQ2131" s="1"/>
      <c r="JVR2131" s="1"/>
      <c r="JVS2131" s="1"/>
      <c r="JVT2131" s="1"/>
      <c r="JVU2131" s="1"/>
      <c r="JVV2131" s="1"/>
      <c r="JVW2131" s="1"/>
      <c r="JVX2131" s="1"/>
      <c r="JVY2131" s="1"/>
      <c r="JVZ2131" s="1"/>
      <c r="JWA2131" s="1"/>
      <c r="JWB2131" s="1"/>
      <c r="JWC2131" s="1"/>
      <c r="JWD2131" s="1"/>
      <c r="JWE2131" s="1"/>
      <c r="JWF2131" s="1"/>
      <c r="JWG2131" s="1"/>
      <c r="JWH2131" s="1"/>
      <c r="JWI2131" s="1"/>
      <c r="JWJ2131" s="1"/>
      <c r="JWK2131" s="1"/>
      <c r="JWL2131" s="1"/>
      <c r="JWM2131" s="1"/>
      <c r="JWN2131" s="1"/>
      <c r="JWO2131" s="1"/>
      <c r="JWP2131" s="1"/>
      <c r="JWQ2131" s="1"/>
      <c r="JWR2131" s="1"/>
      <c r="JWS2131" s="1"/>
      <c r="JWT2131" s="1"/>
      <c r="JWU2131" s="1"/>
      <c r="JWV2131" s="1"/>
      <c r="JWW2131" s="1"/>
      <c r="JWX2131" s="1"/>
      <c r="JWY2131" s="1"/>
      <c r="JWZ2131" s="1"/>
      <c r="JXA2131" s="1"/>
      <c r="JXB2131" s="1"/>
      <c r="JXC2131" s="1"/>
      <c r="JXD2131" s="1"/>
      <c r="JXE2131" s="1"/>
      <c r="JXF2131" s="1"/>
      <c r="JXG2131" s="1"/>
      <c r="JXH2131" s="1"/>
      <c r="JXI2131" s="1"/>
      <c r="JXJ2131" s="1"/>
      <c r="JXK2131" s="1"/>
      <c r="JXL2131" s="1"/>
      <c r="JXM2131" s="1"/>
      <c r="JXN2131" s="1"/>
      <c r="JXO2131" s="1"/>
      <c r="JXP2131" s="1"/>
      <c r="JXQ2131" s="1"/>
      <c r="JXR2131" s="1"/>
      <c r="JXS2131" s="1"/>
      <c r="JXT2131" s="1"/>
      <c r="JXU2131" s="1"/>
      <c r="JXV2131" s="1"/>
      <c r="JXW2131" s="1"/>
      <c r="JXX2131" s="1"/>
      <c r="JXY2131" s="1"/>
      <c r="JXZ2131" s="1"/>
      <c r="JYA2131" s="1"/>
      <c r="JYB2131" s="1"/>
      <c r="JYC2131" s="1"/>
      <c r="JYD2131" s="1"/>
      <c r="JYE2131" s="1"/>
      <c r="JYF2131" s="1"/>
      <c r="JYG2131" s="1"/>
      <c r="JYH2131" s="1"/>
      <c r="JYI2131" s="1"/>
      <c r="JYJ2131" s="1"/>
      <c r="JYK2131" s="1"/>
      <c r="JYL2131" s="1"/>
      <c r="JYM2131" s="1"/>
      <c r="JYN2131" s="1"/>
      <c r="JYO2131" s="1"/>
      <c r="JYP2131" s="1"/>
      <c r="JYQ2131" s="1"/>
      <c r="JYR2131" s="1"/>
      <c r="JYS2131" s="1"/>
      <c r="JYT2131" s="1"/>
      <c r="JYU2131" s="1"/>
      <c r="JYV2131" s="1"/>
      <c r="JYW2131" s="1"/>
      <c r="JYX2131" s="1"/>
      <c r="JYY2131" s="1"/>
      <c r="JYZ2131" s="1"/>
      <c r="JZA2131" s="1"/>
      <c r="JZB2131" s="1"/>
      <c r="JZC2131" s="1"/>
      <c r="JZD2131" s="1"/>
      <c r="JZE2131" s="1"/>
      <c r="JZF2131" s="1"/>
      <c r="JZG2131" s="1"/>
      <c r="JZH2131" s="1"/>
      <c r="JZI2131" s="1"/>
      <c r="JZJ2131" s="1"/>
      <c r="JZK2131" s="1"/>
      <c r="JZL2131" s="1"/>
      <c r="JZM2131" s="1"/>
      <c r="JZN2131" s="1"/>
      <c r="JZO2131" s="1"/>
      <c r="JZP2131" s="1"/>
      <c r="JZQ2131" s="1"/>
      <c r="JZR2131" s="1"/>
      <c r="JZS2131" s="1"/>
      <c r="JZT2131" s="1"/>
      <c r="JZU2131" s="1"/>
      <c r="JZV2131" s="1"/>
      <c r="JZW2131" s="1"/>
      <c r="JZX2131" s="1"/>
      <c r="JZY2131" s="1"/>
      <c r="JZZ2131" s="1"/>
      <c r="KAA2131" s="1"/>
      <c r="KAB2131" s="1"/>
      <c r="KAC2131" s="1"/>
      <c r="KAD2131" s="1"/>
      <c r="KAE2131" s="1"/>
      <c r="KAF2131" s="1"/>
      <c r="KAG2131" s="1"/>
      <c r="KAH2131" s="1"/>
      <c r="KAI2131" s="1"/>
      <c r="KAJ2131" s="1"/>
      <c r="KAK2131" s="1"/>
      <c r="KAL2131" s="1"/>
      <c r="KAM2131" s="1"/>
      <c r="KAN2131" s="1"/>
      <c r="KAO2131" s="1"/>
      <c r="KAP2131" s="1"/>
      <c r="KAQ2131" s="1"/>
      <c r="KAR2131" s="1"/>
      <c r="KAS2131" s="1"/>
      <c r="KAT2131" s="1"/>
      <c r="KAU2131" s="1"/>
      <c r="KAV2131" s="1"/>
      <c r="KAW2131" s="1"/>
      <c r="KAX2131" s="1"/>
      <c r="KAY2131" s="1"/>
      <c r="KAZ2131" s="1"/>
      <c r="KBA2131" s="1"/>
      <c r="KBB2131" s="1"/>
      <c r="KBC2131" s="1"/>
      <c r="KBD2131" s="1"/>
      <c r="KBE2131" s="1"/>
      <c r="KBF2131" s="1"/>
      <c r="KBG2131" s="1"/>
      <c r="KBH2131" s="1"/>
      <c r="KBI2131" s="1"/>
      <c r="KBJ2131" s="1"/>
      <c r="KBK2131" s="1"/>
      <c r="KBL2131" s="1"/>
      <c r="KBM2131" s="1"/>
      <c r="KBN2131" s="1"/>
      <c r="KBO2131" s="1"/>
      <c r="KBP2131" s="1"/>
      <c r="KBQ2131" s="1"/>
      <c r="KBR2131" s="1"/>
      <c r="KBS2131" s="1"/>
      <c r="KBT2131" s="1"/>
      <c r="KBU2131" s="1"/>
      <c r="KBV2131" s="1"/>
      <c r="KBW2131" s="1"/>
      <c r="KBX2131" s="1"/>
      <c r="KBY2131" s="1"/>
      <c r="KBZ2131" s="1"/>
      <c r="KCA2131" s="1"/>
      <c r="KCB2131" s="1"/>
      <c r="KCC2131" s="1"/>
      <c r="KCD2131" s="1"/>
      <c r="KCE2131" s="1"/>
      <c r="KCF2131" s="1"/>
      <c r="KCG2131" s="1"/>
      <c r="KCH2131" s="1"/>
      <c r="KCI2131" s="1"/>
      <c r="KCJ2131" s="1"/>
      <c r="KCK2131" s="1"/>
      <c r="KCL2131" s="1"/>
      <c r="KCM2131" s="1"/>
      <c r="KCN2131" s="1"/>
      <c r="KCO2131" s="1"/>
      <c r="KCP2131" s="1"/>
      <c r="KCQ2131" s="1"/>
      <c r="KCR2131" s="1"/>
      <c r="KCS2131" s="1"/>
      <c r="KCT2131" s="1"/>
      <c r="KCU2131" s="1"/>
      <c r="KCV2131" s="1"/>
      <c r="KCW2131" s="1"/>
      <c r="KCX2131" s="1"/>
      <c r="KCY2131" s="1"/>
      <c r="KCZ2131" s="1"/>
      <c r="KDA2131" s="1"/>
      <c r="KDB2131" s="1"/>
      <c r="KDC2131" s="1"/>
      <c r="KDD2131" s="1"/>
      <c r="KDE2131" s="1"/>
      <c r="KDF2131" s="1"/>
      <c r="KDG2131" s="1"/>
      <c r="KDH2131" s="1"/>
      <c r="KDI2131" s="1"/>
      <c r="KDJ2131" s="1"/>
      <c r="KDK2131" s="1"/>
      <c r="KDL2131" s="1"/>
      <c r="KDM2131" s="1"/>
      <c r="KDN2131" s="1"/>
      <c r="KDO2131" s="1"/>
      <c r="KDP2131" s="1"/>
      <c r="KDQ2131" s="1"/>
      <c r="KDR2131" s="1"/>
      <c r="KDS2131" s="1"/>
      <c r="KDT2131" s="1"/>
      <c r="KDU2131" s="1"/>
      <c r="KDV2131" s="1"/>
      <c r="KDW2131" s="1"/>
      <c r="KDX2131" s="1"/>
      <c r="KDY2131" s="1"/>
      <c r="KDZ2131" s="1"/>
      <c r="KEA2131" s="1"/>
      <c r="KEB2131" s="1"/>
      <c r="KEC2131" s="1"/>
      <c r="KED2131" s="1"/>
      <c r="KEE2131" s="1"/>
      <c r="KEF2131" s="1"/>
      <c r="KEG2131" s="1"/>
      <c r="KEH2131" s="1"/>
      <c r="KEI2131" s="1"/>
      <c r="KEJ2131" s="1"/>
      <c r="KEK2131" s="1"/>
      <c r="KEL2131" s="1"/>
      <c r="KEM2131" s="1"/>
      <c r="KEN2131" s="1"/>
      <c r="KEO2131" s="1"/>
      <c r="KEP2131" s="1"/>
      <c r="KEQ2131" s="1"/>
      <c r="KER2131" s="1"/>
      <c r="KES2131" s="1"/>
      <c r="KET2131" s="1"/>
      <c r="KEU2131" s="1"/>
      <c r="KEV2131" s="1"/>
      <c r="KEW2131" s="1"/>
      <c r="KEX2131" s="1"/>
      <c r="KEY2131" s="1"/>
      <c r="KEZ2131" s="1"/>
      <c r="KFA2131" s="1"/>
      <c r="KFB2131" s="1"/>
      <c r="KFC2131" s="1"/>
      <c r="KFD2131" s="1"/>
      <c r="KFE2131" s="1"/>
      <c r="KFF2131" s="1"/>
      <c r="KFG2131" s="1"/>
      <c r="KFH2131" s="1"/>
      <c r="KFI2131" s="1"/>
      <c r="KFJ2131" s="1"/>
      <c r="KFK2131" s="1"/>
      <c r="KFL2131" s="1"/>
      <c r="KFM2131" s="1"/>
      <c r="KFN2131" s="1"/>
      <c r="KFO2131" s="1"/>
      <c r="KFP2131" s="1"/>
      <c r="KFQ2131" s="1"/>
      <c r="KFR2131" s="1"/>
      <c r="KFS2131" s="1"/>
      <c r="KFT2131" s="1"/>
      <c r="KFU2131" s="1"/>
      <c r="KFV2131" s="1"/>
      <c r="KFW2131" s="1"/>
      <c r="KFX2131" s="1"/>
      <c r="KFY2131" s="1"/>
      <c r="KFZ2131" s="1"/>
      <c r="KGA2131" s="1"/>
      <c r="KGB2131" s="1"/>
      <c r="KGC2131" s="1"/>
      <c r="KGD2131" s="1"/>
      <c r="KGE2131" s="1"/>
      <c r="KGF2131" s="1"/>
      <c r="KGG2131" s="1"/>
      <c r="KGH2131" s="1"/>
      <c r="KGI2131" s="1"/>
      <c r="KGJ2131" s="1"/>
      <c r="KGK2131" s="1"/>
      <c r="KGL2131" s="1"/>
      <c r="KGM2131" s="1"/>
      <c r="KGN2131" s="1"/>
      <c r="KGO2131" s="1"/>
      <c r="KGP2131" s="1"/>
      <c r="KGQ2131" s="1"/>
      <c r="KGR2131" s="1"/>
      <c r="KGS2131" s="1"/>
      <c r="KGT2131" s="1"/>
      <c r="KGU2131" s="1"/>
      <c r="KGV2131" s="1"/>
      <c r="KGW2131" s="1"/>
      <c r="KGX2131" s="1"/>
      <c r="KGY2131" s="1"/>
      <c r="KGZ2131" s="1"/>
      <c r="KHA2131" s="1"/>
      <c r="KHB2131" s="1"/>
      <c r="KHC2131" s="1"/>
      <c r="KHD2131" s="1"/>
      <c r="KHE2131" s="1"/>
      <c r="KHF2131" s="1"/>
      <c r="KHG2131" s="1"/>
      <c r="KHH2131" s="1"/>
      <c r="KHI2131" s="1"/>
      <c r="KHJ2131" s="1"/>
      <c r="KHK2131" s="1"/>
      <c r="KHL2131" s="1"/>
      <c r="KHM2131" s="1"/>
      <c r="KHN2131" s="1"/>
      <c r="KHO2131" s="1"/>
      <c r="KHP2131" s="1"/>
      <c r="KHQ2131" s="1"/>
      <c r="KHR2131" s="1"/>
      <c r="KHS2131" s="1"/>
      <c r="KHT2131" s="1"/>
      <c r="KHU2131" s="1"/>
      <c r="KHV2131" s="1"/>
      <c r="KHW2131" s="1"/>
      <c r="KHX2131" s="1"/>
      <c r="KHY2131" s="1"/>
      <c r="KHZ2131" s="1"/>
      <c r="KIA2131" s="1"/>
      <c r="KIB2131" s="1"/>
      <c r="KIC2131" s="1"/>
      <c r="KID2131" s="1"/>
      <c r="KIE2131" s="1"/>
      <c r="KIF2131" s="1"/>
      <c r="KIG2131" s="1"/>
      <c r="KIH2131" s="1"/>
      <c r="KII2131" s="1"/>
      <c r="KIJ2131" s="1"/>
      <c r="KIK2131" s="1"/>
      <c r="KIL2131" s="1"/>
      <c r="KIM2131" s="1"/>
      <c r="KIN2131" s="1"/>
      <c r="KIO2131" s="1"/>
      <c r="KIP2131" s="1"/>
      <c r="KIQ2131" s="1"/>
      <c r="KIR2131" s="1"/>
      <c r="KIS2131" s="1"/>
      <c r="KIT2131" s="1"/>
      <c r="KIU2131" s="1"/>
      <c r="KIV2131" s="1"/>
      <c r="KIW2131" s="1"/>
      <c r="KIX2131" s="1"/>
      <c r="KIY2131" s="1"/>
      <c r="KIZ2131" s="1"/>
      <c r="KJA2131" s="1"/>
      <c r="KJB2131" s="1"/>
      <c r="KJC2131" s="1"/>
      <c r="KJD2131" s="1"/>
      <c r="KJE2131" s="1"/>
      <c r="KJF2131" s="1"/>
      <c r="KJG2131" s="1"/>
      <c r="KJH2131" s="1"/>
      <c r="KJI2131" s="1"/>
      <c r="KJJ2131" s="1"/>
      <c r="KJK2131" s="1"/>
      <c r="KJL2131" s="1"/>
      <c r="KJM2131" s="1"/>
      <c r="KJN2131" s="1"/>
      <c r="KJO2131" s="1"/>
      <c r="KJP2131" s="1"/>
      <c r="KJQ2131" s="1"/>
      <c r="KJR2131" s="1"/>
      <c r="KJS2131" s="1"/>
      <c r="KJT2131" s="1"/>
      <c r="KJU2131" s="1"/>
      <c r="KJV2131" s="1"/>
      <c r="KJW2131" s="1"/>
      <c r="KJX2131" s="1"/>
      <c r="KJY2131" s="1"/>
      <c r="KJZ2131" s="1"/>
      <c r="KKA2131" s="1"/>
      <c r="KKB2131" s="1"/>
      <c r="KKC2131" s="1"/>
      <c r="KKD2131" s="1"/>
      <c r="KKE2131" s="1"/>
      <c r="KKF2131" s="1"/>
      <c r="KKG2131" s="1"/>
      <c r="KKH2131" s="1"/>
      <c r="KKI2131" s="1"/>
      <c r="KKJ2131" s="1"/>
      <c r="KKK2131" s="1"/>
      <c r="KKL2131" s="1"/>
      <c r="KKM2131" s="1"/>
      <c r="KKN2131" s="1"/>
      <c r="KKO2131" s="1"/>
      <c r="KKP2131" s="1"/>
      <c r="KKQ2131" s="1"/>
      <c r="KKR2131" s="1"/>
      <c r="KKS2131" s="1"/>
      <c r="KKT2131" s="1"/>
      <c r="KKU2131" s="1"/>
      <c r="KKV2131" s="1"/>
      <c r="KKW2131" s="1"/>
      <c r="KKX2131" s="1"/>
      <c r="KKY2131" s="1"/>
      <c r="KKZ2131" s="1"/>
      <c r="KLA2131" s="1"/>
      <c r="KLB2131" s="1"/>
      <c r="KLC2131" s="1"/>
      <c r="KLD2131" s="1"/>
      <c r="KLE2131" s="1"/>
      <c r="KLF2131" s="1"/>
      <c r="KLG2131" s="1"/>
      <c r="KLH2131" s="1"/>
      <c r="KLI2131" s="1"/>
      <c r="KLJ2131" s="1"/>
      <c r="KLK2131" s="1"/>
      <c r="KLL2131" s="1"/>
      <c r="KLM2131" s="1"/>
      <c r="KLN2131" s="1"/>
      <c r="KLO2131" s="1"/>
      <c r="KLP2131" s="1"/>
      <c r="KLQ2131" s="1"/>
      <c r="KLR2131" s="1"/>
      <c r="KLS2131" s="1"/>
      <c r="KLT2131" s="1"/>
      <c r="KLU2131" s="1"/>
      <c r="KLV2131" s="1"/>
      <c r="KLW2131" s="1"/>
      <c r="KLX2131" s="1"/>
      <c r="KLY2131" s="1"/>
      <c r="KLZ2131" s="1"/>
      <c r="KMA2131" s="1"/>
      <c r="KMB2131" s="1"/>
      <c r="KMC2131" s="1"/>
      <c r="KMD2131" s="1"/>
      <c r="KME2131" s="1"/>
      <c r="KMF2131" s="1"/>
      <c r="KMG2131" s="1"/>
      <c r="KMH2131" s="1"/>
      <c r="KMI2131" s="1"/>
      <c r="KMJ2131" s="1"/>
      <c r="KMK2131" s="1"/>
      <c r="KML2131" s="1"/>
      <c r="KMM2131" s="1"/>
      <c r="KMN2131" s="1"/>
      <c r="KMO2131" s="1"/>
      <c r="KMP2131" s="1"/>
      <c r="KMQ2131" s="1"/>
      <c r="KMR2131" s="1"/>
      <c r="KMS2131" s="1"/>
      <c r="KMT2131" s="1"/>
      <c r="KMU2131" s="1"/>
      <c r="KMV2131" s="1"/>
      <c r="KMW2131" s="1"/>
      <c r="KMX2131" s="1"/>
      <c r="KMY2131" s="1"/>
      <c r="KMZ2131" s="1"/>
      <c r="KNA2131" s="1"/>
      <c r="KNB2131" s="1"/>
      <c r="KNC2131" s="1"/>
      <c r="KND2131" s="1"/>
      <c r="KNE2131" s="1"/>
      <c r="KNF2131" s="1"/>
      <c r="KNG2131" s="1"/>
      <c r="KNH2131" s="1"/>
      <c r="KNI2131" s="1"/>
      <c r="KNJ2131" s="1"/>
      <c r="KNK2131" s="1"/>
      <c r="KNL2131" s="1"/>
      <c r="KNM2131" s="1"/>
      <c r="KNN2131" s="1"/>
      <c r="KNO2131" s="1"/>
      <c r="KNP2131" s="1"/>
      <c r="KNQ2131" s="1"/>
      <c r="KNR2131" s="1"/>
      <c r="KNS2131" s="1"/>
      <c r="KNT2131" s="1"/>
      <c r="KNU2131" s="1"/>
      <c r="KNV2131" s="1"/>
      <c r="KNW2131" s="1"/>
      <c r="KNX2131" s="1"/>
      <c r="KNY2131" s="1"/>
      <c r="KNZ2131" s="1"/>
      <c r="KOA2131" s="1"/>
      <c r="KOB2131" s="1"/>
      <c r="KOC2131" s="1"/>
      <c r="KOD2131" s="1"/>
      <c r="KOE2131" s="1"/>
      <c r="KOF2131" s="1"/>
      <c r="KOG2131" s="1"/>
      <c r="KOH2131" s="1"/>
      <c r="KOI2131" s="1"/>
      <c r="KOJ2131" s="1"/>
      <c r="KOK2131" s="1"/>
      <c r="KOL2131" s="1"/>
      <c r="KOM2131" s="1"/>
      <c r="KON2131" s="1"/>
      <c r="KOO2131" s="1"/>
      <c r="KOP2131" s="1"/>
      <c r="KOQ2131" s="1"/>
      <c r="KOR2131" s="1"/>
      <c r="KOS2131" s="1"/>
      <c r="KOT2131" s="1"/>
      <c r="KOU2131" s="1"/>
      <c r="KOV2131" s="1"/>
      <c r="KOW2131" s="1"/>
      <c r="KOX2131" s="1"/>
      <c r="KOY2131" s="1"/>
      <c r="KOZ2131" s="1"/>
      <c r="KPA2131" s="1"/>
      <c r="KPB2131" s="1"/>
      <c r="KPC2131" s="1"/>
      <c r="KPD2131" s="1"/>
      <c r="KPE2131" s="1"/>
      <c r="KPF2131" s="1"/>
      <c r="KPG2131" s="1"/>
      <c r="KPH2131" s="1"/>
      <c r="KPI2131" s="1"/>
      <c r="KPJ2131" s="1"/>
      <c r="KPK2131" s="1"/>
      <c r="KPL2131" s="1"/>
      <c r="KPM2131" s="1"/>
      <c r="KPN2131" s="1"/>
      <c r="KPO2131" s="1"/>
      <c r="KPP2131" s="1"/>
      <c r="KPQ2131" s="1"/>
      <c r="KPR2131" s="1"/>
      <c r="KPS2131" s="1"/>
      <c r="KPT2131" s="1"/>
      <c r="KPU2131" s="1"/>
      <c r="KPV2131" s="1"/>
      <c r="KPW2131" s="1"/>
      <c r="KPX2131" s="1"/>
      <c r="KPY2131" s="1"/>
      <c r="KPZ2131" s="1"/>
      <c r="KQA2131" s="1"/>
      <c r="KQB2131" s="1"/>
      <c r="KQC2131" s="1"/>
      <c r="KQD2131" s="1"/>
      <c r="KQE2131" s="1"/>
      <c r="KQF2131" s="1"/>
      <c r="KQG2131" s="1"/>
      <c r="KQH2131" s="1"/>
      <c r="KQI2131" s="1"/>
      <c r="KQJ2131" s="1"/>
      <c r="KQK2131" s="1"/>
      <c r="KQL2131" s="1"/>
      <c r="KQM2131" s="1"/>
      <c r="KQN2131" s="1"/>
      <c r="KQO2131" s="1"/>
      <c r="KQP2131" s="1"/>
      <c r="KQQ2131" s="1"/>
      <c r="KQR2131" s="1"/>
      <c r="KQS2131" s="1"/>
      <c r="KQT2131" s="1"/>
      <c r="KQU2131" s="1"/>
      <c r="KQV2131" s="1"/>
      <c r="KQW2131" s="1"/>
      <c r="KQX2131" s="1"/>
      <c r="KQY2131" s="1"/>
      <c r="KQZ2131" s="1"/>
      <c r="KRA2131" s="1"/>
      <c r="KRB2131" s="1"/>
      <c r="KRC2131" s="1"/>
      <c r="KRD2131" s="1"/>
      <c r="KRE2131" s="1"/>
      <c r="KRF2131" s="1"/>
      <c r="KRG2131" s="1"/>
      <c r="KRH2131" s="1"/>
      <c r="KRI2131" s="1"/>
      <c r="KRJ2131" s="1"/>
      <c r="KRK2131" s="1"/>
      <c r="KRL2131" s="1"/>
      <c r="KRM2131" s="1"/>
      <c r="KRN2131" s="1"/>
      <c r="KRO2131" s="1"/>
      <c r="KRP2131" s="1"/>
      <c r="KRQ2131" s="1"/>
      <c r="KRR2131" s="1"/>
      <c r="KRS2131" s="1"/>
      <c r="KRT2131" s="1"/>
      <c r="KRU2131" s="1"/>
      <c r="KRV2131" s="1"/>
      <c r="KRW2131" s="1"/>
      <c r="KRX2131" s="1"/>
      <c r="KRY2131" s="1"/>
      <c r="KRZ2131" s="1"/>
      <c r="KSA2131" s="1"/>
      <c r="KSB2131" s="1"/>
      <c r="KSC2131" s="1"/>
      <c r="KSD2131" s="1"/>
      <c r="KSE2131" s="1"/>
      <c r="KSF2131" s="1"/>
      <c r="KSG2131" s="1"/>
      <c r="KSH2131" s="1"/>
      <c r="KSI2131" s="1"/>
      <c r="KSJ2131" s="1"/>
      <c r="KSK2131" s="1"/>
      <c r="KSL2131" s="1"/>
      <c r="KSM2131" s="1"/>
      <c r="KSN2131" s="1"/>
      <c r="KSO2131" s="1"/>
      <c r="KSP2131" s="1"/>
      <c r="KSQ2131" s="1"/>
      <c r="KSR2131" s="1"/>
      <c r="KSS2131" s="1"/>
      <c r="KST2131" s="1"/>
      <c r="KSU2131" s="1"/>
      <c r="KSV2131" s="1"/>
      <c r="KSW2131" s="1"/>
      <c r="KSX2131" s="1"/>
      <c r="KSY2131" s="1"/>
      <c r="KSZ2131" s="1"/>
      <c r="KTA2131" s="1"/>
      <c r="KTB2131" s="1"/>
      <c r="KTC2131" s="1"/>
      <c r="KTD2131" s="1"/>
      <c r="KTE2131" s="1"/>
      <c r="KTF2131" s="1"/>
      <c r="KTG2131" s="1"/>
      <c r="KTH2131" s="1"/>
      <c r="KTI2131" s="1"/>
      <c r="KTJ2131" s="1"/>
      <c r="KTK2131" s="1"/>
      <c r="KTL2131" s="1"/>
      <c r="KTM2131" s="1"/>
      <c r="KTN2131" s="1"/>
      <c r="KTO2131" s="1"/>
      <c r="KTP2131" s="1"/>
      <c r="KTQ2131" s="1"/>
      <c r="KTR2131" s="1"/>
      <c r="KTS2131" s="1"/>
      <c r="KTT2131" s="1"/>
      <c r="KTU2131" s="1"/>
      <c r="KTV2131" s="1"/>
      <c r="KTW2131" s="1"/>
      <c r="KTX2131" s="1"/>
      <c r="KTY2131" s="1"/>
      <c r="KTZ2131" s="1"/>
      <c r="KUA2131" s="1"/>
      <c r="KUB2131" s="1"/>
      <c r="KUC2131" s="1"/>
      <c r="KUD2131" s="1"/>
      <c r="KUE2131" s="1"/>
      <c r="KUF2131" s="1"/>
      <c r="KUG2131" s="1"/>
      <c r="KUH2131" s="1"/>
      <c r="KUI2131" s="1"/>
      <c r="KUJ2131" s="1"/>
      <c r="KUK2131" s="1"/>
      <c r="KUL2131" s="1"/>
      <c r="KUM2131" s="1"/>
      <c r="KUN2131" s="1"/>
      <c r="KUO2131" s="1"/>
      <c r="KUP2131" s="1"/>
      <c r="KUQ2131" s="1"/>
      <c r="KUR2131" s="1"/>
      <c r="KUS2131" s="1"/>
      <c r="KUT2131" s="1"/>
      <c r="KUU2131" s="1"/>
      <c r="KUV2131" s="1"/>
      <c r="KUW2131" s="1"/>
      <c r="KUX2131" s="1"/>
      <c r="KUY2131" s="1"/>
      <c r="KUZ2131" s="1"/>
      <c r="KVA2131" s="1"/>
      <c r="KVB2131" s="1"/>
      <c r="KVC2131" s="1"/>
      <c r="KVD2131" s="1"/>
      <c r="KVE2131" s="1"/>
      <c r="KVF2131" s="1"/>
      <c r="KVG2131" s="1"/>
      <c r="KVH2131" s="1"/>
      <c r="KVI2131" s="1"/>
      <c r="KVJ2131" s="1"/>
      <c r="KVK2131" s="1"/>
      <c r="KVL2131" s="1"/>
      <c r="KVM2131" s="1"/>
      <c r="KVN2131" s="1"/>
      <c r="KVO2131" s="1"/>
      <c r="KVP2131" s="1"/>
      <c r="KVQ2131" s="1"/>
      <c r="KVR2131" s="1"/>
      <c r="KVS2131" s="1"/>
      <c r="KVT2131" s="1"/>
      <c r="KVU2131" s="1"/>
      <c r="KVV2131" s="1"/>
      <c r="KVW2131" s="1"/>
      <c r="KVX2131" s="1"/>
      <c r="KVY2131" s="1"/>
      <c r="KVZ2131" s="1"/>
      <c r="KWA2131" s="1"/>
      <c r="KWB2131" s="1"/>
      <c r="KWC2131" s="1"/>
      <c r="KWD2131" s="1"/>
      <c r="KWE2131" s="1"/>
      <c r="KWF2131" s="1"/>
      <c r="KWG2131" s="1"/>
      <c r="KWH2131" s="1"/>
      <c r="KWI2131" s="1"/>
      <c r="KWJ2131" s="1"/>
      <c r="KWK2131" s="1"/>
      <c r="KWL2131" s="1"/>
      <c r="KWM2131" s="1"/>
      <c r="KWN2131" s="1"/>
      <c r="KWO2131" s="1"/>
      <c r="KWP2131" s="1"/>
      <c r="KWQ2131" s="1"/>
      <c r="KWR2131" s="1"/>
      <c r="KWS2131" s="1"/>
      <c r="KWT2131" s="1"/>
      <c r="KWU2131" s="1"/>
      <c r="KWV2131" s="1"/>
      <c r="KWW2131" s="1"/>
      <c r="KWX2131" s="1"/>
      <c r="KWY2131" s="1"/>
      <c r="KWZ2131" s="1"/>
      <c r="KXA2131" s="1"/>
      <c r="KXB2131" s="1"/>
      <c r="KXC2131" s="1"/>
      <c r="KXD2131" s="1"/>
      <c r="KXE2131" s="1"/>
      <c r="KXF2131" s="1"/>
      <c r="KXG2131" s="1"/>
      <c r="KXH2131" s="1"/>
      <c r="KXI2131" s="1"/>
      <c r="KXJ2131" s="1"/>
      <c r="KXK2131" s="1"/>
      <c r="KXL2131" s="1"/>
      <c r="KXM2131" s="1"/>
      <c r="KXN2131" s="1"/>
      <c r="KXO2131" s="1"/>
      <c r="KXP2131" s="1"/>
      <c r="KXQ2131" s="1"/>
      <c r="KXR2131" s="1"/>
      <c r="KXS2131" s="1"/>
      <c r="KXT2131" s="1"/>
      <c r="KXU2131" s="1"/>
      <c r="KXV2131" s="1"/>
      <c r="KXW2131" s="1"/>
      <c r="KXX2131" s="1"/>
      <c r="KXY2131" s="1"/>
      <c r="KXZ2131" s="1"/>
      <c r="KYA2131" s="1"/>
      <c r="KYB2131" s="1"/>
      <c r="KYC2131" s="1"/>
      <c r="KYD2131" s="1"/>
      <c r="KYE2131" s="1"/>
      <c r="KYF2131" s="1"/>
      <c r="KYG2131" s="1"/>
      <c r="KYH2131" s="1"/>
      <c r="KYI2131" s="1"/>
      <c r="KYJ2131" s="1"/>
      <c r="KYK2131" s="1"/>
      <c r="KYL2131" s="1"/>
      <c r="KYM2131" s="1"/>
      <c r="KYN2131" s="1"/>
      <c r="KYO2131" s="1"/>
      <c r="KYP2131" s="1"/>
      <c r="KYQ2131" s="1"/>
      <c r="KYR2131" s="1"/>
      <c r="KYS2131" s="1"/>
      <c r="KYT2131" s="1"/>
      <c r="KYU2131" s="1"/>
      <c r="KYV2131" s="1"/>
      <c r="KYW2131" s="1"/>
      <c r="KYX2131" s="1"/>
      <c r="KYY2131" s="1"/>
      <c r="KYZ2131" s="1"/>
      <c r="KZA2131" s="1"/>
      <c r="KZB2131" s="1"/>
      <c r="KZC2131" s="1"/>
      <c r="KZD2131" s="1"/>
      <c r="KZE2131" s="1"/>
      <c r="KZF2131" s="1"/>
      <c r="KZG2131" s="1"/>
      <c r="KZH2131" s="1"/>
      <c r="KZI2131" s="1"/>
      <c r="KZJ2131" s="1"/>
      <c r="KZK2131" s="1"/>
      <c r="KZL2131" s="1"/>
      <c r="KZM2131" s="1"/>
      <c r="KZN2131" s="1"/>
      <c r="KZO2131" s="1"/>
      <c r="KZP2131" s="1"/>
      <c r="KZQ2131" s="1"/>
      <c r="KZR2131" s="1"/>
      <c r="KZS2131" s="1"/>
      <c r="KZT2131" s="1"/>
      <c r="KZU2131" s="1"/>
      <c r="KZV2131" s="1"/>
      <c r="KZW2131" s="1"/>
      <c r="KZX2131" s="1"/>
      <c r="KZY2131" s="1"/>
      <c r="KZZ2131" s="1"/>
      <c r="LAA2131" s="1"/>
      <c r="LAB2131" s="1"/>
      <c r="LAC2131" s="1"/>
      <c r="LAD2131" s="1"/>
      <c r="LAE2131" s="1"/>
      <c r="LAF2131" s="1"/>
      <c r="LAG2131" s="1"/>
      <c r="LAH2131" s="1"/>
      <c r="LAI2131" s="1"/>
      <c r="LAJ2131" s="1"/>
      <c r="LAK2131" s="1"/>
      <c r="LAL2131" s="1"/>
      <c r="LAM2131" s="1"/>
      <c r="LAN2131" s="1"/>
      <c r="LAO2131" s="1"/>
      <c r="LAP2131" s="1"/>
      <c r="LAQ2131" s="1"/>
      <c r="LAR2131" s="1"/>
      <c r="LAS2131" s="1"/>
      <c r="LAT2131" s="1"/>
      <c r="LAU2131" s="1"/>
      <c r="LAV2131" s="1"/>
      <c r="LAW2131" s="1"/>
      <c r="LAX2131" s="1"/>
      <c r="LAY2131" s="1"/>
      <c r="LAZ2131" s="1"/>
      <c r="LBA2131" s="1"/>
      <c r="LBB2131" s="1"/>
      <c r="LBC2131" s="1"/>
      <c r="LBD2131" s="1"/>
      <c r="LBE2131" s="1"/>
      <c r="LBF2131" s="1"/>
      <c r="LBG2131" s="1"/>
      <c r="LBH2131" s="1"/>
      <c r="LBI2131" s="1"/>
      <c r="LBJ2131" s="1"/>
      <c r="LBK2131" s="1"/>
      <c r="LBL2131" s="1"/>
      <c r="LBM2131" s="1"/>
      <c r="LBN2131" s="1"/>
      <c r="LBO2131" s="1"/>
      <c r="LBP2131" s="1"/>
      <c r="LBQ2131" s="1"/>
      <c r="LBR2131" s="1"/>
      <c r="LBS2131" s="1"/>
      <c r="LBT2131" s="1"/>
      <c r="LBU2131" s="1"/>
      <c r="LBV2131" s="1"/>
      <c r="LBW2131" s="1"/>
      <c r="LBX2131" s="1"/>
      <c r="LBY2131" s="1"/>
      <c r="LBZ2131" s="1"/>
      <c r="LCA2131" s="1"/>
      <c r="LCB2131" s="1"/>
      <c r="LCC2131" s="1"/>
      <c r="LCD2131" s="1"/>
      <c r="LCE2131" s="1"/>
      <c r="LCF2131" s="1"/>
      <c r="LCG2131" s="1"/>
      <c r="LCH2131" s="1"/>
      <c r="LCI2131" s="1"/>
      <c r="LCJ2131" s="1"/>
      <c r="LCK2131" s="1"/>
      <c r="LCL2131" s="1"/>
      <c r="LCM2131" s="1"/>
      <c r="LCN2131" s="1"/>
      <c r="LCO2131" s="1"/>
      <c r="LCP2131" s="1"/>
      <c r="LCQ2131" s="1"/>
      <c r="LCR2131" s="1"/>
      <c r="LCS2131" s="1"/>
      <c r="LCT2131" s="1"/>
      <c r="LCU2131" s="1"/>
      <c r="LCV2131" s="1"/>
      <c r="LCW2131" s="1"/>
      <c r="LCX2131" s="1"/>
      <c r="LCY2131" s="1"/>
      <c r="LCZ2131" s="1"/>
      <c r="LDA2131" s="1"/>
      <c r="LDB2131" s="1"/>
      <c r="LDC2131" s="1"/>
      <c r="LDD2131" s="1"/>
      <c r="LDE2131" s="1"/>
      <c r="LDF2131" s="1"/>
      <c r="LDG2131" s="1"/>
      <c r="LDH2131" s="1"/>
      <c r="LDI2131" s="1"/>
      <c r="LDJ2131" s="1"/>
      <c r="LDK2131" s="1"/>
      <c r="LDL2131" s="1"/>
      <c r="LDM2131" s="1"/>
      <c r="LDN2131" s="1"/>
      <c r="LDO2131" s="1"/>
      <c r="LDP2131" s="1"/>
      <c r="LDQ2131" s="1"/>
      <c r="LDR2131" s="1"/>
      <c r="LDS2131" s="1"/>
      <c r="LDT2131" s="1"/>
      <c r="LDU2131" s="1"/>
      <c r="LDV2131" s="1"/>
      <c r="LDW2131" s="1"/>
      <c r="LDX2131" s="1"/>
      <c r="LDY2131" s="1"/>
      <c r="LDZ2131" s="1"/>
      <c r="LEA2131" s="1"/>
      <c r="LEB2131" s="1"/>
      <c r="LEC2131" s="1"/>
      <c r="LED2131" s="1"/>
      <c r="LEE2131" s="1"/>
      <c r="LEF2131" s="1"/>
      <c r="LEG2131" s="1"/>
      <c r="LEH2131" s="1"/>
      <c r="LEI2131" s="1"/>
      <c r="LEJ2131" s="1"/>
      <c r="LEK2131" s="1"/>
      <c r="LEL2131" s="1"/>
      <c r="LEM2131" s="1"/>
      <c r="LEN2131" s="1"/>
      <c r="LEO2131" s="1"/>
      <c r="LEP2131" s="1"/>
      <c r="LEQ2131" s="1"/>
      <c r="LER2131" s="1"/>
      <c r="LES2131" s="1"/>
      <c r="LET2131" s="1"/>
      <c r="LEU2131" s="1"/>
      <c r="LEV2131" s="1"/>
      <c r="LEW2131" s="1"/>
      <c r="LEX2131" s="1"/>
      <c r="LEY2131" s="1"/>
      <c r="LEZ2131" s="1"/>
      <c r="LFA2131" s="1"/>
      <c r="LFB2131" s="1"/>
      <c r="LFC2131" s="1"/>
      <c r="LFD2131" s="1"/>
      <c r="LFE2131" s="1"/>
      <c r="LFF2131" s="1"/>
      <c r="LFG2131" s="1"/>
      <c r="LFH2131" s="1"/>
      <c r="LFI2131" s="1"/>
      <c r="LFJ2131" s="1"/>
      <c r="LFK2131" s="1"/>
      <c r="LFL2131" s="1"/>
      <c r="LFM2131" s="1"/>
      <c r="LFN2131" s="1"/>
      <c r="LFO2131" s="1"/>
      <c r="LFP2131" s="1"/>
      <c r="LFQ2131" s="1"/>
      <c r="LFR2131" s="1"/>
      <c r="LFS2131" s="1"/>
      <c r="LFT2131" s="1"/>
      <c r="LFU2131" s="1"/>
      <c r="LFV2131" s="1"/>
      <c r="LFW2131" s="1"/>
      <c r="LFX2131" s="1"/>
      <c r="LFY2131" s="1"/>
      <c r="LFZ2131" s="1"/>
      <c r="LGA2131" s="1"/>
      <c r="LGB2131" s="1"/>
      <c r="LGC2131" s="1"/>
      <c r="LGD2131" s="1"/>
      <c r="LGE2131" s="1"/>
      <c r="LGF2131" s="1"/>
      <c r="LGG2131" s="1"/>
      <c r="LGH2131" s="1"/>
      <c r="LGI2131" s="1"/>
      <c r="LGJ2131" s="1"/>
      <c r="LGK2131" s="1"/>
      <c r="LGL2131" s="1"/>
      <c r="LGM2131" s="1"/>
      <c r="LGN2131" s="1"/>
      <c r="LGO2131" s="1"/>
      <c r="LGP2131" s="1"/>
      <c r="LGQ2131" s="1"/>
      <c r="LGR2131" s="1"/>
      <c r="LGS2131" s="1"/>
      <c r="LGT2131" s="1"/>
      <c r="LGU2131" s="1"/>
      <c r="LGV2131" s="1"/>
      <c r="LGW2131" s="1"/>
      <c r="LGX2131" s="1"/>
      <c r="LGY2131" s="1"/>
      <c r="LGZ2131" s="1"/>
      <c r="LHA2131" s="1"/>
      <c r="LHB2131" s="1"/>
      <c r="LHC2131" s="1"/>
      <c r="LHD2131" s="1"/>
      <c r="LHE2131" s="1"/>
      <c r="LHF2131" s="1"/>
      <c r="LHG2131" s="1"/>
      <c r="LHH2131" s="1"/>
      <c r="LHI2131" s="1"/>
      <c r="LHJ2131" s="1"/>
      <c r="LHK2131" s="1"/>
      <c r="LHL2131" s="1"/>
      <c r="LHM2131" s="1"/>
      <c r="LHN2131" s="1"/>
      <c r="LHO2131" s="1"/>
      <c r="LHP2131" s="1"/>
      <c r="LHQ2131" s="1"/>
      <c r="LHR2131" s="1"/>
      <c r="LHS2131" s="1"/>
      <c r="LHT2131" s="1"/>
      <c r="LHU2131" s="1"/>
      <c r="LHV2131" s="1"/>
      <c r="LHW2131" s="1"/>
      <c r="LHX2131" s="1"/>
      <c r="LHY2131" s="1"/>
      <c r="LHZ2131" s="1"/>
      <c r="LIA2131" s="1"/>
      <c r="LIB2131" s="1"/>
      <c r="LIC2131" s="1"/>
      <c r="LID2131" s="1"/>
      <c r="LIE2131" s="1"/>
      <c r="LIF2131" s="1"/>
      <c r="LIG2131" s="1"/>
      <c r="LIH2131" s="1"/>
      <c r="LII2131" s="1"/>
      <c r="LIJ2131" s="1"/>
      <c r="LIK2131" s="1"/>
      <c r="LIL2131" s="1"/>
      <c r="LIM2131" s="1"/>
      <c r="LIN2131" s="1"/>
      <c r="LIO2131" s="1"/>
      <c r="LIP2131" s="1"/>
      <c r="LIQ2131" s="1"/>
      <c r="LIR2131" s="1"/>
      <c r="LIS2131" s="1"/>
      <c r="LIT2131" s="1"/>
      <c r="LIU2131" s="1"/>
      <c r="LIV2131" s="1"/>
      <c r="LIW2131" s="1"/>
      <c r="LIX2131" s="1"/>
      <c r="LIY2131" s="1"/>
      <c r="LIZ2131" s="1"/>
      <c r="LJA2131" s="1"/>
      <c r="LJB2131" s="1"/>
      <c r="LJC2131" s="1"/>
      <c r="LJD2131" s="1"/>
      <c r="LJE2131" s="1"/>
      <c r="LJF2131" s="1"/>
      <c r="LJG2131" s="1"/>
      <c r="LJH2131" s="1"/>
      <c r="LJI2131" s="1"/>
      <c r="LJJ2131" s="1"/>
      <c r="LJK2131" s="1"/>
      <c r="LJL2131" s="1"/>
      <c r="LJM2131" s="1"/>
      <c r="LJN2131" s="1"/>
      <c r="LJO2131" s="1"/>
      <c r="LJP2131" s="1"/>
      <c r="LJQ2131" s="1"/>
      <c r="LJR2131" s="1"/>
      <c r="LJS2131" s="1"/>
      <c r="LJT2131" s="1"/>
      <c r="LJU2131" s="1"/>
      <c r="LJV2131" s="1"/>
      <c r="LJW2131" s="1"/>
      <c r="LJX2131" s="1"/>
      <c r="LJY2131" s="1"/>
      <c r="LJZ2131" s="1"/>
      <c r="LKA2131" s="1"/>
      <c r="LKB2131" s="1"/>
      <c r="LKC2131" s="1"/>
      <c r="LKD2131" s="1"/>
      <c r="LKE2131" s="1"/>
      <c r="LKF2131" s="1"/>
      <c r="LKG2131" s="1"/>
      <c r="LKH2131" s="1"/>
      <c r="LKI2131" s="1"/>
      <c r="LKJ2131" s="1"/>
      <c r="LKK2131" s="1"/>
      <c r="LKL2131" s="1"/>
      <c r="LKM2131" s="1"/>
      <c r="LKN2131" s="1"/>
      <c r="LKO2131" s="1"/>
      <c r="LKP2131" s="1"/>
      <c r="LKQ2131" s="1"/>
      <c r="LKR2131" s="1"/>
      <c r="LKS2131" s="1"/>
      <c r="LKT2131" s="1"/>
      <c r="LKU2131" s="1"/>
      <c r="LKV2131" s="1"/>
      <c r="LKW2131" s="1"/>
      <c r="LKX2131" s="1"/>
      <c r="LKY2131" s="1"/>
      <c r="LKZ2131" s="1"/>
      <c r="LLA2131" s="1"/>
      <c r="LLB2131" s="1"/>
      <c r="LLC2131" s="1"/>
      <c r="LLD2131" s="1"/>
      <c r="LLE2131" s="1"/>
      <c r="LLF2131" s="1"/>
      <c r="LLG2131" s="1"/>
      <c r="LLH2131" s="1"/>
      <c r="LLI2131" s="1"/>
      <c r="LLJ2131" s="1"/>
      <c r="LLK2131" s="1"/>
      <c r="LLL2131" s="1"/>
      <c r="LLM2131" s="1"/>
      <c r="LLN2131" s="1"/>
      <c r="LLO2131" s="1"/>
      <c r="LLP2131" s="1"/>
      <c r="LLQ2131" s="1"/>
      <c r="LLR2131" s="1"/>
      <c r="LLS2131" s="1"/>
      <c r="LLT2131" s="1"/>
      <c r="LLU2131" s="1"/>
      <c r="LLV2131" s="1"/>
      <c r="LLW2131" s="1"/>
      <c r="LLX2131" s="1"/>
      <c r="LLY2131" s="1"/>
      <c r="LLZ2131" s="1"/>
      <c r="LMA2131" s="1"/>
      <c r="LMB2131" s="1"/>
      <c r="LMC2131" s="1"/>
      <c r="LMD2131" s="1"/>
      <c r="LME2131" s="1"/>
      <c r="LMF2131" s="1"/>
      <c r="LMG2131" s="1"/>
      <c r="LMH2131" s="1"/>
      <c r="LMI2131" s="1"/>
      <c r="LMJ2131" s="1"/>
      <c r="LMK2131" s="1"/>
      <c r="LML2131" s="1"/>
      <c r="LMM2131" s="1"/>
      <c r="LMN2131" s="1"/>
      <c r="LMO2131" s="1"/>
      <c r="LMP2131" s="1"/>
      <c r="LMQ2131" s="1"/>
      <c r="LMR2131" s="1"/>
      <c r="LMS2131" s="1"/>
      <c r="LMT2131" s="1"/>
      <c r="LMU2131" s="1"/>
      <c r="LMV2131" s="1"/>
      <c r="LMW2131" s="1"/>
      <c r="LMX2131" s="1"/>
      <c r="LMY2131" s="1"/>
      <c r="LMZ2131" s="1"/>
      <c r="LNA2131" s="1"/>
      <c r="LNB2131" s="1"/>
      <c r="LNC2131" s="1"/>
      <c r="LND2131" s="1"/>
      <c r="LNE2131" s="1"/>
      <c r="LNF2131" s="1"/>
      <c r="LNG2131" s="1"/>
      <c r="LNH2131" s="1"/>
      <c r="LNI2131" s="1"/>
      <c r="LNJ2131" s="1"/>
      <c r="LNK2131" s="1"/>
      <c r="LNL2131" s="1"/>
      <c r="LNM2131" s="1"/>
      <c r="LNN2131" s="1"/>
      <c r="LNO2131" s="1"/>
      <c r="LNP2131" s="1"/>
      <c r="LNQ2131" s="1"/>
      <c r="LNR2131" s="1"/>
      <c r="LNS2131" s="1"/>
      <c r="LNT2131" s="1"/>
      <c r="LNU2131" s="1"/>
      <c r="LNV2131" s="1"/>
      <c r="LNW2131" s="1"/>
      <c r="LNX2131" s="1"/>
      <c r="LNY2131" s="1"/>
      <c r="LNZ2131" s="1"/>
      <c r="LOA2131" s="1"/>
      <c r="LOB2131" s="1"/>
      <c r="LOC2131" s="1"/>
      <c r="LOD2131" s="1"/>
      <c r="LOE2131" s="1"/>
      <c r="LOF2131" s="1"/>
      <c r="LOG2131" s="1"/>
      <c r="LOH2131" s="1"/>
      <c r="LOI2131" s="1"/>
      <c r="LOJ2131" s="1"/>
      <c r="LOK2131" s="1"/>
      <c r="LOL2131" s="1"/>
      <c r="LOM2131" s="1"/>
      <c r="LON2131" s="1"/>
      <c r="LOO2131" s="1"/>
      <c r="LOP2131" s="1"/>
      <c r="LOQ2131" s="1"/>
      <c r="LOR2131" s="1"/>
      <c r="LOS2131" s="1"/>
      <c r="LOT2131" s="1"/>
      <c r="LOU2131" s="1"/>
      <c r="LOV2131" s="1"/>
      <c r="LOW2131" s="1"/>
      <c r="LOX2131" s="1"/>
      <c r="LOY2131" s="1"/>
      <c r="LOZ2131" s="1"/>
      <c r="LPA2131" s="1"/>
      <c r="LPB2131" s="1"/>
      <c r="LPC2131" s="1"/>
      <c r="LPD2131" s="1"/>
      <c r="LPE2131" s="1"/>
      <c r="LPF2131" s="1"/>
      <c r="LPG2131" s="1"/>
      <c r="LPH2131" s="1"/>
      <c r="LPI2131" s="1"/>
      <c r="LPJ2131" s="1"/>
      <c r="LPK2131" s="1"/>
      <c r="LPL2131" s="1"/>
      <c r="LPM2131" s="1"/>
      <c r="LPN2131" s="1"/>
      <c r="LPO2131" s="1"/>
      <c r="LPP2131" s="1"/>
      <c r="LPQ2131" s="1"/>
      <c r="LPR2131" s="1"/>
      <c r="LPS2131" s="1"/>
      <c r="LPT2131" s="1"/>
      <c r="LPU2131" s="1"/>
      <c r="LPV2131" s="1"/>
      <c r="LPW2131" s="1"/>
      <c r="LPX2131" s="1"/>
      <c r="LPY2131" s="1"/>
      <c r="LPZ2131" s="1"/>
      <c r="LQA2131" s="1"/>
      <c r="LQB2131" s="1"/>
      <c r="LQC2131" s="1"/>
      <c r="LQD2131" s="1"/>
      <c r="LQE2131" s="1"/>
      <c r="LQF2131" s="1"/>
      <c r="LQG2131" s="1"/>
      <c r="LQH2131" s="1"/>
      <c r="LQI2131" s="1"/>
      <c r="LQJ2131" s="1"/>
      <c r="LQK2131" s="1"/>
      <c r="LQL2131" s="1"/>
      <c r="LQM2131" s="1"/>
      <c r="LQN2131" s="1"/>
      <c r="LQO2131" s="1"/>
      <c r="LQP2131" s="1"/>
      <c r="LQQ2131" s="1"/>
      <c r="LQR2131" s="1"/>
      <c r="LQS2131" s="1"/>
      <c r="LQT2131" s="1"/>
      <c r="LQU2131" s="1"/>
      <c r="LQV2131" s="1"/>
      <c r="LQW2131" s="1"/>
      <c r="LQX2131" s="1"/>
      <c r="LQY2131" s="1"/>
      <c r="LQZ2131" s="1"/>
      <c r="LRA2131" s="1"/>
      <c r="LRB2131" s="1"/>
      <c r="LRC2131" s="1"/>
      <c r="LRD2131" s="1"/>
      <c r="LRE2131" s="1"/>
      <c r="LRF2131" s="1"/>
      <c r="LRG2131" s="1"/>
      <c r="LRH2131" s="1"/>
      <c r="LRI2131" s="1"/>
      <c r="LRJ2131" s="1"/>
      <c r="LRK2131" s="1"/>
      <c r="LRL2131" s="1"/>
      <c r="LRM2131" s="1"/>
      <c r="LRN2131" s="1"/>
      <c r="LRO2131" s="1"/>
      <c r="LRP2131" s="1"/>
      <c r="LRQ2131" s="1"/>
      <c r="LRR2131" s="1"/>
      <c r="LRS2131" s="1"/>
      <c r="LRT2131" s="1"/>
      <c r="LRU2131" s="1"/>
      <c r="LRV2131" s="1"/>
      <c r="LRW2131" s="1"/>
      <c r="LRX2131" s="1"/>
      <c r="LRY2131" s="1"/>
      <c r="LRZ2131" s="1"/>
      <c r="LSA2131" s="1"/>
      <c r="LSB2131" s="1"/>
      <c r="LSC2131" s="1"/>
      <c r="LSD2131" s="1"/>
      <c r="LSE2131" s="1"/>
      <c r="LSF2131" s="1"/>
      <c r="LSG2131" s="1"/>
      <c r="LSH2131" s="1"/>
      <c r="LSI2131" s="1"/>
      <c r="LSJ2131" s="1"/>
      <c r="LSK2131" s="1"/>
      <c r="LSL2131" s="1"/>
      <c r="LSM2131" s="1"/>
      <c r="LSN2131" s="1"/>
      <c r="LSO2131" s="1"/>
      <c r="LSP2131" s="1"/>
      <c r="LSQ2131" s="1"/>
      <c r="LSR2131" s="1"/>
      <c r="LSS2131" s="1"/>
      <c r="LST2131" s="1"/>
      <c r="LSU2131" s="1"/>
      <c r="LSV2131" s="1"/>
      <c r="LSW2131" s="1"/>
      <c r="LSX2131" s="1"/>
      <c r="LSY2131" s="1"/>
      <c r="LSZ2131" s="1"/>
      <c r="LTA2131" s="1"/>
      <c r="LTB2131" s="1"/>
      <c r="LTC2131" s="1"/>
      <c r="LTD2131" s="1"/>
      <c r="LTE2131" s="1"/>
      <c r="LTF2131" s="1"/>
      <c r="LTG2131" s="1"/>
      <c r="LTH2131" s="1"/>
      <c r="LTI2131" s="1"/>
      <c r="LTJ2131" s="1"/>
      <c r="LTK2131" s="1"/>
      <c r="LTL2131" s="1"/>
      <c r="LTM2131" s="1"/>
      <c r="LTN2131" s="1"/>
      <c r="LTO2131" s="1"/>
      <c r="LTP2131" s="1"/>
      <c r="LTQ2131" s="1"/>
      <c r="LTR2131" s="1"/>
      <c r="LTS2131" s="1"/>
      <c r="LTT2131" s="1"/>
      <c r="LTU2131" s="1"/>
      <c r="LTV2131" s="1"/>
      <c r="LTW2131" s="1"/>
      <c r="LTX2131" s="1"/>
      <c r="LTY2131" s="1"/>
      <c r="LTZ2131" s="1"/>
      <c r="LUA2131" s="1"/>
      <c r="LUB2131" s="1"/>
      <c r="LUC2131" s="1"/>
      <c r="LUD2131" s="1"/>
      <c r="LUE2131" s="1"/>
      <c r="LUF2131" s="1"/>
      <c r="LUG2131" s="1"/>
      <c r="LUH2131" s="1"/>
      <c r="LUI2131" s="1"/>
      <c r="LUJ2131" s="1"/>
      <c r="LUK2131" s="1"/>
      <c r="LUL2131" s="1"/>
      <c r="LUM2131" s="1"/>
      <c r="LUN2131" s="1"/>
      <c r="LUO2131" s="1"/>
      <c r="LUP2131" s="1"/>
      <c r="LUQ2131" s="1"/>
      <c r="LUR2131" s="1"/>
      <c r="LUS2131" s="1"/>
      <c r="LUT2131" s="1"/>
      <c r="LUU2131" s="1"/>
      <c r="LUV2131" s="1"/>
      <c r="LUW2131" s="1"/>
      <c r="LUX2131" s="1"/>
      <c r="LUY2131" s="1"/>
      <c r="LUZ2131" s="1"/>
      <c r="LVA2131" s="1"/>
      <c r="LVB2131" s="1"/>
      <c r="LVC2131" s="1"/>
      <c r="LVD2131" s="1"/>
      <c r="LVE2131" s="1"/>
      <c r="LVF2131" s="1"/>
      <c r="LVG2131" s="1"/>
      <c r="LVH2131" s="1"/>
      <c r="LVI2131" s="1"/>
      <c r="LVJ2131" s="1"/>
      <c r="LVK2131" s="1"/>
      <c r="LVL2131" s="1"/>
      <c r="LVM2131" s="1"/>
      <c r="LVN2131" s="1"/>
      <c r="LVO2131" s="1"/>
      <c r="LVP2131" s="1"/>
      <c r="LVQ2131" s="1"/>
      <c r="LVR2131" s="1"/>
      <c r="LVS2131" s="1"/>
      <c r="LVT2131" s="1"/>
      <c r="LVU2131" s="1"/>
      <c r="LVV2131" s="1"/>
      <c r="LVW2131" s="1"/>
      <c r="LVX2131" s="1"/>
      <c r="LVY2131" s="1"/>
      <c r="LVZ2131" s="1"/>
      <c r="LWA2131" s="1"/>
      <c r="LWB2131" s="1"/>
      <c r="LWC2131" s="1"/>
      <c r="LWD2131" s="1"/>
      <c r="LWE2131" s="1"/>
      <c r="LWF2131" s="1"/>
      <c r="LWG2131" s="1"/>
      <c r="LWH2131" s="1"/>
      <c r="LWI2131" s="1"/>
      <c r="LWJ2131" s="1"/>
      <c r="LWK2131" s="1"/>
      <c r="LWL2131" s="1"/>
      <c r="LWM2131" s="1"/>
      <c r="LWN2131" s="1"/>
      <c r="LWO2131" s="1"/>
      <c r="LWP2131" s="1"/>
      <c r="LWQ2131" s="1"/>
      <c r="LWR2131" s="1"/>
      <c r="LWS2131" s="1"/>
      <c r="LWT2131" s="1"/>
      <c r="LWU2131" s="1"/>
      <c r="LWV2131" s="1"/>
      <c r="LWW2131" s="1"/>
      <c r="LWX2131" s="1"/>
      <c r="LWY2131" s="1"/>
      <c r="LWZ2131" s="1"/>
      <c r="LXA2131" s="1"/>
      <c r="LXB2131" s="1"/>
      <c r="LXC2131" s="1"/>
      <c r="LXD2131" s="1"/>
      <c r="LXE2131" s="1"/>
      <c r="LXF2131" s="1"/>
      <c r="LXG2131" s="1"/>
      <c r="LXH2131" s="1"/>
      <c r="LXI2131" s="1"/>
      <c r="LXJ2131" s="1"/>
      <c r="LXK2131" s="1"/>
      <c r="LXL2131" s="1"/>
      <c r="LXM2131" s="1"/>
      <c r="LXN2131" s="1"/>
      <c r="LXO2131" s="1"/>
      <c r="LXP2131" s="1"/>
      <c r="LXQ2131" s="1"/>
      <c r="LXR2131" s="1"/>
      <c r="LXS2131" s="1"/>
      <c r="LXT2131" s="1"/>
      <c r="LXU2131" s="1"/>
      <c r="LXV2131" s="1"/>
      <c r="LXW2131" s="1"/>
      <c r="LXX2131" s="1"/>
      <c r="LXY2131" s="1"/>
      <c r="LXZ2131" s="1"/>
      <c r="LYA2131" s="1"/>
      <c r="LYB2131" s="1"/>
      <c r="LYC2131" s="1"/>
      <c r="LYD2131" s="1"/>
      <c r="LYE2131" s="1"/>
      <c r="LYF2131" s="1"/>
      <c r="LYG2131" s="1"/>
      <c r="LYH2131" s="1"/>
      <c r="LYI2131" s="1"/>
      <c r="LYJ2131" s="1"/>
      <c r="LYK2131" s="1"/>
      <c r="LYL2131" s="1"/>
      <c r="LYM2131" s="1"/>
      <c r="LYN2131" s="1"/>
      <c r="LYO2131" s="1"/>
      <c r="LYP2131" s="1"/>
      <c r="LYQ2131" s="1"/>
      <c r="LYR2131" s="1"/>
      <c r="LYS2131" s="1"/>
      <c r="LYT2131" s="1"/>
      <c r="LYU2131" s="1"/>
      <c r="LYV2131" s="1"/>
      <c r="LYW2131" s="1"/>
      <c r="LYX2131" s="1"/>
      <c r="LYY2131" s="1"/>
      <c r="LYZ2131" s="1"/>
      <c r="LZA2131" s="1"/>
      <c r="LZB2131" s="1"/>
      <c r="LZC2131" s="1"/>
      <c r="LZD2131" s="1"/>
      <c r="LZE2131" s="1"/>
      <c r="LZF2131" s="1"/>
      <c r="LZG2131" s="1"/>
      <c r="LZH2131" s="1"/>
      <c r="LZI2131" s="1"/>
      <c r="LZJ2131" s="1"/>
      <c r="LZK2131" s="1"/>
      <c r="LZL2131" s="1"/>
      <c r="LZM2131" s="1"/>
      <c r="LZN2131" s="1"/>
      <c r="LZO2131" s="1"/>
      <c r="LZP2131" s="1"/>
      <c r="LZQ2131" s="1"/>
      <c r="LZR2131" s="1"/>
      <c r="LZS2131" s="1"/>
      <c r="LZT2131" s="1"/>
      <c r="LZU2131" s="1"/>
      <c r="LZV2131" s="1"/>
      <c r="LZW2131" s="1"/>
      <c r="LZX2131" s="1"/>
      <c r="LZY2131" s="1"/>
      <c r="LZZ2131" s="1"/>
      <c r="MAA2131" s="1"/>
      <c r="MAB2131" s="1"/>
      <c r="MAC2131" s="1"/>
      <c r="MAD2131" s="1"/>
      <c r="MAE2131" s="1"/>
      <c r="MAF2131" s="1"/>
      <c r="MAG2131" s="1"/>
      <c r="MAH2131" s="1"/>
      <c r="MAI2131" s="1"/>
      <c r="MAJ2131" s="1"/>
      <c r="MAK2131" s="1"/>
      <c r="MAL2131" s="1"/>
      <c r="MAM2131" s="1"/>
      <c r="MAN2131" s="1"/>
      <c r="MAO2131" s="1"/>
      <c r="MAP2131" s="1"/>
      <c r="MAQ2131" s="1"/>
      <c r="MAR2131" s="1"/>
      <c r="MAS2131" s="1"/>
      <c r="MAT2131" s="1"/>
      <c r="MAU2131" s="1"/>
      <c r="MAV2131" s="1"/>
      <c r="MAW2131" s="1"/>
      <c r="MAX2131" s="1"/>
      <c r="MAY2131" s="1"/>
      <c r="MAZ2131" s="1"/>
      <c r="MBA2131" s="1"/>
      <c r="MBB2131" s="1"/>
      <c r="MBC2131" s="1"/>
      <c r="MBD2131" s="1"/>
      <c r="MBE2131" s="1"/>
      <c r="MBF2131" s="1"/>
      <c r="MBG2131" s="1"/>
      <c r="MBH2131" s="1"/>
      <c r="MBI2131" s="1"/>
      <c r="MBJ2131" s="1"/>
      <c r="MBK2131" s="1"/>
      <c r="MBL2131" s="1"/>
      <c r="MBM2131" s="1"/>
      <c r="MBN2131" s="1"/>
      <c r="MBO2131" s="1"/>
      <c r="MBP2131" s="1"/>
      <c r="MBQ2131" s="1"/>
      <c r="MBR2131" s="1"/>
      <c r="MBS2131" s="1"/>
      <c r="MBT2131" s="1"/>
      <c r="MBU2131" s="1"/>
      <c r="MBV2131" s="1"/>
      <c r="MBW2131" s="1"/>
      <c r="MBX2131" s="1"/>
      <c r="MBY2131" s="1"/>
      <c r="MBZ2131" s="1"/>
      <c r="MCA2131" s="1"/>
      <c r="MCB2131" s="1"/>
      <c r="MCC2131" s="1"/>
      <c r="MCD2131" s="1"/>
      <c r="MCE2131" s="1"/>
      <c r="MCF2131" s="1"/>
      <c r="MCG2131" s="1"/>
      <c r="MCH2131" s="1"/>
      <c r="MCI2131" s="1"/>
      <c r="MCJ2131" s="1"/>
      <c r="MCK2131" s="1"/>
      <c r="MCL2131" s="1"/>
      <c r="MCM2131" s="1"/>
      <c r="MCN2131" s="1"/>
      <c r="MCO2131" s="1"/>
      <c r="MCP2131" s="1"/>
      <c r="MCQ2131" s="1"/>
      <c r="MCR2131" s="1"/>
      <c r="MCS2131" s="1"/>
      <c r="MCT2131" s="1"/>
      <c r="MCU2131" s="1"/>
      <c r="MCV2131" s="1"/>
      <c r="MCW2131" s="1"/>
      <c r="MCX2131" s="1"/>
      <c r="MCY2131" s="1"/>
      <c r="MCZ2131" s="1"/>
      <c r="MDA2131" s="1"/>
      <c r="MDB2131" s="1"/>
      <c r="MDC2131" s="1"/>
      <c r="MDD2131" s="1"/>
      <c r="MDE2131" s="1"/>
      <c r="MDF2131" s="1"/>
      <c r="MDG2131" s="1"/>
      <c r="MDH2131" s="1"/>
      <c r="MDI2131" s="1"/>
      <c r="MDJ2131" s="1"/>
      <c r="MDK2131" s="1"/>
      <c r="MDL2131" s="1"/>
      <c r="MDM2131" s="1"/>
      <c r="MDN2131" s="1"/>
      <c r="MDO2131" s="1"/>
      <c r="MDP2131" s="1"/>
      <c r="MDQ2131" s="1"/>
      <c r="MDR2131" s="1"/>
      <c r="MDS2131" s="1"/>
      <c r="MDT2131" s="1"/>
      <c r="MDU2131" s="1"/>
      <c r="MDV2131" s="1"/>
      <c r="MDW2131" s="1"/>
      <c r="MDX2131" s="1"/>
      <c r="MDY2131" s="1"/>
      <c r="MDZ2131" s="1"/>
      <c r="MEA2131" s="1"/>
      <c r="MEB2131" s="1"/>
      <c r="MEC2131" s="1"/>
      <c r="MED2131" s="1"/>
      <c r="MEE2131" s="1"/>
      <c r="MEF2131" s="1"/>
      <c r="MEG2131" s="1"/>
      <c r="MEH2131" s="1"/>
      <c r="MEI2131" s="1"/>
      <c r="MEJ2131" s="1"/>
      <c r="MEK2131" s="1"/>
      <c r="MEL2131" s="1"/>
      <c r="MEM2131" s="1"/>
      <c r="MEN2131" s="1"/>
      <c r="MEO2131" s="1"/>
      <c r="MEP2131" s="1"/>
      <c r="MEQ2131" s="1"/>
      <c r="MER2131" s="1"/>
      <c r="MES2131" s="1"/>
      <c r="MET2131" s="1"/>
      <c r="MEU2131" s="1"/>
      <c r="MEV2131" s="1"/>
      <c r="MEW2131" s="1"/>
      <c r="MEX2131" s="1"/>
      <c r="MEY2131" s="1"/>
      <c r="MEZ2131" s="1"/>
      <c r="MFA2131" s="1"/>
      <c r="MFB2131" s="1"/>
      <c r="MFC2131" s="1"/>
      <c r="MFD2131" s="1"/>
      <c r="MFE2131" s="1"/>
      <c r="MFF2131" s="1"/>
      <c r="MFG2131" s="1"/>
      <c r="MFH2131" s="1"/>
      <c r="MFI2131" s="1"/>
      <c r="MFJ2131" s="1"/>
      <c r="MFK2131" s="1"/>
      <c r="MFL2131" s="1"/>
      <c r="MFM2131" s="1"/>
      <c r="MFN2131" s="1"/>
      <c r="MFO2131" s="1"/>
      <c r="MFP2131" s="1"/>
      <c r="MFQ2131" s="1"/>
      <c r="MFR2131" s="1"/>
      <c r="MFS2131" s="1"/>
      <c r="MFT2131" s="1"/>
      <c r="MFU2131" s="1"/>
      <c r="MFV2131" s="1"/>
      <c r="MFW2131" s="1"/>
      <c r="MFX2131" s="1"/>
      <c r="MFY2131" s="1"/>
      <c r="MFZ2131" s="1"/>
      <c r="MGA2131" s="1"/>
      <c r="MGB2131" s="1"/>
      <c r="MGC2131" s="1"/>
      <c r="MGD2131" s="1"/>
      <c r="MGE2131" s="1"/>
      <c r="MGF2131" s="1"/>
      <c r="MGG2131" s="1"/>
      <c r="MGH2131" s="1"/>
      <c r="MGI2131" s="1"/>
      <c r="MGJ2131" s="1"/>
      <c r="MGK2131" s="1"/>
      <c r="MGL2131" s="1"/>
      <c r="MGM2131" s="1"/>
      <c r="MGN2131" s="1"/>
      <c r="MGO2131" s="1"/>
      <c r="MGP2131" s="1"/>
      <c r="MGQ2131" s="1"/>
      <c r="MGR2131" s="1"/>
      <c r="MGS2131" s="1"/>
      <c r="MGT2131" s="1"/>
      <c r="MGU2131" s="1"/>
      <c r="MGV2131" s="1"/>
      <c r="MGW2131" s="1"/>
      <c r="MGX2131" s="1"/>
      <c r="MGY2131" s="1"/>
      <c r="MGZ2131" s="1"/>
      <c r="MHA2131" s="1"/>
      <c r="MHB2131" s="1"/>
      <c r="MHC2131" s="1"/>
      <c r="MHD2131" s="1"/>
      <c r="MHE2131" s="1"/>
      <c r="MHF2131" s="1"/>
      <c r="MHG2131" s="1"/>
      <c r="MHH2131" s="1"/>
      <c r="MHI2131" s="1"/>
      <c r="MHJ2131" s="1"/>
      <c r="MHK2131" s="1"/>
      <c r="MHL2131" s="1"/>
      <c r="MHM2131" s="1"/>
      <c r="MHN2131" s="1"/>
      <c r="MHO2131" s="1"/>
      <c r="MHP2131" s="1"/>
      <c r="MHQ2131" s="1"/>
      <c r="MHR2131" s="1"/>
      <c r="MHS2131" s="1"/>
      <c r="MHT2131" s="1"/>
      <c r="MHU2131" s="1"/>
      <c r="MHV2131" s="1"/>
      <c r="MHW2131" s="1"/>
      <c r="MHX2131" s="1"/>
      <c r="MHY2131" s="1"/>
      <c r="MHZ2131" s="1"/>
      <c r="MIA2131" s="1"/>
      <c r="MIB2131" s="1"/>
      <c r="MIC2131" s="1"/>
      <c r="MID2131" s="1"/>
      <c r="MIE2131" s="1"/>
      <c r="MIF2131" s="1"/>
      <c r="MIG2131" s="1"/>
      <c r="MIH2131" s="1"/>
      <c r="MII2131" s="1"/>
      <c r="MIJ2131" s="1"/>
      <c r="MIK2131" s="1"/>
      <c r="MIL2131" s="1"/>
      <c r="MIM2131" s="1"/>
      <c r="MIN2131" s="1"/>
      <c r="MIO2131" s="1"/>
      <c r="MIP2131" s="1"/>
      <c r="MIQ2131" s="1"/>
      <c r="MIR2131" s="1"/>
      <c r="MIS2131" s="1"/>
      <c r="MIT2131" s="1"/>
      <c r="MIU2131" s="1"/>
      <c r="MIV2131" s="1"/>
      <c r="MIW2131" s="1"/>
      <c r="MIX2131" s="1"/>
      <c r="MIY2131" s="1"/>
      <c r="MIZ2131" s="1"/>
      <c r="MJA2131" s="1"/>
      <c r="MJB2131" s="1"/>
      <c r="MJC2131" s="1"/>
      <c r="MJD2131" s="1"/>
      <c r="MJE2131" s="1"/>
      <c r="MJF2131" s="1"/>
      <c r="MJG2131" s="1"/>
      <c r="MJH2131" s="1"/>
      <c r="MJI2131" s="1"/>
      <c r="MJJ2131" s="1"/>
      <c r="MJK2131" s="1"/>
      <c r="MJL2131" s="1"/>
      <c r="MJM2131" s="1"/>
      <c r="MJN2131" s="1"/>
      <c r="MJO2131" s="1"/>
      <c r="MJP2131" s="1"/>
      <c r="MJQ2131" s="1"/>
      <c r="MJR2131" s="1"/>
      <c r="MJS2131" s="1"/>
      <c r="MJT2131" s="1"/>
      <c r="MJU2131" s="1"/>
      <c r="MJV2131" s="1"/>
      <c r="MJW2131" s="1"/>
      <c r="MJX2131" s="1"/>
      <c r="MJY2131" s="1"/>
      <c r="MJZ2131" s="1"/>
      <c r="MKA2131" s="1"/>
      <c r="MKB2131" s="1"/>
      <c r="MKC2131" s="1"/>
      <c r="MKD2131" s="1"/>
      <c r="MKE2131" s="1"/>
      <c r="MKF2131" s="1"/>
      <c r="MKG2131" s="1"/>
      <c r="MKH2131" s="1"/>
      <c r="MKI2131" s="1"/>
      <c r="MKJ2131" s="1"/>
      <c r="MKK2131" s="1"/>
      <c r="MKL2131" s="1"/>
      <c r="MKM2131" s="1"/>
      <c r="MKN2131" s="1"/>
      <c r="MKO2131" s="1"/>
      <c r="MKP2131" s="1"/>
      <c r="MKQ2131" s="1"/>
      <c r="MKR2131" s="1"/>
      <c r="MKS2131" s="1"/>
      <c r="MKT2131" s="1"/>
      <c r="MKU2131" s="1"/>
      <c r="MKV2131" s="1"/>
      <c r="MKW2131" s="1"/>
      <c r="MKX2131" s="1"/>
      <c r="MKY2131" s="1"/>
      <c r="MKZ2131" s="1"/>
      <c r="MLA2131" s="1"/>
      <c r="MLB2131" s="1"/>
      <c r="MLC2131" s="1"/>
      <c r="MLD2131" s="1"/>
      <c r="MLE2131" s="1"/>
      <c r="MLF2131" s="1"/>
      <c r="MLG2131" s="1"/>
      <c r="MLH2131" s="1"/>
      <c r="MLI2131" s="1"/>
      <c r="MLJ2131" s="1"/>
      <c r="MLK2131" s="1"/>
      <c r="MLL2131" s="1"/>
      <c r="MLM2131" s="1"/>
      <c r="MLN2131" s="1"/>
      <c r="MLO2131" s="1"/>
      <c r="MLP2131" s="1"/>
      <c r="MLQ2131" s="1"/>
      <c r="MLR2131" s="1"/>
      <c r="MLS2131" s="1"/>
      <c r="MLT2131" s="1"/>
      <c r="MLU2131" s="1"/>
      <c r="MLV2131" s="1"/>
      <c r="MLW2131" s="1"/>
      <c r="MLX2131" s="1"/>
      <c r="MLY2131" s="1"/>
      <c r="MLZ2131" s="1"/>
      <c r="MMA2131" s="1"/>
      <c r="MMB2131" s="1"/>
      <c r="MMC2131" s="1"/>
      <c r="MMD2131" s="1"/>
      <c r="MME2131" s="1"/>
      <c r="MMF2131" s="1"/>
      <c r="MMG2131" s="1"/>
      <c r="MMH2131" s="1"/>
      <c r="MMI2131" s="1"/>
      <c r="MMJ2131" s="1"/>
      <c r="MMK2131" s="1"/>
      <c r="MML2131" s="1"/>
      <c r="MMM2131" s="1"/>
      <c r="MMN2131" s="1"/>
      <c r="MMO2131" s="1"/>
      <c r="MMP2131" s="1"/>
      <c r="MMQ2131" s="1"/>
      <c r="MMR2131" s="1"/>
      <c r="MMS2131" s="1"/>
      <c r="MMT2131" s="1"/>
      <c r="MMU2131" s="1"/>
      <c r="MMV2131" s="1"/>
      <c r="MMW2131" s="1"/>
      <c r="MMX2131" s="1"/>
      <c r="MMY2131" s="1"/>
      <c r="MMZ2131" s="1"/>
      <c r="MNA2131" s="1"/>
      <c r="MNB2131" s="1"/>
      <c r="MNC2131" s="1"/>
      <c r="MND2131" s="1"/>
      <c r="MNE2131" s="1"/>
      <c r="MNF2131" s="1"/>
      <c r="MNG2131" s="1"/>
      <c r="MNH2131" s="1"/>
      <c r="MNI2131" s="1"/>
      <c r="MNJ2131" s="1"/>
      <c r="MNK2131" s="1"/>
      <c r="MNL2131" s="1"/>
      <c r="MNM2131" s="1"/>
      <c r="MNN2131" s="1"/>
      <c r="MNO2131" s="1"/>
      <c r="MNP2131" s="1"/>
      <c r="MNQ2131" s="1"/>
      <c r="MNR2131" s="1"/>
      <c r="MNS2131" s="1"/>
      <c r="MNT2131" s="1"/>
      <c r="MNU2131" s="1"/>
      <c r="MNV2131" s="1"/>
      <c r="MNW2131" s="1"/>
      <c r="MNX2131" s="1"/>
      <c r="MNY2131" s="1"/>
      <c r="MNZ2131" s="1"/>
      <c r="MOA2131" s="1"/>
      <c r="MOB2131" s="1"/>
      <c r="MOC2131" s="1"/>
      <c r="MOD2131" s="1"/>
      <c r="MOE2131" s="1"/>
      <c r="MOF2131" s="1"/>
      <c r="MOG2131" s="1"/>
      <c r="MOH2131" s="1"/>
      <c r="MOI2131" s="1"/>
      <c r="MOJ2131" s="1"/>
      <c r="MOK2131" s="1"/>
      <c r="MOL2131" s="1"/>
      <c r="MOM2131" s="1"/>
      <c r="MON2131" s="1"/>
      <c r="MOO2131" s="1"/>
      <c r="MOP2131" s="1"/>
      <c r="MOQ2131" s="1"/>
      <c r="MOR2131" s="1"/>
      <c r="MOS2131" s="1"/>
      <c r="MOT2131" s="1"/>
      <c r="MOU2131" s="1"/>
      <c r="MOV2131" s="1"/>
      <c r="MOW2131" s="1"/>
      <c r="MOX2131" s="1"/>
      <c r="MOY2131" s="1"/>
      <c r="MOZ2131" s="1"/>
      <c r="MPA2131" s="1"/>
      <c r="MPB2131" s="1"/>
      <c r="MPC2131" s="1"/>
      <c r="MPD2131" s="1"/>
      <c r="MPE2131" s="1"/>
      <c r="MPF2131" s="1"/>
      <c r="MPG2131" s="1"/>
      <c r="MPH2131" s="1"/>
      <c r="MPI2131" s="1"/>
      <c r="MPJ2131" s="1"/>
      <c r="MPK2131" s="1"/>
      <c r="MPL2131" s="1"/>
      <c r="MPM2131" s="1"/>
      <c r="MPN2131" s="1"/>
      <c r="MPO2131" s="1"/>
      <c r="MPP2131" s="1"/>
      <c r="MPQ2131" s="1"/>
      <c r="MPR2131" s="1"/>
      <c r="MPS2131" s="1"/>
      <c r="MPT2131" s="1"/>
      <c r="MPU2131" s="1"/>
      <c r="MPV2131" s="1"/>
      <c r="MPW2131" s="1"/>
      <c r="MPX2131" s="1"/>
      <c r="MPY2131" s="1"/>
      <c r="MPZ2131" s="1"/>
      <c r="MQA2131" s="1"/>
      <c r="MQB2131" s="1"/>
      <c r="MQC2131" s="1"/>
      <c r="MQD2131" s="1"/>
      <c r="MQE2131" s="1"/>
      <c r="MQF2131" s="1"/>
      <c r="MQG2131" s="1"/>
      <c r="MQH2131" s="1"/>
      <c r="MQI2131" s="1"/>
      <c r="MQJ2131" s="1"/>
      <c r="MQK2131" s="1"/>
      <c r="MQL2131" s="1"/>
      <c r="MQM2131" s="1"/>
      <c r="MQN2131" s="1"/>
      <c r="MQO2131" s="1"/>
      <c r="MQP2131" s="1"/>
      <c r="MQQ2131" s="1"/>
      <c r="MQR2131" s="1"/>
      <c r="MQS2131" s="1"/>
      <c r="MQT2131" s="1"/>
      <c r="MQU2131" s="1"/>
      <c r="MQV2131" s="1"/>
      <c r="MQW2131" s="1"/>
      <c r="MQX2131" s="1"/>
      <c r="MQY2131" s="1"/>
      <c r="MQZ2131" s="1"/>
      <c r="MRA2131" s="1"/>
      <c r="MRB2131" s="1"/>
      <c r="MRC2131" s="1"/>
      <c r="MRD2131" s="1"/>
      <c r="MRE2131" s="1"/>
      <c r="MRF2131" s="1"/>
      <c r="MRG2131" s="1"/>
      <c r="MRH2131" s="1"/>
      <c r="MRI2131" s="1"/>
      <c r="MRJ2131" s="1"/>
      <c r="MRK2131" s="1"/>
      <c r="MRL2131" s="1"/>
      <c r="MRM2131" s="1"/>
      <c r="MRN2131" s="1"/>
      <c r="MRO2131" s="1"/>
      <c r="MRP2131" s="1"/>
      <c r="MRQ2131" s="1"/>
      <c r="MRR2131" s="1"/>
      <c r="MRS2131" s="1"/>
      <c r="MRT2131" s="1"/>
      <c r="MRU2131" s="1"/>
      <c r="MRV2131" s="1"/>
      <c r="MRW2131" s="1"/>
      <c r="MRX2131" s="1"/>
      <c r="MRY2131" s="1"/>
      <c r="MRZ2131" s="1"/>
      <c r="MSA2131" s="1"/>
      <c r="MSB2131" s="1"/>
      <c r="MSC2131" s="1"/>
      <c r="MSD2131" s="1"/>
      <c r="MSE2131" s="1"/>
      <c r="MSF2131" s="1"/>
      <c r="MSG2131" s="1"/>
      <c r="MSH2131" s="1"/>
      <c r="MSI2131" s="1"/>
      <c r="MSJ2131" s="1"/>
      <c r="MSK2131" s="1"/>
      <c r="MSL2131" s="1"/>
      <c r="MSM2131" s="1"/>
      <c r="MSN2131" s="1"/>
      <c r="MSO2131" s="1"/>
      <c r="MSP2131" s="1"/>
      <c r="MSQ2131" s="1"/>
      <c r="MSR2131" s="1"/>
      <c r="MSS2131" s="1"/>
      <c r="MST2131" s="1"/>
      <c r="MSU2131" s="1"/>
      <c r="MSV2131" s="1"/>
      <c r="MSW2131" s="1"/>
      <c r="MSX2131" s="1"/>
      <c r="MSY2131" s="1"/>
      <c r="MSZ2131" s="1"/>
      <c r="MTA2131" s="1"/>
      <c r="MTB2131" s="1"/>
      <c r="MTC2131" s="1"/>
      <c r="MTD2131" s="1"/>
      <c r="MTE2131" s="1"/>
      <c r="MTF2131" s="1"/>
      <c r="MTG2131" s="1"/>
      <c r="MTH2131" s="1"/>
      <c r="MTI2131" s="1"/>
      <c r="MTJ2131" s="1"/>
      <c r="MTK2131" s="1"/>
      <c r="MTL2131" s="1"/>
      <c r="MTM2131" s="1"/>
      <c r="MTN2131" s="1"/>
      <c r="MTO2131" s="1"/>
      <c r="MTP2131" s="1"/>
      <c r="MTQ2131" s="1"/>
      <c r="MTR2131" s="1"/>
      <c r="MTS2131" s="1"/>
      <c r="MTT2131" s="1"/>
      <c r="MTU2131" s="1"/>
      <c r="MTV2131" s="1"/>
      <c r="MTW2131" s="1"/>
      <c r="MTX2131" s="1"/>
      <c r="MTY2131" s="1"/>
      <c r="MTZ2131" s="1"/>
      <c r="MUA2131" s="1"/>
      <c r="MUB2131" s="1"/>
      <c r="MUC2131" s="1"/>
      <c r="MUD2131" s="1"/>
      <c r="MUE2131" s="1"/>
      <c r="MUF2131" s="1"/>
      <c r="MUG2131" s="1"/>
      <c r="MUH2131" s="1"/>
      <c r="MUI2131" s="1"/>
      <c r="MUJ2131" s="1"/>
      <c r="MUK2131" s="1"/>
      <c r="MUL2131" s="1"/>
      <c r="MUM2131" s="1"/>
      <c r="MUN2131" s="1"/>
      <c r="MUO2131" s="1"/>
      <c r="MUP2131" s="1"/>
      <c r="MUQ2131" s="1"/>
      <c r="MUR2131" s="1"/>
      <c r="MUS2131" s="1"/>
      <c r="MUT2131" s="1"/>
      <c r="MUU2131" s="1"/>
      <c r="MUV2131" s="1"/>
      <c r="MUW2131" s="1"/>
      <c r="MUX2131" s="1"/>
      <c r="MUY2131" s="1"/>
      <c r="MUZ2131" s="1"/>
      <c r="MVA2131" s="1"/>
      <c r="MVB2131" s="1"/>
      <c r="MVC2131" s="1"/>
      <c r="MVD2131" s="1"/>
      <c r="MVE2131" s="1"/>
      <c r="MVF2131" s="1"/>
      <c r="MVG2131" s="1"/>
      <c r="MVH2131" s="1"/>
      <c r="MVI2131" s="1"/>
      <c r="MVJ2131" s="1"/>
      <c r="MVK2131" s="1"/>
      <c r="MVL2131" s="1"/>
      <c r="MVM2131" s="1"/>
      <c r="MVN2131" s="1"/>
      <c r="MVO2131" s="1"/>
      <c r="MVP2131" s="1"/>
      <c r="MVQ2131" s="1"/>
      <c r="MVR2131" s="1"/>
      <c r="MVS2131" s="1"/>
      <c r="MVT2131" s="1"/>
      <c r="MVU2131" s="1"/>
      <c r="MVV2131" s="1"/>
      <c r="MVW2131" s="1"/>
      <c r="MVX2131" s="1"/>
      <c r="MVY2131" s="1"/>
      <c r="MVZ2131" s="1"/>
      <c r="MWA2131" s="1"/>
      <c r="MWB2131" s="1"/>
      <c r="MWC2131" s="1"/>
      <c r="MWD2131" s="1"/>
      <c r="MWE2131" s="1"/>
      <c r="MWF2131" s="1"/>
      <c r="MWG2131" s="1"/>
      <c r="MWH2131" s="1"/>
      <c r="MWI2131" s="1"/>
      <c r="MWJ2131" s="1"/>
      <c r="MWK2131" s="1"/>
      <c r="MWL2131" s="1"/>
      <c r="MWM2131" s="1"/>
      <c r="MWN2131" s="1"/>
      <c r="MWO2131" s="1"/>
      <c r="MWP2131" s="1"/>
      <c r="MWQ2131" s="1"/>
      <c r="MWR2131" s="1"/>
      <c r="MWS2131" s="1"/>
      <c r="MWT2131" s="1"/>
      <c r="MWU2131" s="1"/>
      <c r="MWV2131" s="1"/>
      <c r="MWW2131" s="1"/>
      <c r="MWX2131" s="1"/>
      <c r="MWY2131" s="1"/>
      <c r="MWZ2131" s="1"/>
      <c r="MXA2131" s="1"/>
      <c r="MXB2131" s="1"/>
      <c r="MXC2131" s="1"/>
      <c r="MXD2131" s="1"/>
      <c r="MXE2131" s="1"/>
      <c r="MXF2131" s="1"/>
      <c r="MXG2131" s="1"/>
      <c r="MXH2131" s="1"/>
      <c r="MXI2131" s="1"/>
      <c r="MXJ2131" s="1"/>
      <c r="MXK2131" s="1"/>
      <c r="MXL2131" s="1"/>
      <c r="MXM2131" s="1"/>
      <c r="MXN2131" s="1"/>
      <c r="MXO2131" s="1"/>
      <c r="MXP2131" s="1"/>
      <c r="MXQ2131" s="1"/>
      <c r="MXR2131" s="1"/>
      <c r="MXS2131" s="1"/>
      <c r="MXT2131" s="1"/>
      <c r="MXU2131" s="1"/>
      <c r="MXV2131" s="1"/>
      <c r="MXW2131" s="1"/>
      <c r="MXX2131" s="1"/>
      <c r="MXY2131" s="1"/>
      <c r="MXZ2131" s="1"/>
      <c r="MYA2131" s="1"/>
      <c r="MYB2131" s="1"/>
      <c r="MYC2131" s="1"/>
      <c r="MYD2131" s="1"/>
      <c r="MYE2131" s="1"/>
      <c r="MYF2131" s="1"/>
      <c r="MYG2131" s="1"/>
      <c r="MYH2131" s="1"/>
      <c r="MYI2131" s="1"/>
      <c r="MYJ2131" s="1"/>
      <c r="MYK2131" s="1"/>
      <c r="MYL2131" s="1"/>
      <c r="MYM2131" s="1"/>
      <c r="MYN2131" s="1"/>
      <c r="MYO2131" s="1"/>
      <c r="MYP2131" s="1"/>
      <c r="MYQ2131" s="1"/>
      <c r="MYR2131" s="1"/>
      <c r="MYS2131" s="1"/>
      <c r="MYT2131" s="1"/>
      <c r="MYU2131" s="1"/>
      <c r="MYV2131" s="1"/>
      <c r="MYW2131" s="1"/>
      <c r="MYX2131" s="1"/>
      <c r="MYY2131" s="1"/>
      <c r="MYZ2131" s="1"/>
      <c r="MZA2131" s="1"/>
      <c r="MZB2131" s="1"/>
      <c r="MZC2131" s="1"/>
      <c r="MZD2131" s="1"/>
      <c r="MZE2131" s="1"/>
      <c r="MZF2131" s="1"/>
      <c r="MZG2131" s="1"/>
      <c r="MZH2131" s="1"/>
      <c r="MZI2131" s="1"/>
      <c r="MZJ2131" s="1"/>
      <c r="MZK2131" s="1"/>
      <c r="MZL2131" s="1"/>
      <c r="MZM2131" s="1"/>
      <c r="MZN2131" s="1"/>
      <c r="MZO2131" s="1"/>
      <c r="MZP2131" s="1"/>
      <c r="MZQ2131" s="1"/>
      <c r="MZR2131" s="1"/>
      <c r="MZS2131" s="1"/>
      <c r="MZT2131" s="1"/>
      <c r="MZU2131" s="1"/>
      <c r="MZV2131" s="1"/>
      <c r="MZW2131" s="1"/>
      <c r="MZX2131" s="1"/>
      <c r="MZY2131" s="1"/>
      <c r="MZZ2131" s="1"/>
      <c r="NAA2131" s="1"/>
      <c r="NAB2131" s="1"/>
      <c r="NAC2131" s="1"/>
      <c r="NAD2131" s="1"/>
      <c r="NAE2131" s="1"/>
      <c r="NAF2131" s="1"/>
      <c r="NAG2131" s="1"/>
      <c r="NAH2131" s="1"/>
      <c r="NAI2131" s="1"/>
      <c r="NAJ2131" s="1"/>
      <c r="NAK2131" s="1"/>
      <c r="NAL2131" s="1"/>
      <c r="NAM2131" s="1"/>
      <c r="NAN2131" s="1"/>
      <c r="NAO2131" s="1"/>
      <c r="NAP2131" s="1"/>
      <c r="NAQ2131" s="1"/>
      <c r="NAR2131" s="1"/>
      <c r="NAS2131" s="1"/>
      <c r="NAT2131" s="1"/>
      <c r="NAU2131" s="1"/>
      <c r="NAV2131" s="1"/>
      <c r="NAW2131" s="1"/>
      <c r="NAX2131" s="1"/>
      <c r="NAY2131" s="1"/>
      <c r="NAZ2131" s="1"/>
      <c r="NBA2131" s="1"/>
      <c r="NBB2131" s="1"/>
      <c r="NBC2131" s="1"/>
      <c r="NBD2131" s="1"/>
      <c r="NBE2131" s="1"/>
      <c r="NBF2131" s="1"/>
      <c r="NBG2131" s="1"/>
      <c r="NBH2131" s="1"/>
      <c r="NBI2131" s="1"/>
      <c r="NBJ2131" s="1"/>
      <c r="NBK2131" s="1"/>
      <c r="NBL2131" s="1"/>
      <c r="NBM2131" s="1"/>
      <c r="NBN2131" s="1"/>
      <c r="NBO2131" s="1"/>
      <c r="NBP2131" s="1"/>
      <c r="NBQ2131" s="1"/>
      <c r="NBR2131" s="1"/>
      <c r="NBS2131" s="1"/>
      <c r="NBT2131" s="1"/>
      <c r="NBU2131" s="1"/>
      <c r="NBV2131" s="1"/>
      <c r="NBW2131" s="1"/>
      <c r="NBX2131" s="1"/>
      <c r="NBY2131" s="1"/>
      <c r="NBZ2131" s="1"/>
      <c r="NCA2131" s="1"/>
      <c r="NCB2131" s="1"/>
      <c r="NCC2131" s="1"/>
      <c r="NCD2131" s="1"/>
      <c r="NCE2131" s="1"/>
      <c r="NCF2131" s="1"/>
      <c r="NCG2131" s="1"/>
      <c r="NCH2131" s="1"/>
      <c r="NCI2131" s="1"/>
      <c r="NCJ2131" s="1"/>
      <c r="NCK2131" s="1"/>
      <c r="NCL2131" s="1"/>
      <c r="NCM2131" s="1"/>
      <c r="NCN2131" s="1"/>
      <c r="NCO2131" s="1"/>
      <c r="NCP2131" s="1"/>
      <c r="NCQ2131" s="1"/>
      <c r="NCR2131" s="1"/>
      <c r="NCS2131" s="1"/>
      <c r="NCT2131" s="1"/>
      <c r="NCU2131" s="1"/>
      <c r="NCV2131" s="1"/>
      <c r="NCW2131" s="1"/>
      <c r="NCX2131" s="1"/>
      <c r="NCY2131" s="1"/>
      <c r="NCZ2131" s="1"/>
      <c r="NDA2131" s="1"/>
      <c r="NDB2131" s="1"/>
      <c r="NDC2131" s="1"/>
      <c r="NDD2131" s="1"/>
      <c r="NDE2131" s="1"/>
      <c r="NDF2131" s="1"/>
      <c r="NDG2131" s="1"/>
      <c r="NDH2131" s="1"/>
      <c r="NDI2131" s="1"/>
      <c r="NDJ2131" s="1"/>
      <c r="NDK2131" s="1"/>
      <c r="NDL2131" s="1"/>
      <c r="NDM2131" s="1"/>
      <c r="NDN2131" s="1"/>
      <c r="NDO2131" s="1"/>
      <c r="NDP2131" s="1"/>
      <c r="NDQ2131" s="1"/>
      <c r="NDR2131" s="1"/>
      <c r="NDS2131" s="1"/>
      <c r="NDT2131" s="1"/>
      <c r="NDU2131" s="1"/>
      <c r="NDV2131" s="1"/>
      <c r="NDW2131" s="1"/>
      <c r="NDX2131" s="1"/>
      <c r="NDY2131" s="1"/>
      <c r="NDZ2131" s="1"/>
      <c r="NEA2131" s="1"/>
      <c r="NEB2131" s="1"/>
      <c r="NEC2131" s="1"/>
      <c r="NED2131" s="1"/>
      <c r="NEE2131" s="1"/>
      <c r="NEF2131" s="1"/>
      <c r="NEG2131" s="1"/>
      <c r="NEH2131" s="1"/>
      <c r="NEI2131" s="1"/>
      <c r="NEJ2131" s="1"/>
      <c r="NEK2131" s="1"/>
      <c r="NEL2131" s="1"/>
      <c r="NEM2131" s="1"/>
      <c r="NEN2131" s="1"/>
      <c r="NEO2131" s="1"/>
      <c r="NEP2131" s="1"/>
      <c r="NEQ2131" s="1"/>
      <c r="NER2131" s="1"/>
      <c r="NES2131" s="1"/>
      <c r="NET2131" s="1"/>
      <c r="NEU2131" s="1"/>
      <c r="NEV2131" s="1"/>
      <c r="NEW2131" s="1"/>
      <c r="NEX2131" s="1"/>
      <c r="NEY2131" s="1"/>
      <c r="NEZ2131" s="1"/>
      <c r="NFA2131" s="1"/>
      <c r="NFB2131" s="1"/>
      <c r="NFC2131" s="1"/>
      <c r="NFD2131" s="1"/>
      <c r="NFE2131" s="1"/>
      <c r="NFF2131" s="1"/>
      <c r="NFG2131" s="1"/>
      <c r="NFH2131" s="1"/>
      <c r="NFI2131" s="1"/>
      <c r="NFJ2131" s="1"/>
      <c r="NFK2131" s="1"/>
      <c r="NFL2131" s="1"/>
      <c r="NFM2131" s="1"/>
      <c r="NFN2131" s="1"/>
      <c r="NFO2131" s="1"/>
      <c r="NFP2131" s="1"/>
      <c r="NFQ2131" s="1"/>
      <c r="NFR2131" s="1"/>
      <c r="NFS2131" s="1"/>
      <c r="NFT2131" s="1"/>
      <c r="NFU2131" s="1"/>
      <c r="NFV2131" s="1"/>
      <c r="NFW2131" s="1"/>
      <c r="NFX2131" s="1"/>
      <c r="NFY2131" s="1"/>
      <c r="NFZ2131" s="1"/>
      <c r="NGA2131" s="1"/>
      <c r="NGB2131" s="1"/>
      <c r="NGC2131" s="1"/>
      <c r="NGD2131" s="1"/>
      <c r="NGE2131" s="1"/>
      <c r="NGF2131" s="1"/>
      <c r="NGG2131" s="1"/>
      <c r="NGH2131" s="1"/>
      <c r="NGI2131" s="1"/>
      <c r="NGJ2131" s="1"/>
      <c r="NGK2131" s="1"/>
      <c r="NGL2131" s="1"/>
      <c r="NGM2131" s="1"/>
      <c r="NGN2131" s="1"/>
      <c r="NGO2131" s="1"/>
      <c r="NGP2131" s="1"/>
      <c r="NGQ2131" s="1"/>
      <c r="NGR2131" s="1"/>
      <c r="NGS2131" s="1"/>
      <c r="NGT2131" s="1"/>
      <c r="NGU2131" s="1"/>
      <c r="NGV2131" s="1"/>
      <c r="NGW2131" s="1"/>
      <c r="NGX2131" s="1"/>
      <c r="NGY2131" s="1"/>
      <c r="NGZ2131" s="1"/>
      <c r="NHA2131" s="1"/>
      <c r="NHB2131" s="1"/>
      <c r="NHC2131" s="1"/>
      <c r="NHD2131" s="1"/>
      <c r="NHE2131" s="1"/>
      <c r="NHF2131" s="1"/>
      <c r="NHG2131" s="1"/>
      <c r="NHH2131" s="1"/>
      <c r="NHI2131" s="1"/>
      <c r="NHJ2131" s="1"/>
      <c r="NHK2131" s="1"/>
      <c r="NHL2131" s="1"/>
      <c r="NHM2131" s="1"/>
      <c r="NHN2131" s="1"/>
      <c r="NHO2131" s="1"/>
      <c r="NHP2131" s="1"/>
      <c r="NHQ2131" s="1"/>
      <c r="NHR2131" s="1"/>
      <c r="NHS2131" s="1"/>
      <c r="NHT2131" s="1"/>
      <c r="NHU2131" s="1"/>
      <c r="NHV2131" s="1"/>
      <c r="NHW2131" s="1"/>
      <c r="NHX2131" s="1"/>
      <c r="NHY2131" s="1"/>
      <c r="NHZ2131" s="1"/>
      <c r="NIA2131" s="1"/>
      <c r="NIB2131" s="1"/>
      <c r="NIC2131" s="1"/>
      <c r="NID2131" s="1"/>
      <c r="NIE2131" s="1"/>
      <c r="NIF2131" s="1"/>
      <c r="NIG2131" s="1"/>
      <c r="NIH2131" s="1"/>
      <c r="NII2131" s="1"/>
      <c r="NIJ2131" s="1"/>
      <c r="NIK2131" s="1"/>
      <c r="NIL2131" s="1"/>
      <c r="NIM2131" s="1"/>
      <c r="NIN2131" s="1"/>
      <c r="NIO2131" s="1"/>
      <c r="NIP2131" s="1"/>
      <c r="NIQ2131" s="1"/>
      <c r="NIR2131" s="1"/>
      <c r="NIS2131" s="1"/>
      <c r="NIT2131" s="1"/>
      <c r="NIU2131" s="1"/>
      <c r="NIV2131" s="1"/>
      <c r="NIW2131" s="1"/>
      <c r="NIX2131" s="1"/>
      <c r="NIY2131" s="1"/>
      <c r="NIZ2131" s="1"/>
      <c r="NJA2131" s="1"/>
      <c r="NJB2131" s="1"/>
      <c r="NJC2131" s="1"/>
      <c r="NJD2131" s="1"/>
      <c r="NJE2131" s="1"/>
      <c r="NJF2131" s="1"/>
      <c r="NJG2131" s="1"/>
      <c r="NJH2131" s="1"/>
      <c r="NJI2131" s="1"/>
      <c r="NJJ2131" s="1"/>
      <c r="NJK2131" s="1"/>
      <c r="NJL2131" s="1"/>
      <c r="NJM2131" s="1"/>
      <c r="NJN2131" s="1"/>
      <c r="NJO2131" s="1"/>
      <c r="NJP2131" s="1"/>
      <c r="NJQ2131" s="1"/>
      <c r="NJR2131" s="1"/>
      <c r="NJS2131" s="1"/>
      <c r="NJT2131" s="1"/>
      <c r="NJU2131" s="1"/>
      <c r="NJV2131" s="1"/>
      <c r="NJW2131" s="1"/>
      <c r="NJX2131" s="1"/>
      <c r="NJY2131" s="1"/>
      <c r="NJZ2131" s="1"/>
      <c r="NKA2131" s="1"/>
      <c r="NKB2131" s="1"/>
      <c r="NKC2131" s="1"/>
      <c r="NKD2131" s="1"/>
      <c r="NKE2131" s="1"/>
      <c r="NKF2131" s="1"/>
      <c r="NKG2131" s="1"/>
      <c r="NKH2131" s="1"/>
      <c r="NKI2131" s="1"/>
      <c r="NKJ2131" s="1"/>
      <c r="NKK2131" s="1"/>
      <c r="NKL2131" s="1"/>
      <c r="NKM2131" s="1"/>
      <c r="NKN2131" s="1"/>
      <c r="NKO2131" s="1"/>
      <c r="NKP2131" s="1"/>
      <c r="NKQ2131" s="1"/>
      <c r="NKR2131" s="1"/>
      <c r="NKS2131" s="1"/>
      <c r="NKT2131" s="1"/>
      <c r="NKU2131" s="1"/>
      <c r="NKV2131" s="1"/>
      <c r="NKW2131" s="1"/>
      <c r="NKX2131" s="1"/>
      <c r="NKY2131" s="1"/>
      <c r="NKZ2131" s="1"/>
      <c r="NLA2131" s="1"/>
      <c r="NLB2131" s="1"/>
      <c r="NLC2131" s="1"/>
      <c r="NLD2131" s="1"/>
      <c r="NLE2131" s="1"/>
      <c r="NLF2131" s="1"/>
      <c r="NLG2131" s="1"/>
      <c r="NLH2131" s="1"/>
      <c r="NLI2131" s="1"/>
      <c r="NLJ2131" s="1"/>
      <c r="NLK2131" s="1"/>
      <c r="NLL2131" s="1"/>
      <c r="NLM2131" s="1"/>
      <c r="NLN2131" s="1"/>
      <c r="NLO2131" s="1"/>
      <c r="NLP2131" s="1"/>
      <c r="NLQ2131" s="1"/>
      <c r="NLR2131" s="1"/>
      <c r="NLS2131" s="1"/>
      <c r="NLT2131" s="1"/>
      <c r="NLU2131" s="1"/>
      <c r="NLV2131" s="1"/>
      <c r="NLW2131" s="1"/>
      <c r="NLX2131" s="1"/>
      <c r="NLY2131" s="1"/>
      <c r="NLZ2131" s="1"/>
      <c r="NMA2131" s="1"/>
      <c r="NMB2131" s="1"/>
      <c r="NMC2131" s="1"/>
      <c r="NMD2131" s="1"/>
      <c r="NME2131" s="1"/>
      <c r="NMF2131" s="1"/>
      <c r="NMG2131" s="1"/>
      <c r="NMH2131" s="1"/>
      <c r="NMI2131" s="1"/>
      <c r="NMJ2131" s="1"/>
      <c r="NMK2131" s="1"/>
      <c r="NML2131" s="1"/>
      <c r="NMM2131" s="1"/>
      <c r="NMN2131" s="1"/>
      <c r="NMO2131" s="1"/>
      <c r="NMP2131" s="1"/>
      <c r="NMQ2131" s="1"/>
      <c r="NMR2131" s="1"/>
      <c r="NMS2131" s="1"/>
      <c r="NMT2131" s="1"/>
      <c r="NMU2131" s="1"/>
      <c r="NMV2131" s="1"/>
      <c r="NMW2131" s="1"/>
      <c r="NMX2131" s="1"/>
      <c r="NMY2131" s="1"/>
      <c r="NMZ2131" s="1"/>
      <c r="NNA2131" s="1"/>
      <c r="NNB2131" s="1"/>
      <c r="NNC2131" s="1"/>
      <c r="NND2131" s="1"/>
      <c r="NNE2131" s="1"/>
      <c r="NNF2131" s="1"/>
      <c r="NNG2131" s="1"/>
      <c r="NNH2131" s="1"/>
      <c r="NNI2131" s="1"/>
      <c r="NNJ2131" s="1"/>
      <c r="NNK2131" s="1"/>
      <c r="NNL2131" s="1"/>
      <c r="NNM2131" s="1"/>
      <c r="NNN2131" s="1"/>
      <c r="NNO2131" s="1"/>
      <c r="NNP2131" s="1"/>
      <c r="NNQ2131" s="1"/>
      <c r="NNR2131" s="1"/>
      <c r="NNS2131" s="1"/>
      <c r="NNT2131" s="1"/>
      <c r="NNU2131" s="1"/>
      <c r="NNV2131" s="1"/>
      <c r="NNW2131" s="1"/>
      <c r="NNX2131" s="1"/>
      <c r="NNY2131" s="1"/>
      <c r="NNZ2131" s="1"/>
      <c r="NOA2131" s="1"/>
      <c r="NOB2131" s="1"/>
      <c r="NOC2131" s="1"/>
      <c r="NOD2131" s="1"/>
      <c r="NOE2131" s="1"/>
      <c r="NOF2131" s="1"/>
      <c r="NOG2131" s="1"/>
      <c r="NOH2131" s="1"/>
      <c r="NOI2131" s="1"/>
      <c r="NOJ2131" s="1"/>
      <c r="NOK2131" s="1"/>
      <c r="NOL2131" s="1"/>
      <c r="NOM2131" s="1"/>
      <c r="NON2131" s="1"/>
      <c r="NOO2131" s="1"/>
      <c r="NOP2131" s="1"/>
      <c r="NOQ2131" s="1"/>
      <c r="NOR2131" s="1"/>
      <c r="NOS2131" s="1"/>
      <c r="NOT2131" s="1"/>
      <c r="NOU2131" s="1"/>
      <c r="NOV2131" s="1"/>
      <c r="NOW2131" s="1"/>
      <c r="NOX2131" s="1"/>
      <c r="NOY2131" s="1"/>
      <c r="NOZ2131" s="1"/>
      <c r="NPA2131" s="1"/>
      <c r="NPB2131" s="1"/>
      <c r="NPC2131" s="1"/>
      <c r="NPD2131" s="1"/>
      <c r="NPE2131" s="1"/>
      <c r="NPF2131" s="1"/>
      <c r="NPG2131" s="1"/>
      <c r="NPH2131" s="1"/>
      <c r="NPI2131" s="1"/>
      <c r="NPJ2131" s="1"/>
      <c r="NPK2131" s="1"/>
      <c r="NPL2131" s="1"/>
      <c r="NPM2131" s="1"/>
      <c r="NPN2131" s="1"/>
      <c r="NPO2131" s="1"/>
      <c r="NPP2131" s="1"/>
      <c r="NPQ2131" s="1"/>
      <c r="NPR2131" s="1"/>
      <c r="NPS2131" s="1"/>
      <c r="NPT2131" s="1"/>
      <c r="NPU2131" s="1"/>
      <c r="NPV2131" s="1"/>
      <c r="NPW2131" s="1"/>
      <c r="NPX2131" s="1"/>
      <c r="NPY2131" s="1"/>
      <c r="NPZ2131" s="1"/>
      <c r="NQA2131" s="1"/>
      <c r="NQB2131" s="1"/>
      <c r="NQC2131" s="1"/>
      <c r="NQD2131" s="1"/>
      <c r="NQE2131" s="1"/>
      <c r="NQF2131" s="1"/>
      <c r="NQG2131" s="1"/>
      <c r="NQH2131" s="1"/>
      <c r="NQI2131" s="1"/>
      <c r="NQJ2131" s="1"/>
      <c r="NQK2131" s="1"/>
      <c r="NQL2131" s="1"/>
      <c r="NQM2131" s="1"/>
      <c r="NQN2131" s="1"/>
      <c r="NQO2131" s="1"/>
      <c r="NQP2131" s="1"/>
      <c r="NQQ2131" s="1"/>
      <c r="NQR2131" s="1"/>
      <c r="NQS2131" s="1"/>
      <c r="NQT2131" s="1"/>
      <c r="NQU2131" s="1"/>
      <c r="NQV2131" s="1"/>
      <c r="NQW2131" s="1"/>
      <c r="NQX2131" s="1"/>
      <c r="NQY2131" s="1"/>
      <c r="NQZ2131" s="1"/>
      <c r="NRA2131" s="1"/>
      <c r="NRB2131" s="1"/>
      <c r="NRC2131" s="1"/>
      <c r="NRD2131" s="1"/>
      <c r="NRE2131" s="1"/>
      <c r="NRF2131" s="1"/>
      <c r="NRG2131" s="1"/>
      <c r="NRH2131" s="1"/>
      <c r="NRI2131" s="1"/>
      <c r="NRJ2131" s="1"/>
      <c r="NRK2131" s="1"/>
      <c r="NRL2131" s="1"/>
      <c r="NRM2131" s="1"/>
      <c r="NRN2131" s="1"/>
      <c r="NRO2131" s="1"/>
      <c r="NRP2131" s="1"/>
      <c r="NRQ2131" s="1"/>
      <c r="NRR2131" s="1"/>
      <c r="NRS2131" s="1"/>
      <c r="NRT2131" s="1"/>
      <c r="NRU2131" s="1"/>
      <c r="NRV2131" s="1"/>
      <c r="NRW2131" s="1"/>
      <c r="NRX2131" s="1"/>
      <c r="NRY2131" s="1"/>
      <c r="NRZ2131" s="1"/>
      <c r="NSA2131" s="1"/>
      <c r="NSB2131" s="1"/>
      <c r="NSC2131" s="1"/>
      <c r="NSD2131" s="1"/>
      <c r="NSE2131" s="1"/>
      <c r="NSF2131" s="1"/>
      <c r="NSG2131" s="1"/>
      <c r="NSH2131" s="1"/>
      <c r="NSI2131" s="1"/>
      <c r="NSJ2131" s="1"/>
      <c r="NSK2131" s="1"/>
      <c r="NSL2131" s="1"/>
      <c r="NSM2131" s="1"/>
      <c r="NSN2131" s="1"/>
      <c r="NSO2131" s="1"/>
      <c r="NSP2131" s="1"/>
      <c r="NSQ2131" s="1"/>
      <c r="NSR2131" s="1"/>
      <c r="NSS2131" s="1"/>
      <c r="NST2131" s="1"/>
      <c r="NSU2131" s="1"/>
      <c r="NSV2131" s="1"/>
      <c r="NSW2131" s="1"/>
      <c r="NSX2131" s="1"/>
      <c r="NSY2131" s="1"/>
      <c r="NSZ2131" s="1"/>
      <c r="NTA2131" s="1"/>
      <c r="NTB2131" s="1"/>
      <c r="NTC2131" s="1"/>
      <c r="NTD2131" s="1"/>
      <c r="NTE2131" s="1"/>
      <c r="NTF2131" s="1"/>
      <c r="NTG2131" s="1"/>
      <c r="NTH2131" s="1"/>
      <c r="NTI2131" s="1"/>
      <c r="NTJ2131" s="1"/>
      <c r="NTK2131" s="1"/>
      <c r="NTL2131" s="1"/>
      <c r="NTM2131" s="1"/>
      <c r="NTN2131" s="1"/>
      <c r="NTO2131" s="1"/>
      <c r="NTP2131" s="1"/>
      <c r="NTQ2131" s="1"/>
      <c r="NTR2131" s="1"/>
      <c r="NTS2131" s="1"/>
      <c r="NTT2131" s="1"/>
      <c r="NTU2131" s="1"/>
      <c r="NTV2131" s="1"/>
      <c r="NTW2131" s="1"/>
      <c r="NTX2131" s="1"/>
      <c r="NTY2131" s="1"/>
      <c r="NTZ2131" s="1"/>
      <c r="NUA2131" s="1"/>
      <c r="NUB2131" s="1"/>
      <c r="NUC2131" s="1"/>
      <c r="NUD2131" s="1"/>
      <c r="NUE2131" s="1"/>
      <c r="NUF2131" s="1"/>
      <c r="NUG2131" s="1"/>
      <c r="NUH2131" s="1"/>
      <c r="NUI2131" s="1"/>
      <c r="NUJ2131" s="1"/>
      <c r="NUK2131" s="1"/>
      <c r="NUL2131" s="1"/>
      <c r="NUM2131" s="1"/>
      <c r="NUN2131" s="1"/>
      <c r="NUO2131" s="1"/>
      <c r="NUP2131" s="1"/>
      <c r="NUQ2131" s="1"/>
      <c r="NUR2131" s="1"/>
      <c r="NUS2131" s="1"/>
      <c r="NUT2131" s="1"/>
      <c r="NUU2131" s="1"/>
      <c r="NUV2131" s="1"/>
      <c r="NUW2131" s="1"/>
      <c r="NUX2131" s="1"/>
      <c r="NUY2131" s="1"/>
      <c r="NUZ2131" s="1"/>
      <c r="NVA2131" s="1"/>
      <c r="NVB2131" s="1"/>
      <c r="NVC2131" s="1"/>
      <c r="NVD2131" s="1"/>
      <c r="NVE2131" s="1"/>
      <c r="NVF2131" s="1"/>
      <c r="NVG2131" s="1"/>
      <c r="NVH2131" s="1"/>
      <c r="NVI2131" s="1"/>
      <c r="NVJ2131" s="1"/>
      <c r="NVK2131" s="1"/>
      <c r="NVL2131" s="1"/>
      <c r="NVM2131" s="1"/>
      <c r="NVN2131" s="1"/>
      <c r="NVO2131" s="1"/>
      <c r="NVP2131" s="1"/>
      <c r="NVQ2131" s="1"/>
      <c r="NVR2131" s="1"/>
      <c r="NVS2131" s="1"/>
      <c r="NVT2131" s="1"/>
      <c r="NVU2131" s="1"/>
      <c r="NVV2131" s="1"/>
      <c r="NVW2131" s="1"/>
      <c r="NVX2131" s="1"/>
      <c r="NVY2131" s="1"/>
      <c r="NVZ2131" s="1"/>
      <c r="NWA2131" s="1"/>
      <c r="NWB2131" s="1"/>
      <c r="NWC2131" s="1"/>
      <c r="NWD2131" s="1"/>
      <c r="NWE2131" s="1"/>
      <c r="NWF2131" s="1"/>
      <c r="NWG2131" s="1"/>
      <c r="NWH2131" s="1"/>
      <c r="NWI2131" s="1"/>
      <c r="NWJ2131" s="1"/>
      <c r="NWK2131" s="1"/>
      <c r="NWL2131" s="1"/>
      <c r="NWM2131" s="1"/>
      <c r="NWN2131" s="1"/>
      <c r="NWO2131" s="1"/>
      <c r="NWP2131" s="1"/>
      <c r="NWQ2131" s="1"/>
      <c r="NWR2131" s="1"/>
      <c r="NWS2131" s="1"/>
      <c r="NWT2131" s="1"/>
      <c r="NWU2131" s="1"/>
      <c r="NWV2131" s="1"/>
      <c r="NWW2131" s="1"/>
      <c r="NWX2131" s="1"/>
      <c r="NWY2131" s="1"/>
      <c r="NWZ2131" s="1"/>
      <c r="NXA2131" s="1"/>
      <c r="NXB2131" s="1"/>
      <c r="NXC2131" s="1"/>
      <c r="NXD2131" s="1"/>
      <c r="NXE2131" s="1"/>
      <c r="NXF2131" s="1"/>
      <c r="NXG2131" s="1"/>
      <c r="NXH2131" s="1"/>
      <c r="NXI2131" s="1"/>
      <c r="NXJ2131" s="1"/>
      <c r="NXK2131" s="1"/>
      <c r="NXL2131" s="1"/>
      <c r="NXM2131" s="1"/>
      <c r="NXN2131" s="1"/>
      <c r="NXO2131" s="1"/>
      <c r="NXP2131" s="1"/>
      <c r="NXQ2131" s="1"/>
      <c r="NXR2131" s="1"/>
      <c r="NXS2131" s="1"/>
      <c r="NXT2131" s="1"/>
      <c r="NXU2131" s="1"/>
      <c r="NXV2131" s="1"/>
      <c r="NXW2131" s="1"/>
      <c r="NXX2131" s="1"/>
      <c r="NXY2131" s="1"/>
      <c r="NXZ2131" s="1"/>
      <c r="NYA2131" s="1"/>
      <c r="NYB2131" s="1"/>
      <c r="NYC2131" s="1"/>
      <c r="NYD2131" s="1"/>
      <c r="NYE2131" s="1"/>
      <c r="NYF2131" s="1"/>
      <c r="NYG2131" s="1"/>
      <c r="NYH2131" s="1"/>
      <c r="NYI2131" s="1"/>
      <c r="NYJ2131" s="1"/>
      <c r="NYK2131" s="1"/>
      <c r="NYL2131" s="1"/>
      <c r="NYM2131" s="1"/>
      <c r="NYN2131" s="1"/>
      <c r="NYO2131" s="1"/>
      <c r="NYP2131" s="1"/>
      <c r="NYQ2131" s="1"/>
      <c r="NYR2131" s="1"/>
      <c r="NYS2131" s="1"/>
      <c r="NYT2131" s="1"/>
      <c r="NYU2131" s="1"/>
      <c r="NYV2131" s="1"/>
      <c r="NYW2131" s="1"/>
      <c r="NYX2131" s="1"/>
      <c r="NYY2131" s="1"/>
      <c r="NYZ2131" s="1"/>
      <c r="NZA2131" s="1"/>
      <c r="NZB2131" s="1"/>
      <c r="NZC2131" s="1"/>
      <c r="NZD2131" s="1"/>
      <c r="NZE2131" s="1"/>
      <c r="NZF2131" s="1"/>
      <c r="NZG2131" s="1"/>
      <c r="NZH2131" s="1"/>
      <c r="NZI2131" s="1"/>
      <c r="NZJ2131" s="1"/>
      <c r="NZK2131" s="1"/>
      <c r="NZL2131" s="1"/>
      <c r="NZM2131" s="1"/>
      <c r="NZN2131" s="1"/>
      <c r="NZO2131" s="1"/>
      <c r="NZP2131" s="1"/>
      <c r="NZQ2131" s="1"/>
      <c r="NZR2131" s="1"/>
      <c r="NZS2131" s="1"/>
      <c r="NZT2131" s="1"/>
      <c r="NZU2131" s="1"/>
      <c r="NZV2131" s="1"/>
      <c r="NZW2131" s="1"/>
      <c r="NZX2131" s="1"/>
      <c r="NZY2131" s="1"/>
      <c r="NZZ2131" s="1"/>
      <c r="OAA2131" s="1"/>
      <c r="OAB2131" s="1"/>
      <c r="OAC2131" s="1"/>
      <c r="OAD2131" s="1"/>
      <c r="OAE2131" s="1"/>
      <c r="OAF2131" s="1"/>
      <c r="OAG2131" s="1"/>
      <c r="OAH2131" s="1"/>
      <c r="OAI2131" s="1"/>
      <c r="OAJ2131" s="1"/>
      <c r="OAK2131" s="1"/>
      <c r="OAL2131" s="1"/>
      <c r="OAM2131" s="1"/>
      <c r="OAN2131" s="1"/>
      <c r="OAO2131" s="1"/>
      <c r="OAP2131" s="1"/>
      <c r="OAQ2131" s="1"/>
      <c r="OAR2131" s="1"/>
      <c r="OAS2131" s="1"/>
      <c r="OAT2131" s="1"/>
      <c r="OAU2131" s="1"/>
      <c r="OAV2131" s="1"/>
      <c r="OAW2131" s="1"/>
      <c r="OAX2131" s="1"/>
      <c r="OAY2131" s="1"/>
      <c r="OAZ2131" s="1"/>
      <c r="OBA2131" s="1"/>
      <c r="OBB2131" s="1"/>
      <c r="OBC2131" s="1"/>
      <c r="OBD2131" s="1"/>
      <c r="OBE2131" s="1"/>
      <c r="OBF2131" s="1"/>
      <c r="OBG2131" s="1"/>
      <c r="OBH2131" s="1"/>
      <c r="OBI2131" s="1"/>
      <c r="OBJ2131" s="1"/>
      <c r="OBK2131" s="1"/>
      <c r="OBL2131" s="1"/>
      <c r="OBM2131" s="1"/>
      <c r="OBN2131" s="1"/>
      <c r="OBO2131" s="1"/>
      <c r="OBP2131" s="1"/>
      <c r="OBQ2131" s="1"/>
      <c r="OBR2131" s="1"/>
      <c r="OBS2131" s="1"/>
      <c r="OBT2131" s="1"/>
      <c r="OBU2131" s="1"/>
      <c r="OBV2131" s="1"/>
      <c r="OBW2131" s="1"/>
      <c r="OBX2131" s="1"/>
      <c r="OBY2131" s="1"/>
      <c r="OBZ2131" s="1"/>
      <c r="OCA2131" s="1"/>
      <c r="OCB2131" s="1"/>
      <c r="OCC2131" s="1"/>
      <c r="OCD2131" s="1"/>
      <c r="OCE2131" s="1"/>
      <c r="OCF2131" s="1"/>
      <c r="OCG2131" s="1"/>
      <c r="OCH2131" s="1"/>
      <c r="OCI2131" s="1"/>
      <c r="OCJ2131" s="1"/>
      <c r="OCK2131" s="1"/>
      <c r="OCL2131" s="1"/>
      <c r="OCM2131" s="1"/>
      <c r="OCN2131" s="1"/>
      <c r="OCO2131" s="1"/>
      <c r="OCP2131" s="1"/>
      <c r="OCQ2131" s="1"/>
      <c r="OCR2131" s="1"/>
      <c r="OCS2131" s="1"/>
      <c r="OCT2131" s="1"/>
      <c r="OCU2131" s="1"/>
      <c r="OCV2131" s="1"/>
      <c r="OCW2131" s="1"/>
      <c r="OCX2131" s="1"/>
      <c r="OCY2131" s="1"/>
      <c r="OCZ2131" s="1"/>
      <c r="ODA2131" s="1"/>
      <c r="ODB2131" s="1"/>
      <c r="ODC2131" s="1"/>
      <c r="ODD2131" s="1"/>
      <c r="ODE2131" s="1"/>
      <c r="ODF2131" s="1"/>
      <c r="ODG2131" s="1"/>
      <c r="ODH2131" s="1"/>
      <c r="ODI2131" s="1"/>
      <c r="ODJ2131" s="1"/>
      <c r="ODK2131" s="1"/>
      <c r="ODL2131" s="1"/>
      <c r="ODM2131" s="1"/>
      <c r="ODN2131" s="1"/>
      <c r="ODO2131" s="1"/>
      <c r="ODP2131" s="1"/>
      <c r="ODQ2131" s="1"/>
      <c r="ODR2131" s="1"/>
      <c r="ODS2131" s="1"/>
      <c r="ODT2131" s="1"/>
      <c r="ODU2131" s="1"/>
      <c r="ODV2131" s="1"/>
      <c r="ODW2131" s="1"/>
      <c r="ODX2131" s="1"/>
      <c r="ODY2131" s="1"/>
      <c r="ODZ2131" s="1"/>
      <c r="OEA2131" s="1"/>
      <c r="OEB2131" s="1"/>
      <c r="OEC2131" s="1"/>
      <c r="OED2131" s="1"/>
      <c r="OEE2131" s="1"/>
      <c r="OEF2131" s="1"/>
      <c r="OEG2131" s="1"/>
      <c r="OEH2131" s="1"/>
      <c r="OEI2131" s="1"/>
      <c r="OEJ2131" s="1"/>
      <c r="OEK2131" s="1"/>
      <c r="OEL2131" s="1"/>
      <c r="OEM2131" s="1"/>
      <c r="OEN2131" s="1"/>
      <c r="OEO2131" s="1"/>
      <c r="OEP2131" s="1"/>
      <c r="OEQ2131" s="1"/>
      <c r="OER2131" s="1"/>
      <c r="OES2131" s="1"/>
      <c r="OET2131" s="1"/>
      <c r="OEU2131" s="1"/>
      <c r="OEV2131" s="1"/>
      <c r="OEW2131" s="1"/>
      <c r="OEX2131" s="1"/>
      <c r="OEY2131" s="1"/>
      <c r="OEZ2131" s="1"/>
      <c r="OFA2131" s="1"/>
      <c r="OFB2131" s="1"/>
      <c r="OFC2131" s="1"/>
      <c r="OFD2131" s="1"/>
      <c r="OFE2131" s="1"/>
      <c r="OFF2131" s="1"/>
      <c r="OFG2131" s="1"/>
      <c r="OFH2131" s="1"/>
      <c r="OFI2131" s="1"/>
      <c r="OFJ2131" s="1"/>
      <c r="OFK2131" s="1"/>
      <c r="OFL2131" s="1"/>
      <c r="OFM2131" s="1"/>
      <c r="OFN2131" s="1"/>
      <c r="OFO2131" s="1"/>
      <c r="OFP2131" s="1"/>
      <c r="OFQ2131" s="1"/>
      <c r="OFR2131" s="1"/>
      <c r="OFS2131" s="1"/>
      <c r="OFT2131" s="1"/>
      <c r="OFU2131" s="1"/>
      <c r="OFV2131" s="1"/>
      <c r="OFW2131" s="1"/>
      <c r="OFX2131" s="1"/>
      <c r="OFY2131" s="1"/>
      <c r="OFZ2131" s="1"/>
      <c r="OGA2131" s="1"/>
      <c r="OGB2131" s="1"/>
      <c r="OGC2131" s="1"/>
      <c r="OGD2131" s="1"/>
      <c r="OGE2131" s="1"/>
      <c r="OGF2131" s="1"/>
      <c r="OGG2131" s="1"/>
      <c r="OGH2131" s="1"/>
      <c r="OGI2131" s="1"/>
      <c r="OGJ2131" s="1"/>
      <c r="OGK2131" s="1"/>
      <c r="OGL2131" s="1"/>
      <c r="OGM2131" s="1"/>
      <c r="OGN2131" s="1"/>
      <c r="OGO2131" s="1"/>
      <c r="OGP2131" s="1"/>
      <c r="OGQ2131" s="1"/>
      <c r="OGR2131" s="1"/>
      <c r="OGS2131" s="1"/>
      <c r="OGT2131" s="1"/>
      <c r="OGU2131" s="1"/>
      <c r="OGV2131" s="1"/>
      <c r="OGW2131" s="1"/>
      <c r="OGX2131" s="1"/>
      <c r="OGY2131" s="1"/>
      <c r="OGZ2131" s="1"/>
      <c r="OHA2131" s="1"/>
      <c r="OHB2131" s="1"/>
      <c r="OHC2131" s="1"/>
      <c r="OHD2131" s="1"/>
      <c r="OHE2131" s="1"/>
      <c r="OHF2131" s="1"/>
      <c r="OHG2131" s="1"/>
      <c r="OHH2131" s="1"/>
      <c r="OHI2131" s="1"/>
      <c r="OHJ2131" s="1"/>
      <c r="OHK2131" s="1"/>
      <c r="OHL2131" s="1"/>
      <c r="OHM2131" s="1"/>
      <c r="OHN2131" s="1"/>
      <c r="OHO2131" s="1"/>
      <c r="OHP2131" s="1"/>
      <c r="OHQ2131" s="1"/>
      <c r="OHR2131" s="1"/>
      <c r="OHS2131" s="1"/>
      <c r="OHT2131" s="1"/>
      <c r="OHU2131" s="1"/>
      <c r="OHV2131" s="1"/>
      <c r="OHW2131" s="1"/>
      <c r="OHX2131" s="1"/>
      <c r="OHY2131" s="1"/>
      <c r="OHZ2131" s="1"/>
      <c r="OIA2131" s="1"/>
      <c r="OIB2131" s="1"/>
      <c r="OIC2131" s="1"/>
      <c r="OID2131" s="1"/>
      <c r="OIE2131" s="1"/>
      <c r="OIF2131" s="1"/>
      <c r="OIG2131" s="1"/>
      <c r="OIH2131" s="1"/>
      <c r="OII2131" s="1"/>
      <c r="OIJ2131" s="1"/>
      <c r="OIK2131" s="1"/>
      <c r="OIL2131" s="1"/>
      <c r="OIM2131" s="1"/>
      <c r="OIN2131" s="1"/>
      <c r="OIO2131" s="1"/>
      <c r="OIP2131" s="1"/>
      <c r="OIQ2131" s="1"/>
      <c r="OIR2131" s="1"/>
      <c r="OIS2131" s="1"/>
      <c r="OIT2131" s="1"/>
      <c r="OIU2131" s="1"/>
      <c r="OIV2131" s="1"/>
      <c r="OIW2131" s="1"/>
      <c r="OIX2131" s="1"/>
      <c r="OIY2131" s="1"/>
      <c r="OIZ2131" s="1"/>
      <c r="OJA2131" s="1"/>
      <c r="OJB2131" s="1"/>
      <c r="OJC2131" s="1"/>
      <c r="OJD2131" s="1"/>
      <c r="OJE2131" s="1"/>
      <c r="OJF2131" s="1"/>
      <c r="OJG2131" s="1"/>
      <c r="OJH2131" s="1"/>
      <c r="OJI2131" s="1"/>
      <c r="OJJ2131" s="1"/>
      <c r="OJK2131" s="1"/>
      <c r="OJL2131" s="1"/>
      <c r="OJM2131" s="1"/>
      <c r="OJN2131" s="1"/>
      <c r="OJO2131" s="1"/>
      <c r="OJP2131" s="1"/>
      <c r="OJQ2131" s="1"/>
      <c r="OJR2131" s="1"/>
      <c r="OJS2131" s="1"/>
      <c r="OJT2131" s="1"/>
      <c r="OJU2131" s="1"/>
      <c r="OJV2131" s="1"/>
      <c r="OJW2131" s="1"/>
      <c r="OJX2131" s="1"/>
      <c r="OJY2131" s="1"/>
      <c r="OJZ2131" s="1"/>
      <c r="OKA2131" s="1"/>
      <c r="OKB2131" s="1"/>
      <c r="OKC2131" s="1"/>
      <c r="OKD2131" s="1"/>
      <c r="OKE2131" s="1"/>
      <c r="OKF2131" s="1"/>
      <c r="OKG2131" s="1"/>
      <c r="OKH2131" s="1"/>
      <c r="OKI2131" s="1"/>
      <c r="OKJ2131" s="1"/>
      <c r="OKK2131" s="1"/>
      <c r="OKL2131" s="1"/>
      <c r="OKM2131" s="1"/>
      <c r="OKN2131" s="1"/>
      <c r="OKO2131" s="1"/>
      <c r="OKP2131" s="1"/>
      <c r="OKQ2131" s="1"/>
      <c r="OKR2131" s="1"/>
      <c r="OKS2131" s="1"/>
      <c r="OKT2131" s="1"/>
      <c r="OKU2131" s="1"/>
      <c r="OKV2131" s="1"/>
      <c r="OKW2131" s="1"/>
      <c r="OKX2131" s="1"/>
      <c r="OKY2131" s="1"/>
      <c r="OKZ2131" s="1"/>
      <c r="OLA2131" s="1"/>
      <c r="OLB2131" s="1"/>
      <c r="OLC2131" s="1"/>
      <c r="OLD2131" s="1"/>
      <c r="OLE2131" s="1"/>
      <c r="OLF2131" s="1"/>
      <c r="OLG2131" s="1"/>
      <c r="OLH2131" s="1"/>
      <c r="OLI2131" s="1"/>
      <c r="OLJ2131" s="1"/>
      <c r="OLK2131" s="1"/>
      <c r="OLL2131" s="1"/>
      <c r="OLM2131" s="1"/>
      <c r="OLN2131" s="1"/>
      <c r="OLO2131" s="1"/>
      <c r="OLP2131" s="1"/>
      <c r="OLQ2131" s="1"/>
      <c r="OLR2131" s="1"/>
      <c r="OLS2131" s="1"/>
      <c r="OLT2131" s="1"/>
      <c r="OLU2131" s="1"/>
      <c r="OLV2131" s="1"/>
      <c r="OLW2131" s="1"/>
      <c r="OLX2131" s="1"/>
      <c r="OLY2131" s="1"/>
      <c r="OLZ2131" s="1"/>
      <c r="OMA2131" s="1"/>
      <c r="OMB2131" s="1"/>
      <c r="OMC2131" s="1"/>
      <c r="OMD2131" s="1"/>
      <c r="OME2131" s="1"/>
      <c r="OMF2131" s="1"/>
      <c r="OMG2131" s="1"/>
      <c r="OMH2131" s="1"/>
      <c r="OMI2131" s="1"/>
      <c r="OMJ2131" s="1"/>
      <c r="OMK2131" s="1"/>
      <c r="OML2131" s="1"/>
      <c r="OMM2131" s="1"/>
      <c r="OMN2131" s="1"/>
      <c r="OMO2131" s="1"/>
      <c r="OMP2131" s="1"/>
      <c r="OMQ2131" s="1"/>
      <c r="OMR2131" s="1"/>
      <c r="OMS2131" s="1"/>
      <c r="OMT2131" s="1"/>
      <c r="OMU2131" s="1"/>
      <c r="OMV2131" s="1"/>
      <c r="OMW2131" s="1"/>
      <c r="OMX2131" s="1"/>
      <c r="OMY2131" s="1"/>
      <c r="OMZ2131" s="1"/>
      <c r="ONA2131" s="1"/>
      <c r="ONB2131" s="1"/>
      <c r="ONC2131" s="1"/>
      <c r="OND2131" s="1"/>
      <c r="ONE2131" s="1"/>
      <c r="ONF2131" s="1"/>
      <c r="ONG2131" s="1"/>
      <c r="ONH2131" s="1"/>
      <c r="ONI2131" s="1"/>
      <c r="ONJ2131" s="1"/>
      <c r="ONK2131" s="1"/>
      <c r="ONL2131" s="1"/>
      <c r="ONM2131" s="1"/>
      <c r="ONN2131" s="1"/>
      <c r="ONO2131" s="1"/>
      <c r="ONP2131" s="1"/>
      <c r="ONQ2131" s="1"/>
      <c r="ONR2131" s="1"/>
      <c r="ONS2131" s="1"/>
      <c r="ONT2131" s="1"/>
      <c r="ONU2131" s="1"/>
      <c r="ONV2131" s="1"/>
      <c r="ONW2131" s="1"/>
      <c r="ONX2131" s="1"/>
      <c r="ONY2131" s="1"/>
      <c r="ONZ2131" s="1"/>
      <c r="OOA2131" s="1"/>
      <c r="OOB2131" s="1"/>
      <c r="OOC2131" s="1"/>
      <c r="OOD2131" s="1"/>
      <c r="OOE2131" s="1"/>
      <c r="OOF2131" s="1"/>
      <c r="OOG2131" s="1"/>
      <c r="OOH2131" s="1"/>
      <c r="OOI2131" s="1"/>
      <c r="OOJ2131" s="1"/>
      <c r="OOK2131" s="1"/>
      <c r="OOL2131" s="1"/>
      <c r="OOM2131" s="1"/>
      <c r="OON2131" s="1"/>
      <c r="OOO2131" s="1"/>
      <c r="OOP2131" s="1"/>
      <c r="OOQ2131" s="1"/>
      <c r="OOR2131" s="1"/>
      <c r="OOS2131" s="1"/>
      <c r="OOT2131" s="1"/>
      <c r="OOU2131" s="1"/>
      <c r="OOV2131" s="1"/>
      <c r="OOW2131" s="1"/>
      <c r="OOX2131" s="1"/>
      <c r="OOY2131" s="1"/>
      <c r="OOZ2131" s="1"/>
      <c r="OPA2131" s="1"/>
      <c r="OPB2131" s="1"/>
      <c r="OPC2131" s="1"/>
      <c r="OPD2131" s="1"/>
      <c r="OPE2131" s="1"/>
      <c r="OPF2131" s="1"/>
      <c r="OPG2131" s="1"/>
      <c r="OPH2131" s="1"/>
      <c r="OPI2131" s="1"/>
      <c r="OPJ2131" s="1"/>
      <c r="OPK2131" s="1"/>
      <c r="OPL2131" s="1"/>
      <c r="OPM2131" s="1"/>
      <c r="OPN2131" s="1"/>
      <c r="OPO2131" s="1"/>
      <c r="OPP2131" s="1"/>
      <c r="OPQ2131" s="1"/>
      <c r="OPR2131" s="1"/>
      <c r="OPS2131" s="1"/>
      <c r="OPT2131" s="1"/>
      <c r="OPU2131" s="1"/>
      <c r="OPV2131" s="1"/>
      <c r="OPW2131" s="1"/>
      <c r="OPX2131" s="1"/>
      <c r="OPY2131" s="1"/>
      <c r="OPZ2131" s="1"/>
      <c r="OQA2131" s="1"/>
      <c r="OQB2131" s="1"/>
      <c r="OQC2131" s="1"/>
      <c r="OQD2131" s="1"/>
      <c r="OQE2131" s="1"/>
      <c r="OQF2131" s="1"/>
      <c r="OQG2131" s="1"/>
      <c r="OQH2131" s="1"/>
      <c r="OQI2131" s="1"/>
      <c r="OQJ2131" s="1"/>
      <c r="OQK2131" s="1"/>
      <c r="OQL2131" s="1"/>
      <c r="OQM2131" s="1"/>
      <c r="OQN2131" s="1"/>
      <c r="OQO2131" s="1"/>
      <c r="OQP2131" s="1"/>
      <c r="OQQ2131" s="1"/>
      <c r="OQR2131" s="1"/>
      <c r="OQS2131" s="1"/>
      <c r="OQT2131" s="1"/>
      <c r="OQU2131" s="1"/>
      <c r="OQV2131" s="1"/>
      <c r="OQW2131" s="1"/>
      <c r="OQX2131" s="1"/>
      <c r="OQY2131" s="1"/>
      <c r="OQZ2131" s="1"/>
      <c r="ORA2131" s="1"/>
      <c r="ORB2131" s="1"/>
      <c r="ORC2131" s="1"/>
      <c r="ORD2131" s="1"/>
      <c r="ORE2131" s="1"/>
      <c r="ORF2131" s="1"/>
      <c r="ORG2131" s="1"/>
      <c r="ORH2131" s="1"/>
      <c r="ORI2131" s="1"/>
      <c r="ORJ2131" s="1"/>
      <c r="ORK2131" s="1"/>
      <c r="ORL2131" s="1"/>
      <c r="ORM2131" s="1"/>
      <c r="ORN2131" s="1"/>
      <c r="ORO2131" s="1"/>
      <c r="ORP2131" s="1"/>
      <c r="ORQ2131" s="1"/>
      <c r="ORR2131" s="1"/>
      <c r="ORS2131" s="1"/>
      <c r="ORT2131" s="1"/>
      <c r="ORU2131" s="1"/>
      <c r="ORV2131" s="1"/>
      <c r="ORW2131" s="1"/>
      <c r="ORX2131" s="1"/>
      <c r="ORY2131" s="1"/>
      <c r="ORZ2131" s="1"/>
      <c r="OSA2131" s="1"/>
      <c r="OSB2131" s="1"/>
      <c r="OSC2131" s="1"/>
      <c r="OSD2131" s="1"/>
      <c r="OSE2131" s="1"/>
      <c r="OSF2131" s="1"/>
      <c r="OSG2131" s="1"/>
      <c r="OSH2131" s="1"/>
      <c r="OSI2131" s="1"/>
      <c r="OSJ2131" s="1"/>
      <c r="OSK2131" s="1"/>
      <c r="OSL2131" s="1"/>
      <c r="OSM2131" s="1"/>
      <c r="OSN2131" s="1"/>
      <c r="OSO2131" s="1"/>
      <c r="OSP2131" s="1"/>
      <c r="OSQ2131" s="1"/>
      <c r="OSR2131" s="1"/>
      <c r="OSS2131" s="1"/>
      <c r="OST2131" s="1"/>
      <c r="OSU2131" s="1"/>
      <c r="OSV2131" s="1"/>
      <c r="OSW2131" s="1"/>
      <c r="OSX2131" s="1"/>
      <c r="OSY2131" s="1"/>
      <c r="OSZ2131" s="1"/>
      <c r="OTA2131" s="1"/>
      <c r="OTB2131" s="1"/>
      <c r="OTC2131" s="1"/>
      <c r="OTD2131" s="1"/>
      <c r="OTE2131" s="1"/>
      <c r="OTF2131" s="1"/>
      <c r="OTG2131" s="1"/>
      <c r="OTH2131" s="1"/>
      <c r="OTI2131" s="1"/>
      <c r="OTJ2131" s="1"/>
      <c r="OTK2131" s="1"/>
      <c r="OTL2131" s="1"/>
      <c r="OTM2131" s="1"/>
      <c r="OTN2131" s="1"/>
      <c r="OTO2131" s="1"/>
      <c r="OTP2131" s="1"/>
      <c r="OTQ2131" s="1"/>
      <c r="OTR2131" s="1"/>
      <c r="OTS2131" s="1"/>
      <c r="OTT2131" s="1"/>
      <c r="OTU2131" s="1"/>
      <c r="OTV2131" s="1"/>
      <c r="OTW2131" s="1"/>
      <c r="OTX2131" s="1"/>
      <c r="OTY2131" s="1"/>
      <c r="OTZ2131" s="1"/>
      <c r="OUA2131" s="1"/>
      <c r="OUB2131" s="1"/>
      <c r="OUC2131" s="1"/>
      <c r="OUD2131" s="1"/>
      <c r="OUE2131" s="1"/>
      <c r="OUF2131" s="1"/>
      <c r="OUG2131" s="1"/>
      <c r="OUH2131" s="1"/>
      <c r="OUI2131" s="1"/>
      <c r="OUJ2131" s="1"/>
      <c r="OUK2131" s="1"/>
      <c r="OUL2131" s="1"/>
      <c r="OUM2131" s="1"/>
      <c r="OUN2131" s="1"/>
      <c r="OUO2131" s="1"/>
      <c r="OUP2131" s="1"/>
      <c r="OUQ2131" s="1"/>
      <c r="OUR2131" s="1"/>
      <c r="OUS2131" s="1"/>
      <c r="OUT2131" s="1"/>
      <c r="OUU2131" s="1"/>
      <c r="OUV2131" s="1"/>
      <c r="OUW2131" s="1"/>
      <c r="OUX2131" s="1"/>
      <c r="OUY2131" s="1"/>
      <c r="OUZ2131" s="1"/>
      <c r="OVA2131" s="1"/>
      <c r="OVB2131" s="1"/>
      <c r="OVC2131" s="1"/>
      <c r="OVD2131" s="1"/>
      <c r="OVE2131" s="1"/>
      <c r="OVF2131" s="1"/>
      <c r="OVG2131" s="1"/>
      <c r="OVH2131" s="1"/>
      <c r="OVI2131" s="1"/>
      <c r="OVJ2131" s="1"/>
      <c r="OVK2131" s="1"/>
      <c r="OVL2131" s="1"/>
      <c r="OVM2131" s="1"/>
      <c r="OVN2131" s="1"/>
      <c r="OVO2131" s="1"/>
      <c r="OVP2131" s="1"/>
      <c r="OVQ2131" s="1"/>
      <c r="OVR2131" s="1"/>
      <c r="OVS2131" s="1"/>
      <c r="OVT2131" s="1"/>
      <c r="OVU2131" s="1"/>
      <c r="OVV2131" s="1"/>
      <c r="OVW2131" s="1"/>
      <c r="OVX2131" s="1"/>
      <c r="OVY2131" s="1"/>
      <c r="OVZ2131" s="1"/>
      <c r="OWA2131" s="1"/>
      <c r="OWB2131" s="1"/>
      <c r="OWC2131" s="1"/>
      <c r="OWD2131" s="1"/>
      <c r="OWE2131" s="1"/>
      <c r="OWF2131" s="1"/>
      <c r="OWG2131" s="1"/>
      <c r="OWH2131" s="1"/>
      <c r="OWI2131" s="1"/>
      <c r="OWJ2131" s="1"/>
      <c r="OWK2131" s="1"/>
      <c r="OWL2131" s="1"/>
      <c r="OWM2131" s="1"/>
      <c r="OWN2131" s="1"/>
      <c r="OWO2131" s="1"/>
      <c r="OWP2131" s="1"/>
      <c r="OWQ2131" s="1"/>
      <c r="OWR2131" s="1"/>
      <c r="OWS2131" s="1"/>
      <c r="OWT2131" s="1"/>
      <c r="OWU2131" s="1"/>
      <c r="OWV2131" s="1"/>
      <c r="OWW2131" s="1"/>
      <c r="OWX2131" s="1"/>
      <c r="OWY2131" s="1"/>
      <c r="OWZ2131" s="1"/>
      <c r="OXA2131" s="1"/>
      <c r="OXB2131" s="1"/>
      <c r="OXC2131" s="1"/>
      <c r="OXD2131" s="1"/>
      <c r="OXE2131" s="1"/>
      <c r="OXF2131" s="1"/>
      <c r="OXG2131" s="1"/>
      <c r="OXH2131" s="1"/>
      <c r="OXI2131" s="1"/>
      <c r="OXJ2131" s="1"/>
      <c r="OXK2131" s="1"/>
      <c r="OXL2131" s="1"/>
      <c r="OXM2131" s="1"/>
      <c r="OXN2131" s="1"/>
      <c r="OXO2131" s="1"/>
      <c r="OXP2131" s="1"/>
      <c r="OXQ2131" s="1"/>
      <c r="OXR2131" s="1"/>
      <c r="OXS2131" s="1"/>
      <c r="OXT2131" s="1"/>
      <c r="OXU2131" s="1"/>
      <c r="OXV2131" s="1"/>
      <c r="OXW2131" s="1"/>
      <c r="OXX2131" s="1"/>
      <c r="OXY2131" s="1"/>
      <c r="OXZ2131" s="1"/>
      <c r="OYA2131" s="1"/>
      <c r="OYB2131" s="1"/>
      <c r="OYC2131" s="1"/>
      <c r="OYD2131" s="1"/>
      <c r="OYE2131" s="1"/>
      <c r="OYF2131" s="1"/>
      <c r="OYG2131" s="1"/>
      <c r="OYH2131" s="1"/>
      <c r="OYI2131" s="1"/>
      <c r="OYJ2131" s="1"/>
      <c r="OYK2131" s="1"/>
      <c r="OYL2131" s="1"/>
      <c r="OYM2131" s="1"/>
      <c r="OYN2131" s="1"/>
      <c r="OYO2131" s="1"/>
      <c r="OYP2131" s="1"/>
      <c r="OYQ2131" s="1"/>
      <c r="OYR2131" s="1"/>
      <c r="OYS2131" s="1"/>
      <c r="OYT2131" s="1"/>
      <c r="OYU2131" s="1"/>
      <c r="OYV2131" s="1"/>
      <c r="OYW2131" s="1"/>
      <c r="OYX2131" s="1"/>
      <c r="OYY2131" s="1"/>
      <c r="OYZ2131" s="1"/>
      <c r="OZA2131" s="1"/>
      <c r="OZB2131" s="1"/>
      <c r="OZC2131" s="1"/>
      <c r="OZD2131" s="1"/>
      <c r="OZE2131" s="1"/>
      <c r="OZF2131" s="1"/>
      <c r="OZG2131" s="1"/>
      <c r="OZH2131" s="1"/>
      <c r="OZI2131" s="1"/>
      <c r="OZJ2131" s="1"/>
      <c r="OZK2131" s="1"/>
      <c r="OZL2131" s="1"/>
      <c r="OZM2131" s="1"/>
      <c r="OZN2131" s="1"/>
      <c r="OZO2131" s="1"/>
      <c r="OZP2131" s="1"/>
      <c r="OZQ2131" s="1"/>
      <c r="OZR2131" s="1"/>
      <c r="OZS2131" s="1"/>
      <c r="OZT2131" s="1"/>
      <c r="OZU2131" s="1"/>
      <c r="OZV2131" s="1"/>
      <c r="OZW2131" s="1"/>
      <c r="OZX2131" s="1"/>
      <c r="OZY2131" s="1"/>
      <c r="OZZ2131" s="1"/>
      <c r="PAA2131" s="1"/>
      <c r="PAB2131" s="1"/>
      <c r="PAC2131" s="1"/>
      <c r="PAD2131" s="1"/>
      <c r="PAE2131" s="1"/>
      <c r="PAF2131" s="1"/>
      <c r="PAG2131" s="1"/>
      <c r="PAH2131" s="1"/>
      <c r="PAI2131" s="1"/>
      <c r="PAJ2131" s="1"/>
      <c r="PAK2131" s="1"/>
      <c r="PAL2131" s="1"/>
      <c r="PAM2131" s="1"/>
      <c r="PAN2131" s="1"/>
      <c r="PAO2131" s="1"/>
      <c r="PAP2131" s="1"/>
      <c r="PAQ2131" s="1"/>
      <c r="PAR2131" s="1"/>
      <c r="PAS2131" s="1"/>
      <c r="PAT2131" s="1"/>
      <c r="PAU2131" s="1"/>
      <c r="PAV2131" s="1"/>
      <c r="PAW2131" s="1"/>
      <c r="PAX2131" s="1"/>
      <c r="PAY2131" s="1"/>
      <c r="PAZ2131" s="1"/>
      <c r="PBA2131" s="1"/>
      <c r="PBB2131" s="1"/>
      <c r="PBC2131" s="1"/>
      <c r="PBD2131" s="1"/>
      <c r="PBE2131" s="1"/>
      <c r="PBF2131" s="1"/>
      <c r="PBG2131" s="1"/>
      <c r="PBH2131" s="1"/>
      <c r="PBI2131" s="1"/>
      <c r="PBJ2131" s="1"/>
      <c r="PBK2131" s="1"/>
      <c r="PBL2131" s="1"/>
      <c r="PBM2131" s="1"/>
      <c r="PBN2131" s="1"/>
      <c r="PBO2131" s="1"/>
      <c r="PBP2131" s="1"/>
      <c r="PBQ2131" s="1"/>
      <c r="PBR2131" s="1"/>
      <c r="PBS2131" s="1"/>
      <c r="PBT2131" s="1"/>
      <c r="PBU2131" s="1"/>
      <c r="PBV2131" s="1"/>
      <c r="PBW2131" s="1"/>
      <c r="PBX2131" s="1"/>
      <c r="PBY2131" s="1"/>
      <c r="PBZ2131" s="1"/>
      <c r="PCA2131" s="1"/>
      <c r="PCB2131" s="1"/>
      <c r="PCC2131" s="1"/>
      <c r="PCD2131" s="1"/>
      <c r="PCE2131" s="1"/>
      <c r="PCF2131" s="1"/>
      <c r="PCG2131" s="1"/>
      <c r="PCH2131" s="1"/>
      <c r="PCI2131" s="1"/>
      <c r="PCJ2131" s="1"/>
      <c r="PCK2131" s="1"/>
      <c r="PCL2131" s="1"/>
      <c r="PCM2131" s="1"/>
      <c r="PCN2131" s="1"/>
      <c r="PCO2131" s="1"/>
      <c r="PCP2131" s="1"/>
      <c r="PCQ2131" s="1"/>
      <c r="PCR2131" s="1"/>
      <c r="PCS2131" s="1"/>
      <c r="PCT2131" s="1"/>
      <c r="PCU2131" s="1"/>
      <c r="PCV2131" s="1"/>
      <c r="PCW2131" s="1"/>
      <c r="PCX2131" s="1"/>
      <c r="PCY2131" s="1"/>
      <c r="PCZ2131" s="1"/>
      <c r="PDA2131" s="1"/>
      <c r="PDB2131" s="1"/>
      <c r="PDC2131" s="1"/>
      <c r="PDD2131" s="1"/>
      <c r="PDE2131" s="1"/>
      <c r="PDF2131" s="1"/>
      <c r="PDG2131" s="1"/>
      <c r="PDH2131" s="1"/>
      <c r="PDI2131" s="1"/>
      <c r="PDJ2131" s="1"/>
      <c r="PDK2131" s="1"/>
      <c r="PDL2131" s="1"/>
      <c r="PDM2131" s="1"/>
      <c r="PDN2131" s="1"/>
      <c r="PDO2131" s="1"/>
      <c r="PDP2131" s="1"/>
      <c r="PDQ2131" s="1"/>
      <c r="PDR2131" s="1"/>
      <c r="PDS2131" s="1"/>
      <c r="PDT2131" s="1"/>
      <c r="PDU2131" s="1"/>
      <c r="PDV2131" s="1"/>
      <c r="PDW2131" s="1"/>
      <c r="PDX2131" s="1"/>
      <c r="PDY2131" s="1"/>
      <c r="PDZ2131" s="1"/>
      <c r="PEA2131" s="1"/>
      <c r="PEB2131" s="1"/>
      <c r="PEC2131" s="1"/>
      <c r="PED2131" s="1"/>
      <c r="PEE2131" s="1"/>
      <c r="PEF2131" s="1"/>
      <c r="PEG2131" s="1"/>
      <c r="PEH2131" s="1"/>
      <c r="PEI2131" s="1"/>
      <c r="PEJ2131" s="1"/>
      <c r="PEK2131" s="1"/>
      <c r="PEL2131" s="1"/>
      <c r="PEM2131" s="1"/>
      <c r="PEN2131" s="1"/>
      <c r="PEO2131" s="1"/>
      <c r="PEP2131" s="1"/>
      <c r="PEQ2131" s="1"/>
      <c r="PER2131" s="1"/>
      <c r="PES2131" s="1"/>
      <c r="PET2131" s="1"/>
      <c r="PEU2131" s="1"/>
      <c r="PEV2131" s="1"/>
      <c r="PEW2131" s="1"/>
      <c r="PEX2131" s="1"/>
      <c r="PEY2131" s="1"/>
      <c r="PEZ2131" s="1"/>
      <c r="PFA2131" s="1"/>
      <c r="PFB2131" s="1"/>
      <c r="PFC2131" s="1"/>
      <c r="PFD2131" s="1"/>
      <c r="PFE2131" s="1"/>
      <c r="PFF2131" s="1"/>
      <c r="PFG2131" s="1"/>
      <c r="PFH2131" s="1"/>
      <c r="PFI2131" s="1"/>
      <c r="PFJ2131" s="1"/>
      <c r="PFK2131" s="1"/>
      <c r="PFL2131" s="1"/>
      <c r="PFM2131" s="1"/>
      <c r="PFN2131" s="1"/>
      <c r="PFO2131" s="1"/>
      <c r="PFP2131" s="1"/>
      <c r="PFQ2131" s="1"/>
      <c r="PFR2131" s="1"/>
      <c r="PFS2131" s="1"/>
      <c r="PFT2131" s="1"/>
      <c r="PFU2131" s="1"/>
      <c r="PFV2131" s="1"/>
      <c r="PFW2131" s="1"/>
      <c r="PFX2131" s="1"/>
      <c r="PFY2131" s="1"/>
      <c r="PFZ2131" s="1"/>
      <c r="PGA2131" s="1"/>
      <c r="PGB2131" s="1"/>
      <c r="PGC2131" s="1"/>
      <c r="PGD2131" s="1"/>
      <c r="PGE2131" s="1"/>
      <c r="PGF2131" s="1"/>
      <c r="PGG2131" s="1"/>
      <c r="PGH2131" s="1"/>
      <c r="PGI2131" s="1"/>
      <c r="PGJ2131" s="1"/>
      <c r="PGK2131" s="1"/>
      <c r="PGL2131" s="1"/>
      <c r="PGM2131" s="1"/>
      <c r="PGN2131" s="1"/>
      <c r="PGO2131" s="1"/>
      <c r="PGP2131" s="1"/>
      <c r="PGQ2131" s="1"/>
      <c r="PGR2131" s="1"/>
      <c r="PGS2131" s="1"/>
      <c r="PGT2131" s="1"/>
      <c r="PGU2131" s="1"/>
      <c r="PGV2131" s="1"/>
      <c r="PGW2131" s="1"/>
      <c r="PGX2131" s="1"/>
      <c r="PGY2131" s="1"/>
      <c r="PGZ2131" s="1"/>
      <c r="PHA2131" s="1"/>
      <c r="PHB2131" s="1"/>
      <c r="PHC2131" s="1"/>
      <c r="PHD2131" s="1"/>
      <c r="PHE2131" s="1"/>
      <c r="PHF2131" s="1"/>
      <c r="PHG2131" s="1"/>
      <c r="PHH2131" s="1"/>
      <c r="PHI2131" s="1"/>
      <c r="PHJ2131" s="1"/>
      <c r="PHK2131" s="1"/>
      <c r="PHL2131" s="1"/>
      <c r="PHM2131" s="1"/>
      <c r="PHN2131" s="1"/>
      <c r="PHO2131" s="1"/>
      <c r="PHP2131" s="1"/>
      <c r="PHQ2131" s="1"/>
      <c r="PHR2131" s="1"/>
      <c r="PHS2131" s="1"/>
      <c r="PHT2131" s="1"/>
      <c r="PHU2131" s="1"/>
      <c r="PHV2131" s="1"/>
      <c r="PHW2131" s="1"/>
      <c r="PHX2131" s="1"/>
      <c r="PHY2131" s="1"/>
      <c r="PHZ2131" s="1"/>
      <c r="PIA2131" s="1"/>
      <c r="PIB2131" s="1"/>
      <c r="PIC2131" s="1"/>
      <c r="PID2131" s="1"/>
      <c r="PIE2131" s="1"/>
      <c r="PIF2131" s="1"/>
      <c r="PIG2131" s="1"/>
      <c r="PIH2131" s="1"/>
      <c r="PII2131" s="1"/>
      <c r="PIJ2131" s="1"/>
      <c r="PIK2131" s="1"/>
      <c r="PIL2131" s="1"/>
      <c r="PIM2131" s="1"/>
      <c r="PIN2131" s="1"/>
      <c r="PIO2131" s="1"/>
      <c r="PIP2131" s="1"/>
      <c r="PIQ2131" s="1"/>
      <c r="PIR2131" s="1"/>
      <c r="PIS2131" s="1"/>
      <c r="PIT2131" s="1"/>
      <c r="PIU2131" s="1"/>
      <c r="PIV2131" s="1"/>
      <c r="PIW2131" s="1"/>
      <c r="PIX2131" s="1"/>
      <c r="PIY2131" s="1"/>
      <c r="PIZ2131" s="1"/>
      <c r="PJA2131" s="1"/>
      <c r="PJB2131" s="1"/>
      <c r="PJC2131" s="1"/>
      <c r="PJD2131" s="1"/>
      <c r="PJE2131" s="1"/>
      <c r="PJF2131" s="1"/>
      <c r="PJG2131" s="1"/>
      <c r="PJH2131" s="1"/>
      <c r="PJI2131" s="1"/>
      <c r="PJJ2131" s="1"/>
      <c r="PJK2131" s="1"/>
      <c r="PJL2131" s="1"/>
      <c r="PJM2131" s="1"/>
      <c r="PJN2131" s="1"/>
      <c r="PJO2131" s="1"/>
      <c r="PJP2131" s="1"/>
      <c r="PJQ2131" s="1"/>
      <c r="PJR2131" s="1"/>
      <c r="PJS2131" s="1"/>
      <c r="PJT2131" s="1"/>
      <c r="PJU2131" s="1"/>
      <c r="PJV2131" s="1"/>
      <c r="PJW2131" s="1"/>
      <c r="PJX2131" s="1"/>
      <c r="PJY2131" s="1"/>
      <c r="PJZ2131" s="1"/>
      <c r="PKA2131" s="1"/>
      <c r="PKB2131" s="1"/>
      <c r="PKC2131" s="1"/>
      <c r="PKD2131" s="1"/>
      <c r="PKE2131" s="1"/>
      <c r="PKF2131" s="1"/>
      <c r="PKG2131" s="1"/>
      <c r="PKH2131" s="1"/>
      <c r="PKI2131" s="1"/>
      <c r="PKJ2131" s="1"/>
      <c r="PKK2131" s="1"/>
      <c r="PKL2131" s="1"/>
      <c r="PKM2131" s="1"/>
      <c r="PKN2131" s="1"/>
      <c r="PKO2131" s="1"/>
      <c r="PKP2131" s="1"/>
      <c r="PKQ2131" s="1"/>
      <c r="PKR2131" s="1"/>
      <c r="PKS2131" s="1"/>
      <c r="PKT2131" s="1"/>
      <c r="PKU2131" s="1"/>
      <c r="PKV2131" s="1"/>
      <c r="PKW2131" s="1"/>
      <c r="PKX2131" s="1"/>
      <c r="PKY2131" s="1"/>
      <c r="PKZ2131" s="1"/>
      <c r="PLA2131" s="1"/>
      <c r="PLB2131" s="1"/>
      <c r="PLC2131" s="1"/>
      <c r="PLD2131" s="1"/>
      <c r="PLE2131" s="1"/>
      <c r="PLF2131" s="1"/>
      <c r="PLG2131" s="1"/>
      <c r="PLH2131" s="1"/>
      <c r="PLI2131" s="1"/>
      <c r="PLJ2131" s="1"/>
      <c r="PLK2131" s="1"/>
      <c r="PLL2131" s="1"/>
      <c r="PLM2131" s="1"/>
      <c r="PLN2131" s="1"/>
      <c r="PLO2131" s="1"/>
      <c r="PLP2131" s="1"/>
      <c r="PLQ2131" s="1"/>
      <c r="PLR2131" s="1"/>
      <c r="PLS2131" s="1"/>
      <c r="PLT2131" s="1"/>
      <c r="PLU2131" s="1"/>
      <c r="PLV2131" s="1"/>
      <c r="PLW2131" s="1"/>
      <c r="PLX2131" s="1"/>
      <c r="PLY2131" s="1"/>
      <c r="PLZ2131" s="1"/>
      <c r="PMA2131" s="1"/>
      <c r="PMB2131" s="1"/>
      <c r="PMC2131" s="1"/>
      <c r="PMD2131" s="1"/>
      <c r="PME2131" s="1"/>
      <c r="PMF2131" s="1"/>
      <c r="PMG2131" s="1"/>
      <c r="PMH2131" s="1"/>
      <c r="PMI2131" s="1"/>
      <c r="PMJ2131" s="1"/>
      <c r="PMK2131" s="1"/>
      <c r="PML2131" s="1"/>
      <c r="PMM2131" s="1"/>
      <c r="PMN2131" s="1"/>
      <c r="PMO2131" s="1"/>
      <c r="PMP2131" s="1"/>
      <c r="PMQ2131" s="1"/>
      <c r="PMR2131" s="1"/>
      <c r="PMS2131" s="1"/>
      <c r="PMT2131" s="1"/>
      <c r="PMU2131" s="1"/>
      <c r="PMV2131" s="1"/>
      <c r="PMW2131" s="1"/>
      <c r="PMX2131" s="1"/>
      <c r="PMY2131" s="1"/>
      <c r="PMZ2131" s="1"/>
      <c r="PNA2131" s="1"/>
      <c r="PNB2131" s="1"/>
      <c r="PNC2131" s="1"/>
      <c r="PND2131" s="1"/>
      <c r="PNE2131" s="1"/>
      <c r="PNF2131" s="1"/>
      <c r="PNG2131" s="1"/>
      <c r="PNH2131" s="1"/>
      <c r="PNI2131" s="1"/>
      <c r="PNJ2131" s="1"/>
      <c r="PNK2131" s="1"/>
      <c r="PNL2131" s="1"/>
      <c r="PNM2131" s="1"/>
      <c r="PNN2131" s="1"/>
      <c r="PNO2131" s="1"/>
      <c r="PNP2131" s="1"/>
      <c r="PNQ2131" s="1"/>
      <c r="PNR2131" s="1"/>
      <c r="PNS2131" s="1"/>
      <c r="PNT2131" s="1"/>
      <c r="PNU2131" s="1"/>
      <c r="PNV2131" s="1"/>
      <c r="PNW2131" s="1"/>
      <c r="PNX2131" s="1"/>
      <c r="PNY2131" s="1"/>
      <c r="PNZ2131" s="1"/>
      <c r="POA2131" s="1"/>
      <c r="POB2131" s="1"/>
      <c r="POC2131" s="1"/>
      <c r="POD2131" s="1"/>
      <c r="POE2131" s="1"/>
      <c r="POF2131" s="1"/>
      <c r="POG2131" s="1"/>
      <c r="POH2131" s="1"/>
      <c r="POI2131" s="1"/>
      <c r="POJ2131" s="1"/>
      <c r="POK2131" s="1"/>
      <c r="POL2131" s="1"/>
      <c r="POM2131" s="1"/>
      <c r="PON2131" s="1"/>
      <c r="POO2131" s="1"/>
      <c r="POP2131" s="1"/>
      <c r="POQ2131" s="1"/>
      <c r="POR2131" s="1"/>
      <c r="POS2131" s="1"/>
      <c r="POT2131" s="1"/>
      <c r="POU2131" s="1"/>
      <c r="POV2131" s="1"/>
      <c r="POW2131" s="1"/>
      <c r="POX2131" s="1"/>
      <c r="POY2131" s="1"/>
      <c r="POZ2131" s="1"/>
      <c r="PPA2131" s="1"/>
      <c r="PPB2131" s="1"/>
      <c r="PPC2131" s="1"/>
      <c r="PPD2131" s="1"/>
      <c r="PPE2131" s="1"/>
      <c r="PPF2131" s="1"/>
      <c r="PPG2131" s="1"/>
      <c r="PPH2131" s="1"/>
      <c r="PPI2131" s="1"/>
      <c r="PPJ2131" s="1"/>
      <c r="PPK2131" s="1"/>
      <c r="PPL2131" s="1"/>
      <c r="PPM2131" s="1"/>
      <c r="PPN2131" s="1"/>
      <c r="PPO2131" s="1"/>
      <c r="PPP2131" s="1"/>
      <c r="PPQ2131" s="1"/>
      <c r="PPR2131" s="1"/>
      <c r="PPS2131" s="1"/>
      <c r="PPT2131" s="1"/>
      <c r="PPU2131" s="1"/>
      <c r="PPV2131" s="1"/>
      <c r="PPW2131" s="1"/>
      <c r="PPX2131" s="1"/>
      <c r="PPY2131" s="1"/>
      <c r="PPZ2131" s="1"/>
      <c r="PQA2131" s="1"/>
      <c r="PQB2131" s="1"/>
      <c r="PQC2131" s="1"/>
      <c r="PQD2131" s="1"/>
      <c r="PQE2131" s="1"/>
      <c r="PQF2131" s="1"/>
      <c r="PQG2131" s="1"/>
      <c r="PQH2131" s="1"/>
      <c r="PQI2131" s="1"/>
      <c r="PQJ2131" s="1"/>
      <c r="PQK2131" s="1"/>
      <c r="PQL2131" s="1"/>
      <c r="PQM2131" s="1"/>
      <c r="PQN2131" s="1"/>
      <c r="PQO2131" s="1"/>
      <c r="PQP2131" s="1"/>
      <c r="PQQ2131" s="1"/>
      <c r="PQR2131" s="1"/>
      <c r="PQS2131" s="1"/>
      <c r="PQT2131" s="1"/>
      <c r="PQU2131" s="1"/>
      <c r="PQV2131" s="1"/>
      <c r="PQW2131" s="1"/>
      <c r="PQX2131" s="1"/>
      <c r="PQY2131" s="1"/>
      <c r="PQZ2131" s="1"/>
      <c r="PRA2131" s="1"/>
      <c r="PRB2131" s="1"/>
      <c r="PRC2131" s="1"/>
      <c r="PRD2131" s="1"/>
      <c r="PRE2131" s="1"/>
      <c r="PRF2131" s="1"/>
      <c r="PRG2131" s="1"/>
      <c r="PRH2131" s="1"/>
      <c r="PRI2131" s="1"/>
      <c r="PRJ2131" s="1"/>
      <c r="PRK2131" s="1"/>
      <c r="PRL2131" s="1"/>
      <c r="PRM2131" s="1"/>
      <c r="PRN2131" s="1"/>
      <c r="PRO2131" s="1"/>
      <c r="PRP2131" s="1"/>
      <c r="PRQ2131" s="1"/>
      <c r="PRR2131" s="1"/>
      <c r="PRS2131" s="1"/>
      <c r="PRT2131" s="1"/>
      <c r="PRU2131" s="1"/>
      <c r="PRV2131" s="1"/>
      <c r="PRW2131" s="1"/>
      <c r="PRX2131" s="1"/>
      <c r="PRY2131" s="1"/>
      <c r="PRZ2131" s="1"/>
      <c r="PSA2131" s="1"/>
      <c r="PSB2131" s="1"/>
      <c r="PSC2131" s="1"/>
      <c r="PSD2131" s="1"/>
      <c r="PSE2131" s="1"/>
      <c r="PSF2131" s="1"/>
      <c r="PSG2131" s="1"/>
      <c r="PSH2131" s="1"/>
      <c r="PSI2131" s="1"/>
      <c r="PSJ2131" s="1"/>
      <c r="PSK2131" s="1"/>
      <c r="PSL2131" s="1"/>
      <c r="PSM2131" s="1"/>
      <c r="PSN2131" s="1"/>
      <c r="PSO2131" s="1"/>
      <c r="PSP2131" s="1"/>
      <c r="PSQ2131" s="1"/>
      <c r="PSR2131" s="1"/>
      <c r="PSS2131" s="1"/>
      <c r="PST2131" s="1"/>
      <c r="PSU2131" s="1"/>
      <c r="PSV2131" s="1"/>
      <c r="PSW2131" s="1"/>
      <c r="PSX2131" s="1"/>
      <c r="PSY2131" s="1"/>
      <c r="PSZ2131" s="1"/>
      <c r="PTA2131" s="1"/>
      <c r="PTB2131" s="1"/>
      <c r="PTC2131" s="1"/>
      <c r="PTD2131" s="1"/>
      <c r="PTE2131" s="1"/>
      <c r="PTF2131" s="1"/>
      <c r="PTG2131" s="1"/>
      <c r="PTH2131" s="1"/>
      <c r="PTI2131" s="1"/>
      <c r="PTJ2131" s="1"/>
      <c r="PTK2131" s="1"/>
      <c r="PTL2131" s="1"/>
      <c r="PTM2131" s="1"/>
      <c r="PTN2131" s="1"/>
      <c r="PTO2131" s="1"/>
      <c r="PTP2131" s="1"/>
      <c r="PTQ2131" s="1"/>
      <c r="PTR2131" s="1"/>
      <c r="PTS2131" s="1"/>
      <c r="PTT2131" s="1"/>
      <c r="PTU2131" s="1"/>
      <c r="PTV2131" s="1"/>
      <c r="PTW2131" s="1"/>
      <c r="PTX2131" s="1"/>
      <c r="PTY2131" s="1"/>
      <c r="PTZ2131" s="1"/>
      <c r="PUA2131" s="1"/>
      <c r="PUB2131" s="1"/>
      <c r="PUC2131" s="1"/>
      <c r="PUD2131" s="1"/>
      <c r="PUE2131" s="1"/>
      <c r="PUF2131" s="1"/>
      <c r="PUG2131" s="1"/>
      <c r="PUH2131" s="1"/>
      <c r="PUI2131" s="1"/>
      <c r="PUJ2131" s="1"/>
      <c r="PUK2131" s="1"/>
      <c r="PUL2131" s="1"/>
      <c r="PUM2131" s="1"/>
      <c r="PUN2131" s="1"/>
      <c r="PUO2131" s="1"/>
      <c r="PUP2131" s="1"/>
      <c r="PUQ2131" s="1"/>
      <c r="PUR2131" s="1"/>
      <c r="PUS2131" s="1"/>
      <c r="PUT2131" s="1"/>
      <c r="PUU2131" s="1"/>
      <c r="PUV2131" s="1"/>
      <c r="PUW2131" s="1"/>
      <c r="PUX2131" s="1"/>
      <c r="PUY2131" s="1"/>
      <c r="PUZ2131" s="1"/>
      <c r="PVA2131" s="1"/>
      <c r="PVB2131" s="1"/>
      <c r="PVC2131" s="1"/>
      <c r="PVD2131" s="1"/>
      <c r="PVE2131" s="1"/>
      <c r="PVF2131" s="1"/>
      <c r="PVG2131" s="1"/>
      <c r="PVH2131" s="1"/>
      <c r="PVI2131" s="1"/>
      <c r="PVJ2131" s="1"/>
      <c r="PVK2131" s="1"/>
      <c r="PVL2131" s="1"/>
      <c r="PVM2131" s="1"/>
      <c r="PVN2131" s="1"/>
      <c r="PVO2131" s="1"/>
      <c r="PVP2131" s="1"/>
      <c r="PVQ2131" s="1"/>
      <c r="PVR2131" s="1"/>
      <c r="PVS2131" s="1"/>
      <c r="PVT2131" s="1"/>
      <c r="PVU2131" s="1"/>
      <c r="PVV2131" s="1"/>
      <c r="PVW2131" s="1"/>
      <c r="PVX2131" s="1"/>
      <c r="PVY2131" s="1"/>
      <c r="PVZ2131" s="1"/>
      <c r="PWA2131" s="1"/>
      <c r="PWB2131" s="1"/>
      <c r="PWC2131" s="1"/>
      <c r="PWD2131" s="1"/>
      <c r="PWE2131" s="1"/>
      <c r="PWF2131" s="1"/>
      <c r="PWG2131" s="1"/>
      <c r="PWH2131" s="1"/>
      <c r="PWI2131" s="1"/>
      <c r="PWJ2131" s="1"/>
      <c r="PWK2131" s="1"/>
      <c r="PWL2131" s="1"/>
      <c r="PWM2131" s="1"/>
      <c r="PWN2131" s="1"/>
      <c r="PWO2131" s="1"/>
      <c r="PWP2131" s="1"/>
      <c r="PWQ2131" s="1"/>
      <c r="PWR2131" s="1"/>
      <c r="PWS2131" s="1"/>
      <c r="PWT2131" s="1"/>
      <c r="PWU2131" s="1"/>
      <c r="PWV2131" s="1"/>
      <c r="PWW2131" s="1"/>
      <c r="PWX2131" s="1"/>
      <c r="PWY2131" s="1"/>
      <c r="PWZ2131" s="1"/>
      <c r="PXA2131" s="1"/>
      <c r="PXB2131" s="1"/>
      <c r="PXC2131" s="1"/>
      <c r="PXD2131" s="1"/>
      <c r="PXE2131" s="1"/>
      <c r="PXF2131" s="1"/>
      <c r="PXG2131" s="1"/>
      <c r="PXH2131" s="1"/>
      <c r="PXI2131" s="1"/>
      <c r="PXJ2131" s="1"/>
      <c r="PXK2131" s="1"/>
      <c r="PXL2131" s="1"/>
      <c r="PXM2131" s="1"/>
      <c r="PXN2131" s="1"/>
      <c r="PXO2131" s="1"/>
      <c r="PXP2131" s="1"/>
      <c r="PXQ2131" s="1"/>
      <c r="PXR2131" s="1"/>
      <c r="PXS2131" s="1"/>
      <c r="PXT2131" s="1"/>
      <c r="PXU2131" s="1"/>
      <c r="PXV2131" s="1"/>
      <c r="PXW2131" s="1"/>
      <c r="PXX2131" s="1"/>
      <c r="PXY2131" s="1"/>
      <c r="PXZ2131" s="1"/>
      <c r="PYA2131" s="1"/>
      <c r="PYB2131" s="1"/>
      <c r="PYC2131" s="1"/>
      <c r="PYD2131" s="1"/>
      <c r="PYE2131" s="1"/>
      <c r="PYF2131" s="1"/>
      <c r="PYG2131" s="1"/>
      <c r="PYH2131" s="1"/>
      <c r="PYI2131" s="1"/>
      <c r="PYJ2131" s="1"/>
      <c r="PYK2131" s="1"/>
      <c r="PYL2131" s="1"/>
      <c r="PYM2131" s="1"/>
      <c r="PYN2131" s="1"/>
      <c r="PYO2131" s="1"/>
      <c r="PYP2131" s="1"/>
      <c r="PYQ2131" s="1"/>
      <c r="PYR2131" s="1"/>
      <c r="PYS2131" s="1"/>
      <c r="PYT2131" s="1"/>
      <c r="PYU2131" s="1"/>
      <c r="PYV2131" s="1"/>
      <c r="PYW2131" s="1"/>
      <c r="PYX2131" s="1"/>
      <c r="PYY2131" s="1"/>
      <c r="PYZ2131" s="1"/>
      <c r="PZA2131" s="1"/>
      <c r="PZB2131" s="1"/>
      <c r="PZC2131" s="1"/>
      <c r="PZD2131" s="1"/>
      <c r="PZE2131" s="1"/>
      <c r="PZF2131" s="1"/>
      <c r="PZG2131" s="1"/>
      <c r="PZH2131" s="1"/>
      <c r="PZI2131" s="1"/>
      <c r="PZJ2131" s="1"/>
      <c r="PZK2131" s="1"/>
      <c r="PZL2131" s="1"/>
      <c r="PZM2131" s="1"/>
      <c r="PZN2131" s="1"/>
      <c r="PZO2131" s="1"/>
      <c r="PZP2131" s="1"/>
      <c r="PZQ2131" s="1"/>
      <c r="PZR2131" s="1"/>
      <c r="PZS2131" s="1"/>
      <c r="PZT2131" s="1"/>
      <c r="PZU2131" s="1"/>
      <c r="PZV2131" s="1"/>
      <c r="PZW2131" s="1"/>
      <c r="PZX2131" s="1"/>
      <c r="PZY2131" s="1"/>
      <c r="PZZ2131" s="1"/>
      <c r="QAA2131" s="1"/>
      <c r="QAB2131" s="1"/>
      <c r="QAC2131" s="1"/>
      <c r="QAD2131" s="1"/>
      <c r="QAE2131" s="1"/>
      <c r="QAF2131" s="1"/>
      <c r="QAG2131" s="1"/>
      <c r="QAH2131" s="1"/>
      <c r="QAI2131" s="1"/>
      <c r="QAJ2131" s="1"/>
      <c r="QAK2131" s="1"/>
      <c r="QAL2131" s="1"/>
      <c r="QAM2131" s="1"/>
      <c r="QAN2131" s="1"/>
      <c r="QAO2131" s="1"/>
      <c r="QAP2131" s="1"/>
      <c r="QAQ2131" s="1"/>
      <c r="QAR2131" s="1"/>
      <c r="QAS2131" s="1"/>
      <c r="QAT2131" s="1"/>
      <c r="QAU2131" s="1"/>
      <c r="QAV2131" s="1"/>
      <c r="QAW2131" s="1"/>
      <c r="QAX2131" s="1"/>
      <c r="QAY2131" s="1"/>
      <c r="QAZ2131" s="1"/>
      <c r="QBA2131" s="1"/>
      <c r="QBB2131" s="1"/>
      <c r="QBC2131" s="1"/>
      <c r="QBD2131" s="1"/>
      <c r="QBE2131" s="1"/>
      <c r="QBF2131" s="1"/>
      <c r="QBG2131" s="1"/>
      <c r="QBH2131" s="1"/>
      <c r="QBI2131" s="1"/>
      <c r="QBJ2131" s="1"/>
      <c r="QBK2131" s="1"/>
      <c r="QBL2131" s="1"/>
      <c r="QBM2131" s="1"/>
      <c r="QBN2131" s="1"/>
      <c r="QBO2131" s="1"/>
      <c r="QBP2131" s="1"/>
      <c r="QBQ2131" s="1"/>
      <c r="QBR2131" s="1"/>
      <c r="QBS2131" s="1"/>
      <c r="QBT2131" s="1"/>
      <c r="QBU2131" s="1"/>
      <c r="QBV2131" s="1"/>
      <c r="QBW2131" s="1"/>
      <c r="QBX2131" s="1"/>
      <c r="QBY2131" s="1"/>
      <c r="QBZ2131" s="1"/>
      <c r="QCA2131" s="1"/>
      <c r="QCB2131" s="1"/>
      <c r="QCC2131" s="1"/>
      <c r="QCD2131" s="1"/>
      <c r="QCE2131" s="1"/>
      <c r="QCF2131" s="1"/>
      <c r="QCG2131" s="1"/>
      <c r="QCH2131" s="1"/>
      <c r="QCI2131" s="1"/>
      <c r="QCJ2131" s="1"/>
      <c r="QCK2131" s="1"/>
      <c r="QCL2131" s="1"/>
      <c r="QCM2131" s="1"/>
      <c r="QCN2131" s="1"/>
      <c r="QCO2131" s="1"/>
      <c r="QCP2131" s="1"/>
      <c r="QCQ2131" s="1"/>
      <c r="QCR2131" s="1"/>
      <c r="QCS2131" s="1"/>
      <c r="QCT2131" s="1"/>
      <c r="QCU2131" s="1"/>
      <c r="QCV2131" s="1"/>
      <c r="QCW2131" s="1"/>
      <c r="QCX2131" s="1"/>
      <c r="QCY2131" s="1"/>
      <c r="QCZ2131" s="1"/>
      <c r="QDA2131" s="1"/>
      <c r="QDB2131" s="1"/>
      <c r="QDC2131" s="1"/>
      <c r="QDD2131" s="1"/>
      <c r="QDE2131" s="1"/>
      <c r="QDF2131" s="1"/>
      <c r="QDG2131" s="1"/>
      <c r="QDH2131" s="1"/>
      <c r="QDI2131" s="1"/>
      <c r="QDJ2131" s="1"/>
      <c r="QDK2131" s="1"/>
      <c r="QDL2131" s="1"/>
      <c r="QDM2131" s="1"/>
      <c r="QDN2131" s="1"/>
      <c r="QDO2131" s="1"/>
      <c r="QDP2131" s="1"/>
      <c r="QDQ2131" s="1"/>
      <c r="QDR2131" s="1"/>
      <c r="QDS2131" s="1"/>
      <c r="QDT2131" s="1"/>
      <c r="QDU2131" s="1"/>
      <c r="QDV2131" s="1"/>
      <c r="QDW2131" s="1"/>
      <c r="QDX2131" s="1"/>
      <c r="QDY2131" s="1"/>
      <c r="QDZ2131" s="1"/>
      <c r="QEA2131" s="1"/>
      <c r="QEB2131" s="1"/>
      <c r="QEC2131" s="1"/>
      <c r="QED2131" s="1"/>
      <c r="QEE2131" s="1"/>
      <c r="QEF2131" s="1"/>
      <c r="QEG2131" s="1"/>
      <c r="QEH2131" s="1"/>
      <c r="QEI2131" s="1"/>
      <c r="QEJ2131" s="1"/>
      <c r="QEK2131" s="1"/>
      <c r="QEL2131" s="1"/>
      <c r="QEM2131" s="1"/>
      <c r="QEN2131" s="1"/>
      <c r="QEO2131" s="1"/>
      <c r="QEP2131" s="1"/>
      <c r="QEQ2131" s="1"/>
      <c r="QER2131" s="1"/>
      <c r="QES2131" s="1"/>
      <c r="QET2131" s="1"/>
      <c r="QEU2131" s="1"/>
      <c r="QEV2131" s="1"/>
      <c r="QEW2131" s="1"/>
      <c r="QEX2131" s="1"/>
      <c r="QEY2131" s="1"/>
      <c r="QEZ2131" s="1"/>
      <c r="QFA2131" s="1"/>
      <c r="QFB2131" s="1"/>
      <c r="QFC2131" s="1"/>
      <c r="QFD2131" s="1"/>
      <c r="QFE2131" s="1"/>
      <c r="QFF2131" s="1"/>
      <c r="QFG2131" s="1"/>
      <c r="QFH2131" s="1"/>
      <c r="QFI2131" s="1"/>
      <c r="QFJ2131" s="1"/>
      <c r="QFK2131" s="1"/>
      <c r="QFL2131" s="1"/>
      <c r="QFM2131" s="1"/>
      <c r="QFN2131" s="1"/>
      <c r="QFO2131" s="1"/>
      <c r="QFP2131" s="1"/>
      <c r="QFQ2131" s="1"/>
      <c r="QFR2131" s="1"/>
      <c r="QFS2131" s="1"/>
      <c r="QFT2131" s="1"/>
      <c r="QFU2131" s="1"/>
      <c r="QFV2131" s="1"/>
      <c r="QFW2131" s="1"/>
      <c r="QFX2131" s="1"/>
      <c r="QFY2131" s="1"/>
      <c r="QFZ2131" s="1"/>
      <c r="QGA2131" s="1"/>
      <c r="QGB2131" s="1"/>
      <c r="QGC2131" s="1"/>
      <c r="QGD2131" s="1"/>
      <c r="QGE2131" s="1"/>
      <c r="QGF2131" s="1"/>
      <c r="QGG2131" s="1"/>
      <c r="QGH2131" s="1"/>
      <c r="QGI2131" s="1"/>
      <c r="QGJ2131" s="1"/>
      <c r="QGK2131" s="1"/>
      <c r="QGL2131" s="1"/>
      <c r="QGM2131" s="1"/>
      <c r="QGN2131" s="1"/>
      <c r="QGO2131" s="1"/>
      <c r="QGP2131" s="1"/>
      <c r="QGQ2131" s="1"/>
      <c r="QGR2131" s="1"/>
      <c r="QGS2131" s="1"/>
      <c r="QGT2131" s="1"/>
      <c r="QGU2131" s="1"/>
      <c r="QGV2131" s="1"/>
      <c r="QGW2131" s="1"/>
      <c r="QGX2131" s="1"/>
      <c r="QGY2131" s="1"/>
      <c r="QGZ2131" s="1"/>
      <c r="QHA2131" s="1"/>
      <c r="QHB2131" s="1"/>
      <c r="QHC2131" s="1"/>
      <c r="QHD2131" s="1"/>
      <c r="QHE2131" s="1"/>
      <c r="QHF2131" s="1"/>
      <c r="QHG2131" s="1"/>
      <c r="QHH2131" s="1"/>
      <c r="QHI2131" s="1"/>
      <c r="QHJ2131" s="1"/>
      <c r="QHK2131" s="1"/>
      <c r="QHL2131" s="1"/>
      <c r="QHM2131" s="1"/>
      <c r="QHN2131" s="1"/>
      <c r="QHO2131" s="1"/>
      <c r="QHP2131" s="1"/>
      <c r="QHQ2131" s="1"/>
      <c r="QHR2131" s="1"/>
      <c r="QHS2131" s="1"/>
      <c r="QHT2131" s="1"/>
      <c r="QHU2131" s="1"/>
      <c r="QHV2131" s="1"/>
      <c r="QHW2131" s="1"/>
      <c r="QHX2131" s="1"/>
      <c r="QHY2131" s="1"/>
      <c r="QHZ2131" s="1"/>
      <c r="QIA2131" s="1"/>
      <c r="QIB2131" s="1"/>
      <c r="QIC2131" s="1"/>
      <c r="QID2131" s="1"/>
      <c r="QIE2131" s="1"/>
      <c r="QIF2131" s="1"/>
      <c r="QIG2131" s="1"/>
      <c r="QIH2131" s="1"/>
      <c r="QII2131" s="1"/>
      <c r="QIJ2131" s="1"/>
      <c r="QIK2131" s="1"/>
      <c r="QIL2131" s="1"/>
      <c r="QIM2131" s="1"/>
      <c r="QIN2131" s="1"/>
      <c r="QIO2131" s="1"/>
      <c r="QIP2131" s="1"/>
      <c r="QIQ2131" s="1"/>
      <c r="QIR2131" s="1"/>
      <c r="QIS2131" s="1"/>
      <c r="QIT2131" s="1"/>
      <c r="QIU2131" s="1"/>
      <c r="QIV2131" s="1"/>
      <c r="QIW2131" s="1"/>
      <c r="QIX2131" s="1"/>
      <c r="QIY2131" s="1"/>
      <c r="QIZ2131" s="1"/>
      <c r="QJA2131" s="1"/>
      <c r="QJB2131" s="1"/>
      <c r="QJC2131" s="1"/>
      <c r="QJD2131" s="1"/>
      <c r="QJE2131" s="1"/>
      <c r="QJF2131" s="1"/>
      <c r="QJG2131" s="1"/>
      <c r="QJH2131" s="1"/>
      <c r="QJI2131" s="1"/>
      <c r="QJJ2131" s="1"/>
      <c r="QJK2131" s="1"/>
      <c r="QJL2131" s="1"/>
      <c r="QJM2131" s="1"/>
      <c r="QJN2131" s="1"/>
      <c r="QJO2131" s="1"/>
      <c r="QJP2131" s="1"/>
      <c r="QJQ2131" s="1"/>
      <c r="QJR2131" s="1"/>
      <c r="QJS2131" s="1"/>
      <c r="QJT2131" s="1"/>
      <c r="QJU2131" s="1"/>
      <c r="QJV2131" s="1"/>
      <c r="QJW2131" s="1"/>
      <c r="QJX2131" s="1"/>
      <c r="QJY2131" s="1"/>
      <c r="QJZ2131" s="1"/>
      <c r="QKA2131" s="1"/>
      <c r="QKB2131" s="1"/>
      <c r="QKC2131" s="1"/>
      <c r="QKD2131" s="1"/>
      <c r="QKE2131" s="1"/>
      <c r="QKF2131" s="1"/>
      <c r="QKG2131" s="1"/>
      <c r="QKH2131" s="1"/>
      <c r="QKI2131" s="1"/>
      <c r="QKJ2131" s="1"/>
      <c r="QKK2131" s="1"/>
      <c r="QKL2131" s="1"/>
      <c r="QKM2131" s="1"/>
      <c r="QKN2131" s="1"/>
      <c r="QKO2131" s="1"/>
      <c r="QKP2131" s="1"/>
      <c r="QKQ2131" s="1"/>
      <c r="QKR2131" s="1"/>
      <c r="QKS2131" s="1"/>
      <c r="QKT2131" s="1"/>
      <c r="QKU2131" s="1"/>
      <c r="QKV2131" s="1"/>
      <c r="QKW2131" s="1"/>
      <c r="QKX2131" s="1"/>
      <c r="QKY2131" s="1"/>
      <c r="QKZ2131" s="1"/>
      <c r="QLA2131" s="1"/>
      <c r="QLB2131" s="1"/>
      <c r="QLC2131" s="1"/>
      <c r="QLD2131" s="1"/>
      <c r="QLE2131" s="1"/>
      <c r="QLF2131" s="1"/>
      <c r="QLG2131" s="1"/>
      <c r="QLH2131" s="1"/>
      <c r="QLI2131" s="1"/>
      <c r="QLJ2131" s="1"/>
      <c r="QLK2131" s="1"/>
      <c r="QLL2131" s="1"/>
      <c r="QLM2131" s="1"/>
      <c r="QLN2131" s="1"/>
      <c r="QLO2131" s="1"/>
      <c r="QLP2131" s="1"/>
      <c r="QLQ2131" s="1"/>
      <c r="QLR2131" s="1"/>
      <c r="QLS2131" s="1"/>
      <c r="QLT2131" s="1"/>
      <c r="QLU2131" s="1"/>
      <c r="QLV2131" s="1"/>
      <c r="QLW2131" s="1"/>
      <c r="QLX2131" s="1"/>
      <c r="QLY2131" s="1"/>
      <c r="QLZ2131" s="1"/>
      <c r="QMA2131" s="1"/>
      <c r="QMB2131" s="1"/>
      <c r="QMC2131" s="1"/>
      <c r="QMD2131" s="1"/>
      <c r="QME2131" s="1"/>
      <c r="QMF2131" s="1"/>
      <c r="QMG2131" s="1"/>
      <c r="QMH2131" s="1"/>
      <c r="QMI2131" s="1"/>
      <c r="QMJ2131" s="1"/>
      <c r="QMK2131" s="1"/>
      <c r="QML2131" s="1"/>
      <c r="QMM2131" s="1"/>
      <c r="QMN2131" s="1"/>
      <c r="QMO2131" s="1"/>
      <c r="QMP2131" s="1"/>
      <c r="QMQ2131" s="1"/>
      <c r="QMR2131" s="1"/>
      <c r="QMS2131" s="1"/>
      <c r="QMT2131" s="1"/>
      <c r="QMU2131" s="1"/>
      <c r="QMV2131" s="1"/>
      <c r="QMW2131" s="1"/>
      <c r="QMX2131" s="1"/>
      <c r="QMY2131" s="1"/>
      <c r="QMZ2131" s="1"/>
      <c r="QNA2131" s="1"/>
      <c r="QNB2131" s="1"/>
      <c r="QNC2131" s="1"/>
      <c r="QND2131" s="1"/>
      <c r="QNE2131" s="1"/>
      <c r="QNF2131" s="1"/>
      <c r="QNG2131" s="1"/>
      <c r="QNH2131" s="1"/>
      <c r="QNI2131" s="1"/>
      <c r="QNJ2131" s="1"/>
      <c r="QNK2131" s="1"/>
      <c r="QNL2131" s="1"/>
      <c r="QNM2131" s="1"/>
      <c r="QNN2131" s="1"/>
      <c r="QNO2131" s="1"/>
      <c r="QNP2131" s="1"/>
      <c r="QNQ2131" s="1"/>
      <c r="QNR2131" s="1"/>
      <c r="QNS2131" s="1"/>
      <c r="QNT2131" s="1"/>
      <c r="QNU2131" s="1"/>
      <c r="QNV2131" s="1"/>
      <c r="QNW2131" s="1"/>
      <c r="QNX2131" s="1"/>
      <c r="QNY2131" s="1"/>
      <c r="QNZ2131" s="1"/>
      <c r="QOA2131" s="1"/>
      <c r="QOB2131" s="1"/>
      <c r="QOC2131" s="1"/>
      <c r="QOD2131" s="1"/>
      <c r="QOE2131" s="1"/>
      <c r="QOF2131" s="1"/>
      <c r="QOG2131" s="1"/>
      <c r="QOH2131" s="1"/>
      <c r="QOI2131" s="1"/>
      <c r="QOJ2131" s="1"/>
      <c r="QOK2131" s="1"/>
      <c r="QOL2131" s="1"/>
      <c r="QOM2131" s="1"/>
      <c r="QON2131" s="1"/>
      <c r="QOO2131" s="1"/>
      <c r="QOP2131" s="1"/>
      <c r="QOQ2131" s="1"/>
      <c r="QOR2131" s="1"/>
      <c r="QOS2131" s="1"/>
      <c r="QOT2131" s="1"/>
      <c r="QOU2131" s="1"/>
      <c r="QOV2131" s="1"/>
      <c r="QOW2131" s="1"/>
      <c r="QOX2131" s="1"/>
      <c r="QOY2131" s="1"/>
      <c r="QOZ2131" s="1"/>
      <c r="QPA2131" s="1"/>
      <c r="QPB2131" s="1"/>
      <c r="QPC2131" s="1"/>
      <c r="QPD2131" s="1"/>
      <c r="QPE2131" s="1"/>
      <c r="QPF2131" s="1"/>
      <c r="QPG2131" s="1"/>
      <c r="QPH2131" s="1"/>
      <c r="QPI2131" s="1"/>
      <c r="QPJ2131" s="1"/>
      <c r="QPK2131" s="1"/>
      <c r="QPL2131" s="1"/>
      <c r="QPM2131" s="1"/>
      <c r="QPN2131" s="1"/>
      <c r="QPO2131" s="1"/>
      <c r="QPP2131" s="1"/>
      <c r="QPQ2131" s="1"/>
      <c r="QPR2131" s="1"/>
      <c r="QPS2131" s="1"/>
      <c r="QPT2131" s="1"/>
      <c r="QPU2131" s="1"/>
      <c r="QPV2131" s="1"/>
      <c r="QPW2131" s="1"/>
      <c r="QPX2131" s="1"/>
      <c r="QPY2131" s="1"/>
      <c r="QPZ2131" s="1"/>
      <c r="QQA2131" s="1"/>
      <c r="QQB2131" s="1"/>
      <c r="QQC2131" s="1"/>
      <c r="QQD2131" s="1"/>
      <c r="QQE2131" s="1"/>
      <c r="QQF2131" s="1"/>
      <c r="QQG2131" s="1"/>
      <c r="QQH2131" s="1"/>
      <c r="QQI2131" s="1"/>
      <c r="QQJ2131" s="1"/>
      <c r="QQK2131" s="1"/>
      <c r="QQL2131" s="1"/>
      <c r="QQM2131" s="1"/>
      <c r="QQN2131" s="1"/>
      <c r="QQO2131" s="1"/>
      <c r="QQP2131" s="1"/>
      <c r="QQQ2131" s="1"/>
      <c r="QQR2131" s="1"/>
      <c r="QQS2131" s="1"/>
      <c r="QQT2131" s="1"/>
      <c r="QQU2131" s="1"/>
      <c r="QQV2131" s="1"/>
      <c r="QQW2131" s="1"/>
      <c r="QQX2131" s="1"/>
      <c r="QQY2131" s="1"/>
      <c r="QQZ2131" s="1"/>
      <c r="QRA2131" s="1"/>
      <c r="QRB2131" s="1"/>
      <c r="QRC2131" s="1"/>
      <c r="QRD2131" s="1"/>
      <c r="QRE2131" s="1"/>
      <c r="QRF2131" s="1"/>
      <c r="QRG2131" s="1"/>
      <c r="QRH2131" s="1"/>
      <c r="QRI2131" s="1"/>
      <c r="QRJ2131" s="1"/>
      <c r="QRK2131" s="1"/>
      <c r="QRL2131" s="1"/>
      <c r="QRM2131" s="1"/>
      <c r="QRN2131" s="1"/>
      <c r="QRO2131" s="1"/>
      <c r="QRP2131" s="1"/>
      <c r="QRQ2131" s="1"/>
      <c r="QRR2131" s="1"/>
      <c r="QRS2131" s="1"/>
      <c r="QRT2131" s="1"/>
      <c r="QRU2131" s="1"/>
      <c r="QRV2131" s="1"/>
      <c r="QRW2131" s="1"/>
      <c r="QRX2131" s="1"/>
      <c r="QRY2131" s="1"/>
      <c r="QRZ2131" s="1"/>
      <c r="QSA2131" s="1"/>
      <c r="QSB2131" s="1"/>
      <c r="QSC2131" s="1"/>
      <c r="QSD2131" s="1"/>
      <c r="QSE2131" s="1"/>
      <c r="QSF2131" s="1"/>
      <c r="QSG2131" s="1"/>
      <c r="QSH2131" s="1"/>
      <c r="QSI2131" s="1"/>
      <c r="QSJ2131" s="1"/>
      <c r="QSK2131" s="1"/>
      <c r="QSL2131" s="1"/>
      <c r="QSM2131" s="1"/>
      <c r="QSN2131" s="1"/>
      <c r="QSO2131" s="1"/>
      <c r="QSP2131" s="1"/>
      <c r="QSQ2131" s="1"/>
      <c r="QSR2131" s="1"/>
      <c r="QSS2131" s="1"/>
      <c r="QST2131" s="1"/>
      <c r="QSU2131" s="1"/>
      <c r="QSV2131" s="1"/>
      <c r="QSW2131" s="1"/>
      <c r="QSX2131" s="1"/>
      <c r="QSY2131" s="1"/>
      <c r="QSZ2131" s="1"/>
      <c r="QTA2131" s="1"/>
      <c r="QTB2131" s="1"/>
      <c r="QTC2131" s="1"/>
      <c r="QTD2131" s="1"/>
      <c r="QTE2131" s="1"/>
      <c r="QTF2131" s="1"/>
      <c r="QTG2131" s="1"/>
      <c r="QTH2131" s="1"/>
      <c r="QTI2131" s="1"/>
      <c r="QTJ2131" s="1"/>
      <c r="QTK2131" s="1"/>
      <c r="QTL2131" s="1"/>
      <c r="QTM2131" s="1"/>
      <c r="QTN2131" s="1"/>
      <c r="QTO2131" s="1"/>
      <c r="QTP2131" s="1"/>
      <c r="QTQ2131" s="1"/>
      <c r="QTR2131" s="1"/>
      <c r="QTS2131" s="1"/>
      <c r="QTT2131" s="1"/>
      <c r="QTU2131" s="1"/>
      <c r="QTV2131" s="1"/>
      <c r="QTW2131" s="1"/>
      <c r="QTX2131" s="1"/>
      <c r="QTY2131" s="1"/>
      <c r="QTZ2131" s="1"/>
      <c r="QUA2131" s="1"/>
      <c r="QUB2131" s="1"/>
      <c r="QUC2131" s="1"/>
      <c r="QUD2131" s="1"/>
      <c r="QUE2131" s="1"/>
      <c r="QUF2131" s="1"/>
      <c r="QUG2131" s="1"/>
      <c r="QUH2131" s="1"/>
      <c r="QUI2131" s="1"/>
      <c r="QUJ2131" s="1"/>
      <c r="QUK2131" s="1"/>
      <c r="QUL2131" s="1"/>
      <c r="QUM2131" s="1"/>
      <c r="QUN2131" s="1"/>
      <c r="QUO2131" s="1"/>
      <c r="QUP2131" s="1"/>
      <c r="QUQ2131" s="1"/>
      <c r="QUR2131" s="1"/>
      <c r="QUS2131" s="1"/>
      <c r="QUT2131" s="1"/>
      <c r="QUU2131" s="1"/>
      <c r="QUV2131" s="1"/>
      <c r="QUW2131" s="1"/>
      <c r="QUX2131" s="1"/>
      <c r="QUY2131" s="1"/>
      <c r="QUZ2131" s="1"/>
      <c r="QVA2131" s="1"/>
      <c r="QVB2131" s="1"/>
      <c r="QVC2131" s="1"/>
      <c r="QVD2131" s="1"/>
      <c r="QVE2131" s="1"/>
      <c r="QVF2131" s="1"/>
      <c r="QVG2131" s="1"/>
      <c r="QVH2131" s="1"/>
      <c r="QVI2131" s="1"/>
      <c r="QVJ2131" s="1"/>
      <c r="QVK2131" s="1"/>
      <c r="QVL2131" s="1"/>
      <c r="QVM2131" s="1"/>
      <c r="QVN2131" s="1"/>
      <c r="QVO2131" s="1"/>
      <c r="QVP2131" s="1"/>
      <c r="QVQ2131" s="1"/>
      <c r="QVR2131" s="1"/>
      <c r="QVS2131" s="1"/>
      <c r="QVT2131" s="1"/>
      <c r="QVU2131" s="1"/>
      <c r="QVV2131" s="1"/>
      <c r="QVW2131" s="1"/>
      <c r="QVX2131" s="1"/>
      <c r="QVY2131" s="1"/>
      <c r="QVZ2131" s="1"/>
      <c r="QWA2131" s="1"/>
      <c r="QWB2131" s="1"/>
      <c r="QWC2131" s="1"/>
      <c r="QWD2131" s="1"/>
      <c r="QWE2131" s="1"/>
      <c r="QWF2131" s="1"/>
      <c r="QWG2131" s="1"/>
      <c r="QWH2131" s="1"/>
      <c r="QWI2131" s="1"/>
      <c r="QWJ2131" s="1"/>
      <c r="QWK2131" s="1"/>
      <c r="QWL2131" s="1"/>
      <c r="QWM2131" s="1"/>
      <c r="QWN2131" s="1"/>
      <c r="QWO2131" s="1"/>
      <c r="QWP2131" s="1"/>
      <c r="QWQ2131" s="1"/>
      <c r="QWR2131" s="1"/>
      <c r="QWS2131" s="1"/>
      <c r="QWT2131" s="1"/>
      <c r="QWU2131" s="1"/>
      <c r="QWV2131" s="1"/>
      <c r="QWW2131" s="1"/>
      <c r="QWX2131" s="1"/>
      <c r="QWY2131" s="1"/>
      <c r="QWZ2131" s="1"/>
      <c r="QXA2131" s="1"/>
      <c r="QXB2131" s="1"/>
      <c r="QXC2131" s="1"/>
      <c r="QXD2131" s="1"/>
      <c r="QXE2131" s="1"/>
      <c r="QXF2131" s="1"/>
      <c r="QXG2131" s="1"/>
      <c r="QXH2131" s="1"/>
      <c r="QXI2131" s="1"/>
      <c r="QXJ2131" s="1"/>
      <c r="QXK2131" s="1"/>
      <c r="QXL2131" s="1"/>
      <c r="QXM2131" s="1"/>
      <c r="QXN2131" s="1"/>
      <c r="QXO2131" s="1"/>
      <c r="QXP2131" s="1"/>
      <c r="QXQ2131" s="1"/>
      <c r="QXR2131" s="1"/>
      <c r="QXS2131" s="1"/>
      <c r="QXT2131" s="1"/>
      <c r="QXU2131" s="1"/>
      <c r="QXV2131" s="1"/>
      <c r="QXW2131" s="1"/>
      <c r="QXX2131" s="1"/>
      <c r="QXY2131" s="1"/>
      <c r="QXZ2131" s="1"/>
      <c r="QYA2131" s="1"/>
      <c r="QYB2131" s="1"/>
      <c r="QYC2131" s="1"/>
      <c r="QYD2131" s="1"/>
      <c r="QYE2131" s="1"/>
      <c r="QYF2131" s="1"/>
      <c r="QYG2131" s="1"/>
      <c r="QYH2131" s="1"/>
      <c r="QYI2131" s="1"/>
      <c r="QYJ2131" s="1"/>
      <c r="QYK2131" s="1"/>
      <c r="QYL2131" s="1"/>
      <c r="QYM2131" s="1"/>
      <c r="QYN2131" s="1"/>
      <c r="QYO2131" s="1"/>
      <c r="QYP2131" s="1"/>
      <c r="QYQ2131" s="1"/>
      <c r="QYR2131" s="1"/>
      <c r="QYS2131" s="1"/>
      <c r="QYT2131" s="1"/>
      <c r="QYU2131" s="1"/>
      <c r="QYV2131" s="1"/>
      <c r="QYW2131" s="1"/>
      <c r="QYX2131" s="1"/>
      <c r="QYY2131" s="1"/>
      <c r="QYZ2131" s="1"/>
      <c r="QZA2131" s="1"/>
      <c r="QZB2131" s="1"/>
      <c r="QZC2131" s="1"/>
      <c r="QZD2131" s="1"/>
      <c r="QZE2131" s="1"/>
      <c r="QZF2131" s="1"/>
      <c r="QZG2131" s="1"/>
      <c r="QZH2131" s="1"/>
      <c r="QZI2131" s="1"/>
      <c r="QZJ2131" s="1"/>
      <c r="QZK2131" s="1"/>
      <c r="QZL2131" s="1"/>
      <c r="QZM2131" s="1"/>
      <c r="QZN2131" s="1"/>
      <c r="QZO2131" s="1"/>
      <c r="QZP2131" s="1"/>
      <c r="QZQ2131" s="1"/>
      <c r="QZR2131" s="1"/>
      <c r="QZS2131" s="1"/>
      <c r="QZT2131" s="1"/>
      <c r="QZU2131" s="1"/>
      <c r="QZV2131" s="1"/>
      <c r="QZW2131" s="1"/>
      <c r="QZX2131" s="1"/>
      <c r="QZY2131" s="1"/>
      <c r="QZZ2131" s="1"/>
      <c r="RAA2131" s="1"/>
      <c r="RAB2131" s="1"/>
      <c r="RAC2131" s="1"/>
      <c r="RAD2131" s="1"/>
      <c r="RAE2131" s="1"/>
      <c r="RAF2131" s="1"/>
      <c r="RAG2131" s="1"/>
      <c r="RAH2131" s="1"/>
      <c r="RAI2131" s="1"/>
      <c r="RAJ2131" s="1"/>
      <c r="RAK2131" s="1"/>
      <c r="RAL2131" s="1"/>
      <c r="RAM2131" s="1"/>
      <c r="RAN2131" s="1"/>
      <c r="RAO2131" s="1"/>
      <c r="RAP2131" s="1"/>
      <c r="RAQ2131" s="1"/>
      <c r="RAR2131" s="1"/>
      <c r="RAS2131" s="1"/>
      <c r="RAT2131" s="1"/>
      <c r="RAU2131" s="1"/>
      <c r="RAV2131" s="1"/>
      <c r="RAW2131" s="1"/>
      <c r="RAX2131" s="1"/>
      <c r="RAY2131" s="1"/>
      <c r="RAZ2131" s="1"/>
      <c r="RBA2131" s="1"/>
      <c r="RBB2131" s="1"/>
      <c r="RBC2131" s="1"/>
      <c r="RBD2131" s="1"/>
      <c r="RBE2131" s="1"/>
      <c r="RBF2131" s="1"/>
      <c r="RBG2131" s="1"/>
      <c r="RBH2131" s="1"/>
      <c r="RBI2131" s="1"/>
      <c r="RBJ2131" s="1"/>
      <c r="RBK2131" s="1"/>
      <c r="RBL2131" s="1"/>
      <c r="RBM2131" s="1"/>
      <c r="RBN2131" s="1"/>
      <c r="RBO2131" s="1"/>
      <c r="RBP2131" s="1"/>
      <c r="RBQ2131" s="1"/>
      <c r="RBR2131" s="1"/>
      <c r="RBS2131" s="1"/>
      <c r="RBT2131" s="1"/>
      <c r="RBU2131" s="1"/>
      <c r="RBV2131" s="1"/>
      <c r="RBW2131" s="1"/>
      <c r="RBX2131" s="1"/>
      <c r="RBY2131" s="1"/>
      <c r="RBZ2131" s="1"/>
      <c r="RCA2131" s="1"/>
      <c r="RCB2131" s="1"/>
      <c r="RCC2131" s="1"/>
      <c r="RCD2131" s="1"/>
      <c r="RCE2131" s="1"/>
      <c r="RCF2131" s="1"/>
      <c r="RCG2131" s="1"/>
      <c r="RCH2131" s="1"/>
      <c r="RCI2131" s="1"/>
      <c r="RCJ2131" s="1"/>
      <c r="RCK2131" s="1"/>
      <c r="RCL2131" s="1"/>
      <c r="RCM2131" s="1"/>
      <c r="RCN2131" s="1"/>
      <c r="RCO2131" s="1"/>
      <c r="RCP2131" s="1"/>
      <c r="RCQ2131" s="1"/>
      <c r="RCR2131" s="1"/>
      <c r="RCS2131" s="1"/>
      <c r="RCT2131" s="1"/>
      <c r="RCU2131" s="1"/>
      <c r="RCV2131" s="1"/>
      <c r="RCW2131" s="1"/>
      <c r="RCX2131" s="1"/>
      <c r="RCY2131" s="1"/>
      <c r="RCZ2131" s="1"/>
      <c r="RDA2131" s="1"/>
      <c r="RDB2131" s="1"/>
      <c r="RDC2131" s="1"/>
      <c r="RDD2131" s="1"/>
      <c r="RDE2131" s="1"/>
      <c r="RDF2131" s="1"/>
      <c r="RDG2131" s="1"/>
      <c r="RDH2131" s="1"/>
      <c r="RDI2131" s="1"/>
      <c r="RDJ2131" s="1"/>
      <c r="RDK2131" s="1"/>
      <c r="RDL2131" s="1"/>
      <c r="RDM2131" s="1"/>
      <c r="RDN2131" s="1"/>
      <c r="RDO2131" s="1"/>
      <c r="RDP2131" s="1"/>
      <c r="RDQ2131" s="1"/>
      <c r="RDR2131" s="1"/>
      <c r="RDS2131" s="1"/>
      <c r="RDT2131" s="1"/>
      <c r="RDU2131" s="1"/>
      <c r="RDV2131" s="1"/>
      <c r="RDW2131" s="1"/>
      <c r="RDX2131" s="1"/>
      <c r="RDY2131" s="1"/>
      <c r="RDZ2131" s="1"/>
      <c r="REA2131" s="1"/>
      <c r="REB2131" s="1"/>
      <c r="REC2131" s="1"/>
      <c r="RED2131" s="1"/>
      <c r="REE2131" s="1"/>
      <c r="REF2131" s="1"/>
      <c r="REG2131" s="1"/>
      <c r="REH2131" s="1"/>
      <c r="REI2131" s="1"/>
      <c r="REJ2131" s="1"/>
      <c r="REK2131" s="1"/>
      <c r="REL2131" s="1"/>
      <c r="REM2131" s="1"/>
      <c r="REN2131" s="1"/>
      <c r="REO2131" s="1"/>
      <c r="REP2131" s="1"/>
      <c r="REQ2131" s="1"/>
      <c r="RER2131" s="1"/>
      <c r="RES2131" s="1"/>
      <c r="RET2131" s="1"/>
      <c r="REU2131" s="1"/>
      <c r="REV2131" s="1"/>
      <c r="REW2131" s="1"/>
      <c r="REX2131" s="1"/>
      <c r="REY2131" s="1"/>
      <c r="REZ2131" s="1"/>
      <c r="RFA2131" s="1"/>
      <c r="RFB2131" s="1"/>
      <c r="RFC2131" s="1"/>
      <c r="RFD2131" s="1"/>
      <c r="RFE2131" s="1"/>
      <c r="RFF2131" s="1"/>
      <c r="RFG2131" s="1"/>
      <c r="RFH2131" s="1"/>
      <c r="RFI2131" s="1"/>
      <c r="RFJ2131" s="1"/>
      <c r="RFK2131" s="1"/>
      <c r="RFL2131" s="1"/>
      <c r="RFM2131" s="1"/>
      <c r="RFN2131" s="1"/>
      <c r="RFO2131" s="1"/>
      <c r="RFP2131" s="1"/>
      <c r="RFQ2131" s="1"/>
      <c r="RFR2131" s="1"/>
      <c r="RFS2131" s="1"/>
      <c r="RFT2131" s="1"/>
      <c r="RFU2131" s="1"/>
      <c r="RFV2131" s="1"/>
      <c r="RFW2131" s="1"/>
      <c r="RFX2131" s="1"/>
      <c r="RFY2131" s="1"/>
      <c r="RFZ2131" s="1"/>
      <c r="RGA2131" s="1"/>
      <c r="RGB2131" s="1"/>
      <c r="RGC2131" s="1"/>
      <c r="RGD2131" s="1"/>
      <c r="RGE2131" s="1"/>
      <c r="RGF2131" s="1"/>
      <c r="RGG2131" s="1"/>
      <c r="RGH2131" s="1"/>
      <c r="RGI2131" s="1"/>
      <c r="RGJ2131" s="1"/>
      <c r="RGK2131" s="1"/>
      <c r="RGL2131" s="1"/>
      <c r="RGM2131" s="1"/>
      <c r="RGN2131" s="1"/>
      <c r="RGO2131" s="1"/>
      <c r="RGP2131" s="1"/>
      <c r="RGQ2131" s="1"/>
      <c r="RGR2131" s="1"/>
      <c r="RGS2131" s="1"/>
      <c r="RGT2131" s="1"/>
      <c r="RGU2131" s="1"/>
      <c r="RGV2131" s="1"/>
      <c r="RGW2131" s="1"/>
      <c r="RGX2131" s="1"/>
      <c r="RGY2131" s="1"/>
      <c r="RGZ2131" s="1"/>
      <c r="RHA2131" s="1"/>
      <c r="RHB2131" s="1"/>
      <c r="RHC2131" s="1"/>
      <c r="RHD2131" s="1"/>
      <c r="RHE2131" s="1"/>
      <c r="RHF2131" s="1"/>
      <c r="RHG2131" s="1"/>
      <c r="RHH2131" s="1"/>
      <c r="RHI2131" s="1"/>
      <c r="RHJ2131" s="1"/>
      <c r="RHK2131" s="1"/>
      <c r="RHL2131" s="1"/>
      <c r="RHM2131" s="1"/>
      <c r="RHN2131" s="1"/>
      <c r="RHO2131" s="1"/>
      <c r="RHP2131" s="1"/>
      <c r="RHQ2131" s="1"/>
      <c r="RHR2131" s="1"/>
      <c r="RHS2131" s="1"/>
      <c r="RHT2131" s="1"/>
      <c r="RHU2131" s="1"/>
      <c r="RHV2131" s="1"/>
      <c r="RHW2131" s="1"/>
      <c r="RHX2131" s="1"/>
      <c r="RHY2131" s="1"/>
      <c r="RHZ2131" s="1"/>
      <c r="RIA2131" s="1"/>
      <c r="RIB2131" s="1"/>
      <c r="RIC2131" s="1"/>
      <c r="RID2131" s="1"/>
      <c r="RIE2131" s="1"/>
      <c r="RIF2131" s="1"/>
      <c r="RIG2131" s="1"/>
      <c r="RIH2131" s="1"/>
      <c r="RII2131" s="1"/>
      <c r="RIJ2131" s="1"/>
      <c r="RIK2131" s="1"/>
      <c r="RIL2131" s="1"/>
      <c r="RIM2131" s="1"/>
      <c r="RIN2131" s="1"/>
      <c r="RIO2131" s="1"/>
      <c r="RIP2131" s="1"/>
      <c r="RIQ2131" s="1"/>
      <c r="RIR2131" s="1"/>
      <c r="RIS2131" s="1"/>
      <c r="RIT2131" s="1"/>
      <c r="RIU2131" s="1"/>
      <c r="RIV2131" s="1"/>
      <c r="RIW2131" s="1"/>
      <c r="RIX2131" s="1"/>
      <c r="RIY2131" s="1"/>
      <c r="RIZ2131" s="1"/>
      <c r="RJA2131" s="1"/>
      <c r="RJB2131" s="1"/>
      <c r="RJC2131" s="1"/>
      <c r="RJD2131" s="1"/>
      <c r="RJE2131" s="1"/>
      <c r="RJF2131" s="1"/>
      <c r="RJG2131" s="1"/>
      <c r="RJH2131" s="1"/>
      <c r="RJI2131" s="1"/>
      <c r="RJJ2131" s="1"/>
      <c r="RJK2131" s="1"/>
      <c r="RJL2131" s="1"/>
      <c r="RJM2131" s="1"/>
      <c r="RJN2131" s="1"/>
      <c r="RJO2131" s="1"/>
      <c r="RJP2131" s="1"/>
      <c r="RJQ2131" s="1"/>
      <c r="RJR2131" s="1"/>
      <c r="RJS2131" s="1"/>
      <c r="RJT2131" s="1"/>
      <c r="RJU2131" s="1"/>
      <c r="RJV2131" s="1"/>
      <c r="RJW2131" s="1"/>
      <c r="RJX2131" s="1"/>
      <c r="RJY2131" s="1"/>
      <c r="RJZ2131" s="1"/>
      <c r="RKA2131" s="1"/>
      <c r="RKB2131" s="1"/>
      <c r="RKC2131" s="1"/>
      <c r="RKD2131" s="1"/>
      <c r="RKE2131" s="1"/>
      <c r="RKF2131" s="1"/>
      <c r="RKG2131" s="1"/>
      <c r="RKH2131" s="1"/>
      <c r="RKI2131" s="1"/>
      <c r="RKJ2131" s="1"/>
      <c r="RKK2131" s="1"/>
      <c r="RKL2131" s="1"/>
      <c r="RKM2131" s="1"/>
      <c r="RKN2131" s="1"/>
      <c r="RKO2131" s="1"/>
      <c r="RKP2131" s="1"/>
      <c r="RKQ2131" s="1"/>
      <c r="RKR2131" s="1"/>
      <c r="RKS2131" s="1"/>
      <c r="RKT2131" s="1"/>
      <c r="RKU2131" s="1"/>
      <c r="RKV2131" s="1"/>
      <c r="RKW2131" s="1"/>
      <c r="RKX2131" s="1"/>
      <c r="RKY2131" s="1"/>
      <c r="RKZ2131" s="1"/>
      <c r="RLA2131" s="1"/>
      <c r="RLB2131" s="1"/>
      <c r="RLC2131" s="1"/>
      <c r="RLD2131" s="1"/>
      <c r="RLE2131" s="1"/>
      <c r="RLF2131" s="1"/>
      <c r="RLG2131" s="1"/>
      <c r="RLH2131" s="1"/>
      <c r="RLI2131" s="1"/>
      <c r="RLJ2131" s="1"/>
      <c r="RLK2131" s="1"/>
      <c r="RLL2131" s="1"/>
      <c r="RLM2131" s="1"/>
      <c r="RLN2131" s="1"/>
      <c r="RLO2131" s="1"/>
      <c r="RLP2131" s="1"/>
      <c r="RLQ2131" s="1"/>
      <c r="RLR2131" s="1"/>
      <c r="RLS2131" s="1"/>
      <c r="RLT2131" s="1"/>
      <c r="RLU2131" s="1"/>
      <c r="RLV2131" s="1"/>
      <c r="RLW2131" s="1"/>
      <c r="RLX2131" s="1"/>
      <c r="RLY2131" s="1"/>
      <c r="RLZ2131" s="1"/>
      <c r="RMA2131" s="1"/>
      <c r="RMB2131" s="1"/>
      <c r="RMC2131" s="1"/>
      <c r="RMD2131" s="1"/>
      <c r="RME2131" s="1"/>
      <c r="RMF2131" s="1"/>
      <c r="RMG2131" s="1"/>
      <c r="RMH2131" s="1"/>
      <c r="RMI2131" s="1"/>
      <c r="RMJ2131" s="1"/>
      <c r="RMK2131" s="1"/>
      <c r="RML2131" s="1"/>
      <c r="RMM2131" s="1"/>
      <c r="RMN2131" s="1"/>
      <c r="RMO2131" s="1"/>
      <c r="RMP2131" s="1"/>
      <c r="RMQ2131" s="1"/>
      <c r="RMR2131" s="1"/>
      <c r="RMS2131" s="1"/>
      <c r="RMT2131" s="1"/>
      <c r="RMU2131" s="1"/>
      <c r="RMV2131" s="1"/>
      <c r="RMW2131" s="1"/>
      <c r="RMX2131" s="1"/>
      <c r="RMY2131" s="1"/>
      <c r="RMZ2131" s="1"/>
      <c r="RNA2131" s="1"/>
      <c r="RNB2131" s="1"/>
      <c r="RNC2131" s="1"/>
      <c r="RND2131" s="1"/>
      <c r="RNE2131" s="1"/>
      <c r="RNF2131" s="1"/>
      <c r="RNG2131" s="1"/>
      <c r="RNH2131" s="1"/>
      <c r="RNI2131" s="1"/>
      <c r="RNJ2131" s="1"/>
      <c r="RNK2131" s="1"/>
      <c r="RNL2131" s="1"/>
      <c r="RNM2131" s="1"/>
      <c r="RNN2131" s="1"/>
      <c r="RNO2131" s="1"/>
      <c r="RNP2131" s="1"/>
      <c r="RNQ2131" s="1"/>
      <c r="RNR2131" s="1"/>
      <c r="RNS2131" s="1"/>
      <c r="RNT2131" s="1"/>
      <c r="RNU2131" s="1"/>
      <c r="RNV2131" s="1"/>
      <c r="RNW2131" s="1"/>
      <c r="RNX2131" s="1"/>
      <c r="RNY2131" s="1"/>
      <c r="RNZ2131" s="1"/>
      <c r="ROA2131" s="1"/>
      <c r="ROB2131" s="1"/>
      <c r="ROC2131" s="1"/>
      <c r="ROD2131" s="1"/>
      <c r="ROE2131" s="1"/>
      <c r="ROF2131" s="1"/>
      <c r="ROG2131" s="1"/>
      <c r="ROH2131" s="1"/>
      <c r="ROI2131" s="1"/>
      <c r="ROJ2131" s="1"/>
      <c r="ROK2131" s="1"/>
      <c r="ROL2131" s="1"/>
      <c r="ROM2131" s="1"/>
      <c r="RON2131" s="1"/>
      <c r="ROO2131" s="1"/>
      <c r="ROP2131" s="1"/>
      <c r="ROQ2131" s="1"/>
      <c r="ROR2131" s="1"/>
      <c r="ROS2131" s="1"/>
      <c r="ROT2131" s="1"/>
      <c r="ROU2131" s="1"/>
      <c r="ROV2131" s="1"/>
      <c r="ROW2131" s="1"/>
      <c r="ROX2131" s="1"/>
      <c r="ROY2131" s="1"/>
      <c r="ROZ2131" s="1"/>
      <c r="RPA2131" s="1"/>
      <c r="RPB2131" s="1"/>
      <c r="RPC2131" s="1"/>
      <c r="RPD2131" s="1"/>
      <c r="RPE2131" s="1"/>
      <c r="RPF2131" s="1"/>
      <c r="RPG2131" s="1"/>
      <c r="RPH2131" s="1"/>
      <c r="RPI2131" s="1"/>
      <c r="RPJ2131" s="1"/>
      <c r="RPK2131" s="1"/>
      <c r="RPL2131" s="1"/>
      <c r="RPM2131" s="1"/>
      <c r="RPN2131" s="1"/>
      <c r="RPO2131" s="1"/>
      <c r="RPP2131" s="1"/>
      <c r="RPQ2131" s="1"/>
      <c r="RPR2131" s="1"/>
      <c r="RPS2131" s="1"/>
      <c r="RPT2131" s="1"/>
      <c r="RPU2131" s="1"/>
      <c r="RPV2131" s="1"/>
      <c r="RPW2131" s="1"/>
      <c r="RPX2131" s="1"/>
      <c r="RPY2131" s="1"/>
      <c r="RPZ2131" s="1"/>
      <c r="RQA2131" s="1"/>
      <c r="RQB2131" s="1"/>
      <c r="RQC2131" s="1"/>
      <c r="RQD2131" s="1"/>
      <c r="RQE2131" s="1"/>
      <c r="RQF2131" s="1"/>
      <c r="RQG2131" s="1"/>
      <c r="RQH2131" s="1"/>
      <c r="RQI2131" s="1"/>
      <c r="RQJ2131" s="1"/>
      <c r="RQK2131" s="1"/>
      <c r="RQL2131" s="1"/>
      <c r="RQM2131" s="1"/>
      <c r="RQN2131" s="1"/>
      <c r="RQO2131" s="1"/>
      <c r="RQP2131" s="1"/>
      <c r="RQQ2131" s="1"/>
      <c r="RQR2131" s="1"/>
      <c r="RQS2131" s="1"/>
      <c r="RQT2131" s="1"/>
      <c r="RQU2131" s="1"/>
      <c r="RQV2131" s="1"/>
      <c r="RQW2131" s="1"/>
      <c r="RQX2131" s="1"/>
      <c r="RQY2131" s="1"/>
      <c r="RQZ2131" s="1"/>
      <c r="RRA2131" s="1"/>
      <c r="RRB2131" s="1"/>
      <c r="RRC2131" s="1"/>
      <c r="RRD2131" s="1"/>
      <c r="RRE2131" s="1"/>
      <c r="RRF2131" s="1"/>
      <c r="RRG2131" s="1"/>
      <c r="RRH2131" s="1"/>
      <c r="RRI2131" s="1"/>
      <c r="RRJ2131" s="1"/>
      <c r="RRK2131" s="1"/>
      <c r="RRL2131" s="1"/>
      <c r="RRM2131" s="1"/>
      <c r="RRN2131" s="1"/>
      <c r="RRO2131" s="1"/>
      <c r="RRP2131" s="1"/>
      <c r="RRQ2131" s="1"/>
      <c r="RRR2131" s="1"/>
      <c r="RRS2131" s="1"/>
      <c r="RRT2131" s="1"/>
      <c r="RRU2131" s="1"/>
      <c r="RRV2131" s="1"/>
      <c r="RRW2131" s="1"/>
      <c r="RRX2131" s="1"/>
      <c r="RRY2131" s="1"/>
      <c r="RRZ2131" s="1"/>
      <c r="RSA2131" s="1"/>
      <c r="RSB2131" s="1"/>
      <c r="RSC2131" s="1"/>
      <c r="RSD2131" s="1"/>
      <c r="RSE2131" s="1"/>
      <c r="RSF2131" s="1"/>
      <c r="RSG2131" s="1"/>
      <c r="RSH2131" s="1"/>
      <c r="RSI2131" s="1"/>
      <c r="RSJ2131" s="1"/>
      <c r="RSK2131" s="1"/>
      <c r="RSL2131" s="1"/>
      <c r="RSM2131" s="1"/>
      <c r="RSN2131" s="1"/>
      <c r="RSO2131" s="1"/>
      <c r="RSP2131" s="1"/>
      <c r="RSQ2131" s="1"/>
      <c r="RSR2131" s="1"/>
      <c r="RSS2131" s="1"/>
      <c r="RST2131" s="1"/>
      <c r="RSU2131" s="1"/>
      <c r="RSV2131" s="1"/>
      <c r="RSW2131" s="1"/>
      <c r="RSX2131" s="1"/>
      <c r="RSY2131" s="1"/>
      <c r="RSZ2131" s="1"/>
      <c r="RTA2131" s="1"/>
      <c r="RTB2131" s="1"/>
      <c r="RTC2131" s="1"/>
      <c r="RTD2131" s="1"/>
      <c r="RTE2131" s="1"/>
      <c r="RTF2131" s="1"/>
      <c r="RTG2131" s="1"/>
      <c r="RTH2131" s="1"/>
      <c r="RTI2131" s="1"/>
      <c r="RTJ2131" s="1"/>
      <c r="RTK2131" s="1"/>
      <c r="RTL2131" s="1"/>
      <c r="RTM2131" s="1"/>
      <c r="RTN2131" s="1"/>
      <c r="RTO2131" s="1"/>
      <c r="RTP2131" s="1"/>
      <c r="RTQ2131" s="1"/>
      <c r="RTR2131" s="1"/>
      <c r="RTS2131" s="1"/>
      <c r="RTT2131" s="1"/>
      <c r="RTU2131" s="1"/>
      <c r="RTV2131" s="1"/>
      <c r="RTW2131" s="1"/>
      <c r="RTX2131" s="1"/>
      <c r="RTY2131" s="1"/>
      <c r="RTZ2131" s="1"/>
      <c r="RUA2131" s="1"/>
      <c r="RUB2131" s="1"/>
      <c r="RUC2131" s="1"/>
      <c r="RUD2131" s="1"/>
      <c r="RUE2131" s="1"/>
      <c r="RUF2131" s="1"/>
      <c r="RUG2131" s="1"/>
      <c r="RUH2131" s="1"/>
      <c r="RUI2131" s="1"/>
      <c r="RUJ2131" s="1"/>
      <c r="RUK2131" s="1"/>
      <c r="RUL2131" s="1"/>
      <c r="RUM2131" s="1"/>
      <c r="RUN2131" s="1"/>
      <c r="RUO2131" s="1"/>
      <c r="RUP2131" s="1"/>
      <c r="RUQ2131" s="1"/>
      <c r="RUR2131" s="1"/>
      <c r="RUS2131" s="1"/>
      <c r="RUT2131" s="1"/>
      <c r="RUU2131" s="1"/>
      <c r="RUV2131" s="1"/>
      <c r="RUW2131" s="1"/>
      <c r="RUX2131" s="1"/>
      <c r="RUY2131" s="1"/>
      <c r="RUZ2131" s="1"/>
      <c r="RVA2131" s="1"/>
      <c r="RVB2131" s="1"/>
      <c r="RVC2131" s="1"/>
      <c r="RVD2131" s="1"/>
      <c r="RVE2131" s="1"/>
      <c r="RVF2131" s="1"/>
      <c r="RVG2131" s="1"/>
      <c r="RVH2131" s="1"/>
      <c r="RVI2131" s="1"/>
      <c r="RVJ2131" s="1"/>
      <c r="RVK2131" s="1"/>
      <c r="RVL2131" s="1"/>
      <c r="RVM2131" s="1"/>
      <c r="RVN2131" s="1"/>
      <c r="RVO2131" s="1"/>
      <c r="RVP2131" s="1"/>
      <c r="RVQ2131" s="1"/>
      <c r="RVR2131" s="1"/>
      <c r="RVS2131" s="1"/>
      <c r="RVT2131" s="1"/>
      <c r="RVU2131" s="1"/>
      <c r="RVV2131" s="1"/>
      <c r="RVW2131" s="1"/>
      <c r="RVX2131" s="1"/>
      <c r="RVY2131" s="1"/>
      <c r="RVZ2131" s="1"/>
      <c r="RWA2131" s="1"/>
      <c r="RWB2131" s="1"/>
      <c r="RWC2131" s="1"/>
      <c r="RWD2131" s="1"/>
      <c r="RWE2131" s="1"/>
      <c r="RWF2131" s="1"/>
      <c r="RWG2131" s="1"/>
      <c r="RWH2131" s="1"/>
      <c r="RWI2131" s="1"/>
      <c r="RWJ2131" s="1"/>
      <c r="RWK2131" s="1"/>
      <c r="RWL2131" s="1"/>
      <c r="RWM2131" s="1"/>
      <c r="RWN2131" s="1"/>
      <c r="RWO2131" s="1"/>
      <c r="RWP2131" s="1"/>
      <c r="RWQ2131" s="1"/>
      <c r="RWR2131" s="1"/>
      <c r="RWS2131" s="1"/>
      <c r="RWT2131" s="1"/>
      <c r="RWU2131" s="1"/>
      <c r="RWV2131" s="1"/>
      <c r="RWW2131" s="1"/>
      <c r="RWX2131" s="1"/>
      <c r="RWY2131" s="1"/>
      <c r="RWZ2131" s="1"/>
      <c r="RXA2131" s="1"/>
      <c r="RXB2131" s="1"/>
      <c r="RXC2131" s="1"/>
      <c r="RXD2131" s="1"/>
      <c r="RXE2131" s="1"/>
      <c r="RXF2131" s="1"/>
      <c r="RXG2131" s="1"/>
      <c r="RXH2131" s="1"/>
      <c r="RXI2131" s="1"/>
      <c r="RXJ2131" s="1"/>
      <c r="RXK2131" s="1"/>
      <c r="RXL2131" s="1"/>
      <c r="RXM2131" s="1"/>
      <c r="RXN2131" s="1"/>
      <c r="RXO2131" s="1"/>
      <c r="RXP2131" s="1"/>
      <c r="RXQ2131" s="1"/>
      <c r="RXR2131" s="1"/>
      <c r="RXS2131" s="1"/>
      <c r="RXT2131" s="1"/>
      <c r="RXU2131" s="1"/>
      <c r="RXV2131" s="1"/>
      <c r="RXW2131" s="1"/>
      <c r="RXX2131" s="1"/>
      <c r="RXY2131" s="1"/>
      <c r="RXZ2131" s="1"/>
      <c r="RYA2131" s="1"/>
      <c r="RYB2131" s="1"/>
      <c r="RYC2131" s="1"/>
      <c r="RYD2131" s="1"/>
      <c r="RYE2131" s="1"/>
      <c r="RYF2131" s="1"/>
      <c r="RYG2131" s="1"/>
      <c r="RYH2131" s="1"/>
      <c r="RYI2131" s="1"/>
      <c r="RYJ2131" s="1"/>
      <c r="RYK2131" s="1"/>
      <c r="RYL2131" s="1"/>
      <c r="RYM2131" s="1"/>
      <c r="RYN2131" s="1"/>
      <c r="RYO2131" s="1"/>
      <c r="RYP2131" s="1"/>
      <c r="RYQ2131" s="1"/>
      <c r="RYR2131" s="1"/>
      <c r="RYS2131" s="1"/>
      <c r="RYT2131" s="1"/>
      <c r="RYU2131" s="1"/>
      <c r="RYV2131" s="1"/>
      <c r="RYW2131" s="1"/>
      <c r="RYX2131" s="1"/>
      <c r="RYY2131" s="1"/>
      <c r="RYZ2131" s="1"/>
      <c r="RZA2131" s="1"/>
      <c r="RZB2131" s="1"/>
      <c r="RZC2131" s="1"/>
      <c r="RZD2131" s="1"/>
      <c r="RZE2131" s="1"/>
      <c r="RZF2131" s="1"/>
      <c r="RZG2131" s="1"/>
      <c r="RZH2131" s="1"/>
      <c r="RZI2131" s="1"/>
      <c r="RZJ2131" s="1"/>
      <c r="RZK2131" s="1"/>
      <c r="RZL2131" s="1"/>
      <c r="RZM2131" s="1"/>
      <c r="RZN2131" s="1"/>
      <c r="RZO2131" s="1"/>
      <c r="RZP2131" s="1"/>
      <c r="RZQ2131" s="1"/>
      <c r="RZR2131" s="1"/>
      <c r="RZS2131" s="1"/>
      <c r="RZT2131" s="1"/>
      <c r="RZU2131" s="1"/>
      <c r="RZV2131" s="1"/>
      <c r="RZW2131" s="1"/>
      <c r="RZX2131" s="1"/>
      <c r="RZY2131" s="1"/>
      <c r="RZZ2131" s="1"/>
      <c r="SAA2131" s="1"/>
      <c r="SAB2131" s="1"/>
      <c r="SAC2131" s="1"/>
      <c r="SAD2131" s="1"/>
      <c r="SAE2131" s="1"/>
      <c r="SAF2131" s="1"/>
      <c r="SAG2131" s="1"/>
      <c r="SAH2131" s="1"/>
      <c r="SAI2131" s="1"/>
      <c r="SAJ2131" s="1"/>
      <c r="SAK2131" s="1"/>
      <c r="SAL2131" s="1"/>
      <c r="SAM2131" s="1"/>
      <c r="SAN2131" s="1"/>
      <c r="SAO2131" s="1"/>
      <c r="SAP2131" s="1"/>
      <c r="SAQ2131" s="1"/>
      <c r="SAR2131" s="1"/>
      <c r="SAS2131" s="1"/>
      <c r="SAT2131" s="1"/>
      <c r="SAU2131" s="1"/>
      <c r="SAV2131" s="1"/>
      <c r="SAW2131" s="1"/>
      <c r="SAX2131" s="1"/>
      <c r="SAY2131" s="1"/>
      <c r="SAZ2131" s="1"/>
      <c r="SBA2131" s="1"/>
      <c r="SBB2131" s="1"/>
      <c r="SBC2131" s="1"/>
      <c r="SBD2131" s="1"/>
      <c r="SBE2131" s="1"/>
      <c r="SBF2131" s="1"/>
      <c r="SBG2131" s="1"/>
      <c r="SBH2131" s="1"/>
      <c r="SBI2131" s="1"/>
      <c r="SBJ2131" s="1"/>
      <c r="SBK2131" s="1"/>
      <c r="SBL2131" s="1"/>
      <c r="SBM2131" s="1"/>
      <c r="SBN2131" s="1"/>
      <c r="SBO2131" s="1"/>
      <c r="SBP2131" s="1"/>
      <c r="SBQ2131" s="1"/>
      <c r="SBR2131" s="1"/>
      <c r="SBS2131" s="1"/>
      <c r="SBT2131" s="1"/>
      <c r="SBU2131" s="1"/>
      <c r="SBV2131" s="1"/>
      <c r="SBW2131" s="1"/>
      <c r="SBX2131" s="1"/>
      <c r="SBY2131" s="1"/>
      <c r="SBZ2131" s="1"/>
      <c r="SCA2131" s="1"/>
      <c r="SCB2131" s="1"/>
      <c r="SCC2131" s="1"/>
      <c r="SCD2131" s="1"/>
      <c r="SCE2131" s="1"/>
      <c r="SCF2131" s="1"/>
      <c r="SCG2131" s="1"/>
      <c r="SCH2131" s="1"/>
      <c r="SCI2131" s="1"/>
      <c r="SCJ2131" s="1"/>
      <c r="SCK2131" s="1"/>
      <c r="SCL2131" s="1"/>
      <c r="SCM2131" s="1"/>
      <c r="SCN2131" s="1"/>
      <c r="SCO2131" s="1"/>
      <c r="SCP2131" s="1"/>
      <c r="SCQ2131" s="1"/>
      <c r="SCR2131" s="1"/>
      <c r="SCS2131" s="1"/>
      <c r="SCT2131" s="1"/>
      <c r="SCU2131" s="1"/>
      <c r="SCV2131" s="1"/>
      <c r="SCW2131" s="1"/>
      <c r="SCX2131" s="1"/>
      <c r="SCY2131" s="1"/>
      <c r="SCZ2131" s="1"/>
      <c r="SDA2131" s="1"/>
      <c r="SDB2131" s="1"/>
      <c r="SDC2131" s="1"/>
      <c r="SDD2131" s="1"/>
      <c r="SDE2131" s="1"/>
      <c r="SDF2131" s="1"/>
      <c r="SDG2131" s="1"/>
      <c r="SDH2131" s="1"/>
      <c r="SDI2131" s="1"/>
      <c r="SDJ2131" s="1"/>
      <c r="SDK2131" s="1"/>
      <c r="SDL2131" s="1"/>
      <c r="SDM2131" s="1"/>
      <c r="SDN2131" s="1"/>
      <c r="SDO2131" s="1"/>
      <c r="SDP2131" s="1"/>
      <c r="SDQ2131" s="1"/>
      <c r="SDR2131" s="1"/>
      <c r="SDS2131" s="1"/>
      <c r="SDT2131" s="1"/>
      <c r="SDU2131" s="1"/>
      <c r="SDV2131" s="1"/>
      <c r="SDW2131" s="1"/>
      <c r="SDX2131" s="1"/>
      <c r="SDY2131" s="1"/>
      <c r="SDZ2131" s="1"/>
      <c r="SEA2131" s="1"/>
      <c r="SEB2131" s="1"/>
      <c r="SEC2131" s="1"/>
      <c r="SED2131" s="1"/>
      <c r="SEE2131" s="1"/>
      <c r="SEF2131" s="1"/>
      <c r="SEG2131" s="1"/>
      <c r="SEH2131" s="1"/>
      <c r="SEI2131" s="1"/>
      <c r="SEJ2131" s="1"/>
      <c r="SEK2131" s="1"/>
      <c r="SEL2131" s="1"/>
      <c r="SEM2131" s="1"/>
      <c r="SEN2131" s="1"/>
      <c r="SEO2131" s="1"/>
      <c r="SEP2131" s="1"/>
      <c r="SEQ2131" s="1"/>
      <c r="SER2131" s="1"/>
      <c r="SES2131" s="1"/>
      <c r="SET2131" s="1"/>
      <c r="SEU2131" s="1"/>
      <c r="SEV2131" s="1"/>
      <c r="SEW2131" s="1"/>
      <c r="SEX2131" s="1"/>
      <c r="SEY2131" s="1"/>
      <c r="SEZ2131" s="1"/>
      <c r="SFA2131" s="1"/>
      <c r="SFB2131" s="1"/>
      <c r="SFC2131" s="1"/>
      <c r="SFD2131" s="1"/>
      <c r="SFE2131" s="1"/>
      <c r="SFF2131" s="1"/>
      <c r="SFG2131" s="1"/>
      <c r="SFH2131" s="1"/>
      <c r="SFI2131" s="1"/>
      <c r="SFJ2131" s="1"/>
      <c r="SFK2131" s="1"/>
      <c r="SFL2131" s="1"/>
      <c r="SFM2131" s="1"/>
      <c r="SFN2131" s="1"/>
      <c r="SFO2131" s="1"/>
      <c r="SFP2131" s="1"/>
      <c r="SFQ2131" s="1"/>
      <c r="SFR2131" s="1"/>
      <c r="SFS2131" s="1"/>
      <c r="SFT2131" s="1"/>
      <c r="SFU2131" s="1"/>
      <c r="SFV2131" s="1"/>
      <c r="SFW2131" s="1"/>
      <c r="SFX2131" s="1"/>
      <c r="SFY2131" s="1"/>
      <c r="SFZ2131" s="1"/>
      <c r="SGA2131" s="1"/>
      <c r="SGB2131" s="1"/>
      <c r="SGC2131" s="1"/>
      <c r="SGD2131" s="1"/>
      <c r="SGE2131" s="1"/>
      <c r="SGF2131" s="1"/>
      <c r="SGG2131" s="1"/>
      <c r="SGH2131" s="1"/>
      <c r="SGI2131" s="1"/>
      <c r="SGJ2131" s="1"/>
      <c r="SGK2131" s="1"/>
      <c r="SGL2131" s="1"/>
      <c r="SGM2131" s="1"/>
      <c r="SGN2131" s="1"/>
      <c r="SGO2131" s="1"/>
      <c r="SGP2131" s="1"/>
      <c r="SGQ2131" s="1"/>
      <c r="SGR2131" s="1"/>
      <c r="SGS2131" s="1"/>
      <c r="SGT2131" s="1"/>
      <c r="SGU2131" s="1"/>
      <c r="SGV2131" s="1"/>
      <c r="SGW2131" s="1"/>
      <c r="SGX2131" s="1"/>
      <c r="SGY2131" s="1"/>
      <c r="SGZ2131" s="1"/>
      <c r="SHA2131" s="1"/>
      <c r="SHB2131" s="1"/>
      <c r="SHC2131" s="1"/>
      <c r="SHD2131" s="1"/>
      <c r="SHE2131" s="1"/>
      <c r="SHF2131" s="1"/>
      <c r="SHG2131" s="1"/>
      <c r="SHH2131" s="1"/>
      <c r="SHI2131" s="1"/>
      <c r="SHJ2131" s="1"/>
      <c r="SHK2131" s="1"/>
      <c r="SHL2131" s="1"/>
      <c r="SHM2131" s="1"/>
      <c r="SHN2131" s="1"/>
      <c r="SHO2131" s="1"/>
      <c r="SHP2131" s="1"/>
      <c r="SHQ2131" s="1"/>
      <c r="SHR2131" s="1"/>
      <c r="SHS2131" s="1"/>
      <c r="SHT2131" s="1"/>
      <c r="SHU2131" s="1"/>
      <c r="SHV2131" s="1"/>
      <c r="SHW2131" s="1"/>
      <c r="SHX2131" s="1"/>
      <c r="SHY2131" s="1"/>
      <c r="SHZ2131" s="1"/>
      <c r="SIA2131" s="1"/>
      <c r="SIB2131" s="1"/>
      <c r="SIC2131" s="1"/>
      <c r="SID2131" s="1"/>
      <c r="SIE2131" s="1"/>
      <c r="SIF2131" s="1"/>
      <c r="SIG2131" s="1"/>
      <c r="SIH2131" s="1"/>
      <c r="SII2131" s="1"/>
      <c r="SIJ2131" s="1"/>
      <c r="SIK2131" s="1"/>
      <c r="SIL2131" s="1"/>
      <c r="SIM2131" s="1"/>
      <c r="SIN2131" s="1"/>
      <c r="SIO2131" s="1"/>
      <c r="SIP2131" s="1"/>
      <c r="SIQ2131" s="1"/>
      <c r="SIR2131" s="1"/>
      <c r="SIS2131" s="1"/>
      <c r="SIT2131" s="1"/>
      <c r="SIU2131" s="1"/>
      <c r="SIV2131" s="1"/>
      <c r="SIW2131" s="1"/>
      <c r="SIX2131" s="1"/>
      <c r="SIY2131" s="1"/>
      <c r="SIZ2131" s="1"/>
      <c r="SJA2131" s="1"/>
      <c r="SJB2131" s="1"/>
      <c r="SJC2131" s="1"/>
      <c r="SJD2131" s="1"/>
      <c r="SJE2131" s="1"/>
      <c r="SJF2131" s="1"/>
      <c r="SJG2131" s="1"/>
      <c r="SJH2131" s="1"/>
      <c r="SJI2131" s="1"/>
      <c r="SJJ2131" s="1"/>
      <c r="SJK2131" s="1"/>
      <c r="SJL2131" s="1"/>
      <c r="SJM2131" s="1"/>
      <c r="SJN2131" s="1"/>
      <c r="SJO2131" s="1"/>
      <c r="SJP2131" s="1"/>
      <c r="SJQ2131" s="1"/>
      <c r="SJR2131" s="1"/>
      <c r="SJS2131" s="1"/>
      <c r="SJT2131" s="1"/>
      <c r="SJU2131" s="1"/>
      <c r="SJV2131" s="1"/>
      <c r="SJW2131" s="1"/>
      <c r="SJX2131" s="1"/>
      <c r="SJY2131" s="1"/>
      <c r="SJZ2131" s="1"/>
      <c r="SKA2131" s="1"/>
      <c r="SKB2131" s="1"/>
      <c r="SKC2131" s="1"/>
      <c r="SKD2131" s="1"/>
      <c r="SKE2131" s="1"/>
      <c r="SKF2131" s="1"/>
      <c r="SKG2131" s="1"/>
      <c r="SKH2131" s="1"/>
      <c r="SKI2131" s="1"/>
      <c r="SKJ2131" s="1"/>
      <c r="SKK2131" s="1"/>
      <c r="SKL2131" s="1"/>
      <c r="SKM2131" s="1"/>
      <c r="SKN2131" s="1"/>
      <c r="SKO2131" s="1"/>
      <c r="SKP2131" s="1"/>
      <c r="SKQ2131" s="1"/>
      <c r="SKR2131" s="1"/>
      <c r="SKS2131" s="1"/>
      <c r="SKT2131" s="1"/>
      <c r="SKU2131" s="1"/>
      <c r="SKV2131" s="1"/>
      <c r="SKW2131" s="1"/>
      <c r="SKX2131" s="1"/>
      <c r="SKY2131" s="1"/>
      <c r="SKZ2131" s="1"/>
      <c r="SLA2131" s="1"/>
      <c r="SLB2131" s="1"/>
      <c r="SLC2131" s="1"/>
      <c r="SLD2131" s="1"/>
      <c r="SLE2131" s="1"/>
      <c r="SLF2131" s="1"/>
      <c r="SLG2131" s="1"/>
      <c r="SLH2131" s="1"/>
      <c r="SLI2131" s="1"/>
      <c r="SLJ2131" s="1"/>
      <c r="SLK2131" s="1"/>
      <c r="SLL2131" s="1"/>
      <c r="SLM2131" s="1"/>
      <c r="SLN2131" s="1"/>
      <c r="SLO2131" s="1"/>
      <c r="SLP2131" s="1"/>
      <c r="SLQ2131" s="1"/>
      <c r="SLR2131" s="1"/>
      <c r="SLS2131" s="1"/>
      <c r="SLT2131" s="1"/>
      <c r="SLU2131" s="1"/>
      <c r="SLV2131" s="1"/>
      <c r="SLW2131" s="1"/>
      <c r="SLX2131" s="1"/>
      <c r="SLY2131" s="1"/>
      <c r="SLZ2131" s="1"/>
      <c r="SMA2131" s="1"/>
      <c r="SMB2131" s="1"/>
      <c r="SMC2131" s="1"/>
      <c r="SMD2131" s="1"/>
      <c r="SME2131" s="1"/>
      <c r="SMF2131" s="1"/>
      <c r="SMG2131" s="1"/>
      <c r="SMH2131" s="1"/>
      <c r="SMI2131" s="1"/>
      <c r="SMJ2131" s="1"/>
      <c r="SMK2131" s="1"/>
      <c r="SML2131" s="1"/>
      <c r="SMM2131" s="1"/>
      <c r="SMN2131" s="1"/>
      <c r="SMO2131" s="1"/>
      <c r="SMP2131" s="1"/>
      <c r="SMQ2131" s="1"/>
      <c r="SMR2131" s="1"/>
      <c r="SMS2131" s="1"/>
      <c r="SMT2131" s="1"/>
      <c r="SMU2131" s="1"/>
      <c r="SMV2131" s="1"/>
      <c r="SMW2131" s="1"/>
      <c r="SMX2131" s="1"/>
      <c r="SMY2131" s="1"/>
      <c r="SMZ2131" s="1"/>
      <c r="SNA2131" s="1"/>
      <c r="SNB2131" s="1"/>
      <c r="SNC2131" s="1"/>
      <c r="SND2131" s="1"/>
      <c r="SNE2131" s="1"/>
      <c r="SNF2131" s="1"/>
      <c r="SNG2131" s="1"/>
      <c r="SNH2131" s="1"/>
      <c r="SNI2131" s="1"/>
      <c r="SNJ2131" s="1"/>
      <c r="SNK2131" s="1"/>
      <c r="SNL2131" s="1"/>
      <c r="SNM2131" s="1"/>
      <c r="SNN2131" s="1"/>
      <c r="SNO2131" s="1"/>
      <c r="SNP2131" s="1"/>
      <c r="SNQ2131" s="1"/>
      <c r="SNR2131" s="1"/>
      <c r="SNS2131" s="1"/>
      <c r="SNT2131" s="1"/>
      <c r="SNU2131" s="1"/>
      <c r="SNV2131" s="1"/>
      <c r="SNW2131" s="1"/>
      <c r="SNX2131" s="1"/>
      <c r="SNY2131" s="1"/>
      <c r="SNZ2131" s="1"/>
      <c r="SOA2131" s="1"/>
      <c r="SOB2131" s="1"/>
      <c r="SOC2131" s="1"/>
      <c r="SOD2131" s="1"/>
      <c r="SOE2131" s="1"/>
      <c r="SOF2131" s="1"/>
      <c r="SOG2131" s="1"/>
      <c r="SOH2131" s="1"/>
      <c r="SOI2131" s="1"/>
      <c r="SOJ2131" s="1"/>
      <c r="SOK2131" s="1"/>
      <c r="SOL2131" s="1"/>
      <c r="SOM2131" s="1"/>
      <c r="SON2131" s="1"/>
      <c r="SOO2131" s="1"/>
      <c r="SOP2131" s="1"/>
      <c r="SOQ2131" s="1"/>
      <c r="SOR2131" s="1"/>
      <c r="SOS2131" s="1"/>
      <c r="SOT2131" s="1"/>
      <c r="SOU2131" s="1"/>
      <c r="SOV2131" s="1"/>
      <c r="SOW2131" s="1"/>
      <c r="SOX2131" s="1"/>
      <c r="SOY2131" s="1"/>
      <c r="SOZ2131" s="1"/>
      <c r="SPA2131" s="1"/>
      <c r="SPB2131" s="1"/>
      <c r="SPC2131" s="1"/>
      <c r="SPD2131" s="1"/>
      <c r="SPE2131" s="1"/>
      <c r="SPF2131" s="1"/>
      <c r="SPG2131" s="1"/>
      <c r="SPH2131" s="1"/>
      <c r="SPI2131" s="1"/>
      <c r="SPJ2131" s="1"/>
      <c r="SPK2131" s="1"/>
      <c r="SPL2131" s="1"/>
      <c r="SPM2131" s="1"/>
      <c r="SPN2131" s="1"/>
      <c r="SPO2131" s="1"/>
      <c r="SPP2131" s="1"/>
      <c r="SPQ2131" s="1"/>
      <c r="SPR2131" s="1"/>
      <c r="SPS2131" s="1"/>
      <c r="SPT2131" s="1"/>
      <c r="SPU2131" s="1"/>
      <c r="SPV2131" s="1"/>
      <c r="SPW2131" s="1"/>
      <c r="SPX2131" s="1"/>
      <c r="SPY2131" s="1"/>
      <c r="SPZ2131" s="1"/>
      <c r="SQA2131" s="1"/>
      <c r="SQB2131" s="1"/>
      <c r="SQC2131" s="1"/>
      <c r="SQD2131" s="1"/>
      <c r="SQE2131" s="1"/>
      <c r="SQF2131" s="1"/>
      <c r="SQG2131" s="1"/>
      <c r="SQH2131" s="1"/>
      <c r="SQI2131" s="1"/>
      <c r="SQJ2131" s="1"/>
      <c r="SQK2131" s="1"/>
      <c r="SQL2131" s="1"/>
      <c r="SQM2131" s="1"/>
      <c r="SQN2131" s="1"/>
      <c r="SQO2131" s="1"/>
      <c r="SQP2131" s="1"/>
      <c r="SQQ2131" s="1"/>
      <c r="SQR2131" s="1"/>
      <c r="SQS2131" s="1"/>
      <c r="SQT2131" s="1"/>
      <c r="SQU2131" s="1"/>
      <c r="SQV2131" s="1"/>
      <c r="SQW2131" s="1"/>
      <c r="SQX2131" s="1"/>
      <c r="SQY2131" s="1"/>
      <c r="SQZ2131" s="1"/>
      <c r="SRA2131" s="1"/>
      <c r="SRB2131" s="1"/>
      <c r="SRC2131" s="1"/>
      <c r="SRD2131" s="1"/>
      <c r="SRE2131" s="1"/>
      <c r="SRF2131" s="1"/>
      <c r="SRG2131" s="1"/>
      <c r="SRH2131" s="1"/>
      <c r="SRI2131" s="1"/>
      <c r="SRJ2131" s="1"/>
      <c r="SRK2131" s="1"/>
      <c r="SRL2131" s="1"/>
      <c r="SRM2131" s="1"/>
      <c r="SRN2131" s="1"/>
      <c r="SRO2131" s="1"/>
      <c r="SRP2131" s="1"/>
      <c r="SRQ2131" s="1"/>
      <c r="SRR2131" s="1"/>
      <c r="SRS2131" s="1"/>
      <c r="SRT2131" s="1"/>
      <c r="SRU2131" s="1"/>
      <c r="SRV2131" s="1"/>
      <c r="SRW2131" s="1"/>
      <c r="SRX2131" s="1"/>
      <c r="SRY2131" s="1"/>
      <c r="SRZ2131" s="1"/>
      <c r="SSA2131" s="1"/>
      <c r="SSB2131" s="1"/>
      <c r="SSC2131" s="1"/>
      <c r="SSD2131" s="1"/>
      <c r="SSE2131" s="1"/>
      <c r="SSF2131" s="1"/>
      <c r="SSG2131" s="1"/>
      <c r="SSH2131" s="1"/>
      <c r="SSI2131" s="1"/>
      <c r="SSJ2131" s="1"/>
      <c r="SSK2131" s="1"/>
      <c r="SSL2131" s="1"/>
      <c r="SSM2131" s="1"/>
      <c r="SSN2131" s="1"/>
      <c r="SSO2131" s="1"/>
      <c r="SSP2131" s="1"/>
      <c r="SSQ2131" s="1"/>
      <c r="SSR2131" s="1"/>
      <c r="SSS2131" s="1"/>
      <c r="SST2131" s="1"/>
      <c r="SSU2131" s="1"/>
      <c r="SSV2131" s="1"/>
      <c r="SSW2131" s="1"/>
      <c r="SSX2131" s="1"/>
      <c r="SSY2131" s="1"/>
      <c r="SSZ2131" s="1"/>
      <c r="STA2131" s="1"/>
      <c r="STB2131" s="1"/>
      <c r="STC2131" s="1"/>
      <c r="STD2131" s="1"/>
      <c r="STE2131" s="1"/>
      <c r="STF2131" s="1"/>
      <c r="STG2131" s="1"/>
      <c r="STH2131" s="1"/>
      <c r="STI2131" s="1"/>
      <c r="STJ2131" s="1"/>
      <c r="STK2131" s="1"/>
      <c r="STL2131" s="1"/>
      <c r="STM2131" s="1"/>
      <c r="STN2131" s="1"/>
      <c r="STO2131" s="1"/>
      <c r="STP2131" s="1"/>
      <c r="STQ2131" s="1"/>
      <c r="STR2131" s="1"/>
      <c r="STS2131" s="1"/>
      <c r="STT2131" s="1"/>
      <c r="STU2131" s="1"/>
      <c r="STV2131" s="1"/>
      <c r="STW2131" s="1"/>
      <c r="STX2131" s="1"/>
      <c r="STY2131" s="1"/>
      <c r="STZ2131" s="1"/>
      <c r="SUA2131" s="1"/>
      <c r="SUB2131" s="1"/>
      <c r="SUC2131" s="1"/>
      <c r="SUD2131" s="1"/>
      <c r="SUE2131" s="1"/>
      <c r="SUF2131" s="1"/>
      <c r="SUG2131" s="1"/>
      <c r="SUH2131" s="1"/>
      <c r="SUI2131" s="1"/>
      <c r="SUJ2131" s="1"/>
      <c r="SUK2131" s="1"/>
      <c r="SUL2131" s="1"/>
      <c r="SUM2131" s="1"/>
      <c r="SUN2131" s="1"/>
      <c r="SUO2131" s="1"/>
      <c r="SUP2131" s="1"/>
      <c r="SUQ2131" s="1"/>
      <c r="SUR2131" s="1"/>
      <c r="SUS2131" s="1"/>
      <c r="SUT2131" s="1"/>
      <c r="SUU2131" s="1"/>
      <c r="SUV2131" s="1"/>
      <c r="SUW2131" s="1"/>
      <c r="SUX2131" s="1"/>
      <c r="SUY2131" s="1"/>
      <c r="SUZ2131" s="1"/>
      <c r="SVA2131" s="1"/>
      <c r="SVB2131" s="1"/>
      <c r="SVC2131" s="1"/>
      <c r="SVD2131" s="1"/>
      <c r="SVE2131" s="1"/>
      <c r="SVF2131" s="1"/>
      <c r="SVG2131" s="1"/>
      <c r="SVH2131" s="1"/>
      <c r="SVI2131" s="1"/>
      <c r="SVJ2131" s="1"/>
      <c r="SVK2131" s="1"/>
      <c r="SVL2131" s="1"/>
      <c r="SVM2131" s="1"/>
      <c r="SVN2131" s="1"/>
      <c r="SVO2131" s="1"/>
      <c r="SVP2131" s="1"/>
      <c r="SVQ2131" s="1"/>
      <c r="SVR2131" s="1"/>
      <c r="SVS2131" s="1"/>
      <c r="SVT2131" s="1"/>
      <c r="SVU2131" s="1"/>
      <c r="SVV2131" s="1"/>
      <c r="SVW2131" s="1"/>
      <c r="SVX2131" s="1"/>
      <c r="SVY2131" s="1"/>
      <c r="SVZ2131" s="1"/>
      <c r="SWA2131" s="1"/>
      <c r="SWB2131" s="1"/>
      <c r="SWC2131" s="1"/>
      <c r="SWD2131" s="1"/>
      <c r="SWE2131" s="1"/>
      <c r="SWF2131" s="1"/>
      <c r="SWG2131" s="1"/>
      <c r="SWH2131" s="1"/>
      <c r="SWI2131" s="1"/>
      <c r="SWJ2131" s="1"/>
      <c r="SWK2131" s="1"/>
      <c r="SWL2131" s="1"/>
      <c r="SWM2131" s="1"/>
      <c r="SWN2131" s="1"/>
      <c r="SWO2131" s="1"/>
      <c r="SWP2131" s="1"/>
      <c r="SWQ2131" s="1"/>
      <c r="SWR2131" s="1"/>
      <c r="SWS2131" s="1"/>
      <c r="SWT2131" s="1"/>
      <c r="SWU2131" s="1"/>
      <c r="SWV2131" s="1"/>
      <c r="SWW2131" s="1"/>
      <c r="SWX2131" s="1"/>
      <c r="SWY2131" s="1"/>
      <c r="SWZ2131" s="1"/>
      <c r="SXA2131" s="1"/>
      <c r="SXB2131" s="1"/>
      <c r="SXC2131" s="1"/>
      <c r="SXD2131" s="1"/>
      <c r="SXE2131" s="1"/>
      <c r="SXF2131" s="1"/>
      <c r="SXG2131" s="1"/>
      <c r="SXH2131" s="1"/>
      <c r="SXI2131" s="1"/>
      <c r="SXJ2131" s="1"/>
      <c r="SXK2131" s="1"/>
      <c r="SXL2131" s="1"/>
      <c r="SXM2131" s="1"/>
      <c r="SXN2131" s="1"/>
      <c r="SXO2131" s="1"/>
      <c r="SXP2131" s="1"/>
      <c r="SXQ2131" s="1"/>
      <c r="SXR2131" s="1"/>
      <c r="SXS2131" s="1"/>
      <c r="SXT2131" s="1"/>
      <c r="SXU2131" s="1"/>
      <c r="SXV2131" s="1"/>
      <c r="SXW2131" s="1"/>
      <c r="SXX2131" s="1"/>
      <c r="SXY2131" s="1"/>
      <c r="SXZ2131" s="1"/>
      <c r="SYA2131" s="1"/>
      <c r="SYB2131" s="1"/>
      <c r="SYC2131" s="1"/>
      <c r="SYD2131" s="1"/>
      <c r="SYE2131" s="1"/>
      <c r="SYF2131" s="1"/>
      <c r="SYG2131" s="1"/>
      <c r="SYH2131" s="1"/>
      <c r="SYI2131" s="1"/>
      <c r="SYJ2131" s="1"/>
      <c r="SYK2131" s="1"/>
      <c r="SYL2131" s="1"/>
      <c r="SYM2131" s="1"/>
      <c r="SYN2131" s="1"/>
      <c r="SYO2131" s="1"/>
      <c r="SYP2131" s="1"/>
      <c r="SYQ2131" s="1"/>
      <c r="SYR2131" s="1"/>
      <c r="SYS2131" s="1"/>
      <c r="SYT2131" s="1"/>
      <c r="SYU2131" s="1"/>
      <c r="SYV2131" s="1"/>
      <c r="SYW2131" s="1"/>
      <c r="SYX2131" s="1"/>
      <c r="SYY2131" s="1"/>
      <c r="SYZ2131" s="1"/>
      <c r="SZA2131" s="1"/>
      <c r="SZB2131" s="1"/>
      <c r="SZC2131" s="1"/>
      <c r="SZD2131" s="1"/>
      <c r="SZE2131" s="1"/>
      <c r="SZF2131" s="1"/>
      <c r="SZG2131" s="1"/>
      <c r="SZH2131" s="1"/>
      <c r="SZI2131" s="1"/>
      <c r="SZJ2131" s="1"/>
      <c r="SZK2131" s="1"/>
      <c r="SZL2131" s="1"/>
      <c r="SZM2131" s="1"/>
      <c r="SZN2131" s="1"/>
      <c r="SZO2131" s="1"/>
      <c r="SZP2131" s="1"/>
      <c r="SZQ2131" s="1"/>
      <c r="SZR2131" s="1"/>
      <c r="SZS2131" s="1"/>
      <c r="SZT2131" s="1"/>
      <c r="SZU2131" s="1"/>
      <c r="SZV2131" s="1"/>
      <c r="SZW2131" s="1"/>
      <c r="SZX2131" s="1"/>
      <c r="SZY2131" s="1"/>
      <c r="SZZ2131" s="1"/>
      <c r="TAA2131" s="1"/>
      <c r="TAB2131" s="1"/>
      <c r="TAC2131" s="1"/>
      <c r="TAD2131" s="1"/>
      <c r="TAE2131" s="1"/>
      <c r="TAF2131" s="1"/>
      <c r="TAG2131" s="1"/>
      <c r="TAH2131" s="1"/>
      <c r="TAI2131" s="1"/>
      <c r="TAJ2131" s="1"/>
      <c r="TAK2131" s="1"/>
      <c r="TAL2131" s="1"/>
      <c r="TAM2131" s="1"/>
      <c r="TAN2131" s="1"/>
      <c r="TAO2131" s="1"/>
      <c r="TAP2131" s="1"/>
      <c r="TAQ2131" s="1"/>
      <c r="TAR2131" s="1"/>
      <c r="TAS2131" s="1"/>
      <c r="TAT2131" s="1"/>
      <c r="TAU2131" s="1"/>
      <c r="TAV2131" s="1"/>
      <c r="TAW2131" s="1"/>
      <c r="TAX2131" s="1"/>
      <c r="TAY2131" s="1"/>
      <c r="TAZ2131" s="1"/>
      <c r="TBA2131" s="1"/>
      <c r="TBB2131" s="1"/>
      <c r="TBC2131" s="1"/>
      <c r="TBD2131" s="1"/>
      <c r="TBE2131" s="1"/>
      <c r="TBF2131" s="1"/>
      <c r="TBG2131" s="1"/>
      <c r="TBH2131" s="1"/>
      <c r="TBI2131" s="1"/>
      <c r="TBJ2131" s="1"/>
      <c r="TBK2131" s="1"/>
      <c r="TBL2131" s="1"/>
      <c r="TBM2131" s="1"/>
      <c r="TBN2131" s="1"/>
      <c r="TBO2131" s="1"/>
      <c r="TBP2131" s="1"/>
      <c r="TBQ2131" s="1"/>
      <c r="TBR2131" s="1"/>
      <c r="TBS2131" s="1"/>
      <c r="TBT2131" s="1"/>
      <c r="TBU2131" s="1"/>
      <c r="TBV2131" s="1"/>
      <c r="TBW2131" s="1"/>
      <c r="TBX2131" s="1"/>
      <c r="TBY2131" s="1"/>
      <c r="TBZ2131" s="1"/>
      <c r="TCA2131" s="1"/>
      <c r="TCB2131" s="1"/>
      <c r="TCC2131" s="1"/>
      <c r="TCD2131" s="1"/>
      <c r="TCE2131" s="1"/>
      <c r="TCF2131" s="1"/>
      <c r="TCG2131" s="1"/>
      <c r="TCH2131" s="1"/>
      <c r="TCI2131" s="1"/>
      <c r="TCJ2131" s="1"/>
      <c r="TCK2131" s="1"/>
      <c r="TCL2131" s="1"/>
      <c r="TCM2131" s="1"/>
      <c r="TCN2131" s="1"/>
      <c r="TCO2131" s="1"/>
      <c r="TCP2131" s="1"/>
      <c r="TCQ2131" s="1"/>
      <c r="TCR2131" s="1"/>
      <c r="TCS2131" s="1"/>
      <c r="TCT2131" s="1"/>
      <c r="TCU2131" s="1"/>
      <c r="TCV2131" s="1"/>
      <c r="TCW2131" s="1"/>
      <c r="TCX2131" s="1"/>
      <c r="TCY2131" s="1"/>
      <c r="TCZ2131" s="1"/>
      <c r="TDA2131" s="1"/>
      <c r="TDB2131" s="1"/>
      <c r="TDC2131" s="1"/>
      <c r="TDD2131" s="1"/>
      <c r="TDE2131" s="1"/>
      <c r="TDF2131" s="1"/>
      <c r="TDG2131" s="1"/>
      <c r="TDH2131" s="1"/>
      <c r="TDI2131" s="1"/>
      <c r="TDJ2131" s="1"/>
      <c r="TDK2131" s="1"/>
      <c r="TDL2131" s="1"/>
      <c r="TDM2131" s="1"/>
      <c r="TDN2131" s="1"/>
      <c r="TDO2131" s="1"/>
      <c r="TDP2131" s="1"/>
      <c r="TDQ2131" s="1"/>
      <c r="TDR2131" s="1"/>
      <c r="TDS2131" s="1"/>
      <c r="TDT2131" s="1"/>
      <c r="TDU2131" s="1"/>
      <c r="TDV2131" s="1"/>
      <c r="TDW2131" s="1"/>
      <c r="TDX2131" s="1"/>
      <c r="TDY2131" s="1"/>
      <c r="TDZ2131" s="1"/>
      <c r="TEA2131" s="1"/>
      <c r="TEB2131" s="1"/>
      <c r="TEC2131" s="1"/>
      <c r="TED2131" s="1"/>
      <c r="TEE2131" s="1"/>
      <c r="TEF2131" s="1"/>
      <c r="TEG2131" s="1"/>
      <c r="TEH2131" s="1"/>
      <c r="TEI2131" s="1"/>
      <c r="TEJ2131" s="1"/>
      <c r="TEK2131" s="1"/>
      <c r="TEL2131" s="1"/>
      <c r="TEM2131" s="1"/>
      <c r="TEN2131" s="1"/>
      <c r="TEO2131" s="1"/>
      <c r="TEP2131" s="1"/>
      <c r="TEQ2131" s="1"/>
      <c r="TER2131" s="1"/>
      <c r="TES2131" s="1"/>
      <c r="TET2131" s="1"/>
      <c r="TEU2131" s="1"/>
      <c r="TEV2131" s="1"/>
      <c r="TEW2131" s="1"/>
      <c r="TEX2131" s="1"/>
      <c r="TEY2131" s="1"/>
      <c r="TEZ2131" s="1"/>
      <c r="TFA2131" s="1"/>
      <c r="TFB2131" s="1"/>
      <c r="TFC2131" s="1"/>
      <c r="TFD2131" s="1"/>
      <c r="TFE2131" s="1"/>
      <c r="TFF2131" s="1"/>
      <c r="TFG2131" s="1"/>
      <c r="TFH2131" s="1"/>
      <c r="TFI2131" s="1"/>
      <c r="TFJ2131" s="1"/>
      <c r="TFK2131" s="1"/>
      <c r="TFL2131" s="1"/>
      <c r="TFM2131" s="1"/>
      <c r="TFN2131" s="1"/>
      <c r="TFO2131" s="1"/>
      <c r="TFP2131" s="1"/>
      <c r="TFQ2131" s="1"/>
      <c r="TFR2131" s="1"/>
      <c r="TFS2131" s="1"/>
      <c r="TFT2131" s="1"/>
      <c r="TFU2131" s="1"/>
      <c r="TFV2131" s="1"/>
      <c r="TFW2131" s="1"/>
      <c r="TFX2131" s="1"/>
      <c r="TFY2131" s="1"/>
      <c r="TFZ2131" s="1"/>
      <c r="TGA2131" s="1"/>
      <c r="TGB2131" s="1"/>
      <c r="TGC2131" s="1"/>
      <c r="TGD2131" s="1"/>
      <c r="TGE2131" s="1"/>
      <c r="TGF2131" s="1"/>
      <c r="TGG2131" s="1"/>
      <c r="TGH2131" s="1"/>
      <c r="TGI2131" s="1"/>
      <c r="TGJ2131" s="1"/>
      <c r="TGK2131" s="1"/>
      <c r="TGL2131" s="1"/>
      <c r="TGM2131" s="1"/>
      <c r="TGN2131" s="1"/>
      <c r="TGO2131" s="1"/>
      <c r="TGP2131" s="1"/>
      <c r="TGQ2131" s="1"/>
      <c r="TGR2131" s="1"/>
      <c r="TGS2131" s="1"/>
      <c r="TGT2131" s="1"/>
      <c r="TGU2131" s="1"/>
      <c r="TGV2131" s="1"/>
      <c r="TGW2131" s="1"/>
      <c r="TGX2131" s="1"/>
      <c r="TGY2131" s="1"/>
      <c r="TGZ2131" s="1"/>
      <c r="THA2131" s="1"/>
      <c r="THB2131" s="1"/>
      <c r="THC2131" s="1"/>
      <c r="THD2131" s="1"/>
      <c r="THE2131" s="1"/>
      <c r="THF2131" s="1"/>
      <c r="THG2131" s="1"/>
      <c r="THH2131" s="1"/>
      <c r="THI2131" s="1"/>
      <c r="THJ2131" s="1"/>
      <c r="THK2131" s="1"/>
      <c r="THL2131" s="1"/>
      <c r="THM2131" s="1"/>
      <c r="THN2131" s="1"/>
      <c r="THO2131" s="1"/>
      <c r="THP2131" s="1"/>
      <c r="THQ2131" s="1"/>
      <c r="THR2131" s="1"/>
      <c r="THS2131" s="1"/>
      <c r="THT2131" s="1"/>
      <c r="THU2131" s="1"/>
      <c r="THV2131" s="1"/>
      <c r="THW2131" s="1"/>
      <c r="THX2131" s="1"/>
      <c r="THY2131" s="1"/>
      <c r="THZ2131" s="1"/>
      <c r="TIA2131" s="1"/>
      <c r="TIB2131" s="1"/>
      <c r="TIC2131" s="1"/>
      <c r="TID2131" s="1"/>
      <c r="TIE2131" s="1"/>
      <c r="TIF2131" s="1"/>
      <c r="TIG2131" s="1"/>
      <c r="TIH2131" s="1"/>
      <c r="TII2131" s="1"/>
      <c r="TIJ2131" s="1"/>
      <c r="TIK2131" s="1"/>
      <c r="TIL2131" s="1"/>
      <c r="TIM2131" s="1"/>
      <c r="TIN2131" s="1"/>
      <c r="TIO2131" s="1"/>
      <c r="TIP2131" s="1"/>
      <c r="TIQ2131" s="1"/>
      <c r="TIR2131" s="1"/>
      <c r="TIS2131" s="1"/>
      <c r="TIT2131" s="1"/>
      <c r="TIU2131" s="1"/>
      <c r="TIV2131" s="1"/>
      <c r="TIW2131" s="1"/>
      <c r="TIX2131" s="1"/>
      <c r="TIY2131" s="1"/>
      <c r="TIZ2131" s="1"/>
      <c r="TJA2131" s="1"/>
      <c r="TJB2131" s="1"/>
      <c r="TJC2131" s="1"/>
      <c r="TJD2131" s="1"/>
      <c r="TJE2131" s="1"/>
      <c r="TJF2131" s="1"/>
      <c r="TJG2131" s="1"/>
      <c r="TJH2131" s="1"/>
      <c r="TJI2131" s="1"/>
      <c r="TJJ2131" s="1"/>
      <c r="TJK2131" s="1"/>
      <c r="TJL2131" s="1"/>
      <c r="TJM2131" s="1"/>
      <c r="TJN2131" s="1"/>
      <c r="TJO2131" s="1"/>
      <c r="TJP2131" s="1"/>
      <c r="TJQ2131" s="1"/>
      <c r="TJR2131" s="1"/>
      <c r="TJS2131" s="1"/>
      <c r="TJT2131" s="1"/>
      <c r="TJU2131" s="1"/>
      <c r="TJV2131" s="1"/>
      <c r="TJW2131" s="1"/>
      <c r="TJX2131" s="1"/>
      <c r="TJY2131" s="1"/>
      <c r="TJZ2131" s="1"/>
      <c r="TKA2131" s="1"/>
      <c r="TKB2131" s="1"/>
      <c r="TKC2131" s="1"/>
      <c r="TKD2131" s="1"/>
      <c r="TKE2131" s="1"/>
      <c r="TKF2131" s="1"/>
      <c r="TKG2131" s="1"/>
      <c r="TKH2131" s="1"/>
      <c r="TKI2131" s="1"/>
      <c r="TKJ2131" s="1"/>
      <c r="TKK2131" s="1"/>
      <c r="TKL2131" s="1"/>
      <c r="TKM2131" s="1"/>
      <c r="TKN2131" s="1"/>
      <c r="TKO2131" s="1"/>
      <c r="TKP2131" s="1"/>
      <c r="TKQ2131" s="1"/>
      <c r="TKR2131" s="1"/>
      <c r="TKS2131" s="1"/>
      <c r="TKT2131" s="1"/>
      <c r="TKU2131" s="1"/>
      <c r="TKV2131" s="1"/>
      <c r="TKW2131" s="1"/>
      <c r="TKX2131" s="1"/>
      <c r="TKY2131" s="1"/>
      <c r="TKZ2131" s="1"/>
      <c r="TLA2131" s="1"/>
      <c r="TLB2131" s="1"/>
      <c r="TLC2131" s="1"/>
      <c r="TLD2131" s="1"/>
      <c r="TLE2131" s="1"/>
      <c r="TLF2131" s="1"/>
      <c r="TLG2131" s="1"/>
      <c r="TLH2131" s="1"/>
      <c r="TLI2131" s="1"/>
      <c r="TLJ2131" s="1"/>
      <c r="TLK2131" s="1"/>
      <c r="TLL2131" s="1"/>
      <c r="TLM2131" s="1"/>
      <c r="TLN2131" s="1"/>
      <c r="TLO2131" s="1"/>
      <c r="TLP2131" s="1"/>
      <c r="TLQ2131" s="1"/>
      <c r="TLR2131" s="1"/>
      <c r="TLS2131" s="1"/>
      <c r="TLT2131" s="1"/>
      <c r="TLU2131" s="1"/>
      <c r="TLV2131" s="1"/>
      <c r="TLW2131" s="1"/>
      <c r="TLX2131" s="1"/>
      <c r="TLY2131" s="1"/>
      <c r="TLZ2131" s="1"/>
      <c r="TMA2131" s="1"/>
      <c r="TMB2131" s="1"/>
      <c r="TMC2131" s="1"/>
      <c r="TMD2131" s="1"/>
      <c r="TME2131" s="1"/>
      <c r="TMF2131" s="1"/>
      <c r="TMG2131" s="1"/>
      <c r="TMH2131" s="1"/>
      <c r="TMI2131" s="1"/>
      <c r="TMJ2131" s="1"/>
      <c r="TMK2131" s="1"/>
      <c r="TML2131" s="1"/>
      <c r="TMM2131" s="1"/>
      <c r="TMN2131" s="1"/>
      <c r="TMO2131" s="1"/>
      <c r="TMP2131" s="1"/>
      <c r="TMQ2131" s="1"/>
      <c r="TMR2131" s="1"/>
      <c r="TMS2131" s="1"/>
      <c r="TMT2131" s="1"/>
      <c r="TMU2131" s="1"/>
      <c r="TMV2131" s="1"/>
      <c r="TMW2131" s="1"/>
      <c r="TMX2131" s="1"/>
      <c r="TMY2131" s="1"/>
      <c r="TMZ2131" s="1"/>
      <c r="TNA2131" s="1"/>
      <c r="TNB2131" s="1"/>
      <c r="TNC2131" s="1"/>
      <c r="TND2131" s="1"/>
      <c r="TNE2131" s="1"/>
      <c r="TNF2131" s="1"/>
      <c r="TNG2131" s="1"/>
      <c r="TNH2131" s="1"/>
      <c r="TNI2131" s="1"/>
      <c r="TNJ2131" s="1"/>
      <c r="TNK2131" s="1"/>
      <c r="TNL2131" s="1"/>
      <c r="TNM2131" s="1"/>
      <c r="TNN2131" s="1"/>
      <c r="TNO2131" s="1"/>
      <c r="TNP2131" s="1"/>
      <c r="TNQ2131" s="1"/>
      <c r="TNR2131" s="1"/>
      <c r="TNS2131" s="1"/>
      <c r="TNT2131" s="1"/>
      <c r="TNU2131" s="1"/>
      <c r="TNV2131" s="1"/>
      <c r="TNW2131" s="1"/>
      <c r="TNX2131" s="1"/>
      <c r="TNY2131" s="1"/>
      <c r="TNZ2131" s="1"/>
      <c r="TOA2131" s="1"/>
      <c r="TOB2131" s="1"/>
      <c r="TOC2131" s="1"/>
      <c r="TOD2131" s="1"/>
      <c r="TOE2131" s="1"/>
      <c r="TOF2131" s="1"/>
      <c r="TOG2131" s="1"/>
      <c r="TOH2131" s="1"/>
      <c r="TOI2131" s="1"/>
      <c r="TOJ2131" s="1"/>
      <c r="TOK2131" s="1"/>
      <c r="TOL2131" s="1"/>
      <c r="TOM2131" s="1"/>
      <c r="TON2131" s="1"/>
      <c r="TOO2131" s="1"/>
      <c r="TOP2131" s="1"/>
      <c r="TOQ2131" s="1"/>
      <c r="TOR2131" s="1"/>
      <c r="TOS2131" s="1"/>
      <c r="TOT2131" s="1"/>
      <c r="TOU2131" s="1"/>
      <c r="TOV2131" s="1"/>
      <c r="TOW2131" s="1"/>
      <c r="TOX2131" s="1"/>
      <c r="TOY2131" s="1"/>
      <c r="TOZ2131" s="1"/>
      <c r="TPA2131" s="1"/>
      <c r="TPB2131" s="1"/>
      <c r="TPC2131" s="1"/>
      <c r="TPD2131" s="1"/>
      <c r="TPE2131" s="1"/>
      <c r="TPF2131" s="1"/>
      <c r="TPG2131" s="1"/>
      <c r="TPH2131" s="1"/>
      <c r="TPI2131" s="1"/>
      <c r="TPJ2131" s="1"/>
      <c r="TPK2131" s="1"/>
      <c r="TPL2131" s="1"/>
      <c r="TPM2131" s="1"/>
      <c r="TPN2131" s="1"/>
      <c r="TPO2131" s="1"/>
      <c r="TPP2131" s="1"/>
      <c r="TPQ2131" s="1"/>
      <c r="TPR2131" s="1"/>
      <c r="TPS2131" s="1"/>
      <c r="TPT2131" s="1"/>
      <c r="TPU2131" s="1"/>
      <c r="TPV2131" s="1"/>
      <c r="TPW2131" s="1"/>
      <c r="TPX2131" s="1"/>
      <c r="TPY2131" s="1"/>
      <c r="TPZ2131" s="1"/>
      <c r="TQA2131" s="1"/>
      <c r="TQB2131" s="1"/>
      <c r="TQC2131" s="1"/>
      <c r="TQD2131" s="1"/>
      <c r="TQE2131" s="1"/>
      <c r="TQF2131" s="1"/>
      <c r="TQG2131" s="1"/>
      <c r="TQH2131" s="1"/>
      <c r="TQI2131" s="1"/>
      <c r="TQJ2131" s="1"/>
      <c r="TQK2131" s="1"/>
      <c r="TQL2131" s="1"/>
      <c r="TQM2131" s="1"/>
      <c r="TQN2131" s="1"/>
      <c r="TQO2131" s="1"/>
      <c r="TQP2131" s="1"/>
      <c r="TQQ2131" s="1"/>
      <c r="TQR2131" s="1"/>
      <c r="TQS2131" s="1"/>
      <c r="TQT2131" s="1"/>
      <c r="TQU2131" s="1"/>
      <c r="TQV2131" s="1"/>
      <c r="TQW2131" s="1"/>
      <c r="TQX2131" s="1"/>
      <c r="TQY2131" s="1"/>
      <c r="TQZ2131" s="1"/>
      <c r="TRA2131" s="1"/>
      <c r="TRB2131" s="1"/>
      <c r="TRC2131" s="1"/>
      <c r="TRD2131" s="1"/>
      <c r="TRE2131" s="1"/>
      <c r="TRF2131" s="1"/>
      <c r="TRG2131" s="1"/>
      <c r="TRH2131" s="1"/>
      <c r="TRI2131" s="1"/>
      <c r="TRJ2131" s="1"/>
      <c r="TRK2131" s="1"/>
      <c r="TRL2131" s="1"/>
      <c r="TRM2131" s="1"/>
      <c r="TRN2131" s="1"/>
      <c r="TRO2131" s="1"/>
      <c r="TRP2131" s="1"/>
      <c r="TRQ2131" s="1"/>
      <c r="TRR2131" s="1"/>
      <c r="TRS2131" s="1"/>
      <c r="TRT2131" s="1"/>
      <c r="TRU2131" s="1"/>
      <c r="TRV2131" s="1"/>
      <c r="TRW2131" s="1"/>
      <c r="TRX2131" s="1"/>
      <c r="TRY2131" s="1"/>
      <c r="TRZ2131" s="1"/>
      <c r="TSA2131" s="1"/>
      <c r="TSB2131" s="1"/>
      <c r="TSC2131" s="1"/>
      <c r="TSD2131" s="1"/>
      <c r="TSE2131" s="1"/>
      <c r="TSF2131" s="1"/>
      <c r="TSG2131" s="1"/>
      <c r="TSH2131" s="1"/>
      <c r="TSI2131" s="1"/>
      <c r="TSJ2131" s="1"/>
      <c r="TSK2131" s="1"/>
      <c r="TSL2131" s="1"/>
      <c r="TSM2131" s="1"/>
      <c r="TSN2131" s="1"/>
      <c r="TSO2131" s="1"/>
      <c r="TSP2131" s="1"/>
      <c r="TSQ2131" s="1"/>
      <c r="TSR2131" s="1"/>
      <c r="TSS2131" s="1"/>
      <c r="TST2131" s="1"/>
      <c r="TSU2131" s="1"/>
      <c r="TSV2131" s="1"/>
      <c r="TSW2131" s="1"/>
      <c r="TSX2131" s="1"/>
      <c r="TSY2131" s="1"/>
      <c r="TSZ2131" s="1"/>
      <c r="TTA2131" s="1"/>
      <c r="TTB2131" s="1"/>
      <c r="TTC2131" s="1"/>
      <c r="TTD2131" s="1"/>
      <c r="TTE2131" s="1"/>
      <c r="TTF2131" s="1"/>
      <c r="TTG2131" s="1"/>
      <c r="TTH2131" s="1"/>
      <c r="TTI2131" s="1"/>
      <c r="TTJ2131" s="1"/>
      <c r="TTK2131" s="1"/>
      <c r="TTL2131" s="1"/>
      <c r="TTM2131" s="1"/>
      <c r="TTN2131" s="1"/>
      <c r="TTO2131" s="1"/>
      <c r="TTP2131" s="1"/>
      <c r="TTQ2131" s="1"/>
      <c r="TTR2131" s="1"/>
      <c r="TTS2131" s="1"/>
      <c r="TTT2131" s="1"/>
      <c r="TTU2131" s="1"/>
      <c r="TTV2131" s="1"/>
      <c r="TTW2131" s="1"/>
      <c r="TTX2131" s="1"/>
      <c r="TTY2131" s="1"/>
      <c r="TTZ2131" s="1"/>
      <c r="TUA2131" s="1"/>
      <c r="TUB2131" s="1"/>
      <c r="TUC2131" s="1"/>
      <c r="TUD2131" s="1"/>
      <c r="TUE2131" s="1"/>
      <c r="TUF2131" s="1"/>
      <c r="TUG2131" s="1"/>
      <c r="TUH2131" s="1"/>
      <c r="TUI2131" s="1"/>
      <c r="TUJ2131" s="1"/>
      <c r="TUK2131" s="1"/>
      <c r="TUL2131" s="1"/>
      <c r="TUM2131" s="1"/>
      <c r="TUN2131" s="1"/>
      <c r="TUO2131" s="1"/>
      <c r="TUP2131" s="1"/>
      <c r="TUQ2131" s="1"/>
      <c r="TUR2131" s="1"/>
      <c r="TUS2131" s="1"/>
      <c r="TUT2131" s="1"/>
      <c r="TUU2131" s="1"/>
      <c r="TUV2131" s="1"/>
      <c r="TUW2131" s="1"/>
      <c r="TUX2131" s="1"/>
      <c r="TUY2131" s="1"/>
      <c r="TUZ2131" s="1"/>
      <c r="TVA2131" s="1"/>
      <c r="TVB2131" s="1"/>
      <c r="TVC2131" s="1"/>
      <c r="TVD2131" s="1"/>
      <c r="TVE2131" s="1"/>
      <c r="TVF2131" s="1"/>
      <c r="TVG2131" s="1"/>
      <c r="TVH2131" s="1"/>
      <c r="TVI2131" s="1"/>
      <c r="TVJ2131" s="1"/>
      <c r="TVK2131" s="1"/>
      <c r="TVL2131" s="1"/>
      <c r="TVM2131" s="1"/>
      <c r="TVN2131" s="1"/>
      <c r="TVO2131" s="1"/>
      <c r="TVP2131" s="1"/>
      <c r="TVQ2131" s="1"/>
      <c r="TVR2131" s="1"/>
      <c r="TVS2131" s="1"/>
      <c r="TVT2131" s="1"/>
      <c r="TVU2131" s="1"/>
      <c r="TVV2131" s="1"/>
      <c r="TVW2131" s="1"/>
      <c r="TVX2131" s="1"/>
      <c r="TVY2131" s="1"/>
      <c r="TVZ2131" s="1"/>
      <c r="TWA2131" s="1"/>
      <c r="TWB2131" s="1"/>
      <c r="TWC2131" s="1"/>
      <c r="TWD2131" s="1"/>
      <c r="TWE2131" s="1"/>
      <c r="TWF2131" s="1"/>
      <c r="TWG2131" s="1"/>
      <c r="TWH2131" s="1"/>
      <c r="TWI2131" s="1"/>
      <c r="TWJ2131" s="1"/>
      <c r="TWK2131" s="1"/>
      <c r="TWL2131" s="1"/>
      <c r="TWM2131" s="1"/>
      <c r="TWN2131" s="1"/>
      <c r="TWO2131" s="1"/>
      <c r="TWP2131" s="1"/>
      <c r="TWQ2131" s="1"/>
      <c r="TWR2131" s="1"/>
      <c r="TWS2131" s="1"/>
      <c r="TWT2131" s="1"/>
      <c r="TWU2131" s="1"/>
      <c r="TWV2131" s="1"/>
      <c r="TWW2131" s="1"/>
      <c r="TWX2131" s="1"/>
      <c r="TWY2131" s="1"/>
      <c r="TWZ2131" s="1"/>
      <c r="TXA2131" s="1"/>
      <c r="TXB2131" s="1"/>
      <c r="TXC2131" s="1"/>
      <c r="TXD2131" s="1"/>
      <c r="TXE2131" s="1"/>
      <c r="TXF2131" s="1"/>
      <c r="TXG2131" s="1"/>
      <c r="TXH2131" s="1"/>
      <c r="TXI2131" s="1"/>
      <c r="TXJ2131" s="1"/>
      <c r="TXK2131" s="1"/>
      <c r="TXL2131" s="1"/>
      <c r="TXM2131" s="1"/>
      <c r="TXN2131" s="1"/>
      <c r="TXO2131" s="1"/>
      <c r="TXP2131" s="1"/>
      <c r="TXQ2131" s="1"/>
      <c r="TXR2131" s="1"/>
      <c r="TXS2131" s="1"/>
      <c r="TXT2131" s="1"/>
      <c r="TXU2131" s="1"/>
      <c r="TXV2131" s="1"/>
      <c r="TXW2131" s="1"/>
      <c r="TXX2131" s="1"/>
      <c r="TXY2131" s="1"/>
      <c r="TXZ2131" s="1"/>
      <c r="TYA2131" s="1"/>
      <c r="TYB2131" s="1"/>
      <c r="TYC2131" s="1"/>
      <c r="TYD2131" s="1"/>
      <c r="TYE2131" s="1"/>
      <c r="TYF2131" s="1"/>
      <c r="TYG2131" s="1"/>
      <c r="TYH2131" s="1"/>
      <c r="TYI2131" s="1"/>
      <c r="TYJ2131" s="1"/>
      <c r="TYK2131" s="1"/>
      <c r="TYL2131" s="1"/>
      <c r="TYM2131" s="1"/>
      <c r="TYN2131" s="1"/>
      <c r="TYO2131" s="1"/>
      <c r="TYP2131" s="1"/>
      <c r="TYQ2131" s="1"/>
      <c r="TYR2131" s="1"/>
      <c r="TYS2131" s="1"/>
      <c r="TYT2131" s="1"/>
      <c r="TYU2131" s="1"/>
      <c r="TYV2131" s="1"/>
      <c r="TYW2131" s="1"/>
      <c r="TYX2131" s="1"/>
      <c r="TYY2131" s="1"/>
      <c r="TYZ2131" s="1"/>
      <c r="TZA2131" s="1"/>
      <c r="TZB2131" s="1"/>
      <c r="TZC2131" s="1"/>
      <c r="TZD2131" s="1"/>
      <c r="TZE2131" s="1"/>
      <c r="TZF2131" s="1"/>
      <c r="TZG2131" s="1"/>
      <c r="TZH2131" s="1"/>
      <c r="TZI2131" s="1"/>
      <c r="TZJ2131" s="1"/>
      <c r="TZK2131" s="1"/>
      <c r="TZL2131" s="1"/>
      <c r="TZM2131" s="1"/>
      <c r="TZN2131" s="1"/>
      <c r="TZO2131" s="1"/>
      <c r="TZP2131" s="1"/>
      <c r="TZQ2131" s="1"/>
      <c r="TZR2131" s="1"/>
      <c r="TZS2131" s="1"/>
      <c r="TZT2131" s="1"/>
      <c r="TZU2131" s="1"/>
      <c r="TZV2131" s="1"/>
      <c r="TZW2131" s="1"/>
      <c r="TZX2131" s="1"/>
      <c r="TZY2131" s="1"/>
      <c r="TZZ2131" s="1"/>
      <c r="UAA2131" s="1"/>
      <c r="UAB2131" s="1"/>
      <c r="UAC2131" s="1"/>
      <c r="UAD2131" s="1"/>
      <c r="UAE2131" s="1"/>
      <c r="UAF2131" s="1"/>
      <c r="UAG2131" s="1"/>
      <c r="UAH2131" s="1"/>
      <c r="UAI2131" s="1"/>
      <c r="UAJ2131" s="1"/>
      <c r="UAK2131" s="1"/>
      <c r="UAL2131" s="1"/>
      <c r="UAM2131" s="1"/>
      <c r="UAN2131" s="1"/>
      <c r="UAO2131" s="1"/>
      <c r="UAP2131" s="1"/>
      <c r="UAQ2131" s="1"/>
      <c r="UAR2131" s="1"/>
      <c r="UAS2131" s="1"/>
      <c r="UAT2131" s="1"/>
      <c r="UAU2131" s="1"/>
      <c r="UAV2131" s="1"/>
      <c r="UAW2131" s="1"/>
      <c r="UAX2131" s="1"/>
      <c r="UAY2131" s="1"/>
      <c r="UAZ2131" s="1"/>
      <c r="UBA2131" s="1"/>
      <c r="UBB2131" s="1"/>
      <c r="UBC2131" s="1"/>
      <c r="UBD2131" s="1"/>
      <c r="UBE2131" s="1"/>
      <c r="UBF2131" s="1"/>
      <c r="UBG2131" s="1"/>
      <c r="UBH2131" s="1"/>
      <c r="UBI2131" s="1"/>
      <c r="UBJ2131" s="1"/>
      <c r="UBK2131" s="1"/>
      <c r="UBL2131" s="1"/>
      <c r="UBM2131" s="1"/>
      <c r="UBN2131" s="1"/>
      <c r="UBO2131" s="1"/>
      <c r="UBP2131" s="1"/>
      <c r="UBQ2131" s="1"/>
      <c r="UBR2131" s="1"/>
      <c r="UBS2131" s="1"/>
      <c r="UBT2131" s="1"/>
      <c r="UBU2131" s="1"/>
      <c r="UBV2131" s="1"/>
      <c r="UBW2131" s="1"/>
      <c r="UBX2131" s="1"/>
      <c r="UBY2131" s="1"/>
      <c r="UBZ2131" s="1"/>
      <c r="UCA2131" s="1"/>
      <c r="UCB2131" s="1"/>
      <c r="UCC2131" s="1"/>
      <c r="UCD2131" s="1"/>
      <c r="UCE2131" s="1"/>
      <c r="UCF2131" s="1"/>
      <c r="UCG2131" s="1"/>
      <c r="UCH2131" s="1"/>
      <c r="UCI2131" s="1"/>
      <c r="UCJ2131" s="1"/>
      <c r="UCK2131" s="1"/>
      <c r="UCL2131" s="1"/>
      <c r="UCM2131" s="1"/>
      <c r="UCN2131" s="1"/>
      <c r="UCO2131" s="1"/>
      <c r="UCP2131" s="1"/>
      <c r="UCQ2131" s="1"/>
      <c r="UCR2131" s="1"/>
      <c r="UCS2131" s="1"/>
      <c r="UCT2131" s="1"/>
      <c r="UCU2131" s="1"/>
      <c r="UCV2131" s="1"/>
      <c r="UCW2131" s="1"/>
      <c r="UCX2131" s="1"/>
      <c r="UCY2131" s="1"/>
      <c r="UCZ2131" s="1"/>
      <c r="UDA2131" s="1"/>
      <c r="UDB2131" s="1"/>
      <c r="UDC2131" s="1"/>
      <c r="UDD2131" s="1"/>
      <c r="UDE2131" s="1"/>
      <c r="UDF2131" s="1"/>
      <c r="UDG2131" s="1"/>
      <c r="UDH2131" s="1"/>
      <c r="UDI2131" s="1"/>
      <c r="UDJ2131" s="1"/>
      <c r="UDK2131" s="1"/>
      <c r="UDL2131" s="1"/>
      <c r="UDM2131" s="1"/>
      <c r="UDN2131" s="1"/>
      <c r="UDO2131" s="1"/>
      <c r="UDP2131" s="1"/>
      <c r="UDQ2131" s="1"/>
      <c r="UDR2131" s="1"/>
      <c r="UDS2131" s="1"/>
      <c r="UDT2131" s="1"/>
      <c r="UDU2131" s="1"/>
      <c r="UDV2131" s="1"/>
      <c r="UDW2131" s="1"/>
      <c r="UDX2131" s="1"/>
      <c r="UDY2131" s="1"/>
      <c r="UDZ2131" s="1"/>
      <c r="UEA2131" s="1"/>
      <c r="UEB2131" s="1"/>
      <c r="UEC2131" s="1"/>
      <c r="UED2131" s="1"/>
      <c r="UEE2131" s="1"/>
      <c r="UEF2131" s="1"/>
      <c r="UEG2131" s="1"/>
      <c r="UEH2131" s="1"/>
      <c r="UEI2131" s="1"/>
      <c r="UEJ2131" s="1"/>
      <c r="UEK2131" s="1"/>
      <c r="UEL2131" s="1"/>
      <c r="UEM2131" s="1"/>
      <c r="UEN2131" s="1"/>
      <c r="UEO2131" s="1"/>
      <c r="UEP2131" s="1"/>
      <c r="UEQ2131" s="1"/>
      <c r="UER2131" s="1"/>
      <c r="UES2131" s="1"/>
      <c r="UET2131" s="1"/>
      <c r="UEU2131" s="1"/>
      <c r="UEV2131" s="1"/>
      <c r="UEW2131" s="1"/>
      <c r="UEX2131" s="1"/>
      <c r="UEY2131" s="1"/>
      <c r="UEZ2131" s="1"/>
      <c r="UFA2131" s="1"/>
      <c r="UFB2131" s="1"/>
      <c r="UFC2131" s="1"/>
      <c r="UFD2131" s="1"/>
      <c r="UFE2131" s="1"/>
      <c r="UFF2131" s="1"/>
      <c r="UFG2131" s="1"/>
      <c r="UFH2131" s="1"/>
      <c r="UFI2131" s="1"/>
      <c r="UFJ2131" s="1"/>
      <c r="UFK2131" s="1"/>
      <c r="UFL2131" s="1"/>
      <c r="UFM2131" s="1"/>
      <c r="UFN2131" s="1"/>
      <c r="UFO2131" s="1"/>
      <c r="UFP2131" s="1"/>
      <c r="UFQ2131" s="1"/>
      <c r="UFR2131" s="1"/>
      <c r="UFS2131" s="1"/>
      <c r="UFT2131" s="1"/>
      <c r="UFU2131" s="1"/>
      <c r="UFV2131" s="1"/>
      <c r="UFW2131" s="1"/>
      <c r="UFX2131" s="1"/>
      <c r="UFY2131" s="1"/>
      <c r="UFZ2131" s="1"/>
      <c r="UGA2131" s="1"/>
      <c r="UGB2131" s="1"/>
      <c r="UGC2131" s="1"/>
      <c r="UGD2131" s="1"/>
      <c r="UGE2131" s="1"/>
      <c r="UGF2131" s="1"/>
      <c r="UGG2131" s="1"/>
      <c r="UGH2131" s="1"/>
      <c r="UGI2131" s="1"/>
      <c r="UGJ2131" s="1"/>
      <c r="UGK2131" s="1"/>
      <c r="UGL2131" s="1"/>
      <c r="UGM2131" s="1"/>
      <c r="UGN2131" s="1"/>
      <c r="UGO2131" s="1"/>
      <c r="UGP2131" s="1"/>
      <c r="UGQ2131" s="1"/>
      <c r="UGR2131" s="1"/>
      <c r="UGS2131" s="1"/>
      <c r="UGT2131" s="1"/>
      <c r="UGU2131" s="1"/>
      <c r="UGV2131" s="1"/>
      <c r="UGW2131" s="1"/>
      <c r="UGX2131" s="1"/>
      <c r="UGY2131" s="1"/>
      <c r="UGZ2131" s="1"/>
      <c r="UHA2131" s="1"/>
      <c r="UHB2131" s="1"/>
      <c r="UHC2131" s="1"/>
      <c r="UHD2131" s="1"/>
      <c r="UHE2131" s="1"/>
      <c r="UHF2131" s="1"/>
      <c r="UHG2131" s="1"/>
      <c r="UHH2131" s="1"/>
      <c r="UHI2131" s="1"/>
      <c r="UHJ2131" s="1"/>
      <c r="UHK2131" s="1"/>
      <c r="UHL2131" s="1"/>
      <c r="UHM2131" s="1"/>
      <c r="UHN2131" s="1"/>
      <c r="UHO2131" s="1"/>
      <c r="UHP2131" s="1"/>
      <c r="UHQ2131" s="1"/>
      <c r="UHR2131" s="1"/>
      <c r="UHS2131" s="1"/>
      <c r="UHT2131" s="1"/>
      <c r="UHU2131" s="1"/>
      <c r="UHV2131" s="1"/>
      <c r="UHW2131" s="1"/>
      <c r="UHX2131" s="1"/>
      <c r="UHY2131" s="1"/>
      <c r="UHZ2131" s="1"/>
      <c r="UIA2131" s="1"/>
      <c r="UIB2131" s="1"/>
      <c r="UIC2131" s="1"/>
      <c r="UID2131" s="1"/>
      <c r="UIE2131" s="1"/>
      <c r="UIF2131" s="1"/>
      <c r="UIG2131" s="1"/>
      <c r="UIH2131" s="1"/>
      <c r="UII2131" s="1"/>
      <c r="UIJ2131" s="1"/>
      <c r="UIK2131" s="1"/>
      <c r="UIL2131" s="1"/>
      <c r="UIM2131" s="1"/>
      <c r="UIN2131" s="1"/>
      <c r="UIO2131" s="1"/>
      <c r="UIP2131" s="1"/>
      <c r="UIQ2131" s="1"/>
      <c r="UIR2131" s="1"/>
      <c r="UIS2131" s="1"/>
      <c r="UIT2131" s="1"/>
      <c r="UIU2131" s="1"/>
      <c r="UIV2131" s="1"/>
      <c r="UIW2131" s="1"/>
      <c r="UIX2131" s="1"/>
      <c r="UIY2131" s="1"/>
      <c r="UIZ2131" s="1"/>
      <c r="UJA2131" s="1"/>
      <c r="UJB2131" s="1"/>
      <c r="UJC2131" s="1"/>
      <c r="UJD2131" s="1"/>
      <c r="UJE2131" s="1"/>
      <c r="UJF2131" s="1"/>
      <c r="UJG2131" s="1"/>
      <c r="UJH2131" s="1"/>
      <c r="UJI2131" s="1"/>
      <c r="UJJ2131" s="1"/>
      <c r="UJK2131" s="1"/>
      <c r="UJL2131" s="1"/>
      <c r="UJM2131" s="1"/>
      <c r="UJN2131" s="1"/>
      <c r="UJO2131" s="1"/>
      <c r="UJP2131" s="1"/>
      <c r="UJQ2131" s="1"/>
      <c r="UJR2131" s="1"/>
      <c r="UJS2131" s="1"/>
      <c r="UJT2131" s="1"/>
      <c r="UJU2131" s="1"/>
      <c r="UJV2131" s="1"/>
      <c r="UJW2131" s="1"/>
      <c r="UJX2131" s="1"/>
      <c r="UJY2131" s="1"/>
      <c r="UJZ2131" s="1"/>
      <c r="UKA2131" s="1"/>
      <c r="UKB2131" s="1"/>
      <c r="UKC2131" s="1"/>
      <c r="UKD2131" s="1"/>
      <c r="UKE2131" s="1"/>
      <c r="UKF2131" s="1"/>
      <c r="UKG2131" s="1"/>
      <c r="UKH2131" s="1"/>
      <c r="UKI2131" s="1"/>
      <c r="UKJ2131" s="1"/>
      <c r="UKK2131" s="1"/>
      <c r="UKL2131" s="1"/>
      <c r="UKM2131" s="1"/>
      <c r="UKN2131" s="1"/>
      <c r="UKO2131" s="1"/>
      <c r="UKP2131" s="1"/>
      <c r="UKQ2131" s="1"/>
      <c r="UKR2131" s="1"/>
      <c r="UKS2131" s="1"/>
      <c r="UKT2131" s="1"/>
      <c r="UKU2131" s="1"/>
      <c r="UKV2131" s="1"/>
      <c r="UKW2131" s="1"/>
      <c r="UKX2131" s="1"/>
      <c r="UKY2131" s="1"/>
      <c r="UKZ2131" s="1"/>
      <c r="ULA2131" s="1"/>
      <c r="ULB2131" s="1"/>
      <c r="ULC2131" s="1"/>
      <c r="ULD2131" s="1"/>
      <c r="ULE2131" s="1"/>
      <c r="ULF2131" s="1"/>
      <c r="ULG2131" s="1"/>
      <c r="ULH2131" s="1"/>
      <c r="ULI2131" s="1"/>
      <c r="ULJ2131" s="1"/>
      <c r="ULK2131" s="1"/>
      <c r="ULL2131" s="1"/>
      <c r="ULM2131" s="1"/>
      <c r="ULN2131" s="1"/>
      <c r="ULO2131" s="1"/>
      <c r="ULP2131" s="1"/>
      <c r="ULQ2131" s="1"/>
      <c r="ULR2131" s="1"/>
      <c r="ULS2131" s="1"/>
      <c r="ULT2131" s="1"/>
      <c r="ULU2131" s="1"/>
      <c r="ULV2131" s="1"/>
      <c r="ULW2131" s="1"/>
      <c r="ULX2131" s="1"/>
      <c r="ULY2131" s="1"/>
      <c r="ULZ2131" s="1"/>
      <c r="UMA2131" s="1"/>
      <c r="UMB2131" s="1"/>
      <c r="UMC2131" s="1"/>
      <c r="UMD2131" s="1"/>
      <c r="UME2131" s="1"/>
      <c r="UMF2131" s="1"/>
      <c r="UMG2131" s="1"/>
      <c r="UMH2131" s="1"/>
      <c r="UMI2131" s="1"/>
      <c r="UMJ2131" s="1"/>
      <c r="UMK2131" s="1"/>
      <c r="UML2131" s="1"/>
      <c r="UMM2131" s="1"/>
      <c r="UMN2131" s="1"/>
      <c r="UMO2131" s="1"/>
      <c r="UMP2131" s="1"/>
      <c r="UMQ2131" s="1"/>
      <c r="UMR2131" s="1"/>
      <c r="UMS2131" s="1"/>
      <c r="UMT2131" s="1"/>
      <c r="UMU2131" s="1"/>
      <c r="UMV2131" s="1"/>
      <c r="UMW2131" s="1"/>
      <c r="UMX2131" s="1"/>
      <c r="UMY2131" s="1"/>
      <c r="UMZ2131" s="1"/>
      <c r="UNA2131" s="1"/>
      <c r="UNB2131" s="1"/>
      <c r="UNC2131" s="1"/>
      <c r="UND2131" s="1"/>
      <c r="UNE2131" s="1"/>
      <c r="UNF2131" s="1"/>
      <c r="UNG2131" s="1"/>
      <c r="UNH2131" s="1"/>
      <c r="UNI2131" s="1"/>
      <c r="UNJ2131" s="1"/>
      <c r="UNK2131" s="1"/>
      <c r="UNL2131" s="1"/>
      <c r="UNM2131" s="1"/>
      <c r="UNN2131" s="1"/>
      <c r="UNO2131" s="1"/>
      <c r="UNP2131" s="1"/>
      <c r="UNQ2131" s="1"/>
      <c r="UNR2131" s="1"/>
      <c r="UNS2131" s="1"/>
      <c r="UNT2131" s="1"/>
      <c r="UNU2131" s="1"/>
      <c r="UNV2131" s="1"/>
      <c r="UNW2131" s="1"/>
      <c r="UNX2131" s="1"/>
      <c r="UNY2131" s="1"/>
      <c r="UNZ2131" s="1"/>
      <c r="UOA2131" s="1"/>
      <c r="UOB2131" s="1"/>
      <c r="UOC2131" s="1"/>
      <c r="UOD2131" s="1"/>
      <c r="UOE2131" s="1"/>
      <c r="UOF2131" s="1"/>
      <c r="UOG2131" s="1"/>
      <c r="UOH2131" s="1"/>
      <c r="UOI2131" s="1"/>
      <c r="UOJ2131" s="1"/>
      <c r="UOK2131" s="1"/>
      <c r="UOL2131" s="1"/>
      <c r="UOM2131" s="1"/>
      <c r="UON2131" s="1"/>
      <c r="UOO2131" s="1"/>
      <c r="UOP2131" s="1"/>
      <c r="UOQ2131" s="1"/>
      <c r="UOR2131" s="1"/>
      <c r="UOS2131" s="1"/>
      <c r="UOT2131" s="1"/>
      <c r="UOU2131" s="1"/>
      <c r="UOV2131" s="1"/>
      <c r="UOW2131" s="1"/>
      <c r="UOX2131" s="1"/>
      <c r="UOY2131" s="1"/>
      <c r="UOZ2131" s="1"/>
      <c r="UPA2131" s="1"/>
      <c r="UPB2131" s="1"/>
      <c r="UPC2131" s="1"/>
      <c r="UPD2131" s="1"/>
      <c r="UPE2131" s="1"/>
      <c r="UPF2131" s="1"/>
      <c r="UPG2131" s="1"/>
      <c r="UPH2131" s="1"/>
      <c r="UPI2131" s="1"/>
      <c r="UPJ2131" s="1"/>
      <c r="UPK2131" s="1"/>
      <c r="UPL2131" s="1"/>
      <c r="UPM2131" s="1"/>
      <c r="UPN2131" s="1"/>
      <c r="UPO2131" s="1"/>
      <c r="UPP2131" s="1"/>
      <c r="UPQ2131" s="1"/>
      <c r="UPR2131" s="1"/>
      <c r="UPS2131" s="1"/>
      <c r="UPT2131" s="1"/>
      <c r="UPU2131" s="1"/>
      <c r="UPV2131" s="1"/>
      <c r="UPW2131" s="1"/>
      <c r="UPX2131" s="1"/>
      <c r="UPY2131" s="1"/>
      <c r="UPZ2131" s="1"/>
      <c r="UQA2131" s="1"/>
      <c r="UQB2131" s="1"/>
      <c r="UQC2131" s="1"/>
      <c r="UQD2131" s="1"/>
      <c r="UQE2131" s="1"/>
      <c r="UQF2131" s="1"/>
      <c r="UQG2131" s="1"/>
      <c r="UQH2131" s="1"/>
      <c r="UQI2131" s="1"/>
      <c r="UQJ2131" s="1"/>
      <c r="UQK2131" s="1"/>
      <c r="UQL2131" s="1"/>
      <c r="UQM2131" s="1"/>
      <c r="UQN2131" s="1"/>
      <c r="UQO2131" s="1"/>
      <c r="UQP2131" s="1"/>
      <c r="UQQ2131" s="1"/>
      <c r="UQR2131" s="1"/>
      <c r="UQS2131" s="1"/>
      <c r="UQT2131" s="1"/>
      <c r="UQU2131" s="1"/>
      <c r="UQV2131" s="1"/>
      <c r="UQW2131" s="1"/>
      <c r="UQX2131" s="1"/>
      <c r="UQY2131" s="1"/>
      <c r="UQZ2131" s="1"/>
      <c r="URA2131" s="1"/>
      <c r="URB2131" s="1"/>
      <c r="URC2131" s="1"/>
      <c r="URD2131" s="1"/>
      <c r="URE2131" s="1"/>
      <c r="URF2131" s="1"/>
      <c r="URG2131" s="1"/>
      <c r="URH2131" s="1"/>
      <c r="URI2131" s="1"/>
      <c r="URJ2131" s="1"/>
      <c r="URK2131" s="1"/>
      <c r="URL2131" s="1"/>
      <c r="URM2131" s="1"/>
      <c r="URN2131" s="1"/>
      <c r="URO2131" s="1"/>
      <c r="URP2131" s="1"/>
      <c r="URQ2131" s="1"/>
      <c r="URR2131" s="1"/>
      <c r="URS2131" s="1"/>
      <c r="URT2131" s="1"/>
      <c r="URU2131" s="1"/>
      <c r="URV2131" s="1"/>
      <c r="URW2131" s="1"/>
      <c r="URX2131" s="1"/>
      <c r="URY2131" s="1"/>
      <c r="URZ2131" s="1"/>
      <c r="USA2131" s="1"/>
      <c r="USB2131" s="1"/>
      <c r="USC2131" s="1"/>
      <c r="USD2131" s="1"/>
      <c r="USE2131" s="1"/>
      <c r="USF2131" s="1"/>
      <c r="USG2131" s="1"/>
      <c r="USH2131" s="1"/>
      <c r="USI2131" s="1"/>
      <c r="USJ2131" s="1"/>
      <c r="USK2131" s="1"/>
      <c r="USL2131" s="1"/>
      <c r="USM2131" s="1"/>
      <c r="USN2131" s="1"/>
      <c r="USO2131" s="1"/>
      <c r="USP2131" s="1"/>
      <c r="USQ2131" s="1"/>
      <c r="USR2131" s="1"/>
      <c r="USS2131" s="1"/>
      <c r="UST2131" s="1"/>
      <c r="USU2131" s="1"/>
      <c r="USV2131" s="1"/>
      <c r="USW2131" s="1"/>
      <c r="USX2131" s="1"/>
      <c r="USY2131" s="1"/>
      <c r="USZ2131" s="1"/>
      <c r="UTA2131" s="1"/>
      <c r="UTB2131" s="1"/>
      <c r="UTC2131" s="1"/>
      <c r="UTD2131" s="1"/>
      <c r="UTE2131" s="1"/>
      <c r="UTF2131" s="1"/>
      <c r="UTG2131" s="1"/>
      <c r="UTH2131" s="1"/>
      <c r="UTI2131" s="1"/>
      <c r="UTJ2131" s="1"/>
      <c r="UTK2131" s="1"/>
      <c r="UTL2131" s="1"/>
      <c r="UTM2131" s="1"/>
      <c r="UTN2131" s="1"/>
      <c r="UTO2131" s="1"/>
      <c r="UTP2131" s="1"/>
      <c r="UTQ2131" s="1"/>
      <c r="UTR2131" s="1"/>
      <c r="UTS2131" s="1"/>
      <c r="UTT2131" s="1"/>
      <c r="UTU2131" s="1"/>
      <c r="UTV2131" s="1"/>
      <c r="UTW2131" s="1"/>
      <c r="UTX2131" s="1"/>
      <c r="UTY2131" s="1"/>
      <c r="UTZ2131" s="1"/>
      <c r="UUA2131" s="1"/>
      <c r="UUB2131" s="1"/>
      <c r="UUC2131" s="1"/>
      <c r="UUD2131" s="1"/>
      <c r="UUE2131" s="1"/>
      <c r="UUF2131" s="1"/>
      <c r="UUG2131" s="1"/>
      <c r="UUH2131" s="1"/>
      <c r="UUI2131" s="1"/>
      <c r="UUJ2131" s="1"/>
      <c r="UUK2131" s="1"/>
      <c r="UUL2131" s="1"/>
      <c r="UUM2131" s="1"/>
      <c r="UUN2131" s="1"/>
      <c r="UUO2131" s="1"/>
      <c r="UUP2131" s="1"/>
      <c r="UUQ2131" s="1"/>
      <c r="UUR2131" s="1"/>
      <c r="UUS2131" s="1"/>
      <c r="UUT2131" s="1"/>
      <c r="UUU2131" s="1"/>
      <c r="UUV2131" s="1"/>
      <c r="UUW2131" s="1"/>
      <c r="UUX2131" s="1"/>
      <c r="UUY2131" s="1"/>
      <c r="UUZ2131" s="1"/>
      <c r="UVA2131" s="1"/>
      <c r="UVB2131" s="1"/>
      <c r="UVC2131" s="1"/>
      <c r="UVD2131" s="1"/>
      <c r="UVE2131" s="1"/>
      <c r="UVF2131" s="1"/>
      <c r="UVG2131" s="1"/>
      <c r="UVH2131" s="1"/>
      <c r="UVI2131" s="1"/>
      <c r="UVJ2131" s="1"/>
      <c r="UVK2131" s="1"/>
      <c r="UVL2131" s="1"/>
      <c r="UVM2131" s="1"/>
      <c r="UVN2131" s="1"/>
      <c r="UVO2131" s="1"/>
      <c r="UVP2131" s="1"/>
      <c r="UVQ2131" s="1"/>
      <c r="UVR2131" s="1"/>
      <c r="UVS2131" s="1"/>
      <c r="UVT2131" s="1"/>
      <c r="UVU2131" s="1"/>
      <c r="UVV2131" s="1"/>
      <c r="UVW2131" s="1"/>
      <c r="UVX2131" s="1"/>
      <c r="UVY2131" s="1"/>
      <c r="UVZ2131" s="1"/>
      <c r="UWA2131" s="1"/>
      <c r="UWB2131" s="1"/>
      <c r="UWC2131" s="1"/>
      <c r="UWD2131" s="1"/>
      <c r="UWE2131" s="1"/>
      <c r="UWF2131" s="1"/>
      <c r="UWG2131" s="1"/>
      <c r="UWH2131" s="1"/>
      <c r="UWI2131" s="1"/>
      <c r="UWJ2131" s="1"/>
      <c r="UWK2131" s="1"/>
      <c r="UWL2131" s="1"/>
      <c r="UWM2131" s="1"/>
      <c r="UWN2131" s="1"/>
      <c r="UWO2131" s="1"/>
      <c r="UWP2131" s="1"/>
      <c r="UWQ2131" s="1"/>
      <c r="UWR2131" s="1"/>
      <c r="UWS2131" s="1"/>
      <c r="UWT2131" s="1"/>
      <c r="UWU2131" s="1"/>
      <c r="UWV2131" s="1"/>
      <c r="UWW2131" s="1"/>
      <c r="UWX2131" s="1"/>
      <c r="UWY2131" s="1"/>
      <c r="UWZ2131" s="1"/>
      <c r="UXA2131" s="1"/>
      <c r="UXB2131" s="1"/>
      <c r="UXC2131" s="1"/>
      <c r="UXD2131" s="1"/>
      <c r="UXE2131" s="1"/>
      <c r="UXF2131" s="1"/>
      <c r="UXG2131" s="1"/>
      <c r="UXH2131" s="1"/>
      <c r="UXI2131" s="1"/>
      <c r="UXJ2131" s="1"/>
      <c r="UXK2131" s="1"/>
      <c r="UXL2131" s="1"/>
      <c r="UXM2131" s="1"/>
      <c r="UXN2131" s="1"/>
      <c r="UXO2131" s="1"/>
      <c r="UXP2131" s="1"/>
      <c r="UXQ2131" s="1"/>
      <c r="UXR2131" s="1"/>
      <c r="UXS2131" s="1"/>
      <c r="UXT2131" s="1"/>
      <c r="UXU2131" s="1"/>
      <c r="UXV2131" s="1"/>
      <c r="UXW2131" s="1"/>
      <c r="UXX2131" s="1"/>
      <c r="UXY2131" s="1"/>
      <c r="UXZ2131" s="1"/>
      <c r="UYA2131" s="1"/>
      <c r="UYB2131" s="1"/>
      <c r="UYC2131" s="1"/>
      <c r="UYD2131" s="1"/>
      <c r="UYE2131" s="1"/>
      <c r="UYF2131" s="1"/>
      <c r="UYG2131" s="1"/>
      <c r="UYH2131" s="1"/>
      <c r="UYI2131" s="1"/>
      <c r="UYJ2131" s="1"/>
      <c r="UYK2131" s="1"/>
      <c r="UYL2131" s="1"/>
      <c r="UYM2131" s="1"/>
      <c r="UYN2131" s="1"/>
      <c r="UYO2131" s="1"/>
      <c r="UYP2131" s="1"/>
      <c r="UYQ2131" s="1"/>
      <c r="UYR2131" s="1"/>
      <c r="UYS2131" s="1"/>
      <c r="UYT2131" s="1"/>
      <c r="UYU2131" s="1"/>
      <c r="UYV2131" s="1"/>
      <c r="UYW2131" s="1"/>
      <c r="UYX2131" s="1"/>
      <c r="UYY2131" s="1"/>
      <c r="UYZ2131" s="1"/>
      <c r="UZA2131" s="1"/>
      <c r="UZB2131" s="1"/>
      <c r="UZC2131" s="1"/>
      <c r="UZD2131" s="1"/>
      <c r="UZE2131" s="1"/>
      <c r="UZF2131" s="1"/>
      <c r="UZG2131" s="1"/>
      <c r="UZH2131" s="1"/>
      <c r="UZI2131" s="1"/>
      <c r="UZJ2131" s="1"/>
      <c r="UZK2131" s="1"/>
      <c r="UZL2131" s="1"/>
      <c r="UZM2131" s="1"/>
      <c r="UZN2131" s="1"/>
      <c r="UZO2131" s="1"/>
      <c r="UZP2131" s="1"/>
      <c r="UZQ2131" s="1"/>
      <c r="UZR2131" s="1"/>
      <c r="UZS2131" s="1"/>
      <c r="UZT2131" s="1"/>
      <c r="UZU2131" s="1"/>
      <c r="UZV2131" s="1"/>
      <c r="UZW2131" s="1"/>
      <c r="UZX2131" s="1"/>
      <c r="UZY2131" s="1"/>
      <c r="UZZ2131" s="1"/>
      <c r="VAA2131" s="1"/>
      <c r="VAB2131" s="1"/>
      <c r="VAC2131" s="1"/>
      <c r="VAD2131" s="1"/>
      <c r="VAE2131" s="1"/>
      <c r="VAF2131" s="1"/>
      <c r="VAG2131" s="1"/>
      <c r="VAH2131" s="1"/>
      <c r="VAI2131" s="1"/>
      <c r="VAJ2131" s="1"/>
      <c r="VAK2131" s="1"/>
      <c r="VAL2131" s="1"/>
      <c r="VAM2131" s="1"/>
      <c r="VAN2131" s="1"/>
      <c r="VAO2131" s="1"/>
      <c r="VAP2131" s="1"/>
      <c r="VAQ2131" s="1"/>
      <c r="VAR2131" s="1"/>
      <c r="VAS2131" s="1"/>
      <c r="VAT2131" s="1"/>
      <c r="VAU2131" s="1"/>
      <c r="VAV2131" s="1"/>
      <c r="VAW2131" s="1"/>
      <c r="VAX2131" s="1"/>
      <c r="VAY2131" s="1"/>
      <c r="VAZ2131" s="1"/>
      <c r="VBA2131" s="1"/>
      <c r="VBB2131" s="1"/>
      <c r="VBC2131" s="1"/>
      <c r="VBD2131" s="1"/>
      <c r="VBE2131" s="1"/>
      <c r="VBF2131" s="1"/>
      <c r="VBG2131" s="1"/>
      <c r="VBH2131" s="1"/>
      <c r="VBI2131" s="1"/>
      <c r="VBJ2131" s="1"/>
      <c r="VBK2131" s="1"/>
      <c r="VBL2131" s="1"/>
      <c r="VBM2131" s="1"/>
      <c r="VBN2131" s="1"/>
      <c r="VBO2131" s="1"/>
      <c r="VBP2131" s="1"/>
      <c r="VBQ2131" s="1"/>
      <c r="VBR2131" s="1"/>
      <c r="VBS2131" s="1"/>
      <c r="VBT2131" s="1"/>
      <c r="VBU2131" s="1"/>
      <c r="VBV2131" s="1"/>
      <c r="VBW2131" s="1"/>
      <c r="VBX2131" s="1"/>
      <c r="VBY2131" s="1"/>
      <c r="VBZ2131" s="1"/>
      <c r="VCA2131" s="1"/>
      <c r="VCB2131" s="1"/>
      <c r="VCC2131" s="1"/>
      <c r="VCD2131" s="1"/>
      <c r="VCE2131" s="1"/>
      <c r="VCF2131" s="1"/>
      <c r="VCG2131" s="1"/>
      <c r="VCH2131" s="1"/>
      <c r="VCI2131" s="1"/>
      <c r="VCJ2131" s="1"/>
      <c r="VCK2131" s="1"/>
      <c r="VCL2131" s="1"/>
      <c r="VCM2131" s="1"/>
      <c r="VCN2131" s="1"/>
      <c r="VCO2131" s="1"/>
      <c r="VCP2131" s="1"/>
      <c r="VCQ2131" s="1"/>
      <c r="VCR2131" s="1"/>
      <c r="VCS2131" s="1"/>
      <c r="VCT2131" s="1"/>
      <c r="VCU2131" s="1"/>
      <c r="VCV2131" s="1"/>
      <c r="VCW2131" s="1"/>
      <c r="VCX2131" s="1"/>
      <c r="VCY2131" s="1"/>
      <c r="VCZ2131" s="1"/>
      <c r="VDA2131" s="1"/>
      <c r="VDB2131" s="1"/>
      <c r="VDC2131" s="1"/>
      <c r="VDD2131" s="1"/>
      <c r="VDE2131" s="1"/>
      <c r="VDF2131" s="1"/>
      <c r="VDG2131" s="1"/>
      <c r="VDH2131" s="1"/>
      <c r="VDI2131" s="1"/>
      <c r="VDJ2131" s="1"/>
      <c r="VDK2131" s="1"/>
      <c r="VDL2131" s="1"/>
      <c r="VDM2131" s="1"/>
      <c r="VDN2131" s="1"/>
      <c r="VDO2131" s="1"/>
      <c r="VDP2131" s="1"/>
      <c r="VDQ2131" s="1"/>
      <c r="VDR2131" s="1"/>
      <c r="VDS2131" s="1"/>
      <c r="VDT2131" s="1"/>
      <c r="VDU2131" s="1"/>
      <c r="VDV2131" s="1"/>
      <c r="VDW2131" s="1"/>
      <c r="VDX2131" s="1"/>
      <c r="VDY2131" s="1"/>
      <c r="VDZ2131" s="1"/>
      <c r="VEA2131" s="1"/>
      <c r="VEB2131" s="1"/>
      <c r="VEC2131" s="1"/>
      <c r="VED2131" s="1"/>
      <c r="VEE2131" s="1"/>
      <c r="VEF2131" s="1"/>
      <c r="VEG2131" s="1"/>
      <c r="VEH2131" s="1"/>
      <c r="VEI2131" s="1"/>
      <c r="VEJ2131" s="1"/>
      <c r="VEK2131" s="1"/>
      <c r="VEL2131" s="1"/>
      <c r="VEM2131" s="1"/>
      <c r="VEN2131" s="1"/>
      <c r="VEO2131" s="1"/>
      <c r="VEP2131" s="1"/>
      <c r="VEQ2131" s="1"/>
      <c r="VER2131" s="1"/>
      <c r="VES2131" s="1"/>
      <c r="VET2131" s="1"/>
      <c r="VEU2131" s="1"/>
      <c r="VEV2131" s="1"/>
      <c r="VEW2131" s="1"/>
      <c r="VEX2131" s="1"/>
      <c r="VEY2131" s="1"/>
      <c r="VEZ2131" s="1"/>
      <c r="VFA2131" s="1"/>
      <c r="VFB2131" s="1"/>
      <c r="VFC2131" s="1"/>
      <c r="VFD2131" s="1"/>
      <c r="VFE2131" s="1"/>
      <c r="VFF2131" s="1"/>
      <c r="VFG2131" s="1"/>
      <c r="VFH2131" s="1"/>
      <c r="VFI2131" s="1"/>
      <c r="VFJ2131" s="1"/>
      <c r="VFK2131" s="1"/>
      <c r="VFL2131" s="1"/>
      <c r="VFM2131" s="1"/>
      <c r="VFN2131" s="1"/>
      <c r="VFO2131" s="1"/>
      <c r="VFP2131" s="1"/>
      <c r="VFQ2131" s="1"/>
      <c r="VFR2131" s="1"/>
      <c r="VFS2131" s="1"/>
      <c r="VFT2131" s="1"/>
      <c r="VFU2131" s="1"/>
      <c r="VFV2131" s="1"/>
      <c r="VFW2131" s="1"/>
      <c r="VFX2131" s="1"/>
      <c r="VFY2131" s="1"/>
      <c r="VFZ2131" s="1"/>
      <c r="VGA2131" s="1"/>
      <c r="VGB2131" s="1"/>
      <c r="VGC2131" s="1"/>
      <c r="VGD2131" s="1"/>
      <c r="VGE2131" s="1"/>
      <c r="VGF2131" s="1"/>
      <c r="VGG2131" s="1"/>
      <c r="VGH2131" s="1"/>
      <c r="VGI2131" s="1"/>
      <c r="VGJ2131" s="1"/>
      <c r="VGK2131" s="1"/>
      <c r="VGL2131" s="1"/>
      <c r="VGM2131" s="1"/>
      <c r="VGN2131" s="1"/>
      <c r="VGO2131" s="1"/>
      <c r="VGP2131" s="1"/>
      <c r="VGQ2131" s="1"/>
      <c r="VGR2131" s="1"/>
      <c r="VGS2131" s="1"/>
      <c r="VGT2131" s="1"/>
      <c r="VGU2131" s="1"/>
      <c r="VGV2131" s="1"/>
      <c r="VGW2131" s="1"/>
      <c r="VGX2131" s="1"/>
      <c r="VGY2131" s="1"/>
      <c r="VGZ2131" s="1"/>
      <c r="VHA2131" s="1"/>
      <c r="VHB2131" s="1"/>
      <c r="VHC2131" s="1"/>
      <c r="VHD2131" s="1"/>
      <c r="VHE2131" s="1"/>
      <c r="VHF2131" s="1"/>
      <c r="VHG2131" s="1"/>
      <c r="VHH2131" s="1"/>
      <c r="VHI2131" s="1"/>
      <c r="VHJ2131" s="1"/>
      <c r="VHK2131" s="1"/>
      <c r="VHL2131" s="1"/>
      <c r="VHM2131" s="1"/>
      <c r="VHN2131" s="1"/>
      <c r="VHO2131" s="1"/>
      <c r="VHP2131" s="1"/>
      <c r="VHQ2131" s="1"/>
      <c r="VHR2131" s="1"/>
      <c r="VHS2131" s="1"/>
      <c r="VHT2131" s="1"/>
      <c r="VHU2131" s="1"/>
      <c r="VHV2131" s="1"/>
      <c r="VHW2131" s="1"/>
      <c r="VHX2131" s="1"/>
      <c r="VHY2131" s="1"/>
      <c r="VHZ2131" s="1"/>
      <c r="VIA2131" s="1"/>
      <c r="VIB2131" s="1"/>
      <c r="VIC2131" s="1"/>
      <c r="VID2131" s="1"/>
      <c r="VIE2131" s="1"/>
      <c r="VIF2131" s="1"/>
      <c r="VIG2131" s="1"/>
      <c r="VIH2131" s="1"/>
      <c r="VII2131" s="1"/>
      <c r="VIJ2131" s="1"/>
      <c r="VIK2131" s="1"/>
      <c r="VIL2131" s="1"/>
      <c r="VIM2131" s="1"/>
      <c r="VIN2131" s="1"/>
      <c r="VIO2131" s="1"/>
      <c r="VIP2131" s="1"/>
      <c r="VIQ2131" s="1"/>
      <c r="VIR2131" s="1"/>
      <c r="VIS2131" s="1"/>
      <c r="VIT2131" s="1"/>
      <c r="VIU2131" s="1"/>
      <c r="VIV2131" s="1"/>
      <c r="VIW2131" s="1"/>
      <c r="VIX2131" s="1"/>
      <c r="VIY2131" s="1"/>
      <c r="VIZ2131" s="1"/>
      <c r="VJA2131" s="1"/>
      <c r="VJB2131" s="1"/>
      <c r="VJC2131" s="1"/>
      <c r="VJD2131" s="1"/>
      <c r="VJE2131" s="1"/>
      <c r="VJF2131" s="1"/>
      <c r="VJG2131" s="1"/>
      <c r="VJH2131" s="1"/>
      <c r="VJI2131" s="1"/>
      <c r="VJJ2131" s="1"/>
      <c r="VJK2131" s="1"/>
      <c r="VJL2131" s="1"/>
      <c r="VJM2131" s="1"/>
      <c r="VJN2131" s="1"/>
      <c r="VJO2131" s="1"/>
      <c r="VJP2131" s="1"/>
      <c r="VJQ2131" s="1"/>
      <c r="VJR2131" s="1"/>
      <c r="VJS2131" s="1"/>
      <c r="VJT2131" s="1"/>
      <c r="VJU2131" s="1"/>
      <c r="VJV2131" s="1"/>
      <c r="VJW2131" s="1"/>
      <c r="VJX2131" s="1"/>
      <c r="VJY2131" s="1"/>
      <c r="VJZ2131" s="1"/>
      <c r="VKA2131" s="1"/>
      <c r="VKB2131" s="1"/>
      <c r="VKC2131" s="1"/>
      <c r="VKD2131" s="1"/>
      <c r="VKE2131" s="1"/>
      <c r="VKF2131" s="1"/>
      <c r="VKG2131" s="1"/>
      <c r="VKH2131" s="1"/>
      <c r="VKI2131" s="1"/>
      <c r="VKJ2131" s="1"/>
      <c r="VKK2131" s="1"/>
      <c r="VKL2131" s="1"/>
      <c r="VKM2131" s="1"/>
      <c r="VKN2131" s="1"/>
      <c r="VKO2131" s="1"/>
      <c r="VKP2131" s="1"/>
      <c r="VKQ2131" s="1"/>
      <c r="VKR2131" s="1"/>
      <c r="VKS2131" s="1"/>
      <c r="VKT2131" s="1"/>
      <c r="VKU2131" s="1"/>
      <c r="VKV2131" s="1"/>
      <c r="VKW2131" s="1"/>
      <c r="VKX2131" s="1"/>
      <c r="VKY2131" s="1"/>
      <c r="VKZ2131" s="1"/>
      <c r="VLA2131" s="1"/>
      <c r="VLB2131" s="1"/>
      <c r="VLC2131" s="1"/>
      <c r="VLD2131" s="1"/>
      <c r="VLE2131" s="1"/>
      <c r="VLF2131" s="1"/>
      <c r="VLG2131" s="1"/>
      <c r="VLH2131" s="1"/>
      <c r="VLI2131" s="1"/>
      <c r="VLJ2131" s="1"/>
      <c r="VLK2131" s="1"/>
      <c r="VLL2131" s="1"/>
      <c r="VLM2131" s="1"/>
      <c r="VLN2131" s="1"/>
      <c r="VLO2131" s="1"/>
      <c r="VLP2131" s="1"/>
      <c r="VLQ2131" s="1"/>
      <c r="VLR2131" s="1"/>
      <c r="VLS2131" s="1"/>
      <c r="VLT2131" s="1"/>
      <c r="VLU2131" s="1"/>
      <c r="VLV2131" s="1"/>
      <c r="VLW2131" s="1"/>
      <c r="VLX2131" s="1"/>
      <c r="VLY2131" s="1"/>
      <c r="VLZ2131" s="1"/>
      <c r="VMA2131" s="1"/>
      <c r="VMB2131" s="1"/>
      <c r="VMC2131" s="1"/>
      <c r="VMD2131" s="1"/>
      <c r="VME2131" s="1"/>
      <c r="VMF2131" s="1"/>
      <c r="VMG2131" s="1"/>
      <c r="VMH2131" s="1"/>
      <c r="VMI2131" s="1"/>
      <c r="VMJ2131" s="1"/>
      <c r="VMK2131" s="1"/>
      <c r="VML2131" s="1"/>
      <c r="VMM2131" s="1"/>
      <c r="VMN2131" s="1"/>
      <c r="VMO2131" s="1"/>
      <c r="VMP2131" s="1"/>
      <c r="VMQ2131" s="1"/>
      <c r="VMR2131" s="1"/>
      <c r="VMS2131" s="1"/>
      <c r="VMT2131" s="1"/>
      <c r="VMU2131" s="1"/>
      <c r="VMV2131" s="1"/>
      <c r="VMW2131" s="1"/>
      <c r="VMX2131" s="1"/>
      <c r="VMY2131" s="1"/>
      <c r="VMZ2131" s="1"/>
      <c r="VNA2131" s="1"/>
      <c r="VNB2131" s="1"/>
      <c r="VNC2131" s="1"/>
      <c r="VND2131" s="1"/>
      <c r="VNE2131" s="1"/>
      <c r="VNF2131" s="1"/>
      <c r="VNG2131" s="1"/>
      <c r="VNH2131" s="1"/>
      <c r="VNI2131" s="1"/>
      <c r="VNJ2131" s="1"/>
      <c r="VNK2131" s="1"/>
      <c r="VNL2131" s="1"/>
      <c r="VNM2131" s="1"/>
      <c r="VNN2131" s="1"/>
      <c r="VNO2131" s="1"/>
      <c r="VNP2131" s="1"/>
      <c r="VNQ2131" s="1"/>
      <c r="VNR2131" s="1"/>
      <c r="VNS2131" s="1"/>
      <c r="VNT2131" s="1"/>
      <c r="VNU2131" s="1"/>
      <c r="VNV2131" s="1"/>
      <c r="VNW2131" s="1"/>
      <c r="VNX2131" s="1"/>
      <c r="VNY2131" s="1"/>
      <c r="VNZ2131" s="1"/>
      <c r="VOA2131" s="1"/>
      <c r="VOB2131" s="1"/>
      <c r="VOC2131" s="1"/>
      <c r="VOD2131" s="1"/>
      <c r="VOE2131" s="1"/>
      <c r="VOF2131" s="1"/>
      <c r="VOG2131" s="1"/>
      <c r="VOH2131" s="1"/>
      <c r="VOI2131" s="1"/>
      <c r="VOJ2131" s="1"/>
      <c r="VOK2131" s="1"/>
      <c r="VOL2131" s="1"/>
      <c r="VOM2131" s="1"/>
      <c r="VON2131" s="1"/>
      <c r="VOO2131" s="1"/>
      <c r="VOP2131" s="1"/>
      <c r="VOQ2131" s="1"/>
      <c r="VOR2131" s="1"/>
      <c r="VOS2131" s="1"/>
      <c r="VOT2131" s="1"/>
      <c r="VOU2131" s="1"/>
      <c r="VOV2131" s="1"/>
      <c r="VOW2131" s="1"/>
      <c r="VOX2131" s="1"/>
      <c r="VOY2131" s="1"/>
      <c r="VOZ2131" s="1"/>
      <c r="VPA2131" s="1"/>
      <c r="VPB2131" s="1"/>
      <c r="VPC2131" s="1"/>
      <c r="VPD2131" s="1"/>
      <c r="VPE2131" s="1"/>
      <c r="VPF2131" s="1"/>
      <c r="VPG2131" s="1"/>
      <c r="VPH2131" s="1"/>
      <c r="VPI2131" s="1"/>
      <c r="VPJ2131" s="1"/>
      <c r="VPK2131" s="1"/>
      <c r="VPL2131" s="1"/>
      <c r="VPM2131" s="1"/>
      <c r="VPN2131" s="1"/>
      <c r="VPO2131" s="1"/>
      <c r="VPP2131" s="1"/>
      <c r="VPQ2131" s="1"/>
      <c r="VPR2131" s="1"/>
      <c r="VPS2131" s="1"/>
      <c r="VPT2131" s="1"/>
      <c r="VPU2131" s="1"/>
      <c r="VPV2131" s="1"/>
      <c r="VPW2131" s="1"/>
      <c r="VPX2131" s="1"/>
      <c r="VPY2131" s="1"/>
      <c r="VPZ2131" s="1"/>
      <c r="VQA2131" s="1"/>
      <c r="VQB2131" s="1"/>
      <c r="VQC2131" s="1"/>
      <c r="VQD2131" s="1"/>
      <c r="VQE2131" s="1"/>
      <c r="VQF2131" s="1"/>
      <c r="VQG2131" s="1"/>
      <c r="VQH2131" s="1"/>
      <c r="VQI2131" s="1"/>
      <c r="VQJ2131" s="1"/>
      <c r="VQK2131" s="1"/>
      <c r="VQL2131" s="1"/>
      <c r="VQM2131" s="1"/>
      <c r="VQN2131" s="1"/>
      <c r="VQO2131" s="1"/>
      <c r="VQP2131" s="1"/>
      <c r="VQQ2131" s="1"/>
      <c r="VQR2131" s="1"/>
      <c r="VQS2131" s="1"/>
      <c r="VQT2131" s="1"/>
      <c r="VQU2131" s="1"/>
      <c r="VQV2131" s="1"/>
      <c r="VQW2131" s="1"/>
      <c r="VQX2131" s="1"/>
      <c r="VQY2131" s="1"/>
      <c r="VQZ2131" s="1"/>
      <c r="VRA2131" s="1"/>
      <c r="VRB2131" s="1"/>
      <c r="VRC2131" s="1"/>
      <c r="VRD2131" s="1"/>
      <c r="VRE2131" s="1"/>
      <c r="VRF2131" s="1"/>
      <c r="VRG2131" s="1"/>
      <c r="VRH2131" s="1"/>
      <c r="VRI2131" s="1"/>
      <c r="VRJ2131" s="1"/>
      <c r="VRK2131" s="1"/>
      <c r="VRL2131" s="1"/>
      <c r="VRM2131" s="1"/>
      <c r="VRN2131" s="1"/>
      <c r="VRO2131" s="1"/>
      <c r="VRP2131" s="1"/>
      <c r="VRQ2131" s="1"/>
      <c r="VRR2131" s="1"/>
      <c r="VRS2131" s="1"/>
      <c r="VRT2131" s="1"/>
      <c r="VRU2131" s="1"/>
      <c r="VRV2131" s="1"/>
      <c r="VRW2131" s="1"/>
      <c r="VRX2131" s="1"/>
      <c r="VRY2131" s="1"/>
      <c r="VRZ2131" s="1"/>
      <c r="VSA2131" s="1"/>
      <c r="VSB2131" s="1"/>
      <c r="VSC2131" s="1"/>
      <c r="VSD2131" s="1"/>
      <c r="VSE2131" s="1"/>
      <c r="VSF2131" s="1"/>
      <c r="VSG2131" s="1"/>
      <c r="VSH2131" s="1"/>
      <c r="VSI2131" s="1"/>
      <c r="VSJ2131" s="1"/>
      <c r="VSK2131" s="1"/>
      <c r="VSL2131" s="1"/>
      <c r="VSM2131" s="1"/>
      <c r="VSN2131" s="1"/>
      <c r="VSO2131" s="1"/>
      <c r="VSP2131" s="1"/>
      <c r="VSQ2131" s="1"/>
      <c r="VSR2131" s="1"/>
      <c r="VSS2131" s="1"/>
      <c r="VST2131" s="1"/>
      <c r="VSU2131" s="1"/>
      <c r="VSV2131" s="1"/>
      <c r="VSW2131" s="1"/>
      <c r="VSX2131" s="1"/>
      <c r="VSY2131" s="1"/>
      <c r="VSZ2131" s="1"/>
      <c r="VTA2131" s="1"/>
      <c r="VTB2131" s="1"/>
      <c r="VTC2131" s="1"/>
      <c r="VTD2131" s="1"/>
      <c r="VTE2131" s="1"/>
      <c r="VTF2131" s="1"/>
      <c r="VTG2131" s="1"/>
      <c r="VTH2131" s="1"/>
      <c r="VTI2131" s="1"/>
      <c r="VTJ2131" s="1"/>
      <c r="VTK2131" s="1"/>
      <c r="VTL2131" s="1"/>
      <c r="VTM2131" s="1"/>
      <c r="VTN2131" s="1"/>
      <c r="VTO2131" s="1"/>
      <c r="VTP2131" s="1"/>
      <c r="VTQ2131" s="1"/>
      <c r="VTR2131" s="1"/>
      <c r="VTS2131" s="1"/>
      <c r="VTT2131" s="1"/>
      <c r="VTU2131" s="1"/>
      <c r="VTV2131" s="1"/>
      <c r="VTW2131" s="1"/>
      <c r="VTX2131" s="1"/>
      <c r="VTY2131" s="1"/>
      <c r="VTZ2131" s="1"/>
      <c r="VUA2131" s="1"/>
      <c r="VUB2131" s="1"/>
      <c r="VUC2131" s="1"/>
      <c r="VUD2131" s="1"/>
      <c r="VUE2131" s="1"/>
      <c r="VUF2131" s="1"/>
      <c r="VUG2131" s="1"/>
      <c r="VUH2131" s="1"/>
      <c r="VUI2131" s="1"/>
      <c r="VUJ2131" s="1"/>
      <c r="VUK2131" s="1"/>
      <c r="VUL2131" s="1"/>
      <c r="VUM2131" s="1"/>
      <c r="VUN2131" s="1"/>
      <c r="VUO2131" s="1"/>
      <c r="VUP2131" s="1"/>
      <c r="VUQ2131" s="1"/>
      <c r="VUR2131" s="1"/>
      <c r="VUS2131" s="1"/>
      <c r="VUT2131" s="1"/>
      <c r="VUU2131" s="1"/>
      <c r="VUV2131" s="1"/>
      <c r="VUW2131" s="1"/>
      <c r="VUX2131" s="1"/>
      <c r="VUY2131" s="1"/>
      <c r="VUZ2131" s="1"/>
      <c r="VVA2131" s="1"/>
      <c r="VVB2131" s="1"/>
      <c r="VVC2131" s="1"/>
      <c r="VVD2131" s="1"/>
      <c r="VVE2131" s="1"/>
      <c r="VVF2131" s="1"/>
      <c r="VVG2131" s="1"/>
      <c r="VVH2131" s="1"/>
      <c r="VVI2131" s="1"/>
      <c r="VVJ2131" s="1"/>
      <c r="VVK2131" s="1"/>
      <c r="VVL2131" s="1"/>
      <c r="VVM2131" s="1"/>
      <c r="VVN2131" s="1"/>
      <c r="VVO2131" s="1"/>
      <c r="VVP2131" s="1"/>
      <c r="VVQ2131" s="1"/>
      <c r="VVR2131" s="1"/>
      <c r="VVS2131" s="1"/>
      <c r="VVT2131" s="1"/>
      <c r="VVU2131" s="1"/>
      <c r="VVV2131" s="1"/>
      <c r="VVW2131" s="1"/>
      <c r="VVX2131" s="1"/>
      <c r="VVY2131" s="1"/>
      <c r="VVZ2131" s="1"/>
      <c r="VWA2131" s="1"/>
      <c r="VWB2131" s="1"/>
      <c r="VWC2131" s="1"/>
      <c r="VWD2131" s="1"/>
      <c r="VWE2131" s="1"/>
      <c r="VWF2131" s="1"/>
      <c r="VWG2131" s="1"/>
      <c r="VWH2131" s="1"/>
      <c r="VWI2131" s="1"/>
      <c r="VWJ2131" s="1"/>
      <c r="VWK2131" s="1"/>
      <c r="VWL2131" s="1"/>
      <c r="VWM2131" s="1"/>
      <c r="VWN2131" s="1"/>
      <c r="VWO2131" s="1"/>
      <c r="VWP2131" s="1"/>
      <c r="VWQ2131" s="1"/>
      <c r="VWR2131" s="1"/>
      <c r="VWS2131" s="1"/>
      <c r="VWT2131" s="1"/>
      <c r="VWU2131" s="1"/>
      <c r="VWV2131" s="1"/>
      <c r="VWW2131" s="1"/>
      <c r="VWX2131" s="1"/>
      <c r="VWY2131" s="1"/>
      <c r="VWZ2131" s="1"/>
      <c r="VXA2131" s="1"/>
      <c r="VXB2131" s="1"/>
      <c r="VXC2131" s="1"/>
      <c r="VXD2131" s="1"/>
      <c r="VXE2131" s="1"/>
      <c r="VXF2131" s="1"/>
      <c r="VXG2131" s="1"/>
      <c r="VXH2131" s="1"/>
      <c r="VXI2131" s="1"/>
      <c r="VXJ2131" s="1"/>
      <c r="VXK2131" s="1"/>
      <c r="VXL2131" s="1"/>
      <c r="VXM2131" s="1"/>
      <c r="VXN2131" s="1"/>
      <c r="VXO2131" s="1"/>
      <c r="VXP2131" s="1"/>
      <c r="VXQ2131" s="1"/>
      <c r="VXR2131" s="1"/>
      <c r="VXS2131" s="1"/>
      <c r="VXT2131" s="1"/>
      <c r="VXU2131" s="1"/>
      <c r="VXV2131" s="1"/>
      <c r="VXW2131" s="1"/>
      <c r="VXX2131" s="1"/>
      <c r="VXY2131" s="1"/>
      <c r="VXZ2131" s="1"/>
      <c r="VYA2131" s="1"/>
      <c r="VYB2131" s="1"/>
      <c r="VYC2131" s="1"/>
      <c r="VYD2131" s="1"/>
      <c r="VYE2131" s="1"/>
      <c r="VYF2131" s="1"/>
      <c r="VYG2131" s="1"/>
      <c r="VYH2131" s="1"/>
      <c r="VYI2131" s="1"/>
      <c r="VYJ2131" s="1"/>
      <c r="VYK2131" s="1"/>
      <c r="VYL2131" s="1"/>
      <c r="VYM2131" s="1"/>
      <c r="VYN2131" s="1"/>
      <c r="VYO2131" s="1"/>
      <c r="VYP2131" s="1"/>
      <c r="VYQ2131" s="1"/>
      <c r="VYR2131" s="1"/>
      <c r="VYS2131" s="1"/>
      <c r="VYT2131" s="1"/>
      <c r="VYU2131" s="1"/>
      <c r="VYV2131" s="1"/>
      <c r="VYW2131" s="1"/>
      <c r="VYX2131" s="1"/>
      <c r="VYY2131" s="1"/>
      <c r="VYZ2131" s="1"/>
      <c r="VZA2131" s="1"/>
      <c r="VZB2131" s="1"/>
      <c r="VZC2131" s="1"/>
      <c r="VZD2131" s="1"/>
      <c r="VZE2131" s="1"/>
      <c r="VZF2131" s="1"/>
      <c r="VZG2131" s="1"/>
      <c r="VZH2131" s="1"/>
      <c r="VZI2131" s="1"/>
      <c r="VZJ2131" s="1"/>
      <c r="VZK2131" s="1"/>
      <c r="VZL2131" s="1"/>
      <c r="VZM2131" s="1"/>
      <c r="VZN2131" s="1"/>
      <c r="VZO2131" s="1"/>
      <c r="VZP2131" s="1"/>
      <c r="VZQ2131" s="1"/>
      <c r="VZR2131" s="1"/>
      <c r="VZS2131" s="1"/>
      <c r="VZT2131" s="1"/>
      <c r="VZU2131" s="1"/>
      <c r="VZV2131" s="1"/>
      <c r="VZW2131" s="1"/>
      <c r="VZX2131" s="1"/>
      <c r="VZY2131" s="1"/>
      <c r="VZZ2131" s="1"/>
      <c r="WAA2131" s="1"/>
      <c r="WAB2131" s="1"/>
      <c r="WAC2131" s="1"/>
      <c r="WAD2131" s="1"/>
      <c r="WAE2131" s="1"/>
      <c r="WAF2131" s="1"/>
      <c r="WAG2131" s="1"/>
      <c r="WAH2131" s="1"/>
      <c r="WAI2131" s="1"/>
      <c r="WAJ2131" s="1"/>
      <c r="WAK2131" s="1"/>
      <c r="WAL2131" s="1"/>
      <c r="WAM2131" s="1"/>
      <c r="WAN2131" s="1"/>
      <c r="WAO2131" s="1"/>
      <c r="WAP2131" s="1"/>
      <c r="WAQ2131" s="1"/>
      <c r="WAR2131" s="1"/>
      <c r="WAS2131" s="1"/>
      <c r="WAT2131" s="1"/>
      <c r="WAU2131" s="1"/>
      <c r="WAV2131" s="1"/>
      <c r="WAW2131" s="1"/>
      <c r="WAX2131" s="1"/>
      <c r="WAY2131" s="1"/>
      <c r="WAZ2131" s="1"/>
      <c r="WBA2131" s="1"/>
      <c r="WBB2131" s="1"/>
      <c r="WBC2131" s="1"/>
      <c r="WBD2131" s="1"/>
      <c r="WBE2131" s="1"/>
      <c r="WBF2131" s="1"/>
      <c r="WBG2131" s="1"/>
      <c r="WBH2131" s="1"/>
      <c r="WBI2131" s="1"/>
      <c r="WBJ2131" s="1"/>
      <c r="WBK2131" s="1"/>
      <c r="WBL2131" s="1"/>
      <c r="WBM2131" s="1"/>
      <c r="WBN2131" s="1"/>
      <c r="WBO2131" s="1"/>
      <c r="WBP2131" s="1"/>
      <c r="WBQ2131" s="1"/>
      <c r="WBR2131" s="1"/>
      <c r="WBS2131" s="1"/>
      <c r="WBT2131" s="1"/>
      <c r="WBU2131" s="1"/>
      <c r="WBV2131" s="1"/>
      <c r="WBW2131" s="1"/>
      <c r="WBX2131" s="1"/>
      <c r="WBY2131" s="1"/>
      <c r="WBZ2131" s="1"/>
      <c r="WCA2131" s="1"/>
      <c r="WCB2131" s="1"/>
      <c r="WCC2131" s="1"/>
      <c r="WCD2131" s="1"/>
      <c r="WCE2131" s="1"/>
      <c r="WCF2131" s="1"/>
      <c r="WCG2131" s="1"/>
      <c r="WCH2131" s="1"/>
      <c r="WCI2131" s="1"/>
      <c r="WCJ2131" s="1"/>
      <c r="WCK2131" s="1"/>
      <c r="WCL2131" s="1"/>
      <c r="WCM2131" s="1"/>
      <c r="WCN2131" s="1"/>
      <c r="WCO2131" s="1"/>
      <c r="WCP2131" s="1"/>
      <c r="WCQ2131" s="1"/>
      <c r="WCR2131" s="1"/>
      <c r="WCS2131" s="1"/>
      <c r="WCT2131" s="1"/>
      <c r="WCU2131" s="1"/>
      <c r="WCV2131" s="1"/>
      <c r="WCW2131" s="1"/>
      <c r="WCX2131" s="1"/>
      <c r="WCY2131" s="1"/>
      <c r="WCZ2131" s="1"/>
      <c r="WDA2131" s="1"/>
      <c r="WDB2131" s="1"/>
      <c r="WDC2131" s="1"/>
      <c r="WDD2131" s="1"/>
      <c r="WDE2131" s="1"/>
      <c r="WDF2131" s="1"/>
      <c r="WDG2131" s="1"/>
      <c r="WDH2131" s="1"/>
      <c r="WDI2131" s="1"/>
      <c r="WDJ2131" s="1"/>
      <c r="WDK2131" s="1"/>
      <c r="WDL2131" s="1"/>
      <c r="WDM2131" s="1"/>
      <c r="WDN2131" s="1"/>
      <c r="WDO2131" s="1"/>
      <c r="WDP2131" s="1"/>
      <c r="WDQ2131" s="1"/>
      <c r="WDR2131" s="1"/>
      <c r="WDS2131" s="1"/>
      <c r="WDT2131" s="1"/>
      <c r="WDU2131" s="1"/>
      <c r="WDV2131" s="1"/>
      <c r="WDW2131" s="1"/>
      <c r="WDX2131" s="1"/>
      <c r="WDY2131" s="1"/>
      <c r="WDZ2131" s="1"/>
      <c r="WEA2131" s="1"/>
      <c r="WEB2131" s="1"/>
      <c r="WEC2131" s="1"/>
      <c r="WED2131" s="1"/>
      <c r="WEE2131" s="1"/>
      <c r="WEF2131" s="1"/>
      <c r="WEG2131" s="1"/>
      <c r="WEH2131" s="1"/>
      <c r="WEI2131" s="1"/>
      <c r="WEJ2131" s="1"/>
      <c r="WEK2131" s="1"/>
      <c r="WEL2131" s="1"/>
      <c r="WEM2131" s="1"/>
      <c r="WEN2131" s="1"/>
      <c r="WEO2131" s="1"/>
      <c r="WEP2131" s="1"/>
      <c r="WEQ2131" s="1"/>
      <c r="WER2131" s="1"/>
      <c r="WES2131" s="1"/>
      <c r="WET2131" s="1"/>
      <c r="WEU2131" s="1"/>
      <c r="WEV2131" s="1"/>
      <c r="WEW2131" s="1"/>
      <c r="WEX2131" s="1"/>
      <c r="WEY2131" s="1"/>
      <c r="WEZ2131" s="1"/>
      <c r="WFA2131" s="1"/>
      <c r="WFB2131" s="1"/>
      <c r="WFC2131" s="1"/>
      <c r="WFD2131" s="1"/>
      <c r="WFE2131" s="1"/>
      <c r="WFF2131" s="1"/>
      <c r="WFG2131" s="1"/>
      <c r="WFH2131" s="1"/>
      <c r="WFI2131" s="1"/>
      <c r="WFJ2131" s="1"/>
      <c r="WFK2131" s="1"/>
      <c r="WFL2131" s="1"/>
      <c r="WFM2131" s="1"/>
      <c r="WFN2131" s="1"/>
      <c r="WFO2131" s="1"/>
      <c r="WFP2131" s="1"/>
      <c r="WFQ2131" s="1"/>
      <c r="WFR2131" s="1"/>
      <c r="WFS2131" s="1"/>
      <c r="WFT2131" s="1"/>
      <c r="WFU2131" s="1"/>
      <c r="WFV2131" s="1"/>
      <c r="WFW2131" s="1"/>
      <c r="WFX2131" s="1"/>
      <c r="WFY2131" s="1"/>
      <c r="WFZ2131" s="1"/>
      <c r="WGA2131" s="1"/>
      <c r="WGB2131" s="1"/>
      <c r="WGC2131" s="1"/>
      <c r="WGD2131" s="1"/>
      <c r="WGE2131" s="1"/>
      <c r="WGF2131" s="1"/>
      <c r="WGG2131" s="1"/>
      <c r="WGH2131" s="1"/>
      <c r="WGI2131" s="1"/>
      <c r="WGJ2131" s="1"/>
      <c r="WGK2131" s="1"/>
      <c r="WGL2131" s="1"/>
      <c r="WGM2131" s="1"/>
      <c r="WGN2131" s="1"/>
      <c r="WGO2131" s="1"/>
      <c r="WGP2131" s="1"/>
      <c r="WGQ2131" s="1"/>
      <c r="WGR2131" s="1"/>
      <c r="WGS2131" s="1"/>
      <c r="WGT2131" s="1"/>
      <c r="WGU2131" s="1"/>
      <c r="WGV2131" s="1"/>
      <c r="WGW2131" s="1"/>
      <c r="WGX2131" s="1"/>
      <c r="WGY2131" s="1"/>
      <c r="WGZ2131" s="1"/>
      <c r="WHA2131" s="1"/>
      <c r="WHB2131" s="1"/>
      <c r="WHC2131" s="1"/>
      <c r="WHD2131" s="1"/>
      <c r="WHE2131" s="1"/>
      <c r="WHF2131" s="1"/>
      <c r="WHG2131" s="1"/>
      <c r="WHH2131" s="1"/>
      <c r="WHI2131" s="1"/>
      <c r="WHJ2131" s="1"/>
      <c r="WHK2131" s="1"/>
      <c r="WHL2131" s="1"/>
      <c r="WHM2131" s="1"/>
      <c r="WHN2131" s="1"/>
      <c r="WHO2131" s="1"/>
      <c r="WHP2131" s="1"/>
      <c r="WHQ2131" s="1"/>
      <c r="WHR2131" s="1"/>
      <c r="WHS2131" s="1"/>
      <c r="WHT2131" s="1"/>
      <c r="WHU2131" s="1"/>
      <c r="WHV2131" s="1"/>
      <c r="WHW2131" s="1"/>
      <c r="WHX2131" s="1"/>
      <c r="WHY2131" s="1"/>
      <c r="WHZ2131" s="1"/>
      <c r="WIA2131" s="1"/>
      <c r="WIB2131" s="1"/>
      <c r="WIC2131" s="1"/>
      <c r="WID2131" s="1"/>
      <c r="WIE2131" s="1"/>
      <c r="WIF2131" s="1"/>
      <c r="WIG2131" s="1"/>
      <c r="WIH2131" s="1"/>
      <c r="WII2131" s="1"/>
      <c r="WIJ2131" s="1"/>
      <c r="WIK2131" s="1"/>
      <c r="WIL2131" s="1"/>
      <c r="WIM2131" s="1"/>
      <c r="WIN2131" s="1"/>
      <c r="WIO2131" s="1"/>
      <c r="WIP2131" s="1"/>
      <c r="WIQ2131" s="1"/>
      <c r="WIR2131" s="1"/>
      <c r="WIS2131" s="1"/>
      <c r="WIT2131" s="1"/>
      <c r="WIU2131" s="1"/>
      <c r="WIV2131" s="1"/>
      <c r="WIW2131" s="1"/>
      <c r="WIX2131" s="1"/>
      <c r="WIY2131" s="1"/>
      <c r="WIZ2131" s="1"/>
      <c r="WJA2131" s="1"/>
      <c r="WJB2131" s="1"/>
      <c r="WJC2131" s="1"/>
      <c r="WJD2131" s="1"/>
      <c r="WJE2131" s="1"/>
      <c r="WJF2131" s="1"/>
      <c r="WJG2131" s="1"/>
      <c r="WJH2131" s="1"/>
      <c r="WJI2131" s="1"/>
      <c r="WJJ2131" s="1"/>
      <c r="WJK2131" s="1"/>
      <c r="WJL2131" s="1"/>
      <c r="WJM2131" s="1"/>
      <c r="WJN2131" s="1"/>
      <c r="WJO2131" s="1"/>
      <c r="WJP2131" s="1"/>
      <c r="WJQ2131" s="1"/>
      <c r="WJR2131" s="1"/>
      <c r="WJS2131" s="1"/>
      <c r="WJT2131" s="1"/>
      <c r="WJU2131" s="1"/>
      <c r="WJV2131" s="1"/>
      <c r="WJW2131" s="1"/>
      <c r="WJX2131" s="1"/>
      <c r="WJY2131" s="1"/>
      <c r="WJZ2131" s="1"/>
      <c r="WKA2131" s="1"/>
      <c r="WKB2131" s="1"/>
      <c r="WKC2131" s="1"/>
      <c r="WKD2131" s="1"/>
      <c r="WKE2131" s="1"/>
      <c r="WKF2131" s="1"/>
      <c r="WKG2131" s="1"/>
      <c r="WKH2131" s="1"/>
      <c r="WKI2131" s="1"/>
      <c r="WKJ2131" s="1"/>
      <c r="WKK2131" s="1"/>
      <c r="WKL2131" s="1"/>
      <c r="WKM2131" s="1"/>
      <c r="WKN2131" s="1"/>
      <c r="WKO2131" s="1"/>
      <c r="WKP2131" s="1"/>
      <c r="WKQ2131" s="1"/>
      <c r="WKR2131" s="1"/>
      <c r="WKS2131" s="1"/>
      <c r="WKT2131" s="1"/>
      <c r="WKU2131" s="1"/>
      <c r="WKV2131" s="1"/>
      <c r="WKW2131" s="1"/>
      <c r="WKX2131" s="1"/>
      <c r="WKY2131" s="1"/>
      <c r="WKZ2131" s="1"/>
      <c r="WLA2131" s="1"/>
      <c r="WLB2131" s="1"/>
      <c r="WLC2131" s="1"/>
      <c r="WLD2131" s="1"/>
      <c r="WLE2131" s="1"/>
      <c r="WLF2131" s="1"/>
      <c r="WLG2131" s="1"/>
      <c r="WLH2131" s="1"/>
      <c r="WLI2131" s="1"/>
      <c r="WLJ2131" s="1"/>
      <c r="WLK2131" s="1"/>
      <c r="WLL2131" s="1"/>
      <c r="WLM2131" s="1"/>
      <c r="WLN2131" s="1"/>
      <c r="WLO2131" s="1"/>
      <c r="WLP2131" s="1"/>
      <c r="WLQ2131" s="1"/>
      <c r="WLR2131" s="1"/>
      <c r="WLS2131" s="1"/>
      <c r="WLT2131" s="1"/>
      <c r="WLU2131" s="1"/>
      <c r="WLV2131" s="1"/>
      <c r="WLW2131" s="1"/>
      <c r="WLX2131" s="1"/>
      <c r="WLY2131" s="1"/>
      <c r="WLZ2131" s="1"/>
      <c r="WMA2131" s="1"/>
      <c r="WMB2131" s="1"/>
      <c r="WMC2131" s="1"/>
      <c r="WMD2131" s="1"/>
      <c r="WME2131" s="1"/>
      <c r="WMF2131" s="1"/>
      <c r="WMG2131" s="1"/>
      <c r="WMH2131" s="1"/>
      <c r="WMI2131" s="1"/>
      <c r="WMJ2131" s="1"/>
      <c r="WMK2131" s="1"/>
      <c r="WML2131" s="1"/>
      <c r="WMM2131" s="1"/>
      <c r="WMN2131" s="1"/>
      <c r="WMO2131" s="1"/>
      <c r="WMP2131" s="1"/>
      <c r="WMQ2131" s="1"/>
      <c r="WMR2131" s="1"/>
      <c r="WMS2131" s="1"/>
      <c r="WMT2131" s="1"/>
      <c r="WMU2131" s="1"/>
      <c r="WMV2131" s="1"/>
      <c r="WMW2131" s="1"/>
      <c r="WMX2131" s="1"/>
      <c r="WMY2131" s="1"/>
      <c r="WMZ2131" s="1"/>
      <c r="WNA2131" s="1"/>
      <c r="WNB2131" s="1"/>
      <c r="WNC2131" s="1"/>
      <c r="WND2131" s="1"/>
      <c r="WNE2131" s="1"/>
      <c r="WNF2131" s="1"/>
      <c r="WNG2131" s="1"/>
      <c r="WNH2131" s="1"/>
      <c r="WNI2131" s="1"/>
      <c r="WNJ2131" s="1"/>
      <c r="WNK2131" s="1"/>
      <c r="WNL2131" s="1"/>
      <c r="WNM2131" s="1"/>
      <c r="WNN2131" s="1"/>
      <c r="WNO2131" s="1"/>
      <c r="WNP2131" s="1"/>
      <c r="WNQ2131" s="1"/>
      <c r="WNR2131" s="1"/>
      <c r="WNS2131" s="1"/>
      <c r="WNT2131" s="1"/>
      <c r="WNU2131" s="1"/>
      <c r="WNV2131" s="1"/>
      <c r="WNW2131" s="1"/>
      <c r="WNX2131" s="1"/>
      <c r="WNY2131" s="1"/>
      <c r="WNZ2131" s="1"/>
      <c r="WOA2131" s="1"/>
      <c r="WOB2131" s="1"/>
      <c r="WOC2131" s="1"/>
      <c r="WOD2131" s="1"/>
      <c r="WOE2131" s="1"/>
      <c r="WOF2131" s="1"/>
      <c r="WOG2131" s="1"/>
      <c r="WOH2131" s="1"/>
      <c r="WOI2131" s="1"/>
      <c r="WOJ2131" s="1"/>
      <c r="WOK2131" s="1"/>
      <c r="WOL2131" s="1"/>
      <c r="WOM2131" s="1"/>
      <c r="WON2131" s="1"/>
      <c r="WOO2131" s="1"/>
      <c r="WOP2131" s="1"/>
      <c r="WOQ2131" s="1"/>
      <c r="WOR2131" s="1"/>
      <c r="WOS2131" s="1"/>
      <c r="WOT2131" s="1"/>
      <c r="WOU2131" s="1"/>
      <c r="WOV2131" s="1"/>
      <c r="WOW2131" s="1"/>
      <c r="WOX2131" s="1"/>
      <c r="WOY2131" s="1"/>
      <c r="WOZ2131" s="1"/>
      <c r="WPA2131" s="1"/>
      <c r="WPB2131" s="1"/>
      <c r="WPC2131" s="1"/>
      <c r="WPD2131" s="1"/>
      <c r="WPE2131" s="1"/>
      <c r="WPF2131" s="1"/>
      <c r="WPG2131" s="1"/>
      <c r="WPH2131" s="1"/>
      <c r="WPI2131" s="1"/>
      <c r="WPJ2131" s="1"/>
      <c r="WPK2131" s="1"/>
      <c r="WPL2131" s="1"/>
      <c r="WPM2131" s="1"/>
      <c r="WPN2131" s="1"/>
      <c r="WPO2131" s="1"/>
      <c r="WPP2131" s="1"/>
      <c r="WPQ2131" s="1"/>
      <c r="WPR2131" s="1"/>
      <c r="WPS2131" s="1"/>
      <c r="WPT2131" s="1"/>
      <c r="WPU2131" s="1"/>
      <c r="WPV2131" s="1"/>
      <c r="WPW2131" s="1"/>
      <c r="WPX2131" s="1"/>
      <c r="WPY2131" s="1"/>
      <c r="WPZ2131" s="1"/>
      <c r="WQA2131" s="1"/>
      <c r="WQB2131" s="1"/>
      <c r="WQC2131" s="1"/>
      <c r="WQD2131" s="1"/>
      <c r="WQE2131" s="1"/>
      <c r="WQF2131" s="1"/>
      <c r="WQG2131" s="1"/>
      <c r="WQH2131" s="1"/>
      <c r="WQI2131" s="1"/>
      <c r="WQJ2131" s="1"/>
      <c r="WQK2131" s="1"/>
      <c r="WQL2131" s="1"/>
      <c r="WQM2131" s="1"/>
      <c r="WQN2131" s="1"/>
      <c r="WQO2131" s="1"/>
      <c r="WQP2131" s="1"/>
      <c r="WQQ2131" s="1"/>
      <c r="WQR2131" s="1"/>
      <c r="WQS2131" s="1"/>
      <c r="WQT2131" s="1"/>
      <c r="WQU2131" s="1"/>
      <c r="WQV2131" s="1"/>
      <c r="WQW2131" s="1"/>
      <c r="WQX2131" s="1"/>
      <c r="WQY2131" s="1"/>
      <c r="WQZ2131" s="1"/>
      <c r="WRA2131" s="1"/>
      <c r="WRB2131" s="1"/>
      <c r="WRC2131" s="1"/>
      <c r="WRD2131" s="1"/>
      <c r="WRE2131" s="1"/>
      <c r="WRF2131" s="1"/>
      <c r="WRG2131" s="1"/>
      <c r="WRH2131" s="1"/>
      <c r="WRI2131" s="1"/>
      <c r="WRJ2131" s="1"/>
      <c r="WRK2131" s="1"/>
      <c r="WRL2131" s="1"/>
      <c r="WRM2131" s="1"/>
      <c r="WRN2131" s="1"/>
      <c r="WRO2131" s="1"/>
      <c r="WRP2131" s="1"/>
      <c r="WRQ2131" s="1"/>
      <c r="WRR2131" s="1"/>
      <c r="WRS2131" s="1"/>
      <c r="WRT2131" s="1"/>
      <c r="WRU2131" s="1"/>
      <c r="WRV2131" s="1"/>
      <c r="WRW2131" s="1"/>
      <c r="WRX2131" s="1"/>
      <c r="WRY2131" s="1"/>
      <c r="WRZ2131" s="1"/>
      <c r="WSA2131" s="1"/>
      <c r="WSB2131" s="1"/>
      <c r="WSC2131" s="1"/>
      <c r="WSD2131" s="1"/>
      <c r="WSE2131" s="1"/>
      <c r="WSF2131" s="1"/>
      <c r="WSG2131" s="1"/>
      <c r="WSH2131" s="1"/>
      <c r="WSI2131" s="1"/>
      <c r="WSJ2131" s="1"/>
      <c r="WSK2131" s="1"/>
      <c r="WSL2131" s="1"/>
      <c r="WSM2131" s="1"/>
      <c r="WSN2131" s="1"/>
      <c r="WSO2131" s="1"/>
      <c r="WSP2131" s="1"/>
      <c r="WSQ2131" s="1"/>
      <c r="WSR2131" s="1"/>
      <c r="WSS2131" s="1"/>
      <c r="WST2131" s="1"/>
      <c r="WSU2131" s="1"/>
      <c r="WSV2131" s="1"/>
      <c r="WSW2131" s="1"/>
      <c r="WSX2131" s="1"/>
      <c r="WSY2131" s="1"/>
      <c r="WSZ2131" s="1"/>
      <c r="WTA2131" s="1"/>
      <c r="WTB2131" s="1"/>
      <c r="WTC2131" s="1"/>
      <c r="WTD2131" s="1"/>
      <c r="WTE2131" s="1"/>
      <c r="WTF2131" s="1"/>
      <c r="WTG2131" s="1"/>
      <c r="WTH2131" s="1"/>
      <c r="WTI2131" s="1"/>
      <c r="WTJ2131" s="1"/>
      <c r="WTK2131" s="1"/>
      <c r="WTL2131" s="1"/>
      <c r="WTM2131" s="1"/>
      <c r="WTN2131" s="1"/>
      <c r="WTO2131" s="1"/>
      <c r="WTP2131" s="1"/>
      <c r="WTQ2131" s="1"/>
      <c r="WTR2131" s="1"/>
      <c r="WTS2131" s="1"/>
      <c r="WTT2131" s="1"/>
      <c r="WTU2131" s="1"/>
      <c r="WTV2131" s="1"/>
      <c r="WTW2131" s="1"/>
      <c r="WTX2131" s="1"/>
      <c r="WTY2131" s="1"/>
      <c r="WTZ2131" s="1"/>
      <c r="WUA2131" s="1"/>
      <c r="WUB2131" s="1"/>
      <c r="WUC2131" s="1"/>
      <c r="WUD2131" s="1"/>
      <c r="WUE2131" s="1"/>
      <c r="WUF2131" s="1"/>
      <c r="WUG2131" s="1"/>
      <c r="WUH2131" s="1"/>
      <c r="WUI2131" s="1"/>
      <c r="WUJ2131" s="1"/>
      <c r="WUK2131" s="1"/>
      <c r="WUL2131" s="1"/>
      <c r="WUM2131" s="1"/>
      <c r="WUN2131" s="1"/>
      <c r="WUO2131" s="1"/>
      <c r="WUP2131" s="1"/>
      <c r="WUQ2131" s="1"/>
      <c r="WUR2131" s="1"/>
      <c r="WUS2131" s="1"/>
      <c r="WUT2131" s="1"/>
      <c r="WUU2131" s="1"/>
      <c r="WUV2131" s="1"/>
      <c r="WUW2131" s="1"/>
      <c r="WUX2131" s="1"/>
      <c r="WUY2131" s="1"/>
      <c r="WUZ2131" s="1"/>
      <c r="WVA2131" s="1"/>
      <c r="WVB2131" s="1"/>
      <c r="WVC2131" s="1"/>
      <c r="WVD2131" s="1"/>
      <c r="WVE2131" s="1"/>
      <c r="WVF2131" s="1"/>
      <c r="WVG2131" s="1"/>
      <c r="WVH2131" s="1"/>
      <c r="WVI2131" s="1"/>
      <c r="WVJ2131" s="1"/>
      <c r="WVK2131" s="1"/>
      <c r="WVL2131" s="1"/>
      <c r="WVM2131" s="1"/>
      <c r="WVN2131" s="1"/>
      <c r="WVO2131" s="1"/>
      <c r="WVP2131" s="1"/>
      <c r="WVQ2131" s="1"/>
      <c r="WVR2131" s="1"/>
      <c r="WVS2131" s="1"/>
      <c r="WVT2131" s="1"/>
      <c r="WVU2131" s="1"/>
      <c r="WVV2131" s="1"/>
      <c r="WVW2131" s="1"/>
      <c r="WVX2131" s="1"/>
      <c r="WVY2131" s="1"/>
      <c r="WVZ2131" s="1"/>
      <c r="WWA2131" s="1"/>
      <c r="WWB2131" s="1"/>
      <c r="WWC2131" s="1"/>
      <c r="WWD2131" s="1"/>
      <c r="WWE2131" s="1"/>
      <c r="WWF2131" s="1"/>
      <c r="WWG2131" s="1"/>
      <c r="WWH2131" s="1"/>
      <c r="WWI2131" s="1"/>
      <c r="WWJ2131" s="1"/>
      <c r="WWK2131" s="1"/>
      <c r="WWL2131" s="1"/>
      <c r="WWM2131" s="1"/>
      <c r="WWN2131" s="1"/>
      <c r="WWO2131" s="1"/>
      <c r="WWP2131" s="1"/>
      <c r="WWQ2131" s="1"/>
      <c r="WWR2131" s="1"/>
      <c r="WWS2131" s="1"/>
      <c r="WWT2131" s="1"/>
      <c r="WWU2131" s="1"/>
      <c r="WWV2131" s="1"/>
      <c r="WWW2131" s="1"/>
      <c r="WWX2131" s="1"/>
      <c r="WWY2131" s="1"/>
      <c r="WWZ2131" s="1"/>
      <c r="WXA2131" s="1"/>
      <c r="WXB2131" s="1"/>
      <c r="WXC2131" s="1"/>
      <c r="WXD2131" s="1"/>
      <c r="WXE2131" s="1"/>
      <c r="WXF2131" s="1"/>
      <c r="WXG2131" s="1"/>
      <c r="WXH2131" s="1"/>
      <c r="WXI2131" s="1"/>
      <c r="WXJ2131" s="1"/>
      <c r="WXK2131" s="1"/>
      <c r="WXL2131" s="1"/>
      <c r="WXM2131" s="1"/>
      <c r="WXN2131" s="1"/>
      <c r="WXO2131" s="1"/>
      <c r="WXP2131" s="1"/>
      <c r="WXQ2131" s="1"/>
      <c r="WXR2131" s="1"/>
      <c r="WXS2131" s="1"/>
      <c r="WXT2131" s="1"/>
      <c r="WXU2131" s="1"/>
      <c r="WXV2131" s="1"/>
      <c r="WXW2131" s="1"/>
      <c r="WXX2131" s="1"/>
      <c r="WXY2131" s="1"/>
      <c r="WXZ2131" s="1"/>
      <c r="WYA2131" s="1"/>
      <c r="WYB2131" s="1"/>
      <c r="WYC2131" s="1"/>
      <c r="WYD2131" s="1"/>
      <c r="WYE2131" s="1"/>
      <c r="WYF2131" s="1"/>
      <c r="WYG2131" s="1"/>
      <c r="WYH2131" s="1"/>
      <c r="WYI2131" s="1"/>
      <c r="WYJ2131" s="1"/>
      <c r="WYK2131" s="1"/>
      <c r="WYL2131" s="1"/>
      <c r="WYM2131" s="1"/>
      <c r="WYN2131" s="1"/>
      <c r="WYO2131" s="1"/>
      <c r="WYP2131" s="1"/>
      <c r="WYQ2131" s="1"/>
      <c r="WYR2131" s="1"/>
      <c r="WYS2131" s="1"/>
      <c r="WYT2131" s="1"/>
      <c r="WYU2131" s="1"/>
      <c r="WYV2131" s="1"/>
      <c r="WYW2131" s="1"/>
      <c r="WYX2131" s="1"/>
      <c r="WYY2131" s="1"/>
      <c r="WYZ2131" s="1"/>
      <c r="WZA2131" s="1"/>
      <c r="WZB2131" s="1"/>
      <c r="WZC2131" s="1"/>
      <c r="WZD2131" s="1"/>
      <c r="WZE2131" s="1"/>
      <c r="WZF2131" s="1"/>
      <c r="WZG2131" s="1"/>
      <c r="WZH2131" s="1"/>
      <c r="WZI2131" s="1"/>
      <c r="WZJ2131" s="1"/>
      <c r="WZK2131" s="1"/>
      <c r="WZL2131" s="1"/>
      <c r="WZM2131" s="1"/>
      <c r="WZN2131" s="1"/>
      <c r="WZO2131" s="1"/>
      <c r="WZP2131" s="1"/>
      <c r="WZQ2131" s="1"/>
      <c r="WZR2131" s="1"/>
      <c r="WZS2131" s="1"/>
      <c r="WZT2131" s="1"/>
      <c r="WZU2131" s="1"/>
      <c r="WZV2131" s="1"/>
      <c r="WZW2131" s="1"/>
      <c r="WZX2131" s="1"/>
      <c r="WZY2131" s="1"/>
      <c r="WZZ2131" s="1"/>
      <c r="XAA2131" s="1"/>
      <c r="XAB2131" s="1"/>
      <c r="XAC2131" s="1"/>
      <c r="XAD2131" s="1"/>
      <c r="XAE2131" s="1"/>
      <c r="XAF2131" s="1"/>
      <c r="XAG2131" s="1"/>
      <c r="XAH2131" s="1"/>
      <c r="XAI2131" s="1"/>
      <c r="XAJ2131" s="1"/>
      <c r="XAK2131" s="1"/>
      <c r="XAL2131" s="1"/>
      <c r="XAM2131" s="1"/>
      <c r="XAN2131" s="1"/>
      <c r="XAO2131" s="1"/>
      <c r="XAP2131" s="1"/>
      <c r="XAQ2131" s="1"/>
      <c r="XAR2131" s="1"/>
      <c r="XAS2131" s="1"/>
      <c r="XAT2131" s="1"/>
      <c r="XAU2131" s="1"/>
      <c r="XAV2131" s="1"/>
      <c r="XAW2131" s="1"/>
      <c r="XAX2131" s="1"/>
      <c r="XAY2131" s="1"/>
      <c r="XAZ2131" s="1"/>
      <c r="XBA2131" s="1"/>
      <c r="XBB2131" s="1"/>
      <c r="XBC2131" s="1"/>
      <c r="XBD2131" s="1"/>
      <c r="XBE2131" s="1"/>
      <c r="XBF2131" s="1"/>
      <c r="XBG2131" s="1"/>
      <c r="XBH2131" s="1"/>
      <c r="XBI2131" s="1"/>
      <c r="XBJ2131" s="1"/>
      <c r="XBK2131" s="1"/>
      <c r="XBL2131" s="1"/>
      <c r="XBM2131" s="1"/>
      <c r="XBN2131" s="1"/>
      <c r="XBO2131" s="1"/>
      <c r="XBP2131" s="1"/>
      <c r="XBQ2131" s="1"/>
      <c r="XBR2131" s="1"/>
      <c r="XBS2131" s="1"/>
      <c r="XBT2131" s="1"/>
      <c r="XBU2131" s="1"/>
      <c r="XBV2131" s="1"/>
      <c r="XBW2131" s="1"/>
      <c r="XBX2131" s="1"/>
      <c r="XBY2131" s="1"/>
      <c r="XBZ2131" s="1"/>
      <c r="XCA2131" s="1"/>
      <c r="XCB2131" s="1"/>
      <c r="XCC2131" s="1"/>
      <c r="XCD2131" s="1"/>
      <c r="XCE2131" s="1"/>
      <c r="XCF2131" s="1"/>
      <c r="XCG2131" s="1"/>
      <c r="XCH2131" s="1"/>
      <c r="XCI2131" s="1"/>
      <c r="XCJ2131" s="1"/>
      <c r="XCK2131" s="1"/>
      <c r="XCL2131" s="1"/>
      <c r="XCM2131" s="1"/>
      <c r="XCN2131" s="1"/>
      <c r="XCO2131" s="1"/>
      <c r="XCP2131" s="1"/>
      <c r="XCQ2131" s="1"/>
      <c r="XCR2131" s="1"/>
      <c r="XCS2131" s="1"/>
      <c r="XCT2131" s="1"/>
      <c r="XCU2131" s="1"/>
      <c r="XCV2131" s="1"/>
      <c r="XCW2131" s="1"/>
      <c r="XCX2131" s="1"/>
      <c r="XCY2131" s="1"/>
      <c r="XCZ2131" s="1"/>
      <c r="XDA2131" s="1"/>
      <c r="XDB2131" s="1"/>
      <c r="XDC2131" s="1"/>
      <c r="XDD2131" s="1"/>
      <c r="XDE2131" s="1"/>
      <c r="XDF2131" s="1"/>
      <c r="XDG2131" s="1"/>
      <c r="XDH2131" s="1"/>
      <c r="XDI2131" s="1"/>
      <c r="XDJ2131" s="1"/>
      <c r="XDK2131" s="1"/>
      <c r="XDL2131" s="1"/>
      <c r="XDM2131" s="1"/>
      <c r="XDN2131" s="1"/>
      <c r="XDO2131" s="1"/>
      <c r="XDP2131" s="1"/>
      <c r="XDQ2131" s="1"/>
      <c r="XDR2131" s="1"/>
      <c r="XDS2131" s="1"/>
      <c r="XDT2131" s="1"/>
      <c r="XDU2131" s="1"/>
      <c r="XDV2131" s="1"/>
      <c r="XDW2131" s="1"/>
      <c r="XDX2131" s="1"/>
      <c r="XDY2131" s="1"/>
      <c r="XDZ2131" s="1"/>
      <c r="XEA2131" s="1"/>
      <c r="XEB2131" s="1"/>
      <c r="XEC2131" s="1"/>
      <c r="XED2131" s="1"/>
      <c r="XEE2131" s="1"/>
      <c r="XEF2131" s="1"/>
      <c r="XEG2131" s="1"/>
      <c r="XEH2131" s="1"/>
      <c r="XEI2131" s="1"/>
      <c r="XEJ2131" s="1"/>
      <c r="XEK2131" s="1"/>
      <c r="XEL2131" s="1"/>
      <c r="XEM2131" s="1"/>
      <c r="XEN2131" s="1"/>
      <c r="XEO2131" s="1"/>
      <c r="XEP2131" s="1"/>
      <c r="XEQ2131" s="1"/>
      <c r="XER2131" s="1"/>
      <c r="XES2131" s="1"/>
      <c r="XET2131" s="1"/>
      <c r="XEU2131" s="1"/>
      <c r="XEV2131" s="1"/>
      <c r="XEW2131" s="1"/>
      <c r="XEX2131" s="1"/>
      <c r="XEY2131" s="1"/>
      <c r="XEZ2131" s="1"/>
      <c r="XFA2131" s="1"/>
      <c r="XFB2131" s="1"/>
    </row>
    <row r="2132" spans="1:16382" ht="76.5" outlineLevel="1" x14ac:dyDescent="0.25">
      <c r="A2132" s="2" t="s">
        <v>4780</v>
      </c>
      <c r="B2132" s="3" t="s">
        <v>27</v>
      </c>
      <c r="C2132" s="20" t="s">
        <v>6305</v>
      </c>
      <c r="D2132" s="20" t="s">
        <v>3646</v>
      </c>
      <c r="E2132" s="20" t="s">
        <v>6306</v>
      </c>
      <c r="F2132" s="34" t="s">
        <v>4223</v>
      </c>
      <c r="G2132" s="34" t="s">
        <v>29</v>
      </c>
      <c r="H2132" s="4">
        <v>0</v>
      </c>
      <c r="I2132" s="2">
        <v>710000000</v>
      </c>
      <c r="J2132" s="2" t="s">
        <v>11537</v>
      </c>
      <c r="K2132" s="30" t="s">
        <v>6014</v>
      </c>
      <c r="L2132" s="2" t="s">
        <v>1148</v>
      </c>
      <c r="M2132" s="6" t="s">
        <v>32</v>
      </c>
      <c r="N2132" s="2" t="s">
        <v>453</v>
      </c>
      <c r="O2132" s="35">
        <v>0</v>
      </c>
      <c r="P2132" s="34">
        <v>715</v>
      </c>
      <c r="Q2132" s="34" t="s">
        <v>757</v>
      </c>
      <c r="R2132" s="37">
        <v>100</v>
      </c>
      <c r="S2132" s="9">
        <v>2800</v>
      </c>
      <c r="T2132" s="9">
        <v>0</v>
      </c>
      <c r="U2132" s="9">
        <f t="shared" si="123"/>
        <v>0</v>
      </c>
      <c r="V2132" s="2" t="s">
        <v>42</v>
      </c>
      <c r="W2132" s="2">
        <v>2014</v>
      </c>
      <c r="X2132" s="30"/>
    </row>
    <row r="2133" spans="1:16382" ht="97.5" customHeight="1" outlineLevel="1" x14ac:dyDescent="0.25">
      <c r="A2133" s="276" t="s">
        <v>10715</v>
      </c>
      <c r="B2133" s="238" t="s">
        <v>27</v>
      </c>
      <c r="C2133" s="275" t="s">
        <v>10702</v>
      </c>
      <c r="D2133" s="275" t="s">
        <v>3646</v>
      </c>
      <c r="E2133" s="250" t="s">
        <v>10703</v>
      </c>
      <c r="F2133" s="250" t="s">
        <v>10704</v>
      </c>
      <c r="G2133" s="264" t="s">
        <v>343</v>
      </c>
      <c r="H2133" s="281">
        <v>0</v>
      </c>
      <c r="I2133" s="276">
        <v>710000000</v>
      </c>
      <c r="J2133" s="276" t="s">
        <v>1075</v>
      </c>
      <c r="K2133" s="263" t="s">
        <v>3766</v>
      </c>
      <c r="L2133" s="276" t="s">
        <v>1148</v>
      </c>
      <c r="M2133" s="282" t="s">
        <v>32</v>
      </c>
      <c r="N2133" s="274" t="s">
        <v>10694</v>
      </c>
      <c r="O2133" s="285" t="s">
        <v>10158</v>
      </c>
      <c r="P2133" s="264">
        <v>715</v>
      </c>
      <c r="Q2133" s="264" t="s">
        <v>757</v>
      </c>
      <c r="R2133" s="327">
        <v>60</v>
      </c>
      <c r="S2133" s="278">
        <v>4420</v>
      </c>
      <c r="T2133" s="278">
        <f t="shared" si="128"/>
        <v>265200</v>
      </c>
      <c r="U2133" s="278">
        <f t="shared" si="123"/>
        <v>297024</v>
      </c>
      <c r="V2133" s="276" t="s">
        <v>36</v>
      </c>
      <c r="W2133" s="263">
        <v>2014</v>
      </c>
      <c r="X2133" s="263" t="s">
        <v>10773</v>
      </c>
      <c r="Y2133" s="290"/>
    </row>
    <row r="2134" spans="1:16382" ht="76.5" outlineLevel="1" x14ac:dyDescent="0.25">
      <c r="A2134" s="2" t="s">
        <v>4781</v>
      </c>
      <c r="B2134" s="3" t="s">
        <v>27</v>
      </c>
      <c r="C2134" s="5" t="s">
        <v>1863</v>
      </c>
      <c r="D2134" s="34" t="s">
        <v>1881</v>
      </c>
      <c r="E2134" s="5" t="s">
        <v>1864</v>
      </c>
      <c r="F2134" s="34" t="s">
        <v>3876</v>
      </c>
      <c r="G2134" s="34" t="s">
        <v>29</v>
      </c>
      <c r="H2134" s="4">
        <v>0</v>
      </c>
      <c r="I2134" s="2">
        <v>710000000</v>
      </c>
      <c r="J2134" s="2" t="s">
        <v>11537</v>
      </c>
      <c r="K2134" s="30" t="s">
        <v>6014</v>
      </c>
      <c r="L2134" s="2" t="s">
        <v>1148</v>
      </c>
      <c r="M2134" s="6" t="s">
        <v>32</v>
      </c>
      <c r="N2134" s="2" t="s">
        <v>453</v>
      </c>
      <c r="O2134" s="35">
        <v>0</v>
      </c>
      <c r="P2134" s="34">
        <v>715</v>
      </c>
      <c r="Q2134" s="34" t="s">
        <v>757</v>
      </c>
      <c r="R2134" s="37">
        <v>1</v>
      </c>
      <c r="S2134" s="9">
        <v>0</v>
      </c>
      <c r="T2134" s="9">
        <f t="shared" si="128"/>
        <v>0</v>
      </c>
      <c r="U2134" s="9">
        <f t="shared" si="123"/>
        <v>0</v>
      </c>
      <c r="V2134" s="2" t="s">
        <v>42</v>
      </c>
      <c r="W2134" s="2">
        <v>2014</v>
      </c>
      <c r="X2134" s="30"/>
    </row>
    <row r="2135" spans="1:16382" s="26" customFormat="1" ht="76.5" outlineLevel="1" x14ac:dyDescent="0.25">
      <c r="A2135" s="2" t="s">
        <v>12598</v>
      </c>
      <c r="B2135" s="3" t="s">
        <v>27</v>
      </c>
      <c r="C2135" s="5" t="s">
        <v>1863</v>
      </c>
      <c r="D2135" s="34" t="s">
        <v>1881</v>
      </c>
      <c r="E2135" s="5" t="s">
        <v>1864</v>
      </c>
      <c r="F2135" s="34" t="s">
        <v>3876</v>
      </c>
      <c r="G2135" s="34" t="s">
        <v>29</v>
      </c>
      <c r="H2135" s="4">
        <v>0</v>
      </c>
      <c r="I2135" s="2">
        <v>710000000</v>
      </c>
      <c r="J2135" s="2" t="s">
        <v>11537</v>
      </c>
      <c r="K2135" s="30" t="s">
        <v>6133</v>
      </c>
      <c r="L2135" s="2" t="s">
        <v>1148</v>
      </c>
      <c r="M2135" s="6" t="s">
        <v>32</v>
      </c>
      <c r="N2135" s="2" t="s">
        <v>453</v>
      </c>
      <c r="O2135" s="35">
        <v>0</v>
      </c>
      <c r="P2135" s="34">
        <v>715</v>
      </c>
      <c r="Q2135" s="34" t="s">
        <v>757</v>
      </c>
      <c r="R2135" s="37">
        <v>8</v>
      </c>
      <c r="S2135" s="9">
        <v>500</v>
      </c>
      <c r="T2135" s="9">
        <v>4000</v>
      </c>
      <c r="U2135" s="9">
        <f t="shared" si="123"/>
        <v>4480</v>
      </c>
      <c r="V2135" s="2" t="s">
        <v>42</v>
      </c>
      <c r="W2135" s="2">
        <v>2014</v>
      </c>
      <c r="X2135" s="30" t="s">
        <v>10943</v>
      </c>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c r="CU2135" s="1"/>
      <c r="CV2135" s="1"/>
      <c r="CW2135" s="1"/>
      <c r="CX2135" s="1"/>
      <c r="CY2135" s="1"/>
      <c r="CZ2135" s="1"/>
      <c r="DA2135" s="1"/>
      <c r="DB2135" s="1"/>
      <c r="DC2135" s="1"/>
      <c r="DD2135" s="1"/>
      <c r="DE2135" s="1"/>
      <c r="DF2135" s="1"/>
      <c r="DG2135" s="1"/>
      <c r="DH2135" s="1"/>
      <c r="DI2135" s="1"/>
      <c r="DJ2135" s="1"/>
      <c r="DK2135" s="1"/>
      <c r="DL2135" s="1"/>
      <c r="DM2135" s="1"/>
      <c r="DN2135" s="1"/>
      <c r="DO2135" s="1"/>
      <c r="DP2135" s="1"/>
      <c r="DQ2135" s="1"/>
      <c r="DR2135" s="1"/>
      <c r="DS2135" s="1"/>
      <c r="DT2135" s="1"/>
      <c r="DU2135" s="1"/>
      <c r="DV2135" s="1"/>
      <c r="DW2135" s="1"/>
      <c r="DX2135" s="1"/>
      <c r="DY2135" s="1"/>
      <c r="DZ2135" s="1"/>
      <c r="EA2135" s="1"/>
      <c r="EB2135" s="1"/>
      <c r="EC2135" s="1"/>
      <c r="ED2135" s="1"/>
      <c r="EE2135" s="1"/>
      <c r="EF2135" s="1"/>
      <c r="EG2135" s="1"/>
      <c r="EH2135" s="1"/>
      <c r="EI2135" s="1"/>
      <c r="EJ2135" s="1"/>
      <c r="EK2135" s="1"/>
      <c r="EL2135" s="1"/>
      <c r="EM2135" s="1"/>
      <c r="EN2135" s="1"/>
      <c r="EO2135" s="1"/>
      <c r="EP2135" s="1"/>
      <c r="EQ2135" s="1"/>
      <c r="ER2135" s="1"/>
      <c r="ES2135" s="1"/>
      <c r="ET2135" s="1"/>
      <c r="EU2135" s="1"/>
      <c r="EV2135" s="1"/>
      <c r="EW2135" s="1"/>
      <c r="EX2135" s="1"/>
      <c r="EY2135" s="1"/>
      <c r="EZ2135" s="1"/>
      <c r="FA2135" s="1"/>
      <c r="FB2135" s="1"/>
      <c r="FC2135" s="1"/>
      <c r="FD2135" s="1"/>
      <c r="FE2135" s="1"/>
      <c r="FF2135" s="1"/>
      <c r="FG2135" s="1"/>
      <c r="FH2135" s="1"/>
      <c r="FI2135" s="1"/>
      <c r="FJ2135" s="1"/>
      <c r="FK2135" s="1"/>
      <c r="FL2135" s="1"/>
      <c r="FM2135" s="1"/>
      <c r="FN2135" s="1"/>
      <c r="FO2135" s="1"/>
      <c r="FP2135" s="1"/>
      <c r="FQ2135" s="1"/>
      <c r="FR2135" s="1"/>
      <c r="FS2135" s="1"/>
      <c r="FT2135" s="1"/>
      <c r="FU2135" s="1"/>
      <c r="FV2135" s="1"/>
      <c r="FW2135" s="1"/>
      <c r="FX2135" s="1"/>
      <c r="FY2135" s="1"/>
      <c r="FZ2135" s="1"/>
      <c r="GA2135" s="1"/>
      <c r="GB2135" s="1"/>
      <c r="GC2135" s="1"/>
      <c r="GD2135" s="1"/>
      <c r="GE2135" s="1"/>
      <c r="GF2135" s="1"/>
      <c r="GG2135" s="1"/>
      <c r="GH2135" s="1"/>
      <c r="GI2135" s="1"/>
      <c r="GJ2135" s="1"/>
      <c r="GK2135" s="1"/>
      <c r="GL2135" s="1"/>
      <c r="GM2135" s="1"/>
      <c r="GN2135" s="1"/>
      <c r="GO2135" s="1"/>
      <c r="GP2135" s="1"/>
      <c r="GQ2135" s="1"/>
      <c r="GR2135" s="1"/>
      <c r="GS2135" s="1"/>
      <c r="GT2135" s="1"/>
      <c r="GU2135" s="1"/>
      <c r="GV2135" s="1"/>
      <c r="GW2135" s="1"/>
      <c r="GX2135" s="1"/>
      <c r="GY2135" s="1"/>
      <c r="GZ2135" s="1"/>
      <c r="HA2135" s="1"/>
      <c r="HB2135" s="1"/>
      <c r="HC2135" s="1"/>
      <c r="HD2135" s="1"/>
      <c r="HE2135" s="1"/>
      <c r="HF2135" s="1"/>
      <c r="HG2135" s="1"/>
      <c r="HH2135" s="1"/>
      <c r="HI2135" s="1"/>
      <c r="HJ2135" s="1"/>
      <c r="HK2135" s="1"/>
      <c r="HL2135" s="1"/>
      <c r="HM2135" s="1"/>
      <c r="HN2135" s="1"/>
      <c r="HO2135" s="1"/>
      <c r="HP2135" s="1"/>
      <c r="HQ2135" s="1"/>
      <c r="HR2135" s="1"/>
      <c r="HS2135" s="1"/>
      <c r="HT2135" s="1"/>
      <c r="HU2135" s="1"/>
      <c r="HV2135" s="1"/>
      <c r="HW2135" s="1"/>
      <c r="HX2135" s="1"/>
      <c r="HY2135" s="1"/>
      <c r="HZ2135" s="1"/>
      <c r="IA2135" s="1"/>
      <c r="IB2135" s="1"/>
      <c r="IC2135" s="1"/>
      <c r="ID2135" s="1"/>
      <c r="IE2135" s="1"/>
      <c r="IF2135" s="1"/>
      <c r="IG2135" s="1"/>
      <c r="IH2135" s="1"/>
      <c r="II2135" s="1"/>
      <c r="IJ2135" s="1"/>
      <c r="IK2135" s="1"/>
      <c r="IL2135" s="1"/>
      <c r="IM2135" s="1"/>
      <c r="IN2135" s="1"/>
      <c r="IO2135" s="1"/>
      <c r="IP2135" s="1"/>
      <c r="IQ2135" s="1"/>
      <c r="IR2135" s="1"/>
      <c r="IS2135" s="1"/>
      <c r="IT2135" s="1"/>
      <c r="IU2135" s="1"/>
      <c r="IV2135" s="1"/>
      <c r="IW2135" s="1"/>
      <c r="IX2135" s="1"/>
      <c r="IY2135" s="1"/>
      <c r="IZ2135" s="1"/>
      <c r="JA2135" s="1"/>
      <c r="JB2135" s="1"/>
      <c r="JC2135" s="1"/>
      <c r="JD2135" s="1"/>
      <c r="JE2135" s="1"/>
      <c r="JF2135" s="1"/>
      <c r="JG2135" s="1"/>
      <c r="JH2135" s="1"/>
      <c r="JI2135" s="1"/>
      <c r="JJ2135" s="1"/>
      <c r="JK2135" s="1"/>
      <c r="JL2135" s="1"/>
      <c r="JM2135" s="1"/>
      <c r="JN2135" s="1"/>
      <c r="JO2135" s="1"/>
      <c r="JP2135" s="1"/>
      <c r="JQ2135" s="1"/>
      <c r="JR2135" s="1"/>
      <c r="JS2135" s="1"/>
      <c r="JT2135" s="1"/>
      <c r="JU2135" s="1"/>
      <c r="JV2135" s="1"/>
      <c r="JW2135" s="1"/>
      <c r="JX2135" s="1"/>
      <c r="JY2135" s="1"/>
      <c r="JZ2135" s="1"/>
      <c r="KA2135" s="1"/>
      <c r="KB2135" s="1"/>
      <c r="KC2135" s="1"/>
      <c r="KD2135" s="1"/>
      <c r="KE2135" s="1"/>
      <c r="KF2135" s="1"/>
      <c r="KG2135" s="1"/>
      <c r="KH2135" s="1"/>
      <c r="KI2135" s="1"/>
      <c r="KJ2135" s="1"/>
      <c r="KK2135" s="1"/>
      <c r="KL2135" s="1"/>
      <c r="KM2135" s="1"/>
      <c r="KN2135" s="1"/>
      <c r="KO2135" s="1"/>
      <c r="KP2135" s="1"/>
      <c r="KQ2135" s="1"/>
      <c r="KR2135" s="1"/>
      <c r="KS2135" s="1"/>
      <c r="KT2135" s="1"/>
      <c r="KU2135" s="1"/>
      <c r="KV2135" s="1"/>
      <c r="KW2135" s="1"/>
      <c r="KX2135" s="1"/>
      <c r="KY2135" s="1"/>
      <c r="KZ2135" s="1"/>
      <c r="LA2135" s="1"/>
      <c r="LB2135" s="1"/>
      <c r="LC2135" s="1"/>
      <c r="LD2135" s="1"/>
      <c r="LE2135" s="1"/>
      <c r="LF2135" s="1"/>
      <c r="LG2135" s="1"/>
      <c r="LH2135" s="1"/>
      <c r="LI2135" s="1"/>
      <c r="LJ2135" s="1"/>
      <c r="LK2135" s="1"/>
      <c r="LL2135" s="1"/>
      <c r="LM2135" s="1"/>
      <c r="LN2135" s="1"/>
      <c r="LO2135" s="1"/>
      <c r="LP2135" s="1"/>
      <c r="LQ2135" s="1"/>
      <c r="LR2135" s="1"/>
      <c r="LS2135" s="1"/>
      <c r="LT2135" s="1"/>
      <c r="LU2135" s="1"/>
      <c r="LV2135" s="1"/>
      <c r="LW2135" s="1"/>
      <c r="LX2135" s="1"/>
      <c r="LY2135" s="1"/>
      <c r="LZ2135" s="1"/>
      <c r="MA2135" s="1"/>
      <c r="MB2135" s="1"/>
      <c r="MC2135" s="1"/>
      <c r="MD2135" s="1"/>
      <c r="ME2135" s="1"/>
      <c r="MF2135" s="1"/>
      <c r="MG2135" s="1"/>
      <c r="MH2135" s="1"/>
      <c r="MI2135" s="1"/>
      <c r="MJ2135" s="1"/>
      <c r="MK2135" s="1"/>
      <c r="ML2135" s="1"/>
      <c r="MM2135" s="1"/>
      <c r="MN2135" s="1"/>
      <c r="MO2135" s="1"/>
      <c r="MP2135" s="1"/>
      <c r="MQ2135" s="1"/>
      <c r="MR2135" s="1"/>
      <c r="MS2135" s="1"/>
      <c r="MT2135" s="1"/>
      <c r="MU2135" s="1"/>
      <c r="MV2135" s="1"/>
      <c r="MW2135" s="1"/>
      <c r="MX2135" s="1"/>
      <c r="MY2135" s="1"/>
      <c r="MZ2135" s="1"/>
      <c r="NA2135" s="1"/>
      <c r="NB2135" s="1"/>
      <c r="NC2135" s="1"/>
      <c r="ND2135" s="1"/>
      <c r="NE2135" s="1"/>
      <c r="NF2135" s="1"/>
      <c r="NG2135" s="1"/>
      <c r="NH2135" s="1"/>
      <c r="NI2135" s="1"/>
      <c r="NJ2135" s="1"/>
      <c r="NK2135" s="1"/>
      <c r="NL2135" s="1"/>
      <c r="NM2135" s="1"/>
      <c r="NN2135" s="1"/>
      <c r="NO2135" s="1"/>
      <c r="NP2135" s="1"/>
      <c r="NQ2135" s="1"/>
      <c r="NR2135" s="1"/>
      <c r="NS2135" s="1"/>
      <c r="NT2135" s="1"/>
      <c r="NU2135" s="1"/>
      <c r="NV2135" s="1"/>
      <c r="NW2135" s="1"/>
      <c r="NX2135" s="1"/>
      <c r="NY2135" s="1"/>
      <c r="NZ2135" s="1"/>
      <c r="OA2135" s="1"/>
      <c r="OB2135" s="1"/>
      <c r="OC2135" s="1"/>
      <c r="OD2135" s="1"/>
      <c r="OE2135" s="1"/>
      <c r="OF2135" s="1"/>
      <c r="OG2135" s="1"/>
      <c r="OH2135" s="1"/>
      <c r="OI2135" s="1"/>
      <c r="OJ2135" s="1"/>
      <c r="OK2135" s="1"/>
      <c r="OL2135" s="1"/>
      <c r="OM2135" s="1"/>
      <c r="ON2135" s="1"/>
      <c r="OO2135" s="1"/>
      <c r="OP2135" s="1"/>
      <c r="OQ2135" s="1"/>
      <c r="OR2135" s="1"/>
      <c r="OS2135" s="1"/>
      <c r="OT2135" s="1"/>
      <c r="OU2135" s="1"/>
      <c r="OV2135" s="1"/>
      <c r="OW2135" s="1"/>
      <c r="OX2135" s="1"/>
      <c r="OY2135" s="1"/>
      <c r="OZ2135" s="1"/>
      <c r="PA2135" s="1"/>
      <c r="PB2135" s="1"/>
      <c r="PC2135" s="1"/>
      <c r="PD2135" s="1"/>
      <c r="PE2135" s="1"/>
      <c r="PF2135" s="1"/>
      <c r="PG2135" s="1"/>
      <c r="PH2135" s="1"/>
      <c r="PI2135" s="1"/>
      <c r="PJ2135" s="1"/>
      <c r="PK2135" s="1"/>
      <c r="PL2135" s="1"/>
      <c r="PM2135" s="1"/>
      <c r="PN2135" s="1"/>
      <c r="PO2135" s="1"/>
      <c r="PP2135" s="1"/>
      <c r="PQ2135" s="1"/>
      <c r="PR2135" s="1"/>
      <c r="PS2135" s="1"/>
      <c r="PT2135" s="1"/>
      <c r="PU2135" s="1"/>
      <c r="PV2135" s="1"/>
      <c r="PW2135" s="1"/>
      <c r="PX2135" s="1"/>
      <c r="PY2135" s="1"/>
      <c r="PZ2135" s="1"/>
      <c r="QA2135" s="1"/>
      <c r="QB2135" s="1"/>
      <c r="QC2135" s="1"/>
      <c r="QD2135" s="1"/>
      <c r="QE2135" s="1"/>
      <c r="QF2135" s="1"/>
      <c r="QG2135" s="1"/>
      <c r="QH2135" s="1"/>
      <c r="QI2135" s="1"/>
      <c r="QJ2135" s="1"/>
      <c r="QK2135" s="1"/>
      <c r="QL2135" s="1"/>
      <c r="QM2135" s="1"/>
      <c r="QN2135" s="1"/>
      <c r="QO2135" s="1"/>
      <c r="QP2135" s="1"/>
      <c r="QQ2135" s="1"/>
      <c r="QR2135" s="1"/>
      <c r="QS2135" s="1"/>
      <c r="QT2135" s="1"/>
      <c r="QU2135" s="1"/>
      <c r="QV2135" s="1"/>
      <c r="QW2135" s="1"/>
      <c r="QX2135" s="1"/>
      <c r="QY2135" s="1"/>
      <c r="QZ2135" s="1"/>
      <c r="RA2135" s="1"/>
      <c r="RB2135" s="1"/>
      <c r="RC2135" s="1"/>
      <c r="RD2135" s="1"/>
      <c r="RE2135" s="1"/>
      <c r="RF2135" s="1"/>
      <c r="RG2135" s="1"/>
      <c r="RH2135" s="1"/>
      <c r="RI2135" s="1"/>
      <c r="RJ2135" s="1"/>
      <c r="RK2135" s="1"/>
      <c r="RL2135" s="1"/>
      <c r="RM2135" s="1"/>
      <c r="RN2135" s="1"/>
      <c r="RO2135" s="1"/>
      <c r="RP2135" s="1"/>
      <c r="RQ2135" s="1"/>
      <c r="RR2135" s="1"/>
      <c r="RS2135" s="1"/>
      <c r="RT2135" s="1"/>
      <c r="RU2135" s="1"/>
      <c r="RV2135" s="1"/>
      <c r="RW2135" s="1"/>
      <c r="RX2135" s="1"/>
      <c r="RY2135" s="1"/>
      <c r="RZ2135" s="1"/>
      <c r="SA2135" s="1"/>
      <c r="SB2135" s="1"/>
      <c r="SC2135" s="1"/>
      <c r="SD2135" s="1"/>
      <c r="SE2135" s="1"/>
      <c r="SF2135" s="1"/>
      <c r="SG2135" s="1"/>
      <c r="SH2135" s="1"/>
      <c r="SI2135" s="1"/>
      <c r="SJ2135" s="1"/>
      <c r="SK2135" s="1"/>
      <c r="SL2135" s="1"/>
      <c r="SM2135" s="1"/>
      <c r="SN2135" s="1"/>
      <c r="SO2135" s="1"/>
      <c r="SP2135" s="1"/>
      <c r="SQ2135" s="1"/>
      <c r="SR2135" s="1"/>
      <c r="SS2135" s="1"/>
      <c r="ST2135" s="1"/>
      <c r="SU2135" s="1"/>
      <c r="SV2135" s="1"/>
      <c r="SW2135" s="1"/>
      <c r="SX2135" s="1"/>
      <c r="SY2135" s="1"/>
      <c r="SZ2135" s="1"/>
      <c r="TA2135" s="1"/>
      <c r="TB2135" s="1"/>
      <c r="TC2135" s="1"/>
      <c r="TD2135" s="1"/>
      <c r="TE2135" s="1"/>
      <c r="TF2135" s="1"/>
      <c r="TG2135" s="1"/>
      <c r="TH2135" s="1"/>
      <c r="TI2135" s="1"/>
      <c r="TJ2135" s="1"/>
      <c r="TK2135" s="1"/>
      <c r="TL2135" s="1"/>
      <c r="TM2135" s="1"/>
      <c r="TN2135" s="1"/>
      <c r="TO2135" s="1"/>
      <c r="TP2135" s="1"/>
      <c r="TQ2135" s="1"/>
      <c r="TR2135" s="1"/>
      <c r="TS2135" s="1"/>
      <c r="TT2135" s="1"/>
      <c r="TU2135" s="1"/>
      <c r="TV2135" s="1"/>
      <c r="TW2135" s="1"/>
      <c r="TX2135" s="1"/>
      <c r="TY2135" s="1"/>
      <c r="TZ2135" s="1"/>
      <c r="UA2135" s="1"/>
      <c r="UB2135" s="1"/>
      <c r="UC2135" s="1"/>
      <c r="UD2135" s="1"/>
      <c r="UE2135" s="1"/>
      <c r="UF2135" s="1"/>
      <c r="UG2135" s="1"/>
      <c r="UH2135" s="1"/>
      <c r="UI2135" s="1"/>
      <c r="UJ2135" s="1"/>
      <c r="UK2135" s="1"/>
      <c r="UL2135" s="1"/>
      <c r="UM2135" s="1"/>
      <c r="UN2135" s="1"/>
      <c r="UO2135" s="1"/>
      <c r="UP2135" s="1"/>
      <c r="UQ2135" s="1"/>
      <c r="UR2135" s="1"/>
      <c r="US2135" s="1"/>
      <c r="UT2135" s="1"/>
      <c r="UU2135" s="1"/>
      <c r="UV2135" s="1"/>
      <c r="UW2135" s="1"/>
      <c r="UX2135" s="1"/>
      <c r="UY2135" s="1"/>
      <c r="UZ2135" s="1"/>
      <c r="VA2135" s="1"/>
      <c r="VB2135" s="1"/>
      <c r="VC2135" s="1"/>
      <c r="VD2135" s="1"/>
      <c r="VE2135" s="1"/>
      <c r="VF2135" s="1"/>
      <c r="VG2135" s="1"/>
      <c r="VH2135" s="1"/>
      <c r="VI2135" s="1"/>
      <c r="VJ2135" s="1"/>
      <c r="VK2135" s="1"/>
      <c r="VL2135" s="1"/>
      <c r="VM2135" s="1"/>
      <c r="VN2135" s="1"/>
      <c r="VO2135" s="1"/>
      <c r="VP2135" s="1"/>
      <c r="VQ2135" s="1"/>
      <c r="VR2135" s="1"/>
      <c r="VS2135" s="1"/>
      <c r="VT2135" s="1"/>
      <c r="VU2135" s="1"/>
      <c r="VV2135" s="1"/>
      <c r="VW2135" s="1"/>
      <c r="VX2135" s="1"/>
      <c r="VY2135" s="1"/>
      <c r="VZ2135" s="1"/>
      <c r="WA2135" s="1"/>
      <c r="WB2135" s="1"/>
      <c r="WC2135" s="1"/>
      <c r="WD2135" s="1"/>
      <c r="WE2135" s="1"/>
      <c r="WF2135" s="1"/>
      <c r="WG2135" s="1"/>
      <c r="WH2135" s="1"/>
      <c r="WI2135" s="1"/>
      <c r="WJ2135" s="1"/>
      <c r="WK2135" s="1"/>
      <c r="WL2135" s="1"/>
      <c r="WM2135" s="1"/>
      <c r="WN2135" s="1"/>
      <c r="WO2135" s="1"/>
      <c r="WP2135" s="1"/>
      <c r="WQ2135" s="1"/>
      <c r="WR2135" s="1"/>
      <c r="WS2135" s="1"/>
      <c r="WT2135" s="1"/>
      <c r="WU2135" s="1"/>
      <c r="WV2135" s="1"/>
      <c r="WW2135" s="1"/>
      <c r="WX2135" s="1"/>
      <c r="WY2135" s="1"/>
      <c r="WZ2135" s="1"/>
      <c r="XA2135" s="1"/>
      <c r="XB2135" s="1"/>
      <c r="XC2135" s="1"/>
      <c r="XD2135" s="1"/>
      <c r="XE2135" s="1"/>
      <c r="XF2135" s="1"/>
      <c r="XG2135" s="1"/>
      <c r="XH2135" s="1"/>
      <c r="XI2135" s="1"/>
      <c r="XJ2135" s="1"/>
      <c r="XK2135" s="1"/>
      <c r="XL2135" s="1"/>
      <c r="XM2135" s="1"/>
      <c r="XN2135" s="1"/>
      <c r="XO2135" s="1"/>
      <c r="XP2135" s="1"/>
      <c r="XQ2135" s="1"/>
      <c r="XR2135" s="1"/>
      <c r="XS2135" s="1"/>
      <c r="XT2135" s="1"/>
      <c r="XU2135" s="1"/>
      <c r="XV2135" s="1"/>
      <c r="XW2135" s="1"/>
      <c r="XX2135" s="1"/>
      <c r="XY2135" s="1"/>
      <c r="XZ2135" s="1"/>
      <c r="YA2135" s="1"/>
      <c r="YB2135" s="1"/>
      <c r="YC2135" s="1"/>
      <c r="YD2135" s="1"/>
      <c r="YE2135" s="1"/>
      <c r="YF2135" s="1"/>
      <c r="YG2135" s="1"/>
      <c r="YH2135" s="1"/>
      <c r="YI2135" s="1"/>
      <c r="YJ2135" s="1"/>
      <c r="YK2135" s="1"/>
      <c r="YL2135" s="1"/>
      <c r="YM2135" s="1"/>
      <c r="YN2135" s="1"/>
      <c r="YO2135" s="1"/>
      <c r="YP2135" s="1"/>
      <c r="YQ2135" s="1"/>
      <c r="YR2135" s="1"/>
      <c r="YS2135" s="1"/>
      <c r="YT2135" s="1"/>
      <c r="YU2135" s="1"/>
      <c r="YV2135" s="1"/>
      <c r="YW2135" s="1"/>
      <c r="YX2135" s="1"/>
      <c r="YY2135" s="1"/>
      <c r="YZ2135" s="1"/>
      <c r="ZA2135" s="1"/>
      <c r="ZB2135" s="1"/>
      <c r="ZC2135" s="1"/>
      <c r="ZD2135" s="1"/>
      <c r="ZE2135" s="1"/>
      <c r="ZF2135" s="1"/>
      <c r="ZG2135" s="1"/>
      <c r="ZH2135" s="1"/>
      <c r="ZI2135" s="1"/>
      <c r="ZJ2135" s="1"/>
      <c r="ZK2135" s="1"/>
      <c r="ZL2135" s="1"/>
      <c r="ZM2135" s="1"/>
      <c r="ZN2135" s="1"/>
      <c r="ZO2135" s="1"/>
      <c r="ZP2135" s="1"/>
      <c r="ZQ2135" s="1"/>
      <c r="ZR2135" s="1"/>
      <c r="ZS2135" s="1"/>
      <c r="ZT2135" s="1"/>
      <c r="ZU2135" s="1"/>
      <c r="ZV2135" s="1"/>
      <c r="ZW2135" s="1"/>
      <c r="ZX2135" s="1"/>
      <c r="ZY2135" s="1"/>
      <c r="ZZ2135" s="1"/>
      <c r="AAA2135" s="1"/>
      <c r="AAB2135" s="1"/>
      <c r="AAC2135" s="1"/>
      <c r="AAD2135" s="1"/>
      <c r="AAE2135" s="1"/>
      <c r="AAF2135" s="1"/>
      <c r="AAG2135" s="1"/>
      <c r="AAH2135" s="1"/>
      <c r="AAI2135" s="1"/>
      <c r="AAJ2135" s="1"/>
      <c r="AAK2135" s="1"/>
      <c r="AAL2135" s="1"/>
      <c r="AAM2135" s="1"/>
      <c r="AAN2135" s="1"/>
      <c r="AAO2135" s="1"/>
      <c r="AAP2135" s="1"/>
      <c r="AAQ2135" s="1"/>
      <c r="AAR2135" s="1"/>
      <c r="AAS2135" s="1"/>
      <c r="AAT2135" s="1"/>
      <c r="AAU2135" s="1"/>
      <c r="AAV2135" s="1"/>
      <c r="AAW2135" s="1"/>
      <c r="AAX2135" s="1"/>
      <c r="AAY2135" s="1"/>
      <c r="AAZ2135" s="1"/>
      <c r="ABA2135" s="1"/>
      <c r="ABB2135" s="1"/>
      <c r="ABC2135" s="1"/>
      <c r="ABD2135" s="1"/>
      <c r="ABE2135" s="1"/>
      <c r="ABF2135" s="1"/>
      <c r="ABG2135" s="1"/>
      <c r="ABH2135" s="1"/>
      <c r="ABI2135" s="1"/>
      <c r="ABJ2135" s="1"/>
      <c r="ABK2135" s="1"/>
      <c r="ABL2135" s="1"/>
      <c r="ABM2135" s="1"/>
      <c r="ABN2135" s="1"/>
      <c r="ABO2135" s="1"/>
      <c r="ABP2135" s="1"/>
      <c r="ABQ2135" s="1"/>
      <c r="ABR2135" s="1"/>
      <c r="ABS2135" s="1"/>
      <c r="ABT2135" s="1"/>
      <c r="ABU2135" s="1"/>
      <c r="ABV2135" s="1"/>
      <c r="ABW2135" s="1"/>
      <c r="ABX2135" s="1"/>
      <c r="ABY2135" s="1"/>
      <c r="ABZ2135" s="1"/>
      <c r="ACA2135" s="1"/>
      <c r="ACB2135" s="1"/>
      <c r="ACC2135" s="1"/>
      <c r="ACD2135" s="1"/>
      <c r="ACE2135" s="1"/>
      <c r="ACF2135" s="1"/>
      <c r="ACG2135" s="1"/>
      <c r="ACH2135" s="1"/>
      <c r="ACI2135" s="1"/>
      <c r="ACJ2135" s="1"/>
      <c r="ACK2135" s="1"/>
      <c r="ACL2135" s="1"/>
      <c r="ACM2135" s="1"/>
      <c r="ACN2135" s="1"/>
      <c r="ACO2135" s="1"/>
      <c r="ACP2135" s="1"/>
      <c r="ACQ2135" s="1"/>
      <c r="ACR2135" s="1"/>
      <c r="ACS2135" s="1"/>
      <c r="ACT2135" s="1"/>
      <c r="ACU2135" s="1"/>
      <c r="ACV2135" s="1"/>
      <c r="ACW2135" s="1"/>
      <c r="ACX2135" s="1"/>
      <c r="ACY2135" s="1"/>
      <c r="ACZ2135" s="1"/>
      <c r="ADA2135" s="1"/>
      <c r="ADB2135" s="1"/>
      <c r="ADC2135" s="1"/>
      <c r="ADD2135" s="1"/>
      <c r="ADE2135" s="1"/>
      <c r="ADF2135" s="1"/>
      <c r="ADG2135" s="1"/>
      <c r="ADH2135" s="1"/>
      <c r="ADI2135" s="1"/>
      <c r="ADJ2135" s="1"/>
      <c r="ADK2135" s="1"/>
      <c r="ADL2135" s="1"/>
      <c r="ADM2135" s="1"/>
      <c r="ADN2135" s="1"/>
      <c r="ADO2135" s="1"/>
      <c r="ADP2135" s="1"/>
      <c r="ADQ2135" s="1"/>
      <c r="ADR2135" s="1"/>
      <c r="ADS2135" s="1"/>
      <c r="ADT2135" s="1"/>
      <c r="ADU2135" s="1"/>
      <c r="ADV2135" s="1"/>
      <c r="ADW2135" s="1"/>
      <c r="ADX2135" s="1"/>
      <c r="ADY2135" s="1"/>
      <c r="ADZ2135" s="1"/>
      <c r="AEA2135" s="1"/>
      <c r="AEB2135" s="1"/>
      <c r="AEC2135" s="1"/>
      <c r="AED2135" s="1"/>
      <c r="AEE2135" s="1"/>
      <c r="AEF2135" s="1"/>
      <c r="AEG2135" s="1"/>
      <c r="AEH2135" s="1"/>
      <c r="AEI2135" s="1"/>
      <c r="AEJ2135" s="1"/>
      <c r="AEK2135" s="1"/>
      <c r="AEL2135" s="1"/>
      <c r="AEM2135" s="1"/>
      <c r="AEN2135" s="1"/>
      <c r="AEO2135" s="1"/>
      <c r="AEP2135" s="1"/>
      <c r="AEQ2135" s="1"/>
      <c r="AER2135" s="1"/>
      <c r="AES2135" s="1"/>
      <c r="AET2135" s="1"/>
      <c r="AEU2135" s="1"/>
      <c r="AEV2135" s="1"/>
      <c r="AEW2135" s="1"/>
      <c r="AEX2135" s="1"/>
      <c r="AEY2135" s="1"/>
      <c r="AEZ2135" s="1"/>
      <c r="AFA2135" s="1"/>
      <c r="AFB2135" s="1"/>
      <c r="AFC2135" s="1"/>
      <c r="AFD2135" s="1"/>
      <c r="AFE2135" s="1"/>
      <c r="AFF2135" s="1"/>
      <c r="AFG2135" s="1"/>
      <c r="AFH2135" s="1"/>
      <c r="AFI2135" s="1"/>
      <c r="AFJ2135" s="1"/>
      <c r="AFK2135" s="1"/>
      <c r="AFL2135" s="1"/>
      <c r="AFM2135" s="1"/>
      <c r="AFN2135" s="1"/>
      <c r="AFO2135" s="1"/>
      <c r="AFP2135" s="1"/>
      <c r="AFQ2135" s="1"/>
      <c r="AFR2135" s="1"/>
      <c r="AFS2135" s="1"/>
      <c r="AFT2135" s="1"/>
      <c r="AFU2135" s="1"/>
      <c r="AFV2135" s="1"/>
      <c r="AFW2135" s="1"/>
      <c r="AFX2135" s="1"/>
      <c r="AFY2135" s="1"/>
      <c r="AFZ2135" s="1"/>
      <c r="AGA2135" s="1"/>
      <c r="AGB2135" s="1"/>
      <c r="AGC2135" s="1"/>
      <c r="AGD2135" s="1"/>
      <c r="AGE2135" s="1"/>
      <c r="AGF2135" s="1"/>
      <c r="AGG2135" s="1"/>
      <c r="AGH2135" s="1"/>
      <c r="AGI2135" s="1"/>
      <c r="AGJ2135" s="1"/>
      <c r="AGK2135" s="1"/>
      <c r="AGL2135" s="1"/>
      <c r="AGM2135" s="1"/>
      <c r="AGN2135" s="1"/>
      <c r="AGO2135" s="1"/>
      <c r="AGP2135" s="1"/>
      <c r="AGQ2135" s="1"/>
      <c r="AGR2135" s="1"/>
      <c r="AGS2135" s="1"/>
      <c r="AGT2135" s="1"/>
      <c r="AGU2135" s="1"/>
      <c r="AGV2135" s="1"/>
      <c r="AGW2135" s="1"/>
      <c r="AGX2135" s="1"/>
      <c r="AGY2135" s="1"/>
      <c r="AGZ2135" s="1"/>
      <c r="AHA2135" s="1"/>
      <c r="AHB2135" s="1"/>
      <c r="AHC2135" s="1"/>
      <c r="AHD2135" s="1"/>
      <c r="AHE2135" s="1"/>
      <c r="AHF2135" s="1"/>
      <c r="AHG2135" s="1"/>
      <c r="AHH2135" s="1"/>
      <c r="AHI2135" s="1"/>
      <c r="AHJ2135" s="1"/>
      <c r="AHK2135" s="1"/>
      <c r="AHL2135" s="1"/>
      <c r="AHM2135" s="1"/>
      <c r="AHN2135" s="1"/>
      <c r="AHO2135" s="1"/>
      <c r="AHP2135" s="1"/>
      <c r="AHQ2135" s="1"/>
      <c r="AHR2135" s="1"/>
      <c r="AHS2135" s="1"/>
      <c r="AHT2135" s="1"/>
      <c r="AHU2135" s="1"/>
      <c r="AHV2135" s="1"/>
      <c r="AHW2135" s="1"/>
      <c r="AHX2135" s="1"/>
      <c r="AHY2135" s="1"/>
      <c r="AHZ2135" s="1"/>
      <c r="AIA2135" s="1"/>
      <c r="AIB2135" s="1"/>
      <c r="AIC2135" s="1"/>
      <c r="AID2135" s="1"/>
      <c r="AIE2135" s="1"/>
      <c r="AIF2135" s="1"/>
      <c r="AIG2135" s="1"/>
      <c r="AIH2135" s="1"/>
      <c r="AII2135" s="1"/>
      <c r="AIJ2135" s="1"/>
      <c r="AIK2135" s="1"/>
      <c r="AIL2135" s="1"/>
      <c r="AIM2135" s="1"/>
      <c r="AIN2135" s="1"/>
      <c r="AIO2135" s="1"/>
      <c r="AIP2135" s="1"/>
      <c r="AIQ2135" s="1"/>
      <c r="AIR2135" s="1"/>
      <c r="AIS2135" s="1"/>
      <c r="AIT2135" s="1"/>
      <c r="AIU2135" s="1"/>
      <c r="AIV2135" s="1"/>
      <c r="AIW2135" s="1"/>
      <c r="AIX2135" s="1"/>
      <c r="AIY2135" s="1"/>
      <c r="AIZ2135" s="1"/>
      <c r="AJA2135" s="1"/>
      <c r="AJB2135" s="1"/>
      <c r="AJC2135" s="1"/>
      <c r="AJD2135" s="1"/>
      <c r="AJE2135" s="1"/>
      <c r="AJF2135" s="1"/>
      <c r="AJG2135" s="1"/>
      <c r="AJH2135" s="1"/>
      <c r="AJI2135" s="1"/>
      <c r="AJJ2135" s="1"/>
      <c r="AJK2135" s="1"/>
      <c r="AJL2135" s="1"/>
      <c r="AJM2135" s="1"/>
      <c r="AJN2135" s="1"/>
      <c r="AJO2135" s="1"/>
      <c r="AJP2135" s="1"/>
      <c r="AJQ2135" s="1"/>
      <c r="AJR2135" s="1"/>
      <c r="AJS2135" s="1"/>
      <c r="AJT2135" s="1"/>
      <c r="AJU2135" s="1"/>
      <c r="AJV2135" s="1"/>
      <c r="AJW2135" s="1"/>
      <c r="AJX2135" s="1"/>
      <c r="AJY2135" s="1"/>
      <c r="AJZ2135" s="1"/>
      <c r="AKA2135" s="1"/>
      <c r="AKB2135" s="1"/>
      <c r="AKC2135" s="1"/>
      <c r="AKD2135" s="1"/>
      <c r="AKE2135" s="1"/>
      <c r="AKF2135" s="1"/>
      <c r="AKG2135" s="1"/>
      <c r="AKH2135" s="1"/>
      <c r="AKI2135" s="1"/>
      <c r="AKJ2135" s="1"/>
      <c r="AKK2135" s="1"/>
      <c r="AKL2135" s="1"/>
      <c r="AKM2135" s="1"/>
      <c r="AKN2135" s="1"/>
      <c r="AKO2135" s="1"/>
      <c r="AKP2135" s="1"/>
      <c r="AKQ2135" s="1"/>
      <c r="AKR2135" s="1"/>
      <c r="AKS2135" s="1"/>
      <c r="AKT2135" s="1"/>
      <c r="AKU2135" s="1"/>
      <c r="AKV2135" s="1"/>
      <c r="AKW2135" s="1"/>
      <c r="AKX2135" s="1"/>
      <c r="AKY2135" s="1"/>
      <c r="AKZ2135" s="1"/>
      <c r="ALA2135" s="1"/>
      <c r="ALB2135" s="1"/>
      <c r="ALC2135" s="1"/>
      <c r="ALD2135" s="1"/>
      <c r="ALE2135" s="1"/>
      <c r="ALF2135" s="1"/>
      <c r="ALG2135" s="1"/>
      <c r="ALH2135" s="1"/>
      <c r="ALI2135" s="1"/>
      <c r="ALJ2135" s="1"/>
      <c r="ALK2135" s="1"/>
      <c r="ALL2135" s="1"/>
      <c r="ALM2135" s="1"/>
      <c r="ALN2135" s="1"/>
      <c r="ALO2135" s="1"/>
      <c r="ALP2135" s="1"/>
      <c r="ALQ2135" s="1"/>
      <c r="ALR2135" s="1"/>
      <c r="ALS2135" s="1"/>
      <c r="ALT2135" s="1"/>
      <c r="ALU2135" s="1"/>
      <c r="ALV2135" s="1"/>
      <c r="ALW2135" s="1"/>
      <c r="ALX2135" s="1"/>
      <c r="ALY2135" s="1"/>
      <c r="ALZ2135" s="1"/>
      <c r="AMA2135" s="1"/>
      <c r="AMB2135" s="1"/>
      <c r="AMC2135" s="1"/>
      <c r="AMD2135" s="1"/>
      <c r="AME2135" s="1"/>
      <c r="AMF2135" s="1"/>
      <c r="AMG2135" s="1"/>
      <c r="AMH2135" s="1"/>
      <c r="AMI2135" s="1"/>
      <c r="AMJ2135" s="1"/>
      <c r="AMK2135" s="1"/>
      <c r="AML2135" s="1"/>
      <c r="AMM2135" s="1"/>
      <c r="AMN2135" s="1"/>
      <c r="AMO2135" s="1"/>
      <c r="AMP2135" s="1"/>
      <c r="AMQ2135" s="1"/>
      <c r="AMR2135" s="1"/>
      <c r="AMS2135" s="1"/>
      <c r="AMT2135" s="1"/>
      <c r="AMU2135" s="1"/>
      <c r="AMV2135" s="1"/>
      <c r="AMW2135" s="1"/>
      <c r="AMX2135" s="1"/>
      <c r="AMY2135" s="1"/>
      <c r="AMZ2135" s="1"/>
      <c r="ANA2135" s="1"/>
      <c r="ANB2135" s="1"/>
      <c r="ANC2135" s="1"/>
      <c r="AND2135" s="1"/>
      <c r="ANE2135" s="1"/>
      <c r="ANF2135" s="1"/>
      <c r="ANG2135" s="1"/>
      <c r="ANH2135" s="1"/>
      <c r="ANI2135" s="1"/>
      <c r="ANJ2135" s="1"/>
      <c r="ANK2135" s="1"/>
      <c r="ANL2135" s="1"/>
      <c r="ANM2135" s="1"/>
      <c r="ANN2135" s="1"/>
      <c r="ANO2135" s="1"/>
      <c r="ANP2135" s="1"/>
      <c r="ANQ2135" s="1"/>
      <c r="ANR2135" s="1"/>
      <c r="ANS2135" s="1"/>
      <c r="ANT2135" s="1"/>
      <c r="ANU2135" s="1"/>
      <c r="ANV2135" s="1"/>
      <c r="ANW2135" s="1"/>
      <c r="ANX2135" s="1"/>
      <c r="ANY2135" s="1"/>
      <c r="ANZ2135" s="1"/>
      <c r="AOA2135" s="1"/>
      <c r="AOB2135" s="1"/>
      <c r="AOC2135" s="1"/>
      <c r="AOD2135" s="1"/>
      <c r="AOE2135" s="1"/>
      <c r="AOF2135" s="1"/>
      <c r="AOG2135" s="1"/>
      <c r="AOH2135" s="1"/>
      <c r="AOI2135" s="1"/>
      <c r="AOJ2135" s="1"/>
      <c r="AOK2135" s="1"/>
      <c r="AOL2135" s="1"/>
      <c r="AOM2135" s="1"/>
      <c r="AON2135" s="1"/>
      <c r="AOO2135" s="1"/>
      <c r="AOP2135" s="1"/>
      <c r="AOQ2135" s="1"/>
      <c r="AOR2135" s="1"/>
      <c r="AOS2135" s="1"/>
      <c r="AOT2135" s="1"/>
      <c r="AOU2135" s="1"/>
      <c r="AOV2135" s="1"/>
      <c r="AOW2135" s="1"/>
      <c r="AOX2135" s="1"/>
      <c r="AOY2135" s="1"/>
      <c r="AOZ2135" s="1"/>
      <c r="APA2135" s="1"/>
      <c r="APB2135" s="1"/>
      <c r="APC2135" s="1"/>
      <c r="APD2135" s="1"/>
      <c r="APE2135" s="1"/>
      <c r="APF2135" s="1"/>
      <c r="APG2135" s="1"/>
      <c r="APH2135" s="1"/>
      <c r="API2135" s="1"/>
      <c r="APJ2135" s="1"/>
      <c r="APK2135" s="1"/>
      <c r="APL2135" s="1"/>
      <c r="APM2135" s="1"/>
      <c r="APN2135" s="1"/>
      <c r="APO2135" s="1"/>
      <c r="APP2135" s="1"/>
      <c r="APQ2135" s="1"/>
      <c r="APR2135" s="1"/>
      <c r="APS2135" s="1"/>
      <c r="APT2135" s="1"/>
      <c r="APU2135" s="1"/>
      <c r="APV2135" s="1"/>
      <c r="APW2135" s="1"/>
      <c r="APX2135" s="1"/>
      <c r="APY2135" s="1"/>
      <c r="APZ2135" s="1"/>
      <c r="AQA2135" s="1"/>
      <c r="AQB2135" s="1"/>
      <c r="AQC2135" s="1"/>
      <c r="AQD2135" s="1"/>
      <c r="AQE2135" s="1"/>
      <c r="AQF2135" s="1"/>
      <c r="AQG2135" s="1"/>
      <c r="AQH2135" s="1"/>
      <c r="AQI2135" s="1"/>
      <c r="AQJ2135" s="1"/>
      <c r="AQK2135" s="1"/>
      <c r="AQL2135" s="1"/>
      <c r="AQM2135" s="1"/>
      <c r="AQN2135" s="1"/>
      <c r="AQO2135" s="1"/>
      <c r="AQP2135" s="1"/>
      <c r="AQQ2135" s="1"/>
      <c r="AQR2135" s="1"/>
      <c r="AQS2135" s="1"/>
      <c r="AQT2135" s="1"/>
      <c r="AQU2135" s="1"/>
      <c r="AQV2135" s="1"/>
      <c r="AQW2135" s="1"/>
      <c r="AQX2135" s="1"/>
      <c r="AQY2135" s="1"/>
      <c r="AQZ2135" s="1"/>
      <c r="ARA2135" s="1"/>
      <c r="ARB2135" s="1"/>
      <c r="ARC2135" s="1"/>
      <c r="ARD2135" s="1"/>
      <c r="ARE2135" s="1"/>
      <c r="ARF2135" s="1"/>
      <c r="ARG2135" s="1"/>
      <c r="ARH2135" s="1"/>
      <c r="ARI2135" s="1"/>
      <c r="ARJ2135" s="1"/>
      <c r="ARK2135" s="1"/>
      <c r="ARL2135" s="1"/>
      <c r="ARM2135" s="1"/>
      <c r="ARN2135" s="1"/>
      <c r="ARO2135" s="1"/>
      <c r="ARP2135" s="1"/>
      <c r="ARQ2135" s="1"/>
      <c r="ARR2135" s="1"/>
      <c r="ARS2135" s="1"/>
      <c r="ART2135" s="1"/>
      <c r="ARU2135" s="1"/>
      <c r="ARV2135" s="1"/>
      <c r="ARW2135" s="1"/>
      <c r="ARX2135" s="1"/>
      <c r="ARY2135" s="1"/>
      <c r="ARZ2135" s="1"/>
      <c r="ASA2135" s="1"/>
      <c r="ASB2135" s="1"/>
      <c r="ASC2135" s="1"/>
      <c r="ASD2135" s="1"/>
      <c r="ASE2135" s="1"/>
      <c r="ASF2135" s="1"/>
      <c r="ASG2135" s="1"/>
      <c r="ASH2135" s="1"/>
      <c r="ASI2135" s="1"/>
      <c r="ASJ2135" s="1"/>
      <c r="ASK2135" s="1"/>
      <c r="ASL2135" s="1"/>
      <c r="ASM2135" s="1"/>
      <c r="ASN2135" s="1"/>
      <c r="ASO2135" s="1"/>
      <c r="ASP2135" s="1"/>
      <c r="ASQ2135" s="1"/>
      <c r="ASR2135" s="1"/>
      <c r="ASS2135" s="1"/>
      <c r="AST2135" s="1"/>
      <c r="ASU2135" s="1"/>
      <c r="ASV2135" s="1"/>
      <c r="ASW2135" s="1"/>
      <c r="ASX2135" s="1"/>
      <c r="ASY2135" s="1"/>
      <c r="ASZ2135" s="1"/>
      <c r="ATA2135" s="1"/>
      <c r="ATB2135" s="1"/>
      <c r="ATC2135" s="1"/>
      <c r="ATD2135" s="1"/>
      <c r="ATE2135" s="1"/>
      <c r="ATF2135" s="1"/>
      <c r="ATG2135" s="1"/>
      <c r="ATH2135" s="1"/>
      <c r="ATI2135" s="1"/>
      <c r="ATJ2135" s="1"/>
      <c r="ATK2135" s="1"/>
      <c r="ATL2135" s="1"/>
      <c r="ATM2135" s="1"/>
      <c r="ATN2135" s="1"/>
      <c r="ATO2135" s="1"/>
      <c r="ATP2135" s="1"/>
      <c r="ATQ2135" s="1"/>
      <c r="ATR2135" s="1"/>
      <c r="ATS2135" s="1"/>
      <c r="ATT2135" s="1"/>
      <c r="ATU2135" s="1"/>
      <c r="ATV2135" s="1"/>
      <c r="ATW2135" s="1"/>
      <c r="ATX2135" s="1"/>
      <c r="ATY2135" s="1"/>
      <c r="ATZ2135" s="1"/>
      <c r="AUA2135" s="1"/>
      <c r="AUB2135" s="1"/>
      <c r="AUC2135" s="1"/>
      <c r="AUD2135" s="1"/>
      <c r="AUE2135" s="1"/>
      <c r="AUF2135" s="1"/>
      <c r="AUG2135" s="1"/>
      <c r="AUH2135" s="1"/>
      <c r="AUI2135" s="1"/>
      <c r="AUJ2135" s="1"/>
      <c r="AUK2135" s="1"/>
      <c r="AUL2135" s="1"/>
      <c r="AUM2135" s="1"/>
      <c r="AUN2135" s="1"/>
      <c r="AUO2135" s="1"/>
      <c r="AUP2135" s="1"/>
      <c r="AUQ2135" s="1"/>
      <c r="AUR2135" s="1"/>
      <c r="AUS2135" s="1"/>
      <c r="AUT2135" s="1"/>
      <c r="AUU2135" s="1"/>
      <c r="AUV2135" s="1"/>
      <c r="AUW2135" s="1"/>
      <c r="AUX2135" s="1"/>
      <c r="AUY2135" s="1"/>
      <c r="AUZ2135" s="1"/>
      <c r="AVA2135" s="1"/>
      <c r="AVB2135" s="1"/>
      <c r="AVC2135" s="1"/>
      <c r="AVD2135" s="1"/>
      <c r="AVE2135" s="1"/>
      <c r="AVF2135" s="1"/>
      <c r="AVG2135" s="1"/>
      <c r="AVH2135" s="1"/>
      <c r="AVI2135" s="1"/>
      <c r="AVJ2135" s="1"/>
      <c r="AVK2135" s="1"/>
      <c r="AVL2135" s="1"/>
      <c r="AVM2135" s="1"/>
      <c r="AVN2135" s="1"/>
      <c r="AVO2135" s="1"/>
      <c r="AVP2135" s="1"/>
      <c r="AVQ2135" s="1"/>
      <c r="AVR2135" s="1"/>
      <c r="AVS2135" s="1"/>
      <c r="AVT2135" s="1"/>
      <c r="AVU2135" s="1"/>
      <c r="AVV2135" s="1"/>
      <c r="AVW2135" s="1"/>
      <c r="AVX2135" s="1"/>
      <c r="AVY2135" s="1"/>
      <c r="AVZ2135" s="1"/>
      <c r="AWA2135" s="1"/>
      <c r="AWB2135" s="1"/>
      <c r="AWC2135" s="1"/>
      <c r="AWD2135" s="1"/>
      <c r="AWE2135" s="1"/>
      <c r="AWF2135" s="1"/>
      <c r="AWG2135" s="1"/>
      <c r="AWH2135" s="1"/>
      <c r="AWI2135" s="1"/>
      <c r="AWJ2135" s="1"/>
      <c r="AWK2135" s="1"/>
      <c r="AWL2135" s="1"/>
      <c r="AWM2135" s="1"/>
      <c r="AWN2135" s="1"/>
      <c r="AWO2135" s="1"/>
      <c r="AWP2135" s="1"/>
      <c r="AWQ2135" s="1"/>
      <c r="AWR2135" s="1"/>
      <c r="AWS2135" s="1"/>
      <c r="AWT2135" s="1"/>
      <c r="AWU2135" s="1"/>
      <c r="AWV2135" s="1"/>
      <c r="AWW2135" s="1"/>
      <c r="AWX2135" s="1"/>
      <c r="AWY2135" s="1"/>
      <c r="AWZ2135" s="1"/>
      <c r="AXA2135" s="1"/>
      <c r="AXB2135" s="1"/>
      <c r="AXC2135" s="1"/>
      <c r="AXD2135" s="1"/>
      <c r="AXE2135" s="1"/>
      <c r="AXF2135" s="1"/>
      <c r="AXG2135" s="1"/>
      <c r="AXH2135" s="1"/>
      <c r="AXI2135" s="1"/>
      <c r="AXJ2135" s="1"/>
      <c r="AXK2135" s="1"/>
      <c r="AXL2135" s="1"/>
      <c r="AXM2135" s="1"/>
      <c r="AXN2135" s="1"/>
      <c r="AXO2135" s="1"/>
      <c r="AXP2135" s="1"/>
      <c r="AXQ2135" s="1"/>
      <c r="AXR2135" s="1"/>
      <c r="AXS2135" s="1"/>
      <c r="AXT2135" s="1"/>
      <c r="AXU2135" s="1"/>
      <c r="AXV2135" s="1"/>
      <c r="AXW2135" s="1"/>
      <c r="AXX2135" s="1"/>
      <c r="AXY2135" s="1"/>
      <c r="AXZ2135" s="1"/>
      <c r="AYA2135" s="1"/>
      <c r="AYB2135" s="1"/>
      <c r="AYC2135" s="1"/>
      <c r="AYD2135" s="1"/>
      <c r="AYE2135" s="1"/>
      <c r="AYF2135" s="1"/>
      <c r="AYG2135" s="1"/>
      <c r="AYH2135" s="1"/>
      <c r="AYI2135" s="1"/>
      <c r="AYJ2135" s="1"/>
      <c r="AYK2135" s="1"/>
      <c r="AYL2135" s="1"/>
      <c r="AYM2135" s="1"/>
      <c r="AYN2135" s="1"/>
      <c r="AYO2135" s="1"/>
      <c r="AYP2135" s="1"/>
      <c r="AYQ2135" s="1"/>
      <c r="AYR2135" s="1"/>
      <c r="AYS2135" s="1"/>
      <c r="AYT2135" s="1"/>
      <c r="AYU2135" s="1"/>
      <c r="AYV2135" s="1"/>
      <c r="AYW2135" s="1"/>
      <c r="AYX2135" s="1"/>
      <c r="AYY2135" s="1"/>
      <c r="AYZ2135" s="1"/>
      <c r="AZA2135" s="1"/>
      <c r="AZB2135" s="1"/>
      <c r="AZC2135" s="1"/>
      <c r="AZD2135" s="1"/>
      <c r="AZE2135" s="1"/>
      <c r="AZF2135" s="1"/>
      <c r="AZG2135" s="1"/>
      <c r="AZH2135" s="1"/>
      <c r="AZI2135" s="1"/>
      <c r="AZJ2135" s="1"/>
      <c r="AZK2135" s="1"/>
      <c r="AZL2135" s="1"/>
      <c r="AZM2135" s="1"/>
      <c r="AZN2135" s="1"/>
      <c r="AZO2135" s="1"/>
      <c r="AZP2135" s="1"/>
      <c r="AZQ2135" s="1"/>
      <c r="AZR2135" s="1"/>
      <c r="AZS2135" s="1"/>
      <c r="AZT2135" s="1"/>
      <c r="AZU2135" s="1"/>
      <c r="AZV2135" s="1"/>
      <c r="AZW2135" s="1"/>
      <c r="AZX2135" s="1"/>
      <c r="AZY2135" s="1"/>
      <c r="AZZ2135" s="1"/>
      <c r="BAA2135" s="1"/>
      <c r="BAB2135" s="1"/>
      <c r="BAC2135" s="1"/>
      <c r="BAD2135" s="1"/>
      <c r="BAE2135" s="1"/>
      <c r="BAF2135" s="1"/>
      <c r="BAG2135" s="1"/>
      <c r="BAH2135" s="1"/>
      <c r="BAI2135" s="1"/>
      <c r="BAJ2135" s="1"/>
      <c r="BAK2135" s="1"/>
      <c r="BAL2135" s="1"/>
      <c r="BAM2135" s="1"/>
      <c r="BAN2135" s="1"/>
      <c r="BAO2135" s="1"/>
      <c r="BAP2135" s="1"/>
      <c r="BAQ2135" s="1"/>
      <c r="BAR2135" s="1"/>
      <c r="BAS2135" s="1"/>
      <c r="BAT2135" s="1"/>
      <c r="BAU2135" s="1"/>
      <c r="BAV2135" s="1"/>
      <c r="BAW2135" s="1"/>
      <c r="BAX2135" s="1"/>
      <c r="BAY2135" s="1"/>
      <c r="BAZ2135" s="1"/>
      <c r="BBA2135" s="1"/>
      <c r="BBB2135" s="1"/>
      <c r="BBC2135" s="1"/>
      <c r="BBD2135" s="1"/>
      <c r="BBE2135" s="1"/>
      <c r="BBF2135" s="1"/>
      <c r="BBG2135" s="1"/>
      <c r="BBH2135" s="1"/>
      <c r="BBI2135" s="1"/>
      <c r="BBJ2135" s="1"/>
      <c r="BBK2135" s="1"/>
      <c r="BBL2135" s="1"/>
      <c r="BBM2135" s="1"/>
      <c r="BBN2135" s="1"/>
      <c r="BBO2135" s="1"/>
      <c r="BBP2135" s="1"/>
      <c r="BBQ2135" s="1"/>
      <c r="BBR2135" s="1"/>
      <c r="BBS2135" s="1"/>
      <c r="BBT2135" s="1"/>
      <c r="BBU2135" s="1"/>
      <c r="BBV2135" s="1"/>
      <c r="BBW2135" s="1"/>
      <c r="BBX2135" s="1"/>
      <c r="BBY2135" s="1"/>
      <c r="BBZ2135" s="1"/>
      <c r="BCA2135" s="1"/>
      <c r="BCB2135" s="1"/>
      <c r="BCC2135" s="1"/>
      <c r="BCD2135" s="1"/>
      <c r="BCE2135" s="1"/>
      <c r="BCF2135" s="1"/>
      <c r="BCG2135" s="1"/>
      <c r="BCH2135" s="1"/>
      <c r="BCI2135" s="1"/>
      <c r="BCJ2135" s="1"/>
      <c r="BCK2135" s="1"/>
      <c r="BCL2135" s="1"/>
      <c r="BCM2135" s="1"/>
      <c r="BCN2135" s="1"/>
      <c r="BCO2135" s="1"/>
      <c r="BCP2135" s="1"/>
      <c r="BCQ2135" s="1"/>
      <c r="BCR2135" s="1"/>
      <c r="BCS2135" s="1"/>
      <c r="BCT2135" s="1"/>
      <c r="BCU2135" s="1"/>
      <c r="BCV2135" s="1"/>
      <c r="BCW2135" s="1"/>
      <c r="BCX2135" s="1"/>
      <c r="BCY2135" s="1"/>
      <c r="BCZ2135" s="1"/>
      <c r="BDA2135" s="1"/>
      <c r="BDB2135" s="1"/>
      <c r="BDC2135" s="1"/>
      <c r="BDD2135" s="1"/>
      <c r="BDE2135" s="1"/>
      <c r="BDF2135" s="1"/>
      <c r="BDG2135" s="1"/>
      <c r="BDH2135" s="1"/>
      <c r="BDI2135" s="1"/>
      <c r="BDJ2135" s="1"/>
      <c r="BDK2135" s="1"/>
      <c r="BDL2135" s="1"/>
      <c r="BDM2135" s="1"/>
      <c r="BDN2135" s="1"/>
      <c r="BDO2135" s="1"/>
      <c r="BDP2135" s="1"/>
      <c r="BDQ2135" s="1"/>
      <c r="BDR2135" s="1"/>
      <c r="BDS2135" s="1"/>
      <c r="BDT2135" s="1"/>
      <c r="BDU2135" s="1"/>
      <c r="BDV2135" s="1"/>
      <c r="BDW2135" s="1"/>
      <c r="BDX2135" s="1"/>
      <c r="BDY2135" s="1"/>
      <c r="BDZ2135" s="1"/>
      <c r="BEA2135" s="1"/>
      <c r="BEB2135" s="1"/>
      <c r="BEC2135" s="1"/>
      <c r="BED2135" s="1"/>
      <c r="BEE2135" s="1"/>
      <c r="BEF2135" s="1"/>
      <c r="BEG2135" s="1"/>
      <c r="BEH2135" s="1"/>
      <c r="BEI2135" s="1"/>
      <c r="BEJ2135" s="1"/>
      <c r="BEK2135" s="1"/>
      <c r="BEL2135" s="1"/>
      <c r="BEM2135" s="1"/>
      <c r="BEN2135" s="1"/>
      <c r="BEO2135" s="1"/>
      <c r="BEP2135" s="1"/>
      <c r="BEQ2135" s="1"/>
      <c r="BER2135" s="1"/>
      <c r="BES2135" s="1"/>
      <c r="BET2135" s="1"/>
      <c r="BEU2135" s="1"/>
      <c r="BEV2135" s="1"/>
      <c r="BEW2135" s="1"/>
      <c r="BEX2135" s="1"/>
      <c r="BEY2135" s="1"/>
      <c r="BEZ2135" s="1"/>
      <c r="BFA2135" s="1"/>
      <c r="BFB2135" s="1"/>
      <c r="BFC2135" s="1"/>
      <c r="BFD2135" s="1"/>
      <c r="BFE2135" s="1"/>
      <c r="BFF2135" s="1"/>
      <c r="BFG2135" s="1"/>
      <c r="BFH2135" s="1"/>
      <c r="BFI2135" s="1"/>
      <c r="BFJ2135" s="1"/>
      <c r="BFK2135" s="1"/>
      <c r="BFL2135" s="1"/>
      <c r="BFM2135" s="1"/>
      <c r="BFN2135" s="1"/>
      <c r="BFO2135" s="1"/>
      <c r="BFP2135" s="1"/>
      <c r="BFQ2135" s="1"/>
      <c r="BFR2135" s="1"/>
      <c r="BFS2135" s="1"/>
      <c r="BFT2135" s="1"/>
      <c r="BFU2135" s="1"/>
      <c r="BFV2135" s="1"/>
      <c r="BFW2135" s="1"/>
      <c r="BFX2135" s="1"/>
      <c r="BFY2135" s="1"/>
      <c r="BFZ2135" s="1"/>
      <c r="BGA2135" s="1"/>
      <c r="BGB2135" s="1"/>
      <c r="BGC2135" s="1"/>
      <c r="BGD2135" s="1"/>
      <c r="BGE2135" s="1"/>
      <c r="BGF2135" s="1"/>
      <c r="BGG2135" s="1"/>
      <c r="BGH2135" s="1"/>
      <c r="BGI2135" s="1"/>
      <c r="BGJ2135" s="1"/>
      <c r="BGK2135" s="1"/>
      <c r="BGL2135" s="1"/>
      <c r="BGM2135" s="1"/>
      <c r="BGN2135" s="1"/>
      <c r="BGO2135" s="1"/>
      <c r="BGP2135" s="1"/>
      <c r="BGQ2135" s="1"/>
      <c r="BGR2135" s="1"/>
      <c r="BGS2135" s="1"/>
      <c r="BGT2135" s="1"/>
      <c r="BGU2135" s="1"/>
      <c r="BGV2135" s="1"/>
      <c r="BGW2135" s="1"/>
      <c r="BGX2135" s="1"/>
      <c r="BGY2135" s="1"/>
      <c r="BGZ2135" s="1"/>
      <c r="BHA2135" s="1"/>
      <c r="BHB2135" s="1"/>
      <c r="BHC2135" s="1"/>
      <c r="BHD2135" s="1"/>
      <c r="BHE2135" s="1"/>
      <c r="BHF2135" s="1"/>
      <c r="BHG2135" s="1"/>
      <c r="BHH2135" s="1"/>
      <c r="BHI2135" s="1"/>
      <c r="BHJ2135" s="1"/>
      <c r="BHK2135" s="1"/>
      <c r="BHL2135" s="1"/>
      <c r="BHM2135" s="1"/>
      <c r="BHN2135" s="1"/>
      <c r="BHO2135" s="1"/>
      <c r="BHP2135" s="1"/>
      <c r="BHQ2135" s="1"/>
      <c r="BHR2135" s="1"/>
      <c r="BHS2135" s="1"/>
      <c r="BHT2135" s="1"/>
      <c r="BHU2135" s="1"/>
      <c r="BHV2135" s="1"/>
      <c r="BHW2135" s="1"/>
      <c r="BHX2135" s="1"/>
      <c r="BHY2135" s="1"/>
      <c r="BHZ2135" s="1"/>
      <c r="BIA2135" s="1"/>
      <c r="BIB2135" s="1"/>
      <c r="BIC2135" s="1"/>
      <c r="BID2135" s="1"/>
      <c r="BIE2135" s="1"/>
      <c r="BIF2135" s="1"/>
      <c r="BIG2135" s="1"/>
      <c r="BIH2135" s="1"/>
      <c r="BII2135" s="1"/>
      <c r="BIJ2135" s="1"/>
      <c r="BIK2135" s="1"/>
      <c r="BIL2135" s="1"/>
      <c r="BIM2135" s="1"/>
      <c r="BIN2135" s="1"/>
      <c r="BIO2135" s="1"/>
      <c r="BIP2135" s="1"/>
      <c r="BIQ2135" s="1"/>
      <c r="BIR2135" s="1"/>
      <c r="BIS2135" s="1"/>
      <c r="BIT2135" s="1"/>
      <c r="BIU2135" s="1"/>
      <c r="BIV2135" s="1"/>
      <c r="BIW2135" s="1"/>
      <c r="BIX2135" s="1"/>
      <c r="BIY2135" s="1"/>
      <c r="BIZ2135" s="1"/>
      <c r="BJA2135" s="1"/>
      <c r="BJB2135" s="1"/>
      <c r="BJC2135" s="1"/>
      <c r="BJD2135" s="1"/>
      <c r="BJE2135" s="1"/>
      <c r="BJF2135" s="1"/>
      <c r="BJG2135" s="1"/>
      <c r="BJH2135" s="1"/>
      <c r="BJI2135" s="1"/>
      <c r="BJJ2135" s="1"/>
      <c r="BJK2135" s="1"/>
      <c r="BJL2135" s="1"/>
      <c r="BJM2135" s="1"/>
      <c r="BJN2135" s="1"/>
      <c r="BJO2135" s="1"/>
      <c r="BJP2135" s="1"/>
      <c r="BJQ2135" s="1"/>
      <c r="BJR2135" s="1"/>
      <c r="BJS2135" s="1"/>
      <c r="BJT2135" s="1"/>
      <c r="BJU2135" s="1"/>
      <c r="BJV2135" s="1"/>
      <c r="BJW2135" s="1"/>
      <c r="BJX2135" s="1"/>
      <c r="BJY2135" s="1"/>
      <c r="BJZ2135" s="1"/>
      <c r="BKA2135" s="1"/>
      <c r="BKB2135" s="1"/>
      <c r="BKC2135" s="1"/>
      <c r="BKD2135" s="1"/>
      <c r="BKE2135" s="1"/>
      <c r="BKF2135" s="1"/>
      <c r="BKG2135" s="1"/>
      <c r="BKH2135" s="1"/>
      <c r="BKI2135" s="1"/>
      <c r="BKJ2135" s="1"/>
      <c r="BKK2135" s="1"/>
      <c r="BKL2135" s="1"/>
      <c r="BKM2135" s="1"/>
      <c r="BKN2135" s="1"/>
      <c r="BKO2135" s="1"/>
      <c r="BKP2135" s="1"/>
      <c r="BKQ2135" s="1"/>
      <c r="BKR2135" s="1"/>
      <c r="BKS2135" s="1"/>
      <c r="BKT2135" s="1"/>
      <c r="BKU2135" s="1"/>
      <c r="BKV2135" s="1"/>
      <c r="BKW2135" s="1"/>
      <c r="BKX2135" s="1"/>
      <c r="BKY2135" s="1"/>
      <c r="BKZ2135" s="1"/>
      <c r="BLA2135" s="1"/>
      <c r="BLB2135" s="1"/>
      <c r="BLC2135" s="1"/>
      <c r="BLD2135" s="1"/>
      <c r="BLE2135" s="1"/>
      <c r="BLF2135" s="1"/>
      <c r="BLG2135" s="1"/>
      <c r="BLH2135" s="1"/>
      <c r="BLI2135" s="1"/>
      <c r="BLJ2135" s="1"/>
      <c r="BLK2135" s="1"/>
      <c r="BLL2135" s="1"/>
      <c r="BLM2135" s="1"/>
      <c r="BLN2135" s="1"/>
      <c r="BLO2135" s="1"/>
      <c r="BLP2135" s="1"/>
      <c r="BLQ2135" s="1"/>
      <c r="BLR2135" s="1"/>
      <c r="BLS2135" s="1"/>
      <c r="BLT2135" s="1"/>
      <c r="BLU2135" s="1"/>
      <c r="BLV2135" s="1"/>
      <c r="BLW2135" s="1"/>
      <c r="BLX2135" s="1"/>
      <c r="BLY2135" s="1"/>
      <c r="BLZ2135" s="1"/>
      <c r="BMA2135" s="1"/>
      <c r="BMB2135" s="1"/>
      <c r="BMC2135" s="1"/>
      <c r="BMD2135" s="1"/>
      <c r="BME2135" s="1"/>
      <c r="BMF2135" s="1"/>
      <c r="BMG2135" s="1"/>
      <c r="BMH2135" s="1"/>
      <c r="BMI2135" s="1"/>
      <c r="BMJ2135" s="1"/>
      <c r="BMK2135" s="1"/>
      <c r="BML2135" s="1"/>
      <c r="BMM2135" s="1"/>
      <c r="BMN2135" s="1"/>
      <c r="BMO2135" s="1"/>
      <c r="BMP2135" s="1"/>
      <c r="BMQ2135" s="1"/>
      <c r="BMR2135" s="1"/>
      <c r="BMS2135" s="1"/>
      <c r="BMT2135" s="1"/>
      <c r="BMU2135" s="1"/>
      <c r="BMV2135" s="1"/>
      <c r="BMW2135" s="1"/>
      <c r="BMX2135" s="1"/>
      <c r="BMY2135" s="1"/>
      <c r="BMZ2135" s="1"/>
      <c r="BNA2135" s="1"/>
      <c r="BNB2135" s="1"/>
      <c r="BNC2135" s="1"/>
      <c r="BND2135" s="1"/>
      <c r="BNE2135" s="1"/>
      <c r="BNF2135" s="1"/>
      <c r="BNG2135" s="1"/>
      <c r="BNH2135" s="1"/>
      <c r="BNI2135" s="1"/>
      <c r="BNJ2135" s="1"/>
      <c r="BNK2135" s="1"/>
      <c r="BNL2135" s="1"/>
      <c r="BNM2135" s="1"/>
      <c r="BNN2135" s="1"/>
      <c r="BNO2135" s="1"/>
      <c r="BNP2135" s="1"/>
      <c r="BNQ2135" s="1"/>
      <c r="BNR2135" s="1"/>
      <c r="BNS2135" s="1"/>
      <c r="BNT2135" s="1"/>
      <c r="BNU2135" s="1"/>
      <c r="BNV2135" s="1"/>
      <c r="BNW2135" s="1"/>
      <c r="BNX2135" s="1"/>
      <c r="BNY2135" s="1"/>
      <c r="BNZ2135" s="1"/>
      <c r="BOA2135" s="1"/>
      <c r="BOB2135" s="1"/>
      <c r="BOC2135" s="1"/>
      <c r="BOD2135" s="1"/>
      <c r="BOE2135" s="1"/>
      <c r="BOF2135" s="1"/>
      <c r="BOG2135" s="1"/>
      <c r="BOH2135" s="1"/>
      <c r="BOI2135" s="1"/>
      <c r="BOJ2135" s="1"/>
      <c r="BOK2135" s="1"/>
      <c r="BOL2135" s="1"/>
      <c r="BOM2135" s="1"/>
      <c r="BON2135" s="1"/>
      <c r="BOO2135" s="1"/>
      <c r="BOP2135" s="1"/>
      <c r="BOQ2135" s="1"/>
      <c r="BOR2135" s="1"/>
      <c r="BOS2135" s="1"/>
      <c r="BOT2135" s="1"/>
      <c r="BOU2135" s="1"/>
      <c r="BOV2135" s="1"/>
      <c r="BOW2135" s="1"/>
      <c r="BOX2135" s="1"/>
      <c r="BOY2135" s="1"/>
      <c r="BOZ2135" s="1"/>
      <c r="BPA2135" s="1"/>
      <c r="BPB2135" s="1"/>
      <c r="BPC2135" s="1"/>
      <c r="BPD2135" s="1"/>
      <c r="BPE2135" s="1"/>
      <c r="BPF2135" s="1"/>
      <c r="BPG2135" s="1"/>
      <c r="BPH2135" s="1"/>
      <c r="BPI2135" s="1"/>
      <c r="BPJ2135" s="1"/>
      <c r="BPK2135" s="1"/>
      <c r="BPL2135" s="1"/>
      <c r="BPM2135" s="1"/>
      <c r="BPN2135" s="1"/>
      <c r="BPO2135" s="1"/>
      <c r="BPP2135" s="1"/>
      <c r="BPQ2135" s="1"/>
      <c r="BPR2135" s="1"/>
      <c r="BPS2135" s="1"/>
      <c r="BPT2135" s="1"/>
      <c r="BPU2135" s="1"/>
      <c r="BPV2135" s="1"/>
      <c r="BPW2135" s="1"/>
      <c r="BPX2135" s="1"/>
      <c r="BPY2135" s="1"/>
      <c r="BPZ2135" s="1"/>
      <c r="BQA2135" s="1"/>
      <c r="BQB2135" s="1"/>
      <c r="BQC2135" s="1"/>
      <c r="BQD2135" s="1"/>
      <c r="BQE2135" s="1"/>
      <c r="BQF2135" s="1"/>
      <c r="BQG2135" s="1"/>
      <c r="BQH2135" s="1"/>
      <c r="BQI2135" s="1"/>
      <c r="BQJ2135" s="1"/>
      <c r="BQK2135" s="1"/>
      <c r="BQL2135" s="1"/>
      <c r="BQM2135" s="1"/>
      <c r="BQN2135" s="1"/>
      <c r="BQO2135" s="1"/>
      <c r="BQP2135" s="1"/>
      <c r="BQQ2135" s="1"/>
      <c r="BQR2135" s="1"/>
      <c r="BQS2135" s="1"/>
      <c r="BQT2135" s="1"/>
      <c r="BQU2135" s="1"/>
      <c r="BQV2135" s="1"/>
      <c r="BQW2135" s="1"/>
      <c r="BQX2135" s="1"/>
      <c r="BQY2135" s="1"/>
      <c r="BQZ2135" s="1"/>
      <c r="BRA2135" s="1"/>
      <c r="BRB2135" s="1"/>
      <c r="BRC2135" s="1"/>
      <c r="BRD2135" s="1"/>
      <c r="BRE2135" s="1"/>
      <c r="BRF2135" s="1"/>
      <c r="BRG2135" s="1"/>
      <c r="BRH2135" s="1"/>
      <c r="BRI2135" s="1"/>
      <c r="BRJ2135" s="1"/>
      <c r="BRK2135" s="1"/>
      <c r="BRL2135" s="1"/>
      <c r="BRM2135" s="1"/>
      <c r="BRN2135" s="1"/>
      <c r="BRO2135" s="1"/>
      <c r="BRP2135" s="1"/>
      <c r="BRQ2135" s="1"/>
      <c r="BRR2135" s="1"/>
      <c r="BRS2135" s="1"/>
      <c r="BRT2135" s="1"/>
      <c r="BRU2135" s="1"/>
      <c r="BRV2135" s="1"/>
      <c r="BRW2135" s="1"/>
      <c r="BRX2135" s="1"/>
      <c r="BRY2135" s="1"/>
      <c r="BRZ2135" s="1"/>
      <c r="BSA2135" s="1"/>
      <c r="BSB2135" s="1"/>
      <c r="BSC2135" s="1"/>
      <c r="BSD2135" s="1"/>
      <c r="BSE2135" s="1"/>
      <c r="BSF2135" s="1"/>
      <c r="BSG2135" s="1"/>
      <c r="BSH2135" s="1"/>
      <c r="BSI2135" s="1"/>
      <c r="BSJ2135" s="1"/>
      <c r="BSK2135" s="1"/>
      <c r="BSL2135" s="1"/>
      <c r="BSM2135" s="1"/>
      <c r="BSN2135" s="1"/>
      <c r="BSO2135" s="1"/>
      <c r="BSP2135" s="1"/>
      <c r="BSQ2135" s="1"/>
      <c r="BSR2135" s="1"/>
      <c r="BSS2135" s="1"/>
      <c r="BST2135" s="1"/>
      <c r="BSU2135" s="1"/>
      <c r="BSV2135" s="1"/>
      <c r="BSW2135" s="1"/>
      <c r="BSX2135" s="1"/>
      <c r="BSY2135" s="1"/>
      <c r="BSZ2135" s="1"/>
      <c r="BTA2135" s="1"/>
      <c r="BTB2135" s="1"/>
      <c r="BTC2135" s="1"/>
      <c r="BTD2135" s="1"/>
      <c r="BTE2135" s="1"/>
      <c r="BTF2135" s="1"/>
      <c r="BTG2135" s="1"/>
      <c r="BTH2135" s="1"/>
      <c r="BTI2135" s="1"/>
      <c r="BTJ2135" s="1"/>
      <c r="BTK2135" s="1"/>
      <c r="BTL2135" s="1"/>
      <c r="BTM2135" s="1"/>
      <c r="BTN2135" s="1"/>
      <c r="BTO2135" s="1"/>
      <c r="BTP2135" s="1"/>
      <c r="BTQ2135" s="1"/>
      <c r="BTR2135" s="1"/>
      <c r="BTS2135" s="1"/>
      <c r="BTT2135" s="1"/>
      <c r="BTU2135" s="1"/>
      <c r="BTV2135" s="1"/>
      <c r="BTW2135" s="1"/>
      <c r="BTX2135" s="1"/>
      <c r="BTY2135" s="1"/>
      <c r="BTZ2135" s="1"/>
      <c r="BUA2135" s="1"/>
      <c r="BUB2135" s="1"/>
      <c r="BUC2135" s="1"/>
      <c r="BUD2135" s="1"/>
      <c r="BUE2135" s="1"/>
      <c r="BUF2135" s="1"/>
      <c r="BUG2135" s="1"/>
      <c r="BUH2135" s="1"/>
      <c r="BUI2135" s="1"/>
      <c r="BUJ2135" s="1"/>
      <c r="BUK2135" s="1"/>
      <c r="BUL2135" s="1"/>
      <c r="BUM2135" s="1"/>
      <c r="BUN2135" s="1"/>
      <c r="BUO2135" s="1"/>
      <c r="BUP2135" s="1"/>
      <c r="BUQ2135" s="1"/>
      <c r="BUR2135" s="1"/>
      <c r="BUS2135" s="1"/>
      <c r="BUT2135" s="1"/>
      <c r="BUU2135" s="1"/>
      <c r="BUV2135" s="1"/>
      <c r="BUW2135" s="1"/>
      <c r="BUX2135" s="1"/>
      <c r="BUY2135" s="1"/>
      <c r="BUZ2135" s="1"/>
      <c r="BVA2135" s="1"/>
      <c r="BVB2135" s="1"/>
      <c r="BVC2135" s="1"/>
      <c r="BVD2135" s="1"/>
      <c r="BVE2135" s="1"/>
      <c r="BVF2135" s="1"/>
      <c r="BVG2135" s="1"/>
      <c r="BVH2135" s="1"/>
      <c r="BVI2135" s="1"/>
      <c r="BVJ2135" s="1"/>
      <c r="BVK2135" s="1"/>
      <c r="BVL2135" s="1"/>
      <c r="BVM2135" s="1"/>
      <c r="BVN2135" s="1"/>
      <c r="BVO2135" s="1"/>
      <c r="BVP2135" s="1"/>
      <c r="BVQ2135" s="1"/>
      <c r="BVR2135" s="1"/>
      <c r="BVS2135" s="1"/>
      <c r="BVT2135" s="1"/>
      <c r="BVU2135" s="1"/>
      <c r="BVV2135" s="1"/>
      <c r="BVW2135" s="1"/>
      <c r="BVX2135" s="1"/>
      <c r="BVY2135" s="1"/>
      <c r="BVZ2135" s="1"/>
      <c r="BWA2135" s="1"/>
      <c r="BWB2135" s="1"/>
      <c r="BWC2135" s="1"/>
      <c r="BWD2135" s="1"/>
      <c r="BWE2135" s="1"/>
      <c r="BWF2135" s="1"/>
      <c r="BWG2135" s="1"/>
      <c r="BWH2135" s="1"/>
      <c r="BWI2135" s="1"/>
      <c r="BWJ2135" s="1"/>
      <c r="BWK2135" s="1"/>
      <c r="BWL2135" s="1"/>
      <c r="BWM2135" s="1"/>
      <c r="BWN2135" s="1"/>
      <c r="BWO2135" s="1"/>
      <c r="BWP2135" s="1"/>
      <c r="BWQ2135" s="1"/>
      <c r="BWR2135" s="1"/>
      <c r="BWS2135" s="1"/>
      <c r="BWT2135" s="1"/>
      <c r="BWU2135" s="1"/>
      <c r="BWV2135" s="1"/>
      <c r="BWW2135" s="1"/>
      <c r="BWX2135" s="1"/>
      <c r="BWY2135" s="1"/>
      <c r="BWZ2135" s="1"/>
      <c r="BXA2135" s="1"/>
      <c r="BXB2135" s="1"/>
      <c r="BXC2135" s="1"/>
      <c r="BXD2135" s="1"/>
      <c r="BXE2135" s="1"/>
      <c r="BXF2135" s="1"/>
      <c r="BXG2135" s="1"/>
      <c r="BXH2135" s="1"/>
      <c r="BXI2135" s="1"/>
      <c r="BXJ2135" s="1"/>
      <c r="BXK2135" s="1"/>
      <c r="BXL2135" s="1"/>
      <c r="BXM2135" s="1"/>
      <c r="BXN2135" s="1"/>
      <c r="BXO2135" s="1"/>
      <c r="BXP2135" s="1"/>
      <c r="BXQ2135" s="1"/>
      <c r="BXR2135" s="1"/>
      <c r="BXS2135" s="1"/>
      <c r="BXT2135" s="1"/>
      <c r="BXU2135" s="1"/>
      <c r="BXV2135" s="1"/>
      <c r="BXW2135" s="1"/>
      <c r="BXX2135" s="1"/>
      <c r="BXY2135" s="1"/>
      <c r="BXZ2135" s="1"/>
      <c r="BYA2135" s="1"/>
      <c r="BYB2135" s="1"/>
      <c r="BYC2135" s="1"/>
      <c r="BYD2135" s="1"/>
      <c r="BYE2135" s="1"/>
      <c r="BYF2135" s="1"/>
      <c r="BYG2135" s="1"/>
      <c r="BYH2135" s="1"/>
      <c r="BYI2135" s="1"/>
      <c r="BYJ2135" s="1"/>
      <c r="BYK2135" s="1"/>
      <c r="BYL2135" s="1"/>
      <c r="BYM2135" s="1"/>
      <c r="BYN2135" s="1"/>
      <c r="BYO2135" s="1"/>
      <c r="BYP2135" s="1"/>
      <c r="BYQ2135" s="1"/>
      <c r="BYR2135" s="1"/>
      <c r="BYS2135" s="1"/>
      <c r="BYT2135" s="1"/>
      <c r="BYU2135" s="1"/>
      <c r="BYV2135" s="1"/>
      <c r="BYW2135" s="1"/>
      <c r="BYX2135" s="1"/>
      <c r="BYY2135" s="1"/>
      <c r="BYZ2135" s="1"/>
      <c r="BZA2135" s="1"/>
      <c r="BZB2135" s="1"/>
      <c r="BZC2135" s="1"/>
      <c r="BZD2135" s="1"/>
      <c r="BZE2135" s="1"/>
      <c r="BZF2135" s="1"/>
      <c r="BZG2135" s="1"/>
      <c r="BZH2135" s="1"/>
      <c r="BZI2135" s="1"/>
      <c r="BZJ2135" s="1"/>
      <c r="BZK2135" s="1"/>
      <c r="BZL2135" s="1"/>
      <c r="BZM2135" s="1"/>
      <c r="BZN2135" s="1"/>
      <c r="BZO2135" s="1"/>
      <c r="BZP2135" s="1"/>
      <c r="BZQ2135" s="1"/>
      <c r="BZR2135" s="1"/>
      <c r="BZS2135" s="1"/>
      <c r="BZT2135" s="1"/>
      <c r="BZU2135" s="1"/>
      <c r="BZV2135" s="1"/>
      <c r="BZW2135" s="1"/>
      <c r="BZX2135" s="1"/>
      <c r="BZY2135" s="1"/>
      <c r="BZZ2135" s="1"/>
      <c r="CAA2135" s="1"/>
      <c r="CAB2135" s="1"/>
      <c r="CAC2135" s="1"/>
      <c r="CAD2135" s="1"/>
      <c r="CAE2135" s="1"/>
      <c r="CAF2135" s="1"/>
      <c r="CAG2135" s="1"/>
      <c r="CAH2135" s="1"/>
      <c r="CAI2135" s="1"/>
      <c r="CAJ2135" s="1"/>
      <c r="CAK2135" s="1"/>
      <c r="CAL2135" s="1"/>
      <c r="CAM2135" s="1"/>
      <c r="CAN2135" s="1"/>
      <c r="CAO2135" s="1"/>
      <c r="CAP2135" s="1"/>
      <c r="CAQ2135" s="1"/>
      <c r="CAR2135" s="1"/>
      <c r="CAS2135" s="1"/>
      <c r="CAT2135" s="1"/>
      <c r="CAU2135" s="1"/>
      <c r="CAV2135" s="1"/>
      <c r="CAW2135" s="1"/>
      <c r="CAX2135" s="1"/>
      <c r="CAY2135" s="1"/>
      <c r="CAZ2135" s="1"/>
      <c r="CBA2135" s="1"/>
      <c r="CBB2135" s="1"/>
      <c r="CBC2135" s="1"/>
      <c r="CBD2135" s="1"/>
      <c r="CBE2135" s="1"/>
      <c r="CBF2135" s="1"/>
      <c r="CBG2135" s="1"/>
      <c r="CBH2135" s="1"/>
      <c r="CBI2135" s="1"/>
      <c r="CBJ2135" s="1"/>
      <c r="CBK2135" s="1"/>
      <c r="CBL2135" s="1"/>
      <c r="CBM2135" s="1"/>
      <c r="CBN2135" s="1"/>
      <c r="CBO2135" s="1"/>
      <c r="CBP2135" s="1"/>
      <c r="CBQ2135" s="1"/>
      <c r="CBR2135" s="1"/>
      <c r="CBS2135" s="1"/>
      <c r="CBT2135" s="1"/>
      <c r="CBU2135" s="1"/>
      <c r="CBV2135" s="1"/>
      <c r="CBW2135" s="1"/>
      <c r="CBX2135" s="1"/>
      <c r="CBY2135" s="1"/>
      <c r="CBZ2135" s="1"/>
      <c r="CCA2135" s="1"/>
      <c r="CCB2135" s="1"/>
      <c r="CCC2135" s="1"/>
      <c r="CCD2135" s="1"/>
      <c r="CCE2135" s="1"/>
      <c r="CCF2135" s="1"/>
      <c r="CCG2135" s="1"/>
      <c r="CCH2135" s="1"/>
      <c r="CCI2135" s="1"/>
      <c r="CCJ2135" s="1"/>
      <c r="CCK2135" s="1"/>
      <c r="CCL2135" s="1"/>
      <c r="CCM2135" s="1"/>
      <c r="CCN2135" s="1"/>
      <c r="CCO2135" s="1"/>
      <c r="CCP2135" s="1"/>
      <c r="CCQ2135" s="1"/>
      <c r="CCR2135" s="1"/>
      <c r="CCS2135" s="1"/>
      <c r="CCT2135" s="1"/>
      <c r="CCU2135" s="1"/>
      <c r="CCV2135" s="1"/>
      <c r="CCW2135" s="1"/>
      <c r="CCX2135" s="1"/>
      <c r="CCY2135" s="1"/>
      <c r="CCZ2135" s="1"/>
      <c r="CDA2135" s="1"/>
      <c r="CDB2135" s="1"/>
      <c r="CDC2135" s="1"/>
      <c r="CDD2135" s="1"/>
      <c r="CDE2135" s="1"/>
      <c r="CDF2135" s="1"/>
      <c r="CDG2135" s="1"/>
      <c r="CDH2135" s="1"/>
      <c r="CDI2135" s="1"/>
      <c r="CDJ2135" s="1"/>
      <c r="CDK2135" s="1"/>
      <c r="CDL2135" s="1"/>
      <c r="CDM2135" s="1"/>
      <c r="CDN2135" s="1"/>
      <c r="CDO2135" s="1"/>
      <c r="CDP2135" s="1"/>
      <c r="CDQ2135" s="1"/>
      <c r="CDR2135" s="1"/>
      <c r="CDS2135" s="1"/>
      <c r="CDT2135" s="1"/>
      <c r="CDU2135" s="1"/>
      <c r="CDV2135" s="1"/>
      <c r="CDW2135" s="1"/>
      <c r="CDX2135" s="1"/>
      <c r="CDY2135" s="1"/>
      <c r="CDZ2135" s="1"/>
      <c r="CEA2135" s="1"/>
      <c r="CEB2135" s="1"/>
      <c r="CEC2135" s="1"/>
      <c r="CED2135" s="1"/>
      <c r="CEE2135" s="1"/>
      <c r="CEF2135" s="1"/>
      <c r="CEG2135" s="1"/>
      <c r="CEH2135" s="1"/>
      <c r="CEI2135" s="1"/>
      <c r="CEJ2135" s="1"/>
      <c r="CEK2135" s="1"/>
      <c r="CEL2135" s="1"/>
      <c r="CEM2135" s="1"/>
      <c r="CEN2135" s="1"/>
      <c r="CEO2135" s="1"/>
      <c r="CEP2135" s="1"/>
      <c r="CEQ2135" s="1"/>
      <c r="CER2135" s="1"/>
      <c r="CES2135" s="1"/>
      <c r="CET2135" s="1"/>
      <c r="CEU2135" s="1"/>
      <c r="CEV2135" s="1"/>
      <c r="CEW2135" s="1"/>
      <c r="CEX2135" s="1"/>
      <c r="CEY2135" s="1"/>
      <c r="CEZ2135" s="1"/>
      <c r="CFA2135" s="1"/>
      <c r="CFB2135" s="1"/>
      <c r="CFC2135" s="1"/>
      <c r="CFD2135" s="1"/>
      <c r="CFE2135" s="1"/>
      <c r="CFF2135" s="1"/>
      <c r="CFG2135" s="1"/>
      <c r="CFH2135" s="1"/>
      <c r="CFI2135" s="1"/>
      <c r="CFJ2135" s="1"/>
      <c r="CFK2135" s="1"/>
      <c r="CFL2135" s="1"/>
      <c r="CFM2135" s="1"/>
      <c r="CFN2135" s="1"/>
      <c r="CFO2135" s="1"/>
      <c r="CFP2135" s="1"/>
      <c r="CFQ2135" s="1"/>
      <c r="CFR2135" s="1"/>
      <c r="CFS2135" s="1"/>
      <c r="CFT2135" s="1"/>
      <c r="CFU2135" s="1"/>
      <c r="CFV2135" s="1"/>
      <c r="CFW2135" s="1"/>
      <c r="CFX2135" s="1"/>
      <c r="CFY2135" s="1"/>
      <c r="CFZ2135" s="1"/>
      <c r="CGA2135" s="1"/>
      <c r="CGB2135" s="1"/>
      <c r="CGC2135" s="1"/>
      <c r="CGD2135" s="1"/>
      <c r="CGE2135" s="1"/>
      <c r="CGF2135" s="1"/>
      <c r="CGG2135" s="1"/>
      <c r="CGH2135" s="1"/>
      <c r="CGI2135" s="1"/>
      <c r="CGJ2135" s="1"/>
      <c r="CGK2135" s="1"/>
      <c r="CGL2135" s="1"/>
      <c r="CGM2135" s="1"/>
      <c r="CGN2135" s="1"/>
      <c r="CGO2135" s="1"/>
      <c r="CGP2135" s="1"/>
      <c r="CGQ2135" s="1"/>
      <c r="CGR2135" s="1"/>
      <c r="CGS2135" s="1"/>
      <c r="CGT2135" s="1"/>
      <c r="CGU2135" s="1"/>
      <c r="CGV2135" s="1"/>
      <c r="CGW2135" s="1"/>
      <c r="CGX2135" s="1"/>
      <c r="CGY2135" s="1"/>
      <c r="CGZ2135" s="1"/>
      <c r="CHA2135" s="1"/>
      <c r="CHB2135" s="1"/>
      <c r="CHC2135" s="1"/>
      <c r="CHD2135" s="1"/>
      <c r="CHE2135" s="1"/>
      <c r="CHF2135" s="1"/>
      <c r="CHG2135" s="1"/>
      <c r="CHH2135" s="1"/>
      <c r="CHI2135" s="1"/>
      <c r="CHJ2135" s="1"/>
      <c r="CHK2135" s="1"/>
      <c r="CHL2135" s="1"/>
      <c r="CHM2135" s="1"/>
      <c r="CHN2135" s="1"/>
      <c r="CHO2135" s="1"/>
      <c r="CHP2135" s="1"/>
      <c r="CHQ2135" s="1"/>
      <c r="CHR2135" s="1"/>
      <c r="CHS2135" s="1"/>
      <c r="CHT2135" s="1"/>
      <c r="CHU2135" s="1"/>
      <c r="CHV2135" s="1"/>
      <c r="CHW2135" s="1"/>
      <c r="CHX2135" s="1"/>
      <c r="CHY2135" s="1"/>
      <c r="CHZ2135" s="1"/>
      <c r="CIA2135" s="1"/>
      <c r="CIB2135" s="1"/>
      <c r="CIC2135" s="1"/>
      <c r="CID2135" s="1"/>
      <c r="CIE2135" s="1"/>
      <c r="CIF2135" s="1"/>
      <c r="CIG2135" s="1"/>
      <c r="CIH2135" s="1"/>
      <c r="CII2135" s="1"/>
      <c r="CIJ2135" s="1"/>
      <c r="CIK2135" s="1"/>
      <c r="CIL2135" s="1"/>
      <c r="CIM2135" s="1"/>
      <c r="CIN2135" s="1"/>
      <c r="CIO2135" s="1"/>
      <c r="CIP2135" s="1"/>
      <c r="CIQ2135" s="1"/>
      <c r="CIR2135" s="1"/>
      <c r="CIS2135" s="1"/>
      <c r="CIT2135" s="1"/>
      <c r="CIU2135" s="1"/>
      <c r="CIV2135" s="1"/>
      <c r="CIW2135" s="1"/>
      <c r="CIX2135" s="1"/>
      <c r="CIY2135" s="1"/>
      <c r="CIZ2135" s="1"/>
      <c r="CJA2135" s="1"/>
      <c r="CJB2135" s="1"/>
      <c r="CJC2135" s="1"/>
      <c r="CJD2135" s="1"/>
      <c r="CJE2135" s="1"/>
      <c r="CJF2135" s="1"/>
      <c r="CJG2135" s="1"/>
      <c r="CJH2135" s="1"/>
      <c r="CJI2135" s="1"/>
      <c r="CJJ2135" s="1"/>
      <c r="CJK2135" s="1"/>
      <c r="CJL2135" s="1"/>
      <c r="CJM2135" s="1"/>
      <c r="CJN2135" s="1"/>
      <c r="CJO2135" s="1"/>
      <c r="CJP2135" s="1"/>
      <c r="CJQ2135" s="1"/>
      <c r="CJR2135" s="1"/>
      <c r="CJS2135" s="1"/>
      <c r="CJT2135" s="1"/>
      <c r="CJU2135" s="1"/>
      <c r="CJV2135" s="1"/>
      <c r="CJW2135" s="1"/>
      <c r="CJX2135" s="1"/>
      <c r="CJY2135" s="1"/>
      <c r="CJZ2135" s="1"/>
      <c r="CKA2135" s="1"/>
      <c r="CKB2135" s="1"/>
      <c r="CKC2135" s="1"/>
      <c r="CKD2135" s="1"/>
      <c r="CKE2135" s="1"/>
      <c r="CKF2135" s="1"/>
      <c r="CKG2135" s="1"/>
      <c r="CKH2135" s="1"/>
      <c r="CKI2135" s="1"/>
      <c r="CKJ2135" s="1"/>
      <c r="CKK2135" s="1"/>
      <c r="CKL2135" s="1"/>
      <c r="CKM2135" s="1"/>
      <c r="CKN2135" s="1"/>
      <c r="CKO2135" s="1"/>
      <c r="CKP2135" s="1"/>
      <c r="CKQ2135" s="1"/>
      <c r="CKR2135" s="1"/>
      <c r="CKS2135" s="1"/>
      <c r="CKT2135" s="1"/>
      <c r="CKU2135" s="1"/>
      <c r="CKV2135" s="1"/>
      <c r="CKW2135" s="1"/>
      <c r="CKX2135" s="1"/>
      <c r="CKY2135" s="1"/>
      <c r="CKZ2135" s="1"/>
      <c r="CLA2135" s="1"/>
      <c r="CLB2135" s="1"/>
      <c r="CLC2135" s="1"/>
      <c r="CLD2135" s="1"/>
      <c r="CLE2135" s="1"/>
      <c r="CLF2135" s="1"/>
      <c r="CLG2135" s="1"/>
      <c r="CLH2135" s="1"/>
      <c r="CLI2135" s="1"/>
      <c r="CLJ2135" s="1"/>
      <c r="CLK2135" s="1"/>
      <c r="CLL2135" s="1"/>
      <c r="CLM2135" s="1"/>
      <c r="CLN2135" s="1"/>
      <c r="CLO2135" s="1"/>
      <c r="CLP2135" s="1"/>
      <c r="CLQ2135" s="1"/>
      <c r="CLR2135" s="1"/>
      <c r="CLS2135" s="1"/>
      <c r="CLT2135" s="1"/>
      <c r="CLU2135" s="1"/>
      <c r="CLV2135" s="1"/>
      <c r="CLW2135" s="1"/>
      <c r="CLX2135" s="1"/>
      <c r="CLY2135" s="1"/>
      <c r="CLZ2135" s="1"/>
      <c r="CMA2135" s="1"/>
      <c r="CMB2135" s="1"/>
      <c r="CMC2135" s="1"/>
      <c r="CMD2135" s="1"/>
      <c r="CME2135" s="1"/>
      <c r="CMF2135" s="1"/>
      <c r="CMG2135" s="1"/>
      <c r="CMH2135" s="1"/>
      <c r="CMI2135" s="1"/>
      <c r="CMJ2135" s="1"/>
      <c r="CMK2135" s="1"/>
      <c r="CML2135" s="1"/>
      <c r="CMM2135" s="1"/>
      <c r="CMN2135" s="1"/>
      <c r="CMO2135" s="1"/>
      <c r="CMP2135" s="1"/>
      <c r="CMQ2135" s="1"/>
      <c r="CMR2135" s="1"/>
      <c r="CMS2135" s="1"/>
      <c r="CMT2135" s="1"/>
      <c r="CMU2135" s="1"/>
      <c r="CMV2135" s="1"/>
      <c r="CMW2135" s="1"/>
      <c r="CMX2135" s="1"/>
      <c r="CMY2135" s="1"/>
      <c r="CMZ2135" s="1"/>
      <c r="CNA2135" s="1"/>
      <c r="CNB2135" s="1"/>
      <c r="CNC2135" s="1"/>
      <c r="CND2135" s="1"/>
      <c r="CNE2135" s="1"/>
      <c r="CNF2135" s="1"/>
      <c r="CNG2135" s="1"/>
      <c r="CNH2135" s="1"/>
      <c r="CNI2135" s="1"/>
      <c r="CNJ2135" s="1"/>
      <c r="CNK2135" s="1"/>
      <c r="CNL2135" s="1"/>
      <c r="CNM2135" s="1"/>
      <c r="CNN2135" s="1"/>
      <c r="CNO2135" s="1"/>
      <c r="CNP2135" s="1"/>
      <c r="CNQ2135" s="1"/>
      <c r="CNR2135" s="1"/>
      <c r="CNS2135" s="1"/>
      <c r="CNT2135" s="1"/>
      <c r="CNU2135" s="1"/>
      <c r="CNV2135" s="1"/>
      <c r="CNW2135" s="1"/>
      <c r="CNX2135" s="1"/>
      <c r="CNY2135" s="1"/>
      <c r="CNZ2135" s="1"/>
      <c r="COA2135" s="1"/>
      <c r="COB2135" s="1"/>
      <c r="COC2135" s="1"/>
      <c r="COD2135" s="1"/>
      <c r="COE2135" s="1"/>
      <c r="COF2135" s="1"/>
      <c r="COG2135" s="1"/>
      <c r="COH2135" s="1"/>
      <c r="COI2135" s="1"/>
      <c r="COJ2135" s="1"/>
      <c r="COK2135" s="1"/>
      <c r="COL2135" s="1"/>
      <c r="COM2135" s="1"/>
      <c r="CON2135" s="1"/>
      <c r="COO2135" s="1"/>
      <c r="COP2135" s="1"/>
      <c r="COQ2135" s="1"/>
      <c r="COR2135" s="1"/>
      <c r="COS2135" s="1"/>
      <c r="COT2135" s="1"/>
      <c r="COU2135" s="1"/>
      <c r="COV2135" s="1"/>
      <c r="COW2135" s="1"/>
      <c r="COX2135" s="1"/>
      <c r="COY2135" s="1"/>
      <c r="COZ2135" s="1"/>
      <c r="CPA2135" s="1"/>
      <c r="CPB2135" s="1"/>
      <c r="CPC2135" s="1"/>
      <c r="CPD2135" s="1"/>
      <c r="CPE2135" s="1"/>
      <c r="CPF2135" s="1"/>
      <c r="CPG2135" s="1"/>
      <c r="CPH2135" s="1"/>
      <c r="CPI2135" s="1"/>
      <c r="CPJ2135" s="1"/>
      <c r="CPK2135" s="1"/>
      <c r="CPL2135" s="1"/>
      <c r="CPM2135" s="1"/>
      <c r="CPN2135" s="1"/>
      <c r="CPO2135" s="1"/>
      <c r="CPP2135" s="1"/>
      <c r="CPQ2135" s="1"/>
      <c r="CPR2135" s="1"/>
      <c r="CPS2135" s="1"/>
      <c r="CPT2135" s="1"/>
      <c r="CPU2135" s="1"/>
      <c r="CPV2135" s="1"/>
      <c r="CPW2135" s="1"/>
      <c r="CPX2135" s="1"/>
      <c r="CPY2135" s="1"/>
      <c r="CPZ2135" s="1"/>
      <c r="CQA2135" s="1"/>
      <c r="CQB2135" s="1"/>
      <c r="CQC2135" s="1"/>
      <c r="CQD2135" s="1"/>
      <c r="CQE2135" s="1"/>
      <c r="CQF2135" s="1"/>
      <c r="CQG2135" s="1"/>
      <c r="CQH2135" s="1"/>
      <c r="CQI2135" s="1"/>
      <c r="CQJ2135" s="1"/>
      <c r="CQK2135" s="1"/>
      <c r="CQL2135" s="1"/>
      <c r="CQM2135" s="1"/>
      <c r="CQN2135" s="1"/>
      <c r="CQO2135" s="1"/>
      <c r="CQP2135" s="1"/>
      <c r="CQQ2135" s="1"/>
      <c r="CQR2135" s="1"/>
      <c r="CQS2135" s="1"/>
      <c r="CQT2135" s="1"/>
      <c r="CQU2135" s="1"/>
      <c r="CQV2135" s="1"/>
      <c r="CQW2135" s="1"/>
      <c r="CQX2135" s="1"/>
      <c r="CQY2135" s="1"/>
      <c r="CQZ2135" s="1"/>
      <c r="CRA2135" s="1"/>
      <c r="CRB2135" s="1"/>
      <c r="CRC2135" s="1"/>
      <c r="CRD2135" s="1"/>
      <c r="CRE2135" s="1"/>
      <c r="CRF2135" s="1"/>
      <c r="CRG2135" s="1"/>
      <c r="CRH2135" s="1"/>
      <c r="CRI2135" s="1"/>
      <c r="CRJ2135" s="1"/>
      <c r="CRK2135" s="1"/>
      <c r="CRL2135" s="1"/>
      <c r="CRM2135" s="1"/>
      <c r="CRN2135" s="1"/>
      <c r="CRO2135" s="1"/>
      <c r="CRP2135" s="1"/>
      <c r="CRQ2135" s="1"/>
      <c r="CRR2135" s="1"/>
      <c r="CRS2135" s="1"/>
      <c r="CRT2135" s="1"/>
      <c r="CRU2135" s="1"/>
      <c r="CRV2135" s="1"/>
      <c r="CRW2135" s="1"/>
      <c r="CRX2135" s="1"/>
      <c r="CRY2135" s="1"/>
      <c r="CRZ2135" s="1"/>
      <c r="CSA2135" s="1"/>
      <c r="CSB2135" s="1"/>
      <c r="CSC2135" s="1"/>
      <c r="CSD2135" s="1"/>
      <c r="CSE2135" s="1"/>
      <c r="CSF2135" s="1"/>
      <c r="CSG2135" s="1"/>
      <c r="CSH2135" s="1"/>
      <c r="CSI2135" s="1"/>
      <c r="CSJ2135" s="1"/>
      <c r="CSK2135" s="1"/>
      <c r="CSL2135" s="1"/>
      <c r="CSM2135" s="1"/>
      <c r="CSN2135" s="1"/>
      <c r="CSO2135" s="1"/>
      <c r="CSP2135" s="1"/>
      <c r="CSQ2135" s="1"/>
      <c r="CSR2135" s="1"/>
      <c r="CSS2135" s="1"/>
      <c r="CST2135" s="1"/>
      <c r="CSU2135" s="1"/>
      <c r="CSV2135" s="1"/>
      <c r="CSW2135" s="1"/>
      <c r="CSX2135" s="1"/>
      <c r="CSY2135" s="1"/>
      <c r="CSZ2135" s="1"/>
      <c r="CTA2135" s="1"/>
      <c r="CTB2135" s="1"/>
      <c r="CTC2135" s="1"/>
      <c r="CTD2135" s="1"/>
      <c r="CTE2135" s="1"/>
      <c r="CTF2135" s="1"/>
      <c r="CTG2135" s="1"/>
      <c r="CTH2135" s="1"/>
      <c r="CTI2135" s="1"/>
      <c r="CTJ2135" s="1"/>
      <c r="CTK2135" s="1"/>
      <c r="CTL2135" s="1"/>
      <c r="CTM2135" s="1"/>
      <c r="CTN2135" s="1"/>
      <c r="CTO2135" s="1"/>
      <c r="CTP2135" s="1"/>
      <c r="CTQ2135" s="1"/>
      <c r="CTR2135" s="1"/>
      <c r="CTS2135" s="1"/>
      <c r="CTT2135" s="1"/>
      <c r="CTU2135" s="1"/>
      <c r="CTV2135" s="1"/>
      <c r="CTW2135" s="1"/>
      <c r="CTX2135" s="1"/>
      <c r="CTY2135" s="1"/>
      <c r="CTZ2135" s="1"/>
      <c r="CUA2135" s="1"/>
      <c r="CUB2135" s="1"/>
      <c r="CUC2135" s="1"/>
      <c r="CUD2135" s="1"/>
      <c r="CUE2135" s="1"/>
      <c r="CUF2135" s="1"/>
      <c r="CUG2135" s="1"/>
      <c r="CUH2135" s="1"/>
      <c r="CUI2135" s="1"/>
      <c r="CUJ2135" s="1"/>
      <c r="CUK2135" s="1"/>
      <c r="CUL2135" s="1"/>
      <c r="CUM2135" s="1"/>
      <c r="CUN2135" s="1"/>
      <c r="CUO2135" s="1"/>
      <c r="CUP2135" s="1"/>
      <c r="CUQ2135" s="1"/>
      <c r="CUR2135" s="1"/>
      <c r="CUS2135" s="1"/>
      <c r="CUT2135" s="1"/>
      <c r="CUU2135" s="1"/>
      <c r="CUV2135" s="1"/>
      <c r="CUW2135" s="1"/>
      <c r="CUX2135" s="1"/>
      <c r="CUY2135" s="1"/>
      <c r="CUZ2135" s="1"/>
      <c r="CVA2135" s="1"/>
      <c r="CVB2135" s="1"/>
      <c r="CVC2135" s="1"/>
      <c r="CVD2135" s="1"/>
      <c r="CVE2135" s="1"/>
      <c r="CVF2135" s="1"/>
      <c r="CVG2135" s="1"/>
      <c r="CVH2135" s="1"/>
      <c r="CVI2135" s="1"/>
      <c r="CVJ2135" s="1"/>
      <c r="CVK2135" s="1"/>
      <c r="CVL2135" s="1"/>
      <c r="CVM2135" s="1"/>
      <c r="CVN2135" s="1"/>
      <c r="CVO2135" s="1"/>
      <c r="CVP2135" s="1"/>
      <c r="CVQ2135" s="1"/>
      <c r="CVR2135" s="1"/>
      <c r="CVS2135" s="1"/>
      <c r="CVT2135" s="1"/>
      <c r="CVU2135" s="1"/>
      <c r="CVV2135" s="1"/>
      <c r="CVW2135" s="1"/>
      <c r="CVX2135" s="1"/>
      <c r="CVY2135" s="1"/>
      <c r="CVZ2135" s="1"/>
      <c r="CWA2135" s="1"/>
      <c r="CWB2135" s="1"/>
      <c r="CWC2135" s="1"/>
      <c r="CWD2135" s="1"/>
      <c r="CWE2135" s="1"/>
      <c r="CWF2135" s="1"/>
      <c r="CWG2135" s="1"/>
      <c r="CWH2135" s="1"/>
      <c r="CWI2135" s="1"/>
      <c r="CWJ2135" s="1"/>
      <c r="CWK2135" s="1"/>
      <c r="CWL2135" s="1"/>
      <c r="CWM2135" s="1"/>
      <c r="CWN2135" s="1"/>
      <c r="CWO2135" s="1"/>
      <c r="CWP2135" s="1"/>
      <c r="CWQ2135" s="1"/>
      <c r="CWR2135" s="1"/>
      <c r="CWS2135" s="1"/>
      <c r="CWT2135" s="1"/>
      <c r="CWU2135" s="1"/>
      <c r="CWV2135" s="1"/>
      <c r="CWW2135" s="1"/>
      <c r="CWX2135" s="1"/>
      <c r="CWY2135" s="1"/>
      <c r="CWZ2135" s="1"/>
      <c r="CXA2135" s="1"/>
      <c r="CXB2135" s="1"/>
      <c r="CXC2135" s="1"/>
      <c r="CXD2135" s="1"/>
      <c r="CXE2135" s="1"/>
      <c r="CXF2135" s="1"/>
      <c r="CXG2135" s="1"/>
      <c r="CXH2135" s="1"/>
      <c r="CXI2135" s="1"/>
      <c r="CXJ2135" s="1"/>
      <c r="CXK2135" s="1"/>
      <c r="CXL2135" s="1"/>
      <c r="CXM2135" s="1"/>
      <c r="CXN2135" s="1"/>
      <c r="CXO2135" s="1"/>
      <c r="CXP2135" s="1"/>
      <c r="CXQ2135" s="1"/>
      <c r="CXR2135" s="1"/>
      <c r="CXS2135" s="1"/>
      <c r="CXT2135" s="1"/>
      <c r="CXU2135" s="1"/>
      <c r="CXV2135" s="1"/>
      <c r="CXW2135" s="1"/>
      <c r="CXX2135" s="1"/>
      <c r="CXY2135" s="1"/>
      <c r="CXZ2135" s="1"/>
      <c r="CYA2135" s="1"/>
      <c r="CYB2135" s="1"/>
      <c r="CYC2135" s="1"/>
      <c r="CYD2135" s="1"/>
      <c r="CYE2135" s="1"/>
      <c r="CYF2135" s="1"/>
      <c r="CYG2135" s="1"/>
      <c r="CYH2135" s="1"/>
      <c r="CYI2135" s="1"/>
      <c r="CYJ2135" s="1"/>
      <c r="CYK2135" s="1"/>
      <c r="CYL2135" s="1"/>
      <c r="CYM2135" s="1"/>
      <c r="CYN2135" s="1"/>
      <c r="CYO2135" s="1"/>
      <c r="CYP2135" s="1"/>
      <c r="CYQ2135" s="1"/>
      <c r="CYR2135" s="1"/>
      <c r="CYS2135" s="1"/>
      <c r="CYT2135" s="1"/>
      <c r="CYU2135" s="1"/>
      <c r="CYV2135" s="1"/>
      <c r="CYW2135" s="1"/>
      <c r="CYX2135" s="1"/>
      <c r="CYY2135" s="1"/>
      <c r="CYZ2135" s="1"/>
      <c r="CZA2135" s="1"/>
      <c r="CZB2135" s="1"/>
      <c r="CZC2135" s="1"/>
      <c r="CZD2135" s="1"/>
      <c r="CZE2135" s="1"/>
      <c r="CZF2135" s="1"/>
      <c r="CZG2135" s="1"/>
      <c r="CZH2135" s="1"/>
      <c r="CZI2135" s="1"/>
      <c r="CZJ2135" s="1"/>
      <c r="CZK2135" s="1"/>
      <c r="CZL2135" s="1"/>
      <c r="CZM2135" s="1"/>
      <c r="CZN2135" s="1"/>
      <c r="CZO2135" s="1"/>
      <c r="CZP2135" s="1"/>
      <c r="CZQ2135" s="1"/>
      <c r="CZR2135" s="1"/>
      <c r="CZS2135" s="1"/>
      <c r="CZT2135" s="1"/>
      <c r="CZU2135" s="1"/>
      <c r="CZV2135" s="1"/>
      <c r="CZW2135" s="1"/>
      <c r="CZX2135" s="1"/>
      <c r="CZY2135" s="1"/>
      <c r="CZZ2135" s="1"/>
      <c r="DAA2135" s="1"/>
      <c r="DAB2135" s="1"/>
      <c r="DAC2135" s="1"/>
      <c r="DAD2135" s="1"/>
      <c r="DAE2135" s="1"/>
      <c r="DAF2135" s="1"/>
      <c r="DAG2135" s="1"/>
      <c r="DAH2135" s="1"/>
      <c r="DAI2135" s="1"/>
      <c r="DAJ2135" s="1"/>
      <c r="DAK2135" s="1"/>
      <c r="DAL2135" s="1"/>
      <c r="DAM2135" s="1"/>
      <c r="DAN2135" s="1"/>
      <c r="DAO2135" s="1"/>
      <c r="DAP2135" s="1"/>
      <c r="DAQ2135" s="1"/>
      <c r="DAR2135" s="1"/>
      <c r="DAS2135" s="1"/>
      <c r="DAT2135" s="1"/>
      <c r="DAU2135" s="1"/>
      <c r="DAV2135" s="1"/>
      <c r="DAW2135" s="1"/>
      <c r="DAX2135" s="1"/>
      <c r="DAY2135" s="1"/>
      <c r="DAZ2135" s="1"/>
      <c r="DBA2135" s="1"/>
      <c r="DBB2135" s="1"/>
      <c r="DBC2135" s="1"/>
      <c r="DBD2135" s="1"/>
      <c r="DBE2135" s="1"/>
      <c r="DBF2135" s="1"/>
      <c r="DBG2135" s="1"/>
      <c r="DBH2135" s="1"/>
      <c r="DBI2135" s="1"/>
      <c r="DBJ2135" s="1"/>
      <c r="DBK2135" s="1"/>
      <c r="DBL2135" s="1"/>
      <c r="DBM2135" s="1"/>
      <c r="DBN2135" s="1"/>
      <c r="DBO2135" s="1"/>
      <c r="DBP2135" s="1"/>
      <c r="DBQ2135" s="1"/>
      <c r="DBR2135" s="1"/>
      <c r="DBS2135" s="1"/>
      <c r="DBT2135" s="1"/>
      <c r="DBU2135" s="1"/>
      <c r="DBV2135" s="1"/>
      <c r="DBW2135" s="1"/>
      <c r="DBX2135" s="1"/>
      <c r="DBY2135" s="1"/>
      <c r="DBZ2135" s="1"/>
      <c r="DCA2135" s="1"/>
      <c r="DCB2135" s="1"/>
      <c r="DCC2135" s="1"/>
      <c r="DCD2135" s="1"/>
      <c r="DCE2135" s="1"/>
      <c r="DCF2135" s="1"/>
      <c r="DCG2135" s="1"/>
      <c r="DCH2135" s="1"/>
      <c r="DCI2135" s="1"/>
      <c r="DCJ2135" s="1"/>
      <c r="DCK2135" s="1"/>
      <c r="DCL2135" s="1"/>
      <c r="DCM2135" s="1"/>
      <c r="DCN2135" s="1"/>
      <c r="DCO2135" s="1"/>
      <c r="DCP2135" s="1"/>
      <c r="DCQ2135" s="1"/>
      <c r="DCR2135" s="1"/>
      <c r="DCS2135" s="1"/>
      <c r="DCT2135" s="1"/>
      <c r="DCU2135" s="1"/>
      <c r="DCV2135" s="1"/>
      <c r="DCW2135" s="1"/>
      <c r="DCX2135" s="1"/>
      <c r="DCY2135" s="1"/>
      <c r="DCZ2135" s="1"/>
      <c r="DDA2135" s="1"/>
      <c r="DDB2135" s="1"/>
      <c r="DDC2135" s="1"/>
      <c r="DDD2135" s="1"/>
      <c r="DDE2135" s="1"/>
      <c r="DDF2135" s="1"/>
      <c r="DDG2135" s="1"/>
      <c r="DDH2135" s="1"/>
      <c r="DDI2135" s="1"/>
      <c r="DDJ2135" s="1"/>
      <c r="DDK2135" s="1"/>
      <c r="DDL2135" s="1"/>
      <c r="DDM2135" s="1"/>
      <c r="DDN2135" s="1"/>
      <c r="DDO2135" s="1"/>
      <c r="DDP2135" s="1"/>
      <c r="DDQ2135" s="1"/>
      <c r="DDR2135" s="1"/>
      <c r="DDS2135" s="1"/>
      <c r="DDT2135" s="1"/>
      <c r="DDU2135" s="1"/>
      <c r="DDV2135" s="1"/>
      <c r="DDW2135" s="1"/>
      <c r="DDX2135" s="1"/>
      <c r="DDY2135" s="1"/>
      <c r="DDZ2135" s="1"/>
      <c r="DEA2135" s="1"/>
      <c r="DEB2135" s="1"/>
      <c r="DEC2135" s="1"/>
      <c r="DED2135" s="1"/>
      <c r="DEE2135" s="1"/>
      <c r="DEF2135" s="1"/>
      <c r="DEG2135" s="1"/>
      <c r="DEH2135" s="1"/>
      <c r="DEI2135" s="1"/>
      <c r="DEJ2135" s="1"/>
      <c r="DEK2135" s="1"/>
      <c r="DEL2135" s="1"/>
      <c r="DEM2135" s="1"/>
      <c r="DEN2135" s="1"/>
      <c r="DEO2135" s="1"/>
      <c r="DEP2135" s="1"/>
      <c r="DEQ2135" s="1"/>
      <c r="DER2135" s="1"/>
      <c r="DES2135" s="1"/>
      <c r="DET2135" s="1"/>
      <c r="DEU2135" s="1"/>
      <c r="DEV2135" s="1"/>
      <c r="DEW2135" s="1"/>
      <c r="DEX2135" s="1"/>
      <c r="DEY2135" s="1"/>
      <c r="DEZ2135" s="1"/>
      <c r="DFA2135" s="1"/>
      <c r="DFB2135" s="1"/>
      <c r="DFC2135" s="1"/>
      <c r="DFD2135" s="1"/>
      <c r="DFE2135" s="1"/>
      <c r="DFF2135" s="1"/>
      <c r="DFG2135" s="1"/>
      <c r="DFH2135" s="1"/>
      <c r="DFI2135" s="1"/>
      <c r="DFJ2135" s="1"/>
      <c r="DFK2135" s="1"/>
      <c r="DFL2135" s="1"/>
      <c r="DFM2135" s="1"/>
      <c r="DFN2135" s="1"/>
      <c r="DFO2135" s="1"/>
      <c r="DFP2135" s="1"/>
      <c r="DFQ2135" s="1"/>
      <c r="DFR2135" s="1"/>
      <c r="DFS2135" s="1"/>
      <c r="DFT2135" s="1"/>
      <c r="DFU2135" s="1"/>
      <c r="DFV2135" s="1"/>
      <c r="DFW2135" s="1"/>
      <c r="DFX2135" s="1"/>
      <c r="DFY2135" s="1"/>
      <c r="DFZ2135" s="1"/>
      <c r="DGA2135" s="1"/>
      <c r="DGB2135" s="1"/>
      <c r="DGC2135" s="1"/>
      <c r="DGD2135" s="1"/>
      <c r="DGE2135" s="1"/>
      <c r="DGF2135" s="1"/>
      <c r="DGG2135" s="1"/>
      <c r="DGH2135" s="1"/>
      <c r="DGI2135" s="1"/>
      <c r="DGJ2135" s="1"/>
      <c r="DGK2135" s="1"/>
      <c r="DGL2135" s="1"/>
      <c r="DGM2135" s="1"/>
      <c r="DGN2135" s="1"/>
      <c r="DGO2135" s="1"/>
      <c r="DGP2135" s="1"/>
      <c r="DGQ2135" s="1"/>
      <c r="DGR2135" s="1"/>
      <c r="DGS2135" s="1"/>
      <c r="DGT2135" s="1"/>
      <c r="DGU2135" s="1"/>
      <c r="DGV2135" s="1"/>
      <c r="DGW2135" s="1"/>
      <c r="DGX2135" s="1"/>
      <c r="DGY2135" s="1"/>
      <c r="DGZ2135" s="1"/>
      <c r="DHA2135" s="1"/>
      <c r="DHB2135" s="1"/>
      <c r="DHC2135" s="1"/>
      <c r="DHD2135" s="1"/>
      <c r="DHE2135" s="1"/>
      <c r="DHF2135" s="1"/>
      <c r="DHG2135" s="1"/>
      <c r="DHH2135" s="1"/>
      <c r="DHI2135" s="1"/>
      <c r="DHJ2135" s="1"/>
      <c r="DHK2135" s="1"/>
      <c r="DHL2135" s="1"/>
      <c r="DHM2135" s="1"/>
      <c r="DHN2135" s="1"/>
      <c r="DHO2135" s="1"/>
      <c r="DHP2135" s="1"/>
      <c r="DHQ2135" s="1"/>
      <c r="DHR2135" s="1"/>
      <c r="DHS2135" s="1"/>
      <c r="DHT2135" s="1"/>
      <c r="DHU2135" s="1"/>
      <c r="DHV2135" s="1"/>
      <c r="DHW2135" s="1"/>
      <c r="DHX2135" s="1"/>
      <c r="DHY2135" s="1"/>
      <c r="DHZ2135" s="1"/>
      <c r="DIA2135" s="1"/>
      <c r="DIB2135" s="1"/>
      <c r="DIC2135" s="1"/>
      <c r="DID2135" s="1"/>
      <c r="DIE2135" s="1"/>
      <c r="DIF2135" s="1"/>
      <c r="DIG2135" s="1"/>
      <c r="DIH2135" s="1"/>
      <c r="DII2135" s="1"/>
      <c r="DIJ2135" s="1"/>
      <c r="DIK2135" s="1"/>
      <c r="DIL2135" s="1"/>
      <c r="DIM2135" s="1"/>
      <c r="DIN2135" s="1"/>
      <c r="DIO2135" s="1"/>
      <c r="DIP2135" s="1"/>
      <c r="DIQ2135" s="1"/>
      <c r="DIR2135" s="1"/>
      <c r="DIS2135" s="1"/>
      <c r="DIT2135" s="1"/>
      <c r="DIU2135" s="1"/>
      <c r="DIV2135" s="1"/>
      <c r="DIW2135" s="1"/>
      <c r="DIX2135" s="1"/>
      <c r="DIY2135" s="1"/>
      <c r="DIZ2135" s="1"/>
      <c r="DJA2135" s="1"/>
      <c r="DJB2135" s="1"/>
      <c r="DJC2135" s="1"/>
      <c r="DJD2135" s="1"/>
      <c r="DJE2135" s="1"/>
      <c r="DJF2135" s="1"/>
      <c r="DJG2135" s="1"/>
      <c r="DJH2135" s="1"/>
      <c r="DJI2135" s="1"/>
      <c r="DJJ2135" s="1"/>
      <c r="DJK2135" s="1"/>
      <c r="DJL2135" s="1"/>
      <c r="DJM2135" s="1"/>
      <c r="DJN2135" s="1"/>
      <c r="DJO2135" s="1"/>
      <c r="DJP2135" s="1"/>
      <c r="DJQ2135" s="1"/>
      <c r="DJR2135" s="1"/>
      <c r="DJS2135" s="1"/>
      <c r="DJT2135" s="1"/>
      <c r="DJU2135" s="1"/>
      <c r="DJV2135" s="1"/>
      <c r="DJW2135" s="1"/>
      <c r="DJX2135" s="1"/>
      <c r="DJY2135" s="1"/>
      <c r="DJZ2135" s="1"/>
      <c r="DKA2135" s="1"/>
      <c r="DKB2135" s="1"/>
      <c r="DKC2135" s="1"/>
      <c r="DKD2135" s="1"/>
      <c r="DKE2135" s="1"/>
      <c r="DKF2135" s="1"/>
      <c r="DKG2135" s="1"/>
      <c r="DKH2135" s="1"/>
      <c r="DKI2135" s="1"/>
      <c r="DKJ2135" s="1"/>
      <c r="DKK2135" s="1"/>
      <c r="DKL2135" s="1"/>
      <c r="DKM2135" s="1"/>
      <c r="DKN2135" s="1"/>
      <c r="DKO2135" s="1"/>
      <c r="DKP2135" s="1"/>
      <c r="DKQ2135" s="1"/>
      <c r="DKR2135" s="1"/>
      <c r="DKS2135" s="1"/>
      <c r="DKT2135" s="1"/>
      <c r="DKU2135" s="1"/>
      <c r="DKV2135" s="1"/>
      <c r="DKW2135" s="1"/>
      <c r="DKX2135" s="1"/>
      <c r="DKY2135" s="1"/>
      <c r="DKZ2135" s="1"/>
      <c r="DLA2135" s="1"/>
      <c r="DLB2135" s="1"/>
      <c r="DLC2135" s="1"/>
      <c r="DLD2135" s="1"/>
      <c r="DLE2135" s="1"/>
      <c r="DLF2135" s="1"/>
      <c r="DLG2135" s="1"/>
      <c r="DLH2135" s="1"/>
      <c r="DLI2135" s="1"/>
      <c r="DLJ2135" s="1"/>
      <c r="DLK2135" s="1"/>
      <c r="DLL2135" s="1"/>
      <c r="DLM2135" s="1"/>
      <c r="DLN2135" s="1"/>
      <c r="DLO2135" s="1"/>
      <c r="DLP2135" s="1"/>
      <c r="DLQ2135" s="1"/>
      <c r="DLR2135" s="1"/>
      <c r="DLS2135" s="1"/>
      <c r="DLT2135" s="1"/>
      <c r="DLU2135" s="1"/>
      <c r="DLV2135" s="1"/>
      <c r="DLW2135" s="1"/>
      <c r="DLX2135" s="1"/>
      <c r="DLY2135" s="1"/>
      <c r="DLZ2135" s="1"/>
      <c r="DMA2135" s="1"/>
      <c r="DMB2135" s="1"/>
      <c r="DMC2135" s="1"/>
      <c r="DMD2135" s="1"/>
      <c r="DME2135" s="1"/>
      <c r="DMF2135" s="1"/>
      <c r="DMG2135" s="1"/>
      <c r="DMH2135" s="1"/>
      <c r="DMI2135" s="1"/>
      <c r="DMJ2135" s="1"/>
      <c r="DMK2135" s="1"/>
      <c r="DML2135" s="1"/>
      <c r="DMM2135" s="1"/>
      <c r="DMN2135" s="1"/>
      <c r="DMO2135" s="1"/>
      <c r="DMP2135" s="1"/>
      <c r="DMQ2135" s="1"/>
      <c r="DMR2135" s="1"/>
      <c r="DMS2135" s="1"/>
      <c r="DMT2135" s="1"/>
      <c r="DMU2135" s="1"/>
      <c r="DMV2135" s="1"/>
      <c r="DMW2135" s="1"/>
      <c r="DMX2135" s="1"/>
      <c r="DMY2135" s="1"/>
      <c r="DMZ2135" s="1"/>
      <c r="DNA2135" s="1"/>
      <c r="DNB2135" s="1"/>
      <c r="DNC2135" s="1"/>
      <c r="DND2135" s="1"/>
      <c r="DNE2135" s="1"/>
      <c r="DNF2135" s="1"/>
      <c r="DNG2135" s="1"/>
      <c r="DNH2135" s="1"/>
      <c r="DNI2135" s="1"/>
      <c r="DNJ2135" s="1"/>
      <c r="DNK2135" s="1"/>
      <c r="DNL2135" s="1"/>
      <c r="DNM2135" s="1"/>
      <c r="DNN2135" s="1"/>
      <c r="DNO2135" s="1"/>
      <c r="DNP2135" s="1"/>
      <c r="DNQ2135" s="1"/>
      <c r="DNR2135" s="1"/>
      <c r="DNS2135" s="1"/>
      <c r="DNT2135" s="1"/>
      <c r="DNU2135" s="1"/>
      <c r="DNV2135" s="1"/>
      <c r="DNW2135" s="1"/>
      <c r="DNX2135" s="1"/>
      <c r="DNY2135" s="1"/>
      <c r="DNZ2135" s="1"/>
      <c r="DOA2135" s="1"/>
      <c r="DOB2135" s="1"/>
      <c r="DOC2135" s="1"/>
      <c r="DOD2135" s="1"/>
      <c r="DOE2135" s="1"/>
      <c r="DOF2135" s="1"/>
      <c r="DOG2135" s="1"/>
      <c r="DOH2135" s="1"/>
      <c r="DOI2135" s="1"/>
      <c r="DOJ2135" s="1"/>
      <c r="DOK2135" s="1"/>
      <c r="DOL2135" s="1"/>
      <c r="DOM2135" s="1"/>
      <c r="DON2135" s="1"/>
      <c r="DOO2135" s="1"/>
      <c r="DOP2135" s="1"/>
      <c r="DOQ2135" s="1"/>
      <c r="DOR2135" s="1"/>
      <c r="DOS2135" s="1"/>
      <c r="DOT2135" s="1"/>
      <c r="DOU2135" s="1"/>
      <c r="DOV2135" s="1"/>
      <c r="DOW2135" s="1"/>
      <c r="DOX2135" s="1"/>
      <c r="DOY2135" s="1"/>
      <c r="DOZ2135" s="1"/>
      <c r="DPA2135" s="1"/>
      <c r="DPB2135" s="1"/>
      <c r="DPC2135" s="1"/>
      <c r="DPD2135" s="1"/>
      <c r="DPE2135" s="1"/>
      <c r="DPF2135" s="1"/>
      <c r="DPG2135" s="1"/>
      <c r="DPH2135" s="1"/>
      <c r="DPI2135" s="1"/>
      <c r="DPJ2135" s="1"/>
      <c r="DPK2135" s="1"/>
      <c r="DPL2135" s="1"/>
      <c r="DPM2135" s="1"/>
      <c r="DPN2135" s="1"/>
      <c r="DPO2135" s="1"/>
      <c r="DPP2135" s="1"/>
      <c r="DPQ2135" s="1"/>
      <c r="DPR2135" s="1"/>
      <c r="DPS2135" s="1"/>
      <c r="DPT2135" s="1"/>
      <c r="DPU2135" s="1"/>
      <c r="DPV2135" s="1"/>
      <c r="DPW2135" s="1"/>
      <c r="DPX2135" s="1"/>
      <c r="DPY2135" s="1"/>
      <c r="DPZ2135" s="1"/>
      <c r="DQA2135" s="1"/>
      <c r="DQB2135" s="1"/>
      <c r="DQC2135" s="1"/>
      <c r="DQD2135" s="1"/>
      <c r="DQE2135" s="1"/>
      <c r="DQF2135" s="1"/>
      <c r="DQG2135" s="1"/>
      <c r="DQH2135" s="1"/>
      <c r="DQI2135" s="1"/>
      <c r="DQJ2135" s="1"/>
      <c r="DQK2135" s="1"/>
      <c r="DQL2135" s="1"/>
      <c r="DQM2135" s="1"/>
      <c r="DQN2135" s="1"/>
      <c r="DQO2135" s="1"/>
      <c r="DQP2135" s="1"/>
      <c r="DQQ2135" s="1"/>
      <c r="DQR2135" s="1"/>
      <c r="DQS2135" s="1"/>
      <c r="DQT2135" s="1"/>
      <c r="DQU2135" s="1"/>
      <c r="DQV2135" s="1"/>
      <c r="DQW2135" s="1"/>
      <c r="DQX2135" s="1"/>
      <c r="DQY2135" s="1"/>
      <c r="DQZ2135" s="1"/>
      <c r="DRA2135" s="1"/>
      <c r="DRB2135" s="1"/>
      <c r="DRC2135" s="1"/>
      <c r="DRD2135" s="1"/>
      <c r="DRE2135" s="1"/>
      <c r="DRF2135" s="1"/>
      <c r="DRG2135" s="1"/>
      <c r="DRH2135" s="1"/>
      <c r="DRI2135" s="1"/>
      <c r="DRJ2135" s="1"/>
      <c r="DRK2135" s="1"/>
      <c r="DRL2135" s="1"/>
      <c r="DRM2135" s="1"/>
      <c r="DRN2135" s="1"/>
      <c r="DRO2135" s="1"/>
      <c r="DRP2135" s="1"/>
      <c r="DRQ2135" s="1"/>
      <c r="DRR2135" s="1"/>
      <c r="DRS2135" s="1"/>
      <c r="DRT2135" s="1"/>
      <c r="DRU2135" s="1"/>
      <c r="DRV2135" s="1"/>
      <c r="DRW2135" s="1"/>
      <c r="DRX2135" s="1"/>
      <c r="DRY2135" s="1"/>
      <c r="DRZ2135" s="1"/>
      <c r="DSA2135" s="1"/>
      <c r="DSB2135" s="1"/>
      <c r="DSC2135" s="1"/>
      <c r="DSD2135" s="1"/>
      <c r="DSE2135" s="1"/>
      <c r="DSF2135" s="1"/>
      <c r="DSG2135" s="1"/>
      <c r="DSH2135" s="1"/>
      <c r="DSI2135" s="1"/>
      <c r="DSJ2135" s="1"/>
      <c r="DSK2135" s="1"/>
      <c r="DSL2135" s="1"/>
      <c r="DSM2135" s="1"/>
      <c r="DSN2135" s="1"/>
      <c r="DSO2135" s="1"/>
      <c r="DSP2135" s="1"/>
      <c r="DSQ2135" s="1"/>
      <c r="DSR2135" s="1"/>
      <c r="DSS2135" s="1"/>
      <c r="DST2135" s="1"/>
      <c r="DSU2135" s="1"/>
      <c r="DSV2135" s="1"/>
      <c r="DSW2135" s="1"/>
      <c r="DSX2135" s="1"/>
      <c r="DSY2135" s="1"/>
      <c r="DSZ2135" s="1"/>
      <c r="DTA2135" s="1"/>
      <c r="DTB2135" s="1"/>
      <c r="DTC2135" s="1"/>
      <c r="DTD2135" s="1"/>
      <c r="DTE2135" s="1"/>
      <c r="DTF2135" s="1"/>
      <c r="DTG2135" s="1"/>
      <c r="DTH2135" s="1"/>
      <c r="DTI2135" s="1"/>
      <c r="DTJ2135" s="1"/>
      <c r="DTK2135" s="1"/>
      <c r="DTL2135" s="1"/>
      <c r="DTM2135" s="1"/>
      <c r="DTN2135" s="1"/>
      <c r="DTO2135" s="1"/>
      <c r="DTP2135" s="1"/>
      <c r="DTQ2135" s="1"/>
      <c r="DTR2135" s="1"/>
      <c r="DTS2135" s="1"/>
      <c r="DTT2135" s="1"/>
      <c r="DTU2135" s="1"/>
      <c r="DTV2135" s="1"/>
      <c r="DTW2135" s="1"/>
      <c r="DTX2135" s="1"/>
      <c r="DTY2135" s="1"/>
      <c r="DTZ2135" s="1"/>
      <c r="DUA2135" s="1"/>
      <c r="DUB2135" s="1"/>
      <c r="DUC2135" s="1"/>
      <c r="DUD2135" s="1"/>
      <c r="DUE2135" s="1"/>
      <c r="DUF2135" s="1"/>
      <c r="DUG2135" s="1"/>
      <c r="DUH2135" s="1"/>
      <c r="DUI2135" s="1"/>
      <c r="DUJ2135" s="1"/>
      <c r="DUK2135" s="1"/>
      <c r="DUL2135" s="1"/>
      <c r="DUM2135" s="1"/>
      <c r="DUN2135" s="1"/>
      <c r="DUO2135" s="1"/>
      <c r="DUP2135" s="1"/>
      <c r="DUQ2135" s="1"/>
      <c r="DUR2135" s="1"/>
      <c r="DUS2135" s="1"/>
      <c r="DUT2135" s="1"/>
      <c r="DUU2135" s="1"/>
      <c r="DUV2135" s="1"/>
      <c r="DUW2135" s="1"/>
      <c r="DUX2135" s="1"/>
      <c r="DUY2135" s="1"/>
      <c r="DUZ2135" s="1"/>
      <c r="DVA2135" s="1"/>
      <c r="DVB2135" s="1"/>
      <c r="DVC2135" s="1"/>
      <c r="DVD2135" s="1"/>
      <c r="DVE2135" s="1"/>
      <c r="DVF2135" s="1"/>
      <c r="DVG2135" s="1"/>
      <c r="DVH2135" s="1"/>
      <c r="DVI2135" s="1"/>
      <c r="DVJ2135" s="1"/>
      <c r="DVK2135" s="1"/>
      <c r="DVL2135" s="1"/>
      <c r="DVM2135" s="1"/>
      <c r="DVN2135" s="1"/>
      <c r="DVO2135" s="1"/>
      <c r="DVP2135" s="1"/>
      <c r="DVQ2135" s="1"/>
      <c r="DVR2135" s="1"/>
      <c r="DVS2135" s="1"/>
      <c r="DVT2135" s="1"/>
      <c r="DVU2135" s="1"/>
      <c r="DVV2135" s="1"/>
      <c r="DVW2135" s="1"/>
      <c r="DVX2135" s="1"/>
      <c r="DVY2135" s="1"/>
      <c r="DVZ2135" s="1"/>
      <c r="DWA2135" s="1"/>
      <c r="DWB2135" s="1"/>
      <c r="DWC2135" s="1"/>
      <c r="DWD2135" s="1"/>
      <c r="DWE2135" s="1"/>
      <c r="DWF2135" s="1"/>
      <c r="DWG2135" s="1"/>
      <c r="DWH2135" s="1"/>
      <c r="DWI2135" s="1"/>
      <c r="DWJ2135" s="1"/>
      <c r="DWK2135" s="1"/>
      <c r="DWL2135" s="1"/>
      <c r="DWM2135" s="1"/>
      <c r="DWN2135" s="1"/>
      <c r="DWO2135" s="1"/>
      <c r="DWP2135" s="1"/>
      <c r="DWQ2135" s="1"/>
      <c r="DWR2135" s="1"/>
      <c r="DWS2135" s="1"/>
      <c r="DWT2135" s="1"/>
      <c r="DWU2135" s="1"/>
      <c r="DWV2135" s="1"/>
      <c r="DWW2135" s="1"/>
      <c r="DWX2135" s="1"/>
      <c r="DWY2135" s="1"/>
      <c r="DWZ2135" s="1"/>
      <c r="DXA2135" s="1"/>
      <c r="DXB2135" s="1"/>
      <c r="DXC2135" s="1"/>
      <c r="DXD2135" s="1"/>
      <c r="DXE2135" s="1"/>
      <c r="DXF2135" s="1"/>
      <c r="DXG2135" s="1"/>
      <c r="DXH2135" s="1"/>
      <c r="DXI2135" s="1"/>
      <c r="DXJ2135" s="1"/>
      <c r="DXK2135" s="1"/>
      <c r="DXL2135" s="1"/>
      <c r="DXM2135" s="1"/>
      <c r="DXN2135" s="1"/>
      <c r="DXO2135" s="1"/>
      <c r="DXP2135" s="1"/>
      <c r="DXQ2135" s="1"/>
      <c r="DXR2135" s="1"/>
      <c r="DXS2135" s="1"/>
      <c r="DXT2135" s="1"/>
      <c r="DXU2135" s="1"/>
      <c r="DXV2135" s="1"/>
      <c r="DXW2135" s="1"/>
      <c r="DXX2135" s="1"/>
      <c r="DXY2135" s="1"/>
      <c r="DXZ2135" s="1"/>
      <c r="DYA2135" s="1"/>
      <c r="DYB2135" s="1"/>
      <c r="DYC2135" s="1"/>
      <c r="DYD2135" s="1"/>
      <c r="DYE2135" s="1"/>
      <c r="DYF2135" s="1"/>
      <c r="DYG2135" s="1"/>
      <c r="DYH2135" s="1"/>
      <c r="DYI2135" s="1"/>
      <c r="DYJ2135" s="1"/>
      <c r="DYK2135" s="1"/>
      <c r="DYL2135" s="1"/>
      <c r="DYM2135" s="1"/>
      <c r="DYN2135" s="1"/>
      <c r="DYO2135" s="1"/>
      <c r="DYP2135" s="1"/>
      <c r="DYQ2135" s="1"/>
      <c r="DYR2135" s="1"/>
      <c r="DYS2135" s="1"/>
      <c r="DYT2135" s="1"/>
      <c r="DYU2135" s="1"/>
      <c r="DYV2135" s="1"/>
      <c r="DYW2135" s="1"/>
      <c r="DYX2135" s="1"/>
      <c r="DYY2135" s="1"/>
      <c r="DYZ2135" s="1"/>
      <c r="DZA2135" s="1"/>
      <c r="DZB2135" s="1"/>
      <c r="DZC2135" s="1"/>
      <c r="DZD2135" s="1"/>
      <c r="DZE2135" s="1"/>
      <c r="DZF2135" s="1"/>
      <c r="DZG2135" s="1"/>
      <c r="DZH2135" s="1"/>
      <c r="DZI2135" s="1"/>
      <c r="DZJ2135" s="1"/>
      <c r="DZK2135" s="1"/>
      <c r="DZL2135" s="1"/>
      <c r="DZM2135" s="1"/>
      <c r="DZN2135" s="1"/>
      <c r="DZO2135" s="1"/>
      <c r="DZP2135" s="1"/>
      <c r="DZQ2135" s="1"/>
      <c r="DZR2135" s="1"/>
      <c r="DZS2135" s="1"/>
      <c r="DZT2135" s="1"/>
      <c r="DZU2135" s="1"/>
      <c r="DZV2135" s="1"/>
      <c r="DZW2135" s="1"/>
      <c r="DZX2135" s="1"/>
      <c r="DZY2135" s="1"/>
      <c r="DZZ2135" s="1"/>
      <c r="EAA2135" s="1"/>
      <c r="EAB2135" s="1"/>
      <c r="EAC2135" s="1"/>
      <c r="EAD2135" s="1"/>
      <c r="EAE2135" s="1"/>
      <c r="EAF2135" s="1"/>
      <c r="EAG2135" s="1"/>
      <c r="EAH2135" s="1"/>
      <c r="EAI2135" s="1"/>
      <c r="EAJ2135" s="1"/>
      <c r="EAK2135" s="1"/>
      <c r="EAL2135" s="1"/>
      <c r="EAM2135" s="1"/>
      <c r="EAN2135" s="1"/>
      <c r="EAO2135" s="1"/>
      <c r="EAP2135" s="1"/>
      <c r="EAQ2135" s="1"/>
      <c r="EAR2135" s="1"/>
      <c r="EAS2135" s="1"/>
      <c r="EAT2135" s="1"/>
      <c r="EAU2135" s="1"/>
      <c r="EAV2135" s="1"/>
      <c r="EAW2135" s="1"/>
      <c r="EAX2135" s="1"/>
      <c r="EAY2135" s="1"/>
      <c r="EAZ2135" s="1"/>
      <c r="EBA2135" s="1"/>
      <c r="EBB2135" s="1"/>
      <c r="EBC2135" s="1"/>
      <c r="EBD2135" s="1"/>
      <c r="EBE2135" s="1"/>
      <c r="EBF2135" s="1"/>
      <c r="EBG2135" s="1"/>
      <c r="EBH2135" s="1"/>
      <c r="EBI2135" s="1"/>
      <c r="EBJ2135" s="1"/>
      <c r="EBK2135" s="1"/>
      <c r="EBL2135" s="1"/>
      <c r="EBM2135" s="1"/>
      <c r="EBN2135" s="1"/>
      <c r="EBO2135" s="1"/>
      <c r="EBP2135" s="1"/>
      <c r="EBQ2135" s="1"/>
      <c r="EBR2135" s="1"/>
      <c r="EBS2135" s="1"/>
      <c r="EBT2135" s="1"/>
      <c r="EBU2135" s="1"/>
      <c r="EBV2135" s="1"/>
      <c r="EBW2135" s="1"/>
      <c r="EBX2135" s="1"/>
      <c r="EBY2135" s="1"/>
      <c r="EBZ2135" s="1"/>
      <c r="ECA2135" s="1"/>
      <c r="ECB2135" s="1"/>
      <c r="ECC2135" s="1"/>
      <c r="ECD2135" s="1"/>
      <c r="ECE2135" s="1"/>
      <c r="ECF2135" s="1"/>
      <c r="ECG2135" s="1"/>
      <c r="ECH2135" s="1"/>
      <c r="ECI2135" s="1"/>
      <c r="ECJ2135" s="1"/>
      <c r="ECK2135" s="1"/>
      <c r="ECL2135" s="1"/>
      <c r="ECM2135" s="1"/>
      <c r="ECN2135" s="1"/>
      <c r="ECO2135" s="1"/>
      <c r="ECP2135" s="1"/>
      <c r="ECQ2135" s="1"/>
      <c r="ECR2135" s="1"/>
      <c r="ECS2135" s="1"/>
      <c r="ECT2135" s="1"/>
      <c r="ECU2135" s="1"/>
      <c r="ECV2135" s="1"/>
      <c r="ECW2135" s="1"/>
      <c r="ECX2135" s="1"/>
      <c r="ECY2135" s="1"/>
      <c r="ECZ2135" s="1"/>
      <c r="EDA2135" s="1"/>
      <c r="EDB2135" s="1"/>
      <c r="EDC2135" s="1"/>
      <c r="EDD2135" s="1"/>
      <c r="EDE2135" s="1"/>
      <c r="EDF2135" s="1"/>
      <c r="EDG2135" s="1"/>
      <c r="EDH2135" s="1"/>
      <c r="EDI2135" s="1"/>
      <c r="EDJ2135" s="1"/>
      <c r="EDK2135" s="1"/>
      <c r="EDL2135" s="1"/>
      <c r="EDM2135" s="1"/>
      <c r="EDN2135" s="1"/>
      <c r="EDO2135" s="1"/>
      <c r="EDP2135" s="1"/>
      <c r="EDQ2135" s="1"/>
      <c r="EDR2135" s="1"/>
      <c r="EDS2135" s="1"/>
      <c r="EDT2135" s="1"/>
      <c r="EDU2135" s="1"/>
      <c r="EDV2135" s="1"/>
      <c r="EDW2135" s="1"/>
      <c r="EDX2135" s="1"/>
      <c r="EDY2135" s="1"/>
      <c r="EDZ2135" s="1"/>
      <c r="EEA2135" s="1"/>
      <c r="EEB2135" s="1"/>
      <c r="EEC2135" s="1"/>
      <c r="EED2135" s="1"/>
      <c r="EEE2135" s="1"/>
      <c r="EEF2135" s="1"/>
      <c r="EEG2135" s="1"/>
      <c r="EEH2135" s="1"/>
      <c r="EEI2135" s="1"/>
      <c r="EEJ2135" s="1"/>
      <c r="EEK2135" s="1"/>
      <c r="EEL2135" s="1"/>
      <c r="EEM2135" s="1"/>
      <c r="EEN2135" s="1"/>
      <c r="EEO2135" s="1"/>
      <c r="EEP2135" s="1"/>
      <c r="EEQ2135" s="1"/>
      <c r="EER2135" s="1"/>
      <c r="EES2135" s="1"/>
      <c r="EET2135" s="1"/>
      <c r="EEU2135" s="1"/>
      <c r="EEV2135" s="1"/>
      <c r="EEW2135" s="1"/>
      <c r="EEX2135" s="1"/>
      <c r="EEY2135" s="1"/>
      <c r="EEZ2135" s="1"/>
      <c r="EFA2135" s="1"/>
      <c r="EFB2135" s="1"/>
      <c r="EFC2135" s="1"/>
      <c r="EFD2135" s="1"/>
      <c r="EFE2135" s="1"/>
      <c r="EFF2135" s="1"/>
      <c r="EFG2135" s="1"/>
      <c r="EFH2135" s="1"/>
      <c r="EFI2135" s="1"/>
      <c r="EFJ2135" s="1"/>
      <c r="EFK2135" s="1"/>
      <c r="EFL2135" s="1"/>
      <c r="EFM2135" s="1"/>
      <c r="EFN2135" s="1"/>
      <c r="EFO2135" s="1"/>
      <c r="EFP2135" s="1"/>
      <c r="EFQ2135" s="1"/>
      <c r="EFR2135" s="1"/>
      <c r="EFS2135" s="1"/>
      <c r="EFT2135" s="1"/>
      <c r="EFU2135" s="1"/>
      <c r="EFV2135" s="1"/>
      <c r="EFW2135" s="1"/>
      <c r="EFX2135" s="1"/>
      <c r="EFY2135" s="1"/>
      <c r="EFZ2135" s="1"/>
      <c r="EGA2135" s="1"/>
      <c r="EGB2135" s="1"/>
      <c r="EGC2135" s="1"/>
      <c r="EGD2135" s="1"/>
      <c r="EGE2135" s="1"/>
      <c r="EGF2135" s="1"/>
      <c r="EGG2135" s="1"/>
      <c r="EGH2135" s="1"/>
      <c r="EGI2135" s="1"/>
      <c r="EGJ2135" s="1"/>
      <c r="EGK2135" s="1"/>
      <c r="EGL2135" s="1"/>
      <c r="EGM2135" s="1"/>
      <c r="EGN2135" s="1"/>
      <c r="EGO2135" s="1"/>
      <c r="EGP2135" s="1"/>
      <c r="EGQ2135" s="1"/>
      <c r="EGR2135" s="1"/>
      <c r="EGS2135" s="1"/>
      <c r="EGT2135" s="1"/>
      <c r="EGU2135" s="1"/>
      <c r="EGV2135" s="1"/>
      <c r="EGW2135" s="1"/>
      <c r="EGX2135" s="1"/>
      <c r="EGY2135" s="1"/>
      <c r="EGZ2135" s="1"/>
      <c r="EHA2135" s="1"/>
      <c r="EHB2135" s="1"/>
      <c r="EHC2135" s="1"/>
      <c r="EHD2135" s="1"/>
      <c r="EHE2135" s="1"/>
      <c r="EHF2135" s="1"/>
      <c r="EHG2135" s="1"/>
      <c r="EHH2135" s="1"/>
      <c r="EHI2135" s="1"/>
      <c r="EHJ2135" s="1"/>
      <c r="EHK2135" s="1"/>
      <c r="EHL2135" s="1"/>
      <c r="EHM2135" s="1"/>
      <c r="EHN2135" s="1"/>
      <c r="EHO2135" s="1"/>
      <c r="EHP2135" s="1"/>
      <c r="EHQ2135" s="1"/>
      <c r="EHR2135" s="1"/>
      <c r="EHS2135" s="1"/>
      <c r="EHT2135" s="1"/>
      <c r="EHU2135" s="1"/>
      <c r="EHV2135" s="1"/>
      <c r="EHW2135" s="1"/>
      <c r="EHX2135" s="1"/>
      <c r="EHY2135" s="1"/>
      <c r="EHZ2135" s="1"/>
      <c r="EIA2135" s="1"/>
      <c r="EIB2135" s="1"/>
      <c r="EIC2135" s="1"/>
      <c r="EID2135" s="1"/>
      <c r="EIE2135" s="1"/>
      <c r="EIF2135" s="1"/>
      <c r="EIG2135" s="1"/>
      <c r="EIH2135" s="1"/>
      <c r="EII2135" s="1"/>
      <c r="EIJ2135" s="1"/>
      <c r="EIK2135" s="1"/>
      <c r="EIL2135" s="1"/>
      <c r="EIM2135" s="1"/>
      <c r="EIN2135" s="1"/>
      <c r="EIO2135" s="1"/>
      <c r="EIP2135" s="1"/>
      <c r="EIQ2135" s="1"/>
      <c r="EIR2135" s="1"/>
      <c r="EIS2135" s="1"/>
      <c r="EIT2135" s="1"/>
      <c r="EIU2135" s="1"/>
      <c r="EIV2135" s="1"/>
      <c r="EIW2135" s="1"/>
      <c r="EIX2135" s="1"/>
      <c r="EIY2135" s="1"/>
      <c r="EIZ2135" s="1"/>
      <c r="EJA2135" s="1"/>
      <c r="EJB2135" s="1"/>
      <c r="EJC2135" s="1"/>
      <c r="EJD2135" s="1"/>
      <c r="EJE2135" s="1"/>
      <c r="EJF2135" s="1"/>
      <c r="EJG2135" s="1"/>
      <c r="EJH2135" s="1"/>
      <c r="EJI2135" s="1"/>
      <c r="EJJ2135" s="1"/>
      <c r="EJK2135" s="1"/>
      <c r="EJL2135" s="1"/>
      <c r="EJM2135" s="1"/>
      <c r="EJN2135" s="1"/>
      <c r="EJO2135" s="1"/>
      <c r="EJP2135" s="1"/>
      <c r="EJQ2135" s="1"/>
      <c r="EJR2135" s="1"/>
      <c r="EJS2135" s="1"/>
      <c r="EJT2135" s="1"/>
      <c r="EJU2135" s="1"/>
      <c r="EJV2135" s="1"/>
      <c r="EJW2135" s="1"/>
      <c r="EJX2135" s="1"/>
      <c r="EJY2135" s="1"/>
      <c r="EJZ2135" s="1"/>
      <c r="EKA2135" s="1"/>
      <c r="EKB2135" s="1"/>
      <c r="EKC2135" s="1"/>
      <c r="EKD2135" s="1"/>
      <c r="EKE2135" s="1"/>
      <c r="EKF2135" s="1"/>
      <c r="EKG2135" s="1"/>
      <c r="EKH2135" s="1"/>
      <c r="EKI2135" s="1"/>
      <c r="EKJ2135" s="1"/>
      <c r="EKK2135" s="1"/>
      <c r="EKL2135" s="1"/>
      <c r="EKM2135" s="1"/>
      <c r="EKN2135" s="1"/>
      <c r="EKO2135" s="1"/>
      <c r="EKP2135" s="1"/>
      <c r="EKQ2135" s="1"/>
      <c r="EKR2135" s="1"/>
      <c r="EKS2135" s="1"/>
      <c r="EKT2135" s="1"/>
      <c r="EKU2135" s="1"/>
      <c r="EKV2135" s="1"/>
      <c r="EKW2135" s="1"/>
      <c r="EKX2135" s="1"/>
      <c r="EKY2135" s="1"/>
      <c r="EKZ2135" s="1"/>
      <c r="ELA2135" s="1"/>
      <c r="ELB2135" s="1"/>
      <c r="ELC2135" s="1"/>
      <c r="ELD2135" s="1"/>
      <c r="ELE2135" s="1"/>
      <c r="ELF2135" s="1"/>
      <c r="ELG2135" s="1"/>
      <c r="ELH2135" s="1"/>
      <c r="ELI2135" s="1"/>
      <c r="ELJ2135" s="1"/>
      <c r="ELK2135" s="1"/>
      <c r="ELL2135" s="1"/>
      <c r="ELM2135" s="1"/>
      <c r="ELN2135" s="1"/>
      <c r="ELO2135" s="1"/>
      <c r="ELP2135" s="1"/>
      <c r="ELQ2135" s="1"/>
      <c r="ELR2135" s="1"/>
      <c r="ELS2135" s="1"/>
      <c r="ELT2135" s="1"/>
      <c r="ELU2135" s="1"/>
      <c r="ELV2135" s="1"/>
      <c r="ELW2135" s="1"/>
      <c r="ELX2135" s="1"/>
      <c r="ELY2135" s="1"/>
      <c r="ELZ2135" s="1"/>
      <c r="EMA2135" s="1"/>
      <c r="EMB2135" s="1"/>
      <c r="EMC2135" s="1"/>
      <c r="EMD2135" s="1"/>
      <c r="EME2135" s="1"/>
      <c r="EMF2135" s="1"/>
      <c r="EMG2135" s="1"/>
      <c r="EMH2135" s="1"/>
      <c r="EMI2135" s="1"/>
      <c r="EMJ2135" s="1"/>
      <c r="EMK2135" s="1"/>
      <c r="EML2135" s="1"/>
      <c r="EMM2135" s="1"/>
      <c r="EMN2135" s="1"/>
      <c r="EMO2135" s="1"/>
      <c r="EMP2135" s="1"/>
      <c r="EMQ2135" s="1"/>
      <c r="EMR2135" s="1"/>
      <c r="EMS2135" s="1"/>
      <c r="EMT2135" s="1"/>
      <c r="EMU2135" s="1"/>
      <c r="EMV2135" s="1"/>
      <c r="EMW2135" s="1"/>
      <c r="EMX2135" s="1"/>
      <c r="EMY2135" s="1"/>
      <c r="EMZ2135" s="1"/>
      <c r="ENA2135" s="1"/>
      <c r="ENB2135" s="1"/>
      <c r="ENC2135" s="1"/>
      <c r="END2135" s="1"/>
      <c r="ENE2135" s="1"/>
      <c r="ENF2135" s="1"/>
      <c r="ENG2135" s="1"/>
      <c r="ENH2135" s="1"/>
      <c r="ENI2135" s="1"/>
      <c r="ENJ2135" s="1"/>
      <c r="ENK2135" s="1"/>
      <c r="ENL2135" s="1"/>
      <c r="ENM2135" s="1"/>
      <c r="ENN2135" s="1"/>
      <c r="ENO2135" s="1"/>
      <c r="ENP2135" s="1"/>
      <c r="ENQ2135" s="1"/>
      <c r="ENR2135" s="1"/>
      <c r="ENS2135" s="1"/>
      <c r="ENT2135" s="1"/>
      <c r="ENU2135" s="1"/>
      <c r="ENV2135" s="1"/>
      <c r="ENW2135" s="1"/>
      <c r="ENX2135" s="1"/>
      <c r="ENY2135" s="1"/>
      <c r="ENZ2135" s="1"/>
      <c r="EOA2135" s="1"/>
      <c r="EOB2135" s="1"/>
      <c r="EOC2135" s="1"/>
      <c r="EOD2135" s="1"/>
      <c r="EOE2135" s="1"/>
      <c r="EOF2135" s="1"/>
      <c r="EOG2135" s="1"/>
      <c r="EOH2135" s="1"/>
      <c r="EOI2135" s="1"/>
      <c r="EOJ2135" s="1"/>
      <c r="EOK2135" s="1"/>
      <c r="EOL2135" s="1"/>
      <c r="EOM2135" s="1"/>
      <c r="EON2135" s="1"/>
      <c r="EOO2135" s="1"/>
      <c r="EOP2135" s="1"/>
      <c r="EOQ2135" s="1"/>
      <c r="EOR2135" s="1"/>
      <c r="EOS2135" s="1"/>
      <c r="EOT2135" s="1"/>
      <c r="EOU2135" s="1"/>
      <c r="EOV2135" s="1"/>
      <c r="EOW2135" s="1"/>
      <c r="EOX2135" s="1"/>
      <c r="EOY2135" s="1"/>
      <c r="EOZ2135" s="1"/>
      <c r="EPA2135" s="1"/>
      <c r="EPB2135" s="1"/>
      <c r="EPC2135" s="1"/>
      <c r="EPD2135" s="1"/>
      <c r="EPE2135" s="1"/>
      <c r="EPF2135" s="1"/>
      <c r="EPG2135" s="1"/>
      <c r="EPH2135" s="1"/>
      <c r="EPI2135" s="1"/>
      <c r="EPJ2135" s="1"/>
      <c r="EPK2135" s="1"/>
      <c r="EPL2135" s="1"/>
      <c r="EPM2135" s="1"/>
      <c r="EPN2135" s="1"/>
      <c r="EPO2135" s="1"/>
      <c r="EPP2135" s="1"/>
      <c r="EPQ2135" s="1"/>
      <c r="EPR2135" s="1"/>
      <c r="EPS2135" s="1"/>
      <c r="EPT2135" s="1"/>
      <c r="EPU2135" s="1"/>
      <c r="EPV2135" s="1"/>
      <c r="EPW2135" s="1"/>
      <c r="EPX2135" s="1"/>
      <c r="EPY2135" s="1"/>
      <c r="EPZ2135" s="1"/>
      <c r="EQA2135" s="1"/>
      <c r="EQB2135" s="1"/>
      <c r="EQC2135" s="1"/>
      <c r="EQD2135" s="1"/>
      <c r="EQE2135" s="1"/>
      <c r="EQF2135" s="1"/>
      <c r="EQG2135" s="1"/>
      <c r="EQH2135" s="1"/>
      <c r="EQI2135" s="1"/>
      <c r="EQJ2135" s="1"/>
      <c r="EQK2135" s="1"/>
      <c r="EQL2135" s="1"/>
      <c r="EQM2135" s="1"/>
      <c r="EQN2135" s="1"/>
      <c r="EQO2135" s="1"/>
      <c r="EQP2135" s="1"/>
      <c r="EQQ2135" s="1"/>
      <c r="EQR2135" s="1"/>
      <c r="EQS2135" s="1"/>
      <c r="EQT2135" s="1"/>
      <c r="EQU2135" s="1"/>
      <c r="EQV2135" s="1"/>
      <c r="EQW2135" s="1"/>
      <c r="EQX2135" s="1"/>
      <c r="EQY2135" s="1"/>
      <c r="EQZ2135" s="1"/>
      <c r="ERA2135" s="1"/>
      <c r="ERB2135" s="1"/>
      <c r="ERC2135" s="1"/>
      <c r="ERD2135" s="1"/>
      <c r="ERE2135" s="1"/>
      <c r="ERF2135" s="1"/>
      <c r="ERG2135" s="1"/>
      <c r="ERH2135" s="1"/>
      <c r="ERI2135" s="1"/>
      <c r="ERJ2135" s="1"/>
      <c r="ERK2135" s="1"/>
      <c r="ERL2135" s="1"/>
      <c r="ERM2135" s="1"/>
      <c r="ERN2135" s="1"/>
      <c r="ERO2135" s="1"/>
      <c r="ERP2135" s="1"/>
      <c r="ERQ2135" s="1"/>
      <c r="ERR2135" s="1"/>
      <c r="ERS2135" s="1"/>
      <c r="ERT2135" s="1"/>
      <c r="ERU2135" s="1"/>
      <c r="ERV2135" s="1"/>
      <c r="ERW2135" s="1"/>
      <c r="ERX2135" s="1"/>
      <c r="ERY2135" s="1"/>
      <c r="ERZ2135" s="1"/>
      <c r="ESA2135" s="1"/>
      <c r="ESB2135" s="1"/>
      <c r="ESC2135" s="1"/>
      <c r="ESD2135" s="1"/>
      <c r="ESE2135" s="1"/>
      <c r="ESF2135" s="1"/>
      <c r="ESG2135" s="1"/>
      <c r="ESH2135" s="1"/>
      <c r="ESI2135" s="1"/>
      <c r="ESJ2135" s="1"/>
      <c r="ESK2135" s="1"/>
      <c r="ESL2135" s="1"/>
      <c r="ESM2135" s="1"/>
      <c r="ESN2135" s="1"/>
      <c r="ESO2135" s="1"/>
      <c r="ESP2135" s="1"/>
      <c r="ESQ2135" s="1"/>
      <c r="ESR2135" s="1"/>
      <c r="ESS2135" s="1"/>
      <c r="EST2135" s="1"/>
      <c r="ESU2135" s="1"/>
      <c r="ESV2135" s="1"/>
      <c r="ESW2135" s="1"/>
      <c r="ESX2135" s="1"/>
      <c r="ESY2135" s="1"/>
      <c r="ESZ2135" s="1"/>
      <c r="ETA2135" s="1"/>
      <c r="ETB2135" s="1"/>
      <c r="ETC2135" s="1"/>
      <c r="ETD2135" s="1"/>
      <c r="ETE2135" s="1"/>
      <c r="ETF2135" s="1"/>
      <c r="ETG2135" s="1"/>
      <c r="ETH2135" s="1"/>
      <c r="ETI2135" s="1"/>
      <c r="ETJ2135" s="1"/>
      <c r="ETK2135" s="1"/>
      <c r="ETL2135" s="1"/>
      <c r="ETM2135" s="1"/>
      <c r="ETN2135" s="1"/>
      <c r="ETO2135" s="1"/>
      <c r="ETP2135" s="1"/>
      <c r="ETQ2135" s="1"/>
      <c r="ETR2135" s="1"/>
      <c r="ETS2135" s="1"/>
      <c r="ETT2135" s="1"/>
      <c r="ETU2135" s="1"/>
      <c r="ETV2135" s="1"/>
      <c r="ETW2135" s="1"/>
      <c r="ETX2135" s="1"/>
      <c r="ETY2135" s="1"/>
      <c r="ETZ2135" s="1"/>
      <c r="EUA2135" s="1"/>
      <c r="EUB2135" s="1"/>
      <c r="EUC2135" s="1"/>
      <c r="EUD2135" s="1"/>
      <c r="EUE2135" s="1"/>
      <c r="EUF2135" s="1"/>
      <c r="EUG2135" s="1"/>
      <c r="EUH2135" s="1"/>
      <c r="EUI2135" s="1"/>
      <c r="EUJ2135" s="1"/>
      <c r="EUK2135" s="1"/>
      <c r="EUL2135" s="1"/>
      <c r="EUM2135" s="1"/>
      <c r="EUN2135" s="1"/>
      <c r="EUO2135" s="1"/>
      <c r="EUP2135" s="1"/>
      <c r="EUQ2135" s="1"/>
      <c r="EUR2135" s="1"/>
      <c r="EUS2135" s="1"/>
      <c r="EUT2135" s="1"/>
      <c r="EUU2135" s="1"/>
      <c r="EUV2135" s="1"/>
      <c r="EUW2135" s="1"/>
      <c r="EUX2135" s="1"/>
      <c r="EUY2135" s="1"/>
      <c r="EUZ2135" s="1"/>
      <c r="EVA2135" s="1"/>
      <c r="EVB2135" s="1"/>
      <c r="EVC2135" s="1"/>
      <c r="EVD2135" s="1"/>
      <c r="EVE2135" s="1"/>
      <c r="EVF2135" s="1"/>
      <c r="EVG2135" s="1"/>
      <c r="EVH2135" s="1"/>
      <c r="EVI2135" s="1"/>
      <c r="EVJ2135" s="1"/>
      <c r="EVK2135" s="1"/>
      <c r="EVL2135" s="1"/>
      <c r="EVM2135" s="1"/>
      <c r="EVN2135" s="1"/>
      <c r="EVO2135" s="1"/>
      <c r="EVP2135" s="1"/>
      <c r="EVQ2135" s="1"/>
      <c r="EVR2135" s="1"/>
      <c r="EVS2135" s="1"/>
      <c r="EVT2135" s="1"/>
      <c r="EVU2135" s="1"/>
      <c r="EVV2135" s="1"/>
      <c r="EVW2135" s="1"/>
      <c r="EVX2135" s="1"/>
      <c r="EVY2135" s="1"/>
      <c r="EVZ2135" s="1"/>
      <c r="EWA2135" s="1"/>
      <c r="EWB2135" s="1"/>
      <c r="EWC2135" s="1"/>
      <c r="EWD2135" s="1"/>
      <c r="EWE2135" s="1"/>
      <c r="EWF2135" s="1"/>
      <c r="EWG2135" s="1"/>
      <c r="EWH2135" s="1"/>
      <c r="EWI2135" s="1"/>
      <c r="EWJ2135" s="1"/>
      <c r="EWK2135" s="1"/>
      <c r="EWL2135" s="1"/>
      <c r="EWM2135" s="1"/>
      <c r="EWN2135" s="1"/>
      <c r="EWO2135" s="1"/>
      <c r="EWP2135" s="1"/>
      <c r="EWQ2135" s="1"/>
      <c r="EWR2135" s="1"/>
      <c r="EWS2135" s="1"/>
      <c r="EWT2135" s="1"/>
      <c r="EWU2135" s="1"/>
      <c r="EWV2135" s="1"/>
      <c r="EWW2135" s="1"/>
      <c r="EWX2135" s="1"/>
      <c r="EWY2135" s="1"/>
      <c r="EWZ2135" s="1"/>
      <c r="EXA2135" s="1"/>
      <c r="EXB2135" s="1"/>
      <c r="EXC2135" s="1"/>
      <c r="EXD2135" s="1"/>
      <c r="EXE2135" s="1"/>
      <c r="EXF2135" s="1"/>
      <c r="EXG2135" s="1"/>
      <c r="EXH2135" s="1"/>
      <c r="EXI2135" s="1"/>
      <c r="EXJ2135" s="1"/>
      <c r="EXK2135" s="1"/>
      <c r="EXL2135" s="1"/>
      <c r="EXM2135" s="1"/>
      <c r="EXN2135" s="1"/>
      <c r="EXO2135" s="1"/>
      <c r="EXP2135" s="1"/>
      <c r="EXQ2135" s="1"/>
      <c r="EXR2135" s="1"/>
      <c r="EXS2135" s="1"/>
      <c r="EXT2135" s="1"/>
      <c r="EXU2135" s="1"/>
      <c r="EXV2135" s="1"/>
      <c r="EXW2135" s="1"/>
      <c r="EXX2135" s="1"/>
      <c r="EXY2135" s="1"/>
      <c r="EXZ2135" s="1"/>
      <c r="EYA2135" s="1"/>
      <c r="EYB2135" s="1"/>
      <c r="EYC2135" s="1"/>
      <c r="EYD2135" s="1"/>
      <c r="EYE2135" s="1"/>
      <c r="EYF2135" s="1"/>
      <c r="EYG2135" s="1"/>
      <c r="EYH2135" s="1"/>
      <c r="EYI2135" s="1"/>
      <c r="EYJ2135" s="1"/>
      <c r="EYK2135" s="1"/>
      <c r="EYL2135" s="1"/>
      <c r="EYM2135" s="1"/>
      <c r="EYN2135" s="1"/>
      <c r="EYO2135" s="1"/>
      <c r="EYP2135" s="1"/>
      <c r="EYQ2135" s="1"/>
      <c r="EYR2135" s="1"/>
      <c r="EYS2135" s="1"/>
      <c r="EYT2135" s="1"/>
      <c r="EYU2135" s="1"/>
      <c r="EYV2135" s="1"/>
      <c r="EYW2135" s="1"/>
      <c r="EYX2135" s="1"/>
      <c r="EYY2135" s="1"/>
      <c r="EYZ2135" s="1"/>
      <c r="EZA2135" s="1"/>
      <c r="EZB2135" s="1"/>
      <c r="EZC2135" s="1"/>
      <c r="EZD2135" s="1"/>
      <c r="EZE2135" s="1"/>
      <c r="EZF2135" s="1"/>
      <c r="EZG2135" s="1"/>
      <c r="EZH2135" s="1"/>
      <c r="EZI2135" s="1"/>
      <c r="EZJ2135" s="1"/>
      <c r="EZK2135" s="1"/>
      <c r="EZL2135" s="1"/>
      <c r="EZM2135" s="1"/>
      <c r="EZN2135" s="1"/>
      <c r="EZO2135" s="1"/>
      <c r="EZP2135" s="1"/>
      <c r="EZQ2135" s="1"/>
      <c r="EZR2135" s="1"/>
      <c r="EZS2135" s="1"/>
      <c r="EZT2135" s="1"/>
      <c r="EZU2135" s="1"/>
      <c r="EZV2135" s="1"/>
      <c r="EZW2135" s="1"/>
      <c r="EZX2135" s="1"/>
      <c r="EZY2135" s="1"/>
      <c r="EZZ2135" s="1"/>
      <c r="FAA2135" s="1"/>
      <c r="FAB2135" s="1"/>
      <c r="FAC2135" s="1"/>
      <c r="FAD2135" s="1"/>
      <c r="FAE2135" s="1"/>
      <c r="FAF2135" s="1"/>
      <c r="FAG2135" s="1"/>
      <c r="FAH2135" s="1"/>
      <c r="FAI2135" s="1"/>
      <c r="FAJ2135" s="1"/>
      <c r="FAK2135" s="1"/>
      <c r="FAL2135" s="1"/>
      <c r="FAM2135" s="1"/>
      <c r="FAN2135" s="1"/>
      <c r="FAO2135" s="1"/>
      <c r="FAP2135" s="1"/>
      <c r="FAQ2135" s="1"/>
      <c r="FAR2135" s="1"/>
      <c r="FAS2135" s="1"/>
      <c r="FAT2135" s="1"/>
      <c r="FAU2135" s="1"/>
      <c r="FAV2135" s="1"/>
      <c r="FAW2135" s="1"/>
      <c r="FAX2135" s="1"/>
      <c r="FAY2135" s="1"/>
      <c r="FAZ2135" s="1"/>
      <c r="FBA2135" s="1"/>
      <c r="FBB2135" s="1"/>
      <c r="FBC2135" s="1"/>
      <c r="FBD2135" s="1"/>
      <c r="FBE2135" s="1"/>
      <c r="FBF2135" s="1"/>
      <c r="FBG2135" s="1"/>
      <c r="FBH2135" s="1"/>
      <c r="FBI2135" s="1"/>
      <c r="FBJ2135" s="1"/>
      <c r="FBK2135" s="1"/>
      <c r="FBL2135" s="1"/>
      <c r="FBM2135" s="1"/>
      <c r="FBN2135" s="1"/>
      <c r="FBO2135" s="1"/>
      <c r="FBP2135" s="1"/>
      <c r="FBQ2135" s="1"/>
      <c r="FBR2135" s="1"/>
      <c r="FBS2135" s="1"/>
      <c r="FBT2135" s="1"/>
      <c r="FBU2135" s="1"/>
      <c r="FBV2135" s="1"/>
      <c r="FBW2135" s="1"/>
      <c r="FBX2135" s="1"/>
      <c r="FBY2135" s="1"/>
      <c r="FBZ2135" s="1"/>
      <c r="FCA2135" s="1"/>
      <c r="FCB2135" s="1"/>
      <c r="FCC2135" s="1"/>
      <c r="FCD2135" s="1"/>
      <c r="FCE2135" s="1"/>
      <c r="FCF2135" s="1"/>
      <c r="FCG2135" s="1"/>
      <c r="FCH2135" s="1"/>
      <c r="FCI2135" s="1"/>
      <c r="FCJ2135" s="1"/>
      <c r="FCK2135" s="1"/>
      <c r="FCL2135" s="1"/>
      <c r="FCM2135" s="1"/>
      <c r="FCN2135" s="1"/>
      <c r="FCO2135" s="1"/>
      <c r="FCP2135" s="1"/>
      <c r="FCQ2135" s="1"/>
      <c r="FCR2135" s="1"/>
      <c r="FCS2135" s="1"/>
      <c r="FCT2135" s="1"/>
      <c r="FCU2135" s="1"/>
      <c r="FCV2135" s="1"/>
      <c r="FCW2135" s="1"/>
      <c r="FCX2135" s="1"/>
      <c r="FCY2135" s="1"/>
      <c r="FCZ2135" s="1"/>
      <c r="FDA2135" s="1"/>
      <c r="FDB2135" s="1"/>
      <c r="FDC2135" s="1"/>
      <c r="FDD2135" s="1"/>
      <c r="FDE2135" s="1"/>
      <c r="FDF2135" s="1"/>
      <c r="FDG2135" s="1"/>
      <c r="FDH2135" s="1"/>
      <c r="FDI2135" s="1"/>
      <c r="FDJ2135" s="1"/>
      <c r="FDK2135" s="1"/>
      <c r="FDL2135" s="1"/>
      <c r="FDM2135" s="1"/>
      <c r="FDN2135" s="1"/>
      <c r="FDO2135" s="1"/>
      <c r="FDP2135" s="1"/>
      <c r="FDQ2135" s="1"/>
      <c r="FDR2135" s="1"/>
      <c r="FDS2135" s="1"/>
      <c r="FDT2135" s="1"/>
      <c r="FDU2135" s="1"/>
      <c r="FDV2135" s="1"/>
      <c r="FDW2135" s="1"/>
      <c r="FDX2135" s="1"/>
      <c r="FDY2135" s="1"/>
      <c r="FDZ2135" s="1"/>
      <c r="FEA2135" s="1"/>
      <c r="FEB2135" s="1"/>
      <c r="FEC2135" s="1"/>
      <c r="FED2135" s="1"/>
      <c r="FEE2135" s="1"/>
      <c r="FEF2135" s="1"/>
      <c r="FEG2135" s="1"/>
      <c r="FEH2135" s="1"/>
      <c r="FEI2135" s="1"/>
      <c r="FEJ2135" s="1"/>
      <c r="FEK2135" s="1"/>
      <c r="FEL2135" s="1"/>
      <c r="FEM2135" s="1"/>
      <c r="FEN2135" s="1"/>
      <c r="FEO2135" s="1"/>
      <c r="FEP2135" s="1"/>
      <c r="FEQ2135" s="1"/>
      <c r="FER2135" s="1"/>
      <c r="FES2135" s="1"/>
      <c r="FET2135" s="1"/>
      <c r="FEU2135" s="1"/>
      <c r="FEV2135" s="1"/>
      <c r="FEW2135" s="1"/>
      <c r="FEX2135" s="1"/>
      <c r="FEY2135" s="1"/>
      <c r="FEZ2135" s="1"/>
      <c r="FFA2135" s="1"/>
      <c r="FFB2135" s="1"/>
      <c r="FFC2135" s="1"/>
      <c r="FFD2135" s="1"/>
      <c r="FFE2135" s="1"/>
      <c r="FFF2135" s="1"/>
      <c r="FFG2135" s="1"/>
      <c r="FFH2135" s="1"/>
      <c r="FFI2135" s="1"/>
      <c r="FFJ2135" s="1"/>
      <c r="FFK2135" s="1"/>
      <c r="FFL2135" s="1"/>
      <c r="FFM2135" s="1"/>
      <c r="FFN2135" s="1"/>
      <c r="FFO2135" s="1"/>
      <c r="FFP2135" s="1"/>
      <c r="FFQ2135" s="1"/>
      <c r="FFR2135" s="1"/>
      <c r="FFS2135" s="1"/>
      <c r="FFT2135" s="1"/>
      <c r="FFU2135" s="1"/>
      <c r="FFV2135" s="1"/>
      <c r="FFW2135" s="1"/>
      <c r="FFX2135" s="1"/>
      <c r="FFY2135" s="1"/>
      <c r="FFZ2135" s="1"/>
      <c r="FGA2135" s="1"/>
      <c r="FGB2135" s="1"/>
      <c r="FGC2135" s="1"/>
      <c r="FGD2135" s="1"/>
      <c r="FGE2135" s="1"/>
      <c r="FGF2135" s="1"/>
      <c r="FGG2135" s="1"/>
      <c r="FGH2135" s="1"/>
      <c r="FGI2135" s="1"/>
      <c r="FGJ2135" s="1"/>
      <c r="FGK2135" s="1"/>
      <c r="FGL2135" s="1"/>
      <c r="FGM2135" s="1"/>
      <c r="FGN2135" s="1"/>
      <c r="FGO2135" s="1"/>
      <c r="FGP2135" s="1"/>
      <c r="FGQ2135" s="1"/>
      <c r="FGR2135" s="1"/>
      <c r="FGS2135" s="1"/>
      <c r="FGT2135" s="1"/>
      <c r="FGU2135" s="1"/>
      <c r="FGV2135" s="1"/>
      <c r="FGW2135" s="1"/>
      <c r="FGX2135" s="1"/>
      <c r="FGY2135" s="1"/>
      <c r="FGZ2135" s="1"/>
      <c r="FHA2135" s="1"/>
      <c r="FHB2135" s="1"/>
      <c r="FHC2135" s="1"/>
      <c r="FHD2135" s="1"/>
      <c r="FHE2135" s="1"/>
      <c r="FHF2135" s="1"/>
      <c r="FHG2135" s="1"/>
      <c r="FHH2135" s="1"/>
      <c r="FHI2135" s="1"/>
      <c r="FHJ2135" s="1"/>
      <c r="FHK2135" s="1"/>
      <c r="FHL2135" s="1"/>
      <c r="FHM2135" s="1"/>
      <c r="FHN2135" s="1"/>
      <c r="FHO2135" s="1"/>
      <c r="FHP2135" s="1"/>
      <c r="FHQ2135" s="1"/>
      <c r="FHR2135" s="1"/>
      <c r="FHS2135" s="1"/>
      <c r="FHT2135" s="1"/>
      <c r="FHU2135" s="1"/>
      <c r="FHV2135" s="1"/>
      <c r="FHW2135" s="1"/>
      <c r="FHX2135" s="1"/>
      <c r="FHY2135" s="1"/>
      <c r="FHZ2135" s="1"/>
      <c r="FIA2135" s="1"/>
      <c r="FIB2135" s="1"/>
      <c r="FIC2135" s="1"/>
      <c r="FID2135" s="1"/>
      <c r="FIE2135" s="1"/>
      <c r="FIF2135" s="1"/>
      <c r="FIG2135" s="1"/>
      <c r="FIH2135" s="1"/>
      <c r="FII2135" s="1"/>
      <c r="FIJ2135" s="1"/>
      <c r="FIK2135" s="1"/>
      <c r="FIL2135" s="1"/>
      <c r="FIM2135" s="1"/>
      <c r="FIN2135" s="1"/>
      <c r="FIO2135" s="1"/>
      <c r="FIP2135" s="1"/>
      <c r="FIQ2135" s="1"/>
      <c r="FIR2135" s="1"/>
      <c r="FIS2135" s="1"/>
      <c r="FIT2135" s="1"/>
      <c r="FIU2135" s="1"/>
      <c r="FIV2135" s="1"/>
      <c r="FIW2135" s="1"/>
      <c r="FIX2135" s="1"/>
      <c r="FIY2135" s="1"/>
      <c r="FIZ2135" s="1"/>
      <c r="FJA2135" s="1"/>
      <c r="FJB2135" s="1"/>
      <c r="FJC2135" s="1"/>
      <c r="FJD2135" s="1"/>
      <c r="FJE2135" s="1"/>
      <c r="FJF2135" s="1"/>
      <c r="FJG2135" s="1"/>
      <c r="FJH2135" s="1"/>
      <c r="FJI2135" s="1"/>
      <c r="FJJ2135" s="1"/>
      <c r="FJK2135" s="1"/>
      <c r="FJL2135" s="1"/>
      <c r="FJM2135" s="1"/>
      <c r="FJN2135" s="1"/>
      <c r="FJO2135" s="1"/>
      <c r="FJP2135" s="1"/>
      <c r="FJQ2135" s="1"/>
      <c r="FJR2135" s="1"/>
      <c r="FJS2135" s="1"/>
      <c r="FJT2135" s="1"/>
      <c r="FJU2135" s="1"/>
      <c r="FJV2135" s="1"/>
      <c r="FJW2135" s="1"/>
      <c r="FJX2135" s="1"/>
      <c r="FJY2135" s="1"/>
      <c r="FJZ2135" s="1"/>
      <c r="FKA2135" s="1"/>
      <c r="FKB2135" s="1"/>
      <c r="FKC2135" s="1"/>
      <c r="FKD2135" s="1"/>
      <c r="FKE2135" s="1"/>
      <c r="FKF2135" s="1"/>
      <c r="FKG2135" s="1"/>
      <c r="FKH2135" s="1"/>
      <c r="FKI2135" s="1"/>
      <c r="FKJ2135" s="1"/>
      <c r="FKK2135" s="1"/>
      <c r="FKL2135" s="1"/>
      <c r="FKM2135" s="1"/>
      <c r="FKN2135" s="1"/>
      <c r="FKO2135" s="1"/>
      <c r="FKP2135" s="1"/>
      <c r="FKQ2135" s="1"/>
      <c r="FKR2135" s="1"/>
      <c r="FKS2135" s="1"/>
      <c r="FKT2135" s="1"/>
      <c r="FKU2135" s="1"/>
      <c r="FKV2135" s="1"/>
      <c r="FKW2135" s="1"/>
      <c r="FKX2135" s="1"/>
      <c r="FKY2135" s="1"/>
      <c r="FKZ2135" s="1"/>
      <c r="FLA2135" s="1"/>
      <c r="FLB2135" s="1"/>
      <c r="FLC2135" s="1"/>
      <c r="FLD2135" s="1"/>
      <c r="FLE2135" s="1"/>
      <c r="FLF2135" s="1"/>
      <c r="FLG2135" s="1"/>
      <c r="FLH2135" s="1"/>
      <c r="FLI2135" s="1"/>
      <c r="FLJ2135" s="1"/>
      <c r="FLK2135" s="1"/>
      <c r="FLL2135" s="1"/>
      <c r="FLM2135" s="1"/>
      <c r="FLN2135" s="1"/>
      <c r="FLO2135" s="1"/>
      <c r="FLP2135" s="1"/>
      <c r="FLQ2135" s="1"/>
      <c r="FLR2135" s="1"/>
      <c r="FLS2135" s="1"/>
      <c r="FLT2135" s="1"/>
      <c r="FLU2135" s="1"/>
      <c r="FLV2135" s="1"/>
      <c r="FLW2135" s="1"/>
      <c r="FLX2135" s="1"/>
      <c r="FLY2135" s="1"/>
      <c r="FLZ2135" s="1"/>
      <c r="FMA2135" s="1"/>
      <c r="FMB2135" s="1"/>
      <c r="FMC2135" s="1"/>
      <c r="FMD2135" s="1"/>
      <c r="FME2135" s="1"/>
      <c r="FMF2135" s="1"/>
      <c r="FMG2135" s="1"/>
      <c r="FMH2135" s="1"/>
      <c r="FMI2135" s="1"/>
      <c r="FMJ2135" s="1"/>
      <c r="FMK2135" s="1"/>
      <c r="FML2135" s="1"/>
      <c r="FMM2135" s="1"/>
      <c r="FMN2135" s="1"/>
      <c r="FMO2135" s="1"/>
      <c r="FMP2135" s="1"/>
      <c r="FMQ2135" s="1"/>
      <c r="FMR2135" s="1"/>
      <c r="FMS2135" s="1"/>
      <c r="FMT2135" s="1"/>
      <c r="FMU2135" s="1"/>
      <c r="FMV2135" s="1"/>
      <c r="FMW2135" s="1"/>
      <c r="FMX2135" s="1"/>
      <c r="FMY2135" s="1"/>
      <c r="FMZ2135" s="1"/>
      <c r="FNA2135" s="1"/>
      <c r="FNB2135" s="1"/>
      <c r="FNC2135" s="1"/>
      <c r="FND2135" s="1"/>
      <c r="FNE2135" s="1"/>
      <c r="FNF2135" s="1"/>
      <c r="FNG2135" s="1"/>
      <c r="FNH2135" s="1"/>
      <c r="FNI2135" s="1"/>
      <c r="FNJ2135" s="1"/>
      <c r="FNK2135" s="1"/>
      <c r="FNL2135" s="1"/>
      <c r="FNM2135" s="1"/>
      <c r="FNN2135" s="1"/>
      <c r="FNO2135" s="1"/>
      <c r="FNP2135" s="1"/>
      <c r="FNQ2135" s="1"/>
      <c r="FNR2135" s="1"/>
      <c r="FNS2135" s="1"/>
      <c r="FNT2135" s="1"/>
      <c r="FNU2135" s="1"/>
      <c r="FNV2135" s="1"/>
      <c r="FNW2135" s="1"/>
      <c r="FNX2135" s="1"/>
      <c r="FNY2135" s="1"/>
      <c r="FNZ2135" s="1"/>
      <c r="FOA2135" s="1"/>
      <c r="FOB2135" s="1"/>
      <c r="FOC2135" s="1"/>
      <c r="FOD2135" s="1"/>
      <c r="FOE2135" s="1"/>
      <c r="FOF2135" s="1"/>
      <c r="FOG2135" s="1"/>
      <c r="FOH2135" s="1"/>
      <c r="FOI2135" s="1"/>
      <c r="FOJ2135" s="1"/>
      <c r="FOK2135" s="1"/>
      <c r="FOL2135" s="1"/>
      <c r="FOM2135" s="1"/>
      <c r="FON2135" s="1"/>
      <c r="FOO2135" s="1"/>
      <c r="FOP2135" s="1"/>
      <c r="FOQ2135" s="1"/>
      <c r="FOR2135" s="1"/>
      <c r="FOS2135" s="1"/>
      <c r="FOT2135" s="1"/>
      <c r="FOU2135" s="1"/>
      <c r="FOV2135" s="1"/>
      <c r="FOW2135" s="1"/>
      <c r="FOX2135" s="1"/>
      <c r="FOY2135" s="1"/>
      <c r="FOZ2135" s="1"/>
      <c r="FPA2135" s="1"/>
      <c r="FPB2135" s="1"/>
      <c r="FPC2135" s="1"/>
      <c r="FPD2135" s="1"/>
      <c r="FPE2135" s="1"/>
      <c r="FPF2135" s="1"/>
      <c r="FPG2135" s="1"/>
      <c r="FPH2135" s="1"/>
      <c r="FPI2135" s="1"/>
      <c r="FPJ2135" s="1"/>
      <c r="FPK2135" s="1"/>
      <c r="FPL2135" s="1"/>
      <c r="FPM2135" s="1"/>
      <c r="FPN2135" s="1"/>
      <c r="FPO2135" s="1"/>
      <c r="FPP2135" s="1"/>
      <c r="FPQ2135" s="1"/>
      <c r="FPR2135" s="1"/>
      <c r="FPS2135" s="1"/>
      <c r="FPT2135" s="1"/>
      <c r="FPU2135" s="1"/>
      <c r="FPV2135" s="1"/>
      <c r="FPW2135" s="1"/>
      <c r="FPX2135" s="1"/>
      <c r="FPY2135" s="1"/>
      <c r="FPZ2135" s="1"/>
      <c r="FQA2135" s="1"/>
      <c r="FQB2135" s="1"/>
      <c r="FQC2135" s="1"/>
      <c r="FQD2135" s="1"/>
      <c r="FQE2135" s="1"/>
      <c r="FQF2135" s="1"/>
      <c r="FQG2135" s="1"/>
      <c r="FQH2135" s="1"/>
      <c r="FQI2135" s="1"/>
      <c r="FQJ2135" s="1"/>
      <c r="FQK2135" s="1"/>
      <c r="FQL2135" s="1"/>
      <c r="FQM2135" s="1"/>
      <c r="FQN2135" s="1"/>
      <c r="FQO2135" s="1"/>
      <c r="FQP2135" s="1"/>
      <c r="FQQ2135" s="1"/>
      <c r="FQR2135" s="1"/>
      <c r="FQS2135" s="1"/>
      <c r="FQT2135" s="1"/>
      <c r="FQU2135" s="1"/>
      <c r="FQV2135" s="1"/>
      <c r="FQW2135" s="1"/>
      <c r="FQX2135" s="1"/>
      <c r="FQY2135" s="1"/>
      <c r="FQZ2135" s="1"/>
      <c r="FRA2135" s="1"/>
      <c r="FRB2135" s="1"/>
      <c r="FRC2135" s="1"/>
      <c r="FRD2135" s="1"/>
      <c r="FRE2135" s="1"/>
      <c r="FRF2135" s="1"/>
      <c r="FRG2135" s="1"/>
      <c r="FRH2135" s="1"/>
      <c r="FRI2135" s="1"/>
      <c r="FRJ2135" s="1"/>
      <c r="FRK2135" s="1"/>
      <c r="FRL2135" s="1"/>
      <c r="FRM2135" s="1"/>
      <c r="FRN2135" s="1"/>
      <c r="FRO2135" s="1"/>
      <c r="FRP2135" s="1"/>
      <c r="FRQ2135" s="1"/>
      <c r="FRR2135" s="1"/>
      <c r="FRS2135" s="1"/>
      <c r="FRT2135" s="1"/>
      <c r="FRU2135" s="1"/>
      <c r="FRV2135" s="1"/>
      <c r="FRW2135" s="1"/>
      <c r="FRX2135" s="1"/>
      <c r="FRY2135" s="1"/>
      <c r="FRZ2135" s="1"/>
      <c r="FSA2135" s="1"/>
      <c r="FSB2135" s="1"/>
      <c r="FSC2135" s="1"/>
      <c r="FSD2135" s="1"/>
      <c r="FSE2135" s="1"/>
      <c r="FSF2135" s="1"/>
      <c r="FSG2135" s="1"/>
      <c r="FSH2135" s="1"/>
      <c r="FSI2135" s="1"/>
      <c r="FSJ2135" s="1"/>
      <c r="FSK2135" s="1"/>
      <c r="FSL2135" s="1"/>
      <c r="FSM2135" s="1"/>
      <c r="FSN2135" s="1"/>
      <c r="FSO2135" s="1"/>
      <c r="FSP2135" s="1"/>
      <c r="FSQ2135" s="1"/>
      <c r="FSR2135" s="1"/>
      <c r="FSS2135" s="1"/>
      <c r="FST2135" s="1"/>
      <c r="FSU2135" s="1"/>
      <c r="FSV2135" s="1"/>
      <c r="FSW2135" s="1"/>
      <c r="FSX2135" s="1"/>
      <c r="FSY2135" s="1"/>
      <c r="FSZ2135" s="1"/>
      <c r="FTA2135" s="1"/>
      <c r="FTB2135" s="1"/>
      <c r="FTC2135" s="1"/>
      <c r="FTD2135" s="1"/>
      <c r="FTE2135" s="1"/>
      <c r="FTF2135" s="1"/>
      <c r="FTG2135" s="1"/>
      <c r="FTH2135" s="1"/>
      <c r="FTI2135" s="1"/>
      <c r="FTJ2135" s="1"/>
      <c r="FTK2135" s="1"/>
      <c r="FTL2135" s="1"/>
      <c r="FTM2135" s="1"/>
      <c r="FTN2135" s="1"/>
      <c r="FTO2135" s="1"/>
      <c r="FTP2135" s="1"/>
      <c r="FTQ2135" s="1"/>
      <c r="FTR2135" s="1"/>
      <c r="FTS2135" s="1"/>
      <c r="FTT2135" s="1"/>
      <c r="FTU2135" s="1"/>
      <c r="FTV2135" s="1"/>
      <c r="FTW2135" s="1"/>
      <c r="FTX2135" s="1"/>
      <c r="FTY2135" s="1"/>
      <c r="FTZ2135" s="1"/>
      <c r="FUA2135" s="1"/>
      <c r="FUB2135" s="1"/>
      <c r="FUC2135" s="1"/>
      <c r="FUD2135" s="1"/>
      <c r="FUE2135" s="1"/>
      <c r="FUF2135" s="1"/>
      <c r="FUG2135" s="1"/>
      <c r="FUH2135" s="1"/>
      <c r="FUI2135" s="1"/>
      <c r="FUJ2135" s="1"/>
      <c r="FUK2135" s="1"/>
      <c r="FUL2135" s="1"/>
      <c r="FUM2135" s="1"/>
      <c r="FUN2135" s="1"/>
      <c r="FUO2135" s="1"/>
      <c r="FUP2135" s="1"/>
      <c r="FUQ2135" s="1"/>
      <c r="FUR2135" s="1"/>
      <c r="FUS2135" s="1"/>
      <c r="FUT2135" s="1"/>
      <c r="FUU2135" s="1"/>
      <c r="FUV2135" s="1"/>
      <c r="FUW2135" s="1"/>
      <c r="FUX2135" s="1"/>
      <c r="FUY2135" s="1"/>
      <c r="FUZ2135" s="1"/>
      <c r="FVA2135" s="1"/>
      <c r="FVB2135" s="1"/>
      <c r="FVC2135" s="1"/>
      <c r="FVD2135" s="1"/>
      <c r="FVE2135" s="1"/>
      <c r="FVF2135" s="1"/>
      <c r="FVG2135" s="1"/>
      <c r="FVH2135" s="1"/>
      <c r="FVI2135" s="1"/>
      <c r="FVJ2135" s="1"/>
      <c r="FVK2135" s="1"/>
      <c r="FVL2135" s="1"/>
      <c r="FVM2135" s="1"/>
      <c r="FVN2135" s="1"/>
      <c r="FVO2135" s="1"/>
      <c r="FVP2135" s="1"/>
      <c r="FVQ2135" s="1"/>
      <c r="FVR2135" s="1"/>
      <c r="FVS2135" s="1"/>
      <c r="FVT2135" s="1"/>
      <c r="FVU2135" s="1"/>
      <c r="FVV2135" s="1"/>
      <c r="FVW2135" s="1"/>
      <c r="FVX2135" s="1"/>
      <c r="FVY2135" s="1"/>
      <c r="FVZ2135" s="1"/>
      <c r="FWA2135" s="1"/>
      <c r="FWB2135" s="1"/>
      <c r="FWC2135" s="1"/>
      <c r="FWD2135" s="1"/>
      <c r="FWE2135" s="1"/>
      <c r="FWF2135" s="1"/>
      <c r="FWG2135" s="1"/>
      <c r="FWH2135" s="1"/>
      <c r="FWI2135" s="1"/>
      <c r="FWJ2135" s="1"/>
      <c r="FWK2135" s="1"/>
      <c r="FWL2135" s="1"/>
      <c r="FWM2135" s="1"/>
      <c r="FWN2135" s="1"/>
      <c r="FWO2135" s="1"/>
      <c r="FWP2135" s="1"/>
      <c r="FWQ2135" s="1"/>
      <c r="FWR2135" s="1"/>
      <c r="FWS2135" s="1"/>
      <c r="FWT2135" s="1"/>
      <c r="FWU2135" s="1"/>
      <c r="FWV2135" s="1"/>
      <c r="FWW2135" s="1"/>
      <c r="FWX2135" s="1"/>
      <c r="FWY2135" s="1"/>
      <c r="FWZ2135" s="1"/>
      <c r="FXA2135" s="1"/>
      <c r="FXB2135" s="1"/>
      <c r="FXC2135" s="1"/>
      <c r="FXD2135" s="1"/>
      <c r="FXE2135" s="1"/>
      <c r="FXF2135" s="1"/>
      <c r="FXG2135" s="1"/>
      <c r="FXH2135" s="1"/>
      <c r="FXI2135" s="1"/>
      <c r="FXJ2135" s="1"/>
      <c r="FXK2135" s="1"/>
      <c r="FXL2135" s="1"/>
      <c r="FXM2135" s="1"/>
      <c r="FXN2135" s="1"/>
      <c r="FXO2135" s="1"/>
      <c r="FXP2135" s="1"/>
      <c r="FXQ2135" s="1"/>
      <c r="FXR2135" s="1"/>
      <c r="FXS2135" s="1"/>
      <c r="FXT2135" s="1"/>
      <c r="FXU2135" s="1"/>
      <c r="FXV2135" s="1"/>
      <c r="FXW2135" s="1"/>
      <c r="FXX2135" s="1"/>
      <c r="FXY2135" s="1"/>
      <c r="FXZ2135" s="1"/>
      <c r="FYA2135" s="1"/>
      <c r="FYB2135" s="1"/>
      <c r="FYC2135" s="1"/>
      <c r="FYD2135" s="1"/>
      <c r="FYE2135" s="1"/>
      <c r="FYF2135" s="1"/>
      <c r="FYG2135" s="1"/>
      <c r="FYH2135" s="1"/>
      <c r="FYI2135" s="1"/>
      <c r="FYJ2135" s="1"/>
      <c r="FYK2135" s="1"/>
      <c r="FYL2135" s="1"/>
      <c r="FYM2135" s="1"/>
      <c r="FYN2135" s="1"/>
      <c r="FYO2135" s="1"/>
      <c r="FYP2135" s="1"/>
      <c r="FYQ2135" s="1"/>
      <c r="FYR2135" s="1"/>
      <c r="FYS2135" s="1"/>
      <c r="FYT2135" s="1"/>
      <c r="FYU2135" s="1"/>
      <c r="FYV2135" s="1"/>
      <c r="FYW2135" s="1"/>
      <c r="FYX2135" s="1"/>
      <c r="FYY2135" s="1"/>
      <c r="FYZ2135" s="1"/>
      <c r="FZA2135" s="1"/>
      <c r="FZB2135" s="1"/>
      <c r="FZC2135" s="1"/>
      <c r="FZD2135" s="1"/>
      <c r="FZE2135" s="1"/>
      <c r="FZF2135" s="1"/>
      <c r="FZG2135" s="1"/>
      <c r="FZH2135" s="1"/>
      <c r="FZI2135" s="1"/>
      <c r="FZJ2135" s="1"/>
      <c r="FZK2135" s="1"/>
      <c r="FZL2135" s="1"/>
      <c r="FZM2135" s="1"/>
      <c r="FZN2135" s="1"/>
      <c r="FZO2135" s="1"/>
      <c r="FZP2135" s="1"/>
      <c r="FZQ2135" s="1"/>
      <c r="FZR2135" s="1"/>
      <c r="FZS2135" s="1"/>
      <c r="FZT2135" s="1"/>
      <c r="FZU2135" s="1"/>
      <c r="FZV2135" s="1"/>
      <c r="FZW2135" s="1"/>
      <c r="FZX2135" s="1"/>
      <c r="FZY2135" s="1"/>
      <c r="FZZ2135" s="1"/>
      <c r="GAA2135" s="1"/>
      <c r="GAB2135" s="1"/>
      <c r="GAC2135" s="1"/>
      <c r="GAD2135" s="1"/>
      <c r="GAE2135" s="1"/>
      <c r="GAF2135" s="1"/>
      <c r="GAG2135" s="1"/>
      <c r="GAH2135" s="1"/>
      <c r="GAI2135" s="1"/>
      <c r="GAJ2135" s="1"/>
      <c r="GAK2135" s="1"/>
      <c r="GAL2135" s="1"/>
      <c r="GAM2135" s="1"/>
      <c r="GAN2135" s="1"/>
      <c r="GAO2135" s="1"/>
      <c r="GAP2135" s="1"/>
      <c r="GAQ2135" s="1"/>
      <c r="GAR2135" s="1"/>
      <c r="GAS2135" s="1"/>
      <c r="GAT2135" s="1"/>
      <c r="GAU2135" s="1"/>
      <c r="GAV2135" s="1"/>
      <c r="GAW2135" s="1"/>
      <c r="GAX2135" s="1"/>
      <c r="GAY2135" s="1"/>
      <c r="GAZ2135" s="1"/>
      <c r="GBA2135" s="1"/>
      <c r="GBB2135" s="1"/>
      <c r="GBC2135" s="1"/>
      <c r="GBD2135" s="1"/>
      <c r="GBE2135" s="1"/>
      <c r="GBF2135" s="1"/>
      <c r="GBG2135" s="1"/>
      <c r="GBH2135" s="1"/>
      <c r="GBI2135" s="1"/>
      <c r="GBJ2135" s="1"/>
      <c r="GBK2135" s="1"/>
      <c r="GBL2135" s="1"/>
      <c r="GBM2135" s="1"/>
      <c r="GBN2135" s="1"/>
      <c r="GBO2135" s="1"/>
      <c r="GBP2135" s="1"/>
      <c r="GBQ2135" s="1"/>
      <c r="GBR2135" s="1"/>
      <c r="GBS2135" s="1"/>
      <c r="GBT2135" s="1"/>
      <c r="GBU2135" s="1"/>
      <c r="GBV2135" s="1"/>
      <c r="GBW2135" s="1"/>
      <c r="GBX2135" s="1"/>
      <c r="GBY2135" s="1"/>
      <c r="GBZ2135" s="1"/>
      <c r="GCA2135" s="1"/>
      <c r="GCB2135" s="1"/>
      <c r="GCC2135" s="1"/>
      <c r="GCD2135" s="1"/>
      <c r="GCE2135" s="1"/>
      <c r="GCF2135" s="1"/>
      <c r="GCG2135" s="1"/>
      <c r="GCH2135" s="1"/>
      <c r="GCI2135" s="1"/>
      <c r="GCJ2135" s="1"/>
      <c r="GCK2135" s="1"/>
      <c r="GCL2135" s="1"/>
      <c r="GCM2135" s="1"/>
      <c r="GCN2135" s="1"/>
      <c r="GCO2135" s="1"/>
      <c r="GCP2135" s="1"/>
      <c r="GCQ2135" s="1"/>
      <c r="GCR2135" s="1"/>
      <c r="GCS2135" s="1"/>
      <c r="GCT2135" s="1"/>
      <c r="GCU2135" s="1"/>
      <c r="GCV2135" s="1"/>
      <c r="GCW2135" s="1"/>
      <c r="GCX2135" s="1"/>
      <c r="GCY2135" s="1"/>
      <c r="GCZ2135" s="1"/>
      <c r="GDA2135" s="1"/>
      <c r="GDB2135" s="1"/>
      <c r="GDC2135" s="1"/>
      <c r="GDD2135" s="1"/>
      <c r="GDE2135" s="1"/>
      <c r="GDF2135" s="1"/>
      <c r="GDG2135" s="1"/>
      <c r="GDH2135" s="1"/>
      <c r="GDI2135" s="1"/>
      <c r="GDJ2135" s="1"/>
      <c r="GDK2135" s="1"/>
      <c r="GDL2135" s="1"/>
      <c r="GDM2135" s="1"/>
      <c r="GDN2135" s="1"/>
      <c r="GDO2135" s="1"/>
      <c r="GDP2135" s="1"/>
      <c r="GDQ2135" s="1"/>
      <c r="GDR2135" s="1"/>
      <c r="GDS2135" s="1"/>
      <c r="GDT2135" s="1"/>
      <c r="GDU2135" s="1"/>
      <c r="GDV2135" s="1"/>
      <c r="GDW2135" s="1"/>
      <c r="GDX2135" s="1"/>
      <c r="GDY2135" s="1"/>
      <c r="GDZ2135" s="1"/>
      <c r="GEA2135" s="1"/>
      <c r="GEB2135" s="1"/>
      <c r="GEC2135" s="1"/>
      <c r="GED2135" s="1"/>
      <c r="GEE2135" s="1"/>
      <c r="GEF2135" s="1"/>
      <c r="GEG2135" s="1"/>
      <c r="GEH2135" s="1"/>
      <c r="GEI2135" s="1"/>
      <c r="GEJ2135" s="1"/>
      <c r="GEK2135" s="1"/>
      <c r="GEL2135" s="1"/>
      <c r="GEM2135" s="1"/>
      <c r="GEN2135" s="1"/>
      <c r="GEO2135" s="1"/>
      <c r="GEP2135" s="1"/>
      <c r="GEQ2135" s="1"/>
      <c r="GER2135" s="1"/>
      <c r="GES2135" s="1"/>
      <c r="GET2135" s="1"/>
      <c r="GEU2135" s="1"/>
      <c r="GEV2135" s="1"/>
      <c r="GEW2135" s="1"/>
      <c r="GEX2135" s="1"/>
      <c r="GEY2135" s="1"/>
      <c r="GEZ2135" s="1"/>
      <c r="GFA2135" s="1"/>
      <c r="GFB2135" s="1"/>
      <c r="GFC2135" s="1"/>
      <c r="GFD2135" s="1"/>
      <c r="GFE2135" s="1"/>
      <c r="GFF2135" s="1"/>
      <c r="GFG2135" s="1"/>
      <c r="GFH2135" s="1"/>
      <c r="GFI2135" s="1"/>
      <c r="GFJ2135" s="1"/>
      <c r="GFK2135" s="1"/>
      <c r="GFL2135" s="1"/>
      <c r="GFM2135" s="1"/>
      <c r="GFN2135" s="1"/>
      <c r="GFO2135" s="1"/>
      <c r="GFP2135" s="1"/>
      <c r="GFQ2135" s="1"/>
      <c r="GFR2135" s="1"/>
      <c r="GFS2135" s="1"/>
      <c r="GFT2135" s="1"/>
      <c r="GFU2135" s="1"/>
      <c r="GFV2135" s="1"/>
      <c r="GFW2135" s="1"/>
      <c r="GFX2135" s="1"/>
      <c r="GFY2135" s="1"/>
      <c r="GFZ2135" s="1"/>
      <c r="GGA2135" s="1"/>
      <c r="GGB2135" s="1"/>
      <c r="GGC2135" s="1"/>
      <c r="GGD2135" s="1"/>
      <c r="GGE2135" s="1"/>
      <c r="GGF2135" s="1"/>
      <c r="GGG2135" s="1"/>
      <c r="GGH2135" s="1"/>
      <c r="GGI2135" s="1"/>
      <c r="GGJ2135" s="1"/>
      <c r="GGK2135" s="1"/>
      <c r="GGL2135" s="1"/>
      <c r="GGM2135" s="1"/>
      <c r="GGN2135" s="1"/>
      <c r="GGO2135" s="1"/>
      <c r="GGP2135" s="1"/>
      <c r="GGQ2135" s="1"/>
      <c r="GGR2135" s="1"/>
      <c r="GGS2135" s="1"/>
      <c r="GGT2135" s="1"/>
      <c r="GGU2135" s="1"/>
      <c r="GGV2135" s="1"/>
      <c r="GGW2135" s="1"/>
      <c r="GGX2135" s="1"/>
      <c r="GGY2135" s="1"/>
      <c r="GGZ2135" s="1"/>
      <c r="GHA2135" s="1"/>
      <c r="GHB2135" s="1"/>
      <c r="GHC2135" s="1"/>
      <c r="GHD2135" s="1"/>
      <c r="GHE2135" s="1"/>
      <c r="GHF2135" s="1"/>
      <c r="GHG2135" s="1"/>
      <c r="GHH2135" s="1"/>
      <c r="GHI2135" s="1"/>
      <c r="GHJ2135" s="1"/>
      <c r="GHK2135" s="1"/>
      <c r="GHL2135" s="1"/>
      <c r="GHM2135" s="1"/>
      <c r="GHN2135" s="1"/>
      <c r="GHO2135" s="1"/>
      <c r="GHP2135" s="1"/>
      <c r="GHQ2135" s="1"/>
      <c r="GHR2135" s="1"/>
      <c r="GHS2135" s="1"/>
      <c r="GHT2135" s="1"/>
      <c r="GHU2135" s="1"/>
      <c r="GHV2135" s="1"/>
      <c r="GHW2135" s="1"/>
      <c r="GHX2135" s="1"/>
      <c r="GHY2135" s="1"/>
      <c r="GHZ2135" s="1"/>
      <c r="GIA2135" s="1"/>
      <c r="GIB2135" s="1"/>
      <c r="GIC2135" s="1"/>
      <c r="GID2135" s="1"/>
      <c r="GIE2135" s="1"/>
      <c r="GIF2135" s="1"/>
      <c r="GIG2135" s="1"/>
      <c r="GIH2135" s="1"/>
      <c r="GII2135" s="1"/>
      <c r="GIJ2135" s="1"/>
      <c r="GIK2135" s="1"/>
      <c r="GIL2135" s="1"/>
      <c r="GIM2135" s="1"/>
      <c r="GIN2135" s="1"/>
      <c r="GIO2135" s="1"/>
      <c r="GIP2135" s="1"/>
      <c r="GIQ2135" s="1"/>
      <c r="GIR2135" s="1"/>
      <c r="GIS2135" s="1"/>
      <c r="GIT2135" s="1"/>
      <c r="GIU2135" s="1"/>
      <c r="GIV2135" s="1"/>
      <c r="GIW2135" s="1"/>
      <c r="GIX2135" s="1"/>
      <c r="GIY2135" s="1"/>
      <c r="GIZ2135" s="1"/>
      <c r="GJA2135" s="1"/>
      <c r="GJB2135" s="1"/>
      <c r="GJC2135" s="1"/>
      <c r="GJD2135" s="1"/>
      <c r="GJE2135" s="1"/>
      <c r="GJF2135" s="1"/>
      <c r="GJG2135" s="1"/>
      <c r="GJH2135" s="1"/>
      <c r="GJI2135" s="1"/>
      <c r="GJJ2135" s="1"/>
      <c r="GJK2135" s="1"/>
      <c r="GJL2135" s="1"/>
      <c r="GJM2135" s="1"/>
      <c r="GJN2135" s="1"/>
      <c r="GJO2135" s="1"/>
      <c r="GJP2135" s="1"/>
      <c r="GJQ2135" s="1"/>
      <c r="GJR2135" s="1"/>
      <c r="GJS2135" s="1"/>
      <c r="GJT2135" s="1"/>
      <c r="GJU2135" s="1"/>
      <c r="GJV2135" s="1"/>
      <c r="GJW2135" s="1"/>
      <c r="GJX2135" s="1"/>
      <c r="GJY2135" s="1"/>
      <c r="GJZ2135" s="1"/>
      <c r="GKA2135" s="1"/>
      <c r="GKB2135" s="1"/>
      <c r="GKC2135" s="1"/>
      <c r="GKD2135" s="1"/>
      <c r="GKE2135" s="1"/>
      <c r="GKF2135" s="1"/>
      <c r="GKG2135" s="1"/>
      <c r="GKH2135" s="1"/>
      <c r="GKI2135" s="1"/>
      <c r="GKJ2135" s="1"/>
      <c r="GKK2135" s="1"/>
      <c r="GKL2135" s="1"/>
      <c r="GKM2135" s="1"/>
      <c r="GKN2135" s="1"/>
      <c r="GKO2135" s="1"/>
      <c r="GKP2135" s="1"/>
      <c r="GKQ2135" s="1"/>
      <c r="GKR2135" s="1"/>
      <c r="GKS2135" s="1"/>
      <c r="GKT2135" s="1"/>
      <c r="GKU2135" s="1"/>
      <c r="GKV2135" s="1"/>
      <c r="GKW2135" s="1"/>
      <c r="GKX2135" s="1"/>
      <c r="GKY2135" s="1"/>
      <c r="GKZ2135" s="1"/>
      <c r="GLA2135" s="1"/>
      <c r="GLB2135" s="1"/>
      <c r="GLC2135" s="1"/>
      <c r="GLD2135" s="1"/>
      <c r="GLE2135" s="1"/>
      <c r="GLF2135" s="1"/>
      <c r="GLG2135" s="1"/>
      <c r="GLH2135" s="1"/>
      <c r="GLI2135" s="1"/>
      <c r="GLJ2135" s="1"/>
      <c r="GLK2135" s="1"/>
      <c r="GLL2135" s="1"/>
      <c r="GLM2135" s="1"/>
      <c r="GLN2135" s="1"/>
      <c r="GLO2135" s="1"/>
      <c r="GLP2135" s="1"/>
      <c r="GLQ2135" s="1"/>
      <c r="GLR2135" s="1"/>
      <c r="GLS2135" s="1"/>
      <c r="GLT2135" s="1"/>
      <c r="GLU2135" s="1"/>
      <c r="GLV2135" s="1"/>
      <c r="GLW2135" s="1"/>
      <c r="GLX2135" s="1"/>
      <c r="GLY2135" s="1"/>
      <c r="GLZ2135" s="1"/>
      <c r="GMA2135" s="1"/>
      <c r="GMB2135" s="1"/>
      <c r="GMC2135" s="1"/>
      <c r="GMD2135" s="1"/>
      <c r="GME2135" s="1"/>
      <c r="GMF2135" s="1"/>
      <c r="GMG2135" s="1"/>
      <c r="GMH2135" s="1"/>
      <c r="GMI2135" s="1"/>
      <c r="GMJ2135" s="1"/>
      <c r="GMK2135" s="1"/>
      <c r="GML2135" s="1"/>
      <c r="GMM2135" s="1"/>
      <c r="GMN2135" s="1"/>
      <c r="GMO2135" s="1"/>
      <c r="GMP2135" s="1"/>
      <c r="GMQ2135" s="1"/>
      <c r="GMR2135" s="1"/>
      <c r="GMS2135" s="1"/>
      <c r="GMT2135" s="1"/>
      <c r="GMU2135" s="1"/>
      <c r="GMV2135" s="1"/>
      <c r="GMW2135" s="1"/>
      <c r="GMX2135" s="1"/>
      <c r="GMY2135" s="1"/>
      <c r="GMZ2135" s="1"/>
      <c r="GNA2135" s="1"/>
      <c r="GNB2135" s="1"/>
      <c r="GNC2135" s="1"/>
      <c r="GND2135" s="1"/>
      <c r="GNE2135" s="1"/>
      <c r="GNF2135" s="1"/>
      <c r="GNG2135" s="1"/>
      <c r="GNH2135" s="1"/>
      <c r="GNI2135" s="1"/>
      <c r="GNJ2135" s="1"/>
      <c r="GNK2135" s="1"/>
      <c r="GNL2135" s="1"/>
      <c r="GNM2135" s="1"/>
      <c r="GNN2135" s="1"/>
      <c r="GNO2135" s="1"/>
      <c r="GNP2135" s="1"/>
      <c r="GNQ2135" s="1"/>
      <c r="GNR2135" s="1"/>
      <c r="GNS2135" s="1"/>
      <c r="GNT2135" s="1"/>
      <c r="GNU2135" s="1"/>
      <c r="GNV2135" s="1"/>
      <c r="GNW2135" s="1"/>
      <c r="GNX2135" s="1"/>
      <c r="GNY2135" s="1"/>
      <c r="GNZ2135" s="1"/>
      <c r="GOA2135" s="1"/>
      <c r="GOB2135" s="1"/>
      <c r="GOC2135" s="1"/>
      <c r="GOD2135" s="1"/>
      <c r="GOE2135" s="1"/>
      <c r="GOF2135" s="1"/>
      <c r="GOG2135" s="1"/>
      <c r="GOH2135" s="1"/>
      <c r="GOI2135" s="1"/>
      <c r="GOJ2135" s="1"/>
      <c r="GOK2135" s="1"/>
      <c r="GOL2135" s="1"/>
      <c r="GOM2135" s="1"/>
      <c r="GON2135" s="1"/>
      <c r="GOO2135" s="1"/>
      <c r="GOP2135" s="1"/>
      <c r="GOQ2135" s="1"/>
      <c r="GOR2135" s="1"/>
      <c r="GOS2135" s="1"/>
      <c r="GOT2135" s="1"/>
      <c r="GOU2135" s="1"/>
      <c r="GOV2135" s="1"/>
      <c r="GOW2135" s="1"/>
      <c r="GOX2135" s="1"/>
      <c r="GOY2135" s="1"/>
      <c r="GOZ2135" s="1"/>
      <c r="GPA2135" s="1"/>
      <c r="GPB2135" s="1"/>
      <c r="GPC2135" s="1"/>
      <c r="GPD2135" s="1"/>
      <c r="GPE2135" s="1"/>
      <c r="GPF2135" s="1"/>
      <c r="GPG2135" s="1"/>
      <c r="GPH2135" s="1"/>
      <c r="GPI2135" s="1"/>
      <c r="GPJ2135" s="1"/>
      <c r="GPK2135" s="1"/>
      <c r="GPL2135" s="1"/>
      <c r="GPM2135" s="1"/>
      <c r="GPN2135" s="1"/>
      <c r="GPO2135" s="1"/>
      <c r="GPP2135" s="1"/>
      <c r="GPQ2135" s="1"/>
      <c r="GPR2135" s="1"/>
      <c r="GPS2135" s="1"/>
      <c r="GPT2135" s="1"/>
      <c r="GPU2135" s="1"/>
      <c r="GPV2135" s="1"/>
      <c r="GPW2135" s="1"/>
      <c r="GPX2135" s="1"/>
      <c r="GPY2135" s="1"/>
      <c r="GPZ2135" s="1"/>
      <c r="GQA2135" s="1"/>
      <c r="GQB2135" s="1"/>
      <c r="GQC2135" s="1"/>
      <c r="GQD2135" s="1"/>
      <c r="GQE2135" s="1"/>
      <c r="GQF2135" s="1"/>
      <c r="GQG2135" s="1"/>
      <c r="GQH2135" s="1"/>
      <c r="GQI2135" s="1"/>
      <c r="GQJ2135" s="1"/>
      <c r="GQK2135" s="1"/>
      <c r="GQL2135" s="1"/>
      <c r="GQM2135" s="1"/>
      <c r="GQN2135" s="1"/>
      <c r="GQO2135" s="1"/>
      <c r="GQP2135" s="1"/>
      <c r="GQQ2135" s="1"/>
      <c r="GQR2135" s="1"/>
      <c r="GQS2135" s="1"/>
      <c r="GQT2135" s="1"/>
      <c r="GQU2135" s="1"/>
      <c r="GQV2135" s="1"/>
      <c r="GQW2135" s="1"/>
      <c r="GQX2135" s="1"/>
      <c r="GQY2135" s="1"/>
      <c r="GQZ2135" s="1"/>
      <c r="GRA2135" s="1"/>
      <c r="GRB2135" s="1"/>
      <c r="GRC2135" s="1"/>
      <c r="GRD2135" s="1"/>
      <c r="GRE2135" s="1"/>
      <c r="GRF2135" s="1"/>
      <c r="GRG2135" s="1"/>
      <c r="GRH2135" s="1"/>
      <c r="GRI2135" s="1"/>
      <c r="GRJ2135" s="1"/>
      <c r="GRK2135" s="1"/>
      <c r="GRL2135" s="1"/>
      <c r="GRM2135" s="1"/>
      <c r="GRN2135" s="1"/>
      <c r="GRO2135" s="1"/>
      <c r="GRP2135" s="1"/>
      <c r="GRQ2135" s="1"/>
      <c r="GRR2135" s="1"/>
      <c r="GRS2135" s="1"/>
      <c r="GRT2135" s="1"/>
      <c r="GRU2135" s="1"/>
      <c r="GRV2135" s="1"/>
      <c r="GRW2135" s="1"/>
      <c r="GRX2135" s="1"/>
      <c r="GRY2135" s="1"/>
      <c r="GRZ2135" s="1"/>
      <c r="GSA2135" s="1"/>
      <c r="GSB2135" s="1"/>
      <c r="GSC2135" s="1"/>
      <c r="GSD2135" s="1"/>
      <c r="GSE2135" s="1"/>
      <c r="GSF2135" s="1"/>
      <c r="GSG2135" s="1"/>
      <c r="GSH2135" s="1"/>
      <c r="GSI2135" s="1"/>
      <c r="GSJ2135" s="1"/>
      <c r="GSK2135" s="1"/>
      <c r="GSL2135" s="1"/>
      <c r="GSM2135" s="1"/>
      <c r="GSN2135" s="1"/>
      <c r="GSO2135" s="1"/>
      <c r="GSP2135" s="1"/>
      <c r="GSQ2135" s="1"/>
      <c r="GSR2135" s="1"/>
      <c r="GSS2135" s="1"/>
      <c r="GST2135" s="1"/>
      <c r="GSU2135" s="1"/>
      <c r="GSV2135" s="1"/>
      <c r="GSW2135" s="1"/>
      <c r="GSX2135" s="1"/>
      <c r="GSY2135" s="1"/>
      <c r="GSZ2135" s="1"/>
      <c r="GTA2135" s="1"/>
      <c r="GTB2135" s="1"/>
      <c r="GTC2135" s="1"/>
      <c r="GTD2135" s="1"/>
      <c r="GTE2135" s="1"/>
      <c r="GTF2135" s="1"/>
      <c r="GTG2135" s="1"/>
      <c r="GTH2135" s="1"/>
      <c r="GTI2135" s="1"/>
      <c r="GTJ2135" s="1"/>
      <c r="GTK2135" s="1"/>
      <c r="GTL2135" s="1"/>
      <c r="GTM2135" s="1"/>
      <c r="GTN2135" s="1"/>
      <c r="GTO2135" s="1"/>
      <c r="GTP2135" s="1"/>
      <c r="GTQ2135" s="1"/>
      <c r="GTR2135" s="1"/>
      <c r="GTS2135" s="1"/>
      <c r="GTT2135" s="1"/>
      <c r="GTU2135" s="1"/>
      <c r="GTV2135" s="1"/>
      <c r="GTW2135" s="1"/>
      <c r="GTX2135" s="1"/>
      <c r="GTY2135" s="1"/>
      <c r="GTZ2135" s="1"/>
      <c r="GUA2135" s="1"/>
      <c r="GUB2135" s="1"/>
      <c r="GUC2135" s="1"/>
      <c r="GUD2135" s="1"/>
      <c r="GUE2135" s="1"/>
      <c r="GUF2135" s="1"/>
      <c r="GUG2135" s="1"/>
      <c r="GUH2135" s="1"/>
      <c r="GUI2135" s="1"/>
      <c r="GUJ2135" s="1"/>
      <c r="GUK2135" s="1"/>
      <c r="GUL2135" s="1"/>
      <c r="GUM2135" s="1"/>
      <c r="GUN2135" s="1"/>
      <c r="GUO2135" s="1"/>
      <c r="GUP2135" s="1"/>
      <c r="GUQ2135" s="1"/>
      <c r="GUR2135" s="1"/>
      <c r="GUS2135" s="1"/>
      <c r="GUT2135" s="1"/>
      <c r="GUU2135" s="1"/>
      <c r="GUV2135" s="1"/>
      <c r="GUW2135" s="1"/>
      <c r="GUX2135" s="1"/>
      <c r="GUY2135" s="1"/>
      <c r="GUZ2135" s="1"/>
      <c r="GVA2135" s="1"/>
      <c r="GVB2135" s="1"/>
      <c r="GVC2135" s="1"/>
      <c r="GVD2135" s="1"/>
      <c r="GVE2135" s="1"/>
      <c r="GVF2135" s="1"/>
      <c r="GVG2135" s="1"/>
      <c r="GVH2135" s="1"/>
      <c r="GVI2135" s="1"/>
      <c r="GVJ2135" s="1"/>
      <c r="GVK2135" s="1"/>
      <c r="GVL2135" s="1"/>
      <c r="GVM2135" s="1"/>
      <c r="GVN2135" s="1"/>
      <c r="GVO2135" s="1"/>
      <c r="GVP2135" s="1"/>
      <c r="GVQ2135" s="1"/>
      <c r="GVR2135" s="1"/>
      <c r="GVS2135" s="1"/>
      <c r="GVT2135" s="1"/>
      <c r="GVU2135" s="1"/>
      <c r="GVV2135" s="1"/>
      <c r="GVW2135" s="1"/>
      <c r="GVX2135" s="1"/>
      <c r="GVY2135" s="1"/>
      <c r="GVZ2135" s="1"/>
      <c r="GWA2135" s="1"/>
      <c r="GWB2135" s="1"/>
      <c r="GWC2135" s="1"/>
      <c r="GWD2135" s="1"/>
      <c r="GWE2135" s="1"/>
      <c r="GWF2135" s="1"/>
      <c r="GWG2135" s="1"/>
      <c r="GWH2135" s="1"/>
      <c r="GWI2135" s="1"/>
      <c r="GWJ2135" s="1"/>
      <c r="GWK2135" s="1"/>
      <c r="GWL2135" s="1"/>
      <c r="GWM2135" s="1"/>
      <c r="GWN2135" s="1"/>
      <c r="GWO2135" s="1"/>
      <c r="GWP2135" s="1"/>
      <c r="GWQ2135" s="1"/>
      <c r="GWR2135" s="1"/>
      <c r="GWS2135" s="1"/>
      <c r="GWT2135" s="1"/>
      <c r="GWU2135" s="1"/>
      <c r="GWV2135" s="1"/>
      <c r="GWW2135" s="1"/>
      <c r="GWX2135" s="1"/>
      <c r="GWY2135" s="1"/>
      <c r="GWZ2135" s="1"/>
      <c r="GXA2135" s="1"/>
      <c r="GXB2135" s="1"/>
      <c r="GXC2135" s="1"/>
      <c r="GXD2135" s="1"/>
      <c r="GXE2135" s="1"/>
      <c r="GXF2135" s="1"/>
      <c r="GXG2135" s="1"/>
      <c r="GXH2135" s="1"/>
      <c r="GXI2135" s="1"/>
      <c r="GXJ2135" s="1"/>
      <c r="GXK2135" s="1"/>
      <c r="GXL2135" s="1"/>
      <c r="GXM2135" s="1"/>
      <c r="GXN2135" s="1"/>
      <c r="GXO2135" s="1"/>
      <c r="GXP2135" s="1"/>
      <c r="GXQ2135" s="1"/>
      <c r="GXR2135" s="1"/>
      <c r="GXS2135" s="1"/>
      <c r="GXT2135" s="1"/>
      <c r="GXU2135" s="1"/>
      <c r="GXV2135" s="1"/>
      <c r="GXW2135" s="1"/>
      <c r="GXX2135" s="1"/>
      <c r="GXY2135" s="1"/>
      <c r="GXZ2135" s="1"/>
      <c r="GYA2135" s="1"/>
      <c r="GYB2135" s="1"/>
      <c r="GYC2135" s="1"/>
      <c r="GYD2135" s="1"/>
      <c r="GYE2135" s="1"/>
      <c r="GYF2135" s="1"/>
      <c r="GYG2135" s="1"/>
      <c r="GYH2135" s="1"/>
      <c r="GYI2135" s="1"/>
      <c r="GYJ2135" s="1"/>
      <c r="GYK2135" s="1"/>
      <c r="GYL2135" s="1"/>
      <c r="GYM2135" s="1"/>
      <c r="GYN2135" s="1"/>
      <c r="GYO2135" s="1"/>
      <c r="GYP2135" s="1"/>
      <c r="GYQ2135" s="1"/>
      <c r="GYR2135" s="1"/>
      <c r="GYS2135" s="1"/>
      <c r="GYT2135" s="1"/>
      <c r="GYU2135" s="1"/>
      <c r="GYV2135" s="1"/>
      <c r="GYW2135" s="1"/>
      <c r="GYX2135" s="1"/>
      <c r="GYY2135" s="1"/>
      <c r="GYZ2135" s="1"/>
      <c r="GZA2135" s="1"/>
      <c r="GZB2135" s="1"/>
      <c r="GZC2135" s="1"/>
      <c r="GZD2135" s="1"/>
      <c r="GZE2135" s="1"/>
      <c r="GZF2135" s="1"/>
      <c r="GZG2135" s="1"/>
      <c r="GZH2135" s="1"/>
      <c r="GZI2135" s="1"/>
      <c r="GZJ2135" s="1"/>
      <c r="GZK2135" s="1"/>
      <c r="GZL2135" s="1"/>
      <c r="GZM2135" s="1"/>
      <c r="GZN2135" s="1"/>
      <c r="GZO2135" s="1"/>
      <c r="GZP2135" s="1"/>
      <c r="GZQ2135" s="1"/>
      <c r="GZR2135" s="1"/>
      <c r="GZS2135" s="1"/>
      <c r="GZT2135" s="1"/>
      <c r="GZU2135" s="1"/>
      <c r="GZV2135" s="1"/>
      <c r="GZW2135" s="1"/>
      <c r="GZX2135" s="1"/>
      <c r="GZY2135" s="1"/>
      <c r="GZZ2135" s="1"/>
      <c r="HAA2135" s="1"/>
      <c r="HAB2135" s="1"/>
      <c r="HAC2135" s="1"/>
      <c r="HAD2135" s="1"/>
      <c r="HAE2135" s="1"/>
      <c r="HAF2135" s="1"/>
      <c r="HAG2135" s="1"/>
      <c r="HAH2135" s="1"/>
      <c r="HAI2135" s="1"/>
      <c r="HAJ2135" s="1"/>
      <c r="HAK2135" s="1"/>
      <c r="HAL2135" s="1"/>
      <c r="HAM2135" s="1"/>
      <c r="HAN2135" s="1"/>
      <c r="HAO2135" s="1"/>
      <c r="HAP2135" s="1"/>
      <c r="HAQ2135" s="1"/>
      <c r="HAR2135" s="1"/>
      <c r="HAS2135" s="1"/>
      <c r="HAT2135" s="1"/>
      <c r="HAU2135" s="1"/>
      <c r="HAV2135" s="1"/>
      <c r="HAW2135" s="1"/>
      <c r="HAX2135" s="1"/>
      <c r="HAY2135" s="1"/>
      <c r="HAZ2135" s="1"/>
      <c r="HBA2135" s="1"/>
      <c r="HBB2135" s="1"/>
      <c r="HBC2135" s="1"/>
      <c r="HBD2135" s="1"/>
      <c r="HBE2135" s="1"/>
      <c r="HBF2135" s="1"/>
      <c r="HBG2135" s="1"/>
      <c r="HBH2135" s="1"/>
      <c r="HBI2135" s="1"/>
      <c r="HBJ2135" s="1"/>
      <c r="HBK2135" s="1"/>
      <c r="HBL2135" s="1"/>
      <c r="HBM2135" s="1"/>
      <c r="HBN2135" s="1"/>
      <c r="HBO2135" s="1"/>
      <c r="HBP2135" s="1"/>
      <c r="HBQ2135" s="1"/>
      <c r="HBR2135" s="1"/>
      <c r="HBS2135" s="1"/>
      <c r="HBT2135" s="1"/>
      <c r="HBU2135" s="1"/>
      <c r="HBV2135" s="1"/>
      <c r="HBW2135" s="1"/>
      <c r="HBX2135" s="1"/>
      <c r="HBY2135" s="1"/>
      <c r="HBZ2135" s="1"/>
      <c r="HCA2135" s="1"/>
      <c r="HCB2135" s="1"/>
      <c r="HCC2135" s="1"/>
      <c r="HCD2135" s="1"/>
      <c r="HCE2135" s="1"/>
      <c r="HCF2135" s="1"/>
      <c r="HCG2135" s="1"/>
      <c r="HCH2135" s="1"/>
      <c r="HCI2135" s="1"/>
      <c r="HCJ2135" s="1"/>
      <c r="HCK2135" s="1"/>
      <c r="HCL2135" s="1"/>
      <c r="HCM2135" s="1"/>
      <c r="HCN2135" s="1"/>
      <c r="HCO2135" s="1"/>
      <c r="HCP2135" s="1"/>
      <c r="HCQ2135" s="1"/>
      <c r="HCR2135" s="1"/>
      <c r="HCS2135" s="1"/>
      <c r="HCT2135" s="1"/>
      <c r="HCU2135" s="1"/>
      <c r="HCV2135" s="1"/>
      <c r="HCW2135" s="1"/>
      <c r="HCX2135" s="1"/>
      <c r="HCY2135" s="1"/>
      <c r="HCZ2135" s="1"/>
      <c r="HDA2135" s="1"/>
      <c r="HDB2135" s="1"/>
      <c r="HDC2135" s="1"/>
      <c r="HDD2135" s="1"/>
      <c r="HDE2135" s="1"/>
      <c r="HDF2135" s="1"/>
      <c r="HDG2135" s="1"/>
      <c r="HDH2135" s="1"/>
      <c r="HDI2135" s="1"/>
      <c r="HDJ2135" s="1"/>
      <c r="HDK2135" s="1"/>
      <c r="HDL2135" s="1"/>
      <c r="HDM2135" s="1"/>
      <c r="HDN2135" s="1"/>
      <c r="HDO2135" s="1"/>
      <c r="HDP2135" s="1"/>
      <c r="HDQ2135" s="1"/>
      <c r="HDR2135" s="1"/>
      <c r="HDS2135" s="1"/>
      <c r="HDT2135" s="1"/>
      <c r="HDU2135" s="1"/>
      <c r="HDV2135" s="1"/>
      <c r="HDW2135" s="1"/>
      <c r="HDX2135" s="1"/>
      <c r="HDY2135" s="1"/>
      <c r="HDZ2135" s="1"/>
      <c r="HEA2135" s="1"/>
      <c r="HEB2135" s="1"/>
      <c r="HEC2135" s="1"/>
      <c r="HED2135" s="1"/>
      <c r="HEE2135" s="1"/>
      <c r="HEF2135" s="1"/>
      <c r="HEG2135" s="1"/>
      <c r="HEH2135" s="1"/>
      <c r="HEI2135" s="1"/>
      <c r="HEJ2135" s="1"/>
      <c r="HEK2135" s="1"/>
      <c r="HEL2135" s="1"/>
      <c r="HEM2135" s="1"/>
      <c r="HEN2135" s="1"/>
      <c r="HEO2135" s="1"/>
      <c r="HEP2135" s="1"/>
      <c r="HEQ2135" s="1"/>
      <c r="HER2135" s="1"/>
      <c r="HES2135" s="1"/>
      <c r="HET2135" s="1"/>
      <c r="HEU2135" s="1"/>
      <c r="HEV2135" s="1"/>
      <c r="HEW2135" s="1"/>
      <c r="HEX2135" s="1"/>
      <c r="HEY2135" s="1"/>
      <c r="HEZ2135" s="1"/>
      <c r="HFA2135" s="1"/>
      <c r="HFB2135" s="1"/>
      <c r="HFC2135" s="1"/>
      <c r="HFD2135" s="1"/>
      <c r="HFE2135" s="1"/>
      <c r="HFF2135" s="1"/>
      <c r="HFG2135" s="1"/>
      <c r="HFH2135" s="1"/>
      <c r="HFI2135" s="1"/>
      <c r="HFJ2135" s="1"/>
      <c r="HFK2135" s="1"/>
      <c r="HFL2135" s="1"/>
      <c r="HFM2135" s="1"/>
      <c r="HFN2135" s="1"/>
      <c r="HFO2135" s="1"/>
      <c r="HFP2135" s="1"/>
      <c r="HFQ2135" s="1"/>
      <c r="HFR2135" s="1"/>
      <c r="HFS2135" s="1"/>
      <c r="HFT2135" s="1"/>
      <c r="HFU2135" s="1"/>
      <c r="HFV2135" s="1"/>
      <c r="HFW2135" s="1"/>
      <c r="HFX2135" s="1"/>
      <c r="HFY2135" s="1"/>
      <c r="HFZ2135" s="1"/>
      <c r="HGA2135" s="1"/>
      <c r="HGB2135" s="1"/>
      <c r="HGC2135" s="1"/>
      <c r="HGD2135" s="1"/>
      <c r="HGE2135" s="1"/>
      <c r="HGF2135" s="1"/>
      <c r="HGG2135" s="1"/>
      <c r="HGH2135" s="1"/>
      <c r="HGI2135" s="1"/>
      <c r="HGJ2135" s="1"/>
      <c r="HGK2135" s="1"/>
      <c r="HGL2135" s="1"/>
      <c r="HGM2135" s="1"/>
      <c r="HGN2135" s="1"/>
      <c r="HGO2135" s="1"/>
      <c r="HGP2135" s="1"/>
      <c r="HGQ2135" s="1"/>
      <c r="HGR2135" s="1"/>
      <c r="HGS2135" s="1"/>
      <c r="HGT2135" s="1"/>
      <c r="HGU2135" s="1"/>
      <c r="HGV2135" s="1"/>
      <c r="HGW2135" s="1"/>
      <c r="HGX2135" s="1"/>
      <c r="HGY2135" s="1"/>
      <c r="HGZ2135" s="1"/>
      <c r="HHA2135" s="1"/>
      <c r="HHB2135" s="1"/>
      <c r="HHC2135" s="1"/>
      <c r="HHD2135" s="1"/>
      <c r="HHE2135" s="1"/>
      <c r="HHF2135" s="1"/>
      <c r="HHG2135" s="1"/>
      <c r="HHH2135" s="1"/>
      <c r="HHI2135" s="1"/>
      <c r="HHJ2135" s="1"/>
      <c r="HHK2135" s="1"/>
      <c r="HHL2135" s="1"/>
      <c r="HHM2135" s="1"/>
      <c r="HHN2135" s="1"/>
      <c r="HHO2135" s="1"/>
      <c r="HHP2135" s="1"/>
      <c r="HHQ2135" s="1"/>
      <c r="HHR2135" s="1"/>
      <c r="HHS2135" s="1"/>
      <c r="HHT2135" s="1"/>
      <c r="HHU2135" s="1"/>
      <c r="HHV2135" s="1"/>
      <c r="HHW2135" s="1"/>
      <c r="HHX2135" s="1"/>
      <c r="HHY2135" s="1"/>
      <c r="HHZ2135" s="1"/>
      <c r="HIA2135" s="1"/>
      <c r="HIB2135" s="1"/>
      <c r="HIC2135" s="1"/>
      <c r="HID2135" s="1"/>
      <c r="HIE2135" s="1"/>
      <c r="HIF2135" s="1"/>
      <c r="HIG2135" s="1"/>
      <c r="HIH2135" s="1"/>
      <c r="HII2135" s="1"/>
      <c r="HIJ2135" s="1"/>
      <c r="HIK2135" s="1"/>
      <c r="HIL2135" s="1"/>
      <c r="HIM2135" s="1"/>
      <c r="HIN2135" s="1"/>
      <c r="HIO2135" s="1"/>
      <c r="HIP2135" s="1"/>
      <c r="HIQ2135" s="1"/>
      <c r="HIR2135" s="1"/>
      <c r="HIS2135" s="1"/>
      <c r="HIT2135" s="1"/>
      <c r="HIU2135" s="1"/>
      <c r="HIV2135" s="1"/>
      <c r="HIW2135" s="1"/>
      <c r="HIX2135" s="1"/>
      <c r="HIY2135" s="1"/>
      <c r="HIZ2135" s="1"/>
      <c r="HJA2135" s="1"/>
      <c r="HJB2135" s="1"/>
      <c r="HJC2135" s="1"/>
      <c r="HJD2135" s="1"/>
      <c r="HJE2135" s="1"/>
      <c r="HJF2135" s="1"/>
      <c r="HJG2135" s="1"/>
      <c r="HJH2135" s="1"/>
      <c r="HJI2135" s="1"/>
      <c r="HJJ2135" s="1"/>
      <c r="HJK2135" s="1"/>
      <c r="HJL2135" s="1"/>
      <c r="HJM2135" s="1"/>
      <c r="HJN2135" s="1"/>
      <c r="HJO2135" s="1"/>
      <c r="HJP2135" s="1"/>
      <c r="HJQ2135" s="1"/>
      <c r="HJR2135" s="1"/>
      <c r="HJS2135" s="1"/>
      <c r="HJT2135" s="1"/>
      <c r="HJU2135" s="1"/>
      <c r="HJV2135" s="1"/>
      <c r="HJW2135" s="1"/>
      <c r="HJX2135" s="1"/>
      <c r="HJY2135" s="1"/>
      <c r="HJZ2135" s="1"/>
      <c r="HKA2135" s="1"/>
      <c r="HKB2135" s="1"/>
      <c r="HKC2135" s="1"/>
      <c r="HKD2135" s="1"/>
      <c r="HKE2135" s="1"/>
      <c r="HKF2135" s="1"/>
      <c r="HKG2135" s="1"/>
      <c r="HKH2135" s="1"/>
      <c r="HKI2135" s="1"/>
      <c r="HKJ2135" s="1"/>
      <c r="HKK2135" s="1"/>
      <c r="HKL2135" s="1"/>
      <c r="HKM2135" s="1"/>
      <c r="HKN2135" s="1"/>
      <c r="HKO2135" s="1"/>
      <c r="HKP2135" s="1"/>
      <c r="HKQ2135" s="1"/>
      <c r="HKR2135" s="1"/>
      <c r="HKS2135" s="1"/>
      <c r="HKT2135" s="1"/>
      <c r="HKU2135" s="1"/>
      <c r="HKV2135" s="1"/>
      <c r="HKW2135" s="1"/>
      <c r="HKX2135" s="1"/>
      <c r="HKY2135" s="1"/>
      <c r="HKZ2135" s="1"/>
      <c r="HLA2135" s="1"/>
      <c r="HLB2135" s="1"/>
      <c r="HLC2135" s="1"/>
      <c r="HLD2135" s="1"/>
      <c r="HLE2135" s="1"/>
      <c r="HLF2135" s="1"/>
      <c r="HLG2135" s="1"/>
      <c r="HLH2135" s="1"/>
      <c r="HLI2135" s="1"/>
      <c r="HLJ2135" s="1"/>
      <c r="HLK2135" s="1"/>
      <c r="HLL2135" s="1"/>
      <c r="HLM2135" s="1"/>
      <c r="HLN2135" s="1"/>
      <c r="HLO2135" s="1"/>
      <c r="HLP2135" s="1"/>
      <c r="HLQ2135" s="1"/>
      <c r="HLR2135" s="1"/>
      <c r="HLS2135" s="1"/>
      <c r="HLT2135" s="1"/>
      <c r="HLU2135" s="1"/>
      <c r="HLV2135" s="1"/>
      <c r="HLW2135" s="1"/>
      <c r="HLX2135" s="1"/>
      <c r="HLY2135" s="1"/>
      <c r="HLZ2135" s="1"/>
      <c r="HMA2135" s="1"/>
      <c r="HMB2135" s="1"/>
      <c r="HMC2135" s="1"/>
      <c r="HMD2135" s="1"/>
      <c r="HME2135" s="1"/>
      <c r="HMF2135" s="1"/>
      <c r="HMG2135" s="1"/>
      <c r="HMH2135" s="1"/>
      <c r="HMI2135" s="1"/>
      <c r="HMJ2135" s="1"/>
      <c r="HMK2135" s="1"/>
      <c r="HML2135" s="1"/>
      <c r="HMM2135" s="1"/>
      <c r="HMN2135" s="1"/>
      <c r="HMO2135" s="1"/>
      <c r="HMP2135" s="1"/>
      <c r="HMQ2135" s="1"/>
      <c r="HMR2135" s="1"/>
      <c r="HMS2135" s="1"/>
      <c r="HMT2135" s="1"/>
      <c r="HMU2135" s="1"/>
      <c r="HMV2135" s="1"/>
      <c r="HMW2135" s="1"/>
      <c r="HMX2135" s="1"/>
      <c r="HMY2135" s="1"/>
      <c r="HMZ2135" s="1"/>
      <c r="HNA2135" s="1"/>
      <c r="HNB2135" s="1"/>
      <c r="HNC2135" s="1"/>
      <c r="HND2135" s="1"/>
      <c r="HNE2135" s="1"/>
      <c r="HNF2135" s="1"/>
      <c r="HNG2135" s="1"/>
      <c r="HNH2135" s="1"/>
      <c r="HNI2135" s="1"/>
      <c r="HNJ2135" s="1"/>
      <c r="HNK2135" s="1"/>
      <c r="HNL2135" s="1"/>
      <c r="HNM2135" s="1"/>
      <c r="HNN2135" s="1"/>
      <c r="HNO2135" s="1"/>
      <c r="HNP2135" s="1"/>
      <c r="HNQ2135" s="1"/>
      <c r="HNR2135" s="1"/>
      <c r="HNS2135" s="1"/>
      <c r="HNT2135" s="1"/>
      <c r="HNU2135" s="1"/>
      <c r="HNV2135" s="1"/>
      <c r="HNW2135" s="1"/>
      <c r="HNX2135" s="1"/>
      <c r="HNY2135" s="1"/>
      <c r="HNZ2135" s="1"/>
      <c r="HOA2135" s="1"/>
      <c r="HOB2135" s="1"/>
      <c r="HOC2135" s="1"/>
      <c r="HOD2135" s="1"/>
      <c r="HOE2135" s="1"/>
      <c r="HOF2135" s="1"/>
      <c r="HOG2135" s="1"/>
      <c r="HOH2135" s="1"/>
      <c r="HOI2135" s="1"/>
      <c r="HOJ2135" s="1"/>
      <c r="HOK2135" s="1"/>
      <c r="HOL2135" s="1"/>
      <c r="HOM2135" s="1"/>
      <c r="HON2135" s="1"/>
      <c r="HOO2135" s="1"/>
      <c r="HOP2135" s="1"/>
      <c r="HOQ2135" s="1"/>
      <c r="HOR2135" s="1"/>
      <c r="HOS2135" s="1"/>
      <c r="HOT2135" s="1"/>
      <c r="HOU2135" s="1"/>
      <c r="HOV2135" s="1"/>
      <c r="HOW2135" s="1"/>
      <c r="HOX2135" s="1"/>
      <c r="HOY2135" s="1"/>
      <c r="HOZ2135" s="1"/>
      <c r="HPA2135" s="1"/>
      <c r="HPB2135" s="1"/>
      <c r="HPC2135" s="1"/>
      <c r="HPD2135" s="1"/>
      <c r="HPE2135" s="1"/>
      <c r="HPF2135" s="1"/>
      <c r="HPG2135" s="1"/>
      <c r="HPH2135" s="1"/>
      <c r="HPI2135" s="1"/>
      <c r="HPJ2135" s="1"/>
      <c r="HPK2135" s="1"/>
      <c r="HPL2135" s="1"/>
      <c r="HPM2135" s="1"/>
      <c r="HPN2135" s="1"/>
      <c r="HPO2135" s="1"/>
      <c r="HPP2135" s="1"/>
      <c r="HPQ2135" s="1"/>
      <c r="HPR2135" s="1"/>
      <c r="HPS2135" s="1"/>
      <c r="HPT2135" s="1"/>
      <c r="HPU2135" s="1"/>
      <c r="HPV2135" s="1"/>
      <c r="HPW2135" s="1"/>
      <c r="HPX2135" s="1"/>
      <c r="HPY2135" s="1"/>
      <c r="HPZ2135" s="1"/>
      <c r="HQA2135" s="1"/>
      <c r="HQB2135" s="1"/>
      <c r="HQC2135" s="1"/>
      <c r="HQD2135" s="1"/>
      <c r="HQE2135" s="1"/>
      <c r="HQF2135" s="1"/>
      <c r="HQG2135" s="1"/>
      <c r="HQH2135" s="1"/>
      <c r="HQI2135" s="1"/>
      <c r="HQJ2135" s="1"/>
      <c r="HQK2135" s="1"/>
      <c r="HQL2135" s="1"/>
      <c r="HQM2135" s="1"/>
      <c r="HQN2135" s="1"/>
      <c r="HQO2135" s="1"/>
      <c r="HQP2135" s="1"/>
      <c r="HQQ2135" s="1"/>
      <c r="HQR2135" s="1"/>
      <c r="HQS2135" s="1"/>
      <c r="HQT2135" s="1"/>
      <c r="HQU2135" s="1"/>
      <c r="HQV2135" s="1"/>
      <c r="HQW2135" s="1"/>
      <c r="HQX2135" s="1"/>
      <c r="HQY2135" s="1"/>
      <c r="HQZ2135" s="1"/>
      <c r="HRA2135" s="1"/>
      <c r="HRB2135" s="1"/>
      <c r="HRC2135" s="1"/>
      <c r="HRD2135" s="1"/>
      <c r="HRE2135" s="1"/>
      <c r="HRF2135" s="1"/>
      <c r="HRG2135" s="1"/>
      <c r="HRH2135" s="1"/>
      <c r="HRI2135" s="1"/>
      <c r="HRJ2135" s="1"/>
      <c r="HRK2135" s="1"/>
      <c r="HRL2135" s="1"/>
      <c r="HRM2135" s="1"/>
      <c r="HRN2135" s="1"/>
      <c r="HRO2135" s="1"/>
      <c r="HRP2135" s="1"/>
      <c r="HRQ2135" s="1"/>
      <c r="HRR2135" s="1"/>
      <c r="HRS2135" s="1"/>
      <c r="HRT2135" s="1"/>
      <c r="HRU2135" s="1"/>
      <c r="HRV2135" s="1"/>
      <c r="HRW2135" s="1"/>
      <c r="HRX2135" s="1"/>
      <c r="HRY2135" s="1"/>
      <c r="HRZ2135" s="1"/>
      <c r="HSA2135" s="1"/>
      <c r="HSB2135" s="1"/>
      <c r="HSC2135" s="1"/>
      <c r="HSD2135" s="1"/>
      <c r="HSE2135" s="1"/>
      <c r="HSF2135" s="1"/>
      <c r="HSG2135" s="1"/>
      <c r="HSH2135" s="1"/>
      <c r="HSI2135" s="1"/>
      <c r="HSJ2135" s="1"/>
      <c r="HSK2135" s="1"/>
      <c r="HSL2135" s="1"/>
      <c r="HSM2135" s="1"/>
      <c r="HSN2135" s="1"/>
      <c r="HSO2135" s="1"/>
      <c r="HSP2135" s="1"/>
      <c r="HSQ2135" s="1"/>
      <c r="HSR2135" s="1"/>
      <c r="HSS2135" s="1"/>
      <c r="HST2135" s="1"/>
      <c r="HSU2135" s="1"/>
      <c r="HSV2135" s="1"/>
      <c r="HSW2135" s="1"/>
      <c r="HSX2135" s="1"/>
      <c r="HSY2135" s="1"/>
      <c r="HSZ2135" s="1"/>
      <c r="HTA2135" s="1"/>
      <c r="HTB2135" s="1"/>
      <c r="HTC2135" s="1"/>
      <c r="HTD2135" s="1"/>
      <c r="HTE2135" s="1"/>
      <c r="HTF2135" s="1"/>
      <c r="HTG2135" s="1"/>
      <c r="HTH2135" s="1"/>
      <c r="HTI2135" s="1"/>
      <c r="HTJ2135" s="1"/>
      <c r="HTK2135" s="1"/>
      <c r="HTL2135" s="1"/>
      <c r="HTM2135" s="1"/>
      <c r="HTN2135" s="1"/>
      <c r="HTO2135" s="1"/>
      <c r="HTP2135" s="1"/>
      <c r="HTQ2135" s="1"/>
      <c r="HTR2135" s="1"/>
      <c r="HTS2135" s="1"/>
      <c r="HTT2135" s="1"/>
      <c r="HTU2135" s="1"/>
      <c r="HTV2135" s="1"/>
      <c r="HTW2135" s="1"/>
      <c r="HTX2135" s="1"/>
      <c r="HTY2135" s="1"/>
      <c r="HTZ2135" s="1"/>
      <c r="HUA2135" s="1"/>
      <c r="HUB2135" s="1"/>
      <c r="HUC2135" s="1"/>
      <c r="HUD2135" s="1"/>
      <c r="HUE2135" s="1"/>
      <c r="HUF2135" s="1"/>
      <c r="HUG2135" s="1"/>
      <c r="HUH2135" s="1"/>
      <c r="HUI2135" s="1"/>
      <c r="HUJ2135" s="1"/>
      <c r="HUK2135" s="1"/>
      <c r="HUL2135" s="1"/>
      <c r="HUM2135" s="1"/>
      <c r="HUN2135" s="1"/>
      <c r="HUO2135" s="1"/>
      <c r="HUP2135" s="1"/>
      <c r="HUQ2135" s="1"/>
      <c r="HUR2135" s="1"/>
      <c r="HUS2135" s="1"/>
      <c r="HUT2135" s="1"/>
      <c r="HUU2135" s="1"/>
      <c r="HUV2135" s="1"/>
      <c r="HUW2135" s="1"/>
      <c r="HUX2135" s="1"/>
      <c r="HUY2135" s="1"/>
      <c r="HUZ2135" s="1"/>
      <c r="HVA2135" s="1"/>
      <c r="HVB2135" s="1"/>
      <c r="HVC2135" s="1"/>
      <c r="HVD2135" s="1"/>
      <c r="HVE2135" s="1"/>
      <c r="HVF2135" s="1"/>
      <c r="HVG2135" s="1"/>
      <c r="HVH2135" s="1"/>
      <c r="HVI2135" s="1"/>
      <c r="HVJ2135" s="1"/>
      <c r="HVK2135" s="1"/>
      <c r="HVL2135" s="1"/>
      <c r="HVM2135" s="1"/>
      <c r="HVN2135" s="1"/>
      <c r="HVO2135" s="1"/>
      <c r="HVP2135" s="1"/>
      <c r="HVQ2135" s="1"/>
      <c r="HVR2135" s="1"/>
      <c r="HVS2135" s="1"/>
      <c r="HVT2135" s="1"/>
      <c r="HVU2135" s="1"/>
      <c r="HVV2135" s="1"/>
      <c r="HVW2135" s="1"/>
      <c r="HVX2135" s="1"/>
      <c r="HVY2135" s="1"/>
      <c r="HVZ2135" s="1"/>
      <c r="HWA2135" s="1"/>
      <c r="HWB2135" s="1"/>
      <c r="HWC2135" s="1"/>
      <c r="HWD2135" s="1"/>
      <c r="HWE2135" s="1"/>
      <c r="HWF2135" s="1"/>
      <c r="HWG2135" s="1"/>
      <c r="HWH2135" s="1"/>
      <c r="HWI2135" s="1"/>
      <c r="HWJ2135" s="1"/>
      <c r="HWK2135" s="1"/>
      <c r="HWL2135" s="1"/>
      <c r="HWM2135" s="1"/>
      <c r="HWN2135" s="1"/>
      <c r="HWO2135" s="1"/>
      <c r="HWP2135" s="1"/>
      <c r="HWQ2135" s="1"/>
      <c r="HWR2135" s="1"/>
      <c r="HWS2135" s="1"/>
      <c r="HWT2135" s="1"/>
      <c r="HWU2135" s="1"/>
      <c r="HWV2135" s="1"/>
      <c r="HWW2135" s="1"/>
      <c r="HWX2135" s="1"/>
      <c r="HWY2135" s="1"/>
      <c r="HWZ2135" s="1"/>
      <c r="HXA2135" s="1"/>
      <c r="HXB2135" s="1"/>
      <c r="HXC2135" s="1"/>
      <c r="HXD2135" s="1"/>
      <c r="HXE2135" s="1"/>
      <c r="HXF2135" s="1"/>
      <c r="HXG2135" s="1"/>
      <c r="HXH2135" s="1"/>
      <c r="HXI2135" s="1"/>
      <c r="HXJ2135" s="1"/>
      <c r="HXK2135" s="1"/>
      <c r="HXL2135" s="1"/>
      <c r="HXM2135" s="1"/>
      <c r="HXN2135" s="1"/>
      <c r="HXO2135" s="1"/>
      <c r="HXP2135" s="1"/>
      <c r="HXQ2135" s="1"/>
      <c r="HXR2135" s="1"/>
      <c r="HXS2135" s="1"/>
      <c r="HXT2135" s="1"/>
      <c r="HXU2135" s="1"/>
      <c r="HXV2135" s="1"/>
      <c r="HXW2135" s="1"/>
      <c r="HXX2135" s="1"/>
      <c r="HXY2135" s="1"/>
      <c r="HXZ2135" s="1"/>
      <c r="HYA2135" s="1"/>
      <c r="HYB2135" s="1"/>
      <c r="HYC2135" s="1"/>
      <c r="HYD2135" s="1"/>
      <c r="HYE2135" s="1"/>
      <c r="HYF2135" s="1"/>
      <c r="HYG2135" s="1"/>
      <c r="HYH2135" s="1"/>
      <c r="HYI2135" s="1"/>
      <c r="HYJ2135" s="1"/>
      <c r="HYK2135" s="1"/>
      <c r="HYL2135" s="1"/>
      <c r="HYM2135" s="1"/>
      <c r="HYN2135" s="1"/>
      <c r="HYO2135" s="1"/>
      <c r="HYP2135" s="1"/>
      <c r="HYQ2135" s="1"/>
      <c r="HYR2135" s="1"/>
      <c r="HYS2135" s="1"/>
      <c r="HYT2135" s="1"/>
      <c r="HYU2135" s="1"/>
      <c r="HYV2135" s="1"/>
      <c r="HYW2135" s="1"/>
      <c r="HYX2135" s="1"/>
      <c r="HYY2135" s="1"/>
      <c r="HYZ2135" s="1"/>
      <c r="HZA2135" s="1"/>
      <c r="HZB2135" s="1"/>
      <c r="HZC2135" s="1"/>
      <c r="HZD2135" s="1"/>
      <c r="HZE2135" s="1"/>
      <c r="HZF2135" s="1"/>
      <c r="HZG2135" s="1"/>
      <c r="HZH2135" s="1"/>
      <c r="HZI2135" s="1"/>
      <c r="HZJ2135" s="1"/>
      <c r="HZK2135" s="1"/>
      <c r="HZL2135" s="1"/>
      <c r="HZM2135" s="1"/>
      <c r="HZN2135" s="1"/>
      <c r="HZO2135" s="1"/>
      <c r="HZP2135" s="1"/>
      <c r="HZQ2135" s="1"/>
      <c r="HZR2135" s="1"/>
      <c r="HZS2135" s="1"/>
      <c r="HZT2135" s="1"/>
      <c r="HZU2135" s="1"/>
      <c r="HZV2135" s="1"/>
      <c r="HZW2135" s="1"/>
      <c r="HZX2135" s="1"/>
      <c r="HZY2135" s="1"/>
      <c r="HZZ2135" s="1"/>
      <c r="IAA2135" s="1"/>
      <c r="IAB2135" s="1"/>
      <c r="IAC2135" s="1"/>
      <c r="IAD2135" s="1"/>
      <c r="IAE2135" s="1"/>
      <c r="IAF2135" s="1"/>
      <c r="IAG2135" s="1"/>
      <c r="IAH2135" s="1"/>
      <c r="IAI2135" s="1"/>
      <c r="IAJ2135" s="1"/>
      <c r="IAK2135" s="1"/>
      <c r="IAL2135" s="1"/>
      <c r="IAM2135" s="1"/>
      <c r="IAN2135" s="1"/>
      <c r="IAO2135" s="1"/>
      <c r="IAP2135" s="1"/>
      <c r="IAQ2135" s="1"/>
      <c r="IAR2135" s="1"/>
      <c r="IAS2135" s="1"/>
      <c r="IAT2135" s="1"/>
      <c r="IAU2135" s="1"/>
      <c r="IAV2135" s="1"/>
      <c r="IAW2135" s="1"/>
      <c r="IAX2135" s="1"/>
      <c r="IAY2135" s="1"/>
      <c r="IAZ2135" s="1"/>
      <c r="IBA2135" s="1"/>
      <c r="IBB2135" s="1"/>
      <c r="IBC2135" s="1"/>
      <c r="IBD2135" s="1"/>
      <c r="IBE2135" s="1"/>
      <c r="IBF2135" s="1"/>
      <c r="IBG2135" s="1"/>
      <c r="IBH2135" s="1"/>
      <c r="IBI2135" s="1"/>
      <c r="IBJ2135" s="1"/>
      <c r="IBK2135" s="1"/>
      <c r="IBL2135" s="1"/>
      <c r="IBM2135" s="1"/>
      <c r="IBN2135" s="1"/>
      <c r="IBO2135" s="1"/>
      <c r="IBP2135" s="1"/>
      <c r="IBQ2135" s="1"/>
      <c r="IBR2135" s="1"/>
      <c r="IBS2135" s="1"/>
      <c r="IBT2135" s="1"/>
      <c r="IBU2135" s="1"/>
      <c r="IBV2135" s="1"/>
      <c r="IBW2135" s="1"/>
      <c r="IBX2135" s="1"/>
      <c r="IBY2135" s="1"/>
      <c r="IBZ2135" s="1"/>
      <c r="ICA2135" s="1"/>
      <c r="ICB2135" s="1"/>
      <c r="ICC2135" s="1"/>
      <c r="ICD2135" s="1"/>
      <c r="ICE2135" s="1"/>
      <c r="ICF2135" s="1"/>
      <c r="ICG2135" s="1"/>
      <c r="ICH2135" s="1"/>
      <c r="ICI2135" s="1"/>
      <c r="ICJ2135" s="1"/>
      <c r="ICK2135" s="1"/>
      <c r="ICL2135" s="1"/>
      <c r="ICM2135" s="1"/>
      <c r="ICN2135" s="1"/>
      <c r="ICO2135" s="1"/>
      <c r="ICP2135" s="1"/>
      <c r="ICQ2135" s="1"/>
      <c r="ICR2135" s="1"/>
      <c r="ICS2135" s="1"/>
      <c r="ICT2135" s="1"/>
      <c r="ICU2135" s="1"/>
      <c r="ICV2135" s="1"/>
      <c r="ICW2135" s="1"/>
      <c r="ICX2135" s="1"/>
      <c r="ICY2135" s="1"/>
      <c r="ICZ2135" s="1"/>
      <c r="IDA2135" s="1"/>
      <c r="IDB2135" s="1"/>
      <c r="IDC2135" s="1"/>
      <c r="IDD2135" s="1"/>
      <c r="IDE2135" s="1"/>
      <c r="IDF2135" s="1"/>
      <c r="IDG2135" s="1"/>
      <c r="IDH2135" s="1"/>
      <c r="IDI2135" s="1"/>
      <c r="IDJ2135" s="1"/>
      <c r="IDK2135" s="1"/>
      <c r="IDL2135" s="1"/>
      <c r="IDM2135" s="1"/>
      <c r="IDN2135" s="1"/>
      <c r="IDO2135" s="1"/>
      <c r="IDP2135" s="1"/>
      <c r="IDQ2135" s="1"/>
      <c r="IDR2135" s="1"/>
      <c r="IDS2135" s="1"/>
      <c r="IDT2135" s="1"/>
      <c r="IDU2135" s="1"/>
      <c r="IDV2135" s="1"/>
      <c r="IDW2135" s="1"/>
      <c r="IDX2135" s="1"/>
      <c r="IDY2135" s="1"/>
      <c r="IDZ2135" s="1"/>
      <c r="IEA2135" s="1"/>
      <c r="IEB2135" s="1"/>
      <c r="IEC2135" s="1"/>
      <c r="IED2135" s="1"/>
      <c r="IEE2135" s="1"/>
      <c r="IEF2135" s="1"/>
      <c r="IEG2135" s="1"/>
      <c r="IEH2135" s="1"/>
      <c r="IEI2135" s="1"/>
      <c r="IEJ2135" s="1"/>
      <c r="IEK2135" s="1"/>
      <c r="IEL2135" s="1"/>
      <c r="IEM2135" s="1"/>
      <c r="IEN2135" s="1"/>
      <c r="IEO2135" s="1"/>
      <c r="IEP2135" s="1"/>
      <c r="IEQ2135" s="1"/>
      <c r="IER2135" s="1"/>
      <c r="IES2135" s="1"/>
      <c r="IET2135" s="1"/>
      <c r="IEU2135" s="1"/>
      <c r="IEV2135" s="1"/>
      <c r="IEW2135" s="1"/>
      <c r="IEX2135" s="1"/>
      <c r="IEY2135" s="1"/>
      <c r="IEZ2135" s="1"/>
      <c r="IFA2135" s="1"/>
      <c r="IFB2135" s="1"/>
      <c r="IFC2135" s="1"/>
      <c r="IFD2135" s="1"/>
      <c r="IFE2135" s="1"/>
      <c r="IFF2135" s="1"/>
      <c r="IFG2135" s="1"/>
      <c r="IFH2135" s="1"/>
      <c r="IFI2135" s="1"/>
      <c r="IFJ2135" s="1"/>
      <c r="IFK2135" s="1"/>
      <c r="IFL2135" s="1"/>
      <c r="IFM2135" s="1"/>
      <c r="IFN2135" s="1"/>
      <c r="IFO2135" s="1"/>
      <c r="IFP2135" s="1"/>
      <c r="IFQ2135" s="1"/>
      <c r="IFR2135" s="1"/>
      <c r="IFS2135" s="1"/>
      <c r="IFT2135" s="1"/>
      <c r="IFU2135" s="1"/>
      <c r="IFV2135" s="1"/>
      <c r="IFW2135" s="1"/>
      <c r="IFX2135" s="1"/>
      <c r="IFY2135" s="1"/>
      <c r="IFZ2135" s="1"/>
      <c r="IGA2135" s="1"/>
      <c r="IGB2135" s="1"/>
      <c r="IGC2135" s="1"/>
      <c r="IGD2135" s="1"/>
      <c r="IGE2135" s="1"/>
      <c r="IGF2135" s="1"/>
      <c r="IGG2135" s="1"/>
      <c r="IGH2135" s="1"/>
      <c r="IGI2135" s="1"/>
      <c r="IGJ2135" s="1"/>
      <c r="IGK2135" s="1"/>
      <c r="IGL2135" s="1"/>
      <c r="IGM2135" s="1"/>
      <c r="IGN2135" s="1"/>
      <c r="IGO2135" s="1"/>
      <c r="IGP2135" s="1"/>
      <c r="IGQ2135" s="1"/>
      <c r="IGR2135" s="1"/>
      <c r="IGS2135" s="1"/>
      <c r="IGT2135" s="1"/>
      <c r="IGU2135" s="1"/>
      <c r="IGV2135" s="1"/>
      <c r="IGW2135" s="1"/>
      <c r="IGX2135" s="1"/>
      <c r="IGY2135" s="1"/>
      <c r="IGZ2135" s="1"/>
      <c r="IHA2135" s="1"/>
      <c r="IHB2135" s="1"/>
      <c r="IHC2135" s="1"/>
      <c r="IHD2135" s="1"/>
      <c r="IHE2135" s="1"/>
      <c r="IHF2135" s="1"/>
      <c r="IHG2135" s="1"/>
      <c r="IHH2135" s="1"/>
      <c r="IHI2135" s="1"/>
      <c r="IHJ2135" s="1"/>
      <c r="IHK2135" s="1"/>
      <c r="IHL2135" s="1"/>
      <c r="IHM2135" s="1"/>
      <c r="IHN2135" s="1"/>
      <c r="IHO2135" s="1"/>
      <c r="IHP2135" s="1"/>
      <c r="IHQ2135" s="1"/>
      <c r="IHR2135" s="1"/>
      <c r="IHS2135" s="1"/>
      <c r="IHT2135" s="1"/>
      <c r="IHU2135" s="1"/>
      <c r="IHV2135" s="1"/>
      <c r="IHW2135" s="1"/>
      <c r="IHX2135" s="1"/>
      <c r="IHY2135" s="1"/>
      <c r="IHZ2135" s="1"/>
      <c r="IIA2135" s="1"/>
      <c r="IIB2135" s="1"/>
      <c r="IIC2135" s="1"/>
      <c r="IID2135" s="1"/>
      <c r="IIE2135" s="1"/>
      <c r="IIF2135" s="1"/>
      <c r="IIG2135" s="1"/>
      <c r="IIH2135" s="1"/>
      <c r="III2135" s="1"/>
      <c r="IIJ2135" s="1"/>
      <c r="IIK2135" s="1"/>
      <c r="IIL2135" s="1"/>
      <c r="IIM2135" s="1"/>
      <c r="IIN2135" s="1"/>
      <c r="IIO2135" s="1"/>
      <c r="IIP2135" s="1"/>
      <c r="IIQ2135" s="1"/>
      <c r="IIR2135" s="1"/>
      <c r="IIS2135" s="1"/>
      <c r="IIT2135" s="1"/>
      <c r="IIU2135" s="1"/>
      <c r="IIV2135" s="1"/>
      <c r="IIW2135" s="1"/>
      <c r="IIX2135" s="1"/>
      <c r="IIY2135" s="1"/>
      <c r="IIZ2135" s="1"/>
      <c r="IJA2135" s="1"/>
      <c r="IJB2135" s="1"/>
      <c r="IJC2135" s="1"/>
      <c r="IJD2135" s="1"/>
      <c r="IJE2135" s="1"/>
      <c r="IJF2135" s="1"/>
      <c r="IJG2135" s="1"/>
      <c r="IJH2135" s="1"/>
      <c r="IJI2135" s="1"/>
      <c r="IJJ2135" s="1"/>
      <c r="IJK2135" s="1"/>
      <c r="IJL2135" s="1"/>
      <c r="IJM2135" s="1"/>
      <c r="IJN2135" s="1"/>
      <c r="IJO2135" s="1"/>
      <c r="IJP2135" s="1"/>
      <c r="IJQ2135" s="1"/>
      <c r="IJR2135" s="1"/>
      <c r="IJS2135" s="1"/>
      <c r="IJT2135" s="1"/>
      <c r="IJU2135" s="1"/>
      <c r="IJV2135" s="1"/>
      <c r="IJW2135" s="1"/>
      <c r="IJX2135" s="1"/>
      <c r="IJY2135" s="1"/>
      <c r="IJZ2135" s="1"/>
      <c r="IKA2135" s="1"/>
      <c r="IKB2135" s="1"/>
      <c r="IKC2135" s="1"/>
      <c r="IKD2135" s="1"/>
      <c r="IKE2135" s="1"/>
      <c r="IKF2135" s="1"/>
      <c r="IKG2135" s="1"/>
      <c r="IKH2135" s="1"/>
      <c r="IKI2135" s="1"/>
      <c r="IKJ2135" s="1"/>
      <c r="IKK2135" s="1"/>
      <c r="IKL2135" s="1"/>
      <c r="IKM2135" s="1"/>
      <c r="IKN2135" s="1"/>
      <c r="IKO2135" s="1"/>
      <c r="IKP2135" s="1"/>
      <c r="IKQ2135" s="1"/>
      <c r="IKR2135" s="1"/>
      <c r="IKS2135" s="1"/>
      <c r="IKT2135" s="1"/>
      <c r="IKU2135" s="1"/>
      <c r="IKV2135" s="1"/>
      <c r="IKW2135" s="1"/>
      <c r="IKX2135" s="1"/>
      <c r="IKY2135" s="1"/>
      <c r="IKZ2135" s="1"/>
      <c r="ILA2135" s="1"/>
      <c r="ILB2135" s="1"/>
      <c r="ILC2135" s="1"/>
      <c r="ILD2135" s="1"/>
      <c r="ILE2135" s="1"/>
      <c r="ILF2135" s="1"/>
      <c r="ILG2135" s="1"/>
      <c r="ILH2135" s="1"/>
      <c r="ILI2135" s="1"/>
      <c r="ILJ2135" s="1"/>
      <c r="ILK2135" s="1"/>
      <c r="ILL2135" s="1"/>
      <c r="ILM2135" s="1"/>
      <c r="ILN2135" s="1"/>
      <c r="ILO2135" s="1"/>
      <c r="ILP2135" s="1"/>
      <c r="ILQ2135" s="1"/>
      <c r="ILR2135" s="1"/>
      <c r="ILS2135" s="1"/>
      <c r="ILT2135" s="1"/>
      <c r="ILU2135" s="1"/>
      <c r="ILV2135" s="1"/>
      <c r="ILW2135" s="1"/>
      <c r="ILX2135" s="1"/>
      <c r="ILY2135" s="1"/>
      <c r="ILZ2135" s="1"/>
      <c r="IMA2135" s="1"/>
      <c r="IMB2135" s="1"/>
      <c r="IMC2135" s="1"/>
      <c r="IMD2135" s="1"/>
      <c r="IME2135" s="1"/>
      <c r="IMF2135" s="1"/>
      <c r="IMG2135" s="1"/>
      <c r="IMH2135" s="1"/>
      <c r="IMI2135" s="1"/>
      <c r="IMJ2135" s="1"/>
      <c r="IMK2135" s="1"/>
      <c r="IML2135" s="1"/>
      <c r="IMM2135" s="1"/>
      <c r="IMN2135" s="1"/>
      <c r="IMO2135" s="1"/>
      <c r="IMP2135" s="1"/>
      <c r="IMQ2135" s="1"/>
      <c r="IMR2135" s="1"/>
      <c r="IMS2135" s="1"/>
      <c r="IMT2135" s="1"/>
      <c r="IMU2135" s="1"/>
      <c r="IMV2135" s="1"/>
      <c r="IMW2135" s="1"/>
      <c r="IMX2135" s="1"/>
      <c r="IMY2135" s="1"/>
      <c r="IMZ2135" s="1"/>
      <c r="INA2135" s="1"/>
      <c r="INB2135" s="1"/>
      <c r="INC2135" s="1"/>
      <c r="IND2135" s="1"/>
      <c r="INE2135" s="1"/>
      <c r="INF2135" s="1"/>
      <c r="ING2135" s="1"/>
      <c r="INH2135" s="1"/>
      <c r="INI2135" s="1"/>
      <c r="INJ2135" s="1"/>
      <c r="INK2135" s="1"/>
      <c r="INL2135" s="1"/>
      <c r="INM2135" s="1"/>
      <c r="INN2135" s="1"/>
      <c r="INO2135" s="1"/>
      <c r="INP2135" s="1"/>
      <c r="INQ2135" s="1"/>
      <c r="INR2135" s="1"/>
      <c r="INS2135" s="1"/>
      <c r="INT2135" s="1"/>
      <c r="INU2135" s="1"/>
      <c r="INV2135" s="1"/>
      <c r="INW2135" s="1"/>
      <c r="INX2135" s="1"/>
      <c r="INY2135" s="1"/>
      <c r="INZ2135" s="1"/>
      <c r="IOA2135" s="1"/>
      <c r="IOB2135" s="1"/>
      <c r="IOC2135" s="1"/>
      <c r="IOD2135" s="1"/>
      <c r="IOE2135" s="1"/>
      <c r="IOF2135" s="1"/>
      <c r="IOG2135" s="1"/>
      <c r="IOH2135" s="1"/>
      <c r="IOI2135" s="1"/>
      <c r="IOJ2135" s="1"/>
      <c r="IOK2135" s="1"/>
      <c r="IOL2135" s="1"/>
      <c r="IOM2135" s="1"/>
      <c r="ION2135" s="1"/>
      <c r="IOO2135" s="1"/>
      <c r="IOP2135" s="1"/>
      <c r="IOQ2135" s="1"/>
      <c r="IOR2135" s="1"/>
      <c r="IOS2135" s="1"/>
      <c r="IOT2135" s="1"/>
      <c r="IOU2135" s="1"/>
      <c r="IOV2135" s="1"/>
      <c r="IOW2135" s="1"/>
      <c r="IOX2135" s="1"/>
      <c r="IOY2135" s="1"/>
      <c r="IOZ2135" s="1"/>
      <c r="IPA2135" s="1"/>
      <c r="IPB2135" s="1"/>
      <c r="IPC2135" s="1"/>
      <c r="IPD2135" s="1"/>
      <c r="IPE2135" s="1"/>
      <c r="IPF2135" s="1"/>
      <c r="IPG2135" s="1"/>
      <c r="IPH2135" s="1"/>
      <c r="IPI2135" s="1"/>
      <c r="IPJ2135" s="1"/>
      <c r="IPK2135" s="1"/>
      <c r="IPL2135" s="1"/>
      <c r="IPM2135" s="1"/>
      <c r="IPN2135" s="1"/>
      <c r="IPO2135" s="1"/>
      <c r="IPP2135" s="1"/>
      <c r="IPQ2135" s="1"/>
      <c r="IPR2135" s="1"/>
      <c r="IPS2135" s="1"/>
      <c r="IPT2135" s="1"/>
      <c r="IPU2135" s="1"/>
      <c r="IPV2135" s="1"/>
      <c r="IPW2135" s="1"/>
      <c r="IPX2135" s="1"/>
      <c r="IPY2135" s="1"/>
      <c r="IPZ2135" s="1"/>
      <c r="IQA2135" s="1"/>
      <c r="IQB2135" s="1"/>
      <c r="IQC2135" s="1"/>
      <c r="IQD2135" s="1"/>
      <c r="IQE2135" s="1"/>
      <c r="IQF2135" s="1"/>
      <c r="IQG2135" s="1"/>
      <c r="IQH2135" s="1"/>
      <c r="IQI2135" s="1"/>
      <c r="IQJ2135" s="1"/>
      <c r="IQK2135" s="1"/>
      <c r="IQL2135" s="1"/>
      <c r="IQM2135" s="1"/>
      <c r="IQN2135" s="1"/>
      <c r="IQO2135" s="1"/>
      <c r="IQP2135" s="1"/>
      <c r="IQQ2135" s="1"/>
      <c r="IQR2135" s="1"/>
      <c r="IQS2135" s="1"/>
      <c r="IQT2135" s="1"/>
      <c r="IQU2135" s="1"/>
      <c r="IQV2135" s="1"/>
      <c r="IQW2135" s="1"/>
      <c r="IQX2135" s="1"/>
      <c r="IQY2135" s="1"/>
      <c r="IQZ2135" s="1"/>
      <c r="IRA2135" s="1"/>
      <c r="IRB2135" s="1"/>
      <c r="IRC2135" s="1"/>
      <c r="IRD2135" s="1"/>
      <c r="IRE2135" s="1"/>
      <c r="IRF2135" s="1"/>
      <c r="IRG2135" s="1"/>
      <c r="IRH2135" s="1"/>
      <c r="IRI2135" s="1"/>
      <c r="IRJ2135" s="1"/>
      <c r="IRK2135" s="1"/>
      <c r="IRL2135" s="1"/>
      <c r="IRM2135" s="1"/>
      <c r="IRN2135" s="1"/>
      <c r="IRO2135" s="1"/>
      <c r="IRP2135" s="1"/>
      <c r="IRQ2135" s="1"/>
      <c r="IRR2135" s="1"/>
      <c r="IRS2135" s="1"/>
      <c r="IRT2135" s="1"/>
      <c r="IRU2135" s="1"/>
      <c r="IRV2135" s="1"/>
      <c r="IRW2135" s="1"/>
      <c r="IRX2135" s="1"/>
      <c r="IRY2135" s="1"/>
      <c r="IRZ2135" s="1"/>
      <c r="ISA2135" s="1"/>
      <c r="ISB2135" s="1"/>
      <c r="ISC2135" s="1"/>
      <c r="ISD2135" s="1"/>
      <c r="ISE2135" s="1"/>
      <c r="ISF2135" s="1"/>
      <c r="ISG2135" s="1"/>
      <c r="ISH2135" s="1"/>
      <c r="ISI2135" s="1"/>
      <c r="ISJ2135" s="1"/>
      <c r="ISK2135" s="1"/>
      <c r="ISL2135" s="1"/>
      <c r="ISM2135" s="1"/>
      <c r="ISN2135" s="1"/>
      <c r="ISO2135" s="1"/>
      <c r="ISP2135" s="1"/>
      <c r="ISQ2135" s="1"/>
      <c r="ISR2135" s="1"/>
      <c r="ISS2135" s="1"/>
      <c r="IST2135" s="1"/>
      <c r="ISU2135" s="1"/>
      <c r="ISV2135" s="1"/>
      <c r="ISW2135" s="1"/>
      <c r="ISX2135" s="1"/>
      <c r="ISY2135" s="1"/>
      <c r="ISZ2135" s="1"/>
      <c r="ITA2135" s="1"/>
      <c r="ITB2135" s="1"/>
      <c r="ITC2135" s="1"/>
      <c r="ITD2135" s="1"/>
      <c r="ITE2135" s="1"/>
      <c r="ITF2135" s="1"/>
      <c r="ITG2135" s="1"/>
      <c r="ITH2135" s="1"/>
      <c r="ITI2135" s="1"/>
      <c r="ITJ2135" s="1"/>
      <c r="ITK2135" s="1"/>
      <c r="ITL2135" s="1"/>
      <c r="ITM2135" s="1"/>
      <c r="ITN2135" s="1"/>
      <c r="ITO2135" s="1"/>
      <c r="ITP2135" s="1"/>
      <c r="ITQ2135" s="1"/>
      <c r="ITR2135" s="1"/>
      <c r="ITS2135" s="1"/>
      <c r="ITT2135" s="1"/>
      <c r="ITU2135" s="1"/>
      <c r="ITV2135" s="1"/>
      <c r="ITW2135" s="1"/>
      <c r="ITX2135" s="1"/>
      <c r="ITY2135" s="1"/>
      <c r="ITZ2135" s="1"/>
      <c r="IUA2135" s="1"/>
      <c r="IUB2135" s="1"/>
      <c r="IUC2135" s="1"/>
      <c r="IUD2135" s="1"/>
      <c r="IUE2135" s="1"/>
      <c r="IUF2135" s="1"/>
      <c r="IUG2135" s="1"/>
      <c r="IUH2135" s="1"/>
      <c r="IUI2135" s="1"/>
      <c r="IUJ2135" s="1"/>
      <c r="IUK2135" s="1"/>
      <c r="IUL2135" s="1"/>
      <c r="IUM2135" s="1"/>
      <c r="IUN2135" s="1"/>
      <c r="IUO2135" s="1"/>
      <c r="IUP2135" s="1"/>
      <c r="IUQ2135" s="1"/>
      <c r="IUR2135" s="1"/>
      <c r="IUS2135" s="1"/>
      <c r="IUT2135" s="1"/>
      <c r="IUU2135" s="1"/>
      <c r="IUV2135" s="1"/>
      <c r="IUW2135" s="1"/>
      <c r="IUX2135" s="1"/>
      <c r="IUY2135" s="1"/>
      <c r="IUZ2135" s="1"/>
      <c r="IVA2135" s="1"/>
      <c r="IVB2135" s="1"/>
      <c r="IVC2135" s="1"/>
      <c r="IVD2135" s="1"/>
      <c r="IVE2135" s="1"/>
      <c r="IVF2135" s="1"/>
      <c r="IVG2135" s="1"/>
      <c r="IVH2135" s="1"/>
      <c r="IVI2135" s="1"/>
      <c r="IVJ2135" s="1"/>
      <c r="IVK2135" s="1"/>
      <c r="IVL2135" s="1"/>
      <c r="IVM2135" s="1"/>
      <c r="IVN2135" s="1"/>
      <c r="IVO2135" s="1"/>
      <c r="IVP2135" s="1"/>
      <c r="IVQ2135" s="1"/>
      <c r="IVR2135" s="1"/>
      <c r="IVS2135" s="1"/>
      <c r="IVT2135" s="1"/>
      <c r="IVU2135" s="1"/>
      <c r="IVV2135" s="1"/>
      <c r="IVW2135" s="1"/>
      <c r="IVX2135" s="1"/>
      <c r="IVY2135" s="1"/>
      <c r="IVZ2135" s="1"/>
      <c r="IWA2135" s="1"/>
      <c r="IWB2135" s="1"/>
      <c r="IWC2135" s="1"/>
      <c r="IWD2135" s="1"/>
      <c r="IWE2135" s="1"/>
      <c r="IWF2135" s="1"/>
      <c r="IWG2135" s="1"/>
      <c r="IWH2135" s="1"/>
      <c r="IWI2135" s="1"/>
      <c r="IWJ2135" s="1"/>
      <c r="IWK2135" s="1"/>
      <c r="IWL2135" s="1"/>
      <c r="IWM2135" s="1"/>
      <c r="IWN2135" s="1"/>
      <c r="IWO2135" s="1"/>
      <c r="IWP2135" s="1"/>
      <c r="IWQ2135" s="1"/>
      <c r="IWR2135" s="1"/>
      <c r="IWS2135" s="1"/>
      <c r="IWT2135" s="1"/>
      <c r="IWU2135" s="1"/>
      <c r="IWV2135" s="1"/>
      <c r="IWW2135" s="1"/>
      <c r="IWX2135" s="1"/>
      <c r="IWY2135" s="1"/>
      <c r="IWZ2135" s="1"/>
      <c r="IXA2135" s="1"/>
      <c r="IXB2135" s="1"/>
      <c r="IXC2135" s="1"/>
      <c r="IXD2135" s="1"/>
      <c r="IXE2135" s="1"/>
      <c r="IXF2135" s="1"/>
      <c r="IXG2135" s="1"/>
      <c r="IXH2135" s="1"/>
      <c r="IXI2135" s="1"/>
      <c r="IXJ2135" s="1"/>
      <c r="IXK2135" s="1"/>
      <c r="IXL2135" s="1"/>
      <c r="IXM2135" s="1"/>
      <c r="IXN2135" s="1"/>
      <c r="IXO2135" s="1"/>
      <c r="IXP2135" s="1"/>
      <c r="IXQ2135" s="1"/>
      <c r="IXR2135" s="1"/>
      <c r="IXS2135" s="1"/>
      <c r="IXT2135" s="1"/>
      <c r="IXU2135" s="1"/>
      <c r="IXV2135" s="1"/>
      <c r="IXW2135" s="1"/>
      <c r="IXX2135" s="1"/>
      <c r="IXY2135" s="1"/>
      <c r="IXZ2135" s="1"/>
      <c r="IYA2135" s="1"/>
      <c r="IYB2135" s="1"/>
      <c r="IYC2135" s="1"/>
      <c r="IYD2135" s="1"/>
      <c r="IYE2135" s="1"/>
      <c r="IYF2135" s="1"/>
      <c r="IYG2135" s="1"/>
      <c r="IYH2135" s="1"/>
      <c r="IYI2135" s="1"/>
      <c r="IYJ2135" s="1"/>
      <c r="IYK2135" s="1"/>
      <c r="IYL2135" s="1"/>
      <c r="IYM2135" s="1"/>
      <c r="IYN2135" s="1"/>
      <c r="IYO2135" s="1"/>
      <c r="IYP2135" s="1"/>
      <c r="IYQ2135" s="1"/>
      <c r="IYR2135" s="1"/>
      <c r="IYS2135" s="1"/>
      <c r="IYT2135" s="1"/>
      <c r="IYU2135" s="1"/>
      <c r="IYV2135" s="1"/>
      <c r="IYW2135" s="1"/>
      <c r="IYX2135" s="1"/>
      <c r="IYY2135" s="1"/>
      <c r="IYZ2135" s="1"/>
      <c r="IZA2135" s="1"/>
      <c r="IZB2135" s="1"/>
      <c r="IZC2135" s="1"/>
      <c r="IZD2135" s="1"/>
      <c r="IZE2135" s="1"/>
      <c r="IZF2135" s="1"/>
      <c r="IZG2135" s="1"/>
      <c r="IZH2135" s="1"/>
      <c r="IZI2135" s="1"/>
      <c r="IZJ2135" s="1"/>
      <c r="IZK2135" s="1"/>
      <c r="IZL2135" s="1"/>
      <c r="IZM2135" s="1"/>
      <c r="IZN2135" s="1"/>
      <c r="IZO2135" s="1"/>
      <c r="IZP2135" s="1"/>
      <c r="IZQ2135" s="1"/>
      <c r="IZR2135" s="1"/>
      <c r="IZS2135" s="1"/>
      <c r="IZT2135" s="1"/>
      <c r="IZU2135" s="1"/>
      <c r="IZV2135" s="1"/>
      <c r="IZW2135" s="1"/>
      <c r="IZX2135" s="1"/>
      <c r="IZY2135" s="1"/>
      <c r="IZZ2135" s="1"/>
      <c r="JAA2135" s="1"/>
      <c r="JAB2135" s="1"/>
      <c r="JAC2135" s="1"/>
      <c r="JAD2135" s="1"/>
      <c r="JAE2135" s="1"/>
      <c r="JAF2135" s="1"/>
      <c r="JAG2135" s="1"/>
      <c r="JAH2135" s="1"/>
      <c r="JAI2135" s="1"/>
      <c r="JAJ2135" s="1"/>
      <c r="JAK2135" s="1"/>
      <c r="JAL2135" s="1"/>
      <c r="JAM2135" s="1"/>
      <c r="JAN2135" s="1"/>
      <c r="JAO2135" s="1"/>
      <c r="JAP2135" s="1"/>
      <c r="JAQ2135" s="1"/>
      <c r="JAR2135" s="1"/>
      <c r="JAS2135" s="1"/>
      <c r="JAT2135" s="1"/>
      <c r="JAU2135" s="1"/>
      <c r="JAV2135" s="1"/>
      <c r="JAW2135" s="1"/>
      <c r="JAX2135" s="1"/>
      <c r="JAY2135" s="1"/>
      <c r="JAZ2135" s="1"/>
      <c r="JBA2135" s="1"/>
      <c r="JBB2135" s="1"/>
      <c r="JBC2135" s="1"/>
      <c r="JBD2135" s="1"/>
      <c r="JBE2135" s="1"/>
      <c r="JBF2135" s="1"/>
      <c r="JBG2135" s="1"/>
      <c r="JBH2135" s="1"/>
      <c r="JBI2135" s="1"/>
      <c r="JBJ2135" s="1"/>
      <c r="JBK2135" s="1"/>
      <c r="JBL2135" s="1"/>
      <c r="JBM2135" s="1"/>
      <c r="JBN2135" s="1"/>
      <c r="JBO2135" s="1"/>
      <c r="JBP2135" s="1"/>
      <c r="JBQ2135" s="1"/>
      <c r="JBR2135" s="1"/>
      <c r="JBS2135" s="1"/>
      <c r="JBT2135" s="1"/>
      <c r="JBU2135" s="1"/>
      <c r="JBV2135" s="1"/>
      <c r="JBW2135" s="1"/>
      <c r="JBX2135" s="1"/>
      <c r="JBY2135" s="1"/>
      <c r="JBZ2135" s="1"/>
      <c r="JCA2135" s="1"/>
      <c r="JCB2135" s="1"/>
      <c r="JCC2135" s="1"/>
      <c r="JCD2135" s="1"/>
      <c r="JCE2135" s="1"/>
      <c r="JCF2135" s="1"/>
      <c r="JCG2135" s="1"/>
      <c r="JCH2135" s="1"/>
      <c r="JCI2135" s="1"/>
      <c r="JCJ2135" s="1"/>
      <c r="JCK2135" s="1"/>
      <c r="JCL2135" s="1"/>
      <c r="JCM2135" s="1"/>
      <c r="JCN2135" s="1"/>
      <c r="JCO2135" s="1"/>
      <c r="JCP2135" s="1"/>
      <c r="JCQ2135" s="1"/>
      <c r="JCR2135" s="1"/>
      <c r="JCS2135" s="1"/>
      <c r="JCT2135" s="1"/>
      <c r="JCU2135" s="1"/>
      <c r="JCV2135" s="1"/>
      <c r="JCW2135" s="1"/>
      <c r="JCX2135" s="1"/>
      <c r="JCY2135" s="1"/>
      <c r="JCZ2135" s="1"/>
      <c r="JDA2135" s="1"/>
      <c r="JDB2135" s="1"/>
      <c r="JDC2135" s="1"/>
      <c r="JDD2135" s="1"/>
      <c r="JDE2135" s="1"/>
      <c r="JDF2135" s="1"/>
      <c r="JDG2135" s="1"/>
      <c r="JDH2135" s="1"/>
      <c r="JDI2135" s="1"/>
      <c r="JDJ2135" s="1"/>
      <c r="JDK2135" s="1"/>
      <c r="JDL2135" s="1"/>
      <c r="JDM2135" s="1"/>
      <c r="JDN2135" s="1"/>
      <c r="JDO2135" s="1"/>
      <c r="JDP2135" s="1"/>
      <c r="JDQ2135" s="1"/>
      <c r="JDR2135" s="1"/>
      <c r="JDS2135" s="1"/>
      <c r="JDT2135" s="1"/>
      <c r="JDU2135" s="1"/>
      <c r="JDV2135" s="1"/>
      <c r="JDW2135" s="1"/>
      <c r="JDX2135" s="1"/>
      <c r="JDY2135" s="1"/>
      <c r="JDZ2135" s="1"/>
      <c r="JEA2135" s="1"/>
      <c r="JEB2135" s="1"/>
      <c r="JEC2135" s="1"/>
      <c r="JED2135" s="1"/>
      <c r="JEE2135" s="1"/>
      <c r="JEF2135" s="1"/>
      <c r="JEG2135" s="1"/>
      <c r="JEH2135" s="1"/>
      <c r="JEI2135" s="1"/>
      <c r="JEJ2135" s="1"/>
      <c r="JEK2135" s="1"/>
      <c r="JEL2135" s="1"/>
      <c r="JEM2135" s="1"/>
      <c r="JEN2135" s="1"/>
      <c r="JEO2135" s="1"/>
      <c r="JEP2135" s="1"/>
      <c r="JEQ2135" s="1"/>
      <c r="JER2135" s="1"/>
      <c r="JES2135" s="1"/>
      <c r="JET2135" s="1"/>
      <c r="JEU2135" s="1"/>
      <c r="JEV2135" s="1"/>
      <c r="JEW2135" s="1"/>
      <c r="JEX2135" s="1"/>
      <c r="JEY2135" s="1"/>
      <c r="JEZ2135" s="1"/>
      <c r="JFA2135" s="1"/>
      <c r="JFB2135" s="1"/>
      <c r="JFC2135" s="1"/>
      <c r="JFD2135" s="1"/>
      <c r="JFE2135" s="1"/>
      <c r="JFF2135" s="1"/>
      <c r="JFG2135" s="1"/>
      <c r="JFH2135" s="1"/>
      <c r="JFI2135" s="1"/>
      <c r="JFJ2135" s="1"/>
      <c r="JFK2135" s="1"/>
      <c r="JFL2135" s="1"/>
      <c r="JFM2135" s="1"/>
      <c r="JFN2135" s="1"/>
      <c r="JFO2135" s="1"/>
      <c r="JFP2135" s="1"/>
      <c r="JFQ2135" s="1"/>
      <c r="JFR2135" s="1"/>
      <c r="JFS2135" s="1"/>
      <c r="JFT2135" s="1"/>
      <c r="JFU2135" s="1"/>
      <c r="JFV2135" s="1"/>
      <c r="JFW2135" s="1"/>
      <c r="JFX2135" s="1"/>
      <c r="JFY2135" s="1"/>
      <c r="JFZ2135" s="1"/>
      <c r="JGA2135" s="1"/>
      <c r="JGB2135" s="1"/>
      <c r="JGC2135" s="1"/>
      <c r="JGD2135" s="1"/>
      <c r="JGE2135" s="1"/>
      <c r="JGF2135" s="1"/>
      <c r="JGG2135" s="1"/>
      <c r="JGH2135" s="1"/>
      <c r="JGI2135" s="1"/>
      <c r="JGJ2135" s="1"/>
      <c r="JGK2135" s="1"/>
      <c r="JGL2135" s="1"/>
      <c r="JGM2135" s="1"/>
      <c r="JGN2135" s="1"/>
      <c r="JGO2135" s="1"/>
      <c r="JGP2135" s="1"/>
      <c r="JGQ2135" s="1"/>
      <c r="JGR2135" s="1"/>
      <c r="JGS2135" s="1"/>
      <c r="JGT2135" s="1"/>
      <c r="JGU2135" s="1"/>
      <c r="JGV2135" s="1"/>
      <c r="JGW2135" s="1"/>
      <c r="JGX2135" s="1"/>
      <c r="JGY2135" s="1"/>
      <c r="JGZ2135" s="1"/>
      <c r="JHA2135" s="1"/>
      <c r="JHB2135" s="1"/>
      <c r="JHC2135" s="1"/>
      <c r="JHD2135" s="1"/>
      <c r="JHE2135" s="1"/>
      <c r="JHF2135" s="1"/>
      <c r="JHG2135" s="1"/>
      <c r="JHH2135" s="1"/>
      <c r="JHI2135" s="1"/>
      <c r="JHJ2135" s="1"/>
      <c r="JHK2135" s="1"/>
      <c r="JHL2135" s="1"/>
      <c r="JHM2135" s="1"/>
      <c r="JHN2135" s="1"/>
      <c r="JHO2135" s="1"/>
      <c r="JHP2135" s="1"/>
      <c r="JHQ2135" s="1"/>
      <c r="JHR2135" s="1"/>
      <c r="JHS2135" s="1"/>
      <c r="JHT2135" s="1"/>
      <c r="JHU2135" s="1"/>
      <c r="JHV2135" s="1"/>
      <c r="JHW2135" s="1"/>
      <c r="JHX2135" s="1"/>
      <c r="JHY2135" s="1"/>
      <c r="JHZ2135" s="1"/>
      <c r="JIA2135" s="1"/>
      <c r="JIB2135" s="1"/>
      <c r="JIC2135" s="1"/>
      <c r="JID2135" s="1"/>
      <c r="JIE2135" s="1"/>
      <c r="JIF2135" s="1"/>
      <c r="JIG2135" s="1"/>
      <c r="JIH2135" s="1"/>
      <c r="JII2135" s="1"/>
      <c r="JIJ2135" s="1"/>
      <c r="JIK2135" s="1"/>
      <c r="JIL2135" s="1"/>
      <c r="JIM2135" s="1"/>
      <c r="JIN2135" s="1"/>
      <c r="JIO2135" s="1"/>
      <c r="JIP2135" s="1"/>
      <c r="JIQ2135" s="1"/>
      <c r="JIR2135" s="1"/>
      <c r="JIS2135" s="1"/>
      <c r="JIT2135" s="1"/>
      <c r="JIU2135" s="1"/>
      <c r="JIV2135" s="1"/>
      <c r="JIW2135" s="1"/>
      <c r="JIX2135" s="1"/>
      <c r="JIY2135" s="1"/>
      <c r="JIZ2135" s="1"/>
      <c r="JJA2135" s="1"/>
      <c r="JJB2135" s="1"/>
      <c r="JJC2135" s="1"/>
      <c r="JJD2135" s="1"/>
      <c r="JJE2135" s="1"/>
      <c r="JJF2135" s="1"/>
      <c r="JJG2135" s="1"/>
      <c r="JJH2135" s="1"/>
      <c r="JJI2135" s="1"/>
      <c r="JJJ2135" s="1"/>
      <c r="JJK2135" s="1"/>
      <c r="JJL2135" s="1"/>
      <c r="JJM2135" s="1"/>
      <c r="JJN2135" s="1"/>
      <c r="JJO2135" s="1"/>
      <c r="JJP2135" s="1"/>
      <c r="JJQ2135" s="1"/>
      <c r="JJR2135" s="1"/>
      <c r="JJS2135" s="1"/>
      <c r="JJT2135" s="1"/>
      <c r="JJU2135" s="1"/>
      <c r="JJV2135" s="1"/>
      <c r="JJW2135" s="1"/>
      <c r="JJX2135" s="1"/>
      <c r="JJY2135" s="1"/>
      <c r="JJZ2135" s="1"/>
      <c r="JKA2135" s="1"/>
      <c r="JKB2135" s="1"/>
      <c r="JKC2135" s="1"/>
      <c r="JKD2135" s="1"/>
      <c r="JKE2135" s="1"/>
      <c r="JKF2135" s="1"/>
      <c r="JKG2135" s="1"/>
      <c r="JKH2135" s="1"/>
      <c r="JKI2135" s="1"/>
      <c r="JKJ2135" s="1"/>
      <c r="JKK2135" s="1"/>
      <c r="JKL2135" s="1"/>
      <c r="JKM2135" s="1"/>
      <c r="JKN2135" s="1"/>
      <c r="JKO2135" s="1"/>
      <c r="JKP2135" s="1"/>
      <c r="JKQ2135" s="1"/>
      <c r="JKR2135" s="1"/>
      <c r="JKS2135" s="1"/>
      <c r="JKT2135" s="1"/>
      <c r="JKU2135" s="1"/>
      <c r="JKV2135" s="1"/>
      <c r="JKW2135" s="1"/>
      <c r="JKX2135" s="1"/>
      <c r="JKY2135" s="1"/>
      <c r="JKZ2135" s="1"/>
      <c r="JLA2135" s="1"/>
      <c r="JLB2135" s="1"/>
      <c r="JLC2135" s="1"/>
      <c r="JLD2135" s="1"/>
      <c r="JLE2135" s="1"/>
      <c r="JLF2135" s="1"/>
      <c r="JLG2135" s="1"/>
      <c r="JLH2135" s="1"/>
      <c r="JLI2135" s="1"/>
      <c r="JLJ2135" s="1"/>
      <c r="JLK2135" s="1"/>
      <c r="JLL2135" s="1"/>
      <c r="JLM2135" s="1"/>
      <c r="JLN2135" s="1"/>
      <c r="JLO2135" s="1"/>
      <c r="JLP2135" s="1"/>
      <c r="JLQ2135" s="1"/>
      <c r="JLR2135" s="1"/>
      <c r="JLS2135" s="1"/>
      <c r="JLT2135" s="1"/>
      <c r="JLU2135" s="1"/>
      <c r="JLV2135" s="1"/>
      <c r="JLW2135" s="1"/>
      <c r="JLX2135" s="1"/>
      <c r="JLY2135" s="1"/>
      <c r="JLZ2135" s="1"/>
      <c r="JMA2135" s="1"/>
      <c r="JMB2135" s="1"/>
      <c r="JMC2135" s="1"/>
      <c r="JMD2135" s="1"/>
      <c r="JME2135" s="1"/>
      <c r="JMF2135" s="1"/>
      <c r="JMG2135" s="1"/>
      <c r="JMH2135" s="1"/>
      <c r="JMI2135" s="1"/>
      <c r="JMJ2135" s="1"/>
      <c r="JMK2135" s="1"/>
      <c r="JML2135" s="1"/>
      <c r="JMM2135" s="1"/>
      <c r="JMN2135" s="1"/>
      <c r="JMO2135" s="1"/>
      <c r="JMP2135" s="1"/>
      <c r="JMQ2135" s="1"/>
      <c r="JMR2135" s="1"/>
      <c r="JMS2135" s="1"/>
      <c r="JMT2135" s="1"/>
      <c r="JMU2135" s="1"/>
      <c r="JMV2135" s="1"/>
      <c r="JMW2135" s="1"/>
      <c r="JMX2135" s="1"/>
      <c r="JMY2135" s="1"/>
      <c r="JMZ2135" s="1"/>
      <c r="JNA2135" s="1"/>
      <c r="JNB2135" s="1"/>
      <c r="JNC2135" s="1"/>
      <c r="JND2135" s="1"/>
      <c r="JNE2135" s="1"/>
      <c r="JNF2135" s="1"/>
      <c r="JNG2135" s="1"/>
      <c r="JNH2135" s="1"/>
      <c r="JNI2135" s="1"/>
      <c r="JNJ2135" s="1"/>
      <c r="JNK2135" s="1"/>
      <c r="JNL2135" s="1"/>
      <c r="JNM2135" s="1"/>
      <c r="JNN2135" s="1"/>
      <c r="JNO2135" s="1"/>
      <c r="JNP2135" s="1"/>
      <c r="JNQ2135" s="1"/>
      <c r="JNR2135" s="1"/>
      <c r="JNS2135" s="1"/>
      <c r="JNT2135" s="1"/>
      <c r="JNU2135" s="1"/>
      <c r="JNV2135" s="1"/>
      <c r="JNW2135" s="1"/>
      <c r="JNX2135" s="1"/>
      <c r="JNY2135" s="1"/>
      <c r="JNZ2135" s="1"/>
      <c r="JOA2135" s="1"/>
      <c r="JOB2135" s="1"/>
      <c r="JOC2135" s="1"/>
      <c r="JOD2135" s="1"/>
      <c r="JOE2135" s="1"/>
      <c r="JOF2135" s="1"/>
      <c r="JOG2135" s="1"/>
      <c r="JOH2135" s="1"/>
      <c r="JOI2135" s="1"/>
      <c r="JOJ2135" s="1"/>
      <c r="JOK2135" s="1"/>
      <c r="JOL2135" s="1"/>
      <c r="JOM2135" s="1"/>
      <c r="JON2135" s="1"/>
      <c r="JOO2135" s="1"/>
      <c r="JOP2135" s="1"/>
      <c r="JOQ2135" s="1"/>
      <c r="JOR2135" s="1"/>
      <c r="JOS2135" s="1"/>
      <c r="JOT2135" s="1"/>
      <c r="JOU2135" s="1"/>
      <c r="JOV2135" s="1"/>
      <c r="JOW2135" s="1"/>
      <c r="JOX2135" s="1"/>
      <c r="JOY2135" s="1"/>
      <c r="JOZ2135" s="1"/>
      <c r="JPA2135" s="1"/>
      <c r="JPB2135" s="1"/>
      <c r="JPC2135" s="1"/>
      <c r="JPD2135" s="1"/>
      <c r="JPE2135" s="1"/>
      <c r="JPF2135" s="1"/>
      <c r="JPG2135" s="1"/>
      <c r="JPH2135" s="1"/>
      <c r="JPI2135" s="1"/>
      <c r="JPJ2135" s="1"/>
      <c r="JPK2135" s="1"/>
      <c r="JPL2135" s="1"/>
      <c r="JPM2135" s="1"/>
      <c r="JPN2135" s="1"/>
      <c r="JPO2135" s="1"/>
      <c r="JPP2135" s="1"/>
      <c r="JPQ2135" s="1"/>
      <c r="JPR2135" s="1"/>
      <c r="JPS2135" s="1"/>
      <c r="JPT2135" s="1"/>
      <c r="JPU2135" s="1"/>
      <c r="JPV2135" s="1"/>
      <c r="JPW2135" s="1"/>
      <c r="JPX2135" s="1"/>
      <c r="JPY2135" s="1"/>
      <c r="JPZ2135" s="1"/>
      <c r="JQA2135" s="1"/>
      <c r="JQB2135" s="1"/>
      <c r="JQC2135" s="1"/>
      <c r="JQD2135" s="1"/>
      <c r="JQE2135" s="1"/>
      <c r="JQF2135" s="1"/>
      <c r="JQG2135" s="1"/>
      <c r="JQH2135" s="1"/>
      <c r="JQI2135" s="1"/>
      <c r="JQJ2135" s="1"/>
      <c r="JQK2135" s="1"/>
      <c r="JQL2135" s="1"/>
      <c r="JQM2135" s="1"/>
      <c r="JQN2135" s="1"/>
      <c r="JQO2135" s="1"/>
      <c r="JQP2135" s="1"/>
      <c r="JQQ2135" s="1"/>
      <c r="JQR2135" s="1"/>
      <c r="JQS2135" s="1"/>
      <c r="JQT2135" s="1"/>
      <c r="JQU2135" s="1"/>
      <c r="JQV2135" s="1"/>
      <c r="JQW2135" s="1"/>
      <c r="JQX2135" s="1"/>
      <c r="JQY2135" s="1"/>
      <c r="JQZ2135" s="1"/>
      <c r="JRA2135" s="1"/>
      <c r="JRB2135" s="1"/>
      <c r="JRC2135" s="1"/>
      <c r="JRD2135" s="1"/>
      <c r="JRE2135" s="1"/>
      <c r="JRF2135" s="1"/>
      <c r="JRG2135" s="1"/>
      <c r="JRH2135" s="1"/>
      <c r="JRI2135" s="1"/>
      <c r="JRJ2135" s="1"/>
      <c r="JRK2135" s="1"/>
      <c r="JRL2135" s="1"/>
      <c r="JRM2135" s="1"/>
      <c r="JRN2135" s="1"/>
      <c r="JRO2135" s="1"/>
      <c r="JRP2135" s="1"/>
      <c r="JRQ2135" s="1"/>
      <c r="JRR2135" s="1"/>
      <c r="JRS2135" s="1"/>
      <c r="JRT2135" s="1"/>
      <c r="JRU2135" s="1"/>
      <c r="JRV2135" s="1"/>
      <c r="JRW2135" s="1"/>
      <c r="JRX2135" s="1"/>
      <c r="JRY2135" s="1"/>
      <c r="JRZ2135" s="1"/>
      <c r="JSA2135" s="1"/>
      <c r="JSB2135" s="1"/>
      <c r="JSC2135" s="1"/>
      <c r="JSD2135" s="1"/>
      <c r="JSE2135" s="1"/>
      <c r="JSF2135" s="1"/>
      <c r="JSG2135" s="1"/>
      <c r="JSH2135" s="1"/>
      <c r="JSI2135" s="1"/>
      <c r="JSJ2135" s="1"/>
      <c r="JSK2135" s="1"/>
      <c r="JSL2135" s="1"/>
      <c r="JSM2135" s="1"/>
      <c r="JSN2135" s="1"/>
      <c r="JSO2135" s="1"/>
      <c r="JSP2135" s="1"/>
      <c r="JSQ2135" s="1"/>
      <c r="JSR2135" s="1"/>
      <c r="JSS2135" s="1"/>
      <c r="JST2135" s="1"/>
      <c r="JSU2135" s="1"/>
      <c r="JSV2135" s="1"/>
      <c r="JSW2135" s="1"/>
      <c r="JSX2135" s="1"/>
      <c r="JSY2135" s="1"/>
      <c r="JSZ2135" s="1"/>
      <c r="JTA2135" s="1"/>
      <c r="JTB2135" s="1"/>
      <c r="JTC2135" s="1"/>
      <c r="JTD2135" s="1"/>
      <c r="JTE2135" s="1"/>
      <c r="JTF2135" s="1"/>
      <c r="JTG2135" s="1"/>
      <c r="JTH2135" s="1"/>
      <c r="JTI2135" s="1"/>
      <c r="JTJ2135" s="1"/>
      <c r="JTK2135" s="1"/>
      <c r="JTL2135" s="1"/>
      <c r="JTM2135" s="1"/>
      <c r="JTN2135" s="1"/>
      <c r="JTO2135" s="1"/>
      <c r="JTP2135" s="1"/>
      <c r="JTQ2135" s="1"/>
      <c r="JTR2135" s="1"/>
      <c r="JTS2135" s="1"/>
      <c r="JTT2135" s="1"/>
      <c r="JTU2135" s="1"/>
      <c r="JTV2135" s="1"/>
      <c r="JTW2135" s="1"/>
      <c r="JTX2135" s="1"/>
      <c r="JTY2135" s="1"/>
      <c r="JTZ2135" s="1"/>
      <c r="JUA2135" s="1"/>
      <c r="JUB2135" s="1"/>
      <c r="JUC2135" s="1"/>
      <c r="JUD2135" s="1"/>
      <c r="JUE2135" s="1"/>
      <c r="JUF2135" s="1"/>
      <c r="JUG2135" s="1"/>
      <c r="JUH2135" s="1"/>
      <c r="JUI2135" s="1"/>
      <c r="JUJ2135" s="1"/>
      <c r="JUK2135" s="1"/>
      <c r="JUL2135" s="1"/>
      <c r="JUM2135" s="1"/>
      <c r="JUN2135" s="1"/>
      <c r="JUO2135" s="1"/>
      <c r="JUP2135" s="1"/>
      <c r="JUQ2135" s="1"/>
      <c r="JUR2135" s="1"/>
      <c r="JUS2135" s="1"/>
      <c r="JUT2135" s="1"/>
      <c r="JUU2135" s="1"/>
      <c r="JUV2135" s="1"/>
      <c r="JUW2135" s="1"/>
      <c r="JUX2135" s="1"/>
      <c r="JUY2135" s="1"/>
      <c r="JUZ2135" s="1"/>
      <c r="JVA2135" s="1"/>
      <c r="JVB2135" s="1"/>
      <c r="JVC2135" s="1"/>
      <c r="JVD2135" s="1"/>
      <c r="JVE2135" s="1"/>
      <c r="JVF2135" s="1"/>
      <c r="JVG2135" s="1"/>
      <c r="JVH2135" s="1"/>
      <c r="JVI2135" s="1"/>
      <c r="JVJ2135" s="1"/>
      <c r="JVK2135" s="1"/>
      <c r="JVL2135" s="1"/>
      <c r="JVM2135" s="1"/>
      <c r="JVN2135" s="1"/>
      <c r="JVO2135" s="1"/>
      <c r="JVP2135" s="1"/>
      <c r="JVQ2135" s="1"/>
      <c r="JVR2135" s="1"/>
      <c r="JVS2135" s="1"/>
      <c r="JVT2135" s="1"/>
      <c r="JVU2135" s="1"/>
      <c r="JVV2135" s="1"/>
      <c r="JVW2135" s="1"/>
      <c r="JVX2135" s="1"/>
      <c r="JVY2135" s="1"/>
      <c r="JVZ2135" s="1"/>
      <c r="JWA2135" s="1"/>
      <c r="JWB2135" s="1"/>
      <c r="JWC2135" s="1"/>
      <c r="JWD2135" s="1"/>
      <c r="JWE2135" s="1"/>
      <c r="JWF2135" s="1"/>
      <c r="JWG2135" s="1"/>
      <c r="JWH2135" s="1"/>
      <c r="JWI2135" s="1"/>
      <c r="JWJ2135" s="1"/>
      <c r="JWK2135" s="1"/>
      <c r="JWL2135" s="1"/>
      <c r="JWM2135" s="1"/>
      <c r="JWN2135" s="1"/>
      <c r="JWO2135" s="1"/>
      <c r="JWP2135" s="1"/>
      <c r="JWQ2135" s="1"/>
      <c r="JWR2135" s="1"/>
      <c r="JWS2135" s="1"/>
      <c r="JWT2135" s="1"/>
      <c r="JWU2135" s="1"/>
      <c r="JWV2135" s="1"/>
      <c r="JWW2135" s="1"/>
      <c r="JWX2135" s="1"/>
      <c r="JWY2135" s="1"/>
      <c r="JWZ2135" s="1"/>
      <c r="JXA2135" s="1"/>
      <c r="JXB2135" s="1"/>
      <c r="JXC2135" s="1"/>
      <c r="JXD2135" s="1"/>
      <c r="JXE2135" s="1"/>
      <c r="JXF2135" s="1"/>
      <c r="JXG2135" s="1"/>
      <c r="JXH2135" s="1"/>
      <c r="JXI2135" s="1"/>
      <c r="JXJ2135" s="1"/>
      <c r="JXK2135" s="1"/>
      <c r="JXL2135" s="1"/>
      <c r="JXM2135" s="1"/>
      <c r="JXN2135" s="1"/>
      <c r="JXO2135" s="1"/>
      <c r="JXP2135" s="1"/>
      <c r="JXQ2135" s="1"/>
      <c r="JXR2135" s="1"/>
      <c r="JXS2135" s="1"/>
      <c r="JXT2135" s="1"/>
      <c r="JXU2135" s="1"/>
      <c r="JXV2135" s="1"/>
      <c r="JXW2135" s="1"/>
      <c r="JXX2135" s="1"/>
      <c r="JXY2135" s="1"/>
      <c r="JXZ2135" s="1"/>
      <c r="JYA2135" s="1"/>
      <c r="JYB2135" s="1"/>
      <c r="JYC2135" s="1"/>
      <c r="JYD2135" s="1"/>
      <c r="JYE2135" s="1"/>
      <c r="JYF2135" s="1"/>
      <c r="JYG2135" s="1"/>
      <c r="JYH2135" s="1"/>
      <c r="JYI2135" s="1"/>
      <c r="JYJ2135" s="1"/>
      <c r="JYK2135" s="1"/>
      <c r="JYL2135" s="1"/>
      <c r="JYM2135" s="1"/>
      <c r="JYN2135" s="1"/>
      <c r="JYO2135" s="1"/>
      <c r="JYP2135" s="1"/>
      <c r="JYQ2135" s="1"/>
      <c r="JYR2135" s="1"/>
      <c r="JYS2135" s="1"/>
      <c r="JYT2135" s="1"/>
      <c r="JYU2135" s="1"/>
      <c r="JYV2135" s="1"/>
      <c r="JYW2135" s="1"/>
      <c r="JYX2135" s="1"/>
      <c r="JYY2135" s="1"/>
      <c r="JYZ2135" s="1"/>
      <c r="JZA2135" s="1"/>
      <c r="JZB2135" s="1"/>
      <c r="JZC2135" s="1"/>
      <c r="JZD2135" s="1"/>
      <c r="JZE2135" s="1"/>
      <c r="JZF2135" s="1"/>
      <c r="JZG2135" s="1"/>
      <c r="JZH2135" s="1"/>
      <c r="JZI2135" s="1"/>
      <c r="JZJ2135" s="1"/>
      <c r="JZK2135" s="1"/>
      <c r="JZL2135" s="1"/>
      <c r="JZM2135" s="1"/>
      <c r="JZN2135" s="1"/>
      <c r="JZO2135" s="1"/>
      <c r="JZP2135" s="1"/>
      <c r="JZQ2135" s="1"/>
      <c r="JZR2135" s="1"/>
      <c r="JZS2135" s="1"/>
      <c r="JZT2135" s="1"/>
      <c r="JZU2135" s="1"/>
      <c r="JZV2135" s="1"/>
      <c r="JZW2135" s="1"/>
      <c r="JZX2135" s="1"/>
      <c r="JZY2135" s="1"/>
      <c r="JZZ2135" s="1"/>
      <c r="KAA2135" s="1"/>
      <c r="KAB2135" s="1"/>
      <c r="KAC2135" s="1"/>
      <c r="KAD2135" s="1"/>
      <c r="KAE2135" s="1"/>
      <c r="KAF2135" s="1"/>
      <c r="KAG2135" s="1"/>
      <c r="KAH2135" s="1"/>
      <c r="KAI2135" s="1"/>
      <c r="KAJ2135" s="1"/>
      <c r="KAK2135" s="1"/>
      <c r="KAL2135" s="1"/>
      <c r="KAM2135" s="1"/>
      <c r="KAN2135" s="1"/>
      <c r="KAO2135" s="1"/>
      <c r="KAP2135" s="1"/>
      <c r="KAQ2135" s="1"/>
      <c r="KAR2135" s="1"/>
      <c r="KAS2135" s="1"/>
      <c r="KAT2135" s="1"/>
      <c r="KAU2135" s="1"/>
      <c r="KAV2135" s="1"/>
      <c r="KAW2135" s="1"/>
      <c r="KAX2135" s="1"/>
      <c r="KAY2135" s="1"/>
      <c r="KAZ2135" s="1"/>
      <c r="KBA2135" s="1"/>
      <c r="KBB2135" s="1"/>
      <c r="KBC2135" s="1"/>
      <c r="KBD2135" s="1"/>
      <c r="KBE2135" s="1"/>
      <c r="KBF2135" s="1"/>
      <c r="KBG2135" s="1"/>
      <c r="KBH2135" s="1"/>
      <c r="KBI2135" s="1"/>
      <c r="KBJ2135" s="1"/>
      <c r="KBK2135" s="1"/>
      <c r="KBL2135" s="1"/>
      <c r="KBM2135" s="1"/>
      <c r="KBN2135" s="1"/>
      <c r="KBO2135" s="1"/>
      <c r="KBP2135" s="1"/>
      <c r="KBQ2135" s="1"/>
      <c r="KBR2135" s="1"/>
      <c r="KBS2135" s="1"/>
      <c r="KBT2135" s="1"/>
      <c r="KBU2135" s="1"/>
      <c r="KBV2135" s="1"/>
      <c r="KBW2135" s="1"/>
      <c r="KBX2135" s="1"/>
      <c r="KBY2135" s="1"/>
      <c r="KBZ2135" s="1"/>
      <c r="KCA2135" s="1"/>
      <c r="KCB2135" s="1"/>
      <c r="KCC2135" s="1"/>
      <c r="KCD2135" s="1"/>
      <c r="KCE2135" s="1"/>
      <c r="KCF2135" s="1"/>
      <c r="KCG2135" s="1"/>
      <c r="KCH2135" s="1"/>
      <c r="KCI2135" s="1"/>
      <c r="KCJ2135" s="1"/>
      <c r="KCK2135" s="1"/>
      <c r="KCL2135" s="1"/>
      <c r="KCM2135" s="1"/>
      <c r="KCN2135" s="1"/>
      <c r="KCO2135" s="1"/>
      <c r="KCP2135" s="1"/>
      <c r="KCQ2135" s="1"/>
      <c r="KCR2135" s="1"/>
      <c r="KCS2135" s="1"/>
      <c r="KCT2135" s="1"/>
      <c r="KCU2135" s="1"/>
      <c r="KCV2135" s="1"/>
      <c r="KCW2135" s="1"/>
      <c r="KCX2135" s="1"/>
      <c r="KCY2135" s="1"/>
      <c r="KCZ2135" s="1"/>
      <c r="KDA2135" s="1"/>
      <c r="KDB2135" s="1"/>
      <c r="KDC2135" s="1"/>
      <c r="KDD2135" s="1"/>
      <c r="KDE2135" s="1"/>
      <c r="KDF2135" s="1"/>
      <c r="KDG2135" s="1"/>
      <c r="KDH2135" s="1"/>
      <c r="KDI2135" s="1"/>
      <c r="KDJ2135" s="1"/>
      <c r="KDK2135" s="1"/>
      <c r="KDL2135" s="1"/>
      <c r="KDM2135" s="1"/>
      <c r="KDN2135" s="1"/>
      <c r="KDO2135" s="1"/>
      <c r="KDP2135" s="1"/>
      <c r="KDQ2135" s="1"/>
      <c r="KDR2135" s="1"/>
      <c r="KDS2135" s="1"/>
      <c r="KDT2135" s="1"/>
      <c r="KDU2135" s="1"/>
      <c r="KDV2135" s="1"/>
      <c r="KDW2135" s="1"/>
      <c r="KDX2135" s="1"/>
      <c r="KDY2135" s="1"/>
      <c r="KDZ2135" s="1"/>
      <c r="KEA2135" s="1"/>
      <c r="KEB2135" s="1"/>
      <c r="KEC2135" s="1"/>
      <c r="KED2135" s="1"/>
      <c r="KEE2135" s="1"/>
      <c r="KEF2135" s="1"/>
      <c r="KEG2135" s="1"/>
      <c r="KEH2135" s="1"/>
      <c r="KEI2135" s="1"/>
      <c r="KEJ2135" s="1"/>
      <c r="KEK2135" s="1"/>
      <c r="KEL2135" s="1"/>
      <c r="KEM2135" s="1"/>
      <c r="KEN2135" s="1"/>
      <c r="KEO2135" s="1"/>
      <c r="KEP2135" s="1"/>
      <c r="KEQ2135" s="1"/>
      <c r="KER2135" s="1"/>
      <c r="KES2135" s="1"/>
      <c r="KET2135" s="1"/>
      <c r="KEU2135" s="1"/>
      <c r="KEV2135" s="1"/>
      <c r="KEW2135" s="1"/>
      <c r="KEX2135" s="1"/>
      <c r="KEY2135" s="1"/>
      <c r="KEZ2135" s="1"/>
      <c r="KFA2135" s="1"/>
      <c r="KFB2135" s="1"/>
      <c r="KFC2135" s="1"/>
      <c r="KFD2135" s="1"/>
      <c r="KFE2135" s="1"/>
      <c r="KFF2135" s="1"/>
      <c r="KFG2135" s="1"/>
      <c r="KFH2135" s="1"/>
      <c r="KFI2135" s="1"/>
      <c r="KFJ2135" s="1"/>
      <c r="KFK2135" s="1"/>
      <c r="KFL2135" s="1"/>
      <c r="KFM2135" s="1"/>
      <c r="KFN2135" s="1"/>
      <c r="KFO2135" s="1"/>
      <c r="KFP2135" s="1"/>
      <c r="KFQ2135" s="1"/>
      <c r="KFR2135" s="1"/>
      <c r="KFS2135" s="1"/>
      <c r="KFT2135" s="1"/>
      <c r="KFU2135" s="1"/>
      <c r="KFV2135" s="1"/>
      <c r="KFW2135" s="1"/>
      <c r="KFX2135" s="1"/>
      <c r="KFY2135" s="1"/>
      <c r="KFZ2135" s="1"/>
      <c r="KGA2135" s="1"/>
      <c r="KGB2135" s="1"/>
      <c r="KGC2135" s="1"/>
      <c r="KGD2135" s="1"/>
      <c r="KGE2135" s="1"/>
      <c r="KGF2135" s="1"/>
      <c r="KGG2135" s="1"/>
      <c r="KGH2135" s="1"/>
      <c r="KGI2135" s="1"/>
      <c r="KGJ2135" s="1"/>
      <c r="KGK2135" s="1"/>
      <c r="KGL2135" s="1"/>
      <c r="KGM2135" s="1"/>
      <c r="KGN2135" s="1"/>
      <c r="KGO2135" s="1"/>
      <c r="KGP2135" s="1"/>
      <c r="KGQ2135" s="1"/>
      <c r="KGR2135" s="1"/>
      <c r="KGS2135" s="1"/>
      <c r="KGT2135" s="1"/>
      <c r="KGU2135" s="1"/>
      <c r="KGV2135" s="1"/>
      <c r="KGW2135" s="1"/>
      <c r="KGX2135" s="1"/>
      <c r="KGY2135" s="1"/>
      <c r="KGZ2135" s="1"/>
      <c r="KHA2135" s="1"/>
      <c r="KHB2135" s="1"/>
      <c r="KHC2135" s="1"/>
      <c r="KHD2135" s="1"/>
      <c r="KHE2135" s="1"/>
      <c r="KHF2135" s="1"/>
      <c r="KHG2135" s="1"/>
      <c r="KHH2135" s="1"/>
      <c r="KHI2135" s="1"/>
      <c r="KHJ2135" s="1"/>
      <c r="KHK2135" s="1"/>
      <c r="KHL2135" s="1"/>
      <c r="KHM2135" s="1"/>
      <c r="KHN2135" s="1"/>
      <c r="KHO2135" s="1"/>
      <c r="KHP2135" s="1"/>
      <c r="KHQ2135" s="1"/>
      <c r="KHR2135" s="1"/>
      <c r="KHS2135" s="1"/>
      <c r="KHT2135" s="1"/>
      <c r="KHU2135" s="1"/>
      <c r="KHV2135" s="1"/>
      <c r="KHW2135" s="1"/>
      <c r="KHX2135" s="1"/>
      <c r="KHY2135" s="1"/>
      <c r="KHZ2135" s="1"/>
      <c r="KIA2135" s="1"/>
      <c r="KIB2135" s="1"/>
      <c r="KIC2135" s="1"/>
      <c r="KID2135" s="1"/>
      <c r="KIE2135" s="1"/>
      <c r="KIF2135" s="1"/>
      <c r="KIG2135" s="1"/>
      <c r="KIH2135" s="1"/>
      <c r="KII2135" s="1"/>
      <c r="KIJ2135" s="1"/>
      <c r="KIK2135" s="1"/>
      <c r="KIL2135" s="1"/>
      <c r="KIM2135" s="1"/>
      <c r="KIN2135" s="1"/>
      <c r="KIO2135" s="1"/>
      <c r="KIP2135" s="1"/>
      <c r="KIQ2135" s="1"/>
      <c r="KIR2135" s="1"/>
      <c r="KIS2135" s="1"/>
      <c r="KIT2135" s="1"/>
      <c r="KIU2135" s="1"/>
      <c r="KIV2135" s="1"/>
      <c r="KIW2135" s="1"/>
      <c r="KIX2135" s="1"/>
      <c r="KIY2135" s="1"/>
      <c r="KIZ2135" s="1"/>
      <c r="KJA2135" s="1"/>
      <c r="KJB2135" s="1"/>
      <c r="KJC2135" s="1"/>
      <c r="KJD2135" s="1"/>
      <c r="KJE2135" s="1"/>
      <c r="KJF2135" s="1"/>
      <c r="KJG2135" s="1"/>
      <c r="KJH2135" s="1"/>
      <c r="KJI2135" s="1"/>
      <c r="KJJ2135" s="1"/>
      <c r="KJK2135" s="1"/>
      <c r="KJL2135" s="1"/>
      <c r="KJM2135" s="1"/>
      <c r="KJN2135" s="1"/>
      <c r="KJO2135" s="1"/>
      <c r="KJP2135" s="1"/>
      <c r="KJQ2135" s="1"/>
      <c r="KJR2135" s="1"/>
      <c r="KJS2135" s="1"/>
      <c r="KJT2135" s="1"/>
      <c r="KJU2135" s="1"/>
      <c r="KJV2135" s="1"/>
      <c r="KJW2135" s="1"/>
      <c r="KJX2135" s="1"/>
      <c r="KJY2135" s="1"/>
      <c r="KJZ2135" s="1"/>
      <c r="KKA2135" s="1"/>
      <c r="KKB2135" s="1"/>
      <c r="KKC2135" s="1"/>
      <c r="KKD2135" s="1"/>
      <c r="KKE2135" s="1"/>
      <c r="KKF2135" s="1"/>
      <c r="KKG2135" s="1"/>
      <c r="KKH2135" s="1"/>
      <c r="KKI2135" s="1"/>
      <c r="KKJ2135" s="1"/>
      <c r="KKK2135" s="1"/>
      <c r="KKL2135" s="1"/>
      <c r="KKM2135" s="1"/>
      <c r="KKN2135" s="1"/>
      <c r="KKO2135" s="1"/>
      <c r="KKP2135" s="1"/>
      <c r="KKQ2135" s="1"/>
      <c r="KKR2135" s="1"/>
      <c r="KKS2135" s="1"/>
      <c r="KKT2135" s="1"/>
      <c r="KKU2135" s="1"/>
      <c r="KKV2135" s="1"/>
      <c r="KKW2135" s="1"/>
      <c r="KKX2135" s="1"/>
      <c r="KKY2135" s="1"/>
      <c r="KKZ2135" s="1"/>
      <c r="KLA2135" s="1"/>
      <c r="KLB2135" s="1"/>
      <c r="KLC2135" s="1"/>
      <c r="KLD2135" s="1"/>
      <c r="KLE2135" s="1"/>
      <c r="KLF2135" s="1"/>
      <c r="KLG2135" s="1"/>
      <c r="KLH2135" s="1"/>
      <c r="KLI2135" s="1"/>
      <c r="KLJ2135" s="1"/>
      <c r="KLK2135" s="1"/>
      <c r="KLL2135" s="1"/>
      <c r="KLM2135" s="1"/>
      <c r="KLN2135" s="1"/>
      <c r="KLO2135" s="1"/>
      <c r="KLP2135" s="1"/>
      <c r="KLQ2135" s="1"/>
      <c r="KLR2135" s="1"/>
      <c r="KLS2135" s="1"/>
      <c r="KLT2135" s="1"/>
      <c r="KLU2135" s="1"/>
      <c r="KLV2135" s="1"/>
      <c r="KLW2135" s="1"/>
      <c r="KLX2135" s="1"/>
      <c r="KLY2135" s="1"/>
      <c r="KLZ2135" s="1"/>
      <c r="KMA2135" s="1"/>
      <c r="KMB2135" s="1"/>
      <c r="KMC2135" s="1"/>
      <c r="KMD2135" s="1"/>
      <c r="KME2135" s="1"/>
      <c r="KMF2135" s="1"/>
      <c r="KMG2135" s="1"/>
      <c r="KMH2135" s="1"/>
      <c r="KMI2135" s="1"/>
      <c r="KMJ2135" s="1"/>
      <c r="KMK2135" s="1"/>
      <c r="KML2135" s="1"/>
      <c r="KMM2135" s="1"/>
      <c r="KMN2135" s="1"/>
      <c r="KMO2135" s="1"/>
      <c r="KMP2135" s="1"/>
      <c r="KMQ2135" s="1"/>
      <c r="KMR2135" s="1"/>
      <c r="KMS2135" s="1"/>
      <c r="KMT2135" s="1"/>
      <c r="KMU2135" s="1"/>
      <c r="KMV2135" s="1"/>
      <c r="KMW2135" s="1"/>
      <c r="KMX2135" s="1"/>
      <c r="KMY2135" s="1"/>
      <c r="KMZ2135" s="1"/>
      <c r="KNA2135" s="1"/>
      <c r="KNB2135" s="1"/>
      <c r="KNC2135" s="1"/>
      <c r="KND2135" s="1"/>
      <c r="KNE2135" s="1"/>
      <c r="KNF2135" s="1"/>
      <c r="KNG2135" s="1"/>
      <c r="KNH2135" s="1"/>
      <c r="KNI2135" s="1"/>
      <c r="KNJ2135" s="1"/>
      <c r="KNK2135" s="1"/>
      <c r="KNL2135" s="1"/>
      <c r="KNM2135" s="1"/>
      <c r="KNN2135" s="1"/>
      <c r="KNO2135" s="1"/>
      <c r="KNP2135" s="1"/>
      <c r="KNQ2135" s="1"/>
      <c r="KNR2135" s="1"/>
      <c r="KNS2135" s="1"/>
      <c r="KNT2135" s="1"/>
      <c r="KNU2135" s="1"/>
      <c r="KNV2135" s="1"/>
      <c r="KNW2135" s="1"/>
      <c r="KNX2135" s="1"/>
      <c r="KNY2135" s="1"/>
      <c r="KNZ2135" s="1"/>
      <c r="KOA2135" s="1"/>
      <c r="KOB2135" s="1"/>
      <c r="KOC2135" s="1"/>
      <c r="KOD2135" s="1"/>
      <c r="KOE2135" s="1"/>
      <c r="KOF2135" s="1"/>
      <c r="KOG2135" s="1"/>
      <c r="KOH2135" s="1"/>
      <c r="KOI2135" s="1"/>
      <c r="KOJ2135" s="1"/>
      <c r="KOK2135" s="1"/>
      <c r="KOL2135" s="1"/>
      <c r="KOM2135" s="1"/>
      <c r="KON2135" s="1"/>
      <c r="KOO2135" s="1"/>
      <c r="KOP2135" s="1"/>
      <c r="KOQ2135" s="1"/>
      <c r="KOR2135" s="1"/>
      <c r="KOS2135" s="1"/>
      <c r="KOT2135" s="1"/>
      <c r="KOU2135" s="1"/>
      <c r="KOV2135" s="1"/>
      <c r="KOW2135" s="1"/>
      <c r="KOX2135" s="1"/>
      <c r="KOY2135" s="1"/>
      <c r="KOZ2135" s="1"/>
      <c r="KPA2135" s="1"/>
      <c r="KPB2135" s="1"/>
      <c r="KPC2135" s="1"/>
      <c r="KPD2135" s="1"/>
      <c r="KPE2135" s="1"/>
      <c r="KPF2135" s="1"/>
      <c r="KPG2135" s="1"/>
      <c r="KPH2135" s="1"/>
      <c r="KPI2135" s="1"/>
      <c r="KPJ2135" s="1"/>
      <c r="KPK2135" s="1"/>
      <c r="KPL2135" s="1"/>
      <c r="KPM2135" s="1"/>
      <c r="KPN2135" s="1"/>
      <c r="KPO2135" s="1"/>
      <c r="KPP2135" s="1"/>
      <c r="KPQ2135" s="1"/>
      <c r="KPR2135" s="1"/>
      <c r="KPS2135" s="1"/>
      <c r="KPT2135" s="1"/>
      <c r="KPU2135" s="1"/>
      <c r="KPV2135" s="1"/>
      <c r="KPW2135" s="1"/>
      <c r="KPX2135" s="1"/>
      <c r="KPY2135" s="1"/>
      <c r="KPZ2135" s="1"/>
      <c r="KQA2135" s="1"/>
      <c r="KQB2135" s="1"/>
      <c r="KQC2135" s="1"/>
      <c r="KQD2135" s="1"/>
      <c r="KQE2135" s="1"/>
      <c r="KQF2135" s="1"/>
      <c r="KQG2135" s="1"/>
      <c r="KQH2135" s="1"/>
      <c r="KQI2135" s="1"/>
      <c r="KQJ2135" s="1"/>
      <c r="KQK2135" s="1"/>
      <c r="KQL2135" s="1"/>
      <c r="KQM2135" s="1"/>
      <c r="KQN2135" s="1"/>
      <c r="KQO2135" s="1"/>
      <c r="KQP2135" s="1"/>
      <c r="KQQ2135" s="1"/>
      <c r="KQR2135" s="1"/>
      <c r="KQS2135" s="1"/>
      <c r="KQT2135" s="1"/>
      <c r="KQU2135" s="1"/>
      <c r="KQV2135" s="1"/>
      <c r="KQW2135" s="1"/>
      <c r="KQX2135" s="1"/>
      <c r="KQY2135" s="1"/>
      <c r="KQZ2135" s="1"/>
      <c r="KRA2135" s="1"/>
      <c r="KRB2135" s="1"/>
      <c r="KRC2135" s="1"/>
      <c r="KRD2135" s="1"/>
      <c r="KRE2135" s="1"/>
      <c r="KRF2135" s="1"/>
      <c r="KRG2135" s="1"/>
      <c r="KRH2135" s="1"/>
      <c r="KRI2135" s="1"/>
      <c r="KRJ2135" s="1"/>
      <c r="KRK2135" s="1"/>
      <c r="KRL2135" s="1"/>
      <c r="KRM2135" s="1"/>
      <c r="KRN2135" s="1"/>
      <c r="KRO2135" s="1"/>
      <c r="KRP2135" s="1"/>
      <c r="KRQ2135" s="1"/>
      <c r="KRR2135" s="1"/>
      <c r="KRS2135" s="1"/>
      <c r="KRT2135" s="1"/>
      <c r="KRU2135" s="1"/>
      <c r="KRV2135" s="1"/>
      <c r="KRW2135" s="1"/>
      <c r="KRX2135" s="1"/>
      <c r="KRY2135" s="1"/>
      <c r="KRZ2135" s="1"/>
      <c r="KSA2135" s="1"/>
      <c r="KSB2135" s="1"/>
      <c r="KSC2135" s="1"/>
      <c r="KSD2135" s="1"/>
      <c r="KSE2135" s="1"/>
      <c r="KSF2135" s="1"/>
      <c r="KSG2135" s="1"/>
      <c r="KSH2135" s="1"/>
      <c r="KSI2135" s="1"/>
      <c r="KSJ2135" s="1"/>
      <c r="KSK2135" s="1"/>
      <c r="KSL2135" s="1"/>
      <c r="KSM2135" s="1"/>
      <c r="KSN2135" s="1"/>
      <c r="KSO2135" s="1"/>
      <c r="KSP2135" s="1"/>
      <c r="KSQ2135" s="1"/>
      <c r="KSR2135" s="1"/>
      <c r="KSS2135" s="1"/>
      <c r="KST2135" s="1"/>
      <c r="KSU2135" s="1"/>
      <c r="KSV2135" s="1"/>
      <c r="KSW2135" s="1"/>
      <c r="KSX2135" s="1"/>
      <c r="KSY2135" s="1"/>
      <c r="KSZ2135" s="1"/>
      <c r="KTA2135" s="1"/>
      <c r="KTB2135" s="1"/>
      <c r="KTC2135" s="1"/>
      <c r="KTD2135" s="1"/>
      <c r="KTE2135" s="1"/>
      <c r="KTF2135" s="1"/>
      <c r="KTG2135" s="1"/>
      <c r="KTH2135" s="1"/>
      <c r="KTI2135" s="1"/>
      <c r="KTJ2135" s="1"/>
      <c r="KTK2135" s="1"/>
      <c r="KTL2135" s="1"/>
      <c r="KTM2135" s="1"/>
      <c r="KTN2135" s="1"/>
      <c r="KTO2135" s="1"/>
      <c r="KTP2135" s="1"/>
      <c r="KTQ2135" s="1"/>
      <c r="KTR2135" s="1"/>
      <c r="KTS2135" s="1"/>
      <c r="KTT2135" s="1"/>
      <c r="KTU2135" s="1"/>
      <c r="KTV2135" s="1"/>
      <c r="KTW2135" s="1"/>
      <c r="KTX2135" s="1"/>
      <c r="KTY2135" s="1"/>
      <c r="KTZ2135" s="1"/>
      <c r="KUA2135" s="1"/>
      <c r="KUB2135" s="1"/>
      <c r="KUC2135" s="1"/>
      <c r="KUD2135" s="1"/>
      <c r="KUE2135" s="1"/>
      <c r="KUF2135" s="1"/>
      <c r="KUG2135" s="1"/>
      <c r="KUH2135" s="1"/>
      <c r="KUI2135" s="1"/>
      <c r="KUJ2135" s="1"/>
      <c r="KUK2135" s="1"/>
      <c r="KUL2135" s="1"/>
      <c r="KUM2135" s="1"/>
      <c r="KUN2135" s="1"/>
      <c r="KUO2135" s="1"/>
      <c r="KUP2135" s="1"/>
      <c r="KUQ2135" s="1"/>
      <c r="KUR2135" s="1"/>
      <c r="KUS2135" s="1"/>
      <c r="KUT2135" s="1"/>
      <c r="KUU2135" s="1"/>
      <c r="KUV2135" s="1"/>
      <c r="KUW2135" s="1"/>
      <c r="KUX2135" s="1"/>
      <c r="KUY2135" s="1"/>
      <c r="KUZ2135" s="1"/>
      <c r="KVA2135" s="1"/>
      <c r="KVB2135" s="1"/>
      <c r="KVC2135" s="1"/>
      <c r="KVD2135" s="1"/>
      <c r="KVE2135" s="1"/>
      <c r="KVF2135" s="1"/>
      <c r="KVG2135" s="1"/>
      <c r="KVH2135" s="1"/>
      <c r="KVI2135" s="1"/>
      <c r="KVJ2135" s="1"/>
      <c r="KVK2135" s="1"/>
      <c r="KVL2135" s="1"/>
      <c r="KVM2135" s="1"/>
      <c r="KVN2135" s="1"/>
      <c r="KVO2135" s="1"/>
      <c r="KVP2135" s="1"/>
      <c r="KVQ2135" s="1"/>
      <c r="KVR2135" s="1"/>
      <c r="KVS2135" s="1"/>
      <c r="KVT2135" s="1"/>
      <c r="KVU2135" s="1"/>
      <c r="KVV2135" s="1"/>
      <c r="KVW2135" s="1"/>
      <c r="KVX2135" s="1"/>
      <c r="KVY2135" s="1"/>
      <c r="KVZ2135" s="1"/>
      <c r="KWA2135" s="1"/>
      <c r="KWB2135" s="1"/>
      <c r="KWC2135" s="1"/>
      <c r="KWD2135" s="1"/>
      <c r="KWE2135" s="1"/>
      <c r="KWF2135" s="1"/>
      <c r="KWG2135" s="1"/>
      <c r="KWH2135" s="1"/>
      <c r="KWI2135" s="1"/>
      <c r="KWJ2135" s="1"/>
      <c r="KWK2135" s="1"/>
      <c r="KWL2135" s="1"/>
      <c r="KWM2135" s="1"/>
      <c r="KWN2135" s="1"/>
      <c r="KWO2135" s="1"/>
      <c r="KWP2135" s="1"/>
      <c r="KWQ2135" s="1"/>
      <c r="KWR2135" s="1"/>
      <c r="KWS2135" s="1"/>
      <c r="KWT2135" s="1"/>
      <c r="KWU2135" s="1"/>
      <c r="KWV2135" s="1"/>
      <c r="KWW2135" s="1"/>
      <c r="KWX2135" s="1"/>
      <c r="KWY2135" s="1"/>
      <c r="KWZ2135" s="1"/>
      <c r="KXA2135" s="1"/>
      <c r="KXB2135" s="1"/>
      <c r="KXC2135" s="1"/>
      <c r="KXD2135" s="1"/>
      <c r="KXE2135" s="1"/>
      <c r="KXF2135" s="1"/>
      <c r="KXG2135" s="1"/>
      <c r="KXH2135" s="1"/>
      <c r="KXI2135" s="1"/>
      <c r="KXJ2135" s="1"/>
      <c r="KXK2135" s="1"/>
      <c r="KXL2135" s="1"/>
      <c r="KXM2135" s="1"/>
      <c r="KXN2135" s="1"/>
      <c r="KXO2135" s="1"/>
      <c r="KXP2135" s="1"/>
      <c r="KXQ2135" s="1"/>
      <c r="KXR2135" s="1"/>
      <c r="KXS2135" s="1"/>
      <c r="KXT2135" s="1"/>
      <c r="KXU2135" s="1"/>
      <c r="KXV2135" s="1"/>
      <c r="KXW2135" s="1"/>
      <c r="KXX2135" s="1"/>
      <c r="KXY2135" s="1"/>
      <c r="KXZ2135" s="1"/>
      <c r="KYA2135" s="1"/>
      <c r="KYB2135" s="1"/>
      <c r="KYC2135" s="1"/>
      <c r="KYD2135" s="1"/>
      <c r="KYE2135" s="1"/>
      <c r="KYF2135" s="1"/>
      <c r="KYG2135" s="1"/>
      <c r="KYH2135" s="1"/>
      <c r="KYI2135" s="1"/>
      <c r="KYJ2135" s="1"/>
      <c r="KYK2135" s="1"/>
      <c r="KYL2135" s="1"/>
      <c r="KYM2135" s="1"/>
      <c r="KYN2135" s="1"/>
      <c r="KYO2135" s="1"/>
      <c r="KYP2135" s="1"/>
      <c r="KYQ2135" s="1"/>
      <c r="KYR2135" s="1"/>
      <c r="KYS2135" s="1"/>
      <c r="KYT2135" s="1"/>
      <c r="KYU2135" s="1"/>
      <c r="KYV2135" s="1"/>
      <c r="KYW2135" s="1"/>
      <c r="KYX2135" s="1"/>
      <c r="KYY2135" s="1"/>
      <c r="KYZ2135" s="1"/>
      <c r="KZA2135" s="1"/>
      <c r="KZB2135" s="1"/>
      <c r="KZC2135" s="1"/>
      <c r="KZD2135" s="1"/>
      <c r="KZE2135" s="1"/>
      <c r="KZF2135" s="1"/>
      <c r="KZG2135" s="1"/>
      <c r="KZH2135" s="1"/>
      <c r="KZI2135" s="1"/>
      <c r="KZJ2135" s="1"/>
      <c r="KZK2135" s="1"/>
      <c r="KZL2135" s="1"/>
      <c r="KZM2135" s="1"/>
      <c r="KZN2135" s="1"/>
      <c r="KZO2135" s="1"/>
      <c r="KZP2135" s="1"/>
      <c r="KZQ2135" s="1"/>
      <c r="KZR2135" s="1"/>
      <c r="KZS2135" s="1"/>
      <c r="KZT2135" s="1"/>
      <c r="KZU2135" s="1"/>
      <c r="KZV2135" s="1"/>
      <c r="KZW2135" s="1"/>
      <c r="KZX2135" s="1"/>
      <c r="KZY2135" s="1"/>
      <c r="KZZ2135" s="1"/>
      <c r="LAA2135" s="1"/>
      <c r="LAB2135" s="1"/>
      <c r="LAC2135" s="1"/>
      <c r="LAD2135" s="1"/>
      <c r="LAE2135" s="1"/>
      <c r="LAF2135" s="1"/>
      <c r="LAG2135" s="1"/>
      <c r="LAH2135" s="1"/>
      <c r="LAI2135" s="1"/>
      <c r="LAJ2135" s="1"/>
      <c r="LAK2135" s="1"/>
      <c r="LAL2135" s="1"/>
      <c r="LAM2135" s="1"/>
      <c r="LAN2135" s="1"/>
      <c r="LAO2135" s="1"/>
      <c r="LAP2135" s="1"/>
      <c r="LAQ2135" s="1"/>
      <c r="LAR2135" s="1"/>
      <c r="LAS2135" s="1"/>
      <c r="LAT2135" s="1"/>
      <c r="LAU2135" s="1"/>
      <c r="LAV2135" s="1"/>
      <c r="LAW2135" s="1"/>
      <c r="LAX2135" s="1"/>
      <c r="LAY2135" s="1"/>
      <c r="LAZ2135" s="1"/>
      <c r="LBA2135" s="1"/>
      <c r="LBB2135" s="1"/>
      <c r="LBC2135" s="1"/>
      <c r="LBD2135" s="1"/>
      <c r="LBE2135" s="1"/>
      <c r="LBF2135" s="1"/>
      <c r="LBG2135" s="1"/>
      <c r="LBH2135" s="1"/>
      <c r="LBI2135" s="1"/>
      <c r="LBJ2135" s="1"/>
      <c r="LBK2135" s="1"/>
      <c r="LBL2135" s="1"/>
      <c r="LBM2135" s="1"/>
      <c r="LBN2135" s="1"/>
      <c r="LBO2135" s="1"/>
      <c r="LBP2135" s="1"/>
      <c r="LBQ2135" s="1"/>
      <c r="LBR2135" s="1"/>
      <c r="LBS2135" s="1"/>
      <c r="LBT2135" s="1"/>
      <c r="LBU2135" s="1"/>
      <c r="LBV2135" s="1"/>
      <c r="LBW2135" s="1"/>
      <c r="LBX2135" s="1"/>
      <c r="LBY2135" s="1"/>
      <c r="LBZ2135" s="1"/>
      <c r="LCA2135" s="1"/>
      <c r="LCB2135" s="1"/>
      <c r="LCC2135" s="1"/>
      <c r="LCD2135" s="1"/>
      <c r="LCE2135" s="1"/>
      <c r="LCF2135" s="1"/>
      <c r="LCG2135" s="1"/>
      <c r="LCH2135" s="1"/>
      <c r="LCI2135" s="1"/>
      <c r="LCJ2135" s="1"/>
      <c r="LCK2135" s="1"/>
      <c r="LCL2135" s="1"/>
      <c r="LCM2135" s="1"/>
      <c r="LCN2135" s="1"/>
      <c r="LCO2135" s="1"/>
      <c r="LCP2135" s="1"/>
      <c r="LCQ2135" s="1"/>
      <c r="LCR2135" s="1"/>
      <c r="LCS2135" s="1"/>
      <c r="LCT2135" s="1"/>
      <c r="LCU2135" s="1"/>
      <c r="LCV2135" s="1"/>
      <c r="LCW2135" s="1"/>
      <c r="LCX2135" s="1"/>
      <c r="LCY2135" s="1"/>
      <c r="LCZ2135" s="1"/>
      <c r="LDA2135" s="1"/>
      <c r="LDB2135" s="1"/>
      <c r="LDC2135" s="1"/>
      <c r="LDD2135" s="1"/>
      <c r="LDE2135" s="1"/>
      <c r="LDF2135" s="1"/>
      <c r="LDG2135" s="1"/>
      <c r="LDH2135" s="1"/>
      <c r="LDI2135" s="1"/>
      <c r="LDJ2135" s="1"/>
      <c r="LDK2135" s="1"/>
      <c r="LDL2135" s="1"/>
      <c r="LDM2135" s="1"/>
      <c r="LDN2135" s="1"/>
      <c r="LDO2135" s="1"/>
      <c r="LDP2135" s="1"/>
      <c r="LDQ2135" s="1"/>
      <c r="LDR2135" s="1"/>
      <c r="LDS2135" s="1"/>
      <c r="LDT2135" s="1"/>
      <c r="LDU2135" s="1"/>
      <c r="LDV2135" s="1"/>
      <c r="LDW2135" s="1"/>
      <c r="LDX2135" s="1"/>
      <c r="LDY2135" s="1"/>
      <c r="LDZ2135" s="1"/>
      <c r="LEA2135" s="1"/>
      <c r="LEB2135" s="1"/>
      <c r="LEC2135" s="1"/>
      <c r="LED2135" s="1"/>
      <c r="LEE2135" s="1"/>
      <c r="LEF2135" s="1"/>
      <c r="LEG2135" s="1"/>
      <c r="LEH2135" s="1"/>
      <c r="LEI2135" s="1"/>
      <c r="LEJ2135" s="1"/>
      <c r="LEK2135" s="1"/>
      <c r="LEL2135" s="1"/>
      <c r="LEM2135" s="1"/>
      <c r="LEN2135" s="1"/>
      <c r="LEO2135" s="1"/>
      <c r="LEP2135" s="1"/>
      <c r="LEQ2135" s="1"/>
      <c r="LER2135" s="1"/>
      <c r="LES2135" s="1"/>
      <c r="LET2135" s="1"/>
      <c r="LEU2135" s="1"/>
      <c r="LEV2135" s="1"/>
      <c r="LEW2135" s="1"/>
      <c r="LEX2135" s="1"/>
      <c r="LEY2135" s="1"/>
      <c r="LEZ2135" s="1"/>
      <c r="LFA2135" s="1"/>
      <c r="LFB2135" s="1"/>
      <c r="LFC2135" s="1"/>
      <c r="LFD2135" s="1"/>
      <c r="LFE2135" s="1"/>
      <c r="LFF2135" s="1"/>
      <c r="LFG2135" s="1"/>
      <c r="LFH2135" s="1"/>
      <c r="LFI2135" s="1"/>
      <c r="LFJ2135" s="1"/>
      <c r="LFK2135" s="1"/>
      <c r="LFL2135" s="1"/>
      <c r="LFM2135" s="1"/>
      <c r="LFN2135" s="1"/>
      <c r="LFO2135" s="1"/>
      <c r="LFP2135" s="1"/>
      <c r="LFQ2135" s="1"/>
      <c r="LFR2135" s="1"/>
      <c r="LFS2135" s="1"/>
      <c r="LFT2135" s="1"/>
      <c r="LFU2135" s="1"/>
      <c r="LFV2135" s="1"/>
      <c r="LFW2135" s="1"/>
      <c r="LFX2135" s="1"/>
      <c r="LFY2135" s="1"/>
      <c r="LFZ2135" s="1"/>
      <c r="LGA2135" s="1"/>
      <c r="LGB2135" s="1"/>
      <c r="LGC2135" s="1"/>
      <c r="LGD2135" s="1"/>
      <c r="LGE2135" s="1"/>
      <c r="LGF2135" s="1"/>
      <c r="LGG2135" s="1"/>
      <c r="LGH2135" s="1"/>
      <c r="LGI2135" s="1"/>
      <c r="LGJ2135" s="1"/>
      <c r="LGK2135" s="1"/>
      <c r="LGL2135" s="1"/>
      <c r="LGM2135" s="1"/>
      <c r="LGN2135" s="1"/>
      <c r="LGO2135" s="1"/>
      <c r="LGP2135" s="1"/>
      <c r="LGQ2135" s="1"/>
      <c r="LGR2135" s="1"/>
      <c r="LGS2135" s="1"/>
      <c r="LGT2135" s="1"/>
      <c r="LGU2135" s="1"/>
      <c r="LGV2135" s="1"/>
      <c r="LGW2135" s="1"/>
      <c r="LGX2135" s="1"/>
      <c r="LGY2135" s="1"/>
      <c r="LGZ2135" s="1"/>
      <c r="LHA2135" s="1"/>
      <c r="LHB2135" s="1"/>
      <c r="LHC2135" s="1"/>
      <c r="LHD2135" s="1"/>
      <c r="LHE2135" s="1"/>
      <c r="LHF2135" s="1"/>
      <c r="LHG2135" s="1"/>
      <c r="LHH2135" s="1"/>
      <c r="LHI2135" s="1"/>
      <c r="LHJ2135" s="1"/>
      <c r="LHK2135" s="1"/>
      <c r="LHL2135" s="1"/>
      <c r="LHM2135" s="1"/>
      <c r="LHN2135" s="1"/>
      <c r="LHO2135" s="1"/>
      <c r="LHP2135" s="1"/>
      <c r="LHQ2135" s="1"/>
      <c r="LHR2135" s="1"/>
      <c r="LHS2135" s="1"/>
      <c r="LHT2135" s="1"/>
      <c r="LHU2135" s="1"/>
      <c r="LHV2135" s="1"/>
      <c r="LHW2135" s="1"/>
      <c r="LHX2135" s="1"/>
      <c r="LHY2135" s="1"/>
      <c r="LHZ2135" s="1"/>
      <c r="LIA2135" s="1"/>
      <c r="LIB2135" s="1"/>
      <c r="LIC2135" s="1"/>
      <c r="LID2135" s="1"/>
      <c r="LIE2135" s="1"/>
      <c r="LIF2135" s="1"/>
      <c r="LIG2135" s="1"/>
      <c r="LIH2135" s="1"/>
      <c r="LII2135" s="1"/>
      <c r="LIJ2135" s="1"/>
      <c r="LIK2135" s="1"/>
      <c r="LIL2135" s="1"/>
      <c r="LIM2135" s="1"/>
      <c r="LIN2135" s="1"/>
      <c r="LIO2135" s="1"/>
      <c r="LIP2135" s="1"/>
      <c r="LIQ2135" s="1"/>
      <c r="LIR2135" s="1"/>
      <c r="LIS2135" s="1"/>
      <c r="LIT2135" s="1"/>
      <c r="LIU2135" s="1"/>
      <c r="LIV2135" s="1"/>
      <c r="LIW2135" s="1"/>
      <c r="LIX2135" s="1"/>
      <c r="LIY2135" s="1"/>
      <c r="LIZ2135" s="1"/>
      <c r="LJA2135" s="1"/>
      <c r="LJB2135" s="1"/>
      <c r="LJC2135" s="1"/>
      <c r="LJD2135" s="1"/>
      <c r="LJE2135" s="1"/>
      <c r="LJF2135" s="1"/>
      <c r="LJG2135" s="1"/>
      <c r="LJH2135" s="1"/>
      <c r="LJI2135" s="1"/>
      <c r="LJJ2135" s="1"/>
      <c r="LJK2135" s="1"/>
      <c r="LJL2135" s="1"/>
      <c r="LJM2135" s="1"/>
      <c r="LJN2135" s="1"/>
      <c r="LJO2135" s="1"/>
      <c r="LJP2135" s="1"/>
      <c r="LJQ2135" s="1"/>
      <c r="LJR2135" s="1"/>
      <c r="LJS2135" s="1"/>
      <c r="LJT2135" s="1"/>
      <c r="LJU2135" s="1"/>
      <c r="LJV2135" s="1"/>
      <c r="LJW2135" s="1"/>
      <c r="LJX2135" s="1"/>
      <c r="LJY2135" s="1"/>
      <c r="LJZ2135" s="1"/>
      <c r="LKA2135" s="1"/>
      <c r="LKB2135" s="1"/>
      <c r="LKC2135" s="1"/>
      <c r="LKD2135" s="1"/>
      <c r="LKE2135" s="1"/>
      <c r="LKF2135" s="1"/>
      <c r="LKG2135" s="1"/>
      <c r="LKH2135" s="1"/>
      <c r="LKI2135" s="1"/>
      <c r="LKJ2135" s="1"/>
      <c r="LKK2135" s="1"/>
      <c r="LKL2135" s="1"/>
      <c r="LKM2135" s="1"/>
      <c r="LKN2135" s="1"/>
      <c r="LKO2135" s="1"/>
      <c r="LKP2135" s="1"/>
      <c r="LKQ2135" s="1"/>
      <c r="LKR2135" s="1"/>
      <c r="LKS2135" s="1"/>
      <c r="LKT2135" s="1"/>
      <c r="LKU2135" s="1"/>
      <c r="LKV2135" s="1"/>
      <c r="LKW2135" s="1"/>
      <c r="LKX2135" s="1"/>
      <c r="LKY2135" s="1"/>
      <c r="LKZ2135" s="1"/>
      <c r="LLA2135" s="1"/>
      <c r="LLB2135" s="1"/>
      <c r="LLC2135" s="1"/>
      <c r="LLD2135" s="1"/>
      <c r="LLE2135" s="1"/>
      <c r="LLF2135" s="1"/>
      <c r="LLG2135" s="1"/>
      <c r="LLH2135" s="1"/>
      <c r="LLI2135" s="1"/>
      <c r="LLJ2135" s="1"/>
      <c r="LLK2135" s="1"/>
      <c r="LLL2135" s="1"/>
      <c r="LLM2135" s="1"/>
      <c r="LLN2135" s="1"/>
      <c r="LLO2135" s="1"/>
      <c r="LLP2135" s="1"/>
      <c r="LLQ2135" s="1"/>
      <c r="LLR2135" s="1"/>
      <c r="LLS2135" s="1"/>
      <c r="LLT2135" s="1"/>
      <c r="LLU2135" s="1"/>
      <c r="LLV2135" s="1"/>
      <c r="LLW2135" s="1"/>
      <c r="LLX2135" s="1"/>
      <c r="LLY2135" s="1"/>
      <c r="LLZ2135" s="1"/>
      <c r="LMA2135" s="1"/>
      <c r="LMB2135" s="1"/>
      <c r="LMC2135" s="1"/>
      <c r="LMD2135" s="1"/>
      <c r="LME2135" s="1"/>
      <c r="LMF2135" s="1"/>
      <c r="LMG2135" s="1"/>
      <c r="LMH2135" s="1"/>
      <c r="LMI2135" s="1"/>
      <c r="LMJ2135" s="1"/>
      <c r="LMK2135" s="1"/>
      <c r="LML2135" s="1"/>
      <c r="LMM2135" s="1"/>
      <c r="LMN2135" s="1"/>
      <c r="LMO2135" s="1"/>
      <c r="LMP2135" s="1"/>
      <c r="LMQ2135" s="1"/>
      <c r="LMR2135" s="1"/>
      <c r="LMS2135" s="1"/>
      <c r="LMT2135" s="1"/>
      <c r="LMU2135" s="1"/>
      <c r="LMV2135" s="1"/>
      <c r="LMW2135" s="1"/>
      <c r="LMX2135" s="1"/>
      <c r="LMY2135" s="1"/>
      <c r="LMZ2135" s="1"/>
      <c r="LNA2135" s="1"/>
      <c r="LNB2135" s="1"/>
      <c r="LNC2135" s="1"/>
      <c r="LND2135" s="1"/>
      <c r="LNE2135" s="1"/>
      <c r="LNF2135" s="1"/>
      <c r="LNG2135" s="1"/>
      <c r="LNH2135" s="1"/>
      <c r="LNI2135" s="1"/>
      <c r="LNJ2135" s="1"/>
      <c r="LNK2135" s="1"/>
      <c r="LNL2135" s="1"/>
      <c r="LNM2135" s="1"/>
      <c r="LNN2135" s="1"/>
      <c r="LNO2135" s="1"/>
      <c r="LNP2135" s="1"/>
      <c r="LNQ2135" s="1"/>
      <c r="LNR2135" s="1"/>
      <c r="LNS2135" s="1"/>
      <c r="LNT2135" s="1"/>
      <c r="LNU2135" s="1"/>
      <c r="LNV2135" s="1"/>
      <c r="LNW2135" s="1"/>
      <c r="LNX2135" s="1"/>
      <c r="LNY2135" s="1"/>
      <c r="LNZ2135" s="1"/>
      <c r="LOA2135" s="1"/>
      <c r="LOB2135" s="1"/>
      <c r="LOC2135" s="1"/>
      <c r="LOD2135" s="1"/>
      <c r="LOE2135" s="1"/>
      <c r="LOF2135" s="1"/>
      <c r="LOG2135" s="1"/>
      <c r="LOH2135" s="1"/>
      <c r="LOI2135" s="1"/>
      <c r="LOJ2135" s="1"/>
      <c r="LOK2135" s="1"/>
      <c r="LOL2135" s="1"/>
      <c r="LOM2135" s="1"/>
      <c r="LON2135" s="1"/>
      <c r="LOO2135" s="1"/>
      <c r="LOP2135" s="1"/>
      <c r="LOQ2135" s="1"/>
      <c r="LOR2135" s="1"/>
      <c r="LOS2135" s="1"/>
      <c r="LOT2135" s="1"/>
      <c r="LOU2135" s="1"/>
      <c r="LOV2135" s="1"/>
      <c r="LOW2135" s="1"/>
      <c r="LOX2135" s="1"/>
      <c r="LOY2135" s="1"/>
      <c r="LOZ2135" s="1"/>
      <c r="LPA2135" s="1"/>
      <c r="LPB2135" s="1"/>
      <c r="LPC2135" s="1"/>
      <c r="LPD2135" s="1"/>
      <c r="LPE2135" s="1"/>
      <c r="LPF2135" s="1"/>
      <c r="LPG2135" s="1"/>
      <c r="LPH2135" s="1"/>
      <c r="LPI2135" s="1"/>
      <c r="LPJ2135" s="1"/>
      <c r="LPK2135" s="1"/>
      <c r="LPL2135" s="1"/>
      <c r="LPM2135" s="1"/>
      <c r="LPN2135" s="1"/>
      <c r="LPO2135" s="1"/>
      <c r="LPP2135" s="1"/>
      <c r="LPQ2135" s="1"/>
      <c r="LPR2135" s="1"/>
      <c r="LPS2135" s="1"/>
      <c r="LPT2135" s="1"/>
      <c r="LPU2135" s="1"/>
      <c r="LPV2135" s="1"/>
      <c r="LPW2135" s="1"/>
      <c r="LPX2135" s="1"/>
      <c r="LPY2135" s="1"/>
      <c r="LPZ2135" s="1"/>
      <c r="LQA2135" s="1"/>
      <c r="LQB2135" s="1"/>
      <c r="LQC2135" s="1"/>
      <c r="LQD2135" s="1"/>
      <c r="LQE2135" s="1"/>
      <c r="LQF2135" s="1"/>
      <c r="LQG2135" s="1"/>
      <c r="LQH2135" s="1"/>
      <c r="LQI2135" s="1"/>
      <c r="LQJ2135" s="1"/>
      <c r="LQK2135" s="1"/>
      <c r="LQL2135" s="1"/>
      <c r="LQM2135" s="1"/>
      <c r="LQN2135" s="1"/>
      <c r="LQO2135" s="1"/>
      <c r="LQP2135" s="1"/>
      <c r="LQQ2135" s="1"/>
      <c r="LQR2135" s="1"/>
      <c r="LQS2135" s="1"/>
      <c r="LQT2135" s="1"/>
      <c r="LQU2135" s="1"/>
      <c r="LQV2135" s="1"/>
      <c r="LQW2135" s="1"/>
      <c r="LQX2135" s="1"/>
      <c r="LQY2135" s="1"/>
      <c r="LQZ2135" s="1"/>
      <c r="LRA2135" s="1"/>
      <c r="LRB2135" s="1"/>
      <c r="LRC2135" s="1"/>
      <c r="LRD2135" s="1"/>
      <c r="LRE2135" s="1"/>
      <c r="LRF2135" s="1"/>
      <c r="LRG2135" s="1"/>
      <c r="LRH2135" s="1"/>
      <c r="LRI2135" s="1"/>
      <c r="LRJ2135" s="1"/>
      <c r="LRK2135" s="1"/>
      <c r="LRL2135" s="1"/>
      <c r="LRM2135" s="1"/>
      <c r="LRN2135" s="1"/>
      <c r="LRO2135" s="1"/>
      <c r="LRP2135" s="1"/>
      <c r="LRQ2135" s="1"/>
      <c r="LRR2135" s="1"/>
      <c r="LRS2135" s="1"/>
      <c r="LRT2135" s="1"/>
      <c r="LRU2135" s="1"/>
      <c r="LRV2135" s="1"/>
      <c r="LRW2135" s="1"/>
      <c r="LRX2135" s="1"/>
      <c r="LRY2135" s="1"/>
      <c r="LRZ2135" s="1"/>
      <c r="LSA2135" s="1"/>
      <c r="LSB2135" s="1"/>
      <c r="LSC2135" s="1"/>
      <c r="LSD2135" s="1"/>
      <c r="LSE2135" s="1"/>
      <c r="LSF2135" s="1"/>
      <c r="LSG2135" s="1"/>
      <c r="LSH2135" s="1"/>
      <c r="LSI2135" s="1"/>
      <c r="LSJ2135" s="1"/>
      <c r="LSK2135" s="1"/>
      <c r="LSL2135" s="1"/>
      <c r="LSM2135" s="1"/>
      <c r="LSN2135" s="1"/>
      <c r="LSO2135" s="1"/>
      <c r="LSP2135" s="1"/>
      <c r="LSQ2135" s="1"/>
      <c r="LSR2135" s="1"/>
      <c r="LSS2135" s="1"/>
      <c r="LST2135" s="1"/>
      <c r="LSU2135" s="1"/>
      <c r="LSV2135" s="1"/>
      <c r="LSW2135" s="1"/>
      <c r="LSX2135" s="1"/>
      <c r="LSY2135" s="1"/>
      <c r="LSZ2135" s="1"/>
      <c r="LTA2135" s="1"/>
      <c r="LTB2135" s="1"/>
      <c r="LTC2135" s="1"/>
      <c r="LTD2135" s="1"/>
      <c r="LTE2135" s="1"/>
      <c r="LTF2135" s="1"/>
      <c r="LTG2135" s="1"/>
      <c r="LTH2135" s="1"/>
      <c r="LTI2135" s="1"/>
      <c r="LTJ2135" s="1"/>
      <c r="LTK2135" s="1"/>
      <c r="LTL2135" s="1"/>
      <c r="LTM2135" s="1"/>
      <c r="LTN2135" s="1"/>
      <c r="LTO2135" s="1"/>
      <c r="LTP2135" s="1"/>
      <c r="LTQ2135" s="1"/>
      <c r="LTR2135" s="1"/>
      <c r="LTS2135" s="1"/>
      <c r="LTT2135" s="1"/>
      <c r="LTU2135" s="1"/>
      <c r="LTV2135" s="1"/>
      <c r="LTW2135" s="1"/>
      <c r="LTX2135" s="1"/>
      <c r="LTY2135" s="1"/>
      <c r="LTZ2135" s="1"/>
      <c r="LUA2135" s="1"/>
      <c r="LUB2135" s="1"/>
      <c r="LUC2135" s="1"/>
      <c r="LUD2135" s="1"/>
      <c r="LUE2135" s="1"/>
      <c r="LUF2135" s="1"/>
      <c r="LUG2135" s="1"/>
      <c r="LUH2135" s="1"/>
      <c r="LUI2135" s="1"/>
      <c r="LUJ2135" s="1"/>
      <c r="LUK2135" s="1"/>
      <c r="LUL2135" s="1"/>
      <c r="LUM2135" s="1"/>
      <c r="LUN2135" s="1"/>
      <c r="LUO2135" s="1"/>
      <c r="LUP2135" s="1"/>
      <c r="LUQ2135" s="1"/>
      <c r="LUR2135" s="1"/>
      <c r="LUS2135" s="1"/>
      <c r="LUT2135" s="1"/>
      <c r="LUU2135" s="1"/>
      <c r="LUV2135" s="1"/>
      <c r="LUW2135" s="1"/>
      <c r="LUX2135" s="1"/>
      <c r="LUY2135" s="1"/>
      <c r="LUZ2135" s="1"/>
      <c r="LVA2135" s="1"/>
      <c r="LVB2135" s="1"/>
      <c r="LVC2135" s="1"/>
      <c r="LVD2135" s="1"/>
      <c r="LVE2135" s="1"/>
      <c r="LVF2135" s="1"/>
      <c r="LVG2135" s="1"/>
      <c r="LVH2135" s="1"/>
      <c r="LVI2135" s="1"/>
      <c r="LVJ2135" s="1"/>
      <c r="LVK2135" s="1"/>
      <c r="LVL2135" s="1"/>
      <c r="LVM2135" s="1"/>
      <c r="LVN2135" s="1"/>
      <c r="LVO2135" s="1"/>
      <c r="LVP2135" s="1"/>
      <c r="LVQ2135" s="1"/>
      <c r="LVR2135" s="1"/>
      <c r="LVS2135" s="1"/>
      <c r="LVT2135" s="1"/>
      <c r="LVU2135" s="1"/>
      <c r="LVV2135" s="1"/>
      <c r="LVW2135" s="1"/>
      <c r="LVX2135" s="1"/>
      <c r="LVY2135" s="1"/>
      <c r="LVZ2135" s="1"/>
      <c r="LWA2135" s="1"/>
      <c r="LWB2135" s="1"/>
      <c r="LWC2135" s="1"/>
      <c r="LWD2135" s="1"/>
      <c r="LWE2135" s="1"/>
      <c r="LWF2135" s="1"/>
      <c r="LWG2135" s="1"/>
      <c r="LWH2135" s="1"/>
      <c r="LWI2135" s="1"/>
      <c r="LWJ2135" s="1"/>
      <c r="LWK2135" s="1"/>
      <c r="LWL2135" s="1"/>
      <c r="LWM2135" s="1"/>
      <c r="LWN2135" s="1"/>
      <c r="LWO2135" s="1"/>
      <c r="LWP2135" s="1"/>
      <c r="LWQ2135" s="1"/>
      <c r="LWR2135" s="1"/>
      <c r="LWS2135" s="1"/>
      <c r="LWT2135" s="1"/>
      <c r="LWU2135" s="1"/>
      <c r="LWV2135" s="1"/>
      <c r="LWW2135" s="1"/>
      <c r="LWX2135" s="1"/>
      <c r="LWY2135" s="1"/>
      <c r="LWZ2135" s="1"/>
      <c r="LXA2135" s="1"/>
      <c r="LXB2135" s="1"/>
      <c r="LXC2135" s="1"/>
      <c r="LXD2135" s="1"/>
      <c r="LXE2135" s="1"/>
      <c r="LXF2135" s="1"/>
      <c r="LXG2135" s="1"/>
      <c r="LXH2135" s="1"/>
      <c r="LXI2135" s="1"/>
      <c r="LXJ2135" s="1"/>
      <c r="LXK2135" s="1"/>
      <c r="LXL2135" s="1"/>
      <c r="LXM2135" s="1"/>
      <c r="LXN2135" s="1"/>
      <c r="LXO2135" s="1"/>
      <c r="LXP2135" s="1"/>
      <c r="LXQ2135" s="1"/>
      <c r="LXR2135" s="1"/>
      <c r="LXS2135" s="1"/>
      <c r="LXT2135" s="1"/>
      <c r="LXU2135" s="1"/>
      <c r="LXV2135" s="1"/>
      <c r="LXW2135" s="1"/>
      <c r="LXX2135" s="1"/>
      <c r="LXY2135" s="1"/>
      <c r="LXZ2135" s="1"/>
      <c r="LYA2135" s="1"/>
      <c r="LYB2135" s="1"/>
      <c r="LYC2135" s="1"/>
      <c r="LYD2135" s="1"/>
      <c r="LYE2135" s="1"/>
      <c r="LYF2135" s="1"/>
      <c r="LYG2135" s="1"/>
      <c r="LYH2135" s="1"/>
      <c r="LYI2135" s="1"/>
      <c r="LYJ2135" s="1"/>
      <c r="LYK2135" s="1"/>
      <c r="LYL2135" s="1"/>
      <c r="LYM2135" s="1"/>
      <c r="LYN2135" s="1"/>
      <c r="LYO2135" s="1"/>
      <c r="LYP2135" s="1"/>
      <c r="LYQ2135" s="1"/>
      <c r="LYR2135" s="1"/>
      <c r="LYS2135" s="1"/>
      <c r="LYT2135" s="1"/>
      <c r="LYU2135" s="1"/>
      <c r="LYV2135" s="1"/>
      <c r="LYW2135" s="1"/>
      <c r="LYX2135" s="1"/>
      <c r="LYY2135" s="1"/>
      <c r="LYZ2135" s="1"/>
      <c r="LZA2135" s="1"/>
      <c r="LZB2135" s="1"/>
      <c r="LZC2135" s="1"/>
      <c r="LZD2135" s="1"/>
      <c r="LZE2135" s="1"/>
      <c r="LZF2135" s="1"/>
      <c r="LZG2135" s="1"/>
      <c r="LZH2135" s="1"/>
      <c r="LZI2135" s="1"/>
      <c r="LZJ2135" s="1"/>
      <c r="LZK2135" s="1"/>
      <c r="LZL2135" s="1"/>
      <c r="LZM2135" s="1"/>
      <c r="LZN2135" s="1"/>
      <c r="LZO2135" s="1"/>
      <c r="LZP2135" s="1"/>
      <c r="LZQ2135" s="1"/>
      <c r="LZR2135" s="1"/>
      <c r="LZS2135" s="1"/>
      <c r="LZT2135" s="1"/>
      <c r="LZU2135" s="1"/>
      <c r="LZV2135" s="1"/>
      <c r="LZW2135" s="1"/>
      <c r="LZX2135" s="1"/>
      <c r="LZY2135" s="1"/>
      <c r="LZZ2135" s="1"/>
      <c r="MAA2135" s="1"/>
      <c r="MAB2135" s="1"/>
      <c r="MAC2135" s="1"/>
      <c r="MAD2135" s="1"/>
      <c r="MAE2135" s="1"/>
      <c r="MAF2135" s="1"/>
      <c r="MAG2135" s="1"/>
      <c r="MAH2135" s="1"/>
      <c r="MAI2135" s="1"/>
      <c r="MAJ2135" s="1"/>
      <c r="MAK2135" s="1"/>
      <c r="MAL2135" s="1"/>
      <c r="MAM2135" s="1"/>
      <c r="MAN2135" s="1"/>
      <c r="MAO2135" s="1"/>
      <c r="MAP2135" s="1"/>
      <c r="MAQ2135" s="1"/>
      <c r="MAR2135" s="1"/>
      <c r="MAS2135" s="1"/>
      <c r="MAT2135" s="1"/>
      <c r="MAU2135" s="1"/>
      <c r="MAV2135" s="1"/>
      <c r="MAW2135" s="1"/>
      <c r="MAX2135" s="1"/>
      <c r="MAY2135" s="1"/>
      <c r="MAZ2135" s="1"/>
      <c r="MBA2135" s="1"/>
      <c r="MBB2135" s="1"/>
      <c r="MBC2135" s="1"/>
      <c r="MBD2135" s="1"/>
      <c r="MBE2135" s="1"/>
      <c r="MBF2135" s="1"/>
      <c r="MBG2135" s="1"/>
      <c r="MBH2135" s="1"/>
      <c r="MBI2135" s="1"/>
      <c r="MBJ2135" s="1"/>
      <c r="MBK2135" s="1"/>
      <c r="MBL2135" s="1"/>
      <c r="MBM2135" s="1"/>
      <c r="MBN2135" s="1"/>
      <c r="MBO2135" s="1"/>
      <c r="MBP2135" s="1"/>
      <c r="MBQ2135" s="1"/>
      <c r="MBR2135" s="1"/>
      <c r="MBS2135" s="1"/>
      <c r="MBT2135" s="1"/>
      <c r="MBU2135" s="1"/>
      <c r="MBV2135" s="1"/>
      <c r="MBW2135" s="1"/>
      <c r="MBX2135" s="1"/>
      <c r="MBY2135" s="1"/>
      <c r="MBZ2135" s="1"/>
      <c r="MCA2135" s="1"/>
      <c r="MCB2135" s="1"/>
      <c r="MCC2135" s="1"/>
      <c r="MCD2135" s="1"/>
      <c r="MCE2135" s="1"/>
      <c r="MCF2135" s="1"/>
      <c r="MCG2135" s="1"/>
      <c r="MCH2135" s="1"/>
      <c r="MCI2135" s="1"/>
      <c r="MCJ2135" s="1"/>
      <c r="MCK2135" s="1"/>
      <c r="MCL2135" s="1"/>
      <c r="MCM2135" s="1"/>
      <c r="MCN2135" s="1"/>
      <c r="MCO2135" s="1"/>
      <c r="MCP2135" s="1"/>
      <c r="MCQ2135" s="1"/>
      <c r="MCR2135" s="1"/>
      <c r="MCS2135" s="1"/>
      <c r="MCT2135" s="1"/>
      <c r="MCU2135" s="1"/>
      <c r="MCV2135" s="1"/>
      <c r="MCW2135" s="1"/>
      <c r="MCX2135" s="1"/>
      <c r="MCY2135" s="1"/>
      <c r="MCZ2135" s="1"/>
      <c r="MDA2135" s="1"/>
      <c r="MDB2135" s="1"/>
      <c r="MDC2135" s="1"/>
      <c r="MDD2135" s="1"/>
      <c r="MDE2135" s="1"/>
      <c r="MDF2135" s="1"/>
      <c r="MDG2135" s="1"/>
      <c r="MDH2135" s="1"/>
      <c r="MDI2135" s="1"/>
      <c r="MDJ2135" s="1"/>
      <c r="MDK2135" s="1"/>
      <c r="MDL2135" s="1"/>
      <c r="MDM2135" s="1"/>
      <c r="MDN2135" s="1"/>
      <c r="MDO2135" s="1"/>
      <c r="MDP2135" s="1"/>
      <c r="MDQ2135" s="1"/>
      <c r="MDR2135" s="1"/>
      <c r="MDS2135" s="1"/>
      <c r="MDT2135" s="1"/>
      <c r="MDU2135" s="1"/>
      <c r="MDV2135" s="1"/>
      <c r="MDW2135" s="1"/>
      <c r="MDX2135" s="1"/>
      <c r="MDY2135" s="1"/>
      <c r="MDZ2135" s="1"/>
      <c r="MEA2135" s="1"/>
      <c r="MEB2135" s="1"/>
      <c r="MEC2135" s="1"/>
      <c r="MED2135" s="1"/>
      <c r="MEE2135" s="1"/>
      <c r="MEF2135" s="1"/>
      <c r="MEG2135" s="1"/>
      <c r="MEH2135" s="1"/>
      <c r="MEI2135" s="1"/>
      <c r="MEJ2135" s="1"/>
      <c r="MEK2135" s="1"/>
      <c r="MEL2135" s="1"/>
      <c r="MEM2135" s="1"/>
      <c r="MEN2135" s="1"/>
      <c r="MEO2135" s="1"/>
      <c r="MEP2135" s="1"/>
      <c r="MEQ2135" s="1"/>
      <c r="MER2135" s="1"/>
      <c r="MES2135" s="1"/>
      <c r="MET2135" s="1"/>
      <c r="MEU2135" s="1"/>
      <c r="MEV2135" s="1"/>
      <c r="MEW2135" s="1"/>
      <c r="MEX2135" s="1"/>
      <c r="MEY2135" s="1"/>
      <c r="MEZ2135" s="1"/>
      <c r="MFA2135" s="1"/>
      <c r="MFB2135" s="1"/>
      <c r="MFC2135" s="1"/>
      <c r="MFD2135" s="1"/>
      <c r="MFE2135" s="1"/>
      <c r="MFF2135" s="1"/>
      <c r="MFG2135" s="1"/>
      <c r="MFH2135" s="1"/>
      <c r="MFI2135" s="1"/>
      <c r="MFJ2135" s="1"/>
      <c r="MFK2135" s="1"/>
      <c r="MFL2135" s="1"/>
      <c r="MFM2135" s="1"/>
      <c r="MFN2135" s="1"/>
      <c r="MFO2135" s="1"/>
      <c r="MFP2135" s="1"/>
      <c r="MFQ2135" s="1"/>
      <c r="MFR2135" s="1"/>
      <c r="MFS2135" s="1"/>
      <c r="MFT2135" s="1"/>
      <c r="MFU2135" s="1"/>
      <c r="MFV2135" s="1"/>
      <c r="MFW2135" s="1"/>
      <c r="MFX2135" s="1"/>
      <c r="MFY2135" s="1"/>
      <c r="MFZ2135" s="1"/>
      <c r="MGA2135" s="1"/>
      <c r="MGB2135" s="1"/>
      <c r="MGC2135" s="1"/>
      <c r="MGD2135" s="1"/>
      <c r="MGE2135" s="1"/>
      <c r="MGF2135" s="1"/>
      <c r="MGG2135" s="1"/>
      <c r="MGH2135" s="1"/>
      <c r="MGI2135" s="1"/>
      <c r="MGJ2135" s="1"/>
      <c r="MGK2135" s="1"/>
      <c r="MGL2135" s="1"/>
      <c r="MGM2135" s="1"/>
      <c r="MGN2135" s="1"/>
      <c r="MGO2135" s="1"/>
      <c r="MGP2135" s="1"/>
      <c r="MGQ2135" s="1"/>
      <c r="MGR2135" s="1"/>
      <c r="MGS2135" s="1"/>
      <c r="MGT2135" s="1"/>
      <c r="MGU2135" s="1"/>
      <c r="MGV2135" s="1"/>
      <c r="MGW2135" s="1"/>
      <c r="MGX2135" s="1"/>
      <c r="MGY2135" s="1"/>
      <c r="MGZ2135" s="1"/>
      <c r="MHA2135" s="1"/>
      <c r="MHB2135" s="1"/>
      <c r="MHC2135" s="1"/>
      <c r="MHD2135" s="1"/>
      <c r="MHE2135" s="1"/>
      <c r="MHF2135" s="1"/>
      <c r="MHG2135" s="1"/>
      <c r="MHH2135" s="1"/>
      <c r="MHI2135" s="1"/>
      <c r="MHJ2135" s="1"/>
      <c r="MHK2135" s="1"/>
      <c r="MHL2135" s="1"/>
      <c r="MHM2135" s="1"/>
      <c r="MHN2135" s="1"/>
      <c r="MHO2135" s="1"/>
      <c r="MHP2135" s="1"/>
      <c r="MHQ2135" s="1"/>
      <c r="MHR2135" s="1"/>
      <c r="MHS2135" s="1"/>
      <c r="MHT2135" s="1"/>
      <c r="MHU2135" s="1"/>
      <c r="MHV2135" s="1"/>
      <c r="MHW2135" s="1"/>
      <c r="MHX2135" s="1"/>
      <c r="MHY2135" s="1"/>
      <c r="MHZ2135" s="1"/>
      <c r="MIA2135" s="1"/>
      <c r="MIB2135" s="1"/>
      <c r="MIC2135" s="1"/>
      <c r="MID2135" s="1"/>
      <c r="MIE2135" s="1"/>
      <c r="MIF2135" s="1"/>
      <c r="MIG2135" s="1"/>
      <c r="MIH2135" s="1"/>
      <c r="MII2135" s="1"/>
      <c r="MIJ2135" s="1"/>
      <c r="MIK2135" s="1"/>
      <c r="MIL2135" s="1"/>
      <c r="MIM2135" s="1"/>
      <c r="MIN2135" s="1"/>
      <c r="MIO2135" s="1"/>
      <c r="MIP2135" s="1"/>
      <c r="MIQ2135" s="1"/>
      <c r="MIR2135" s="1"/>
      <c r="MIS2135" s="1"/>
      <c r="MIT2135" s="1"/>
      <c r="MIU2135" s="1"/>
      <c r="MIV2135" s="1"/>
      <c r="MIW2135" s="1"/>
      <c r="MIX2135" s="1"/>
      <c r="MIY2135" s="1"/>
      <c r="MIZ2135" s="1"/>
      <c r="MJA2135" s="1"/>
      <c r="MJB2135" s="1"/>
      <c r="MJC2135" s="1"/>
      <c r="MJD2135" s="1"/>
      <c r="MJE2135" s="1"/>
      <c r="MJF2135" s="1"/>
      <c r="MJG2135" s="1"/>
      <c r="MJH2135" s="1"/>
      <c r="MJI2135" s="1"/>
      <c r="MJJ2135" s="1"/>
      <c r="MJK2135" s="1"/>
      <c r="MJL2135" s="1"/>
      <c r="MJM2135" s="1"/>
      <c r="MJN2135" s="1"/>
      <c r="MJO2135" s="1"/>
      <c r="MJP2135" s="1"/>
      <c r="MJQ2135" s="1"/>
      <c r="MJR2135" s="1"/>
      <c r="MJS2135" s="1"/>
      <c r="MJT2135" s="1"/>
      <c r="MJU2135" s="1"/>
      <c r="MJV2135" s="1"/>
      <c r="MJW2135" s="1"/>
      <c r="MJX2135" s="1"/>
      <c r="MJY2135" s="1"/>
      <c r="MJZ2135" s="1"/>
      <c r="MKA2135" s="1"/>
      <c r="MKB2135" s="1"/>
      <c r="MKC2135" s="1"/>
      <c r="MKD2135" s="1"/>
      <c r="MKE2135" s="1"/>
      <c r="MKF2135" s="1"/>
      <c r="MKG2135" s="1"/>
      <c r="MKH2135" s="1"/>
      <c r="MKI2135" s="1"/>
      <c r="MKJ2135" s="1"/>
      <c r="MKK2135" s="1"/>
      <c r="MKL2135" s="1"/>
      <c r="MKM2135" s="1"/>
      <c r="MKN2135" s="1"/>
      <c r="MKO2135" s="1"/>
      <c r="MKP2135" s="1"/>
      <c r="MKQ2135" s="1"/>
      <c r="MKR2135" s="1"/>
      <c r="MKS2135" s="1"/>
      <c r="MKT2135" s="1"/>
      <c r="MKU2135" s="1"/>
      <c r="MKV2135" s="1"/>
      <c r="MKW2135" s="1"/>
      <c r="MKX2135" s="1"/>
      <c r="MKY2135" s="1"/>
      <c r="MKZ2135" s="1"/>
      <c r="MLA2135" s="1"/>
      <c r="MLB2135" s="1"/>
      <c r="MLC2135" s="1"/>
      <c r="MLD2135" s="1"/>
      <c r="MLE2135" s="1"/>
      <c r="MLF2135" s="1"/>
      <c r="MLG2135" s="1"/>
      <c r="MLH2135" s="1"/>
      <c r="MLI2135" s="1"/>
      <c r="MLJ2135" s="1"/>
      <c r="MLK2135" s="1"/>
      <c r="MLL2135" s="1"/>
      <c r="MLM2135" s="1"/>
      <c r="MLN2135" s="1"/>
      <c r="MLO2135" s="1"/>
      <c r="MLP2135" s="1"/>
      <c r="MLQ2135" s="1"/>
      <c r="MLR2135" s="1"/>
      <c r="MLS2135" s="1"/>
      <c r="MLT2135" s="1"/>
      <c r="MLU2135" s="1"/>
      <c r="MLV2135" s="1"/>
      <c r="MLW2135" s="1"/>
      <c r="MLX2135" s="1"/>
      <c r="MLY2135" s="1"/>
      <c r="MLZ2135" s="1"/>
      <c r="MMA2135" s="1"/>
      <c r="MMB2135" s="1"/>
      <c r="MMC2135" s="1"/>
      <c r="MMD2135" s="1"/>
      <c r="MME2135" s="1"/>
      <c r="MMF2135" s="1"/>
      <c r="MMG2135" s="1"/>
      <c r="MMH2135" s="1"/>
      <c r="MMI2135" s="1"/>
      <c r="MMJ2135" s="1"/>
      <c r="MMK2135" s="1"/>
      <c r="MML2135" s="1"/>
      <c r="MMM2135" s="1"/>
      <c r="MMN2135" s="1"/>
      <c r="MMO2135" s="1"/>
      <c r="MMP2135" s="1"/>
      <c r="MMQ2135" s="1"/>
      <c r="MMR2135" s="1"/>
      <c r="MMS2135" s="1"/>
      <c r="MMT2135" s="1"/>
      <c r="MMU2135" s="1"/>
      <c r="MMV2135" s="1"/>
      <c r="MMW2135" s="1"/>
      <c r="MMX2135" s="1"/>
      <c r="MMY2135" s="1"/>
      <c r="MMZ2135" s="1"/>
      <c r="MNA2135" s="1"/>
      <c r="MNB2135" s="1"/>
      <c r="MNC2135" s="1"/>
      <c r="MND2135" s="1"/>
      <c r="MNE2135" s="1"/>
      <c r="MNF2135" s="1"/>
      <c r="MNG2135" s="1"/>
      <c r="MNH2135" s="1"/>
      <c r="MNI2135" s="1"/>
      <c r="MNJ2135" s="1"/>
      <c r="MNK2135" s="1"/>
      <c r="MNL2135" s="1"/>
      <c r="MNM2135" s="1"/>
      <c r="MNN2135" s="1"/>
      <c r="MNO2135" s="1"/>
      <c r="MNP2135" s="1"/>
      <c r="MNQ2135" s="1"/>
      <c r="MNR2135" s="1"/>
      <c r="MNS2135" s="1"/>
      <c r="MNT2135" s="1"/>
      <c r="MNU2135" s="1"/>
      <c r="MNV2135" s="1"/>
      <c r="MNW2135" s="1"/>
      <c r="MNX2135" s="1"/>
      <c r="MNY2135" s="1"/>
      <c r="MNZ2135" s="1"/>
      <c r="MOA2135" s="1"/>
      <c r="MOB2135" s="1"/>
      <c r="MOC2135" s="1"/>
      <c r="MOD2135" s="1"/>
      <c r="MOE2135" s="1"/>
      <c r="MOF2135" s="1"/>
      <c r="MOG2135" s="1"/>
      <c r="MOH2135" s="1"/>
      <c r="MOI2135" s="1"/>
      <c r="MOJ2135" s="1"/>
      <c r="MOK2135" s="1"/>
      <c r="MOL2135" s="1"/>
      <c r="MOM2135" s="1"/>
      <c r="MON2135" s="1"/>
      <c r="MOO2135" s="1"/>
      <c r="MOP2135" s="1"/>
      <c r="MOQ2135" s="1"/>
      <c r="MOR2135" s="1"/>
      <c r="MOS2135" s="1"/>
      <c r="MOT2135" s="1"/>
      <c r="MOU2135" s="1"/>
      <c r="MOV2135" s="1"/>
      <c r="MOW2135" s="1"/>
      <c r="MOX2135" s="1"/>
      <c r="MOY2135" s="1"/>
      <c r="MOZ2135" s="1"/>
      <c r="MPA2135" s="1"/>
      <c r="MPB2135" s="1"/>
      <c r="MPC2135" s="1"/>
      <c r="MPD2135" s="1"/>
      <c r="MPE2135" s="1"/>
      <c r="MPF2135" s="1"/>
      <c r="MPG2135" s="1"/>
      <c r="MPH2135" s="1"/>
      <c r="MPI2135" s="1"/>
      <c r="MPJ2135" s="1"/>
      <c r="MPK2135" s="1"/>
      <c r="MPL2135" s="1"/>
      <c r="MPM2135" s="1"/>
      <c r="MPN2135" s="1"/>
      <c r="MPO2135" s="1"/>
      <c r="MPP2135" s="1"/>
      <c r="MPQ2135" s="1"/>
      <c r="MPR2135" s="1"/>
      <c r="MPS2135" s="1"/>
      <c r="MPT2135" s="1"/>
      <c r="MPU2135" s="1"/>
      <c r="MPV2135" s="1"/>
      <c r="MPW2135" s="1"/>
      <c r="MPX2135" s="1"/>
      <c r="MPY2135" s="1"/>
      <c r="MPZ2135" s="1"/>
      <c r="MQA2135" s="1"/>
      <c r="MQB2135" s="1"/>
      <c r="MQC2135" s="1"/>
      <c r="MQD2135" s="1"/>
      <c r="MQE2135" s="1"/>
      <c r="MQF2135" s="1"/>
      <c r="MQG2135" s="1"/>
      <c r="MQH2135" s="1"/>
      <c r="MQI2135" s="1"/>
      <c r="MQJ2135" s="1"/>
      <c r="MQK2135" s="1"/>
      <c r="MQL2135" s="1"/>
      <c r="MQM2135" s="1"/>
      <c r="MQN2135" s="1"/>
      <c r="MQO2135" s="1"/>
      <c r="MQP2135" s="1"/>
      <c r="MQQ2135" s="1"/>
      <c r="MQR2135" s="1"/>
      <c r="MQS2135" s="1"/>
      <c r="MQT2135" s="1"/>
      <c r="MQU2135" s="1"/>
      <c r="MQV2135" s="1"/>
      <c r="MQW2135" s="1"/>
      <c r="MQX2135" s="1"/>
      <c r="MQY2135" s="1"/>
      <c r="MQZ2135" s="1"/>
      <c r="MRA2135" s="1"/>
      <c r="MRB2135" s="1"/>
      <c r="MRC2135" s="1"/>
      <c r="MRD2135" s="1"/>
      <c r="MRE2135" s="1"/>
      <c r="MRF2135" s="1"/>
      <c r="MRG2135" s="1"/>
      <c r="MRH2135" s="1"/>
      <c r="MRI2135" s="1"/>
      <c r="MRJ2135" s="1"/>
      <c r="MRK2135" s="1"/>
      <c r="MRL2135" s="1"/>
      <c r="MRM2135" s="1"/>
      <c r="MRN2135" s="1"/>
      <c r="MRO2135" s="1"/>
      <c r="MRP2135" s="1"/>
      <c r="MRQ2135" s="1"/>
      <c r="MRR2135" s="1"/>
      <c r="MRS2135" s="1"/>
      <c r="MRT2135" s="1"/>
      <c r="MRU2135" s="1"/>
      <c r="MRV2135" s="1"/>
      <c r="MRW2135" s="1"/>
      <c r="MRX2135" s="1"/>
      <c r="MRY2135" s="1"/>
      <c r="MRZ2135" s="1"/>
      <c r="MSA2135" s="1"/>
      <c r="MSB2135" s="1"/>
      <c r="MSC2135" s="1"/>
      <c r="MSD2135" s="1"/>
      <c r="MSE2135" s="1"/>
      <c r="MSF2135" s="1"/>
      <c r="MSG2135" s="1"/>
      <c r="MSH2135" s="1"/>
      <c r="MSI2135" s="1"/>
      <c r="MSJ2135" s="1"/>
      <c r="MSK2135" s="1"/>
      <c r="MSL2135" s="1"/>
      <c r="MSM2135" s="1"/>
      <c r="MSN2135" s="1"/>
      <c r="MSO2135" s="1"/>
      <c r="MSP2135" s="1"/>
      <c r="MSQ2135" s="1"/>
      <c r="MSR2135" s="1"/>
      <c r="MSS2135" s="1"/>
      <c r="MST2135" s="1"/>
      <c r="MSU2135" s="1"/>
      <c r="MSV2135" s="1"/>
      <c r="MSW2135" s="1"/>
      <c r="MSX2135" s="1"/>
      <c r="MSY2135" s="1"/>
      <c r="MSZ2135" s="1"/>
      <c r="MTA2135" s="1"/>
      <c r="MTB2135" s="1"/>
      <c r="MTC2135" s="1"/>
      <c r="MTD2135" s="1"/>
      <c r="MTE2135" s="1"/>
      <c r="MTF2135" s="1"/>
      <c r="MTG2135" s="1"/>
      <c r="MTH2135" s="1"/>
      <c r="MTI2135" s="1"/>
      <c r="MTJ2135" s="1"/>
      <c r="MTK2135" s="1"/>
      <c r="MTL2135" s="1"/>
      <c r="MTM2135" s="1"/>
      <c r="MTN2135" s="1"/>
      <c r="MTO2135" s="1"/>
      <c r="MTP2135" s="1"/>
      <c r="MTQ2135" s="1"/>
      <c r="MTR2135" s="1"/>
      <c r="MTS2135" s="1"/>
      <c r="MTT2135" s="1"/>
      <c r="MTU2135" s="1"/>
      <c r="MTV2135" s="1"/>
      <c r="MTW2135" s="1"/>
      <c r="MTX2135" s="1"/>
      <c r="MTY2135" s="1"/>
      <c r="MTZ2135" s="1"/>
      <c r="MUA2135" s="1"/>
      <c r="MUB2135" s="1"/>
      <c r="MUC2135" s="1"/>
      <c r="MUD2135" s="1"/>
      <c r="MUE2135" s="1"/>
      <c r="MUF2135" s="1"/>
      <c r="MUG2135" s="1"/>
      <c r="MUH2135" s="1"/>
      <c r="MUI2135" s="1"/>
      <c r="MUJ2135" s="1"/>
      <c r="MUK2135" s="1"/>
      <c r="MUL2135" s="1"/>
      <c r="MUM2135" s="1"/>
      <c r="MUN2135" s="1"/>
      <c r="MUO2135" s="1"/>
      <c r="MUP2135" s="1"/>
      <c r="MUQ2135" s="1"/>
      <c r="MUR2135" s="1"/>
      <c r="MUS2135" s="1"/>
      <c r="MUT2135" s="1"/>
      <c r="MUU2135" s="1"/>
      <c r="MUV2135" s="1"/>
      <c r="MUW2135" s="1"/>
      <c r="MUX2135" s="1"/>
      <c r="MUY2135" s="1"/>
      <c r="MUZ2135" s="1"/>
      <c r="MVA2135" s="1"/>
      <c r="MVB2135" s="1"/>
      <c r="MVC2135" s="1"/>
      <c r="MVD2135" s="1"/>
      <c r="MVE2135" s="1"/>
      <c r="MVF2135" s="1"/>
      <c r="MVG2135" s="1"/>
      <c r="MVH2135" s="1"/>
      <c r="MVI2135" s="1"/>
      <c r="MVJ2135" s="1"/>
      <c r="MVK2135" s="1"/>
      <c r="MVL2135" s="1"/>
      <c r="MVM2135" s="1"/>
      <c r="MVN2135" s="1"/>
      <c r="MVO2135" s="1"/>
      <c r="MVP2135" s="1"/>
      <c r="MVQ2135" s="1"/>
      <c r="MVR2135" s="1"/>
      <c r="MVS2135" s="1"/>
      <c r="MVT2135" s="1"/>
      <c r="MVU2135" s="1"/>
      <c r="MVV2135" s="1"/>
      <c r="MVW2135" s="1"/>
      <c r="MVX2135" s="1"/>
      <c r="MVY2135" s="1"/>
      <c r="MVZ2135" s="1"/>
      <c r="MWA2135" s="1"/>
      <c r="MWB2135" s="1"/>
      <c r="MWC2135" s="1"/>
      <c r="MWD2135" s="1"/>
      <c r="MWE2135" s="1"/>
      <c r="MWF2135" s="1"/>
      <c r="MWG2135" s="1"/>
      <c r="MWH2135" s="1"/>
      <c r="MWI2135" s="1"/>
      <c r="MWJ2135" s="1"/>
      <c r="MWK2135" s="1"/>
      <c r="MWL2135" s="1"/>
      <c r="MWM2135" s="1"/>
      <c r="MWN2135" s="1"/>
      <c r="MWO2135" s="1"/>
      <c r="MWP2135" s="1"/>
      <c r="MWQ2135" s="1"/>
      <c r="MWR2135" s="1"/>
      <c r="MWS2135" s="1"/>
      <c r="MWT2135" s="1"/>
      <c r="MWU2135" s="1"/>
      <c r="MWV2135" s="1"/>
      <c r="MWW2135" s="1"/>
      <c r="MWX2135" s="1"/>
      <c r="MWY2135" s="1"/>
      <c r="MWZ2135" s="1"/>
      <c r="MXA2135" s="1"/>
      <c r="MXB2135" s="1"/>
      <c r="MXC2135" s="1"/>
      <c r="MXD2135" s="1"/>
      <c r="MXE2135" s="1"/>
      <c r="MXF2135" s="1"/>
      <c r="MXG2135" s="1"/>
      <c r="MXH2135" s="1"/>
      <c r="MXI2135" s="1"/>
      <c r="MXJ2135" s="1"/>
      <c r="MXK2135" s="1"/>
      <c r="MXL2135" s="1"/>
      <c r="MXM2135" s="1"/>
      <c r="MXN2135" s="1"/>
      <c r="MXO2135" s="1"/>
      <c r="MXP2135" s="1"/>
      <c r="MXQ2135" s="1"/>
      <c r="MXR2135" s="1"/>
      <c r="MXS2135" s="1"/>
      <c r="MXT2135" s="1"/>
      <c r="MXU2135" s="1"/>
      <c r="MXV2135" s="1"/>
      <c r="MXW2135" s="1"/>
      <c r="MXX2135" s="1"/>
      <c r="MXY2135" s="1"/>
      <c r="MXZ2135" s="1"/>
      <c r="MYA2135" s="1"/>
      <c r="MYB2135" s="1"/>
      <c r="MYC2135" s="1"/>
      <c r="MYD2135" s="1"/>
      <c r="MYE2135" s="1"/>
      <c r="MYF2135" s="1"/>
      <c r="MYG2135" s="1"/>
      <c r="MYH2135" s="1"/>
      <c r="MYI2135" s="1"/>
      <c r="MYJ2135" s="1"/>
      <c r="MYK2135" s="1"/>
      <c r="MYL2135" s="1"/>
      <c r="MYM2135" s="1"/>
      <c r="MYN2135" s="1"/>
      <c r="MYO2135" s="1"/>
      <c r="MYP2135" s="1"/>
      <c r="MYQ2135" s="1"/>
      <c r="MYR2135" s="1"/>
      <c r="MYS2135" s="1"/>
      <c r="MYT2135" s="1"/>
      <c r="MYU2135" s="1"/>
      <c r="MYV2135" s="1"/>
      <c r="MYW2135" s="1"/>
      <c r="MYX2135" s="1"/>
      <c r="MYY2135" s="1"/>
      <c r="MYZ2135" s="1"/>
      <c r="MZA2135" s="1"/>
      <c r="MZB2135" s="1"/>
      <c r="MZC2135" s="1"/>
      <c r="MZD2135" s="1"/>
      <c r="MZE2135" s="1"/>
      <c r="MZF2135" s="1"/>
      <c r="MZG2135" s="1"/>
      <c r="MZH2135" s="1"/>
      <c r="MZI2135" s="1"/>
      <c r="MZJ2135" s="1"/>
      <c r="MZK2135" s="1"/>
      <c r="MZL2135" s="1"/>
      <c r="MZM2135" s="1"/>
      <c r="MZN2135" s="1"/>
      <c r="MZO2135" s="1"/>
      <c r="MZP2135" s="1"/>
      <c r="MZQ2135" s="1"/>
      <c r="MZR2135" s="1"/>
      <c r="MZS2135" s="1"/>
      <c r="MZT2135" s="1"/>
      <c r="MZU2135" s="1"/>
      <c r="MZV2135" s="1"/>
      <c r="MZW2135" s="1"/>
      <c r="MZX2135" s="1"/>
      <c r="MZY2135" s="1"/>
      <c r="MZZ2135" s="1"/>
      <c r="NAA2135" s="1"/>
      <c r="NAB2135" s="1"/>
      <c r="NAC2135" s="1"/>
      <c r="NAD2135" s="1"/>
      <c r="NAE2135" s="1"/>
      <c r="NAF2135" s="1"/>
      <c r="NAG2135" s="1"/>
      <c r="NAH2135" s="1"/>
      <c r="NAI2135" s="1"/>
      <c r="NAJ2135" s="1"/>
      <c r="NAK2135" s="1"/>
      <c r="NAL2135" s="1"/>
      <c r="NAM2135" s="1"/>
      <c r="NAN2135" s="1"/>
      <c r="NAO2135" s="1"/>
      <c r="NAP2135" s="1"/>
      <c r="NAQ2135" s="1"/>
      <c r="NAR2135" s="1"/>
      <c r="NAS2135" s="1"/>
      <c r="NAT2135" s="1"/>
      <c r="NAU2135" s="1"/>
      <c r="NAV2135" s="1"/>
      <c r="NAW2135" s="1"/>
      <c r="NAX2135" s="1"/>
      <c r="NAY2135" s="1"/>
      <c r="NAZ2135" s="1"/>
      <c r="NBA2135" s="1"/>
      <c r="NBB2135" s="1"/>
      <c r="NBC2135" s="1"/>
      <c r="NBD2135" s="1"/>
      <c r="NBE2135" s="1"/>
      <c r="NBF2135" s="1"/>
      <c r="NBG2135" s="1"/>
      <c r="NBH2135" s="1"/>
      <c r="NBI2135" s="1"/>
      <c r="NBJ2135" s="1"/>
      <c r="NBK2135" s="1"/>
      <c r="NBL2135" s="1"/>
      <c r="NBM2135" s="1"/>
      <c r="NBN2135" s="1"/>
      <c r="NBO2135" s="1"/>
      <c r="NBP2135" s="1"/>
      <c r="NBQ2135" s="1"/>
      <c r="NBR2135" s="1"/>
      <c r="NBS2135" s="1"/>
      <c r="NBT2135" s="1"/>
      <c r="NBU2135" s="1"/>
      <c r="NBV2135" s="1"/>
      <c r="NBW2135" s="1"/>
      <c r="NBX2135" s="1"/>
      <c r="NBY2135" s="1"/>
      <c r="NBZ2135" s="1"/>
      <c r="NCA2135" s="1"/>
      <c r="NCB2135" s="1"/>
      <c r="NCC2135" s="1"/>
      <c r="NCD2135" s="1"/>
      <c r="NCE2135" s="1"/>
      <c r="NCF2135" s="1"/>
      <c r="NCG2135" s="1"/>
      <c r="NCH2135" s="1"/>
      <c r="NCI2135" s="1"/>
      <c r="NCJ2135" s="1"/>
      <c r="NCK2135" s="1"/>
      <c r="NCL2135" s="1"/>
      <c r="NCM2135" s="1"/>
      <c r="NCN2135" s="1"/>
      <c r="NCO2135" s="1"/>
      <c r="NCP2135" s="1"/>
      <c r="NCQ2135" s="1"/>
      <c r="NCR2135" s="1"/>
      <c r="NCS2135" s="1"/>
      <c r="NCT2135" s="1"/>
      <c r="NCU2135" s="1"/>
      <c r="NCV2135" s="1"/>
      <c r="NCW2135" s="1"/>
      <c r="NCX2135" s="1"/>
      <c r="NCY2135" s="1"/>
      <c r="NCZ2135" s="1"/>
      <c r="NDA2135" s="1"/>
      <c r="NDB2135" s="1"/>
      <c r="NDC2135" s="1"/>
      <c r="NDD2135" s="1"/>
      <c r="NDE2135" s="1"/>
      <c r="NDF2135" s="1"/>
      <c r="NDG2135" s="1"/>
      <c r="NDH2135" s="1"/>
      <c r="NDI2135" s="1"/>
      <c r="NDJ2135" s="1"/>
      <c r="NDK2135" s="1"/>
      <c r="NDL2135" s="1"/>
      <c r="NDM2135" s="1"/>
      <c r="NDN2135" s="1"/>
      <c r="NDO2135" s="1"/>
      <c r="NDP2135" s="1"/>
      <c r="NDQ2135" s="1"/>
      <c r="NDR2135" s="1"/>
      <c r="NDS2135" s="1"/>
      <c r="NDT2135" s="1"/>
      <c r="NDU2135" s="1"/>
      <c r="NDV2135" s="1"/>
      <c r="NDW2135" s="1"/>
      <c r="NDX2135" s="1"/>
      <c r="NDY2135" s="1"/>
      <c r="NDZ2135" s="1"/>
      <c r="NEA2135" s="1"/>
      <c r="NEB2135" s="1"/>
      <c r="NEC2135" s="1"/>
      <c r="NED2135" s="1"/>
      <c r="NEE2135" s="1"/>
      <c r="NEF2135" s="1"/>
      <c r="NEG2135" s="1"/>
      <c r="NEH2135" s="1"/>
      <c r="NEI2135" s="1"/>
      <c r="NEJ2135" s="1"/>
      <c r="NEK2135" s="1"/>
      <c r="NEL2135" s="1"/>
      <c r="NEM2135" s="1"/>
      <c r="NEN2135" s="1"/>
      <c r="NEO2135" s="1"/>
      <c r="NEP2135" s="1"/>
      <c r="NEQ2135" s="1"/>
      <c r="NER2135" s="1"/>
      <c r="NES2135" s="1"/>
      <c r="NET2135" s="1"/>
      <c r="NEU2135" s="1"/>
      <c r="NEV2135" s="1"/>
      <c r="NEW2135" s="1"/>
      <c r="NEX2135" s="1"/>
      <c r="NEY2135" s="1"/>
      <c r="NEZ2135" s="1"/>
      <c r="NFA2135" s="1"/>
      <c r="NFB2135" s="1"/>
      <c r="NFC2135" s="1"/>
      <c r="NFD2135" s="1"/>
      <c r="NFE2135" s="1"/>
      <c r="NFF2135" s="1"/>
      <c r="NFG2135" s="1"/>
      <c r="NFH2135" s="1"/>
      <c r="NFI2135" s="1"/>
      <c r="NFJ2135" s="1"/>
      <c r="NFK2135" s="1"/>
      <c r="NFL2135" s="1"/>
      <c r="NFM2135" s="1"/>
      <c r="NFN2135" s="1"/>
      <c r="NFO2135" s="1"/>
      <c r="NFP2135" s="1"/>
      <c r="NFQ2135" s="1"/>
      <c r="NFR2135" s="1"/>
      <c r="NFS2135" s="1"/>
      <c r="NFT2135" s="1"/>
      <c r="NFU2135" s="1"/>
      <c r="NFV2135" s="1"/>
      <c r="NFW2135" s="1"/>
      <c r="NFX2135" s="1"/>
      <c r="NFY2135" s="1"/>
      <c r="NFZ2135" s="1"/>
      <c r="NGA2135" s="1"/>
      <c r="NGB2135" s="1"/>
      <c r="NGC2135" s="1"/>
      <c r="NGD2135" s="1"/>
      <c r="NGE2135" s="1"/>
      <c r="NGF2135" s="1"/>
      <c r="NGG2135" s="1"/>
      <c r="NGH2135" s="1"/>
      <c r="NGI2135" s="1"/>
      <c r="NGJ2135" s="1"/>
      <c r="NGK2135" s="1"/>
      <c r="NGL2135" s="1"/>
      <c r="NGM2135" s="1"/>
      <c r="NGN2135" s="1"/>
      <c r="NGO2135" s="1"/>
      <c r="NGP2135" s="1"/>
      <c r="NGQ2135" s="1"/>
      <c r="NGR2135" s="1"/>
      <c r="NGS2135" s="1"/>
      <c r="NGT2135" s="1"/>
      <c r="NGU2135" s="1"/>
      <c r="NGV2135" s="1"/>
      <c r="NGW2135" s="1"/>
      <c r="NGX2135" s="1"/>
      <c r="NGY2135" s="1"/>
      <c r="NGZ2135" s="1"/>
      <c r="NHA2135" s="1"/>
      <c r="NHB2135" s="1"/>
      <c r="NHC2135" s="1"/>
      <c r="NHD2135" s="1"/>
      <c r="NHE2135" s="1"/>
      <c r="NHF2135" s="1"/>
      <c r="NHG2135" s="1"/>
      <c r="NHH2135" s="1"/>
      <c r="NHI2135" s="1"/>
      <c r="NHJ2135" s="1"/>
      <c r="NHK2135" s="1"/>
      <c r="NHL2135" s="1"/>
      <c r="NHM2135" s="1"/>
      <c r="NHN2135" s="1"/>
      <c r="NHO2135" s="1"/>
      <c r="NHP2135" s="1"/>
      <c r="NHQ2135" s="1"/>
      <c r="NHR2135" s="1"/>
      <c r="NHS2135" s="1"/>
      <c r="NHT2135" s="1"/>
      <c r="NHU2135" s="1"/>
      <c r="NHV2135" s="1"/>
      <c r="NHW2135" s="1"/>
      <c r="NHX2135" s="1"/>
      <c r="NHY2135" s="1"/>
      <c r="NHZ2135" s="1"/>
      <c r="NIA2135" s="1"/>
      <c r="NIB2135" s="1"/>
      <c r="NIC2135" s="1"/>
      <c r="NID2135" s="1"/>
      <c r="NIE2135" s="1"/>
      <c r="NIF2135" s="1"/>
      <c r="NIG2135" s="1"/>
      <c r="NIH2135" s="1"/>
      <c r="NII2135" s="1"/>
      <c r="NIJ2135" s="1"/>
      <c r="NIK2135" s="1"/>
      <c r="NIL2135" s="1"/>
      <c r="NIM2135" s="1"/>
      <c r="NIN2135" s="1"/>
      <c r="NIO2135" s="1"/>
      <c r="NIP2135" s="1"/>
      <c r="NIQ2135" s="1"/>
      <c r="NIR2135" s="1"/>
      <c r="NIS2135" s="1"/>
      <c r="NIT2135" s="1"/>
      <c r="NIU2135" s="1"/>
      <c r="NIV2135" s="1"/>
      <c r="NIW2135" s="1"/>
      <c r="NIX2135" s="1"/>
      <c r="NIY2135" s="1"/>
      <c r="NIZ2135" s="1"/>
      <c r="NJA2135" s="1"/>
      <c r="NJB2135" s="1"/>
      <c r="NJC2135" s="1"/>
      <c r="NJD2135" s="1"/>
      <c r="NJE2135" s="1"/>
      <c r="NJF2135" s="1"/>
      <c r="NJG2135" s="1"/>
      <c r="NJH2135" s="1"/>
      <c r="NJI2135" s="1"/>
      <c r="NJJ2135" s="1"/>
      <c r="NJK2135" s="1"/>
      <c r="NJL2135" s="1"/>
      <c r="NJM2135" s="1"/>
      <c r="NJN2135" s="1"/>
      <c r="NJO2135" s="1"/>
      <c r="NJP2135" s="1"/>
      <c r="NJQ2135" s="1"/>
      <c r="NJR2135" s="1"/>
      <c r="NJS2135" s="1"/>
      <c r="NJT2135" s="1"/>
      <c r="NJU2135" s="1"/>
      <c r="NJV2135" s="1"/>
      <c r="NJW2135" s="1"/>
      <c r="NJX2135" s="1"/>
      <c r="NJY2135" s="1"/>
      <c r="NJZ2135" s="1"/>
      <c r="NKA2135" s="1"/>
      <c r="NKB2135" s="1"/>
      <c r="NKC2135" s="1"/>
      <c r="NKD2135" s="1"/>
      <c r="NKE2135" s="1"/>
      <c r="NKF2135" s="1"/>
      <c r="NKG2135" s="1"/>
      <c r="NKH2135" s="1"/>
      <c r="NKI2135" s="1"/>
      <c r="NKJ2135" s="1"/>
      <c r="NKK2135" s="1"/>
      <c r="NKL2135" s="1"/>
      <c r="NKM2135" s="1"/>
      <c r="NKN2135" s="1"/>
      <c r="NKO2135" s="1"/>
      <c r="NKP2135" s="1"/>
      <c r="NKQ2135" s="1"/>
      <c r="NKR2135" s="1"/>
      <c r="NKS2135" s="1"/>
      <c r="NKT2135" s="1"/>
      <c r="NKU2135" s="1"/>
      <c r="NKV2135" s="1"/>
      <c r="NKW2135" s="1"/>
      <c r="NKX2135" s="1"/>
      <c r="NKY2135" s="1"/>
      <c r="NKZ2135" s="1"/>
      <c r="NLA2135" s="1"/>
      <c r="NLB2135" s="1"/>
      <c r="NLC2135" s="1"/>
      <c r="NLD2135" s="1"/>
      <c r="NLE2135" s="1"/>
      <c r="NLF2135" s="1"/>
      <c r="NLG2135" s="1"/>
      <c r="NLH2135" s="1"/>
      <c r="NLI2135" s="1"/>
      <c r="NLJ2135" s="1"/>
      <c r="NLK2135" s="1"/>
      <c r="NLL2135" s="1"/>
      <c r="NLM2135" s="1"/>
      <c r="NLN2135" s="1"/>
      <c r="NLO2135" s="1"/>
      <c r="NLP2135" s="1"/>
      <c r="NLQ2135" s="1"/>
      <c r="NLR2135" s="1"/>
      <c r="NLS2135" s="1"/>
      <c r="NLT2135" s="1"/>
      <c r="NLU2135" s="1"/>
      <c r="NLV2135" s="1"/>
      <c r="NLW2135" s="1"/>
      <c r="NLX2135" s="1"/>
      <c r="NLY2135" s="1"/>
      <c r="NLZ2135" s="1"/>
      <c r="NMA2135" s="1"/>
      <c r="NMB2135" s="1"/>
      <c r="NMC2135" s="1"/>
      <c r="NMD2135" s="1"/>
      <c r="NME2135" s="1"/>
      <c r="NMF2135" s="1"/>
      <c r="NMG2135" s="1"/>
      <c r="NMH2135" s="1"/>
      <c r="NMI2135" s="1"/>
      <c r="NMJ2135" s="1"/>
      <c r="NMK2135" s="1"/>
      <c r="NML2135" s="1"/>
      <c r="NMM2135" s="1"/>
      <c r="NMN2135" s="1"/>
      <c r="NMO2135" s="1"/>
      <c r="NMP2135" s="1"/>
      <c r="NMQ2135" s="1"/>
      <c r="NMR2135" s="1"/>
      <c r="NMS2135" s="1"/>
      <c r="NMT2135" s="1"/>
      <c r="NMU2135" s="1"/>
      <c r="NMV2135" s="1"/>
      <c r="NMW2135" s="1"/>
      <c r="NMX2135" s="1"/>
      <c r="NMY2135" s="1"/>
      <c r="NMZ2135" s="1"/>
      <c r="NNA2135" s="1"/>
      <c r="NNB2135" s="1"/>
      <c r="NNC2135" s="1"/>
      <c r="NND2135" s="1"/>
      <c r="NNE2135" s="1"/>
      <c r="NNF2135" s="1"/>
      <c r="NNG2135" s="1"/>
      <c r="NNH2135" s="1"/>
      <c r="NNI2135" s="1"/>
      <c r="NNJ2135" s="1"/>
      <c r="NNK2135" s="1"/>
      <c r="NNL2135" s="1"/>
      <c r="NNM2135" s="1"/>
      <c r="NNN2135" s="1"/>
      <c r="NNO2135" s="1"/>
      <c r="NNP2135" s="1"/>
      <c r="NNQ2135" s="1"/>
      <c r="NNR2135" s="1"/>
      <c r="NNS2135" s="1"/>
      <c r="NNT2135" s="1"/>
      <c r="NNU2135" s="1"/>
      <c r="NNV2135" s="1"/>
      <c r="NNW2135" s="1"/>
      <c r="NNX2135" s="1"/>
      <c r="NNY2135" s="1"/>
      <c r="NNZ2135" s="1"/>
      <c r="NOA2135" s="1"/>
      <c r="NOB2135" s="1"/>
      <c r="NOC2135" s="1"/>
      <c r="NOD2135" s="1"/>
      <c r="NOE2135" s="1"/>
      <c r="NOF2135" s="1"/>
      <c r="NOG2135" s="1"/>
      <c r="NOH2135" s="1"/>
      <c r="NOI2135" s="1"/>
      <c r="NOJ2135" s="1"/>
      <c r="NOK2135" s="1"/>
      <c r="NOL2135" s="1"/>
      <c r="NOM2135" s="1"/>
      <c r="NON2135" s="1"/>
      <c r="NOO2135" s="1"/>
      <c r="NOP2135" s="1"/>
      <c r="NOQ2135" s="1"/>
      <c r="NOR2135" s="1"/>
      <c r="NOS2135" s="1"/>
      <c r="NOT2135" s="1"/>
      <c r="NOU2135" s="1"/>
      <c r="NOV2135" s="1"/>
      <c r="NOW2135" s="1"/>
      <c r="NOX2135" s="1"/>
      <c r="NOY2135" s="1"/>
      <c r="NOZ2135" s="1"/>
      <c r="NPA2135" s="1"/>
      <c r="NPB2135" s="1"/>
      <c r="NPC2135" s="1"/>
      <c r="NPD2135" s="1"/>
      <c r="NPE2135" s="1"/>
      <c r="NPF2135" s="1"/>
      <c r="NPG2135" s="1"/>
      <c r="NPH2135" s="1"/>
      <c r="NPI2135" s="1"/>
      <c r="NPJ2135" s="1"/>
      <c r="NPK2135" s="1"/>
      <c r="NPL2135" s="1"/>
      <c r="NPM2135" s="1"/>
      <c r="NPN2135" s="1"/>
      <c r="NPO2135" s="1"/>
      <c r="NPP2135" s="1"/>
      <c r="NPQ2135" s="1"/>
      <c r="NPR2135" s="1"/>
      <c r="NPS2135" s="1"/>
      <c r="NPT2135" s="1"/>
      <c r="NPU2135" s="1"/>
      <c r="NPV2135" s="1"/>
      <c r="NPW2135" s="1"/>
      <c r="NPX2135" s="1"/>
      <c r="NPY2135" s="1"/>
      <c r="NPZ2135" s="1"/>
      <c r="NQA2135" s="1"/>
      <c r="NQB2135" s="1"/>
      <c r="NQC2135" s="1"/>
      <c r="NQD2135" s="1"/>
      <c r="NQE2135" s="1"/>
      <c r="NQF2135" s="1"/>
      <c r="NQG2135" s="1"/>
      <c r="NQH2135" s="1"/>
      <c r="NQI2135" s="1"/>
      <c r="NQJ2135" s="1"/>
      <c r="NQK2135" s="1"/>
      <c r="NQL2135" s="1"/>
      <c r="NQM2135" s="1"/>
      <c r="NQN2135" s="1"/>
      <c r="NQO2135" s="1"/>
      <c r="NQP2135" s="1"/>
      <c r="NQQ2135" s="1"/>
      <c r="NQR2135" s="1"/>
      <c r="NQS2135" s="1"/>
      <c r="NQT2135" s="1"/>
      <c r="NQU2135" s="1"/>
      <c r="NQV2135" s="1"/>
      <c r="NQW2135" s="1"/>
      <c r="NQX2135" s="1"/>
      <c r="NQY2135" s="1"/>
      <c r="NQZ2135" s="1"/>
      <c r="NRA2135" s="1"/>
      <c r="NRB2135" s="1"/>
      <c r="NRC2135" s="1"/>
      <c r="NRD2135" s="1"/>
      <c r="NRE2135" s="1"/>
      <c r="NRF2135" s="1"/>
      <c r="NRG2135" s="1"/>
      <c r="NRH2135" s="1"/>
      <c r="NRI2135" s="1"/>
      <c r="NRJ2135" s="1"/>
      <c r="NRK2135" s="1"/>
      <c r="NRL2135" s="1"/>
      <c r="NRM2135" s="1"/>
      <c r="NRN2135" s="1"/>
      <c r="NRO2135" s="1"/>
      <c r="NRP2135" s="1"/>
      <c r="NRQ2135" s="1"/>
      <c r="NRR2135" s="1"/>
      <c r="NRS2135" s="1"/>
      <c r="NRT2135" s="1"/>
      <c r="NRU2135" s="1"/>
      <c r="NRV2135" s="1"/>
      <c r="NRW2135" s="1"/>
      <c r="NRX2135" s="1"/>
      <c r="NRY2135" s="1"/>
      <c r="NRZ2135" s="1"/>
      <c r="NSA2135" s="1"/>
      <c r="NSB2135" s="1"/>
      <c r="NSC2135" s="1"/>
      <c r="NSD2135" s="1"/>
      <c r="NSE2135" s="1"/>
      <c r="NSF2135" s="1"/>
      <c r="NSG2135" s="1"/>
      <c r="NSH2135" s="1"/>
      <c r="NSI2135" s="1"/>
      <c r="NSJ2135" s="1"/>
      <c r="NSK2135" s="1"/>
      <c r="NSL2135" s="1"/>
      <c r="NSM2135" s="1"/>
      <c r="NSN2135" s="1"/>
      <c r="NSO2135" s="1"/>
      <c r="NSP2135" s="1"/>
      <c r="NSQ2135" s="1"/>
      <c r="NSR2135" s="1"/>
      <c r="NSS2135" s="1"/>
      <c r="NST2135" s="1"/>
      <c r="NSU2135" s="1"/>
      <c r="NSV2135" s="1"/>
      <c r="NSW2135" s="1"/>
      <c r="NSX2135" s="1"/>
      <c r="NSY2135" s="1"/>
      <c r="NSZ2135" s="1"/>
      <c r="NTA2135" s="1"/>
      <c r="NTB2135" s="1"/>
      <c r="NTC2135" s="1"/>
      <c r="NTD2135" s="1"/>
      <c r="NTE2135" s="1"/>
      <c r="NTF2135" s="1"/>
      <c r="NTG2135" s="1"/>
      <c r="NTH2135" s="1"/>
      <c r="NTI2135" s="1"/>
      <c r="NTJ2135" s="1"/>
      <c r="NTK2135" s="1"/>
      <c r="NTL2135" s="1"/>
      <c r="NTM2135" s="1"/>
      <c r="NTN2135" s="1"/>
      <c r="NTO2135" s="1"/>
      <c r="NTP2135" s="1"/>
      <c r="NTQ2135" s="1"/>
      <c r="NTR2135" s="1"/>
      <c r="NTS2135" s="1"/>
      <c r="NTT2135" s="1"/>
      <c r="NTU2135" s="1"/>
      <c r="NTV2135" s="1"/>
      <c r="NTW2135" s="1"/>
      <c r="NTX2135" s="1"/>
      <c r="NTY2135" s="1"/>
      <c r="NTZ2135" s="1"/>
      <c r="NUA2135" s="1"/>
      <c r="NUB2135" s="1"/>
      <c r="NUC2135" s="1"/>
      <c r="NUD2135" s="1"/>
      <c r="NUE2135" s="1"/>
      <c r="NUF2135" s="1"/>
      <c r="NUG2135" s="1"/>
      <c r="NUH2135" s="1"/>
      <c r="NUI2135" s="1"/>
      <c r="NUJ2135" s="1"/>
      <c r="NUK2135" s="1"/>
      <c r="NUL2135" s="1"/>
      <c r="NUM2135" s="1"/>
      <c r="NUN2135" s="1"/>
      <c r="NUO2135" s="1"/>
      <c r="NUP2135" s="1"/>
      <c r="NUQ2135" s="1"/>
      <c r="NUR2135" s="1"/>
      <c r="NUS2135" s="1"/>
      <c r="NUT2135" s="1"/>
      <c r="NUU2135" s="1"/>
      <c r="NUV2135" s="1"/>
      <c r="NUW2135" s="1"/>
      <c r="NUX2135" s="1"/>
      <c r="NUY2135" s="1"/>
      <c r="NUZ2135" s="1"/>
      <c r="NVA2135" s="1"/>
      <c r="NVB2135" s="1"/>
      <c r="NVC2135" s="1"/>
      <c r="NVD2135" s="1"/>
      <c r="NVE2135" s="1"/>
      <c r="NVF2135" s="1"/>
      <c r="NVG2135" s="1"/>
      <c r="NVH2135" s="1"/>
      <c r="NVI2135" s="1"/>
      <c r="NVJ2135" s="1"/>
      <c r="NVK2135" s="1"/>
      <c r="NVL2135" s="1"/>
      <c r="NVM2135" s="1"/>
      <c r="NVN2135" s="1"/>
      <c r="NVO2135" s="1"/>
      <c r="NVP2135" s="1"/>
      <c r="NVQ2135" s="1"/>
      <c r="NVR2135" s="1"/>
      <c r="NVS2135" s="1"/>
      <c r="NVT2135" s="1"/>
      <c r="NVU2135" s="1"/>
      <c r="NVV2135" s="1"/>
      <c r="NVW2135" s="1"/>
      <c r="NVX2135" s="1"/>
      <c r="NVY2135" s="1"/>
      <c r="NVZ2135" s="1"/>
      <c r="NWA2135" s="1"/>
      <c r="NWB2135" s="1"/>
      <c r="NWC2135" s="1"/>
      <c r="NWD2135" s="1"/>
      <c r="NWE2135" s="1"/>
      <c r="NWF2135" s="1"/>
      <c r="NWG2135" s="1"/>
      <c r="NWH2135" s="1"/>
      <c r="NWI2135" s="1"/>
      <c r="NWJ2135" s="1"/>
      <c r="NWK2135" s="1"/>
      <c r="NWL2135" s="1"/>
      <c r="NWM2135" s="1"/>
      <c r="NWN2135" s="1"/>
      <c r="NWO2135" s="1"/>
      <c r="NWP2135" s="1"/>
      <c r="NWQ2135" s="1"/>
      <c r="NWR2135" s="1"/>
      <c r="NWS2135" s="1"/>
      <c r="NWT2135" s="1"/>
      <c r="NWU2135" s="1"/>
      <c r="NWV2135" s="1"/>
      <c r="NWW2135" s="1"/>
      <c r="NWX2135" s="1"/>
      <c r="NWY2135" s="1"/>
      <c r="NWZ2135" s="1"/>
      <c r="NXA2135" s="1"/>
      <c r="NXB2135" s="1"/>
      <c r="NXC2135" s="1"/>
      <c r="NXD2135" s="1"/>
      <c r="NXE2135" s="1"/>
      <c r="NXF2135" s="1"/>
      <c r="NXG2135" s="1"/>
      <c r="NXH2135" s="1"/>
      <c r="NXI2135" s="1"/>
      <c r="NXJ2135" s="1"/>
      <c r="NXK2135" s="1"/>
      <c r="NXL2135" s="1"/>
      <c r="NXM2135" s="1"/>
      <c r="NXN2135" s="1"/>
      <c r="NXO2135" s="1"/>
      <c r="NXP2135" s="1"/>
      <c r="NXQ2135" s="1"/>
      <c r="NXR2135" s="1"/>
      <c r="NXS2135" s="1"/>
      <c r="NXT2135" s="1"/>
      <c r="NXU2135" s="1"/>
      <c r="NXV2135" s="1"/>
      <c r="NXW2135" s="1"/>
      <c r="NXX2135" s="1"/>
      <c r="NXY2135" s="1"/>
      <c r="NXZ2135" s="1"/>
      <c r="NYA2135" s="1"/>
      <c r="NYB2135" s="1"/>
      <c r="NYC2135" s="1"/>
      <c r="NYD2135" s="1"/>
      <c r="NYE2135" s="1"/>
      <c r="NYF2135" s="1"/>
      <c r="NYG2135" s="1"/>
      <c r="NYH2135" s="1"/>
      <c r="NYI2135" s="1"/>
      <c r="NYJ2135" s="1"/>
      <c r="NYK2135" s="1"/>
      <c r="NYL2135" s="1"/>
      <c r="NYM2135" s="1"/>
      <c r="NYN2135" s="1"/>
      <c r="NYO2135" s="1"/>
      <c r="NYP2135" s="1"/>
      <c r="NYQ2135" s="1"/>
      <c r="NYR2135" s="1"/>
      <c r="NYS2135" s="1"/>
      <c r="NYT2135" s="1"/>
      <c r="NYU2135" s="1"/>
      <c r="NYV2135" s="1"/>
      <c r="NYW2135" s="1"/>
      <c r="NYX2135" s="1"/>
      <c r="NYY2135" s="1"/>
      <c r="NYZ2135" s="1"/>
      <c r="NZA2135" s="1"/>
      <c r="NZB2135" s="1"/>
      <c r="NZC2135" s="1"/>
      <c r="NZD2135" s="1"/>
      <c r="NZE2135" s="1"/>
      <c r="NZF2135" s="1"/>
      <c r="NZG2135" s="1"/>
      <c r="NZH2135" s="1"/>
      <c r="NZI2135" s="1"/>
      <c r="NZJ2135" s="1"/>
      <c r="NZK2135" s="1"/>
      <c r="NZL2135" s="1"/>
      <c r="NZM2135" s="1"/>
      <c r="NZN2135" s="1"/>
      <c r="NZO2135" s="1"/>
      <c r="NZP2135" s="1"/>
      <c r="NZQ2135" s="1"/>
      <c r="NZR2135" s="1"/>
      <c r="NZS2135" s="1"/>
      <c r="NZT2135" s="1"/>
      <c r="NZU2135" s="1"/>
      <c r="NZV2135" s="1"/>
      <c r="NZW2135" s="1"/>
      <c r="NZX2135" s="1"/>
      <c r="NZY2135" s="1"/>
      <c r="NZZ2135" s="1"/>
      <c r="OAA2135" s="1"/>
      <c r="OAB2135" s="1"/>
      <c r="OAC2135" s="1"/>
      <c r="OAD2135" s="1"/>
      <c r="OAE2135" s="1"/>
      <c r="OAF2135" s="1"/>
      <c r="OAG2135" s="1"/>
      <c r="OAH2135" s="1"/>
      <c r="OAI2135" s="1"/>
      <c r="OAJ2135" s="1"/>
      <c r="OAK2135" s="1"/>
      <c r="OAL2135" s="1"/>
      <c r="OAM2135" s="1"/>
      <c r="OAN2135" s="1"/>
      <c r="OAO2135" s="1"/>
      <c r="OAP2135" s="1"/>
      <c r="OAQ2135" s="1"/>
      <c r="OAR2135" s="1"/>
      <c r="OAS2135" s="1"/>
      <c r="OAT2135" s="1"/>
      <c r="OAU2135" s="1"/>
      <c r="OAV2135" s="1"/>
      <c r="OAW2135" s="1"/>
      <c r="OAX2135" s="1"/>
      <c r="OAY2135" s="1"/>
      <c r="OAZ2135" s="1"/>
      <c r="OBA2135" s="1"/>
      <c r="OBB2135" s="1"/>
      <c r="OBC2135" s="1"/>
      <c r="OBD2135" s="1"/>
      <c r="OBE2135" s="1"/>
      <c r="OBF2135" s="1"/>
      <c r="OBG2135" s="1"/>
      <c r="OBH2135" s="1"/>
      <c r="OBI2135" s="1"/>
      <c r="OBJ2135" s="1"/>
      <c r="OBK2135" s="1"/>
      <c r="OBL2135" s="1"/>
      <c r="OBM2135" s="1"/>
      <c r="OBN2135" s="1"/>
      <c r="OBO2135" s="1"/>
      <c r="OBP2135" s="1"/>
      <c r="OBQ2135" s="1"/>
      <c r="OBR2135" s="1"/>
      <c r="OBS2135" s="1"/>
      <c r="OBT2135" s="1"/>
      <c r="OBU2135" s="1"/>
      <c r="OBV2135" s="1"/>
      <c r="OBW2135" s="1"/>
      <c r="OBX2135" s="1"/>
      <c r="OBY2135" s="1"/>
      <c r="OBZ2135" s="1"/>
      <c r="OCA2135" s="1"/>
      <c r="OCB2135" s="1"/>
      <c r="OCC2135" s="1"/>
      <c r="OCD2135" s="1"/>
      <c r="OCE2135" s="1"/>
      <c r="OCF2135" s="1"/>
      <c r="OCG2135" s="1"/>
      <c r="OCH2135" s="1"/>
      <c r="OCI2135" s="1"/>
      <c r="OCJ2135" s="1"/>
      <c r="OCK2135" s="1"/>
      <c r="OCL2135" s="1"/>
      <c r="OCM2135" s="1"/>
      <c r="OCN2135" s="1"/>
      <c r="OCO2135" s="1"/>
      <c r="OCP2135" s="1"/>
      <c r="OCQ2135" s="1"/>
      <c r="OCR2135" s="1"/>
      <c r="OCS2135" s="1"/>
      <c r="OCT2135" s="1"/>
      <c r="OCU2135" s="1"/>
      <c r="OCV2135" s="1"/>
      <c r="OCW2135" s="1"/>
      <c r="OCX2135" s="1"/>
      <c r="OCY2135" s="1"/>
      <c r="OCZ2135" s="1"/>
      <c r="ODA2135" s="1"/>
      <c r="ODB2135" s="1"/>
      <c r="ODC2135" s="1"/>
      <c r="ODD2135" s="1"/>
      <c r="ODE2135" s="1"/>
      <c r="ODF2135" s="1"/>
      <c r="ODG2135" s="1"/>
      <c r="ODH2135" s="1"/>
      <c r="ODI2135" s="1"/>
      <c r="ODJ2135" s="1"/>
      <c r="ODK2135" s="1"/>
      <c r="ODL2135" s="1"/>
      <c r="ODM2135" s="1"/>
      <c r="ODN2135" s="1"/>
      <c r="ODO2135" s="1"/>
      <c r="ODP2135" s="1"/>
      <c r="ODQ2135" s="1"/>
      <c r="ODR2135" s="1"/>
      <c r="ODS2135" s="1"/>
      <c r="ODT2135" s="1"/>
      <c r="ODU2135" s="1"/>
      <c r="ODV2135" s="1"/>
      <c r="ODW2135" s="1"/>
      <c r="ODX2135" s="1"/>
      <c r="ODY2135" s="1"/>
      <c r="ODZ2135" s="1"/>
      <c r="OEA2135" s="1"/>
      <c r="OEB2135" s="1"/>
      <c r="OEC2135" s="1"/>
      <c r="OED2135" s="1"/>
      <c r="OEE2135" s="1"/>
      <c r="OEF2135" s="1"/>
      <c r="OEG2135" s="1"/>
      <c r="OEH2135" s="1"/>
      <c r="OEI2135" s="1"/>
      <c r="OEJ2135" s="1"/>
      <c r="OEK2135" s="1"/>
      <c r="OEL2135" s="1"/>
      <c r="OEM2135" s="1"/>
      <c r="OEN2135" s="1"/>
      <c r="OEO2135" s="1"/>
      <c r="OEP2135" s="1"/>
      <c r="OEQ2135" s="1"/>
      <c r="OER2135" s="1"/>
      <c r="OES2135" s="1"/>
      <c r="OET2135" s="1"/>
      <c r="OEU2135" s="1"/>
      <c r="OEV2135" s="1"/>
      <c r="OEW2135" s="1"/>
      <c r="OEX2135" s="1"/>
      <c r="OEY2135" s="1"/>
      <c r="OEZ2135" s="1"/>
      <c r="OFA2135" s="1"/>
      <c r="OFB2135" s="1"/>
      <c r="OFC2135" s="1"/>
      <c r="OFD2135" s="1"/>
      <c r="OFE2135" s="1"/>
      <c r="OFF2135" s="1"/>
      <c r="OFG2135" s="1"/>
      <c r="OFH2135" s="1"/>
      <c r="OFI2135" s="1"/>
      <c r="OFJ2135" s="1"/>
      <c r="OFK2135" s="1"/>
      <c r="OFL2135" s="1"/>
      <c r="OFM2135" s="1"/>
      <c r="OFN2135" s="1"/>
      <c r="OFO2135" s="1"/>
      <c r="OFP2135" s="1"/>
      <c r="OFQ2135" s="1"/>
      <c r="OFR2135" s="1"/>
      <c r="OFS2135" s="1"/>
      <c r="OFT2135" s="1"/>
      <c r="OFU2135" s="1"/>
      <c r="OFV2135" s="1"/>
      <c r="OFW2135" s="1"/>
      <c r="OFX2135" s="1"/>
      <c r="OFY2135" s="1"/>
      <c r="OFZ2135" s="1"/>
      <c r="OGA2135" s="1"/>
      <c r="OGB2135" s="1"/>
      <c r="OGC2135" s="1"/>
      <c r="OGD2135" s="1"/>
      <c r="OGE2135" s="1"/>
      <c r="OGF2135" s="1"/>
      <c r="OGG2135" s="1"/>
      <c r="OGH2135" s="1"/>
      <c r="OGI2135" s="1"/>
      <c r="OGJ2135" s="1"/>
      <c r="OGK2135" s="1"/>
      <c r="OGL2135" s="1"/>
      <c r="OGM2135" s="1"/>
      <c r="OGN2135" s="1"/>
      <c r="OGO2135" s="1"/>
      <c r="OGP2135" s="1"/>
      <c r="OGQ2135" s="1"/>
      <c r="OGR2135" s="1"/>
      <c r="OGS2135" s="1"/>
      <c r="OGT2135" s="1"/>
      <c r="OGU2135" s="1"/>
      <c r="OGV2135" s="1"/>
      <c r="OGW2135" s="1"/>
      <c r="OGX2135" s="1"/>
      <c r="OGY2135" s="1"/>
      <c r="OGZ2135" s="1"/>
      <c r="OHA2135" s="1"/>
      <c r="OHB2135" s="1"/>
      <c r="OHC2135" s="1"/>
      <c r="OHD2135" s="1"/>
      <c r="OHE2135" s="1"/>
      <c r="OHF2135" s="1"/>
      <c r="OHG2135" s="1"/>
      <c r="OHH2135" s="1"/>
      <c r="OHI2135" s="1"/>
      <c r="OHJ2135" s="1"/>
      <c r="OHK2135" s="1"/>
      <c r="OHL2135" s="1"/>
      <c r="OHM2135" s="1"/>
      <c r="OHN2135" s="1"/>
      <c r="OHO2135" s="1"/>
      <c r="OHP2135" s="1"/>
      <c r="OHQ2135" s="1"/>
      <c r="OHR2135" s="1"/>
      <c r="OHS2135" s="1"/>
      <c r="OHT2135" s="1"/>
      <c r="OHU2135" s="1"/>
      <c r="OHV2135" s="1"/>
      <c r="OHW2135" s="1"/>
      <c r="OHX2135" s="1"/>
      <c r="OHY2135" s="1"/>
      <c r="OHZ2135" s="1"/>
      <c r="OIA2135" s="1"/>
      <c r="OIB2135" s="1"/>
      <c r="OIC2135" s="1"/>
      <c r="OID2135" s="1"/>
      <c r="OIE2135" s="1"/>
      <c r="OIF2135" s="1"/>
      <c r="OIG2135" s="1"/>
      <c r="OIH2135" s="1"/>
      <c r="OII2135" s="1"/>
      <c r="OIJ2135" s="1"/>
      <c r="OIK2135" s="1"/>
      <c r="OIL2135" s="1"/>
      <c r="OIM2135" s="1"/>
      <c r="OIN2135" s="1"/>
      <c r="OIO2135" s="1"/>
      <c r="OIP2135" s="1"/>
      <c r="OIQ2135" s="1"/>
      <c r="OIR2135" s="1"/>
      <c r="OIS2135" s="1"/>
      <c r="OIT2135" s="1"/>
      <c r="OIU2135" s="1"/>
      <c r="OIV2135" s="1"/>
      <c r="OIW2135" s="1"/>
      <c r="OIX2135" s="1"/>
      <c r="OIY2135" s="1"/>
      <c r="OIZ2135" s="1"/>
      <c r="OJA2135" s="1"/>
      <c r="OJB2135" s="1"/>
      <c r="OJC2135" s="1"/>
      <c r="OJD2135" s="1"/>
      <c r="OJE2135" s="1"/>
      <c r="OJF2135" s="1"/>
      <c r="OJG2135" s="1"/>
      <c r="OJH2135" s="1"/>
      <c r="OJI2135" s="1"/>
      <c r="OJJ2135" s="1"/>
      <c r="OJK2135" s="1"/>
      <c r="OJL2135" s="1"/>
      <c r="OJM2135" s="1"/>
      <c r="OJN2135" s="1"/>
      <c r="OJO2135" s="1"/>
      <c r="OJP2135" s="1"/>
      <c r="OJQ2135" s="1"/>
      <c r="OJR2135" s="1"/>
      <c r="OJS2135" s="1"/>
      <c r="OJT2135" s="1"/>
      <c r="OJU2135" s="1"/>
      <c r="OJV2135" s="1"/>
      <c r="OJW2135" s="1"/>
      <c r="OJX2135" s="1"/>
      <c r="OJY2135" s="1"/>
      <c r="OJZ2135" s="1"/>
      <c r="OKA2135" s="1"/>
      <c r="OKB2135" s="1"/>
      <c r="OKC2135" s="1"/>
      <c r="OKD2135" s="1"/>
      <c r="OKE2135" s="1"/>
      <c r="OKF2135" s="1"/>
      <c r="OKG2135" s="1"/>
      <c r="OKH2135" s="1"/>
      <c r="OKI2135" s="1"/>
      <c r="OKJ2135" s="1"/>
      <c r="OKK2135" s="1"/>
      <c r="OKL2135" s="1"/>
      <c r="OKM2135" s="1"/>
      <c r="OKN2135" s="1"/>
      <c r="OKO2135" s="1"/>
      <c r="OKP2135" s="1"/>
      <c r="OKQ2135" s="1"/>
      <c r="OKR2135" s="1"/>
      <c r="OKS2135" s="1"/>
      <c r="OKT2135" s="1"/>
      <c r="OKU2135" s="1"/>
      <c r="OKV2135" s="1"/>
      <c r="OKW2135" s="1"/>
      <c r="OKX2135" s="1"/>
      <c r="OKY2135" s="1"/>
      <c r="OKZ2135" s="1"/>
      <c r="OLA2135" s="1"/>
      <c r="OLB2135" s="1"/>
      <c r="OLC2135" s="1"/>
      <c r="OLD2135" s="1"/>
      <c r="OLE2135" s="1"/>
      <c r="OLF2135" s="1"/>
      <c r="OLG2135" s="1"/>
      <c r="OLH2135" s="1"/>
      <c r="OLI2135" s="1"/>
      <c r="OLJ2135" s="1"/>
      <c r="OLK2135" s="1"/>
      <c r="OLL2135" s="1"/>
      <c r="OLM2135" s="1"/>
      <c r="OLN2135" s="1"/>
      <c r="OLO2135" s="1"/>
      <c r="OLP2135" s="1"/>
      <c r="OLQ2135" s="1"/>
      <c r="OLR2135" s="1"/>
      <c r="OLS2135" s="1"/>
      <c r="OLT2135" s="1"/>
      <c r="OLU2135" s="1"/>
      <c r="OLV2135" s="1"/>
      <c r="OLW2135" s="1"/>
      <c r="OLX2135" s="1"/>
      <c r="OLY2135" s="1"/>
      <c r="OLZ2135" s="1"/>
      <c r="OMA2135" s="1"/>
      <c r="OMB2135" s="1"/>
      <c r="OMC2135" s="1"/>
      <c r="OMD2135" s="1"/>
      <c r="OME2135" s="1"/>
      <c r="OMF2135" s="1"/>
      <c r="OMG2135" s="1"/>
      <c r="OMH2135" s="1"/>
      <c r="OMI2135" s="1"/>
      <c r="OMJ2135" s="1"/>
      <c r="OMK2135" s="1"/>
      <c r="OML2135" s="1"/>
      <c r="OMM2135" s="1"/>
      <c r="OMN2135" s="1"/>
      <c r="OMO2135" s="1"/>
      <c r="OMP2135" s="1"/>
      <c r="OMQ2135" s="1"/>
      <c r="OMR2135" s="1"/>
      <c r="OMS2135" s="1"/>
      <c r="OMT2135" s="1"/>
      <c r="OMU2135" s="1"/>
      <c r="OMV2135" s="1"/>
      <c r="OMW2135" s="1"/>
      <c r="OMX2135" s="1"/>
      <c r="OMY2135" s="1"/>
      <c r="OMZ2135" s="1"/>
      <c r="ONA2135" s="1"/>
      <c r="ONB2135" s="1"/>
      <c r="ONC2135" s="1"/>
      <c r="OND2135" s="1"/>
      <c r="ONE2135" s="1"/>
      <c r="ONF2135" s="1"/>
      <c r="ONG2135" s="1"/>
      <c r="ONH2135" s="1"/>
      <c r="ONI2135" s="1"/>
      <c r="ONJ2135" s="1"/>
      <c r="ONK2135" s="1"/>
      <c r="ONL2135" s="1"/>
      <c r="ONM2135" s="1"/>
      <c r="ONN2135" s="1"/>
      <c r="ONO2135" s="1"/>
      <c r="ONP2135" s="1"/>
      <c r="ONQ2135" s="1"/>
      <c r="ONR2135" s="1"/>
      <c r="ONS2135" s="1"/>
      <c r="ONT2135" s="1"/>
      <c r="ONU2135" s="1"/>
      <c r="ONV2135" s="1"/>
      <c r="ONW2135" s="1"/>
      <c r="ONX2135" s="1"/>
      <c r="ONY2135" s="1"/>
      <c r="ONZ2135" s="1"/>
      <c r="OOA2135" s="1"/>
      <c r="OOB2135" s="1"/>
      <c r="OOC2135" s="1"/>
      <c r="OOD2135" s="1"/>
      <c r="OOE2135" s="1"/>
      <c r="OOF2135" s="1"/>
      <c r="OOG2135" s="1"/>
      <c r="OOH2135" s="1"/>
      <c r="OOI2135" s="1"/>
      <c r="OOJ2135" s="1"/>
      <c r="OOK2135" s="1"/>
      <c r="OOL2135" s="1"/>
      <c r="OOM2135" s="1"/>
      <c r="OON2135" s="1"/>
      <c r="OOO2135" s="1"/>
      <c r="OOP2135" s="1"/>
      <c r="OOQ2135" s="1"/>
      <c r="OOR2135" s="1"/>
      <c r="OOS2135" s="1"/>
      <c r="OOT2135" s="1"/>
      <c r="OOU2135" s="1"/>
      <c r="OOV2135" s="1"/>
      <c r="OOW2135" s="1"/>
      <c r="OOX2135" s="1"/>
      <c r="OOY2135" s="1"/>
      <c r="OOZ2135" s="1"/>
      <c r="OPA2135" s="1"/>
      <c r="OPB2135" s="1"/>
      <c r="OPC2135" s="1"/>
      <c r="OPD2135" s="1"/>
      <c r="OPE2135" s="1"/>
      <c r="OPF2135" s="1"/>
      <c r="OPG2135" s="1"/>
      <c r="OPH2135" s="1"/>
      <c r="OPI2135" s="1"/>
      <c r="OPJ2135" s="1"/>
      <c r="OPK2135" s="1"/>
      <c r="OPL2135" s="1"/>
      <c r="OPM2135" s="1"/>
      <c r="OPN2135" s="1"/>
      <c r="OPO2135" s="1"/>
      <c r="OPP2135" s="1"/>
      <c r="OPQ2135" s="1"/>
      <c r="OPR2135" s="1"/>
      <c r="OPS2135" s="1"/>
      <c r="OPT2135" s="1"/>
      <c r="OPU2135" s="1"/>
      <c r="OPV2135" s="1"/>
      <c r="OPW2135" s="1"/>
      <c r="OPX2135" s="1"/>
      <c r="OPY2135" s="1"/>
      <c r="OPZ2135" s="1"/>
      <c r="OQA2135" s="1"/>
      <c r="OQB2135" s="1"/>
      <c r="OQC2135" s="1"/>
      <c r="OQD2135" s="1"/>
      <c r="OQE2135" s="1"/>
      <c r="OQF2135" s="1"/>
      <c r="OQG2135" s="1"/>
      <c r="OQH2135" s="1"/>
      <c r="OQI2135" s="1"/>
      <c r="OQJ2135" s="1"/>
      <c r="OQK2135" s="1"/>
      <c r="OQL2135" s="1"/>
      <c r="OQM2135" s="1"/>
      <c r="OQN2135" s="1"/>
      <c r="OQO2135" s="1"/>
      <c r="OQP2135" s="1"/>
      <c r="OQQ2135" s="1"/>
      <c r="OQR2135" s="1"/>
      <c r="OQS2135" s="1"/>
      <c r="OQT2135" s="1"/>
      <c r="OQU2135" s="1"/>
      <c r="OQV2135" s="1"/>
      <c r="OQW2135" s="1"/>
      <c r="OQX2135" s="1"/>
      <c r="OQY2135" s="1"/>
      <c r="OQZ2135" s="1"/>
      <c r="ORA2135" s="1"/>
      <c r="ORB2135" s="1"/>
      <c r="ORC2135" s="1"/>
      <c r="ORD2135" s="1"/>
      <c r="ORE2135" s="1"/>
      <c r="ORF2135" s="1"/>
      <c r="ORG2135" s="1"/>
      <c r="ORH2135" s="1"/>
      <c r="ORI2135" s="1"/>
      <c r="ORJ2135" s="1"/>
      <c r="ORK2135" s="1"/>
      <c r="ORL2135" s="1"/>
      <c r="ORM2135" s="1"/>
      <c r="ORN2135" s="1"/>
      <c r="ORO2135" s="1"/>
      <c r="ORP2135" s="1"/>
      <c r="ORQ2135" s="1"/>
      <c r="ORR2135" s="1"/>
      <c r="ORS2135" s="1"/>
      <c r="ORT2135" s="1"/>
      <c r="ORU2135" s="1"/>
      <c r="ORV2135" s="1"/>
      <c r="ORW2135" s="1"/>
      <c r="ORX2135" s="1"/>
      <c r="ORY2135" s="1"/>
      <c r="ORZ2135" s="1"/>
      <c r="OSA2135" s="1"/>
      <c r="OSB2135" s="1"/>
      <c r="OSC2135" s="1"/>
      <c r="OSD2135" s="1"/>
      <c r="OSE2135" s="1"/>
      <c r="OSF2135" s="1"/>
      <c r="OSG2135" s="1"/>
      <c r="OSH2135" s="1"/>
      <c r="OSI2135" s="1"/>
      <c r="OSJ2135" s="1"/>
      <c r="OSK2135" s="1"/>
      <c r="OSL2135" s="1"/>
      <c r="OSM2135" s="1"/>
      <c r="OSN2135" s="1"/>
      <c r="OSO2135" s="1"/>
      <c r="OSP2135" s="1"/>
      <c r="OSQ2135" s="1"/>
      <c r="OSR2135" s="1"/>
      <c r="OSS2135" s="1"/>
      <c r="OST2135" s="1"/>
      <c r="OSU2135" s="1"/>
      <c r="OSV2135" s="1"/>
      <c r="OSW2135" s="1"/>
      <c r="OSX2135" s="1"/>
      <c r="OSY2135" s="1"/>
      <c r="OSZ2135" s="1"/>
      <c r="OTA2135" s="1"/>
      <c r="OTB2135" s="1"/>
      <c r="OTC2135" s="1"/>
      <c r="OTD2135" s="1"/>
      <c r="OTE2135" s="1"/>
      <c r="OTF2135" s="1"/>
      <c r="OTG2135" s="1"/>
      <c r="OTH2135" s="1"/>
      <c r="OTI2135" s="1"/>
      <c r="OTJ2135" s="1"/>
      <c r="OTK2135" s="1"/>
      <c r="OTL2135" s="1"/>
      <c r="OTM2135" s="1"/>
      <c r="OTN2135" s="1"/>
      <c r="OTO2135" s="1"/>
      <c r="OTP2135" s="1"/>
      <c r="OTQ2135" s="1"/>
      <c r="OTR2135" s="1"/>
      <c r="OTS2135" s="1"/>
      <c r="OTT2135" s="1"/>
      <c r="OTU2135" s="1"/>
      <c r="OTV2135" s="1"/>
      <c r="OTW2135" s="1"/>
      <c r="OTX2135" s="1"/>
      <c r="OTY2135" s="1"/>
      <c r="OTZ2135" s="1"/>
      <c r="OUA2135" s="1"/>
      <c r="OUB2135" s="1"/>
      <c r="OUC2135" s="1"/>
      <c r="OUD2135" s="1"/>
      <c r="OUE2135" s="1"/>
      <c r="OUF2135" s="1"/>
      <c r="OUG2135" s="1"/>
      <c r="OUH2135" s="1"/>
      <c r="OUI2135" s="1"/>
      <c r="OUJ2135" s="1"/>
      <c r="OUK2135" s="1"/>
      <c r="OUL2135" s="1"/>
      <c r="OUM2135" s="1"/>
      <c r="OUN2135" s="1"/>
      <c r="OUO2135" s="1"/>
      <c r="OUP2135" s="1"/>
      <c r="OUQ2135" s="1"/>
      <c r="OUR2135" s="1"/>
      <c r="OUS2135" s="1"/>
      <c r="OUT2135" s="1"/>
      <c r="OUU2135" s="1"/>
      <c r="OUV2135" s="1"/>
      <c r="OUW2135" s="1"/>
      <c r="OUX2135" s="1"/>
      <c r="OUY2135" s="1"/>
      <c r="OUZ2135" s="1"/>
      <c r="OVA2135" s="1"/>
      <c r="OVB2135" s="1"/>
      <c r="OVC2135" s="1"/>
      <c r="OVD2135" s="1"/>
      <c r="OVE2135" s="1"/>
      <c r="OVF2135" s="1"/>
      <c r="OVG2135" s="1"/>
      <c r="OVH2135" s="1"/>
      <c r="OVI2135" s="1"/>
      <c r="OVJ2135" s="1"/>
      <c r="OVK2135" s="1"/>
      <c r="OVL2135" s="1"/>
      <c r="OVM2135" s="1"/>
      <c r="OVN2135" s="1"/>
      <c r="OVO2135" s="1"/>
      <c r="OVP2135" s="1"/>
      <c r="OVQ2135" s="1"/>
      <c r="OVR2135" s="1"/>
      <c r="OVS2135" s="1"/>
      <c r="OVT2135" s="1"/>
      <c r="OVU2135" s="1"/>
      <c r="OVV2135" s="1"/>
      <c r="OVW2135" s="1"/>
      <c r="OVX2135" s="1"/>
      <c r="OVY2135" s="1"/>
      <c r="OVZ2135" s="1"/>
      <c r="OWA2135" s="1"/>
      <c r="OWB2135" s="1"/>
      <c r="OWC2135" s="1"/>
      <c r="OWD2135" s="1"/>
      <c r="OWE2135" s="1"/>
      <c r="OWF2135" s="1"/>
      <c r="OWG2135" s="1"/>
      <c r="OWH2135" s="1"/>
      <c r="OWI2135" s="1"/>
      <c r="OWJ2135" s="1"/>
      <c r="OWK2135" s="1"/>
      <c r="OWL2135" s="1"/>
      <c r="OWM2135" s="1"/>
      <c r="OWN2135" s="1"/>
      <c r="OWO2135" s="1"/>
      <c r="OWP2135" s="1"/>
      <c r="OWQ2135" s="1"/>
      <c r="OWR2135" s="1"/>
      <c r="OWS2135" s="1"/>
      <c r="OWT2135" s="1"/>
      <c r="OWU2135" s="1"/>
      <c r="OWV2135" s="1"/>
      <c r="OWW2135" s="1"/>
      <c r="OWX2135" s="1"/>
      <c r="OWY2135" s="1"/>
      <c r="OWZ2135" s="1"/>
      <c r="OXA2135" s="1"/>
      <c r="OXB2135" s="1"/>
      <c r="OXC2135" s="1"/>
      <c r="OXD2135" s="1"/>
      <c r="OXE2135" s="1"/>
      <c r="OXF2135" s="1"/>
      <c r="OXG2135" s="1"/>
      <c r="OXH2135" s="1"/>
      <c r="OXI2135" s="1"/>
      <c r="OXJ2135" s="1"/>
      <c r="OXK2135" s="1"/>
      <c r="OXL2135" s="1"/>
      <c r="OXM2135" s="1"/>
      <c r="OXN2135" s="1"/>
      <c r="OXO2135" s="1"/>
      <c r="OXP2135" s="1"/>
      <c r="OXQ2135" s="1"/>
      <c r="OXR2135" s="1"/>
      <c r="OXS2135" s="1"/>
      <c r="OXT2135" s="1"/>
      <c r="OXU2135" s="1"/>
      <c r="OXV2135" s="1"/>
      <c r="OXW2135" s="1"/>
      <c r="OXX2135" s="1"/>
      <c r="OXY2135" s="1"/>
      <c r="OXZ2135" s="1"/>
      <c r="OYA2135" s="1"/>
      <c r="OYB2135" s="1"/>
      <c r="OYC2135" s="1"/>
      <c r="OYD2135" s="1"/>
      <c r="OYE2135" s="1"/>
      <c r="OYF2135" s="1"/>
      <c r="OYG2135" s="1"/>
      <c r="OYH2135" s="1"/>
      <c r="OYI2135" s="1"/>
      <c r="OYJ2135" s="1"/>
      <c r="OYK2135" s="1"/>
      <c r="OYL2135" s="1"/>
      <c r="OYM2135" s="1"/>
      <c r="OYN2135" s="1"/>
      <c r="OYO2135" s="1"/>
      <c r="OYP2135" s="1"/>
      <c r="OYQ2135" s="1"/>
      <c r="OYR2135" s="1"/>
      <c r="OYS2135" s="1"/>
      <c r="OYT2135" s="1"/>
      <c r="OYU2135" s="1"/>
      <c r="OYV2135" s="1"/>
      <c r="OYW2135" s="1"/>
      <c r="OYX2135" s="1"/>
      <c r="OYY2135" s="1"/>
      <c r="OYZ2135" s="1"/>
      <c r="OZA2135" s="1"/>
      <c r="OZB2135" s="1"/>
      <c r="OZC2135" s="1"/>
      <c r="OZD2135" s="1"/>
      <c r="OZE2135" s="1"/>
      <c r="OZF2135" s="1"/>
      <c r="OZG2135" s="1"/>
      <c r="OZH2135" s="1"/>
      <c r="OZI2135" s="1"/>
      <c r="OZJ2135" s="1"/>
      <c r="OZK2135" s="1"/>
      <c r="OZL2135" s="1"/>
      <c r="OZM2135" s="1"/>
      <c r="OZN2135" s="1"/>
      <c r="OZO2135" s="1"/>
      <c r="OZP2135" s="1"/>
      <c r="OZQ2135" s="1"/>
      <c r="OZR2135" s="1"/>
      <c r="OZS2135" s="1"/>
      <c r="OZT2135" s="1"/>
      <c r="OZU2135" s="1"/>
      <c r="OZV2135" s="1"/>
      <c r="OZW2135" s="1"/>
      <c r="OZX2135" s="1"/>
      <c r="OZY2135" s="1"/>
      <c r="OZZ2135" s="1"/>
      <c r="PAA2135" s="1"/>
      <c r="PAB2135" s="1"/>
      <c r="PAC2135" s="1"/>
      <c r="PAD2135" s="1"/>
      <c r="PAE2135" s="1"/>
      <c r="PAF2135" s="1"/>
      <c r="PAG2135" s="1"/>
      <c r="PAH2135" s="1"/>
      <c r="PAI2135" s="1"/>
      <c r="PAJ2135" s="1"/>
      <c r="PAK2135" s="1"/>
      <c r="PAL2135" s="1"/>
      <c r="PAM2135" s="1"/>
      <c r="PAN2135" s="1"/>
      <c r="PAO2135" s="1"/>
      <c r="PAP2135" s="1"/>
      <c r="PAQ2135" s="1"/>
      <c r="PAR2135" s="1"/>
      <c r="PAS2135" s="1"/>
      <c r="PAT2135" s="1"/>
      <c r="PAU2135" s="1"/>
      <c r="PAV2135" s="1"/>
      <c r="PAW2135" s="1"/>
      <c r="PAX2135" s="1"/>
      <c r="PAY2135" s="1"/>
      <c r="PAZ2135" s="1"/>
      <c r="PBA2135" s="1"/>
      <c r="PBB2135" s="1"/>
      <c r="PBC2135" s="1"/>
      <c r="PBD2135" s="1"/>
      <c r="PBE2135" s="1"/>
      <c r="PBF2135" s="1"/>
      <c r="PBG2135" s="1"/>
      <c r="PBH2135" s="1"/>
      <c r="PBI2135" s="1"/>
      <c r="PBJ2135" s="1"/>
      <c r="PBK2135" s="1"/>
      <c r="PBL2135" s="1"/>
      <c r="PBM2135" s="1"/>
      <c r="PBN2135" s="1"/>
      <c r="PBO2135" s="1"/>
      <c r="PBP2135" s="1"/>
      <c r="PBQ2135" s="1"/>
      <c r="PBR2135" s="1"/>
      <c r="PBS2135" s="1"/>
      <c r="PBT2135" s="1"/>
      <c r="PBU2135" s="1"/>
      <c r="PBV2135" s="1"/>
      <c r="PBW2135" s="1"/>
      <c r="PBX2135" s="1"/>
      <c r="PBY2135" s="1"/>
      <c r="PBZ2135" s="1"/>
      <c r="PCA2135" s="1"/>
      <c r="PCB2135" s="1"/>
      <c r="PCC2135" s="1"/>
      <c r="PCD2135" s="1"/>
      <c r="PCE2135" s="1"/>
      <c r="PCF2135" s="1"/>
      <c r="PCG2135" s="1"/>
      <c r="PCH2135" s="1"/>
      <c r="PCI2135" s="1"/>
      <c r="PCJ2135" s="1"/>
      <c r="PCK2135" s="1"/>
      <c r="PCL2135" s="1"/>
      <c r="PCM2135" s="1"/>
      <c r="PCN2135" s="1"/>
      <c r="PCO2135" s="1"/>
      <c r="PCP2135" s="1"/>
      <c r="PCQ2135" s="1"/>
      <c r="PCR2135" s="1"/>
      <c r="PCS2135" s="1"/>
      <c r="PCT2135" s="1"/>
      <c r="PCU2135" s="1"/>
      <c r="PCV2135" s="1"/>
      <c r="PCW2135" s="1"/>
      <c r="PCX2135" s="1"/>
      <c r="PCY2135" s="1"/>
      <c r="PCZ2135" s="1"/>
      <c r="PDA2135" s="1"/>
      <c r="PDB2135" s="1"/>
      <c r="PDC2135" s="1"/>
      <c r="PDD2135" s="1"/>
      <c r="PDE2135" s="1"/>
      <c r="PDF2135" s="1"/>
      <c r="PDG2135" s="1"/>
      <c r="PDH2135" s="1"/>
      <c r="PDI2135" s="1"/>
      <c r="PDJ2135" s="1"/>
      <c r="PDK2135" s="1"/>
      <c r="PDL2135" s="1"/>
      <c r="PDM2135" s="1"/>
      <c r="PDN2135" s="1"/>
      <c r="PDO2135" s="1"/>
      <c r="PDP2135" s="1"/>
      <c r="PDQ2135" s="1"/>
      <c r="PDR2135" s="1"/>
      <c r="PDS2135" s="1"/>
      <c r="PDT2135" s="1"/>
      <c r="PDU2135" s="1"/>
      <c r="PDV2135" s="1"/>
      <c r="PDW2135" s="1"/>
      <c r="PDX2135" s="1"/>
      <c r="PDY2135" s="1"/>
      <c r="PDZ2135" s="1"/>
      <c r="PEA2135" s="1"/>
      <c r="PEB2135" s="1"/>
      <c r="PEC2135" s="1"/>
      <c r="PED2135" s="1"/>
      <c r="PEE2135" s="1"/>
      <c r="PEF2135" s="1"/>
      <c r="PEG2135" s="1"/>
      <c r="PEH2135" s="1"/>
      <c r="PEI2135" s="1"/>
      <c r="PEJ2135" s="1"/>
      <c r="PEK2135" s="1"/>
      <c r="PEL2135" s="1"/>
      <c r="PEM2135" s="1"/>
      <c r="PEN2135" s="1"/>
      <c r="PEO2135" s="1"/>
      <c r="PEP2135" s="1"/>
      <c r="PEQ2135" s="1"/>
      <c r="PER2135" s="1"/>
      <c r="PES2135" s="1"/>
      <c r="PET2135" s="1"/>
      <c r="PEU2135" s="1"/>
      <c r="PEV2135" s="1"/>
      <c r="PEW2135" s="1"/>
      <c r="PEX2135" s="1"/>
      <c r="PEY2135" s="1"/>
      <c r="PEZ2135" s="1"/>
      <c r="PFA2135" s="1"/>
      <c r="PFB2135" s="1"/>
      <c r="PFC2135" s="1"/>
      <c r="PFD2135" s="1"/>
      <c r="PFE2135" s="1"/>
      <c r="PFF2135" s="1"/>
      <c r="PFG2135" s="1"/>
      <c r="PFH2135" s="1"/>
      <c r="PFI2135" s="1"/>
      <c r="PFJ2135" s="1"/>
      <c r="PFK2135" s="1"/>
      <c r="PFL2135" s="1"/>
      <c r="PFM2135" s="1"/>
      <c r="PFN2135" s="1"/>
      <c r="PFO2135" s="1"/>
      <c r="PFP2135" s="1"/>
      <c r="PFQ2135" s="1"/>
      <c r="PFR2135" s="1"/>
      <c r="PFS2135" s="1"/>
      <c r="PFT2135" s="1"/>
      <c r="PFU2135" s="1"/>
      <c r="PFV2135" s="1"/>
      <c r="PFW2135" s="1"/>
      <c r="PFX2135" s="1"/>
      <c r="PFY2135" s="1"/>
      <c r="PFZ2135" s="1"/>
      <c r="PGA2135" s="1"/>
      <c r="PGB2135" s="1"/>
      <c r="PGC2135" s="1"/>
      <c r="PGD2135" s="1"/>
      <c r="PGE2135" s="1"/>
      <c r="PGF2135" s="1"/>
      <c r="PGG2135" s="1"/>
      <c r="PGH2135" s="1"/>
      <c r="PGI2135" s="1"/>
      <c r="PGJ2135" s="1"/>
      <c r="PGK2135" s="1"/>
      <c r="PGL2135" s="1"/>
      <c r="PGM2135" s="1"/>
      <c r="PGN2135" s="1"/>
      <c r="PGO2135" s="1"/>
      <c r="PGP2135" s="1"/>
      <c r="PGQ2135" s="1"/>
      <c r="PGR2135" s="1"/>
      <c r="PGS2135" s="1"/>
      <c r="PGT2135" s="1"/>
      <c r="PGU2135" s="1"/>
      <c r="PGV2135" s="1"/>
      <c r="PGW2135" s="1"/>
      <c r="PGX2135" s="1"/>
      <c r="PGY2135" s="1"/>
      <c r="PGZ2135" s="1"/>
      <c r="PHA2135" s="1"/>
      <c r="PHB2135" s="1"/>
      <c r="PHC2135" s="1"/>
      <c r="PHD2135" s="1"/>
      <c r="PHE2135" s="1"/>
      <c r="PHF2135" s="1"/>
      <c r="PHG2135" s="1"/>
      <c r="PHH2135" s="1"/>
      <c r="PHI2135" s="1"/>
      <c r="PHJ2135" s="1"/>
      <c r="PHK2135" s="1"/>
      <c r="PHL2135" s="1"/>
      <c r="PHM2135" s="1"/>
      <c r="PHN2135" s="1"/>
      <c r="PHO2135" s="1"/>
      <c r="PHP2135" s="1"/>
      <c r="PHQ2135" s="1"/>
      <c r="PHR2135" s="1"/>
      <c r="PHS2135" s="1"/>
      <c r="PHT2135" s="1"/>
      <c r="PHU2135" s="1"/>
      <c r="PHV2135" s="1"/>
      <c r="PHW2135" s="1"/>
      <c r="PHX2135" s="1"/>
      <c r="PHY2135" s="1"/>
      <c r="PHZ2135" s="1"/>
      <c r="PIA2135" s="1"/>
      <c r="PIB2135" s="1"/>
      <c r="PIC2135" s="1"/>
      <c r="PID2135" s="1"/>
      <c r="PIE2135" s="1"/>
      <c r="PIF2135" s="1"/>
      <c r="PIG2135" s="1"/>
      <c r="PIH2135" s="1"/>
      <c r="PII2135" s="1"/>
      <c r="PIJ2135" s="1"/>
      <c r="PIK2135" s="1"/>
      <c r="PIL2135" s="1"/>
      <c r="PIM2135" s="1"/>
      <c r="PIN2135" s="1"/>
      <c r="PIO2135" s="1"/>
      <c r="PIP2135" s="1"/>
      <c r="PIQ2135" s="1"/>
      <c r="PIR2135" s="1"/>
      <c r="PIS2135" s="1"/>
      <c r="PIT2135" s="1"/>
      <c r="PIU2135" s="1"/>
      <c r="PIV2135" s="1"/>
      <c r="PIW2135" s="1"/>
      <c r="PIX2135" s="1"/>
      <c r="PIY2135" s="1"/>
      <c r="PIZ2135" s="1"/>
      <c r="PJA2135" s="1"/>
      <c r="PJB2135" s="1"/>
      <c r="PJC2135" s="1"/>
      <c r="PJD2135" s="1"/>
      <c r="PJE2135" s="1"/>
      <c r="PJF2135" s="1"/>
      <c r="PJG2135" s="1"/>
      <c r="PJH2135" s="1"/>
      <c r="PJI2135" s="1"/>
      <c r="PJJ2135" s="1"/>
      <c r="PJK2135" s="1"/>
      <c r="PJL2135" s="1"/>
      <c r="PJM2135" s="1"/>
      <c r="PJN2135" s="1"/>
      <c r="PJO2135" s="1"/>
      <c r="PJP2135" s="1"/>
      <c r="PJQ2135" s="1"/>
      <c r="PJR2135" s="1"/>
      <c r="PJS2135" s="1"/>
      <c r="PJT2135" s="1"/>
      <c r="PJU2135" s="1"/>
      <c r="PJV2135" s="1"/>
      <c r="PJW2135" s="1"/>
      <c r="PJX2135" s="1"/>
      <c r="PJY2135" s="1"/>
      <c r="PJZ2135" s="1"/>
      <c r="PKA2135" s="1"/>
      <c r="PKB2135" s="1"/>
      <c r="PKC2135" s="1"/>
      <c r="PKD2135" s="1"/>
      <c r="PKE2135" s="1"/>
      <c r="PKF2135" s="1"/>
      <c r="PKG2135" s="1"/>
      <c r="PKH2135" s="1"/>
      <c r="PKI2135" s="1"/>
      <c r="PKJ2135" s="1"/>
      <c r="PKK2135" s="1"/>
      <c r="PKL2135" s="1"/>
      <c r="PKM2135" s="1"/>
      <c r="PKN2135" s="1"/>
      <c r="PKO2135" s="1"/>
      <c r="PKP2135" s="1"/>
      <c r="PKQ2135" s="1"/>
      <c r="PKR2135" s="1"/>
      <c r="PKS2135" s="1"/>
      <c r="PKT2135" s="1"/>
      <c r="PKU2135" s="1"/>
      <c r="PKV2135" s="1"/>
      <c r="PKW2135" s="1"/>
      <c r="PKX2135" s="1"/>
      <c r="PKY2135" s="1"/>
      <c r="PKZ2135" s="1"/>
      <c r="PLA2135" s="1"/>
      <c r="PLB2135" s="1"/>
      <c r="PLC2135" s="1"/>
      <c r="PLD2135" s="1"/>
      <c r="PLE2135" s="1"/>
      <c r="PLF2135" s="1"/>
      <c r="PLG2135" s="1"/>
      <c r="PLH2135" s="1"/>
      <c r="PLI2135" s="1"/>
      <c r="PLJ2135" s="1"/>
      <c r="PLK2135" s="1"/>
      <c r="PLL2135" s="1"/>
      <c r="PLM2135" s="1"/>
      <c r="PLN2135" s="1"/>
      <c r="PLO2135" s="1"/>
      <c r="PLP2135" s="1"/>
      <c r="PLQ2135" s="1"/>
      <c r="PLR2135" s="1"/>
      <c r="PLS2135" s="1"/>
      <c r="PLT2135" s="1"/>
      <c r="PLU2135" s="1"/>
      <c r="PLV2135" s="1"/>
      <c r="PLW2135" s="1"/>
      <c r="PLX2135" s="1"/>
      <c r="PLY2135" s="1"/>
      <c r="PLZ2135" s="1"/>
      <c r="PMA2135" s="1"/>
      <c r="PMB2135" s="1"/>
      <c r="PMC2135" s="1"/>
      <c r="PMD2135" s="1"/>
      <c r="PME2135" s="1"/>
      <c r="PMF2135" s="1"/>
      <c r="PMG2135" s="1"/>
      <c r="PMH2135" s="1"/>
      <c r="PMI2135" s="1"/>
      <c r="PMJ2135" s="1"/>
      <c r="PMK2135" s="1"/>
      <c r="PML2135" s="1"/>
      <c r="PMM2135" s="1"/>
      <c r="PMN2135" s="1"/>
      <c r="PMO2135" s="1"/>
      <c r="PMP2135" s="1"/>
      <c r="PMQ2135" s="1"/>
      <c r="PMR2135" s="1"/>
      <c r="PMS2135" s="1"/>
      <c r="PMT2135" s="1"/>
      <c r="PMU2135" s="1"/>
      <c r="PMV2135" s="1"/>
      <c r="PMW2135" s="1"/>
      <c r="PMX2135" s="1"/>
      <c r="PMY2135" s="1"/>
      <c r="PMZ2135" s="1"/>
      <c r="PNA2135" s="1"/>
      <c r="PNB2135" s="1"/>
      <c r="PNC2135" s="1"/>
      <c r="PND2135" s="1"/>
      <c r="PNE2135" s="1"/>
      <c r="PNF2135" s="1"/>
      <c r="PNG2135" s="1"/>
      <c r="PNH2135" s="1"/>
      <c r="PNI2135" s="1"/>
      <c r="PNJ2135" s="1"/>
      <c r="PNK2135" s="1"/>
      <c r="PNL2135" s="1"/>
      <c r="PNM2135" s="1"/>
      <c r="PNN2135" s="1"/>
      <c r="PNO2135" s="1"/>
      <c r="PNP2135" s="1"/>
      <c r="PNQ2135" s="1"/>
      <c r="PNR2135" s="1"/>
      <c r="PNS2135" s="1"/>
      <c r="PNT2135" s="1"/>
      <c r="PNU2135" s="1"/>
      <c r="PNV2135" s="1"/>
      <c r="PNW2135" s="1"/>
      <c r="PNX2135" s="1"/>
      <c r="PNY2135" s="1"/>
      <c r="PNZ2135" s="1"/>
      <c r="POA2135" s="1"/>
      <c r="POB2135" s="1"/>
      <c r="POC2135" s="1"/>
      <c r="POD2135" s="1"/>
      <c r="POE2135" s="1"/>
      <c r="POF2135" s="1"/>
      <c r="POG2135" s="1"/>
      <c r="POH2135" s="1"/>
      <c r="POI2135" s="1"/>
      <c r="POJ2135" s="1"/>
      <c r="POK2135" s="1"/>
      <c r="POL2135" s="1"/>
      <c r="POM2135" s="1"/>
      <c r="PON2135" s="1"/>
      <c r="POO2135" s="1"/>
      <c r="POP2135" s="1"/>
      <c r="POQ2135" s="1"/>
      <c r="POR2135" s="1"/>
      <c r="POS2135" s="1"/>
      <c r="POT2135" s="1"/>
      <c r="POU2135" s="1"/>
      <c r="POV2135" s="1"/>
      <c r="POW2135" s="1"/>
      <c r="POX2135" s="1"/>
      <c r="POY2135" s="1"/>
      <c r="POZ2135" s="1"/>
      <c r="PPA2135" s="1"/>
      <c r="PPB2135" s="1"/>
      <c r="PPC2135" s="1"/>
      <c r="PPD2135" s="1"/>
      <c r="PPE2135" s="1"/>
      <c r="PPF2135" s="1"/>
      <c r="PPG2135" s="1"/>
      <c r="PPH2135" s="1"/>
      <c r="PPI2135" s="1"/>
      <c r="PPJ2135" s="1"/>
      <c r="PPK2135" s="1"/>
      <c r="PPL2135" s="1"/>
      <c r="PPM2135" s="1"/>
      <c r="PPN2135" s="1"/>
      <c r="PPO2135" s="1"/>
      <c r="PPP2135" s="1"/>
      <c r="PPQ2135" s="1"/>
      <c r="PPR2135" s="1"/>
      <c r="PPS2135" s="1"/>
      <c r="PPT2135" s="1"/>
      <c r="PPU2135" s="1"/>
      <c r="PPV2135" s="1"/>
      <c r="PPW2135" s="1"/>
      <c r="PPX2135" s="1"/>
      <c r="PPY2135" s="1"/>
      <c r="PPZ2135" s="1"/>
      <c r="PQA2135" s="1"/>
      <c r="PQB2135" s="1"/>
      <c r="PQC2135" s="1"/>
      <c r="PQD2135" s="1"/>
      <c r="PQE2135" s="1"/>
      <c r="PQF2135" s="1"/>
      <c r="PQG2135" s="1"/>
      <c r="PQH2135" s="1"/>
      <c r="PQI2135" s="1"/>
      <c r="PQJ2135" s="1"/>
      <c r="PQK2135" s="1"/>
      <c r="PQL2135" s="1"/>
      <c r="PQM2135" s="1"/>
      <c r="PQN2135" s="1"/>
      <c r="PQO2135" s="1"/>
      <c r="PQP2135" s="1"/>
      <c r="PQQ2135" s="1"/>
      <c r="PQR2135" s="1"/>
      <c r="PQS2135" s="1"/>
      <c r="PQT2135" s="1"/>
      <c r="PQU2135" s="1"/>
      <c r="PQV2135" s="1"/>
      <c r="PQW2135" s="1"/>
      <c r="PQX2135" s="1"/>
      <c r="PQY2135" s="1"/>
      <c r="PQZ2135" s="1"/>
      <c r="PRA2135" s="1"/>
      <c r="PRB2135" s="1"/>
      <c r="PRC2135" s="1"/>
      <c r="PRD2135" s="1"/>
      <c r="PRE2135" s="1"/>
      <c r="PRF2135" s="1"/>
      <c r="PRG2135" s="1"/>
      <c r="PRH2135" s="1"/>
      <c r="PRI2135" s="1"/>
      <c r="PRJ2135" s="1"/>
      <c r="PRK2135" s="1"/>
      <c r="PRL2135" s="1"/>
      <c r="PRM2135" s="1"/>
      <c r="PRN2135" s="1"/>
      <c r="PRO2135" s="1"/>
      <c r="PRP2135" s="1"/>
      <c r="PRQ2135" s="1"/>
      <c r="PRR2135" s="1"/>
      <c r="PRS2135" s="1"/>
      <c r="PRT2135" s="1"/>
      <c r="PRU2135" s="1"/>
      <c r="PRV2135" s="1"/>
      <c r="PRW2135" s="1"/>
      <c r="PRX2135" s="1"/>
      <c r="PRY2135" s="1"/>
      <c r="PRZ2135" s="1"/>
      <c r="PSA2135" s="1"/>
      <c r="PSB2135" s="1"/>
      <c r="PSC2135" s="1"/>
      <c r="PSD2135" s="1"/>
      <c r="PSE2135" s="1"/>
      <c r="PSF2135" s="1"/>
      <c r="PSG2135" s="1"/>
      <c r="PSH2135" s="1"/>
      <c r="PSI2135" s="1"/>
      <c r="PSJ2135" s="1"/>
      <c r="PSK2135" s="1"/>
      <c r="PSL2135" s="1"/>
      <c r="PSM2135" s="1"/>
      <c r="PSN2135" s="1"/>
      <c r="PSO2135" s="1"/>
      <c r="PSP2135" s="1"/>
      <c r="PSQ2135" s="1"/>
      <c r="PSR2135" s="1"/>
      <c r="PSS2135" s="1"/>
      <c r="PST2135" s="1"/>
      <c r="PSU2135" s="1"/>
      <c r="PSV2135" s="1"/>
      <c r="PSW2135" s="1"/>
      <c r="PSX2135" s="1"/>
      <c r="PSY2135" s="1"/>
      <c r="PSZ2135" s="1"/>
      <c r="PTA2135" s="1"/>
      <c r="PTB2135" s="1"/>
      <c r="PTC2135" s="1"/>
      <c r="PTD2135" s="1"/>
      <c r="PTE2135" s="1"/>
      <c r="PTF2135" s="1"/>
      <c r="PTG2135" s="1"/>
      <c r="PTH2135" s="1"/>
      <c r="PTI2135" s="1"/>
      <c r="PTJ2135" s="1"/>
      <c r="PTK2135" s="1"/>
      <c r="PTL2135" s="1"/>
      <c r="PTM2135" s="1"/>
      <c r="PTN2135" s="1"/>
      <c r="PTO2135" s="1"/>
      <c r="PTP2135" s="1"/>
      <c r="PTQ2135" s="1"/>
      <c r="PTR2135" s="1"/>
      <c r="PTS2135" s="1"/>
      <c r="PTT2135" s="1"/>
      <c r="PTU2135" s="1"/>
      <c r="PTV2135" s="1"/>
      <c r="PTW2135" s="1"/>
      <c r="PTX2135" s="1"/>
      <c r="PTY2135" s="1"/>
      <c r="PTZ2135" s="1"/>
      <c r="PUA2135" s="1"/>
      <c r="PUB2135" s="1"/>
      <c r="PUC2135" s="1"/>
      <c r="PUD2135" s="1"/>
      <c r="PUE2135" s="1"/>
      <c r="PUF2135" s="1"/>
      <c r="PUG2135" s="1"/>
      <c r="PUH2135" s="1"/>
      <c r="PUI2135" s="1"/>
      <c r="PUJ2135" s="1"/>
      <c r="PUK2135" s="1"/>
      <c r="PUL2135" s="1"/>
      <c r="PUM2135" s="1"/>
      <c r="PUN2135" s="1"/>
      <c r="PUO2135" s="1"/>
      <c r="PUP2135" s="1"/>
      <c r="PUQ2135" s="1"/>
      <c r="PUR2135" s="1"/>
      <c r="PUS2135" s="1"/>
      <c r="PUT2135" s="1"/>
      <c r="PUU2135" s="1"/>
      <c r="PUV2135" s="1"/>
      <c r="PUW2135" s="1"/>
      <c r="PUX2135" s="1"/>
      <c r="PUY2135" s="1"/>
      <c r="PUZ2135" s="1"/>
      <c r="PVA2135" s="1"/>
      <c r="PVB2135" s="1"/>
      <c r="PVC2135" s="1"/>
      <c r="PVD2135" s="1"/>
      <c r="PVE2135" s="1"/>
      <c r="PVF2135" s="1"/>
      <c r="PVG2135" s="1"/>
      <c r="PVH2135" s="1"/>
      <c r="PVI2135" s="1"/>
      <c r="PVJ2135" s="1"/>
      <c r="PVK2135" s="1"/>
      <c r="PVL2135" s="1"/>
      <c r="PVM2135" s="1"/>
      <c r="PVN2135" s="1"/>
      <c r="PVO2135" s="1"/>
      <c r="PVP2135" s="1"/>
      <c r="PVQ2135" s="1"/>
      <c r="PVR2135" s="1"/>
      <c r="PVS2135" s="1"/>
      <c r="PVT2135" s="1"/>
      <c r="PVU2135" s="1"/>
      <c r="PVV2135" s="1"/>
      <c r="PVW2135" s="1"/>
      <c r="PVX2135" s="1"/>
      <c r="PVY2135" s="1"/>
      <c r="PVZ2135" s="1"/>
      <c r="PWA2135" s="1"/>
      <c r="PWB2135" s="1"/>
      <c r="PWC2135" s="1"/>
      <c r="PWD2135" s="1"/>
      <c r="PWE2135" s="1"/>
      <c r="PWF2135" s="1"/>
      <c r="PWG2135" s="1"/>
      <c r="PWH2135" s="1"/>
      <c r="PWI2135" s="1"/>
      <c r="PWJ2135" s="1"/>
      <c r="PWK2135" s="1"/>
      <c r="PWL2135" s="1"/>
      <c r="PWM2135" s="1"/>
      <c r="PWN2135" s="1"/>
      <c r="PWO2135" s="1"/>
      <c r="PWP2135" s="1"/>
      <c r="PWQ2135" s="1"/>
      <c r="PWR2135" s="1"/>
      <c r="PWS2135" s="1"/>
      <c r="PWT2135" s="1"/>
      <c r="PWU2135" s="1"/>
      <c r="PWV2135" s="1"/>
      <c r="PWW2135" s="1"/>
      <c r="PWX2135" s="1"/>
      <c r="PWY2135" s="1"/>
      <c r="PWZ2135" s="1"/>
      <c r="PXA2135" s="1"/>
      <c r="PXB2135" s="1"/>
      <c r="PXC2135" s="1"/>
      <c r="PXD2135" s="1"/>
      <c r="PXE2135" s="1"/>
      <c r="PXF2135" s="1"/>
      <c r="PXG2135" s="1"/>
      <c r="PXH2135" s="1"/>
      <c r="PXI2135" s="1"/>
      <c r="PXJ2135" s="1"/>
      <c r="PXK2135" s="1"/>
      <c r="PXL2135" s="1"/>
      <c r="PXM2135" s="1"/>
      <c r="PXN2135" s="1"/>
      <c r="PXO2135" s="1"/>
      <c r="PXP2135" s="1"/>
      <c r="PXQ2135" s="1"/>
      <c r="PXR2135" s="1"/>
      <c r="PXS2135" s="1"/>
      <c r="PXT2135" s="1"/>
      <c r="PXU2135" s="1"/>
      <c r="PXV2135" s="1"/>
      <c r="PXW2135" s="1"/>
      <c r="PXX2135" s="1"/>
      <c r="PXY2135" s="1"/>
      <c r="PXZ2135" s="1"/>
      <c r="PYA2135" s="1"/>
      <c r="PYB2135" s="1"/>
      <c r="PYC2135" s="1"/>
      <c r="PYD2135" s="1"/>
      <c r="PYE2135" s="1"/>
      <c r="PYF2135" s="1"/>
      <c r="PYG2135" s="1"/>
      <c r="PYH2135" s="1"/>
      <c r="PYI2135" s="1"/>
      <c r="PYJ2135" s="1"/>
      <c r="PYK2135" s="1"/>
      <c r="PYL2135" s="1"/>
      <c r="PYM2135" s="1"/>
      <c r="PYN2135" s="1"/>
      <c r="PYO2135" s="1"/>
      <c r="PYP2135" s="1"/>
      <c r="PYQ2135" s="1"/>
      <c r="PYR2135" s="1"/>
      <c r="PYS2135" s="1"/>
      <c r="PYT2135" s="1"/>
      <c r="PYU2135" s="1"/>
      <c r="PYV2135" s="1"/>
      <c r="PYW2135" s="1"/>
      <c r="PYX2135" s="1"/>
      <c r="PYY2135" s="1"/>
      <c r="PYZ2135" s="1"/>
      <c r="PZA2135" s="1"/>
      <c r="PZB2135" s="1"/>
      <c r="PZC2135" s="1"/>
      <c r="PZD2135" s="1"/>
      <c r="PZE2135" s="1"/>
      <c r="PZF2135" s="1"/>
      <c r="PZG2135" s="1"/>
      <c r="PZH2135" s="1"/>
      <c r="PZI2135" s="1"/>
      <c r="PZJ2135" s="1"/>
      <c r="PZK2135" s="1"/>
      <c r="PZL2135" s="1"/>
      <c r="PZM2135" s="1"/>
      <c r="PZN2135" s="1"/>
      <c r="PZO2135" s="1"/>
      <c r="PZP2135" s="1"/>
      <c r="PZQ2135" s="1"/>
      <c r="PZR2135" s="1"/>
      <c r="PZS2135" s="1"/>
      <c r="PZT2135" s="1"/>
      <c r="PZU2135" s="1"/>
      <c r="PZV2135" s="1"/>
      <c r="PZW2135" s="1"/>
      <c r="PZX2135" s="1"/>
      <c r="PZY2135" s="1"/>
      <c r="PZZ2135" s="1"/>
      <c r="QAA2135" s="1"/>
      <c r="QAB2135" s="1"/>
      <c r="QAC2135" s="1"/>
      <c r="QAD2135" s="1"/>
      <c r="QAE2135" s="1"/>
      <c r="QAF2135" s="1"/>
      <c r="QAG2135" s="1"/>
      <c r="QAH2135" s="1"/>
      <c r="QAI2135" s="1"/>
      <c r="QAJ2135" s="1"/>
      <c r="QAK2135" s="1"/>
      <c r="QAL2135" s="1"/>
      <c r="QAM2135" s="1"/>
      <c r="QAN2135" s="1"/>
      <c r="QAO2135" s="1"/>
      <c r="QAP2135" s="1"/>
      <c r="QAQ2135" s="1"/>
      <c r="QAR2135" s="1"/>
      <c r="QAS2135" s="1"/>
      <c r="QAT2135" s="1"/>
      <c r="QAU2135" s="1"/>
      <c r="QAV2135" s="1"/>
      <c r="QAW2135" s="1"/>
      <c r="QAX2135" s="1"/>
      <c r="QAY2135" s="1"/>
      <c r="QAZ2135" s="1"/>
      <c r="QBA2135" s="1"/>
      <c r="QBB2135" s="1"/>
      <c r="QBC2135" s="1"/>
      <c r="QBD2135" s="1"/>
      <c r="QBE2135" s="1"/>
      <c r="QBF2135" s="1"/>
      <c r="QBG2135" s="1"/>
      <c r="QBH2135" s="1"/>
      <c r="QBI2135" s="1"/>
      <c r="QBJ2135" s="1"/>
      <c r="QBK2135" s="1"/>
      <c r="QBL2135" s="1"/>
      <c r="QBM2135" s="1"/>
      <c r="QBN2135" s="1"/>
      <c r="QBO2135" s="1"/>
      <c r="QBP2135" s="1"/>
      <c r="QBQ2135" s="1"/>
      <c r="QBR2135" s="1"/>
      <c r="QBS2135" s="1"/>
      <c r="QBT2135" s="1"/>
      <c r="QBU2135" s="1"/>
      <c r="QBV2135" s="1"/>
      <c r="QBW2135" s="1"/>
      <c r="QBX2135" s="1"/>
      <c r="QBY2135" s="1"/>
      <c r="QBZ2135" s="1"/>
      <c r="QCA2135" s="1"/>
      <c r="QCB2135" s="1"/>
      <c r="QCC2135" s="1"/>
      <c r="QCD2135" s="1"/>
      <c r="QCE2135" s="1"/>
      <c r="QCF2135" s="1"/>
      <c r="QCG2135" s="1"/>
      <c r="QCH2135" s="1"/>
      <c r="QCI2135" s="1"/>
      <c r="QCJ2135" s="1"/>
      <c r="QCK2135" s="1"/>
      <c r="QCL2135" s="1"/>
      <c r="QCM2135" s="1"/>
      <c r="QCN2135" s="1"/>
      <c r="QCO2135" s="1"/>
      <c r="QCP2135" s="1"/>
      <c r="QCQ2135" s="1"/>
      <c r="QCR2135" s="1"/>
      <c r="QCS2135" s="1"/>
      <c r="QCT2135" s="1"/>
      <c r="QCU2135" s="1"/>
      <c r="QCV2135" s="1"/>
      <c r="QCW2135" s="1"/>
      <c r="QCX2135" s="1"/>
      <c r="QCY2135" s="1"/>
      <c r="QCZ2135" s="1"/>
      <c r="QDA2135" s="1"/>
      <c r="QDB2135" s="1"/>
      <c r="QDC2135" s="1"/>
      <c r="QDD2135" s="1"/>
      <c r="QDE2135" s="1"/>
      <c r="QDF2135" s="1"/>
      <c r="QDG2135" s="1"/>
      <c r="QDH2135" s="1"/>
      <c r="QDI2135" s="1"/>
      <c r="QDJ2135" s="1"/>
      <c r="QDK2135" s="1"/>
      <c r="QDL2135" s="1"/>
      <c r="QDM2135" s="1"/>
      <c r="QDN2135" s="1"/>
      <c r="QDO2135" s="1"/>
      <c r="QDP2135" s="1"/>
      <c r="QDQ2135" s="1"/>
      <c r="QDR2135" s="1"/>
      <c r="QDS2135" s="1"/>
      <c r="QDT2135" s="1"/>
      <c r="QDU2135" s="1"/>
      <c r="QDV2135" s="1"/>
      <c r="QDW2135" s="1"/>
      <c r="QDX2135" s="1"/>
      <c r="QDY2135" s="1"/>
      <c r="QDZ2135" s="1"/>
      <c r="QEA2135" s="1"/>
      <c r="QEB2135" s="1"/>
      <c r="QEC2135" s="1"/>
      <c r="QED2135" s="1"/>
      <c r="QEE2135" s="1"/>
      <c r="QEF2135" s="1"/>
      <c r="QEG2135" s="1"/>
      <c r="QEH2135" s="1"/>
      <c r="QEI2135" s="1"/>
      <c r="QEJ2135" s="1"/>
      <c r="QEK2135" s="1"/>
      <c r="QEL2135" s="1"/>
      <c r="QEM2135" s="1"/>
      <c r="QEN2135" s="1"/>
      <c r="QEO2135" s="1"/>
      <c r="QEP2135" s="1"/>
      <c r="QEQ2135" s="1"/>
      <c r="QER2135" s="1"/>
      <c r="QES2135" s="1"/>
      <c r="QET2135" s="1"/>
      <c r="QEU2135" s="1"/>
      <c r="QEV2135" s="1"/>
      <c r="QEW2135" s="1"/>
      <c r="QEX2135" s="1"/>
      <c r="QEY2135" s="1"/>
      <c r="QEZ2135" s="1"/>
      <c r="QFA2135" s="1"/>
      <c r="QFB2135" s="1"/>
      <c r="QFC2135" s="1"/>
      <c r="QFD2135" s="1"/>
      <c r="QFE2135" s="1"/>
      <c r="QFF2135" s="1"/>
      <c r="QFG2135" s="1"/>
      <c r="QFH2135" s="1"/>
      <c r="QFI2135" s="1"/>
      <c r="QFJ2135" s="1"/>
      <c r="QFK2135" s="1"/>
      <c r="QFL2135" s="1"/>
      <c r="QFM2135" s="1"/>
      <c r="QFN2135" s="1"/>
      <c r="QFO2135" s="1"/>
      <c r="QFP2135" s="1"/>
      <c r="QFQ2135" s="1"/>
      <c r="QFR2135" s="1"/>
      <c r="QFS2135" s="1"/>
      <c r="QFT2135" s="1"/>
      <c r="QFU2135" s="1"/>
      <c r="QFV2135" s="1"/>
      <c r="QFW2135" s="1"/>
      <c r="QFX2135" s="1"/>
      <c r="QFY2135" s="1"/>
      <c r="QFZ2135" s="1"/>
      <c r="QGA2135" s="1"/>
      <c r="QGB2135" s="1"/>
      <c r="QGC2135" s="1"/>
      <c r="QGD2135" s="1"/>
      <c r="QGE2135" s="1"/>
      <c r="QGF2135" s="1"/>
      <c r="QGG2135" s="1"/>
      <c r="QGH2135" s="1"/>
      <c r="QGI2135" s="1"/>
      <c r="QGJ2135" s="1"/>
      <c r="QGK2135" s="1"/>
      <c r="QGL2135" s="1"/>
      <c r="QGM2135" s="1"/>
      <c r="QGN2135" s="1"/>
      <c r="QGO2135" s="1"/>
      <c r="QGP2135" s="1"/>
      <c r="QGQ2135" s="1"/>
      <c r="QGR2135" s="1"/>
      <c r="QGS2135" s="1"/>
      <c r="QGT2135" s="1"/>
      <c r="QGU2135" s="1"/>
      <c r="QGV2135" s="1"/>
      <c r="QGW2135" s="1"/>
      <c r="QGX2135" s="1"/>
      <c r="QGY2135" s="1"/>
      <c r="QGZ2135" s="1"/>
      <c r="QHA2135" s="1"/>
      <c r="QHB2135" s="1"/>
      <c r="QHC2135" s="1"/>
      <c r="QHD2135" s="1"/>
      <c r="QHE2135" s="1"/>
      <c r="QHF2135" s="1"/>
      <c r="QHG2135" s="1"/>
      <c r="QHH2135" s="1"/>
      <c r="QHI2135" s="1"/>
      <c r="QHJ2135" s="1"/>
      <c r="QHK2135" s="1"/>
      <c r="QHL2135" s="1"/>
      <c r="QHM2135" s="1"/>
      <c r="QHN2135" s="1"/>
      <c r="QHO2135" s="1"/>
      <c r="QHP2135" s="1"/>
      <c r="QHQ2135" s="1"/>
      <c r="QHR2135" s="1"/>
      <c r="QHS2135" s="1"/>
      <c r="QHT2135" s="1"/>
      <c r="QHU2135" s="1"/>
      <c r="QHV2135" s="1"/>
      <c r="QHW2135" s="1"/>
      <c r="QHX2135" s="1"/>
      <c r="QHY2135" s="1"/>
      <c r="QHZ2135" s="1"/>
      <c r="QIA2135" s="1"/>
      <c r="QIB2135" s="1"/>
      <c r="QIC2135" s="1"/>
      <c r="QID2135" s="1"/>
      <c r="QIE2135" s="1"/>
      <c r="QIF2135" s="1"/>
      <c r="QIG2135" s="1"/>
      <c r="QIH2135" s="1"/>
      <c r="QII2135" s="1"/>
      <c r="QIJ2135" s="1"/>
      <c r="QIK2135" s="1"/>
      <c r="QIL2135" s="1"/>
      <c r="QIM2135" s="1"/>
      <c r="QIN2135" s="1"/>
      <c r="QIO2135" s="1"/>
      <c r="QIP2135" s="1"/>
      <c r="QIQ2135" s="1"/>
      <c r="QIR2135" s="1"/>
      <c r="QIS2135" s="1"/>
      <c r="QIT2135" s="1"/>
      <c r="QIU2135" s="1"/>
      <c r="QIV2135" s="1"/>
      <c r="QIW2135" s="1"/>
      <c r="QIX2135" s="1"/>
      <c r="QIY2135" s="1"/>
      <c r="QIZ2135" s="1"/>
      <c r="QJA2135" s="1"/>
      <c r="QJB2135" s="1"/>
      <c r="QJC2135" s="1"/>
      <c r="QJD2135" s="1"/>
      <c r="QJE2135" s="1"/>
      <c r="QJF2135" s="1"/>
      <c r="QJG2135" s="1"/>
      <c r="QJH2135" s="1"/>
      <c r="QJI2135" s="1"/>
      <c r="QJJ2135" s="1"/>
      <c r="QJK2135" s="1"/>
      <c r="QJL2135" s="1"/>
      <c r="QJM2135" s="1"/>
      <c r="QJN2135" s="1"/>
      <c r="QJO2135" s="1"/>
      <c r="QJP2135" s="1"/>
      <c r="QJQ2135" s="1"/>
      <c r="QJR2135" s="1"/>
      <c r="QJS2135" s="1"/>
      <c r="QJT2135" s="1"/>
      <c r="QJU2135" s="1"/>
      <c r="QJV2135" s="1"/>
      <c r="QJW2135" s="1"/>
      <c r="QJX2135" s="1"/>
      <c r="QJY2135" s="1"/>
      <c r="QJZ2135" s="1"/>
      <c r="QKA2135" s="1"/>
      <c r="QKB2135" s="1"/>
      <c r="QKC2135" s="1"/>
      <c r="QKD2135" s="1"/>
      <c r="QKE2135" s="1"/>
      <c r="QKF2135" s="1"/>
      <c r="QKG2135" s="1"/>
      <c r="QKH2135" s="1"/>
      <c r="QKI2135" s="1"/>
      <c r="QKJ2135" s="1"/>
      <c r="QKK2135" s="1"/>
      <c r="QKL2135" s="1"/>
      <c r="QKM2135" s="1"/>
      <c r="QKN2135" s="1"/>
      <c r="QKO2135" s="1"/>
      <c r="QKP2135" s="1"/>
      <c r="QKQ2135" s="1"/>
      <c r="QKR2135" s="1"/>
      <c r="QKS2135" s="1"/>
      <c r="QKT2135" s="1"/>
      <c r="QKU2135" s="1"/>
      <c r="QKV2135" s="1"/>
      <c r="QKW2135" s="1"/>
      <c r="QKX2135" s="1"/>
      <c r="QKY2135" s="1"/>
      <c r="QKZ2135" s="1"/>
      <c r="QLA2135" s="1"/>
      <c r="QLB2135" s="1"/>
      <c r="QLC2135" s="1"/>
      <c r="QLD2135" s="1"/>
      <c r="QLE2135" s="1"/>
      <c r="QLF2135" s="1"/>
      <c r="QLG2135" s="1"/>
      <c r="QLH2135" s="1"/>
      <c r="QLI2135" s="1"/>
      <c r="QLJ2135" s="1"/>
      <c r="QLK2135" s="1"/>
      <c r="QLL2135" s="1"/>
      <c r="QLM2135" s="1"/>
      <c r="QLN2135" s="1"/>
      <c r="QLO2135" s="1"/>
      <c r="QLP2135" s="1"/>
      <c r="QLQ2135" s="1"/>
      <c r="QLR2135" s="1"/>
      <c r="QLS2135" s="1"/>
      <c r="QLT2135" s="1"/>
      <c r="QLU2135" s="1"/>
      <c r="QLV2135" s="1"/>
      <c r="QLW2135" s="1"/>
      <c r="QLX2135" s="1"/>
      <c r="QLY2135" s="1"/>
      <c r="QLZ2135" s="1"/>
      <c r="QMA2135" s="1"/>
      <c r="QMB2135" s="1"/>
      <c r="QMC2135" s="1"/>
      <c r="QMD2135" s="1"/>
      <c r="QME2135" s="1"/>
      <c r="QMF2135" s="1"/>
      <c r="QMG2135" s="1"/>
      <c r="QMH2135" s="1"/>
      <c r="QMI2135" s="1"/>
      <c r="QMJ2135" s="1"/>
      <c r="QMK2135" s="1"/>
      <c r="QML2135" s="1"/>
      <c r="QMM2135" s="1"/>
      <c r="QMN2135" s="1"/>
      <c r="QMO2135" s="1"/>
      <c r="QMP2135" s="1"/>
      <c r="QMQ2135" s="1"/>
      <c r="QMR2135" s="1"/>
      <c r="QMS2135" s="1"/>
      <c r="QMT2135" s="1"/>
      <c r="QMU2135" s="1"/>
      <c r="QMV2135" s="1"/>
      <c r="QMW2135" s="1"/>
      <c r="QMX2135" s="1"/>
      <c r="QMY2135" s="1"/>
      <c r="QMZ2135" s="1"/>
      <c r="QNA2135" s="1"/>
      <c r="QNB2135" s="1"/>
      <c r="QNC2135" s="1"/>
      <c r="QND2135" s="1"/>
      <c r="QNE2135" s="1"/>
      <c r="QNF2135" s="1"/>
      <c r="QNG2135" s="1"/>
      <c r="QNH2135" s="1"/>
      <c r="QNI2135" s="1"/>
      <c r="QNJ2135" s="1"/>
      <c r="QNK2135" s="1"/>
      <c r="QNL2135" s="1"/>
      <c r="QNM2135" s="1"/>
      <c r="QNN2135" s="1"/>
      <c r="QNO2135" s="1"/>
      <c r="QNP2135" s="1"/>
      <c r="QNQ2135" s="1"/>
      <c r="QNR2135" s="1"/>
      <c r="QNS2135" s="1"/>
      <c r="QNT2135" s="1"/>
      <c r="QNU2135" s="1"/>
      <c r="QNV2135" s="1"/>
      <c r="QNW2135" s="1"/>
      <c r="QNX2135" s="1"/>
      <c r="QNY2135" s="1"/>
      <c r="QNZ2135" s="1"/>
      <c r="QOA2135" s="1"/>
      <c r="QOB2135" s="1"/>
      <c r="QOC2135" s="1"/>
      <c r="QOD2135" s="1"/>
      <c r="QOE2135" s="1"/>
      <c r="QOF2135" s="1"/>
      <c r="QOG2135" s="1"/>
      <c r="QOH2135" s="1"/>
      <c r="QOI2135" s="1"/>
      <c r="QOJ2135" s="1"/>
      <c r="QOK2135" s="1"/>
      <c r="QOL2135" s="1"/>
      <c r="QOM2135" s="1"/>
      <c r="QON2135" s="1"/>
      <c r="QOO2135" s="1"/>
      <c r="QOP2135" s="1"/>
      <c r="QOQ2135" s="1"/>
      <c r="QOR2135" s="1"/>
      <c r="QOS2135" s="1"/>
      <c r="QOT2135" s="1"/>
      <c r="QOU2135" s="1"/>
      <c r="QOV2135" s="1"/>
      <c r="QOW2135" s="1"/>
      <c r="QOX2135" s="1"/>
      <c r="QOY2135" s="1"/>
      <c r="QOZ2135" s="1"/>
      <c r="QPA2135" s="1"/>
      <c r="QPB2135" s="1"/>
      <c r="QPC2135" s="1"/>
      <c r="QPD2135" s="1"/>
      <c r="QPE2135" s="1"/>
      <c r="QPF2135" s="1"/>
      <c r="QPG2135" s="1"/>
      <c r="QPH2135" s="1"/>
      <c r="QPI2135" s="1"/>
      <c r="QPJ2135" s="1"/>
      <c r="QPK2135" s="1"/>
      <c r="QPL2135" s="1"/>
      <c r="QPM2135" s="1"/>
      <c r="QPN2135" s="1"/>
      <c r="QPO2135" s="1"/>
      <c r="QPP2135" s="1"/>
      <c r="QPQ2135" s="1"/>
      <c r="QPR2135" s="1"/>
      <c r="QPS2135" s="1"/>
      <c r="QPT2135" s="1"/>
      <c r="QPU2135" s="1"/>
      <c r="QPV2135" s="1"/>
      <c r="QPW2135" s="1"/>
      <c r="QPX2135" s="1"/>
      <c r="QPY2135" s="1"/>
      <c r="QPZ2135" s="1"/>
      <c r="QQA2135" s="1"/>
      <c r="QQB2135" s="1"/>
      <c r="QQC2135" s="1"/>
      <c r="QQD2135" s="1"/>
      <c r="QQE2135" s="1"/>
      <c r="QQF2135" s="1"/>
      <c r="QQG2135" s="1"/>
      <c r="QQH2135" s="1"/>
      <c r="QQI2135" s="1"/>
      <c r="QQJ2135" s="1"/>
      <c r="QQK2135" s="1"/>
      <c r="QQL2135" s="1"/>
      <c r="QQM2135" s="1"/>
      <c r="QQN2135" s="1"/>
      <c r="QQO2135" s="1"/>
      <c r="QQP2135" s="1"/>
      <c r="QQQ2135" s="1"/>
      <c r="QQR2135" s="1"/>
      <c r="QQS2135" s="1"/>
      <c r="QQT2135" s="1"/>
      <c r="QQU2135" s="1"/>
      <c r="QQV2135" s="1"/>
      <c r="QQW2135" s="1"/>
      <c r="QQX2135" s="1"/>
      <c r="QQY2135" s="1"/>
      <c r="QQZ2135" s="1"/>
      <c r="QRA2135" s="1"/>
      <c r="QRB2135" s="1"/>
      <c r="QRC2135" s="1"/>
      <c r="QRD2135" s="1"/>
      <c r="QRE2135" s="1"/>
      <c r="QRF2135" s="1"/>
      <c r="QRG2135" s="1"/>
      <c r="QRH2135" s="1"/>
      <c r="QRI2135" s="1"/>
      <c r="QRJ2135" s="1"/>
      <c r="QRK2135" s="1"/>
      <c r="QRL2135" s="1"/>
      <c r="QRM2135" s="1"/>
      <c r="QRN2135" s="1"/>
      <c r="QRO2135" s="1"/>
      <c r="QRP2135" s="1"/>
      <c r="QRQ2135" s="1"/>
      <c r="QRR2135" s="1"/>
      <c r="QRS2135" s="1"/>
      <c r="QRT2135" s="1"/>
      <c r="QRU2135" s="1"/>
      <c r="QRV2135" s="1"/>
      <c r="QRW2135" s="1"/>
      <c r="QRX2135" s="1"/>
      <c r="QRY2135" s="1"/>
      <c r="QRZ2135" s="1"/>
      <c r="QSA2135" s="1"/>
      <c r="QSB2135" s="1"/>
      <c r="QSC2135" s="1"/>
      <c r="QSD2135" s="1"/>
      <c r="QSE2135" s="1"/>
      <c r="QSF2135" s="1"/>
      <c r="QSG2135" s="1"/>
      <c r="QSH2135" s="1"/>
      <c r="QSI2135" s="1"/>
      <c r="QSJ2135" s="1"/>
      <c r="QSK2135" s="1"/>
      <c r="QSL2135" s="1"/>
      <c r="QSM2135" s="1"/>
      <c r="QSN2135" s="1"/>
      <c r="QSO2135" s="1"/>
      <c r="QSP2135" s="1"/>
      <c r="QSQ2135" s="1"/>
      <c r="QSR2135" s="1"/>
      <c r="QSS2135" s="1"/>
      <c r="QST2135" s="1"/>
      <c r="QSU2135" s="1"/>
      <c r="QSV2135" s="1"/>
      <c r="QSW2135" s="1"/>
      <c r="QSX2135" s="1"/>
      <c r="QSY2135" s="1"/>
      <c r="QSZ2135" s="1"/>
      <c r="QTA2135" s="1"/>
      <c r="QTB2135" s="1"/>
      <c r="QTC2135" s="1"/>
      <c r="QTD2135" s="1"/>
      <c r="QTE2135" s="1"/>
      <c r="QTF2135" s="1"/>
      <c r="QTG2135" s="1"/>
      <c r="QTH2135" s="1"/>
      <c r="QTI2135" s="1"/>
      <c r="QTJ2135" s="1"/>
      <c r="QTK2135" s="1"/>
      <c r="QTL2135" s="1"/>
      <c r="QTM2135" s="1"/>
      <c r="QTN2135" s="1"/>
      <c r="QTO2135" s="1"/>
      <c r="QTP2135" s="1"/>
      <c r="QTQ2135" s="1"/>
      <c r="QTR2135" s="1"/>
      <c r="QTS2135" s="1"/>
      <c r="QTT2135" s="1"/>
      <c r="QTU2135" s="1"/>
      <c r="QTV2135" s="1"/>
      <c r="QTW2135" s="1"/>
      <c r="QTX2135" s="1"/>
      <c r="QTY2135" s="1"/>
      <c r="QTZ2135" s="1"/>
      <c r="QUA2135" s="1"/>
      <c r="QUB2135" s="1"/>
      <c r="QUC2135" s="1"/>
      <c r="QUD2135" s="1"/>
      <c r="QUE2135" s="1"/>
      <c r="QUF2135" s="1"/>
      <c r="QUG2135" s="1"/>
      <c r="QUH2135" s="1"/>
      <c r="QUI2135" s="1"/>
      <c r="QUJ2135" s="1"/>
      <c r="QUK2135" s="1"/>
      <c r="QUL2135" s="1"/>
      <c r="QUM2135" s="1"/>
      <c r="QUN2135" s="1"/>
      <c r="QUO2135" s="1"/>
      <c r="QUP2135" s="1"/>
      <c r="QUQ2135" s="1"/>
      <c r="QUR2135" s="1"/>
      <c r="QUS2135" s="1"/>
      <c r="QUT2135" s="1"/>
      <c r="QUU2135" s="1"/>
      <c r="QUV2135" s="1"/>
      <c r="QUW2135" s="1"/>
      <c r="QUX2135" s="1"/>
      <c r="QUY2135" s="1"/>
      <c r="QUZ2135" s="1"/>
      <c r="QVA2135" s="1"/>
      <c r="QVB2135" s="1"/>
      <c r="QVC2135" s="1"/>
      <c r="QVD2135" s="1"/>
      <c r="QVE2135" s="1"/>
      <c r="QVF2135" s="1"/>
      <c r="QVG2135" s="1"/>
      <c r="QVH2135" s="1"/>
      <c r="QVI2135" s="1"/>
      <c r="QVJ2135" s="1"/>
      <c r="QVK2135" s="1"/>
      <c r="QVL2135" s="1"/>
      <c r="QVM2135" s="1"/>
      <c r="QVN2135" s="1"/>
      <c r="QVO2135" s="1"/>
      <c r="QVP2135" s="1"/>
      <c r="QVQ2135" s="1"/>
      <c r="QVR2135" s="1"/>
      <c r="QVS2135" s="1"/>
      <c r="QVT2135" s="1"/>
      <c r="QVU2135" s="1"/>
      <c r="QVV2135" s="1"/>
      <c r="QVW2135" s="1"/>
      <c r="QVX2135" s="1"/>
      <c r="QVY2135" s="1"/>
      <c r="QVZ2135" s="1"/>
      <c r="QWA2135" s="1"/>
      <c r="QWB2135" s="1"/>
      <c r="QWC2135" s="1"/>
      <c r="QWD2135" s="1"/>
      <c r="QWE2135" s="1"/>
      <c r="QWF2135" s="1"/>
      <c r="QWG2135" s="1"/>
      <c r="QWH2135" s="1"/>
      <c r="QWI2135" s="1"/>
      <c r="QWJ2135" s="1"/>
      <c r="QWK2135" s="1"/>
      <c r="QWL2135" s="1"/>
      <c r="QWM2135" s="1"/>
      <c r="QWN2135" s="1"/>
      <c r="QWO2135" s="1"/>
      <c r="QWP2135" s="1"/>
      <c r="QWQ2135" s="1"/>
      <c r="QWR2135" s="1"/>
      <c r="QWS2135" s="1"/>
      <c r="QWT2135" s="1"/>
      <c r="QWU2135" s="1"/>
      <c r="QWV2135" s="1"/>
      <c r="QWW2135" s="1"/>
      <c r="QWX2135" s="1"/>
      <c r="QWY2135" s="1"/>
      <c r="QWZ2135" s="1"/>
      <c r="QXA2135" s="1"/>
      <c r="QXB2135" s="1"/>
      <c r="QXC2135" s="1"/>
      <c r="QXD2135" s="1"/>
      <c r="QXE2135" s="1"/>
      <c r="QXF2135" s="1"/>
      <c r="QXG2135" s="1"/>
      <c r="QXH2135" s="1"/>
      <c r="QXI2135" s="1"/>
      <c r="QXJ2135" s="1"/>
      <c r="QXK2135" s="1"/>
      <c r="QXL2135" s="1"/>
      <c r="QXM2135" s="1"/>
      <c r="QXN2135" s="1"/>
      <c r="QXO2135" s="1"/>
      <c r="QXP2135" s="1"/>
      <c r="QXQ2135" s="1"/>
      <c r="QXR2135" s="1"/>
      <c r="QXS2135" s="1"/>
      <c r="QXT2135" s="1"/>
      <c r="QXU2135" s="1"/>
      <c r="QXV2135" s="1"/>
      <c r="QXW2135" s="1"/>
      <c r="QXX2135" s="1"/>
      <c r="QXY2135" s="1"/>
      <c r="QXZ2135" s="1"/>
      <c r="QYA2135" s="1"/>
      <c r="QYB2135" s="1"/>
      <c r="QYC2135" s="1"/>
      <c r="QYD2135" s="1"/>
      <c r="QYE2135" s="1"/>
      <c r="QYF2135" s="1"/>
      <c r="QYG2135" s="1"/>
      <c r="QYH2135" s="1"/>
      <c r="QYI2135" s="1"/>
      <c r="QYJ2135" s="1"/>
      <c r="QYK2135" s="1"/>
      <c r="QYL2135" s="1"/>
      <c r="QYM2135" s="1"/>
      <c r="QYN2135" s="1"/>
      <c r="QYO2135" s="1"/>
      <c r="QYP2135" s="1"/>
      <c r="QYQ2135" s="1"/>
      <c r="QYR2135" s="1"/>
      <c r="QYS2135" s="1"/>
      <c r="QYT2135" s="1"/>
      <c r="QYU2135" s="1"/>
      <c r="QYV2135" s="1"/>
      <c r="QYW2135" s="1"/>
      <c r="QYX2135" s="1"/>
      <c r="QYY2135" s="1"/>
      <c r="QYZ2135" s="1"/>
      <c r="QZA2135" s="1"/>
      <c r="QZB2135" s="1"/>
      <c r="QZC2135" s="1"/>
      <c r="QZD2135" s="1"/>
      <c r="QZE2135" s="1"/>
      <c r="QZF2135" s="1"/>
      <c r="QZG2135" s="1"/>
      <c r="QZH2135" s="1"/>
      <c r="QZI2135" s="1"/>
      <c r="QZJ2135" s="1"/>
      <c r="QZK2135" s="1"/>
      <c r="QZL2135" s="1"/>
      <c r="QZM2135" s="1"/>
      <c r="QZN2135" s="1"/>
      <c r="QZO2135" s="1"/>
      <c r="QZP2135" s="1"/>
      <c r="QZQ2135" s="1"/>
      <c r="QZR2135" s="1"/>
      <c r="QZS2135" s="1"/>
      <c r="QZT2135" s="1"/>
      <c r="QZU2135" s="1"/>
      <c r="QZV2135" s="1"/>
      <c r="QZW2135" s="1"/>
      <c r="QZX2135" s="1"/>
      <c r="QZY2135" s="1"/>
      <c r="QZZ2135" s="1"/>
      <c r="RAA2135" s="1"/>
      <c r="RAB2135" s="1"/>
      <c r="RAC2135" s="1"/>
      <c r="RAD2135" s="1"/>
      <c r="RAE2135" s="1"/>
      <c r="RAF2135" s="1"/>
      <c r="RAG2135" s="1"/>
      <c r="RAH2135" s="1"/>
      <c r="RAI2135" s="1"/>
      <c r="RAJ2135" s="1"/>
      <c r="RAK2135" s="1"/>
      <c r="RAL2135" s="1"/>
      <c r="RAM2135" s="1"/>
      <c r="RAN2135" s="1"/>
      <c r="RAO2135" s="1"/>
      <c r="RAP2135" s="1"/>
      <c r="RAQ2135" s="1"/>
      <c r="RAR2135" s="1"/>
      <c r="RAS2135" s="1"/>
      <c r="RAT2135" s="1"/>
      <c r="RAU2135" s="1"/>
      <c r="RAV2135" s="1"/>
      <c r="RAW2135" s="1"/>
      <c r="RAX2135" s="1"/>
      <c r="RAY2135" s="1"/>
      <c r="RAZ2135" s="1"/>
      <c r="RBA2135" s="1"/>
      <c r="RBB2135" s="1"/>
      <c r="RBC2135" s="1"/>
      <c r="RBD2135" s="1"/>
      <c r="RBE2135" s="1"/>
      <c r="RBF2135" s="1"/>
      <c r="RBG2135" s="1"/>
      <c r="RBH2135" s="1"/>
      <c r="RBI2135" s="1"/>
      <c r="RBJ2135" s="1"/>
      <c r="RBK2135" s="1"/>
      <c r="RBL2135" s="1"/>
      <c r="RBM2135" s="1"/>
      <c r="RBN2135" s="1"/>
      <c r="RBO2135" s="1"/>
      <c r="RBP2135" s="1"/>
      <c r="RBQ2135" s="1"/>
      <c r="RBR2135" s="1"/>
      <c r="RBS2135" s="1"/>
      <c r="RBT2135" s="1"/>
      <c r="RBU2135" s="1"/>
      <c r="RBV2135" s="1"/>
      <c r="RBW2135" s="1"/>
      <c r="RBX2135" s="1"/>
      <c r="RBY2135" s="1"/>
      <c r="RBZ2135" s="1"/>
      <c r="RCA2135" s="1"/>
      <c r="RCB2135" s="1"/>
      <c r="RCC2135" s="1"/>
      <c r="RCD2135" s="1"/>
      <c r="RCE2135" s="1"/>
      <c r="RCF2135" s="1"/>
      <c r="RCG2135" s="1"/>
      <c r="RCH2135" s="1"/>
      <c r="RCI2135" s="1"/>
      <c r="RCJ2135" s="1"/>
      <c r="RCK2135" s="1"/>
      <c r="RCL2135" s="1"/>
      <c r="RCM2135" s="1"/>
      <c r="RCN2135" s="1"/>
      <c r="RCO2135" s="1"/>
      <c r="RCP2135" s="1"/>
      <c r="RCQ2135" s="1"/>
      <c r="RCR2135" s="1"/>
      <c r="RCS2135" s="1"/>
      <c r="RCT2135" s="1"/>
      <c r="RCU2135" s="1"/>
      <c r="RCV2135" s="1"/>
      <c r="RCW2135" s="1"/>
      <c r="RCX2135" s="1"/>
      <c r="RCY2135" s="1"/>
      <c r="RCZ2135" s="1"/>
      <c r="RDA2135" s="1"/>
      <c r="RDB2135" s="1"/>
      <c r="RDC2135" s="1"/>
      <c r="RDD2135" s="1"/>
      <c r="RDE2135" s="1"/>
      <c r="RDF2135" s="1"/>
      <c r="RDG2135" s="1"/>
      <c r="RDH2135" s="1"/>
      <c r="RDI2135" s="1"/>
      <c r="RDJ2135" s="1"/>
      <c r="RDK2135" s="1"/>
      <c r="RDL2135" s="1"/>
      <c r="RDM2135" s="1"/>
      <c r="RDN2135" s="1"/>
      <c r="RDO2135" s="1"/>
      <c r="RDP2135" s="1"/>
      <c r="RDQ2135" s="1"/>
      <c r="RDR2135" s="1"/>
      <c r="RDS2135" s="1"/>
      <c r="RDT2135" s="1"/>
      <c r="RDU2135" s="1"/>
      <c r="RDV2135" s="1"/>
      <c r="RDW2135" s="1"/>
      <c r="RDX2135" s="1"/>
      <c r="RDY2135" s="1"/>
      <c r="RDZ2135" s="1"/>
      <c r="REA2135" s="1"/>
      <c r="REB2135" s="1"/>
      <c r="REC2135" s="1"/>
      <c r="RED2135" s="1"/>
      <c r="REE2135" s="1"/>
      <c r="REF2135" s="1"/>
      <c r="REG2135" s="1"/>
      <c r="REH2135" s="1"/>
      <c r="REI2135" s="1"/>
      <c r="REJ2135" s="1"/>
      <c r="REK2135" s="1"/>
      <c r="REL2135" s="1"/>
      <c r="REM2135" s="1"/>
      <c r="REN2135" s="1"/>
      <c r="REO2135" s="1"/>
      <c r="REP2135" s="1"/>
      <c r="REQ2135" s="1"/>
      <c r="RER2135" s="1"/>
      <c r="RES2135" s="1"/>
      <c r="RET2135" s="1"/>
      <c r="REU2135" s="1"/>
      <c r="REV2135" s="1"/>
      <c r="REW2135" s="1"/>
      <c r="REX2135" s="1"/>
      <c r="REY2135" s="1"/>
      <c r="REZ2135" s="1"/>
      <c r="RFA2135" s="1"/>
      <c r="RFB2135" s="1"/>
      <c r="RFC2135" s="1"/>
      <c r="RFD2135" s="1"/>
      <c r="RFE2135" s="1"/>
      <c r="RFF2135" s="1"/>
      <c r="RFG2135" s="1"/>
      <c r="RFH2135" s="1"/>
      <c r="RFI2135" s="1"/>
      <c r="RFJ2135" s="1"/>
      <c r="RFK2135" s="1"/>
      <c r="RFL2135" s="1"/>
      <c r="RFM2135" s="1"/>
      <c r="RFN2135" s="1"/>
      <c r="RFO2135" s="1"/>
      <c r="RFP2135" s="1"/>
      <c r="RFQ2135" s="1"/>
      <c r="RFR2135" s="1"/>
      <c r="RFS2135" s="1"/>
      <c r="RFT2135" s="1"/>
      <c r="RFU2135" s="1"/>
      <c r="RFV2135" s="1"/>
      <c r="RFW2135" s="1"/>
      <c r="RFX2135" s="1"/>
      <c r="RFY2135" s="1"/>
      <c r="RFZ2135" s="1"/>
      <c r="RGA2135" s="1"/>
      <c r="RGB2135" s="1"/>
      <c r="RGC2135" s="1"/>
      <c r="RGD2135" s="1"/>
      <c r="RGE2135" s="1"/>
      <c r="RGF2135" s="1"/>
      <c r="RGG2135" s="1"/>
      <c r="RGH2135" s="1"/>
      <c r="RGI2135" s="1"/>
      <c r="RGJ2135" s="1"/>
      <c r="RGK2135" s="1"/>
      <c r="RGL2135" s="1"/>
      <c r="RGM2135" s="1"/>
      <c r="RGN2135" s="1"/>
      <c r="RGO2135" s="1"/>
      <c r="RGP2135" s="1"/>
      <c r="RGQ2135" s="1"/>
      <c r="RGR2135" s="1"/>
      <c r="RGS2135" s="1"/>
      <c r="RGT2135" s="1"/>
      <c r="RGU2135" s="1"/>
      <c r="RGV2135" s="1"/>
      <c r="RGW2135" s="1"/>
      <c r="RGX2135" s="1"/>
      <c r="RGY2135" s="1"/>
      <c r="RGZ2135" s="1"/>
      <c r="RHA2135" s="1"/>
      <c r="RHB2135" s="1"/>
      <c r="RHC2135" s="1"/>
      <c r="RHD2135" s="1"/>
      <c r="RHE2135" s="1"/>
      <c r="RHF2135" s="1"/>
      <c r="RHG2135" s="1"/>
      <c r="RHH2135" s="1"/>
      <c r="RHI2135" s="1"/>
      <c r="RHJ2135" s="1"/>
      <c r="RHK2135" s="1"/>
      <c r="RHL2135" s="1"/>
      <c r="RHM2135" s="1"/>
      <c r="RHN2135" s="1"/>
      <c r="RHO2135" s="1"/>
      <c r="RHP2135" s="1"/>
      <c r="RHQ2135" s="1"/>
      <c r="RHR2135" s="1"/>
      <c r="RHS2135" s="1"/>
      <c r="RHT2135" s="1"/>
      <c r="RHU2135" s="1"/>
      <c r="RHV2135" s="1"/>
      <c r="RHW2135" s="1"/>
      <c r="RHX2135" s="1"/>
      <c r="RHY2135" s="1"/>
      <c r="RHZ2135" s="1"/>
      <c r="RIA2135" s="1"/>
      <c r="RIB2135" s="1"/>
      <c r="RIC2135" s="1"/>
      <c r="RID2135" s="1"/>
      <c r="RIE2135" s="1"/>
      <c r="RIF2135" s="1"/>
      <c r="RIG2135" s="1"/>
      <c r="RIH2135" s="1"/>
      <c r="RII2135" s="1"/>
      <c r="RIJ2135" s="1"/>
      <c r="RIK2135" s="1"/>
      <c r="RIL2135" s="1"/>
      <c r="RIM2135" s="1"/>
      <c r="RIN2135" s="1"/>
      <c r="RIO2135" s="1"/>
      <c r="RIP2135" s="1"/>
      <c r="RIQ2135" s="1"/>
      <c r="RIR2135" s="1"/>
      <c r="RIS2135" s="1"/>
      <c r="RIT2135" s="1"/>
      <c r="RIU2135" s="1"/>
      <c r="RIV2135" s="1"/>
      <c r="RIW2135" s="1"/>
      <c r="RIX2135" s="1"/>
      <c r="RIY2135" s="1"/>
      <c r="RIZ2135" s="1"/>
      <c r="RJA2135" s="1"/>
      <c r="RJB2135" s="1"/>
      <c r="RJC2135" s="1"/>
      <c r="RJD2135" s="1"/>
      <c r="RJE2135" s="1"/>
      <c r="RJF2135" s="1"/>
      <c r="RJG2135" s="1"/>
      <c r="RJH2135" s="1"/>
      <c r="RJI2135" s="1"/>
      <c r="RJJ2135" s="1"/>
      <c r="RJK2135" s="1"/>
      <c r="RJL2135" s="1"/>
      <c r="RJM2135" s="1"/>
      <c r="RJN2135" s="1"/>
      <c r="RJO2135" s="1"/>
      <c r="RJP2135" s="1"/>
      <c r="RJQ2135" s="1"/>
      <c r="RJR2135" s="1"/>
      <c r="RJS2135" s="1"/>
      <c r="RJT2135" s="1"/>
      <c r="RJU2135" s="1"/>
      <c r="RJV2135" s="1"/>
      <c r="RJW2135" s="1"/>
      <c r="RJX2135" s="1"/>
      <c r="RJY2135" s="1"/>
      <c r="RJZ2135" s="1"/>
      <c r="RKA2135" s="1"/>
      <c r="RKB2135" s="1"/>
      <c r="RKC2135" s="1"/>
      <c r="RKD2135" s="1"/>
      <c r="RKE2135" s="1"/>
      <c r="RKF2135" s="1"/>
      <c r="RKG2135" s="1"/>
      <c r="RKH2135" s="1"/>
      <c r="RKI2135" s="1"/>
      <c r="RKJ2135" s="1"/>
      <c r="RKK2135" s="1"/>
      <c r="RKL2135" s="1"/>
      <c r="RKM2135" s="1"/>
      <c r="RKN2135" s="1"/>
      <c r="RKO2135" s="1"/>
      <c r="RKP2135" s="1"/>
      <c r="RKQ2135" s="1"/>
      <c r="RKR2135" s="1"/>
      <c r="RKS2135" s="1"/>
      <c r="RKT2135" s="1"/>
      <c r="RKU2135" s="1"/>
      <c r="RKV2135" s="1"/>
      <c r="RKW2135" s="1"/>
      <c r="RKX2135" s="1"/>
      <c r="RKY2135" s="1"/>
      <c r="RKZ2135" s="1"/>
      <c r="RLA2135" s="1"/>
      <c r="RLB2135" s="1"/>
      <c r="RLC2135" s="1"/>
      <c r="RLD2135" s="1"/>
      <c r="RLE2135" s="1"/>
      <c r="RLF2135" s="1"/>
      <c r="RLG2135" s="1"/>
      <c r="RLH2135" s="1"/>
      <c r="RLI2135" s="1"/>
      <c r="RLJ2135" s="1"/>
      <c r="RLK2135" s="1"/>
      <c r="RLL2135" s="1"/>
      <c r="RLM2135" s="1"/>
      <c r="RLN2135" s="1"/>
      <c r="RLO2135" s="1"/>
      <c r="RLP2135" s="1"/>
      <c r="RLQ2135" s="1"/>
      <c r="RLR2135" s="1"/>
      <c r="RLS2135" s="1"/>
      <c r="RLT2135" s="1"/>
      <c r="RLU2135" s="1"/>
      <c r="RLV2135" s="1"/>
      <c r="RLW2135" s="1"/>
      <c r="RLX2135" s="1"/>
      <c r="RLY2135" s="1"/>
      <c r="RLZ2135" s="1"/>
      <c r="RMA2135" s="1"/>
      <c r="RMB2135" s="1"/>
      <c r="RMC2135" s="1"/>
      <c r="RMD2135" s="1"/>
      <c r="RME2135" s="1"/>
      <c r="RMF2135" s="1"/>
      <c r="RMG2135" s="1"/>
      <c r="RMH2135" s="1"/>
      <c r="RMI2135" s="1"/>
      <c r="RMJ2135" s="1"/>
      <c r="RMK2135" s="1"/>
      <c r="RML2135" s="1"/>
      <c r="RMM2135" s="1"/>
      <c r="RMN2135" s="1"/>
      <c r="RMO2135" s="1"/>
      <c r="RMP2135" s="1"/>
      <c r="RMQ2135" s="1"/>
      <c r="RMR2135" s="1"/>
      <c r="RMS2135" s="1"/>
      <c r="RMT2135" s="1"/>
      <c r="RMU2135" s="1"/>
      <c r="RMV2135" s="1"/>
      <c r="RMW2135" s="1"/>
      <c r="RMX2135" s="1"/>
      <c r="RMY2135" s="1"/>
      <c r="RMZ2135" s="1"/>
      <c r="RNA2135" s="1"/>
      <c r="RNB2135" s="1"/>
      <c r="RNC2135" s="1"/>
      <c r="RND2135" s="1"/>
      <c r="RNE2135" s="1"/>
      <c r="RNF2135" s="1"/>
      <c r="RNG2135" s="1"/>
      <c r="RNH2135" s="1"/>
      <c r="RNI2135" s="1"/>
      <c r="RNJ2135" s="1"/>
      <c r="RNK2135" s="1"/>
      <c r="RNL2135" s="1"/>
      <c r="RNM2135" s="1"/>
      <c r="RNN2135" s="1"/>
      <c r="RNO2135" s="1"/>
      <c r="RNP2135" s="1"/>
      <c r="RNQ2135" s="1"/>
      <c r="RNR2135" s="1"/>
      <c r="RNS2135" s="1"/>
      <c r="RNT2135" s="1"/>
      <c r="RNU2135" s="1"/>
      <c r="RNV2135" s="1"/>
      <c r="RNW2135" s="1"/>
      <c r="RNX2135" s="1"/>
      <c r="RNY2135" s="1"/>
      <c r="RNZ2135" s="1"/>
      <c r="ROA2135" s="1"/>
      <c r="ROB2135" s="1"/>
      <c r="ROC2135" s="1"/>
      <c r="ROD2135" s="1"/>
      <c r="ROE2135" s="1"/>
      <c r="ROF2135" s="1"/>
      <c r="ROG2135" s="1"/>
      <c r="ROH2135" s="1"/>
      <c r="ROI2135" s="1"/>
      <c r="ROJ2135" s="1"/>
      <c r="ROK2135" s="1"/>
      <c r="ROL2135" s="1"/>
      <c r="ROM2135" s="1"/>
      <c r="RON2135" s="1"/>
      <c r="ROO2135" s="1"/>
      <c r="ROP2135" s="1"/>
      <c r="ROQ2135" s="1"/>
      <c r="ROR2135" s="1"/>
      <c r="ROS2135" s="1"/>
      <c r="ROT2135" s="1"/>
      <c r="ROU2135" s="1"/>
      <c r="ROV2135" s="1"/>
      <c r="ROW2135" s="1"/>
      <c r="ROX2135" s="1"/>
      <c r="ROY2135" s="1"/>
      <c r="ROZ2135" s="1"/>
      <c r="RPA2135" s="1"/>
      <c r="RPB2135" s="1"/>
      <c r="RPC2135" s="1"/>
      <c r="RPD2135" s="1"/>
      <c r="RPE2135" s="1"/>
      <c r="RPF2135" s="1"/>
      <c r="RPG2135" s="1"/>
      <c r="RPH2135" s="1"/>
      <c r="RPI2135" s="1"/>
      <c r="RPJ2135" s="1"/>
      <c r="RPK2135" s="1"/>
      <c r="RPL2135" s="1"/>
      <c r="RPM2135" s="1"/>
      <c r="RPN2135" s="1"/>
      <c r="RPO2135" s="1"/>
      <c r="RPP2135" s="1"/>
      <c r="RPQ2135" s="1"/>
      <c r="RPR2135" s="1"/>
      <c r="RPS2135" s="1"/>
      <c r="RPT2135" s="1"/>
      <c r="RPU2135" s="1"/>
      <c r="RPV2135" s="1"/>
      <c r="RPW2135" s="1"/>
      <c r="RPX2135" s="1"/>
      <c r="RPY2135" s="1"/>
      <c r="RPZ2135" s="1"/>
      <c r="RQA2135" s="1"/>
      <c r="RQB2135" s="1"/>
      <c r="RQC2135" s="1"/>
      <c r="RQD2135" s="1"/>
      <c r="RQE2135" s="1"/>
      <c r="RQF2135" s="1"/>
      <c r="RQG2135" s="1"/>
      <c r="RQH2135" s="1"/>
      <c r="RQI2135" s="1"/>
      <c r="RQJ2135" s="1"/>
      <c r="RQK2135" s="1"/>
      <c r="RQL2135" s="1"/>
      <c r="RQM2135" s="1"/>
      <c r="RQN2135" s="1"/>
      <c r="RQO2135" s="1"/>
      <c r="RQP2135" s="1"/>
      <c r="RQQ2135" s="1"/>
      <c r="RQR2135" s="1"/>
      <c r="RQS2135" s="1"/>
      <c r="RQT2135" s="1"/>
      <c r="RQU2135" s="1"/>
      <c r="RQV2135" s="1"/>
      <c r="RQW2135" s="1"/>
      <c r="RQX2135" s="1"/>
      <c r="RQY2135" s="1"/>
      <c r="RQZ2135" s="1"/>
      <c r="RRA2135" s="1"/>
      <c r="RRB2135" s="1"/>
      <c r="RRC2135" s="1"/>
      <c r="RRD2135" s="1"/>
      <c r="RRE2135" s="1"/>
      <c r="RRF2135" s="1"/>
      <c r="RRG2135" s="1"/>
      <c r="RRH2135" s="1"/>
      <c r="RRI2135" s="1"/>
      <c r="RRJ2135" s="1"/>
      <c r="RRK2135" s="1"/>
      <c r="RRL2135" s="1"/>
      <c r="RRM2135" s="1"/>
      <c r="RRN2135" s="1"/>
      <c r="RRO2135" s="1"/>
      <c r="RRP2135" s="1"/>
      <c r="RRQ2135" s="1"/>
      <c r="RRR2135" s="1"/>
      <c r="RRS2135" s="1"/>
      <c r="RRT2135" s="1"/>
      <c r="RRU2135" s="1"/>
      <c r="RRV2135" s="1"/>
      <c r="RRW2135" s="1"/>
      <c r="RRX2135" s="1"/>
      <c r="RRY2135" s="1"/>
      <c r="RRZ2135" s="1"/>
      <c r="RSA2135" s="1"/>
      <c r="RSB2135" s="1"/>
      <c r="RSC2135" s="1"/>
      <c r="RSD2135" s="1"/>
      <c r="RSE2135" s="1"/>
      <c r="RSF2135" s="1"/>
      <c r="RSG2135" s="1"/>
      <c r="RSH2135" s="1"/>
      <c r="RSI2135" s="1"/>
      <c r="RSJ2135" s="1"/>
      <c r="RSK2135" s="1"/>
      <c r="RSL2135" s="1"/>
      <c r="RSM2135" s="1"/>
      <c r="RSN2135" s="1"/>
      <c r="RSO2135" s="1"/>
      <c r="RSP2135" s="1"/>
      <c r="RSQ2135" s="1"/>
      <c r="RSR2135" s="1"/>
      <c r="RSS2135" s="1"/>
      <c r="RST2135" s="1"/>
      <c r="RSU2135" s="1"/>
      <c r="RSV2135" s="1"/>
      <c r="RSW2135" s="1"/>
      <c r="RSX2135" s="1"/>
      <c r="RSY2135" s="1"/>
      <c r="RSZ2135" s="1"/>
      <c r="RTA2135" s="1"/>
      <c r="RTB2135" s="1"/>
      <c r="RTC2135" s="1"/>
      <c r="RTD2135" s="1"/>
      <c r="RTE2135" s="1"/>
      <c r="RTF2135" s="1"/>
      <c r="RTG2135" s="1"/>
      <c r="RTH2135" s="1"/>
      <c r="RTI2135" s="1"/>
      <c r="RTJ2135" s="1"/>
      <c r="RTK2135" s="1"/>
      <c r="RTL2135" s="1"/>
      <c r="RTM2135" s="1"/>
      <c r="RTN2135" s="1"/>
      <c r="RTO2135" s="1"/>
      <c r="RTP2135" s="1"/>
      <c r="RTQ2135" s="1"/>
      <c r="RTR2135" s="1"/>
      <c r="RTS2135" s="1"/>
      <c r="RTT2135" s="1"/>
      <c r="RTU2135" s="1"/>
      <c r="RTV2135" s="1"/>
      <c r="RTW2135" s="1"/>
      <c r="RTX2135" s="1"/>
      <c r="RTY2135" s="1"/>
      <c r="RTZ2135" s="1"/>
      <c r="RUA2135" s="1"/>
      <c r="RUB2135" s="1"/>
      <c r="RUC2135" s="1"/>
      <c r="RUD2135" s="1"/>
      <c r="RUE2135" s="1"/>
      <c r="RUF2135" s="1"/>
      <c r="RUG2135" s="1"/>
      <c r="RUH2135" s="1"/>
      <c r="RUI2135" s="1"/>
      <c r="RUJ2135" s="1"/>
      <c r="RUK2135" s="1"/>
      <c r="RUL2135" s="1"/>
      <c r="RUM2135" s="1"/>
      <c r="RUN2135" s="1"/>
      <c r="RUO2135" s="1"/>
      <c r="RUP2135" s="1"/>
      <c r="RUQ2135" s="1"/>
      <c r="RUR2135" s="1"/>
      <c r="RUS2135" s="1"/>
      <c r="RUT2135" s="1"/>
      <c r="RUU2135" s="1"/>
      <c r="RUV2135" s="1"/>
      <c r="RUW2135" s="1"/>
      <c r="RUX2135" s="1"/>
      <c r="RUY2135" s="1"/>
      <c r="RUZ2135" s="1"/>
      <c r="RVA2135" s="1"/>
      <c r="RVB2135" s="1"/>
      <c r="RVC2135" s="1"/>
      <c r="RVD2135" s="1"/>
      <c r="RVE2135" s="1"/>
      <c r="RVF2135" s="1"/>
      <c r="RVG2135" s="1"/>
      <c r="RVH2135" s="1"/>
      <c r="RVI2135" s="1"/>
      <c r="RVJ2135" s="1"/>
      <c r="RVK2135" s="1"/>
      <c r="RVL2135" s="1"/>
      <c r="RVM2135" s="1"/>
      <c r="RVN2135" s="1"/>
      <c r="RVO2135" s="1"/>
      <c r="RVP2135" s="1"/>
      <c r="RVQ2135" s="1"/>
      <c r="RVR2135" s="1"/>
      <c r="RVS2135" s="1"/>
      <c r="RVT2135" s="1"/>
      <c r="RVU2135" s="1"/>
      <c r="RVV2135" s="1"/>
      <c r="RVW2135" s="1"/>
      <c r="RVX2135" s="1"/>
      <c r="RVY2135" s="1"/>
      <c r="RVZ2135" s="1"/>
      <c r="RWA2135" s="1"/>
      <c r="RWB2135" s="1"/>
      <c r="RWC2135" s="1"/>
      <c r="RWD2135" s="1"/>
      <c r="RWE2135" s="1"/>
      <c r="RWF2135" s="1"/>
      <c r="RWG2135" s="1"/>
      <c r="RWH2135" s="1"/>
      <c r="RWI2135" s="1"/>
      <c r="RWJ2135" s="1"/>
      <c r="RWK2135" s="1"/>
      <c r="RWL2135" s="1"/>
      <c r="RWM2135" s="1"/>
      <c r="RWN2135" s="1"/>
      <c r="RWO2135" s="1"/>
      <c r="RWP2135" s="1"/>
      <c r="RWQ2135" s="1"/>
      <c r="RWR2135" s="1"/>
      <c r="RWS2135" s="1"/>
      <c r="RWT2135" s="1"/>
      <c r="RWU2135" s="1"/>
      <c r="RWV2135" s="1"/>
      <c r="RWW2135" s="1"/>
      <c r="RWX2135" s="1"/>
      <c r="RWY2135" s="1"/>
      <c r="RWZ2135" s="1"/>
      <c r="RXA2135" s="1"/>
      <c r="RXB2135" s="1"/>
      <c r="RXC2135" s="1"/>
      <c r="RXD2135" s="1"/>
      <c r="RXE2135" s="1"/>
      <c r="RXF2135" s="1"/>
      <c r="RXG2135" s="1"/>
      <c r="RXH2135" s="1"/>
      <c r="RXI2135" s="1"/>
      <c r="RXJ2135" s="1"/>
      <c r="RXK2135" s="1"/>
      <c r="RXL2135" s="1"/>
      <c r="RXM2135" s="1"/>
      <c r="RXN2135" s="1"/>
      <c r="RXO2135" s="1"/>
      <c r="RXP2135" s="1"/>
      <c r="RXQ2135" s="1"/>
      <c r="RXR2135" s="1"/>
      <c r="RXS2135" s="1"/>
      <c r="RXT2135" s="1"/>
      <c r="RXU2135" s="1"/>
      <c r="RXV2135" s="1"/>
      <c r="RXW2135" s="1"/>
      <c r="RXX2135" s="1"/>
      <c r="RXY2135" s="1"/>
      <c r="RXZ2135" s="1"/>
      <c r="RYA2135" s="1"/>
      <c r="RYB2135" s="1"/>
      <c r="RYC2135" s="1"/>
      <c r="RYD2135" s="1"/>
      <c r="RYE2135" s="1"/>
      <c r="RYF2135" s="1"/>
      <c r="RYG2135" s="1"/>
      <c r="RYH2135" s="1"/>
      <c r="RYI2135" s="1"/>
      <c r="RYJ2135" s="1"/>
      <c r="RYK2135" s="1"/>
      <c r="RYL2135" s="1"/>
      <c r="RYM2135" s="1"/>
      <c r="RYN2135" s="1"/>
      <c r="RYO2135" s="1"/>
      <c r="RYP2135" s="1"/>
      <c r="RYQ2135" s="1"/>
      <c r="RYR2135" s="1"/>
      <c r="RYS2135" s="1"/>
      <c r="RYT2135" s="1"/>
      <c r="RYU2135" s="1"/>
      <c r="RYV2135" s="1"/>
      <c r="RYW2135" s="1"/>
      <c r="RYX2135" s="1"/>
      <c r="RYY2135" s="1"/>
      <c r="RYZ2135" s="1"/>
      <c r="RZA2135" s="1"/>
      <c r="RZB2135" s="1"/>
      <c r="RZC2135" s="1"/>
      <c r="RZD2135" s="1"/>
      <c r="RZE2135" s="1"/>
      <c r="RZF2135" s="1"/>
      <c r="RZG2135" s="1"/>
      <c r="RZH2135" s="1"/>
      <c r="RZI2135" s="1"/>
      <c r="RZJ2135" s="1"/>
      <c r="RZK2135" s="1"/>
      <c r="RZL2135" s="1"/>
      <c r="RZM2135" s="1"/>
      <c r="RZN2135" s="1"/>
      <c r="RZO2135" s="1"/>
      <c r="RZP2135" s="1"/>
      <c r="RZQ2135" s="1"/>
      <c r="RZR2135" s="1"/>
      <c r="RZS2135" s="1"/>
      <c r="RZT2135" s="1"/>
      <c r="RZU2135" s="1"/>
      <c r="RZV2135" s="1"/>
      <c r="RZW2135" s="1"/>
      <c r="RZX2135" s="1"/>
      <c r="RZY2135" s="1"/>
      <c r="RZZ2135" s="1"/>
      <c r="SAA2135" s="1"/>
      <c r="SAB2135" s="1"/>
      <c r="SAC2135" s="1"/>
      <c r="SAD2135" s="1"/>
      <c r="SAE2135" s="1"/>
      <c r="SAF2135" s="1"/>
      <c r="SAG2135" s="1"/>
      <c r="SAH2135" s="1"/>
      <c r="SAI2135" s="1"/>
      <c r="SAJ2135" s="1"/>
      <c r="SAK2135" s="1"/>
      <c r="SAL2135" s="1"/>
      <c r="SAM2135" s="1"/>
      <c r="SAN2135" s="1"/>
      <c r="SAO2135" s="1"/>
      <c r="SAP2135" s="1"/>
      <c r="SAQ2135" s="1"/>
      <c r="SAR2135" s="1"/>
      <c r="SAS2135" s="1"/>
      <c r="SAT2135" s="1"/>
      <c r="SAU2135" s="1"/>
      <c r="SAV2135" s="1"/>
      <c r="SAW2135" s="1"/>
      <c r="SAX2135" s="1"/>
      <c r="SAY2135" s="1"/>
      <c r="SAZ2135" s="1"/>
      <c r="SBA2135" s="1"/>
      <c r="SBB2135" s="1"/>
      <c r="SBC2135" s="1"/>
      <c r="SBD2135" s="1"/>
      <c r="SBE2135" s="1"/>
      <c r="SBF2135" s="1"/>
      <c r="SBG2135" s="1"/>
      <c r="SBH2135" s="1"/>
      <c r="SBI2135" s="1"/>
      <c r="SBJ2135" s="1"/>
      <c r="SBK2135" s="1"/>
      <c r="SBL2135" s="1"/>
      <c r="SBM2135" s="1"/>
      <c r="SBN2135" s="1"/>
      <c r="SBO2135" s="1"/>
      <c r="SBP2135" s="1"/>
      <c r="SBQ2135" s="1"/>
      <c r="SBR2135" s="1"/>
      <c r="SBS2135" s="1"/>
      <c r="SBT2135" s="1"/>
      <c r="SBU2135" s="1"/>
      <c r="SBV2135" s="1"/>
      <c r="SBW2135" s="1"/>
      <c r="SBX2135" s="1"/>
      <c r="SBY2135" s="1"/>
      <c r="SBZ2135" s="1"/>
      <c r="SCA2135" s="1"/>
      <c r="SCB2135" s="1"/>
      <c r="SCC2135" s="1"/>
      <c r="SCD2135" s="1"/>
      <c r="SCE2135" s="1"/>
      <c r="SCF2135" s="1"/>
      <c r="SCG2135" s="1"/>
      <c r="SCH2135" s="1"/>
      <c r="SCI2135" s="1"/>
      <c r="SCJ2135" s="1"/>
      <c r="SCK2135" s="1"/>
      <c r="SCL2135" s="1"/>
      <c r="SCM2135" s="1"/>
      <c r="SCN2135" s="1"/>
      <c r="SCO2135" s="1"/>
      <c r="SCP2135" s="1"/>
      <c r="SCQ2135" s="1"/>
      <c r="SCR2135" s="1"/>
      <c r="SCS2135" s="1"/>
      <c r="SCT2135" s="1"/>
      <c r="SCU2135" s="1"/>
      <c r="SCV2135" s="1"/>
      <c r="SCW2135" s="1"/>
      <c r="SCX2135" s="1"/>
      <c r="SCY2135" s="1"/>
      <c r="SCZ2135" s="1"/>
      <c r="SDA2135" s="1"/>
      <c r="SDB2135" s="1"/>
      <c r="SDC2135" s="1"/>
      <c r="SDD2135" s="1"/>
      <c r="SDE2135" s="1"/>
      <c r="SDF2135" s="1"/>
      <c r="SDG2135" s="1"/>
      <c r="SDH2135" s="1"/>
      <c r="SDI2135" s="1"/>
      <c r="SDJ2135" s="1"/>
      <c r="SDK2135" s="1"/>
      <c r="SDL2135" s="1"/>
      <c r="SDM2135" s="1"/>
      <c r="SDN2135" s="1"/>
      <c r="SDO2135" s="1"/>
      <c r="SDP2135" s="1"/>
      <c r="SDQ2135" s="1"/>
      <c r="SDR2135" s="1"/>
      <c r="SDS2135" s="1"/>
      <c r="SDT2135" s="1"/>
      <c r="SDU2135" s="1"/>
      <c r="SDV2135" s="1"/>
      <c r="SDW2135" s="1"/>
      <c r="SDX2135" s="1"/>
      <c r="SDY2135" s="1"/>
      <c r="SDZ2135" s="1"/>
      <c r="SEA2135" s="1"/>
      <c r="SEB2135" s="1"/>
      <c r="SEC2135" s="1"/>
      <c r="SED2135" s="1"/>
      <c r="SEE2135" s="1"/>
      <c r="SEF2135" s="1"/>
      <c r="SEG2135" s="1"/>
      <c r="SEH2135" s="1"/>
      <c r="SEI2135" s="1"/>
      <c r="SEJ2135" s="1"/>
      <c r="SEK2135" s="1"/>
      <c r="SEL2135" s="1"/>
      <c r="SEM2135" s="1"/>
      <c r="SEN2135" s="1"/>
      <c r="SEO2135" s="1"/>
      <c r="SEP2135" s="1"/>
      <c r="SEQ2135" s="1"/>
      <c r="SER2135" s="1"/>
      <c r="SES2135" s="1"/>
      <c r="SET2135" s="1"/>
      <c r="SEU2135" s="1"/>
      <c r="SEV2135" s="1"/>
      <c r="SEW2135" s="1"/>
      <c r="SEX2135" s="1"/>
      <c r="SEY2135" s="1"/>
      <c r="SEZ2135" s="1"/>
      <c r="SFA2135" s="1"/>
      <c r="SFB2135" s="1"/>
      <c r="SFC2135" s="1"/>
      <c r="SFD2135" s="1"/>
      <c r="SFE2135" s="1"/>
      <c r="SFF2135" s="1"/>
      <c r="SFG2135" s="1"/>
      <c r="SFH2135" s="1"/>
      <c r="SFI2135" s="1"/>
      <c r="SFJ2135" s="1"/>
      <c r="SFK2135" s="1"/>
      <c r="SFL2135" s="1"/>
      <c r="SFM2135" s="1"/>
      <c r="SFN2135" s="1"/>
      <c r="SFO2135" s="1"/>
      <c r="SFP2135" s="1"/>
      <c r="SFQ2135" s="1"/>
      <c r="SFR2135" s="1"/>
      <c r="SFS2135" s="1"/>
      <c r="SFT2135" s="1"/>
      <c r="SFU2135" s="1"/>
      <c r="SFV2135" s="1"/>
      <c r="SFW2135" s="1"/>
      <c r="SFX2135" s="1"/>
      <c r="SFY2135" s="1"/>
      <c r="SFZ2135" s="1"/>
      <c r="SGA2135" s="1"/>
      <c r="SGB2135" s="1"/>
      <c r="SGC2135" s="1"/>
      <c r="SGD2135" s="1"/>
      <c r="SGE2135" s="1"/>
      <c r="SGF2135" s="1"/>
      <c r="SGG2135" s="1"/>
      <c r="SGH2135" s="1"/>
      <c r="SGI2135" s="1"/>
      <c r="SGJ2135" s="1"/>
      <c r="SGK2135" s="1"/>
      <c r="SGL2135" s="1"/>
      <c r="SGM2135" s="1"/>
      <c r="SGN2135" s="1"/>
      <c r="SGO2135" s="1"/>
      <c r="SGP2135" s="1"/>
      <c r="SGQ2135" s="1"/>
      <c r="SGR2135" s="1"/>
      <c r="SGS2135" s="1"/>
      <c r="SGT2135" s="1"/>
      <c r="SGU2135" s="1"/>
      <c r="SGV2135" s="1"/>
      <c r="SGW2135" s="1"/>
      <c r="SGX2135" s="1"/>
      <c r="SGY2135" s="1"/>
      <c r="SGZ2135" s="1"/>
      <c r="SHA2135" s="1"/>
      <c r="SHB2135" s="1"/>
      <c r="SHC2135" s="1"/>
      <c r="SHD2135" s="1"/>
      <c r="SHE2135" s="1"/>
      <c r="SHF2135" s="1"/>
      <c r="SHG2135" s="1"/>
      <c r="SHH2135" s="1"/>
      <c r="SHI2135" s="1"/>
      <c r="SHJ2135" s="1"/>
      <c r="SHK2135" s="1"/>
      <c r="SHL2135" s="1"/>
      <c r="SHM2135" s="1"/>
      <c r="SHN2135" s="1"/>
      <c r="SHO2135" s="1"/>
      <c r="SHP2135" s="1"/>
      <c r="SHQ2135" s="1"/>
      <c r="SHR2135" s="1"/>
      <c r="SHS2135" s="1"/>
      <c r="SHT2135" s="1"/>
      <c r="SHU2135" s="1"/>
      <c r="SHV2135" s="1"/>
      <c r="SHW2135" s="1"/>
      <c r="SHX2135" s="1"/>
      <c r="SHY2135" s="1"/>
      <c r="SHZ2135" s="1"/>
      <c r="SIA2135" s="1"/>
      <c r="SIB2135" s="1"/>
      <c r="SIC2135" s="1"/>
      <c r="SID2135" s="1"/>
      <c r="SIE2135" s="1"/>
      <c r="SIF2135" s="1"/>
      <c r="SIG2135" s="1"/>
      <c r="SIH2135" s="1"/>
      <c r="SII2135" s="1"/>
      <c r="SIJ2135" s="1"/>
      <c r="SIK2135" s="1"/>
      <c r="SIL2135" s="1"/>
      <c r="SIM2135" s="1"/>
      <c r="SIN2135" s="1"/>
      <c r="SIO2135" s="1"/>
      <c r="SIP2135" s="1"/>
      <c r="SIQ2135" s="1"/>
      <c r="SIR2135" s="1"/>
      <c r="SIS2135" s="1"/>
      <c r="SIT2135" s="1"/>
      <c r="SIU2135" s="1"/>
      <c r="SIV2135" s="1"/>
      <c r="SIW2135" s="1"/>
      <c r="SIX2135" s="1"/>
      <c r="SIY2135" s="1"/>
      <c r="SIZ2135" s="1"/>
      <c r="SJA2135" s="1"/>
      <c r="SJB2135" s="1"/>
      <c r="SJC2135" s="1"/>
      <c r="SJD2135" s="1"/>
      <c r="SJE2135" s="1"/>
      <c r="SJF2135" s="1"/>
      <c r="SJG2135" s="1"/>
      <c r="SJH2135" s="1"/>
      <c r="SJI2135" s="1"/>
      <c r="SJJ2135" s="1"/>
      <c r="SJK2135" s="1"/>
      <c r="SJL2135" s="1"/>
      <c r="SJM2135" s="1"/>
      <c r="SJN2135" s="1"/>
      <c r="SJO2135" s="1"/>
      <c r="SJP2135" s="1"/>
      <c r="SJQ2135" s="1"/>
      <c r="SJR2135" s="1"/>
      <c r="SJS2135" s="1"/>
      <c r="SJT2135" s="1"/>
      <c r="SJU2135" s="1"/>
      <c r="SJV2135" s="1"/>
      <c r="SJW2135" s="1"/>
      <c r="SJX2135" s="1"/>
      <c r="SJY2135" s="1"/>
      <c r="SJZ2135" s="1"/>
      <c r="SKA2135" s="1"/>
      <c r="SKB2135" s="1"/>
      <c r="SKC2135" s="1"/>
      <c r="SKD2135" s="1"/>
      <c r="SKE2135" s="1"/>
      <c r="SKF2135" s="1"/>
      <c r="SKG2135" s="1"/>
      <c r="SKH2135" s="1"/>
      <c r="SKI2135" s="1"/>
      <c r="SKJ2135" s="1"/>
      <c r="SKK2135" s="1"/>
      <c r="SKL2135" s="1"/>
      <c r="SKM2135" s="1"/>
      <c r="SKN2135" s="1"/>
      <c r="SKO2135" s="1"/>
      <c r="SKP2135" s="1"/>
      <c r="SKQ2135" s="1"/>
      <c r="SKR2135" s="1"/>
      <c r="SKS2135" s="1"/>
      <c r="SKT2135" s="1"/>
      <c r="SKU2135" s="1"/>
      <c r="SKV2135" s="1"/>
      <c r="SKW2135" s="1"/>
      <c r="SKX2135" s="1"/>
      <c r="SKY2135" s="1"/>
      <c r="SKZ2135" s="1"/>
      <c r="SLA2135" s="1"/>
      <c r="SLB2135" s="1"/>
      <c r="SLC2135" s="1"/>
      <c r="SLD2135" s="1"/>
      <c r="SLE2135" s="1"/>
      <c r="SLF2135" s="1"/>
      <c r="SLG2135" s="1"/>
      <c r="SLH2135" s="1"/>
      <c r="SLI2135" s="1"/>
      <c r="SLJ2135" s="1"/>
      <c r="SLK2135" s="1"/>
      <c r="SLL2135" s="1"/>
      <c r="SLM2135" s="1"/>
      <c r="SLN2135" s="1"/>
      <c r="SLO2135" s="1"/>
      <c r="SLP2135" s="1"/>
      <c r="SLQ2135" s="1"/>
      <c r="SLR2135" s="1"/>
      <c r="SLS2135" s="1"/>
      <c r="SLT2135" s="1"/>
      <c r="SLU2135" s="1"/>
      <c r="SLV2135" s="1"/>
      <c r="SLW2135" s="1"/>
      <c r="SLX2135" s="1"/>
      <c r="SLY2135" s="1"/>
      <c r="SLZ2135" s="1"/>
      <c r="SMA2135" s="1"/>
      <c r="SMB2135" s="1"/>
      <c r="SMC2135" s="1"/>
      <c r="SMD2135" s="1"/>
      <c r="SME2135" s="1"/>
      <c r="SMF2135" s="1"/>
      <c r="SMG2135" s="1"/>
      <c r="SMH2135" s="1"/>
      <c r="SMI2135" s="1"/>
      <c r="SMJ2135" s="1"/>
      <c r="SMK2135" s="1"/>
      <c r="SML2135" s="1"/>
      <c r="SMM2135" s="1"/>
      <c r="SMN2135" s="1"/>
      <c r="SMO2135" s="1"/>
      <c r="SMP2135" s="1"/>
      <c r="SMQ2135" s="1"/>
      <c r="SMR2135" s="1"/>
      <c r="SMS2135" s="1"/>
      <c r="SMT2135" s="1"/>
      <c r="SMU2135" s="1"/>
      <c r="SMV2135" s="1"/>
      <c r="SMW2135" s="1"/>
      <c r="SMX2135" s="1"/>
      <c r="SMY2135" s="1"/>
      <c r="SMZ2135" s="1"/>
      <c r="SNA2135" s="1"/>
      <c r="SNB2135" s="1"/>
      <c r="SNC2135" s="1"/>
      <c r="SND2135" s="1"/>
      <c r="SNE2135" s="1"/>
      <c r="SNF2135" s="1"/>
      <c r="SNG2135" s="1"/>
      <c r="SNH2135" s="1"/>
      <c r="SNI2135" s="1"/>
      <c r="SNJ2135" s="1"/>
      <c r="SNK2135" s="1"/>
      <c r="SNL2135" s="1"/>
      <c r="SNM2135" s="1"/>
      <c r="SNN2135" s="1"/>
      <c r="SNO2135" s="1"/>
      <c r="SNP2135" s="1"/>
      <c r="SNQ2135" s="1"/>
      <c r="SNR2135" s="1"/>
      <c r="SNS2135" s="1"/>
      <c r="SNT2135" s="1"/>
      <c r="SNU2135" s="1"/>
      <c r="SNV2135" s="1"/>
      <c r="SNW2135" s="1"/>
      <c r="SNX2135" s="1"/>
      <c r="SNY2135" s="1"/>
      <c r="SNZ2135" s="1"/>
      <c r="SOA2135" s="1"/>
      <c r="SOB2135" s="1"/>
      <c r="SOC2135" s="1"/>
      <c r="SOD2135" s="1"/>
      <c r="SOE2135" s="1"/>
      <c r="SOF2135" s="1"/>
      <c r="SOG2135" s="1"/>
      <c r="SOH2135" s="1"/>
      <c r="SOI2135" s="1"/>
      <c r="SOJ2135" s="1"/>
      <c r="SOK2135" s="1"/>
      <c r="SOL2135" s="1"/>
      <c r="SOM2135" s="1"/>
      <c r="SON2135" s="1"/>
      <c r="SOO2135" s="1"/>
      <c r="SOP2135" s="1"/>
      <c r="SOQ2135" s="1"/>
      <c r="SOR2135" s="1"/>
      <c r="SOS2135" s="1"/>
      <c r="SOT2135" s="1"/>
      <c r="SOU2135" s="1"/>
      <c r="SOV2135" s="1"/>
      <c r="SOW2135" s="1"/>
      <c r="SOX2135" s="1"/>
      <c r="SOY2135" s="1"/>
      <c r="SOZ2135" s="1"/>
      <c r="SPA2135" s="1"/>
      <c r="SPB2135" s="1"/>
      <c r="SPC2135" s="1"/>
      <c r="SPD2135" s="1"/>
      <c r="SPE2135" s="1"/>
      <c r="SPF2135" s="1"/>
      <c r="SPG2135" s="1"/>
      <c r="SPH2135" s="1"/>
      <c r="SPI2135" s="1"/>
      <c r="SPJ2135" s="1"/>
      <c r="SPK2135" s="1"/>
      <c r="SPL2135" s="1"/>
      <c r="SPM2135" s="1"/>
      <c r="SPN2135" s="1"/>
      <c r="SPO2135" s="1"/>
      <c r="SPP2135" s="1"/>
      <c r="SPQ2135" s="1"/>
      <c r="SPR2135" s="1"/>
      <c r="SPS2135" s="1"/>
      <c r="SPT2135" s="1"/>
      <c r="SPU2135" s="1"/>
      <c r="SPV2135" s="1"/>
      <c r="SPW2135" s="1"/>
      <c r="SPX2135" s="1"/>
      <c r="SPY2135" s="1"/>
      <c r="SPZ2135" s="1"/>
      <c r="SQA2135" s="1"/>
      <c r="SQB2135" s="1"/>
      <c r="SQC2135" s="1"/>
      <c r="SQD2135" s="1"/>
      <c r="SQE2135" s="1"/>
      <c r="SQF2135" s="1"/>
      <c r="SQG2135" s="1"/>
      <c r="SQH2135" s="1"/>
      <c r="SQI2135" s="1"/>
      <c r="SQJ2135" s="1"/>
      <c r="SQK2135" s="1"/>
      <c r="SQL2135" s="1"/>
      <c r="SQM2135" s="1"/>
      <c r="SQN2135" s="1"/>
      <c r="SQO2135" s="1"/>
      <c r="SQP2135" s="1"/>
      <c r="SQQ2135" s="1"/>
      <c r="SQR2135" s="1"/>
      <c r="SQS2135" s="1"/>
      <c r="SQT2135" s="1"/>
      <c r="SQU2135" s="1"/>
      <c r="SQV2135" s="1"/>
      <c r="SQW2135" s="1"/>
      <c r="SQX2135" s="1"/>
      <c r="SQY2135" s="1"/>
      <c r="SQZ2135" s="1"/>
      <c r="SRA2135" s="1"/>
      <c r="SRB2135" s="1"/>
      <c r="SRC2135" s="1"/>
      <c r="SRD2135" s="1"/>
      <c r="SRE2135" s="1"/>
      <c r="SRF2135" s="1"/>
      <c r="SRG2135" s="1"/>
      <c r="SRH2135" s="1"/>
      <c r="SRI2135" s="1"/>
      <c r="SRJ2135" s="1"/>
      <c r="SRK2135" s="1"/>
      <c r="SRL2135" s="1"/>
      <c r="SRM2135" s="1"/>
      <c r="SRN2135" s="1"/>
      <c r="SRO2135" s="1"/>
      <c r="SRP2135" s="1"/>
      <c r="SRQ2135" s="1"/>
      <c r="SRR2135" s="1"/>
      <c r="SRS2135" s="1"/>
      <c r="SRT2135" s="1"/>
      <c r="SRU2135" s="1"/>
      <c r="SRV2135" s="1"/>
      <c r="SRW2135" s="1"/>
      <c r="SRX2135" s="1"/>
      <c r="SRY2135" s="1"/>
      <c r="SRZ2135" s="1"/>
      <c r="SSA2135" s="1"/>
      <c r="SSB2135" s="1"/>
      <c r="SSC2135" s="1"/>
      <c r="SSD2135" s="1"/>
      <c r="SSE2135" s="1"/>
      <c r="SSF2135" s="1"/>
      <c r="SSG2135" s="1"/>
      <c r="SSH2135" s="1"/>
      <c r="SSI2135" s="1"/>
      <c r="SSJ2135" s="1"/>
      <c r="SSK2135" s="1"/>
      <c r="SSL2135" s="1"/>
      <c r="SSM2135" s="1"/>
      <c r="SSN2135" s="1"/>
      <c r="SSO2135" s="1"/>
      <c r="SSP2135" s="1"/>
      <c r="SSQ2135" s="1"/>
      <c r="SSR2135" s="1"/>
      <c r="SSS2135" s="1"/>
      <c r="SST2135" s="1"/>
      <c r="SSU2135" s="1"/>
      <c r="SSV2135" s="1"/>
      <c r="SSW2135" s="1"/>
      <c r="SSX2135" s="1"/>
      <c r="SSY2135" s="1"/>
      <c r="SSZ2135" s="1"/>
      <c r="STA2135" s="1"/>
      <c r="STB2135" s="1"/>
      <c r="STC2135" s="1"/>
      <c r="STD2135" s="1"/>
      <c r="STE2135" s="1"/>
      <c r="STF2135" s="1"/>
      <c r="STG2135" s="1"/>
      <c r="STH2135" s="1"/>
      <c r="STI2135" s="1"/>
      <c r="STJ2135" s="1"/>
      <c r="STK2135" s="1"/>
      <c r="STL2135" s="1"/>
      <c r="STM2135" s="1"/>
      <c r="STN2135" s="1"/>
      <c r="STO2135" s="1"/>
      <c r="STP2135" s="1"/>
      <c r="STQ2135" s="1"/>
      <c r="STR2135" s="1"/>
      <c r="STS2135" s="1"/>
      <c r="STT2135" s="1"/>
      <c r="STU2135" s="1"/>
      <c r="STV2135" s="1"/>
      <c r="STW2135" s="1"/>
      <c r="STX2135" s="1"/>
      <c r="STY2135" s="1"/>
      <c r="STZ2135" s="1"/>
      <c r="SUA2135" s="1"/>
      <c r="SUB2135" s="1"/>
      <c r="SUC2135" s="1"/>
      <c r="SUD2135" s="1"/>
      <c r="SUE2135" s="1"/>
      <c r="SUF2135" s="1"/>
      <c r="SUG2135" s="1"/>
      <c r="SUH2135" s="1"/>
      <c r="SUI2135" s="1"/>
      <c r="SUJ2135" s="1"/>
      <c r="SUK2135" s="1"/>
      <c r="SUL2135" s="1"/>
      <c r="SUM2135" s="1"/>
      <c r="SUN2135" s="1"/>
      <c r="SUO2135" s="1"/>
      <c r="SUP2135" s="1"/>
      <c r="SUQ2135" s="1"/>
      <c r="SUR2135" s="1"/>
      <c r="SUS2135" s="1"/>
      <c r="SUT2135" s="1"/>
      <c r="SUU2135" s="1"/>
      <c r="SUV2135" s="1"/>
      <c r="SUW2135" s="1"/>
      <c r="SUX2135" s="1"/>
      <c r="SUY2135" s="1"/>
      <c r="SUZ2135" s="1"/>
      <c r="SVA2135" s="1"/>
      <c r="SVB2135" s="1"/>
      <c r="SVC2135" s="1"/>
      <c r="SVD2135" s="1"/>
      <c r="SVE2135" s="1"/>
      <c r="SVF2135" s="1"/>
      <c r="SVG2135" s="1"/>
      <c r="SVH2135" s="1"/>
      <c r="SVI2135" s="1"/>
      <c r="SVJ2135" s="1"/>
      <c r="SVK2135" s="1"/>
      <c r="SVL2135" s="1"/>
      <c r="SVM2135" s="1"/>
      <c r="SVN2135" s="1"/>
      <c r="SVO2135" s="1"/>
      <c r="SVP2135" s="1"/>
      <c r="SVQ2135" s="1"/>
      <c r="SVR2135" s="1"/>
      <c r="SVS2135" s="1"/>
      <c r="SVT2135" s="1"/>
      <c r="SVU2135" s="1"/>
      <c r="SVV2135" s="1"/>
      <c r="SVW2135" s="1"/>
      <c r="SVX2135" s="1"/>
      <c r="SVY2135" s="1"/>
      <c r="SVZ2135" s="1"/>
      <c r="SWA2135" s="1"/>
      <c r="SWB2135" s="1"/>
      <c r="SWC2135" s="1"/>
      <c r="SWD2135" s="1"/>
      <c r="SWE2135" s="1"/>
      <c r="SWF2135" s="1"/>
      <c r="SWG2135" s="1"/>
      <c r="SWH2135" s="1"/>
      <c r="SWI2135" s="1"/>
      <c r="SWJ2135" s="1"/>
      <c r="SWK2135" s="1"/>
      <c r="SWL2135" s="1"/>
      <c r="SWM2135" s="1"/>
      <c r="SWN2135" s="1"/>
      <c r="SWO2135" s="1"/>
      <c r="SWP2135" s="1"/>
      <c r="SWQ2135" s="1"/>
      <c r="SWR2135" s="1"/>
      <c r="SWS2135" s="1"/>
      <c r="SWT2135" s="1"/>
      <c r="SWU2135" s="1"/>
      <c r="SWV2135" s="1"/>
      <c r="SWW2135" s="1"/>
      <c r="SWX2135" s="1"/>
      <c r="SWY2135" s="1"/>
      <c r="SWZ2135" s="1"/>
      <c r="SXA2135" s="1"/>
      <c r="SXB2135" s="1"/>
      <c r="SXC2135" s="1"/>
      <c r="SXD2135" s="1"/>
      <c r="SXE2135" s="1"/>
      <c r="SXF2135" s="1"/>
      <c r="SXG2135" s="1"/>
      <c r="SXH2135" s="1"/>
      <c r="SXI2135" s="1"/>
      <c r="SXJ2135" s="1"/>
      <c r="SXK2135" s="1"/>
      <c r="SXL2135" s="1"/>
      <c r="SXM2135" s="1"/>
      <c r="SXN2135" s="1"/>
      <c r="SXO2135" s="1"/>
      <c r="SXP2135" s="1"/>
      <c r="SXQ2135" s="1"/>
      <c r="SXR2135" s="1"/>
      <c r="SXS2135" s="1"/>
      <c r="SXT2135" s="1"/>
      <c r="SXU2135" s="1"/>
      <c r="SXV2135" s="1"/>
      <c r="SXW2135" s="1"/>
      <c r="SXX2135" s="1"/>
      <c r="SXY2135" s="1"/>
      <c r="SXZ2135" s="1"/>
      <c r="SYA2135" s="1"/>
      <c r="SYB2135" s="1"/>
      <c r="SYC2135" s="1"/>
      <c r="SYD2135" s="1"/>
      <c r="SYE2135" s="1"/>
      <c r="SYF2135" s="1"/>
      <c r="SYG2135" s="1"/>
      <c r="SYH2135" s="1"/>
      <c r="SYI2135" s="1"/>
      <c r="SYJ2135" s="1"/>
      <c r="SYK2135" s="1"/>
      <c r="SYL2135" s="1"/>
      <c r="SYM2135" s="1"/>
      <c r="SYN2135" s="1"/>
      <c r="SYO2135" s="1"/>
      <c r="SYP2135" s="1"/>
      <c r="SYQ2135" s="1"/>
      <c r="SYR2135" s="1"/>
      <c r="SYS2135" s="1"/>
      <c r="SYT2135" s="1"/>
      <c r="SYU2135" s="1"/>
      <c r="SYV2135" s="1"/>
      <c r="SYW2135" s="1"/>
      <c r="SYX2135" s="1"/>
      <c r="SYY2135" s="1"/>
      <c r="SYZ2135" s="1"/>
      <c r="SZA2135" s="1"/>
      <c r="SZB2135" s="1"/>
      <c r="SZC2135" s="1"/>
      <c r="SZD2135" s="1"/>
      <c r="SZE2135" s="1"/>
      <c r="SZF2135" s="1"/>
      <c r="SZG2135" s="1"/>
      <c r="SZH2135" s="1"/>
      <c r="SZI2135" s="1"/>
      <c r="SZJ2135" s="1"/>
      <c r="SZK2135" s="1"/>
      <c r="SZL2135" s="1"/>
      <c r="SZM2135" s="1"/>
      <c r="SZN2135" s="1"/>
      <c r="SZO2135" s="1"/>
      <c r="SZP2135" s="1"/>
      <c r="SZQ2135" s="1"/>
      <c r="SZR2135" s="1"/>
      <c r="SZS2135" s="1"/>
      <c r="SZT2135" s="1"/>
      <c r="SZU2135" s="1"/>
      <c r="SZV2135" s="1"/>
      <c r="SZW2135" s="1"/>
      <c r="SZX2135" s="1"/>
      <c r="SZY2135" s="1"/>
      <c r="SZZ2135" s="1"/>
      <c r="TAA2135" s="1"/>
      <c r="TAB2135" s="1"/>
      <c r="TAC2135" s="1"/>
      <c r="TAD2135" s="1"/>
      <c r="TAE2135" s="1"/>
      <c r="TAF2135" s="1"/>
      <c r="TAG2135" s="1"/>
      <c r="TAH2135" s="1"/>
      <c r="TAI2135" s="1"/>
      <c r="TAJ2135" s="1"/>
      <c r="TAK2135" s="1"/>
      <c r="TAL2135" s="1"/>
      <c r="TAM2135" s="1"/>
      <c r="TAN2135" s="1"/>
      <c r="TAO2135" s="1"/>
      <c r="TAP2135" s="1"/>
      <c r="TAQ2135" s="1"/>
      <c r="TAR2135" s="1"/>
      <c r="TAS2135" s="1"/>
      <c r="TAT2135" s="1"/>
      <c r="TAU2135" s="1"/>
      <c r="TAV2135" s="1"/>
      <c r="TAW2135" s="1"/>
      <c r="TAX2135" s="1"/>
      <c r="TAY2135" s="1"/>
      <c r="TAZ2135" s="1"/>
      <c r="TBA2135" s="1"/>
      <c r="TBB2135" s="1"/>
      <c r="TBC2135" s="1"/>
      <c r="TBD2135" s="1"/>
      <c r="TBE2135" s="1"/>
      <c r="TBF2135" s="1"/>
      <c r="TBG2135" s="1"/>
      <c r="TBH2135" s="1"/>
      <c r="TBI2135" s="1"/>
      <c r="TBJ2135" s="1"/>
      <c r="TBK2135" s="1"/>
      <c r="TBL2135" s="1"/>
      <c r="TBM2135" s="1"/>
      <c r="TBN2135" s="1"/>
      <c r="TBO2135" s="1"/>
      <c r="TBP2135" s="1"/>
      <c r="TBQ2135" s="1"/>
      <c r="TBR2135" s="1"/>
      <c r="TBS2135" s="1"/>
      <c r="TBT2135" s="1"/>
      <c r="TBU2135" s="1"/>
      <c r="TBV2135" s="1"/>
      <c r="TBW2135" s="1"/>
      <c r="TBX2135" s="1"/>
      <c r="TBY2135" s="1"/>
      <c r="TBZ2135" s="1"/>
      <c r="TCA2135" s="1"/>
      <c r="TCB2135" s="1"/>
      <c r="TCC2135" s="1"/>
      <c r="TCD2135" s="1"/>
      <c r="TCE2135" s="1"/>
      <c r="TCF2135" s="1"/>
      <c r="TCG2135" s="1"/>
      <c r="TCH2135" s="1"/>
      <c r="TCI2135" s="1"/>
      <c r="TCJ2135" s="1"/>
      <c r="TCK2135" s="1"/>
      <c r="TCL2135" s="1"/>
      <c r="TCM2135" s="1"/>
      <c r="TCN2135" s="1"/>
      <c r="TCO2135" s="1"/>
      <c r="TCP2135" s="1"/>
      <c r="TCQ2135" s="1"/>
      <c r="TCR2135" s="1"/>
      <c r="TCS2135" s="1"/>
      <c r="TCT2135" s="1"/>
      <c r="TCU2135" s="1"/>
      <c r="TCV2135" s="1"/>
      <c r="TCW2135" s="1"/>
      <c r="TCX2135" s="1"/>
      <c r="TCY2135" s="1"/>
      <c r="TCZ2135" s="1"/>
      <c r="TDA2135" s="1"/>
      <c r="TDB2135" s="1"/>
      <c r="TDC2135" s="1"/>
      <c r="TDD2135" s="1"/>
      <c r="TDE2135" s="1"/>
      <c r="TDF2135" s="1"/>
      <c r="TDG2135" s="1"/>
      <c r="TDH2135" s="1"/>
      <c r="TDI2135" s="1"/>
      <c r="TDJ2135" s="1"/>
      <c r="TDK2135" s="1"/>
      <c r="TDL2135" s="1"/>
      <c r="TDM2135" s="1"/>
      <c r="TDN2135" s="1"/>
      <c r="TDO2135" s="1"/>
      <c r="TDP2135" s="1"/>
      <c r="TDQ2135" s="1"/>
      <c r="TDR2135" s="1"/>
      <c r="TDS2135" s="1"/>
      <c r="TDT2135" s="1"/>
      <c r="TDU2135" s="1"/>
      <c r="TDV2135" s="1"/>
      <c r="TDW2135" s="1"/>
      <c r="TDX2135" s="1"/>
      <c r="TDY2135" s="1"/>
      <c r="TDZ2135" s="1"/>
      <c r="TEA2135" s="1"/>
      <c r="TEB2135" s="1"/>
      <c r="TEC2135" s="1"/>
      <c r="TED2135" s="1"/>
      <c r="TEE2135" s="1"/>
      <c r="TEF2135" s="1"/>
      <c r="TEG2135" s="1"/>
      <c r="TEH2135" s="1"/>
      <c r="TEI2135" s="1"/>
      <c r="TEJ2135" s="1"/>
      <c r="TEK2135" s="1"/>
      <c r="TEL2135" s="1"/>
      <c r="TEM2135" s="1"/>
      <c r="TEN2135" s="1"/>
      <c r="TEO2135" s="1"/>
      <c r="TEP2135" s="1"/>
      <c r="TEQ2135" s="1"/>
      <c r="TER2135" s="1"/>
      <c r="TES2135" s="1"/>
      <c r="TET2135" s="1"/>
      <c r="TEU2135" s="1"/>
      <c r="TEV2135" s="1"/>
      <c r="TEW2135" s="1"/>
      <c r="TEX2135" s="1"/>
      <c r="TEY2135" s="1"/>
      <c r="TEZ2135" s="1"/>
      <c r="TFA2135" s="1"/>
      <c r="TFB2135" s="1"/>
      <c r="TFC2135" s="1"/>
      <c r="TFD2135" s="1"/>
      <c r="TFE2135" s="1"/>
      <c r="TFF2135" s="1"/>
      <c r="TFG2135" s="1"/>
      <c r="TFH2135" s="1"/>
      <c r="TFI2135" s="1"/>
      <c r="TFJ2135" s="1"/>
      <c r="TFK2135" s="1"/>
      <c r="TFL2135" s="1"/>
      <c r="TFM2135" s="1"/>
      <c r="TFN2135" s="1"/>
      <c r="TFO2135" s="1"/>
      <c r="TFP2135" s="1"/>
      <c r="TFQ2135" s="1"/>
      <c r="TFR2135" s="1"/>
      <c r="TFS2135" s="1"/>
      <c r="TFT2135" s="1"/>
      <c r="TFU2135" s="1"/>
      <c r="TFV2135" s="1"/>
      <c r="TFW2135" s="1"/>
      <c r="TFX2135" s="1"/>
      <c r="TFY2135" s="1"/>
      <c r="TFZ2135" s="1"/>
      <c r="TGA2135" s="1"/>
      <c r="TGB2135" s="1"/>
      <c r="TGC2135" s="1"/>
      <c r="TGD2135" s="1"/>
      <c r="TGE2135" s="1"/>
      <c r="TGF2135" s="1"/>
      <c r="TGG2135" s="1"/>
      <c r="TGH2135" s="1"/>
      <c r="TGI2135" s="1"/>
      <c r="TGJ2135" s="1"/>
      <c r="TGK2135" s="1"/>
      <c r="TGL2135" s="1"/>
      <c r="TGM2135" s="1"/>
      <c r="TGN2135" s="1"/>
      <c r="TGO2135" s="1"/>
      <c r="TGP2135" s="1"/>
      <c r="TGQ2135" s="1"/>
      <c r="TGR2135" s="1"/>
      <c r="TGS2135" s="1"/>
      <c r="TGT2135" s="1"/>
      <c r="TGU2135" s="1"/>
      <c r="TGV2135" s="1"/>
      <c r="TGW2135" s="1"/>
      <c r="TGX2135" s="1"/>
      <c r="TGY2135" s="1"/>
      <c r="TGZ2135" s="1"/>
      <c r="THA2135" s="1"/>
      <c r="THB2135" s="1"/>
      <c r="THC2135" s="1"/>
      <c r="THD2135" s="1"/>
      <c r="THE2135" s="1"/>
      <c r="THF2135" s="1"/>
      <c r="THG2135" s="1"/>
      <c r="THH2135" s="1"/>
      <c r="THI2135" s="1"/>
      <c r="THJ2135" s="1"/>
      <c r="THK2135" s="1"/>
      <c r="THL2135" s="1"/>
      <c r="THM2135" s="1"/>
      <c r="THN2135" s="1"/>
      <c r="THO2135" s="1"/>
      <c r="THP2135" s="1"/>
      <c r="THQ2135" s="1"/>
      <c r="THR2135" s="1"/>
      <c r="THS2135" s="1"/>
      <c r="THT2135" s="1"/>
      <c r="THU2135" s="1"/>
      <c r="THV2135" s="1"/>
      <c r="THW2135" s="1"/>
      <c r="THX2135" s="1"/>
      <c r="THY2135" s="1"/>
      <c r="THZ2135" s="1"/>
      <c r="TIA2135" s="1"/>
      <c r="TIB2135" s="1"/>
      <c r="TIC2135" s="1"/>
      <c r="TID2135" s="1"/>
      <c r="TIE2135" s="1"/>
      <c r="TIF2135" s="1"/>
      <c r="TIG2135" s="1"/>
      <c r="TIH2135" s="1"/>
      <c r="TII2135" s="1"/>
      <c r="TIJ2135" s="1"/>
      <c r="TIK2135" s="1"/>
      <c r="TIL2135" s="1"/>
      <c r="TIM2135" s="1"/>
      <c r="TIN2135" s="1"/>
      <c r="TIO2135" s="1"/>
      <c r="TIP2135" s="1"/>
      <c r="TIQ2135" s="1"/>
      <c r="TIR2135" s="1"/>
      <c r="TIS2135" s="1"/>
      <c r="TIT2135" s="1"/>
      <c r="TIU2135" s="1"/>
      <c r="TIV2135" s="1"/>
      <c r="TIW2135" s="1"/>
      <c r="TIX2135" s="1"/>
      <c r="TIY2135" s="1"/>
      <c r="TIZ2135" s="1"/>
      <c r="TJA2135" s="1"/>
      <c r="TJB2135" s="1"/>
      <c r="TJC2135" s="1"/>
      <c r="TJD2135" s="1"/>
      <c r="TJE2135" s="1"/>
      <c r="TJF2135" s="1"/>
      <c r="TJG2135" s="1"/>
      <c r="TJH2135" s="1"/>
      <c r="TJI2135" s="1"/>
      <c r="TJJ2135" s="1"/>
      <c r="TJK2135" s="1"/>
      <c r="TJL2135" s="1"/>
      <c r="TJM2135" s="1"/>
      <c r="TJN2135" s="1"/>
      <c r="TJO2135" s="1"/>
      <c r="TJP2135" s="1"/>
      <c r="TJQ2135" s="1"/>
      <c r="TJR2135" s="1"/>
      <c r="TJS2135" s="1"/>
      <c r="TJT2135" s="1"/>
      <c r="TJU2135" s="1"/>
      <c r="TJV2135" s="1"/>
      <c r="TJW2135" s="1"/>
      <c r="TJX2135" s="1"/>
      <c r="TJY2135" s="1"/>
      <c r="TJZ2135" s="1"/>
      <c r="TKA2135" s="1"/>
      <c r="TKB2135" s="1"/>
      <c r="TKC2135" s="1"/>
      <c r="TKD2135" s="1"/>
      <c r="TKE2135" s="1"/>
      <c r="TKF2135" s="1"/>
      <c r="TKG2135" s="1"/>
      <c r="TKH2135" s="1"/>
      <c r="TKI2135" s="1"/>
      <c r="TKJ2135" s="1"/>
      <c r="TKK2135" s="1"/>
      <c r="TKL2135" s="1"/>
      <c r="TKM2135" s="1"/>
      <c r="TKN2135" s="1"/>
      <c r="TKO2135" s="1"/>
      <c r="TKP2135" s="1"/>
      <c r="TKQ2135" s="1"/>
      <c r="TKR2135" s="1"/>
      <c r="TKS2135" s="1"/>
      <c r="TKT2135" s="1"/>
      <c r="TKU2135" s="1"/>
      <c r="TKV2135" s="1"/>
      <c r="TKW2135" s="1"/>
      <c r="TKX2135" s="1"/>
      <c r="TKY2135" s="1"/>
      <c r="TKZ2135" s="1"/>
      <c r="TLA2135" s="1"/>
      <c r="TLB2135" s="1"/>
      <c r="TLC2135" s="1"/>
      <c r="TLD2135" s="1"/>
      <c r="TLE2135" s="1"/>
      <c r="TLF2135" s="1"/>
      <c r="TLG2135" s="1"/>
      <c r="TLH2135" s="1"/>
      <c r="TLI2135" s="1"/>
      <c r="TLJ2135" s="1"/>
      <c r="TLK2135" s="1"/>
      <c r="TLL2135" s="1"/>
      <c r="TLM2135" s="1"/>
      <c r="TLN2135" s="1"/>
      <c r="TLO2135" s="1"/>
      <c r="TLP2135" s="1"/>
      <c r="TLQ2135" s="1"/>
      <c r="TLR2135" s="1"/>
      <c r="TLS2135" s="1"/>
      <c r="TLT2135" s="1"/>
      <c r="TLU2135" s="1"/>
      <c r="TLV2135" s="1"/>
      <c r="TLW2135" s="1"/>
      <c r="TLX2135" s="1"/>
      <c r="TLY2135" s="1"/>
      <c r="TLZ2135" s="1"/>
      <c r="TMA2135" s="1"/>
      <c r="TMB2135" s="1"/>
      <c r="TMC2135" s="1"/>
      <c r="TMD2135" s="1"/>
      <c r="TME2135" s="1"/>
      <c r="TMF2135" s="1"/>
      <c r="TMG2135" s="1"/>
      <c r="TMH2135" s="1"/>
      <c r="TMI2135" s="1"/>
      <c r="TMJ2135" s="1"/>
      <c r="TMK2135" s="1"/>
      <c r="TML2135" s="1"/>
      <c r="TMM2135" s="1"/>
      <c r="TMN2135" s="1"/>
      <c r="TMO2135" s="1"/>
      <c r="TMP2135" s="1"/>
      <c r="TMQ2135" s="1"/>
      <c r="TMR2135" s="1"/>
      <c r="TMS2135" s="1"/>
      <c r="TMT2135" s="1"/>
      <c r="TMU2135" s="1"/>
      <c r="TMV2135" s="1"/>
      <c r="TMW2135" s="1"/>
      <c r="TMX2135" s="1"/>
      <c r="TMY2135" s="1"/>
      <c r="TMZ2135" s="1"/>
      <c r="TNA2135" s="1"/>
      <c r="TNB2135" s="1"/>
      <c r="TNC2135" s="1"/>
      <c r="TND2135" s="1"/>
      <c r="TNE2135" s="1"/>
      <c r="TNF2135" s="1"/>
      <c r="TNG2135" s="1"/>
      <c r="TNH2135" s="1"/>
      <c r="TNI2135" s="1"/>
      <c r="TNJ2135" s="1"/>
      <c r="TNK2135" s="1"/>
      <c r="TNL2135" s="1"/>
      <c r="TNM2135" s="1"/>
      <c r="TNN2135" s="1"/>
      <c r="TNO2135" s="1"/>
      <c r="TNP2135" s="1"/>
      <c r="TNQ2135" s="1"/>
      <c r="TNR2135" s="1"/>
      <c r="TNS2135" s="1"/>
      <c r="TNT2135" s="1"/>
      <c r="TNU2135" s="1"/>
      <c r="TNV2135" s="1"/>
      <c r="TNW2135" s="1"/>
      <c r="TNX2135" s="1"/>
      <c r="TNY2135" s="1"/>
      <c r="TNZ2135" s="1"/>
      <c r="TOA2135" s="1"/>
      <c r="TOB2135" s="1"/>
      <c r="TOC2135" s="1"/>
      <c r="TOD2135" s="1"/>
      <c r="TOE2135" s="1"/>
      <c r="TOF2135" s="1"/>
      <c r="TOG2135" s="1"/>
      <c r="TOH2135" s="1"/>
      <c r="TOI2135" s="1"/>
      <c r="TOJ2135" s="1"/>
      <c r="TOK2135" s="1"/>
      <c r="TOL2135" s="1"/>
      <c r="TOM2135" s="1"/>
      <c r="TON2135" s="1"/>
      <c r="TOO2135" s="1"/>
      <c r="TOP2135" s="1"/>
      <c r="TOQ2135" s="1"/>
      <c r="TOR2135" s="1"/>
      <c r="TOS2135" s="1"/>
      <c r="TOT2135" s="1"/>
      <c r="TOU2135" s="1"/>
      <c r="TOV2135" s="1"/>
      <c r="TOW2135" s="1"/>
      <c r="TOX2135" s="1"/>
      <c r="TOY2135" s="1"/>
      <c r="TOZ2135" s="1"/>
      <c r="TPA2135" s="1"/>
      <c r="TPB2135" s="1"/>
      <c r="TPC2135" s="1"/>
      <c r="TPD2135" s="1"/>
      <c r="TPE2135" s="1"/>
      <c r="TPF2135" s="1"/>
      <c r="TPG2135" s="1"/>
      <c r="TPH2135" s="1"/>
      <c r="TPI2135" s="1"/>
      <c r="TPJ2135" s="1"/>
      <c r="TPK2135" s="1"/>
      <c r="TPL2135" s="1"/>
      <c r="TPM2135" s="1"/>
      <c r="TPN2135" s="1"/>
      <c r="TPO2135" s="1"/>
      <c r="TPP2135" s="1"/>
      <c r="TPQ2135" s="1"/>
      <c r="TPR2135" s="1"/>
      <c r="TPS2135" s="1"/>
      <c r="TPT2135" s="1"/>
      <c r="TPU2135" s="1"/>
      <c r="TPV2135" s="1"/>
      <c r="TPW2135" s="1"/>
      <c r="TPX2135" s="1"/>
      <c r="TPY2135" s="1"/>
      <c r="TPZ2135" s="1"/>
      <c r="TQA2135" s="1"/>
      <c r="TQB2135" s="1"/>
      <c r="TQC2135" s="1"/>
      <c r="TQD2135" s="1"/>
      <c r="TQE2135" s="1"/>
      <c r="TQF2135" s="1"/>
      <c r="TQG2135" s="1"/>
      <c r="TQH2135" s="1"/>
      <c r="TQI2135" s="1"/>
      <c r="TQJ2135" s="1"/>
      <c r="TQK2135" s="1"/>
      <c r="TQL2135" s="1"/>
      <c r="TQM2135" s="1"/>
      <c r="TQN2135" s="1"/>
      <c r="TQO2135" s="1"/>
      <c r="TQP2135" s="1"/>
      <c r="TQQ2135" s="1"/>
      <c r="TQR2135" s="1"/>
      <c r="TQS2135" s="1"/>
      <c r="TQT2135" s="1"/>
      <c r="TQU2135" s="1"/>
      <c r="TQV2135" s="1"/>
      <c r="TQW2135" s="1"/>
      <c r="TQX2135" s="1"/>
      <c r="TQY2135" s="1"/>
      <c r="TQZ2135" s="1"/>
      <c r="TRA2135" s="1"/>
      <c r="TRB2135" s="1"/>
      <c r="TRC2135" s="1"/>
      <c r="TRD2135" s="1"/>
      <c r="TRE2135" s="1"/>
      <c r="TRF2135" s="1"/>
      <c r="TRG2135" s="1"/>
      <c r="TRH2135" s="1"/>
      <c r="TRI2135" s="1"/>
      <c r="TRJ2135" s="1"/>
      <c r="TRK2135" s="1"/>
      <c r="TRL2135" s="1"/>
      <c r="TRM2135" s="1"/>
      <c r="TRN2135" s="1"/>
      <c r="TRO2135" s="1"/>
      <c r="TRP2135" s="1"/>
      <c r="TRQ2135" s="1"/>
      <c r="TRR2135" s="1"/>
      <c r="TRS2135" s="1"/>
      <c r="TRT2135" s="1"/>
      <c r="TRU2135" s="1"/>
      <c r="TRV2135" s="1"/>
      <c r="TRW2135" s="1"/>
      <c r="TRX2135" s="1"/>
      <c r="TRY2135" s="1"/>
      <c r="TRZ2135" s="1"/>
      <c r="TSA2135" s="1"/>
      <c r="TSB2135" s="1"/>
      <c r="TSC2135" s="1"/>
      <c r="TSD2135" s="1"/>
      <c r="TSE2135" s="1"/>
      <c r="TSF2135" s="1"/>
      <c r="TSG2135" s="1"/>
      <c r="TSH2135" s="1"/>
      <c r="TSI2135" s="1"/>
      <c r="TSJ2135" s="1"/>
      <c r="TSK2135" s="1"/>
      <c r="TSL2135" s="1"/>
      <c r="TSM2135" s="1"/>
      <c r="TSN2135" s="1"/>
      <c r="TSO2135" s="1"/>
      <c r="TSP2135" s="1"/>
      <c r="TSQ2135" s="1"/>
      <c r="TSR2135" s="1"/>
      <c r="TSS2135" s="1"/>
      <c r="TST2135" s="1"/>
      <c r="TSU2135" s="1"/>
      <c r="TSV2135" s="1"/>
      <c r="TSW2135" s="1"/>
      <c r="TSX2135" s="1"/>
      <c r="TSY2135" s="1"/>
      <c r="TSZ2135" s="1"/>
      <c r="TTA2135" s="1"/>
      <c r="TTB2135" s="1"/>
      <c r="TTC2135" s="1"/>
      <c r="TTD2135" s="1"/>
      <c r="TTE2135" s="1"/>
      <c r="TTF2135" s="1"/>
      <c r="TTG2135" s="1"/>
      <c r="TTH2135" s="1"/>
      <c r="TTI2135" s="1"/>
      <c r="TTJ2135" s="1"/>
      <c r="TTK2135" s="1"/>
      <c r="TTL2135" s="1"/>
      <c r="TTM2135" s="1"/>
      <c r="TTN2135" s="1"/>
      <c r="TTO2135" s="1"/>
      <c r="TTP2135" s="1"/>
      <c r="TTQ2135" s="1"/>
      <c r="TTR2135" s="1"/>
      <c r="TTS2135" s="1"/>
      <c r="TTT2135" s="1"/>
      <c r="TTU2135" s="1"/>
      <c r="TTV2135" s="1"/>
      <c r="TTW2135" s="1"/>
      <c r="TTX2135" s="1"/>
      <c r="TTY2135" s="1"/>
      <c r="TTZ2135" s="1"/>
      <c r="TUA2135" s="1"/>
      <c r="TUB2135" s="1"/>
      <c r="TUC2135" s="1"/>
      <c r="TUD2135" s="1"/>
      <c r="TUE2135" s="1"/>
      <c r="TUF2135" s="1"/>
      <c r="TUG2135" s="1"/>
      <c r="TUH2135" s="1"/>
      <c r="TUI2135" s="1"/>
      <c r="TUJ2135" s="1"/>
      <c r="TUK2135" s="1"/>
      <c r="TUL2135" s="1"/>
      <c r="TUM2135" s="1"/>
      <c r="TUN2135" s="1"/>
      <c r="TUO2135" s="1"/>
      <c r="TUP2135" s="1"/>
      <c r="TUQ2135" s="1"/>
      <c r="TUR2135" s="1"/>
      <c r="TUS2135" s="1"/>
      <c r="TUT2135" s="1"/>
      <c r="TUU2135" s="1"/>
      <c r="TUV2135" s="1"/>
      <c r="TUW2135" s="1"/>
      <c r="TUX2135" s="1"/>
      <c r="TUY2135" s="1"/>
      <c r="TUZ2135" s="1"/>
      <c r="TVA2135" s="1"/>
      <c r="TVB2135" s="1"/>
      <c r="TVC2135" s="1"/>
      <c r="TVD2135" s="1"/>
      <c r="TVE2135" s="1"/>
      <c r="TVF2135" s="1"/>
      <c r="TVG2135" s="1"/>
      <c r="TVH2135" s="1"/>
      <c r="TVI2135" s="1"/>
      <c r="TVJ2135" s="1"/>
      <c r="TVK2135" s="1"/>
      <c r="TVL2135" s="1"/>
      <c r="TVM2135" s="1"/>
      <c r="TVN2135" s="1"/>
      <c r="TVO2135" s="1"/>
      <c r="TVP2135" s="1"/>
      <c r="TVQ2135" s="1"/>
      <c r="TVR2135" s="1"/>
      <c r="TVS2135" s="1"/>
      <c r="TVT2135" s="1"/>
      <c r="TVU2135" s="1"/>
      <c r="TVV2135" s="1"/>
      <c r="TVW2135" s="1"/>
      <c r="TVX2135" s="1"/>
      <c r="TVY2135" s="1"/>
      <c r="TVZ2135" s="1"/>
      <c r="TWA2135" s="1"/>
      <c r="TWB2135" s="1"/>
      <c r="TWC2135" s="1"/>
      <c r="TWD2135" s="1"/>
      <c r="TWE2135" s="1"/>
      <c r="TWF2135" s="1"/>
      <c r="TWG2135" s="1"/>
      <c r="TWH2135" s="1"/>
      <c r="TWI2135" s="1"/>
      <c r="TWJ2135" s="1"/>
      <c r="TWK2135" s="1"/>
      <c r="TWL2135" s="1"/>
      <c r="TWM2135" s="1"/>
      <c r="TWN2135" s="1"/>
      <c r="TWO2135" s="1"/>
      <c r="TWP2135" s="1"/>
      <c r="TWQ2135" s="1"/>
      <c r="TWR2135" s="1"/>
      <c r="TWS2135" s="1"/>
      <c r="TWT2135" s="1"/>
      <c r="TWU2135" s="1"/>
      <c r="TWV2135" s="1"/>
      <c r="TWW2135" s="1"/>
      <c r="TWX2135" s="1"/>
      <c r="TWY2135" s="1"/>
      <c r="TWZ2135" s="1"/>
      <c r="TXA2135" s="1"/>
      <c r="TXB2135" s="1"/>
      <c r="TXC2135" s="1"/>
      <c r="TXD2135" s="1"/>
      <c r="TXE2135" s="1"/>
      <c r="TXF2135" s="1"/>
      <c r="TXG2135" s="1"/>
      <c r="TXH2135" s="1"/>
      <c r="TXI2135" s="1"/>
      <c r="TXJ2135" s="1"/>
      <c r="TXK2135" s="1"/>
      <c r="TXL2135" s="1"/>
      <c r="TXM2135" s="1"/>
      <c r="TXN2135" s="1"/>
      <c r="TXO2135" s="1"/>
      <c r="TXP2135" s="1"/>
      <c r="TXQ2135" s="1"/>
      <c r="TXR2135" s="1"/>
      <c r="TXS2135" s="1"/>
      <c r="TXT2135" s="1"/>
      <c r="TXU2135" s="1"/>
      <c r="TXV2135" s="1"/>
      <c r="TXW2135" s="1"/>
      <c r="TXX2135" s="1"/>
      <c r="TXY2135" s="1"/>
      <c r="TXZ2135" s="1"/>
      <c r="TYA2135" s="1"/>
      <c r="TYB2135" s="1"/>
      <c r="TYC2135" s="1"/>
      <c r="TYD2135" s="1"/>
      <c r="TYE2135" s="1"/>
      <c r="TYF2135" s="1"/>
      <c r="TYG2135" s="1"/>
      <c r="TYH2135" s="1"/>
      <c r="TYI2135" s="1"/>
      <c r="TYJ2135" s="1"/>
      <c r="TYK2135" s="1"/>
      <c r="TYL2135" s="1"/>
      <c r="TYM2135" s="1"/>
      <c r="TYN2135" s="1"/>
      <c r="TYO2135" s="1"/>
      <c r="TYP2135" s="1"/>
      <c r="TYQ2135" s="1"/>
      <c r="TYR2135" s="1"/>
      <c r="TYS2135" s="1"/>
      <c r="TYT2135" s="1"/>
      <c r="TYU2135" s="1"/>
      <c r="TYV2135" s="1"/>
      <c r="TYW2135" s="1"/>
      <c r="TYX2135" s="1"/>
      <c r="TYY2135" s="1"/>
      <c r="TYZ2135" s="1"/>
      <c r="TZA2135" s="1"/>
      <c r="TZB2135" s="1"/>
      <c r="TZC2135" s="1"/>
      <c r="TZD2135" s="1"/>
      <c r="TZE2135" s="1"/>
      <c r="TZF2135" s="1"/>
      <c r="TZG2135" s="1"/>
      <c r="TZH2135" s="1"/>
      <c r="TZI2135" s="1"/>
      <c r="TZJ2135" s="1"/>
      <c r="TZK2135" s="1"/>
      <c r="TZL2135" s="1"/>
      <c r="TZM2135" s="1"/>
      <c r="TZN2135" s="1"/>
      <c r="TZO2135" s="1"/>
      <c r="TZP2135" s="1"/>
      <c r="TZQ2135" s="1"/>
      <c r="TZR2135" s="1"/>
      <c r="TZS2135" s="1"/>
      <c r="TZT2135" s="1"/>
      <c r="TZU2135" s="1"/>
      <c r="TZV2135" s="1"/>
      <c r="TZW2135" s="1"/>
      <c r="TZX2135" s="1"/>
      <c r="TZY2135" s="1"/>
      <c r="TZZ2135" s="1"/>
      <c r="UAA2135" s="1"/>
      <c r="UAB2135" s="1"/>
      <c r="UAC2135" s="1"/>
      <c r="UAD2135" s="1"/>
      <c r="UAE2135" s="1"/>
      <c r="UAF2135" s="1"/>
      <c r="UAG2135" s="1"/>
      <c r="UAH2135" s="1"/>
      <c r="UAI2135" s="1"/>
      <c r="UAJ2135" s="1"/>
      <c r="UAK2135" s="1"/>
      <c r="UAL2135" s="1"/>
      <c r="UAM2135" s="1"/>
      <c r="UAN2135" s="1"/>
      <c r="UAO2135" s="1"/>
      <c r="UAP2135" s="1"/>
      <c r="UAQ2135" s="1"/>
      <c r="UAR2135" s="1"/>
      <c r="UAS2135" s="1"/>
      <c r="UAT2135" s="1"/>
      <c r="UAU2135" s="1"/>
      <c r="UAV2135" s="1"/>
      <c r="UAW2135" s="1"/>
      <c r="UAX2135" s="1"/>
      <c r="UAY2135" s="1"/>
      <c r="UAZ2135" s="1"/>
      <c r="UBA2135" s="1"/>
      <c r="UBB2135" s="1"/>
      <c r="UBC2135" s="1"/>
      <c r="UBD2135" s="1"/>
      <c r="UBE2135" s="1"/>
      <c r="UBF2135" s="1"/>
      <c r="UBG2135" s="1"/>
      <c r="UBH2135" s="1"/>
      <c r="UBI2135" s="1"/>
      <c r="UBJ2135" s="1"/>
      <c r="UBK2135" s="1"/>
      <c r="UBL2135" s="1"/>
      <c r="UBM2135" s="1"/>
      <c r="UBN2135" s="1"/>
      <c r="UBO2135" s="1"/>
      <c r="UBP2135" s="1"/>
      <c r="UBQ2135" s="1"/>
      <c r="UBR2135" s="1"/>
      <c r="UBS2135" s="1"/>
      <c r="UBT2135" s="1"/>
      <c r="UBU2135" s="1"/>
      <c r="UBV2135" s="1"/>
      <c r="UBW2135" s="1"/>
      <c r="UBX2135" s="1"/>
      <c r="UBY2135" s="1"/>
      <c r="UBZ2135" s="1"/>
      <c r="UCA2135" s="1"/>
      <c r="UCB2135" s="1"/>
      <c r="UCC2135" s="1"/>
      <c r="UCD2135" s="1"/>
      <c r="UCE2135" s="1"/>
      <c r="UCF2135" s="1"/>
      <c r="UCG2135" s="1"/>
      <c r="UCH2135" s="1"/>
      <c r="UCI2135" s="1"/>
      <c r="UCJ2135" s="1"/>
      <c r="UCK2135" s="1"/>
      <c r="UCL2135" s="1"/>
      <c r="UCM2135" s="1"/>
      <c r="UCN2135" s="1"/>
      <c r="UCO2135" s="1"/>
      <c r="UCP2135" s="1"/>
      <c r="UCQ2135" s="1"/>
      <c r="UCR2135" s="1"/>
      <c r="UCS2135" s="1"/>
      <c r="UCT2135" s="1"/>
      <c r="UCU2135" s="1"/>
      <c r="UCV2135" s="1"/>
      <c r="UCW2135" s="1"/>
      <c r="UCX2135" s="1"/>
      <c r="UCY2135" s="1"/>
      <c r="UCZ2135" s="1"/>
      <c r="UDA2135" s="1"/>
      <c r="UDB2135" s="1"/>
      <c r="UDC2135" s="1"/>
      <c r="UDD2135" s="1"/>
      <c r="UDE2135" s="1"/>
      <c r="UDF2135" s="1"/>
      <c r="UDG2135" s="1"/>
      <c r="UDH2135" s="1"/>
      <c r="UDI2135" s="1"/>
      <c r="UDJ2135" s="1"/>
      <c r="UDK2135" s="1"/>
      <c r="UDL2135" s="1"/>
      <c r="UDM2135" s="1"/>
      <c r="UDN2135" s="1"/>
      <c r="UDO2135" s="1"/>
      <c r="UDP2135" s="1"/>
      <c r="UDQ2135" s="1"/>
      <c r="UDR2135" s="1"/>
      <c r="UDS2135" s="1"/>
      <c r="UDT2135" s="1"/>
      <c r="UDU2135" s="1"/>
      <c r="UDV2135" s="1"/>
      <c r="UDW2135" s="1"/>
      <c r="UDX2135" s="1"/>
      <c r="UDY2135" s="1"/>
      <c r="UDZ2135" s="1"/>
      <c r="UEA2135" s="1"/>
      <c r="UEB2135" s="1"/>
      <c r="UEC2135" s="1"/>
      <c r="UED2135" s="1"/>
      <c r="UEE2135" s="1"/>
      <c r="UEF2135" s="1"/>
      <c r="UEG2135" s="1"/>
      <c r="UEH2135" s="1"/>
      <c r="UEI2135" s="1"/>
      <c r="UEJ2135" s="1"/>
      <c r="UEK2135" s="1"/>
      <c r="UEL2135" s="1"/>
      <c r="UEM2135" s="1"/>
      <c r="UEN2135" s="1"/>
      <c r="UEO2135" s="1"/>
      <c r="UEP2135" s="1"/>
      <c r="UEQ2135" s="1"/>
      <c r="UER2135" s="1"/>
      <c r="UES2135" s="1"/>
      <c r="UET2135" s="1"/>
      <c r="UEU2135" s="1"/>
      <c r="UEV2135" s="1"/>
      <c r="UEW2135" s="1"/>
      <c r="UEX2135" s="1"/>
      <c r="UEY2135" s="1"/>
      <c r="UEZ2135" s="1"/>
      <c r="UFA2135" s="1"/>
      <c r="UFB2135" s="1"/>
      <c r="UFC2135" s="1"/>
      <c r="UFD2135" s="1"/>
      <c r="UFE2135" s="1"/>
      <c r="UFF2135" s="1"/>
      <c r="UFG2135" s="1"/>
      <c r="UFH2135" s="1"/>
      <c r="UFI2135" s="1"/>
      <c r="UFJ2135" s="1"/>
      <c r="UFK2135" s="1"/>
      <c r="UFL2135" s="1"/>
      <c r="UFM2135" s="1"/>
      <c r="UFN2135" s="1"/>
      <c r="UFO2135" s="1"/>
      <c r="UFP2135" s="1"/>
      <c r="UFQ2135" s="1"/>
      <c r="UFR2135" s="1"/>
      <c r="UFS2135" s="1"/>
      <c r="UFT2135" s="1"/>
      <c r="UFU2135" s="1"/>
      <c r="UFV2135" s="1"/>
      <c r="UFW2135" s="1"/>
      <c r="UFX2135" s="1"/>
      <c r="UFY2135" s="1"/>
      <c r="UFZ2135" s="1"/>
      <c r="UGA2135" s="1"/>
      <c r="UGB2135" s="1"/>
      <c r="UGC2135" s="1"/>
      <c r="UGD2135" s="1"/>
      <c r="UGE2135" s="1"/>
      <c r="UGF2135" s="1"/>
      <c r="UGG2135" s="1"/>
      <c r="UGH2135" s="1"/>
      <c r="UGI2135" s="1"/>
      <c r="UGJ2135" s="1"/>
      <c r="UGK2135" s="1"/>
      <c r="UGL2135" s="1"/>
      <c r="UGM2135" s="1"/>
      <c r="UGN2135" s="1"/>
      <c r="UGO2135" s="1"/>
      <c r="UGP2135" s="1"/>
      <c r="UGQ2135" s="1"/>
      <c r="UGR2135" s="1"/>
      <c r="UGS2135" s="1"/>
      <c r="UGT2135" s="1"/>
      <c r="UGU2135" s="1"/>
      <c r="UGV2135" s="1"/>
      <c r="UGW2135" s="1"/>
      <c r="UGX2135" s="1"/>
      <c r="UGY2135" s="1"/>
      <c r="UGZ2135" s="1"/>
      <c r="UHA2135" s="1"/>
      <c r="UHB2135" s="1"/>
      <c r="UHC2135" s="1"/>
      <c r="UHD2135" s="1"/>
      <c r="UHE2135" s="1"/>
      <c r="UHF2135" s="1"/>
      <c r="UHG2135" s="1"/>
      <c r="UHH2135" s="1"/>
      <c r="UHI2135" s="1"/>
      <c r="UHJ2135" s="1"/>
      <c r="UHK2135" s="1"/>
      <c r="UHL2135" s="1"/>
      <c r="UHM2135" s="1"/>
      <c r="UHN2135" s="1"/>
      <c r="UHO2135" s="1"/>
      <c r="UHP2135" s="1"/>
      <c r="UHQ2135" s="1"/>
      <c r="UHR2135" s="1"/>
      <c r="UHS2135" s="1"/>
      <c r="UHT2135" s="1"/>
      <c r="UHU2135" s="1"/>
      <c r="UHV2135" s="1"/>
      <c r="UHW2135" s="1"/>
      <c r="UHX2135" s="1"/>
      <c r="UHY2135" s="1"/>
      <c r="UHZ2135" s="1"/>
      <c r="UIA2135" s="1"/>
      <c r="UIB2135" s="1"/>
      <c r="UIC2135" s="1"/>
      <c r="UID2135" s="1"/>
      <c r="UIE2135" s="1"/>
      <c r="UIF2135" s="1"/>
      <c r="UIG2135" s="1"/>
      <c r="UIH2135" s="1"/>
      <c r="UII2135" s="1"/>
      <c r="UIJ2135" s="1"/>
      <c r="UIK2135" s="1"/>
      <c r="UIL2135" s="1"/>
      <c r="UIM2135" s="1"/>
      <c r="UIN2135" s="1"/>
      <c r="UIO2135" s="1"/>
      <c r="UIP2135" s="1"/>
      <c r="UIQ2135" s="1"/>
      <c r="UIR2135" s="1"/>
      <c r="UIS2135" s="1"/>
      <c r="UIT2135" s="1"/>
      <c r="UIU2135" s="1"/>
      <c r="UIV2135" s="1"/>
      <c r="UIW2135" s="1"/>
      <c r="UIX2135" s="1"/>
      <c r="UIY2135" s="1"/>
      <c r="UIZ2135" s="1"/>
      <c r="UJA2135" s="1"/>
      <c r="UJB2135" s="1"/>
      <c r="UJC2135" s="1"/>
      <c r="UJD2135" s="1"/>
      <c r="UJE2135" s="1"/>
      <c r="UJF2135" s="1"/>
      <c r="UJG2135" s="1"/>
      <c r="UJH2135" s="1"/>
      <c r="UJI2135" s="1"/>
      <c r="UJJ2135" s="1"/>
      <c r="UJK2135" s="1"/>
      <c r="UJL2135" s="1"/>
      <c r="UJM2135" s="1"/>
      <c r="UJN2135" s="1"/>
      <c r="UJO2135" s="1"/>
      <c r="UJP2135" s="1"/>
      <c r="UJQ2135" s="1"/>
      <c r="UJR2135" s="1"/>
      <c r="UJS2135" s="1"/>
      <c r="UJT2135" s="1"/>
      <c r="UJU2135" s="1"/>
      <c r="UJV2135" s="1"/>
      <c r="UJW2135" s="1"/>
      <c r="UJX2135" s="1"/>
      <c r="UJY2135" s="1"/>
      <c r="UJZ2135" s="1"/>
      <c r="UKA2135" s="1"/>
      <c r="UKB2135" s="1"/>
      <c r="UKC2135" s="1"/>
      <c r="UKD2135" s="1"/>
      <c r="UKE2135" s="1"/>
      <c r="UKF2135" s="1"/>
      <c r="UKG2135" s="1"/>
      <c r="UKH2135" s="1"/>
      <c r="UKI2135" s="1"/>
      <c r="UKJ2135" s="1"/>
      <c r="UKK2135" s="1"/>
      <c r="UKL2135" s="1"/>
      <c r="UKM2135" s="1"/>
      <c r="UKN2135" s="1"/>
      <c r="UKO2135" s="1"/>
      <c r="UKP2135" s="1"/>
      <c r="UKQ2135" s="1"/>
      <c r="UKR2135" s="1"/>
      <c r="UKS2135" s="1"/>
      <c r="UKT2135" s="1"/>
      <c r="UKU2135" s="1"/>
      <c r="UKV2135" s="1"/>
      <c r="UKW2135" s="1"/>
      <c r="UKX2135" s="1"/>
      <c r="UKY2135" s="1"/>
      <c r="UKZ2135" s="1"/>
      <c r="ULA2135" s="1"/>
      <c r="ULB2135" s="1"/>
      <c r="ULC2135" s="1"/>
      <c r="ULD2135" s="1"/>
      <c r="ULE2135" s="1"/>
      <c r="ULF2135" s="1"/>
      <c r="ULG2135" s="1"/>
      <c r="ULH2135" s="1"/>
      <c r="ULI2135" s="1"/>
      <c r="ULJ2135" s="1"/>
      <c r="ULK2135" s="1"/>
      <c r="ULL2135" s="1"/>
      <c r="ULM2135" s="1"/>
      <c r="ULN2135" s="1"/>
      <c r="ULO2135" s="1"/>
      <c r="ULP2135" s="1"/>
      <c r="ULQ2135" s="1"/>
      <c r="ULR2135" s="1"/>
      <c r="ULS2135" s="1"/>
      <c r="ULT2135" s="1"/>
      <c r="ULU2135" s="1"/>
      <c r="ULV2135" s="1"/>
      <c r="ULW2135" s="1"/>
      <c r="ULX2135" s="1"/>
      <c r="ULY2135" s="1"/>
      <c r="ULZ2135" s="1"/>
      <c r="UMA2135" s="1"/>
      <c r="UMB2135" s="1"/>
      <c r="UMC2135" s="1"/>
      <c r="UMD2135" s="1"/>
      <c r="UME2135" s="1"/>
      <c r="UMF2135" s="1"/>
      <c r="UMG2135" s="1"/>
      <c r="UMH2135" s="1"/>
      <c r="UMI2135" s="1"/>
      <c r="UMJ2135" s="1"/>
      <c r="UMK2135" s="1"/>
      <c r="UML2135" s="1"/>
      <c r="UMM2135" s="1"/>
      <c r="UMN2135" s="1"/>
      <c r="UMO2135" s="1"/>
      <c r="UMP2135" s="1"/>
      <c r="UMQ2135" s="1"/>
      <c r="UMR2135" s="1"/>
      <c r="UMS2135" s="1"/>
      <c r="UMT2135" s="1"/>
      <c r="UMU2135" s="1"/>
      <c r="UMV2135" s="1"/>
      <c r="UMW2135" s="1"/>
      <c r="UMX2135" s="1"/>
      <c r="UMY2135" s="1"/>
      <c r="UMZ2135" s="1"/>
      <c r="UNA2135" s="1"/>
      <c r="UNB2135" s="1"/>
      <c r="UNC2135" s="1"/>
      <c r="UND2135" s="1"/>
      <c r="UNE2135" s="1"/>
      <c r="UNF2135" s="1"/>
      <c r="UNG2135" s="1"/>
      <c r="UNH2135" s="1"/>
      <c r="UNI2135" s="1"/>
      <c r="UNJ2135" s="1"/>
      <c r="UNK2135" s="1"/>
      <c r="UNL2135" s="1"/>
      <c r="UNM2135" s="1"/>
      <c r="UNN2135" s="1"/>
      <c r="UNO2135" s="1"/>
      <c r="UNP2135" s="1"/>
      <c r="UNQ2135" s="1"/>
      <c r="UNR2135" s="1"/>
      <c r="UNS2135" s="1"/>
      <c r="UNT2135" s="1"/>
      <c r="UNU2135" s="1"/>
      <c r="UNV2135" s="1"/>
      <c r="UNW2135" s="1"/>
      <c r="UNX2135" s="1"/>
      <c r="UNY2135" s="1"/>
      <c r="UNZ2135" s="1"/>
      <c r="UOA2135" s="1"/>
      <c r="UOB2135" s="1"/>
      <c r="UOC2135" s="1"/>
      <c r="UOD2135" s="1"/>
      <c r="UOE2135" s="1"/>
      <c r="UOF2135" s="1"/>
      <c r="UOG2135" s="1"/>
      <c r="UOH2135" s="1"/>
      <c r="UOI2135" s="1"/>
      <c r="UOJ2135" s="1"/>
      <c r="UOK2135" s="1"/>
      <c r="UOL2135" s="1"/>
      <c r="UOM2135" s="1"/>
      <c r="UON2135" s="1"/>
      <c r="UOO2135" s="1"/>
      <c r="UOP2135" s="1"/>
      <c r="UOQ2135" s="1"/>
      <c r="UOR2135" s="1"/>
      <c r="UOS2135" s="1"/>
      <c r="UOT2135" s="1"/>
      <c r="UOU2135" s="1"/>
      <c r="UOV2135" s="1"/>
      <c r="UOW2135" s="1"/>
      <c r="UOX2135" s="1"/>
      <c r="UOY2135" s="1"/>
      <c r="UOZ2135" s="1"/>
      <c r="UPA2135" s="1"/>
      <c r="UPB2135" s="1"/>
      <c r="UPC2135" s="1"/>
      <c r="UPD2135" s="1"/>
      <c r="UPE2135" s="1"/>
      <c r="UPF2135" s="1"/>
      <c r="UPG2135" s="1"/>
      <c r="UPH2135" s="1"/>
      <c r="UPI2135" s="1"/>
      <c r="UPJ2135" s="1"/>
      <c r="UPK2135" s="1"/>
      <c r="UPL2135" s="1"/>
      <c r="UPM2135" s="1"/>
      <c r="UPN2135" s="1"/>
      <c r="UPO2135" s="1"/>
      <c r="UPP2135" s="1"/>
      <c r="UPQ2135" s="1"/>
      <c r="UPR2135" s="1"/>
      <c r="UPS2135" s="1"/>
      <c r="UPT2135" s="1"/>
      <c r="UPU2135" s="1"/>
      <c r="UPV2135" s="1"/>
      <c r="UPW2135" s="1"/>
      <c r="UPX2135" s="1"/>
      <c r="UPY2135" s="1"/>
      <c r="UPZ2135" s="1"/>
      <c r="UQA2135" s="1"/>
      <c r="UQB2135" s="1"/>
      <c r="UQC2135" s="1"/>
      <c r="UQD2135" s="1"/>
      <c r="UQE2135" s="1"/>
      <c r="UQF2135" s="1"/>
      <c r="UQG2135" s="1"/>
      <c r="UQH2135" s="1"/>
      <c r="UQI2135" s="1"/>
      <c r="UQJ2135" s="1"/>
      <c r="UQK2135" s="1"/>
      <c r="UQL2135" s="1"/>
      <c r="UQM2135" s="1"/>
      <c r="UQN2135" s="1"/>
      <c r="UQO2135" s="1"/>
      <c r="UQP2135" s="1"/>
      <c r="UQQ2135" s="1"/>
      <c r="UQR2135" s="1"/>
      <c r="UQS2135" s="1"/>
      <c r="UQT2135" s="1"/>
      <c r="UQU2135" s="1"/>
      <c r="UQV2135" s="1"/>
      <c r="UQW2135" s="1"/>
      <c r="UQX2135" s="1"/>
      <c r="UQY2135" s="1"/>
      <c r="UQZ2135" s="1"/>
      <c r="URA2135" s="1"/>
      <c r="URB2135" s="1"/>
      <c r="URC2135" s="1"/>
      <c r="URD2135" s="1"/>
      <c r="URE2135" s="1"/>
      <c r="URF2135" s="1"/>
      <c r="URG2135" s="1"/>
      <c r="URH2135" s="1"/>
      <c r="URI2135" s="1"/>
      <c r="URJ2135" s="1"/>
      <c r="URK2135" s="1"/>
      <c r="URL2135" s="1"/>
      <c r="URM2135" s="1"/>
      <c r="URN2135" s="1"/>
      <c r="URO2135" s="1"/>
      <c r="URP2135" s="1"/>
      <c r="URQ2135" s="1"/>
      <c r="URR2135" s="1"/>
      <c r="URS2135" s="1"/>
      <c r="URT2135" s="1"/>
      <c r="URU2135" s="1"/>
      <c r="URV2135" s="1"/>
      <c r="URW2135" s="1"/>
      <c r="URX2135" s="1"/>
      <c r="URY2135" s="1"/>
      <c r="URZ2135" s="1"/>
      <c r="USA2135" s="1"/>
      <c r="USB2135" s="1"/>
      <c r="USC2135" s="1"/>
      <c r="USD2135" s="1"/>
      <c r="USE2135" s="1"/>
      <c r="USF2135" s="1"/>
      <c r="USG2135" s="1"/>
      <c r="USH2135" s="1"/>
      <c r="USI2135" s="1"/>
      <c r="USJ2135" s="1"/>
      <c r="USK2135" s="1"/>
      <c r="USL2135" s="1"/>
      <c r="USM2135" s="1"/>
      <c r="USN2135" s="1"/>
      <c r="USO2135" s="1"/>
      <c r="USP2135" s="1"/>
      <c r="USQ2135" s="1"/>
      <c r="USR2135" s="1"/>
      <c r="USS2135" s="1"/>
      <c r="UST2135" s="1"/>
      <c r="USU2135" s="1"/>
      <c r="USV2135" s="1"/>
      <c r="USW2135" s="1"/>
      <c r="USX2135" s="1"/>
      <c r="USY2135" s="1"/>
      <c r="USZ2135" s="1"/>
      <c r="UTA2135" s="1"/>
      <c r="UTB2135" s="1"/>
      <c r="UTC2135" s="1"/>
      <c r="UTD2135" s="1"/>
      <c r="UTE2135" s="1"/>
      <c r="UTF2135" s="1"/>
      <c r="UTG2135" s="1"/>
      <c r="UTH2135" s="1"/>
      <c r="UTI2135" s="1"/>
      <c r="UTJ2135" s="1"/>
      <c r="UTK2135" s="1"/>
      <c r="UTL2135" s="1"/>
      <c r="UTM2135" s="1"/>
      <c r="UTN2135" s="1"/>
      <c r="UTO2135" s="1"/>
      <c r="UTP2135" s="1"/>
      <c r="UTQ2135" s="1"/>
      <c r="UTR2135" s="1"/>
      <c r="UTS2135" s="1"/>
      <c r="UTT2135" s="1"/>
      <c r="UTU2135" s="1"/>
      <c r="UTV2135" s="1"/>
      <c r="UTW2135" s="1"/>
      <c r="UTX2135" s="1"/>
      <c r="UTY2135" s="1"/>
      <c r="UTZ2135" s="1"/>
      <c r="UUA2135" s="1"/>
      <c r="UUB2135" s="1"/>
      <c r="UUC2135" s="1"/>
      <c r="UUD2135" s="1"/>
      <c r="UUE2135" s="1"/>
      <c r="UUF2135" s="1"/>
      <c r="UUG2135" s="1"/>
      <c r="UUH2135" s="1"/>
      <c r="UUI2135" s="1"/>
      <c r="UUJ2135" s="1"/>
      <c r="UUK2135" s="1"/>
      <c r="UUL2135" s="1"/>
      <c r="UUM2135" s="1"/>
      <c r="UUN2135" s="1"/>
      <c r="UUO2135" s="1"/>
      <c r="UUP2135" s="1"/>
      <c r="UUQ2135" s="1"/>
      <c r="UUR2135" s="1"/>
      <c r="UUS2135" s="1"/>
      <c r="UUT2135" s="1"/>
      <c r="UUU2135" s="1"/>
      <c r="UUV2135" s="1"/>
      <c r="UUW2135" s="1"/>
      <c r="UUX2135" s="1"/>
      <c r="UUY2135" s="1"/>
      <c r="UUZ2135" s="1"/>
      <c r="UVA2135" s="1"/>
      <c r="UVB2135" s="1"/>
      <c r="UVC2135" s="1"/>
      <c r="UVD2135" s="1"/>
      <c r="UVE2135" s="1"/>
      <c r="UVF2135" s="1"/>
      <c r="UVG2135" s="1"/>
      <c r="UVH2135" s="1"/>
      <c r="UVI2135" s="1"/>
      <c r="UVJ2135" s="1"/>
      <c r="UVK2135" s="1"/>
      <c r="UVL2135" s="1"/>
      <c r="UVM2135" s="1"/>
      <c r="UVN2135" s="1"/>
      <c r="UVO2135" s="1"/>
      <c r="UVP2135" s="1"/>
      <c r="UVQ2135" s="1"/>
      <c r="UVR2135" s="1"/>
      <c r="UVS2135" s="1"/>
      <c r="UVT2135" s="1"/>
      <c r="UVU2135" s="1"/>
      <c r="UVV2135" s="1"/>
      <c r="UVW2135" s="1"/>
      <c r="UVX2135" s="1"/>
      <c r="UVY2135" s="1"/>
      <c r="UVZ2135" s="1"/>
      <c r="UWA2135" s="1"/>
      <c r="UWB2135" s="1"/>
      <c r="UWC2135" s="1"/>
      <c r="UWD2135" s="1"/>
      <c r="UWE2135" s="1"/>
      <c r="UWF2135" s="1"/>
      <c r="UWG2135" s="1"/>
      <c r="UWH2135" s="1"/>
      <c r="UWI2135" s="1"/>
      <c r="UWJ2135" s="1"/>
      <c r="UWK2135" s="1"/>
      <c r="UWL2135" s="1"/>
      <c r="UWM2135" s="1"/>
      <c r="UWN2135" s="1"/>
      <c r="UWO2135" s="1"/>
      <c r="UWP2135" s="1"/>
      <c r="UWQ2135" s="1"/>
      <c r="UWR2135" s="1"/>
      <c r="UWS2135" s="1"/>
      <c r="UWT2135" s="1"/>
      <c r="UWU2135" s="1"/>
      <c r="UWV2135" s="1"/>
      <c r="UWW2135" s="1"/>
      <c r="UWX2135" s="1"/>
      <c r="UWY2135" s="1"/>
      <c r="UWZ2135" s="1"/>
      <c r="UXA2135" s="1"/>
      <c r="UXB2135" s="1"/>
      <c r="UXC2135" s="1"/>
      <c r="UXD2135" s="1"/>
      <c r="UXE2135" s="1"/>
      <c r="UXF2135" s="1"/>
      <c r="UXG2135" s="1"/>
      <c r="UXH2135" s="1"/>
      <c r="UXI2135" s="1"/>
      <c r="UXJ2135" s="1"/>
      <c r="UXK2135" s="1"/>
      <c r="UXL2135" s="1"/>
      <c r="UXM2135" s="1"/>
      <c r="UXN2135" s="1"/>
      <c r="UXO2135" s="1"/>
      <c r="UXP2135" s="1"/>
      <c r="UXQ2135" s="1"/>
      <c r="UXR2135" s="1"/>
      <c r="UXS2135" s="1"/>
      <c r="UXT2135" s="1"/>
      <c r="UXU2135" s="1"/>
      <c r="UXV2135" s="1"/>
      <c r="UXW2135" s="1"/>
      <c r="UXX2135" s="1"/>
      <c r="UXY2135" s="1"/>
      <c r="UXZ2135" s="1"/>
      <c r="UYA2135" s="1"/>
      <c r="UYB2135" s="1"/>
      <c r="UYC2135" s="1"/>
      <c r="UYD2135" s="1"/>
      <c r="UYE2135" s="1"/>
      <c r="UYF2135" s="1"/>
      <c r="UYG2135" s="1"/>
      <c r="UYH2135" s="1"/>
      <c r="UYI2135" s="1"/>
      <c r="UYJ2135" s="1"/>
      <c r="UYK2135" s="1"/>
      <c r="UYL2135" s="1"/>
      <c r="UYM2135" s="1"/>
      <c r="UYN2135" s="1"/>
      <c r="UYO2135" s="1"/>
      <c r="UYP2135" s="1"/>
      <c r="UYQ2135" s="1"/>
      <c r="UYR2135" s="1"/>
      <c r="UYS2135" s="1"/>
      <c r="UYT2135" s="1"/>
      <c r="UYU2135" s="1"/>
      <c r="UYV2135" s="1"/>
      <c r="UYW2135" s="1"/>
      <c r="UYX2135" s="1"/>
      <c r="UYY2135" s="1"/>
      <c r="UYZ2135" s="1"/>
      <c r="UZA2135" s="1"/>
      <c r="UZB2135" s="1"/>
      <c r="UZC2135" s="1"/>
      <c r="UZD2135" s="1"/>
      <c r="UZE2135" s="1"/>
      <c r="UZF2135" s="1"/>
      <c r="UZG2135" s="1"/>
      <c r="UZH2135" s="1"/>
      <c r="UZI2135" s="1"/>
      <c r="UZJ2135" s="1"/>
      <c r="UZK2135" s="1"/>
      <c r="UZL2135" s="1"/>
      <c r="UZM2135" s="1"/>
      <c r="UZN2135" s="1"/>
      <c r="UZO2135" s="1"/>
      <c r="UZP2135" s="1"/>
      <c r="UZQ2135" s="1"/>
      <c r="UZR2135" s="1"/>
      <c r="UZS2135" s="1"/>
      <c r="UZT2135" s="1"/>
      <c r="UZU2135" s="1"/>
      <c r="UZV2135" s="1"/>
      <c r="UZW2135" s="1"/>
      <c r="UZX2135" s="1"/>
      <c r="UZY2135" s="1"/>
      <c r="UZZ2135" s="1"/>
      <c r="VAA2135" s="1"/>
      <c r="VAB2135" s="1"/>
      <c r="VAC2135" s="1"/>
      <c r="VAD2135" s="1"/>
      <c r="VAE2135" s="1"/>
      <c r="VAF2135" s="1"/>
      <c r="VAG2135" s="1"/>
      <c r="VAH2135" s="1"/>
      <c r="VAI2135" s="1"/>
      <c r="VAJ2135" s="1"/>
      <c r="VAK2135" s="1"/>
      <c r="VAL2135" s="1"/>
      <c r="VAM2135" s="1"/>
      <c r="VAN2135" s="1"/>
      <c r="VAO2135" s="1"/>
      <c r="VAP2135" s="1"/>
      <c r="VAQ2135" s="1"/>
      <c r="VAR2135" s="1"/>
      <c r="VAS2135" s="1"/>
      <c r="VAT2135" s="1"/>
      <c r="VAU2135" s="1"/>
      <c r="VAV2135" s="1"/>
      <c r="VAW2135" s="1"/>
      <c r="VAX2135" s="1"/>
      <c r="VAY2135" s="1"/>
      <c r="VAZ2135" s="1"/>
      <c r="VBA2135" s="1"/>
      <c r="VBB2135" s="1"/>
      <c r="VBC2135" s="1"/>
      <c r="VBD2135" s="1"/>
      <c r="VBE2135" s="1"/>
      <c r="VBF2135" s="1"/>
      <c r="VBG2135" s="1"/>
      <c r="VBH2135" s="1"/>
      <c r="VBI2135" s="1"/>
      <c r="VBJ2135" s="1"/>
      <c r="VBK2135" s="1"/>
      <c r="VBL2135" s="1"/>
      <c r="VBM2135" s="1"/>
      <c r="VBN2135" s="1"/>
      <c r="VBO2135" s="1"/>
      <c r="VBP2135" s="1"/>
      <c r="VBQ2135" s="1"/>
      <c r="VBR2135" s="1"/>
      <c r="VBS2135" s="1"/>
      <c r="VBT2135" s="1"/>
      <c r="VBU2135" s="1"/>
      <c r="VBV2135" s="1"/>
      <c r="VBW2135" s="1"/>
      <c r="VBX2135" s="1"/>
      <c r="VBY2135" s="1"/>
      <c r="VBZ2135" s="1"/>
      <c r="VCA2135" s="1"/>
      <c r="VCB2135" s="1"/>
      <c r="VCC2135" s="1"/>
      <c r="VCD2135" s="1"/>
      <c r="VCE2135" s="1"/>
      <c r="VCF2135" s="1"/>
      <c r="VCG2135" s="1"/>
      <c r="VCH2135" s="1"/>
      <c r="VCI2135" s="1"/>
      <c r="VCJ2135" s="1"/>
      <c r="VCK2135" s="1"/>
      <c r="VCL2135" s="1"/>
      <c r="VCM2135" s="1"/>
      <c r="VCN2135" s="1"/>
      <c r="VCO2135" s="1"/>
      <c r="VCP2135" s="1"/>
      <c r="VCQ2135" s="1"/>
      <c r="VCR2135" s="1"/>
      <c r="VCS2135" s="1"/>
      <c r="VCT2135" s="1"/>
      <c r="VCU2135" s="1"/>
      <c r="VCV2135" s="1"/>
      <c r="VCW2135" s="1"/>
      <c r="VCX2135" s="1"/>
      <c r="VCY2135" s="1"/>
      <c r="VCZ2135" s="1"/>
      <c r="VDA2135" s="1"/>
      <c r="VDB2135" s="1"/>
      <c r="VDC2135" s="1"/>
      <c r="VDD2135" s="1"/>
      <c r="VDE2135" s="1"/>
      <c r="VDF2135" s="1"/>
      <c r="VDG2135" s="1"/>
      <c r="VDH2135" s="1"/>
      <c r="VDI2135" s="1"/>
      <c r="VDJ2135" s="1"/>
      <c r="VDK2135" s="1"/>
      <c r="VDL2135" s="1"/>
      <c r="VDM2135" s="1"/>
      <c r="VDN2135" s="1"/>
      <c r="VDO2135" s="1"/>
      <c r="VDP2135" s="1"/>
      <c r="VDQ2135" s="1"/>
      <c r="VDR2135" s="1"/>
      <c r="VDS2135" s="1"/>
      <c r="VDT2135" s="1"/>
      <c r="VDU2135" s="1"/>
      <c r="VDV2135" s="1"/>
      <c r="VDW2135" s="1"/>
      <c r="VDX2135" s="1"/>
      <c r="VDY2135" s="1"/>
      <c r="VDZ2135" s="1"/>
      <c r="VEA2135" s="1"/>
      <c r="VEB2135" s="1"/>
      <c r="VEC2135" s="1"/>
      <c r="VED2135" s="1"/>
      <c r="VEE2135" s="1"/>
      <c r="VEF2135" s="1"/>
      <c r="VEG2135" s="1"/>
      <c r="VEH2135" s="1"/>
      <c r="VEI2135" s="1"/>
      <c r="VEJ2135" s="1"/>
      <c r="VEK2135" s="1"/>
      <c r="VEL2135" s="1"/>
      <c r="VEM2135" s="1"/>
      <c r="VEN2135" s="1"/>
      <c r="VEO2135" s="1"/>
      <c r="VEP2135" s="1"/>
      <c r="VEQ2135" s="1"/>
      <c r="VER2135" s="1"/>
      <c r="VES2135" s="1"/>
      <c r="VET2135" s="1"/>
      <c r="VEU2135" s="1"/>
      <c r="VEV2135" s="1"/>
      <c r="VEW2135" s="1"/>
      <c r="VEX2135" s="1"/>
      <c r="VEY2135" s="1"/>
      <c r="VEZ2135" s="1"/>
      <c r="VFA2135" s="1"/>
      <c r="VFB2135" s="1"/>
      <c r="VFC2135" s="1"/>
      <c r="VFD2135" s="1"/>
      <c r="VFE2135" s="1"/>
      <c r="VFF2135" s="1"/>
      <c r="VFG2135" s="1"/>
      <c r="VFH2135" s="1"/>
      <c r="VFI2135" s="1"/>
      <c r="VFJ2135" s="1"/>
      <c r="VFK2135" s="1"/>
      <c r="VFL2135" s="1"/>
      <c r="VFM2135" s="1"/>
      <c r="VFN2135" s="1"/>
      <c r="VFO2135" s="1"/>
      <c r="VFP2135" s="1"/>
      <c r="VFQ2135" s="1"/>
      <c r="VFR2135" s="1"/>
      <c r="VFS2135" s="1"/>
      <c r="VFT2135" s="1"/>
      <c r="VFU2135" s="1"/>
      <c r="VFV2135" s="1"/>
      <c r="VFW2135" s="1"/>
      <c r="VFX2135" s="1"/>
      <c r="VFY2135" s="1"/>
      <c r="VFZ2135" s="1"/>
      <c r="VGA2135" s="1"/>
      <c r="VGB2135" s="1"/>
      <c r="VGC2135" s="1"/>
      <c r="VGD2135" s="1"/>
      <c r="VGE2135" s="1"/>
      <c r="VGF2135" s="1"/>
      <c r="VGG2135" s="1"/>
      <c r="VGH2135" s="1"/>
      <c r="VGI2135" s="1"/>
      <c r="VGJ2135" s="1"/>
      <c r="VGK2135" s="1"/>
      <c r="VGL2135" s="1"/>
      <c r="VGM2135" s="1"/>
      <c r="VGN2135" s="1"/>
      <c r="VGO2135" s="1"/>
      <c r="VGP2135" s="1"/>
      <c r="VGQ2135" s="1"/>
      <c r="VGR2135" s="1"/>
      <c r="VGS2135" s="1"/>
      <c r="VGT2135" s="1"/>
      <c r="VGU2135" s="1"/>
      <c r="VGV2135" s="1"/>
      <c r="VGW2135" s="1"/>
      <c r="VGX2135" s="1"/>
      <c r="VGY2135" s="1"/>
      <c r="VGZ2135" s="1"/>
      <c r="VHA2135" s="1"/>
      <c r="VHB2135" s="1"/>
      <c r="VHC2135" s="1"/>
      <c r="VHD2135" s="1"/>
      <c r="VHE2135" s="1"/>
      <c r="VHF2135" s="1"/>
      <c r="VHG2135" s="1"/>
      <c r="VHH2135" s="1"/>
      <c r="VHI2135" s="1"/>
      <c r="VHJ2135" s="1"/>
      <c r="VHK2135" s="1"/>
      <c r="VHL2135" s="1"/>
      <c r="VHM2135" s="1"/>
      <c r="VHN2135" s="1"/>
      <c r="VHO2135" s="1"/>
      <c r="VHP2135" s="1"/>
      <c r="VHQ2135" s="1"/>
      <c r="VHR2135" s="1"/>
      <c r="VHS2135" s="1"/>
      <c r="VHT2135" s="1"/>
      <c r="VHU2135" s="1"/>
      <c r="VHV2135" s="1"/>
      <c r="VHW2135" s="1"/>
      <c r="VHX2135" s="1"/>
      <c r="VHY2135" s="1"/>
      <c r="VHZ2135" s="1"/>
      <c r="VIA2135" s="1"/>
      <c r="VIB2135" s="1"/>
      <c r="VIC2135" s="1"/>
      <c r="VID2135" s="1"/>
      <c r="VIE2135" s="1"/>
      <c r="VIF2135" s="1"/>
      <c r="VIG2135" s="1"/>
      <c r="VIH2135" s="1"/>
      <c r="VII2135" s="1"/>
      <c r="VIJ2135" s="1"/>
      <c r="VIK2135" s="1"/>
      <c r="VIL2135" s="1"/>
      <c r="VIM2135" s="1"/>
      <c r="VIN2135" s="1"/>
      <c r="VIO2135" s="1"/>
      <c r="VIP2135" s="1"/>
      <c r="VIQ2135" s="1"/>
      <c r="VIR2135" s="1"/>
      <c r="VIS2135" s="1"/>
      <c r="VIT2135" s="1"/>
      <c r="VIU2135" s="1"/>
      <c r="VIV2135" s="1"/>
      <c r="VIW2135" s="1"/>
      <c r="VIX2135" s="1"/>
      <c r="VIY2135" s="1"/>
      <c r="VIZ2135" s="1"/>
      <c r="VJA2135" s="1"/>
      <c r="VJB2135" s="1"/>
      <c r="VJC2135" s="1"/>
      <c r="VJD2135" s="1"/>
      <c r="VJE2135" s="1"/>
      <c r="VJF2135" s="1"/>
      <c r="VJG2135" s="1"/>
      <c r="VJH2135" s="1"/>
      <c r="VJI2135" s="1"/>
      <c r="VJJ2135" s="1"/>
      <c r="VJK2135" s="1"/>
      <c r="VJL2135" s="1"/>
      <c r="VJM2135" s="1"/>
      <c r="VJN2135" s="1"/>
      <c r="VJO2135" s="1"/>
      <c r="VJP2135" s="1"/>
      <c r="VJQ2135" s="1"/>
      <c r="VJR2135" s="1"/>
      <c r="VJS2135" s="1"/>
      <c r="VJT2135" s="1"/>
      <c r="VJU2135" s="1"/>
      <c r="VJV2135" s="1"/>
      <c r="VJW2135" s="1"/>
      <c r="VJX2135" s="1"/>
      <c r="VJY2135" s="1"/>
      <c r="VJZ2135" s="1"/>
      <c r="VKA2135" s="1"/>
      <c r="VKB2135" s="1"/>
      <c r="VKC2135" s="1"/>
      <c r="VKD2135" s="1"/>
      <c r="VKE2135" s="1"/>
      <c r="VKF2135" s="1"/>
      <c r="VKG2135" s="1"/>
      <c r="VKH2135" s="1"/>
      <c r="VKI2135" s="1"/>
      <c r="VKJ2135" s="1"/>
      <c r="VKK2135" s="1"/>
      <c r="VKL2135" s="1"/>
      <c r="VKM2135" s="1"/>
      <c r="VKN2135" s="1"/>
      <c r="VKO2135" s="1"/>
      <c r="VKP2135" s="1"/>
      <c r="VKQ2135" s="1"/>
      <c r="VKR2135" s="1"/>
      <c r="VKS2135" s="1"/>
      <c r="VKT2135" s="1"/>
      <c r="VKU2135" s="1"/>
      <c r="VKV2135" s="1"/>
      <c r="VKW2135" s="1"/>
      <c r="VKX2135" s="1"/>
      <c r="VKY2135" s="1"/>
      <c r="VKZ2135" s="1"/>
      <c r="VLA2135" s="1"/>
      <c r="VLB2135" s="1"/>
      <c r="VLC2135" s="1"/>
      <c r="VLD2135" s="1"/>
      <c r="VLE2135" s="1"/>
      <c r="VLF2135" s="1"/>
      <c r="VLG2135" s="1"/>
      <c r="VLH2135" s="1"/>
      <c r="VLI2135" s="1"/>
      <c r="VLJ2135" s="1"/>
      <c r="VLK2135" s="1"/>
      <c r="VLL2135" s="1"/>
      <c r="VLM2135" s="1"/>
      <c r="VLN2135" s="1"/>
      <c r="VLO2135" s="1"/>
      <c r="VLP2135" s="1"/>
      <c r="VLQ2135" s="1"/>
      <c r="VLR2135" s="1"/>
      <c r="VLS2135" s="1"/>
      <c r="VLT2135" s="1"/>
      <c r="VLU2135" s="1"/>
      <c r="VLV2135" s="1"/>
      <c r="VLW2135" s="1"/>
      <c r="VLX2135" s="1"/>
      <c r="VLY2135" s="1"/>
      <c r="VLZ2135" s="1"/>
      <c r="VMA2135" s="1"/>
      <c r="VMB2135" s="1"/>
      <c r="VMC2135" s="1"/>
      <c r="VMD2135" s="1"/>
      <c r="VME2135" s="1"/>
      <c r="VMF2135" s="1"/>
      <c r="VMG2135" s="1"/>
      <c r="VMH2135" s="1"/>
      <c r="VMI2135" s="1"/>
      <c r="VMJ2135" s="1"/>
      <c r="VMK2135" s="1"/>
      <c r="VML2135" s="1"/>
      <c r="VMM2135" s="1"/>
      <c r="VMN2135" s="1"/>
      <c r="VMO2135" s="1"/>
      <c r="VMP2135" s="1"/>
      <c r="VMQ2135" s="1"/>
      <c r="VMR2135" s="1"/>
      <c r="VMS2135" s="1"/>
      <c r="VMT2135" s="1"/>
      <c r="VMU2135" s="1"/>
      <c r="VMV2135" s="1"/>
      <c r="VMW2135" s="1"/>
      <c r="VMX2135" s="1"/>
      <c r="VMY2135" s="1"/>
      <c r="VMZ2135" s="1"/>
      <c r="VNA2135" s="1"/>
      <c r="VNB2135" s="1"/>
      <c r="VNC2135" s="1"/>
      <c r="VND2135" s="1"/>
      <c r="VNE2135" s="1"/>
      <c r="VNF2135" s="1"/>
      <c r="VNG2135" s="1"/>
      <c r="VNH2135" s="1"/>
      <c r="VNI2135" s="1"/>
      <c r="VNJ2135" s="1"/>
      <c r="VNK2135" s="1"/>
      <c r="VNL2135" s="1"/>
      <c r="VNM2135" s="1"/>
      <c r="VNN2135" s="1"/>
      <c r="VNO2135" s="1"/>
      <c r="VNP2135" s="1"/>
      <c r="VNQ2135" s="1"/>
      <c r="VNR2135" s="1"/>
      <c r="VNS2135" s="1"/>
      <c r="VNT2135" s="1"/>
      <c r="VNU2135" s="1"/>
      <c r="VNV2135" s="1"/>
      <c r="VNW2135" s="1"/>
      <c r="VNX2135" s="1"/>
      <c r="VNY2135" s="1"/>
      <c r="VNZ2135" s="1"/>
      <c r="VOA2135" s="1"/>
      <c r="VOB2135" s="1"/>
      <c r="VOC2135" s="1"/>
      <c r="VOD2135" s="1"/>
      <c r="VOE2135" s="1"/>
      <c r="VOF2135" s="1"/>
      <c r="VOG2135" s="1"/>
      <c r="VOH2135" s="1"/>
      <c r="VOI2135" s="1"/>
      <c r="VOJ2135" s="1"/>
      <c r="VOK2135" s="1"/>
      <c r="VOL2135" s="1"/>
      <c r="VOM2135" s="1"/>
      <c r="VON2135" s="1"/>
      <c r="VOO2135" s="1"/>
      <c r="VOP2135" s="1"/>
      <c r="VOQ2135" s="1"/>
      <c r="VOR2135" s="1"/>
      <c r="VOS2135" s="1"/>
      <c r="VOT2135" s="1"/>
      <c r="VOU2135" s="1"/>
      <c r="VOV2135" s="1"/>
      <c r="VOW2135" s="1"/>
      <c r="VOX2135" s="1"/>
      <c r="VOY2135" s="1"/>
      <c r="VOZ2135" s="1"/>
      <c r="VPA2135" s="1"/>
      <c r="VPB2135" s="1"/>
      <c r="VPC2135" s="1"/>
      <c r="VPD2135" s="1"/>
      <c r="VPE2135" s="1"/>
      <c r="VPF2135" s="1"/>
      <c r="VPG2135" s="1"/>
      <c r="VPH2135" s="1"/>
      <c r="VPI2135" s="1"/>
      <c r="VPJ2135" s="1"/>
      <c r="VPK2135" s="1"/>
      <c r="VPL2135" s="1"/>
      <c r="VPM2135" s="1"/>
      <c r="VPN2135" s="1"/>
      <c r="VPO2135" s="1"/>
      <c r="VPP2135" s="1"/>
      <c r="VPQ2135" s="1"/>
      <c r="VPR2135" s="1"/>
      <c r="VPS2135" s="1"/>
      <c r="VPT2135" s="1"/>
      <c r="VPU2135" s="1"/>
      <c r="VPV2135" s="1"/>
      <c r="VPW2135" s="1"/>
      <c r="VPX2135" s="1"/>
      <c r="VPY2135" s="1"/>
      <c r="VPZ2135" s="1"/>
      <c r="VQA2135" s="1"/>
      <c r="VQB2135" s="1"/>
      <c r="VQC2135" s="1"/>
      <c r="VQD2135" s="1"/>
      <c r="VQE2135" s="1"/>
      <c r="VQF2135" s="1"/>
      <c r="VQG2135" s="1"/>
      <c r="VQH2135" s="1"/>
      <c r="VQI2135" s="1"/>
      <c r="VQJ2135" s="1"/>
      <c r="VQK2135" s="1"/>
      <c r="VQL2135" s="1"/>
      <c r="VQM2135" s="1"/>
      <c r="VQN2135" s="1"/>
      <c r="VQO2135" s="1"/>
      <c r="VQP2135" s="1"/>
      <c r="VQQ2135" s="1"/>
      <c r="VQR2135" s="1"/>
      <c r="VQS2135" s="1"/>
      <c r="VQT2135" s="1"/>
      <c r="VQU2135" s="1"/>
      <c r="VQV2135" s="1"/>
      <c r="VQW2135" s="1"/>
      <c r="VQX2135" s="1"/>
      <c r="VQY2135" s="1"/>
      <c r="VQZ2135" s="1"/>
      <c r="VRA2135" s="1"/>
      <c r="VRB2135" s="1"/>
      <c r="VRC2135" s="1"/>
      <c r="VRD2135" s="1"/>
      <c r="VRE2135" s="1"/>
      <c r="VRF2135" s="1"/>
      <c r="VRG2135" s="1"/>
      <c r="VRH2135" s="1"/>
      <c r="VRI2135" s="1"/>
      <c r="VRJ2135" s="1"/>
      <c r="VRK2135" s="1"/>
      <c r="VRL2135" s="1"/>
      <c r="VRM2135" s="1"/>
      <c r="VRN2135" s="1"/>
      <c r="VRO2135" s="1"/>
      <c r="VRP2135" s="1"/>
      <c r="VRQ2135" s="1"/>
      <c r="VRR2135" s="1"/>
      <c r="VRS2135" s="1"/>
      <c r="VRT2135" s="1"/>
      <c r="VRU2135" s="1"/>
      <c r="VRV2135" s="1"/>
      <c r="VRW2135" s="1"/>
      <c r="VRX2135" s="1"/>
      <c r="VRY2135" s="1"/>
      <c r="VRZ2135" s="1"/>
      <c r="VSA2135" s="1"/>
      <c r="VSB2135" s="1"/>
      <c r="VSC2135" s="1"/>
      <c r="VSD2135" s="1"/>
      <c r="VSE2135" s="1"/>
      <c r="VSF2135" s="1"/>
      <c r="VSG2135" s="1"/>
      <c r="VSH2135" s="1"/>
      <c r="VSI2135" s="1"/>
      <c r="VSJ2135" s="1"/>
      <c r="VSK2135" s="1"/>
      <c r="VSL2135" s="1"/>
      <c r="VSM2135" s="1"/>
      <c r="VSN2135" s="1"/>
      <c r="VSO2135" s="1"/>
      <c r="VSP2135" s="1"/>
      <c r="VSQ2135" s="1"/>
      <c r="VSR2135" s="1"/>
      <c r="VSS2135" s="1"/>
      <c r="VST2135" s="1"/>
      <c r="VSU2135" s="1"/>
      <c r="VSV2135" s="1"/>
      <c r="VSW2135" s="1"/>
      <c r="VSX2135" s="1"/>
      <c r="VSY2135" s="1"/>
      <c r="VSZ2135" s="1"/>
      <c r="VTA2135" s="1"/>
      <c r="VTB2135" s="1"/>
      <c r="VTC2135" s="1"/>
      <c r="VTD2135" s="1"/>
      <c r="VTE2135" s="1"/>
      <c r="VTF2135" s="1"/>
      <c r="VTG2135" s="1"/>
      <c r="VTH2135" s="1"/>
      <c r="VTI2135" s="1"/>
      <c r="VTJ2135" s="1"/>
      <c r="VTK2135" s="1"/>
      <c r="VTL2135" s="1"/>
      <c r="VTM2135" s="1"/>
      <c r="VTN2135" s="1"/>
      <c r="VTO2135" s="1"/>
      <c r="VTP2135" s="1"/>
      <c r="VTQ2135" s="1"/>
      <c r="VTR2135" s="1"/>
      <c r="VTS2135" s="1"/>
      <c r="VTT2135" s="1"/>
      <c r="VTU2135" s="1"/>
      <c r="VTV2135" s="1"/>
      <c r="VTW2135" s="1"/>
      <c r="VTX2135" s="1"/>
      <c r="VTY2135" s="1"/>
      <c r="VTZ2135" s="1"/>
      <c r="VUA2135" s="1"/>
      <c r="VUB2135" s="1"/>
      <c r="VUC2135" s="1"/>
      <c r="VUD2135" s="1"/>
      <c r="VUE2135" s="1"/>
      <c r="VUF2135" s="1"/>
      <c r="VUG2135" s="1"/>
      <c r="VUH2135" s="1"/>
      <c r="VUI2135" s="1"/>
      <c r="VUJ2135" s="1"/>
      <c r="VUK2135" s="1"/>
      <c r="VUL2135" s="1"/>
      <c r="VUM2135" s="1"/>
      <c r="VUN2135" s="1"/>
      <c r="VUO2135" s="1"/>
      <c r="VUP2135" s="1"/>
      <c r="VUQ2135" s="1"/>
      <c r="VUR2135" s="1"/>
      <c r="VUS2135" s="1"/>
      <c r="VUT2135" s="1"/>
      <c r="VUU2135" s="1"/>
      <c r="VUV2135" s="1"/>
      <c r="VUW2135" s="1"/>
      <c r="VUX2135" s="1"/>
      <c r="VUY2135" s="1"/>
      <c r="VUZ2135" s="1"/>
      <c r="VVA2135" s="1"/>
      <c r="VVB2135" s="1"/>
      <c r="VVC2135" s="1"/>
      <c r="VVD2135" s="1"/>
      <c r="VVE2135" s="1"/>
      <c r="VVF2135" s="1"/>
      <c r="VVG2135" s="1"/>
      <c r="VVH2135" s="1"/>
      <c r="VVI2135" s="1"/>
      <c r="VVJ2135" s="1"/>
      <c r="VVK2135" s="1"/>
      <c r="VVL2135" s="1"/>
      <c r="VVM2135" s="1"/>
      <c r="VVN2135" s="1"/>
      <c r="VVO2135" s="1"/>
      <c r="VVP2135" s="1"/>
      <c r="VVQ2135" s="1"/>
      <c r="VVR2135" s="1"/>
      <c r="VVS2135" s="1"/>
      <c r="VVT2135" s="1"/>
      <c r="VVU2135" s="1"/>
      <c r="VVV2135" s="1"/>
      <c r="VVW2135" s="1"/>
      <c r="VVX2135" s="1"/>
      <c r="VVY2135" s="1"/>
      <c r="VVZ2135" s="1"/>
      <c r="VWA2135" s="1"/>
      <c r="VWB2135" s="1"/>
      <c r="VWC2135" s="1"/>
      <c r="VWD2135" s="1"/>
      <c r="VWE2135" s="1"/>
      <c r="VWF2135" s="1"/>
      <c r="VWG2135" s="1"/>
      <c r="VWH2135" s="1"/>
      <c r="VWI2135" s="1"/>
      <c r="VWJ2135" s="1"/>
      <c r="VWK2135" s="1"/>
      <c r="VWL2135" s="1"/>
      <c r="VWM2135" s="1"/>
      <c r="VWN2135" s="1"/>
      <c r="VWO2135" s="1"/>
      <c r="VWP2135" s="1"/>
      <c r="VWQ2135" s="1"/>
      <c r="VWR2135" s="1"/>
      <c r="VWS2135" s="1"/>
      <c r="VWT2135" s="1"/>
      <c r="VWU2135" s="1"/>
      <c r="VWV2135" s="1"/>
      <c r="VWW2135" s="1"/>
      <c r="VWX2135" s="1"/>
      <c r="VWY2135" s="1"/>
      <c r="VWZ2135" s="1"/>
      <c r="VXA2135" s="1"/>
      <c r="VXB2135" s="1"/>
      <c r="VXC2135" s="1"/>
      <c r="VXD2135" s="1"/>
      <c r="VXE2135" s="1"/>
      <c r="VXF2135" s="1"/>
      <c r="VXG2135" s="1"/>
      <c r="VXH2135" s="1"/>
      <c r="VXI2135" s="1"/>
      <c r="VXJ2135" s="1"/>
      <c r="VXK2135" s="1"/>
      <c r="VXL2135" s="1"/>
      <c r="VXM2135" s="1"/>
      <c r="VXN2135" s="1"/>
      <c r="VXO2135" s="1"/>
      <c r="VXP2135" s="1"/>
      <c r="VXQ2135" s="1"/>
      <c r="VXR2135" s="1"/>
      <c r="VXS2135" s="1"/>
      <c r="VXT2135" s="1"/>
      <c r="VXU2135" s="1"/>
      <c r="VXV2135" s="1"/>
      <c r="VXW2135" s="1"/>
      <c r="VXX2135" s="1"/>
      <c r="VXY2135" s="1"/>
      <c r="VXZ2135" s="1"/>
      <c r="VYA2135" s="1"/>
      <c r="VYB2135" s="1"/>
      <c r="VYC2135" s="1"/>
      <c r="VYD2135" s="1"/>
      <c r="VYE2135" s="1"/>
      <c r="VYF2135" s="1"/>
      <c r="VYG2135" s="1"/>
      <c r="VYH2135" s="1"/>
      <c r="VYI2135" s="1"/>
      <c r="VYJ2135" s="1"/>
      <c r="VYK2135" s="1"/>
      <c r="VYL2135" s="1"/>
      <c r="VYM2135" s="1"/>
      <c r="VYN2135" s="1"/>
      <c r="VYO2135" s="1"/>
      <c r="VYP2135" s="1"/>
      <c r="VYQ2135" s="1"/>
      <c r="VYR2135" s="1"/>
      <c r="VYS2135" s="1"/>
      <c r="VYT2135" s="1"/>
      <c r="VYU2135" s="1"/>
      <c r="VYV2135" s="1"/>
      <c r="VYW2135" s="1"/>
      <c r="VYX2135" s="1"/>
      <c r="VYY2135" s="1"/>
      <c r="VYZ2135" s="1"/>
      <c r="VZA2135" s="1"/>
      <c r="VZB2135" s="1"/>
      <c r="VZC2135" s="1"/>
      <c r="VZD2135" s="1"/>
      <c r="VZE2135" s="1"/>
      <c r="VZF2135" s="1"/>
      <c r="VZG2135" s="1"/>
      <c r="VZH2135" s="1"/>
      <c r="VZI2135" s="1"/>
      <c r="VZJ2135" s="1"/>
      <c r="VZK2135" s="1"/>
      <c r="VZL2135" s="1"/>
      <c r="VZM2135" s="1"/>
      <c r="VZN2135" s="1"/>
      <c r="VZO2135" s="1"/>
      <c r="VZP2135" s="1"/>
      <c r="VZQ2135" s="1"/>
      <c r="VZR2135" s="1"/>
      <c r="VZS2135" s="1"/>
      <c r="VZT2135" s="1"/>
      <c r="VZU2135" s="1"/>
      <c r="VZV2135" s="1"/>
      <c r="VZW2135" s="1"/>
      <c r="VZX2135" s="1"/>
      <c r="VZY2135" s="1"/>
      <c r="VZZ2135" s="1"/>
      <c r="WAA2135" s="1"/>
      <c r="WAB2135" s="1"/>
      <c r="WAC2135" s="1"/>
      <c r="WAD2135" s="1"/>
      <c r="WAE2135" s="1"/>
      <c r="WAF2135" s="1"/>
      <c r="WAG2135" s="1"/>
      <c r="WAH2135" s="1"/>
      <c r="WAI2135" s="1"/>
      <c r="WAJ2135" s="1"/>
      <c r="WAK2135" s="1"/>
      <c r="WAL2135" s="1"/>
      <c r="WAM2135" s="1"/>
      <c r="WAN2135" s="1"/>
      <c r="WAO2135" s="1"/>
      <c r="WAP2135" s="1"/>
      <c r="WAQ2135" s="1"/>
      <c r="WAR2135" s="1"/>
      <c r="WAS2135" s="1"/>
      <c r="WAT2135" s="1"/>
      <c r="WAU2135" s="1"/>
      <c r="WAV2135" s="1"/>
      <c r="WAW2135" s="1"/>
      <c r="WAX2135" s="1"/>
      <c r="WAY2135" s="1"/>
      <c r="WAZ2135" s="1"/>
      <c r="WBA2135" s="1"/>
      <c r="WBB2135" s="1"/>
      <c r="WBC2135" s="1"/>
      <c r="WBD2135" s="1"/>
      <c r="WBE2135" s="1"/>
      <c r="WBF2135" s="1"/>
      <c r="WBG2135" s="1"/>
      <c r="WBH2135" s="1"/>
      <c r="WBI2135" s="1"/>
      <c r="WBJ2135" s="1"/>
      <c r="WBK2135" s="1"/>
      <c r="WBL2135" s="1"/>
      <c r="WBM2135" s="1"/>
      <c r="WBN2135" s="1"/>
      <c r="WBO2135" s="1"/>
      <c r="WBP2135" s="1"/>
      <c r="WBQ2135" s="1"/>
      <c r="WBR2135" s="1"/>
      <c r="WBS2135" s="1"/>
      <c r="WBT2135" s="1"/>
      <c r="WBU2135" s="1"/>
      <c r="WBV2135" s="1"/>
      <c r="WBW2135" s="1"/>
      <c r="WBX2135" s="1"/>
      <c r="WBY2135" s="1"/>
      <c r="WBZ2135" s="1"/>
      <c r="WCA2135" s="1"/>
      <c r="WCB2135" s="1"/>
      <c r="WCC2135" s="1"/>
      <c r="WCD2135" s="1"/>
      <c r="WCE2135" s="1"/>
      <c r="WCF2135" s="1"/>
      <c r="WCG2135" s="1"/>
      <c r="WCH2135" s="1"/>
      <c r="WCI2135" s="1"/>
      <c r="WCJ2135" s="1"/>
      <c r="WCK2135" s="1"/>
      <c r="WCL2135" s="1"/>
      <c r="WCM2135" s="1"/>
      <c r="WCN2135" s="1"/>
      <c r="WCO2135" s="1"/>
      <c r="WCP2135" s="1"/>
      <c r="WCQ2135" s="1"/>
      <c r="WCR2135" s="1"/>
      <c r="WCS2135" s="1"/>
      <c r="WCT2135" s="1"/>
      <c r="WCU2135" s="1"/>
      <c r="WCV2135" s="1"/>
      <c r="WCW2135" s="1"/>
      <c r="WCX2135" s="1"/>
      <c r="WCY2135" s="1"/>
      <c r="WCZ2135" s="1"/>
      <c r="WDA2135" s="1"/>
      <c r="WDB2135" s="1"/>
      <c r="WDC2135" s="1"/>
      <c r="WDD2135" s="1"/>
      <c r="WDE2135" s="1"/>
      <c r="WDF2135" s="1"/>
      <c r="WDG2135" s="1"/>
      <c r="WDH2135" s="1"/>
      <c r="WDI2135" s="1"/>
      <c r="WDJ2135" s="1"/>
      <c r="WDK2135" s="1"/>
      <c r="WDL2135" s="1"/>
      <c r="WDM2135" s="1"/>
      <c r="WDN2135" s="1"/>
      <c r="WDO2135" s="1"/>
      <c r="WDP2135" s="1"/>
      <c r="WDQ2135" s="1"/>
      <c r="WDR2135" s="1"/>
      <c r="WDS2135" s="1"/>
      <c r="WDT2135" s="1"/>
      <c r="WDU2135" s="1"/>
      <c r="WDV2135" s="1"/>
      <c r="WDW2135" s="1"/>
      <c r="WDX2135" s="1"/>
      <c r="WDY2135" s="1"/>
      <c r="WDZ2135" s="1"/>
      <c r="WEA2135" s="1"/>
      <c r="WEB2135" s="1"/>
      <c r="WEC2135" s="1"/>
      <c r="WED2135" s="1"/>
      <c r="WEE2135" s="1"/>
      <c r="WEF2135" s="1"/>
      <c r="WEG2135" s="1"/>
      <c r="WEH2135" s="1"/>
      <c r="WEI2135" s="1"/>
      <c r="WEJ2135" s="1"/>
      <c r="WEK2135" s="1"/>
      <c r="WEL2135" s="1"/>
      <c r="WEM2135" s="1"/>
      <c r="WEN2135" s="1"/>
      <c r="WEO2135" s="1"/>
      <c r="WEP2135" s="1"/>
      <c r="WEQ2135" s="1"/>
      <c r="WER2135" s="1"/>
      <c r="WES2135" s="1"/>
      <c r="WET2135" s="1"/>
      <c r="WEU2135" s="1"/>
      <c r="WEV2135" s="1"/>
      <c r="WEW2135" s="1"/>
      <c r="WEX2135" s="1"/>
      <c r="WEY2135" s="1"/>
      <c r="WEZ2135" s="1"/>
      <c r="WFA2135" s="1"/>
      <c r="WFB2135" s="1"/>
      <c r="WFC2135" s="1"/>
      <c r="WFD2135" s="1"/>
      <c r="WFE2135" s="1"/>
      <c r="WFF2135" s="1"/>
      <c r="WFG2135" s="1"/>
      <c r="WFH2135" s="1"/>
      <c r="WFI2135" s="1"/>
      <c r="WFJ2135" s="1"/>
      <c r="WFK2135" s="1"/>
      <c r="WFL2135" s="1"/>
      <c r="WFM2135" s="1"/>
      <c r="WFN2135" s="1"/>
      <c r="WFO2135" s="1"/>
      <c r="WFP2135" s="1"/>
      <c r="WFQ2135" s="1"/>
      <c r="WFR2135" s="1"/>
      <c r="WFS2135" s="1"/>
      <c r="WFT2135" s="1"/>
      <c r="WFU2135" s="1"/>
      <c r="WFV2135" s="1"/>
      <c r="WFW2135" s="1"/>
      <c r="WFX2135" s="1"/>
      <c r="WFY2135" s="1"/>
      <c r="WFZ2135" s="1"/>
      <c r="WGA2135" s="1"/>
      <c r="WGB2135" s="1"/>
      <c r="WGC2135" s="1"/>
      <c r="WGD2135" s="1"/>
      <c r="WGE2135" s="1"/>
      <c r="WGF2135" s="1"/>
      <c r="WGG2135" s="1"/>
      <c r="WGH2135" s="1"/>
      <c r="WGI2135" s="1"/>
      <c r="WGJ2135" s="1"/>
      <c r="WGK2135" s="1"/>
      <c r="WGL2135" s="1"/>
      <c r="WGM2135" s="1"/>
      <c r="WGN2135" s="1"/>
      <c r="WGO2135" s="1"/>
      <c r="WGP2135" s="1"/>
      <c r="WGQ2135" s="1"/>
      <c r="WGR2135" s="1"/>
      <c r="WGS2135" s="1"/>
      <c r="WGT2135" s="1"/>
      <c r="WGU2135" s="1"/>
      <c r="WGV2135" s="1"/>
      <c r="WGW2135" s="1"/>
      <c r="WGX2135" s="1"/>
      <c r="WGY2135" s="1"/>
      <c r="WGZ2135" s="1"/>
      <c r="WHA2135" s="1"/>
      <c r="WHB2135" s="1"/>
      <c r="WHC2135" s="1"/>
      <c r="WHD2135" s="1"/>
      <c r="WHE2135" s="1"/>
      <c r="WHF2135" s="1"/>
      <c r="WHG2135" s="1"/>
      <c r="WHH2135" s="1"/>
      <c r="WHI2135" s="1"/>
      <c r="WHJ2135" s="1"/>
      <c r="WHK2135" s="1"/>
      <c r="WHL2135" s="1"/>
      <c r="WHM2135" s="1"/>
      <c r="WHN2135" s="1"/>
      <c r="WHO2135" s="1"/>
      <c r="WHP2135" s="1"/>
      <c r="WHQ2135" s="1"/>
      <c r="WHR2135" s="1"/>
      <c r="WHS2135" s="1"/>
      <c r="WHT2135" s="1"/>
      <c r="WHU2135" s="1"/>
      <c r="WHV2135" s="1"/>
      <c r="WHW2135" s="1"/>
      <c r="WHX2135" s="1"/>
      <c r="WHY2135" s="1"/>
      <c r="WHZ2135" s="1"/>
      <c r="WIA2135" s="1"/>
      <c r="WIB2135" s="1"/>
      <c r="WIC2135" s="1"/>
      <c r="WID2135" s="1"/>
      <c r="WIE2135" s="1"/>
      <c r="WIF2135" s="1"/>
      <c r="WIG2135" s="1"/>
      <c r="WIH2135" s="1"/>
      <c r="WII2135" s="1"/>
      <c r="WIJ2135" s="1"/>
      <c r="WIK2135" s="1"/>
      <c r="WIL2135" s="1"/>
      <c r="WIM2135" s="1"/>
      <c r="WIN2135" s="1"/>
      <c r="WIO2135" s="1"/>
      <c r="WIP2135" s="1"/>
      <c r="WIQ2135" s="1"/>
      <c r="WIR2135" s="1"/>
      <c r="WIS2135" s="1"/>
      <c r="WIT2135" s="1"/>
      <c r="WIU2135" s="1"/>
      <c r="WIV2135" s="1"/>
      <c r="WIW2135" s="1"/>
      <c r="WIX2135" s="1"/>
      <c r="WIY2135" s="1"/>
      <c r="WIZ2135" s="1"/>
      <c r="WJA2135" s="1"/>
      <c r="WJB2135" s="1"/>
      <c r="WJC2135" s="1"/>
      <c r="WJD2135" s="1"/>
      <c r="WJE2135" s="1"/>
      <c r="WJF2135" s="1"/>
      <c r="WJG2135" s="1"/>
      <c r="WJH2135" s="1"/>
      <c r="WJI2135" s="1"/>
      <c r="WJJ2135" s="1"/>
      <c r="WJK2135" s="1"/>
      <c r="WJL2135" s="1"/>
      <c r="WJM2135" s="1"/>
      <c r="WJN2135" s="1"/>
      <c r="WJO2135" s="1"/>
      <c r="WJP2135" s="1"/>
      <c r="WJQ2135" s="1"/>
      <c r="WJR2135" s="1"/>
      <c r="WJS2135" s="1"/>
      <c r="WJT2135" s="1"/>
      <c r="WJU2135" s="1"/>
      <c r="WJV2135" s="1"/>
      <c r="WJW2135" s="1"/>
      <c r="WJX2135" s="1"/>
      <c r="WJY2135" s="1"/>
      <c r="WJZ2135" s="1"/>
      <c r="WKA2135" s="1"/>
      <c r="WKB2135" s="1"/>
      <c r="WKC2135" s="1"/>
      <c r="WKD2135" s="1"/>
      <c r="WKE2135" s="1"/>
      <c r="WKF2135" s="1"/>
      <c r="WKG2135" s="1"/>
      <c r="WKH2135" s="1"/>
      <c r="WKI2135" s="1"/>
      <c r="WKJ2135" s="1"/>
      <c r="WKK2135" s="1"/>
      <c r="WKL2135" s="1"/>
      <c r="WKM2135" s="1"/>
      <c r="WKN2135" s="1"/>
      <c r="WKO2135" s="1"/>
      <c r="WKP2135" s="1"/>
      <c r="WKQ2135" s="1"/>
      <c r="WKR2135" s="1"/>
      <c r="WKS2135" s="1"/>
      <c r="WKT2135" s="1"/>
      <c r="WKU2135" s="1"/>
      <c r="WKV2135" s="1"/>
      <c r="WKW2135" s="1"/>
      <c r="WKX2135" s="1"/>
      <c r="WKY2135" s="1"/>
      <c r="WKZ2135" s="1"/>
      <c r="WLA2135" s="1"/>
      <c r="WLB2135" s="1"/>
      <c r="WLC2135" s="1"/>
      <c r="WLD2135" s="1"/>
      <c r="WLE2135" s="1"/>
      <c r="WLF2135" s="1"/>
      <c r="WLG2135" s="1"/>
      <c r="WLH2135" s="1"/>
      <c r="WLI2135" s="1"/>
      <c r="WLJ2135" s="1"/>
      <c r="WLK2135" s="1"/>
      <c r="WLL2135" s="1"/>
      <c r="WLM2135" s="1"/>
      <c r="WLN2135" s="1"/>
      <c r="WLO2135" s="1"/>
      <c r="WLP2135" s="1"/>
      <c r="WLQ2135" s="1"/>
      <c r="WLR2135" s="1"/>
      <c r="WLS2135" s="1"/>
      <c r="WLT2135" s="1"/>
      <c r="WLU2135" s="1"/>
      <c r="WLV2135" s="1"/>
      <c r="WLW2135" s="1"/>
      <c r="WLX2135" s="1"/>
      <c r="WLY2135" s="1"/>
      <c r="WLZ2135" s="1"/>
      <c r="WMA2135" s="1"/>
      <c r="WMB2135" s="1"/>
      <c r="WMC2135" s="1"/>
      <c r="WMD2135" s="1"/>
      <c r="WME2135" s="1"/>
      <c r="WMF2135" s="1"/>
      <c r="WMG2135" s="1"/>
      <c r="WMH2135" s="1"/>
      <c r="WMI2135" s="1"/>
      <c r="WMJ2135" s="1"/>
      <c r="WMK2135" s="1"/>
      <c r="WML2135" s="1"/>
      <c r="WMM2135" s="1"/>
      <c r="WMN2135" s="1"/>
      <c r="WMO2135" s="1"/>
      <c r="WMP2135" s="1"/>
      <c r="WMQ2135" s="1"/>
      <c r="WMR2135" s="1"/>
      <c r="WMS2135" s="1"/>
      <c r="WMT2135" s="1"/>
      <c r="WMU2135" s="1"/>
      <c r="WMV2135" s="1"/>
      <c r="WMW2135" s="1"/>
      <c r="WMX2135" s="1"/>
      <c r="WMY2135" s="1"/>
      <c r="WMZ2135" s="1"/>
      <c r="WNA2135" s="1"/>
      <c r="WNB2135" s="1"/>
      <c r="WNC2135" s="1"/>
      <c r="WND2135" s="1"/>
      <c r="WNE2135" s="1"/>
      <c r="WNF2135" s="1"/>
      <c r="WNG2135" s="1"/>
      <c r="WNH2135" s="1"/>
      <c r="WNI2135" s="1"/>
      <c r="WNJ2135" s="1"/>
      <c r="WNK2135" s="1"/>
      <c r="WNL2135" s="1"/>
      <c r="WNM2135" s="1"/>
      <c r="WNN2135" s="1"/>
      <c r="WNO2135" s="1"/>
      <c r="WNP2135" s="1"/>
      <c r="WNQ2135" s="1"/>
      <c r="WNR2135" s="1"/>
      <c r="WNS2135" s="1"/>
      <c r="WNT2135" s="1"/>
      <c r="WNU2135" s="1"/>
      <c r="WNV2135" s="1"/>
      <c r="WNW2135" s="1"/>
      <c r="WNX2135" s="1"/>
      <c r="WNY2135" s="1"/>
      <c r="WNZ2135" s="1"/>
      <c r="WOA2135" s="1"/>
      <c r="WOB2135" s="1"/>
      <c r="WOC2135" s="1"/>
      <c r="WOD2135" s="1"/>
      <c r="WOE2135" s="1"/>
      <c r="WOF2135" s="1"/>
      <c r="WOG2135" s="1"/>
      <c r="WOH2135" s="1"/>
      <c r="WOI2135" s="1"/>
      <c r="WOJ2135" s="1"/>
      <c r="WOK2135" s="1"/>
      <c r="WOL2135" s="1"/>
      <c r="WOM2135" s="1"/>
      <c r="WON2135" s="1"/>
      <c r="WOO2135" s="1"/>
      <c r="WOP2135" s="1"/>
      <c r="WOQ2135" s="1"/>
      <c r="WOR2135" s="1"/>
      <c r="WOS2135" s="1"/>
      <c r="WOT2135" s="1"/>
      <c r="WOU2135" s="1"/>
      <c r="WOV2135" s="1"/>
      <c r="WOW2135" s="1"/>
      <c r="WOX2135" s="1"/>
      <c r="WOY2135" s="1"/>
      <c r="WOZ2135" s="1"/>
      <c r="WPA2135" s="1"/>
      <c r="WPB2135" s="1"/>
      <c r="WPC2135" s="1"/>
      <c r="WPD2135" s="1"/>
      <c r="WPE2135" s="1"/>
      <c r="WPF2135" s="1"/>
      <c r="WPG2135" s="1"/>
      <c r="WPH2135" s="1"/>
      <c r="WPI2135" s="1"/>
      <c r="WPJ2135" s="1"/>
      <c r="WPK2135" s="1"/>
      <c r="WPL2135" s="1"/>
      <c r="WPM2135" s="1"/>
      <c r="WPN2135" s="1"/>
      <c r="WPO2135" s="1"/>
      <c r="WPP2135" s="1"/>
      <c r="WPQ2135" s="1"/>
      <c r="WPR2135" s="1"/>
      <c r="WPS2135" s="1"/>
      <c r="WPT2135" s="1"/>
      <c r="WPU2135" s="1"/>
      <c r="WPV2135" s="1"/>
      <c r="WPW2135" s="1"/>
      <c r="WPX2135" s="1"/>
      <c r="WPY2135" s="1"/>
      <c r="WPZ2135" s="1"/>
      <c r="WQA2135" s="1"/>
      <c r="WQB2135" s="1"/>
      <c r="WQC2135" s="1"/>
      <c r="WQD2135" s="1"/>
      <c r="WQE2135" s="1"/>
      <c r="WQF2135" s="1"/>
      <c r="WQG2135" s="1"/>
      <c r="WQH2135" s="1"/>
      <c r="WQI2135" s="1"/>
      <c r="WQJ2135" s="1"/>
      <c r="WQK2135" s="1"/>
      <c r="WQL2135" s="1"/>
      <c r="WQM2135" s="1"/>
      <c r="WQN2135" s="1"/>
      <c r="WQO2135" s="1"/>
      <c r="WQP2135" s="1"/>
      <c r="WQQ2135" s="1"/>
      <c r="WQR2135" s="1"/>
      <c r="WQS2135" s="1"/>
      <c r="WQT2135" s="1"/>
      <c r="WQU2135" s="1"/>
      <c r="WQV2135" s="1"/>
      <c r="WQW2135" s="1"/>
      <c r="WQX2135" s="1"/>
      <c r="WQY2135" s="1"/>
      <c r="WQZ2135" s="1"/>
      <c r="WRA2135" s="1"/>
      <c r="WRB2135" s="1"/>
      <c r="WRC2135" s="1"/>
      <c r="WRD2135" s="1"/>
      <c r="WRE2135" s="1"/>
      <c r="WRF2135" s="1"/>
      <c r="WRG2135" s="1"/>
      <c r="WRH2135" s="1"/>
      <c r="WRI2135" s="1"/>
      <c r="WRJ2135" s="1"/>
      <c r="WRK2135" s="1"/>
      <c r="WRL2135" s="1"/>
      <c r="WRM2135" s="1"/>
      <c r="WRN2135" s="1"/>
      <c r="WRO2135" s="1"/>
      <c r="WRP2135" s="1"/>
      <c r="WRQ2135" s="1"/>
      <c r="WRR2135" s="1"/>
      <c r="WRS2135" s="1"/>
      <c r="WRT2135" s="1"/>
      <c r="WRU2135" s="1"/>
      <c r="WRV2135" s="1"/>
      <c r="WRW2135" s="1"/>
      <c r="WRX2135" s="1"/>
      <c r="WRY2135" s="1"/>
      <c r="WRZ2135" s="1"/>
      <c r="WSA2135" s="1"/>
      <c r="WSB2135" s="1"/>
      <c r="WSC2135" s="1"/>
      <c r="WSD2135" s="1"/>
      <c r="WSE2135" s="1"/>
      <c r="WSF2135" s="1"/>
      <c r="WSG2135" s="1"/>
      <c r="WSH2135" s="1"/>
      <c r="WSI2135" s="1"/>
      <c r="WSJ2135" s="1"/>
      <c r="WSK2135" s="1"/>
      <c r="WSL2135" s="1"/>
      <c r="WSM2135" s="1"/>
      <c r="WSN2135" s="1"/>
      <c r="WSO2135" s="1"/>
      <c r="WSP2135" s="1"/>
      <c r="WSQ2135" s="1"/>
      <c r="WSR2135" s="1"/>
      <c r="WSS2135" s="1"/>
      <c r="WST2135" s="1"/>
      <c r="WSU2135" s="1"/>
      <c r="WSV2135" s="1"/>
      <c r="WSW2135" s="1"/>
      <c r="WSX2135" s="1"/>
      <c r="WSY2135" s="1"/>
      <c r="WSZ2135" s="1"/>
      <c r="WTA2135" s="1"/>
      <c r="WTB2135" s="1"/>
      <c r="WTC2135" s="1"/>
      <c r="WTD2135" s="1"/>
      <c r="WTE2135" s="1"/>
      <c r="WTF2135" s="1"/>
      <c r="WTG2135" s="1"/>
      <c r="WTH2135" s="1"/>
      <c r="WTI2135" s="1"/>
      <c r="WTJ2135" s="1"/>
      <c r="WTK2135" s="1"/>
      <c r="WTL2135" s="1"/>
      <c r="WTM2135" s="1"/>
      <c r="WTN2135" s="1"/>
      <c r="WTO2135" s="1"/>
      <c r="WTP2135" s="1"/>
      <c r="WTQ2135" s="1"/>
      <c r="WTR2135" s="1"/>
      <c r="WTS2135" s="1"/>
      <c r="WTT2135" s="1"/>
      <c r="WTU2135" s="1"/>
      <c r="WTV2135" s="1"/>
      <c r="WTW2135" s="1"/>
      <c r="WTX2135" s="1"/>
      <c r="WTY2135" s="1"/>
      <c r="WTZ2135" s="1"/>
      <c r="WUA2135" s="1"/>
      <c r="WUB2135" s="1"/>
      <c r="WUC2135" s="1"/>
      <c r="WUD2135" s="1"/>
      <c r="WUE2135" s="1"/>
      <c r="WUF2135" s="1"/>
      <c r="WUG2135" s="1"/>
      <c r="WUH2135" s="1"/>
      <c r="WUI2135" s="1"/>
      <c r="WUJ2135" s="1"/>
      <c r="WUK2135" s="1"/>
      <c r="WUL2135" s="1"/>
      <c r="WUM2135" s="1"/>
      <c r="WUN2135" s="1"/>
      <c r="WUO2135" s="1"/>
      <c r="WUP2135" s="1"/>
      <c r="WUQ2135" s="1"/>
      <c r="WUR2135" s="1"/>
      <c r="WUS2135" s="1"/>
      <c r="WUT2135" s="1"/>
      <c r="WUU2135" s="1"/>
      <c r="WUV2135" s="1"/>
      <c r="WUW2135" s="1"/>
      <c r="WUX2135" s="1"/>
      <c r="WUY2135" s="1"/>
      <c r="WUZ2135" s="1"/>
      <c r="WVA2135" s="1"/>
      <c r="WVB2135" s="1"/>
      <c r="WVC2135" s="1"/>
      <c r="WVD2135" s="1"/>
      <c r="WVE2135" s="1"/>
      <c r="WVF2135" s="1"/>
      <c r="WVG2135" s="1"/>
      <c r="WVH2135" s="1"/>
      <c r="WVI2135" s="1"/>
      <c r="WVJ2135" s="1"/>
      <c r="WVK2135" s="1"/>
      <c r="WVL2135" s="1"/>
      <c r="WVM2135" s="1"/>
      <c r="WVN2135" s="1"/>
      <c r="WVO2135" s="1"/>
      <c r="WVP2135" s="1"/>
      <c r="WVQ2135" s="1"/>
      <c r="WVR2135" s="1"/>
      <c r="WVS2135" s="1"/>
      <c r="WVT2135" s="1"/>
      <c r="WVU2135" s="1"/>
      <c r="WVV2135" s="1"/>
      <c r="WVW2135" s="1"/>
      <c r="WVX2135" s="1"/>
      <c r="WVY2135" s="1"/>
      <c r="WVZ2135" s="1"/>
      <c r="WWA2135" s="1"/>
      <c r="WWB2135" s="1"/>
      <c r="WWC2135" s="1"/>
      <c r="WWD2135" s="1"/>
      <c r="WWE2135" s="1"/>
      <c r="WWF2135" s="1"/>
      <c r="WWG2135" s="1"/>
      <c r="WWH2135" s="1"/>
      <c r="WWI2135" s="1"/>
      <c r="WWJ2135" s="1"/>
      <c r="WWK2135" s="1"/>
      <c r="WWL2135" s="1"/>
      <c r="WWM2135" s="1"/>
      <c r="WWN2135" s="1"/>
      <c r="WWO2135" s="1"/>
      <c r="WWP2135" s="1"/>
      <c r="WWQ2135" s="1"/>
      <c r="WWR2135" s="1"/>
      <c r="WWS2135" s="1"/>
      <c r="WWT2135" s="1"/>
      <c r="WWU2135" s="1"/>
      <c r="WWV2135" s="1"/>
      <c r="WWW2135" s="1"/>
      <c r="WWX2135" s="1"/>
      <c r="WWY2135" s="1"/>
      <c r="WWZ2135" s="1"/>
      <c r="WXA2135" s="1"/>
      <c r="WXB2135" s="1"/>
      <c r="WXC2135" s="1"/>
      <c r="WXD2135" s="1"/>
      <c r="WXE2135" s="1"/>
      <c r="WXF2135" s="1"/>
      <c r="WXG2135" s="1"/>
      <c r="WXH2135" s="1"/>
      <c r="WXI2135" s="1"/>
      <c r="WXJ2135" s="1"/>
      <c r="WXK2135" s="1"/>
      <c r="WXL2135" s="1"/>
      <c r="WXM2135" s="1"/>
      <c r="WXN2135" s="1"/>
      <c r="WXO2135" s="1"/>
      <c r="WXP2135" s="1"/>
      <c r="WXQ2135" s="1"/>
      <c r="WXR2135" s="1"/>
      <c r="WXS2135" s="1"/>
      <c r="WXT2135" s="1"/>
      <c r="WXU2135" s="1"/>
      <c r="WXV2135" s="1"/>
      <c r="WXW2135" s="1"/>
      <c r="WXX2135" s="1"/>
      <c r="WXY2135" s="1"/>
      <c r="WXZ2135" s="1"/>
      <c r="WYA2135" s="1"/>
      <c r="WYB2135" s="1"/>
      <c r="WYC2135" s="1"/>
      <c r="WYD2135" s="1"/>
      <c r="WYE2135" s="1"/>
      <c r="WYF2135" s="1"/>
      <c r="WYG2135" s="1"/>
      <c r="WYH2135" s="1"/>
      <c r="WYI2135" s="1"/>
      <c r="WYJ2135" s="1"/>
      <c r="WYK2135" s="1"/>
      <c r="WYL2135" s="1"/>
      <c r="WYM2135" s="1"/>
      <c r="WYN2135" s="1"/>
      <c r="WYO2135" s="1"/>
      <c r="WYP2135" s="1"/>
      <c r="WYQ2135" s="1"/>
      <c r="WYR2135" s="1"/>
      <c r="WYS2135" s="1"/>
      <c r="WYT2135" s="1"/>
      <c r="WYU2135" s="1"/>
      <c r="WYV2135" s="1"/>
      <c r="WYW2135" s="1"/>
      <c r="WYX2135" s="1"/>
      <c r="WYY2135" s="1"/>
      <c r="WYZ2135" s="1"/>
      <c r="WZA2135" s="1"/>
      <c r="WZB2135" s="1"/>
      <c r="WZC2135" s="1"/>
      <c r="WZD2135" s="1"/>
      <c r="WZE2135" s="1"/>
      <c r="WZF2135" s="1"/>
      <c r="WZG2135" s="1"/>
      <c r="WZH2135" s="1"/>
      <c r="WZI2135" s="1"/>
      <c r="WZJ2135" s="1"/>
      <c r="WZK2135" s="1"/>
      <c r="WZL2135" s="1"/>
      <c r="WZM2135" s="1"/>
      <c r="WZN2135" s="1"/>
      <c r="WZO2135" s="1"/>
      <c r="WZP2135" s="1"/>
      <c r="WZQ2135" s="1"/>
      <c r="WZR2135" s="1"/>
      <c r="WZS2135" s="1"/>
      <c r="WZT2135" s="1"/>
      <c r="WZU2135" s="1"/>
      <c r="WZV2135" s="1"/>
      <c r="WZW2135" s="1"/>
      <c r="WZX2135" s="1"/>
      <c r="WZY2135" s="1"/>
      <c r="WZZ2135" s="1"/>
      <c r="XAA2135" s="1"/>
      <c r="XAB2135" s="1"/>
      <c r="XAC2135" s="1"/>
      <c r="XAD2135" s="1"/>
      <c r="XAE2135" s="1"/>
      <c r="XAF2135" s="1"/>
      <c r="XAG2135" s="1"/>
      <c r="XAH2135" s="1"/>
      <c r="XAI2135" s="1"/>
      <c r="XAJ2135" s="1"/>
      <c r="XAK2135" s="1"/>
      <c r="XAL2135" s="1"/>
      <c r="XAM2135" s="1"/>
      <c r="XAN2135" s="1"/>
      <c r="XAO2135" s="1"/>
      <c r="XAP2135" s="1"/>
      <c r="XAQ2135" s="1"/>
      <c r="XAR2135" s="1"/>
      <c r="XAS2135" s="1"/>
      <c r="XAT2135" s="1"/>
      <c r="XAU2135" s="1"/>
      <c r="XAV2135" s="1"/>
      <c r="XAW2135" s="1"/>
      <c r="XAX2135" s="1"/>
      <c r="XAY2135" s="1"/>
      <c r="XAZ2135" s="1"/>
      <c r="XBA2135" s="1"/>
      <c r="XBB2135" s="1"/>
      <c r="XBC2135" s="1"/>
      <c r="XBD2135" s="1"/>
      <c r="XBE2135" s="1"/>
      <c r="XBF2135" s="1"/>
      <c r="XBG2135" s="1"/>
      <c r="XBH2135" s="1"/>
      <c r="XBI2135" s="1"/>
      <c r="XBJ2135" s="1"/>
      <c r="XBK2135" s="1"/>
      <c r="XBL2135" s="1"/>
      <c r="XBM2135" s="1"/>
      <c r="XBN2135" s="1"/>
      <c r="XBO2135" s="1"/>
      <c r="XBP2135" s="1"/>
      <c r="XBQ2135" s="1"/>
      <c r="XBR2135" s="1"/>
      <c r="XBS2135" s="1"/>
      <c r="XBT2135" s="1"/>
      <c r="XBU2135" s="1"/>
      <c r="XBV2135" s="1"/>
      <c r="XBW2135" s="1"/>
      <c r="XBX2135" s="1"/>
      <c r="XBY2135" s="1"/>
      <c r="XBZ2135" s="1"/>
      <c r="XCA2135" s="1"/>
      <c r="XCB2135" s="1"/>
      <c r="XCC2135" s="1"/>
      <c r="XCD2135" s="1"/>
      <c r="XCE2135" s="1"/>
      <c r="XCF2135" s="1"/>
      <c r="XCG2135" s="1"/>
      <c r="XCH2135" s="1"/>
      <c r="XCI2135" s="1"/>
      <c r="XCJ2135" s="1"/>
      <c r="XCK2135" s="1"/>
      <c r="XCL2135" s="1"/>
      <c r="XCM2135" s="1"/>
      <c r="XCN2135" s="1"/>
      <c r="XCO2135" s="1"/>
      <c r="XCP2135" s="1"/>
      <c r="XCQ2135" s="1"/>
      <c r="XCR2135" s="1"/>
      <c r="XCS2135" s="1"/>
      <c r="XCT2135" s="1"/>
      <c r="XCU2135" s="1"/>
      <c r="XCV2135" s="1"/>
      <c r="XCW2135" s="1"/>
      <c r="XCX2135" s="1"/>
      <c r="XCY2135" s="1"/>
      <c r="XCZ2135" s="1"/>
      <c r="XDA2135" s="1"/>
      <c r="XDB2135" s="1"/>
      <c r="XDC2135" s="1"/>
      <c r="XDD2135" s="1"/>
      <c r="XDE2135" s="1"/>
      <c r="XDF2135" s="1"/>
      <c r="XDG2135" s="1"/>
      <c r="XDH2135" s="1"/>
      <c r="XDI2135" s="1"/>
      <c r="XDJ2135" s="1"/>
      <c r="XDK2135" s="1"/>
      <c r="XDL2135" s="1"/>
      <c r="XDM2135" s="1"/>
      <c r="XDN2135" s="1"/>
      <c r="XDO2135" s="1"/>
      <c r="XDP2135" s="1"/>
      <c r="XDQ2135" s="1"/>
      <c r="XDR2135" s="1"/>
      <c r="XDS2135" s="1"/>
      <c r="XDT2135" s="1"/>
      <c r="XDU2135" s="1"/>
      <c r="XDV2135" s="1"/>
      <c r="XDW2135" s="1"/>
      <c r="XDX2135" s="1"/>
      <c r="XDY2135" s="1"/>
      <c r="XDZ2135" s="1"/>
      <c r="XEA2135" s="1"/>
      <c r="XEB2135" s="1"/>
      <c r="XEC2135" s="1"/>
      <c r="XED2135" s="1"/>
      <c r="XEE2135" s="1"/>
      <c r="XEF2135" s="1"/>
      <c r="XEG2135" s="1"/>
      <c r="XEH2135" s="1"/>
      <c r="XEI2135" s="1"/>
      <c r="XEJ2135" s="1"/>
      <c r="XEK2135" s="1"/>
      <c r="XEL2135" s="1"/>
      <c r="XEM2135" s="1"/>
      <c r="XEN2135" s="1"/>
      <c r="XEO2135" s="1"/>
      <c r="XEP2135" s="1"/>
      <c r="XEQ2135" s="1"/>
      <c r="XER2135" s="1"/>
      <c r="XES2135" s="1"/>
      <c r="XET2135" s="1"/>
      <c r="XEU2135" s="1"/>
      <c r="XEV2135" s="1"/>
      <c r="XEW2135" s="1"/>
      <c r="XEX2135" s="1"/>
      <c r="XEY2135" s="1"/>
      <c r="XEZ2135" s="1"/>
      <c r="XFA2135" s="1"/>
      <c r="XFB2135" s="1"/>
    </row>
    <row r="2136" spans="1:16382" ht="76.5" outlineLevel="1" x14ac:dyDescent="0.25">
      <c r="A2136" s="2" t="s">
        <v>4782</v>
      </c>
      <c r="B2136" s="3" t="s">
        <v>27</v>
      </c>
      <c r="C2136" s="20" t="s">
        <v>2235</v>
      </c>
      <c r="D2136" s="20" t="s">
        <v>6519</v>
      </c>
      <c r="E2136" s="20" t="s">
        <v>6520</v>
      </c>
      <c r="F2136" s="34" t="s">
        <v>5530</v>
      </c>
      <c r="G2136" s="34" t="s">
        <v>29</v>
      </c>
      <c r="H2136" s="4">
        <v>0</v>
      </c>
      <c r="I2136" s="2">
        <v>710000000</v>
      </c>
      <c r="J2136" s="2" t="s">
        <v>11537</v>
      </c>
      <c r="K2136" s="30" t="s">
        <v>6014</v>
      </c>
      <c r="L2136" s="2" t="s">
        <v>1148</v>
      </c>
      <c r="M2136" s="6" t="s">
        <v>32</v>
      </c>
      <c r="N2136" s="2" t="s">
        <v>453</v>
      </c>
      <c r="O2136" s="35">
        <v>0</v>
      </c>
      <c r="P2136" s="34">
        <v>715</v>
      </c>
      <c r="Q2136" s="34" t="s">
        <v>757</v>
      </c>
      <c r="R2136" s="37">
        <v>1</v>
      </c>
      <c r="S2136" s="9">
        <v>0</v>
      </c>
      <c r="T2136" s="9">
        <f t="shared" si="128"/>
        <v>0</v>
      </c>
      <c r="U2136" s="9">
        <f t="shared" si="123"/>
        <v>0</v>
      </c>
      <c r="V2136" s="2" t="s">
        <v>42</v>
      </c>
      <c r="W2136" s="2">
        <v>2014</v>
      </c>
      <c r="X2136" s="30"/>
    </row>
    <row r="2137" spans="1:16382" s="26" customFormat="1" ht="76.5" outlineLevel="1" x14ac:dyDescent="0.25">
      <c r="A2137" s="2" t="s">
        <v>12599</v>
      </c>
      <c r="B2137" s="3" t="s">
        <v>27</v>
      </c>
      <c r="C2137" s="20" t="s">
        <v>2235</v>
      </c>
      <c r="D2137" s="20" t="s">
        <v>6519</v>
      </c>
      <c r="E2137" s="20" t="s">
        <v>6520</v>
      </c>
      <c r="F2137" s="34" t="s">
        <v>5530</v>
      </c>
      <c r="G2137" s="34" t="s">
        <v>29</v>
      </c>
      <c r="H2137" s="4">
        <v>0</v>
      </c>
      <c r="I2137" s="2">
        <v>710000000</v>
      </c>
      <c r="J2137" s="2" t="s">
        <v>11537</v>
      </c>
      <c r="K2137" s="30" t="s">
        <v>6133</v>
      </c>
      <c r="L2137" s="2" t="s">
        <v>1148</v>
      </c>
      <c r="M2137" s="6" t="s">
        <v>32</v>
      </c>
      <c r="N2137" s="2" t="s">
        <v>453</v>
      </c>
      <c r="O2137" s="35">
        <v>0</v>
      </c>
      <c r="P2137" s="34">
        <v>715</v>
      </c>
      <c r="Q2137" s="34" t="s">
        <v>757</v>
      </c>
      <c r="R2137" s="37">
        <v>1</v>
      </c>
      <c r="S2137" s="9">
        <v>6000</v>
      </c>
      <c r="T2137" s="9">
        <f t="shared" si="128"/>
        <v>6000</v>
      </c>
      <c r="U2137" s="9">
        <f t="shared" si="123"/>
        <v>6720.0000000000009</v>
      </c>
      <c r="V2137" s="2" t="s">
        <v>42</v>
      </c>
      <c r="W2137" s="2">
        <v>2014</v>
      </c>
      <c r="X2137" s="30" t="s">
        <v>12600</v>
      </c>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1"/>
      <c r="CT2137" s="1"/>
      <c r="CU2137" s="1"/>
      <c r="CV2137" s="1"/>
      <c r="CW2137" s="1"/>
      <c r="CX2137" s="1"/>
      <c r="CY2137" s="1"/>
      <c r="CZ2137" s="1"/>
      <c r="DA2137" s="1"/>
      <c r="DB2137" s="1"/>
      <c r="DC2137" s="1"/>
      <c r="DD2137" s="1"/>
      <c r="DE2137" s="1"/>
      <c r="DF2137" s="1"/>
      <c r="DG2137" s="1"/>
      <c r="DH2137" s="1"/>
      <c r="DI2137" s="1"/>
      <c r="DJ2137" s="1"/>
      <c r="DK2137" s="1"/>
      <c r="DL2137" s="1"/>
      <c r="DM2137" s="1"/>
      <c r="DN2137" s="1"/>
      <c r="DO2137" s="1"/>
      <c r="DP2137" s="1"/>
      <c r="DQ2137" s="1"/>
      <c r="DR2137" s="1"/>
      <c r="DS2137" s="1"/>
      <c r="DT2137" s="1"/>
      <c r="DU2137" s="1"/>
      <c r="DV2137" s="1"/>
      <c r="DW2137" s="1"/>
      <c r="DX2137" s="1"/>
      <c r="DY2137" s="1"/>
      <c r="DZ2137" s="1"/>
      <c r="EA2137" s="1"/>
      <c r="EB2137" s="1"/>
      <c r="EC2137" s="1"/>
      <c r="ED2137" s="1"/>
      <c r="EE2137" s="1"/>
      <c r="EF2137" s="1"/>
      <c r="EG2137" s="1"/>
      <c r="EH2137" s="1"/>
      <c r="EI2137" s="1"/>
      <c r="EJ2137" s="1"/>
      <c r="EK2137" s="1"/>
      <c r="EL2137" s="1"/>
      <c r="EM2137" s="1"/>
      <c r="EN2137" s="1"/>
      <c r="EO2137" s="1"/>
      <c r="EP2137" s="1"/>
      <c r="EQ2137" s="1"/>
      <c r="ER2137" s="1"/>
      <c r="ES2137" s="1"/>
      <c r="ET2137" s="1"/>
      <c r="EU2137" s="1"/>
      <c r="EV2137" s="1"/>
      <c r="EW2137" s="1"/>
      <c r="EX2137" s="1"/>
      <c r="EY2137" s="1"/>
      <c r="EZ2137" s="1"/>
      <c r="FA2137" s="1"/>
      <c r="FB2137" s="1"/>
      <c r="FC2137" s="1"/>
      <c r="FD2137" s="1"/>
      <c r="FE2137" s="1"/>
      <c r="FF2137" s="1"/>
      <c r="FG2137" s="1"/>
      <c r="FH2137" s="1"/>
      <c r="FI2137" s="1"/>
      <c r="FJ2137" s="1"/>
      <c r="FK2137" s="1"/>
      <c r="FL2137" s="1"/>
      <c r="FM2137" s="1"/>
      <c r="FN2137" s="1"/>
      <c r="FO2137" s="1"/>
      <c r="FP2137" s="1"/>
      <c r="FQ2137" s="1"/>
      <c r="FR2137" s="1"/>
      <c r="FS2137" s="1"/>
      <c r="FT2137" s="1"/>
      <c r="FU2137" s="1"/>
      <c r="FV2137" s="1"/>
      <c r="FW2137" s="1"/>
      <c r="FX2137" s="1"/>
      <c r="FY2137" s="1"/>
      <c r="FZ2137" s="1"/>
      <c r="GA2137" s="1"/>
      <c r="GB2137" s="1"/>
      <c r="GC2137" s="1"/>
      <c r="GD2137" s="1"/>
      <c r="GE2137" s="1"/>
      <c r="GF2137" s="1"/>
      <c r="GG2137" s="1"/>
      <c r="GH2137" s="1"/>
      <c r="GI2137" s="1"/>
      <c r="GJ2137" s="1"/>
      <c r="GK2137" s="1"/>
      <c r="GL2137" s="1"/>
      <c r="GM2137" s="1"/>
      <c r="GN2137" s="1"/>
      <c r="GO2137" s="1"/>
      <c r="GP2137" s="1"/>
      <c r="GQ2137" s="1"/>
      <c r="GR2137" s="1"/>
      <c r="GS2137" s="1"/>
      <c r="GT2137" s="1"/>
      <c r="GU2137" s="1"/>
      <c r="GV2137" s="1"/>
      <c r="GW2137" s="1"/>
      <c r="GX2137" s="1"/>
      <c r="GY2137" s="1"/>
      <c r="GZ2137" s="1"/>
      <c r="HA2137" s="1"/>
      <c r="HB2137" s="1"/>
      <c r="HC2137" s="1"/>
      <c r="HD2137" s="1"/>
      <c r="HE2137" s="1"/>
      <c r="HF2137" s="1"/>
      <c r="HG2137" s="1"/>
      <c r="HH2137" s="1"/>
      <c r="HI2137" s="1"/>
      <c r="HJ2137" s="1"/>
      <c r="HK2137" s="1"/>
      <c r="HL2137" s="1"/>
      <c r="HM2137" s="1"/>
      <c r="HN2137" s="1"/>
      <c r="HO2137" s="1"/>
      <c r="HP2137" s="1"/>
      <c r="HQ2137" s="1"/>
      <c r="HR2137" s="1"/>
      <c r="HS2137" s="1"/>
      <c r="HT2137" s="1"/>
      <c r="HU2137" s="1"/>
      <c r="HV2137" s="1"/>
      <c r="HW2137" s="1"/>
      <c r="HX2137" s="1"/>
      <c r="HY2137" s="1"/>
      <c r="HZ2137" s="1"/>
      <c r="IA2137" s="1"/>
      <c r="IB2137" s="1"/>
      <c r="IC2137" s="1"/>
      <c r="ID2137" s="1"/>
      <c r="IE2137" s="1"/>
      <c r="IF2137" s="1"/>
      <c r="IG2137" s="1"/>
      <c r="IH2137" s="1"/>
      <c r="II2137" s="1"/>
      <c r="IJ2137" s="1"/>
      <c r="IK2137" s="1"/>
      <c r="IL2137" s="1"/>
      <c r="IM2137" s="1"/>
      <c r="IN2137" s="1"/>
      <c r="IO2137" s="1"/>
      <c r="IP2137" s="1"/>
      <c r="IQ2137" s="1"/>
      <c r="IR2137" s="1"/>
      <c r="IS2137" s="1"/>
      <c r="IT2137" s="1"/>
      <c r="IU2137" s="1"/>
      <c r="IV2137" s="1"/>
      <c r="IW2137" s="1"/>
      <c r="IX2137" s="1"/>
      <c r="IY2137" s="1"/>
      <c r="IZ2137" s="1"/>
      <c r="JA2137" s="1"/>
      <c r="JB2137" s="1"/>
      <c r="JC2137" s="1"/>
      <c r="JD2137" s="1"/>
      <c r="JE2137" s="1"/>
      <c r="JF2137" s="1"/>
      <c r="JG2137" s="1"/>
      <c r="JH2137" s="1"/>
      <c r="JI2137" s="1"/>
      <c r="JJ2137" s="1"/>
      <c r="JK2137" s="1"/>
      <c r="JL2137" s="1"/>
      <c r="JM2137" s="1"/>
      <c r="JN2137" s="1"/>
      <c r="JO2137" s="1"/>
      <c r="JP2137" s="1"/>
      <c r="JQ2137" s="1"/>
      <c r="JR2137" s="1"/>
      <c r="JS2137" s="1"/>
      <c r="JT2137" s="1"/>
      <c r="JU2137" s="1"/>
      <c r="JV2137" s="1"/>
      <c r="JW2137" s="1"/>
      <c r="JX2137" s="1"/>
      <c r="JY2137" s="1"/>
      <c r="JZ2137" s="1"/>
      <c r="KA2137" s="1"/>
      <c r="KB2137" s="1"/>
      <c r="KC2137" s="1"/>
      <c r="KD2137" s="1"/>
      <c r="KE2137" s="1"/>
      <c r="KF2137" s="1"/>
      <c r="KG2137" s="1"/>
      <c r="KH2137" s="1"/>
      <c r="KI2137" s="1"/>
      <c r="KJ2137" s="1"/>
      <c r="KK2137" s="1"/>
      <c r="KL2137" s="1"/>
      <c r="KM2137" s="1"/>
      <c r="KN2137" s="1"/>
      <c r="KO2137" s="1"/>
      <c r="KP2137" s="1"/>
      <c r="KQ2137" s="1"/>
      <c r="KR2137" s="1"/>
      <c r="KS2137" s="1"/>
      <c r="KT2137" s="1"/>
      <c r="KU2137" s="1"/>
      <c r="KV2137" s="1"/>
      <c r="KW2137" s="1"/>
      <c r="KX2137" s="1"/>
      <c r="KY2137" s="1"/>
      <c r="KZ2137" s="1"/>
      <c r="LA2137" s="1"/>
      <c r="LB2137" s="1"/>
      <c r="LC2137" s="1"/>
      <c r="LD2137" s="1"/>
      <c r="LE2137" s="1"/>
      <c r="LF2137" s="1"/>
      <c r="LG2137" s="1"/>
      <c r="LH2137" s="1"/>
      <c r="LI2137" s="1"/>
      <c r="LJ2137" s="1"/>
      <c r="LK2137" s="1"/>
      <c r="LL2137" s="1"/>
      <c r="LM2137" s="1"/>
      <c r="LN2137" s="1"/>
      <c r="LO2137" s="1"/>
      <c r="LP2137" s="1"/>
      <c r="LQ2137" s="1"/>
      <c r="LR2137" s="1"/>
      <c r="LS2137" s="1"/>
      <c r="LT2137" s="1"/>
      <c r="LU2137" s="1"/>
      <c r="LV2137" s="1"/>
      <c r="LW2137" s="1"/>
      <c r="LX2137" s="1"/>
      <c r="LY2137" s="1"/>
      <c r="LZ2137" s="1"/>
      <c r="MA2137" s="1"/>
      <c r="MB2137" s="1"/>
      <c r="MC2137" s="1"/>
      <c r="MD2137" s="1"/>
      <c r="ME2137" s="1"/>
      <c r="MF2137" s="1"/>
      <c r="MG2137" s="1"/>
      <c r="MH2137" s="1"/>
      <c r="MI2137" s="1"/>
      <c r="MJ2137" s="1"/>
      <c r="MK2137" s="1"/>
      <c r="ML2137" s="1"/>
      <c r="MM2137" s="1"/>
      <c r="MN2137" s="1"/>
      <c r="MO2137" s="1"/>
      <c r="MP2137" s="1"/>
      <c r="MQ2137" s="1"/>
      <c r="MR2137" s="1"/>
      <c r="MS2137" s="1"/>
      <c r="MT2137" s="1"/>
      <c r="MU2137" s="1"/>
      <c r="MV2137" s="1"/>
      <c r="MW2137" s="1"/>
      <c r="MX2137" s="1"/>
      <c r="MY2137" s="1"/>
      <c r="MZ2137" s="1"/>
      <c r="NA2137" s="1"/>
      <c r="NB2137" s="1"/>
      <c r="NC2137" s="1"/>
      <c r="ND2137" s="1"/>
      <c r="NE2137" s="1"/>
      <c r="NF2137" s="1"/>
      <c r="NG2137" s="1"/>
      <c r="NH2137" s="1"/>
      <c r="NI2137" s="1"/>
      <c r="NJ2137" s="1"/>
      <c r="NK2137" s="1"/>
      <c r="NL2137" s="1"/>
      <c r="NM2137" s="1"/>
      <c r="NN2137" s="1"/>
      <c r="NO2137" s="1"/>
      <c r="NP2137" s="1"/>
      <c r="NQ2137" s="1"/>
      <c r="NR2137" s="1"/>
      <c r="NS2137" s="1"/>
      <c r="NT2137" s="1"/>
      <c r="NU2137" s="1"/>
      <c r="NV2137" s="1"/>
      <c r="NW2137" s="1"/>
      <c r="NX2137" s="1"/>
      <c r="NY2137" s="1"/>
      <c r="NZ2137" s="1"/>
      <c r="OA2137" s="1"/>
      <c r="OB2137" s="1"/>
      <c r="OC2137" s="1"/>
      <c r="OD2137" s="1"/>
      <c r="OE2137" s="1"/>
      <c r="OF2137" s="1"/>
      <c r="OG2137" s="1"/>
      <c r="OH2137" s="1"/>
      <c r="OI2137" s="1"/>
      <c r="OJ2137" s="1"/>
      <c r="OK2137" s="1"/>
      <c r="OL2137" s="1"/>
      <c r="OM2137" s="1"/>
      <c r="ON2137" s="1"/>
      <c r="OO2137" s="1"/>
      <c r="OP2137" s="1"/>
      <c r="OQ2137" s="1"/>
      <c r="OR2137" s="1"/>
      <c r="OS2137" s="1"/>
      <c r="OT2137" s="1"/>
      <c r="OU2137" s="1"/>
      <c r="OV2137" s="1"/>
      <c r="OW2137" s="1"/>
      <c r="OX2137" s="1"/>
      <c r="OY2137" s="1"/>
      <c r="OZ2137" s="1"/>
      <c r="PA2137" s="1"/>
      <c r="PB2137" s="1"/>
      <c r="PC2137" s="1"/>
      <c r="PD2137" s="1"/>
      <c r="PE2137" s="1"/>
      <c r="PF2137" s="1"/>
      <c r="PG2137" s="1"/>
      <c r="PH2137" s="1"/>
      <c r="PI2137" s="1"/>
      <c r="PJ2137" s="1"/>
      <c r="PK2137" s="1"/>
      <c r="PL2137" s="1"/>
      <c r="PM2137" s="1"/>
      <c r="PN2137" s="1"/>
      <c r="PO2137" s="1"/>
      <c r="PP2137" s="1"/>
      <c r="PQ2137" s="1"/>
      <c r="PR2137" s="1"/>
      <c r="PS2137" s="1"/>
      <c r="PT2137" s="1"/>
      <c r="PU2137" s="1"/>
      <c r="PV2137" s="1"/>
      <c r="PW2137" s="1"/>
      <c r="PX2137" s="1"/>
      <c r="PY2137" s="1"/>
      <c r="PZ2137" s="1"/>
      <c r="QA2137" s="1"/>
      <c r="QB2137" s="1"/>
      <c r="QC2137" s="1"/>
      <c r="QD2137" s="1"/>
      <c r="QE2137" s="1"/>
      <c r="QF2137" s="1"/>
      <c r="QG2137" s="1"/>
      <c r="QH2137" s="1"/>
      <c r="QI2137" s="1"/>
      <c r="QJ2137" s="1"/>
      <c r="QK2137" s="1"/>
      <c r="QL2137" s="1"/>
      <c r="QM2137" s="1"/>
      <c r="QN2137" s="1"/>
      <c r="QO2137" s="1"/>
      <c r="QP2137" s="1"/>
      <c r="QQ2137" s="1"/>
      <c r="QR2137" s="1"/>
      <c r="QS2137" s="1"/>
      <c r="QT2137" s="1"/>
      <c r="QU2137" s="1"/>
      <c r="QV2137" s="1"/>
      <c r="QW2137" s="1"/>
      <c r="QX2137" s="1"/>
      <c r="QY2137" s="1"/>
      <c r="QZ2137" s="1"/>
      <c r="RA2137" s="1"/>
      <c r="RB2137" s="1"/>
      <c r="RC2137" s="1"/>
      <c r="RD2137" s="1"/>
      <c r="RE2137" s="1"/>
      <c r="RF2137" s="1"/>
      <c r="RG2137" s="1"/>
      <c r="RH2137" s="1"/>
      <c r="RI2137" s="1"/>
      <c r="RJ2137" s="1"/>
      <c r="RK2137" s="1"/>
      <c r="RL2137" s="1"/>
      <c r="RM2137" s="1"/>
      <c r="RN2137" s="1"/>
      <c r="RO2137" s="1"/>
      <c r="RP2137" s="1"/>
      <c r="RQ2137" s="1"/>
      <c r="RR2137" s="1"/>
      <c r="RS2137" s="1"/>
      <c r="RT2137" s="1"/>
      <c r="RU2137" s="1"/>
      <c r="RV2137" s="1"/>
      <c r="RW2137" s="1"/>
      <c r="RX2137" s="1"/>
      <c r="RY2137" s="1"/>
      <c r="RZ2137" s="1"/>
      <c r="SA2137" s="1"/>
      <c r="SB2137" s="1"/>
      <c r="SC2137" s="1"/>
      <c r="SD2137" s="1"/>
      <c r="SE2137" s="1"/>
      <c r="SF2137" s="1"/>
      <c r="SG2137" s="1"/>
      <c r="SH2137" s="1"/>
      <c r="SI2137" s="1"/>
      <c r="SJ2137" s="1"/>
      <c r="SK2137" s="1"/>
      <c r="SL2137" s="1"/>
      <c r="SM2137" s="1"/>
      <c r="SN2137" s="1"/>
      <c r="SO2137" s="1"/>
      <c r="SP2137" s="1"/>
      <c r="SQ2137" s="1"/>
      <c r="SR2137" s="1"/>
      <c r="SS2137" s="1"/>
      <c r="ST2137" s="1"/>
      <c r="SU2137" s="1"/>
      <c r="SV2137" s="1"/>
      <c r="SW2137" s="1"/>
      <c r="SX2137" s="1"/>
      <c r="SY2137" s="1"/>
      <c r="SZ2137" s="1"/>
      <c r="TA2137" s="1"/>
      <c r="TB2137" s="1"/>
      <c r="TC2137" s="1"/>
      <c r="TD2137" s="1"/>
      <c r="TE2137" s="1"/>
      <c r="TF2137" s="1"/>
      <c r="TG2137" s="1"/>
      <c r="TH2137" s="1"/>
      <c r="TI2137" s="1"/>
      <c r="TJ2137" s="1"/>
      <c r="TK2137" s="1"/>
      <c r="TL2137" s="1"/>
      <c r="TM2137" s="1"/>
      <c r="TN2137" s="1"/>
      <c r="TO2137" s="1"/>
      <c r="TP2137" s="1"/>
      <c r="TQ2137" s="1"/>
      <c r="TR2137" s="1"/>
      <c r="TS2137" s="1"/>
      <c r="TT2137" s="1"/>
      <c r="TU2137" s="1"/>
      <c r="TV2137" s="1"/>
      <c r="TW2137" s="1"/>
      <c r="TX2137" s="1"/>
      <c r="TY2137" s="1"/>
      <c r="TZ2137" s="1"/>
      <c r="UA2137" s="1"/>
      <c r="UB2137" s="1"/>
      <c r="UC2137" s="1"/>
      <c r="UD2137" s="1"/>
      <c r="UE2137" s="1"/>
      <c r="UF2137" s="1"/>
      <c r="UG2137" s="1"/>
      <c r="UH2137" s="1"/>
      <c r="UI2137" s="1"/>
      <c r="UJ2137" s="1"/>
      <c r="UK2137" s="1"/>
      <c r="UL2137" s="1"/>
      <c r="UM2137" s="1"/>
      <c r="UN2137" s="1"/>
      <c r="UO2137" s="1"/>
      <c r="UP2137" s="1"/>
      <c r="UQ2137" s="1"/>
      <c r="UR2137" s="1"/>
      <c r="US2137" s="1"/>
      <c r="UT2137" s="1"/>
      <c r="UU2137" s="1"/>
      <c r="UV2137" s="1"/>
      <c r="UW2137" s="1"/>
      <c r="UX2137" s="1"/>
      <c r="UY2137" s="1"/>
      <c r="UZ2137" s="1"/>
      <c r="VA2137" s="1"/>
      <c r="VB2137" s="1"/>
      <c r="VC2137" s="1"/>
      <c r="VD2137" s="1"/>
      <c r="VE2137" s="1"/>
      <c r="VF2137" s="1"/>
      <c r="VG2137" s="1"/>
      <c r="VH2137" s="1"/>
      <c r="VI2137" s="1"/>
      <c r="VJ2137" s="1"/>
      <c r="VK2137" s="1"/>
      <c r="VL2137" s="1"/>
      <c r="VM2137" s="1"/>
      <c r="VN2137" s="1"/>
      <c r="VO2137" s="1"/>
      <c r="VP2137" s="1"/>
      <c r="VQ2137" s="1"/>
      <c r="VR2137" s="1"/>
      <c r="VS2137" s="1"/>
      <c r="VT2137" s="1"/>
      <c r="VU2137" s="1"/>
      <c r="VV2137" s="1"/>
      <c r="VW2137" s="1"/>
      <c r="VX2137" s="1"/>
      <c r="VY2137" s="1"/>
      <c r="VZ2137" s="1"/>
      <c r="WA2137" s="1"/>
      <c r="WB2137" s="1"/>
      <c r="WC2137" s="1"/>
      <c r="WD2137" s="1"/>
      <c r="WE2137" s="1"/>
      <c r="WF2137" s="1"/>
      <c r="WG2137" s="1"/>
      <c r="WH2137" s="1"/>
      <c r="WI2137" s="1"/>
      <c r="WJ2137" s="1"/>
      <c r="WK2137" s="1"/>
      <c r="WL2137" s="1"/>
      <c r="WM2137" s="1"/>
      <c r="WN2137" s="1"/>
      <c r="WO2137" s="1"/>
      <c r="WP2137" s="1"/>
      <c r="WQ2137" s="1"/>
      <c r="WR2137" s="1"/>
      <c r="WS2137" s="1"/>
      <c r="WT2137" s="1"/>
      <c r="WU2137" s="1"/>
      <c r="WV2137" s="1"/>
      <c r="WW2137" s="1"/>
      <c r="WX2137" s="1"/>
      <c r="WY2137" s="1"/>
      <c r="WZ2137" s="1"/>
      <c r="XA2137" s="1"/>
      <c r="XB2137" s="1"/>
      <c r="XC2137" s="1"/>
      <c r="XD2137" s="1"/>
      <c r="XE2137" s="1"/>
      <c r="XF2137" s="1"/>
      <c r="XG2137" s="1"/>
      <c r="XH2137" s="1"/>
      <c r="XI2137" s="1"/>
      <c r="XJ2137" s="1"/>
      <c r="XK2137" s="1"/>
      <c r="XL2137" s="1"/>
      <c r="XM2137" s="1"/>
      <c r="XN2137" s="1"/>
      <c r="XO2137" s="1"/>
      <c r="XP2137" s="1"/>
      <c r="XQ2137" s="1"/>
      <c r="XR2137" s="1"/>
      <c r="XS2137" s="1"/>
      <c r="XT2137" s="1"/>
      <c r="XU2137" s="1"/>
      <c r="XV2137" s="1"/>
      <c r="XW2137" s="1"/>
      <c r="XX2137" s="1"/>
      <c r="XY2137" s="1"/>
      <c r="XZ2137" s="1"/>
      <c r="YA2137" s="1"/>
      <c r="YB2137" s="1"/>
      <c r="YC2137" s="1"/>
      <c r="YD2137" s="1"/>
      <c r="YE2137" s="1"/>
      <c r="YF2137" s="1"/>
      <c r="YG2137" s="1"/>
      <c r="YH2137" s="1"/>
      <c r="YI2137" s="1"/>
      <c r="YJ2137" s="1"/>
      <c r="YK2137" s="1"/>
      <c r="YL2137" s="1"/>
      <c r="YM2137" s="1"/>
      <c r="YN2137" s="1"/>
      <c r="YO2137" s="1"/>
      <c r="YP2137" s="1"/>
      <c r="YQ2137" s="1"/>
      <c r="YR2137" s="1"/>
      <c r="YS2137" s="1"/>
      <c r="YT2137" s="1"/>
      <c r="YU2137" s="1"/>
      <c r="YV2137" s="1"/>
      <c r="YW2137" s="1"/>
      <c r="YX2137" s="1"/>
      <c r="YY2137" s="1"/>
      <c r="YZ2137" s="1"/>
      <c r="ZA2137" s="1"/>
      <c r="ZB2137" s="1"/>
      <c r="ZC2137" s="1"/>
      <c r="ZD2137" s="1"/>
      <c r="ZE2137" s="1"/>
      <c r="ZF2137" s="1"/>
      <c r="ZG2137" s="1"/>
      <c r="ZH2137" s="1"/>
      <c r="ZI2137" s="1"/>
      <c r="ZJ2137" s="1"/>
      <c r="ZK2137" s="1"/>
      <c r="ZL2137" s="1"/>
      <c r="ZM2137" s="1"/>
      <c r="ZN2137" s="1"/>
      <c r="ZO2137" s="1"/>
      <c r="ZP2137" s="1"/>
      <c r="ZQ2137" s="1"/>
      <c r="ZR2137" s="1"/>
      <c r="ZS2137" s="1"/>
      <c r="ZT2137" s="1"/>
      <c r="ZU2137" s="1"/>
      <c r="ZV2137" s="1"/>
      <c r="ZW2137" s="1"/>
      <c r="ZX2137" s="1"/>
      <c r="ZY2137" s="1"/>
      <c r="ZZ2137" s="1"/>
      <c r="AAA2137" s="1"/>
      <c r="AAB2137" s="1"/>
      <c r="AAC2137" s="1"/>
      <c r="AAD2137" s="1"/>
      <c r="AAE2137" s="1"/>
      <c r="AAF2137" s="1"/>
      <c r="AAG2137" s="1"/>
      <c r="AAH2137" s="1"/>
      <c r="AAI2137" s="1"/>
      <c r="AAJ2137" s="1"/>
      <c r="AAK2137" s="1"/>
      <c r="AAL2137" s="1"/>
      <c r="AAM2137" s="1"/>
      <c r="AAN2137" s="1"/>
      <c r="AAO2137" s="1"/>
      <c r="AAP2137" s="1"/>
      <c r="AAQ2137" s="1"/>
      <c r="AAR2137" s="1"/>
      <c r="AAS2137" s="1"/>
      <c r="AAT2137" s="1"/>
      <c r="AAU2137" s="1"/>
      <c r="AAV2137" s="1"/>
      <c r="AAW2137" s="1"/>
      <c r="AAX2137" s="1"/>
      <c r="AAY2137" s="1"/>
      <c r="AAZ2137" s="1"/>
      <c r="ABA2137" s="1"/>
      <c r="ABB2137" s="1"/>
      <c r="ABC2137" s="1"/>
      <c r="ABD2137" s="1"/>
      <c r="ABE2137" s="1"/>
      <c r="ABF2137" s="1"/>
      <c r="ABG2137" s="1"/>
      <c r="ABH2137" s="1"/>
      <c r="ABI2137" s="1"/>
      <c r="ABJ2137" s="1"/>
      <c r="ABK2137" s="1"/>
      <c r="ABL2137" s="1"/>
      <c r="ABM2137" s="1"/>
      <c r="ABN2137" s="1"/>
      <c r="ABO2137" s="1"/>
      <c r="ABP2137" s="1"/>
      <c r="ABQ2137" s="1"/>
      <c r="ABR2137" s="1"/>
      <c r="ABS2137" s="1"/>
      <c r="ABT2137" s="1"/>
      <c r="ABU2137" s="1"/>
      <c r="ABV2137" s="1"/>
      <c r="ABW2137" s="1"/>
      <c r="ABX2137" s="1"/>
      <c r="ABY2137" s="1"/>
      <c r="ABZ2137" s="1"/>
      <c r="ACA2137" s="1"/>
      <c r="ACB2137" s="1"/>
      <c r="ACC2137" s="1"/>
      <c r="ACD2137" s="1"/>
      <c r="ACE2137" s="1"/>
      <c r="ACF2137" s="1"/>
      <c r="ACG2137" s="1"/>
      <c r="ACH2137" s="1"/>
      <c r="ACI2137" s="1"/>
      <c r="ACJ2137" s="1"/>
      <c r="ACK2137" s="1"/>
      <c r="ACL2137" s="1"/>
      <c r="ACM2137" s="1"/>
      <c r="ACN2137" s="1"/>
      <c r="ACO2137" s="1"/>
      <c r="ACP2137" s="1"/>
      <c r="ACQ2137" s="1"/>
      <c r="ACR2137" s="1"/>
      <c r="ACS2137" s="1"/>
      <c r="ACT2137" s="1"/>
      <c r="ACU2137" s="1"/>
      <c r="ACV2137" s="1"/>
      <c r="ACW2137" s="1"/>
      <c r="ACX2137" s="1"/>
      <c r="ACY2137" s="1"/>
      <c r="ACZ2137" s="1"/>
      <c r="ADA2137" s="1"/>
      <c r="ADB2137" s="1"/>
      <c r="ADC2137" s="1"/>
      <c r="ADD2137" s="1"/>
      <c r="ADE2137" s="1"/>
      <c r="ADF2137" s="1"/>
      <c r="ADG2137" s="1"/>
      <c r="ADH2137" s="1"/>
      <c r="ADI2137" s="1"/>
      <c r="ADJ2137" s="1"/>
      <c r="ADK2137" s="1"/>
      <c r="ADL2137" s="1"/>
      <c r="ADM2137" s="1"/>
      <c r="ADN2137" s="1"/>
      <c r="ADO2137" s="1"/>
      <c r="ADP2137" s="1"/>
      <c r="ADQ2137" s="1"/>
      <c r="ADR2137" s="1"/>
      <c r="ADS2137" s="1"/>
      <c r="ADT2137" s="1"/>
      <c r="ADU2137" s="1"/>
      <c r="ADV2137" s="1"/>
      <c r="ADW2137" s="1"/>
      <c r="ADX2137" s="1"/>
      <c r="ADY2137" s="1"/>
      <c r="ADZ2137" s="1"/>
      <c r="AEA2137" s="1"/>
      <c r="AEB2137" s="1"/>
      <c r="AEC2137" s="1"/>
      <c r="AED2137" s="1"/>
      <c r="AEE2137" s="1"/>
      <c r="AEF2137" s="1"/>
      <c r="AEG2137" s="1"/>
      <c r="AEH2137" s="1"/>
      <c r="AEI2137" s="1"/>
      <c r="AEJ2137" s="1"/>
      <c r="AEK2137" s="1"/>
      <c r="AEL2137" s="1"/>
      <c r="AEM2137" s="1"/>
      <c r="AEN2137" s="1"/>
      <c r="AEO2137" s="1"/>
      <c r="AEP2137" s="1"/>
      <c r="AEQ2137" s="1"/>
      <c r="AER2137" s="1"/>
      <c r="AES2137" s="1"/>
      <c r="AET2137" s="1"/>
      <c r="AEU2137" s="1"/>
      <c r="AEV2137" s="1"/>
      <c r="AEW2137" s="1"/>
      <c r="AEX2137" s="1"/>
      <c r="AEY2137" s="1"/>
      <c r="AEZ2137" s="1"/>
      <c r="AFA2137" s="1"/>
      <c r="AFB2137" s="1"/>
      <c r="AFC2137" s="1"/>
      <c r="AFD2137" s="1"/>
      <c r="AFE2137" s="1"/>
      <c r="AFF2137" s="1"/>
      <c r="AFG2137" s="1"/>
      <c r="AFH2137" s="1"/>
      <c r="AFI2137" s="1"/>
      <c r="AFJ2137" s="1"/>
      <c r="AFK2137" s="1"/>
      <c r="AFL2137" s="1"/>
      <c r="AFM2137" s="1"/>
      <c r="AFN2137" s="1"/>
      <c r="AFO2137" s="1"/>
      <c r="AFP2137" s="1"/>
      <c r="AFQ2137" s="1"/>
      <c r="AFR2137" s="1"/>
      <c r="AFS2137" s="1"/>
      <c r="AFT2137" s="1"/>
      <c r="AFU2137" s="1"/>
      <c r="AFV2137" s="1"/>
      <c r="AFW2137" s="1"/>
      <c r="AFX2137" s="1"/>
      <c r="AFY2137" s="1"/>
      <c r="AFZ2137" s="1"/>
      <c r="AGA2137" s="1"/>
      <c r="AGB2137" s="1"/>
      <c r="AGC2137" s="1"/>
      <c r="AGD2137" s="1"/>
      <c r="AGE2137" s="1"/>
      <c r="AGF2137" s="1"/>
      <c r="AGG2137" s="1"/>
      <c r="AGH2137" s="1"/>
      <c r="AGI2137" s="1"/>
      <c r="AGJ2137" s="1"/>
      <c r="AGK2137" s="1"/>
      <c r="AGL2137" s="1"/>
      <c r="AGM2137" s="1"/>
      <c r="AGN2137" s="1"/>
      <c r="AGO2137" s="1"/>
      <c r="AGP2137" s="1"/>
      <c r="AGQ2137" s="1"/>
      <c r="AGR2137" s="1"/>
      <c r="AGS2137" s="1"/>
      <c r="AGT2137" s="1"/>
      <c r="AGU2137" s="1"/>
      <c r="AGV2137" s="1"/>
      <c r="AGW2137" s="1"/>
      <c r="AGX2137" s="1"/>
      <c r="AGY2137" s="1"/>
      <c r="AGZ2137" s="1"/>
      <c r="AHA2137" s="1"/>
      <c r="AHB2137" s="1"/>
      <c r="AHC2137" s="1"/>
      <c r="AHD2137" s="1"/>
      <c r="AHE2137" s="1"/>
      <c r="AHF2137" s="1"/>
      <c r="AHG2137" s="1"/>
      <c r="AHH2137" s="1"/>
      <c r="AHI2137" s="1"/>
      <c r="AHJ2137" s="1"/>
      <c r="AHK2137" s="1"/>
      <c r="AHL2137" s="1"/>
      <c r="AHM2137" s="1"/>
      <c r="AHN2137" s="1"/>
      <c r="AHO2137" s="1"/>
      <c r="AHP2137" s="1"/>
      <c r="AHQ2137" s="1"/>
      <c r="AHR2137" s="1"/>
      <c r="AHS2137" s="1"/>
      <c r="AHT2137" s="1"/>
      <c r="AHU2137" s="1"/>
      <c r="AHV2137" s="1"/>
      <c r="AHW2137" s="1"/>
      <c r="AHX2137" s="1"/>
      <c r="AHY2137" s="1"/>
      <c r="AHZ2137" s="1"/>
      <c r="AIA2137" s="1"/>
      <c r="AIB2137" s="1"/>
      <c r="AIC2137" s="1"/>
      <c r="AID2137" s="1"/>
      <c r="AIE2137" s="1"/>
      <c r="AIF2137" s="1"/>
      <c r="AIG2137" s="1"/>
      <c r="AIH2137" s="1"/>
      <c r="AII2137" s="1"/>
      <c r="AIJ2137" s="1"/>
      <c r="AIK2137" s="1"/>
      <c r="AIL2137" s="1"/>
      <c r="AIM2137" s="1"/>
      <c r="AIN2137" s="1"/>
      <c r="AIO2137" s="1"/>
      <c r="AIP2137" s="1"/>
      <c r="AIQ2137" s="1"/>
      <c r="AIR2137" s="1"/>
      <c r="AIS2137" s="1"/>
      <c r="AIT2137" s="1"/>
      <c r="AIU2137" s="1"/>
      <c r="AIV2137" s="1"/>
      <c r="AIW2137" s="1"/>
      <c r="AIX2137" s="1"/>
      <c r="AIY2137" s="1"/>
      <c r="AIZ2137" s="1"/>
      <c r="AJA2137" s="1"/>
      <c r="AJB2137" s="1"/>
      <c r="AJC2137" s="1"/>
      <c r="AJD2137" s="1"/>
      <c r="AJE2137" s="1"/>
      <c r="AJF2137" s="1"/>
      <c r="AJG2137" s="1"/>
      <c r="AJH2137" s="1"/>
      <c r="AJI2137" s="1"/>
      <c r="AJJ2137" s="1"/>
      <c r="AJK2137" s="1"/>
      <c r="AJL2137" s="1"/>
      <c r="AJM2137" s="1"/>
      <c r="AJN2137" s="1"/>
      <c r="AJO2137" s="1"/>
      <c r="AJP2137" s="1"/>
      <c r="AJQ2137" s="1"/>
      <c r="AJR2137" s="1"/>
      <c r="AJS2137" s="1"/>
      <c r="AJT2137" s="1"/>
      <c r="AJU2137" s="1"/>
      <c r="AJV2137" s="1"/>
      <c r="AJW2137" s="1"/>
      <c r="AJX2137" s="1"/>
      <c r="AJY2137" s="1"/>
      <c r="AJZ2137" s="1"/>
      <c r="AKA2137" s="1"/>
      <c r="AKB2137" s="1"/>
      <c r="AKC2137" s="1"/>
      <c r="AKD2137" s="1"/>
      <c r="AKE2137" s="1"/>
      <c r="AKF2137" s="1"/>
      <c r="AKG2137" s="1"/>
      <c r="AKH2137" s="1"/>
      <c r="AKI2137" s="1"/>
      <c r="AKJ2137" s="1"/>
      <c r="AKK2137" s="1"/>
      <c r="AKL2137" s="1"/>
      <c r="AKM2137" s="1"/>
      <c r="AKN2137" s="1"/>
      <c r="AKO2137" s="1"/>
      <c r="AKP2137" s="1"/>
      <c r="AKQ2137" s="1"/>
      <c r="AKR2137" s="1"/>
      <c r="AKS2137" s="1"/>
      <c r="AKT2137" s="1"/>
      <c r="AKU2137" s="1"/>
      <c r="AKV2137" s="1"/>
      <c r="AKW2137" s="1"/>
      <c r="AKX2137" s="1"/>
      <c r="AKY2137" s="1"/>
      <c r="AKZ2137" s="1"/>
      <c r="ALA2137" s="1"/>
      <c r="ALB2137" s="1"/>
      <c r="ALC2137" s="1"/>
      <c r="ALD2137" s="1"/>
      <c r="ALE2137" s="1"/>
      <c r="ALF2137" s="1"/>
      <c r="ALG2137" s="1"/>
      <c r="ALH2137" s="1"/>
      <c r="ALI2137" s="1"/>
      <c r="ALJ2137" s="1"/>
      <c r="ALK2137" s="1"/>
      <c r="ALL2137" s="1"/>
      <c r="ALM2137" s="1"/>
      <c r="ALN2137" s="1"/>
      <c r="ALO2137" s="1"/>
      <c r="ALP2137" s="1"/>
      <c r="ALQ2137" s="1"/>
      <c r="ALR2137" s="1"/>
      <c r="ALS2137" s="1"/>
      <c r="ALT2137" s="1"/>
      <c r="ALU2137" s="1"/>
      <c r="ALV2137" s="1"/>
      <c r="ALW2137" s="1"/>
      <c r="ALX2137" s="1"/>
      <c r="ALY2137" s="1"/>
      <c r="ALZ2137" s="1"/>
      <c r="AMA2137" s="1"/>
      <c r="AMB2137" s="1"/>
      <c r="AMC2137" s="1"/>
      <c r="AMD2137" s="1"/>
      <c r="AME2137" s="1"/>
      <c r="AMF2137" s="1"/>
      <c r="AMG2137" s="1"/>
      <c r="AMH2137" s="1"/>
      <c r="AMI2137" s="1"/>
      <c r="AMJ2137" s="1"/>
      <c r="AMK2137" s="1"/>
      <c r="AML2137" s="1"/>
      <c r="AMM2137" s="1"/>
      <c r="AMN2137" s="1"/>
      <c r="AMO2137" s="1"/>
      <c r="AMP2137" s="1"/>
      <c r="AMQ2137" s="1"/>
      <c r="AMR2137" s="1"/>
      <c r="AMS2137" s="1"/>
      <c r="AMT2137" s="1"/>
      <c r="AMU2137" s="1"/>
      <c r="AMV2137" s="1"/>
      <c r="AMW2137" s="1"/>
      <c r="AMX2137" s="1"/>
      <c r="AMY2137" s="1"/>
      <c r="AMZ2137" s="1"/>
      <c r="ANA2137" s="1"/>
      <c r="ANB2137" s="1"/>
      <c r="ANC2137" s="1"/>
      <c r="AND2137" s="1"/>
      <c r="ANE2137" s="1"/>
      <c r="ANF2137" s="1"/>
      <c r="ANG2137" s="1"/>
      <c r="ANH2137" s="1"/>
      <c r="ANI2137" s="1"/>
      <c r="ANJ2137" s="1"/>
      <c r="ANK2137" s="1"/>
      <c r="ANL2137" s="1"/>
      <c r="ANM2137" s="1"/>
      <c r="ANN2137" s="1"/>
      <c r="ANO2137" s="1"/>
      <c r="ANP2137" s="1"/>
      <c r="ANQ2137" s="1"/>
      <c r="ANR2137" s="1"/>
      <c r="ANS2137" s="1"/>
      <c r="ANT2137" s="1"/>
      <c r="ANU2137" s="1"/>
      <c r="ANV2137" s="1"/>
      <c r="ANW2137" s="1"/>
      <c r="ANX2137" s="1"/>
      <c r="ANY2137" s="1"/>
      <c r="ANZ2137" s="1"/>
      <c r="AOA2137" s="1"/>
      <c r="AOB2137" s="1"/>
      <c r="AOC2137" s="1"/>
      <c r="AOD2137" s="1"/>
      <c r="AOE2137" s="1"/>
      <c r="AOF2137" s="1"/>
      <c r="AOG2137" s="1"/>
      <c r="AOH2137" s="1"/>
      <c r="AOI2137" s="1"/>
      <c r="AOJ2137" s="1"/>
      <c r="AOK2137" s="1"/>
      <c r="AOL2137" s="1"/>
      <c r="AOM2137" s="1"/>
      <c r="AON2137" s="1"/>
      <c r="AOO2137" s="1"/>
      <c r="AOP2137" s="1"/>
      <c r="AOQ2137" s="1"/>
      <c r="AOR2137" s="1"/>
      <c r="AOS2137" s="1"/>
      <c r="AOT2137" s="1"/>
      <c r="AOU2137" s="1"/>
      <c r="AOV2137" s="1"/>
      <c r="AOW2137" s="1"/>
      <c r="AOX2137" s="1"/>
      <c r="AOY2137" s="1"/>
      <c r="AOZ2137" s="1"/>
      <c r="APA2137" s="1"/>
      <c r="APB2137" s="1"/>
      <c r="APC2137" s="1"/>
      <c r="APD2137" s="1"/>
      <c r="APE2137" s="1"/>
      <c r="APF2137" s="1"/>
      <c r="APG2137" s="1"/>
      <c r="APH2137" s="1"/>
      <c r="API2137" s="1"/>
      <c r="APJ2137" s="1"/>
      <c r="APK2137" s="1"/>
      <c r="APL2137" s="1"/>
      <c r="APM2137" s="1"/>
      <c r="APN2137" s="1"/>
      <c r="APO2137" s="1"/>
      <c r="APP2137" s="1"/>
      <c r="APQ2137" s="1"/>
      <c r="APR2137" s="1"/>
      <c r="APS2137" s="1"/>
      <c r="APT2137" s="1"/>
      <c r="APU2137" s="1"/>
      <c r="APV2137" s="1"/>
      <c r="APW2137" s="1"/>
      <c r="APX2137" s="1"/>
      <c r="APY2137" s="1"/>
      <c r="APZ2137" s="1"/>
      <c r="AQA2137" s="1"/>
      <c r="AQB2137" s="1"/>
      <c r="AQC2137" s="1"/>
      <c r="AQD2137" s="1"/>
      <c r="AQE2137" s="1"/>
      <c r="AQF2137" s="1"/>
      <c r="AQG2137" s="1"/>
      <c r="AQH2137" s="1"/>
      <c r="AQI2137" s="1"/>
      <c r="AQJ2137" s="1"/>
      <c r="AQK2137" s="1"/>
      <c r="AQL2137" s="1"/>
      <c r="AQM2137" s="1"/>
      <c r="AQN2137" s="1"/>
      <c r="AQO2137" s="1"/>
      <c r="AQP2137" s="1"/>
      <c r="AQQ2137" s="1"/>
      <c r="AQR2137" s="1"/>
      <c r="AQS2137" s="1"/>
      <c r="AQT2137" s="1"/>
      <c r="AQU2137" s="1"/>
      <c r="AQV2137" s="1"/>
      <c r="AQW2137" s="1"/>
      <c r="AQX2137" s="1"/>
      <c r="AQY2137" s="1"/>
      <c r="AQZ2137" s="1"/>
      <c r="ARA2137" s="1"/>
      <c r="ARB2137" s="1"/>
      <c r="ARC2137" s="1"/>
      <c r="ARD2137" s="1"/>
      <c r="ARE2137" s="1"/>
      <c r="ARF2137" s="1"/>
      <c r="ARG2137" s="1"/>
      <c r="ARH2137" s="1"/>
      <c r="ARI2137" s="1"/>
      <c r="ARJ2137" s="1"/>
      <c r="ARK2137" s="1"/>
      <c r="ARL2137" s="1"/>
      <c r="ARM2137" s="1"/>
      <c r="ARN2137" s="1"/>
      <c r="ARO2137" s="1"/>
      <c r="ARP2137" s="1"/>
      <c r="ARQ2137" s="1"/>
      <c r="ARR2137" s="1"/>
      <c r="ARS2137" s="1"/>
      <c r="ART2137" s="1"/>
      <c r="ARU2137" s="1"/>
      <c r="ARV2137" s="1"/>
      <c r="ARW2137" s="1"/>
      <c r="ARX2137" s="1"/>
      <c r="ARY2137" s="1"/>
      <c r="ARZ2137" s="1"/>
      <c r="ASA2137" s="1"/>
      <c r="ASB2137" s="1"/>
      <c r="ASC2137" s="1"/>
      <c r="ASD2137" s="1"/>
      <c r="ASE2137" s="1"/>
      <c r="ASF2137" s="1"/>
      <c r="ASG2137" s="1"/>
      <c r="ASH2137" s="1"/>
      <c r="ASI2137" s="1"/>
      <c r="ASJ2137" s="1"/>
      <c r="ASK2137" s="1"/>
      <c r="ASL2137" s="1"/>
      <c r="ASM2137" s="1"/>
      <c r="ASN2137" s="1"/>
      <c r="ASO2137" s="1"/>
      <c r="ASP2137" s="1"/>
      <c r="ASQ2137" s="1"/>
      <c r="ASR2137" s="1"/>
      <c r="ASS2137" s="1"/>
      <c r="AST2137" s="1"/>
      <c r="ASU2137" s="1"/>
      <c r="ASV2137" s="1"/>
      <c r="ASW2137" s="1"/>
      <c r="ASX2137" s="1"/>
      <c r="ASY2137" s="1"/>
      <c r="ASZ2137" s="1"/>
      <c r="ATA2137" s="1"/>
      <c r="ATB2137" s="1"/>
      <c r="ATC2137" s="1"/>
      <c r="ATD2137" s="1"/>
      <c r="ATE2137" s="1"/>
      <c r="ATF2137" s="1"/>
      <c r="ATG2137" s="1"/>
      <c r="ATH2137" s="1"/>
      <c r="ATI2137" s="1"/>
      <c r="ATJ2137" s="1"/>
      <c r="ATK2137" s="1"/>
      <c r="ATL2137" s="1"/>
      <c r="ATM2137" s="1"/>
      <c r="ATN2137" s="1"/>
      <c r="ATO2137" s="1"/>
      <c r="ATP2137" s="1"/>
      <c r="ATQ2137" s="1"/>
      <c r="ATR2137" s="1"/>
      <c r="ATS2137" s="1"/>
      <c r="ATT2137" s="1"/>
      <c r="ATU2137" s="1"/>
      <c r="ATV2137" s="1"/>
      <c r="ATW2137" s="1"/>
      <c r="ATX2137" s="1"/>
      <c r="ATY2137" s="1"/>
      <c r="ATZ2137" s="1"/>
      <c r="AUA2137" s="1"/>
      <c r="AUB2137" s="1"/>
      <c r="AUC2137" s="1"/>
      <c r="AUD2137" s="1"/>
      <c r="AUE2137" s="1"/>
      <c r="AUF2137" s="1"/>
      <c r="AUG2137" s="1"/>
      <c r="AUH2137" s="1"/>
      <c r="AUI2137" s="1"/>
      <c r="AUJ2137" s="1"/>
      <c r="AUK2137" s="1"/>
      <c r="AUL2137" s="1"/>
      <c r="AUM2137" s="1"/>
      <c r="AUN2137" s="1"/>
      <c r="AUO2137" s="1"/>
      <c r="AUP2137" s="1"/>
      <c r="AUQ2137" s="1"/>
      <c r="AUR2137" s="1"/>
      <c r="AUS2137" s="1"/>
      <c r="AUT2137" s="1"/>
      <c r="AUU2137" s="1"/>
      <c r="AUV2137" s="1"/>
      <c r="AUW2137" s="1"/>
      <c r="AUX2137" s="1"/>
      <c r="AUY2137" s="1"/>
      <c r="AUZ2137" s="1"/>
      <c r="AVA2137" s="1"/>
      <c r="AVB2137" s="1"/>
      <c r="AVC2137" s="1"/>
      <c r="AVD2137" s="1"/>
      <c r="AVE2137" s="1"/>
      <c r="AVF2137" s="1"/>
      <c r="AVG2137" s="1"/>
      <c r="AVH2137" s="1"/>
      <c r="AVI2137" s="1"/>
      <c r="AVJ2137" s="1"/>
      <c r="AVK2137" s="1"/>
      <c r="AVL2137" s="1"/>
      <c r="AVM2137" s="1"/>
      <c r="AVN2137" s="1"/>
      <c r="AVO2137" s="1"/>
      <c r="AVP2137" s="1"/>
      <c r="AVQ2137" s="1"/>
      <c r="AVR2137" s="1"/>
      <c r="AVS2137" s="1"/>
      <c r="AVT2137" s="1"/>
      <c r="AVU2137" s="1"/>
      <c r="AVV2137" s="1"/>
      <c r="AVW2137" s="1"/>
      <c r="AVX2137" s="1"/>
      <c r="AVY2137" s="1"/>
      <c r="AVZ2137" s="1"/>
      <c r="AWA2137" s="1"/>
      <c r="AWB2137" s="1"/>
      <c r="AWC2137" s="1"/>
      <c r="AWD2137" s="1"/>
      <c r="AWE2137" s="1"/>
      <c r="AWF2137" s="1"/>
      <c r="AWG2137" s="1"/>
      <c r="AWH2137" s="1"/>
      <c r="AWI2137" s="1"/>
      <c r="AWJ2137" s="1"/>
      <c r="AWK2137" s="1"/>
      <c r="AWL2137" s="1"/>
      <c r="AWM2137" s="1"/>
      <c r="AWN2137" s="1"/>
      <c r="AWO2137" s="1"/>
      <c r="AWP2137" s="1"/>
      <c r="AWQ2137" s="1"/>
      <c r="AWR2137" s="1"/>
      <c r="AWS2137" s="1"/>
      <c r="AWT2137" s="1"/>
      <c r="AWU2137" s="1"/>
      <c r="AWV2137" s="1"/>
      <c r="AWW2137" s="1"/>
      <c r="AWX2137" s="1"/>
      <c r="AWY2137" s="1"/>
      <c r="AWZ2137" s="1"/>
      <c r="AXA2137" s="1"/>
      <c r="AXB2137" s="1"/>
      <c r="AXC2137" s="1"/>
      <c r="AXD2137" s="1"/>
      <c r="AXE2137" s="1"/>
      <c r="AXF2137" s="1"/>
      <c r="AXG2137" s="1"/>
      <c r="AXH2137" s="1"/>
      <c r="AXI2137" s="1"/>
      <c r="AXJ2137" s="1"/>
      <c r="AXK2137" s="1"/>
      <c r="AXL2137" s="1"/>
      <c r="AXM2137" s="1"/>
      <c r="AXN2137" s="1"/>
      <c r="AXO2137" s="1"/>
      <c r="AXP2137" s="1"/>
      <c r="AXQ2137" s="1"/>
      <c r="AXR2137" s="1"/>
      <c r="AXS2137" s="1"/>
      <c r="AXT2137" s="1"/>
      <c r="AXU2137" s="1"/>
      <c r="AXV2137" s="1"/>
      <c r="AXW2137" s="1"/>
      <c r="AXX2137" s="1"/>
      <c r="AXY2137" s="1"/>
      <c r="AXZ2137" s="1"/>
      <c r="AYA2137" s="1"/>
      <c r="AYB2137" s="1"/>
      <c r="AYC2137" s="1"/>
      <c r="AYD2137" s="1"/>
      <c r="AYE2137" s="1"/>
      <c r="AYF2137" s="1"/>
      <c r="AYG2137" s="1"/>
      <c r="AYH2137" s="1"/>
      <c r="AYI2137" s="1"/>
      <c r="AYJ2137" s="1"/>
      <c r="AYK2137" s="1"/>
      <c r="AYL2137" s="1"/>
      <c r="AYM2137" s="1"/>
      <c r="AYN2137" s="1"/>
      <c r="AYO2137" s="1"/>
      <c r="AYP2137" s="1"/>
      <c r="AYQ2137" s="1"/>
      <c r="AYR2137" s="1"/>
      <c r="AYS2137" s="1"/>
      <c r="AYT2137" s="1"/>
      <c r="AYU2137" s="1"/>
      <c r="AYV2137" s="1"/>
      <c r="AYW2137" s="1"/>
      <c r="AYX2137" s="1"/>
      <c r="AYY2137" s="1"/>
      <c r="AYZ2137" s="1"/>
      <c r="AZA2137" s="1"/>
      <c r="AZB2137" s="1"/>
      <c r="AZC2137" s="1"/>
      <c r="AZD2137" s="1"/>
      <c r="AZE2137" s="1"/>
      <c r="AZF2137" s="1"/>
      <c r="AZG2137" s="1"/>
      <c r="AZH2137" s="1"/>
      <c r="AZI2137" s="1"/>
      <c r="AZJ2137" s="1"/>
      <c r="AZK2137" s="1"/>
      <c r="AZL2137" s="1"/>
      <c r="AZM2137" s="1"/>
      <c r="AZN2137" s="1"/>
      <c r="AZO2137" s="1"/>
      <c r="AZP2137" s="1"/>
      <c r="AZQ2137" s="1"/>
      <c r="AZR2137" s="1"/>
      <c r="AZS2137" s="1"/>
      <c r="AZT2137" s="1"/>
      <c r="AZU2137" s="1"/>
      <c r="AZV2137" s="1"/>
      <c r="AZW2137" s="1"/>
      <c r="AZX2137" s="1"/>
      <c r="AZY2137" s="1"/>
      <c r="AZZ2137" s="1"/>
      <c r="BAA2137" s="1"/>
      <c r="BAB2137" s="1"/>
      <c r="BAC2137" s="1"/>
      <c r="BAD2137" s="1"/>
      <c r="BAE2137" s="1"/>
      <c r="BAF2137" s="1"/>
      <c r="BAG2137" s="1"/>
      <c r="BAH2137" s="1"/>
      <c r="BAI2137" s="1"/>
      <c r="BAJ2137" s="1"/>
      <c r="BAK2137" s="1"/>
      <c r="BAL2137" s="1"/>
      <c r="BAM2137" s="1"/>
      <c r="BAN2137" s="1"/>
      <c r="BAO2137" s="1"/>
      <c r="BAP2137" s="1"/>
      <c r="BAQ2137" s="1"/>
      <c r="BAR2137" s="1"/>
      <c r="BAS2137" s="1"/>
      <c r="BAT2137" s="1"/>
      <c r="BAU2137" s="1"/>
      <c r="BAV2137" s="1"/>
      <c r="BAW2137" s="1"/>
      <c r="BAX2137" s="1"/>
      <c r="BAY2137" s="1"/>
      <c r="BAZ2137" s="1"/>
      <c r="BBA2137" s="1"/>
      <c r="BBB2137" s="1"/>
      <c r="BBC2137" s="1"/>
      <c r="BBD2137" s="1"/>
      <c r="BBE2137" s="1"/>
      <c r="BBF2137" s="1"/>
      <c r="BBG2137" s="1"/>
      <c r="BBH2137" s="1"/>
      <c r="BBI2137" s="1"/>
      <c r="BBJ2137" s="1"/>
      <c r="BBK2137" s="1"/>
      <c r="BBL2137" s="1"/>
      <c r="BBM2137" s="1"/>
      <c r="BBN2137" s="1"/>
      <c r="BBO2137" s="1"/>
      <c r="BBP2137" s="1"/>
      <c r="BBQ2137" s="1"/>
      <c r="BBR2137" s="1"/>
      <c r="BBS2137" s="1"/>
      <c r="BBT2137" s="1"/>
      <c r="BBU2137" s="1"/>
      <c r="BBV2137" s="1"/>
      <c r="BBW2137" s="1"/>
      <c r="BBX2137" s="1"/>
      <c r="BBY2137" s="1"/>
      <c r="BBZ2137" s="1"/>
      <c r="BCA2137" s="1"/>
      <c r="BCB2137" s="1"/>
      <c r="BCC2137" s="1"/>
      <c r="BCD2137" s="1"/>
      <c r="BCE2137" s="1"/>
      <c r="BCF2137" s="1"/>
      <c r="BCG2137" s="1"/>
      <c r="BCH2137" s="1"/>
      <c r="BCI2137" s="1"/>
      <c r="BCJ2137" s="1"/>
      <c r="BCK2137" s="1"/>
      <c r="BCL2137" s="1"/>
      <c r="BCM2137" s="1"/>
      <c r="BCN2137" s="1"/>
      <c r="BCO2137" s="1"/>
      <c r="BCP2137" s="1"/>
      <c r="BCQ2137" s="1"/>
      <c r="BCR2137" s="1"/>
      <c r="BCS2137" s="1"/>
      <c r="BCT2137" s="1"/>
      <c r="BCU2137" s="1"/>
      <c r="BCV2137" s="1"/>
      <c r="BCW2137" s="1"/>
      <c r="BCX2137" s="1"/>
      <c r="BCY2137" s="1"/>
      <c r="BCZ2137" s="1"/>
      <c r="BDA2137" s="1"/>
      <c r="BDB2137" s="1"/>
      <c r="BDC2137" s="1"/>
      <c r="BDD2137" s="1"/>
      <c r="BDE2137" s="1"/>
      <c r="BDF2137" s="1"/>
      <c r="BDG2137" s="1"/>
      <c r="BDH2137" s="1"/>
      <c r="BDI2137" s="1"/>
      <c r="BDJ2137" s="1"/>
      <c r="BDK2137" s="1"/>
      <c r="BDL2137" s="1"/>
      <c r="BDM2137" s="1"/>
      <c r="BDN2137" s="1"/>
      <c r="BDO2137" s="1"/>
      <c r="BDP2137" s="1"/>
      <c r="BDQ2137" s="1"/>
      <c r="BDR2137" s="1"/>
      <c r="BDS2137" s="1"/>
      <c r="BDT2137" s="1"/>
      <c r="BDU2137" s="1"/>
      <c r="BDV2137" s="1"/>
      <c r="BDW2137" s="1"/>
      <c r="BDX2137" s="1"/>
      <c r="BDY2137" s="1"/>
      <c r="BDZ2137" s="1"/>
      <c r="BEA2137" s="1"/>
      <c r="BEB2137" s="1"/>
      <c r="BEC2137" s="1"/>
      <c r="BED2137" s="1"/>
      <c r="BEE2137" s="1"/>
      <c r="BEF2137" s="1"/>
      <c r="BEG2137" s="1"/>
      <c r="BEH2137" s="1"/>
      <c r="BEI2137" s="1"/>
      <c r="BEJ2137" s="1"/>
      <c r="BEK2137" s="1"/>
      <c r="BEL2137" s="1"/>
      <c r="BEM2137" s="1"/>
      <c r="BEN2137" s="1"/>
      <c r="BEO2137" s="1"/>
      <c r="BEP2137" s="1"/>
      <c r="BEQ2137" s="1"/>
      <c r="BER2137" s="1"/>
      <c r="BES2137" s="1"/>
      <c r="BET2137" s="1"/>
      <c r="BEU2137" s="1"/>
      <c r="BEV2137" s="1"/>
      <c r="BEW2137" s="1"/>
      <c r="BEX2137" s="1"/>
      <c r="BEY2137" s="1"/>
      <c r="BEZ2137" s="1"/>
      <c r="BFA2137" s="1"/>
      <c r="BFB2137" s="1"/>
      <c r="BFC2137" s="1"/>
      <c r="BFD2137" s="1"/>
      <c r="BFE2137" s="1"/>
      <c r="BFF2137" s="1"/>
      <c r="BFG2137" s="1"/>
      <c r="BFH2137" s="1"/>
      <c r="BFI2137" s="1"/>
      <c r="BFJ2137" s="1"/>
      <c r="BFK2137" s="1"/>
      <c r="BFL2137" s="1"/>
      <c r="BFM2137" s="1"/>
      <c r="BFN2137" s="1"/>
      <c r="BFO2137" s="1"/>
      <c r="BFP2137" s="1"/>
      <c r="BFQ2137" s="1"/>
      <c r="BFR2137" s="1"/>
      <c r="BFS2137" s="1"/>
      <c r="BFT2137" s="1"/>
      <c r="BFU2137" s="1"/>
      <c r="BFV2137" s="1"/>
      <c r="BFW2137" s="1"/>
      <c r="BFX2137" s="1"/>
      <c r="BFY2137" s="1"/>
      <c r="BFZ2137" s="1"/>
      <c r="BGA2137" s="1"/>
      <c r="BGB2137" s="1"/>
      <c r="BGC2137" s="1"/>
      <c r="BGD2137" s="1"/>
      <c r="BGE2137" s="1"/>
      <c r="BGF2137" s="1"/>
      <c r="BGG2137" s="1"/>
      <c r="BGH2137" s="1"/>
      <c r="BGI2137" s="1"/>
      <c r="BGJ2137" s="1"/>
      <c r="BGK2137" s="1"/>
      <c r="BGL2137" s="1"/>
      <c r="BGM2137" s="1"/>
      <c r="BGN2137" s="1"/>
      <c r="BGO2137" s="1"/>
      <c r="BGP2137" s="1"/>
      <c r="BGQ2137" s="1"/>
      <c r="BGR2137" s="1"/>
      <c r="BGS2137" s="1"/>
      <c r="BGT2137" s="1"/>
      <c r="BGU2137" s="1"/>
      <c r="BGV2137" s="1"/>
      <c r="BGW2137" s="1"/>
      <c r="BGX2137" s="1"/>
      <c r="BGY2137" s="1"/>
      <c r="BGZ2137" s="1"/>
      <c r="BHA2137" s="1"/>
      <c r="BHB2137" s="1"/>
      <c r="BHC2137" s="1"/>
      <c r="BHD2137" s="1"/>
      <c r="BHE2137" s="1"/>
      <c r="BHF2137" s="1"/>
      <c r="BHG2137" s="1"/>
      <c r="BHH2137" s="1"/>
      <c r="BHI2137" s="1"/>
      <c r="BHJ2137" s="1"/>
      <c r="BHK2137" s="1"/>
      <c r="BHL2137" s="1"/>
      <c r="BHM2137" s="1"/>
      <c r="BHN2137" s="1"/>
      <c r="BHO2137" s="1"/>
      <c r="BHP2137" s="1"/>
      <c r="BHQ2137" s="1"/>
      <c r="BHR2137" s="1"/>
      <c r="BHS2137" s="1"/>
      <c r="BHT2137" s="1"/>
      <c r="BHU2137" s="1"/>
      <c r="BHV2137" s="1"/>
      <c r="BHW2137" s="1"/>
      <c r="BHX2137" s="1"/>
      <c r="BHY2137" s="1"/>
      <c r="BHZ2137" s="1"/>
      <c r="BIA2137" s="1"/>
      <c r="BIB2137" s="1"/>
      <c r="BIC2137" s="1"/>
      <c r="BID2137" s="1"/>
      <c r="BIE2137" s="1"/>
      <c r="BIF2137" s="1"/>
      <c r="BIG2137" s="1"/>
      <c r="BIH2137" s="1"/>
      <c r="BII2137" s="1"/>
      <c r="BIJ2137" s="1"/>
      <c r="BIK2137" s="1"/>
      <c r="BIL2137" s="1"/>
      <c r="BIM2137" s="1"/>
      <c r="BIN2137" s="1"/>
      <c r="BIO2137" s="1"/>
      <c r="BIP2137" s="1"/>
      <c r="BIQ2137" s="1"/>
      <c r="BIR2137" s="1"/>
      <c r="BIS2137" s="1"/>
      <c r="BIT2137" s="1"/>
      <c r="BIU2137" s="1"/>
      <c r="BIV2137" s="1"/>
      <c r="BIW2137" s="1"/>
      <c r="BIX2137" s="1"/>
      <c r="BIY2137" s="1"/>
      <c r="BIZ2137" s="1"/>
      <c r="BJA2137" s="1"/>
      <c r="BJB2137" s="1"/>
      <c r="BJC2137" s="1"/>
      <c r="BJD2137" s="1"/>
      <c r="BJE2137" s="1"/>
      <c r="BJF2137" s="1"/>
      <c r="BJG2137" s="1"/>
      <c r="BJH2137" s="1"/>
      <c r="BJI2137" s="1"/>
      <c r="BJJ2137" s="1"/>
      <c r="BJK2137" s="1"/>
      <c r="BJL2137" s="1"/>
      <c r="BJM2137" s="1"/>
      <c r="BJN2137" s="1"/>
      <c r="BJO2137" s="1"/>
      <c r="BJP2137" s="1"/>
      <c r="BJQ2137" s="1"/>
      <c r="BJR2137" s="1"/>
      <c r="BJS2137" s="1"/>
      <c r="BJT2137" s="1"/>
      <c r="BJU2137" s="1"/>
      <c r="BJV2137" s="1"/>
      <c r="BJW2137" s="1"/>
      <c r="BJX2137" s="1"/>
      <c r="BJY2137" s="1"/>
      <c r="BJZ2137" s="1"/>
      <c r="BKA2137" s="1"/>
      <c r="BKB2137" s="1"/>
      <c r="BKC2137" s="1"/>
      <c r="BKD2137" s="1"/>
      <c r="BKE2137" s="1"/>
      <c r="BKF2137" s="1"/>
      <c r="BKG2137" s="1"/>
      <c r="BKH2137" s="1"/>
      <c r="BKI2137" s="1"/>
      <c r="BKJ2137" s="1"/>
      <c r="BKK2137" s="1"/>
      <c r="BKL2137" s="1"/>
      <c r="BKM2137" s="1"/>
      <c r="BKN2137" s="1"/>
      <c r="BKO2137" s="1"/>
      <c r="BKP2137" s="1"/>
      <c r="BKQ2137" s="1"/>
      <c r="BKR2137" s="1"/>
      <c r="BKS2137" s="1"/>
      <c r="BKT2137" s="1"/>
      <c r="BKU2137" s="1"/>
      <c r="BKV2137" s="1"/>
      <c r="BKW2137" s="1"/>
      <c r="BKX2137" s="1"/>
      <c r="BKY2137" s="1"/>
      <c r="BKZ2137" s="1"/>
      <c r="BLA2137" s="1"/>
      <c r="BLB2137" s="1"/>
      <c r="BLC2137" s="1"/>
      <c r="BLD2137" s="1"/>
      <c r="BLE2137" s="1"/>
      <c r="BLF2137" s="1"/>
      <c r="BLG2137" s="1"/>
      <c r="BLH2137" s="1"/>
      <c r="BLI2137" s="1"/>
      <c r="BLJ2137" s="1"/>
      <c r="BLK2137" s="1"/>
      <c r="BLL2137" s="1"/>
      <c r="BLM2137" s="1"/>
      <c r="BLN2137" s="1"/>
      <c r="BLO2137" s="1"/>
      <c r="BLP2137" s="1"/>
      <c r="BLQ2137" s="1"/>
      <c r="BLR2137" s="1"/>
      <c r="BLS2137" s="1"/>
      <c r="BLT2137" s="1"/>
      <c r="BLU2137" s="1"/>
      <c r="BLV2137" s="1"/>
      <c r="BLW2137" s="1"/>
      <c r="BLX2137" s="1"/>
      <c r="BLY2137" s="1"/>
      <c r="BLZ2137" s="1"/>
      <c r="BMA2137" s="1"/>
      <c r="BMB2137" s="1"/>
      <c r="BMC2137" s="1"/>
      <c r="BMD2137" s="1"/>
      <c r="BME2137" s="1"/>
      <c r="BMF2137" s="1"/>
      <c r="BMG2137" s="1"/>
      <c r="BMH2137" s="1"/>
      <c r="BMI2137" s="1"/>
      <c r="BMJ2137" s="1"/>
      <c r="BMK2137" s="1"/>
      <c r="BML2137" s="1"/>
      <c r="BMM2137" s="1"/>
      <c r="BMN2137" s="1"/>
      <c r="BMO2137" s="1"/>
      <c r="BMP2137" s="1"/>
      <c r="BMQ2137" s="1"/>
      <c r="BMR2137" s="1"/>
      <c r="BMS2137" s="1"/>
      <c r="BMT2137" s="1"/>
      <c r="BMU2137" s="1"/>
      <c r="BMV2137" s="1"/>
      <c r="BMW2137" s="1"/>
      <c r="BMX2137" s="1"/>
      <c r="BMY2137" s="1"/>
      <c r="BMZ2137" s="1"/>
      <c r="BNA2137" s="1"/>
      <c r="BNB2137" s="1"/>
      <c r="BNC2137" s="1"/>
      <c r="BND2137" s="1"/>
      <c r="BNE2137" s="1"/>
      <c r="BNF2137" s="1"/>
      <c r="BNG2137" s="1"/>
      <c r="BNH2137" s="1"/>
      <c r="BNI2137" s="1"/>
      <c r="BNJ2137" s="1"/>
      <c r="BNK2137" s="1"/>
      <c r="BNL2137" s="1"/>
      <c r="BNM2137" s="1"/>
      <c r="BNN2137" s="1"/>
      <c r="BNO2137" s="1"/>
      <c r="BNP2137" s="1"/>
      <c r="BNQ2137" s="1"/>
      <c r="BNR2137" s="1"/>
      <c r="BNS2137" s="1"/>
      <c r="BNT2137" s="1"/>
      <c r="BNU2137" s="1"/>
      <c r="BNV2137" s="1"/>
      <c r="BNW2137" s="1"/>
      <c r="BNX2137" s="1"/>
      <c r="BNY2137" s="1"/>
      <c r="BNZ2137" s="1"/>
      <c r="BOA2137" s="1"/>
      <c r="BOB2137" s="1"/>
      <c r="BOC2137" s="1"/>
      <c r="BOD2137" s="1"/>
      <c r="BOE2137" s="1"/>
      <c r="BOF2137" s="1"/>
      <c r="BOG2137" s="1"/>
      <c r="BOH2137" s="1"/>
      <c r="BOI2137" s="1"/>
      <c r="BOJ2137" s="1"/>
      <c r="BOK2137" s="1"/>
      <c r="BOL2137" s="1"/>
      <c r="BOM2137" s="1"/>
      <c r="BON2137" s="1"/>
      <c r="BOO2137" s="1"/>
      <c r="BOP2137" s="1"/>
      <c r="BOQ2137" s="1"/>
      <c r="BOR2137" s="1"/>
      <c r="BOS2137" s="1"/>
      <c r="BOT2137" s="1"/>
      <c r="BOU2137" s="1"/>
      <c r="BOV2137" s="1"/>
      <c r="BOW2137" s="1"/>
      <c r="BOX2137" s="1"/>
      <c r="BOY2137" s="1"/>
      <c r="BOZ2137" s="1"/>
      <c r="BPA2137" s="1"/>
      <c r="BPB2137" s="1"/>
      <c r="BPC2137" s="1"/>
      <c r="BPD2137" s="1"/>
      <c r="BPE2137" s="1"/>
      <c r="BPF2137" s="1"/>
      <c r="BPG2137" s="1"/>
      <c r="BPH2137" s="1"/>
      <c r="BPI2137" s="1"/>
      <c r="BPJ2137" s="1"/>
      <c r="BPK2137" s="1"/>
      <c r="BPL2137" s="1"/>
      <c r="BPM2137" s="1"/>
      <c r="BPN2137" s="1"/>
      <c r="BPO2137" s="1"/>
      <c r="BPP2137" s="1"/>
      <c r="BPQ2137" s="1"/>
      <c r="BPR2137" s="1"/>
      <c r="BPS2137" s="1"/>
      <c r="BPT2137" s="1"/>
      <c r="BPU2137" s="1"/>
      <c r="BPV2137" s="1"/>
      <c r="BPW2137" s="1"/>
      <c r="BPX2137" s="1"/>
      <c r="BPY2137" s="1"/>
      <c r="BPZ2137" s="1"/>
      <c r="BQA2137" s="1"/>
      <c r="BQB2137" s="1"/>
      <c r="BQC2137" s="1"/>
      <c r="BQD2137" s="1"/>
      <c r="BQE2137" s="1"/>
      <c r="BQF2137" s="1"/>
      <c r="BQG2137" s="1"/>
      <c r="BQH2137" s="1"/>
      <c r="BQI2137" s="1"/>
      <c r="BQJ2137" s="1"/>
      <c r="BQK2137" s="1"/>
      <c r="BQL2137" s="1"/>
      <c r="BQM2137" s="1"/>
      <c r="BQN2137" s="1"/>
      <c r="BQO2137" s="1"/>
      <c r="BQP2137" s="1"/>
      <c r="BQQ2137" s="1"/>
      <c r="BQR2137" s="1"/>
      <c r="BQS2137" s="1"/>
      <c r="BQT2137" s="1"/>
      <c r="BQU2137" s="1"/>
      <c r="BQV2137" s="1"/>
      <c r="BQW2137" s="1"/>
      <c r="BQX2137" s="1"/>
      <c r="BQY2137" s="1"/>
      <c r="BQZ2137" s="1"/>
      <c r="BRA2137" s="1"/>
      <c r="BRB2137" s="1"/>
      <c r="BRC2137" s="1"/>
      <c r="BRD2137" s="1"/>
      <c r="BRE2137" s="1"/>
      <c r="BRF2137" s="1"/>
      <c r="BRG2137" s="1"/>
      <c r="BRH2137" s="1"/>
      <c r="BRI2137" s="1"/>
      <c r="BRJ2137" s="1"/>
      <c r="BRK2137" s="1"/>
      <c r="BRL2137" s="1"/>
      <c r="BRM2137" s="1"/>
      <c r="BRN2137" s="1"/>
      <c r="BRO2137" s="1"/>
      <c r="BRP2137" s="1"/>
      <c r="BRQ2137" s="1"/>
      <c r="BRR2137" s="1"/>
      <c r="BRS2137" s="1"/>
      <c r="BRT2137" s="1"/>
      <c r="BRU2137" s="1"/>
      <c r="BRV2137" s="1"/>
      <c r="BRW2137" s="1"/>
      <c r="BRX2137" s="1"/>
      <c r="BRY2137" s="1"/>
      <c r="BRZ2137" s="1"/>
      <c r="BSA2137" s="1"/>
      <c r="BSB2137" s="1"/>
      <c r="BSC2137" s="1"/>
      <c r="BSD2137" s="1"/>
      <c r="BSE2137" s="1"/>
      <c r="BSF2137" s="1"/>
      <c r="BSG2137" s="1"/>
      <c r="BSH2137" s="1"/>
      <c r="BSI2137" s="1"/>
      <c r="BSJ2137" s="1"/>
      <c r="BSK2137" s="1"/>
      <c r="BSL2137" s="1"/>
      <c r="BSM2137" s="1"/>
      <c r="BSN2137" s="1"/>
      <c r="BSO2137" s="1"/>
      <c r="BSP2137" s="1"/>
      <c r="BSQ2137" s="1"/>
      <c r="BSR2137" s="1"/>
      <c r="BSS2137" s="1"/>
      <c r="BST2137" s="1"/>
      <c r="BSU2137" s="1"/>
      <c r="BSV2137" s="1"/>
      <c r="BSW2137" s="1"/>
      <c r="BSX2137" s="1"/>
      <c r="BSY2137" s="1"/>
      <c r="BSZ2137" s="1"/>
      <c r="BTA2137" s="1"/>
      <c r="BTB2137" s="1"/>
      <c r="BTC2137" s="1"/>
      <c r="BTD2137" s="1"/>
      <c r="BTE2137" s="1"/>
      <c r="BTF2137" s="1"/>
      <c r="BTG2137" s="1"/>
      <c r="BTH2137" s="1"/>
      <c r="BTI2137" s="1"/>
      <c r="BTJ2137" s="1"/>
      <c r="BTK2137" s="1"/>
      <c r="BTL2137" s="1"/>
      <c r="BTM2137" s="1"/>
      <c r="BTN2137" s="1"/>
      <c r="BTO2137" s="1"/>
      <c r="BTP2137" s="1"/>
      <c r="BTQ2137" s="1"/>
      <c r="BTR2137" s="1"/>
      <c r="BTS2137" s="1"/>
      <c r="BTT2137" s="1"/>
      <c r="BTU2137" s="1"/>
      <c r="BTV2137" s="1"/>
      <c r="BTW2137" s="1"/>
      <c r="BTX2137" s="1"/>
      <c r="BTY2137" s="1"/>
      <c r="BTZ2137" s="1"/>
      <c r="BUA2137" s="1"/>
      <c r="BUB2137" s="1"/>
      <c r="BUC2137" s="1"/>
      <c r="BUD2137" s="1"/>
      <c r="BUE2137" s="1"/>
      <c r="BUF2137" s="1"/>
      <c r="BUG2137" s="1"/>
      <c r="BUH2137" s="1"/>
      <c r="BUI2137" s="1"/>
      <c r="BUJ2137" s="1"/>
      <c r="BUK2137" s="1"/>
      <c r="BUL2137" s="1"/>
      <c r="BUM2137" s="1"/>
      <c r="BUN2137" s="1"/>
      <c r="BUO2137" s="1"/>
      <c r="BUP2137" s="1"/>
      <c r="BUQ2137" s="1"/>
      <c r="BUR2137" s="1"/>
      <c r="BUS2137" s="1"/>
      <c r="BUT2137" s="1"/>
      <c r="BUU2137" s="1"/>
      <c r="BUV2137" s="1"/>
      <c r="BUW2137" s="1"/>
      <c r="BUX2137" s="1"/>
      <c r="BUY2137" s="1"/>
      <c r="BUZ2137" s="1"/>
      <c r="BVA2137" s="1"/>
      <c r="BVB2137" s="1"/>
      <c r="BVC2137" s="1"/>
      <c r="BVD2137" s="1"/>
      <c r="BVE2137" s="1"/>
      <c r="BVF2137" s="1"/>
      <c r="BVG2137" s="1"/>
      <c r="BVH2137" s="1"/>
      <c r="BVI2137" s="1"/>
      <c r="BVJ2137" s="1"/>
      <c r="BVK2137" s="1"/>
      <c r="BVL2137" s="1"/>
      <c r="BVM2137" s="1"/>
      <c r="BVN2137" s="1"/>
      <c r="BVO2137" s="1"/>
      <c r="BVP2137" s="1"/>
      <c r="BVQ2137" s="1"/>
      <c r="BVR2137" s="1"/>
      <c r="BVS2137" s="1"/>
      <c r="BVT2137" s="1"/>
      <c r="BVU2137" s="1"/>
      <c r="BVV2137" s="1"/>
      <c r="BVW2137" s="1"/>
      <c r="BVX2137" s="1"/>
      <c r="BVY2137" s="1"/>
      <c r="BVZ2137" s="1"/>
      <c r="BWA2137" s="1"/>
      <c r="BWB2137" s="1"/>
      <c r="BWC2137" s="1"/>
      <c r="BWD2137" s="1"/>
      <c r="BWE2137" s="1"/>
      <c r="BWF2137" s="1"/>
      <c r="BWG2137" s="1"/>
      <c r="BWH2137" s="1"/>
      <c r="BWI2137" s="1"/>
      <c r="BWJ2137" s="1"/>
      <c r="BWK2137" s="1"/>
      <c r="BWL2137" s="1"/>
      <c r="BWM2137" s="1"/>
      <c r="BWN2137" s="1"/>
      <c r="BWO2137" s="1"/>
      <c r="BWP2137" s="1"/>
      <c r="BWQ2137" s="1"/>
      <c r="BWR2137" s="1"/>
      <c r="BWS2137" s="1"/>
      <c r="BWT2137" s="1"/>
      <c r="BWU2137" s="1"/>
      <c r="BWV2137" s="1"/>
      <c r="BWW2137" s="1"/>
      <c r="BWX2137" s="1"/>
      <c r="BWY2137" s="1"/>
      <c r="BWZ2137" s="1"/>
      <c r="BXA2137" s="1"/>
      <c r="BXB2137" s="1"/>
      <c r="BXC2137" s="1"/>
      <c r="BXD2137" s="1"/>
      <c r="BXE2137" s="1"/>
      <c r="BXF2137" s="1"/>
      <c r="BXG2137" s="1"/>
      <c r="BXH2137" s="1"/>
      <c r="BXI2137" s="1"/>
      <c r="BXJ2137" s="1"/>
      <c r="BXK2137" s="1"/>
      <c r="BXL2137" s="1"/>
      <c r="BXM2137" s="1"/>
      <c r="BXN2137" s="1"/>
      <c r="BXO2137" s="1"/>
      <c r="BXP2137" s="1"/>
      <c r="BXQ2137" s="1"/>
      <c r="BXR2137" s="1"/>
      <c r="BXS2137" s="1"/>
      <c r="BXT2137" s="1"/>
      <c r="BXU2137" s="1"/>
      <c r="BXV2137" s="1"/>
      <c r="BXW2137" s="1"/>
      <c r="BXX2137" s="1"/>
      <c r="BXY2137" s="1"/>
      <c r="BXZ2137" s="1"/>
      <c r="BYA2137" s="1"/>
      <c r="BYB2137" s="1"/>
      <c r="BYC2137" s="1"/>
      <c r="BYD2137" s="1"/>
      <c r="BYE2137" s="1"/>
      <c r="BYF2137" s="1"/>
      <c r="BYG2137" s="1"/>
      <c r="BYH2137" s="1"/>
      <c r="BYI2137" s="1"/>
      <c r="BYJ2137" s="1"/>
      <c r="BYK2137" s="1"/>
      <c r="BYL2137" s="1"/>
      <c r="BYM2137" s="1"/>
      <c r="BYN2137" s="1"/>
      <c r="BYO2137" s="1"/>
      <c r="BYP2137" s="1"/>
      <c r="BYQ2137" s="1"/>
      <c r="BYR2137" s="1"/>
      <c r="BYS2137" s="1"/>
      <c r="BYT2137" s="1"/>
      <c r="BYU2137" s="1"/>
      <c r="BYV2137" s="1"/>
      <c r="BYW2137" s="1"/>
      <c r="BYX2137" s="1"/>
      <c r="BYY2137" s="1"/>
      <c r="BYZ2137" s="1"/>
      <c r="BZA2137" s="1"/>
      <c r="BZB2137" s="1"/>
      <c r="BZC2137" s="1"/>
      <c r="BZD2137" s="1"/>
      <c r="BZE2137" s="1"/>
      <c r="BZF2137" s="1"/>
      <c r="BZG2137" s="1"/>
      <c r="BZH2137" s="1"/>
      <c r="BZI2137" s="1"/>
      <c r="BZJ2137" s="1"/>
      <c r="BZK2137" s="1"/>
      <c r="BZL2137" s="1"/>
      <c r="BZM2137" s="1"/>
      <c r="BZN2137" s="1"/>
      <c r="BZO2137" s="1"/>
      <c r="BZP2137" s="1"/>
      <c r="BZQ2137" s="1"/>
      <c r="BZR2137" s="1"/>
      <c r="BZS2137" s="1"/>
      <c r="BZT2137" s="1"/>
      <c r="BZU2137" s="1"/>
      <c r="BZV2137" s="1"/>
      <c r="BZW2137" s="1"/>
      <c r="BZX2137" s="1"/>
      <c r="BZY2137" s="1"/>
      <c r="BZZ2137" s="1"/>
      <c r="CAA2137" s="1"/>
      <c r="CAB2137" s="1"/>
      <c r="CAC2137" s="1"/>
      <c r="CAD2137" s="1"/>
      <c r="CAE2137" s="1"/>
      <c r="CAF2137" s="1"/>
      <c r="CAG2137" s="1"/>
      <c r="CAH2137" s="1"/>
      <c r="CAI2137" s="1"/>
      <c r="CAJ2137" s="1"/>
      <c r="CAK2137" s="1"/>
      <c r="CAL2137" s="1"/>
      <c r="CAM2137" s="1"/>
      <c r="CAN2137" s="1"/>
      <c r="CAO2137" s="1"/>
      <c r="CAP2137" s="1"/>
      <c r="CAQ2137" s="1"/>
      <c r="CAR2137" s="1"/>
      <c r="CAS2137" s="1"/>
      <c r="CAT2137" s="1"/>
      <c r="CAU2137" s="1"/>
      <c r="CAV2137" s="1"/>
      <c r="CAW2137" s="1"/>
      <c r="CAX2137" s="1"/>
      <c r="CAY2137" s="1"/>
      <c r="CAZ2137" s="1"/>
      <c r="CBA2137" s="1"/>
      <c r="CBB2137" s="1"/>
      <c r="CBC2137" s="1"/>
      <c r="CBD2137" s="1"/>
      <c r="CBE2137" s="1"/>
      <c r="CBF2137" s="1"/>
      <c r="CBG2137" s="1"/>
      <c r="CBH2137" s="1"/>
      <c r="CBI2137" s="1"/>
      <c r="CBJ2137" s="1"/>
      <c r="CBK2137" s="1"/>
      <c r="CBL2137" s="1"/>
      <c r="CBM2137" s="1"/>
      <c r="CBN2137" s="1"/>
      <c r="CBO2137" s="1"/>
      <c r="CBP2137" s="1"/>
      <c r="CBQ2137" s="1"/>
      <c r="CBR2137" s="1"/>
      <c r="CBS2137" s="1"/>
      <c r="CBT2137" s="1"/>
      <c r="CBU2137" s="1"/>
      <c r="CBV2137" s="1"/>
      <c r="CBW2137" s="1"/>
      <c r="CBX2137" s="1"/>
      <c r="CBY2137" s="1"/>
      <c r="CBZ2137" s="1"/>
      <c r="CCA2137" s="1"/>
      <c r="CCB2137" s="1"/>
      <c r="CCC2137" s="1"/>
      <c r="CCD2137" s="1"/>
      <c r="CCE2137" s="1"/>
      <c r="CCF2137" s="1"/>
      <c r="CCG2137" s="1"/>
      <c r="CCH2137" s="1"/>
      <c r="CCI2137" s="1"/>
      <c r="CCJ2137" s="1"/>
      <c r="CCK2137" s="1"/>
      <c r="CCL2137" s="1"/>
      <c r="CCM2137" s="1"/>
      <c r="CCN2137" s="1"/>
      <c r="CCO2137" s="1"/>
      <c r="CCP2137" s="1"/>
      <c r="CCQ2137" s="1"/>
      <c r="CCR2137" s="1"/>
      <c r="CCS2137" s="1"/>
      <c r="CCT2137" s="1"/>
      <c r="CCU2137" s="1"/>
      <c r="CCV2137" s="1"/>
      <c r="CCW2137" s="1"/>
      <c r="CCX2137" s="1"/>
      <c r="CCY2137" s="1"/>
      <c r="CCZ2137" s="1"/>
      <c r="CDA2137" s="1"/>
      <c r="CDB2137" s="1"/>
      <c r="CDC2137" s="1"/>
      <c r="CDD2137" s="1"/>
      <c r="CDE2137" s="1"/>
      <c r="CDF2137" s="1"/>
      <c r="CDG2137" s="1"/>
      <c r="CDH2137" s="1"/>
      <c r="CDI2137" s="1"/>
      <c r="CDJ2137" s="1"/>
      <c r="CDK2137" s="1"/>
      <c r="CDL2137" s="1"/>
      <c r="CDM2137" s="1"/>
      <c r="CDN2137" s="1"/>
      <c r="CDO2137" s="1"/>
      <c r="CDP2137" s="1"/>
      <c r="CDQ2137" s="1"/>
      <c r="CDR2137" s="1"/>
      <c r="CDS2137" s="1"/>
      <c r="CDT2137" s="1"/>
      <c r="CDU2137" s="1"/>
      <c r="CDV2137" s="1"/>
      <c r="CDW2137" s="1"/>
      <c r="CDX2137" s="1"/>
      <c r="CDY2137" s="1"/>
      <c r="CDZ2137" s="1"/>
      <c r="CEA2137" s="1"/>
      <c r="CEB2137" s="1"/>
      <c r="CEC2137" s="1"/>
      <c r="CED2137" s="1"/>
      <c r="CEE2137" s="1"/>
      <c r="CEF2137" s="1"/>
      <c r="CEG2137" s="1"/>
      <c r="CEH2137" s="1"/>
      <c r="CEI2137" s="1"/>
      <c r="CEJ2137" s="1"/>
      <c r="CEK2137" s="1"/>
      <c r="CEL2137" s="1"/>
      <c r="CEM2137" s="1"/>
      <c r="CEN2137" s="1"/>
      <c r="CEO2137" s="1"/>
      <c r="CEP2137" s="1"/>
      <c r="CEQ2137" s="1"/>
      <c r="CER2137" s="1"/>
      <c r="CES2137" s="1"/>
      <c r="CET2137" s="1"/>
      <c r="CEU2137" s="1"/>
      <c r="CEV2137" s="1"/>
      <c r="CEW2137" s="1"/>
      <c r="CEX2137" s="1"/>
      <c r="CEY2137" s="1"/>
      <c r="CEZ2137" s="1"/>
      <c r="CFA2137" s="1"/>
      <c r="CFB2137" s="1"/>
      <c r="CFC2137" s="1"/>
      <c r="CFD2137" s="1"/>
      <c r="CFE2137" s="1"/>
      <c r="CFF2137" s="1"/>
      <c r="CFG2137" s="1"/>
      <c r="CFH2137" s="1"/>
      <c r="CFI2137" s="1"/>
      <c r="CFJ2137" s="1"/>
      <c r="CFK2137" s="1"/>
      <c r="CFL2137" s="1"/>
      <c r="CFM2137" s="1"/>
      <c r="CFN2137" s="1"/>
      <c r="CFO2137" s="1"/>
      <c r="CFP2137" s="1"/>
      <c r="CFQ2137" s="1"/>
      <c r="CFR2137" s="1"/>
      <c r="CFS2137" s="1"/>
      <c r="CFT2137" s="1"/>
      <c r="CFU2137" s="1"/>
      <c r="CFV2137" s="1"/>
      <c r="CFW2137" s="1"/>
      <c r="CFX2137" s="1"/>
      <c r="CFY2137" s="1"/>
      <c r="CFZ2137" s="1"/>
      <c r="CGA2137" s="1"/>
      <c r="CGB2137" s="1"/>
      <c r="CGC2137" s="1"/>
      <c r="CGD2137" s="1"/>
      <c r="CGE2137" s="1"/>
      <c r="CGF2137" s="1"/>
      <c r="CGG2137" s="1"/>
      <c r="CGH2137" s="1"/>
      <c r="CGI2137" s="1"/>
      <c r="CGJ2137" s="1"/>
      <c r="CGK2137" s="1"/>
      <c r="CGL2137" s="1"/>
      <c r="CGM2137" s="1"/>
      <c r="CGN2137" s="1"/>
      <c r="CGO2137" s="1"/>
      <c r="CGP2137" s="1"/>
      <c r="CGQ2137" s="1"/>
      <c r="CGR2137" s="1"/>
      <c r="CGS2137" s="1"/>
      <c r="CGT2137" s="1"/>
      <c r="CGU2137" s="1"/>
      <c r="CGV2137" s="1"/>
      <c r="CGW2137" s="1"/>
      <c r="CGX2137" s="1"/>
      <c r="CGY2137" s="1"/>
      <c r="CGZ2137" s="1"/>
      <c r="CHA2137" s="1"/>
      <c r="CHB2137" s="1"/>
      <c r="CHC2137" s="1"/>
      <c r="CHD2137" s="1"/>
      <c r="CHE2137" s="1"/>
      <c r="CHF2137" s="1"/>
      <c r="CHG2137" s="1"/>
      <c r="CHH2137" s="1"/>
      <c r="CHI2137" s="1"/>
      <c r="CHJ2137" s="1"/>
      <c r="CHK2137" s="1"/>
      <c r="CHL2137" s="1"/>
      <c r="CHM2137" s="1"/>
      <c r="CHN2137" s="1"/>
      <c r="CHO2137" s="1"/>
      <c r="CHP2137" s="1"/>
      <c r="CHQ2137" s="1"/>
      <c r="CHR2137" s="1"/>
      <c r="CHS2137" s="1"/>
      <c r="CHT2137" s="1"/>
      <c r="CHU2137" s="1"/>
      <c r="CHV2137" s="1"/>
      <c r="CHW2137" s="1"/>
      <c r="CHX2137" s="1"/>
      <c r="CHY2137" s="1"/>
      <c r="CHZ2137" s="1"/>
      <c r="CIA2137" s="1"/>
      <c r="CIB2137" s="1"/>
      <c r="CIC2137" s="1"/>
      <c r="CID2137" s="1"/>
      <c r="CIE2137" s="1"/>
      <c r="CIF2137" s="1"/>
      <c r="CIG2137" s="1"/>
      <c r="CIH2137" s="1"/>
      <c r="CII2137" s="1"/>
      <c r="CIJ2137" s="1"/>
      <c r="CIK2137" s="1"/>
      <c r="CIL2137" s="1"/>
      <c r="CIM2137" s="1"/>
      <c r="CIN2137" s="1"/>
      <c r="CIO2137" s="1"/>
      <c r="CIP2137" s="1"/>
      <c r="CIQ2137" s="1"/>
      <c r="CIR2137" s="1"/>
      <c r="CIS2137" s="1"/>
      <c r="CIT2137" s="1"/>
      <c r="CIU2137" s="1"/>
      <c r="CIV2137" s="1"/>
      <c r="CIW2137" s="1"/>
      <c r="CIX2137" s="1"/>
      <c r="CIY2137" s="1"/>
      <c r="CIZ2137" s="1"/>
      <c r="CJA2137" s="1"/>
      <c r="CJB2137" s="1"/>
      <c r="CJC2137" s="1"/>
      <c r="CJD2137" s="1"/>
      <c r="CJE2137" s="1"/>
      <c r="CJF2137" s="1"/>
      <c r="CJG2137" s="1"/>
      <c r="CJH2137" s="1"/>
      <c r="CJI2137" s="1"/>
      <c r="CJJ2137" s="1"/>
      <c r="CJK2137" s="1"/>
      <c r="CJL2137" s="1"/>
      <c r="CJM2137" s="1"/>
      <c r="CJN2137" s="1"/>
      <c r="CJO2137" s="1"/>
      <c r="CJP2137" s="1"/>
      <c r="CJQ2137" s="1"/>
      <c r="CJR2137" s="1"/>
      <c r="CJS2137" s="1"/>
      <c r="CJT2137" s="1"/>
      <c r="CJU2137" s="1"/>
      <c r="CJV2137" s="1"/>
      <c r="CJW2137" s="1"/>
      <c r="CJX2137" s="1"/>
      <c r="CJY2137" s="1"/>
      <c r="CJZ2137" s="1"/>
      <c r="CKA2137" s="1"/>
      <c r="CKB2137" s="1"/>
      <c r="CKC2137" s="1"/>
      <c r="CKD2137" s="1"/>
      <c r="CKE2137" s="1"/>
      <c r="CKF2137" s="1"/>
      <c r="CKG2137" s="1"/>
      <c r="CKH2137" s="1"/>
      <c r="CKI2137" s="1"/>
      <c r="CKJ2137" s="1"/>
      <c r="CKK2137" s="1"/>
      <c r="CKL2137" s="1"/>
      <c r="CKM2137" s="1"/>
      <c r="CKN2137" s="1"/>
      <c r="CKO2137" s="1"/>
      <c r="CKP2137" s="1"/>
      <c r="CKQ2137" s="1"/>
      <c r="CKR2137" s="1"/>
      <c r="CKS2137" s="1"/>
      <c r="CKT2137" s="1"/>
      <c r="CKU2137" s="1"/>
      <c r="CKV2137" s="1"/>
      <c r="CKW2137" s="1"/>
      <c r="CKX2137" s="1"/>
      <c r="CKY2137" s="1"/>
      <c r="CKZ2137" s="1"/>
      <c r="CLA2137" s="1"/>
      <c r="CLB2137" s="1"/>
      <c r="CLC2137" s="1"/>
      <c r="CLD2137" s="1"/>
      <c r="CLE2137" s="1"/>
      <c r="CLF2137" s="1"/>
      <c r="CLG2137" s="1"/>
      <c r="CLH2137" s="1"/>
      <c r="CLI2137" s="1"/>
      <c r="CLJ2137" s="1"/>
      <c r="CLK2137" s="1"/>
      <c r="CLL2137" s="1"/>
      <c r="CLM2137" s="1"/>
      <c r="CLN2137" s="1"/>
      <c r="CLO2137" s="1"/>
      <c r="CLP2137" s="1"/>
      <c r="CLQ2137" s="1"/>
      <c r="CLR2137" s="1"/>
      <c r="CLS2137" s="1"/>
      <c r="CLT2137" s="1"/>
      <c r="CLU2137" s="1"/>
      <c r="CLV2137" s="1"/>
      <c r="CLW2137" s="1"/>
      <c r="CLX2137" s="1"/>
      <c r="CLY2137" s="1"/>
      <c r="CLZ2137" s="1"/>
      <c r="CMA2137" s="1"/>
      <c r="CMB2137" s="1"/>
      <c r="CMC2137" s="1"/>
      <c r="CMD2137" s="1"/>
      <c r="CME2137" s="1"/>
      <c r="CMF2137" s="1"/>
      <c r="CMG2137" s="1"/>
      <c r="CMH2137" s="1"/>
      <c r="CMI2137" s="1"/>
      <c r="CMJ2137" s="1"/>
      <c r="CMK2137" s="1"/>
      <c r="CML2137" s="1"/>
      <c r="CMM2137" s="1"/>
      <c r="CMN2137" s="1"/>
      <c r="CMO2137" s="1"/>
      <c r="CMP2137" s="1"/>
      <c r="CMQ2137" s="1"/>
      <c r="CMR2137" s="1"/>
      <c r="CMS2137" s="1"/>
      <c r="CMT2137" s="1"/>
      <c r="CMU2137" s="1"/>
      <c r="CMV2137" s="1"/>
      <c r="CMW2137" s="1"/>
      <c r="CMX2137" s="1"/>
      <c r="CMY2137" s="1"/>
      <c r="CMZ2137" s="1"/>
      <c r="CNA2137" s="1"/>
      <c r="CNB2137" s="1"/>
      <c r="CNC2137" s="1"/>
      <c r="CND2137" s="1"/>
      <c r="CNE2137" s="1"/>
      <c r="CNF2137" s="1"/>
      <c r="CNG2137" s="1"/>
      <c r="CNH2137" s="1"/>
      <c r="CNI2137" s="1"/>
      <c r="CNJ2137" s="1"/>
      <c r="CNK2137" s="1"/>
      <c r="CNL2137" s="1"/>
      <c r="CNM2137" s="1"/>
      <c r="CNN2137" s="1"/>
      <c r="CNO2137" s="1"/>
      <c r="CNP2137" s="1"/>
      <c r="CNQ2137" s="1"/>
      <c r="CNR2137" s="1"/>
      <c r="CNS2137" s="1"/>
      <c r="CNT2137" s="1"/>
      <c r="CNU2137" s="1"/>
      <c r="CNV2137" s="1"/>
      <c r="CNW2137" s="1"/>
      <c r="CNX2137" s="1"/>
      <c r="CNY2137" s="1"/>
      <c r="CNZ2137" s="1"/>
      <c r="COA2137" s="1"/>
      <c r="COB2137" s="1"/>
      <c r="COC2137" s="1"/>
      <c r="COD2137" s="1"/>
      <c r="COE2137" s="1"/>
      <c r="COF2137" s="1"/>
      <c r="COG2137" s="1"/>
      <c r="COH2137" s="1"/>
      <c r="COI2137" s="1"/>
      <c r="COJ2137" s="1"/>
      <c r="COK2137" s="1"/>
      <c r="COL2137" s="1"/>
      <c r="COM2137" s="1"/>
      <c r="CON2137" s="1"/>
      <c r="COO2137" s="1"/>
      <c r="COP2137" s="1"/>
      <c r="COQ2137" s="1"/>
      <c r="COR2137" s="1"/>
      <c r="COS2137" s="1"/>
      <c r="COT2137" s="1"/>
      <c r="COU2137" s="1"/>
      <c r="COV2137" s="1"/>
      <c r="COW2137" s="1"/>
      <c r="COX2137" s="1"/>
      <c r="COY2137" s="1"/>
      <c r="COZ2137" s="1"/>
      <c r="CPA2137" s="1"/>
      <c r="CPB2137" s="1"/>
      <c r="CPC2137" s="1"/>
      <c r="CPD2137" s="1"/>
      <c r="CPE2137" s="1"/>
      <c r="CPF2137" s="1"/>
      <c r="CPG2137" s="1"/>
      <c r="CPH2137" s="1"/>
      <c r="CPI2137" s="1"/>
      <c r="CPJ2137" s="1"/>
      <c r="CPK2137" s="1"/>
      <c r="CPL2137" s="1"/>
      <c r="CPM2137" s="1"/>
      <c r="CPN2137" s="1"/>
      <c r="CPO2137" s="1"/>
      <c r="CPP2137" s="1"/>
      <c r="CPQ2137" s="1"/>
      <c r="CPR2137" s="1"/>
      <c r="CPS2137" s="1"/>
      <c r="CPT2137" s="1"/>
      <c r="CPU2137" s="1"/>
      <c r="CPV2137" s="1"/>
      <c r="CPW2137" s="1"/>
      <c r="CPX2137" s="1"/>
      <c r="CPY2137" s="1"/>
      <c r="CPZ2137" s="1"/>
      <c r="CQA2137" s="1"/>
      <c r="CQB2137" s="1"/>
      <c r="CQC2137" s="1"/>
      <c r="CQD2137" s="1"/>
      <c r="CQE2137" s="1"/>
      <c r="CQF2137" s="1"/>
      <c r="CQG2137" s="1"/>
      <c r="CQH2137" s="1"/>
      <c r="CQI2137" s="1"/>
      <c r="CQJ2137" s="1"/>
      <c r="CQK2137" s="1"/>
      <c r="CQL2137" s="1"/>
      <c r="CQM2137" s="1"/>
      <c r="CQN2137" s="1"/>
      <c r="CQO2137" s="1"/>
      <c r="CQP2137" s="1"/>
      <c r="CQQ2137" s="1"/>
      <c r="CQR2137" s="1"/>
      <c r="CQS2137" s="1"/>
      <c r="CQT2137" s="1"/>
      <c r="CQU2137" s="1"/>
      <c r="CQV2137" s="1"/>
      <c r="CQW2137" s="1"/>
      <c r="CQX2137" s="1"/>
      <c r="CQY2137" s="1"/>
      <c r="CQZ2137" s="1"/>
      <c r="CRA2137" s="1"/>
      <c r="CRB2137" s="1"/>
      <c r="CRC2137" s="1"/>
      <c r="CRD2137" s="1"/>
      <c r="CRE2137" s="1"/>
      <c r="CRF2137" s="1"/>
      <c r="CRG2137" s="1"/>
      <c r="CRH2137" s="1"/>
      <c r="CRI2137" s="1"/>
      <c r="CRJ2137" s="1"/>
      <c r="CRK2137" s="1"/>
      <c r="CRL2137" s="1"/>
      <c r="CRM2137" s="1"/>
      <c r="CRN2137" s="1"/>
      <c r="CRO2137" s="1"/>
      <c r="CRP2137" s="1"/>
      <c r="CRQ2137" s="1"/>
      <c r="CRR2137" s="1"/>
      <c r="CRS2137" s="1"/>
      <c r="CRT2137" s="1"/>
      <c r="CRU2137" s="1"/>
      <c r="CRV2137" s="1"/>
      <c r="CRW2137" s="1"/>
      <c r="CRX2137" s="1"/>
      <c r="CRY2137" s="1"/>
      <c r="CRZ2137" s="1"/>
      <c r="CSA2137" s="1"/>
      <c r="CSB2137" s="1"/>
      <c r="CSC2137" s="1"/>
      <c r="CSD2137" s="1"/>
      <c r="CSE2137" s="1"/>
      <c r="CSF2137" s="1"/>
      <c r="CSG2137" s="1"/>
      <c r="CSH2137" s="1"/>
      <c r="CSI2137" s="1"/>
      <c r="CSJ2137" s="1"/>
      <c r="CSK2137" s="1"/>
      <c r="CSL2137" s="1"/>
      <c r="CSM2137" s="1"/>
      <c r="CSN2137" s="1"/>
      <c r="CSO2137" s="1"/>
      <c r="CSP2137" s="1"/>
      <c r="CSQ2137" s="1"/>
      <c r="CSR2137" s="1"/>
      <c r="CSS2137" s="1"/>
      <c r="CST2137" s="1"/>
      <c r="CSU2137" s="1"/>
      <c r="CSV2137" s="1"/>
      <c r="CSW2137" s="1"/>
      <c r="CSX2137" s="1"/>
      <c r="CSY2137" s="1"/>
      <c r="CSZ2137" s="1"/>
      <c r="CTA2137" s="1"/>
      <c r="CTB2137" s="1"/>
      <c r="CTC2137" s="1"/>
      <c r="CTD2137" s="1"/>
      <c r="CTE2137" s="1"/>
      <c r="CTF2137" s="1"/>
      <c r="CTG2137" s="1"/>
      <c r="CTH2137" s="1"/>
      <c r="CTI2137" s="1"/>
      <c r="CTJ2137" s="1"/>
      <c r="CTK2137" s="1"/>
      <c r="CTL2137" s="1"/>
      <c r="CTM2137" s="1"/>
      <c r="CTN2137" s="1"/>
      <c r="CTO2137" s="1"/>
      <c r="CTP2137" s="1"/>
      <c r="CTQ2137" s="1"/>
      <c r="CTR2137" s="1"/>
      <c r="CTS2137" s="1"/>
      <c r="CTT2137" s="1"/>
      <c r="CTU2137" s="1"/>
      <c r="CTV2137" s="1"/>
      <c r="CTW2137" s="1"/>
      <c r="CTX2137" s="1"/>
      <c r="CTY2137" s="1"/>
      <c r="CTZ2137" s="1"/>
      <c r="CUA2137" s="1"/>
      <c r="CUB2137" s="1"/>
      <c r="CUC2137" s="1"/>
      <c r="CUD2137" s="1"/>
      <c r="CUE2137" s="1"/>
      <c r="CUF2137" s="1"/>
      <c r="CUG2137" s="1"/>
      <c r="CUH2137" s="1"/>
      <c r="CUI2137" s="1"/>
      <c r="CUJ2137" s="1"/>
      <c r="CUK2137" s="1"/>
      <c r="CUL2137" s="1"/>
      <c r="CUM2137" s="1"/>
      <c r="CUN2137" s="1"/>
      <c r="CUO2137" s="1"/>
      <c r="CUP2137" s="1"/>
      <c r="CUQ2137" s="1"/>
      <c r="CUR2137" s="1"/>
      <c r="CUS2137" s="1"/>
      <c r="CUT2137" s="1"/>
      <c r="CUU2137" s="1"/>
      <c r="CUV2137" s="1"/>
      <c r="CUW2137" s="1"/>
      <c r="CUX2137" s="1"/>
      <c r="CUY2137" s="1"/>
      <c r="CUZ2137" s="1"/>
      <c r="CVA2137" s="1"/>
      <c r="CVB2137" s="1"/>
      <c r="CVC2137" s="1"/>
      <c r="CVD2137" s="1"/>
      <c r="CVE2137" s="1"/>
      <c r="CVF2137" s="1"/>
      <c r="CVG2137" s="1"/>
      <c r="CVH2137" s="1"/>
      <c r="CVI2137" s="1"/>
      <c r="CVJ2137" s="1"/>
      <c r="CVK2137" s="1"/>
      <c r="CVL2137" s="1"/>
      <c r="CVM2137" s="1"/>
      <c r="CVN2137" s="1"/>
      <c r="CVO2137" s="1"/>
      <c r="CVP2137" s="1"/>
      <c r="CVQ2137" s="1"/>
      <c r="CVR2137" s="1"/>
      <c r="CVS2137" s="1"/>
      <c r="CVT2137" s="1"/>
      <c r="CVU2137" s="1"/>
      <c r="CVV2137" s="1"/>
      <c r="CVW2137" s="1"/>
      <c r="CVX2137" s="1"/>
      <c r="CVY2137" s="1"/>
      <c r="CVZ2137" s="1"/>
      <c r="CWA2137" s="1"/>
      <c r="CWB2137" s="1"/>
      <c r="CWC2137" s="1"/>
      <c r="CWD2137" s="1"/>
      <c r="CWE2137" s="1"/>
      <c r="CWF2137" s="1"/>
      <c r="CWG2137" s="1"/>
      <c r="CWH2137" s="1"/>
      <c r="CWI2137" s="1"/>
      <c r="CWJ2137" s="1"/>
      <c r="CWK2137" s="1"/>
      <c r="CWL2137" s="1"/>
      <c r="CWM2137" s="1"/>
      <c r="CWN2137" s="1"/>
      <c r="CWO2137" s="1"/>
      <c r="CWP2137" s="1"/>
      <c r="CWQ2137" s="1"/>
      <c r="CWR2137" s="1"/>
      <c r="CWS2137" s="1"/>
      <c r="CWT2137" s="1"/>
      <c r="CWU2137" s="1"/>
      <c r="CWV2137" s="1"/>
      <c r="CWW2137" s="1"/>
      <c r="CWX2137" s="1"/>
      <c r="CWY2137" s="1"/>
      <c r="CWZ2137" s="1"/>
      <c r="CXA2137" s="1"/>
      <c r="CXB2137" s="1"/>
      <c r="CXC2137" s="1"/>
      <c r="CXD2137" s="1"/>
      <c r="CXE2137" s="1"/>
      <c r="CXF2137" s="1"/>
      <c r="CXG2137" s="1"/>
      <c r="CXH2137" s="1"/>
      <c r="CXI2137" s="1"/>
      <c r="CXJ2137" s="1"/>
      <c r="CXK2137" s="1"/>
      <c r="CXL2137" s="1"/>
      <c r="CXM2137" s="1"/>
      <c r="CXN2137" s="1"/>
      <c r="CXO2137" s="1"/>
      <c r="CXP2137" s="1"/>
      <c r="CXQ2137" s="1"/>
      <c r="CXR2137" s="1"/>
      <c r="CXS2137" s="1"/>
      <c r="CXT2137" s="1"/>
      <c r="CXU2137" s="1"/>
      <c r="CXV2137" s="1"/>
      <c r="CXW2137" s="1"/>
      <c r="CXX2137" s="1"/>
      <c r="CXY2137" s="1"/>
      <c r="CXZ2137" s="1"/>
      <c r="CYA2137" s="1"/>
      <c r="CYB2137" s="1"/>
      <c r="CYC2137" s="1"/>
      <c r="CYD2137" s="1"/>
      <c r="CYE2137" s="1"/>
      <c r="CYF2137" s="1"/>
      <c r="CYG2137" s="1"/>
      <c r="CYH2137" s="1"/>
      <c r="CYI2137" s="1"/>
      <c r="CYJ2137" s="1"/>
      <c r="CYK2137" s="1"/>
      <c r="CYL2137" s="1"/>
      <c r="CYM2137" s="1"/>
      <c r="CYN2137" s="1"/>
      <c r="CYO2137" s="1"/>
      <c r="CYP2137" s="1"/>
      <c r="CYQ2137" s="1"/>
      <c r="CYR2137" s="1"/>
      <c r="CYS2137" s="1"/>
      <c r="CYT2137" s="1"/>
      <c r="CYU2137" s="1"/>
      <c r="CYV2137" s="1"/>
      <c r="CYW2137" s="1"/>
      <c r="CYX2137" s="1"/>
      <c r="CYY2137" s="1"/>
      <c r="CYZ2137" s="1"/>
      <c r="CZA2137" s="1"/>
      <c r="CZB2137" s="1"/>
      <c r="CZC2137" s="1"/>
      <c r="CZD2137" s="1"/>
      <c r="CZE2137" s="1"/>
      <c r="CZF2137" s="1"/>
      <c r="CZG2137" s="1"/>
      <c r="CZH2137" s="1"/>
      <c r="CZI2137" s="1"/>
      <c r="CZJ2137" s="1"/>
      <c r="CZK2137" s="1"/>
      <c r="CZL2137" s="1"/>
      <c r="CZM2137" s="1"/>
      <c r="CZN2137" s="1"/>
      <c r="CZO2137" s="1"/>
      <c r="CZP2137" s="1"/>
      <c r="CZQ2137" s="1"/>
      <c r="CZR2137" s="1"/>
      <c r="CZS2137" s="1"/>
      <c r="CZT2137" s="1"/>
      <c r="CZU2137" s="1"/>
      <c r="CZV2137" s="1"/>
      <c r="CZW2137" s="1"/>
      <c r="CZX2137" s="1"/>
      <c r="CZY2137" s="1"/>
      <c r="CZZ2137" s="1"/>
      <c r="DAA2137" s="1"/>
      <c r="DAB2137" s="1"/>
      <c r="DAC2137" s="1"/>
      <c r="DAD2137" s="1"/>
      <c r="DAE2137" s="1"/>
      <c r="DAF2137" s="1"/>
      <c r="DAG2137" s="1"/>
      <c r="DAH2137" s="1"/>
      <c r="DAI2137" s="1"/>
      <c r="DAJ2137" s="1"/>
      <c r="DAK2137" s="1"/>
      <c r="DAL2137" s="1"/>
      <c r="DAM2137" s="1"/>
      <c r="DAN2137" s="1"/>
      <c r="DAO2137" s="1"/>
      <c r="DAP2137" s="1"/>
      <c r="DAQ2137" s="1"/>
      <c r="DAR2137" s="1"/>
      <c r="DAS2137" s="1"/>
      <c r="DAT2137" s="1"/>
      <c r="DAU2137" s="1"/>
      <c r="DAV2137" s="1"/>
      <c r="DAW2137" s="1"/>
      <c r="DAX2137" s="1"/>
      <c r="DAY2137" s="1"/>
      <c r="DAZ2137" s="1"/>
      <c r="DBA2137" s="1"/>
      <c r="DBB2137" s="1"/>
      <c r="DBC2137" s="1"/>
      <c r="DBD2137" s="1"/>
      <c r="DBE2137" s="1"/>
      <c r="DBF2137" s="1"/>
      <c r="DBG2137" s="1"/>
      <c r="DBH2137" s="1"/>
      <c r="DBI2137" s="1"/>
      <c r="DBJ2137" s="1"/>
      <c r="DBK2137" s="1"/>
      <c r="DBL2137" s="1"/>
      <c r="DBM2137" s="1"/>
      <c r="DBN2137" s="1"/>
      <c r="DBO2137" s="1"/>
      <c r="DBP2137" s="1"/>
      <c r="DBQ2137" s="1"/>
      <c r="DBR2137" s="1"/>
      <c r="DBS2137" s="1"/>
      <c r="DBT2137" s="1"/>
      <c r="DBU2137" s="1"/>
      <c r="DBV2137" s="1"/>
      <c r="DBW2137" s="1"/>
      <c r="DBX2137" s="1"/>
      <c r="DBY2137" s="1"/>
      <c r="DBZ2137" s="1"/>
      <c r="DCA2137" s="1"/>
      <c r="DCB2137" s="1"/>
      <c r="DCC2137" s="1"/>
      <c r="DCD2137" s="1"/>
      <c r="DCE2137" s="1"/>
      <c r="DCF2137" s="1"/>
      <c r="DCG2137" s="1"/>
      <c r="DCH2137" s="1"/>
      <c r="DCI2137" s="1"/>
      <c r="DCJ2137" s="1"/>
      <c r="DCK2137" s="1"/>
      <c r="DCL2137" s="1"/>
      <c r="DCM2137" s="1"/>
      <c r="DCN2137" s="1"/>
      <c r="DCO2137" s="1"/>
      <c r="DCP2137" s="1"/>
      <c r="DCQ2137" s="1"/>
      <c r="DCR2137" s="1"/>
      <c r="DCS2137" s="1"/>
      <c r="DCT2137" s="1"/>
      <c r="DCU2137" s="1"/>
      <c r="DCV2137" s="1"/>
      <c r="DCW2137" s="1"/>
      <c r="DCX2137" s="1"/>
      <c r="DCY2137" s="1"/>
      <c r="DCZ2137" s="1"/>
      <c r="DDA2137" s="1"/>
      <c r="DDB2137" s="1"/>
      <c r="DDC2137" s="1"/>
      <c r="DDD2137" s="1"/>
      <c r="DDE2137" s="1"/>
      <c r="DDF2137" s="1"/>
      <c r="DDG2137" s="1"/>
      <c r="DDH2137" s="1"/>
      <c r="DDI2137" s="1"/>
      <c r="DDJ2137" s="1"/>
      <c r="DDK2137" s="1"/>
      <c r="DDL2137" s="1"/>
      <c r="DDM2137" s="1"/>
      <c r="DDN2137" s="1"/>
      <c r="DDO2137" s="1"/>
      <c r="DDP2137" s="1"/>
      <c r="DDQ2137" s="1"/>
      <c r="DDR2137" s="1"/>
      <c r="DDS2137" s="1"/>
      <c r="DDT2137" s="1"/>
      <c r="DDU2137" s="1"/>
      <c r="DDV2137" s="1"/>
      <c r="DDW2137" s="1"/>
      <c r="DDX2137" s="1"/>
      <c r="DDY2137" s="1"/>
      <c r="DDZ2137" s="1"/>
      <c r="DEA2137" s="1"/>
      <c r="DEB2137" s="1"/>
      <c r="DEC2137" s="1"/>
      <c r="DED2137" s="1"/>
      <c r="DEE2137" s="1"/>
      <c r="DEF2137" s="1"/>
      <c r="DEG2137" s="1"/>
      <c r="DEH2137" s="1"/>
      <c r="DEI2137" s="1"/>
      <c r="DEJ2137" s="1"/>
      <c r="DEK2137" s="1"/>
      <c r="DEL2137" s="1"/>
      <c r="DEM2137" s="1"/>
      <c r="DEN2137" s="1"/>
      <c r="DEO2137" s="1"/>
      <c r="DEP2137" s="1"/>
      <c r="DEQ2137" s="1"/>
      <c r="DER2137" s="1"/>
      <c r="DES2137" s="1"/>
      <c r="DET2137" s="1"/>
      <c r="DEU2137" s="1"/>
      <c r="DEV2137" s="1"/>
      <c r="DEW2137" s="1"/>
      <c r="DEX2137" s="1"/>
      <c r="DEY2137" s="1"/>
      <c r="DEZ2137" s="1"/>
      <c r="DFA2137" s="1"/>
      <c r="DFB2137" s="1"/>
      <c r="DFC2137" s="1"/>
      <c r="DFD2137" s="1"/>
      <c r="DFE2137" s="1"/>
      <c r="DFF2137" s="1"/>
      <c r="DFG2137" s="1"/>
      <c r="DFH2137" s="1"/>
      <c r="DFI2137" s="1"/>
      <c r="DFJ2137" s="1"/>
      <c r="DFK2137" s="1"/>
      <c r="DFL2137" s="1"/>
      <c r="DFM2137" s="1"/>
      <c r="DFN2137" s="1"/>
      <c r="DFO2137" s="1"/>
      <c r="DFP2137" s="1"/>
      <c r="DFQ2137" s="1"/>
      <c r="DFR2137" s="1"/>
      <c r="DFS2137" s="1"/>
      <c r="DFT2137" s="1"/>
      <c r="DFU2137" s="1"/>
      <c r="DFV2137" s="1"/>
      <c r="DFW2137" s="1"/>
      <c r="DFX2137" s="1"/>
      <c r="DFY2137" s="1"/>
      <c r="DFZ2137" s="1"/>
      <c r="DGA2137" s="1"/>
      <c r="DGB2137" s="1"/>
      <c r="DGC2137" s="1"/>
      <c r="DGD2137" s="1"/>
      <c r="DGE2137" s="1"/>
      <c r="DGF2137" s="1"/>
      <c r="DGG2137" s="1"/>
      <c r="DGH2137" s="1"/>
      <c r="DGI2137" s="1"/>
      <c r="DGJ2137" s="1"/>
      <c r="DGK2137" s="1"/>
      <c r="DGL2137" s="1"/>
      <c r="DGM2137" s="1"/>
      <c r="DGN2137" s="1"/>
      <c r="DGO2137" s="1"/>
      <c r="DGP2137" s="1"/>
      <c r="DGQ2137" s="1"/>
      <c r="DGR2137" s="1"/>
      <c r="DGS2137" s="1"/>
      <c r="DGT2137" s="1"/>
      <c r="DGU2137" s="1"/>
      <c r="DGV2137" s="1"/>
      <c r="DGW2137" s="1"/>
      <c r="DGX2137" s="1"/>
      <c r="DGY2137" s="1"/>
      <c r="DGZ2137" s="1"/>
      <c r="DHA2137" s="1"/>
      <c r="DHB2137" s="1"/>
      <c r="DHC2137" s="1"/>
      <c r="DHD2137" s="1"/>
      <c r="DHE2137" s="1"/>
      <c r="DHF2137" s="1"/>
      <c r="DHG2137" s="1"/>
      <c r="DHH2137" s="1"/>
      <c r="DHI2137" s="1"/>
      <c r="DHJ2137" s="1"/>
      <c r="DHK2137" s="1"/>
      <c r="DHL2137" s="1"/>
      <c r="DHM2137" s="1"/>
      <c r="DHN2137" s="1"/>
      <c r="DHO2137" s="1"/>
      <c r="DHP2137" s="1"/>
      <c r="DHQ2137" s="1"/>
      <c r="DHR2137" s="1"/>
      <c r="DHS2137" s="1"/>
      <c r="DHT2137" s="1"/>
      <c r="DHU2137" s="1"/>
      <c r="DHV2137" s="1"/>
      <c r="DHW2137" s="1"/>
      <c r="DHX2137" s="1"/>
      <c r="DHY2137" s="1"/>
      <c r="DHZ2137" s="1"/>
      <c r="DIA2137" s="1"/>
      <c r="DIB2137" s="1"/>
      <c r="DIC2137" s="1"/>
      <c r="DID2137" s="1"/>
      <c r="DIE2137" s="1"/>
      <c r="DIF2137" s="1"/>
      <c r="DIG2137" s="1"/>
      <c r="DIH2137" s="1"/>
      <c r="DII2137" s="1"/>
      <c r="DIJ2137" s="1"/>
      <c r="DIK2137" s="1"/>
      <c r="DIL2137" s="1"/>
      <c r="DIM2137" s="1"/>
      <c r="DIN2137" s="1"/>
      <c r="DIO2137" s="1"/>
      <c r="DIP2137" s="1"/>
      <c r="DIQ2137" s="1"/>
      <c r="DIR2137" s="1"/>
      <c r="DIS2137" s="1"/>
      <c r="DIT2137" s="1"/>
      <c r="DIU2137" s="1"/>
      <c r="DIV2137" s="1"/>
      <c r="DIW2137" s="1"/>
      <c r="DIX2137" s="1"/>
      <c r="DIY2137" s="1"/>
      <c r="DIZ2137" s="1"/>
      <c r="DJA2137" s="1"/>
      <c r="DJB2137" s="1"/>
      <c r="DJC2137" s="1"/>
      <c r="DJD2137" s="1"/>
      <c r="DJE2137" s="1"/>
      <c r="DJF2137" s="1"/>
      <c r="DJG2137" s="1"/>
      <c r="DJH2137" s="1"/>
      <c r="DJI2137" s="1"/>
      <c r="DJJ2137" s="1"/>
      <c r="DJK2137" s="1"/>
      <c r="DJL2137" s="1"/>
      <c r="DJM2137" s="1"/>
      <c r="DJN2137" s="1"/>
      <c r="DJO2137" s="1"/>
      <c r="DJP2137" s="1"/>
      <c r="DJQ2137" s="1"/>
      <c r="DJR2137" s="1"/>
      <c r="DJS2137" s="1"/>
      <c r="DJT2137" s="1"/>
      <c r="DJU2137" s="1"/>
      <c r="DJV2137" s="1"/>
      <c r="DJW2137" s="1"/>
      <c r="DJX2137" s="1"/>
      <c r="DJY2137" s="1"/>
      <c r="DJZ2137" s="1"/>
      <c r="DKA2137" s="1"/>
      <c r="DKB2137" s="1"/>
      <c r="DKC2137" s="1"/>
      <c r="DKD2137" s="1"/>
      <c r="DKE2137" s="1"/>
      <c r="DKF2137" s="1"/>
      <c r="DKG2137" s="1"/>
      <c r="DKH2137" s="1"/>
      <c r="DKI2137" s="1"/>
      <c r="DKJ2137" s="1"/>
      <c r="DKK2137" s="1"/>
      <c r="DKL2137" s="1"/>
      <c r="DKM2137" s="1"/>
      <c r="DKN2137" s="1"/>
      <c r="DKO2137" s="1"/>
      <c r="DKP2137" s="1"/>
      <c r="DKQ2137" s="1"/>
      <c r="DKR2137" s="1"/>
      <c r="DKS2137" s="1"/>
      <c r="DKT2137" s="1"/>
      <c r="DKU2137" s="1"/>
      <c r="DKV2137" s="1"/>
      <c r="DKW2137" s="1"/>
      <c r="DKX2137" s="1"/>
      <c r="DKY2137" s="1"/>
      <c r="DKZ2137" s="1"/>
      <c r="DLA2137" s="1"/>
      <c r="DLB2137" s="1"/>
      <c r="DLC2137" s="1"/>
      <c r="DLD2137" s="1"/>
      <c r="DLE2137" s="1"/>
      <c r="DLF2137" s="1"/>
      <c r="DLG2137" s="1"/>
      <c r="DLH2137" s="1"/>
      <c r="DLI2137" s="1"/>
      <c r="DLJ2137" s="1"/>
      <c r="DLK2137" s="1"/>
      <c r="DLL2137" s="1"/>
      <c r="DLM2137" s="1"/>
      <c r="DLN2137" s="1"/>
      <c r="DLO2137" s="1"/>
      <c r="DLP2137" s="1"/>
      <c r="DLQ2137" s="1"/>
      <c r="DLR2137" s="1"/>
      <c r="DLS2137" s="1"/>
      <c r="DLT2137" s="1"/>
      <c r="DLU2137" s="1"/>
      <c r="DLV2137" s="1"/>
      <c r="DLW2137" s="1"/>
      <c r="DLX2137" s="1"/>
      <c r="DLY2137" s="1"/>
      <c r="DLZ2137" s="1"/>
      <c r="DMA2137" s="1"/>
      <c r="DMB2137" s="1"/>
      <c r="DMC2137" s="1"/>
      <c r="DMD2137" s="1"/>
      <c r="DME2137" s="1"/>
      <c r="DMF2137" s="1"/>
      <c r="DMG2137" s="1"/>
      <c r="DMH2137" s="1"/>
      <c r="DMI2137" s="1"/>
      <c r="DMJ2137" s="1"/>
      <c r="DMK2137" s="1"/>
      <c r="DML2137" s="1"/>
      <c r="DMM2137" s="1"/>
      <c r="DMN2137" s="1"/>
      <c r="DMO2137" s="1"/>
      <c r="DMP2137" s="1"/>
      <c r="DMQ2137" s="1"/>
      <c r="DMR2137" s="1"/>
      <c r="DMS2137" s="1"/>
      <c r="DMT2137" s="1"/>
      <c r="DMU2137" s="1"/>
      <c r="DMV2137" s="1"/>
      <c r="DMW2137" s="1"/>
      <c r="DMX2137" s="1"/>
      <c r="DMY2137" s="1"/>
      <c r="DMZ2137" s="1"/>
      <c r="DNA2137" s="1"/>
      <c r="DNB2137" s="1"/>
      <c r="DNC2137" s="1"/>
      <c r="DND2137" s="1"/>
      <c r="DNE2137" s="1"/>
      <c r="DNF2137" s="1"/>
      <c r="DNG2137" s="1"/>
      <c r="DNH2137" s="1"/>
      <c r="DNI2137" s="1"/>
      <c r="DNJ2137" s="1"/>
      <c r="DNK2137" s="1"/>
      <c r="DNL2137" s="1"/>
      <c r="DNM2137" s="1"/>
      <c r="DNN2137" s="1"/>
      <c r="DNO2137" s="1"/>
      <c r="DNP2137" s="1"/>
      <c r="DNQ2137" s="1"/>
      <c r="DNR2137" s="1"/>
      <c r="DNS2137" s="1"/>
      <c r="DNT2137" s="1"/>
      <c r="DNU2137" s="1"/>
      <c r="DNV2137" s="1"/>
      <c r="DNW2137" s="1"/>
      <c r="DNX2137" s="1"/>
      <c r="DNY2137" s="1"/>
      <c r="DNZ2137" s="1"/>
      <c r="DOA2137" s="1"/>
      <c r="DOB2137" s="1"/>
      <c r="DOC2137" s="1"/>
      <c r="DOD2137" s="1"/>
      <c r="DOE2137" s="1"/>
      <c r="DOF2137" s="1"/>
      <c r="DOG2137" s="1"/>
      <c r="DOH2137" s="1"/>
      <c r="DOI2137" s="1"/>
      <c r="DOJ2137" s="1"/>
      <c r="DOK2137" s="1"/>
      <c r="DOL2137" s="1"/>
      <c r="DOM2137" s="1"/>
      <c r="DON2137" s="1"/>
      <c r="DOO2137" s="1"/>
      <c r="DOP2137" s="1"/>
      <c r="DOQ2137" s="1"/>
      <c r="DOR2137" s="1"/>
      <c r="DOS2137" s="1"/>
      <c r="DOT2137" s="1"/>
      <c r="DOU2137" s="1"/>
      <c r="DOV2137" s="1"/>
      <c r="DOW2137" s="1"/>
      <c r="DOX2137" s="1"/>
      <c r="DOY2137" s="1"/>
      <c r="DOZ2137" s="1"/>
      <c r="DPA2137" s="1"/>
      <c r="DPB2137" s="1"/>
      <c r="DPC2137" s="1"/>
      <c r="DPD2137" s="1"/>
      <c r="DPE2137" s="1"/>
      <c r="DPF2137" s="1"/>
      <c r="DPG2137" s="1"/>
      <c r="DPH2137" s="1"/>
      <c r="DPI2137" s="1"/>
      <c r="DPJ2137" s="1"/>
      <c r="DPK2137" s="1"/>
      <c r="DPL2137" s="1"/>
      <c r="DPM2137" s="1"/>
      <c r="DPN2137" s="1"/>
      <c r="DPO2137" s="1"/>
      <c r="DPP2137" s="1"/>
      <c r="DPQ2137" s="1"/>
      <c r="DPR2137" s="1"/>
      <c r="DPS2137" s="1"/>
      <c r="DPT2137" s="1"/>
      <c r="DPU2137" s="1"/>
      <c r="DPV2137" s="1"/>
      <c r="DPW2137" s="1"/>
      <c r="DPX2137" s="1"/>
      <c r="DPY2137" s="1"/>
      <c r="DPZ2137" s="1"/>
      <c r="DQA2137" s="1"/>
      <c r="DQB2137" s="1"/>
      <c r="DQC2137" s="1"/>
      <c r="DQD2137" s="1"/>
      <c r="DQE2137" s="1"/>
      <c r="DQF2137" s="1"/>
      <c r="DQG2137" s="1"/>
      <c r="DQH2137" s="1"/>
      <c r="DQI2137" s="1"/>
      <c r="DQJ2137" s="1"/>
      <c r="DQK2137" s="1"/>
      <c r="DQL2137" s="1"/>
      <c r="DQM2137" s="1"/>
      <c r="DQN2137" s="1"/>
      <c r="DQO2137" s="1"/>
      <c r="DQP2137" s="1"/>
      <c r="DQQ2137" s="1"/>
      <c r="DQR2137" s="1"/>
      <c r="DQS2137" s="1"/>
      <c r="DQT2137" s="1"/>
      <c r="DQU2137" s="1"/>
      <c r="DQV2137" s="1"/>
      <c r="DQW2137" s="1"/>
      <c r="DQX2137" s="1"/>
      <c r="DQY2137" s="1"/>
      <c r="DQZ2137" s="1"/>
      <c r="DRA2137" s="1"/>
      <c r="DRB2137" s="1"/>
      <c r="DRC2137" s="1"/>
      <c r="DRD2137" s="1"/>
      <c r="DRE2137" s="1"/>
      <c r="DRF2137" s="1"/>
      <c r="DRG2137" s="1"/>
      <c r="DRH2137" s="1"/>
      <c r="DRI2137" s="1"/>
      <c r="DRJ2137" s="1"/>
      <c r="DRK2137" s="1"/>
      <c r="DRL2137" s="1"/>
      <c r="DRM2137" s="1"/>
      <c r="DRN2137" s="1"/>
      <c r="DRO2137" s="1"/>
      <c r="DRP2137" s="1"/>
      <c r="DRQ2137" s="1"/>
      <c r="DRR2137" s="1"/>
      <c r="DRS2137" s="1"/>
      <c r="DRT2137" s="1"/>
      <c r="DRU2137" s="1"/>
      <c r="DRV2137" s="1"/>
      <c r="DRW2137" s="1"/>
      <c r="DRX2137" s="1"/>
      <c r="DRY2137" s="1"/>
      <c r="DRZ2137" s="1"/>
      <c r="DSA2137" s="1"/>
      <c r="DSB2137" s="1"/>
      <c r="DSC2137" s="1"/>
      <c r="DSD2137" s="1"/>
      <c r="DSE2137" s="1"/>
      <c r="DSF2137" s="1"/>
      <c r="DSG2137" s="1"/>
      <c r="DSH2137" s="1"/>
      <c r="DSI2137" s="1"/>
      <c r="DSJ2137" s="1"/>
      <c r="DSK2137" s="1"/>
      <c r="DSL2137" s="1"/>
      <c r="DSM2137" s="1"/>
      <c r="DSN2137" s="1"/>
      <c r="DSO2137" s="1"/>
      <c r="DSP2137" s="1"/>
      <c r="DSQ2137" s="1"/>
      <c r="DSR2137" s="1"/>
      <c r="DSS2137" s="1"/>
      <c r="DST2137" s="1"/>
      <c r="DSU2137" s="1"/>
      <c r="DSV2137" s="1"/>
      <c r="DSW2137" s="1"/>
      <c r="DSX2137" s="1"/>
      <c r="DSY2137" s="1"/>
      <c r="DSZ2137" s="1"/>
      <c r="DTA2137" s="1"/>
      <c r="DTB2137" s="1"/>
      <c r="DTC2137" s="1"/>
      <c r="DTD2137" s="1"/>
      <c r="DTE2137" s="1"/>
      <c r="DTF2137" s="1"/>
      <c r="DTG2137" s="1"/>
      <c r="DTH2137" s="1"/>
      <c r="DTI2137" s="1"/>
      <c r="DTJ2137" s="1"/>
      <c r="DTK2137" s="1"/>
      <c r="DTL2137" s="1"/>
      <c r="DTM2137" s="1"/>
      <c r="DTN2137" s="1"/>
      <c r="DTO2137" s="1"/>
      <c r="DTP2137" s="1"/>
      <c r="DTQ2137" s="1"/>
      <c r="DTR2137" s="1"/>
      <c r="DTS2137" s="1"/>
      <c r="DTT2137" s="1"/>
      <c r="DTU2137" s="1"/>
      <c r="DTV2137" s="1"/>
      <c r="DTW2137" s="1"/>
      <c r="DTX2137" s="1"/>
      <c r="DTY2137" s="1"/>
      <c r="DTZ2137" s="1"/>
      <c r="DUA2137" s="1"/>
      <c r="DUB2137" s="1"/>
      <c r="DUC2137" s="1"/>
      <c r="DUD2137" s="1"/>
      <c r="DUE2137" s="1"/>
      <c r="DUF2137" s="1"/>
      <c r="DUG2137" s="1"/>
      <c r="DUH2137" s="1"/>
      <c r="DUI2137" s="1"/>
      <c r="DUJ2137" s="1"/>
      <c r="DUK2137" s="1"/>
      <c r="DUL2137" s="1"/>
      <c r="DUM2137" s="1"/>
      <c r="DUN2137" s="1"/>
      <c r="DUO2137" s="1"/>
      <c r="DUP2137" s="1"/>
      <c r="DUQ2137" s="1"/>
      <c r="DUR2137" s="1"/>
      <c r="DUS2137" s="1"/>
      <c r="DUT2137" s="1"/>
      <c r="DUU2137" s="1"/>
      <c r="DUV2137" s="1"/>
      <c r="DUW2137" s="1"/>
      <c r="DUX2137" s="1"/>
      <c r="DUY2137" s="1"/>
      <c r="DUZ2137" s="1"/>
      <c r="DVA2137" s="1"/>
      <c r="DVB2137" s="1"/>
      <c r="DVC2137" s="1"/>
      <c r="DVD2137" s="1"/>
      <c r="DVE2137" s="1"/>
      <c r="DVF2137" s="1"/>
      <c r="DVG2137" s="1"/>
      <c r="DVH2137" s="1"/>
      <c r="DVI2137" s="1"/>
      <c r="DVJ2137" s="1"/>
      <c r="DVK2137" s="1"/>
      <c r="DVL2137" s="1"/>
      <c r="DVM2137" s="1"/>
      <c r="DVN2137" s="1"/>
      <c r="DVO2137" s="1"/>
      <c r="DVP2137" s="1"/>
      <c r="DVQ2137" s="1"/>
      <c r="DVR2137" s="1"/>
      <c r="DVS2137" s="1"/>
      <c r="DVT2137" s="1"/>
      <c r="DVU2137" s="1"/>
      <c r="DVV2137" s="1"/>
      <c r="DVW2137" s="1"/>
      <c r="DVX2137" s="1"/>
      <c r="DVY2137" s="1"/>
      <c r="DVZ2137" s="1"/>
      <c r="DWA2137" s="1"/>
      <c r="DWB2137" s="1"/>
      <c r="DWC2137" s="1"/>
      <c r="DWD2137" s="1"/>
      <c r="DWE2137" s="1"/>
      <c r="DWF2137" s="1"/>
      <c r="DWG2137" s="1"/>
      <c r="DWH2137" s="1"/>
      <c r="DWI2137" s="1"/>
      <c r="DWJ2137" s="1"/>
      <c r="DWK2137" s="1"/>
      <c r="DWL2137" s="1"/>
      <c r="DWM2137" s="1"/>
      <c r="DWN2137" s="1"/>
      <c r="DWO2137" s="1"/>
      <c r="DWP2137" s="1"/>
      <c r="DWQ2137" s="1"/>
      <c r="DWR2137" s="1"/>
      <c r="DWS2137" s="1"/>
      <c r="DWT2137" s="1"/>
      <c r="DWU2137" s="1"/>
      <c r="DWV2137" s="1"/>
      <c r="DWW2137" s="1"/>
      <c r="DWX2137" s="1"/>
      <c r="DWY2137" s="1"/>
      <c r="DWZ2137" s="1"/>
      <c r="DXA2137" s="1"/>
      <c r="DXB2137" s="1"/>
      <c r="DXC2137" s="1"/>
      <c r="DXD2137" s="1"/>
      <c r="DXE2137" s="1"/>
      <c r="DXF2137" s="1"/>
      <c r="DXG2137" s="1"/>
      <c r="DXH2137" s="1"/>
      <c r="DXI2137" s="1"/>
      <c r="DXJ2137" s="1"/>
      <c r="DXK2137" s="1"/>
      <c r="DXL2137" s="1"/>
      <c r="DXM2137" s="1"/>
      <c r="DXN2137" s="1"/>
      <c r="DXO2137" s="1"/>
      <c r="DXP2137" s="1"/>
      <c r="DXQ2137" s="1"/>
      <c r="DXR2137" s="1"/>
      <c r="DXS2137" s="1"/>
      <c r="DXT2137" s="1"/>
      <c r="DXU2137" s="1"/>
      <c r="DXV2137" s="1"/>
      <c r="DXW2137" s="1"/>
      <c r="DXX2137" s="1"/>
      <c r="DXY2137" s="1"/>
      <c r="DXZ2137" s="1"/>
      <c r="DYA2137" s="1"/>
      <c r="DYB2137" s="1"/>
      <c r="DYC2137" s="1"/>
      <c r="DYD2137" s="1"/>
      <c r="DYE2137" s="1"/>
      <c r="DYF2137" s="1"/>
      <c r="DYG2137" s="1"/>
      <c r="DYH2137" s="1"/>
      <c r="DYI2137" s="1"/>
      <c r="DYJ2137" s="1"/>
      <c r="DYK2137" s="1"/>
      <c r="DYL2137" s="1"/>
      <c r="DYM2137" s="1"/>
      <c r="DYN2137" s="1"/>
      <c r="DYO2137" s="1"/>
      <c r="DYP2137" s="1"/>
      <c r="DYQ2137" s="1"/>
      <c r="DYR2137" s="1"/>
      <c r="DYS2137" s="1"/>
      <c r="DYT2137" s="1"/>
      <c r="DYU2137" s="1"/>
      <c r="DYV2137" s="1"/>
      <c r="DYW2137" s="1"/>
      <c r="DYX2137" s="1"/>
      <c r="DYY2137" s="1"/>
      <c r="DYZ2137" s="1"/>
      <c r="DZA2137" s="1"/>
      <c r="DZB2137" s="1"/>
      <c r="DZC2137" s="1"/>
      <c r="DZD2137" s="1"/>
      <c r="DZE2137" s="1"/>
      <c r="DZF2137" s="1"/>
      <c r="DZG2137" s="1"/>
      <c r="DZH2137" s="1"/>
      <c r="DZI2137" s="1"/>
      <c r="DZJ2137" s="1"/>
      <c r="DZK2137" s="1"/>
      <c r="DZL2137" s="1"/>
      <c r="DZM2137" s="1"/>
      <c r="DZN2137" s="1"/>
      <c r="DZO2137" s="1"/>
      <c r="DZP2137" s="1"/>
      <c r="DZQ2137" s="1"/>
      <c r="DZR2137" s="1"/>
      <c r="DZS2137" s="1"/>
      <c r="DZT2137" s="1"/>
      <c r="DZU2137" s="1"/>
      <c r="DZV2137" s="1"/>
      <c r="DZW2137" s="1"/>
      <c r="DZX2137" s="1"/>
      <c r="DZY2137" s="1"/>
      <c r="DZZ2137" s="1"/>
      <c r="EAA2137" s="1"/>
      <c r="EAB2137" s="1"/>
      <c r="EAC2137" s="1"/>
      <c r="EAD2137" s="1"/>
      <c r="EAE2137" s="1"/>
      <c r="EAF2137" s="1"/>
      <c r="EAG2137" s="1"/>
      <c r="EAH2137" s="1"/>
      <c r="EAI2137" s="1"/>
      <c r="EAJ2137" s="1"/>
      <c r="EAK2137" s="1"/>
      <c r="EAL2137" s="1"/>
      <c r="EAM2137" s="1"/>
      <c r="EAN2137" s="1"/>
      <c r="EAO2137" s="1"/>
      <c r="EAP2137" s="1"/>
      <c r="EAQ2137" s="1"/>
      <c r="EAR2137" s="1"/>
      <c r="EAS2137" s="1"/>
      <c r="EAT2137" s="1"/>
      <c r="EAU2137" s="1"/>
      <c r="EAV2137" s="1"/>
      <c r="EAW2137" s="1"/>
      <c r="EAX2137" s="1"/>
      <c r="EAY2137" s="1"/>
      <c r="EAZ2137" s="1"/>
      <c r="EBA2137" s="1"/>
      <c r="EBB2137" s="1"/>
      <c r="EBC2137" s="1"/>
      <c r="EBD2137" s="1"/>
      <c r="EBE2137" s="1"/>
      <c r="EBF2137" s="1"/>
      <c r="EBG2137" s="1"/>
      <c r="EBH2137" s="1"/>
      <c r="EBI2137" s="1"/>
      <c r="EBJ2137" s="1"/>
      <c r="EBK2137" s="1"/>
      <c r="EBL2137" s="1"/>
      <c r="EBM2137" s="1"/>
      <c r="EBN2137" s="1"/>
      <c r="EBO2137" s="1"/>
      <c r="EBP2137" s="1"/>
      <c r="EBQ2137" s="1"/>
      <c r="EBR2137" s="1"/>
      <c r="EBS2137" s="1"/>
      <c r="EBT2137" s="1"/>
      <c r="EBU2137" s="1"/>
      <c r="EBV2137" s="1"/>
      <c r="EBW2137" s="1"/>
      <c r="EBX2137" s="1"/>
      <c r="EBY2137" s="1"/>
      <c r="EBZ2137" s="1"/>
      <c r="ECA2137" s="1"/>
      <c r="ECB2137" s="1"/>
      <c r="ECC2137" s="1"/>
      <c r="ECD2137" s="1"/>
      <c r="ECE2137" s="1"/>
      <c r="ECF2137" s="1"/>
      <c r="ECG2137" s="1"/>
      <c r="ECH2137" s="1"/>
      <c r="ECI2137" s="1"/>
      <c r="ECJ2137" s="1"/>
      <c r="ECK2137" s="1"/>
      <c r="ECL2137" s="1"/>
      <c r="ECM2137" s="1"/>
      <c r="ECN2137" s="1"/>
      <c r="ECO2137" s="1"/>
      <c r="ECP2137" s="1"/>
      <c r="ECQ2137" s="1"/>
      <c r="ECR2137" s="1"/>
      <c r="ECS2137" s="1"/>
      <c r="ECT2137" s="1"/>
      <c r="ECU2137" s="1"/>
      <c r="ECV2137" s="1"/>
      <c r="ECW2137" s="1"/>
      <c r="ECX2137" s="1"/>
      <c r="ECY2137" s="1"/>
      <c r="ECZ2137" s="1"/>
      <c r="EDA2137" s="1"/>
      <c r="EDB2137" s="1"/>
      <c r="EDC2137" s="1"/>
      <c r="EDD2137" s="1"/>
      <c r="EDE2137" s="1"/>
      <c r="EDF2137" s="1"/>
      <c r="EDG2137" s="1"/>
      <c r="EDH2137" s="1"/>
      <c r="EDI2137" s="1"/>
      <c r="EDJ2137" s="1"/>
      <c r="EDK2137" s="1"/>
      <c r="EDL2137" s="1"/>
      <c r="EDM2137" s="1"/>
      <c r="EDN2137" s="1"/>
      <c r="EDO2137" s="1"/>
      <c r="EDP2137" s="1"/>
      <c r="EDQ2137" s="1"/>
      <c r="EDR2137" s="1"/>
      <c r="EDS2137" s="1"/>
      <c r="EDT2137" s="1"/>
      <c r="EDU2137" s="1"/>
      <c r="EDV2137" s="1"/>
      <c r="EDW2137" s="1"/>
      <c r="EDX2137" s="1"/>
      <c r="EDY2137" s="1"/>
      <c r="EDZ2137" s="1"/>
      <c r="EEA2137" s="1"/>
      <c r="EEB2137" s="1"/>
      <c r="EEC2137" s="1"/>
      <c r="EED2137" s="1"/>
      <c r="EEE2137" s="1"/>
      <c r="EEF2137" s="1"/>
      <c r="EEG2137" s="1"/>
      <c r="EEH2137" s="1"/>
      <c r="EEI2137" s="1"/>
      <c r="EEJ2137" s="1"/>
      <c r="EEK2137" s="1"/>
      <c r="EEL2137" s="1"/>
      <c r="EEM2137" s="1"/>
      <c r="EEN2137" s="1"/>
      <c r="EEO2137" s="1"/>
      <c r="EEP2137" s="1"/>
      <c r="EEQ2137" s="1"/>
      <c r="EER2137" s="1"/>
      <c r="EES2137" s="1"/>
      <c r="EET2137" s="1"/>
      <c r="EEU2137" s="1"/>
      <c r="EEV2137" s="1"/>
      <c r="EEW2137" s="1"/>
      <c r="EEX2137" s="1"/>
      <c r="EEY2137" s="1"/>
      <c r="EEZ2137" s="1"/>
      <c r="EFA2137" s="1"/>
      <c r="EFB2137" s="1"/>
      <c r="EFC2137" s="1"/>
      <c r="EFD2137" s="1"/>
      <c r="EFE2137" s="1"/>
      <c r="EFF2137" s="1"/>
      <c r="EFG2137" s="1"/>
      <c r="EFH2137" s="1"/>
      <c r="EFI2137" s="1"/>
      <c r="EFJ2137" s="1"/>
      <c r="EFK2137" s="1"/>
      <c r="EFL2137" s="1"/>
      <c r="EFM2137" s="1"/>
      <c r="EFN2137" s="1"/>
      <c r="EFO2137" s="1"/>
      <c r="EFP2137" s="1"/>
      <c r="EFQ2137" s="1"/>
      <c r="EFR2137" s="1"/>
      <c r="EFS2137" s="1"/>
      <c r="EFT2137" s="1"/>
      <c r="EFU2137" s="1"/>
      <c r="EFV2137" s="1"/>
      <c r="EFW2137" s="1"/>
      <c r="EFX2137" s="1"/>
      <c r="EFY2137" s="1"/>
      <c r="EFZ2137" s="1"/>
      <c r="EGA2137" s="1"/>
      <c r="EGB2137" s="1"/>
      <c r="EGC2137" s="1"/>
      <c r="EGD2137" s="1"/>
      <c r="EGE2137" s="1"/>
      <c r="EGF2137" s="1"/>
      <c r="EGG2137" s="1"/>
      <c r="EGH2137" s="1"/>
      <c r="EGI2137" s="1"/>
      <c r="EGJ2137" s="1"/>
      <c r="EGK2137" s="1"/>
      <c r="EGL2137" s="1"/>
      <c r="EGM2137" s="1"/>
      <c r="EGN2137" s="1"/>
      <c r="EGO2137" s="1"/>
      <c r="EGP2137" s="1"/>
      <c r="EGQ2137" s="1"/>
      <c r="EGR2137" s="1"/>
      <c r="EGS2137" s="1"/>
      <c r="EGT2137" s="1"/>
      <c r="EGU2137" s="1"/>
      <c r="EGV2137" s="1"/>
      <c r="EGW2137" s="1"/>
      <c r="EGX2137" s="1"/>
      <c r="EGY2137" s="1"/>
      <c r="EGZ2137" s="1"/>
      <c r="EHA2137" s="1"/>
      <c r="EHB2137" s="1"/>
      <c r="EHC2137" s="1"/>
      <c r="EHD2137" s="1"/>
      <c r="EHE2137" s="1"/>
      <c r="EHF2137" s="1"/>
      <c r="EHG2137" s="1"/>
      <c r="EHH2137" s="1"/>
      <c r="EHI2137" s="1"/>
      <c r="EHJ2137" s="1"/>
      <c r="EHK2137" s="1"/>
      <c r="EHL2137" s="1"/>
      <c r="EHM2137" s="1"/>
      <c r="EHN2137" s="1"/>
      <c r="EHO2137" s="1"/>
      <c r="EHP2137" s="1"/>
      <c r="EHQ2137" s="1"/>
      <c r="EHR2137" s="1"/>
      <c r="EHS2137" s="1"/>
      <c r="EHT2137" s="1"/>
      <c r="EHU2137" s="1"/>
      <c r="EHV2137" s="1"/>
      <c r="EHW2137" s="1"/>
      <c r="EHX2137" s="1"/>
      <c r="EHY2137" s="1"/>
      <c r="EHZ2137" s="1"/>
      <c r="EIA2137" s="1"/>
      <c r="EIB2137" s="1"/>
      <c r="EIC2137" s="1"/>
      <c r="EID2137" s="1"/>
      <c r="EIE2137" s="1"/>
      <c r="EIF2137" s="1"/>
      <c r="EIG2137" s="1"/>
      <c r="EIH2137" s="1"/>
      <c r="EII2137" s="1"/>
      <c r="EIJ2137" s="1"/>
      <c r="EIK2137" s="1"/>
      <c r="EIL2137" s="1"/>
      <c r="EIM2137" s="1"/>
      <c r="EIN2137" s="1"/>
      <c r="EIO2137" s="1"/>
      <c r="EIP2137" s="1"/>
      <c r="EIQ2137" s="1"/>
      <c r="EIR2137" s="1"/>
      <c r="EIS2137" s="1"/>
      <c r="EIT2137" s="1"/>
      <c r="EIU2137" s="1"/>
      <c r="EIV2137" s="1"/>
      <c r="EIW2137" s="1"/>
      <c r="EIX2137" s="1"/>
      <c r="EIY2137" s="1"/>
      <c r="EIZ2137" s="1"/>
      <c r="EJA2137" s="1"/>
      <c r="EJB2137" s="1"/>
      <c r="EJC2137" s="1"/>
      <c r="EJD2137" s="1"/>
      <c r="EJE2137" s="1"/>
      <c r="EJF2137" s="1"/>
      <c r="EJG2137" s="1"/>
      <c r="EJH2137" s="1"/>
      <c r="EJI2137" s="1"/>
      <c r="EJJ2137" s="1"/>
      <c r="EJK2137" s="1"/>
      <c r="EJL2137" s="1"/>
      <c r="EJM2137" s="1"/>
      <c r="EJN2137" s="1"/>
      <c r="EJO2137" s="1"/>
      <c r="EJP2137" s="1"/>
      <c r="EJQ2137" s="1"/>
      <c r="EJR2137" s="1"/>
      <c r="EJS2137" s="1"/>
      <c r="EJT2137" s="1"/>
      <c r="EJU2137" s="1"/>
      <c r="EJV2137" s="1"/>
      <c r="EJW2137" s="1"/>
      <c r="EJX2137" s="1"/>
      <c r="EJY2137" s="1"/>
      <c r="EJZ2137" s="1"/>
      <c r="EKA2137" s="1"/>
      <c r="EKB2137" s="1"/>
      <c r="EKC2137" s="1"/>
      <c r="EKD2137" s="1"/>
      <c r="EKE2137" s="1"/>
      <c r="EKF2137" s="1"/>
      <c r="EKG2137" s="1"/>
      <c r="EKH2137" s="1"/>
      <c r="EKI2137" s="1"/>
      <c r="EKJ2137" s="1"/>
      <c r="EKK2137" s="1"/>
      <c r="EKL2137" s="1"/>
      <c r="EKM2137" s="1"/>
      <c r="EKN2137" s="1"/>
      <c r="EKO2137" s="1"/>
      <c r="EKP2137" s="1"/>
      <c r="EKQ2137" s="1"/>
      <c r="EKR2137" s="1"/>
      <c r="EKS2137" s="1"/>
      <c r="EKT2137" s="1"/>
      <c r="EKU2137" s="1"/>
      <c r="EKV2137" s="1"/>
      <c r="EKW2137" s="1"/>
      <c r="EKX2137" s="1"/>
      <c r="EKY2137" s="1"/>
      <c r="EKZ2137" s="1"/>
      <c r="ELA2137" s="1"/>
      <c r="ELB2137" s="1"/>
      <c r="ELC2137" s="1"/>
      <c r="ELD2137" s="1"/>
      <c r="ELE2137" s="1"/>
      <c r="ELF2137" s="1"/>
      <c r="ELG2137" s="1"/>
      <c r="ELH2137" s="1"/>
      <c r="ELI2137" s="1"/>
      <c r="ELJ2137" s="1"/>
      <c r="ELK2137" s="1"/>
      <c r="ELL2137" s="1"/>
      <c r="ELM2137" s="1"/>
      <c r="ELN2137" s="1"/>
      <c r="ELO2137" s="1"/>
      <c r="ELP2137" s="1"/>
      <c r="ELQ2137" s="1"/>
      <c r="ELR2137" s="1"/>
      <c r="ELS2137" s="1"/>
      <c r="ELT2137" s="1"/>
      <c r="ELU2137" s="1"/>
      <c r="ELV2137" s="1"/>
      <c r="ELW2137" s="1"/>
      <c r="ELX2137" s="1"/>
      <c r="ELY2137" s="1"/>
      <c r="ELZ2137" s="1"/>
      <c r="EMA2137" s="1"/>
      <c r="EMB2137" s="1"/>
      <c r="EMC2137" s="1"/>
      <c r="EMD2137" s="1"/>
      <c r="EME2137" s="1"/>
      <c r="EMF2137" s="1"/>
      <c r="EMG2137" s="1"/>
      <c r="EMH2137" s="1"/>
      <c r="EMI2137" s="1"/>
      <c r="EMJ2137" s="1"/>
      <c r="EMK2137" s="1"/>
      <c r="EML2137" s="1"/>
      <c r="EMM2137" s="1"/>
      <c r="EMN2137" s="1"/>
      <c r="EMO2137" s="1"/>
      <c r="EMP2137" s="1"/>
      <c r="EMQ2137" s="1"/>
      <c r="EMR2137" s="1"/>
      <c r="EMS2137" s="1"/>
      <c r="EMT2137" s="1"/>
      <c r="EMU2137" s="1"/>
      <c r="EMV2137" s="1"/>
      <c r="EMW2137" s="1"/>
      <c r="EMX2137" s="1"/>
      <c r="EMY2137" s="1"/>
      <c r="EMZ2137" s="1"/>
      <c r="ENA2137" s="1"/>
      <c r="ENB2137" s="1"/>
      <c r="ENC2137" s="1"/>
      <c r="END2137" s="1"/>
      <c r="ENE2137" s="1"/>
      <c r="ENF2137" s="1"/>
      <c r="ENG2137" s="1"/>
      <c r="ENH2137" s="1"/>
      <c r="ENI2137" s="1"/>
      <c r="ENJ2137" s="1"/>
      <c r="ENK2137" s="1"/>
      <c r="ENL2137" s="1"/>
      <c r="ENM2137" s="1"/>
      <c r="ENN2137" s="1"/>
      <c r="ENO2137" s="1"/>
      <c r="ENP2137" s="1"/>
      <c r="ENQ2137" s="1"/>
      <c r="ENR2137" s="1"/>
      <c r="ENS2137" s="1"/>
      <c r="ENT2137" s="1"/>
      <c r="ENU2137" s="1"/>
      <c r="ENV2137" s="1"/>
      <c r="ENW2137" s="1"/>
      <c r="ENX2137" s="1"/>
      <c r="ENY2137" s="1"/>
      <c r="ENZ2137" s="1"/>
      <c r="EOA2137" s="1"/>
      <c r="EOB2137" s="1"/>
      <c r="EOC2137" s="1"/>
      <c r="EOD2137" s="1"/>
      <c r="EOE2137" s="1"/>
      <c r="EOF2137" s="1"/>
      <c r="EOG2137" s="1"/>
      <c r="EOH2137" s="1"/>
      <c r="EOI2137" s="1"/>
      <c r="EOJ2137" s="1"/>
      <c r="EOK2137" s="1"/>
      <c r="EOL2137" s="1"/>
      <c r="EOM2137" s="1"/>
      <c r="EON2137" s="1"/>
      <c r="EOO2137" s="1"/>
      <c r="EOP2137" s="1"/>
      <c r="EOQ2137" s="1"/>
      <c r="EOR2137" s="1"/>
      <c r="EOS2137" s="1"/>
      <c r="EOT2137" s="1"/>
      <c r="EOU2137" s="1"/>
      <c r="EOV2137" s="1"/>
      <c r="EOW2137" s="1"/>
      <c r="EOX2137" s="1"/>
      <c r="EOY2137" s="1"/>
      <c r="EOZ2137" s="1"/>
      <c r="EPA2137" s="1"/>
      <c r="EPB2137" s="1"/>
      <c r="EPC2137" s="1"/>
      <c r="EPD2137" s="1"/>
      <c r="EPE2137" s="1"/>
      <c r="EPF2137" s="1"/>
      <c r="EPG2137" s="1"/>
      <c r="EPH2137" s="1"/>
      <c r="EPI2137" s="1"/>
      <c r="EPJ2137" s="1"/>
      <c r="EPK2137" s="1"/>
      <c r="EPL2137" s="1"/>
      <c r="EPM2137" s="1"/>
      <c r="EPN2137" s="1"/>
      <c r="EPO2137" s="1"/>
      <c r="EPP2137" s="1"/>
      <c r="EPQ2137" s="1"/>
      <c r="EPR2137" s="1"/>
      <c r="EPS2137" s="1"/>
      <c r="EPT2137" s="1"/>
      <c r="EPU2137" s="1"/>
      <c r="EPV2137" s="1"/>
      <c r="EPW2137" s="1"/>
      <c r="EPX2137" s="1"/>
      <c r="EPY2137" s="1"/>
      <c r="EPZ2137" s="1"/>
      <c r="EQA2137" s="1"/>
      <c r="EQB2137" s="1"/>
      <c r="EQC2137" s="1"/>
      <c r="EQD2137" s="1"/>
      <c r="EQE2137" s="1"/>
      <c r="EQF2137" s="1"/>
      <c r="EQG2137" s="1"/>
      <c r="EQH2137" s="1"/>
      <c r="EQI2137" s="1"/>
      <c r="EQJ2137" s="1"/>
      <c r="EQK2137" s="1"/>
      <c r="EQL2137" s="1"/>
      <c r="EQM2137" s="1"/>
      <c r="EQN2137" s="1"/>
      <c r="EQO2137" s="1"/>
      <c r="EQP2137" s="1"/>
      <c r="EQQ2137" s="1"/>
      <c r="EQR2137" s="1"/>
      <c r="EQS2137" s="1"/>
      <c r="EQT2137" s="1"/>
      <c r="EQU2137" s="1"/>
      <c r="EQV2137" s="1"/>
      <c r="EQW2137" s="1"/>
      <c r="EQX2137" s="1"/>
      <c r="EQY2137" s="1"/>
      <c r="EQZ2137" s="1"/>
      <c r="ERA2137" s="1"/>
      <c r="ERB2137" s="1"/>
      <c r="ERC2137" s="1"/>
      <c r="ERD2137" s="1"/>
      <c r="ERE2137" s="1"/>
      <c r="ERF2137" s="1"/>
      <c r="ERG2137" s="1"/>
      <c r="ERH2137" s="1"/>
      <c r="ERI2137" s="1"/>
      <c r="ERJ2137" s="1"/>
      <c r="ERK2137" s="1"/>
      <c r="ERL2137" s="1"/>
      <c r="ERM2137" s="1"/>
      <c r="ERN2137" s="1"/>
      <c r="ERO2137" s="1"/>
      <c r="ERP2137" s="1"/>
      <c r="ERQ2137" s="1"/>
      <c r="ERR2137" s="1"/>
      <c r="ERS2137" s="1"/>
      <c r="ERT2137" s="1"/>
      <c r="ERU2137" s="1"/>
      <c r="ERV2137" s="1"/>
      <c r="ERW2137" s="1"/>
      <c r="ERX2137" s="1"/>
      <c r="ERY2137" s="1"/>
      <c r="ERZ2137" s="1"/>
      <c r="ESA2137" s="1"/>
      <c r="ESB2137" s="1"/>
      <c r="ESC2137" s="1"/>
      <c r="ESD2137" s="1"/>
      <c r="ESE2137" s="1"/>
      <c r="ESF2137" s="1"/>
      <c r="ESG2137" s="1"/>
      <c r="ESH2137" s="1"/>
      <c r="ESI2137" s="1"/>
      <c r="ESJ2137" s="1"/>
      <c r="ESK2137" s="1"/>
      <c r="ESL2137" s="1"/>
      <c r="ESM2137" s="1"/>
      <c r="ESN2137" s="1"/>
      <c r="ESO2137" s="1"/>
      <c r="ESP2137" s="1"/>
      <c r="ESQ2137" s="1"/>
      <c r="ESR2137" s="1"/>
      <c r="ESS2137" s="1"/>
      <c r="EST2137" s="1"/>
      <c r="ESU2137" s="1"/>
      <c r="ESV2137" s="1"/>
      <c r="ESW2137" s="1"/>
      <c r="ESX2137" s="1"/>
      <c r="ESY2137" s="1"/>
      <c r="ESZ2137" s="1"/>
      <c r="ETA2137" s="1"/>
      <c r="ETB2137" s="1"/>
      <c r="ETC2137" s="1"/>
      <c r="ETD2137" s="1"/>
      <c r="ETE2137" s="1"/>
      <c r="ETF2137" s="1"/>
      <c r="ETG2137" s="1"/>
      <c r="ETH2137" s="1"/>
      <c r="ETI2137" s="1"/>
      <c r="ETJ2137" s="1"/>
      <c r="ETK2137" s="1"/>
      <c r="ETL2137" s="1"/>
      <c r="ETM2137" s="1"/>
      <c r="ETN2137" s="1"/>
      <c r="ETO2137" s="1"/>
      <c r="ETP2137" s="1"/>
      <c r="ETQ2137" s="1"/>
      <c r="ETR2137" s="1"/>
      <c r="ETS2137" s="1"/>
      <c r="ETT2137" s="1"/>
      <c r="ETU2137" s="1"/>
      <c r="ETV2137" s="1"/>
      <c r="ETW2137" s="1"/>
      <c r="ETX2137" s="1"/>
      <c r="ETY2137" s="1"/>
      <c r="ETZ2137" s="1"/>
      <c r="EUA2137" s="1"/>
      <c r="EUB2137" s="1"/>
      <c r="EUC2137" s="1"/>
      <c r="EUD2137" s="1"/>
      <c r="EUE2137" s="1"/>
      <c r="EUF2137" s="1"/>
      <c r="EUG2137" s="1"/>
      <c r="EUH2137" s="1"/>
      <c r="EUI2137" s="1"/>
      <c r="EUJ2137" s="1"/>
      <c r="EUK2137" s="1"/>
      <c r="EUL2137" s="1"/>
      <c r="EUM2137" s="1"/>
      <c r="EUN2137" s="1"/>
      <c r="EUO2137" s="1"/>
      <c r="EUP2137" s="1"/>
      <c r="EUQ2137" s="1"/>
      <c r="EUR2137" s="1"/>
      <c r="EUS2137" s="1"/>
      <c r="EUT2137" s="1"/>
      <c r="EUU2137" s="1"/>
      <c r="EUV2137" s="1"/>
      <c r="EUW2137" s="1"/>
      <c r="EUX2137" s="1"/>
      <c r="EUY2137" s="1"/>
      <c r="EUZ2137" s="1"/>
      <c r="EVA2137" s="1"/>
      <c r="EVB2137" s="1"/>
      <c r="EVC2137" s="1"/>
      <c r="EVD2137" s="1"/>
      <c r="EVE2137" s="1"/>
      <c r="EVF2137" s="1"/>
      <c r="EVG2137" s="1"/>
      <c r="EVH2137" s="1"/>
      <c r="EVI2137" s="1"/>
      <c r="EVJ2137" s="1"/>
      <c r="EVK2137" s="1"/>
      <c r="EVL2137" s="1"/>
      <c r="EVM2137" s="1"/>
      <c r="EVN2137" s="1"/>
      <c r="EVO2137" s="1"/>
      <c r="EVP2137" s="1"/>
      <c r="EVQ2137" s="1"/>
      <c r="EVR2137" s="1"/>
      <c r="EVS2137" s="1"/>
      <c r="EVT2137" s="1"/>
      <c r="EVU2137" s="1"/>
      <c r="EVV2137" s="1"/>
      <c r="EVW2137" s="1"/>
      <c r="EVX2137" s="1"/>
      <c r="EVY2137" s="1"/>
      <c r="EVZ2137" s="1"/>
      <c r="EWA2137" s="1"/>
      <c r="EWB2137" s="1"/>
      <c r="EWC2137" s="1"/>
      <c r="EWD2137" s="1"/>
      <c r="EWE2137" s="1"/>
      <c r="EWF2137" s="1"/>
      <c r="EWG2137" s="1"/>
      <c r="EWH2137" s="1"/>
      <c r="EWI2137" s="1"/>
      <c r="EWJ2137" s="1"/>
      <c r="EWK2137" s="1"/>
      <c r="EWL2137" s="1"/>
      <c r="EWM2137" s="1"/>
      <c r="EWN2137" s="1"/>
      <c r="EWO2137" s="1"/>
      <c r="EWP2137" s="1"/>
      <c r="EWQ2137" s="1"/>
      <c r="EWR2137" s="1"/>
      <c r="EWS2137" s="1"/>
      <c r="EWT2137" s="1"/>
      <c r="EWU2137" s="1"/>
      <c r="EWV2137" s="1"/>
      <c r="EWW2137" s="1"/>
      <c r="EWX2137" s="1"/>
      <c r="EWY2137" s="1"/>
      <c r="EWZ2137" s="1"/>
      <c r="EXA2137" s="1"/>
      <c r="EXB2137" s="1"/>
      <c r="EXC2137" s="1"/>
      <c r="EXD2137" s="1"/>
      <c r="EXE2137" s="1"/>
      <c r="EXF2137" s="1"/>
      <c r="EXG2137" s="1"/>
      <c r="EXH2137" s="1"/>
      <c r="EXI2137" s="1"/>
      <c r="EXJ2137" s="1"/>
      <c r="EXK2137" s="1"/>
      <c r="EXL2137" s="1"/>
      <c r="EXM2137" s="1"/>
      <c r="EXN2137" s="1"/>
      <c r="EXO2137" s="1"/>
      <c r="EXP2137" s="1"/>
      <c r="EXQ2137" s="1"/>
      <c r="EXR2137" s="1"/>
      <c r="EXS2137" s="1"/>
      <c r="EXT2137" s="1"/>
      <c r="EXU2137" s="1"/>
      <c r="EXV2137" s="1"/>
      <c r="EXW2137" s="1"/>
      <c r="EXX2137" s="1"/>
      <c r="EXY2137" s="1"/>
      <c r="EXZ2137" s="1"/>
      <c r="EYA2137" s="1"/>
      <c r="EYB2137" s="1"/>
      <c r="EYC2137" s="1"/>
      <c r="EYD2137" s="1"/>
      <c r="EYE2137" s="1"/>
      <c r="EYF2137" s="1"/>
      <c r="EYG2137" s="1"/>
      <c r="EYH2137" s="1"/>
      <c r="EYI2137" s="1"/>
      <c r="EYJ2137" s="1"/>
      <c r="EYK2137" s="1"/>
      <c r="EYL2137" s="1"/>
      <c r="EYM2137" s="1"/>
      <c r="EYN2137" s="1"/>
      <c r="EYO2137" s="1"/>
      <c r="EYP2137" s="1"/>
      <c r="EYQ2137" s="1"/>
      <c r="EYR2137" s="1"/>
      <c r="EYS2137" s="1"/>
      <c r="EYT2137" s="1"/>
      <c r="EYU2137" s="1"/>
      <c r="EYV2137" s="1"/>
      <c r="EYW2137" s="1"/>
      <c r="EYX2137" s="1"/>
      <c r="EYY2137" s="1"/>
      <c r="EYZ2137" s="1"/>
      <c r="EZA2137" s="1"/>
      <c r="EZB2137" s="1"/>
      <c r="EZC2137" s="1"/>
      <c r="EZD2137" s="1"/>
      <c r="EZE2137" s="1"/>
      <c r="EZF2137" s="1"/>
      <c r="EZG2137" s="1"/>
      <c r="EZH2137" s="1"/>
      <c r="EZI2137" s="1"/>
      <c r="EZJ2137" s="1"/>
      <c r="EZK2137" s="1"/>
      <c r="EZL2137" s="1"/>
      <c r="EZM2137" s="1"/>
      <c r="EZN2137" s="1"/>
      <c r="EZO2137" s="1"/>
      <c r="EZP2137" s="1"/>
      <c r="EZQ2137" s="1"/>
      <c r="EZR2137" s="1"/>
      <c r="EZS2137" s="1"/>
      <c r="EZT2137" s="1"/>
      <c r="EZU2137" s="1"/>
      <c r="EZV2137" s="1"/>
      <c r="EZW2137" s="1"/>
      <c r="EZX2137" s="1"/>
      <c r="EZY2137" s="1"/>
      <c r="EZZ2137" s="1"/>
      <c r="FAA2137" s="1"/>
      <c r="FAB2137" s="1"/>
      <c r="FAC2137" s="1"/>
      <c r="FAD2137" s="1"/>
      <c r="FAE2137" s="1"/>
      <c r="FAF2137" s="1"/>
      <c r="FAG2137" s="1"/>
      <c r="FAH2137" s="1"/>
      <c r="FAI2137" s="1"/>
      <c r="FAJ2137" s="1"/>
      <c r="FAK2137" s="1"/>
      <c r="FAL2137" s="1"/>
      <c r="FAM2137" s="1"/>
      <c r="FAN2137" s="1"/>
      <c r="FAO2137" s="1"/>
      <c r="FAP2137" s="1"/>
      <c r="FAQ2137" s="1"/>
      <c r="FAR2137" s="1"/>
      <c r="FAS2137" s="1"/>
      <c r="FAT2137" s="1"/>
      <c r="FAU2137" s="1"/>
      <c r="FAV2137" s="1"/>
      <c r="FAW2137" s="1"/>
      <c r="FAX2137" s="1"/>
      <c r="FAY2137" s="1"/>
      <c r="FAZ2137" s="1"/>
      <c r="FBA2137" s="1"/>
      <c r="FBB2137" s="1"/>
      <c r="FBC2137" s="1"/>
      <c r="FBD2137" s="1"/>
      <c r="FBE2137" s="1"/>
      <c r="FBF2137" s="1"/>
      <c r="FBG2137" s="1"/>
      <c r="FBH2137" s="1"/>
      <c r="FBI2137" s="1"/>
      <c r="FBJ2137" s="1"/>
      <c r="FBK2137" s="1"/>
      <c r="FBL2137" s="1"/>
      <c r="FBM2137" s="1"/>
      <c r="FBN2137" s="1"/>
      <c r="FBO2137" s="1"/>
      <c r="FBP2137" s="1"/>
      <c r="FBQ2137" s="1"/>
      <c r="FBR2137" s="1"/>
      <c r="FBS2137" s="1"/>
      <c r="FBT2137" s="1"/>
      <c r="FBU2137" s="1"/>
      <c r="FBV2137" s="1"/>
      <c r="FBW2137" s="1"/>
      <c r="FBX2137" s="1"/>
      <c r="FBY2137" s="1"/>
      <c r="FBZ2137" s="1"/>
      <c r="FCA2137" s="1"/>
      <c r="FCB2137" s="1"/>
      <c r="FCC2137" s="1"/>
      <c r="FCD2137" s="1"/>
      <c r="FCE2137" s="1"/>
      <c r="FCF2137" s="1"/>
      <c r="FCG2137" s="1"/>
      <c r="FCH2137" s="1"/>
      <c r="FCI2137" s="1"/>
      <c r="FCJ2137" s="1"/>
      <c r="FCK2137" s="1"/>
      <c r="FCL2137" s="1"/>
      <c r="FCM2137" s="1"/>
      <c r="FCN2137" s="1"/>
      <c r="FCO2137" s="1"/>
      <c r="FCP2137" s="1"/>
      <c r="FCQ2137" s="1"/>
      <c r="FCR2137" s="1"/>
      <c r="FCS2137" s="1"/>
      <c r="FCT2137" s="1"/>
      <c r="FCU2137" s="1"/>
      <c r="FCV2137" s="1"/>
      <c r="FCW2137" s="1"/>
      <c r="FCX2137" s="1"/>
      <c r="FCY2137" s="1"/>
      <c r="FCZ2137" s="1"/>
      <c r="FDA2137" s="1"/>
      <c r="FDB2137" s="1"/>
      <c r="FDC2137" s="1"/>
      <c r="FDD2137" s="1"/>
      <c r="FDE2137" s="1"/>
      <c r="FDF2137" s="1"/>
      <c r="FDG2137" s="1"/>
      <c r="FDH2137" s="1"/>
      <c r="FDI2137" s="1"/>
      <c r="FDJ2137" s="1"/>
      <c r="FDK2137" s="1"/>
      <c r="FDL2137" s="1"/>
      <c r="FDM2137" s="1"/>
      <c r="FDN2137" s="1"/>
      <c r="FDO2137" s="1"/>
      <c r="FDP2137" s="1"/>
      <c r="FDQ2137" s="1"/>
      <c r="FDR2137" s="1"/>
      <c r="FDS2137" s="1"/>
      <c r="FDT2137" s="1"/>
      <c r="FDU2137" s="1"/>
      <c r="FDV2137" s="1"/>
      <c r="FDW2137" s="1"/>
      <c r="FDX2137" s="1"/>
      <c r="FDY2137" s="1"/>
      <c r="FDZ2137" s="1"/>
      <c r="FEA2137" s="1"/>
      <c r="FEB2137" s="1"/>
      <c r="FEC2137" s="1"/>
      <c r="FED2137" s="1"/>
      <c r="FEE2137" s="1"/>
      <c r="FEF2137" s="1"/>
      <c r="FEG2137" s="1"/>
      <c r="FEH2137" s="1"/>
      <c r="FEI2137" s="1"/>
      <c r="FEJ2137" s="1"/>
      <c r="FEK2137" s="1"/>
      <c r="FEL2137" s="1"/>
      <c r="FEM2137" s="1"/>
      <c r="FEN2137" s="1"/>
      <c r="FEO2137" s="1"/>
      <c r="FEP2137" s="1"/>
      <c r="FEQ2137" s="1"/>
      <c r="FER2137" s="1"/>
      <c r="FES2137" s="1"/>
      <c r="FET2137" s="1"/>
      <c r="FEU2137" s="1"/>
      <c r="FEV2137" s="1"/>
      <c r="FEW2137" s="1"/>
      <c r="FEX2137" s="1"/>
      <c r="FEY2137" s="1"/>
      <c r="FEZ2137" s="1"/>
      <c r="FFA2137" s="1"/>
      <c r="FFB2137" s="1"/>
      <c r="FFC2137" s="1"/>
      <c r="FFD2137" s="1"/>
      <c r="FFE2137" s="1"/>
      <c r="FFF2137" s="1"/>
      <c r="FFG2137" s="1"/>
      <c r="FFH2137" s="1"/>
      <c r="FFI2137" s="1"/>
      <c r="FFJ2137" s="1"/>
      <c r="FFK2137" s="1"/>
      <c r="FFL2137" s="1"/>
      <c r="FFM2137" s="1"/>
      <c r="FFN2137" s="1"/>
      <c r="FFO2137" s="1"/>
      <c r="FFP2137" s="1"/>
      <c r="FFQ2137" s="1"/>
      <c r="FFR2137" s="1"/>
      <c r="FFS2137" s="1"/>
      <c r="FFT2137" s="1"/>
      <c r="FFU2137" s="1"/>
      <c r="FFV2137" s="1"/>
      <c r="FFW2137" s="1"/>
      <c r="FFX2137" s="1"/>
      <c r="FFY2137" s="1"/>
      <c r="FFZ2137" s="1"/>
      <c r="FGA2137" s="1"/>
      <c r="FGB2137" s="1"/>
      <c r="FGC2137" s="1"/>
      <c r="FGD2137" s="1"/>
      <c r="FGE2137" s="1"/>
      <c r="FGF2137" s="1"/>
      <c r="FGG2137" s="1"/>
      <c r="FGH2137" s="1"/>
      <c r="FGI2137" s="1"/>
      <c r="FGJ2137" s="1"/>
      <c r="FGK2137" s="1"/>
      <c r="FGL2137" s="1"/>
      <c r="FGM2137" s="1"/>
      <c r="FGN2137" s="1"/>
      <c r="FGO2137" s="1"/>
      <c r="FGP2137" s="1"/>
      <c r="FGQ2137" s="1"/>
      <c r="FGR2137" s="1"/>
      <c r="FGS2137" s="1"/>
      <c r="FGT2137" s="1"/>
      <c r="FGU2137" s="1"/>
      <c r="FGV2137" s="1"/>
      <c r="FGW2137" s="1"/>
      <c r="FGX2137" s="1"/>
      <c r="FGY2137" s="1"/>
      <c r="FGZ2137" s="1"/>
      <c r="FHA2137" s="1"/>
      <c r="FHB2137" s="1"/>
      <c r="FHC2137" s="1"/>
      <c r="FHD2137" s="1"/>
      <c r="FHE2137" s="1"/>
      <c r="FHF2137" s="1"/>
      <c r="FHG2137" s="1"/>
      <c r="FHH2137" s="1"/>
      <c r="FHI2137" s="1"/>
      <c r="FHJ2137" s="1"/>
      <c r="FHK2137" s="1"/>
      <c r="FHL2137" s="1"/>
      <c r="FHM2137" s="1"/>
      <c r="FHN2137" s="1"/>
      <c r="FHO2137" s="1"/>
      <c r="FHP2137" s="1"/>
      <c r="FHQ2137" s="1"/>
      <c r="FHR2137" s="1"/>
      <c r="FHS2137" s="1"/>
      <c r="FHT2137" s="1"/>
      <c r="FHU2137" s="1"/>
      <c r="FHV2137" s="1"/>
      <c r="FHW2137" s="1"/>
      <c r="FHX2137" s="1"/>
      <c r="FHY2137" s="1"/>
      <c r="FHZ2137" s="1"/>
      <c r="FIA2137" s="1"/>
      <c r="FIB2137" s="1"/>
      <c r="FIC2137" s="1"/>
      <c r="FID2137" s="1"/>
      <c r="FIE2137" s="1"/>
      <c r="FIF2137" s="1"/>
      <c r="FIG2137" s="1"/>
      <c r="FIH2137" s="1"/>
      <c r="FII2137" s="1"/>
      <c r="FIJ2137" s="1"/>
      <c r="FIK2137" s="1"/>
      <c r="FIL2137" s="1"/>
      <c r="FIM2137" s="1"/>
      <c r="FIN2137" s="1"/>
      <c r="FIO2137" s="1"/>
      <c r="FIP2137" s="1"/>
      <c r="FIQ2137" s="1"/>
      <c r="FIR2137" s="1"/>
      <c r="FIS2137" s="1"/>
      <c r="FIT2137" s="1"/>
      <c r="FIU2137" s="1"/>
      <c r="FIV2137" s="1"/>
      <c r="FIW2137" s="1"/>
      <c r="FIX2137" s="1"/>
      <c r="FIY2137" s="1"/>
      <c r="FIZ2137" s="1"/>
      <c r="FJA2137" s="1"/>
      <c r="FJB2137" s="1"/>
      <c r="FJC2137" s="1"/>
      <c r="FJD2137" s="1"/>
      <c r="FJE2137" s="1"/>
      <c r="FJF2137" s="1"/>
      <c r="FJG2137" s="1"/>
      <c r="FJH2137" s="1"/>
      <c r="FJI2137" s="1"/>
      <c r="FJJ2137" s="1"/>
      <c r="FJK2137" s="1"/>
      <c r="FJL2137" s="1"/>
      <c r="FJM2137" s="1"/>
      <c r="FJN2137" s="1"/>
      <c r="FJO2137" s="1"/>
      <c r="FJP2137" s="1"/>
      <c r="FJQ2137" s="1"/>
      <c r="FJR2137" s="1"/>
      <c r="FJS2137" s="1"/>
      <c r="FJT2137" s="1"/>
      <c r="FJU2137" s="1"/>
      <c r="FJV2137" s="1"/>
      <c r="FJW2137" s="1"/>
      <c r="FJX2137" s="1"/>
      <c r="FJY2137" s="1"/>
      <c r="FJZ2137" s="1"/>
      <c r="FKA2137" s="1"/>
      <c r="FKB2137" s="1"/>
      <c r="FKC2137" s="1"/>
      <c r="FKD2137" s="1"/>
      <c r="FKE2137" s="1"/>
      <c r="FKF2137" s="1"/>
      <c r="FKG2137" s="1"/>
      <c r="FKH2137" s="1"/>
      <c r="FKI2137" s="1"/>
      <c r="FKJ2137" s="1"/>
      <c r="FKK2137" s="1"/>
      <c r="FKL2137" s="1"/>
      <c r="FKM2137" s="1"/>
      <c r="FKN2137" s="1"/>
      <c r="FKO2137" s="1"/>
      <c r="FKP2137" s="1"/>
      <c r="FKQ2137" s="1"/>
      <c r="FKR2137" s="1"/>
      <c r="FKS2137" s="1"/>
      <c r="FKT2137" s="1"/>
      <c r="FKU2137" s="1"/>
      <c r="FKV2137" s="1"/>
      <c r="FKW2137" s="1"/>
      <c r="FKX2137" s="1"/>
      <c r="FKY2137" s="1"/>
      <c r="FKZ2137" s="1"/>
      <c r="FLA2137" s="1"/>
      <c r="FLB2137" s="1"/>
      <c r="FLC2137" s="1"/>
      <c r="FLD2137" s="1"/>
      <c r="FLE2137" s="1"/>
      <c r="FLF2137" s="1"/>
      <c r="FLG2137" s="1"/>
      <c r="FLH2137" s="1"/>
      <c r="FLI2137" s="1"/>
      <c r="FLJ2137" s="1"/>
      <c r="FLK2137" s="1"/>
      <c r="FLL2137" s="1"/>
      <c r="FLM2137" s="1"/>
      <c r="FLN2137" s="1"/>
      <c r="FLO2137" s="1"/>
      <c r="FLP2137" s="1"/>
      <c r="FLQ2137" s="1"/>
      <c r="FLR2137" s="1"/>
      <c r="FLS2137" s="1"/>
      <c r="FLT2137" s="1"/>
      <c r="FLU2137" s="1"/>
      <c r="FLV2137" s="1"/>
      <c r="FLW2137" s="1"/>
      <c r="FLX2137" s="1"/>
      <c r="FLY2137" s="1"/>
      <c r="FLZ2137" s="1"/>
      <c r="FMA2137" s="1"/>
      <c r="FMB2137" s="1"/>
      <c r="FMC2137" s="1"/>
      <c r="FMD2137" s="1"/>
      <c r="FME2137" s="1"/>
      <c r="FMF2137" s="1"/>
      <c r="FMG2137" s="1"/>
      <c r="FMH2137" s="1"/>
      <c r="FMI2137" s="1"/>
      <c r="FMJ2137" s="1"/>
      <c r="FMK2137" s="1"/>
      <c r="FML2137" s="1"/>
      <c r="FMM2137" s="1"/>
      <c r="FMN2137" s="1"/>
      <c r="FMO2137" s="1"/>
      <c r="FMP2137" s="1"/>
      <c r="FMQ2137" s="1"/>
      <c r="FMR2137" s="1"/>
      <c r="FMS2137" s="1"/>
      <c r="FMT2137" s="1"/>
      <c r="FMU2137" s="1"/>
      <c r="FMV2137" s="1"/>
      <c r="FMW2137" s="1"/>
      <c r="FMX2137" s="1"/>
      <c r="FMY2137" s="1"/>
      <c r="FMZ2137" s="1"/>
      <c r="FNA2137" s="1"/>
      <c r="FNB2137" s="1"/>
      <c r="FNC2137" s="1"/>
      <c r="FND2137" s="1"/>
      <c r="FNE2137" s="1"/>
      <c r="FNF2137" s="1"/>
      <c r="FNG2137" s="1"/>
      <c r="FNH2137" s="1"/>
      <c r="FNI2137" s="1"/>
      <c r="FNJ2137" s="1"/>
      <c r="FNK2137" s="1"/>
      <c r="FNL2137" s="1"/>
      <c r="FNM2137" s="1"/>
      <c r="FNN2137" s="1"/>
      <c r="FNO2137" s="1"/>
      <c r="FNP2137" s="1"/>
      <c r="FNQ2137" s="1"/>
      <c r="FNR2137" s="1"/>
      <c r="FNS2137" s="1"/>
      <c r="FNT2137" s="1"/>
      <c r="FNU2137" s="1"/>
      <c r="FNV2137" s="1"/>
      <c r="FNW2137" s="1"/>
      <c r="FNX2137" s="1"/>
      <c r="FNY2137" s="1"/>
      <c r="FNZ2137" s="1"/>
      <c r="FOA2137" s="1"/>
      <c r="FOB2137" s="1"/>
      <c r="FOC2137" s="1"/>
      <c r="FOD2137" s="1"/>
      <c r="FOE2137" s="1"/>
      <c r="FOF2137" s="1"/>
      <c r="FOG2137" s="1"/>
      <c r="FOH2137" s="1"/>
      <c r="FOI2137" s="1"/>
      <c r="FOJ2137" s="1"/>
      <c r="FOK2137" s="1"/>
      <c r="FOL2137" s="1"/>
      <c r="FOM2137" s="1"/>
      <c r="FON2137" s="1"/>
      <c r="FOO2137" s="1"/>
      <c r="FOP2137" s="1"/>
      <c r="FOQ2137" s="1"/>
      <c r="FOR2137" s="1"/>
      <c r="FOS2137" s="1"/>
      <c r="FOT2137" s="1"/>
      <c r="FOU2137" s="1"/>
      <c r="FOV2137" s="1"/>
      <c r="FOW2137" s="1"/>
      <c r="FOX2137" s="1"/>
      <c r="FOY2137" s="1"/>
      <c r="FOZ2137" s="1"/>
      <c r="FPA2137" s="1"/>
      <c r="FPB2137" s="1"/>
      <c r="FPC2137" s="1"/>
      <c r="FPD2137" s="1"/>
      <c r="FPE2137" s="1"/>
      <c r="FPF2137" s="1"/>
      <c r="FPG2137" s="1"/>
      <c r="FPH2137" s="1"/>
      <c r="FPI2137" s="1"/>
      <c r="FPJ2137" s="1"/>
      <c r="FPK2137" s="1"/>
      <c r="FPL2137" s="1"/>
      <c r="FPM2137" s="1"/>
      <c r="FPN2137" s="1"/>
      <c r="FPO2137" s="1"/>
      <c r="FPP2137" s="1"/>
      <c r="FPQ2137" s="1"/>
      <c r="FPR2137" s="1"/>
      <c r="FPS2137" s="1"/>
      <c r="FPT2137" s="1"/>
      <c r="FPU2137" s="1"/>
      <c r="FPV2137" s="1"/>
      <c r="FPW2137" s="1"/>
      <c r="FPX2137" s="1"/>
      <c r="FPY2137" s="1"/>
      <c r="FPZ2137" s="1"/>
      <c r="FQA2137" s="1"/>
      <c r="FQB2137" s="1"/>
      <c r="FQC2137" s="1"/>
      <c r="FQD2137" s="1"/>
      <c r="FQE2137" s="1"/>
      <c r="FQF2137" s="1"/>
      <c r="FQG2137" s="1"/>
      <c r="FQH2137" s="1"/>
      <c r="FQI2137" s="1"/>
      <c r="FQJ2137" s="1"/>
      <c r="FQK2137" s="1"/>
      <c r="FQL2137" s="1"/>
      <c r="FQM2137" s="1"/>
      <c r="FQN2137" s="1"/>
      <c r="FQO2137" s="1"/>
      <c r="FQP2137" s="1"/>
      <c r="FQQ2137" s="1"/>
      <c r="FQR2137" s="1"/>
      <c r="FQS2137" s="1"/>
      <c r="FQT2137" s="1"/>
      <c r="FQU2137" s="1"/>
      <c r="FQV2137" s="1"/>
      <c r="FQW2137" s="1"/>
      <c r="FQX2137" s="1"/>
      <c r="FQY2137" s="1"/>
      <c r="FQZ2137" s="1"/>
      <c r="FRA2137" s="1"/>
      <c r="FRB2137" s="1"/>
      <c r="FRC2137" s="1"/>
      <c r="FRD2137" s="1"/>
      <c r="FRE2137" s="1"/>
      <c r="FRF2137" s="1"/>
      <c r="FRG2137" s="1"/>
      <c r="FRH2137" s="1"/>
      <c r="FRI2137" s="1"/>
      <c r="FRJ2137" s="1"/>
      <c r="FRK2137" s="1"/>
      <c r="FRL2137" s="1"/>
      <c r="FRM2137" s="1"/>
      <c r="FRN2137" s="1"/>
      <c r="FRO2137" s="1"/>
      <c r="FRP2137" s="1"/>
      <c r="FRQ2137" s="1"/>
      <c r="FRR2137" s="1"/>
      <c r="FRS2137" s="1"/>
      <c r="FRT2137" s="1"/>
      <c r="FRU2137" s="1"/>
      <c r="FRV2137" s="1"/>
      <c r="FRW2137" s="1"/>
      <c r="FRX2137" s="1"/>
      <c r="FRY2137" s="1"/>
      <c r="FRZ2137" s="1"/>
      <c r="FSA2137" s="1"/>
      <c r="FSB2137" s="1"/>
      <c r="FSC2137" s="1"/>
      <c r="FSD2137" s="1"/>
      <c r="FSE2137" s="1"/>
      <c r="FSF2137" s="1"/>
      <c r="FSG2137" s="1"/>
      <c r="FSH2137" s="1"/>
      <c r="FSI2137" s="1"/>
      <c r="FSJ2137" s="1"/>
      <c r="FSK2137" s="1"/>
      <c r="FSL2137" s="1"/>
      <c r="FSM2137" s="1"/>
      <c r="FSN2137" s="1"/>
      <c r="FSO2137" s="1"/>
      <c r="FSP2137" s="1"/>
      <c r="FSQ2137" s="1"/>
      <c r="FSR2137" s="1"/>
      <c r="FSS2137" s="1"/>
      <c r="FST2137" s="1"/>
      <c r="FSU2137" s="1"/>
      <c r="FSV2137" s="1"/>
      <c r="FSW2137" s="1"/>
      <c r="FSX2137" s="1"/>
      <c r="FSY2137" s="1"/>
      <c r="FSZ2137" s="1"/>
      <c r="FTA2137" s="1"/>
      <c r="FTB2137" s="1"/>
      <c r="FTC2137" s="1"/>
      <c r="FTD2137" s="1"/>
      <c r="FTE2137" s="1"/>
      <c r="FTF2137" s="1"/>
      <c r="FTG2137" s="1"/>
      <c r="FTH2137" s="1"/>
      <c r="FTI2137" s="1"/>
      <c r="FTJ2137" s="1"/>
      <c r="FTK2137" s="1"/>
      <c r="FTL2137" s="1"/>
      <c r="FTM2137" s="1"/>
      <c r="FTN2137" s="1"/>
      <c r="FTO2137" s="1"/>
      <c r="FTP2137" s="1"/>
      <c r="FTQ2137" s="1"/>
      <c r="FTR2137" s="1"/>
      <c r="FTS2137" s="1"/>
      <c r="FTT2137" s="1"/>
      <c r="FTU2137" s="1"/>
      <c r="FTV2137" s="1"/>
      <c r="FTW2137" s="1"/>
      <c r="FTX2137" s="1"/>
      <c r="FTY2137" s="1"/>
      <c r="FTZ2137" s="1"/>
      <c r="FUA2137" s="1"/>
      <c r="FUB2137" s="1"/>
      <c r="FUC2137" s="1"/>
      <c r="FUD2137" s="1"/>
      <c r="FUE2137" s="1"/>
      <c r="FUF2137" s="1"/>
      <c r="FUG2137" s="1"/>
      <c r="FUH2137" s="1"/>
      <c r="FUI2137" s="1"/>
      <c r="FUJ2137" s="1"/>
      <c r="FUK2137" s="1"/>
      <c r="FUL2137" s="1"/>
      <c r="FUM2137" s="1"/>
      <c r="FUN2137" s="1"/>
      <c r="FUO2137" s="1"/>
      <c r="FUP2137" s="1"/>
      <c r="FUQ2137" s="1"/>
      <c r="FUR2137" s="1"/>
      <c r="FUS2137" s="1"/>
      <c r="FUT2137" s="1"/>
      <c r="FUU2137" s="1"/>
      <c r="FUV2137" s="1"/>
      <c r="FUW2137" s="1"/>
      <c r="FUX2137" s="1"/>
      <c r="FUY2137" s="1"/>
      <c r="FUZ2137" s="1"/>
      <c r="FVA2137" s="1"/>
      <c r="FVB2137" s="1"/>
      <c r="FVC2137" s="1"/>
      <c r="FVD2137" s="1"/>
      <c r="FVE2137" s="1"/>
      <c r="FVF2137" s="1"/>
      <c r="FVG2137" s="1"/>
      <c r="FVH2137" s="1"/>
      <c r="FVI2137" s="1"/>
      <c r="FVJ2137" s="1"/>
      <c r="FVK2137" s="1"/>
      <c r="FVL2137" s="1"/>
      <c r="FVM2137" s="1"/>
      <c r="FVN2137" s="1"/>
      <c r="FVO2137" s="1"/>
      <c r="FVP2137" s="1"/>
      <c r="FVQ2137" s="1"/>
      <c r="FVR2137" s="1"/>
      <c r="FVS2137" s="1"/>
      <c r="FVT2137" s="1"/>
      <c r="FVU2137" s="1"/>
      <c r="FVV2137" s="1"/>
      <c r="FVW2137" s="1"/>
      <c r="FVX2137" s="1"/>
      <c r="FVY2137" s="1"/>
      <c r="FVZ2137" s="1"/>
      <c r="FWA2137" s="1"/>
      <c r="FWB2137" s="1"/>
      <c r="FWC2137" s="1"/>
      <c r="FWD2137" s="1"/>
      <c r="FWE2137" s="1"/>
      <c r="FWF2137" s="1"/>
      <c r="FWG2137" s="1"/>
      <c r="FWH2137" s="1"/>
      <c r="FWI2137" s="1"/>
      <c r="FWJ2137" s="1"/>
      <c r="FWK2137" s="1"/>
      <c r="FWL2137" s="1"/>
      <c r="FWM2137" s="1"/>
      <c r="FWN2137" s="1"/>
      <c r="FWO2137" s="1"/>
      <c r="FWP2137" s="1"/>
      <c r="FWQ2137" s="1"/>
      <c r="FWR2137" s="1"/>
      <c r="FWS2137" s="1"/>
      <c r="FWT2137" s="1"/>
      <c r="FWU2137" s="1"/>
      <c r="FWV2137" s="1"/>
      <c r="FWW2137" s="1"/>
      <c r="FWX2137" s="1"/>
      <c r="FWY2137" s="1"/>
      <c r="FWZ2137" s="1"/>
      <c r="FXA2137" s="1"/>
      <c r="FXB2137" s="1"/>
      <c r="FXC2137" s="1"/>
      <c r="FXD2137" s="1"/>
      <c r="FXE2137" s="1"/>
      <c r="FXF2137" s="1"/>
      <c r="FXG2137" s="1"/>
      <c r="FXH2137" s="1"/>
      <c r="FXI2137" s="1"/>
      <c r="FXJ2137" s="1"/>
      <c r="FXK2137" s="1"/>
      <c r="FXL2137" s="1"/>
      <c r="FXM2137" s="1"/>
      <c r="FXN2137" s="1"/>
      <c r="FXO2137" s="1"/>
      <c r="FXP2137" s="1"/>
      <c r="FXQ2137" s="1"/>
      <c r="FXR2137" s="1"/>
      <c r="FXS2137" s="1"/>
      <c r="FXT2137" s="1"/>
      <c r="FXU2137" s="1"/>
      <c r="FXV2137" s="1"/>
      <c r="FXW2137" s="1"/>
      <c r="FXX2137" s="1"/>
      <c r="FXY2137" s="1"/>
      <c r="FXZ2137" s="1"/>
      <c r="FYA2137" s="1"/>
      <c r="FYB2137" s="1"/>
      <c r="FYC2137" s="1"/>
      <c r="FYD2137" s="1"/>
      <c r="FYE2137" s="1"/>
      <c r="FYF2137" s="1"/>
      <c r="FYG2137" s="1"/>
      <c r="FYH2137" s="1"/>
      <c r="FYI2137" s="1"/>
      <c r="FYJ2137" s="1"/>
      <c r="FYK2137" s="1"/>
      <c r="FYL2137" s="1"/>
      <c r="FYM2137" s="1"/>
      <c r="FYN2137" s="1"/>
      <c r="FYO2137" s="1"/>
      <c r="FYP2137" s="1"/>
      <c r="FYQ2137" s="1"/>
      <c r="FYR2137" s="1"/>
      <c r="FYS2137" s="1"/>
      <c r="FYT2137" s="1"/>
      <c r="FYU2137" s="1"/>
      <c r="FYV2137" s="1"/>
      <c r="FYW2137" s="1"/>
      <c r="FYX2137" s="1"/>
      <c r="FYY2137" s="1"/>
      <c r="FYZ2137" s="1"/>
      <c r="FZA2137" s="1"/>
      <c r="FZB2137" s="1"/>
      <c r="FZC2137" s="1"/>
      <c r="FZD2137" s="1"/>
      <c r="FZE2137" s="1"/>
      <c r="FZF2137" s="1"/>
      <c r="FZG2137" s="1"/>
      <c r="FZH2137" s="1"/>
      <c r="FZI2137" s="1"/>
      <c r="FZJ2137" s="1"/>
      <c r="FZK2137" s="1"/>
      <c r="FZL2137" s="1"/>
      <c r="FZM2137" s="1"/>
      <c r="FZN2137" s="1"/>
      <c r="FZO2137" s="1"/>
      <c r="FZP2137" s="1"/>
      <c r="FZQ2137" s="1"/>
      <c r="FZR2137" s="1"/>
      <c r="FZS2137" s="1"/>
      <c r="FZT2137" s="1"/>
      <c r="FZU2137" s="1"/>
      <c r="FZV2137" s="1"/>
      <c r="FZW2137" s="1"/>
      <c r="FZX2137" s="1"/>
      <c r="FZY2137" s="1"/>
      <c r="FZZ2137" s="1"/>
      <c r="GAA2137" s="1"/>
      <c r="GAB2137" s="1"/>
      <c r="GAC2137" s="1"/>
      <c r="GAD2137" s="1"/>
      <c r="GAE2137" s="1"/>
      <c r="GAF2137" s="1"/>
      <c r="GAG2137" s="1"/>
      <c r="GAH2137" s="1"/>
      <c r="GAI2137" s="1"/>
      <c r="GAJ2137" s="1"/>
      <c r="GAK2137" s="1"/>
      <c r="GAL2137" s="1"/>
      <c r="GAM2137" s="1"/>
      <c r="GAN2137" s="1"/>
      <c r="GAO2137" s="1"/>
      <c r="GAP2137" s="1"/>
      <c r="GAQ2137" s="1"/>
      <c r="GAR2137" s="1"/>
      <c r="GAS2137" s="1"/>
      <c r="GAT2137" s="1"/>
      <c r="GAU2137" s="1"/>
      <c r="GAV2137" s="1"/>
      <c r="GAW2137" s="1"/>
      <c r="GAX2137" s="1"/>
      <c r="GAY2137" s="1"/>
      <c r="GAZ2137" s="1"/>
      <c r="GBA2137" s="1"/>
      <c r="GBB2137" s="1"/>
      <c r="GBC2137" s="1"/>
      <c r="GBD2137" s="1"/>
      <c r="GBE2137" s="1"/>
      <c r="GBF2137" s="1"/>
      <c r="GBG2137" s="1"/>
      <c r="GBH2137" s="1"/>
      <c r="GBI2137" s="1"/>
      <c r="GBJ2137" s="1"/>
      <c r="GBK2137" s="1"/>
      <c r="GBL2137" s="1"/>
      <c r="GBM2137" s="1"/>
      <c r="GBN2137" s="1"/>
      <c r="GBO2137" s="1"/>
      <c r="GBP2137" s="1"/>
      <c r="GBQ2137" s="1"/>
      <c r="GBR2137" s="1"/>
      <c r="GBS2137" s="1"/>
      <c r="GBT2137" s="1"/>
      <c r="GBU2137" s="1"/>
      <c r="GBV2137" s="1"/>
      <c r="GBW2137" s="1"/>
      <c r="GBX2137" s="1"/>
      <c r="GBY2137" s="1"/>
      <c r="GBZ2137" s="1"/>
      <c r="GCA2137" s="1"/>
      <c r="GCB2137" s="1"/>
      <c r="GCC2137" s="1"/>
      <c r="GCD2137" s="1"/>
      <c r="GCE2137" s="1"/>
      <c r="GCF2137" s="1"/>
      <c r="GCG2137" s="1"/>
      <c r="GCH2137" s="1"/>
      <c r="GCI2137" s="1"/>
      <c r="GCJ2137" s="1"/>
      <c r="GCK2137" s="1"/>
      <c r="GCL2137" s="1"/>
      <c r="GCM2137" s="1"/>
      <c r="GCN2137" s="1"/>
      <c r="GCO2137" s="1"/>
      <c r="GCP2137" s="1"/>
      <c r="GCQ2137" s="1"/>
      <c r="GCR2137" s="1"/>
      <c r="GCS2137" s="1"/>
      <c r="GCT2137" s="1"/>
      <c r="GCU2137" s="1"/>
      <c r="GCV2137" s="1"/>
      <c r="GCW2137" s="1"/>
      <c r="GCX2137" s="1"/>
      <c r="GCY2137" s="1"/>
      <c r="GCZ2137" s="1"/>
      <c r="GDA2137" s="1"/>
      <c r="GDB2137" s="1"/>
      <c r="GDC2137" s="1"/>
      <c r="GDD2137" s="1"/>
      <c r="GDE2137" s="1"/>
      <c r="GDF2137" s="1"/>
      <c r="GDG2137" s="1"/>
      <c r="GDH2137" s="1"/>
      <c r="GDI2137" s="1"/>
      <c r="GDJ2137" s="1"/>
      <c r="GDK2137" s="1"/>
      <c r="GDL2137" s="1"/>
      <c r="GDM2137" s="1"/>
      <c r="GDN2137" s="1"/>
      <c r="GDO2137" s="1"/>
      <c r="GDP2137" s="1"/>
      <c r="GDQ2137" s="1"/>
      <c r="GDR2137" s="1"/>
      <c r="GDS2137" s="1"/>
      <c r="GDT2137" s="1"/>
      <c r="GDU2137" s="1"/>
      <c r="GDV2137" s="1"/>
      <c r="GDW2137" s="1"/>
      <c r="GDX2137" s="1"/>
      <c r="GDY2137" s="1"/>
      <c r="GDZ2137" s="1"/>
      <c r="GEA2137" s="1"/>
      <c r="GEB2137" s="1"/>
      <c r="GEC2137" s="1"/>
      <c r="GED2137" s="1"/>
      <c r="GEE2137" s="1"/>
      <c r="GEF2137" s="1"/>
      <c r="GEG2137" s="1"/>
      <c r="GEH2137" s="1"/>
      <c r="GEI2137" s="1"/>
      <c r="GEJ2137" s="1"/>
      <c r="GEK2137" s="1"/>
      <c r="GEL2137" s="1"/>
      <c r="GEM2137" s="1"/>
      <c r="GEN2137" s="1"/>
      <c r="GEO2137" s="1"/>
      <c r="GEP2137" s="1"/>
      <c r="GEQ2137" s="1"/>
      <c r="GER2137" s="1"/>
      <c r="GES2137" s="1"/>
      <c r="GET2137" s="1"/>
      <c r="GEU2137" s="1"/>
      <c r="GEV2137" s="1"/>
      <c r="GEW2137" s="1"/>
      <c r="GEX2137" s="1"/>
      <c r="GEY2137" s="1"/>
      <c r="GEZ2137" s="1"/>
      <c r="GFA2137" s="1"/>
      <c r="GFB2137" s="1"/>
      <c r="GFC2137" s="1"/>
      <c r="GFD2137" s="1"/>
      <c r="GFE2137" s="1"/>
      <c r="GFF2137" s="1"/>
      <c r="GFG2137" s="1"/>
      <c r="GFH2137" s="1"/>
      <c r="GFI2137" s="1"/>
      <c r="GFJ2137" s="1"/>
      <c r="GFK2137" s="1"/>
      <c r="GFL2137" s="1"/>
      <c r="GFM2137" s="1"/>
      <c r="GFN2137" s="1"/>
      <c r="GFO2137" s="1"/>
      <c r="GFP2137" s="1"/>
      <c r="GFQ2137" s="1"/>
      <c r="GFR2137" s="1"/>
      <c r="GFS2137" s="1"/>
      <c r="GFT2137" s="1"/>
      <c r="GFU2137" s="1"/>
      <c r="GFV2137" s="1"/>
      <c r="GFW2137" s="1"/>
      <c r="GFX2137" s="1"/>
      <c r="GFY2137" s="1"/>
      <c r="GFZ2137" s="1"/>
      <c r="GGA2137" s="1"/>
      <c r="GGB2137" s="1"/>
      <c r="GGC2137" s="1"/>
      <c r="GGD2137" s="1"/>
      <c r="GGE2137" s="1"/>
      <c r="GGF2137" s="1"/>
      <c r="GGG2137" s="1"/>
      <c r="GGH2137" s="1"/>
      <c r="GGI2137" s="1"/>
      <c r="GGJ2137" s="1"/>
      <c r="GGK2137" s="1"/>
      <c r="GGL2137" s="1"/>
      <c r="GGM2137" s="1"/>
      <c r="GGN2137" s="1"/>
      <c r="GGO2137" s="1"/>
      <c r="GGP2137" s="1"/>
      <c r="GGQ2137" s="1"/>
      <c r="GGR2137" s="1"/>
      <c r="GGS2137" s="1"/>
      <c r="GGT2137" s="1"/>
      <c r="GGU2137" s="1"/>
      <c r="GGV2137" s="1"/>
      <c r="GGW2137" s="1"/>
      <c r="GGX2137" s="1"/>
      <c r="GGY2137" s="1"/>
      <c r="GGZ2137" s="1"/>
      <c r="GHA2137" s="1"/>
      <c r="GHB2137" s="1"/>
      <c r="GHC2137" s="1"/>
      <c r="GHD2137" s="1"/>
      <c r="GHE2137" s="1"/>
      <c r="GHF2137" s="1"/>
      <c r="GHG2137" s="1"/>
      <c r="GHH2137" s="1"/>
      <c r="GHI2137" s="1"/>
      <c r="GHJ2137" s="1"/>
      <c r="GHK2137" s="1"/>
      <c r="GHL2137" s="1"/>
      <c r="GHM2137" s="1"/>
      <c r="GHN2137" s="1"/>
      <c r="GHO2137" s="1"/>
      <c r="GHP2137" s="1"/>
      <c r="GHQ2137" s="1"/>
      <c r="GHR2137" s="1"/>
      <c r="GHS2137" s="1"/>
      <c r="GHT2137" s="1"/>
      <c r="GHU2137" s="1"/>
      <c r="GHV2137" s="1"/>
      <c r="GHW2137" s="1"/>
      <c r="GHX2137" s="1"/>
      <c r="GHY2137" s="1"/>
      <c r="GHZ2137" s="1"/>
      <c r="GIA2137" s="1"/>
      <c r="GIB2137" s="1"/>
      <c r="GIC2137" s="1"/>
      <c r="GID2137" s="1"/>
      <c r="GIE2137" s="1"/>
      <c r="GIF2137" s="1"/>
      <c r="GIG2137" s="1"/>
      <c r="GIH2137" s="1"/>
      <c r="GII2137" s="1"/>
      <c r="GIJ2137" s="1"/>
      <c r="GIK2137" s="1"/>
      <c r="GIL2137" s="1"/>
      <c r="GIM2137" s="1"/>
      <c r="GIN2137" s="1"/>
      <c r="GIO2137" s="1"/>
      <c r="GIP2137" s="1"/>
      <c r="GIQ2137" s="1"/>
      <c r="GIR2137" s="1"/>
      <c r="GIS2137" s="1"/>
      <c r="GIT2137" s="1"/>
      <c r="GIU2137" s="1"/>
      <c r="GIV2137" s="1"/>
      <c r="GIW2137" s="1"/>
      <c r="GIX2137" s="1"/>
      <c r="GIY2137" s="1"/>
      <c r="GIZ2137" s="1"/>
      <c r="GJA2137" s="1"/>
      <c r="GJB2137" s="1"/>
      <c r="GJC2137" s="1"/>
      <c r="GJD2137" s="1"/>
      <c r="GJE2137" s="1"/>
      <c r="GJF2137" s="1"/>
      <c r="GJG2137" s="1"/>
      <c r="GJH2137" s="1"/>
      <c r="GJI2137" s="1"/>
      <c r="GJJ2137" s="1"/>
      <c r="GJK2137" s="1"/>
      <c r="GJL2137" s="1"/>
      <c r="GJM2137" s="1"/>
      <c r="GJN2137" s="1"/>
      <c r="GJO2137" s="1"/>
      <c r="GJP2137" s="1"/>
      <c r="GJQ2137" s="1"/>
      <c r="GJR2137" s="1"/>
      <c r="GJS2137" s="1"/>
      <c r="GJT2137" s="1"/>
      <c r="GJU2137" s="1"/>
      <c r="GJV2137" s="1"/>
      <c r="GJW2137" s="1"/>
      <c r="GJX2137" s="1"/>
      <c r="GJY2137" s="1"/>
      <c r="GJZ2137" s="1"/>
      <c r="GKA2137" s="1"/>
      <c r="GKB2137" s="1"/>
      <c r="GKC2137" s="1"/>
      <c r="GKD2137" s="1"/>
      <c r="GKE2137" s="1"/>
      <c r="GKF2137" s="1"/>
      <c r="GKG2137" s="1"/>
      <c r="GKH2137" s="1"/>
      <c r="GKI2137" s="1"/>
      <c r="GKJ2137" s="1"/>
      <c r="GKK2137" s="1"/>
      <c r="GKL2137" s="1"/>
      <c r="GKM2137" s="1"/>
      <c r="GKN2137" s="1"/>
      <c r="GKO2137" s="1"/>
      <c r="GKP2137" s="1"/>
      <c r="GKQ2137" s="1"/>
      <c r="GKR2137" s="1"/>
      <c r="GKS2137" s="1"/>
      <c r="GKT2137" s="1"/>
      <c r="GKU2137" s="1"/>
      <c r="GKV2137" s="1"/>
      <c r="GKW2137" s="1"/>
      <c r="GKX2137" s="1"/>
      <c r="GKY2137" s="1"/>
      <c r="GKZ2137" s="1"/>
      <c r="GLA2137" s="1"/>
      <c r="GLB2137" s="1"/>
      <c r="GLC2137" s="1"/>
      <c r="GLD2137" s="1"/>
      <c r="GLE2137" s="1"/>
      <c r="GLF2137" s="1"/>
      <c r="GLG2137" s="1"/>
      <c r="GLH2137" s="1"/>
      <c r="GLI2137" s="1"/>
      <c r="GLJ2137" s="1"/>
      <c r="GLK2137" s="1"/>
      <c r="GLL2137" s="1"/>
      <c r="GLM2137" s="1"/>
      <c r="GLN2137" s="1"/>
      <c r="GLO2137" s="1"/>
      <c r="GLP2137" s="1"/>
      <c r="GLQ2137" s="1"/>
      <c r="GLR2137" s="1"/>
      <c r="GLS2137" s="1"/>
      <c r="GLT2137" s="1"/>
      <c r="GLU2137" s="1"/>
      <c r="GLV2137" s="1"/>
      <c r="GLW2137" s="1"/>
      <c r="GLX2137" s="1"/>
      <c r="GLY2137" s="1"/>
      <c r="GLZ2137" s="1"/>
      <c r="GMA2137" s="1"/>
      <c r="GMB2137" s="1"/>
      <c r="GMC2137" s="1"/>
      <c r="GMD2137" s="1"/>
      <c r="GME2137" s="1"/>
      <c r="GMF2137" s="1"/>
      <c r="GMG2137" s="1"/>
      <c r="GMH2137" s="1"/>
      <c r="GMI2137" s="1"/>
      <c r="GMJ2137" s="1"/>
      <c r="GMK2137" s="1"/>
      <c r="GML2137" s="1"/>
      <c r="GMM2137" s="1"/>
      <c r="GMN2137" s="1"/>
      <c r="GMO2137" s="1"/>
      <c r="GMP2137" s="1"/>
      <c r="GMQ2137" s="1"/>
      <c r="GMR2137" s="1"/>
      <c r="GMS2137" s="1"/>
      <c r="GMT2137" s="1"/>
      <c r="GMU2137" s="1"/>
      <c r="GMV2137" s="1"/>
      <c r="GMW2137" s="1"/>
      <c r="GMX2137" s="1"/>
      <c r="GMY2137" s="1"/>
      <c r="GMZ2137" s="1"/>
      <c r="GNA2137" s="1"/>
      <c r="GNB2137" s="1"/>
      <c r="GNC2137" s="1"/>
      <c r="GND2137" s="1"/>
      <c r="GNE2137" s="1"/>
      <c r="GNF2137" s="1"/>
      <c r="GNG2137" s="1"/>
      <c r="GNH2137" s="1"/>
      <c r="GNI2137" s="1"/>
      <c r="GNJ2137" s="1"/>
      <c r="GNK2137" s="1"/>
      <c r="GNL2137" s="1"/>
      <c r="GNM2137" s="1"/>
      <c r="GNN2137" s="1"/>
      <c r="GNO2137" s="1"/>
      <c r="GNP2137" s="1"/>
      <c r="GNQ2137" s="1"/>
      <c r="GNR2137" s="1"/>
      <c r="GNS2137" s="1"/>
      <c r="GNT2137" s="1"/>
      <c r="GNU2137" s="1"/>
      <c r="GNV2137" s="1"/>
      <c r="GNW2137" s="1"/>
      <c r="GNX2137" s="1"/>
      <c r="GNY2137" s="1"/>
      <c r="GNZ2137" s="1"/>
      <c r="GOA2137" s="1"/>
      <c r="GOB2137" s="1"/>
      <c r="GOC2137" s="1"/>
      <c r="GOD2137" s="1"/>
      <c r="GOE2137" s="1"/>
      <c r="GOF2137" s="1"/>
      <c r="GOG2137" s="1"/>
      <c r="GOH2137" s="1"/>
      <c r="GOI2137" s="1"/>
      <c r="GOJ2137" s="1"/>
      <c r="GOK2137" s="1"/>
      <c r="GOL2137" s="1"/>
      <c r="GOM2137" s="1"/>
      <c r="GON2137" s="1"/>
      <c r="GOO2137" s="1"/>
      <c r="GOP2137" s="1"/>
      <c r="GOQ2137" s="1"/>
      <c r="GOR2137" s="1"/>
      <c r="GOS2137" s="1"/>
      <c r="GOT2137" s="1"/>
      <c r="GOU2137" s="1"/>
      <c r="GOV2137" s="1"/>
      <c r="GOW2137" s="1"/>
      <c r="GOX2137" s="1"/>
      <c r="GOY2137" s="1"/>
      <c r="GOZ2137" s="1"/>
      <c r="GPA2137" s="1"/>
      <c r="GPB2137" s="1"/>
      <c r="GPC2137" s="1"/>
      <c r="GPD2137" s="1"/>
      <c r="GPE2137" s="1"/>
      <c r="GPF2137" s="1"/>
      <c r="GPG2137" s="1"/>
      <c r="GPH2137" s="1"/>
      <c r="GPI2137" s="1"/>
      <c r="GPJ2137" s="1"/>
      <c r="GPK2137" s="1"/>
      <c r="GPL2137" s="1"/>
      <c r="GPM2137" s="1"/>
      <c r="GPN2137" s="1"/>
      <c r="GPO2137" s="1"/>
      <c r="GPP2137" s="1"/>
      <c r="GPQ2137" s="1"/>
      <c r="GPR2137" s="1"/>
      <c r="GPS2137" s="1"/>
      <c r="GPT2137" s="1"/>
      <c r="GPU2137" s="1"/>
      <c r="GPV2137" s="1"/>
      <c r="GPW2137" s="1"/>
      <c r="GPX2137" s="1"/>
      <c r="GPY2137" s="1"/>
      <c r="GPZ2137" s="1"/>
      <c r="GQA2137" s="1"/>
      <c r="GQB2137" s="1"/>
      <c r="GQC2137" s="1"/>
      <c r="GQD2137" s="1"/>
      <c r="GQE2137" s="1"/>
      <c r="GQF2137" s="1"/>
      <c r="GQG2137" s="1"/>
      <c r="GQH2137" s="1"/>
      <c r="GQI2137" s="1"/>
      <c r="GQJ2137" s="1"/>
      <c r="GQK2137" s="1"/>
      <c r="GQL2137" s="1"/>
      <c r="GQM2137" s="1"/>
      <c r="GQN2137" s="1"/>
      <c r="GQO2137" s="1"/>
      <c r="GQP2137" s="1"/>
      <c r="GQQ2137" s="1"/>
      <c r="GQR2137" s="1"/>
      <c r="GQS2137" s="1"/>
      <c r="GQT2137" s="1"/>
      <c r="GQU2137" s="1"/>
      <c r="GQV2137" s="1"/>
      <c r="GQW2137" s="1"/>
      <c r="GQX2137" s="1"/>
      <c r="GQY2137" s="1"/>
      <c r="GQZ2137" s="1"/>
      <c r="GRA2137" s="1"/>
      <c r="GRB2137" s="1"/>
      <c r="GRC2137" s="1"/>
      <c r="GRD2137" s="1"/>
      <c r="GRE2137" s="1"/>
      <c r="GRF2137" s="1"/>
      <c r="GRG2137" s="1"/>
      <c r="GRH2137" s="1"/>
      <c r="GRI2137" s="1"/>
      <c r="GRJ2137" s="1"/>
      <c r="GRK2137" s="1"/>
      <c r="GRL2137" s="1"/>
      <c r="GRM2137" s="1"/>
      <c r="GRN2137" s="1"/>
      <c r="GRO2137" s="1"/>
      <c r="GRP2137" s="1"/>
      <c r="GRQ2137" s="1"/>
      <c r="GRR2137" s="1"/>
      <c r="GRS2137" s="1"/>
      <c r="GRT2137" s="1"/>
      <c r="GRU2137" s="1"/>
      <c r="GRV2137" s="1"/>
      <c r="GRW2137" s="1"/>
      <c r="GRX2137" s="1"/>
      <c r="GRY2137" s="1"/>
      <c r="GRZ2137" s="1"/>
      <c r="GSA2137" s="1"/>
      <c r="GSB2137" s="1"/>
      <c r="GSC2137" s="1"/>
      <c r="GSD2137" s="1"/>
      <c r="GSE2137" s="1"/>
      <c r="GSF2137" s="1"/>
      <c r="GSG2137" s="1"/>
      <c r="GSH2137" s="1"/>
      <c r="GSI2137" s="1"/>
      <c r="GSJ2137" s="1"/>
      <c r="GSK2137" s="1"/>
      <c r="GSL2137" s="1"/>
      <c r="GSM2137" s="1"/>
      <c r="GSN2137" s="1"/>
      <c r="GSO2137" s="1"/>
      <c r="GSP2137" s="1"/>
      <c r="GSQ2137" s="1"/>
      <c r="GSR2137" s="1"/>
      <c r="GSS2137" s="1"/>
      <c r="GST2137" s="1"/>
      <c r="GSU2137" s="1"/>
      <c r="GSV2137" s="1"/>
      <c r="GSW2137" s="1"/>
      <c r="GSX2137" s="1"/>
      <c r="GSY2137" s="1"/>
      <c r="GSZ2137" s="1"/>
      <c r="GTA2137" s="1"/>
      <c r="GTB2137" s="1"/>
      <c r="GTC2137" s="1"/>
      <c r="GTD2137" s="1"/>
      <c r="GTE2137" s="1"/>
      <c r="GTF2137" s="1"/>
      <c r="GTG2137" s="1"/>
      <c r="GTH2137" s="1"/>
      <c r="GTI2137" s="1"/>
      <c r="GTJ2137" s="1"/>
      <c r="GTK2137" s="1"/>
      <c r="GTL2137" s="1"/>
      <c r="GTM2137" s="1"/>
      <c r="GTN2137" s="1"/>
      <c r="GTO2137" s="1"/>
      <c r="GTP2137" s="1"/>
      <c r="GTQ2137" s="1"/>
      <c r="GTR2137" s="1"/>
      <c r="GTS2137" s="1"/>
      <c r="GTT2137" s="1"/>
      <c r="GTU2137" s="1"/>
      <c r="GTV2137" s="1"/>
      <c r="GTW2137" s="1"/>
      <c r="GTX2137" s="1"/>
      <c r="GTY2137" s="1"/>
      <c r="GTZ2137" s="1"/>
      <c r="GUA2137" s="1"/>
      <c r="GUB2137" s="1"/>
      <c r="GUC2137" s="1"/>
      <c r="GUD2137" s="1"/>
      <c r="GUE2137" s="1"/>
      <c r="GUF2137" s="1"/>
      <c r="GUG2137" s="1"/>
      <c r="GUH2137" s="1"/>
      <c r="GUI2137" s="1"/>
      <c r="GUJ2137" s="1"/>
      <c r="GUK2137" s="1"/>
      <c r="GUL2137" s="1"/>
      <c r="GUM2137" s="1"/>
      <c r="GUN2137" s="1"/>
      <c r="GUO2137" s="1"/>
      <c r="GUP2137" s="1"/>
      <c r="GUQ2137" s="1"/>
      <c r="GUR2137" s="1"/>
      <c r="GUS2137" s="1"/>
      <c r="GUT2137" s="1"/>
      <c r="GUU2137" s="1"/>
      <c r="GUV2137" s="1"/>
      <c r="GUW2137" s="1"/>
      <c r="GUX2137" s="1"/>
      <c r="GUY2137" s="1"/>
      <c r="GUZ2137" s="1"/>
      <c r="GVA2137" s="1"/>
      <c r="GVB2137" s="1"/>
      <c r="GVC2137" s="1"/>
      <c r="GVD2137" s="1"/>
      <c r="GVE2137" s="1"/>
      <c r="GVF2137" s="1"/>
      <c r="GVG2137" s="1"/>
      <c r="GVH2137" s="1"/>
      <c r="GVI2137" s="1"/>
      <c r="GVJ2137" s="1"/>
      <c r="GVK2137" s="1"/>
      <c r="GVL2137" s="1"/>
      <c r="GVM2137" s="1"/>
      <c r="GVN2137" s="1"/>
      <c r="GVO2137" s="1"/>
      <c r="GVP2137" s="1"/>
      <c r="GVQ2137" s="1"/>
      <c r="GVR2137" s="1"/>
      <c r="GVS2137" s="1"/>
      <c r="GVT2137" s="1"/>
      <c r="GVU2137" s="1"/>
      <c r="GVV2137" s="1"/>
      <c r="GVW2137" s="1"/>
      <c r="GVX2137" s="1"/>
      <c r="GVY2137" s="1"/>
      <c r="GVZ2137" s="1"/>
      <c r="GWA2137" s="1"/>
      <c r="GWB2137" s="1"/>
      <c r="GWC2137" s="1"/>
      <c r="GWD2137" s="1"/>
      <c r="GWE2137" s="1"/>
      <c r="GWF2137" s="1"/>
      <c r="GWG2137" s="1"/>
      <c r="GWH2137" s="1"/>
      <c r="GWI2137" s="1"/>
      <c r="GWJ2137" s="1"/>
      <c r="GWK2137" s="1"/>
      <c r="GWL2137" s="1"/>
      <c r="GWM2137" s="1"/>
      <c r="GWN2137" s="1"/>
      <c r="GWO2137" s="1"/>
      <c r="GWP2137" s="1"/>
      <c r="GWQ2137" s="1"/>
      <c r="GWR2137" s="1"/>
      <c r="GWS2137" s="1"/>
      <c r="GWT2137" s="1"/>
      <c r="GWU2137" s="1"/>
      <c r="GWV2137" s="1"/>
      <c r="GWW2137" s="1"/>
      <c r="GWX2137" s="1"/>
      <c r="GWY2137" s="1"/>
      <c r="GWZ2137" s="1"/>
      <c r="GXA2137" s="1"/>
      <c r="GXB2137" s="1"/>
      <c r="GXC2137" s="1"/>
      <c r="GXD2137" s="1"/>
      <c r="GXE2137" s="1"/>
      <c r="GXF2137" s="1"/>
      <c r="GXG2137" s="1"/>
      <c r="GXH2137" s="1"/>
      <c r="GXI2137" s="1"/>
      <c r="GXJ2137" s="1"/>
      <c r="GXK2137" s="1"/>
      <c r="GXL2137" s="1"/>
      <c r="GXM2137" s="1"/>
      <c r="GXN2137" s="1"/>
      <c r="GXO2137" s="1"/>
      <c r="GXP2137" s="1"/>
      <c r="GXQ2137" s="1"/>
      <c r="GXR2137" s="1"/>
      <c r="GXS2137" s="1"/>
      <c r="GXT2137" s="1"/>
      <c r="GXU2137" s="1"/>
      <c r="GXV2137" s="1"/>
      <c r="GXW2137" s="1"/>
      <c r="GXX2137" s="1"/>
      <c r="GXY2137" s="1"/>
      <c r="GXZ2137" s="1"/>
      <c r="GYA2137" s="1"/>
      <c r="GYB2137" s="1"/>
      <c r="GYC2137" s="1"/>
      <c r="GYD2137" s="1"/>
      <c r="GYE2137" s="1"/>
      <c r="GYF2137" s="1"/>
      <c r="GYG2137" s="1"/>
      <c r="GYH2137" s="1"/>
      <c r="GYI2137" s="1"/>
      <c r="GYJ2137" s="1"/>
      <c r="GYK2137" s="1"/>
      <c r="GYL2137" s="1"/>
      <c r="GYM2137" s="1"/>
      <c r="GYN2137" s="1"/>
      <c r="GYO2137" s="1"/>
      <c r="GYP2137" s="1"/>
      <c r="GYQ2137" s="1"/>
      <c r="GYR2137" s="1"/>
      <c r="GYS2137" s="1"/>
      <c r="GYT2137" s="1"/>
      <c r="GYU2137" s="1"/>
      <c r="GYV2137" s="1"/>
      <c r="GYW2137" s="1"/>
      <c r="GYX2137" s="1"/>
      <c r="GYY2137" s="1"/>
      <c r="GYZ2137" s="1"/>
      <c r="GZA2137" s="1"/>
      <c r="GZB2137" s="1"/>
      <c r="GZC2137" s="1"/>
      <c r="GZD2137" s="1"/>
      <c r="GZE2137" s="1"/>
      <c r="GZF2137" s="1"/>
      <c r="GZG2137" s="1"/>
      <c r="GZH2137" s="1"/>
      <c r="GZI2137" s="1"/>
      <c r="GZJ2137" s="1"/>
      <c r="GZK2137" s="1"/>
      <c r="GZL2137" s="1"/>
      <c r="GZM2137" s="1"/>
      <c r="GZN2137" s="1"/>
      <c r="GZO2137" s="1"/>
      <c r="GZP2137" s="1"/>
      <c r="GZQ2137" s="1"/>
      <c r="GZR2137" s="1"/>
      <c r="GZS2137" s="1"/>
      <c r="GZT2137" s="1"/>
      <c r="GZU2137" s="1"/>
      <c r="GZV2137" s="1"/>
      <c r="GZW2137" s="1"/>
      <c r="GZX2137" s="1"/>
      <c r="GZY2137" s="1"/>
      <c r="GZZ2137" s="1"/>
      <c r="HAA2137" s="1"/>
      <c r="HAB2137" s="1"/>
      <c r="HAC2137" s="1"/>
      <c r="HAD2137" s="1"/>
      <c r="HAE2137" s="1"/>
      <c r="HAF2137" s="1"/>
      <c r="HAG2137" s="1"/>
      <c r="HAH2137" s="1"/>
      <c r="HAI2137" s="1"/>
      <c r="HAJ2137" s="1"/>
      <c r="HAK2137" s="1"/>
      <c r="HAL2137" s="1"/>
      <c r="HAM2137" s="1"/>
      <c r="HAN2137" s="1"/>
      <c r="HAO2137" s="1"/>
      <c r="HAP2137" s="1"/>
      <c r="HAQ2137" s="1"/>
      <c r="HAR2137" s="1"/>
      <c r="HAS2137" s="1"/>
      <c r="HAT2137" s="1"/>
      <c r="HAU2137" s="1"/>
      <c r="HAV2137" s="1"/>
      <c r="HAW2137" s="1"/>
      <c r="HAX2137" s="1"/>
      <c r="HAY2137" s="1"/>
      <c r="HAZ2137" s="1"/>
      <c r="HBA2137" s="1"/>
      <c r="HBB2137" s="1"/>
      <c r="HBC2137" s="1"/>
      <c r="HBD2137" s="1"/>
      <c r="HBE2137" s="1"/>
      <c r="HBF2137" s="1"/>
      <c r="HBG2137" s="1"/>
      <c r="HBH2137" s="1"/>
      <c r="HBI2137" s="1"/>
      <c r="HBJ2137" s="1"/>
      <c r="HBK2137" s="1"/>
      <c r="HBL2137" s="1"/>
      <c r="HBM2137" s="1"/>
      <c r="HBN2137" s="1"/>
      <c r="HBO2137" s="1"/>
      <c r="HBP2137" s="1"/>
      <c r="HBQ2137" s="1"/>
      <c r="HBR2137" s="1"/>
      <c r="HBS2137" s="1"/>
      <c r="HBT2137" s="1"/>
      <c r="HBU2137" s="1"/>
      <c r="HBV2137" s="1"/>
      <c r="HBW2137" s="1"/>
      <c r="HBX2137" s="1"/>
      <c r="HBY2137" s="1"/>
      <c r="HBZ2137" s="1"/>
      <c r="HCA2137" s="1"/>
      <c r="HCB2137" s="1"/>
      <c r="HCC2137" s="1"/>
      <c r="HCD2137" s="1"/>
      <c r="HCE2137" s="1"/>
      <c r="HCF2137" s="1"/>
      <c r="HCG2137" s="1"/>
      <c r="HCH2137" s="1"/>
      <c r="HCI2137" s="1"/>
      <c r="HCJ2137" s="1"/>
      <c r="HCK2137" s="1"/>
      <c r="HCL2137" s="1"/>
      <c r="HCM2137" s="1"/>
      <c r="HCN2137" s="1"/>
      <c r="HCO2137" s="1"/>
      <c r="HCP2137" s="1"/>
      <c r="HCQ2137" s="1"/>
      <c r="HCR2137" s="1"/>
      <c r="HCS2137" s="1"/>
      <c r="HCT2137" s="1"/>
      <c r="HCU2137" s="1"/>
      <c r="HCV2137" s="1"/>
      <c r="HCW2137" s="1"/>
      <c r="HCX2137" s="1"/>
      <c r="HCY2137" s="1"/>
      <c r="HCZ2137" s="1"/>
      <c r="HDA2137" s="1"/>
      <c r="HDB2137" s="1"/>
      <c r="HDC2137" s="1"/>
      <c r="HDD2137" s="1"/>
      <c r="HDE2137" s="1"/>
      <c r="HDF2137" s="1"/>
      <c r="HDG2137" s="1"/>
      <c r="HDH2137" s="1"/>
      <c r="HDI2137" s="1"/>
      <c r="HDJ2137" s="1"/>
      <c r="HDK2137" s="1"/>
      <c r="HDL2137" s="1"/>
      <c r="HDM2137" s="1"/>
      <c r="HDN2137" s="1"/>
      <c r="HDO2137" s="1"/>
      <c r="HDP2137" s="1"/>
      <c r="HDQ2137" s="1"/>
      <c r="HDR2137" s="1"/>
      <c r="HDS2137" s="1"/>
      <c r="HDT2137" s="1"/>
      <c r="HDU2137" s="1"/>
      <c r="HDV2137" s="1"/>
      <c r="HDW2137" s="1"/>
      <c r="HDX2137" s="1"/>
      <c r="HDY2137" s="1"/>
      <c r="HDZ2137" s="1"/>
      <c r="HEA2137" s="1"/>
      <c r="HEB2137" s="1"/>
      <c r="HEC2137" s="1"/>
      <c r="HED2137" s="1"/>
      <c r="HEE2137" s="1"/>
      <c r="HEF2137" s="1"/>
      <c r="HEG2137" s="1"/>
      <c r="HEH2137" s="1"/>
      <c r="HEI2137" s="1"/>
      <c r="HEJ2137" s="1"/>
      <c r="HEK2137" s="1"/>
      <c r="HEL2137" s="1"/>
      <c r="HEM2137" s="1"/>
      <c r="HEN2137" s="1"/>
      <c r="HEO2137" s="1"/>
      <c r="HEP2137" s="1"/>
      <c r="HEQ2137" s="1"/>
      <c r="HER2137" s="1"/>
      <c r="HES2137" s="1"/>
      <c r="HET2137" s="1"/>
      <c r="HEU2137" s="1"/>
      <c r="HEV2137" s="1"/>
      <c r="HEW2137" s="1"/>
      <c r="HEX2137" s="1"/>
      <c r="HEY2137" s="1"/>
      <c r="HEZ2137" s="1"/>
      <c r="HFA2137" s="1"/>
      <c r="HFB2137" s="1"/>
      <c r="HFC2137" s="1"/>
      <c r="HFD2137" s="1"/>
      <c r="HFE2137" s="1"/>
      <c r="HFF2137" s="1"/>
      <c r="HFG2137" s="1"/>
      <c r="HFH2137" s="1"/>
      <c r="HFI2137" s="1"/>
      <c r="HFJ2137" s="1"/>
      <c r="HFK2137" s="1"/>
      <c r="HFL2137" s="1"/>
      <c r="HFM2137" s="1"/>
      <c r="HFN2137" s="1"/>
      <c r="HFO2137" s="1"/>
      <c r="HFP2137" s="1"/>
      <c r="HFQ2137" s="1"/>
      <c r="HFR2137" s="1"/>
      <c r="HFS2137" s="1"/>
      <c r="HFT2137" s="1"/>
      <c r="HFU2137" s="1"/>
      <c r="HFV2137" s="1"/>
      <c r="HFW2137" s="1"/>
      <c r="HFX2137" s="1"/>
      <c r="HFY2137" s="1"/>
      <c r="HFZ2137" s="1"/>
      <c r="HGA2137" s="1"/>
      <c r="HGB2137" s="1"/>
      <c r="HGC2137" s="1"/>
      <c r="HGD2137" s="1"/>
      <c r="HGE2137" s="1"/>
      <c r="HGF2137" s="1"/>
      <c r="HGG2137" s="1"/>
      <c r="HGH2137" s="1"/>
      <c r="HGI2137" s="1"/>
      <c r="HGJ2137" s="1"/>
      <c r="HGK2137" s="1"/>
      <c r="HGL2137" s="1"/>
      <c r="HGM2137" s="1"/>
      <c r="HGN2137" s="1"/>
      <c r="HGO2137" s="1"/>
      <c r="HGP2137" s="1"/>
      <c r="HGQ2137" s="1"/>
      <c r="HGR2137" s="1"/>
      <c r="HGS2137" s="1"/>
      <c r="HGT2137" s="1"/>
      <c r="HGU2137" s="1"/>
      <c r="HGV2137" s="1"/>
      <c r="HGW2137" s="1"/>
      <c r="HGX2137" s="1"/>
      <c r="HGY2137" s="1"/>
      <c r="HGZ2137" s="1"/>
      <c r="HHA2137" s="1"/>
      <c r="HHB2137" s="1"/>
      <c r="HHC2137" s="1"/>
      <c r="HHD2137" s="1"/>
      <c r="HHE2137" s="1"/>
      <c r="HHF2137" s="1"/>
      <c r="HHG2137" s="1"/>
      <c r="HHH2137" s="1"/>
      <c r="HHI2137" s="1"/>
      <c r="HHJ2137" s="1"/>
      <c r="HHK2137" s="1"/>
      <c r="HHL2137" s="1"/>
      <c r="HHM2137" s="1"/>
      <c r="HHN2137" s="1"/>
      <c r="HHO2137" s="1"/>
      <c r="HHP2137" s="1"/>
      <c r="HHQ2137" s="1"/>
      <c r="HHR2137" s="1"/>
      <c r="HHS2137" s="1"/>
      <c r="HHT2137" s="1"/>
      <c r="HHU2137" s="1"/>
      <c r="HHV2137" s="1"/>
      <c r="HHW2137" s="1"/>
      <c r="HHX2137" s="1"/>
      <c r="HHY2137" s="1"/>
      <c r="HHZ2137" s="1"/>
      <c r="HIA2137" s="1"/>
      <c r="HIB2137" s="1"/>
      <c r="HIC2137" s="1"/>
      <c r="HID2137" s="1"/>
      <c r="HIE2137" s="1"/>
      <c r="HIF2137" s="1"/>
      <c r="HIG2137" s="1"/>
      <c r="HIH2137" s="1"/>
      <c r="HII2137" s="1"/>
      <c r="HIJ2137" s="1"/>
      <c r="HIK2137" s="1"/>
      <c r="HIL2137" s="1"/>
      <c r="HIM2137" s="1"/>
      <c r="HIN2137" s="1"/>
      <c r="HIO2137" s="1"/>
      <c r="HIP2137" s="1"/>
      <c r="HIQ2137" s="1"/>
      <c r="HIR2137" s="1"/>
      <c r="HIS2137" s="1"/>
      <c r="HIT2137" s="1"/>
      <c r="HIU2137" s="1"/>
      <c r="HIV2137" s="1"/>
      <c r="HIW2137" s="1"/>
      <c r="HIX2137" s="1"/>
      <c r="HIY2137" s="1"/>
      <c r="HIZ2137" s="1"/>
      <c r="HJA2137" s="1"/>
      <c r="HJB2137" s="1"/>
      <c r="HJC2137" s="1"/>
      <c r="HJD2137" s="1"/>
      <c r="HJE2137" s="1"/>
      <c r="HJF2137" s="1"/>
      <c r="HJG2137" s="1"/>
      <c r="HJH2137" s="1"/>
      <c r="HJI2137" s="1"/>
      <c r="HJJ2137" s="1"/>
      <c r="HJK2137" s="1"/>
      <c r="HJL2137" s="1"/>
      <c r="HJM2137" s="1"/>
      <c r="HJN2137" s="1"/>
      <c r="HJO2137" s="1"/>
      <c r="HJP2137" s="1"/>
      <c r="HJQ2137" s="1"/>
      <c r="HJR2137" s="1"/>
      <c r="HJS2137" s="1"/>
      <c r="HJT2137" s="1"/>
      <c r="HJU2137" s="1"/>
      <c r="HJV2137" s="1"/>
      <c r="HJW2137" s="1"/>
      <c r="HJX2137" s="1"/>
      <c r="HJY2137" s="1"/>
      <c r="HJZ2137" s="1"/>
      <c r="HKA2137" s="1"/>
      <c r="HKB2137" s="1"/>
      <c r="HKC2137" s="1"/>
      <c r="HKD2137" s="1"/>
      <c r="HKE2137" s="1"/>
      <c r="HKF2137" s="1"/>
      <c r="HKG2137" s="1"/>
      <c r="HKH2137" s="1"/>
      <c r="HKI2137" s="1"/>
      <c r="HKJ2137" s="1"/>
      <c r="HKK2137" s="1"/>
      <c r="HKL2137" s="1"/>
      <c r="HKM2137" s="1"/>
      <c r="HKN2137" s="1"/>
      <c r="HKO2137" s="1"/>
      <c r="HKP2137" s="1"/>
      <c r="HKQ2137" s="1"/>
      <c r="HKR2137" s="1"/>
      <c r="HKS2137" s="1"/>
      <c r="HKT2137" s="1"/>
      <c r="HKU2137" s="1"/>
      <c r="HKV2137" s="1"/>
      <c r="HKW2137" s="1"/>
      <c r="HKX2137" s="1"/>
      <c r="HKY2137" s="1"/>
      <c r="HKZ2137" s="1"/>
      <c r="HLA2137" s="1"/>
      <c r="HLB2137" s="1"/>
      <c r="HLC2137" s="1"/>
      <c r="HLD2137" s="1"/>
      <c r="HLE2137" s="1"/>
      <c r="HLF2137" s="1"/>
      <c r="HLG2137" s="1"/>
      <c r="HLH2137" s="1"/>
      <c r="HLI2137" s="1"/>
      <c r="HLJ2137" s="1"/>
      <c r="HLK2137" s="1"/>
      <c r="HLL2137" s="1"/>
      <c r="HLM2137" s="1"/>
      <c r="HLN2137" s="1"/>
      <c r="HLO2137" s="1"/>
      <c r="HLP2137" s="1"/>
      <c r="HLQ2137" s="1"/>
      <c r="HLR2137" s="1"/>
      <c r="HLS2137" s="1"/>
      <c r="HLT2137" s="1"/>
      <c r="HLU2137" s="1"/>
      <c r="HLV2137" s="1"/>
      <c r="HLW2137" s="1"/>
      <c r="HLX2137" s="1"/>
      <c r="HLY2137" s="1"/>
      <c r="HLZ2137" s="1"/>
      <c r="HMA2137" s="1"/>
      <c r="HMB2137" s="1"/>
      <c r="HMC2137" s="1"/>
      <c r="HMD2137" s="1"/>
      <c r="HME2137" s="1"/>
      <c r="HMF2137" s="1"/>
      <c r="HMG2137" s="1"/>
      <c r="HMH2137" s="1"/>
      <c r="HMI2137" s="1"/>
      <c r="HMJ2137" s="1"/>
      <c r="HMK2137" s="1"/>
      <c r="HML2137" s="1"/>
      <c r="HMM2137" s="1"/>
      <c r="HMN2137" s="1"/>
      <c r="HMO2137" s="1"/>
      <c r="HMP2137" s="1"/>
      <c r="HMQ2137" s="1"/>
      <c r="HMR2137" s="1"/>
      <c r="HMS2137" s="1"/>
      <c r="HMT2137" s="1"/>
      <c r="HMU2137" s="1"/>
      <c r="HMV2137" s="1"/>
      <c r="HMW2137" s="1"/>
      <c r="HMX2137" s="1"/>
      <c r="HMY2137" s="1"/>
      <c r="HMZ2137" s="1"/>
      <c r="HNA2137" s="1"/>
      <c r="HNB2137" s="1"/>
      <c r="HNC2137" s="1"/>
      <c r="HND2137" s="1"/>
      <c r="HNE2137" s="1"/>
      <c r="HNF2137" s="1"/>
      <c r="HNG2137" s="1"/>
      <c r="HNH2137" s="1"/>
      <c r="HNI2137" s="1"/>
      <c r="HNJ2137" s="1"/>
      <c r="HNK2137" s="1"/>
      <c r="HNL2137" s="1"/>
      <c r="HNM2137" s="1"/>
      <c r="HNN2137" s="1"/>
      <c r="HNO2137" s="1"/>
      <c r="HNP2137" s="1"/>
      <c r="HNQ2137" s="1"/>
      <c r="HNR2137" s="1"/>
      <c r="HNS2137" s="1"/>
      <c r="HNT2137" s="1"/>
      <c r="HNU2137" s="1"/>
      <c r="HNV2137" s="1"/>
      <c r="HNW2137" s="1"/>
      <c r="HNX2137" s="1"/>
      <c r="HNY2137" s="1"/>
      <c r="HNZ2137" s="1"/>
      <c r="HOA2137" s="1"/>
      <c r="HOB2137" s="1"/>
      <c r="HOC2137" s="1"/>
      <c r="HOD2137" s="1"/>
      <c r="HOE2137" s="1"/>
      <c r="HOF2137" s="1"/>
      <c r="HOG2137" s="1"/>
      <c r="HOH2137" s="1"/>
      <c r="HOI2137" s="1"/>
      <c r="HOJ2137" s="1"/>
      <c r="HOK2137" s="1"/>
      <c r="HOL2137" s="1"/>
      <c r="HOM2137" s="1"/>
      <c r="HON2137" s="1"/>
      <c r="HOO2137" s="1"/>
      <c r="HOP2137" s="1"/>
      <c r="HOQ2137" s="1"/>
      <c r="HOR2137" s="1"/>
      <c r="HOS2137" s="1"/>
      <c r="HOT2137" s="1"/>
      <c r="HOU2137" s="1"/>
      <c r="HOV2137" s="1"/>
      <c r="HOW2137" s="1"/>
      <c r="HOX2137" s="1"/>
      <c r="HOY2137" s="1"/>
      <c r="HOZ2137" s="1"/>
      <c r="HPA2137" s="1"/>
      <c r="HPB2137" s="1"/>
      <c r="HPC2137" s="1"/>
      <c r="HPD2137" s="1"/>
      <c r="HPE2137" s="1"/>
      <c r="HPF2137" s="1"/>
      <c r="HPG2137" s="1"/>
      <c r="HPH2137" s="1"/>
      <c r="HPI2137" s="1"/>
      <c r="HPJ2137" s="1"/>
      <c r="HPK2137" s="1"/>
      <c r="HPL2137" s="1"/>
      <c r="HPM2137" s="1"/>
      <c r="HPN2137" s="1"/>
      <c r="HPO2137" s="1"/>
      <c r="HPP2137" s="1"/>
      <c r="HPQ2137" s="1"/>
      <c r="HPR2137" s="1"/>
      <c r="HPS2137" s="1"/>
      <c r="HPT2137" s="1"/>
      <c r="HPU2137" s="1"/>
      <c r="HPV2137" s="1"/>
      <c r="HPW2137" s="1"/>
      <c r="HPX2137" s="1"/>
      <c r="HPY2137" s="1"/>
      <c r="HPZ2137" s="1"/>
      <c r="HQA2137" s="1"/>
      <c r="HQB2137" s="1"/>
      <c r="HQC2137" s="1"/>
      <c r="HQD2137" s="1"/>
      <c r="HQE2137" s="1"/>
      <c r="HQF2137" s="1"/>
      <c r="HQG2137" s="1"/>
      <c r="HQH2137" s="1"/>
      <c r="HQI2137" s="1"/>
      <c r="HQJ2137" s="1"/>
      <c r="HQK2137" s="1"/>
      <c r="HQL2137" s="1"/>
      <c r="HQM2137" s="1"/>
      <c r="HQN2137" s="1"/>
      <c r="HQO2137" s="1"/>
      <c r="HQP2137" s="1"/>
      <c r="HQQ2137" s="1"/>
      <c r="HQR2137" s="1"/>
      <c r="HQS2137" s="1"/>
      <c r="HQT2137" s="1"/>
      <c r="HQU2137" s="1"/>
      <c r="HQV2137" s="1"/>
      <c r="HQW2137" s="1"/>
      <c r="HQX2137" s="1"/>
      <c r="HQY2137" s="1"/>
      <c r="HQZ2137" s="1"/>
      <c r="HRA2137" s="1"/>
      <c r="HRB2137" s="1"/>
      <c r="HRC2137" s="1"/>
      <c r="HRD2137" s="1"/>
      <c r="HRE2137" s="1"/>
      <c r="HRF2137" s="1"/>
      <c r="HRG2137" s="1"/>
      <c r="HRH2137" s="1"/>
      <c r="HRI2137" s="1"/>
      <c r="HRJ2137" s="1"/>
      <c r="HRK2137" s="1"/>
      <c r="HRL2137" s="1"/>
      <c r="HRM2137" s="1"/>
      <c r="HRN2137" s="1"/>
      <c r="HRO2137" s="1"/>
      <c r="HRP2137" s="1"/>
      <c r="HRQ2137" s="1"/>
      <c r="HRR2137" s="1"/>
      <c r="HRS2137" s="1"/>
      <c r="HRT2137" s="1"/>
      <c r="HRU2137" s="1"/>
      <c r="HRV2137" s="1"/>
      <c r="HRW2137" s="1"/>
      <c r="HRX2137" s="1"/>
      <c r="HRY2137" s="1"/>
      <c r="HRZ2137" s="1"/>
      <c r="HSA2137" s="1"/>
      <c r="HSB2137" s="1"/>
      <c r="HSC2137" s="1"/>
      <c r="HSD2137" s="1"/>
      <c r="HSE2137" s="1"/>
      <c r="HSF2137" s="1"/>
      <c r="HSG2137" s="1"/>
      <c r="HSH2137" s="1"/>
      <c r="HSI2137" s="1"/>
      <c r="HSJ2137" s="1"/>
      <c r="HSK2137" s="1"/>
      <c r="HSL2137" s="1"/>
      <c r="HSM2137" s="1"/>
      <c r="HSN2137" s="1"/>
      <c r="HSO2137" s="1"/>
      <c r="HSP2137" s="1"/>
      <c r="HSQ2137" s="1"/>
      <c r="HSR2137" s="1"/>
      <c r="HSS2137" s="1"/>
      <c r="HST2137" s="1"/>
      <c r="HSU2137" s="1"/>
      <c r="HSV2137" s="1"/>
      <c r="HSW2137" s="1"/>
      <c r="HSX2137" s="1"/>
      <c r="HSY2137" s="1"/>
      <c r="HSZ2137" s="1"/>
      <c r="HTA2137" s="1"/>
      <c r="HTB2137" s="1"/>
      <c r="HTC2137" s="1"/>
      <c r="HTD2137" s="1"/>
      <c r="HTE2137" s="1"/>
      <c r="HTF2137" s="1"/>
      <c r="HTG2137" s="1"/>
      <c r="HTH2137" s="1"/>
      <c r="HTI2137" s="1"/>
      <c r="HTJ2137" s="1"/>
      <c r="HTK2137" s="1"/>
      <c r="HTL2137" s="1"/>
      <c r="HTM2137" s="1"/>
      <c r="HTN2137" s="1"/>
      <c r="HTO2137" s="1"/>
      <c r="HTP2137" s="1"/>
      <c r="HTQ2137" s="1"/>
      <c r="HTR2137" s="1"/>
      <c r="HTS2137" s="1"/>
      <c r="HTT2137" s="1"/>
      <c r="HTU2137" s="1"/>
      <c r="HTV2137" s="1"/>
      <c r="HTW2137" s="1"/>
      <c r="HTX2137" s="1"/>
      <c r="HTY2137" s="1"/>
      <c r="HTZ2137" s="1"/>
      <c r="HUA2137" s="1"/>
      <c r="HUB2137" s="1"/>
      <c r="HUC2137" s="1"/>
      <c r="HUD2137" s="1"/>
      <c r="HUE2137" s="1"/>
      <c r="HUF2137" s="1"/>
      <c r="HUG2137" s="1"/>
      <c r="HUH2137" s="1"/>
      <c r="HUI2137" s="1"/>
      <c r="HUJ2137" s="1"/>
      <c r="HUK2137" s="1"/>
      <c r="HUL2137" s="1"/>
      <c r="HUM2137" s="1"/>
      <c r="HUN2137" s="1"/>
      <c r="HUO2137" s="1"/>
      <c r="HUP2137" s="1"/>
      <c r="HUQ2137" s="1"/>
      <c r="HUR2137" s="1"/>
      <c r="HUS2137" s="1"/>
      <c r="HUT2137" s="1"/>
      <c r="HUU2137" s="1"/>
      <c r="HUV2137" s="1"/>
      <c r="HUW2137" s="1"/>
      <c r="HUX2137" s="1"/>
      <c r="HUY2137" s="1"/>
      <c r="HUZ2137" s="1"/>
      <c r="HVA2137" s="1"/>
      <c r="HVB2137" s="1"/>
      <c r="HVC2137" s="1"/>
      <c r="HVD2137" s="1"/>
      <c r="HVE2137" s="1"/>
      <c r="HVF2137" s="1"/>
      <c r="HVG2137" s="1"/>
      <c r="HVH2137" s="1"/>
      <c r="HVI2137" s="1"/>
      <c r="HVJ2137" s="1"/>
      <c r="HVK2137" s="1"/>
      <c r="HVL2137" s="1"/>
      <c r="HVM2137" s="1"/>
      <c r="HVN2137" s="1"/>
      <c r="HVO2137" s="1"/>
      <c r="HVP2137" s="1"/>
      <c r="HVQ2137" s="1"/>
      <c r="HVR2137" s="1"/>
      <c r="HVS2137" s="1"/>
      <c r="HVT2137" s="1"/>
      <c r="HVU2137" s="1"/>
      <c r="HVV2137" s="1"/>
      <c r="HVW2137" s="1"/>
      <c r="HVX2137" s="1"/>
      <c r="HVY2137" s="1"/>
      <c r="HVZ2137" s="1"/>
      <c r="HWA2137" s="1"/>
      <c r="HWB2137" s="1"/>
      <c r="HWC2137" s="1"/>
      <c r="HWD2137" s="1"/>
      <c r="HWE2137" s="1"/>
      <c r="HWF2137" s="1"/>
      <c r="HWG2137" s="1"/>
      <c r="HWH2137" s="1"/>
      <c r="HWI2137" s="1"/>
      <c r="HWJ2137" s="1"/>
      <c r="HWK2137" s="1"/>
      <c r="HWL2137" s="1"/>
      <c r="HWM2137" s="1"/>
      <c r="HWN2137" s="1"/>
      <c r="HWO2137" s="1"/>
      <c r="HWP2137" s="1"/>
      <c r="HWQ2137" s="1"/>
      <c r="HWR2137" s="1"/>
      <c r="HWS2137" s="1"/>
      <c r="HWT2137" s="1"/>
      <c r="HWU2137" s="1"/>
      <c r="HWV2137" s="1"/>
      <c r="HWW2137" s="1"/>
      <c r="HWX2137" s="1"/>
      <c r="HWY2137" s="1"/>
      <c r="HWZ2137" s="1"/>
      <c r="HXA2137" s="1"/>
      <c r="HXB2137" s="1"/>
      <c r="HXC2137" s="1"/>
      <c r="HXD2137" s="1"/>
      <c r="HXE2137" s="1"/>
      <c r="HXF2137" s="1"/>
      <c r="HXG2137" s="1"/>
      <c r="HXH2137" s="1"/>
      <c r="HXI2137" s="1"/>
      <c r="HXJ2137" s="1"/>
      <c r="HXK2137" s="1"/>
      <c r="HXL2137" s="1"/>
      <c r="HXM2137" s="1"/>
      <c r="HXN2137" s="1"/>
      <c r="HXO2137" s="1"/>
      <c r="HXP2137" s="1"/>
      <c r="HXQ2137" s="1"/>
      <c r="HXR2137" s="1"/>
      <c r="HXS2137" s="1"/>
      <c r="HXT2137" s="1"/>
      <c r="HXU2137" s="1"/>
      <c r="HXV2137" s="1"/>
      <c r="HXW2137" s="1"/>
      <c r="HXX2137" s="1"/>
      <c r="HXY2137" s="1"/>
      <c r="HXZ2137" s="1"/>
      <c r="HYA2137" s="1"/>
      <c r="HYB2137" s="1"/>
      <c r="HYC2137" s="1"/>
      <c r="HYD2137" s="1"/>
      <c r="HYE2137" s="1"/>
      <c r="HYF2137" s="1"/>
      <c r="HYG2137" s="1"/>
      <c r="HYH2137" s="1"/>
      <c r="HYI2137" s="1"/>
      <c r="HYJ2137" s="1"/>
      <c r="HYK2137" s="1"/>
      <c r="HYL2137" s="1"/>
      <c r="HYM2137" s="1"/>
      <c r="HYN2137" s="1"/>
      <c r="HYO2137" s="1"/>
      <c r="HYP2137" s="1"/>
      <c r="HYQ2137" s="1"/>
      <c r="HYR2137" s="1"/>
      <c r="HYS2137" s="1"/>
      <c r="HYT2137" s="1"/>
      <c r="HYU2137" s="1"/>
      <c r="HYV2137" s="1"/>
      <c r="HYW2137" s="1"/>
      <c r="HYX2137" s="1"/>
      <c r="HYY2137" s="1"/>
      <c r="HYZ2137" s="1"/>
      <c r="HZA2137" s="1"/>
      <c r="HZB2137" s="1"/>
      <c r="HZC2137" s="1"/>
      <c r="HZD2137" s="1"/>
      <c r="HZE2137" s="1"/>
      <c r="HZF2137" s="1"/>
      <c r="HZG2137" s="1"/>
      <c r="HZH2137" s="1"/>
      <c r="HZI2137" s="1"/>
      <c r="HZJ2137" s="1"/>
      <c r="HZK2137" s="1"/>
      <c r="HZL2137" s="1"/>
      <c r="HZM2137" s="1"/>
      <c r="HZN2137" s="1"/>
      <c r="HZO2137" s="1"/>
      <c r="HZP2137" s="1"/>
      <c r="HZQ2137" s="1"/>
      <c r="HZR2137" s="1"/>
      <c r="HZS2137" s="1"/>
      <c r="HZT2137" s="1"/>
      <c r="HZU2137" s="1"/>
      <c r="HZV2137" s="1"/>
      <c r="HZW2137" s="1"/>
      <c r="HZX2137" s="1"/>
      <c r="HZY2137" s="1"/>
      <c r="HZZ2137" s="1"/>
      <c r="IAA2137" s="1"/>
      <c r="IAB2137" s="1"/>
      <c r="IAC2137" s="1"/>
      <c r="IAD2137" s="1"/>
      <c r="IAE2137" s="1"/>
      <c r="IAF2137" s="1"/>
      <c r="IAG2137" s="1"/>
      <c r="IAH2137" s="1"/>
      <c r="IAI2137" s="1"/>
      <c r="IAJ2137" s="1"/>
      <c r="IAK2137" s="1"/>
      <c r="IAL2137" s="1"/>
      <c r="IAM2137" s="1"/>
      <c r="IAN2137" s="1"/>
      <c r="IAO2137" s="1"/>
      <c r="IAP2137" s="1"/>
      <c r="IAQ2137" s="1"/>
      <c r="IAR2137" s="1"/>
      <c r="IAS2137" s="1"/>
      <c r="IAT2137" s="1"/>
      <c r="IAU2137" s="1"/>
      <c r="IAV2137" s="1"/>
      <c r="IAW2137" s="1"/>
      <c r="IAX2137" s="1"/>
      <c r="IAY2137" s="1"/>
      <c r="IAZ2137" s="1"/>
      <c r="IBA2137" s="1"/>
      <c r="IBB2137" s="1"/>
      <c r="IBC2137" s="1"/>
      <c r="IBD2137" s="1"/>
      <c r="IBE2137" s="1"/>
      <c r="IBF2137" s="1"/>
      <c r="IBG2137" s="1"/>
      <c r="IBH2137" s="1"/>
      <c r="IBI2137" s="1"/>
      <c r="IBJ2137" s="1"/>
      <c r="IBK2137" s="1"/>
      <c r="IBL2137" s="1"/>
      <c r="IBM2137" s="1"/>
      <c r="IBN2137" s="1"/>
      <c r="IBO2137" s="1"/>
      <c r="IBP2137" s="1"/>
      <c r="IBQ2137" s="1"/>
      <c r="IBR2137" s="1"/>
      <c r="IBS2137" s="1"/>
      <c r="IBT2137" s="1"/>
      <c r="IBU2137" s="1"/>
      <c r="IBV2137" s="1"/>
      <c r="IBW2137" s="1"/>
      <c r="IBX2137" s="1"/>
      <c r="IBY2137" s="1"/>
      <c r="IBZ2137" s="1"/>
      <c r="ICA2137" s="1"/>
      <c r="ICB2137" s="1"/>
      <c r="ICC2137" s="1"/>
      <c r="ICD2137" s="1"/>
      <c r="ICE2137" s="1"/>
      <c r="ICF2137" s="1"/>
      <c r="ICG2137" s="1"/>
      <c r="ICH2137" s="1"/>
      <c r="ICI2137" s="1"/>
      <c r="ICJ2137" s="1"/>
      <c r="ICK2137" s="1"/>
      <c r="ICL2137" s="1"/>
      <c r="ICM2137" s="1"/>
      <c r="ICN2137" s="1"/>
      <c r="ICO2137" s="1"/>
      <c r="ICP2137" s="1"/>
      <c r="ICQ2137" s="1"/>
      <c r="ICR2137" s="1"/>
      <c r="ICS2137" s="1"/>
      <c r="ICT2137" s="1"/>
      <c r="ICU2137" s="1"/>
      <c r="ICV2137" s="1"/>
      <c r="ICW2137" s="1"/>
      <c r="ICX2137" s="1"/>
      <c r="ICY2137" s="1"/>
      <c r="ICZ2137" s="1"/>
      <c r="IDA2137" s="1"/>
      <c r="IDB2137" s="1"/>
      <c r="IDC2137" s="1"/>
      <c r="IDD2137" s="1"/>
      <c r="IDE2137" s="1"/>
      <c r="IDF2137" s="1"/>
      <c r="IDG2137" s="1"/>
      <c r="IDH2137" s="1"/>
      <c r="IDI2137" s="1"/>
      <c r="IDJ2137" s="1"/>
      <c r="IDK2137" s="1"/>
      <c r="IDL2137" s="1"/>
      <c r="IDM2137" s="1"/>
      <c r="IDN2137" s="1"/>
      <c r="IDO2137" s="1"/>
      <c r="IDP2137" s="1"/>
      <c r="IDQ2137" s="1"/>
      <c r="IDR2137" s="1"/>
      <c r="IDS2137" s="1"/>
      <c r="IDT2137" s="1"/>
      <c r="IDU2137" s="1"/>
      <c r="IDV2137" s="1"/>
      <c r="IDW2137" s="1"/>
      <c r="IDX2137" s="1"/>
      <c r="IDY2137" s="1"/>
      <c r="IDZ2137" s="1"/>
      <c r="IEA2137" s="1"/>
      <c r="IEB2137" s="1"/>
      <c r="IEC2137" s="1"/>
      <c r="IED2137" s="1"/>
      <c r="IEE2137" s="1"/>
      <c r="IEF2137" s="1"/>
      <c r="IEG2137" s="1"/>
      <c r="IEH2137" s="1"/>
      <c r="IEI2137" s="1"/>
      <c r="IEJ2137" s="1"/>
      <c r="IEK2137" s="1"/>
      <c r="IEL2137" s="1"/>
      <c r="IEM2137" s="1"/>
      <c r="IEN2137" s="1"/>
      <c r="IEO2137" s="1"/>
      <c r="IEP2137" s="1"/>
      <c r="IEQ2137" s="1"/>
      <c r="IER2137" s="1"/>
      <c r="IES2137" s="1"/>
      <c r="IET2137" s="1"/>
      <c r="IEU2137" s="1"/>
      <c r="IEV2137" s="1"/>
      <c r="IEW2137" s="1"/>
      <c r="IEX2137" s="1"/>
      <c r="IEY2137" s="1"/>
      <c r="IEZ2137" s="1"/>
      <c r="IFA2137" s="1"/>
      <c r="IFB2137" s="1"/>
      <c r="IFC2137" s="1"/>
      <c r="IFD2137" s="1"/>
      <c r="IFE2137" s="1"/>
      <c r="IFF2137" s="1"/>
      <c r="IFG2137" s="1"/>
      <c r="IFH2137" s="1"/>
      <c r="IFI2137" s="1"/>
      <c r="IFJ2137" s="1"/>
      <c r="IFK2137" s="1"/>
      <c r="IFL2137" s="1"/>
      <c r="IFM2137" s="1"/>
      <c r="IFN2137" s="1"/>
      <c r="IFO2137" s="1"/>
      <c r="IFP2137" s="1"/>
      <c r="IFQ2137" s="1"/>
      <c r="IFR2137" s="1"/>
      <c r="IFS2137" s="1"/>
      <c r="IFT2137" s="1"/>
      <c r="IFU2137" s="1"/>
      <c r="IFV2137" s="1"/>
      <c r="IFW2137" s="1"/>
      <c r="IFX2137" s="1"/>
      <c r="IFY2137" s="1"/>
      <c r="IFZ2137" s="1"/>
      <c r="IGA2137" s="1"/>
      <c r="IGB2137" s="1"/>
      <c r="IGC2137" s="1"/>
      <c r="IGD2137" s="1"/>
      <c r="IGE2137" s="1"/>
      <c r="IGF2137" s="1"/>
      <c r="IGG2137" s="1"/>
      <c r="IGH2137" s="1"/>
      <c r="IGI2137" s="1"/>
      <c r="IGJ2137" s="1"/>
      <c r="IGK2137" s="1"/>
      <c r="IGL2137" s="1"/>
      <c r="IGM2137" s="1"/>
      <c r="IGN2137" s="1"/>
      <c r="IGO2137" s="1"/>
      <c r="IGP2137" s="1"/>
      <c r="IGQ2137" s="1"/>
      <c r="IGR2137" s="1"/>
      <c r="IGS2137" s="1"/>
      <c r="IGT2137" s="1"/>
      <c r="IGU2137" s="1"/>
      <c r="IGV2137" s="1"/>
      <c r="IGW2137" s="1"/>
      <c r="IGX2137" s="1"/>
      <c r="IGY2137" s="1"/>
      <c r="IGZ2137" s="1"/>
      <c r="IHA2137" s="1"/>
      <c r="IHB2137" s="1"/>
      <c r="IHC2137" s="1"/>
      <c r="IHD2137" s="1"/>
      <c r="IHE2137" s="1"/>
      <c r="IHF2137" s="1"/>
      <c r="IHG2137" s="1"/>
      <c r="IHH2137" s="1"/>
      <c r="IHI2137" s="1"/>
      <c r="IHJ2137" s="1"/>
      <c r="IHK2137" s="1"/>
      <c r="IHL2137" s="1"/>
      <c r="IHM2137" s="1"/>
      <c r="IHN2137" s="1"/>
      <c r="IHO2137" s="1"/>
      <c r="IHP2137" s="1"/>
      <c r="IHQ2137" s="1"/>
      <c r="IHR2137" s="1"/>
      <c r="IHS2137" s="1"/>
      <c r="IHT2137" s="1"/>
      <c r="IHU2137" s="1"/>
      <c r="IHV2137" s="1"/>
      <c r="IHW2137" s="1"/>
      <c r="IHX2137" s="1"/>
      <c r="IHY2137" s="1"/>
      <c r="IHZ2137" s="1"/>
      <c r="IIA2137" s="1"/>
      <c r="IIB2137" s="1"/>
      <c r="IIC2137" s="1"/>
      <c r="IID2137" s="1"/>
      <c r="IIE2137" s="1"/>
      <c r="IIF2137" s="1"/>
      <c r="IIG2137" s="1"/>
      <c r="IIH2137" s="1"/>
      <c r="III2137" s="1"/>
      <c r="IIJ2137" s="1"/>
      <c r="IIK2137" s="1"/>
      <c r="IIL2137" s="1"/>
      <c r="IIM2137" s="1"/>
      <c r="IIN2137" s="1"/>
      <c r="IIO2137" s="1"/>
      <c r="IIP2137" s="1"/>
      <c r="IIQ2137" s="1"/>
      <c r="IIR2137" s="1"/>
      <c r="IIS2137" s="1"/>
      <c r="IIT2137" s="1"/>
      <c r="IIU2137" s="1"/>
      <c r="IIV2137" s="1"/>
      <c r="IIW2137" s="1"/>
      <c r="IIX2137" s="1"/>
      <c r="IIY2137" s="1"/>
      <c r="IIZ2137" s="1"/>
      <c r="IJA2137" s="1"/>
      <c r="IJB2137" s="1"/>
      <c r="IJC2137" s="1"/>
      <c r="IJD2137" s="1"/>
      <c r="IJE2137" s="1"/>
      <c r="IJF2137" s="1"/>
      <c r="IJG2137" s="1"/>
      <c r="IJH2137" s="1"/>
      <c r="IJI2137" s="1"/>
      <c r="IJJ2137" s="1"/>
      <c r="IJK2137" s="1"/>
      <c r="IJL2137" s="1"/>
      <c r="IJM2137" s="1"/>
      <c r="IJN2137" s="1"/>
      <c r="IJO2137" s="1"/>
      <c r="IJP2137" s="1"/>
      <c r="IJQ2137" s="1"/>
      <c r="IJR2137" s="1"/>
      <c r="IJS2137" s="1"/>
      <c r="IJT2137" s="1"/>
      <c r="IJU2137" s="1"/>
      <c r="IJV2137" s="1"/>
      <c r="IJW2137" s="1"/>
      <c r="IJX2137" s="1"/>
      <c r="IJY2137" s="1"/>
      <c r="IJZ2137" s="1"/>
      <c r="IKA2137" s="1"/>
      <c r="IKB2137" s="1"/>
      <c r="IKC2137" s="1"/>
      <c r="IKD2137" s="1"/>
      <c r="IKE2137" s="1"/>
      <c r="IKF2137" s="1"/>
      <c r="IKG2137" s="1"/>
      <c r="IKH2137" s="1"/>
      <c r="IKI2137" s="1"/>
      <c r="IKJ2137" s="1"/>
      <c r="IKK2137" s="1"/>
      <c r="IKL2137" s="1"/>
      <c r="IKM2137" s="1"/>
      <c r="IKN2137" s="1"/>
      <c r="IKO2137" s="1"/>
      <c r="IKP2137" s="1"/>
      <c r="IKQ2137" s="1"/>
      <c r="IKR2137" s="1"/>
      <c r="IKS2137" s="1"/>
      <c r="IKT2137" s="1"/>
      <c r="IKU2137" s="1"/>
      <c r="IKV2137" s="1"/>
      <c r="IKW2137" s="1"/>
      <c r="IKX2137" s="1"/>
      <c r="IKY2137" s="1"/>
      <c r="IKZ2137" s="1"/>
      <c r="ILA2137" s="1"/>
      <c r="ILB2137" s="1"/>
      <c r="ILC2137" s="1"/>
      <c r="ILD2137" s="1"/>
      <c r="ILE2137" s="1"/>
      <c r="ILF2137" s="1"/>
      <c r="ILG2137" s="1"/>
      <c r="ILH2137" s="1"/>
      <c r="ILI2137" s="1"/>
      <c r="ILJ2137" s="1"/>
      <c r="ILK2137" s="1"/>
      <c r="ILL2137" s="1"/>
      <c r="ILM2137" s="1"/>
      <c r="ILN2137" s="1"/>
      <c r="ILO2137" s="1"/>
      <c r="ILP2137" s="1"/>
      <c r="ILQ2137" s="1"/>
      <c r="ILR2137" s="1"/>
      <c r="ILS2137" s="1"/>
      <c r="ILT2137" s="1"/>
      <c r="ILU2137" s="1"/>
      <c r="ILV2137" s="1"/>
      <c r="ILW2137" s="1"/>
      <c r="ILX2137" s="1"/>
      <c r="ILY2137" s="1"/>
      <c r="ILZ2137" s="1"/>
      <c r="IMA2137" s="1"/>
      <c r="IMB2137" s="1"/>
      <c r="IMC2137" s="1"/>
      <c r="IMD2137" s="1"/>
      <c r="IME2137" s="1"/>
      <c r="IMF2137" s="1"/>
      <c r="IMG2137" s="1"/>
      <c r="IMH2137" s="1"/>
      <c r="IMI2137" s="1"/>
      <c r="IMJ2137" s="1"/>
      <c r="IMK2137" s="1"/>
      <c r="IML2137" s="1"/>
      <c r="IMM2137" s="1"/>
      <c r="IMN2137" s="1"/>
      <c r="IMO2137" s="1"/>
      <c r="IMP2137" s="1"/>
      <c r="IMQ2137" s="1"/>
      <c r="IMR2137" s="1"/>
      <c r="IMS2137" s="1"/>
      <c r="IMT2137" s="1"/>
      <c r="IMU2137" s="1"/>
      <c r="IMV2137" s="1"/>
      <c r="IMW2137" s="1"/>
      <c r="IMX2137" s="1"/>
      <c r="IMY2137" s="1"/>
      <c r="IMZ2137" s="1"/>
      <c r="INA2137" s="1"/>
      <c r="INB2137" s="1"/>
      <c r="INC2137" s="1"/>
      <c r="IND2137" s="1"/>
      <c r="INE2137" s="1"/>
      <c r="INF2137" s="1"/>
      <c r="ING2137" s="1"/>
      <c r="INH2137" s="1"/>
      <c r="INI2137" s="1"/>
      <c r="INJ2137" s="1"/>
      <c r="INK2137" s="1"/>
      <c r="INL2137" s="1"/>
      <c r="INM2137" s="1"/>
      <c r="INN2137" s="1"/>
      <c r="INO2137" s="1"/>
      <c r="INP2137" s="1"/>
      <c r="INQ2137" s="1"/>
      <c r="INR2137" s="1"/>
      <c r="INS2137" s="1"/>
      <c r="INT2137" s="1"/>
      <c r="INU2137" s="1"/>
      <c r="INV2137" s="1"/>
      <c r="INW2137" s="1"/>
      <c r="INX2137" s="1"/>
      <c r="INY2137" s="1"/>
      <c r="INZ2137" s="1"/>
      <c r="IOA2137" s="1"/>
      <c r="IOB2137" s="1"/>
      <c r="IOC2137" s="1"/>
      <c r="IOD2137" s="1"/>
      <c r="IOE2137" s="1"/>
      <c r="IOF2137" s="1"/>
      <c r="IOG2137" s="1"/>
      <c r="IOH2137" s="1"/>
      <c r="IOI2137" s="1"/>
      <c r="IOJ2137" s="1"/>
      <c r="IOK2137" s="1"/>
      <c r="IOL2137" s="1"/>
      <c r="IOM2137" s="1"/>
      <c r="ION2137" s="1"/>
      <c r="IOO2137" s="1"/>
      <c r="IOP2137" s="1"/>
      <c r="IOQ2137" s="1"/>
      <c r="IOR2137" s="1"/>
      <c r="IOS2137" s="1"/>
      <c r="IOT2137" s="1"/>
      <c r="IOU2137" s="1"/>
      <c r="IOV2137" s="1"/>
      <c r="IOW2137" s="1"/>
      <c r="IOX2137" s="1"/>
      <c r="IOY2137" s="1"/>
      <c r="IOZ2137" s="1"/>
      <c r="IPA2137" s="1"/>
      <c r="IPB2137" s="1"/>
      <c r="IPC2137" s="1"/>
      <c r="IPD2137" s="1"/>
      <c r="IPE2137" s="1"/>
      <c r="IPF2137" s="1"/>
      <c r="IPG2137" s="1"/>
      <c r="IPH2137" s="1"/>
      <c r="IPI2137" s="1"/>
      <c r="IPJ2137" s="1"/>
      <c r="IPK2137" s="1"/>
      <c r="IPL2137" s="1"/>
      <c r="IPM2137" s="1"/>
      <c r="IPN2137" s="1"/>
      <c r="IPO2137" s="1"/>
      <c r="IPP2137" s="1"/>
      <c r="IPQ2137" s="1"/>
      <c r="IPR2137" s="1"/>
      <c r="IPS2137" s="1"/>
      <c r="IPT2137" s="1"/>
      <c r="IPU2137" s="1"/>
      <c r="IPV2137" s="1"/>
      <c r="IPW2137" s="1"/>
      <c r="IPX2137" s="1"/>
      <c r="IPY2137" s="1"/>
      <c r="IPZ2137" s="1"/>
      <c r="IQA2137" s="1"/>
      <c r="IQB2137" s="1"/>
      <c r="IQC2137" s="1"/>
      <c r="IQD2137" s="1"/>
      <c r="IQE2137" s="1"/>
      <c r="IQF2137" s="1"/>
      <c r="IQG2137" s="1"/>
      <c r="IQH2137" s="1"/>
      <c r="IQI2137" s="1"/>
      <c r="IQJ2137" s="1"/>
      <c r="IQK2137" s="1"/>
      <c r="IQL2137" s="1"/>
      <c r="IQM2137" s="1"/>
      <c r="IQN2137" s="1"/>
      <c r="IQO2137" s="1"/>
      <c r="IQP2137" s="1"/>
      <c r="IQQ2137" s="1"/>
      <c r="IQR2137" s="1"/>
      <c r="IQS2137" s="1"/>
      <c r="IQT2137" s="1"/>
      <c r="IQU2137" s="1"/>
      <c r="IQV2137" s="1"/>
      <c r="IQW2137" s="1"/>
      <c r="IQX2137" s="1"/>
      <c r="IQY2137" s="1"/>
      <c r="IQZ2137" s="1"/>
      <c r="IRA2137" s="1"/>
      <c r="IRB2137" s="1"/>
      <c r="IRC2137" s="1"/>
      <c r="IRD2137" s="1"/>
      <c r="IRE2137" s="1"/>
      <c r="IRF2137" s="1"/>
      <c r="IRG2137" s="1"/>
      <c r="IRH2137" s="1"/>
      <c r="IRI2137" s="1"/>
      <c r="IRJ2137" s="1"/>
      <c r="IRK2137" s="1"/>
      <c r="IRL2137" s="1"/>
      <c r="IRM2137" s="1"/>
      <c r="IRN2137" s="1"/>
      <c r="IRO2137" s="1"/>
      <c r="IRP2137" s="1"/>
      <c r="IRQ2137" s="1"/>
      <c r="IRR2137" s="1"/>
      <c r="IRS2137" s="1"/>
      <c r="IRT2137" s="1"/>
      <c r="IRU2137" s="1"/>
      <c r="IRV2137" s="1"/>
      <c r="IRW2137" s="1"/>
      <c r="IRX2137" s="1"/>
      <c r="IRY2137" s="1"/>
      <c r="IRZ2137" s="1"/>
      <c r="ISA2137" s="1"/>
      <c r="ISB2137" s="1"/>
      <c r="ISC2137" s="1"/>
      <c r="ISD2137" s="1"/>
      <c r="ISE2137" s="1"/>
      <c r="ISF2137" s="1"/>
      <c r="ISG2137" s="1"/>
      <c r="ISH2137" s="1"/>
      <c r="ISI2137" s="1"/>
      <c r="ISJ2137" s="1"/>
      <c r="ISK2137" s="1"/>
      <c r="ISL2137" s="1"/>
      <c r="ISM2137" s="1"/>
      <c r="ISN2137" s="1"/>
      <c r="ISO2137" s="1"/>
      <c r="ISP2137" s="1"/>
      <c r="ISQ2137" s="1"/>
      <c r="ISR2137" s="1"/>
      <c r="ISS2137" s="1"/>
      <c r="IST2137" s="1"/>
      <c r="ISU2137" s="1"/>
      <c r="ISV2137" s="1"/>
      <c r="ISW2137" s="1"/>
      <c r="ISX2137" s="1"/>
      <c r="ISY2137" s="1"/>
      <c r="ISZ2137" s="1"/>
      <c r="ITA2137" s="1"/>
      <c r="ITB2137" s="1"/>
      <c r="ITC2137" s="1"/>
      <c r="ITD2137" s="1"/>
      <c r="ITE2137" s="1"/>
      <c r="ITF2137" s="1"/>
      <c r="ITG2137" s="1"/>
      <c r="ITH2137" s="1"/>
      <c r="ITI2137" s="1"/>
      <c r="ITJ2137" s="1"/>
      <c r="ITK2137" s="1"/>
      <c r="ITL2137" s="1"/>
      <c r="ITM2137" s="1"/>
      <c r="ITN2137" s="1"/>
      <c r="ITO2137" s="1"/>
      <c r="ITP2137" s="1"/>
      <c r="ITQ2137" s="1"/>
      <c r="ITR2137" s="1"/>
      <c r="ITS2137" s="1"/>
      <c r="ITT2137" s="1"/>
      <c r="ITU2137" s="1"/>
      <c r="ITV2137" s="1"/>
      <c r="ITW2137" s="1"/>
      <c r="ITX2137" s="1"/>
      <c r="ITY2137" s="1"/>
      <c r="ITZ2137" s="1"/>
      <c r="IUA2137" s="1"/>
      <c r="IUB2137" s="1"/>
      <c r="IUC2137" s="1"/>
      <c r="IUD2137" s="1"/>
      <c r="IUE2137" s="1"/>
      <c r="IUF2137" s="1"/>
      <c r="IUG2137" s="1"/>
      <c r="IUH2137" s="1"/>
      <c r="IUI2137" s="1"/>
      <c r="IUJ2137" s="1"/>
      <c r="IUK2137" s="1"/>
      <c r="IUL2137" s="1"/>
      <c r="IUM2137" s="1"/>
      <c r="IUN2137" s="1"/>
      <c r="IUO2137" s="1"/>
      <c r="IUP2137" s="1"/>
      <c r="IUQ2137" s="1"/>
      <c r="IUR2137" s="1"/>
      <c r="IUS2137" s="1"/>
      <c r="IUT2137" s="1"/>
      <c r="IUU2137" s="1"/>
      <c r="IUV2137" s="1"/>
      <c r="IUW2137" s="1"/>
      <c r="IUX2137" s="1"/>
      <c r="IUY2137" s="1"/>
      <c r="IUZ2137" s="1"/>
      <c r="IVA2137" s="1"/>
      <c r="IVB2137" s="1"/>
      <c r="IVC2137" s="1"/>
      <c r="IVD2137" s="1"/>
      <c r="IVE2137" s="1"/>
      <c r="IVF2137" s="1"/>
      <c r="IVG2137" s="1"/>
      <c r="IVH2137" s="1"/>
      <c r="IVI2137" s="1"/>
      <c r="IVJ2137" s="1"/>
      <c r="IVK2137" s="1"/>
      <c r="IVL2137" s="1"/>
      <c r="IVM2137" s="1"/>
      <c r="IVN2137" s="1"/>
      <c r="IVO2137" s="1"/>
      <c r="IVP2137" s="1"/>
      <c r="IVQ2137" s="1"/>
      <c r="IVR2137" s="1"/>
      <c r="IVS2137" s="1"/>
      <c r="IVT2137" s="1"/>
      <c r="IVU2137" s="1"/>
      <c r="IVV2137" s="1"/>
      <c r="IVW2137" s="1"/>
      <c r="IVX2137" s="1"/>
      <c r="IVY2137" s="1"/>
      <c r="IVZ2137" s="1"/>
      <c r="IWA2137" s="1"/>
      <c r="IWB2137" s="1"/>
      <c r="IWC2137" s="1"/>
      <c r="IWD2137" s="1"/>
      <c r="IWE2137" s="1"/>
      <c r="IWF2137" s="1"/>
      <c r="IWG2137" s="1"/>
      <c r="IWH2137" s="1"/>
      <c r="IWI2137" s="1"/>
      <c r="IWJ2137" s="1"/>
      <c r="IWK2137" s="1"/>
      <c r="IWL2137" s="1"/>
      <c r="IWM2137" s="1"/>
      <c r="IWN2137" s="1"/>
      <c r="IWO2137" s="1"/>
      <c r="IWP2137" s="1"/>
      <c r="IWQ2137" s="1"/>
      <c r="IWR2137" s="1"/>
      <c r="IWS2137" s="1"/>
      <c r="IWT2137" s="1"/>
      <c r="IWU2137" s="1"/>
      <c r="IWV2137" s="1"/>
      <c r="IWW2137" s="1"/>
      <c r="IWX2137" s="1"/>
      <c r="IWY2137" s="1"/>
      <c r="IWZ2137" s="1"/>
      <c r="IXA2137" s="1"/>
      <c r="IXB2137" s="1"/>
      <c r="IXC2137" s="1"/>
      <c r="IXD2137" s="1"/>
      <c r="IXE2137" s="1"/>
      <c r="IXF2137" s="1"/>
      <c r="IXG2137" s="1"/>
      <c r="IXH2137" s="1"/>
      <c r="IXI2137" s="1"/>
      <c r="IXJ2137" s="1"/>
      <c r="IXK2137" s="1"/>
      <c r="IXL2137" s="1"/>
      <c r="IXM2137" s="1"/>
      <c r="IXN2137" s="1"/>
      <c r="IXO2137" s="1"/>
      <c r="IXP2137" s="1"/>
      <c r="IXQ2137" s="1"/>
      <c r="IXR2137" s="1"/>
      <c r="IXS2137" s="1"/>
      <c r="IXT2137" s="1"/>
      <c r="IXU2137" s="1"/>
      <c r="IXV2137" s="1"/>
      <c r="IXW2137" s="1"/>
      <c r="IXX2137" s="1"/>
      <c r="IXY2137" s="1"/>
      <c r="IXZ2137" s="1"/>
      <c r="IYA2137" s="1"/>
      <c r="IYB2137" s="1"/>
      <c r="IYC2137" s="1"/>
      <c r="IYD2137" s="1"/>
      <c r="IYE2137" s="1"/>
      <c r="IYF2137" s="1"/>
      <c r="IYG2137" s="1"/>
      <c r="IYH2137" s="1"/>
      <c r="IYI2137" s="1"/>
      <c r="IYJ2137" s="1"/>
      <c r="IYK2137" s="1"/>
      <c r="IYL2137" s="1"/>
      <c r="IYM2137" s="1"/>
      <c r="IYN2137" s="1"/>
      <c r="IYO2137" s="1"/>
      <c r="IYP2137" s="1"/>
      <c r="IYQ2137" s="1"/>
      <c r="IYR2137" s="1"/>
      <c r="IYS2137" s="1"/>
      <c r="IYT2137" s="1"/>
      <c r="IYU2137" s="1"/>
      <c r="IYV2137" s="1"/>
      <c r="IYW2137" s="1"/>
      <c r="IYX2137" s="1"/>
      <c r="IYY2137" s="1"/>
      <c r="IYZ2137" s="1"/>
      <c r="IZA2137" s="1"/>
      <c r="IZB2137" s="1"/>
      <c r="IZC2137" s="1"/>
      <c r="IZD2137" s="1"/>
      <c r="IZE2137" s="1"/>
      <c r="IZF2137" s="1"/>
      <c r="IZG2137" s="1"/>
      <c r="IZH2137" s="1"/>
      <c r="IZI2137" s="1"/>
      <c r="IZJ2137" s="1"/>
      <c r="IZK2137" s="1"/>
      <c r="IZL2137" s="1"/>
      <c r="IZM2137" s="1"/>
      <c r="IZN2137" s="1"/>
      <c r="IZO2137" s="1"/>
      <c r="IZP2137" s="1"/>
      <c r="IZQ2137" s="1"/>
      <c r="IZR2137" s="1"/>
      <c r="IZS2137" s="1"/>
      <c r="IZT2137" s="1"/>
      <c r="IZU2137" s="1"/>
      <c r="IZV2137" s="1"/>
      <c r="IZW2137" s="1"/>
      <c r="IZX2137" s="1"/>
      <c r="IZY2137" s="1"/>
      <c r="IZZ2137" s="1"/>
      <c r="JAA2137" s="1"/>
      <c r="JAB2137" s="1"/>
      <c r="JAC2137" s="1"/>
      <c r="JAD2137" s="1"/>
      <c r="JAE2137" s="1"/>
      <c r="JAF2137" s="1"/>
      <c r="JAG2137" s="1"/>
      <c r="JAH2137" s="1"/>
      <c r="JAI2137" s="1"/>
      <c r="JAJ2137" s="1"/>
      <c r="JAK2137" s="1"/>
      <c r="JAL2137" s="1"/>
      <c r="JAM2137" s="1"/>
      <c r="JAN2137" s="1"/>
      <c r="JAO2137" s="1"/>
      <c r="JAP2137" s="1"/>
      <c r="JAQ2137" s="1"/>
      <c r="JAR2137" s="1"/>
      <c r="JAS2137" s="1"/>
      <c r="JAT2137" s="1"/>
      <c r="JAU2137" s="1"/>
      <c r="JAV2137" s="1"/>
      <c r="JAW2137" s="1"/>
      <c r="JAX2137" s="1"/>
      <c r="JAY2137" s="1"/>
      <c r="JAZ2137" s="1"/>
      <c r="JBA2137" s="1"/>
      <c r="JBB2137" s="1"/>
      <c r="JBC2137" s="1"/>
      <c r="JBD2137" s="1"/>
      <c r="JBE2137" s="1"/>
      <c r="JBF2137" s="1"/>
      <c r="JBG2137" s="1"/>
      <c r="JBH2137" s="1"/>
      <c r="JBI2137" s="1"/>
      <c r="JBJ2137" s="1"/>
      <c r="JBK2137" s="1"/>
      <c r="JBL2137" s="1"/>
      <c r="JBM2137" s="1"/>
      <c r="JBN2137" s="1"/>
      <c r="JBO2137" s="1"/>
      <c r="JBP2137" s="1"/>
      <c r="JBQ2137" s="1"/>
      <c r="JBR2137" s="1"/>
      <c r="JBS2137" s="1"/>
      <c r="JBT2137" s="1"/>
      <c r="JBU2137" s="1"/>
      <c r="JBV2137" s="1"/>
      <c r="JBW2137" s="1"/>
      <c r="JBX2137" s="1"/>
      <c r="JBY2137" s="1"/>
      <c r="JBZ2137" s="1"/>
      <c r="JCA2137" s="1"/>
      <c r="JCB2137" s="1"/>
      <c r="JCC2137" s="1"/>
      <c r="JCD2137" s="1"/>
      <c r="JCE2137" s="1"/>
      <c r="JCF2137" s="1"/>
      <c r="JCG2137" s="1"/>
      <c r="JCH2137" s="1"/>
      <c r="JCI2137" s="1"/>
      <c r="JCJ2137" s="1"/>
      <c r="JCK2137" s="1"/>
      <c r="JCL2137" s="1"/>
      <c r="JCM2137" s="1"/>
      <c r="JCN2137" s="1"/>
      <c r="JCO2137" s="1"/>
      <c r="JCP2137" s="1"/>
      <c r="JCQ2137" s="1"/>
      <c r="JCR2137" s="1"/>
      <c r="JCS2137" s="1"/>
      <c r="JCT2137" s="1"/>
      <c r="JCU2137" s="1"/>
      <c r="JCV2137" s="1"/>
      <c r="JCW2137" s="1"/>
      <c r="JCX2137" s="1"/>
      <c r="JCY2137" s="1"/>
      <c r="JCZ2137" s="1"/>
      <c r="JDA2137" s="1"/>
      <c r="JDB2137" s="1"/>
      <c r="JDC2137" s="1"/>
      <c r="JDD2137" s="1"/>
      <c r="JDE2137" s="1"/>
      <c r="JDF2137" s="1"/>
      <c r="JDG2137" s="1"/>
      <c r="JDH2137" s="1"/>
      <c r="JDI2137" s="1"/>
      <c r="JDJ2137" s="1"/>
      <c r="JDK2137" s="1"/>
      <c r="JDL2137" s="1"/>
      <c r="JDM2137" s="1"/>
      <c r="JDN2137" s="1"/>
      <c r="JDO2137" s="1"/>
      <c r="JDP2137" s="1"/>
      <c r="JDQ2137" s="1"/>
      <c r="JDR2137" s="1"/>
      <c r="JDS2137" s="1"/>
      <c r="JDT2137" s="1"/>
      <c r="JDU2137" s="1"/>
      <c r="JDV2137" s="1"/>
      <c r="JDW2137" s="1"/>
      <c r="JDX2137" s="1"/>
      <c r="JDY2137" s="1"/>
      <c r="JDZ2137" s="1"/>
      <c r="JEA2137" s="1"/>
      <c r="JEB2137" s="1"/>
      <c r="JEC2137" s="1"/>
      <c r="JED2137" s="1"/>
      <c r="JEE2137" s="1"/>
      <c r="JEF2137" s="1"/>
      <c r="JEG2137" s="1"/>
      <c r="JEH2137" s="1"/>
      <c r="JEI2137" s="1"/>
      <c r="JEJ2137" s="1"/>
      <c r="JEK2137" s="1"/>
      <c r="JEL2137" s="1"/>
      <c r="JEM2137" s="1"/>
      <c r="JEN2137" s="1"/>
      <c r="JEO2137" s="1"/>
      <c r="JEP2137" s="1"/>
      <c r="JEQ2137" s="1"/>
      <c r="JER2137" s="1"/>
      <c r="JES2137" s="1"/>
      <c r="JET2137" s="1"/>
      <c r="JEU2137" s="1"/>
      <c r="JEV2137" s="1"/>
      <c r="JEW2137" s="1"/>
      <c r="JEX2137" s="1"/>
      <c r="JEY2137" s="1"/>
      <c r="JEZ2137" s="1"/>
      <c r="JFA2137" s="1"/>
      <c r="JFB2137" s="1"/>
      <c r="JFC2137" s="1"/>
      <c r="JFD2137" s="1"/>
      <c r="JFE2137" s="1"/>
      <c r="JFF2137" s="1"/>
      <c r="JFG2137" s="1"/>
      <c r="JFH2137" s="1"/>
      <c r="JFI2137" s="1"/>
      <c r="JFJ2137" s="1"/>
      <c r="JFK2137" s="1"/>
      <c r="JFL2137" s="1"/>
      <c r="JFM2137" s="1"/>
      <c r="JFN2137" s="1"/>
      <c r="JFO2137" s="1"/>
      <c r="JFP2137" s="1"/>
      <c r="JFQ2137" s="1"/>
      <c r="JFR2137" s="1"/>
      <c r="JFS2137" s="1"/>
      <c r="JFT2137" s="1"/>
      <c r="JFU2137" s="1"/>
      <c r="JFV2137" s="1"/>
      <c r="JFW2137" s="1"/>
      <c r="JFX2137" s="1"/>
      <c r="JFY2137" s="1"/>
      <c r="JFZ2137" s="1"/>
      <c r="JGA2137" s="1"/>
      <c r="JGB2137" s="1"/>
      <c r="JGC2137" s="1"/>
      <c r="JGD2137" s="1"/>
      <c r="JGE2137" s="1"/>
      <c r="JGF2137" s="1"/>
      <c r="JGG2137" s="1"/>
      <c r="JGH2137" s="1"/>
      <c r="JGI2137" s="1"/>
      <c r="JGJ2137" s="1"/>
      <c r="JGK2137" s="1"/>
      <c r="JGL2137" s="1"/>
      <c r="JGM2137" s="1"/>
      <c r="JGN2137" s="1"/>
      <c r="JGO2137" s="1"/>
      <c r="JGP2137" s="1"/>
      <c r="JGQ2137" s="1"/>
      <c r="JGR2137" s="1"/>
      <c r="JGS2137" s="1"/>
      <c r="JGT2137" s="1"/>
      <c r="JGU2137" s="1"/>
      <c r="JGV2137" s="1"/>
      <c r="JGW2137" s="1"/>
      <c r="JGX2137" s="1"/>
      <c r="JGY2137" s="1"/>
      <c r="JGZ2137" s="1"/>
      <c r="JHA2137" s="1"/>
      <c r="JHB2137" s="1"/>
      <c r="JHC2137" s="1"/>
      <c r="JHD2137" s="1"/>
      <c r="JHE2137" s="1"/>
      <c r="JHF2137" s="1"/>
      <c r="JHG2137" s="1"/>
      <c r="JHH2137" s="1"/>
      <c r="JHI2137" s="1"/>
      <c r="JHJ2137" s="1"/>
      <c r="JHK2137" s="1"/>
      <c r="JHL2137" s="1"/>
      <c r="JHM2137" s="1"/>
      <c r="JHN2137" s="1"/>
      <c r="JHO2137" s="1"/>
      <c r="JHP2137" s="1"/>
      <c r="JHQ2137" s="1"/>
      <c r="JHR2137" s="1"/>
      <c r="JHS2137" s="1"/>
      <c r="JHT2137" s="1"/>
      <c r="JHU2137" s="1"/>
      <c r="JHV2137" s="1"/>
      <c r="JHW2137" s="1"/>
      <c r="JHX2137" s="1"/>
      <c r="JHY2137" s="1"/>
      <c r="JHZ2137" s="1"/>
      <c r="JIA2137" s="1"/>
      <c r="JIB2137" s="1"/>
      <c r="JIC2137" s="1"/>
      <c r="JID2137" s="1"/>
      <c r="JIE2137" s="1"/>
      <c r="JIF2137" s="1"/>
      <c r="JIG2137" s="1"/>
      <c r="JIH2137" s="1"/>
      <c r="JII2137" s="1"/>
      <c r="JIJ2137" s="1"/>
      <c r="JIK2137" s="1"/>
      <c r="JIL2137" s="1"/>
      <c r="JIM2137" s="1"/>
      <c r="JIN2137" s="1"/>
      <c r="JIO2137" s="1"/>
      <c r="JIP2137" s="1"/>
      <c r="JIQ2137" s="1"/>
      <c r="JIR2137" s="1"/>
      <c r="JIS2137" s="1"/>
      <c r="JIT2137" s="1"/>
      <c r="JIU2137" s="1"/>
      <c r="JIV2137" s="1"/>
      <c r="JIW2137" s="1"/>
      <c r="JIX2137" s="1"/>
      <c r="JIY2137" s="1"/>
      <c r="JIZ2137" s="1"/>
      <c r="JJA2137" s="1"/>
      <c r="JJB2137" s="1"/>
      <c r="JJC2137" s="1"/>
      <c r="JJD2137" s="1"/>
      <c r="JJE2137" s="1"/>
      <c r="JJF2137" s="1"/>
      <c r="JJG2137" s="1"/>
      <c r="JJH2137" s="1"/>
      <c r="JJI2137" s="1"/>
      <c r="JJJ2137" s="1"/>
      <c r="JJK2137" s="1"/>
      <c r="JJL2137" s="1"/>
      <c r="JJM2137" s="1"/>
      <c r="JJN2137" s="1"/>
      <c r="JJO2137" s="1"/>
      <c r="JJP2137" s="1"/>
      <c r="JJQ2137" s="1"/>
      <c r="JJR2137" s="1"/>
      <c r="JJS2137" s="1"/>
      <c r="JJT2137" s="1"/>
      <c r="JJU2137" s="1"/>
      <c r="JJV2137" s="1"/>
      <c r="JJW2137" s="1"/>
      <c r="JJX2137" s="1"/>
      <c r="JJY2137" s="1"/>
      <c r="JJZ2137" s="1"/>
      <c r="JKA2137" s="1"/>
      <c r="JKB2137" s="1"/>
      <c r="JKC2137" s="1"/>
      <c r="JKD2137" s="1"/>
      <c r="JKE2137" s="1"/>
      <c r="JKF2137" s="1"/>
      <c r="JKG2137" s="1"/>
      <c r="JKH2137" s="1"/>
      <c r="JKI2137" s="1"/>
      <c r="JKJ2137" s="1"/>
      <c r="JKK2137" s="1"/>
      <c r="JKL2137" s="1"/>
      <c r="JKM2137" s="1"/>
      <c r="JKN2137" s="1"/>
      <c r="JKO2137" s="1"/>
      <c r="JKP2137" s="1"/>
      <c r="JKQ2137" s="1"/>
      <c r="JKR2137" s="1"/>
      <c r="JKS2137" s="1"/>
      <c r="JKT2137" s="1"/>
      <c r="JKU2137" s="1"/>
      <c r="JKV2137" s="1"/>
      <c r="JKW2137" s="1"/>
      <c r="JKX2137" s="1"/>
      <c r="JKY2137" s="1"/>
      <c r="JKZ2137" s="1"/>
      <c r="JLA2137" s="1"/>
      <c r="JLB2137" s="1"/>
      <c r="JLC2137" s="1"/>
      <c r="JLD2137" s="1"/>
      <c r="JLE2137" s="1"/>
      <c r="JLF2137" s="1"/>
      <c r="JLG2137" s="1"/>
      <c r="JLH2137" s="1"/>
      <c r="JLI2137" s="1"/>
      <c r="JLJ2137" s="1"/>
      <c r="JLK2137" s="1"/>
      <c r="JLL2137" s="1"/>
      <c r="JLM2137" s="1"/>
      <c r="JLN2137" s="1"/>
      <c r="JLO2137" s="1"/>
      <c r="JLP2137" s="1"/>
      <c r="JLQ2137" s="1"/>
      <c r="JLR2137" s="1"/>
      <c r="JLS2137" s="1"/>
      <c r="JLT2137" s="1"/>
      <c r="JLU2137" s="1"/>
      <c r="JLV2137" s="1"/>
      <c r="JLW2137" s="1"/>
      <c r="JLX2137" s="1"/>
      <c r="JLY2137" s="1"/>
      <c r="JLZ2137" s="1"/>
      <c r="JMA2137" s="1"/>
      <c r="JMB2137" s="1"/>
      <c r="JMC2137" s="1"/>
      <c r="JMD2137" s="1"/>
      <c r="JME2137" s="1"/>
      <c r="JMF2137" s="1"/>
      <c r="JMG2137" s="1"/>
      <c r="JMH2137" s="1"/>
      <c r="JMI2137" s="1"/>
      <c r="JMJ2137" s="1"/>
      <c r="JMK2137" s="1"/>
      <c r="JML2137" s="1"/>
      <c r="JMM2137" s="1"/>
      <c r="JMN2137" s="1"/>
      <c r="JMO2137" s="1"/>
      <c r="JMP2137" s="1"/>
      <c r="JMQ2137" s="1"/>
      <c r="JMR2137" s="1"/>
      <c r="JMS2137" s="1"/>
      <c r="JMT2137" s="1"/>
      <c r="JMU2137" s="1"/>
      <c r="JMV2137" s="1"/>
      <c r="JMW2137" s="1"/>
      <c r="JMX2137" s="1"/>
      <c r="JMY2137" s="1"/>
      <c r="JMZ2137" s="1"/>
      <c r="JNA2137" s="1"/>
      <c r="JNB2137" s="1"/>
      <c r="JNC2137" s="1"/>
      <c r="JND2137" s="1"/>
      <c r="JNE2137" s="1"/>
      <c r="JNF2137" s="1"/>
      <c r="JNG2137" s="1"/>
      <c r="JNH2137" s="1"/>
      <c r="JNI2137" s="1"/>
      <c r="JNJ2137" s="1"/>
      <c r="JNK2137" s="1"/>
      <c r="JNL2137" s="1"/>
      <c r="JNM2137" s="1"/>
      <c r="JNN2137" s="1"/>
      <c r="JNO2137" s="1"/>
      <c r="JNP2137" s="1"/>
      <c r="JNQ2137" s="1"/>
      <c r="JNR2137" s="1"/>
      <c r="JNS2137" s="1"/>
      <c r="JNT2137" s="1"/>
      <c r="JNU2137" s="1"/>
      <c r="JNV2137" s="1"/>
      <c r="JNW2137" s="1"/>
      <c r="JNX2137" s="1"/>
      <c r="JNY2137" s="1"/>
      <c r="JNZ2137" s="1"/>
      <c r="JOA2137" s="1"/>
      <c r="JOB2137" s="1"/>
      <c r="JOC2137" s="1"/>
      <c r="JOD2137" s="1"/>
      <c r="JOE2137" s="1"/>
      <c r="JOF2137" s="1"/>
      <c r="JOG2137" s="1"/>
      <c r="JOH2137" s="1"/>
      <c r="JOI2137" s="1"/>
      <c r="JOJ2137" s="1"/>
      <c r="JOK2137" s="1"/>
      <c r="JOL2137" s="1"/>
      <c r="JOM2137" s="1"/>
      <c r="JON2137" s="1"/>
      <c r="JOO2137" s="1"/>
      <c r="JOP2137" s="1"/>
      <c r="JOQ2137" s="1"/>
      <c r="JOR2137" s="1"/>
      <c r="JOS2137" s="1"/>
      <c r="JOT2137" s="1"/>
      <c r="JOU2137" s="1"/>
      <c r="JOV2137" s="1"/>
      <c r="JOW2137" s="1"/>
      <c r="JOX2137" s="1"/>
      <c r="JOY2137" s="1"/>
      <c r="JOZ2137" s="1"/>
      <c r="JPA2137" s="1"/>
      <c r="JPB2137" s="1"/>
      <c r="JPC2137" s="1"/>
      <c r="JPD2137" s="1"/>
      <c r="JPE2137" s="1"/>
      <c r="JPF2137" s="1"/>
      <c r="JPG2137" s="1"/>
      <c r="JPH2137" s="1"/>
      <c r="JPI2137" s="1"/>
      <c r="JPJ2137" s="1"/>
      <c r="JPK2137" s="1"/>
      <c r="JPL2137" s="1"/>
      <c r="JPM2137" s="1"/>
      <c r="JPN2137" s="1"/>
      <c r="JPO2137" s="1"/>
      <c r="JPP2137" s="1"/>
      <c r="JPQ2137" s="1"/>
      <c r="JPR2137" s="1"/>
      <c r="JPS2137" s="1"/>
      <c r="JPT2137" s="1"/>
      <c r="JPU2137" s="1"/>
      <c r="JPV2137" s="1"/>
      <c r="JPW2137" s="1"/>
      <c r="JPX2137" s="1"/>
      <c r="JPY2137" s="1"/>
      <c r="JPZ2137" s="1"/>
      <c r="JQA2137" s="1"/>
      <c r="JQB2137" s="1"/>
      <c r="JQC2137" s="1"/>
      <c r="JQD2137" s="1"/>
      <c r="JQE2137" s="1"/>
      <c r="JQF2137" s="1"/>
      <c r="JQG2137" s="1"/>
      <c r="JQH2137" s="1"/>
      <c r="JQI2137" s="1"/>
      <c r="JQJ2137" s="1"/>
      <c r="JQK2137" s="1"/>
      <c r="JQL2137" s="1"/>
      <c r="JQM2137" s="1"/>
      <c r="JQN2137" s="1"/>
      <c r="JQO2137" s="1"/>
      <c r="JQP2137" s="1"/>
      <c r="JQQ2137" s="1"/>
      <c r="JQR2137" s="1"/>
      <c r="JQS2137" s="1"/>
      <c r="JQT2137" s="1"/>
      <c r="JQU2137" s="1"/>
      <c r="JQV2137" s="1"/>
      <c r="JQW2137" s="1"/>
      <c r="JQX2137" s="1"/>
      <c r="JQY2137" s="1"/>
      <c r="JQZ2137" s="1"/>
      <c r="JRA2137" s="1"/>
      <c r="JRB2137" s="1"/>
      <c r="JRC2137" s="1"/>
      <c r="JRD2137" s="1"/>
      <c r="JRE2137" s="1"/>
      <c r="JRF2137" s="1"/>
      <c r="JRG2137" s="1"/>
      <c r="JRH2137" s="1"/>
      <c r="JRI2137" s="1"/>
      <c r="JRJ2137" s="1"/>
      <c r="JRK2137" s="1"/>
      <c r="JRL2137" s="1"/>
      <c r="JRM2137" s="1"/>
      <c r="JRN2137" s="1"/>
      <c r="JRO2137" s="1"/>
      <c r="JRP2137" s="1"/>
      <c r="JRQ2137" s="1"/>
      <c r="JRR2137" s="1"/>
      <c r="JRS2137" s="1"/>
      <c r="JRT2137" s="1"/>
      <c r="JRU2137" s="1"/>
      <c r="JRV2137" s="1"/>
      <c r="JRW2137" s="1"/>
      <c r="JRX2137" s="1"/>
      <c r="JRY2137" s="1"/>
      <c r="JRZ2137" s="1"/>
      <c r="JSA2137" s="1"/>
      <c r="JSB2137" s="1"/>
      <c r="JSC2137" s="1"/>
      <c r="JSD2137" s="1"/>
      <c r="JSE2137" s="1"/>
      <c r="JSF2137" s="1"/>
      <c r="JSG2137" s="1"/>
      <c r="JSH2137" s="1"/>
      <c r="JSI2137" s="1"/>
      <c r="JSJ2137" s="1"/>
      <c r="JSK2137" s="1"/>
      <c r="JSL2137" s="1"/>
      <c r="JSM2137" s="1"/>
      <c r="JSN2137" s="1"/>
      <c r="JSO2137" s="1"/>
      <c r="JSP2137" s="1"/>
      <c r="JSQ2137" s="1"/>
      <c r="JSR2137" s="1"/>
      <c r="JSS2137" s="1"/>
      <c r="JST2137" s="1"/>
      <c r="JSU2137" s="1"/>
      <c r="JSV2137" s="1"/>
      <c r="JSW2137" s="1"/>
      <c r="JSX2137" s="1"/>
      <c r="JSY2137" s="1"/>
      <c r="JSZ2137" s="1"/>
      <c r="JTA2137" s="1"/>
      <c r="JTB2137" s="1"/>
      <c r="JTC2137" s="1"/>
      <c r="JTD2137" s="1"/>
      <c r="JTE2137" s="1"/>
      <c r="JTF2137" s="1"/>
      <c r="JTG2137" s="1"/>
      <c r="JTH2137" s="1"/>
      <c r="JTI2137" s="1"/>
      <c r="JTJ2137" s="1"/>
      <c r="JTK2137" s="1"/>
      <c r="JTL2137" s="1"/>
      <c r="JTM2137" s="1"/>
      <c r="JTN2137" s="1"/>
      <c r="JTO2137" s="1"/>
      <c r="JTP2137" s="1"/>
      <c r="JTQ2137" s="1"/>
      <c r="JTR2137" s="1"/>
      <c r="JTS2137" s="1"/>
      <c r="JTT2137" s="1"/>
      <c r="JTU2137" s="1"/>
      <c r="JTV2137" s="1"/>
      <c r="JTW2137" s="1"/>
      <c r="JTX2137" s="1"/>
      <c r="JTY2137" s="1"/>
      <c r="JTZ2137" s="1"/>
      <c r="JUA2137" s="1"/>
      <c r="JUB2137" s="1"/>
      <c r="JUC2137" s="1"/>
      <c r="JUD2137" s="1"/>
      <c r="JUE2137" s="1"/>
      <c r="JUF2137" s="1"/>
      <c r="JUG2137" s="1"/>
      <c r="JUH2137" s="1"/>
      <c r="JUI2137" s="1"/>
      <c r="JUJ2137" s="1"/>
      <c r="JUK2137" s="1"/>
      <c r="JUL2137" s="1"/>
      <c r="JUM2137" s="1"/>
      <c r="JUN2137" s="1"/>
      <c r="JUO2137" s="1"/>
      <c r="JUP2137" s="1"/>
      <c r="JUQ2137" s="1"/>
      <c r="JUR2137" s="1"/>
      <c r="JUS2137" s="1"/>
      <c r="JUT2137" s="1"/>
      <c r="JUU2137" s="1"/>
      <c r="JUV2137" s="1"/>
      <c r="JUW2137" s="1"/>
      <c r="JUX2137" s="1"/>
      <c r="JUY2137" s="1"/>
      <c r="JUZ2137" s="1"/>
      <c r="JVA2137" s="1"/>
      <c r="JVB2137" s="1"/>
      <c r="JVC2137" s="1"/>
      <c r="JVD2137" s="1"/>
      <c r="JVE2137" s="1"/>
      <c r="JVF2137" s="1"/>
      <c r="JVG2137" s="1"/>
      <c r="JVH2137" s="1"/>
      <c r="JVI2137" s="1"/>
      <c r="JVJ2137" s="1"/>
      <c r="JVK2137" s="1"/>
      <c r="JVL2137" s="1"/>
      <c r="JVM2137" s="1"/>
      <c r="JVN2137" s="1"/>
      <c r="JVO2137" s="1"/>
      <c r="JVP2137" s="1"/>
      <c r="JVQ2137" s="1"/>
      <c r="JVR2137" s="1"/>
      <c r="JVS2137" s="1"/>
      <c r="JVT2137" s="1"/>
      <c r="JVU2137" s="1"/>
      <c r="JVV2137" s="1"/>
      <c r="JVW2137" s="1"/>
      <c r="JVX2137" s="1"/>
      <c r="JVY2137" s="1"/>
      <c r="JVZ2137" s="1"/>
      <c r="JWA2137" s="1"/>
      <c r="JWB2137" s="1"/>
      <c r="JWC2137" s="1"/>
      <c r="JWD2137" s="1"/>
      <c r="JWE2137" s="1"/>
      <c r="JWF2137" s="1"/>
      <c r="JWG2137" s="1"/>
      <c r="JWH2137" s="1"/>
      <c r="JWI2137" s="1"/>
      <c r="JWJ2137" s="1"/>
      <c r="JWK2137" s="1"/>
      <c r="JWL2137" s="1"/>
      <c r="JWM2137" s="1"/>
      <c r="JWN2137" s="1"/>
      <c r="JWO2137" s="1"/>
      <c r="JWP2137" s="1"/>
      <c r="JWQ2137" s="1"/>
      <c r="JWR2137" s="1"/>
      <c r="JWS2137" s="1"/>
      <c r="JWT2137" s="1"/>
      <c r="JWU2137" s="1"/>
      <c r="JWV2137" s="1"/>
      <c r="JWW2137" s="1"/>
      <c r="JWX2137" s="1"/>
      <c r="JWY2137" s="1"/>
      <c r="JWZ2137" s="1"/>
      <c r="JXA2137" s="1"/>
      <c r="JXB2137" s="1"/>
      <c r="JXC2137" s="1"/>
      <c r="JXD2137" s="1"/>
      <c r="JXE2137" s="1"/>
      <c r="JXF2137" s="1"/>
      <c r="JXG2137" s="1"/>
      <c r="JXH2137" s="1"/>
      <c r="JXI2137" s="1"/>
      <c r="JXJ2137" s="1"/>
      <c r="JXK2137" s="1"/>
      <c r="JXL2137" s="1"/>
      <c r="JXM2137" s="1"/>
      <c r="JXN2137" s="1"/>
      <c r="JXO2137" s="1"/>
      <c r="JXP2137" s="1"/>
      <c r="JXQ2137" s="1"/>
      <c r="JXR2137" s="1"/>
      <c r="JXS2137" s="1"/>
      <c r="JXT2137" s="1"/>
      <c r="JXU2137" s="1"/>
      <c r="JXV2137" s="1"/>
      <c r="JXW2137" s="1"/>
      <c r="JXX2137" s="1"/>
      <c r="JXY2137" s="1"/>
      <c r="JXZ2137" s="1"/>
      <c r="JYA2137" s="1"/>
      <c r="JYB2137" s="1"/>
      <c r="JYC2137" s="1"/>
      <c r="JYD2137" s="1"/>
      <c r="JYE2137" s="1"/>
      <c r="JYF2137" s="1"/>
      <c r="JYG2137" s="1"/>
      <c r="JYH2137" s="1"/>
      <c r="JYI2137" s="1"/>
      <c r="JYJ2137" s="1"/>
      <c r="JYK2137" s="1"/>
      <c r="JYL2137" s="1"/>
      <c r="JYM2137" s="1"/>
      <c r="JYN2137" s="1"/>
      <c r="JYO2137" s="1"/>
      <c r="JYP2137" s="1"/>
      <c r="JYQ2137" s="1"/>
      <c r="JYR2137" s="1"/>
      <c r="JYS2137" s="1"/>
      <c r="JYT2137" s="1"/>
      <c r="JYU2137" s="1"/>
      <c r="JYV2137" s="1"/>
      <c r="JYW2137" s="1"/>
      <c r="JYX2137" s="1"/>
      <c r="JYY2137" s="1"/>
      <c r="JYZ2137" s="1"/>
      <c r="JZA2137" s="1"/>
      <c r="JZB2137" s="1"/>
      <c r="JZC2137" s="1"/>
      <c r="JZD2137" s="1"/>
      <c r="JZE2137" s="1"/>
      <c r="JZF2137" s="1"/>
      <c r="JZG2137" s="1"/>
      <c r="JZH2137" s="1"/>
      <c r="JZI2137" s="1"/>
      <c r="JZJ2137" s="1"/>
      <c r="JZK2137" s="1"/>
      <c r="JZL2137" s="1"/>
      <c r="JZM2137" s="1"/>
      <c r="JZN2137" s="1"/>
      <c r="JZO2137" s="1"/>
      <c r="JZP2137" s="1"/>
      <c r="JZQ2137" s="1"/>
      <c r="JZR2137" s="1"/>
      <c r="JZS2137" s="1"/>
      <c r="JZT2137" s="1"/>
      <c r="JZU2137" s="1"/>
      <c r="JZV2137" s="1"/>
      <c r="JZW2137" s="1"/>
      <c r="JZX2137" s="1"/>
      <c r="JZY2137" s="1"/>
      <c r="JZZ2137" s="1"/>
      <c r="KAA2137" s="1"/>
      <c r="KAB2137" s="1"/>
      <c r="KAC2137" s="1"/>
      <c r="KAD2137" s="1"/>
      <c r="KAE2137" s="1"/>
      <c r="KAF2137" s="1"/>
      <c r="KAG2137" s="1"/>
      <c r="KAH2137" s="1"/>
      <c r="KAI2137" s="1"/>
      <c r="KAJ2137" s="1"/>
      <c r="KAK2137" s="1"/>
      <c r="KAL2137" s="1"/>
      <c r="KAM2137" s="1"/>
      <c r="KAN2137" s="1"/>
      <c r="KAO2137" s="1"/>
      <c r="KAP2137" s="1"/>
      <c r="KAQ2137" s="1"/>
      <c r="KAR2137" s="1"/>
      <c r="KAS2137" s="1"/>
      <c r="KAT2137" s="1"/>
      <c r="KAU2137" s="1"/>
      <c r="KAV2137" s="1"/>
      <c r="KAW2137" s="1"/>
      <c r="KAX2137" s="1"/>
      <c r="KAY2137" s="1"/>
      <c r="KAZ2137" s="1"/>
      <c r="KBA2137" s="1"/>
      <c r="KBB2137" s="1"/>
      <c r="KBC2137" s="1"/>
      <c r="KBD2137" s="1"/>
      <c r="KBE2137" s="1"/>
      <c r="KBF2137" s="1"/>
      <c r="KBG2137" s="1"/>
      <c r="KBH2137" s="1"/>
      <c r="KBI2137" s="1"/>
      <c r="KBJ2137" s="1"/>
      <c r="KBK2137" s="1"/>
      <c r="KBL2137" s="1"/>
      <c r="KBM2137" s="1"/>
      <c r="KBN2137" s="1"/>
      <c r="KBO2137" s="1"/>
      <c r="KBP2137" s="1"/>
      <c r="KBQ2137" s="1"/>
      <c r="KBR2137" s="1"/>
      <c r="KBS2137" s="1"/>
      <c r="KBT2137" s="1"/>
      <c r="KBU2137" s="1"/>
      <c r="KBV2137" s="1"/>
      <c r="KBW2137" s="1"/>
      <c r="KBX2137" s="1"/>
      <c r="KBY2137" s="1"/>
      <c r="KBZ2137" s="1"/>
      <c r="KCA2137" s="1"/>
      <c r="KCB2137" s="1"/>
      <c r="KCC2137" s="1"/>
      <c r="KCD2137" s="1"/>
      <c r="KCE2137" s="1"/>
      <c r="KCF2137" s="1"/>
      <c r="KCG2137" s="1"/>
      <c r="KCH2137" s="1"/>
      <c r="KCI2137" s="1"/>
      <c r="KCJ2137" s="1"/>
      <c r="KCK2137" s="1"/>
      <c r="KCL2137" s="1"/>
      <c r="KCM2137" s="1"/>
      <c r="KCN2137" s="1"/>
      <c r="KCO2137" s="1"/>
      <c r="KCP2137" s="1"/>
      <c r="KCQ2137" s="1"/>
      <c r="KCR2137" s="1"/>
      <c r="KCS2137" s="1"/>
      <c r="KCT2137" s="1"/>
      <c r="KCU2137" s="1"/>
      <c r="KCV2137" s="1"/>
      <c r="KCW2137" s="1"/>
      <c r="KCX2137" s="1"/>
      <c r="KCY2137" s="1"/>
      <c r="KCZ2137" s="1"/>
      <c r="KDA2137" s="1"/>
      <c r="KDB2137" s="1"/>
      <c r="KDC2137" s="1"/>
      <c r="KDD2137" s="1"/>
      <c r="KDE2137" s="1"/>
      <c r="KDF2137" s="1"/>
      <c r="KDG2137" s="1"/>
      <c r="KDH2137" s="1"/>
      <c r="KDI2137" s="1"/>
      <c r="KDJ2137" s="1"/>
      <c r="KDK2137" s="1"/>
      <c r="KDL2137" s="1"/>
      <c r="KDM2137" s="1"/>
      <c r="KDN2137" s="1"/>
      <c r="KDO2137" s="1"/>
      <c r="KDP2137" s="1"/>
      <c r="KDQ2137" s="1"/>
      <c r="KDR2137" s="1"/>
      <c r="KDS2137" s="1"/>
      <c r="KDT2137" s="1"/>
      <c r="KDU2137" s="1"/>
      <c r="KDV2137" s="1"/>
      <c r="KDW2137" s="1"/>
      <c r="KDX2137" s="1"/>
      <c r="KDY2137" s="1"/>
      <c r="KDZ2137" s="1"/>
      <c r="KEA2137" s="1"/>
      <c r="KEB2137" s="1"/>
      <c r="KEC2137" s="1"/>
      <c r="KED2137" s="1"/>
      <c r="KEE2137" s="1"/>
      <c r="KEF2137" s="1"/>
      <c r="KEG2137" s="1"/>
      <c r="KEH2137" s="1"/>
      <c r="KEI2137" s="1"/>
      <c r="KEJ2137" s="1"/>
      <c r="KEK2137" s="1"/>
      <c r="KEL2137" s="1"/>
      <c r="KEM2137" s="1"/>
      <c r="KEN2137" s="1"/>
      <c r="KEO2137" s="1"/>
      <c r="KEP2137" s="1"/>
      <c r="KEQ2137" s="1"/>
      <c r="KER2137" s="1"/>
      <c r="KES2137" s="1"/>
      <c r="KET2137" s="1"/>
      <c r="KEU2137" s="1"/>
      <c r="KEV2137" s="1"/>
      <c r="KEW2137" s="1"/>
      <c r="KEX2137" s="1"/>
      <c r="KEY2137" s="1"/>
      <c r="KEZ2137" s="1"/>
      <c r="KFA2137" s="1"/>
      <c r="KFB2137" s="1"/>
      <c r="KFC2137" s="1"/>
      <c r="KFD2137" s="1"/>
      <c r="KFE2137" s="1"/>
      <c r="KFF2137" s="1"/>
      <c r="KFG2137" s="1"/>
      <c r="KFH2137" s="1"/>
      <c r="KFI2137" s="1"/>
      <c r="KFJ2137" s="1"/>
      <c r="KFK2137" s="1"/>
      <c r="KFL2137" s="1"/>
      <c r="KFM2137" s="1"/>
      <c r="KFN2137" s="1"/>
      <c r="KFO2137" s="1"/>
      <c r="KFP2137" s="1"/>
      <c r="KFQ2137" s="1"/>
      <c r="KFR2137" s="1"/>
      <c r="KFS2137" s="1"/>
      <c r="KFT2137" s="1"/>
      <c r="KFU2137" s="1"/>
      <c r="KFV2137" s="1"/>
      <c r="KFW2137" s="1"/>
      <c r="KFX2137" s="1"/>
      <c r="KFY2137" s="1"/>
      <c r="KFZ2137" s="1"/>
      <c r="KGA2137" s="1"/>
      <c r="KGB2137" s="1"/>
      <c r="KGC2137" s="1"/>
      <c r="KGD2137" s="1"/>
      <c r="KGE2137" s="1"/>
      <c r="KGF2137" s="1"/>
      <c r="KGG2137" s="1"/>
      <c r="KGH2137" s="1"/>
      <c r="KGI2137" s="1"/>
      <c r="KGJ2137" s="1"/>
      <c r="KGK2137" s="1"/>
      <c r="KGL2137" s="1"/>
      <c r="KGM2137" s="1"/>
      <c r="KGN2137" s="1"/>
      <c r="KGO2137" s="1"/>
      <c r="KGP2137" s="1"/>
      <c r="KGQ2137" s="1"/>
      <c r="KGR2137" s="1"/>
      <c r="KGS2137" s="1"/>
      <c r="KGT2137" s="1"/>
      <c r="KGU2137" s="1"/>
      <c r="KGV2137" s="1"/>
      <c r="KGW2137" s="1"/>
      <c r="KGX2137" s="1"/>
      <c r="KGY2137" s="1"/>
      <c r="KGZ2137" s="1"/>
      <c r="KHA2137" s="1"/>
      <c r="KHB2137" s="1"/>
      <c r="KHC2137" s="1"/>
      <c r="KHD2137" s="1"/>
      <c r="KHE2137" s="1"/>
      <c r="KHF2137" s="1"/>
      <c r="KHG2137" s="1"/>
      <c r="KHH2137" s="1"/>
      <c r="KHI2137" s="1"/>
      <c r="KHJ2137" s="1"/>
      <c r="KHK2137" s="1"/>
      <c r="KHL2137" s="1"/>
      <c r="KHM2137" s="1"/>
      <c r="KHN2137" s="1"/>
      <c r="KHO2137" s="1"/>
      <c r="KHP2137" s="1"/>
      <c r="KHQ2137" s="1"/>
      <c r="KHR2137" s="1"/>
      <c r="KHS2137" s="1"/>
      <c r="KHT2137" s="1"/>
      <c r="KHU2137" s="1"/>
      <c r="KHV2137" s="1"/>
      <c r="KHW2137" s="1"/>
      <c r="KHX2137" s="1"/>
      <c r="KHY2137" s="1"/>
      <c r="KHZ2137" s="1"/>
      <c r="KIA2137" s="1"/>
      <c r="KIB2137" s="1"/>
      <c r="KIC2137" s="1"/>
      <c r="KID2137" s="1"/>
      <c r="KIE2137" s="1"/>
      <c r="KIF2137" s="1"/>
      <c r="KIG2137" s="1"/>
      <c r="KIH2137" s="1"/>
      <c r="KII2137" s="1"/>
      <c r="KIJ2137" s="1"/>
      <c r="KIK2137" s="1"/>
      <c r="KIL2137" s="1"/>
      <c r="KIM2137" s="1"/>
      <c r="KIN2137" s="1"/>
      <c r="KIO2137" s="1"/>
      <c r="KIP2137" s="1"/>
      <c r="KIQ2137" s="1"/>
      <c r="KIR2137" s="1"/>
      <c r="KIS2137" s="1"/>
      <c r="KIT2137" s="1"/>
      <c r="KIU2137" s="1"/>
      <c r="KIV2137" s="1"/>
      <c r="KIW2137" s="1"/>
      <c r="KIX2137" s="1"/>
      <c r="KIY2137" s="1"/>
      <c r="KIZ2137" s="1"/>
      <c r="KJA2137" s="1"/>
      <c r="KJB2137" s="1"/>
      <c r="KJC2137" s="1"/>
      <c r="KJD2137" s="1"/>
      <c r="KJE2137" s="1"/>
      <c r="KJF2137" s="1"/>
      <c r="KJG2137" s="1"/>
      <c r="KJH2137" s="1"/>
      <c r="KJI2137" s="1"/>
      <c r="KJJ2137" s="1"/>
      <c r="KJK2137" s="1"/>
      <c r="KJL2137" s="1"/>
      <c r="KJM2137" s="1"/>
      <c r="KJN2137" s="1"/>
      <c r="KJO2137" s="1"/>
      <c r="KJP2137" s="1"/>
      <c r="KJQ2137" s="1"/>
      <c r="KJR2137" s="1"/>
      <c r="KJS2137" s="1"/>
      <c r="KJT2137" s="1"/>
      <c r="KJU2137" s="1"/>
      <c r="KJV2137" s="1"/>
      <c r="KJW2137" s="1"/>
      <c r="KJX2137" s="1"/>
      <c r="KJY2137" s="1"/>
      <c r="KJZ2137" s="1"/>
      <c r="KKA2137" s="1"/>
      <c r="KKB2137" s="1"/>
      <c r="KKC2137" s="1"/>
      <c r="KKD2137" s="1"/>
      <c r="KKE2137" s="1"/>
      <c r="KKF2137" s="1"/>
      <c r="KKG2137" s="1"/>
      <c r="KKH2137" s="1"/>
      <c r="KKI2137" s="1"/>
      <c r="KKJ2137" s="1"/>
      <c r="KKK2137" s="1"/>
      <c r="KKL2137" s="1"/>
      <c r="KKM2137" s="1"/>
      <c r="KKN2137" s="1"/>
      <c r="KKO2137" s="1"/>
      <c r="KKP2137" s="1"/>
      <c r="KKQ2137" s="1"/>
      <c r="KKR2137" s="1"/>
      <c r="KKS2137" s="1"/>
      <c r="KKT2137" s="1"/>
      <c r="KKU2137" s="1"/>
      <c r="KKV2137" s="1"/>
      <c r="KKW2137" s="1"/>
      <c r="KKX2137" s="1"/>
      <c r="KKY2137" s="1"/>
      <c r="KKZ2137" s="1"/>
      <c r="KLA2137" s="1"/>
      <c r="KLB2137" s="1"/>
      <c r="KLC2137" s="1"/>
      <c r="KLD2137" s="1"/>
      <c r="KLE2137" s="1"/>
      <c r="KLF2137" s="1"/>
      <c r="KLG2137" s="1"/>
      <c r="KLH2137" s="1"/>
      <c r="KLI2137" s="1"/>
      <c r="KLJ2137" s="1"/>
      <c r="KLK2137" s="1"/>
      <c r="KLL2137" s="1"/>
      <c r="KLM2137" s="1"/>
      <c r="KLN2137" s="1"/>
      <c r="KLO2137" s="1"/>
      <c r="KLP2137" s="1"/>
      <c r="KLQ2137" s="1"/>
      <c r="KLR2137" s="1"/>
      <c r="KLS2137" s="1"/>
      <c r="KLT2137" s="1"/>
      <c r="KLU2137" s="1"/>
      <c r="KLV2137" s="1"/>
      <c r="KLW2137" s="1"/>
      <c r="KLX2137" s="1"/>
      <c r="KLY2137" s="1"/>
      <c r="KLZ2137" s="1"/>
      <c r="KMA2137" s="1"/>
      <c r="KMB2137" s="1"/>
      <c r="KMC2137" s="1"/>
      <c r="KMD2137" s="1"/>
      <c r="KME2137" s="1"/>
      <c r="KMF2137" s="1"/>
      <c r="KMG2137" s="1"/>
      <c r="KMH2137" s="1"/>
      <c r="KMI2137" s="1"/>
      <c r="KMJ2137" s="1"/>
      <c r="KMK2137" s="1"/>
      <c r="KML2137" s="1"/>
      <c r="KMM2137" s="1"/>
      <c r="KMN2137" s="1"/>
      <c r="KMO2137" s="1"/>
      <c r="KMP2137" s="1"/>
      <c r="KMQ2137" s="1"/>
      <c r="KMR2137" s="1"/>
      <c r="KMS2137" s="1"/>
      <c r="KMT2137" s="1"/>
      <c r="KMU2137" s="1"/>
      <c r="KMV2137" s="1"/>
      <c r="KMW2137" s="1"/>
      <c r="KMX2137" s="1"/>
      <c r="KMY2137" s="1"/>
      <c r="KMZ2137" s="1"/>
      <c r="KNA2137" s="1"/>
      <c r="KNB2137" s="1"/>
      <c r="KNC2137" s="1"/>
      <c r="KND2137" s="1"/>
      <c r="KNE2137" s="1"/>
      <c r="KNF2137" s="1"/>
      <c r="KNG2137" s="1"/>
      <c r="KNH2137" s="1"/>
      <c r="KNI2137" s="1"/>
      <c r="KNJ2137" s="1"/>
      <c r="KNK2137" s="1"/>
      <c r="KNL2137" s="1"/>
      <c r="KNM2137" s="1"/>
      <c r="KNN2137" s="1"/>
      <c r="KNO2137" s="1"/>
      <c r="KNP2137" s="1"/>
      <c r="KNQ2137" s="1"/>
      <c r="KNR2137" s="1"/>
      <c r="KNS2137" s="1"/>
      <c r="KNT2137" s="1"/>
      <c r="KNU2137" s="1"/>
      <c r="KNV2137" s="1"/>
      <c r="KNW2137" s="1"/>
      <c r="KNX2137" s="1"/>
      <c r="KNY2137" s="1"/>
      <c r="KNZ2137" s="1"/>
      <c r="KOA2137" s="1"/>
      <c r="KOB2137" s="1"/>
      <c r="KOC2137" s="1"/>
      <c r="KOD2137" s="1"/>
      <c r="KOE2137" s="1"/>
      <c r="KOF2137" s="1"/>
      <c r="KOG2137" s="1"/>
      <c r="KOH2137" s="1"/>
      <c r="KOI2137" s="1"/>
      <c r="KOJ2137" s="1"/>
      <c r="KOK2137" s="1"/>
      <c r="KOL2137" s="1"/>
      <c r="KOM2137" s="1"/>
      <c r="KON2137" s="1"/>
      <c r="KOO2137" s="1"/>
      <c r="KOP2137" s="1"/>
      <c r="KOQ2137" s="1"/>
      <c r="KOR2137" s="1"/>
      <c r="KOS2137" s="1"/>
      <c r="KOT2137" s="1"/>
      <c r="KOU2137" s="1"/>
      <c r="KOV2137" s="1"/>
      <c r="KOW2137" s="1"/>
      <c r="KOX2137" s="1"/>
      <c r="KOY2137" s="1"/>
      <c r="KOZ2137" s="1"/>
      <c r="KPA2137" s="1"/>
      <c r="KPB2137" s="1"/>
      <c r="KPC2137" s="1"/>
      <c r="KPD2137" s="1"/>
      <c r="KPE2137" s="1"/>
      <c r="KPF2137" s="1"/>
      <c r="KPG2137" s="1"/>
      <c r="KPH2137" s="1"/>
      <c r="KPI2137" s="1"/>
      <c r="KPJ2137" s="1"/>
      <c r="KPK2137" s="1"/>
      <c r="KPL2137" s="1"/>
      <c r="KPM2137" s="1"/>
      <c r="KPN2137" s="1"/>
      <c r="KPO2137" s="1"/>
      <c r="KPP2137" s="1"/>
      <c r="KPQ2137" s="1"/>
      <c r="KPR2137" s="1"/>
      <c r="KPS2137" s="1"/>
      <c r="KPT2137" s="1"/>
      <c r="KPU2137" s="1"/>
      <c r="KPV2137" s="1"/>
      <c r="KPW2137" s="1"/>
      <c r="KPX2137" s="1"/>
      <c r="KPY2137" s="1"/>
      <c r="KPZ2137" s="1"/>
      <c r="KQA2137" s="1"/>
      <c r="KQB2137" s="1"/>
      <c r="KQC2137" s="1"/>
      <c r="KQD2137" s="1"/>
      <c r="KQE2137" s="1"/>
      <c r="KQF2137" s="1"/>
      <c r="KQG2137" s="1"/>
      <c r="KQH2137" s="1"/>
      <c r="KQI2137" s="1"/>
      <c r="KQJ2137" s="1"/>
      <c r="KQK2137" s="1"/>
      <c r="KQL2137" s="1"/>
      <c r="KQM2137" s="1"/>
      <c r="KQN2137" s="1"/>
      <c r="KQO2137" s="1"/>
      <c r="KQP2137" s="1"/>
      <c r="KQQ2137" s="1"/>
      <c r="KQR2137" s="1"/>
      <c r="KQS2137" s="1"/>
      <c r="KQT2137" s="1"/>
      <c r="KQU2137" s="1"/>
      <c r="KQV2137" s="1"/>
      <c r="KQW2137" s="1"/>
      <c r="KQX2137" s="1"/>
      <c r="KQY2137" s="1"/>
      <c r="KQZ2137" s="1"/>
      <c r="KRA2137" s="1"/>
      <c r="KRB2137" s="1"/>
      <c r="KRC2137" s="1"/>
      <c r="KRD2137" s="1"/>
      <c r="KRE2137" s="1"/>
      <c r="KRF2137" s="1"/>
      <c r="KRG2137" s="1"/>
      <c r="KRH2137" s="1"/>
      <c r="KRI2137" s="1"/>
      <c r="KRJ2137" s="1"/>
      <c r="KRK2137" s="1"/>
      <c r="KRL2137" s="1"/>
      <c r="KRM2137" s="1"/>
      <c r="KRN2137" s="1"/>
      <c r="KRO2137" s="1"/>
      <c r="KRP2137" s="1"/>
      <c r="KRQ2137" s="1"/>
      <c r="KRR2137" s="1"/>
      <c r="KRS2137" s="1"/>
      <c r="KRT2137" s="1"/>
      <c r="KRU2137" s="1"/>
      <c r="KRV2137" s="1"/>
      <c r="KRW2137" s="1"/>
      <c r="KRX2137" s="1"/>
      <c r="KRY2137" s="1"/>
      <c r="KRZ2137" s="1"/>
      <c r="KSA2137" s="1"/>
      <c r="KSB2137" s="1"/>
      <c r="KSC2137" s="1"/>
      <c r="KSD2137" s="1"/>
      <c r="KSE2137" s="1"/>
      <c r="KSF2137" s="1"/>
      <c r="KSG2137" s="1"/>
      <c r="KSH2137" s="1"/>
      <c r="KSI2137" s="1"/>
      <c r="KSJ2137" s="1"/>
      <c r="KSK2137" s="1"/>
      <c r="KSL2137" s="1"/>
      <c r="KSM2137" s="1"/>
      <c r="KSN2137" s="1"/>
      <c r="KSO2137" s="1"/>
      <c r="KSP2137" s="1"/>
      <c r="KSQ2137" s="1"/>
      <c r="KSR2137" s="1"/>
      <c r="KSS2137" s="1"/>
      <c r="KST2137" s="1"/>
      <c r="KSU2137" s="1"/>
      <c r="KSV2137" s="1"/>
      <c r="KSW2137" s="1"/>
      <c r="KSX2137" s="1"/>
      <c r="KSY2137" s="1"/>
      <c r="KSZ2137" s="1"/>
      <c r="KTA2137" s="1"/>
      <c r="KTB2137" s="1"/>
      <c r="KTC2137" s="1"/>
      <c r="KTD2137" s="1"/>
      <c r="KTE2137" s="1"/>
      <c r="KTF2137" s="1"/>
      <c r="KTG2137" s="1"/>
      <c r="KTH2137" s="1"/>
      <c r="KTI2137" s="1"/>
      <c r="KTJ2137" s="1"/>
      <c r="KTK2137" s="1"/>
      <c r="KTL2137" s="1"/>
      <c r="KTM2137" s="1"/>
      <c r="KTN2137" s="1"/>
      <c r="KTO2137" s="1"/>
      <c r="KTP2137" s="1"/>
      <c r="KTQ2137" s="1"/>
      <c r="KTR2137" s="1"/>
      <c r="KTS2137" s="1"/>
      <c r="KTT2137" s="1"/>
      <c r="KTU2137" s="1"/>
      <c r="KTV2137" s="1"/>
      <c r="KTW2137" s="1"/>
      <c r="KTX2137" s="1"/>
      <c r="KTY2137" s="1"/>
      <c r="KTZ2137" s="1"/>
      <c r="KUA2137" s="1"/>
      <c r="KUB2137" s="1"/>
      <c r="KUC2137" s="1"/>
      <c r="KUD2137" s="1"/>
      <c r="KUE2137" s="1"/>
      <c r="KUF2137" s="1"/>
      <c r="KUG2137" s="1"/>
      <c r="KUH2137" s="1"/>
      <c r="KUI2137" s="1"/>
      <c r="KUJ2137" s="1"/>
      <c r="KUK2137" s="1"/>
      <c r="KUL2137" s="1"/>
      <c r="KUM2137" s="1"/>
      <c r="KUN2137" s="1"/>
      <c r="KUO2137" s="1"/>
      <c r="KUP2137" s="1"/>
      <c r="KUQ2137" s="1"/>
      <c r="KUR2137" s="1"/>
      <c r="KUS2137" s="1"/>
      <c r="KUT2137" s="1"/>
      <c r="KUU2137" s="1"/>
      <c r="KUV2137" s="1"/>
      <c r="KUW2137" s="1"/>
      <c r="KUX2137" s="1"/>
      <c r="KUY2137" s="1"/>
      <c r="KUZ2137" s="1"/>
      <c r="KVA2137" s="1"/>
      <c r="KVB2137" s="1"/>
      <c r="KVC2137" s="1"/>
      <c r="KVD2137" s="1"/>
      <c r="KVE2137" s="1"/>
      <c r="KVF2137" s="1"/>
      <c r="KVG2137" s="1"/>
      <c r="KVH2137" s="1"/>
      <c r="KVI2137" s="1"/>
      <c r="KVJ2137" s="1"/>
      <c r="KVK2137" s="1"/>
      <c r="KVL2137" s="1"/>
      <c r="KVM2137" s="1"/>
      <c r="KVN2137" s="1"/>
      <c r="KVO2137" s="1"/>
      <c r="KVP2137" s="1"/>
      <c r="KVQ2137" s="1"/>
      <c r="KVR2137" s="1"/>
      <c r="KVS2137" s="1"/>
      <c r="KVT2137" s="1"/>
      <c r="KVU2137" s="1"/>
      <c r="KVV2137" s="1"/>
      <c r="KVW2137" s="1"/>
      <c r="KVX2137" s="1"/>
      <c r="KVY2137" s="1"/>
      <c r="KVZ2137" s="1"/>
      <c r="KWA2137" s="1"/>
      <c r="KWB2137" s="1"/>
      <c r="KWC2137" s="1"/>
      <c r="KWD2137" s="1"/>
      <c r="KWE2137" s="1"/>
      <c r="KWF2137" s="1"/>
      <c r="KWG2137" s="1"/>
      <c r="KWH2137" s="1"/>
      <c r="KWI2137" s="1"/>
      <c r="KWJ2137" s="1"/>
      <c r="KWK2137" s="1"/>
      <c r="KWL2137" s="1"/>
      <c r="KWM2137" s="1"/>
      <c r="KWN2137" s="1"/>
      <c r="KWO2137" s="1"/>
      <c r="KWP2137" s="1"/>
      <c r="KWQ2137" s="1"/>
      <c r="KWR2137" s="1"/>
      <c r="KWS2137" s="1"/>
      <c r="KWT2137" s="1"/>
      <c r="KWU2137" s="1"/>
      <c r="KWV2137" s="1"/>
      <c r="KWW2137" s="1"/>
      <c r="KWX2137" s="1"/>
      <c r="KWY2137" s="1"/>
      <c r="KWZ2137" s="1"/>
      <c r="KXA2137" s="1"/>
      <c r="KXB2137" s="1"/>
      <c r="KXC2137" s="1"/>
      <c r="KXD2137" s="1"/>
      <c r="KXE2137" s="1"/>
      <c r="KXF2137" s="1"/>
      <c r="KXG2137" s="1"/>
      <c r="KXH2137" s="1"/>
      <c r="KXI2137" s="1"/>
      <c r="KXJ2137" s="1"/>
      <c r="KXK2137" s="1"/>
      <c r="KXL2137" s="1"/>
      <c r="KXM2137" s="1"/>
      <c r="KXN2137" s="1"/>
      <c r="KXO2137" s="1"/>
      <c r="KXP2137" s="1"/>
      <c r="KXQ2137" s="1"/>
      <c r="KXR2137" s="1"/>
      <c r="KXS2137" s="1"/>
      <c r="KXT2137" s="1"/>
      <c r="KXU2137" s="1"/>
      <c r="KXV2137" s="1"/>
      <c r="KXW2137" s="1"/>
      <c r="KXX2137" s="1"/>
      <c r="KXY2137" s="1"/>
      <c r="KXZ2137" s="1"/>
      <c r="KYA2137" s="1"/>
      <c r="KYB2137" s="1"/>
      <c r="KYC2137" s="1"/>
      <c r="KYD2137" s="1"/>
      <c r="KYE2137" s="1"/>
      <c r="KYF2137" s="1"/>
      <c r="KYG2137" s="1"/>
      <c r="KYH2137" s="1"/>
      <c r="KYI2137" s="1"/>
      <c r="KYJ2137" s="1"/>
      <c r="KYK2137" s="1"/>
      <c r="KYL2137" s="1"/>
      <c r="KYM2137" s="1"/>
      <c r="KYN2137" s="1"/>
      <c r="KYO2137" s="1"/>
      <c r="KYP2137" s="1"/>
      <c r="KYQ2137" s="1"/>
      <c r="KYR2137" s="1"/>
      <c r="KYS2137" s="1"/>
      <c r="KYT2137" s="1"/>
      <c r="KYU2137" s="1"/>
      <c r="KYV2137" s="1"/>
      <c r="KYW2137" s="1"/>
      <c r="KYX2137" s="1"/>
      <c r="KYY2137" s="1"/>
      <c r="KYZ2137" s="1"/>
      <c r="KZA2137" s="1"/>
      <c r="KZB2137" s="1"/>
      <c r="KZC2137" s="1"/>
      <c r="KZD2137" s="1"/>
      <c r="KZE2137" s="1"/>
      <c r="KZF2137" s="1"/>
      <c r="KZG2137" s="1"/>
      <c r="KZH2137" s="1"/>
      <c r="KZI2137" s="1"/>
      <c r="KZJ2137" s="1"/>
      <c r="KZK2137" s="1"/>
      <c r="KZL2137" s="1"/>
      <c r="KZM2137" s="1"/>
      <c r="KZN2137" s="1"/>
      <c r="KZO2137" s="1"/>
      <c r="KZP2137" s="1"/>
      <c r="KZQ2137" s="1"/>
      <c r="KZR2137" s="1"/>
      <c r="KZS2137" s="1"/>
      <c r="KZT2137" s="1"/>
      <c r="KZU2137" s="1"/>
      <c r="KZV2137" s="1"/>
      <c r="KZW2137" s="1"/>
      <c r="KZX2137" s="1"/>
      <c r="KZY2137" s="1"/>
      <c r="KZZ2137" s="1"/>
      <c r="LAA2137" s="1"/>
      <c r="LAB2137" s="1"/>
      <c r="LAC2137" s="1"/>
      <c r="LAD2137" s="1"/>
      <c r="LAE2137" s="1"/>
      <c r="LAF2137" s="1"/>
      <c r="LAG2137" s="1"/>
      <c r="LAH2137" s="1"/>
      <c r="LAI2137" s="1"/>
      <c r="LAJ2137" s="1"/>
      <c r="LAK2137" s="1"/>
      <c r="LAL2137" s="1"/>
      <c r="LAM2137" s="1"/>
      <c r="LAN2137" s="1"/>
      <c r="LAO2137" s="1"/>
      <c r="LAP2137" s="1"/>
      <c r="LAQ2137" s="1"/>
      <c r="LAR2137" s="1"/>
      <c r="LAS2137" s="1"/>
      <c r="LAT2137" s="1"/>
      <c r="LAU2137" s="1"/>
      <c r="LAV2137" s="1"/>
      <c r="LAW2137" s="1"/>
      <c r="LAX2137" s="1"/>
      <c r="LAY2137" s="1"/>
      <c r="LAZ2137" s="1"/>
      <c r="LBA2137" s="1"/>
      <c r="LBB2137" s="1"/>
      <c r="LBC2137" s="1"/>
      <c r="LBD2137" s="1"/>
      <c r="LBE2137" s="1"/>
      <c r="LBF2137" s="1"/>
      <c r="LBG2137" s="1"/>
      <c r="LBH2137" s="1"/>
      <c r="LBI2137" s="1"/>
      <c r="LBJ2137" s="1"/>
      <c r="LBK2137" s="1"/>
      <c r="LBL2137" s="1"/>
      <c r="LBM2137" s="1"/>
      <c r="LBN2137" s="1"/>
      <c r="LBO2137" s="1"/>
      <c r="LBP2137" s="1"/>
      <c r="LBQ2137" s="1"/>
      <c r="LBR2137" s="1"/>
      <c r="LBS2137" s="1"/>
      <c r="LBT2137" s="1"/>
      <c r="LBU2137" s="1"/>
      <c r="LBV2137" s="1"/>
      <c r="LBW2137" s="1"/>
      <c r="LBX2137" s="1"/>
      <c r="LBY2137" s="1"/>
      <c r="LBZ2137" s="1"/>
      <c r="LCA2137" s="1"/>
      <c r="LCB2137" s="1"/>
      <c r="LCC2137" s="1"/>
      <c r="LCD2137" s="1"/>
      <c r="LCE2137" s="1"/>
      <c r="LCF2137" s="1"/>
      <c r="LCG2137" s="1"/>
      <c r="LCH2137" s="1"/>
      <c r="LCI2137" s="1"/>
      <c r="LCJ2137" s="1"/>
      <c r="LCK2137" s="1"/>
      <c r="LCL2137" s="1"/>
      <c r="LCM2137" s="1"/>
      <c r="LCN2137" s="1"/>
      <c r="LCO2137" s="1"/>
      <c r="LCP2137" s="1"/>
      <c r="LCQ2137" s="1"/>
      <c r="LCR2137" s="1"/>
      <c r="LCS2137" s="1"/>
      <c r="LCT2137" s="1"/>
      <c r="LCU2137" s="1"/>
      <c r="LCV2137" s="1"/>
      <c r="LCW2137" s="1"/>
      <c r="LCX2137" s="1"/>
      <c r="LCY2137" s="1"/>
      <c r="LCZ2137" s="1"/>
      <c r="LDA2137" s="1"/>
      <c r="LDB2137" s="1"/>
      <c r="LDC2137" s="1"/>
      <c r="LDD2137" s="1"/>
      <c r="LDE2137" s="1"/>
      <c r="LDF2137" s="1"/>
      <c r="LDG2137" s="1"/>
      <c r="LDH2137" s="1"/>
      <c r="LDI2137" s="1"/>
      <c r="LDJ2137" s="1"/>
      <c r="LDK2137" s="1"/>
      <c r="LDL2137" s="1"/>
      <c r="LDM2137" s="1"/>
      <c r="LDN2137" s="1"/>
      <c r="LDO2137" s="1"/>
      <c r="LDP2137" s="1"/>
      <c r="LDQ2137" s="1"/>
      <c r="LDR2137" s="1"/>
      <c r="LDS2137" s="1"/>
      <c r="LDT2137" s="1"/>
      <c r="LDU2137" s="1"/>
      <c r="LDV2137" s="1"/>
      <c r="LDW2137" s="1"/>
      <c r="LDX2137" s="1"/>
      <c r="LDY2137" s="1"/>
      <c r="LDZ2137" s="1"/>
      <c r="LEA2137" s="1"/>
      <c r="LEB2137" s="1"/>
      <c r="LEC2137" s="1"/>
      <c r="LED2137" s="1"/>
      <c r="LEE2137" s="1"/>
      <c r="LEF2137" s="1"/>
      <c r="LEG2137" s="1"/>
      <c r="LEH2137" s="1"/>
      <c r="LEI2137" s="1"/>
      <c r="LEJ2137" s="1"/>
      <c r="LEK2137" s="1"/>
      <c r="LEL2137" s="1"/>
      <c r="LEM2137" s="1"/>
      <c r="LEN2137" s="1"/>
      <c r="LEO2137" s="1"/>
      <c r="LEP2137" s="1"/>
      <c r="LEQ2137" s="1"/>
      <c r="LER2137" s="1"/>
      <c r="LES2137" s="1"/>
      <c r="LET2137" s="1"/>
      <c r="LEU2137" s="1"/>
      <c r="LEV2137" s="1"/>
      <c r="LEW2137" s="1"/>
      <c r="LEX2137" s="1"/>
      <c r="LEY2137" s="1"/>
      <c r="LEZ2137" s="1"/>
      <c r="LFA2137" s="1"/>
      <c r="LFB2137" s="1"/>
      <c r="LFC2137" s="1"/>
      <c r="LFD2137" s="1"/>
      <c r="LFE2137" s="1"/>
      <c r="LFF2137" s="1"/>
      <c r="LFG2137" s="1"/>
      <c r="LFH2137" s="1"/>
      <c r="LFI2137" s="1"/>
      <c r="LFJ2137" s="1"/>
      <c r="LFK2137" s="1"/>
      <c r="LFL2137" s="1"/>
      <c r="LFM2137" s="1"/>
      <c r="LFN2137" s="1"/>
      <c r="LFO2137" s="1"/>
      <c r="LFP2137" s="1"/>
      <c r="LFQ2137" s="1"/>
      <c r="LFR2137" s="1"/>
      <c r="LFS2137" s="1"/>
      <c r="LFT2137" s="1"/>
      <c r="LFU2137" s="1"/>
      <c r="LFV2137" s="1"/>
      <c r="LFW2137" s="1"/>
      <c r="LFX2137" s="1"/>
      <c r="LFY2137" s="1"/>
      <c r="LFZ2137" s="1"/>
      <c r="LGA2137" s="1"/>
      <c r="LGB2137" s="1"/>
      <c r="LGC2137" s="1"/>
      <c r="LGD2137" s="1"/>
      <c r="LGE2137" s="1"/>
      <c r="LGF2137" s="1"/>
      <c r="LGG2137" s="1"/>
      <c r="LGH2137" s="1"/>
      <c r="LGI2137" s="1"/>
      <c r="LGJ2137" s="1"/>
      <c r="LGK2137" s="1"/>
      <c r="LGL2137" s="1"/>
      <c r="LGM2137" s="1"/>
      <c r="LGN2137" s="1"/>
      <c r="LGO2137" s="1"/>
      <c r="LGP2137" s="1"/>
      <c r="LGQ2137" s="1"/>
      <c r="LGR2137" s="1"/>
      <c r="LGS2137" s="1"/>
      <c r="LGT2137" s="1"/>
      <c r="LGU2137" s="1"/>
      <c r="LGV2137" s="1"/>
      <c r="LGW2137" s="1"/>
      <c r="LGX2137" s="1"/>
      <c r="LGY2137" s="1"/>
      <c r="LGZ2137" s="1"/>
      <c r="LHA2137" s="1"/>
      <c r="LHB2137" s="1"/>
      <c r="LHC2137" s="1"/>
      <c r="LHD2137" s="1"/>
      <c r="LHE2137" s="1"/>
      <c r="LHF2137" s="1"/>
      <c r="LHG2137" s="1"/>
      <c r="LHH2137" s="1"/>
      <c r="LHI2137" s="1"/>
      <c r="LHJ2137" s="1"/>
      <c r="LHK2137" s="1"/>
      <c r="LHL2137" s="1"/>
      <c r="LHM2137" s="1"/>
      <c r="LHN2137" s="1"/>
      <c r="LHO2137" s="1"/>
      <c r="LHP2137" s="1"/>
      <c r="LHQ2137" s="1"/>
      <c r="LHR2137" s="1"/>
      <c r="LHS2137" s="1"/>
      <c r="LHT2137" s="1"/>
      <c r="LHU2137" s="1"/>
      <c r="LHV2137" s="1"/>
      <c r="LHW2137" s="1"/>
      <c r="LHX2137" s="1"/>
      <c r="LHY2137" s="1"/>
      <c r="LHZ2137" s="1"/>
      <c r="LIA2137" s="1"/>
      <c r="LIB2137" s="1"/>
      <c r="LIC2137" s="1"/>
      <c r="LID2137" s="1"/>
      <c r="LIE2137" s="1"/>
      <c r="LIF2137" s="1"/>
      <c r="LIG2137" s="1"/>
      <c r="LIH2137" s="1"/>
      <c r="LII2137" s="1"/>
      <c r="LIJ2137" s="1"/>
      <c r="LIK2137" s="1"/>
      <c r="LIL2137" s="1"/>
      <c r="LIM2137" s="1"/>
      <c r="LIN2137" s="1"/>
      <c r="LIO2137" s="1"/>
      <c r="LIP2137" s="1"/>
      <c r="LIQ2137" s="1"/>
      <c r="LIR2137" s="1"/>
      <c r="LIS2137" s="1"/>
      <c r="LIT2137" s="1"/>
      <c r="LIU2137" s="1"/>
      <c r="LIV2137" s="1"/>
      <c r="LIW2137" s="1"/>
      <c r="LIX2137" s="1"/>
      <c r="LIY2137" s="1"/>
      <c r="LIZ2137" s="1"/>
      <c r="LJA2137" s="1"/>
      <c r="LJB2137" s="1"/>
      <c r="LJC2137" s="1"/>
      <c r="LJD2137" s="1"/>
      <c r="LJE2137" s="1"/>
      <c r="LJF2137" s="1"/>
      <c r="LJG2137" s="1"/>
      <c r="LJH2137" s="1"/>
      <c r="LJI2137" s="1"/>
      <c r="LJJ2137" s="1"/>
      <c r="LJK2137" s="1"/>
      <c r="LJL2137" s="1"/>
      <c r="LJM2137" s="1"/>
      <c r="LJN2137" s="1"/>
      <c r="LJO2137" s="1"/>
      <c r="LJP2137" s="1"/>
      <c r="LJQ2137" s="1"/>
      <c r="LJR2137" s="1"/>
      <c r="LJS2137" s="1"/>
      <c r="LJT2137" s="1"/>
      <c r="LJU2137" s="1"/>
      <c r="LJV2137" s="1"/>
      <c r="LJW2137" s="1"/>
      <c r="LJX2137" s="1"/>
      <c r="LJY2137" s="1"/>
      <c r="LJZ2137" s="1"/>
      <c r="LKA2137" s="1"/>
      <c r="LKB2137" s="1"/>
      <c r="LKC2137" s="1"/>
      <c r="LKD2137" s="1"/>
      <c r="LKE2137" s="1"/>
      <c r="LKF2137" s="1"/>
      <c r="LKG2137" s="1"/>
      <c r="LKH2137" s="1"/>
      <c r="LKI2137" s="1"/>
      <c r="LKJ2137" s="1"/>
      <c r="LKK2137" s="1"/>
      <c r="LKL2137" s="1"/>
      <c r="LKM2137" s="1"/>
      <c r="LKN2137" s="1"/>
      <c r="LKO2137" s="1"/>
      <c r="LKP2137" s="1"/>
      <c r="LKQ2137" s="1"/>
      <c r="LKR2137" s="1"/>
      <c r="LKS2137" s="1"/>
      <c r="LKT2137" s="1"/>
      <c r="LKU2137" s="1"/>
      <c r="LKV2137" s="1"/>
      <c r="LKW2137" s="1"/>
      <c r="LKX2137" s="1"/>
      <c r="LKY2137" s="1"/>
      <c r="LKZ2137" s="1"/>
      <c r="LLA2137" s="1"/>
      <c r="LLB2137" s="1"/>
      <c r="LLC2137" s="1"/>
      <c r="LLD2137" s="1"/>
      <c r="LLE2137" s="1"/>
      <c r="LLF2137" s="1"/>
      <c r="LLG2137" s="1"/>
      <c r="LLH2137" s="1"/>
      <c r="LLI2137" s="1"/>
      <c r="LLJ2137" s="1"/>
      <c r="LLK2137" s="1"/>
      <c r="LLL2137" s="1"/>
      <c r="LLM2137" s="1"/>
      <c r="LLN2137" s="1"/>
      <c r="LLO2137" s="1"/>
      <c r="LLP2137" s="1"/>
      <c r="LLQ2137" s="1"/>
      <c r="LLR2137" s="1"/>
      <c r="LLS2137" s="1"/>
      <c r="LLT2137" s="1"/>
      <c r="LLU2137" s="1"/>
      <c r="LLV2137" s="1"/>
      <c r="LLW2137" s="1"/>
      <c r="LLX2137" s="1"/>
      <c r="LLY2137" s="1"/>
      <c r="LLZ2137" s="1"/>
      <c r="LMA2137" s="1"/>
      <c r="LMB2137" s="1"/>
      <c r="LMC2137" s="1"/>
      <c r="LMD2137" s="1"/>
      <c r="LME2137" s="1"/>
      <c r="LMF2137" s="1"/>
      <c r="LMG2137" s="1"/>
      <c r="LMH2137" s="1"/>
      <c r="LMI2137" s="1"/>
      <c r="LMJ2137" s="1"/>
      <c r="LMK2137" s="1"/>
      <c r="LML2137" s="1"/>
      <c r="LMM2137" s="1"/>
      <c r="LMN2137" s="1"/>
      <c r="LMO2137" s="1"/>
      <c r="LMP2137" s="1"/>
      <c r="LMQ2137" s="1"/>
      <c r="LMR2137" s="1"/>
      <c r="LMS2137" s="1"/>
      <c r="LMT2137" s="1"/>
      <c r="LMU2137" s="1"/>
      <c r="LMV2137" s="1"/>
      <c r="LMW2137" s="1"/>
      <c r="LMX2137" s="1"/>
      <c r="LMY2137" s="1"/>
      <c r="LMZ2137" s="1"/>
      <c r="LNA2137" s="1"/>
      <c r="LNB2137" s="1"/>
      <c r="LNC2137" s="1"/>
      <c r="LND2137" s="1"/>
      <c r="LNE2137" s="1"/>
      <c r="LNF2137" s="1"/>
      <c r="LNG2137" s="1"/>
      <c r="LNH2137" s="1"/>
      <c r="LNI2137" s="1"/>
      <c r="LNJ2137" s="1"/>
      <c r="LNK2137" s="1"/>
      <c r="LNL2137" s="1"/>
      <c r="LNM2137" s="1"/>
      <c r="LNN2137" s="1"/>
      <c r="LNO2137" s="1"/>
      <c r="LNP2137" s="1"/>
      <c r="LNQ2137" s="1"/>
      <c r="LNR2137" s="1"/>
      <c r="LNS2137" s="1"/>
      <c r="LNT2137" s="1"/>
      <c r="LNU2137" s="1"/>
      <c r="LNV2137" s="1"/>
      <c r="LNW2137" s="1"/>
      <c r="LNX2137" s="1"/>
      <c r="LNY2137" s="1"/>
      <c r="LNZ2137" s="1"/>
      <c r="LOA2137" s="1"/>
      <c r="LOB2137" s="1"/>
      <c r="LOC2137" s="1"/>
      <c r="LOD2137" s="1"/>
      <c r="LOE2137" s="1"/>
      <c r="LOF2137" s="1"/>
      <c r="LOG2137" s="1"/>
      <c r="LOH2137" s="1"/>
      <c r="LOI2137" s="1"/>
      <c r="LOJ2137" s="1"/>
      <c r="LOK2137" s="1"/>
      <c r="LOL2137" s="1"/>
      <c r="LOM2137" s="1"/>
      <c r="LON2137" s="1"/>
      <c r="LOO2137" s="1"/>
      <c r="LOP2137" s="1"/>
      <c r="LOQ2137" s="1"/>
      <c r="LOR2137" s="1"/>
      <c r="LOS2137" s="1"/>
      <c r="LOT2137" s="1"/>
      <c r="LOU2137" s="1"/>
      <c r="LOV2137" s="1"/>
      <c r="LOW2137" s="1"/>
      <c r="LOX2137" s="1"/>
      <c r="LOY2137" s="1"/>
      <c r="LOZ2137" s="1"/>
      <c r="LPA2137" s="1"/>
      <c r="LPB2137" s="1"/>
      <c r="LPC2137" s="1"/>
      <c r="LPD2137" s="1"/>
      <c r="LPE2137" s="1"/>
      <c r="LPF2137" s="1"/>
      <c r="LPG2137" s="1"/>
      <c r="LPH2137" s="1"/>
      <c r="LPI2137" s="1"/>
      <c r="LPJ2137" s="1"/>
      <c r="LPK2137" s="1"/>
      <c r="LPL2137" s="1"/>
      <c r="LPM2137" s="1"/>
      <c r="LPN2137" s="1"/>
      <c r="LPO2137" s="1"/>
      <c r="LPP2137" s="1"/>
      <c r="LPQ2137" s="1"/>
      <c r="LPR2137" s="1"/>
      <c r="LPS2137" s="1"/>
      <c r="LPT2137" s="1"/>
      <c r="LPU2137" s="1"/>
      <c r="LPV2137" s="1"/>
      <c r="LPW2137" s="1"/>
      <c r="LPX2137" s="1"/>
      <c r="LPY2137" s="1"/>
      <c r="LPZ2137" s="1"/>
      <c r="LQA2137" s="1"/>
      <c r="LQB2137" s="1"/>
      <c r="LQC2137" s="1"/>
      <c r="LQD2137" s="1"/>
      <c r="LQE2137" s="1"/>
      <c r="LQF2137" s="1"/>
      <c r="LQG2137" s="1"/>
      <c r="LQH2137" s="1"/>
      <c r="LQI2137" s="1"/>
      <c r="LQJ2137" s="1"/>
      <c r="LQK2137" s="1"/>
      <c r="LQL2137" s="1"/>
      <c r="LQM2137" s="1"/>
      <c r="LQN2137" s="1"/>
      <c r="LQO2137" s="1"/>
      <c r="LQP2137" s="1"/>
      <c r="LQQ2137" s="1"/>
      <c r="LQR2137" s="1"/>
      <c r="LQS2137" s="1"/>
      <c r="LQT2137" s="1"/>
      <c r="LQU2137" s="1"/>
      <c r="LQV2137" s="1"/>
      <c r="LQW2137" s="1"/>
      <c r="LQX2137" s="1"/>
      <c r="LQY2137" s="1"/>
      <c r="LQZ2137" s="1"/>
      <c r="LRA2137" s="1"/>
      <c r="LRB2137" s="1"/>
      <c r="LRC2137" s="1"/>
      <c r="LRD2137" s="1"/>
      <c r="LRE2137" s="1"/>
      <c r="LRF2137" s="1"/>
      <c r="LRG2137" s="1"/>
      <c r="LRH2137" s="1"/>
      <c r="LRI2137" s="1"/>
      <c r="LRJ2137" s="1"/>
      <c r="LRK2137" s="1"/>
      <c r="LRL2137" s="1"/>
      <c r="LRM2137" s="1"/>
      <c r="LRN2137" s="1"/>
      <c r="LRO2137" s="1"/>
      <c r="LRP2137" s="1"/>
      <c r="LRQ2137" s="1"/>
      <c r="LRR2137" s="1"/>
      <c r="LRS2137" s="1"/>
      <c r="LRT2137" s="1"/>
      <c r="LRU2137" s="1"/>
      <c r="LRV2137" s="1"/>
      <c r="LRW2137" s="1"/>
      <c r="LRX2137" s="1"/>
      <c r="LRY2137" s="1"/>
      <c r="LRZ2137" s="1"/>
      <c r="LSA2137" s="1"/>
      <c r="LSB2137" s="1"/>
      <c r="LSC2137" s="1"/>
      <c r="LSD2137" s="1"/>
      <c r="LSE2137" s="1"/>
      <c r="LSF2137" s="1"/>
      <c r="LSG2137" s="1"/>
      <c r="LSH2137" s="1"/>
      <c r="LSI2137" s="1"/>
      <c r="LSJ2137" s="1"/>
      <c r="LSK2137" s="1"/>
      <c r="LSL2137" s="1"/>
      <c r="LSM2137" s="1"/>
      <c r="LSN2137" s="1"/>
      <c r="LSO2137" s="1"/>
      <c r="LSP2137" s="1"/>
      <c r="LSQ2137" s="1"/>
      <c r="LSR2137" s="1"/>
      <c r="LSS2137" s="1"/>
      <c r="LST2137" s="1"/>
      <c r="LSU2137" s="1"/>
      <c r="LSV2137" s="1"/>
      <c r="LSW2137" s="1"/>
      <c r="LSX2137" s="1"/>
      <c r="LSY2137" s="1"/>
      <c r="LSZ2137" s="1"/>
      <c r="LTA2137" s="1"/>
      <c r="LTB2137" s="1"/>
      <c r="LTC2137" s="1"/>
      <c r="LTD2137" s="1"/>
      <c r="LTE2137" s="1"/>
      <c r="LTF2137" s="1"/>
      <c r="LTG2137" s="1"/>
      <c r="LTH2137" s="1"/>
      <c r="LTI2137" s="1"/>
      <c r="LTJ2137" s="1"/>
      <c r="LTK2137" s="1"/>
      <c r="LTL2137" s="1"/>
      <c r="LTM2137" s="1"/>
      <c r="LTN2137" s="1"/>
      <c r="LTO2137" s="1"/>
      <c r="LTP2137" s="1"/>
      <c r="LTQ2137" s="1"/>
      <c r="LTR2137" s="1"/>
      <c r="LTS2137" s="1"/>
      <c r="LTT2137" s="1"/>
      <c r="LTU2137" s="1"/>
      <c r="LTV2137" s="1"/>
      <c r="LTW2137" s="1"/>
      <c r="LTX2137" s="1"/>
      <c r="LTY2137" s="1"/>
      <c r="LTZ2137" s="1"/>
      <c r="LUA2137" s="1"/>
      <c r="LUB2137" s="1"/>
      <c r="LUC2137" s="1"/>
      <c r="LUD2137" s="1"/>
      <c r="LUE2137" s="1"/>
      <c r="LUF2137" s="1"/>
      <c r="LUG2137" s="1"/>
      <c r="LUH2137" s="1"/>
      <c r="LUI2137" s="1"/>
      <c r="LUJ2137" s="1"/>
      <c r="LUK2137" s="1"/>
      <c r="LUL2137" s="1"/>
      <c r="LUM2137" s="1"/>
      <c r="LUN2137" s="1"/>
      <c r="LUO2137" s="1"/>
      <c r="LUP2137" s="1"/>
      <c r="LUQ2137" s="1"/>
      <c r="LUR2137" s="1"/>
      <c r="LUS2137" s="1"/>
      <c r="LUT2137" s="1"/>
      <c r="LUU2137" s="1"/>
      <c r="LUV2137" s="1"/>
      <c r="LUW2137" s="1"/>
      <c r="LUX2137" s="1"/>
      <c r="LUY2137" s="1"/>
      <c r="LUZ2137" s="1"/>
      <c r="LVA2137" s="1"/>
      <c r="LVB2137" s="1"/>
      <c r="LVC2137" s="1"/>
      <c r="LVD2137" s="1"/>
      <c r="LVE2137" s="1"/>
      <c r="LVF2137" s="1"/>
      <c r="LVG2137" s="1"/>
      <c r="LVH2137" s="1"/>
      <c r="LVI2137" s="1"/>
      <c r="LVJ2137" s="1"/>
      <c r="LVK2137" s="1"/>
      <c r="LVL2137" s="1"/>
      <c r="LVM2137" s="1"/>
      <c r="LVN2137" s="1"/>
      <c r="LVO2137" s="1"/>
      <c r="LVP2137" s="1"/>
      <c r="LVQ2137" s="1"/>
      <c r="LVR2137" s="1"/>
      <c r="LVS2137" s="1"/>
      <c r="LVT2137" s="1"/>
      <c r="LVU2137" s="1"/>
      <c r="LVV2137" s="1"/>
      <c r="LVW2137" s="1"/>
      <c r="LVX2137" s="1"/>
      <c r="LVY2137" s="1"/>
      <c r="LVZ2137" s="1"/>
      <c r="LWA2137" s="1"/>
      <c r="LWB2137" s="1"/>
      <c r="LWC2137" s="1"/>
      <c r="LWD2137" s="1"/>
      <c r="LWE2137" s="1"/>
      <c r="LWF2137" s="1"/>
      <c r="LWG2137" s="1"/>
      <c r="LWH2137" s="1"/>
      <c r="LWI2137" s="1"/>
      <c r="LWJ2137" s="1"/>
      <c r="LWK2137" s="1"/>
      <c r="LWL2137" s="1"/>
      <c r="LWM2137" s="1"/>
      <c r="LWN2137" s="1"/>
      <c r="LWO2137" s="1"/>
      <c r="LWP2137" s="1"/>
      <c r="LWQ2137" s="1"/>
      <c r="LWR2137" s="1"/>
      <c r="LWS2137" s="1"/>
      <c r="LWT2137" s="1"/>
      <c r="LWU2137" s="1"/>
      <c r="LWV2137" s="1"/>
      <c r="LWW2137" s="1"/>
      <c r="LWX2137" s="1"/>
      <c r="LWY2137" s="1"/>
      <c r="LWZ2137" s="1"/>
      <c r="LXA2137" s="1"/>
      <c r="LXB2137" s="1"/>
      <c r="LXC2137" s="1"/>
      <c r="LXD2137" s="1"/>
      <c r="LXE2137" s="1"/>
      <c r="LXF2137" s="1"/>
      <c r="LXG2137" s="1"/>
      <c r="LXH2137" s="1"/>
      <c r="LXI2137" s="1"/>
      <c r="LXJ2137" s="1"/>
      <c r="LXK2137" s="1"/>
      <c r="LXL2137" s="1"/>
      <c r="LXM2137" s="1"/>
      <c r="LXN2137" s="1"/>
      <c r="LXO2137" s="1"/>
      <c r="LXP2137" s="1"/>
      <c r="LXQ2137" s="1"/>
      <c r="LXR2137" s="1"/>
      <c r="LXS2137" s="1"/>
      <c r="LXT2137" s="1"/>
      <c r="LXU2137" s="1"/>
      <c r="LXV2137" s="1"/>
      <c r="LXW2137" s="1"/>
      <c r="LXX2137" s="1"/>
      <c r="LXY2137" s="1"/>
      <c r="LXZ2137" s="1"/>
      <c r="LYA2137" s="1"/>
      <c r="LYB2137" s="1"/>
      <c r="LYC2137" s="1"/>
      <c r="LYD2137" s="1"/>
      <c r="LYE2137" s="1"/>
      <c r="LYF2137" s="1"/>
      <c r="LYG2137" s="1"/>
      <c r="LYH2137" s="1"/>
      <c r="LYI2137" s="1"/>
      <c r="LYJ2137" s="1"/>
      <c r="LYK2137" s="1"/>
      <c r="LYL2137" s="1"/>
      <c r="LYM2137" s="1"/>
      <c r="LYN2137" s="1"/>
      <c r="LYO2137" s="1"/>
      <c r="LYP2137" s="1"/>
      <c r="LYQ2137" s="1"/>
      <c r="LYR2137" s="1"/>
      <c r="LYS2137" s="1"/>
      <c r="LYT2137" s="1"/>
      <c r="LYU2137" s="1"/>
      <c r="LYV2137" s="1"/>
      <c r="LYW2137" s="1"/>
      <c r="LYX2137" s="1"/>
      <c r="LYY2137" s="1"/>
      <c r="LYZ2137" s="1"/>
      <c r="LZA2137" s="1"/>
      <c r="LZB2137" s="1"/>
      <c r="LZC2137" s="1"/>
      <c r="LZD2137" s="1"/>
      <c r="LZE2137" s="1"/>
      <c r="LZF2137" s="1"/>
      <c r="LZG2137" s="1"/>
      <c r="LZH2137" s="1"/>
      <c r="LZI2137" s="1"/>
      <c r="LZJ2137" s="1"/>
      <c r="LZK2137" s="1"/>
      <c r="LZL2137" s="1"/>
      <c r="LZM2137" s="1"/>
      <c r="LZN2137" s="1"/>
      <c r="LZO2137" s="1"/>
      <c r="LZP2137" s="1"/>
      <c r="LZQ2137" s="1"/>
      <c r="LZR2137" s="1"/>
      <c r="LZS2137" s="1"/>
      <c r="LZT2137" s="1"/>
      <c r="LZU2137" s="1"/>
      <c r="LZV2137" s="1"/>
      <c r="LZW2137" s="1"/>
      <c r="LZX2137" s="1"/>
      <c r="LZY2137" s="1"/>
      <c r="LZZ2137" s="1"/>
      <c r="MAA2137" s="1"/>
      <c r="MAB2137" s="1"/>
      <c r="MAC2137" s="1"/>
      <c r="MAD2137" s="1"/>
      <c r="MAE2137" s="1"/>
      <c r="MAF2137" s="1"/>
      <c r="MAG2137" s="1"/>
      <c r="MAH2137" s="1"/>
      <c r="MAI2137" s="1"/>
      <c r="MAJ2137" s="1"/>
      <c r="MAK2137" s="1"/>
      <c r="MAL2137" s="1"/>
      <c r="MAM2137" s="1"/>
      <c r="MAN2137" s="1"/>
      <c r="MAO2137" s="1"/>
      <c r="MAP2137" s="1"/>
      <c r="MAQ2137" s="1"/>
      <c r="MAR2137" s="1"/>
      <c r="MAS2137" s="1"/>
      <c r="MAT2137" s="1"/>
      <c r="MAU2137" s="1"/>
      <c r="MAV2137" s="1"/>
      <c r="MAW2137" s="1"/>
      <c r="MAX2137" s="1"/>
      <c r="MAY2137" s="1"/>
      <c r="MAZ2137" s="1"/>
      <c r="MBA2137" s="1"/>
      <c r="MBB2137" s="1"/>
      <c r="MBC2137" s="1"/>
      <c r="MBD2137" s="1"/>
      <c r="MBE2137" s="1"/>
      <c r="MBF2137" s="1"/>
      <c r="MBG2137" s="1"/>
      <c r="MBH2137" s="1"/>
      <c r="MBI2137" s="1"/>
      <c r="MBJ2137" s="1"/>
      <c r="MBK2137" s="1"/>
      <c r="MBL2137" s="1"/>
      <c r="MBM2137" s="1"/>
      <c r="MBN2137" s="1"/>
      <c r="MBO2137" s="1"/>
      <c r="MBP2137" s="1"/>
      <c r="MBQ2137" s="1"/>
      <c r="MBR2137" s="1"/>
      <c r="MBS2137" s="1"/>
      <c r="MBT2137" s="1"/>
      <c r="MBU2137" s="1"/>
      <c r="MBV2137" s="1"/>
      <c r="MBW2137" s="1"/>
      <c r="MBX2137" s="1"/>
      <c r="MBY2137" s="1"/>
      <c r="MBZ2137" s="1"/>
      <c r="MCA2137" s="1"/>
      <c r="MCB2137" s="1"/>
      <c r="MCC2137" s="1"/>
      <c r="MCD2137" s="1"/>
      <c r="MCE2137" s="1"/>
      <c r="MCF2137" s="1"/>
      <c r="MCG2137" s="1"/>
      <c r="MCH2137" s="1"/>
      <c r="MCI2137" s="1"/>
      <c r="MCJ2137" s="1"/>
      <c r="MCK2137" s="1"/>
      <c r="MCL2137" s="1"/>
      <c r="MCM2137" s="1"/>
      <c r="MCN2137" s="1"/>
      <c r="MCO2137" s="1"/>
      <c r="MCP2137" s="1"/>
      <c r="MCQ2137" s="1"/>
      <c r="MCR2137" s="1"/>
      <c r="MCS2137" s="1"/>
      <c r="MCT2137" s="1"/>
      <c r="MCU2137" s="1"/>
      <c r="MCV2137" s="1"/>
      <c r="MCW2137" s="1"/>
      <c r="MCX2137" s="1"/>
      <c r="MCY2137" s="1"/>
      <c r="MCZ2137" s="1"/>
      <c r="MDA2137" s="1"/>
      <c r="MDB2137" s="1"/>
      <c r="MDC2137" s="1"/>
      <c r="MDD2137" s="1"/>
      <c r="MDE2137" s="1"/>
      <c r="MDF2137" s="1"/>
      <c r="MDG2137" s="1"/>
      <c r="MDH2137" s="1"/>
      <c r="MDI2137" s="1"/>
      <c r="MDJ2137" s="1"/>
      <c r="MDK2137" s="1"/>
      <c r="MDL2137" s="1"/>
      <c r="MDM2137" s="1"/>
      <c r="MDN2137" s="1"/>
      <c r="MDO2137" s="1"/>
      <c r="MDP2137" s="1"/>
      <c r="MDQ2137" s="1"/>
      <c r="MDR2137" s="1"/>
      <c r="MDS2137" s="1"/>
      <c r="MDT2137" s="1"/>
      <c r="MDU2137" s="1"/>
      <c r="MDV2137" s="1"/>
      <c r="MDW2137" s="1"/>
      <c r="MDX2137" s="1"/>
      <c r="MDY2137" s="1"/>
      <c r="MDZ2137" s="1"/>
      <c r="MEA2137" s="1"/>
      <c r="MEB2137" s="1"/>
      <c r="MEC2137" s="1"/>
      <c r="MED2137" s="1"/>
      <c r="MEE2137" s="1"/>
      <c r="MEF2137" s="1"/>
      <c r="MEG2137" s="1"/>
      <c r="MEH2137" s="1"/>
      <c r="MEI2137" s="1"/>
      <c r="MEJ2137" s="1"/>
      <c r="MEK2137" s="1"/>
      <c r="MEL2137" s="1"/>
      <c r="MEM2137" s="1"/>
      <c r="MEN2137" s="1"/>
      <c r="MEO2137" s="1"/>
      <c r="MEP2137" s="1"/>
      <c r="MEQ2137" s="1"/>
      <c r="MER2137" s="1"/>
      <c r="MES2137" s="1"/>
      <c r="MET2137" s="1"/>
      <c r="MEU2137" s="1"/>
      <c r="MEV2137" s="1"/>
      <c r="MEW2137" s="1"/>
      <c r="MEX2137" s="1"/>
      <c r="MEY2137" s="1"/>
      <c r="MEZ2137" s="1"/>
      <c r="MFA2137" s="1"/>
      <c r="MFB2137" s="1"/>
      <c r="MFC2137" s="1"/>
      <c r="MFD2137" s="1"/>
      <c r="MFE2137" s="1"/>
      <c r="MFF2137" s="1"/>
      <c r="MFG2137" s="1"/>
      <c r="MFH2137" s="1"/>
      <c r="MFI2137" s="1"/>
      <c r="MFJ2137" s="1"/>
      <c r="MFK2137" s="1"/>
      <c r="MFL2137" s="1"/>
      <c r="MFM2137" s="1"/>
      <c r="MFN2137" s="1"/>
      <c r="MFO2137" s="1"/>
      <c r="MFP2137" s="1"/>
      <c r="MFQ2137" s="1"/>
      <c r="MFR2137" s="1"/>
      <c r="MFS2137" s="1"/>
      <c r="MFT2137" s="1"/>
      <c r="MFU2137" s="1"/>
      <c r="MFV2137" s="1"/>
      <c r="MFW2137" s="1"/>
      <c r="MFX2137" s="1"/>
      <c r="MFY2137" s="1"/>
      <c r="MFZ2137" s="1"/>
      <c r="MGA2137" s="1"/>
      <c r="MGB2137" s="1"/>
      <c r="MGC2137" s="1"/>
      <c r="MGD2137" s="1"/>
      <c r="MGE2137" s="1"/>
      <c r="MGF2137" s="1"/>
      <c r="MGG2137" s="1"/>
      <c r="MGH2137" s="1"/>
      <c r="MGI2137" s="1"/>
      <c r="MGJ2137" s="1"/>
      <c r="MGK2137" s="1"/>
      <c r="MGL2137" s="1"/>
      <c r="MGM2137" s="1"/>
      <c r="MGN2137" s="1"/>
      <c r="MGO2137" s="1"/>
      <c r="MGP2137" s="1"/>
      <c r="MGQ2137" s="1"/>
      <c r="MGR2137" s="1"/>
      <c r="MGS2137" s="1"/>
      <c r="MGT2137" s="1"/>
      <c r="MGU2137" s="1"/>
      <c r="MGV2137" s="1"/>
      <c r="MGW2137" s="1"/>
      <c r="MGX2137" s="1"/>
      <c r="MGY2137" s="1"/>
      <c r="MGZ2137" s="1"/>
      <c r="MHA2137" s="1"/>
      <c r="MHB2137" s="1"/>
      <c r="MHC2137" s="1"/>
      <c r="MHD2137" s="1"/>
      <c r="MHE2137" s="1"/>
      <c r="MHF2137" s="1"/>
      <c r="MHG2137" s="1"/>
      <c r="MHH2137" s="1"/>
      <c r="MHI2137" s="1"/>
      <c r="MHJ2137" s="1"/>
      <c r="MHK2137" s="1"/>
      <c r="MHL2137" s="1"/>
      <c r="MHM2137" s="1"/>
      <c r="MHN2137" s="1"/>
      <c r="MHO2137" s="1"/>
      <c r="MHP2137" s="1"/>
      <c r="MHQ2137" s="1"/>
      <c r="MHR2137" s="1"/>
      <c r="MHS2137" s="1"/>
      <c r="MHT2137" s="1"/>
      <c r="MHU2137" s="1"/>
      <c r="MHV2137" s="1"/>
      <c r="MHW2137" s="1"/>
      <c r="MHX2137" s="1"/>
      <c r="MHY2137" s="1"/>
      <c r="MHZ2137" s="1"/>
      <c r="MIA2137" s="1"/>
      <c r="MIB2137" s="1"/>
      <c r="MIC2137" s="1"/>
      <c r="MID2137" s="1"/>
      <c r="MIE2137" s="1"/>
      <c r="MIF2137" s="1"/>
      <c r="MIG2137" s="1"/>
      <c r="MIH2137" s="1"/>
      <c r="MII2137" s="1"/>
      <c r="MIJ2137" s="1"/>
      <c r="MIK2137" s="1"/>
      <c r="MIL2137" s="1"/>
      <c r="MIM2137" s="1"/>
      <c r="MIN2137" s="1"/>
      <c r="MIO2137" s="1"/>
      <c r="MIP2137" s="1"/>
      <c r="MIQ2137" s="1"/>
      <c r="MIR2137" s="1"/>
      <c r="MIS2137" s="1"/>
      <c r="MIT2137" s="1"/>
      <c r="MIU2137" s="1"/>
      <c r="MIV2137" s="1"/>
      <c r="MIW2137" s="1"/>
      <c r="MIX2137" s="1"/>
      <c r="MIY2137" s="1"/>
      <c r="MIZ2137" s="1"/>
      <c r="MJA2137" s="1"/>
      <c r="MJB2137" s="1"/>
      <c r="MJC2137" s="1"/>
      <c r="MJD2137" s="1"/>
      <c r="MJE2137" s="1"/>
      <c r="MJF2137" s="1"/>
      <c r="MJG2137" s="1"/>
      <c r="MJH2137" s="1"/>
      <c r="MJI2137" s="1"/>
      <c r="MJJ2137" s="1"/>
      <c r="MJK2137" s="1"/>
      <c r="MJL2137" s="1"/>
      <c r="MJM2137" s="1"/>
      <c r="MJN2137" s="1"/>
      <c r="MJO2137" s="1"/>
      <c r="MJP2137" s="1"/>
      <c r="MJQ2137" s="1"/>
      <c r="MJR2137" s="1"/>
      <c r="MJS2137" s="1"/>
      <c r="MJT2137" s="1"/>
      <c r="MJU2137" s="1"/>
      <c r="MJV2137" s="1"/>
      <c r="MJW2137" s="1"/>
      <c r="MJX2137" s="1"/>
      <c r="MJY2137" s="1"/>
      <c r="MJZ2137" s="1"/>
      <c r="MKA2137" s="1"/>
      <c r="MKB2137" s="1"/>
      <c r="MKC2137" s="1"/>
      <c r="MKD2137" s="1"/>
      <c r="MKE2137" s="1"/>
      <c r="MKF2137" s="1"/>
      <c r="MKG2137" s="1"/>
      <c r="MKH2137" s="1"/>
      <c r="MKI2137" s="1"/>
      <c r="MKJ2137" s="1"/>
      <c r="MKK2137" s="1"/>
      <c r="MKL2137" s="1"/>
      <c r="MKM2137" s="1"/>
      <c r="MKN2137" s="1"/>
      <c r="MKO2137" s="1"/>
      <c r="MKP2137" s="1"/>
      <c r="MKQ2137" s="1"/>
      <c r="MKR2137" s="1"/>
      <c r="MKS2137" s="1"/>
      <c r="MKT2137" s="1"/>
      <c r="MKU2137" s="1"/>
      <c r="MKV2137" s="1"/>
      <c r="MKW2137" s="1"/>
      <c r="MKX2137" s="1"/>
      <c r="MKY2137" s="1"/>
      <c r="MKZ2137" s="1"/>
      <c r="MLA2137" s="1"/>
      <c r="MLB2137" s="1"/>
      <c r="MLC2137" s="1"/>
      <c r="MLD2137" s="1"/>
      <c r="MLE2137" s="1"/>
      <c r="MLF2137" s="1"/>
      <c r="MLG2137" s="1"/>
      <c r="MLH2137" s="1"/>
      <c r="MLI2137" s="1"/>
      <c r="MLJ2137" s="1"/>
      <c r="MLK2137" s="1"/>
      <c r="MLL2137" s="1"/>
      <c r="MLM2137" s="1"/>
      <c r="MLN2137" s="1"/>
      <c r="MLO2137" s="1"/>
      <c r="MLP2137" s="1"/>
      <c r="MLQ2137" s="1"/>
      <c r="MLR2137" s="1"/>
      <c r="MLS2137" s="1"/>
      <c r="MLT2137" s="1"/>
      <c r="MLU2137" s="1"/>
      <c r="MLV2137" s="1"/>
      <c r="MLW2137" s="1"/>
      <c r="MLX2137" s="1"/>
      <c r="MLY2137" s="1"/>
      <c r="MLZ2137" s="1"/>
      <c r="MMA2137" s="1"/>
      <c r="MMB2137" s="1"/>
      <c r="MMC2137" s="1"/>
      <c r="MMD2137" s="1"/>
      <c r="MME2137" s="1"/>
      <c r="MMF2137" s="1"/>
      <c r="MMG2137" s="1"/>
      <c r="MMH2137" s="1"/>
      <c r="MMI2137" s="1"/>
      <c r="MMJ2137" s="1"/>
      <c r="MMK2137" s="1"/>
      <c r="MML2137" s="1"/>
      <c r="MMM2137" s="1"/>
      <c r="MMN2137" s="1"/>
      <c r="MMO2137" s="1"/>
      <c r="MMP2137" s="1"/>
      <c r="MMQ2137" s="1"/>
      <c r="MMR2137" s="1"/>
      <c r="MMS2137" s="1"/>
      <c r="MMT2137" s="1"/>
      <c r="MMU2137" s="1"/>
      <c r="MMV2137" s="1"/>
      <c r="MMW2137" s="1"/>
      <c r="MMX2137" s="1"/>
      <c r="MMY2137" s="1"/>
      <c r="MMZ2137" s="1"/>
      <c r="MNA2137" s="1"/>
      <c r="MNB2137" s="1"/>
      <c r="MNC2137" s="1"/>
      <c r="MND2137" s="1"/>
      <c r="MNE2137" s="1"/>
      <c r="MNF2137" s="1"/>
      <c r="MNG2137" s="1"/>
      <c r="MNH2137" s="1"/>
      <c r="MNI2137" s="1"/>
      <c r="MNJ2137" s="1"/>
      <c r="MNK2137" s="1"/>
      <c r="MNL2137" s="1"/>
      <c r="MNM2137" s="1"/>
      <c r="MNN2137" s="1"/>
      <c r="MNO2137" s="1"/>
      <c r="MNP2137" s="1"/>
      <c r="MNQ2137" s="1"/>
      <c r="MNR2137" s="1"/>
      <c r="MNS2137" s="1"/>
      <c r="MNT2137" s="1"/>
      <c r="MNU2137" s="1"/>
      <c r="MNV2137" s="1"/>
      <c r="MNW2137" s="1"/>
      <c r="MNX2137" s="1"/>
      <c r="MNY2137" s="1"/>
      <c r="MNZ2137" s="1"/>
      <c r="MOA2137" s="1"/>
      <c r="MOB2137" s="1"/>
      <c r="MOC2137" s="1"/>
      <c r="MOD2137" s="1"/>
      <c r="MOE2137" s="1"/>
      <c r="MOF2137" s="1"/>
      <c r="MOG2137" s="1"/>
      <c r="MOH2137" s="1"/>
      <c r="MOI2137" s="1"/>
      <c r="MOJ2137" s="1"/>
      <c r="MOK2137" s="1"/>
      <c r="MOL2137" s="1"/>
      <c r="MOM2137" s="1"/>
      <c r="MON2137" s="1"/>
      <c r="MOO2137" s="1"/>
      <c r="MOP2137" s="1"/>
      <c r="MOQ2137" s="1"/>
      <c r="MOR2137" s="1"/>
      <c r="MOS2137" s="1"/>
      <c r="MOT2137" s="1"/>
      <c r="MOU2137" s="1"/>
      <c r="MOV2137" s="1"/>
      <c r="MOW2137" s="1"/>
      <c r="MOX2137" s="1"/>
      <c r="MOY2137" s="1"/>
      <c r="MOZ2137" s="1"/>
      <c r="MPA2137" s="1"/>
      <c r="MPB2137" s="1"/>
      <c r="MPC2137" s="1"/>
      <c r="MPD2137" s="1"/>
      <c r="MPE2137" s="1"/>
      <c r="MPF2137" s="1"/>
      <c r="MPG2137" s="1"/>
      <c r="MPH2137" s="1"/>
      <c r="MPI2137" s="1"/>
      <c r="MPJ2137" s="1"/>
      <c r="MPK2137" s="1"/>
      <c r="MPL2137" s="1"/>
      <c r="MPM2137" s="1"/>
      <c r="MPN2137" s="1"/>
      <c r="MPO2137" s="1"/>
      <c r="MPP2137" s="1"/>
      <c r="MPQ2137" s="1"/>
      <c r="MPR2137" s="1"/>
      <c r="MPS2137" s="1"/>
      <c r="MPT2137" s="1"/>
      <c r="MPU2137" s="1"/>
      <c r="MPV2137" s="1"/>
      <c r="MPW2137" s="1"/>
      <c r="MPX2137" s="1"/>
      <c r="MPY2137" s="1"/>
      <c r="MPZ2137" s="1"/>
      <c r="MQA2137" s="1"/>
      <c r="MQB2137" s="1"/>
      <c r="MQC2137" s="1"/>
      <c r="MQD2137" s="1"/>
      <c r="MQE2137" s="1"/>
      <c r="MQF2137" s="1"/>
      <c r="MQG2137" s="1"/>
      <c r="MQH2137" s="1"/>
      <c r="MQI2137" s="1"/>
      <c r="MQJ2137" s="1"/>
      <c r="MQK2137" s="1"/>
      <c r="MQL2137" s="1"/>
      <c r="MQM2137" s="1"/>
      <c r="MQN2137" s="1"/>
      <c r="MQO2137" s="1"/>
      <c r="MQP2137" s="1"/>
      <c r="MQQ2137" s="1"/>
      <c r="MQR2137" s="1"/>
      <c r="MQS2137" s="1"/>
      <c r="MQT2137" s="1"/>
      <c r="MQU2137" s="1"/>
      <c r="MQV2137" s="1"/>
      <c r="MQW2137" s="1"/>
      <c r="MQX2137" s="1"/>
      <c r="MQY2137" s="1"/>
      <c r="MQZ2137" s="1"/>
      <c r="MRA2137" s="1"/>
      <c r="MRB2137" s="1"/>
      <c r="MRC2137" s="1"/>
      <c r="MRD2137" s="1"/>
      <c r="MRE2137" s="1"/>
      <c r="MRF2137" s="1"/>
      <c r="MRG2137" s="1"/>
      <c r="MRH2137" s="1"/>
      <c r="MRI2137" s="1"/>
      <c r="MRJ2137" s="1"/>
      <c r="MRK2137" s="1"/>
      <c r="MRL2137" s="1"/>
      <c r="MRM2137" s="1"/>
      <c r="MRN2137" s="1"/>
      <c r="MRO2137" s="1"/>
      <c r="MRP2137" s="1"/>
      <c r="MRQ2137" s="1"/>
      <c r="MRR2137" s="1"/>
      <c r="MRS2137" s="1"/>
      <c r="MRT2137" s="1"/>
      <c r="MRU2137" s="1"/>
      <c r="MRV2137" s="1"/>
      <c r="MRW2137" s="1"/>
      <c r="MRX2137" s="1"/>
      <c r="MRY2137" s="1"/>
      <c r="MRZ2137" s="1"/>
      <c r="MSA2137" s="1"/>
      <c r="MSB2137" s="1"/>
      <c r="MSC2137" s="1"/>
      <c r="MSD2137" s="1"/>
      <c r="MSE2137" s="1"/>
      <c r="MSF2137" s="1"/>
      <c r="MSG2137" s="1"/>
      <c r="MSH2137" s="1"/>
      <c r="MSI2137" s="1"/>
      <c r="MSJ2137" s="1"/>
      <c r="MSK2137" s="1"/>
      <c r="MSL2137" s="1"/>
      <c r="MSM2137" s="1"/>
      <c r="MSN2137" s="1"/>
      <c r="MSO2137" s="1"/>
      <c r="MSP2137" s="1"/>
      <c r="MSQ2137" s="1"/>
      <c r="MSR2137" s="1"/>
      <c r="MSS2137" s="1"/>
      <c r="MST2137" s="1"/>
      <c r="MSU2137" s="1"/>
      <c r="MSV2137" s="1"/>
      <c r="MSW2137" s="1"/>
      <c r="MSX2137" s="1"/>
      <c r="MSY2137" s="1"/>
      <c r="MSZ2137" s="1"/>
      <c r="MTA2137" s="1"/>
      <c r="MTB2137" s="1"/>
      <c r="MTC2137" s="1"/>
      <c r="MTD2137" s="1"/>
      <c r="MTE2137" s="1"/>
      <c r="MTF2137" s="1"/>
      <c r="MTG2137" s="1"/>
      <c r="MTH2137" s="1"/>
      <c r="MTI2137" s="1"/>
      <c r="MTJ2137" s="1"/>
      <c r="MTK2137" s="1"/>
      <c r="MTL2137" s="1"/>
      <c r="MTM2137" s="1"/>
      <c r="MTN2137" s="1"/>
      <c r="MTO2137" s="1"/>
      <c r="MTP2137" s="1"/>
      <c r="MTQ2137" s="1"/>
      <c r="MTR2137" s="1"/>
      <c r="MTS2137" s="1"/>
      <c r="MTT2137" s="1"/>
      <c r="MTU2137" s="1"/>
      <c r="MTV2137" s="1"/>
      <c r="MTW2137" s="1"/>
      <c r="MTX2137" s="1"/>
      <c r="MTY2137" s="1"/>
      <c r="MTZ2137" s="1"/>
      <c r="MUA2137" s="1"/>
      <c r="MUB2137" s="1"/>
      <c r="MUC2137" s="1"/>
      <c r="MUD2137" s="1"/>
      <c r="MUE2137" s="1"/>
      <c r="MUF2137" s="1"/>
      <c r="MUG2137" s="1"/>
      <c r="MUH2137" s="1"/>
      <c r="MUI2137" s="1"/>
      <c r="MUJ2137" s="1"/>
      <c r="MUK2137" s="1"/>
      <c r="MUL2137" s="1"/>
      <c r="MUM2137" s="1"/>
      <c r="MUN2137" s="1"/>
      <c r="MUO2137" s="1"/>
      <c r="MUP2137" s="1"/>
      <c r="MUQ2137" s="1"/>
      <c r="MUR2137" s="1"/>
      <c r="MUS2137" s="1"/>
      <c r="MUT2137" s="1"/>
      <c r="MUU2137" s="1"/>
      <c r="MUV2137" s="1"/>
      <c r="MUW2137" s="1"/>
      <c r="MUX2137" s="1"/>
      <c r="MUY2137" s="1"/>
      <c r="MUZ2137" s="1"/>
      <c r="MVA2137" s="1"/>
      <c r="MVB2137" s="1"/>
      <c r="MVC2137" s="1"/>
      <c r="MVD2137" s="1"/>
      <c r="MVE2137" s="1"/>
      <c r="MVF2137" s="1"/>
      <c r="MVG2137" s="1"/>
      <c r="MVH2137" s="1"/>
      <c r="MVI2137" s="1"/>
      <c r="MVJ2137" s="1"/>
      <c r="MVK2137" s="1"/>
      <c r="MVL2137" s="1"/>
      <c r="MVM2137" s="1"/>
      <c r="MVN2137" s="1"/>
      <c r="MVO2137" s="1"/>
      <c r="MVP2137" s="1"/>
      <c r="MVQ2137" s="1"/>
      <c r="MVR2137" s="1"/>
      <c r="MVS2137" s="1"/>
      <c r="MVT2137" s="1"/>
      <c r="MVU2137" s="1"/>
      <c r="MVV2137" s="1"/>
      <c r="MVW2137" s="1"/>
      <c r="MVX2137" s="1"/>
      <c r="MVY2137" s="1"/>
      <c r="MVZ2137" s="1"/>
      <c r="MWA2137" s="1"/>
      <c r="MWB2137" s="1"/>
      <c r="MWC2137" s="1"/>
      <c r="MWD2137" s="1"/>
      <c r="MWE2137" s="1"/>
      <c r="MWF2137" s="1"/>
      <c r="MWG2137" s="1"/>
      <c r="MWH2137" s="1"/>
      <c r="MWI2137" s="1"/>
      <c r="MWJ2137" s="1"/>
      <c r="MWK2137" s="1"/>
      <c r="MWL2137" s="1"/>
      <c r="MWM2137" s="1"/>
      <c r="MWN2137" s="1"/>
      <c r="MWO2137" s="1"/>
      <c r="MWP2137" s="1"/>
      <c r="MWQ2137" s="1"/>
      <c r="MWR2137" s="1"/>
      <c r="MWS2137" s="1"/>
      <c r="MWT2137" s="1"/>
      <c r="MWU2137" s="1"/>
      <c r="MWV2137" s="1"/>
      <c r="MWW2137" s="1"/>
      <c r="MWX2137" s="1"/>
      <c r="MWY2137" s="1"/>
      <c r="MWZ2137" s="1"/>
      <c r="MXA2137" s="1"/>
      <c r="MXB2137" s="1"/>
      <c r="MXC2137" s="1"/>
      <c r="MXD2137" s="1"/>
      <c r="MXE2137" s="1"/>
      <c r="MXF2137" s="1"/>
      <c r="MXG2137" s="1"/>
      <c r="MXH2137" s="1"/>
      <c r="MXI2137" s="1"/>
      <c r="MXJ2137" s="1"/>
      <c r="MXK2137" s="1"/>
      <c r="MXL2137" s="1"/>
      <c r="MXM2137" s="1"/>
      <c r="MXN2137" s="1"/>
      <c r="MXO2137" s="1"/>
      <c r="MXP2137" s="1"/>
      <c r="MXQ2137" s="1"/>
      <c r="MXR2137" s="1"/>
      <c r="MXS2137" s="1"/>
      <c r="MXT2137" s="1"/>
      <c r="MXU2137" s="1"/>
      <c r="MXV2137" s="1"/>
      <c r="MXW2137" s="1"/>
      <c r="MXX2137" s="1"/>
      <c r="MXY2137" s="1"/>
      <c r="MXZ2137" s="1"/>
      <c r="MYA2137" s="1"/>
      <c r="MYB2137" s="1"/>
      <c r="MYC2137" s="1"/>
      <c r="MYD2137" s="1"/>
      <c r="MYE2137" s="1"/>
      <c r="MYF2137" s="1"/>
      <c r="MYG2137" s="1"/>
      <c r="MYH2137" s="1"/>
      <c r="MYI2137" s="1"/>
      <c r="MYJ2137" s="1"/>
      <c r="MYK2137" s="1"/>
      <c r="MYL2137" s="1"/>
      <c r="MYM2137" s="1"/>
      <c r="MYN2137" s="1"/>
      <c r="MYO2137" s="1"/>
      <c r="MYP2137" s="1"/>
      <c r="MYQ2137" s="1"/>
      <c r="MYR2137" s="1"/>
      <c r="MYS2137" s="1"/>
      <c r="MYT2137" s="1"/>
      <c r="MYU2137" s="1"/>
      <c r="MYV2137" s="1"/>
      <c r="MYW2137" s="1"/>
      <c r="MYX2137" s="1"/>
      <c r="MYY2137" s="1"/>
      <c r="MYZ2137" s="1"/>
      <c r="MZA2137" s="1"/>
      <c r="MZB2137" s="1"/>
      <c r="MZC2137" s="1"/>
      <c r="MZD2137" s="1"/>
      <c r="MZE2137" s="1"/>
      <c r="MZF2137" s="1"/>
      <c r="MZG2137" s="1"/>
      <c r="MZH2137" s="1"/>
      <c r="MZI2137" s="1"/>
      <c r="MZJ2137" s="1"/>
      <c r="MZK2137" s="1"/>
      <c r="MZL2137" s="1"/>
      <c r="MZM2137" s="1"/>
      <c r="MZN2137" s="1"/>
      <c r="MZO2137" s="1"/>
      <c r="MZP2137" s="1"/>
      <c r="MZQ2137" s="1"/>
      <c r="MZR2137" s="1"/>
      <c r="MZS2137" s="1"/>
      <c r="MZT2137" s="1"/>
      <c r="MZU2137" s="1"/>
      <c r="MZV2137" s="1"/>
      <c r="MZW2137" s="1"/>
      <c r="MZX2137" s="1"/>
      <c r="MZY2137" s="1"/>
      <c r="MZZ2137" s="1"/>
      <c r="NAA2137" s="1"/>
      <c r="NAB2137" s="1"/>
      <c r="NAC2137" s="1"/>
      <c r="NAD2137" s="1"/>
      <c r="NAE2137" s="1"/>
      <c r="NAF2137" s="1"/>
      <c r="NAG2137" s="1"/>
      <c r="NAH2137" s="1"/>
      <c r="NAI2137" s="1"/>
      <c r="NAJ2137" s="1"/>
      <c r="NAK2137" s="1"/>
      <c r="NAL2137" s="1"/>
      <c r="NAM2137" s="1"/>
      <c r="NAN2137" s="1"/>
      <c r="NAO2137" s="1"/>
      <c r="NAP2137" s="1"/>
      <c r="NAQ2137" s="1"/>
      <c r="NAR2137" s="1"/>
      <c r="NAS2137" s="1"/>
      <c r="NAT2137" s="1"/>
      <c r="NAU2137" s="1"/>
      <c r="NAV2137" s="1"/>
      <c r="NAW2137" s="1"/>
      <c r="NAX2137" s="1"/>
      <c r="NAY2137" s="1"/>
      <c r="NAZ2137" s="1"/>
      <c r="NBA2137" s="1"/>
      <c r="NBB2137" s="1"/>
      <c r="NBC2137" s="1"/>
      <c r="NBD2137" s="1"/>
      <c r="NBE2137" s="1"/>
      <c r="NBF2137" s="1"/>
      <c r="NBG2137" s="1"/>
      <c r="NBH2137" s="1"/>
      <c r="NBI2137" s="1"/>
      <c r="NBJ2137" s="1"/>
      <c r="NBK2137" s="1"/>
      <c r="NBL2137" s="1"/>
      <c r="NBM2137" s="1"/>
      <c r="NBN2137" s="1"/>
      <c r="NBO2137" s="1"/>
      <c r="NBP2137" s="1"/>
      <c r="NBQ2137" s="1"/>
      <c r="NBR2137" s="1"/>
      <c r="NBS2137" s="1"/>
      <c r="NBT2137" s="1"/>
      <c r="NBU2137" s="1"/>
      <c r="NBV2137" s="1"/>
      <c r="NBW2137" s="1"/>
      <c r="NBX2137" s="1"/>
      <c r="NBY2137" s="1"/>
      <c r="NBZ2137" s="1"/>
      <c r="NCA2137" s="1"/>
      <c r="NCB2137" s="1"/>
      <c r="NCC2137" s="1"/>
      <c r="NCD2137" s="1"/>
      <c r="NCE2137" s="1"/>
      <c r="NCF2137" s="1"/>
      <c r="NCG2137" s="1"/>
      <c r="NCH2137" s="1"/>
      <c r="NCI2137" s="1"/>
      <c r="NCJ2137" s="1"/>
      <c r="NCK2137" s="1"/>
      <c r="NCL2137" s="1"/>
      <c r="NCM2137" s="1"/>
      <c r="NCN2137" s="1"/>
      <c r="NCO2137" s="1"/>
      <c r="NCP2137" s="1"/>
      <c r="NCQ2137" s="1"/>
      <c r="NCR2137" s="1"/>
      <c r="NCS2137" s="1"/>
      <c r="NCT2137" s="1"/>
      <c r="NCU2137" s="1"/>
      <c r="NCV2137" s="1"/>
      <c r="NCW2137" s="1"/>
      <c r="NCX2137" s="1"/>
      <c r="NCY2137" s="1"/>
      <c r="NCZ2137" s="1"/>
      <c r="NDA2137" s="1"/>
      <c r="NDB2137" s="1"/>
      <c r="NDC2137" s="1"/>
      <c r="NDD2137" s="1"/>
      <c r="NDE2137" s="1"/>
      <c r="NDF2137" s="1"/>
      <c r="NDG2137" s="1"/>
      <c r="NDH2137" s="1"/>
      <c r="NDI2137" s="1"/>
      <c r="NDJ2137" s="1"/>
      <c r="NDK2137" s="1"/>
      <c r="NDL2137" s="1"/>
      <c r="NDM2137" s="1"/>
      <c r="NDN2137" s="1"/>
      <c r="NDO2137" s="1"/>
      <c r="NDP2137" s="1"/>
      <c r="NDQ2137" s="1"/>
      <c r="NDR2137" s="1"/>
      <c r="NDS2137" s="1"/>
      <c r="NDT2137" s="1"/>
      <c r="NDU2137" s="1"/>
      <c r="NDV2137" s="1"/>
      <c r="NDW2137" s="1"/>
      <c r="NDX2137" s="1"/>
      <c r="NDY2137" s="1"/>
      <c r="NDZ2137" s="1"/>
      <c r="NEA2137" s="1"/>
      <c r="NEB2137" s="1"/>
      <c r="NEC2137" s="1"/>
      <c r="NED2137" s="1"/>
      <c r="NEE2137" s="1"/>
      <c r="NEF2137" s="1"/>
      <c r="NEG2137" s="1"/>
      <c r="NEH2137" s="1"/>
      <c r="NEI2137" s="1"/>
      <c r="NEJ2137" s="1"/>
      <c r="NEK2137" s="1"/>
      <c r="NEL2137" s="1"/>
      <c r="NEM2137" s="1"/>
      <c r="NEN2137" s="1"/>
      <c r="NEO2137" s="1"/>
      <c r="NEP2137" s="1"/>
      <c r="NEQ2137" s="1"/>
      <c r="NER2137" s="1"/>
      <c r="NES2137" s="1"/>
      <c r="NET2137" s="1"/>
      <c r="NEU2137" s="1"/>
      <c r="NEV2137" s="1"/>
      <c r="NEW2137" s="1"/>
      <c r="NEX2137" s="1"/>
      <c r="NEY2137" s="1"/>
      <c r="NEZ2137" s="1"/>
      <c r="NFA2137" s="1"/>
      <c r="NFB2137" s="1"/>
      <c r="NFC2137" s="1"/>
      <c r="NFD2137" s="1"/>
      <c r="NFE2137" s="1"/>
      <c r="NFF2137" s="1"/>
      <c r="NFG2137" s="1"/>
      <c r="NFH2137" s="1"/>
      <c r="NFI2137" s="1"/>
      <c r="NFJ2137" s="1"/>
      <c r="NFK2137" s="1"/>
      <c r="NFL2137" s="1"/>
      <c r="NFM2137" s="1"/>
      <c r="NFN2137" s="1"/>
      <c r="NFO2137" s="1"/>
      <c r="NFP2137" s="1"/>
      <c r="NFQ2137" s="1"/>
      <c r="NFR2137" s="1"/>
      <c r="NFS2137" s="1"/>
      <c r="NFT2137" s="1"/>
      <c r="NFU2137" s="1"/>
      <c r="NFV2137" s="1"/>
      <c r="NFW2137" s="1"/>
      <c r="NFX2137" s="1"/>
      <c r="NFY2137" s="1"/>
      <c r="NFZ2137" s="1"/>
      <c r="NGA2137" s="1"/>
      <c r="NGB2137" s="1"/>
      <c r="NGC2137" s="1"/>
      <c r="NGD2137" s="1"/>
      <c r="NGE2137" s="1"/>
      <c r="NGF2137" s="1"/>
      <c r="NGG2137" s="1"/>
      <c r="NGH2137" s="1"/>
      <c r="NGI2137" s="1"/>
      <c r="NGJ2137" s="1"/>
      <c r="NGK2137" s="1"/>
      <c r="NGL2137" s="1"/>
      <c r="NGM2137" s="1"/>
      <c r="NGN2137" s="1"/>
      <c r="NGO2137" s="1"/>
      <c r="NGP2137" s="1"/>
      <c r="NGQ2137" s="1"/>
      <c r="NGR2137" s="1"/>
      <c r="NGS2137" s="1"/>
      <c r="NGT2137" s="1"/>
      <c r="NGU2137" s="1"/>
      <c r="NGV2137" s="1"/>
      <c r="NGW2137" s="1"/>
      <c r="NGX2137" s="1"/>
      <c r="NGY2137" s="1"/>
      <c r="NGZ2137" s="1"/>
      <c r="NHA2137" s="1"/>
      <c r="NHB2137" s="1"/>
      <c r="NHC2137" s="1"/>
      <c r="NHD2137" s="1"/>
      <c r="NHE2137" s="1"/>
      <c r="NHF2137" s="1"/>
      <c r="NHG2137" s="1"/>
      <c r="NHH2137" s="1"/>
      <c r="NHI2137" s="1"/>
      <c r="NHJ2137" s="1"/>
      <c r="NHK2137" s="1"/>
      <c r="NHL2137" s="1"/>
      <c r="NHM2137" s="1"/>
      <c r="NHN2137" s="1"/>
      <c r="NHO2137" s="1"/>
      <c r="NHP2137" s="1"/>
      <c r="NHQ2137" s="1"/>
      <c r="NHR2137" s="1"/>
      <c r="NHS2137" s="1"/>
      <c r="NHT2137" s="1"/>
      <c r="NHU2137" s="1"/>
      <c r="NHV2137" s="1"/>
      <c r="NHW2137" s="1"/>
      <c r="NHX2137" s="1"/>
      <c r="NHY2137" s="1"/>
      <c r="NHZ2137" s="1"/>
      <c r="NIA2137" s="1"/>
      <c r="NIB2137" s="1"/>
      <c r="NIC2137" s="1"/>
      <c r="NID2137" s="1"/>
      <c r="NIE2137" s="1"/>
      <c r="NIF2137" s="1"/>
      <c r="NIG2137" s="1"/>
      <c r="NIH2137" s="1"/>
      <c r="NII2137" s="1"/>
      <c r="NIJ2137" s="1"/>
      <c r="NIK2137" s="1"/>
      <c r="NIL2137" s="1"/>
      <c r="NIM2137" s="1"/>
      <c r="NIN2137" s="1"/>
      <c r="NIO2137" s="1"/>
      <c r="NIP2137" s="1"/>
      <c r="NIQ2137" s="1"/>
      <c r="NIR2137" s="1"/>
      <c r="NIS2137" s="1"/>
      <c r="NIT2137" s="1"/>
      <c r="NIU2137" s="1"/>
      <c r="NIV2137" s="1"/>
      <c r="NIW2137" s="1"/>
      <c r="NIX2137" s="1"/>
      <c r="NIY2137" s="1"/>
      <c r="NIZ2137" s="1"/>
      <c r="NJA2137" s="1"/>
      <c r="NJB2137" s="1"/>
      <c r="NJC2137" s="1"/>
      <c r="NJD2137" s="1"/>
      <c r="NJE2137" s="1"/>
      <c r="NJF2137" s="1"/>
      <c r="NJG2137" s="1"/>
      <c r="NJH2137" s="1"/>
      <c r="NJI2137" s="1"/>
      <c r="NJJ2137" s="1"/>
      <c r="NJK2137" s="1"/>
      <c r="NJL2137" s="1"/>
      <c r="NJM2137" s="1"/>
      <c r="NJN2137" s="1"/>
      <c r="NJO2137" s="1"/>
      <c r="NJP2137" s="1"/>
      <c r="NJQ2137" s="1"/>
      <c r="NJR2137" s="1"/>
      <c r="NJS2137" s="1"/>
      <c r="NJT2137" s="1"/>
      <c r="NJU2137" s="1"/>
      <c r="NJV2137" s="1"/>
      <c r="NJW2137" s="1"/>
      <c r="NJX2137" s="1"/>
      <c r="NJY2137" s="1"/>
      <c r="NJZ2137" s="1"/>
      <c r="NKA2137" s="1"/>
      <c r="NKB2137" s="1"/>
      <c r="NKC2137" s="1"/>
      <c r="NKD2137" s="1"/>
      <c r="NKE2137" s="1"/>
      <c r="NKF2137" s="1"/>
      <c r="NKG2137" s="1"/>
      <c r="NKH2137" s="1"/>
      <c r="NKI2137" s="1"/>
      <c r="NKJ2137" s="1"/>
      <c r="NKK2137" s="1"/>
      <c r="NKL2137" s="1"/>
      <c r="NKM2137" s="1"/>
      <c r="NKN2137" s="1"/>
      <c r="NKO2137" s="1"/>
      <c r="NKP2137" s="1"/>
      <c r="NKQ2137" s="1"/>
      <c r="NKR2137" s="1"/>
      <c r="NKS2137" s="1"/>
      <c r="NKT2137" s="1"/>
      <c r="NKU2137" s="1"/>
      <c r="NKV2137" s="1"/>
      <c r="NKW2137" s="1"/>
      <c r="NKX2137" s="1"/>
      <c r="NKY2137" s="1"/>
      <c r="NKZ2137" s="1"/>
      <c r="NLA2137" s="1"/>
      <c r="NLB2137" s="1"/>
      <c r="NLC2137" s="1"/>
      <c r="NLD2137" s="1"/>
      <c r="NLE2137" s="1"/>
      <c r="NLF2137" s="1"/>
      <c r="NLG2137" s="1"/>
      <c r="NLH2137" s="1"/>
      <c r="NLI2137" s="1"/>
      <c r="NLJ2137" s="1"/>
      <c r="NLK2137" s="1"/>
      <c r="NLL2137" s="1"/>
      <c r="NLM2137" s="1"/>
      <c r="NLN2137" s="1"/>
      <c r="NLO2137" s="1"/>
      <c r="NLP2137" s="1"/>
      <c r="NLQ2137" s="1"/>
      <c r="NLR2137" s="1"/>
      <c r="NLS2137" s="1"/>
      <c r="NLT2137" s="1"/>
      <c r="NLU2137" s="1"/>
      <c r="NLV2137" s="1"/>
      <c r="NLW2137" s="1"/>
      <c r="NLX2137" s="1"/>
      <c r="NLY2137" s="1"/>
      <c r="NLZ2137" s="1"/>
      <c r="NMA2137" s="1"/>
      <c r="NMB2137" s="1"/>
      <c r="NMC2137" s="1"/>
      <c r="NMD2137" s="1"/>
      <c r="NME2137" s="1"/>
      <c r="NMF2137" s="1"/>
      <c r="NMG2137" s="1"/>
      <c r="NMH2137" s="1"/>
      <c r="NMI2137" s="1"/>
      <c r="NMJ2137" s="1"/>
      <c r="NMK2137" s="1"/>
      <c r="NML2137" s="1"/>
      <c r="NMM2137" s="1"/>
      <c r="NMN2137" s="1"/>
      <c r="NMO2137" s="1"/>
      <c r="NMP2137" s="1"/>
      <c r="NMQ2137" s="1"/>
      <c r="NMR2137" s="1"/>
      <c r="NMS2137" s="1"/>
      <c r="NMT2137" s="1"/>
      <c r="NMU2137" s="1"/>
      <c r="NMV2137" s="1"/>
      <c r="NMW2137" s="1"/>
      <c r="NMX2137" s="1"/>
      <c r="NMY2137" s="1"/>
      <c r="NMZ2137" s="1"/>
      <c r="NNA2137" s="1"/>
      <c r="NNB2137" s="1"/>
      <c r="NNC2137" s="1"/>
      <c r="NND2137" s="1"/>
      <c r="NNE2137" s="1"/>
      <c r="NNF2137" s="1"/>
      <c r="NNG2137" s="1"/>
      <c r="NNH2137" s="1"/>
      <c r="NNI2137" s="1"/>
      <c r="NNJ2137" s="1"/>
      <c r="NNK2137" s="1"/>
      <c r="NNL2137" s="1"/>
      <c r="NNM2137" s="1"/>
      <c r="NNN2137" s="1"/>
      <c r="NNO2137" s="1"/>
      <c r="NNP2137" s="1"/>
      <c r="NNQ2137" s="1"/>
      <c r="NNR2137" s="1"/>
      <c r="NNS2137" s="1"/>
      <c r="NNT2137" s="1"/>
      <c r="NNU2137" s="1"/>
      <c r="NNV2137" s="1"/>
      <c r="NNW2137" s="1"/>
      <c r="NNX2137" s="1"/>
      <c r="NNY2137" s="1"/>
      <c r="NNZ2137" s="1"/>
      <c r="NOA2137" s="1"/>
      <c r="NOB2137" s="1"/>
      <c r="NOC2137" s="1"/>
      <c r="NOD2137" s="1"/>
      <c r="NOE2137" s="1"/>
      <c r="NOF2137" s="1"/>
      <c r="NOG2137" s="1"/>
      <c r="NOH2137" s="1"/>
      <c r="NOI2137" s="1"/>
      <c r="NOJ2137" s="1"/>
      <c r="NOK2137" s="1"/>
      <c r="NOL2137" s="1"/>
      <c r="NOM2137" s="1"/>
      <c r="NON2137" s="1"/>
      <c r="NOO2137" s="1"/>
      <c r="NOP2137" s="1"/>
      <c r="NOQ2137" s="1"/>
      <c r="NOR2137" s="1"/>
      <c r="NOS2137" s="1"/>
      <c r="NOT2137" s="1"/>
      <c r="NOU2137" s="1"/>
      <c r="NOV2137" s="1"/>
      <c r="NOW2137" s="1"/>
      <c r="NOX2137" s="1"/>
      <c r="NOY2137" s="1"/>
      <c r="NOZ2137" s="1"/>
      <c r="NPA2137" s="1"/>
      <c r="NPB2137" s="1"/>
      <c r="NPC2137" s="1"/>
      <c r="NPD2137" s="1"/>
      <c r="NPE2137" s="1"/>
      <c r="NPF2137" s="1"/>
      <c r="NPG2137" s="1"/>
      <c r="NPH2137" s="1"/>
      <c r="NPI2137" s="1"/>
      <c r="NPJ2137" s="1"/>
      <c r="NPK2137" s="1"/>
      <c r="NPL2137" s="1"/>
      <c r="NPM2137" s="1"/>
      <c r="NPN2137" s="1"/>
      <c r="NPO2137" s="1"/>
      <c r="NPP2137" s="1"/>
      <c r="NPQ2137" s="1"/>
      <c r="NPR2137" s="1"/>
      <c r="NPS2137" s="1"/>
      <c r="NPT2137" s="1"/>
      <c r="NPU2137" s="1"/>
      <c r="NPV2137" s="1"/>
      <c r="NPW2137" s="1"/>
      <c r="NPX2137" s="1"/>
      <c r="NPY2137" s="1"/>
      <c r="NPZ2137" s="1"/>
      <c r="NQA2137" s="1"/>
      <c r="NQB2137" s="1"/>
      <c r="NQC2137" s="1"/>
      <c r="NQD2137" s="1"/>
      <c r="NQE2137" s="1"/>
      <c r="NQF2137" s="1"/>
      <c r="NQG2137" s="1"/>
      <c r="NQH2137" s="1"/>
      <c r="NQI2137" s="1"/>
      <c r="NQJ2137" s="1"/>
      <c r="NQK2137" s="1"/>
      <c r="NQL2137" s="1"/>
      <c r="NQM2137" s="1"/>
      <c r="NQN2137" s="1"/>
      <c r="NQO2137" s="1"/>
      <c r="NQP2137" s="1"/>
      <c r="NQQ2137" s="1"/>
      <c r="NQR2137" s="1"/>
      <c r="NQS2137" s="1"/>
      <c r="NQT2137" s="1"/>
      <c r="NQU2137" s="1"/>
      <c r="NQV2137" s="1"/>
      <c r="NQW2137" s="1"/>
      <c r="NQX2137" s="1"/>
      <c r="NQY2137" s="1"/>
      <c r="NQZ2137" s="1"/>
      <c r="NRA2137" s="1"/>
      <c r="NRB2137" s="1"/>
      <c r="NRC2137" s="1"/>
      <c r="NRD2137" s="1"/>
      <c r="NRE2137" s="1"/>
      <c r="NRF2137" s="1"/>
      <c r="NRG2137" s="1"/>
      <c r="NRH2137" s="1"/>
      <c r="NRI2137" s="1"/>
      <c r="NRJ2137" s="1"/>
      <c r="NRK2137" s="1"/>
      <c r="NRL2137" s="1"/>
      <c r="NRM2137" s="1"/>
      <c r="NRN2137" s="1"/>
      <c r="NRO2137" s="1"/>
      <c r="NRP2137" s="1"/>
      <c r="NRQ2137" s="1"/>
      <c r="NRR2137" s="1"/>
      <c r="NRS2137" s="1"/>
      <c r="NRT2137" s="1"/>
      <c r="NRU2137" s="1"/>
      <c r="NRV2137" s="1"/>
      <c r="NRW2137" s="1"/>
      <c r="NRX2137" s="1"/>
      <c r="NRY2137" s="1"/>
      <c r="NRZ2137" s="1"/>
      <c r="NSA2137" s="1"/>
      <c r="NSB2137" s="1"/>
      <c r="NSC2137" s="1"/>
      <c r="NSD2137" s="1"/>
      <c r="NSE2137" s="1"/>
      <c r="NSF2137" s="1"/>
      <c r="NSG2137" s="1"/>
      <c r="NSH2137" s="1"/>
      <c r="NSI2137" s="1"/>
      <c r="NSJ2137" s="1"/>
      <c r="NSK2137" s="1"/>
      <c r="NSL2137" s="1"/>
      <c r="NSM2137" s="1"/>
      <c r="NSN2137" s="1"/>
      <c r="NSO2137" s="1"/>
      <c r="NSP2137" s="1"/>
      <c r="NSQ2137" s="1"/>
      <c r="NSR2137" s="1"/>
      <c r="NSS2137" s="1"/>
      <c r="NST2137" s="1"/>
      <c r="NSU2137" s="1"/>
      <c r="NSV2137" s="1"/>
      <c r="NSW2137" s="1"/>
      <c r="NSX2137" s="1"/>
      <c r="NSY2137" s="1"/>
      <c r="NSZ2137" s="1"/>
      <c r="NTA2137" s="1"/>
      <c r="NTB2137" s="1"/>
      <c r="NTC2137" s="1"/>
      <c r="NTD2137" s="1"/>
      <c r="NTE2137" s="1"/>
      <c r="NTF2137" s="1"/>
      <c r="NTG2137" s="1"/>
      <c r="NTH2137" s="1"/>
      <c r="NTI2137" s="1"/>
      <c r="NTJ2137" s="1"/>
      <c r="NTK2137" s="1"/>
      <c r="NTL2137" s="1"/>
      <c r="NTM2137" s="1"/>
      <c r="NTN2137" s="1"/>
      <c r="NTO2137" s="1"/>
      <c r="NTP2137" s="1"/>
      <c r="NTQ2137" s="1"/>
      <c r="NTR2137" s="1"/>
      <c r="NTS2137" s="1"/>
      <c r="NTT2137" s="1"/>
      <c r="NTU2137" s="1"/>
      <c r="NTV2137" s="1"/>
      <c r="NTW2137" s="1"/>
      <c r="NTX2137" s="1"/>
      <c r="NTY2137" s="1"/>
      <c r="NTZ2137" s="1"/>
      <c r="NUA2137" s="1"/>
      <c r="NUB2137" s="1"/>
      <c r="NUC2137" s="1"/>
      <c r="NUD2137" s="1"/>
      <c r="NUE2137" s="1"/>
      <c r="NUF2137" s="1"/>
      <c r="NUG2137" s="1"/>
      <c r="NUH2137" s="1"/>
      <c r="NUI2137" s="1"/>
      <c r="NUJ2137" s="1"/>
      <c r="NUK2137" s="1"/>
      <c r="NUL2137" s="1"/>
      <c r="NUM2137" s="1"/>
      <c r="NUN2137" s="1"/>
      <c r="NUO2137" s="1"/>
      <c r="NUP2137" s="1"/>
      <c r="NUQ2137" s="1"/>
      <c r="NUR2137" s="1"/>
      <c r="NUS2137" s="1"/>
      <c r="NUT2137" s="1"/>
      <c r="NUU2137" s="1"/>
      <c r="NUV2137" s="1"/>
      <c r="NUW2137" s="1"/>
      <c r="NUX2137" s="1"/>
      <c r="NUY2137" s="1"/>
      <c r="NUZ2137" s="1"/>
      <c r="NVA2137" s="1"/>
      <c r="NVB2137" s="1"/>
      <c r="NVC2137" s="1"/>
      <c r="NVD2137" s="1"/>
      <c r="NVE2137" s="1"/>
      <c r="NVF2137" s="1"/>
      <c r="NVG2137" s="1"/>
      <c r="NVH2137" s="1"/>
      <c r="NVI2137" s="1"/>
      <c r="NVJ2137" s="1"/>
      <c r="NVK2137" s="1"/>
      <c r="NVL2137" s="1"/>
      <c r="NVM2137" s="1"/>
      <c r="NVN2137" s="1"/>
      <c r="NVO2137" s="1"/>
      <c r="NVP2137" s="1"/>
      <c r="NVQ2137" s="1"/>
      <c r="NVR2137" s="1"/>
      <c r="NVS2137" s="1"/>
      <c r="NVT2137" s="1"/>
      <c r="NVU2137" s="1"/>
      <c r="NVV2137" s="1"/>
      <c r="NVW2137" s="1"/>
      <c r="NVX2137" s="1"/>
      <c r="NVY2137" s="1"/>
      <c r="NVZ2137" s="1"/>
      <c r="NWA2137" s="1"/>
      <c r="NWB2137" s="1"/>
      <c r="NWC2137" s="1"/>
      <c r="NWD2137" s="1"/>
      <c r="NWE2137" s="1"/>
      <c r="NWF2137" s="1"/>
      <c r="NWG2137" s="1"/>
      <c r="NWH2137" s="1"/>
      <c r="NWI2137" s="1"/>
      <c r="NWJ2137" s="1"/>
      <c r="NWK2137" s="1"/>
      <c r="NWL2137" s="1"/>
      <c r="NWM2137" s="1"/>
      <c r="NWN2137" s="1"/>
      <c r="NWO2137" s="1"/>
      <c r="NWP2137" s="1"/>
      <c r="NWQ2137" s="1"/>
      <c r="NWR2137" s="1"/>
      <c r="NWS2137" s="1"/>
      <c r="NWT2137" s="1"/>
      <c r="NWU2137" s="1"/>
      <c r="NWV2137" s="1"/>
      <c r="NWW2137" s="1"/>
      <c r="NWX2137" s="1"/>
      <c r="NWY2137" s="1"/>
      <c r="NWZ2137" s="1"/>
      <c r="NXA2137" s="1"/>
      <c r="NXB2137" s="1"/>
      <c r="NXC2137" s="1"/>
      <c r="NXD2137" s="1"/>
      <c r="NXE2137" s="1"/>
      <c r="NXF2137" s="1"/>
      <c r="NXG2137" s="1"/>
      <c r="NXH2137" s="1"/>
      <c r="NXI2137" s="1"/>
      <c r="NXJ2137" s="1"/>
      <c r="NXK2137" s="1"/>
      <c r="NXL2137" s="1"/>
      <c r="NXM2137" s="1"/>
      <c r="NXN2137" s="1"/>
      <c r="NXO2137" s="1"/>
      <c r="NXP2137" s="1"/>
      <c r="NXQ2137" s="1"/>
      <c r="NXR2137" s="1"/>
      <c r="NXS2137" s="1"/>
      <c r="NXT2137" s="1"/>
      <c r="NXU2137" s="1"/>
      <c r="NXV2137" s="1"/>
      <c r="NXW2137" s="1"/>
      <c r="NXX2137" s="1"/>
      <c r="NXY2137" s="1"/>
      <c r="NXZ2137" s="1"/>
      <c r="NYA2137" s="1"/>
      <c r="NYB2137" s="1"/>
      <c r="NYC2137" s="1"/>
      <c r="NYD2137" s="1"/>
      <c r="NYE2137" s="1"/>
      <c r="NYF2137" s="1"/>
      <c r="NYG2137" s="1"/>
      <c r="NYH2137" s="1"/>
      <c r="NYI2137" s="1"/>
      <c r="NYJ2137" s="1"/>
      <c r="NYK2137" s="1"/>
      <c r="NYL2137" s="1"/>
      <c r="NYM2137" s="1"/>
      <c r="NYN2137" s="1"/>
      <c r="NYO2137" s="1"/>
      <c r="NYP2137" s="1"/>
      <c r="NYQ2137" s="1"/>
      <c r="NYR2137" s="1"/>
      <c r="NYS2137" s="1"/>
      <c r="NYT2137" s="1"/>
      <c r="NYU2137" s="1"/>
      <c r="NYV2137" s="1"/>
      <c r="NYW2137" s="1"/>
      <c r="NYX2137" s="1"/>
      <c r="NYY2137" s="1"/>
      <c r="NYZ2137" s="1"/>
      <c r="NZA2137" s="1"/>
      <c r="NZB2137" s="1"/>
      <c r="NZC2137" s="1"/>
      <c r="NZD2137" s="1"/>
      <c r="NZE2137" s="1"/>
      <c r="NZF2137" s="1"/>
      <c r="NZG2137" s="1"/>
      <c r="NZH2137" s="1"/>
      <c r="NZI2137" s="1"/>
      <c r="NZJ2137" s="1"/>
      <c r="NZK2137" s="1"/>
      <c r="NZL2137" s="1"/>
      <c r="NZM2137" s="1"/>
      <c r="NZN2137" s="1"/>
      <c r="NZO2137" s="1"/>
      <c r="NZP2137" s="1"/>
      <c r="NZQ2137" s="1"/>
      <c r="NZR2137" s="1"/>
      <c r="NZS2137" s="1"/>
      <c r="NZT2137" s="1"/>
      <c r="NZU2137" s="1"/>
      <c r="NZV2137" s="1"/>
      <c r="NZW2137" s="1"/>
      <c r="NZX2137" s="1"/>
      <c r="NZY2137" s="1"/>
      <c r="NZZ2137" s="1"/>
      <c r="OAA2137" s="1"/>
      <c r="OAB2137" s="1"/>
      <c r="OAC2137" s="1"/>
      <c r="OAD2137" s="1"/>
      <c r="OAE2137" s="1"/>
      <c r="OAF2137" s="1"/>
      <c r="OAG2137" s="1"/>
      <c r="OAH2137" s="1"/>
      <c r="OAI2137" s="1"/>
      <c r="OAJ2137" s="1"/>
      <c r="OAK2137" s="1"/>
      <c r="OAL2137" s="1"/>
      <c r="OAM2137" s="1"/>
      <c r="OAN2137" s="1"/>
      <c r="OAO2137" s="1"/>
      <c r="OAP2137" s="1"/>
      <c r="OAQ2137" s="1"/>
      <c r="OAR2137" s="1"/>
      <c r="OAS2137" s="1"/>
      <c r="OAT2137" s="1"/>
      <c r="OAU2137" s="1"/>
      <c r="OAV2137" s="1"/>
      <c r="OAW2137" s="1"/>
      <c r="OAX2137" s="1"/>
      <c r="OAY2137" s="1"/>
      <c r="OAZ2137" s="1"/>
      <c r="OBA2137" s="1"/>
      <c r="OBB2137" s="1"/>
      <c r="OBC2137" s="1"/>
      <c r="OBD2137" s="1"/>
      <c r="OBE2137" s="1"/>
      <c r="OBF2137" s="1"/>
      <c r="OBG2137" s="1"/>
      <c r="OBH2137" s="1"/>
      <c r="OBI2137" s="1"/>
      <c r="OBJ2137" s="1"/>
      <c r="OBK2137" s="1"/>
      <c r="OBL2137" s="1"/>
      <c r="OBM2137" s="1"/>
      <c r="OBN2137" s="1"/>
      <c r="OBO2137" s="1"/>
      <c r="OBP2137" s="1"/>
      <c r="OBQ2137" s="1"/>
      <c r="OBR2137" s="1"/>
      <c r="OBS2137" s="1"/>
      <c r="OBT2137" s="1"/>
      <c r="OBU2137" s="1"/>
      <c r="OBV2137" s="1"/>
      <c r="OBW2137" s="1"/>
      <c r="OBX2137" s="1"/>
      <c r="OBY2137" s="1"/>
      <c r="OBZ2137" s="1"/>
      <c r="OCA2137" s="1"/>
      <c r="OCB2137" s="1"/>
      <c r="OCC2137" s="1"/>
      <c r="OCD2137" s="1"/>
      <c r="OCE2137" s="1"/>
      <c r="OCF2137" s="1"/>
      <c r="OCG2137" s="1"/>
      <c r="OCH2137" s="1"/>
      <c r="OCI2137" s="1"/>
      <c r="OCJ2137" s="1"/>
      <c r="OCK2137" s="1"/>
      <c r="OCL2137" s="1"/>
      <c r="OCM2137" s="1"/>
      <c r="OCN2137" s="1"/>
      <c r="OCO2137" s="1"/>
      <c r="OCP2137" s="1"/>
      <c r="OCQ2137" s="1"/>
      <c r="OCR2137" s="1"/>
      <c r="OCS2137" s="1"/>
      <c r="OCT2137" s="1"/>
      <c r="OCU2137" s="1"/>
      <c r="OCV2137" s="1"/>
      <c r="OCW2137" s="1"/>
      <c r="OCX2137" s="1"/>
      <c r="OCY2137" s="1"/>
      <c r="OCZ2137" s="1"/>
      <c r="ODA2137" s="1"/>
      <c r="ODB2137" s="1"/>
      <c r="ODC2137" s="1"/>
      <c r="ODD2137" s="1"/>
      <c r="ODE2137" s="1"/>
      <c r="ODF2137" s="1"/>
      <c r="ODG2137" s="1"/>
      <c r="ODH2137" s="1"/>
      <c r="ODI2137" s="1"/>
      <c r="ODJ2137" s="1"/>
      <c r="ODK2137" s="1"/>
      <c r="ODL2137" s="1"/>
      <c r="ODM2137" s="1"/>
      <c r="ODN2137" s="1"/>
      <c r="ODO2137" s="1"/>
      <c r="ODP2137" s="1"/>
      <c r="ODQ2137" s="1"/>
      <c r="ODR2137" s="1"/>
      <c r="ODS2137" s="1"/>
      <c r="ODT2137" s="1"/>
      <c r="ODU2137" s="1"/>
      <c r="ODV2137" s="1"/>
      <c r="ODW2137" s="1"/>
      <c r="ODX2137" s="1"/>
      <c r="ODY2137" s="1"/>
      <c r="ODZ2137" s="1"/>
      <c r="OEA2137" s="1"/>
      <c r="OEB2137" s="1"/>
      <c r="OEC2137" s="1"/>
      <c r="OED2137" s="1"/>
      <c r="OEE2137" s="1"/>
      <c r="OEF2137" s="1"/>
      <c r="OEG2137" s="1"/>
      <c r="OEH2137" s="1"/>
      <c r="OEI2137" s="1"/>
      <c r="OEJ2137" s="1"/>
      <c r="OEK2137" s="1"/>
      <c r="OEL2137" s="1"/>
      <c r="OEM2137" s="1"/>
      <c r="OEN2137" s="1"/>
      <c r="OEO2137" s="1"/>
      <c r="OEP2137" s="1"/>
      <c r="OEQ2137" s="1"/>
      <c r="OER2137" s="1"/>
      <c r="OES2137" s="1"/>
      <c r="OET2137" s="1"/>
      <c r="OEU2137" s="1"/>
      <c r="OEV2137" s="1"/>
      <c r="OEW2137" s="1"/>
      <c r="OEX2137" s="1"/>
      <c r="OEY2137" s="1"/>
      <c r="OEZ2137" s="1"/>
      <c r="OFA2137" s="1"/>
      <c r="OFB2137" s="1"/>
      <c r="OFC2137" s="1"/>
      <c r="OFD2137" s="1"/>
      <c r="OFE2137" s="1"/>
      <c r="OFF2137" s="1"/>
      <c r="OFG2137" s="1"/>
      <c r="OFH2137" s="1"/>
      <c r="OFI2137" s="1"/>
      <c r="OFJ2137" s="1"/>
      <c r="OFK2137" s="1"/>
      <c r="OFL2137" s="1"/>
      <c r="OFM2137" s="1"/>
      <c r="OFN2137" s="1"/>
      <c r="OFO2137" s="1"/>
      <c r="OFP2137" s="1"/>
      <c r="OFQ2137" s="1"/>
      <c r="OFR2137" s="1"/>
      <c r="OFS2137" s="1"/>
      <c r="OFT2137" s="1"/>
      <c r="OFU2137" s="1"/>
      <c r="OFV2137" s="1"/>
      <c r="OFW2137" s="1"/>
      <c r="OFX2137" s="1"/>
      <c r="OFY2137" s="1"/>
      <c r="OFZ2137" s="1"/>
      <c r="OGA2137" s="1"/>
      <c r="OGB2137" s="1"/>
      <c r="OGC2137" s="1"/>
      <c r="OGD2137" s="1"/>
      <c r="OGE2137" s="1"/>
      <c r="OGF2137" s="1"/>
      <c r="OGG2137" s="1"/>
      <c r="OGH2137" s="1"/>
      <c r="OGI2137" s="1"/>
      <c r="OGJ2137" s="1"/>
      <c r="OGK2137" s="1"/>
      <c r="OGL2137" s="1"/>
      <c r="OGM2137" s="1"/>
      <c r="OGN2137" s="1"/>
      <c r="OGO2137" s="1"/>
      <c r="OGP2137" s="1"/>
      <c r="OGQ2137" s="1"/>
      <c r="OGR2137" s="1"/>
      <c r="OGS2137" s="1"/>
      <c r="OGT2137" s="1"/>
      <c r="OGU2137" s="1"/>
      <c r="OGV2137" s="1"/>
      <c r="OGW2137" s="1"/>
      <c r="OGX2137" s="1"/>
      <c r="OGY2137" s="1"/>
      <c r="OGZ2137" s="1"/>
      <c r="OHA2137" s="1"/>
      <c r="OHB2137" s="1"/>
      <c r="OHC2137" s="1"/>
      <c r="OHD2137" s="1"/>
      <c r="OHE2137" s="1"/>
      <c r="OHF2137" s="1"/>
      <c r="OHG2137" s="1"/>
      <c r="OHH2137" s="1"/>
      <c r="OHI2137" s="1"/>
      <c r="OHJ2137" s="1"/>
      <c r="OHK2137" s="1"/>
      <c r="OHL2137" s="1"/>
      <c r="OHM2137" s="1"/>
      <c r="OHN2137" s="1"/>
      <c r="OHO2137" s="1"/>
      <c r="OHP2137" s="1"/>
      <c r="OHQ2137" s="1"/>
      <c r="OHR2137" s="1"/>
      <c r="OHS2137" s="1"/>
      <c r="OHT2137" s="1"/>
      <c r="OHU2137" s="1"/>
      <c r="OHV2137" s="1"/>
      <c r="OHW2137" s="1"/>
      <c r="OHX2137" s="1"/>
      <c r="OHY2137" s="1"/>
      <c r="OHZ2137" s="1"/>
      <c r="OIA2137" s="1"/>
      <c r="OIB2137" s="1"/>
      <c r="OIC2137" s="1"/>
      <c r="OID2137" s="1"/>
      <c r="OIE2137" s="1"/>
      <c r="OIF2137" s="1"/>
      <c r="OIG2137" s="1"/>
      <c r="OIH2137" s="1"/>
      <c r="OII2137" s="1"/>
      <c r="OIJ2137" s="1"/>
      <c r="OIK2137" s="1"/>
      <c r="OIL2137" s="1"/>
      <c r="OIM2137" s="1"/>
      <c r="OIN2137" s="1"/>
      <c r="OIO2137" s="1"/>
      <c r="OIP2137" s="1"/>
      <c r="OIQ2137" s="1"/>
      <c r="OIR2137" s="1"/>
      <c r="OIS2137" s="1"/>
      <c r="OIT2137" s="1"/>
      <c r="OIU2137" s="1"/>
      <c r="OIV2137" s="1"/>
      <c r="OIW2137" s="1"/>
      <c r="OIX2137" s="1"/>
      <c r="OIY2137" s="1"/>
      <c r="OIZ2137" s="1"/>
      <c r="OJA2137" s="1"/>
      <c r="OJB2137" s="1"/>
      <c r="OJC2137" s="1"/>
      <c r="OJD2137" s="1"/>
      <c r="OJE2137" s="1"/>
      <c r="OJF2137" s="1"/>
      <c r="OJG2137" s="1"/>
      <c r="OJH2137" s="1"/>
      <c r="OJI2137" s="1"/>
      <c r="OJJ2137" s="1"/>
      <c r="OJK2137" s="1"/>
      <c r="OJL2137" s="1"/>
      <c r="OJM2137" s="1"/>
      <c r="OJN2137" s="1"/>
      <c r="OJO2137" s="1"/>
      <c r="OJP2137" s="1"/>
      <c r="OJQ2137" s="1"/>
      <c r="OJR2137" s="1"/>
      <c r="OJS2137" s="1"/>
      <c r="OJT2137" s="1"/>
      <c r="OJU2137" s="1"/>
      <c r="OJV2137" s="1"/>
      <c r="OJW2137" s="1"/>
      <c r="OJX2137" s="1"/>
      <c r="OJY2137" s="1"/>
      <c r="OJZ2137" s="1"/>
      <c r="OKA2137" s="1"/>
      <c r="OKB2137" s="1"/>
      <c r="OKC2137" s="1"/>
      <c r="OKD2137" s="1"/>
      <c r="OKE2137" s="1"/>
      <c r="OKF2137" s="1"/>
      <c r="OKG2137" s="1"/>
      <c r="OKH2137" s="1"/>
      <c r="OKI2137" s="1"/>
      <c r="OKJ2137" s="1"/>
      <c r="OKK2137" s="1"/>
      <c r="OKL2137" s="1"/>
      <c r="OKM2137" s="1"/>
      <c r="OKN2137" s="1"/>
      <c r="OKO2137" s="1"/>
      <c r="OKP2137" s="1"/>
      <c r="OKQ2137" s="1"/>
      <c r="OKR2137" s="1"/>
      <c r="OKS2137" s="1"/>
      <c r="OKT2137" s="1"/>
      <c r="OKU2137" s="1"/>
      <c r="OKV2137" s="1"/>
      <c r="OKW2137" s="1"/>
      <c r="OKX2137" s="1"/>
      <c r="OKY2137" s="1"/>
      <c r="OKZ2137" s="1"/>
      <c r="OLA2137" s="1"/>
      <c r="OLB2137" s="1"/>
      <c r="OLC2137" s="1"/>
      <c r="OLD2137" s="1"/>
      <c r="OLE2137" s="1"/>
      <c r="OLF2137" s="1"/>
      <c r="OLG2137" s="1"/>
      <c r="OLH2137" s="1"/>
      <c r="OLI2137" s="1"/>
      <c r="OLJ2137" s="1"/>
      <c r="OLK2137" s="1"/>
      <c r="OLL2137" s="1"/>
      <c r="OLM2137" s="1"/>
      <c r="OLN2137" s="1"/>
      <c r="OLO2137" s="1"/>
      <c r="OLP2137" s="1"/>
      <c r="OLQ2137" s="1"/>
      <c r="OLR2137" s="1"/>
      <c r="OLS2137" s="1"/>
      <c r="OLT2137" s="1"/>
      <c r="OLU2137" s="1"/>
      <c r="OLV2137" s="1"/>
      <c r="OLW2137" s="1"/>
      <c r="OLX2137" s="1"/>
      <c r="OLY2137" s="1"/>
      <c r="OLZ2137" s="1"/>
      <c r="OMA2137" s="1"/>
      <c r="OMB2137" s="1"/>
      <c r="OMC2137" s="1"/>
      <c r="OMD2137" s="1"/>
      <c r="OME2137" s="1"/>
      <c r="OMF2137" s="1"/>
      <c r="OMG2137" s="1"/>
      <c r="OMH2137" s="1"/>
      <c r="OMI2137" s="1"/>
      <c r="OMJ2137" s="1"/>
      <c r="OMK2137" s="1"/>
      <c r="OML2137" s="1"/>
      <c r="OMM2137" s="1"/>
      <c r="OMN2137" s="1"/>
      <c r="OMO2137" s="1"/>
      <c r="OMP2137" s="1"/>
      <c r="OMQ2137" s="1"/>
      <c r="OMR2137" s="1"/>
      <c r="OMS2137" s="1"/>
      <c r="OMT2137" s="1"/>
      <c r="OMU2137" s="1"/>
      <c r="OMV2137" s="1"/>
      <c r="OMW2137" s="1"/>
      <c r="OMX2137" s="1"/>
      <c r="OMY2137" s="1"/>
      <c r="OMZ2137" s="1"/>
      <c r="ONA2137" s="1"/>
      <c r="ONB2137" s="1"/>
      <c r="ONC2137" s="1"/>
      <c r="OND2137" s="1"/>
      <c r="ONE2137" s="1"/>
      <c r="ONF2137" s="1"/>
      <c r="ONG2137" s="1"/>
      <c r="ONH2137" s="1"/>
      <c r="ONI2137" s="1"/>
      <c r="ONJ2137" s="1"/>
      <c r="ONK2137" s="1"/>
      <c r="ONL2137" s="1"/>
      <c r="ONM2137" s="1"/>
      <c r="ONN2137" s="1"/>
      <c r="ONO2137" s="1"/>
      <c r="ONP2137" s="1"/>
      <c r="ONQ2137" s="1"/>
      <c r="ONR2137" s="1"/>
      <c r="ONS2137" s="1"/>
      <c r="ONT2137" s="1"/>
      <c r="ONU2137" s="1"/>
      <c r="ONV2137" s="1"/>
      <c r="ONW2137" s="1"/>
      <c r="ONX2137" s="1"/>
      <c r="ONY2137" s="1"/>
      <c r="ONZ2137" s="1"/>
      <c r="OOA2137" s="1"/>
      <c r="OOB2137" s="1"/>
      <c r="OOC2137" s="1"/>
      <c r="OOD2137" s="1"/>
      <c r="OOE2137" s="1"/>
      <c r="OOF2137" s="1"/>
      <c r="OOG2137" s="1"/>
      <c r="OOH2137" s="1"/>
      <c r="OOI2137" s="1"/>
      <c r="OOJ2137" s="1"/>
      <c r="OOK2137" s="1"/>
      <c r="OOL2137" s="1"/>
      <c r="OOM2137" s="1"/>
      <c r="OON2137" s="1"/>
      <c r="OOO2137" s="1"/>
      <c r="OOP2137" s="1"/>
      <c r="OOQ2137" s="1"/>
      <c r="OOR2137" s="1"/>
      <c r="OOS2137" s="1"/>
      <c r="OOT2137" s="1"/>
      <c r="OOU2137" s="1"/>
      <c r="OOV2137" s="1"/>
      <c r="OOW2137" s="1"/>
      <c r="OOX2137" s="1"/>
      <c r="OOY2137" s="1"/>
      <c r="OOZ2137" s="1"/>
      <c r="OPA2137" s="1"/>
      <c r="OPB2137" s="1"/>
      <c r="OPC2137" s="1"/>
      <c r="OPD2137" s="1"/>
      <c r="OPE2137" s="1"/>
      <c r="OPF2137" s="1"/>
      <c r="OPG2137" s="1"/>
      <c r="OPH2137" s="1"/>
      <c r="OPI2137" s="1"/>
      <c r="OPJ2137" s="1"/>
      <c r="OPK2137" s="1"/>
      <c r="OPL2137" s="1"/>
      <c r="OPM2137" s="1"/>
      <c r="OPN2137" s="1"/>
      <c r="OPO2137" s="1"/>
      <c r="OPP2137" s="1"/>
      <c r="OPQ2137" s="1"/>
      <c r="OPR2137" s="1"/>
      <c r="OPS2137" s="1"/>
      <c r="OPT2137" s="1"/>
      <c r="OPU2137" s="1"/>
      <c r="OPV2137" s="1"/>
      <c r="OPW2137" s="1"/>
      <c r="OPX2137" s="1"/>
      <c r="OPY2137" s="1"/>
      <c r="OPZ2137" s="1"/>
      <c r="OQA2137" s="1"/>
      <c r="OQB2137" s="1"/>
      <c r="OQC2137" s="1"/>
      <c r="OQD2137" s="1"/>
      <c r="OQE2137" s="1"/>
      <c r="OQF2137" s="1"/>
      <c r="OQG2137" s="1"/>
      <c r="OQH2137" s="1"/>
      <c r="OQI2137" s="1"/>
      <c r="OQJ2137" s="1"/>
      <c r="OQK2137" s="1"/>
      <c r="OQL2137" s="1"/>
      <c r="OQM2137" s="1"/>
      <c r="OQN2137" s="1"/>
      <c r="OQO2137" s="1"/>
      <c r="OQP2137" s="1"/>
      <c r="OQQ2137" s="1"/>
      <c r="OQR2137" s="1"/>
      <c r="OQS2137" s="1"/>
      <c r="OQT2137" s="1"/>
      <c r="OQU2137" s="1"/>
      <c r="OQV2137" s="1"/>
      <c r="OQW2137" s="1"/>
      <c r="OQX2137" s="1"/>
      <c r="OQY2137" s="1"/>
      <c r="OQZ2137" s="1"/>
      <c r="ORA2137" s="1"/>
      <c r="ORB2137" s="1"/>
      <c r="ORC2137" s="1"/>
      <c r="ORD2137" s="1"/>
      <c r="ORE2137" s="1"/>
      <c r="ORF2137" s="1"/>
      <c r="ORG2137" s="1"/>
      <c r="ORH2137" s="1"/>
      <c r="ORI2137" s="1"/>
      <c r="ORJ2137" s="1"/>
      <c r="ORK2137" s="1"/>
      <c r="ORL2137" s="1"/>
      <c r="ORM2137" s="1"/>
      <c r="ORN2137" s="1"/>
      <c r="ORO2137" s="1"/>
      <c r="ORP2137" s="1"/>
      <c r="ORQ2137" s="1"/>
      <c r="ORR2137" s="1"/>
      <c r="ORS2137" s="1"/>
      <c r="ORT2137" s="1"/>
      <c r="ORU2137" s="1"/>
      <c r="ORV2137" s="1"/>
      <c r="ORW2137" s="1"/>
      <c r="ORX2137" s="1"/>
      <c r="ORY2137" s="1"/>
      <c r="ORZ2137" s="1"/>
      <c r="OSA2137" s="1"/>
      <c r="OSB2137" s="1"/>
      <c r="OSC2137" s="1"/>
      <c r="OSD2137" s="1"/>
      <c r="OSE2137" s="1"/>
      <c r="OSF2137" s="1"/>
      <c r="OSG2137" s="1"/>
      <c r="OSH2137" s="1"/>
      <c r="OSI2137" s="1"/>
      <c r="OSJ2137" s="1"/>
      <c r="OSK2137" s="1"/>
      <c r="OSL2137" s="1"/>
      <c r="OSM2137" s="1"/>
      <c r="OSN2137" s="1"/>
      <c r="OSO2137" s="1"/>
      <c r="OSP2137" s="1"/>
      <c r="OSQ2137" s="1"/>
      <c r="OSR2137" s="1"/>
      <c r="OSS2137" s="1"/>
      <c r="OST2137" s="1"/>
      <c r="OSU2137" s="1"/>
      <c r="OSV2137" s="1"/>
      <c r="OSW2137" s="1"/>
      <c r="OSX2137" s="1"/>
      <c r="OSY2137" s="1"/>
      <c r="OSZ2137" s="1"/>
      <c r="OTA2137" s="1"/>
      <c r="OTB2137" s="1"/>
      <c r="OTC2137" s="1"/>
      <c r="OTD2137" s="1"/>
      <c r="OTE2137" s="1"/>
      <c r="OTF2137" s="1"/>
      <c r="OTG2137" s="1"/>
      <c r="OTH2137" s="1"/>
      <c r="OTI2137" s="1"/>
      <c r="OTJ2137" s="1"/>
      <c r="OTK2137" s="1"/>
      <c r="OTL2137" s="1"/>
      <c r="OTM2137" s="1"/>
      <c r="OTN2137" s="1"/>
      <c r="OTO2137" s="1"/>
      <c r="OTP2137" s="1"/>
      <c r="OTQ2137" s="1"/>
      <c r="OTR2137" s="1"/>
      <c r="OTS2137" s="1"/>
      <c r="OTT2137" s="1"/>
      <c r="OTU2137" s="1"/>
      <c r="OTV2137" s="1"/>
      <c r="OTW2137" s="1"/>
      <c r="OTX2137" s="1"/>
      <c r="OTY2137" s="1"/>
      <c r="OTZ2137" s="1"/>
      <c r="OUA2137" s="1"/>
      <c r="OUB2137" s="1"/>
      <c r="OUC2137" s="1"/>
      <c r="OUD2137" s="1"/>
      <c r="OUE2137" s="1"/>
      <c r="OUF2137" s="1"/>
      <c r="OUG2137" s="1"/>
      <c r="OUH2137" s="1"/>
      <c r="OUI2137" s="1"/>
      <c r="OUJ2137" s="1"/>
      <c r="OUK2137" s="1"/>
      <c r="OUL2137" s="1"/>
      <c r="OUM2137" s="1"/>
      <c r="OUN2137" s="1"/>
      <c r="OUO2137" s="1"/>
      <c r="OUP2137" s="1"/>
      <c r="OUQ2137" s="1"/>
      <c r="OUR2137" s="1"/>
      <c r="OUS2137" s="1"/>
      <c r="OUT2137" s="1"/>
      <c r="OUU2137" s="1"/>
      <c r="OUV2137" s="1"/>
      <c r="OUW2137" s="1"/>
      <c r="OUX2137" s="1"/>
      <c r="OUY2137" s="1"/>
      <c r="OUZ2137" s="1"/>
      <c r="OVA2137" s="1"/>
      <c r="OVB2137" s="1"/>
      <c r="OVC2137" s="1"/>
      <c r="OVD2137" s="1"/>
      <c r="OVE2137" s="1"/>
      <c r="OVF2137" s="1"/>
      <c r="OVG2137" s="1"/>
      <c r="OVH2137" s="1"/>
      <c r="OVI2137" s="1"/>
      <c r="OVJ2137" s="1"/>
      <c r="OVK2137" s="1"/>
      <c r="OVL2137" s="1"/>
      <c r="OVM2137" s="1"/>
      <c r="OVN2137" s="1"/>
      <c r="OVO2137" s="1"/>
      <c r="OVP2137" s="1"/>
      <c r="OVQ2137" s="1"/>
      <c r="OVR2137" s="1"/>
      <c r="OVS2137" s="1"/>
      <c r="OVT2137" s="1"/>
      <c r="OVU2137" s="1"/>
      <c r="OVV2137" s="1"/>
      <c r="OVW2137" s="1"/>
      <c r="OVX2137" s="1"/>
      <c r="OVY2137" s="1"/>
      <c r="OVZ2137" s="1"/>
      <c r="OWA2137" s="1"/>
      <c r="OWB2137" s="1"/>
      <c r="OWC2137" s="1"/>
      <c r="OWD2137" s="1"/>
      <c r="OWE2137" s="1"/>
      <c r="OWF2137" s="1"/>
      <c r="OWG2137" s="1"/>
      <c r="OWH2137" s="1"/>
      <c r="OWI2137" s="1"/>
      <c r="OWJ2137" s="1"/>
      <c r="OWK2137" s="1"/>
      <c r="OWL2137" s="1"/>
      <c r="OWM2137" s="1"/>
      <c r="OWN2137" s="1"/>
      <c r="OWO2137" s="1"/>
      <c r="OWP2137" s="1"/>
      <c r="OWQ2137" s="1"/>
      <c r="OWR2137" s="1"/>
      <c r="OWS2137" s="1"/>
      <c r="OWT2137" s="1"/>
      <c r="OWU2137" s="1"/>
      <c r="OWV2137" s="1"/>
      <c r="OWW2137" s="1"/>
      <c r="OWX2137" s="1"/>
      <c r="OWY2137" s="1"/>
      <c r="OWZ2137" s="1"/>
      <c r="OXA2137" s="1"/>
      <c r="OXB2137" s="1"/>
      <c r="OXC2137" s="1"/>
      <c r="OXD2137" s="1"/>
      <c r="OXE2137" s="1"/>
      <c r="OXF2137" s="1"/>
      <c r="OXG2137" s="1"/>
      <c r="OXH2137" s="1"/>
      <c r="OXI2137" s="1"/>
      <c r="OXJ2137" s="1"/>
      <c r="OXK2137" s="1"/>
      <c r="OXL2137" s="1"/>
      <c r="OXM2137" s="1"/>
      <c r="OXN2137" s="1"/>
      <c r="OXO2137" s="1"/>
      <c r="OXP2137" s="1"/>
      <c r="OXQ2137" s="1"/>
      <c r="OXR2137" s="1"/>
      <c r="OXS2137" s="1"/>
      <c r="OXT2137" s="1"/>
      <c r="OXU2137" s="1"/>
      <c r="OXV2137" s="1"/>
      <c r="OXW2137" s="1"/>
      <c r="OXX2137" s="1"/>
      <c r="OXY2137" s="1"/>
      <c r="OXZ2137" s="1"/>
      <c r="OYA2137" s="1"/>
      <c r="OYB2137" s="1"/>
      <c r="OYC2137" s="1"/>
      <c r="OYD2137" s="1"/>
      <c r="OYE2137" s="1"/>
      <c r="OYF2137" s="1"/>
      <c r="OYG2137" s="1"/>
      <c r="OYH2137" s="1"/>
      <c r="OYI2137" s="1"/>
      <c r="OYJ2137" s="1"/>
      <c r="OYK2137" s="1"/>
      <c r="OYL2137" s="1"/>
      <c r="OYM2137" s="1"/>
      <c r="OYN2137" s="1"/>
      <c r="OYO2137" s="1"/>
      <c r="OYP2137" s="1"/>
      <c r="OYQ2137" s="1"/>
      <c r="OYR2137" s="1"/>
      <c r="OYS2137" s="1"/>
      <c r="OYT2137" s="1"/>
      <c r="OYU2137" s="1"/>
      <c r="OYV2137" s="1"/>
      <c r="OYW2137" s="1"/>
      <c r="OYX2137" s="1"/>
      <c r="OYY2137" s="1"/>
      <c r="OYZ2137" s="1"/>
      <c r="OZA2137" s="1"/>
      <c r="OZB2137" s="1"/>
      <c r="OZC2137" s="1"/>
      <c r="OZD2137" s="1"/>
      <c r="OZE2137" s="1"/>
      <c r="OZF2137" s="1"/>
      <c r="OZG2137" s="1"/>
      <c r="OZH2137" s="1"/>
      <c r="OZI2137" s="1"/>
      <c r="OZJ2137" s="1"/>
      <c r="OZK2137" s="1"/>
      <c r="OZL2137" s="1"/>
      <c r="OZM2137" s="1"/>
      <c r="OZN2137" s="1"/>
      <c r="OZO2137" s="1"/>
      <c r="OZP2137" s="1"/>
      <c r="OZQ2137" s="1"/>
      <c r="OZR2137" s="1"/>
      <c r="OZS2137" s="1"/>
      <c r="OZT2137" s="1"/>
      <c r="OZU2137" s="1"/>
      <c r="OZV2137" s="1"/>
      <c r="OZW2137" s="1"/>
      <c r="OZX2137" s="1"/>
      <c r="OZY2137" s="1"/>
      <c r="OZZ2137" s="1"/>
      <c r="PAA2137" s="1"/>
      <c r="PAB2137" s="1"/>
      <c r="PAC2137" s="1"/>
      <c r="PAD2137" s="1"/>
      <c r="PAE2137" s="1"/>
      <c r="PAF2137" s="1"/>
      <c r="PAG2137" s="1"/>
      <c r="PAH2137" s="1"/>
      <c r="PAI2137" s="1"/>
      <c r="PAJ2137" s="1"/>
      <c r="PAK2137" s="1"/>
      <c r="PAL2137" s="1"/>
      <c r="PAM2137" s="1"/>
      <c r="PAN2137" s="1"/>
      <c r="PAO2137" s="1"/>
      <c r="PAP2137" s="1"/>
      <c r="PAQ2137" s="1"/>
      <c r="PAR2137" s="1"/>
      <c r="PAS2137" s="1"/>
      <c r="PAT2137" s="1"/>
      <c r="PAU2137" s="1"/>
      <c r="PAV2137" s="1"/>
      <c r="PAW2137" s="1"/>
      <c r="PAX2137" s="1"/>
      <c r="PAY2137" s="1"/>
      <c r="PAZ2137" s="1"/>
      <c r="PBA2137" s="1"/>
      <c r="PBB2137" s="1"/>
      <c r="PBC2137" s="1"/>
      <c r="PBD2137" s="1"/>
      <c r="PBE2137" s="1"/>
      <c r="PBF2137" s="1"/>
      <c r="PBG2137" s="1"/>
      <c r="PBH2137" s="1"/>
      <c r="PBI2137" s="1"/>
      <c r="PBJ2137" s="1"/>
      <c r="PBK2137" s="1"/>
      <c r="PBL2137" s="1"/>
      <c r="PBM2137" s="1"/>
      <c r="PBN2137" s="1"/>
      <c r="PBO2137" s="1"/>
      <c r="PBP2137" s="1"/>
      <c r="PBQ2137" s="1"/>
      <c r="PBR2137" s="1"/>
      <c r="PBS2137" s="1"/>
      <c r="PBT2137" s="1"/>
      <c r="PBU2137" s="1"/>
      <c r="PBV2137" s="1"/>
      <c r="PBW2137" s="1"/>
      <c r="PBX2137" s="1"/>
      <c r="PBY2137" s="1"/>
      <c r="PBZ2137" s="1"/>
      <c r="PCA2137" s="1"/>
      <c r="PCB2137" s="1"/>
      <c r="PCC2137" s="1"/>
      <c r="PCD2137" s="1"/>
      <c r="PCE2137" s="1"/>
      <c r="PCF2137" s="1"/>
      <c r="PCG2137" s="1"/>
      <c r="PCH2137" s="1"/>
      <c r="PCI2137" s="1"/>
      <c r="PCJ2137" s="1"/>
      <c r="PCK2137" s="1"/>
      <c r="PCL2137" s="1"/>
      <c r="PCM2137" s="1"/>
      <c r="PCN2137" s="1"/>
      <c r="PCO2137" s="1"/>
      <c r="PCP2137" s="1"/>
      <c r="PCQ2137" s="1"/>
      <c r="PCR2137" s="1"/>
      <c r="PCS2137" s="1"/>
      <c r="PCT2137" s="1"/>
      <c r="PCU2137" s="1"/>
      <c r="PCV2137" s="1"/>
      <c r="PCW2137" s="1"/>
      <c r="PCX2137" s="1"/>
      <c r="PCY2137" s="1"/>
      <c r="PCZ2137" s="1"/>
      <c r="PDA2137" s="1"/>
      <c r="PDB2137" s="1"/>
      <c r="PDC2137" s="1"/>
      <c r="PDD2137" s="1"/>
      <c r="PDE2137" s="1"/>
      <c r="PDF2137" s="1"/>
      <c r="PDG2137" s="1"/>
      <c r="PDH2137" s="1"/>
      <c r="PDI2137" s="1"/>
      <c r="PDJ2137" s="1"/>
      <c r="PDK2137" s="1"/>
      <c r="PDL2137" s="1"/>
      <c r="PDM2137" s="1"/>
      <c r="PDN2137" s="1"/>
      <c r="PDO2137" s="1"/>
      <c r="PDP2137" s="1"/>
      <c r="PDQ2137" s="1"/>
      <c r="PDR2137" s="1"/>
      <c r="PDS2137" s="1"/>
      <c r="PDT2137" s="1"/>
      <c r="PDU2137" s="1"/>
      <c r="PDV2137" s="1"/>
      <c r="PDW2137" s="1"/>
      <c r="PDX2137" s="1"/>
      <c r="PDY2137" s="1"/>
      <c r="PDZ2137" s="1"/>
      <c r="PEA2137" s="1"/>
      <c r="PEB2137" s="1"/>
      <c r="PEC2137" s="1"/>
      <c r="PED2137" s="1"/>
      <c r="PEE2137" s="1"/>
      <c r="PEF2137" s="1"/>
      <c r="PEG2137" s="1"/>
      <c r="PEH2137" s="1"/>
      <c r="PEI2137" s="1"/>
      <c r="PEJ2137" s="1"/>
      <c r="PEK2137" s="1"/>
      <c r="PEL2137" s="1"/>
      <c r="PEM2137" s="1"/>
      <c r="PEN2137" s="1"/>
      <c r="PEO2137" s="1"/>
      <c r="PEP2137" s="1"/>
      <c r="PEQ2137" s="1"/>
      <c r="PER2137" s="1"/>
      <c r="PES2137" s="1"/>
      <c r="PET2137" s="1"/>
      <c r="PEU2137" s="1"/>
      <c r="PEV2137" s="1"/>
      <c r="PEW2137" s="1"/>
      <c r="PEX2137" s="1"/>
      <c r="PEY2137" s="1"/>
      <c r="PEZ2137" s="1"/>
      <c r="PFA2137" s="1"/>
      <c r="PFB2137" s="1"/>
      <c r="PFC2137" s="1"/>
      <c r="PFD2137" s="1"/>
      <c r="PFE2137" s="1"/>
      <c r="PFF2137" s="1"/>
      <c r="PFG2137" s="1"/>
      <c r="PFH2137" s="1"/>
      <c r="PFI2137" s="1"/>
      <c r="PFJ2137" s="1"/>
      <c r="PFK2137" s="1"/>
      <c r="PFL2137" s="1"/>
      <c r="PFM2137" s="1"/>
      <c r="PFN2137" s="1"/>
      <c r="PFO2137" s="1"/>
      <c r="PFP2137" s="1"/>
      <c r="PFQ2137" s="1"/>
      <c r="PFR2137" s="1"/>
      <c r="PFS2137" s="1"/>
      <c r="PFT2137" s="1"/>
      <c r="PFU2137" s="1"/>
      <c r="PFV2137" s="1"/>
      <c r="PFW2137" s="1"/>
      <c r="PFX2137" s="1"/>
      <c r="PFY2137" s="1"/>
      <c r="PFZ2137" s="1"/>
      <c r="PGA2137" s="1"/>
      <c r="PGB2137" s="1"/>
      <c r="PGC2137" s="1"/>
      <c r="PGD2137" s="1"/>
      <c r="PGE2137" s="1"/>
      <c r="PGF2137" s="1"/>
      <c r="PGG2137" s="1"/>
      <c r="PGH2137" s="1"/>
      <c r="PGI2137" s="1"/>
      <c r="PGJ2137" s="1"/>
      <c r="PGK2137" s="1"/>
      <c r="PGL2137" s="1"/>
      <c r="PGM2137" s="1"/>
      <c r="PGN2137" s="1"/>
      <c r="PGO2137" s="1"/>
      <c r="PGP2137" s="1"/>
      <c r="PGQ2137" s="1"/>
      <c r="PGR2137" s="1"/>
      <c r="PGS2137" s="1"/>
      <c r="PGT2137" s="1"/>
      <c r="PGU2137" s="1"/>
      <c r="PGV2137" s="1"/>
      <c r="PGW2137" s="1"/>
      <c r="PGX2137" s="1"/>
      <c r="PGY2137" s="1"/>
      <c r="PGZ2137" s="1"/>
      <c r="PHA2137" s="1"/>
      <c r="PHB2137" s="1"/>
      <c r="PHC2137" s="1"/>
      <c r="PHD2137" s="1"/>
      <c r="PHE2137" s="1"/>
      <c r="PHF2137" s="1"/>
      <c r="PHG2137" s="1"/>
      <c r="PHH2137" s="1"/>
      <c r="PHI2137" s="1"/>
      <c r="PHJ2137" s="1"/>
      <c r="PHK2137" s="1"/>
      <c r="PHL2137" s="1"/>
      <c r="PHM2137" s="1"/>
      <c r="PHN2137" s="1"/>
      <c r="PHO2137" s="1"/>
      <c r="PHP2137" s="1"/>
      <c r="PHQ2137" s="1"/>
      <c r="PHR2137" s="1"/>
      <c r="PHS2137" s="1"/>
      <c r="PHT2137" s="1"/>
      <c r="PHU2137" s="1"/>
      <c r="PHV2137" s="1"/>
      <c r="PHW2137" s="1"/>
      <c r="PHX2137" s="1"/>
      <c r="PHY2137" s="1"/>
      <c r="PHZ2137" s="1"/>
      <c r="PIA2137" s="1"/>
      <c r="PIB2137" s="1"/>
      <c r="PIC2137" s="1"/>
      <c r="PID2137" s="1"/>
      <c r="PIE2137" s="1"/>
      <c r="PIF2137" s="1"/>
      <c r="PIG2137" s="1"/>
      <c r="PIH2137" s="1"/>
      <c r="PII2137" s="1"/>
      <c r="PIJ2137" s="1"/>
      <c r="PIK2137" s="1"/>
      <c r="PIL2137" s="1"/>
      <c r="PIM2137" s="1"/>
      <c r="PIN2137" s="1"/>
      <c r="PIO2137" s="1"/>
      <c r="PIP2137" s="1"/>
      <c r="PIQ2137" s="1"/>
      <c r="PIR2137" s="1"/>
      <c r="PIS2137" s="1"/>
      <c r="PIT2137" s="1"/>
      <c r="PIU2137" s="1"/>
      <c r="PIV2137" s="1"/>
      <c r="PIW2137" s="1"/>
      <c r="PIX2137" s="1"/>
      <c r="PIY2137" s="1"/>
      <c r="PIZ2137" s="1"/>
      <c r="PJA2137" s="1"/>
      <c r="PJB2137" s="1"/>
      <c r="PJC2137" s="1"/>
      <c r="PJD2137" s="1"/>
      <c r="PJE2137" s="1"/>
      <c r="PJF2137" s="1"/>
      <c r="PJG2137" s="1"/>
      <c r="PJH2137" s="1"/>
      <c r="PJI2137" s="1"/>
      <c r="PJJ2137" s="1"/>
      <c r="PJK2137" s="1"/>
      <c r="PJL2137" s="1"/>
      <c r="PJM2137" s="1"/>
      <c r="PJN2137" s="1"/>
      <c r="PJO2137" s="1"/>
      <c r="PJP2137" s="1"/>
      <c r="PJQ2137" s="1"/>
      <c r="PJR2137" s="1"/>
      <c r="PJS2137" s="1"/>
      <c r="PJT2137" s="1"/>
      <c r="PJU2137" s="1"/>
      <c r="PJV2137" s="1"/>
      <c r="PJW2137" s="1"/>
      <c r="PJX2137" s="1"/>
      <c r="PJY2137" s="1"/>
      <c r="PJZ2137" s="1"/>
      <c r="PKA2137" s="1"/>
      <c r="PKB2137" s="1"/>
      <c r="PKC2137" s="1"/>
      <c r="PKD2137" s="1"/>
      <c r="PKE2137" s="1"/>
      <c r="PKF2137" s="1"/>
      <c r="PKG2137" s="1"/>
      <c r="PKH2137" s="1"/>
      <c r="PKI2137" s="1"/>
      <c r="PKJ2137" s="1"/>
      <c r="PKK2137" s="1"/>
      <c r="PKL2137" s="1"/>
      <c r="PKM2137" s="1"/>
      <c r="PKN2137" s="1"/>
      <c r="PKO2137" s="1"/>
      <c r="PKP2137" s="1"/>
      <c r="PKQ2137" s="1"/>
      <c r="PKR2137" s="1"/>
      <c r="PKS2137" s="1"/>
      <c r="PKT2137" s="1"/>
      <c r="PKU2137" s="1"/>
      <c r="PKV2137" s="1"/>
      <c r="PKW2137" s="1"/>
      <c r="PKX2137" s="1"/>
      <c r="PKY2137" s="1"/>
      <c r="PKZ2137" s="1"/>
      <c r="PLA2137" s="1"/>
      <c r="PLB2137" s="1"/>
      <c r="PLC2137" s="1"/>
      <c r="PLD2137" s="1"/>
      <c r="PLE2137" s="1"/>
      <c r="PLF2137" s="1"/>
      <c r="PLG2137" s="1"/>
      <c r="PLH2137" s="1"/>
      <c r="PLI2137" s="1"/>
      <c r="PLJ2137" s="1"/>
      <c r="PLK2137" s="1"/>
      <c r="PLL2137" s="1"/>
      <c r="PLM2137" s="1"/>
      <c r="PLN2137" s="1"/>
      <c r="PLO2137" s="1"/>
      <c r="PLP2137" s="1"/>
      <c r="PLQ2137" s="1"/>
      <c r="PLR2137" s="1"/>
      <c r="PLS2137" s="1"/>
      <c r="PLT2137" s="1"/>
      <c r="PLU2137" s="1"/>
      <c r="PLV2137" s="1"/>
      <c r="PLW2137" s="1"/>
      <c r="PLX2137" s="1"/>
      <c r="PLY2137" s="1"/>
      <c r="PLZ2137" s="1"/>
      <c r="PMA2137" s="1"/>
      <c r="PMB2137" s="1"/>
      <c r="PMC2137" s="1"/>
      <c r="PMD2137" s="1"/>
      <c r="PME2137" s="1"/>
      <c r="PMF2137" s="1"/>
      <c r="PMG2137" s="1"/>
      <c r="PMH2137" s="1"/>
      <c r="PMI2137" s="1"/>
      <c r="PMJ2137" s="1"/>
      <c r="PMK2137" s="1"/>
      <c r="PML2137" s="1"/>
      <c r="PMM2137" s="1"/>
      <c r="PMN2137" s="1"/>
      <c r="PMO2137" s="1"/>
      <c r="PMP2137" s="1"/>
      <c r="PMQ2137" s="1"/>
      <c r="PMR2137" s="1"/>
      <c r="PMS2137" s="1"/>
      <c r="PMT2137" s="1"/>
      <c r="PMU2137" s="1"/>
      <c r="PMV2137" s="1"/>
      <c r="PMW2137" s="1"/>
      <c r="PMX2137" s="1"/>
      <c r="PMY2137" s="1"/>
      <c r="PMZ2137" s="1"/>
      <c r="PNA2137" s="1"/>
      <c r="PNB2137" s="1"/>
      <c r="PNC2137" s="1"/>
      <c r="PND2137" s="1"/>
      <c r="PNE2137" s="1"/>
      <c r="PNF2137" s="1"/>
      <c r="PNG2137" s="1"/>
      <c r="PNH2137" s="1"/>
      <c r="PNI2137" s="1"/>
      <c r="PNJ2137" s="1"/>
      <c r="PNK2137" s="1"/>
      <c r="PNL2137" s="1"/>
      <c r="PNM2137" s="1"/>
      <c r="PNN2137" s="1"/>
      <c r="PNO2137" s="1"/>
      <c r="PNP2137" s="1"/>
      <c r="PNQ2137" s="1"/>
      <c r="PNR2137" s="1"/>
      <c r="PNS2137" s="1"/>
      <c r="PNT2137" s="1"/>
      <c r="PNU2137" s="1"/>
      <c r="PNV2137" s="1"/>
      <c r="PNW2137" s="1"/>
      <c r="PNX2137" s="1"/>
      <c r="PNY2137" s="1"/>
      <c r="PNZ2137" s="1"/>
      <c r="POA2137" s="1"/>
      <c r="POB2137" s="1"/>
      <c r="POC2137" s="1"/>
      <c r="POD2137" s="1"/>
      <c r="POE2137" s="1"/>
      <c r="POF2137" s="1"/>
      <c r="POG2137" s="1"/>
      <c r="POH2137" s="1"/>
      <c r="POI2137" s="1"/>
      <c r="POJ2137" s="1"/>
      <c r="POK2137" s="1"/>
      <c r="POL2137" s="1"/>
      <c r="POM2137" s="1"/>
      <c r="PON2137" s="1"/>
      <c r="POO2137" s="1"/>
      <c r="POP2137" s="1"/>
      <c r="POQ2137" s="1"/>
      <c r="POR2137" s="1"/>
      <c r="POS2137" s="1"/>
      <c r="POT2137" s="1"/>
      <c r="POU2137" s="1"/>
      <c r="POV2137" s="1"/>
      <c r="POW2137" s="1"/>
      <c r="POX2137" s="1"/>
      <c r="POY2137" s="1"/>
      <c r="POZ2137" s="1"/>
      <c r="PPA2137" s="1"/>
      <c r="PPB2137" s="1"/>
      <c r="PPC2137" s="1"/>
      <c r="PPD2137" s="1"/>
      <c r="PPE2137" s="1"/>
      <c r="PPF2137" s="1"/>
      <c r="PPG2137" s="1"/>
      <c r="PPH2137" s="1"/>
      <c r="PPI2137" s="1"/>
      <c r="PPJ2137" s="1"/>
      <c r="PPK2137" s="1"/>
      <c r="PPL2137" s="1"/>
      <c r="PPM2137" s="1"/>
      <c r="PPN2137" s="1"/>
      <c r="PPO2137" s="1"/>
      <c r="PPP2137" s="1"/>
      <c r="PPQ2137" s="1"/>
      <c r="PPR2137" s="1"/>
      <c r="PPS2137" s="1"/>
      <c r="PPT2137" s="1"/>
      <c r="PPU2137" s="1"/>
      <c r="PPV2137" s="1"/>
      <c r="PPW2137" s="1"/>
      <c r="PPX2137" s="1"/>
      <c r="PPY2137" s="1"/>
      <c r="PPZ2137" s="1"/>
      <c r="PQA2137" s="1"/>
      <c r="PQB2137" s="1"/>
      <c r="PQC2137" s="1"/>
      <c r="PQD2137" s="1"/>
      <c r="PQE2137" s="1"/>
      <c r="PQF2137" s="1"/>
      <c r="PQG2137" s="1"/>
      <c r="PQH2137" s="1"/>
      <c r="PQI2137" s="1"/>
      <c r="PQJ2137" s="1"/>
      <c r="PQK2137" s="1"/>
      <c r="PQL2137" s="1"/>
      <c r="PQM2137" s="1"/>
      <c r="PQN2137" s="1"/>
      <c r="PQO2137" s="1"/>
      <c r="PQP2137" s="1"/>
      <c r="PQQ2137" s="1"/>
      <c r="PQR2137" s="1"/>
      <c r="PQS2137" s="1"/>
      <c r="PQT2137" s="1"/>
      <c r="PQU2137" s="1"/>
      <c r="PQV2137" s="1"/>
      <c r="PQW2137" s="1"/>
      <c r="PQX2137" s="1"/>
      <c r="PQY2137" s="1"/>
      <c r="PQZ2137" s="1"/>
      <c r="PRA2137" s="1"/>
      <c r="PRB2137" s="1"/>
      <c r="PRC2137" s="1"/>
      <c r="PRD2137" s="1"/>
      <c r="PRE2137" s="1"/>
      <c r="PRF2137" s="1"/>
      <c r="PRG2137" s="1"/>
      <c r="PRH2137" s="1"/>
      <c r="PRI2137" s="1"/>
      <c r="PRJ2137" s="1"/>
      <c r="PRK2137" s="1"/>
      <c r="PRL2137" s="1"/>
      <c r="PRM2137" s="1"/>
      <c r="PRN2137" s="1"/>
      <c r="PRO2137" s="1"/>
      <c r="PRP2137" s="1"/>
      <c r="PRQ2137" s="1"/>
      <c r="PRR2137" s="1"/>
      <c r="PRS2137" s="1"/>
      <c r="PRT2137" s="1"/>
      <c r="PRU2137" s="1"/>
      <c r="PRV2137" s="1"/>
      <c r="PRW2137" s="1"/>
      <c r="PRX2137" s="1"/>
      <c r="PRY2137" s="1"/>
      <c r="PRZ2137" s="1"/>
      <c r="PSA2137" s="1"/>
      <c r="PSB2137" s="1"/>
      <c r="PSC2137" s="1"/>
      <c r="PSD2137" s="1"/>
      <c r="PSE2137" s="1"/>
      <c r="PSF2137" s="1"/>
      <c r="PSG2137" s="1"/>
      <c r="PSH2137" s="1"/>
      <c r="PSI2137" s="1"/>
      <c r="PSJ2137" s="1"/>
      <c r="PSK2137" s="1"/>
      <c r="PSL2137" s="1"/>
      <c r="PSM2137" s="1"/>
      <c r="PSN2137" s="1"/>
      <c r="PSO2137" s="1"/>
      <c r="PSP2137" s="1"/>
      <c r="PSQ2137" s="1"/>
      <c r="PSR2137" s="1"/>
      <c r="PSS2137" s="1"/>
      <c r="PST2137" s="1"/>
      <c r="PSU2137" s="1"/>
      <c r="PSV2137" s="1"/>
      <c r="PSW2137" s="1"/>
      <c r="PSX2137" s="1"/>
      <c r="PSY2137" s="1"/>
      <c r="PSZ2137" s="1"/>
      <c r="PTA2137" s="1"/>
      <c r="PTB2137" s="1"/>
      <c r="PTC2137" s="1"/>
      <c r="PTD2137" s="1"/>
      <c r="PTE2137" s="1"/>
      <c r="PTF2137" s="1"/>
      <c r="PTG2137" s="1"/>
      <c r="PTH2137" s="1"/>
      <c r="PTI2137" s="1"/>
      <c r="PTJ2137" s="1"/>
      <c r="PTK2137" s="1"/>
      <c r="PTL2137" s="1"/>
      <c r="PTM2137" s="1"/>
      <c r="PTN2137" s="1"/>
      <c r="PTO2137" s="1"/>
      <c r="PTP2137" s="1"/>
      <c r="PTQ2137" s="1"/>
      <c r="PTR2137" s="1"/>
      <c r="PTS2137" s="1"/>
      <c r="PTT2137" s="1"/>
      <c r="PTU2137" s="1"/>
      <c r="PTV2137" s="1"/>
      <c r="PTW2137" s="1"/>
      <c r="PTX2137" s="1"/>
      <c r="PTY2137" s="1"/>
      <c r="PTZ2137" s="1"/>
      <c r="PUA2137" s="1"/>
      <c r="PUB2137" s="1"/>
      <c r="PUC2137" s="1"/>
      <c r="PUD2137" s="1"/>
      <c r="PUE2137" s="1"/>
      <c r="PUF2137" s="1"/>
      <c r="PUG2137" s="1"/>
      <c r="PUH2137" s="1"/>
      <c r="PUI2137" s="1"/>
      <c r="PUJ2137" s="1"/>
      <c r="PUK2137" s="1"/>
      <c r="PUL2137" s="1"/>
      <c r="PUM2137" s="1"/>
      <c r="PUN2137" s="1"/>
      <c r="PUO2137" s="1"/>
      <c r="PUP2137" s="1"/>
      <c r="PUQ2137" s="1"/>
      <c r="PUR2137" s="1"/>
      <c r="PUS2137" s="1"/>
      <c r="PUT2137" s="1"/>
      <c r="PUU2137" s="1"/>
      <c r="PUV2137" s="1"/>
      <c r="PUW2137" s="1"/>
      <c r="PUX2137" s="1"/>
      <c r="PUY2137" s="1"/>
      <c r="PUZ2137" s="1"/>
      <c r="PVA2137" s="1"/>
      <c r="PVB2137" s="1"/>
      <c r="PVC2137" s="1"/>
      <c r="PVD2137" s="1"/>
      <c r="PVE2137" s="1"/>
      <c r="PVF2137" s="1"/>
      <c r="PVG2137" s="1"/>
      <c r="PVH2137" s="1"/>
      <c r="PVI2137" s="1"/>
      <c r="PVJ2137" s="1"/>
      <c r="PVK2137" s="1"/>
      <c r="PVL2137" s="1"/>
      <c r="PVM2137" s="1"/>
      <c r="PVN2137" s="1"/>
      <c r="PVO2137" s="1"/>
      <c r="PVP2137" s="1"/>
      <c r="PVQ2137" s="1"/>
      <c r="PVR2137" s="1"/>
      <c r="PVS2137" s="1"/>
      <c r="PVT2137" s="1"/>
      <c r="PVU2137" s="1"/>
      <c r="PVV2137" s="1"/>
      <c r="PVW2137" s="1"/>
      <c r="PVX2137" s="1"/>
      <c r="PVY2137" s="1"/>
      <c r="PVZ2137" s="1"/>
      <c r="PWA2137" s="1"/>
      <c r="PWB2137" s="1"/>
      <c r="PWC2137" s="1"/>
      <c r="PWD2137" s="1"/>
      <c r="PWE2137" s="1"/>
      <c r="PWF2137" s="1"/>
      <c r="PWG2137" s="1"/>
      <c r="PWH2137" s="1"/>
      <c r="PWI2137" s="1"/>
      <c r="PWJ2137" s="1"/>
      <c r="PWK2137" s="1"/>
      <c r="PWL2137" s="1"/>
      <c r="PWM2137" s="1"/>
      <c r="PWN2137" s="1"/>
      <c r="PWO2137" s="1"/>
      <c r="PWP2137" s="1"/>
      <c r="PWQ2137" s="1"/>
      <c r="PWR2137" s="1"/>
      <c r="PWS2137" s="1"/>
      <c r="PWT2137" s="1"/>
      <c r="PWU2137" s="1"/>
      <c r="PWV2137" s="1"/>
      <c r="PWW2137" s="1"/>
      <c r="PWX2137" s="1"/>
      <c r="PWY2137" s="1"/>
      <c r="PWZ2137" s="1"/>
      <c r="PXA2137" s="1"/>
      <c r="PXB2137" s="1"/>
      <c r="PXC2137" s="1"/>
      <c r="PXD2137" s="1"/>
      <c r="PXE2137" s="1"/>
      <c r="PXF2137" s="1"/>
      <c r="PXG2137" s="1"/>
      <c r="PXH2137" s="1"/>
      <c r="PXI2137" s="1"/>
      <c r="PXJ2137" s="1"/>
      <c r="PXK2137" s="1"/>
      <c r="PXL2137" s="1"/>
      <c r="PXM2137" s="1"/>
      <c r="PXN2137" s="1"/>
      <c r="PXO2137" s="1"/>
      <c r="PXP2137" s="1"/>
      <c r="PXQ2137" s="1"/>
      <c r="PXR2137" s="1"/>
      <c r="PXS2137" s="1"/>
      <c r="PXT2137" s="1"/>
      <c r="PXU2137" s="1"/>
      <c r="PXV2137" s="1"/>
      <c r="PXW2137" s="1"/>
      <c r="PXX2137" s="1"/>
      <c r="PXY2137" s="1"/>
      <c r="PXZ2137" s="1"/>
      <c r="PYA2137" s="1"/>
      <c r="PYB2137" s="1"/>
      <c r="PYC2137" s="1"/>
      <c r="PYD2137" s="1"/>
      <c r="PYE2137" s="1"/>
      <c r="PYF2137" s="1"/>
      <c r="PYG2137" s="1"/>
      <c r="PYH2137" s="1"/>
      <c r="PYI2137" s="1"/>
      <c r="PYJ2137" s="1"/>
      <c r="PYK2137" s="1"/>
      <c r="PYL2137" s="1"/>
      <c r="PYM2137" s="1"/>
      <c r="PYN2137" s="1"/>
      <c r="PYO2137" s="1"/>
      <c r="PYP2137" s="1"/>
      <c r="PYQ2137" s="1"/>
      <c r="PYR2137" s="1"/>
      <c r="PYS2137" s="1"/>
      <c r="PYT2137" s="1"/>
      <c r="PYU2137" s="1"/>
      <c r="PYV2137" s="1"/>
      <c r="PYW2137" s="1"/>
      <c r="PYX2137" s="1"/>
      <c r="PYY2137" s="1"/>
      <c r="PYZ2137" s="1"/>
      <c r="PZA2137" s="1"/>
      <c r="PZB2137" s="1"/>
      <c r="PZC2137" s="1"/>
      <c r="PZD2137" s="1"/>
      <c r="PZE2137" s="1"/>
      <c r="PZF2137" s="1"/>
      <c r="PZG2137" s="1"/>
      <c r="PZH2137" s="1"/>
      <c r="PZI2137" s="1"/>
      <c r="PZJ2137" s="1"/>
      <c r="PZK2137" s="1"/>
      <c r="PZL2137" s="1"/>
      <c r="PZM2137" s="1"/>
      <c r="PZN2137" s="1"/>
      <c r="PZO2137" s="1"/>
      <c r="PZP2137" s="1"/>
      <c r="PZQ2137" s="1"/>
      <c r="PZR2137" s="1"/>
      <c r="PZS2137" s="1"/>
      <c r="PZT2137" s="1"/>
      <c r="PZU2137" s="1"/>
      <c r="PZV2137" s="1"/>
      <c r="PZW2137" s="1"/>
      <c r="PZX2137" s="1"/>
      <c r="PZY2137" s="1"/>
      <c r="PZZ2137" s="1"/>
      <c r="QAA2137" s="1"/>
      <c r="QAB2137" s="1"/>
      <c r="QAC2137" s="1"/>
      <c r="QAD2137" s="1"/>
      <c r="QAE2137" s="1"/>
      <c r="QAF2137" s="1"/>
      <c r="QAG2137" s="1"/>
      <c r="QAH2137" s="1"/>
      <c r="QAI2137" s="1"/>
      <c r="QAJ2137" s="1"/>
      <c r="QAK2137" s="1"/>
      <c r="QAL2137" s="1"/>
      <c r="QAM2137" s="1"/>
      <c r="QAN2137" s="1"/>
      <c r="QAO2137" s="1"/>
      <c r="QAP2137" s="1"/>
      <c r="QAQ2137" s="1"/>
      <c r="QAR2137" s="1"/>
      <c r="QAS2137" s="1"/>
      <c r="QAT2137" s="1"/>
      <c r="QAU2137" s="1"/>
      <c r="QAV2137" s="1"/>
      <c r="QAW2137" s="1"/>
      <c r="QAX2137" s="1"/>
      <c r="QAY2137" s="1"/>
      <c r="QAZ2137" s="1"/>
      <c r="QBA2137" s="1"/>
      <c r="QBB2137" s="1"/>
      <c r="QBC2137" s="1"/>
      <c r="QBD2137" s="1"/>
      <c r="QBE2137" s="1"/>
      <c r="QBF2137" s="1"/>
      <c r="QBG2137" s="1"/>
      <c r="QBH2137" s="1"/>
      <c r="QBI2137" s="1"/>
      <c r="QBJ2137" s="1"/>
      <c r="QBK2137" s="1"/>
      <c r="QBL2137" s="1"/>
      <c r="QBM2137" s="1"/>
      <c r="QBN2137" s="1"/>
      <c r="QBO2137" s="1"/>
      <c r="QBP2137" s="1"/>
      <c r="QBQ2137" s="1"/>
      <c r="QBR2137" s="1"/>
      <c r="QBS2137" s="1"/>
      <c r="QBT2137" s="1"/>
      <c r="QBU2137" s="1"/>
      <c r="QBV2137" s="1"/>
      <c r="QBW2137" s="1"/>
      <c r="QBX2137" s="1"/>
      <c r="QBY2137" s="1"/>
      <c r="QBZ2137" s="1"/>
      <c r="QCA2137" s="1"/>
      <c r="QCB2137" s="1"/>
      <c r="QCC2137" s="1"/>
      <c r="QCD2137" s="1"/>
      <c r="QCE2137" s="1"/>
      <c r="QCF2137" s="1"/>
      <c r="QCG2137" s="1"/>
      <c r="QCH2137" s="1"/>
      <c r="QCI2137" s="1"/>
      <c r="QCJ2137" s="1"/>
      <c r="QCK2137" s="1"/>
      <c r="QCL2137" s="1"/>
      <c r="QCM2137" s="1"/>
      <c r="QCN2137" s="1"/>
      <c r="QCO2137" s="1"/>
      <c r="QCP2137" s="1"/>
      <c r="QCQ2137" s="1"/>
      <c r="QCR2137" s="1"/>
      <c r="QCS2137" s="1"/>
      <c r="QCT2137" s="1"/>
      <c r="QCU2137" s="1"/>
      <c r="QCV2137" s="1"/>
      <c r="QCW2137" s="1"/>
      <c r="QCX2137" s="1"/>
      <c r="QCY2137" s="1"/>
      <c r="QCZ2137" s="1"/>
      <c r="QDA2137" s="1"/>
      <c r="QDB2137" s="1"/>
      <c r="QDC2137" s="1"/>
      <c r="QDD2137" s="1"/>
      <c r="QDE2137" s="1"/>
      <c r="QDF2137" s="1"/>
      <c r="QDG2137" s="1"/>
      <c r="QDH2137" s="1"/>
      <c r="QDI2137" s="1"/>
      <c r="QDJ2137" s="1"/>
      <c r="QDK2137" s="1"/>
      <c r="QDL2137" s="1"/>
      <c r="QDM2137" s="1"/>
      <c r="QDN2137" s="1"/>
      <c r="QDO2137" s="1"/>
      <c r="QDP2137" s="1"/>
      <c r="QDQ2137" s="1"/>
      <c r="QDR2137" s="1"/>
      <c r="QDS2137" s="1"/>
      <c r="QDT2137" s="1"/>
      <c r="QDU2137" s="1"/>
      <c r="QDV2137" s="1"/>
      <c r="QDW2137" s="1"/>
      <c r="QDX2137" s="1"/>
      <c r="QDY2137" s="1"/>
      <c r="QDZ2137" s="1"/>
      <c r="QEA2137" s="1"/>
      <c r="QEB2137" s="1"/>
      <c r="QEC2137" s="1"/>
      <c r="QED2137" s="1"/>
      <c r="QEE2137" s="1"/>
      <c r="QEF2137" s="1"/>
      <c r="QEG2137" s="1"/>
      <c r="QEH2137" s="1"/>
      <c r="QEI2137" s="1"/>
      <c r="QEJ2137" s="1"/>
      <c r="QEK2137" s="1"/>
      <c r="QEL2137" s="1"/>
      <c r="QEM2137" s="1"/>
      <c r="QEN2137" s="1"/>
      <c r="QEO2137" s="1"/>
      <c r="QEP2137" s="1"/>
      <c r="QEQ2137" s="1"/>
      <c r="QER2137" s="1"/>
      <c r="QES2137" s="1"/>
      <c r="QET2137" s="1"/>
      <c r="QEU2137" s="1"/>
      <c r="QEV2137" s="1"/>
      <c r="QEW2137" s="1"/>
      <c r="QEX2137" s="1"/>
      <c r="QEY2137" s="1"/>
      <c r="QEZ2137" s="1"/>
      <c r="QFA2137" s="1"/>
      <c r="QFB2137" s="1"/>
      <c r="QFC2137" s="1"/>
      <c r="QFD2137" s="1"/>
      <c r="QFE2137" s="1"/>
      <c r="QFF2137" s="1"/>
      <c r="QFG2137" s="1"/>
      <c r="QFH2137" s="1"/>
      <c r="QFI2137" s="1"/>
      <c r="QFJ2137" s="1"/>
      <c r="QFK2137" s="1"/>
      <c r="QFL2137" s="1"/>
      <c r="QFM2137" s="1"/>
      <c r="QFN2137" s="1"/>
      <c r="QFO2137" s="1"/>
      <c r="QFP2137" s="1"/>
      <c r="QFQ2137" s="1"/>
      <c r="QFR2137" s="1"/>
      <c r="QFS2137" s="1"/>
      <c r="QFT2137" s="1"/>
      <c r="QFU2137" s="1"/>
      <c r="QFV2137" s="1"/>
      <c r="QFW2137" s="1"/>
      <c r="QFX2137" s="1"/>
      <c r="QFY2137" s="1"/>
      <c r="QFZ2137" s="1"/>
      <c r="QGA2137" s="1"/>
      <c r="QGB2137" s="1"/>
      <c r="QGC2137" s="1"/>
      <c r="QGD2137" s="1"/>
      <c r="QGE2137" s="1"/>
      <c r="QGF2137" s="1"/>
      <c r="QGG2137" s="1"/>
      <c r="QGH2137" s="1"/>
      <c r="QGI2137" s="1"/>
      <c r="QGJ2137" s="1"/>
      <c r="QGK2137" s="1"/>
      <c r="QGL2137" s="1"/>
      <c r="QGM2137" s="1"/>
      <c r="QGN2137" s="1"/>
      <c r="QGO2137" s="1"/>
      <c r="QGP2137" s="1"/>
      <c r="QGQ2137" s="1"/>
      <c r="QGR2137" s="1"/>
      <c r="QGS2137" s="1"/>
      <c r="QGT2137" s="1"/>
      <c r="QGU2137" s="1"/>
      <c r="QGV2137" s="1"/>
      <c r="QGW2137" s="1"/>
      <c r="QGX2137" s="1"/>
      <c r="QGY2137" s="1"/>
      <c r="QGZ2137" s="1"/>
      <c r="QHA2137" s="1"/>
      <c r="QHB2137" s="1"/>
      <c r="QHC2137" s="1"/>
      <c r="QHD2137" s="1"/>
      <c r="QHE2137" s="1"/>
      <c r="QHF2137" s="1"/>
      <c r="QHG2137" s="1"/>
      <c r="QHH2137" s="1"/>
      <c r="QHI2137" s="1"/>
      <c r="QHJ2137" s="1"/>
      <c r="QHK2137" s="1"/>
      <c r="QHL2137" s="1"/>
      <c r="QHM2137" s="1"/>
      <c r="QHN2137" s="1"/>
      <c r="QHO2137" s="1"/>
      <c r="QHP2137" s="1"/>
      <c r="QHQ2137" s="1"/>
      <c r="QHR2137" s="1"/>
      <c r="QHS2137" s="1"/>
      <c r="QHT2137" s="1"/>
      <c r="QHU2137" s="1"/>
      <c r="QHV2137" s="1"/>
      <c r="QHW2137" s="1"/>
      <c r="QHX2137" s="1"/>
      <c r="QHY2137" s="1"/>
      <c r="QHZ2137" s="1"/>
      <c r="QIA2137" s="1"/>
      <c r="QIB2137" s="1"/>
      <c r="QIC2137" s="1"/>
      <c r="QID2137" s="1"/>
      <c r="QIE2137" s="1"/>
      <c r="QIF2137" s="1"/>
      <c r="QIG2137" s="1"/>
      <c r="QIH2137" s="1"/>
      <c r="QII2137" s="1"/>
      <c r="QIJ2137" s="1"/>
      <c r="QIK2137" s="1"/>
      <c r="QIL2137" s="1"/>
      <c r="QIM2137" s="1"/>
      <c r="QIN2137" s="1"/>
      <c r="QIO2137" s="1"/>
      <c r="QIP2137" s="1"/>
      <c r="QIQ2137" s="1"/>
      <c r="QIR2137" s="1"/>
      <c r="QIS2137" s="1"/>
      <c r="QIT2137" s="1"/>
      <c r="QIU2137" s="1"/>
      <c r="QIV2137" s="1"/>
      <c r="QIW2137" s="1"/>
      <c r="QIX2137" s="1"/>
      <c r="QIY2137" s="1"/>
      <c r="QIZ2137" s="1"/>
      <c r="QJA2137" s="1"/>
      <c r="QJB2137" s="1"/>
      <c r="QJC2137" s="1"/>
      <c r="QJD2137" s="1"/>
      <c r="QJE2137" s="1"/>
      <c r="QJF2137" s="1"/>
      <c r="QJG2137" s="1"/>
      <c r="QJH2137" s="1"/>
      <c r="QJI2137" s="1"/>
      <c r="QJJ2137" s="1"/>
      <c r="QJK2137" s="1"/>
      <c r="QJL2137" s="1"/>
      <c r="QJM2137" s="1"/>
      <c r="QJN2137" s="1"/>
      <c r="QJO2137" s="1"/>
      <c r="QJP2137" s="1"/>
      <c r="QJQ2137" s="1"/>
      <c r="QJR2137" s="1"/>
      <c r="QJS2137" s="1"/>
      <c r="QJT2137" s="1"/>
      <c r="QJU2137" s="1"/>
      <c r="QJV2137" s="1"/>
      <c r="QJW2137" s="1"/>
      <c r="QJX2137" s="1"/>
      <c r="QJY2137" s="1"/>
      <c r="QJZ2137" s="1"/>
      <c r="QKA2137" s="1"/>
      <c r="QKB2137" s="1"/>
      <c r="QKC2137" s="1"/>
      <c r="QKD2137" s="1"/>
      <c r="QKE2137" s="1"/>
      <c r="QKF2137" s="1"/>
      <c r="QKG2137" s="1"/>
      <c r="QKH2137" s="1"/>
      <c r="QKI2137" s="1"/>
      <c r="QKJ2137" s="1"/>
      <c r="QKK2137" s="1"/>
      <c r="QKL2137" s="1"/>
      <c r="QKM2137" s="1"/>
      <c r="QKN2137" s="1"/>
      <c r="QKO2137" s="1"/>
      <c r="QKP2137" s="1"/>
      <c r="QKQ2137" s="1"/>
      <c r="QKR2137" s="1"/>
      <c r="QKS2137" s="1"/>
      <c r="QKT2137" s="1"/>
      <c r="QKU2137" s="1"/>
      <c r="QKV2137" s="1"/>
      <c r="QKW2137" s="1"/>
      <c r="QKX2137" s="1"/>
      <c r="QKY2137" s="1"/>
      <c r="QKZ2137" s="1"/>
      <c r="QLA2137" s="1"/>
      <c r="QLB2137" s="1"/>
      <c r="QLC2137" s="1"/>
      <c r="QLD2137" s="1"/>
      <c r="QLE2137" s="1"/>
      <c r="QLF2137" s="1"/>
      <c r="QLG2137" s="1"/>
      <c r="QLH2137" s="1"/>
      <c r="QLI2137" s="1"/>
      <c r="QLJ2137" s="1"/>
      <c r="QLK2137" s="1"/>
      <c r="QLL2137" s="1"/>
      <c r="QLM2137" s="1"/>
      <c r="QLN2137" s="1"/>
      <c r="QLO2137" s="1"/>
      <c r="QLP2137" s="1"/>
      <c r="QLQ2137" s="1"/>
      <c r="QLR2137" s="1"/>
      <c r="QLS2137" s="1"/>
      <c r="QLT2137" s="1"/>
      <c r="QLU2137" s="1"/>
      <c r="QLV2137" s="1"/>
      <c r="QLW2137" s="1"/>
      <c r="QLX2137" s="1"/>
      <c r="QLY2137" s="1"/>
      <c r="QLZ2137" s="1"/>
      <c r="QMA2137" s="1"/>
      <c r="QMB2137" s="1"/>
      <c r="QMC2137" s="1"/>
      <c r="QMD2137" s="1"/>
      <c r="QME2137" s="1"/>
      <c r="QMF2137" s="1"/>
      <c r="QMG2137" s="1"/>
      <c r="QMH2137" s="1"/>
      <c r="QMI2137" s="1"/>
      <c r="QMJ2137" s="1"/>
      <c r="QMK2137" s="1"/>
      <c r="QML2137" s="1"/>
      <c r="QMM2137" s="1"/>
      <c r="QMN2137" s="1"/>
      <c r="QMO2137" s="1"/>
      <c r="QMP2137" s="1"/>
      <c r="QMQ2137" s="1"/>
      <c r="QMR2137" s="1"/>
      <c r="QMS2137" s="1"/>
      <c r="QMT2137" s="1"/>
      <c r="QMU2137" s="1"/>
      <c r="QMV2137" s="1"/>
      <c r="QMW2137" s="1"/>
      <c r="QMX2137" s="1"/>
      <c r="QMY2137" s="1"/>
      <c r="QMZ2137" s="1"/>
      <c r="QNA2137" s="1"/>
      <c r="QNB2137" s="1"/>
      <c r="QNC2137" s="1"/>
      <c r="QND2137" s="1"/>
      <c r="QNE2137" s="1"/>
      <c r="QNF2137" s="1"/>
      <c r="QNG2137" s="1"/>
      <c r="QNH2137" s="1"/>
      <c r="QNI2137" s="1"/>
      <c r="QNJ2137" s="1"/>
      <c r="QNK2137" s="1"/>
      <c r="QNL2137" s="1"/>
      <c r="QNM2137" s="1"/>
      <c r="QNN2137" s="1"/>
      <c r="QNO2137" s="1"/>
      <c r="QNP2137" s="1"/>
      <c r="QNQ2137" s="1"/>
      <c r="QNR2137" s="1"/>
      <c r="QNS2137" s="1"/>
      <c r="QNT2137" s="1"/>
      <c r="QNU2137" s="1"/>
      <c r="QNV2137" s="1"/>
      <c r="QNW2137" s="1"/>
      <c r="QNX2137" s="1"/>
      <c r="QNY2137" s="1"/>
      <c r="QNZ2137" s="1"/>
      <c r="QOA2137" s="1"/>
      <c r="QOB2137" s="1"/>
      <c r="QOC2137" s="1"/>
      <c r="QOD2137" s="1"/>
      <c r="QOE2137" s="1"/>
      <c r="QOF2137" s="1"/>
      <c r="QOG2137" s="1"/>
      <c r="QOH2137" s="1"/>
      <c r="QOI2137" s="1"/>
      <c r="QOJ2137" s="1"/>
      <c r="QOK2137" s="1"/>
      <c r="QOL2137" s="1"/>
      <c r="QOM2137" s="1"/>
      <c r="QON2137" s="1"/>
      <c r="QOO2137" s="1"/>
      <c r="QOP2137" s="1"/>
      <c r="QOQ2137" s="1"/>
      <c r="QOR2137" s="1"/>
      <c r="QOS2137" s="1"/>
      <c r="QOT2137" s="1"/>
      <c r="QOU2137" s="1"/>
      <c r="QOV2137" s="1"/>
      <c r="QOW2137" s="1"/>
      <c r="QOX2137" s="1"/>
      <c r="QOY2137" s="1"/>
      <c r="QOZ2137" s="1"/>
      <c r="QPA2137" s="1"/>
      <c r="QPB2137" s="1"/>
      <c r="QPC2137" s="1"/>
      <c r="QPD2137" s="1"/>
      <c r="QPE2137" s="1"/>
      <c r="QPF2137" s="1"/>
      <c r="QPG2137" s="1"/>
      <c r="QPH2137" s="1"/>
      <c r="QPI2137" s="1"/>
      <c r="QPJ2137" s="1"/>
      <c r="QPK2137" s="1"/>
      <c r="QPL2137" s="1"/>
      <c r="QPM2137" s="1"/>
      <c r="QPN2137" s="1"/>
      <c r="QPO2137" s="1"/>
      <c r="QPP2137" s="1"/>
      <c r="QPQ2137" s="1"/>
      <c r="QPR2137" s="1"/>
      <c r="QPS2137" s="1"/>
      <c r="QPT2137" s="1"/>
      <c r="QPU2137" s="1"/>
      <c r="QPV2137" s="1"/>
      <c r="QPW2137" s="1"/>
      <c r="QPX2137" s="1"/>
      <c r="QPY2137" s="1"/>
      <c r="QPZ2137" s="1"/>
      <c r="QQA2137" s="1"/>
      <c r="QQB2137" s="1"/>
      <c r="QQC2137" s="1"/>
      <c r="QQD2137" s="1"/>
      <c r="QQE2137" s="1"/>
      <c r="QQF2137" s="1"/>
      <c r="QQG2137" s="1"/>
      <c r="QQH2137" s="1"/>
      <c r="QQI2137" s="1"/>
      <c r="QQJ2137" s="1"/>
      <c r="QQK2137" s="1"/>
      <c r="QQL2137" s="1"/>
      <c r="QQM2137" s="1"/>
      <c r="QQN2137" s="1"/>
      <c r="QQO2137" s="1"/>
      <c r="QQP2137" s="1"/>
      <c r="QQQ2137" s="1"/>
      <c r="QQR2137" s="1"/>
      <c r="QQS2137" s="1"/>
      <c r="QQT2137" s="1"/>
      <c r="QQU2137" s="1"/>
      <c r="QQV2137" s="1"/>
      <c r="QQW2137" s="1"/>
      <c r="QQX2137" s="1"/>
      <c r="QQY2137" s="1"/>
      <c r="QQZ2137" s="1"/>
      <c r="QRA2137" s="1"/>
      <c r="QRB2137" s="1"/>
      <c r="QRC2137" s="1"/>
      <c r="QRD2137" s="1"/>
      <c r="QRE2137" s="1"/>
      <c r="QRF2137" s="1"/>
      <c r="QRG2137" s="1"/>
      <c r="QRH2137" s="1"/>
      <c r="QRI2137" s="1"/>
      <c r="QRJ2137" s="1"/>
      <c r="QRK2137" s="1"/>
      <c r="QRL2137" s="1"/>
      <c r="QRM2137" s="1"/>
      <c r="QRN2137" s="1"/>
      <c r="QRO2137" s="1"/>
      <c r="QRP2137" s="1"/>
      <c r="QRQ2137" s="1"/>
      <c r="QRR2137" s="1"/>
      <c r="QRS2137" s="1"/>
      <c r="QRT2137" s="1"/>
      <c r="QRU2137" s="1"/>
      <c r="QRV2137" s="1"/>
      <c r="QRW2137" s="1"/>
      <c r="QRX2137" s="1"/>
      <c r="QRY2137" s="1"/>
      <c r="QRZ2137" s="1"/>
      <c r="QSA2137" s="1"/>
      <c r="QSB2137" s="1"/>
      <c r="QSC2137" s="1"/>
      <c r="QSD2137" s="1"/>
      <c r="QSE2137" s="1"/>
      <c r="QSF2137" s="1"/>
      <c r="QSG2137" s="1"/>
      <c r="QSH2137" s="1"/>
      <c r="QSI2137" s="1"/>
      <c r="QSJ2137" s="1"/>
      <c r="QSK2137" s="1"/>
      <c r="QSL2137" s="1"/>
      <c r="QSM2137" s="1"/>
      <c r="QSN2137" s="1"/>
      <c r="QSO2137" s="1"/>
      <c r="QSP2137" s="1"/>
      <c r="QSQ2137" s="1"/>
      <c r="QSR2137" s="1"/>
      <c r="QSS2137" s="1"/>
      <c r="QST2137" s="1"/>
      <c r="QSU2137" s="1"/>
      <c r="QSV2137" s="1"/>
      <c r="QSW2137" s="1"/>
      <c r="QSX2137" s="1"/>
      <c r="QSY2137" s="1"/>
      <c r="QSZ2137" s="1"/>
      <c r="QTA2137" s="1"/>
      <c r="QTB2137" s="1"/>
      <c r="QTC2137" s="1"/>
      <c r="QTD2137" s="1"/>
      <c r="QTE2137" s="1"/>
      <c r="QTF2137" s="1"/>
      <c r="QTG2137" s="1"/>
      <c r="QTH2137" s="1"/>
      <c r="QTI2137" s="1"/>
      <c r="QTJ2137" s="1"/>
      <c r="QTK2137" s="1"/>
      <c r="QTL2137" s="1"/>
      <c r="QTM2137" s="1"/>
      <c r="QTN2137" s="1"/>
      <c r="QTO2137" s="1"/>
      <c r="QTP2137" s="1"/>
      <c r="QTQ2137" s="1"/>
      <c r="QTR2137" s="1"/>
      <c r="QTS2137" s="1"/>
      <c r="QTT2137" s="1"/>
      <c r="QTU2137" s="1"/>
      <c r="QTV2137" s="1"/>
      <c r="QTW2137" s="1"/>
      <c r="QTX2137" s="1"/>
      <c r="QTY2137" s="1"/>
      <c r="QTZ2137" s="1"/>
      <c r="QUA2137" s="1"/>
      <c r="QUB2137" s="1"/>
      <c r="QUC2137" s="1"/>
      <c r="QUD2137" s="1"/>
      <c r="QUE2137" s="1"/>
      <c r="QUF2137" s="1"/>
      <c r="QUG2137" s="1"/>
      <c r="QUH2137" s="1"/>
      <c r="QUI2137" s="1"/>
      <c r="QUJ2137" s="1"/>
      <c r="QUK2137" s="1"/>
      <c r="QUL2137" s="1"/>
      <c r="QUM2137" s="1"/>
      <c r="QUN2137" s="1"/>
      <c r="QUO2137" s="1"/>
      <c r="QUP2137" s="1"/>
      <c r="QUQ2137" s="1"/>
      <c r="QUR2137" s="1"/>
      <c r="QUS2137" s="1"/>
      <c r="QUT2137" s="1"/>
      <c r="QUU2137" s="1"/>
      <c r="QUV2137" s="1"/>
      <c r="QUW2137" s="1"/>
      <c r="QUX2137" s="1"/>
      <c r="QUY2137" s="1"/>
      <c r="QUZ2137" s="1"/>
      <c r="QVA2137" s="1"/>
      <c r="QVB2137" s="1"/>
      <c r="QVC2137" s="1"/>
      <c r="QVD2137" s="1"/>
      <c r="QVE2137" s="1"/>
      <c r="QVF2137" s="1"/>
      <c r="QVG2137" s="1"/>
      <c r="QVH2137" s="1"/>
      <c r="QVI2137" s="1"/>
      <c r="QVJ2137" s="1"/>
      <c r="QVK2137" s="1"/>
      <c r="QVL2137" s="1"/>
      <c r="QVM2137" s="1"/>
      <c r="QVN2137" s="1"/>
      <c r="QVO2137" s="1"/>
      <c r="QVP2137" s="1"/>
      <c r="QVQ2137" s="1"/>
      <c r="QVR2137" s="1"/>
      <c r="QVS2137" s="1"/>
      <c r="QVT2137" s="1"/>
      <c r="QVU2137" s="1"/>
      <c r="QVV2137" s="1"/>
      <c r="QVW2137" s="1"/>
      <c r="QVX2137" s="1"/>
      <c r="QVY2137" s="1"/>
      <c r="QVZ2137" s="1"/>
      <c r="QWA2137" s="1"/>
      <c r="QWB2137" s="1"/>
      <c r="QWC2137" s="1"/>
      <c r="QWD2137" s="1"/>
      <c r="QWE2137" s="1"/>
      <c r="QWF2137" s="1"/>
      <c r="QWG2137" s="1"/>
      <c r="QWH2137" s="1"/>
      <c r="QWI2137" s="1"/>
      <c r="QWJ2137" s="1"/>
      <c r="QWK2137" s="1"/>
      <c r="QWL2137" s="1"/>
      <c r="QWM2137" s="1"/>
      <c r="QWN2137" s="1"/>
      <c r="QWO2137" s="1"/>
      <c r="QWP2137" s="1"/>
      <c r="QWQ2137" s="1"/>
      <c r="QWR2137" s="1"/>
      <c r="QWS2137" s="1"/>
      <c r="QWT2137" s="1"/>
      <c r="QWU2137" s="1"/>
      <c r="QWV2137" s="1"/>
      <c r="QWW2137" s="1"/>
      <c r="QWX2137" s="1"/>
      <c r="QWY2137" s="1"/>
      <c r="QWZ2137" s="1"/>
      <c r="QXA2137" s="1"/>
      <c r="QXB2137" s="1"/>
      <c r="QXC2137" s="1"/>
      <c r="QXD2137" s="1"/>
      <c r="QXE2137" s="1"/>
      <c r="QXF2137" s="1"/>
      <c r="QXG2137" s="1"/>
      <c r="QXH2137" s="1"/>
      <c r="QXI2137" s="1"/>
      <c r="QXJ2137" s="1"/>
      <c r="QXK2137" s="1"/>
      <c r="QXL2137" s="1"/>
      <c r="QXM2137" s="1"/>
      <c r="QXN2137" s="1"/>
      <c r="QXO2137" s="1"/>
      <c r="QXP2137" s="1"/>
      <c r="QXQ2137" s="1"/>
      <c r="QXR2137" s="1"/>
      <c r="QXS2137" s="1"/>
      <c r="QXT2137" s="1"/>
      <c r="QXU2137" s="1"/>
      <c r="QXV2137" s="1"/>
      <c r="QXW2137" s="1"/>
      <c r="QXX2137" s="1"/>
      <c r="QXY2137" s="1"/>
      <c r="QXZ2137" s="1"/>
      <c r="QYA2137" s="1"/>
      <c r="QYB2137" s="1"/>
      <c r="QYC2137" s="1"/>
      <c r="QYD2137" s="1"/>
      <c r="QYE2137" s="1"/>
      <c r="QYF2137" s="1"/>
      <c r="QYG2137" s="1"/>
      <c r="QYH2137" s="1"/>
      <c r="QYI2137" s="1"/>
      <c r="QYJ2137" s="1"/>
      <c r="QYK2137" s="1"/>
      <c r="QYL2137" s="1"/>
      <c r="QYM2137" s="1"/>
      <c r="QYN2137" s="1"/>
      <c r="QYO2137" s="1"/>
      <c r="QYP2137" s="1"/>
      <c r="QYQ2137" s="1"/>
      <c r="QYR2137" s="1"/>
      <c r="QYS2137" s="1"/>
      <c r="QYT2137" s="1"/>
      <c r="QYU2137" s="1"/>
      <c r="QYV2137" s="1"/>
      <c r="QYW2137" s="1"/>
      <c r="QYX2137" s="1"/>
      <c r="QYY2137" s="1"/>
      <c r="QYZ2137" s="1"/>
      <c r="QZA2137" s="1"/>
      <c r="QZB2137" s="1"/>
      <c r="QZC2137" s="1"/>
      <c r="QZD2137" s="1"/>
      <c r="QZE2137" s="1"/>
      <c r="QZF2137" s="1"/>
      <c r="QZG2137" s="1"/>
      <c r="QZH2137" s="1"/>
      <c r="QZI2137" s="1"/>
      <c r="QZJ2137" s="1"/>
      <c r="QZK2137" s="1"/>
      <c r="QZL2137" s="1"/>
      <c r="QZM2137" s="1"/>
      <c r="QZN2137" s="1"/>
      <c r="QZO2137" s="1"/>
      <c r="QZP2137" s="1"/>
      <c r="QZQ2137" s="1"/>
      <c r="QZR2137" s="1"/>
      <c r="QZS2137" s="1"/>
      <c r="QZT2137" s="1"/>
      <c r="QZU2137" s="1"/>
      <c r="QZV2137" s="1"/>
      <c r="QZW2137" s="1"/>
      <c r="QZX2137" s="1"/>
      <c r="QZY2137" s="1"/>
      <c r="QZZ2137" s="1"/>
      <c r="RAA2137" s="1"/>
      <c r="RAB2137" s="1"/>
      <c r="RAC2137" s="1"/>
      <c r="RAD2137" s="1"/>
      <c r="RAE2137" s="1"/>
      <c r="RAF2137" s="1"/>
      <c r="RAG2137" s="1"/>
      <c r="RAH2137" s="1"/>
      <c r="RAI2137" s="1"/>
      <c r="RAJ2137" s="1"/>
      <c r="RAK2137" s="1"/>
      <c r="RAL2137" s="1"/>
      <c r="RAM2137" s="1"/>
      <c r="RAN2137" s="1"/>
      <c r="RAO2137" s="1"/>
      <c r="RAP2137" s="1"/>
      <c r="RAQ2137" s="1"/>
      <c r="RAR2137" s="1"/>
      <c r="RAS2137" s="1"/>
      <c r="RAT2137" s="1"/>
      <c r="RAU2137" s="1"/>
      <c r="RAV2137" s="1"/>
      <c r="RAW2137" s="1"/>
      <c r="RAX2137" s="1"/>
      <c r="RAY2137" s="1"/>
      <c r="RAZ2137" s="1"/>
      <c r="RBA2137" s="1"/>
      <c r="RBB2137" s="1"/>
      <c r="RBC2137" s="1"/>
      <c r="RBD2137" s="1"/>
      <c r="RBE2137" s="1"/>
      <c r="RBF2137" s="1"/>
      <c r="RBG2137" s="1"/>
      <c r="RBH2137" s="1"/>
      <c r="RBI2137" s="1"/>
      <c r="RBJ2137" s="1"/>
      <c r="RBK2137" s="1"/>
      <c r="RBL2137" s="1"/>
      <c r="RBM2137" s="1"/>
      <c r="RBN2137" s="1"/>
      <c r="RBO2137" s="1"/>
      <c r="RBP2137" s="1"/>
      <c r="RBQ2137" s="1"/>
      <c r="RBR2137" s="1"/>
      <c r="RBS2137" s="1"/>
      <c r="RBT2137" s="1"/>
      <c r="RBU2137" s="1"/>
      <c r="RBV2137" s="1"/>
      <c r="RBW2137" s="1"/>
      <c r="RBX2137" s="1"/>
      <c r="RBY2137" s="1"/>
      <c r="RBZ2137" s="1"/>
      <c r="RCA2137" s="1"/>
      <c r="RCB2137" s="1"/>
      <c r="RCC2137" s="1"/>
      <c r="RCD2137" s="1"/>
      <c r="RCE2137" s="1"/>
      <c r="RCF2137" s="1"/>
      <c r="RCG2137" s="1"/>
      <c r="RCH2137" s="1"/>
      <c r="RCI2137" s="1"/>
      <c r="RCJ2137" s="1"/>
      <c r="RCK2137" s="1"/>
      <c r="RCL2137" s="1"/>
      <c r="RCM2137" s="1"/>
      <c r="RCN2137" s="1"/>
      <c r="RCO2137" s="1"/>
      <c r="RCP2137" s="1"/>
      <c r="RCQ2137" s="1"/>
      <c r="RCR2137" s="1"/>
      <c r="RCS2137" s="1"/>
      <c r="RCT2137" s="1"/>
      <c r="RCU2137" s="1"/>
      <c r="RCV2137" s="1"/>
      <c r="RCW2137" s="1"/>
      <c r="RCX2137" s="1"/>
      <c r="RCY2137" s="1"/>
      <c r="RCZ2137" s="1"/>
      <c r="RDA2137" s="1"/>
      <c r="RDB2137" s="1"/>
      <c r="RDC2137" s="1"/>
      <c r="RDD2137" s="1"/>
      <c r="RDE2137" s="1"/>
      <c r="RDF2137" s="1"/>
      <c r="RDG2137" s="1"/>
      <c r="RDH2137" s="1"/>
      <c r="RDI2137" s="1"/>
      <c r="RDJ2137" s="1"/>
      <c r="RDK2137" s="1"/>
      <c r="RDL2137" s="1"/>
      <c r="RDM2137" s="1"/>
      <c r="RDN2137" s="1"/>
      <c r="RDO2137" s="1"/>
      <c r="RDP2137" s="1"/>
      <c r="RDQ2137" s="1"/>
      <c r="RDR2137" s="1"/>
      <c r="RDS2137" s="1"/>
      <c r="RDT2137" s="1"/>
      <c r="RDU2137" s="1"/>
      <c r="RDV2137" s="1"/>
      <c r="RDW2137" s="1"/>
      <c r="RDX2137" s="1"/>
      <c r="RDY2137" s="1"/>
      <c r="RDZ2137" s="1"/>
      <c r="REA2137" s="1"/>
      <c r="REB2137" s="1"/>
      <c r="REC2137" s="1"/>
      <c r="RED2137" s="1"/>
      <c r="REE2137" s="1"/>
      <c r="REF2137" s="1"/>
      <c r="REG2137" s="1"/>
      <c r="REH2137" s="1"/>
      <c r="REI2137" s="1"/>
      <c r="REJ2137" s="1"/>
      <c r="REK2137" s="1"/>
      <c r="REL2137" s="1"/>
      <c r="REM2137" s="1"/>
      <c r="REN2137" s="1"/>
      <c r="REO2137" s="1"/>
      <c r="REP2137" s="1"/>
      <c r="REQ2137" s="1"/>
      <c r="RER2137" s="1"/>
      <c r="RES2137" s="1"/>
      <c r="RET2137" s="1"/>
      <c r="REU2137" s="1"/>
      <c r="REV2137" s="1"/>
      <c r="REW2137" s="1"/>
      <c r="REX2137" s="1"/>
      <c r="REY2137" s="1"/>
      <c r="REZ2137" s="1"/>
      <c r="RFA2137" s="1"/>
      <c r="RFB2137" s="1"/>
      <c r="RFC2137" s="1"/>
      <c r="RFD2137" s="1"/>
      <c r="RFE2137" s="1"/>
      <c r="RFF2137" s="1"/>
      <c r="RFG2137" s="1"/>
      <c r="RFH2137" s="1"/>
      <c r="RFI2137" s="1"/>
      <c r="RFJ2137" s="1"/>
      <c r="RFK2137" s="1"/>
      <c r="RFL2137" s="1"/>
      <c r="RFM2137" s="1"/>
      <c r="RFN2137" s="1"/>
      <c r="RFO2137" s="1"/>
      <c r="RFP2137" s="1"/>
      <c r="RFQ2137" s="1"/>
      <c r="RFR2137" s="1"/>
      <c r="RFS2137" s="1"/>
      <c r="RFT2137" s="1"/>
      <c r="RFU2137" s="1"/>
      <c r="RFV2137" s="1"/>
      <c r="RFW2137" s="1"/>
      <c r="RFX2137" s="1"/>
      <c r="RFY2137" s="1"/>
      <c r="RFZ2137" s="1"/>
      <c r="RGA2137" s="1"/>
      <c r="RGB2137" s="1"/>
      <c r="RGC2137" s="1"/>
      <c r="RGD2137" s="1"/>
      <c r="RGE2137" s="1"/>
      <c r="RGF2137" s="1"/>
      <c r="RGG2137" s="1"/>
      <c r="RGH2137" s="1"/>
      <c r="RGI2137" s="1"/>
      <c r="RGJ2137" s="1"/>
      <c r="RGK2137" s="1"/>
      <c r="RGL2137" s="1"/>
      <c r="RGM2137" s="1"/>
      <c r="RGN2137" s="1"/>
      <c r="RGO2137" s="1"/>
      <c r="RGP2137" s="1"/>
      <c r="RGQ2137" s="1"/>
      <c r="RGR2137" s="1"/>
      <c r="RGS2137" s="1"/>
      <c r="RGT2137" s="1"/>
      <c r="RGU2137" s="1"/>
      <c r="RGV2137" s="1"/>
      <c r="RGW2137" s="1"/>
      <c r="RGX2137" s="1"/>
      <c r="RGY2137" s="1"/>
      <c r="RGZ2137" s="1"/>
      <c r="RHA2137" s="1"/>
      <c r="RHB2137" s="1"/>
      <c r="RHC2137" s="1"/>
      <c r="RHD2137" s="1"/>
      <c r="RHE2137" s="1"/>
      <c r="RHF2137" s="1"/>
      <c r="RHG2137" s="1"/>
      <c r="RHH2137" s="1"/>
      <c r="RHI2137" s="1"/>
      <c r="RHJ2137" s="1"/>
      <c r="RHK2137" s="1"/>
      <c r="RHL2137" s="1"/>
      <c r="RHM2137" s="1"/>
      <c r="RHN2137" s="1"/>
      <c r="RHO2137" s="1"/>
      <c r="RHP2137" s="1"/>
      <c r="RHQ2137" s="1"/>
      <c r="RHR2137" s="1"/>
      <c r="RHS2137" s="1"/>
      <c r="RHT2137" s="1"/>
      <c r="RHU2137" s="1"/>
      <c r="RHV2137" s="1"/>
      <c r="RHW2137" s="1"/>
      <c r="RHX2137" s="1"/>
      <c r="RHY2137" s="1"/>
      <c r="RHZ2137" s="1"/>
      <c r="RIA2137" s="1"/>
      <c r="RIB2137" s="1"/>
      <c r="RIC2137" s="1"/>
      <c r="RID2137" s="1"/>
      <c r="RIE2137" s="1"/>
      <c r="RIF2137" s="1"/>
      <c r="RIG2137" s="1"/>
      <c r="RIH2137" s="1"/>
      <c r="RII2137" s="1"/>
      <c r="RIJ2137" s="1"/>
      <c r="RIK2137" s="1"/>
      <c r="RIL2137" s="1"/>
      <c r="RIM2137" s="1"/>
      <c r="RIN2137" s="1"/>
      <c r="RIO2137" s="1"/>
      <c r="RIP2137" s="1"/>
      <c r="RIQ2137" s="1"/>
      <c r="RIR2137" s="1"/>
      <c r="RIS2137" s="1"/>
      <c r="RIT2137" s="1"/>
      <c r="RIU2137" s="1"/>
      <c r="RIV2137" s="1"/>
      <c r="RIW2137" s="1"/>
      <c r="RIX2137" s="1"/>
      <c r="RIY2137" s="1"/>
      <c r="RIZ2137" s="1"/>
      <c r="RJA2137" s="1"/>
      <c r="RJB2137" s="1"/>
      <c r="RJC2137" s="1"/>
      <c r="RJD2137" s="1"/>
      <c r="RJE2137" s="1"/>
      <c r="RJF2137" s="1"/>
      <c r="RJG2137" s="1"/>
      <c r="RJH2137" s="1"/>
      <c r="RJI2137" s="1"/>
      <c r="RJJ2137" s="1"/>
      <c r="RJK2137" s="1"/>
      <c r="RJL2137" s="1"/>
      <c r="RJM2137" s="1"/>
      <c r="RJN2137" s="1"/>
      <c r="RJO2137" s="1"/>
      <c r="RJP2137" s="1"/>
      <c r="RJQ2137" s="1"/>
      <c r="RJR2137" s="1"/>
      <c r="RJS2137" s="1"/>
      <c r="RJT2137" s="1"/>
      <c r="RJU2137" s="1"/>
      <c r="RJV2137" s="1"/>
      <c r="RJW2137" s="1"/>
      <c r="RJX2137" s="1"/>
      <c r="RJY2137" s="1"/>
      <c r="RJZ2137" s="1"/>
      <c r="RKA2137" s="1"/>
      <c r="RKB2137" s="1"/>
      <c r="RKC2137" s="1"/>
      <c r="RKD2137" s="1"/>
      <c r="RKE2137" s="1"/>
      <c r="RKF2137" s="1"/>
      <c r="RKG2137" s="1"/>
      <c r="RKH2137" s="1"/>
      <c r="RKI2137" s="1"/>
      <c r="RKJ2137" s="1"/>
      <c r="RKK2137" s="1"/>
      <c r="RKL2137" s="1"/>
      <c r="RKM2137" s="1"/>
      <c r="RKN2137" s="1"/>
      <c r="RKO2137" s="1"/>
      <c r="RKP2137" s="1"/>
      <c r="RKQ2137" s="1"/>
      <c r="RKR2137" s="1"/>
      <c r="RKS2137" s="1"/>
      <c r="RKT2137" s="1"/>
      <c r="RKU2137" s="1"/>
      <c r="RKV2137" s="1"/>
      <c r="RKW2137" s="1"/>
      <c r="RKX2137" s="1"/>
      <c r="RKY2137" s="1"/>
      <c r="RKZ2137" s="1"/>
      <c r="RLA2137" s="1"/>
      <c r="RLB2137" s="1"/>
      <c r="RLC2137" s="1"/>
      <c r="RLD2137" s="1"/>
      <c r="RLE2137" s="1"/>
      <c r="RLF2137" s="1"/>
      <c r="RLG2137" s="1"/>
      <c r="RLH2137" s="1"/>
      <c r="RLI2137" s="1"/>
      <c r="RLJ2137" s="1"/>
      <c r="RLK2137" s="1"/>
      <c r="RLL2137" s="1"/>
      <c r="RLM2137" s="1"/>
      <c r="RLN2137" s="1"/>
      <c r="RLO2137" s="1"/>
      <c r="RLP2137" s="1"/>
      <c r="RLQ2137" s="1"/>
      <c r="RLR2137" s="1"/>
      <c r="RLS2137" s="1"/>
      <c r="RLT2137" s="1"/>
      <c r="RLU2137" s="1"/>
      <c r="RLV2137" s="1"/>
      <c r="RLW2137" s="1"/>
      <c r="RLX2137" s="1"/>
      <c r="RLY2137" s="1"/>
      <c r="RLZ2137" s="1"/>
      <c r="RMA2137" s="1"/>
      <c r="RMB2137" s="1"/>
      <c r="RMC2137" s="1"/>
      <c r="RMD2137" s="1"/>
      <c r="RME2137" s="1"/>
      <c r="RMF2137" s="1"/>
      <c r="RMG2137" s="1"/>
      <c r="RMH2137" s="1"/>
      <c r="RMI2137" s="1"/>
      <c r="RMJ2137" s="1"/>
      <c r="RMK2137" s="1"/>
      <c r="RML2137" s="1"/>
      <c r="RMM2137" s="1"/>
      <c r="RMN2137" s="1"/>
      <c r="RMO2137" s="1"/>
      <c r="RMP2137" s="1"/>
      <c r="RMQ2137" s="1"/>
      <c r="RMR2137" s="1"/>
      <c r="RMS2137" s="1"/>
      <c r="RMT2137" s="1"/>
      <c r="RMU2137" s="1"/>
      <c r="RMV2137" s="1"/>
      <c r="RMW2137" s="1"/>
      <c r="RMX2137" s="1"/>
      <c r="RMY2137" s="1"/>
      <c r="RMZ2137" s="1"/>
      <c r="RNA2137" s="1"/>
      <c r="RNB2137" s="1"/>
      <c r="RNC2137" s="1"/>
      <c r="RND2137" s="1"/>
      <c r="RNE2137" s="1"/>
      <c r="RNF2137" s="1"/>
      <c r="RNG2137" s="1"/>
      <c r="RNH2137" s="1"/>
      <c r="RNI2137" s="1"/>
      <c r="RNJ2137" s="1"/>
      <c r="RNK2137" s="1"/>
      <c r="RNL2137" s="1"/>
      <c r="RNM2137" s="1"/>
      <c r="RNN2137" s="1"/>
      <c r="RNO2137" s="1"/>
      <c r="RNP2137" s="1"/>
      <c r="RNQ2137" s="1"/>
      <c r="RNR2137" s="1"/>
      <c r="RNS2137" s="1"/>
      <c r="RNT2137" s="1"/>
      <c r="RNU2137" s="1"/>
      <c r="RNV2137" s="1"/>
      <c r="RNW2137" s="1"/>
      <c r="RNX2137" s="1"/>
      <c r="RNY2137" s="1"/>
      <c r="RNZ2137" s="1"/>
      <c r="ROA2137" s="1"/>
      <c r="ROB2137" s="1"/>
      <c r="ROC2137" s="1"/>
      <c r="ROD2137" s="1"/>
      <c r="ROE2137" s="1"/>
      <c r="ROF2137" s="1"/>
      <c r="ROG2137" s="1"/>
      <c r="ROH2137" s="1"/>
      <c r="ROI2137" s="1"/>
      <c r="ROJ2137" s="1"/>
      <c r="ROK2137" s="1"/>
      <c r="ROL2137" s="1"/>
      <c r="ROM2137" s="1"/>
      <c r="RON2137" s="1"/>
      <c r="ROO2137" s="1"/>
      <c r="ROP2137" s="1"/>
      <c r="ROQ2137" s="1"/>
      <c r="ROR2137" s="1"/>
      <c r="ROS2137" s="1"/>
      <c r="ROT2137" s="1"/>
      <c r="ROU2137" s="1"/>
      <c r="ROV2137" s="1"/>
      <c r="ROW2137" s="1"/>
      <c r="ROX2137" s="1"/>
      <c r="ROY2137" s="1"/>
      <c r="ROZ2137" s="1"/>
      <c r="RPA2137" s="1"/>
      <c r="RPB2137" s="1"/>
      <c r="RPC2137" s="1"/>
      <c r="RPD2137" s="1"/>
      <c r="RPE2137" s="1"/>
      <c r="RPF2137" s="1"/>
      <c r="RPG2137" s="1"/>
      <c r="RPH2137" s="1"/>
      <c r="RPI2137" s="1"/>
      <c r="RPJ2137" s="1"/>
      <c r="RPK2137" s="1"/>
      <c r="RPL2137" s="1"/>
      <c r="RPM2137" s="1"/>
      <c r="RPN2137" s="1"/>
      <c r="RPO2137" s="1"/>
      <c r="RPP2137" s="1"/>
      <c r="RPQ2137" s="1"/>
      <c r="RPR2137" s="1"/>
      <c r="RPS2137" s="1"/>
      <c r="RPT2137" s="1"/>
      <c r="RPU2137" s="1"/>
      <c r="RPV2137" s="1"/>
      <c r="RPW2137" s="1"/>
      <c r="RPX2137" s="1"/>
      <c r="RPY2137" s="1"/>
      <c r="RPZ2137" s="1"/>
      <c r="RQA2137" s="1"/>
      <c r="RQB2137" s="1"/>
      <c r="RQC2137" s="1"/>
      <c r="RQD2137" s="1"/>
      <c r="RQE2137" s="1"/>
      <c r="RQF2137" s="1"/>
      <c r="RQG2137" s="1"/>
      <c r="RQH2137" s="1"/>
      <c r="RQI2137" s="1"/>
      <c r="RQJ2137" s="1"/>
      <c r="RQK2137" s="1"/>
      <c r="RQL2137" s="1"/>
      <c r="RQM2137" s="1"/>
      <c r="RQN2137" s="1"/>
      <c r="RQO2137" s="1"/>
      <c r="RQP2137" s="1"/>
      <c r="RQQ2137" s="1"/>
      <c r="RQR2137" s="1"/>
      <c r="RQS2137" s="1"/>
      <c r="RQT2137" s="1"/>
      <c r="RQU2137" s="1"/>
      <c r="RQV2137" s="1"/>
      <c r="RQW2137" s="1"/>
      <c r="RQX2137" s="1"/>
      <c r="RQY2137" s="1"/>
      <c r="RQZ2137" s="1"/>
      <c r="RRA2137" s="1"/>
      <c r="RRB2137" s="1"/>
      <c r="RRC2137" s="1"/>
      <c r="RRD2137" s="1"/>
      <c r="RRE2137" s="1"/>
      <c r="RRF2137" s="1"/>
      <c r="RRG2137" s="1"/>
      <c r="RRH2137" s="1"/>
      <c r="RRI2137" s="1"/>
      <c r="RRJ2137" s="1"/>
      <c r="RRK2137" s="1"/>
      <c r="RRL2137" s="1"/>
      <c r="RRM2137" s="1"/>
      <c r="RRN2137" s="1"/>
      <c r="RRO2137" s="1"/>
      <c r="RRP2137" s="1"/>
      <c r="RRQ2137" s="1"/>
      <c r="RRR2137" s="1"/>
      <c r="RRS2137" s="1"/>
      <c r="RRT2137" s="1"/>
      <c r="RRU2137" s="1"/>
      <c r="RRV2137" s="1"/>
      <c r="RRW2137" s="1"/>
      <c r="RRX2137" s="1"/>
      <c r="RRY2137" s="1"/>
      <c r="RRZ2137" s="1"/>
      <c r="RSA2137" s="1"/>
      <c r="RSB2137" s="1"/>
      <c r="RSC2137" s="1"/>
      <c r="RSD2137" s="1"/>
      <c r="RSE2137" s="1"/>
      <c r="RSF2137" s="1"/>
      <c r="RSG2137" s="1"/>
      <c r="RSH2137" s="1"/>
      <c r="RSI2137" s="1"/>
      <c r="RSJ2137" s="1"/>
      <c r="RSK2137" s="1"/>
      <c r="RSL2137" s="1"/>
      <c r="RSM2137" s="1"/>
      <c r="RSN2137" s="1"/>
      <c r="RSO2137" s="1"/>
      <c r="RSP2137" s="1"/>
      <c r="RSQ2137" s="1"/>
      <c r="RSR2137" s="1"/>
      <c r="RSS2137" s="1"/>
      <c r="RST2137" s="1"/>
      <c r="RSU2137" s="1"/>
      <c r="RSV2137" s="1"/>
      <c r="RSW2137" s="1"/>
      <c r="RSX2137" s="1"/>
      <c r="RSY2137" s="1"/>
      <c r="RSZ2137" s="1"/>
      <c r="RTA2137" s="1"/>
      <c r="RTB2137" s="1"/>
      <c r="RTC2137" s="1"/>
      <c r="RTD2137" s="1"/>
      <c r="RTE2137" s="1"/>
      <c r="RTF2137" s="1"/>
      <c r="RTG2137" s="1"/>
      <c r="RTH2137" s="1"/>
      <c r="RTI2137" s="1"/>
      <c r="RTJ2137" s="1"/>
      <c r="RTK2137" s="1"/>
      <c r="RTL2137" s="1"/>
      <c r="RTM2137" s="1"/>
      <c r="RTN2137" s="1"/>
      <c r="RTO2137" s="1"/>
      <c r="RTP2137" s="1"/>
      <c r="RTQ2137" s="1"/>
      <c r="RTR2137" s="1"/>
      <c r="RTS2137" s="1"/>
      <c r="RTT2137" s="1"/>
      <c r="RTU2137" s="1"/>
      <c r="RTV2137" s="1"/>
      <c r="RTW2137" s="1"/>
      <c r="RTX2137" s="1"/>
      <c r="RTY2137" s="1"/>
      <c r="RTZ2137" s="1"/>
      <c r="RUA2137" s="1"/>
      <c r="RUB2137" s="1"/>
      <c r="RUC2137" s="1"/>
      <c r="RUD2137" s="1"/>
      <c r="RUE2137" s="1"/>
      <c r="RUF2137" s="1"/>
      <c r="RUG2137" s="1"/>
      <c r="RUH2137" s="1"/>
      <c r="RUI2137" s="1"/>
      <c r="RUJ2137" s="1"/>
      <c r="RUK2137" s="1"/>
      <c r="RUL2137" s="1"/>
      <c r="RUM2137" s="1"/>
      <c r="RUN2137" s="1"/>
      <c r="RUO2137" s="1"/>
      <c r="RUP2137" s="1"/>
      <c r="RUQ2137" s="1"/>
      <c r="RUR2137" s="1"/>
      <c r="RUS2137" s="1"/>
      <c r="RUT2137" s="1"/>
      <c r="RUU2137" s="1"/>
      <c r="RUV2137" s="1"/>
      <c r="RUW2137" s="1"/>
      <c r="RUX2137" s="1"/>
      <c r="RUY2137" s="1"/>
      <c r="RUZ2137" s="1"/>
      <c r="RVA2137" s="1"/>
      <c r="RVB2137" s="1"/>
      <c r="RVC2137" s="1"/>
      <c r="RVD2137" s="1"/>
      <c r="RVE2137" s="1"/>
      <c r="RVF2137" s="1"/>
      <c r="RVG2137" s="1"/>
      <c r="RVH2137" s="1"/>
      <c r="RVI2137" s="1"/>
      <c r="RVJ2137" s="1"/>
      <c r="RVK2137" s="1"/>
      <c r="RVL2137" s="1"/>
      <c r="RVM2137" s="1"/>
      <c r="RVN2137" s="1"/>
      <c r="RVO2137" s="1"/>
      <c r="RVP2137" s="1"/>
      <c r="RVQ2137" s="1"/>
      <c r="RVR2137" s="1"/>
      <c r="RVS2137" s="1"/>
      <c r="RVT2137" s="1"/>
      <c r="RVU2137" s="1"/>
      <c r="RVV2137" s="1"/>
      <c r="RVW2137" s="1"/>
      <c r="RVX2137" s="1"/>
      <c r="RVY2137" s="1"/>
      <c r="RVZ2137" s="1"/>
      <c r="RWA2137" s="1"/>
      <c r="RWB2137" s="1"/>
      <c r="RWC2137" s="1"/>
      <c r="RWD2137" s="1"/>
      <c r="RWE2137" s="1"/>
      <c r="RWF2137" s="1"/>
      <c r="RWG2137" s="1"/>
      <c r="RWH2137" s="1"/>
      <c r="RWI2137" s="1"/>
      <c r="RWJ2137" s="1"/>
      <c r="RWK2137" s="1"/>
      <c r="RWL2137" s="1"/>
      <c r="RWM2137" s="1"/>
      <c r="RWN2137" s="1"/>
      <c r="RWO2137" s="1"/>
      <c r="RWP2137" s="1"/>
      <c r="RWQ2137" s="1"/>
      <c r="RWR2137" s="1"/>
      <c r="RWS2137" s="1"/>
      <c r="RWT2137" s="1"/>
      <c r="RWU2137" s="1"/>
      <c r="RWV2137" s="1"/>
      <c r="RWW2137" s="1"/>
      <c r="RWX2137" s="1"/>
      <c r="RWY2137" s="1"/>
      <c r="RWZ2137" s="1"/>
      <c r="RXA2137" s="1"/>
      <c r="RXB2137" s="1"/>
      <c r="RXC2137" s="1"/>
      <c r="RXD2137" s="1"/>
      <c r="RXE2137" s="1"/>
      <c r="RXF2137" s="1"/>
      <c r="RXG2137" s="1"/>
      <c r="RXH2137" s="1"/>
      <c r="RXI2137" s="1"/>
      <c r="RXJ2137" s="1"/>
      <c r="RXK2137" s="1"/>
      <c r="RXL2137" s="1"/>
      <c r="RXM2137" s="1"/>
      <c r="RXN2137" s="1"/>
      <c r="RXO2137" s="1"/>
      <c r="RXP2137" s="1"/>
      <c r="RXQ2137" s="1"/>
      <c r="RXR2137" s="1"/>
      <c r="RXS2137" s="1"/>
      <c r="RXT2137" s="1"/>
      <c r="RXU2137" s="1"/>
      <c r="RXV2137" s="1"/>
      <c r="RXW2137" s="1"/>
      <c r="RXX2137" s="1"/>
      <c r="RXY2137" s="1"/>
      <c r="RXZ2137" s="1"/>
      <c r="RYA2137" s="1"/>
      <c r="RYB2137" s="1"/>
      <c r="RYC2137" s="1"/>
      <c r="RYD2137" s="1"/>
      <c r="RYE2137" s="1"/>
      <c r="RYF2137" s="1"/>
      <c r="RYG2137" s="1"/>
      <c r="RYH2137" s="1"/>
      <c r="RYI2137" s="1"/>
      <c r="RYJ2137" s="1"/>
      <c r="RYK2137" s="1"/>
      <c r="RYL2137" s="1"/>
      <c r="RYM2137" s="1"/>
      <c r="RYN2137" s="1"/>
      <c r="RYO2137" s="1"/>
      <c r="RYP2137" s="1"/>
      <c r="RYQ2137" s="1"/>
      <c r="RYR2137" s="1"/>
      <c r="RYS2137" s="1"/>
      <c r="RYT2137" s="1"/>
      <c r="RYU2137" s="1"/>
      <c r="RYV2137" s="1"/>
      <c r="RYW2137" s="1"/>
      <c r="RYX2137" s="1"/>
      <c r="RYY2137" s="1"/>
      <c r="RYZ2137" s="1"/>
      <c r="RZA2137" s="1"/>
      <c r="RZB2137" s="1"/>
      <c r="RZC2137" s="1"/>
      <c r="RZD2137" s="1"/>
      <c r="RZE2137" s="1"/>
      <c r="RZF2137" s="1"/>
      <c r="RZG2137" s="1"/>
      <c r="RZH2137" s="1"/>
      <c r="RZI2137" s="1"/>
      <c r="RZJ2137" s="1"/>
      <c r="RZK2137" s="1"/>
      <c r="RZL2137" s="1"/>
      <c r="RZM2137" s="1"/>
      <c r="RZN2137" s="1"/>
      <c r="RZO2137" s="1"/>
      <c r="RZP2137" s="1"/>
      <c r="RZQ2137" s="1"/>
      <c r="RZR2137" s="1"/>
      <c r="RZS2137" s="1"/>
      <c r="RZT2137" s="1"/>
      <c r="RZU2137" s="1"/>
      <c r="RZV2137" s="1"/>
      <c r="RZW2137" s="1"/>
      <c r="RZX2137" s="1"/>
      <c r="RZY2137" s="1"/>
      <c r="RZZ2137" s="1"/>
      <c r="SAA2137" s="1"/>
      <c r="SAB2137" s="1"/>
      <c r="SAC2137" s="1"/>
      <c r="SAD2137" s="1"/>
      <c r="SAE2137" s="1"/>
      <c r="SAF2137" s="1"/>
      <c r="SAG2137" s="1"/>
      <c r="SAH2137" s="1"/>
      <c r="SAI2137" s="1"/>
      <c r="SAJ2137" s="1"/>
      <c r="SAK2137" s="1"/>
      <c r="SAL2137" s="1"/>
      <c r="SAM2137" s="1"/>
      <c r="SAN2137" s="1"/>
      <c r="SAO2137" s="1"/>
      <c r="SAP2137" s="1"/>
      <c r="SAQ2137" s="1"/>
      <c r="SAR2137" s="1"/>
      <c r="SAS2137" s="1"/>
      <c r="SAT2137" s="1"/>
      <c r="SAU2137" s="1"/>
      <c r="SAV2137" s="1"/>
      <c r="SAW2137" s="1"/>
      <c r="SAX2137" s="1"/>
      <c r="SAY2137" s="1"/>
      <c r="SAZ2137" s="1"/>
      <c r="SBA2137" s="1"/>
      <c r="SBB2137" s="1"/>
      <c r="SBC2137" s="1"/>
      <c r="SBD2137" s="1"/>
      <c r="SBE2137" s="1"/>
      <c r="SBF2137" s="1"/>
      <c r="SBG2137" s="1"/>
      <c r="SBH2137" s="1"/>
      <c r="SBI2137" s="1"/>
      <c r="SBJ2137" s="1"/>
      <c r="SBK2137" s="1"/>
      <c r="SBL2137" s="1"/>
      <c r="SBM2137" s="1"/>
      <c r="SBN2137" s="1"/>
      <c r="SBO2137" s="1"/>
      <c r="SBP2137" s="1"/>
      <c r="SBQ2137" s="1"/>
      <c r="SBR2137" s="1"/>
      <c r="SBS2137" s="1"/>
      <c r="SBT2137" s="1"/>
      <c r="SBU2137" s="1"/>
      <c r="SBV2137" s="1"/>
      <c r="SBW2137" s="1"/>
      <c r="SBX2137" s="1"/>
      <c r="SBY2137" s="1"/>
      <c r="SBZ2137" s="1"/>
      <c r="SCA2137" s="1"/>
      <c r="SCB2137" s="1"/>
      <c r="SCC2137" s="1"/>
      <c r="SCD2137" s="1"/>
      <c r="SCE2137" s="1"/>
      <c r="SCF2137" s="1"/>
      <c r="SCG2137" s="1"/>
      <c r="SCH2137" s="1"/>
      <c r="SCI2137" s="1"/>
      <c r="SCJ2137" s="1"/>
      <c r="SCK2137" s="1"/>
      <c r="SCL2137" s="1"/>
      <c r="SCM2137" s="1"/>
      <c r="SCN2137" s="1"/>
      <c r="SCO2137" s="1"/>
      <c r="SCP2137" s="1"/>
      <c r="SCQ2137" s="1"/>
      <c r="SCR2137" s="1"/>
      <c r="SCS2137" s="1"/>
      <c r="SCT2137" s="1"/>
      <c r="SCU2137" s="1"/>
      <c r="SCV2137" s="1"/>
      <c r="SCW2137" s="1"/>
      <c r="SCX2137" s="1"/>
      <c r="SCY2137" s="1"/>
      <c r="SCZ2137" s="1"/>
      <c r="SDA2137" s="1"/>
      <c r="SDB2137" s="1"/>
      <c r="SDC2137" s="1"/>
      <c r="SDD2137" s="1"/>
      <c r="SDE2137" s="1"/>
      <c r="SDF2137" s="1"/>
      <c r="SDG2137" s="1"/>
      <c r="SDH2137" s="1"/>
      <c r="SDI2137" s="1"/>
      <c r="SDJ2137" s="1"/>
      <c r="SDK2137" s="1"/>
      <c r="SDL2137" s="1"/>
      <c r="SDM2137" s="1"/>
      <c r="SDN2137" s="1"/>
      <c r="SDO2137" s="1"/>
      <c r="SDP2137" s="1"/>
      <c r="SDQ2137" s="1"/>
      <c r="SDR2137" s="1"/>
      <c r="SDS2137" s="1"/>
      <c r="SDT2137" s="1"/>
      <c r="SDU2137" s="1"/>
      <c r="SDV2137" s="1"/>
      <c r="SDW2137" s="1"/>
      <c r="SDX2137" s="1"/>
      <c r="SDY2137" s="1"/>
      <c r="SDZ2137" s="1"/>
      <c r="SEA2137" s="1"/>
      <c r="SEB2137" s="1"/>
      <c r="SEC2137" s="1"/>
      <c r="SED2137" s="1"/>
      <c r="SEE2137" s="1"/>
      <c r="SEF2137" s="1"/>
      <c r="SEG2137" s="1"/>
      <c r="SEH2137" s="1"/>
      <c r="SEI2137" s="1"/>
      <c r="SEJ2137" s="1"/>
      <c r="SEK2137" s="1"/>
      <c r="SEL2137" s="1"/>
      <c r="SEM2137" s="1"/>
      <c r="SEN2137" s="1"/>
      <c r="SEO2137" s="1"/>
      <c r="SEP2137" s="1"/>
      <c r="SEQ2137" s="1"/>
      <c r="SER2137" s="1"/>
      <c r="SES2137" s="1"/>
      <c r="SET2137" s="1"/>
      <c r="SEU2137" s="1"/>
      <c r="SEV2137" s="1"/>
      <c r="SEW2137" s="1"/>
      <c r="SEX2137" s="1"/>
      <c r="SEY2137" s="1"/>
      <c r="SEZ2137" s="1"/>
      <c r="SFA2137" s="1"/>
      <c r="SFB2137" s="1"/>
      <c r="SFC2137" s="1"/>
      <c r="SFD2137" s="1"/>
      <c r="SFE2137" s="1"/>
      <c r="SFF2137" s="1"/>
      <c r="SFG2137" s="1"/>
      <c r="SFH2137" s="1"/>
      <c r="SFI2137" s="1"/>
      <c r="SFJ2137" s="1"/>
      <c r="SFK2137" s="1"/>
      <c r="SFL2137" s="1"/>
      <c r="SFM2137" s="1"/>
      <c r="SFN2137" s="1"/>
      <c r="SFO2137" s="1"/>
      <c r="SFP2137" s="1"/>
      <c r="SFQ2137" s="1"/>
      <c r="SFR2137" s="1"/>
      <c r="SFS2137" s="1"/>
      <c r="SFT2137" s="1"/>
      <c r="SFU2137" s="1"/>
      <c r="SFV2137" s="1"/>
      <c r="SFW2137" s="1"/>
      <c r="SFX2137" s="1"/>
      <c r="SFY2137" s="1"/>
      <c r="SFZ2137" s="1"/>
      <c r="SGA2137" s="1"/>
      <c r="SGB2137" s="1"/>
      <c r="SGC2137" s="1"/>
      <c r="SGD2137" s="1"/>
      <c r="SGE2137" s="1"/>
      <c r="SGF2137" s="1"/>
      <c r="SGG2137" s="1"/>
      <c r="SGH2137" s="1"/>
      <c r="SGI2137" s="1"/>
      <c r="SGJ2137" s="1"/>
      <c r="SGK2137" s="1"/>
      <c r="SGL2137" s="1"/>
      <c r="SGM2137" s="1"/>
      <c r="SGN2137" s="1"/>
      <c r="SGO2137" s="1"/>
      <c r="SGP2137" s="1"/>
      <c r="SGQ2137" s="1"/>
      <c r="SGR2137" s="1"/>
      <c r="SGS2137" s="1"/>
      <c r="SGT2137" s="1"/>
      <c r="SGU2137" s="1"/>
      <c r="SGV2137" s="1"/>
      <c r="SGW2137" s="1"/>
      <c r="SGX2137" s="1"/>
      <c r="SGY2137" s="1"/>
      <c r="SGZ2137" s="1"/>
      <c r="SHA2137" s="1"/>
      <c r="SHB2137" s="1"/>
      <c r="SHC2137" s="1"/>
      <c r="SHD2137" s="1"/>
      <c r="SHE2137" s="1"/>
      <c r="SHF2137" s="1"/>
      <c r="SHG2137" s="1"/>
      <c r="SHH2137" s="1"/>
      <c r="SHI2137" s="1"/>
      <c r="SHJ2137" s="1"/>
      <c r="SHK2137" s="1"/>
      <c r="SHL2137" s="1"/>
      <c r="SHM2137" s="1"/>
      <c r="SHN2137" s="1"/>
      <c r="SHO2137" s="1"/>
      <c r="SHP2137" s="1"/>
      <c r="SHQ2137" s="1"/>
      <c r="SHR2137" s="1"/>
      <c r="SHS2137" s="1"/>
      <c r="SHT2137" s="1"/>
      <c r="SHU2137" s="1"/>
      <c r="SHV2137" s="1"/>
      <c r="SHW2137" s="1"/>
      <c r="SHX2137" s="1"/>
      <c r="SHY2137" s="1"/>
      <c r="SHZ2137" s="1"/>
      <c r="SIA2137" s="1"/>
      <c r="SIB2137" s="1"/>
      <c r="SIC2137" s="1"/>
      <c r="SID2137" s="1"/>
      <c r="SIE2137" s="1"/>
      <c r="SIF2137" s="1"/>
      <c r="SIG2137" s="1"/>
      <c r="SIH2137" s="1"/>
      <c r="SII2137" s="1"/>
      <c r="SIJ2137" s="1"/>
      <c r="SIK2137" s="1"/>
      <c r="SIL2137" s="1"/>
      <c r="SIM2137" s="1"/>
      <c r="SIN2137" s="1"/>
      <c r="SIO2137" s="1"/>
      <c r="SIP2137" s="1"/>
      <c r="SIQ2137" s="1"/>
      <c r="SIR2137" s="1"/>
      <c r="SIS2137" s="1"/>
      <c r="SIT2137" s="1"/>
      <c r="SIU2137" s="1"/>
      <c r="SIV2137" s="1"/>
      <c r="SIW2137" s="1"/>
      <c r="SIX2137" s="1"/>
      <c r="SIY2137" s="1"/>
      <c r="SIZ2137" s="1"/>
      <c r="SJA2137" s="1"/>
      <c r="SJB2137" s="1"/>
      <c r="SJC2137" s="1"/>
      <c r="SJD2137" s="1"/>
      <c r="SJE2137" s="1"/>
      <c r="SJF2137" s="1"/>
      <c r="SJG2137" s="1"/>
      <c r="SJH2137" s="1"/>
      <c r="SJI2137" s="1"/>
      <c r="SJJ2137" s="1"/>
      <c r="SJK2137" s="1"/>
      <c r="SJL2137" s="1"/>
      <c r="SJM2137" s="1"/>
      <c r="SJN2137" s="1"/>
      <c r="SJO2137" s="1"/>
      <c r="SJP2137" s="1"/>
      <c r="SJQ2137" s="1"/>
      <c r="SJR2137" s="1"/>
      <c r="SJS2137" s="1"/>
      <c r="SJT2137" s="1"/>
      <c r="SJU2137" s="1"/>
      <c r="SJV2137" s="1"/>
      <c r="SJW2137" s="1"/>
      <c r="SJX2137" s="1"/>
      <c r="SJY2137" s="1"/>
      <c r="SJZ2137" s="1"/>
      <c r="SKA2137" s="1"/>
      <c r="SKB2137" s="1"/>
      <c r="SKC2137" s="1"/>
      <c r="SKD2137" s="1"/>
      <c r="SKE2137" s="1"/>
      <c r="SKF2137" s="1"/>
      <c r="SKG2137" s="1"/>
      <c r="SKH2137" s="1"/>
      <c r="SKI2137" s="1"/>
      <c r="SKJ2137" s="1"/>
      <c r="SKK2137" s="1"/>
      <c r="SKL2137" s="1"/>
      <c r="SKM2137" s="1"/>
      <c r="SKN2137" s="1"/>
      <c r="SKO2137" s="1"/>
      <c r="SKP2137" s="1"/>
      <c r="SKQ2137" s="1"/>
      <c r="SKR2137" s="1"/>
      <c r="SKS2137" s="1"/>
      <c r="SKT2137" s="1"/>
      <c r="SKU2137" s="1"/>
      <c r="SKV2137" s="1"/>
      <c r="SKW2137" s="1"/>
      <c r="SKX2137" s="1"/>
      <c r="SKY2137" s="1"/>
      <c r="SKZ2137" s="1"/>
      <c r="SLA2137" s="1"/>
      <c r="SLB2137" s="1"/>
      <c r="SLC2137" s="1"/>
      <c r="SLD2137" s="1"/>
      <c r="SLE2137" s="1"/>
      <c r="SLF2137" s="1"/>
      <c r="SLG2137" s="1"/>
      <c r="SLH2137" s="1"/>
      <c r="SLI2137" s="1"/>
      <c r="SLJ2137" s="1"/>
      <c r="SLK2137" s="1"/>
      <c r="SLL2137" s="1"/>
      <c r="SLM2137" s="1"/>
      <c r="SLN2137" s="1"/>
      <c r="SLO2137" s="1"/>
      <c r="SLP2137" s="1"/>
      <c r="SLQ2137" s="1"/>
      <c r="SLR2137" s="1"/>
      <c r="SLS2137" s="1"/>
      <c r="SLT2137" s="1"/>
      <c r="SLU2137" s="1"/>
      <c r="SLV2137" s="1"/>
      <c r="SLW2137" s="1"/>
      <c r="SLX2137" s="1"/>
      <c r="SLY2137" s="1"/>
      <c r="SLZ2137" s="1"/>
      <c r="SMA2137" s="1"/>
      <c r="SMB2137" s="1"/>
      <c r="SMC2137" s="1"/>
      <c r="SMD2137" s="1"/>
      <c r="SME2137" s="1"/>
      <c r="SMF2137" s="1"/>
      <c r="SMG2137" s="1"/>
      <c r="SMH2137" s="1"/>
      <c r="SMI2137" s="1"/>
      <c r="SMJ2137" s="1"/>
      <c r="SMK2137" s="1"/>
      <c r="SML2137" s="1"/>
      <c r="SMM2137" s="1"/>
      <c r="SMN2137" s="1"/>
      <c r="SMO2137" s="1"/>
      <c r="SMP2137" s="1"/>
      <c r="SMQ2137" s="1"/>
      <c r="SMR2137" s="1"/>
      <c r="SMS2137" s="1"/>
      <c r="SMT2137" s="1"/>
      <c r="SMU2137" s="1"/>
      <c r="SMV2137" s="1"/>
      <c r="SMW2137" s="1"/>
      <c r="SMX2137" s="1"/>
      <c r="SMY2137" s="1"/>
      <c r="SMZ2137" s="1"/>
      <c r="SNA2137" s="1"/>
      <c r="SNB2137" s="1"/>
      <c r="SNC2137" s="1"/>
      <c r="SND2137" s="1"/>
      <c r="SNE2137" s="1"/>
      <c r="SNF2137" s="1"/>
      <c r="SNG2137" s="1"/>
      <c r="SNH2137" s="1"/>
      <c r="SNI2137" s="1"/>
      <c r="SNJ2137" s="1"/>
      <c r="SNK2137" s="1"/>
      <c r="SNL2137" s="1"/>
      <c r="SNM2137" s="1"/>
      <c r="SNN2137" s="1"/>
      <c r="SNO2137" s="1"/>
      <c r="SNP2137" s="1"/>
      <c r="SNQ2137" s="1"/>
      <c r="SNR2137" s="1"/>
      <c r="SNS2137" s="1"/>
      <c r="SNT2137" s="1"/>
      <c r="SNU2137" s="1"/>
      <c r="SNV2137" s="1"/>
      <c r="SNW2137" s="1"/>
      <c r="SNX2137" s="1"/>
      <c r="SNY2137" s="1"/>
      <c r="SNZ2137" s="1"/>
      <c r="SOA2137" s="1"/>
      <c r="SOB2137" s="1"/>
      <c r="SOC2137" s="1"/>
      <c r="SOD2137" s="1"/>
      <c r="SOE2137" s="1"/>
      <c r="SOF2137" s="1"/>
      <c r="SOG2137" s="1"/>
      <c r="SOH2137" s="1"/>
      <c r="SOI2137" s="1"/>
      <c r="SOJ2137" s="1"/>
      <c r="SOK2137" s="1"/>
      <c r="SOL2137" s="1"/>
      <c r="SOM2137" s="1"/>
      <c r="SON2137" s="1"/>
      <c r="SOO2137" s="1"/>
      <c r="SOP2137" s="1"/>
      <c r="SOQ2137" s="1"/>
      <c r="SOR2137" s="1"/>
      <c r="SOS2137" s="1"/>
      <c r="SOT2137" s="1"/>
      <c r="SOU2137" s="1"/>
      <c r="SOV2137" s="1"/>
      <c r="SOW2137" s="1"/>
      <c r="SOX2137" s="1"/>
      <c r="SOY2137" s="1"/>
      <c r="SOZ2137" s="1"/>
      <c r="SPA2137" s="1"/>
      <c r="SPB2137" s="1"/>
      <c r="SPC2137" s="1"/>
      <c r="SPD2137" s="1"/>
      <c r="SPE2137" s="1"/>
      <c r="SPF2137" s="1"/>
      <c r="SPG2137" s="1"/>
      <c r="SPH2137" s="1"/>
      <c r="SPI2137" s="1"/>
      <c r="SPJ2137" s="1"/>
      <c r="SPK2137" s="1"/>
      <c r="SPL2137" s="1"/>
      <c r="SPM2137" s="1"/>
      <c r="SPN2137" s="1"/>
      <c r="SPO2137" s="1"/>
      <c r="SPP2137" s="1"/>
      <c r="SPQ2137" s="1"/>
      <c r="SPR2137" s="1"/>
      <c r="SPS2137" s="1"/>
      <c r="SPT2137" s="1"/>
      <c r="SPU2137" s="1"/>
      <c r="SPV2137" s="1"/>
      <c r="SPW2137" s="1"/>
      <c r="SPX2137" s="1"/>
      <c r="SPY2137" s="1"/>
      <c r="SPZ2137" s="1"/>
      <c r="SQA2137" s="1"/>
      <c r="SQB2137" s="1"/>
      <c r="SQC2137" s="1"/>
      <c r="SQD2137" s="1"/>
      <c r="SQE2137" s="1"/>
      <c r="SQF2137" s="1"/>
      <c r="SQG2137" s="1"/>
      <c r="SQH2137" s="1"/>
      <c r="SQI2137" s="1"/>
      <c r="SQJ2137" s="1"/>
      <c r="SQK2137" s="1"/>
      <c r="SQL2137" s="1"/>
      <c r="SQM2137" s="1"/>
      <c r="SQN2137" s="1"/>
      <c r="SQO2137" s="1"/>
      <c r="SQP2137" s="1"/>
      <c r="SQQ2137" s="1"/>
      <c r="SQR2137" s="1"/>
      <c r="SQS2137" s="1"/>
      <c r="SQT2137" s="1"/>
      <c r="SQU2137" s="1"/>
      <c r="SQV2137" s="1"/>
      <c r="SQW2137" s="1"/>
      <c r="SQX2137" s="1"/>
      <c r="SQY2137" s="1"/>
      <c r="SQZ2137" s="1"/>
      <c r="SRA2137" s="1"/>
      <c r="SRB2137" s="1"/>
      <c r="SRC2137" s="1"/>
      <c r="SRD2137" s="1"/>
      <c r="SRE2137" s="1"/>
      <c r="SRF2137" s="1"/>
      <c r="SRG2137" s="1"/>
      <c r="SRH2137" s="1"/>
      <c r="SRI2137" s="1"/>
      <c r="SRJ2137" s="1"/>
      <c r="SRK2137" s="1"/>
      <c r="SRL2137" s="1"/>
      <c r="SRM2137" s="1"/>
      <c r="SRN2137" s="1"/>
      <c r="SRO2137" s="1"/>
      <c r="SRP2137" s="1"/>
      <c r="SRQ2137" s="1"/>
      <c r="SRR2137" s="1"/>
      <c r="SRS2137" s="1"/>
      <c r="SRT2137" s="1"/>
      <c r="SRU2137" s="1"/>
      <c r="SRV2137" s="1"/>
      <c r="SRW2137" s="1"/>
      <c r="SRX2137" s="1"/>
      <c r="SRY2137" s="1"/>
      <c r="SRZ2137" s="1"/>
      <c r="SSA2137" s="1"/>
      <c r="SSB2137" s="1"/>
      <c r="SSC2137" s="1"/>
      <c r="SSD2137" s="1"/>
      <c r="SSE2137" s="1"/>
      <c r="SSF2137" s="1"/>
      <c r="SSG2137" s="1"/>
      <c r="SSH2137" s="1"/>
      <c r="SSI2137" s="1"/>
      <c r="SSJ2137" s="1"/>
      <c r="SSK2137" s="1"/>
      <c r="SSL2137" s="1"/>
      <c r="SSM2137" s="1"/>
      <c r="SSN2137" s="1"/>
      <c r="SSO2137" s="1"/>
      <c r="SSP2137" s="1"/>
      <c r="SSQ2137" s="1"/>
      <c r="SSR2137" s="1"/>
      <c r="SSS2137" s="1"/>
      <c r="SST2137" s="1"/>
      <c r="SSU2137" s="1"/>
      <c r="SSV2137" s="1"/>
      <c r="SSW2137" s="1"/>
      <c r="SSX2137" s="1"/>
      <c r="SSY2137" s="1"/>
      <c r="SSZ2137" s="1"/>
      <c r="STA2137" s="1"/>
      <c r="STB2137" s="1"/>
      <c r="STC2137" s="1"/>
      <c r="STD2137" s="1"/>
      <c r="STE2137" s="1"/>
      <c r="STF2137" s="1"/>
      <c r="STG2137" s="1"/>
      <c r="STH2137" s="1"/>
      <c r="STI2137" s="1"/>
      <c r="STJ2137" s="1"/>
      <c r="STK2137" s="1"/>
      <c r="STL2137" s="1"/>
      <c r="STM2137" s="1"/>
      <c r="STN2137" s="1"/>
      <c r="STO2137" s="1"/>
      <c r="STP2137" s="1"/>
      <c r="STQ2137" s="1"/>
      <c r="STR2137" s="1"/>
      <c r="STS2137" s="1"/>
      <c r="STT2137" s="1"/>
      <c r="STU2137" s="1"/>
      <c r="STV2137" s="1"/>
      <c r="STW2137" s="1"/>
      <c r="STX2137" s="1"/>
      <c r="STY2137" s="1"/>
      <c r="STZ2137" s="1"/>
      <c r="SUA2137" s="1"/>
      <c r="SUB2137" s="1"/>
      <c r="SUC2137" s="1"/>
      <c r="SUD2137" s="1"/>
      <c r="SUE2137" s="1"/>
      <c r="SUF2137" s="1"/>
      <c r="SUG2137" s="1"/>
      <c r="SUH2137" s="1"/>
      <c r="SUI2137" s="1"/>
      <c r="SUJ2137" s="1"/>
      <c r="SUK2137" s="1"/>
      <c r="SUL2137" s="1"/>
      <c r="SUM2137" s="1"/>
      <c r="SUN2137" s="1"/>
      <c r="SUO2137" s="1"/>
      <c r="SUP2137" s="1"/>
      <c r="SUQ2137" s="1"/>
      <c r="SUR2137" s="1"/>
      <c r="SUS2137" s="1"/>
      <c r="SUT2137" s="1"/>
      <c r="SUU2137" s="1"/>
      <c r="SUV2137" s="1"/>
      <c r="SUW2137" s="1"/>
      <c r="SUX2137" s="1"/>
      <c r="SUY2137" s="1"/>
      <c r="SUZ2137" s="1"/>
      <c r="SVA2137" s="1"/>
      <c r="SVB2137" s="1"/>
      <c r="SVC2137" s="1"/>
      <c r="SVD2137" s="1"/>
      <c r="SVE2137" s="1"/>
      <c r="SVF2137" s="1"/>
      <c r="SVG2137" s="1"/>
      <c r="SVH2137" s="1"/>
      <c r="SVI2137" s="1"/>
      <c r="SVJ2137" s="1"/>
      <c r="SVK2137" s="1"/>
      <c r="SVL2137" s="1"/>
      <c r="SVM2137" s="1"/>
      <c r="SVN2137" s="1"/>
      <c r="SVO2137" s="1"/>
      <c r="SVP2137" s="1"/>
      <c r="SVQ2137" s="1"/>
      <c r="SVR2137" s="1"/>
      <c r="SVS2137" s="1"/>
      <c r="SVT2137" s="1"/>
      <c r="SVU2137" s="1"/>
      <c r="SVV2137" s="1"/>
      <c r="SVW2137" s="1"/>
      <c r="SVX2137" s="1"/>
      <c r="SVY2137" s="1"/>
      <c r="SVZ2137" s="1"/>
      <c r="SWA2137" s="1"/>
      <c r="SWB2137" s="1"/>
      <c r="SWC2137" s="1"/>
      <c r="SWD2137" s="1"/>
      <c r="SWE2137" s="1"/>
      <c r="SWF2137" s="1"/>
      <c r="SWG2137" s="1"/>
      <c r="SWH2137" s="1"/>
      <c r="SWI2137" s="1"/>
      <c r="SWJ2137" s="1"/>
      <c r="SWK2137" s="1"/>
      <c r="SWL2137" s="1"/>
      <c r="SWM2137" s="1"/>
      <c r="SWN2137" s="1"/>
      <c r="SWO2137" s="1"/>
      <c r="SWP2137" s="1"/>
      <c r="SWQ2137" s="1"/>
      <c r="SWR2137" s="1"/>
      <c r="SWS2137" s="1"/>
      <c r="SWT2137" s="1"/>
      <c r="SWU2137" s="1"/>
      <c r="SWV2137" s="1"/>
      <c r="SWW2137" s="1"/>
      <c r="SWX2137" s="1"/>
      <c r="SWY2137" s="1"/>
      <c r="SWZ2137" s="1"/>
      <c r="SXA2137" s="1"/>
      <c r="SXB2137" s="1"/>
      <c r="SXC2137" s="1"/>
      <c r="SXD2137" s="1"/>
      <c r="SXE2137" s="1"/>
      <c r="SXF2137" s="1"/>
      <c r="SXG2137" s="1"/>
      <c r="SXH2137" s="1"/>
      <c r="SXI2137" s="1"/>
      <c r="SXJ2137" s="1"/>
      <c r="SXK2137" s="1"/>
      <c r="SXL2137" s="1"/>
      <c r="SXM2137" s="1"/>
      <c r="SXN2137" s="1"/>
      <c r="SXO2137" s="1"/>
      <c r="SXP2137" s="1"/>
      <c r="SXQ2137" s="1"/>
      <c r="SXR2137" s="1"/>
      <c r="SXS2137" s="1"/>
      <c r="SXT2137" s="1"/>
      <c r="SXU2137" s="1"/>
      <c r="SXV2137" s="1"/>
      <c r="SXW2137" s="1"/>
      <c r="SXX2137" s="1"/>
      <c r="SXY2137" s="1"/>
      <c r="SXZ2137" s="1"/>
      <c r="SYA2137" s="1"/>
      <c r="SYB2137" s="1"/>
      <c r="SYC2137" s="1"/>
      <c r="SYD2137" s="1"/>
      <c r="SYE2137" s="1"/>
      <c r="SYF2137" s="1"/>
      <c r="SYG2137" s="1"/>
      <c r="SYH2137" s="1"/>
      <c r="SYI2137" s="1"/>
      <c r="SYJ2137" s="1"/>
      <c r="SYK2137" s="1"/>
      <c r="SYL2137" s="1"/>
      <c r="SYM2137" s="1"/>
      <c r="SYN2137" s="1"/>
      <c r="SYO2137" s="1"/>
      <c r="SYP2137" s="1"/>
      <c r="SYQ2137" s="1"/>
      <c r="SYR2137" s="1"/>
      <c r="SYS2137" s="1"/>
      <c r="SYT2137" s="1"/>
      <c r="SYU2137" s="1"/>
      <c r="SYV2137" s="1"/>
      <c r="SYW2137" s="1"/>
      <c r="SYX2137" s="1"/>
      <c r="SYY2137" s="1"/>
      <c r="SYZ2137" s="1"/>
      <c r="SZA2137" s="1"/>
      <c r="SZB2137" s="1"/>
      <c r="SZC2137" s="1"/>
      <c r="SZD2137" s="1"/>
      <c r="SZE2137" s="1"/>
      <c r="SZF2137" s="1"/>
      <c r="SZG2137" s="1"/>
      <c r="SZH2137" s="1"/>
      <c r="SZI2137" s="1"/>
      <c r="SZJ2137" s="1"/>
      <c r="SZK2137" s="1"/>
      <c r="SZL2137" s="1"/>
      <c r="SZM2137" s="1"/>
      <c r="SZN2137" s="1"/>
      <c r="SZO2137" s="1"/>
      <c r="SZP2137" s="1"/>
      <c r="SZQ2137" s="1"/>
      <c r="SZR2137" s="1"/>
      <c r="SZS2137" s="1"/>
      <c r="SZT2137" s="1"/>
      <c r="SZU2137" s="1"/>
      <c r="SZV2137" s="1"/>
      <c r="SZW2137" s="1"/>
      <c r="SZX2137" s="1"/>
      <c r="SZY2137" s="1"/>
      <c r="SZZ2137" s="1"/>
      <c r="TAA2137" s="1"/>
      <c r="TAB2137" s="1"/>
      <c r="TAC2137" s="1"/>
      <c r="TAD2137" s="1"/>
      <c r="TAE2137" s="1"/>
      <c r="TAF2137" s="1"/>
      <c r="TAG2137" s="1"/>
      <c r="TAH2137" s="1"/>
      <c r="TAI2137" s="1"/>
      <c r="TAJ2137" s="1"/>
      <c r="TAK2137" s="1"/>
      <c r="TAL2137" s="1"/>
      <c r="TAM2137" s="1"/>
      <c r="TAN2137" s="1"/>
      <c r="TAO2137" s="1"/>
      <c r="TAP2137" s="1"/>
      <c r="TAQ2137" s="1"/>
      <c r="TAR2137" s="1"/>
      <c r="TAS2137" s="1"/>
      <c r="TAT2137" s="1"/>
      <c r="TAU2137" s="1"/>
      <c r="TAV2137" s="1"/>
      <c r="TAW2137" s="1"/>
      <c r="TAX2137" s="1"/>
      <c r="TAY2137" s="1"/>
      <c r="TAZ2137" s="1"/>
      <c r="TBA2137" s="1"/>
      <c r="TBB2137" s="1"/>
      <c r="TBC2137" s="1"/>
      <c r="TBD2137" s="1"/>
      <c r="TBE2137" s="1"/>
      <c r="TBF2137" s="1"/>
      <c r="TBG2137" s="1"/>
      <c r="TBH2137" s="1"/>
      <c r="TBI2137" s="1"/>
      <c r="TBJ2137" s="1"/>
      <c r="TBK2137" s="1"/>
      <c r="TBL2137" s="1"/>
      <c r="TBM2137" s="1"/>
      <c r="TBN2137" s="1"/>
      <c r="TBO2137" s="1"/>
      <c r="TBP2137" s="1"/>
      <c r="TBQ2137" s="1"/>
      <c r="TBR2137" s="1"/>
      <c r="TBS2137" s="1"/>
      <c r="TBT2137" s="1"/>
      <c r="TBU2137" s="1"/>
      <c r="TBV2137" s="1"/>
      <c r="TBW2137" s="1"/>
      <c r="TBX2137" s="1"/>
      <c r="TBY2137" s="1"/>
      <c r="TBZ2137" s="1"/>
      <c r="TCA2137" s="1"/>
      <c r="TCB2137" s="1"/>
      <c r="TCC2137" s="1"/>
      <c r="TCD2137" s="1"/>
      <c r="TCE2137" s="1"/>
      <c r="TCF2137" s="1"/>
      <c r="TCG2137" s="1"/>
      <c r="TCH2137" s="1"/>
      <c r="TCI2137" s="1"/>
      <c r="TCJ2137" s="1"/>
      <c r="TCK2137" s="1"/>
      <c r="TCL2137" s="1"/>
      <c r="TCM2137" s="1"/>
      <c r="TCN2137" s="1"/>
      <c r="TCO2137" s="1"/>
      <c r="TCP2137" s="1"/>
      <c r="TCQ2137" s="1"/>
      <c r="TCR2137" s="1"/>
      <c r="TCS2137" s="1"/>
      <c r="TCT2137" s="1"/>
      <c r="TCU2137" s="1"/>
      <c r="TCV2137" s="1"/>
      <c r="TCW2137" s="1"/>
      <c r="TCX2137" s="1"/>
      <c r="TCY2137" s="1"/>
      <c r="TCZ2137" s="1"/>
      <c r="TDA2137" s="1"/>
      <c r="TDB2137" s="1"/>
      <c r="TDC2137" s="1"/>
      <c r="TDD2137" s="1"/>
      <c r="TDE2137" s="1"/>
      <c r="TDF2137" s="1"/>
      <c r="TDG2137" s="1"/>
      <c r="TDH2137" s="1"/>
      <c r="TDI2137" s="1"/>
      <c r="TDJ2137" s="1"/>
      <c r="TDK2137" s="1"/>
      <c r="TDL2137" s="1"/>
      <c r="TDM2137" s="1"/>
      <c r="TDN2137" s="1"/>
      <c r="TDO2137" s="1"/>
      <c r="TDP2137" s="1"/>
      <c r="TDQ2137" s="1"/>
      <c r="TDR2137" s="1"/>
      <c r="TDS2137" s="1"/>
      <c r="TDT2137" s="1"/>
      <c r="TDU2137" s="1"/>
      <c r="TDV2137" s="1"/>
      <c r="TDW2137" s="1"/>
      <c r="TDX2137" s="1"/>
      <c r="TDY2137" s="1"/>
      <c r="TDZ2137" s="1"/>
      <c r="TEA2137" s="1"/>
      <c r="TEB2137" s="1"/>
      <c r="TEC2137" s="1"/>
      <c r="TED2137" s="1"/>
      <c r="TEE2137" s="1"/>
      <c r="TEF2137" s="1"/>
      <c r="TEG2137" s="1"/>
      <c r="TEH2137" s="1"/>
      <c r="TEI2137" s="1"/>
      <c r="TEJ2137" s="1"/>
      <c r="TEK2137" s="1"/>
      <c r="TEL2137" s="1"/>
      <c r="TEM2137" s="1"/>
      <c r="TEN2137" s="1"/>
      <c r="TEO2137" s="1"/>
      <c r="TEP2137" s="1"/>
      <c r="TEQ2137" s="1"/>
      <c r="TER2137" s="1"/>
      <c r="TES2137" s="1"/>
      <c r="TET2137" s="1"/>
      <c r="TEU2137" s="1"/>
      <c r="TEV2137" s="1"/>
      <c r="TEW2137" s="1"/>
      <c r="TEX2137" s="1"/>
      <c r="TEY2137" s="1"/>
      <c r="TEZ2137" s="1"/>
      <c r="TFA2137" s="1"/>
      <c r="TFB2137" s="1"/>
      <c r="TFC2137" s="1"/>
      <c r="TFD2137" s="1"/>
      <c r="TFE2137" s="1"/>
      <c r="TFF2137" s="1"/>
      <c r="TFG2137" s="1"/>
      <c r="TFH2137" s="1"/>
      <c r="TFI2137" s="1"/>
      <c r="TFJ2137" s="1"/>
      <c r="TFK2137" s="1"/>
      <c r="TFL2137" s="1"/>
      <c r="TFM2137" s="1"/>
      <c r="TFN2137" s="1"/>
      <c r="TFO2137" s="1"/>
      <c r="TFP2137" s="1"/>
      <c r="TFQ2137" s="1"/>
      <c r="TFR2137" s="1"/>
      <c r="TFS2137" s="1"/>
      <c r="TFT2137" s="1"/>
      <c r="TFU2137" s="1"/>
      <c r="TFV2137" s="1"/>
      <c r="TFW2137" s="1"/>
      <c r="TFX2137" s="1"/>
      <c r="TFY2137" s="1"/>
      <c r="TFZ2137" s="1"/>
      <c r="TGA2137" s="1"/>
      <c r="TGB2137" s="1"/>
      <c r="TGC2137" s="1"/>
      <c r="TGD2137" s="1"/>
      <c r="TGE2137" s="1"/>
      <c r="TGF2137" s="1"/>
      <c r="TGG2137" s="1"/>
      <c r="TGH2137" s="1"/>
      <c r="TGI2137" s="1"/>
      <c r="TGJ2137" s="1"/>
      <c r="TGK2137" s="1"/>
      <c r="TGL2137" s="1"/>
      <c r="TGM2137" s="1"/>
      <c r="TGN2137" s="1"/>
      <c r="TGO2137" s="1"/>
      <c r="TGP2137" s="1"/>
      <c r="TGQ2137" s="1"/>
      <c r="TGR2137" s="1"/>
      <c r="TGS2137" s="1"/>
      <c r="TGT2137" s="1"/>
      <c r="TGU2137" s="1"/>
      <c r="TGV2137" s="1"/>
      <c r="TGW2137" s="1"/>
      <c r="TGX2137" s="1"/>
      <c r="TGY2137" s="1"/>
      <c r="TGZ2137" s="1"/>
      <c r="THA2137" s="1"/>
      <c r="THB2137" s="1"/>
      <c r="THC2137" s="1"/>
      <c r="THD2137" s="1"/>
      <c r="THE2137" s="1"/>
      <c r="THF2137" s="1"/>
      <c r="THG2137" s="1"/>
      <c r="THH2137" s="1"/>
      <c r="THI2137" s="1"/>
      <c r="THJ2137" s="1"/>
      <c r="THK2137" s="1"/>
      <c r="THL2137" s="1"/>
      <c r="THM2137" s="1"/>
      <c r="THN2137" s="1"/>
      <c r="THO2137" s="1"/>
      <c r="THP2137" s="1"/>
      <c r="THQ2137" s="1"/>
      <c r="THR2137" s="1"/>
      <c r="THS2137" s="1"/>
      <c r="THT2137" s="1"/>
      <c r="THU2137" s="1"/>
      <c r="THV2137" s="1"/>
      <c r="THW2137" s="1"/>
      <c r="THX2137" s="1"/>
      <c r="THY2137" s="1"/>
      <c r="THZ2137" s="1"/>
      <c r="TIA2137" s="1"/>
      <c r="TIB2137" s="1"/>
      <c r="TIC2137" s="1"/>
      <c r="TID2137" s="1"/>
      <c r="TIE2137" s="1"/>
      <c r="TIF2137" s="1"/>
      <c r="TIG2137" s="1"/>
      <c r="TIH2137" s="1"/>
      <c r="TII2137" s="1"/>
      <c r="TIJ2137" s="1"/>
      <c r="TIK2137" s="1"/>
      <c r="TIL2137" s="1"/>
      <c r="TIM2137" s="1"/>
      <c r="TIN2137" s="1"/>
      <c r="TIO2137" s="1"/>
      <c r="TIP2137" s="1"/>
      <c r="TIQ2137" s="1"/>
      <c r="TIR2137" s="1"/>
      <c r="TIS2137" s="1"/>
      <c r="TIT2137" s="1"/>
      <c r="TIU2137" s="1"/>
      <c r="TIV2137" s="1"/>
      <c r="TIW2137" s="1"/>
      <c r="TIX2137" s="1"/>
      <c r="TIY2137" s="1"/>
      <c r="TIZ2137" s="1"/>
      <c r="TJA2137" s="1"/>
      <c r="TJB2137" s="1"/>
      <c r="TJC2137" s="1"/>
      <c r="TJD2137" s="1"/>
      <c r="TJE2137" s="1"/>
      <c r="TJF2137" s="1"/>
      <c r="TJG2137" s="1"/>
      <c r="TJH2137" s="1"/>
      <c r="TJI2137" s="1"/>
      <c r="TJJ2137" s="1"/>
      <c r="TJK2137" s="1"/>
      <c r="TJL2137" s="1"/>
      <c r="TJM2137" s="1"/>
      <c r="TJN2137" s="1"/>
      <c r="TJO2137" s="1"/>
      <c r="TJP2137" s="1"/>
      <c r="TJQ2137" s="1"/>
      <c r="TJR2137" s="1"/>
      <c r="TJS2137" s="1"/>
      <c r="TJT2137" s="1"/>
      <c r="TJU2137" s="1"/>
      <c r="TJV2137" s="1"/>
      <c r="TJW2137" s="1"/>
      <c r="TJX2137" s="1"/>
      <c r="TJY2137" s="1"/>
      <c r="TJZ2137" s="1"/>
      <c r="TKA2137" s="1"/>
      <c r="TKB2137" s="1"/>
      <c r="TKC2137" s="1"/>
      <c r="TKD2137" s="1"/>
      <c r="TKE2137" s="1"/>
      <c r="TKF2137" s="1"/>
      <c r="TKG2137" s="1"/>
      <c r="TKH2137" s="1"/>
      <c r="TKI2137" s="1"/>
      <c r="TKJ2137" s="1"/>
      <c r="TKK2137" s="1"/>
      <c r="TKL2137" s="1"/>
      <c r="TKM2137" s="1"/>
      <c r="TKN2137" s="1"/>
      <c r="TKO2137" s="1"/>
      <c r="TKP2137" s="1"/>
      <c r="TKQ2137" s="1"/>
      <c r="TKR2137" s="1"/>
      <c r="TKS2137" s="1"/>
      <c r="TKT2137" s="1"/>
      <c r="TKU2137" s="1"/>
      <c r="TKV2137" s="1"/>
      <c r="TKW2137" s="1"/>
      <c r="TKX2137" s="1"/>
      <c r="TKY2137" s="1"/>
      <c r="TKZ2137" s="1"/>
      <c r="TLA2137" s="1"/>
      <c r="TLB2137" s="1"/>
      <c r="TLC2137" s="1"/>
      <c r="TLD2137" s="1"/>
      <c r="TLE2137" s="1"/>
      <c r="TLF2137" s="1"/>
      <c r="TLG2137" s="1"/>
      <c r="TLH2137" s="1"/>
      <c r="TLI2137" s="1"/>
      <c r="TLJ2137" s="1"/>
      <c r="TLK2137" s="1"/>
      <c r="TLL2137" s="1"/>
      <c r="TLM2137" s="1"/>
      <c r="TLN2137" s="1"/>
      <c r="TLO2137" s="1"/>
      <c r="TLP2137" s="1"/>
      <c r="TLQ2137" s="1"/>
      <c r="TLR2137" s="1"/>
      <c r="TLS2137" s="1"/>
      <c r="TLT2137" s="1"/>
      <c r="TLU2137" s="1"/>
      <c r="TLV2137" s="1"/>
      <c r="TLW2137" s="1"/>
      <c r="TLX2137" s="1"/>
      <c r="TLY2137" s="1"/>
      <c r="TLZ2137" s="1"/>
      <c r="TMA2137" s="1"/>
      <c r="TMB2137" s="1"/>
      <c r="TMC2137" s="1"/>
      <c r="TMD2137" s="1"/>
      <c r="TME2137" s="1"/>
      <c r="TMF2137" s="1"/>
      <c r="TMG2137" s="1"/>
      <c r="TMH2137" s="1"/>
      <c r="TMI2137" s="1"/>
      <c r="TMJ2137" s="1"/>
      <c r="TMK2137" s="1"/>
      <c r="TML2137" s="1"/>
      <c r="TMM2137" s="1"/>
      <c r="TMN2137" s="1"/>
      <c r="TMO2137" s="1"/>
      <c r="TMP2137" s="1"/>
      <c r="TMQ2137" s="1"/>
      <c r="TMR2137" s="1"/>
      <c r="TMS2137" s="1"/>
      <c r="TMT2137" s="1"/>
      <c r="TMU2137" s="1"/>
      <c r="TMV2137" s="1"/>
      <c r="TMW2137" s="1"/>
      <c r="TMX2137" s="1"/>
      <c r="TMY2137" s="1"/>
      <c r="TMZ2137" s="1"/>
      <c r="TNA2137" s="1"/>
      <c r="TNB2137" s="1"/>
      <c r="TNC2137" s="1"/>
      <c r="TND2137" s="1"/>
      <c r="TNE2137" s="1"/>
      <c r="TNF2137" s="1"/>
      <c r="TNG2137" s="1"/>
      <c r="TNH2137" s="1"/>
      <c r="TNI2137" s="1"/>
      <c r="TNJ2137" s="1"/>
      <c r="TNK2137" s="1"/>
      <c r="TNL2137" s="1"/>
      <c r="TNM2137" s="1"/>
      <c r="TNN2137" s="1"/>
      <c r="TNO2137" s="1"/>
      <c r="TNP2137" s="1"/>
      <c r="TNQ2137" s="1"/>
      <c r="TNR2137" s="1"/>
      <c r="TNS2137" s="1"/>
      <c r="TNT2137" s="1"/>
      <c r="TNU2137" s="1"/>
      <c r="TNV2137" s="1"/>
      <c r="TNW2137" s="1"/>
      <c r="TNX2137" s="1"/>
      <c r="TNY2137" s="1"/>
      <c r="TNZ2137" s="1"/>
      <c r="TOA2137" s="1"/>
      <c r="TOB2137" s="1"/>
      <c r="TOC2137" s="1"/>
      <c r="TOD2137" s="1"/>
      <c r="TOE2137" s="1"/>
      <c r="TOF2137" s="1"/>
      <c r="TOG2137" s="1"/>
      <c r="TOH2137" s="1"/>
      <c r="TOI2137" s="1"/>
      <c r="TOJ2137" s="1"/>
      <c r="TOK2137" s="1"/>
      <c r="TOL2137" s="1"/>
      <c r="TOM2137" s="1"/>
      <c r="TON2137" s="1"/>
      <c r="TOO2137" s="1"/>
      <c r="TOP2137" s="1"/>
      <c r="TOQ2137" s="1"/>
      <c r="TOR2137" s="1"/>
      <c r="TOS2137" s="1"/>
      <c r="TOT2137" s="1"/>
      <c r="TOU2137" s="1"/>
      <c r="TOV2137" s="1"/>
      <c r="TOW2137" s="1"/>
      <c r="TOX2137" s="1"/>
      <c r="TOY2137" s="1"/>
      <c r="TOZ2137" s="1"/>
      <c r="TPA2137" s="1"/>
      <c r="TPB2137" s="1"/>
      <c r="TPC2137" s="1"/>
      <c r="TPD2137" s="1"/>
      <c r="TPE2137" s="1"/>
      <c r="TPF2137" s="1"/>
      <c r="TPG2137" s="1"/>
      <c r="TPH2137" s="1"/>
      <c r="TPI2137" s="1"/>
      <c r="TPJ2137" s="1"/>
      <c r="TPK2137" s="1"/>
      <c r="TPL2137" s="1"/>
      <c r="TPM2137" s="1"/>
      <c r="TPN2137" s="1"/>
      <c r="TPO2137" s="1"/>
      <c r="TPP2137" s="1"/>
      <c r="TPQ2137" s="1"/>
      <c r="TPR2137" s="1"/>
      <c r="TPS2137" s="1"/>
      <c r="TPT2137" s="1"/>
      <c r="TPU2137" s="1"/>
      <c r="TPV2137" s="1"/>
      <c r="TPW2137" s="1"/>
      <c r="TPX2137" s="1"/>
      <c r="TPY2137" s="1"/>
      <c r="TPZ2137" s="1"/>
      <c r="TQA2137" s="1"/>
      <c r="TQB2137" s="1"/>
      <c r="TQC2137" s="1"/>
      <c r="TQD2137" s="1"/>
      <c r="TQE2137" s="1"/>
      <c r="TQF2137" s="1"/>
      <c r="TQG2137" s="1"/>
      <c r="TQH2137" s="1"/>
      <c r="TQI2137" s="1"/>
      <c r="TQJ2137" s="1"/>
      <c r="TQK2137" s="1"/>
      <c r="TQL2137" s="1"/>
      <c r="TQM2137" s="1"/>
      <c r="TQN2137" s="1"/>
      <c r="TQO2137" s="1"/>
      <c r="TQP2137" s="1"/>
      <c r="TQQ2137" s="1"/>
      <c r="TQR2137" s="1"/>
      <c r="TQS2137" s="1"/>
      <c r="TQT2137" s="1"/>
      <c r="TQU2137" s="1"/>
      <c r="TQV2137" s="1"/>
      <c r="TQW2137" s="1"/>
      <c r="TQX2137" s="1"/>
      <c r="TQY2137" s="1"/>
      <c r="TQZ2137" s="1"/>
      <c r="TRA2137" s="1"/>
      <c r="TRB2137" s="1"/>
      <c r="TRC2137" s="1"/>
      <c r="TRD2137" s="1"/>
      <c r="TRE2137" s="1"/>
      <c r="TRF2137" s="1"/>
      <c r="TRG2137" s="1"/>
      <c r="TRH2137" s="1"/>
      <c r="TRI2137" s="1"/>
      <c r="TRJ2137" s="1"/>
      <c r="TRK2137" s="1"/>
      <c r="TRL2137" s="1"/>
      <c r="TRM2137" s="1"/>
      <c r="TRN2137" s="1"/>
      <c r="TRO2137" s="1"/>
      <c r="TRP2137" s="1"/>
      <c r="TRQ2137" s="1"/>
      <c r="TRR2137" s="1"/>
      <c r="TRS2137" s="1"/>
      <c r="TRT2137" s="1"/>
      <c r="TRU2137" s="1"/>
      <c r="TRV2137" s="1"/>
      <c r="TRW2137" s="1"/>
      <c r="TRX2137" s="1"/>
      <c r="TRY2137" s="1"/>
      <c r="TRZ2137" s="1"/>
      <c r="TSA2137" s="1"/>
      <c r="TSB2137" s="1"/>
      <c r="TSC2137" s="1"/>
      <c r="TSD2137" s="1"/>
      <c r="TSE2137" s="1"/>
      <c r="TSF2137" s="1"/>
      <c r="TSG2137" s="1"/>
      <c r="TSH2137" s="1"/>
      <c r="TSI2137" s="1"/>
      <c r="TSJ2137" s="1"/>
      <c r="TSK2137" s="1"/>
      <c r="TSL2137" s="1"/>
      <c r="TSM2137" s="1"/>
      <c r="TSN2137" s="1"/>
      <c r="TSO2137" s="1"/>
      <c r="TSP2137" s="1"/>
      <c r="TSQ2137" s="1"/>
      <c r="TSR2137" s="1"/>
      <c r="TSS2137" s="1"/>
      <c r="TST2137" s="1"/>
      <c r="TSU2137" s="1"/>
      <c r="TSV2137" s="1"/>
      <c r="TSW2137" s="1"/>
      <c r="TSX2137" s="1"/>
      <c r="TSY2137" s="1"/>
      <c r="TSZ2137" s="1"/>
      <c r="TTA2137" s="1"/>
      <c r="TTB2137" s="1"/>
      <c r="TTC2137" s="1"/>
      <c r="TTD2137" s="1"/>
      <c r="TTE2137" s="1"/>
      <c r="TTF2137" s="1"/>
      <c r="TTG2137" s="1"/>
      <c r="TTH2137" s="1"/>
      <c r="TTI2137" s="1"/>
      <c r="TTJ2137" s="1"/>
      <c r="TTK2137" s="1"/>
      <c r="TTL2137" s="1"/>
      <c r="TTM2137" s="1"/>
      <c r="TTN2137" s="1"/>
      <c r="TTO2137" s="1"/>
      <c r="TTP2137" s="1"/>
      <c r="TTQ2137" s="1"/>
      <c r="TTR2137" s="1"/>
      <c r="TTS2137" s="1"/>
      <c r="TTT2137" s="1"/>
      <c r="TTU2137" s="1"/>
      <c r="TTV2137" s="1"/>
      <c r="TTW2137" s="1"/>
      <c r="TTX2137" s="1"/>
      <c r="TTY2137" s="1"/>
      <c r="TTZ2137" s="1"/>
      <c r="TUA2137" s="1"/>
      <c r="TUB2137" s="1"/>
      <c r="TUC2137" s="1"/>
      <c r="TUD2137" s="1"/>
      <c r="TUE2137" s="1"/>
      <c r="TUF2137" s="1"/>
      <c r="TUG2137" s="1"/>
      <c r="TUH2137" s="1"/>
      <c r="TUI2137" s="1"/>
      <c r="TUJ2137" s="1"/>
      <c r="TUK2137" s="1"/>
      <c r="TUL2137" s="1"/>
      <c r="TUM2137" s="1"/>
      <c r="TUN2137" s="1"/>
      <c r="TUO2137" s="1"/>
      <c r="TUP2137" s="1"/>
      <c r="TUQ2137" s="1"/>
      <c r="TUR2137" s="1"/>
      <c r="TUS2137" s="1"/>
      <c r="TUT2137" s="1"/>
      <c r="TUU2137" s="1"/>
      <c r="TUV2137" s="1"/>
      <c r="TUW2137" s="1"/>
      <c r="TUX2137" s="1"/>
      <c r="TUY2137" s="1"/>
      <c r="TUZ2137" s="1"/>
      <c r="TVA2137" s="1"/>
      <c r="TVB2137" s="1"/>
      <c r="TVC2137" s="1"/>
      <c r="TVD2137" s="1"/>
      <c r="TVE2137" s="1"/>
      <c r="TVF2137" s="1"/>
      <c r="TVG2137" s="1"/>
      <c r="TVH2137" s="1"/>
      <c r="TVI2137" s="1"/>
      <c r="TVJ2137" s="1"/>
      <c r="TVK2137" s="1"/>
      <c r="TVL2137" s="1"/>
      <c r="TVM2137" s="1"/>
      <c r="TVN2137" s="1"/>
      <c r="TVO2137" s="1"/>
      <c r="TVP2137" s="1"/>
      <c r="TVQ2137" s="1"/>
      <c r="TVR2137" s="1"/>
      <c r="TVS2137" s="1"/>
      <c r="TVT2137" s="1"/>
      <c r="TVU2137" s="1"/>
      <c r="TVV2137" s="1"/>
      <c r="TVW2137" s="1"/>
      <c r="TVX2137" s="1"/>
      <c r="TVY2137" s="1"/>
      <c r="TVZ2137" s="1"/>
      <c r="TWA2137" s="1"/>
      <c r="TWB2137" s="1"/>
      <c r="TWC2137" s="1"/>
      <c r="TWD2137" s="1"/>
      <c r="TWE2137" s="1"/>
      <c r="TWF2137" s="1"/>
      <c r="TWG2137" s="1"/>
      <c r="TWH2137" s="1"/>
      <c r="TWI2137" s="1"/>
      <c r="TWJ2137" s="1"/>
      <c r="TWK2137" s="1"/>
      <c r="TWL2137" s="1"/>
      <c r="TWM2137" s="1"/>
      <c r="TWN2137" s="1"/>
      <c r="TWO2137" s="1"/>
      <c r="TWP2137" s="1"/>
      <c r="TWQ2137" s="1"/>
      <c r="TWR2137" s="1"/>
      <c r="TWS2137" s="1"/>
      <c r="TWT2137" s="1"/>
      <c r="TWU2137" s="1"/>
      <c r="TWV2137" s="1"/>
      <c r="TWW2137" s="1"/>
      <c r="TWX2137" s="1"/>
      <c r="TWY2137" s="1"/>
      <c r="TWZ2137" s="1"/>
      <c r="TXA2137" s="1"/>
      <c r="TXB2137" s="1"/>
      <c r="TXC2137" s="1"/>
      <c r="TXD2137" s="1"/>
      <c r="TXE2137" s="1"/>
      <c r="TXF2137" s="1"/>
      <c r="TXG2137" s="1"/>
      <c r="TXH2137" s="1"/>
      <c r="TXI2137" s="1"/>
      <c r="TXJ2137" s="1"/>
      <c r="TXK2137" s="1"/>
      <c r="TXL2137" s="1"/>
      <c r="TXM2137" s="1"/>
      <c r="TXN2137" s="1"/>
      <c r="TXO2137" s="1"/>
      <c r="TXP2137" s="1"/>
      <c r="TXQ2137" s="1"/>
      <c r="TXR2137" s="1"/>
      <c r="TXS2137" s="1"/>
      <c r="TXT2137" s="1"/>
      <c r="TXU2137" s="1"/>
      <c r="TXV2137" s="1"/>
      <c r="TXW2137" s="1"/>
      <c r="TXX2137" s="1"/>
      <c r="TXY2137" s="1"/>
      <c r="TXZ2137" s="1"/>
      <c r="TYA2137" s="1"/>
      <c r="TYB2137" s="1"/>
      <c r="TYC2137" s="1"/>
      <c r="TYD2137" s="1"/>
      <c r="TYE2137" s="1"/>
      <c r="TYF2137" s="1"/>
      <c r="TYG2137" s="1"/>
      <c r="TYH2137" s="1"/>
      <c r="TYI2137" s="1"/>
      <c r="TYJ2137" s="1"/>
      <c r="TYK2137" s="1"/>
      <c r="TYL2137" s="1"/>
      <c r="TYM2137" s="1"/>
      <c r="TYN2137" s="1"/>
      <c r="TYO2137" s="1"/>
      <c r="TYP2137" s="1"/>
      <c r="TYQ2137" s="1"/>
      <c r="TYR2137" s="1"/>
      <c r="TYS2137" s="1"/>
      <c r="TYT2137" s="1"/>
      <c r="TYU2137" s="1"/>
      <c r="TYV2137" s="1"/>
      <c r="TYW2137" s="1"/>
      <c r="TYX2137" s="1"/>
      <c r="TYY2137" s="1"/>
      <c r="TYZ2137" s="1"/>
      <c r="TZA2137" s="1"/>
      <c r="TZB2137" s="1"/>
      <c r="TZC2137" s="1"/>
      <c r="TZD2137" s="1"/>
      <c r="TZE2137" s="1"/>
      <c r="TZF2137" s="1"/>
      <c r="TZG2137" s="1"/>
      <c r="TZH2137" s="1"/>
      <c r="TZI2137" s="1"/>
      <c r="TZJ2137" s="1"/>
      <c r="TZK2137" s="1"/>
      <c r="TZL2137" s="1"/>
      <c r="TZM2137" s="1"/>
      <c r="TZN2137" s="1"/>
      <c r="TZO2137" s="1"/>
      <c r="TZP2137" s="1"/>
      <c r="TZQ2137" s="1"/>
      <c r="TZR2137" s="1"/>
      <c r="TZS2137" s="1"/>
      <c r="TZT2137" s="1"/>
      <c r="TZU2137" s="1"/>
      <c r="TZV2137" s="1"/>
      <c r="TZW2137" s="1"/>
      <c r="TZX2137" s="1"/>
      <c r="TZY2137" s="1"/>
      <c r="TZZ2137" s="1"/>
      <c r="UAA2137" s="1"/>
      <c r="UAB2137" s="1"/>
      <c r="UAC2137" s="1"/>
      <c r="UAD2137" s="1"/>
      <c r="UAE2137" s="1"/>
      <c r="UAF2137" s="1"/>
      <c r="UAG2137" s="1"/>
      <c r="UAH2137" s="1"/>
      <c r="UAI2137" s="1"/>
      <c r="UAJ2137" s="1"/>
      <c r="UAK2137" s="1"/>
      <c r="UAL2137" s="1"/>
      <c r="UAM2137" s="1"/>
      <c r="UAN2137" s="1"/>
      <c r="UAO2137" s="1"/>
      <c r="UAP2137" s="1"/>
      <c r="UAQ2137" s="1"/>
      <c r="UAR2137" s="1"/>
      <c r="UAS2137" s="1"/>
      <c r="UAT2137" s="1"/>
      <c r="UAU2137" s="1"/>
      <c r="UAV2137" s="1"/>
      <c r="UAW2137" s="1"/>
      <c r="UAX2137" s="1"/>
      <c r="UAY2137" s="1"/>
      <c r="UAZ2137" s="1"/>
      <c r="UBA2137" s="1"/>
      <c r="UBB2137" s="1"/>
      <c r="UBC2137" s="1"/>
      <c r="UBD2137" s="1"/>
      <c r="UBE2137" s="1"/>
      <c r="UBF2137" s="1"/>
      <c r="UBG2137" s="1"/>
      <c r="UBH2137" s="1"/>
      <c r="UBI2137" s="1"/>
      <c r="UBJ2137" s="1"/>
      <c r="UBK2137" s="1"/>
      <c r="UBL2137" s="1"/>
      <c r="UBM2137" s="1"/>
      <c r="UBN2137" s="1"/>
      <c r="UBO2137" s="1"/>
      <c r="UBP2137" s="1"/>
      <c r="UBQ2137" s="1"/>
      <c r="UBR2137" s="1"/>
      <c r="UBS2137" s="1"/>
      <c r="UBT2137" s="1"/>
      <c r="UBU2137" s="1"/>
      <c r="UBV2137" s="1"/>
      <c r="UBW2137" s="1"/>
      <c r="UBX2137" s="1"/>
      <c r="UBY2137" s="1"/>
      <c r="UBZ2137" s="1"/>
      <c r="UCA2137" s="1"/>
      <c r="UCB2137" s="1"/>
      <c r="UCC2137" s="1"/>
      <c r="UCD2137" s="1"/>
      <c r="UCE2137" s="1"/>
      <c r="UCF2137" s="1"/>
      <c r="UCG2137" s="1"/>
      <c r="UCH2137" s="1"/>
      <c r="UCI2137" s="1"/>
      <c r="UCJ2137" s="1"/>
      <c r="UCK2137" s="1"/>
      <c r="UCL2137" s="1"/>
      <c r="UCM2137" s="1"/>
      <c r="UCN2137" s="1"/>
      <c r="UCO2137" s="1"/>
      <c r="UCP2137" s="1"/>
      <c r="UCQ2137" s="1"/>
      <c r="UCR2137" s="1"/>
      <c r="UCS2137" s="1"/>
      <c r="UCT2137" s="1"/>
      <c r="UCU2137" s="1"/>
      <c r="UCV2137" s="1"/>
      <c r="UCW2137" s="1"/>
      <c r="UCX2137" s="1"/>
      <c r="UCY2137" s="1"/>
      <c r="UCZ2137" s="1"/>
      <c r="UDA2137" s="1"/>
      <c r="UDB2137" s="1"/>
      <c r="UDC2137" s="1"/>
      <c r="UDD2137" s="1"/>
      <c r="UDE2137" s="1"/>
      <c r="UDF2137" s="1"/>
      <c r="UDG2137" s="1"/>
      <c r="UDH2137" s="1"/>
      <c r="UDI2137" s="1"/>
      <c r="UDJ2137" s="1"/>
      <c r="UDK2137" s="1"/>
      <c r="UDL2137" s="1"/>
      <c r="UDM2137" s="1"/>
      <c r="UDN2137" s="1"/>
      <c r="UDO2137" s="1"/>
      <c r="UDP2137" s="1"/>
      <c r="UDQ2137" s="1"/>
      <c r="UDR2137" s="1"/>
      <c r="UDS2137" s="1"/>
      <c r="UDT2137" s="1"/>
      <c r="UDU2137" s="1"/>
      <c r="UDV2137" s="1"/>
      <c r="UDW2137" s="1"/>
      <c r="UDX2137" s="1"/>
      <c r="UDY2137" s="1"/>
      <c r="UDZ2137" s="1"/>
      <c r="UEA2137" s="1"/>
      <c r="UEB2137" s="1"/>
      <c r="UEC2137" s="1"/>
      <c r="UED2137" s="1"/>
      <c r="UEE2137" s="1"/>
      <c r="UEF2137" s="1"/>
      <c r="UEG2137" s="1"/>
      <c r="UEH2137" s="1"/>
      <c r="UEI2137" s="1"/>
      <c r="UEJ2137" s="1"/>
      <c r="UEK2137" s="1"/>
      <c r="UEL2137" s="1"/>
      <c r="UEM2137" s="1"/>
      <c r="UEN2137" s="1"/>
      <c r="UEO2137" s="1"/>
      <c r="UEP2137" s="1"/>
      <c r="UEQ2137" s="1"/>
      <c r="UER2137" s="1"/>
      <c r="UES2137" s="1"/>
      <c r="UET2137" s="1"/>
      <c r="UEU2137" s="1"/>
      <c r="UEV2137" s="1"/>
      <c r="UEW2137" s="1"/>
      <c r="UEX2137" s="1"/>
      <c r="UEY2137" s="1"/>
      <c r="UEZ2137" s="1"/>
      <c r="UFA2137" s="1"/>
      <c r="UFB2137" s="1"/>
      <c r="UFC2137" s="1"/>
      <c r="UFD2137" s="1"/>
      <c r="UFE2137" s="1"/>
      <c r="UFF2137" s="1"/>
      <c r="UFG2137" s="1"/>
      <c r="UFH2137" s="1"/>
      <c r="UFI2137" s="1"/>
      <c r="UFJ2137" s="1"/>
      <c r="UFK2137" s="1"/>
      <c r="UFL2137" s="1"/>
      <c r="UFM2137" s="1"/>
      <c r="UFN2137" s="1"/>
      <c r="UFO2137" s="1"/>
      <c r="UFP2137" s="1"/>
      <c r="UFQ2137" s="1"/>
      <c r="UFR2137" s="1"/>
      <c r="UFS2137" s="1"/>
      <c r="UFT2137" s="1"/>
      <c r="UFU2137" s="1"/>
      <c r="UFV2137" s="1"/>
      <c r="UFW2137" s="1"/>
      <c r="UFX2137" s="1"/>
      <c r="UFY2137" s="1"/>
      <c r="UFZ2137" s="1"/>
      <c r="UGA2137" s="1"/>
      <c r="UGB2137" s="1"/>
      <c r="UGC2137" s="1"/>
      <c r="UGD2137" s="1"/>
      <c r="UGE2137" s="1"/>
      <c r="UGF2137" s="1"/>
      <c r="UGG2137" s="1"/>
      <c r="UGH2137" s="1"/>
      <c r="UGI2137" s="1"/>
      <c r="UGJ2137" s="1"/>
      <c r="UGK2137" s="1"/>
      <c r="UGL2137" s="1"/>
      <c r="UGM2137" s="1"/>
      <c r="UGN2137" s="1"/>
      <c r="UGO2137" s="1"/>
      <c r="UGP2137" s="1"/>
      <c r="UGQ2137" s="1"/>
      <c r="UGR2137" s="1"/>
      <c r="UGS2137" s="1"/>
      <c r="UGT2137" s="1"/>
      <c r="UGU2137" s="1"/>
      <c r="UGV2137" s="1"/>
      <c r="UGW2137" s="1"/>
      <c r="UGX2137" s="1"/>
      <c r="UGY2137" s="1"/>
      <c r="UGZ2137" s="1"/>
      <c r="UHA2137" s="1"/>
      <c r="UHB2137" s="1"/>
      <c r="UHC2137" s="1"/>
      <c r="UHD2137" s="1"/>
      <c r="UHE2137" s="1"/>
      <c r="UHF2137" s="1"/>
      <c r="UHG2137" s="1"/>
      <c r="UHH2137" s="1"/>
      <c r="UHI2137" s="1"/>
      <c r="UHJ2137" s="1"/>
      <c r="UHK2137" s="1"/>
      <c r="UHL2137" s="1"/>
      <c r="UHM2137" s="1"/>
      <c r="UHN2137" s="1"/>
      <c r="UHO2137" s="1"/>
      <c r="UHP2137" s="1"/>
      <c r="UHQ2137" s="1"/>
      <c r="UHR2137" s="1"/>
      <c r="UHS2137" s="1"/>
      <c r="UHT2137" s="1"/>
      <c r="UHU2137" s="1"/>
      <c r="UHV2137" s="1"/>
      <c r="UHW2137" s="1"/>
      <c r="UHX2137" s="1"/>
      <c r="UHY2137" s="1"/>
      <c r="UHZ2137" s="1"/>
      <c r="UIA2137" s="1"/>
      <c r="UIB2137" s="1"/>
      <c r="UIC2137" s="1"/>
      <c r="UID2137" s="1"/>
      <c r="UIE2137" s="1"/>
      <c r="UIF2137" s="1"/>
      <c r="UIG2137" s="1"/>
      <c r="UIH2137" s="1"/>
      <c r="UII2137" s="1"/>
      <c r="UIJ2137" s="1"/>
      <c r="UIK2137" s="1"/>
      <c r="UIL2137" s="1"/>
      <c r="UIM2137" s="1"/>
      <c r="UIN2137" s="1"/>
      <c r="UIO2137" s="1"/>
      <c r="UIP2137" s="1"/>
      <c r="UIQ2137" s="1"/>
      <c r="UIR2137" s="1"/>
      <c r="UIS2137" s="1"/>
      <c r="UIT2137" s="1"/>
      <c r="UIU2137" s="1"/>
      <c r="UIV2137" s="1"/>
      <c r="UIW2137" s="1"/>
      <c r="UIX2137" s="1"/>
      <c r="UIY2137" s="1"/>
      <c r="UIZ2137" s="1"/>
      <c r="UJA2137" s="1"/>
      <c r="UJB2137" s="1"/>
      <c r="UJC2137" s="1"/>
      <c r="UJD2137" s="1"/>
      <c r="UJE2137" s="1"/>
      <c r="UJF2137" s="1"/>
      <c r="UJG2137" s="1"/>
      <c r="UJH2137" s="1"/>
      <c r="UJI2137" s="1"/>
      <c r="UJJ2137" s="1"/>
      <c r="UJK2137" s="1"/>
      <c r="UJL2137" s="1"/>
      <c r="UJM2137" s="1"/>
      <c r="UJN2137" s="1"/>
      <c r="UJO2137" s="1"/>
      <c r="UJP2137" s="1"/>
      <c r="UJQ2137" s="1"/>
      <c r="UJR2137" s="1"/>
      <c r="UJS2137" s="1"/>
      <c r="UJT2137" s="1"/>
      <c r="UJU2137" s="1"/>
      <c r="UJV2137" s="1"/>
      <c r="UJW2137" s="1"/>
      <c r="UJX2137" s="1"/>
      <c r="UJY2137" s="1"/>
      <c r="UJZ2137" s="1"/>
      <c r="UKA2137" s="1"/>
      <c r="UKB2137" s="1"/>
      <c r="UKC2137" s="1"/>
      <c r="UKD2137" s="1"/>
      <c r="UKE2137" s="1"/>
      <c r="UKF2137" s="1"/>
      <c r="UKG2137" s="1"/>
      <c r="UKH2137" s="1"/>
      <c r="UKI2137" s="1"/>
      <c r="UKJ2137" s="1"/>
      <c r="UKK2137" s="1"/>
      <c r="UKL2137" s="1"/>
      <c r="UKM2137" s="1"/>
      <c r="UKN2137" s="1"/>
      <c r="UKO2137" s="1"/>
      <c r="UKP2137" s="1"/>
      <c r="UKQ2137" s="1"/>
      <c r="UKR2137" s="1"/>
      <c r="UKS2137" s="1"/>
      <c r="UKT2137" s="1"/>
      <c r="UKU2137" s="1"/>
      <c r="UKV2137" s="1"/>
      <c r="UKW2137" s="1"/>
      <c r="UKX2137" s="1"/>
      <c r="UKY2137" s="1"/>
      <c r="UKZ2137" s="1"/>
      <c r="ULA2137" s="1"/>
      <c r="ULB2137" s="1"/>
      <c r="ULC2137" s="1"/>
      <c r="ULD2137" s="1"/>
      <c r="ULE2137" s="1"/>
      <c r="ULF2137" s="1"/>
      <c r="ULG2137" s="1"/>
      <c r="ULH2137" s="1"/>
      <c r="ULI2137" s="1"/>
      <c r="ULJ2137" s="1"/>
      <c r="ULK2137" s="1"/>
      <c r="ULL2137" s="1"/>
      <c r="ULM2137" s="1"/>
      <c r="ULN2137" s="1"/>
      <c r="ULO2137" s="1"/>
      <c r="ULP2137" s="1"/>
      <c r="ULQ2137" s="1"/>
      <c r="ULR2137" s="1"/>
      <c r="ULS2137" s="1"/>
      <c r="ULT2137" s="1"/>
      <c r="ULU2137" s="1"/>
      <c r="ULV2137" s="1"/>
      <c r="ULW2137" s="1"/>
      <c r="ULX2137" s="1"/>
      <c r="ULY2137" s="1"/>
      <c r="ULZ2137" s="1"/>
      <c r="UMA2137" s="1"/>
      <c r="UMB2137" s="1"/>
      <c r="UMC2137" s="1"/>
      <c r="UMD2137" s="1"/>
      <c r="UME2137" s="1"/>
      <c r="UMF2137" s="1"/>
      <c r="UMG2137" s="1"/>
      <c r="UMH2137" s="1"/>
      <c r="UMI2137" s="1"/>
      <c r="UMJ2137" s="1"/>
      <c r="UMK2137" s="1"/>
      <c r="UML2137" s="1"/>
      <c r="UMM2137" s="1"/>
      <c r="UMN2137" s="1"/>
      <c r="UMO2137" s="1"/>
      <c r="UMP2137" s="1"/>
      <c r="UMQ2137" s="1"/>
      <c r="UMR2137" s="1"/>
      <c r="UMS2137" s="1"/>
      <c r="UMT2137" s="1"/>
      <c r="UMU2137" s="1"/>
      <c r="UMV2137" s="1"/>
      <c r="UMW2137" s="1"/>
      <c r="UMX2137" s="1"/>
      <c r="UMY2137" s="1"/>
      <c r="UMZ2137" s="1"/>
      <c r="UNA2137" s="1"/>
      <c r="UNB2137" s="1"/>
      <c r="UNC2137" s="1"/>
      <c r="UND2137" s="1"/>
      <c r="UNE2137" s="1"/>
      <c r="UNF2137" s="1"/>
      <c r="UNG2137" s="1"/>
      <c r="UNH2137" s="1"/>
      <c r="UNI2137" s="1"/>
      <c r="UNJ2137" s="1"/>
      <c r="UNK2137" s="1"/>
      <c r="UNL2137" s="1"/>
      <c r="UNM2137" s="1"/>
      <c r="UNN2137" s="1"/>
      <c r="UNO2137" s="1"/>
      <c r="UNP2137" s="1"/>
      <c r="UNQ2137" s="1"/>
      <c r="UNR2137" s="1"/>
      <c r="UNS2137" s="1"/>
      <c r="UNT2137" s="1"/>
      <c r="UNU2137" s="1"/>
      <c r="UNV2137" s="1"/>
      <c r="UNW2137" s="1"/>
      <c r="UNX2137" s="1"/>
      <c r="UNY2137" s="1"/>
      <c r="UNZ2137" s="1"/>
      <c r="UOA2137" s="1"/>
      <c r="UOB2137" s="1"/>
      <c r="UOC2137" s="1"/>
      <c r="UOD2137" s="1"/>
      <c r="UOE2137" s="1"/>
      <c r="UOF2137" s="1"/>
      <c r="UOG2137" s="1"/>
      <c r="UOH2137" s="1"/>
      <c r="UOI2137" s="1"/>
      <c r="UOJ2137" s="1"/>
      <c r="UOK2137" s="1"/>
      <c r="UOL2137" s="1"/>
      <c r="UOM2137" s="1"/>
      <c r="UON2137" s="1"/>
      <c r="UOO2137" s="1"/>
      <c r="UOP2137" s="1"/>
      <c r="UOQ2137" s="1"/>
      <c r="UOR2137" s="1"/>
      <c r="UOS2137" s="1"/>
      <c r="UOT2137" s="1"/>
      <c r="UOU2137" s="1"/>
      <c r="UOV2137" s="1"/>
      <c r="UOW2137" s="1"/>
      <c r="UOX2137" s="1"/>
      <c r="UOY2137" s="1"/>
      <c r="UOZ2137" s="1"/>
      <c r="UPA2137" s="1"/>
      <c r="UPB2137" s="1"/>
      <c r="UPC2137" s="1"/>
      <c r="UPD2137" s="1"/>
      <c r="UPE2137" s="1"/>
      <c r="UPF2137" s="1"/>
      <c r="UPG2137" s="1"/>
      <c r="UPH2137" s="1"/>
      <c r="UPI2137" s="1"/>
      <c r="UPJ2137" s="1"/>
      <c r="UPK2137" s="1"/>
      <c r="UPL2137" s="1"/>
      <c r="UPM2137" s="1"/>
      <c r="UPN2137" s="1"/>
      <c r="UPO2137" s="1"/>
      <c r="UPP2137" s="1"/>
      <c r="UPQ2137" s="1"/>
      <c r="UPR2137" s="1"/>
      <c r="UPS2137" s="1"/>
      <c r="UPT2137" s="1"/>
      <c r="UPU2137" s="1"/>
      <c r="UPV2137" s="1"/>
      <c r="UPW2137" s="1"/>
      <c r="UPX2137" s="1"/>
      <c r="UPY2137" s="1"/>
      <c r="UPZ2137" s="1"/>
      <c r="UQA2137" s="1"/>
      <c r="UQB2137" s="1"/>
      <c r="UQC2137" s="1"/>
      <c r="UQD2137" s="1"/>
      <c r="UQE2137" s="1"/>
      <c r="UQF2137" s="1"/>
      <c r="UQG2137" s="1"/>
      <c r="UQH2137" s="1"/>
      <c r="UQI2137" s="1"/>
      <c r="UQJ2137" s="1"/>
      <c r="UQK2137" s="1"/>
      <c r="UQL2137" s="1"/>
      <c r="UQM2137" s="1"/>
      <c r="UQN2137" s="1"/>
      <c r="UQO2137" s="1"/>
      <c r="UQP2137" s="1"/>
      <c r="UQQ2137" s="1"/>
      <c r="UQR2137" s="1"/>
      <c r="UQS2137" s="1"/>
      <c r="UQT2137" s="1"/>
      <c r="UQU2137" s="1"/>
      <c r="UQV2137" s="1"/>
      <c r="UQW2137" s="1"/>
      <c r="UQX2137" s="1"/>
      <c r="UQY2137" s="1"/>
      <c r="UQZ2137" s="1"/>
      <c r="URA2137" s="1"/>
      <c r="URB2137" s="1"/>
      <c r="URC2137" s="1"/>
      <c r="URD2137" s="1"/>
      <c r="URE2137" s="1"/>
      <c r="URF2137" s="1"/>
      <c r="URG2137" s="1"/>
      <c r="URH2137" s="1"/>
      <c r="URI2137" s="1"/>
      <c r="URJ2137" s="1"/>
      <c r="URK2137" s="1"/>
      <c r="URL2137" s="1"/>
      <c r="URM2137" s="1"/>
      <c r="URN2137" s="1"/>
      <c r="URO2137" s="1"/>
      <c r="URP2137" s="1"/>
      <c r="URQ2137" s="1"/>
      <c r="URR2137" s="1"/>
      <c r="URS2137" s="1"/>
      <c r="URT2137" s="1"/>
      <c r="URU2137" s="1"/>
      <c r="URV2137" s="1"/>
      <c r="URW2137" s="1"/>
      <c r="URX2137" s="1"/>
      <c r="URY2137" s="1"/>
      <c r="URZ2137" s="1"/>
      <c r="USA2137" s="1"/>
      <c r="USB2137" s="1"/>
      <c r="USC2137" s="1"/>
      <c r="USD2137" s="1"/>
      <c r="USE2137" s="1"/>
      <c r="USF2137" s="1"/>
      <c r="USG2137" s="1"/>
      <c r="USH2137" s="1"/>
      <c r="USI2137" s="1"/>
      <c r="USJ2137" s="1"/>
      <c r="USK2137" s="1"/>
      <c r="USL2137" s="1"/>
      <c r="USM2137" s="1"/>
      <c r="USN2137" s="1"/>
      <c r="USO2137" s="1"/>
      <c r="USP2137" s="1"/>
      <c r="USQ2137" s="1"/>
      <c r="USR2137" s="1"/>
      <c r="USS2137" s="1"/>
      <c r="UST2137" s="1"/>
      <c r="USU2137" s="1"/>
      <c r="USV2137" s="1"/>
      <c r="USW2137" s="1"/>
      <c r="USX2137" s="1"/>
      <c r="USY2137" s="1"/>
      <c r="USZ2137" s="1"/>
      <c r="UTA2137" s="1"/>
      <c r="UTB2137" s="1"/>
      <c r="UTC2137" s="1"/>
      <c r="UTD2137" s="1"/>
      <c r="UTE2137" s="1"/>
      <c r="UTF2137" s="1"/>
      <c r="UTG2137" s="1"/>
      <c r="UTH2137" s="1"/>
      <c r="UTI2137" s="1"/>
      <c r="UTJ2137" s="1"/>
      <c r="UTK2137" s="1"/>
      <c r="UTL2137" s="1"/>
      <c r="UTM2137" s="1"/>
      <c r="UTN2137" s="1"/>
      <c r="UTO2137" s="1"/>
      <c r="UTP2137" s="1"/>
      <c r="UTQ2137" s="1"/>
      <c r="UTR2137" s="1"/>
      <c r="UTS2137" s="1"/>
      <c r="UTT2137" s="1"/>
      <c r="UTU2137" s="1"/>
      <c r="UTV2137" s="1"/>
      <c r="UTW2137" s="1"/>
      <c r="UTX2137" s="1"/>
      <c r="UTY2137" s="1"/>
      <c r="UTZ2137" s="1"/>
      <c r="UUA2137" s="1"/>
      <c r="UUB2137" s="1"/>
      <c r="UUC2137" s="1"/>
      <c r="UUD2137" s="1"/>
      <c r="UUE2137" s="1"/>
      <c r="UUF2137" s="1"/>
      <c r="UUG2137" s="1"/>
      <c r="UUH2137" s="1"/>
      <c r="UUI2137" s="1"/>
      <c r="UUJ2137" s="1"/>
      <c r="UUK2137" s="1"/>
      <c r="UUL2137" s="1"/>
      <c r="UUM2137" s="1"/>
      <c r="UUN2137" s="1"/>
      <c r="UUO2137" s="1"/>
      <c r="UUP2137" s="1"/>
      <c r="UUQ2137" s="1"/>
      <c r="UUR2137" s="1"/>
      <c r="UUS2137" s="1"/>
      <c r="UUT2137" s="1"/>
      <c r="UUU2137" s="1"/>
      <c r="UUV2137" s="1"/>
      <c r="UUW2137" s="1"/>
      <c r="UUX2137" s="1"/>
      <c r="UUY2137" s="1"/>
      <c r="UUZ2137" s="1"/>
      <c r="UVA2137" s="1"/>
      <c r="UVB2137" s="1"/>
      <c r="UVC2137" s="1"/>
      <c r="UVD2137" s="1"/>
      <c r="UVE2137" s="1"/>
      <c r="UVF2137" s="1"/>
      <c r="UVG2137" s="1"/>
      <c r="UVH2137" s="1"/>
      <c r="UVI2137" s="1"/>
      <c r="UVJ2137" s="1"/>
      <c r="UVK2137" s="1"/>
      <c r="UVL2137" s="1"/>
      <c r="UVM2137" s="1"/>
      <c r="UVN2137" s="1"/>
      <c r="UVO2137" s="1"/>
      <c r="UVP2137" s="1"/>
      <c r="UVQ2137" s="1"/>
      <c r="UVR2137" s="1"/>
      <c r="UVS2137" s="1"/>
      <c r="UVT2137" s="1"/>
      <c r="UVU2137" s="1"/>
      <c r="UVV2137" s="1"/>
      <c r="UVW2137" s="1"/>
      <c r="UVX2137" s="1"/>
      <c r="UVY2137" s="1"/>
      <c r="UVZ2137" s="1"/>
      <c r="UWA2137" s="1"/>
      <c r="UWB2137" s="1"/>
      <c r="UWC2137" s="1"/>
      <c r="UWD2137" s="1"/>
      <c r="UWE2137" s="1"/>
      <c r="UWF2137" s="1"/>
      <c r="UWG2137" s="1"/>
      <c r="UWH2137" s="1"/>
      <c r="UWI2137" s="1"/>
      <c r="UWJ2137" s="1"/>
      <c r="UWK2137" s="1"/>
      <c r="UWL2137" s="1"/>
      <c r="UWM2137" s="1"/>
      <c r="UWN2137" s="1"/>
      <c r="UWO2137" s="1"/>
      <c r="UWP2137" s="1"/>
      <c r="UWQ2137" s="1"/>
      <c r="UWR2137" s="1"/>
      <c r="UWS2137" s="1"/>
      <c r="UWT2137" s="1"/>
      <c r="UWU2137" s="1"/>
      <c r="UWV2137" s="1"/>
      <c r="UWW2137" s="1"/>
      <c r="UWX2137" s="1"/>
      <c r="UWY2137" s="1"/>
      <c r="UWZ2137" s="1"/>
      <c r="UXA2137" s="1"/>
      <c r="UXB2137" s="1"/>
      <c r="UXC2137" s="1"/>
      <c r="UXD2137" s="1"/>
      <c r="UXE2137" s="1"/>
      <c r="UXF2137" s="1"/>
      <c r="UXG2137" s="1"/>
      <c r="UXH2137" s="1"/>
      <c r="UXI2137" s="1"/>
      <c r="UXJ2137" s="1"/>
      <c r="UXK2137" s="1"/>
      <c r="UXL2137" s="1"/>
      <c r="UXM2137" s="1"/>
      <c r="UXN2137" s="1"/>
      <c r="UXO2137" s="1"/>
      <c r="UXP2137" s="1"/>
      <c r="UXQ2137" s="1"/>
      <c r="UXR2137" s="1"/>
      <c r="UXS2137" s="1"/>
      <c r="UXT2137" s="1"/>
      <c r="UXU2137" s="1"/>
      <c r="UXV2137" s="1"/>
      <c r="UXW2137" s="1"/>
      <c r="UXX2137" s="1"/>
      <c r="UXY2137" s="1"/>
      <c r="UXZ2137" s="1"/>
      <c r="UYA2137" s="1"/>
      <c r="UYB2137" s="1"/>
      <c r="UYC2137" s="1"/>
      <c r="UYD2137" s="1"/>
      <c r="UYE2137" s="1"/>
      <c r="UYF2137" s="1"/>
      <c r="UYG2137" s="1"/>
      <c r="UYH2137" s="1"/>
      <c r="UYI2137" s="1"/>
      <c r="UYJ2137" s="1"/>
      <c r="UYK2137" s="1"/>
      <c r="UYL2137" s="1"/>
      <c r="UYM2137" s="1"/>
      <c r="UYN2137" s="1"/>
      <c r="UYO2137" s="1"/>
      <c r="UYP2137" s="1"/>
      <c r="UYQ2137" s="1"/>
      <c r="UYR2137" s="1"/>
      <c r="UYS2137" s="1"/>
      <c r="UYT2137" s="1"/>
      <c r="UYU2137" s="1"/>
      <c r="UYV2137" s="1"/>
      <c r="UYW2137" s="1"/>
      <c r="UYX2137" s="1"/>
      <c r="UYY2137" s="1"/>
      <c r="UYZ2137" s="1"/>
      <c r="UZA2137" s="1"/>
      <c r="UZB2137" s="1"/>
      <c r="UZC2137" s="1"/>
      <c r="UZD2137" s="1"/>
      <c r="UZE2137" s="1"/>
      <c r="UZF2137" s="1"/>
      <c r="UZG2137" s="1"/>
      <c r="UZH2137" s="1"/>
      <c r="UZI2137" s="1"/>
      <c r="UZJ2137" s="1"/>
      <c r="UZK2137" s="1"/>
      <c r="UZL2137" s="1"/>
      <c r="UZM2137" s="1"/>
      <c r="UZN2137" s="1"/>
      <c r="UZO2137" s="1"/>
      <c r="UZP2137" s="1"/>
      <c r="UZQ2137" s="1"/>
      <c r="UZR2137" s="1"/>
      <c r="UZS2137" s="1"/>
      <c r="UZT2137" s="1"/>
      <c r="UZU2137" s="1"/>
      <c r="UZV2137" s="1"/>
      <c r="UZW2137" s="1"/>
      <c r="UZX2137" s="1"/>
      <c r="UZY2137" s="1"/>
      <c r="UZZ2137" s="1"/>
      <c r="VAA2137" s="1"/>
      <c r="VAB2137" s="1"/>
      <c r="VAC2137" s="1"/>
      <c r="VAD2137" s="1"/>
      <c r="VAE2137" s="1"/>
      <c r="VAF2137" s="1"/>
      <c r="VAG2137" s="1"/>
      <c r="VAH2137" s="1"/>
      <c r="VAI2137" s="1"/>
      <c r="VAJ2137" s="1"/>
      <c r="VAK2137" s="1"/>
      <c r="VAL2137" s="1"/>
      <c r="VAM2137" s="1"/>
      <c r="VAN2137" s="1"/>
      <c r="VAO2137" s="1"/>
      <c r="VAP2137" s="1"/>
      <c r="VAQ2137" s="1"/>
      <c r="VAR2137" s="1"/>
      <c r="VAS2137" s="1"/>
      <c r="VAT2137" s="1"/>
      <c r="VAU2137" s="1"/>
      <c r="VAV2137" s="1"/>
      <c r="VAW2137" s="1"/>
      <c r="VAX2137" s="1"/>
      <c r="VAY2137" s="1"/>
      <c r="VAZ2137" s="1"/>
      <c r="VBA2137" s="1"/>
      <c r="VBB2137" s="1"/>
      <c r="VBC2137" s="1"/>
      <c r="VBD2137" s="1"/>
      <c r="VBE2137" s="1"/>
      <c r="VBF2137" s="1"/>
      <c r="VBG2137" s="1"/>
      <c r="VBH2137" s="1"/>
      <c r="VBI2137" s="1"/>
      <c r="VBJ2137" s="1"/>
      <c r="VBK2137" s="1"/>
      <c r="VBL2137" s="1"/>
      <c r="VBM2137" s="1"/>
      <c r="VBN2137" s="1"/>
      <c r="VBO2137" s="1"/>
      <c r="VBP2137" s="1"/>
      <c r="VBQ2137" s="1"/>
      <c r="VBR2137" s="1"/>
      <c r="VBS2137" s="1"/>
      <c r="VBT2137" s="1"/>
      <c r="VBU2137" s="1"/>
      <c r="VBV2137" s="1"/>
      <c r="VBW2137" s="1"/>
      <c r="VBX2137" s="1"/>
      <c r="VBY2137" s="1"/>
      <c r="VBZ2137" s="1"/>
      <c r="VCA2137" s="1"/>
      <c r="VCB2137" s="1"/>
      <c r="VCC2137" s="1"/>
      <c r="VCD2137" s="1"/>
      <c r="VCE2137" s="1"/>
      <c r="VCF2137" s="1"/>
      <c r="VCG2137" s="1"/>
      <c r="VCH2137" s="1"/>
      <c r="VCI2137" s="1"/>
      <c r="VCJ2137" s="1"/>
      <c r="VCK2137" s="1"/>
      <c r="VCL2137" s="1"/>
      <c r="VCM2137" s="1"/>
      <c r="VCN2137" s="1"/>
      <c r="VCO2137" s="1"/>
      <c r="VCP2137" s="1"/>
      <c r="VCQ2137" s="1"/>
      <c r="VCR2137" s="1"/>
      <c r="VCS2137" s="1"/>
      <c r="VCT2137" s="1"/>
      <c r="VCU2137" s="1"/>
      <c r="VCV2137" s="1"/>
      <c r="VCW2137" s="1"/>
      <c r="VCX2137" s="1"/>
      <c r="VCY2137" s="1"/>
      <c r="VCZ2137" s="1"/>
      <c r="VDA2137" s="1"/>
      <c r="VDB2137" s="1"/>
      <c r="VDC2137" s="1"/>
      <c r="VDD2137" s="1"/>
      <c r="VDE2137" s="1"/>
      <c r="VDF2137" s="1"/>
      <c r="VDG2137" s="1"/>
      <c r="VDH2137" s="1"/>
      <c r="VDI2137" s="1"/>
      <c r="VDJ2137" s="1"/>
      <c r="VDK2137" s="1"/>
      <c r="VDL2137" s="1"/>
      <c r="VDM2137" s="1"/>
      <c r="VDN2137" s="1"/>
      <c r="VDO2137" s="1"/>
      <c r="VDP2137" s="1"/>
      <c r="VDQ2137" s="1"/>
      <c r="VDR2137" s="1"/>
      <c r="VDS2137" s="1"/>
      <c r="VDT2137" s="1"/>
      <c r="VDU2137" s="1"/>
      <c r="VDV2137" s="1"/>
      <c r="VDW2137" s="1"/>
      <c r="VDX2137" s="1"/>
      <c r="VDY2137" s="1"/>
      <c r="VDZ2137" s="1"/>
      <c r="VEA2137" s="1"/>
      <c r="VEB2137" s="1"/>
      <c r="VEC2137" s="1"/>
      <c r="VED2137" s="1"/>
      <c r="VEE2137" s="1"/>
      <c r="VEF2137" s="1"/>
      <c r="VEG2137" s="1"/>
      <c r="VEH2137" s="1"/>
      <c r="VEI2137" s="1"/>
      <c r="VEJ2137" s="1"/>
      <c r="VEK2137" s="1"/>
      <c r="VEL2137" s="1"/>
      <c r="VEM2137" s="1"/>
      <c r="VEN2137" s="1"/>
      <c r="VEO2137" s="1"/>
      <c r="VEP2137" s="1"/>
      <c r="VEQ2137" s="1"/>
      <c r="VER2137" s="1"/>
      <c r="VES2137" s="1"/>
      <c r="VET2137" s="1"/>
      <c r="VEU2137" s="1"/>
      <c r="VEV2137" s="1"/>
      <c r="VEW2137" s="1"/>
      <c r="VEX2137" s="1"/>
      <c r="VEY2137" s="1"/>
      <c r="VEZ2137" s="1"/>
      <c r="VFA2137" s="1"/>
      <c r="VFB2137" s="1"/>
      <c r="VFC2137" s="1"/>
      <c r="VFD2137" s="1"/>
      <c r="VFE2137" s="1"/>
      <c r="VFF2137" s="1"/>
      <c r="VFG2137" s="1"/>
      <c r="VFH2137" s="1"/>
      <c r="VFI2137" s="1"/>
      <c r="VFJ2137" s="1"/>
      <c r="VFK2137" s="1"/>
      <c r="VFL2137" s="1"/>
      <c r="VFM2137" s="1"/>
      <c r="VFN2137" s="1"/>
      <c r="VFO2137" s="1"/>
      <c r="VFP2137" s="1"/>
      <c r="VFQ2137" s="1"/>
      <c r="VFR2137" s="1"/>
      <c r="VFS2137" s="1"/>
      <c r="VFT2137" s="1"/>
      <c r="VFU2137" s="1"/>
      <c r="VFV2137" s="1"/>
      <c r="VFW2137" s="1"/>
      <c r="VFX2137" s="1"/>
      <c r="VFY2137" s="1"/>
      <c r="VFZ2137" s="1"/>
      <c r="VGA2137" s="1"/>
      <c r="VGB2137" s="1"/>
      <c r="VGC2137" s="1"/>
      <c r="VGD2137" s="1"/>
      <c r="VGE2137" s="1"/>
      <c r="VGF2137" s="1"/>
      <c r="VGG2137" s="1"/>
      <c r="VGH2137" s="1"/>
      <c r="VGI2137" s="1"/>
      <c r="VGJ2137" s="1"/>
      <c r="VGK2137" s="1"/>
      <c r="VGL2137" s="1"/>
      <c r="VGM2137" s="1"/>
      <c r="VGN2137" s="1"/>
      <c r="VGO2137" s="1"/>
      <c r="VGP2137" s="1"/>
      <c r="VGQ2137" s="1"/>
      <c r="VGR2137" s="1"/>
      <c r="VGS2137" s="1"/>
      <c r="VGT2137" s="1"/>
      <c r="VGU2137" s="1"/>
      <c r="VGV2137" s="1"/>
      <c r="VGW2137" s="1"/>
      <c r="VGX2137" s="1"/>
      <c r="VGY2137" s="1"/>
      <c r="VGZ2137" s="1"/>
      <c r="VHA2137" s="1"/>
      <c r="VHB2137" s="1"/>
      <c r="VHC2137" s="1"/>
      <c r="VHD2137" s="1"/>
      <c r="VHE2137" s="1"/>
      <c r="VHF2137" s="1"/>
      <c r="VHG2137" s="1"/>
      <c r="VHH2137" s="1"/>
      <c r="VHI2137" s="1"/>
      <c r="VHJ2137" s="1"/>
      <c r="VHK2137" s="1"/>
      <c r="VHL2137" s="1"/>
      <c r="VHM2137" s="1"/>
      <c r="VHN2137" s="1"/>
      <c r="VHO2137" s="1"/>
      <c r="VHP2137" s="1"/>
      <c r="VHQ2137" s="1"/>
      <c r="VHR2137" s="1"/>
      <c r="VHS2137" s="1"/>
      <c r="VHT2137" s="1"/>
      <c r="VHU2137" s="1"/>
      <c r="VHV2137" s="1"/>
      <c r="VHW2137" s="1"/>
      <c r="VHX2137" s="1"/>
      <c r="VHY2137" s="1"/>
      <c r="VHZ2137" s="1"/>
      <c r="VIA2137" s="1"/>
      <c r="VIB2137" s="1"/>
      <c r="VIC2137" s="1"/>
      <c r="VID2137" s="1"/>
      <c r="VIE2137" s="1"/>
      <c r="VIF2137" s="1"/>
      <c r="VIG2137" s="1"/>
      <c r="VIH2137" s="1"/>
      <c r="VII2137" s="1"/>
      <c r="VIJ2137" s="1"/>
      <c r="VIK2137" s="1"/>
      <c r="VIL2137" s="1"/>
      <c r="VIM2137" s="1"/>
      <c r="VIN2137" s="1"/>
      <c r="VIO2137" s="1"/>
      <c r="VIP2137" s="1"/>
      <c r="VIQ2137" s="1"/>
      <c r="VIR2137" s="1"/>
      <c r="VIS2137" s="1"/>
      <c r="VIT2137" s="1"/>
      <c r="VIU2137" s="1"/>
      <c r="VIV2137" s="1"/>
      <c r="VIW2137" s="1"/>
      <c r="VIX2137" s="1"/>
      <c r="VIY2137" s="1"/>
      <c r="VIZ2137" s="1"/>
      <c r="VJA2137" s="1"/>
      <c r="VJB2137" s="1"/>
      <c r="VJC2137" s="1"/>
      <c r="VJD2137" s="1"/>
      <c r="VJE2137" s="1"/>
      <c r="VJF2137" s="1"/>
      <c r="VJG2137" s="1"/>
      <c r="VJH2137" s="1"/>
      <c r="VJI2137" s="1"/>
      <c r="VJJ2137" s="1"/>
      <c r="VJK2137" s="1"/>
      <c r="VJL2137" s="1"/>
      <c r="VJM2137" s="1"/>
      <c r="VJN2137" s="1"/>
      <c r="VJO2137" s="1"/>
      <c r="VJP2137" s="1"/>
      <c r="VJQ2137" s="1"/>
      <c r="VJR2137" s="1"/>
      <c r="VJS2137" s="1"/>
      <c r="VJT2137" s="1"/>
      <c r="VJU2137" s="1"/>
      <c r="VJV2137" s="1"/>
      <c r="VJW2137" s="1"/>
      <c r="VJX2137" s="1"/>
      <c r="VJY2137" s="1"/>
      <c r="VJZ2137" s="1"/>
      <c r="VKA2137" s="1"/>
      <c r="VKB2137" s="1"/>
      <c r="VKC2137" s="1"/>
      <c r="VKD2137" s="1"/>
      <c r="VKE2137" s="1"/>
      <c r="VKF2137" s="1"/>
      <c r="VKG2137" s="1"/>
      <c r="VKH2137" s="1"/>
      <c r="VKI2137" s="1"/>
      <c r="VKJ2137" s="1"/>
      <c r="VKK2137" s="1"/>
      <c r="VKL2137" s="1"/>
      <c r="VKM2137" s="1"/>
      <c r="VKN2137" s="1"/>
      <c r="VKO2137" s="1"/>
      <c r="VKP2137" s="1"/>
      <c r="VKQ2137" s="1"/>
      <c r="VKR2137" s="1"/>
      <c r="VKS2137" s="1"/>
      <c r="VKT2137" s="1"/>
      <c r="VKU2137" s="1"/>
      <c r="VKV2137" s="1"/>
      <c r="VKW2137" s="1"/>
      <c r="VKX2137" s="1"/>
      <c r="VKY2137" s="1"/>
      <c r="VKZ2137" s="1"/>
      <c r="VLA2137" s="1"/>
      <c r="VLB2137" s="1"/>
      <c r="VLC2137" s="1"/>
      <c r="VLD2137" s="1"/>
      <c r="VLE2137" s="1"/>
      <c r="VLF2137" s="1"/>
      <c r="VLG2137" s="1"/>
      <c r="VLH2137" s="1"/>
      <c r="VLI2137" s="1"/>
      <c r="VLJ2137" s="1"/>
      <c r="VLK2137" s="1"/>
      <c r="VLL2137" s="1"/>
      <c r="VLM2137" s="1"/>
      <c r="VLN2137" s="1"/>
      <c r="VLO2137" s="1"/>
      <c r="VLP2137" s="1"/>
      <c r="VLQ2137" s="1"/>
      <c r="VLR2137" s="1"/>
      <c r="VLS2137" s="1"/>
      <c r="VLT2137" s="1"/>
      <c r="VLU2137" s="1"/>
      <c r="VLV2137" s="1"/>
      <c r="VLW2137" s="1"/>
      <c r="VLX2137" s="1"/>
      <c r="VLY2137" s="1"/>
      <c r="VLZ2137" s="1"/>
      <c r="VMA2137" s="1"/>
      <c r="VMB2137" s="1"/>
      <c r="VMC2137" s="1"/>
      <c r="VMD2137" s="1"/>
      <c r="VME2137" s="1"/>
      <c r="VMF2137" s="1"/>
      <c r="VMG2137" s="1"/>
      <c r="VMH2137" s="1"/>
      <c r="VMI2137" s="1"/>
      <c r="VMJ2137" s="1"/>
      <c r="VMK2137" s="1"/>
      <c r="VML2137" s="1"/>
      <c r="VMM2137" s="1"/>
      <c r="VMN2137" s="1"/>
      <c r="VMO2137" s="1"/>
      <c r="VMP2137" s="1"/>
      <c r="VMQ2137" s="1"/>
      <c r="VMR2137" s="1"/>
      <c r="VMS2137" s="1"/>
      <c r="VMT2137" s="1"/>
      <c r="VMU2137" s="1"/>
      <c r="VMV2137" s="1"/>
      <c r="VMW2137" s="1"/>
      <c r="VMX2137" s="1"/>
      <c r="VMY2137" s="1"/>
      <c r="VMZ2137" s="1"/>
      <c r="VNA2137" s="1"/>
      <c r="VNB2137" s="1"/>
      <c r="VNC2137" s="1"/>
      <c r="VND2137" s="1"/>
      <c r="VNE2137" s="1"/>
      <c r="VNF2137" s="1"/>
      <c r="VNG2137" s="1"/>
      <c r="VNH2137" s="1"/>
      <c r="VNI2137" s="1"/>
      <c r="VNJ2137" s="1"/>
      <c r="VNK2137" s="1"/>
      <c r="VNL2137" s="1"/>
      <c r="VNM2137" s="1"/>
      <c r="VNN2137" s="1"/>
      <c r="VNO2137" s="1"/>
      <c r="VNP2137" s="1"/>
      <c r="VNQ2137" s="1"/>
      <c r="VNR2137" s="1"/>
      <c r="VNS2137" s="1"/>
      <c r="VNT2137" s="1"/>
      <c r="VNU2137" s="1"/>
      <c r="VNV2137" s="1"/>
      <c r="VNW2137" s="1"/>
      <c r="VNX2137" s="1"/>
      <c r="VNY2137" s="1"/>
      <c r="VNZ2137" s="1"/>
      <c r="VOA2137" s="1"/>
      <c r="VOB2137" s="1"/>
      <c r="VOC2137" s="1"/>
      <c r="VOD2137" s="1"/>
      <c r="VOE2137" s="1"/>
      <c r="VOF2137" s="1"/>
      <c r="VOG2137" s="1"/>
      <c r="VOH2137" s="1"/>
      <c r="VOI2137" s="1"/>
      <c r="VOJ2137" s="1"/>
      <c r="VOK2137" s="1"/>
      <c r="VOL2137" s="1"/>
      <c r="VOM2137" s="1"/>
      <c r="VON2137" s="1"/>
      <c r="VOO2137" s="1"/>
      <c r="VOP2137" s="1"/>
      <c r="VOQ2137" s="1"/>
      <c r="VOR2137" s="1"/>
      <c r="VOS2137" s="1"/>
      <c r="VOT2137" s="1"/>
      <c r="VOU2137" s="1"/>
      <c r="VOV2137" s="1"/>
      <c r="VOW2137" s="1"/>
      <c r="VOX2137" s="1"/>
      <c r="VOY2137" s="1"/>
      <c r="VOZ2137" s="1"/>
      <c r="VPA2137" s="1"/>
      <c r="VPB2137" s="1"/>
      <c r="VPC2137" s="1"/>
      <c r="VPD2137" s="1"/>
      <c r="VPE2137" s="1"/>
      <c r="VPF2137" s="1"/>
      <c r="VPG2137" s="1"/>
      <c r="VPH2137" s="1"/>
      <c r="VPI2137" s="1"/>
      <c r="VPJ2137" s="1"/>
      <c r="VPK2137" s="1"/>
      <c r="VPL2137" s="1"/>
      <c r="VPM2137" s="1"/>
      <c r="VPN2137" s="1"/>
      <c r="VPO2137" s="1"/>
      <c r="VPP2137" s="1"/>
      <c r="VPQ2137" s="1"/>
      <c r="VPR2137" s="1"/>
      <c r="VPS2137" s="1"/>
      <c r="VPT2137" s="1"/>
      <c r="VPU2137" s="1"/>
      <c r="VPV2137" s="1"/>
      <c r="VPW2137" s="1"/>
      <c r="VPX2137" s="1"/>
      <c r="VPY2137" s="1"/>
      <c r="VPZ2137" s="1"/>
      <c r="VQA2137" s="1"/>
      <c r="VQB2137" s="1"/>
      <c r="VQC2137" s="1"/>
      <c r="VQD2137" s="1"/>
      <c r="VQE2137" s="1"/>
      <c r="VQF2137" s="1"/>
      <c r="VQG2137" s="1"/>
      <c r="VQH2137" s="1"/>
      <c r="VQI2137" s="1"/>
      <c r="VQJ2137" s="1"/>
      <c r="VQK2137" s="1"/>
      <c r="VQL2137" s="1"/>
      <c r="VQM2137" s="1"/>
      <c r="VQN2137" s="1"/>
      <c r="VQO2137" s="1"/>
      <c r="VQP2137" s="1"/>
      <c r="VQQ2137" s="1"/>
      <c r="VQR2137" s="1"/>
      <c r="VQS2137" s="1"/>
      <c r="VQT2137" s="1"/>
      <c r="VQU2137" s="1"/>
      <c r="VQV2137" s="1"/>
      <c r="VQW2137" s="1"/>
      <c r="VQX2137" s="1"/>
      <c r="VQY2137" s="1"/>
      <c r="VQZ2137" s="1"/>
      <c r="VRA2137" s="1"/>
      <c r="VRB2137" s="1"/>
      <c r="VRC2137" s="1"/>
      <c r="VRD2137" s="1"/>
      <c r="VRE2137" s="1"/>
      <c r="VRF2137" s="1"/>
      <c r="VRG2137" s="1"/>
      <c r="VRH2137" s="1"/>
      <c r="VRI2137" s="1"/>
      <c r="VRJ2137" s="1"/>
      <c r="VRK2137" s="1"/>
      <c r="VRL2137" s="1"/>
      <c r="VRM2137" s="1"/>
      <c r="VRN2137" s="1"/>
      <c r="VRO2137" s="1"/>
      <c r="VRP2137" s="1"/>
      <c r="VRQ2137" s="1"/>
      <c r="VRR2137" s="1"/>
      <c r="VRS2137" s="1"/>
      <c r="VRT2137" s="1"/>
      <c r="VRU2137" s="1"/>
      <c r="VRV2137" s="1"/>
      <c r="VRW2137" s="1"/>
      <c r="VRX2137" s="1"/>
      <c r="VRY2137" s="1"/>
      <c r="VRZ2137" s="1"/>
      <c r="VSA2137" s="1"/>
      <c r="VSB2137" s="1"/>
      <c r="VSC2137" s="1"/>
      <c r="VSD2137" s="1"/>
      <c r="VSE2137" s="1"/>
      <c r="VSF2137" s="1"/>
      <c r="VSG2137" s="1"/>
      <c r="VSH2137" s="1"/>
      <c r="VSI2137" s="1"/>
      <c r="VSJ2137" s="1"/>
      <c r="VSK2137" s="1"/>
      <c r="VSL2137" s="1"/>
      <c r="VSM2137" s="1"/>
      <c r="VSN2137" s="1"/>
      <c r="VSO2137" s="1"/>
      <c r="VSP2137" s="1"/>
      <c r="VSQ2137" s="1"/>
      <c r="VSR2137" s="1"/>
      <c r="VSS2137" s="1"/>
      <c r="VST2137" s="1"/>
      <c r="VSU2137" s="1"/>
      <c r="VSV2137" s="1"/>
      <c r="VSW2137" s="1"/>
      <c r="VSX2137" s="1"/>
      <c r="VSY2137" s="1"/>
      <c r="VSZ2137" s="1"/>
      <c r="VTA2137" s="1"/>
      <c r="VTB2137" s="1"/>
      <c r="VTC2137" s="1"/>
      <c r="VTD2137" s="1"/>
      <c r="VTE2137" s="1"/>
      <c r="VTF2137" s="1"/>
      <c r="VTG2137" s="1"/>
      <c r="VTH2137" s="1"/>
      <c r="VTI2137" s="1"/>
      <c r="VTJ2137" s="1"/>
      <c r="VTK2137" s="1"/>
      <c r="VTL2137" s="1"/>
      <c r="VTM2137" s="1"/>
      <c r="VTN2137" s="1"/>
      <c r="VTO2137" s="1"/>
      <c r="VTP2137" s="1"/>
      <c r="VTQ2137" s="1"/>
      <c r="VTR2137" s="1"/>
      <c r="VTS2137" s="1"/>
      <c r="VTT2137" s="1"/>
      <c r="VTU2137" s="1"/>
      <c r="VTV2137" s="1"/>
      <c r="VTW2137" s="1"/>
      <c r="VTX2137" s="1"/>
      <c r="VTY2137" s="1"/>
      <c r="VTZ2137" s="1"/>
      <c r="VUA2137" s="1"/>
      <c r="VUB2137" s="1"/>
      <c r="VUC2137" s="1"/>
      <c r="VUD2137" s="1"/>
      <c r="VUE2137" s="1"/>
      <c r="VUF2137" s="1"/>
      <c r="VUG2137" s="1"/>
      <c r="VUH2137" s="1"/>
      <c r="VUI2137" s="1"/>
      <c r="VUJ2137" s="1"/>
      <c r="VUK2137" s="1"/>
      <c r="VUL2137" s="1"/>
      <c r="VUM2137" s="1"/>
      <c r="VUN2137" s="1"/>
      <c r="VUO2137" s="1"/>
      <c r="VUP2137" s="1"/>
      <c r="VUQ2137" s="1"/>
      <c r="VUR2137" s="1"/>
      <c r="VUS2137" s="1"/>
      <c r="VUT2137" s="1"/>
      <c r="VUU2137" s="1"/>
      <c r="VUV2137" s="1"/>
      <c r="VUW2137" s="1"/>
      <c r="VUX2137" s="1"/>
      <c r="VUY2137" s="1"/>
      <c r="VUZ2137" s="1"/>
      <c r="VVA2137" s="1"/>
      <c r="VVB2137" s="1"/>
      <c r="VVC2137" s="1"/>
      <c r="VVD2137" s="1"/>
      <c r="VVE2137" s="1"/>
      <c r="VVF2137" s="1"/>
      <c r="VVG2137" s="1"/>
      <c r="VVH2137" s="1"/>
      <c r="VVI2137" s="1"/>
      <c r="VVJ2137" s="1"/>
      <c r="VVK2137" s="1"/>
      <c r="VVL2137" s="1"/>
      <c r="VVM2137" s="1"/>
      <c r="VVN2137" s="1"/>
      <c r="VVO2137" s="1"/>
      <c r="VVP2137" s="1"/>
      <c r="VVQ2137" s="1"/>
      <c r="VVR2137" s="1"/>
      <c r="VVS2137" s="1"/>
      <c r="VVT2137" s="1"/>
      <c r="VVU2137" s="1"/>
      <c r="VVV2137" s="1"/>
      <c r="VVW2137" s="1"/>
      <c r="VVX2137" s="1"/>
      <c r="VVY2137" s="1"/>
      <c r="VVZ2137" s="1"/>
      <c r="VWA2137" s="1"/>
      <c r="VWB2137" s="1"/>
      <c r="VWC2137" s="1"/>
      <c r="VWD2137" s="1"/>
      <c r="VWE2137" s="1"/>
      <c r="VWF2137" s="1"/>
      <c r="VWG2137" s="1"/>
      <c r="VWH2137" s="1"/>
      <c r="VWI2137" s="1"/>
      <c r="VWJ2137" s="1"/>
      <c r="VWK2137" s="1"/>
      <c r="VWL2137" s="1"/>
      <c r="VWM2137" s="1"/>
      <c r="VWN2137" s="1"/>
      <c r="VWO2137" s="1"/>
      <c r="VWP2137" s="1"/>
      <c r="VWQ2137" s="1"/>
      <c r="VWR2137" s="1"/>
      <c r="VWS2137" s="1"/>
      <c r="VWT2137" s="1"/>
      <c r="VWU2137" s="1"/>
      <c r="VWV2137" s="1"/>
      <c r="VWW2137" s="1"/>
      <c r="VWX2137" s="1"/>
      <c r="VWY2137" s="1"/>
      <c r="VWZ2137" s="1"/>
      <c r="VXA2137" s="1"/>
      <c r="VXB2137" s="1"/>
      <c r="VXC2137" s="1"/>
      <c r="VXD2137" s="1"/>
      <c r="VXE2137" s="1"/>
      <c r="VXF2137" s="1"/>
      <c r="VXG2137" s="1"/>
      <c r="VXH2137" s="1"/>
      <c r="VXI2137" s="1"/>
      <c r="VXJ2137" s="1"/>
      <c r="VXK2137" s="1"/>
      <c r="VXL2137" s="1"/>
      <c r="VXM2137" s="1"/>
      <c r="VXN2137" s="1"/>
      <c r="VXO2137" s="1"/>
      <c r="VXP2137" s="1"/>
      <c r="VXQ2137" s="1"/>
      <c r="VXR2137" s="1"/>
      <c r="VXS2137" s="1"/>
      <c r="VXT2137" s="1"/>
      <c r="VXU2137" s="1"/>
      <c r="VXV2137" s="1"/>
      <c r="VXW2137" s="1"/>
      <c r="VXX2137" s="1"/>
      <c r="VXY2137" s="1"/>
      <c r="VXZ2137" s="1"/>
      <c r="VYA2137" s="1"/>
      <c r="VYB2137" s="1"/>
      <c r="VYC2137" s="1"/>
      <c r="VYD2137" s="1"/>
      <c r="VYE2137" s="1"/>
      <c r="VYF2137" s="1"/>
      <c r="VYG2137" s="1"/>
      <c r="VYH2137" s="1"/>
      <c r="VYI2137" s="1"/>
      <c r="VYJ2137" s="1"/>
      <c r="VYK2137" s="1"/>
      <c r="VYL2137" s="1"/>
      <c r="VYM2137" s="1"/>
      <c r="VYN2137" s="1"/>
      <c r="VYO2137" s="1"/>
      <c r="VYP2137" s="1"/>
      <c r="VYQ2137" s="1"/>
      <c r="VYR2137" s="1"/>
      <c r="VYS2137" s="1"/>
      <c r="VYT2137" s="1"/>
      <c r="VYU2137" s="1"/>
      <c r="VYV2137" s="1"/>
      <c r="VYW2137" s="1"/>
      <c r="VYX2137" s="1"/>
      <c r="VYY2137" s="1"/>
      <c r="VYZ2137" s="1"/>
      <c r="VZA2137" s="1"/>
      <c r="VZB2137" s="1"/>
      <c r="VZC2137" s="1"/>
      <c r="VZD2137" s="1"/>
      <c r="VZE2137" s="1"/>
      <c r="VZF2137" s="1"/>
      <c r="VZG2137" s="1"/>
      <c r="VZH2137" s="1"/>
      <c r="VZI2137" s="1"/>
      <c r="VZJ2137" s="1"/>
      <c r="VZK2137" s="1"/>
      <c r="VZL2137" s="1"/>
      <c r="VZM2137" s="1"/>
      <c r="VZN2137" s="1"/>
      <c r="VZO2137" s="1"/>
      <c r="VZP2137" s="1"/>
      <c r="VZQ2137" s="1"/>
      <c r="VZR2137" s="1"/>
      <c r="VZS2137" s="1"/>
      <c r="VZT2137" s="1"/>
      <c r="VZU2137" s="1"/>
      <c r="VZV2137" s="1"/>
      <c r="VZW2137" s="1"/>
      <c r="VZX2137" s="1"/>
      <c r="VZY2137" s="1"/>
      <c r="VZZ2137" s="1"/>
      <c r="WAA2137" s="1"/>
      <c r="WAB2137" s="1"/>
      <c r="WAC2137" s="1"/>
      <c r="WAD2137" s="1"/>
      <c r="WAE2137" s="1"/>
      <c r="WAF2137" s="1"/>
      <c r="WAG2137" s="1"/>
      <c r="WAH2137" s="1"/>
      <c r="WAI2137" s="1"/>
      <c r="WAJ2137" s="1"/>
      <c r="WAK2137" s="1"/>
      <c r="WAL2137" s="1"/>
      <c r="WAM2137" s="1"/>
      <c r="WAN2137" s="1"/>
      <c r="WAO2137" s="1"/>
      <c r="WAP2137" s="1"/>
      <c r="WAQ2137" s="1"/>
      <c r="WAR2137" s="1"/>
      <c r="WAS2137" s="1"/>
      <c r="WAT2137" s="1"/>
      <c r="WAU2137" s="1"/>
      <c r="WAV2137" s="1"/>
      <c r="WAW2137" s="1"/>
      <c r="WAX2137" s="1"/>
      <c r="WAY2137" s="1"/>
      <c r="WAZ2137" s="1"/>
      <c r="WBA2137" s="1"/>
      <c r="WBB2137" s="1"/>
      <c r="WBC2137" s="1"/>
      <c r="WBD2137" s="1"/>
      <c r="WBE2137" s="1"/>
      <c r="WBF2137" s="1"/>
      <c r="WBG2137" s="1"/>
      <c r="WBH2137" s="1"/>
      <c r="WBI2137" s="1"/>
      <c r="WBJ2137" s="1"/>
      <c r="WBK2137" s="1"/>
      <c r="WBL2137" s="1"/>
      <c r="WBM2137" s="1"/>
      <c r="WBN2137" s="1"/>
      <c r="WBO2137" s="1"/>
      <c r="WBP2137" s="1"/>
      <c r="WBQ2137" s="1"/>
      <c r="WBR2137" s="1"/>
      <c r="WBS2137" s="1"/>
      <c r="WBT2137" s="1"/>
      <c r="WBU2137" s="1"/>
      <c r="WBV2137" s="1"/>
      <c r="WBW2137" s="1"/>
      <c r="WBX2137" s="1"/>
      <c r="WBY2137" s="1"/>
      <c r="WBZ2137" s="1"/>
      <c r="WCA2137" s="1"/>
      <c r="WCB2137" s="1"/>
      <c r="WCC2137" s="1"/>
      <c r="WCD2137" s="1"/>
      <c r="WCE2137" s="1"/>
      <c r="WCF2137" s="1"/>
      <c r="WCG2137" s="1"/>
      <c r="WCH2137" s="1"/>
      <c r="WCI2137" s="1"/>
      <c r="WCJ2137" s="1"/>
      <c r="WCK2137" s="1"/>
      <c r="WCL2137" s="1"/>
      <c r="WCM2137" s="1"/>
      <c r="WCN2137" s="1"/>
      <c r="WCO2137" s="1"/>
      <c r="WCP2137" s="1"/>
      <c r="WCQ2137" s="1"/>
      <c r="WCR2137" s="1"/>
      <c r="WCS2137" s="1"/>
      <c r="WCT2137" s="1"/>
      <c r="WCU2137" s="1"/>
      <c r="WCV2137" s="1"/>
      <c r="WCW2137" s="1"/>
      <c r="WCX2137" s="1"/>
      <c r="WCY2137" s="1"/>
      <c r="WCZ2137" s="1"/>
      <c r="WDA2137" s="1"/>
      <c r="WDB2137" s="1"/>
      <c r="WDC2137" s="1"/>
      <c r="WDD2137" s="1"/>
      <c r="WDE2137" s="1"/>
      <c r="WDF2137" s="1"/>
      <c r="WDG2137" s="1"/>
      <c r="WDH2137" s="1"/>
      <c r="WDI2137" s="1"/>
      <c r="WDJ2137" s="1"/>
      <c r="WDK2137" s="1"/>
      <c r="WDL2137" s="1"/>
      <c r="WDM2137" s="1"/>
      <c r="WDN2137" s="1"/>
      <c r="WDO2137" s="1"/>
      <c r="WDP2137" s="1"/>
      <c r="WDQ2137" s="1"/>
      <c r="WDR2137" s="1"/>
      <c r="WDS2137" s="1"/>
      <c r="WDT2137" s="1"/>
      <c r="WDU2137" s="1"/>
      <c r="WDV2137" s="1"/>
      <c r="WDW2137" s="1"/>
      <c r="WDX2137" s="1"/>
      <c r="WDY2137" s="1"/>
      <c r="WDZ2137" s="1"/>
      <c r="WEA2137" s="1"/>
      <c r="WEB2137" s="1"/>
      <c r="WEC2137" s="1"/>
      <c r="WED2137" s="1"/>
      <c r="WEE2137" s="1"/>
      <c r="WEF2137" s="1"/>
      <c r="WEG2137" s="1"/>
      <c r="WEH2137" s="1"/>
      <c r="WEI2137" s="1"/>
      <c r="WEJ2137" s="1"/>
      <c r="WEK2137" s="1"/>
      <c r="WEL2137" s="1"/>
      <c r="WEM2137" s="1"/>
      <c r="WEN2137" s="1"/>
      <c r="WEO2137" s="1"/>
      <c r="WEP2137" s="1"/>
      <c r="WEQ2137" s="1"/>
      <c r="WER2137" s="1"/>
      <c r="WES2137" s="1"/>
      <c r="WET2137" s="1"/>
      <c r="WEU2137" s="1"/>
      <c r="WEV2137" s="1"/>
      <c r="WEW2137" s="1"/>
      <c r="WEX2137" s="1"/>
      <c r="WEY2137" s="1"/>
      <c r="WEZ2137" s="1"/>
      <c r="WFA2137" s="1"/>
      <c r="WFB2137" s="1"/>
      <c r="WFC2137" s="1"/>
      <c r="WFD2137" s="1"/>
      <c r="WFE2137" s="1"/>
      <c r="WFF2137" s="1"/>
      <c r="WFG2137" s="1"/>
      <c r="WFH2137" s="1"/>
      <c r="WFI2137" s="1"/>
      <c r="WFJ2137" s="1"/>
      <c r="WFK2137" s="1"/>
      <c r="WFL2137" s="1"/>
      <c r="WFM2137" s="1"/>
      <c r="WFN2137" s="1"/>
      <c r="WFO2137" s="1"/>
      <c r="WFP2137" s="1"/>
      <c r="WFQ2137" s="1"/>
      <c r="WFR2137" s="1"/>
      <c r="WFS2137" s="1"/>
      <c r="WFT2137" s="1"/>
      <c r="WFU2137" s="1"/>
      <c r="WFV2137" s="1"/>
      <c r="WFW2137" s="1"/>
      <c r="WFX2137" s="1"/>
      <c r="WFY2137" s="1"/>
      <c r="WFZ2137" s="1"/>
      <c r="WGA2137" s="1"/>
      <c r="WGB2137" s="1"/>
      <c r="WGC2137" s="1"/>
      <c r="WGD2137" s="1"/>
      <c r="WGE2137" s="1"/>
      <c r="WGF2137" s="1"/>
      <c r="WGG2137" s="1"/>
      <c r="WGH2137" s="1"/>
      <c r="WGI2137" s="1"/>
      <c r="WGJ2137" s="1"/>
      <c r="WGK2137" s="1"/>
      <c r="WGL2137" s="1"/>
      <c r="WGM2137" s="1"/>
      <c r="WGN2137" s="1"/>
      <c r="WGO2137" s="1"/>
      <c r="WGP2137" s="1"/>
      <c r="WGQ2137" s="1"/>
      <c r="WGR2137" s="1"/>
      <c r="WGS2137" s="1"/>
      <c r="WGT2137" s="1"/>
      <c r="WGU2137" s="1"/>
      <c r="WGV2137" s="1"/>
      <c r="WGW2137" s="1"/>
      <c r="WGX2137" s="1"/>
      <c r="WGY2137" s="1"/>
      <c r="WGZ2137" s="1"/>
      <c r="WHA2137" s="1"/>
      <c r="WHB2137" s="1"/>
      <c r="WHC2137" s="1"/>
      <c r="WHD2137" s="1"/>
      <c r="WHE2137" s="1"/>
      <c r="WHF2137" s="1"/>
      <c r="WHG2137" s="1"/>
      <c r="WHH2137" s="1"/>
      <c r="WHI2137" s="1"/>
      <c r="WHJ2137" s="1"/>
      <c r="WHK2137" s="1"/>
      <c r="WHL2137" s="1"/>
      <c r="WHM2137" s="1"/>
      <c r="WHN2137" s="1"/>
      <c r="WHO2137" s="1"/>
      <c r="WHP2137" s="1"/>
      <c r="WHQ2137" s="1"/>
      <c r="WHR2137" s="1"/>
      <c r="WHS2137" s="1"/>
      <c r="WHT2137" s="1"/>
      <c r="WHU2137" s="1"/>
      <c r="WHV2137" s="1"/>
      <c r="WHW2137" s="1"/>
      <c r="WHX2137" s="1"/>
      <c r="WHY2137" s="1"/>
      <c r="WHZ2137" s="1"/>
      <c r="WIA2137" s="1"/>
      <c r="WIB2137" s="1"/>
      <c r="WIC2137" s="1"/>
      <c r="WID2137" s="1"/>
      <c r="WIE2137" s="1"/>
      <c r="WIF2137" s="1"/>
      <c r="WIG2137" s="1"/>
      <c r="WIH2137" s="1"/>
      <c r="WII2137" s="1"/>
      <c r="WIJ2137" s="1"/>
      <c r="WIK2137" s="1"/>
      <c r="WIL2137" s="1"/>
      <c r="WIM2137" s="1"/>
      <c r="WIN2137" s="1"/>
      <c r="WIO2137" s="1"/>
      <c r="WIP2137" s="1"/>
      <c r="WIQ2137" s="1"/>
      <c r="WIR2137" s="1"/>
      <c r="WIS2137" s="1"/>
      <c r="WIT2137" s="1"/>
      <c r="WIU2137" s="1"/>
      <c r="WIV2137" s="1"/>
      <c r="WIW2137" s="1"/>
      <c r="WIX2137" s="1"/>
      <c r="WIY2137" s="1"/>
      <c r="WIZ2137" s="1"/>
      <c r="WJA2137" s="1"/>
      <c r="WJB2137" s="1"/>
      <c r="WJC2137" s="1"/>
      <c r="WJD2137" s="1"/>
      <c r="WJE2137" s="1"/>
      <c r="WJF2137" s="1"/>
      <c r="WJG2137" s="1"/>
      <c r="WJH2137" s="1"/>
      <c r="WJI2137" s="1"/>
      <c r="WJJ2137" s="1"/>
      <c r="WJK2137" s="1"/>
      <c r="WJL2137" s="1"/>
      <c r="WJM2137" s="1"/>
      <c r="WJN2137" s="1"/>
      <c r="WJO2137" s="1"/>
      <c r="WJP2137" s="1"/>
      <c r="WJQ2137" s="1"/>
      <c r="WJR2137" s="1"/>
      <c r="WJS2137" s="1"/>
      <c r="WJT2137" s="1"/>
      <c r="WJU2137" s="1"/>
      <c r="WJV2137" s="1"/>
      <c r="WJW2137" s="1"/>
      <c r="WJX2137" s="1"/>
      <c r="WJY2137" s="1"/>
      <c r="WJZ2137" s="1"/>
      <c r="WKA2137" s="1"/>
      <c r="WKB2137" s="1"/>
      <c r="WKC2137" s="1"/>
      <c r="WKD2137" s="1"/>
      <c r="WKE2137" s="1"/>
      <c r="WKF2137" s="1"/>
      <c r="WKG2137" s="1"/>
      <c r="WKH2137" s="1"/>
      <c r="WKI2137" s="1"/>
      <c r="WKJ2137" s="1"/>
      <c r="WKK2137" s="1"/>
      <c r="WKL2137" s="1"/>
      <c r="WKM2137" s="1"/>
      <c r="WKN2137" s="1"/>
      <c r="WKO2137" s="1"/>
      <c r="WKP2137" s="1"/>
      <c r="WKQ2137" s="1"/>
      <c r="WKR2137" s="1"/>
      <c r="WKS2137" s="1"/>
      <c r="WKT2137" s="1"/>
      <c r="WKU2137" s="1"/>
      <c r="WKV2137" s="1"/>
      <c r="WKW2137" s="1"/>
      <c r="WKX2137" s="1"/>
      <c r="WKY2137" s="1"/>
      <c r="WKZ2137" s="1"/>
      <c r="WLA2137" s="1"/>
      <c r="WLB2137" s="1"/>
      <c r="WLC2137" s="1"/>
      <c r="WLD2137" s="1"/>
      <c r="WLE2137" s="1"/>
      <c r="WLF2137" s="1"/>
      <c r="WLG2137" s="1"/>
      <c r="WLH2137" s="1"/>
      <c r="WLI2137" s="1"/>
      <c r="WLJ2137" s="1"/>
      <c r="WLK2137" s="1"/>
      <c r="WLL2137" s="1"/>
      <c r="WLM2137" s="1"/>
      <c r="WLN2137" s="1"/>
      <c r="WLO2137" s="1"/>
      <c r="WLP2137" s="1"/>
      <c r="WLQ2137" s="1"/>
      <c r="WLR2137" s="1"/>
      <c r="WLS2137" s="1"/>
      <c r="WLT2137" s="1"/>
      <c r="WLU2137" s="1"/>
      <c r="WLV2137" s="1"/>
      <c r="WLW2137" s="1"/>
      <c r="WLX2137" s="1"/>
      <c r="WLY2137" s="1"/>
      <c r="WLZ2137" s="1"/>
      <c r="WMA2137" s="1"/>
      <c r="WMB2137" s="1"/>
      <c r="WMC2137" s="1"/>
      <c r="WMD2137" s="1"/>
      <c r="WME2137" s="1"/>
      <c r="WMF2137" s="1"/>
      <c r="WMG2137" s="1"/>
      <c r="WMH2137" s="1"/>
      <c r="WMI2137" s="1"/>
      <c r="WMJ2137" s="1"/>
      <c r="WMK2137" s="1"/>
      <c r="WML2137" s="1"/>
      <c r="WMM2137" s="1"/>
      <c r="WMN2137" s="1"/>
      <c r="WMO2137" s="1"/>
      <c r="WMP2137" s="1"/>
      <c r="WMQ2137" s="1"/>
      <c r="WMR2137" s="1"/>
      <c r="WMS2137" s="1"/>
      <c r="WMT2137" s="1"/>
      <c r="WMU2137" s="1"/>
      <c r="WMV2137" s="1"/>
      <c r="WMW2137" s="1"/>
      <c r="WMX2137" s="1"/>
      <c r="WMY2137" s="1"/>
      <c r="WMZ2137" s="1"/>
      <c r="WNA2137" s="1"/>
      <c r="WNB2137" s="1"/>
      <c r="WNC2137" s="1"/>
      <c r="WND2137" s="1"/>
      <c r="WNE2137" s="1"/>
      <c r="WNF2137" s="1"/>
      <c r="WNG2137" s="1"/>
      <c r="WNH2137" s="1"/>
      <c r="WNI2137" s="1"/>
      <c r="WNJ2137" s="1"/>
      <c r="WNK2137" s="1"/>
      <c r="WNL2137" s="1"/>
      <c r="WNM2137" s="1"/>
      <c r="WNN2137" s="1"/>
      <c r="WNO2137" s="1"/>
      <c r="WNP2137" s="1"/>
      <c r="WNQ2137" s="1"/>
      <c r="WNR2137" s="1"/>
      <c r="WNS2137" s="1"/>
      <c r="WNT2137" s="1"/>
      <c r="WNU2137" s="1"/>
      <c r="WNV2137" s="1"/>
      <c r="WNW2137" s="1"/>
      <c r="WNX2137" s="1"/>
      <c r="WNY2137" s="1"/>
      <c r="WNZ2137" s="1"/>
      <c r="WOA2137" s="1"/>
      <c r="WOB2137" s="1"/>
      <c r="WOC2137" s="1"/>
      <c r="WOD2137" s="1"/>
      <c r="WOE2137" s="1"/>
      <c r="WOF2137" s="1"/>
      <c r="WOG2137" s="1"/>
      <c r="WOH2137" s="1"/>
      <c r="WOI2137" s="1"/>
      <c r="WOJ2137" s="1"/>
      <c r="WOK2137" s="1"/>
      <c r="WOL2137" s="1"/>
      <c r="WOM2137" s="1"/>
      <c r="WON2137" s="1"/>
      <c r="WOO2137" s="1"/>
      <c r="WOP2137" s="1"/>
      <c r="WOQ2137" s="1"/>
      <c r="WOR2137" s="1"/>
      <c r="WOS2137" s="1"/>
      <c r="WOT2137" s="1"/>
      <c r="WOU2137" s="1"/>
      <c r="WOV2137" s="1"/>
      <c r="WOW2137" s="1"/>
      <c r="WOX2137" s="1"/>
      <c r="WOY2137" s="1"/>
      <c r="WOZ2137" s="1"/>
      <c r="WPA2137" s="1"/>
      <c r="WPB2137" s="1"/>
      <c r="WPC2137" s="1"/>
      <c r="WPD2137" s="1"/>
      <c r="WPE2137" s="1"/>
      <c r="WPF2137" s="1"/>
      <c r="WPG2137" s="1"/>
      <c r="WPH2137" s="1"/>
      <c r="WPI2137" s="1"/>
      <c r="WPJ2137" s="1"/>
      <c r="WPK2137" s="1"/>
      <c r="WPL2137" s="1"/>
      <c r="WPM2137" s="1"/>
      <c r="WPN2137" s="1"/>
      <c r="WPO2137" s="1"/>
      <c r="WPP2137" s="1"/>
      <c r="WPQ2137" s="1"/>
      <c r="WPR2137" s="1"/>
      <c r="WPS2137" s="1"/>
      <c r="WPT2137" s="1"/>
      <c r="WPU2137" s="1"/>
      <c r="WPV2137" s="1"/>
      <c r="WPW2137" s="1"/>
      <c r="WPX2137" s="1"/>
      <c r="WPY2137" s="1"/>
      <c r="WPZ2137" s="1"/>
      <c r="WQA2137" s="1"/>
      <c r="WQB2137" s="1"/>
      <c r="WQC2137" s="1"/>
      <c r="WQD2137" s="1"/>
      <c r="WQE2137" s="1"/>
      <c r="WQF2137" s="1"/>
      <c r="WQG2137" s="1"/>
      <c r="WQH2137" s="1"/>
      <c r="WQI2137" s="1"/>
      <c r="WQJ2137" s="1"/>
      <c r="WQK2137" s="1"/>
      <c r="WQL2137" s="1"/>
      <c r="WQM2137" s="1"/>
      <c r="WQN2137" s="1"/>
      <c r="WQO2137" s="1"/>
      <c r="WQP2137" s="1"/>
      <c r="WQQ2137" s="1"/>
      <c r="WQR2137" s="1"/>
      <c r="WQS2137" s="1"/>
      <c r="WQT2137" s="1"/>
      <c r="WQU2137" s="1"/>
      <c r="WQV2137" s="1"/>
      <c r="WQW2137" s="1"/>
      <c r="WQX2137" s="1"/>
      <c r="WQY2137" s="1"/>
      <c r="WQZ2137" s="1"/>
      <c r="WRA2137" s="1"/>
      <c r="WRB2137" s="1"/>
      <c r="WRC2137" s="1"/>
      <c r="WRD2137" s="1"/>
      <c r="WRE2137" s="1"/>
      <c r="WRF2137" s="1"/>
      <c r="WRG2137" s="1"/>
      <c r="WRH2137" s="1"/>
      <c r="WRI2137" s="1"/>
      <c r="WRJ2137" s="1"/>
      <c r="WRK2137" s="1"/>
      <c r="WRL2137" s="1"/>
      <c r="WRM2137" s="1"/>
      <c r="WRN2137" s="1"/>
      <c r="WRO2137" s="1"/>
      <c r="WRP2137" s="1"/>
      <c r="WRQ2137" s="1"/>
      <c r="WRR2137" s="1"/>
      <c r="WRS2137" s="1"/>
      <c r="WRT2137" s="1"/>
      <c r="WRU2137" s="1"/>
      <c r="WRV2137" s="1"/>
      <c r="WRW2137" s="1"/>
      <c r="WRX2137" s="1"/>
      <c r="WRY2137" s="1"/>
      <c r="WRZ2137" s="1"/>
      <c r="WSA2137" s="1"/>
      <c r="WSB2137" s="1"/>
      <c r="WSC2137" s="1"/>
      <c r="WSD2137" s="1"/>
      <c r="WSE2137" s="1"/>
      <c r="WSF2137" s="1"/>
      <c r="WSG2137" s="1"/>
      <c r="WSH2137" s="1"/>
      <c r="WSI2137" s="1"/>
      <c r="WSJ2137" s="1"/>
      <c r="WSK2137" s="1"/>
      <c r="WSL2137" s="1"/>
      <c r="WSM2137" s="1"/>
      <c r="WSN2137" s="1"/>
      <c r="WSO2137" s="1"/>
      <c r="WSP2137" s="1"/>
      <c r="WSQ2137" s="1"/>
      <c r="WSR2137" s="1"/>
      <c r="WSS2137" s="1"/>
      <c r="WST2137" s="1"/>
      <c r="WSU2137" s="1"/>
      <c r="WSV2137" s="1"/>
      <c r="WSW2137" s="1"/>
      <c r="WSX2137" s="1"/>
      <c r="WSY2137" s="1"/>
      <c r="WSZ2137" s="1"/>
      <c r="WTA2137" s="1"/>
      <c r="WTB2137" s="1"/>
      <c r="WTC2137" s="1"/>
      <c r="WTD2137" s="1"/>
      <c r="WTE2137" s="1"/>
      <c r="WTF2137" s="1"/>
      <c r="WTG2137" s="1"/>
      <c r="WTH2137" s="1"/>
      <c r="WTI2137" s="1"/>
      <c r="WTJ2137" s="1"/>
      <c r="WTK2137" s="1"/>
      <c r="WTL2137" s="1"/>
      <c r="WTM2137" s="1"/>
      <c r="WTN2137" s="1"/>
      <c r="WTO2137" s="1"/>
      <c r="WTP2137" s="1"/>
      <c r="WTQ2137" s="1"/>
      <c r="WTR2137" s="1"/>
      <c r="WTS2137" s="1"/>
      <c r="WTT2137" s="1"/>
      <c r="WTU2137" s="1"/>
      <c r="WTV2137" s="1"/>
      <c r="WTW2137" s="1"/>
      <c r="WTX2137" s="1"/>
      <c r="WTY2137" s="1"/>
      <c r="WTZ2137" s="1"/>
      <c r="WUA2137" s="1"/>
      <c r="WUB2137" s="1"/>
      <c r="WUC2137" s="1"/>
      <c r="WUD2137" s="1"/>
      <c r="WUE2137" s="1"/>
      <c r="WUF2137" s="1"/>
      <c r="WUG2137" s="1"/>
      <c r="WUH2137" s="1"/>
      <c r="WUI2137" s="1"/>
      <c r="WUJ2137" s="1"/>
      <c r="WUK2137" s="1"/>
      <c r="WUL2137" s="1"/>
      <c r="WUM2137" s="1"/>
      <c r="WUN2137" s="1"/>
      <c r="WUO2137" s="1"/>
      <c r="WUP2137" s="1"/>
      <c r="WUQ2137" s="1"/>
      <c r="WUR2137" s="1"/>
      <c r="WUS2137" s="1"/>
      <c r="WUT2137" s="1"/>
      <c r="WUU2137" s="1"/>
      <c r="WUV2137" s="1"/>
      <c r="WUW2137" s="1"/>
      <c r="WUX2137" s="1"/>
      <c r="WUY2137" s="1"/>
      <c r="WUZ2137" s="1"/>
      <c r="WVA2137" s="1"/>
      <c r="WVB2137" s="1"/>
      <c r="WVC2137" s="1"/>
      <c r="WVD2137" s="1"/>
      <c r="WVE2137" s="1"/>
      <c r="WVF2137" s="1"/>
      <c r="WVG2137" s="1"/>
      <c r="WVH2137" s="1"/>
      <c r="WVI2137" s="1"/>
      <c r="WVJ2137" s="1"/>
      <c r="WVK2137" s="1"/>
      <c r="WVL2137" s="1"/>
      <c r="WVM2137" s="1"/>
      <c r="WVN2137" s="1"/>
      <c r="WVO2137" s="1"/>
      <c r="WVP2137" s="1"/>
      <c r="WVQ2137" s="1"/>
      <c r="WVR2137" s="1"/>
      <c r="WVS2137" s="1"/>
      <c r="WVT2137" s="1"/>
      <c r="WVU2137" s="1"/>
      <c r="WVV2137" s="1"/>
      <c r="WVW2137" s="1"/>
      <c r="WVX2137" s="1"/>
      <c r="WVY2137" s="1"/>
      <c r="WVZ2137" s="1"/>
      <c r="WWA2137" s="1"/>
      <c r="WWB2137" s="1"/>
      <c r="WWC2137" s="1"/>
      <c r="WWD2137" s="1"/>
      <c r="WWE2137" s="1"/>
      <c r="WWF2137" s="1"/>
      <c r="WWG2137" s="1"/>
      <c r="WWH2137" s="1"/>
      <c r="WWI2137" s="1"/>
      <c r="WWJ2137" s="1"/>
      <c r="WWK2137" s="1"/>
      <c r="WWL2137" s="1"/>
      <c r="WWM2137" s="1"/>
      <c r="WWN2137" s="1"/>
      <c r="WWO2137" s="1"/>
      <c r="WWP2137" s="1"/>
      <c r="WWQ2137" s="1"/>
      <c r="WWR2137" s="1"/>
      <c r="WWS2137" s="1"/>
      <c r="WWT2137" s="1"/>
      <c r="WWU2137" s="1"/>
      <c r="WWV2137" s="1"/>
      <c r="WWW2137" s="1"/>
      <c r="WWX2137" s="1"/>
      <c r="WWY2137" s="1"/>
      <c r="WWZ2137" s="1"/>
      <c r="WXA2137" s="1"/>
      <c r="WXB2137" s="1"/>
      <c r="WXC2137" s="1"/>
      <c r="WXD2137" s="1"/>
      <c r="WXE2137" s="1"/>
      <c r="WXF2137" s="1"/>
      <c r="WXG2137" s="1"/>
      <c r="WXH2137" s="1"/>
      <c r="WXI2137" s="1"/>
      <c r="WXJ2137" s="1"/>
      <c r="WXK2137" s="1"/>
      <c r="WXL2137" s="1"/>
      <c r="WXM2137" s="1"/>
      <c r="WXN2137" s="1"/>
      <c r="WXO2137" s="1"/>
      <c r="WXP2137" s="1"/>
      <c r="WXQ2137" s="1"/>
      <c r="WXR2137" s="1"/>
      <c r="WXS2137" s="1"/>
      <c r="WXT2137" s="1"/>
      <c r="WXU2137" s="1"/>
      <c r="WXV2137" s="1"/>
      <c r="WXW2137" s="1"/>
      <c r="WXX2137" s="1"/>
      <c r="WXY2137" s="1"/>
      <c r="WXZ2137" s="1"/>
      <c r="WYA2137" s="1"/>
      <c r="WYB2137" s="1"/>
      <c r="WYC2137" s="1"/>
      <c r="WYD2137" s="1"/>
      <c r="WYE2137" s="1"/>
      <c r="WYF2137" s="1"/>
      <c r="WYG2137" s="1"/>
      <c r="WYH2137" s="1"/>
      <c r="WYI2137" s="1"/>
      <c r="WYJ2137" s="1"/>
      <c r="WYK2137" s="1"/>
      <c r="WYL2137" s="1"/>
      <c r="WYM2137" s="1"/>
      <c r="WYN2137" s="1"/>
      <c r="WYO2137" s="1"/>
      <c r="WYP2137" s="1"/>
      <c r="WYQ2137" s="1"/>
      <c r="WYR2137" s="1"/>
      <c r="WYS2137" s="1"/>
      <c r="WYT2137" s="1"/>
      <c r="WYU2137" s="1"/>
      <c r="WYV2137" s="1"/>
      <c r="WYW2137" s="1"/>
      <c r="WYX2137" s="1"/>
      <c r="WYY2137" s="1"/>
      <c r="WYZ2137" s="1"/>
      <c r="WZA2137" s="1"/>
      <c r="WZB2137" s="1"/>
      <c r="WZC2137" s="1"/>
      <c r="WZD2137" s="1"/>
      <c r="WZE2137" s="1"/>
      <c r="WZF2137" s="1"/>
      <c r="WZG2137" s="1"/>
      <c r="WZH2137" s="1"/>
      <c r="WZI2137" s="1"/>
      <c r="WZJ2137" s="1"/>
      <c r="WZK2137" s="1"/>
      <c r="WZL2137" s="1"/>
      <c r="WZM2137" s="1"/>
      <c r="WZN2137" s="1"/>
      <c r="WZO2137" s="1"/>
      <c r="WZP2137" s="1"/>
      <c r="WZQ2137" s="1"/>
      <c r="WZR2137" s="1"/>
      <c r="WZS2137" s="1"/>
      <c r="WZT2137" s="1"/>
      <c r="WZU2137" s="1"/>
      <c r="WZV2137" s="1"/>
      <c r="WZW2137" s="1"/>
      <c r="WZX2137" s="1"/>
      <c r="WZY2137" s="1"/>
      <c r="WZZ2137" s="1"/>
      <c r="XAA2137" s="1"/>
      <c r="XAB2137" s="1"/>
      <c r="XAC2137" s="1"/>
      <c r="XAD2137" s="1"/>
      <c r="XAE2137" s="1"/>
      <c r="XAF2137" s="1"/>
      <c r="XAG2137" s="1"/>
      <c r="XAH2137" s="1"/>
      <c r="XAI2137" s="1"/>
      <c r="XAJ2137" s="1"/>
      <c r="XAK2137" s="1"/>
      <c r="XAL2137" s="1"/>
      <c r="XAM2137" s="1"/>
      <c r="XAN2137" s="1"/>
      <c r="XAO2137" s="1"/>
      <c r="XAP2137" s="1"/>
      <c r="XAQ2137" s="1"/>
      <c r="XAR2137" s="1"/>
      <c r="XAS2137" s="1"/>
      <c r="XAT2137" s="1"/>
      <c r="XAU2137" s="1"/>
      <c r="XAV2137" s="1"/>
      <c r="XAW2137" s="1"/>
      <c r="XAX2137" s="1"/>
      <c r="XAY2137" s="1"/>
      <c r="XAZ2137" s="1"/>
      <c r="XBA2137" s="1"/>
      <c r="XBB2137" s="1"/>
      <c r="XBC2137" s="1"/>
      <c r="XBD2137" s="1"/>
      <c r="XBE2137" s="1"/>
      <c r="XBF2137" s="1"/>
      <c r="XBG2137" s="1"/>
      <c r="XBH2137" s="1"/>
      <c r="XBI2137" s="1"/>
      <c r="XBJ2137" s="1"/>
      <c r="XBK2137" s="1"/>
      <c r="XBL2137" s="1"/>
      <c r="XBM2137" s="1"/>
      <c r="XBN2137" s="1"/>
      <c r="XBO2137" s="1"/>
      <c r="XBP2137" s="1"/>
      <c r="XBQ2137" s="1"/>
      <c r="XBR2137" s="1"/>
      <c r="XBS2137" s="1"/>
      <c r="XBT2137" s="1"/>
      <c r="XBU2137" s="1"/>
      <c r="XBV2137" s="1"/>
      <c r="XBW2137" s="1"/>
      <c r="XBX2137" s="1"/>
      <c r="XBY2137" s="1"/>
      <c r="XBZ2137" s="1"/>
      <c r="XCA2137" s="1"/>
      <c r="XCB2137" s="1"/>
      <c r="XCC2137" s="1"/>
      <c r="XCD2137" s="1"/>
      <c r="XCE2137" s="1"/>
      <c r="XCF2137" s="1"/>
      <c r="XCG2137" s="1"/>
      <c r="XCH2137" s="1"/>
      <c r="XCI2137" s="1"/>
      <c r="XCJ2137" s="1"/>
      <c r="XCK2137" s="1"/>
      <c r="XCL2137" s="1"/>
      <c r="XCM2137" s="1"/>
      <c r="XCN2137" s="1"/>
      <c r="XCO2137" s="1"/>
      <c r="XCP2137" s="1"/>
      <c r="XCQ2137" s="1"/>
      <c r="XCR2137" s="1"/>
      <c r="XCS2137" s="1"/>
      <c r="XCT2137" s="1"/>
      <c r="XCU2137" s="1"/>
      <c r="XCV2137" s="1"/>
      <c r="XCW2137" s="1"/>
      <c r="XCX2137" s="1"/>
      <c r="XCY2137" s="1"/>
      <c r="XCZ2137" s="1"/>
      <c r="XDA2137" s="1"/>
      <c r="XDB2137" s="1"/>
      <c r="XDC2137" s="1"/>
      <c r="XDD2137" s="1"/>
      <c r="XDE2137" s="1"/>
      <c r="XDF2137" s="1"/>
      <c r="XDG2137" s="1"/>
      <c r="XDH2137" s="1"/>
      <c r="XDI2137" s="1"/>
      <c r="XDJ2137" s="1"/>
      <c r="XDK2137" s="1"/>
      <c r="XDL2137" s="1"/>
      <c r="XDM2137" s="1"/>
      <c r="XDN2137" s="1"/>
      <c r="XDO2137" s="1"/>
      <c r="XDP2137" s="1"/>
      <c r="XDQ2137" s="1"/>
      <c r="XDR2137" s="1"/>
      <c r="XDS2137" s="1"/>
      <c r="XDT2137" s="1"/>
      <c r="XDU2137" s="1"/>
      <c r="XDV2137" s="1"/>
      <c r="XDW2137" s="1"/>
      <c r="XDX2137" s="1"/>
      <c r="XDY2137" s="1"/>
      <c r="XDZ2137" s="1"/>
      <c r="XEA2137" s="1"/>
      <c r="XEB2137" s="1"/>
      <c r="XEC2137" s="1"/>
      <c r="XED2137" s="1"/>
      <c r="XEE2137" s="1"/>
      <c r="XEF2137" s="1"/>
      <c r="XEG2137" s="1"/>
      <c r="XEH2137" s="1"/>
      <c r="XEI2137" s="1"/>
      <c r="XEJ2137" s="1"/>
      <c r="XEK2137" s="1"/>
      <c r="XEL2137" s="1"/>
      <c r="XEM2137" s="1"/>
      <c r="XEN2137" s="1"/>
      <c r="XEO2137" s="1"/>
      <c r="XEP2137" s="1"/>
      <c r="XEQ2137" s="1"/>
      <c r="XER2137" s="1"/>
      <c r="XES2137" s="1"/>
      <c r="XET2137" s="1"/>
      <c r="XEU2137" s="1"/>
      <c r="XEV2137" s="1"/>
      <c r="XEW2137" s="1"/>
      <c r="XEX2137" s="1"/>
      <c r="XEY2137" s="1"/>
      <c r="XEZ2137" s="1"/>
      <c r="XFA2137" s="1"/>
      <c r="XFB2137" s="1"/>
    </row>
    <row r="2138" spans="1:16382" ht="76.5" outlineLevel="1" x14ac:dyDescent="0.25">
      <c r="A2138" s="2" t="s">
        <v>4783</v>
      </c>
      <c r="B2138" s="3" t="s">
        <v>27</v>
      </c>
      <c r="C2138" s="20" t="s">
        <v>2329</v>
      </c>
      <c r="D2138" s="20" t="s">
        <v>1881</v>
      </c>
      <c r="E2138" s="20" t="s">
        <v>7770</v>
      </c>
      <c r="F2138" s="34" t="s">
        <v>2330</v>
      </c>
      <c r="G2138" s="34" t="s">
        <v>29</v>
      </c>
      <c r="H2138" s="4">
        <v>0</v>
      </c>
      <c r="I2138" s="2">
        <v>710000000</v>
      </c>
      <c r="J2138" s="2" t="s">
        <v>11537</v>
      </c>
      <c r="K2138" s="30" t="s">
        <v>6014</v>
      </c>
      <c r="L2138" s="2" t="s">
        <v>1148</v>
      </c>
      <c r="M2138" s="6" t="s">
        <v>32</v>
      </c>
      <c r="N2138" s="2" t="s">
        <v>453</v>
      </c>
      <c r="O2138" s="35">
        <v>0</v>
      </c>
      <c r="P2138" s="34">
        <v>715</v>
      </c>
      <c r="Q2138" s="34" t="s">
        <v>757</v>
      </c>
      <c r="R2138" s="121">
        <v>16</v>
      </c>
      <c r="S2138" s="9">
        <v>100</v>
      </c>
      <c r="T2138" s="9">
        <f t="shared" si="128"/>
        <v>1600</v>
      </c>
      <c r="U2138" s="9">
        <f t="shared" si="123"/>
        <v>1792.0000000000002</v>
      </c>
      <c r="V2138" s="2" t="s">
        <v>42</v>
      </c>
      <c r="W2138" s="2">
        <v>2014</v>
      </c>
      <c r="X2138" s="30"/>
    </row>
    <row r="2139" spans="1:16382" ht="76.5" outlineLevel="1" x14ac:dyDescent="0.25">
      <c r="A2139" s="2" t="s">
        <v>4784</v>
      </c>
      <c r="B2139" s="3" t="s">
        <v>27</v>
      </c>
      <c r="C2139" s="10" t="s">
        <v>1230</v>
      </c>
      <c r="D2139" s="10" t="s">
        <v>1231</v>
      </c>
      <c r="E2139" s="10" t="s">
        <v>1232</v>
      </c>
      <c r="F2139" s="34" t="s">
        <v>5532</v>
      </c>
      <c r="G2139" s="10" t="s">
        <v>343</v>
      </c>
      <c r="H2139" s="4">
        <v>0</v>
      </c>
      <c r="I2139" s="2">
        <v>710000000</v>
      </c>
      <c r="J2139" s="2" t="s">
        <v>11537</v>
      </c>
      <c r="K2139" s="30" t="s">
        <v>1034</v>
      </c>
      <c r="L2139" s="2" t="s">
        <v>1148</v>
      </c>
      <c r="M2139" s="6" t="s">
        <v>32</v>
      </c>
      <c r="N2139" s="2" t="s">
        <v>453</v>
      </c>
      <c r="O2139" s="35">
        <v>0</v>
      </c>
      <c r="P2139" s="2">
        <v>168</v>
      </c>
      <c r="Q2139" s="10" t="s">
        <v>1233</v>
      </c>
      <c r="R2139" s="148">
        <f>T2139/S2139</f>
        <v>5.1000310977505956</v>
      </c>
      <c r="S2139" s="9">
        <v>96470</v>
      </c>
      <c r="T2139" s="9">
        <v>492000</v>
      </c>
      <c r="U2139" s="9">
        <f t="shared" si="123"/>
        <v>551040</v>
      </c>
      <c r="V2139" s="2" t="s">
        <v>42</v>
      </c>
      <c r="W2139" s="2">
        <v>2014</v>
      </c>
      <c r="X2139" s="30"/>
    </row>
    <row r="2140" spans="1:16382" ht="76.5" outlineLevel="1" x14ac:dyDescent="0.25">
      <c r="A2140" s="2" t="s">
        <v>4785</v>
      </c>
      <c r="B2140" s="3" t="s">
        <v>27</v>
      </c>
      <c r="C2140" s="5" t="s">
        <v>3987</v>
      </c>
      <c r="D2140" s="93" t="s">
        <v>1896</v>
      </c>
      <c r="E2140" s="5" t="s">
        <v>1892</v>
      </c>
      <c r="F2140" s="34" t="s">
        <v>5533</v>
      </c>
      <c r="G2140" s="34" t="s">
        <v>29</v>
      </c>
      <c r="H2140" s="4">
        <v>0</v>
      </c>
      <c r="I2140" s="2">
        <v>710000000</v>
      </c>
      <c r="J2140" s="2" t="s">
        <v>11537</v>
      </c>
      <c r="K2140" s="30" t="s">
        <v>6161</v>
      </c>
      <c r="L2140" s="2" t="s">
        <v>1148</v>
      </c>
      <c r="M2140" s="6" t="s">
        <v>32</v>
      </c>
      <c r="N2140" s="2" t="s">
        <v>453</v>
      </c>
      <c r="O2140" s="35">
        <v>0</v>
      </c>
      <c r="P2140" s="34">
        <v>166</v>
      </c>
      <c r="Q2140" s="2" t="s">
        <v>1268</v>
      </c>
      <c r="R2140" s="121">
        <v>400</v>
      </c>
      <c r="S2140" s="9">
        <v>0</v>
      </c>
      <c r="T2140" s="9">
        <v>0</v>
      </c>
      <c r="U2140" s="9">
        <f t="shared" si="123"/>
        <v>0</v>
      </c>
      <c r="V2140" s="2" t="s">
        <v>42</v>
      </c>
      <c r="W2140" s="2">
        <v>2014</v>
      </c>
      <c r="X2140" s="30"/>
    </row>
    <row r="2141" spans="1:16382" s="273" customFormat="1" ht="111.75" customHeight="1" x14ac:dyDescent="0.25">
      <c r="A2141" s="276" t="s">
        <v>13653</v>
      </c>
      <c r="B2141" s="238" t="s">
        <v>27</v>
      </c>
      <c r="C2141" s="274" t="s">
        <v>3987</v>
      </c>
      <c r="D2141" s="268" t="s">
        <v>1896</v>
      </c>
      <c r="E2141" s="274" t="s">
        <v>1892</v>
      </c>
      <c r="F2141" s="264" t="s">
        <v>5533</v>
      </c>
      <c r="G2141" s="264" t="s">
        <v>29</v>
      </c>
      <c r="H2141" s="281">
        <v>0</v>
      </c>
      <c r="I2141" s="276">
        <v>710000000</v>
      </c>
      <c r="J2141" s="276" t="s">
        <v>1075</v>
      </c>
      <c r="K2141" s="30" t="s">
        <v>3806</v>
      </c>
      <c r="L2141" s="276" t="s">
        <v>1148</v>
      </c>
      <c r="M2141" s="282" t="s">
        <v>32</v>
      </c>
      <c r="N2141" s="276" t="s">
        <v>453</v>
      </c>
      <c r="O2141" s="323">
        <v>0</v>
      </c>
      <c r="P2141" s="264">
        <v>166</v>
      </c>
      <c r="Q2141" s="276" t="s">
        <v>1268</v>
      </c>
      <c r="R2141" s="326">
        <v>20</v>
      </c>
      <c r="S2141" s="278">
        <v>3000</v>
      </c>
      <c r="T2141" s="278">
        <v>60000</v>
      </c>
      <c r="U2141" s="278">
        <f t="shared" si="123"/>
        <v>67200</v>
      </c>
      <c r="V2141" s="276" t="s">
        <v>42</v>
      </c>
      <c r="W2141" s="263">
        <v>2014</v>
      </c>
      <c r="X2141" s="263" t="s">
        <v>13665</v>
      </c>
      <c r="Y2141" s="290"/>
    </row>
    <row r="2142" spans="1:16382" ht="76.5" outlineLevel="1" x14ac:dyDescent="0.25">
      <c r="A2142" s="2" t="s">
        <v>4786</v>
      </c>
      <c r="B2142" s="3" t="s">
        <v>27</v>
      </c>
      <c r="C2142" s="5" t="s">
        <v>3988</v>
      </c>
      <c r="D2142" s="93" t="s">
        <v>2242</v>
      </c>
      <c r="E2142" s="5" t="s">
        <v>3989</v>
      </c>
      <c r="F2142" s="93" t="s">
        <v>5534</v>
      </c>
      <c r="G2142" s="34" t="s">
        <v>29</v>
      </c>
      <c r="H2142" s="4">
        <v>0</v>
      </c>
      <c r="I2142" s="2">
        <v>710000000</v>
      </c>
      <c r="J2142" s="2" t="s">
        <v>11537</v>
      </c>
      <c r="K2142" s="30" t="s">
        <v>6161</v>
      </c>
      <c r="L2142" s="2" t="s">
        <v>1148</v>
      </c>
      <c r="M2142" s="6" t="s">
        <v>32</v>
      </c>
      <c r="N2142" s="2" t="s">
        <v>453</v>
      </c>
      <c r="O2142" s="35">
        <v>0</v>
      </c>
      <c r="P2142" s="93">
        <v>113</v>
      </c>
      <c r="Q2142" s="34" t="s">
        <v>2241</v>
      </c>
      <c r="R2142" s="121">
        <v>40</v>
      </c>
      <c r="S2142" s="9">
        <v>0</v>
      </c>
      <c r="T2142" s="9">
        <v>0</v>
      </c>
      <c r="U2142" s="9">
        <f t="shared" si="123"/>
        <v>0</v>
      </c>
      <c r="V2142" s="2" t="s">
        <v>42</v>
      </c>
      <c r="W2142" s="2">
        <v>2014</v>
      </c>
      <c r="X2142" s="30"/>
    </row>
    <row r="2143" spans="1:16382" s="273" customFormat="1" ht="76.5" x14ac:dyDescent="0.25">
      <c r="A2143" s="276" t="s">
        <v>13652</v>
      </c>
      <c r="B2143" s="238" t="s">
        <v>27</v>
      </c>
      <c r="C2143" s="274" t="s">
        <v>8152</v>
      </c>
      <c r="D2143" s="268" t="s">
        <v>2242</v>
      </c>
      <c r="E2143" s="274" t="s">
        <v>8309</v>
      </c>
      <c r="F2143" s="274" t="s">
        <v>8309</v>
      </c>
      <c r="G2143" s="264" t="s">
        <v>29</v>
      </c>
      <c r="H2143" s="281">
        <v>0</v>
      </c>
      <c r="I2143" s="276">
        <v>710000000</v>
      </c>
      <c r="J2143" s="276" t="s">
        <v>1075</v>
      </c>
      <c r="K2143" s="30" t="s">
        <v>3806</v>
      </c>
      <c r="L2143" s="276" t="s">
        <v>1148</v>
      </c>
      <c r="M2143" s="282" t="s">
        <v>32</v>
      </c>
      <c r="N2143" s="276" t="s">
        <v>453</v>
      </c>
      <c r="O2143" s="323">
        <v>0</v>
      </c>
      <c r="P2143" s="268">
        <v>5108</v>
      </c>
      <c r="Q2143" s="264" t="s">
        <v>910</v>
      </c>
      <c r="R2143" s="326">
        <v>45</v>
      </c>
      <c r="S2143" s="278">
        <v>1200</v>
      </c>
      <c r="T2143" s="278">
        <f>R2143*S2143</f>
        <v>54000</v>
      </c>
      <c r="U2143" s="278">
        <f t="shared" si="123"/>
        <v>60480.000000000007</v>
      </c>
      <c r="V2143" s="276" t="s">
        <v>42</v>
      </c>
      <c r="W2143" s="263">
        <v>2014</v>
      </c>
      <c r="X2143" s="263" t="s">
        <v>13664</v>
      </c>
      <c r="Y2143" s="290"/>
    </row>
    <row r="2144" spans="1:16382" ht="76.5" outlineLevel="1" x14ac:dyDescent="0.25">
      <c r="A2144" s="2" t="s">
        <v>4787</v>
      </c>
      <c r="B2144" s="3" t="s">
        <v>27</v>
      </c>
      <c r="C2144" s="5" t="s">
        <v>3990</v>
      </c>
      <c r="D2144" s="10" t="s">
        <v>1895</v>
      </c>
      <c r="E2144" s="10" t="s">
        <v>3991</v>
      </c>
      <c r="F2144" s="93" t="s">
        <v>2458</v>
      </c>
      <c r="G2144" s="34" t="s">
        <v>29</v>
      </c>
      <c r="H2144" s="4">
        <v>0</v>
      </c>
      <c r="I2144" s="2">
        <v>710000000</v>
      </c>
      <c r="J2144" s="2" t="s">
        <v>11537</v>
      </c>
      <c r="K2144" s="30" t="s">
        <v>6014</v>
      </c>
      <c r="L2144" s="2" t="s">
        <v>1148</v>
      </c>
      <c r="M2144" s="6" t="s">
        <v>32</v>
      </c>
      <c r="N2144" s="2" t="s">
        <v>453</v>
      </c>
      <c r="O2144" s="35">
        <v>0</v>
      </c>
      <c r="P2144" s="93">
        <v>166</v>
      </c>
      <c r="Q2144" s="2" t="s">
        <v>1268</v>
      </c>
      <c r="R2144" s="121">
        <v>40</v>
      </c>
      <c r="S2144" s="9">
        <v>1000</v>
      </c>
      <c r="T2144" s="9">
        <v>40000</v>
      </c>
      <c r="U2144" s="9">
        <f t="shared" si="123"/>
        <v>44800.000000000007</v>
      </c>
      <c r="V2144" s="2" t="s">
        <v>42</v>
      </c>
      <c r="W2144" s="2">
        <v>2014</v>
      </c>
      <c r="X2144" s="30"/>
    </row>
    <row r="2145" spans="1:24" ht="76.5" outlineLevel="1" x14ac:dyDescent="0.25">
      <c r="A2145" s="2" t="s">
        <v>4788</v>
      </c>
      <c r="B2145" s="3" t="s">
        <v>27</v>
      </c>
      <c r="C2145" s="10" t="s">
        <v>10445</v>
      </c>
      <c r="D2145" s="10" t="s">
        <v>4873</v>
      </c>
      <c r="E2145" s="10" t="s">
        <v>10444</v>
      </c>
      <c r="F2145" s="34" t="s">
        <v>5535</v>
      </c>
      <c r="G2145" s="2" t="s">
        <v>343</v>
      </c>
      <c r="H2145" s="4">
        <v>0</v>
      </c>
      <c r="I2145" s="2">
        <v>710000000</v>
      </c>
      <c r="J2145" s="2" t="s">
        <v>11537</v>
      </c>
      <c r="K2145" s="30" t="s">
        <v>6014</v>
      </c>
      <c r="L2145" s="2" t="s">
        <v>1148</v>
      </c>
      <c r="M2145" s="6" t="s">
        <v>32</v>
      </c>
      <c r="N2145" s="2" t="s">
        <v>453</v>
      </c>
      <c r="O2145" s="35">
        <v>0</v>
      </c>
      <c r="P2145" s="34">
        <v>796</v>
      </c>
      <c r="Q2145" s="2" t="s">
        <v>41</v>
      </c>
      <c r="R2145" s="121">
        <v>1</v>
      </c>
      <c r="S2145" s="9">
        <v>0</v>
      </c>
      <c r="T2145" s="9">
        <v>0</v>
      </c>
      <c r="U2145" s="9">
        <f t="shared" si="123"/>
        <v>0</v>
      </c>
      <c r="V2145" s="2" t="s">
        <v>42</v>
      </c>
      <c r="W2145" s="2">
        <v>2014</v>
      </c>
      <c r="X2145" s="30"/>
    </row>
    <row r="2146" spans="1:24" ht="76.5" outlineLevel="1" x14ac:dyDescent="0.25">
      <c r="A2146" s="2" t="s">
        <v>10443</v>
      </c>
      <c r="B2146" s="3" t="s">
        <v>27</v>
      </c>
      <c r="C2146" s="10" t="s">
        <v>10445</v>
      </c>
      <c r="D2146" s="10" t="s">
        <v>4873</v>
      </c>
      <c r="E2146" s="10" t="s">
        <v>10444</v>
      </c>
      <c r="F2146" s="34" t="s">
        <v>10446</v>
      </c>
      <c r="G2146" s="2" t="s">
        <v>343</v>
      </c>
      <c r="H2146" s="4">
        <v>0</v>
      </c>
      <c r="I2146" s="2">
        <v>710000000</v>
      </c>
      <c r="J2146" s="2" t="s">
        <v>11537</v>
      </c>
      <c r="K2146" s="30" t="s">
        <v>3766</v>
      </c>
      <c r="L2146" s="2" t="s">
        <v>1148</v>
      </c>
      <c r="M2146" s="6" t="s">
        <v>32</v>
      </c>
      <c r="N2146" s="2" t="s">
        <v>453</v>
      </c>
      <c r="O2146" s="35">
        <v>0</v>
      </c>
      <c r="P2146" s="34">
        <v>796</v>
      </c>
      <c r="Q2146" s="2" t="s">
        <v>41</v>
      </c>
      <c r="R2146" s="121">
        <v>1</v>
      </c>
      <c r="S2146" s="9">
        <v>0</v>
      </c>
      <c r="T2146" s="9">
        <f>R2146*S2146</f>
        <v>0</v>
      </c>
      <c r="U2146" s="9">
        <f>T2146*1.12</f>
        <v>0</v>
      </c>
      <c r="V2146" s="2" t="s">
        <v>42</v>
      </c>
      <c r="W2146" s="2">
        <v>2014</v>
      </c>
      <c r="X2146" s="30" t="s">
        <v>10447</v>
      </c>
    </row>
    <row r="2147" spans="1:24" s="149" customFormat="1" ht="71.25" customHeight="1" outlineLevel="1" x14ac:dyDescent="0.25">
      <c r="A2147" s="27" t="s">
        <v>12285</v>
      </c>
      <c r="B2147" s="27" t="s">
        <v>27</v>
      </c>
      <c r="C2147" s="45" t="s">
        <v>10445</v>
      </c>
      <c r="D2147" s="10" t="s">
        <v>4873</v>
      </c>
      <c r="E2147" s="10" t="s">
        <v>10444</v>
      </c>
      <c r="F2147" s="10" t="s">
        <v>12286</v>
      </c>
      <c r="G2147" s="10" t="s">
        <v>29</v>
      </c>
      <c r="H2147" s="145">
        <v>0</v>
      </c>
      <c r="I2147" s="2">
        <v>710000000</v>
      </c>
      <c r="J2147" s="2" t="s">
        <v>11537</v>
      </c>
      <c r="K2147" s="10" t="s">
        <v>12287</v>
      </c>
      <c r="L2147" s="10" t="s">
        <v>12288</v>
      </c>
      <c r="M2147" s="31" t="s">
        <v>32</v>
      </c>
      <c r="N2147" s="27" t="s">
        <v>12289</v>
      </c>
      <c r="O2147" s="32">
        <v>0</v>
      </c>
      <c r="P2147" s="29">
        <v>796</v>
      </c>
      <c r="Q2147" s="27" t="s">
        <v>9108</v>
      </c>
      <c r="R2147" s="10">
        <v>1</v>
      </c>
      <c r="S2147" s="9">
        <v>71339.289999999994</v>
      </c>
      <c r="T2147" s="9">
        <f>R2147*S2147</f>
        <v>71339.289999999994</v>
      </c>
      <c r="U2147" s="9">
        <f>T2147*1.12</f>
        <v>79900.004799999995</v>
      </c>
      <c r="V2147" s="27" t="s">
        <v>42</v>
      </c>
      <c r="W2147" s="2">
        <v>2014</v>
      </c>
      <c r="X2147" s="10" t="s">
        <v>12290</v>
      </c>
    </row>
    <row r="2148" spans="1:24" ht="76.5" outlineLevel="1" x14ac:dyDescent="0.25">
      <c r="A2148" s="2" t="s">
        <v>4789</v>
      </c>
      <c r="B2148" s="3" t="s">
        <v>27</v>
      </c>
      <c r="C2148" s="45" t="s">
        <v>10445</v>
      </c>
      <c r="D2148" s="10" t="s">
        <v>4873</v>
      </c>
      <c r="E2148" s="10" t="s">
        <v>10444</v>
      </c>
      <c r="F2148" s="34" t="s">
        <v>5536</v>
      </c>
      <c r="G2148" s="2" t="s">
        <v>343</v>
      </c>
      <c r="H2148" s="4">
        <v>0</v>
      </c>
      <c r="I2148" s="2">
        <v>710000000</v>
      </c>
      <c r="J2148" s="2" t="s">
        <v>11537</v>
      </c>
      <c r="K2148" s="30" t="s">
        <v>6014</v>
      </c>
      <c r="L2148" s="2" t="s">
        <v>1148</v>
      </c>
      <c r="M2148" s="6" t="s">
        <v>32</v>
      </c>
      <c r="N2148" s="2" t="s">
        <v>453</v>
      </c>
      <c r="O2148" s="35">
        <v>0</v>
      </c>
      <c r="P2148" s="34">
        <v>796</v>
      </c>
      <c r="Q2148" s="2" t="s">
        <v>41</v>
      </c>
      <c r="R2148" s="121">
        <v>1</v>
      </c>
      <c r="S2148" s="9">
        <v>0</v>
      </c>
      <c r="T2148" s="9">
        <f t="shared" ref="T2148:T2168" si="130">R2148*S2148</f>
        <v>0</v>
      </c>
      <c r="U2148" s="9">
        <f t="shared" si="123"/>
        <v>0</v>
      </c>
      <c r="V2148" s="2" t="s">
        <v>42</v>
      </c>
      <c r="W2148" s="2">
        <v>2014</v>
      </c>
      <c r="X2148" s="30"/>
    </row>
    <row r="2149" spans="1:24" ht="76.5" outlineLevel="1" x14ac:dyDescent="0.25">
      <c r="A2149" s="2" t="s">
        <v>10448</v>
      </c>
      <c r="B2149" s="3" t="s">
        <v>27</v>
      </c>
      <c r="C2149" s="5" t="s">
        <v>10449</v>
      </c>
      <c r="D2149" s="10" t="s">
        <v>4873</v>
      </c>
      <c r="E2149" s="10" t="s">
        <v>10450</v>
      </c>
      <c r="F2149" s="34" t="s">
        <v>10451</v>
      </c>
      <c r="G2149" s="2" t="s">
        <v>343</v>
      </c>
      <c r="H2149" s="4">
        <v>0</v>
      </c>
      <c r="I2149" s="2">
        <v>710000000</v>
      </c>
      <c r="J2149" s="2" t="s">
        <v>11537</v>
      </c>
      <c r="K2149" s="30" t="s">
        <v>3766</v>
      </c>
      <c r="L2149" s="2" t="s">
        <v>1148</v>
      </c>
      <c r="M2149" s="6" t="s">
        <v>32</v>
      </c>
      <c r="N2149" s="2" t="s">
        <v>453</v>
      </c>
      <c r="O2149" s="35">
        <v>0</v>
      </c>
      <c r="P2149" s="34">
        <v>796</v>
      </c>
      <c r="Q2149" s="2" t="s">
        <v>41</v>
      </c>
      <c r="R2149" s="121">
        <v>1</v>
      </c>
      <c r="S2149" s="9">
        <v>0</v>
      </c>
      <c r="T2149" s="9">
        <f>R2149*S2149</f>
        <v>0</v>
      </c>
      <c r="U2149" s="9">
        <f>T2149*1.12</f>
        <v>0</v>
      </c>
      <c r="V2149" s="2" t="s">
        <v>42</v>
      </c>
      <c r="W2149" s="2">
        <v>2014</v>
      </c>
      <c r="X2149" s="30" t="s">
        <v>10447</v>
      </c>
    </row>
    <row r="2150" spans="1:24" s="149" customFormat="1" ht="76.5" outlineLevel="1" x14ac:dyDescent="0.25">
      <c r="A2150" s="27" t="s">
        <v>12308</v>
      </c>
      <c r="B2150" s="27" t="s">
        <v>27</v>
      </c>
      <c r="C2150" s="45" t="s">
        <v>10449</v>
      </c>
      <c r="D2150" s="10" t="s">
        <v>4873</v>
      </c>
      <c r="E2150" s="10" t="s">
        <v>10450</v>
      </c>
      <c r="F2150" s="10" t="s">
        <v>12309</v>
      </c>
      <c r="G2150" s="28" t="s">
        <v>29</v>
      </c>
      <c r="H2150" s="145">
        <v>0</v>
      </c>
      <c r="I2150" s="2">
        <v>710000000</v>
      </c>
      <c r="J2150" s="2" t="s">
        <v>11537</v>
      </c>
      <c r="K2150" s="10" t="s">
        <v>12287</v>
      </c>
      <c r="L2150" s="27" t="s">
        <v>1149</v>
      </c>
      <c r="M2150" s="31" t="s">
        <v>32</v>
      </c>
      <c r="N2150" s="27" t="s">
        <v>12289</v>
      </c>
      <c r="O2150" s="32">
        <v>0</v>
      </c>
      <c r="P2150" s="29">
        <v>796</v>
      </c>
      <c r="Q2150" s="27" t="s">
        <v>9108</v>
      </c>
      <c r="R2150" s="10">
        <v>1</v>
      </c>
      <c r="S2150" s="9">
        <v>142857.15</v>
      </c>
      <c r="T2150" s="9">
        <f t="shared" ref="T2150" si="131">R2150*S2150</f>
        <v>142857.15</v>
      </c>
      <c r="U2150" s="9">
        <f t="shared" ref="U2150" si="132">T2150*1.12</f>
        <v>160000.008</v>
      </c>
      <c r="V2150" s="27" t="s">
        <v>42</v>
      </c>
      <c r="W2150" s="2">
        <v>2014</v>
      </c>
      <c r="X2150" s="10" t="s">
        <v>12290</v>
      </c>
    </row>
    <row r="2151" spans="1:24" ht="76.5" outlineLevel="1" x14ac:dyDescent="0.25">
      <c r="A2151" s="2" t="s">
        <v>4790</v>
      </c>
      <c r="B2151" s="3" t="s">
        <v>27</v>
      </c>
      <c r="C2151" s="45" t="s">
        <v>10445</v>
      </c>
      <c r="D2151" s="10" t="s">
        <v>4873</v>
      </c>
      <c r="E2151" s="10" t="s">
        <v>10444</v>
      </c>
      <c r="F2151" s="34" t="s">
        <v>5537</v>
      </c>
      <c r="G2151" s="2" t="s">
        <v>343</v>
      </c>
      <c r="H2151" s="4">
        <v>0</v>
      </c>
      <c r="I2151" s="2">
        <v>710000000</v>
      </c>
      <c r="J2151" s="2" t="s">
        <v>11537</v>
      </c>
      <c r="K2151" s="30" t="s">
        <v>6014</v>
      </c>
      <c r="L2151" s="2" t="s">
        <v>1148</v>
      </c>
      <c r="M2151" s="6" t="s">
        <v>32</v>
      </c>
      <c r="N2151" s="2" t="s">
        <v>453</v>
      </c>
      <c r="O2151" s="35">
        <v>0</v>
      </c>
      <c r="P2151" s="34">
        <v>796</v>
      </c>
      <c r="Q2151" s="2" t="s">
        <v>41</v>
      </c>
      <c r="R2151" s="121">
        <v>2</v>
      </c>
      <c r="S2151" s="9">
        <v>0</v>
      </c>
      <c r="T2151" s="9">
        <f t="shared" si="130"/>
        <v>0</v>
      </c>
      <c r="U2151" s="9">
        <f t="shared" ref="U2151:U2262" si="133">T2151*1.12</f>
        <v>0</v>
      </c>
      <c r="V2151" s="2" t="s">
        <v>42</v>
      </c>
      <c r="W2151" s="2">
        <v>2014</v>
      </c>
      <c r="X2151" s="30"/>
    </row>
    <row r="2152" spans="1:24" ht="76.5" outlineLevel="1" x14ac:dyDescent="0.25">
      <c r="A2152" s="2" t="s">
        <v>10452</v>
      </c>
      <c r="B2152" s="3" t="s">
        <v>27</v>
      </c>
      <c r="C2152" s="5" t="s">
        <v>4866</v>
      </c>
      <c r="D2152" s="10" t="s">
        <v>4867</v>
      </c>
      <c r="E2152" s="10" t="s">
        <v>7832</v>
      </c>
      <c r="F2152" s="34" t="s">
        <v>10453</v>
      </c>
      <c r="G2152" s="2" t="s">
        <v>343</v>
      </c>
      <c r="H2152" s="4">
        <v>0</v>
      </c>
      <c r="I2152" s="2">
        <v>710000000</v>
      </c>
      <c r="J2152" s="2" t="s">
        <v>11537</v>
      </c>
      <c r="K2152" s="30" t="s">
        <v>3766</v>
      </c>
      <c r="L2152" s="2" t="s">
        <v>1148</v>
      </c>
      <c r="M2152" s="6" t="s">
        <v>32</v>
      </c>
      <c r="N2152" s="2" t="s">
        <v>453</v>
      </c>
      <c r="O2152" s="35">
        <v>0</v>
      </c>
      <c r="P2152" s="34">
        <v>796</v>
      </c>
      <c r="Q2152" s="2" t="s">
        <v>41</v>
      </c>
      <c r="R2152" s="121">
        <v>2</v>
      </c>
      <c r="S2152" s="9">
        <v>0</v>
      </c>
      <c r="T2152" s="9">
        <v>0</v>
      </c>
      <c r="U2152" s="9">
        <f>T2152*1.12</f>
        <v>0</v>
      </c>
      <c r="V2152" s="2" t="s">
        <v>42</v>
      </c>
      <c r="W2152" s="2">
        <v>2014</v>
      </c>
      <c r="X2152" s="30" t="s">
        <v>10152</v>
      </c>
    </row>
    <row r="2153" spans="1:24" ht="76.5" outlineLevel="1" x14ac:dyDescent="0.25">
      <c r="A2153" s="2" t="s">
        <v>4791</v>
      </c>
      <c r="B2153" s="3" t="s">
        <v>27</v>
      </c>
      <c r="C2153" s="5" t="s">
        <v>5539</v>
      </c>
      <c r="D2153" s="34" t="s">
        <v>4873</v>
      </c>
      <c r="E2153" s="5" t="s">
        <v>13099</v>
      </c>
      <c r="F2153" s="34" t="s">
        <v>5538</v>
      </c>
      <c r="G2153" s="2" t="s">
        <v>343</v>
      </c>
      <c r="H2153" s="4">
        <v>0</v>
      </c>
      <c r="I2153" s="2">
        <v>710000000</v>
      </c>
      <c r="J2153" s="2" t="s">
        <v>11537</v>
      </c>
      <c r="K2153" s="30" t="s">
        <v>6014</v>
      </c>
      <c r="L2153" s="2" t="s">
        <v>1148</v>
      </c>
      <c r="M2153" s="6" t="s">
        <v>32</v>
      </c>
      <c r="N2153" s="2" t="s">
        <v>453</v>
      </c>
      <c r="O2153" s="35">
        <v>0</v>
      </c>
      <c r="P2153" s="34">
        <v>796</v>
      </c>
      <c r="Q2153" s="2" t="s">
        <v>41</v>
      </c>
      <c r="R2153" s="121">
        <v>2</v>
      </c>
      <c r="S2153" s="9">
        <v>0</v>
      </c>
      <c r="T2153" s="9">
        <f t="shared" si="130"/>
        <v>0</v>
      </c>
      <c r="U2153" s="9">
        <f t="shared" si="133"/>
        <v>0</v>
      </c>
      <c r="V2153" s="2" t="s">
        <v>42</v>
      </c>
      <c r="W2153" s="2">
        <v>2014</v>
      </c>
      <c r="X2153" s="30"/>
    </row>
    <row r="2154" spans="1:24" ht="76.5" outlineLevel="1" x14ac:dyDescent="0.25">
      <c r="A2154" s="2" t="s">
        <v>10455</v>
      </c>
      <c r="B2154" s="3" t="s">
        <v>27</v>
      </c>
      <c r="C2154" s="5" t="s">
        <v>5539</v>
      </c>
      <c r="D2154" s="34" t="s">
        <v>4873</v>
      </c>
      <c r="E2154" s="5" t="s">
        <v>13099</v>
      </c>
      <c r="F2154" s="34" t="s">
        <v>10456</v>
      </c>
      <c r="G2154" s="2" t="s">
        <v>343</v>
      </c>
      <c r="H2154" s="4">
        <v>0</v>
      </c>
      <c r="I2154" s="2">
        <v>710000000</v>
      </c>
      <c r="J2154" s="2" t="s">
        <v>11537</v>
      </c>
      <c r="K2154" s="30" t="s">
        <v>3766</v>
      </c>
      <c r="L2154" s="2" t="s">
        <v>1148</v>
      </c>
      <c r="M2154" s="6" t="s">
        <v>32</v>
      </c>
      <c r="N2154" s="2" t="s">
        <v>453</v>
      </c>
      <c r="O2154" s="35">
        <v>0</v>
      </c>
      <c r="P2154" s="34">
        <v>796</v>
      </c>
      <c r="Q2154" s="2" t="s">
        <v>41</v>
      </c>
      <c r="R2154" s="121">
        <v>2</v>
      </c>
      <c r="S2154" s="9">
        <v>0</v>
      </c>
      <c r="T2154" s="9">
        <v>0</v>
      </c>
      <c r="U2154" s="9">
        <f>T2154*1.12</f>
        <v>0</v>
      </c>
      <c r="V2154" s="2" t="s">
        <v>42</v>
      </c>
      <c r="W2154" s="2">
        <v>2014</v>
      </c>
      <c r="X2154" s="30" t="s">
        <v>10454</v>
      </c>
    </row>
    <row r="2155" spans="1:24" s="149" customFormat="1" ht="63.75" outlineLevel="1" x14ac:dyDescent="0.25">
      <c r="A2155" s="27" t="s">
        <v>12291</v>
      </c>
      <c r="B2155" s="3" t="s">
        <v>27</v>
      </c>
      <c r="C2155" s="5" t="s">
        <v>5539</v>
      </c>
      <c r="D2155" s="34" t="s">
        <v>4873</v>
      </c>
      <c r="E2155" s="5" t="s">
        <v>13099</v>
      </c>
      <c r="F2155" s="34" t="s">
        <v>10456</v>
      </c>
      <c r="G2155" s="10" t="s">
        <v>29</v>
      </c>
      <c r="H2155" s="145">
        <v>0</v>
      </c>
      <c r="I2155" s="2">
        <v>710000000</v>
      </c>
      <c r="J2155" s="2" t="s">
        <v>11537</v>
      </c>
      <c r="K2155" s="10" t="s">
        <v>12287</v>
      </c>
      <c r="L2155" s="10" t="s">
        <v>12288</v>
      </c>
      <c r="M2155" s="31" t="s">
        <v>32</v>
      </c>
      <c r="N2155" s="27" t="s">
        <v>12289</v>
      </c>
      <c r="O2155" s="32">
        <v>0</v>
      </c>
      <c r="P2155" s="29">
        <v>796</v>
      </c>
      <c r="Q2155" s="27" t="s">
        <v>9108</v>
      </c>
      <c r="R2155" s="10">
        <v>6</v>
      </c>
      <c r="S2155" s="9">
        <v>33967.86</v>
      </c>
      <c r="T2155" s="9">
        <f t="shared" ref="T2155" si="134">R2155*S2155</f>
        <v>203807.16</v>
      </c>
      <c r="U2155" s="9">
        <f t="shared" ref="U2155" si="135">T2155*1.12</f>
        <v>228264.01920000004</v>
      </c>
      <c r="V2155" s="27" t="s">
        <v>42</v>
      </c>
      <c r="W2155" s="2">
        <v>2014</v>
      </c>
      <c r="X2155" s="10" t="s">
        <v>12292</v>
      </c>
    </row>
    <row r="2156" spans="1:24" ht="76.5" outlineLevel="1" x14ac:dyDescent="0.25">
      <c r="A2156" s="2" t="s">
        <v>4792</v>
      </c>
      <c r="B2156" s="3" t="s">
        <v>27</v>
      </c>
      <c r="C2156" s="5" t="s">
        <v>4866</v>
      </c>
      <c r="D2156" s="10" t="s">
        <v>4867</v>
      </c>
      <c r="E2156" s="10" t="s">
        <v>7832</v>
      </c>
      <c r="F2156" s="34" t="s">
        <v>5540</v>
      </c>
      <c r="G2156" s="2" t="s">
        <v>343</v>
      </c>
      <c r="H2156" s="4">
        <v>0</v>
      </c>
      <c r="I2156" s="2">
        <v>710000000</v>
      </c>
      <c r="J2156" s="2" t="s">
        <v>11537</v>
      </c>
      <c r="K2156" s="30" t="s">
        <v>6014</v>
      </c>
      <c r="L2156" s="2" t="s">
        <v>1148</v>
      </c>
      <c r="M2156" s="6" t="s">
        <v>32</v>
      </c>
      <c r="N2156" s="2" t="s">
        <v>453</v>
      </c>
      <c r="O2156" s="35">
        <v>0</v>
      </c>
      <c r="P2156" s="34">
        <v>796</v>
      </c>
      <c r="Q2156" s="2" t="s">
        <v>41</v>
      </c>
      <c r="R2156" s="121">
        <v>4</v>
      </c>
      <c r="S2156" s="9">
        <v>0</v>
      </c>
      <c r="T2156" s="9">
        <f t="shared" si="130"/>
        <v>0</v>
      </c>
      <c r="U2156" s="9">
        <f t="shared" si="133"/>
        <v>0</v>
      </c>
      <c r="V2156" s="2" t="s">
        <v>42</v>
      </c>
      <c r="W2156" s="2">
        <v>2014</v>
      </c>
      <c r="X2156" s="30"/>
    </row>
    <row r="2157" spans="1:24" ht="76.5" outlineLevel="1" x14ac:dyDescent="0.25">
      <c r="A2157" s="2" t="s">
        <v>10457</v>
      </c>
      <c r="B2157" s="3" t="s">
        <v>27</v>
      </c>
      <c r="C2157" s="5" t="s">
        <v>4866</v>
      </c>
      <c r="D2157" s="10" t="s">
        <v>4867</v>
      </c>
      <c r="E2157" s="10" t="s">
        <v>7832</v>
      </c>
      <c r="F2157" s="34" t="s">
        <v>10458</v>
      </c>
      <c r="G2157" s="2" t="s">
        <v>343</v>
      </c>
      <c r="H2157" s="4">
        <v>0</v>
      </c>
      <c r="I2157" s="2">
        <v>710000000</v>
      </c>
      <c r="J2157" s="2" t="s">
        <v>11537</v>
      </c>
      <c r="K2157" s="30" t="s">
        <v>3766</v>
      </c>
      <c r="L2157" s="2" t="s">
        <v>1148</v>
      </c>
      <c r="M2157" s="6" t="s">
        <v>32</v>
      </c>
      <c r="N2157" s="2" t="s">
        <v>453</v>
      </c>
      <c r="O2157" s="35">
        <v>0</v>
      </c>
      <c r="P2157" s="34">
        <v>796</v>
      </c>
      <c r="Q2157" s="2" t="s">
        <v>41</v>
      </c>
      <c r="R2157" s="121">
        <v>2</v>
      </c>
      <c r="S2157" s="9">
        <v>0</v>
      </c>
      <c r="T2157" s="9">
        <f>R2157*S2157</f>
        <v>0</v>
      </c>
      <c r="U2157" s="9">
        <f>T2157*1.12</f>
        <v>0</v>
      </c>
      <c r="V2157" s="2" t="s">
        <v>42</v>
      </c>
      <c r="W2157" s="2">
        <v>2014</v>
      </c>
      <c r="X2157" s="30" t="s">
        <v>10459</v>
      </c>
    </row>
    <row r="2158" spans="1:24" s="149" customFormat="1" ht="63.75" outlineLevel="1" x14ac:dyDescent="0.25">
      <c r="A2158" s="27" t="s">
        <v>12293</v>
      </c>
      <c r="B2158" s="27" t="s">
        <v>27</v>
      </c>
      <c r="C2158" s="150" t="s">
        <v>11719</v>
      </c>
      <c r="D2158" s="10" t="s">
        <v>4867</v>
      </c>
      <c r="E2158" s="10" t="s">
        <v>12294</v>
      </c>
      <c r="F2158" s="10" t="s">
        <v>10465</v>
      </c>
      <c r="G2158" s="10" t="s">
        <v>29</v>
      </c>
      <c r="H2158" s="145">
        <v>0</v>
      </c>
      <c r="I2158" s="2">
        <v>710000000</v>
      </c>
      <c r="J2158" s="2" t="s">
        <v>11537</v>
      </c>
      <c r="K2158" s="10" t="s">
        <v>12287</v>
      </c>
      <c r="L2158" s="10" t="s">
        <v>12288</v>
      </c>
      <c r="M2158" s="31" t="s">
        <v>32</v>
      </c>
      <c r="N2158" s="27" t="s">
        <v>12289</v>
      </c>
      <c r="O2158" s="32">
        <v>0</v>
      </c>
      <c r="P2158" s="29">
        <v>796</v>
      </c>
      <c r="Q2158" s="27" t="s">
        <v>9108</v>
      </c>
      <c r="R2158" s="121">
        <v>4</v>
      </c>
      <c r="S2158" s="9">
        <v>7322</v>
      </c>
      <c r="T2158" s="9">
        <f>R2158*S2158</f>
        <v>29288</v>
      </c>
      <c r="U2158" s="9">
        <f t="shared" ref="U2158" si="136">T2158*1.12</f>
        <v>32802.560000000005</v>
      </c>
      <c r="V2158" s="27" t="s">
        <v>42</v>
      </c>
      <c r="W2158" s="2">
        <v>2014</v>
      </c>
      <c r="X2158" s="10" t="s">
        <v>12295</v>
      </c>
    </row>
    <row r="2159" spans="1:24" ht="76.5" outlineLevel="1" x14ac:dyDescent="0.25">
      <c r="A2159" s="2" t="s">
        <v>4793</v>
      </c>
      <c r="B2159" s="3" t="s">
        <v>27</v>
      </c>
      <c r="C2159" s="5" t="s">
        <v>5541</v>
      </c>
      <c r="D2159" s="34" t="s">
        <v>4873</v>
      </c>
      <c r="E2159" s="5" t="s">
        <v>13098</v>
      </c>
      <c r="F2159" s="34" t="s">
        <v>5542</v>
      </c>
      <c r="G2159" s="2" t="s">
        <v>343</v>
      </c>
      <c r="H2159" s="4">
        <v>0</v>
      </c>
      <c r="I2159" s="2">
        <v>710000000</v>
      </c>
      <c r="J2159" s="2" t="s">
        <v>11537</v>
      </c>
      <c r="K2159" s="30" t="s">
        <v>6014</v>
      </c>
      <c r="L2159" s="2" t="s">
        <v>1148</v>
      </c>
      <c r="M2159" s="6" t="s">
        <v>32</v>
      </c>
      <c r="N2159" s="2" t="s">
        <v>453</v>
      </c>
      <c r="O2159" s="35">
        <v>0</v>
      </c>
      <c r="P2159" s="34">
        <v>796</v>
      </c>
      <c r="Q2159" s="2" t="s">
        <v>41</v>
      </c>
      <c r="R2159" s="121">
        <v>4</v>
      </c>
      <c r="S2159" s="9">
        <v>0</v>
      </c>
      <c r="T2159" s="9">
        <f t="shared" si="130"/>
        <v>0</v>
      </c>
      <c r="U2159" s="9">
        <f t="shared" si="133"/>
        <v>0</v>
      </c>
      <c r="V2159" s="2" t="s">
        <v>42</v>
      </c>
      <c r="W2159" s="2">
        <v>2014</v>
      </c>
      <c r="X2159" s="30"/>
    </row>
    <row r="2160" spans="1:24" ht="76.5" outlineLevel="1" x14ac:dyDescent="0.25">
      <c r="A2160" s="2" t="s">
        <v>10460</v>
      </c>
      <c r="B2160" s="3" t="s">
        <v>27</v>
      </c>
      <c r="C2160" s="5" t="s">
        <v>5541</v>
      </c>
      <c r="D2160" s="34" t="s">
        <v>4873</v>
      </c>
      <c r="E2160" s="5" t="s">
        <v>13098</v>
      </c>
      <c r="F2160" s="34" t="s">
        <v>10461</v>
      </c>
      <c r="G2160" s="2" t="s">
        <v>343</v>
      </c>
      <c r="H2160" s="4">
        <v>0</v>
      </c>
      <c r="I2160" s="2">
        <v>710000000</v>
      </c>
      <c r="J2160" s="2" t="s">
        <v>11537</v>
      </c>
      <c r="K2160" s="30" t="s">
        <v>3766</v>
      </c>
      <c r="L2160" s="2" t="s">
        <v>1148</v>
      </c>
      <c r="M2160" s="6" t="s">
        <v>32</v>
      </c>
      <c r="N2160" s="2" t="s">
        <v>453</v>
      </c>
      <c r="O2160" s="35">
        <v>0</v>
      </c>
      <c r="P2160" s="34">
        <v>796</v>
      </c>
      <c r="Q2160" s="2" t="s">
        <v>41</v>
      </c>
      <c r="R2160" s="121">
        <v>4</v>
      </c>
      <c r="S2160" s="9">
        <v>0</v>
      </c>
      <c r="T2160" s="9">
        <v>0</v>
      </c>
      <c r="U2160" s="9">
        <f>T2160*1.12</f>
        <v>0</v>
      </c>
      <c r="V2160" s="2" t="s">
        <v>42</v>
      </c>
      <c r="W2160" s="2">
        <v>2014</v>
      </c>
      <c r="X2160" s="30" t="s">
        <v>10447</v>
      </c>
    </row>
    <row r="2161" spans="1:24" s="149" customFormat="1" ht="63.75" outlineLevel="1" x14ac:dyDescent="0.25">
      <c r="A2161" s="27" t="s">
        <v>12296</v>
      </c>
      <c r="B2161" s="27" t="s">
        <v>27</v>
      </c>
      <c r="C2161" s="5" t="s">
        <v>5541</v>
      </c>
      <c r="D2161" s="34" t="s">
        <v>4873</v>
      </c>
      <c r="E2161" s="5" t="s">
        <v>13098</v>
      </c>
      <c r="F2161" s="10" t="s">
        <v>10461</v>
      </c>
      <c r="G2161" s="10" t="s">
        <v>29</v>
      </c>
      <c r="H2161" s="145">
        <v>0</v>
      </c>
      <c r="I2161" s="2">
        <v>710000000</v>
      </c>
      <c r="J2161" s="2" t="s">
        <v>11537</v>
      </c>
      <c r="K2161" s="10" t="s">
        <v>12287</v>
      </c>
      <c r="L2161" s="10" t="s">
        <v>12288</v>
      </c>
      <c r="M2161" s="31" t="s">
        <v>32</v>
      </c>
      <c r="N2161" s="27" t="s">
        <v>12289</v>
      </c>
      <c r="O2161" s="32">
        <v>0</v>
      </c>
      <c r="P2161" s="29">
        <v>796</v>
      </c>
      <c r="Q2161" s="27" t="s">
        <v>9108</v>
      </c>
      <c r="R2161" s="10">
        <v>4</v>
      </c>
      <c r="S2161" s="9">
        <v>21839.29</v>
      </c>
      <c r="T2161" s="9">
        <f>R2161*S2161</f>
        <v>87357.16</v>
      </c>
      <c r="U2161" s="9">
        <f t="shared" ref="U2161" si="137">T2161*1.12</f>
        <v>97840.01920000001</v>
      </c>
      <c r="V2161" s="27" t="s">
        <v>42</v>
      </c>
      <c r="W2161" s="2">
        <v>2014</v>
      </c>
      <c r="X2161" s="10" t="s">
        <v>12297</v>
      </c>
    </row>
    <row r="2162" spans="1:24" ht="76.5" outlineLevel="1" x14ac:dyDescent="0.25">
      <c r="A2162" s="2" t="s">
        <v>4794</v>
      </c>
      <c r="B2162" s="3" t="s">
        <v>27</v>
      </c>
      <c r="C2162" s="5" t="s">
        <v>3866</v>
      </c>
      <c r="D2162" s="34" t="s">
        <v>4873</v>
      </c>
      <c r="E2162" s="5" t="s">
        <v>13148</v>
      </c>
      <c r="F2162" s="34" t="s">
        <v>5543</v>
      </c>
      <c r="G2162" s="2" t="s">
        <v>343</v>
      </c>
      <c r="H2162" s="4">
        <v>0</v>
      </c>
      <c r="I2162" s="2">
        <v>710000000</v>
      </c>
      <c r="J2162" s="2" t="s">
        <v>11537</v>
      </c>
      <c r="K2162" s="30" t="s">
        <v>6014</v>
      </c>
      <c r="L2162" s="2" t="s">
        <v>1148</v>
      </c>
      <c r="M2162" s="6" t="s">
        <v>32</v>
      </c>
      <c r="N2162" s="2" t="s">
        <v>453</v>
      </c>
      <c r="O2162" s="35">
        <v>0</v>
      </c>
      <c r="P2162" s="34">
        <v>796</v>
      </c>
      <c r="Q2162" s="2" t="s">
        <v>41</v>
      </c>
      <c r="R2162" s="121">
        <v>2</v>
      </c>
      <c r="S2162" s="9">
        <v>0</v>
      </c>
      <c r="T2162" s="9">
        <f t="shared" si="130"/>
        <v>0</v>
      </c>
      <c r="U2162" s="9">
        <f t="shared" si="133"/>
        <v>0</v>
      </c>
      <c r="V2162" s="2" t="s">
        <v>42</v>
      </c>
      <c r="W2162" s="2">
        <v>2014</v>
      </c>
      <c r="X2162" s="30"/>
    </row>
    <row r="2163" spans="1:24" ht="76.5" outlineLevel="1" x14ac:dyDescent="0.25">
      <c r="A2163" s="2" t="s">
        <v>10462</v>
      </c>
      <c r="B2163" s="3" t="s">
        <v>27</v>
      </c>
      <c r="C2163" s="5" t="s">
        <v>3866</v>
      </c>
      <c r="D2163" s="34" t="s">
        <v>4873</v>
      </c>
      <c r="E2163" s="5" t="s">
        <v>13148</v>
      </c>
      <c r="F2163" s="34" t="s">
        <v>10463</v>
      </c>
      <c r="G2163" s="2" t="s">
        <v>343</v>
      </c>
      <c r="H2163" s="4">
        <v>0</v>
      </c>
      <c r="I2163" s="2">
        <v>710000000</v>
      </c>
      <c r="J2163" s="2" t="s">
        <v>11537</v>
      </c>
      <c r="K2163" s="30" t="s">
        <v>3766</v>
      </c>
      <c r="L2163" s="2" t="s">
        <v>1148</v>
      </c>
      <c r="M2163" s="6" t="s">
        <v>32</v>
      </c>
      <c r="N2163" s="2" t="s">
        <v>453</v>
      </c>
      <c r="O2163" s="35">
        <v>0</v>
      </c>
      <c r="P2163" s="34">
        <v>796</v>
      </c>
      <c r="Q2163" s="2" t="s">
        <v>41</v>
      </c>
      <c r="R2163" s="121">
        <v>2</v>
      </c>
      <c r="S2163" s="9">
        <v>0</v>
      </c>
      <c r="T2163" s="9">
        <f>R2163*S2163</f>
        <v>0</v>
      </c>
      <c r="U2163" s="9">
        <f>T2163*1.12</f>
        <v>0</v>
      </c>
      <c r="V2163" s="2" t="s">
        <v>42</v>
      </c>
      <c r="W2163" s="2">
        <v>2014</v>
      </c>
      <c r="X2163" s="30" t="s">
        <v>10447</v>
      </c>
    </row>
    <row r="2164" spans="1:24" s="149" customFormat="1" ht="76.5" outlineLevel="1" x14ac:dyDescent="0.25">
      <c r="A2164" s="27" t="s">
        <v>12310</v>
      </c>
      <c r="B2164" s="27" t="s">
        <v>27</v>
      </c>
      <c r="C2164" s="5" t="s">
        <v>3866</v>
      </c>
      <c r="D2164" s="34" t="s">
        <v>4873</v>
      </c>
      <c r="E2164" s="5" t="s">
        <v>13148</v>
      </c>
      <c r="F2164" s="10" t="s">
        <v>10463</v>
      </c>
      <c r="G2164" s="28" t="s">
        <v>29</v>
      </c>
      <c r="H2164" s="145">
        <v>0</v>
      </c>
      <c r="I2164" s="2">
        <v>710000000</v>
      </c>
      <c r="J2164" s="2" t="s">
        <v>11537</v>
      </c>
      <c r="K2164" s="10" t="s">
        <v>12287</v>
      </c>
      <c r="L2164" s="27" t="s">
        <v>1149</v>
      </c>
      <c r="M2164" s="31" t="s">
        <v>32</v>
      </c>
      <c r="N2164" s="27" t="s">
        <v>12289</v>
      </c>
      <c r="O2164" s="32">
        <v>0</v>
      </c>
      <c r="P2164" s="29">
        <v>796</v>
      </c>
      <c r="Q2164" s="27" t="s">
        <v>9108</v>
      </c>
      <c r="R2164" s="10">
        <v>2</v>
      </c>
      <c r="S2164" s="9">
        <v>3593.75</v>
      </c>
      <c r="T2164" s="9">
        <f t="shared" ref="T2164" si="138">R2164*S2164</f>
        <v>7187.5</v>
      </c>
      <c r="U2164" s="9">
        <f t="shared" ref="U2164" si="139">T2164*1.12</f>
        <v>8050.0000000000009</v>
      </c>
      <c r="V2164" s="27" t="s">
        <v>42</v>
      </c>
      <c r="W2164" s="2">
        <v>2014</v>
      </c>
      <c r="X2164" s="10" t="s">
        <v>12297</v>
      </c>
    </row>
    <row r="2165" spans="1:24" ht="76.5" outlineLevel="1" x14ac:dyDescent="0.25">
      <c r="A2165" s="2" t="s">
        <v>4795</v>
      </c>
      <c r="B2165" s="3" t="s">
        <v>27</v>
      </c>
      <c r="C2165" s="5" t="s">
        <v>5545</v>
      </c>
      <c r="D2165" s="34" t="s">
        <v>4873</v>
      </c>
      <c r="E2165" s="5" t="s">
        <v>7831</v>
      </c>
      <c r="F2165" s="34" t="s">
        <v>5544</v>
      </c>
      <c r="G2165" s="2" t="s">
        <v>343</v>
      </c>
      <c r="H2165" s="4">
        <v>0</v>
      </c>
      <c r="I2165" s="2">
        <v>710000000</v>
      </c>
      <c r="J2165" s="2" t="s">
        <v>11537</v>
      </c>
      <c r="K2165" s="30" t="s">
        <v>6014</v>
      </c>
      <c r="L2165" s="2" t="s">
        <v>1148</v>
      </c>
      <c r="M2165" s="6" t="s">
        <v>32</v>
      </c>
      <c r="N2165" s="2" t="s">
        <v>453</v>
      </c>
      <c r="O2165" s="35">
        <v>0</v>
      </c>
      <c r="P2165" s="34">
        <v>796</v>
      </c>
      <c r="Q2165" s="2" t="s">
        <v>41</v>
      </c>
      <c r="R2165" s="121">
        <v>2</v>
      </c>
      <c r="S2165" s="9">
        <v>0</v>
      </c>
      <c r="T2165" s="9">
        <f t="shared" si="130"/>
        <v>0</v>
      </c>
      <c r="U2165" s="9">
        <f t="shared" si="133"/>
        <v>0</v>
      </c>
      <c r="V2165" s="2" t="s">
        <v>42</v>
      </c>
      <c r="W2165" s="2">
        <v>2014</v>
      </c>
      <c r="X2165" s="30"/>
    </row>
    <row r="2166" spans="1:24" ht="76.5" outlineLevel="1" x14ac:dyDescent="0.25">
      <c r="A2166" s="2" t="s">
        <v>10464</v>
      </c>
      <c r="B2166" s="3" t="s">
        <v>27</v>
      </c>
      <c r="C2166" s="5" t="s">
        <v>5545</v>
      </c>
      <c r="D2166" s="34" t="s">
        <v>4873</v>
      </c>
      <c r="E2166" s="5" t="s">
        <v>7831</v>
      </c>
      <c r="F2166" s="34" t="s">
        <v>5544</v>
      </c>
      <c r="G2166" s="2" t="s">
        <v>343</v>
      </c>
      <c r="H2166" s="4">
        <v>0</v>
      </c>
      <c r="I2166" s="2">
        <v>710000000</v>
      </c>
      <c r="J2166" s="2" t="s">
        <v>11537</v>
      </c>
      <c r="K2166" s="30" t="s">
        <v>3766</v>
      </c>
      <c r="L2166" s="2" t="s">
        <v>1148</v>
      </c>
      <c r="M2166" s="6" t="s">
        <v>32</v>
      </c>
      <c r="N2166" s="2" t="s">
        <v>453</v>
      </c>
      <c r="O2166" s="35">
        <v>0</v>
      </c>
      <c r="P2166" s="34">
        <v>796</v>
      </c>
      <c r="Q2166" s="2" t="s">
        <v>41</v>
      </c>
      <c r="R2166" s="121">
        <v>2</v>
      </c>
      <c r="S2166" s="9">
        <v>0</v>
      </c>
      <c r="T2166" s="9">
        <f>R2166*S2166</f>
        <v>0</v>
      </c>
      <c r="U2166" s="9">
        <f>T2166*1.12</f>
        <v>0</v>
      </c>
      <c r="V2166" s="2" t="s">
        <v>42</v>
      </c>
      <c r="W2166" s="2">
        <v>2014</v>
      </c>
      <c r="X2166" s="30" t="s">
        <v>10447</v>
      </c>
    </row>
    <row r="2167" spans="1:24" s="149" customFormat="1" ht="76.5" outlineLevel="1" x14ac:dyDescent="0.25">
      <c r="A2167" s="27" t="s">
        <v>12311</v>
      </c>
      <c r="B2167" s="3" t="s">
        <v>27</v>
      </c>
      <c r="C2167" s="5" t="s">
        <v>5545</v>
      </c>
      <c r="D2167" s="34" t="s">
        <v>4873</v>
      </c>
      <c r="E2167" s="5" t="s">
        <v>7831</v>
      </c>
      <c r="F2167" s="34" t="s">
        <v>5544</v>
      </c>
      <c r="G2167" s="28" t="s">
        <v>29</v>
      </c>
      <c r="H2167" s="145">
        <v>0</v>
      </c>
      <c r="I2167" s="2">
        <v>710000000</v>
      </c>
      <c r="J2167" s="2" t="s">
        <v>11537</v>
      </c>
      <c r="K2167" s="10" t="s">
        <v>12287</v>
      </c>
      <c r="L2167" s="27" t="s">
        <v>1149</v>
      </c>
      <c r="M2167" s="31" t="s">
        <v>32</v>
      </c>
      <c r="N2167" s="27" t="s">
        <v>12289</v>
      </c>
      <c r="O2167" s="32">
        <v>0</v>
      </c>
      <c r="P2167" s="29">
        <v>796</v>
      </c>
      <c r="Q2167" s="27" t="s">
        <v>9108</v>
      </c>
      <c r="R2167" s="10">
        <v>2</v>
      </c>
      <c r="S2167" s="9">
        <v>3839.29</v>
      </c>
      <c r="T2167" s="9">
        <f t="shared" ref="T2167" si="140">R2167*S2167</f>
        <v>7678.58</v>
      </c>
      <c r="U2167" s="9">
        <f t="shared" ref="U2167" si="141">T2167*1.12</f>
        <v>8600.0096000000012</v>
      </c>
      <c r="V2167" s="27" t="s">
        <v>42</v>
      </c>
      <c r="W2167" s="2">
        <v>2014</v>
      </c>
      <c r="X2167" s="10" t="s">
        <v>12297</v>
      </c>
    </row>
    <row r="2168" spans="1:24" ht="76.5" outlineLevel="1" x14ac:dyDescent="0.25">
      <c r="A2168" s="2" t="s">
        <v>4796</v>
      </c>
      <c r="B2168" s="3" t="s">
        <v>27</v>
      </c>
      <c r="C2168" s="5" t="s">
        <v>5545</v>
      </c>
      <c r="D2168" s="34" t="s">
        <v>4873</v>
      </c>
      <c r="E2168" s="5" t="s">
        <v>7831</v>
      </c>
      <c r="F2168" s="34" t="s">
        <v>5546</v>
      </c>
      <c r="G2168" s="2" t="s">
        <v>343</v>
      </c>
      <c r="H2168" s="4">
        <v>0</v>
      </c>
      <c r="I2168" s="2">
        <v>710000000</v>
      </c>
      <c r="J2168" s="2" t="s">
        <v>11537</v>
      </c>
      <c r="K2168" s="30" t="s">
        <v>6014</v>
      </c>
      <c r="L2168" s="2" t="s">
        <v>1148</v>
      </c>
      <c r="M2168" s="6" t="s">
        <v>32</v>
      </c>
      <c r="N2168" s="2" t="s">
        <v>453</v>
      </c>
      <c r="O2168" s="35">
        <v>0</v>
      </c>
      <c r="P2168" s="34">
        <v>796</v>
      </c>
      <c r="Q2168" s="2" t="s">
        <v>41</v>
      </c>
      <c r="R2168" s="121">
        <v>2</v>
      </c>
      <c r="S2168" s="9">
        <v>0</v>
      </c>
      <c r="T2168" s="9">
        <f t="shared" si="130"/>
        <v>0</v>
      </c>
      <c r="U2168" s="9">
        <f t="shared" si="133"/>
        <v>0</v>
      </c>
      <c r="V2168" s="2" t="s">
        <v>42</v>
      </c>
      <c r="W2168" s="2">
        <v>2014</v>
      </c>
      <c r="X2168" s="30"/>
    </row>
    <row r="2169" spans="1:24" ht="76.5" outlineLevel="1" x14ac:dyDescent="0.25">
      <c r="A2169" s="2" t="s">
        <v>10466</v>
      </c>
      <c r="B2169" s="3" t="s">
        <v>27</v>
      </c>
      <c r="C2169" s="5" t="s">
        <v>5545</v>
      </c>
      <c r="D2169" s="34" t="s">
        <v>4873</v>
      </c>
      <c r="E2169" s="5" t="s">
        <v>7831</v>
      </c>
      <c r="F2169" s="34" t="s">
        <v>10465</v>
      </c>
      <c r="G2169" s="2" t="s">
        <v>343</v>
      </c>
      <c r="H2169" s="4">
        <v>0</v>
      </c>
      <c r="I2169" s="2">
        <v>710000000</v>
      </c>
      <c r="J2169" s="2" t="s">
        <v>11537</v>
      </c>
      <c r="K2169" s="30" t="s">
        <v>3766</v>
      </c>
      <c r="L2169" s="2" t="s">
        <v>1148</v>
      </c>
      <c r="M2169" s="6" t="s">
        <v>32</v>
      </c>
      <c r="N2169" s="2" t="s">
        <v>453</v>
      </c>
      <c r="O2169" s="35">
        <v>0</v>
      </c>
      <c r="P2169" s="34">
        <v>796</v>
      </c>
      <c r="Q2169" s="2" t="s">
        <v>41</v>
      </c>
      <c r="R2169" s="121">
        <v>2</v>
      </c>
      <c r="S2169" s="9">
        <v>5000</v>
      </c>
      <c r="T2169" s="9">
        <v>0</v>
      </c>
      <c r="U2169" s="9">
        <f>T2169*1.12</f>
        <v>0</v>
      </c>
      <c r="V2169" s="2" t="s">
        <v>42</v>
      </c>
      <c r="W2169" s="2">
        <v>2014</v>
      </c>
      <c r="X2169" s="30" t="s">
        <v>10447</v>
      </c>
    </row>
    <row r="2170" spans="1:24" s="149" customFormat="1" ht="76.5" outlineLevel="1" x14ac:dyDescent="0.25">
      <c r="A2170" s="27" t="s">
        <v>12312</v>
      </c>
      <c r="B2170" s="27" t="s">
        <v>27</v>
      </c>
      <c r="C2170" s="5" t="s">
        <v>5545</v>
      </c>
      <c r="D2170" s="34" t="s">
        <v>4873</v>
      </c>
      <c r="E2170" s="5" t="s">
        <v>7831</v>
      </c>
      <c r="F2170" s="10" t="s">
        <v>10465</v>
      </c>
      <c r="G2170" s="28" t="s">
        <v>29</v>
      </c>
      <c r="H2170" s="145">
        <v>0</v>
      </c>
      <c r="I2170" s="2">
        <v>710000000</v>
      </c>
      <c r="J2170" s="2" t="s">
        <v>11537</v>
      </c>
      <c r="K2170" s="10" t="s">
        <v>12287</v>
      </c>
      <c r="L2170" s="27" t="s">
        <v>1149</v>
      </c>
      <c r="M2170" s="31" t="s">
        <v>32</v>
      </c>
      <c r="N2170" s="27" t="s">
        <v>12289</v>
      </c>
      <c r="O2170" s="32">
        <v>0</v>
      </c>
      <c r="P2170" s="29">
        <v>796</v>
      </c>
      <c r="Q2170" s="27" t="s">
        <v>9108</v>
      </c>
      <c r="R2170" s="10">
        <v>2</v>
      </c>
      <c r="S2170" s="9">
        <v>6803.57</v>
      </c>
      <c r="T2170" s="9">
        <f t="shared" ref="T2170" si="142">R2170*S2170</f>
        <v>13607.14</v>
      </c>
      <c r="U2170" s="9">
        <f t="shared" ref="U2170" si="143">T2170*1.12</f>
        <v>15239.996800000001</v>
      </c>
      <c r="V2170" s="27" t="s">
        <v>42</v>
      </c>
      <c r="W2170" s="2">
        <v>2014</v>
      </c>
      <c r="X2170" s="10" t="s">
        <v>12297</v>
      </c>
    </row>
    <row r="2171" spans="1:24" ht="76.5" outlineLevel="1" x14ac:dyDescent="0.25">
      <c r="A2171" s="2" t="s">
        <v>4797</v>
      </c>
      <c r="B2171" s="3" t="s">
        <v>27</v>
      </c>
      <c r="C2171" s="5" t="s">
        <v>3687</v>
      </c>
      <c r="D2171" s="93" t="s">
        <v>878</v>
      </c>
      <c r="E2171" s="5" t="s">
        <v>3688</v>
      </c>
      <c r="F2171" s="34" t="s">
        <v>3689</v>
      </c>
      <c r="G2171" s="34" t="s">
        <v>29</v>
      </c>
      <c r="H2171" s="4">
        <v>0</v>
      </c>
      <c r="I2171" s="2">
        <v>710000000</v>
      </c>
      <c r="J2171" s="2" t="s">
        <v>11537</v>
      </c>
      <c r="K2171" s="30" t="s">
        <v>6014</v>
      </c>
      <c r="L2171" s="2" t="s">
        <v>1148</v>
      </c>
      <c r="M2171" s="6" t="s">
        <v>32</v>
      </c>
      <c r="N2171" s="2" t="s">
        <v>453</v>
      </c>
      <c r="O2171" s="35">
        <v>0</v>
      </c>
      <c r="P2171" s="34">
        <v>796</v>
      </c>
      <c r="Q2171" s="2" t="s">
        <v>41</v>
      </c>
      <c r="R2171" s="121">
        <v>120</v>
      </c>
      <c r="S2171" s="9">
        <f>T2171/R2171</f>
        <v>0</v>
      </c>
      <c r="T2171" s="9">
        <v>0</v>
      </c>
      <c r="U2171" s="9">
        <f t="shared" si="133"/>
        <v>0</v>
      </c>
      <c r="V2171" s="2" t="s">
        <v>42</v>
      </c>
      <c r="W2171" s="2">
        <v>2014</v>
      </c>
      <c r="X2171" s="30"/>
    </row>
    <row r="2172" spans="1:24" s="26" customFormat="1" ht="76.5" outlineLevel="1" x14ac:dyDescent="0.25">
      <c r="A2172" s="2" t="s">
        <v>12430</v>
      </c>
      <c r="B2172" s="88" t="s">
        <v>27</v>
      </c>
      <c r="C2172" s="5" t="s">
        <v>3687</v>
      </c>
      <c r="D2172" s="93" t="s">
        <v>878</v>
      </c>
      <c r="E2172" s="5" t="s">
        <v>3688</v>
      </c>
      <c r="F2172" s="34"/>
      <c r="G2172" s="34" t="s">
        <v>29</v>
      </c>
      <c r="H2172" s="4">
        <v>0</v>
      </c>
      <c r="I2172" s="2">
        <v>710000000</v>
      </c>
      <c r="J2172" s="2" t="s">
        <v>11537</v>
      </c>
      <c r="K2172" s="30" t="s">
        <v>6133</v>
      </c>
      <c r="L2172" s="2" t="s">
        <v>1148</v>
      </c>
      <c r="M2172" s="6" t="s">
        <v>32</v>
      </c>
      <c r="N2172" s="2" t="s">
        <v>12422</v>
      </c>
      <c r="O2172" s="35">
        <v>0</v>
      </c>
      <c r="P2172" s="34">
        <v>796</v>
      </c>
      <c r="Q2172" s="2" t="s">
        <v>41</v>
      </c>
      <c r="R2172" s="121">
        <v>120</v>
      </c>
      <c r="S2172" s="9">
        <f>T2172/R2172</f>
        <v>400</v>
      </c>
      <c r="T2172" s="9">
        <v>48000</v>
      </c>
      <c r="U2172" s="9">
        <f t="shared" si="133"/>
        <v>53760.000000000007</v>
      </c>
      <c r="V2172" s="2" t="s">
        <v>42</v>
      </c>
      <c r="W2172" s="2">
        <v>2014</v>
      </c>
      <c r="X2172" s="151" t="s">
        <v>12433</v>
      </c>
    </row>
    <row r="2173" spans="1:24" ht="76.5" outlineLevel="1" x14ac:dyDescent="0.25">
      <c r="A2173" s="2" t="s">
        <v>4798</v>
      </c>
      <c r="B2173" s="3" t="s">
        <v>27</v>
      </c>
      <c r="C2173" s="5" t="s">
        <v>13147</v>
      </c>
      <c r="D2173" s="93" t="s">
        <v>4935</v>
      </c>
      <c r="E2173" s="5" t="s">
        <v>13146</v>
      </c>
      <c r="F2173" s="5" t="s">
        <v>5547</v>
      </c>
      <c r="G2173" s="34" t="s">
        <v>29</v>
      </c>
      <c r="H2173" s="4">
        <v>0</v>
      </c>
      <c r="I2173" s="2">
        <v>710000000</v>
      </c>
      <c r="J2173" s="2" t="s">
        <v>11537</v>
      </c>
      <c r="K2173" s="30" t="s">
        <v>6014</v>
      </c>
      <c r="L2173" s="2" t="s">
        <v>1148</v>
      </c>
      <c r="M2173" s="6" t="s">
        <v>32</v>
      </c>
      <c r="N2173" s="2" t="s">
        <v>453</v>
      </c>
      <c r="O2173" s="35">
        <v>0</v>
      </c>
      <c r="P2173" s="5">
        <v>796</v>
      </c>
      <c r="Q2173" s="2" t="s">
        <v>41</v>
      </c>
      <c r="R2173" s="121">
        <v>600</v>
      </c>
      <c r="S2173" s="9">
        <f t="shared" ref="S2173:S2202" si="144">T2173/R2173</f>
        <v>0</v>
      </c>
      <c r="T2173" s="9">
        <v>0</v>
      </c>
      <c r="U2173" s="9">
        <f t="shared" si="133"/>
        <v>0</v>
      </c>
      <c r="V2173" s="2" t="s">
        <v>42</v>
      </c>
      <c r="W2173" s="2">
        <v>2014</v>
      </c>
      <c r="X2173" s="30"/>
    </row>
    <row r="2174" spans="1:24" s="85" customFormat="1" ht="76.5" outlineLevel="1" x14ac:dyDescent="0.25">
      <c r="A2174" s="2" t="s">
        <v>12434</v>
      </c>
      <c r="B2174" s="88" t="s">
        <v>27</v>
      </c>
      <c r="C2174" s="5" t="s">
        <v>13147</v>
      </c>
      <c r="D2174" s="93" t="s">
        <v>4935</v>
      </c>
      <c r="E2174" s="5" t="s">
        <v>13146</v>
      </c>
      <c r="F2174" s="5"/>
      <c r="G2174" s="34" t="s">
        <v>29</v>
      </c>
      <c r="H2174" s="4">
        <v>0</v>
      </c>
      <c r="I2174" s="2">
        <v>710000000</v>
      </c>
      <c r="J2174" s="2" t="s">
        <v>11537</v>
      </c>
      <c r="K2174" s="30" t="s">
        <v>6133</v>
      </c>
      <c r="L2174" s="2" t="s">
        <v>1148</v>
      </c>
      <c r="M2174" s="6" t="s">
        <v>32</v>
      </c>
      <c r="N2174" s="2" t="s">
        <v>12422</v>
      </c>
      <c r="O2174" s="35">
        <v>0</v>
      </c>
      <c r="P2174" s="7" t="s">
        <v>857</v>
      </c>
      <c r="Q2174" s="2" t="s">
        <v>6191</v>
      </c>
      <c r="R2174" s="121">
        <v>600</v>
      </c>
      <c r="S2174" s="9">
        <f t="shared" si="144"/>
        <v>45</v>
      </c>
      <c r="T2174" s="9">
        <v>27000</v>
      </c>
      <c r="U2174" s="9">
        <f t="shared" si="133"/>
        <v>30240.000000000004</v>
      </c>
      <c r="V2174" s="2" t="s">
        <v>42</v>
      </c>
      <c r="W2174" s="2">
        <v>2014</v>
      </c>
      <c r="X2174" s="151" t="s">
        <v>12435</v>
      </c>
    </row>
    <row r="2175" spans="1:24" ht="76.5" outlineLevel="1" x14ac:dyDescent="0.25">
      <c r="A2175" s="2" t="s">
        <v>4799</v>
      </c>
      <c r="B2175" s="3" t="s">
        <v>27</v>
      </c>
      <c r="C2175" s="5" t="s">
        <v>13145</v>
      </c>
      <c r="D2175" s="93" t="s">
        <v>860</v>
      </c>
      <c r="E2175" s="5" t="s">
        <v>13080</v>
      </c>
      <c r="F2175" s="131" t="s">
        <v>5548</v>
      </c>
      <c r="G2175" s="34" t="s">
        <v>29</v>
      </c>
      <c r="H2175" s="4">
        <v>0</v>
      </c>
      <c r="I2175" s="2">
        <v>710000000</v>
      </c>
      <c r="J2175" s="2" t="s">
        <v>11537</v>
      </c>
      <c r="K2175" s="30" t="s">
        <v>6014</v>
      </c>
      <c r="L2175" s="2" t="s">
        <v>1148</v>
      </c>
      <c r="M2175" s="6" t="s">
        <v>32</v>
      </c>
      <c r="N2175" s="2" t="s">
        <v>453</v>
      </c>
      <c r="O2175" s="35">
        <v>0</v>
      </c>
      <c r="P2175" s="131">
        <v>796</v>
      </c>
      <c r="Q2175" s="2" t="s">
        <v>41</v>
      </c>
      <c r="R2175" s="121">
        <v>40</v>
      </c>
      <c r="S2175" s="9">
        <f t="shared" si="144"/>
        <v>0</v>
      </c>
      <c r="T2175" s="9">
        <v>0</v>
      </c>
      <c r="U2175" s="9">
        <f t="shared" si="133"/>
        <v>0</v>
      </c>
      <c r="V2175" s="2" t="s">
        <v>42</v>
      </c>
      <c r="W2175" s="2">
        <v>2014</v>
      </c>
      <c r="X2175" s="30"/>
    </row>
    <row r="2176" spans="1:24" s="85" customFormat="1" ht="76.5" outlineLevel="1" x14ac:dyDescent="0.25">
      <c r="A2176" s="2" t="s">
        <v>12436</v>
      </c>
      <c r="B2176" s="88" t="s">
        <v>27</v>
      </c>
      <c r="C2176" s="5" t="s">
        <v>12437</v>
      </c>
      <c r="D2176" s="93" t="s">
        <v>12438</v>
      </c>
      <c r="E2176" s="5" t="s">
        <v>12439</v>
      </c>
      <c r="F2176" s="131"/>
      <c r="G2176" s="34" t="s">
        <v>29</v>
      </c>
      <c r="H2176" s="4">
        <v>0</v>
      </c>
      <c r="I2176" s="2">
        <v>710000000</v>
      </c>
      <c r="J2176" s="2" t="s">
        <v>11537</v>
      </c>
      <c r="K2176" s="30" t="s">
        <v>6133</v>
      </c>
      <c r="L2176" s="2" t="s">
        <v>1148</v>
      </c>
      <c r="M2176" s="6" t="s">
        <v>32</v>
      </c>
      <c r="N2176" s="2" t="s">
        <v>12422</v>
      </c>
      <c r="O2176" s="35">
        <v>0</v>
      </c>
      <c r="P2176" s="131">
        <v>796</v>
      </c>
      <c r="Q2176" s="2" t="s">
        <v>41</v>
      </c>
      <c r="R2176" s="121">
        <v>40</v>
      </c>
      <c r="S2176" s="9">
        <f t="shared" si="144"/>
        <v>200</v>
      </c>
      <c r="T2176" s="9">
        <v>8000</v>
      </c>
      <c r="U2176" s="9">
        <v>8960</v>
      </c>
      <c r="V2176" s="2" t="s">
        <v>42</v>
      </c>
      <c r="W2176" s="2">
        <v>2014</v>
      </c>
      <c r="X2176" s="151" t="s">
        <v>12440</v>
      </c>
    </row>
    <row r="2177" spans="1:24" ht="76.5" outlineLevel="1" x14ac:dyDescent="0.25">
      <c r="A2177" s="2" t="s">
        <v>4800</v>
      </c>
      <c r="B2177" s="3" t="s">
        <v>27</v>
      </c>
      <c r="C2177" s="10" t="s">
        <v>5549</v>
      </c>
      <c r="D2177" s="10" t="s">
        <v>860</v>
      </c>
      <c r="E2177" s="10" t="s">
        <v>3850</v>
      </c>
      <c r="F2177" s="152" t="s">
        <v>9524</v>
      </c>
      <c r="G2177" s="34" t="s">
        <v>29</v>
      </c>
      <c r="H2177" s="4">
        <v>0</v>
      </c>
      <c r="I2177" s="2">
        <v>710000000</v>
      </c>
      <c r="J2177" s="2" t="s">
        <v>11537</v>
      </c>
      <c r="K2177" s="30" t="s">
        <v>6014</v>
      </c>
      <c r="L2177" s="2" t="s">
        <v>1148</v>
      </c>
      <c r="M2177" s="6" t="s">
        <v>32</v>
      </c>
      <c r="N2177" s="2" t="s">
        <v>453</v>
      </c>
      <c r="O2177" s="35">
        <v>0</v>
      </c>
      <c r="P2177" s="5">
        <v>796</v>
      </c>
      <c r="Q2177" s="2" t="s">
        <v>41</v>
      </c>
      <c r="R2177" s="121">
        <v>0</v>
      </c>
      <c r="S2177" s="9">
        <v>0</v>
      </c>
      <c r="T2177" s="9">
        <v>0</v>
      </c>
      <c r="U2177" s="9">
        <f t="shared" si="133"/>
        <v>0</v>
      </c>
      <c r="V2177" s="2" t="s">
        <v>42</v>
      </c>
      <c r="W2177" s="2">
        <v>2014</v>
      </c>
      <c r="X2177" s="30"/>
    </row>
    <row r="2178" spans="1:24" ht="76.5" outlineLevel="1" x14ac:dyDescent="0.25">
      <c r="A2178" s="2" t="s">
        <v>4801</v>
      </c>
      <c r="B2178" s="3" t="s">
        <v>27</v>
      </c>
      <c r="C2178" s="10" t="s">
        <v>5549</v>
      </c>
      <c r="D2178" s="10" t="s">
        <v>860</v>
      </c>
      <c r="E2178" s="10" t="s">
        <v>3850</v>
      </c>
      <c r="F2178" s="152" t="s">
        <v>9525</v>
      </c>
      <c r="G2178" s="34" t="s">
        <v>29</v>
      </c>
      <c r="H2178" s="4">
        <v>0</v>
      </c>
      <c r="I2178" s="2">
        <v>710000000</v>
      </c>
      <c r="J2178" s="2" t="s">
        <v>11537</v>
      </c>
      <c r="K2178" s="30" t="s">
        <v>6014</v>
      </c>
      <c r="L2178" s="2" t="s">
        <v>1148</v>
      </c>
      <c r="M2178" s="6" t="s">
        <v>32</v>
      </c>
      <c r="N2178" s="2" t="s">
        <v>453</v>
      </c>
      <c r="O2178" s="35">
        <v>0</v>
      </c>
      <c r="P2178" s="5">
        <v>796</v>
      </c>
      <c r="Q2178" s="2" t="s">
        <v>41</v>
      </c>
      <c r="R2178" s="121">
        <v>67</v>
      </c>
      <c r="S2178" s="9">
        <f t="shared" si="144"/>
        <v>0</v>
      </c>
      <c r="T2178" s="9">
        <v>0</v>
      </c>
      <c r="U2178" s="9">
        <f t="shared" si="133"/>
        <v>0</v>
      </c>
      <c r="V2178" s="2" t="s">
        <v>42</v>
      </c>
      <c r="W2178" s="2">
        <v>2014</v>
      </c>
      <c r="X2178" s="30"/>
    </row>
    <row r="2179" spans="1:24" s="85" customFormat="1" ht="76.5" outlineLevel="1" x14ac:dyDescent="0.25">
      <c r="A2179" s="2" t="s">
        <v>12441</v>
      </c>
      <c r="B2179" s="88" t="s">
        <v>27</v>
      </c>
      <c r="C2179" s="5" t="s">
        <v>5549</v>
      </c>
      <c r="D2179" s="5" t="s">
        <v>860</v>
      </c>
      <c r="E2179" s="5" t="s">
        <v>3850</v>
      </c>
      <c r="F2179" s="152"/>
      <c r="G2179" s="34" t="s">
        <v>29</v>
      </c>
      <c r="H2179" s="4">
        <v>0</v>
      </c>
      <c r="I2179" s="2">
        <v>710000000</v>
      </c>
      <c r="J2179" s="2" t="s">
        <v>11537</v>
      </c>
      <c r="K2179" s="30" t="s">
        <v>6133</v>
      </c>
      <c r="L2179" s="2" t="s">
        <v>1148</v>
      </c>
      <c r="M2179" s="6" t="s">
        <v>32</v>
      </c>
      <c r="N2179" s="2" t="s">
        <v>12422</v>
      </c>
      <c r="O2179" s="35">
        <v>0</v>
      </c>
      <c r="P2179" s="5">
        <v>796</v>
      </c>
      <c r="Q2179" s="2" t="s">
        <v>41</v>
      </c>
      <c r="R2179" s="121">
        <v>67</v>
      </c>
      <c r="S2179" s="9">
        <f t="shared" si="144"/>
        <v>507.46268656716416</v>
      </c>
      <c r="T2179" s="9">
        <v>34000</v>
      </c>
      <c r="U2179" s="9">
        <f t="shared" si="133"/>
        <v>38080</v>
      </c>
      <c r="V2179" s="2" t="s">
        <v>42</v>
      </c>
      <c r="W2179" s="2">
        <v>2014</v>
      </c>
      <c r="X2179" s="151" t="s">
        <v>12442</v>
      </c>
    </row>
    <row r="2180" spans="1:24" ht="76.5" outlineLevel="1" x14ac:dyDescent="0.25">
      <c r="A2180" s="2" t="s">
        <v>4802</v>
      </c>
      <c r="B2180" s="3" t="s">
        <v>27</v>
      </c>
      <c r="C2180" s="5" t="s">
        <v>5550</v>
      </c>
      <c r="D2180" s="93" t="s">
        <v>3882</v>
      </c>
      <c r="E2180" s="5" t="s">
        <v>5551</v>
      </c>
      <c r="F2180" s="5" t="s">
        <v>5551</v>
      </c>
      <c r="G2180" s="34" t="s">
        <v>29</v>
      </c>
      <c r="H2180" s="4">
        <v>0</v>
      </c>
      <c r="I2180" s="2">
        <v>710000000</v>
      </c>
      <c r="J2180" s="2" t="s">
        <v>11537</v>
      </c>
      <c r="K2180" s="30" t="s">
        <v>6014</v>
      </c>
      <c r="L2180" s="2" t="s">
        <v>1148</v>
      </c>
      <c r="M2180" s="6" t="s">
        <v>32</v>
      </c>
      <c r="N2180" s="2" t="s">
        <v>453</v>
      </c>
      <c r="O2180" s="35">
        <v>0</v>
      </c>
      <c r="P2180" s="34">
        <v>796</v>
      </c>
      <c r="Q2180" s="2" t="s">
        <v>41</v>
      </c>
      <c r="R2180" s="121">
        <v>0</v>
      </c>
      <c r="S2180" s="9">
        <v>0</v>
      </c>
      <c r="T2180" s="9">
        <v>0</v>
      </c>
      <c r="U2180" s="9">
        <f t="shared" si="133"/>
        <v>0</v>
      </c>
      <c r="V2180" s="2" t="s">
        <v>42</v>
      </c>
      <c r="W2180" s="2">
        <v>2014</v>
      </c>
      <c r="X2180" s="30"/>
    </row>
    <row r="2181" spans="1:24" ht="76.5" outlineLevel="1" x14ac:dyDescent="0.25">
      <c r="A2181" s="2" t="s">
        <v>4803</v>
      </c>
      <c r="B2181" s="3" t="s">
        <v>27</v>
      </c>
      <c r="C2181" s="5" t="s">
        <v>5552</v>
      </c>
      <c r="D2181" s="93" t="s">
        <v>1952</v>
      </c>
      <c r="E2181" s="5" t="s">
        <v>5554</v>
      </c>
      <c r="F2181" s="93" t="s">
        <v>5553</v>
      </c>
      <c r="G2181" s="34" t="s">
        <v>29</v>
      </c>
      <c r="H2181" s="4">
        <v>0</v>
      </c>
      <c r="I2181" s="2">
        <v>710000000</v>
      </c>
      <c r="J2181" s="2" t="s">
        <v>11537</v>
      </c>
      <c r="K2181" s="30" t="s">
        <v>6014</v>
      </c>
      <c r="L2181" s="2" t="s">
        <v>1148</v>
      </c>
      <c r="M2181" s="6" t="s">
        <v>32</v>
      </c>
      <c r="N2181" s="2" t="s">
        <v>453</v>
      </c>
      <c r="O2181" s="35">
        <v>0</v>
      </c>
      <c r="P2181" s="93">
        <v>796</v>
      </c>
      <c r="Q2181" s="2" t="s">
        <v>41</v>
      </c>
      <c r="R2181" s="121">
        <v>16</v>
      </c>
      <c r="S2181" s="9">
        <v>0</v>
      </c>
      <c r="T2181" s="9">
        <v>0</v>
      </c>
      <c r="U2181" s="9">
        <f t="shared" si="133"/>
        <v>0</v>
      </c>
      <c r="V2181" s="2" t="s">
        <v>42</v>
      </c>
      <c r="W2181" s="2">
        <v>2014</v>
      </c>
      <c r="X2181" s="30"/>
    </row>
    <row r="2182" spans="1:24" s="85" customFormat="1" ht="76.5" outlineLevel="1" x14ac:dyDescent="0.25">
      <c r="A2182" s="2" t="s">
        <v>12443</v>
      </c>
      <c r="B2182" s="88" t="s">
        <v>27</v>
      </c>
      <c r="C2182" s="5" t="s">
        <v>5552</v>
      </c>
      <c r="D2182" s="93" t="s">
        <v>1952</v>
      </c>
      <c r="E2182" s="5" t="s">
        <v>5554</v>
      </c>
      <c r="F2182" s="93"/>
      <c r="G2182" s="34" t="s">
        <v>29</v>
      </c>
      <c r="H2182" s="4">
        <v>0</v>
      </c>
      <c r="I2182" s="2">
        <v>710000000</v>
      </c>
      <c r="J2182" s="2" t="s">
        <v>11537</v>
      </c>
      <c r="K2182" s="30" t="s">
        <v>6133</v>
      </c>
      <c r="L2182" s="2" t="s">
        <v>1148</v>
      </c>
      <c r="M2182" s="6" t="s">
        <v>32</v>
      </c>
      <c r="N2182" s="2" t="s">
        <v>12422</v>
      </c>
      <c r="O2182" s="35">
        <v>0</v>
      </c>
      <c r="P2182" s="93">
        <v>796</v>
      </c>
      <c r="Q2182" s="2" t="s">
        <v>41</v>
      </c>
      <c r="R2182" s="121">
        <v>16</v>
      </c>
      <c r="S2182" s="9">
        <f t="shared" si="144"/>
        <v>625</v>
      </c>
      <c r="T2182" s="9">
        <v>10000</v>
      </c>
      <c r="U2182" s="9">
        <f t="shared" si="133"/>
        <v>11200.000000000002</v>
      </c>
      <c r="V2182" s="2" t="s">
        <v>42</v>
      </c>
      <c r="W2182" s="2">
        <v>2014</v>
      </c>
      <c r="X2182" s="151" t="s">
        <v>12442</v>
      </c>
    </row>
    <row r="2183" spans="1:24" ht="76.5" outlineLevel="1" x14ac:dyDescent="0.25">
      <c r="A2183" s="2" t="s">
        <v>4804</v>
      </c>
      <c r="B2183" s="3" t="s">
        <v>27</v>
      </c>
      <c r="C2183" s="5" t="s">
        <v>988</v>
      </c>
      <c r="D2183" s="93" t="s">
        <v>12445</v>
      </c>
      <c r="E2183" s="5" t="s">
        <v>990</v>
      </c>
      <c r="F2183" s="5" t="s">
        <v>5555</v>
      </c>
      <c r="G2183" s="34" t="s">
        <v>29</v>
      </c>
      <c r="H2183" s="4">
        <v>0</v>
      </c>
      <c r="I2183" s="2">
        <v>710000000</v>
      </c>
      <c r="J2183" s="2" t="s">
        <v>11537</v>
      </c>
      <c r="K2183" s="30" t="s">
        <v>6014</v>
      </c>
      <c r="L2183" s="2" t="s">
        <v>1148</v>
      </c>
      <c r="M2183" s="6" t="s">
        <v>32</v>
      </c>
      <c r="N2183" s="2" t="s">
        <v>453</v>
      </c>
      <c r="O2183" s="35">
        <v>0</v>
      </c>
      <c r="P2183" s="5">
        <v>796</v>
      </c>
      <c r="Q2183" s="2" t="s">
        <v>41</v>
      </c>
      <c r="R2183" s="121">
        <v>55</v>
      </c>
      <c r="S2183" s="9">
        <v>0</v>
      </c>
      <c r="T2183" s="9">
        <v>0</v>
      </c>
      <c r="U2183" s="9">
        <f t="shared" si="133"/>
        <v>0</v>
      </c>
      <c r="V2183" s="2" t="s">
        <v>42</v>
      </c>
      <c r="W2183" s="2">
        <v>2014</v>
      </c>
      <c r="X2183" s="30"/>
    </row>
    <row r="2184" spans="1:24" s="153" customFormat="1" ht="76.5" outlineLevel="1" x14ac:dyDescent="0.25">
      <c r="A2184" s="2" t="s">
        <v>12444</v>
      </c>
      <c r="B2184" s="88" t="s">
        <v>27</v>
      </c>
      <c r="C2184" s="5" t="s">
        <v>988</v>
      </c>
      <c r="D2184" s="93" t="s">
        <v>12445</v>
      </c>
      <c r="E2184" s="5" t="s">
        <v>990</v>
      </c>
      <c r="F2184" s="5"/>
      <c r="G2184" s="34" t="s">
        <v>29</v>
      </c>
      <c r="H2184" s="4">
        <v>0</v>
      </c>
      <c r="I2184" s="2">
        <v>710000000</v>
      </c>
      <c r="J2184" s="2" t="s">
        <v>11537</v>
      </c>
      <c r="K2184" s="30" t="s">
        <v>6133</v>
      </c>
      <c r="L2184" s="2" t="s">
        <v>1148</v>
      </c>
      <c r="M2184" s="6" t="s">
        <v>32</v>
      </c>
      <c r="N2184" s="2" t="s">
        <v>12422</v>
      </c>
      <c r="O2184" s="35">
        <v>0</v>
      </c>
      <c r="P2184" s="5">
        <v>796</v>
      </c>
      <c r="Q2184" s="2" t="s">
        <v>41</v>
      </c>
      <c r="R2184" s="121">
        <v>100</v>
      </c>
      <c r="S2184" s="9">
        <v>220</v>
      </c>
      <c r="T2184" s="9">
        <v>22000</v>
      </c>
      <c r="U2184" s="9">
        <f t="shared" si="133"/>
        <v>24640.000000000004</v>
      </c>
      <c r="V2184" s="2" t="s">
        <v>42</v>
      </c>
      <c r="W2184" s="2">
        <v>2014</v>
      </c>
      <c r="X2184" s="151" t="s">
        <v>12446</v>
      </c>
    </row>
    <row r="2185" spans="1:24" ht="76.5" outlineLevel="1" x14ac:dyDescent="0.25">
      <c r="A2185" s="2" t="s">
        <v>4805</v>
      </c>
      <c r="B2185" s="3" t="s">
        <v>27</v>
      </c>
      <c r="C2185" s="5" t="s">
        <v>5556</v>
      </c>
      <c r="D2185" s="93" t="s">
        <v>13144</v>
      </c>
      <c r="E2185" s="5" t="s">
        <v>5557</v>
      </c>
      <c r="F2185" s="131" t="s">
        <v>5558</v>
      </c>
      <c r="G2185" s="34" t="s">
        <v>29</v>
      </c>
      <c r="H2185" s="4">
        <v>0</v>
      </c>
      <c r="I2185" s="2">
        <v>710000000</v>
      </c>
      <c r="J2185" s="2" t="s">
        <v>11537</v>
      </c>
      <c r="K2185" s="30" t="s">
        <v>6014</v>
      </c>
      <c r="L2185" s="2" t="s">
        <v>1148</v>
      </c>
      <c r="M2185" s="6" t="s">
        <v>32</v>
      </c>
      <c r="N2185" s="2" t="s">
        <v>453</v>
      </c>
      <c r="O2185" s="35">
        <v>0</v>
      </c>
      <c r="P2185" s="36" t="s">
        <v>40</v>
      </c>
      <c r="Q2185" s="5" t="s">
        <v>41</v>
      </c>
      <c r="R2185" s="121">
        <v>27</v>
      </c>
      <c r="S2185" s="9">
        <v>0</v>
      </c>
      <c r="T2185" s="9">
        <v>0</v>
      </c>
      <c r="U2185" s="9">
        <f t="shared" si="133"/>
        <v>0</v>
      </c>
      <c r="V2185" s="2" t="s">
        <v>42</v>
      </c>
      <c r="W2185" s="2">
        <v>2014</v>
      </c>
      <c r="X2185" s="30"/>
    </row>
    <row r="2186" spans="1:24" s="85" customFormat="1" ht="76.5" outlineLevel="1" x14ac:dyDescent="0.25">
      <c r="A2186" s="2" t="s">
        <v>12447</v>
      </c>
      <c r="B2186" s="88" t="s">
        <v>27</v>
      </c>
      <c r="C2186" s="5" t="s">
        <v>5556</v>
      </c>
      <c r="D2186" s="93" t="s">
        <v>13144</v>
      </c>
      <c r="E2186" s="5" t="s">
        <v>5557</v>
      </c>
      <c r="F2186" s="131"/>
      <c r="G2186" s="34" t="s">
        <v>29</v>
      </c>
      <c r="H2186" s="4">
        <v>0</v>
      </c>
      <c r="I2186" s="2">
        <v>710000000</v>
      </c>
      <c r="J2186" s="2" t="s">
        <v>11537</v>
      </c>
      <c r="K2186" s="30" t="s">
        <v>6133</v>
      </c>
      <c r="L2186" s="2" t="s">
        <v>1148</v>
      </c>
      <c r="M2186" s="6" t="s">
        <v>32</v>
      </c>
      <c r="N2186" s="2" t="s">
        <v>12422</v>
      </c>
      <c r="O2186" s="35">
        <v>0</v>
      </c>
      <c r="P2186" s="36" t="s">
        <v>1837</v>
      </c>
      <c r="Q2186" s="5" t="s">
        <v>1838</v>
      </c>
      <c r="R2186" s="121">
        <v>27</v>
      </c>
      <c r="S2186" s="9">
        <f t="shared" si="144"/>
        <v>2037.037037037037</v>
      </c>
      <c r="T2186" s="9">
        <v>55000</v>
      </c>
      <c r="U2186" s="9">
        <f t="shared" si="133"/>
        <v>61600.000000000007</v>
      </c>
      <c r="V2186" s="2" t="s">
        <v>42</v>
      </c>
      <c r="W2186" s="2">
        <v>2014</v>
      </c>
      <c r="X2186" s="151" t="s">
        <v>12448</v>
      </c>
    </row>
    <row r="2187" spans="1:24" ht="76.5" outlineLevel="1" x14ac:dyDescent="0.25">
      <c r="A2187" s="2" t="s">
        <v>4806</v>
      </c>
      <c r="B2187" s="3" t="s">
        <v>27</v>
      </c>
      <c r="C2187" s="5" t="s">
        <v>3846</v>
      </c>
      <c r="D2187" s="93" t="s">
        <v>4859</v>
      </c>
      <c r="E2187" s="5" t="s">
        <v>5559</v>
      </c>
      <c r="F2187" s="34" t="s">
        <v>5560</v>
      </c>
      <c r="G2187" s="34" t="s">
        <v>29</v>
      </c>
      <c r="H2187" s="4">
        <v>0</v>
      </c>
      <c r="I2187" s="2">
        <v>710000000</v>
      </c>
      <c r="J2187" s="2" t="s">
        <v>11537</v>
      </c>
      <c r="K2187" s="30" t="s">
        <v>6014</v>
      </c>
      <c r="L2187" s="2" t="s">
        <v>1148</v>
      </c>
      <c r="M2187" s="6" t="s">
        <v>32</v>
      </c>
      <c r="N2187" s="2" t="s">
        <v>453</v>
      </c>
      <c r="O2187" s="35">
        <v>0</v>
      </c>
      <c r="P2187" s="34">
        <v>796</v>
      </c>
      <c r="Q2187" s="2" t="s">
        <v>41</v>
      </c>
      <c r="R2187" s="121">
        <v>40</v>
      </c>
      <c r="S2187" s="9">
        <v>0</v>
      </c>
      <c r="T2187" s="9">
        <v>0</v>
      </c>
      <c r="U2187" s="9">
        <f t="shared" si="133"/>
        <v>0</v>
      </c>
      <c r="V2187" s="2" t="s">
        <v>42</v>
      </c>
      <c r="W2187" s="2">
        <v>2014</v>
      </c>
      <c r="X2187" s="30"/>
    </row>
    <row r="2188" spans="1:24" s="154" customFormat="1" ht="76.5" outlineLevel="1" x14ac:dyDescent="0.25">
      <c r="A2188" s="2" t="s">
        <v>12449</v>
      </c>
      <c r="B2188" s="88" t="s">
        <v>27</v>
      </c>
      <c r="C2188" s="5" t="s">
        <v>3846</v>
      </c>
      <c r="D2188" s="93" t="s">
        <v>4859</v>
      </c>
      <c r="E2188" s="5" t="s">
        <v>5559</v>
      </c>
      <c r="F2188" s="34"/>
      <c r="G2188" s="34" t="s">
        <v>29</v>
      </c>
      <c r="H2188" s="4">
        <v>0</v>
      </c>
      <c r="I2188" s="2">
        <v>710000000</v>
      </c>
      <c r="J2188" s="2" t="s">
        <v>11537</v>
      </c>
      <c r="K2188" s="30" t="s">
        <v>6133</v>
      </c>
      <c r="L2188" s="2" t="s">
        <v>1148</v>
      </c>
      <c r="M2188" s="6" t="s">
        <v>32</v>
      </c>
      <c r="N2188" s="2" t="s">
        <v>12422</v>
      </c>
      <c r="O2188" s="35">
        <v>0</v>
      </c>
      <c r="P2188" s="34">
        <v>796</v>
      </c>
      <c r="Q2188" s="2" t="s">
        <v>41</v>
      </c>
      <c r="R2188" s="121">
        <v>40</v>
      </c>
      <c r="S2188" s="9">
        <f t="shared" si="144"/>
        <v>950</v>
      </c>
      <c r="T2188" s="9">
        <v>38000</v>
      </c>
      <c r="U2188" s="9">
        <f t="shared" si="133"/>
        <v>42560.000000000007</v>
      </c>
      <c r="V2188" s="2" t="s">
        <v>42</v>
      </c>
      <c r="W2188" s="2">
        <v>2014</v>
      </c>
      <c r="X2188" s="151" t="s">
        <v>12450</v>
      </c>
    </row>
    <row r="2189" spans="1:24" ht="76.5" outlineLevel="1" x14ac:dyDescent="0.25">
      <c r="A2189" s="2" t="s">
        <v>4807</v>
      </c>
      <c r="B2189" s="3" t="s">
        <v>27</v>
      </c>
      <c r="C2189" s="5" t="s">
        <v>5561</v>
      </c>
      <c r="D2189" s="10" t="s">
        <v>8464</v>
      </c>
      <c r="E2189" s="10" t="s">
        <v>9482</v>
      </c>
      <c r="F2189" s="5" t="s">
        <v>9481</v>
      </c>
      <c r="G2189" s="34" t="s">
        <v>29</v>
      </c>
      <c r="H2189" s="4">
        <v>0</v>
      </c>
      <c r="I2189" s="2">
        <v>710000000</v>
      </c>
      <c r="J2189" s="2" t="s">
        <v>11537</v>
      </c>
      <c r="K2189" s="30" t="s">
        <v>6014</v>
      </c>
      <c r="L2189" s="2" t="s">
        <v>1148</v>
      </c>
      <c r="M2189" s="6" t="s">
        <v>32</v>
      </c>
      <c r="N2189" s="2" t="s">
        <v>453</v>
      </c>
      <c r="O2189" s="35">
        <v>0</v>
      </c>
      <c r="P2189" s="5">
        <v>796</v>
      </c>
      <c r="Q2189" s="2" t="s">
        <v>41</v>
      </c>
      <c r="R2189" s="121">
        <v>2</v>
      </c>
      <c r="S2189" s="9">
        <v>0</v>
      </c>
      <c r="T2189" s="9">
        <v>0</v>
      </c>
      <c r="U2189" s="9">
        <f t="shared" si="133"/>
        <v>0</v>
      </c>
      <c r="V2189" s="2" t="s">
        <v>42</v>
      </c>
      <c r="W2189" s="2">
        <v>2014</v>
      </c>
      <c r="X2189" s="30"/>
    </row>
    <row r="2190" spans="1:24" s="154" customFormat="1" ht="76.5" outlineLevel="1" x14ac:dyDescent="0.25">
      <c r="A2190" s="2" t="s">
        <v>12451</v>
      </c>
      <c r="B2190" s="88" t="s">
        <v>27</v>
      </c>
      <c r="C2190" s="5" t="s">
        <v>5561</v>
      </c>
      <c r="D2190" s="5" t="s">
        <v>8464</v>
      </c>
      <c r="E2190" s="5" t="s">
        <v>9482</v>
      </c>
      <c r="F2190" s="5"/>
      <c r="G2190" s="34" t="s">
        <v>29</v>
      </c>
      <c r="H2190" s="4">
        <v>0</v>
      </c>
      <c r="I2190" s="2">
        <v>710000000</v>
      </c>
      <c r="J2190" s="2" t="s">
        <v>11537</v>
      </c>
      <c r="K2190" s="30" t="s">
        <v>6133</v>
      </c>
      <c r="L2190" s="2" t="s">
        <v>1148</v>
      </c>
      <c r="M2190" s="6" t="s">
        <v>32</v>
      </c>
      <c r="N2190" s="2" t="s">
        <v>12422</v>
      </c>
      <c r="O2190" s="35">
        <v>0</v>
      </c>
      <c r="P2190" s="5">
        <v>796</v>
      </c>
      <c r="Q2190" s="2" t="s">
        <v>41</v>
      </c>
      <c r="R2190" s="121">
        <v>2</v>
      </c>
      <c r="S2190" s="9">
        <f t="shared" si="144"/>
        <v>15000</v>
      </c>
      <c r="T2190" s="9">
        <v>30000</v>
      </c>
      <c r="U2190" s="9">
        <f t="shared" si="133"/>
        <v>33600</v>
      </c>
      <c r="V2190" s="2" t="s">
        <v>42</v>
      </c>
      <c r="W2190" s="2">
        <v>2014</v>
      </c>
      <c r="X2190" s="151" t="s">
        <v>12442</v>
      </c>
    </row>
    <row r="2191" spans="1:24" ht="76.5" outlineLevel="1" x14ac:dyDescent="0.25">
      <c r="A2191" s="2" t="s">
        <v>4808</v>
      </c>
      <c r="B2191" s="3" t="s">
        <v>27</v>
      </c>
      <c r="C2191" s="5" t="s">
        <v>3851</v>
      </c>
      <c r="D2191" s="93" t="s">
        <v>4941</v>
      </c>
      <c r="E2191" s="5" t="s">
        <v>3852</v>
      </c>
      <c r="F2191" s="131" t="s">
        <v>5562</v>
      </c>
      <c r="G2191" s="34" t="s">
        <v>29</v>
      </c>
      <c r="H2191" s="4">
        <v>0</v>
      </c>
      <c r="I2191" s="2">
        <v>710000000</v>
      </c>
      <c r="J2191" s="2" t="s">
        <v>11537</v>
      </c>
      <c r="K2191" s="30" t="s">
        <v>6014</v>
      </c>
      <c r="L2191" s="2" t="s">
        <v>1148</v>
      </c>
      <c r="M2191" s="6" t="s">
        <v>32</v>
      </c>
      <c r="N2191" s="2" t="s">
        <v>453</v>
      </c>
      <c r="O2191" s="35">
        <v>0</v>
      </c>
      <c r="P2191" s="34">
        <v>796</v>
      </c>
      <c r="Q2191" s="2" t="s">
        <v>41</v>
      </c>
      <c r="R2191" s="121">
        <v>80</v>
      </c>
      <c r="S2191" s="9">
        <v>0</v>
      </c>
      <c r="T2191" s="9">
        <v>0</v>
      </c>
      <c r="U2191" s="9">
        <f t="shared" si="133"/>
        <v>0</v>
      </c>
      <c r="V2191" s="2" t="s">
        <v>42</v>
      </c>
      <c r="W2191" s="2">
        <v>2014</v>
      </c>
      <c r="X2191" s="30"/>
    </row>
    <row r="2192" spans="1:24" s="153" customFormat="1" ht="76.5" outlineLevel="1" x14ac:dyDescent="0.25">
      <c r="A2192" s="2" t="s">
        <v>12452</v>
      </c>
      <c r="B2192" s="88" t="s">
        <v>27</v>
      </c>
      <c r="C2192" s="5" t="s">
        <v>3851</v>
      </c>
      <c r="D2192" s="93" t="s">
        <v>4941</v>
      </c>
      <c r="E2192" s="5" t="s">
        <v>3852</v>
      </c>
      <c r="F2192" s="131"/>
      <c r="G2192" s="34" t="s">
        <v>29</v>
      </c>
      <c r="H2192" s="4">
        <v>0</v>
      </c>
      <c r="I2192" s="2">
        <v>710000000</v>
      </c>
      <c r="J2192" s="2" t="s">
        <v>11537</v>
      </c>
      <c r="K2192" s="30" t="s">
        <v>6133</v>
      </c>
      <c r="L2192" s="2" t="s">
        <v>1148</v>
      </c>
      <c r="M2192" s="6" t="s">
        <v>32</v>
      </c>
      <c r="N2192" s="2" t="s">
        <v>12422</v>
      </c>
      <c r="O2192" s="35">
        <v>0</v>
      </c>
      <c r="P2192" s="34">
        <v>796</v>
      </c>
      <c r="Q2192" s="2" t="s">
        <v>41</v>
      </c>
      <c r="R2192" s="121">
        <v>80</v>
      </c>
      <c r="S2192" s="9">
        <f t="shared" si="144"/>
        <v>150</v>
      </c>
      <c r="T2192" s="9">
        <v>12000</v>
      </c>
      <c r="U2192" s="9">
        <f t="shared" si="133"/>
        <v>13440.000000000002</v>
      </c>
      <c r="V2192" s="2" t="s">
        <v>42</v>
      </c>
      <c r="W2192" s="2">
        <v>2014</v>
      </c>
      <c r="X2192" s="151" t="s">
        <v>12442</v>
      </c>
    </row>
    <row r="2193" spans="1:24" ht="76.5" outlineLevel="1" x14ac:dyDescent="0.25">
      <c r="A2193" s="2" t="s">
        <v>4809</v>
      </c>
      <c r="B2193" s="3" t="s">
        <v>27</v>
      </c>
      <c r="C2193" s="5" t="s">
        <v>3853</v>
      </c>
      <c r="D2193" s="93" t="s">
        <v>2439</v>
      </c>
      <c r="E2193" s="5" t="s">
        <v>10279</v>
      </c>
      <c r="F2193" s="34" t="s">
        <v>5563</v>
      </c>
      <c r="G2193" s="34" t="s">
        <v>350</v>
      </c>
      <c r="H2193" s="4">
        <v>0</v>
      </c>
      <c r="I2193" s="2">
        <v>710000000</v>
      </c>
      <c r="J2193" s="2" t="s">
        <v>11537</v>
      </c>
      <c r="K2193" s="30" t="s">
        <v>6014</v>
      </c>
      <c r="L2193" s="2" t="s">
        <v>1148</v>
      </c>
      <c r="M2193" s="6" t="s">
        <v>32</v>
      </c>
      <c r="N2193" s="2" t="s">
        <v>453</v>
      </c>
      <c r="O2193" s="35">
        <v>0</v>
      </c>
      <c r="P2193" s="5">
        <v>796</v>
      </c>
      <c r="Q2193" s="2" t="s">
        <v>41</v>
      </c>
      <c r="R2193" s="121">
        <v>250</v>
      </c>
      <c r="S2193" s="9">
        <v>0</v>
      </c>
      <c r="T2193" s="9">
        <v>0</v>
      </c>
      <c r="U2193" s="9">
        <f t="shared" si="133"/>
        <v>0</v>
      </c>
      <c r="V2193" s="2" t="s">
        <v>42</v>
      </c>
      <c r="W2193" s="2">
        <v>2014</v>
      </c>
      <c r="X2193" s="30"/>
    </row>
    <row r="2194" spans="1:24" s="85" customFormat="1" ht="76.5" outlineLevel="1" x14ac:dyDescent="0.25">
      <c r="A2194" s="2" t="s">
        <v>12453</v>
      </c>
      <c r="B2194" s="88" t="s">
        <v>27</v>
      </c>
      <c r="C2194" s="5" t="s">
        <v>3853</v>
      </c>
      <c r="D2194" s="93" t="s">
        <v>2439</v>
      </c>
      <c r="E2194" s="5" t="s">
        <v>10279</v>
      </c>
      <c r="F2194" s="34"/>
      <c r="G2194" s="34" t="s">
        <v>29</v>
      </c>
      <c r="H2194" s="4">
        <v>0</v>
      </c>
      <c r="I2194" s="2">
        <v>710000000</v>
      </c>
      <c r="J2194" s="2" t="s">
        <v>11537</v>
      </c>
      <c r="K2194" s="30" t="s">
        <v>6133</v>
      </c>
      <c r="L2194" s="2" t="s">
        <v>1148</v>
      </c>
      <c r="M2194" s="6" t="s">
        <v>32</v>
      </c>
      <c r="N2194" s="2" t="s">
        <v>12422</v>
      </c>
      <c r="O2194" s="35">
        <v>0</v>
      </c>
      <c r="P2194" s="7" t="s">
        <v>12454</v>
      </c>
      <c r="Q2194" s="2" t="s">
        <v>12455</v>
      </c>
      <c r="R2194" s="121">
        <v>250</v>
      </c>
      <c r="S2194" s="9">
        <f t="shared" si="144"/>
        <v>600</v>
      </c>
      <c r="T2194" s="9">
        <v>150000</v>
      </c>
      <c r="U2194" s="9">
        <f t="shared" si="133"/>
        <v>168000.00000000003</v>
      </c>
      <c r="V2194" s="2" t="s">
        <v>42</v>
      </c>
      <c r="W2194" s="2">
        <v>2014</v>
      </c>
      <c r="X2194" s="151" t="s">
        <v>12456</v>
      </c>
    </row>
    <row r="2195" spans="1:24" ht="76.5" outlineLevel="1" x14ac:dyDescent="0.25">
      <c r="A2195" s="2" t="s">
        <v>4810</v>
      </c>
      <c r="B2195" s="3" t="s">
        <v>27</v>
      </c>
      <c r="C2195" s="5" t="s">
        <v>5564</v>
      </c>
      <c r="D2195" s="93" t="s">
        <v>5565</v>
      </c>
      <c r="E2195" s="5" t="s">
        <v>5566</v>
      </c>
      <c r="F2195" s="131" t="s">
        <v>5567</v>
      </c>
      <c r="G2195" s="34" t="s">
        <v>29</v>
      </c>
      <c r="H2195" s="4">
        <v>0</v>
      </c>
      <c r="I2195" s="2">
        <v>710000000</v>
      </c>
      <c r="J2195" s="2" t="s">
        <v>11537</v>
      </c>
      <c r="K2195" s="30" t="s">
        <v>6014</v>
      </c>
      <c r="L2195" s="2" t="s">
        <v>1148</v>
      </c>
      <c r="M2195" s="6" t="s">
        <v>32</v>
      </c>
      <c r="N2195" s="2" t="s">
        <v>453</v>
      </c>
      <c r="O2195" s="35">
        <v>0</v>
      </c>
      <c r="P2195" s="34">
        <v>796</v>
      </c>
      <c r="Q2195" s="2" t="s">
        <v>41</v>
      </c>
      <c r="R2195" s="121">
        <v>2</v>
      </c>
      <c r="S2195" s="9">
        <v>0</v>
      </c>
      <c r="T2195" s="9">
        <v>0</v>
      </c>
      <c r="U2195" s="9">
        <f t="shared" si="133"/>
        <v>0</v>
      </c>
      <c r="V2195" s="2" t="s">
        <v>42</v>
      </c>
      <c r="W2195" s="2">
        <v>2014</v>
      </c>
      <c r="X2195" s="30"/>
    </row>
    <row r="2196" spans="1:24" s="85" customFormat="1" ht="76.5" outlineLevel="1" x14ac:dyDescent="0.25">
      <c r="A2196" s="2" t="s">
        <v>12457</v>
      </c>
      <c r="B2196" s="88" t="s">
        <v>27</v>
      </c>
      <c r="C2196" s="5" t="s">
        <v>5564</v>
      </c>
      <c r="D2196" s="93" t="s">
        <v>5565</v>
      </c>
      <c r="E2196" s="5" t="s">
        <v>5566</v>
      </c>
      <c r="F2196" s="131"/>
      <c r="G2196" s="34" t="s">
        <v>29</v>
      </c>
      <c r="H2196" s="4">
        <v>0</v>
      </c>
      <c r="I2196" s="2">
        <v>710000000</v>
      </c>
      <c r="J2196" s="2" t="s">
        <v>11537</v>
      </c>
      <c r="K2196" s="30" t="s">
        <v>6133</v>
      </c>
      <c r="L2196" s="2" t="s">
        <v>1148</v>
      </c>
      <c r="M2196" s="6" t="s">
        <v>32</v>
      </c>
      <c r="N2196" s="2" t="s">
        <v>12422</v>
      </c>
      <c r="O2196" s="35">
        <v>0</v>
      </c>
      <c r="P2196" s="34">
        <v>796</v>
      </c>
      <c r="Q2196" s="2" t="s">
        <v>41</v>
      </c>
      <c r="R2196" s="121">
        <v>2</v>
      </c>
      <c r="S2196" s="9">
        <f t="shared" si="144"/>
        <v>22000</v>
      </c>
      <c r="T2196" s="9">
        <v>44000</v>
      </c>
      <c r="U2196" s="9">
        <f t="shared" si="133"/>
        <v>49280.000000000007</v>
      </c>
      <c r="V2196" s="2" t="s">
        <v>42</v>
      </c>
      <c r="W2196" s="2">
        <v>2014</v>
      </c>
      <c r="X2196" s="151" t="s">
        <v>12442</v>
      </c>
    </row>
    <row r="2197" spans="1:24" ht="76.5" outlineLevel="1" x14ac:dyDescent="0.25">
      <c r="A2197" s="2" t="s">
        <v>4811</v>
      </c>
      <c r="B2197" s="88" t="s">
        <v>27</v>
      </c>
      <c r="C2197" s="5" t="s">
        <v>5568</v>
      </c>
      <c r="D2197" s="93" t="s">
        <v>12459</v>
      </c>
      <c r="E2197" s="5" t="s">
        <v>5569</v>
      </c>
      <c r="F2197" s="131" t="s">
        <v>5570</v>
      </c>
      <c r="G2197" s="34" t="s">
        <v>29</v>
      </c>
      <c r="H2197" s="4">
        <v>0</v>
      </c>
      <c r="I2197" s="2">
        <v>710000000</v>
      </c>
      <c r="J2197" s="2" t="s">
        <v>11537</v>
      </c>
      <c r="K2197" s="30" t="s">
        <v>6014</v>
      </c>
      <c r="L2197" s="2" t="s">
        <v>1148</v>
      </c>
      <c r="M2197" s="6" t="s">
        <v>32</v>
      </c>
      <c r="N2197" s="2" t="s">
        <v>453</v>
      </c>
      <c r="O2197" s="35">
        <v>0</v>
      </c>
      <c r="P2197" s="5">
        <v>796</v>
      </c>
      <c r="Q2197" s="2" t="s">
        <v>41</v>
      </c>
      <c r="R2197" s="121">
        <v>228</v>
      </c>
      <c r="S2197" s="9">
        <v>0</v>
      </c>
      <c r="T2197" s="9">
        <v>0</v>
      </c>
      <c r="U2197" s="9">
        <f t="shared" si="133"/>
        <v>0</v>
      </c>
      <c r="V2197" s="2" t="s">
        <v>42</v>
      </c>
      <c r="W2197" s="2">
        <v>2014</v>
      </c>
      <c r="X2197" s="30"/>
    </row>
    <row r="2198" spans="1:24" s="85" customFormat="1" ht="76.5" outlineLevel="1" x14ac:dyDescent="0.25">
      <c r="A2198" s="2" t="s">
        <v>12458</v>
      </c>
      <c r="B2198" s="88" t="s">
        <v>27</v>
      </c>
      <c r="C2198" s="5" t="s">
        <v>5568</v>
      </c>
      <c r="D2198" s="93" t="s">
        <v>12459</v>
      </c>
      <c r="E2198" s="5" t="s">
        <v>5569</v>
      </c>
      <c r="F2198" s="131"/>
      <c r="G2198" s="34" t="s">
        <v>29</v>
      </c>
      <c r="H2198" s="4">
        <v>0</v>
      </c>
      <c r="I2198" s="2">
        <v>710000000</v>
      </c>
      <c r="J2198" s="2" t="s">
        <v>11537</v>
      </c>
      <c r="K2198" s="30" t="s">
        <v>6133</v>
      </c>
      <c r="L2198" s="2" t="s">
        <v>1148</v>
      </c>
      <c r="M2198" s="6" t="s">
        <v>32</v>
      </c>
      <c r="N2198" s="2" t="s">
        <v>12422</v>
      </c>
      <c r="O2198" s="35">
        <v>0</v>
      </c>
      <c r="P2198" s="5">
        <v>796</v>
      </c>
      <c r="Q2198" s="2" t="s">
        <v>41</v>
      </c>
      <c r="R2198" s="121">
        <v>228</v>
      </c>
      <c r="S2198" s="9">
        <f t="shared" si="144"/>
        <v>127.19298245614036</v>
      </c>
      <c r="T2198" s="9">
        <v>29000</v>
      </c>
      <c r="U2198" s="9">
        <f t="shared" si="133"/>
        <v>32480.000000000004</v>
      </c>
      <c r="V2198" s="2" t="s">
        <v>42</v>
      </c>
      <c r="W2198" s="2">
        <v>2014</v>
      </c>
      <c r="X2198" s="151" t="s">
        <v>12460</v>
      </c>
    </row>
    <row r="2199" spans="1:24" ht="76.5" outlineLevel="1" x14ac:dyDescent="0.25">
      <c r="A2199" s="2" t="s">
        <v>4812</v>
      </c>
      <c r="B2199" s="88" t="s">
        <v>27</v>
      </c>
      <c r="C2199" s="5" t="s">
        <v>5571</v>
      </c>
      <c r="D2199" s="93" t="s">
        <v>9234</v>
      </c>
      <c r="E2199" s="131" t="s">
        <v>7920</v>
      </c>
      <c r="F2199" s="131" t="s">
        <v>5572</v>
      </c>
      <c r="G2199" s="34" t="s">
        <v>29</v>
      </c>
      <c r="H2199" s="4">
        <v>0</v>
      </c>
      <c r="I2199" s="2">
        <v>710000000</v>
      </c>
      <c r="J2199" s="2" t="s">
        <v>11537</v>
      </c>
      <c r="K2199" s="30" t="s">
        <v>6014</v>
      </c>
      <c r="L2199" s="2" t="s">
        <v>1148</v>
      </c>
      <c r="M2199" s="6" t="s">
        <v>32</v>
      </c>
      <c r="N2199" s="2" t="s">
        <v>453</v>
      </c>
      <c r="O2199" s="35">
        <v>0</v>
      </c>
      <c r="P2199" s="34">
        <v>796</v>
      </c>
      <c r="Q2199" s="2" t="s">
        <v>41</v>
      </c>
      <c r="R2199" s="121">
        <v>120</v>
      </c>
      <c r="S2199" s="9">
        <v>0</v>
      </c>
      <c r="T2199" s="9">
        <v>0</v>
      </c>
      <c r="U2199" s="9">
        <f t="shared" si="133"/>
        <v>0</v>
      </c>
      <c r="V2199" s="2" t="s">
        <v>42</v>
      </c>
      <c r="W2199" s="2">
        <v>2014</v>
      </c>
      <c r="X2199" s="30"/>
    </row>
    <row r="2200" spans="1:24" s="85" customFormat="1" ht="76.5" outlineLevel="1" x14ac:dyDescent="0.25">
      <c r="A2200" s="2" t="s">
        <v>12461</v>
      </c>
      <c r="B2200" s="88" t="s">
        <v>27</v>
      </c>
      <c r="C2200" s="5" t="s">
        <v>5571</v>
      </c>
      <c r="D2200" s="93" t="s">
        <v>9234</v>
      </c>
      <c r="E2200" s="131" t="s">
        <v>7920</v>
      </c>
      <c r="F2200" s="131"/>
      <c r="G2200" s="34" t="s">
        <v>29</v>
      </c>
      <c r="H2200" s="4">
        <v>0</v>
      </c>
      <c r="I2200" s="2">
        <v>710000000</v>
      </c>
      <c r="J2200" s="2" t="s">
        <v>11537</v>
      </c>
      <c r="K2200" s="30" t="s">
        <v>6133</v>
      </c>
      <c r="L2200" s="2" t="s">
        <v>1148</v>
      </c>
      <c r="M2200" s="6" t="s">
        <v>32</v>
      </c>
      <c r="N2200" s="2" t="s">
        <v>12422</v>
      </c>
      <c r="O2200" s="35">
        <v>0</v>
      </c>
      <c r="P2200" s="34">
        <v>796</v>
      </c>
      <c r="Q2200" s="2" t="s">
        <v>41</v>
      </c>
      <c r="R2200" s="121">
        <v>120</v>
      </c>
      <c r="S2200" s="9">
        <f t="shared" si="144"/>
        <v>91.666666666666671</v>
      </c>
      <c r="T2200" s="9">
        <v>11000</v>
      </c>
      <c r="U2200" s="9">
        <f t="shared" si="133"/>
        <v>12320.000000000002</v>
      </c>
      <c r="V2200" s="2" t="s">
        <v>42</v>
      </c>
      <c r="W2200" s="2">
        <v>2014</v>
      </c>
      <c r="X2200" s="151" t="s">
        <v>11334</v>
      </c>
    </row>
    <row r="2201" spans="1:24" ht="76.5" outlineLevel="1" x14ac:dyDescent="0.25">
      <c r="A2201" s="2" t="s">
        <v>4813</v>
      </c>
      <c r="B2201" s="3" t="s">
        <v>27</v>
      </c>
      <c r="C2201" s="10" t="s">
        <v>9484</v>
      </c>
      <c r="D2201" s="10" t="s">
        <v>6320</v>
      </c>
      <c r="E2201" s="10" t="s">
        <v>9485</v>
      </c>
      <c r="F2201" s="34" t="s">
        <v>9483</v>
      </c>
      <c r="G2201" s="34" t="s">
        <v>29</v>
      </c>
      <c r="H2201" s="4">
        <v>0</v>
      </c>
      <c r="I2201" s="2">
        <v>710000000</v>
      </c>
      <c r="J2201" s="2" t="s">
        <v>11537</v>
      </c>
      <c r="K2201" s="30" t="s">
        <v>6014</v>
      </c>
      <c r="L2201" s="2" t="s">
        <v>1148</v>
      </c>
      <c r="M2201" s="6" t="s">
        <v>32</v>
      </c>
      <c r="N2201" s="2" t="s">
        <v>453</v>
      </c>
      <c r="O2201" s="35">
        <v>0</v>
      </c>
      <c r="P2201" s="5">
        <v>796</v>
      </c>
      <c r="Q2201" s="2" t="s">
        <v>41</v>
      </c>
      <c r="R2201" s="121">
        <v>80</v>
      </c>
      <c r="S2201" s="9">
        <v>0</v>
      </c>
      <c r="T2201" s="9">
        <v>0</v>
      </c>
      <c r="U2201" s="9">
        <f t="shared" si="133"/>
        <v>0</v>
      </c>
      <c r="V2201" s="2" t="s">
        <v>42</v>
      </c>
      <c r="W2201" s="2">
        <v>2014</v>
      </c>
      <c r="X2201" s="30"/>
    </row>
    <row r="2202" spans="1:24" s="85" customFormat="1" ht="76.5" outlineLevel="1" x14ac:dyDescent="0.25">
      <c r="A2202" s="2" t="s">
        <v>12462</v>
      </c>
      <c r="B2202" s="3" t="s">
        <v>27</v>
      </c>
      <c r="C2202" s="10" t="s">
        <v>9484</v>
      </c>
      <c r="D2202" s="10" t="s">
        <v>6320</v>
      </c>
      <c r="E2202" s="10" t="s">
        <v>9485</v>
      </c>
      <c r="F2202" s="34"/>
      <c r="G2202" s="34" t="s">
        <v>29</v>
      </c>
      <c r="H2202" s="4">
        <v>0</v>
      </c>
      <c r="I2202" s="2">
        <v>710000000</v>
      </c>
      <c r="J2202" s="2" t="s">
        <v>11537</v>
      </c>
      <c r="K2202" s="30" t="s">
        <v>6133</v>
      </c>
      <c r="L2202" s="2" t="s">
        <v>1148</v>
      </c>
      <c r="M2202" s="6" t="s">
        <v>32</v>
      </c>
      <c r="N2202" s="2" t="s">
        <v>12422</v>
      </c>
      <c r="O2202" s="35">
        <v>0</v>
      </c>
      <c r="P2202" s="5">
        <v>796</v>
      </c>
      <c r="Q2202" s="2" t="s">
        <v>41</v>
      </c>
      <c r="R2202" s="121">
        <v>80</v>
      </c>
      <c r="S2202" s="9">
        <f t="shared" si="144"/>
        <v>312.5</v>
      </c>
      <c r="T2202" s="9">
        <v>25000</v>
      </c>
      <c r="U2202" s="9">
        <f t="shared" si="133"/>
        <v>28000.000000000004</v>
      </c>
      <c r="V2202" s="2" t="s">
        <v>42</v>
      </c>
      <c r="W2202" s="2">
        <v>2014</v>
      </c>
      <c r="X2202" s="151" t="s">
        <v>12442</v>
      </c>
    </row>
    <row r="2203" spans="1:24" ht="76.5" outlineLevel="1" x14ac:dyDescent="0.25">
      <c r="A2203" s="2" t="s">
        <v>4814</v>
      </c>
      <c r="B2203" s="3" t="s">
        <v>27</v>
      </c>
      <c r="C2203" s="5" t="s">
        <v>5573</v>
      </c>
      <c r="D2203" s="34" t="s">
        <v>9260</v>
      </c>
      <c r="E2203" s="5" t="s">
        <v>13143</v>
      </c>
      <c r="F2203" s="34" t="s">
        <v>5574</v>
      </c>
      <c r="G2203" s="34" t="s">
        <v>29</v>
      </c>
      <c r="H2203" s="4">
        <v>0</v>
      </c>
      <c r="I2203" s="2">
        <v>710000000</v>
      </c>
      <c r="J2203" s="2" t="s">
        <v>11537</v>
      </c>
      <c r="K2203" s="30" t="s">
        <v>3765</v>
      </c>
      <c r="L2203" s="2" t="s">
        <v>1148</v>
      </c>
      <c r="M2203" s="6" t="s">
        <v>32</v>
      </c>
      <c r="N2203" s="2" t="s">
        <v>453</v>
      </c>
      <c r="O2203" s="35">
        <v>0</v>
      </c>
      <c r="P2203" s="34">
        <v>796</v>
      </c>
      <c r="Q2203" s="2" t="s">
        <v>41</v>
      </c>
      <c r="R2203" s="121">
        <v>12</v>
      </c>
      <c r="S2203" s="9">
        <v>3000</v>
      </c>
      <c r="T2203" s="9">
        <f>R2203*S2203</f>
        <v>36000</v>
      </c>
      <c r="U2203" s="9">
        <f t="shared" si="133"/>
        <v>40320.000000000007</v>
      </c>
      <c r="V2203" s="2" t="s">
        <v>42</v>
      </c>
      <c r="W2203" s="2">
        <v>2014</v>
      </c>
      <c r="X2203" s="30"/>
    </row>
    <row r="2204" spans="1:24" ht="76.5" outlineLevel="1" x14ac:dyDescent="0.25">
      <c r="A2204" s="2" t="s">
        <v>4815</v>
      </c>
      <c r="B2204" s="3" t="s">
        <v>27</v>
      </c>
      <c r="C2204" s="5" t="s">
        <v>3909</v>
      </c>
      <c r="D2204" s="34" t="s">
        <v>5575</v>
      </c>
      <c r="E2204" s="5" t="s">
        <v>13142</v>
      </c>
      <c r="F2204" s="34" t="s">
        <v>5576</v>
      </c>
      <c r="G2204" s="34" t="s">
        <v>350</v>
      </c>
      <c r="H2204" s="4">
        <v>0</v>
      </c>
      <c r="I2204" s="2">
        <v>710000000</v>
      </c>
      <c r="J2204" s="2" t="s">
        <v>11537</v>
      </c>
      <c r="K2204" s="30" t="s">
        <v>3765</v>
      </c>
      <c r="L2204" s="2" t="s">
        <v>1148</v>
      </c>
      <c r="M2204" s="6" t="s">
        <v>32</v>
      </c>
      <c r="N2204" s="2" t="s">
        <v>453</v>
      </c>
      <c r="O2204" s="35">
        <v>0</v>
      </c>
      <c r="P2204" s="5">
        <v>796</v>
      </c>
      <c r="Q2204" s="2" t="s">
        <v>41</v>
      </c>
      <c r="R2204" s="121">
        <v>52</v>
      </c>
      <c r="S2204" s="9">
        <v>750</v>
      </c>
      <c r="T2204" s="9">
        <f t="shared" ref="T2204:T2229" si="145">R2204*S2204</f>
        <v>39000</v>
      </c>
      <c r="U2204" s="9">
        <f t="shared" si="133"/>
        <v>43680.000000000007</v>
      </c>
      <c r="V2204" s="2" t="s">
        <v>42</v>
      </c>
      <c r="W2204" s="2">
        <v>2014</v>
      </c>
      <c r="X2204" s="30"/>
    </row>
    <row r="2205" spans="1:24" ht="76.5" outlineLevel="1" x14ac:dyDescent="0.25">
      <c r="A2205" s="2" t="s">
        <v>4816</v>
      </c>
      <c r="B2205" s="3" t="s">
        <v>27</v>
      </c>
      <c r="C2205" s="5" t="s">
        <v>3911</v>
      </c>
      <c r="D2205" s="34" t="s">
        <v>3912</v>
      </c>
      <c r="E2205" s="5" t="s">
        <v>3913</v>
      </c>
      <c r="F2205" s="34" t="s">
        <v>5577</v>
      </c>
      <c r="G2205" s="34" t="s">
        <v>29</v>
      </c>
      <c r="H2205" s="4">
        <v>0</v>
      </c>
      <c r="I2205" s="2">
        <v>710000000</v>
      </c>
      <c r="J2205" s="2" t="s">
        <v>11537</v>
      </c>
      <c r="K2205" s="30" t="s">
        <v>3765</v>
      </c>
      <c r="L2205" s="2" t="s">
        <v>1148</v>
      </c>
      <c r="M2205" s="6" t="s">
        <v>32</v>
      </c>
      <c r="N2205" s="2" t="s">
        <v>453</v>
      </c>
      <c r="O2205" s="35">
        <v>0</v>
      </c>
      <c r="P2205" s="34">
        <v>796</v>
      </c>
      <c r="Q2205" s="2" t="s">
        <v>41</v>
      </c>
      <c r="R2205" s="121">
        <v>2</v>
      </c>
      <c r="S2205" s="9">
        <v>0</v>
      </c>
      <c r="T2205" s="9">
        <f t="shared" si="145"/>
        <v>0</v>
      </c>
      <c r="U2205" s="9">
        <f t="shared" si="133"/>
        <v>0</v>
      </c>
      <c r="V2205" s="2" t="s">
        <v>42</v>
      </c>
      <c r="W2205" s="2">
        <v>2014</v>
      </c>
      <c r="X2205" s="30"/>
    </row>
    <row r="2206" spans="1:24" ht="76.5" outlineLevel="1" x14ac:dyDescent="0.25">
      <c r="A2206" s="2" t="s">
        <v>11183</v>
      </c>
      <c r="B2206" s="3" t="s">
        <v>27</v>
      </c>
      <c r="C2206" s="5" t="s">
        <v>3911</v>
      </c>
      <c r="D2206" s="34" t="s">
        <v>3912</v>
      </c>
      <c r="E2206" s="5" t="s">
        <v>3913</v>
      </c>
      <c r="F2206" s="34" t="s">
        <v>5577</v>
      </c>
      <c r="G2206" s="34" t="s">
        <v>29</v>
      </c>
      <c r="H2206" s="4">
        <v>0</v>
      </c>
      <c r="I2206" s="2">
        <v>710000000</v>
      </c>
      <c r="J2206" s="2" t="s">
        <v>11537</v>
      </c>
      <c r="K2206" s="30" t="s">
        <v>6016</v>
      </c>
      <c r="L2206" s="2" t="s">
        <v>1148</v>
      </c>
      <c r="M2206" s="6" t="s">
        <v>32</v>
      </c>
      <c r="N2206" s="2" t="s">
        <v>453</v>
      </c>
      <c r="O2206" s="35">
        <v>0</v>
      </c>
      <c r="P2206" s="34">
        <v>796</v>
      </c>
      <c r="Q2206" s="2" t="s">
        <v>41</v>
      </c>
      <c r="R2206" s="121">
        <v>2</v>
      </c>
      <c r="S2206" s="9">
        <v>20000</v>
      </c>
      <c r="T2206" s="9">
        <f t="shared" si="145"/>
        <v>40000</v>
      </c>
      <c r="U2206" s="9">
        <f t="shared" si="133"/>
        <v>44800.000000000007</v>
      </c>
      <c r="V2206" s="2" t="s">
        <v>42</v>
      </c>
      <c r="W2206" s="2">
        <v>2014</v>
      </c>
      <c r="X2206" s="30">
        <v>11</v>
      </c>
    </row>
    <row r="2207" spans="1:24" ht="76.5" outlineLevel="1" x14ac:dyDescent="0.25">
      <c r="A2207" s="2" t="s">
        <v>4817</v>
      </c>
      <c r="B2207" s="3" t="s">
        <v>27</v>
      </c>
      <c r="C2207" s="5" t="s">
        <v>3886</v>
      </c>
      <c r="D2207" s="34" t="s">
        <v>4853</v>
      </c>
      <c r="E2207" s="5" t="s">
        <v>9103</v>
      </c>
      <c r="F2207" s="34" t="s">
        <v>5578</v>
      </c>
      <c r="G2207" s="34" t="s">
        <v>29</v>
      </c>
      <c r="H2207" s="4">
        <v>0</v>
      </c>
      <c r="I2207" s="2">
        <v>710000000</v>
      </c>
      <c r="J2207" s="2" t="s">
        <v>11537</v>
      </c>
      <c r="K2207" s="30" t="s">
        <v>3765</v>
      </c>
      <c r="L2207" s="2" t="s">
        <v>1148</v>
      </c>
      <c r="M2207" s="6" t="s">
        <v>32</v>
      </c>
      <c r="N2207" s="2" t="s">
        <v>453</v>
      </c>
      <c r="O2207" s="35">
        <v>0</v>
      </c>
      <c r="P2207" s="5">
        <v>796</v>
      </c>
      <c r="Q2207" s="2" t="s">
        <v>41</v>
      </c>
      <c r="R2207" s="121">
        <v>6</v>
      </c>
      <c r="S2207" s="9">
        <v>0</v>
      </c>
      <c r="T2207" s="9">
        <f t="shared" si="145"/>
        <v>0</v>
      </c>
      <c r="U2207" s="9">
        <f t="shared" si="133"/>
        <v>0</v>
      </c>
      <c r="V2207" s="2" t="s">
        <v>42</v>
      </c>
      <c r="W2207" s="2">
        <v>2014</v>
      </c>
      <c r="X2207" s="30"/>
    </row>
    <row r="2208" spans="1:24" ht="76.5" outlineLevel="1" x14ac:dyDescent="0.25">
      <c r="A2208" s="2" t="s">
        <v>11184</v>
      </c>
      <c r="B2208" s="3" t="s">
        <v>27</v>
      </c>
      <c r="C2208" s="5" t="s">
        <v>3886</v>
      </c>
      <c r="D2208" s="34" t="s">
        <v>4853</v>
      </c>
      <c r="E2208" s="5" t="s">
        <v>9103</v>
      </c>
      <c r="F2208" s="34" t="s">
        <v>5578</v>
      </c>
      <c r="G2208" s="34" t="s">
        <v>29</v>
      </c>
      <c r="H2208" s="4">
        <v>0</v>
      </c>
      <c r="I2208" s="2">
        <v>710000000</v>
      </c>
      <c r="J2208" s="2" t="s">
        <v>11537</v>
      </c>
      <c r="K2208" s="30" t="s">
        <v>6016</v>
      </c>
      <c r="L2208" s="2" t="s">
        <v>1148</v>
      </c>
      <c r="M2208" s="6" t="s">
        <v>32</v>
      </c>
      <c r="N2208" s="2" t="s">
        <v>453</v>
      </c>
      <c r="O2208" s="35">
        <v>0</v>
      </c>
      <c r="P2208" s="5">
        <v>796</v>
      </c>
      <c r="Q2208" s="2" t="s">
        <v>41</v>
      </c>
      <c r="R2208" s="121">
        <v>6</v>
      </c>
      <c r="S2208" s="9">
        <v>6000</v>
      </c>
      <c r="T2208" s="9">
        <f t="shared" si="145"/>
        <v>36000</v>
      </c>
      <c r="U2208" s="9">
        <f t="shared" si="133"/>
        <v>40320.000000000007</v>
      </c>
      <c r="V2208" s="2" t="s">
        <v>42</v>
      </c>
      <c r="W2208" s="2">
        <v>2014</v>
      </c>
      <c r="X2208" s="30">
        <v>11</v>
      </c>
    </row>
    <row r="2209" spans="1:24" ht="76.5" outlineLevel="1" x14ac:dyDescent="0.25">
      <c r="A2209" s="2" t="s">
        <v>4818</v>
      </c>
      <c r="B2209" s="3" t="s">
        <v>27</v>
      </c>
      <c r="C2209" s="130" t="s">
        <v>2171</v>
      </c>
      <c r="D2209" s="34" t="s">
        <v>6270</v>
      </c>
      <c r="E2209" s="34" t="s">
        <v>6271</v>
      </c>
      <c r="F2209" s="34" t="s">
        <v>5579</v>
      </c>
      <c r="G2209" s="34" t="s">
        <v>29</v>
      </c>
      <c r="H2209" s="4">
        <v>0</v>
      </c>
      <c r="I2209" s="2">
        <v>710000000</v>
      </c>
      <c r="J2209" s="2" t="s">
        <v>11537</v>
      </c>
      <c r="K2209" s="30" t="s">
        <v>3765</v>
      </c>
      <c r="L2209" s="2" t="s">
        <v>1148</v>
      </c>
      <c r="M2209" s="6" t="s">
        <v>32</v>
      </c>
      <c r="N2209" s="2" t="s">
        <v>453</v>
      </c>
      <c r="O2209" s="35">
        <v>0</v>
      </c>
      <c r="P2209" s="34">
        <v>796</v>
      </c>
      <c r="Q2209" s="2" t="s">
        <v>41</v>
      </c>
      <c r="R2209" s="121">
        <v>2</v>
      </c>
      <c r="S2209" s="9">
        <v>0</v>
      </c>
      <c r="T2209" s="9">
        <f t="shared" si="145"/>
        <v>0</v>
      </c>
      <c r="U2209" s="9">
        <f t="shared" si="133"/>
        <v>0</v>
      </c>
      <c r="V2209" s="2" t="s">
        <v>42</v>
      </c>
      <c r="W2209" s="2">
        <v>2014</v>
      </c>
      <c r="X2209" s="30"/>
    </row>
    <row r="2210" spans="1:24" ht="76.5" outlineLevel="1" x14ac:dyDescent="0.25">
      <c r="A2210" s="2" t="s">
        <v>11185</v>
      </c>
      <c r="B2210" s="3" t="s">
        <v>27</v>
      </c>
      <c r="C2210" s="130" t="s">
        <v>2171</v>
      </c>
      <c r="D2210" s="34" t="s">
        <v>6270</v>
      </c>
      <c r="E2210" s="34" t="s">
        <v>6271</v>
      </c>
      <c r="F2210" s="34" t="s">
        <v>5579</v>
      </c>
      <c r="G2210" s="34" t="s">
        <v>29</v>
      </c>
      <c r="H2210" s="4">
        <v>0</v>
      </c>
      <c r="I2210" s="2">
        <v>710000000</v>
      </c>
      <c r="J2210" s="2" t="s">
        <v>11537</v>
      </c>
      <c r="K2210" s="30" t="s">
        <v>6016</v>
      </c>
      <c r="L2210" s="2" t="s">
        <v>1148</v>
      </c>
      <c r="M2210" s="6" t="s">
        <v>32</v>
      </c>
      <c r="N2210" s="2" t="s">
        <v>453</v>
      </c>
      <c r="O2210" s="35">
        <v>0</v>
      </c>
      <c r="P2210" s="34">
        <v>796</v>
      </c>
      <c r="Q2210" s="2" t="s">
        <v>41</v>
      </c>
      <c r="R2210" s="121">
        <v>2</v>
      </c>
      <c r="S2210" s="9">
        <v>20000</v>
      </c>
      <c r="T2210" s="9">
        <f t="shared" si="145"/>
        <v>40000</v>
      </c>
      <c r="U2210" s="9">
        <f t="shared" si="133"/>
        <v>44800.000000000007</v>
      </c>
      <c r="V2210" s="2" t="s">
        <v>42</v>
      </c>
      <c r="W2210" s="2">
        <v>2014</v>
      </c>
      <c r="X2210" s="30">
        <v>11</v>
      </c>
    </row>
    <row r="2211" spans="1:24" ht="76.5" outlineLevel="1" x14ac:dyDescent="0.25">
      <c r="A2211" s="2" t="s">
        <v>4819</v>
      </c>
      <c r="B2211" s="3" t="s">
        <v>27</v>
      </c>
      <c r="C2211" s="5" t="s">
        <v>3888</v>
      </c>
      <c r="D2211" s="34" t="s">
        <v>3889</v>
      </c>
      <c r="E2211" s="34" t="s">
        <v>13133</v>
      </c>
      <c r="F2211" s="34" t="s">
        <v>5580</v>
      </c>
      <c r="G2211" s="34" t="s">
        <v>29</v>
      </c>
      <c r="H2211" s="4">
        <v>0</v>
      </c>
      <c r="I2211" s="2">
        <v>710000000</v>
      </c>
      <c r="J2211" s="2" t="s">
        <v>11537</v>
      </c>
      <c r="K2211" s="30" t="s">
        <v>3765</v>
      </c>
      <c r="L2211" s="2" t="s">
        <v>1148</v>
      </c>
      <c r="M2211" s="6" t="s">
        <v>32</v>
      </c>
      <c r="N2211" s="2" t="s">
        <v>453</v>
      </c>
      <c r="O2211" s="35">
        <v>0</v>
      </c>
      <c r="P2211" s="5">
        <v>796</v>
      </c>
      <c r="Q2211" s="2" t="s">
        <v>41</v>
      </c>
      <c r="R2211" s="121">
        <v>1</v>
      </c>
      <c r="S2211" s="9">
        <v>0</v>
      </c>
      <c r="T2211" s="9">
        <f t="shared" si="145"/>
        <v>0</v>
      </c>
      <c r="U2211" s="9">
        <f t="shared" si="133"/>
        <v>0</v>
      </c>
      <c r="V2211" s="2" t="s">
        <v>42</v>
      </c>
      <c r="W2211" s="2">
        <v>2014</v>
      </c>
      <c r="X2211" s="30"/>
    </row>
    <row r="2212" spans="1:24" ht="76.5" outlineLevel="1" x14ac:dyDescent="0.25">
      <c r="A2212" s="2" t="s">
        <v>11186</v>
      </c>
      <c r="B2212" s="3" t="s">
        <v>27</v>
      </c>
      <c r="C2212" s="5" t="s">
        <v>3888</v>
      </c>
      <c r="D2212" s="34" t="s">
        <v>3889</v>
      </c>
      <c r="E2212" s="34" t="s">
        <v>13133</v>
      </c>
      <c r="F2212" s="34" t="s">
        <v>5580</v>
      </c>
      <c r="G2212" s="34" t="s">
        <v>29</v>
      </c>
      <c r="H2212" s="4">
        <v>0</v>
      </c>
      <c r="I2212" s="2">
        <v>710000000</v>
      </c>
      <c r="J2212" s="2" t="s">
        <v>11537</v>
      </c>
      <c r="K2212" s="30" t="s">
        <v>6016</v>
      </c>
      <c r="L2212" s="2" t="s">
        <v>1148</v>
      </c>
      <c r="M2212" s="6" t="s">
        <v>32</v>
      </c>
      <c r="N2212" s="2" t="s">
        <v>453</v>
      </c>
      <c r="O2212" s="35">
        <v>0</v>
      </c>
      <c r="P2212" s="5">
        <v>796</v>
      </c>
      <c r="Q2212" s="2" t="s">
        <v>41</v>
      </c>
      <c r="R2212" s="121">
        <v>1</v>
      </c>
      <c r="S2212" s="9">
        <v>29500</v>
      </c>
      <c r="T2212" s="9">
        <f t="shared" si="145"/>
        <v>29500</v>
      </c>
      <c r="U2212" s="9">
        <f t="shared" si="133"/>
        <v>33040</v>
      </c>
      <c r="V2212" s="2" t="s">
        <v>42</v>
      </c>
      <c r="W2212" s="2">
        <v>2014</v>
      </c>
      <c r="X2212" s="30">
        <v>11</v>
      </c>
    </row>
    <row r="2213" spans="1:24" ht="76.5" outlineLevel="1" x14ac:dyDescent="0.25">
      <c r="A2213" s="2" t="s">
        <v>4820</v>
      </c>
      <c r="B2213" s="3" t="s">
        <v>27</v>
      </c>
      <c r="C2213" s="5" t="s">
        <v>5550</v>
      </c>
      <c r="D2213" s="34" t="s">
        <v>5581</v>
      </c>
      <c r="E2213" s="5" t="s">
        <v>5551</v>
      </c>
      <c r="F2213" s="34" t="s">
        <v>5582</v>
      </c>
      <c r="G2213" s="34" t="s">
        <v>29</v>
      </c>
      <c r="H2213" s="4">
        <v>0</v>
      </c>
      <c r="I2213" s="2">
        <v>710000000</v>
      </c>
      <c r="J2213" s="2" t="s">
        <v>11537</v>
      </c>
      <c r="K2213" s="30" t="s">
        <v>3765</v>
      </c>
      <c r="L2213" s="2" t="s">
        <v>1148</v>
      </c>
      <c r="M2213" s="6" t="s">
        <v>32</v>
      </c>
      <c r="N2213" s="2" t="s">
        <v>453</v>
      </c>
      <c r="O2213" s="35">
        <v>0</v>
      </c>
      <c r="P2213" s="34">
        <v>796</v>
      </c>
      <c r="Q2213" s="2" t="s">
        <v>41</v>
      </c>
      <c r="R2213" s="121">
        <v>2</v>
      </c>
      <c r="S2213" s="9">
        <v>0</v>
      </c>
      <c r="T2213" s="9">
        <f t="shared" si="145"/>
        <v>0</v>
      </c>
      <c r="U2213" s="9">
        <f t="shared" si="133"/>
        <v>0</v>
      </c>
      <c r="V2213" s="2" t="s">
        <v>42</v>
      </c>
      <c r="W2213" s="2">
        <v>2014</v>
      </c>
      <c r="X2213" s="30"/>
    </row>
    <row r="2214" spans="1:24" ht="76.5" outlineLevel="1" x14ac:dyDescent="0.25">
      <c r="A2214" s="2" t="s">
        <v>11187</v>
      </c>
      <c r="B2214" s="3" t="s">
        <v>27</v>
      </c>
      <c r="C2214" s="5" t="s">
        <v>5550</v>
      </c>
      <c r="D2214" s="34" t="s">
        <v>5581</v>
      </c>
      <c r="E2214" s="5" t="s">
        <v>5551</v>
      </c>
      <c r="F2214" s="34" t="s">
        <v>5582</v>
      </c>
      <c r="G2214" s="34" t="s">
        <v>29</v>
      </c>
      <c r="H2214" s="4">
        <v>0</v>
      </c>
      <c r="I2214" s="2">
        <v>710000000</v>
      </c>
      <c r="J2214" s="2" t="s">
        <v>11537</v>
      </c>
      <c r="K2214" s="30" t="s">
        <v>6016</v>
      </c>
      <c r="L2214" s="2" t="s">
        <v>1148</v>
      </c>
      <c r="M2214" s="6" t="s">
        <v>32</v>
      </c>
      <c r="N2214" s="2" t="s">
        <v>453</v>
      </c>
      <c r="O2214" s="35">
        <v>0</v>
      </c>
      <c r="P2214" s="34">
        <v>796</v>
      </c>
      <c r="Q2214" s="2" t="s">
        <v>41</v>
      </c>
      <c r="R2214" s="121">
        <v>2</v>
      </c>
      <c r="S2214" s="9">
        <v>20000</v>
      </c>
      <c r="T2214" s="9">
        <f t="shared" si="145"/>
        <v>40000</v>
      </c>
      <c r="U2214" s="9">
        <f t="shared" si="133"/>
        <v>44800.000000000007</v>
      </c>
      <c r="V2214" s="2" t="s">
        <v>42</v>
      </c>
      <c r="W2214" s="2">
        <v>2014</v>
      </c>
      <c r="X2214" s="30">
        <v>11</v>
      </c>
    </row>
    <row r="2215" spans="1:24" ht="76.5" outlineLevel="1" x14ac:dyDescent="0.25">
      <c r="A2215" s="2" t="s">
        <v>4821</v>
      </c>
      <c r="B2215" s="3" t="s">
        <v>27</v>
      </c>
      <c r="C2215" s="5" t="s">
        <v>5583</v>
      </c>
      <c r="D2215" s="34" t="s">
        <v>13140</v>
      </c>
      <c r="E2215" s="34" t="s">
        <v>13139</v>
      </c>
      <c r="F2215" s="34" t="s">
        <v>5584</v>
      </c>
      <c r="G2215" s="34" t="s">
        <v>29</v>
      </c>
      <c r="H2215" s="4">
        <v>0</v>
      </c>
      <c r="I2215" s="2">
        <v>710000000</v>
      </c>
      <c r="J2215" s="2" t="s">
        <v>11537</v>
      </c>
      <c r="K2215" s="30" t="s">
        <v>3765</v>
      </c>
      <c r="L2215" s="2" t="s">
        <v>1148</v>
      </c>
      <c r="M2215" s="6" t="s">
        <v>32</v>
      </c>
      <c r="N2215" s="2" t="s">
        <v>453</v>
      </c>
      <c r="O2215" s="35">
        <v>0</v>
      </c>
      <c r="P2215" s="5">
        <v>796</v>
      </c>
      <c r="Q2215" s="2" t="s">
        <v>41</v>
      </c>
      <c r="R2215" s="121">
        <v>1</v>
      </c>
      <c r="S2215" s="9">
        <v>0</v>
      </c>
      <c r="T2215" s="9">
        <f t="shared" si="145"/>
        <v>0</v>
      </c>
      <c r="U2215" s="9">
        <f t="shared" si="133"/>
        <v>0</v>
      </c>
      <c r="V2215" s="2" t="s">
        <v>42</v>
      </c>
      <c r="W2215" s="2">
        <v>2014</v>
      </c>
      <c r="X2215" s="30"/>
    </row>
    <row r="2216" spans="1:24" ht="76.5" outlineLevel="1" x14ac:dyDescent="0.25">
      <c r="A2216" s="2" t="s">
        <v>11188</v>
      </c>
      <c r="B2216" s="3" t="s">
        <v>27</v>
      </c>
      <c r="C2216" s="5" t="s">
        <v>5583</v>
      </c>
      <c r="D2216" s="34" t="s">
        <v>13140</v>
      </c>
      <c r="E2216" s="34" t="s">
        <v>13139</v>
      </c>
      <c r="F2216" s="34" t="s">
        <v>5584</v>
      </c>
      <c r="G2216" s="34" t="s">
        <v>29</v>
      </c>
      <c r="H2216" s="4">
        <v>0</v>
      </c>
      <c r="I2216" s="2">
        <v>710000000</v>
      </c>
      <c r="J2216" s="2" t="s">
        <v>11537</v>
      </c>
      <c r="K2216" s="30" t="s">
        <v>6016</v>
      </c>
      <c r="L2216" s="2" t="s">
        <v>1148</v>
      </c>
      <c r="M2216" s="6" t="s">
        <v>32</v>
      </c>
      <c r="N2216" s="2" t="s">
        <v>453</v>
      </c>
      <c r="O2216" s="35">
        <v>0</v>
      </c>
      <c r="P2216" s="5">
        <v>796</v>
      </c>
      <c r="Q2216" s="2" t="s">
        <v>41</v>
      </c>
      <c r="R2216" s="121">
        <v>1</v>
      </c>
      <c r="S2216" s="9">
        <v>20000</v>
      </c>
      <c r="T2216" s="9">
        <f t="shared" si="145"/>
        <v>20000</v>
      </c>
      <c r="U2216" s="9">
        <f t="shared" si="133"/>
        <v>22400.000000000004</v>
      </c>
      <c r="V2216" s="2" t="s">
        <v>42</v>
      </c>
      <c r="W2216" s="2">
        <v>2014</v>
      </c>
      <c r="X2216" s="30">
        <v>11</v>
      </c>
    </row>
    <row r="2217" spans="1:24" ht="76.5" outlineLevel="1" x14ac:dyDescent="0.25">
      <c r="A2217" s="2" t="s">
        <v>4822</v>
      </c>
      <c r="B2217" s="3" t="s">
        <v>27</v>
      </c>
      <c r="C2217" s="5" t="s">
        <v>3895</v>
      </c>
      <c r="D2217" s="34" t="s">
        <v>5585</v>
      </c>
      <c r="E2217" s="5" t="s">
        <v>1740</v>
      </c>
      <c r="F2217" s="34" t="s">
        <v>5586</v>
      </c>
      <c r="G2217" s="34" t="s">
        <v>29</v>
      </c>
      <c r="H2217" s="4">
        <v>0</v>
      </c>
      <c r="I2217" s="2">
        <v>710000000</v>
      </c>
      <c r="J2217" s="2" t="s">
        <v>11537</v>
      </c>
      <c r="K2217" s="30" t="s">
        <v>3765</v>
      </c>
      <c r="L2217" s="2" t="s">
        <v>1148</v>
      </c>
      <c r="M2217" s="6" t="s">
        <v>32</v>
      </c>
      <c r="N2217" s="2" t="s">
        <v>453</v>
      </c>
      <c r="O2217" s="35">
        <v>0</v>
      </c>
      <c r="P2217" s="34">
        <v>796</v>
      </c>
      <c r="Q2217" s="2" t="s">
        <v>41</v>
      </c>
      <c r="R2217" s="121">
        <v>2</v>
      </c>
      <c r="S2217" s="9">
        <v>8000</v>
      </c>
      <c r="T2217" s="9">
        <f t="shared" si="145"/>
        <v>16000</v>
      </c>
      <c r="U2217" s="9">
        <f t="shared" si="133"/>
        <v>17920</v>
      </c>
      <c r="V2217" s="2" t="s">
        <v>42</v>
      </c>
      <c r="W2217" s="2">
        <v>2014</v>
      </c>
      <c r="X2217" s="30"/>
    </row>
    <row r="2218" spans="1:24" ht="76.5" outlineLevel="1" x14ac:dyDescent="0.25">
      <c r="A2218" s="2" t="s">
        <v>4823</v>
      </c>
      <c r="B2218" s="3" t="s">
        <v>27</v>
      </c>
      <c r="C2218" s="5" t="s">
        <v>5587</v>
      </c>
      <c r="D2218" s="34" t="s">
        <v>13089</v>
      </c>
      <c r="E2218" s="5" t="s">
        <v>1740</v>
      </c>
      <c r="F2218" s="34" t="s">
        <v>5588</v>
      </c>
      <c r="G2218" s="34" t="s">
        <v>29</v>
      </c>
      <c r="H2218" s="4">
        <v>0</v>
      </c>
      <c r="I2218" s="2">
        <v>710000000</v>
      </c>
      <c r="J2218" s="2" t="s">
        <v>11537</v>
      </c>
      <c r="K2218" s="30" t="s">
        <v>3765</v>
      </c>
      <c r="L2218" s="2" t="s">
        <v>1148</v>
      </c>
      <c r="M2218" s="6" t="s">
        <v>32</v>
      </c>
      <c r="N2218" s="2" t="s">
        <v>453</v>
      </c>
      <c r="O2218" s="35">
        <v>0</v>
      </c>
      <c r="P2218" s="34">
        <v>796</v>
      </c>
      <c r="Q2218" s="2" t="s">
        <v>41</v>
      </c>
      <c r="R2218" s="121">
        <v>3</v>
      </c>
      <c r="S2218" s="9">
        <v>6000</v>
      </c>
      <c r="T2218" s="9">
        <f t="shared" si="145"/>
        <v>18000</v>
      </c>
      <c r="U2218" s="9">
        <f t="shared" si="133"/>
        <v>20160.000000000004</v>
      </c>
      <c r="V2218" s="2" t="s">
        <v>42</v>
      </c>
      <c r="W2218" s="2">
        <v>2014</v>
      </c>
      <c r="X2218" s="30"/>
    </row>
    <row r="2219" spans="1:24" ht="76.5" outlineLevel="1" x14ac:dyDescent="0.25">
      <c r="A2219" s="2" t="s">
        <v>4824</v>
      </c>
      <c r="B2219" s="3" t="s">
        <v>27</v>
      </c>
      <c r="C2219" s="5" t="s">
        <v>5552</v>
      </c>
      <c r="D2219" s="34" t="s">
        <v>1952</v>
      </c>
      <c r="E2219" s="34" t="s">
        <v>5554</v>
      </c>
      <c r="F2219" s="34" t="s">
        <v>5589</v>
      </c>
      <c r="G2219" s="34" t="s">
        <v>29</v>
      </c>
      <c r="H2219" s="4">
        <v>0</v>
      </c>
      <c r="I2219" s="2">
        <v>710000000</v>
      </c>
      <c r="J2219" s="2" t="s">
        <v>11537</v>
      </c>
      <c r="K2219" s="30" t="s">
        <v>3765</v>
      </c>
      <c r="L2219" s="2" t="s">
        <v>1148</v>
      </c>
      <c r="M2219" s="6" t="s">
        <v>32</v>
      </c>
      <c r="N2219" s="2" t="s">
        <v>453</v>
      </c>
      <c r="O2219" s="35">
        <v>0</v>
      </c>
      <c r="P2219" s="5">
        <v>796</v>
      </c>
      <c r="Q2219" s="2" t="s">
        <v>41</v>
      </c>
      <c r="R2219" s="121">
        <v>6</v>
      </c>
      <c r="S2219" s="9">
        <v>500</v>
      </c>
      <c r="T2219" s="9">
        <f t="shared" si="145"/>
        <v>3000</v>
      </c>
      <c r="U2219" s="9">
        <f t="shared" si="133"/>
        <v>3360.0000000000005</v>
      </c>
      <c r="V2219" s="2" t="s">
        <v>42</v>
      </c>
      <c r="W2219" s="2">
        <v>2014</v>
      </c>
      <c r="X2219" s="30"/>
    </row>
    <row r="2220" spans="1:24" ht="76.5" outlineLevel="1" x14ac:dyDescent="0.25">
      <c r="A2220" s="2" t="s">
        <v>4825</v>
      </c>
      <c r="B2220" s="3" t="s">
        <v>27</v>
      </c>
      <c r="C2220" s="5" t="s">
        <v>5590</v>
      </c>
      <c r="D2220" s="34" t="s">
        <v>5608</v>
      </c>
      <c r="E2220" s="5" t="s">
        <v>5591</v>
      </c>
      <c r="F2220" s="34" t="s">
        <v>5592</v>
      </c>
      <c r="G2220" s="34" t="s">
        <v>29</v>
      </c>
      <c r="H2220" s="4">
        <v>0</v>
      </c>
      <c r="I2220" s="2">
        <v>710000000</v>
      </c>
      <c r="J2220" s="2" t="s">
        <v>11537</v>
      </c>
      <c r="K2220" s="30" t="s">
        <v>3765</v>
      </c>
      <c r="L2220" s="2" t="s">
        <v>1148</v>
      </c>
      <c r="M2220" s="6" t="s">
        <v>32</v>
      </c>
      <c r="N2220" s="2" t="s">
        <v>453</v>
      </c>
      <c r="O2220" s="35">
        <v>0</v>
      </c>
      <c r="P2220" s="34">
        <v>796</v>
      </c>
      <c r="Q2220" s="2" t="s">
        <v>41</v>
      </c>
      <c r="R2220" s="121">
        <v>1</v>
      </c>
      <c r="S2220" s="9">
        <v>0</v>
      </c>
      <c r="T2220" s="9">
        <f t="shared" si="145"/>
        <v>0</v>
      </c>
      <c r="U2220" s="9">
        <f t="shared" si="133"/>
        <v>0</v>
      </c>
      <c r="V2220" s="2" t="s">
        <v>42</v>
      </c>
      <c r="W2220" s="2">
        <v>2014</v>
      </c>
      <c r="X2220" s="30"/>
    </row>
    <row r="2221" spans="1:24" ht="76.5" outlineLevel="1" x14ac:dyDescent="0.25">
      <c r="A2221" s="2" t="s">
        <v>11189</v>
      </c>
      <c r="B2221" s="3" t="s">
        <v>27</v>
      </c>
      <c r="C2221" s="5" t="s">
        <v>5590</v>
      </c>
      <c r="D2221" s="34" t="s">
        <v>5608</v>
      </c>
      <c r="E2221" s="5" t="s">
        <v>5591</v>
      </c>
      <c r="F2221" s="34" t="s">
        <v>5592</v>
      </c>
      <c r="G2221" s="34" t="s">
        <v>29</v>
      </c>
      <c r="H2221" s="4">
        <v>0</v>
      </c>
      <c r="I2221" s="2">
        <v>710000000</v>
      </c>
      <c r="J2221" s="2" t="s">
        <v>11537</v>
      </c>
      <c r="K2221" s="30" t="s">
        <v>6016</v>
      </c>
      <c r="L2221" s="2" t="s">
        <v>1148</v>
      </c>
      <c r="M2221" s="6" t="s">
        <v>32</v>
      </c>
      <c r="N2221" s="2" t="s">
        <v>453</v>
      </c>
      <c r="O2221" s="35">
        <v>0</v>
      </c>
      <c r="P2221" s="34">
        <v>796</v>
      </c>
      <c r="Q2221" s="2" t="s">
        <v>41</v>
      </c>
      <c r="R2221" s="121">
        <v>1</v>
      </c>
      <c r="S2221" s="9">
        <v>6000</v>
      </c>
      <c r="T2221" s="9">
        <f t="shared" si="145"/>
        <v>6000</v>
      </c>
      <c r="U2221" s="9">
        <f t="shared" si="133"/>
        <v>6720.0000000000009</v>
      </c>
      <c r="V2221" s="2" t="s">
        <v>42</v>
      </c>
      <c r="W2221" s="2">
        <v>2014</v>
      </c>
      <c r="X2221" s="30">
        <v>11</v>
      </c>
    </row>
    <row r="2222" spans="1:24" ht="76.5" outlineLevel="1" x14ac:dyDescent="0.25">
      <c r="A2222" s="2" t="s">
        <v>4826</v>
      </c>
      <c r="B2222" s="3" t="s">
        <v>27</v>
      </c>
      <c r="C2222" s="5" t="s">
        <v>5593</v>
      </c>
      <c r="D2222" s="34" t="s">
        <v>4876</v>
      </c>
      <c r="E2222" s="5" t="s">
        <v>13141</v>
      </c>
      <c r="F2222" s="34" t="s">
        <v>5594</v>
      </c>
      <c r="G2222" s="34" t="s">
        <v>29</v>
      </c>
      <c r="H2222" s="4">
        <v>0</v>
      </c>
      <c r="I2222" s="2">
        <v>710000000</v>
      </c>
      <c r="J2222" s="2" t="s">
        <v>11537</v>
      </c>
      <c r="K2222" s="30" t="s">
        <v>3765</v>
      </c>
      <c r="L2222" s="2" t="s">
        <v>1148</v>
      </c>
      <c r="M2222" s="6" t="s">
        <v>32</v>
      </c>
      <c r="N2222" s="2" t="s">
        <v>453</v>
      </c>
      <c r="O2222" s="35">
        <v>0</v>
      </c>
      <c r="P2222" s="5">
        <v>168</v>
      </c>
      <c r="Q2222" s="2" t="s">
        <v>1233</v>
      </c>
      <c r="R2222" s="121">
        <v>30</v>
      </c>
      <c r="S2222" s="9">
        <v>350</v>
      </c>
      <c r="T2222" s="9">
        <v>0</v>
      </c>
      <c r="U2222" s="9">
        <f t="shared" si="133"/>
        <v>0</v>
      </c>
      <c r="V2222" s="2" t="s">
        <v>42</v>
      </c>
      <c r="W2222" s="2">
        <v>2014</v>
      </c>
      <c r="X2222" s="30" t="s">
        <v>11321</v>
      </c>
    </row>
    <row r="2223" spans="1:24" ht="76.5" outlineLevel="1" x14ac:dyDescent="0.25">
      <c r="A2223" s="2" t="s">
        <v>4827</v>
      </c>
      <c r="B2223" s="3" t="s">
        <v>27</v>
      </c>
      <c r="C2223" s="5" t="s">
        <v>5595</v>
      </c>
      <c r="D2223" s="34" t="s">
        <v>13135</v>
      </c>
      <c r="E2223" s="5" t="s">
        <v>5596</v>
      </c>
      <c r="F2223" s="34" t="s">
        <v>5597</v>
      </c>
      <c r="G2223" s="34" t="s">
        <v>29</v>
      </c>
      <c r="H2223" s="4">
        <v>0</v>
      </c>
      <c r="I2223" s="2">
        <v>710000000</v>
      </c>
      <c r="J2223" s="2" t="s">
        <v>11537</v>
      </c>
      <c r="K2223" s="30" t="s">
        <v>3765</v>
      </c>
      <c r="L2223" s="2" t="s">
        <v>1148</v>
      </c>
      <c r="M2223" s="6" t="s">
        <v>32</v>
      </c>
      <c r="N2223" s="2" t="s">
        <v>453</v>
      </c>
      <c r="O2223" s="35">
        <v>0</v>
      </c>
      <c r="P2223" s="34">
        <v>796</v>
      </c>
      <c r="Q2223" s="2" t="s">
        <v>41</v>
      </c>
      <c r="R2223" s="121">
        <v>1</v>
      </c>
      <c r="S2223" s="9">
        <v>0</v>
      </c>
      <c r="T2223" s="9">
        <f t="shared" si="145"/>
        <v>0</v>
      </c>
      <c r="U2223" s="9">
        <f t="shared" si="133"/>
        <v>0</v>
      </c>
      <c r="V2223" s="2" t="s">
        <v>42</v>
      </c>
      <c r="W2223" s="2">
        <v>2014</v>
      </c>
      <c r="X2223" s="30"/>
    </row>
    <row r="2224" spans="1:24" ht="76.5" outlineLevel="1" x14ac:dyDescent="0.25">
      <c r="A2224" s="2" t="s">
        <v>11190</v>
      </c>
      <c r="B2224" s="3" t="s">
        <v>27</v>
      </c>
      <c r="C2224" s="5" t="s">
        <v>5595</v>
      </c>
      <c r="D2224" s="34" t="s">
        <v>13135</v>
      </c>
      <c r="E2224" s="5" t="s">
        <v>5596</v>
      </c>
      <c r="F2224" s="34" t="s">
        <v>5597</v>
      </c>
      <c r="G2224" s="34" t="s">
        <v>29</v>
      </c>
      <c r="H2224" s="4">
        <v>0</v>
      </c>
      <c r="I2224" s="2">
        <v>710000000</v>
      </c>
      <c r="J2224" s="2" t="s">
        <v>11537</v>
      </c>
      <c r="K2224" s="30" t="s">
        <v>6016</v>
      </c>
      <c r="L2224" s="2" t="s">
        <v>1148</v>
      </c>
      <c r="M2224" s="6" t="s">
        <v>32</v>
      </c>
      <c r="N2224" s="2" t="s">
        <v>453</v>
      </c>
      <c r="O2224" s="35">
        <v>0</v>
      </c>
      <c r="P2224" s="34">
        <v>796</v>
      </c>
      <c r="Q2224" s="2" t="s">
        <v>41</v>
      </c>
      <c r="R2224" s="121">
        <v>1</v>
      </c>
      <c r="S2224" s="9">
        <v>10000</v>
      </c>
      <c r="T2224" s="9">
        <f t="shared" si="145"/>
        <v>10000</v>
      </c>
      <c r="U2224" s="9">
        <f t="shared" si="133"/>
        <v>11200.000000000002</v>
      </c>
      <c r="V2224" s="2" t="s">
        <v>42</v>
      </c>
      <c r="W2224" s="2">
        <v>2014</v>
      </c>
      <c r="X2224" s="30">
        <v>11</v>
      </c>
    </row>
    <row r="2225" spans="1:24" ht="76.5" outlineLevel="1" x14ac:dyDescent="0.25">
      <c r="A2225" s="2" t="s">
        <v>4828</v>
      </c>
      <c r="B2225" s="3" t="s">
        <v>27</v>
      </c>
      <c r="C2225" s="5" t="s">
        <v>5598</v>
      </c>
      <c r="D2225" s="34" t="s">
        <v>13087</v>
      </c>
      <c r="E2225" s="131" t="s">
        <v>13086</v>
      </c>
      <c r="F2225" s="34" t="s">
        <v>5599</v>
      </c>
      <c r="G2225" s="34" t="s">
        <v>29</v>
      </c>
      <c r="H2225" s="4">
        <v>0</v>
      </c>
      <c r="I2225" s="2">
        <v>710000000</v>
      </c>
      <c r="J2225" s="2" t="s">
        <v>11537</v>
      </c>
      <c r="K2225" s="30" t="s">
        <v>3765</v>
      </c>
      <c r="L2225" s="2" t="s">
        <v>1148</v>
      </c>
      <c r="M2225" s="6" t="s">
        <v>32</v>
      </c>
      <c r="N2225" s="2" t="s">
        <v>453</v>
      </c>
      <c r="O2225" s="35">
        <v>0</v>
      </c>
      <c r="P2225" s="34">
        <v>796</v>
      </c>
      <c r="Q2225" s="2" t="s">
        <v>41</v>
      </c>
      <c r="R2225" s="121">
        <v>1</v>
      </c>
      <c r="S2225" s="9">
        <v>15000</v>
      </c>
      <c r="T2225" s="9">
        <f t="shared" si="145"/>
        <v>15000</v>
      </c>
      <c r="U2225" s="9">
        <f t="shared" si="133"/>
        <v>16800</v>
      </c>
      <c r="V2225" s="2" t="s">
        <v>42</v>
      </c>
      <c r="W2225" s="2">
        <v>2014</v>
      </c>
      <c r="X2225" s="30"/>
    </row>
    <row r="2226" spans="1:24" ht="76.5" outlineLevel="1" x14ac:dyDescent="0.25">
      <c r="A2226" s="2" t="s">
        <v>4829</v>
      </c>
      <c r="B2226" s="3" t="s">
        <v>27</v>
      </c>
      <c r="C2226" s="5" t="s">
        <v>3891</v>
      </c>
      <c r="D2226" s="34" t="s">
        <v>1741</v>
      </c>
      <c r="E2226" s="131" t="s">
        <v>4945</v>
      </c>
      <c r="F2226" s="34" t="s">
        <v>3892</v>
      </c>
      <c r="G2226" s="34" t="s">
        <v>29</v>
      </c>
      <c r="H2226" s="4">
        <v>0</v>
      </c>
      <c r="I2226" s="2">
        <v>710000000</v>
      </c>
      <c r="J2226" s="2" t="s">
        <v>11537</v>
      </c>
      <c r="K2226" s="30" t="s">
        <v>3765</v>
      </c>
      <c r="L2226" s="2" t="s">
        <v>1148</v>
      </c>
      <c r="M2226" s="6" t="s">
        <v>32</v>
      </c>
      <c r="N2226" s="2" t="s">
        <v>453</v>
      </c>
      <c r="O2226" s="35">
        <v>0</v>
      </c>
      <c r="P2226" s="5">
        <v>796</v>
      </c>
      <c r="Q2226" s="2" t="s">
        <v>41</v>
      </c>
      <c r="R2226" s="121">
        <v>1</v>
      </c>
      <c r="S2226" s="9">
        <v>25000</v>
      </c>
      <c r="T2226" s="9">
        <f t="shared" si="145"/>
        <v>25000</v>
      </c>
      <c r="U2226" s="9">
        <f t="shared" si="133"/>
        <v>28000.000000000004</v>
      </c>
      <c r="V2226" s="2" t="s">
        <v>42</v>
      </c>
      <c r="W2226" s="2">
        <v>2014</v>
      </c>
      <c r="X2226" s="30"/>
    </row>
    <row r="2227" spans="1:24" ht="76.5" outlineLevel="1" x14ac:dyDescent="0.25">
      <c r="A2227" s="2" t="s">
        <v>4830</v>
      </c>
      <c r="B2227" s="3" t="s">
        <v>27</v>
      </c>
      <c r="C2227" s="5" t="s">
        <v>3897</v>
      </c>
      <c r="D2227" s="34" t="s">
        <v>13129</v>
      </c>
      <c r="E2227" s="5" t="s">
        <v>3899</v>
      </c>
      <c r="F2227" s="34" t="s">
        <v>3898</v>
      </c>
      <c r="G2227" s="34" t="s">
        <v>29</v>
      </c>
      <c r="H2227" s="4">
        <v>0</v>
      </c>
      <c r="I2227" s="2">
        <v>710000000</v>
      </c>
      <c r="J2227" s="2" t="s">
        <v>11537</v>
      </c>
      <c r="K2227" s="30" t="s">
        <v>3765</v>
      </c>
      <c r="L2227" s="2" t="s">
        <v>1148</v>
      </c>
      <c r="M2227" s="6" t="s">
        <v>32</v>
      </c>
      <c r="N2227" s="2" t="s">
        <v>453</v>
      </c>
      <c r="O2227" s="35">
        <v>0</v>
      </c>
      <c r="P2227" s="34">
        <v>796</v>
      </c>
      <c r="Q2227" s="2" t="s">
        <v>41</v>
      </c>
      <c r="R2227" s="121">
        <v>3</v>
      </c>
      <c r="S2227" s="9">
        <v>15000</v>
      </c>
      <c r="T2227" s="9">
        <f t="shared" si="145"/>
        <v>45000</v>
      </c>
      <c r="U2227" s="9">
        <f t="shared" si="133"/>
        <v>50400.000000000007</v>
      </c>
      <c r="V2227" s="2" t="s">
        <v>42</v>
      </c>
      <c r="W2227" s="2">
        <v>2014</v>
      </c>
      <c r="X2227" s="30"/>
    </row>
    <row r="2228" spans="1:24" ht="76.5" outlineLevel="1" x14ac:dyDescent="0.25">
      <c r="A2228" s="2" t="s">
        <v>4831</v>
      </c>
      <c r="B2228" s="3" t="s">
        <v>27</v>
      </c>
      <c r="C2228" s="5" t="s">
        <v>5600</v>
      </c>
      <c r="D2228" s="34" t="s">
        <v>6401</v>
      </c>
      <c r="E2228" s="5" t="s">
        <v>10281</v>
      </c>
      <c r="F2228" s="34" t="s">
        <v>5601</v>
      </c>
      <c r="G2228" s="34" t="s">
        <v>29</v>
      </c>
      <c r="H2228" s="4">
        <v>0</v>
      </c>
      <c r="I2228" s="2">
        <v>710000000</v>
      </c>
      <c r="J2228" s="2" t="s">
        <v>11537</v>
      </c>
      <c r="K2228" s="30" t="s">
        <v>3765</v>
      </c>
      <c r="L2228" s="2" t="s">
        <v>1148</v>
      </c>
      <c r="M2228" s="6" t="s">
        <v>32</v>
      </c>
      <c r="N2228" s="2" t="s">
        <v>453</v>
      </c>
      <c r="O2228" s="35">
        <v>0</v>
      </c>
      <c r="P2228" s="5">
        <v>796</v>
      </c>
      <c r="Q2228" s="2" t="s">
        <v>41</v>
      </c>
      <c r="R2228" s="121">
        <v>2</v>
      </c>
      <c r="S2228" s="9">
        <v>15000</v>
      </c>
      <c r="T2228" s="9">
        <f t="shared" si="145"/>
        <v>30000</v>
      </c>
      <c r="U2228" s="9">
        <f t="shared" si="133"/>
        <v>33600</v>
      </c>
      <c r="V2228" s="2" t="s">
        <v>42</v>
      </c>
      <c r="W2228" s="2">
        <v>2014</v>
      </c>
      <c r="X2228" s="30"/>
    </row>
    <row r="2229" spans="1:24" ht="76.5" outlineLevel="1" x14ac:dyDescent="0.25">
      <c r="A2229" s="2" t="s">
        <v>4832</v>
      </c>
      <c r="B2229" s="3" t="s">
        <v>27</v>
      </c>
      <c r="C2229" s="5" t="s">
        <v>3900</v>
      </c>
      <c r="D2229" s="34" t="s">
        <v>13084</v>
      </c>
      <c r="E2229" s="34" t="s">
        <v>13083</v>
      </c>
      <c r="F2229" s="34" t="s">
        <v>3901</v>
      </c>
      <c r="G2229" s="34" t="s">
        <v>29</v>
      </c>
      <c r="H2229" s="4">
        <v>0</v>
      </c>
      <c r="I2229" s="2">
        <v>710000000</v>
      </c>
      <c r="J2229" s="2" t="s">
        <v>11537</v>
      </c>
      <c r="K2229" s="30" t="s">
        <v>3765</v>
      </c>
      <c r="L2229" s="2" t="s">
        <v>1148</v>
      </c>
      <c r="M2229" s="6" t="s">
        <v>32</v>
      </c>
      <c r="N2229" s="2" t="s">
        <v>453</v>
      </c>
      <c r="O2229" s="35">
        <v>0</v>
      </c>
      <c r="P2229" s="34">
        <v>796</v>
      </c>
      <c r="Q2229" s="2" t="s">
        <v>41</v>
      </c>
      <c r="R2229" s="121">
        <v>1</v>
      </c>
      <c r="S2229" s="9">
        <v>15000</v>
      </c>
      <c r="T2229" s="9">
        <f t="shared" si="145"/>
        <v>15000</v>
      </c>
      <c r="U2229" s="9">
        <f t="shared" si="133"/>
        <v>16800</v>
      </c>
      <c r="V2229" s="2" t="s">
        <v>42</v>
      </c>
      <c r="W2229" s="2">
        <v>2014</v>
      </c>
      <c r="X2229" s="30"/>
    </row>
    <row r="2230" spans="1:24" ht="76.5" outlineLevel="1" x14ac:dyDescent="0.25">
      <c r="A2230" s="2" t="s">
        <v>4833</v>
      </c>
      <c r="B2230" s="3" t="s">
        <v>27</v>
      </c>
      <c r="C2230" s="130" t="s">
        <v>3905</v>
      </c>
      <c r="D2230" s="34" t="s">
        <v>10268</v>
      </c>
      <c r="E2230" s="130" t="s">
        <v>10269</v>
      </c>
      <c r="F2230" s="34">
        <v>3622</v>
      </c>
      <c r="G2230" s="34" t="s">
        <v>29</v>
      </c>
      <c r="H2230" s="4">
        <v>0</v>
      </c>
      <c r="I2230" s="2">
        <v>710000000</v>
      </c>
      <c r="J2230" s="2" t="s">
        <v>11537</v>
      </c>
      <c r="K2230" s="30" t="s">
        <v>3765</v>
      </c>
      <c r="L2230" s="2" t="s">
        <v>1148</v>
      </c>
      <c r="M2230" s="6" t="s">
        <v>32</v>
      </c>
      <c r="N2230" s="2" t="s">
        <v>453</v>
      </c>
      <c r="O2230" s="35">
        <v>0</v>
      </c>
      <c r="P2230" s="34">
        <v>796</v>
      </c>
      <c r="Q2230" s="2" t="s">
        <v>41</v>
      </c>
      <c r="R2230" s="121">
        <v>11</v>
      </c>
      <c r="S2230" s="9">
        <v>3000</v>
      </c>
      <c r="T2230" s="9">
        <f>R2230*S2230</f>
        <v>33000</v>
      </c>
      <c r="U2230" s="9">
        <f t="shared" si="133"/>
        <v>36960</v>
      </c>
      <c r="V2230" s="2" t="s">
        <v>42</v>
      </c>
      <c r="W2230" s="2">
        <v>2014</v>
      </c>
      <c r="X2230" s="30"/>
    </row>
    <row r="2231" spans="1:24" ht="76.5" outlineLevel="1" x14ac:dyDescent="0.25">
      <c r="A2231" s="2" t="s">
        <v>4834</v>
      </c>
      <c r="B2231" s="3" t="s">
        <v>27</v>
      </c>
      <c r="C2231" s="130" t="s">
        <v>2171</v>
      </c>
      <c r="D2231" s="34" t="s">
        <v>6270</v>
      </c>
      <c r="E2231" s="130" t="s">
        <v>6271</v>
      </c>
      <c r="F2231" s="34" t="s">
        <v>5602</v>
      </c>
      <c r="G2231" s="34" t="s">
        <v>29</v>
      </c>
      <c r="H2231" s="4">
        <v>0</v>
      </c>
      <c r="I2231" s="2">
        <v>710000000</v>
      </c>
      <c r="J2231" s="2" t="s">
        <v>11537</v>
      </c>
      <c r="K2231" s="30" t="s">
        <v>3765</v>
      </c>
      <c r="L2231" s="2" t="s">
        <v>1148</v>
      </c>
      <c r="M2231" s="6" t="s">
        <v>32</v>
      </c>
      <c r="N2231" s="2" t="s">
        <v>453</v>
      </c>
      <c r="O2231" s="35">
        <v>0</v>
      </c>
      <c r="P2231" s="5">
        <v>796</v>
      </c>
      <c r="Q2231" s="2" t="s">
        <v>41</v>
      </c>
      <c r="R2231" s="121">
        <v>1</v>
      </c>
      <c r="S2231" s="9">
        <v>20000</v>
      </c>
      <c r="T2231" s="9">
        <f t="shared" ref="T2231:T2241" si="146">R2231*S2231</f>
        <v>20000</v>
      </c>
      <c r="U2231" s="9">
        <f t="shared" si="133"/>
        <v>22400.000000000004</v>
      </c>
      <c r="V2231" s="2" t="s">
        <v>42</v>
      </c>
      <c r="W2231" s="2">
        <v>2014</v>
      </c>
      <c r="X2231" s="30"/>
    </row>
    <row r="2232" spans="1:24" ht="76.5" outlineLevel="1" x14ac:dyDescent="0.25">
      <c r="A2232" s="2" t="s">
        <v>4835</v>
      </c>
      <c r="B2232" s="3" t="s">
        <v>27</v>
      </c>
      <c r="C2232" s="5" t="s">
        <v>3888</v>
      </c>
      <c r="D2232" s="34" t="s">
        <v>5603</v>
      </c>
      <c r="E2232" s="34" t="s">
        <v>13133</v>
      </c>
      <c r="F2232" s="34" t="s">
        <v>5604</v>
      </c>
      <c r="G2232" s="34" t="s">
        <v>29</v>
      </c>
      <c r="H2232" s="4">
        <v>0</v>
      </c>
      <c r="I2232" s="2">
        <v>710000000</v>
      </c>
      <c r="J2232" s="2" t="s">
        <v>11537</v>
      </c>
      <c r="K2232" s="30" t="s">
        <v>3765</v>
      </c>
      <c r="L2232" s="2" t="s">
        <v>1148</v>
      </c>
      <c r="M2232" s="6" t="s">
        <v>32</v>
      </c>
      <c r="N2232" s="2" t="s">
        <v>453</v>
      </c>
      <c r="O2232" s="35">
        <v>0</v>
      </c>
      <c r="P2232" s="34">
        <v>796</v>
      </c>
      <c r="Q2232" s="2" t="s">
        <v>41</v>
      </c>
      <c r="R2232" s="121">
        <v>1</v>
      </c>
      <c r="S2232" s="9">
        <v>30000</v>
      </c>
      <c r="T2232" s="9">
        <f t="shared" si="146"/>
        <v>30000</v>
      </c>
      <c r="U2232" s="9">
        <f t="shared" si="133"/>
        <v>33600</v>
      </c>
      <c r="V2232" s="2" t="s">
        <v>42</v>
      </c>
      <c r="W2232" s="2">
        <v>2014</v>
      </c>
      <c r="X2232" s="30"/>
    </row>
    <row r="2233" spans="1:24" ht="76.5" outlineLevel="1" x14ac:dyDescent="0.25">
      <c r="A2233" s="2" t="s">
        <v>4836</v>
      </c>
      <c r="B2233" s="3" t="s">
        <v>27</v>
      </c>
      <c r="C2233" s="130" t="s">
        <v>5605</v>
      </c>
      <c r="D2233" s="10" t="s">
        <v>860</v>
      </c>
      <c r="E2233" s="10" t="s">
        <v>12857</v>
      </c>
      <c r="F2233" s="34" t="s">
        <v>9526</v>
      </c>
      <c r="G2233" s="34" t="s">
        <v>29</v>
      </c>
      <c r="H2233" s="4">
        <v>0</v>
      </c>
      <c r="I2233" s="2">
        <v>710000000</v>
      </c>
      <c r="J2233" s="2" t="s">
        <v>11537</v>
      </c>
      <c r="K2233" s="30" t="s">
        <v>3765</v>
      </c>
      <c r="L2233" s="2" t="s">
        <v>1148</v>
      </c>
      <c r="M2233" s="6" t="s">
        <v>32</v>
      </c>
      <c r="N2233" s="2" t="s">
        <v>453</v>
      </c>
      <c r="O2233" s="35">
        <v>0</v>
      </c>
      <c r="P2233" s="5">
        <v>796</v>
      </c>
      <c r="Q2233" s="2" t="s">
        <v>41</v>
      </c>
      <c r="R2233" s="121">
        <v>2</v>
      </c>
      <c r="S2233" s="9">
        <v>7000</v>
      </c>
      <c r="T2233" s="9">
        <f t="shared" si="146"/>
        <v>14000</v>
      </c>
      <c r="U2233" s="9">
        <f t="shared" si="133"/>
        <v>15680.000000000002</v>
      </c>
      <c r="V2233" s="2" t="s">
        <v>42</v>
      </c>
      <c r="W2233" s="2">
        <v>2014</v>
      </c>
      <c r="X2233" s="30"/>
    </row>
    <row r="2234" spans="1:24" ht="76.5" outlineLevel="1" x14ac:dyDescent="0.25">
      <c r="A2234" s="2" t="s">
        <v>5047</v>
      </c>
      <c r="B2234" s="3" t="s">
        <v>27</v>
      </c>
      <c r="C2234" s="5" t="s">
        <v>5550</v>
      </c>
      <c r="D2234" s="34" t="s">
        <v>5581</v>
      </c>
      <c r="E2234" s="5" t="s">
        <v>5551</v>
      </c>
      <c r="F2234" s="34" t="s">
        <v>5606</v>
      </c>
      <c r="G2234" s="34" t="s">
        <v>29</v>
      </c>
      <c r="H2234" s="4">
        <v>0</v>
      </c>
      <c r="I2234" s="2">
        <v>710000000</v>
      </c>
      <c r="J2234" s="2" t="s">
        <v>11537</v>
      </c>
      <c r="K2234" s="30" t="s">
        <v>3765</v>
      </c>
      <c r="L2234" s="2" t="s">
        <v>1148</v>
      </c>
      <c r="M2234" s="6" t="s">
        <v>32</v>
      </c>
      <c r="N2234" s="2" t="s">
        <v>453</v>
      </c>
      <c r="O2234" s="35">
        <v>0</v>
      </c>
      <c r="P2234" s="34">
        <v>796</v>
      </c>
      <c r="Q2234" s="2" t="s">
        <v>41</v>
      </c>
      <c r="R2234" s="121">
        <v>1</v>
      </c>
      <c r="S2234" s="9">
        <v>20000</v>
      </c>
      <c r="T2234" s="9">
        <f t="shared" si="146"/>
        <v>20000</v>
      </c>
      <c r="U2234" s="9">
        <f t="shared" si="133"/>
        <v>22400.000000000004</v>
      </c>
      <c r="V2234" s="2" t="s">
        <v>42</v>
      </c>
      <c r="W2234" s="2">
        <v>2014</v>
      </c>
      <c r="X2234" s="30"/>
    </row>
    <row r="2235" spans="1:24" ht="76.5" outlineLevel="1" x14ac:dyDescent="0.25">
      <c r="A2235" s="2" t="s">
        <v>5048</v>
      </c>
      <c r="B2235" s="3" t="s">
        <v>27</v>
      </c>
      <c r="C2235" s="5" t="s">
        <v>5590</v>
      </c>
      <c r="D2235" s="34" t="s">
        <v>5608</v>
      </c>
      <c r="E2235" s="5" t="s">
        <v>5591</v>
      </c>
      <c r="F2235" s="34" t="s">
        <v>5607</v>
      </c>
      <c r="G2235" s="34" t="s">
        <v>29</v>
      </c>
      <c r="H2235" s="4">
        <v>0</v>
      </c>
      <c r="I2235" s="2">
        <v>710000000</v>
      </c>
      <c r="J2235" s="2" t="s">
        <v>11537</v>
      </c>
      <c r="K2235" s="30" t="s">
        <v>3765</v>
      </c>
      <c r="L2235" s="2" t="s">
        <v>1148</v>
      </c>
      <c r="M2235" s="6" t="s">
        <v>32</v>
      </c>
      <c r="N2235" s="2" t="s">
        <v>453</v>
      </c>
      <c r="O2235" s="35">
        <v>0</v>
      </c>
      <c r="P2235" s="5">
        <v>796</v>
      </c>
      <c r="Q2235" s="2" t="s">
        <v>41</v>
      </c>
      <c r="R2235" s="121">
        <v>4</v>
      </c>
      <c r="S2235" s="9">
        <v>0</v>
      </c>
      <c r="T2235" s="9">
        <f t="shared" si="146"/>
        <v>0</v>
      </c>
      <c r="U2235" s="9">
        <f t="shared" si="133"/>
        <v>0</v>
      </c>
      <c r="V2235" s="2" t="s">
        <v>42</v>
      </c>
      <c r="W2235" s="2">
        <v>2014</v>
      </c>
      <c r="X2235" s="30"/>
    </row>
    <row r="2236" spans="1:24" ht="76.5" outlineLevel="1" x14ac:dyDescent="0.25">
      <c r="A2236" s="2" t="s">
        <v>11191</v>
      </c>
      <c r="B2236" s="3" t="s">
        <v>27</v>
      </c>
      <c r="C2236" s="5" t="s">
        <v>5590</v>
      </c>
      <c r="D2236" s="34" t="s">
        <v>5608</v>
      </c>
      <c r="E2236" s="5" t="s">
        <v>5591</v>
      </c>
      <c r="F2236" s="34" t="s">
        <v>5607</v>
      </c>
      <c r="G2236" s="34" t="s">
        <v>29</v>
      </c>
      <c r="H2236" s="4">
        <v>0</v>
      </c>
      <c r="I2236" s="2">
        <v>710000000</v>
      </c>
      <c r="J2236" s="2" t="s">
        <v>11537</v>
      </c>
      <c r="K2236" s="30" t="s">
        <v>6016</v>
      </c>
      <c r="L2236" s="2" t="s">
        <v>1148</v>
      </c>
      <c r="M2236" s="6" t="s">
        <v>32</v>
      </c>
      <c r="N2236" s="2" t="s">
        <v>453</v>
      </c>
      <c r="O2236" s="35">
        <v>0</v>
      </c>
      <c r="P2236" s="5">
        <v>796</v>
      </c>
      <c r="Q2236" s="2" t="s">
        <v>41</v>
      </c>
      <c r="R2236" s="121">
        <v>4</v>
      </c>
      <c r="S2236" s="9">
        <v>6000</v>
      </c>
      <c r="T2236" s="9">
        <f t="shared" si="146"/>
        <v>24000</v>
      </c>
      <c r="U2236" s="9">
        <f t="shared" si="133"/>
        <v>26880.000000000004</v>
      </c>
      <c r="V2236" s="2" t="s">
        <v>42</v>
      </c>
      <c r="W2236" s="2">
        <v>2014</v>
      </c>
      <c r="X2236" s="30">
        <v>11</v>
      </c>
    </row>
    <row r="2237" spans="1:24" ht="76.5" outlineLevel="1" x14ac:dyDescent="0.25">
      <c r="A2237" s="2" t="s">
        <v>5049</v>
      </c>
      <c r="B2237" s="3" t="s">
        <v>27</v>
      </c>
      <c r="C2237" s="130" t="s">
        <v>8702</v>
      </c>
      <c r="D2237" s="34" t="s">
        <v>5608</v>
      </c>
      <c r="E2237" s="130" t="s">
        <v>8703</v>
      </c>
      <c r="F2237" s="34" t="s">
        <v>5609</v>
      </c>
      <c r="G2237" s="34" t="s">
        <v>29</v>
      </c>
      <c r="H2237" s="4">
        <v>0</v>
      </c>
      <c r="I2237" s="2">
        <v>710000000</v>
      </c>
      <c r="J2237" s="2" t="s">
        <v>11537</v>
      </c>
      <c r="K2237" s="30" t="s">
        <v>3765</v>
      </c>
      <c r="L2237" s="2" t="s">
        <v>1148</v>
      </c>
      <c r="M2237" s="6" t="s">
        <v>32</v>
      </c>
      <c r="N2237" s="2" t="s">
        <v>453</v>
      </c>
      <c r="O2237" s="35">
        <v>0</v>
      </c>
      <c r="P2237" s="34">
        <v>796</v>
      </c>
      <c r="Q2237" s="2" t="s">
        <v>41</v>
      </c>
      <c r="R2237" s="121">
        <v>2</v>
      </c>
      <c r="S2237" s="9">
        <v>0</v>
      </c>
      <c r="T2237" s="9">
        <f t="shared" si="146"/>
        <v>0</v>
      </c>
      <c r="U2237" s="9">
        <f t="shared" si="133"/>
        <v>0</v>
      </c>
      <c r="V2237" s="2" t="s">
        <v>42</v>
      </c>
      <c r="W2237" s="2">
        <v>2014</v>
      </c>
      <c r="X2237" s="30"/>
    </row>
    <row r="2238" spans="1:24" ht="76.5" outlineLevel="1" x14ac:dyDescent="0.25">
      <c r="A2238" s="2" t="s">
        <v>11192</v>
      </c>
      <c r="B2238" s="3" t="s">
        <v>27</v>
      </c>
      <c r="C2238" s="130" t="s">
        <v>8702</v>
      </c>
      <c r="D2238" s="34" t="s">
        <v>5608</v>
      </c>
      <c r="E2238" s="130" t="s">
        <v>8703</v>
      </c>
      <c r="F2238" s="34" t="s">
        <v>5609</v>
      </c>
      <c r="G2238" s="34" t="s">
        <v>29</v>
      </c>
      <c r="H2238" s="4">
        <v>0</v>
      </c>
      <c r="I2238" s="2">
        <v>710000000</v>
      </c>
      <c r="J2238" s="2" t="s">
        <v>11537</v>
      </c>
      <c r="K2238" s="30" t="s">
        <v>6016</v>
      </c>
      <c r="L2238" s="2" t="s">
        <v>1148</v>
      </c>
      <c r="M2238" s="6" t="s">
        <v>32</v>
      </c>
      <c r="N2238" s="2" t="s">
        <v>453</v>
      </c>
      <c r="O2238" s="35">
        <v>0</v>
      </c>
      <c r="P2238" s="34">
        <v>796</v>
      </c>
      <c r="Q2238" s="2" t="s">
        <v>41</v>
      </c>
      <c r="R2238" s="121">
        <v>2</v>
      </c>
      <c r="S2238" s="9">
        <v>20000</v>
      </c>
      <c r="T2238" s="9">
        <f t="shared" si="146"/>
        <v>40000</v>
      </c>
      <c r="U2238" s="9">
        <f t="shared" si="133"/>
        <v>44800.000000000007</v>
      </c>
      <c r="V2238" s="2" t="s">
        <v>42</v>
      </c>
      <c r="W2238" s="2">
        <v>2014</v>
      </c>
      <c r="X2238" s="30">
        <v>11</v>
      </c>
    </row>
    <row r="2239" spans="1:24" ht="76.5" outlineLevel="1" x14ac:dyDescent="0.25">
      <c r="A2239" s="2" t="s">
        <v>5050</v>
      </c>
      <c r="B2239" s="3" t="s">
        <v>27</v>
      </c>
      <c r="C2239" s="5" t="s">
        <v>3895</v>
      </c>
      <c r="D2239" s="34" t="s">
        <v>5585</v>
      </c>
      <c r="E2239" s="5" t="s">
        <v>1740</v>
      </c>
      <c r="F2239" s="34" t="s">
        <v>5586</v>
      </c>
      <c r="G2239" s="34" t="s">
        <v>29</v>
      </c>
      <c r="H2239" s="4">
        <v>0</v>
      </c>
      <c r="I2239" s="2">
        <v>710000000</v>
      </c>
      <c r="J2239" s="2" t="s">
        <v>11537</v>
      </c>
      <c r="K2239" s="30" t="s">
        <v>3765</v>
      </c>
      <c r="L2239" s="2" t="s">
        <v>1148</v>
      </c>
      <c r="M2239" s="6" t="s">
        <v>32</v>
      </c>
      <c r="N2239" s="2" t="s">
        <v>453</v>
      </c>
      <c r="O2239" s="35">
        <v>0</v>
      </c>
      <c r="P2239" s="5">
        <v>796</v>
      </c>
      <c r="Q2239" s="2" t="s">
        <v>41</v>
      </c>
      <c r="R2239" s="121">
        <v>2</v>
      </c>
      <c r="S2239" s="9">
        <v>8000</v>
      </c>
      <c r="T2239" s="9">
        <f t="shared" si="146"/>
        <v>16000</v>
      </c>
      <c r="U2239" s="9">
        <f t="shared" si="133"/>
        <v>17920</v>
      </c>
      <c r="V2239" s="2" t="s">
        <v>42</v>
      </c>
      <c r="W2239" s="2">
        <v>2014</v>
      </c>
      <c r="X2239" s="30"/>
    </row>
    <row r="2240" spans="1:24" ht="76.5" outlineLevel="1" x14ac:dyDescent="0.25">
      <c r="A2240" s="2" t="s">
        <v>5051</v>
      </c>
      <c r="B2240" s="3" t="s">
        <v>27</v>
      </c>
      <c r="C2240" s="5" t="s">
        <v>5595</v>
      </c>
      <c r="D2240" s="34" t="s">
        <v>13135</v>
      </c>
      <c r="E2240" s="5" t="s">
        <v>5596</v>
      </c>
      <c r="F2240" s="34" t="s">
        <v>5597</v>
      </c>
      <c r="G2240" s="34" t="s">
        <v>29</v>
      </c>
      <c r="H2240" s="4">
        <v>0</v>
      </c>
      <c r="I2240" s="2">
        <v>710000000</v>
      </c>
      <c r="J2240" s="2" t="s">
        <v>11537</v>
      </c>
      <c r="K2240" s="30" t="s">
        <v>3765</v>
      </c>
      <c r="L2240" s="2" t="s">
        <v>1148</v>
      </c>
      <c r="M2240" s="6" t="s">
        <v>32</v>
      </c>
      <c r="N2240" s="2" t="s">
        <v>453</v>
      </c>
      <c r="O2240" s="35">
        <v>0</v>
      </c>
      <c r="P2240" s="34">
        <v>796</v>
      </c>
      <c r="Q2240" s="2" t="s">
        <v>41</v>
      </c>
      <c r="R2240" s="121">
        <v>2</v>
      </c>
      <c r="S2240" s="9">
        <v>10000</v>
      </c>
      <c r="T2240" s="9">
        <f t="shared" si="146"/>
        <v>20000</v>
      </c>
      <c r="U2240" s="9">
        <f t="shared" si="133"/>
        <v>22400.000000000004</v>
      </c>
      <c r="V2240" s="2" t="s">
        <v>42</v>
      </c>
      <c r="W2240" s="2">
        <v>2014</v>
      </c>
      <c r="X2240" s="30"/>
    </row>
    <row r="2241" spans="1:24" ht="76.5" outlineLevel="1" x14ac:dyDescent="0.25">
      <c r="A2241" s="2" t="s">
        <v>5052</v>
      </c>
      <c r="B2241" s="3" t="s">
        <v>27</v>
      </c>
      <c r="C2241" s="5" t="s">
        <v>5598</v>
      </c>
      <c r="D2241" s="34" t="s">
        <v>13087</v>
      </c>
      <c r="E2241" s="34" t="s">
        <v>13086</v>
      </c>
      <c r="F2241" s="34" t="s">
        <v>5599</v>
      </c>
      <c r="G2241" s="34" t="s">
        <v>29</v>
      </c>
      <c r="H2241" s="4">
        <v>0</v>
      </c>
      <c r="I2241" s="2">
        <v>710000000</v>
      </c>
      <c r="J2241" s="2" t="s">
        <v>11537</v>
      </c>
      <c r="K2241" s="30" t="s">
        <v>3765</v>
      </c>
      <c r="L2241" s="2" t="s">
        <v>1148</v>
      </c>
      <c r="M2241" s="6" t="s">
        <v>32</v>
      </c>
      <c r="N2241" s="2" t="s">
        <v>453</v>
      </c>
      <c r="O2241" s="35">
        <v>0</v>
      </c>
      <c r="P2241" s="5">
        <v>839</v>
      </c>
      <c r="Q2241" s="2" t="s">
        <v>1838</v>
      </c>
      <c r="R2241" s="121">
        <v>1</v>
      </c>
      <c r="S2241" s="9">
        <v>15000</v>
      </c>
      <c r="T2241" s="9">
        <f t="shared" si="146"/>
        <v>15000</v>
      </c>
      <c r="U2241" s="9">
        <f t="shared" si="133"/>
        <v>16800</v>
      </c>
      <c r="V2241" s="2" t="s">
        <v>42</v>
      </c>
      <c r="W2241" s="2">
        <v>2014</v>
      </c>
      <c r="X2241" s="30"/>
    </row>
    <row r="2242" spans="1:24" ht="76.5" outlineLevel="1" x14ac:dyDescent="0.25">
      <c r="A2242" s="2" t="s">
        <v>5053</v>
      </c>
      <c r="B2242" s="3" t="s">
        <v>27</v>
      </c>
      <c r="C2242" s="5" t="s">
        <v>5590</v>
      </c>
      <c r="D2242" s="34" t="s">
        <v>4861</v>
      </c>
      <c r="E2242" s="5" t="s">
        <v>5591</v>
      </c>
      <c r="F2242" s="34" t="s">
        <v>5610</v>
      </c>
      <c r="G2242" s="34" t="s">
        <v>29</v>
      </c>
      <c r="H2242" s="4">
        <v>0</v>
      </c>
      <c r="I2242" s="2">
        <v>710000000</v>
      </c>
      <c r="J2242" s="2" t="s">
        <v>11537</v>
      </c>
      <c r="K2242" s="30" t="s">
        <v>3765</v>
      </c>
      <c r="L2242" s="2" t="s">
        <v>1148</v>
      </c>
      <c r="M2242" s="6" t="s">
        <v>32</v>
      </c>
      <c r="N2242" s="2" t="s">
        <v>453</v>
      </c>
      <c r="O2242" s="35">
        <v>0</v>
      </c>
      <c r="P2242" s="5">
        <v>796</v>
      </c>
      <c r="Q2242" s="2" t="s">
        <v>41</v>
      </c>
      <c r="R2242" s="121">
        <v>10</v>
      </c>
      <c r="S2242" s="9">
        <v>0</v>
      </c>
      <c r="T2242" s="9">
        <f t="shared" ref="T2242:T2259" si="147">R2242*S2242</f>
        <v>0</v>
      </c>
      <c r="U2242" s="9">
        <f t="shared" si="133"/>
        <v>0</v>
      </c>
      <c r="V2242" s="2" t="s">
        <v>42</v>
      </c>
      <c r="W2242" s="2">
        <v>2014</v>
      </c>
      <c r="X2242" s="30"/>
    </row>
    <row r="2243" spans="1:24" ht="76.5" outlineLevel="1" x14ac:dyDescent="0.25">
      <c r="A2243" s="2" t="s">
        <v>11193</v>
      </c>
      <c r="B2243" s="3" t="s">
        <v>27</v>
      </c>
      <c r="C2243" s="5" t="s">
        <v>5590</v>
      </c>
      <c r="D2243" s="34" t="s">
        <v>4861</v>
      </c>
      <c r="E2243" s="5" t="s">
        <v>5591</v>
      </c>
      <c r="F2243" s="34" t="s">
        <v>5610</v>
      </c>
      <c r="G2243" s="34" t="s">
        <v>29</v>
      </c>
      <c r="H2243" s="4">
        <v>0</v>
      </c>
      <c r="I2243" s="2">
        <v>710000000</v>
      </c>
      <c r="J2243" s="2" t="s">
        <v>11537</v>
      </c>
      <c r="K2243" s="30" t="s">
        <v>6016</v>
      </c>
      <c r="L2243" s="2" t="s">
        <v>1148</v>
      </c>
      <c r="M2243" s="6" t="s">
        <v>32</v>
      </c>
      <c r="N2243" s="2" t="s">
        <v>453</v>
      </c>
      <c r="O2243" s="35">
        <v>0</v>
      </c>
      <c r="P2243" s="5">
        <v>796</v>
      </c>
      <c r="Q2243" s="2" t="s">
        <v>41</v>
      </c>
      <c r="R2243" s="121">
        <v>10</v>
      </c>
      <c r="S2243" s="9">
        <v>2000</v>
      </c>
      <c r="T2243" s="9">
        <f t="shared" si="147"/>
        <v>20000</v>
      </c>
      <c r="U2243" s="9">
        <f t="shared" si="133"/>
        <v>22400.000000000004</v>
      </c>
      <c r="V2243" s="2" t="s">
        <v>42</v>
      </c>
      <c r="W2243" s="2">
        <v>2014</v>
      </c>
      <c r="X2243" s="30">
        <v>11</v>
      </c>
    </row>
    <row r="2244" spans="1:24" ht="76.5" outlineLevel="1" x14ac:dyDescent="0.25">
      <c r="A2244" s="2" t="s">
        <v>5054</v>
      </c>
      <c r="B2244" s="3" t="s">
        <v>27</v>
      </c>
      <c r="C2244" s="130" t="s">
        <v>3905</v>
      </c>
      <c r="D2244" s="34" t="s">
        <v>10268</v>
      </c>
      <c r="E2244" s="130" t="s">
        <v>10269</v>
      </c>
      <c r="F2244" s="34">
        <v>3622</v>
      </c>
      <c r="G2244" s="34" t="s">
        <v>29</v>
      </c>
      <c r="H2244" s="4">
        <v>0</v>
      </c>
      <c r="I2244" s="2">
        <v>710000000</v>
      </c>
      <c r="J2244" s="2" t="s">
        <v>11537</v>
      </c>
      <c r="K2244" s="30" t="s">
        <v>3765</v>
      </c>
      <c r="L2244" s="2" t="s">
        <v>1148</v>
      </c>
      <c r="M2244" s="6" t="s">
        <v>32</v>
      </c>
      <c r="N2244" s="2" t="s">
        <v>453</v>
      </c>
      <c r="O2244" s="35">
        <v>0</v>
      </c>
      <c r="P2244" s="34">
        <v>796</v>
      </c>
      <c r="Q2244" s="2" t="s">
        <v>41</v>
      </c>
      <c r="R2244" s="121">
        <v>2</v>
      </c>
      <c r="S2244" s="9">
        <v>10000</v>
      </c>
      <c r="T2244" s="9">
        <f t="shared" si="147"/>
        <v>20000</v>
      </c>
      <c r="U2244" s="9">
        <f t="shared" si="133"/>
        <v>22400.000000000004</v>
      </c>
      <c r="V2244" s="2" t="s">
        <v>42</v>
      </c>
      <c r="W2244" s="2">
        <v>2014</v>
      </c>
      <c r="X2244" s="30"/>
    </row>
    <row r="2245" spans="1:24" ht="76.5" outlineLevel="1" x14ac:dyDescent="0.25">
      <c r="A2245" s="2" t="s">
        <v>5055</v>
      </c>
      <c r="B2245" s="3" t="s">
        <v>27</v>
      </c>
      <c r="C2245" s="130" t="s">
        <v>2171</v>
      </c>
      <c r="D2245" s="130" t="s">
        <v>6270</v>
      </c>
      <c r="E2245" s="130" t="s">
        <v>6271</v>
      </c>
      <c r="F2245" s="34" t="s">
        <v>5602</v>
      </c>
      <c r="G2245" s="34" t="s">
        <v>29</v>
      </c>
      <c r="H2245" s="4">
        <v>0</v>
      </c>
      <c r="I2245" s="2">
        <v>710000000</v>
      </c>
      <c r="J2245" s="2" t="s">
        <v>11537</v>
      </c>
      <c r="K2245" s="30" t="s">
        <v>3765</v>
      </c>
      <c r="L2245" s="2" t="s">
        <v>1148</v>
      </c>
      <c r="M2245" s="6" t="s">
        <v>32</v>
      </c>
      <c r="N2245" s="2" t="s">
        <v>453</v>
      </c>
      <c r="O2245" s="35">
        <v>0</v>
      </c>
      <c r="P2245" s="5">
        <v>796</v>
      </c>
      <c r="Q2245" s="2" t="s">
        <v>41</v>
      </c>
      <c r="R2245" s="121">
        <v>2</v>
      </c>
      <c r="S2245" s="9">
        <v>30000</v>
      </c>
      <c r="T2245" s="9">
        <f t="shared" si="147"/>
        <v>60000</v>
      </c>
      <c r="U2245" s="9">
        <f t="shared" si="133"/>
        <v>67200</v>
      </c>
      <c r="V2245" s="2" t="s">
        <v>42</v>
      </c>
      <c r="W2245" s="2">
        <v>2014</v>
      </c>
      <c r="X2245" s="30"/>
    </row>
    <row r="2246" spans="1:24" ht="76.5" outlineLevel="1" x14ac:dyDescent="0.25">
      <c r="A2246" s="2" t="s">
        <v>5056</v>
      </c>
      <c r="B2246" s="3" t="s">
        <v>27</v>
      </c>
      <c r="C2246" s="5" t="s">
        <v>5583</v>
      </c>
      <c r="D2246" s="34" t="s">
        <v>13140</v>
      </c>
      <c r="E2246" s="34" t="s">
        <v>13139</v>
      </c>
      <c r="F2246" s="34" t="s">
        <v>5611</v>
      </c>
      <c r="G2246" s="34" t="s">
        <v>29</v>
      </c>
      <c r="H2246" s="4">
        <v>0</v>
      </c>
      <c r="I2246" s="2">
        <v>710000000</v>
      </c>
      <c r="J2246" s="2" t="s">
        <v>11537</v>
      </c>
      <c r="K2246" s="30" t="s">
        <v>3765</v>
      </c>
      <c r="L2246" s="2" t="s">
        <v>1148</v>
      </c>
      <c r="M2246" s="6" t="s">
        <v>32</v>
      </c>
      <c r="N2246" s="2" t="s">
        <v>453</v>
      </c>
      <c r="O2246" s="35">
        <v>0</v>
      </c>
      <c r="P2246" s="34">
        <v>796</v>
      </c>
      <c r="Q2246" s="2" t="s">
        <v>41</v>
      </c>
      <c r="R2246" s="121">
        <v>1</v>
      </c>
      <c r="S2246" s="9">
        <v>25000</v>
      </c>
      <c r="T2246" s="9">
        <f t="shared" si="147"/>
        <v>25000</v>
      </c>
      <c r="U2246" s="9">
        <f t="shared" si="133"/>
        <v>28000.000000000004</v>
      </c>
      <c r="V2246" s="2" t="s">
        <v>42</v>
      </c>
      <c r="W2246" s="2">
        <v>2014</v>
      </c>
      <c r="X2246" s="30"/>
    </row>
    <row r="2247" spans="1:24" ht="76.5" outlineLevel="1" x14ac:dyDescent="0.25">
      <c r="A2247" s="2" t="s">
        <v>5057</v>
      </c>
      <c r="B2247" s="3" t="s">
        <v>27</v>
      </c>
      <c r="C2247" s="5" t="s">
        <v>3888</v>
      </c>
      <c r="D2247" s="34" t="s">
        <v>5603</v>
      </c>
      <c r="E2247" s="34" t="s">
        <v>13133</v>
      </c>
      <c r="F2247" s="34" t="s">
        <v>5604</v>
      </c>
      <c r="G2247" s="34" t="s">
        <v>29</v>
      </c>
      <c r="H2247" s="4">
        <v>0</v>
      </c>
      <c r="I2247" s="2">
        <v>710000000</v>
      </c>
      <c r="J2247" s="2" t="s">
        <v>11537</v>
      </c>
      <c r="K2247" s="30" t="s">
        <v>3765</v>
      </c>
      <c r="L2247" s="2" t="s">
        <v>1148</v>
      </c>
      <c r="M2247" s="6" t="s">
        <v>32</v>
      </c>
      <c r="N2247" s="2" t="s">
        <v>453</v>
      </c>
      <c r="O2247" s="35">
        <v>0</v>
      </c>
      <c r="P2247" s="5">
        <v>796</v>
      </c>
      <c r="Q2247" s="2" t="s">
        <v>41</v>
      </c>
      <c r="R2247" s="121">
        <v>1</v>
      </c>
      <c r="S2247" s="9">
        <v>35000</v>
      </c>
      <c r="T2247" s="9">
        <f t="shared" si="147"/>
        <v>35000</v>
      </c>
      <c r="U2247" s="9">
        <f t="shared" si="133"/>
        <v>39200.000000000007</v>
      </c>
      <c r="V2247" s="2" t="s">
        <v>42</v>
      </c>
      <c r="W2247" s="2">
        <v>2014</v>
      </c>
      <c r="X2247" s="30"/>
    </row>
    <row r="2248" spans="1:24" ht="76.5" outlineLevel="1" x14ac:dyDescent="0.25">
      <c r="A2248" s="2" t="s">
        <v>5058</v>
      </c>
      <c r="B2248" s="3" t="s">
        <v>27</v>
      </c>
      <c r="C2248" s="130" t="s">
        <v>13138</v>
      </c>
      <c r="D2248" s="34" t="s">
        <v>5608</v>
      </c>
      <c r="E2248" s="130" t="s">
        <v>8703</v>
      </c>
      <c r="F2248" s="34" t="s">
        <v>5609</v>
      </c>
      <c r="G2248" s="34" t="s">
        <v>29</v>
      </c>
      <c r="H2248" s="4">
        <v>0</v>
      </c>
      <c r="I2248" s="2">
        <v>710000000</v>
      </c>
      <c r="J2248" s="2" t="s">
        <v>11537</v>
      </c>
      <c r="K2248" s="30" t="s">
        <v>3765</v>
      </c>
      <c r="L2248" s="2" t="s">
        <v>1148</v>
      </c>
      <c r="M2248" s="6" t="s">
        <v>32</v>
      </c>
      <c r="N2248" s="2" t="s">
        <v>453</v>
      </c>
      <c r="O2248" s="35">
        <v>0</v>
      </c>
      <c r="P2248" s="34">
        <v>796</v>
      </c>
      <c r="Q2248" s="2" t="s">
        <v>41</v>
      </c>
      <c r="R2248" s="121">
        <v>2</v>
      </c>
      <c r="S2248" s="9">
        <v>35000</v>
      </c>
      <c r="T2248" s="9">
        <f t="shared" si="147"/>
        <v>70000</v>
      </c>
      <c r="U2248" s="9">
        <f t="shared" si="133"/>
        <v>78400.000000000015</v>
      </c>
      <c r="V2248" s="2" t="s">
        <v>42</v>
      </c>
      <c r="W2248" s="2">
        <v>2014</v>
      </c>
      <c r="X2248" s="30"/>
    </row>
    <row r="2249" spans="1:24" ht="76.5" outlineLevel="1" x14ac:dyDescent="0.25">
      <c r="A2249" s="2" t="s">
        <v>5059</v>
      </c>
      <c r="B2249" s="3" t="s">
        <v>27</v>
      </c>
      <c r="C2249" s="5" t="s">
        <v>5550</v>
      </c>
      <c r="D2249" s="34" t="s">
        <v>5581</v>
      </c>
      <c r="E2249" s="5" t="s">
        <v>5551</v>
      </c>
      <c r="F2249" s="34" t="s">
        <v>5606</v>
      </c>
      <c r="G2249" s="34" t="s">
        <v>29</v>
      </c>
      <c r="H2249" s="4">
        <v>0</v>
      </c>
      <c r="I2249" s="2">
        <v>710000000</v>
      </c>
      <c r="J2249" s="2" t="s">
        <v>11537</v>
      </c>
      <c r="K2249" s="30" t="s">
        <v>3765</v>
      </c>
      <c r="L2249" s="2" t="s">
        <v>1148</v>
      </c>
      <c r="M2249" s="6" t="s">
        <v>32</v>
      </c>
      <c r="N2249" s="2" t="s">
        <v>453</v>
      </c>
      <c r="O2249" s="35">
        <v>0</v>
      </c>
      <c r="P2249" s="5">
        <v>796</v>
      </c>
      <c r="Q2249" s="2" t="s">
        <v>41</v>
      </c>
      <c r="R2249" s="121">
        <v>1</v>
      </c>
      <c r="S2249" s="9">
        <v>35000</v>
      </c>
      <c r="T2249" s="9">
        <f t="shared" si="147"/>
        <v>35000</v>
      </c>
      <c r="U2249" s="9">
        <f t="shared" si="133"/>
        <v>39200.000000000007</v>
      </c>
      <c r="V2249" s="2" t="s">
        <v>42</v>
      </c>
      <c r="W2249" s="2">
        <v>2014</v>
      </c>
      <c r="X2249" s="30"/>
    </row>
    <row r="2250" spans="1:24" ht="76.5" outlineLevel="1" x14ac:dyDescent="0.25">
      <c r="A2250" s="2" t="s">
        <v>5060</v>
      </c>
      <c r="B2250" s="3" t="s">
        <v>27</v>
      </c>
      <c r="C2250" s="5" t="s">
        <v>5571</v>
      </c>
      <c r="D2250" s="93" t="s">
        <v>9234</v>
      </c>
      <c r="E2250" s="131" t="s">
        <v>7920</v>
      </c>
      <c r="F2250" s="131" t="s">
        <v>5572</v>
      </c>
      <c r="G2250" s="34" t="s">
        <v>29</v>
      </c>
      <c r="H2250" s="4">
        <v>0</v>
      </c>
      <c r="I2250" s="2">
        <v>710000000</v>
      </c>
      <c r="J2250" s="2" t="s">
        <v>11537</v>
      </c>
      <c r="K2250" s="30" t="s">
        <v>3765</v>
      </c>
      <c r="L2250" s="2" t="s">
        <v>1148</v>
      </c>
      <c r="M2250" s="6" t="s">
        <v>32</v>
      </c>
      <c r="N2250" s="2" t="s">
        <v>453</v>
      </c>
      <c r="O2250" s="35">
        <v>0</v>
      </c>
      <c r="P2250" s="34">
        <v>796</v>
      </c>
      <c r="Q2250" s="2" t="s">
        <v>41</v>
      </c>
      <c r="R2250" s="121">
        <v>14</v>
      </c>
      <c r="S2250" s="9">
        <v>500</v>
      </c>
      <c r="T2250" s="9">
        <f t="shared" si="147"/>
        <v>7000</v>
      </c>
      <c r="U2250" s="9">
        <f t="shared" si="133"/>
        <v>7840.0000000000009</v>
      </c>
      <c r="V2250" s="2" t="s">
        <v>42</v>
      </c>
      <c r="W2250" s="2">
        <v>2014</v>
      </c>
      <c r="X2250" s="30"/>
    </row>
    <row r="2251" spans="1:24" ht="76.5" outlineLevel="1" x14ac:dyDescent="0.25">
      <c r="A2251" s="2" t="s">
        <v>5061</v>
      </c>
      <c r="B2251" s="3" t="s">
        <v>27</v>
      </c>
      <c r="C2251" s="5" t="s">
        <v>3895</v>
      </c>
      <c r="D2251" s="34" t="s">
        <v>5585</v>
      </c>
      <c r="E2251" s="5" t="s">
        <v>1740</v>
      </c>
      <c r="F2251" s="34" t="s">
        <v>5586</v>
      </c>
      <c r="G2251" s="34" t="s">
        <v>29</v>
      </c>
      <c r="H2251" s="4">
        <v>0</v>
      </c>
      <c r="I2251" s="2">
        <v>710000000</v>
      </c>
      <c r="J2251" s="2" t="s">
        <v>11537</v>
      </c>
      <c r="K2251" s="30" t="s">
        <v>3765</v>
      </c>
      <c r="L2251" s="2" t="s">
        <v>1148</v>
      </c>
      <c r="M2251" s="6" t="s">
        <v>32</v>
      </c>
      <c r="N2251" s="2" t="s">
        <v>453</v>
      </c>
      <c r="O2251" s="35">
        <v>0</v>
      </c>
      <c r="P2251" s="5">
        <v>796</v>
      </c>
      <c r="Q2251" s="2" t="s">
        <v>41</v>
      </c>
      <c r="R2251" s="121">
        <v>2</v>
      </c>
      <c r="S2251" s="9">
        <v>8000</v>
      </c>
      <c r="T2251" s="9">
        <f t="shared" si="147"/>
        <v>16000</v>
      </c>
      <c r="U2251" s="9">
        <f t="shared" si="133"/>
        <v>17920</v>
      </c>
      <c r="V2251" s="2" t="s">
        <v>42</v>
      </c>
      <c r="W2251" s="2">
        <v>2014</v>
      </c>
      <c r="X2251" s="30"/>
    </row>
    <row r="2252" spans="1:24" ht="76.5" outlineLevel="1" x14ac:dyDescent="0.25">
      <c r="A2252" s="2" t="s">
        <v>5062</v>
      </c>
      <c r="B2252" s="3" t="s">
        <v>27</v>
      </c>
      <c r="C2252" s="5" t="s">
        <v>5587</v>
      </c>
      <c r="D2252" s="34" t="s">
        <v>13089</v>
      </c>
      <c r="E2252" s="5" t="s">
        <v>1740</v>
      </c>
      <c r="F2252" s="34" t="s">
        <v>5612</v>
      </c>
      <c r="G2252" s="34" t="s">
        <v>29</v>
      </c>
      <c r="H2252" s="4">
        <v>0</v>
      </c>
      <c r="I2252" s="2">
        <v>710000000</v>
      </c>
      <c r="J2252" s="2" t="s">
        <v>11537</v>
      </c>
      <c r="K2252" s="30" t="s">
        <v>3765</v>
      </c>
      <c r="L2252" s="2" t="s">
        <v>1148</v>
      </c>
      <c r="M2252" s="6" t="s">
        <v>32</v>
      </c>
      <c r="N2252" s="2" t="s">
        <v>453</v>
      </c>
      <c r="O2252" s="35">
        <v>0</v>
      </c>
      <c r="P2252" s="34">
        <v>796</v>
      </c>
      <c r="Q2252" s="2" t="s">
        <v>41</v>
      </c>
      <c r="R2252" s="121">
        <v>6</v>
      </c>
      <c r="S2252" s="9">
        <v>5000</v>
      </c>
      <c r="T2252" s="9">
        <f t="shared" si="147"/>
        <v>30000</v>
      </c>
      <c r="U2252" s="9">
        <f t="shared" si="133"/>
        <v>33600</v>
      </c>
      <c r="V2252" s="2" t="s">
        <v>42</v>
      </c>
      <c r="W2252" s="2">
        <v>2014</v>
      </c>
      <c r="X2252" s="30"/>
    </row>
    <row r="2253" spans="1:24" ht="76.5" outlineLevel="1" x14ac:dyDescent="0.25">
      <c r="A2253" s="2" t="s">
        <v>5063</v>
      </c>
      <c r="B2253" s="3" t="s">
        <v>27</v>
      </c>
      <c r="C2253" s="5" t="s">
        <v>5552</v>
      </c>
      <c r="D2253" s="34" t="s">
        <v>1952</v>
      </c>
      <c r="E2253" s="34" t="s">
        <v>5554</v>
      </c>
      <c r="F2253" s="34" t="s">
        <v>5613</v>
      </c>
      <c r="G2253" s="34" t="s">
        <v>29</v>
      </c>
      <c r="H2253" s="4">
        <v>0</v>
      </c>
      <c r="I2253" s="2">
        <v>710000000</v>
      </c>
      <c r="J2253" s="2" t="s">
        <v>11537</v>
      </c>
      <c r="K2253" s="30" t="s">
        <v>3765</v>
      </c>
      <c r="L2253" s="2" t="s">
        <v>1148</v>
      </c>
      <c r="M2253" s="6" t="s">
        <v>32</v>
      </c>
      <c r="N2253" s="2" t="s">
        <v>453</v>
      </c>
      <c r="O2253" s="35">
        <v>0</v>
      </c>
      <c r="P2253" s="5">
        <v>796</v>
      </c>
      <c r="Q2253" s="2" t="s">
        <v>41</v>
      </c>
      <c r="R2253" s="121">
        <v>11</v>
      </c>
      <c r="S2253" s="9">
        <v>1000</v>
      </c>
      <c r="T2253" s="9">
        <f t="shared" si="147"/>
        <v>11000</v>
      </c>
      <c r="U2253" s="9">
        <f t="shared" si="133"/>
        <v>12320.000000000002</v>
      </c>
      <c r="V2253" s="2" t="s">
        <v>42</v>
      </c>
      <c r="W2253" s="2">
        <v>2014</v>
      </c>
      <c r="X2253" s="30"/>
    </row>
    <row r="2254" spans="1:24" ht="76.5" outlineLevel="1" x14ac:dyDescent="0.25">
      <c r="A2254" s="2" t="s">
        <v>5064</v>
      </c>
      <c r="B2254" s="3" t="s">
        <v>27</v>
      </c>
      <c r="C2254" s="130" t="s">
        <v>5605</v>
      </c>
      <c r="D2254" s="10" t="s">
        <v>860</v>
      </c>
      <c r="E2254" s="10" t="s">
        <v>12857</v>
      </c>
      <c r="F2254" s="34" t="s">
        <v>9526</v>
      </c>
      <c r="G2254" s="34" t="s">
        <v>29</v>
      </c>
      <c r="H2254" s="4">
        <v>0</v>
      </c>
      <c r="I2254" s="2">
        <v>710000000</v>
      </c>
      <c r="J2254" s="2" t="s">
        <v>11537</v>
      </c>
      <c r="K2254" s="30" t="s">
        <v>3765</v>
      </c>
      <c r="L2254" s="2" t="s">
        <v>1148</v>
      </c>
      <c r="M2254" s="6" t="s">
        <v>32</v>
      </c>
      <c r="N2254" s="2" t="s">
        <v>453</v>
      </c>
      <c r="O2254" s="35">
        <v>0</v>
      </c>
      <c r="P2254" s="34">
        <v>796</v>
      </c>
      <c r="Q2254" s="2" t="s">
        <v>41</v>
      </c>
      <c r="R2254" s="121">
        <v>2</v>
      </c>
      <c r="S2254" s="9">
        <v>10000</v>
      </c>
      <c r="T2254" s="9">
        <f t="shared" si="147"/>
        <v>20000</v>
      </c>
      <c r="U2254" s="9">
        <f t="shared" si="133"/>
        <v>22400.000000000004</v>
      </c>
      <c r="V2254" s="2" t="s">
        <v>42</v>
      </c>
      <c r="W2254" s="2">
        <v>2014</v>
      </c>
      <c r="X2254" s="30"/>
    </row>
    <row r="2255" spans="1:24" ht="76.5" outlineLevel="1" x14ac:dyDescent="0.25">
      <c r="A2255" s="2" t="s">
        <v>5065</v>
      </c>
      <c r="B2255" s="3" t="s">
        <v>27</v>
      </c>
      <c r="C2255" s="5" t="s">
        <v>5614</v>
      </c>
      <c r="D2255" s="34" t="s">
        <v>13137</v>
      </c>
      <c r="E2255" s="5" t="s">
        <v>13136</v>
      </c>
      <c r="F2255" s="34" t="s">
        <v>5615</v>
      </c>
      <c r="G2255" s="34" t="s">
        <v>29</v>
      </c>
      <c r="H2255" s="4">
        <v>0</v>
      </c>
      <c r="I2255" s="2">
        <v>710000000</v>
      </c>
      <c r="J2255" s="2" t="s">
        <v>11537</v>
      </c>
      <c r="K2255" s="30" t="s">
        <v>3765</v>
      </c>
      <c r="L2255" s="2" t="s">
        <v>1148</v>
      </c>
      <c r="M2255" s="6" t="s">
        <v>32</v>
      </c>
      <c r="N2255" s="2" t="s">
        <v>453</v>
      </c>
      <c r="O2255" s="35">
        <v>0</v>
      </c>
      <c r="P2255" s="7" t="s">
        <v>641</v>
      </c>
      <c r="Q2255" s="2" t="s">
        <v>642</v>
      </c>
      <c r="R2255" s="121">
        <v>4</v>
      </c>
      <c r="S2255" s="9">
        <v>1500</v>
      </c>
      <c r="T2255" s="9">
        <f t="shared" si="147"/>
        <v>6000</v>
      </c>
      <c r="U2255" s="9">
        <f t="shared" si="133"/>
        <v>6720.0000000000009</v>
      </c>
      <c r="V2255" s="2" t="s">
        <v>42</v>
      </c>
      <c r="W2255" s="2">
        <v>2014</v>
      </c>
      <c r="X2255" s="30"/>
    </row>
    <row r="2256" spans="1:24" ht="76.5" outlineLevel="1" x14ac:dyDescent="0.25">
      <c r="A2256" s="2" t="s">
        <v>5066</v>
      </c>
      <c r="B2256" s="3" t="s">
        <v>27</v>
      </c>
      <c r="C2256" s="5" t="s">
        <v>5595</v>
      </c>
      <c r="D2256" s="34" t="s">
        <v>13135</v>
      </c>
      <c r="E2256" s="5" t="s">
        <v>5596</v>
      </c>
      <c r="F2256" s="34" t="s">
        <v>5597</v>
      </c>
      <c r="G2256" s="34" t="s">
        <v>29</v>
      </c>
      <c r="H2256" s="4">
        <v>0</v>
      </c>
      <c r="I2256" s="2">
        <v>710000000</v>
      </c>
      <c r="J2256" s="2" t="s">
        <v>11537</v>
      </c>
      <c r="K2256" s="30" t="s">
        <v>3765</v>
      </c>
      <c r="L2256" s="2" t="s">
        <v>1148</v>
      </c>
      <c r="M2256" s="6" t="s">
        <v>32</v>
      </c>
      <c r="N2256" s="2" t="s">
        <v>453</v>
      </c>
      <c r="O2256" s="35">
        <v>0</v>
      </c>
      <c r="P2256" s="34">
        <v>796</v>
      </c>
      <c r="Q2256" s="2" t="s">
        <v>41</v>
      </c>
      <c r="R2256" s="121">
        <v>2</v>
      </c>
      <c r="S2256" s="9">
        <v>10000</v>
      </c>
      <c r="T2256" s="9">
        <f t="shared" si="147"/>
        <v>20000</v>
      </c>
      <c r="U2256" s="9">
        <f t="shared" si="133"/>
        <v>22400.000000000004</v>
      </c>
      <c r="V2256" s="2" t="s">
        <v>42</v>
      </c>
      <c r="W2256" s="2">
        <v>2014</v>
      </c>
      <c r="X2256" s="30"/>
    </row>
    <row r="2257" spans="1:24" ht="76.5" outlineLevel="1" x14ac:dyDescent="0.25">
      <c r="A2257" s="2" t="s">
        <v>5067</v>
      </c>
      <c r="B2257" s="3" t="s">
        <v>27</v>
      </c>
      <c r="C2257" s="5" t="s">
        <v>12882</v>
      </c>
      <c r="D2257" s="34" t="s">
        <v>5616</v>
      </c>
      <c r="E2257" s="5" t="s">
        <v>5617</v>
      </c>
      <c r="F2257" s="34" t="s">
        <v>5618</v>
      </c>
      <c r="G2257" s="34" t="s">
        <v>29</v>
      </c>
      <c r="H2257" s="4">
        <v>0</v>
      </c>
      <c r="I2257" s="2">
        <v>710000000</v>
      </c>
      <c r="J2257" s="2" t="s">
        <v>11537</v>
      </c>
      <c r="K2257" s="30" t="s">
        <v>3765</v>
      </c>
      <c r="L2257" s="2" t="s">
        <v>1148</v>
      </c>
      <c r="M2257" s="6" t="s">
        <v>32</v>
      </c>
      <c r="N2257" s="2" t="s">
        <v>453</v>
      </c>
      <c r="O2257" s="35">
        <v>0</v>
      </c>
      <c r="P2257" s="5">
        <v>796</v>
      </c>
      <c r="Q2257" s="2" t="s">
        <v>41</v>
      </c>
      <c r="R2257" s="121">
        <v>2</v>
      </c>
      <c r="S2257" s="9">
        <v>7500</v>
      </c>
      <c r="T2257" s="9">
        <f t="shared" si="147"/>
        <v>15000</v>
      </c>
      <c r="U2257" s="9">
        <f t="shared" si="133"/>
        <v>16800</v>
      </c>
      <c r="V2257" s="2" t="s">
        <v>42</v>
      </c>
      <c r="W2257" s="2">
        <v>2014</v>
      </c>
      <c r="X2257" s="30"/>
    </row>
    <row r="2258" spans="1:24" ht="76.5" outlineLevel="1" x14ac:dyDescent="0.25">
      <c r="A2258" s="2" t="s">
        <v>5068</v>
      </c>
      <c r="B2258" s="3" t="s">
        <v>27</v>
      </c>
      <c r="C2258" s="5" t="s">
        <v>5598</v>
      </c>
      <c r="D2258" s="34" t="s">
        <v>13087</v>
      </c>
      <c r="E2258" s="34" t="s">
        <v>13086</v>
      </c>
      <c r="F2258" s="34" t="s">
        <v>5599</v>
      </c>
      <c r="G2258" s="34" t="s">
        <v>29</v>
      </c>
      <c r="H2258" s="4">
        <v>0</v>
      </c>
      <c r="I2258" s="2">
        <v>710000000</v>
      </c>
      <c r="J2258" s="2" t="s">
        <v>11537</v>
      </c>
      <c r="K2258" s="30" t="s">
        <v>3765</v>
      </c>
      <c r="L2258" s="2" t="s">
        <v>1148</v>
      </c>
      <c r="M2258" s="6" t="s">
        <v>32</v>
      </c>
      <c r="N2258" s="2" t="s">
        <v>453</v>
      </c>
      <c r="O2258" s="35">
        <v>0</v>
      </c>
      <c r="P2258" s="34">
        <v>839</v>
      </c>
      <c r="Q2258" s="2" t="s">
        <v>1838</v>
      </c>
      <c r="R2258" s="121">
        <v>2</v>
      </c>
      <c r="S2258" s="9">
        <v>15000</v>
      </c>
      <c r="T2258" s="9">
        <f t="shared" si="147"/>
        <v>30000</v>
      </c>
      <c r="U2258" s="9">
        <f t="shared" si="133"/>
        <v>33600</v>
      </c>
      <c r="V2258" s="2" t="s">
        <v>42</v>
      </c>
      <c r="W2258" s="2">
        <v>2014</v>
      </c>
      <c r="X2258" s="30"/>
    </row>
    <row r="2259" spans="1:24" ht="76.5" outlineLevel="1" x14ac:dyDescent="0.25">
      <c r="A2259" s="2" t="s">
        <v>5069</v>
      </c>
      <c r="B2259" s="3" t="s">
        <v>27</v>
      </c>
      <c r="C2259" s="5" t="s">
        <v>3897</v>
      </c>
      <c r="D2259" s="34" t="s">
        <v>13129</v>
      </c>
      <c r="E2259" s="5" t="s">
        <v>3899</v>
      </c>
      <c r="F2259" s="34" t="s">
        <v>3898</v>
      </c>
      <c r="G2259" s="34" t="s">
        <v>29</v>
      </c>
      <c r="H2259" s="4">
        <v>0</v>
      </c>
      <c r="I2259" s="2">
        <v>710000000</v>
      </c>
      <c r="J2259" s="2" t="s">
        <v>11537</v>
      </c>
      <c r="K2259" s="30" t="s">
        <v>3765</v>
      </c>
      <c r="L2259" s="2" t="s">
        <v>1148</v>
      </c>
      <c r="M2259" s="6" t="s">
        <v>32</v>
      </c>
      <c r="N2259" s="2" t="s">
        <v>453</v>
      </c>
      <c r="O2259" s="35">
        <v>0</v>
      </c>
      <c r="P2259" s="5">
        <v>796</v>
      </c>
      <c r="Q2259" s="2" t="s">
        <v>41</v>
      </c>
      <c r="R2259" s="121">
        <v>1</v>
      </c>
      <c r="S2259" s="9">
        <v>25000</v>
      </c>
      <c r="T2259" s="9">
        <f t="shared" si="147"/>
        <v>25000</v>
      </c>
      <c r="U2259" s="9">
        <f t="shared" si="133"/>
        <v>28000.000000000004</v>
      </c>
      <c r="V2259" s="2" t="s">
        <v>42</v>
      </c>
      <c r="W2259" s="2">
        <v>2014</v>
      </c>
      <c r="X2259" s="30"/>
    </row>
    <row r="2260" spans="1:24" ht="76.5" outlineLevel="1" x14ac:dyDescent="0.25">
      <c r="A2260" s="2" t="s">
        <v>5070</v>
      </c>
      <c r="B2260" s="3" t="s">
        <v>27</v>
      </c>
      <c r="C2260" s="130" t="s">
        <v>3905</v>
      </c>
      <c r="D2260" s="34" t="s">
        <v>13134</v>
      </c>
      <c r="E2260" s="130" t="s">
        <v>10269</v>
      </c>
      <c r="F2260" s="34">
        <v>3622</v>
      </c>
      <c r="G2260" s="34" t="s">
        <v>29</v>
      </c>
      <c r="H2260" s="4">
        <v>0</v>
      </c>
      <c r="I2260" s="2">
        <v>710000000</v>
      </c>
      <c r="J2260" s="2" t="s">
        <v>11537</v>
      </c>
      <c r="K2260" s="30" t="s">
        <v>3765</v>
      </c>
      <c r="L2260" s="2" t="s">
        <v>1148</v>
      </c>
      <c r="M2260" s="6" t="s">
        <v>32</v>
      </c>
      <c r="N2260" s="2" t="s">
        <v>453</v>
      </c>
      <c r="O2260" s="35">
        <v>0</v>
      </c>
      <c r="P2260" s="5">
        <v>796</v>
      </c>
      <c r="Q2260" s="2" t="s">
        <v>41</v>
      </c>
      <c r="R2260" s="121">
        <v>2</v>
      </c>
      <c r="S2260" s="9">
        <v>25000</v>
      </c>
      <c r="T2260" s="9">
        <f>S2260*R2260</f>
        <v>50000</v>
      </c>
      <c r="U2260" s="9">
        <f t="shared" si="133"/>
        <v>56000.000000000007</v>
      </c>
      <c r="V2260" s="2" t="s">
        <v>42</v>
      </c>
      <c r="W2260" s="2">
        <v>2014</v>
      </c>
      <c r="X2260" s="30"/>
    </row>
    <row r="2261" spans="1:24" ht="76.5" outlineLevel="1" x14ac:dyDescent="0.25">
      <c r="A2261" s="2" t="s">
        <v>5071</v>
      </c>
      <c r="B2261" s="3" t="s">
        <v>27</v>
      </c>
      <c r="C2261" s="130" t="s">
        <v>2171</v>
      </c>
      <c r="D2261" s="130" t="s">
        <v>6270</v>
      </c>
      <c r="E2261" s="130" t="s">
        <v>6271</v>
      </c>
      <c r="F2261" s="34" t="s">
        <v>5602</v>
      </c>
      <c r="G2261" s="34" t="s">
        <v>29</v>
      </c>
      <c r="H2261" s="4">
        <v>0</v>
      </c>
      <c r="I2261" s="2">
        <v>710000000</v>
      </c>
      <c r="J2261" s="2" t="s">
        <v>11537</v>
      </c>
      <c r="K2261" s="30" t="s">
        <v>3765</v>
      </c>
      <c r="L2261" s="2" t="s">
        <v>1148</v>
      </c>
      <c r="M2261" s="6" t="s">
        <v>32</v>
      </c>
      <c r="N2261" s="2" t="s">
        <v>453</v>
      </c>
      <c r="O2261" s="35">
        <v>0</v>
      </c>
      <c r="P2261" s="34">
        <v>796</v>
      </c>
      <c r="Q2261" s="2" t="s">
        <v>41</v>
      </c>
      <c r="R2261" s="121">
        <v>3</v>
      </c>
      <c r="S2261" s="9">
        <v>30000</v>
      </c>
      <c r="T2261" s="9">
        <f t="shared" ref="T2261:T2276" si="148">S2261*R2261</f>
        <v>90000</v>
      </c>
      <c r="U2261" s="9">
        <f t="shared" si="133"/>
        <v>100800.00000000001</v>
      </c>
      <c r="V2261" s="2" t="s">
        <v>42</v>
      </c>
      <c r="W2261" s="2">
        <v>2014</v>
      </c>
      <c r="X2261" s="30"/>
    </row>
    <row r="2262" spans="1:24" ht="76.5" outlineLevel="1" x14ac:dyDescent="0.25">
      <c r="A2262" s="2" t="s">
        <v>5072</v>
      </c>
      <c r="B2262" s="3" t="s">
        <v>27</v>
      </c>
      <c r="C2262" s="5" t="s">
        <v>3888</v>
      </c>
      <c r="D2262" s="34" t="s">
        <v>5603</v>
      </c>
      <c r="E2262" s="34" t="s">
        <v>13133</v>
      </c>
      <c r="F2262" s="34" t="s">
        <v>5604</v>
      </c>
      <c r="G2262" s="34" t="s">
        <v>29</v>
      </c>
      <c r="H2262" s="4">
        <v>0</v>
      </c>
      <c r="I2262" s="2">
        <v>710000000</v>
      </c>
      <c r="J2262" s="2" t="s">
        <v>11537</v>
      </c>
      <c r="K2262" s="30" t="s">
        <v>3765</v>
      </c>
      <c r="L2262" s="2" t="s">
        <v>1148</v>
      </c>
      <c r="M2262" s="6" t="s">
        <v>32</v>
      </c>
      <c r="N2262" s="2" t="s">
        <v>453</v>
      </c>
      <c r="O2262" s="35">
        <v>0</v>
      </c>
      <c r="P2262" s="5">
        <v>796</v>
      </c>
      <c r="Q2262" s="2" t="s">
        <v>41</v>
      </c>
      <c r="R2262" s="121">
        <v>1</v>
      </c>
      <c r="S2262" s="9">
        <v>40000</v>
      </c>
      <c r="T2262" s="9">
        <f t="shared" si="148"/>
        <v>40000</v>
      </c>
      <c r="U2262" s="9">
        <f t="shared" si="133"/>
        <v>44800.000000000007</v>
      </c>
      <c r="V2262" s="2" t="s">
        <v>42</v>
      </c>
      <c r="W2262" s="2">
        <v>2014</v>
      </c>
      <c r="X2262" s="30"/>
    </row>
    <row r="2263" spans="1:24" ht="76.5" outlineLevel="1" x14ac:dyDescent="0.25">
      <c r="A2263" s="2" t="s">
        <v>5073</v>
      </c>
      <c r="B2263" s="3" t="s">
        <v>27</v>
      </c>
      <c r="C2263" s="130" t="s">
        <v>13132</v>
      </c>
      <c r="D2263" s="34" t="s">
        <v>5608</v>
      </c>
      <c r="E2263" s="130" t="s">
        <v>13131</v>
      </c>
      <c r="F2263" s="34" t="s">
        <v>5609</v>
      </c>
      <c r="G2263" s="34" t="s">
        <v>29</v>
      </c>
      <c r="H2263" s="4">
        <v>0</v>
      </c>
      <c r="I2263" s="2">
        <v>710000000</v>
      </c>
      <c r="J2263" s="2" t="s">
        <v>11537</v>
      </c>
      <c r="K2263" s="30" t="s">
        <v>3765</v>
      </c>
      <c r="L2263" s="2" t="s">
        <v>1148</v>
      </c>
      <c r="M2263" s="6" t="s">
        <v>32</v>
      </c>
      <c r="N2263" s="2" t="s">
        <v>453</v>
      </c>
      <c r="O2263" s="35">
        <v>0</v>
      </c>
      <c r="P2263" s="34">
        <v>796</v>
      </c>
      <c r="Q2263" s="2" t="s">
        <v>41</v>
      </c>
      <c r="R2263" s="121">
        <v>1</v>
      </c>
      <c r="S2263" s="9">
        <v>22000</v>
      </c>
      <c r="T2263" s="9">
        <f t="shared" si="148"/>
        <v>22000</v>
      </c>
      <c r="U2263" s="9">
        <f t="shared" ref="U2263:U2278" si="149">T2263*1.12</f>
        <v>24640.000000000004</v>
      </c>
      <c r="V2263" s="2" t="s">
        <v>42</v>
      </c>
      <c r="W2263" s="2">
        <v>2014</v>
      </c>
      <c r="X2263" s="30"/>
    </row>
    <row r="2264" spans="1:24" ht="76.5" outlineLevel="1" x14ac:dyDescent="0.25">
      <c r="A2264" s="2" t="s">
        <v>5074</v>
      </c>
      <c r="B2264" s="3" t="s">
        <v>27</v>
      </c>
      <c r="C2264" s="5" t="s">
        <v>5550</v>
      </c>
      <c r="D2264" s="34" t="s">
        <v>5581</v>
      </c>
      <c r="E2264" s="5" t="s">
        <v>5551</v>
      </c>
      <c r="F2264" s="34" t="s">
        <v>5606</v>
      </c>
      <c r="G2264" s="34" t="s">
        <v>29</v>
      </c>
      <c r="H2264" s="4">
        <v>0</v>
      </c>
      <c r="I2264" s="2">
        <v>710000000</v>
      </c>
      <c r="J2264" s="2" t="s">
        <v>11537</v>
      </c>
      <c r="K2264" s="30" t="s">
        <v>3765</v>
      </c>
      <c r="L2264" s="2" t="s">
        <v>1148</v>
      </c>
      <c r="M2264" s="6" t="s">
        <v>32</v>
      </c>
      <c r="N2264" s="2" t="s">
        <v>453</v>
      </c>
      <c r="O2264" s="35">
        <v>0</v>
      </c>
      <c r="P2264" s="34">
        <v>796</v>
      </c>
      <c r="Q2264" s="2" t="s">
        <v>41</v>
      </c>
      <c r="R2264" s="121">
        <v>4</v>
      </c>
      <c r="S2264" s="9">
        <v>7500</v>
      </c>
      <c r="T2264" s="9">
        <f t="shared" si="148"/>
        <v>30000</v>
      </c>
      <c r="U2264" s="9">
        <f t="shared" si="149"/>
        <v>33600</v>
      </c>
      <c r="V2264" s="2" t="s">
        <v>42</v>
      </c>
      <c r="W2264" s="2">
        <v>2014</v>
      </c>
      <c r="X2264" s="30"/>
    </row>
    <row r="2265" spans="1:24" ht="76.5" outlineLevel="1" x14ac:dyDescent="0.25">
      <c r="A2265" s="2" t="s">
        <v>5075</v>
      </c>
      <c r="B2265" s="3" t="s">
        <v>27</v>
      </c>
      <c r="C2265" s="5" t="s">
        <v>3895</v>
      </c>
      <c r="D2265" s="34" t="s">
        <v>5585</v>
      </c>
      <c r="E2265" s="5" t="s">
        <v>1740</v>
      </c>
      <c r="F2265" s="34" t="s">
        <v>5586</v>
      </c>
      <c r="G2265" s="34" t="s">
        <v>29</v>
      </c>
      <c r="H2265" s="4">
        <v>0</v>
      </c>
      <c r="I2265" s="2">
        <v>710000000</v>
      </c>
      <c r="J2265" s="2" t="s">
        <v>11537</v>
      </c>
      <c r="K2265" s="30" t="s">
        <v>3765</v>
      </c>
      <c r="L2265" s="2" t="s">
        <v>1148</v>
      </c>
      <c r="M2265" s="6" t="s">
        <v>32</v>
      </c>
      <c r="N2265" s="2" t="s">
        <v>453</v>
      </c>
      <c r="O2265" s="35">
        <v>0</v>
      </c>
      <c r="P2265" s="5">
        <v>796</v>
      </c>
      <c r="Q2265" s="2" t="s">
        <v>41</v>
      </c>
      <c r="R2265" s="121">
        <v>6</v>
      </c>
      <c r="S2265" s="9">
        <v>7000</v>
      </c>
      <c r="T2265" s="9">
        <f t="shared" si="148"/>
        <v>42000</v>
      </c>
      <c r="U2265" s="9">
        <f t="shared" si="149"/>
        <v>47040.000000000007</v>
      </c>
      <c r="V2265" s="2" t="s">
        <v>42</v>
      </c>
      <c r="W2265" s="2">
        <v>2014</v>
      </c>
      <c r="X2265" s="30"/>
    </row>
    <row r="2266" spans="1:24" ht="76.5" outlineLevel="1" x14ac:dyDescent="0.25">
      <c r="A2266" s="2" t="s">
        <v>5076</v>
      </c>
      <c r="B2266" s="3" t="s">
        <v>27</v>
      </c>
      <c r="C2266" s="5" t="s">
        <v>5587</v>
      </c>
      <c r="D2266" s="34" t="s">
        <v>13089</v>
      </c>
      <c r="E2266" s="5" t="s">
        <v>1740</v>
      </c>
      <c r="F2266" s="34" t="s">
        <v>5612</v>
      </c>
      <c r="G2266" s="34" t="s">
        <v>29</v>
      </c>
      <c r="H2266" s="4">
        <v>0</v>
      </c>
      <c r="I2266" s="2">
        <v>710000000</v>
      </c>
      <c r="J2266" s="2" t="s">
        <v>11537</v>
      </c>
      <c r="K2266" s="30" t="s">
        <v>3765</v>
      </c>
      <c r="L2266" s="2" t="s">
        <v>1148</v>
      </c>
      <c r="M2266" s="6" t="s">
        <v>32</v>
      </c>
      <c r="N2266" s="2" t="s">
        <v>453</v>
      </c>
      <c r="O2266" s="35">
        <v>0</v>
      </c>
      <c r="P2266" s="34">
        <v>796</v>
      </c>
      <c r="Q2266" s="2" t="s">
        <v>41</v>
      </c>
      <c r="R2266" s="121">
        <v>6</v>
      </c>
      <c r="S2266" s="9">
        <v>500</v>
      </c>
      <c r="T2266" s="9">
        <f t="shared" si="148"/>
        <v>3000</v>
      </c>
      <c r="U2266" s="9">
        <f t="shared" si="149"/>
        <v>3360.0000000000005</v>
      </c>
      <c r="V2266" s="2" t="s">
        <v>42</v>
      </c>
      <c r="W2266" s="2">
        <v>2014</v>
      </c>
      <c r="X2266" s="30"/>
    </row>
    <row r="2267" spans="1:24" ht="76.5" outlineLevel="1" x14ac:dyDescent="0.25">
      <c r="A2267" s="2" t="s">
        <v>5077</v>
      </c>
      <c r="B2267" s="3" t="s">
        <v>27</v>
      </c>
      <c r="C2267" s="5" t="s">
        <v>5552</v>
      </c>
      <c r="D2267" s="34" t="s">
        <v>1952</v>
      </c>
      <c r="E2267" s="34" t="s">
        <v>5554</v>
      </c>
      <c r="F2267" s="34" t="s">
        <v>5613</v>
      </c>
      <c r="G2267" s="34" t="s">
        <v>29</v>
      </c>
      <c r="H2267" s="4">
        <v>0</v>
      </c>
      <c r="I2267" s="2">
        <v>710000000</v>
      </c>
      <c r="J2267" s="2" t="s">
        <v>11537</v>
      </c>
      <c r="K2267" s="30" t="s">
        <v>3765</v>
      </c>
      <c r="L2267" s="2" t="s">
        <v>1148</v>
      </c>
      <c r="M2267" s="6" t="s">
        <v>32</v>
      </c>
      <c r="N2267" s="2" t="s">
        <v>453</v>
      </c>
      <c r="O2267" s="35">
        <v>0</v>
      </c>
      <c r="P2267" s="5">
        <v>796</v>
      </c>
      <c r="Q2267" s="2" t="s">
        <v>41</v>
      </c>
      <c r="R2267" s="121">
        <v>2</v>
      </c>
      <c r="S2267" s="9">
        <v>7000</v>
      </c>
      <c r="T2267" s="9">
        <f t="shared" si="148"/>
        <v>14000</v>
      </c>
      <c r="U2267" s="9">
        <f t="shared" si="149"/>
        <v>15680.000000000002</v>
      </c>
      <c r="V2267" s="2" t="s">
        <v>42</v>
      </c>
      <c r="W2267" s="2">
        <v>2014</v>
      </c>
      <c r="X2267" s="30"/>
    </row>
    <row r="2268" spans="1:24" ht="76.5" outlineLevel="1" x14ac:dyDescent="0.25">
      <c r="A2268" s="2" t="s">
        <v>5078</v>
      </c>
      <c r="B2268" s="3" t="s">
        <v>27</v>
      </c>
      <c r="C2268" s="5" t="s">
        <v>5590</v>
      </c>
      <c r="D2268" s="34" t="s">
        <v>4861</v>
      </c>
      <c r="E2268" s="5" t="s">
        <v>5591</v>
      </c>
      <c r="F2268" s="34" t="s">
        <v>5610</v>
      </c>
      <c r="G2268" s="34" t="s">
        <v>29</v>
      </c>
      <c r="H2268" s="4">
        <v>0</v>
      </c>
      <c r="I2268" s="2">
        <v>710000000</v>
      </c>
      <c r="J2268" s="2" t="s">
        <v>11537</v>
      </c>
      <c r="K2268" s="30" t="s">
        <v>3765</v>
      </c>
      <c r="L2268" s="2" t="s">
        <v>1148</v>
      </c>
      <c r="M2268" s="6" t="s">
        <v>32</v>
      </c>
      <c r="N2268" s="2" t="s">
        <v>453</v>
      </c>
      <c r="O2268" s="35">
        <v>0</v>
      </c>
      <c r="P2268" s="34">
        <v>796</v>
      </c>
      <c r="Q2268" s="2" t="s">
        <v>41</v>
      </c>
      <c r="R2268" s="121">
        <v>5</v>
      </c>
      <c r="S2268" s="9">
        <v>6000</v>
      </c>
      <c r="T2268" s="9">
        <f t="shared" si="148"/>
        <v>30000</v>
      </c>
      <c r="U2268" s="9">
        <f t="shared" si="149"/>
        <v>33600</v>
      </c>
      <c r="V2268" s="2" t="s">
        <v>42</v>
      </c>
      <c r="W2268" s="2">
        <v>2014</v>
      </c>
      <c r="X2268" s="30"/>
    </row>
    <row r="2269" spans="1:24" ht="76.5" outlineLevel="1" x14ac:dyDescent="0.25">
      <c r="A2269" s="2" t="s">
        <v>5079</v>
      </c>
      <c r="B2269" s="3" t="s">
        <v>27</v>
      </c>
      <c r="C2269" s="5" t="s">
        <v>3886</v>
      </c>
      <c r="D2269" s="34" t="s">
        <v>4853</v>
      </c>
      <c r="E2269" s="5" t="s">
        <v>9103</v>
      </c>
      <c r="F2269" s="34" t="s">
        <v>5578</v>
      </c>
      <c r="G2269" s="34" t="s">
        <v>29</v>
      </c>
      <c r="H2269" s="4">
        <v>0</v>
      </c>
      <c r="I2269" s="2">
        <v>710000000</v>
      </c>
      <c r="J2269" s="2" t="s">
        <v>11537</v>
      </c>
      <c r="K2269" s="30" t="s">
        <v>3765</v>
      </c>
      <c r="L2269" s="2" t="s">
        <v>1148</v>
      </c>
      <c r="M2269" s="6" t="s">
        <v>32</v>
      </c>
      <c r="N2269" s="2" t="s">
        <v>453</v>
      </c>
      <c r="O2269" s="35">
        <v>0</v>
      </c>
      <c r="P2269" s="5">
        <v>796</v>
      </c>
      <c r="Q2269" s="2" t="s">
        <v>41</v>
      </c>
      <c r="R2269" s="121">
        <v>2</v>
      </c>
      <c r="S2269" s="9">
        <v>14000</v>
      </c>
      <c r="T2269" s="9">
        <f t="shared" si="148"/>
        <v>28000</v>
      </c>
      <c r="U2269" s="9">
        <f t="shared" si="149"/>
        <v>31360.000000000004</v>
      </c>
      <c r="V2269" s="2" t="s">
        <v>42</v>
      </c>
      <c r="W2269" s="2">
        <v>2014</v>
      </c>
      <c r="X2269" s="30"/>
    </row>
    <row r="2270" spans="1:24" ht="76.5" outlineLevel="1" x14ac:dyDescent="0.25">
      <c r="A2270" s="2" t="s">
        <v>5080</v>
      </c>
      <c r="B2270" s="3" t="s">
        <v>27</v>
      </c>
      <c r="C2270" s="5" t="s">
        <v>5595</v>
      </c>
      <c r="D2270" s="34" t="s">
        <v>13130</v>
      </c>
      <c r="E2270" s="5" t="s">
        <v>5596</v>
      </c>
      <c r="F2270" s="34" t="s">
        <v>5597</v>
      </c>
      <c r="G2270" s="34" t="s">
        <v>29</v>
      </c>
      <c r="H2270" s="4">
        <v>0</v>
      </c>
      <c r="I2270" s="2">
        <v>710000000</v>
      </c>
      <c r="J2270" s="2" t="s">
        <v>11537</v>
      </c>
      <c r="K2270" s="30" t="s">
        <v>3765</v>
      </c>
      <c r="L2270" s="2" t="s">
        <v>1148</v>
      </c>
      <c r="M2270" s="6" t="s">
        <v>32</v>
      </c>
      <c r="N2270" s="2" t="s">
        <v>453</v>
      </c>
      <c r="O2270" s="35">
        <v>0</v>
      </c>
      <c r="P2270" s="34">
        <v>796</v>
      </c>
      <c r="Q2270" s="2" t="s">
        <v>41</v>
      </c>
      <c r="R2270" s="121">
        <v>2</v>
      </c>
      <c r="S2270" s="9">
        <v>0</v>
      </c>
      <c r="T2270" s="9">
        <f t="shared" si="148"/>
        <v>0</v>
      </c>
      <c r="U2270" s="9">
        <f t="shared" si="149"/>
        <v>0</v>
      </c>
      <c r="V2270" s="2" t="s">
        <v>42</v>
      </c>
      <c r="W2270" s="2">
        <v>2014</v>
      </c>
      <c r="X2270" s="30"/>
    </row>
    <row r="2271" spans="1:24" ht="76.5" outlineLevel="1" x14ac:dyDescent="0.25">
      <c r="A2271" s="2" t="s">
        <v>11194</v>
      </c>
      <c r="B2271" s="3" t="s">
        <v>27</v>
      </c>
      <c r="C2271" s="5" t="s">
        <v>5595</v>
      </c>
      <c r="D2271" s="34" t="s">
        <v>13130</v>
      </c>
      <c r="E2271" s="5" t="s">
        <v>5596</v>
      </c>
      <c r="F2271" s="34" t="s">
        <v>5597</v>
      </c>
      <c r="G2271" s="34" t="s">
        <v>29</v>
      </c>
      <c r="H2271" s="4">
        <v>0</v>
      </c>
      <c r="I2271" s="2">
        <v>710000000</v>
      </c>
      <c r="J2271" s="2" t="s">
        <v>11537</v>
      </c>
      <c r="K2271" s="30" t="s">
        <v>6016</v>
      </c>
      <c r="L2271" s="2" t="s">
        <v>1148</v>
      </c>
      <c r="M2271" s="6" t="s">
        <v>32</v>
      </c>
      <c r="N2271" s="2" t="s">
        <v>453</v>
      </c>
      <c r="O2271" s="35">
        <v>0</v>
      </c>
      <c r="P2271" s="34">
        <v>796</v>
      </c>
      <c r="Q2271" s="2" t="s">
        <v>41</v>
      </c>
      <c r="R2271" s="121">
        <v>2</v>
      </c>
      <c r="S2271" s="9">
        <v>10000</v>
      </c>
      <c r="T2271" s="9">
        <f t="shared" si="148"/>
        <v>20000</v>
      </c>
      <c r="U2271" s="9">
        <f t="shared" si="149"/>
        <v>22400.000000000004</v>
      </c>
      <c r="V2271" s="2" t="s">
        <v>42</v>
      </c>
      <c r="W2271" s="2">
        <v>2014</v>
      </c>
      <c r="X2271" s="30">
        <v>11</v>
      </c>
    </row>
    <row r="2272" spans="1:24" ht="76.5" outlineLevel="1" x14ac:dyDescent="0.25">
      <c r="A2272" s="2" t="s">
        <v>5081</v>
      </c>
      <c r="B2272" s="3" t="s">
        <v>27</v>
      </c>
      <c r="C2272" s="5" t="s">
        <v>5598</v>
      </c>
      <c r="D2272" s="34" t="s">
        <v>13087</v>
      </c>
      <c r="E2272" s="34" t="s">
        <v>13086</v>
      </c>
      <c r="F2272" s="34" t="s">
        <v>5599</v>
      </c>
      <c r="G2272" s="34" t="s">
        <v>29</v>
      </c>
      <c r="H2272" s="4">
        <v>0</v>
      </c>
      <c r="I2272" s="2">
        <v>710000000</v>
      </c>
      <c r="J2272" s="2" t="s">
        <v>11537</v>
      </c>
      <c r="K2272" s="30" t="s">
        <v>3765</v>
      </c>
      <c r="L2272" s="2" t="s">
        <v>1148</v>
      </c>
      <c r="M2272" s="6" t="s">
        <v>32</v>
      </c>
      <c r="N2272" s="2" t="s">
        <v>453</v>
      </c>
      <c r="O2272" s="35">
        <v>0</v>
      </c>
      <c r="P2272" s="5">
        <v>839</v>
      </c>
      <c r="Q2272" s="2" t="s">
        <v>1838</v>
      </c>
      <c r="R2272" s="121">
        <v>1</v>
      </c>
      <c r="S2272" s="9">
        <v>0</v>
      </c>
      <c r="T2272" s="9">
        <f t="shared" si="148"/>
        <v>0</v>
      </c>
      <c r="U2272" s="9">
        <f t="shared" si="149"/>
        <v>0</v>
      </c>
      <c r="V2272" s="2" t="s">
        <v>42</v>
      </c>
      <c r="W2272" s="2">
        <v>2014</v>
      </c>
      <c r="X2272" s="30"/>
    </row>
    <row r="2273" spans="1:24" ht="76.5" outlineLevel="1" x14ac:dyDescent="0.25">
      <c r="A2273" s="2" t="s">
        <v>11195</v>
      </c>
      <c r="B2273" s="3" t="s">
        <v>27</v>
      </c>
      <c r="C2273" s="5" t="s">
        <v>5598</v>
      </c>
      <c r="D2273" s="34" t="s">
        <v>13087</v>
      </c>
      <c r="E2273" s="34" t="s">
        <v>13086</v>
      </c>
      <c r="F2273" s="34" t="s">
        <v>5599</v>
      </c>
      <c r="G2273" s="34" t="s">
        <v>29</v>
      </c>
      <c r="H2273" s="4">
        <v>0</v>
      </c>
      <c r="I2273" s="2">
        <v>710000000</v>
      </c>
      <c r="J2273" s="2" t="s">
        <v>11537</v>
      </c>
      <c r="K2273" s="30" t="s">
        <v>6016</v>
      </c>
      <c r="L2273" s="2" t="s">
        <v>1148</v>
      </c>
      <c r="M2273" s="6" t="s">
        <v>32</v>
      </c>
      <c r="N2273" s="2" t="s">
        <v>453</v>
      </c>
      <c r="O2273" s="35">
        <v>0</v>
      </c>
      <c r="P2273" s="5">
        <v>839</v>
      </c>
      <c r="Q2273" s="2" t="s">
        <v>1838</v>
      </c>
      <c r="R2273" s="121">
        <v>1</v>
      </c>
      <c r="S2273" s="9">
        <v>15000</v>
      </c>
      <c r="T2273" s="9">
        <f t="shared" si="148"/>
        <v>15000</v>
      </c>
      <c r="U2273" s="9">
        <f t="shared" si="149"/>
        <v>16800</v>
      </c>
      <c r="V2273" s="2" t="s">
        <v>42</v>
      </c>
      <c r="W2273" s="2">
        <v>2014</v>
      </c>
      <c r="X2273" s="30">
        <v>11</v>
      </c>
    </row>
    <row r="2274" spans="1:24" ht="76.5" outlineLevel="1" x14ac:dyDescent="0.25">
      <c r="A2274" s="2" t="s">
        <v>5082</v>
      </c>
      <c r="B2274" s="3" t="s">
        <v>27</v>
      </c>
      <c r="C2274" s="5" t="s">
        <v>3897</v>
      </c>
      <c r="D2274" s="34" t="s">
        <v>13129</v>
      </c>
      <c r="E2274" s="5" t="s">
        <v>3899</v>
      </c>
      <c r="F2274" s="34" t="s">
        <v>3898</v>
      </c>
      <c r="G2274" s="34" t="s">
        <v>29</v>
      </c>
      <c r="H2274" s="4">
        <v>0</v>
      </c>
      <c r="I2274" s="2">
        <v>710000000</v>
      </c>
      <c r="J2274" s="2" t="s">
        <v>11537</v>
      </c>
      <c r="K2274" s="30" t="s">
        <v>3765</v>
      </c>
      <c r="L2274" s="2" t="s">
        <v>1148</v>
      </c>
      <c r="M2274" s="6" t="s">
        <v>32</v>
      </c>
      <c r="N2274" s="2" t="s">
        <v>453</v>
      </c>
      <c r="O2274" s="35">
        <v>0</v>
      </c>
      <c r="P2274" s="34">
        <v>796</v>
      </c>
      <c r="Q2274" s="2" t="s">
        <v>41</v>
      </c>
      <c r="R2274" s="121">
        <v>2</v>
      </c>
      <c r="S2274" s="9">
        <v>15000</v>
      </c>
      <c r="T2274" s="9">
        <f t="shared" si="148"/>
        <v>30000</v>
      </c>
      <c r="U2274" s="9">
        <f t="shared" si="149"/>
        <v>33600</v>
      </c>
      <c r="V2274" s="2" t="s">
        <v>42</v>
      </c>
      <c r="W2274" s="2">
        <v>2014</v>
      </c>
      <c r="X2274" s="30"/>
    </row>
    <row r="2275" spans="1:24" ht="76.5" outlineLevel="1" x14ac:dyDescent="0.25">
      <c r="A2275" s="2" t="s">
        <v>5083</v>
      </c>
      <c r="B2275" s="3" t="s">
        <v>27</v>
      </c>
      <c r="C2275" s="5" t="s">
        <v>5600</v>
      </c>
      <c r="D2275" s="34" t="s">
        <v>6401</v>
      </c>
      <c r="E2275" s="5" t="s">
        <v>10281</v>
      </c>
      <c r="F2275" s="34" t="s">
        <v>5601</v>
      </c>
      <c r="G2275" s="34" t="s">
        <v>29</v>
      </c>
      <c r="H2275" s="4">
        <v>0</v>
      </c>
      <c r="I2275" s="2">
        <v>710000000</v>
      </c>
      <c r="J2275" s="2" t="s">
        <v>11537</v>
      </c>
      <c r="K2275" s="30" t="s">
        <v>3765</v>
      </c>
      <c r="L2275" s="2" t="s">
        <v>1148</v>
      </c>
      <c r="M2275" s="6" t="s">
        <v>32</v>
      </c>
      <c r="N2275" s="2" t="s">
        <v>453</v>
      </c>
      <c r="O2275" s="35">
        <v>0</v>
      </c>
      <c r="P2275" s="5">
        <v>796</v>
      </c>
      <c r="Q2275" s="2" t="s">
        <v>41</v>
      </c>
      <c r="R2275" s="121">
        <v>2</v>
      </c>
      <c r="S2275" s="9">
        <v>15000</v>
      </c>
      <c r="T2275" s="9">
        <f t="shared" si="148"/>
        <v>30000</v>
      </c>
      <c r="U2275" s="9">
        <f t="shared" si="149"/>
        <v>33600</v>
      </c>
      <c r="V2275" s="2" t="s">
        <v>42</v>
      </c>
      <c r="W2275" s="2">
        <v>2014</v>
      </c>
      <c r="X2275" s="30"/>
    </row>
    <row r="2276" spans="1:24" ht="76.5" outlineLevel="1" x14ac:dyDescent="0.25">
      <c r="A2276" s="2" t="s">
        <v>5084</v>
      </c>
      <c r="B2276" s="3" t="s">
        <v>27</v>
      </c>
      <c r="C2276" s="5" t="s">
        <v>3900</v>
      </c>
      <c r="D2276" s="34" t="s">
        <v>13084</v>
      </c>
      <c r="E2276" s="34" t="s">
        <v>13083</v>
      </c>
      <c r="F2276" s="34" t="s">
        <v>3901</v>
      </c>
      <c r="G2276" s="34" t="s">
        <v>29</v>
      </c>
      <c r="H2276" s="4">
        <v>0</v>
      </c>
      <c r="I2276" s="2">
        <v>710000000</v>
      </c>
      <c r="J2276" s="2" t="s">
        <v>11537</v>
      </c>
      <c r="K2276" s="30" t="s">
        <v>3765</v>
      </c>
      <c r="L2276" s="2" t="s">
        <v>1148</v>
      </c>
      <c r="M2276" s="6" t="s">
        <v>32</v>
      </c>
      <c r="N2276" s="2" t="s">
        <v>453</v>
      </c>
      <c r="O2276" s="35">
        <v>0</v>
      </c>
      <c r="P2276" s="34">
        <v>796</v>
      </c>
      <c r="Q2276" s="2" t="s">
        <v>41</v>
      </c>
      <c r="R2276" s="121">
        <v>1</v>
      </c>
      <c r="S2276" s="9">
        <v>15000</v>
      </c>
      <c r="T2276" s="9">
        <f t="shared" si="148"/>
        <v>15000</v>
      </c>
      <c r="U2276" s="9">
        <f t="shared" si="149"/>
        <v>16800</v>
      </c>
      <c r="V2276" s="2" t="s">
        <v>42</v>
      </c>
      <c r="W2276" s="2">
        <v>2014</v>
      </c>
      <c r="X2276" s="30"/>
    </row>
    <row r="2277" spans="1:24" ht="76.5" outlineLevel="1" x14ac:dyDescent="0.25">
      <c r="A2277" s="2" t="s">
        <v>5085</v>
      </c>
      <c r="B2277" s="3" t="s">
        <v>27</v>
      </c>
      <c r="C2277" s="5" t="s">
        <v>3585</v>
      </c>
      <c r="D2277" s="10" t="s">
        <v>1968</v>
      </c>
      <c r="E2277" s="10" t="s">
        <v>4883</v>
      </c>
      <c r="F2277" s="34" t="s">
        <v>3948</v>
      </c>
      <c r="G2277" s="2" t="s">
        <v>350</v>
      </c>
      <c r="H2277" s="4">
        <v>0</v>
      </c>
      <c r="I2277" s="2">
        <v>710000000</v>
      </c>
      <c r="J2277" s="2" t="s">
        <v>11537</v>
      </c>
      <c r="K2277" s="30" t="s">
        <v>3765</v>
      </c>
      <c r="L2277" s="2" t="s">
        <v>1148</v>
      </c>
      <c r="M2277" s="6" t="s">
        <v>32</v>
      </c>
      <c r="N2277" s="2" t="s">
        <v>453</v>
      </c>
      <c r="O2277" s="35">
        <v>0</v>
      </c>
      <c r="P2277" s="34">
        <v>796</v>
      </c>
      <c r="Q2277" s="34" t="s">
        <v>1838</v>
      </c>
      <c r="R2277" s="37">
        <v>6</v>
      </c>
      <c r="S2277" s="9">
        <v>3350</v>
      </c>
      <c r="T2277" s="9">
        <f t="shared" ref="T2277:T2282" si="150">R2277*S2277</f>
        <v>20100</v>
      </c>
      <c r="U2277" s="9">
        <f>T2277*1.12</f>
        <v>22512.000000000004</v>
      </c>
      <c r="V2277" s="2" t="s">
        <v>42</v>
      </c>
      <c r="W2277" s="2">
        <v>2014</v>
      </c>
      <c r="X2277" s="30"/>
    </row>
    <row r="2278" spans="1:24" ht="76.5" outlineLevel="1" x14ac:dyDescent="0.25">
      <c r="A2278" s="2" t="s">
        <v>5086</v>
      </c>
      <c r="B2278" s="3" t="s">
        <v>27</v>
      </c>
      <c r="C2278" s="5" t="s">
        <v>3949</v>
      </c>
      <c r="D2278" s="10" t="s">
        <v>1807</v>
      </c>
      <c r="E2278" s="10" t="s">
        <v>9462</v>
      </c>
      <c r="F2278" s="10"/>
      <c r="G2278" s="2" t="s">
        <v>350</v>
      </c>
      <c r="H2278" s="4">
        <v>0</v>
      </c>
      <c r="I2278" s="2">
        <v>710000000</v>
      </c>
      <c r="J2278" s="2" t="s">
        <v>11537</v>
      </c>
      <c r="K2278" s="30" t="s">
        <v>3765</v>
      </c>
      <c r="L2278" s="2" t="s">
        <v>1148</v>
      </c>
      <c r="M2278" s="6" t="s">
        <v>32</v>
      </c>
      <c r="N2278" s="2" t="s">
        <v>453</v>
      </c>
      <c r="O2278" s="35">
        <v>0</v>
      </c>
      <c r="P2278" s="5">
        <v>796</v>
      </c>
      <c r="Q2278" s="34" t="s">
        <v>1838</v>
      </c>
      <c r="R2278" s="37">
        <v>6</v>
      </c>
      <c r="S2278" s="9">
        <v>1100</v>
      </c>
      <c r="T2278" s="9">
        <f t="shared" si="150"/>
        <v>6600</v>
      </c>
      <c r="U2278" s="9">
        <f t="shared" si="149"/>
        <v>7392.0000000000009</v>
      </c>
      <c r="V2278" s="2" t="s">
        <v>42</v>
      </c>
      <c r="W2278" s="2">
        <v>2014</v>
      </c>
      <c r="X2278" s="30"/>
    </row>
    <row r="2279" spans="1:24" ht="76.5" outlineLevel="1" x14ac:dyDescent="0.25">
      <c r="A2279" s="2" t="s">
        <v>5087</v>
      </c>
      <c r="B2279" s="3" t="s">
        <v>27</v>
      </c>
      <c r="C2279" s="10" t="s">
        <v>1954</v>
      </c>
      <c r="D2279" s="10" t="s">
        <v>1967</v>
      </c>
      <c r="E2279" s="10" t="s">
        <v>1955</v>
      </c>
      <c r="F2279" s="34" t="s">
        <v>3951</v>
      </c>
      <c r="G2279" s="2" t="s">
        <v>350</v>
      </c>
      <c r="H2279" s="4">
        <v>0</v>
      </c>
      <c r="I2279" s="2">
        <v>710000000</v>
      </c>
      <c r="J2279" s="2" t="s">
        <v>11537</v>
      </c>
      <c r="K2279" s="30" t="s">
        <v>3765</v>
      </c>
      <c r="L2279" s="2" t="s">
        <v>1148</v>
      </c>
      <c r="M2279" s="6" t="s">
        <v>32</v>
      </c>
      <c r="N2279" s="2" t="s">
        <v>453</v>
      </c>
      <c r="O2279" s="35">
        <v>0</v>
      </c>
      <c r="P2279" s="34">
        <v>796</v>
      </c>
      <c r="Q2279" s="34" t="s">
        <v>1838</v>
      </c>
      <c r="R2279" s="37">
        <v>6</v>
      </c>
      <c r="S2279" s="9">
        <v>1200</v>
      </c>
      <c r="T2279" s="9">
        <f t="shared" si="150"/>
        <v>7200</v>
      </c>
      <c r="U2279" s="9">
        <f>T2279*1.12</f>
        <v>8064.0000000000009</v>
      </c>
      <c r="V2279" s="2" t="s">
        <v>42</v>
      </c>
      <c r="W2279" s="2">
        <v>2014</v>
      </c>
      <c r="X2279" s="30"/>
    </row>
    <row r="2280" spans="1:24" ht="76.5" outlineLevel="1" x14ac:dyDescent="0.25">
      <c r="A2280" s="2" t="s">
        <v>5088</v>
      </c>
      <c r="B2280" s="3" t="s">
        <v>27</v>
      </c>
      <c r="C2280" s="34" t="s">
        <v>3952</v>
      </c>
      <c r="D2280" s="34" t="s">
        <v>9246</v>
      </c>
      <c r="E2280" s="5" t="s">
        <v>4897</v>
      </c>
      <c r="F2280" s="34" t="s">
        <v>5619</v>
      </c>
      <c r="G2280" s="34" t="s">
        <v>29</v>
      </c>
      <c r="H2280" s="4">
        <v>0</v>
      </c>
      <c r="I2280" s="2">
        <v>710000000</v>
      </c>
      <c r="J2280" s="2" t="s">
        <v>11537</v>
      </c>
      <c r="K2280" s="30" t="s">
        <v>3765</v>
      </c>
      <c r="L2280" s="2" t="s">
        <v>1148</v>
      </c>
      <c r="M2280" s="6" t="s">
        <v>32</v>
      </c>
      <c r="N2280" s="2" t="s">
        <v>453</v>
      </c>
      <c r="O2280" s="35">
        <v>0</v>
      </c>
      <c r="P2280" s="5">
        <v>796</v>
      </c>
      <c r="Q2280" s="34" t="s">
        <v>1838</v>
      </c>
      <c r="R2280" s="37">
        <v>3</v>
      </c>
      <c r="S2280" s="9">
        <v>11700</v>
      </c>
      <c r="T2280" s="9">
        <f t="shared" si="150"/>
        <v>35100</v>
      </c>
      <c r="U2280" s="9">
        <f>T2280*1.12</f>
        <v>39312.000000000007</v>
      </c>
      <c r="V2280" s="2" t="s">
        <v>42</v>
      </c>
      <c r="W2280" s="2">
        <v>2014</v>
      </c>
      <c r="X2280" s="30"/>
    </row>
    <row r="2281" spans="1:24" ht="76.5" outlineLevel="1" x14ac:dyDescent="0.25">
      <c r="A2281" s="2" t="s">
        <v>5089</v>
      </c>
      <c r="B2281" s="3" t="s">
        <v>27</v>
      </c>
      <c r="C2281" s="5" t="s">
        <v>3953</v>
      </c>
      <c r="D2281" s="34" t="s">
        <v>8088</v>
      </c>
      <c r="E2281" s="5" t="s">
        <v>8089</v>
      </c>
      <c r="F2281" s="34" t="s">
        <v>3954</v>
      </c>
      <c r="G2281" s="34" t="s">
        <v>29</v>
      </c>
      <c r="H2281" s="4">
        <v>0</v>
      </c>
      <c r="I2281" s="2">
        <v>710000000</v>
      </c>
      <c r="J2281" s="2" t="s">
        <v>11537</v>
      </c>
      <c r="K2281" s="30" t="s">
        <v>3765</v>
      </c>
      <c r="L2281" s="2" t="s">
        <v>1148</v>
      </c>
      <c r="M2281" s="6" t="s">
        <v>32</v>
      </c>
      <c r="N2281" s="2" t="s">
        <v>453</v>
      </c>
      <c r="O2281" s="35">
        <v>0</v>
      </c>
      <c r="P2281" s="34">
        <v>796</v>
      </c>
      <c r="Q2281" s="2" t="s">
        <v>41</v>
      </c>
      <c r="R2281" s="37">
        <v>3</v>
      </c>
      <c r="S2281" s="9">
        <v>8300</v>
      </c>
      <c r="T2281" s="9">
        <f t="shared" si="150"/>
        <v>24900</v>
      </c>
      <c r="U2281" s="9">
        <f>T2281*1.12</f>
        <v>27888.000000000004</v>
      </c>
      <c r="V2281" s="2" t="s">
        <v>42</v>
      </c>
      <c r="W2281" s="2">
        <v>2014</v>
      </c>
      <c r="X2281" s="30"/>
    </row>
    <row r="2282" spans="1:24" ht="76.5" outlineLevel="1" x14ac:dyDescent="0.25">
      <c r="A2282" s="2" t="s">
        <v>5090</v>
      </c>
      <c r="B2282" s="3" t="s">
        <v>27</v>
      </c>
      <c r="C2282" s="5" t="s">
        <v>3918</v>
      </c>
      <c r="D2282" s="10" t="s">
        <v>9487</v>
      </c>
      <c r="E2282" s="10" t="s">
        <v>3947</v>
      </c>
      <c r="F2282" s="34" t="s">
        <v>9486</v>
      </c>
      <c r="G2282" s="34" t="s">
        <v>29</v>
      </c>
      <c r="H2282" s="4">
        <v>0</v>
      </c>
      <c r="I2282" s="2">
        <v>710000000</v>
      </c>
      <c r="J2282" s="2" t="s">
        <v>11537</v>
      </c>
      <c r="K2282" s="30" t="s">
        <v>3765</v>
      </c>
      <c r="L2282" s="2" t="s">
        <v>1148</v>
      </c>
      <c r="M2282" s="6" t="s">
        <v>32</v>
      </c>
      <c r="N2282" s="2" t="s">
        <v>453</v>
      </c>
      <c r="O2282" s="35">
        <v>0</v>
      </c>
      <c r="P2282" s="5">
        <v>796</v>
      </c>
      <c r="Q2282" s="2" t="s">
        <v>41</v>
      </c>
      <c r="R2282" s="37">
        <v>2</v>
      </c>
      <c r="S2282" s="9">
        <v>11550</v>
      </c>
      <c r="T2282" s="9">
        <f t="shared" si="150"/>
        <v>23100</v>
      </c>
      <c r="U2282" s="9">
        <f>T2282*1.12</f>
        <v>25872.000000000004</v>
      </c>
      <c r="V2282" s="2" t="s">
        <v>42</v>
      </c>
      <c r="W2282" s="2">
        <v>2014</v>
      </c>
      <c r="X2282" s="30"/>
    </row>
    <row r="2283" spans="1:24" ht="76.5" outlineLevel="1" x14ac:dyDescent="0.25">
      <c r="A2283" s="2" t="s">
        <v>5091</v>
      </c>
      <c r="B2283" s="3" t="s">
        <v>27</v>
      </c>
      <c r="C2283" s="5" t="s">
        <v>3659</v>
      </c>
      <c r="D2283" s="10" t="s">
        <v>1920</v>
      </c>
      <c r="E2283" s="10" t="s">
        <v>9461</v>
      </c>
      <c r="F2283" s="34" t="s">
        <v>3661</v>
      </c>
      <c r="G2283" s="34" t="s">
        <v>29</v>
      </c>
      <c r="H2283" s="4">
        <v>0</v>
      </c>
      <c r="I2283" s="2">
        <v>710000000</v>
      </c>
      <c r="J2283" s="2" t="s">
        <v>11537</v>
      </c>
      <c r="K2283" s="30" t="s">
        <v>6161</v>
      </c>
      <c r="L2283" s="2" t="s">
        <v>1148</v>
      </c>
      <c r="M2283" s="6" t="s">
        <v>32</v>
      </c>
      <c r="N2283" s="2" t="s">
        <v>453</v>
      </c>
      <c r="O2283" s="35">
        <v>0</v>
      </c>
      <c r="P2283" s="5">
        <v>55</v>
      </c>
      <c r="Q2283" s="2" t="s">
        <v>1344</v>
      </c>
      <c r="R2283" s="121">
        <v>50</v>
      </c>
      <c r="S2283" s="9">
        <v>1400</v>
      </c>
      <c r="T2283" s="9">
        <f>R2283*S2283</f>
        <v>70000</v>
      </c>
      <c r="U2283" s="9">
        <f t="shared" ref="U2283:U2349" si="151">T2283*1.12</f>
        <v>78400.000000000015</v>
      </c>
      <c r="V2283" s="2" t="s">
        <v>42</v>
      </c>
      <c r="W2283" s="2">
        <v>2014</v>
      </c>
      <c r="X2283" s="30"/>
    </row>
    <row r="2284" spans="1:24" ht="76.5" outlineLevel="1" x14ac:dyDescent="0.25">
      <c r="A2284" s="2" t="s">
        <v>5092</v>
      </c>
      <c r="B2284" s="3" t="s">
        <v>27</v>
      </c>
      <c r="C2284" s="10" t="s">
        <v>8640</v>
      </c>
      <c r="D2284" s="10" t="s">
        <v>3662</v>
      </c>
      <c r="E2284" s="10" t="s">
        <v>8641</v>
      </c>
      <c r="F2284" s="34" t="s">
        <v>5620</v>
      </c>
      <c r="G2284" s="34" t="s">
        <v>29</v>
      </c>
      <c r="H2284" s="4">
        <v>0</v>
      </c>
      <c r="I2284" s="2">
        <v>710000000</v>
      </c>
      <c r="J2284" s="2" t="s">
        <v>11537</v>
      </c>
      <c r="K2284" s="30" t="s">
        <v>6161</v>
      </c>
      <c r="L2284" s="2" t="s">
        <v>1148</v>
      </c>
      <c r="M2284" s="6" t="s">
        <v>32</v>
      </c>
      <c r="N2284" s="2" t="s">
        <v>453</v>
      </c>
      <c r="O2284" s="35">
        <v>0</v>
      </c>
      <c r="P2284" s="34">
        <v>18</v>
      </c>
      <c r="Q2284" s="2" t="s">
        <v>6191</v>
      </c>
      <c r="R2284" s="121">
        <v>45</v>
      </c>
      <c r="S2284" s="9">
        <v>600</v>
      </c>
      <c r="T2284" s="9">
        <v>0</v>
      </c>
      <c r="U2284" s="9">
        <f t="shared" si="151"/>
        <v>0</v>
      </c>
      <c r="V2284" s="2" t="s">
        <v>42</v>
      </c>
      <c r="W2284" s="2">
        <v>2014</v>
      </c>
      <c r="X2284" s="30"/>
    </row>
    <row r="2285" spans="1:24" s="153" customFormat="1" ht="79.5" customHeight="1" outlineLevel="1" x14ac:dyDescent="0.25">
      <c r="A2285" s="2" t="s">
        <v>12463</v>
      </c>
      <c r="B2285" s="88" t="s">
        <v>27</v>
      </c>
      <c r="C2285" s="5" t="s">
        <v>8640</v>
      </c>
      <c r="D2285" s="5" t="s">
        <v>3662</v>
      </c>
      <c r="E2285" s="5" t="s">
        <v>8641</v>
      </c>
      <c r="F2285" s="34"/>
      <c r="G2285" s="34" t="s">
        <v>29</v>
      </c>
      <c r="H2285" s="4">
        <v>0</v>
      </c>
      <c r="I2285" s="2">
        <v>710000000</v>
      </c>
      <c r="J2285" s="2" t="s">
        <v>11537</v>
      </c>
      <c r="K2285" s="30" t="s">
        <v>6133</v>
      </c>
      <c r="L2285" s="2" t="s">
        <v>1148</v>
      </c>
      <c r="M2285" s="6" t="s">
        <v>32</v>
      </c>
      <c r="N2285" s="2" t="s">
        <v>12422</v>
      </c>
      <c r="O2285" s="35">
        <v>0</v>
      </c>
      <c r="P2285" s="137" t="s">
        <v>857</v>
      </c>
      <c r="Q2285" s="2" t="s">
        <v>6191</v>
      </c>
      <c r="R2285" s="121">
        <v>42</v>
      </c>
      <c r="S2285" s="9">
        <v>639.29999999999995</v>
      </c>
      <c r="T2285" s="9">
        <f t="shared" ref="T2285" si="152">R2285*S2285</f>
        <v>26850.6</v>
      </c>
      <c r="U2285" s="9">
        <f t="shared" ref="U2285" si="153">T2285*1.12</f>
        <v>30072.672000000002</v>
      </c>
      <c r="V2285" s="2" t="s">
        <v>42</v>
      </c>
      <c r="W2285" s="2">
        <v>2014</v>
      </c>
      <c r="X2285" s="151" t="s">
        <v>12464</v>
      </c>
    </row>
    <row r="2286" spans="1:24" ht="76.5" outlineLevel="1" x14ac:dyDescent="0.25">
      <c r="A2286" s="2" t="s">
        <v>5093</v>
      </c>
      <c r="B2286" s="3" t="s">
        <v>27</v>
      </c>
      <c r="C2286" s="5" t="s">
        <v>3663</v>
      </c>
      <c r="D2286" s="10" t="s">
        <v>906</v>
      </c>
      <c r="E2286" s="10" t="s">
        <v>8313</v>
      </c>
      <c r="F2286" s="2"/>
      <c r="G2286" s="34" t="s">
        <v>29</v>
      </c>
      <c r="H2286" s="4">
        <v>0</v>
      </c>
      <c r="I2286" s="2">
        <v>710000000</v>
      </c>
      <c r="J2286" s="2" t="s">
        <v>11537</v>
      </c>
      <c r="K2286" s="30" t="s">
        <v>6161</v>
      </c>
      <c r="L2286" s="2" t="s">
        <v>1148</v>
      </c>
      <c r="M2286" s="6" t="s">
        <v>32</v>
      </c>
      <c r="N2286" s="2" t="s">
        <v>453</v>
      </c>
      <c r="O2286" s="35">
        <v>0</v>
      </c>
      <c r="P2286" s="5">
        <v>778</v>
      </c>
      <c r="Q2286" s="2" t="s">
        <v>35</v>
      </c>
      <c r="R2286" s="121">
        <v>18</v>
      </c>
      <c r="S2286" s="9">
        <v>1000</v>
      </c>
      <c r="T2286" s="9">
        <v>0</v>
      </c>
      <c r="U2286" s="9">
        <f t="shared" si="151"/>
        <v>0</v>
      </c>
      <c r="V2286" s="2" t="s">
        <v>42</v>
      </c>
      <c r="W2286" s="2">
        <v>2014</v>
      </c>
      <c r="X2286" s="30"/>
    </row>
    <row r="2287" spans="1:24" s="155" customFormat="1" ht="76.5" outlineLevel="1" x14ac:dyDescent="0.25">
      <c r="A2287" s="2" t="s">
        <v>12465</v>
      </c>
      <c r="B2287" s="88" t="s">
        <v>27</v>
      </c>
      <c r="C2287" s="5" t="s">
        <v>10046</v>
      </c>
      <c r="D2287" s="5" t="s">
        <v>906</v>
      </c>
      <c r="E2287" s="5" t="s">
        <v>9506</v>
      </c>
      <c r="F2287" s="2"/>
      <c r="G2287" s="34" t="s">
        <v>29</v>
      </c>
      <c r="H2287" s="4">
        <v>0</v>
      </c>
      <c r="I2287" s="2">
        <v>710000000</v>
      </c>
      <c r="J2287" s="2" t="s">
        <v>11537</v>
      </c>
      <c r="K2287" s="30" t="s">
        <v>6133</v>
      </c>
      <c r="L2287" s="2" t="s">
        <v>1148</v>
      </c>
      <c r="M2287" s="6" t="s">
        <v>32</v>
      </c>
      <c r="N2287" s="2" t="s">
        <v>12422</v>
      </c>
      <c r="O2287" s="35">
        <v>0</v>
      </c>
      <c r="P2287" s="5">
        <v>796</v>
      </c>
      <c r="Q2287" s="2" t="s">
        <v>41</v>
      </c>
      <c r="R2287" s="121">
        <v>14</v>
      </c>
      <c r="S2287" s="9">
        <v>1285.7</v>
      </c>
      <c r="T2287" s="9">
        <f t="shared" ref="T2287:T2298" si="154">R2287*S2287</f>
        <v>17999.8</v>
      </c>
      <c r="U2287" s="9">
        <f t="shared" si="151"/>
        <v>20159.776000000002</v>
      </c>
      <c r="V2287" s="2" t="s">
        <v>42</v>
      </c>
      <c r="W2287" s="2">
        <v>2014</v>
      </c>
      <c r="X2287" s="151" t="s">
        <v>12466</v>
      </c>
    </row>
    <row r="2288" spans="1:24" ht="76.5" outlineLevel="1" x14ac:dyDescent="0.25">
      <c r="A2288" s="2" t="s">
        <v>5094</v>
      </c>
      <c r="B2288" s="3" t="s">
        <v>27</v>
      </c>
      <c r="C2288" s="10" t="s">
        <v>9463</v>
      </c>
      <c r="D2288" s="10" t="s">
        <v>902</v>
      </c>
      <c r="E2288" s="10" t="s">
        <v>8647</v>
      </c>
      <c r="F2288" s="5" t="s">
        <v>9473</v>
      </c>
      <c r="G2288" s="34" t="s">
        <v>29</v>
      </c>
      <c r="H2288" s="4">
        <v>0</v>
      </c>
      <c r="I2288" s="2">
        <v>710000000</v>
      </c>
      <c r="J2288" s="2" t="s">
        <v>11537</v>
      </c>
      <c r="K2288" s="30" t="s">
        <v>6161</v>
      </c>
      <c r="L2288" s="2" t="s">
        <v>1148</v>
      </c>
      <c r="M2288" s="6" t="s">
        <v>32</v>
      </c>
      <c r="N2288" s="2" t="s">
        <v>453</v>
      </c>
      <c r="O2288" s="35">
        <v>0</v>
      </c>
      <c r="P2288" s="34">
        <v>796</v>
      </c>
      <c r="Q2288" s="2" t="s">
        <v>41</v>
      </c>
      <c r="R2288" s="121">
        <v>10</v>
      </c>
      <c r="S2288" s="9">
        <v>550</v>
      </c>
      <c r="T2288" s="9">
        <f t="shared" si="154"/>
        <v>5500</v>
      </c>
      <c r="U2288" s="9">
        <f t="shared" si="151"/>
        <v>6160.0000000000009</v>
      </c>
      <c r="V2288" s="2" t="s">
        <v>42</v>
      </c>
      <c r="W2288" s="2">
        <v>2014</v>
      </c>
      <c r="X2288" s="30"/>
    </row>
    <row r="2289" spans="1:24" ht="76.5" outlineLevel="1" x14ac:dyDescent="0.25">
      <c r="A2289" s="2" t="s">
        <v>5095</v>
      </c>
      <c r="B2289" s="3" t="s">
        <v>27</v>
      </c>
      <c r="C2289" s="10" t="s">
        <v>9464</v>
      </c>
      <c r="D2289" s="10" t="s">
        <v>6320</v>
      </c>
      <c r="E2289" s="10" t="s">
        <v>9465</v>
      </c>
      <c r="F2289" s="34" t="s">
        <v>5621</v>
      </c>
      <c r="G2289" s="34" t="s">
        <v>29</v>
      </c>
      <c r="H2289" s="4">
        <v>0</v>
      </c>
      <c r="I2289" s="2">
        <v>710000000</v>
      </c>
      <c r="J2289" s="2" t="s">
        <v>11537</v>
      </c>
      <c r="K2289" s="30" t="s">
        <v>6161</v>
      </c>
      <c r="L2289" s="2" t="s">
        <v>1148</v>
      </c>
      <c r="M2289" s="6" t="s">
        <v>32</v>
      </c>
      <c r="N2289" s="2" t="s">
        <v>453</v>
      </c>
      <c r="O2289" s="35">
        <v>0</v>
      </c>
      <c r="P2289" s="5">
        <v>796</v>
      </c>
      <c r="Q2289" s="2" t="s">
        <v>41</v>
      </c>
      <c r="R2289" s="121">
        <v>11</v>
      </c>
      <c r="S2289" s="9">
        <v>4500</v>
      </c>
      <c r="T2289" s="9">
        <v>0</v>
      </c>
      <c r="U2289" s="9">
        <f t="shared" si="151"/>
        <v>0</v>
      </c>
      <c r="V2289" s="2" t="s">
        <v>42</v>
      </c>
      <c r="W2289" s="2">
        <v>2014</v>
      </c>
      <c r="X2289" s="30"/>
    </row>
    <row r="2290" spans="1:24" s="155" customFormat="1" ht="76.5" outlineLevel="1" x14ac:dyDescent="0.25">
      <c r="A2290" s="2" t="s">
        <v>12467</v>
      </c>
      <c r="B2290" s="88" t="s">
        <v>27</v>
      </c>
      <c r="C2290" s="5" t="s">
        <v>9464</v>
      </c>
      <c r="D2290" s="5" t="s">
        <v>6320</v>
      </c>
      <c r="E2290" s="5" t="s">
        <v>9465</v>
      </c>
      <c r="F2290" s="34"/>
      <c r="G2290" s="34" t="s">
        <v>29</v>
      </c>
      <c r="H2290" s="4">
        <v>0</v>
      </c>
      <c r="I2290" s="2">
        <v>710000000</v>
      </c>
      <c r="J2290" s="2" t="s">
        <v>11537</v>
      </c>
      <c r="K2290" s="30" t="s">
        <v>6133</v>
      </c>
      <c r="L2290" s="2" t="s">
        <v>1148</v>
      </c>
      <c r="M2290" s="6" t="s">
        <v>32</v>
      </c>
      <c r="N2290" s="2" t="s">
        <v>12422</v>
      </c>
      <c r="O2290" s="35">
        <v>0</v>
      </c>
      <c r="P2290" s="5">
        <v>796</v>
      </c>
      <c r="Q2290" s="2" t="s">
        <v>41</v>
      </c>
      <c r="R2290" s="121">
        <v>8</v>
      </c>
      <c r="S2290" s="9">
        <v>6184</v>
      </c>
      <c r="T2290" s="9">
        <f t="shared" si="154"/>
        <v>49472</v>
      </c>
      <c r="U2290" s="9">
        <f t="shared" si="151"/>
        <v>55408.640000000007</v>
      </c>
      <c r="V2290" s="2" t="s">
        <v>42</v>
      </c>
      <c r="W2290" s="2">
        <v>2014</v>
      </c>
      <c r="X2290" s="151" t="s">
        <v>12464</v>
      </c>
    </row>
    <row r="2291" spans="1:24" ht="76.5" outlineLevel="1" x14ac:dyDescent="0.25">
      <c r="A2291" s="2" t="s">
        <v>5096</v>
      </c>
      <c r="B2291" s="3" t="s">
        <v>27</v>
      </c>
      <c r="C2291" s="10" t="s">
        <v>9466</v>
      </c>
      <c r="D2291" s="10" t="s">
        <v>9467</v>
      </c>
      <c r="E2291" s="10" t="s">
        <v>9468</v>
      </c>
      <c r="F2291" s="34" t="s">
        <v>5622</v>
      </c>
      <c r="G2291" s="34" t="s">
        <v>29</v>
      </c>
      <c r="H2291" s="4">
        <v>0</v>
      </c>
      <c r="I2291" s="2">
        <v>710000000</v>
      </c>
      <c r="J2291" s="2" t="s">
        <v>11537</v>
      </c>
      <c r="K2291" s="30" t="s">
        <v>6161</v>
      </c>
      <c r="L2291" s="2" t="s">
        <v>1148</v>
      </c>
      <c r="M2291" s="6" t="s">
        <v>32</v>
      </c>
      <c r="N2291" s="2" t="s">
        <v>453</v>
      </c>
      <c r="O2291" s="35">
        <v>0</v>
      </c>
      <c r="P2291" s="34">
        <v>796</v>
      </c>
      <c r="Q2291" s="2" t="s">
        <v>41</v>
      </c>
      <c r="R2291" s="121">
        <v>10</v>
      </c>
      <c r="S2291" s="9">
        <v>3500</v>
      </c>
      <c r="T2291" s="9">
        <v>0</v>
      </c>
      <c r="U2291" s="9">
        <f t="shared" si="151"/>
        <v>0</v>
      </c>
      <c r="V2291" s="2" t="s">
        <v>42</v>
      </c>
      <c r="W2291" s="2">
        <v>2014</v>
      </c>
      <c r="X2291" s="30"/>
    </row>
    <row r="2292" spans="1:24" s="85" customFormat="1" ht="76.5" outlineLevel="1" x14ac:dyDescent="0.25">
      <c r="A2292" s="2" t="s">
        <v>12468</v>
      </c>
      <c r="B2292" s="88" t="s">
        <v>27</v>
      </c>
      <c r="C2292" s="5" t="s">
        <v>9466</v>
      </c>
      <c r="D2292" s="5" t="s">
        <v>9467</v>
      </c>
      <c r="E2292" s="5" t="s">
        <v>9468</v>
      </c>
      <c r="F2292" s="34"/>
      <c r="G2292" s="34" t="s">
        <v>29</v>
      </c>
      <c r="H2292" s="4">
        <v>0</v>
      </c>
      <c r="I2292" s="2">
        <v>710000000</v>
      </c>
      <c r="J2292" s="2" t="s">
        <v>11537</v>
      </c>
      <c r="K2292" s="30" t="s">
        <v>6133</v>
      </c>
      <c r="L2292" s="2" t="s">
        <v>1148</v>
      </c>
      <c r="M2292" s="6" t="s">
        <v>32</v>
      </c>
      <c r="N2292" s="2" t="s">
        <v>12422</v>
      </c>
      <c r="O2292" s="35">
        <v>0</v>
      </c>
      <c r="P2292" s="34">
        <v>796</v>
      </c>
      <c r="Q2292" s="2" t="s">
        <v>41</v>
      </c>
      <c r="R2292" s="121">
        <v>8</v>
      </c>
      <c r="S2292" s="9">
        <v>4375</v>
      </c>
      <c r="T2292" s="9">
        <f t="shared" si="154"/>
        <v>35000</v>
      </c>
      <c r="U2292" s="9">
        <f t="shared" si="151"/>
        <v>39200.000000000007</v>
      </c>
      <c r="V2292" s="2" t="s">
        <v>42</v>
      </c>
      <c r="W2292" s="2">
        <v>2014</v>
      </c>
      <c r="X2292" s="151" t="s">
        <v>12469</v>
      </c>
    </row>
    <row r="2293" spans="1:24" ht="76.5" outlineLevel="1" x14ac:dyDescent="0.25">
      <c r="A2293" s="2" t="s">
        <v>5097</v>
      </c>
      <c r="B2293" s="3" t="s">
        <v>27</v>
      </c>
      <c r="C2293" s="10" t="s">
        <v>9470</v>
      </c>
      <c r="D2293" s="10" t="s">
        <v>7870</v>
      </c>
      <c r="E2293" s="10" t="s">
        <v>9471</v>
      </c>
      <c r="F2293" s="156" t="s">
        <v>9469</v>
      </c>
      <c r="G2293" s="34" t="s">
        <v>29</v>
      </c>
      <c r="H2293" s="4">
        <v>0</v>
      </c>
      <c r="I2293" s="2">
        <v>710000000</v>
      </c>
      <c r="J2293" s="2" t="s">
        <v>11537</v>
      </c>
      <c r="K2293" s="30" t="s">
        <v>6161</v>
      </c>
      <c r="L2293" s="2" t="s">
        <v>1148</v>
      </c>
      <c r="M2293" s="6" t="s">
        <v>32</v>
      </c>
      <c r="N2293" s="2" t="s">
        <v>453</v>
      </c>
      <c r="O2293" s="35">
        <v>0</v>
      </c>
      <c r="P2293" s="5">
        <v>796</v>
      </c>
      <c r="Q2293" s="2" t="s">
        <v>41</v>
      </c>
      <c r="R2293" s="121">
        <v>5</v>
      </c>
      <c r="S2293" s="9">
        <v>6600</v>
      </c>
      <c r="T2293" s="9">
        <v>0</v>
      </c>
      <c r="U2293" s="9">
        <f t="shared" si="151"/>
        <v>0</v>
      </c>
      <c r="V2293" s="2" t="s">
        <v>42</v>
      </c>
      <c r="W2293" s="2">
        <v>2014</v>
      </c>
      <c r="X2293" s="30"/>
    </row>
    <row r="2294" spans="1:24" s="85" customFormat="1" ht="76.5" outlineLevel="1" x14ac:dyDescent="0.25">
      <c r="A2294" s="2" t="s">
        <v>12470</v>
      </c>
      <c r="B2294" s="88" t="s">
        <v>27</v>
      </c>
      <c r="C2294" s="5" t="s">
        <v>9470</v>
      </c>
      <c r="D2294" s="5" t="s">
        <v>7870</v>
      </c>
      <c r="E2294" s="5" t="s">
        <v>9471</v>
      </c>
      <c r="F2294" s="156"/>
      <c r="G2294" s="34" t="s">
        <v>29</v>
      </c>
      <c r="H2294" s="4">
        <v>0</v>
      </c>
      <c r="I2294" s="2">
        <v>710000000</v>
      </c>
      <c r="J2294" s="2" t="s">
        <v>11537</v>
      </c>
      <c r="K2294" s="30" t="s">
        <v>6133</v>
      </c>
      <c r="L2294" s="2" t="s">
        <v>1148</v>
      </c>
      <c r="M2294" s="6" t="s">
        <v>32</v>
      </c>
      <c r="N2294" s="2" t="s">
        <v>12422</v>
      </c>
      <c r="O2294" s="35">
        <v>0</v>
      </c>
      <c r="P2294" s="5">
        <v>796</v>
      </c>
      <c r="Q2294" s="2" t="s">
        <v>41</v>
      </c>
      <c r="R2294" s="121">
        <v>2</v>
      </c>
      <c r="S2294" s="9">
        <v>16465</v>
      </c>
      <c r="T2294" s="9">
        <f t="shared" si="154"/>
        <v>32930</v>
      </c>
      <c r="U2294" s="9">
        <f t="shared" si="151"/>
        <v>36881.600000000006</v>
      </c>
      <c r="V2294" s="2" t="s">
        <v>42</v>
      </c>
      <c r="W2294" s="2">
        <v>2014</v>
      </c>
      <c r="X2294" s="151" t="s">
        <v>12469</v>
      </c>
    </row>
    <row r="2295" spans="1:24" ht="76.5" outlineLevel="1" x14ac:dyDescent="0.25">
      <c r="A2295" s="2" t="s">
        <v>5098</v>
      </c>
      <c r="B2295" s="3" t="s">
        <v>27</v>
      </c>
      <c r="C2295" s="19" t="s">
        <v>5624</v>
      </c>
      <c r="D2295" s="5" t="s">
        <v>5625</v>
      </c>
      <c r="E2295" s="5" t="s">
        <v>5626</v>
      </c>
      <c r="F2295" s="34" t="s">
        <v>5627</v>
      </c>
      <c r="G2295" s="34" t="s">
        <v>29</v>
      </c>
      <c r="H2295" s="4">
        <v>0</v>
      </c>
      <c r="I2295" s="2">
        <v>710000000</v>
      </c>
      <c r="J2295" s="2" t="s">
        <v>11537</v>
      </c>
      <c r="K2295" s="30" t="s">
        <v>6161</v>
      </c>
      <c r="L2295" s="2" t="s">
        <v>1148</v>
      </c>
      <c r="M2295" s="6" t="s">
        <v>32</v>
      </c>
      <c r="N2295" s="2" t="s">
        <v>453</v>
      </c>
      <c r="O2295" s="35">
        <v>0</v>
      </c>
      <c r="P2295" s="36" t="s">
        <v>40</v>
      </c>
      <c r="Q2295" s="5" t="s">
        <v>41</v>
      </c>
      <c r="R2295" s="121">
        <v>2</v>
      </c>
      <c r="S2295" s="9">
        <v>15000</v>
      </c>
      <c r="T2295" s="9">
        <v>0</v>
      </c>
      <c r="U2295" s="9">
        <f t="shared" si="151"/>
        <v>0</v>
      </c>
      <c r="V2295" s="2" t="s">
        <v>42</v>
      </c>
      <c r="W2295" s="2">
        <v>2014</v>
      </c>
      <c r="X2295" s="30"/>
    </row>
    <row r="2296" spans="1:24" s="85" customFormat="1" ht="76.5" outlineLevel="1" x14ac:dyDescent="0.25">
      <c r="A2296" s="2" t="s">
        <v>12471</v>
      </c>
      <c r="B2296" s="88" t="s">
        <v>27</v>
      </c>
      <c r="C2296" s="19" t="s">
        <v>5624</v>
      </c>
      <c r="D2296" s="5" t="s">
        <v>5625</v>
      </c>
      <c r="E2296" s="5" t="s">
        <v>5626</v>
      </c>
      <c r="F2296" s="34"/>
      <c r="G2296" s="34" t="s">
        <v>29</v>
      </c>
      <c r="H2296" s="4">
        <v>0</v>
      </c>
      <c r="I2296" s="2">
        <v>710000000</v>
      </c>
      <c r="J2296" s="2" t="s">
        <v>11537</v>
      </c>
      <c r="K2296" s="30" t="s">
        <v>6133</v>
      </c>
      <c r="L2296" s="2" t="s">
        <v>1148</v>
      </c>
      <c r="M2296" s="6" t="s">
        <v>32</v>
      </c>
      <c r="N2296" s="2" t="s">
        <v>12422</v>
      </c>
      <c r="O2296" s="35">
        <v>0</v>
      </c>
      <c r="P2296" s="36" t="s">
        <v>1837</v>
      </c>
      <c r="Q2296" s="5" t="s">
        <v>1838</v>
      </c>
      <c r="R2296" s="121">
        <v>1</v>
      </c>
      <c r="S2296" s="9">
        <v>30000</v>
      </c>
      <c r="T2296" s="9">
        <f t="shared" si="154"/>
        <v>30000</v>
      </c>
      <c r="U2296" s="9">
        <f t="shared" si="151"/>
        <v>33600</v>
      </c>
      <c r="V2296" s="2" t="s">
        <v>42</v>
      </c>
      <c r="W2296" s="2">
        <v>2014</v>
      </c>
      <c r="X2296" s="151" t="s">
        <v>12472</v>
      </c>
    </row>
    <row r="2297" spans="1:24" ht="76.5" outlineLevel="1" x14ac:dyDescent="0.25">
      <c r="A2297" s="2" t="s">
        <v>5099</v>
      </c>
      <c r="B2297" s="3" t="s">
        <v>27</v>
      </c>
      <c r="C2297" s="7" t="s">
        <v>5628</v>
      </c>
      <c r="D2297" s="7" t="s">
        <v>5629</v>
      </c>
      <c r="E2297" s="7" t="s">
        <v>5630</v>
      </c>
      <c r="F2297" s="34" t="s">
        <v>5631</v>
      </c>
      <c r="G2297" s="34" t="s">
        <v>29</v>
      </c>
      <c r="H2297" s="4">
        <v>0</v>
      </c>
      <c r="I2297" s="2">
        <v>710000000</v>
      </c>
      <c r="J2297" s="2" t="s">
        <v>11537</v>
      </c>
      <c r="K2297" s="30" t="s">
        <v>6161</v>
      </c>
      <c r="L2297" s="2" t="s">
        <v>1148</v>
      </c>
      <c r="M2297" s="6" t="s">
        <v>32</v>
      </c>
      <c r="N2297" s="2" t="s">
        <v>453</v>
      </c>
      <c r="O2297" s="35">
        <v>0</v>
      </c>
      <c r="P2297" s="34">
        <v>796</v>
      </c>
      <c r="Q2297" s="2" t="s">
        <v>41</v>
      </c>
      <c r="R2297" s="121">
        <v>10</v>
      </c>
      <c r="S2297" s="9">
        <v>1500</v>
      </c>
      <c r="T2297" s="9">
        <f t="shared" si="154"/>
        <v>15000</v>
      </c>
      <c r="U2297" s="9">
        <f t="shared" si="151"/>
        <v>16800</v>
      </c>
      <c r="V2297" s="2" t="s">
        <v>42</v>
      </c>
      <c r="W2297" s="2">
        <v>2014</v>
      </c>
      <c r="X2297" s="30"/>
    </row>
    <row r="2298" spans="1:24" ht="76.5" outlineLevel="1" x14ac:dyDescent="0.25">
      <c r="A2298" s="2" t="s">
        <v>5100</v>
      </c>
      <c r="B2298" s="3" t="s">
        <v>27</v>
      </c>
      <c r="C2298" s="19" t="s">
        <v>5632</v>
      </c>
      <c r="D2298" s="19" t="s">
        <v>5633</v>
      </c>
      <c r="E2298" s="19" t="s">
        <v>13128</v>
      </c>
      <c r="F2298" s="34" t="s">
        <v>5634</v>
      </c>
      <c r="G2298" s="2" t="s">
        <v>350</v>
      </c>
      <c r="H2298" s="4">
        <v>0</v>
      </c>
      <c r="I2298" s="2">
        <v>710000000</v>
      </c>
      <c r="J2298" s="2" t="s">
        <v>11537</v>
      </c>
      <c r="K2298" s="30" t="s">
        <v>6161</v>
      </c>
      <c r="L2298" s="2" t="s">
        <v>1148</v>
      </c>
      <c r="M2298" s="6" t="s">
        <v>32</v>
      </c>
      <c r="N2298" s="2" t="s">
        <v>453</v>
      </c>
      <c r="O2298" s="35">
        <v>0</v>
      </c>
      <c r="P2298" s="34">
        <v>796</v>
      </c>
      <c r="Q2298" s="2" t="s">
        <v>41</v>
      </c>
      <c r="R2298" s="121">
        <v>1</v>
      </c>
      <c r="S2298" s="9">
        <v>3000</v>
      </c>
      <c r="T2298" s="9">
        <f t="shared" si="154"/>
        <v>3000</v>
      </c>
      <c r="U2298" s="9">
        <f t="shared" si="151"/>
        <v>3360.0000000000005</v>
      </c>
      <c r="V2298" s="2" t="s">
        <v>42</v>
      </c>
      <c r="W2298" s="2">
        <v>2014</v>
      </c>
      <c r="X2298" s="30"/>
    </row>
    <row r="2299" spans="1:24" ht="76.5" outlineLevel="1" x14ac:dyDescent="0.25">
      <c r="A2299" s="2" t="s">
        <v>5101</v>
      </c>
      <c r="B2299" s="3" t="s">
        <v>27</v>
      </c>
      <c r="C2299" s="134" t="s">
        <v>3973</v>
      </c>
      <c r="D2299" s="5" t="s">
        <v>3974</v>
      </c>
      <c r="E2299" s="157" t="s">
        <v>5635</v>
      </c>
      <c r="F2299" s="34" t="s">
        <v>5636</v>
      </c>
      <c r="G2299" s="34" t="s">
        <v>29</v>
      </c>
      <c r="H2299" s="4">
        <v>0</v>
      </c>
      <c r="I2299" s="2">
        <v>710000000</v>
      </c>
      <c r="J2299" s="2" t="s">
        <v>11537</v>
      </c>
      <c r="K2299" s="30" t="s">
        <v>3766</v>
      </c>
      <c r="L2299" s="2" t="s">
        <v>1148</v>
      </c>
      <c r="M2299" s="6" t="s">
        <v>32</v>
      </c>
      <c r="N2299" s="2" t="s">
        <v>453</v>
      </c>
      <c r="O2299" s="35">
        <v>0</v>
      </c>
      <c r="P2299" s="34">
        <v>796</v>
      </c>
      <c r="Q2299" s="2" t="s">
        <v>41</v>
      </c>
      <c r="R2299" s="158">
        <v>0.5</v>
      </c>
      <c r="S2299" s="9">
        <v>170000</v>
      </c>
      <c r="T2299" s="9">
        <f t="shared" ref="T2299:T2305" si="155">R2299*S2299</f>
        <v>85000</v>
      </c>
      <c r="U2299" s="9">
        <f t="shared" si="151"/>
        <v>95200.000000000015</v>
      </c>
      <c r="V2299" s="2" t="s">
        <v>42</v>
      </c>
      <c r="W2299" s="2">
        <v>2014</v>
      </c>
      <c r="X2299" s="30"/>
    </row>
    <row r="2300" spans="1:24" ht="76.5" outlineLevel="1" x14ac:dyDescent="0.25">
      <c r="A2300" s="2" t="s">
        <v>5102</v>
      </c>
      <c r="B2300" s="3" t="s">
        <v>27</v>
      </c>
      <c r="C2300" s="41" t="s">
        <v>3976</v>
      </c>
      <c r="D2300" s="136" t="s">
        <v>1843</v>
      </c>
      <c r="E2300" s="5" t="s">
        <v>5637</v>
      </c>
      <c r="F2300" s="34" t="s">
        <v>5638</v>
      </c>
      <c r="G2300" s="34" t="s">
        <v>29</v>
      </c>
      <c r="H2300" s="4">
        <v>0</v>
      </c>
      <c r="I2300" s="2">
        <v>710000000</v>
      </c>
      <c r="J2300" s="2" t="s">
        <v>11537</v>
      </c>
      <c r="K2300" s="30" t="s">
        <v>3766</v>
      </c>
      <c r="L2300" s="2" t="s">
        <v>1148</v>
      </c>
      <c r="M2300" s="6" t="s">
        <v>32</v>
      </c>
      <c r="N2300" s="2" t="s">
        <v>453</v>
      </c>
      <c r="O2300" s="35">
        <v>0</v>
      </c>
      <c r="P2300" s="34">
        <v>796</v>
      </c>
      <c r="Q2300" s="2" t="s">
        <v>41</v>
      </c>
      <c r="R2300" s="158">
        <v>0.5</v>
      </c>
      <c r="S2300" s="9">
        <v>170000</v>
      </c>
      <c r="T2300" s="9">
        <f t="shared" si="155"/>
        <v>85000</v>
      </c>
      <c r="U2300" s="9">
        <f t="shared" si="151"/>
        <v>95200.000000000015</v>
      </c>
      <c r="V2300" s="2" t="s">
        <v>42</v>
      </c>
      <c r="W2300" s="2">
        <v>2014</v>
      </c>
      <c r="X2300" s="30"/>
    </row>
    <row r="2301" spans="1:24" ht="76.5" outlineLevel="1" x14ac:dyDescent="0.25">
      <c r="A2301" s="2" t="s">
        <v>5103</v>
      </c>
      <c r="B2301" s="3" t="s">
        <v>27</v>
      </c>
      <c r="C2301" s="34" t="s">
        <v>13127</v>
      </c>
      <c r="D2301" s="34" t="s">
        <v>6425</v>
      </c>
      <c r="E2301" s="34" t="s">
        <v>13126</v>
      </c>
      <c r="F2301" s="34" t="s">
        <v>5639</v>
      </c>
      <c r="G2301" s="34" t="s">
        <v>29</v>
      </c>
      <c r="H2301" s="4">
        <v>0</v>
      </c>
      <c r="I2301" s="2">
        <v>710000000</v>
      </c>
      <c r="J2301" s="2" t="s">
        <v>11537</v>
      </c>
      <c r="K2301" s="30" t="s">
        <v>3766</v>
      </c>
      <c r="L2301" s="2" t="s">
        <v>1148</v>
      </c>
      <c r="M2301" s="6" t="s">
        <v>32</v>
      </c>
      <c r="N2301" s="2" t="s">
        <v>453</v>
      </c>
      <c r="O2301" s="35">
        <v>0</v>
      </c>
      <c r="P2301" s="34">
        <v>796</v>
      </c>
      <c r="Q2301" s="2" t="s">
        <v>41</v>
      </c>
      <c r="R2301" s="158">
        <v>0.5</v>
      </c>
      <c r="S2301" s="9">
        <v>170000</v>
      </c>
      <c r="T2301" s="9">
        <f t="shared" si="155"/>
        <v>85000</v>
      </c>
      <c r="U2301" s="9">
        <f t="shared" si="151"/>
        <v>95200.000000000015</v>
      </c>
      <c r="V2301" s="2" t="s">
        <v>42</v>
      </c>
      <c r="W2301" s="2">
        <v>2014</v>
      </c>
      <c r="X2301" s="30"/>
    </row>
    <row r="2302" spans="1:24" ht="76.5" outlineLevel="1" x14ac:dyDescent="0.25">
      <c r="A2302" s="2" t="s">
        <v>5104</v>
      </c>
      <c r="B2302" s="3" t="s">
        <v>27</v>
      </c>
      <c r="C2302" s="5" t="s">
        <v>3981</v>
      </c>
      <c r="D2302" s="5" t="s">
        <v>919</v>
      </c>
      <c r="E2302" s="5" t="s">
        <v>3982</v>
      </c>
      <c r="F2302" s="5" t="s">
        <v>919</v>
      </c>
      <c r="G2302" s="34" t="s">
        <v>29</v>
      </c>
      <c r="H2302" s="4">
        <v>0</v>
      </c>
      <c r="I2302" s="2">
        <v>710000000</v>
      </c>
      <c r="J2302" s="2" t="s">
        <v>11537</v>
      </c>
      <c r="K2302" s="30" t="s">
        <v>3766</v>
      </c>
      <c r="L2302" s="2" t="s">
        <v>1148</v>
      </c>
      <c r="M2302" s="6" t="s">
        <v>32</v>
      </c>
      <c r="N2302" s="2" t="s">
        <v>453</v>
      </c>
      <c r="O2302" s="35">
        <v>0</v>
      </c>
      <c r="P2302" s="2">
        <v>168</v>
      </c>
      <c r="Q2302" s="10" t="s">
        <v>1233</v>
      </c>
      <c r="R2302" s="158">
        <v>0.5</v>
      </c>
      <c r="S2302" s="9">
        <v>170000</v>
      </c>
      <c r="T2302" s="9">
        <f t="shared" si="155"/>
        <v>85000</v>
      </c>
      <c r="U2302" s="9">
        <f t="shared" si="151"/>
        <v>95200.000000000015</v>
      </c>
      <c r="V2302" s="2" t="s">
        <v>42</v>
      </c>
      <c r="W2302" s="2">
        <v>2014</v>
      </c>
      <c r="X2302" s="30"/>
    </row>
    <row r="2303" spans="1:24" ht="76.5" outlineLevel="1" x14ac:dyDescent="0.25">
      <c r="A2303" s="2" t="s">
        <v>5105</v>
      </c>
      <c r="B2303" s="3" t="s">
        <v>27</v>
      </c>
      <c r="C2303" s="41" t="s">
        <v>3978</v>
      </c>
      <c r="D2303" s="42" t="s">
        <v>3979</v>
      </c>
      <c r="E2303" s="42" t="s">
        <v>3980</v>
      </c>
      <c r="F2303" s="34" t="s">
        <v>5640</v>
      </c>
      <c r="G2303" s="34" t="s">
        <v>29</v>
      </c>
      <c r="H2303" s="4">
        <v>0</v>
      </c>
      <c r="I2303" s="2">
        <v>710000000</v>
      </c>
      <c r="J2303" s="2" t="s">
        <v>11537</v>
      </c>
      <c r="K2303" s="30" t="s">
        <v>3766</v>
      </c>
      <c r="L2303" s="2" t="s">
        <v>1148</v>
      </c>
      <c r="M2303" s="6" t="s">
        <v>32</v>
      </c>
      <c r="N2303" s="2" t="s">
        <v>453</v>
      </c>
      <c r="O2303" s="35">
        <v>0</v>
      </c>
      <c r="P2303" s="34">
        <v>796</v>
      </c>
      <c r="Q2303" s="2" t="s">
        <v>41</v>
      </c>
      <c r="R2303" s="158">
        <v>0.3</v>
      </c>
      <c r="S2303" s="9">
        <v>170000</v>
      </c>
      <c r="T2303" s="9">
        <f t="shared" si="155"/>
        <v>51000</v>
      </c>
      <c r="U2303" s="9">
        <f t="shared" si="151"/>
        <v>57120.000000000007</v>
      </c>
      <c r="V2303" s="2" t="s">
        <v>42</v>
      </c>
      <c r="W2303" s="2">
        <v>2014</v>
      </c>
      <c r="X2303" s="30"/>
    </row>
    <row r="2304" spans="1:24" ht="76.5" outlineLevel="1" x14ac:dyDescent="0.25">
      <c r="A2304" s="2" t="s">
        <v>5106</v>
      </c>
      <c r="B2304" s="3" t="s">
        <v>27</v>
      </c>
      <c r="C2304" s="10" t="s">
        <v>1850</v>
      </c>
      <c r="D2304" s="10" t="s">
        <v>1851</v>
      </c>
      <c r="E2304" s="10" t="s">
        <v>1852</v>
      </c>
      <c r="F2304" s="34" t="s">
        <v>1740</v>
      </c>
      <c r="G2304" s="34" t="s">
        <v>29</v>
      </c>
      <c r="H2304" s="4">
        <v>0</v>
      </c>
      <c r="I2304" s="2">
        <v>710000000</v>
      </c>
      <c r="J2304" s="2" t="s">
        <v>11537</v>
      </c>
      <c r="K2304" s="30" t="s">
        <v>3766</v>
      </c>
      <c r="L2304" s="2" t="s">
        <v>1148</v>
      </c>
      <c r="M2304" s="6" t="s">
        <v>32</v>
      </c>
      <c r="N2304" s="2" t="s">
        <v>453</v>
      </c>
      <c r="O2304" s="35">
        <v>0</v>
      </c>
      <c r="P2304" s="34">
        <v>796</v>
      </c>
      <c r="Q2304" s="2" t="s">
        <v>41</v>
      </c>
      <c r="R2304" s="158">
        <v>40</v>
      </c>
      <c r="S2304" s="9">
        <v>5400</v>
      </c>
      <c r="T2304" s="9">
        <f t="shared" si="155"/>
        <v>216000</v>
      </c>
      <c r="U2304" s="9">
        <f>T2304*1.12</f>
        <v>241920.00000000003</v>
      </c>
      <c r="V2304" s="2" t="s">
        <v>42</v>
      </c>
      <c r="W2304" s="2">
        <v>2014</v>
      </c>
      <c r="X2304" s="30"/>
    </row>
    <row r="2305" spans="1:24" ht="76.5" outlineLevel="1" x14ac:dyDescent="0.25">
      <c r="A2305" s="2" t="s">
        <v>5107</v>
      </c>
      <c r="B2305" s="3" t="s">
        <v>27</v>
      </c>
      <c r="C2305" s="134" t="s">
        <v>5641</v>
      </c>
      <c r="D2305" s="5" t="s">
        <v>5642</v>
      </c>
      <c r="E2305" s="5" t="s">
        <v>13125</v>
      </c>
      <c r="F2305" s="34" t="s">
        <v>5643</v>
      </c>
      <c r="G2305" s="34" t="s">
        <v>29</v>
      </c>
      <c r="H2305" s="4">
        <v>0</v>
      </c>
      <c r="I2305" s="2">
        <v>710000000</v>
      </c>
      <c r="J2305" s="2" t="s">
        <v>11537</v>
      </c>
      <c r="K2305" s="30" t="s">
        <v>3766</v>
      </c>
      <c r="L2305" s="2" t="s">
        <v>1148</v>
      </c>
      <c r="M2305" s="6" t="s">
        <v>32</v>
      </c>
      <c r="N2305" s="2" t="s">
        <v>453</v>
      </c>
      <c r="O2305" s="35">
        <v>0</v>
      </c>
      <c r="P2305" s="34">
        <v>796</v>
      </c>
      <c r="Q2305" s="2" t="s">
        <v>41</v>
      </c>
      <c r="R2305" s="121">
        <v>1</v>
      </c>
      <c r="S2305" s="9">
        <v>225000</v>
      </c>
      <c r="T2305" s="9">
        <f t="shared" si="155"/>
        <v>225000</v>
      </c>
      <c r="U2305" s="9">
        <f t="shared" si="151"/>
        <v>252000.00000000003</v>
      </c>
      <c r="V2305" s="2" t="s">
        <v>42</v>
      </c>
      <c r="W2305" s="2">
        <v>2014</v>
      </c>
      <c r="X2305" s="5"/>
    </row>
    <row r="2306" spans="1:24" ht="76.5" outlineLevel="1" x14ac:dyDescent="0.25">
      <c r="A2306" s="2" t="s">
        <v>5108</v>
      </c>
      <c r="B2306" s="3" t="s">
        <v>27</v>
      </c>
      <c r="C2306" s="10" t="s">
        <v>10074</v>
      </c>
      <c r="D2306" s="10" t="s">
        <v>9142</v>
      </c>
      <c r="E2306" s="10" t="s">
        <v>10075</v>
      </c>
      <c r="F2306" s="10" t="s">
        <v>10075</v>
      </c>
      <c r="G2306" s="34" t="s">
        <v>29</v>
      </c>
      <c r="H2306" s="4">
        <v>0</v>
      </c>
      <c r="I2306" s="2">
        <v>710000000</v>
      </c>
      <c r="J2306" s="2" t="s">
        <v>11537</v>
      </c>
      <c r="K2306" s="30" t="s">
        <v>6162</v>
      </c>
      <c r="L2306" s="2" t="s">
        <v>1148</v>
      </c>
      <c r="M2306" s="6" t="s">
        <v>32</v>
      </c>
      <c r="N2306" s="2" t="s">
        <v>453</v>
      </c>
      <c r="O2306" s="35">
        <v>0</v>
      </c>
      <c r="P2306" s="36" t="s">
        <v>40</v>
      </c>
      <c r="Q2306" s="5" t="s">
        <v>41</v>
      </c>
      <c r="R2306" s="28">
        <v>1</v>
      </c>
      <c r="S2306" s="9">
        <v>245</v>
      </c>
      <c r="T2306" s="9">
        <f>S2306*R2306</f>
        <v>245</v>
      </c>
      <c r="U2306" s="9">
        <f t="shared" si="151"/>
        <v>274.40000000000003</v>
      </c>
      <c r="V2306" s="2" t="s">
        <v>42</v>
      </c>
      <c r="W2306" s="2">
        <v>2014</v>
      </c>
      <c r="X2306" s="5"/>
    </row>
    <row r="2307" spans="1:24" ht="76.5" outlineLevel="1" x14ac:dyDescent="0.25">
      <c r="A2307" s="2" t="s">
        <v>5109</v>
      </c>
      <c r="B2307" s="3" t="s">
        <v>27</v>
      </c>
      <c r="C2307" s="10" t="s">
        <v>5644</v>
      </c>
      <c r="D2307" s="10" t="s">
        <v>7734</v>
      </c>
      <c r="E2307" s="10" t="s">
        <v>6064</v>
      </c>
      <c r="F2307" s="10" t="s">
        <v>5645</v>
      </c>
      <c r="G2307" s="34" t="s">
        <v>29</v>
      </c>
      <c r="H2307" s="4">
        <v>0</v>
      </c>
      <c r="I2307" s="2">
        <v>710000000</v>
      </c>
      <c r="J2307" s="2" t="s">
        <v>11537</v>
      </c>
      <c r="K2307" s="30" t="s">
        <v>6162</v>
      </c>
      <c r="L2307" s="2" t="s">
        <v>1148</v>
      </c>
      <c r="M2307" s="6" t="s">
        <v>32</v>
      </c>
      <c r="N2307" s="2" t="s">
        <v>453</v>
      </c>
      <c r="O2307" s="35">
        <v>0</v>
      </c>
      <c r="P2307" s="5">
        <v>796</v>
      </c>
      <c r="Q2307" s="2" t="s">
        <v>41</v>
      </c>
      <c r="R2307" s="38">
        <v>50</v>
      </c>
      <c r="S2307" s="9">
        <v>21</v>
      </c>
      <c r="T2307" s="9">
        <f>S2307*R2307</f>
        <v>1050</v>
      </c>
      <c r="U2307" s="9">
        <f t="shared" si="151"/>
        <v>1176</v>
      </c>
      <c r="V2307" s="2" t="s">
        <v>42</v>
      </c>
      <c r="W2307" s="2">
        <v>2014</v>
      </c>
      <c r="X2307" s="5"/>
    </row>
    <row r="2308" spans="1:24" ht="76.5" outlineLevel="1" x14ac:dyDescent="0.25">
      <c r="A2308" s="2" t="s">
        <v>5110</v>
      </c>
      <c r="B2308" s="3" t="s">
        <v>27</v>
      </c>
      <c r="C2308" s="10" t="s">
        <v>5646</v>
      </c>
      <c r="D2308" s="10" t="s">
        <v>5647</v>
      </c>
      <c r="E2308" s="10" t="s">
        <v>5648</v>
      </c>
      <c r="F2308" s="10" t="s">
        <v>5649</v>
      </c>
      <c r="G2308" s="34" t="s">
        <v>29</v>
      </c>
      <c r="H2308" s="4">
        <v>0</v>
      </c>
      <c r="I2308" s="2">
        <v>710000000</v>
      </c>
      <c r="J2308" s="2" t="s">
        <v>11537</v>
      </c>
      <c r="K2308" s="30" t="s">
        <v>6162</v>
      </c>
      <c r="L2308" s="2" t="s">
        <v>1148</v>
      </c>
      <c r="M2308" s="6" t="s">
        <v>32</v>
      </c>
      <c r="N2308" s="2" t="s">
        <v>453</v>
      </c>
      <c r="O2308" s="35">
        <v>0</v>
      </c>
      <c r="P2308" s="5">
        <v>796</v>
      </c>
      <c r="Q2308" s="2" t="s">
        <v>41</v>
      </c>
      <c r="R2308" s="38">
        <v>25</v>
      </c>
      <c r="S2308" s="9">
        <v>430</v>
      </c>
      <c r="T2308" s="9">
        <f t="shared" ref="T2308:T2339" si="156">S2308*R2308</f>
        <v>10750</v>
      </c>
      <c r="U2308" s="9">
        <f t="shared" si="151"/>
        <v>12040.000000000002</v>
      </c>
      <c r="V2308" s="2" t="s">
        <v>42</v>
      </c>
      <c r="W2308" s="2">
        <v>2014</v>
      </c>
      <c r="X2308" s="5"/>
    </row>
    <row r="2309" spans="1:24" ht="76.5" outlineLevel="1" x14ac:dyDescent="0.25">
      <c r="A2309" s="2" t="s">
        <v>5111</v>
      </c>
      <c r="B2309" s="3" t="s">
        <v>27</v>
      </c>
      <c r="C2309" s="159" t="s">
        <v>10056</v>
      </c>
      <c r="D2309" s="160" t="s">
        <v>5650</v>
      </c>
      <c r="E2309" s="160" t="s">
        <v>5651</v>
      </c>
      <c r="F2309" s="160" t="s">
        <v>5650</v>
      </c>
      <c r="G2309" s="34" t="s">
        <v>29</v>
      </c>
      <c r="H2309" s="4">
        <v>0</v>
      </c>
      <c r="I2309" s="2">
        <v>710000000</v>
      </c>
      <c r="J2309" s="2" t="s">
        <v>11537</v>
      </c>
      <c r="K2309" s="30" t="s">
        <v>6162</v>
      </c>
      <c r="L2309" s="2" t="s">
        <v>1148</v>
      </c>
      <c r="M2309" s="6" t="s">
        <v>32</v>
      </c>
      <c r="N2309" s="2" t="s">
        <v>453</v>
      </c>
      <c r="O2309" s="35">
        <v>0</v>
      </c>
      <c r="P2309" s="5">
        <v>796</v>
      </c>
      <c r="Q2309" s="2" t="s">
        <v>41</v>
      </c>
      <c r="R2309" s="38">
        <v>250</v>
      </c>
      <c r="S2309" s="9">
        <v>25</v>
      </c>
      <c r="T2309" s="9">
        <f t="shared" si="156"/>
        <v>6250</v>
      </c>
      <c r="U2309" s="9">
        <f t="shared" si="151"/>
        <v>7000.0000000000009</v>
      </c>
      <c r="V2309" s="2" t="s">
        <v>42</v>
      </c>
      <c r="W2309" s="2">
        <v>2014</v>
      </c>
      <c r="X2309" s="5"/>
    </row>
    <row r="2310" spans="1:24" ht="76.5" outlineLevel="1" x14ac:dyDescent="0.25">
      <c r="A2310" s="2" t="s">
        <v>5112</v>
      </c>
      <c r="B2310" s="3" t="s">
        <v>27</v>
      </c>
      <c r="C2310" s="20" t="s">
        <v>594</v>
      </c>
      <c r="D2310" s="20" t="s">
        <v>83</v>
      </c>
      <c r="E2310" s="20" t="s">
        <v>595</v>
      </c>
      <c r="F2310" s="161" t="s">
        <v>5652</v>
      </c>
      <c r="G2310" s="34" t="s">
        <v>29</v>
      </c>
      <c r="H2310" s="4">
        <v>0</v>
      </c>
      <c r="I2310" s="2">
        <v>710000000</v>
      </c>
      <c r="J2310" s="2" t="s">
        <v>11537</v>
      </c>
      <c r="K2310" s="30" t="s">
        <v>6162</v>
      </c>
      <c r="L2310" s="2" t="s">
        <v>1148</v>
      </c>
      <c r="M2310" s="6" t="s">
        <v>32</v>
      </c>
      <c r="N2310" s="2" t="s">
        <v>453</v>
      </c>
      <c r="O2310" s="35">
        <v>0</v>
      </c>
      <c r="P2310" s="5">
        <v>796</v>
      </c>
      <c r="Q2310" s="2" t="s">
        <v>41</v>
      </c>
      <c r="R2310" s="38">
        <v>350</v>
      </c>
      <c r="S2310" s="9">
        <v>55</v>
      </c>
      <c r="T2310" s="9">
        <f t="shared" si="156"/>
        <v>19250</v>
      </c>
      <c r="U2310" s="9">
        <f t="shared" si="151"/>
        <v>21560.000000000004</v>
      </c>
      <c r="V2310" s="2" t="s">
        <v>42</v>
      </c>
      <c r="W2310" s="2">
        <v>2014</v>
      </c>
      <c r="X2310" s="5"/>
    </row>
    <row r="2311" spans="1:24" ht="76.5" outlineLevel="1" x14ac:dyDescent="0.25">
      <c r="A2311" s="2" t="s">
        <v>5113</v>
      </c>
      <c r="B2311" s="3" t="s">
        <v>27</v>
      </c>
      <c r="C2311" s="162" t="s">
        <v>5653</v>
      </c>
      <c r="D2311" s="10" t="s">
        <v>844</v>
      </c>
      <c r="E2311" s="10" t="s">
        <v>5655</v>
      </c>
      <c r="F2311" s="161" t="s">
        <v>5654</v>
      </c>
      <c r="G2311" s="34" t="s">
        <v>29</v>
      </c>
      <c r="H2311" s="4">
        <v>0</v>
      </c>
      <c r="I2311" s="2">
        <v>710000000</v>
      </c>
      <c r="J2311" s="2" t="s">
        <v>11537</v>
      </c>
      <c r="K2311" s="30" t="s">
        <v>6162</v>
      </c>
      <c r="L2311" s="2" t="s">
        <v>1148</v>
      </c>
      <c r="M2311" s="6" t="s">
        <v>32</v>
      </c>
      <c r="N2311" s="2" t="s">
        <v>453</v>
      </c>
      <c r="O2311" s="35">
        <v>0</v>
      </c>
      <c r="P2311" s="5">
        <v>796</v>
      </c>
      <c r="Q2311" s="2" t="s">
        <v>41</v>
      </c>
      <c r="R2311" s="38">
        <v>160</v>
      </c>
      <c r="S2311" s="9">
        <v>35</v>
      </c>
      <c r="T2311" s="9">
        <f t="shared" si="156"/>
        <v>5600</v>
      </c>
      <c r="U2311" s="9">
        <f t="shared" si="151"/>
        <v>6272.0000000000009</v>
      </c>
      <c r="V2311" s="2" t="s">
        <v>42</v>
      </c>
      <c r="W2311" s="2">
        <v>2014</v>
      </c>
      <c r="X2311" s="5"/>
    </row>
    <row r="2312" spans="1:24" ht="76.5" outlineLevel="1" x14ac:dyDescent="0.25">
      <c r="A2312" s="2" t="s">
        <v>5114</v>
      </c>
      <c r="B2312" s="3" t="s">
        <v>27</v>
      </c>
      <c r="C2312" s="159" t="s">
        <v>623</v>
      </c>
      <c r="D2312" s="163" t="s">
        <v>624</v>
      </c>
      <c r="E2312" s="163" t="s">
        <v>625</v>
      </c>
      <c r="F2312" s="163" t="s">
        <v>624</v>
      </c>
      <c r="G2312" s="34" t="s">
        <v>29</v>
      </c>
      <c r="H2312" s="4">
        <v>0</v>
      </c>
      <c r="I2312" s="2">
        <v>710000000</v>
      </c>
      <c r="J2312" s="2" t="s">
        <v>11537</v>
      </c>
      <c r="K2312" s="30" t="s">
        <v>6162</v>
      </c>
      <c r="L2312" s="2" t="s">
        <v>1148</v>
      </c>
      <c r="M2312" s="6" t="s">
        <v>32</v>
      </c>
      <c r="N2312" s="2" t="s">
        <v>453</v>
      </c>
      <c r="O2312" s="35">
        <v>0</v>
      </c>
      <c r="P2312" s="5">
        <v>796</v>
      </c>
      <c r="Q2312" s="2" t="s">
        <v>41</v>
      </c>
      <c r="R2312" s="38">
        <v>160</v>
      </c>
      <c r="S2312" s="9">
        <v>30</v>
      </c>
      <c r="T2312" s="9">
        <f t="shared" si="156"/>
        <v>4800</v>
      </c>
      <c r="U2312" s="9">
        <f t="shared" si="151"/>
        <v>5376.0000000000009</v>
      </c>
      <c r="V2312" s="2" t="s">
        <v>42</v>
      </c>
      <c r="W2312" s="2">
        <v>2014</v>
      </c>
      <c r="X2312" s="5"/>
    </row>
    <row r="2313" spans="1:24" ht="76.5" outlineLevel="1" x14ac:dyDescent="0.25">
      <c r="A2313" s="2" t="s">
        <v>5115</v>
      </c>
      <c r="B2313" s="3" t="s">
        <v>27</v>
      </c>
      <c r="C2313" s="159" t="s">
        <v>5656</v>
      </c>
      <c r="D2313" s="10" t="s">
        <v>5657</v>
      </c>
      <c r="E2313" s="10" t="s">
        <v>5658</v>
      </c>
      <c r="F2313" s="160" t="s">
        <v>5657</v>
      </c>
      <c r="G2313" s="34" t="s">
        <v>29</v>
      </c>
      <c r="H2313" s="4">
        <v>0</v>
      </c>
      <c r="I2313" s="2">
        <v>710000000</v>
      </c>
      <c r="J2313" s="2" t="s">
        <v>11537</v>
      </c>
      <c r="K2313" s="30" t="s">
        <v>6162</v>
      </c>
      <c r="L2313" s="2" t="s">
        <v>1148</v>
      </c>
      <c r="M2313" s="6" t="s">
        <v>32</v>
      </c>
      <c r="N2313" s="2" t="s">
        <v>453</v>
      </c>
      <c r="O2313" s="35">
        <v>0</v>
      </c>
      <c r="P2313" s="5">
        <v>796</v>
      </c>
      <c r="Q2313" s="2" t="s">
        <v>41</v>
      </c>
      <c r="R2313" s="38">
        <v>80</v>
      </c>
      <c r="S2313" s="9">
        <v>26</v>
      </c>
      <c r="T2313" s="9">
        <f t="shared" si="156"/>
        <v>2080</v>
      </c>
      <c r="U2313" s="9">
        <f t="shared" si="151"/>
        <v>2329.6000000000004</v>
      </c>
      <c r="V2313" s="2" t="s">
        <v>42</v>
      </c>
      <c r="W2313" s="2">
        <v>2014</v>
      </c>
      <c r="X2313" s="5"/>
    </row>
    <row r="2314" spans="1:24" ht="76.5" outlineLevel="1" x14ac:dyDescent="0.25">
      <c r="A2314" s="2" t="s">
        <v>5116</v>
      </c>
      <c r="B2314" s="3" t="s">
        <v>27</v>
      </c>
      <c r="C2314" s="10" t="s">
        <v>609</v>
      </c>
      <c r="D2314" s="10" t="s">
        <v>610</v>
      </c>
      <c r="E2314" s="10" t="s">
        <v>611</v>
      </c>
      <c r="F2314" s="10" t="s">
        <v>5659</v>
      </c>
      <c r="G2314" s="34" t="s">
        <v>29</v>
      </c>
      <c r="H2314" s="4">
        <v>0</v>
      </c>
      <c r="I2314" s="2">
        <v>710000000</v>
      </c>
      <c r="J2314" s="2" t="s">
        <v>11537</v>
      </c>
      <c r="K2314" s="30" t="s">
        <v>6162</v>
      </c>
      <c r="L2314" s="2" t="s">
        <v>1148</v>
      </c>
      <c r="M2314" s="6" t="s">
        <v>32</v>
      </c>
      <c r="N2314" s="2" t="s">
        <v>453</v>
      </c>
      <c r="O2314" s="35">
        <v>0</v>
      </c>
      <c r="P2314" s="5">
        <v>796</v>
      </c>
      <c r="Q2314" s="34" t="s">
        <v>531</v>
      </c>
      <c r="R2314" s="38">
        <v>55</v>
      </c>
      <c r="S2314" s="9">
        <v>150</v>
      </c>
      <c r="T2314" s="9">
        <f t="shared" si="156"/>
        <v>8250</v>
      </c>
      <c r="U2314" s="9">
        <f t="shared" si="151"/>
        <v>9240</v>
      </c>
      <c r="V2314" s="2" t="s">
        <v>42</v>
      </c>
      <c r="W2314" s="2">
        <v>2014</v>
      </c>
      <c r="X2314" s="5"/>
    </row>
    <row r="2315" spans="1:24" ht="76.5" outlineLevel="1" x14ac:dyDescent="0.25">
      <c r="A2315" s="2" t="s">
        <v>5117</v>
      </c>
      <c r="B2315" s="3" t="s">
        <v>27</v>
      </c>
      <c r="C2315" s="20" t="s">
        <v>10057</v>
      </c>
      <c r="D2315" s="20" t="s">
        <v>651</v>
      </c>
      <c r="E2315" s="20" t="s">
        <v>7757</v>
      </c>
      <c r="F2315" s="20" t="s">
        <v>7757</v>
      </c>
      <c r="G2315" s="34" t="s">
        <v>29</v>
      </c>
      <c r="H2315" s="4">
        <v>0</v>
      </c>
      <c r="I2315" s="2">
        <v>710000000</v>
      </c>
      <c r="J2315" s="2" t="s">
        <v>11537</v>
      </c>
      <c r="K2315" s="30" t="s">
        <v>6162</v>
      </c>
      <c r="L2315" s="2" t="s">
        <v>1148</v>
      </c>
      <c r="M2315" s="6" t="s">
        <v>32</v>
      </c>
      <c r="N2315" s="2" t="s">
        <v>453</v>
      </c>
      <c r="O2315" s="35">
        <v>0</v>
      </c>
      <c r="P2315" s="5">
        <v>796</v>
      </c>
      <c r="Q2315" s="34" t="s">
        <v>531</v>
      </c>
      <c r="R2315" s="38">
        <v>60</v>
      </c>
      <c r="S2315" s="9">
        <v>70</v>
      </c>
      <c r="T2315" s="9">
        <f t="shared" si="156"/>
        <v>4200</v>
      </c>
      <c r="U2315" s="9">
        <f t="shared" si="151"/>
        <v>4704</v>
      </c>
      <c r="V2315" s="2" t="s">
        <v>42</v>
      </c>
      <c r="W2315" s="2">
        <v>2014</v>
      </c>
      <c r="X2315" s="5"/>
    </row>
    <row r="2316" spans="1:24" ht="76.5" outlineLevel="1" x14ac:dyDescent="0.25">
      <c r="A2316" s="2" t="s">
        <v>5118</v>
      </c>
      <c r="B2316" s="3" t="s">
        <v>27</v>
      </c>
      <c r="C2316" s="10" t="s">
        <v>4952</v>
      </c>
      <c r="D2316" s="10" t="s">
        <v>1989</v>
      </c>
      <c r="E2316" s="10" t="s">
        <v>4953</v>
      </c>
      <c r="F2316" s="10" t="s">
        <v>5662</v>
      </c>
      <c r="G2316" s="34" t="s">
        <v>29</v>
      </c>
      <c r="H2316" s="4">
        <v>0</v>
      </c>
      <c r="I2316" s="2">
        <v>710000000</v>
      </c>
      <c r="J2316" s="2" t="s">
        <v>11537</v>
      </c>
      <c r="K2316" s="30" t="s">
        <v>6162</v>
      </c>
      <c r="L2316" s="2" t="s">
        <v>1148</v>
      </c>
      <c r="M2316" s="6" t="s">
        <v>32</v>
      </c>
      <c r="N2316" s="2" t="s">
        <v>453</v>
      </c>
      <c r="O2316" s="35">
        <v>0</v>
      </c>
      <c r="P2316" s="5">
        <v>796</v>
      </c>
      <c r="Q2316" s="2" t="s">
        <v>41</v>
      </c>
      <c r="R2316" s="38">
        <v>10</v>
      </c>
      <c r="S2316" s="9">
        <v>1500</v>
      </c>
      <c r="T2316" s="9">
        <f t="shared" si="156"/>
        <v>15000</v>
      </c>
      <c r="U2316" s="9">
        <f t="shared" si="151"/>
        <v>16800</v>
      </c>
      <c r="V2316" s="2" t="s">
        <v>42</v>
      </c>
      <c r="W2316" s="2">
        <v>2014</v>
      </c>
      <c r="X2316" s="5"/>
    </row>
    <row r="2317" spans="1:24" ht="76.5" outlineLevel="1" x14ac:dyDescent="0.25">
      <c r="A2317" s="2" t="s">
        <v>5119</v>
      </c>
      <c r="B2317" s="3" t="s">
        <v>27</v>
      </c>
      <c r="C2317" s="10" t="s">
        <v>10076</v>
      </c>
      <c r="D2317" s="10" t="s">
        <v>1332</v>
      </c>
      <c r="E2317" s="10" t="s">
        <v>10077</v>
      </c>
      <c r="F2317" s="10" t="s">
        <v>5664</v>
      </c>
      <c r="G2317" s="34" t="s">
        <v>29</v>
      </c>
      <c r="H2317" s="4">
        <v>0</v>
      </c>
      <c r="I2317" s="2">
        <v>710000000</v>
      </c>
      <c r="J2317" s="2" t="s">
        <v>11537</v>
      </c>
      <c r="K2317" s="30" t="s">
        <v>6162</v>
      </c>
      <c r="L2317" s="2" t="s">
        <v>1148</v>
      </c>
      <c r="M2317" s="6" t="s">
        <v>32</v>
      </c>
      <c r="N2317" s="2" t="s">
        <v>453</v>
      </c>
      <c r="O2317" s="35">
        <v>0</v>
      </c>
      <c r="P2317" s="5">
        <v>796</v>
      </c>
      <c r="Q2317" s="2" t="s">
        <v>41</v>
      </c>
      <c r="R2317" s="38">
        <v>15</v>
      </c>
      <c r="S2317" s="9">
        <v>1500</v>
      </c>
      <c r="T2317" s="9">
        <f t="shared" si="156"/>
        <v>22500</v>
      </c>
      <c r="U2317" s="9">
        <f t="shared" si="151"/>
        <v>25200.000000000004</v>
      </c>
      <c r="V2317" s="2" t="s">
        <v>42</v>
      </c>
      <c r="W2317" s="2">
        <v>2014</v>
      </c>
      <c r="X2317" s="5"/>
    </row>
    <row r="2318" spans="1:24" ht="76.5" outlineLevel="1" x14ac:dyDescent="0.25">
      <c r="A2318" s="2" t="s">
        <v>5120</v>
      </c>
      <c r="B2318" s="3" t="s">
        <v>27</v>
      </c>
      <c r="C2318" s="159" t="s">
        <v>10058</v>
      </c>
      <c r="D2318" s="160" t="s">
        <v>5665</v>
      </c>
      <c r="E2318" s="160" t="s">
        <v>5666</v>
      </c>
      <c r="F2318" s="10" t="s">
        <v>5667</v>
      </c>
      <c r="G2318" s="34" t="s">
        <v>29</v>
      </c>
      <c r="H2318" s="4">
        <v>0</v>
      </c>
      <c r="I2318" s="2">
        <v>710000000</v>
      </c>
      <c r="J2318" s="2" t="s">
        <v>11537</v>
      </c>
      <c r="K2318" s="30" t="s">
        <v>6162</v>
      </c>
      <c r="L2318" s="2" t="s">
        <v>1148</v>
      </c>
      <c r="M2318" s="6" t="s">
        <v>32</v>
      </c>
      <c r="N2318" s="2" t="s">
        <v>453</v>
      </c>
      <c r="O2318" s="35">
        <v>0</v>
      </c>
      <c r="P2318" s="5">
        <v>796</v>
      </c>
      <c r="Q2318" s="2" t="s">
        <v>41</v>
      </c>
      <c r="R2318" s="38">
        <v>60</v>
      </c>
      <c r="S2318" s="9">
        <v>250</v>
      </c>
      <c r="T2318" s="9">
        <f t="shared" si="156"/>
        <v>15000</v>
      </c>
      <c r="U2318" s="9">
        <f t="shared" si="151"/>
        <v>16800</v>
      </c>
      <c r="V2318" s="2" t="s">
        <v>42</v>
      </c>
      <c r="W2318" s="2">
        <v>2014</v>
      </c>
      <c r="X2318" s="5"/>
    </row>
    <row r="2319" spans="1:24" ht="76.5" outlineLevel="1" x14ac:dyDescent="0.25">
      <c r="A2319" s="2" t="s">
        <v>5121</v>
      </c>
      <c r="B2319" s="3" t="s">
        <v>27</v>
      </c>
      <c r="C2319" s="160" t="s">
        <v>5668</v>
      </c>
      <c r="D2319" s="160" t="s">
        <v>490</v>
      </c>
      <c r="E2319" s="160" t="s">
        <v>5669</v>
      </c>
      <c r="F2319" s="10" t="s">
        <v>5670</v>
      </c>
      <c r="G2319" s="34" t="s">
        <v>29</v>
      </c>
      <c r="H2319" s="4">
        <v>0</v>
      </c>
      <c r="I2319" s="2">
        <v>710000000</v>
      </c>
      <c r="J2319" s="2" t="s">
        <v>11537</v>
      </c>
      <c r="K2319" s="30" t="s">
        <v>6162</v>
      </c>
      <c r="L2319" s="2" t="s">
        <v>1148</v>
      </c>
      <c r="M2319" s="6" t="s">
        <v>32</v>
      </c>
      <c r="N2319" s="2" t="s">
        <v>453</v>
      </c>
      <c r="O2319" s="35">
        <v>0</v>
      </c>
      <c r="P2319" s="5">
        <v>796</v>
      </c>
      <c r="Q2319" s="2" t="s">
        <v>41</v>
      </c>
      <c r="R2319" s="38">
        <v>400</v>
      </c>
      <c r="S2319" s="9">
        <v>550</v>
      </c>
      <c r="T2319" s="9">
        <f t="shared" si="156"/>
        <v>220000</v>
      </c>
      <c r="U2319" s="9">
        <f t="shared" si="151"/>
        <v>246400.00000000003</v>
      </c>
      <c r="V2319" s="2" t="s">
        <v>42</v>
      </c>
      <c r="W2319" s="2">
        <v>2014</v>
      </c>
      <c r="X2319" s="5"/>
    </row>
    <row r="2320" spans="1:24" ht="76.5" outlineLevel="1" x14ac:dyDescent="0.25">
      <c r="A2320" s="2" t="s">
        <v>5122</v>
      </c>
      <c r="B2320" s="3" t="s">
        <v>27</v>
      </c>
      <c r="C2320" s="159" t="s">
        <v>5673</v>
      </c>
      <c r="D2320" s="160" t="s">
        <v>5647</v>
      </c>
      <c r="E2320" s="163" t="s">
        <v>5674</v>
      </c>
      <c r="F2320" s="10" t="s">
        <v>2375</v>
      </c>
      <c r="G2320" s="34" t="s">
        <v>29</v>
      </c>
      <c r="H2320" s="4">
        <v>0</v>
      </c>
      <c r="I2320" s="2">
        <v>710000000</v>
      </c>
      <c r="J2320" s="2" t="s">
        <v>11537</v>
      </c>
      <c r="K2320" s="30" t="s">
        <v>6162</v>
      </c>
      <c r="L2320" s="2" t="s">
        <v>1148</v>
      </c>
      <c r="M2320" s="6" t="s">
        <v>32</v>
      </c>
      <c r="N2320" s="2" t="s">
        <v>453</v>
      </c>
      <c r="O2320" s="35">
        <v>0</v>
      </c>
      <c r="P2320" s="5">
        <v>796</v>
      </c>
      <c r="Q2320" s="2" t="s">
        <v>41</v>
      </c>
      <c r="R2320" s="38">
        <v>50</v>
      </c>
      <c r="S2320" s="9">
        <v>70</v>
      </c>
      <c r="T2320" s="9">
        <f t="shared" si="156"/>
        <v>3500</v>
      </c>
      <c r="U2320" s="9">
        <f t="shared" si="151"/>
        <v>3920.0000000000005</v>
      </c>
      <c r="V2320" s="2" t="s">
        <v>42</v>
      </c>
      <c r="W2320" s="2">
        <v>2014</v>
      </c>
      <c r="X2320" s="5"/>
    </row>
    <row r="2321" spans="1:24" ht="76.5" outlineLevel="1" x14ac:dyDescent="0.25">
      <c r="A2321" s="2" t="s">
        <v>5123</v>
      </c>
      <c r="B2321" s="3" t="s">
        <v>27</v>
      </c>
      <c r="C2321" s="159" t="s">
        <v>9542</v>
      </c>
      <c r="D2321" s="160" t="s">
        <v>102</v>
      </c>
      <c r="E2321" s="160" t="s">
        <v>5682</v>
      </c>
      <c r="F2321" s="10" t="s">
        <v>5683</v>
      </c>
      <c r="G2321" s="34" t="s">
        <v>29</v>
      </c>
      <c r="H2321" s="4">
        <v>0</v>
      </c>
      <c r="I2321" s="2">
        <v>710000000</v>
      </c>
      <c r="J2321" s="2" t="s">
        <v>11537</v>
      </c>
      <c r="K2321" s="30" t="s">
        <v>6162</v>
      </c>
      <c r="L2321" s="2" t="s">
        <v>1148</v>
      </c>
      <c r="M2321" s="6" t="s">
        <v>32</v>
      </c>
      <c r="N2321" s="2" t="s">
        <v>453</v>
      </c>
      <c r="O2321" s="35">
        <v>0</v>
      </c>
      <c r="P2321" s="5">
        <v>796</v>
      </c>
      <c r="Q2321" s="2" t="s">
        <v>41</v>
      </c>
      <c r="R2321" s="38">
        <v>25</v>
      </c>
      <c r="S2321" s="9">
        <v>350</v>
      </c>
      <c r="T2321" s="9">
        <f t="shared" si="156"/>
        <v>8750</v>
      </c>
      <c r="U2321" s="9">
        <f t="shared" si="151"/>
        <v>9800.0000000000018</v>
      </c>
      <c r="V2321" s="2" t="s">
        <v>42</v>
      </c>
      <c r="W2321" s="2">
        <v>2014</v>
      </c>
      <c r="X2321" s="5"/>
    </row>
    <row r="2322" spans="1:24" ht="76.5" outlineLevel="1" x14ac:dyDescent="0.25">
      <c r="A2322" s="2" t="s">
        <v>5124</v>
      </c>
      <c r="B2322" s="3" t="s">
        <v>27</v>
      </c>
      <c r="C2322" s="159" t="s">
        <v>648</v>
      </c>
      <c r="D2322" s="160" t="s">
        <v>1318</v>
      </c>
      <c r="E2322" s="160" t="s">
        <v>1319</v>
      </c>
      <c r="F2322" s="10" t="s">
        <v>5684</v>
      </c>
      <c r="G2322" s="34" t="s">
        <v>29</v>
      </c>
      <c r="H2322" s="4">
        <v>0</v>
      </c>
      <c r="I2322" s="2">
        <v>710000000</v>
      </c>
      <c r="J2322" s="2" t="s">
        <v>11537</v>
      </c>
      <c r="K2322" s="30" t="s">
        <v>6162</v>
      </c>
      <c r="L2322" s="2" t="s">
        <v>1148</v>
      </c>
      <c r="M2322" s="6" t="s">
        <v>32</v>
      </c>
      <c r="N2322" s="2" t="s">
        <v>453</v>
      </c>
      <c r="O2322" s="35">
        <v>0</v>
      </c>
      <c r="P2322" s="5">
        <v>796</v>
      </c>
      <c r="Q2322" s="2" t="s">
        <v>41</v>
      </c>
      <c r="R2322" s="38">
        <v>50</v>
      </c>
      <c r="S2322" s="9">
        <v>560</v>
      </c>
      <c r="T2322" s="9">
        <f t="shared" si="156"/>
        <v>28000</v>
      </c>
      <c r="U2322" s="9">
        <f t="shared" si="151"/>
        <v>31360.000000000004</v>
      </c>
      <c r="V2322" s="2" t="s">
        <v>42</v>
      </c>
      <c r="W2322" s="2">
        <v>2014</v>
      </c>
      <c r="X2322" s="5"/>
    </row>
    <row r="2323" spans="1:24" ht="76.5" outlineLevel="1" x14ac:dyDescent="0.25">
      <c r="A2323" s="2" t="s">
        <v>5125</v>
      </c>
      <c r="B2323" s="3" t="s">
        <v>27</v>
      </c>
      <c r="C2323" s="159" t="s">
        <v>1320</v>
      </c>
      <c r="D2323" s="160" t="s">
        <v>1318</v>
      </c>
      <c r="E2323" s="160" t="s">
        <v>1321</v>
      </c>
      <c r="F2323" s="10" t="s">
        <v>5685</v>
      </c>
      <c r="G2323" s="34" t="s">
        <v>29</v>
      </c>
      <c r="H2323" s="4">
        <v>0</v>
      </c>
      <c r="I2323" s="2">
        <v>710000000</v>
      </c>
      <c r="J2323" s="2" t="s">
        <v>11537</v>
      </c>
      <c r="K2323" s="30" t="s">
        <v>6162</v>
      </c>
      <c r="L2323" s="2" t="s">
        <v>1148</v>
      </c>
      <c r="M2323" s="6" t="s">
        <v>32</v>
      </c>
      <c r="N2323" s="2" t="s">
        <v>453</v>
      </c>
      <c r="O2323" s="35">
        <v>0</v>
      </c>
      <c r="P2323" s="5">
        <v>796</v>
      </c>
      <c r="Q2323" s="34" t="s">
        <v>531</v>
      </c>
      <c r="R2323" s="38">
        <v>50</v>
      </c>
      <c r="S2323" s="9">
        <v>250</v>
      </c>
      <c r="T2323" s="9">
        <f t="shared" si="156"/>
        <v>12500</v>
      </c>
      <c r="U2323" s="9">
        <f t="shared" si="151"/>
        <v>14000.000000000002</v>
      </c>
      <c r="V2323" s="2" t="s">
        <v>42</v>
      </c>
      <c r="W2323" s="2">
        <v>2014</v>
      </c>
      <c r="X2323" s="5"/>
    </row>
    <row r="2324" spans="1:24" ht="76.5" outlineLevel="1" x14ac:dyDescent="0.25">
      <c r="A2324" s="2" t="s">
        <v>5126</v>
      </c>
      <c r="B2324" s="3" t="s">
        <v>27</v>
      </c>
      <c r="C2324" s="159" t="s">
        <v>9489</v>
      </c>
      <c r="D2324" s="160" t="s">
        <v>88</v>
      </c>
      <c r="E2324" s="160" t="s">
        <v>5686</v>
      </c>
      <c r="F2324" s="10" t="s">
        <v>5687</v>
      </c>
      <c r="G2324" s="34" t="s">
        <v>29</v>
      </c>
      <c r="H2324" s="4">
        <v>0</v>
      </c>
      <c r="I2324" s="2">
        <v>710000000</v>
      </c>
      <c r="J2324" s="2" t="s">
        <v>11537</v>
      </c>
      <c r="K2324" s="30" t="s">
        <v>6162</v>
      </c>
      <c r="L2324" s="2" t="s">
        <v>1148</v>
      </c>
      <c r="M2324" s="6" t="s">
        <v>32</v>
      </c>
      <c r="N2324" s="2" t="s">
        <v>453</v>
      </c>
      <c r="O2324" s="35">
        <v>0</v>
      </c>
      <c r="P2324" s="5">
        <v>796</v>
      </c>
      <c r="Q2324" s="2" t="s">
        <v>41</v>
      </c>
      <c r="R2324" s="38">
        <v>50</v>
      </c>
      <c r="S2324" s="9">
        <v>125</v>
      </c>
      <c r="T2324" s="9">
        <f t="shared" si="156"/>
        <v>6250</v>
      </c>
      <c r="U2324" s="9">
        <f t="shared" si="151"/>
        <v>7000.0000000000009</v>
      </c>
      <c r="V2324" s="2" t="s">
        <v>42</v>
      </c>
      <c r="W2324" s="2">
        <v>2014</v>
      </c>
      <c r="X2324" s="5"/>
    </row>
    <row r="2325" spans="1:24" ht="76.5" outlineLevel="1" x14ac:dyDescent="0.25">
      <c r="A2325" s="2" t="s">
        <v>5127</v>
      </c>
      <c r="B2325" s="3" t="s">
        <v>27</v>
      </c>
      <c r="C2325" s="159" t="s">
        <v>3717</v>
      </c>
      <c r="D2325" s="160" t="s">
        <v>3718</v>
      </c>
      <c r="E2325" s="163" t="s">
        <v>3719</v>
      </c>
      <c r="F2325" s="28" t="s">
        <v>5688</v>
      </c>
      <c r="G2325" s="2" t="s">
        <v>343</v>
      </c>
      <c r="H2325" s="4">
        <v>0</v>
      </c>
      <c r="I2325" s="2">
        <v>710000000</v>
      </c>
      <c r="J2325" s="2" t="s">
        <v>11537</v>
      </c>
      <c r="K2325" s="30" t="s">
        <v>6162</v>
      </c>
      <c r="L2325" s="2" t="s">
        <v>1148</v>
      </c>
      <c r="M2325" s="6" t="s">
        <v>32</v>
      </c>
      <c r="N2325" s="2" t="s">
        <v>453</v>
      </c>
      <c r="O2325" s="35">
        <v>0</v>
      </c>
      <c r="P2325" s="5">
        <v>796</v>
      </c>
      <c r="Q2325" s="2" t="s">
        <v>41</v>
      </c>
      <c r="R2325" s="33">
        <v>70</v>
      </c>
      <c r="S2325" s="9">
        <v>625</v>
      </c>
      <c r="T2325" s="9">
        <f t="shared" si="156"/>
        <v>43750</v>
      </c>
      <c r="U2325" s="9">
        <f t="shared" si="151"/>
        <v>49000.000000000007</v>
      </c>
      <c r="V2325" s="2" t="s">
        <v>42</v>
      </c>
      <c r="W2325" s="2">
        <v>2014</v>
      </c>
      <c r="X2325" s="5"/>
    </row>
    <row r="2326" spans="1:24" ht="76.5" outlineLevel="1" x14ac:dyDescent="0.25">
      <c r="A2326" s="2" t="s">
        <v>5128</v>
      </c>
      <c r="B2326" s="3" t="s">
        <v>27</v>
      </c>
      <c r="C2326" s="20" t="s">
        <v>10059</v>
      </c>
      <c r="D2326" s="20" t="s">
        <v>7739</v>
      </c>
      <c r="E2326" s="20" t="s">
        <v>10060</v>
      </c>
      <c r="F2326" s="20" t="s">
        <v>10060</v>
      </c>
      <c r="G2326" s="34" t="s">
        <v>29</v>
      </c>
      <c r="H2326" s="4">
        <v>0</v>
      </c>
      <c r="I2326" s="2">
        <v>710000000</v>
      </c>
      <c r="J2326" s="2" t="s">
        <v>11537</v>
      </c>
      <c r="K2326" s="30" t="s">
        <v>6162</v>
      </c>
      <c r="L2326" s="2" t="s">
        <v>1148</v>
      </c>
      <c r="M2326" s="6" t="s">
        <v>32</v>
      </c>
      <c r="N2326" s="2" t="s">
        <v>453</v>
      </c>
      <c r="O2326" s="35">
        <v>0</v>
      </c>
      <c r="P2326" s="5">
        <v>796</v>
      </c>
      <c r="Q2326" s="2" t="s">
        <v>41</v>
      </c>
      <c r="R2326" s="33">
        <v>40</v>
      </c>
      <c r="S2326" s="9">
        <v>70</v>
      </c>
      <c r="T2326" s="9">
        <f t="shared" si="156"/>
        <v>2800</v>
      </c>
      <c r="U2326" s="9">
        <f t="shared" si="151"/>
        <v>3136.0000000000005</v>
      </c>
      <c r="V2326" s="2" t="s">
        <v>42</v>
      </c>
      <c r="W2326" s="2">
        <v>2014</v>
      </c>
      <c r="X2326" s="5"/>
    </row>
    <row r="2327" spans="1:24" ht="76.5" outlineLevel="1" x14ac:dyDescent="0.25">
      <c r="A2327" s="2" t="s">
        <v>5129</v>
      </c>
      <c r="B2327" s="3" t="s">
        <v>27</v>
      </c>
      <c r="C2327" s="20" t="s">
        <v>551</v>
      </c>
      <c r="D2327" s="20" t="s">
        <v>548</v>
      </c>
      <c r="E2327" s="20" t="s">
        <v>552</v>
      </c>
      <c r="F2327" s="20" t="s">
        <v>552</v>
      </c>
      <c r="G2327" s="34" t="s">
        <v>29</v>
      </c>
      <c r="H2327" s="4">
        <v>0</v>
      </c>
      <c r="I2327" s="2">
        <v>710000000</v>
      </c>
      <c r="J2327" s="2" t="s">
        <v>11537</v>
      </c>
      <c r="K2327" s="30" t="s">
        <v>6162</v>
      </c>
      <c r="L2327" s="2" t="s">
        <v>1148</v>
      </c>
      <c r="M2327" s="6" t="s">
        <v>32</v>
      </c>
      <c r="N2327" s="2" t="s">
        <v>453</v>
      </c>
      <c r="O2327" s="35">
        <v>0</v>
      </c>
      <c r="P2327" s="5">
        <v>796</v>
      </c>
      <c r="Q2327" s="2" t="s">
        <v>41</v>
      </c>
      <c r="R2327" s="33">
        <v>25</v>
      </c>
      <c r="S2327" s="9">
        <v>700</v>
      </c>
      <c r="T2327" s="9">
        <f t="shared" si="156"/>
        <v>17500</v>
      </c>
      <c r="U2327" s="9">
        <f t="shared" si="151"/>
        <v>19600.000000000004</v>
      </c>
      <c r="V2327" s="2" t="s">
        <v>42</v>
      </c>
      <c r="W2327" s="2">
        <v>2014</v>
      </c>
      <c r="X2327" s="5"/>
    </row>
    <row r="2328" spans="1:24" ht="76.5" outlineLevel="1" x14ac:dyDescent="0.25">
      <c r="A2328" s="2" t="s">
        <v>5130</v>
      </c>
      <c r="B2328" s="3" t="s">
        <v>27</v>
      </c>
      <c r="C2328" s="20" t="s">
        <v>10061</v>
      </c>
      <c r="D2328" s="20" t="s">
        <v>655</v>
      </c>
      <c r="E2328" s="20" t="s">
        <v>10062</v>
      </c>
      <c r="F2328" s="20" t="s">
        <v>10062</v>
      </c>
      <c r="G2328" s="34" t="s">
        <v>29</v>
      </c>
      <c r="H2328" s="4">
        <v>0</v>
      </c>
      <c r="I2328" s="2">
        <v>710000000</v>
      </c>
      <c r="J2328" s="2" t="s">
        <v>11537</v>
      </c>
      <c r="K2328" s="30" t="s">
        <v>6162</v>
      </c>
      <c r="L2328" s="2" t="s">
        <v>1148</v>
      </c>
      <c r="M2328" s="6" t="s">
        <v>32</v>
      </c>
      <c r="N2328" s="2" t="s">
        <v>453</v>
      </c>
      <c r="O2328" s="35">
        <v>0</v>
      </c>
      <c r="P2328" s="5">
        <v>778</v>
      </c>
      <c r="Q2328" s="2" t="s">
        <v>35</v>
      </c>
      <c r="R2328" s="33">
        <v>120</v>
      </c>
      <c r="S2328" s="9">
        <v>200</v>
      </c>
      <c r="T2328" s="9">
        <f t="shared" si="156"/>
        <v>24000</v>
      </c>
      <c r="U2328" s="9">
        <f t="shared" si="151"/>
        <v>26880.000000000004</v>
      </c>
      <c r="V2328" s="2" t="s">
        <v>42</v>
      </c>
      <c r="W2328" s="2">
        <v>2014</v>
      </c>
      <c r="X2328" s="5"/>
    </row>
    <row r="2329" spans="1:24" ht="76.5" outlineLevel="1" x14ac:dyDescent="0.25">
      <c r="A2329" s="2" t="s">
        <v>5131</v>
      </c>
      <c r="B2329" s="3" t="s">
        <v>27</v>
      </c>
      <c r="C2329" s="20" t="s">
        <v>3060</v>
      </c>
      <c r="D2329" s="20" t="s">
        <v>614</v>
      </c>
      <c r="E2329" s="20" t="s">
        <v>615</v>
      </c>
      <c r="F2329" s="20" t="s">
        <v>615</v>
      </c>
      <c r="G2329" s="34" t="s">
        <v>29</v>
      </c>
      <c r="H2329" s="4">
        <v>0</v>
      </c>
      <c r="I2329" s="2">
        <v>710000000</v>
      </c>
      <c r="J2329" s="2" t="s">
        <v>11537</v>
      </c>
      <c r="K2329" s="30" t="s">
        <v>6162</v>
      </c>
      <c r="L2329" s="2" t="s">
        <v>1148</v>
      </c>
      <c r="M2329" s="6" t="s">
        <v>32</v>
      </c>
      <c r="N2329" s="2" t="s">
        <v>453</v>
      </c>
      <c r="O2329" s="35">
        <v>0</v>
      </c>
      <c r="P2329" s="5">
        <v>796</v>
      </c>
      <c r="Q2329" s="2" t="s">
        <v>41</v>
      </c>
      <c r="R2329" s="33">
        <v>50</v>
      </c>
      <c r="S2329" s="9">
        <v>1200</v>
      </c>
      <c r="T2329" s="9">
        <f t="shared" si="156"/>
        <v>60000</v>
      </c>
      <c r="U2329" s="9">
        <f t="shared" si="151"/>
        <v>67200</v>
      </c>
      <c r="V2329" s="2" t="s">
        <v>42</v>
      </c>
      <c r="W2329" s="2">
        <v>2014</v>
      </c>
      <c r="X2329" s="5"/>
    </row>
    <row r="2330" spans="1:24" ht="76.5" outlineLevel="1" x14ac:dyDescent="0.25">
      <c r="A2330" s="2" t="s">
        <v>5132</v>
      </c>
      <c r="B2330" s="3" t="s">
        <v>27</v>
      </c>
      <c r="C2330" s="20" t="s">
        <v>10063</v>
      </c>
      <c r="D2330" s="20" t="s">
        <v>7755</v>
      </c>
      <c r="E2330" s="20" t="s">
        <v>10064</v>
      </c>
      <c r="F2330" s="20" t="s">
        <v>10064</v>
      </c>
      <c r="G2330" s="34" t="s">
        <v>29</v>
      </c>
      <c r="H2330" s="4">
        <v>0</v>
      </c>
      <c r="I2330" s="2">
        <v>710000000</v>
      </c>
      <c r="J2330" s="2" t="s">
        <v>11537</v>
      </c>
      <c r="K2330" s="30" t="s">
        <v>6162</v>
      </c>
      <c r="L2330" s="2" t="s">
        <v>1148</v>
      </c>
      <c r="M2330" s="6" t="s">
        <v>32</v>
      </c>
      <c r="N2330" s="2" t="s">
        <v>453</v>
      </c>
      <c r="O2330" s="35">
        <v>0</v>
      </c>
      <c r="P2330" s="5">
        <v>796</v>
      </c>
      <c r="Q2330" s="2" t="s">
        <v>41</v>
      </c>
      <c r="R2330" s="33">
        <v>110</v>
      </c>
      <c r="S2330" s="9">
        <v>250</v>
      </c>
      <c r="T2330" s="9">
        <f t="shared" si="156"/>
        <v>27500</v>
      </c>
      <c r="U2330" s="9">
        <f t="shared" si="151"/>
        <v>30800.000000000004</v>
      </c>
      <c r="V2330" s="2" t="s">
        <v>42</v>
      </c>
      <c r="W2330" s="2">
        <v>2014</v>
      </c>
      <c r="X2330" s="5"/>
    </row>
    <row r="2331" spans="1:24" ht="76.5" outlineLevel="1" x14ac:dyDescent="0.25">
      <c r="A2331" s="2" t="s">
        <v>5133</v>
      </c>
      <c r="B2331" s="3" t="s">
        <v>27</v>
      </c>
      <c r="C2331" s="20" t="s">
        <v>10065</v>
      </c>
      <c r="D2331" s="20" t="s">
        <v>675</v>
      </c>
      <c r="E2331" s="20" t="s">
        <v>10066</v>
      </c>
      <c r="F2331" s="20" t="s">
        <v>10066</v>
      </c>
      <c r="G2331" s="34" t="s">
        <v>29</v>
      </c>
      <c r="H2331" s="4">
        <v>0</v>
      </c>
      <c r="I2331" s="2">
        <v>710000000</v>
      </c>
      <c r="J2331" s="2" t="s">
        <v>11537</v>
      </c>
      <c r="K2331" s="30" t="s">
        <v>6162</v>
      </c>
      <c r="L2331" s="2" t="s">
        <v>1148</v>
      </c>
      <c r="M2331" s="6" t="s">
        <v>32</v>
      </c>
      <c r="N2331" s="2" t="s">
        <v>453</v>
      </c>
      <c r="O2331" s="35">
        <v>0</v>
      </c>
      <c r="P2331" s="5">
        <v>796</v>
      </c>
      <c r="Q2331" s="2" t="s">
        <v>41</v>
      </c>
      <c r="R2331" s="33">
        <v>50</v>
      </c>
      <c r="S2331" s="9">
        <v>100</v>
      </c>
      <c r="T2331" s="9">
        <f t="shared" si="156"/>
        <v>5000</v>
      </c>
      <c r="U2331" s="9">
        <f t="shared" si="151"/>
        <v>5600.0000000000009</v>
      </c>
      <c r="V2331" s="2" t="s">
        <v>42</v>
      </c>
      <c r="W2331" s="2">
        <v>2014</v>
      </c>
      <c r="X2331" s="5"/>
    </row>
    <row r="2332" spans="1:24" ht="76.5" outlineLevel="1" x14ac:dyDescent="0.25">
      <c r="A2332" s="2" t="s">
        <v>5134</v>
      </c>
      <c r="B2332" s="3" t="s">
        <v>27</v>
      </c>
      <c r="C2332" s="20" t="s">
        <v>10067</v>
      </c>
      <c r="D2332" s="20" t="s">
        <v>533</v>
      </c>
      <c r="E2332" s="20" t="s">
        <v>533</v>
      </c>
      <c r="F2332" s="20" t="s">
        <v>533</v>
      </c>
      <c r="G2332" s="34" t="s">
        <v>29</v>
      </c>
      <c r="H2332" s="4">
        <v>0</v>
      </c>
      <c r="I2332" s="2">
        <v>710000000</v>
      </c>
      <c r="J2332" s="2" t="s">
        <v>11537</v>
      </c>
      <c r="K2332" s="30" t="s">
        <v>6162</v>
      </c>
      <c r="L2332" s="2" t="s">
        <v>1148</v>
      </c>
      <c r="M2332" s="6" t="s">
        <v>32</v>
      </c>
      <c r="N2332" s="2" t="s">
        <v>453</v>
      </c>
      <c r="O2332" s="35">
        <v>0</v>
      </c>
      <c r="P2332" s="5">
        <v>625</v>
      </c>
      <c r="Q2332" s="34" t="s">
        <v>1916</v>
      </c>
      <c r="R2332" s="33">
        <v>50</v>
      </c>
      <c r="S2332" s="9">
        <v>180</v>
      </c>
      <c r="T2332" s="9">
        <f t="shared" si="156"/>
        <v>9000</v>
      </c>
      <c r="U2332" s="9">
        <f t="shared" si="151"/>
        <v>10080.000000000002</v>
      </c>
      <c r="V2332" s="2" t="s">
        <v>42</v>
      </c>
      <c r="W2332" s="2">
        <v>2014</v>
      </c>
      <c r="X2332" s="5"/>
    </row>
    <row r="2333" spans="1:24" ht="76.5" outlineLevel="1" x14ac:dyDescent="0.25">
      <c r="A2333" s="2" t="s">
        <v>5135</v>
      </c>
      <c r="B2333" s="3" t="s">
        <v>27</v>
      </c>
      <c r="C2333" s="20" t="s">
        <v>10068</v>
      </c>
      <c r="D2333" s="20" t="s">
        <v>508</v>
      </c>
      <c r="E2333" s="20" t="s">
        <v>10069</v>
      </c>
      <c r="F2333" s="20" t="s">
        <v>10069</v>
      </c>
      <c r="G2333" s="34" t="s">
        <v>29</v>
      </c>
      <c r="H2333" s="4">
        <v>0</v>
      </c>
      <c r="I2333" s="2">
        <v>710000000</v>
      </c>
      <c r="J2333" s="2" t="s">
        <v>11537</v>
      </c>
      <c r="K2333" s="30" t="s">
        <v>6162</v>
      </c>
      <c r="L2333" s="2" t="s">
        <v>1148</v>
      </c>
      <c r="M2333" s="6" t="s">
        <v>32</v>
      </c>
      <c r="N2333" s="2" t="s">
        <v>453</v>
      </c>
      <c r="O2333" s="35">
        <v>0</v>
      </c>
      <c r="P2333" s="5">
        <v>796</v>
      </c>
      <c r="Q2333" s="2" t="s">
        <v>41</v>
      </c>
      <c r="R2333" s="33">
        <v>30</v>
      </c>
      <c r="S2333" s="9">
        <v>700</v>
      </c>
      <c r="T2333" s="9">
        <f t="shared" si="156"/>
        <v>21000</v>
      </c>
      <c r="U2333" s="9">
        <f t="shared" si="151"/>
        <v>23520.000000000004</v>
      </c>
      <c r="V2333" s="2" t="s">
        <v>42</v>
      </c>
      <c r="W2333" s="2">
        <v>2014</v>
      </c>
      <c r="X2333" s="5"/>
    </row>
    <row r="2334" spans="1:24" ht="76.5" outlineLevel="1" x14ac:dyDescent="0.25">
      <c r="A2334" s="2" t="s">
        <v>5136</v>
      </c>
      <c r="B2334" s="3" t="s">
        <v>27</v>
      </c>
      <c r="C2334" s="10" t="s">
        <v>10078</v>
      </c>
      <c r="D2334" s="10" t="s">
        <v>6365</v>
      </c>
      <c r="E2334" s="10" t="s">
        <v>10079</v>
      </c>
      <c r="F2334" s="20"/>
      <c r="G2334" s="34" t="s">
        <v>29</v>
      </c>
      <c r="H2334" s="4">
        <v>0</v>
      </c>
      <c r="I2334" s="2">
        <v>710000000</v>
      </c>
      <c r="J2334" s="2" t="s">
        <v>11537</v>
      </c>
      <c r="K2334" s="30" t="s">
        <v>6162</v>
      </c>
      <c r="L2334" s="2" t="s">
        <v>1148</v>
      </c>
      <c r="M2334" s="6" t="s">
        <v>32</v>
      </c>
      <c r="N2334" s="2" t="s">
        <v>453</v>
      </c>
      <c r="O2334" s="35">
        <v>0</v>
      </c>
      <c r="P2334" s="5">
        <v>796</v>
      </c>
      <c r="Q2334" s="2" t="s">
        <v>41</v>
      </c>
      <c r="R2334" s="33">
        <v>120</v>
      </c>
      <c r="S2334" s="9">
        <v>35</v>
      </c>
      <c r="T2334" s="9">
        <f t="shared" si="156"/>
        <v>4200</v>
      </c>
      <c r="U2334" s="9">
        <f t="shared" si="151"/>
        <v>4704</v>
      </c>
      <c r="V2334" s="2" t="s">
        <v>42</v>
      </c>
      <c r="W2334" s="2">
        <v>2014</v>
      </c>
      <c r="X2334" s="5"/>
    </row>
    <row r="2335" spans="1:24" ht="76.5" outlineLevel="1" x14ac:dyDescent="0.25">
      <c r="A2335" s="2" t="s">
        <v>5137</v>
      </c>
      <c r="B2335" s="3" t="s">
        <v>27</v>
      </c>
      <c r="C2335" s="20" t="s">
        <v>566</v>
      </c>
      <c r="D2335" s="20" t="s">
        <v>570</v>
      </c>
      <c r="E2335" s="20" t="s">
        <v>568</v>
      </c>
      <c r="F2335" s="20" t="s">
        <v>568</v>
      </c>
      <c r="G2335" s="34" t="s">
        <v>29</v>
      </c>
      <c r="H2335" s="4">
        <v>0</v>
      </c>
      <c r="I2335" s="2">
        <v>710000000</v>
      </c>
      <c r="J2335" s="2" t="s">
        <v>11537</v>
      </c>
      <c r="K2335" s="30" t="s">
        <v>6162</v>
      </c>
      <c r="L2335" s="2" t="s">
        <v>1148</v>
      </c>
      <c r="M2335" s="6" t="s">
        <v>32</v>
      </c>
      <c r="N2335" s="2" t="s">
        <v>453</v>
      </c>
      <c r="O2335" s="35">
        <v>0</v>
      </c>
      <c r="P2335" s="5">
        <v>796</v>
      </c>
      <c r="Q2335" s="2" t="s">
        <v>41</v>
      </c>
      <c r="R2335" s="33">
        <v>30</v>
      </c>
      <c r="S2335" s="9">
        <v>150</v>
      </c>
      <c r="T2335" s="9">
        <f t="shared" si="156"/>
        <v>4500</v>
      </c>
      <c r="U2335" s="9">
        <f t="shared" si="151"/>
        <v>5040.0000000000009</v>
      </c>
      <c r="V2335" s="2" t="s">
        <v>42</v>
      </c>
      <c r="W2335" s="2">
        <v>2014</v>
      </c>
      <c r="X2335" s="5"/>
    </row>
    <row r="2336" spans="1:24" ht="76.5" outlineLevel="1" x14ac:dyDescent="0.25">
      <c r="A2336" s="2" t="s">
        <v>5138</v>
      </c>
      <c r="B2336" s="3" t="s">
        <v>27</v>
      </c>
      <c r="C2336" s="20" t="s">
        <v>10070</v>
      </c>
      <c r="D2336" s="20" t="s">
        <v>665</v>
      </c>
      <c r="E2336" s="20" t="s">
        <v>558</v>
      </c>
      <c r="F2336" s="20" t="s">
        <v>558</v>
      </c>
      <c r="G2336" s="34" t="s">
        <v>29</v>
      </c>
      <c r="H2336" s="4">
        <v>0</v>
      </c>
      <c r="I2336" s="2">
        <v>710000000</v>
      </c>
      <c r="J2336" s="2" t="s">
        <v>11537</v>
      </c>
      <c r="K2336" s="30" t="s">
        <v>6162</v>
      </c>
      <c r="L2336" s="2" t="s">
        <v>1148</v>
      </c>
      <c r="M2336" s="6" t="s">
        <v>32</v>
      </c>
      <c r="N2336" s="2" t="s">
        <v>453</v>
      </c>
      <c r="O2336" s="35">
        <v>0</v>
      </c>
      <c r="P2336" s="5">
        <v>796</v>
      </c>
      <c r="Q2336" s="2" t="s">
        <v>41</v>
      </c>
      <c r="R2336" s="33">
        <v>55</v>
      </c>
      <c r="S2336" s="9">
        <v>95</v>
      </c>
      <c r="T2336" s="9">
        <f t="shared" si="156"/>
        <v>5225</v>
      </c>
      <c r="U2336" s="9">
        <f t="shared" si="151"/>
        <v>5852.0000000000009</v>
      </c>
      <c r="V2336" s="2" t="s">
        <v>42</v>
      </c>
      <c r="W2336" s="2">
        <v>2014</v>
      </c>
      <c r="X2336" s="5"/>
    </row>
    <row r="2337" spans="1:24" ht="76.5" outlineLevel="1" x14ac:dyDescent="0.25">
      <c r="A2337" s="2" t="s">
        <v>6532</v>
      </c>
      <c r="B2337" s="3" t="s">
        <v>27</v>
      </c>
      <c r="C2337" s="20" t="s">
        <v>486</v>
      </c>
      <c r="D2337" s="20" t="s">
        <v>487</v>
      </c>
      <c r="E2337" s="20" t="s">
        <v>488</v>
      </c>
      <c r="F2337" s="20" t="s">
        <v>488</v>
      </c>
      <c r="G2337" s="2" t="s">
        <v>343</v>
      </c>
      <c r="H2337" s="4">
        <v>0</v>
      </c>
      <c r="I2337" s="2">
        <v>710000000</v>
      </c>
      <c r="J2337" s="2" t="s">
        <v>11537</v>
      </c>
      <c r="K2337" s="30" t="s">
        <v>6162</v>
      </c>
      <c r="L2337" s="2" t="s">
        <v>1148</v>
      </c>
      <c r="M2337" s="6" t="s">
        <v>32</v>
      </c>
      <c r="N2337" s="2" t="s">
        <v>453</v>
      </c>
      <c r="O2337" s="35">
        <v>0</v>
      </c>
      <c r="P2337" s="5">
        <v>796</v>
      </c>
      <c r="Q2337" s="2" t="s">
        <v>41</v>
      </c>
      <c r="R2337" s="33">
        <v>40</v>
      </c>
      <c r="S2337" s="9">
        <v>100</v>
      </c>
      <c r="T2337" s="9">
        <f t="shared" si="156"/>
        <v>4000</v>
      </c>
      <c r="U2337" s="9">
        <f t="shared" si="151"/>
        <v>4480</v>
      </c>
      <c r="V2337" s="2" t="s">
        <v>42</v>
      </c>
      <c r="W2337" s="2">
        <v>2014</v>
      </c>
      <c r="X2337" s="5"/>
    </row>
    <row r="2338" spans="1:24" ht="76.5" outlineLevel="1" x14ac:dyDescent="0.25">
      <c r="A2338" s="2" t="s">
        <v>5139</v>
      </c>
      <c r="B2338" s="3" t="s">
        <v>27</v>
      </c>
      <c r="C2338" s="20" t="s">
        <v>682</v>
      </c>
      <c r="D2338" s="20" t="s">
        <v>679</v>
      </c>
      <c r="E2338" s="20" t="s">
        <v>683</v>
      </c>
      <c r="F2338" s="20" t="s">
        <v>683</v>
      </c>
      <c r="G2338" s="34" t="s">
        <v>29</v>
      </c>
      <c r="H2338" s="4">
        <v>0</v>
      </c>
      <c r="I2338" s="2">
        <v>710000000</v>
      </c>
      <c r="J2338" s="2" t="s">
        <v>11537</v>
      </c>
      <c r="K2338" s="30" t="s">
        <v>6162</v>
      </c>
      <c r="L2338" s="2" t="s">
        <v>1148</v>
      </c>
      <c r="M2338" s="6" t="s">
        <v>32</v>
      </c>
      <c r="N2338" s="2" t="s">
        <v>453</v>
      </c>
      <c r="O2338" s="35">
        <v>0</v>
      </c>
      <c r="P2338" s="5">
        <v>796</v>
      </c>
      <c r="Q2338" s="2" t="s">
        <v>41</v>
      </c>
      <c r="R2338" s="33">
        <v>50</v>
      </c>
      <c r="S2338" s="9">
        <v>150</v>
      </c>
      <c r="T2338" s="9">
        <f t="shared" si="156"/>
        <v>7500</v>
      </c>
      <c r="U2338" s="9">
        <f t="shared" si="151"/>
        <v>8400</v>
      </c>
      <c r="V2338" s="2" t="s">
        <v>42</v>
      </c>
      <c r="W2338" s="2">
        <v>2014</v>
      </c>
      <c r="X2338" s="5"/>
    </row>
    <row r="2339" spans="1:24" ht="76.5" outlineLevel="1" x14ac:dyDescent="0.25">
      <c r="A2339" s="2" t="s">
        <v>5140</v>
      </c>
      <c r="B2339" s="3" t="s">
        <v>27</v>
      </c>
      <c r="C2339" s="20" t="s">
        <v>539</v>
      </c>
      <c r="D2339" s="20" t="s">
        <v>540</v>
      </c>
      <c r="E2339" s="20" t="s">
        <v>541</v>
      </c>
      <c r="F2339" s="20" t="s">
        <v>541</v>
      </c>
      <c r="G2339" s="34" t="s">
        <v>29</v>
      </c>
      <c r="H2339" s="4">
        <v>0</v>
      </c>
      <c r="I2339" s="2">
        <v>710000000</v>
      </c>
      <c r="J2339" s="2" t="s">
        <v>11537</v>
      </c>
      <c r="K2339" s="30" t="s">
        <v>6162</v>
      </c>
      <c r="L2339" s="2" t="s">
        <v>1148</v>
      </c>
      <c r="M2339" s="6" t="s">
        <v>32</v>
      </c>
      <c r="N2339" s="2" t="s">
        <v>453</v>
      </c>
      <c r="O2339" s="35">
        <v>0</v>
      </c>
      <c r="P2339" s="5">
        <v>796</v>
      </c>
      <c r="Q2339" s="2" t="s">
        <v>41</v>
      </c>
      <c r="R2339" s="33">
        <v>100</v>
      </c>
      <c r="S2339" s="9">
        <v>60</v>
      </c>
      <c r="T2339" s="9">
        <f t="shared" si="156"/>
        <v>6000</v>
      </c>
      <c r="U2339" s="9">
        <f t="shared" si="151"/>
        <v>6720.0000000000009</v>
      </c>
      <c r="V2339" s="2" t="s">
        <v>42</v>
      </c>
      <c r="W2339" s="2">
        <v>2014</v>
      </c>
      <c r="X2339" s="5"/>
    </row>
    <row r="2340" spans="1:24" ht="76.5" outlineLevel="1" x14ac:dyDescent="0.25">
      <c r="A2340" s="2" t="s">
        <v>5141</v>
      </c>
      <c r="B2340" s="3" t="s">
        <v>27</v>
      </c>
      <c r="C2340" s="20" t="s">
        <v>10071</v>
      </c>
      <c r="D2340" s="20" t="s">
        <v>2377</v>
      </c>
      <c r="E2340" s="20" t="s">
        <v>7738</v>
      </c>
      <c r="F2340" s="20" t="s">
        <v>7738</v>
      </c>
      <c r="G2340" s="34" t="s">
        <v>29</v>
      </c>
      <c r="H2340" s="4">
        <v>0</v>
      </c>
      <c r="I2340" s="2">
        <v>710000000</v>
      </c>
      <c r="J2340" s="2" t="s">
        <v>11537</v>
      </c>
      <c r="K2340" s="30" t="s">
        <v>6162</v>
      </c>
      <c r="L2340" s="2" t="s">
        <v>1148</v>
      </c>
      <c r="M2340" s="6" t="s">
        <v>32</v>
      </c>
      <c r="N2340" s="2" t="s">
        <v>453</v>
      </c>
      <c r="O2340" s="35">
        <v>0</v>
      </c>
      <c r="P2340" s="5">
        <v>796</v>
      </c>
      <c r="Q2340" s="2" t="s">
        <v>41</v>
      </c>
      <c r="R2340" s="33">
        <v>37</v>
      </c>
      <c r="S2340" s="9">
        <v>150</v>
      </c>
      <c r="T2340" s="9">
        <f>S2340*R2340</f>
        <v>5550</v>
      </c>
      <c r="U2340" s="9">
        <f t="shared" si="151"/>
        <v>6216.0000000000009</v>
      </c>
      <c r="V2340" s="2" t="s">
        <v>42</v>
      </c>
      <c r="W2340" s="2">
        <v>2014</v>
      </c>
      <c r="X2340" s="5"/>
    </row>
    <row r="2341" spans="1:24" ht="76.5" outlineLevel="1" x14ac:dyDescent="0.25">
      <c r="A2341" s="2" t="s">
        <v>5142</v>
      </c>
      <c r="B2341" s="3" t="s">
        <v>27</v>
      </c>
      <c r="C2341" s="20" t="s">
        <v>10072</v>
      </c>
      <c r="D2341" s="20" t="s">
        <v>619</v>
      </c>
      <c r="E2341" s="20" t="s">
        <v>10073</v>
      </c>
      <c r="F2341" s="20" t="s">
        <v>10073</v>
      </c>
      <c r="G2341" s="34" t="s">
        <v>29</v>
      </c>
      <c r="H2341" s="4">
        <v>0</v>
      </c>
      <c r="I2341" s="2">
        <v>710000000</v>
      </c>
      <c r="J2341" s="2" t="s">
        <v>11537</v>
      </c>
      <c r="K2341" s="30" t="s">
        <v>6162</v>
      </c>
      <c r="L2341" s="2" t="s">
        <v>1148</v>
      </c>
      <c r="M2341" s="6" t="s">
        <v>32</v>
      </c>
      <c r="N2341" s="2" t="s">
        <v>453</v>
      </c>
      <c r="O2341" s="35">
        <v>0</v>
      </c>
      <c r="P2341" s="5">
        <v>796</v>
      </c>
      <c r="Q2341" s="2" t="s">
        <v>41</v>
      </c>
      <c r="R2341" s="33">
        <v>1400</v>
      </c>
      <c r="S2341" s="9">
        <v>12</v>
      </c>
      <c r="T2341" s="9">
        <f>S2341*R2341</f>
        <v>16800</v>
      </c>
      <c r="U2341" s="9">
        <f>T2341*1.12</f>
        <v>18816</v>
      </c>
      <c r="V2341" s="2" t="s">
        <v>42</v>
      </c>
      <c r="W2341" s="2">
        <v>2014</v>
      </c>
      <c r="X2341" s="5"/>
    </row>
    <row r="2342" spans="1:24" ht="76.5" outlineLevel="1" x14ac:dyDescent="0.25">
      <c r="A2342" s="2" t="s">
        <v>5143</v>
      </c>
      <c r="B2342" s="3" t="s">
        <v>27</v>
      </c>
      <c r="C2342" s="20" t="s">
        <v>2368</v>
      </c>
      <c r="D2342" s="20" t="s">
        <v>544</v>
      </c>
      <c r="E2342" s="20" t="s">
        <v>8374</v>
      </c>
      <c r="F2342" s="20" t="s">
        <v>8374</v>
      </c>
      <c r="G2342" s="34" t="s">
        <v>29</v>
      </c>
      <c r="H2342" s="4">
        <v>0</v>
      </c>
      <c r="I2342" s="2">
        <v>710000000</v>
      </c>
      <c r="J2342" s="2" t="s">
        <v>11537</v>
      </c>
      <c r="K2342" s="30" t="s">
        <v>6162</v>
      </c>
      <c r="L2342" s="2" t="s">
        <v>1148</v>
      </c>
      <c r="M2342" s="6" t="s">
        <v>32</v>
      </c>
      <c r="N2342" s="2" t="s">
        <v>453</v>
      </c>
      <c r="O2342" s="35">
        <v>0</v>
      </c>
      <c r="P2342" s="5">
        <v>796</v>
      </c>
      <c r="Q2342" s="2" t="s">
        <v>41</v>
      </c>
      <c r="R2342" s="33">
        <v>50</v>
      </c>
      <c r="S2342" s="9">
        <v>34</v>
      </c>
      <c r="T2342" s="9">
        <f>S2342*R2342</f>
        <v>1700</v>
      </c>
      <c r="U2342" s="9">
        <f>T2342*1.12</f>
        <v>1904.0000000000002</v>
      </c>
      <c r="V2342" s="2" t="s">
        <v>42</v>
      </c>
      <c r="W2342" s="2">
        <v>2014</v>
      </c>
      <c r="X2342" s="5"/>
    </row>
    <row r="2343" spans="1:24" ht="76.5" outlineLevel="1" x14ac:dyDescent="0.25">
      <c r="A2343" s="2" t="s">
        <v>5144</v>
      </c>
      <c r="B2343" s="3" t="s">
        <v>27</v>
      </c>
      <c r="C2343" s="5" t="s">
        <v>13124</v>
      </c>
      <c r="D2343" s="5" t="s">
        <v>13123</v>
      </c>
      <c r="E2343" s="5" t="s">
        <v>13122</v>
      </c>
      <c r="F2343" s="5" t="s">
        <v>5689</v>
      </c>
      <c r="G2343" s="34" t="s">
        <v>29</v>
      </c>
      <c r="H2343" s="4">
        <v>0</v>
      </c>
      <c r="I2343" s="2">
        <v>710000000</v>
      </c>
      <c r="J2343" s="2" t="s">
        <v>11537</v>
      </c>
      <c r="K2343" s="30" t="s">
        <v>6162</v>
      </c>
      <c r="L2343" s="2" t="s">
        <v>1148</v>
      </c>
      <c r="M2343" s="6" t="s">
        <v>32</v>
      </c>
      <c r="N2343" s="2" t="s">
        <v>453</v>
      </c>
      <c r="O2343" s="35">
        <v>0</v>
      </c>
      <c r="P2343" s="137" t="s">
        <v>793</v>
      </c>
      <c r="Q2343" s="30" t="s">
        <v>1344</v>
      </c>
      <c r="R2343" s="37">
        <v>40</v>
      </c>
      <c r="S2343" s="9">
        <v>1500</v>
      </c>
      <c r="T2343" s="9">
        <v>0</v>
      </c>
      <c r="U2343" s="9">
        <f t="shared" si="151"/>
        <v>0</v>
      </c>
      <c r="V2343" s="2" t="s">
        <v>42</v>
      </c>
      <c r="W2343" s="2">
        <v>2014</v>
      </c>
      <c r="X2343" s="5" t="s">
        <v>10152</v>
      </c>
    </row>
    <row r="2344" spans="1:24" ht="76.5" outlineLevel="1" x14ac:dyDescent="0.25">
      <c r="A2344" s="2" t="s">
        <v>5145</v>
      </c>
      <c r="B2344" s="3" t="s">
        <v>27</v>
      </c>
      <c r="C2344" s="43" t="s">
        <v>1974</v>
      </c>
      <c r="D2344" s="5" t="s">
        <v>1979</v>
      </c>
      <c r="E2344" s="5" t="s">
        <v>5690</v>
      </c>
      <c r="F2344" s="34" t="s">
        <v>5691</v>
      </c>
      <c r="G2344" s="34" t="s">
        <v>29</v>
      </c>
      <c r="H2344" s="4">
        <v>0</v>
      </c>
      <c r="I2344" s="2">
        <v>710000000</v>
      </c>
      <c r="J2344" s="2" t="s">
        <v>11537</v>
      </c>
      <c r="K2344" s="30" t="s">
        <v>3766</v>
      </c>
      <c r="L2344" s="2" t="s">
        <v>1148</v>
      </c>
      <c r="M2344" s="6" t="s">
        <v>32</v>
      </c>
      <c r="N2344" s="2" t="s">
        <v>453</v>
      </c>
      <c r="O2344" s="35">
        <v>0</v>
      </c>
      <c r="P2344" s="34">
        <v>796</v>
      </c>
      <c r="Q2344" s="2" t="s">
        <v>41</v>
      </c>
      <c r="R2344" s="121">
        <v>5</v>
      </c>
      <c r="S2344" s="9">
        <v>3000</v>
      </c>
      <c r="T2344" s="9">
        <f t="shared" ref="T2344:T2349" si="157">S2344*R2344</f>
        <v>15000</v>
      </c>
      <c r="U2344" s="9">
        <f t="shared" si="151"/>
        <v>16800</v>
      </c>
      <c r="V2344" s="2" t="s">
        <v>42</v>
      </c>
      <c r="W2344" s="2">
        <v>2014</v>
      </c>
      <c r="X2344" s="5"/>
    </row>
    <row r="2345" spans="1:24" ht="76.5" outlineLevel="1" x14ac:dyDescent="0.25">
      <c r="A2345" s="2" t="s">
        <v>5146</v>
      </c>
      <c r="B2345" s="3" t="s">
        <v>27</v>
      </c>
      <c r="C2345" s="43" t="s">
        <v>1974</v>
      </c>
      <c r="D2345" s="5" t="s">
        <v>1979</v>
      </c>
      <c r="E2345" s="5" t="s">
        <v>5690</v>
      </c>
      <c r="F2345" s="34" t="s">
        <v>5692</v>
      </c>
      <c r="G2345" s="34" t="s">
        <v>29</v>
      </c>
      <c r="H2345" s="4">
        <v>0</v>
      </c>
      <c r="I2345" s="2">
        <v>710000000</v>
      </c>
      <c r="J2345" s="2" t="s">
        <v>11537</v>
      </c>
      <c r="K2345" s="30" t="s">
        <v>3766</v>
      </c>
      <c r="L2345" s="2" t="s">
        <v>1148</v>
      </c>
      <c r="M2345" s="6" t="s">
        <v>32</v>
      </c>
      <c r="N2345" s="2" t="s">
        <v>453</v>
      </c>
      <c r="O2345" s="35">
        <v>0</v>
      </c>
      <c r="P2345" s="34">
        <v>796</v>
      </c>
      <c r="Q2345" s="2" t="s">
        <v>41</v>
      </c>
      <c r="R2345" s="121">
        <v>7</v>
      </c>
      <c r="S2345" s="9">
        <v>3000</v>
      </c>
      <c r="T2345" s="9">
        <f t="shared" si="157"/>
        <v>21000</v>
      </c>
      <c r="U2345" s="9">
        <f t="shared" si="151"/>
        <v>23520.000000000004</v>
      </c>
      <c r="V2345" s="2" t="s">
        <v>42</v>
      </c>
      <c r="W2345" s="2">
        <v>2014</v>
      </c>
      <c r="X2345" s="5"/>
    </row>
    <row r="2346" spans="1:24" ht="76.5" outlineLevel="1" x14ac:dyDescent="0.25">
      <c r="A2346" s="2" t="s">
        <v>5147</v>
      </c>
      <c r="B2346" s="3" t="s">
        <v>27</v>
      </c>
      <c r="C2346" s="43" t="s">
        <v>1974</v>
      </c>
      <c r="D2346" s="5" t="s">
        <v>1979</v>
      </c>
      <c r="E2346" s="5" t="s">
        <v>5690</v>
      </c>
      <c r="F2346" s="34" t="s">
        <v>5693</v>
      </c>
      <c r="G2346" s="34" t="s">
        <v>29</v>
      </c>
      <c r="H2346" s="4">
        <v>0</v>
      </c>
      <c r="I2346" s="2">
        <v>710000000</v>
      </c>
      <c r="J2346" s="2" t="s">
        <v>11537</v>
      </c>
      <c r="K2346" s="30" t="s">
        <v>3766</v>
      </c>
      <c r="L2346" s="2" t="s">
        <v>1148</v>
      </c>
      <c r="M2346" s="6" t="s">
        <v>32</v>
      </c>
      <c r="N2346" s="2" t="s">
        <v>453</v>
      </c>
      <c r="O2346" s="35">
        <v>0</v>
      </c>
      <c r="P2346" s="34">
        <v>796</v>
      </c>
      <c r="Q2346" s="2" t="s">
        <v>41</v>
      </c>
      <c r="R2346" s="121">
        <v>4</v>
      </c>
      <c r="S2346" s="9">
        <v>5000</v>
      </c>
      <c r="T2346" s="9">
        <f t="shared" si="157"/>
        <v>20000</v>
      </c>
      <c r="U2346" s="9">
        <f t="shared" si="151"/>
        <v>22400.000000000004</v>
      </c>
      <c r="V2346" s="2" t="s">
        <v>42</v>
      </c>
      <c r="W2346" s="2">
        <v>2014</v>
      </c>
      <c r="X2346" s="5"/>
    </row>
    <row r="2347" spans="1:24" ht="76.5" outlineLevel="1" x14ac:dyDescent="0.25">
      <c r="A2347" s="2" t="s">
        <v>5148</v>
      </c>
      <c r="B2347" s="3" t="s">
        <v>27</v>
      </c>
      <c r="C2347" s="43" t="s">
        <v>1974</v>
      </c>
      <c r="D2347" s="5" t="s">
        <v>1979</v>
      </c>
      <c r="E2347" s="5" t="s">
        <v>5690</v>
      </c>
      <c r="F2347" s="34" t="s">
        <v>5694</v>
      </c>
      <c r="G2347" s="34" t="s">
        <v>29</v>
      </c>
      <c r="H2347" s="4">
        <v>0</v>
      </c>
      <c r="I2347" s="2">
        <v>710000000</v>
      </c>
      <c r="J2347" s="2" t="s">
        <v>11537</v>
      </c>
      <c r="K2347" s="30" t="s">
        <v>3766</v>
      </c>
      <c r="L2347" s="2" t="s">
        <v>1148</v>
      </c>
      <c r="M2347" s="6" t="s">
        <v>32</v>
      </c>
      <c r="N2347" s="2" t="s">
        <v>453</v>
      </c>
      <c r="O2347" s="35">
        <v>0</v>
      </c>
      <c r="P2347" s="34">
        <v>796</v>
      </c>
      <c r="Q2347" s="2" t="s">
        <v>41</v>
      </c>
      <c r="R2347" s="121">
        <v>2</v>
      </c>
      <c r="S2347" s="9">
        <v>4000</v>
      </c>
      <c r="T2347" s="9">
        <f t="shared" si="157"/>
        <v>8000</v>
      </c>
      <c r="U2347" s="9">
        <f t="shared" si="151"/>
        <v>8960</v>
      </c>
      <c r="V2347" s="2" t="s">
        <v>42</v>
      </c>
      <c r="W2347" s="2">
        <v>2014</v>
      </c>
      <c r="X2347" s="5"/>
    </row>
    <row r="2348" spans="1:24" ht="76.5" outlineLevel="1" x14ac:dyDescent="0.25">
      <c r="A2348" s="2" t="s">
        <v>5149</v>
      </c>
      <c r="B2348" s="3" t="s">
        <v>27</v>
      </c>
      <c r="C2348" s="43" t="s">
        <v>1974</v>
      </c>
      <c r="D2348" s="5" t="s">
        <v>1979</v>
      </c>
      <c r="E2348" s="5" t="s">
        <v>5690</v>
      </c>
      <c r="F2348" s="34" t="s">
        <v>5695</v>
      </c>
      <c r="G2348" s="34" t="s">
        <v>29</v>
      </c>
      <c r="H2348" s="4">
        <v>0</v>
      </c>
      <c r="I2348" s="2">
        <v>710000000</v>
      </c>
      <c r="J2348" s="2" t="s">
        <v>11537</v>
      </c>
      <c r="K2348" s="30" t="s">
        <v>3766</v>
      </c>
      <c r="L2348" s="2" t="s">
        <v>1148</v>
      </c>
      <c r="M2348" s="6" t="s">
        <v>32</v>
      </c>
      <c r="N2348" s="2" t="s">
        <v>453</v>
      </c>
      <c r="O2348" s="35">
        <v>0</v>
      </c>
      <c r="P2348" s="34">
        <v>796</v>
      </c>
      <c r="Q2348" s="2" t="s">
        <v>41</v>
      </c>
      <c r="R2348" s="121">
        <v>5</v>
      </c>
      <c r="S2348" s="9">
        <v>5000</v>
      </c>
      <c r="T2348" s="9">
        <f t="shared" si="157"/>
        <v>25000</v>
      </c>
      <c r="U2348" s="9">
        <f t="shared" si="151"/>
        <v>28000.000000000004</v>
      </c>
      <c r="V2348" s="2" t="s">
        <v>42</v>
      </c>
      <c r="W2348" s="2">
        <v>2014</v>
      </c>
      <c r="X2348" s="5"/>
    </row>
    <row r="2349" spans="1:24" ht="76.5" outlineLevel="1" x14ac:dyDescent="0.25">
      <c r="A2349" s="2" t="s">
        <v>5150</v>
      </c>
      <c r="B2349" s="3" t="s">
        <v>27</v>
      </c>
      <c r="C2349" s="43" t="s">
        <v>1974</v>
      </c>
      <c r="D2349" s="5" t="s">
        <v>1979</v>
      </c>
      <c r="E2349" s="5" t="s">
        <v>5690</v>
      </c>
      <c r="F2349" s="34" t="s">
        <v>5696</v>
      </c>
      <c r="G2349" s="34" t="s">
        <v>29</v>
      </c>
      <c r="H2349" s="4">
        <v>0</v>
      </c>
      <c r="I2349" s="2">
        <v>710000000</v>
      </c>
      <c r="J2349" s="2" t="s">
        <v>11537</v>
      </c>
      <c r="K2349" s="30" t="s">
        <v>3766</v>
      </c>
      <c r="L2349" s="2" t="s">
        <v>1148</v>
      </c>
      <c r="M2349" s="6" t="s">
        <v>32</v>
      </c>
      <c r="N2349" s="2" t="s">
        <v>453</v>
      </c>
      <c r="O2349" s="35">
        <v>0</v>
      </c>
      <c r="P2349" s="34">
        <v>796</v>
      </c>
      <c r="Q2349" s="2" t="s">
        <v>41</v>
      </c>
      <c r="R2349" s="34">
        <v>2</v>
      </c>
      <c r="S2349" s="9">
        <v>5500</v>
      </c>
      <c r="T2349" s="9">
        <f t="shared" si="157"/>
        <v>11000</v>
      </c>
      <c r="U2349" s="9">
        <f t="shared" si="151"/>
        <v>12320.000000000002</v>
      </c>
      <c r="V2349" s="2" t="s">
        <v>42</v>
      </c>
      <c r="W2349" s="2">
        <v>2014</v>
      </c>
      <c r="X2349" s="5"/>
    </row>
    <row r="2350" spans="1:24" ht="76.5" outlineLevel="1" x14ac:dyDescent="0.25">
      <c r="A2350" s="2" t="s">
        <v>5151</v>
      </c>
      <c r="B2350" s="3" t="s">
        <v>27</v>
      </c>
      <c r="C2350" s="125" t="s">
        <v>2317</v>
      </c>
      <c r="D2350" s="115" t="s">
        <v>3716</v>
      </c>
      <c r="E2350" s="115" t="s">
        <v>2318</v>
      </c>
      <c r="F2350" s="34" t="s">
        <v>5697</v>
      </c>
      <c r="G2350" s="34" t="s">
        <v>29</v>
      </c>
      <c r="H2350" s="4">
        <v>0</v>
      </c>
      <c r="I2350" s="2">
        <v>710000000</v>
      </c>
      <c r="J2350" s="2" t="s">
        <v>11537</v>
      </c>
      <c r="K2350" s="30" t="s">
        <v>3766</v>
      </c>
      <c r="L2350" s="2" t="s">
        <v>1148</v>
      </c>
      <c r="M2350" s="6" t="s">
        <v>32</v>
      </c>
      <c r="N2350" s="2" t="s">
        <v>453</v>
      </c>
      <c r="O2350" s="35">
        <v>0</v>
      </c>
      <c r="P2350" s="34">
        <v>5111</v>
      </c>
      <c r="Q2350" s="34" t="s">
        <v>531</v>
      </c>
      <c r="R2350" s="121">
        <v>100</v>
      </c>
      <c r="S2350" s="9">
        <v>150</v>
      </c>
      <c r="T2350" s="9">
        <f>S2350*R2350</f>
        <v>15000</v>
      </c>
      <c r="U2350" s="9">
        <f>T2350*1.12</f>
        <v>16800</v>
      </c>
      <c r="V2350" s="2" t="s">
        <v>42</v>
      </c>
      <c r="W2350" s="2">
        <v>2014</v>
      </c>
      <c r="X2350" s="5"/>
    </row>
    <row r="2351" spans="1:24" ht="76.5" outlineLevel="1" x14ac:dyDescent="0.25">
      <c r="A2351" s="2" t="s">
        <v>5152</v>
      </c>
      <c r="B2351" s="3" t="s">
        <v>27</v>
      </c>
      <c r="C2351" s="125" t="s">
        <v>5698</v>
      </c>
      <c r="D2351" s="115" t="s">
        <v>3711</v>
      </c>
      <c r="E2351" s="115" t="s">
        <v>4960</v>
      </c>
      <c r="F2351" s="34" t="s">
        <v>5699</v>
      </c>
      <c r="G2351" s="34" t="s">
        <v>29</v>
      </c>
      <c r="H2351" s="4">
        <v>0</v>
      </c>
      <c r="I2351" s="2">
        <v>710000000</v>
      </c>
      <c r="J2351" s="2" t="s">
        <v>11537</v>
      </c>
      <c r="K2351" s="30" t="s">
        <v>6162</v>
      </c>
      <c r="L2351" s="2" t="s">
        <v>1148</v>
      </c>
      <c r="M2351" s="6" t="s">
        <v>32</v>
      </c>
      <c r="N2351" s="2" t="s">
        <v>453</v>
      </c>
      <c r="O2351" s="35">
        <v>0</v>
      </c>
      <c r="P2351" s="34">
        <v>796</v>
      </c>
      <c r="Q2351" s="2" t="s">
        <v>41</v>
      </c>
      <c r="R2351" s="121">
        <v>250</v>
      </c>
      <c r="S2351" s="9">
        <v>380</v>
      </c>
      <c r="T2351" s="9">
        <f t="shared" ref="T2351:T2363" si="158">S2351*R2351</f>
        <v>95000</v>
      </c>
      <c r="U2351" s="9">
        <f t="shared" ref="U2351:U2363" si="159">T2351*1.12</f>
        <v>106400.00000000001</v>
      </c>
      <c r="V2351" s="2" t="s">
        <v>42</v>
      </c>
      <c r="W2351" s="2">
        <v>2014</v>
      </c>
      <c r="X2351" s="5"/>
    </row>
    <row r="2352" spans="1:24" ht="76.5" outlineLevel="1" x14ac:dyDescent="0.25">
      <c r="A2352" s="2" t="s">
        <v>5153</v>
      </c>
      <c r="B2352" s="3" t="s">
        <v>27</v>
      </c>
      <c r="C2352" s="125" t="s">
        <v>5700</v>
      </c>
      <c r="D2352" s="115" t="s">
        <v>3711</v>
      </c>
      <c r="E2352" s="115" t="s">
        <v>5701</v>
      </c>
      <c r="F2352" s="34" t="s">
        <v>5702</v>
      </c>
      <c r="G2352" s="34" t="s">
        <v>29</v>
      </c>
      <c r="H2352" s="4">
        <v>0</v>
      </c>
      <c r="I2352" s="2">
        <v>710000000</v>
      </c>
      <c r="J2352" s="2" t="s">
        <v>11537</v>
      </c>
      <c r="K2352" s="30" t="s">
        <v>6162</v>
      </c>
      <c r="L2352" s="2" t="s">
        <v>1148</v>
      </c>
      <c r="M2352" s="6" t="s">
        <v>32</v>
      </c>
      <c r="N2352" s="2" t="s">
        <v>453</v>
      </c>
      <c r="O2352" s="35">
        <v>0</v>
      </c>
      <c r="P2352" s="34">
        <v>796</v>
      </c>
      <c r="Q2352" s="2" t="s">
        <v>41</v>
      </c>
      <c r="R2352" s="121">
        <v>731</v>
      </c>
      <c r="S2352" s="9">
        <v>60</v>
      </c>
      <c r="T2352" s="9">
        <f t="shared" si="158"/>
        <v>43860</v>
      </c>
      <c r="U2352" s="9">
        <f t="shared" si="159"/>
        <v>49123.200000000004</v>
      </c>
      <c r="V2352" s="2" t="s">
        <v>42</v>
      </c>
      <c r="W2352" s="2">
        <v>2014</v>
      </c>
      <c r="X2352" s="5"/>
    </row>
    <row r="2353" spans="1:24" ht="76.5" outlineLevel="1" x14ac:dyDescent="0.25">
      <c r="A2353" s="2" t="s">
        <v>5154</v>
      </c>
      <c r="B2353" s="3" t="s">
        <v>27</v>
      </c>
      <c r="C2353" s="125" t="s">
        <v>1866</v>
      </c>
      <c r="D2353" s="20" t="s">
        <v>1884</v>
      </c>
      <c r="E2353" s="20" t="s">
        <v>9225</v>
      </c>
      <c r="F2353" s="34"/>
      <c r="G2353" s="34" t="s">
        <v>29</v>
      </c>
      <c r="H2353" s="4">
        <v>0</v>
      </c>
      <c r="I2353" s="2">
        <v>710000000</v>
      </c>
      <c r="J2353" s="2" t="s">
        <v>11537</v>
      </c>
      <c r="K2353" s="30" t="s">
        <v>6162</v>
      </c>
      <c r="L2353" s="2" t="s">
        <v>1148</v>
      </c>
      <c r="M2353" s="6" t="s">
        <v>32</v>
      </c>
      <c r="N2353" s="2" t="s">
        <v>453</v>
      </c>
      <c r="O2353" s="35">
        <v>0</v>
      </c>
      <c r="P2353" s="34">
        <v>715</v>
      </c>
      <c r="Q2353" s="2" t="s">
        <v>757</v>
      </c>
      <c r="R2353" s="121">
        <v>30</v>
      </c>
      <c r="S2353" s="9">
        <v>150</v>
      </c>
      <c r="T2353" s="9">
        <f t="shared" si="158"/>
        <v>4500</v>
      </c>
      <c r="U2353" s="9">
        <f t="shared" si="159"/>
        <v>5040.0000000000009</v>
      </c>
      <c r="V2353" s="2" t="s">
        <v>42</v>
      </c>
      <c r="W2353" s="2">
        <v>2014</v>
      </c>
      <c r="X2353" s="5"/>
    </row>
    <row r="2354" spans="1:24" ht="76.5" outlineLevel="1" x14ac:dyDescent="0.25">
      <c r="A2354" s="2" t="s">
        <v>5155</v>
      </c>
      <c r="B2354" s="3" t="s">
        <v>27</v>
      </c>
      <c r="C2354" s="125" t="s">
        <v>5707</v>
      </c>
      <c r="D2354" s="10" t="s">
        <v>5704</v>
      </c>
      <c r="E2354" s="10" t="s">
        <v>5705</v>
      </c>
      <c r="F2354" s="34" t="s">
        <v>5708</v>
      </c>
      <c r="G2354" s="34" t="s">
        <v>29</v>
      </c>
      <c r="H2354" s="4">
        <v>0</v>
      </c>
      <c r="I2354" s="2">
        <v>710000000</v>
      </c>
      <c r="J2354" s="2" t="s">
        <v>11537</v>
      </c>
      <c r="K2354" s="30" t="s">
        <v>6162</v>
      </c>
      <c r="L2354" s="2" t="s">
        <v>1148</v>
      </c>
      <c r="M2354" s="6" t="s">
        <v>32</v>
      </c>
      <c r="N2354" s="2" t="s">
        <v>453</v>
      </c>
      <c r="O2354" s="35">
        <v>0</v>
      </c>
      <c r="P2354" s="34">
        <v>5111</v>
      </c>
      <c r="Q2354" s="2" t="s">
        <v>6051</v>
      </c>
      <c r="R2354" s="121">
        <v>100</v>
      </c>
      <c r="S2354" s="9">
        <v>220</v>
      </c>
      <c r="T2354" s="9">
        <f t="shared" si="158"/>
        <v>22000</v>
      </c>
      <c r="U2354" s="9">
        <f t="shared" si="159"/>
        <v>24640.000000000004</v>
      </c>
      <c r="V2354" s="2" t="s">
        <v>42</v>
      </c>
      <c r="W2354" s="2">
        <v>2014</v>
      </c>
      <c r="X2354" s="5"/>
    </row>
    <row r="2355" spans="1:24" ht="76.5" outlineLevel="1" x14ac:dyDescent="0.25">
      <c r="A2355" s="2" t="s">
        <v>6533</v>
      </c>
      <c r="B2355" s="3" t="s">
        <v>27</v>
      </c>
      <c r="C2355" s="115" t="s">
        <v>2321</v>
      </c>
      <c r="D2355" s="115" t="s">
        <v>737</v>
      </c>
      <c r="E2355" s="115" t="s">
        <v>5709</v>
      </c>
      <c r="F2355" s="115" t="s">
        <v>737</v>
      </c>
      <c r="G2355" s="34" t="s">
        <v>29</v>
      </c>
      <c r="H2355" s="4">
        <v>0</v>
      </c>
      <c r="I2355" s="2">
        <v>710000000</v>
      </c>
      <c r="J2355" s="2" t="s">
        <v>11537</v>
      </c>
      <c r="K2355" s="30" t="s">
        <v>6162</v>
      </c>
      <c r="L2355" s="2" t="s">
        <v>1148</v>
      </c>
      <c r="M2355" s="6" t="s">
        <v>32</v>
      </c>
      <c r="N2355" s="2" t="s">
        <v>453</v>
      </c>
      <c r="O2355" s="35">
        <v>0</v>
      </c>
      <c r="P2355" s="34">
        <v>796</v>
      </c>
      <c r="Q2355" s="2" t="s">
        <v>41</v>
      </c>
      <c r="R2355" s="121">
        <v>20</v>
      </c>
      <c r="S2355" s="9">
        <v>320</v>
      </c>
      <c r="T2355" s="9">
        <f t="shared" si="158"/>
        <v>6400</v>
      </c>
      <c r="U2355" s="9">
        <f t="shared" si="159"/>
        <v>7168.0000000000009</v>
      </c>
      <c r="V2355" s="2" t="s">
        <v>42</v>
      </c>
      <c r="W2355" s="2">
        <v>2014</v>
      </c>
      <c r="X2355" s="5"/>
    </row>
    <row r="2356" spans="1:24" ht="76.5" outlineLevel="1" x14ac:dyDescent="0.25">
      <c r="A2356" s="2" t="s">
        <v>5156</v>
      </c>
      <c r="B2356" s="3" t="s">
        <v>27</v>
      </c>
      <c r="C2356" s="125" t="s">
        <v>762</v>
      </c>
      <c r="D2356" s="10" t="s">
        <v>763</v>
      </c>
      <c r="E2356" s="10" t="s">
        <v>764</v>
      </c>
      <c r="F2356" s="115" t="s">
        <v>763</v>
      </c>
      <c r="G2356" s="34" t="s">
        <v>29</v>
      </c>
      <c r="H2356" s="4">
        <v>0</v>
      </c>
      <c r="I2356" s="2">
        <v>710000000</v>
      </c>
      <c r="J2356" s="2" t="s">
        <v>11537</v>
      </c>
      <c r="K2356" s="30" t="s">
        <v>6162</v>
      </c>
      <c r="L2356" s="2" t="s">
        <v>1148</v>
      </c>
      <c r="M2356" s="6" t="s">
        <v>32</v>
      </c>
      <c r="N2356" s="2" t="s">
        <v>453</v>
      </c>
      <c r="O2356" s="35">
        <v>0</v>
      </c>
      <c r="P2356" s="34">
        <v>796</v>
      </c>
      <c r="Q2356" s="2" t="s">
        <v>41</v>
      </c>
      <c r="R2356" s="121">
        <v>20</v>
      </c>
      <c r="S2356" s="9">
        <v>550</v>
      </c>
      <c r="T2356" s="9">
        <f t="shared" si="158"/>
        <v>11000</v>
      </c>
      <c r="U2356" s="9">
        <f t="shared" si="159"/>
        <v>12320.000000000002</v>
      </c>
      <c r="V2356" s="2" t="s">
        <v>42</v>
      </c>
      <c r="W2356" s="2">
        <v>2014</v>
      </c>
      <c r="X2356" s="5"/>
    </row>
    <row r="2357" spans="1:24" ht="76.5" outlineLevel="1" x14ac:dyDescent="0.25">
      <c r="A2357" s="2" t="s">
        <v>5157</v>
      </c>
      <c r="B2357" s="3" t="s">
        <v>27</v>
      </c>
      <c r="C2357" s="125" t="s">
        <v>5710</v>
      </c>
      <c r="D2357" s="10" t="s">
        <v>5711</v>
      </c>
      <c r="E2357" s="10" t="s">
        <v>7761</v>
      </c>
      <c r="F2357" s="115" t="s">
        <v>5711</v>
      </c>
      <c r="G2357" s="34" t="s">
        <v>29</v>
      </c>
      <c r="H2357" s="4">
        <v>0</v>
      </c>
      <c r="I2357" s="2">
        <v>710000000</v>
      </c>
      <c r="J2357" s="2" t="s">
        <v>11537</v>
      </c>
      <c r="K2357" s="30" t="s">
        <v>6162</v>
      </c>
      <c r="L2357" s="2" t="s">
        <v>1148</v>
      </c>
      <c r="M2357" s="6" t="s">
        <v>32</v>
      </c>
      <c r="N2357" s="2" t="s">
        <v>453</v>
      </c>
      <c r="O2357" s="35">
        <v>0</v>
      </c>
      <c r="P2357" s="34">
        <v>796</v>
      </c>
      <c r="Q2357" s="2" t="s">
        <v>41</v>
      </c>
      <c r="R2357" s="121">
        <v>20</v>
      </c>
      <c r="S2357" s="9">
        <v>220</v>
      </c>
      <c r="T2357" s="9">
        <f t="shared" si="158"/>
        <v>4400</v>
      </c>
      <c r="U2357" s="9">
        <f t="shared" si="159"/>
        <v>4928.0000000000009</v>
      </c>
      <c r="V2357" s="2" t="s">
        <v>42</v>
      </c>
      <c r="W2357" s="2">
        <v>2014</v>
      </c>
      <c r="X2357" s="5"/>
    </row>
    <row r="2358" spans="1:24" ht="76.5" outlineLevel="1" x14ac:dyDescent="0.25">
      <c r="A2358" s="2" t="s">
        <v>5158</v>
      </c>
      <c r="B2358" s="3" t="s">
        <v>27</v>
      </c>
      <c r="C2358" s="126" t="s">
        <v>2433</v>
      </c>
      <c r="D2358" s="127" t="s">
        <v>5713</v>
      </c>
      <c r="E2358" s="127" t="s">
        <v>5714</v>
      </c>
      <c r="F2358" s="34" t="s">
        <v>5715</v>
      </c>
      <c r="G2358" s="34" t="s">
        <v>29</v>
      </c>
      <c r="H2358" s="4">
        <v>0</v>
      </c>
      <c r="I2358" s="2">
        <v>710000000</v>
      </c>
      <c r="J2358" s="2" t="s">
        <v>11537</v>
      </c>
      <c r="K2358" s="30" t="s">
        <v>6162</v>
      </c>
      <c r="L2358" s="2" t="s">
        <v>1148</v>
      </c>
      <c r="M2358" s="6" t="s">
        <v>32</v>
      </c>
      <c r="N2358" s="2" t="s">
        <v>453</v>
      </c>
      <c r="O2358" s="35">
        <v>0</v>
      </c>
      <c r="P2358" s="34">
        <v>796</v>
      </c>
      <c r="Q2358" s="2" t="s">
        <v>41</v>
      </c>
      <c r="R2358" s="121">
        <v>600</v>
      </c>
      <c r="S2358" s="9">
        <v>45</v>
      </c>
      <c r="T2358" s="9">
        <f t="shared" si="158"/>
        <v>27000</v>
      </c>
      <c r="U2358" s="9">
        <f t="shared" si="159"/>
        <v>30240.000000000004</v>
      </c>
      <c r="V2358" s="2" t="s">
        <v>42</v>
      </c>
      <c r="W2358" s="2">
        <v>2014</v>
      </c>
      <c r="X2358" s="5"/>
    </row>
    <row r="2359" spans="1:24" ht="76.5" outlineLevel="1" x14ac:dyDescent="0.25">
      <c r="A2359" s="2" t="s">
        <v>5159</v>
      </c>
      <c r="B2359" s="3" t="s">
        <v>27</v>
      </c>
      <c r="C2359" s="10" t="s">
        <v>5716</v>
      </c>
      <c r="D2359" s="10" t="s">
        <v>5717</v>
      </c>
      <c r="E2359" s="10" t="s">
        <v>5718</v>
      </c>
      <c r="F2359" s="127" t="s">
        <v>5717</v>
      </c>
      <c r="G2359" s="34" t="s">
        <v>29</v>
      </c>
      <c r="H2359" s="4">
        <v>0</v>
      </c>
      <c r="I2359" s="2">
        <v>710000000</v>
      </c>
      <c r="J2359" s="2" t="s">
        <v>11537</v>
      </c>
      <c r="K2359" s="30" t="s">
        <v>6162</v>
      </c>
      <c r="L2359" s="2" t="s">
        <v>1148</v>
      </c>
      <c r="M2359" s="6" t="s">
        <v>32</v>
      </c>
      <c r="N2359" s="2" t="s">
        <v>453</v>
      </c>
      <c r="O2359" s="35">
        <v>0</v>
      </c>
      <c r="P2359" s="34">
        <v>5111</v>
      </c>
      <c r="Q2359" s="34" t="s">
        <v>531</v>
      </c>
      <c r="R2359" s="121">
        <v>25</v>
      </c>
      <c r="S2359" s="9">
        <v>200</v>
      </c>
      <c r="T2359" s="9">
        <f t="shared" si="158"/>
        <v>5000</v>
      </c>
      <c r="U2359" s="9">
        <f t="shared" si="159"/>
        <v>5600.0000000000009</v>
      </c>
      <c r="V2359" s="2" t="s">
        <v>42</v>
      </c>
      <c r="W2359" s="2">
        <v>2014</v>
      </c>
      <c r="X2359" s="5"/>
    </row>
    <row r="2360" spans="1:24" ht="76.5" outlineLevel="1" x14ac:dyDescent="0.25">
      <c r="A2360" s="2" t="s">
        <v>6534</v>
      </c>
      <c r="B2360" s="3" t="s">
        <v>27</v>
      </c>
      <c r="C2360" s="10" t="s">
        <v>6660</v>
      </c>
      <c r="D2360" s="20" t="s">
        <v>10080</v>
      </c>
      <c r="E2360" s="20" t="s">
        <v>10081</v>
      </c>
      <c r="F2360" s="34"/>
      <c r="G2360" s="34" t="s">
        <v>343</v>
      </c>
      <c r="H2360" s="4">
        <v>0</v>
      </c>
      <c r="I2360" s="2">
        <v>710000000</v>
      </c>
      <c r="J2360" s="2" t="s">
        <v>11537</v>
      </c>
      <c r="K2360" s="30" t="s">
        <v>6162</v>
      </c>
      <c r="L2360" s="2" t="s">
        <v>1148</v>
      </c>
      <c r="M2360" s="6" t="s">
        <v>32</v>
      </c>
      <c r="N2360" s="2" t="s">
        <v>453</v>
      </c>
      <c r="O2360" s="35">
        <v>0</v>
      </c>
      <c r="P2360" s="34">
        <v>796</v>
      </c>
      <c r="Q2360" s="34" t="s">
        <v>1916</v>
      </c>
      <c r="R2360" s="121">
        <v>11</v>
      </c>
      <c r="S2360" s="9">
        <v>235</v>
      </c>
      <c r="T2360" s="9">
        <f t="shared" si="158"/>
        <v>2585</v>
      </c>
      <c r="U2360" s="9">
        <f t="shared" si="159"/>
        <v>2895.2000000000003</v>
      </c>
      <c r="V2360" s="2" t="s">
        <v>42</v>
      </c>
      <c r="W2360" s="2">
        <v>2014</v>
      </c>
      <c r="X2360" s="5"/>
    </row>
    <row r="2361" spans="1:24" ht="117" customHeight="1" outlineLevel="1" x14ac:dyDescent="0.25">
      <c r="A2361" s="2" t="s">
        <v>5160</v>
      </c>
      <c r="B2361" s="3" t="s">
        <v>27</v>
      </c>
      <c r="C2361" s="10" t="s">
        <v>724</v>
      </c>
      <c r="D2361" s="10" t="s">
        <v>725</v>
      </c>
      <c r="E2361" s="10" t="s">
        <v>7787</v>
      </c>
      <c r="F2361" s="34"/>
      <c r="G2361" s="34" t="s">
        <v>29</v>
      </c>
      <c r="H2361" s="4">
        <v>0</v>
      </c>
      <c r="I2361" s="2">
        <v>710000000</v>
      </c>
      <c r="J2361" s="2" t="s">
        <v>11537</v>
      </c>
      <c r="K2361" s="30" t="s">
        <v>6162</v>
      </c>
      <c r="L2361" s="2" t="s">
        <v>1148</v>
      </c>
      <c r="M2361" s="6" t="s">
        <v>32</v>
      </c>
      <c r="N2361" s="2" t="s">
        <v>453</v>
      </c>
      <c r="O2361" s="35">
        <v>0</v>
      </c>
      <c r="P2361" s="36" t="s">
        <v>40</v>
      </c>
      <c r="Q2361" s="2" t="s">
        <v>41</v>
      </c>
      <c r="R2361" s="121">
        <v>10</v>
      </c>
      <c r="S2361" s="9">
        <v>200</v>
      </c>
      <c r="T2361" s="9">
        <f t="shared" si="158"/>
        <v>2000</v>
      </c>
      <c r="U2361" s="9">
        <f t="shared" si="159"/>
        <v>2240</v>
      </c>
      <c r="V2361" s="2" t="s">
        <v>42</v>
      </c>
      <c r="W2361" s="2">
        <v>2014</v>
      </c>
      <c r="X2361" s="5"/>
    </row>
    <row r="2362" spans="1:24" ht="41.25" customHeight="1" outlineLevel="1" x14ac:dyDescent="0.25">
      <c r="A2362" s="2" t="s">
        <v>5161</v>
      </c>
      <c r="B2362" s="3" t="s">
        <v>27</v>
      </c>
      <c r="C2362" s="10" t="s">
        <v>10082</v>
      </c>
      <c r="D2362" s="10" t="s">
        <v>5719</v>
      </c>
      <c r="E2362" s="10" t="s">
        <v>10083</v>
      </c>
      <c r="F2362" s="34"/>
      <c r="G2362" s="34" t="s">
        <v>29</v>
      </c>
      <c r="H2362" s="4">
        <v>0</v>
      </c>
      <c r="I2362" s="2">
        <v>710000000</v>
      </c>
      <c r="J2362" s="2" t="s">
        <v>11537</v>
      </c>
      <c r="K2362" s="30" t="s">
        <v>6162</v>
      </c>
      <c r="L2362" s="2" t="s">
        <v>1148</v>
      </c>
      <c r="M2362" s="6" t="s">
        <v>32</v>
      </c>
      <c r="N2362" s="2" t="s">
        <v>453</v>
      </c>
      <c r="O2362" s="35">
        <v>0</v>
      </c>
      <c r="P2362" s="36" t="s">
        <v>498</v>
      </c>
      <c r="Q2362" s="2" t="s">
        <v>499</v>
      </c>
      <c r="R2362" s="121">
        <v>125</v>
      </c>
      <c r="S2362" s="9">
        <v>500</v>
      </c>
      <c r="T2362" s="9">
        <f t="shared" si="158"/>
        <v>62500</v>
      </c>
      <c r="U2362" s="9">
        <f t="shared" si="159"/>
        <v>70000</v>
      </c>
      <c r="V2362" s="2" t="s">
        <v>42</v>
      </c>
      <c r="W2362" s="2">
        <v>2014</v>
      </c>
      <c r="X2362" s="5"/>
    </row>
    <row r="2363" spans="1:24" ht="92.25" customHeight="1" outlineLevel="1" x14ac:dyDescent="0.25">
      <c r="A2363" s="2" t="s">
        <v>5162</v>
      </c>
      <c r="B2363" s="3" t="s">
        <v>27</v>
      </c>
      <c r="C2363" s="10" t="s">
        <v>9962</v>
      </c>
      <c r="D2363" s="10" t="s">
        <v>767</v>
      </c>
      <c r="E2363" s="10" t="s">
        <v>9963</v>
      </c>
      <c r="F2363" s="34" t="s">
        <v>771</v>
      </c>
      <c r="G2363" s="34" t="s">
        <v>29</v>
      </c>
      <c r="H2363" s="4">
        <v>0</v>
      </c>
      <c r="I2363" s="2">
        <v>710000000</v>
      </c>
      <c r="J2363" s="2" t="s">
        <v>11537</v>
      </c>
      <c r="K2363" s="30" t="s">
        <v>6162</v>
      </c>
      <c r="L2363" s="2" t="s">
        <v>1148</v>
      </c>
      <c r="M2363" s="6" t="s">
        <v>32</v>
      </c>
      <c r="N2363" s="2" t="s">
        <v>453</v>
      </c>
      <c r="O2363" s="35">
        <v>0</v>
      </c>
      <c r="P2363" s="36" t="s">
        <v>40</v>
      </c>
      <c r="Q2363" s="2" t="s">
        <v>41</v>
      </c>
      <c r="R2363" s="121">
        <v>59</v>
      </c>
      <c r="S2363" s="9">
        <v>195</v>
      </c>
      <c r="T2363" s="9">
        <f t="shared" si="158"/>
        <v>11505</v>
      </c>
      <c r="U2363" s="9">
        <f t="shared" si="159"/>
        <v>12885.6</v>
      </c>
      <c r="V2363" s="2" t="s">
        <v>42</v>
      </c>
      <c r="W2363" s="2">
        <v>2014</v>
      </c>
      <c r="X2363" s="5"/>
    </row>
    <row r="2364" spans="1:24" ht="76.5" outlineLevel="1" x14ac:dyDescent="0.25">
      <c r="A2364" s="2" t="s">
        <v>5163</v>
      </c>
      <c r="B2364" s="3" t="s">
        <v>27</v>
      </c>
      <c r="C2364" s="43" t="s">
        <v>3698</v>
      </c>
      <c r="D2364" s="10" t="s">
        <v>9298</v>
      </c>
      <c r="E2364" s="10" t="s">
        <v>3992</v>
      </c>
      <c r="F2364" s="34" t="s">
        <v>3699</v>
      </c>
      <c r="G2364" s="2" t="s">
        <v>350</v>
      </c>
      <c r="H2364" s="4">
        <v>0</v>
      </c>
      <c r="I2364" s="2">
        <v>710000000</v>
      </c>
      <c r="J2364" s="2" t="s">
        <v>11537</v>
      </c>
      <c r="K2364" s="30" t="s">
        <v>6162</v>
      </c>
      <c r="L2364" s="2" t="s">
        <v>1148</v>
      </c>
      <c r="M2364" s="6" t="s">
        <v>32</v>
      </c>
      <c r="N2364" s="2" t="s">
        <v>453</v>
      </c>
      <c r="O2364" s="35">
        <v>0</v>
      </c>
      <c r="P2364" s="34">
        <v>796</v>
      </c>
      <c r="Q2364" s="2" t="s">
        <v>41</v>
      </c>
      <c r="R2364" s="121">
        <v>476</v>
      </c>
      <c r="S2364" s="9">
        <v>1250</v>
      </c>
      <c r="T2364" s="9">
        <f>R2364*S2364</f>
        <v>595000</v>
      </c>
      <c r="U2364" s="9">
        <f t="shared" ref="U2364:U2372" si="160">T2364*1.12</f>
        <v>666400.00000000012</v>
      </c>
      <c r="V2364" s="2" t="s">
        <v>42</v>
      </c>
      <c r="W2364" s="2">
        <v>2014</v>
      </c>
      <c r="X2364" s="5"/>
    </row>
    <row r="2365" spans="1:24" ht="127.5" outlineLevel="1" x14ac:dyDescent="0.25">
      <c r="A2365" s="2" t="s">
        <v>5164</v>
      </c>
      <c r="B2365" s="3" t="s">
        <v>27</v>
      </c>
      <c r="C2365" s="10" t="s">
        <v>9967</v>
      </c>
      <c r="D2365" s="10" t="s">
        <v>2481</v>
      </c>
      <c r="E2365" s="10" t="s">
        <v>9968</v>
      </c>
      <c r="F2365" s="34" t="s">
        <v>5721</v>
      </c>
      <c r="G2365" s="2" t="s">
        <v>29</v>
      </c>
      <c r="H2365" s="4">
        <v>0</v>
      </c>
      <c r="I2365" s="2">
        <v>710000000</v>
      </c>
      <c r="J2365" s="2" t="s">
        <v>11537</v>
      </c>
      <c r="K2365" s="30" t="s">
        <v>6162</v>
      </c>
      <c r="L2365" s="2" t="s">
        <v>1148</v>
      </c>
      <c r="M2365" s="6" t="s">
        <v>32</v>
      </c>
      <c r="N2365" s="2" t="s">
        <v>453</v>
      </c>
      <c r="O2365" s="35">
        <v>0</v>
      </c>
      <c r="P2365" s="36" t="s">
        <v>34</v>
      </c>
      <c r="Q2365" s="5" t="s">
        <v>35</v>
      </c>
      <c r="R2365" s="121">
        <v>700</v>
      </c>
      <c r="S2365" s="9">
        <v>130</v>
      </c>
      <c r="T2365" s="9">
        <f>S2365*R2365</f>
        <v>91000</v>
      </c>
      <c r="U2365" s="9">
        <f t="shared" si="160"/>
        <v>101920.00000000001</v>
      </c>
      <c r="V2365" s="2" t="s">
        <v>42</v>
      </c>
      <c r="W2365" s="2">
        <v>2014</v>
      </c>
      <c r="X2365" s="5"/>
    </row>
    <row r="2366" spans="1:24" ht="76.5" outlineLevel="1" x14ac:dyDescent="0.25">
      <c r="A2366" s="2" t="s">
        <v>5165</v>
      </c>
      <c r="B2366" s="3" t="s">
        <v>27</v>
      </c>
      <c r="C2366" s="43" t="s">
        <v>3720</v>
      </c>
      <c r="D2366" s="115" t="s">
        <v>3721</v>
      </c>
      <c r="E2366" s="115" t="s">
        <v>3722</v>
      </c>
      <c r="F2366" s="115" t="s">
        <v>3721</v>
      </c>
      <c r="G2366" s="34" t="s">
        <v>29</v>
      </c>
      <c r="H2366" s="4">
        <v>0</v>
      </c>
      <c r="I2366" s="2">
        <v>710000000</v>
      </c>
      <c r="J2366" s="2" t="s">
        <v>11537</v>
      </c>
      <c r="K2366" s="30" t="s">
        <v>6162</v>
      </c>
      <c r="L2366" s="2" t="s">
        <v>1148</v>
      </c>
      <c r="M2366" s="6" t="s">
        <v>32</v>
      </c>
      <c r="N2366" s="2" t="s">
        <v>453</v>
      </c>
      <c r="O2366" s="35">
        <v>0</v>
      </c>
      <c r="P2366" s="2">
        <v>112</v>
      </c>
      <c r="Q2366" s="2" t="s">
        <v>751</v>
      </c>
      <c r="R2366" s="5">
        <v>1800</v>
      </c>
      <c r="S2366" s="9">
        <v>0</v>
      </c>
      <c r="T2366" s="9">
        <f>R2366*S2366</f>
        <v>0</v>
      </c>
      <c r="U2366" s="9">
        <f t="shared" si="160"/>
        <v>0</v>
      </c>
      <c r="V2366" s="2" t="s">
        <v>42</v>
      </c>
      <c r="W2366" s="2">
        <v>2014</v>
      </c>
      <c r="X2366" s="5"/>
    </row>
    <row r="2367" spans="1:24" ht="76.5" outlineLevel="1" x14ac:dyDescent="0.25">
      <c r="A2367" s="2" t="s">
        <v>10637</v>
      </c>
      <c r="B2367" s="3" t="s">
        <v>27</v>
      </c>
      <c r="C2367" s="43" t="s">
        <v>3720</v>
      </c>
      <c r="D2367" s="115" t="s">
        <v>3721</v>
      </c>
      <c r="E2367" s="115" t="s">
        <v>3722</v>
      </c>
      <c r="F2367" s="115" t="s">
        <v>3721</v>
      </c>
      <c r="G2367" s="34" t="s">
        <v>29</v>
      </c>
      <c r="H2367" s="4">
        <v>0</v>
      </c>
      <c r="I2367" s="2">
        <v>710000000</v>
      </c>
      <c r="J2367" s="2" t="s">
        <v>11537</v>
      </c>
      <c r="K2367" s="30" t="s">
        <v>3765</v>
      </c>
      <c r="L2367" s="2" t="s">
        <v>1148</v>
      </c>
      <c r="M2367" s="6" t="s">
        <v>32</v>
      </c>
      <c r="N2367" s="2" t="s">
        <v>453</v>
      </c>
      <c r="O2367" s="35">
        <v>0</v>
      </c>
      <c r="P2367" s="2">
        <v>868</v>
      </c>
      <c r="Q2367" s="2" t="s">
        <v>3708</v>
      </c>
      <c r="R2367" s="5">
        <v>96</v>
      </c>
      <c r="S2367" s="9">
        <v>375</v>
      </c>
      <c r="T2367" s="9">
        <f>S2367*R2367</f>
        <v>36000</v>
      </c>
      <c r="U2367" s="9">
        <f>T2367*1.12</f>
        <v>40320.000000000007</v>
      </c>
      <c r="V2367" s="2" t="s">
        <v>42</v>
      </c>
      <c r="W2367" s="2">
        <v>2014</v>
      </c>
      <c r="X2367" s="5" t="s">
        <v>10638</v>
      </c>
    </row>
    <row r="2368" spans="1:24" ht="76.5" outlineLevel="1" x14ac:dyDescent="0.25">
      <c r="A2368" s="2" t="s">
        <v>5166</v>
      </c>
      <c r="B2368" s="3" t="s">
        <v>27</v>
      </c>
      <c r="C2368" s="43" t="s">
        <v>5722</v>
      </c>
      <c r="D2368" s="34" t="s">
        <v>9112</v>
      </c>
      <c r="E2368" s="127" t="s">
        <v>5724</v>
      </c>
      <c r="F2368" s="34" t="s">
        <v>5723</v>
      </c>
      <c r="G2368" s="34" t="s">
        <v>29</v>
      </c>
      <c r="H2368" s="4">
        <v>0</v>
      </c>
      <c r="I2368" s="2">
        <v>710000000</v>
      </c>
      <c r="J2368" s="2" t="s">
        <v>11537</v>
      </c>
      <c r="K2368" s="30" t="s">
        <v>6162</v>
      </c>
      <c r="L2368" s="2" t="s">
        <v>1148</v>
      </c>
      <c r="M2368" s="6" t="s">
        <v>32</v>
      </c>
      <c r="N2368" s="2" t="s">
        <v>453</v>
      </c>
      <c r="O2368" s="35">
        <v>0</v>
      </c>
      <c r="P2368" s="5">
        <v>796</v>
      </c>
      <c r="Q2368" s="2" t="s">
        <v>41</v>
      </c>
      <c r="R2368" s="5">
        <v>20</v>
      </c>
      <c r="S2368" s="9">
        <v>3000</v>
      </c>
      <c r="T2368" s="9">
        <v>60000</v>
      </c>
      <c r="U2368" s="9">
        <f t="shared" si="160"/>
        <v>67200</v>
      </c>
      <c r="V2368" s="2" t="s">
        <v>42</v>
      </c>
      <c r="W2368" s="2">
        <v>2014</v>
      </c>
      <c r="X2368" s="5"/>
    </row>
    <row r="2369" spans="1:24" ht="76.5" outlineLevel="1" x14ac:dyDescent="0.25">
      <c r="A2369" s="2" t="s">
        <v>5167</v>
      </c>
      <c r="B2369" s="3" t="s">
        <v>27</v>
      </c>
      <c r="C2369" s="7" t="s">
        <v>1029</v>
      </c>
      <c r="D2369" s="42" t="s">
        <v>1030</v>
      </c>
      <c r="E2369" s="42" t="s">
        <v>1031</v>
      </c>
      <c r="F2369" s="34" t="s">
        <v>5725</v>
      </c>
      <c r="G2369" s="34" t="s">
        <v>29</v>
      </c>
      <c r="H2369" s="4">
        <v>0</v>
      </c>
      <c r="I2369" s="2">
        <v>710000000</v>
      </c>
      <c r="J2369" s="2" t="s">
        <v>11537</v>
      </c>
      <c r="K2369" s="30" t="s">
        <v>6162</v>
      </c>
      <c r="L2369" s="2" t="s">
        <v>1148</v>
      </c>
      <c r="M2369" s="6" t="s">
        <v>32</v>
      </c>
      <c r="N2369" s="2" t="s">
        <v>453</v>
      </c>
      <c r="O2369" s="35">
        <v>0</v>
      </c>
      <c r="P2369" s="5">
        <v>796</v>
      </c>
      <c r="Q2369" s="2" t="s">
        <v>41</v>
      </c>
      <c r="R2369" s="5">
        <v>5400</v>
      </c>
      <c r="S2369" s="9">
        <v>40</v>
      </c>
      <c r="T2369" s="9">
        <f>R2369*S2369</f>
        <v>216000</v>
      </c>
      <c r="U2369" s="9">
        <f t="shared" si="160"/>
        <v>241920.00000000003</v>
      </c>
      <c r="V2369" s="2" t="s">
        <v>42</v>
      </c>
      <c r="W2369" s="2">
        <v>2014</v>
      </c>
      <c r="X2369" s="5"/>
    </row>
    <row r="2370" spans="1:24" ht="76.5" outlineLevel="1" x14ac:dyDescent="0.25">
      <c r="A2370" s="2" t="s">
        <v>5168</v>
      </c>
      <c r="B2370" s="3" t="s">
        <v>27</v>
      </c>
      <c r="C2370" s="10" t="s">
        <v>9972</v>
      </c>
      <c r="D2370" s="10" t="s">
        <v>4975</v>
      </c>
      <c r="E2370" s="10" t="s">
        <v>9973</v>
      </c>
      <c r="F2370" s="97"/>
      <c r="G2370" s="34" t="s">
        <v>29</v>
      </c>
      <c r="H2370" s="4">
        <v>0</v>
      </c>
      <c r="I2370" s="2">
        <v>710000000</v>
      </c>
      <c r="J2370" s="2" t="s">
        <v>11537</v>
      </c>
      <c r="K2370" s="164" t="s">
        <v>6189</v>
      </c>
      <c r="L2370" s="2" t="s">
        <v>1148</v>
      </c>
      <c r="M2370" s="6" t="s">
        <v>32</v>
      </c>
      <c r="N2370" s="2" t="s">
        <v>453</v>
      </c>
      <c r="O2370" s="35">
        <v>0</v>
      </c>
      <c r="P2370" s="34">
        <v>166</v>
      </c>
      <c r="Q2370" s="30" t="s">
        <v>1268</v>
      </c>
      <c r="R2370" s="37">
        <v>60</v>
      </c>
      <c r="S2370" s="9">
        <v>200</v>
      </c>
      <c r="T2370" s="9">
        <f>R2370*S2370</f>
        <v>12000</v>
      </c>
      <c r="U2370" s="9">
        <f t="shared" si="160"/>
        <v>13440.000000000002</v>
      </c>
      <c r="V2370" s="133" t="s">
        <v>42</v>
      </c>
      <c r="W2370" s="2">
        <v>2014</v>
      </c>
      <c r="X2370" s="5"/>
    </row>
    <row r="2371" spans="1:24" ht="76.5" outlineLevel="1" x14ac:dyDescent="0.25">
      <c r="A2371" s="2" t="s">
        <v>5169</v>
      </c>
      <c r="B2371" s="3" t="s">
        <v>27</v>
      </c>
      <c r="C2371" s="5" t="s">
        <v>9970</v>
      </c>
      <c r="D2371" s="5" t="s">
        <v>9450</v>
      </c>
      <c r="E2371" s="5" t="s">
        <v>9971</v>
      </c>
      <c r="F2371" s="5" t="s">
        <v>9971</v>
      </c>
      <c r="G2371" s="34" t="s">
        <v>29</v>
      </c>
      <c r="H2371" s="4">
        <v>0</v>
      </c>
      <c r="I2371" s="2">
        <v>710000000</v>
      </c>
      <c r="J2371" s="2" t="s">
        <v>11537</v>
      </c>
      <c r="K2371" s="164" t="s">
        <v>6189</v>
      </c>
      <c r="L2371" s="2" t="s">
        <v>1148</v>
      </c>
      <c r="M2371" s="6" t="s">
        <v>32</v>
      </c>
      <c r="N2371" s="2" t="s">
        <v>453</v>
      </c>
      <c r="O2371" s="35">
        <v>0</v>
      </c>
      <c r="P2371" s="34">
        <v>796</v>
      </c>
      <c r="Q2371" s="30" t="s">
        <v>41</v>
      </c>
      <c r="R2371" s="37">
        <v>10</v>
      </c>
      <c r="S2371" s="9">
        <v>4000</v>
      </c>
      <c r="T2371" s="9">
        <f>R2371*S2371</f>
        <v>40000</v>
      </c>
      <c r="U2371" s="9">
        <f t="shared" si="160"/>
        <v>44800.000000000007</v>
      </c>
      <c r="V2371" s="133" t="s">
        <v>42</v>
      </c>
      <c r="W2371" s="2">
        <v>2014</v>
      </c>
      <c r="X2371" s="5"/>
    </row>
    <row r="2372" spans="1:24" ht="76.5" outlineLevel="1" x14ac:dyDescent="0.25">
      <c r="A2372" s="2" t="s">
        <v>5170</v>
      </c>
      <c r="B2372" s="3" t="s">
        <v>27</v>
      </c>
      <c r="C2372" s="91" t="s">
        <v>2297</v>
      </c>
      <c r="D2372" s="91" t="s">
        <v>4226</v>
      </c>
      <c r="E2372" s="91" t="s">
        <v>6028</v>
      </c>
      <c r="F2372" s="91" t="s">
        <v>6028</v>
      </c>
      <c r="G2372" s="34" t="s">
        <v>29</v>
      </c>
      <c r="H2372" s="4">
        <v>0</v>
      </c>
      <c r="I2372" s="2">
        <v>710000000</v>
      </c>
      <c r="J2372" s="2" t="s">
        <v>11537</v>
      </c>
      <c r="K2372" s="164" t="s">
        <v>6189</v>
      </c>
      <c r="L2372" s="2" t="s">
        <v>1148</v>
      </c>
      <c r="M2372" s="6" t="s">
        <v>32</v>
      </c>
      <c r="N2372" s="2" t="s">
        <v>453</v>
      </c>
      <c r="O2372" s="35">
        <v>0</v>
      </c>
      <c r="P2372" s="34">
        <v>796</v>
      </c>
      <c r="Q2372" s="30" t="s">
        <v>41</v>
      </c>
      <c r="R2372" s="37">
        <v>16</v>
      </c>
      <c r="S2372" s="9">
        <v>500</v>
      </c>
      <c r="T2372" s="9">
        <f>R2372*S2372</f>
        <v>8000</v>
      </c>
      <c r="U2372" s="9">
        <f t="shared" si="160"/>
        <v>8960</v>
      </c>
      <c r="V2372" s="133" t="s">
        <v>42</v>
      </c>
      <c r="W2372" s="2">
        <v>2014</v>
      </c>
      <c r="X2372" s="5"/>
    </row>
    <row r="2373" spans="1:24" ht="76.5" outlineLevel="1" x14ac:dyDescent="0.25">
      <c r="A2373" s="2" t="s">
        <v>5171</v>
      </c>
      <c r="B2373" s="3" t="s">
        <v>27</v>
      </c>
      <c r="C2373" s="43" t="s">
        <v>5414</v>
      </c>
      <c r="D2373" s="5" t="s">
        <v>5415</v>
      </c>
      <c r="E2373" s="5" t="s">
        <v>3844</v>
      </c>
      <c r="F2373" s="34" t="s">
        <v>5416</v>
      </c>
      <c r="G2373" s="34" t="s">
        <v>29</v>
      </c>
      <c r="H2373" s="4">
        <v>0</v>
      </c>
      <c r="I2373" s="2">
        <v>710000000</v>
      </c>
      <c r="J2373" s="2" t="s">
        <v>11537</v>
      </c>
      <c r="K2373" s="30" t="s">
        <v>6014</v>
      </c>
      <c r="L2373" s="2" t="s">
        <v>1149</v>
      </c>
      <c r="M2373" s="6" t="s">
        <v>32</v>
      </c>
      <c r="N2373" s="2" t="s">
        <v>453</v>
      </c>
      <c r="O2373" s="35">
        <v>0</v>
      </c>
      <c r="P2373" s="34">
        <v>796</v>
      </c>
      <c r="Q2373" s="2" t="s">
        <v>41</v>
      </c>
      <c r="R2373" s="121">
        <v>2</v>
      </c>
      <c r="S2373" s="9">
        <v>430</v>
      </c>
      <c r="T2373" s="9">
        <f>R2373*S2373</f>
        <v>860</v>
      </c>
      <c r="U2373" s="9">
        <f t="shared" ref="U2373:U2434" si="161">T2373*1.12</f>
        <v>963.2</v>
      </c>
      <c r="V2373" s="2" t="s">
        <v>42</v>
      </c>
      <c r="W2373" s="2">
        <v>2014</v>
      </c>
      <c r="X2373" s="30"/>
    </row>
    <row r="2374" spans="1:24" ht="76.5" outlineLevel="1" x14ac:dyDescent="0.25">
      <c r="A2374" s="2" t="s">
        <v>5172</v>
      </c>
      <c r="B2374" s="3" t="s">
        <v>27</v>
      </c>
      <c r="C2374" s="10" t="s">
        <v>13161</v>
      </c>
      <c r="D2374" s="5" t="s">
        <v>13121</v>
      </c>
      <c r="E2374" s="19" t="s">
        <v>13120</v>
      </c>
      <c r="F2374" s="19" t="s">
        <v>5425</v>
      </c>
      <c r="G2374" s="34" t="s">
        <v>29</v>
      </c>
      <c r="H2374" s="4">
        <v>0</v>
      </c>
      <c r="I2374" s="2">
        <v>710000000</v>
      </c>
      <c r="J2374" s="2" t="s">
        <v>11537</v>
      </c>
      <c r="K2374" s="30" t="s">
        <v>6014</v>
      </c>
      <c r="L2374" s="2" t="s">
        <v>1149</v>
      </c>
      <c r="M2374" s="6" t="s">
        <v>32</v>
      </c>
      <c r="N2374" s="2" t="s">
        <v>453</v>
      </c>
      <c r="O2374" s="35">
        <v>0</v>
      </c>
      <c r="P2374" s="137" t="s">
        <v>857</v>
      </c>
      <c r="Q2374" s="2" t="s">
        <v>858</v>
      </c>
      <c r="R2374" s="121">
        <v>2</v>
      </c>
      <c r="S2374" s="9">
        <v>540</v>
      </c>
      <c r="T2374" s="9">
        <f t="shared" ref="T2374:T2388" si="162">R2374*S2374</f>
        <v>1080</v>
      </c>
      <c r="U2374" s="9">
        <f t="shared" si="161"/>
        <v>1209.6000000000001</v>
      </c>
      <c r="V2374" s="2" t="s">
        <v>42</v>
      </c>
      <c r="W2374" s="2">
        <v>2014</v>
      </c>
      <c r="X2374" s="30"/>
    </row>
    <row r="2375" spans="1:24" ht="76.5" outlineLevel="1" x14ac:dyDescent="0.25">
      <c r="A2375" s="2" t="s">
        <v>5173</v>
      </c>
      <c r="B2375" s="3" t="s">
        <v>27</v>
      </c>
      <c r="C2375" s="43" t="s">
        <v>13284</v>
      </c>
      <c r="D2375" s="43" t="s">
        <v>6029</v>
      </c>
      <c r="E2375" s="43" t="s">
        <v>13283</v>
      </c>
      <c r="F2375" s="34" t="s">
        <v>3602</v>
      </c>
      <c r="G2375" s="34" t="s">
        <v>29</v>
      </c>
      <c r="H2375" s="4">
        <v>0</v>
      </c>
      <c r="I2375" s="2">
        <v>710000000</v>
      </c>
      <c r="J2375" s="2" t="s">
        <v>11537</v>
      </c>
      <c r="K2375" s="30" t="s">
        <v>6014</v>
      </c>
      <c r="L2375" s="2" t="s">
        <v>1149</v>
      </c>
      <c r="M2375" s="6" t="s">
        <v>32</v>
      </c>
      <c r="N2375" s="2" t="s">
        <v>453</v>
      </c>
      <c r="O2375" s="35">
        <v>0</v>
      </c>
      <c r="P2375" s="34">
        <v>796</v>
      </c>
      <c r="Q2375" s="2" t="s">
        <v>41</v>
      </c>
      <c r="R2375" s="121">
        <v>1</v>
      </c>
      <c r="S2375" s="9">
        <v>3800</v>
      </c>
      <c r="T2375" s="9">
        <f t="shared" si="162"/>
        <v>3800</v>
      </c>
      <c r="U2375" s="9">
        <f t="shared" si="161"/>
        <v>4256</v>
      </c>
      <c r="V2375" s="2" t="s">
        <v>42</v>
      </c>
      <c r="W2375" s="2">
        <v>2014</v>
      </c>
      <c r="X2375" s="30"/>
    </row>
    <row r="2376" spans="1:24" ht="76.5" outlineLevel="1" x14ac:dyDescent="0.25">
      <c r="A2376" s="2" t="s">
        <v>5174</v>
      </c>
      <c r="B2376" s="3" t="s">
        <v>27</v>
      </c>
      <c r="C2376" s="43" t="s">
        <v>13284</v>
      </c>
      <c r="D2376" s="43" t="s">
        <v>6029</v>
      </c>
      <c r="E2376" s="43" t="s">
        <v>13283</v>
      </c>
      <c r="F2376" s="34" t="s">
        <v>5426</v>
      </c>
      <c r="G2376" s="34" t="s">
        <v>29</v>
      </c>
      <c r="H2376" s="4">
        <v>0</v>
      </c>
      <c r="I2376" s="2">
        <v>710000000</v>
      </c>
      <c r="J2376" s="2" t="s">
        <v>11537</v>
      </c>
      <c r="K2376" s="30" t="s">
        <v>6014</v>
      </c>
      <c r="L2376" s="2" t="s">
        <v>1149</v>
      </c>
      <c r="M2376" s="6" t="s">
        <v>32</v>
      </c>
      <c r="N2376" s="2" t="s">
        <v>453</v>
      </c>
      <c r="O2376" s="35">
        <v>0</v>
      </c>
      <c r="P2376" s="34">
        <v>796</v>
      </c>
      <c r="Q2376" s="2" t="s">
        <v>41</v>
      </c>
      <c r="R2376" s="121">
        <v>1</v>
      </c>
      <c r="S2376" s="9">
        <v>4800</v>
      </c>
      <c r="T2376" s="9">
        <f t="shared" si="162"/>
        <v>4800</v>
      </c>
      <c r="U2376" s="9">
        <f t="shared" si="161"/>
        <v>5376.0000000000009</v>
      </c>
      <c r="V2376" s="2" t="s">
        <v>42</v>
      </c>
      <c r="W2376" s="2">
        <v>2014</v>
      </c>
      <c r="X2376" s="30"/>
    </row>
    <row r="2377" spans="1:24" ht="89.25" outlineLevel="1" x14ac:dyDescent="0.25">
      <c r="A2377" s="2" t="s">
        <v>5175</v>
      </c>
      <c r="B2377" s="3" t="s">
        <v>27</v>
      </c>
      <c r="C2377" s="5" t="s">
        <v>4970</v>
      </c>
      <c r="D2377" s="5" t="s">
        <v>3611</v>
      </c>
      <c r="E2377" s="5" t="s">
        <v>5427</v>
      </c>
      <c r="F2377" s="5" t="s">
        <v>3611</v>
      </c>
      <c r="G2377" s="34" t="s">
        <v>29</v>
      </c>
      <c r="H2377" s="4">
        <v>0</v>
      </c>
      <c r="I2377" s="2">
        <v>710000000</v>
      </c>
      <c r="J2377" s="2" t="s">
        <v>11537</v>
      </c>
      <c r="K2377" s="30" t="s">
        <v>6014</v>
      </c>
      <c r="L2377" s="2" t="s">
        <v>1149</v>
      </c>
      <c r="M2377" s="6" t="s">
        <v>32</v>
      </c>
      <c r="N2377" s="2" t="s">
        <v>453</v>
      </c>
      <c r="O2377" s="35">
        <v>0</v>
      </c>
      <c r="P2377" s="34">
        <v>796</v>
      </c>
      <c r="Q2377" s="2" t="s">
        <v>41</v>
      </c>
      <c r="R2377" s="121">
        <v>2</v>
      </c>
      <c r="S2377" s="9">
        <v>980</v>
      </c>
      <c r="T2377" s="9">
        <f t="shared" si="162"/>
        <v>1960</v>
      </c>
      <c r="U2377" s="9">
        <f t="shared" si="161"/>
        <v>2195.2000000000003</v>
      </c>
      <c r="V2377" s="2" t="s">
        <v>42</v>
      </c>
      <c r="W2377" s="2">
        <v>2014</v>
      </c>
      <c r="X2377" s="30"/>
    </row>
    <row r="2378" spans="1:24" ht="76.5" outlineLevel="1" x14ac:dyDescent="0.25">
      <c r="A2378" s="2" t="s">
        <v>5176</v>
      </c>
      <c r="B2378" s="3" t="s">
        <v>27</v>
      </c>
      <c r="C2378" s="5" t="s">
        <v>2248</v>
      </c>
      <c r="D2378" s="34" t="s">
        <v>3611</v>
      </c>
      <c r="E2378" s="34" t="s">
        <v>6022</v>
      </c>
      <c r="F2378" s="34" t="s">
        <v>5428</v>
      </c>
      <c r="G2378" s="34" t="s">
        <v>29</v>
      </c>
      <c r="H2378" s="4">
        <v>0</v>
      </c>
      <c r="I2378" s="2">
        <v>710000000</v>
      </c>
      <c r="J2378" s="2" t="s">
        <v>11537</v>
      </c>
      <c r="K2378" s="30" t="s">
        <v>6014</v>
      </c>
      <c r="L2378" s="2" t="s">
        <v>1149</v>
      </c>
      <c r="M2378" s="6" t="s">
        <v>32</v>
      </c>
      <c r="N2378" s="2" t="s">
        <v>453</v>
      </c>
      <c r="O2378" s="35">
        <v>0</v>
      </c>
      <c r="P2378" s="34">
        <v>796</v>
      </c>
      <c r="Q2378" s="2" t="s">
        <v>41</v>
      </c>
      <c r="R2378" s="121">
        <v>4</v>
      </c>
      <c r="S2378" s="9">
        <v>450</v>
      </c>
      <c r="T2378" s="9">
        <f t="shared" si="162"/>
        <v>1800</v>
      </c>
      <c r="U2378" s="9">
        <f t="shared" si="161"/>
        <v>2016.0000000000002</v>
      </c>
      <c r="V2378" s="2" t="s">
        <v>42</v>
      </c>
      <c r="W2378" s="2">
        <v>2014</v>
      </c>
      <c r="X2378" s="30"/>
    </row>
    <row r="2379" spans="1:24" ht="76.5" outlineLevel="1" x14ac:dyDescent="0.25">
      <c r="A2379" s="2" t="s">
        <v>5177</v>
      </c>
      <c r="B2379" s="3" t="s">
        <v>27</v>
      </c>
      <c r="C2379" s="5" t="s">
        <v>3608</v>
      </c>
      <c r="D2379" s="34" t="s">
        <v>3609</v>
      </c>
      <c r="E2379" s="5" t="s">
        <v>3610</v>
      </c>
      <c r="F2379" s="34" t="s">
        <v>3609</v>
      </c>
      <c r="G2379" s="34" t="s">
        <v>29</v>
      </c>
      <c r="H2379" s="4">
        <v>0</v>
      </c>
      <c r="I2379" s="2">
        <v>710000000</v>
      </c>
      <c r="J2379" s="2" t="s">
        <v>11537</v>
      </c>
      <c r="K2379" s="30" t="s">
        <v>6014</v>
      </c>
      <c r="L2379" s="2" t="s">
        <v>1149</v>
      </c>
      <c r="M2379" s="6" t="s">
        <v>32</v>
      </c>
      <c r="N2379" s="2" t="s">
        <v>453</v>
      </c>
      <c r="O2379" s="35">
        <v>0</v>
      </c>
      <c r="P2379" s="34">
        <v>796</v>
      </c>
      <c r="Q2379" s="2" t="s">
        <v>41</v>
      </c>
      <c r="R2379" s="121">
        <v>2</v>
      </c>
      <c r="S2379" s="9">
        <v>200</v>
      </c>
      <c r="T2379" s="9">
        <f t="shared" si="162"/>
        <v>400</v>
      </c>
      <c r="U2379" s="9">
        <f t="shared" si="161"/>
        <v>448.00000000000006</v>
      </c>
      <c r="V2379" s="2" t="s">
        <v>42</v>
      </c>
      <c r="W2379" s="2">
        <v>2014</v>
      </c>
      <c r="X2379" s="30"/>
    </row>
    <row r="2380" spans="1:24" ht="76.5" outlineLevel="1" x14ac:dyDescent="0.25">
      <c r="A2380" s="2" t="s">
        <v>5178</v>
      </c>
      <c r="B2380" s="3" t="s">
        <v>27</v>
      </c>
      <c r="C2380" s="5" t="s">
        <v>5429</v>
      </c>
      <c r="D2380" s="34" t="s">
        <v>13119</v>
      </c>
      <c r="E2380" s="34" t="s">
        <v>13118</v>
      </c>
      <c r="F2380" s="34" t="s">
        <v>5431</v>
      </c>
      <c r="G2380" s="34" t="s">
        <v>29</v>
      </c>
      <c r="H2380" s="4">
        <v>0</v>
      </c>
      <c r="I2380" s="2">
        <v>710000000</v>
      </c>
      <c r="J2380" s="2" t="s">
        <v>11537</v>
      </c>
      <c r="K2380" s="30" t="s">
        <v>6014</v>
      </c>
      <c r="L2380" s="2" t="s">
        <v>1149</v>
      </c>
      <c r="M2380" s="6" t="s">
        <v>32</v>
      </c>
      <c r="N2380" s="2" t="s">
        <v>453</v>
      </c>
      <c r="O2380" s="35">
        <v>0</v>
      </c>
      <c r="P2380" s="34">
        <v>796</v>
      </c>
      <c r="Q2380" s="2" t="s">
        <v>41</v>
      </c>
      <c r="R2380" s="121">
        <v>2</v>
      </c>
      <c r="S2380" s="9">
        <v>445</v>
      </c>
      <c r="T2380" s="9">
        <f t="shared" si="162"/>
        <v>890</v>
      </c>
      <c r="U2380" s="9">
        <f t="shared" si="161"/>
        <v>996.80000000000007</v>
      </c>
      <c r="V2380" s="2" t="s">
        <v>42</v>
      </c>
      <c r="W2380" s="2">
        <v>2014</v>
      </c>
      <c r="X2380" s="30"/>
    </row>
    <row r="2381" spans="1:24" ht="76.5" outlineLevel="1" x14ac:dyDescent="0.25">
      <c r="A2381" s="2" t="s">
        <v>5179</v>
      </c>
      <c r="B2381" s="3" t="s">
        <v>27</v>
      </c>
      <c r="C2381" s="5" t="s">
        <v>13264</v>
      </c>
      <c r="D2381" s="34" t="s">
        <v>5432</v>
      </c>
      <c r="E2381" s="123" t="s">
        <v>13265</v>
      </c>
      <c r="F2381" s="34" t="s">
        <v>5432</v>
      </c>
      <c r="G2381" s="34" t="s">
        <v>29</v>
      </c>
      <c r="H2381" s="4">
        <v>0</v>
      </c>
      <c r="I2381" s="2">
        <v>710000000</v>
      </c>
      <c r="J2381" s="2" t="s">
        <v>11537</v>
      </c>
      <c r="K2381" s="30" t="s">
        <v>6014</v>
      </c>
      <c r="L2381" s="2" t="s">
        <v>1149</v>
      </c>
      <c r="M2381" s="6" t="s">
        <v>32</v>
      </c>
      <c r="N2381" s="2" t="s">
        <v>453</v>
      </c>
      <c r="O2381" s="35">
        <v>0</v>
      </c>
      <c r="P2381" s="34">
        <v>796</v>
      </c>
      <c r="Q2381" s="2" t="s">
        <v>41</v>
      </c>
      <c r="R2381" s="121">
        <v>2</v>
      </c>
      <c r="S2381" s="9">
        <v>1400</v>
      </c>
      <c r="T2381" s="9">
        <f t="shared" si="162"/>
        <v>2800</v>
      </c>
      <c r="U2381" s="9">
        <f t="shared" si="161"/>
        <v>3136.0000000000005</v>
      </c>
      <c r="V2381" s="2" t="s">
        <v>42</v>
      </c>
      <c r="W2381" s="2">
        <v>2014</v>
      </c>
      <c r="X2381" s="30"/>
    </row>
    <row r="2382" spans="1:24" ht="76.5" outlineLevel="1" x14ac:dyDescent="0.25">
      <c r="A2382" s="2" t="s">
        <v>5180</v>
      </c>
      <c r="B2382" s="3" t="s">
        <v>27</v>
      </c>
      <c r="C2382" s="5" t="s">
        <v>5433</v>
      </c>
      <c r="D2382" s="34" t="s">
        <v>5434</v>
      </c>
      <c r="E2382" s="5" t="s">
        <v>5435</v>
      </c>
      <c r="F2382" s="34" t="s">
        <v>5434</v>
      </c>
      <c r="G2382" s="34" t="s">
        <v>29</v>
      </c>
      <c r="H2382" s="4">
        <v>0</v>
      </c>
      <c r="I2382" s="2">
        <v>710000000</v>
      </c>
      <c r="J2382" s="2" t="s">
        <v>11537</v>
      </c>
      <c r="K2382" s="30" t="s">
        <v>6014</v>
      </c>
      <c r="L2382" s="2" t="s">
        <v>1149</v>
      </c>
      <c r="M2382" s="6" t="s">
        <v>32</v>
      </c>
      <c r="N2382" s="2" t="s">
        <v>453</v>
      </c>
      <c r="O2382" s="35">
        <v>0</v>
      </c>
      <c r="P2382" s="34">
        <v>796</v>
      </c>
      <c r="Q2382" s="2" t="s">
        <v>41</v>
      </c>
      <c r="R2382" s="121">
        <v>2</v>
      </c>
      <c r="S2382" s="9">
        <v>340</v>
      </c>
      <c r="T2382" s="9">
        <f t="shared" si="162"/>
        <v>680</v>
      </c>
      <c r="U2382" s="9">
        <f t="shared" si="161"/>
        <v>761.6</v>
      </c>
      <c r="V2382" s="2" t="s">
        <v>42</v>
      </c>
      <c r="W2382" s="2">
        <v>2014</v>
      </c>
      <c r="X2382" s="30"/>
    </row>
    <row r="2383" spans="1:24" ht="76.5" outlineLevel="1" x14ac:dyDescent="0.25">
      <c r="A2383" s="2" t="s">
        <v>5181</v>
      </c>
      <c r="B2383" s="3" t="s">
        <v>27</v>
      </c>
      <c r="C2383" s="5" t="s">
        <v>5436</v>
      </c>
      <c r="D2383" s="5" t="s">
        <v>863</v>
      </c>
      <c r="E2383" s="5" t="s">
        <v>5437</v>
      </c>
      <c r="F2383" s="34" t="s">
        <v>5438</v>
      </c>
      <c r="G2383" s="34" t="s">
        <v>29</v>
      </c>
      <c r="H2383" s="4">
        <v>0</v>
      </c>
      <c r="I2383" s="2">
        <v>710000000</v>
      </c>
      <c r="J2383" s="2" t="s">
        <v>11537</v>
      </c>
      <c r="K2383" s="30" t="s">
        <v>6014</v>
      </c>
      <c r="L2383" s="2" t="s">
        <v>1149</v>
      </c>
      <c r="M2383" s="6" t="s">
        <v>32</v>
      </c>
      <c r="N2383" s="2" t="s">
        <v>453</v>
      </c>
      <c r="O2383" s="35">
        <v>0</v>
      </c>
      <c r="P2383" s="34">
        <v>796</v>
      </c>
      <c r="Q2383" s="2" t="s">
        <v>41</v>
      </c>
      <c r="R2383" s="121">
        <v>2</v>
      </c>
      <c r="S2383" s="9">
        <v>1800</v>
      </c>
      <c r="T2383" s="9">
        <f t="shared" si="162"/>
        <v>3600</v>
      </c>
      <c r="U2383" s="9">
        <f t="shared" si="161"/>
        <v>4032.0000000000005</v>
      </c>
      <c r="V2383" s="2" t="s">
        <v>42</v>
      </c>
      <c r="W2383" s="2">
        <v>2014</v>
      </c>
      <c r="X2383" s="30"/>
    </row>
    <row r="2384" spans="1:24" ht="76.5" outlineLevel="1" x14ac:dyDescent="0.25">
      <c r="A2384" s="2" t="s">
        <v>5182</v>
      </c>
      <c r="B2384" s="3" t="s">
        <v>27</v>
      </c>
      <c r="C2384" s="10" t="s">
        <v>4971</v>
      </c>
      <c r="D2384" s="10" t="s">
        <v>4972</v>
      </c>
      <c r="E2384" s="10" t="s">
        <v>4973</v>
      </c>
      <c r="F2384" s="34" t="s">
        <v>5439</v>
      </c>
      <c r="G2384" s="34" t="s">
        <v>29</v>
      </c>
      <c r="H2384" s="4">
        <v>0</v>
      </c>
      <c r="I2384" s="2">
        <v>710000000</v>
      </c>
      <c r="J2384" s="2" t="s">
        <v>11537</v>
      </c>
      <c r="K2384" s="30" t="s">
        <v>6014</v>
      </c>
      <c r="L2384" s="2" t="s">
        <v>1149</v>
      </c>
      <c r="M2384" s="6" t="s">
        <v>32</v>
      </c>
      <c r="N2384" s="2" t="s">
        <v>453</v>
      </c>
      <c r="O2384" s="35">
        <v>0</v>
      </c>
      <c r="P2384" s="34">
        <v>796</v>
      </c>
      <c r="Q2384" s="2" t="s">
        <v>41</v>
      </c>
      <c r="R2384" s="121">
        <v>2</v>
      </c>
      <c r="S2384" s="9">
        <v>200</v>
      </c>
      <c r="T2384" s="9">
        <f t="shared" si="162"/>
        <v>400</v>
      </c>
      <c r="U2384" s="9">
        <f t="shared" si="161"/>
        <v>448.00000000000006</v>
      </c>
      <c r="V2384" s="2" t="s">
        <v>42</v>
      </c>
      <c r="W2384" s="2">
        <v>2014</v>
      </c>
      <c r="X2384" s="30"/>
    </row>
    <row r="2385" spans="1:25" ht="76.5" outlineLevel="1" x14ac:dyDescent="0.25">
      <c r="A2385" s="2" t="s">
        <v>5183</v>
      </c>
      <c r="B2385" s="3" t="s">
        <v>27</v>
      </c>
      <c r="C2385" s="10" t="s">
        <v>4971</v>
      </c>
      <c r="D2385" s="10" t="s">
        <v>4972</v>
      </c>
      <c r="E2385" s="10" t="s">
        <v>4973</v>
      </c>
      <c r="F2385" s="34" t="s">
        <v>5440</v>
      </c>
      <c r="G2385" s="34" t="s">
        <v>29</v>
      </c>
      <c r="H2385" s="4">
        <v>0</v>
      </c>
      <c r="I2385" s="2">
        <v>710000000</v>
      </c>
      <c r="J2385" s="2" t="s">
        <v>11537</v>
      </c>
      <c r="K2385" s="30" t="s">
        <v>6014</v>
      </c>
      <c r="L2385" s="2" t="s">
        <v>1149</v>
      </c>
      <c r="M2385" s="6" t="s">
        <v>32</v>
      </c>
      <c r="N2385" s="2" t="s">
        <v>453</v>
      </c>
      <c r="O2385" s="35">
        <v>0</v>
      </c>
      <c r="P2385" s="34">
        <v>796</v>
      </c>
      <c r="Q2385" s="2" t="s">
        <v>41</v>
      </c>
      <c r="R2385" s="121">
        <v>3</v>
      </c>
      <c r="S2385" s="9">
        <v>150</v>
      </c>
      <c r="T2385" s="9">
        <f t="shared" si="162"/>
        <v>450</v>
      </c>
      <c r="U2385" s="9">
        <f t="shared" si="161"/>
        <v>504.00000000000006</v>
      </c>
      <c r="V2385" s="2" t="s">
        <v>42</v>
      </c>
      <c r="W2385" s="2">
        <v>2014</v>
      </c>
      <c r="X2385" s="30"/>
    </row>
    <row r="2386" spans="1:25" ht="76.5" outlineLevel="1" x14ac:dyDescent="0.25">
      <c r="A2386" s="2" t="s">
        <v>5184</v>
      </c>
      <c r="B2386" s="3" t="s">
        <v>27</v>
      </c>
      <c r="C2386" s="5" t="s">
        <v>5441</v>
      </c>
      <c r="D2386" s="5" t="s">
        <v>658</v>
      </c>
      <c r="E2386" s="5" t="s">
        <v>5442</v>
      </c>
      <c r="F2386" s="34" t="s">
        <v>1818</v>
      </c>
      <c r="G2386" s="10" t="s">
        <v>343</v>
      </c>
      <c r="H2386" s="4">
        <v>0</v>
      </c>
      <c r="I2386" s="2">
        <v>710000000</v>
      </c>
      <c r="J2386" s="2" t="s">
        <v>11537</v>
      </c>
      <c r="K2386" s="30" t="s">
        <v>6014</v>
      </c>
      <c r="L2386" s="2" t="s">
        <v>1149</v>
      </c>
      <c r="M2386" s="6" t="s">
        <v>32</v>
      </c>
      <c r="N2386" s="2" t="s">
        <v>453</v>
      </c>
      <c r="O2386" s="35">
        <v>0</v>
      </c>
      <c r="P2386" s="34">
        <v>166</v>
      </c>
      <c r="Q2386" s="2" t="s">
        <v>1268</v>
      </c>
      <c r="R2386" s="121">
        <v>2</v>
      </c>
      <c r="S2386" s="9">
        <v>320</v>
      </c>
      <c r="T2386" s="9">
        <f t="shared" si="162"/>
        <v>640</v>
      </c>
      <c r="U2386" s="9">
        <f t="shared" si="161"/>
        <v>716.80000000000007</v>
      </c>
      <c r="V2386" s="2" t="s">
        <v>42</v>
      </c>
      <c r="W2386" s="2">
        <v>2014</v>
      </c>
      <c r="X2386" s="30"/>
    </row>
    <row r="2387" spans="1:25" ht="76.5" outlineLevel="1" x14ac:dyDescent="0.25">
      <c r="A2387" s="2" t="s">
        <v>5185</v>
      </c>
      <c r="B2387" s="3" t="s">
        <v>27</v>
      </c>
      <c r="C2387" s="5" t="s">
        <v>3606</v>
      </c>
      <c r="D2387" s="34" t="s">
        <v>2470</v>
      </c>
      <c r="E2387" s="34" t="s">
        <v>3607</v>
      </c>
      <c r="F2387" s="34" t="s">
        <v>2470</v>
      </c>
      <c r="G2387" s="34" t="s">
        <v>29</v>
      </c>
      <c r="H2387" s="4">
        <v>0</v>
      </c>
      <c r="I2387" s="2">
        <v>710000000</v>
      </c>
      <c r="J2387" s="2" t="s">
        <v>11537</v>
      </c>
      <c r="K2387" s="30" t="s">
        <v>6014</v>
      </c>
      <c r="L2387" s="2" t="s">
        <v>1149</v>
      </c>
      <c r="M2387" s="6" t="s">
        <v>32</v>
      </c>
      <c r="N2387" s="2" t="s">
        <v>453</v>
      </c>
      <c r="O2387" s="35">
        <v>0</v>
      </c>
      <c r="P2387" s="34">
        <v>796</v>
      </c>
      <c r="Q2387" s="2" t="s">
        <v>41</v>
      </c>
      <c r="R2387" s="121">
        <v>2</v>
      </c>
      <c r="S2387" s="9">
        <v>2195</v>
      </c>
      <c r="T2387" s="9">
        <f t="shared" si="162"/>
        <v>4390</v>
      </c>
      <c r="U2387" s="9">
        <f t="shared" si="161"/>
        <v>4916.8</v>
      </c>
      <c r="V2387" s="2" t="s">
        <v>42</v>
      </c>
      <c r="W2387" s="2">
        <v>2014</v>
      </c>
      <c r="X2387" s="30"/>
    </row>
    <row r="2388" spans="1:25" ht="76.5" outlineLevel="1" x14ac:dyDescent="0.25">
      <c r="A2388" s="2" t="s">
        <v>5186</v>
      </c>
      <c r="B2388" s="3" t="s">
        <v>27</v>
      </c>
      <c r="C2388" s="5" t="s">
        <v>13263</v>
      </c>
      <c r="D2388" s="34" t="s">
        <v>13152</v>
      </c>
      <c r="E2388" s="34" t="s">
        <v>13153</v>
      </c>
      <c r="F2388" s="34" t="s">
        <v>5443</v>
      </c>
      <c r="G2388" s="34" t="s">
        <v>29</v>
      </c>
      <c r="H2388" s="4">
        <v>0</v>
      </c>
      <c r="I2388" s="2">
        <v>710000000</v>
      </c>
      <c r="J2388" s="2" t="s">
        <v>11537</v>
      </c>
      <c r="K2388" s="30" t="s">
        <v>6014</v>
      </c>
      <c r="L2388" s="2" t="s">
        <v>1149</v>
      </c>
      <c r="M2388" s="6" t="s">
        <v>32</v>
      </c>
      <c r="N2388" s="2" t="s">
        <v>453</v>
      </c>
      <c r="O2388" s="35">
        <v>0</v>
      </c>
      <c r="P2388" s="34">
        <v>839</v>
      </c>
      <c r="Q2388" s="2" t="s">
        <v>1838</v>
      </c>
      <c r="R2388" s="121">
        <v>3</v>
      </c>
      <c r="S2388" s="9">
        <v>7150</v>
      </c>
      <c r="T2388" s="9">
        <f t="shared" si="162"/>
        <v>21450</v>
      </c>
      <c r="U2388" s="9">
        <f t="shared" si="161"/>
        <v>24024.000000000004</v>
      </c>
      <c r="V2388" s="2" t="s">
        <v>42</v>
      </c>
      <c r="W2388" s="2">
        <v>2014</v>
      </c>
      <c r="X2388" s="30"/>
    </row>
    <row r="2389" spans="1:25" ht="76.5" outlineLevel="1" x14ac:dyDescent="0.25">
      <c r="A2389" s="2" t="s">
        <v>5187</v>
      </c>
      <c r="B2389" s="3" t="s">
        <v>27</v>
      </c>
      <c r="C2389" s="5" t="s">
        <v>3920</v>
      </c>
      <c r="D2389" s="10" t="s">
        <v>1968</v>
      </c>
      <c r="E2389" s="10" t="s">
        <v>3921</v>
      </c>
      <c r="F2389" s="34" t="s">
        <v>5444</v>
      </c>
      <c r="G2389" s="2" t="s">
        <v>350</v>
      </c>
      <c r="H2389" s="4">
        <v>0</v>
      </c>
      <c r="I2389" s="2">
        <v>710000000</v>
      </c>
      <c r="J2389" s="2" t="s">
        <v>11537</v>
      </c>
      <c r="K2389" s="30" t="s">
        <v>6014</v>
      </c>
      <c r="L2389" s="2" t="s">
        <v>1149</v>
      </c>
      <c r="M2389" s="6" t="s">
        <v>32</v>
      </c>
      <c r="N2389" s="2" t="s">
        <v>453</v>
      </c>
      <c r="O2389" s="35">
        <v>0</v>
      </c>
      <c r="P2389" s="34">
        <v>796</v>
      </c>
      <c r="Q2389" s="2" t="s">
        <v>41</v>
      </c>
      <c r="R2389" s="37">
        <v>10</v>
      </c>
      <c r="S2389" s="9">
        <v>1500</v>
      </c>
      <c r="T2389" s="9">
        <f>R2389*S2389</f>
        <v>15000</v>
      </c>
      <c r="U2389" s="9">
        <f t="shared" si="161"/>
        <v>16800</v>
      </c>
      <c r="V2389" s="2" t="s">
        <v>42</v>
      </c>
      <c r="W2389" s="2">
        <v>2014</v>
      </c>
      <c r="X2389" s="30"/>
    </row>
    <row r="2390" spans="1:25" ht="76.5" outlineLevel="1" x14ac:dyDescent="0.25">
      <c r="A2390" s="2" t="s">
        <v>5188</v>
      </c>
      <c r="B2390" s="3" t="s">
        <v>27</v>
      </c>
      <c r="C2390" s="5" t="s">
        <v>3938</v>
      </c>
      <c r="D2390" s="34" t="s">
        <v>3939</v>
      </c>
      <c r="E2390" s="5" t="s">
        <v>13006</v>
      </c>
      <c r="F2390" s="34" t="s">
        <v>5445</v>
      </c>
      <c r="G2390" s="34" t="s">
        <v>29</v>
      </c>
      <c r="H2390" s="4">
        <v>0</v>
      </c>
      <c r="I2390" s="2">
        <v>710000000</v>
      </c>
      <c r="J2390" s="2" t="s">
        <v>11537</v>
      </c>
      <c r="K2390" s="30" t="s">
        <v>6014</v>
      </c>
      <c r="L2390" s="2" t="s">
        <v>1149</v>
      </c>
      <c r="M2390" s="6" t="s">
        <v>32</v>
      </c>
      <c r="N2390" s="2" t="s">
        <v>453</v>
      </c>
      <c r="O2390" s="35">
        <v>0</v>
      </c>
      <c r="P2390" s="34">
        <v>796</v>
      </c>
      <c r="Q2390" s="2" t="s">
        <v>41</v>
      </c>
      <c r="R2390" s="37">
        <v>6</v>
      </c>
      <c r="S2390" s="9">
        <v>5000</v>
      </c>
      <c r="T2390" s="9">
        <f t="shared" ref="T2390:T2404" si="163">R2390*S2390</f>
        <v>30000</v>
      </c>
      <c r="U2390" s="9">
        <f t="shared" si="161"/>
        <v>33600</v>
      </c>
      <c r="V2390" s="2" t="s">
        <v>42</v>
      </c>
      <c r="W2390" s="2">
        <v>2014</v>
      </c>
      <c r="X2390" s="30"/>
    </row>
    <row r="2391" spans="1:25" ht="76.5" outlineLevel="1" x14ac:dyDescent="0.25">
      <c r="A2391" s="2" t="s">
        <v>5189</v>
      </c>
      <c r="B2391" s="3" t="s">
        <v>27</v>
      </c>
      <c r="C2391" s="5" t="s">
        <v>3941</v>
      </c>
      <c r="D2391" s="34" t="s">
        <v>3942</v>
      </c>
      <c r="E2391" s="5" t="s">
        <v>3943</v>
      </c>
      <c r="F2391" s="34" t="s">
        <v>5446</v>
      </c>
      <c r="G2391" s="34" t="s">
        <v>29</v>
      </c>
      <c r="H2391" s="4">
        <v>0</v>
      </c>
      <c r="I2391" s="2">
        <v>710000000</v>
      </c>
      <c r="J2391" s="2" t="s">
        <v>11537</v>
      </c>
      <c r="K2391" s="30" t="s">
        <v>6014</v>
      </c>
      <c r="L2391" s="2" t="s">
        <v>1149</v>
      </c>
      <c r="M2391" s="6" t="s">
        <v>32</v>
      </c>
      <c r="N2391" s="2" t="s">
        <v>453</v>
      </c>
      <c r="O2391" s="35">
        <v>0</v>
      </c>
      <c r="P2391" s="34">
        <v>796</v>
      </c>
      <c r="Q2391" s="2" t="s">
        <v>41</v>
      </c>
      <c r="R2391" s="37">
        <v>1</v>
      </c>
      <c r="S2391" s="9">
        <v>15000</v>
      </c>
      <c r="T2391" s="9">
        <f t="shared" si="163"/>
        <v>15000</v>
      </c>
      <c r="U2391" s="9">
        <f t="shared" si="161"/>
        <v>16800</v>
      </c>
      <c r="V2391" s="2" t="s">
        <v>42</v>
      </c>
      <c r="W2391" s="2">
        <v>2014</v>
      </c>
      <c r="X2391" s="30"/>
    </row>
    <row r="2392" spans="1:25" ht="76.5" outlineLevel="1" x14ac:dyDescent="0.25">
      <c r="A2392" s="2" t="s">
        <v>5190</v>
      </c>
      <c r="B2392" s="3" t="s">
        <v>27</v>
      </c>
      <c r="C2392" s="5" t="s">
        <v>5447</v>
      </c>
      <c r="D2392" s="34" t="s">
        <v>12740</v>
      </c>
      <c r="E2392" s="34" t="s">
        <v>13117</v>
      </c>
      <c r="F2392" s="34" t="s">
        <v>5448</v>
      </c>
      <c r="G2392" s="34" t="s">
        <v>29</v>
      </c>
      <c r="H2392" s="4">
        <v>0</v>
      </c>
      <c r="I2392" s="2">
        <v>710000000</v>
      </c>
      <c r="J2392" s="2" t="s">
        <v>11537</v>
      </c>
      <c r="K2392" s="30" t="s">
        <v>6014</v>
      </c>
      <c r="L2392" s="2" t="s">
        <v>1149</v>
      </c>
      <c r="M2392" s="6" t="s">
        <v>32</v>
      </c>
      <c r="N2392" s="2" t="s">
        <v>453</v>
      </c>
      <c r="O2392" s="35">
        <v>0</v>
      </c>
      <c r="P2392" s="34">
        <v>796</v>
      </c>
      <c r="Q2392" s="2" t="s">
        <v>41</v>
      </c>
      <c r="R2392" s="37">
        <v>4</v>
      </c>
      <c r="S2392" s="9">
        <v>9500</v>
      </c>
      <c r="T2392" s="9">
        <f t="shared" si="163"/>
        <v>38000</v>
      </c>
      <c r="U2392" s="9">
        <f t="shared" si="161"/>
        <v>42560.000000000007</v>
      </c>
      <c r="V2392" s="2" t="s">
        <v>42</v>
      </c>
      <c r="W2392" s="2">
        <v>2014</v>
      </c>
      <c r="X2392" s="30"/>
    </row>
    <row r="2393" spans="1:25" ht="76.5" outlineLevel="1" x14ac:dyDescent="0.25">
      <c r="A2393" s="2" t="s">
        <v>5191</v>
      </c>
      <c r="B2393" s="3" t="s">
        <v>27</v>
      </c>
      <c r="C2393" s="5" t="s">
        <v>5449</v>
      </c>
      <c r="D2393" s="10" t="s">
        <v>1970</v>
      </c>
      <c r="E2393" s="10" t="s">
        <v>9837</v>
      </c>
      <c r="F2393" s="34" t="s">
        <v>5774</v>
      </c>
      <c r="G2393" s="34" t="s">
        <v>29</v>
      </c>
      <c r="H2393" s="4">
        <v>0</v>
      </c>
      <c r="I2393" s="2">
        <v>710000000</v>
      </c>
      <c r="J2393" s="2" t="s">
        <v>11537</v>
      </c>
      <c r="K2393" s="30" t="s">
        <v>6014</v>
      </c>
      <c r="L2393" s="2" t="s">
        <v>1149</v>
      </c>
      <c r="M2393" s="6" t="s">
        <v>32</v>
      </c>
      <c r="N2393" s="2" t="s">
        <v>453</v>
      </c>
      <c r="O2393" s="35">
        <v>0</v>
      </c>
      <c r="P2393" s="34">
        <v>796</v>
      </c>
      <c r="Q2393" s="2" t="s">
        <v>41</v>
      </c>
      <c r="R2393" s="37">
        <v>20</v>
      </c>
      <c r="S2393" s="9">
        <v>1000</v>
      </c>
      <c r="T2393" s="9">
        <f t="shared" si="163"/>
        <v>20000</v>
      </c>
      <c r="U2393" s="9">
        <f t="shared" si="161"/>
        <v>22400.000000000004</v>
      </c>
      <c r="V2393" s="2" t="s">
        <v>42</v>
      </c>
      <c r="W2393" s="2">
        <v>2014</v>
      </c>
      <c r="X2393" s="30"/>
    </row>
    <row r="2394" spans="1:25" ht="76.5" outlineLevel="1" x14ac:dyDescent="0.25">
      <c r="A2394" s="2" t="s">
        <v>5192</v>
      </c>
      <c r="B2394" s="3" t="s">
        <v>27</v>
      </c>
      <c r="C2394" s="10" t="s">
        <v>10085</v>
      </c>
      <c r="D2394" s="10" t="s">
        <v>8024</v>
      </c>
      <c r="E2394" s="10" t="s">
        <v>10086</v>
      </c>
      <c r="F2394" s="34" t="s">
        <v>10084</v>
      </c>
      <c r="G2394" s="34" t="s">
        <v>29</v>
      </c>
      <c r="H2394" s="4">
        <v>0</v>
      </c>
      <c r="I2394" s="2">
        <v>710000000</v>
      </c>
      <c r="J2394" s="2" t="s">
        <v>11537</v>
      </c>
      <c r="K2394" s="30" t="s">
        <v>6014</v>
      </c>
      <c r="L2394" s="2" t="s">
        <v>1149</v>
      </c>
      <c r="M2394" s="6" t="s">
        <v>32</v>
      </c>
      <c r="N2394" s="2" t="s">
        <v>453</v>
      </c>
      <c r="O2394" s="35">
        <v>0</v>
      </c>
      <c r="P2394" s="34">
        <v>796</v>
      </c>
      <c r="Q2394" s="2" t="s">
        <v>41</v>
      </c>
      <c r="R2394" s="37">
        <v>3</v>
      </c>
      <c r="S2394" s="9">
        <v>5000</v>
      </c>
      <c r="T2394" s="9">
        <f t="shared" si="163"/>
        <v>15000</v>
      </c>
      <c r="U2394" s="9">
        <f t="shared" si="161"/>
        <v>16800</v>
      </c>
      <c r="V2394" s="2" t="s">
        <v>42</v>
      </c>
      <c r="W2394" s="2">
        <v>2014</v>
      </c>
      <c r="X2394" s="30"/>
    </row>
    <row r="2395" spans="1:25" ht="76.5" outlineLevel="1" x14ac:dyDescent="0.25">
      <c r="A2395" s="2" t="s">
        <v>5193</v>
      </c>
      <c r="B2395" s="3" t="s">
        <v>27</v>
      </c>
      <c r="C2395" s="5" t="s">
        <v>5450</v>
      </c>
      <c r="D2395" s="10" t="s">
        <v>5616</v>
      </c>
      <c r="E2395" s="10" t="s">
        <v>5451</v>
      </c>
      <c r="F2395" s="34" t="s">
        <v>5774</v>
      </c>
      <c r="G2395" s="34" t="s">
        <v>29</v>
      </c>
      <c r="H2395" s="4">
        <v>0</v>
      </c>
      <c r="I2395" s="2">
        <v>710000000</v>
      </c>
      <c r="J2395" s="2" t="s">
        <v>11537</v>
      </c>
      <c r="K2395" s="30" t="s">
        <v>6014</v>
      </c>
      <c r="L2395" s="2" t="s">
        <v>1149</v>
      </c>
      <c r="M2395" s="6" t="s">
        <v>32</v>
      </c>
      <c r="N2395" s="2" t="s">
        <v>453</v>
      </c>
      <c r="O2395" s="35">
        <v>0</v>
      </c>
      <c r="P2395" s="34">
        <v>796</v>
      </c>
      <c r="Q2395" s="2" t="s">
        <v>41</v>
      </c>
      <c r="R2395" s="37">
        <v>3</v>
      </c>
      <c r="S2395" s="9">
        <v>5000</v>
      </c>
      <c r="T2395" s="9">
        <f t="shared" si="163"/>
        <v>15000</v>
      </c>
      <c r="U2395" s="9">
        <f t="shared" si="161"/>
        <v>16800</v>
      </c>
      <c r="V2395" s="2" t="s">
        <v>42</v>
      </c>
      <c r="W2395" s="2">
        <v>2014</v>
      </c>
      <c r="X2395" s="30"/>
    </row>
    <row r="2396" spans="1:25" ht="76.5" outlineLevel="1" x14ac:dyDescent="0.25">
      <c r="A2396" s="2" t="s">
        <v>8804</v>
      </c>
      <c r="B2396" s="3" t="s">
        <v>27</v>
      </c>
      <c r="C2396" s="5" t="s">
        <v>3918</v>
      </c>
      <c r="D2396" s="10" t="s">
        <v>9487</v>
      </c>
      <c r="E2396" s="10" t="s">
        <v>3947</v>
      </c>
      <c r="F2396" s="34" t="s">
        <v>5452</v>
      </c>
      <c r="G2396" s="34" t="s">
        <v>29</v>
      </c>
      <c r="H2396" s="4">
        <v>0</v>
      </c>
      <c r="I2396" s="2">
        <v>710000000</v>
      </c>
      <c r="J2396" s="2" t="s">
        <v>11537</v>
      </c>
      <c r="K2396" s="30" t="s">
        <v>6014</v>
      </c>
      <c r="L2396" s="2" t="s">
        <v>1149</v>
      </c>
      <c r="M2396" s="6" t="s">
        <v>32</v>
      </c>
      <c r="N2396" s="2" t="s">
        <v>453</v>
      </c>
      <c r="O2396" s="35">
        <v>0</v>
      </c>
      <c r="P2396" s="36" t="s">
        <v>40</v>
      </c>
      <c r="Q2396" s="5" t="s">
        <v>41</v>
      </c>
      <c r="R2396" s="37">
        <v>1</v>
      </c>
      <c r="S2396" s="9">
        <v>0</v>
      </c>
      <c r="T2396" s="9">
        <f t="shared" si="163"/>
        <v>0</v>
      </c>
      <c r="U2396" s="9">
        <f t="shared" si="161"/>
        <v>0</v>
      </c>
      <c r="V2396" s="2" t="s">
        <v>42</v>
      </c>
      <c r="W2396" s="2">
        <v>2014</v>
      </c>
      <c r="X2396" s="30"/>
    </row>
    <row r="2397" spans="1:25" ht="76.5" outlineLevel="1" x14ac:dyDescent="0.25">
      <c r="A2397" s="2" t="s">
        <v>11202</v>
      </c>
      <c r="B2397" s="3" t="s">
        <v>27</v>
      </c>
      <c r="C2397" s="5" t="s">
        <v>3918</v>
      </c>
      <c r="D2397" s="10" t="s">
        <v>9487</v>
      </c>
      <c r="E2397" s="10" t="s">
        <v>3947</v>
      </c>
      <c r="F2397" s="34" t="s">
        <v>5452</v>
      </c>
      <c r="G2397" s="34" t="s">
        <v>29</v>
      </c>
      <c r="H2397" s="4">
        <v>0</v>
      </c>
      <c r="I2397" s="2">
        <v>710000000</v>
      </c>
      <c r="J2397" s="2" t="s">
        <v>11537</v>
      </c>
      <c r="K2397" s="30" t="s">
        <v>6161</v>
      </c>
      <c r="L2397" s="2" t="s">
        <v>1149</v>
      </c>
      <c r="M2397" s="6" t="s">
        <v>32</v>
      </c>
      <c r="N2397" s="2" t="s">
        <v>453</v>
      </c>
      <c r="O2397" s="35">
        <v>0</v>
      </c>
      <c r="P2397" s="36" t="s">
        <v>40</v>
      </c>
      <c r="Q2397" s="5" t="s">
        <v>41</v>
      </c>
      <c r="R2397" s="37">
        <v>1</v>
      </c>
      <c r="S2397" s="9">
        <v>0</v>
      </c>
      <c r="T2397" s="9">
        <f t="shared" si="163"/>
        <v>0</v>
      </c>
      <c r="U2397" s="9">
        <f t="shared" si="161"/>
        <v>0</v>
      </c>
      <c r="V2397" s="2" t="s">
        <v>42</v>
      </c>
      <c r="W2397" s="2">
        <v>2014</v>
      </c>
      <c r="X2397" s="30">
        <v>11</v>
      </c>
    </row>
    <row r="2398" spans="1:25" s="273" customFormat="1" ht="76.5" x14ac:dyDescent="0.25">
      <c r="A2398" s="276" t="s">
        <v>13654</v>
      </c>
      <c r="B2398" s="238" t="s">
        <v>27</v>
      </c>
      <c r="C2398" s="274" t="s">
        <v>13655</v>
      </c>
      <c r="D2398" s="275" t="s">
        <v>1927</v>
      </c>
      <c r="E2398" s="275" t="s">
        <v>13656</v>
      </c>
      <c r="F2398" s="264"/>
      <c r="G2398" s="264" t="s">
        <v>29</v>
      </c>
      <c r="H2398" s="281">
        <v>0</v>
      </c>
      <c r="I2398" s="276">
        <v>710000000</v>
      </c>
      <c r="J2398" s="276" t="s">
        <v>1075</v>
      </c>
      <c r="K2398" s="30" t="s">
        <v>3806</v>
      </c>
      <c r="L2398" s="276" t="s">
        <v>1149</v>
      </c>
      <c r="M2398" s="282" t="s">
        <v>32</v>
      </c>
      <c r="N2398" s="291" t="s">
        <v>10694</v>
      </c>
      <c r="O2398" s="323">
        <v>0</v>
      </c>
      <c r="P2398" s="279" t="s">
        <v>40</v>
      </c>
      <c r="Q2398" s="274" t="s">
        <v>41</v>
      </c>
      <c r="R2398" s="327">
        <v>1</v>
      </c>
      <c r="S2398" s="278">
        <v>20000</v>
      </c>
      <c r="T2398" s="278">
        <f t="shared" si="163"/>
        <v>20000</v>
      </c>
      <c r="U2398" s="278">
        <f t="shared" si="161"/>
        <v>22400.000000000004</v>
      </c>
      <c r="V2398" s="276" t="s">
        <v>42</v>
      </c>
      <c r="W2398" s="263">
        <v>2014</v>
      </c>
      <c r="X2398" s="263" t="s">
        <v>12433</v>
      </c>
      <c r="Y2398" s="290"/>
    </row>
    <row r="2399" spans="1:25" ht="76.5" outlineLevel="1" x14ac:dyDescent="0.25">
      <c r="A2399" s="2" t="s">
        <v>5194</v>
      </c>
      <c r="B2399" s="3" t="s">
        <v>27</v>
      </c>
      <c r="C2399" s="5" t="s">
        <v>3922</v>
      </c>
      <c r="D2399" s="10" t="s">
        <v>874</v>
      </c>
      <c r="E2399" s="10" t="s">
        <v>5453</v>
      </c>
      <c r="F2399" s="34" t="s">
        <v>5774</v>
      </c>
      <c r="G2399" s="34" t="s">
        <v>29</v>
      </c>
      <c r="H2399" s="4">
        <v>0</v>
      </c>
      <c r="I2399" s="2">
        <v>710000000</v>
      </c>
      <c r="J2399" s="2" t="s">
        <v>11537</v>
      </c>
      <c r="K2399" s="30" t="s">
        <v>6014</v>
      </c>
      <c r="L2399" s="2" t="s">
        <v>1149</v>
      </c>
      <c r="M2399" s="6" t="s">
        <v>32</v>
      </c>
      <c r="N2399" s="2" t="s">
        <v>453</v>
      </c>
      <c r="O2399" s="35">
        <v>0</v>
      </c>
      <c r="P2399" s="34">
        <v>796</v>
      </c>
      <c r="Q2399" s="2" t="s">
        <v>41</v>
      </c>
      <c r="R2399" s="37">
        <v>2</v>
      </c>
      <c r="S2399" s="9">
        <v>15000</v>
      </c>
      <c r="T2399" s="9">
        <f t="shared" si="163"/>
        <v>30000</v>
      </c>
      <c r="U2399" s="9">
        <f t="shared" si="161"/>
        <v>33600</v>
      </c>
      <c r="V2399" s="2" t="s">
        <v>42</v>
      </c>
      <c r="W2399" s="2">
        <v>2014</v>
      </c>
      <c r="X2399" s="30"/>
    </row>
    <row r="2400" spans="1:25" ht="76.5" outlineLevel="1" x14ac:dyDescent="0.25">
      <c r="A2400" s="2" t="s">
        <v>5195</v>
      </c>
      <c r="B2400" s="3" t="s">
        <v>27</v>
      </c>
      <c r="C2400" s="5" t="s">
        <v>2271</v>
      </c>
      <c r="D2400" s="10" t="s">
        <v>7976</v>
      </c>
      <c r="E2400" s="10" t="s">
        <v>3933</v>
      </c>
      <c r="F2400" s="34" t="s">
        <v>5774</v>
      </c>
      <c r="G2400" s="34" t="s">
        <v>29</v>
      </c>
      <c r="H2400" s="4">
        <v>0</v>
      </c>
      <c r="I2400" s="2">
        <v>710000000</v>
      </c>
      <c r="J2400" s="2" t="s">
        <v>11537</v>
      </c>
      <c r="K2400" s="30" t="s">
        <v>6014</v>
      </c>
      <c r="L2400" s="2" t="s">
        <v>1149</v>
      </c>
      <c r="M2400" s="6" t="s">
        <v>32</v>
      </c>
      <c r="N2400" s="2" t="s">
        <v>453</v>
      </c>
      <c r="O2400" s="35">
        <v>0</v>
      </c>
      <c r="P2400" s="34">
        <v>796</v>
      </c>
      <c r="Q2400" s="2" t="s">
        <v>41</v>
      </c>
      <c r="R2400" s="37">
        <v>3</v>
      </c>
      <c r="S2400" s="9">
        <v>7000</v>
      </c>
      <c r="T2400" s="9">
        <f t="shared" si="163"/>
        <v>21000</v>
      </c>
      <c r="U2400" s="9">
        <f t="shared" si="161"/>
        <v>23520.000000000004</v>
      </c>
      <c r="V2400" s="2" t="s">
        <v>42</v>
      </c>
      <c r="W2400" s="2">
        <v>2014</v>
      </c>
      <c r="X2400" s="30"/>
    </row>
    <row r="2401" spans="1:24" ht="76.5" outlineLevel="1" x14ac:dyDescent="0.25">
      <c r="A2401" s="2" t="s">
        <v>8805</v>
      </c>
      <c r="B2401" s="3" t="s">
        <v>27</v>
      </c>
      <c r="C2401" s="5" t="s">
        <v>5775</v>
      </c>
      <c r="D2401" s="34" t="s">
        <v>13116</v>
      </c>
      <c r="E2401" s="5" t="s">
        <v>5777</v>
      </c>
      <c r="F2401" s="5" t="s">
        <v>5777</v>
      </c>
      <c r="G2401" s="34" t="s">
        <v>29</v>
      </c>
      <c r="H2401" s="4">
        <v>0</v>
      </c>
      <c r="I2401" s="2">
        <v>710000000</v>
      </c>
      <c r="J2401" s="2" t="s">
        <v>11537</v>
      </c>
      <c r="K2401" s="30" t="s">
        <v>6014</v>
      </c>
      <c r="L2401" s="2" t="s">
        <v>1149</v>
      </c>
      <c r="M2401" s="6" t="s">
        <v>32</v>
      </c>
      <c r="N2401" s="2" t="s">
        <v>453</v>
      </c>
      <c r="O2401" s="35">
        <v>0</v>
      </c>
      <c r="P2401" s="34">
        <v>796</v>
      </c>
      <c r="Q2401" s="2" t="s">
        <v>41</v>
      </c>
      <c r="R2401" s="37">
        <v>1</v>
      </c>
      <c r="S2401" s="9">
        <v>100000</v>
      </c>
      <c r="T2401" s="9">
        <f t="shared" si="163"/>
        <v>100000</v>
      </c>
      <c r="U2401" s="9">
        <f t="shared" si="161"/>
        <v>112000.00000000001</v>
      </c>
      <c r="V2401" s="2" t="s">
        <v>42</v>
      </c>
      <c r="W2401" s="2">
        <v>2014</v>
      </c>
      <c r="X2401" s="30"/>
    </row>
    <row r="2402" spans="1:24" ht="76.5" outlineLevel="1" x14ac:dyDescent="0.25">
      <c r="A2402" s="2" t="s">
        <v>5196</v>
      </c>
      <c r="B2402" s="3" t="s">
        <v>27</v>
      </c>
      <c r="C2402" s="5" t="s">
        <v>5778</v>
      </c>
      <c r="D2402" s="34" t="s">
        <v>5779</v>
      </c>
      <c r="E2402" s="5" t="s">
        <v>13115</v>
      </c>
      <c r="F2402" s="34" t="s">
        <v>5774</v>
      </c>
      <c r="G2402" s="34" t="s">
        <v>29</v>
      </c>
      <c r="H2402" s="4">
        <v>0</v>
      </c>
      <c r="I2402" s="2">
        <v>710000000</v>
      </c>
      <c r="J2402" s="2" t="s">
        <v>11537</v>
      </c>
      <c r="K2402" s="30" t="s">
        <v>6014</v>
      </c>
      <c r="L2402" s="2" t="s">
        <v>1149</v>
      </c>
      <c r="M2402" s="6" t="s">
        <v>32</v>
      </c>
      <c r="N2402" s="2" t="s">
        <v>453</v>
      </c>
      <c r="O2402" s="35">
        <v>0</v>
      </c>
      <c r="P2402" s="34">
        <v>796</v>
      </c>
      <c r="Q2402" s="2" t="s">
        <v>41</v>
      </c>
      <c r="R2402" s="37">
        <v>2</v>
      </c>
      <c r="S2402" s="9">
        <v>50000</v>
      </c>
      <c r="T2402" s="9">
        <f t="shared" si="163"/>
        <v>100000</v>
      </c>
      <c r="U2402" s="9">
        <f t="shared" si="161"/>
        <v>112000.00000000001</v>
      </c>
      <c r="V2402" s="2" t="s">
        <v>42</v>
      </c>
      <c r="W2402" s="2">
        <v>2014</v>
      </c>
      <c r="X2402" s="30"/>
    </row>
    <row r="2403" spans="1:24" ht="76.5" outlineLevel="1" x14ac:dyDescent="0.25">
      <c r="A2403" s="2" t="s">
        <v>5197</v>
      </c>
      <c r="B2403" s="3" t="s">
        <v>27</v>
      </c>
      <c r="C2403" s="5" t="s">
        <v>5780</v>
      </c>
      <c r="D2403" s="34" t="s">
        <v>5781</v>
      </c>
      <c r="E2403" s="5" t="s">
        <v>13114</v>
      </c>
      <c r="F2403" s="34" t="s">
        <v>5774</v>
      </c>
      <c r="G2403" s="34" t="s">
        <v>29</v>
      </c>
      <c r="H2403" s="4">
        <v>0</v>
      </c>
      <c r="I2403" s="2">
        <v>710000000</v>
      </c>
      <c r="J2403" s="2" t="s">
        <v>11537</v>
      </c>
      <c r="K2403" s="30" t="s">
        <v>6014</v>
      </c>
      <c r="L2403" s="2" t="s">
        <v>1149</v>
      </c>
      <c r="M2403" s="6" t="s">
        <v>32</v>
      </c>
      <c r="N2403" s="2" t="s">
        <v>453</v>
      </c>
      <c r="O2403" s="35">
        <v>0</v>
      </c>
      <c r="P2403" s="34">
        <v>796</v>
      </c>
      <c r="Q2403" s="2" t="s">
        <v>41</v>
      </c>
      <c r="R2403" s="37">
        <v>1</v>
      </c>
      <c r="S2403" s="9">
        <v>40000</v>
      </c>
      <c r="T2403" s="9">
        <f t="shared" si="163"/>
        <v>40000</v>
      </c>
      <c r="U2403" s="9">
        <f t="shared" si="161"/>
        <v>44800.000000000007</v>
      </c>
      <c r="V2403" s="2" t="s">
        <v>42</v>
      </c>
      <c r="W2403" s="2">
        <v>2014</v>
      </c>
      <c r="X2403" s="30"/>
    </row>
    <row r="2404" spans="1:24" ht="76.5" outlineLevel="1" x14ac:dyDescent="0.25">
      <c r="A2404" s="2" t="s">
        <v>5198</v>
      </c>
      <c r="B2404" s="3" t="s">
        <v>27</v>
      </c>
      <c r="C2404" s="41" t="s">
        <v>5782</v>
      </c>
      <c r="D2404" s="42" t="s">
        <v>5783</v>
      </c>
      <c r="E2404" s="42" t="s">
        <v>5784</v>
      </c>
      <c r="F2404" s="42" t="s">
        <v>5784</v>
      </c>
      <c r="G2404" s="34" t="s">
        <v>29</v>
      </c>
      <c r="H2404" s="4">
        <v>0</v>
      </c>
      <c r="I2404" s="2">
        <v>710000000</v>
      </c>
      <c r="J2404" s="2" t="s">
        <v>11537</v>
      </c>
      <c r="K2404" s="30" t="s">
        <v>6014</v>
      </c>
      <c r="L2404" s="2" t="s">
        <v>1149</v>
      </c>
      <c r="M2404" s="6" t="s">
        <v>32</v>
      </c>
      <c r="N2404" s="2" t="s">
        <v>453</v>
      </c>
      <c r="O2404" s="35">
        <v>0</v>
      </c>
      <c r="P2404" s="34">
        <v>796</v>
      </c>
      <c r="Q2404" s="34"/>
      <c r="R2404" s="37">
        <v>1</v>
      </c>
      <c r="S2404" s="9">
        <v>30000</v>
      </c>
      <c r="T2404" s="9">
        <f t="shared" si="163"/>
        <v>30000</v>
      </c>
      <c r="U2404" s="9">
        <f t="shared" si="161"/>
        <v>33600</v>
      </c>
      <c r="V2404" s="2" t="s">
        <v>42</v>
      </c>
      <c r="W2404" s="2">
        <v>2014</v>
      </c>
      <c r="X2404" s="30"/>
    </row>
    <row r="2405" spans="1:24" ht="102" outlineLevel="1" x14ac:dyDescent="0.25">
      <c r="A2405" s="2" t="s">
        <v>5199</v>
      </c>
      <c r="B2405" s="3" t="s">
        <v>27</v>
      </c>
      <c r="C2405" s="5" t="s">
        <v>3577</v>
      </c>
      <c r="D2405" s="10" t="s">
        <v>4221</v>
      </c>
      <c r="E2405" s="10" t="s">
        <v>9829</v>
      </c>
      <c r="F2405" s="5" t="s">
        <v>9838</v>
      </c>
      <c r="G2405" s="34" t="s">
        <v>29</v>
      </c>
      <c r="H2405" s="4">
        <v>0</v>
      </c>
      <c r="I2405" s="2">
        <v>710000000</v>
      </c>
      <c r="J2405" s="2" t="s">
        <v>11537</v>
      </c>
      <c r="K2405" s="30" t="s">
        <v>3765</v>
      </c>
      <c r="L2405" s="2" t="s">
        <v>1149</v>
      </c>
      <c r="M2405" s="6" t="s">
        <v>32</v>
      </c>
      <c r="N2405" s="2" t="s">
        <v>453</v>
      </c>
      <c r="O2405" s="35">
        <v>0</v>
      </c>
      <c r="P2405" s="34">
        <v>796</v>
      </c>
      <c r="Q2405" s="2" t="s">
        <v>41</v>
      </c>
      <c r="R2405" s="121">
        <v>2</v>
      </c>
      <c r="S2405" s="9">
        <v>55000</v>
      </c>
      <c r="T2405" s="9">
        <f t="shared" ref="T2405:T2418" si="164">R2405*S2405</f>
        <v>110000</v>
      </c>
      <c r="U2405" s="9">
        <f t="shared" si="161"/>
        <v>123200.00000000001</v>
      </c>
      <c r="V2405" s="2" t="s">
        <v>42</v>
      </c>
      <c r="W2405" s="2">
        <v>2014</v>
      </c>
      <c r="X2405" s="30"/>
    </row>
    <row r="2406" spans="1:24" ht="76.5" outlineLevel="1" x14ac:dyDescent="0.25">
      <c r="A2406" s="2" t="s">
        <v>5200</v>
      </c>
      <c r="B2406" s="3" t="s">
        <v>27</v>
      </c>
      <c r="C2406" s="5" t="s">
        <v>5456</v>
      </c>
      <c r="D2406" s="10" t="s">
        <v>4221</v>
      </c>
      <c r="E2406" s="10" t="s">
        <v>9839</v>
      </c>
      <c r="F2406" s="5" t="s">
        <v>9840</v>
      </c>
      <c r="G2406" s="34" t="s">
        <v>29</v>
      </c>
      <c r="H2406" s="4">
        <v>0</v>
      </c>
      <c r="I2406" s="2">
        <v>710000000</v>
      </c>
      <c r="J2406" s="2" t="s">
        <v>11537</v>
      </c>
      <c r="K2406" s="30" t="s">
        <v>3765</v>
      </c>
      <c r="L2406" s="2" t="s">
        <v>1149</v>
      </c>
      <c r="M2406" s="6" t="s">
        <v>32</v>
      </c>
      <c r="N2406" s="2" t="s">
        <v>453</v>
      </c>
      <c r="O2406" s="35">
        <v>0</v>
      </c>
      <c r="P2406" s="34">
        <v>796</v>
      </c>
      <c r="Q2406" s="2" t="s">
        <v>41</v>
      </c>
      <c r="R2406" s="121">
        <v>4</v>
      </c>
      <c r="S2406" s="9">
        <v>20000</v>
      </c>
      <c r="T2406" s="9">
        <f t="shared" si="164"/>
        <v>80000</v>
      </c>
      <c r="U2406" s="9">
        <f t="shared" si="161"/>
        <v>89600.000000000015</v>
      </c>
      <c r="V2406" s="2" t="s">
        <v>42</v>
      </c>
      <c r="W2406" s="2">
        <v>2014</v>
      </c>
      <c r="X2406" s="30"/>
    </row>
    <row r="2407" spans="1:24" ht="76.5" outlineLevel="1" x14ac:dyDescent="0.25">
      <c r="A2407" s="2" t="s">
        <v>5201</v>
      </c>
      <c r="B2407" s="3" t="s">
        <v>27</v>
      </c>
      <c r="C2407" s="19" t="s">
        <v>5624</v>
      </c>
      <c r="D2407" s="5" t="s">
        <v>5625</v>
      </c>
      <c r="E2407" s="5" t="s">
        <v>5626</v>
      </c>
      <c r="F2407" s="34" t="s">
        <v>5627</v>
      </c>
      <c r="G2407" s="34" t="s">
        <v>29</v>
      </c>
      <c r="H2407" s="4">
        <v>0</v>
      </c>
      <c r="I2407" s="2">
        <v>710000000</v>
      </c>
      <c r="J2407" s="2" t="s">
        <v>11537</v>
      </c>
      <c r="K2407" s="30" t="s">
        <v>3766</v>
      </c>
      <c r="L2407" s="2" t="s">
        <v>1149</v>
      </c>
      <c r="M2407" s="6" t="s">
        <v>32</v>
      </c>
      <c r="N2407" s="2" t="s">
        <v>453</v>
      </c>
      <c r="O2407" s="35">
        <v>0</v>
      </c>
      <c r="P2407" s="36" t="s">
        <v>40</v>
      </c>
      <c r="Q2407" s="5" t="s">
        <v>41</v>
      </c>
      <c r="R2407" s="121">
        <v>2</v>
      </c>
      <c r="S2407" s="9">
        <v>15000</v>
      </c>
      <c r="T2407" s="9">
        <f t="shared" si="164"/>
        <v>30000</v>
      </c>
      <c r="U2407" s="9">
        <f t="shared" si="161"/>
        <v>33600</v>
      </c>
      <c r="V2407" s="2" t="s">
        <v>42</v>
      </c>
      <c r="W2407" s="2">
        <v>2014</v>
      </c>
      <c r="X2407" s="30"/>
    </row>
    <row r="2408" spans="1:24" ht="76.5" outlineLevel="1" x14ac:dyDescent="0.25">
      <c r="A2408" s="2" t="s">
        <v>5202</v>
      </c>
      <c r="B2408" s="3" t="s">
        <v>27</v>
      </c>
      <c r="C2408" s="5" t="s">
        <v>5785</v>
      </c>
      <c r="D2408" s="5" t="s">
        <v>5786</v>
      </c>
      <c r="E2408" s="5" t="s">
        <v>519</v>
      </c>
      <c r="F2408" s="5" t="s">
        <v>5786</v>
      </c>
      <c r="G2408" s="34" t="s">
        <v>29</v>
      </c>
      <c r="H2408" s="4">
        <v>0</v>
      </c>
      <c r="I2408" s="2">
        <v>710000000</v>
      </c>
      <c r="J2408" s="2" t="s">
        <v>11537</v>
      </c>
      <c r="K2408" s="30" t="s">
        <v>3766</v>
      </c>
      <c r="L2408" s="2" t="s">
        <v>1149</v>
      </c>
      <c r="M2408" s="6" t="s">
        <v>32</v>
      </c>
      <c r="N2408" s="2" t="s">
        <v>453</v>
      </c>
      <c r="O2408" s="35">
        <v>0</v>
      </c>
      <c r="P2408" s="36" t="s">
        <v>793</v>
      </c>
      <c r="Q2408" s="2" t="s">
        <v>1344</v>
      </c>
      <c r="R2408" s="121">
        <v>60</v>
      </c>
      <c r="S2408" s="9">
        <v>1000</v>
      </c>
      <c r="T2408" s="9">
        <f t="shared" si="164"/>
        <v>60000</v>
      </c>
      <c r="U2408" s="9">
        <f t="shared" si="161"/>
        <v>67200</v>
      </c>
      <c r="V2408" s="2" t="s">
        <v>42</v>
      </c>
      <c r="W2408" s="2">
        <v>2014</v>
      </c>
      <c r="X2408" s="30"/>
    </row>
    <row r="2409" spans="1:24" ht="76.5" outlineLevel="1" x14ac:dyDescent="0.25">
      <c r="A2409" s="2" t="s">
        <v>5203</v>
      </c>
      <c r="B2409" s="3" t="s">
        <v>27</v>
      </c>
      <c r="C2409" s="5" t="s">
        <v>5787</v>
      </c>
      <c r="D2409" s="5" t="s">
        <v>4975</v>
      </c>
      <c r="E2409" s="5" t="s">
        <v>5788</v>
      </c>
      <c r="F2409" s="5" t="s">
        <v>5788</v>
      </c>
      <c r="G2409" s="34" t="s">
        <v>29</v>
      </c>
      <c r="H2409" s="4">
        <v>0</v>
      </c>
      <c r="I2409" s="2">
        <v>710000000</v>
      </c>
      <c r="J2409" s="2" t="s">
        <v>11537</v>
      </c>
      <c r="K2409" s="30" t="s">
        <v>3766</v>
      </c>
      <c r="L2409" s="2" t="s">
        <v>1149</v>
      </c>
      <c r="M2409" s="6" t="s">
        <v>32</v>
      </c>
      <c r="N2409" s="2" t="s">
        <v>453</v>
      </c>
      <c r="O2409" s="35">
        <v>0</v>
      </c>
      <c r="P2409" s="34">
        <v>166</v>
      </c>
      <c r="Q2409" s="34" t="s">
        <v>1268</v>
      </c>
      <c r="R2409" s="121">
        <v>20</v>
      </c>
      <c r="S2409" s="9">
        <v>1500</v>
      </c>
      <c r="T2409" s="9">
        <f t="shared" si="164"/>
        <v>30000</v>
      </c>
      <c r="U2409" s="9">
        <f t="shared" si="161"/>
        <v>33600</v>
      </c>
      <c r="V2409" s="2" t="s">
        <v>42</v>
      </c>
      <c r="W2409" s="2">
        <v>2014</v>
      </c>
      <c r="X2409" s="30"/>
    </row>
    <row r="2410" spans="1:24" ht="76.5" outlineLevel="1" x14ac:dyDescent="0.25">
      <c r="A2410" s="2" t="s">
        <v>5204</v>
      </c>
      <c r="B2410" s="3" t="s">
        <v>27</v>
      </c>
      <c r="C2410" s="19" t="s">
        <v>5419</v>
      </c>
      <c r="D2410" s="19" t="s">
        <v>5420</v>
      </c>
      <c r="E2410" s="19" t="s">
        <v>5421</v>
      </c>
      <c r="F2410" s="34" t="s">
        <v>5422</v>
      </c>
      <c r="G2410" s="34" t="s">
        <v>29</v>
      </c>
      <c r="H2410" s="4">
        <v>0</v>
      </c>
      <c r="I2410" s="2">
        <v>710000000</v>
      </c>
      <c r="J2410" s="2" t="s">
        <v>11537</v>
      </c>
      <c r="K2410" s="30" t="s">
        <v>3766</v>
      </c>
      <c r="L2410" s="2" t="s">
        <v>1149</v>
      </c>
      <c r="M2410" s="6" t="s">
        <v>32</v>
      </c>
      <c r="N2410" s="2" t="s">
        <v>453</v>
      </c>
      <c r="O2410" s="35">
        <v>0</v>
      </c>
      <c r="P2410" s="34">
        <v>796</v>
      </c>
      <c r="Q2410" s="2" t="s">
        <v>41</v>
      </c>
      <c r="R2410" s="121">
        <v>20</v>
      </c>
      <c r="S2410" s="9">
        <v>400</v>
      </c>
      <c r="T2410" s="9">
        <f t="shared" si="164"/>
        <v>8000</v>
      </c>
      <c r="U2410" s="9">
        <f t="shared" si="161"/>
        <v>8960</v>
      </c>
      <c r="V2410" s="2" t="s">
        <v>42</v>
      </c>
      <c r="W2410" s="2">
        <v>2014</v>
      </c>
      <c r="X2410" s="30"/>
    </row>
    <row r="2411" spans="1:24" ht="140.25" outlineLevel="1" x14ac:dyDescent="0.25">
      <c r="A2411" s="2" t="s">
        <v>5205</v>
      </c>
      <c r="B2411" s="3" t="s">
        <v>27</v>
      </c>
      <c r="C2411" s="5" t="s">
        <v>3589</v>
      </c>
      <c r="D2411" s="34" t="s">
        <v>2878</v>
      </c>
      <c r="E2411" s="93" t="s">
        <v>13113</v>
      </c>
      <c r="F2411" s="93" t="s">
        <v>5789</v>
      </c>
      <c r="G2411" s="34" t="s">
        <v>29</v>
      </c>
      <c r="H2411" s="4">
        <v>0</v>
      </c>
      <c r="I2411" s="2">
        <v>710000000</v>
      </c>
      <c r="J2411" s="2" t="s">
        <v>11537</v>
      </c>
      <c r="K2411" s="30" t="s">
        <v>6014</v>
      </c>
      <c r="L2411" s="2" t="s">
        <v>1149</v>
      </c>
      <c r="M2411" s="6" t="s">
        <v>32</v>
      </c>
      <c r="N2411" s="2" t="s">
        <v>453</v>
      </c>
      <c r="O2411" s="35">
        <v>0</v>
      </c>
      <c r="P2411" s="2">
        <v>166</v>
      </c>
      <c r="Q2411" s="2" t="s">
        <v>1268</v>
      </c>
      <c r="R2411" s="121">
        <v>48</v>
      </c>
      <c r="S2411" s="9">
        <v>0</v>
      </c>
      <c r="T2411" s="9">
        <f t="shared" si="164"/>
        <v>0</v>
      </c>
      <c r="U2411" s="9">
        <f t="shared" si="161"/>
        <v>0</v>
      </c>
      <c r="V2411" s="2" t="s">
        <v>42</v>
      </c>
      <c r="W2411" s="2">
        <v>2014</v>
      </c>
      <c r="X2411" s="30"/>
    </row>
    <row r="2412" spans="1:24" ht="140.25" outlineLevel="1" x14ac:dyDescent="0.25">
      <c r="A2412" s="2" t="s">
        <v>11180</v>
      </c>
      <c r="B2412" s="3" t="s">
        <v>27</v>
      </c>
      <c r="C2412" s="5" t="s">
        <v>3589</v>
      </c>
      <c r="D2412" s="34" t="s">
        <v>2878</v>
      </c>
      <c r="E2412" s="93" t="s">
        <v>13113</v>
      </c>
      <c r="F2412" s="93" t="s">
        <v>5789</v>
      </c>
      <c r="G2412" s="34" t="s">
        <v>29</v>
      </c>
      <c r="H2412" s="4">
        <v>0</v>
      </c>
      <c r="I2412" s="2">
        <v>710000000</v>
      </c>
      <c r="J2412" s="2" t="s">
        <v>11537</v>
      </c>
      <c r="K2412" s="30" t="s">
        <v>6016</v>
      </c>
      <c r="L2412" s="2" t="s">
        <v>1149</v>
      </c>
      <c r="M2412" s="6" t="s">
        <v>32</v>
      </c>
      <c r="N2412" s="2" t="s">
        <v>453</v>
      </c>
      <c r="O2412" s="35">
        <v>0</v>
      </c>
      <c r="P2412" s="2">
        <v>166</v>
      </c>
      <c r="Q2412" s="2" t="s">
        <v>1268</v>
      </c>
      <c r="R2412" s="121">
        <v>48</v>
      </c>
      <c r="S2412" s="9">
        <v>750</v>
      </c>
      <c r="T2412" s="9">
        <f t="shared" si="164"/>
        <v>36000</v>
      </c>
      <c r="U2412" s="9">
        <f t="shared" si="161"/>
        <v>40320.000000000007</v>
      </c>
      <c r="V2412" s="2" t="s">
        <v>42</v>
      </c>
      <c r="W2412" s="2">
        <v>2014</v>
      </c>
      <c r="X2412" s="30">
        <v>11</v>
      </c>
    </row>
    <row r="2413" spans="1:24" ht="89.25" outlineLevel="1" x14ac:dyDescent="0.25">
      <c r="A2413" s="2" t="s">
        <v>5206</v>
      </c>
      <c r="B2413" s="3" t="s">
        <v>27</v>
      </c>
      <c r="C2413" s="5" t="s">
        <v>1820</v>
      </c>
      <c r="D2413" s="34" t="s">
        <v>1821</v>
      </c>
      <c r="E2413" s="5" t="s">
        <v>3592</v>
      </c>
      <c r="F2413" s="34" t="s">
        <v>3593</v>
      </c>
      <c r="G2413" s="34" t="s">
        <v>29</v>
      </c>
      <c r="H2413" s="4">
        <v>0</v>
      </c>
      <c r="I2413" s="2">
        <v>710000000</v>
      </c>
      <c r="J2413" s="2" t="s">
        <v>11537</v>
      </c>
      <c r="K2413" s="30" t="s">
        <v>6014</v>
      </c>
      <c r="L2413" s="2" t="s">
        <v>1149</v>
      </c>
      <c r="M2413" s="6" t="s">
        <v>32</v>
      </c>
      <c r="N2413" s="2" t="s">
        <v>453</v>
      </c>
      <c r="O2413" s="35">
        <v>0</v>
      </c>
      <c r="P2413" s="34">
        <v>166</v>
      </c>
      <c r="Q2413" s="34" t="s">
        <v>1268</v>
      </c>
      <c r="R2413" s="121">
        <v>50</v>
      </c>
      <c r="S2413" s="9">
        <v>0</v>
      </c>
      <c r="T2413" s="9">
        <v>0</v>
      </c>
      <c r="U2413" s="9">
        <f t="shared" si="161"/>
        <v>0</v>
      </c>
      <c r="V2413" s="2" t="s">
        <v>42</v>
      </c>
      <c r="W2413" s="2">
        <v>2014</v>
      </c>
      <c r="X2413" s="30"/>
    </row>
    <row r="2414" spans="1:24" ht="89.25" outlineLevel="1" x14ac:dyDescent="0.25">
      <c r="A2414" s="2" t="s">
        <v>11201</v>
      </c>
      <c r="B2414" s="3" t="s">
        <v>27</v>
      </c>
      <c r="C2414" s="5" t="s">
        <v>1820</v>
      </c>
      <c r="D2414" s="34" t="s">
        <v>1821</v>
      </c>
      <c r="E2414" s="5" t="s">
        <v>3592</v>
      </c>
      <c r="F2414" s="34" t="s">
        <v>3593</v>
      </c>
      <c r="G2414" s="34" t="s">
        <v>29</v>
      </c>
      <c r="H2414" s="4">
        <v>0</v>
      </c>
      <c r="I2414" s="2">
        <v>710000000</v>
      </c>
      <c r="J2414" s="2" t="s">
        <v>11537</v>
      </c>
      <c r="K2414" s="30" t="s">
        <v>6161</v>
      </c>
      <c r="L2414" s="2" t="s">
        <v>1149</v>
      </c>
      <c r="M2414" s="6" t="s">
        <v>32</v>
      </c>
      <c r="N2414" s="2" t="s">
        <v>453</v>
      </c>
      <c r="O2414" s="35">
        <v>0</v>
      </c>
      <c r="P2414" s="34">
        <v>166</v>
      </c>
      <c r="Q2414" s="34" t="s">
        <v>1268</v>
      </c>
      <c r="R2414" s="121">
        <v>50</v>
      </c>
      <c r="S2414" s="9">
        <v>400</v>
      </c>
      <c r="T2414" s="9">
        <f t="shared" si="164"/>
        <v>20000</v>
      </c>
      <c r="U2414" s="9">
        <f t="shared" si="161"/>
        <v>22400.000000000004</v>
      </c>
      <c r="V2414" s="2" t="s">
        <v>42</v>
      </c>
      <c r="W2414" s="2">
        <v>2014</v>
      </c>
      <c r="X2414" s="30">
        <v>11</v>
      </c>
    </row>
    <row r="2415" spans="1:24" ht="76.5" outlineLevel="1" x14ac:dyDescent="0.25">
      <c r="A2415" s="2" t="s">
        <v>5207</v>
      </c>
      <c r="B2415" s="3" t="s">
        <v>27</v>
      </c>
      <c r="C2415" s="5" t="s">
        <v>3574</v>
      </c>
      <c r="D2415" s="34" t="s">
        <v>1759</v>
      </c>
      <c r="E2415" s="5" t="s">
        <v>3575</v>
      </c>
      <c r="F2415" s="34" t="s">
        <v>3576</v>
      </c>
      <c r="G2415" s="34" t="s">
        <v>29</v>
      </c>
      <c r="H2415" s="4">
        <v>0</v>
      </c>
      <c r="I2415" s="2">
        <v>710000000</v>
      </c>
      <c r="J2415" s="2" t="s">
        <v>11537</v>
      </c>
      <c r="K2415" s="30" t="s">
        <v>6014</v>
      </c>
      <c r="L2415" s="2" t="s">
        <v>1149</v>
      </c>
      <c r="M2415" s="6" t="s">
        <v>32</v>
      </c>
      <c r="N2415" s="2" t="s">
        <v>453</v>
      </c>
      <c r="O2415" s="35">
        <v>0</v>
      </c>
      <c r="P2415" s="2">
        <v>168</v>
      </c>
      <c r="Q2415" s="2" t="s">
        <v>1233</v>
      </c>
      <c r="R2415" s="121">
        <v>40</v>
      </c>
      <c r="S2415" s="9">
        <v>375</v>
      </c>
      <c r="T2415" s="9">
        <v>0</v>
      </c>
      <c r="U2415" s="9">
        <f t="shared" si="161"/>
        <v>0</v>
      </c>
      <c r="V2415" s="2" t="s">
        <v>42</v>
      </c>
      <c r="W2415" s="2">
        <v>2014</v>
      </c>
      <c r="X2415" s="30"/>
    </row>
    <row r="2416" spans="1:24" ht="76.5" outlineLevel="1" x14ac:dyDescent="0.25">
      <c r="A2416" s="2" t="s">
        <v>11181</v>
      </c>
      <c r="B2416" s="3" t="s">
        <v>27</v>
      </c>
      <c r="C2416" s="5" t="s">
        <v>3574</v>
      </c>
      <c r="D2416" s="34" t="s">
        <v>1759</v>
      </c>
      <c r="E2416" s="5" t="s">
        <v>3575</v>
      </c>
      <c r="F2416" s="34" t="s">
        <v>3576</v>
      </c>
      <c r="G2416" s="34" t="s">
        <v>29</v>
      </c>
      <c r="H2416" s="4">
        <v>0</v>
      </c>
      <c r="I2416" s="2">
        <v>710000000</v>
      </c>
      <c r="J2416" s="2" t="s">
        <v>11537</v>
      </c>
      <c r="K2416" s="30" t="s">
        <v>6016</v>
      </c>
      <c r="L2416" s="2" t="s">
        <v>1149</v>
      </c>
      <c r="M2416" s="6" t="s">
        <v>32</v>
      </c>
      <c r="N2416" s="2" t="s">
        <v>453</v>
      </c>
      <c r="O2416" s="35">
        <v>0</v>
      </c>
      <c r="P2416" s="2">
        <v>168</v>
      </c>
      <c r="Q2416" s="2" t="s">
        <v>1233</v>
      </c>
      <c r="R2416" s="121">
        <v>40</v>
      </c>
      <c r="S2416" s="9">
        <v>375</v>
      </c>
      <c r="T2416" s="9">
        <f t="shared" si="164"/>
        <v>15000</v>
      </c>
      <c r="U2416" s="9">
        <f t="shared" si="161"/>
        <v>16800</v>
      </c>
      <c r="V2416" s="2" t="s">
        <v>42</v>
      </c>
      <c r="W2416" s="2">
        <v>2014</v>
      </c>
      <c r="X2416" s="30">
        <v>11</v>
      </c>
    </row>
    <row r="2417" spans="1:24" ht="76.5" outlineLevel="1" x14ac:dyDescent="0.25">
      <c r="A2417" s="2" t="s">
        <v>5208</v>
      </c>
      <c r="B2417" s="3" t="s">
        <v>27</v>
      </c>
      <c r="C2417" s="5" t="s">
        <v>3597</v>
      </c>
      <c r="D2417" s="34" t="s">
        <v>1924</v>
      </c>
      <c r="E2417" s="5" t="s">
        <v>8621</v>
      </c>
      <c r="F2417" s="34" t="s">
        <v>5470</v>
      </c>
      <c r="G2417" s="34" t="s">
        <v>29</v>
      </c>
      <c r="H2417" s="4">
        <v>0</v>
      </c>
      <c r="I2417" s="2">
        <v>710000000</v>
      </c>
      <c r="J2417" s="2" t="s">
        <v>11537</v>
      </c>
      <c r="K2417" s="30" t="s">
        <v>6014</v>
      </c>
      <c r="L2417" s="2" t="s">
        <v>1149</v>
      </c>
      <c r="M2417" s="6" t="s">
        <v>32</v>
      </c>
      <c r="N2417" s="2" t="s">
        <v>453</v>
      </c>
      <c r="O2417" s="35">
        <v>0</v>
      </c>
      <c r="P2417" s="2">
        <v>112</v>
      </c>
      <c r="Q2417" s="2" t="s">
        <v>751</v>
      </c>
      <c r="R2417" s="121">
        <v>170</v>
      </c>
      <c r="S2417" s="9">
        <v>400</v>
      </c>
      <c r="T2417" s="9">
        <v>0</v>
      </c>
      <c r="U2417" s="9">
        <f t="shared" si="161"/>
        <v>0</v>
      </c>
      <c r="V2417" s="2" t="s">
        <v>42</v>
      </c>
      <c r="W2417" s="2">
        <v>2014</v>
      </c>
      <c r="X2417" s="30" t="s">
        <v>10152</v>
      </c>
    </row>
    <row r="2418" spans="1:24" ht="76.5" outlineLevel="1" x14ac:dyDescent="0.25">
      <c r="A2418" s="2" t="s">
        <v>5209</v>
      </c>
      <c r="B2418" s="3" t="s">
        <v>27</v>
      </c>
      <c r="C2418" s="5" t="s">
        <v>3597</v>
      </c>
      <c r="D2418" s="34" t="s">
        <v>1924</v>
      </c>
      <c r="E2418" s="5" t="s">
        <v>8621</v>
      </c>
      <c r="F2418" s="34" t="s">
        <v>3599</v>
      </c>
      <c r="G2418" s="34" t="s">
        <v>29</v>
      </c>
      <c r="H2418" s="4">
        <v>0</v>
      </c>
      <c r="I2418" s="2">
        <v>710000000</v>
      </c>
      <c r="J2418" s="2" t="s">
        <v>11537</v>
      </c>
      <c r="K2418" s="30" t="s">
        <v>6014</v>
      </c>
      <c r="L2418" s="2" t="s">
        <v>1149</v>
      </c>
      <c r="M2418" s="6" t="s">
        <v>32</v>
      </c>
      <c r="N2418" s="2" t="s">
        <v>453</v>
      </c>
      <c r="O2418" s="35">
        <v>0</v>
      </c>
      <c r="P2418" s="2">
        <v>112</v>
      </c>
      <c r="Q2418" s="2" t="s">
        <v>751</v>
      </c>
      <c r="R2418" s="121">
        <v>10</v>
      </c>
      <c r="S2418" s="9">
        <v>0</v>
      </c>
      <c r="T2418" s="9">
        <f t="shared" si="164"/>
        <v>0</v>
      </c>
      <c r="U2418" s="9">
        <f t="shared" si="161"/>
        <v>0</v>
      </c>
      <c r="V2418" s="2" t="s">
        <v>42</v>
      </c>
      <c r="W2418" s="2">
        <v>2014</v>
      </c>
      <c r="X2418" s="30" t="s">
        <v>10152</v>
      </c>
    </row>
    <row r="2419" spans="1:24" ht="76.5" outlineLevel="1" x14ac:dyDescent="0.25">
      <c r="A2419" s="2" t="s">
        <v>8806</v>
      </c>
      <c r="B2419" s="3" t="s">
        <v>27</v>
      </c>
      <c r="C2419" s="5" t="s">
        <v>5475</v>
      </c>
      <c r="D2419" s="93" t="s">
        <v>5476</v>
      </c>
      <c r="E2419" s="93" t="s">
        <v>6440</v>
      </c>
      <c r="F2419" s="93" t="s">
        <v>5477</v>
      </c>
      <c r="G2419" s="34" t="s">
        <v>29</v>
      </c>
      <c r="H2419" s="4">
        <v>0</v>
      </c>
      <c r="I2419" s="2">
        <v>710000000</v>
      </c>
      <c r="J2419" s="2" t="s">
        <v>11537</v>
      </c>
      <c r="K2419" s="30" t="s">
        <v>3766</v>
      </c>
      <c r="L2419" s="2" t="s">
        <v>1149</v>
      </c>
      <c r="M2419" s="6" t="s">
        <v>32</v>
      </c>
      <c r="N2419" s="2" t="s">
        <v>453</v>
      </c>
      <c r="O2419" s="35">
        <v>0</v>
      </c>
      <c r="P2419" s="93">
        <v>796</v>
      </c>
      <c r="Q2419" s="2" t="s">
        <v>41</v>
      </c>
      <c r="R2419" s="121">
        <v>1</v>
      </c>
      <c r="S2419" s="9">
        <v>4600</v>
      </c>
      <c r="T2419" s="9">
        <v>8000</v>
      </c>
      <c r="U2419" s="9">
        <f t="shared" si="161"/>
        <v>8960</v>
      </c>
      <c r="V2419" s="2" t="s">
        <v>42</v>
      </c>
      <c r="W2419" s="2">
        <v>2014</v>
      </c>
      <c r="X2419" s="30"/>
    </row>
    <row r="2420" spans="1:24" ht="76.5" outlineLevel="1" x14ac:dyDescent="0.25">
      <c r="A2420" s="2" t="s">
        <v>5210</v>
      </c>
      <c r="B2420" s="3" t="s">
        <v>27</v>
      </c>
      <c r="C2420" s="5" t="s">
        <v>5481</v>
      </c>
      <c r="D2420" s="93" t="s">
        <v>13017</v>
      </c>
      <c r="E2420" s="5" t="s">
        <v>13112</v>
      </c>
      <c r="F2420" s="93" t="s">
        <v>5482</v>
      </c>
      <c r="G2420" s="34" t="s">
        <v>29</v>
      </c>
      <c r="H2420" s="4">
        <v>0</v>
      </c>
      <c r="I2420" s="2">
        <v>710000000</v>
      </c>
      <c r="J2420" s="2" t="s">
        <v>11537</v>
      </c>
      <c r="K2420" s="30" t="s">
        <v>3766</v>
      </c>
      <c r="L2420" s="2" t="s">
        <v>1149</v>
      </c>
      <c r="M2420" s="6" t="s">
        <v>32</v>
      </c>
      <c r="N2420" s="2" t="s">
        <v>453</v>
      </c>
      <c r="O2420" s="35">
        <v>0</v>
      </c>
      <c r="P2420" s="93">
        <v>796</v>
      </c>
      <c r="Q2420" s="2" t="s">
        <v>41</v>
      </c>
      <c r="R2420" s="121">
        <v>1</v>
      </c>
      <c r="S2420" s="9">
        <v>4000</v>
      </c>
      <c r="T2420" s="9">
        <v>3000</v>
      </c>
      <c r="U2420" s="9">
        <f t="shared" si="161"/>
        <v>3360.0000000000005</v>
      </c>
      <c r="V2420" s="2" t="s">
        <v>42</v>
      </c>
      <c r="W2420" s="2">
        <v>2014</v>
      </c>
      <c r="X2420" s="30"/>
    </row>
    <row r="2421" spans="1:24" ht="76.5" outlineLevel="1" x14ac:dyDescent="0.25">
      <c r="A2421" s="2" t="s">
        <v>5211</v>
      </c>
      <c r="B2421" s="3" t="s">
        <v>27</v>
      </c>
      <c r="C2421" s="5" t="s">
        <v>2469</v>
      </c>
      <c r="D2421" s="34" t="s">
        <v>6483</v>
      </c>
      <c r="E2421" s="5" t="s">
        <v>10019</v>
      </c>
      <c r="F2421" s="34" t="s">
        <v>11242</v>
      </c>
      <c r="G2421" s="34" t="s">
        <v>29</v>
      </c>
      <c r="H2421" s="4">
        <v>0</v>
      </c>
      <c r="I2421" s="2">
        <v>710000000</v>
      </c>
      <c r="J2421" s="2" t="s">
        <v>11537</v>
      </c>
      <c r="K2421" s="30" t="s">
        <v>6014</v>
      </c>
      <c r="L2421" s="2" t="s">
        <v>1149</v>
      </c>
      <c r="M2421" s="6" t="s">
        <v>32</v>
      </c>
      <c r="N2421" s="2" t="s">
        <v>453</v>
      </c>
      <c r="O2421" s="35">
        <v>0</v>
      </c>
      <c r="P2421" s="93">
        <v>796</v>
      </c>
      <c r="Q2421" s="34" t="s">
        <v>1838</v>
      </c>
      <c r="R2421" s="121">
        <v>9</v>
      </c>
      <c r="S2421" s="9">
        <v>0</v>
      </c>
      <c r="T2421" s="9">
        <f>R2421*S2421</f>
        <v>0</v>
      </c>
      <c r="U2421" s="9">
        <f t="shared" si="161"/>
        <v>0</v>
      </c>
      <c r="V2421" s="2" t="s">
        <v>42</v>
      </c>
      <c r="W2421" s="2">
        <v>2014</v>
      </c>
      <c r="X2421" s="30"/>
    </row>
    <row r="2422" spans="1:24" ht="76.5" outlineLevel="1" x14ac:dyDescent="0.25">
      <c r="A2422" s="2" t="s">
        <v>11241</v>
      </c>
      <c r="B2422" s="3" t="s">
        <v>27</v>
      </c>
      <c r="C2422" s="5" t="s">
        <v>2469</v>
      </c>
      <c r="D2422" s="34" t="s">
        <v>6483</v>
      </c>
      <c r="E2422" s="5" t="s">
        <v>10019</v>
      </c>
      <c r="F2422" s="34" t="s">
        <v>11242</v>
      </c>
      <c r="G2422" s="34" t="s">
        <v>29</v>
      </c>
      <c r="H2422" s="4">
        <v>0</v>
      </c>
      <c r="I2422" s="2">
        <v>710000000</v>
      </c>
      <c r="J2422" s="2" t="s">
        <v>11537</v>
      </c>
      <c r="K2422" s="30" t="s">
        <v>6016</v>
      </c>
      <c r="L2422" s="2" t="s">
        <v>1149</v>
      </c>
      <c r="M2422" s="6" t="s">
        <v>32</v>
      </c>
      <c r="N2422" s="2" t="s">
        <v>453</v>
      </c>
      <c r="O2422" s="35">
        <v>0</v>
      </c>
      <c r="P2422" s="93">
        <v>796</v>
      </c>
      <c r="Q2422" s="34" t="s">
        <v>41</v>
      </c>
      <c r="R2422" s="121">
        <v>9</v>
      </c>
      <c r="S2422" s="9">
        <v>20000</v>
      </c>
      <c r="T2422" s="9">
        <f>R2422*S2422</f>
        <v>180000</v>
      </c>
      <c r="U2422" s="9">
        <f t="shared" si="161"/>
        <v>201600.00000000003</v>
      </c>
      <c r="V2422" s="2" t="s">
        <v>42</v>
      </c>
      <c r="W2422" s="2">
        <v>2014</v>
      </c>
      <c r="X2422" s="30" t="s">
        <v>11243</v>
      </c>
    </row>
    <row r="2423" spans="1:24" ht="102" outlineLevel="1" x14ac:dyDescent="0.25">
      <c r="A2423" s="2" t="s">
        <v>5212</v>
      </c>
      <c r="B2423" s="3" t="s">
        <v>27</v>
      </c>
      <c r="C2423" s="5" t="s">
        <v>5486</v>
      </c>
      <c r="D2423" s="10" t="s">
        <v>9095</v>
      </c>
      <c r="E2423" s="10" t="s">
        <v>9096</v>
      </c>
      <c r="F2423" s="5" t="s">
        <v>5487</v>
      </c>
      <c r="G2423" s="2" t="s">
        <v>29</v>
      </c>
      <c r="H2423" s="4">
        <v>0</v>
      </c>
      <c r="I2423" s="2">
        <v>710000000</v>
      </c>
      <c r="J2423" s="2" t="s">
        <v>11537</v>
      </c>
      <c r="K2423" s="30" t="s">
        <v>6014</v>
      </c>
      <c r="L2423" s="2" t="s">
        <v>1149</v>
      </c>
      <c r="M2423" s="6" t="s">
        <v>32</v>
      </c>
      <c r="N2423" s="2" t="s">
        <v>453</v>
      </c>
      <c r="O2423" s="35">
        <v>0</v>
      </c>
      <c r="P2423" s="93">
        <v>796</v>
      </c>
      <c r="Q2423" s="2" t="s">
        <v>41</v>
      </c>
      <c r="R2423" s="37">
        <v>13</v>
      </c>
      <c r="S2423" s="9">
        <v>0</v>
      </c>
      <c r="T2423" s="9">
        <f t="shared" ref="T2423:T2430" si="165">R2423*S2423</f>
        <v>0</v>
      </c>
      <c r="U2423" s="9">
        <f t="shared" si="161"/>
        <v>0</v>
      </c>
      <c r="V2423" s="2" t="s">
        <v>42</v>
      </c>
      <c r="W2423" s="2">
        <v>2014</v>
      </c>
      <c r="X2423" s="30"/>
    </row>
    <row r="2424" spans="1:24" s="26" customFormat="1" ht="102" outlineLevel="1" x14ac:dyDescent="0.25">
      <c r="A2424" s="2" t="s">
        <v>11945</v>
      </c>
      <c r="B2424" s="3" t="s">
        <v>27</v>
      </c>
      <c r="C2424" s="5" t="s">
        <v>5486</v>
      </c>
      <c r="D2424" s="10" t="s">
        <v>9095</v>
      </c>
      <c r="E2424" s="10" t="s">
        <v>9096</v>
      </c>
      <c r="F2424" s="5" t="s">
        <v>5487</v>
      </c>
      <c r="G2424" s="2" t="s">
        <v>29</v>
      </c>
      <c r="H2424" s="29" t="s">
        <v>3370</v>
      </c>
      <c r="I2424" s="2">
        <v>710000000</v>
      </c>
      <c r="J2424" s="2" t="s">
        <v>11537</v>
      </c>
      <c r="K2424" s="142" t="s">
        <v>6017</v>
      </c>
      <c r="L2424" s="2" t="s">
        <v>1149</v>
      </c>
      <c r="M2424" s="6" t="s">
        <v>32</v>
      </c>
      <c r="N2424" s="2" t="s">
        <v>11918</v>
      </c>
      <c r="O2424" s="35">
        <v>0.3</v>
      </c>
      <c r="P2424" s="93">
        <v>796</v>
      </c>
      <c r="Q2424" s="2" t="s">
        <v>41</v>
      </c>
      <c r="R2424" s="37">
        <v>12</v>
      </c>
      <c r="S2424" s="9">
        <v>1750</v>
      </c>
      <c r="T2424" s="9">
        <v>21000</v>
      </c>
      <c r="U2424" s="9">
        <f t="shared" si="161"/>
        <v>23520.000000000004</v>
      </c>
      <c r="V2424" s="2" t="s">
        <v>42</v>
      </c>
      <c r="W2424" s="2">
        <v>2014</v>
      </c>
      <c r="X2424" s="30" t="s">
        <v>11914</v>
      </c>
    </row>
    <row r="2425" spans="1:24" s="26" customFormat="1" ht="76.5" outlineLevel="1" x14ac:dyDescent="0.25">
      <c r="A2425" s="2" t="s">
        <v>5213</v>
      </c>
      <c r="B2425" s="3" t="s">
        <v>27</v>
      </c>
      <c r="C2425" s="5" t="s">
        <v>5488</v>
      </c>
      <c r="D2425" s="10" t="s">
        <v>6515</v>
      </c>
      <c r="E2425" s="10" t="s">
        <v>5489</v>
      </c>
      <c r="F2425" s="5" t="s">
        <v>5490</v>
      </c>
      <c r="G2425" s="2" t="s">
        <v>29</v>
      </c>
      <c r="H2425" s="29">
        <v>0</v>
      </c>
      <c r="I2425" s="2">
        <v>710000000</v>
      </c>
      <c r="J2425" s="2" t="s">
        <v>11537</v>
      </c>
      <c r="K2425" s="142" t="s">
        <v>6014</v>
      </c>
      <c r="L2425" s="2" t="s">
        <v>1149</v>
      </c>
      <c r="M2425" s="6" t="s">
        <v>32</v>
      </c>
      <c r="N2425" s="2" t="s">
        <v>453</v>
      </c>
      <c r="O2425" s="35">
        <v>0</v>
      </c>
      <c r="P2425" s="93" t="s">
        <v>40</v>
      </c>
      <c r="Q2425" s="2" t="s">
        <v>41</v>
      </c>
      <c r="R2425" s="37">
        <v>80</v>
      </c>
      <c r="S2425" s="9">
        <v>0</v>
      </c>
      <c r="T2425" s="9">
        <f t="shared" si="165"/>
        <v>0</v>
      </c>
      <c r="U2425" s="9">
        <f t="shared" si="161"/>
        <v>0</v>
      </c>
      <c r="V2425" s="2" t="s">
        <v>42</v>
      </c>
      <c r="W2425" s="2">
        <v>2014</v>
      </c>
      <c r="X2425" s="30"/>
    </row>
    <row r="2426" spans="1:24" s="26" customFormat="1" ht="76.5" outlineLevel="1" x14ac:dyDescent="0.25">
      <c r="A2426" s="2" t="s">
        <v>11946</v>
      </c>
      <c r="B2426" s="3" t="s">
        <v>27</v>
      </c>
      <c r="C2426" s="5" t="s">
        <v>5488</v>
      </c>
      <c r="D2426" s="10" t="s">
        <v>11947</v>
      </c>
      <c r="E2426" s="10" t="s">
        <v>5489</v>
      </c>
      <c r="F2426" s="5" t="s">
        <v>5490</v>
      </c>
      <c r="G2426" s="2" t="s">
        <v>29</v>
      </c>
      <c r="H2426" s="29" t="s">
        <v>3370</v>
      </c>
      <c r="I2426" s="2">
        <v>710000000</v>
      </c>
      <c r="J2426" s="2" t="s">
        <v>11537</v>
      </c>
      <c r="K2426" s="142" t="s">
        <v>6017</v>
      </c>
      <c r="L2426" s="2" t="s">
        <v>1149</v>
      </c>
      <c r="M2426" s="6" t="s">
        <v>32</v>
      </c>
      <c r="N2426" s="2" t="s">
        <v>11918</v>
      </c>
      <c r="O2426" s="35">
        <v>0.3</v>
      </c>
      <c r="P2426" s="93" t="s">
        <v>40</v>
      </c>
      <c r="Q2426" s="2" t="s">
        <v>41</v>
      </c>
      <c r="R2426" s="37">
        <v>80</v>
      </c>
      <c r="S2426" s="9">
        <v>125</v>
      </c>
      <c r="T2426" s="9">
        <f t="shared" si="165"/>
        <v>10000</v>
      </c>
      <c r="U2426" s="9">
        <f t="shared" si="161"/>
        <v>11200.000000000002</v>
      </c>
      <c r="V2426" s="2" t="s">
        <v>42</v>
      </c>
      <c r="W2426" s="2">
        <v>2014</v>
      </c>
      <c r="X2426" s="30" t="s">
        <v>11944</v>
      </c>
    </row>
    <row r="2427" spans="1:24" ht="76.5" outlineLevel="1" x14ac:dyDescent="0.25">
      <c r="A2427" s="2" t="s">
        <v>5214</v>
      </c>
      <c r="B2427" s="3" t="s">
        <v>27</v>
      </c>
      <c r="C2427" s="5" t="s">
        <v>5491</v>
      </c>
      <c r="D2427" s="34" t="s">
        <v>5492</v>
      </c>
      <c r="E2427" s="5" t="s">
        <v>5493</v>
      </c>
      <c r="F2427" s="34" t="s">
        <v>5492</v>
      </c>
      <c r="G2427" s="34" t="s">
        <v>29</v>
      </c>
      <c r="H2427" s="4">
        <v>0</v>
      </c>
      <c r="I2427" s="2">
        <v>710000000</v>
      </c>
      <c r="J2427" s="2" t="s">
        <v>11537</v>
      </c>
      <c r="K2427" s="30" t="s">
        <v>6014</v>
      </c>
      <c r="L2427" s="2" t="s">
        <v>1149</v>
      </c>
      <c r="M2427" s="6" t="s">
        <v>32</v>
      </c>
      <c r="N2427" s="2" t="s">
        <v>453</v>
      </c>
      <c r="O2427" s="35">
        <v>0</v>
      </c>
      <c r="P2427" s="36" t="s">
        <v>40</v>
      </c>
      <c r="Q2427" s="5" t="s">
        <v>41</v>
      </c>
      <c r="R2427" s="37">
        <v>7</v>
      </c>
      <c r="S2427" s="9">
        <v>7000</v>
      </c>
      <c r="T2427" s="9">
        <f t="shared" si="165"/>
        <v>49000</v>
      </c>
      <c r="U2427" s="9">
        <f t="shared" si="161"/>
        <v>54880.000000000007</v>
      </c>
      <c r="V2427" s="2" t="s">
        <v>42</v>
      </c>
      <c r="W2427" s="2">
        <v>2014</v>
      </c>
      <c r="X2427" s="30"/>
    </row>
    <row r="2428" spans="1:24" ht="76.5" outlineLevel="1" x14ac:dyDescent="0.25">
      <c r="A2428" s="2" t="s">
        <v>5215</v>
      </c>
      <c r="B2428" s="3" t="s">
        <v>27</v>
      </c>
      <c r="C2428" s="5" t="s">
        <v>5494</v>
      </c>
      <c r="D2428" s="34" t="s">
        <v>4222</v>
      </c>
      <c r="E2428" s="5" t="s">
        <v>5495</v>
      </c>
      <c r="F2428" s="34" t="s">
        <v>4222</v>
      </c>
      <c r="G2428" s="34" t="s">
        <v>29</v>
      </c>
      <c r="H2428" s="4">
        <v>0</v>
      </c>
      <c r="I2428" s="2">
        <v>710000000</v>
      </c>
      <c r="J2428" s="2" t="s">
        <v>11537</v>
      </c>
      <c r="K2428" s="30" t="s">
        <v>6014</v>
      </c>
      <c r="L2428" s="2" t="s">
        <v>1149</v>
      </c>
      <c r="M2428" s="6" t="s">
        <v>32</v>
      </c>
      <c r="N2428" s="2" t="s">
        <v>453</v>
      </c>
      <c r="O2428" s="35">
        <v>0</v>
      </c>
      <c r="P2428" s="36" t="s">
        <v>40</v>
      </c>
      <c r="Q2428" s="5" t="s">
        <v>41</v>
      </c>
      <c r="R2428" s="37">
        <v>7</v>
      </c>
      <c r="S2428" s="9">
        <v>1200</v>
      </c>
      <c r="T2428" s="9">
        <f t="shared" si="165"/>
        <v>8400</v>
      </c>
      <c r="U2428" s="9">
        <f t="shared" si="161"/>
        <v>9408</v>
      </c>
      <c r="V2428" s="2" t="s">
        <v>42</v>
      </c>
      <c r="W2428" s="2">
        <v>2014</v>
      </c>
      <c r="X2428" s="30"/>
    </row>
    <row r="2429" spans="1:24" ht="76.5" outlineLevel="1" x14ac:dyDescent="0.25">
      <c r="A2429" s="2" t="s">
        <v>5216</v>
      </c>
      <c r="B2429" s="3" t="s">
        <v>27</v>
      </c>
      <c r="C2429" s="5" t="s">
        <v>5496</v>
      </c>
      <c r="D2429" s="34" t="s">
        <v>6513</v>
      </c>
      <c r="E2429" s="5" t="s">
        <v>11938</v>
      </c>
      <c r="F2429" s="34" t="s">
        <v>5497</v>
      </c>
      <c r="G2429" s="34" t="s">
        <v>29</v>
      </c>
      <c r="H2429" s="4">
        <v>0</v>
      </c>
      <c r="I2429" s="2">
        <v>710000000</v>
      </c>
      <c r="J2429" s="2" t="s">
        <v>11537</v>
      </c>
      <c r="K2429" s="30" t="s">
        <v>6014</v>
      </c>
      <c r="L2429" s="2" t="s">
        <v>1149</v>
      </c>
      <c r="M2429" s="6" t="s">
        <v>32</v>
      </c>
      <c r="N2429" s="2" t="s">
        <v>453</v>
      </c>
      <c r="O2429" s="35">
        <v>0</v>
      </c>
      <c r="P2429" s="93">
        <v>796</v>
      </c>
      <c r="Q2429" s="2" t="s">
        <v>41</v>
      </c>
      <c r="R2429" s="37">
        <f>3+1</f>
        <v>4</v>
      </c>
      <c r="S2429" s="9">
        <v>3500</v>
      </c>
      <c r="T2429" s="9">
        <f t="shared" si="165"/>
        <v>14000</v>
      </c>
      <c r="U2429" s="9">
        <f t="shared" si="161"/>
        <v>15680.000000000002</v>
      </c>
      <c r="V2429" s="2" t="s">
        <v>42</v>
      </c>
      <c r="W2429" s="2">
        <v>2014</v>
      </c>
      <c r="X2429" s="30"/>
    </row>
    <row r="2430" spans="1:24" ht="76.5" outlineLevel="1" x14ac:dyDescent="0.25">
      <c r="A2430" s="2" t="s">
        <v>5217</v>
      </c>
      <c r="B2430" s="3" t="s">
        <v>27</v>
      </c>
      <c r="C2430" s="5" t="s">
        <v>5498</v>
      </c>
      <c r="D2430" s="34" t="s">
        <v>6517</v>
      </c>
      <c r="E2430" s="5" t="s">
        <v>5499</v>
      </c>
      <c r="F2430" s="34" t="s">
        <v>5500</v>
      </c>
      <c r="G2430" s="34" t="s">
        <v>29</v>
      </c>
      <c r="H2430" s="4">
        <v>0</v>
      </c>
      <c r="I2430" s="2">
        <v>710000000</v>
      </c>
      <c r="J2430" s="2" t="s">
        <v>11537</v>
      </c>
      <c r="K2430" s="30" t="s">
        <v>6014</v>
      </c>
      <c r="L2430" s="2" t="s">
        <v>1149</v>
      </c>
      <c r="M2430" s="6" t="s">
        <v>32</v>
      </c>
      <c r="N2430" s="2" t="s">
        <v>453</v>
      </c>
      <c r="O2430" s="35">
        <v>0</v>
      </c>
      <c r="P2430" s="93">
        <v>796</v>
      </c>
      <c r="Q2430" s="2" t="s">
        <v>41</v>
      </c>
      <c r="R2430" s="37">
        <v>30</v>
      </c>
      <c r="S2430" s="9">
        <v>160</v>
      </c>
      <c r="T2430" s="9">
        <f t="shared" si="165"/>
        <v>4800</v>
      </c>
      <c r="U2430" s="9">
        <f t="shared" si="161"/>
        <v>5376.0000000000009</v>
      </c>
      <c r="V2430" s="2" t="s">
        <v>42</v>
      </c>
      <c r="W2430" s="2">
        <v>2014</v>
      </c>
      <c r="X2430" s="30"/>
    </row>
    <row r="2431" spans="1:24" ht="76.5" outlineLevel="1" x14ac:dyDescent="0.25">
      <c r="A2431" s="2" t="s">
        <v>5218</v>
      </c>
      <c r="B2431" s="3" t="s">
        <v>27</v>
      </c>
      <c r="C2431" s="5" t="s">
        <v>5501</v>
      </c>
      <c r="D2431" s="34" t="s">
        <v>1884</v>
      </c>
      <c r="E2431" s="5" t="s">
        <v>5502</v>
      </c>
      <c r="F2431" s="34" t="s">
        <v>5503</v>
      </c>
      <c r="G2431" s="34" t="s">
        <v>29</v>
      </c>
      <c r="H2431" s="4">
        <v>0</v>
      </c>
      <c r="I2431" s="2">
        <v>710000000</v>
      </c>
      <c r="J2431" s="2" t="s">
        <v>11537</v>
      </c>
      <c r="K2431" s="30" t="s">
        <v>6161</v>
      </c>
      <c r="L2431" s="2" t="s">
        <v>1149</v>
      </c>
      <c r="M2431" s="6" t="s">
        <v>32</v>
      </c>
      <c r="N2431" s="2" t="s">
        <v>453</v>
      </c>
      <c r="O2431" s="35">
        <v>0</v>
      </c>
      <c r="P2431" s="36" t="s">
        <v>756</v>
      </c>
      <c r="Q2431" s="5" t="s">
        <v>757</v>
      </c>
      <c r="R2431" s="121">
        <v>25</v>
      </c>
      <c r="S2431" s="9">
        <v>0</v>
      </c>
      <c r="T2431" s="9">
        <f>R2431*S2431</f>
        <v>0</v>
      </c>
      <c r="U2431" s="9">
        <f t="shared" si="161"/>
        <v>0</v>
      </c>
      <c r="V2431" s="2" t="s">
        <v>42</v>
      </c>
      <c r="W2431" s="2">
        <v>2014</v>
      </c>
      <c r="X2431" s="30"/>
    </row>
    <row r="2432" spans="1:24" ht="76.5" outlineLevel="1" x14ac:dyDescent="0.25">
      <c r="A2432" s="2" t="s">
        <v>11941</v>
      </c>
      <c r="B2432" s="3" t="s">
        <v>27</v>
      </c>
      <c r="C2432" s="5" t="s">
        <v>5501</v>
      </c>
      <c r="D2432" s="34" t="s">
        <v>1884</v>
      </c>
      <c r="E2432" s="5" t="s">
        <v>5502</v>
      </c>
      <c r="F2432" s="34" t="s">
        <v>5503</v>
      </c>
      <c r="G2432" s="34" t="s">
        <v>29</v>
      </c>
      <c r="H2432" s="4" t="s">
        <v>3370</v>
      </c>
      <c r="I2432" s="2">
        <v>710000000</v>
      </c>
      <c r="J2432" s="2" t="s">
        <v>11537</v>
      </c>
      <c r="K2432" s="30" t="s">
        <v>6017</v>
      </c>
      <c r="L2432" s="2" t="s">
        <v>1149</v>
      </c>
      <c r="M2432" s="6" t="s">
        <v>32</v>
      </c>
      <c r="N2432" s="2" t="s">
        <v>11918</v>
      </c>
      <c r="O2432" s="35">
        <v>0.3</v>
      </c>
      <c r="P2432" s="36" t="s">
        <v>756</v>
      </c>
      <c r="Q2432" s="5" t="s">
        <v>757</v>
      </c>
      <c r="R2432" s="121">
        <v>25</v>
      </c>
      <c r="S2432" s="9">
        <v>400</v>
      </c>
      <c r="T2432" s="9">
        <f>R2432*S2432</f>
        <v>10000</v>
      </c>
      <c r="U2432" s="9">
        <f t="shared" si="161"/>
        <v>11200.000000000002</v>
      </c>
      <c r="V2432" s="2" t="s">
        <v>42</v>
      </c>
      <c r="W2432" s="2">
        <v>2014</v>
      </c>
      <c r="X2432" s="30" t="s">
        <v>11942</v>
      </c>
    </row>
    <row r="2433" spans="1:24" ht="89.25" customHeight="1" outlineLevel="1" x14ac:dyDescent="0.25">
      <c r="A2433" s="2" t="s">
        <v>5219</v>
      </c>
      <c r="B2433" s="3" t="s">
        <v>27</v>
      </c>
      <c r="C2433" s="5" t="s">
        <v>1868</v>
      </c>
      <c r="D2433" s="34" t="s">
        <v>9919</v>
      </c>
      <c r="E2433" s="5" t="s">
        <v>1869</v>
      </c>
      <c r="F2433" s="34" t="s">
        <v>11925</v>
      </c>
      <c r="G2433" s="34" t="s">
        <v>343</v>
      </c>
      <c r="H2433" s="4">
        <v>0</v>
      </c>
      <c r="I2433" s="2">
        <v>710000000</v>
      </c>
      <c r="J2433" s="2" t="s">
        <v>11537</v>
      </c>
      <c r="K2433" s="30" t="s">
        <v>6161</v>
      </c>
      <c r="L2433" s="2" t="s">
        <v>1149</v>
      </c>
      <c r="M2433" s="6" t="s">
        <v>32</v>
      </c>
      <c r="N2433" s="2" t="s">
        <v>453</v>
      </c>
      <c r="O2433" s="35">
        <v>0</v>
      </c>
      <c r="P2433" s="36" t="s">
        <v>40</v>
      </c>
      <c r="Q2433" s="5" t="s">
        <v>41</v>
      </c>
      <c r="R2433" s="121">
        <v>15</v>
      </c>
      <c r="S2433" s="9">
        <v>0</v>
      </c>
      <c r="T2433" s="9">
        <f>R2433*S2433</f>
        <v>0</v>
      </c>
      <c r="U2433" s="9">
        <f t="shared" si="161"/>
        <v>0</v>
      </c>
      <c r="V2433" s="2" t="s">
        <v>42</v>
      </c>
      <c r="W2433" s="2">
        <v>2014</v>
      </c>
      <c r="X2433" s="30"/>
    </row>
    <row r="2434" spans="1:24" ht="165.75" outlineLevel="1" x14ac:dyDescent="0.25">
      <c r="A2434" s="2" t="s">
        <v>11927</v>
      </c>
      <c r="B2434" s="3" t="s">
        <v>27</v>
      </c>
      <c r="C2434" s="5" t="s">
        <v>1868</v>
      </c>
      <c r="D2434" s="34" t="s">
        <v>9919</v>
      </c>
      <c r="E2434" s="5" t="s">
        <v>1869</v>
      </c>
      <c r="F2434" s="34" t="s">
        <v>11925</v>
      </c>
      <c r="G2434" s="34" t="s">
        <v>343</v>
      </c>
      <c r="H2434" s="4">
        <v>100</v>
      </c>
      <c r="I2434" s="2">
        <v>710000000</v>
      </c>
      <c r="J2434" s="2" t="s">
        <v>11537</v>
      </c>
      <c r="K2434" s="30" t="s">
        <v>6017</v>
      </c>
      <c r="L2434" s="2" t="s">
        <v>1149</v>
      </c>
      <c r="M2434" s="6" t="s">
        <v>32</v>
      </c>
      <c r="N2434" s="2" t="s">
        <v>11918</v>
      </c>
      <c r="O2434" s="35">
        <v>0</v>
      </c>
      <c r="P2434" s="36" t="s">
        <v>1837</v>
      </c>
      <c r="Q2434" s="5" t="s">
        <v>1838</v>
      </c>
      <c r="R2434" s="121">
        <v>15</v>
      </c>
      <c r="S2434" s="9">
        <v>7000</v>
      </c>
      <c r="T2434" s="9">
        <f t="shared" ref="T2434" si="166">R2434*S2434</f>
        <v>105000</v>
      </c>
      <c r="U2434" s="9">
        <f t="shared" si="161"/>
        <v>117600.00000000001</v>
      </c>
      <c r="V2434" s="2" t="s">
        <v>42</v>
      </c>
      <c r="W2434" s="2">
        <v>2014</v>
      </c>
      <c r="X2434" s="30" t="s">
        <v>11928</v>
      </c>
    </row>
    <row r="2435" spans="1:24" ht="76.5" outlineLevel="1" x14ac:dyDescent="0.25">
      <c r="A2435" s="2" t="s">
        <v>5220</v>
      </c>
      <c r="B2435" s="3" t="s">
        <v>27</v>
      </c>
      <c r="C2435" s="5" t="s">
        <v>2911</v>
      </c>
      <c r="D2435" s="34" t="s">
        <v>6509</v>
      </c>
      <c r="E2435" s="5" t="s">
        <v>5504</v>
      </c>
      <c r="F2435" s="34" t="s">
        <v>5505</v>
      </c>
      <c r="G2435" s="34" t="s">
        <v>343</v>
      </c>
      <c r="H2435" s="4">
        <v>0</v>
      </c>
      <c r="I2435" s="2">
        <v>710000000</v>
      </c>
      <c r="J2435" s="2" t="s">
        <v>11537</v>
      </c>
      <c r="K2435" s="30" t="s">
        <v>6161</v>
      </c>
      <c r="L2435" s="2" t="s">
        <v>1149</v>
      </c>
      <c r="M2435" s="6" t="s">
        <v>32</v>
      </c>
      <c r="N2435" s="2" t="s">
        <v>453</v>
      </c>
      <c r="O2435" s="35">
        <v>0</v>
      </c>
      <c r="P2435" s="34">
        <v>715</v>
      </c>
      <c r="Q2435" s="34" t="s">
        <v>757</v>
      </c>
      <c r="R2435" s="121">
        <v>12</v>
      </c>
      <c r="S2435" s="9">
        <v>0</v>
      </c>
      <c r="T2435" s="9">
        <f>R2435*S2435</f>
        <v>0</v>
      </c>
      <c r="U2435" s="9">
        <f t="shared" ref="U2435:U2498" si="167">T2435*1.12</f>
        <v>0</v>
      </c>
      <c r="V2435" s="2" t="s">
        <v>42</v>
      </c>
      <c r="W2435" s="2">
        <v>2014</v>
      </c>
      <c r="X2435" s="30"/>
    </row>
    <row r="2436" spans="1:24" s="26" customFormat="1" ht="76.5" outlineLevel="1" x14ac:dyDescent="0.25">
      <c r="A2436" s="2" t="s">
        <v>11943</v>
      </c>
      <c r="B2436" s="3" t="s">
        <v>27</v>
      </c>
      <c r="C2436" s="5" t="s">
        <v>2911</v>
      </c>
      <c r="D2436" s="34" t="s">
        <v>6509</v>
      </c>
      <c r="E2436" s="5" t="s">
        <v>5504</v>
      </c>
      <c r="F2436" s="34" t="s">
        <v>5505</v>
      </c>
      <c r="G2436" s="34" t="s">
        <v>343</v>
      </c>
      <c r="H2436" s="29" t="s">
        <v>375</v>
      </c>
      <c r="I2436" s="2">
        <v>710000000</v>
      </c>
      <c r="J2436" s="2" t="s">
        <v>11537</v>
      </c>
      <c r="K2436" s="142" t="s">
        <v>6017</v>
      </c>
      <c r="L2436" s="2" t="s">
        <v>1149</v>
      </c>
      <c r="M2436" s="6" t="s">
        <v>32</v>
      </c>
      <c r="N2436" s="2" t="s">
        <v>11918</v>
      </c>
      <c r="O2436" s="35">
        <v>0.3</v>
      </c>
      <c r="P2436" s="34">
        <v>715</v>
      </c>
      <c r="Q2436" s="34" t="s">
        <v>757</v>
      </c>
      <c r="R2436" s="121">
        <v>12</v>
      </c>
      <c r="S2436" s="9">
        <v>4000</v>
      </c>
      <c r="T2436" s="9">
        <f>R2436*S2436</f>
        <v>48000</v>
      </c>
      <c r="U2436" s="9">
        <f t="shared" si="167"/>
        <v>53760.000000000007</v>
      </c>
      <c r="V2436" s="2" t="s">
        <v>42</v>
      </c>
      <c r="W2436" s="2">
        <v>2014</v>
      </c>
      <c r="X2436" s="30" t="s">
        <v>11944</v>
      </c>
    </row>
    <row r="2437" spans="1:24" ht="76.5" outlineLevel="1" x14ac:dyDescent="0.25">
      <c r="A2437" s="2" t="s">
        <v>5221</v>
      </c>
      <c r="B2437" s="3" t="s">
        <v>27</v>
      </c>
      <c r="C2437" s="5" t="s">
        <v>5506</v>
      </c>
      <c r="D2437" s="34" t="s">
        <v>13111</v>
      </c>
      <c r="E2437" s="5" t="s">
        <v>13110</v>
      </c>
      <c r="F2437" s="34" t="s">
        <v>5507</v>
      </c>
      <c r="G2437" s="34" t="s">
        <v>343</v>
      </c>
      <c r="H2437" s="4">
        <v>0</v>
      </c>
      <c r="I2437" s="2">
        <v>710000000</v>
      </c>
      <c r="J2437" s="2" t="s">
        <v>11537</v>
      </c>
      <c r="K2437" s="30" t="s">
        <v>6161</v>
      </c>
      <c r="L2437" s="2" t="s">
        <v>1149</v>
      </c>
      <c r="M2437" s="6" t="s">
        <v>32</v>
      </c>
      <c r="N2437" s="2" t="s">
        <v>453</v>
      </c>
      <c r="O2437" s="35">
        <v>0</v>
      </c>
      <c r="P2437" s="34">
        <v>715</v>
      </c>
      <c r="Q2437" s="34" t="s">
        <v>757</v>
      </c>
      <c r="R2437" s="121">
        <v>28</v>
      </c>
      <c r="S2437" s="9">
        <v>250</v>
      </c>
      <c r="T2437" s="9">
        <f>R2437*S2437</f>
        <v>7000</v>
      </c>
      <c r="U2437" s="9">
        <f t="shared" si="167"/>
        <v>7840.0000000000009</v>
      </c>
      <c r="V2437" s="2" t="s">
        <v>42</v>
      </c>
      <c r="W2437" s="2">
        <v>2014</v>
      </c>
      <c r="X2437" s="30"/>
    </row>
    <row r="2438" spans="1:24" ht="76.5" outlineLevel="1" x14ac:dyDescent="0.25">
      <c r="A2438" s="2" t="s">
        <v>5222</v>
      </c>
      <c r="B2438" s="3" t="s">
        <v>27</v>
      </c>
      <c r="C2438" s="5" t="s">
        <v>2451</v>
      </c>
      <c r="D2438" s="34" t="s">
        <v>6505</v>
      </c>
      <c r="E2438" s="5" t="s">
        <v>6506</v>
      </c>
      <c r="F2438" s="34" t="s">
        <v>5508</v>
      </c>
      <c r="G2438" s="34" t="s">
        <v>343</v>
      </c>
      <c r="H2438" s="4">
        <v>0</v>
      </c>
      <c r="I2438" s="2">
        <v>710000000</v>
      </c>
      <c r="J2438" s="2" t="s">
        <v>11537</v>
      </c>
      <c r="K2438" s="30" t="s">
        <v>6014</v>
      </c>
      <c r="L2438" s="2" t="s">
        <v>1149</v>
      </c>
      <c r="M2438" s="6" t="s">
        <v>32</v>
      </c>
      <c r="N2438" s="2" t="s">
        <v>453</v>
      </c>
      <c r="O2438" s="35">
        <v>0</v>
      </c>
      <c r="P2438" s="34">
        <v>796</v>
      </c>
      <c r="Q2438" s="2" t="s">
        <v>41</v>
      </c>
      <c r="R2438" s="37">
        <v>20</v>
      </c>
      <c r="S2438" s="9">
        <v>0</v>
      </c>
      <c r="T2438" s="9">
        <f>R2438*S2438</f>
        <v>0</v>
      </c>
      <c r="U2438" s="9">
        <f t="shared" si="167"/>
        <v>0</v>
      </c>
      <c r="V2438" s="2" t="s">
        <v>42</v>
      </c>
      <c r="W2438" s="2">
        <v>2014</v>
      </c>
      <c r="X2438" s="30" t="s">
        <v>10152</v>
      </c>
    </row>
    <row r="2439" spans="1:24" ht="76.5" outlineLevel="1" x14ac:dyDescent="0.25">
      <c r="A2439" s="2" t="s">
        <v>5223</v>
      </c>
      <c r="B2439" s="3" t="s">
        <v>27</v>
      </c>
      <c r="C2439" s="5" t="s">
        <v>5509</v>
      </c>
      <c r="D2439" s="34" t="s">
        <v>13106</v>
      </c>
      <c r="E2439" s="5" t="s">
        <v>13105</v>
      </c>
      <c r="F2439" s="34" t="s">
        <v>5510</v>
      </c>
      <c r="G2439" s="34" t="s">
        <v>343</v>
      </c>
      <c r="H2439" s="4">
        <v>0</v>
      </c>
      <c r="I2439" s="2">
        <v>710000000</v>
      </c>
      <c r="J2439" s="2" t="s">
        <v>11537</v>
      </c>
      <c r="K2439" s="30" t="s">
        <v>6014</v>
      </c>
      <c r="L2439" s="2" t="s">
        <v>1149</v>
      </c>
      <c r="M2439" s="6" t="s">
        <v>32</v>
      </c>
      <c r="N2439" s="2" t="s">
        <v>453</v>
      </c>
      <c r="O2439" s="35">
        <v>0</v>
      </c>
      <c r="P2439" s="34">
        <v>839</v>
      </c>
      <c r="Q2439" s="2" t="s">
        <v>1838</v>
      </c>
      <c r="R2439" s="37">
        <v>7</v>
      </c>
      <c r="S2439" s="9">
        <v>0</v>
      </c>
      <c r="T2439" s="9">
        <f t="shared" ref="T2439:T2453" si="168">R2439*S2439</f>
        <v>0</v>
      </c>
      <c r="U2439" s="9">
        <f t="shared" si="167"/>
        <v>0</v>
      </c>
      <c r="V2439" s="2" t="s">
        <v>42</v>
      </c>
      <c r="W2439" s="2">
        <v>2014</v>
      </c>
      <c r="X2439" s="30" t="s">
        <v>10152</v>
      </c>
    </row>
    <row r="2440" spans="1:24" ht="76.5" outlineLevel="1" x14ac:dyDescent="0.25">
      <c r="A2440" s="2" t="s">
        <v>5224</v>
      </c>
      <c r="B2440" s="3" t="s">
        <v>27</v>
      </c>
      <c r="C2440" s="5" t="s">
        <v>5511</v>
      </c>
      <c r="D2440" s="34" t="s">
        <v>2455</v>
      </c>
      <c r="E2440" s="34" t="s">
        <v>10125</v>
      </c>
      <c r="F2440" s="34" t="s">
        <v>5512</v>
      </c>
      <c r="G2440" s="34" t="s">
        <v>343</v>
      </c>
      <c r="H2440" s="4">
        <v>0</v>
      </c>
      <c r="I2440" s="2">
        <v>710000000</v>
      </c>
      <c r="J2440" s="2" t="s">
        <v>11537</v>
      </c>
      <c r="K2440" s="30" t="s">
        <v>6014</v>
      </c>
      <c r="L2440" s="2" t="s">
        <v>1149</v>
      </c>
      <c r="M2440" s="6" t="s">
        <v>32</v>
      </c>
      <c r="N2440" s="2" t="s">
        <v>453</v>
      </c>
      <c r="O2440" s="35">
        <v>0</v>
      </c>
      <c r="P2440" s="34">
        <v>796</v>
      </c>
      <c r="Q2440" s="2" t="s">
        <v>41</v>
      </c>
      <c r="R2440" s="37">
        <v>10</v>
      </c>
      <c r="S2440" s="9">
        <v>1500</v>
      </c>
      <c r="T2440" s="9">
        <f t="shared" si="168"/>
        <v>15000</v>
      </c>
      <c r="U2440" s="9">
        <f t="shared" si="167"/>
        <v>16800</v>
      </c>
      <c r="V2440" s="2" t="s">
        <v>42</v>
      </c>
      <c r="W2440" s="2">
        <v>2014</v>
      </c>
      <c r="X2440" s="30"/>
    </row>
    <row r="2441" spans="1:24" ht="76.5" outlineLevel="1" x14ac:dyDescent="0.25">
      <c r="A2441" s="2" t="s">
        <v>5225</v>
      </c>
      <c r="B2441" s="3" t="s">
        <v>27</v>
      </c>
      <c r="C2441" s="5" t="s">
        <v>5501</v>
      </c>
      <c r="D2441" s="34" t="s">
        <v>1884</v>
      </c>
      <c r="E2441" s="5" t="s">
        <v>5502</v>
      </c>
      <c r="F2441" s="34" t="s">
        <v>5514</v>
      </c>
      <c r="G2441" s="34" t="s">
        <v>29</v>
      </c>
      <c r="H2441" s="4">
        <v>0</v>
      </c>
      <c r="I2441" s="2">
        <v>710000000</v>
      </c>
      <c r="J2441" s="2" t="s">
        <v>11537</v>
      </c>
      <c r="K2441" s="30" t="s">
        <v>6014</v>
      </c>
      <c r="L2441" s="2" t="s">
        <v>1149</v>
      </c>
      <c r="M2441" s="6" t="s">
        <v>32</v>
      </c>
      <c r="N2441" s="2" t="s">
        <v>453</v>
      </c>
      <c r="O2441" s="35">
        <v>0</v>
      </c>
      <c r="P2441" s="36" t="s">
        <v>40</v>
      </c>
      <c r="Q2441" s="5" t="s">
        <v>41</v>
      </c>
      <c r="R2441" s="37">
        <v>25</v>
      </c>
      <c r="S2441" s="9">
        <v>100</v>
      </c>
      <c r="T2441" s="9">
        <f t="shared" si="168"/>
        <v>2500</v>
      </c>
      <c r="U2441" s="9">
        <f t="shared" si="167"/>
        <v>2800.0000000000005</v>
      </c>
      <c r="V2441" s="2" t="s">
        <v>42</v>
      </c>
      <c r="W2441" s="2">
        <v>2014</v>
      </c>
      <c r="X2441" s="30"/>
    </row>
    <row r="2442" spans="1:24" ht="76.5" outlineLevel="1" x14ac:dyDescent="0.25">
      <c r="A2442" s="2" t="s">
        <v>5226</v>
      </c>
      <c r="B2442" s="3" t="s">
        <v>27</v>
      </c>
      <c r="C2442" s="5" t="s">
        <v>5501</v>
      </c>
      <c r="D2442" s="34" t="s">
        <v>1884</v>
      </c>
      <c r="E2442" s="5" t="s">
        <v>5502</v>
      </c>
      <c r="F2442" s="34" t="s">
        <v>2909</v>
      </c>
      <c r="G2442" s="34" t="s">
        <v>29</v>
      </c>
      <c r="H2442" s="4">
        <v>0</v>
      </c>
      <c r="I2442" s="2">
        <v>710000000</v>
      </c>
      <c r="J2442" s="2" t="s">
        <v>11537</v>
      </c>
      <c r="K2442" s="30" t="s">
        <v>6014</v>
      </c>
      <c r="L2442" s="2" t="s">
        <v>1149</v>
      </c>
      <c r="M2442" s="6" t="s">
        <v>32</v>
      </c>
      <c r="N2442" s="2" t="s">
        <v>453</v>
      </c>
      <c r="O2442" s="35">
        <v>0</v>
      </c>
      <c r="P2442" s="34">
        <v>715</v>
      </c>
      <c r="Q2442" s="34" t="s">
        <v>757</v>
      </c>
      <c r="R2442" s="37">
        <v>25</v>
      </c>
      <c r="S2442" s="9">
        <v>100</v>
      </c>
      <c r="T2442" s="9">
        <f t="shared" si="168"/>
        <v>2500</v>
      </c>
      <c r="U2442" s="9">
        <f t="shared" si="167"/>
        <v>2800.0000000000005</v>
      </c>
      <c r="V2442" s="2" t="s">
        <v>42</v>
      </c>
      <c r="W2442" s="2">
        <v>2014</v>
      </c>
      <c r="X2442" s="30"/>
    </row>
    <row r="2443" spans="1:24" ht="76.5" outlineLevel="1" x14ac:dyDescent="0.25">
      <c r="A2443" s="2" t="s">
        <v>5227</v>
      </c>
      <c r="B2443" s="3" t="s">
        <v>27</v>
      </c>
      <c r="C2443" s="5" t="s">
        <v>5516</v>
      </c>
      <c r="D2443" s="34" t="s">
        <v>1888</v>
      </c>
      <c r="E2443" s="5" t="s">
        <v>5517</v>
      </c>
      <c r="F2443" s="34" t="s">
        <v>5518</v>
      </c>
      <c r="G2443" s="34" t="s">
        <v>343</v>
      </c>
      <c r="H2443" s="4">
        <v>0</v>
      </c>
      <c r="I2443" s="2">
        <v>710000000</v>
      </c>
      <c r="J2443" s="2" t="s">
        <v>11537</v>
      </c>
      <c r="K2443" s="30" t="s">
        <v>6014</v>
      </c>
      <c r="L2443" s="2" t="s">
        <v>1149</v>
      </c>
      <c r="M2443" s="6" t="s">
        <v>32</v>
      </c>
      <c r="N2443" s="2" t="s">
        <v>453</v>
      </c>
      <c r="O2443" s="35">
        <v>0</v>
      </c>
      <c r="P2443" s="34">
        <v>715</v>
      </c>
      <c r="Q2443" s="34" t="s">
        <v>757</v>
      </c>
      <c r="R2443" s="37">
        <v>3</v>
      </c>
      <c r="S2443" s="9">
        <v>0</v>
      </c>
      <c r="T2443" s="9">
        <f t="shared" si="168"/>
        <v>0</v>
      </c>
      <c r="U2443" s="9">
        <f t="shared" si="167"/>
        <v>0</v>
      </c>
      <c r="V2443" s="2" t="s">
        <v>42</v>
      </c>
      <c r="W2443" s="2">
        <v>2014</v>
      </c>
      <c r="X2443" s="30" t="s">
        <v>10152</v>
      </c>
    </row>
    <row r="2444" spans="1:24" ht="76.5" outlineLevel="1" x14ac:dyDescent="0.25">
      <c r="A2444" s="2" t="s">
        <v>5228</v>
      </c>
      <c r="B2444" s="3" t="s">
        <v>27</v>
      </c>
      <c r="C2444" s="5" t="s">
        <v>5519</v>
      </c>
      <c r="D2444" s="34" t="s">
        <v>4923</v>
      </c>
      <c r="E2444" s="5" t="s">
        <v>13109</v>
      </c>
      <c r="F2444" s="34" t="s">
        <v>5520</v>
      </c>
      <c r="G2444" s="34" t="s">
        <v>343</v>
      </c>
      <c r="H2444" s="4">
        <v>0</v>
      </c>
      <c r="I2444" s="2">
        <v>710000000</v>
      </c>
      <c r="J2444" s="2" t="s">
        <v>11537</v>
      </c>
      <c r="K2444" s="30" t="s">
        <v>6014</v>
      </c>
      <c r="L2444" s="2" t="s">
        <v>1149</v>
      </c>
      <c r="M2444" s="6" t="s">
        <v>32</v>
      </c>
      <c r="N2444" s="2" t="s">
        <v>453</v>
      </c>
      <c r="O2444" s="35">
        <v>0</v>
      </c>
      <c r="P2444" s="36" t="s">
        <v>40</v>
      </c>
      <c r="Q2444" s="5" t="s">
        <v>41</v>
      </c>
      <c r="R2444" s="37">
        <v>1</v>
      </c>
      <c r="S2444" s="9">
        <v>1200</v>
      </c>
      <c r="T2444" s="9">
        <f t="shared" si="168"/>
        <v>1200</v>
      </c>
      <c r="U2444" s="9">
        <f t="shared" si="167"/>
        <v>1344.0000000000002</v>
      </c>
      <c r="V2444" s="2" t="s">
        <v>42</v>
      </c>
      <c r="W2444" s="2">
        <v>2014</v>
      </c>
      <c r="X2444" s="30"/>
    </row>
    <row r="2445" spans="1:24" ht="76.5" outlineLevel="1" x14ac:dyDescent="0.25">
      <c r="A2445" s="2" t="s">
        <v>5229</v>
      </c>
      <c r="B2445" s="3" t="s">
        <v>27</v>
      </c>
      <c r="C2445" s="34" t="s">
        <v>5515</v>
      </c>
      <c r="D2445" s="165" t="s">
        <v>1884</v>
      </c>
      <c r="E2445" s="5" t="s">
        <v>13108</v>
      </c>
      <c r="F2445" s="34" t="s">
        <v>5521</v>
      </c>
      <c r="G2445" s="34" t="s">
        <v>343</v>
      </c>
      <c r="H2445" s="4">
        <v>0</v>
      </c>
      <c r="I2445" s="2">
        <v>710000000</v>
      </c>
      <c r="J2445" s="2" t="s">
        <v>11537</v>
      </c>
      <c r="K2445" s="30" t="s">
        <v>6014</v>
      </c>
      <c r="L2445" s="2" t="s">
        <v>1149</v>
      </c>
      <c r="M2445" s="6" t="s">
        <v>32</v>
      </c>
      <c r="N2445" s="2" t="s">
        <v>453</v>
      </c>
      <c r="O2445" s="35">
        <v>0</v>
      </c>
      <c r="P2445" s="34">
        <v>715</v>
      </c>
      <c r="Q2445" s="2" t="s">
        <v>757</v>
      </c>
      <c r="R2445" s="37">
        <v>5</v>
      </c>
      <c r="S2445" s="9">
        <v>300</v>
      </c>
      <c r="T2445" s="9">
        <f t="shared" si="168"/>
        <v>1500</v>
      </c>
      <c r="U2445" s="9">
        <f t="shared" si="167"/>
        <v>1680.0000000000002</v>
      </c>
      <c r="V2445" s="2" t="s">
        <v>42</v>
      </c>
      <c r="W2445" s="2">
        <v>2014</v>
      </c>
      <c r="X2445" s="30"/>
    </row>
    <row r="2446" spans="1:24" ht="76.5" outlineLevel="1" x14ac:dyDescent="0.25">
      <c r="A2446" s="2" t="s">
        <v>5230</v>
      </c>
      <c r="B2446" s="3" t="s">
        <v>27</v>
      </c>
      <c r="C2446" s="5" t="s">
        <v>5522</v>
      </c>
      <c r="D2446" s="34" t="s">
        <v>1881</v>
      </c>
      <c r="E2446" s="5" t="s">
        <v>13107</v>
      </c>
      <c r="F2446" s="34" t="s">
        <v>5523</v>
      </c>
      <c r="G2446" s="34" t="s">
        <v>343</v>
      </c>
      <c r="H2446" s="4">
        <v>0</v>
      </c>
      <c r="I2446" s="2">
        <v>710000000</v>
      </c>
      <c r="J2446" s="2" t="s">
        <v>11537</v>
      </c>
      <c r="K2446" s="30" t="s">
        <v>6014</v>
      </c>
      <c r="L2446" s="2" t="s">
        <v>1149</v>
      </c>
      <c r="M2446" s="6" t="s">
        <v>32</v>
      </c>
      <c r="N2446" s="2" t="s">
        <v>453</v>
      </c>
      <c r="O2446" s="35">
        <v>0</v>
      </c>
      <c r="P2446" s="34">
        <v>715</v>
      </c>
      <c r="Q2446" s="2" t="s">
        <v>757</v>
      </c>
      <c r="R2446" s="37">
        <v>5</v>
      </c>
      <c r="S2446" s="9">
        <v>140</v>
      </c>
      <c r="T2446" s="9">
        <f t="shared" si="168"/>
        <v>700</v>
      </c>
      <c r="U2446" s="9">
        <f t="shared" si="167"/>
        <v>784.00000000000011</v>
      </c>
      <c r="V2446" s="2" t="s">
        <v>42</v>
      </c>
      <c r="W2446" s="2">
        <v>2014</v>
      </c>
      <c r="X2446" s="30"/>
    </row>
    <row r="2447" spans="1:24" ht="76.5" outlineLevel="1" x14ac:dyDescent="0.25">
      <c r="A2447" s="2" t="s">
        <v>5231</v>
      </c>
      <c r="B2447" s="3" t="s">
        <v>27</v>
      </c>
      <c r="C2447" s="5" t="s">
        <v>5509</v>
      </c>
      <c r="D2447" s="34" t="s">
        <v>13106</v>
      </c>
      <c r="E2447" s="5" t="s">
        <v>13105</v>
      </c>
      <c r="F2447" s="34" t="s">
        <v>5524</v>
      </c>
      <c r="G2447" s="34" t="s">
        <v>343</v>
      </c>
      <c r="H2447" s="4">
        <v>0</v>
      </c>
      <c r="I2447" s="2">
        <v>710000000</v>
      </c>
      <c r="J2447" s="2" t="s">
        <v>11537</v>
      </c>
      <c r="K2447" s="30" t="s">
        <v>6014</v>
      </c>
      <c r="L2447" s="2" t="s">
        <v>1149</v>
      </c>
      <c r="M2447" s="6" t="s">
        <v>32</v>
      </c>
      <c r="N2447" s="2" t="s">
        <v>453</v>
      </c>
      <c r="O2447" s="35">
        <v>0</v>
      </c>
      <c r="P2447" s="36" t="s">
        <v>1837</v>
      </c>
      <c r="Q2447" s="5" t="s">
        <v>1838</v>
      </c>
      <c r="R2447" s="37">
        <v>1</v>
      </c>
      <c r="S2447" s="9">
        <v>10000</v>
      </c>
      <c r="T2447" s="9">
        <f t="shared" si="168"/>
        <v>10000</v>
      </c>
      <c r="U2447" s="9">
        <f t="shared" si="167"/>
        <v>11200.000000000002</v>
      </c>
      <c r="V2447" s="2" t="s">
        <v>42</v>
      </c>
      <c r="W2447" s="2">
        <v>2014</v>
      </c>
      <c r="X2447" s="30"/>
    </row>
    <row r="2448" spans="1:24" ht="76.5" outlineLevel="1" x14ac:dyDescent="0.25">
      <c r="A2448" s="2" t="s">
        <v>5232</v>
      </c>
      <c r="B2448" s="3" t="s">
        <v>27</v>
      </c>
      <c r="C2448" s="5" t="s">
        <v>5525</v>
      </c>
      <c r="D2448" s="34" t="s">
        <v>13104</v>
      </c>
      <c r="E2448" s="5" t="s">
        <v>13103</v>
      </c>
      <c r="F2448" s="34" t="s">
        <v>5526</v>
      </c>
      <c r="G2448" s="34" t="s">
        <v>343</v>
      </c>
      <c r="H2448" s="4">
        <v>0</v>
      </c>
      <c r="I2448" s="2">
        <v>710000000</v>
      </c>
      <c r="J2448" s="2" t="s">
        <v>11537</v>
      </c>
      <c r="K2448" s="30" t="s">
        <v>6014</v>
      </c>
      <c r="L2448" s="2" t="s">
        <v>1149</v>
      </c>
      <c r="M2448" s="6" t="s">
        <v>32</v>
      </c>
      <c r="N2448" s="2" t="s">
        <v>453</v>
      </c>
      <c r="O2448" s="35">
        <v>0</v>
      </c>
      <c r="P2448" s="34">
        <v>796</v>
      </c>
      <c r="Q2448" s="2" t="s">
        <v>41</v>
      </c>
      <c r="R2448" s="37">
        <v>3</v>
      </c>
      <c r="S2448" s="9">
        <v>2000</v>
      </c>
      <c r="T2448" s="9">
        <f t="shared" si="168"/>
        <v>6000</v>
      </c>
      <c r="U2448" s="9">
        <f t="shared" si="167"/>
        <v>6720.0000000000009</v>
      </c>
      <c r="V2448" s="2" t="s">
        <v>42</v>
      </c>
      <c r="W2448" s="2">
        <v>2014</v>
      </c>
      <c r="X2448" s="30"/>
    </row>
    <row r="2449" spans="1:24" ht="76.5" outlineLevel="1" x14ac:dyDescent="0.25">
      <c r="A2449" s="2" t="s">
        <v>5233</v>
      </c>
      <c r="B2449" s="3" t="s">
        <v>27</v>
      </c>
      <c r="C2449" s="5" t="s">
        <v>5527</v>
      </c>
      <c r="D2449" s="34" t="s">
        <v>13102</v>
      </c>
      <c r="E2449" s="5" t="s">
        <v>13101</v>
      </c>
      <c r="F2449" s="34" t="s">
        <v>5528</v>
      </c>
      <c r="G2449" s="34" t="s">
        <v>343</v>
      </c>
      <c r="H2449" s="4">
        <v>0</v>
      </c>
      <c r="I2449" s="2">
        <v>710000000</v>
      </c>
      <c r="J2449" s="2" t="s">
        <v>11537</v>
      </c>
      <c r="K2449" s="30" t="s">
        <v>6014</v>
      </c>
      <c r="L2449" s="2" t="s">
        <v>1149</v>
      </c>
      <c r="M2449" s="6" t="s">
        <v>32</v>
      </c>
      <c r="N2449" s="2" t="s">
        <v>453</v>
      </c>
      <c r="O2449" s="35">
        <v>0</v>
      </c>
      <c r="P2449" s="36" t="s">
        <v>40</v>
      </c>
      <c r="Q2449" s="5" t="s">
        <v>41</v>
      </c>
      <c r="R2449" s="37">
        <v>3</v>
      </c>
      <c r="S2449" s="9">
        <v>2000</v>
      </c>
      <c r="T2449" s="9">
        <f t="shared" si="168"/>
        <v>6000</v>
      </c>
      <c r="U2449" s="9">
        <f t="shared" si="167"/>
        <v>6720.0000000000009</v>
      </c>
      <c r="V2449" s="2" t="s">
        <v>42</v>
      </c>
      <c r="W2449" s="2">
        <v>2014</v>
      </c>
      <c r="X2449" s="30"/>
    </row>
    <row r="2450" spans="1:24" ht="76.5" outlineLevel="1" x14ac:dyDescent="0.25">
      <c r="A2450" s="2" t="s">
        <v>5234</v>
      </c>
      <c r="B2450" s="3" t="s">
        <v>27</v>
      </c>
      <c r="C2450" s="5" t="s">
        <v>5529</v>
      </c>
      <c r="D2450" s="34" t="s">
        <v>13276</v>
      </c>
      <c r="E2450" s="5" t="s">
        <v>1874</v>
      </c>
      <c r="F2450" s="34" t="s">
        <v>4223</v>
      </c>
      <c r="G2450" s="34" t="s">
        <v>343</v>
      </c>
      <c r="H2450" s="4">
        <v>0</v>
      </c>
      <c r="I2450" s="2">
        <v>710000000</v>
      </c>
      <c r="J2450" s="2" t="s">
        <v>11537</v>
      </c>
      <c r="K2450" s="30" t="s">
        <v>6014</v>
      </c>
      <c r="L2450" s="2" t="s">
        <v>1149</v>
      </c>
      <c r="M2450" s="6" t="s">
        <v>32</v>
      </c>
      <c r="N2450" s="2" t="s">
        <v>453</v>
      </c>
      <c r="O2450" s="35">
        <v>0</v>
      </c>
      <c r="P2450" s="34">
        <v>715</v>
      </c>
      <c r="Q2450" s="34" t="s">
        <v>757</v>
      </c>
      <c r="R2450" s="37">
        <v>3</v>
      </c>
      <c r="S2450" s="9">
        <v>0</v>
      </c>
      <c r="T2450" s="9">
        <f t="shared" si="168"/>
        <v>0</v>
      </c>
      <c r="U2450" s="9">
        <f t="shared" si="167"/>
        <v>0</v>
      </c>
      <c r="V2450" s="2" t="s">
        <v>42</v>
      </c>
      <c r="W2450" s="2">
        <v>2014</v>
      </c>
      <c r="X2450" s="30" t="s">
        <v>10152</v>
      </c>
    </row>
    <row r="2451" spans="1:24" ht="76.5" outlineLevel="1" x14ac:dyDescent="0.25">
      <c r="A2451" s="2" t="s">
        <v>5235</v>
      </c>
      <c r="B2451" s="3" t="s">
        <v>27</v>
      </c>
      <c r="C2451" s="5" t="s">
        <v>1863</v>
      </c>
      <c r="D2451" s="34" t="s">
        <v>1881</v>
      </c>
      <c r="E2451" s="5" t="s">
        <v>1864</v>
      </c>
      <c r="F2451" s="34" t="s">
        <v>3876</v>
      </c>
      <c r="G2451" s="34" t="s">
        <v>343</v>
      </c>
      <c r="H2451" s="4">
        <v>0</v>
      </c>
      <c r="I2451" s="2">
        <v>710000000</v>
      </c>
      <c r="J2451" s="2" t="s">
        <v>11537</v>
      </c>
      <c r="K2451" s="30" t="s">
        <v>6014</v>
      </c>
      <c r="L2451" s="2" t="s">
        <v>1149</v>
      </c>
      <c r="M2451" s="6" t="s">
        <v>32</v>
      </c>
      <c r="N2451" s="2" t="s">
        <v>453</v>
      </c>
      <c r="O2451" s="35">
        <v>0</v>
      </c>
      <c r="P2451" s="34">
        <v>715</v>
      </c>
      <c r="Q2451" s="34" t="s">
        <v>757</v>
      </c>
      <c r="R2451" s="37">
        <v>1</v>
      </c>
      <c r="S2451" s="9">
        <v>500</v>
      </c>
      <c r="T2451" s="9">
        <f t="shared" si="168"/>
        <v>500</v>
      </c>
      <c r="U2451" s="9">
        <f t="shared" si="167"/>
        <v>560</v>
      </c>
      <c r="V2451" s="2" t="s">
        <v>42</v>
      </c>
      <c r="W2451" s="2">
        <v>2014</v>
      </c>
      <c r="X2451" s="30"/>
    </row>
    <row r="2452" spans="1:24" ht="76.5" outlineLevel="1" x14ac:dyDescent="0.25">
      <c r="A2452" s="2" t="s">
        <v>5236</v>
      </c>
      <c r="B2452" s="3" t="s">
        <v>27</v>
      </c>
      <c r="C2452" s="5" t="s">
        <v>2235</v>
      </c>
      <c r="D2452" s="34" t="s">
        <v>6519</v>
      </c>
      <c r="E2452" s="34" t="s">
        <v>6520</v>
      </c>
      <c r="F2452" s="34" t="s">
        <v>5530</v>
      </c>
      <c r="G2452" s="34" t="s">
        <v>29</v>
      </c>
      <c r="H2452" s="4">
        <v>0</v>
      </c>
      <c r="I2452" s="2">
        <v>710000000</v>
      </c>
      <c r="J2452" s="2" t="s">
        <v>11537</v>
      </c>
      <c r="K2452" s="30" t="s">
        <v>6014</v>
      </c>
      <c r="L2452" s="2" t="s">
        <v>1149</v>
      </c>
      <c r="M2452" s="6" t="s">
        <v>32</v>
      </c>
      <c r="N2452" s="2" t="s">
        <v>453</v>
      </c>
      <c r="O2452" s="35">
        <v>0</v>
      </c>
      <c r="P2452" s="34">
        <v>715</v>
      </c>
      <c r="Q2452" s="34" t="s">
        <v>757</v>
      </c>
      <c r="R2452" s="37">
        <v>1</v>
      </c>
      <c r="S2452" s="9">
        <v>4000</v>
      </c>
      <c r="T2452" s="9">
        <f t="shared" si="168"/>
        <v>4000</v>
      </c>
      <c r="U2452" s="9">
        <f t="shared" si="167"/>
        <v>4480</v>
      </c>
      <c r="V2452" s="2" t="s">
        <v>42</v>
      </c>
      <c r="W2452" s="2">
        <v>2014</v>
      </c>
      <c r="X2452" s="30"/>
    </row>
    <row r="2453" spans="1:24" ht="76.5" outlineLevel="1" x14ac:dyDescent="0.25">
      <c r="A2453" s="2" t="s">
        <v>5237</v>
      </c>
      <c r="B2453" s="3" t="s">
        <v>27</v>
      </c>
      <c r="C2453" s="5" t="s">
        <v>1863</v>
      </c>
      <c r="D2453" s="34" t="s">
        <v>8226</v>
      </c>
      <c r="E2453" s="34" t="s">
        <v>1864</v>
      </c>
      <c r="F2453" s="34" t="s">
        <v>2330</v>
      </c>
      <c r="G2453" s="34" t="s">
        <v>29</v>
      </c>
      <c r="H2453" s="4">
        <v>0</v>
      </c>
      <c r="I2453" s="2">
        <v>710000000</v>
      </c>
      <c r="J2453" s="2" t="s">
        <v>11537</v>
      </c>
      <c r="K2453" s="30" t="s">
        <v>6014</v>
      </c>
      <c r="L2453" s="2" t="s">
        <v>1149</v>
      </c>
      <c r="M2453" s="6" t="s">
        <v>32</v>
      </c>
      <c r="N2453" s="2" t="s">
        <v>453</v>
      </c>
      <c r="O2453" s="35">
        <v>0</v>
      </c>
      <c r="P2453" s="34">
        <v>715</v>
      </c>
      <c r="Q2453" s="34" t="s">
        <v>757</v>
      </c>
      <c r="R2453" s="121">
        <v>13</v>
      </c>
      <c r="S2453" s="9">
        <v>100</v>
      </c>
      <c r="T2453" s="9">
        <f t="shared" si="168"/>
        <v>1300</v>
      </c>
      <c r="U2453" s="9">
        <f t="shared" si="167"/>
        <v>1456.0000000000002</v>
      </c>
      <c r="V2453" s="2" t="s">
        <v>42</v>
      </c>
      <c r="W2453" s="2">
        <v>2014</v>
      </c>
      <c r="X2453" s="30"/>
    </row>
    <row r="2454" spans="1:24" ht="76.5" outlineLevel="1" x14ac:dyDescent="0.25">
      <c r="A2454" s="2" t="s">
        <v>5238</v>
      </c>
      <c r="B2454" s="3" t="s">
        <v>27</v>
      </c>
      <c r="C2454" s="5" t="s">
        <v>3987</v>
      </c>
      <c r="D2454" s="93" t="s">
        <v>13100</v>
      </c>
      <c r="E2454" s="5" t="s">
        <v>1892</v>
      </c>
      <c r="F2454" s="34" t="s">
        <v>5533</v>
      </c>
      <c r="G2454" s="34" t="s">
        <v>29</v>
      </c>
      <c r="H2454" s="4">
        <v>0</v>
      </c>
      <c r="I2454" s="2">
        <v>710000000</v>
      </c>
      <c r="J2454" s="2" t="s">
        <v>11537</v>
      </c>
      <c r="K2454" s="30" t="s">
        <v>6014</v>
      </c>
      <c r="L2454" s="2" t="s">
        <v>1149</v>
      </c>
      <c r="M2454" s="6" t="s">
        <v>32</v>
      </c>
      <c r="N2454" s="2" t="s">
        <v>453</v>
      </c>
      <c r="O2454" s="35">
        <v>0</v>
      </c>
      <c r="P2454" s="34">
        <v>166</v>
      </c>
      <c r="Q2454" s="34" t="s">
        <v>1268</v>
      </c>
      <c r="R2454" s="121">
        <v>80</v>
      </c>
      <c r="S2454" s="9">
        <v>150</v>
      </c>
      <c r="T2454" s="9">
        <f>S2454*R2454</f>
        <v>12000</v>
      </c>
      <c r="U2454" s="9">
        <f t="shared" si="167"/>
        <v>13440.000000000002</v>
      </c>
      <c r="V2454" s="2" t="s">
        <v>42</v>
      </c>
      <c r="W2454" s="2">
        <v>2014</v>
      </c>
      <c r="X2454" s="30"/>
    </row>
    <row r="2455" spans="1:24" ht="76.5" outlineLevel="1" x14ac:dyDescent="0.25">
      <c r="A2455" s="2" t="s">
        <v>5239</v>
      </c>
      <c r="B2455" s="3" t="s">
        <v>27</v>
      </c>
      <c r="C2455" s="5" t="s">
        <v>3988</v>
      </c>
      <c r="D2455" s="93" t="s">
        <v>2242</v>
      </c>
      <c r="E2455" s="5" t="s">
        <v>3989</v>
      </c>
      <c r="F2455" s="93" t="s">
        <v>5534</v>
      </c>
      <c r="G2455" s="34" t="s">
        <v>29</v>
      </c>
      <c r="H2455" s="4">
        <v>0</v>
      </c>
      <c r="I2455" s="2">
        <v>710000000</v>
      </c>
      <c r="J2455" s="2" t="s">
        <v>11537</v>
      </c>
      <c r="K2455" s="30" t="s">
        <v>6014</v>
      </c>
      <c r="L2455" s="2" t="s">
        <v>1149</v>
      </c>
      <c r="M2455" s="6" t="s">
        <v>32</v>
      </c>
      <c r="N2455" s="2" t="s">
        <v>453</v>
      </c>
      <c r="O2455" s="35">
        <v>0</v>
      </c>
      <c r="P2455" s="93">
        <v>113</v>
      </c>
      <c r="Q2455" s="34" t="s">
        <v>2241</v>
      </c>
      <c r="R2455" s="121">
        <v>15</v>
      </c>
      <c r="S2455" s="9">
        <v>1000</v>
      </c>
      <c r="T2455" s="9">
        <f>S2455*R2455</f>
        <v>15000</v>
      </c>
      <c r="U2455" s="9">
        <f t="shared" si="167"/>
        <v>16800</v>
      </c>
      <c r="V2455" s="2" t="s">
        <v>42</v>
      </c>
      <c r="W2455" s="2">
        <v>2014</v>
      </c>
      <c r="X2455" s="30"/>
    </row>
    <row r="2456" spans="1:24" ht="76.5" outlineLevel="1" x14ac:dyDescent="0.25">
      <c r="A2456" s="2" t="s">
        <v>5240</v>
      </c>
      <c r="B2456" s="3" t="s">
        <v>27</v>
      </c>
      <c r="C2456" s="5" t="s">
        <v>3990</v>
      </c>
      <c r="D2456" s="10" t="s">
        <v>1895</v>
      </c>
      <c r="E2456" s="10" t="s">
        <v>3991</v>
      </c>
      <c r="F2456" s="93" t="s">
        <v>2458</v>
      </c>
      <c r="G2456" s="34" t="s">
        <v>29</v>
      </c>
      <c r="H2456" s="4">
        <v>0</v>
      </c>
      <c r="I2456" s="2">
        <v>710000000</v>
      </c>
      <c r="J2456" s="2" t="s">
        <v>11537</v>
      </c>
      <c r="K2456" s="30" t="s">
        <v>6014</v>
      </c>
      <c r="L2456" s="2" t="s">
        <v>1149</v>
      </c>
      <c r="M2456" s="6" t="s">
        <v>32</v>
      </c>
      <c r="N2456" s="2" t="s">
        <v>453</v>
      </c>
      <c r="O2456" s="35">
        <v>0</v>
      </c>
      <c r="P2456" s="93">
        <v>166</v>
      </c>
      <c r="Q2456" s="34" t="s">
        <v>1268</v>
      </c>
      <c r="R2456" s="121">
        <v>15</v>
      </c>
      <c r="S2456" s="9">
        <v>1000</v>
      </c>
      <c r="T2456" s="9">
        <f>S2456*R2456</f>
        <v>15000</v>
      </c>
      <c r="U2456" s="9">
        <f t="shared" si="167"/>
        <v>16800</v>
      </c>
      <c r="V2456" s="2" t="s">
        <v>42</v>
      </c>
      <c r="W2456" s="2">
        <v>2014</v>
      </c>
      <c r="X2456" s="30"/>
    </row>
    <row r="2457" spans="1:24" ht="76.5" outlineLevel="1" x14ac:dyDescent="0.25">
      <c r="A2457" s="2" t="s">
        <v>5241</v>
      </c>
      <c r="B2457" s="3" t="s">
        <v>27</v>
      </c>
      <c r="C2457" s="5" t="s">
        <v>5541</v>
      </c>
      <c r="D2457" s="34" t="s">
        <v>4873</v>
      </c>
      <c r="E2457" s="5" t="s">
        <v>13098</v>
      </c>
      <c r="F2457" s="34" t="s">
        <v>5790</v>
      </c>
      <c r="G2457" s="2" t="s">
        <v>343</v>
      </c>
      <c r="H2457" s="4">
        <v>0</v>
      </c>
      <c r="I2457" s="2">
        <v>710000000</v>
      </c>
      <c r="J2457" s="2" t="s">
        <v>11537</v>
      </c>
      <c r="K2457" s="30" t="s">
        <v>3765</v>
      </c>
      <c r="L2457" s="2" t="s">
        <v>1149</v>
      </c>
      <c r="M2457" s="6" t="s">
        <v>32</v>
      </c>
      <c r="N2457" s="2" t="s">
        <v>453</v>
      </c>
      <c r="O2457" s="35">
        <v>0</v>
      </c>
      <c r="P2457" s="34">
        <v>796</v>
      </c>
      <c r="Q2457" s="2" t="s">
        <v>41</v>
      </c>
      <c r="R2457" s="121">
        <v>6</v>
      </c>
      <c r="S2457" s="9">
        <v>0</v>
      </c>
      <c r="T2457" s="9">
        <f>R2457*S2457</f>
        <v>0</v>
      </c>
      <c r="U2457" s="9">
        <f t="shared" si="167"/>
        <v>0</v>
      </c>
      <c r="V2457" s="2" t="s">
        <v>42</v>
      </c>
      <c r="W2457" s="2">
        <v>2014</v>
      </c>
      <c r="X2457" s="30"/>
    </row>
    <row r="2458" spans="1:24" ht="76.5" outlineLevel="1" x14ac:dyDescent="0.25">
      <c r="A2458" s="2" t="s">
        <v>10467</v>
      </c>
      <c r="B2458" s="3" t="s">
        <v>27</v>
      </c>
      <c r="C2458" s="5" t="s">
        <v>5541</v>
      </c>
      <c r="D2458" s="34" t="s">
        <v>4873</v>
      </c>
      <c r="E2458" s="5" t="s">
        <v>13098</v>
      </c>
      <c r="F2458" s="34" t="s">
        <v>5790</v>
      </c>
      <c r="G2458" s="2" t="s">
        <v>343</v>
      </c>
      <c r="H2458" s="4">
        <v>0</v>
      </c>
      <c r="I2458" s="2">
        <v>710000000</v>
      </c>
      <c r="J2458" s="2" t="s">
        <v>11537</v>
      </c>
      <c r="K2458" s="30" t="s">
        <v>3766</v>
      </c>
      <c r="L2458" s="2" t="s">
        <v>1149</v>
      </c>
      <c r="M2458" s="6" t="s">
        <v>32</v>
      </c>
      <c r="N2458" s="2" t="s">
        <v>453</v>
      </c>
      <c r="O2458" s="35">
        <v>0</v>
      </c>
      <c r="P2458" s="34">
        <v>796</v>
      </c>
      <c r="Q2458" s="2" t="s">
        <v>41</v>
      </c>
      <c r="R2458" s="121">
        <v>13</v>
      </c>
      <c r="S2458" s="9">
        <v>0</v>
      </c>
      <c r="T2458" s="9">
        <v>0</v>
      </c>
      <c r="U2458" s="9">
        <f>T2458*1.12</f>
        <v>0</v>
      </c>
      <c r="V2458" s="2" t="s">
        <v>42</v>
      </c>
      <c r="W2458" s="2">
        <v>2014</v>
      </c>
      <c r="X2458" s="30" t="s">
        <v>10468</v>
      </c>
    </row>
    <row r="2459" spans="1:24" s="149" customFormat="1" ht="76.5" outlineLevel="1" x14ac:dyDescent="0.25">
      <c r="A2459" s="27" t="s">
        <v>12298</v>
      </c>
      <c r="B2459" s="3" t="s">
        <v>27</v>
      </c>
      <c r="C2459" s="5" t="s">
        <v>5541</v>
      </c>
      <c r="D2459" s="34" t="s">
        <v>4873</v>
      </c>
      <c r="E2459" s="5" t="s">
        <v>13098</v>
      </c>
      <c r="F2459" s="34" t="s">
        <v>5790</v>
      </c>
      <c r="G2459" s="10" t="s">
        <v>29</v>
      </c>
      <c r="H2459" s="145">
        <v>0</v>
      </c>
      <c r="I2459" s="2">
        <v>710000000</v>
      </c>
      <c r="J2459" s="2" t="s">
        <v>11537</v>
      </c>
      <c r="K2459" s="10" t="s">
        <v>12287</v>
      </c>
      <c r="L2459" s="27" t="s">
        <v>1149</v>
      </c>
      <c r="M2459" s="31" t="s">
        <v>32</v>
      </c>
      <c r="N2459" s="27" t="s">
        <v>12289</v>
      </c>
      <c r="O2459" s="32">
        <v>0</v>
      </c>
      <c r="P2459" s="29">
        <v>796</v>
      </c>
      <c r="Q2459" s="27" t="s">
        <v>9108</v>
      </c>
      <c r="R2459" s="10">
        <v>8</v>
      </c>
      <c r="S2459" s="9">
        <v>8929</v>
      </c>
      <c r="T2459" s="9">
        <f t="shared" ref="T2459" si="169">R2459*S2459</f>
        <v>71432</v>
      </c>
      <c r="U2459" s="9">
        <f t="shared" ref="U2459" si="170">T2459*1.12</f>
        <v>80003.840000000011</v>
      </c>
      <c r="V2459" s="27" t="s">
        <v>42</v>
      </c>
      <c r="W2459" s="2">
        <v>2014</v>
      </c>
      <c r="X2459" s="10" t="s">
        <v>12292</v>
      </c>
    </row>
    <row r="2460" spans="1:24" ht="76.5" outlineLevel="1" x14ac:dyDescent="0.25">
      <c r="A2460" s="2" t="s">
        <v>5242</v>
      </c>
      <c r="B2460" s="3" t="s">
        <v>27</v>
      </c>
      <c r="C2460" s="5" t="s">
        <v>5539</v>
      </c>
      <c r="D2460" s="34" t="s">
        <v>4873</v>
      </c>
      <c r="E2460" s="5" t="s">
        <v>13099</v>
      </c>
      <c r="F2460" s="34" t="s">
        <v>5791</v>
      </c>
      <c r="G2460" s="2" t="s">
        <v>343</v>
      </c>
      <c r="H2460" s="4">
        <v>0</v>
      </c>
      <c r="I2460" s="2">
        <v>710000000</v>
      </c>
      <c r="J2460" s="2" t="s">
        <v>11537</v>
      </c>
      <c r="K2460" s="30" t="s">
        <v>3765</v>
      </c>
      <c r="L2460" s="2" t="s">
        <v>1149</v>
      </c>
      <c r="M2460" s="6" t="s">
        <v>32</v>
      </c>
      <c r="N2460" s="2" t="s">
        <v>453</v>
      </c>
      <c r="O2460" s="35">
        <v>0</v>
      </c>
      <c r="P2460" s="34">
        <v>796</v>
      </c>
      <c r="Q2460" s="2" t="s">
        <v>41</v>
      </c>
      <c r="R2460" s="121">
        <v>30</v>
      </c>
      <c r="S2460" s="9">
        <v>0</v>
      </c>
      <c r="T2460" s="9">
        <f>R2460*S2460</f>
        <v>0</v>
      </c>
      <c r="U2460" s="9">
        <f t="shared" si="167"/>
        <v>0</v>
      </c>
      <c r="V2460" s="2" t="s">
        <v>42</v>
      </c>
      <c r="W2460" s="2">
        <v>2014</v>
      </c>
      <c r="X2460" s="30"/>
    </row>
    <row r="2461" spans="1:24" ht="76.5" outlineLevel="1" x14ac:dyDescent="0.25">
      <c r="A2461" s="2" t="s">
        <v>10469</v>
      </c>
      <c r="B2461" s="3" t="s">
        <v>27</v>
      </c>
      <c r="C2461" s="5" t="s">
        <v>5539</v>
      </c>
      <c r="D2461" s="34" t="s">
        <v>4873</v>
      </c>
      <c r="E2461" s="5" t="s">
        <v>13099</v>
      </c>
      <c r="F2461" s="34" t="s">
        <v>10470</v>
      </c>
      <c r="G2461" s="2" t="s">
        <v>343</v>
      </c>
      <c r="H2461" s="4">
        <v>0</v>
      </c>
      <c r="I2461" s="2">
        <v>710000000</v>
      </c>
      <c r="J2461" s="2" t="s">
        <v>11537</v>
      </c>
      <c r="K2461" s="30" t="s">
        <v>3766</v>
      </c>
      <c r="L2461" s="2" t="s">
        <v>1149</v>
      </c>
      <c r="M2461" s="6" t="s">
        <v>32</v>
      </c>
      <c r="N2461" s="2" t="s">
        <v>453</v>
      </c>
      <c r="O2461" s="35">
        <v>0</v>
      </c>
      <c r="P2461" s="34">
        <v>796</v>
      </c>
      <c r="Q2461" s="2" t="s">
        <v>41</v>
      </c>
      <c r="R2461" s="121">
        <v>16</v>
      </c>
      <c r="S2461" s="9">
        <v>0</v>
      </c>
      <c r="T2461" s="9">
        <v>0</v>
      </c>
      <c r="U2461" s="9">
        <f>T2461*1.12</f>
        <v>0</v>
      </c>
      <c r="V2461" s="2" t="s">
        <v>42</v>
      </c>
      <c r="W2461" s="2">
        <v>2014</v>
      </c>
      <c r="X2461" s="30" t="s">
        <v>10468</v>
      </c>
    </row>
    <row r="2462" spans="1:24" s="149" customFormat="1" ht="76.5" outlineLevel="1" x14ac:dyDescent="0.25">
      <c r="A2462" s="27" t="s">
        <v>12299</v>
      </c>
      <c r="B2462" s="27" t="s">
        <v>27</v>
      </c>
      <c r="C2462" s="5" t="s">
        <v>5539</v>
      </c>
      <c r="D2462" s="34" t="s">
        <v>4873</v>
      </c>
      <c r="E2462" s="5" t="s">
        <v>13099</v>
      </c>
      <c r="F2462" s="10" t="s">
        <v>12300</v>
      </c>
      <c r="G2462" s="10" t="s">
        <v>29</v>
      </c>
      <c r="H2462" s="145">
        <v>0</v>
      </c>
      <c r="I2462" s="2">
        <v>710000000</v>
      </c>
      <c r="J2462" s="2" t="s">
        <v>11537</v>
      </c>
      <c r="K2462" s="10" t="s">
        <v>12287</v>
      </c>
      <c r="L2462" s="27" t="s">
        <v>1149</v>
      </c>
      <c r="M2462" s="31" t="s">
        <v>32</v>
      </c>
      <c r="N2462" s="27" t="s">
        <v>12289</v>
      </c>
      <c r="O2462" s="32">
        <v>0</v>
      </c>
      <c r="P2462" s="29">
        <v>796</v>
      </c>
      <c r="Q2462" s="27" t="s">
        <v>9108</v>
      </c>
      <c r="R2462" s="10">
        <v>8</v>
      </c>
      <c r="S2462" s="9">
        <v>5310</v>
      </c>
      <c r="T2462" s="9">
        <f t="shared" ref="T2462" si="171">R2462*S2462</f>
        <v>42480</v>
      </c>
      <c r="U2462" s="9">
        <f t="shared" ref="U2462" si="172">T2462*1.12</f>
        <v>47577.600000000006</v>
      </c>
      <c r="V2462" s="27" t="s">
        <v>42</v>
      </c>
      <c r="W2462" s="2">
        <v>2014</v>
      </c>
      <c r="X2462" s="10" t="s">
        <v>12301</v>
      </c>
    </row>
    <row r="2463" spans="1:24" ht="76.5" outlineLevel="1" x14ac:dyDescent="0.25">
      <c r="A2463" s="2" t="s">
        <v>5243</v>
      </c>
      <c r="B2463" s="3" t="s">
        <v>27</v>
      </c>
      <c r="C2463" s="5" t="s">
        <v>5541</v>
      </c>
      <c r="D2463" s="34" t="s">
        <v>4873</v>
      </c>
      <c r="E2463" s="5" t="s">
        <v>13098</v>
      </c>
      <c r="F2463" s="34" t="s">
        <v>5792</v>
      </c>
      <c r="G2463" s="2" t="s">
        <v>343</v>
      </c>
      <c r="H2463" s="4">
        <v>0</v>
      </c>
      <c r="I2463" s="2">
        <v>710000000</v>
      </c>
      <c r="J2463" s="2" t="s">
        <v>11537</v>
      </c>
      <c r="K2463" s="30" t="s">
        <v>3765</v>
      </c>
      <c r="L2463" s="2" t="s">
        <v>1149</v>
      </c>
      <c r="M2463" s="6" t="s">
        <v>32</v>
      </c>
      <c r="N2463" s="2" t="s">
        <v>453</v>
      </c>
      <c r="O2463" s="35">
        <v>0</v>
      </c>
      <c r="P2463" s="34">
        <v>796</v>
      </c>
      <c r="Q2463" s="2" t="s">
        <v>41</v>
      </c>
      <c r="R2463" s="148">
        <v>33</v>
      </c>
      <c r="S2463" s="9">
        <v>0</v>
      </c>
      <c r="T2463" s="9">
        <f>R2463*S2463</f>
        <v>0</v>
      </c>
      <c r="U2463" s="9">
        <f t="shared" si="167"/>
        <v>0</v>
      </c>
      <c r="V2463" s="2" t="s">
        <v>42</v>
      </c>
      <c r="W2463" s="2">
        <v>2014</v>
      </c>
      <c r="X2463" s="30"/>
    </row>
    <row r="2464" spans="1:24" ht="76.5" outlineLevel="1" x14ac:dyDescent="0.25">
      <c r="A2464" s="2" t="s">
        <v>10471</v>
      </c>
      <c r="B2464" s="3" t="s">
        <v>27</v>
      </c>
      <c r="C2464" s="5" t="s">
        <v>5541</v>
      </c>
      <c r="D2464" s="34" t="s">
        <v>4873</v>
      </c>
      <c r="E2464" s="5" t="s">
        <v>13098</v>
      </c>
      <c r="F2464" s="34" t="s">
        <v>10472</v>
      </c>
      <c r="G2464" s="2" t="s">
        <v>343</v>
      </c>
      <c r="H2464" s="4">
        <v>0</v>
      </c>
      <c r="I2464" s="2">
        <v>710000000</v>
      </c>
      <c r="J2464" s="2" t="s">
        <v>11537</v>
      </c>
      <c r="K2464" s="30" t="s">
        <v>3766</v>
      </c>
      <c r="L2464" s="2" t="s">
        <v>1149</v>
      </c>
      <c r="M2464" s="6" t="s">
        <v>32</v>
      </c>
      <c r="N2464" s="2" t="s">
        <v>453</v>
      </c>
      <c r="O2464" s="35">
        <v>0</v>
      </c>
      <c r="P2464" s="34">
        <v>796</v>
      </c>
      <c r="Q2464" s="2" t="s">
        <v>41</v>
      </c>
      <c r="R2464" s="148">
        <v>11</v>
      </c>
      <c r="S2464" s="9">
        <v>0</v>
      </c>
      <c r="T2464" s="9">
        <v>0</v>
      </c>
      <c r="U2464" s="9">
        <f>T2464*1.12</f>
        <v>0</v>
      </c>
      <c r="V2464" s="2" t="s">
        <v>42</v>
      </c>
      <c r="W2464" s="2">
        <v>2014</v>
      </c>
      <c r="X2464" s="30" t="s">
        <v>10468</v>
      </c>
    </row>
    <row r="2465" spans="1:24" s="166" customFormat="1" ht="76.5" outlineLevel="1" x14ac:dyDescent="0.25">
      <c r="A2465" s="2" t="s">
        <v>12302</v>
      </c>
      <c r="B2465" s="2" t="s">
        <v>27</v>
      </c>
      <c r="C2465" s="5" t="s">
        <v>5541</v>
      </c>
      <c r="D2465" s="34" t="s">
        <v>4873</v>
      </c>
      <c r="E2465" s="5" t="s">
        <v>13098</v>
      </c>
      <c r="F2465" s="5" t="s">
        <v>10472</v>
      </c>
      <c r="G2465" s="5" t="s">
        <v>29</v>
      </c>
      <c r="H2465" s="4">
        <v>0</v>
      </c>
      <c r="I2465" s="2">
        <v>710000000</v>
      </c>
      <c r="J2465" s="2" t="s">
        <v>11537</v>
      </c>
      <c r="K2465" s="5" t="s">
        <v>12287</v>
      </c>
      <c r="L2465" s="2" t="s">
        <v>1149</v>
      </c>
      <c r="M2465" s="6" t="s">
        <v>32</v>
      </c>
      <c r="N2465" s="2" t="s">
        <v>12289</v>
      </c>
      <c r="O2465" s="35">
        <v>0</v>
      </c>
      <c r="P2465" s="36">
        <v>796</v>
      </c>
      <c r="Q2465" s="2" t="s">
        <v>9108</v>
      </c>
      <c r="R2465" s="5">
        <v>8</v>
      </c>
      <c r="S2465" s="9">
        <v>7850</v>
      </c>
      <c r="T2465" s="9">
        <f t="shared" ref="T2465" si="173">R2465*S2465</f>
        <v>62800</v>
      </c>
      <c r="U2465" s="9">
        <f t="shared" ref="U2465" si="174">T2465*1.12</f>
        <v>70336</v>
      </c>
      <c r="V2465" s="2" t="s">
        <v>42</v>
      </c>
      <c r="W2465" s="2">
        <v>2014</v>
      </c>
      <c r="X2465" s="5" t="s">
        <v>12292</v>
      </c>
    </row>
    <row r="2466" spans="1:24" ht="76.5" outlineLevel="1" x14ac:dyDescent="0.25">
      <c r="A2466" s="2" t="s">
        <v>5244</v>
      </c>
      <c r="B2466" s="3" t="s">
        <v>27</v>
      </c>
      <c r="C2466" s="5" t="s">
        <v>3687</v>
      </c>
      <c r="D2466" s="93" t="s">
        <v>878</v>
      </c>
      <c r="E2466" s="5" t="s">
        <v>3688</v>
      </c>
      <c r="F2466" s="34" t="s">
        <v>3689</v>
      </c>
      <c r="G2466" s="34" t="s">
        <v>29</v>
      </c>
      <c r="H2466" s="4">
        <v>0</v>
      </c>
      <c r="I2466" s="2">
        <v>710000000</v>
      </c>
      <c r="J2466" s="2" t="s">
        <v>11537</v>
      </c>
      <c r="K2466" s="30" t="s">
        <v>3765</v>
      </c>
      <c r="L2466" s="2" t="s">
        <v>1149</v>
      </c>
      <c r="M2466" s="6" t="s">
        <v>32</v>
      </c>
      <c r="N2466" s="2" t="s">
        <v>453</v>
      </c>
      <c r="O2466" s="35">
        <v>0</v>
      </c>
      <c r="P2466" s="34">
        <v>796</v>
      </c>
      <c r="Q2466" s="2" t="s">
        <v>41</v>
      </c>
      <c r="R2466" s="121">
        <v>50</v>
      </c>
      <c r="S2466" s="9">
        <v>900</v>
      </c>
      <c r="T2466" s="9">
        <f>R2466*S2466</f>
        <v>45000</v>
      </c>
      <c r="U2466" s="9">
        <f t="shared" si="167"/>
        <v>50400.000000000007</v>
      </c>
      <c r="V2466" s="2" t="s">
        <v>42</v>
      </c>
      <c r="W2466" s="2">
        <v>2014</v>
      </c>
      <c r="X2466" s="30"/>
    </row>
    <row r="2467" spans="1:24" ht="76.5" outlineLevel="1" x14ac:dyDescent="0.25">
      <c r="A2467" s="2" t="s">
        <v>5245</v>
      </c>
      <c r="B2467" s="3" t="s">
        <v>27</v>
      </c>
      <c r="C2467" s="5" t="s">
        <v>13277</v>
      </c>
      <c r="D2467" s="93" t="s">
        <v>4935</v>
      </c>
      <c r="E2467" s="5" t="s">
        <v>13097</v>
      </c>
      <c r="F2467" s="5" t="s">
        <v>5547</v>
      </c>
      <c r="G2467" s="34" t="s">
        <v>29</v>
      </c>
      <c r="H2467" s="4">
        <v>0</v>
      </c>
      <c r="I2467" s="2">
        <v>710000000</v>
      </c>
      <c r="J2467" s="2" t="s">
        <v>11537</v>
      </c>
      <c r="K2467" s="30" t="s">
        <v>3765</v>
      </c>
      <c r="L2467" s="2" t="s">
        <v>1149</v>
      </c>
      <c r="M2467" s="6" t="s">
        <v>32</v>
      </c>
      <c r="N2467" s="2" t="s">
        <v>453</v>
      </c>
      <c r="O2467" s="35">
        <v>0</v>
      </c>
      <c r="P2467" s="7" t="s">
        <v>857</v>
      </c>
      <c r="Q2467" s="2" t="s">
        <v>858</v>
      </c>
      <c r="R2467" s="121">
        <v>20</v>
      </c>
      <c r="S2467" s="9">
        <v>1400</v>
      </c>
      <c r="T2467" s="9">
        <f t="shared" ref="T2467:T2479" si="175">R2467*S2467</f>
        <v>28000</v>
      </c>
      <c r="U2467" s="9">
        <f t="shared" si="167"/>
        <v>31360.000000000004</v>
      </c>
      <c r="V2467" s="2" t="s">
        <v>42</v>
      </c>
      <c r="W2467" s="2">
        <v>2014</v>
      </c>
      <c r="X2467" s="30"/>
    </row>
    <row r="2468" spans="1:24" ht="76.5" outlineLevel="1" x14ac:dyDescent="0.25">
      <c r="A2468" s="2" t="s">
        <v>5246</v>
      </c>
      <c r="B2468" s="3" t="s">
        <v>27</v>
      </c>
      <c r="C2468" s="5" t="s">
        <v>13082</v>
      </c>
      <c r="D2468" s="93" t="s">
        <v>860</v>
      </c>
      <c r="E2468" s="5" t="s">
        <v>13278</v>
      </c>
      <c r="F2468" s="131" t="s">
        <v>5548</v>
      </c>
      <c r="G2468" s="34" t="s">
        <v>29</v>
      </c>
      <c r="H2468" s="4">
        <v>0</v>
      </c>
      <c r="I2468" s="2">
        <v>710000000</v>
      </c>
      <c r="J2468" s="2" t="s">
        <v>11537</v>
      </c>
      <c r="K2468" s="30" t="s">
        <v>3765</v>
      </c>
      <c r="L2468" s="2" t="s">
        <v>1149</v>
      </c>
      <c r="M2468" s="6" t="s">
        <v>32</v>
      </c>
      <c r="N2468" s="2" t="s">
        <v>453</v>
      </c>
      <c r="O2468" s="35">
        <v>0</v>
      </c>
      <c r="P2468" s="131">
        <v>796</v>
      </c>
      <c r="Q2468" s="2" t="s">
        <v>41</v>
      </c>
      <c r="R2468" s="121">
        <v>20</v>
      </c>
      <c r="S2468" s="9">
        <v>400</v>
      </c>
      <c r="T2468" s="9">
        <f t="shared" si="175"/>
        <v>8000</v>
      </c>
      <c r="U2468" s="9">
        <f t="shared" si="167"/>
        <v>8960</v>
      </c>
      <c r="V2468" s="2" t="s">
        <v>42</v>
      </c>
      <c r="W2468" s="2">
        <v>2014</v>
      </c>
      <c r="X2468" s="30"/>
    </row>
    <row r="2469" spans="1:24" ht="76.5" outlineLevel="1" x14ac:dyDescent="0.25">
      <c r="A2469" s="2" t="s">
        <v>5247</v>
      </c>
      <c r="B2469" s="3" t="s">
        <v>27</v>
      </c>
      <c r="C2469" s="5" t="s">
        <v>13082</v>
      </c>
      <c r="D2469" s="93" t="s">
        <v>860</v>
      </c>
      <c r="E2469" s="5" t="s">
        <v>13278</v>
      </c>
      <c r="F2469" s="152" t="s">
        <v>9527</v>
      </c>
      <c r="G2469" s="34" t="s">
        <v>29</v>
      </c>
      <c r="H2469" s="4">
        <v>0</v>
      </c>
      <c r="I2469" s="2">
        <v>710000000</v>
      </c>
      <c r="J2469" s="2" t="s">
        <v>11537</v>
      </c>
      <c r="K2469" s="30" t="s">
        <v>3765</v>
      </c>
      <c r="L2469" s="2" t="s">
        <v>1149</v>
      </c>
      <c r="M2469" s="6" t="s">
        <v>32</v>
      </c>
      <c r="N2469" s="2" t="s">
        <v>453</v>
      </c>
      <c r="O2469" s="35">
        <v>0</v>
      </c>
      <c r="P2469" s="5">
        <v>796</v>
      </c>
      <c r="Q2469" s="2" t="s">
        <v>41</v>
      </c>
      <c r="R2469" s="121">
        <v>20</v>
      </c>
      <c r="S2469" s="9">
        <v>500</v>
      </c>
      <c r="T2469" s="9">
        <f t="shared" si="175"/>
        <v>10000</v>
      </c>
      <c r="U2469" s="9">
        <f t="shared" si="167"/>
        <v>11200.000000000002</v>
      </c>
      <c r="V2469" s="2" t="s">
        <v>42</v>
      </c>
      <c r="W2469" s="2">
        <v>2014</v>
      </c>
      <c r="X2469" s="30"/>
    </row>
    <row r="2470" spans="1:24" ht="76.5" outlineLevel="1" x14ac:dyDescent="0.25">
      <c r="A2470" s="2" t="s">
        <v>5248</v>
      </c>
      <c r="B2470" s="3" t="s">
        <v>27</v>
      </c>
      <c r="C2470" s="5" t="s">
        <v>5552</v>
      </c>
      <c r="D2470" s="93" t="s">
        <v>1952</v>
      </c>
      <c r="E2470" s="5" t="s">
        <v>5554</v>
      </c>
      <c r="F2470" s="93" t="s">
        <v>5553</v>
      </c>
      <c r="G2470" s="34" t="s">
        <v>29</v>
      </c>
      <c r="H2470" s="4">
        <v>0</v>
      </c>
      <c r="I2470" s="2">
        <v>710000000</v>
      </c>
      <c r="J2470" s="2" t="s">
        <v>11537</v>
      </c>
      <c r="K2470" s="30" t="s">
        <v>3765</v>
      </c>
      <c r="L2470" s="2" t="s">
        <v>1149</v>
      </c>
      <c r="M2470" s="6" t="s">
        <v>32</v>
      </c>
      <c r="N2470" s="2" t="s">
        <v>453</v>
      </c>
      <c r="O2470" s="35">
        <v>0</v>
      </c>
      <c r="P2470" s="93">
        <v>796</v>
      </c>
      <c r="Q2470" s="2" t="s">
        <v>41</v>
      </c>
      <c r="R2470" s="121">
        <v>10</v>
      </c>
      <c r="S2470" s="9">
        <v>600</v>
      </c>
      <c r="T2470" s="9">
        <f t="shared" si="175"/>
        <v>6000</v>
      </c>
      <c r="U2470" s="9">
        <f t="shared" si="167"/>
        <v>6720.0000000000009</v>
      </c>
      <c r="V2470" s="2" t="s">
        <v>42</v>
      </c>
      <c r="W2470" s="2">
        <v>2014</v>
      </c>
      <c r="X2470" s="30"/>
    </row>
    <row r="2471" spans="1:24" ht="76.5" outlineLevel="1" x14ac:dyDescent="0.25">
      <c r="A2471" s="2" t="s">
        <v>5249</v>
      </c>
      <c r="B2471" s="3" t="s">
        <v>27</v>
      </c>
      <c r="C2471" s="5" t="s">
        <v>988</v>
      </c>
      <c r="D2471" s="93" t="s">
        <v>13096</v>
      </c>
      <c r="E2471" s="5" t="s">
        <v>990</v>
      </c>
      <c r="F2471" s="5" t="s">
        <v>5555</v>
      </c>
      <c r="G2471" s="34" t="s">
        <v>29</v>
      </c>
      <c r="H2471" s="4">
        <v>0</v>
      </c>
      <c r="I2471" s="2">
        <v>710000000</v>
      </c>
      <c r="J2471" s="2" t="s">
        <v>11537</v>
      </c>
      <c r="K2471" s="30" t="s">
        <v>3765</v>
      </c>
      <c r="L2471" s="2" t="s">
        <v>1149</v>
      </c>
      <c r="M2471" s="6" t="s">
        <v>32</v>
      </c>
      <c r="N2471" s="2" t="s">
        <v>453</v>
      </c>
      <c r="O2471" s="35">
        <v>0</v>
      </c>
      <c r="P2471" s="5">
        <v>796</v>
      </c>
      <c r="Q2471" s="2" t="s">
        <v>41</v>
      </c>
      <c r="R2471" s="121">
        <v>25</v>
      </c>
      <c r="S2471" s="9">
        <v>400</v>
      </c>
      <c r="T2471" s="9">
        <f t="shared" si="175"/>
        <v>10000</v>
      </c>
      <c r="U2471" s="9">
        <f t="shared" si="167"/>
        <v>11200.000000000002</v>
      </c>
      <c r="V2471" s="2" t="s">
        <v>42</v>
      </c>
      <c r="W2471" s="2">
        <v>2014</v>
      </c>
      <c r="X2471" s="30"/>
    </row>
    <row r="2472" spans="1:24" ht="76.5" outlineLevel="1" x14ac:dyDescent="0.25">
      <c r="A2472" s="2" t="s">
        <v>5250</v>
      </c>
      <c r="B2472" s="3" t="s">
        <v>27</v>
      </c>
      <c r="C2472" s="5" t="s">
        <v>5556</v>
      </c>
      <c r="D2472" s="93" t="s">
        <v>13095</v>
      </c>
      <c r="E2472" s="5" t="s">
        <v>5557</v>
      </c>
      <c r="F2472" s="131" t="s">
        <v>5558</v>
      </c>
      <c r="G2472" s="34" t="s">
        <v>29</v>
      </c>
      <c r="H2472" s="4">
        <v>0</v>
      </c>
      <c r="I2472" s="2">
        <v>710000000</v>
      </c>
      <c r="J2472" s="2" t="s">
        <v>11537</v>
      </c>
      <c r="K2472" s="30" t="s">
        <v>3765</v>
      </c>
      <c r="L2472" s="2" t="s">
        <v>1149</v>
      </c>
      <c r="M2472" s="6" t="s">
        <v>32</v>
      </c>
      <c r="N2472" s="2" t="s">
        <v>453</v>
      </c>
      <c r="O2472" s="35">
        <v>0</v>
      </c>
      <c r="P2472" s="36" t="s">
        <v>1837</v>
      </c>
      <c r="Q2472" s="5" t="s">
        <v>1838</v>
      </c>
      <c r="R2472" s="121">
        <v>10</v>
      </c>
      <c r="S2472" s="9">
        <v>2000</v>
      </c>
      <c r="T2472" s="9">
        <f t="shared" si="175"/>
        <v>20000</v>
      </c>
      <c r="U2472" s="9">
        <f t="shared" si="167"/>
        <v>22400.000000000004</v>
      </c>
      <c r="V2472" s="2" t="s">
        <v>42</v>
      </c>
      <c r="W2472" s="2">
        <v>2014</v>
      </c>
      <c r="X2472" s="30"/>
    </row>
    <row r="2473" spans="1:24" ht="76.5" outlineLevel="1" x14ac:dyDescent="0.25">
      <c r="A2473" s="2" t="s">
        <v>5251</v>
      </c>
      <c r="B2473" s="3" t="s">
        <v>27</v>
      </c>
      <c r="C2473" s="5" t="s">
        <v>3846</v>
      </c>
      <c r="D2473" s="93" t="s">
        <v>4859</v>
      </c>
      <c r="E2473" s="5" t="s">
        <v>5559</v>
      </c>
      <c r="F2473" s="34" t="s">
        <v>5560</v>
      </c>
      <c r="G2473" s="34" t="s">
        <v>29</v>
      </c>
      <c r="H2473" s="4">
        <v>0</v>
      </c>
      <c r="I2473" s="2">
        <v>710000000</v>
      </c>
      <c r="J2473" s="2" t="s">
        <v>11537</v>
      </c>
      <c r="K2473" s="30" t="s">
        <v>3765</v>
      </c>
      <c r="L2473" s="2" t="s">
        <v>1149</v>
      </c>
      <c r="M2473" s="6" t="s">
        <v>32</v>
      </c>
      <c r="N2473" s="2" t="s">
        <v>453</v>
      </c>
      <c r="O2473" s="35">
        <v>0</v>
      </c>
      <c r="P2473" s="34">
        <v>796</v>
      </c>
      <c r="Q2473" s="2" t="s">
        <v>41</v>
      </c>
      <c r="R2473" s="121">
        <v>10</v>
      </c>
      <c r="S2473" s="9">
        <v>900</v>
      </c>
      <c r="T2473" s="9">
        <f t="shared" si="175"/>
        <v>9000</v>
      </c>
      <c r="U2473" s="9">
        <f t="shared" si="167"/>
        <v>10080.000000000002</v>
      </c>
      <c r="V2473" s="2" t="s">
        <v>42</v>
      </c>
      <c r="W2473" s="2">
        <v>2014</v>
      </c>
      <c r="X2473" s="30"/>
    </row>
    <row r="2474" spans="1:24" ht="76.5" outlineLevel="1" x14ac:dyDescent="0.25">
      <c r="A2474" s="2" t="s">
        <v>5252</v>
      </c>
      <c r="B2474" s="3" t="s">
        <v>27</v>
      </c>
      <c r="C2474" s="5" t="s">
        <v>5561</v>
      </c>
      <c r="D2474" s="10" t="s">
        <v>8464</v>
      </c>
      <c r="E2474" s="10" t="s">
        <v>9482</v>
      </c>
      <c r="F2474" s="5" t="s">
        <v>9481</v>
      </c>
      <c r="G2474" s="34" t="s">
        <v>29</v>
      </c>
      <c r="H2474" s="4">
        <v>0</v>
      </c>
      <c r="I2474" s="2">
        <v>710000000</v>
      </c>
      <c r="J2474" s="2" t="s">
        <v>11537</v>
      </c>
      <c r="K2474" s="30" t="s">
        <v>3765</v>
      </c>
      <c r="L2474" s="2" t="s">
        <v>1149</v>
      </c>
      <c r="M2474" s="6" t="s">
        <v>32</v>
      </c>
      <c r="N2474" s="2" t="s">
        <v>453</v>
      </c>
      <c r="O2474" s="35">
        <v>0</v>
      </c>
      <c r="P2474" s="5">
        <v>796</v>
      </c>
      <c r="Q2474" s="2" t="s">
        <v>41</v>
      </c>
      <c r="R2474" s="121">
        <v>1</v>
      </c>
      <c r="S2474" s="9">
        <v>15000</v>
      </c>
      <c r="T2474" s="9">
        <f t="shared" si="175"/>
        <v>15000</v>
      </c>
      <c r="U2474" s="9">
        <f t="shared" si="167"/>
        <v>16800</v>
      </c>
      <c r="V2474" s="2" t="s">
        <v>42</v>
      </c>
      <c r="W2474" s="2">
        <v>2014</v>
      </c>
      <c r="X2474" s="30"/>
    </row>
    <row r="2475" spans="1:24" ht="76.5" outlineLevel="1" x14ac:dyDescent="0.25">
      <c r="A2475" s="2" t="s">
        <v>5253</v>
      </c>
      <c r="B2475" s="3" t="s">
        <v>27</v>
      </c>
      <c r="C2475" s="5" t="s">
        <v>3851</v>
      </c>
      <c r="D2475" s="93" t="s">
        <v>13094</v>
      </c>
      <c r="E2475" s="5" t="s">
        <v>3852</v>
      </c>
      <c r="F2475" s="131" t="s">
        <v>5562</v>
      </c>
      <c r="G2475" s="34" t="s">
        <v>29</v>
      </c>
      <c r="H2475" s="4">
        <v>0</v>
      </c>
      <c r="I2475" s="2">
        <v>710000000</v>
      </c>
      <c r="J2475" s="2" t="s">
        <v>11537</v>
      </c>
      <c r="K2475" s="30" t="s">
        <v>3765</v>
      </c>
      <c r="L2475" s="2" t="s">
        <v>1149</v>
      </c>
      <c r="M2475" s="6" t="s">
        <v>32</v>
      </c>
      <c r="N2475" s="2" t="s">
        <v>453</v>
      </c>
      <c r="O2475" s="35">
        <v>0</v>
      </c>
      <c r="P2475" s="34">
        <v>796</v>
      </c>
      <c r="Q2475" s="2" t="s">
        <v>41</v>
      </c>
      <c r="R2475" s="121">
        <v>40</v>
      </c>
      <c r="S2475" s="9">
        <v>150</v>
      </c>
      <c r="T2475" s="9">
        <f t="shared" si="175"/>
        <v>6000</v>
      </c>
      <c r="U2475" s="9">
        <f t="shared" si="167"/>
        <v>6720.0000000000009</v>
      </c>
      <c r="V2475" s="2" t="s">
        <v>42</v>
      </c>
      <c r="W2475" s="2">
        <v>2014</v>
      </c>
      <c r="X2475" s="30"/>
    </row>
    <row r="2476" spans="1:24" ht="76.5" outlineLevel="1" x14ac:dyDescent="0.25">
      <c r="A2476" s="2" t="s">
        <v>5254</v>
      </c>
      <c r="B2476" s="3" t="s">
        <v>27</v>
      </c>
      <c r="C2476" s="5" t="s">
        <v>3853</v>
      </c>
      <c r="D2476" s="93" t="s">
        <v>2439</v>
      </c>
      <c r="E2476" s="5" t="s">
        <v>10279</v>
      </c>
      <c r="F2476" s="34" t="s">
        <v>5563</v>
      </c>
      <c r="G2476" s="34" t="s">
        <v>350</v>
      </c>
      <c r="H2476" s="4">
        <v>0</v>
      </c>
      <c r="I2476" s="2">
        <v>710000000</v>
      </c>
      <c r="J2476" s="2" t="s">
        <v>11537</v>
      </c>
      <c r="K2476" s="30" t="s">
        <v>3765</v>
      </c>
      <c r="L2476" s="2" t="s">
        <v>1149</v>
      </c>
      <c r="M2476" s="6" t="s">
        <v>32</v>
      </c>
      <c r="N2476" s="2" t="s">
        <v>453</v>
      </c>
      <c r="O2476" s="35">
        <v>0</v>
      </c>
      <c r="P2476" s="7" t="s">
        <v>12454</v>
      </c>
      <c r="Q2476" s="2" t="s">
        <v>12455</v>
      </c>
      <c r="R2476" s="121">
        <v>100</v>
      </c>
      <c r="S2476" s="9">
        <v>600</v>
      </c>
      <c r="T2476" s="9">
        <f t="shared" si="175"/>
        <v>60000</v>
      </c>
      <c r="U2476" s="9">
        <f t="shared" si="167"/>
        <v>67200</v>
      </c>
      <c r="V2476" s="2" t="s">
        <v>42</v>
      </c>
      <c r="W2476" s="2">
        <v>2014</v>
      </c>
      <c r="X2476" s="30"/>
    </row>
    <row r="2477" spans="1:24" ht="76.5" outlineLevel="1" x14ac:dyDescent="0.25">
      <c r="A2477" s="2" t="s">
        <v>5255</v>
      </c>
      <c r="B2477" s="3" t="s">
        <v>27</v>
      </c>
      <c r="C2477" s="5" t="s">
        <v>5564</v>
      </c>
      <c r="D2477" s="93" t="s">
        <v>5565</v>
      </c>
      <c r="E2477" s="5" t="s">
        <v>5566</v>
      </c>
      <c r="F2477" s="131" t="s">
        <v>5567</v>
      </c>
      <c r="G2477" s="34" t="s">
        <v>29</v>
      </c>
      <c r="H2477" s="4">
        <v>0</v>
      </c>
      <c r="I2477" s="2">
        <v>710000000</v>
      </c>
      <c r="J2477" s="2" t="s">
        <v>11537</v>
      </c>
      <c r="K2477" s="30" t="s">
        <v>3765</v>
      </c>
      <c r="L2477" s="2" t="s">
        <v>1149</v>
      </c>
      <c r="M2477" s="6" t="s">
        <v>32</v>
      </c>
      <c r="N2477" s="2" t="s">
        <v>453</v>
      </c>
      <c r="O2477" s="35">
        <v>0</v>
      </c>
      <c r="P2477" s="34">
        <v>796</v>
      </c>
      <c r="Q2477" s="2" t="s">
        <v>41</v>
      </c>
      <c r="R2477" s="121">
        <v>1</v>
      </c>
      <c r="S2477" s="9">
        <v>20000</v>
      </c>
      <c r="T2477" s="9">
        <f t="shared" si="175"/>
        <v>20000</v>
      </c>
      <c r="U2477" s="9">
        <f t="shared" si="167"/>
        <v>22400.000000000004</v>
      </c>
      <c r="V2477" s="2" t="s">
        <v>42</v>
      </c>
      <c r="W2477" s="2">
        <v>2014</v>
      </c>
      <c r="X2477" s="30"/>
    </row>
    <row r="2478" spans="1:24" ht="76.5" outlineLevel="1" x14ac:dyDescent="0.25">
      <c r="A2478" s="2" t="s">
        <v>5256</v>
      </c>
      <c r="B2478" s="3" t="s">
        <v>27</v>
      </c>
      <c r="C2478" s="5" t="s">
        <v>5568</v>
      </c>
      <c r="D2478" s="93" t="s">
        <v>13093</v>
      </c>
      <c r="E2478" s="5" t="s">
        <v>5569</v>
      </c>
      <c r="F2478" s="131" t="s">
        <v>5570</v>
      </c>
      <c r="G2478" s="34" t="s">
        <v>29</v>
      </c>
      <c r="H2478" s="4">
        <v>0</v>
      </c>
      <c r="I2478" s="2">
        <v>710000000</v>
      </c>
      <c r="J2478" s="2" t="s">
        <v>11537</v>
      </c>
      <c r="K2478" s="30" t="s">
        <v>3765</v>
      </c>
      <c r="L2478" s="2" t="s">
        <v>1149</v>
      </c>
      <c r="M2478" s="6" t="s">
        <v>32</v>
      </c>
      <c r="N2478" s="2" t="s">
        <v>453</v>
      </c>
      <c r="O2478" s="35">
        <v>0</v>
      </c>
      <c r="P2478" s="5">
        <v>796</v>
      </c>
      <c r="Q2478" s="2" t="s">
        <v>41</v>
      </c>
      <c r="R2478" s="121">
        <v>100</v>
      </c>
      <c r="S2478" s="9">
        <v>120</v>
      </c>
      <c r="T2478" s="9">
        <f t="shared" si="175"/>
        <v>12000</v>
      </c>
      <c r="U2478" s="9">
        <f t="shared" si="167"/>
        <v>13440.000000000002</v>
      </c>
      <c r="V2478" s="2" t="s">
        <v>42</v>
      </c>
      <c r="W2478" s="2">
        <v>2014</v>
      </c>
      <c r="X2478" s="30"/>
    </row>
    <row r="2479" spans="1:24" ht="76.5" outlineLevel="1" x14ac:dyDescent="0.25">
      <c r="A2479" s="2" t="s">
        <v>5257</v>
      </c>
      <c r="B2479" s="3" t="s">
        <v>27</v>
      </c>
      <c r="C2479" s="5" t="s">
        <v>5571</v>
      </c>
      <c r="D2479" s="93" t="s">
        <v>9234</v>
      </c>
      <c r="E2479" s="131" t="s">
        <v>7920</v>
      </c>
      <c r="F2479" s="131" t="s">
        <v>5572</v>
      </c>
      <c r="G2479" s="34" t="s">
        <v>29</v>
      </c>
      <c r="H2479" s="4">
        <v>0</v>
      </c>
      <c r="I2479" s="2">
        <v>710000000</v>
      </c>
      <c r="J2479" s="2" t="s">
        <v>11537</v>
      </c>
      <c r="K2479" s="30" t="s">
        <v>3765</v>
      </c>
      <c r="L2479" s="2" t="s">
        <v>1149</v>
      </c>
      <c r="M2479" s="6" t="s">
        <v>32</v>
      </c>
      <c r="N2479" s="2" t="s">
        <v>453</v>
      </c>
      <c r="O2479" s="35">
        <v>0</v>
      </c>
      <c r="P2479" s="34">
        <v>796</v>
      </c>
      <c r="Q2479" s="2" t="s">
        <v>41</v>
      </c>
      <c r="R2479" s="121">
        <v>50</v>
      </c>
      <c r="S2479" s="9">
        <v>80</v>
      </c>
      <c r="T2479" s="9">
        <f t="shared" si="175"/>
        <v>4000</v>
      </c>
      <c r="U2479" s="9">
        <f t="shared" si="167"/>
        <v>4480</v>
      </c>
      <c r="V2479" s="2" t="s">
        <v>42</v>
      </c>
      <c r="W2479" s="2">
        <v>2014</v>
      </c>
      <c r="X2479" s="30"/>
    </row>
    <row r="2480" spans="1:24" ht="76.5" outlineLevel="1" x14ac:dyDescent="0.25">
      <c r="A2480" s="2" t="s">
        <v>5258</v>
      </c>
      <c r="B2480" s="3" t="s">
        <v>27</v>
      </c>
      <c r="C2480" s="10" t="s">
        <v>7835</v>
      </c>
      <c r="D2480" s="28" t="s">
        <v>5793</v>
      </c>
      <c r="E2480" s="143" t="s">
        <v>7836</v>
      </c>
      <c r="F2480" s="93" t="s">
        <v>5794</v>
      </c>
      <c r="G2480" s="34" t="s">
        <v>29</v>
      </c>
      <c r="H2480" s="4">
        <v>0</v>
      </c>
      <c r="I2480" s="2">
        <v>710000000</v>
      </c>
      <c r="J2480" s="2" t="s">
        <v>11537</v>
      </c>
      <c r="K2480" s="30" t="s">
        <v>3765</v>
      </c>
      <c r="L2480" s="2" t="s">
        <v>1149</v>
      </c>
      <c r="M2480" s="6" t="s">
        <v>32</v>
      </c>
      <c r="N2480" s="2" t="s">
        <v>453</v>
      </c>
      <c r="O2480" s="35">
        <v>0</v>
      </c>
      <c r="P2480" s="34">
        <v>796</v>
      </c>
      <c r="Q2480" s="2" t="s">
        <v>41</v>
      </c>
      <c r="R2480" s="121">
        <v>100</v>
      </c>
      <c r="S2480" s="9">
        <v>360</v>
      </c>
      <c r="T2480" s="9">
        <f>R2480*S2480</f>
        <v>36000</v>
      </c>
      <c r="U2480" s="9">
        <f t="shared" si="167"/>
        <v>40320.000000000007</v>
      </c>
      <c r="V2480" s="2" t="s">
        <v>42</v>
      </c>
      <c r="W2480" s="2">
        <v>2014</v>
      </c>
      <c r="X2480" s="30"/>
    </row>
    <row r="2481" spans="1:24" ht="76.5" outlineLevel="1" x14ac:dyDescent="0.25">
      <c r="A2481" s="2" t="s">
        <v>5259</v>
      </c>
      <c r="B2481" s="3" t="s">
        <v>27</v>
      </c>
      <c r="C2481" s="10" t="s">
        <v>7835</v>
      </c>
      <c r="D2481" s="28" t="s">
        <v>5793</v>
      </c>
      <c r="E2481" s="143" t="s">
        <v>7836</v>
      </c>
      <c r="F2481" s="93" t="s">
        <v>5795</v>
      </c>
      <c r="G2481" s="34" t="s">
        <v>29</v>
      </c>
      <c r="H2481" s="4">
        <v>0</v>
      </c>
      <c r="I2481" s="2">
        <v>710000000</v>
      </c>
      <c r="J2481" s="2" t="s">
        <v>11537</v>
      </c>
      <c r="K2481" s="30" t="s">
        <v>3765</v>
      </c>
      <c r="L2481" s="2" t="s">
        <v>1149</v>
      </c>
      <c r="M2481" s="6" t="s">
        <v>32</v>
      </c>
      <c r="N2481" s="2" t="s">
        <v>453</v>
      </c>
      <c r="O2481" s="35">
        <v>0</v>
      </c>
      <c r="P2481" s="5">
        <v>796</v>
      </c>
      <c r="Q2481" s="2" t="s">
        <v>41</v>
      </c>
      <c r="R2481" s="121">
        <v>140</v>
      </c>
      <c r="S2481" s="9">
        <v>250</v>
      </c>
      <c r="T2481" s="9">
        <f>R2481*S2481</f>
        <v>35000</v>
      </c>
      <c r="U2481" s="9">
        <f t="shared" si="167"/>
        <v>39200.000000000007</v>
      </c>
      <c r="V2481" s="2" t="s">
        <v>42</v>
      </c>
      <c r="W2481" s="2">
        <v>2014</v>
      </c>
      <c r="X2481" s="30"/>
    </row>
    <row r="2482" spans="1:24" ht="76.5" outlineLevel="1" x14ac:dyDescent="0.25">
      <c r="A2482" s="2" t="s">
        <v>5260</v>
      </c>
      <c r="B2482" s="3" t="s">
        <v>27</v>
      </c>
      <c r="C2482" s="130" t="s">
        <v>13092</v>
      </c>
      <c r="D2482" s="130" t="s">
        <v>3885</v>
      </c>
      <c r="E2482" s="130" t="s">
        <v>1740</v>
      </c>
      <c r="F2482" s="34" t="s">
        <v>5579</v>
      </c>
      <c r="G2482" s="34" t="s">
        <v>29</v>
      </c>
      <c r="H2482" s="4">
        <v>0</v>
      </c>
      <c r="I2482" s="2">
        <v>710000000</v>
      </c>
      <c r="J2482" s="2" t="s">
        <v>11537</v>
      </c>
      <c r="K2482" s="30" t="s">
        <v>3765</v>
      </c>
      <c r="L2482" s="2" t="s">
        <v>1149</v>
      </c>
      <c r="M2482" s="6" t="s">
        <v>32</v>
      </c>
      <c r="N2482" s="2" t="s">
        <v>453</v>
      </c>
      <c r="O2482" s="35">
        <v>0</v>
      </c>
      <c r="P2482" s="5">
        <v>796</v>
      </c>
      <c r="Q2482" s="2" t="s">
        <v>41</v>
      </c>
      <c r="R2482" s="121">
        <v>1</v>
      </c>
      <c r="S2482" s="9">
        <v>25000</v>
      </c>
      <c r="T2482" s="9">
        <f>R2482*S2482</f>
        <v>25000</v>
      </c>
      <c r="U2482" s="9">
        <f t="shared" si="167"/>
        <v>28000.000000000004</v>
      </c>
      <c r="V2482" s="2" t="s">
        <v>42</v>
      </c>
      <c r="W2482" s="2">
        <v>2014</v>
      </c>
      <c r="X2482" s="30"/>
    </row>
    <row r="2483" spans="1:24" ht="76.5" outlineLevel="1" x14ac:dyDescent="0.25">
      <c r="A2483" s="2" t="s">
        <v>5261</v>
      </c>
      <c r="B2483" s="3" t="s">
        <v>27</v>
      </c>
      <c r="C2483" s="10" t="s">
        <v>7835</v>
      </c>
      <c r="D2483" s="28" t="s">
        <v>5793</v>
      </c>
      <c r="E2483" s="143" t="s">
        <v>7836</v>
      </c>
      <c r="F2483" s="143" t="s">
        <v>7836</v>
      </c>
      <c r="G2483" s="34" t="s">
        <v>29</v>
      </c>
      <c r="H2483" s="4">
        <v>0</v>
      </c>
      <c r="I2483" s="2">
        <v>710000000</v>
      </c>
      <c r="J2483" s="2" t="s">
        <v>11537</v>
      </c>
      <c r="K2483" s="30" t="s">
        <v>3765</v>
      </c>
      <c r="L2483" s="2" t="s">
        <v>1149</v>
      </c>
      <c r="M2483" s="6" t="s">
        <v>32</v>
      </c>
      <c r="N2483" s="2" t="s">
        <v>453</v>
      </c>
      <c r="O2483" s="35">
        <v>0</v>
      </c>
      <c r="P2483" s="34">
        <v>796</v>
      </c>
      <c r="Q2483" s="2" t="s">
        <v>41</v>
      </c>
      <c r="R2483" s="121">
        <v>380</v>
      </c>
      <c r="S2483" s="9">
        <v>0</v>
      </c>
      <c r="T2483" s="9">
        <v>0</v>
      </c>
      <c r="U2483" s="9">
        <f t="shared" si="167"/>
        <v>0</v>
      </c>
      <c r="V2483" s="2" t="s">
        <v>42</v>
      </c>
      <c r="W2483" s="2">
        <v>2014</v>
      </c>
      <c r="X2483" s="30"/>
    </row>
    <row r="2484" spans="1:24" s="168" customFormat="1" ht="76.5" outlineLevel="1" x14ac:dyDescent="0.25">
      <c r="A2484" s="27" t="s">
        <v>12303</v>
      </c>
      <c r="B2484" s="3" t="s">
        <v>27</v>
      </c>
      <c r="C2484" s="10" t="s">
        <v>7835</v>
      </c>
      <c r="D2484" s="28" t="s">
        <v>5793</v>
      </c>
      <c r="E2484" s="143" t="s">
        <v>7836</v>
      </c>
      <c r="F2484" s="143" t="s">
        <v>7836</v>
      </c>
      <c r="G2484" s="28" t="s">
        <v>29</v>
      </c>
      <c r="H2484" s="145">
        <v>0</v>
      </c>
      <c r="I2484" s="2">
        <v>710000000</v>
      </c>
      <c r="J2484" s="2" t="s">
        <v>11537</v>
      </c>
      <c r="K2484" s="10" t="s">
        <v>12287</v>
      </c>
      <c r="L2484" s="27" t="s">
        <v>1149</v>
      </c>
      <c r="M2484" s="31" t="s">
        <v>32</v>
      </c>
      <c r="N2484" s="27" t="s">
        <v>10994</v>
      </c>
      <c r="O2484" s="32">
        <v>0</v>
      </c>
      <c r="P2484" s="167" t="s">
        <v>641</v>
      </c>
      <c r="Q2484" s="27" t="s">
        <v>642</v>
      </c>
      <c r="R2484" s="38">
        <v>280</v>
      </c>
      <c r="S2484" s="9">
        <v>944.64</v>
      </c>
      <c r="T2484" s="9">
        <f>R2484*S2484</f>
        <v>264499.20000000001</v>
      </c>
      <c r="U2484" s="9">
        <f t="shared" si="167"/>
        <v>296239.10400000005</v>
      </c>
      <c r="V2484" s="27" t="s">
        <v>42</v>
      </c>
      <c r="W2484" s="2">
        <v>2014</v>
      </c>
      <c r="X2484" s="142" t="s">
        <v>12304</v>
      </c>
    </row>
    <row r="2485" spans="1:24" ht="76.5" outlineLevel="1" x14ac:dyDescent="0.25">
      <c r="A2485" s="2" t="s">
        <v>5262</v>
      </c>
      <c r="B2485" s="3" t="s">
        <v>27</v>
      </c>
      <c r="C2485" s="130" t="s">
        <v>13091</v>
      </c>
      <c r="D2485" s="34" t="s">
        <v>5608</v>
      </c>
      <c r="E2485" s="130" t="s">
        <v>13090</v>
      </c>
      <c r="F2485" s="34" t="s">
        <v>5609</v>
      </c>
      <c r="G2485" s="34" t="s">
        <v>29</v>
      </c>
      <c r="H2485" s="4">
        <v>0</v>
      </c>
      <c r="I2485" s="2">
        <v>710000000</v>
      </c>
      <c r="J2485" s="2" t="s">
        <v>11537</v>
      </c>
      <c r="K2485" s="30" t="s">
        <v>3765</v>
      </c>
      <c r="L2485" s="2" t="s">
        <v>1149</v>
      </c>
      <c r="M2485" s="6" t="s">
        <v>32</v>
      </c>
      <c r="N2485" s="2" t="s">
        <v>453</v>
      </c>
      <c r="O2485" s="35">
        <v>0</v>
      </c>
      <c r="P2485" s="34">
        <v>796</v>
      </c>
      <c r="Q2485" s="2" t="s">
        <v>41</v>
      </c>
      <c r="R2485" s="121">
        <v>2</v>
      </c>
      <c r="S2485" s="9">
        <v>20000</v>
      </c>
      <c r="T2485" s="9">
        <f>R2485*S2485</f>
        <v>40000</v>
      </c>
      <c r="U2485" s="9">
        <f t="shared" si="167"/>
        <v>44800.000000000007</v>
      </c>
      <c r="V2485" s="2" t="s">
        <v>42</v>
      </c>
      <c r="W2485" s="2">
        <v>2014</v>
      </c>
      <c r="X2485" s="30"/>
    </row>
    <row r="2486" spans="1:24" ht="76.5" outlineLevel="1" x14ac:dyDescent="0.25">
      <c r="A2486" s="2" t="s">
        <v>5263</v>
      </c>
      <c r="B2486" s="3" t="s">
        <v>27</v>
      </c>
      <c r="C2486" s="5" t="s">
        <v>3853</v>
      </c>
      <c r="D2486" s="34" t="s">
        <v>855</v>
      </c>
      <c r="E2486" s="93" t="s">
        <v>10279</v>
      </c>
      <c r="F2486" s="93" t="s">
        <v>5797</v>
      </c>
      <c r="G2486" s="34" t="s">
        <v>350</v>
      </c>
      <c r="H2486" s="4">
        <v>0</v>
      </c>
      <c r="I2486" s="2">
        <v>710000000</v>
      </c>
      <c r="J2486" s="2" t="s">
        <v>11537</v>
      </c>
      <c r="K2486" s="30" t="s">
        <v>3765</v>
      </c>
      <c r="L2486" s="2" t="s">
        <v>1149</v>
      </c>
      <c r="M2486" s="6" t="s">
        <v>32</v>
      </c>
      <c r="N2486" s="2" t="s">
        <v>453</v>
      </c>
      <c r="O2486" s="35">
        <v>0</v>
      </c>
      <c r="P2486" s="7" t="s">
        <v>12454</v>
      </c>
      <c r="Q2486" s="2" t="s">
        <v>12455</v>
      </c>
      <c r="R2486" s="121">
        <v>125</v>
      </c>
      <c r="S2486" s="9">
        <v>800</v>
      </c>
      <c r="T2486" s="9">
        <f>S2486*R2486</f>
        <v>100000</v>
      </c>
      <c r="U2486" s="9">
        <f t="shared" si="167"/>
        <v>112000.00000000001</v>
      </c>
      <c r="V2486" s="2" t="s">
        <v>42</v>
      </c>
      <c r="W2486" s="2">
        <v>2014</v>
      </c>
      <c r="X2486" s="30"/>
    </row>
    <row r="2487" spans="1:24" ht="76.5" outlineLevel="1" x14ac:dyDescent="0.25">
      <c r="A2487" s="2" t="s">
        <v>5264</v>
      </c>
      <c r="B2487" s="3" t="s">
        <v>27</v>
      </c>
      <c r="C2487" s="130" t="s">
        <v>13092</v>
      </c>
      <c r="D2487" s="130" t="s">
        <v>3885</v>
      </c>
      <c r="E2487" s="130" t="s">
        <v>1740</v>
      </c>
      <c r="F2487" s="130" t="s">
        <v>5796</v>
      </c>
      <c r="G2487" s="34" t="s">
        <v>29</v>
      </c>
      <c r="H2487" s="4">
        <v>0</v>
      </c>
      <c r="I2487" s="2">
        <v>710000000</v>
      </c>
      <c r="J2487" s="2" t="s">
        <v>11537</v>
      </c>
      <c r="K2487" s="30" t="s">
        <v>3765</v>
      </c>
      <c r="L2487" s="2" t="s">
        <v>1149</v>
      </c>
      <c r="M2487" s="6" t="s">
        <v>32</v>
      </c>
      <c r="N2487" s="2" t="s">
        <v>453</v>
      </c>
      <c r="O2487" s="35">
        <v>0</v>
      </c>
      <c r="P2487" s="34">
        <v>796</v>
      </c>
      <c r="Q2487" s="2" t="s">
        <v>41</v>
      </c>
      <c r="R2487" s="121">
        <v>2</v>
      </c>
      <c r="S2487" s="9">
        <v>25000</v>
      </c>
      <c r="T2487" s="9">
        <f t="shared" ref="T2487:T2502" si="176">S2487*R2487</f>
        <v>50000</v>
      </c>
      <c r="U2487" s="9">
        <f t="shared" si="167"/>
        <v>56000.000000000007</v>
      </c>
      <c r="V2487" s="2" t="s">
        <v>42</v>
      </c>
      <c r="W2487" s="2">
        <v>2014</v>
      </c>
      <c r="X2487" s="30"/>
    </row>
    <row r="2488" spans="1:24" ht="76.5" outlineLevel="1" x14ac:dyDescent="0.25">
      <c r="A2488" s="2" t="s">
        <v>5265</v>
      </c>
      <c r="B2488" s="3" t="s">
        <v>27</v>
      </c>
      <c r="C2488" s="130" t="s">
        <v>13092</v>
      </c>
      <c r="D2488" s="130" t="s">
        <v>3885</v>
      </c>
      <c r="E2488" s="130" t="s">
        <v>1740</v>
      </c>
      <c r="F2488" s="130" t="s">
        <v>5798</v>
      </c>
      <c r="G2488" s="34" t="s">
        <v>29</v>
      </c>
      <c r="H2488" s="4">
        <v>0</v>
      </c>
      <c r="I2488" s="2">
        <v>710000000</v>
      </c>
      <c r="J2488" s="2" t="s">
        <v>11537</v>
      </c>
      <c r="K2488" s="30" t="s">
        <v>3765</v>
      </c>
      <c r="L2488" s="2" t="s">
        <v>1149</v>
      </c>
      <c r="M2488" s="6" t="s">
        <v>32</v>
      </c>
      <c r="N2488" s="2" t="s">
        <v>453</v>
      </c>
      <c r="O2488" s="35">
        <v>0</v>
      </c>
      <c r="P2488" s="34">
        <v>796</v>
      </c>
      <c r="Q2488" s="2" t="s">
        <v>41</v>
      </c>
      <c r="R2488" s="121">
        <v>1</v>
      </c>
      <c r="S2488" s="9">
        <v>55000</v>
      </c>
      <c r="T2488" s="9">
        <f t="shared" si="176"/>
        <v>55000</v>
      </c>
      <c r="U2488" s="9">
        <f>T2488*1.12</f>
        <v>61600.000000000007</v>
      </c>
      <c r="V2488" s="2" t="s">
        <v>42</v>
      </c>
      <c r="W2488" s="2">
        <v>2014</v>
      </c>
      <c r="X2488" s="30"/>
    </row>
    <row r="2489" spans="1:24" ht="76.5" outlineLevel="1" x14ac:dyDescent="0.25">
      <c r="A2489" s="2" t="s">
        <v>5266</v>
      </c>
      <c r="B2489" s="3" t="s">
        <v>27</v>
      </c>
      <c r="C2489" s="130" t="s">
        <v>13091</v>
      </c>
      <c r="D2489" s="34" t="s">
        <v>5608</v>
      </c>
      <c r="E2489" s="130" t="s">
        <v>13090</v>
      </c>
      <c r="F2489" s="34" t="s">
        <v>5609</v>
      </c>
      <c r="G2489" s="34" t="s">
        <v>29</v>
      </c>
      <c r="H2489" s="4">
        <v>0</v>
      </c>
      <c r="I2489" s="2">
        <v>710000000</v>
      </c>
      <c r="J2489" s="2" t="s">
        <v>11537</v>
      </c>
      <c r="K2489" s="30" t="s">
        <v>3765</v>
      </c>
      <c r="L2489" s="2" t="s">
        <v>1149</v>
      </c>
      <c r="M2489" s="6" t="s">
        <v>32</v>
      </c>
      <c r="N2489" s="2" t="s">
        <v>453</v>
      </c>
      <c r="O2489" s="35">
        <v>0</v>
      </c>
      <c r="P2489" s="34">
        <v>796</v>
      </c>
      <c r="Q2489" s="2" t="s">
        <v>41</v>
      </c>
      <c r="R2489" s="121">
        <v>2</v>
      </c>
      <c r="S2489" s="9">
        <v>20000</v>
      </c>
      <c r="T2489" s="9">
        <f t="shared" si="176"/>
        <v>40000</v>
      </c>
      <c r="U2489" s="9">
        <f t="shared" si="167"/>
        <v>44800.000000000007</v>
      </c>
      <c r="V2489" s="2" t="s">
        <v>42</v>
      </c>
      <c r="W2489" s="2">
        <v>2014</v>
      </c>
      <c r="X2489" s="30"/>
    </row>
    <row r="2490" spans="1:24" ht="76.5" outlineLevel="1" x14ac:dyDescent="0.25">
      <c r="A2490" s="2" t="s">
        <v>5267</v>
      </c>
      <c r="B2490" s="3" t="s">
        <v>27</v>
      </c>
      <c r="C2490" s="5" t="s">
        <v>5550</v>
      </c>
      <c r="D2490" s="34" t="s">
        <v>5581</v>
      </c>
      <c r="E2490" s="5" t="s">
        <v>5551</v>
      </c>
      <c r="F2490" s="34" t="s">
        <v>5606</v>
      </c>
      <c r="G2490" s="34" t="s">
        <v>29</v>
      </c>
      <c r="H2490" s="4">
        <v>0</v>
      </c>
      <c r="I2490" s="2">
        <v>710000000</v>
      </c>
      <c r="J2490" s="2" t="s">
        <v>11537</v>
      </c>
      <c r="K2490" s="30" t="s">
        <v>3765</v>
      </c>
      <c r="L2490" s="2" t="s">
        <v>1149</v>
      </c>
      <c r="M2490" s="6" t="s">
        <v>32</v>
      </c>
      <c r="N2490" s="2" t="s">
        <v>453</v>
      </c>
      <c r="O2490" s="35">
        <v>0</v>
      </c>
      <c r="P2490" s="34">
        <v>796</v>
      </c>
      <c r="Q2490" s="2" t="s">
        <v>41</v>
      </c>
      <c r="R2490" s="121">
        <v>4</v>
      </c>
      <c r="S2490" s="9">
        <v>7500</v>
      </c>
      <c r="T2490" s="9">
        <f t="shared" si="176"/>
        <v>30000</v>
      </c>
      <c r="U2490" s="9">
        <f t="shared" si="167"/>
        <v>33600</v>
      </c>
      <c r="V2490" s="2" t="s">
        <v>42</v>
      </c>
      <c r="W2490" s="2">
        <v>2014</v>
      </c>
      <c r="X2490" s="30"/>
    </row>
    <row r="2491" spans="1:24" ht="76.5" outlineLevel="1" x14ac:dyDescent="0.25">
      <c r="A2491" s="2" t="s">
        <v>5268</v>
      </c>
      <c r="B2491" s="3" t="s">
        <v>27</v>
      </c>
      <c r="C2491" s="5" t="s">
        <v>3895</v>
      </c>
      <c r="D2491" s="34" t="s">
        <v>5585</v>
      </c>
      <c r="E2491" s="5" t="s">
        <v>1740</v>
      </c>
      <c r="F2491" s="34" t="s">
        <v>5586</v>
      </c>
      <c r="G2491" s="34" t="s">
        <v>29</v>
      </c>
      <c r="H2491" s="4">
        <v>0</v>
      </c>
      <c r="I2491" s="2">
        <v>710000000</v>
      </c>
      <c r="J2491" s="2" t="s">
        <v>11537</v>
      </c>
      <c r="K2491" s="30" t="s">
        <v>3765</v>
      </c>
      <c r="L2491" s="2" t="s">
        <v>1149</v>
      </c>
      <c r="M2491" s="6" t="s">
        <v>32</v>
      </c>
      <c r="N2491" s="2" t="s">
        <v>453</v>
      </c>
      <c r="O2491" s="35">
        <v>0</v>
      </c>
      <c r="P2491" s="5">
        <v>796</v>
      </c>
      <c r="Q2491" s="2" t="s">
        <v>41</v>
      </c>
      <c r="R2491" s="121">
        <v>6</v>
      </c>
      <c r="S2491" s="9">
        <v>7000</v>
      </c>
      <c r="T2491" s="9">
        <f t="shared" si="176"/>
        <v>42000</v>
      </c>
      <c r="U2491" s="9">
        <f t="shared" si="167"/>
        <v>47040.000000000007</v>
      </c>
      <c r="V2491" s="2" t="s">
        <v>42</v>
      </c>
      <c r="W2491" s="2">
        <v>2014</v>
      </c>
      <c r="X2491" s="30"/>
    </row>
    <row r="2492" spans="1:24" ht="76.5" outlineLevel="1" x14ac:dyDescent="0.25">
      <c r="A2492" s="2" t="s">
        <v>5269</v>
      </c>
      <c r="B2492" s="3" t="s">
        <v>27</v>
      </c>
      <c r="C2492" s="5" t="s">
        <v>5587</v>
      </c>
      <c r="D2492" s="34" t="s">
        <v>13089</v>
      </c>
      <c r="E2492" s="5" t="s">
        <v>1740</v>
      </c>
      <c r="F2492" s="34" t="s">
        <v>5612</v>
      </c>
      <c r="G2492" s="34" t="s">
        <v>29</v>
      </c>
      <c r="H2492" s="4">
        <v>0</v>
      </c>
      <c r="I2492" s="2">
        <v>710000000</v>
      </c>
      <c r="J2492" s="2" t="s">
        <v>11537</v>
      </c>
      <c r="K2492" s="30" t="s">
        <v>3765</v>
      </c>
      <c r="L2492" s="2" t="s">
        <v>1149</v>
      </c>
      <c r="M2492" s="6" t="s">
        <v>32</v>
      </c>
      <c r="N2492" s="2" t="s">
        <v>453</v>
      </c>
      <c r="O2492" s="35">
        <v>0</v>
      </c>
      <c r="P2492" s="34">
        <v>796</v>
      </c>
      <c r="Q2492" s="2" t="s">
        <v>41</v>
      </c>
      <c r="R2492" s="121">
        <v>6</v>
      </c>
      <c r="S2492" s="9">
        <v>500</v>
      </c>
      <c r="T2492" s="9">
        <f t="shared" si="176"/>
        <v>3000</v>
      </c>
      <c r="U2492" s="9">
        <f t="shared" si="167"/>
        <v>3360.0000000000005</v>
      </c>
      <c r="V2492" s="2" t="s">
        <v>42</v>
      </c>
      <c r="W2492" s="2">
        <v>2014</v>
      </c>
      <c r="X2492" s="30"/>
    </row>
    <row r="2493" spans="1:24" ht="76.5" outlineLevel="1" x14ac:dyDescent="0.25">
      <c r="A2493" s="2" t="s">
        <v>5270</v>
      </c>
      <c r="B2493" s="3" t="s">
        <v>27</v>
      </c>
      <c r="C2493" s="5" t="s">
        <v>5552</v>
      </c>
      <c r="D2493" s="34" t="s">
        <v>1952</v>
      </c>
      <c r="E2493" s="34" t="s">
        <v>5554</v>
      </c>
      <c r="F2493" s="34" t="s">
        <v>5613</v>
      </c>
      <c r="G2493" s="34" t="s">
        <v>29</v>
      </c>
      <c r="H2493" s="4">
        <v>0</v>
      </c>
      <c r="I2493" s="2">
        <v>710000000</v>
      </c>
      <c r="J2493" s="2" t="s">
        <v>11537</v>
      </c>
      <c r="K2493" s="30" t="s">
        <v>3765</v>
      </c>
      <c r="L2493" s="2" t="s">
        <v>1149</v>
      </c>
      <c r="M2493" s="6" t="s">
        <v>32</v>
      </c>
      <c r="N2493" s="2" t="s">
        <v>453</v>
      </c>
      <c r="O2493" s="35">
        <v>0</v>
      </c>
      <c r="P2493" s="5">
        <v>796</v>
      </c>
      <c r="Q2493" s="2" t="s">
        <v>41</v>
      </c>
      <c r="R2493" s="121">
        <v>2</v>
      </c>
      <c r="S2493" s="9">
        <v>7000</v>
      </c>
      <c r="T2493" s="9">
        <f t="shared" si="176"/>
        <v>14000</v>
      </c>
      <c r="U2493" s="9">
        <f t="shared" si="167"/>
        <v>15680.000000000002</v>
      </c>
      <c r="V2493" s="2" t="s">
        <v>42</v>
      </c>
      <c r="W2493" s="2">
        <v>2014</v>
      </c>
      <c r="X2493" s="30"/>
    </row>
    <row r="2494" spans="1:24" ht="76.5" outlineLevel="1" x14ac:dyDescent="0.25">
      <c r="A2494" s="2" t="s">
        <v>5271</v>
      </c>
      <c r="B2494" s="3" t="s">
        <v>27</v>
      </c>
      <c r="C2494" s="5" t="s">
        <v>5590</v>
      </c>
      <c r="D2494" s="34" t="s">
        <v>4861</v>
      </c>
      <c r="E2494" s="5" t="s">
        <v>5591</v>
      </c>
      <c r="F2494" s="34" t="s">
        <v>5610</v>
      </c>
      <c r="G2494" s="34" t="s">
        <v>29</v>
      </c>
      <c r="H2494" s="4">
        <v>0</v>
      </c>
      <c r="I2494" s="2">
        <v>710000000</v>
      </c>
      <c r="J2494" s="2" t="s">
        <v>11537</v>
      </c>
      <c r="K2494" s="30" t="s">
        <v>3765</v>
      </c>
      <c r="L2494" s="2" t="s">
        <v>1149</v>
      </c>
      <c r="M2494" s="6" t="s">
        <v>32</v>
      </c>
      <c r="N2494" s="2" t="s">
        <v>453</v>
      </c>
      <c r="O2494" s="35">
        <v>0</v>
      </c>
      <c r="P2494" s="34">
        <v>796</v>
      </c>
      <c r="Q2494" s="2" t="s">
        <v>41</v>
      </c>
      <c r="R2494" s="121">
        <v>3</v>
      </c>
      <c r="S2494" s="9">
        <v>5000</v>
      </c>
      <c r="T2494" s="9">
        <f t="shared" si="176"/>
        <v>15000</v>
      </c>
      <c r="U2494" s="9">
        <f t="shared" si="167"/>
        <v>16800</v>
      </c>
      <c r="V2494" s="2" t="s">
        <v>42</v>
      </c>
      <c r="W2494" s="2">
        <v>2014</v>
      </c>
      <c r="X2494" s="30"/>
    </row>
    <row r="2495" spans="1:24" ht="76.5" outlineLevel="1" x14ac:dyDescent="0.25">
      <c r="A2495" s="2" t="s">
        <v>5272</v>
      </c>
      <c r="B2495" s="3" t="s">
        <v>27</v>
      </c>
      <c r="C2495" s="5" t="s">
        <v>3886</v>
      </c>
      <c r="D2495" s="34" t="s">
        <v>4853</v>
      </c>
      <c r="E2495" s="5" t="s">
        <v>9103</v>
      </c>
      <c r="F2495" s="34" t="s">
        <v>5799</v>
      </c>
      <c r="G2495" s="34" t="s">
        <v>29</v>
      </c>
      <c r="H2495" s="4">
        <v>0</v>
      </c>
      <c r="I2495" s="2">
        <v>710000000</v>
      </c>
      <c r="J2495" s="2" t="s">
        <v>11537</v>
      </c>
      <c r="K2495" s="30" t="s">
        <v>3765</v>
      </c>
      <c r="L2495" s="2" t="s">
        <v>1149</v>
      </c>
      <c r="M2495" s="6" t="s">
        <v>32</v>
      </c>
      <c r="N2495" s="2" t="s">
        <v>453</v>
      </c>
      <c r="O2495" s="35">
        <v>0</v>
      </c>
      <c r="P2495" s="5">
        <v>796</v>
      </c>
      <c r="Q2495" s="2" t="s">
        <v>41</v>
      </c>
      <c r="R2495" s="121">
        <v>2</v>
      </c>
      <c r="S2495" s="9">
        <v>13000</v>
      </c>
      <c r="T2495" s="9">
        <f t="shared" si="176"/>
        <v>26000</v>
      </c>
      <c r="U2495" s="9">
        <f t="shared" si="167"/>
        <v>29120.000000000004</v>
      </c>
      <c r="V2495" s="2" t="s">
        <v>42</v>
      </c>
      <c r="W2495" s="2">
        <v>2014</v>
      </c>
      <c r="X2495" s="30"/>
    </row>
    <row r="2496" spans="1:24" ht="76.5" outlineLevel="1" x14ac:dyDescent="0.25">
      <c r="A2496" s="2" t="s">
        <v>5273</v>
      </c>
      <c r="B2496" s="3" t="s">
        <v>27</v>
      </c>
      <c r="C2496" s="5" t="s">
        <v>5595</v>
      </c>
      <c r="D2496" s="34" t="s">
        <v>13088</v>
      </c>
      <c r="E2496" s="5" t="s">
        <v>5596</v>
      </c>
      <c r="F2496" s="34" t="s">
        <v>5597</v>
      </c>
      <c r="G2496" s="34" t="s">
        <v>29</v>
      </c>
      <c r="H2496" s="4">
        <v>0</v>
      </c>
      <c r="I2496" s="2">
        <v>710000000</v>
      </c>
      <c r="J2496" s="2" t="s">
        <v>11537</v>
      </c>
      <c r="K2496" s="30" t="s">
        <v>3765</v>
      </c>
      <c r="L2496" s="2" t="s">
        <v>1149</v>
      </c>
      <c r="M2496" s="6" t="s">
        <v>32</v>
      </c>
      <c r="N2496" s="2" t="s">
        <v>453</v>
      </c>
      <c r="O2496" s="35">
        <v>0</v>
      </c>
      <c r="P2496" s="34">
        <v>796</v>
      </c>
      <c r="Q2496" s="2" t="s">
        <v>41</v>
      </c>
      <c r="R2496" s="121">
        <v>3</v>
      </c>
      <c r="S2496" s="9">
        <v>10000</v>
      </c>
      <c r="T2496" s="9">
        <f t="shared" si="176"/>
        <v>30000</v>
      </c>
      <c r="U2496" s="9">
        <f t="shared" si="167"/>
        <v>33600</v>
      </c>
      <c r="V2496" s="2" t="s">
        <v>42</v>
      </c>
      <c r="W2496" s="2">
        <v>2014</v>
      </c>
      <c r="X2496" s="30"/>
    </row>
    <row r="2497" spans="1:24" ht="76.5" outlineLevel="1" x14ac:dyDescent="0.25">
      <c r="A2497" s="2" t="s">
        <v>5274</v>
      </c>
      <c r="B2497" s="3" t="s">
        <v>27</v>
      </c>
      <c r="C2497" s="5" t="s">
        <v>5598</v>
      </c>
      <c r="D2497" s="34" t="s">
        <v>13087</v>
      </c>
      <c r="E2497" s="34" t="s">
        <v>13086</v>
      </c>
      <c r="F2497" s="34" t="s">
        <v>5599</v>
      </c>
      <c r="G2497" s="34" t="s">
        <v>29</v>
      </c>
      <c r="H2497" s="4">
        <v>0</v>
      </c>
      <c r="I2497" s="2">
        <v>710000000</v>
      </c>
      <c r="J2497" s="2" t="s">
        <v>11537</v>
      </c>
      <c r="K2497" s="30" t="s">
        <v>3765</v>
      </c>
      <c r="L2497" s="2" t="s">
        <v>1149</v>
      </c>
      <c r="M2497" s="6" t="s">
        <v>32</v>
      </c>
      <c r="N2497" s="2" t="s">
        <v>453</v>
      </c>
      <c r="O2497" s="35">
        <v>0</v>
      </c>
      <c r="P2497" s="5">
        <v>839</v>
      </c>
      <c r="Q2497" s="2" t="s">
        <v>1838</v>
      </c>
      <c r="R2497" s="121">
        <v>1</v>
      </c>
      <c r="S2497" s="9">
        <v>16000</v>
      </c>
      <c r="T2497" s="9">
        <f t="shared" si="176"/>
        <v>16000</v>
      </c>
      <c r="U2497" s="9">
        <f t="shared" si="167"/>
        <v>17920</v>
      </c>
      <c r="V2497" s="2" t="s">
        <v>42</v>
      </c>
      <c r="W2497" s="2">
        <v>2014</v>
      </c>
      <c r="X2497" s="30"/>
    </row>
    <row r="2498" spans="1:24" ht="76.5" outlineLevel="1" x14ac:dyDescent="0.25">
      <c r="A2498" s="2" t="s">
        <v>5275</v>
      </c>
      <c r="B2498" s="3" t="s">
        <v>27</v>
      </c>
      <c r="C2498" s="5" t="s">
        <v>3897</v>
      </c>
      <c r="D2498" s="34" t="s">
        <v>13085</v>
      </c>
      <c r="E2498" s="5" t="s">
        <v>3899</v>
      </c>
      <c r="F2498" s="34" t="s">
        <v>3898</v>
      </c>
      <c r="G2498" s="34" t="s">
        <v>29</v>
      </c>
      <c r="H2498" s="4">
        <v>0</v>
      </c>
      <c r="I2498" s="2">
        <v>710000000</v>
      </c>
      <c r="J2498" s="2" t="s">
        <v>11537</v>
      </c>
      <c r="K2498" s="30" t="s">
        <v>3765</v>
      </c>
      <c r="L2498" s="2" t="s">
        <v>1149</v>
      </c>
      <c r="M2498" s="6" t="s">
        <v>32</v>
      </c>
      <c r="N2498" s="2" t="s">
        <v>453</v>
      </c>
      <c r="O2498" s="35">
        <v>0</v>
      </c>
      <c r="P2498" s="34">
        <v>796</v>
      </c>
      <c r="Q2498" s="2" t="s">
        <v>41</v>
      </c>
      <c r="R2498" s="121">
        <v>2</v>
      </c>
      <c r="S2498" s="9">
        <v>15000</v>
      </c>
      <c r="T2498" s="9">
        <f t="shared" si="176"/>
        <v>30000</v>
      </c>
      <c r="U2498" s="9">
        <f t="shared" si="167"/>
        <v>33600</v>
      </c>
      <c r="V2498" s="2" t="s">
        <v>42</v>
      </c>
      <c r="W2498" s="2">
        <v>2014</v>
      </c>
      <c r="X2498" s="30"/>
    </row>
    <row r="2499" spans="1:24" ht="76.5" outlineLevel="1" x14ac:dyDescent="0.25">
      <c r="A2499" s="2" t="s">
        <v>5276</v>
      </c>
      <c r="B2499" s="3" t="s">
        <v>27</v>
      </c>
      <c r="C2499" s="5" t="s">
        <v>5600</v>
      </c>
      <c r="D2499" s="34" t="s">
        <v>6401</v>
      </c>
      <c r="E2499" s="5" t="s">
        <v>10281</v>
      </c>
      <c r="F2499" s="34" t="s">
        <v>5601</v>
      </c>
      <c r="G2499" s="34" t="s">
        <v>29</v>
      </c>
      <c r="H2499" s="4">
        <v>0</v>
      </c>
      <c r="I2499" s="2">
        <v>710000000</v>
      </c>
      <c r="J2499" s="2" t="s">
        <v>11537</v>
      </c>
      <c r="K2499" s="30" t="s">
        <v>3765</v>
      </c>
      <c r="L2499" s="2" t="s">
        <v>1149</v>
      </c>
      <c r="M2499" s="6" t="s">
        <v>32</v>
      </c>
      <c r="N2499" s="2" t="s">
        <v>453</v>
      </c>
      <c r="O2499" s="35">
        <v>0</v>
      </c>
      <c r="P2499" s="5">
        <v>796</v>
      </c>
      <c r="Q2499" s="2" t="s">
        <v>41</v>
      </c>
      <c r="R2499" s="121">
        <v>2</v>
      </c>
      <c r="S2499" s="9">
        <v>15000</v>
      </c>
      <c r="T2499" s="9">
        <f t="shared" si="176"/>
        <v>30000</v>
      </c>
      <c r="U2499" s="9">
        <f t="shared" ref="U2499:U2510" si="177">T2499*1.12</f>
        <v>33600</v>
      </c>
      <c r="V2499" s="2" t="s">
        <v>42</v>
      </c>
      <c r="W2499" s="2">
        <v>2014</v>
      </c>
      <c r="X2499" s="30"/>
    </row>
    <row r="2500" spans="1:24" ht="76.5" outlineLevel="1" x14ac:dyDescent="0.25">
      <c r="A2500" s="2" t="s">
        <v>5277</v>
      </c>
      <c r="B2500" s="3" t="s">
        <v>27</v>
      </c>
      <c r="C2500" s="5" t="s">
        <v>3900</v>
      </c>
      <c r="D2500" s="34" t="s">
        <v>13084</v>
      </c>
      <c r="E2500" s="34" t="s">
        <v>13083</v>
      </c>
      <c r="F2500" s="34" t="s">
        <v>3901</v>
      </c>
      <c r="G2500" s="34" t="s">
        <v>29</v>
      </c>
      <c r="H2500" s="4">
        <v>0</v>
      </c>
      <c r="I2500" s="2">
        <v>710000000</v>
      </c>
      <c r="J2500" s="2" t="s">
        <v>11537</v>
      </c>
      <c r="K2500" s="30" t="s">
        <v>3765</v>
      </c>
      <c r="L2500" s="2" t="s">
        <v>1149</v>
      </c>
      <c r="M2500" s="6" t="s">
        <v>32</v>
      </c>
      <c r="N2500" s="2" t="s">
        <v>453</v>
      </c>
      <c r="O2500" s="35">
        <v>0</v>
      </c>
      <c r="P2500" s="34">
        <v>796</v>
      </c>
      <c r="Q2500" s="2" t="s">
        <v>41</v>
      </c>
      <c r="R2500" s="121">
        <v>1</v>
      </c>
      <c r="S2500" s="9">
        <v>15000</v>
      </c>
      <c r="T2500" s="9">
        <f t="shared" si="176"/>
        <v>15000</v>
      </c>
      <c r="U2500" s="9">
        <f t="shared" si="177"/>
        <v>16800</v>
      </c>
      <c r="V2500" s="2" t="s">
        <v>42</v>
      </c>
      <c r="W2500" s="2">
        <v>2014</v>
      </c>
      <c r="X2500" s="30"/>
    </row>
    <row r="2501" spans="1:24" ht="76.5" outlineLevel="1" x14ac:dyDescent="0.25">
      <c r="A2501" s="2" t="s">
        <v>5278</v>
      </c>
      <c r="B2501" s="3" t="s">
        <v>27</v>
      </c>
      <c r="C2501" s="10" t="s">
        <v>7835</v>
      </c>
      <c r="D2501" s="28" t="s">
        <v>5793</v>
      </c>
      <c r="E2501" s="143" t="s">
        <v>7836</v>
      </c>
      <c r="F2501" s="143" t="s">
        <v>7836</v>
      </c>
      <c r="G2501" s="34" t="s">
        <v>29</v>
      </c>
      <c r="H2501" s="4">
        <v>0</v>
      </c>
      <c r="I2501" s="2">
        <v>710000000</v>
      </c>
      <c r="J2501" s="2" t="s">
        <v>11537</v>
      </c>
      <c r="K2501" s="30" t="s">
        <v>3765</v>
      </c>
      <c r="L2501" s="2" t="s">
        <v>1149</v>
      </c>
      <c r="M2501" s="6" t="s">
        <v>32</v>
      </c>
      <c r="N2501" s="2" t="s">
        <v>453</v>
      </c>
      <c r="O2501" s="35">
        <v>0</v>
      </c>
      <c r="P2501" s="34">
        <v>796</v>
      </c>
      <c r="Q2501" s="2" t="s">
        <v>41</v>
      </c>
      <c r="R2501" s="121">
        <v>200</v>
      </c>
      <c r="S2501" s="9">
        <v>250</v>
      </c>
      <c r="T2501" s="9">
        <v>0</v>
      </c>
      <c r="U2501" s="9">
        <f t="shared" si="177"/>
        <v>0</v>
      </c>
      <c r="V2501" s="2" t="s">
        <v>42</v>
      </c>
      <c r="W2501" s="2">
        <v>2014</v>
      </c>
      <c r="X2501" s="30"/>
    </row>
    <row r="2502" spans="1:24" s="168" customFormat="1" ht="76.5" outlineLevel="1" x14ac:dyDescent="0.25">
      <c r="A2502" s="27" t="s">
        <v>12305</v>
      </c>
      <c r="B2502" s="3" t="s">
        <v>27</v>
      </c>
      <c r="C2502" s="10" t="s">
        <v>7835</v>
      </c>
      <c r="D2502" s="28" t="s">
        <v>5793</v>
      </c>
      <c r="E2502" s="143" t="s">
        <v>7836</v>
      </c>
      <c r="F2502" s="143" t="s">
        <v>7836</v>
      </c>
      <c r="G2502" s="28" t="s">
        <v>29</v>
      </c>
      <c r="H2502" s="145">
        <v>0</v>
      </c>
      <c r="I2502" s="2">
        <v>710000000</v>
      </c>
      <c r="J2502" s="2" t="s">
        <v>11537</v>
      </c>
      <c r="K2502" s="10" t="s">
        <v>12287</v>
      </c>
      <c r="L2502" s="27" t="s">
        <v>1149</v>
      </c>
      <c r="M2502" s="31" t="s">
        <v>32</v>
      </c>
      <c r="N2502" s="27" t="s">
        <v>10994</v>
      </c>
      <c r="O2502" s="32">
        <v>0</v>
      </c>
      <c r="P2502" s="167" t="s">
        <v>641</v>
      </c>
      <c r="Q2502" s="27" t="s">
        <v>642</v>
      </c>
      <c r="R2502" s="38">
        <v>200</v>
      </c>
      <c r="S2502" s="9">
        <v>241.07</v>
      </c>
      <c r="T2502" s="9">
        <f t="shared" si="176"/>
        <v>48214</v>
      </c>
      <c r="U2502" s="9">
        <f t="shared" si="177"/>
        <v>53999.680000000008</v>
      </c>
      <c r="V2502" s="27" t="s">
        <v>42</v>
      </c>
      <c r="W2502" s="2">
        <v>2014</v>
      </c>
      <c r="X2502" s="142" t="s">
        <v>12096</v>
      </c>
    </row>
    <row r="2503" spans="1:24" ht="76.5" outlineLevel="1" x14ac:dyDescent="0.25">
      <c r="A2503" s="2" t="s">
        <v>5279</v>
      </c>
      <c r="B2503" s="3" t="s">
        <v>27</v>
      </c>
      <c r="C2503" s="10" t="s">
        <v>7835</v>
      </c>
      <c r="D2503" s="28" t="s">
        <v>4876</v>
      </c>
      <c r="E2503" s="143" t="s">
        <v>12307</v>
      </c>
      <c r="F2503" s="143" t="s">
        <v>12307</v>
      </c>
      <c r="G2503" s="34" t="s">
        <v>29</v>
      </c>
      <c r="H2503" s="4">
        <v>0</v>
      </c>
      <c r="I2503" s="2">
        <v>710000000</v>
      </c>
      <c r="J2503" s="2" t="s">
        <v>11537</v>
      </c>
      <c r="K2503" s="30" t="s">
        <v>3765</v>
      </c>
      <c r="L2503" s="2" t="s">
        <v>1149</v>
      </c>
      <c r="M2503" s="6" t="s">
        <v>32</v>
      </c>
      <c r="N2503" s="2" t="s">
        <v>453</v>
      </c>
      <c r="O2503" s="35">
        <v>0</v>
      </c>
      <c r="P2503" s="34">
        <v>796</v>
      </c>
      <c r="Q2503" s="2" t="s">
        <v>41</v>
      </c>
      <c r="R2503" s="121">
        <v>100</v>
      </c>
      <c r="S2503" s="9">
        <v>650</v>
      </c>
      <c r="T2503" s="9">
        <v>0</v>
      </c>
      <c r="U2503" s="9">
        <f t="shared" si="177"/>
        <v>0</v>
      </c>
      <c r="V2503" s="2" t="s">
        <v>42</v>
      </c>
      <c r="W2503" s="2">
        <v>2014</v>
      </c>
      <c r="X2503" s="30"/>
    </row>
    <row r="2504" spans="1:24" s="149" customFormat="1" ht="76.5" outlineLevel="1" x14ac:dyDescent="0.25">
      <c r="A2504" s="27" t="s">
        <v>12306</v>
      </c>
      <c r="B2504" s="3" t="s">
        <v>27</v>
      </c>
      <c r="C2504" s="10" t="s">
        <v>7835</v>
      </c>
      <c r="D2504" s="28" t="s">
        <v>4876</v>
      </c>
      <c r="E2504" s="143" t="s">
        <v>12307</v>
      </c>
      <c r="F2504" s="143" t="s">
        <v>12307</v>
      </c>
      <c r="G2504" s="28" t="s">
        <v>29</v>
      </c>
      <c r="H2504" s="145">
        <v>0</v>
      </c>
      <c r="I2504" s="2">
        <v>710000000</v>
      </c>
      <c r="J2504" s="2" t="s">
        <v>11537</v>
      </c>
      <c r="K2504" s="10" t="s">
        <v>12287</v>
      </c>
      <c r="L2504" s="27" t="s">
        <v>1149</v>
      </c>
      <c r="M2504" s="31" t="s">
        <v>32</v>
      </c>
      <c r="N2504" s="27" t="s">
        <v>10994</v>
      </c>
      <c r="O2504" s="32">
        <v>0</v>
      </c>
      <c r="P2504" s="167" t="s">
        <v>641</v>
      </c>
      <c r="Q2504" s="27" t="s">
        <v>642</v>
      </c>
      <c r="R2504" s="38">
        <v>100</v>
      </c>
      <c r="S2504" s="9">
        <v>503.57</v>
      </c>
      <c r="T2504" s="9">
        <f>S2504*R2504</f>
        <v>50357</v>
      </c>
      <c r="U2504" s="9">
        <f>T2504*1.12</f>
        <v>56399.840000000004</v>
      </c>
      <c r="V2504" s="27" t="s">
        <v>42</v>
      </c>
      <c r="W2504" s="2">
        <v>2014</v>
      </c>
      <c r="X2504" s="142" t="s">
        <v>12096</v>
      </c>
    </row>
    <row r="2505" spans="1:24" ht="76.5" outlineLevel="1" x14ac:dyDescent="0.25">
      <c r="A2505" s="2" t="s">
        <v>5280</v>
      </c>
      <c r="B2505" s="3" t="s">
        <v>27</v>
      </c>
      <c r="C2505" s="19" t="s">
        <v>5423</v>
      </c>
      <c r="D2505" s="5" t="s">
        <v>5424</v>
      </c>
      <c r="E2505" s="19" t="s">
        <v>5425</v>
      </c>
      <c r="F2505" s="19" t="s">
        <v>5425</v>
      </c>
      <c r="G2505" s="34" t="s">
        <v>29</v>
      </c>
      <c r="H2505" s="4">
        <v>0</v>
      </c>
      <c r="I2505" s="2">
        <v>710000000</v>
      </c>
      <c r="J2505" s="2" t="s">
        <v>11537</v>
      </c>
      <c r="K2505" s="30" t="s">
        <v>6014</v>
      </c>
      <c r="L2505" s="2" t="s">
        <v>1149</v>
      </c>
      <c r="M2505" s="6" t="s">
        <v>32</v>
      </c>
      <c r="N2505" s="2" t="s">
        <v>453</v>
      </c>
      <c r="O2505" s="35">
        <v>0</v>
      </c>
      <c r="P2505" s="34">
        <v>796</v>
      </c>
      <c r="Q2505" s="2" t="s">
        <v>41</v>
      </c>
      <c r="R2505" s="121">
        <v>10</v>
      </c>
      <c r="S2505" s="9">
        <v>1000</v>
      </c>
      <c r="T2505" s="9">
        <f>R2505*S2505</f>
        <v>10000</v>
      </c>
      <c r="U2505" s="9">
        <f t="shared" si="177"/>
        <v>11200.000000000002</v>
      </c>
      <c r="V2505" s="2" t="s">
        <v>42</v>
      </c>
      <c r="W2505" s="2">
        <v>2014</v>
      </c>
      <c r="X2505" s="30"/>
    </row>
    <row r="2506" spans="1:24" ht="76.5" outlineLevel="1" x14ac:dyDescent="0.25">
      <c r="A2506" s="2" t="s">
        <v>5281</v>
      </c>
      <c r="B2506" s="3" t="s">
        <v>27</v>
      </c>
      <c r="C2506" s="41" t="s">
        <v>3978</v>
      </c>
      <c r="D2506" s="42" t="s">
        <v>3979</v>
      </c>
      <c r="E2506" s="42" t="s">
        <v>3980</v>
      </c>
      <c r="F2506" s="34" t="s">
        <v>5640</v>
      </c>
      <c r="G2506" s="34" t="s">
        <v>29</v>
      </c>
      <c r="H2506" s="4">
        <v>0</v>
      </c>
      <c r="I2506" s="2">
        <v>710000000</v>
      </c>
      <c r="J2506" s="2" t="s">
        <v>11537</v>
      </c>
      <c r="K2506" s="30" t="s">
        <v>6014</v>
      </c>
      <c r="L2506" s="2" t="s">
        <v>1149</v>
      </c>
      <c r="M2506" s="6" t="s">
        <v>32</v>
      </c>
      <c r="N2506" s="2" t="s">
        <v>453</v>
      </c>
      <c r="O2506" s="35">
        <v>0</v>
      </c>
      <c r="P2506" s="34">
        <v>796</v>
      </c>
      <c r="Q2506" s="2" t="s">
        <v>41</v>
      </c>
      <c r="R2506" s="148">
        <v>0.1</v>
      </c>
      <c r="S2506" s="9">
        <v>150000</v>
      </c>
      <c r="T2506" s="9">
        <f>R2506*S2506</f>
        <v>15000</v>
      </c>
      <c r="U2506" s="9">
        <f t="shared" si="177"/>
        <v>16800</v>
      </c>
      <c r="V2506" s="2" t="s">
        <v>42</v>
      </c>
      <c r="W2506" s="2">
        <v>2014</v>
      </c>
      <c r="X2506" s="30"/>
    </row>
    <row r="2507" spans="1:24" ht="76.5" outlineLevel="1" x14ac:dyDescent="0.25">
      <c r="A2507" s="2" t="s">
        <v>5282</v>
      </c>
      <c r="B2507" s="3" t="s">
        <v>27</v>
      </c>
      <c r="C2507" s="5" t="s">
        <v>13082</v>
      </c>
      <c r="D2507" s="93" t="s">
        <v>13081</v>
      </c>
      <c r="E2507" s="5" t="s">
        <v>13080</v>
      </c>
      <c r="F2507" s="131" t="s">
        <v>5548</v>
      </c>
      <c r="G2507" s="34" t="s">
        <v>29</v>
      </c>
      <c r="H2507" s="4">
        <v>0</v>
      </c>
      <c r="I2507" s="2">
        <v>710000000</v>
      </c>
      <c r="J2507" s="2" t="s">
        <v>11537</v>
      </c>
      <c r="K2507" s="30" t="s">
        <v>6014</v>
      </c>
      <c r="L2507" s="2" t="s">
        <v>1149</v>
      </c>
      <c r="M2507" s="6" t="s">
        <v>32</v>
      </c>
      <c r="N2507" s="2" t="s">
        <v>453</v>
      </c>
      <c r="O2507" s="35">
        <v>0</v>
      </c>
      <c r="P2507" s="131">
        <v>796</v>
      </c>
      <c r="Q2507" s="2" t="s">
        <v>41</v>
      </c>
      <c r="R2507" s="121">
        <v>60</v>
      </c>
      <c r="S2507" s="9">
        <v>200</v>
      </c>
      <c r="T2507" s="9">
        <f>R2507*S2507</f>
        <v>12000</v>
      </c>
      <c r="U2507" s="9">
        <f t="shared" si="177"/>
        <v>13440.000000000002</v>
      </c>
      <c r="V2507" s="2" t="s">
        <v>42</v>
      </c>
      <c r="W2507" s="2">
        <v>2014</v>
      </c>
      <c r="X2507" s="30"/>
    </row>
    <row r="2508" spans="1:24" ht="76.5" outlineLevel="1" x14ac:dyDescent="0.25">
      <c r="A2508" s="2" t="s">
        <v>5283</v>
      </c>
      <c r="B2508" s="3" t="s">
        <v>27</v>
      </c>
      <c r="C2508" s="5" t="s">
        <v>5531</v>
      </c>
      <c r="D2508" s="34" t="s">
        <v>13079</v>
      </c>
      <c r="E2508" s="5" t="s">
        <v>13078</v>
      </c>
      <c r="F2508" s="34" t="s">
        <v>5532</v>
      </c>
      <c r="G2508" s="34" t="s">
        <v>29</v>
      </c>
      <c r="H2508" s="4">
        <v>0</v>
      </c>
      <c r="I2508" s="2">
        <v>710000000</v>
      </c>
      <c r="J2508" s="2" t="s">
        <v>11537</v>
      </c>
      <c r="K2508" s="30" t="s">
        <v>6014</v>
      </c>
      <c r="L2508" s="2" t="s">
        <v>1149</v>
      </c>
      <c r="M2508" s="6" t="s">
        <v>32</v>
      </c>
      <c r="N2508" s="2" t="s">
        <v>453</v>
      </c>
      <c r="O2508" s="35">
        <v>0</v>
      </c>
      <c r="P2508" s="2">
        <v>168</v>
      </c>
      <c r="Q2508" s="10" t="s">
        <v>1233</v>
      </c>
      <c r="R2508" s="148">
        <v>2.5</v>
      </c>
      <c r="S2508" s="9">
        <v>80000</v>
      </c>
      <c r="T2508" s="9">
        <f>R2508*S2508</f>
        <v>200000</v>
      </c>
      <c r="U2508" s="9">
        <f t="shared" si="177"/>
        <v>224000.00000000003</v>
      </c>
      <c r="V2508" s="2" t="s">
        <v>42</v>
      </c>
      <c r="W2508" s="2">
        <v>2014</v>
      </c>
      <c r="X2508" s="30"/>
    </row>
    <row r="2509" spans="1:24" ht="76.5" outlineLevel="1" x14ac:dyDescent="0.25">
      <c r="A2509" s="2" t="s">
        <v>5284</v>
      </c>
      <c r="B2509" s="3" t="s">
        <v>27</v>
      </c>
      <c r="C2509" s="5" t="s">
        <v>3585</v>
      </c>
      <c r="D2509" s="10" t="s">
        <v>1968</v>
      </c>
      <c r="E2509" s="10" t="s">
        <v>4883</v>
      </c>
      <c r="F2509" s="34" t="s">
        <v>3948</v>
      </c>
      <c r="G2509" s="2" t="s">
        <v>350</v>
      </c>
      <c r="H2509" s="4">
        <v>0</v>
      </c>
      <c r="I2509" s="2">
        <v>710000000</v>
      </c>
      <c r="J2509" s="2" t="s">
        <v>11537</v>
      </c>
      <c r="K2509" s="30" t="s">
        <v>6014</v>
      </c>
      <c r="L2509" s="2" t="s">
        <v>1149</v>
      </c>
      <c r="M2509" s="6" t="s">
        <v>32</v>
      </c>
      <c r="N2509" s="2" t="s">
        <v>453</v>
      </c>
      <c r="O2509" s="35">
        <v>0</v>
      </c>
      <c r="P2509" s="34">
        <v>796</v>
      </c>
      <c r="Q2509" s="34" t="s">
        <v>1838</v>
      </c>
      <c r="R2509" s="37">
        <v>2</v>
      </c>
      <c r="S2509" s="9">
        <v>3000</v>
      </c>
      <c r="T2509" s="9">
        <f t="shared" ref="T2509:T2515" si="178">R2509*S2509</f>
        <v>6000</v>
      </c>
      <c r="U2509" s="9">
        <f>T2509*1.12</f>
        <v>6720.0000000000009</v>
      </c>
      <c r="V2509" s="2" t="s">
        <v>42</v>
      </c>
      <c r="W2509" s="2">
        <v>2014</v>
      </c>
      <c r="X2509" s="30"/>
    </row>
    <row r="2510" spans="1:24" ht="76.5" outlineLevel="1" x14ac:dyDescent="0.25">
      <c r="A2510" s="2" t="s">
        <v>5285</v>
      </c>
      <c r="B2510" s="3" t="s">
        <v>27</v>
      </c>
      <c r="C2510" s="5" t="s">
        <v>3949</v>
      </c>
      <c r="D2510" s="10" t="s">
        <v>1807</v>
      </c>
      <c r="E2510" s="10" t="s">
        <v>9462</v>
      </c>
      <c r="F2510" s="34" t="s">
        <v>3950</v>
      </c>
      <c r="G2510" s="2" t="s">
        <v>350</v>
      </c>
      <c r="H2510" s="4">
        <v>0</v>
      </c>
      <c r="I2510" s="2">
        <v>710000000</v>
      </c>
      <c r="J2510" s="2" t="s">
        <v>11537</v>
      </c>
      <c r="K2510" s="30" t="s">
        <v>6014</v>
      </c>
      <c r="L2510" s="2" t="s">
        <v>1149</v>
      </c>
      <c r="M2510" s="6" t="s">
        <v>32</v>
      </c>
      <c r="N2510" s="2" t="s">
        <v>453</v>
      </c>
      <c r="O2510" s="35">
        <v>0</v>
      </c>
      <c r="P2510" s="5">
        <v>796</v>
      </c>
      <c r="Q2510" s="34" t="s">
        <v>1838</v>
      </c>
      <c r="R2510" s="37">
        <v>2</v>
      </c>
      <c r="S2510" s="9">
        <v>1000</v>
      </c>
      <c r="T2510" s="9">
        <f t="shared" si="178"/>
        <v>2000</v>
      </c>
      <c r="U2510" s="9">
        <f t="shared" si="177"/>
        <v>2240</v>
      </c>
      <c r="V2510" s="2" t="s">
        <v>42</v>
      </c>
      <c r="W2510" s="2">
        <v>2014</v>
      </c>
      <c r="X2510" s="30"/>
    </row>
    <row r="2511" spans="1:24" ht="76.5" outlineLevel="1" x14ac:dyDescent="0.25">
      <c r="A2511" s="2" t="s">
        <v>5286</v>
      </c>
      <c r="B2511" s="3" t="s">
        <v>27</v>
      </c>
      <c r="C2511" s="5" t="s">
        <v>1954</v>
      </c>
      <c r="D2511" s="10" t="s">
        <v>1967</v>
      </c>
      <c r="E2511" s="10" t="s">
        <v>1955</v>
      </c>
      <c r="F2511" s="34" t="s">
        <v>3951</v>
      </c>
      <c r="G2511" s="2" t="s">
        <v>350</v>
      </c>
      <c r="H2511" s="4">
        <v>0</v>
      </c>
      <c r="I2511" s="2">
        <v>710000000</v>
      </c>
      <c r="J2511" s="2" t="s">
        <v>11537</v>
      </c>
      <c r="K2511" s="30" t="s">
        <v>6014</v>
      </c>
      <c r="L2511" s="2" t="s">
        <v>1149</v>
      </c>
      <c r="M2511" s="6" t="s">
        <v>32</v>
      </c>
      <c r="N2511" s="2" t="s">
        <v>453</v>
      </c>
      <c r="O2511" s="35">
        <v>0</v>
      </c>
      <c r="P2511" s="34">
        <v>796</v>
      </c>
      <c r="Q2511" s="34" t="s">
        <v>1838</v>
      </c>
      <c r="R2511" s="37">
        <v>2</v>
      </c>
      <c r="S2511" s="9">
        <v>1000</v>
      </c>
      <c r="T2511" s="9">
        <f t="shared" si="178"/>
        <v>2000</v>
      </c>
      <c r="U2511" s="9">
        <f>T2511*1.12</f>
        <v>2240</v>
      </c>
      <c r="V2511" s="2" t="s">
        <v>42</v>
      </c>
      <c r="W2511" s="2">
        <v>2014</v>
      </c>
      <c r="X2511" s="30"/>
    </row>
    <row r="2512" spans="1:24" ht="76.5" outlineLevel="1" x14ac:dyDescent="0.25">
      <c r="A2512" s="2" t="s">
        <v>5287</v>
      </c>
      <c r="B2512" s="3" t="s">
        <v>27</v>
      </c>
      <c r="C2512" s="34" t="s">
        <v>3952</v>
      </c>
      <c r="D2512" s="34" t="s">
        <v>9246</v>
      </c>
      <c r="E2512" s="5" t="s">
        <v>4897</v>
      </c>
      <c r="F2512" s="34" t="s">
        <v>5619</v>
      </c>
      <c r="G2512" s="34" t="s">
        <v>29</v>
      </c>
      <c r="H2512" s="4">
        <v>0</v>
      </c>
      <c r="I2512" s="2">
        <v>710000000</v>
      </c>
      <c r="J2512" s="2" t="s">
        <v>11537</v>
      </c>
      <c r="K2512" s="30" t="s">
        <v>6014</v>
      </c>
      <c r="L2512" s="2" t="s">
        <v>1149</v>
      </c>
      <c r="M2512" s="6" t="s">
        <v>32</v>
      </c>
      <c r="N2512" s="2" t="s">
        <v>453</v>
      </c>
      <c r="O2512" s="35">
        <v>0</v>
      </c>
      <c r="P2512" s="5">
        <v>796</v>
      </c>
      <c r="Q2512" s="34" t="s">
        <v>1838</v>
      </c>
      <c r="R2512" s="37">
        <v>1</v>
      </c>
      <c r="S2512" s="9">
        <v>2000</v>
      </c>
      <c r="T2512" s="9">
        <f t="shared" si="178"/>
        <v>2000</v>
      </c>
      <c r="U2512" s="9">
        <f>T2512*1.12</f>
        <v>2240</v>
      </c>
      <c r="V2512" s="2" t="s">
        <v>42</v>
      </c>
      <c r="W2512" s="2">
        <v>2014</v>
      </c>
      <c r="X2512" s="30"/>
    </row>
    <row r="2513" spans="1:25" ht="76.5" outlineLevel="1" x14ac:dyDescent="0.25">
      <c r="A2513" s="2" t="s">
        <v>5288</v>
      </c>
      <c r="B2513" s="3" t="s">
        <v>27</v>
      </c>
      <c r="C2513" s="5" t="s">
        <v>3953</v>
      </c>
      <c r="D2513" s="34" t="s">
        <v>8088</v>
      </c>
      <c r="E2513" s="5" t="s">
        <v>8089</v>
      </c>
      <c r="F2513" s="34" t="s">
        <v>3954</v>
      </c>
      <c r="G2513" s="34" t="s">
        <v>29</v>
      </c>
      <c r="H2513" s="4">
        <v>0</v>
      </c>
      <c r="I2513" s="2">
        <v>710000000</v>
      </c>
      <c r="J2513" s="2" t="s">
        <v>11537</v>
      </c>
      <c r="K2513" s="30" t="s">
        <v>6014</v>
      </c>
      <c r="L2513" s="2" t="s">
        <v>1149</v>
      </c>
      <c r="M2513" s="6" t="s">
        <v>32</v>
      </c>
      <c r="N2513" s="2" t="s">
        <v>453</v>
      </c>
      <c r="O2513" s="35">
        <v>0</v>
      </c>
      <c r="P2513" s="34">
        <v>796</v>
      </c>
      <c r="Q2513" s="2" t="s">
        <v>41</v>
      </c>
      <c r="R2513" s="37">
        <v>2</v>
      </c>
      <c r="S2513" s="9">
        <v>21000</v>
      </c>
      <c r="T2513" s="9">
        <f t="shared" si="178"/>
        <v>42000</v>
      </c>
      <c r="U2513" s="9">
        <f>T2513*1.12</f>
        <v>47040.000000000007</v>
      </c>
      <c r="V2513" s="2" t="s">
        <v>42</v>
      </c>
      <c r="W2513" s="2">
        <v>2014</v>
      </c>
      <c r="X2513" s="30"/>
    </row>
    <row r="2514" spans="1:25" ht="76.5" outlineLevel="1" x14ac:dyDescent="0.25">
      <c r="A2514" s="2" t="s">
        <v>5289</v>
      </c>
      <c r="B2514" s="3" t="s">
        <v>27</v>
      </c>
      <c r="C2514" s="5" t="s">
        <v>3918</v>
      </c>
      <c r="D2514" s="10" t="s">
        <v>9487</v>
      </c>
      <c r="E2514" s="10" t="s">
        <v>3947</v>
      </c>
      <c r="F2514" s="34" t="s">
        <v>5452</v>
      </c>
      <c r="G2514" s="34" t="s">
        <v>29</v>
      </c>
      <c r="H2514" s="4">
        <v>0</v>
      </c>
      <c r="I2514" s="2">
        <v>710000000</v>
      </c>
      <c r="J2514" s="2" t="s">
        <v>11537</v>
      </c>
      <c r="K2514" s="30" t="s">
        <v>6014</v>
      </c>
      <c r="L2514" s="2" t="s">
        <v>1149</v>
      </c>
      <c r="M2514" s="6" t="s">
        <v>32</v>
      </c>
      <c r="N2514" s="2" t="s">
        <v>453</v>
      </c>
      <c r="O2514" s="35">
        <v>0</v>
      </c>
      <c r="P2514" s="5">
        <v>796</v>
      </c>
      <c r="Q2514" s="2" t="s">
        <v>41</v>
      </c>
      <c r="R2514" s="37">
        <v>1</v>
      </c>
      <c r="S2514" s="9">
        <v>0</v>
      </c>
      <c r="T2514" s="9">
        <f t="shared" si="178"/>
        <v>0</v>
      </c>
      <c r="U2514" s="9">
        <f>T2514*1.12</f>
        <v>0</v>
      </c>
      <c r="V2514" s="2" t="s">
        <v>42</v>
      </c>
      <c r="W2514" s="2">
        <v>2014</v>
      </c>
      <c r="X2514" s="30"/>
    </row>
    <row r="2515" spans="1:25" ht="76.5" outlineLevel="1" x14ac:dyDescent="0.25">
      <c r="A2515" s="2" t="s">
        <v>11203</v>
      </c>
      <c r="B2515" s="3" t="s">
        <v>27</v>
      </c>
      <c r="C2515" s="5" t="s">
        <v>3918</v>
      </c>
      <c r="D2515" s="10" t="s">
        <v>9487</v>
      </c>
      <c r="E2515" s="10" t="s">
        <v>3947</v>
      </c>
      <c r="F2515" s="34" t="s">
        <v>5452</v>
      </c>
      <c r="G2515" s="34" t="s">
        <v>29</v>
      </c>
      <c r="H2515" s="4">
        <v>0</v>
      </c>
      <c r="I2515" s="2">
        <v>710000000</v>
      </c>
      <c r="J2515" s="2" t="s">
        <v>11537</v>
      </c>
      <c r="K2515" s="30" t="s">
        <v>6161</v>
      </c>
      <c r="L2515" s="2" t="s">
        <v>1149</v>
      </c>
      <c r="M2515" s="6" t="s">
        <v>32</v>
      </c>
      <c r="N2515" s="2" t="s">
        <v>453</v>
      </c>
      <c r="O2515" s="35">
        <v>0</v>
      </c>
      <c r="P2515" s="5">
        <v>796</v>
      </c>
      <c r="Q2515" s="2" t="s">
        <v>41</v>
      </c>
      <c r="R2515" s="37">
        <v>1</v>
      </c>
      <c r="S2515" s="9">
        <v>15000</v>
      </c>
      <c r="T2515" s="9">
        <f t="shared" si="178"/>
        <v>15000</v>
      </c>
      <c r="U2515" s="9">
        <f>T2515*1.12</f>
        <v>16800</v>
      </c>
      <c r="V2515" s="2" t="s">
        <v>42</v>
      </c>
      <c r="W2515" s="2">
        <v>2014</v>
      </c>
      <c r="X2515" s="30">
        <v>11</v>
      </c>
    </row>
    <row r="2516" spans="1:25" ht="76.5" outlineLevel="1" x14ac:dyDescent="0.25">
      <c r="A2516" s="2" t="s">
        <v>5290</v>
      </c>
      <c r="B2516" s="3" t="s">
        <v>27</v>
      </c>
      <c r="C2516" s="10" t="s">
        <v>8640</v>
      </c>
      <c r="D2516" s="10" t="s">
        <v>3662</v>
      </c>
      <c r="E2516" s="10" t="s">
        <v>8641</v>
      </c>
      <c r="F2516" s="34" t="s">
        <v>5620</v>
      </c>
      <c r="G2516" s="34" t="s">
        <v>29</v>
      </c>
      <c r="H2516" s="4">
        <v>0</v>
      </c>
      <c r="I2516" s="2">
        <v>710000000</v>
      </c>
      <c r="J2516" s="2" t="s">
        <v>11537</v>
      </c>
      <c r="K2516" s="30" t="s">
        <v>6161</v>
      </c>
      <c r="L2516" s="2" t="s">
        <v>1149</v>
      </c>
      <c r="M2516" s="6" t="s">
        <v>32</v>
      </c>
      <c r="N2516" s="2" t="s">
        <v>453</v>
      </c>
      <c r="O2516" s="35">
        <v>0</v>
      </c>
      <c r="P2516" s="34">
        <v>796</v>
      </c>
      <c r="Q2516" s="2" t="s">
        <v>41</v>
      </c>
      <c r="R2516" s="121">
        <v>20</v>
      </c>
      <c r="S2516" s="9">
        <v>500</v>
      </c>
      <c r="T2516" s="9">
        <f t="shared" ref="T2516:T2526" si="179">R2516*S2516</f>
        <v>10000</v>
      </c>
      <c r="U2516" s="9">
        <f t="shared" ref="U2516:U2578" si="180">T2516*1.12</f>
        <v>11200.000000000002</v>
      </c>
      <c r="V2516" s="2" t="s">
        <v>42</v>
      </c>
      <c r="W2516" s="2">
        <v>2014</v>
      </c>
      <c r="X2516" s="30"/>
    </row>
    <row r="2517" spans="1:25" ht="76.5" outlineLevel="1" x14ac:dyDescent="0.25">
      <c r="A2517" s="2" t="s">
        <v>5291</v>
      </c>
      <c r="B2517" s="3" t="s">
        <v>27</v>
      </c>
      <c r="C2517" s="5" t="s">
        <v>3663</v>
      </c>
      <c r="D2517" s="10" t="s">
        <v>906</v>
      </c>
      <c r="E2517" s="10" t="s">
        <v>8313</v>
      </c>
      <c r="F2517" s="34" t="s">
        <v>3666</v>
      </c>
      <c r="G2517" s="34" t="s">
        <v>29</v>
      </c>
      <c r="H2517" s="4">
        <v>0</v>
      </c>
      <c r="I2517" s="2">
        <v>710000000</v>
      </c>
      <c r="J2517" s="2" t="s">
        <v>11537</v>
      </c>
      <c r="K2517" s="30" t="s">
        <v>6161</v>
      </c>
      <c r="L2517" s="2" t="s">
        <v>1149</v>
      </c>
      <c r="M2517" s="6" t="s">
        <v>32</v>
      </c>
      <c r="N2517" s="2" t="s">
        <v>453</v>
      </c>
      <c r="O2517" s="35">
        <v>0</v>
      </c>
      <c r="P2517" s="5">
        <v>778</v>
      </c>
      <c r="Q2517" s="2" t="s">
        <v>35</v>
      </c>
      <c r="R2517" s="121">
        <v>18</v>
      </c>
      <c r="S2517" s="9">
        <v>0</v>
      </c>
      <c r="T2517" s="9">
        <f t="shared" si="179"/>
        <v>0</v>
      </c>
      <c r="U2517" s="9">
        <f t="shared" si="180"/>
        <v>0</v>
      </c>
      <c r="V2517" s="2" t="s">
        <v>42</v>
      </c>
      <c r="W2517" s="2">
        <v>2014</v>
      </c>
      <c r="X2517" s="30"/>
    </row>
    <row r="2518" spans="1:25" s="273" customFormat="1" ht="76.5" x14ac:dyDescent="0.25">
      <c r="A2518" s="291" t="s">
        <v>13647</v>
      </c>
      <c r="B2518" s="88" t="s">
        <v>27</v>
      </c>
      <c r="C2518" s="293" t="s">
        <v>3663</v>
      </c>
      <c r="D2518" s="293" t="s">
        <v>906</v>
      </c>
      <c r="E2518" s="293" t="s">
        <v>8313</v>
      </c>
      <c r="F2518" s="34" t="s">
        <v>3666</v>
      </c>
      <c r="G2518" s="34" t="s">
        <v>29</v>
      </c>
      <c r="H2518" s="296">
        <v>0</v>
      </c>
      <c r="I2518" s="291">
        <v>710000000</v>
      </c>
      <c r="J2518" s="291" t="s">
        <v>1075</v>
      </c>
      <c r="K2518" s="30" t="s">
        <v>3806</v>
      </c>
      <c r="L2518" s="291" t="s">
        <v>1149</v>
      </c>
      <c r="M2518" s="6" t="s">
        <v>32</v>
      </c>
      <c r="N2518" s="291" t="s">
        <v>10694</v>
      </c>
      <c r="O2518" s="35">
        <v>0</v>
      </c>
      <c r="P2518" s="293">
        <v>778</v>
      </c>
      <c r="Q2518" s="291" t="s">
        <v>35</v>
      </c>
      <c r="R2518" s="121">
        <v>18</v>
      </c>
      <c r="S2518" s="294">
        <v>1000</v>
      </c>
      <c r="T2518" s="294">
        <f t="shared" si="179"/>
        <v>18000</v>
      </c>
      <c r="U2518" s="294">
        <f t="shared" si="180"/>
        <v>20160.000000000004</v>
      </c>
      <c r="V2518" s="291" t="s">
        <v>42</v>
      </c>
      <c r="W2518" s="30">
        <v>2014</v>
      </c>
      <c r="X2518" s="30" t="s">
        <v>10795</v>
      </c>
      <c r="Y2518" s="290"/>
    </row>
    <row r="2519" spans="1:25" ht="76.5" outlineLevel="1" x14ac:dyDescent="0.25">
      <c r="A2519" s="2" t="s">
        <v>5292</v>
      </c>
      <c r="B2519" s="3" t="s">
        <v>27</v>
      </c>
      <c r="C2519" s="10" t="s">
        <v>9463</v>
      </c>
      <c r="D2519" s="10" t="s">
        <v>902</v>
      </c>
      <c r="E2519" s="10" t="s">
        <v>8647</v>
      </c>
      <c r="F2519" s="5" t="s">
        <v>9472</v>
      </c>
      <c r="G2519" s="34" t="s">
        <v>29</v>
      </c>
      <c r="H2519" s="4">
        <v>0</v>
      </c>
      <c r="I2519" s="2">
        <v>710000000</v>
      </c>
      <c r="J2519" s="2" t="s">
        <v>11537</v>
      </c>
      <c r="K2519" s="30" t="s">
        <v>6161</v>
      </c>
      <c r="L2519" s="2" t="s">
        <v>1149</v>
      </c>
      <c r="M2519" s="6" t="s">
        <v>32</v>
      </c>
      <c r="N2519" s="2" t="s">
        <v>453</v>
      </c>
      <c r="O2519" s="35">
        <v>0</v>
      </c>
      <c r="P2519" s="34">
        <v>796</v>
      </c>
      <c r="Q2519" s="2" t="s">
        <v>41</v>
      </c>
      <c r="R2519" s="121">
        <v>6</v>
      </c>
      <c r="S2519" s="9">
        <v>0</v>
      </c>
      <c r="T2519" s="9">
        <v>0</v>
      </c>
      <c r="U2519" s="9">
        <f t="shared" si="180"/>
        <v>0</v>
      </c>
      <c r="V2519" s="2" t="s">
        <v>42</v>
      </c>
      <c r="W2519" s="2">
        <v>2014</v>
      </c>
      <c r="X2519" s="30"/>
    </row>
    <row r="2520" spans="1:25" s="273" customFormat="1" ht="76.5" x14ac:dyDescent="0.25">
      <c r="A2520" s="291" t="s">
        <v>13642</v>
      </c>
      <c r="B2520" s="88" t="s">
        <v>27</v>
      </c>
      <c r="C2520" s="293" t="s">
        <v>9463</v>
      </c>
      <c r="D2520" s="293" t="s">
        <v>902</v>
      </c>
      <c r="E2520" s="293" t="s">
        <v>8647</v>
      </c>
      <c r="F2520" s="293" t="s">
        <v>13643</v>
      </c>
      <c r="G2520" s="34" t="s">
        <v>29</v>
      </c>
      <c r="H2520" s="296">
        <v>0</v>
      </c>
      <c r="I2520" s="291">
        <v>710000000</v>
      </c>
      <c r="J2520" s="291" t="s">
        <v>1075</v>
      </c>
      <c r="K2520" s="30" t="s">
        <v>3806</v>
      </c>
      <c r="L2520" s="291" t="s">
        <v>1149</v>
      </c>
      <c r="M2520" s="6" t="s">
        <v>32</v>
      </c>
      <c r="N2520" s="291" t="s">
        <v>10694</v>
      </c>
      <c r="O2520" s="35">
        <v>0</v>
      </c>
      <c r="P2520" s="34">
        <v>796</v>
      </c>
      <c r="Q2520" s="291" t="s">
        <v>41</v>
      </c>
      <c r="R2520" s="121">
        <v>6</v>
      </c>
      <c r="S2520" s="294">
        <v>500</v>
      </c>
      <c r="T2520" s="294">
        <f t="shared" si="179"/>
        <v>3000</v>
      </c>
      <c r="U2520" s="294">
        <f t="shared" si="180"/>
        <v>3360.0000000000005</v>
      </c>
      <c r="V2520" s="291" t="s">
        <v>42</v>
      </c>
      <c r="W2520" s="30">
        <v>2014</v>
      </c>
      <c r="X2520" s="30" t="s">
        <v>12442</v>
      </c>
      <c r="Y2520" s="290"/>
    </row>
    <row r="2521" spans="1:25" ht="76.5" outlineLevel="1" x14ac:dyDescent="0.25">
      <c r="A2521" s="2" t="s">
        <v>5293</v>
      </c>
      <c r="B2521" s="3" t="s">
        <v>27</v>
      </c>
      <c r="C2521" s="10" t="s">
        <v>9464</v>
      </c>
      <c r="D2521" s="10" t="s">
        <v>6320</v>
      </c>
      <c r="E2521" s="10" t="s">
        <v>9465</v>
      </c>
      <c r="F2521" s="34" t="s">
        <v>5621</v>
      </c>
      <c r="G2521" s="34" t="s">
        <v>29</v>
      </c>
      <c r="H2521" s="4">
        <v>0</v>
      </c>
      <c r="I2521" s="2">
        <v>710000000</v>
      </c>
      <c r="J2521" s="2" t="s">
        <v>11537</v>
      </c>
      <c r="K2521" s="30" t="s">
        <v>6161</v>
      </c>
      <c r="L2521" s="2" t="s">
        <v>1149</v>
      </c>
      <c r="M2521" s="6" t="s">
        <v>32</v>
      </c>
      <c r="N2521" s="2" t="s">
        <v>453</v>
      </c>
      <c r="O2521" s="35">
        <v>0</v>
      </c>
      <c r="P2521" s="5">
        <v>796</v>
      </c>
      <c r="Q2521" s="2" t="s">
        <v>41</v>
      </c>
      <c r="R2521" s="121">
        <v>5</v>
      </c>
      <c r="S2521" s="9">
        <v>0</v>
      </c>
      <c r="T2521" s="9">
        <f t="shared" si="179"/>
        <v>0</v>
      </c>
      <c r="U2521" s="9">
        <f t="shared" si="180"/>
        <v>0</v>
      </c>
      <c r="V2521" s="2" t="s">
        <v>42</v>
      </c>
      <c r="W2521" s="2">
        <v>2014</v>
      </c>
      <c r="X2521" s="30"/>
    </row>
    <row r="2522" spans="1:25" s="273" customFormat="1" ht="76.5" x14ac:dyDescent="0.25">
      <c r="A2522" s="291" t="s">
        <v>13648</v>
      </c>
      <c r="B2522" s="88" t="s">
        <v>27</v>
      </c>
      <c r="C2522" s="293" t="s">
        <v>9464</v>
      </c>
      <c r="D2522" s="293" t="s">
        <v>6320</v>
      </c>
      <c r="E2522" s="293" t="s">
        <v>13649</v>
      </c>
      <c r="F2522" s="34" t="s">
        <v>5621</v>
      </c>
      <c r="G2522" s="34" t="s">
        <v>29</v>
      </c>
      <c r="H2522" s="296">
        <v>0</v>
      </c>
      <c r="I2522" s="291">
        <v>710000000</v>
      </c>
      <c r="J2522" s="291" t="s">
        <v>1075</v>
      </c>
      <c r="K2522" s="30" t="s">
        <v>3806</v>
      </c>
      <c r="L2522" s="291" t="s">
        <v>1149</v>
      </c>
      <c r="M2522" s="6" t="s">
        <v>32</v>
      </c>
      <c r="N2522" s="291" t="s">
        <v>10694</v>
      </c>
      <c r="O2522" s="35">
        <v>0</v>
      </c>
      <c r="P2522" s="293">
        <v>796</v>
      </c>
      <c r="Q2522" s="291" t="s">
        <v>41</v>
      </c>
      <c r="R2522" s="121">
        <v>5</v>
      </c>
      <c r="S2522" s="294">
        <v>5000</v>
      </c>
      <c r="T2522" s="294">
        <f t="shared" si="179"/>
        <v>25000</v>
      </c>
      <c r="U2522" s="294">
        <f t="shared" si="180"/>
        <v>28000.000000000004</v>
      </c>
      <c r="V2522" s="291" t="s">
        <v>42</v>
      </c>
      <c r="W2522" s="30">
        <v>2014</v>
      </c>
      <c r="X2522" s="30" t="s">
        <v>10795</v>
      </c>
      <c r="Y2522" s="290"/>
    </row>
    <row r="2523" spans="1:25" ht="76.5" outlineLevel="1" x14ac:dyDescent="0.25">
      <c r="A2523" s="2" t="s">
        <v>5294</v>
      </c>
      <c r="B2523" s="3" t="s">
        <v>27</v>
      </c>
      <c r="C2523" s="10" t="s">
        <v>9470</v>
      </c>
      <c r="D2523" s="10" t="s">
        <v>7870</v>
      </c>
      <c r="E2523" s="10" t="s">
        <v>9471</v>
      </c>
      <c r="F2523" s="156" t="s">
        <v>5623</v>
      </c>
      <c r="G2523" s="34" t="s">
        <v>29</v>
      </c>
      <c r="H2523" s="4">
        <v>0</v>
      </c>
      <c r="I2523" s="2">
        <v>710000000</v>
      </c>
      <c r="J2523" s="2" t="s">
        <v>11537</v>
      </c>
      <c r="K2523" s="30" t="s">
        <v>6161</v>
      </c>
      <c r="L2523" s="2" t="s">
        <v>1149</v>
      </c>
      <c r="M2523" s="6" t="s">
        <v>32</v>
      </c>
      <c r="N2523" s="2" t="s">
        <v>453</v>
      </c>
      <c r="O2523" s="35">
        <v>0</v>
      </c>
      <c r="P2523" s="5">
        <v>796</v>
      </c>
      <c r="Q2523" s="2" t="s">
        <v>41</v>
      </c>
      <c r="R2523" s="121">
        <v>3</v>
      </c>
      <c r="S2523" s="9">
        <v>0</v>
      </c>
      <c r="T2523" s="9">
        <f t="shared" si="179"/>
        <v>0</v>
      </c>
      <c r="U2523" s="9">
        <f t="shared" si="180"/>
        <v>0</v>
      </c>
      <c r="V2523" s="2" t="s">
        <v>42</v>
      </c>
      <c r="W2523" s="2">
        <v>2014</v>
      </c>
      <c r="X2523" s="30"/>
    </row>
    <row r="2524" spans="1:25" s="273" customFormat="1" ht="76.5" x14ac:dyDescent="0.25">
      <c r="A2524" s="291" t="s">
        <v>13644</v>
      </c>
      <c r="B2524" s="88" t="s">
        <v>27</v>
      </c>
      <c r="C2524" s="293" t="s">
        <v>9470</v>
      </c>
      <c r="D2524" s="293" t="s">
        <v>7870</v>
      </c>
      <c r="E2524" s="293" t="s">
        <v>13645</v>
      </c>
      <c r="F2524" s="156" t="s">
        <v>5623</v>
      </c>
      <c r="G2524" s="34" t="s">
        <v>29</v>
      </c>
      <c r="H2524" s="296">
        <v>0</v>
      </c>
      <c r="I2524" s="291">
        <v>710000000</v>
      </c>
      <c r="J2524" s="291" t="s">
        <v>1075</v>
      </c>
      <c r="K2524" s="30" t="s">
        <v>3806</v>
      </c>
      <c r="L2524" s="291" t="s">
        <v>1149</v>
      </c>
      <c r="M2524" s="6" t="s">
        <v>32</v>
      </c>
      <c r="N2524" s="291" t="s">
        <v>10694</v>
      </c>
      <c r="O2524" s="35">
        <v>0</v>
      </c>
      <c r="P2524" s="293">
        <v>796</v>
      </c>
      <c r="Q2524" s="291" t="s">
        <v>41</v>
      </c>
      <c r="R2524" s="121">
        <v>3</v>
      </c>
      <c r="S2524" s="294">
        <v>6000</v>
      </c>
      <c r="T2524" s="294">
        <f t="shared" si="179"/>
        <v>18000</v>
      </c>
      <c r="U2524" s="294">
        <f t="shared" si="180"/>
        <v>20160.000000000004</v>
      </c>
      <c r="V2524" s="291" t="s">
        <v>42</v>
      </c>
      <c r="W2524" s="30">
        <v>2014</v>
      </c>
      <c r="X2524" s="30" t="s">
        <v>10795</v>
      </c>
      <c r="Y2524" s="290"/>
    </row>
    <row r="2525" spans="1:25" ht="76.5" outlineLevel="1" x14ac:dyDescent="0.25">
      <c r="A2525" s="2" t="s">
        <v>5295</v>
      </c>
      <c r="B2525" s="3" t="s">
        <v>27</v>
      </c>
      <c r="C2525" s="7" t="s">
        <v>5628</v>
      </c>
      <c r="D2525" s="7" t="s">
        <v>5629</v>
      </c>
      <c r="E2525" s="7" t="s">
        <v>5630</v>
      </c>
      <c r="F2525" s="34" t="s">
        <v>5631</v>
      </c>
      <c r="G2525" s="34" t="s">
        <v>29</v>
      </c>
      <c r="H2525" s="4">
        <v>0</v>
      </c>
      <c r="I2525" s="2">
        <v>710000000</v>
      </c>
      <c r="J2525" s="2" t="s">
        <v>11537</v>
      </c>
      <c r="K2525" s="30" t="s">
        <v>6161</v>
      </c>
      <c r="L2525" s="2" t="s">
        <v>1149</v>
      </c>
      <c r="M2525" s="6" t="s">
        <v>32</v>
      </c>
      <c r="N2525" s="2" t="s">
        <v>453</v>
      </c>
      <c r="O2525" s="35">
        <v>0</v>
      </c>
      <c r="P2525" s="34">
        <v>796</v>
      </c>
      <c r="Q2525" s="2" t="s">
        <v>41</v>
      </c>
      <c r="R2525" s="121">
        <v>6</v>
      </c>
      <c r="S2525" s="9">
        <v>0</v>
      </c>
      <c r="T2525" s="9">
        <v>0</v>
      </c>
      <c r="U2525" s="9">
        <f t="shared" si="180"/>
        <v>0</v>
      </c>
      <c r="V2525" s="2" t="s">
        <v>42</v>
      </c>
      <c r="W2525" s="2">
        <v>2014</v>
      </c>
      <c r="X2525" s="30"/>
    </row>
    <row r="2526" spans="1:25" s="273" customFormat="1" ht="76.5" x14ac:dyDescent="0.25">
      <c r="A2526" s="291" t="s">
        <v>13646</v>
      </c>
      <c r="B2526" s="88" t="s">
        <v>27</v>
      </c>
      <c r="C2526" s="295" t="s">
        <v>5628</v>
      </c>
      <c r="D2526" s="295" t="s">
        <v>5629</v>
      </c>
      <c r="E2526" s="295" t="s">
        <v>5630</v>
      </c>
      <c r="F2526" s="34" t="s">
        <v>5631</v>
      </c>
      <c r="G2526" s="34" t="s">
        <v>29</v>
      </c>
      <c r="H2526" s="296">
        <v>0</v>
      </c>
      <c r="I2526" s="291">
        <v>710000000</v>
      </c>
      <c r="J2526" s="291" t="s">
        <v>1075</v>
      </c>
      <c r="K2526" s="30" t="s">
        <v>3806</v>
      </c>
      <c r="L2526" s="291" t="s">
        <v>1149</v>
      </c>
      <c r="M2526" s="6" t="s">
        <v>32</v>
      </c>
      <c r="N2526" s="291" t="s">
        <v>10694</v>
      </c>
      <c r="O2526" s="35">
        <v>0</v>
      </c>
      <c r="P2526" s="34">
        <v>796</v>
      </c>
      <c r="Q2526" s="291" t="s">
        <v>41</v>
      </c>
      <c r="R2526" s="121">
        <v>6</v>
      </c>
      <c r="S2526" s="294">
        <v>1500</v>
      </c>
      <c r="T2526" s="294">
        <f t="shared" si="179"/>
        <v>9000</v>
      </c>
      <c r="U2526" s="294">
        <f t="shared" si="180"/>
        <v>10080.000000000002</v>
      </c>
      <c r="V2526" s="291" t="s">
        <v>42</v>
      </c>
      <c r="W2526" s="30">
        <v>2014</v>
      </c>
      <c r="X2526" s="30" t="s">
        <v>10795</v>
      </c>
      <c r="Y2526" s="290"/>
    </row>
    <row r="2527" spans="1:25" ht="76.5" outlineLevel="1" x14ac:dyDescent="0.25">
      <c r="A2527" s="2" t="s">
        <v>5296</v>
      </c>
      <c r="B2527" s="3" t="s">
        <v>27</v>
      </c>
      <c r="C2527" s="41" t="s">
        <v>3978</v>
      </c>
      <c r="D2527" s="42" t="s">
        <v>3979</v>
      </c>
      <c r="E2527" s="42" t="s">
        <v>3980</v>
      </c>
      <c r="F2527" s="34" t="s">
        <v>5640</v>
      </c>
      <c r="G2527" s="34" t="s">
        <v>29</v>
      </c>
      <c r="H2527" s="4">
        <v>0</v>
      </c>
      <c r="I2527" s="2">
        <v>710000000</v>
      </c>
      <c r="J2527" s="2" t="s">
        <v>11537</v>
      </c>
      <c r="K2527" s="30" t="s">
        <v>3766</v>
      </c>
      <c r="L2527" s="2" t="s">
        <v>1149</v>
      </c>
      <c r="M2527" s="6" t="s">
        <v>32</v>
      </c>
      <c r="N2527" s="2" t="s">
        <v>453</v>
      </c>
      <c r="O2527" s="35">
        <v>0</v>
      </c>
      <c r="P2527" s="34">
        <v>796</v>
      </c>
      <c r="Q2527" s="2" t="s">
        <v>41</v>
      </c>
      <c r="R2527" s="158">
        <v>0.1</v>
      </c>
      <c r="S2527" s="9">
        <v>170000</v>
      </c>
      <c r="T2527" s="9">
        <f>R2527*S2527</f>
        <v>17000</v>
      </c>
      <c r="U2527" s="9">
        <f t="shared" si="180"/>
        <v>19040</v>
      </c>
      <c r="V2527" s="2" t="s">
        <v>42</v>
      </c>
      <c r="W2527" s="2">
        <v>2014</v>
      </c>
      <c r="X2527" s="30"/>
    </row>
    <row r="2528" spans="1:25" ht="76.5" outlineLevel="1" x14ac:dyDescent="0.25">
      <c r="A2528" s="2" t="s">
        <v>5297</v>
      </c>
      <c r="B2528" s="3" t="s">
        <v>27</v>
      </c>
      <c r="C2528" s="10" t="s">
        <v>1850</v>
      </c>
      <c r="D2528" s="10" t="s">
        <v>1851</v>
      </c>
      <c r="E2528" s="10" t="s">
        <v>1852</v>
      </c>
      <c r="F2528" s="34" t="s">
        <v>1740</v>
      </c>
      <c r="G2528" s="34" t="s">
        <v>29</v>
      </c>
      <c r="H2528" s="4">
        <v>0</v>
      </c>
      <c r="I2528" s="2">
        <v>710000000</v>
      </c>
      <c r="J2528" s="2" t="s">
        <v>11537</v>
      </c>
      <c r="K2528" s="30" t="s">
        <v>3766</v>
      </c>
      <c r="L2528" s="2" t="s">
        <v>1149</v>
      </c>
      <c r="M2528" s="6" t="s">
        <v>32</v>
      </c>
      <c r="N2528" s="2" t="s">
        <v>453</v>
      </c>
      <c r="O2528" s="35">
        <v>0</v>
      </c>
      <c r="P2528" s="34">
        <v>796</v>
      </c>
      <c r="Q2528" s="2" t="s">
        <v>41</v>
      </c>
      <c r="R2528" s="158">
        <v>10</v>
      </c>
      <c r="S2528" s="9">
        <v>5800</v>
      </c>
      <c r="T2528" s="9">
        <f>R2528*S2528</f>
        <v>58000</v>
      </c>
      <c r="U2528" s="9">
        <f>T2528*1.12</f>
        <v>64960.000000000007</v>
      </c>
      <c r="V2528" s="2" t="s">
        <v>42</v>
      </c>
      <c r="W2528" s="2">
        <v>2014</v>
      </c>
      <c r="X2528" s="30"/>
    </row>
    <row r="2529" spans="1:24" ht="76.5" outlineLevel="1" x14ac:dyDescent="0.25">
      <c r="A2529" s="2" t="s">
        <v>5298</v>
      </c>
      <c r="B2529" s="3" t="s">
        <v>27</v>
      </c>
      <c r="C2529" s="5" t="s">
        <v>5644</v>
      </c>
      <c r="D2529" s="10" t="s">
        <v>7734</v>
      </c>
      <c r="E2529" s="10" t="s">
        <v>6064</v>
      </c>
      <c r="F2529" s="5" t="s">
        <v>5645</v>
      </c>
      <c r="G2529" s="34" t="s">
        <v>29</v>
      </c>
      <c r="H2529" s="4">
        <v>0</v>
      </c>
      <c r="I2529" s="2">
        <v>710000000</v>
      </c>
      <c r="J2529" s="2" t="s">
        <v>11537</v>
      </c>
      <c r="K2529" s="30" t="s">
        <v>8583</v>
      </c>
      <c r="L2529" s="2" t="s">
        <v>1149</v>
      </c>
      <c r="M2529" s="6" t="s">
        <v>32</v>
      </c>
      <c r="N2529" s="2" t="s">
        <v>453</v>
      </c>
      <c r="O2529" s="35">
        <v>0</v>
      </c>
      <c r="P2529" s="5">
        <v>796</v>
      </c>
      <c r="Q2529" s="2" t="s">
        <v>41</v>
      </c>
      <c r="R2529" s="121">
        <v>10</v>
      </c>
      <c r="S2529" s="9">
        <v>20</v>
      </c>
      <c r="T2529" s="9">
        <f>S2529*R2529</f>
        <v>200</v>
      </c>
      <c r="U2529" s="9">
        <f t="shared" si="180"/>
        <v>224.00000000000003</v>
      </c>
      <c r="V2529" s="2" t="s">
        <v>42</v>
      </c>
      <c r="W2529" s="2">
        <v>2014</v>
      </c>
      <c r="X2529" s="5"/>
    </row>
    <row r="2530" spans="1:24" ht="76.5" outlineLevel="1" x14ac:dyDescent="0.25">
      <c r="A2530" s="2" t="s">
        <v>5299</v>
      </c>
      <c r="B2530" s="3" t="s">
        <v>27</v>
      </c>
      <c r="C2530" s="20" t="s">
        <v>594</v>
      </c>
      <c r="D2530" s="20" t="s">
        <v>83</v>
      </c>
      <c r="E2530" s="20" t="s">
        <v>595</v>
      </c>
      <c r="F2530" s="5" t="s">
        <v>5649</v>
      </c>
      <c r="G2530" s="34" t="s">
        <v>29</v>
      </c>
      <c r="H2530" s="4">
        <v>0</v>
      </c>
      <c r="I2530" s="2">
        <v>710000000</v>
      </c>
      <c r="J2530" s="2" t="s">
        <v>11537</v>
      </c>
      <c r="K2530" s="30" t="s">
        <v>8583</v>
      </c>
      <c r="L2530" s="2" t="s">
        <v>1149</v>
      </c>
      <c r="M2530" s="6" t="s">
        <v>32</v>
      </c>
      <c r="N2530" s="2" t="s">
        <v>453</v>
      </c>
      <c r="O2530" s="35">
        <v>0</v>
      </c>
      <c r="P2530" s="5">
        <v>796</v>
      </c>
      <c r="Q2530" s="2" t="s">
        <v>41</v>
      </c>
      <c r="R2530" s="38">
        <v>15</v>
      </c>
      <c r="S2530" s="9">
        <v>40</v>
      </c>
      <c r="T2530" s="9">
        <f t="shared" ref="T2530:T2559" si="181">S2530*R2530</f>
        <v>600</v>
      </c>
      <c r="U2530" s="9">
        <f t="shared" si="180"/>
        <v>672.00000000000011</v>
      </c>
      <c r="V2530" s="2" t="s">
        <v>42</v>
      </c>
      <c r="W2530" s="2">
        <v>2014</v>
      </c>
      <c r="X2530" s="5"/>
    </row>
    <row r="2531" spans="1:24" ht="76.5" outlineLevel="1" x14ac:dyDescent="0.25">
      <c r="A2531" s="2" t="s">
        <v>5300</v>
      </c>
      <c r="B2531" s="3" t="s">
        <v>27</v>
      </c>
      <c r="C2531" s="20" t="s">
        <v>10059</v>
      </c>
      <c r="D2531" s="10" t="s">
        <v>7739</v>
      </c>
      <c r="E2531" s="10" t="s">
        <v>10060</v>
      </c>
      <c r="F2531" s="115" t="s">
        <v>5654</v>
      </c>
      <c r="G2531" s="34" t="s">
        <v>29</v>
      </c>
      <c r="H2531" s="4">
        <v>0</v>
      </c>
      <c r="I2531" s="2">
        <v>710000000</v>
      </c>
      <c r="J2531" s="2" t="s">
        <v>11537</v>
      </c>
      <c r="K2531" s="30" t="s">
        <v>8583</v>
      </c>
      <c r="L2531" s="2" t="s">
        <v>1149</v>
      </c>
      <c r="M2531" s="6" t="s">
        <v>32</v>
      </c>
      <c r="N2531" s="2" t="s">
        <v>453</v>
      </c>
      <c r="O2531" s="35">
        <v>0</v>
      </c>
      <c r="P2531" s="5">
        <v>796</v>
      </c>
      <c r="Q2531" s="2" t="s">
        <v>41</v>
      </c>
      <c r="R2531" s="33">
        <v>10</v>
      </c>
      <c r="S2531" s="9">
        <v>55</v>
      </c>
      <c r="T2531" s="9">
        <f t="shared" si="181"/>
        <v>550</v>
      </c>
      <c r="U2531" s="9">
        <f t="shared" si="180"/>
        <v>616.00000000000011</v>
      </c>
      <c r="V2531" s="2" t="s">
        <v>42</v>
      </c>
      <c r="W2531" s="2">
        <v>2014</v>
      </c>
      <c r="X2531" s="5"/>
    </row>
    <row r="2532" spans="1:24" ht="76.5" outlineLevel="1" x14ac:dyDescent="0.25">
      <c r="A2532" s="2" t="s">
        <v>5301</v>
      </c>
      <c r="B2532" s="3" t="s">
        <v>27</v>
      </c>
      <c r="C2532" s="126" t="s">
        <v>5646</v>
      </c>
      <c r="D2532" s="127" t="s">
        <v>5647</v>
      </c>
      <c r="E2532" s="127" t="s">
        <v>5648</v>
      </c>
      <c r="F2532" s="127" t="s">
        <v>5657</v>
      </c>
      <c r="G2532" s="34" t="s">
        <v>29</v>
      </c>
      <c r="H2532" s="4">
        <v>0</v>
      </c>
      <c r="I2532" s="2">
        <v>710000000</v>
      </c>
      <c r="J2532" s="2" t="s">
        <v>11537</v>
      </c>
      <c r="K2532" s="30" t="s">
        <v>8583</v>
      </c>
      <c r="L2532" s="2" t="s">
        <v>1149</v>
      </c>
      <c r="M2532" s="6" t="s">
        <v>32</v>
      </c>
      <c r="N2532" s="2" t="s">
        <v>453</v>
      </c>
      <c r="O2532" s="35">
        <v>0</v>
      </c>
      <c r="P2532" s="5">
        <v>796</v>
      </c>
      <c r="Q2532" s="34" t="s">
        <v>41</v>
      </c>
      <c r="R2532" s="121">
        <v>3</v>
      </c>
      <c r="S2532" s="9">
        <v>250</v>
      </c>
      <c r="T2532" s="9">
        <f t="shared" si="181"/>
        <v>750</v>
      </c>
      <c r="U2532" s="9">
        <f t="shared" si="180"/>
        <v>840.00000000000011</v>
      </c>
      <c r="V2532" s="2" t="s">
        <v>42</v>
      </c>
      <c r="W2532" s="2">
        <v>2014</v>
      </c>
      <c r="X2532" s="5"/>
    </row>
    <row r="2533" spans="1:24" ht="76.5" outlineLevel="1" x14ac:dyDescent="0.25">
      <c r="A2533" s="2" t="s">
        <v>5302</v>
      </c>
      <c r="B2533" s="3" t="s">
        <v>27</v>
      </c>
      <c r="C2533" s="20" t="s">
        <v>10057</v>
      </c>
      <c r="D2533" s="20" t="s">
        <v>651</v>
      </c>
      <c r="E2533" s="20" t="s">
        <v>7757</v>
      </c>
      <c r="F2533" s="20" t="s">
        <v>7757</v>
      </c>
      <c r="G2533" s="34" t="s">
        <v>29</v>
      </c>
      <c r="H2533" s="4">
        <v>0</v>
      </c>
      <c r="I2533" s="2">
        <v>710000000</v>
      </c>
      <c r="J2533" s="2" t="s">
        <v>11537</v>
      </c>
      <c r="K2533" s="30" t="s">
        <v>8583</v>
      </c>
      <c r="L2533" s="2" t="s">
        <v>1149</v>
      </c>
      <c r="M2533" s="6" t="s">
        <v>32</v>
      </c>
      <c r="N2533" s="2" t="s">
        <v>453</v>
      </c>
      <c r="O2533" s="35">
        <v>0</v>
      </c>
      <c r="P2533" s="5">
        <v>796</v>
      </c>
      <c r="Q2533" s="2" t="s">
        <v>41</v>
      </c>
      <c r="R2533" s="38">
        <v>5</v>
      </c>
      <c r="S2533" s="9">
        <v>35</v>
      </c>
      <c r="T2533" s="9">
        <f t="shared" si="181"/>
        <v>175</v>
      </c>
      <c r="U2533" s="9">
        <f t="shared" si="180"/>
        <v>196.00000000000003</v>
      </c>
      <c r="V2533" s="2" t="s">
        <v>42</v>
      </c>
      <c r="W2533" s="2">
        <v>2014</v>
      </c>
      <c r="X2533" s="5"/>
    </row>
    <row r="2534" spans="1:24" ht="76.5" outlineLevel="1" x14ac:dyDescent="0.25">
      <c r="A2534" s="2" t="s">
        <v>5303</v>
      </c>
      <c r="B2534" s="3" t="s">
        <v>27</v>
      </c>
      <c r="C2534" s="125" t="s">
        <v>5653</v>
      </c>
      <c r="D2534" s="10" t="s">
        <v>844</v>
      </c>
      <c r="E2534" s="10" t="s">
        <v>5655</v>
      </c>
      <c r="F2534" s="115" t="s">
        <v>5655</v>
      </c>
      <c r="G2534" s="34" t="s">
        <v>29</v>
      </c>
      <c r="H2534" s="4">
        <v>0</v>
      </c>
      <c r="I2534" s="2">
        <v>710000000</v>
      </c>
      <c r="J2534" s="2" t="s">
        <v>11537</v>
      </c>
      <c r="K2534" s="30" t="s">
        <v>8583</v>
      </c>
      <c r="L2534" s="2" t="s">
        <v>1149</v>
      </c>
      <c r="M2534" s="6" t="s">
        <v>32</v>
      </c>
      <c r="N2534" s="2" t="s">
        <v>453</v>
      </c>
      <c r="O2534" s="35">
        <v>0</v>
      </c>
      <c r="P2534" s="5">
        <v>796</v>
      </c>
      <c r="Q2534" s="2" t="s">
        <v>41</v>
      </c>
      <c r="R2534" s="121">
        <v>5</v>
      </c>
      <c r="S2534" s="9">
        <v>25</v>
      </c>
      <c r="T2534" s="9">
        <f t="shared" si="181"/>
        <v>125</v>
      </c>
      <c r="U2534" s="9">
        <f t="shared" si="180"/>
        <v>140</v>
      </c>
      <c r="V2534" s="2" t="s">
        <v>42</v>
      </c>
      <c r="W2534" s="2">
        <v>2014</v>
      </c>
      <c r="X2534" s="5"/>
    </row>
    <row r="2535" spans="1:24" ht="76.5" outlineLevel="1" x14ac:dyDescent="0.25">
      <c r="A2535" s="2" t="s">
        <v>5304</v>
      </c>
      <c r="B2535" s="3" t="s">
        <v>27</v>
      </c>
      <c r="C2535" s="10" t="s">
        <v>609</v>
      </c>
      <c r="D2535" s="10" t="s">
        <v>610</v>
      </c>
      <c r="E2535" s="10" t="s">
        <v>611</v>
      </c>
      <c r="F2535" s="5" t="s">
        <v>5659</v>
      </c>
      <c r="G2535" s="34" t="s">
        <v>29</v>
      </c>
      <c r="H2535" s="4">
        <v>0</v>
      </c>
      <c r="I2535" s="2">
        <v>710000000</v>
      </c>
      <c r="J2535" s="2" t="s">
        <v>11537</v>
      </c>
      <c r="K2535" s="30" t="s">
        <v>8583</v>
      </c>
      <c r="L2535" s="2" t="s">
        <v>1149</v>
      </c>
      <c r="M2535" s="6" t="s">
        <v>32</v>
      </c>
      <c r="N2535" s="2" t="s">
        <v>453</v>
      </c>
      <c r="O2535" s="35">
        <v>0</v>
      </c>
      <c r="P2535" s="5">
        <v>796</v>
      </c>
      <c r="Q2535" s="2" t="s">
        <v>41</v>
      </c>
      <c r="R2535" s="121">
        <v>5</v>
      </c>
      <c r="S2535" s="9">
        <v>90</v>
      </c>
      <c r="T2535" s="9">
        <f t="shared" si="181"/>
        <v>450</v>
      </c>
      <c r="U2535" s="9">
        <f t="shared" si="180"/>
        <v>504.00000000000006</v>
      </c>
      <c r="V2535" s="2" t="s">
        <v>42</v>
      </c>
      <c r="W2535" s="2">
        <v>2014</v>
      </c>
      <c r="X2535" s="5"/>
    </row>
    <row r="2536" spans="1:24" ht="76.5" outlineLevel="1" x14ac:dyDescent="0.25">
      <c r="A2536" s="2" t="s">
        <v>5305</v>
      </c>
      <c r="B2536" s="3" t="s">
        <v>27</v>
      </c>
      <c r="C2536" s="126" t="s">
        <v>5660</v>
      </c>
      <c r="D2536" s="10" t="s">
        <v>5650</v>
      </c>
      <c r="E2536" s="10" t="s">
        <v>5661</v>
      </c>
      <c r="F2536" s="127" t="s">
        <v>5661</v>
      </c>
      <c r="G2536" s="34" t="s">
        <v>29</v>
      </c>
      <c r="H2536" s="4">
        <v>0</v>
      </c>
      <c r="I2536" s="2">
        <v>710000000</v>
      </c>
      <c r="J2536" s="2" t="s">
        <v>11537</v>
      </c>
      <c r="K2536" s="30" t="s">
        <v>8583</v>
      </c>
      <c r="L2536" s="2" t="s">
        <v>1149</v>
      </c>
      <c r="M2536" s="6" t="s">
        <v>32</v>
      </c>
      <c r="N2536" s="2" t="s">
        <v>453</v>
      </c>
      <c r="O2536" s="35">
        <v>0</v>
      </c>
      <c r="P2536" s="5">
        <v>796</v>
      </c>
      <c r="Q2536" s="34" t="s">
        <v>531</v>
      </c>
      <c r="R2536" s="121">
        <v>5</v>
      </c>
      <c r="S2536" s="9">
        <v>90</v>
      </c>
      <c r="T2536" s="9">
        <f t="shared" si="181"/>
        <v>450</v>
      </c>
      <c r="U2536" s="9">
        <f t="shared" si="180"/>
        <v>504.00000000000006</v>
      </c>
      <c r="V2536" s="2" t="s">
        <v>42</v>
      </c>
      <c r="W2536" s="2">
        <v>2014</v>
      </c>
      <c r="X2536" s="5"/>
    </row>
    <row r="2537" spans="1:24" ht="76.5" outlineLevel="1" x14ac:dyDescent="0.25">
      <c r="A2537" s="2" t="s">
        <v>5306</v>
      </c>
      <c r="B2537" s="3" t="s">
        <v>27</v>
      </c>
      <c r="C2537" s="10" t="s">
        <v>10076</v>
      </c>
      <c r="D2537" s="10" t="s">
        <v>1332</v>
      </c>
      <c r="E2537" s="10" t="s">
        <v>10077</v>
      </c>
      <c r="F2537" s="5" t="s">
        <v>6158</v>
      </c>
      <c r="G2537" s="34" t="s">
        <v>29</v>
      </c>
      <c r="H2537" s="4">
        <v>0</v>
      </c>
      <c r="I2537" s="2">
        <v>710000000</v>
      </c>
      <c r="J2537" s="2" t="s">
        <v>11537</v>
      </c>
      <c r="K2537" s="30" t="s">
        <v>8583</v>
      </c>
      <c r="L2537" s="2" t="s">
        <v>1149</v>
      </c>
      <c r="M2537" s="6" t="s">
        <v>32</v>
      </c>
      <c r="N2537" s="2" t="s">
        <v>453</v>
      </c>
      <c r="O2537" s="35">
        <v>0</v>
      </c>
      <c r="P2537" s="5">
        <v>796</v>
      </c>
      <c r="Q2537" s="2" t="s">
        <v>41</v>
      </c>
      <c r="R2537" s="121">
        <v>5</v>
      </c>
      <c r="S2537" s="9">
        <v>700</v>
      </c>
      <c r="T2537" s="9">
        <f t="shared" si="181"/>
        <v>3500</v>
      </c>
      <c r="U2537" s="9">
        <f t="shared" si="180"/>
        <v>3920.0000000000005</v>
      </c>
      <c r="V2537" s="2" t="s">
        <v>42</v>
      </c>
      <c r="W2537" s="2">
        <v>2014</v>
      </c>
      <c r="X2537" s="5"/>
    </row>
    <row r="2538" spans="1:24" ht="76.5" outlineLevel="1" x14ac:dyDescent="0.25">
      <c r="A2538" s="2" t="s">
        <v>5307</v>
      </c>
      <c r="B2538" s="3" t="s">
        <v>27</v>
      </c>
      <c r="C2538" s="127" t="s">
        <v>5668</v>
      </c>
      <c r="D2538" s="127" t="s">
        <v>490</v>
      </c>
      <c r="E2538" s="127" t="s">
        <v>5669</v>
      </c>
      <c r="F2538" s="127" t="s">
        <v>5669</v>
      </c>
      <c r="G2538" s="2" t="s">
        <v>343</v>
      </c>
      <c r="H2538" s="4">
        <v>0</v>
      </c>
      <c r="I2538" s="2">
        <v>710000000</v>
      </c>
      <c r="J2538" s="2" t="s">
        <v>11537</v>
      </c>
      <c r="K2538" s="30" t="s">
        <v>8583</v>
      </c>
      <c r="L2538" s="2" t="s">
        <v>1149</v>
      </c>
      <c r="M2538" s="6" t="s">
        <v>32</v>
      </c>
      <c r="N2538" s="2" t="s">
        <v>453</v>
      </c>
      <c r="O2538" s="35">
        <v>0</v>
      </c>
      <c r="P2538" s="5">
        <v>5111</v>
      </c>
      <c r="Q2538" s="2" t="s">
        <v>6051</v>
      </c>
      <c r="R2538" s="121">
        <v>20</v>
      </c>
      <c r="S2538" s="9">
        <v>500</v>
      </c>
      <c r="T2538" s="9">
        <f t="shared" si="181"/>
        <v>10000</v>
      </c>
      <c r="U2538" s="9">
        <f t="shared" si="180"/>
        <v>11200.000000000002</v>
      </c>
      <c r="V2538" s="2" t="s">
        <v>42</v>
      </c>
      <c r="W2538" s="2">
        <v>2014</v>
      </c>
      <c r="X2538" s="5"/>
    </row>
    <row r="2539" spans="1:24" ht="76.5" outlineLevel="1" x14ac:dyDescent="0.25">
      <c r="A2539" s="2" t="s">
        <v>5308</v>
      </c>
      <c r="B2539" s="3" t="s">
        <v>27</v>
      </c>
      <c r="C2539" s="126" t="s">
        <v>5673</v>
      </c>
      <c r="D2539" s="127" t="s">
        <v>5647</v>
      </c>
      <c r="E2539" s="42" t="s">
        <v>5674</v>
      </c>
      <c r="F2539" s="42" t="s">
        <v>5674</v>
      </c>
      <c r="G2539" s="34" t="s">
        <v>29</v>
      </c>
      <c r="H2539" s="4">
        <v>0</v>
      </c>
      <c r="I2539" s="2">
        <v>710000000</v>
      </c>
      <c r="J2539" s="2" t="s">
        <v>11537</v>
      </c>
      <c r="K2539" s="30" t="s">
        <v>8583</v>
      </c>
      <c r="L2539" s="2" t="s">
        <v>1149</v>
      </c>
      <c r="M2539" s="6" t="s">
        <v>32</v>
      </c>
      <c r="N2539" s="2" t="s">
        <v>453</v>
      </c>
      <c r="O2539" s="35">
        <v>0</v>
      </c>
      <c r="P2539" s="5">
        <v>796</v>
      </c>
      <c r="Q2539" s="2" t="s">
        <v>41</v>
      </c>
      <c r="R2539" s="121">
        <v>5</v>
      </c>
      <c r="S2539" s="9">
        <v>60</v>
      </c>
      <c r="T2539" s="9">
        <f t="shared" si="181"/>
        <v>300</v>
      </c>
      <c r="U2539" s="9">
        <f t="shared" si="180"/>
        <v>336.00000000000006</v>
      </c>
      <c r="V2539" s="2" t="s">
        <v>42</v>
      </c>
      <c r="W2539" s="2">
        <v>2014</v>
      </c>
      <c r="X2539" s="5"/>
    </row>
    <row r="2540" spans="1:24" ht="76.5" outlineLevel="1" x14ac:dyDescent="0.25">
      <c r="A2540" s="2" t="s">
        <v>5309</v>
      </c>
      <c r="B2540" s="3" t="s">
        <v>27</v>
      </c>
      <c r="C2540" s="126" t="s">
        <v>5675</v>
      </c>
      <c r="D2540" s="5" t="s">
        <v>5676</v>
      </c>
      <c r="E2540" s="7" t="s">
        <v>5677</v>
      </c>
      <c r="F2540" s="7" t="s">
        <v>5677</v>
      </c>
      <c r="G2540" s="34" t="s">
        <v>29</v>
      </c>
      <c r="H2540" s="4">
        <v>0</v>
      </c>
      <c r="I2540" s="2">
        <v>710000000</v>
      </c>
      <c r="J2540" s="2" t="s">
        <v>11537</v>
      </c>
      <c r="K2540" s="30" t="s">
        <v>8583</v>
      </c>
      <c r="L2540" s="2" t="s">
        <v>1149</v>
      </c>
      <c r="M2540" s="6" t="s">
        <v>32</v>
      </c>
      <c r="N2540" s="2" t="s">
        <v>453</v>
      </c>
      <c r="O2540" s="35">
        <v>0</v>
      </c>
      <c r="P2540" s="5">
        <v>796</v>
      </c>
      <c r="Q2540" s="2" t="s">
        <v>41</v>
      </c>
      <c r="R2540" s="121">
        <v>5</v>
      </c>
      <c r="S2540" s="9">
        <v>60</v>
      </c>
      <c r="T2540" s="9">
        <f t="shared" si="181"/>
        <v>300</v>
      </c>
      <c r="U2540" s="9">
        <f t="shared" si="180"/>
        <v>336.00000000000006</v>
      </c>
      <c r="V2540" s="2" t="s">
        <v>42</v>
      </c>
      <c r="W2540" s="2">
        <v>2014</v>
      </c>
      <c r="X2540" s="5"/>
    </row>
    <row r="2541" spans="1:24" ht="76.5" outlineLevel="1" x14ac:dyDescent="0.25">
      <c r="A2541" s="2" t="s">
        <v>5310</v>
      </c>
      <c r="B2541" s="3" t="s">
        <v>27</v>
      </c>
      <c r="C2541" s="20" t="s">
        <v>551</v>
      </c>
      <c r="D2541" s="20" t="s">
        <v>548</v>
      </c>
      <c r="E2541" s="20" t="s">
        <v>552</v>
      </c>
      <c r="F2541" s="20" t="s">
        <v>552</v>
      </c>
      <c r="G2541" s="34" t="s">
        <v>29</v>
      </c>
      <c r="H2541" s="4">
        <v>0</v>
      </c>
      <c r="I2541" s="2">
        <v>710000000</v>
      </c>
      <c r="J2541" s="2" t="s">
        <v>11537</v>
      </c>
      <c r="K2541" s="30" t="s">
        <v>8583</v>
      </c>
      <c r="L2541" s="2" t="s">
        <v>1149</v>
      </c>
      <c r="M2541" s="6" t="s">
        <v>32</v>
      </c>
      <c r="N2541" s="2" t="s">
        <v>453</v>
      </c>
      <c r="O2541" s="35">
        <v>0</v>
      </c>
      <c r="P2541" s="5">
        <v>796</v>
      </c>
      <c r="Q2541" s="2" t="s">
        <v>41</v>
      </c>
      <c r="R2541" s="33">
        <v>5</v>
      </c>
      <c r="S2541" s="9">
        <v>550</v>
      </c>
      <c r="T2541" s="9">
        <f t="shared" si="181"/>
        <v>2750</v>
      </c>
      <c r="U2541" s="9">
        <f t="shared" si="180"/>
        <v>3080.0000000000005</v>
      </c>
      <c r="V2541" s="2" t="s">
        <v>42</v>
      </c>
      <c r="W2541" s="2">
        <v>2014</v>
      </c>
      <c r="X2541" s="5"/>
    </row>
    <row r="2542" spans="1:24" ht="76.5" outlineLevel="1" x14ac:dyDescent="0.25">
      <c r="A2542" s="2" t="s">
        <v>5311</v>
      </c>
      <c r="B2542" s="3" t="s">
        <v>27</v>
      </c>
      <c r="C2542" s="20" t="s">
        <v>10061</v>
      </c>
      <c r="D2542" s="20" t="s">
        <v>655</v>
      </c>
      <c r="E2542" s="20" t="s">
        <v>10062</v>
      </c>
      <c r="F2542" s="20" t="s">
        <v>10062</v>
      </c>
      <c r="G2542" s="34" t="s">
        <v>29</v>
      </c>
      <c r="H2542" s="4">
        <v>0</v>
      </c>
      <c r="I2542" s="2">
        <v>710000000</v>
      </c>
      <c r="J2542" s="2" t="s">
        <v>11537</v>
      </c>
      <c r="K2542" s="30" t="s">
        <v>8583</v>
      </c>
      <c r="L2542" s="2" t="s">
        <v>1149</v>
      </c>
      <c r="M2542" s="6" t="s">
        <v>32</v>
      </c>
      <c r="N2542" s="2" t="s">
        <v>453</v>
      </c>
      <c r="O2542" s="35">
        <v>0</v>
      </c>
      <c r="P2542" s="5">
        <v>778</v>
      </c>
      <c r="Q2542" s="2" t="s">
        <v>35</v>
      </c>
      <c r="R2542" s="33">
        <v>15</v>
      </c>
      <c r="S2542" s="9">
        <v>200</v>
      </c>
      <c r="T2542" s="9">
        <f t="shared" si="181"/>
        <v>3000</v>
      </c>
      <c r="U2542" s="9">
        <f t="shared" si="180"/>
        <v>3360.0000000000005</v>
      </c>
      <c r="V2542" s="2" t="s">
        <v>42</v>
      </c>
      <c r="W2542" s="2">
        <v>2014</v>
      </c>
      <c r="X2542" s="5"/>
    </row>
    <row r="2543" spans="1:24" ht="76.5" outlineLevel="1" x14ac:dyDescent="0.25">
      <c r="A2543" s="2" t="s">
        <v>5312</v>
      </c>
      <c r="B2543" s="3" t="s">
        <v>27</v>
      </c>
      <c r="C2543" s="20" t="s">
        <v>3060</v>
      </c>
      <c r="D2543" s="20" t="s">
        <v>614</v>
      </c>
      <c r="E2543" s="20" t="s">
        <v>615</v>
      </c>
      <c r="F2543" s="20" t="s">
        <v>615</v>
      </c>
      <c r="G2543" s="34" t="s">
        <v>29</v>
      </c>
      <c r="H2543" s="4">
        <v>0</v>
      </c>
      <c r="I2543" s="2">
        <v>710000000</v>
      </c>
      <c r="J2543" s="2" t="s">
        <v>11537</v>
      </c>
      <c r="K2543" s="30" t="s">
        <v>8583</v>
      </c>
      <c r="L2543" s="2" t="s">
        <v>1149</v>
      </c>
      <c r="M2543" s="6" t="s">
        <v>32</v>
      </c>
      <c r="N2543" s="2" t="s">
        <v>453</v>
      </c>
      <c r="O2543" s="35">
        <v>0</v>
      </c>
      <c r="P2543" s="5">
        <v>778</v>
      </c>
      <c r="Q2543" s="2" t="s">
        <v>35</v>
      </c>
      <c r="R2543" s="33">
        <v>10</v>
      </c>
      <c r="S2543" s="9">
        <v>800</v>
      </c>
      <c r="T2543" s="9">
        <f t="shared" si="181"/>
        <v>8000</v>
      </c>
      <c r="U2543" s="9">
        <f t="shared" si="180"/>
        <v>8960</v>
      </c>
      <c r="V2543" s="2" t="s">
        <v>42</v>
      </c>
      <c r="W2543" s="2">
        <v>2014</v>
      </c>
      <c r="X2543" s="5"/>
    </row>
    <row r="2544" spans="1:24" ht="76.5" outlineLevel="1" x14ac:dyDescent="0.25">
      <c r="A2544" s="2" t="s">
        <v>5313</v>
      </c>
      <c r="B2544" s="3" t="s">
        <v>27</v>
      </c>
      <c r="C2544" s="20" t="s">
        <v>10063</v>
      </c>
      <c r="D2544" s="10" t="s">
        <v>7755</v>
      </c>
      <c r="E2544" s="10" t="s">
        <v>10064</v>
      </c>
      <c r="F2544" s="20" t="s">
        <v>10064</v>
      </c>
      <c r="G2544" s="34" t="s">
        <v>29</v>
      </c>
      <c r="H2544" s="4">
        <v>0</v>
      </c>
      <c r="I2544" s="2">
        <v>710000000</v>
      </c>
      <c r="J2544" s="2" t="s">
        <v>11537</v>
      </c>
      <c r="K2544" s="30" t="s">
        <v>8583</v>
      </c>
      <c r="L2544" s="2" t="s">
        <v>1149</v>
      </c>
      <c r="M2544" s="6" t="s">
        <v>32</v>
      </c>
      <c r="N2544" s="2" t="s">
        <v>453</v>
      </c>
      <c r="O2544" s="35">
        <v>0</v>
      </c>
      <c r="P2544" s="5">
        <v>796</v>
      </c>
      <c r="Q2544" s="2" t="s">
        <v>41</v>
      </c>
      <c r="R2544" s="33">
        <v>20</v>
      </c>
      <c r="S2544" s="9">
        <v>200</v>
      </c>
      <c r="T2544" s="9">
        <f t="shared" si="181"/>
        <v>4000</v>
      </c>
      <c r="U2544" s="9">
        <f t="shared" si="180"/>
        <v>4480</v>
      </c>
      <c r="V2544" s="2" t="s">
        <v>42</v>
      </c>
      <c r="W2544" s="2">
        <v>2014</v>
      </c>
      <c r="X2544" s="5"/>
    </row>
    <row r="2545" spans="1:24" ht="59.25" customHeight="1" outlineLevel="1" x14ac:dyDescent="0.25">
      <c r="A2545" s="2" t="s">
        <v>5314</v>
      </c>
      <c r="B2545" s="3" t="s">
        <v>27</v>
      </c>
      <c r="C2545" s="20" t="s">
        <v>10065</v>
      </c>
      <c r="D2545" s="20" t="s">
        <v>675</v>
      </c>
      <c r="E2545" s="20" t="s">
        <v>10066</v>
      </c>
      <c r="F2545" s="20" t="s">
        <v>10066</v>
      </c>
      <c r="G2545" s="34" t="s">
        <v>29</v>
      </c>
      <c r="H2545" s="4">
        <v>0</v>
      </c>
      <c r="I2545" s="2">
        <v>710000000</v>
      </c>
      <c r="J2545" s="2" t="s">
        <v>11537</v>
      </c>
      <c r="K2545" s="30" t="s">
        <v>8583</v>
      </c>
      <c r="L2545" s="2" t="s">
        <v>1149</v>
      </c>
      <c r="M2545" s="6" t="s">
        <v>32</v>
      </c>
      <c r="N2545" s="2" t="s">
        <v>453</v>
      </c>
      <c r="O2545" s="35">
        <v>0</v>
      </c>
      <c r="P2545" s="5">
        <v>796</v>
      </c>
      <c r="Q2545" s="2" t="s">
        <v>41</v>
      </c>
      <c r="R2545" s="33">
        <v>10</v>
      </c>
      <c r="S2545" s="9">
        <v>90</v>
      </c>
      <c r="T2545" s="9">
        <f t="shared" si="181"/>
        <v>900</v>
      </c>
      <c r="U2545" s="9">
        <f t="shared" si="180"/>
        <v>1008.0000000000001</v>
      </c>
      <c r="V2545" s="2" t="s">
        <v>42</v>
      </c>
      <c r="W2545" s="2">
        <v>2014</v>
      </c>
      <c r="X2545" s="5"/>
    </row>
    <row r="2546" spans="1:24" ht="76.5" outlineLevel="1" x14ac:dyDescent="0.25">
      <c r="A2546" s="2" t="s">
        <v>5315</v>
      </c>
      <c r="B2546" s="3" t="s">
        <v>27</v>
      </c>
      <c r="C2546" s="20" t="s">
        <v>10067</v>
      </c>
      <c r="D2546" s="20" t="s">
        <v>533</v>
      </c>
      <c r="E2546" s="20" t="s">
        <v>533</v>
      </c>
      <c r="F2546" s="20" t="s">
        <v>533</v>
      </c>
      <c r="G2546" s="34" t="s">
        <v>29</v>
      </c>
      <c r="H2546" s="4">
        <v>0</v>
      </c>
      <c r="I2546" s="2">
        <v>710000000</v>
      </c>
      <c r="J2546" s="2" t="s">
        <v>11537</v>
      </c>
      <c r="K2546" s="30" t="s">
        <v>8583</v>
      </c>
      <c r="L2546" s="2" t="s">
        <v>1149</v>
      </c>
      <c r="M2546" s="6" t="s">
        <v>32</v>
      </c>
      <c r="N2546" s="2" t="s">
        <v>453</v>
      </c>
      <c r="O2546" s="35">
        <v>0</v>
      </c>
      <c r="P2546" s="5">
        <v>796</v>
      </c>
      <c r="Q2546" s="2" t="s">
        <v>41</v>
      </c>
      <c r="R2546" s="33">
        <v>10</v>
      </c>
      <c r="S2546" s="9">
        <v>130</v>
      </c>
      <c r="T2546" s="9">
        <f t="shared" si="181"/>
        <v>1300</v>
      </c>
      <c r="U2546" s="9">
        <f t="shared" si="180"/>
        <v>1456.0000000000002</v>
      </c>
      <c r="V2546" s="2" t="s">
        <v>42</v>
      </c>
      <c r="W2546" s="2">
        <v>2014</v>
      </c>
      <c r="X2546" s="5"/>
    </row>
    <row r="2547" spans="1:24" ht="76.5" outlineLevel="1" x14ac:dyDescent="0.25">
      <c r="A2547" s="2" t="s">
        <v>5316</v>
      </c>
      <c r="B2547" s="3" t="s">
        <v>27</v>
      </c>
      <c r="C2547" s="10" t="s">
        <v>507</v>
      </c>
      <c r="D2547" s="10" t="s">
        <v>508</v>
      </c>
      <c r="E2547" s="10" t="s">
        <v>509</v>
      </c>
      <c r="F2547" s="20" t="s">
        <v>10069</v>
      </c>
      <c r="G2547" s="34" t="s">
        <v>29</v>
      </c>
      <c r="H2547" s="4">
        <v>0</v>
      </c>
      <c r="I2547" s="2">
        <v>710000000</v>
      </c>
      <c r="J2547" s="2" t="s">
        <v>11537</v>
      </c>
      <c r="K2547" s="30" t="s">
        <v>8583</v>
      </c>
      <c r="L2547" s="2" t="s">
        <v>1149</v>
      </c>
      <c r="M2547" s="6" t="s">
        <v>32</v>
      </c>
      <c r="N2547" s="2" t="s">
        <v>453</v>
      </c>
      <c r="O2547" s="35">
        <v>0</v>
      </c>
      <c r="P2547" s="5">
        <v>796</v>
      </c>
      <c r="Q2547" s="2" t="s">
        <v>41</v>
      </c>
      <c r="R2547" s="33">
        <v>10</v>
      </c>
      <c r="S2547" s="9">
        <v>600</v>
      </c>
      <c r="T2547" s="9">
        <f t="shared" si="181"/>
        <v>6000</v>
      </c>
      <c r="U2547" s="9">
        <f t="shared" si="180"/>
        <v>6720.0000000000009</v>
      </c>
      <c r="V2547" s="2" t="s">
        <v>42</v>
      </c>
      <c r="W2547" s="2">
        <v>2014</v>
      </c>
      <c r="X2547" s="5"/>
    </row>
    <row r="2548" spans="1:24" ht="76.5" outlineLevel="1" x14ac:dyDescent="0.25">
      <c r="A2548" s="2" t="s">
        <v>5317</v>
      </c>
      <c r="B2548" s="3" t="s">
        <v>27</v>
      </c>
      <c r="C2548" s="10" t="s">
        <v>10078</v>
      </c>
      <c r="D2548" s="10" t="s">
        <v>6365</v>
      </c>
      <c r="E2548" s="10" t="s">
        <v>10079</v>
      </c>
      <c r="F2548" s="20"/>
      <c r="G2548" s="34" t="s">
        <v>29</v>
      </c>
      <c r="H2548" s="4">
        <v>0</v>
      </c>
      <c r="I2548" s="2">
        <v>710000000</v>
      </c>
      <c r="J2548" s="2" t="s">
        <v>11537</v>
      </c>
      <c r="K2548" s="30" t="s">
        <v>8583</v>
      </c>
      <c r="L2548" s="2" t="s">
        <v>1149</v>
      </c>
      <c r="M2548" s="6" t="s">
        <v>32</v>
      </c>
      <c r="N2548" s="2" t="s">
        <v>453</v>
      </c>
      <c r="O2548" s="35">
        <v>0</v>
      </c>
      <c r="P2548" s="5">
        <v>796</v>
      </c>
      <c r="Q2548" s="2" t="s">
        <v>41</v>
      </c>
      <c r="R2548" s="33">
        <v>15</v>
      </c>
      <c r="S2548" s="9">
        <v>35</v>
      </c>
      <c r="T2548" s="9">
        <f t="shared" si="181"/>
        <v>525</v>
      </c>
      <c r="U2548" s="9">
        <f t="shared" si="180"/>
        <v>588</v>
      </c>
      <c r="V2548" s="2" t="s">
        <v>42</v>
      </c>
      <c r="W2548" s="2">
        <v>2014</v>
      </c>
      <c r="X2548" s="5"/>
    </row>
    <row r="2549" spans="1:24" ht="66" customHeight="1" outlineLevel="1" x14ac:dyDescent="0.25">
      <c r="A2549" s="2" t="s">
        <v>5318</v>
      </c>
      <c r="B2549" s="3" t="s">
        <v>27</v>
      </c>
      <c r="C2549" s="20" t="s">
        <v>10070</v>
      </c>
      <c r="D2549" s="10" t="s">
        <v>665</v>
      </c>
      <c r="E2549" s="10" t="s">
        <v>558</v>
      </c>
      <c r="F2549" s="20" t="s">
        <v>558</v>
      </c>
      <c r="G2549" s="34" t="s">
        <v>29</v>
      </c>
      <c r="H2549" s="4">
        <v>0</v>
      </c>
      <c r="I2549" s="2">
        <v>710000000</v>
      </c>
      <c r="J2549" s="2" t="s">
        <v>11537</v>
      </c>
      <c r="K2549" s="30" t="s">
        <v>8583</v>
      </c>
      <c r="L2549" s="2" t="s">
        <v>1149</v>
      </c>
      <c r="M2549" s="6" t="s">
        <v>32</v>
      </c>
      <c r="N2549" s="2" t="s">
        <v>453</v>
      </c>
      <c r="O2549" s="35">
        <v>0</v>
      </c>
      <c r="P2549" s="5">
        <v>796</v>
      </c>
      <c r="Q2549" s="2" t="s">
        <v>41</v>
      </c>
      <c r="R2549" s="33">
        <v>15</v>
      </c>
      <c r="S2549" s="9">
        <v>75</v>
      </c>
      <c r="T2549" s="9">
        <f t="shared" si="181"/>
        <v>1125</v>
      </c>
      <c r="U2549" s="9">
        <f t="shared" si="180"/>
        <v>1260.0000000000002</v>
      </c>
      <c r="V2549" s="2" t="s">
        <v>42</v>
      </c>
      <c r="W2549" s="2">
        <v>2014</v>
      </c>
      <c r="X2549" s="5"/>
    </row>
    <row r="2550" spans="1:24" ht="53.25" customHeight="1" outlineLevel="1" x14ac:dyDescent="0.25">
      <c r="A2550" s="2" t="s">
        <v>5319</v>
      </c>
      <c r="B2550" s="3" t="s">
        <v>27</v>
      </c>
      <c r="C2550" s="20" t="s">
        <v>486</v>
      </c>
      <c r="D2550" s="10" t="s">
        <v>487</v>
      </c>
      <c r="E2550" s="10" t="s">
        <v>488</v>
      </c>
      <c r="F2550" s="20" t="s">
        <v>488</v>
      </c>
      <c r="G2550" s="34" t="s">
        <v>29</v>
      </c>
      <c r="H2550" s="4">
        <v>0</v>
      </c>
      <c r="I2550" s="2">
        <v>710000000</v>
      </c>
      <c r="J2550" s="2" t="s">
        <v>11537</v>
      </c>
      <c r="K2550" s="30" t="s">
        <v>8583</v>
      </c>
      <c r="L2550" s="2" t="s">
        <v>1149</v>
      </c>
      <c r="M2550" s="6" t="s">
        <v>32</v>
      </c>
      <c r="N2550" s="2" t="s">
        <v>453</v>
      </c>
      <c r="O2550" s="35">
        <v>0</v>
      </c>
      <c r="P2550" s="5">
        <v>796</v>
      </c>
      <c r="Q2550" s="2" t="s">
        <v>41</v>
      </c>
      <c r="R2550" s="33">
        <v>10</v>
      </c>
      <c r="S2550" s="9">
        <v>80</v>
      </c>
      <c r="T2550" s="9">
        <f t="shared" si="181"/>
        <v>800</v>
      </c>
      <c r="U2550" s="9">
        <f t="shared" si="180"/>
        <v>896.00000000000011</v>
      </c>
      <c r="V2550" s="2" t="s">
        <v>42</v>
      </c>
      <c r="W2550" s="2">
        <v>2014</v>
      </c>
      <c r="X2550" s="5"/>
    </row>
    <row r="2551" spans="1:24" ht="76.5" outlineLevel="1" x14ac:dyDescent="0.25">
      <c r="A2551" s="2" t="s">
        <v>5320</v>
      </c>
      <c r="B2551" s="3" t="s">
        <v>27</v>
      </c>
      <c r="C2551" s="20" t="s">
        <v>682</v>
      </c>
      <c r="D2551" s="20" t="s">
        <v>679</v>
      </c>
      <c r="E2551" s="20" t="s">
        <v>683</v>
      </c>
      <c r="F2551" s="20" t="s">
        <v>683</v>
      </c>
      <c r="G2551" s="34" t="s">
        <v>29</v>
      </c>
      <c r="H2551" s="4">
        <v>0</v>
      </c>
      <c r="I2551" s="2">
        <v>710000000</v>
      </c>
      <c r="J2551" s="2" t="s">
        <v>11537</v>
      </c>
      <c r="K2551" s="30" t="s">
        <v>8583</v>
      </c>
      <c r="L2551" s="2" t="s">
        <v>1149</v>
      </c>
      <c r="M2551" s="6" t="s">
        <v>32</v>
      </c>
      <c r="N2551" s="2" t="s">
        <v>453</v>
      </c>
      <c r="O2551" s="35">
        <v>0</v>
      </c>
      <c r="P2551" s="5">
        <v>796</v>
      </c>
      <c r="Q2551" s="2" t="s">
        <v>41</v>
      </c>
      <c r="R2551" s="33">
        <v>10</v>
      </c>
      <c r="S2551" s="9">
        <v>100</v>
      </c>
      <c r="T2551" s="9">
        <f t="shared" si="181"/>
        <v>1000</v>
      </c>
      <c r="U2551" s="9">
        <f t="shared" si="180"/>
        <v>1120</v>
      </c>
      <c r="V2551" s="2" t="s">
        <v>42</v>
      </c>
      <c r="W2551" s="2">
        <v>2014</v>
      </c>
      <c r="X2551" s="5"/>
    </row>
    <row r="2552" spans="1:24" ht="76.5" outlineLevel="1" x14ac:dyDescent="0.25">
      <c r="A2552" s="2" t="s">
        <v>5321</v>
      </c>
      <c r="B2552" s="3" t="s">
        <v>27</v>
      </c>
      <c r="C2552" s="20" t="s">
        <v>539</v>
      </c>
      <c r="D2552" s="10" t="s">
        <v>540</v>
      </c>
      <c r="E2552" s="10" t="s">
        <v>541</v>
      </c>
      <c r="F2552" s="20" t="s">
        <v>541</v>
      </c>
      <c r="G2552" s="34" t="s">
        <v>29</v>
      </c>
      <c r="H2552" s="4">
        <v>0</v>
      </c>
      <c r="I2552" s="2">
        <v>710000000</v>
      </c>
      <c r="J2552" s="2" t="s">
        <v>11537</v>
      </c>
      <c r="K2552" s="30" t="s">
        <v>8583</v>
      </c>
      <c r="L2552" s="2" t="s">
        <v>1149</v>
      </c>
      <c r="M2552" s="6" t="s">
        <v>32</v>
      </c>
      <c r="N2552" s="2" t="s">
        <v>453</v>
      </c>
      <c r="O2552" s="35">
        <v>0</v>
      </c>
      <c r="P2552" s="5">
        <v>796</v>
      </c>
      <c r="Q2552" s="2" t="s">
        <v>41</v>
      </c>
      <c r="R2552" s="33">
        <v>10</v>
      </c>
      <c r="S2552" s="9">
        <v>60</v>
      </c>
      <c r="T2552" s="9">
        <f t="shared" si="181"/>
        <v>600</v>
      </c>
      <c r="U2552" s="9">
        <f t="shared" si="180"/>
        <v>672.00000000000011</v>
      </c>
      <c r="V2552" s="2" t="s">
        <v>42</v>
      </c>
      <c r="W2552" s="2">
        <v>2014</v>
      </c>
      <c r="X2552" s="5"/>
    </row>
    <row r="2553" spans="1:24" ht="76.5" outlineLevel="1" x14ac:dyDescent="0.25">
      <c r="A2553" s="2" t="s">
        <v>5322</v>
      </c>
      <c r="B2553" s="3" t="s">
        <v>27</v>
      </c>
      <c r="C2553" s="20" t="s">
        <v>10071</v>
      </c>
      <c r="D2553" s="10" t="s">
        <v>573</v>
      </c>
      <c r="E2553" s="10" t="s">
        <v>7738</v>
      </c>
      <c r="F2553" s="20" t="s">
        <v>7738</v>
      </c>
      <c r="G2553" s="34" t="s">
        <v>29</v>
      </c>
      <c r="H2553" s="4">
        <v>0</v>
      </c>
      <c r="I2553" s="2">
        <v>710000000</v>
      </c>
      <c r="J2553" s="2" t="s">
        <v>11537</v>
      </c>
      <c r="K2553" s="30" t="s">
        <v>8583</v>
      </c>
      <c r="L2553" s="2" t="s">
        <v>1149</v>
      </c>
      <c r="M2553" s="6" t="s">
        <v>32</v>
      </c>
      <c r="N2553" s="2" t="s">
        <v>453</v>
      </c>
      <c r="O2553" s="35">
        <v>0</v>
      </c>
      <c r="P2553" s="5">
        <v>796</v>
      </c>
      <c r="Q2553" s="2" t="s">
        <v>41</v>
      </c>
      <c r="R2553" s="33">
        <v>15</v>
      </c>
      <c r="S2553" s="9">
        <v>120</v>
      </c>
      <c r="T2553" s="9">
        <f t="shared" si="181"/>
        <v>1800</v>
      </c>
      <c r="U2553" s="9">
        <f t="shared" si="180"/>
        <v>2016.0000000000002</v>
      </c>
      <c r="V2553" s="2" t="s">
        <v>42</v>
      </c>
      <c r="W2553" s="2">
        <v>2014</v>
      </c>
      <c r="X2553" s="5"/>
    </row>
    <row r="2554" spans="1:24" ht="76.5" outlineLevel="1" x14ac:dyDescent="0.25">
      <c r="A2554" s="2" t="s">
        <v>5323</v>
      </c>
      <c r="B2554" s="3" t="s">
        <v>27</v>
      </c>
      <c r="C2554" s="20" t="s">
        <v>10072</v>
      </c>
      <c r="D2554" s="10" t="s">
        <v>619</v>
      </c>
      <c r="E2554" s="10" t="s">
        <v>10073</v>
      </c>
      <c r="F2554" s="20" t="s">
        <v>10073</v>
      </c>
      <c r="G2554" s="34" t="s">
        <v>29</v>
      </c>
      <c r="H2554" s="4">
        <v>0</v>
      </c>
      <c r="I2554" s="2">
        <v>710000000</v>
      </c>
      <c r="J2554" s="2" t="s">
        <v>11537</v>
      </c>
      <c r="K2554" s="30" t="s">
        <v>8583</v>
      </c>
      <c r="L2554" s="2" t="s">
        <v>1149</v>
      </c>
      <c r="M2554" s="6" t="s">
        <v>32</v>
      </c>
      <c r="N2554" s="2" t="s">
        <v>453</v>
      </c>
      <c r="O2554" s="35">
        <v>0</v>
      </c>
      <c r="P2554" s="5">
        <v>796</v>
      </c>
      <c r="Q2554" s="2" t="s">
        <v>41</v>
      </c>
      <c r="R2554" s="33">
        <v>300</v>
      </c>
      <c r="S2554" s="9">
        <v>11</v>
      </c>
      <c r="T2554" s="9">
        <f t="shared" si="181"/>
        <v>3300</v>
      </c>
      <c r="U2554" s="9">
        <f t="shared" si="180"/>
        <v>3696.0000000000005</v>
      </c>
      <c r="V2554" s="2" t="s">
        <v>42</v>
      </c>
      <c r="W2554" s="2">
        <v>2014</v>
      </c>
      <c r="X2554" s="5"/>
    </row>
    <row r="2555" spans="1:24" ht="76.5" outlineLevel="1" x14ac:dyDescent="0.25">
      <c r="A2555" s="2" t="s">
        <v>5324</v>
      </c>
      <c r="B2555" s="3" t="s">
        <v>27</v>
      </c>
      <c r="C2555" s="20" t="s">
        <v>2368</v>
      </c>
      <c r="D2555" s="10" t="s">
        <v>544</v>
      </c>
      <c r="E2555" s="10" t="s">
        <v>8374</v>
      </c>
      <c r="F2555" s="20" t="s">
        <v>8374</v>
      </c>
      <c r="G2555" s="34" t="s">
        <v>29</v>
      </c>
      <c r="H2555" s="4">
        <v>0</v>
      </c>
      <c r="I2555" s="2">
        <v>710000000</v>
      </c>
      <c r="J2555" s="2" t="s">
        <v>11537</v>
      </c>
      <c r="K2555" s="30" t="s">
        <v>8583</v>
      </c>
      <c r="L2555" s="2" t="s">
        <v>1149</v>
      </c>
      <c r="M2555" s="6" t="s">
        <v>32</v>
      </c>
      <c r="N2555" s="2" t="s">
        <v>453</v>
      </c>
      <c r="O2555" s="35">
        <v>0</v>
      </c>
      <c r="P2555" s="5">
        <v>796</v>
      </c>
      <c r="Q2555" s="2" t="s">
        <v>41</v>
      </c>
      <c r="R2555" s="33">
        <v>15</v>
      </c>
      <c r="S2555" s="9">
        <v>30</v>
      </c>
      <c r="T2555" s="9">
        <f t="shared" si="181"/>
        <v>450</v>
      </c>
      <c r="U2555" s="9">
        <f t="shared" si="180"/>
        <v>504.00000000000006</v>
      </c>
      <c r="V2555" s="2" t="s">
        <v>42</v>
      </c>
      <c r="W2555" s="2">
        <v>2014</v>
      </c>
      <c r="X2555" s="5"/>
    </row>
    <row r="2556" spans="1:24" ht="76.5" outlineLevel="1" x14ac:dyDescent="0.25">
      <c r="A2556" s="2" t="s">
        <v>5325</v>
      </c>
      <c r="B2556" s="3" t="s">
        <v>27</v>
      </c>
      <c r="C2556" s="127" t="s">
        <v>5678</v>
      </c>
      <c r="D2556" s="127" t="s">
        <v>5679</v>
      </c>
      <c r="E2556" s="127" t="s">
        <v>5679</v>
      </c>
      <c r="F2556" s="127" t="s">
        <v>5679</v>
      </c>
      <c r="G2556" s="34" t="s">
        <v>29</v>
      </c>
      <c r="H2556" s="4">
        <v>0</v>
      </c>
      <c r="I2556" s="2">
        <v>710000000</v>
      </c>
      <c r="J2556" s="2" t="s">
        <v>11537</v>
      </c>
      <c r="K2556" s="30" t="s">
        <v>8583</v>
      </c>
      <c r="L2556" s="2" t="s">
        <v>1149</v>
      </c>
      <c r="M2556" s="6" t="s">
        <v>32</v>
      </c>
      <c r="N2556" s="2" t="s">
        <v>453</v>
      </c>
      <c r="O2556" s="35">
        <v>0</v>
      </c>
      <c r="P2556" s="5">
        <v>796</v>
      </c>
      <c r="Q2556" s="2" t="s">
        <v>41</v>
      </c>
      <c r="R2556" s="121">
        <v>5</v>
      </c>
      <c r="S2556" s="9">
        <v>180</v>
      </c>
      <c r="T2556" s="9">
        <f t="shared" si="181"/>
        <v>900</v>
      </c>
      <c r="U2556" s="9">
        <f t="shared" si="180"/>
        <v>1008.0000000000001</v>
      </c>
      <c r="V2556" s="2" t="s">
        <v>42</v>
      </c>
      <c r="W2556" s="2">
        <v>2014</v>
      </c>
      <c r="X2556" s="5"/>
    </row>
    <row r="2557" spans="1:24" ht="76.5" outlineLevel="1" x14ac:dyDescent="0.25">
      <c r="A2557" s="2" t="s">
        <v>5326</v>
      </c>
      <c r="B2557" s="3" t="s">
        <v>27</v>
      </c>
      <c r="C2557" s="126" t="s">
        <v>648</v>
      </c>
      <c r="D2557" s="10" t="s">
        <v>9112</v>
      </c>
      <c r="E2557" s="10" t="s">
        <v>1319</v>
      </c>
      <c r="F2557" s="127" t="s">
        <v>1319</v>
      </c>
      <c r="G2557" s="34" t="s">
        <v>29</v>
      </c>
      <c r="H2557" s="4">
        <v>0</v>
      </c>
      <c r="I2557" s="2">
        <v>710000000</v>
      </c>
      <c r="J2557" s="2" t="s">
        <v>11537</v>
      </c>
      <c r="K2557" s="30" t="s">
        <v>8583</v>
      </c>
      <c r="L2557" s="2" t="s">
        <v>1149</v>
      </c>
      <c r="M2557" s="6" t="s">
        <v>32</v>
      </c>
      <c r="N2557" s="2" t="s">
        <v>453</v>
      </c>
      <c r="O2557" s="35">
        <v>0</v>
      </c>
      <c r="P2557" s="5">
        <v>796</v>
      </c>
      <c r="Q2557" s="2" t="s">
        <v>41</v>
      </c>
      <c r="R2557" s="121">
        <v>5</v>
      </c>
      <c r="S2557" s="9">
        <v>480</v>
      </c>
      <c r="T2557" s="9">
        <f t="shared" si="181"/>
        <v>2400</v>
      </c>
      <c r="U2557" s="9">
        <f t="shared" si="180"/>
        <v>2688.0000000000005</v>
      </c>
      <c r="V2557" s="2" t="s">
        <v>42</v>
      </c>
      <c r="W2557" s="2">
        <v>2014</v>
      </c>
      <c r="X2557" s="5"/>
    </row>
    <row r="2558" spans="1:24" ht="76.5" outlineLevel="1" x14ac:dyDescent="0.25">
      <c r="A2558" s="2" t="s">
        <v>5327</v>
      </c>
      <c r="B2558" s="3" t="s">
        <v>27</v>
      </c>
      <c r="C2558" s="126" t="s">
        <v>1320</v>
      </c>
      <c r="D2558" s="10" t="s">
        <v>9112</v>
      </c>
      <c r="E2558" s="10" t="s">
        <v>1321</v>
      </c>
      <c r="F2558" s="127" t="s">
        <v>1321</v>
      </c>
      <c r="G2558" s="34" t="s">
        <v>29</v>
      </c>
      <c r="H2558" s="4">
        <v>0</v>
      </c>
      <c r="I2558" s="2">
        <v>710000000</v>
      </c>
      <c r="J2558" s="2" t="s">
        <v>11537</v>
      </c>
      <c r="K2558" s="30" t="s">
        <v>8583</v>
      </c>
      <c r="L2558" s="2" t="s">
        <v>1149</v>
      </c>
      <c r="M2558" s="6" t="s">
        <v>32</v>
      </c>
      <c r="N2558" s="2" t="s">
        <v>453</v>
      </c>
      <c r="O2558" s="35">
        <v>0</v>
      </c>
      <c r="P2558" s="5">
        <v>796</v>
      </c>
      <c r="Q2558" s="2" t="s">
        <v>41</v>
      </c>
      <c r="R2558" s="121">
        <v>5</v>
      </c>
      <c r="S2558" s="9">
        <v>200</v>
      </c>
      <c r="T2558" s="9">
        <f t="shared" si="181"/>
        <v>1000</v>
      </c>
      <c r="U2558" s="9">
        <f t="shared" si="180"/>
        <v>1120</v>
      </c>
      <c r="V2558" s="2" t="s">
        <v>42</v>
      </c>
      <c r="W2558" s="2">
        <v>2014</v>
      </c>
      <c r="X2558" s="5"/>
    </row>
    <row r="2559" spans="1:24" ht="76.5" outlineLevel="1" x14ac:dyDescent="0.25">
      <c r="A2559" s="2" t="s">
        <v>5328</v>
      </c>
      <c r="B2559" s="3" t="s">
        <v>27</v>
      </c>
      <c r="C2559" s="126" t="s">
        <v>3717</v>
      </c>
      <c r="D2559" s="10" t="s">
        <v>3718</v>
      </c>
      <c r="E2559" s="10" t="s">
        <v>3719</v>
      </c>
      <c r="F2559" s="42" t="s">
        <v>3719</v>
      </c>
      <c r="G2559" s="34" t="s">
        <v>29</v>
      </c>
      <c r="H2559" s="4">
        <v>0</v>
      </c>
      <c r="I2559" s="2">
        <v>710000000</v>
      </c>
      <c r="J2559" s="2" t="s">
        <v>11537</v>
      </c>
      <c r="K2559" s="30" t="s">
        <v>8583</v>
      </c>
      <c r="L2559" s="2" t="s">
        <v>1149</v>
      </c>
      <c r="M2559" s="6" t="s">
        <v>32</v>
      </c>
      <c r="N2559" s="2" t="s">
        <v>453</v>
      </c>
      <c r="O2559" s="35">
        <v>0</v>
      </c>
      <c r="P2559" s="5">
        <v>796</v>
      </c>
      <c r="Q2559" s="2" t="s">
        <v>41</v>
      </c>
      <c r="R2559" s="37">
        <v>5</v>
      </c>
      <c r="S2559" s="9">
        <v>550</v>
      </c>
      <c r="T2559" s="9">
        <f t="shared" si="181"/>
        <v>2750</v>
      </c>
      <c r="U2559" s="9">
        <f t="shared" si="180"/>
        <v>3080.0000000000005</v>
      </c>
      <c r="V2559" s="2" t="s">
        <v>42</v>
      </c>
      <c r="W2559" s="2">
        <v>2014</v>
      </c>
      <c r="X2559" s="5"/>
    </row>
    <row r="2560" spans="1:24" ht="76.5" outlineLevel="1" x14ac:dyDescent="0.25">
      <c r="A2560" s="2" t="s">
        <v>5329</v>
      </c>
      <c r="B2560" s="3" t="s">
        <v>27</v>
      </c>
      <c r="C2560" s="5" t="s">
        <v>13077</v>
      </c>
      <c r="D2560" s="5" t="s">
        <v>13076</v>
      </c>
      <c r="E2560" s="5" t="s">
        <v>13075</v>
      </c>
      <c r="F2560" s="5" t="s">
        <v>5689</v>
      </c>
      <c r="G2560" s="34" t="s">
        <v>29</v>
      </c>
      <c r="H2560" s="4">
        <v>0</v>
      </c>
      <c r="I2560" s="2">
        <v>710000000</v>
      </c>
      <c r="J2560" s="2" t="s">
        <v>11537</v>
      </c>
      <c r="K2560" s="30" t="s">
        <v>8583</v>
      </c>
      <c r="L2560" s="2" t="s">
        <v>1149</v>
      </c>
      <c r="M2560" s="6" t="s">
        <v>32</v>
      </c>
      <c r="N2560" s="2" t="s">
        <v>453</v>
      </c>
      <c r="O2560" s="35">
        <v>0</v>
      </c>
      <c r="P2560" s="34">
        <v>796</v>
      </c>
      <c r="Q2560" s="2" t="s">
        <v>41</v>
      </c>
      <c r="R2560" s="37">
        <v>20</v>
      </c>
      <c r="S2560" s="9">
        <v>1500</v>
      </c>
      <c r="T2560" s="9">
        <f>R2560*S2560</f>
        <v>30000</v>
      </c>
      <c r="U2560" s="9">
        <f t="shared" si="180"/>
        <v>33600</v>
      </c>
      <c r="V2560" s="2" t="s">
        <v>42</v>
      </c>
      <c r="W2560" s="2">
        <v>2014</v>
      </c>
      <c r="X2560" s="5"/>
    </row>
    <row r="2561" spans="1:24" ht="76.5" outlineLevel="1" x14ac:dyDescent="0.25">
      <c r="A2561" s="2" t="s">
        <v>5330</v>
      </c>
      <c r="B2561" s="3" t="s">
        <v>27</v>
      </c>
      <c r="C2561" s="5" t="s">
        <v>1974</v>
      </c>
      <c r="D2561" s="5" t="s">
        <v>1979</v>
      </c>
      <c r="E2561" s="5" t="s">
        <v>5690</v>
      </c>
      <c r="F2561" s="34" t="s">
        <v>5691</v>
      </c>
      <c r="G2561" s="34" t="s">
        <v>29</v>
      </c>
      <c r="H2561" s="4">
        <v>0</v>
      </c>
      <c r="I2561" s="2">
        <v>710000000</v>
      </c>
      <c r="J2561" s="2" t="s">
        <v>11537</v>
      </c>
      <c r="K2561" s="30" t="s">
        <v>3766</v>
      </c>
      <c r="L2561" s="2" t="s">
        <v>1149</v>
      </c>
      <c r="M2561" s="6" t="s">
        <v>32</v>
      </c>
      <c r="N2561" s="2" t="s">
        <v>453</v>
      </c>
      <c r="O2561" s="35">
        <v>0</v>
      </c>
      <c r="P2561" s="34">
        <v>796</v>
      </c>
      <c r="Q2561" s="2" t="s">
        <v>41</v>
      </c>
      <c r="R2561" s="121">
        <v>5</v>
      </c>
      <c r="S2561" s="9">
        <v>3000</v>
      </c>
      <c r="T2561" s="9">
        <f t="shared" ref="T2561:T2566" si="182">S2561*R2561</f>
        <v>15000</v>
      </c>
      <c r="U2561" s="9">
        <f t="shared" si="180"/>
        <v>16800</v>
      </c>
      <c r="V2561" s="2" t="s">
        <v>42</v>
      </c>
      <c r="W2561" s="2">
        <v>2014</v>
      </c>
      <c r="X2561" s="5"/>
    </row>
    <row r="2562" spans="1:24" ht="76.5" outlineLevel="1" x14ac:dyDescent="0.25">
      <c r="A2562" s="2" t="s">
        <v>5331</v>
      </c>
      <c r="B2562" s="3" t="s">
        <v>27</v>
      </c>
      <c r="C2562" s="5" t="s">
        <v>1974</v>
      </c>
      <c r="D2562" s="5" t="s">
        <v>1979</v>
      </c>
      <c r="E2562" s="5" t="s">
        <v>5690</v>
      </c>
      <c r="F2562" s="34" t="s">
        <v>5692</v>
      </c>
      <c r="G2562" s="34" t="s">
        <v>29</v>
      </c>
      <c r="H2562" s="4">
        <v>0</v>
      </c>
      <c r="I2562" s="2">
        <v>710000000</v>
      </c>
      <c r="J2562" s="2" t="s">
        <v>11537</v>
      </c>
      <c r="K2562" s="30" t="s">
        <v>3766</v>
      </c>
      <c r="L2562" s="2" t="s">
        <v>1149</v>
      </c>
      <c r="M2562" s="6" t="s">
        <v>32</v>
      </c>
      <c r="N2562" s="2" t="s">
        <v>453</v>
      </c>
      <c r="O2562" s="35">
        <v>0</v>
      </c>
      <c r="P2562" s="34">
        <v>796</v>
      </c>
      <c r="Q2562" s="2" t="s">
        <v>41</v>
      </c>
      <c r="R2562" s="121">
        <v>6</v>
      </c>
      <c r="S2562" s="9">
        <v>3000</v>
      </c>
      <c r="T2562" s="9">
        <f t="shared" si="182"/>
        <v>18000</v>
      </c>
      <c r="U2562" s="9">
        <f t="shared" si="180"/>
        <v>20160.000000000004</v>
      </c>
      <c r="V2562" s="2" t="s">
        <v>42</v>
      </c>
      <c r="W2562" s="2">
        <v>2014</v>
      </c>
      <c r="X2562" s="5"/>
    </row>
    <row r="2563" spans="1:24" ht="76.5" outlineLevel="1" x14ac:dyDescent="0.25">
      <c r="A2563" s="2" t="s">
        <v>5332</v>
      </c>
      <c r="B2563" s="3" t="s">
        <v>27</v>
      </c>
      <c r="C2563" s="5" t="s">
        <v>1974</v>
      </c>
      <c r="D2563" s="5" t="s">
        <v>1979</v>
      </c>
      <c r="E2563" s="5" t="s">
        <v>5690</v>
      </c>
      <c r="F2563" s="34" t="s">
        <v>5693</v>
      </c>
      <c r="G2563" s="34" t="s">
        <v>29</v>
      </c>
      <c r="H2563" s="4">
        <v>0</v>
      </c>
      <c r="I2563" s="2">
        <v>710000000</v>
      </c>
      <c r="J2563" s="2" t="s">
        <v>11537</v>
      </c>
      <c r="K2563" s="30" t="s">
        <v>3766</v>
      </c>
      <c r="L2563" s="2" t="s">
        <v>1149</v>
      </c>
      <c r="M2563" s="6" t="s">
        <v>32</v>
      </c>
      <c r="N2563" s="2" t="s">
        <v>453</v>
      </c>
      <c r="O2563" s="35">
        <v>0</v>
      </c>
      <c r="P2563" s="34">
        <v>796</v>
      </c>
      <c r="Q2563" s="2" t="s">
        <v>41</v>
      </c>
      <c r="R2563" s="121">
        <v>2</v>
      </c>
      <c r="S2563" s="9">
        <v>5000</v>
      </c>
      <c r="T2563" s="9">
        <f t="shared" si="182"/>
        <v>10000</v>
      </c>
      <c r="U2563" s="9">
        <f t="shared" si="180"/>
        <v>11200.000000000002</v>
      </c>
      <c r="V2563" s="2" t="s">
        <v>42</v>
      </c>
      <c r="W2563" s="2">
        <v>2014</v>
      </c>
      <c r="X2563" s="5"/>
    </row>
    <row r="2564" spans="1:24" ht="76.5" outlineLevel="1" x14ac:dyDescent="0.25">
      <c r="A2564" s="2" t="s">
        <v>8807</v>
      </c>
      <c r="B2564" s="3" t="s">
        <v>27</v>
      </c>
      <c r="C2564" s="5" t="s">
        <v>1974</v>
      </c>
      <c r="D2564" s="5" t="s">
        <v>1979</v>
      </c>
      <c r="E2564" s="5" t="s">
        <v>5690</v>
      </c>
      <c r="F2564" s="34" t="s">
        <v>5694</v>
      </c>
      <c r="G2564" s="34" t="s">
        <v>29</v>
      </c>
      <c r="H2564" s="4">
        <v>0</v>
      </c>
      <c r="I2564" s="2">
        <v>710000000</v>
      </c>
      <c r="J2564" s="2" t="s">
        <v>11537</v>
      </c>
      <c r="K2564" s="30" t="s">
        <v>3766</v>
      </c>
      <c r="L2564" s="2" t="s">
        <v>1149</v>
      </c>
      <c r="M2564" s="6" t="s">
        <v>32</v>
      </c>
      <c r="N2564" s="2" t="s">
        <v>453</v>
      </c>
      <c r="O2564" s="35">
        <v>0</v>
      </c>
      <c r="P2564" s="34">
        <v>796</v>
      </c>
      <c r="Q2564" s="2" t="s">
        <v>41</v>
      </c>
      <c r="R2564" s="121">
        <v>2</v>
      </c>
      <c r="S2564" s="9">
        <v>4000</v>
      </c>
      <c r="T2564" s="9">
        <f t="shared" si="182"/>
        <v>8000</v>
      </c>
      <c r="U2564" s="9">
        <f t="shared" si="180"/>
        <v>8960</v>
      </c>
      <c r="V2564" s="2" t="s">
        <v>42</v>
      </c>
      <c r="W2564" s="2">
        <v>2014</v>
      </c>
      <c r="X2564" s="5"/>
    </row>
    <row r="2565" spans="1:24" ht="76.5" outlineLevel="1" x14ac:dyDescent="0.25">
      <c r="A2565" s="2" t="s">
        <v>5333</v>
      </c>
      <c r="B2565" s="3" t="s">
        <v>27</v>
      </c>
      <c r="C2565" s="5" t="s">
        <v>1974</v>
      </c>
      <c r="D2565" s="5" t="s">
        <v>1979</v>
      </c>
      <c r="E2565" s="5" t="s">
        <v>5690</v>
      </c>
      <c r="F2565" s="34" t="s">
        <v>5695</v>
      </c>
      <c r="G2565" s="34" t="s">
        <v>29</v>
      </c>
      <c r="H2565" s="4">
        <v>0</v>
      </c>
      <c r="I2565" s="2">
        <v>710000000</v>
      </c>
      <c r="J2565" s="2" t="s">
        <v>11537</v>
      </c>
      <c r="K2565" s="30" t="s">
        <v>3766</v>
      </c>
      <c r="L2565" s="2" t="s">
        <v>1149</v>
      </c>
      <c r="M2565" s="6" t="s">
        <v>32</v>
      </c>
      <c r="N2565" s="2" t="s">
        <v>453</v>
      </c>
      <c r="O2565" s="35">
        <v>0</v>
      </c>
      <c r="P2565" s="34">
        <v>796</v>
      </c>
      <c r="Q2565" s="2" t="s">
        <v>41</v>
      </c>
      <c r="R2565" s="121">
        <v>2</v>
      </c>
      <c r="S2565" s="9">
        <v>5000</v>
      </c>
      <c r="T2565" s="9">
        <f t="shared" si="182"/>
        <v>10000</v>
      </c>
      <c r="U2565" s="9">
        <f t="shared" si="180"/>
        <v>11200.000000000002</v>
      </c>
      <c r="V2565" s="2" t="s">
        <v>42</v>
      </c>
      <c r="W2565" s="2">
        <v>2014</v>
      </c>
      <c r="X2565" s="5"/>
    </row>
    <row r="2566" spans="1:24" ht="76.5" outlineLevel="1" x14ac:dyDescent="0.25">
      <c r="A2566" s="2" t="s">
        <v>5334</v>
      </c>
      <c r="B2566" s="3" t="s">
        <v>27</v>
      </c>
      <c r="C2566" s="5" t="s">
        <v>1974</v>
      </c>
      <c r="D2566" s="5" t="s">
        <v>1979</v>
      </c>
      <c r="E2566" s="5" t="s">
        <v>5690</v>
      </c>
      <c r="F2566" s="34" t="s">
        <v>5696</v>
      </c>
      <c r="G2566" s="34" t="s">
        <v>29</v>
      </c>
      <c r="H2566" s="4">
        <v>0</v>
      </c>
      <c r="I2566" s="2">
        <v>710000000</v>
      </c>
      <c r="J2566" s="2" t="s">
        <v>11537</v>
      </c>
      <c r="K2566" s="30" t="s">
        <v>3766</v>
      </c>
      <c r="L2566" s="2" t="s">
        <v>1149</v>
      </c>
      <c r="M2566" s="6" t="s">
        <v>32</v>
      </c>
      <c r="N2566" s="2" t="s">
        <v>453</v>
      </c>
      <c r="O2566" s="35">
        <v>0</v>
      </c>
      <c r="P2566" s="34">
        <v>796</v>
      </c>
      <c r="Q2566" s="2" t="s">
        <v>41</v>
      </c>
      <c r="R2566" s="34">
        <v>2</v>
      </c>
      <c r="S2566" s="9">
        <v>5500</v>
      </c>
      <c r="T2566" s="9">
        <f t="shared" si="182"/>
        <v>11000</v>
      </c>
      <c r="U2566" s="9">
        <f t="shared" si="180"/>
        <v>12320.000000000002</v>
      </c>
      <c r="V2566" s="2" t="s">
        <v>42</v>
      </c>
      <c r="W2566" s="2">
        <v>2014</v>
      </c>
      <c r="X2566" s="5"/>
    </row>
    <row r="2567" spans="1:24" ht="76.5" outlineLevel="1" x14ac:dyDescent="0.25">
      <c r="A2567" s="2" t="s">
        <v>5335</v>
      </c>
      <c r="B2567" s="3" t="s">
        <v>27</v>
      </c>
      <c r="C2567" s="5" t="s">
        <v>5785</v>
      </c>
      <c r="D2567" s="5" t="s">
        <v>5786</v>
      </c>
      <c r="E2567" s="5" t="s">
        <v>519</v>
      </c>
      <c r="F2567" s="5" t="s">
        <v>5786</v>
      </c>
      <c r="G2567" s="34" t="s">
        <v>29</v>
      </c>
      <c r="H2567" s="4">
        <v>0</v>
      </c>
      <c r="I2567" s="2">
        <v>710000000</v>
      </c>
      <c r="J2567" s="2" t="s">
        <v>11537</v>
      </c>
      <c r="K2567" s="30" t="s">
        <v>6016</v>
      </c>
      <c r="L2567" s="2" t="s">
        <v>1149</v>
      </c>
      <c r="M2567" s="6" t="s">
        <v>32</v>
      </c>
      <c r="N2567" s="2" t="s">
        <v>453</v>
      </c>
      <c r="O2567" s="35">
        <v>0</v>
      </c>
      <c r="P2567" s="36" t="s">
        <v>793</v>
      </c>
      <c r="Q2567" s="2" t="s">
        <v>1344</v>
      </c>
      <c r="R2567" s="121">
        <v>20</v>
      </c>
      <c r="S2567" s="9">
        <v>1000</v>
      </c>
      <c r="T2567" s="9">
        <f>R2567*S2567</f>
        <v>20000</v>
      </c>
      <c r="U2567" s="9">
        <f t="shared" si="180"/>
        <v>22400.000000000004</v>
      </c>
      <c r="V2567" s="2" t="s">
        <v>42</v>
      </c>
      <c r="W2567" s="2">
        <v>2014</v>
      </c>
      <c r="X2567" s="5"/>
    </row>
    <row r="2568" spans="1:24" ht="76.5" outlineLevel="1" x14ac:dyDescent="0.25">
      <c r="A2568" s="2" t="s">
        <v>5336</v>
      </c>
      <c r="B2568" s="3" t="s">
        <v>27</v>
      </c>
      <c r="C2568" s="5" t="s">
        <v>5787</v>
      </c>
      <c r="D2568" s="5" t="s">
        <v>4975</v>
      </c>
      <c r="E2568" s="5" t="s">
        <v>5788</v>
      </c>
      <c r="F2568" s="5" t="s">
        <v>5788</v>
      </c>
      <c r="G2568" s="34" t="s">
        <v>29</v>
      </c>
      <c r="H2568" s="4">
        <v>0</v>
      </c>
      <c r="I2568" s="2">
        <v>710000000</v>
      </c>
      <c r="J2568" s="2" t="s">
        <v>11537</v>
      </c>
      <c r="K2568" s="30" t="s">
        <v>6016</v>
      </c>
      <c r="L2568" s="2" t="s">
        <v>1149</v>
      </c>
      <c r="M2568" s="6" t="s">
        <v>32</v>
      </c>
      <c r="N2568" s="2" t="s">
        <v>453</v>
      </c>
      <c r="O2568" s="35">
        <v>0</v>
      </c>
      <c r="P2568" s="34">
        <v>166</v>
      </c>
      <c r="Q2568" s="34" t="s">
        <v>1268</v>
      </c>
      <c r="R2568" s="121">
        <v>20</v>
      </c>
      <c r="S2568" s="9">
        <v>1500</v>
      </c>
      <c r="T2568" s="9">
        <f>R2568*S2568</f>
        <v>30000</v>
      </c>
      <c r="U2568" s="9">
        <f t="shared" si="180"/>
        <v>33600</v>
      </c>
      <c r="V2568" s="2" t="s">
        <v>42</v>
      </c>
      <c r="W2568" s="2">
        <v>2014</v>
      </c>
      <c r="X2568" s="5"/>
    </row>
    <row r="2569" spans="1:24" ht="76.5" outlineLevel="1" x14ac:dyDescent="0.25">
      <c r="A2569" s="2" t="s">
        <v>5337</v>
      </c>
      <c r="B2569" s="3" t="s">
        <v>27</v>
      </c>
      <c r="C2569" s="125" t="s">
        <v>2317</v>
      </c>
      <c r="D2569" s="115" t="s">
        <v>3716</v>
      </c>
      <c r="E2569" s="115" t="s">
        <v>2318</v>
      </c>
      <c r="F2569" s="34" t="s">
        <v>5697</v>
      </c>
      <c r="G2569" s="34" t="s">
        <v>29</v>
      </c>
      <c r="H2569" s="4">
        <v>0</v>
      </c>
      <c r="I2569" s="2">
        <v>710000000</v>
      </c>
      <c r="J2569" s="2" t="s">
        <v>11537</v>
      </c>
      <c r="K2569" s="30" t="s">
        <v>8583</v>
      </c>
      <c r="L2569" s="2" t="s">
        <v>1149</v>
      </c>
      <c r="M2569" s="6" t="s">
        <v>32</v>
      </c>
      <c r="N2569" s="2" t="s">
        <v>453</v>
      </c>
      <c r="O2569" s="35">
        <v>0</v>
      </c>
      <c r="P2569" s="34">
        <v>5111</v>
      </c>
      <c r="Q2569" s="34" t="s">
        <v>531</v>
      </c>
      <c r="R2569" s="121">
        <v>100</v>
      </c>
      <c r="S2569" s="9">
        <v>150</v>
      </c>
      <c r="T2569" s="9">
        <f>R2569*S2569</f>
        <v>15000</v>
      </c>
      <c r="U2569" s="9">
        <f t="shared" si="180"/>
        <v>16800</v>
      </c>
      <c r="V2569" s="2" t="s">
        <v>42</v>
      </c>
      <c r="W2569" s="2">
        <v>2014</v>
      </c>
      <c r="X2569" s="5"/>
    </row>
    <row r="2570" spans="1:24" ht="76.5" outlineLevel="1" x14ac:dyDescent="0.25">
      <c r="A2570" s="2" t="s">
        <v>5338</v>
      </c>
      <c r="B2570" s="3" t="s">
        <v>27</v>
      </c>
      <c r="C2570" s="10" t="s">
        <v>4959</v>
      </c>
      <c r="D2570" s="10" t="s">
        <v>3711</v>
      </c>
      <c r="E2570" s="10" t="s">
        <v>4960</v>
      </c>
      <c r="F2570" s="34" t="s">
        <v>5699</v>
      </c>
      <c r="G2570" s="34" t="s">
        <v>29</v>
      </c>
      <c r="H2570" s="4">
        <v>0</v>
      </c>
      <c r="I2570" s="2">
        <v>710000000</v>
      </c>
      <c r="J2570" s="2" t="s">
        <v>11537</v>
      </c>
      <c r="K2570" s="30" t="s">
        <v>8583</v>
      </c>
      <c r="L2570" s="2" t="s">
        <v>1149</v>
      </c>
      <c r="M2570" s="6" t="s">
        <v>32</v>
      </c>
      <c r="N2570" s="2" t="s">
        <v>453</v>
      </c>
      <c r="O2570" s="35">
        <v>0</v>
      </c>
      <c r="P2570" s="34">
        <v>796</v>
      </c>
      <c r="Q2570" s="2" t="s">
        <v>41</v>
      </c>
      <c r="R2570" s="121">
        <v>200</v>
      </c>
      <c r="S2570" s="9">
        <v>380</v>
      </c>
      <c r="T2570" s="9">
        <f t="shared" ref="T2570:T2578" si="183">R2570*S2570</f>
        <v>76000</v>
      </c>
      <c r="U2570" s="9">
        <f t="shared" si="180"/>
        <v>85120.000000000015</v>
      </c>
      <c r="V2570" s="2" t="s">
        <v>42</v>
      </c>
      <c r="W2570" s="2">
        <v>2014</v>
      </c>
      <c r="X2570" s="5"/>
    </row>
    <row r="2571" spans="1:24" ht="76.5" outlineLevel="1" x14ac:dyDescent="0.25">
      <c r="A2571" s="2" t="s">
        <v>5339</v>
      </c>
      <c r="B2571" s="3" t="s">
        <v>27</v>
      </c>
      <c r="C2571" s="125" t="s">
        <v>5700</v>
      </c>
      <c r="D2571" s="115" t="s">
        <v>3711</v>
      </c>
      <c r="E2571" s="115" t="s">
        <v>5701</v>
      </c>
      <c r="F2571" s="34" t="s">
        <v>5702</v>
      </c>
      <c r="G2571" s="34" t="s">
        <v>29</v>
      </c>
      <c r="H2571" s="4">
        <v>0</v>
      </c>
      <c r="I2571" s="2">
        <v>710000000</v>
      </c>
      <c r="J2571" s="2" t="s">
        <v>11537</v>
      </c>
      <c r="K2571" s="30" t="s">
        <v>8583</v>
      </c>
      <c r="L2571" s="2" t="s">
        <v>1149</v>
      </c>
      <c r="M2571" s="6" t="s">
        <v>32</v>
      </c>
      <c r="N2571" s="2" t="s">
        <v>453</v>
      </c>
      <c r="O2571" s="35">
        <v>0</v>
      </c>
      <c r="P2571" s="34">
        <v>796</v>
      </c>
      <c r="Q2571" s="2" t="s">
        <v>41</v>
      </c>
      <c r="R2571" s="121">
        <v>690</v>
      </c>
      <c r="S2571" s="9">
        <v>60</v>
      </c>
      <c r="T2571" s="9">
        <f t="shared" si="183"/>
        <v>41400</v>
      </c>
      <c r="U2571" s="9">
        <f t="shared" si="180"/>
        <v>46368.000000000007</v>
      </c>
      <c r="V2571" s="2" t="s">
        <v>42</v>
      </c>
      <c r="W2571" s="2">
        <v>2014</v>
      </c>
      <c r="X2571" s="5"/>
    </row>
    <row r="2572" spans="1:24" ht="76.5" outlineLevel="1" x14ac:dyDescent="0.25">
      <c r="A2572" s="2" t="s">
        <v>5340</v>
      </c>
      <c r="B2572" s="3" t="s">
        <v>27</v>
      </c>
      <c r="C2572" s="125" t="s">
        <v>5703</v>
      </c>
      <c r="D2572" s="115" t="s">
        <v>5704</v>
      </c>
      <c r="E2572" s="115" t="s">
        <v>5705</v>
      </c>
      <c r="F2572" s="34" t="s">
        <v>5706</v>
      </c>
      <c r="G2572" s="34" t="s">
        <v>29</v>
      </c>
      <c r="H2572" s="4">
        <v>0</v>
      </c>
      <c r="I2572" s="2">
        <v>710000000</v>
      </c>
      <c r="J2572" s="2" t="s">
        <v>11537</v>
      </c>
      <c r="K2572" s="30" t="s">
        <v>8583</v>
      </c>
      <c r="L2572" s="2" t="s">
        <v>1149</v>
      </c>
      <c r="M2572" s="6" t="s">
        <v>32</v>
      </c>
      <c r="N2572" s="2" t="s">
        <v>453</v>
      </c>
      <c r="O2572" s="35">
        <v>0</v>
      </c>
      <c r="P2572" s="34">
        <v>796</v>
      </c>
      <c r="Q2572" s="2" t="s">
        <v>41</v>
      </c>
      <c r="R2572" s="121">
        <v>35</v>
      </c>
      <c r="S2572" s="9">
        <v>310</v>
      </c>
      <c r="T2572" s="9">
        <f t="shared" si="183"/>
        <v>10850</v>
      </c>
      <c r="U2572" s="9">
        <f t="shared" si="180"/>
        <v>12152.000000000002</v>
      </c>
      <c r="V2572" s="2" t="s">
        <v>42</v>
      </c>
      <c r="W2572" s="2">
        <v>2014</v>
      </c>
      <c r="X2572" s="5"/>
    </row>
    <row r="2573" spans="1:24" ht="76.5" outlineLevel="1" x14ac:dyDescent="0.25">
      <c r="A2573" s="2" t="s">
        <v>5341</v>
      </c>
      <c r="B2573" s="3" t="s">
        <v>27</v>
      </c>
      <c r="C2573" s="125" t="s">
        <v>5707</v>
      </c>
      <c r="D2573" s="10" t="s">
        <v>5704</v>
      </c>
      <c r="E2573" s="10" t="s">
        <v>5705</v>
      </c>
      <c r="F2573" s="34" t="s">
        <v>5708</v>
      </c>
      <c r="G2573" s="34" t="s">
        <v>29</v>
      </c>
      <c r="H2573" s="4">
        <v>0</v>
      </c>
      <c r="I2573" s="2">
        <v>710000000</v>
      </c>
      <c r="J2573" s="2" t="s">
        <v>11537</v>
      </c>
      <c r="K2573" s="30" t="s">
        <v>8583</v>
      </c>
      <c r="L2573" s="2" t="s">
        <v>1149</v>
      </c>
      <c r="M2573" s="6" t="s">
        <v>32</v>
      </c>
      <c r="N2573" s="2" t="s">
        <v>453</v>
      </c>
      <c r="O2573" s="35">
        <v>0</v>
      </c>
      <c r="P2573" s="34">
        <v>5111</v>
      </c>
      <c r="Q2573" s="2" t="s">
        <v>6051</v>
      </c>
      <c r="R2573" s="121">
        <v>90</v>
      </c>
      <c r="S2573" s="9">
        <v>220</v>
      </c>
      <c r="T2573" s="9">
        <f t="shared" si="183"/>
        <v>19800</v>
      </c>
      <c r="U2573" s="9">
        <f t="shared" si="180"/>
        <v>22176.000000000004</v>
      </c>
      <c r="V2573" s="2" t="s">
        <v>42</v>
      </c>
      <c r="W2573" s="2">
        <v>2014</v>
      </c>
      <c r="X2573" s="5"/>
    </row>
    <row r="2574" spans="1:24" ht="76.5" outlineLevel="1" x14ac:dyDescent="0.25">
      <c r="A2574" s="2" t="s">
        <v>5342</v>
      </c>
      <c r="B2574" s="3" t="s">
        <v>27</v>
      </c>
      <c r="C2574" s="115" t="s">
        <v>2321</v>
      </c>
      <c r="D2574" s="115" t="s">
        <v>737</v>
      </c>
      <c r="E2574" s="115" t="s">
        <v>5709</v>
      </c>
      <c r="F2574" s="115" t="s">
        <v>737</v>
      </c>
      <c r="G2574" s="34" t="s">
        <v>29</v>
      </c>
      <c r="H2574" s="4">
        <v>0</v>
      </c>
      <c r="I2574" s="2">
        <v>710000000</v>
      </c>
      <c r="J2574" s="2" t="s">
        <v>11537</v>
      </c>
      <c r="K2574" s="30" t="s">
        <v>8583</v>
      </c>
      <c r="L2574" s="2" t="s">
        <v>1149</v>
      </c>
      <c r="M2574" s="6" t="s">
        <v>32</v>
      </c>
      <c r="N2574" s="2" t="s">
        <v>453</v>
      </c>
      <c r="O2574" s="35">
        <v>0</v>
      </c>
      <c r="P2574" s="34">
        <v>796</v>
      </c>
      <c r="Q2574" s="2" t="s">
        <v>41</v>
      </c>
      <c r="R2574" s="121">
        <v>21</v>
      </c>
      <c r="S2574" s="9">
        <v>319</v>
      </c>
      <c r="T2574" s="9">
        <f t="shared" si="183"/>
        <v>6699</v>
      </c>
      <c r="U2574" s="9">
        <f>T2574*1.12</f>
        <v>7502.880000000001</v>
      </c>
      <c r="V2574" s="2" t="s">
        <v>42</v>
      </c>
      <c r="W2574" s="2">
        <v>2014</v>
      </c>
      <c r="X2574" s="5"/>
    </row>
    <row r="2575" spans="1:24" ht="76.5" outlineLevel="1" x14ac:dyDescent="0.25">
      <c r="A2575" s="2" t="s">
        <v>5343</v>
      </c>
      <c r="B2575" s="3" t="s">
        <v>27</v>
      </c>
      <c r="C2575" s="125" t="s">
        <v>1866</v>
      </c>
      <c r="D2575" s="10" t="s">
        <v>1884</v>
      </c>
      <c r="E2575" s="10" t="s">
        <v>9225</v>
      </c>
      <c r="F2575" s="115" t="s">
        <v>763</v>
      </c>
      <c r="G2575" s="34" t="s">
        <v>29</v>
      </c>
      <c r="H2575" s="4">
        <v>0</v>
      </c>
      <c r="I2575" s="2">
        <v>710000000</v>
      </c>
      <c r="J2575" s="2" t="s">
        <v>11537</v>
      </c>
      <c r="K2575" s="30" t="s">
        <v>8583</v>
      </c>
      <c r="L2575" s="2" t="s">
        <v>1149</v>
      </c>
      <c r="M2575" s="6" t="s">
        <v>32</v>
      </c>
      <c r="N2575" s="2" t="s">
        <v>453</v>
      </c>
      <c r="O2575" s="35">
        <v>0</v>
      </c>
      <c r="P2575" s="34">
        <v>715</v>
      </c>
      <c r="Q2575" s="2" t="s">
        <v>757</v>
      </c>
      <c r="R2575" s="121">
        <v>30</v>
      </c>
      <c r="S2575" s="9">
        <v>150</v>
      </c>
      <c r="T2575" s="9">
        <f t="shared" si="183"/>
        <v>4500</v>
      </c>
      <c r="U2575" s="9">
        <f>T2575*1.12</f>
        <v>5040.0000000000009</v>
      </c>
      <c r="V2575" s="2" t="s">
        <v>42</v>
      </c>
      <c r="W2575" s="2">
        <v>2014</v>
      </c>
      <c r="X2575" s="5"/>
    </row>
    <row r="2576" spans="1:24" ht="76.5" outlineLevel="1" x14ac:dyDescent="0.25">
      <c r="A2576" s="2" t="s">
        <v>5344</v>
      </c>
      <c r="B2576" s="3" t="s">
        <v>27</v>
      </c>
      <c r="C2576" s="125" t="s">
        <v>762</v>
      </c>
      <c r="D2576" s="10" t="s">
        <v>763</v>
      </c>
      <c r="E2576" s="10" t="s">
        <v>764</v>
      </c>
      <c r="F2576" s="115" t="s">
        <v>5711</v>
      </c>
      <c r="G2576" s="34" t="s">
        <v>29</v>
      </c>
      <c r="H2576" s="4">
        <v>0</v>
      </c>
      <c r="I2576" s="2">
        <v>710000000</v>
      </c>
      <c r="J2576" s="2" t="s">
        <v>11537</v>
      </c>
      <c r="K2576" s="30" t="s">
        <v>8583</v>
      </c>
      <c r="L2576" s="2" t="s">
        <v>1149</v>
      </c>
      <c r="M2576" s="6" t="s">
        <v>32</v>
      </c>
      <c r="N2576" s="2" t="s">
        <v>453</v>
      </c>
      <c r="O2576" s="35">
        <v>0</v>
      </c>
      <c r="P2576" s="34">
        <v>796</v>
      </c>
      <c r="Q2576" s="2" t="s">
        <v>41</v>
      </c>
      <c r="R2576" s="121">
        <v>18</v>
      </c>
      <c r="S2576" s="9">
        <v>541</v>
      </c>
      <c r="T2576" s="9">
        <f t="shared" si="183"/>
        <v>9738</v>
      </c>
      <c r="U2576" s="9">
        <f>T2576*1.12</f>
        <v>10906.560000000001</v>
      </c>
      <c r="V2576" s="2" t="s">
        <v>42</v>
      </c>
      <c r="W2576" s="2">
        <v>2014</v>
      </c>
      <c r="X2576" s="5"/>
    </row>
    <row r="2577" spans="1:24" ht="76.5" outlineLevel="1" x14ac:dyDescent="0.25">
      <c r="A2577" s="2" t="s">
        <v>5345</v>
      </c>
      <c r="B2577" s="3" t="s">
        <v>27</v>
      </c>
      <c r="C2577" s="10" t="s">
        <v>724</v>
      </c>
      <c r="D2577" s="10" t="s">
        <v>725</v>
      </c>
      <c r="E2577" s="10" t="s">
        <v>7787</v>
      </c>
      <c r="F2577" s="34"/>
      <c r="G2577" s="34" t="s">
        <v>29</v>
      </c>
      <c r="H2577" s="4">
        <v>0</v>
      </c>
      <c r="I2577" s="2">
        <v>710000000</v>
      </c>
      <c r="J2577" s="2" t="s">
        <v>11537</v>
      </c>
      <c r="K2577" s="30" t="s">
        <v>8583</v>
      </c>
      <c r="L2577" s="2" t="s">
        <v>1149</v>
      </c>
      <c r="M2577" s="6" t="s">
        <v>32</v>
      </c>
      <c r="N2577" s="2" t="s">
        <v>453</v>
      </c>
      <c r="O2577" s="35">
        <v>0</v>
      </c>
      <c r="P2577" s="34">
        <v>796</v>
      </c>
      <c r="Q2577" s="2" t="s">
        <v>41</v>
      </c>
      <c r="R2577" s="121">
        <v>10</v>
      </c>
      <c r="S2577" s="9">
        <v>200</v>
      </c>
      <c r="T2577" s="9">
        <f t="shared" si="183"/>
        <v>2000</v>
      </c>
      <c r="U2577" s="9">
        <f>T2577*1.12</f>
        <v>2240</v>
      </c>
      <c r="V2577" s="2" t="s">
        <v>42</v>
      </c>
      <c r="W2577" s="2">
        <v>2014</v>
      </c>
      <c r="X2577" s="5"/>
    </row>
    <row r="2578" spans="1:24" ht="76.5" outlineLevel="1" x14ac:dyDescent="0.25">
      <c r="A2578" s="2" t="s">
        <v>5346</v>
      </c>
      <c r="B2578" s="3" t="s">
        <v>27</v>
      </c>
      <c r="C2578" s="125" t="s">
        <v>5710</v>
      </c>
      <c r="D2578" s="10" t="s">
        <v>5711</v>
      </c>
      <c r="E2578" s="10" t="s">
        <v>7761</v>
      </c>
      <c r="F2578" s="127" t="s">
        <v>5717</v>
      </c>
      <c r="G2578" s="34" t="s">
        <v>29</v>
      </c>
      <c r="H2578" s="4">
        <v>0</v>
      </c>
      <c r="I2578" s="2">
        <v>710000000</v>
      </c>
      <c r="J2578" s="2" t="s">
        <v>11537</v>
      </c>
      <c r="K2578" s="30" t="s">
        <v>8583</v>
      </c>
      <c r="L2578" s="2" t="s">
        <v>1149</v>
      </c>
      <c r="M2578" s="6" t="s">
        <v>32</v>
      </c>
      <c r="N2578" s="2" t="s">
        <v>453</v>
      </c>
      <c r="O2578" s="35">
        <v>0</v>
      </c>
      <c r="P2578" s="34">
        <v>796</v>
      </c>
      <c r="Q2578" s="34" t="s">
        <v>41</v>
      </c>
      <c r="R2578" s="121">
        <v>20</v>
      </c>
      <c r="S2578" s="9">
        <v>220</v>
      </c>
      <c r="T2578" s="9">
        <f t="shared" si="183"/>
        <v>4400</v>
      </c>
      <c r="U2578" s="9">
        <f t="shared" si="180"/>
        <v>4928.0000000000009</v>
      </c>
      <c r="V2578" s="2" t="s">
        <v>42</v>
      </c>
      <c r="W2578" s="2">
        <v>2014</v>
      </c>
      <c r="X2578" s="5"/>
    </row>
    <row r="2579" spans="1:24" ht="76.5" outlineLevel="1" x14ac:dyDescent="0.25">
      <c r="A2579" s="2" t="s">
        <v>5347</v>
      </c>
      <c r="B2579" s="3" t="s">
        <v>27</v>
      </c>
      <c r="C2579" s="126" t="s">
        <v>2433</v>
      </c>
      <c r="D2579" s="127" t="s">
        <v>5713</v>
      </c>
      <c r="E2579" s="127" t="s">
        <v>5714</v>
      </c>
      <c r="F2579" s="127"/>
      <c r="G2579" s="34" t="s">
        <v>29</v>
      </c>
      <c r="H2579" s="4">
        <v>0</v>
      </c>
      <c r="I2579" s="2">
        <v>710000000</v>
      </c>
      <c r="J2579" s="2" t="s">
        <v>11537</v>
      </c>
      <c r="K2579" s="30" t="s">
        <v>8583</v>
      </c>
      <c r="L2579" s="2" t="s">
        <v>1149</v>
      </c>
      <c r="M2579" s="6" t="s">
        <v>32</v>
      </c>
      <c r="N2579" s="2" t="s">
        <v>453</v>
      </c>
      <c r="O2579" s="35">
        <v>0</v>
      </c>
      <c r="P2579" s="34">
        <v>796</v>
      </c>
      <c r="Q2579" s="34" t="s">
        <v>41</v>
      </c>
      <c r="R2579" s="121">
        <v>500</v>
      </c>
      <c r="S2579" s="9">
        <v>44</v>
      </c>
      <c r="T2579" s="9">
        <f>R2579*S2579</f>
        <v>22000</v>
      </c>
      <c r="U2579" s="9">
        <f>T2579*1.12</f>
        <v>24640.000000000004</v>
      </c>
      <c r="V2579" s="2" t="s">
        <v>42</v>
      </c>
      <c r="W2579" s="2">
        <v>2014</v>
      </c>
      <c r="X2579" s="5"/>
    </row>
    <row r="2580" spans="1:24" ht="76.5" outlineLevel="1" x14ac:dyDescent="0.25">
      <c r="A2580" s="2" t="s">
        <v>5348</v>
      </c>
      <c r="B2580" s="3" t="s">
        <v>27</v>
      </c>
      <c r="C2580" s="126" t="s">
        <v>5716</v>
      </c>
      <c r="D2580" s="127" t="s">
        <v>5717</v>
      </c>
      <c r="E2580" s="127" t="s">
        <v>5718</v>
      </c>
      <c r="F2580" s="127"/>
      <c r="G2580" s="34" t="s">
        <v>29</v>
      </c>
      <c r="H2580" s="4">
        <v>0</v>
      </c>
      <c r="I2580" s="2">
        <v>710000000</v>
      </c>
      <c r="J2580" s="2" t="s">
        <v>11537</v>
      </c>
      <c r="K2580" s="30" t="s">
        <v>8583</v>
      </c>
      <c r="L2580" s="2" t="s">
        <v>1149</v>
      </c>
      <c r="M2580" s="6" t="s">
        <v>32</v>
      </c>
      <c r="N2580" s="2" t="s">
        <v>453</v>
      </c>
      <c r="O2580" s="35">
        <v>0</v>
      </c>
      <c r="P2580" s="34">
        <v>5111</v>
      </c>
      <c r="Q2580" s="34" t="s">
        <v>6051</v>
      </c>
      <c r="R2580" s="121">
        <v>19</v>
      </c>
      <c r="S2580" s="9">
        <v>177</v>
      </c>
      <c r="T2580" s="9">
        <f>R2580*S2580</f>
        <v>3363</v>
      </c>
      <c r="U2580" s="9">
        <f>T2580*1.12</f>
        <v>3766.5600000000004</v>
      </c>
      <c r="V2580" s="2" t="s">
        <v>42</v>
      </c>
      <c r="W2580" s="2">
        <v>2014</v>
      </c>
      <c r="X2580" s="5"/>
    </row>
    <row r="2581" spans="1:24" ht="76.5" outlineLevel="1" x14ac:dyDescent="0.25">
      <c r="A2581" s="2" t="s">
        <v>5349</v>
      </c>
      <c r="B2581" s="3" t="s">
        <v>27</v>
      </c>
      <c r="C2581" s="43" t="s">
        <v>3698</v>
      </c>
      <c r="D2581" s="10" t="s">
        <v>9298</v>
      </c>
      <c r="E2581" s="10" t="s">
        <v>3992</v>
      </c>
      <c r="F2581" s="34" t="s">
        <v>3699</v>
      </c>
      <c r="G2581" s="2" t="s">
        <v>350</v>
      </c>
      <c r="H2581" s="4">
        <v>0</v>
      </c>
      <c r="I2581" s="2">
        <v>710000000</v>
      </c>
      <c r="J2581" s="2" t="s">
        <v>11537</v>
      </c>
      <c r="K2581" s="30" t="s">
        <v>6014</v>
      </c>
      <c r="L2581" s="2" t="s">
        <v>1149</v>
      </c>
      <c r="M2581" s="6" t="s">
        <v>32</v>
      </c>
      <c r="N2581" s="2" t="s">
        <v>453</v>
      </c>
      <c r="O2581" s="35">
        <v>0</v>
      </c>
      <c r="P2581" s="34">
        <v>796</v>
      </c>
      <c r="Q2581" s="2" t="s">
        <v>41</v>
      </c>
      <c r="R2581" s="121">
        <v>260</v>
      </c>
      <c r="S2581" s="9">
        <v>1200</v>
      </c>
      <c r="T2581" s="9">
        <f>R2581*S2581</f>
        <v>312000</v>
      </c>
      <c r="U2581" s="9">
        <f t="shared" ref="U2581:U2586" si="184">T2581*1.12</f>
        <v>349440.00000000006</v>
      </c>
      <c r="V2581" s="2" t="s">
        <v>42</v>
      </c>
      <c r="W2581" s="2">
        <v>2014</v>
      </c>
      <c r="X2581" s="5"/>
    </row>
    <row r="2582" spans="1:24" ht="127.5" outlineLevel="1" x14ac:dyDescent="0.25">
      <c r="A2582" s="2" t="s">
        <v>5350</v>
      </c>
      <c r="B2582" s="3" t="s">
        <v>27</v>
      </c>
      <c r="C2582" s="7" t="s">
        <v>3993</v>
      </c>
      <c r="D2582" s="2" t="s">
        <v>4429</v>
      </c>
      <c r="E2582" s="5" t="s">
        <v>5720</v>
      </c>
      <c r="F2582" s="34" t="s">
        <v>5721</v>
      </c>
      <c r="G2582" s="2" t="s">
        <v>29</v>
      </c>
      <c r="H2582" s="4">
        <v>0</v>
      </c>
      <c r="I2582" s="2">
        <v>710000000</v>
      </c>
      <c r="J2582" s="2" t="s">
        <v>11537</v>
      </c>
      <c r="K2582" s="30" t="s">
        <v>6014</v>
      </c>
      <c r="L2582" s="2" t="s">
        <v>1149</v>
      </c>
      <c r="M2582" s="6" t="s">
        <v>32</v>
      </c>
      <c r="N2582" s="2" t="s">
        <v>453</v>
      </c>
      <c r="O2582" s="35">
        <v>0</v>
      </c>
      <c r="P2582" s="36" t="s">
        <v>40</v>
      </c>
      <c r="Q2582" s="5" t="s">
        <v>41</v>
      </c>
      <c r="R2582" s="121">
        <v>404</v>
      </c>
      <c r="S2582" s="9">
        <v>250</v>
      </c>
      <c r="T2582" s="9">
        <f>R2582*S2582</f>
        <v>101000</v>
      </c>
      <c r="U2582" s="9">
        <f t="shared" si="184"/>
        <v>113120.00000000001</v>
      </c>
      <c r="V2582" s="2" t="s">
        <v>42</v>
      </c>
      <c r="W2582" s="2">
        <v>2014</v>
      </c>
      <c r="X2582" s="5"/>
    </row>
    <row r="2583" spans="1:24" ht="76.5" outlineLevel="1" x14ac:dyDescent="0.25">
      <c r="A2583" s="2" t="s">
        <v>5351</v>
      </c>
      <c r="B2583" s="3" t="s">
        <v>27</v>
      </c>
      <c r="C2583" s="125" t="s">
        <v>3720</v>
      </c>
      <c r="D2583" s="115" t="s">
        <v>3721</v>
      </c>
      <c r="E2583" s="115" t="s">
        <v>3722</v>
      </c>
      <c r="F2583" s="115" t="s">
        <v>3721</v>
      </c>
      <c r="G2583" s="34" t="s">
        <v>29</v>
      </c>
      <c r="H2583" s="4">
        <v>0</v>
      </c>
      <c r="I2583" s="2">
        <v>710000000</v>
      </c>
      <c r="J2583" s="2" t="s">
        <v>11537</v>
      </c>
      <c r="K2583" s="30" t="s">
        <v>6014</v>
      </c>
      <c r="L2583" s="2" t="s">
        <v>1149</v>
      </c>
      <c r="M2583" s="6" t="s">
        <v>32</v>
      </c>
      <c r="N2583" s="2" t="s">
        <v>453</v>
      </c>
      <c r="O2583" s="35">
        <v>0</v>
      </c>
      <c r="P2583" s="2">
        <v>112</v>
      </c>
      <c r="Q2583" s="2" t="s">
        <v>751</v>
      </c>
      <c r="R2583" s="5">
        <v>1800</v>
      </c>
      <c r="S2583" s="9">
        <v>0</v>
      </c>
      <c r="T2583" s="9">
        <f>R2583*S2583</f>
        <v>0</v>
      </c>
      <c r="U2583" s="9">
        <f t="shared" si="184"/>
        <v>0</v>
      </c>
      <c r="V2583" s="2" t="s">
        <v>42</v>
      </c>
      <c r="W2583" s="2">
        <v>2014</v>
      </c>
      <c r="X2583" s="5"/>
    </row>
    <row r="2584" spans="1:24" ht="76.5" outlineLevel="1" x14ac:dyDescent="0.25">
      <c r="A2584" s="2" t="s">
        <v>10635</v>
      </c>
      <c r="B2584" s="3" t="s">
        <v>27</v>
      </c>
      <c r="C2584" s="125" t="s">
        <v>1025</v>
      </c>
      <c r="D2584" s="10" t="s">
        <v>1026</v>
      </c>
      <c r="E2584" s="10" t="s">
        <v>1027</v>
      </c>
      <c r="F2584" s="10" t="s">
        <v>1027</v>
      </c>
      <c r="G2584" s="34" t="s">
        <v>29</v>
      </c>
      <c r="H2584" s="4">
        <v>0</v>
      </c>
      <c r="I2584" s="2">
        <v>710000000</v>
      </c>
      <c r="J2584" s="2" t="s">
        <v>11537</v>
      </c>
      <c r="K2584" s="30" t="s">
        <v>3765</v>
      </c>
      <c r="L2584" s="2" t="s">
        <v>1149</v>
      </c>
      <c r="M2584" s="6" t="s">
        <v>32</v>
      </c>
      <c r="N2584" s="2" t="s">
        <v>453</v>
      </c>
      <c r="O2584" s="35">
        <v>0</v>
      </c>
      <c r="P2584" s="2">
        <v>868</v>
      </c>
      <c r="Q2584" s="2" t="s">
        <v>3708</v>
      </c>
      <c r="R2584" s="5">
        <v>96</v>
      </c>
      <c r="S2584" s="9">
        <v>375</v>
      </c>
      <c r="T2584" s="9">
        <f>S2584*R2584</f>
        <v>36000</v>
      </c>
      <c r="U2584" s="9">
        <f t="shared" si="184"/>
        <v>40320.000000000007</v>
      </c>
      <c r="V2584" s="2" t="s">
        <v>42</v>
      </c>
      <c r="W2584" s="2">
        <v>2014</v>
      </c>
      <c r="X2584" s="5" t="s">
        <v>10636</v>
      </c>
    </row>
    <row r="2585" spans="1:24" ht="76.5" outlineLevel="1" x14ac:dyDescent="0.25">
      <c r="A2585" s="2" t="s">
        <v>5352</v>
      </c>
      <c r="B2585" s="3" t="s">
        <v>27</v>
      </c>
      <c r="C2585" s="126" t="s">
        <v>5722</v>
      </c>
      <c r="D2585" s="34" t="s">
        <v>9112</v>
      </c>
      <c r="E2585" s="127" t="s">
        <v>5724</v>
      </c>
      <c r="F2585" s="34" t="s">
        <v>5723</v>
      </c>
      <c r="G2585" s="34" t="s">
        <v>29</v>
      </c>
      <c r="H2585" s="4">
        <v>0</v>
      </c>
      <c r="I2585" s="2">
        <v>710000000</v>
      </c>
      <c r="J2585" s="2" t="s">
        <v>11537</v>
      </c>
      <c r="K2585" s="30" t="s">
        <v>6014</v>
      </c>
      <c r="L2585" s="2" t="s">
        <v>1149</v>
      </c>
      <c r="M2585" s="6" t="s">
        <v>32</v>
      </c>
      <c r="N2585" s="2" t="s">
        <v>453</v>
      </c>
      <c r="O2585" s="35">
        <v>0</v>
      </c>
      <c r="P2585" s="5">
        <v>796</v>
      </c>
      <c r="Q2585" s="2" t="s">
        <v>41</v>
      </c>
      <c r="R2585" s="5">
        <v>50</v>
      </c>
      <c r="S2585" s="9">
        <v>3200</v>
      </c>
      <c r="T2585" s="9">
        <v>160000</v>
      </c>
      <c r="U2585" s="9">
        <f t="shared" si="184"/>
        <v>179200.00000000003</v>
      </c>
      <c r="V2585" s="2" t="s">
        <v>42</v>
      </c>
      <c r="W2585" s="2">
        <v>2014</v>
      </c>
      <c r="X2585" s="5"/>
    </row>
    <row r="2586" spans="1:24" ht="63.75" outlineLevel="1" x14ac:dyDescent="0.25">
      <c r="A2586" s="2" t="s">
        <v>5353</v>
      </c>
      <c r="B2586" s="3" t="s">
        <v>27</v>
      </c>
      <c r="C2586" s="10" t="s">
        <v>4863</v>
      </c>
      <c r="D2586" s="10" t="s">
        <v>1739</v>
      </c>
      <c r="E2586" s="10" t="s">
        <v>3588</v>
      </c>
      <c r="F2586" s="5" t="s">
        <v>5809</v>
      </c>
      <c r="G2586" s="2" t="s">
        <v>350</v>
      </c>
      <c r="H2586" s="4">
        <v>0</v>
      </c>
      <c r="I2586" s="2">
        <v>710000000</v>
      </c>
      <c r="J2586" s="2" t="s">
        <v>11537</v>
      </c>
      <c r="K2586" s="14" t="s">
        <v>3766</v>
      </c>
      <c r="L2586" s="2" t="s">
        <v>1145</v>
      </c>
      <c r="M2586" s="6" t="s">
        <v>32</v>
      </c>
      <c r="N2586" s="2" t="s">
        <v>453</v>
      </c>
      <c r="O2586" s="15" t="s">
        <v>61</v>
      </c>
      <c r="P2586" s="36" t="s">
        <v>40</v>
      </c>
      <c r="Q2586" s="5" t="s">
        <v>41</v>
      </c>
      <c r="R2586" s="5">
        <v>2</v>
      </c>
      <c r="S2586" s="9">
        <v>28571</v>
      </c>
      <c r="T2586" s="9">
        <f t="shared" ref="T2586:T2613" si="185">S2586*R2586</f>
        <v>57142</v>
      </c>
      <c r="U2586" s="9">
        <f t="shared" si="184"/>
        <v>63999.040000000008</v>
      </c>
      <c r="V2586" s="2" t="s">
        <v>42</v>
      </c>
      <c r="W2586" s="2">
        <v>2014</v>
      </c>
      <c r="X2586" s="2"/>
    </row>
    <row r="2587" spans="1:24" ht="63.75" outlineLevel="1" x14ac:dyDescent="0.25">
      <c r="A2587" s="2" t="s">
        <v>5354</v>
      </c>
      <c r="B2587" s="3" t="s">
        <v>27</v>
      </c>
      <c r="C2587" s="10" t="s">
        <v>4863</v>
      </c>
      <c r="D2587" s="10" t="s">
        <v>1739</v>
      </c>
      <c r="E2587" s="10" t="s">
        <v>3588</v>
      </c>
      <c r="F2587" s="5" t="s">
        <v>5810</v>
      </c>
      <c r="G2587" s="2" t="s">
        <v>350</v>
      </c>
      <c r="H2587" s="4">
        <v>0</v>
      </c>
      <c r="I2587" s="2">
        <v>710000000</v>
      </c>
      <c r="J2587" s="2" t="s">
        <v>11537</v>
      </c>
      <c r="K2587" s="14" t="s">
        <v>3766</v>
      </c>
      <c r="L2587" s="2" t="s">
        <v>1145</v>
      </c>
      <c r="M2587" s="6" t="s">
        <v>32</v>
      </c>
      <c r="N2587" s="2" t="s">
        <v>453</v>
      </c>
      <c r="O2587" s="15" t="s">
        <v>61</v>
      </c>
      <c r="P2587" s="36" t="s">
        <v>40</v>
      </c>
      <c r="Q2587" s="2" t="s">
        <v>41</v>
      </c>
      <c r="R2587" s="5">
        <v>1</v>
      </c>
      <c r="S2587" s="9">
        <v>21428</v>
      </c>
      <c r="T2587" s="9">
        <f t="shared" si="185"/>
        <v>21428</v>
      </c>
      <c r="U2587" s="9">
        <f t="shared" ref="U2587:U2751" si="186">T2587*1.12</f>
        <v>23999.360000000001</v>
      </c>
      <c r="V2587" s="2" t="s">
        <v>42</v>
      </c>
      <c r="W2587" s="2">
        <v>2014</v>
      </c>
      <c r="X2587" s="2"/>
    </row>
    <row r="2588" spans="1:24" ht="63.75" outlineLevel="1" x14ac:dyDescent="0.25">
      <c r="A2588" s="2" t="s">
        <v>5355</v>
      </c>
      <c r="B2588" s="3" t="s">
        <v>27</v>
      </c>
      <c r="C2588" s="10" t="s">
        <v>4863</v>
      </c>
      <c r="D2588" s="10" t="s">
        <v>1739</v>
      </c>
      <c r="E2588" s="10" t="s">
        <v>3588</v>
      </c>
      <c r="F2588" s="5" t="s">
        <v>5811</v>
      </c>
      <c r="G2588" s="2" t="s">
        <v>350</v>
      </c>
      <c r="H2588" s="4">
        <v>0</v>
      </c>
      <c r="I2588" s="2">
        <v>710000000</v>
      </c>
      <c r="J2588" s="2" t="s">
        <v>11537</v>
      </c>
      <c r="K2588" s="14" t="s">
        <v>3766</v>
      </c>
      <c r="L2588" s="2" t="s">
        <v>1145</v>
      </c>
      <c r="M2588" s="6" t="s">
        <v>32</v>
      </c>
      <c r="N2588" s="2" t="s">
        <v>453</v>
      </c>
      <c r="O2588" s="15" t="s">
        <v>61</v>
      </c>
      <c r="P2588" s="36" t="s">
        <v>40</v>
      </c>
      <c r="Q2588" s="2" t="s">
        <v>41</v>
      </c>
      <c r="R2588" s="5">
        <v>1</v>
      </c>
      <c r="S2588" s="9">
        <v>25000</v>
      </c>
      <c r="T2588" s="9">
        <f t="shared" si="185"/>
        <v>25000</v>
      </c>
      <c r="U2588" s="9">
        <f t="shared" si="186"/>
        <v>28000.000000000004</v>
      </c>
      <c r="V2588" s="2" t="s">
        <v>42</v>
      </c>
      <c r="W2588" s="2">
        <v>2014</v>
      </c>
      <c r="X2588" s="2"/>
    </row>
    <row r="2589" spans="1:24" ht="63.75" outlineLevel="1" x14ac:dyDescent="0.25">
      <c r="A2589" s="2" t="s">
        <v>5356</v>
      </c>
      <c r="B2589" s="3" t="s">
        <v>27</v>
      </c>
      <c r="C2589" s="10" t="s">
        <v>4863</v>
      </c>
      <c r="D2589" s="10" t="s">
        <v>1739</v>
      </c>
      <c r="E2589" s="10" t="s">
        <v>3588</v>
      </c>
      <c r="F2589" s="5" t="s">
        <v>5809</v>
      </c>
      <c r="G2589" s="2" t="s">
        <v>350</v>
      </c>
      <c r="H2589" s="4">
        <v>0</v>
      </c>
      <c r="I2589" s="2">
        <v>710000000</v>
      </c>
      <c r="J2589" s="2" t="s">
        <v>11537</v>
      </c>
      <c r="K2589" s="14" t="s">
        <v>3766</v>
      </c>
      <c r="L2589" s="5" t="s">
        <v>8093</v>
      </c>
      <c r="M2589" s="6" t="s">
        <v>32</v>
      </c>
      <c r="N2589" s="2" t="s">
        <v>453</v>
      </c>
      <c r="O2589" s="15" t="s">
        <v>61</v>
      </c>
      <c r="P2589" s="36" t="s">
        <v>40</v>
      </c>
      <c r="Q2589" s="2" t="s">
        <v>41</v>
      </c>
      <c r="R2589" s="5">
        <v>1</v>
      </c>
      <c r="S2589" s="9">
        <v>18749</v>
      </c>
      <c r="T2589" s="9">
        <f>S2589*R2589</f>
        <v>18749</v>
      </c>
      <c r="U2589" s="9">
        <f>T2589*1.12</f>
        <v>20998.880000000001</v>
      </c>
      <c r="V2589" s="2" t="s">
        <v>42</v>
      </c>
      <c r="W2589" s="2">
        <v>2014</v>
      </c>
      <c r="X2589" s="2"/>
    </row>
    <row r="2590" spans="1:24" ht="63.75" outlineLevel="1" x14ac:dyDescent="0.25">
      <c r="A2590" s="2" t="s">
        <v>5357</v>
      </c>
      <c r="B2590" s="3" t="s">
        <v>27</v>
      </c>
      <c r="C2590" s="10" t="s">
        <v>6392</v>
      </c>
      <c r="D2590" s="10" t="s">
        <v>4853</v>
      </c>
      <c r="E2590" s="10" t="s">
        <v>6391</v>
      </c>
      <c r="F2590" s="5" t="s">
        <v>5812</v>
      </c>
      <c r="G2590" s="2" t="s">
        <v>350</v>
      </c>
      <c r="H2590" s="4">
        <v>0</v>
      </c>
      <c r="I2590" s="2">
        <v>710000000</v>
      </c>
      <c r="J2590" s="2" t="s">
        <v>11537</v>
      </c>
      <c r="K2590" s="14" t="s">
        <v>3766</v>
      </c>
      <c r="L2590" s="2" t="s">
        <v>1145</v>
      </c>
      <c r="M2590" s="6" t="s">
        <v>32</v>
      </c>
      <c r="N2590" s="2" t="s">
        <v>453</v>
      </c>
      <c r="O2590" s="15" t="s">
        <v>61</v>
      </c>
      <c r="P2590" s="36" t="s">
        <v>40</v>
      </c>
      <c r="Q2590" s="2" t="s">
        <v>41</v>
      </c>
      <c r="R2590" s="5">
        <v>2</v>
      </c>
      <c r="S2590" s="9">
        <v>4687</v>
      </c>
      <c r="T2590" s="9">
        <f>S2590*R2590</f>
        <v>9374</v>
      </c>
      <c r="U2590" s="9">
        <v>10080</v>
      </c>
      <c r="V2590" s="2" t="s">
        <v>42</v>
      </c>
      <c r="W2590" s="2">
        <v>2014</v>
      </c>
      <c r="X2590" s="2"/>
    </row>
    <row r="2591" spans="1:24" ht="63.75" outlineLevel="1" x14ac:dyDescent="0.25">
      <c r="A2591" s="2" t="s">
        <v>5358</v>
      </c>
      <c r="B2591" s="3" t="s">
        <v>27</v>
      </c>
      <c r="C2591" s="10" t="s">
        <v>6392</v>
      </c>
      <c r="D2591" s="10" t="s">
        <v>4853</v>
      </c>
      <c r="E2591" s="10" t="s">
        <v>6391</v>
      </c>
      <c r="F2591" s="5" t="s">
        <v>5813</v>
      </c>
      <c r="G2591" s="2" t="s">
        <v>350</v>
      </c>
      <c r="H2591" s="4">
        <v>0</v>
      </c>
      <c r="I2591" s="2">
        <v>710000000</v>
      </c>
      <c r="J2591" s="2" t="s">
        <v>11537</v>
      </c>
      <c r="K2591" s="14" t="s">
        <v>3766</v>
      </c>
      <c r="L2591" s="2" t="s">
        <v>1145</v>
      </c>
      <c r="M2591" s="6" t="s">
        <v>32</v>
      </c>
      <c r="N2591" s="2" t="s">
        <v>453</v>
      </c>
      <c r="O2591" s="15" t="s">
        <v>61</v>
      </c>
      <c r="P2591" s="36" t="s">
        <v>40</v>
      </c>
      <c r="Q2591" s="2" t="s">
        <v>41</v>
      </c>
      <c r="R2591" s="5">
        <v>2</v>
      </c>
      <c r="S2591" s="9">
        <v>4218.8</v>
      </c>
      <c r="T2591" s="9">
        <f>S2591*R2591</f>
        <v>8437.6</v>
      </c>
      <c r="U2591" s="9">
        <f>T2591*1.12</f>
        <v>9450.112000000001</v>
      </c>
      <c r="V2591" s="2" t="s">
        <v>42</v>
      </c>
      <c r="W2591" s="2">
        <v>2014</v>
      </c>
      <c r="X2591" s="2"/>
    </row>
    <row r="2592" spans="1:24" ht="63.75" outlineLevel="1" x14ac:dyDescent="0.25">
      <c r="A2592" s="2" t="s">
        <v>8808</v>
      </c>
      <c r="B2592" s="3" t="s">
        <v>27</v>
      </c>
      <c r="C2592" s="10" t="s">
        <v>6392</v>
      </c>
      <c r="D2592" s="10" t="s">
        <v>4853</v>
      </c>
      <c r="E2592" s="10" t="s">
        <v>6391</v>
      </c>
      <c r="F2592" s="5" t="s">
        <v>5814</v>
      </c>
      <c r="G2592" s="2" t="s">
        <v>350</v>
      </c>
      <c r="H2592" s="4">
        <v>0</v>
      </c>
      <c r="I2592" s="2">
        <v>710000000</v>
      </c>
      <c r="J2592" s="2" t="s">
        <v>11537</v>
      </c>
      <c r="K2592" s="14" t="s">
        <v>3766</v>
      </c>
      <c r="L2592" s="5" t="s">
        <v>8093</v>
      </c>
      <c r="M2592" s="6" t="s">
        <v>32</v>
      </c>
      <c r="N2592" s="2" t="s">
        <v>453</v>
      </c>
      <c r="O2592" s="15" t="s">
        <v>61</v>
      </c>
      <c r="P2592" s="36" t="s">
        <v>40</v>
      </c>
      <c r="Q2592" s="5" t="s">
        <v>41</v>
      </c>
      <c r="R2592" s="5">
        <v>1</v>
      </c>
      <c r="S2592" s="9">
        <v>4687</v>
      </c>
      <c r="T2592" s="9">
        <f t="shared" si="185"/>
        <v>4687</v>
      </c>
      <c r="U2592" s="9">
        <f t="shared" si="186"/>
        <v>5249.4400000000005</v>
      </c>
      <c r="V2592" s="2" t="s">
        <v>42</v>
      </c>
      <c r="W2592" s="2">
        <v>2014</v>
      </c>
      <c r="X2592" s="2"/>
    </row>
    <row r="2593" spans="1:24" ht="63.75" outlineLevel="1" x14ac:dyDescent="0.25">
      <c r="A2593" s="2" t="s">
        <v>5359</v>
      </c>
      <c r="B2593" s="3" t="s">
        <v>27</v>
      </c>
      <c r="C2593" s="10" t="s">
        <v>6392</v>
      </c>
      <c r="D2593" s="10" t="s">
        <v>4853</v>
      </c>
      <c r="E2593" s="10" t="s">
        <v>6391</v>
      </c>
      <c r="F2593" s="5" t="s">
        <v>5815</v>
      </c>
      <c r="G2593" s="2" t="s">
        <v>350</v>
      </c>
      <c r="H2593" s="4">
        <v>0</v>
      </c>
      <c r="I2593" s="2">
        <v>710000000</v>
      </c>
      <c r="J2593" s="2" t="s">
        <v>11537</v>
      </c>
      <c r="K2593" s="14" t="s">
        <v>3766</v>
      </c>
      <c r="L2593" s="5" t="s">
        <v>8093</v>
      </c>
      <c r="M2593" s="6" t="s">
        <v>32</v>
      </c>
      <c r="N2593" s="2" t="s">
        <v>453</v>
      </c>
      <c r="O2593" s="15" t="s">
        <v>61</v>
      </c>
      <c r="P2593" s="36" t="s">
        <v>40</v>
      </c>
      <c r="Q2593" s="2" t="s">
        <v>41</v>
      </c>
      <c r="R2593" s="5">
        <v>1</v>
      </c>
      <c r="S2593" s="9">
        <v>1000</v>
      </c>
      <c r="T2593" s="9">
        <f>S2593*R2593</f>
        <v>1000</v>
      </c>
      <c r="U2593" s="9">
        <f t="shared" si="186"/>
        <v>1120</v>
      </c>
      <c r="V2593" s="2" t="s">
        <v>42</v>
      </c>
      <c r="W2593" s="2">
        <v>2014</v>
      </c>
      <c r="X2593" s="2"/>
    </row>
    <row r="2594" spans="1:24" ht="63.75" outlineLevel="1" x14ac:dyDescent="0.25">
      <c r="A2594" s="2" t="s">
        <v>5360</v>
      </c>
      <c r="B2594" s="3" t="s">
        <v>27</v>
      </c>
      <c r="C2594" s="10" t="s">
        <v>6395</v>
      </c>
      <c r="D2594" s="10" t="s">
        <v>4861</v>
      </c>
      <c r="E2594" s="10" t="s">
        <v>6396</v>
      </c>
      <c r="F2594" s="5" t="s">
        <v>5816</v>
      </c>
      <c r="G2594" s="2" t="s">
        <v>350</v>
      </c>
      <c r="H2594" s="4">
        <v>0</v>
      </c>
      <c r="I2594" s="2">
        <v>710000000</v>
      </c>
      <c r="J2594" s="2" t="s">
        <v>11537</v>
      </c>
      <c r="K2594" s="14" t="s">
        <v>3766</v>
      </c>
      <c r="L2594" s="2" t="s">
        <v>1145</v>
      </c>
      <c r="M2594" s="6" t="s">
        <v>32</v>
      </c>
      <c r="N2594" s="2" t="s">
        <v>453</v>
      </c>
      <c r="O2594" s="15" t="s">
        <v>61</v>
      </c>
      <c r="P2594" s="36" t="s">
        <v>40</v>
      </c>
      <c r="Q2594" s="5" t="s">
        <v>41</v>
      </c>
      <c r="R2594" s="5">
        <v>1</v>
      </c>
      <c r="S2594" s="9">
        <v>2499</v>
      </c>
      <c r="T2594" s="9">
        <f>S2594*R2594</f>
        <v>2499</v>
      </c>
      <c r="U2594" s="9">
        <f t="shared" si="186"/>
        <v>2798.88</v>
      </c>
      <c r="V2594" s="2" t="s">
        <v>42</v>
      </c>
      <c r="W2594" s="2">
        <v>2014</v>
      </c>
      <c r="X2594" s="2"/>
    </row>
    <row r="2595" spans="1:24" ht="63.75" outlineLevel="1" x14ac:dyDescent="0.25">
      <c r="A2595" s="2" t="s">
        <v>5361</v>
      </c>
      <c r="B2595" s="3" t="s">
        <v>27</v>
      </c>
      <c r="C2595" s="10" t="s">
        <v>6395</v>
      </c>
      <c r="D2595" s="10" t="s">
        <v>4861</v>
      </c>
      <c r="E2595" s="10" t="s">
        <v>6396</v>
      </c>
      <c r="F2595" s="5" t="s">
        <v>5816</v>
      </c>
      <c r="G2595" s="2" t="s">
        <v>350</v>
      </c>
      <c r="H2595" s="4">
        <v>0</v>
      </c>
      <c r="I2595" s="2">
        <v>710000000</v>
      </c>
      <c r="J2595" s="2" t="s">
        <v>11537</v>
      </c>
      <c r="K2595" s="14" t="s">
        <v>3766</v>
      </c>
      <c r="L2595" s="2" t="s">
        <v>1145</v>
      </c>
      <c r="M2595" s="6" t="s">
        <v>32</v>
      </c>
      <c r="N2595" s="2" t="s">
        <v>453</v>
      </c>
      <c r="O2595" s="15" t="s">
        <v>61</v>
      </c>
      <c r="P2595" s="36" t="s">
        <v>40</v>
      </c>
      <c r="Q2595" s="5" t="s">
        <v>41</v>
      </c>
      <c r="R2595" s="5">
        <v>1</v>
      </c>
      <c r="S2595" s="9">
        <v>1636</v>
      </c>
      <c r="T2595" s="9">
        <f>S2595*R2595</f>
        <v>1636</v>
      </c>
      <c r="U2595" s="9">
        <f>T2595*1.12</f>
        <v>1832.3200000000002</v>
      </c>
      <c r="V2595" s="2" t="s">
        <v>42</v>
      </c>
      <c r="W2595" s="2">
        <v>2014</v>
      </c>
      <c r="X2595" s="2"/>
    </row>
    <row r="2596" spans="1:24" ht="63.75" outlineLevel="1" x14ac:dyDescent="0.25">
      <c r="A2596" s="2" t="s">
        <v>5362</v>
      </c>
      <c r="B2596" s="3" t="s">
        <v>27</v>
      </c>
      <c r="C2596" s="10" t="s">
        <v>6190</v>
      </c>
      <c r="D2596" s="10" t="s">
        <v>855</v>
      </c>
      <c r="E2596" s="10" t="s">
        <v>3914</v>
      </c>
      <c r="F2596" s="5" t="s">
        <v>2201</v>
      </c>
      <c r="G2596" s="2" t="s">
        <v>350</v>
      </c>
      <c r="H2596" s="4">
        <v>0</v>
      </c>
      <c r="I2596" s="2">
        <v>710000000</v>
      </c>
      <c r="J2596" s="2" t="s">
        <v>11537</v>
      </c>
      <c r="K2596" s="14" t="s">
        <v>3766</v>
      </c>
      <c r="L2596" s="2" t="s">
        <v>1145</v>
      </c>
      <c r="M2596" s="6" t="s">
        <v>32</v>
      </c>
      <c r="N2596" s="2" t="s">
        <v>453</v>
      </c>
      <c r="O2596" s="15" t="s">
        <v>61</v>
      </c>
      <c r="P2596" s="36" t="s">
        <v>857</v>
      </c>
      <c r="Q2596" s="5" t="s">
        <v>6191</v>
      </c>
      <c r="R2596" s="5">
        <v>140</v>
      </c>
      <c r="S2596" s="9">
        <v>215.77</v>
      </c>
      <c r="T2596" s="9">
        <f>S2596*R2596</f>
        <v>30207.800000000003</v>
      </c>
      <c r="U2596" s="9">
        <f t="shared" si="186"/>
        <v>33832.736000000004</v>
      </c>
      <c r="V2596" s="2" t="s">
        <v>42</v>
      </c>
      <c r="W2596" s="2">
        <v>2014</v>
      </c>
      <c r="X2596" s="2"/>
    </row>
    <row r="2597" spans="1:24" ht="63.75" outlineLevel="1" x14ac:dyDescent="0.25">
      <c r="A2597" s="2" t="s">
        <v>5363</v>
      </c>
      <c r="B2597" s="3" t="s">
        <v>27</v>
      </c>
      <c r="C2597" s="10" t="s">
        <v>6190</v>
      </c>
      <c r="D2597" s="10" t="s">
        <v>855</v>
      </c>
      <c r="E2597" s="10" t="s">
        <v>3914</v>
      </c>
      <c r="F2597" s="5" t="s">
        <v>2201</v>
      </c>
      <c r="G2597" s="2" t="s">
        <v>350</v>
      </c>
      <c r="H2597" s="4">
        <v>0</v>
      </c>
      <c r="I2597" s="2">
        <v>710000000</v>
      </c>
      <c r="J2597" s="2" t="s">
        <v>11537</v>
      </c>
      <c r="K2597" s="14" t="s">
        <v>3766</v>
      </c>
      <c r="L2597" s="5" t="s">
        <v>8093</v>
      </c>
      <c r="M2597" s="6" t="s">
        <v>32</v>
      </c>
      <c r="N2597" s="2" t="s">
        <v>453</v>
      </c>
      <c r="O2597" s="15" t="s">
        <v>61</v>
      </c>
      <c r="P2597" s="36" t="s">
        <v>857</v>
      </c>
      <c r="Q2597" s="5" t="s">
        <v>6191</v>
      </c>
      <c r="R2597" s="5">
        <v>100</v>
      </c>
      <c r="S2597" s="9">
        <v>1124.99</v>
      </c>
      <c r="T2597" s="9">
        <f>S2597*R2597</f>
        <v>112499</v>
      </c>
      <c r="U2597" s="9">
        <f t="shared" si="186"/>
        <v>125998.88000000002</v>
      </c>
      <c r="V2597" s="2" t="s">
        <v>42</v>
      </c>
      <c r="W2597" s="2">
        <v>2014</v>
      </c>
      <c r="X2597" s="2"/>
    </row>
    <row r="2598" spans="1:24" ht="76.5" outlineLevel="1" x14ac:dyDescent="0.25">
      <c r="A2598" s="2" t="s">
        <v>5364</v>
      </c>
      <c r="B2598" s="3" t="s">
        <v>27</v>
      </c>
      <c r="C2598" s="5" t="s">
        <v>6397</v>
      </c>
      <c r="D2598" s="105" t="s">
        <v>6398</v>
      </c>
      <c r="E2598" s="105" t="s">
        <v>6399</v>
      </c>
      <c r="F2598" s="5" t="s">
        <v>2201</v>
      </c>
      <c r="G2598" s="2" t="s">
        <v>350</v>
      </c>
      <c r="H2598" s="4">
        <v>0</v>
      </c>
      <c r="I2598" s="2">
        <v>710000000</v>
      </c>
      <c r="J2598" s="2" t="s">
        <v>11537</v>
      </c>
      <c r="K2598" s="14" t="s">
        <v>3766</v>
      </c>
      <c r="L2598" s="2" t="s">
        <v>1145</v>
      </c>
      <c r="M2598" s="6" t="s">
        <v>32</v>
      </c>
      <c r="N2598" s="2" t="s">
        <v>453</v>
      </c>
      <c r="O2598" s="15" t="s">
        <v>61</v>
      </c>
      <c r="P2598" s="36" t="s">
        <v>40</v>
      </c>
      <c r="Q2598" s="2" t="s">
        <v>41</v>
      </c>
      <c r="R2598" s="5">
        <v>1</v>
      </c>
      <c r="S2598" s="9">
        <v>4836</v>
      </c>
      <c r="T2598" s="9">
        <f t="shared" si="185"/>
        <v>4836</v>
      </c>
      <c r="U2598" s="9">
        <f t="shared" si="186"/>
        <v>5416.3200000000006</v>
      </c>
      <c r="V2598" s="2" t="s">
        <v>42</v>
      </c>
      <c r="W2598" s="2">
        <v>2014</v>
      </c>
      <c r="X2598" s="2"/>
    </row>
    <row r="2599" spans="1:24" ht="63.75" outlineLevel="1" x14ac:dyDescent="0.25">
      <c r="A2599" s="2" t="s">
        <v>5365</v>
      </c>
      <c r="B2599" s="3" t="s">
        <v>27</v>
      </c>
      <c r="C2599" s="43" t="s">
        <v>13074</v>
      </c>
      <c r="D2599" s="5" t="s">
        <v>13073</v>
      </c>
      <c r="E2599" s="5" t="s">
        <v>3933</v>
      </c>
      <c r="F2599" s="5" t="s">
        <v>2201</v>
      </c>
      <c r="G2599" s="2" t="s">
        <v>350</v>
      </c>
      <c r="H2599" s="4">
        <v>0</v>
      </c>
      <c r="I2599" s="2">
        <v>710000000</v>
      </c>
      <c r="J2599" s="2" t="s">
        <v>11537</v>
      </c>
      <c r="K2599" s="14" t="s">
        <v>3766</v>
      </c>
      <c r="L2599" s="2" t="s">
        <v>1145</v>
      </c>
      <c r="M2599" s="6" t="s">
        <v>32</v>
      </c>
      <c r="N2599" s="2" t="s">
        <v>453</v>
      </c>
      <c r="O2599" s="15" t="s">
        <v>61</v>
      </c>
      <c r="P2599" s="36" t="s">
        <v>40</v>
      </c>
      <c r="Q2599" s="2" t="s">
        <v>41</v>
      </c>
      <c r="R2599" s="5">
        <v>2</v>
      </c>
      <c r="S2599" s="9">
        <v>39060</v>
      </c>
      <c r="T2599" s="9">
        <f t="shared" si="185"/>
        <v>78120</v>
      </c>
      <c r="U2599" s="9">
        <f t="shared" si="186"/>
        <v>87494.400000000009</v>
      </c>
      <c r="V2599" s="2" t="s">
        <v>42</v>
      </c>
      <c r="W2599" s="2">
        <v>2014</v>
      </c>
      <c r="X2599" s="2"/>
    </row>
    <row r="2600" spans="1:24" ht="63.75" outlineLevel="1" x14ac:dyDescent="0.25">
      <c r="A2600" s="2" t="s">
        <v>5366</v>
      </c>
      <c r="B2600" s="3" t="s">
        <v>27</v>
      </c>
      <c r="C2600" s="43" t="s">
        <v>13072</v>
      </c>
      <c r="D2600" s="5" t="s">
        <v>1741</v>
      </c>
      <c r="E2600" s="5" t="s">
        <v>13071</v>
      </c>
      <c r="F2600" s="5" t="s">
        <v>5817</v>
      </c>
      <c r="G2600" s="2" t="s">
        <v>350</v>
      </c>
      <c r="H2600" s="4">
        <v>0</v>
      </c>
      <c r="I2600" s="2">
        <v>710000000</v>
      </c>
      <c r="J2600" s="2" t="s">
        <v>11537</v>
      </c>
      <c r="K2600" s="14" t="s">
        <v>3766</v>
      </c>
      <c r="L2600" s="2" t="s">
        <v>1145</v>
      </c>
      <c r="M2600" s="6" t="s">
        <v>32</v>
      </c>
      <c r="N2600" s="2" t="s">
        <v>453</v>
      </c>
      <c r="O2600" s="15" t="s">
        <v>61</v>
      </c>
      <c r="P2600" s="36" t="s">
        <v>40</v>
      </c>
      <c r="Q2600" s="2" t="s">
        <v>41</v>
      </c>
      <c r="R2600" s="5">
        <v>2</v>
      </c>
      <c r="S2600" s="9">
        <v>5626</v>
      </c>
      <c r="T2600" s="9">
        <f t="shared" si="185"/>
        <v>11252</v>
      </c>
      <c r="U2600" s="9">
        <f t="shared" si="186"/>
        <v>12602.240000000002</v>
      </c>
      <c r="V2600" s="2" t="s">
        <v>42</v>
      </c>
      <c r="W2600" s="2">
        <v>2014</v>
      </c>
      <c r="X2600" s="2"/>
    </row>
    <row r="2601" spans="1:24" ht="63.75" outlineLevel="1" x14ac:dyDescent="0.25">
      <c r="A2601" s="2" t="s">
        <v>5367</v>
      </c>
      <c r="B2601" s="3" t="s">
        <v>27</v>
      </c>
      <c r="C2601" s="10" t="s">
        <v>6400</v>
      </c>
      <c r="D2601" s="10" t="s">
        <v>6401</v>
      </c>
      <c r="E2601" s="10" t="s">
        <v>6402</v>
      </c>
      <c r="F2601" s="5" t="s">
        <v>2201</v>
      </c>
      <c r="G2601" s="2" t="s">
        <v>350</v>
      </c>
      <c r="H2601" s="4">
        <v>0</v>
      </c>
      <c r="I2601" s="2">
        <v>710000000</v>
      </c>
      <c r="J2601" s="2" t="s">
        <v>11537</v>
      </c>
      <c r="K2601" s="14" t="s">
        <v>3766</v>
      </c>
      <c r="L2601" s="2" t="s">
        <v>1145</v>
      </c>
      <c r="M2601" s="6" t="s">
        <v>32</v>
      </c>
      <c r="N2601" s="2" t="s">
        <v>453</v>
      </c>
      <c r="O2601" s="15" t="s">
        <v>61</v>
      </c>
      <c r="P2601" s="36" t="s">
        <v>40</v>
      </c>
      <c r="Q2601" s="2" t="s">
        <v>41</v>
      </c>
      <c r="R2601" s="5">
        <v>2</v>
      </c>
      <c r="S2601" s="9">
        <v>4996</v>
      </c>
      <c r="T2601" s="9">
        <f>S2601*R2601</f>
        <v>9992</v>
      </c>
      <c r="U2601" s="9">
        <f>T2601*1.12</f>
        <v>11191.04</v>
      </c>
      <c r="V2601" s="2" t="s">
        <v>42</v>
      </c>
      <c r="W2601" s="2">
        <v>2014</v>
      </c>
      <c r="X2601" s="2"/>
    </row>
    <row r="2602" spans="1:24" ht="76.5" outlineLevel="1" x14ac:dyDescent="0.25">
      <c r="A2602" s="2" t="s">
        <v>5368</v>
      </c>
      <c r="B2602" s="3" t="s">
        <v>27</v>
      </c>
      <c r="C2602" s="5" t="s">
        <v>6397</v>
      </c>
      <c r="D2602" s="105" t="s">
        <v>6398</v>
      </c>
      <c r="E2602" s="105" t="s">
        <v>6399</v>
      </c>
      <c r="F2602" s="5" t="s">
        <v>5819</v>
      </c>
      <c r="G2602" s="2" t="s">
        <v>350</v>
      </c>
      <c r="H2602" s="4">
        <v>0</v>
      </c>
      <c r="I2602" s="2">
        <v>710000000</v>
      </c>
      <c r="J2602" s="2" t="s">
        <v>11537</v>
      </c>
      <c r="K2602" s="14" t="s">
        <v>3766</v>
      </c>
      <c r="L2602" s="2" t="s">
        <v>1145</v>
      </c>
      <c r="M2602" s="6" t="s">
        <v>32</v>
      </c>
      <c r="N2602" s="2" t="s">
        <v>453</v>
      </c>
      <c r="O2602" s="15" t="s">
        <v>61</v>
      </c>
      <c r="P2602" s="36" t="s">
        <v>40</v>
      </c>
      <c r="Q2602" s="2" t="s">
        <v>41</v>
      </c>
      <c r="R2602" s="5">
        <v>1</v>
      </c>
      <c r="S2602" s="9">
        <v>350000</v>
      </c>
      <c r="T2602" s="9">
        <f t="shared" si="185"/>
        <v>350000</v>
      </c>
      <c r="U2602" s="9">
        <f t="shared" si="186"/>
        <v>392000.00000000006</v>
      </c>
      <c r="V2602" s="2" t="s">
        <v>42</v>
      </c>
      <c r="W2602" s="2">
        <v>2014</v>
      </c>
      <c r="X2602" s="2"/>
    </row>
    <row r="2603" spans="1:24" ht="76.5" outlineLevel="1" x14ac:dyDescent="0.25">
      <c r="A2603" s="2" t="s">
        <v>5369</v>
      </c>
      <c r="B2603" s="3" t="s">
        <v>27</v>
      </c>
      <c r="C2603" s="5" t="s">
        <v>6403</v>
      </c>
      <c r="D2603" s="105" t="s">
        <v>6398</v>
      </c>
      <c r="E2603" s="105" t="s">
        <v>6404</v>
      </c>
      <c r="F2603" s="5" t="s">
        <v>5820</v>
      </c>
      <c r="G2603" s="2" t="s">
        <v>350</v>
      </c>
      <c r="H2603" s="4">
        <v>0</v>
      </c>
      <c r="I2603" s="2">
        <v>710000000</v>
      </c>
      <c r="J2603" s="2" t="s">
        <v>11537</v>
      </c>
      <c r="K2603" s="14" t="s">
        <v>3766</v>
      </c>
      <c r="L2603" s="2" t="s">
        <v>1145</v>
      </c>
      <c r="M2603" s="6" t="s">
        <v>32</v>
      </c>
      <c r="N2603" s="2" t="s">
        <v>453</v>
      </c>
      <c r="O2603" s="15" t="s">
        <v>61</v>
      </c>
      <c r="P2603" s="36" t="s">
        <v>40</v>
      </c>
      <c r="Q2603" s="5" t="s">
        <v>41</v>
      </c>
      <c r="R2603" s="5">
        <v>4</v>
      </c>
      <c r="S2603" s="9">
        <v>65000</v>
      </c>
      <c r="T2603" s="9">
        <f t="shared" si="185"/>
        <v>260000</v>
      </c>
      <c r="U2603" s="9">
        <f t="shared" si="186"/>
        <v>291200</v>
      </c>
      <c r="V2603" s="2" t="s">
        <v>42</v>
      </c>
      <c r="W2603" s="2">
        <v>2014</v>
      </c>
      <c r="X2603" s="2"/>
    </row>
    <row r="2604" spans="1:24" ht="74.25" customHeight="1" outlineLevel="1" x14ac:dyDescent="0.25">
      <c r="A2604" s="2" t="s">
        <v>5370</v>
      </c>
      <c r="B2604" s="3" t="s">
        <v>27</v>
      </c>
      <c r="C2604" s="5" t="s">
        <v>6405</v>
      </c>
      <c r="D2604" s="105" t="s">
        <v>1742</v>
      </c>
      <c r="E2604" s="105" t="s">
        <v>6406</v>
      </c>
      <c r="F2604" s="5"/>
      <c r="G2604" s="2" t="s">
        <v>350</v>
      </c>
      <c r="H2604" s="4">
        <v>0</v>
      </c>
      <c r="I2604" s="2">
        <v>710000000</v>
      </c>
      <c r="J2604" s="2" t="s">
        <v>11537</v>
      </c>
      <c r="K2604" s="14">
        <v>41791</v>
      </c>
      <c r="L2604" s="5" t="s">
        <v>8093</v>
      </c>
      <c r="M2604" s="6" t="s">
        <v>32</v>
      </c>
      <c r="N2604" s="2" t="s">
        <v>453</v>
      </c>
      <c r="O2604" s="15" t="s">
        <v>61</v>
      </c>
      <c r="P2604" s="36" t="s">
        <v>40</v>
      </c>
      <c r="Q2604" s="2" t="s">
        <v>41</v>
      </c>
      <c r="R2604" s="5">
        <v>1</v>
      </c>
      <c r="S2604" s="9">
        <v>4464</v>
      </c>
      <c r="T2604" s="9">
        <f t="shared" si="185"/>
        <v>4464</v>
      </c>
      <c r="U2604" s="9">
        <f t="shared" si="186"/>
        <v>4999.68</v>
      </c>
      <c r="V2604" s="2" t="s">
        <v>42</v>
      </c>
      <c r="W2604" s="2">
        <v>2014</v>
      </c>
      <c r="X2604" s="2"/>
    </row>
    <row r="2605" spans="1:24" ht="68.25" customHeight="1" outlineLevel="1" x14ac:dyDescent="0.25">
      <c r="A2605" s="2" t="s">
        <v>5371</v>
      </c>
      <c r="B2605" s="3" t="s">
        <v>27</v>
      </c>
      <c r="C2605" s="5" t="s">
        <v>6397</v>
      </c>
      <c r="D2605" s="105" t="s">
        <v>6398</v>
      </c>
      <c r="E2605" s="105" t="s">
        <v>6399</v>
      </c>
      <c r="F2605" s="5"/>
      <c r="G2605" s="2" t="s">
        <v>350</v>
      </c>
      <c r="H2605" s="4">
        <v>0</v>
      </c>
      <c r="I2605" s="2">
        <v>710000000</v>
      </c>
      <c r="J2605" s="2" t="s">
        <v>11537</v>
      </c>
      <c r="K2605" s="14">
        <v>41791</v>
      </c>
      <c r="L2605" s="5" t="s">
        <v>8093</v>
      </c>
      <c r="M2605" s="6" t="s">
        <v>32</v>
      </c>
      <c r="N2605" s="2" t="s">
        <v>453</v>
      </c>
      <c r="O2605" s="15" t="s">
        <v>61</v>
      </c>
      <c r="P2605" s="36" t="s">
        <v>40</v>
      </c>
      <c r="Q2605" s="2" t="s">
        <v>41</v>
      </c>
      <c r="R2605" s="5">
        <v>1</v>
      </c>
      <c r="S2605" s="9">
        <v>35714</v>
      </c>
      <c r="T2605" s="9">
        <f>S2605*R2605</f>
        <v>35714</v>
      </c>
      <c r="U2605" s="9">
        <f>T2605*1.12</f>
        <v>39999.68</v>
      </c>
      <c r="V2605" s="2" t="s">
        <v>42</v>
      </c>
      <c r="W2605" s="2">
        <v>2014</v>
      </c>
      <c r="X2605" s="2"/>
    </row>
    <row r="2606" spans="1:24" ht="68.25" customHeight="1" outlineLevel="1" x14ac:dyDescent="0.25">
      <c r="A2606" s="2" t="s">
        <v>5372</v>
      </c>
      <c r="B2606" s="3" t="s">
        <v>27</v>
      </c>
      <c r="C2606" s="5" t="s">
        <v>6405</v>
      </c>
      <c r="D2606" s="105" t="s">
        <v>1742</v>
      </c>
      <c r="E2606" s="105" t="s">
        <v>6406</v>
      </c>
      <c r="F2606" s="5" t="s">
        <v>8091</v>
      </c>
      <c r="G2606" s="2" t="s">
        <v>350</v>
      </c>
      <c r="H2606" s="4">
        <v>0</v>
      </c>
      <c r="I2606" s="2">
        <v>710000000</v>
      </c>
      <c r="J2606" s="2" t="s">
        <v>11537</v>
      </c>
      <c r="K2606" s="14" t="s">
        <v>3766</v>
      </c>
      <c r="L2606" s="2" t="s">
        <v>1145</v>
      </c>
      <c r="M2606" s="6" t="s">
        <v>32</v>
      </c>
      <c r="N2606" s="2" t="s">
        <v>453</v>
      </c>
      <c r="O2606" s="15" t="s">
        <v>61</v>
      </c>
      <c r="P2606" s="36" t="s">
        <v>40</v>
      </c>
      <c r="Q2606" s="2" t="s">
        <v>41</v>
      </c>
      <c r="R2606" s="5">
        <v>1</v>
      </c>
      <c r="S2606" s="9">
        <v>2976</v>
      </c>
      <c r="T2606" s="9">
        <f>S2606*R2606</f>
        <v>2976</v>
      </c>
      <c r="U2606" s="9">
        <f>T2606*1.12</f>
        <v>3333.1200000000003</v>
      </c>
      <c r="V2606" s="2" t="s">
        <v>42</v>
      </c>
      <c r="W2606" s="2">
        <v>2014</v>
      </c>
      <c r="X2606" s="2"/>
    </row>
    <row r="2607" spans="1:24" ht="63.75" outlineLevel="1" x14ac:dyDescent="0.25">
      <c r="A2607" s="2" t="s">
        <v>5373</v>
      </c>
      <c r="B2607" s="3" t="s">
        <v>27</v>
      </c>
      <c r="C2607" s="10" t="s">
        <v>1752</v>
      </c>
      <c r="D2607" s="10" t="s">
        <v>1754</v>
      </c>
      <c r="E2607" s="10" t="s">
        <v>1755</v>
      </c>
      <c r="F2607" s="5" t="s">
        <v>2201</v>
      </c>
      <c r="G2607" s="2" t="s">
        <v>350</v>
      </c>
      <c r="H2607" s="4">
        <v>0</v>
      </c>
      <c r="I2607" s="2">
        <v>710000000</v>
      </c>
      <c r="J2607" s="2" t="s">
        <v>11537</v>
      </c>
      <c r="K2607" s="14" t="s">
        <v>3766</v>
      </c>
      <c r="L2607" s="2" t="s">
        <v>1145</v>
      </c>
      <c r="M2607" s="6" t="s">
        <v>32</v>
      </c>
      <c r="N2607" s="2" t="s">
        <v>453</v>
      </c>
      <c r="O2607" s="15" t="s">
        <v>61</v>
      </c>
      <c r="P2607" s="36" t="s">
        <v>40</v>
      </c>
      <c r="Q2607" s="2" t="s">
        <v>41</v>
      </c>
      <c r="R2607" s="5">
        <v>1</v>
      </c>
      <c r="S2607" s="9">
        <v>3720</v>
      </c>
      <c r="T2607" s="9">
        <f t="shared" si="185"/>
        <v>3720</v>
      </c>
      <c r="U2607" s="9">
        <f t="shared" si="186"/>
        <v>4166.4000000000005</v>
      </c>
      <c r="V2607" s="2" t="s">
        <v>42</v>
      </c>
      <c r="W2607" s="2">
        <v>2014</v>
      </c>
      <c r="X2607" s="2"/>
    </row>
    <row r="2608" spans="1:24" ht="63.75" outlineLevel="1" x14ac:dyDescent="0.25">
      <c r="A2608" s="2" t="s">
        <v>5374</v>
      </c>
      <c r="B2608" s="3" t="s">
        <v>27</v>
      </c>
      <c r="C2608" s="10" t="s">
        <v>4863</v>
      </c>
      <c r="D2608" s="10" t="s">
        <v>1739</v>
      </c>
      <c r="E2608" s="10" t="s">
        <v>3588</v>
      </c>
      <c r="F2608" s="5" t="s">
        <v>2201</v>
      </c>
      <c r="G2608" s="2" t="s">
        <v>350</v>
      </c>
      <c r="H2608" s="4">
        <v>0</v>
      </c>
      <c r="I2608" s="2">
        <v>710000000</v>
      </c>
      <c r="J2608" s="2" t="s">
        <v>11537</v>
      </c>
      <c r="K2608" s="14" t="s">
        <v>3766</v>
      </c>
      <c r="L2608" s="2" t="s">
        <v>1145</v>
      </c>
      <c r="M2608" s="6" t="s">
        <v>32</v>
      </c>
      <c r="N2608" s="2" t="s">
        <v>453</v>
      </c>
      <c r="O2608" s="15" t="s">
        <v>61</v>
      </c>
      <c r="P2608" s="36" t="s">
        <v>40</v>
      </c>
      <c r="Q2608" s="2" t="s">
        <v>41</v>
      </c>
      <c r="R2608" s="5">
        <v>2</v>
      </c>
      <c r="S2608" s="9">
        <v>28571</v>
      </c>
      <c r="T2608" s="9">
        <f t="shared" si="185"/>
        <v>57142</v>
      </c>
      <c r="U2608" s="9">
        <f t="shared" si="186"/>
        <v>63999.040000000008</v>
      </c>
      <c r="V2608" s="2" t="s">
        <v>42</v>
      </c>
      <c r="W2608" s="2">
        <v>2014</v>
      </c>
      <c r="X2608" s="2"/>
    </row>
    <row r="2609" spans="1:24" ht="63.75" outlineLevel="1" x14ac:dyDescent="0.25">
      <c r="A2609" s="2" t="s">
        <v>5375</v>
      </c>
      <c r="B2609" s="3" t="s">
        <v>27</v>
      </c>
      <c r="C2609" s="10" t="s">
        <v>4863</v>
      </c>
      <c r="D2609" s="10" t="s">
        <v>1739</v>
      </c>
      <c r="E2609" s="10" t="s">
        <v>3588</v>
      </c>
      <c r="F2609" s="5" t="s">
        <v>2201</v>
      </c>
      <c r="G2609" s="2" t="s">
        <v>350</v>
      </c>
      <c r="H2609" s="4">
        <v>0</v>
      </c>
      <c r="I2609" s="2">
        <v>710000000</v>
      </c>
      <c r="J2609" s="2" t="s">
        <v>11537</v>
      </c>
      <c r="K2609" s="14" t="s">
        <v>3766</v>
      </c>
      <c r="L2609" s="2" t="s">
        <v>1145</v>
      </c>
      <c r="M2609" s="6" t="s">
        <v>32</v>
      </c>
      <c r="N2609" s="2" t="s">
        <v>453</v>
      </c>
      <c r="O2609" s="15" t="s">
        <v>61</v>
      </c>
      <c r="P2609" s="36" t="s">
        <v>40</v>
      </c>
      <c r="Q2609" s="5" t="s">
        <v>41</v>
      </c>
      <c r="R2609" s="5">
        <v>1</v>
      </c>
      <c r="S2609" s="9">
        <v>21428</v>
      </c>
      <c r="T2609" s="9">
        <f t="shared" si="185"/>
        <v>21428</v>
      </c>
      <c r="U2609" s="9">
        <f t="shared" si="186"/>
        <v>23999.360000000001</v>
      </c>
      <c r="V2609" s="2" t="s">
        <v>42</v>
      </c>
      <c r="W2609" s="2">
        <v>2014</v>
      </c>
      <c r="X2609" s="2"/>
    </row>
    <row r="2610" spans="1:24" ht="63.75" outlineLevel="1" x14ac:dyDescent="0.25">
      <c r="A2610" s="2" t="s">
        <v>5376</v>
      </c>
      <c r="B2610" s="3" t="s">
        <v>27</v>
      </c>
      <c r="C2610" s="10" t="s">
        <v>6195</v>
      </c>
      <c r="D2610" s="10" t="s">
        <v>855</v>
      </c>
      <c r="E2610" s="10" t="s">
        <v>3910</v>
      </c>
      <c r="F2610" s="5" t="s">
        <v>2201</v>
      </c>
      <c r="G2610" s="2" t="s">
        <v>350</v>
      </c>
      <c r="H2610" s="4">
        <v>0</v>
      </c>
      <c r="I2610" s="2">
        <v>710000000</v>
      </c>
      <c r="J2610" s="2" t="s">
        <v>11537</v>
      </c>
      <c r="K2610" s="14" t="s">
        <v>3766</v>
      </c>
      <c r="L2610" s="2" t="s">
        <v>1145</v>
      </c>
      <c r="M2610" s="6" t="s">
        <v>32</v>
      </c>
      <c r="N2610" s="2" t="s">
        <v>453</v>
      </c>
      <c r="O2610" s="15" t="s">
        <v>61</v>
      </c>
      <c r="P2610" s="36" t="s">
        <v>857</v>
      </c>
      <c r="Q2610" s="5" t="s">
        <v>6191</v>
      </c>
      <c r="R2610" s="5">
        <v>120</v>
      </c>
      <c r="S2610" s="9">
        <v>1785.7</v>
      </c>
      <c r="T2610" s="9">
        <f t="shared" si="185"/>
        <v>214284</v>
      </c>
      <c r="U2610" s="9">
        <f t="shared" si="186"/>
        <v>239998.08000000002</v>
      </c>
      <c r="V2610" s="2" t="s">
        <v>42</v>
      </c>
      <c r="W2610" s="2">
        <v>2014</v>
      </c>
      <c r="X2610" s="2"/>
    </row>
    <row r="2611" spans="1:24" ht="63.75" outlineLevel="1" x14ac:dyDescent="0.25">
      <c r="A2611" s="2" t="s">
        <v>5377</v>
      </c>
      <c r="B2611" s="3" t="s">
        <v>27</v>
      </c>
      <c r="C2611" s="10" t="s">
        <v>3375</v>
      </c>
      <c r="D2611" s="10" t="s">
        <v>855</v>
      </c>
      <c r="E2611" s="10" t="s">
        <v>3376</v>
      </c>
      <c r="F2611" s="5" t="s">
        <v>2201</v>
      </c>
      <c r="G2611" s="2" t="s">
        <v>350</v>
      </c>
      <c r="H2611" s="4">
        <v>0</v>
      </c>
      <c r="I2611" s="2">
        <v>710000000</v>
      </c>
      <c r="J2611" s="2" t="s">
        <v>11537</v>
      </c>
      <c r="K2611" s="14" t="s">
        <v>3766</v>
      </c>
      <c r="L2611" s="2" t="s">
        <v>1145</v>
      </c>
      <c r="M2611" s="6" t="s">
        <v>32</v>
      </c>
      <c r="N2611" s="2" t="s">
        <v>453</v>
      </c>
      <c r="O2611" s="15" t="s">
        <v>61</v>
      </c>
      <c r="P2611" s="36" t="s">
        <v>857</v>
      </c>
      <c r="Q2611" s="5" t="s">
        <v>6191</v>
      </c>
      <c r="R2611" s="5">
        <v>60</v>
      </c>
      <c r="S2611" s="9">
        <v>1406.16</v>
      </c>
      <c r="T2611" s="9">
        <f t="shared" si="185"/>
        <v>84369.600000000006</v>
      </c>
      <c r="U2611" s="9">
        <f t="shared" si="186"/>
        <v>94493.952000000019</v>
      </c>
      <c r="V2611" s="2" t="s">
        <v>42</v>
      </c>
      <c r="W2611" s="2">
        <v>2014</v>
      </c>
      <c r="X2611" s="2"/>
    </row>
    <row r="2612" spans="1:24" ht="63.75" outlineLevel="1" x14ac:dyDescent="0.25">
      <c r="A2612" s="2" t="s">
        <v>5378</v>
      </c>
      <c r="B2612" s="3" t="s">
        <v>27</v>
      </c>
      <c r="C2612" s="10" t="s">
        <v>5822</v>
      </c>
      <c r="D2612" s="10" t="s">
        <v>1004</v>
      </c>
      <c r="E2612" s="10" t="s">
        <v>6407</v>
      </c>
      <c r="F2612" s="5" t="s">
        <v>5823</v>
      </c>
      <c r="G2612" s="2" t="s">
        <v>350</v>
      </c>
      <c r="H2612" s="4">
        <v>0</v>
      </c>
      <c r="I2612" s="2">
        <v>710000000</v>
      </c>
      <c r="J2612" s="2" t="s">
        <v>11537</v>
      </c>
      <c r="K2612" s="14" t="s">
        <v>3766</v>
      </c>
      <c r="L2612" s="2" t="s">
        <v>1145</v>
      </c>
      <c r="M2612" s="6" t="s">
        <v>32</v>
      </c>
      <c r="N2612" s="2" t="s">
        <v>453</v>
      </c>
      <c r="O2612" s="15" t="s">
        <v>61</v>
      </c>
      <c r="P2612" s="36" t="s">
        <v>40</v>
      </c>
      <c r="Q2612" s="5" t="s">
        <v>41</v>
      </c>
      <c r="R2612" s="5">
        <v>2</v>
      </c>
      <c r="S2612" s="9">
        <v>8435.5</v>
      </c>
      <c r="T2612" s="9">
        <f t="shared" si="185"/>
        <v>16871</v>
      </c>
      <c r="U2612" s="9">
        <f t="shared" si="186"/>
        <v>18895.52</v>
      </c>
      <c r="V2612" s="2" t="s">
        <v>42</v>
      </c>
      <c r="W2612" s="2">
        <v>2014</v>
      </c>
      <c r="X2612" s="2"/>
    </row>
    <row r="2613" spans="1:24" ht="63.75" outlineLevel="1" x14ac:dyDescent="0.25">
      <c r="A2613" s="2" t="s">
        <v>5379</v>
      </c>
      <c r="B2613" s="3" t="s">
        <v>27</v>
      </c>
      <c r="C2613" s="10" t="s">
        <v>5822</v>
      </c>
      <c r="D2613" s="10" t="s">
        <v>1004</v>
      </c>
      <c r="E2613" s="10" t="s">
        <v>6407</v>
      </c>
      <c r="F2613" s="5" t="s">
        <v>5824</v>
      </c>
      <c r="G2613" s="2" t="s">
        <v>350</v>
      </c>
      <c r="H2613" s="4">
        <v>0</v>
      </c>
      <c r="I2613" s="2">
        <v>710000000</v>
      </c>
      <c r="J2613" s="2" t="s">
        <v>11537</v>
      </c>
      <c r="K2613" s="14" t="s">
        <v>3766</v>
      </c>
      <c r="L2613" s="2" t="s">
        <v>1145</v>
      </c>
      <c r="M2613" s="6" t="s">
        <v>32</v>
      </c>
      <c r="N2613" s="2" t="s">
        <v>453</v>
      </c>
      <c r="O2613" s="15" t="s">
        <v>61</v>
      </c>
      <c r="P2613" s="36" t="s">
        <v>40</v>
      </c>
      <c r="Q2613" s="5" t="s">
        <v>41</v>
      </c>
      <c r="R2613" s="5">
        <v>2</v>
      </c>
      <c r="S2613" s="9">
        <v>7497</v>
      </c>
      <c r="T2613" s="9">
        <f t="shared" si="185"/>
        <v>14994</v>
      </c>
      <c r="U2613" s="9">
        <f t="shared" si="186"/>
        <v>16793.280000000002</v>
      </c>
      <c r="V2613" s="2" t="s">
        <v>42</v>
      </c>
      <c r="W2613" s="2">
        <v>2014</v>
      </c>
      <c r="X2613" s="2"/>
    </row>
    <row r="2614" spans="1:24" ht="63.75" outlineLevel="1" x14ac:dyDescent="0.25">
      <c r="A2614" s="2" t="s">
        <v>5380</v>
      </c>
      <c r="B2614" s="3" t="s">
        <v>27</v>
      </c>
      <c r="C2614" s="10" t="s">
        <v>5822</v>
      </c>
      <c r="D2614" s="10" t="s">
        <v>1004</v>
      </c>
      <c r="E2614" s="10" t="s">
        <v>6407</v>
      </c>
      <c r="F2614" s="20" t="s">
        <v>8092</v>
      </c>
      <c r="G2614" s="2" t="s">
        <v>350</v>
      </c>
      <c r="H2614" s="4">
        <v>0</v>
      </c>
      <c r="I2614" s="2">
        <v>710000000</v>
      </c>
      <c r="J2614" s="2" t="s">
        <v>11537</v>
      </c>
      <c r="K2614" s="14">
        <v>41791</v>
      </c>
      <c r="L2614" s="5" t="s">
        <v>8093</v>
      </c>
      <c r="M2614" s="6" t="s">
        <v>32</v>
      </c>
      <c r="N2614" s="2" t="s">
        <v>453</v>
      </c>
      <c r="O2614" s="15" t="s">
        <v>61</v>
      </c>
      <c r="P2614" s="36" t="s">
        <v>40</v>
      </c>
      <c r="Q2614" s="5" t="s">
        <v>41</v>
      </c>
      <c r="R2614" s="5">
        <v>1</v>
      </c>
      <c r="S2614" s="9">
        <v>3571</v>
      </c>
      <c r="T2614" s="9">
        <f>S2614*R2614</f>
        <v>3571</v>
      </c>
      <c r="U2614" s="9">
        <f>T2614*1.12</f>
        <v>3999.5200000000004</v>
      </c>
      <c r="V2614" s="2" t="s">
        <v>42</v>
      </c>
      <c r="W2614" s="2">
        <v>2014</v>
      </c>
      <c r="X2614" s="2"/>
    </row>
    <row r="2615" spans="1:24" ht="63.75" outlineLevel="1" x14ac:dyDescent="0.25">
      <c r="A2615" s="2" t="s">
        <v>5381</v>
      </c>
      <c r="B2615" s="3" t="s">
        <v>27</v>
      </c>
      <c r="C2615" s="10" t="s">
        <v>6395</v>
      </c>
      <c r="D2615" s="10" t="s">
        <v>4861</v>
      </c>
      <c r="E2615" s="10" t="s">
        <v>6396</v>
      </c>
      <c r="F2615" s="5" t="s">
        <v>5825</v>
      </c>
      <c r="G2615" s="2" t="s">
        <v>350</v>
      </c>
      <c r="H2615" s="4">
        <v>100</v>
      </c>
      <c r="I2615" s="2">
        <v>710000000</v>
      </c>
      <c r="J2615" s="2" t="s">
        <v>11537</v>
      </c>
      <c r="K2615" s="14" t="s">
        <v>3766</v>
      </c>
      <c r="L2615" s="2" t="s">
        <v>1145</v>
      </c>
      <c r="M2615" s="6" t="s">
        <v>32</v>
      </c>
      <c r="N2615" s="2" t="s">
        <v>453</v>
      </c>
      <c r="O2615" s="15" t="s">
        <v>61</v>
      </c>
      <c r="P2615" s="36" t="s">
        <v>40</v>
      </c>
      <c r="Q2615" s="5" t="s">
        <v>41</v>
      </c>
      <c r="R2615" s="5">
        <v>1</v>
      </c>
      <c r="S2615" s="9">
        <v>14285</v>
      </c>
      <c r="T2615" s="9">
        <v>14285</v>
      </c>
      <c r="U2615" s="9">
        <f t="shared" si="186"/>
        <v>15999.2</v>
      </c>
      <c r="V2615" s="2" t="s">
        <v>42</v>
      </c>
      <c r="W2615" s="2">
        <v>2014</v>
      </c>
      <c r="X2615" s="2"/>
    </row>
    <row r="2616" spans="1:24" ht="63.75" outlineLevel="1" x14ac:dyDescent="0.25">
      <c r="A2616" s="2" t="s">
        <v>5382</v>
      </c>
      <c r="B2616" s="3" t="s">
        <v>27</v>
      </c>
      <c r="C2616" s="10" t="s">
        <v>6395</v>
      </c>
      <c r="D2616" s="10" t="s">
        <v>4861</v>
      </c>
      <c r="E2616" s="10" t="s">
        <v>6396</v>
      </c>
      <c r="F2616" s="5" t="s">
        <v>5825</v>
      </c>
      <c r="G2616" s="2" t="s">
        <v>350</v>
      </c>
      <c r="H2616" s="4">
        <v>100</v>
      </c>
      <c r="I2616" s="2">
        <v>710000000</v>
      </c>
      <c r="J2616" s="2" t="s">
        <v>11537</v>
      </c>
      <c r="K2616" s="14" t="s">
        <v>3766</v>
      </c>
      <c r="L2616" s="2" t="s">
        <v>1145</v>
      </c>
      <c r="M2616" s="6" t="s">
        <v>32</v>
      </c>
      <c r="N2616" s="2" t="s">
        <v>453</v>
      </c>
      <c r="O2616" s="15" t="s">
        <v>61</v>
      </c>
      <c r="P2616" s="36" t="s">
        <v>40</v>
      </c>
      <c r="Q2616" s="5" t="s">
        <v>41</v>
      </c>
      <c r="R2616" s="5">
        <v>1</v>
      </c>
      <c r="S2616" s="9">
        <v>7142</v>
      </c>
      <c r="T2616" s="9">
        <f>S2616*R2616</f>
        <v>7142</v>
      </c>
      <c r="U2616" s="9">
        <f>T2616*1.12</f>
        <v>7999.0400000000009</v>
      </c>
      <c r="V2616" s="2" t="s">
        <v>42</v>
      </c>
      <c r="W2616" s="2">
        <v>2014</v>
      </c>
      <c r="X2616" s="2"/>
    </row>
    <row r="2617" spans="1:24" ht="63.75" outlineLevel="1" x14ac:dyDescent="0.25">
      <c r="A2617" s="2" t="s">
        <v>5383</v>
      </c>
      <c r="B2617" s="3" t="s">
        <v>27</v>
      </c>
      <c r="C2617" s="10" t="s">
        <v>6395</v>
      </c>
      <c r="D2617" s="10" t="s">
        <v>4861</v>
      </c>
      <c r="E2617" s="10" t="s">
        <v>6396</v>
      </c>
      <c r="F2617" s="5" t="s">
        <v>5826</v>
      </c>
      <c r="G2617" s="2" t="s">
        <v>350</v>
      </c>
      <c r="H2617" s="4">
        <v>100</v>
      </c>
      <c r="I2617" s="2">
        <v>710000000</v>
      </c>
      <c r="J2617" s="2" t="s">
        <v>11537</v>
      </c>
      <c r="K2617" s="14" t="s">
        <v>3766</v>
      </c>
      <c r="L2617" s="2" t="s">
        <v>1145</v>
      </c>
      <c r="M2617" s="6" t="s">
        <v>32</v>
      </c>
      <c r="N2617" s="2" t="s">
        <v>453</v>
      </c>
      <c r="O2617" s="15" t="s">
        <v>61</v>
      </c>
      <c r="P2617" s="36" t="s">
        <v>40</v>
      </c>
      <c r="Q2617" s="5" t="s">
        <v>41</v>
      </c>
      <c r="R2617" s="5">
        <v>1</v>
      </c>
      <c r="S2617" s="9">
        <v>13392</v>
      </c>
      <c r="T2617" s="9">
        <f t="shared" ref="T2617:T2693" si="187">S2617*R2617</f>
        <v>13392</v>
      </c>
      <c r="U2617" s="9">
        <f t="shared" si="186"/>
        <v>14999.04</v>
      </c>
      <c r="V2617" s="2" t="s">
        <v>42</v>
      </c>
      <c r="W2617" s="2">
        <v>2014</v>
      </c>
      <c r="X2617" s="2"/>
    </row>
    <row r="2618" spans="1:24" ht="63.75" outlineLevel="1" x14ac:dyDescent="0.25">
      <c r="A2618" s="2" t="s">
        <v>5384</v>
      </c>
      <c r="B2618" s="3" t="s">
        <v>27</v>
      </c>
      <c r="C2618" s="10" t="s">
        <v>6395</v>
      </c>
      <c r="D2618" s="10" t="s">
        <v>4861</v>
      </c>
      <c r="E2618" s="10" t="s">
        <v>6396</v>
      </c>
      <c r="F2618" s="5" t="s">
        <v>5827</v>
      </c>
      <c r="G2618" s="2" t="s">
        <v>350</v>
      </c>
      <c r="H2618" s="4">
        <v>100</v>
      </c>
      <c r="I2618" s="2">
        <v>710000000</v>
      </c>
      <c r="J2618" s="2" t="s">
        <v>11537</v>
      </c>
      <c r="K2618" s="14" t="s">
        <v>3766</v>
      </c>
      <c r="L2618" s="2" t="s">
        <v>1145</v>
      </c>
      <c r="M2618" s="6" t="s">
        <v>32</v>
      </c>
      <c r="N2618" s="2" t="s">
        <v>453</v>
      </c>
      <c r="O2618" s="15" t="s">
        <v>61</v>
      </c>
      <c r="P2618" s="36" t="s">
        <v>40</v>
      </c>
      <c r="Q2618" s="5" t="s">
        <v>41</v>
      </c>
      <c r="R2618" s="5">
        <v>1</v>
      </c>
      <c r="S2618" s="9">
        <v>11249</v>
      </c>
      <c r="T2618" s="9">
        <f>S2618*R2618</f>
        <v>11249</v>
      </c>
      <c r="U2618" s="9">
        <f>T2618*1.12</f>
        <v>12598.880000000001</v>
      </c>
      <c r="V2618" s="2" t="s">
        <v>42</v>
      </c>
      <c r="W2618" s="2">
        <v>2014</v>
      </c>
      <c r="X2618" s="2"/>
    </row>
    <row r="2619" spans="1:24" ht="63.75" outlineLevel="1" x14ac:dyDescent="0.25">
      <c r="A2619" s="2" t="s">
        <v>5385</v>
      </c>
      <c r="B2619" s="3" t="s">
        <v>27</v>
      </c>
      <c r="C2619" s="10" t="s">
        <v>6277</v>
      </c>
      <c r="D2619" s="10" t="s">
        <v>4853</v>
      </c>
      <c r="E2619" s="10" t="s">
        <v>6408</v>
      </c>
      <c r="F2619" s="5" t="s">
        <v>5828</v>
      </c>
      <c r="G2619" s="2" t="s">
        <v>350</v>
      </c>
      <c r="H2619" s="4">
        <v>100</v>
      </c>
      <c r="I2619" s="2">
        <v>710000000</v>
      </c>
      <c r="J2619" s="2" t="s">
        <v>11537</v>
      </c>
      <c r="K2619" s="14" t="s">
        <v>3766</v>
      </c>
      <c r="L2619" s="2" t="s">
        <v>1145</v>
      </c>
      <c r="M2619" s="6" t="s">
        <v>32</v>
      </c>
      <c r="N2619" s="2" t="s">
        <v>453</v>
      </c>
      <c r="O2619" s="15" t="s">
        <v>61</v>
      </c>
      <c r="P2619" s="36" t="s">
        <v>40</v>
      </c>
      <c r="Q2619" s="5" t="s">
        <v>41</v>
      </c>
      <c r="R2619" s="5">
        <v>2</v>
      </c>
      <c r="S2619" s="9">
        <v>4464</v>
      </c>
      <c r="T2619" s="9">
        <f>S2619*R2619</f>
        <v>8928</v>
      </c>
      <c r="U2619" s="9">
        <f>T2619*1.12</f>
        <v>9999.36</v>
      </c>
      <c r="V2619" s="2" t="s">
        <v>42</v>
      </c>
      <c r="W2619" s="2">
        <v>2014</v>
      </c>
      <c r="X2619" s="2"/>
    </row>
    <row r="2620" spans="1:24" ht="63.75" outlineLevel="1" x14ac:dyDescent="0.25">
      <c r="A2620" s="2" t="s">
        <v>5386</v>
      </c>
      <c r="B2620" s="3" t="s">
        <v>27</v>
      </c>
      <c r="C2620" s="10" t="s">
        <v>6277</v>
      </c>
      <c r="D2620" s="10" t="s">
        <v>4853</v>
      </c>
      <c r="E2620" s="10" t="s">
        <v>6408</v>
      </c>
      <c r="F2620" s="5" t="s">
        <v>5829</v>
      </c>
      <c r="G2620" s="2" t="s">
        <v>350</v>
      </c>
      <c r="H2620" s="4">
        <v>100</v>
      </c>
      <c r="I2620" s="2">
        <v>710000000</v>
      </c>
      <c r="J2620" s="2" t="s">
        <v>11537</v>
      </c>
      <c r="K2620" s="14">
        <v>41791</v>
      </c>
      <c r="L2620" s="5" t="s">
        <v>8093</v>
      </c>
      <c r="M2620" s="6" t="s">
        <v>32</v>
      </c>
      <c r="N2620" s="2" t="s">
        <v>453</v>
      </c>
      <c r="O2620" s="15" t="s">
        <v>61</v>
      </c>
      <c r="P2620" s="36" t="s">
        <v>40</v>
      </c>
      <c r="Q2620" s="5" t="s">
        <v>41</v>
      </c>
      <c r="R2620" s="5">
        <v>1</v>
      </c>
      <c r="S2620" s="9">
        <v>4464</v>
      </c>
      <c r="T2620" s="9">
        <f>S2620*R2620</f>
        <v>4464</v>
      </c>
      <c r="U2620" s="9">
        <f>T2620*1.12</f>
        <v>4999.68</v>
      </c>
      <c r="V2620" s="2" t="s">
        <v>42</v>
      </c>
      <c r="W2620" s="2">
        <v>2014</v>
      </c>
      <c r="X2620" s="2"/>
    </row>
    <row r="2621" spans="1:24" ht="63.75" outlineLevel="1" x14ac:dyDescent="0.25">
      <c r="A2621" s="2" t="s">
        <v>5387</v>
      </c>
      <c r="B2621" s="3" t="s">
        <v>27</v>
      </c>
      <c r="C2621" s="10" t="s">
        <v>6277</v>
      </c>
      <c r="D2621" s="10" t="s">
        <v>4853</v>
      </c>
      <c r="E2621" s="10" t="s">
        <v>6408</v>
      </c>
      <c r="F2621" s="5" t="s">
        <v>5830</v>
      </c>
      <c r="G2621" s="2" t="s">
        <v>350</v>
      </c>
      <c r="H2621" s="4">
        <v>100</v>
      </c>
      <c r="I2621" s="2">
        <v>710000000</v>
      </c>
      <c r="J2621" s="2" t="s">
        <v>11537</v>
      </c>
      <c r="K2621" s="14" t="s">
        <v>3766</v>
      </c>
      <c r="L2621" s="2" t="s">
        <v>1145</v>
      </c>
      <c r="M2621" s="6" t="s">
        <v>32</v>
      </c>
      <c r="N2621" s="2" t="s">
        <v>453</v>
      </c>
      <c r="O2621" s="15" t="s">
        <v>61</v>
      </c>
      <c r="P2621" s="36" t="s">
        <v>40</v>
      </c>
      <c r="Q2621" s="5" t="s">
        <v>41</v>
      </c>
      <c r="R2621" s="5">
        <v>1</v>
      </c>
      <c r="S2621" s="9">
        <v>4018</v>
      </c>
      <c r="T2621" s="9">
        <f>S2621*R2621</f>
        <v>4018</v>
      </c>
      <c r="U2621" s="9">
        <f>T2621*1.12</f>
        <v>4500.1600000000008</v>
      </c>
      <c r="V2621" s="2" t="s">
        <v>42</v>
      </c>
      <c r="W2621" s="2">
        <v>2014</v>
      </c>
      <c r="X2621" s="2"/>
    </row>
    <row r="2622" spans="1:24" ht="63.75" outlineLevel="1" x14ac:dyDescent="0.25">
      <c r="A2622" s="2" t="s">
        <v>5388</v>
      </c>
      <c r="B2622" s="3" t="s">
        <v>27</v>
      </c>
      <c r="C2622" s="10" t="s">
        <v>6277</v>
      </c>
      <c r="D2622" s="10" t="s">
        <v>4853</v>
      </c>
      <c r="E2622" s="10" t="s">
        <v>6408</v>
      </c>
      <c r="F2622" s="5" t="s">
        <v>5831</v>
      </c>
      <c r="G2622" s="2" t="s">
        <v>350</v>
      </c>
      <c r="H2622" s="4">
        <v>100</v>
      </c>
      <c r="I2622" s="2">
        <v>710000000</v>
      </c>
      <c r="J2622" s="2" t="s">
        <v>11537</v>
      </c>
      <c r="K2622" s="14" t="s">
        <v>3766</v>
      </c>
      <c r="L2622" s="2" t="s">
        <v>1145</v>
      </c>
      <c r="M2622" s="6" t="s">
        <v>32</v>
      </c>
      <c r="N2622" s="2" t="s">
        <v>453</v>
      </c>
      <c r="O2622" s="15" t="s">
        <v>61</v>
      </c>
      <c r="P2622" s="36" t="s">
        <v>40</v>
      </c>
      <c r="Q2622" s="5" t="s">
        <v>41</v>
      </c>
      <c r="R2622" s="5">
        <v>2</v>
      </c>
      <c r="S2622" s="9">
        <v>7142.5</v>
      </c>
      <c r="T2622" s="9">
        <f t="shared" si="187"/>
        <v>14285</v>
      </c>
      <c r="U2622" s="9">
        <f t="shared" si="186"/>
        <v>15999.2</v>
      </c>
      <c r="V2622" s="2" t="s">
        <v>42</v>
      </c>
      <c r="W2622" s="2">
        <v>2014</v>
      </c>
      <c r="X2622" s="2"/>
    </row>
    <row r="2623" spans="1:24" ht="63.75" outlineLevel="1" x14ac:dyDescent="0.25">
      <c r="A2623" s="2" t="s">
        <v>5389</v>
      </c>
      <c r="B2623" s="3" t="s">
        <v>27</v>
      </c>
      <c r="C2623" s="10" t="s">
        <v>6277</v>
      </c>
      <c r="D2623" s="10" t="s">
        <v>4853</v>
      </c>
      <c r="E2623" s="10" t="s">
        <v>6408</v>
      </c>
      <c r="F2623" s="5" t="s">
        <v>5831</v>
      </c>
      <c r="G2623" s="2" t="s">
        <v>350</v>
      </c>
      <c r="H2623" s="4">
        <v>100</v>
      </c>
      <c r="I2623" s="2">
        <v>710000000</v>
      </c>
      <c r="J2623" s="2" t="s">
        <v>11537</v>
      </c>
      <c r="K2623" s="14">
        <v>41791</v>
      </c>
      <c r="L2623" s="5" t="s">
        <v>8093</v>
      </c>
      <c r="M2623" s="6" t="s">
        <v>32</v>
      </c>
      <c r="N2623" s="2" t="s">
        <v>453</v>
      </c>
      <c r="O2623" s="15" t="s">
        <v>61</v>
      </c>
      <c r="P2623" s="36" t="s">
        <v>40</v>
      </c>
      <c r="Q2623" s="5" t="s">
        <v>41</v>
      </c>
      <c r="R2623" s="5">
        <v>1</v>
      </c>
      <c r="S2623" s="9">
        <v>2000</v>
      </c>
      <c r="T2623" s="9">
        <f t="shared" si="187"/>
        <v>2000</v>
      </c>
      <c r="U2623" s="9">
        <f t="shared" si="186"/>
        <v>2240</v>
      </c>
      <c r="V2623" s="2" t="s">
        <v>42</v>
      </c>
      <c r="W2623" s="2">
        <v>2014</v>
      </c>
      <c r="X2623" s="2"/>
    </row>
    <row r="2624" spans="1:24" ht="63.75" outlineLevel="1" x14ac:dyDescent="0.25">
      <c r="A2624" s="2" t="s">
        <v>5390</v>
      </c>
      <c r="B2624" s="3" t="s">
        <v>27</v>
      </c>
      <c r="C2624" s="10" t="s">
        <v>6277</v>
      </c>
      <c r="D2624" s="10" t="s">
        <v>4853</v>
      </c>
      <c r="E2624" s="10" t="s">
        <v>6408</v>
      </c>
      <c r="F2624" s="5" t="s">
        <v>5832</v>
      </c>
      <c r="G2624" s="2" t="s">
        <v>350</v>
      </c>
      <c r="H2624" s="4">
        <v>100</v>
      </c>
      <c r="I2624" s="2">
        <v>710000000</v>
      </c>
      <c r="J2624" s="2" t="s">
        <v>11537</v>
      </c>
      <c r="K2624" s="14">
        <v>41791</v>
      </c>
      <c r="L2624" s="5" t="s">
        <v>8093</v>
      </c>
      <c r="M2624" s="6" t="s">
        <v>32</v>
      </c>
      <c r="N2624" s="2" t="s">
        <v>453</v>
      </c>
      <c r="O2624" s="15" t="s">
        <v>61</v>
      </c>
      <c r="P2624" s="36" t="s">
        <v>3944</v>
      </c>
      <c r="Q2624" s="5" t="s">
        <v>41</v>
      </c>
      <c r="R2624" s="5">
        <v>1</v>
      </c>
      <c r="S2624" s="9">
        <v>2000</v>
      </c>
      <c r="T2624" s="9">
        <f t="shared" si="187"/>
        <v>2000</v>
      </c>
      <c r="U2624" s="9">
        <f t="shared" si="186"/>
        <v>2240</v>
      </c>
      <c r="V2624" s="2" t="s">
        <v>42</v>
      </c>
      <c r="W2624" s="2">
        <v>2014</v>
      </c>
      <c r="X2624" s="2"/>
    </row>
    <row r="2625" spans="1:24" ht="63.75" outlineLevel="1" x14ac:dyDescent="0.25">
      <c r="A2625" s="2" t="s">
        <v>5391</v>
      </c>
      <c r="B2625" s="3" t="s">
        <v>27</v>
      </c>
      <c r="C2625" s="10" t="s">
        <v>1752</v>
      </c>
      <c r="D2625" s="10" t="s">
        <v>1754</v>
      </c>
      <c r="E2625" s="10" t="s">
        <v>1755</v>
      </c>
      <c r="F2625" s="5" t="s">
        <v>1753</v>
      </c>
      <c r="G2625" s="2" t="s">
        <v>350</v>
      </c>
      <c r="H2625" s="4">
        <v>100</v>
      </c>
      <c r="I2625" s="2">
        <v>710000000</v>
      </c>
      <c r="J2625" s="2" t="s">
        <v>11537</v>
      </c>
      <c r="K2625" s="14">
        <v>41791</v>
      </c>
      <c r="L2625" s="5" t="s">
        <v>8093</v>
      </c>
      <c r="M2625" s="6" t="s">
        <v>32</v>
      </c>
      <c r="N2625" s="2" t="s">
        <v>453</v>
      </c>
      <c r="O2625" s="15" t="s">
        <v>61</v>
      </c>
      <c r="P2625" s="36" t="s">
        <v>40</v>
      </c>
      <c r="Q2625" s="5" t="s">
        <v>41</v>
      </c>
      <c r="R2625" s="5">
        <v>1</v>
      </c>
      <c r="S2625" s="9">
        <v>22321</v>
      </c>
      <c r="T2625" s="9">
        <f>S2625*R2625</f>
        <v>22321</v>
      </c>
      <c r="U2625" s="9">
        <f>T2625*1.12</f>
        <v>24999.520000000004</v>
      </c>
      <c r="V2625" s="2" t="s">
        <v>42</v>
      </c>
      <c r="W2625" s="2">
        <v>2014</v>
      </c>
      <c r="X2625" s="2"/>
    </row>
    <row r="2626" spans="1:24" ht="63.75" outlineLevel="1" x14ac:dyDescent="0.25">
      <c r="A2626" s="2" t="s">
        <v>5392</v>
      </c>
      <c r="B2626" s="3" t="s">
        <v>27</v>
      </c>
      <c r="C2626" s="92" t="s">
        <v>6409</v>
      </c>
      <c r="D2626" s="95" t="s">
        <v>6410</v>
      </c>
      <c r="E2626" s="95" t="s">
        <v>6411</v>
      </c>
      <c r="F2626" s="5" t="s">
        <v>5833</v>
      </c>
      <c r="G2626" s="2" t="s">
        <v>350</v>
      </c>
      <c r="H2626" s="4">
        <v>100</v>
      </c>
      <c r="I2626" s="2">
        <v>710000000</v>
      </c>
      <c r="J2626" s="2" t="s">
        <v>11537</v>
      </c>
      <c r="K2626" s="14" t="s">
        <v>3766</v>
      </c>
      <c r="L2626" s="2" t="s">
        <v>1145</v>
      </c>
      <c r="M2626" s="6" t="s">
        <v>32</v>
      </c>
      <c r="N2626" s="2" t="s">
        <v>453</v>
      </c>
      <c r="O2626" s="15" t="s">
        <v>61</v>
      </c>
      <c r="P2626" s="36" t="s">
        <v>40</v>
      </c>
      <c r="Q2626" s="5" t="s">
        <v>41</v>
      </c>
      <c r="R2626" s="5">
        <v>12</v>
      </c>
      <c r="S2626" s="9">
        <v>7142.8329999999996</v>
      </c>
      <c r="T2626" s="9">
        <f>S2626*R2626</f>
        <v>85713.995999999999</v>
      </c>
      <c r="U2626" s="9">
        <f>T2626*1.12</f>
        <v>95999.675520000004</v>
      </c>
      <c r="V2626" s="2" t="s">
        <v>42</v>
      </c>
      <c r="W2626" s="2">
        <v>2014</v>
      </c>
      <c r="X2626" s="2"/>
    </row>
    <row r="2627" spans="1:24" ht="63.75" outlineLevel="1" x14ac:dyDescent="0.25">
      <c r="A2627" s="2" t="s">
        <v>5393</v>
      </c>
      <c r="B2627" s="3" t="s">
        <v>27</v>
      </c>
      <c r="C2627" s="92" t="s">
        <v>6409</v>
      </c>
      <c r="D2627" s="95" t="s">
        <v>6410</v>
      </c>
      <c r="E2627" s="95" t="s">
        <v>6411</v>
      </c>
      <c r="F2627" s="5" t="s">
        <v>5833</v>
      </c>
      <c r="G2627" s="2" t="s">
        <v>350</v>
      </c>
      <c r="H2627" s="4">
        <v>100</v>
      </c>
      <c r="I2627" s="2">
        <v>710000000</v>
      </c>
      <c r="J2627" s="2" t="s">
        <v>11537</v>
      </c>
      <c r="K2627" s="14">
        <v>41791</v>
      </c>
      <c r="L2627" s="5" t="s">
        <v>8093</v>
      </c>
      <c r="M2627" s="6" t="s">
        <v>32</v>
      </c>
      <c r="N2627" s="2" t="s">
        <v>453</v>
      </c>
      <c r="O2627" s="15" t="s">
        <v>61</v>
      </c>
      <c r="P2627" s="36" t="s">
        <v>40</v>
      </c>
      <c r="Q2627" s="5" t="s">
        <v>41</v>
      </c>
      <c r="R2627" s="5">
        <v>12</v>
      </c>
      <c r="S2627" s="9">
        <v>7142.8329999999996</v>
      </c>
      <c r="T2627" s="9">
        <f>S2627*R2627</f>
        <v>85713.995999999999</v>
      </c>
      <c r="U2627" s="9">
        <f>T2627*1.12</f>
        <v>95999.675520000004</v>
      </c>
      <c r="V2627" s="2" t="s">
        <v>42</v>
      </c>
      <c r="W2627" s="2">
        <v>2014</v>
      </c>
      <c r="X2627" s="2"/>
    </row>
    <row r="2628" spans="1:24" ht="63.75" outlineLevel="1" x14ac:dyDescent="0.25">
      <c r="A2628" s="2" t="s">
        <v>5394</v>
      </c>
      <c r="B2628" s="3" t="s">
        <v>27</v>
      </c>
      <c r="C2628" s="10" t="s">
        <v>6412</v>
      </c>
      <c r="D2628" s="10" t="s">
        <v>1807</v>
      </c>
      <c r="E2628" s="10" t="s">
        <v>6413</v>
      </c>
      <c r="F2628" s="5" t="s">
        <v>5834</v>
      </c>
      <c r="G2628" s="2" t="s">
        <v>350</v>
      </c>
      <c r="H2628" s="4">
        <v>100</v>
      </c>
      <c r="I2628" s="2">
        <v>710000000</v>
      </c>
      <c r="J2628" s="2" t="s">
        <v>11537</v>
      </c>
      <c r="K2628" s="14" t="s">
        <v>3766</v>
      </c>
      <c r="L2628" s="5" t="s">
        <v>8093</v>
      </c>
      <c r="M2628" s="6" t="s">
        <v>32</v>
      </c>
      <c r="N2628" s="2" t="s">
        <v>453</v>
      </c>
      <c r="O2628" s="15" t="s">
        <v>61</v>
      </c>
      <c r="P2628" s="36" t="s">
        <v>40</v>
      </c>
      <c r="Q2628" s="5" t="s">
        <v>41</v>
      </c>
      <c r="R2628" s="5">
        <v>8</v>
      </c>
      <c r="S2628" s="9">
        <v>1339.25</v>
      </c>
      <c r="T2628" s="9">
        <f t="shared" si="187"/>
        <v>10714</v>
      </c>
      <c r="U2628" s="9">
        <f t="shared" si="186"/>
        <v>11999.68</v>
      </c>
      <c r="V2628" s="2" t="s">
        <v>42</v>
      </c>
      <c r="W2628" s="2">
        <v>2014</v>
      </c>
      <c r="X2628" s="2"/>
    </row>
    <row r="2629" spans="1:24" ht="63.75" outlineLevel="1" x14ac:dyDescent="0.25">
      <c r="A2629" s="2" t="s">
        <v>5395</v>
      </c>
      <c r="B2629" s="3" t="s">
        <v>27</v>
      </c>
      <c r="C2629" s="10" t="s">
        <v>6415</v>
      </c>
      <c r="D2629" s="10" t="s">
        <v>1800</v>
      </c>
      <c r="E2629" s="10" t="s">
        <v>6414</v>
      </c>
      <c r="F2629" s="5" t="s">
        <v>5835</v>
      </c>
      <c r="G2629" s="2" t="s">
        <v>350</v>
      </c>
      <c r="H2629" s="4">
        <v>100</v>
      </c>
      <c r="I2629" s="2">
        <v>710000000</v>
      </c>
      <c r="J2629" s="2" t="s">
        <v>11537</v>
      </c>
      <c r="K2629" s="14" t="s">
        <v>3766</v>
      </c>
      <c r="L2629" s="5" t="s">
        <v>8093</v>
      </c>
      <c r="M2629" s="6" t="s">
        <v>32</v>
      </c>
      <c r="N2629" s="2" t="s">
        <v>453</v>
      </c>
      <c r="O2629" s="15" t="s">
        <v>61</v>
      </c>
      <c r="P2629" s="36" t="s">
        <v>40</v>
      </c>
      <c r="Q2629" s="5" t="s">
        <v>41</v>
      </c>
      <c r="R2629" s="5">
        <v>8</v>
      </c>
      <c r="S2629" s="9">
        <v>4217.875</v>
      </c>
      <c r="T2629" s="9">
        <f>S2629*R2629</f>
        <v>33743</v>
      </c>
      <c r="U2629" s="9">
        <f>T2629*1.12</f>
        <v>37792.160000000003</v>
      </c>
      <c r="V2629" s="2" t="s">
        <v>42</v>
      </c>
      <c r="W2629" s="2">
        <v>2014</v>
      </c>
      <c r="X2629" s="2"/>
    </row>
    <row r="2630" spans="1:24" ht="63.75" outlineLevel="1" x14ac:dyDescent="0.25">
      <c r="A2630" s="2" t="s">
        <v>5396</v>
      </c>
      <c r="B2630" s="3" t="s">
        <v>27</v>
      </c>
      <c r="C2630" s="10" t="s">
        <v>8072</v>
      </c>
      <c r="D2630" s="10" t="s">
        <v>8073</v>
      </c>
      <c r="E2630" s="10" t="s">
        <v>1740</v>
      </c>
      <c r="F2630" s="5" t="s">
        <v>5836</v>
      </c>
      <c r="G2630" s="2" t="s">
        <v>350</v>
      </c>
      <c r="H2630" s="4">
        <v>0</v>
      </c>
      <c r="I2630" s="2">
        <v>710000000</v>
      </c>
      <c r="J2630" s="2" t="s">
        <v>11537</v>
      </c>
      <c r="K2630" s="14" t="s">
        <v>3766</v>
      </c>
      <c r="L2630" s="5" t="s">
        <v>8093</v>
      </c>
      <c r="M2630" s="6" t="s">
        <v>32</v>
      </c>
      <c r="N2630" s="2" t="s">
        <v>453</v>
      </c>
      <c r="O2630" s="15" t="s">
        <v>61</v>
      </c>
      <c r="P2630" s="36" t="s">
        <v>40</v>
      </c>
      <c r="Q2630" s="5" t="s">
        <v>41</v>
      </c>
      <c r="R2630" s="5">
        <v>3</v>
      </c>
      <c r="S2630" s="9">
        <v>25309.33</v>
      </c>
      <c r="T2630" s="9">
        <f t="shared" si="187"/>
        <v>75927.990000000005</v>
      </c>
      <c r="U2630" s="9">
        <f t="shared" si="186"/>
        <v>85039.348800000007</v>
      </c>
      <c r="V2630" s="2" t="s">
        <v>42</v>
      </c>
      <c r="W2630" s="2">
        <v>2014</v>
      </c>
      <c r="X2630" s="2"/>
    </row>
    <row r="2631" spans="1:24" ht="63.75" outlineLevel="1" x14ac:dyDescent="0.25">
      <c r="A2631" s="2" t="s">
        <v>5397</v>
      </c>
      <c r="B2631" s="3" t="s">
        <v>27</v>
      </c>
      <c r="C2631" s="10" t="s">
        <v>6279</v>
      </c>
      <c r="D2631" s="10" t="s">
        <v>6280</v>
      </c>
      <c r="E2631" s="10" t="s">
        <v>6416</v>
      </c>
      <c r="F2631" s="5" t="s">
        <v>5837</v>
      </c>
      <c r="G2631" s="2" t="s">
        <v>350</v>
      </c>
      <c r="H2631" s="4">
        <v>0</v>
      </c>
      <c r="I2631" s="2">
        <v>710000000</v>
      </c>
      <c r="J2631" s="2" t="s">
        <v>11537</v>
      </c>
      <c r="K2631" s="14" t="s">
        <v>3766</v>
      </c>
      <c r="L2631" s="2" t="s">
        <v>1145</v>
      </c>
      <c r="M2631" s="6" t="s">
        <v>32</v>
      </c>
      <c r="N2631" s="2" t="s">
        <v>453</v>
      </c>
      <c r="O2631" s="15" t="s">
        <v>61</v>
      </c>
      <c r="P2631" s="36" t="s">
        <v>641</v>
      </c>
      <c r="Q2631" s="5" t="s">
        <v>642</v>
      </c>
      <c r="R2631" s="5">
        <v>120</v>
      </c>
      <c r="S2631" s="9">
        <v>750</v>
      </c>
      <c r="T2631" s="9">
        <f t="shared" si="187"/>
        <v>90000</v>
      </c>
      <c r="U2631" s="9">
        <f t="shared" si="186"/>
        <v>100800.00000000001</v>
      </c>
      <c r="V2631" s="2" t="s">
        <v>42</v>
      </c>
      <c r="W2631" s="2">
        <v>2014</v>
      </c>
      <c r="X2631" s="2"/>
    </row>
    <row r="2632" spans="1:24" ht="63.75" outlineLevel="1" x14ac:dyDescent="0.25">
      <c r="A2632" s="2" t="s">
        <v>5398</v>
      </c>
      <c r="B2632" s="3" t="s">
        <v>27</v>
      </c>
      <c r="C2632" s="10" t="s">
        <v>8094</v>
      </c>
      <c r="D2632" s="10" t="s">
        <v>8069</v>
      </c>
      <c r="E2632" s="10" t="s">
        <v>8096</v>
      </c>
      <c r="F2632" s="5" t="s">
        <v>6637</v>
      </c>
      <c r="G2632" s="2" t="s">
        <v>350</v>
      </c>
      <c r="H2632" s="4">
        <v>0</v>
      </c>
      <c r="I2632" s="2">
        <v>710000000</v>
      </c>
      <c r="J2632" s="2" t="s">
        <v>11537</v>
      </c>
      <c r="K2632" s="14" t="s">
        <v>3766</v>
      </c>
      <c r="L2632" s="2" t="s">
        <v>1145</v>
      </c>
      <c r="M2632" s="6" t="s">
        <v>32</v>
      </c>
      <c r="N2632" s="2" t="s">
        <v>453</v>
      </c>
      <c r="O2632" s="35" t="s">
        <v>8095</v>
      </c>
      <c r="P2632" s="36">
        <v>796</v>
      </c>
      <c r="Q2632" s="2" t="s">
        <v>41</v>
      </c>
      <c r="R2632" s="5">
        <v>1</v>
      </c>
      <c r="S2632" s="9">
        <v>87499</v>
      </c>
      <c r="T2632" s="9">
        <f>S2632*R2632</f>
        <v>87499</v>
      </c>
      <c r="U2632" s="9">
        <f>T2632*1.12</f>
        <v>97998.88</v>
      </c>
      <c r="V2632" s="2" t="s">
        <v>42</v>
      </c>
      <c r="W2632" s="2">
        <v>2014</v>
      </c>
      <c r="X2632" s="2"/>
    </row>
    <row r="2633" spans="1:24" ht="63.75" outlineLevel="1" x14ac:dyDescent="0.25">
      <c r="A2633" s="2" t="s">
        <v>5399</v>
      </c>
      <c r="B2633" s="3" t="s">
        <v>27</v>
      </c>
      <c r="C2633" s="10" t="s">
        <v>8074</v>
      </c>
      <c r="D2633" s="10" t="s">
        <v>8075</v>
      </c>
      <c r="E2633" s="10" t="s">
        <v>8076</v>
      </c>
      <c r="F2633" s="5" t="s">
        <v>5838</v>
      </c>
      <c r="G2633" s="2" t="s">
        <v>350</v>
      </c>
      <c r="H2633" s="4">
        <v>0</v>
      </c>
      <c r="I2633" s="2">
        <v>710000000</v>
      </c>
      <c r="J2633" s="2" t="s">
        <v>11537</v>
      </c>
      <c r="K2633" s="14" t="s">
        <v>3766</v>
      </c>
      <c r="L2633" s="2" t="s">
        <v>1145</v>
      </c>
      <c r="M2633" s="6" t="s">
        <v>32</v>
      </c>
      <c r="N2633" s="2" t="s">
        <v>453</v>
      </c>
      <c r="O2633" s="15" t="s">
        <v>61</v>
      </c>
      <c r="P2633" s="36" t="s">
        <v>40</v>
      </c>
      <c r="Q2633" s="5" t="s">
        <v>41</v>
      </c>
      <c r="R2633" s="5">
        <v>1</v>
      </c>
      <c r="S2633" s="9">
        <v>25000</v>
      </c>
      <c r="T2633" s="9">
        <f t="shared" si="187"/>
        <v>25000</v>
      </c>
      <c r="U2633" s="9">
        <f t="shared" si="186"/>
        <v>28000.000000000004</v>
      </c>
      <c r="V2633" s="2" t="s">
        <v>42</v>
      </c>
      <c r="W2633" s="2">
        <v>2014</v>
      </c>
      <c r="X2633" s="2"/>
    </row>
    <row r="2634" spans="1:24" ht="63.75" outlineLevel="1" x14ac:dyDescent="0.25">
      <c r="A2634" s="2" t="s">
        <v>5400</v>
      </c>
      <c r="B2634" s="3" t="s">
        <v>27</v>
      </c>
      <c r="C2634" s="10" t="s">
        <v>8077</v>
      </c>
      <c r="D2634" s="10" t="s">
        <v>8078</v>
      </c>
      <c r="E2634" s="10" t="s">
        <v>1740</v>
      </c>
      <c r="F2634" s="5" t="s">
        <v>5776</v>
      </c>
      <c r="G2634" s="2" t="s">
        <v>350</v>
      </c>
      <c r="H2634" s="4">
        <v>0</v>
      </c>
      <c r="I2634" s="2">
        <v>710000000</v>
      </c>
      <c r="J2634" s="2" t="s">
        <v>11537</v>
      </c>
      <c r="K2634" s="14" t="s">
        <v>3766</v>
      </c>
      <c r="L2634" s="2" t="s">
        <v>1145</v>
      </c>
      <c r="M2634" s="6" t="s">
        <v>32</v>
      </c>
      <c r="N2634" s="2" t="s">
        <v>453</v>
      </c>
      <c r="O2634" s="15" t="s">
        <v>61</v>
      </c>
      <c r="P2634" s="36" t="s">
        <v>40</v>
      </c>
      <c r="Q2634" s="5" t="s">
        <v>41</v>
      </c>
      <c r="R2634" s="5">
        <v>1</v>
      </c>
      <c r="S2634" s="9">
        <v>249996</v>
      </c>
      <c r="T2634" s="9">
        <f t="shared" si="187"/>
        <v>249996</v>
      </c>
      <c r="U2634" s="9">
        <f t="shared" si="186"/>
        <v>279995.52000000002</v>
      </c>
      <c r="V2634" s="2" t="s">
        <v>42</v>
      </c>
      <c r="W2634" s="2">
        <v>2014</v>
      </c>
      <c r="X2634" s="2"/>
    </row>
    <row r="2635" spans="1:24" ht="63.75" outlineLevel="1" x14ac:dyDescent="0.25">
      <c r="A2635" s="2" t="s">
        <v>5401</v>
      </c>
      <c r="B2635" s="3" t="s">
        <v>27</v>
      </c>
      <c r="C2635" s="10" t="s">
        <v>8097</v>
      </c>
      <c r="D2635" s="10" t="s">
        <v>8098</v>
      </c>
      <c r="E2635" s="10" t="s">
        <v>8099</v>
      </c>
      <c r="F2635" s="5" t="s">
        <v>5839</v>
      </c>
      <c r="G2635" s="2" t="s">
        <v>350</v>
      </c>
      <c r="H2635" s="4">
        <v>100</v>
      </c>
      <c r="I2635" s="2">
        <v>710000000</v>
      </c>
      <c r="J2635" s="2" t="s">
        <v>11537</v>
      </c>
      <c r="K2635" s="14" t="s">
        <v>3766</v>
      </c>
      <c r="L2635" s="2" t="s">
        <v>1145</v>
      </c>
      <c r="M2635" s="6" t="s">
        <v>32</v>
      </c>
      <c r="N2635" s="2" t="s">
        <v>453</v>
      </c>
      <c r="O2635" s="15" t="s">
        <v>61</v>
      </c>
      <c r="P2635" s="36" t="s">
        <v>40</v>
      </c>
      <c r="Q2635" s="5" t="s">
        <v>41</v>
      </c>
      <c r="R2635" s="5">
        <v>8</v>
      </c>
      <c r="S2635" s="9">
        <v>11248.06</v>
      </c>
      <c r="T2635" s="9">
        <f t="shared" si="187"/>
        <v>89984.48</v>
      </c>
      <c r="U2635" s="9">
        <f t="shared" si="186"/>
        <v>100782.6176</v>
      </c>
      <c r="V2635" s="2" t="s">
        <v>42</v>
      </c>
      <c r="W2635" s="2">
        <v>2014</v>
      </c>
      <c r="X2635" s="2"/>
    </row>
    <row r="2636" spans="1:24" ht="63.75" outlineLevel="1" x14ac:dyDescent="0.25">
      <c r="A2636" s="2" t="s">
        <v>5402</v>
      </c>
      <c r="B2636" s="3" t="s">
        <v>27</v>
      </c>
      <c r="C2636" s="94" t="s">
        <v>5840</v>
      </c>
      <c r="D2636" s="10" t="s">
        <v>1969</v>
      </c>
      <c r="E2636" s="10" t="s">
        <v>3933</v>
      </c>
      <c r="F2636" s="5" t="s">
        <v>5841</v>
      </c>
      <c r="G2636" s="2" t="s">
        <v>350</v>
      </c>
      <c r="H2636" s="4">
        <v>100</v>
      </c>
      <c r="I2636" s="2">
        <v>710000000</v>
      </c>
      <c r="J2636" s="2" t="s">
        <v>11537</v>
      </c>
      <c r="K2636" s="14" t="s">
        <v>3766</v>
      </c>
      <c r="L2636" s="2" t="s">
        <v>1145</v>
      </c>
      <c r="M2636" s="6" t="s">
        <v>32</v>
      </c>
      <c r="N2636" s="2" t="s">
        <v>453</v>
      </c>
      <c r="O2636" s="15" t="s">
        <v>61</v>
      </c>
      <c r="P2636" s="36" t="s">
        <v>40</v>
      </c>
      <c r="Q2636" s="5" t="s">
        <v>41</v>
      </c>
      <c r="R2636" s="5">
        <v>8</v>
      </c>
      <c r="S2636" s="9">
        <v>1785.625</v>
      </c>
      <c r="T2636" s="9">
        <f>S2636*R2636</f>
        <v>14285</v>
      </c>
      <c r="U2636" s="9">
        <f t="shared" si="186"/>
        <v>15999.2</v>
      </c>
      <c r="V2636" s="2" t="s">
        <v>42</v>
      </c>
      <c r="W2636" s="2">
        <v>2014</v>
      </c>
      <c r="X2636" s="2"/>
    </row>
    <row r="2637" spans="1:24" ht="63.75" outlineLevel="1" x14ac:dyDescent="0.25">
      <c r="A2637" s="2" t="s">
        <v>5403</v>
      </c>
      <c r="B2637" s="3" t="s">
        <v>27</v>
      </c>
      <c r="C2637" s="10" t="s">
        <v>8079</v>
      </c>
      <c r="D2637" s="10" t="s">
        <v>8080</v>
      </c>
      <c r="E2637" s="10" t="s">
        <v>3933</v>
      </c>
      <c r="F2637" s="5" t="s">
        <v>5842</v>
      </c>
      <c r="G2637" s="2" t="s">
        <v>350</v>
      </c>
      <c r="H2637" s="4">
        <v>0</v>
      </c>
      <c r="I2637" s="2">
        <v>710000000</v>
      </c>
      <c r="J2637" s="2" t="s">
        <v>11537</v>
      </c>
      <c r="K2637" s="14" t="s">
        <v>3766</v>
      </c>
      <c r="L2637" s="2" t="s">
        <v>1145</v>
      </c>
      <c r="M2637" s="6" t="s">
        <v>32</v>
      </c>
      <c r="N2637" s="2" t="s">
        <v>453</v>
      </c>
      <c r="O2637" s="15" t="s">
        <v>61</v>
      </c>
      <c r="P2637" s="36" t="s">
        <v>40</v>
      </c>
      <c r="Q2637" s="5" t="s">
        <v>41</v>
      </c>
      <c r="R2637" s="5">
        <v>4</v>
      </c>
      <c r="S2637" s="9">
        <v>4687.25</v>
      </c>
      <c r="T2637" s="9">
        <f>S2637*R2637</f>
        <v>18749</v>
      </c>
      <c r="U2637" s="9">
        <f t="shared" si="186"/>
        <v>20998.880000000001</v>
      </c>
      <c r="V2637" s="2" t="s">
        <v>42</v>
      </c>
      <c r="W2637" s="2">
        <v>2014</v>
      </c>
      <c r="X2637" s="2"/>
    </row>
    <row r="2638" spans="1:24" ht="63.75" outlineLevel="1" x14ac:dyDescent="0.25">
      <c r="A2638" s="2" t="s">
        <v>5404</v>
      </c>
      <c r="B2638" s="3" t="s">
        <v>27</v>
      </c>
      <c r="C2638" s="10" t="s">
        <v>7838</v>
      </c>
      <c r="D2638" s="10" t="s">
        <v>7839</v>
      </c>
      <c r="E2638" s="10" t="s">
        <v>7840</v>
      </c>
      <c r="F2638" s="5" t="s">
        <v>5843</v>
      </c>
      <c r="G2638" s="2" t="s">
        <v>350</v>
      </c>
      <c r="H2638" s="4">
        <v>100</v>
      </c>
      <c r="I2638" s="2">
        <v>710000000</v>
      </c>
      <c r="J2638" s="2" t="s">
        <v>11537</v>
      </c>
      <c r="K2638" s="14" t="s">
        <v>3766</v>
      </c>
      <c r="L2638" s="2" t="s">
        <v>1145</v>
      </c>
      <c r="M2638" s="6" t="s">
        <v>32</v>
      </c>
      <c r="N2638" s="2" t="s">
        <v>453</v>
      </c>
      <c r="O2638" s="15" t="s">
        <v>61</v>
      </c>
      <c r="P2638" s="36" t="s">
        <v>40</v>
      </c>
      <c r="Q2638" s="5" t="s">
        <v>41</v>
      </c>
      <c r="R2638" s="5">
        <v>2</v>
      </c>
      <c r="S2638" s="9">
        <v>5357</v>
      </c>
      <c r="T2638" s="9">
        <f t="shared" si="187"/>
        <v>10714</v>
      </c>
      <c r="U2638" s="9">
        <f t="shared" si="186"/>
        <v>11999.68</v>
      </c>
      <c r="V2638" s="2" t="s">
        <v>42</v>
      </c>
      <c r="W2638" s="2">
        <v>2014</v>
      </c>
      <c r="X2638" s="2"/>
    </row>
    <row r="2639" spans="1:24" ht="63.75" outlineLevel="1" x14ac:dyDescent="0.25">
      <c r="A2639" s="2" t="s">
        <v>5405</v>
      </c>
      <c r="B2639" s="3" t="s">
        <v>27</v>
      </c>
      <c r="C2639" s="10" t="s">
        <v>8081</v>
      </c>
      <c r="D2639" s="10" t="s">
        <v>8082</v>
      </c>
      <c r="E2639" s="10" t="s">
        <v>8083</v>
      </c>
      <c r="F2639" s="42" t="s">
        <v>5844</v>
      </c>
      <c r="G2639" s="2" t="s">
        <v>350</v>
      </c>
      <c r="H2639" s="4">
        <v>100</v>
      </c>
      <c r="I2639" s="2">
        <v>710000000</v>
      </c>
      <c r="J2639" s="2" t="s">
        <v>11537</v>
      </c>
      <c r="K2639" s="14" t="s">
        <v>3766</v>
      </c>
      <c r="L2639" s="2" t="s">
        <v>1145</v>
      </c>
      <c r="M2639" s="6" t="s">
        <v>32</v>
      </c>
      <c r="N2639" s="2" t="s">
        <v>453</v>
      </c>
      <c r="O2639" s="15" t="s">
        <v>61</v>
      </c>
      <c r="P2639" s="36" t="s">
        <v>40</v>
      </c>
      <c r="Q2639" s="5" t="s">
        <v>41</v>
      </c>
      <c r="R2639" s="5">
        <v>1</v>
      </c>
      <c r="S2639" s="9">
        <v>8928</v>
      </c>
      <c r="T2639" s="9">
        <f>S2639*R2639</f>
        <v>8928</v>
      </c>
      <c r="U2639" s="9">
        <f t="shared" si="186"/>
        <v>9999.36</v>
      </c>
      <c r="V2639" s="2" t="s">
        <v>42</v>
      </c>
      <c r="W2639" s="2">
        <v>2014</v>
      </c>
      <c r="X2639" s="2"/>
    </row>
    <row r="2640" spans="1:24" ht="63.75" outlineLevel="1" x14ac:dyDescent="0.25">
      <c r="A2640" s="2" t="s">
        <v>5406</v>
      </c>
      <c r="B2640" s="3" t="s">
        <v>27</v>
      </c>
      <c r="C2640" s="10" t="s">
        <v>8084</v>
      </c>
      <c r="D2640" s="10" t="s">
        <v>8085</v>
      </c>
      <c r="E2640" s="10" t="s">
        <v>4897</v>
      </c>
      <c r="F2640" s="5" t="s">
        <v>5845</v>
      </c>
      <c r="G2640" s="2" t="s">
        <v>350</v>
      </c>
      <c r="H2640" s="4">
        <v>100</v>
      </c>
      <c r="I2640" s="2">
        <v>710000000</v>
      </c>
      <c r="J2640" s="2" t="s">
        <v>11537</v>
      </c>
      <c r="K2640" s="14" t="s">
        <v>3766</v>
      </c>
      <c r="L2640" s="2" t="s">
        <v>1145</v>
      </c>
      <c r="M2640" s="6" t="s">
        <v>32</v>
      </c>
      <c r="N2640" s="2" t="s">
        <v>453</v>
      </c>
      <c r="O2640" s="15" t="s">
        <v>61</v>
      </c>
      <c r="P2640" s="36" t="s">
        <v>40</v>
      </c>
      <c r="Q2640" s="5" t="s">
        <v>41</v>
      </c>
      <c r="R2640" s="5">
        <v>1</v>
      </c>
      <c r="S2640" s="9">
        <v>133920</v>
      </c>
      <c r="T2640" s="9">
        <f>S2640*R2640</f>
        <v>133920</v>
      </c>
      <c r="U2640" s="9">
        <f t="shared" si="186"/>
        <v>149990.40000000002</v>
      </c>
      <c r="V2640" s="2" t="s">
        <v>42</v>
      </c>
      <c r="W2640" s="2">
        <v>2014</v>
      </c>
      <c r="X2640" s="2"/>
    </row>
    <row r="2641" spans="1:24" ht="63.75" outlineLevel="1" x14ac:dyDescent="0.25">
      <c r="A2641" s="2" t="s">
        <v>5407</v>
      </c>
      <c r="B2641" s="3" t="s">
        <v>27</v>
      </c>
      <c r="C2641" s="10" t="s">
        <v>8087</v>
      </c>
      <c r="D2641" s="10" t="s">
        <v>874</v>
      </c>
      <c r="E2641" s="10" t="s">
        <v>8086</v>
      </c>
      <c r="F2641" s="5" t="s">
        <v>3923</v>
      </c>
      <c r="G2641" s="2" t="s">
        <v>350</v>
      </c>
      <c r="H2641" s="4">
        <v>100</v>
      </c>
      <c r="I2641" s="2">
        <v>710000000</v>
      </c>
      <c r="J2641" s="2" t="s">
        <v>11537</v>
      </c>
      <c r="K2641" s="14" t="s">
        <v>3766</v>
      </c>
      <c r="L2641" s="2" t="s">
        <v>1145</v>
      </c>
      <c r="M2641" s="6" t="s">
        <v>32</v>
      </c>
      <c r="N2641" s="2" t="s">
        <v>453</v>
      </c>
      <c r="O2641" s="15" t="s">
        <v>61</v>
      </c>
      <c r="P2641" s="36" t="s">
        <v>40</v>
      </c>
      <c r="Q2641" s="5" t="s">
        <v>41</v>
      </c>
      <c r="R2641" s="5">
        <v>1</v>
      </c>
      <c r="S2641" s="9">
        <v>31248</v>
      </c>
      <c r="T2641" s="9">
        <f>S2641*R2641</f>
        <v>31248</v>
      </c>
      <c r="U2641" s="9">
        <f t="shared" si="186"/>
        <v>34997.760000000002</v>
      </c>
      <c r="V2641" s="2" t="s">
        <v>42</v>
      </c>
      <c r="W2641" s="2">
        <v>2014</v>
      </c>
      <c r="X2641" s="2"/>
    </row>
    <row r="2642" spans="1:24" ht="63.75" outlineLevel="1" x14ac:dyDescent="0.25">
      <c r="A2642" s="2" t="s">
        <v>5408</v>
      </c>
      <c r="B2642" s="3" t="s">
        <v>27</v>
      </c>
      <c r="C2642" s="10" t="s">
        <v>3953</v>
      </c>
      <c r="D2642" s="10" t="s">
        <v>8088</v>
      </c>
      <c r="E2642" s="10" t="s">
        <v>8089</v>
      </c>
      <c r="F2642" s="5" t="s">
        <v>5846</v>
      </c>
      <c r="G2642" s="2" t="s">
        <v>350</v>
      </c>
      <c r="H2642" s="4">
        <v>100</v>
      </c>
      <c r="I2642" s="2">
        <v>710000000</v>
      </c>
      <c r="J2642" s="2" t="s">
        <v>11537</v>
      </c>
      <c r="K2642" s="14" t="s">
        <v>3766</v>
      </c>
      <c r="L2642" s="2" t="s">
        <v>1145</v>
      </c>
      <c r="M2642" s="6" t="s">
        <v>32</v>
      </c>
      <c r="N2642" s="2" t="s">
        <v>453</v>
      </c>
      <c r="O2642" s="15" t="s">
        <v>61</v>
      </c>
      <c r="P2642" s="36" t="s">
        <v>40</v>
      </c>
      <c r="Q2642" s="5" t="s">
        <v>41</v>
      </c>
      <c r="R2642" s="5">
        <v>1</v>
      </c>
      <c r="S2642" s="9">
        <v>24107</v>
      </c>
      <c r="T2642" s="9">
        <f>S2642*R2642</f>
        <v>24107</v>
      </c>
      <c r="U2642" s="9">
        <f t="shared" si="186"/>
        <v>26999.840000000004</v>
      </c>
      <c r="V2642" s="2" t="s">
        <v>42</v>
      </c>
      <c r="W2642" s="2">
        <v>2014</v>
      </c>
      <c r="X2642" s="2"/>
    </row>
    <row r="2643" spans="1:24" ht="63.75" outlineLevel="1" x14ac:dyDescent="0.25">
      <c r="A2643" s="2" t="s">
        <v>5409</v>
      </c>
      <c r="B2643" s="3" t="s">
        <v>27</v>
      </c>
      <c r="C2643" s="10" t="s">
        <v>7873</v>
      </c>
      <c r="D2643" s="10" t="s">
        <v>7874</v>
      </c>
      <c r="E2643" s="10" t="s">
        <v>4897</v>
      </c>
      <c r="F2643" s="5" t="s">
        <v>5847</v>
      </c>
      <c r="G2643" s="2" t="s">
        <v>350</v>
      </c>
      <c r="H2643" s="4">
        <v>100</v>
      </c>
      <c r="I2643" s="2">
        <v>710000000</v>
      </c>
      <c r="J2643" s="2" t="s">
        <v>11537</v>
      </c>
      <c r="K2643" s="14" t="s">
        <v>3766</v>
      </c>
      <c r="L2643" s="2" t="s">
        <v>1145</v>
      </c>
      <c r="M2643" s="6" t="s">
        <v>32</v>
      </c>
      <c r="N2643" s="2" t="s">
        <v>453</v>
      </c>
      <c r="O2643" s="15" t="s">
        <v>61</v>
      </c>
      <c r="P2643" s="36" t="s">
        <v>40</v>
      </c>
      <c r="Q2643" s="2" t="s">
        <v>41</v>
      </c>
      <c r="R2643" s="5">
        <v>1</v>
      </c>
      <c r="S2643" s="9">
        <v>33928</v>
      </c>
      <c r="T2643" s="9">
        <f>S2643*R2643</f>
        <v>33928</v>
      </c>
      <c r="U2643" s="9">
        <f t="shared" si="186"/>
        <v>37999.360000000001</v>
      </c>
      <c r="V2643" s="2" t="s">
        <v>42</v>
      </c>
      <c r="W2643" s="2">
        <v>2014</v>
      </c>
      <c r="X2643" s="2"/>
    </row>
    <row r="2644" spans="1:24" ht="63.75" outlineLevel="1" x14ac:dyDescent="0.25">
      <c r="A2644" s="2" t="s">
        <v>5410</v>
      </c>
      <c r="B2644" s="3" t="s">
        <v>27</v>
      </c>
      <c r="C2644" s="10" t="s">
        <v>7864</v>
      </c>
      <c r="D2644" s="10" t="s">
        <v>7865</v>
      </c>
      <c r="E2644" s="10" t="s">
        <v>4897</v>
      </c>
      <c r="F2644" s="5" t="s">
        <v>5848</v>
      </c>
      <c r="G2644" s="2" t="s">
        <v>350</v>
      </c>
      <c r="H2644" s="4">
        <v>0</v>
      </c>
      <c r="I2644" s="2">
        <v>710000000</v>
      </c>
      <c r="J2644" s="2" t="s">
        <v>11537</v>
      </c>
      <c r="K2644" s="14" t="s">
        <v>3766</v>
      </c>
      <c r="L2644" s="2" t="s">
        <v>1145</v>
      </c>
      <c r="M2644" s="6" t="s">
        <v>32</v>
      </c>
      <c r="N2644" s="2" t="s">
        <v>453</v>
      </c>
      <c r="O2644" s="15" t="s">
        <v>61</v>
      </c>
      <c r="P2644" s="36" t="s">
        <v>40</v>
      </c>
      <c r="Q2644" s="2" t="s">
        <v>41</v>
      </c>
      <c r="R2644" s="5">
        <v>8</v>
      </c>
      <c r="S2644" s="9">
        <v>1785.625</v>
      </c>
      <c r="T2644" s="9">
        <f t="shared" si="187"/>
        <v>14285</v>
      </c>
      <c r="U2644" s="9">
        <f t="shared" si="186"/>
        <v>15999.2</v>
      </c>
      <c r="V2644" s="2" t="s">
        <v>42</v>
      </c>
      <c r="W2644" s="2">
        <v>2014</v>
      </c>
      <c r="X2644" s="2"/>
    </row>
    <row r="2645" spans="1:24" ht="63.75" outlineLevel="1" x14ac:dyDescent="0.25">
      <c r="A2645" s="2" t="s">
        <v>5411</v>
      </c>
      <c r="B2645" s="3" t="s">
        <v>27</v>
      </c>
      <c r="C2645" s="10" t="s">
        <v>8090</v>
      </c>
      <c r="D2645" s="10" t="s">
        <v>7852</v>
      </c>
      <c r="E2645" s="10" t="s">
        <v>8037</v>
      </c>
      <c r="F2645" s="5" t="s">
        <v>1804</v>
      </c>
      <c r="G2645" s="2" t="s">
        <v>350</v>
      </c>
      <c r="H2645" s="4">
        <v>0</v>
      </c>
      <c r="I2645" s="2">
        <v>710000000</v>
      </c>
      <c r="J2645" s="2" t="s">
        <v>11537</v>
      </c>
      <c r="K2645" s="14" t="s">
        <v>3766</v>
      </c>
      <c r="L2645" s="2" t="s">
        <v>1145</v>
      </c>
      <c r="M2645" s="6" t="s">
        <v>32</v>
      </c>
      <c r="N2645" s="2" t="s">
        <v>453</v>
      </c>
      <c r="O2645" s="15" t="s">
        <v>61</v>
      </c>
      <c r="P2645" s="36" t="s">
        <v>40</v>
      </c>
      <c r="Q2645" s="5" t="s">
        <v>41</v>
      </c>
      <c r="R2645" s="5">
        <v>1</v>
      </c>
      <c r="S2645" s="9">
        <v>25000</v>
      </c>
      <c r="T2645" s="9">
        <f t="shared" si="187"/>
        <v>25000</v>
      </c>
      <c r="U2645" s="9">
        <f t="shared" si="186"/>
        <v>28000.000000000004</v>
      </c>
      <c r="V2645" s="2" t="s">
        <v>42</v>
      </c>
      <c r="W2645" s="2">
        <v>2014</v>
      </c>
      <c r="X2645" s="2"/>
    </row>
    <row r="2646" spans="1:24" ht="63.75" outlineLevel="1" x14ac:dyDescent="0.25">
      <c r="A2646" s="2" t="s">
        <v>5926</v>
      </c>
      <c r="B2646" s="3" t="s">
        <v>27</v>
      </c>
      <c r="C2646" s="20" t="s">
        <v>8270</v>
      </c>
      <c r="D2646" s="20" t="s">
        <v>8271</v>
      </c>
      <c r="E2646" s="20" t="s">
        <v>8271</v>
      </c>
      <c r="F2646" s="5" t="s">
        <v>5849</v>
      </c>
      <c r="G2646" s="2" t="s">
        <v>350</v>
      </c>
      <c r="H2646" s="4">
        <v>0</v>
      </c>
      <c r="I2646" s="2">
        <v>710000000</v>
      </c>
      <c r="J2646" s="2" t="s">
        <v>11537</v>
      </c>
      <c r="K2646" s="14" t="s">
        <v>3766</v>
      </c>
      <c r="L2646" s="2" t="s">
        <v>1145</v>
      </c>
      <c r="M2646" s="6" t="s">
        <v>32</v>
      </c>
      <c r="N2646" s="2" t="s">
        <v>453</v>
      </c>
      <c r="O2646" s="15" t="s">
        <v>61</v>
      </c>
      <c r="P2646" s="36" t="s">
        <v>40</v>
      </c>
      <c r="Q2646" s="2" t="s">
        <v>41</v>
      </c>
      <c r="R2646" s="5">
        <v>2</v>
      </c>
      <c r="S2646" s="9">
        <v>15624.05</v>
      </c>
      <c r="T2646" s="9">
        <f t="shared" si="187"/>
        <v>31248.1</v>
      </c>
      <c r="U2646" s="9">
        <f t="shared" si="186"/>
        <v>34997.872000000003</v>
      </c>
      <c r="V2646" s="2" t="s">
        <v>42</v>
      </c>
      <c r="W2646" s="2">
        <v>2014</v>
      </c>
      <c r="X2646" s="2"/>
    </row>
    <row r="2647" spans="1:24" ht="63.75" outlineLevel="1" x14ac:dyDescent="0.25">
      <c r="A2647" s="2" t="s">
        <v>5927</v>
      </c>
      <c r="B2647" s="3" t="s">
        <v>27</v>
      </c>
      <c r="C2647" s="20" t="s">
        <v>7845</v>
      </c>
      <c r="D2647" s="20" t="s">
        <v>7846</v>
      </c>
      <c r="E2647" s="20" t="s">
        <v>7847</v>
      </c>
      <c r="F2647" s="5" t="s">
        <v>5850</v>
      </c>
      <c r="G2647" s="2" t="s">
        <v>350</v>
      </c>
      <c r="H2647" s="4">
        <v>0</v>
      </c>
      <c r="I2647" s="2">
        <v>710000000</v>
      </c>
      <c r="J2647" s="2" t="s">
        <v>11537</v>
      </c>
      <c r="K2647" s="14" t="s">
        <v>3766</v>
      </c>
      <c r="L2647" s="2" t="s">
        <v>1145</v>
      </c>
      <c r="M2647" s="6" t="s">
        <v>32</v>
      </c>
      <c r="N2647" s="2" t="s">
        <v>453</v>
      </c>
      <c r="O2647" s="15" t="s">
        <v>61</v>
      </c>
      <c r="P2647" s="36" t="s">
        <v>40</v>
      </c>
      <c r="Q2647" s="2" t="s">
        <v>41</v>
      </c>
      <c r="R2647" s="5">
        <v>2</v>
      </c>
      <c r="S2647" s="9">
        <v>12500</v>
      </c>
      <c r="T2647" s="9">
        <f t="shared" si="187"/>
        <v>25000</v>
      </c>
      <c r="U2647" s="9">
        <f t="shared" si="186"/>
        <v>28000.000000000004</v>
      </c>
      <c r="V2647" s="2" t="s">
        <v>42</v>
      </c>
      <c r="W2647" s="2">
        <v>2014</v>
      </c>
      <c r="X2647" s="2"/>
    </row>
    <row r="2648" spans="1:24" ht="76.5" outlineLevel="1" x14ac:dyDescent="0.25">
      <c r="A2648" s="2" t="s">
        <v>5928</v>
      </c>
      <c r="B2648" s="3" t="s">
        <v>27</v>
      </c>
      <c r="C2648" s="20" t="s">
        <v>8272</v>
      </c>
      <c r="D2648" s="20" t="s">
        <v>5616</v>
      </c>
      <c r="E2648" s="20" t="s">
        <v>8273</v>
      </c>
      <c r="F2648" s="5" t="s">
        <v>5851</v>
      </c>
      <c r="G2648" s="2" t="s">
        <v>350</v>
      </c>
      <c r="H2648" s="4">
        <v>0</v>
      </c>
      <c r="I2648" s="2">
        <v>710000000</v>
      </c>
      <c r="J2648" s="2" t="s">
        <v>11537</v>
      </c>
      <c r="K2648" s="14" t="s">
        <v>3766</v>
      </c>
      <c r="L2648" s="2" t="s">
        <v>1145</v>
      </c>
      <c r="M2648" s="6" t="s">
        <v>32</v>
      </c>
      <c r="N2648" s="2" t="s">
        <v>453</v>
      </c>
      <c r="O2648" s="15" t="s">
        <v>61</v>
      </c>
      <c r="P2648" s="36" t="s">
        <v>40</v>
      </c>
      <c r="Q2648" s="2" t="s">
        <v>41</v>
      </c>
      <c r="R2648" s="5">
        <v>6</v>
      </c>
      <c r="S2648" s="9">
        <v>2678.3</v>
      </c>
      <c r="T2648" s="9">
        <f t="shared" si="187"/>
        <v>16069.800000000001</v>
      </c>
      <c r="U2648" s="9">
        <f t="shared" si="186"/>
        <v>17998.176000000003</v>
      </c>
      <c r="V2648" s="2" t="s">
        <v>42</v>
      </c>
      <c r="W2648" s="2">
        <v>2014</v>
      </c>
      <c r="X2648" s="2"/>
    </row>
    <row r="2649" spans="1:24" ht="63.75" outlineLevel="1" x14ac:dyDescent="0.25">
      <c r="A2649" s="2" t="s">
        <v>5929</v>
      </c>
      <c r="B2649" s="3" t="s">
        <v>27</v>
      </c>
      <c r="C2649" s="20" t="s">
        <v>8274</v>
      </c>
      <c r="D2649" s="20" t="s">
        <v>8011</v>
      </c>
      <c r="E2649" s="20" t="s">
        <v>8275</v>
      </c>
      <c r="F2649" s="5" t="s">
        <v>5852</v>
      </c>
      <c r="G2649" s="2" t="s">
        <v>350</v>
      </c>
      <c r="H2649" s="4">
        <v>0</v>
      </c>
      <c r="I2649" s="2">
        <v>710000000</v>
      </c>
      <c r="J2649" s="2" t="s">
        <v>11537</v>
      </c>
      <c r="K2649" s="14" t="s">
        <v>3766</v>
      </c>
      <c r="L2649" s="2" t="s">
        <v>1145</v>
      </c>
      <c r="M2649" s="6" t="s">
        <v>32</v>
      </c>
      <c r="N2649" s="2" t="s">
        <v>453</v>
      </c>
      <c r="O2649" s="15" t="s">
        <v>61</v>
      </c>
      <c r="P2649" s="36" t="s">
        <v>40</v>
      </c>
      <c r="Q2649" s="2" t="s">
        <v>41</v>
      </c>
      <c r="R2649" s="5">
        <v>6</v>
      </c>
      <c r="S2649" s="9">
        <v>4018</v>
      </c>
      <c r="T2649" s="9">
        <f t="shared" si="187"/>
        <v>24108</v>
      </c>
      <c r="U2649" s="9">
        <f t="shared" si="186"/>
        <v>27000.960000000003</v>
      </c>
      <c r="V2649" s="2" t="s">
        <v>42</v>
      </c>
      <c r="W2649" s="2">
        <v>2014</v>
      </c>
      <c r="X2649" s="2"/>
    </row>
    <row r="2650" spans="1:24" ht="63.75" outlineLevel="1" x14ac:dyDescent="0.25">
      <c r="A2650" s="2" t="s">
        <v>5930</v>
      </c>
      <c r="B2650" s="3" t="s">
        <v>27</v>
      </c>
      <c r="C2650" s="20" t="s">
        <v>8276</v>
      </c>
      <c r="D2650" s="20" t="s">
        <v>8277</v>
      </c>
      <c r="E2650" s="20" t="s">
        <v>8278</v>
      </c>
      <c r="F2650" s="5" t="s">
        <v>5853</v>
      </c>
      <c r="G2650" s="2" t="s">
        <v>350</v>
      </c>
      <c r="H2650" s="4">
        <v>0</v>
      </c>
      <c r="I2650" s="2">
        <v>710000000</v>
      </c>
      <c r="J2650" s="2" t="s">
        <v>11537</v>
      </c>
      <c r="K2650" s="14" t="s">
        <v>3766</v>
      </c>
      <c r="L2650" s="2" t="s">
        <v>1145</v>
      </c>
      <c r="M2650" s="6" t="s">
        <v>32</v>
      </c>
      <c r="N2650" s="2" t="s">
        <v>453</v>
      </c>
      <c r="O2650" s="15" t="s">
        <v>61</v>
      </c>
      <c r="P2650" s="36" t="s">
        <v>40</v>
      </c>
      <c r="Q2650" s="2" t="s">
        <v>41</v>
      </c>
      <c r="R2650" s="5">
        <v>1</v>
      </c>
      <c r="S2650" s="9">
        <v>7588.8</v>
      </c>
      <c r="T2650" s="9">
        <f t="shared" si="187"/>
        <v>7588.8</v>
      </c>
      <c r="U2650" s="9">
        <f t="shared" si="186"/>
        <v>8499.4560000000001</v>
      </c>
      <c r="V2650" s="2" t="s">
        <v>42</v>
      </c>
      <c r="W2650" s="2">
        <v>2014</v>
      </c>
      <c r="X2650" s="2"/>
    </row>
    <row r="2651" spans="1:24" ht="63.75" outlineLevel="1" x14ac:dyDescent="0.25">
      <c r="A2651" s="2" t="s">
        <v>5931</v>
      </c>
      <c r="B2651" s="3" t="s">
        <v>27</v>
      </c>
      <c r="C2651" s="131" t="s">
        <v>5854</v>
      </c>
      <c r="D2651" s="20" t="s">
        <v>1927</v>
      </c>
      <c r="E2651" s="20" t="s">
        <v>8279</v>
      </c>
      <c r="F2651" s="5" t="s">
        <v>5855</v>
      </c>
      <c r="G2651" s="2" t="s">
        <v>350</v>
      </c>
      <c r="H2651" s="4">
        <v>0</v>
      </c>
      <c r="I2651" s="2">
        <v>710000000</v>
      </c>
      <c r="J2651" s="2" t="s">
        <v>11537</v>
      </c>
      <c r="K2651" s="14" t="s">
        <v>3766</v>
      </c>
      <c r="L2651" s="2" t="s">
        <v>1145</v>
      </c>
      <c r="M2651" s="6" t="s">
        <v>32</v>
      </c>
      <c r="N2651" s="2" t="s">
        <v>453</v>
      </c>
      <c r="O2651" s="15" t="s">
        <v>61</v>
      </c>
      <c r="P2651" s="36" t="s">
        <v>40</v>
      </c>
      <c r="Q2651" s="2" t="s">
        <v>41</v>
      </c>
      <c r="R2651" s="5">
        <v>2</v>
      </c>
      <c r="S2651" s="9">
        <v>24999.5</v>
      </c>
      <c r="T2651" s="9">
        <f t="shared" si="187"/>
        <v>49999</v>
      </c>
      <c r="U2651" s="9">
        <f t="shared" si="186"/>
        <v>55998.880000000005</v>
      </c>
      <c r="V2651" s="2" t="s">
        <v>42</v>
      </c>
      <c r="W2651" s="2">
        <v>2014</v>
      </c>
      <c r="X2651" s="2"/>
    </row>
    <row r="2652" spans="1:24" ht="63.75" outlineLevel="1" x14ac:dyDescent="0.25">
      <c r="A2652" s="2" t="s">
        <v>5932</v>
      </c>
      <c r="B2652" s="3" t="s">
        <v>27</v>
      </c>
      <c r="C2652" s="43" t="s">
        <v>12724</v>
      </c>
      <c r="D2652" s="5" t="s">
        <v>12723</v>
      </c>
      <c r="E2652" s="2" t="s">
        <v>12722</v>
      </c>
      <c r="F2652" s="5" t="s">
        <v>5856</v>
      </c>
      <c r="G2652" s="2" t="s">
        <v>350</v>
      </c>
      <c r="H2652" s="4">
        <v>100</v>
      </c>
      <c r="I2652" s="2">
        <v>710000000</v>
      </c>
      <c r="J2652" s="2" t="s">
        <v>11537</v>
      </c>
      <c r="K2652" s="14" t="s">
        <v>3766</v>
      </c>
      <c r="L2652" s="2" t="s">
        <v>1145</v>
      </c>
      <c r="M2652" s="6" t="s">
        <v>32</v>
      </c>
      <c r="N2652" s="2" t="s">
        <v>453</v>
      </c>
      <c r="O2652" s="15" t="s">
        <v>61</v>
      </c>
      <c r="P2652" s="36" t="s">
        <v>40</v>
      </c>
      <c r="Q2652" s="2" t="s">
        <v>41</v>
      </c>
      <c r="R2652" s="5">
        <v>3</v>
      </c>
      <c r="S2652" s="9">
        <v>20535.3</v>
      </c>
      <c r="T2652" s="9">
        <f t="shared" si="187"/>
        <v>61605.899999999994</v>
      </c>
      <c r="U2652" s="9">
        <f t="shared" ref="U2652:U2659" si="188">T2652*1.12</f>
        <v>68998.607999999993</v>
      </c>
      <c r="V2652" s="2" t="s">
        <v>42</v>
      </c>
      <c r="W2652" s="2">
        <v>2014</v>
      </c>
      <c r="X2652" s="2"/>
    </row>
    <row r="2653" spans="1:24" ht="63.75" outlineLevel="1" x14ac:dyDescent="0.25">
      <c r="A2653" s="2" t="s">
        <v>5933</v>
      </c>
      <c r="B2653" s="3" t="s">
        <v>27</v>
      </c>
      <c r="C2653" s="43" t="s">
        <v>3891</v>
      </c>
      <c r="D2653" s="5" t="s">
        <v>1741</v>
      </c>
      <c r="E2653" s="2" t="s">
        <v>4945</v>
      </c>
      <c r="F2653" s="5" t="s">
        <v>5858</v>
      </c>
      <c r="G2653" s="2" t="s">
        <v>350</v>
      </c>
      <c r="H2653" s="4">
        <v>100</v>
      </c>
      <c r="I2653" s="2">
        <v>710000000</v>
      </c>
      <c r="J2653" s="2" t="s">
        <v>11537</v>
      </c>
      <c r="K2653" s="14" t="s">
        <v>3766</v>
      </c>
      <c r="L2653" s="5" t="s">
        <v>8093</v>
      </c>
      <c r="M2653" s="6" t="s">
        <v>32</v>
      </c>
      <c r="N2653" s="2" t="s">
        <v>453</v>
      </c>
      <c r="O2653" s="15" t="s">
        <v>61</v>
      </c>
      <c r="P2653" s="36" t="s">
        <v>40</v>
      </c>
      <c r="Q2653" s="2" t="s">
        <v>41</v>
      </c>
      <c r="R2653" s="5">
        <v>2</v>
      </c>
      <c r="S2653" s="9">
        <v>26500</v>
      </c>
      <c r="T2653" s="9">
        <f t="shared" si="187"/>
        <v>53000</v>
      </c>
      <c r="U2653" s="9">
        <f t="shared" si="188"/>
        <v>59360.000000000007</v>
      </c>
      <c r="V2653" s="2" t="s">
        <v>42</v>
      </c>
      <c r="W2653" s="2">
        <v>2014</v>
      </c>
      <c r="X2653" s="2"/>
    </row>
    <row r="2654" spans="1:24" ht="63.75" outlineLevel="1" x14ac:dyDescent="0.25">
      <c r="A2654" s="2" t="s">
        <v>5934</v>
      </c>
      <c r="B2654" s="3" t="s">
        <v>27</v>
      </c>
      <c r="C2654" s="43" t="s">
        <v>12727</v>
      </c>
      <c r="D2654" s="5" t="s">
        <v>12726</v>
      </c>
      <c r="E2654" s="2" t="s">
        <v>12725</v>
      </c>
      <c r="F2654" s="5" t="s">
        <v>5859</v>
      </c>
      <c r="G2654" s="2" t="s">
        <v>350</v>
      </c>
      <c r="H2654" s="4">
        <v>100</v>
      </c>
      <c r="I2654" s="2">
        <v>710000000</v>
      </c>
      <c r="J2654" s="2" t="s">
        <v>11537</v>
      </c>
      <c r="K2654" s="14" t="s">
        <v>3766</v>
      </c>
      <c r="L2654" s="5" t="s">
        <v>8093</v>
      </c>
      <c r="M2654" s="6" t="s">
        <v>32</v>
      </c>
      <c r="N2654" s="2" t="s">
        <v>453</v>
      </c>
      <c r="O2654" s="15" t="s">
        <v>61</v>
      </c>
      <c r="P2654" s="36" t="s">
        <v>40</v>
      </c>
      <c r="Q2654" s="5" t="s">
        <v>41</v>
      </c>
      <c r="R2654" s="5">
        <v>4</v>
      </c>
      <c r="S2654" s="9">
        <v>22250</v>
      </c>
      <c r="T2654" s="9">
        <f t="shared" si="187"/>
        <v>89000</v>
      </c>
      <c r="U2654" s="9">
        <f t="shared" si="188"/>
        <v>99680.000000000015</v>
      </c>
      <c r="V2654" s="2" t="s">
        <v>42</v>
      </c>
      <c r="W2654" s="2">
        <v>2014</v>
      </c>
      <c r="X2654" s="2"/>
    </row>
    <row r="2655" spans="1:24" ht="63.75" outlineLevel="1" x14ac:dyDescent="0.25">
      <c r="A2655" s="2" t="s">
        <v>5935</v>
      </c>
      <c r="B2655" s="3" t="s">
        <v>27</v>
      </c>
      <c r="C2655" s="43" t="s">
        <v>5860</v>
      </c>
      <c r="D2655" s="5" t="s">
        <v>8101</v>
      </c>
      <c r="E2655" s="2" t="s">
        <v>8102</v>
      </c>
      <c r="F2655" s="5" t="s">
        <v>5818</v>
      </c>
      <c r="G2655" s="2" t="s">
        <v>350</v>
      </c>
      <c r="H2655" s="4">
        <v>0</v>
      </c>
      <c r="I2655" s="2">
        <v>710000000</v>
      </c>
      <c r="J2655" s="2" t="s">
        <v>11537</v>
      </c>
      <c r="K2655" s="14" t="s">
        <v>3766</v>
      </c>
      <c r="L2655" s="5" t="s">
        <v>8093</v>
      </c>
      <c r="M2655" s="6" t="s">
        <v>32</v>
      </c>
      <c r="N2655" s="2" t="s">
        <v>453</v>
      </c>
      <c r="O2655" s="15" t="s">
        <v>61</v>
      </c>
      <c r="P2655" s="36" t="s">
        <v>40</v>
      </c>
      <c r="Q2655" s="5" t="s">
        <v>41</v>
      </c>
      <c r="R2655" s="5">
        <v>4</v>
      </c>
      <c r="S2655" s="9">
        <v>14250</v>
      </c>
      <c r="T2655" s="9">
        <f t="shared" si="187"/>
        <v>57000</v>
      </c>
      <c r="U2655" s="9">
        <f t="shared" si="188"/>
        <v>63840.000000000007</v>
      </c>
      <c r="V2655" s="2" t="s">
        <v>42</v>
      </c>
      <c r="W2655" s="2">
        <v>2014</v>
      </c>
      <c r="X2655" s="2"/>
    </row>
    <row r="2656" spans="1:24" ht="63.75" outlineLevel="1" x14ac:dyDescent="0.25">
      <c r="A2656" s="2" t="s">
        <v>5936</v>
      </c>
      <c r="B2656" s="3" t="s">
        <v>27</v>
      </c>
      <c r="C2656" s="43" t="s">
        <v>5861</v>
      </c>
      <c r="D2656" s="5" t="s">
        <v>12728</v>
      </c>
      <c r="E2656" s="2" t="s">
        <v>8478</v>
      </c>
      <c r="F2656" s="5" t="s">
        <v>5862</v>
      </c>
      <c r="G2656" s="2" t="s">
        <v>350</v>
      </c>
      <c r="H2656" s="4">
        <v>0</v>
      </c>
      <c r="I2656" s="2">
        <v>710000000</v>
      </c>
      <c r="J2656" s="2" t="s">
        <v>11537</v>
      </c>
      <c r="K2656" s="14" t="s">
        <v>3766</v>
      </c>
      <c r="L2656" s="5" t="s">
        <v>8093</v>
      </c>
      <c r="M2656" s="6" t="s">
        <v>32</v>
      </c>
      <c r="N2656" s="2" t="s">
        <v>453</v>
      </c>
      <c r="O2656" s="15" t="s">
        <v>61</v>
      </c>
      <c r="P2656" s="36" t="s">
        <v>40</v>
      </c>
      <c r="Q2656" s="2" t="s">
        <v>41</v>
      </c>
      <c r="R2656" s="5">
        <v>4</v>
      </c>
      <c r="S2656" s="9">
        <v>21500</v>
      </c>
      <c r="T2656" s="9">
        <f t="shared" si="187"/>
        <v>86000</v>
      </c>
      <c r="U2656" s="9">
        <f t="shared" si="188"/>
        <v>96320.000000000015</v>
      </c>
      <c r="V2656" s="2" t="s">
        <v>42</v>
      </c>
      <c r="W2656" s="2">
        <v>2014</v>
      </c>
      <c r="X2656" s="2"/>
    </row>
    <row r="2657" spans="1:24" ht="32.25" customHeight="1" outlineLevel="1" x14ac:dyDescent="0.25">
      <c r="A2657" s="2" t="s">
        <v>5937</v>
      </c>
      <c r="B2657" s="3" t="s">
        <v>27</v>
      </c>
      <c r="C2657" s="43" t="s">
        <v>1263</v>
      </c>
      <c r="D2657" s="10" t="s">
        <v>1264</v>
      </c>
      <c r="E2657" s="10" t="s">
        <v>1265</v>
      </c>
      <c r="F2657" s="5" t="s">
        <v>8100</v>
      </c>
      <c r="G2657" s="2" t="s">
        <v>350</v>
      </c>
      <c r="H2657" s="4">
        <v>100</v>
      </c>
      <c r="I2657" s="2">
        <v>710000000</v>
      </c>
      <c r="J2657" s="2" t="s">
        <v>11537</v>
      </c>
      <c r="K2657" s="14" t="s">
        <v>3766</v>
      </c>
      <c r="L2657" s="5" t="s">
        <v>8093</v>
      </c>
      <c r="M2657" s="6" t="s">
        <v>32</v>
      </c>
      <c r="N2657" s="2" t="s">
        <v>453</v>
      </c>
      <c r="O2657" s="35" t="s">
        <v>8095</v>
      </c>
      <c r="P2657" s="169" t="s">
        <v>40</v>
      </c>
      <c r="Q2657" s="2" t="s">
        <v>41</v>
      </c>
      <c r="R2657" s="5">
        <v>4</v>
      </c>
      <c r="S2657" s="9">
        <v>22250</v>
      </c>
      <c r="T2657" s="9">
        <f t="shared" si="187"/>
        <v>89000</v>
      </c>
      <c r="U2657" s="9">
        <f t="shared" si="188"/>
        <v>99680.000000000015</v>
      </c>
      <c r="V2657" s="2" t="s">
        <v>42</v>
      </c>
      <c r="W2657" s="2">
        <v>2014</v>
      </c>
      <c r="X2657" s="2"/>
    </row>
    <row r="2658" spans="1:24" ht="32.25" customHeight="1" outlineLevel="1" x14ac:dyDescent="0.25">
      <c r="A2658" s="2" t="s">
        <v>5938</v>
      </c>
      <c r="B2658" s="3" t="s">
        <v>27</v>
      </c>
      <c r="C2658" s="43" t="s">
        <v>5860</v>
      </c>
      <c r="D2658" s="10" t="s">
        <v>8101</v>
      </c>
      <c r="E2658" s="10" t="s">
        <v>8102</v>
      </c>
      <c r="F2658" s="5" t="s">
        <v>2201</v>
      </c>
      <c r="G2658" s="2" t="s">
        <v>350</v>
      </c>
      <c r="H2658" s="4">
        <v>0</v>
      </c>
      <c r="I2658" s="2">
        <v>710000000</v>
      </c>
      <c r="J2658" s="2" t="s">
        <v>11537</v>
      </c>
      <c r="K2658" s="14" t="s">
        <v>3766</v>
      </c>
      <c r="L2658" s="5" t="s">
        <v>8093</v>
      </c>
      <c r="M2658" s="6" t="s">
        <v>32</v>
      </c>
      <c r="N2658" s="2" t="s">
        <v>453</v>
      </c>
      <c r="O2658" s="35" t="s">
        <v>8095</v>
      </c>
      <c r="P2658" s="169" t="s">
        <v>40</v>
      </c>
      <c r="Q2658" s="2" t="s">
        <v>41</v>
      </c>
      <c r="R2658" s="5">
        <v>4</v>
      </c>
      <c r="S2658" s="9">
        <v>14250</v>
      </c>
      <c r="T2658" s="9">
        <f t="shared" si="187"/>
        <v>57000</v>
      </c>
      <c r="U2658" s="9">
        <f t="shared" si="188"/>
        <v>63840.000000000007</v>
      </c>
      <c r="V2658" s="2" t="s">
        <v>42</v>
      </c>
      <c r="W2658" s="2">
        <v>2014</v>
      </c>
      <c r="X2658" s="2"/>
    </row>
    <row r="2659" spans="1:24" ht="32.25" customHeight="1" outlineLevel="1" x14ac:dyDescent="0.25">
      <c r="A2659" s="2" t="s">
        <v>5939</v>
      </c>
      <c r="B2659" s="3" t="s">
        <v>27</v>
      </c>
      <c r="C2659" s="43" t="s">
        <v>5861</v>
      </c>
      <c r="D2659" s="5" t="s">
        <v>12728</v>
      </c>
      <c r="E2659" s="2" t="s">
        <v>8478</v>
      </c>
      <c r="F2659" s="5" t="s">
        <v>2201</v>
      </c>
      <c r="G2659" s="2" t="s">
        <v>350</v>
      </c>
      <c r="H2659" s="4">
        <v>0</v>
      </c>
      <c r="I2659" s="2">
        <v>710000000</v>
      </c>
      <c r="J2659" s="2" t="s">
        <v>11537</v>
      </c>
      <c r="K2659" s="14" t="s">
        <v>3766</v>
      </c>
      <c r="L2659" s="5" t="s">
        <v>8093</v>
      </c>
      <c r="M2659" s="6" t="s">
        <v>32</v>
      </c>
      <c r="N2659" s="2" t="s">
        <v>453</v>
      </c>
      <c r="O2659" s="35" t="s">
        <v>8095</v>
      </c>
      <c r="P2659" s="169" t="s">
        <v>40</v>
      </c>
      <c r="Q2659" s="2" t="s">
        <v>41</v>
      </c>
      <c r="R2659" s="5">
        <v>4</v>
      </c>
      <c r="S2659" s="9">
        <v>21500</v>
      </c>
      <c r="T2659" s="9">
        <f t="shared" si="187"/>
        <v>86000</v>
      </c>
      <c r="U2659" s="9">
        <f t="shared" si="188"/>
        <v>96320.000000000015</v>
      </c>
      <c r="V2659" s="2" t="s">
        <v>42</v>
      </c>
      <c r="W2659" s="2">
        <v>2014</v>
      </c>
      <c r="X2659" s="2"/>
    </row>
    <row r="2660" spans="1:24" ht="63.75" outlineLevel="1" x14ac:dyDescent="0.25">
      <c r="A2660" s="2" t="s">
        <v>5940</v>
      </c>
      <c r="B2660" s="3" t="s">
        <v>27</v>
      </c>
      <c r="C2660" s="20" t="s">
        <v>6415</v>
      </c>
      <c r="D2660" s="20" t="s">
        <v>1800</v>
      </c>
      <c r="E2660" s="20" t="s">
        <v>6414</v>
      </c>
      <c r="F2660" s="5" t="s">
        <v>5863</v>
      </c>
      <c r="G2660" s="2" t="s">
        <v>350</v>
      </c>
      <c r="H2660" s="4">
        <v>100</v>
      </c>
      <c r="I2660" s="2">
        <v>710000000</v>
      </c>
      <c r="J2660" s="2" t="s">
        <v>11537</v>
      </c>
      <c r="K2660" s="14" t="s">
        <v>3766</v>
      </c>
      <c r="L2660" s="2" t="s">
        <v>1145</v>
      </c>
      <c r="M2660" s="6" t="s">
        <v>32</v>
      </c>
      <c r="N2660" s="2" t="s">
        <v>453</v>
      </c>
      <c r="O2660" s="15" t="s">
        <v>61</v>
      </c>
      <c r="P2660" s="36" t="s">
        <v>40</v>
      </c>
      <c r="Q2660" s="5" t="s">
        <v>41</v>
      </c>
      <c r="R2660" s="5">
        <v>4</v>
      </c>
      <c r="S2660" s="9">
        <v>6696</v>
      </c>
      <c r="T2660" s="9">
        <f t="shared" si="187"/>
        <v>26784</v>
      </c>
      <c r="U2660" s="9">
        <f t="shared" si="186"/>
        <v>29998.080000000002</v>
      </c>
      <c r="V2660" s="2" t="s">
        <v>42</v>
      </c>
      <c r="W2660" s="2">
        <v>2014</v>
      </c>
      <c r="X2660" s="2"/>
    </row>
    <row r="2661" spans="1:24" ht="63.75" outlineLevel="1" x14ac:dyDescent="0.25">
      <c r="A2661" s="2" t="s">
        <v>5941</v>
      </c>
      <c r="B2661" s="3" t="s">
        <v>27</v>
      </c>
      <c r="C2661" s="96" t="s">
        <v>5864</v>
      </c>
      <c r="D2661" s="5" t="s">
        <v>5865</v>
      </c>
      <c r="E2661" s="2" t="s">
        <v>9846</v>
      </c>
      <c r="F2661" s="5" t="s">
        <v>5866</v>
      </c>
      <c r="G2661" s="2" t="s">
        <v>350</v>
      </c>
      <c r="H2661" s="4">
        <v>100</v>
      </c>
      <c r="I2661" s="2">
        <v>710000000</v>
      </c>
      <c r="J2661" s="2" t="s">
        <v>11537</v>
      </c>
      <c r="K2661" s="14" t="s">
        <v>3766</v>
      </c>
      <c r="L2661" s="5" t="s">
        <v>8093</v>
      </c>
      <c r="M2661" s="6" t="s">
        <v>32</v>
      </c>
      <c r="N2661" s="2" t="s">
        <v>453</v>
      </c>
      <c r="O2661" s="15" t="s">
        <v>61</v>
      </c>
      <c r="P2661" s="36" t="s">
        <v>40</v>
      </c>
      <c r="Q2661" s="2" t="s">
        <v>41</v>
      </c>
      <c r="R2661" s="5">
        <v>10</v>
      </c>
      <c r="S2661" s="9">
        <v>2500</v>
      </c>
      <c r="T2661" s="9">
        <f t="shared" si="187"/>
        <v>25000</v>
      </c>
      <c r="U2661" s="9">
        <f t="shared" si="186"/>
        <v>28000.000000000004</v>
      </c>
      <c r="V2661" s="2" t="s">
        <v>42</v>
      </c>
      <c r="W2661" s="2">
        <v>2014</v>
      </c>
      <c r="X2661" s="2"/>
    </row>
    <row r="2662" spans="1:24" ht="63.75" outlineLevel="1" x14ac:dyDescent="0.25">
      <c r="A2662" s="2" t="s">
        <v>5942</v>
      </c>
      <c r="B2662" s="3" t="s">
        <v>27</v>
      </c>
      <c r="C2662" s="20" t="s">
        <v>8280</v>
      </c>
      <c r="D2662" s="20" t="s">
        <v>8281</v>
      </c>
      <c r="E2662" s="20" t="s">
        <v>8281</v>
      </c>
      <c r="F2662" s="5" t="s">
        <v>5867</v>
      </c>
      <c r="G2662" s="2" t="s">
        <v>350</v>
      </c>
      <c r="H2662" s="4">
        <v>100</v>
      </c>
      <c r="I2662" s="2">
        <v>710000000</v>
      </c>
      <c r="J2662" s="2" t="s">
        <v>11537</v>
      </c>
      <c r="K2662" s="14" t="s">
        <v>3766</v>
      </c>
      <c r="L2662" s="2" t="s">
        <v>1145</v>
      </c>
      <c r="M2662" s="6" t="s">
        <v>32</v>
      </c>
      <c r="N2662" s="2" t="s">
        <v>453</v>
      </c>
      <c r="O2662" s="15" t="s">
        <v>61</v>
      </c>
      <c r="P2662" s="36" t="s">
        <v>40</v>
      </c>
      <c r="Q2662" s="2" t="s">
        <v>41</v>
      </c>
      <c r="R2662" s="5">
        <v>1</v>
      </c>
      <c r="S2662" s="9">
        <v>84820</v>
      </c>
      <c r="T2662" s="9">
        <f t="shared" si="187"/>
        <v>84820</v>
      </c>
      <c r="U2662" s="9">
        <f t="shared" si="186"/>
        <v>94998.400000000009</v>
      </c>
      <c r="V2662" s="2" t="s">
        <v>42</v>
      </c>
      <c r="W2662" s="2">
        <v>2014</v>
      </c>
      <c r="X2662" s="2"/>
    </row>
    <row r="2663" spans="1:24" ht="63.75" outlineLevel="1" x14ac:dyDescent="0.25">
      <c r="A2663" s="2" t="s">
        <v>5943</v>
      </c>
      <c r="B2663" s="3" t="s">
        <v>27</v>
      </c>
      <c r="C2663" s="10" t="s">
        <v>6195</v>
      </c>
      <c r="D2663" s="20" t="s">
        <v>855</v>
      </c>
      <c r="E2663" s="20" t="s">
        <v>3910</v>
      </c>
      <c r="F2663" s="5" t="s">
        <v>3910</v>
      </c>
      <c r="G2663" s="2" t="s">
        <v>350</v>
      </c>
      <c r="H2663" s="4">
        <v>0</v>
      </c>
      <c r="I2663" s="2">
        <v>710000000</v>
      </c>
      <c r="J2663" s="2" t="s">
        <v>11537</v>
      </c>
      <c r="K2663" s="14" t="s">
        <v>3766</v>
      </c>
      <c r="L2663" s="2" t="s">
        <v>1145</v>
      </c>
      <c r="M2663" s="6" t="s">
        <v>32</v>
      </c>
      <c r="N2663" s="2" t="s">
        <v>453</v>
      </c>
      <c r="O2663" s="15" t="s">
        <v>61</v>
      </c>
      <c r="P2663" s="36" t="s">
        <v>857</v>
      </c>
      <c r="Q2663" s="5" t="s">
        <v>6191</v>
      </c>
      <c r="R2663" s="5">
        <v>50</v>
      </c>
      <c r="S2663" s="9">
        <v>1785.68</v>
      </c>
      <c r="T2663" s="9">
        <f t="shared" si="187"/>
        <v>89284</v>
      </c>
      <c r="U2663" s="9">
        <f t="shared" si="186"/>
        <v>99998.080000000016</v>
      </c>
      <c r="V2663" s="2" t="s">
        <v>42</v>
      </c>
      <c r="W2663" s="2">
        <v>2014</v>
      </c>
      <c r="X2663" s="2"/>
    </row>
    <row r="2664" spans="1:24" ht="63.75" outlineLevel="1" x14ac:dyDescent="0.25">
      <c r="A2664" s="2" t="s">
        <v>5944</v>
      </c>
      <c r="B2664" s="3" t="s">
        <v>27</v>
      </c>
      <c r="C2664" s="20" t="s">
        <v>8282</v>
      </c>
      <c r="D2664" s="20" t="s">
        <v>8283</v>
      </c>
      <c r="E2664" s="20" t="s">
        <v>8284</v>
      </c>
      <c r="F2664" s="5" t="s">
        <v>5868</v>
      </c>
      <c r="G2664" s="2" t="s">
        <v>350</v>
      </c>
      <c r="H2664" s="4">
        <v>0</v>
      </c>
      <c r="I2664" s="2">
        <v>710000000</v>
      </c>
      <c r="J2664" s="2" t="s">
        <v>11537</v>
      </c>
      <c r="K2664" s="14" t="s">
        <v>3766</v>
      </c>
      <c r="L2664" s="2" t="s">
        <v>1145</v>
      </c>
      <c r="M2664" s="6" t="s">
        <v>32</v>
      </c>
      <c r="N2664" s="2" t="s">
        <v>453</v>
      </c>
      <c r="O2664" s="15" t="s">
        <v>61</v>
      </c>
      <c r="P2664" s="36" t="s">
        <v>40</v>
      </c>
      <c r="Q2664" s="2" t="s">
        <v>41</v>
      </c>
      <c r="R2664" s="5">
        <v>1</v>
      </c>
      <c r="S2664" s="9">
        <v>16070</v>
      </c>
      <c r="T2664" s="9">
        <f t="shared" si="187"/>
        <v>16070</v>
      </c>
      <c r="U2664" s="9">
        <f t="shared" si="186"/>
        <v>17998.400000000001</v>
      </c>
      <c r="V2664" s="2" t="s">
        <v>42</v>
      </c>
      <c r="W2664" s="2">
        <v>2014</v>
      </c>
      <c r="X2664" s="2"/>
    </row>
    <row r="2665" spans="1:24" ht="63.75" outlineLevel="1" x14ac:dyDescent="0.25">
      <c r="A2665" s="2" t="s">
        <v>5945</v>
      </c>
      <c r="B2665" s="3" t="s">
        <v>27</v>
      </c>
      <c r="C2665" s="20" t="s">
        <v>8285</v>
      </c>
      <c r="D2665" s="20" t="s">
        <v>4853</v>
      </c>
      <c r="E2665" s="20" t="s">
        <v>8286</v>
      </c>
      <c r="F2665" s="13" t="s">
        <v>5869</v>
      </c>
      <c r="G2665" s="2" t="s">
        <v>350</v>
      </c>
      <c r="H2665" s="4">
        <v>0</v>
      </c>
      <c r="I2665" s="2">
        <v>710000000</v>
      </c>
      <c r="J2665" s="2" t="s">
        <v>11537</v>
      </c>
      <c r="K2665" s="14" t="s">
        <v>3766</v>
      </c>
      <c r="L2665" s="2" t="s">
        <v>1145</v>
      </c>
      <c r="M2665" s="6" t="s">
        <v>32</v>
      </c>
      <c r="N2665" s="2" t="s">
        <v>453</v>
      </c>
      <c r="O2665" s="15" t="s">
        <v>61</v>
      </c>
      <c r="P2665" s="36" t="s">
        <v>40</v>
      </c>
      <c r="Q2665" s="2" t="s">
        <v>41</v>
      </c>
      <c r="R2665" s="5">
        <v>1</v>
      </c>
      <c r="S2665" s="9">
        <v>16070</v>
      </c>
      <c r="T2665" s="9">
        <f t="shared" si="187"/>
        <v>16070</v>
      </c>
      <c r="U2665" s="9">
        <f t="shared" si="186"/>
        <v>17998.400000000001</v>
      </c>
      <c r="V2665" s="2" t="s">
        <v>42</v>
      </c>
      <c r="W2665" s="2">
        <v>2014</v>
      </c>
      <c r="X2665" s="2"/>
    </row>
    <row r="2666" spans="1:24" ht="63.75" outlineLevel="1" x14ac:dyDescent="0.25">
      <c r="A2666" s="2" t="s">
        <v>5946</v>
      </c>
      <c r="B2666" s="3" t="s">
        <v>27</v>
      </c>
      <c r="C2666" s="20" t="s">
        <v>8287</v>
      </c>
      <c r="D2666" s="20" t="s">
        <v>4935</v>
      </c>
      <c r="E2666" s="20" t="s">
        <v>8288</v>
      </c>
      <c r="F2666" s="5" t="s">
        <v>5870</v>
      </c>
      <c r="G2666" s="2" t="s">
        <v>350</v>
      </c>
      <c r="H2666" s="4">
        <v>0</v>
      </c>
      <c r="I2666" s="2">
        <v>710000000</v>
      </c>
      <c r="J2666" s="2" t="s">
        <v>11537</v>
      </c>
      <c r="K2666" s="14" t="s">
        <v>3766</v>
      </c>
      <c r="L2666" s="2" t="s">
        <v>1145</v>
      </c>
      <c r="M2666" s="6" t="s">
        <v>32</v>
      </c>
      <c r="N2666" s="2" t="s">
        <v>453</v>
      </c>
      <c r="O2666" s="15" t="s">
        <v>61</v>
      </c>
      <c r="P2666" s="36" t="s">
        <v>857</v>
      </c>
      <c r="Q2666" s="5" t="s">
        <v>6191</v>
      </c>
      <c r="R2666" s="5">
        <v>80</v>
      </c>
      <c r="S2666" s="9">
        <v>267.88</v>
      </c>
      <c r="T2666" s="9">
        <f t="shared" si="187"/>
        <v>21430.400000000001</v>
      </c>
      <c r="U2666" s="9">
        <f t="shared" si="186"/>
        <v>24002.048000000003</v>
      </c>
      <c r="V2666" s="2" t="s">
        <v>42</v>
      </c>
      <c r="W2666" s="2">
        <v>2014</v>
      </c>
      <c r="X2666" s="2"/>
    </row>
    <row r="2667" spans="1:24" ht="63.75" outlineLevel="1" x14ac:dyDescent="0.25">
      <c r="A2667" s="2" t="s">
        <v>5947</v>
      </c>
      <c r="B2667" s="3" t="s">
        <v>27</v>
      </c>
      <c r="C2667" s="10" t="s">
        <v>8103</v>
      </c>
      <c r="D2667" s="10" t="s">
        <v>8104</v>
      </c>
      <c r="E2667" s="10" t="s">
        <v>8105</v>
      </c>
      <c r="F2667" s="5" t="s">
        <v>5871</v>
      </c>
      <c r="G2667" s="2" t="s">
        <v>350</v>
      </c>
      <c r="H2667" s="4">
        <v>0</v>
      </c>
      <c r="I2667" s="2">
        <v>710000000</v>
      </c>
      <c r="J2667" s="2" t="s">
        <v>11537</v>
      </c>
      <c r="K2667" s="14" t="s">
        <v>3766</v>
      </c>
      <c r="L2667" s="2" t="s">
        <v>1145</v>
      </c>
      <c r="M2667" s="6" t="s">
        <v>32</v>
      </c>
      <c r="N2667" s="2" t="s">
        <v>453</v>
      </c>
      <c r="O2667" s="15" t="s">
        <v>61</v>
      </c>
      <c r="P2667" s="2">
        <v>168</v>
      </c>
      <c r="Q2667" s="10" t="s">
        <v>1233</v>
      </c>
      <c r="R2667" s="5">
        <v>3</v>
      </c>
      <c r="S2667" s="9">
        <v>71200</v>
      </c>
      <c r="T2667" s="9">
        <f t="shared" si="187"/>
        <v>213600</v>
      </c>
      <c r="U2667" s="9">
        <f t="shared" si="186"/>
        <v>239232.00000000003</v>
      </c>
      <c r="V2667" s="2" t="s">
        <v>42</v>
      </c>
      <c r="W2667" s="2">
        <v>2014</v>
      </c>
      <c r="X2667" s="2"/>
    </row>
    <row r="2668" spans="1:24" ht="63.75" outlineLevel="1" x14ac:dyDescent="0.25">
      <c r="A2668" s="2" t="s">
        <v>5948</v>
      </c>
      <c r="B2668" s="3" t="s">
        <v>27</v>
      </c>
      <c r="C2668" s="43" t="s">
        <v>8106</v>
      </c>
      <c r="D2668" s="10" t="s">
        <v>4873</v>
      </c>
      <c r="E2668" s="10" t="s">
        <v>8121</v>
      </c>
      <c r="F2668" s="5" t="s">
        <v>8107</v>
      </c>
      <c r="G2668" s="2" t="s">
        <v>343</v>
      </c>
      <c r="H2668" s="4">
        <v>0</v>
      </c>
      <c r="I2668" s="2">
        <v>710000000</v>
      </c>
      <c r="J2668" s="2" t="s">
        <v>11537</v>
      </c>
      <c r="K2668" s="14" t="s">
        <v>6189</v>
      </c>
      <c r="L2668" s="2" t="s">
        <v>1145</v>
      </c>
      <c r="M2668" s="6" t="s">
        <v>32</v>
      </c>
      <c r="N2668" s="2" t="s">
        <v>453</v>
      </c>
      <c r="O2668" s="15" t="s">
        <v>3810</v>
      </c>
      <c r="P2668" s="36" t="s">
        <v>40</v>
      </c>
      <c r="Q2668" s="2" t="s">
        <v>41</v>
      </c>
      <c r="R2668" s="5">
        <v>1</v>
      </c>
      <c r="S2668" s="9">
        <v>268000</v>
      </c>
      <c r="T2668" s="9">
        <f t="shared" si="187"/>
        <v>268000</v>
      </c>
      <c r="U2668" s="9">
        <f t="shared" si="186"/>
        <v>300160</v>
      </c>
      <c r="V2668" s="2" t="s">
        <v>42</v>
      </c>
      <c r="W2668" s="2">
        <v>2014</v>
      </c>
      <c r="X2668" s="2"/>
    </row>
    <row r="2669" spans="1:24" ht="63.75" outlineLevel="1" x14ac:dyDescent="0.25">
      <c r="A2669" s="2" t="s">
        <v>5949</v>
      </c>
      <c r="B2669" s="3" t="s">
        <v>27</v>
      </c>
      <c r="C2669" s="43" t="s">
        <v>8106</v>
      </c>
      <c r="D2669" s="10" t="s">
        <v>4873</v>
      </c>
      <c r="E2669" s="10" t="s">
        <v>8121</v>
      </c>
      <c r="F2669" s="5" t="s">
        <v>8107</v>
      </c>
      <c r="G2669" s="2" t="s">
        <v>343</v>
      </c>
      <c r="H2669" s="4">
        <v>0</v>
      </c>
      <c r="I2669" s="2">
        <v>710000000</v>
      </c>
      <c r="J2669" s="2" t="s">
        <v>11537</v>
      </c>
      <c r="K2669" s="14" t="s">
        <v>6189</v>
      </c>
      <c r="L2669" s="5" t="s">
        <v>8093</v>
      </c>
      <c r="M2669" s="6" t="s">
        <v>32</v>
      </c>
      <c r="N2669" s="2" t="s">
        <v>453</v>
      </c>
      <c r="O2669" s="15" t="s">
        <v>3810</v>
      </c>
      <c r="P2669" s="169" t="s">
        <v>40</v>
      </c>
      <c r="Q2669" s="2" t="s">
        <v>41</v>
      </c>
      <c r="R2669" s="5">
        <v>1</v>
      </c>
      <c r="S2669" s="9">
        <v>268000</v>
      </c>
      <c r="T2669" s="9">
        <f t="shared" si="187"/>
        <v>268000</v>
      </c>
      <c r="U2669" s="9">
        <f t="shared" si="186"/>
        <v>300160</v>
      </c>
      <c r="V2669" s="2" t="s">
        <v>42</v>
      </c>
      <c r="W2669" s="2">
        <v>2014</v>
      </c>
      <c r="X2669" s="2"/>
    </row>
    <row r="2670" spans="1:24" ht="63.75" outlineLevel="1" x14ac:dyDescent="0.25">
      <c r="A2670" s="2" t="s">
        <v>5950</v>
      </c>
      <c r="B2670" s="3" t="s">
        <v>27</v>
      </c>
      <c r="C2670" s="43" t="s">
        <v>8108</v>
      </c>
      <c r="D2670" s="10" t="s">
        <v>4873</v>
      </c>
      <c r="E2670" s="10" t="s">
        <v>8122</v>
      </c>
      <c r="F2670" s="5" t="s">
        <v>8109</v>
      </c>
      <c r="G2670" s="2" t="s">
        <v>343</v>
      </c>
      <c r="H2670" s="4">
        <v>0</v>
      </c>
      <c r="I2670" s="2">
        <v>710000000</v>
      </c>
      <c r="J2670" s="2" t="s">
        <v>11537</v>
      </c>
      <c r="K2670" s="14" t="s">
        <v>6189</v>
      </c>
      <c r="L2670" s="2" t="s">
        <v>1145</v>
      </c>
      <c r="M2670" s="6" t="s">
        <v>32</v>
      </c>
      <c r="N2670" s="2" t="s">
        <v>453</v>
      </c>
      <c r="O2670" s="15" t="s">
        <v>3810</v>
      </c>
      <c r="P2670" s="36" t="s">
        <v>40</v>
      </c>
      <c r="Q2670" s="5" t="s">
        <v>41</v>
      </c>
      <c r="R2670" s="5">
        <v>5</v>
      </c>
      <c r="S2670" s="9">
        <v>16000</v>
      </c>
      <c r="T2670" s="9">
        <f t="shared" si="187"/>
        <v>80000</v>
      </c>
      <c r="U2670" s="9">
        <f t="shared" si="186"/>
        <v>89600.000000000015</v>
      </c>
      <c r="V2670" s="2" t="s">
        <v>42</v>
      </c>
      <c r="W2670" s="2">
        <v>2014</v>
      </c>
      <c r="X2670" s="2"/>
    </row>
    <row r="2671" spans="1:24" ht="63.75" outlineLevel="1" x14ac:dyDescent="0.25">
      <c r="A2671" s="2" t="s">
        <v>5951</v>
      </c>
      <c r="B2671" s="3" t="s">
        <v>27</v>
      </c>
      <c r="C2671" s="43" t="s">
        <v>8108</v>
      </c>
      <c r="D2671" s="10" t="s">
        <v>4873</v>
      </c>
      <c r="E2671" s="10" t="s">
        <v>8122</v>
      </c>
      <c r="F2671" s="5" t="s">
        <v>8109</v>
      </c>
      <c r="G2671" s="2" t="s">
        <v>343</v>
      </c>
      <c r="H2671" s="4">
        <v>0</v>
      </c>
      <c r="I2671" s="2">
        <v>710000000</v>
      </c>
      <c r="J2671" s="2" t="s">
        <v>11537</v>
      </c>
      <c r="K2671" s="14" t="s">
        <v>6189</v>
      </c>
      <c r="L2671" s="5" t="s">
        <v>8093</v>
      </c>
      <c r="M2671" s="6" t="s">
        <v>32</v>
      </c>
      <c r="N2671" s="2" t="s">
        <v>453</v>
      </c>
      <c r="O2671" s="15" t="s">
        <v>3810</v>
      </c>
      <c r="P2671" s="36" t="s">
        <v>40</v>
      </c>
      <c r="Q2671" s="5" t="s">
        <v>41</v>
      </c>
      <c r="R2671" s="5">
        <v>5</v>
      </c>
      <c r="S2671" s="9">
        <v>16000</v>
      </c>
      <c r="T2671" s="9">
        <f t="shared" si="187"/>
        <v>80000</v>
      </c>
      <c r="U2671" s="9">
        <f t="shared" si="186"/>
        <v>89600.000000000015</v>
      </c>
      <c r="V2671" s="2" t="s">
        <v>42</v>
      </c>
      <c r="W2671" s="2">
        <v>2014</v>
      </c>
      <c r="X2671" s="2"/>
    </row>
    <row r="2672" spans="1:24" ht="63.75" outlineLevel="1" x14ac:dyDescent="0.25">
      <c r="A2672" s="2" t="s">
        <v>5952</v>
      </c>
      <c r="B2672" s="3" t="s">
        <v>27</v>
      </c>
      <c r="C2672" s="43" t="s">
        <v>8110</v>
      </c>
      <c r="D2672" s="10" t="s">
        <v>4873</v>
      </c>
      <c r="E2672" s="10" t="s">
        <v>8123</v>
      </c>
      <c r="F2672" s="5" t="s">
        <v>8111</v>
      </c>
      <c r="G2672" s="2" t="s">
        <v>343</v>
      </c>
      <c r="H2672" s="4">
        <v>0</v>
      </c>
      <c r="I2672" s="2">
        <v>710000000</v>
      </c>
      <c r="J2672" s="2" t="s">
        <v>11537</v>
      </c>
      <c r="K2672" s="14" t="s">
        <v>6189</v>
      </c>
      <c r="L2672" s="2" t="s">
        <v>1145</v>
      </c>
      <c r="M2672" s="6" t="s">
        <v>32</v>
      </c>
      <c r="N2672" s="2" t="s">
        <v>453</v>
      </c>
      <c r="O2672" s="15" t="s">
        <v>3810</v>
      </c>
      <c r="P2672" s="36" t="s">
        <v>40</v>
      </c>
      <c r="Q2672" s="5" t="s">
        <v>41</v>
      </c>
      <c r="R2672" s="5">
        <v>5</v>
      </c>
      <c r="S2672" s="9">
        <v>16000</v>
      </c>
      <c r="T2672" s="9">
        <f t="shared" si="187"/>
        <v>80000</v>
      </c>
      <c r="U2672" s="9">
        <f t="shared" si="186"/>
        <v>89600.000000000015</v>
      </c>
      <c r="V2672" s="2" t="s">
        <v>42</v>
      </c>
      <c r="W2672" s="2">
        <v>2014</v>
      </c>
      <c r="X2672" s="2"/>
    </row>
    <row r="2673" spans="1:24" ht="63.75" outlineLevel="1" x14ac:dyDescent="0.25">
      <c r="A2673" s="2" t="s">
        <v>5953</v>
      </c>
      <c r="B2673" s="3" t="s">
        <v>27</v>
      </c>
      <c r="C2673" s="43" t="s">
        <v>8110</v>
      </c>
      <c r="D2673" s="10" t="s">
        <v>4873</v>
      </c>
      <c r="E2673" s="10" t="s">
        <v>8123</v>
      </c>
      <c r="F2673" s="5" t="s">
        <v>8111</v>
      </c>
      <c r="G2673" s="2" t="s">
        <v>343</v>
      </c>
      <c r="H2673" s="4">
        <v>0</v>
      </c>
      <c r="I2673" s="2">
        <v>710000000</v>
      </c>
      <c r="J2673" s="2" t="s">
        <v>11537</v>
      </c>
      <c r="K2673" s="14" t="s">
        <v>6189</v>
      </c>
      <c r="L2673" s="5" t="s">
        <v>8093</v>
      </c>
      <c r="M2673" s="6" t="s">
        <v>32</v>
      </c>
      <c r="N2673" s="2" t="s">
        <v>453</v>
      </c>
      <c r="O2673" s="15" t="s">
        <v>3810</v>
      </c>
      <c r="P2673" s="36" t="s">
        <v>40</v>
      </c>
      <c r="Q2673" s="5" t="s">
        <v>41</v>
      </c>
      <c r="R2673" s="5">
        <v>5</v>
      </c>
      <c r="S2673" s="9">
        <v>16000</v>
      </c>
      <c r="T2673" s="9">
        <f t="shared" si="187"/>
        <v>80000</v>
      </c>
      <c r="U2673" s="9">
        <f t="shared" si="186"/>
        <v>89600.000000000015</v>
      </c>
      <c r="V2673" s="2" t="s">
        <v>42</v>
      </c>
      <c r="W2673" s="2">
        <v>2014</v>
      </c>
      <c r="X2673" s="2"/>
    </row>
    <row r="2674" spans="1:24" ht="63.75" outlineLevel="1" x14ac:dyDescent="0.25">
      <c r="A2674" s="2" t="s">
        <v>5954</v>
      </c>
      <c r="B2674" s="3" t="s">
        <v>27</v>
      </c>
      <c r="C2674" s="10" t="s">
        <v>7835</v>
      </c>
      <c r="D2674" s="10" t="s">
        <v>4876</v>
      </c>
      <c r="E2674" s="10" t="s">
        <v>7836</v>
      </c>
      <c r="F2674" s="5" t="s">
        <v>2201</v>
      </c>
      <c r="G2674" s="2" t="s">
        <v>350</v>
      </c>
      <c r="H2674" s="4">
        <v>0</v>
      </c>
      <c r="I2674" s="2">
        <v>710000000</v>
      </c>
      <c r="J2674" s="2" t="s">
        <v>11537</v>
      </c>
      <c r="K2674" s="14" t="s">
        <v>6189</v>
      </c>
      <c r="L2674" s="2" t="s">
        <v>1145</v>
      </c>
      <c r="M2674" s="6" t="s">
        <v>32</v>
      </c>
      <c r="N2674" s="2" t="s">
        <v>453</v>
      </c>
      <c r="O2674" s="15" t="s">
        <v>3810</v>
      </c>
      <c r="P2674" s="36" t="s">
        <v>641</v>
      </c>
      <c r="Q2674" s="5" t="s">
        <v>642</v>
      </c>
      <c r="R2674" s="5">
        <v>374</v>
      </c>
      <c r="S2674" s="9">
        <v>155</v>
      </c>
      <c r="T2674" s="9">
        <f t="shared" si="187"/>
        <v>57970</v>
      </c>
      <c r="U2674" s="9">
        <f t="shared" si="186"/>
        <v>64926.400000000009</v>
      </c>
      <c r="V2674" s="2" t="s">
        <v>42</v>
      </c>
      <c r="W2674" s="2">
        <v>2014</v>
      </c>
      <c r="X2674" s="2"/>
    </row>
    <row r="2675" spans="1:24" ht="63.75" outlineLevel="1" x14ac:dyDescent="0.25">
      <c r="A2675" s="2" t="s">
        <v>5955</v>
      </c>
      <c r="B2675" s="3" t="s">
        <v>27</v>
      </c>
      <c r="C2675" s="43" t="s">
        <v>8112</v>
      </c>
      <c r="D2675" s="10" t="s">
        <v>4873</v>
      </c>
      <c r="E2675" s="10" t="s">
        <v>8125</v>
      </c>
      <c r="F2675" s="5" t="s">
        <v>8124</v>
      </c>
      <c r="G2675" s="2" t="s">
        <v>343</v>
      </c>
      <c r="H2675" s="4">
        <v>0</v>
      </c>
      <c r="I2675" s="2">
        <v>710000000</v>
      </c>
      <c r="J2675" s="2" t="s">
        <v>11537</v>
      </c>
      <c r="K2675" s="14" t="s">
        <v>6189</v>
      </c>
      <c r="L2675" s="2" t="s">
        <v>1145</v>
      </c>
      <c r="M2675" s="6" t="s">
        <v>32</v>
      </c>
      <c r="N2675" s="2" t="s">
        <v>453</v>
      </c>
      <c r="O2675" s="15" t="s">
        <v>3810</v>
      </c>
      <c r="P2675" s="36">
        <v>796</v>
      </c>
      <c r="Q2675" s="5" t="s">
        <v>41</v>
      </c>
      <c r="R2675" s="5">
        <v>5</v>
      </c>
      <c r="S2675" s="9">
        <v>7600</v>
      </c>
      <c r="T2675" s="9">
        <f t="shared" si="187"/>
        <v>38000</v>
      </c>
      <c r="U2675" s="9">
        <f t="shared" si="186"/>
        <v>42560.000000000007</v>
      </c>
      <c r="V2675" s="2" t="s">
        <v>42</v>
      </c>
      <c r="W2675" s="2">
        <v>2014</v>
      </c>
      <c r="X2675" s="2"/>
    </row>
    <row r="2676" spans="1:24" ht="63.75" outlineLevel="1" x14ac:dyDescent="0.25">
      <c r="A2676" s="2" t="s">
        <v>5956</v>
      </c>
      <c r="B2676" s="3" t="s">
        <v>27</v>
      </c>
      <c r="C2676" s="43" t="s">
        <v>2991</v>
      </c>
      <c r="D2676" s="10" t="s">
        <v>8126</v>
      </c>
      <c r="E2676" s="10" t="s">
        <v>1067</v>
      </c>
      <c r="F2676" s="5" t="s">
        <v>8113</v>
      </c>
      <c r="G2676" s="2" t="s">
        <v>350</v>
      </c>
      <c r="H2676" s="4">
        <v>0</v>
      </c>
      <c r="I2676" s="2">
        <v>710000000</v>
      </c>
      <c r="J2676" s="2" t="s">
        <v>11537</v>
      </c>
      <c r="K2676" s="14" t="s">
        <v>6189</v>
      </c>
      <c r="L2676" s="2" t="s">
        <v>1145</v>
      </c>
      <c r="M2676" s="6" t="s">
        <v>32</v>
      </c>
      <c r="N2676" s="2" t="s">
        <v>453</v>
      </c>
      <c r="O2676" s="15" t="s">
        <v>3810</v>
      </c>
      <c r="P2676" s="36" t="s">
        <v>560</v>
      </c>
      <c r="Q2676" s="2" t="s">
        <v>561</v>
      </c>
      <c r="R2676" s="5">
        <v>1</v>
      </c>
      <c r="S2676" s="9">
        <v>16000</v>
      </c>
      <c r="T2676" s="9">
        <f t="shared" si="187"/>
        <v>16000</v>
      </c>
      <c r="U2676" s="9">
        <f t="shared" si="186"/>
        <v>17920</v>
      </c>
      <c r="V2676" s="2" t="s">
        <v>42</v>
      </c>
      <c r="W2676" s="2">
        <v>2014</v>
      </c>
      <c r="X2676" s="2"/>
    </row>
    <row r="2677" spans="1:24" ht="63.75" outlineLevel="1" x14ac:dyDescent="0.25">
      <c r="A2677" s="2" t="s">
        <v>5957</v>
      </c>
      <c r="B2677" s="3" t="s">
        <v>27</v>
      </c>
      <c r="C2677" s="43" t="s">
        <v>2991</v>
      </c>
      <c r="D2677" s="10" t="s">
        <v>8126</v>
      </c>
      <c r="E2677" s="10" t="s">
        <v>1067</v>
      </c>
      <c r="F2677" s="5" t="s">
        <v>8114</v>
      </c>
      <c r="G2677" s="2" t="s">
        <v>350</v>
      </c>
      <c r="H2677" s="4">
        <v>0</v>
      </c>
      <c r="I2677" s="2">
        <v>710000000</v>
      </c>
      <c r="J2677" s="2" t="s">
        <v>11537</v>
      </c>
      <c r="K2677" s="14" t="s">
        <v>6189</v>
      </c>
      <c r="L2677" s="5" t="s">
        <v>8093</v>
      </c>
      <c r="M2677" s="6" t="s">
        <v>32</v>
      </c>
      <c r="N2677" s="2" t="s">
        <v>453</v>
      </c>
      <c r="O2677" s="15" t="s">
        <v>3810</v>
      </c>
      <c r="P2677" s="36" t="s">
        <v>560</v>
      </c>
      <c r="Q2677" s="2" t="s">
        <v>561</v>
      </c>
      <c r="R2677" s="5">
        <v>1</v>
      </c>
      <c r="S2677" s="9">
        <v>16000</v>
      </c>
      <c r="T2677" s="9">
        <v>17000</v>
      </c>
      <c r="U2677" s="9">
        <v>17920</v>
      </c>
      <c r="V2677" s="2" t="s">
        <v>42</v>
      </c>
      <c r="W2677" s="2">
        <v>2014</v>
      </c>
      <c r="X2677" s="2"/>
    </row>
    <row r="2678" spans="1:24" ht="63.75" outlineLevel="1" x14ac:dyDescent="0.25">
      <c r="A2678" s="2" t="s">
        <v>5958</v>
      </c>
      <c r="B2678" s="3" t="s">
        <v>27</v>
      </c>
      <c r="C2678" s="43" t="s">
        <v>2991</v>
      </c>
      <c r="D2678" s="10" t="s">
        <v>8126</v>
      </c>
      <c r="E2678" s="10" t="s">
        <v>1067</v>
      </c>
      <c r="F2678" s="5" t="s">
        <v>8114</v>
      </c>
      <c r="G2678" s="2" t="s">
        <v>350</v>
      </c>
      <c r="H2678" s="4">
        <v>0</v>
      </c>
      <c r="I2678" s="2">
        <v>710000000</v>
      </c>
      <c r="J2678" s="2" t="s">
        <v>11537</v>
      </c>
      <c r="K2678" s="14" t="s">
        <v>6189</v>
      </c>
      <c r="L2678" s="5" t="s">
        <v>8093</v>
      </c>
      <c r="M2678" s="6" t="s">
        <v>32</v>
      </c>
      <c r="N2678" s="2" t="s">
        <v>453</v>
      </c>
      <c r="O2678" s="15" t="s">
        <v>3810</v>
      </c>
      <c r="P2678" s="36" t="s">
        <v>560</v>
      </c>
      <c r="Q2678" s="2" t="s">
        <v>561</v>
      </c>
      <c r="R2678" s="5">
        <v>1</v>
      </c>
      <c r="S2678" s="9">
        <v>17000</v>
      </c>
      <c r="T2678" s="9">
        <v>17000</v>
      </c>
      <c r="U2678" s="9">
        <v>17920</v>
      </c>
      <c r="V2678" s="2" t="s">
        <v>42</v>
      </c>
      <c r="W2678" s="2">
        <v>2014</v>
      </c>
      <c r="X2678" s="2"/>
    </row>
    <row r="2679" spans="1:24" ht="63.75" outlineLevel="1" x14ac:dyDescent="0.25">
      <c r="A2679" s="2" t="s">
        <v>5959</v>
      </c>
      <c r="B2679" s="3" t="s">
        <v>27</v>
      </c>
      <c r="C2679" s="43" t="s">
        <v>8115</v>
      </c>
      <c r="D2679" s="10" t="s">
        <v>8127</v>
      </c>
      <c r="E2679" s="10" t="s">
        <v>8127</v>
      </c>
      <c r="F2679" s="5" t="s">
        <v>8116</v>
      </c>
      <c r="G2679" s="2" t="s">
        <v>350</v>
      </c>
      <c r="H2679" s="4">
        <v>0</v>
      </c>
      <c r="I2679" s="2">
        <v>710000000</v>
      </c>
      <c r="J2679" s="2" t="s">
        <v>11537</v>
      </c>
      <c r="K2679" s="14" t="s">
        <v>6189</v>
      </c>
      <c r="L2679" s="2" t="s">
        <v>1145</v>
      </c>
      <c r="M2679" s="6" t="s">
        <v>32</v>
      </c>
      <c r="N2679" s="2" t="s">
        <v>453</v>
      </c>
      <c r="O2679" s="15" t="s">
        <v>3810</v>
      </c>
      <c r="P2679" s="36" t="s">
        <v>560</v>
      </c>
      <c r="Q2679" s="2" t="s">
        <v>561</v>
      </c>
      <c r="R2679" s="5">
        <v>1</v>
      </c>
      <c r="S2679" s="9">
        <v>9000</v>
      </c>
      <c r="T2679" s="9">
        <f t="shared" si="187"/>
        <v>9000</v>
      </c>
      <c r="U2679" s="9">
        <f t="shared" si="186"/>
        <v>10080.000000000002</v>
      </c>
      <c r="V2679" s="2" t="s">
        <v>42</v>
      </c>
      <c r="W2679" s="2">
        <v>2014</v>
      </c>
      <c r="X2679" s="2"/>
    </row>
    <row r="2680" spans="1:24" ht="63.75" outlineLevel="1" x14ac:dyDescent="0.25">
      <c r="A2680" s="2" t="s">
        <v>5960</v>
      </c>
      <c r="B2680" s="3" t="s">
        <v>27</v>
      </c>
      <c r="C2680" s="43" t="s">
        <v>8115</v>
      </c>
      <c r="D2680" s="10" t="s">
        <v>8127</v>
      </c>
      <c r="E2680" s="10" t="s">
        <v>8127</v>
      </c>
      <c r="F2680" s="5" t="s">
        <v>8117</v>
      </c>
      <c r="G2680" s="2" t="s">
        <v>350</v>
      </c>
      <c r="H2680" s="4">
        <v>0</v>
      </c>
      <c r="I2680" s="2">
        <v>710000000</v>
      </c>
      <c r="J2680" s="2" t="s">
        <v>11537</v>
      </c>
      <c r="K2680" s="14" t="s">
        <v>6189</v>
      </c>
      <c r="L2680" s="5" t="s">
        <v>8093</v>
      </c>
      <c r="M2680" s="6" t="s">
        <v>32</v>
      </c>
      <c r="N2680" s="2" t="s">
        <v>453</v>
      </c>
      <c r="O2680" s="15" t="s">
        <v>3810</v>
      </c>
      <c r="P2680" s="36" t="s">
        <v>560</v>
      </c>
      <c r="Q2680" s="2" t="s">
        <v>561</v>
      </c>
      <c r="R2680" s="5">
        <v>1</v>
      </c>
      <c r="S2680" s="9">
        <v>9000</v>
      </c>
      <c r="T2680" s="9">
        <f t="shared" si="187"/>
        <v>9000</v>
      </c>
      <c r="U2680" s="9">
        <f t="shared" si="186"/>
        <v>10080.000000000002</v>
      </c>
      <c r="V2680" s="2" t="s">
        <v>42</v>
      </c>
      <c r="W2680" s="2">
        <v>2014</v>
      </c>
      <c r="X2680" s="2"/>
    </row>
    <row r="2681" spans="1:24" ht="63.75" outlineLevel="1" x14ac:dyDescent="0.25">
      <c r="A2681" s="2" t="s">
        <v>5961</v>
      </c>
      <c r="B2681" s="3" t="s">
        <v>27</v>
      </c>
      <c r="C2681" s="43" t="s">
        <v>8115</v>
      </c>
      <c r="D2681" s="10" t="s">
        <v>8127</v>
      </c>
      <c r="E2681" s="10" t="s">
        <v>8127</v>
      </c>
      <c r="F2681" s="5" t="s">
        <v>8117</v>
      </c>
      <c r="G2681" s="2" t="s">
        <v>350</v>
      </c>
      <c r="H2681" s="4">
        <v>0</v>
      </c>
      <c r="I2681" s="2">
        <v>710000000</v>
      </c>
      <c r="J2681" s="2" t="s">
        <v>11537</v>
      </c>
      <c r="K2681" s="14" t="s">
        <v>6189</v>
      </c>
      <c r="L2681" s="5" t="s">
        <v>8093</v>
      </c>
      <c r="M2681" s="6" t="s">
        <v>32</v>
      </c>
      <c r="N2681" s="2" t="s">
        <v>453</v>
      </c>
      <c r="O2681" s="15" t="s">
        <v>3810</v>
      </c>
      <c r="P2681" s="36" t="s">
        <v>560</v>
      </c>
      <c r="Q2681" s="2" t="s">
        <v>561</v>
      </c>
      <c r="R2681" s="5">
        <v>1</v>
      </c>
      <c r="S2681" s="9">
        <v>9000</v>
      </c>
      <c r="T2681" s="9">
        <f>S2681*R2681</f>
        <v>9000</v>
      </c>
      <c r="U2681" s="9">
        <f>T2681*1.12</f>
        <v>10080.000000000002</v>
      </c>
      <c r="V2681" s="2" t="s">
        <v>42</v>
      </c>
      <c r="W2681" s="2">
        <v>2014</v>
      </c>
      <c r="X2681" s="2"/>
    </row>
    <row r="2682" spans="1:24" ht="63.75" outlineLevel="1" x14ac:dyDescent="0.25">
      <c r="A2682" s="2" t="s">
        <v>5962</v>
      </c>
      <c r="B2682" s="3" t="s">
        <v>27</v>
      </c>
      <c r="C2682" s="43" t="s">
        <v>8118</v>
      </c>
      <c r="D2682" s="10" t="s">
        <v>8128</v>
      </c>
      <c r="E2682" s="10" t="s">
        <v>8129</v>
      </c>
      <c r="F2682" s="5" t="s">
        <v>8119</v>
      </c>
      <c r="G2682" s="2" t="s">
        <v>350</v>
      </c>
      <c r="H2682" s="4">
        <v>0</v>
      </c>
      <c r="I2682" s="2">
        <v>710000000</v>
      </c>
      <c r="J2682" s="2" t="s">
        <v>11537</v>
      </c>
      <c r="K2682" s="14" t="s">
        <v>6189</v>
      </c>
      <c r="L2682" s="2" t="s">
        <v>1145</v>
      </c>
      <c r="M2682" s="6" t="s">
        <v>32</v>
      </c>
      <c r="N2682" s="2" t="s">
        <v>453</v>
      </c>
      <c r="O2682" s="15" t="s">
        <v>3810</v>
      </c>
      <c r="P2682" s="36" t="s">
        <v>40</v>
      </c>
      <c r="Q2682" s="2" t="s">
        <v>41</v>
      </c>
      <c r="R2682" s="5">
        <v>5</v>
      </c>
      <c r="S2682" s="9">
        <v>22400</v>
      </c>
      <c r="T2682" s="9">
        <f t="shared" si="187"/>
        <v>112000</v>
      </c>
      <c r="U2682" s="9">
        <f t="shared" si="186"/>
        <v>125440.00000000001</v>
      </c>
      <c r="V2682" s="2" t="s">
        <v>42</v>
      </c>
      <c r="W2682" s="2">
        <v>2014</v>
      </c>
      <c r="X2682" s="2"/>
    </row>
    <row r="2683" spans="1:24" ht="63.75" outlineLevel="1" x14ac:dyDescent="0.25">
      <c r="A2683" s="2" t="s">
        <v>5963</v>
      </c>
      <c r="B2683" s="3" t="s">
        <v>27</v>
      </c>
      <c r="C2683" s="43" t="s">
        <v>8118</v>
      </c>
      <c r="D2683" s="10" t="s">
        <v>8128</v>
      </c>
      <c r="E2683" s="10" t="s">
        <v>8129</v>
      </c>
      <c r="F2683" s="5" t="s">
        <v>8120</v>
      </c>
      <c r="G2683" s="2" t="s">
        <v>350</v>
      </c>
      <c r="H2683" s="4">
        <v>0</v>
      </c>
      <c r="I2683" s="2">
        <v>710000000</v>
      </c>
      <c r="J2683" s="2" t="s">
        <v>11537</v>
      </c>
      <c r="K2683" s="14" t="s">
        <v>6189</v>
      </c>
      <c r="L2683" s="5" t="s">
        <v>8093</v>
      </c>
      <c r="M2683" s="6" t="s">
        <v>32</v>
      </c>
      <c r="N2683" s="2" t="s">
        <v>453</v>
      </c>
      <c r="O2683" s="35" t="s">
        <v>8095</v>
      </c>
      <c r="P2683" s="169" t="s">
        <v>40</v>
      </c>
      <c r="Q2683" s="2" t="s">
        <v>41</v>
      </c>
      <c r="R2683" s="5">
        <v>5</v>
      </c>
      <c r="S2683" s="9">
        <v>23400</v>
      </c>
      <c r="T2683" s="9">
        <f>S2683*R2683</f>
        <v>117000</v>
      </c>
      <c r="U2683" s="9">
        <f>T2683*1.12</f>
        <v>131040.00000000001</v>
      </c>
      <c r="V2683" s="2" t="s">
        <v>42</v>
      </c>
      <c r="W2683" s="2">
        <v>2014</v>
      </c>
      <c r="X2683" s="2"/>
    </row>
    <row r="2684" spans="1:24" ht="63.75" outlineLevel="1" x14ac:dyDescent="0.25">
      <c r="A2684" s="2" t="s">
        <v>5964</v>
      </c>
      <c r="B2684" s="3" t="s">
        <v>27</v>
      </c>
      <c r="C2684" s="10" t="s">
        <v>8130</v>
      </c>
      <c r="D2684" s="10" t="s">
        <v>8131</v>
      </c>
      <c r="E2684" s="10" t="s">
        <v>8132</v>
      </c>
      <c r="F2684" s="5" t="s">
        <v>8133</v>
      </c>
      <c r="G2684" s="2" t="s">
        <v>350</v>
      </c>
      <c r="H2684" s="4">
        <v>0</v>
      </c>
      <c r="I2684" s="2">
        <v>710000000</v>
      </c>
      <c r="J2684" s="2" t="s">
        <v>11537</v>
      </c>
      <c r="K2684" s="14" t="s">
        <v>6189</v>
      </c>
      <c r="L2684" s="2" t="s">
        <v>1145</v>
      </c>
      <c r="M2684" s="6" t="s">
        <v>32</v>
      </c>
      <c r="N2684" s="2" t="s">
        <v>453</v>
      </c>
      <c r="O2684" s="15" t="s">
        <v>61</v>
      </c>
      <c r="P2684" s="36" t="s">
        <v>40</v>
      </c>
      <c r="Q2684" s="2" t="s">
        <v>41</v>
      </c>
      <c r="R2684" s="5">
        <v>20</v>
      </c>
      <c r="S2684" s="9">
        <v>2500</v>
      </c>
      <c r="T2684" s="9">
        <f t="shared" si="187"/>
        <v>50000</v>
      </c>
      <c r="U2684" s="9">
        <f t="shared" si="186"/>
        <v>56000.000000000007</v>
      </c>
      <c r="V2684" s="2" t="s">
        <v>42</v>
      </c>
      <c r="W2684" s="2">
        <v>2014</v>
      </c>
      <c r="X2684" s="2"/>
    </row>
    <row r="2685" spans="1:24" ht="63.75" outlineLevel="1" x14ac:dyDescent="0.25">
      <c r="A2685" s="2" t="s">
        <v>5965</v>
      </c>
      <c r="B2685" s="3" t="s">
        <v>27</v>
      </c>
      <c r="C2685" s="10" t="s">
        <v>8130</v>
      </c>
      <c r="D2685" s="10" t="s">
        <v>8131</v>
      </c>
      <c r="E2685" s="10" t="s">
        <v>8132</v>
      </c>
      <c r="F2685" s="5" t="s">
        <v>8133</v>
      </c>
      <c r="G2685" s="2" t="s">
        <v>350</v>
      </c>
      <c r="H2685" s="4">
        <v>0</v>
      </c>
      <c r="I2685" s="2">
        <v>710000000</v>
      </c>
      <c r="J2685" s="2" t="s">
        <v>11537</v>
      </c>
      <c r="K2685" s="14" t="s">
        <v>6189</v>
      </c>
      <c r="L2685" s="5" t="s">
        <v>8093</v>
      </c>
      <c r="M2685" s="6" t="s">
        <v>32</v>
      </c>
      <c r="N2685" s="2" t="s">
        <v>453</v>
      </c>
      <c r="O2685" s="15" t="s">
        <v>61</v>
      </c>
      <c r="P2685" s="36" t="s">
        <v>40</v>
      </c>
      <c r="Q2685" s="2" t="s">
        <v>41</v>
      </c>
      <c r="R2685" s="5">
        <v>20</v>
      </c>
      <c r="S2685" s="9">
        <v>2600</v>
      </c>
      <c r="T2685" s="9">
        <f t="shared" si="187"/>
        <v>52000</v>
      </c>
      <c r="U2685" s="9">
        <f t="shared" si="186"/>
        <v>58240.000000000007</v>
      </c>
      <c r="V2685" s="2" t="s">
        <v>42</v>
      </c>
      <c r="W2685" s="2">
        <v>2014</v>
      </c>
      <c r="X2685" s="2"/>
    </row>
    <row r="2686" spans="1:24" ht="63.75" outlineLevel="1" x14ac:dyDescent="0.25">
      <c r="A2686" s="2" t="s">
        <v>5966</v>
      </c>
      <c r="B2686" s="3" t="s">
        <v>27</v>
      </c>
      <c r="C2686" s="43" t="s">
        <v>8134</v>
      </c>
      <c r="D2686" s="20" t="s">
        <v>8289</v>
      </c>
      <c r="E2686" s="20" t="s">
        <v>8290</v>
      </c>
      <c r="F2686" s="5" t="s">
        <v>8135</v>
      </c>
      <c r="G2686" s="2" t="s">
        <v>350</v>
      </c>
      <c r="H2686" s="4">
        <v>0</v>
      </c>
      <c r="I2686" s="2">
        <v>710000000</v>
      </c>
      <c r="J2686" s="2" t="s">
        <v>11537</v>
      </c>
      <c r="K2686" s="14" t="s">
        <v>6189</v>
      </c>
      <c r="L2686" s="2" t="s">
        <v>1145</v>
      </c>
      <c r="M2686" s="6" t="s">
        <v>32</v>
      </c>
      <c r="N2686" s="2" t="s">
        <v>453</v>
      </c>
      <c r="O2686" s="35" t="s">
        <v>8095</v>
      </c>
      <c r="P2686" s="36" t="s">
        <v>560</v>
      </c>
      <c r="Q2686" s="2" t="s">
        <v>561</v>
      </c>
      <c r="R2686" s="5">
        <v>4</v>
      </c>
      <c r="S2686" s="9">
        <v>250</v>
      </c>
      <c r="T2686" s="9">
        <f t="shared" si="187"/>
        <v>1000</v>
      </c>
      <c r="U2686" s="9">
        <f t="shared" si="186"/>
        <v>1120</v>
      </c>
      <c r="V2686" s="2" t="s">
        <v>42</v>
      </c>
      <c r="W2686" s="2">
        <v>2014</v>
      </c>
      <c r="X2686" s="2"/>
    </row>
    <row r="2687" spans="1:24" ht="63.75" outlineLevel="1" x14ac:dyDescent="0.25">
      <c r="A2687" s="2" t="s">
        <v>5967</v>
      </c>
      <c r="B2687" s="3" t="s">
        <v>27</v>
      </c>
      <c r="C2687" s="43" t="s">
        <v>8134</v>
      </c>
      <c r="D2687" s="5" t="s">
        <v>13070</v>
      </c>
      <c r="E2687" s="5" t="s">
        <v>8290</v>
      </c>
      <c r="F2687" s="5" t="s">
        <v>2201</v>
      </c>
      <c r="G2687" s="2" t="s">
        <v>350</v>
      </c>
      <c r="H2687" s="4">
        <v>0</v>
      </c>
      <c r="I2687" s="2">
        <v>710000000</v>
      </c>
      <c r="J2687" s="2" t="s">
        <v>11537</v>
      </c>
      <c r="K2687" s="14" t="s">
        <v>6189</v>
      </c>
      <c r="L2687" s="5" t="s">
        <v>8093</v>
      </c>
      <c r="M2687" s="6" t="s">
        <v>32</v>
      </c>
      <c r="N2687" s="2" t="s">
        <v>453</v>
      </c>
      <c r="O2687" s="15" t="s">
        <v>3810</v>
      </c>
      <c r="P2687" s="36" t="s">
        <v>560</v>
      </c>
      <c r="Q2687" s="2" t="s">
        <v>561</v>
      </c>
      <c r="R2687" s="5">
        <v>4</v>
      </c>
      <c r="S2687" s="9">
        <v>250</v>
      </c>
      <c r="T2687" s="9">
        <f t="shared" si="187"/>
        <v>1000</v>
      </c>
      <c r="U2687" s="9">
        <f t="shared" si="186"/>
        <v>1120</v>
      </c>
      <c r="V2687" s="2" t="s">
        <v>42</v>
      </c>
      <c r="W2687" s="2">
        <v>2014</v>
      </c>
      <c r="X2687" s="2"/>
    </row>
    <row r="2688" spans="1:24" ht="63.75" outlineLevel="1" x14ac:dyDescent="0.25">
      <c r="A2688" s="2" t="s">
        <v>5968</v>
      </c>
      <c r="B2688" s="3" t="s">
        <v>27</v>
      </c>
      <c r="C2688" s="20" t="s">
        <v>8291</v>
      </c>
      <c r="D2688" s="20" t="s">
        <v>5424</v>
      </c>
      <c r="E2688" s="20" t="s">
        <v>8292</v>
      </c>
      <c r="F2688" s="5" t="s">
        <v>8136</v>
      </c>
      <c r="G2688" s="2" t="s">
        <v>350</v>
      </c>
      <c r="H2688" s="4">
        <v>0</v>
      </c>
      <c r="I2688" s="2">
        <v>710000000</v>
      </c>
      <c r="J2688" s="2" t="s">
        <v>11537</v>
      </c>
      <c r="K2688" s="14" t="s">
        <v>6189</v>
      </c>
      <c r="L2688" s="2" t="s">
        <v>1145</v>
      </c>
      <c r="M2688" s="6" t="s">
        <v>32</v>
      </c>
      <c r="N2688" s="2" t="s">
        <v>453</v>
      </c>
      <c r="O2688" s="35" t="s">
        <v>8095</v>
      </c>
      <c r="P2688" s="36" t="s">
        <v>40</v>
      </c>
      <c r="Q2688" s="2" t="s">
        <v>41</v>
      </c>
      <c r="R2688" s="5">
        <v>20</v>
      </c>
      <c r="S2688" s="9">
        <v>100</v>
      </c>
      <c r="T2688" s="9">
        <f t="shared" si="187"/>
        <v>2000</v>
      </c>
      <c r="U2688" s="9">
        <f t="shared" si="186"/>
        <v>2240</v>
      </c>
      <c r="V2688" s="2" t="s">
        <v>42</v>
      </c>
      <c r="W2688" s="2">
        <v>2014</v>
      </c>
      <c r="X2688" s="2"/>
    </row>
    <row r="2689" spans="1:24" ht="63.75" outlineLevel="1" x14ac:dyDescent="0.25">
      <c r="A2689" s="2" t="s">
        <v>5969</v>
      </c>
      <c r="B2689" s="3" t="s">
        <v>27</v>
      </c>
      <c r="C2689" s="43" t="s">
        <v>911</v>
      </c>
      <c r="D2689" s="5" t="s">
        <v>912</v>
      </c>
      <c r="E2689" s="5" t="s">
        <v>913</v>
      </c>
      <c r="F2689" s="5" t="s">
        <v>2201</v>
      </c>
      <c r="G2689" s="2" t="s">
        <v>350</v>
      </c>
      <c r="H2689" s="4">
        <v>0</v>
      </c>
      <c r="I2689" s="2">
        <v>710000000</v>
      </c>
      <c r="J2689" s="2" t="s">
        <v>11537</v>
      </c>
      <c r="K2689" s="14" t="s">
        <v>6189</v>
      </c>
      <c r="L2689" s="5" t="s">
        <v>8093</v>
      </c>
      <c r="M2689" s="6" t="s">
        <v>32</v>
      </c>
      <c r="N2689" s="2" t="s">
        <v>453</v>
      </c>
      <c r="O2689" s="15" t="s">
        <v>3810</v>
      </c>
      <c r="P2689" s="169" t="s">
        <v>40</v>
      </c>
      <c r="Q2689" s="2" t="s">
        <v>41</v>
      </c>
      <c r="R2689" s="5">
        <v>40</v>
      </c>
      <c r="S2689" s="9">
        <v>100</v>
      </c>
      <c r="T2689" s="9">
        <f t="shared" si="187"/>
        <v>4000</v>
      </c>
      <c r="U2689" s="9">
        <f t="shared" si="186"/>
        <v>4480</v>
      </c>
      <c r="V2689" s="2" t="s">
        <v>42</v>
      </c>
      <c r="W2689" s="2">
        <v>2014</v>
      </c>
      <c r="X2689" s="2"/>
    </row>
    <row r="2690" spans="1:24" ht="63.75" outlineLevel="1" x14ac:dyDescent="0.25">
      <c r="A2690" s="2" t="s">
        <v>5970</v>
      </c>
      <c r="B2690" s="3" t="s">
        <v>27</v>
      </c>
      <c r="C2690" s="20" t="s">
        <v>6412</v>
      </c>
      <c r="D2690" s="20" t="s">
        <v>1807</v>
      </c>
      <c r="E2690" s="20" t="s">
        <v>6413</v>
      </c>
      <c r="F2690" s="13" t="s">
        <v>5872</v>
      </c>
      <c r="G2690" s="2" t="s">
        <v>350</v>
      </c>
      <c r="H2690" s="4">
        <v>0</v>
      </c>
      <c r="I2690" s="2">
        <v>710000000</v>
      </c>
      <c r="J2690" s="2" t="s">
        <v>11537</v>
      </c>
      <c r="K2690" s="14" t="s">
        <v>6014</v>
      </c>
      <c r="L2690" s="2" t="s">
        <v>1145</v>
      </c>
      <c r="M2690" s="6" t="s">
        <v>32</v>
      </c>
      <c r="N2690" s="2" t="s">
        <v>453</v>
      </c>
      <c r="O2690" s="35" t="s">
        <v>8095</v>
      </c>
      <c r="P2690" s="36" t="s">
        <v>40</v>
      </c>
      <c r="Q2690" s="2" t="s">
        <v>41</v>
      </c>
      <c r="R2690" s="5">
        <v>6</v>
      </c>
      <c r="S2690" s="9">
        <v>714</v>
      </c>
      <c r="T2690" s="9">
        <f t="shared" si="187"/>
        <v>4284</v>
      </c>
      <c r="U2690" s="9">
        <f t="shared" si="186"/>
        <v>4798.0800000000008</v>
      </c>
      <c r="V2690" s="2" t="s">
        <v>42</v>
      </c>
      <c r="W2690" s="2">
        <v>2014</v>
      </c>
      <c r="X2690" s="2"/>
    </row>
    <row r="2691" spans="1:24" ht="63.75" outlineLevel="1" x14ac:dyDescent="0.25">
      <c r="A2691" s="2" t="s">
        <v>5971</v>
      </c>
      <c r="B2691" s="3" t="s">
        <v>27</v>
      </c>
      <c r="C2691" s="20" t="s">
        <v>8293</v>
      </c>
      <c r="D2691" s="20" t="s">
        <v>1807</v>
      </c>
      <c r="E2691" s="20" t="s">
        <v>8294</v>
      </c>
      <c r="F2691" s="5" t="s">
        <v>8137</v>
      </c>
      <c r="G2691" s="2" t="s">
        <v>350</v>
      </c>
      <c r="H2691" s="4">
        <v>0</v>
      </c>
      <c r="I2691" s="2">
        <v>710000000</v>
      </c>
      <c r="J2691" s="2" t="s">
        <v>11537</v>
      </c>
      <c r="K2691" s="14" t="s">
        <v>6014</v>
      </c>
      <c r="L2691" s="2" t="s">
        <v>1145</v>
      </c>
      <c r="M2691" s="6" t="s">
        <v>32</v>
      </c>
      <c r="N2691" s="2" t="s">
        <v>453</v>
      </c>
      <c r="O2691" s="35" t="s">
        <v>8095</v>
      </c>
      <c r="P2691" s="36" t="s">
        <v>40</v>
      </c>
      <c r="Q2691" s="2" t="s">
        <v>41</v>
      </c>
      <c r="R2691" s="5">
        <v>4</v>
      </c>
      <c r="S2691" s="9">
        <v>892.75</v>
      </c>
      <c r="T2691" s="9">
        <f t="shared" si="187"/>
        <v>3571</v>
      </c>
      <c r="U2691" s="9">
        <f t="shared" si="186"/>
        <v>3999.5200000000004</v>
      </c>
      <c r="V2691" s="2" t="s">
        <v>42</v>
      </c>
      <c r="W2691" s="2">
        <v>2014</v>
      </c>
      <c r="X2691" s="2"/>
    </row>
    <row r="2692" spans="1:24" ht="63.75" outlineLevel="1" x14ac:dyDescent="0.25">
      <c r="A2692" s="2" t="s">
        <v>5972</v>
      </c>
      <c r="B2692" s="3" t="s">
        <v>27</v>
      </c>
      <c r="C2692" s="20" t="s">
        <v>8295</v>
      </c>
      <c r="D2692" s="20" t="s">
        <v>8296</v>
      </c>
      <c r="E2692" s="20" t="s">
        <v>8297</v>
      </c>
      <c r="F2692" s="5" t="s">
        <v>8138</v>
      </c>
      <c r="G2692" s="2" t="s">
        <v>350</v>
      </c>
      <c r="H2692" s="4">
        <v>0</v>
      </c>
      <c r="I2692" s="2">
        <v>710000000</v>
      </c>
      <c r="J2692" s="2" t="s">
        <v>11537</v>
      </c>
      <c r="K2692" s="14" t="s">
        <v>6014</v>
      </c>
      <c r="L2692" s="2" t="s">
        <v>1145</v>
      </c>
      <c r="M2692" s="6" t="s">
        <v>32</v>
      </c>
      <c r="N2692" s="2" t="s">
        <v>453</v>
      </c>
      <c r="O2692" s="35" t="s">
        <v>8095</v>
      </c>
      <c r="P2692" s="36" t="s">
        <v>40</v>
      </c>
      <c r="Q2692" s="2" t="s">
        <v>41</v>
      </c>
      <c r="R2692" s="5">
        <v>3</v>
      </c>
      <c r="S2692" s="9">
        <v>1339</v>
      </c>
      <c r="T2692" s="9">
        <f t="shared" si="187"/>
        <v>4017</v>
      </c>
      <c r="U2692" s="9">
        <f t="shared" si="186"/>
        <v>4499.0400000000009</v>
      </c>
      <c r="V2692" s="2" t="s">
        <v>42</v>
      </c>
      <c r="W2692" s="2">
        <v>2014</v>
      </c>
      <c r="X2692" s="2"/>
    </row>
    <row r="2693" spans="1:24" ht="63.75" outlineLevel="1" x14ac:dyDescent="0.25">
      <c r="A2693" s="2" t="s">
        <v>5973</v>
      </c>
      <c r="B2693" s="3" t="s">
        <v>27</v>
      </c>
      <c r="C2693" s="92" t="s">
        <v>2261</v>
      </c>
      <c r="D2693" s="5" t="s">
        <v>7963</v>
      </c>
      <c r="E2693" s="5" t="s">
        <v>13069</v>
      </c>
      <c r="F2693" s="5" t="s">
        <v>8139</v>
      </c>
      <c r="G2693" s="2" t="s">
        <v>350</v>
      </c>
      <c r="H2693" s="4">
        <v>0</v>
      </c>
      <c r="I2693" s="2">
        <v>710000000</v>
      </c>
      <c r="J2693" s="2" t="s">
        <v>11537</v>
      </c>
      <c r="K2693" s="14" t="s">
        <v>6014</v>
      </c>
      <c r="L2693" s="2" t="s">
        <v>1145</v>
      </c>
      <c r="M2693" s="6" t="s">
        <v>32</v>
      </c>
      <c r="N2693" s="2" t="s">
        <v>453</v>
      </c>
      <c r="O2693" s="35" t="s">
        <v>8095</v>
      </c>
      <c r="P2693" s="36">
        <v>796</v>
      </c>
      <c r="Q2693" s="5" t="s">
        <v>41</v>
      </c>
      <c r="R2693" s="5">
        <v>8</v>
      </c>
      <c r="S2693" s="9">
        <v>8347</v>
      </c>
      <c r="T2693" s="9">
        <f t="shared" si="187"/>
        <v>66776</v>
      </c>
      <c r="U2693" s="9">
        <f t="shared" si="186"/>
        <v>74789.12000000001</v>
      </c>
      <c r="V2693" s="2" t="s">
        <v>42</v>
      </c>
      <c r="W2693" s="2">
        <v>2014</v>
      </c>
      <c r="X2693" s="2"/>
    </row>
    <row r="2694" spans="1:24" ht="63.75" outlineLevel="1" x14ac:dyDescent="0.25">
      <c r="A2694" s="2" t="s">
        <v>5974</v>
      </c>
      <c r="B2694" s="3" t="s">
        <v>27</v>
      </c>
      <c r="C2694" s="42" t="s">
        <v>8140</v>
      </c>
      <c r="D2694" s="20" t="s">
        <v>1217</v>
      </c>
      <c r="E2694" s="20" t="s">
        <v>8298</v>
      </c>
      <c r="F2694" s="13" t="s">
        <v>8141</v>
      </c>
      <c r="G2694" s="2" t="s">
        <v>350</v>
      </c>
      <c r="H2694" s="4">
        <v>0</v>
      </c>
      <c r="I2694" s="2">
        <v>710000000</v>
      </c>
      <c r="J2694" s="2" t="s">
        <v>11537</v>
      </c>
      <c r="K2694" s="14" t="s">
        <v>6014</v>
      </c>
      <c r="L2694" s="2" t="s">
        <v>1145</v>
      </c>
      <c r="M2694" s="6" t="s">
        <v>32</v>
      </c>
      <c r="N2694" s="2" t="s">
        <v>453</v>
      </c>
      <c r="O2694" s="35" t="s">
        <v>8095</v>
      </c>
      <c r="P2694" s="36">
        <v>166</v>
      </c>
      <c r="Q2694" s="5" t="s">
        <v>1268</v>
      </c>
      <c r="R2694" s="5">
        <v>10</v>
      </c>
      <c r="S2694" s="9">
        <v>500</v>
      </c>
      <c r="T2694" s="9">
        <f>S2694*R2694</f>
        <v>5000</v>
      </c>
      <c r="U2694" s="9">
        <f>T2694*1.12</f>
        <v>5600.0000000000009</v>
      </c>
      <c r="V2694" s="2" t="s">
        <v>42</v>
      </c>
      <c r="W2694" s="2">
        <v>2014</v>
      </c>
      <c r="X2694" s="2"/>
    </row>
    <row r="2695" spans="1:24" ht="63.75" outlineLevel="1" x14ac:dyDescent="0.25">
      <c r="A2695" s="2" t="s">
        <v>6134</v>
      </c>
      <c r="B2695" s="3" t="s">
        <v>27</v>
      </c>
      <c r="C2695" s="42" t="s">
        <v>8142</v>
      </c>
      <c r="D2695" s="20" t="s">
        <v>1217</v>
      </c>
      <c r="E2695" s="20" t="s">
        <v>8299</v>
      </c>
      <c r="F2695" s="13" t="s">
        <v>8143</v>
      </c>
      <c r="G2695" s="2" t="s">
        <v>350</v>
      </c>
      <c r="H2695" s="4">
        <v>0</v>
      </c>
      <c r="I2695" s="2">
        <v>710000000</v>
      </c>
      <c r="J2695" s="2" t="s">
        <v>11537</v>
      </c>
      <c r="K2695" s="14" t="s">
        <v>6014</v>
      </c>
      <c r="L2695" s="2" t="s">
        <v>1145</v>
      </c>
      <c r="M2695" s="6" t="s">
        <v>32</v>
      </c>
      <c r="N2695" s="2" t="s">
        <v>453</v>
      </c>
      <c r="O2695" s="35" t="s">
        <v>8095</v>
      </c>
      <c r="P2695" s="36">
        <v>166</v>
      </c>
      <c r="Q2695" s="5" t="s">
        <v>1268</v>
      </c>
      <c r="R2695" s="5">
        <v>2</v>
      </c>
      <c r="S2695" s="9">
        <v>355</v>
      </c>
      <c r="T2695" s="9">
        <f>S2695*R2695</f>
        <v>710</v>
      </c>
      <c r="U2695" s="9">
        <f>T2695*1.12</f>
        <v>795.2</v>
      </c>
      <c r="V2695" s="2" t="s">
        <v>42</v>
      </c>
      <c r="W2695" s="2">
        <v>2014</v>
      </c>
      <c r="X2695" s="2"/>
    </row>
    <row r="2696" spans="1:24" ht="63.75" outlineLevel="1" x14ac:dyDescent="0.25">
      <c r="A2696" s="2" t="s">
        <v>6135</v>
      </c>
      <c r="B2696" s="3" t="s">
        <v>27</v>
      </c>
      <c r="C2696" s="42" t="s">
        <v>8144</v>
      </c>
      <c r="D2696" s="20" t="s">
        <v>1217</v>
      </c>
      <c r="E2696" s="20" t="s">
        <v>8300</v>
      </c>
      <c r="F2696" s="13" t="s">
        <v>8145</v>
      </c>
      <c r="G2696" s="2" t="s">
        <v>350</v>
      </c>
      <c r="H2696" s="4">
        <v>0</v>
      </c>
      <c r="I2696" s="2">
        <v>710000000</v>
      </c>
      <c r="J2696" s="2" t="s">
        <v>11537</v>
      </c>
      <c r="K2696" s="14" t="s">
        <v>6014</v>
      </c>
      <c r="L2696" s="2" t="s">
        <v>1145</v>
      </c>
      <c r="M2696" s="6" t="s">
        <v>32</v>
      </c>
      <c r="N2696" s="2" t="s">
        <v>453</v>
      </c>
      <c r="O2696" s="35" t="s">
        <v>8095</v>
      </c>
      <c r="P2696" s="36">
        <v>166</v>
      </c>
      <c r="Q2696" s="34" t="s">
        <v>1268</v>
      </c>
      <c r="R2696" s="5">
        <v>10</v>
      </c>
      <c r="S2696" s="9">
        <v>500</v>
      </c>
      <c r="T2696" s="9">
        <f>S2696*R2696</f>
        <v>5000</v>
      </c>
      <c r="U2696" s="9">
        <f>T2696*1.12</f>
        <v>5600.0000000000009</v>
      </c>
      <c r="V2696" s="2" t="s">
        <v>42</v>
      </c>
      <c r="W2696" s="2">
        <v>2014</v>
      </c>
      <c r="X2696" s="2"/>
    </row>
    <row r="2697" spans="1:24" ht="89.25" outlineLevel="1" x14ac:dyDescent="0.25">
      <c r="A2697" s="2" t="s">
        <v>6136</v>
      </c>
      <c r="B2697" s="3" t="s">
        <v>27</v>
      </c>
      <c r="C2697" s="20" t="s">
        <v>6289</v>
      </c>
      <c r="D2697" s="20" t="s">
        <v>6290</v>
      </c>
      <c r="E2697" s="20" t="s">
        <v>8225</v>
      </c>
      <c r="F2697" s="13" t="s">
        <v>8146</v>
      </c>
      <c r="G2697" s="2" t="s">
        <v>350</v>
      </c>
      <c r="H2697" s="4">
        <v>0</v>
      </c>
      <c r="I2697" s="2">
        <v>710000000</v>
      </c>
      <c r="J2697" s="2" t="s">
        <v>11537</v>
      </c>
      <c r="K2697" s="14" t="s">
        <v>6014</v>
      </c>
      <c r="L2697" s="2" t="s">
        <v>1145</v>
      </c>
      <c r="M2697" s="6" t="s">
        <v>32</v>
      </c>
      <c r="N2697" s="2" t="s">
        <v>453</v>
      </c>
      <c r="O2697" s="35" t="s">
        <v>8095</v>
      </c>
      <c r="P2697" s="36">
        <v>166</v>
      </c>
      <c r="Q2697" s="5" t="s">
        <v>1268</v>
      </c>
      <c r="R2697" s="5">
        <v>20</v>
      </c>
      <c r="S2697" s="9">
        <v>178.5</v>
      </c>
      <c r="T2697" s="9">
        <f t="shared" ref="T2697:T2732" si="189">S2697*R2697</f>
        <v>3570</v>
      </c>
      <c r="U2697" s="9">
        <f t="shared" si="186"/>
        <v>3998.4000000000005</v>
      </c>
      <c r="V2697" s="2" t="s">
        <v>42</v>
      </c>
      <c r="W2697" s="2">
        <v>2014</v>
      </c>
      <c r="X2697" s="2"/>
    </row>
    <row r="2698" spans="1:24" ht="63.75" outlineLevel="1" x14ac:dyDescent="0.25">
      <c r="A2698" s="2" t="s">
        <v>6137</v>
      </c>
      <c r="B2698" s="3" t="s">
        <v>27</v>
      </c>
      <c r="C2698" s="92" t="s">
        <v>8147</v>
      </c>
      <c r="D2698" s="20" t="s">
        <v>8301</v>
      </c>
      <c r="E2698" s="20" t="s">
        <v>8302</v>
      </c>
      <c r="F2698" s="13" t="s">
        <v>8148</v>
      </c>
      <c r="G2698" s="2" t="s">
        <v>350</v>
      </c>
      <c r="H2698" s="4">
        <v>0</v>
      </c>
      <c r="I2698" s="2">
        <v>710000000</v>
      </c>
      <c r="J2698" s="2" t="s">
        <v>11537</v>
      </c>
      <c r="K2698" s="14" t="s">
        <v>6014</v>
      </c>
      <c r="L2698" s="2" t="s">
        <v>1145</v>
      </c>
      <c r="M2698" s="6" t="s">
        <v>32</v>
      </c>
      <c r="N2698" s="2" t="s">
        <v>453</v>
      </c>
      <c r="O2698" s="35" t="s">
        <v>8095</v>
      </c>
      <c r="P2698" s="36" t="s">
        <v>40</v>
      </c>
      <c r="Q2698" s="2" t="s">
        <v>41</v>
      </c>
      <c r="R2698" s="5">
        <v>10</v>
      </c>
      <c r="S2698" s="9">
        <v>357.1</v>
      </c>
      <c r="T2698" s="9">
        <f t="shared" si="189"/>
        <v>3571</v>
      </c>
      <c r="U2698" s="9">
        <f t="shared" si="186"/>
        <v>3999.5200000000004</v>
      </c>
      <c r="V2698" s="2" t="s">
        <v>42</v>
      </c>
      <c r="W2698" s="2">
        <v>2014</v>
      </c>
      <c r="X2698" s="2"/>
    </row>
    <row r="2699" spans="1:24" ht="63.75" outlineLevel="1" x14ac:dyDescent="0.25">
      <c r="A2699" s="2" t="s">
        <v>6138</v>
      </c>
      <c r="B2699" s="3" t="s">
        <v>27</v>
      </c>
      <c r="C2699" s="92" t="s">
        <v>8149</v>
      </c>
      <c r="D2699" s="20" t="s">
        <v>8303</v>
      </c>
      <c r="E2699" s="20" t="s">
        <v>8304</v>
      </c>
      <c r="F2699" s="13" t="s">
        <v>8150</v>
      </c>
      <c r="G2699" s="2" t="s">
        <v>350</v>
      </c>
      <c r="H2699" s="4">
        <v>0</v>
      </c>
      <c r="I2699" s="2">
        <v>710000000</v>
      </c>
      <c r="J2699" s="2" t="s">
        <v>11537</v>
      </c>
      <c r="K2699" s="14" t="s">
        <v>6014</v>
      </c>
      <c r="L2699" s="2" t="s">
        <v>1145</v>
      </c>
      <c r="M2699" s="6" t="s">
        <v>32</v>
      </c>
      <c r="N2699" s="2" t="s">
        <v>453</v>
      </c>
      <c r="O2699" s="35" t="s">
        <v>8095</v>
      </c>
      <c r="P2699" s="36" t="s">
        <v>40</v>
      </c>
      <c r="Q2699" s="2" t="s">
        <v>41</v>
      </c>
      <c r="R2699" s="5">
        <v>1</v>
      </c>
      <c r="S2699" s="9">
        <v>7142</v>
      </c>
      <c r="T2699" s="9">
        <f t="shared" si="189"/>
        <v>7142</v>
      </c>
      <c r="U2699" s="9">
        <f t="shared" si="186"/>
        <v>7999.0400000000009</v>
      </c>
      <c r="V2699" s="2" t="s">
        <v>42</v>
      </c>
      <c r="W2699" s="2">
        <v>2014</v>
      </c>
      <c r="X2699" s="2"/>
    </row>
    <row r="2700" spans="1:24" ht="63.75" outlineLevel="1" x14ac:dyDescent="0.25">
      <c r="A2700" s="2" t="s">
        <v>8809</v>
      </c>
      <c r="B2700" s="3" t="s">
        <v>27</v>
      </c>
      <c r="C2700" s="43" t="s">
        <v>2447</v>
      </c>
      <c r="D2700" s="20" t="s">
        <v>1765</v>
      </c>
      <c r="E2700" s="20" t="s">
        <v>8305</v>
      </c>
      <c r="F2700" s="13" t="s">
        <v>2449</v>
      </c>
      <c r="G2700" s="2" t="s">
        <v>350</v>
      </c>
      <c r="H2700" s="4">
        <v>0</v>
      </c>
      <c r="I2700" s="2">
        <v>710000000</v>
      </c>
      <c r="J2700" s="2" t="s">
        <v>11537</v>
      </c>
      <c r="K2700" s="14" t="s">
        <v>6014</v>
      </c>
      <c r="L2700" s="2" t="s">
        <v>1145</v>
      </c>
      <c r="M2700" s="6" t="s">
        <v>32</v>
      </c>
      <c r="N2700" s="2" t="s">
        <v>453</v>
      </c>
      <c r="O2700" s="35" t="s">
        <v>8095</v>
      </c>
      <c r="P2700" s="2">
        <v>112</v>
      </c>
      <c r="Q2700" s="2" t="s">
        <v>751</v>
      </c>
      <c r="R2700" s="5">
        <v>30</v>
      </c>
      <c r="S2700" s="9">
        <v>4666.6666699999996</v>
      </c>
      <c r="T2700" s="9">
        <f t="shared" si="189"/>
        <v>140000.00009999998</v>
      </c>
      <c r="U2700" s="9">
        <f t="shared" si="186"/>
        <v>156800.00011199998</v>
      </c>
      <c r="V2700" s="2" t="s">
        <v>42</v>
      </c>
      <c r="W2700" s="2">
        <v>2014</v>
      </c>
      <c r="X2700" s="2"/>
    </row>
    <row r="2701" spans="1:24" ht="63.75" outlineLevel="1" x14ac:dyDescent="0.25">
      <c r="A2701" s="2" t="s">
        <v>8810</v>
      </c>
      <c r="B2701" s="3" t="s">
        <v>27</v>
      </c>
      <c r="C2701" s="43" t="s">
        <v>2174</v>
      </c>
      <c r="D2701" s="20" t="s">
        <v>1759</v>
      </c>
      <c r="E2701" s="20" t="s">
        <v>2177</v>
      </c>
      <c r="F2701" s="116" t="s">
        <v>2176</v>
      </c>
      <c r="G2701" s="2" t="s">
        <v>350</v>
      </c>
      <c r="H2701" s="4">
        <v>0</v>
      </c>
      <c r="I2701" s="2">
        <v>710000000</v>
      </c>
      <c r="J2701" s="2" t="s">
        <v>11537</v>
      </c>
      <c r="K2701" s="14" t="s">
        <v>6014</v>
      </c>
      <c r="L2701" s="2" t="s">
        <v>1145</v>
      </c>
      <c r="M2701" s="6" t="s">
        <v>32</v>
      </c>
      <c r="N2701" s="2" t="s">
        <v>453</v>
      </c>
      <c r="O2701" s="35" t="s">
        <v>8095</v>
      </c>
      <c r="P2701" s="2">
        <v>112</v>
      </c>
      <c r="Q2701" s="2" t="s">
        <v>751</v>
      </c>
      <c r="R2701" s="5">
        <v>50</v>
      </c>
      <c r="S2701" s="9">
        <v>1960</v>
      </c>
      <c r="T2701" s="9">
        <f t="shared" si="189"/>
        <v>98000</v>
      </c>
      <c r="U2701" s="9">
        <f t="shared" si="186"/>
        <v>109760.00000000001</v>
      </c>
      <c r="V2701" s="2" t="s">
        <v>42</v>
      </c>
      <c r="W2701" s="2">
        <v>2014</v>
      </c>
      <c r="X2701" s="2"/>
    </row>
    <row r="2702" spans="1:24" ht="63.75" outlineLevel="1" x14ac:dyDescent="0.25">
      <c r="A2702" s="2" t="s">
        <v>8811</v>
      </c>
      <c r="B2702" s="3" t="s">
        <v>27</v>
      </c>
      <c r="C2702" s="10" t="s">
        <v>1230</v>
      </c>
      <c r="D2702" s="10" t="s">
        <v>1231</v>
      </c>
      <c r="E2702" s="10" t="s">
        <v>1232</v>
      </c>
      <c r="F2702" s="10" t="s">
        <v>1232</v>
      </c>
      <c r="G2702" s="10" t="s">
        <v>343</v>
      </c>
      <c r="H2702" s="4">
        <v>0</v>
      </c>
      <c r="I2702" s="2">
        <v>710000000</v>
      </c>
      <c r="J2702" s="2" t="s">
        <v>11537</v>
      </c>
      <c r="K2702" s="14" t="s">
        <v>6014</v>
      </c>
      <c r="L2702" s="2" t="s">
        <v>1145</v>
      </c>
      <c r="M2702" s="6" t="s">
        <v>32</v>
      </c>
      <c r="N2702" s="2" t="s">
        <v>453</v>
      </c>
      <c r="O2702" s="35" t="s">
        <v>8095</v>
      </c>
      <c r="P2702" s="2">
        <v>168</v>
      </c>
      <c r="Q2702" s="10" t="s">
        <v>1233</v>
      </c>
      <c r="R2702" s="5">
        <v>1200</v>
      </c>
      <c r="S2702" s="9">
        <v>157.5</v>
      </c>
      <c r="T2702" s="9">
        <f t="shared" si="189"/>
        <v>189000</v>
      </c>
      <c r="U2702" s="9">
        <f t="shared" si="186"/>
        <v>211680.00000000003</v>
      </c>
      <c r="V2702" s="2" t="s">
        <v>42</v>
      </c>
      <c r="W2702" s="2">
        <v>2014</v>
      </c>
      <c r="X2702" s="2"/>
    </row>
    <row r="2703" spans="1:24" ht="63.75" outlineLevel="1" x14ac:dyDescent="0.25">
      <c r="A2703" s="2" t="s">
        <v>6139</v>
      </c>
      <c r="B2703" s="3" t="s">
        <v>27</v>
      </c>
      <c r="C2703" s="10" t="s">
        <v>1230</v>
      </c>
      <c r="D2703" s="10" t="s">
        <v>1231</v>
      </c>
      <c r="E2703" s="10" t="s">
        <v>1232</v>
      </c>
      <c r="F2703" s="5" t="s">
        <v>2201</v>
      </c>
      <c r="G2703" s="10" t="s">
        <v>343</v>
      </c>
      <c r="H2703" s="4">
        <v>0</v>
      </c>
      <c r="I2703" s="2">
        <v>710000000</v>
      </c>
      <c r="J2703" s="2" t="s">
        <v>11537</v>
      </c>
      <c r="K2703" s="14" t="s">
        <v>6014</v>
      </c>
      <c r="L2703" s="5" t="s">
        <v>8093</v>
      </c>
      <c r="M2703" s="6" t="s">
        <v>32</v>
      </c>
      <c r="N2703" s="2" t="s">
        <v>453</v>
      </c>
      <c r="O2703" s="35" t="s">
        <v>8095</v>
      </c>
      <c r="P2703" s="4">
        <v>112</v>
      </c>
      <c r="Q2703" s="5" t="s">
        <v>642</v>
      </c>
      <c r="R2703" s="5">
        <v>600</v>
      </c>
      <c r="S2703" s="9">
        <v>140</v>
      </c>
      <c r="T2703" s="9">
        <f t="shared" si="189"/>
        <v>84000</v>
      </c>
      <c r="U2703" s="9">
        <f t="shared" si="186"/>
        <v>94080.000000000015</v>
      </c>
      <c r="V2703" s="2" t="s">
        <v>42</v>
      </c>
      <c r="W2703" s="2">
        <v>2014</v>
      </c>
      <c r="X2703" s="2"/>
    </row>
    <row r="2704" spans="1:24" ht="114.75" outlineLevel="1" x14ac:dyDescent="0.25">
      <c r="A2704" s="2" t="s">
        <v>8812</v>
      </c>
      <c r="B2704" s="3" t="s">
        <v>27</v>
      </c>
      <c r="C2704" s="119" t="s">
        <v>2274</v>
      </c>
      <c r="D2704" s="5" t="s">
        <v>13068</v>
      </c>
      <c r="E2704" s="5" t="s">
        <v>13067</v>
      </c>
      <c r="F2704" s="5" t="s">
        <v>2201</v>
      </c>
      <c r="G2704" s="2" t="s">
        <v>350</v>
      </c>
      <c r="H2704" s="4">
        <v>0</v>
      </c>
      <c r="I2704" s="2">
        <v>710000000</v>
      </c>
      <c r="J2704" s="2" t="s">
        <v>11537</v>
      </c>
      <c r="K2704" s="14" t="s">
        <v>6014</v>
      </c>
      <c r="L2704" s="5" t="s">
        <v>8093</v>
      </c>
      <c r="M2704" s="6" t="s">
        <v>32</v>
      </c>
      <c r="N2704" s="2" t="s">
        <v>453</v>
      </c>
      <c r="O2704" s="35" t="s">
        <v>8095</v>
      </c>
      <c r="P2704" s="2">
        <v>168</v>
      </c>
      <c r="Q2704" s="10" t="s">
        <v>1233</v>
      </c>
      <c r="R2704" s="5">
        <v>43.5</v>
      </c>
      <c r="S2704" s="9">
        <v>1793.63</v>
      </c>
      <c r="T2704" s="9">
        <f t="shared" si="189"/>
        <v>78022.904999999999</v>
      </c>
      <c r="U2704" s="9">
        <f t="shared" si="186"/>
        <v>87385.653600000005</v>
      </c>
      <c r="V2704" s="2" t="s">
        <v>42</v>
      </c>
      <c r="W2704" s="2">
        <v>2014</v>
      </c>
      <c r="X2704" s="2"/>
    </row>
    <row r="2705" spans="1:16383" ht="63.75" outlineLevel="1" x14ac:dyDescent="0.25">
      <c r="A2705" s="2" t="s">
        <v>6140</v>
      </c>
      <c r="B2705" s="3" t="s">
        <v>27</v>
      </c>
      <c r="C2705" s="10" t="s">
        <v>9136</v>
      </c>
      <c r="D2705" s="10" t="s">
        <v>1765</v>
      </c>
      <c r="E2705" s="10" t="s">
        <v>9137</v>
      </c>
      <c r="F2705" s="10" t="s">
        <v>8305</v>
      </c>
      <c r="G2705" s="2" t="s">
        <v>350</v>
      </c>
      <c r="H2705" s="4">
        <v>0</v>
      </c>
      <c r="I2705" s="2">
        <v>710000000</v>
      </c>
      <c r="J2705" s="2" t="s">
        <v>11537</v>
      </c>
      <c r="K2705" s="14" t="s">
        <v>6014</v>
      </c>
      <c r="L2705" s="5" t="s">
        <v>8093</v>
      </c>
      <c r="M2705" s="6" t="s">
        <v>32</v>
      </c>
      <c r="N2705" s="2" t="s">
        <v>453</v>
      </c>
      <c r="O2705" s="35" t="s">
        <v>8095</v>
      </c>
      <c r="P2705" s="36" t="s">
        <v>9135</v>
      </c>
      <c r="Q2705" s="2" t="s">
        <v>751</v>
      </c>
      <c r="R2705" s="5">
        <v>461</v>
      </c>
      <c r="S2705" s="9">
        <v>2000</v>
      </c>
      <c r="T2705" s="9">
        <v>922400</v>
      </c>
      <c r="U2705" s="9">
        <f>T2705*1.12</f>
        <v>1033088.0000000001</v>
      </c>
      <c r="V2705" s="2" t="s">
        <v>42</v>
      </c>
      <c r="W2705" s="2">
        <v>2014</v>
      </c>
      <c r="X2705" s="2"/>
    </row>
    <row r="2706" spans="1:16383" ht="63.75" outlineLevel="1" x14ac:dyDescent="0.25">
      <c r="A2706" s="2" t="s">
        <v>8813</v>
      </c>
      <c r="B2706" s="3" t="s">
        <v>27</v>
      </c>
      <c r="C2706" s="10" t="s">
        <v>1230</v>
      </c>
      <c r="D2706" s="10" t="s">
        <v>1231</v>
      </c>
      <c r="E2706" s="10" t="s">
        <v>1232</v>
      </c>
      <c r="F2706" s="10" t="s">
        <v>1232</v>
      </c>
      <c r="G2706" s="10" t="s">
        <v>343</v>
      </c>
      <c r="H2706" s="4">
        <v>0</v>
      </c>
      <c r="I2706" s="2">
        <v>710000000</v>
      </c>
      <c r="J2706" s="2" t="s">
        <v>11537</v>
      </c>
      <c r="K2706" s="14" t="s">
        <v>6014</v>
      </c>
      <c r="L2706" s="5" t="s">
        <v>8093</v>
      </c>
      <c r="M2706" s="6" t="s">
        <v>32</v>
      </c>
      <c r="N2706" s="2" t="s">
        <v>453</v>
      </c>
      <c r="O2706" s="35" t="s">
        <v>8095</v>
      </c>
      <c r="P2706" s="4">
        <v>112</v>
      </c>
      <c r="Q2706" s="5" t="s">
        <v>642</v>
      </c>
      <c r="R2706" s="5">
        <v>600</v>
      </c>
      <c r="S2706" s="9">
        <v>140</v>
      </c>
      <c r="T2706" s="9">
        <f>S2706*R2706</f>
        <v>84000</v>
      </c>
      <c r="U2706" s="9">
        <f>T2706*1.12</f>
        <v>94080.000000000015</v>
      </c>
      <c r="V2706" s="2" t="s">
        <v>42</v>
      </c>
      <c r="W2706" s="2">
        <v>2014</v>
      </c>
      <c r="X2706" s="2"/>
    </row>
    <row r="2707" spans="1:16383" ht="63.75" outlineLevel="1" x14ac:dyDescent="0.25">
      <c r="A2707" s="2" t="s">
        <v>6141</v>
      </c>
      <c r="B2707" s="3" t="s">
        <v>27</v>
      </c>
      <c r="C2707" s="43" t="s">
        <v>2453</v>
      </c>
      <c r="D2707" s="20" t="s">
        <v>1878</v>
      </c>
      <c r="E2707" s="20" t="s">
        <v>4906</v>
      </c>
      <c r="F2707" s="13" t="s">
        <v>5510</v>
      </c>
      <c r="G2707" s="2" t="s">
        <v>343</v>
      </c>
      <c r="H2707" s="4">
        <v>0</v>
      </c>
      <c r="I2707" s="2">
        <v>710000000</v>
      </c>
      <c r="J2707" s="2" t="s">
        <v>11537</v>
      </c>
      <c r="K2707" s="14" t="s">
        <v>6014</v>
      </c>
      <c r="L2707" s="2" t="s">
        <v>1145</v>
      </c>
      <c r="M2707" s="6" t="s">
        <v>32</v>
      </c>
      <c r="N2707" s="2" t="s">
        <v>453</v>
      </c>
      <c r="O2707" s="35" t="s">
        <v>8095</v>
      </c>
      <c r="P2707" s="36" t="s">
        <v>1837</v>
      </c>
      <c r="Q2707" s="5" t="s">
        <v>1838</v>
      </c>
      <c r="R2707" s="5">
        <v>30</v>
      </c>
      <c r="S2707" s="9">
        <v>0</v>
      </c>
      <c r="T2707" s="9">
        <f t="shared" si="189"/>
        <v>0</v>
      </c>
      <c r="U2707" s="9">
        <f t="shared" si="186"/>
        <v>0</v>
      </c>
      <c r="V2707" s="2" t="s">
        <v>42</v>
      </c>
      <c r="W2707" s="2">
        <v>2014</v>
      </c>
      <c r="X2707" s="2"/>
    </row>
    <row r="2708" spans="1:16383" ht="50.25" customHeight="1" outlineLevel="1" x14ac:dyDescent="0.25">
      <c r="A2708" s="2" t="s">
        <v>10734</v>
      </c>
      <c r="B2708" s="3" t="s">
        <v>27</v>
      </c>
      <c r="C2708" s="5" t="s">
        <v>10722</v>
      </c>
      <c r="D2708" s="10" t="s">
        <v>1878</v>
      </c>
      <c r="E2708" s="10" t="s">
        <v>6500</v>
      </c>
      <c r="F2708" s="5" t="s">
        <v>10723</v>
      </c>
      <c r="G2708" s="2" t="s">
        <v>343</v>
      </c>
      <c r="H2708" s="4">
        <v>0</v>
      </c>
      <c r="I2708" s="2">
        <v>710000000</v>
      </c>
      <c r="J2708" s="2" t="s">
        <v>11537</v>
      </c>
      <c r="K2708" s="14" t="s">
        <v>3766</v>
      </c>
      <c r="L2708" s="2" t="s">
        <v>1145</v>
      </c>
      <c r="M2708" s="6" t="s">
        <v>32</v>
      </c>
      <c r="N2708" s="5" t="s">
        <v>10694</v>
      </c>
      <c r="O2708" s="35">
        <v>0.3</v>
      </c>
      <c r="P2708" s="36" t="s">
        <v>1837</v>
      </c>
      <c r="Q2708" s="5" t="s">
        <v>1838</v>
      </c>
      <c r="R2708" s="5">
        <v>30</v>
      </c>
      <c r="S2708" s="9">
        <v>4960</v>
      </c>
      <c r="T2708" s="9">
        <f>S2708*R2708</f>
        <v>148800</v>
      </c>
      <c r="U2708" s="9">
        <f>T2708*1.12</f>
        <v>166656.00000000003</v>
      </c>
      <c r="V2708" s="2" t="s">
        <v>36</v>
      </c>
      <c r="W2708" s="2">
        <v>2014</v>
      </c>
      <c r="X2708" s="2" t="s">
        <v>10735</v>
      </c>
    </row>
    <row r="2709" spans="1:16383" ht="63.75" outlineLevel="1" x14ac:dyDescent="0.25">
      <c r="A2709" s="2" t="s">
        <v>8814</v>
      </c>
      <c r="B2709" s="3" t="s">
        <v>27</v>
      </c>
      <c r="C2709" s="43" t="s">
        <v>2457</v>
      </c>
      <c r="D2709" s="13" t="s">
        <v>5873</v>
      </c>
      <c r="E2709" s="13" t="s">
        <v>10123</v>
      </c>
      <c r="F2709" s="5"/>
      <c r="G2709" s="2" t="s">
        <v>343</v>
      </c>
      <c r="H2709" s="4">
        <v>0</v>
      </c>
      <c r="I2709" s="2">
        <v>710000000</v>
      </c>
      <c r="J2709" s="2" t="s">
        <v>11537</v>
      </c>
      <c r="K2709" s="14" t="s">
        <v>6014</v>
      </c>
      <c r="L2709" s="5" t="s">
        <v>8093</v>
      </c>
      <c r="M2709" s="6" t="s">
        <v>32</v>
      </c>
      <c r="N2709" s="2" t="s">
        <v>453</v>
      </c>
      <c r="O2709" s="35" t="s">
        <v>8095</v>
      </c>
      <c r="P2709" s="36" t="s">
        <v>1837</v>
      </c>
      <c r="Q2709" s="5" t="s">
        <v>1838</v>
      </c>
      <c r="R2709" s="5">
        <v>22</v>
      </c>
      <c r="S2709" s="9">
        <v>0</v>
      </c>
      <c r="T2709" s="9">
        <f t="shared" si="189"/>
        <v>0</v>
      </c>
      <c r="U2709" s="9">
        <f t="shared" si="186"/>
        <v>0</v>
      </c>
      <c r="V2709" s="2" t="s">
        <v>42</v>
      </c>
      <c r="W2709" s="2">
        <v>2014</v>
      </c>
      <c r="X2709" s="2"/>
    </row>
    <row r="2710" spans="1:16383" ht="48" customHeight="1" outlineLevel="1" x14ac:dyDescent="0.25">
      <c r="A2710" s="2" t="s">
        <v>10736</v>
      </c>
      <c r="B2710" s="3" t="s">
        <v>27</v>
      </c>
      <c r="C2710" s="5" t="s">
        <v>10722</v>
      </c>
      <c r="D2710" s="10" t="s">
        <v>1878</v>
      </c>
      <c r="E2710" s="10" t="s">
        <v>6500</v>
      </c>
      <c r="F2710" s="5" t="s">
        <v>10723</v>
      </c>
      <c r="G2710" s="2" t="s">
        <v>343</v>
      </c>
      <c r="H2710" s="4">
        <v>0</v>
      </c>
      <c r="I2710" s="2">
        <v>710000000</v>
      </c>
      <c r="J2710" s="2" t="s">
        <v>11537</v>
      </c>
      <c r="K2710" s="14" t="s">
        <v>3766</v>
      </c>
      <c r="L2710" s="5" t="s">
        <v>8093</v>
      </c>
      <c r="M2710" s="6" t="s">
        <v>32</v>
      </c>
      <c r="N2710" s="5" t="s">
        <v>10694</v>
      </c>
      <c r="O2710" s="35">
        <v>0.3</v>
      </c>
      <c r="P2710" s="169" t="s">
        <v>40</v>
      </c>
      <c r="Q2710" s="2" t="s">
        <v>1838</v>
      </c>
      <c r="R2710" s="5">
        <v>22</v>
      </c>
      <c r="S2710" s="9">
        <v>4960</v>
      </c>
      <c r="T2710" s="9">
        <f>S2710*R2710</f>
        <v>109120</v>
      </c>
      <c r="U2710" s="9">
        <f>T2710*1.12</f>
        <v>122214.40000000001</v>
      </c>
      <c r="V2710" s="2" t="s">
        <v>36</v>
      </c>
      <c r="W2710" s="2">
        <v>2014</v>
      </c>
      <c r="X2710" s="2" t="s">
        <v>10696</v>
      </c>
    </row>
    <row r="2711" spans="1:16383" ht="76.5" outlineLevel="1" x14ac:dyDescent="0.25">
      <c r="A2711" s="2" t="s">
        <v>6142</v>
      </c>
      <c r="B2711" s="3" t="s">
        <v>27</v>
      </c>
      <c r="C2711" s="5" t="s">
        <v>5874</v>
      </c>
      <c r="D2711" s="13" t="s">
        <v>1878</v>
      </c>
      <c r="E2711" s="13" t="s">
        <v>13066</v>
      </c>
      <c r="F2711" s="5"/>
      <c r="G2711" s="2" t="s">
        <v>343</v>
      </c>
      <c r="H2711" s="4">
        <v>0</v>
      </c>
      <c r="I2711" s="2">
        <v>710000000</v>
      </c>
      <c r="J2711" s="2" t="s">
        <v>11537</v>
      </c>
      <c r="K2711" s="14" t="s">
        <v>6017</v>
      </c>
      <c r="L2711" s="5" t="s">
        <v>8093</v>
      </c>
      <c r="M2711" s="6" t="s">
        <v>32</v>
      </c>
      <c r="N2711" s="2" t="s">
        <v>453</v>
      </c>
      <c r="O2711" s="35" t="s">
        <v>8095</v>
      </c>
      <c r="P2711" s="169" t="s">
        <v>40</v>
      </c>
      <c r="Q2711" s="2" t="s">
        <v>1838</v>
      </c>
      <c r="R2711" s="5">
        <v>22</v>
      </c>
      <c r="S2711" s="9">
        <v>0</v>
      </c>
      <c r="T2711" s="9">
        <f t="shared" si="189"/>
        <v>0</v>
      </c>
      <c r="U2711" s="9">
        <f t="shared" si="186"/>
        <v>0</v>
      </c>
      <c r="V2711" s="2" t="s">
        <v>42</v>
      </c>
      <c r="W2711" s="2">
        <v>2014</v>
      </c>
      <c r="X2711" s="2"/>
    </row>
    <row r="2712" spans="1:16383" ht="188.25" customHeight="1" outlineLevel="1" x14ac:dyDescent="0.25">
      <c r="A2712" s="2" t="s">
        <v>11884</v>
      </c>
      <c r="B2712" s="3" t="s">
        <v>27</v>
      </c>
      <c r="C2712" s="5" t="s">
        <v>2219</v>
      </c>
      <c r="D2712" s="13" t="s">
        <v>9217</v>
      </c>
      <c r="E2712" s="13" t="s">
        <v>9221</v>
      </c>
      <c r="F2712" s="5" t="s">
        <v>11885</v>
      </c>
      <c r="G2712" s="2" t="s">
        <v>343</v>
      </c>
      <c r="H2712" s="4">
        <v>100</v>
      </c>
      <c r="I2712" s="2">
        <v>710000000</v>
      </c>
      <c r="J2712" s="2" t="s">
        <v>11537</v>
      </c>
      <c r="K2712" s="14" t="s">
        <v>6017</v>
      </c>
      <c r="L2712" s="5" t="s">
        <v>8093</v>
      </c>
      <c r="M2712" s="6" t="s">
        <v>32</v>
      </c>
      <c r="N2712" s="2" t="s">
        <v>10994</v>
      </c>
      <c r="O2712" s="35">
        <v>0.3</v>
      </c>
      <c r="P2712" s="36" t="s">
        <v>40</v>
      </c>
      <c r="Q2712" s="5" t="s">
        <v>41</v>
      </c>
      <c r="R2712" s="5">
        <v>9</v>
      </c>
      <c r="S2712" s="9">
        <v>0</v>
      </c>
      <c r="T2712" s="9">
        <f>S2712*R2712</f>
        <v>0</v>
      </c>
      <c r="U2712" s="9">
        <f>T2712*1.12</f>
        <v>0</v>
      </c>
      <c r="V2712" s="2" t="s">
        <v>42</v>
      </c>
      <c r="W2712" s="2">
        <v>2014</v>
      </c>
      <c r="X2712" s="2" t="s">
        <v>11893</v>
      </c>
    </row>
    <row r="2713" spans="1:16383" s="273" customFormat="1" ht="75" customHeight="1" x14ac:dyDescent="0.25">
      <c r="A2713" s="291" t="s">
        <v>13425</v>
      </c>
      <c r="B2713" s="3" t="s">
        <v>27</v>
      </c>
      <c r="C2713" s="292" t="s">
        <v>1868</v>
      </c>
      <c r="D2713" s="292" t="s">
        <v>13426</v>
      </c>
      <c r="E2713" s="292" t="s">
        <v>1869</v>
      </c>
      <c r="F2713" s="293" t="s">
        <v>13722</v>
      </c>
      <c r="G2713" s="291" t="s">
        <v>343</v>
      </c>
      <c r="H2713" s="296">
        <v>100</v>
      </c>
      <c r="I2713" s="291">
        <v>710000000</v>
      </c>
      <c r="J2713" s="291" t="s">
        <v>1075</v>
      </c>
      <c r="K2713" s="14" t="s">
        <v>3806</v>
      </c>
      <c r="L2713" s="293" t="s">
        <v>8093</v>
      </c>
      <c r="M2713" s="291" t="s">
        <v>32</v>
      </c>
      <c r="N2713" s="291" t="s">
        <v>10994</v>
      </c>
      <c r="O2713" s="35">
        <v>0.3</v>
      </c>
      <c r="P2713" s="36" t="s">
        <v>1837</v>
      </c>
      <c r="Q2713" s="293" t="s">
        <v>1838</v>
      </c>
      <c r="R2713" s="293">
        <v>9</v>
      </c>
      <c r="S2713" s="17">
        <v>16000</v>
      </c>
      <c r="T2713" s="17">
        <f>S2713*R2713</f>
        <v>144000</v>
      </c>
      <c r="U2713" s="17">
        <f t="shared" ref="U2713" si="190">T2713*1.12</f>
        <v>161280.00000000003</v>
      </c>
      <c r="V2713" s="291" t="s">
        <v>36</v>
      </c>
      <c r="W2713" s="291">
        <v>2014</v>
      </c>
      <c r="X2713" s="291" t="s">
        <v>12435</v>
      </c>
      <c r="Y2713" s="276" t="s">
        <v>13723</v>
      </c>
      <c r="Z2713" s="228"/>
      <c r="AA2713" s="265"/>
      <c r="AB2713" s="265"/>
      <c r="AC2713" s="265"/>
      <c r="AD2713" s="265"/>
      <c r="AE2713" s="265"/>
      <c r="AF2713" s="265"/>
      <c r="AG2713" s="265"/>
      <c r="AH2713" s="265"/>
      <c r="AI2713" s="265"/>
      <c r="AJ2713" s="265"/>
      <c r="AK2713" s="265"/>
      <c r="AL2713" s="265"/>
      <c r="AM2713" s="265"/>
      <c r="AN2713" s="265"/>
      <c r="AO2713" s="265"/>
      <c r="AP2713" s="265"/>
      <c r="AQ2713" s="265"/>
      <c r="AR2713" s="265"/>
      <c r="AS2713" s="265"/>
      <c r="AT2713" s="265"/>
      <c r="AU2713" s="265"/>
      <c r="AV2713" s="265"/>
      <c r="AW2713" s="265"/>
      <c r="AX2713" s="265"/>
      <c r="AY2713" s="265"/>
      <c r="AZ2713" s="265"/>
      <c r="BA2713" s="265"/>
      <c r="BB2713" s="265"/>
      <c r="BC2713" s="265"/>
      <c r="BD2713" s="265"/>
      <c r="BE2713" s="265"/>
      <c r="BF2713" s="265"/>
      <c r="BG2713" s="265"/>
      <c r="BH2713" s="265"/>
      <c r="BI2713" s="265"/>
      <c r="BJ2713" s="265"/>
      <c r="BK2713" s="265"/>
      <c r="BL2713" s="265"/>
      <c r="BM2713" s="265"/>
      <c r="BN2713" s="265"/>
      <c r="BO2713" s="265"/>
      <c r="BP2713" s="265"/>
      <c r="BQ2713" s="265"/>
      <c r="BR2713" s="265"/>
      <c r="BS2713" s="265"/>
      <c r="BT2713" s="265"/>
      <c r="BU2713" s="265"/>
      <c r="BV2713" s="265"/>
      <c r="BW2713" s="265"/>
      <c r="BX2713" s="265"/>
      <c r="BY2713" s="265"/>
      <c r="BZ2713" s="265"/>
      <c r="CA2713" s="265"/>
      <c r="CB2713" s="265"/>
      <c r="CC2713" s="265"/>
      <c r="CD2713" s="265"/>
      <c r="CE2713" s="265"/>
      <c r="CF2713" s="265"/>
      <c r="CG2713" s="265"/>
      <c r="CH2713" s="265"/>
      <c r="CI2713" s="265"/>
      <c r="CJ2713" s="265"/>
      <c r="CK2713" s="265"/>
      <c r="CL2713" s="265"/>
      <c r="CM2713" s="265"/>
      <c r="CN2713" s="265"/>
      <c r="CO2713" s="265"/>
      <c r="CP2713" s="265"/>
      <c r="CQ2713" s="265"/>
      <c r="CR2713" s="265"/>
      <c r="CS2713" s="265"/>
      <c r="CT2713" s="265"/>
      <c r="CU2713" s="265"/>
      <c r="CV2713" s="265"/>
      <c r="CW2713" s="265"/>
      <c r="CX2713" s="265"/>
      <c r="CY2713" s="265"/>
      <c r="CZ2713" s="265"/>
      <c r="DA2713" s="265"/>
      <c r="DB2713" s="265"/>
      <c r="DC2713" s="265"/>
      <c r="DD2713" s="265"/>
      <c r="DE2713" s="265"/>
      <c r="DF2713" s="265"/>
      <c r="DG2713" s="265"/>
      <c r="DH2713" s="265"/>
      <c r="DI2713" s="265"/>
      <c r="DJ2713" s="265"/>
      <c r="DK2713" s="265"/>
      <c r="DL2713" s="265"/>
      <c r="DM2713" s="265"/>
      <c r="DN2713" s="265"/>
      <c r="DO2713" s="265"/>
      <c r="DP2713" s="265"/>
      <c r="DQ2713" s="265"/>
      <c r="DR2713" s="265"/>
      <c r="DS2713" s="265"/>
      <c r="DT2713" s="265"/>
      <c r="DU2713" s="265"/>
      <c r="DV2713" s="265"/>
      <c r="DW2713" s="265"/>
      <c r="DX2713" s="265"/>
      <c r="DY2713" s="265"/>
      <c r="DZ2713" s="265"/>
      <c r="EA2713" s="265"/>
      <c r="EB2713" s="265"/>
      <c r="EC2713" s="265"/>
      <c r="ED2713" s="265"/>
      <c r="EE2713" s="265"/>
      <c r="EF2713" s="265"/>
      <c r="EG2713" s="265"/>
      <c r="EH2713" s="265"/>
      <c r="EI2713" s="265"/>
      <c r="EJ2713" s="265"/>
      <c r="EK2713" s="265"/>
      <c r="EL2713" s="265"/>
      <c r="EM2713" s="265"/>
      <c r="EN2713" s="265"/>
      <c r="EO2713" s="265"/>
      <c r="EP2713" s="265"/>
      <c r="EQ2713" s="265"/>
      <c r="ER2713" s="265"/>
      <c r="ES2713" s="265"/>
      <c r="ET2713" s="265"/>
      <c r="EU2713" s="265"/>
      <c r="EV2713" s="265"/>
      <c r="EW2713" s="265"/>
      <c r="EX2713" s="265"/>
      <c r="EY2713" s="265"/>
      <c r="EZ2713" s="265"/>
      <c r="FA2713" s="265"/>
      <c r="FB2713" s="265"/>
      <c r="FC2713" s="265"/>
      <c r="FD2713" s="265"/>
      <c r="FE2713" s="265"/>
      <c r="FF2713" s="265"/>
      <c r="FG2713" s="265"/>
      <c r="FH2713" s="265"/>
      <c r="FI2713" s="265"/>
      <c r="FJ2713" s="265"/>
      <c r="FK2713" s="265"/>
      <c r="FL2713" s="265"/>
      <c r="FM2713" s="265"/>
      <c r="FN2713" s="265"/>
      <c r="FO2713" s="265"/>
      <c r="FP2713" s="265"/>
      <c r="FQ2713" s="265"/>
      <c r="FR2713" s="265"/>
      <c r="FS2713" s="265"/>
      <c r="FT2713" s="265"/>
      <c r="FU2713" s="265"/>
      <c r="FV2713" s="265"/>
      <c r="FW2713" s="265"/>
      <c r="FX2713" s="265"/>
      <c r="FY2713" s="265"/>
      <c r="FZ2713" s="265"/>
      <c r="GA2713" s="265"/>
      <c r="GB2713" s="265"/>
      <c r="GC2713" s="265"/>
      <c r="GD2713" s="265"/>
      <c r="GE2713" s="265"/>
      <c r="GF2713" s="265"/>
      <c r="GG2713" s="265"/>
      <c r="GH2713" s="265"/>
      <c r="GI2713" s="265"/>
      <c r="GJ2713" s="265"/>
      <c r="GK2713" s="265"/>
      <c r="GL2713" s="265"/>
      <c r="GM2713" s="265"/>
      <c r="GN2713" s="265"/>
      <c r="GO2713" s="265"/>
      <c r="GP2713" s="265"/>
      <c r="GQ2713" s="265"/>
      <c r="GR2713" s="265"/>
      <c r="GS2713" s="265"/>
      <c r="GT2713" s="265"/>
      <c r="GU2713" s="265"/>
      <c r="GV2713" s="265"/>
      <c r="GW2713" s="265"/>
      <c r="GX2713" s="265"/>
      <c r="GY2713" s="265"/>
      <c r="GZ2713" s="265"/>
      <c r="HA2713" s="265"/>
      <c r="HB2713" s="265"/>
      <c r="HC2713" s="265"/>
      <c r="HD2713" s="265"/>
      <c r="HE2713" s="265"/>
      <c r="HF2713" s="265"/>
      <c r="HG2713" s="265"/>
      <c r="HH2713" s="265"/>
      <c r="HI2713" s="265"/>
      <c r="HJ2713" s="265"/>
      <c r="HK2713" s="265"/>
      <c r="HL2713" s="265"/>
      <c r="HM2713" s="265"/>
      <c r="HN2713" s="265"/>
      <c r="HO2713" s="265"/>
      <c r="HP2713" s="265"/>
      <c r="HQ2713" s="265"/>
      <c r="HR2713" s="265"/>
      <c r="HS2713" s="265"/>
      <c r="HT2713" s="265"/>
      <c r="HU2713" s="265"/>
      <c r="HV2713" s="265"/>
      <c r="HW2713" s="265"/>
      <c r="HX2713" s="265"/>
      <c r="HY2713" s="265"/>
      <c r="HZ2713" s="265"/>
      <c r="IA2713" s="265"/>
      <c r="IB2713" s="265"/>
      <c r="IC2713" s="265"/>
      <c r="ID2713" s="265"/>
      <c r="IE2713" s="265"/>
      <c r="IF2713" s="265"/>
      <c r="IG2713" s="265"/>
      <c r="IH2713" s="265"/>
      <c r="II2713" s="265"/>
      <c r="IJ2713" s="265"/>
      <c r="IK2713" s="265"/>
      <c r="IL2713" s="265"/>
      <c r="IM2713" s="265"/>
      <c r="IN2713" s="265"/>
      <c r="IO2713" s="265"/>
      <c r="IP2713" s="265"/>
      <c r="IQ2713" s="265"/>
      <c r="IR2713" s="265"/>
      <c r="IS2713" s="265"/>
      <c r="IT2713" s="265"/>
      <c r="IU2713" s="265"/>
      <c r="IV2713" s="265"/>
      <c r="IW2713" s="265"/>
      <c r="IX2713" s="265"/>
      <c r="IY2713" s="265"/>
      <c r="IZ2713" s="265"/>
      <c r="JA2713" s="265"/>
      <c r="JB2713" s="265"/>
      <c r="JC2713" s="265"/>
      <c r="JD2713" s="265"/>
      <c r="JE2713" s="265"/>
      <c r="JF2713" s="265"/>
      <c r="JG2713" s="265"/>
      <c r="JH2713" s="265"/>
      <c r="JI2713" s="265"/>
      <c r="JJ2713" s="265"/>
      <c r="JK2713" s="265"/>
      <c r="JL2713" s="265"/>
      <c r="JM2713" s="265"/>
      <c r="JN2713" s="265"/>
      <c r="JO2713" s="265"/>
      <c r="JP2713" s="265"/>
      <c r="JQ2713" s="265"/>
      <c r="JR2713" s="265"/>
      <c r="JS2713" s="265"/>
      <c r="JT2713" s="265"/>
      <c r="JU2713" s="265"/>
      <c r="JV2713" s="265"/>
      <c r="JW2713" s="265"/>
      <c r="JX2713" s="265"/>
      <c r="JY2713" s="265"/>
      <c r="JZ2713" s="265"/>
      <c r="KA2713" s="265"/>
      <c r="KB2713" s="265"/>
      <c r="KC2713" s="265"/>
      <c r="KD2713" s="265"/>
      <c r="KE2713" s="265"/>
      <c r="KF2713" s="265"/>
      <c r="KG2713" s="265"/>
      <c r="KH2713" s="265"/>
      <c r="KI2713" s="265"/>
      <c r="KJ2713" s="265"/>
      <c r="KK2713" s="265"/>
      <c r="KL2713" s="265"/>
      <c r="KM2713" s="265"/>
      <c r="KN2713" s="265"/>
      <c r="KO2713" s="265"/>
      <c r="KP2713" s="265"/>
      <c r="KQ2713" s="265"/>
      <c r="KR2713" s="265"/>
      <c r="KS2713" s="265"/>
      <c r="KT2713" s="265"/>
      <c r="KU2713" s="265"/>
      <c r="KV2713" s="265"/>
      <c r="KW2713" s="265"/>
      <c r="KX2713" s="265"/>
      <c r="KY2713" s="265"/>
      <c r="KZ2713" s="265"/>
      <c r="LA2713" s="265"/>
      <c r="LB2713" s="265"/>
      <c r="LC2713" s="265"/>
      <c r="LD2713" s="265"/>
      <c r="LE2713" s="265"/>
      <c r="LF2713" s="265"/>
      <c r="LG2713" s="265"/>
      <c r="LH2713" s="265"/>
      <c r="LI2713" s="265"/>
      <c r="LJ2713" s="265"/>
      <c r="LK2713" s="265"/>
      <c r="LL2713" s="265"/>
      <c r="LM2713" s="265"/>
      <c r="LN2713" s="265"/>
      <c r="LO2713" s="265"/>
      <c r="LP2713" s="265"/>
      <c r="LQ2713" s="265"/>
      <c r="LR2713" s="265"/>
      <c r="LS2713" s="265"/>
      <c r="LT2713" s="265"/>
      <c r="LU2713" s="265"/>
      <c r="LV2713" s="265"/>
      <c r="LW2713" s="265"/>
      <c r="LX2713" s="265"/>
      <c r="LY2713" s="265"/>
      <c r="LZ2713" s="265"/>
      <c r="MA2713" s="265"/>
      <c r="MB2713" s="265"/>
      <c r="MC2713" s="265"/>
      <c r="MD2713" s="265"/>
      <c r="ME2713" s="265"/>
      <c r="MF2713" s="265"/>
      <c r="MG2713" s="265"/>
      <c r="MH2713" s="265"/>
      <c r="MI2713" s="265"/>
      <c r="MJ2713" s="265"/>
      <c r="MK2713" s="265"/>
      <c r="ML2713" s="265"/>
      <c r="MM2713" s="265"/>
      <c r="MN2713" s="265"/>
      <c r="MO2713" s="265"/>
      <c r="MP2713" s="265"/>
      <c r="MQ2713" s="265"/>
      <c r="MR2713" s="265"/>
      <c r="MS2713" s="265"/>
      <c r="MT2713" s="265"/>
      <c r="MU2713" s="265"/>
      <c r="MV2713" s="265"/>
      <c r="MW2713" s="265"/>
      <c r="MX2713" s="265"/>
      <c r="MY2713" s="265"/>
      <c r="MZ2713" s="265"/>
      <c r="NA2713" s="265"/>
      <c r="NB2713" s="265"/>
      <c r="NC2713" s="265"/>
      <c r="ND2713" s="265"/>
      <c r="NE2713" s="265"/>
      <c r="NF2713" s="265"/>
      <c r="NG2713" s="265"/>
      <c r="NH2713" s="265"/>
      <c r="NI2713" s="265"/>
      <c r="NJ2713" s="265"/>
      <c r="NK2713" s="265"/>
      <c r="NL2713" s="265"/>
      <c r="NM2713" s="265"/>
      <c r="NN2713" s="265"/>
      <c r="NO2713" s="265"/>
      <c r="NP2713" s="265"/>
      <c r="NQ2713" s="265"/>
      <c r="NR2713" s="265"/>
      <c r="NS2713" s="265"/>
      <c r="NT2713" s="265"/>
      <c r="NU2713" s="265"/>
      <c r="NV2713" s="265"/>
      <c r="NW2713" s="265"/>
      <c r="NX2713" s="265"/>
      <c r="NY2713" s="265"/>
      <c r="NZ2713" s="265"/>
      <c r="OA2713" s="265"/>
      <c r="OB2713" s="265"/>
      <c r="OC2713" s="265"/>
      <c r="OD2713" s="265"/>
      <c r="OE2713" s="265"/>
      <c r="OF2713" s="265"/>
      <c r="OG2713" s="265"/>
      <c r="OH2713" s="265"/>
      <c r="OI2713" s="265"/>
      <c r="OJ2713" s="265"/>
      <c r="OK2713" s="265"/>
      <c r="OL2713" s="265"/>
      <c r="OM2713" s="265"/>
      <c r="ON2713" s="265"/>
      <c r="OO2713" s="265"/>
      <c r="OP2713" s="265"/>
      <c r="OQ2713" s="265"/>
      <c r="OR2713" s="265"/>
      <c r="OS2713" s="265"/>
      <c r="OT2713" s="265"/>
      <c r="OU2713" s="265"/>
      <c r="OV2713" s="265"/>
      <c r="OW2713" s="265"/>
      <c r="OX2713" s="265"/>
      <c r="OY2713" s="265"/>
      <c r="OZ2713" s="265"/>
      <c r="PA2713" s="265"/>
      <c r="PB2713" s="265"/>
      <c r="PC2713" s="265"/>
      <c r="PD2713" s="265"/>
      <c r="PE2713" s="265"/>
      <c r="PF2713" s="265"/>
      <c r="PG2713" s="265"/>
      <c r="PH2713" s="265"/>
      <c r="PI2713" s="265"/>
      <c r="PJ2713" s="265"/>
      <c r="PK2713" s="265"/>
      <c r="PL2713" s="265"/>
      <c r="PM2713" s="265"/>
      <c r="PN2713" s="265"/>
      <c r="PO2713" s="265"/>
      <c r="PP2713" s="265"/>
      <c r="PQ2713" s="265"/>
      <c r="PR2713" s="265"/>
      <c r="PS2713" s="265"/>
      <c r="PT2713" s="265"/>
      <c r="PU2713" s="265"/>
      <c r="PV2713" s="265"/>
      <c r="PW2713" s="265"/>
      <c r="PX2713" s="265"/>
      <c r="PY2713" s="265"/>
      <c r="PZ2713" s="265"/>
      <c r="QA2713" s="265"/>
      <c r="QB2713" s="265"/>
      <c r="QC2713" s="265"/>
      <c r="QD2713" s="265"/>
      <c r="QE2713" s="265"/>
      <c r="QF2713" s="265"/>
      <c r="QG2713" s="265"/>
      <c r="QH2713" s="265"/>
      <c r="QI2713" s="265"/>
      <c r="QJ2713" s="265"/>
      <c r="QK2713" s="265"/>
      <c r="QL2713" s="265"/>
      <c r="QM2713" s="265"/>
      <c r="QN2713" s="265"/>
      <c r="QO2713" s="265"/>
      <c r="QP2713" s="265"/>
      <c r="QQ2713" s="265"/>
      <c r="QR2713" s="265"/>
      <c r="QS2713" s="265"/>
      <c r="QT2713" s="265"/>
      <c r="QU2713" s="265"/>
      <c r="QV2713" s="265"/>
      <c r="QW2713" s="265"/>
      <c r="QX2713" s="265"/>
      <c r="QY2713" s="265"/>
      <c r="QZ2713" s="265"/>
      <c r="RA2713" s="265"/>
      <c r="RB2713" s="265"/>
      <c r="RC2713" s="265"/>
      <c r="RD2713" s="265"/>
      <c r="RE2713" s="265"/>
      <c r="RF2713" s="265"/>
      <c r="RG2713" s="265"/>
      <c r="RH2713" s="265"/>
      <c r="RI2713" s="265"/>
      <c r="RJ2713" s="265"/>
      <c r="RK2713" s="265"/>
      <c r="RL2713" s="265"/>
      <c r="RM2713" s="265"/>
      <c r="RN2713" s="265"/>
      <c r="RO2713" s="265"/>
      <c r="RP2713" s="265"/>
      <c r="RQ2713" s="265"/>
      <c r="RR2713" s="265"/>
      <c r="RS2713" s="265"/>
      <c r="RT2713" s="265"/>
      <c r="RU2713" s="265"/>
      <c r="RV2713" s="265"/>
      <c r="RW2713" s="265"/>
      <c r="RX2713" s="265"/>
      <c r="RY2713" s="265"/>
      <c r="RZ2713" s="265"/>
      <c r="SA2713" s="265"/>
      <c r="SB2713" s="265"/>
      <c r="SC2713" s="265"/>
      <c r="SD2713" s="265"/>
      <c r="SE2713" s="265"/>
      <c r="SF2713" s="265"/>
      <c r="SG2713" s="265"/>
      <c r="SH2713" s="265"/>
      <c r="SI2713" s="265"/>
      <c r="SJ2713" s="265"/>
      <c r="SK2713" s="265"/>
      <c r="SL2713" s="265"/>
      <c r="SM2713" s="265"/>
      <c r="SN2713" s="265"/>
      <c r="SO2713" s="265"/>
      <c r="SP2713" s="265"/>
      <c r="SQ2713" s="265"/>
      <c r="SR2713" s="265"/>
      <c r="SS2713" s="265"/>
      <c r="ST2713" s="265"/>
      <c r="SU2713" s="265"/>
      <c r="SV2713" s="265"/>
      <c r="SW2713" s="265"/>
      <c r="SX2713" s="265"/>
      <c r="SY2713" s="265"/>
      <c r="SZ2713" s="265"/>
      <c r="TA2713" s="265"/>
      <c r="TB2713" s="265"/>
      <c r="TC2713" s="265"/>
      <c r="TD2713" s="265"/>
      <c r="TE2713" s="265"/>
      <c r="TF2713" s="265"/>
      <c r="TG2713" s="265"/>
      <c r="TH2713" s="265"/>
      <c r="TI2713" s="265"/>
      <c r="TJ2713" s="265"/>
      <c r="TK2713" s="265"/>
      <c r="TL2713" s="265"/>
      <c r="TM2713" s="265"/>
      <c r="TN2713" s="265"/>
      <c r="TO2713" s="265"/>
      <c r="TP2713" s="265"/>
      <c r="TQ2713" s="265"/>
      <c r="TR2713" s="265"/>
      <c r="TS2713" s="265"/>
      <c r="TT2713" s="265"/>
      <c r="TU2713" s="265"/>
      <c r="TV2713" s="265"/>
      <c r="TW2713" s="265"/>
      <c r="TX2713" s="265"/>
      <c r="TY2713" s="265"/>
      <c r="TZ2713" s="265"/>
      <c r="UA2713" s="265"/>
      <c r="UB2713" s="265"/>
      <c r="UC2713" s="265"/>
      <c r="UD2713" s="265"/>
      <c r="UE2713" s="265"/>
      <c r="UF2713" s="265"/>
      <c r="UG2713" s="265"/>
      <c r="UH2713" s="265"/>
      <c r="UI2713" s="265"/>
      <c r="UJ2713" s="265"/>
      <c r="UK2713" s="265"/>
      <c r="UL2713" s="265"/>
      <c r="UM2713" s="265"/>
      <c r="UN2713" s="265"/>
      <c r="UO2713" s="265"/>
      <c r="UP2713" s="265"/>
      <c r="UQ2713" s="265"/>
      <c r="UR2713" s="265"/>
      <c r="US2713" s="265"/>
      <c r="UT2713" s="265"/>
      <c r="UU2713" s="265"/>
      <c r="UV2713" s="265"/>
      <c r="UW2713" s="265"/>
      <c r="UX2713" s="265"/>
      <c r="UY2713" s="265"/>
      <c r="UZ2713" s="265"/>
      <c r="VA2713" s="265"/>
      <c r="VB2713" s="265"/>
      <c r="VC2713" s="265"/>
      <c r="VD2713" s="265"/>
      <c r="VE2713" s="265"/>
      <c r="VF2713" s="265"/>
      <c r="VG2713" s="265"/>
      <c r="VH2713" s="265"/>
      <c r="VI2713" s="265"/>
      <c r="VJ2713" s="265"/>
      <c r="VK2713" s="265"/>
      <c r="VL2713" s="265"/>
      <c r="VM2713" s="265"/>
      <c r="VN2713" s="265"/>
      <c r="VO2713" s="265"/>
      <c r="VP2713" s="265"/>
      <c r="VQ2713" s="265"/>
      <c r="VR2713" s="265"/>
      <c r="VS2713" s="265"/>
      <c r="VT2713" s="265"/>
      <c r="VU2713" s="265"/>
      <c r="VV2713" s="265"/>
      <c r="VW2713" s="265"/>
      <c r="VX2713" s="265"/>
      <c r="VY2713" s="265"/>
      <c r="VZ2713" s="265"/>
      <c r="WA2713" s="265"/>
      <c r="WB2713" s="265"/>
      <c r="WC2713" s="265"/>
      <c r="WD2713" s="265"/>
      <c r="WE2713" s="265"/>
      <c r="WF2713" s="265"/>
      <c r="WG2713" s="265"/>
      <c r="WH2713" s="265"/>
      <c r="WI2713" s="265"/>
      <c r="WJ2713" s="265"/>
      <c r="WK2713" s="265"/>
      <c r="WL2713" s="265"/>
      <c r="WM2713" s="265"/>
      <c r="WN2713" s="265"/>
      <c r="WO2713" s="265"/>
      <c r="WP2713" s="265"/>
      <c r="WQ2713" s="265"/>
      <c r="WR2713" s="265"/>
      <c r="WS2713" s="265"/>
      <c r="WT2713" s="265"/>
      <c r="WU2713" s="265"/>
      <c r="WV2713" s="265"/>
      <c r="WW2713" s="265"/>
      <c r="WX2713" s="265"/>
      <c r="WY2713" s="265"/>
      <c r="WZ2713" s="265"/>
      <c r="XA2713" s="265"/>
      <c r="XB2713" s="265"/>
      <c r="XC2713" s="265"/>
      <c r="XD2713" s="265"/>
      <c r="XE2713" s="265"/>
      <c r="XF2713" s="265"/>
      <c r="XG2713" s="265"/>
      <c r="XH2713" s="265"/>
      <c r="XI2713" s="265"/>
      <c r="XJ2713" s="265"/>
      <c r="XK2713" s="265"/>
      <c r="XL2713" s="265"/>
      <c r="XM2713" s="265"/>
      <c r="XN2713" s="265"/>
      <c r="XO2713" s="265"/>
      <c r="XP2713" s="265"/>
      <c r="XQ2713" s="265"/>
      <c r="XR2713" s="265"/>
      <c r="XS2713" s="265"/>
      <c r="XT2713" s="265"/>
      <c r="XU2713" s="265"/>
      <c r="XV2713" s="265"/>
      <c r="XW2713" s="265"/>
      <c r="XX2713" s="265"/>
      <c r="XY2713" s="265"/>
      <c r="XZ2713" s="265"/>
      <c r="YA2713" s="265"/>
      <c r="YB2713" s="265"/>
      <c r="YC2713" s="265"/>
      <c r="YD2713" s="265"/>
      <c r="YE2713" s="265"/>
      <c r="YF2713" s="265"/>
      <c r="YG2713" s="265"/>
      <c r="YH2713" s="265"/>
      <c r="YI2713" s="265"/>
      <c r="YJ2713" s="265"/>
      <c r="YK2713" s="265"/>
      <c r="YL2713" s="265"/>
      <c r="YM2713" s="265"/>
      <c r="YN2713" s="265"/>
      <c r="YO2713" s="265"/>
      <c r="YP2713" s="265"/>
      <c r="YQ2713" s="265"/>
      <c r="YR2713" s="265"/>
      <c r="YS2713" s="265"/>
      <c r="YT2713" s="265"/>
      <c r="YU2713" s="265"/>
      <c r="YV2713" s="265"/>
      <c r="YW2713" s="265"/>
      <c r="YX2713" s="265"/>
      <c r="YY2713" s="265"/>
      <c r="YZ2713" s="265"/>
      <c r="ZA2713" s="265"/>
      <c r="ZB2713" s="265"/>
      <c r="ZC2713" s="265"/>
      <c r="ZD2713" s="265"/>
      <c r="ZE2713" s="265"/>
      <c r="ZF2713" s="265"/>
      <c r="ZG2713" s="265"/>
      <c r="ZH2713" s="265"/>
      <c r="ZI2713" s="265"/>
      <c r="ZJ2713" s="265"/>
      <c r="ZK2713" s="265"/>
      <c r="ZL2713" s="265"/>
      <c r="ZM2713" s="265"/>
      <c r="ZN2713" s="265"/>
      <c r="ZO2713" s="265"/>
      <c r="ZP2713" s="265"/>
      <c r="ZQ2713" s="265"/>
      <c r="ZR2713" s="265"/>
      <c r="ZS2713" s="265"/>
      <c r="ZT2713" s="265"/>
      <c r="ZU2713" s="265"/>
      <c r="ZV2713" s="265"/>
      <c r="ZW2713" s="265"/>
      <c r="ZX2713" s="265"/>
      <c r="ZY2713" s="265"/>
      <c r="ZZ2713" s="265"/>
      <c r="AAA2713" s="265"/>
      <c r="AAB2713" s="265"/>
      <c r="AAC2713" s="265"/>
      <c r="AAD2713" s="265"/>
      <c r="AAE2713" s="265"/>
      <c r="AAF2713" s="265"/>
      <c r="AAG2713" s="265"/>
      <c r="AAH2713" s="265"/>
      <c r="AAI2713" s="265"/>
      <c r="AAJ2713" s="265"/>
      <c r="AAK2713" s="265"/>
      <c r="AAL2713" s="265"/>
      <c r="AAM2713" s="265"/>
      <c r="AAN2713" s="265"/>
      <c r="AAO2713" s="265"/>
      <c r="AAP2713" s="265"/>
      <c r="AAQ2713" s="265"/>
      <c r="AAR2713" s="265"/>
      <c r="AAS2713" s="265"/>
      <c r="AAT2713" s="265"/>
      <c r="AAU2713" s="265"/>
      <c r="AAV2713" s="265"/>
      <c r="AAW2713" s="265"/>
      <c r="AAX2713" s="265"/>
      <c r="AAY2713" s="265"/>
      <c r="AAZ2713" s="265"/>
      <c r="ABA2713" s="265"/>
      <c r="ABB2713" s="265"/>
      <c r="ABC2713" s="265"/>
      <c r="ABD2713" s="265"/>
      <c r="ABE2713" s="265"/>
      <c r="ABF2713" s="265"/>
      <c r="ABG2713" s="265"/>
      <c r="ABH2713" s="265"/>
      <c r="ABI2713" s="265"/>
      <c r="ABJ2713" s="265"/>
      <c r="ABK2713" s="265"/>
      <c r="ABL2713" s="265"/>
      <c r="ABM2713" s="265"/>
      <c r="ABN2713" s="265"/>
      <c r="ABO2713" s="265"/>
      <c r="ABP2713" s="265"/>
      <c r="ABQ2713" s="265"/>
      <c r="ABR2713" s="265"/>
      <c r="ABS2713" s="265"/>
      <c r="ABT2713" s="265"/>
      <c r="ABU2713" s="265"/>
      <c r="ABV2713" s="265"/>
      <c r="ABW2713" s="265"/>
      <c r="ABX2713" s="265"/>
      <c r="ABY2713" s="265"/>
      <c r="ABZ2713" s="265"/>
      <c r="ACA2713" s="265"/>
      <c r="ACB2713" s="265"/>
      <c r="ACC2713" s="265"/>
      <c r="ACD2713" s="265"/>
      <c r="ACE2713" s="265"/>
      <c r="ACF2713" s="265"/>
      <c r="ACG2713" s="265"/>
      <c r="ACH2713" s="265"/>
      <c r="ACI2713" s="265"/>
      <c r="ACJ2713" s="265"/>
      <c r="ACK2713" s="265"/>
      <c r="ACL2713" s="265"/>
      <c r="ACM2713" s="265"/>
      <c r="ACN2713" s="265"/>
      <c r="ACO2713" s="265"/>
      <c r="ACP2713" s="265"/>
      <c r="ACQ2713" s="265"/>
      <c r="ACR2713" s="265"/>
      <c r="ACS2713" s="265"/>
      <c r="ACT2713" s="265"/>
      <c r="ACU2713" s="265"/>
      <c r="ACV2713" s="265"/>
      <c r="ACW2713" s="265"/>
      <c r="ACX2713" s="265"/>
      <c r="ACY2713" s="265"/>
      <c r="ACZ2713" s="265"/>
      <c r="ADA2713" s="265"/>
      <c r="ADB2713" s="265"/>
      <c r="ADC2713" s="265"/>
      <c r="ADD2713" s="265"/>
      <c r="ADE2713" s="265"/>
      <c r="ADF2713" s="265"/>
      <c r="ADG2713" s="265"/>
      <c r="ADH2713" s="265"/>
      <c r="ADI2713" s="265"/>
      <c r="ADJ2713" s="265"/>
      <c r="ADK2713" s="265"/>
      <c r="ADL2713" s="265"/>
      <c r="ADM2713" s="265"/>
      <c r="ADN2713" s="265"/>
      <c r="ADO2713" s="265"/>
      <c r="ADP2713" s="265"/>
      <c r="ADQ2713" s="265"/>
      <c r="ADR2713" s="265"/>
      <c r="ADS2713" s="265"/>
      <c r="ADT2713" s="265"/>
      <c r="ADU2713" s="265"/>
      <c r="ADV2713" s="265"/>
      <c r="ADW2713" s="265"/>
      <c r="ADX2713" s="265"/>
      <c r="ADY2713" s="265"/>
      <c r="ADZ2713" s="265"/>
      <c r="AEA2713" s="265"/>
      <c r="AEB2713" s="265"/>
      <c r="AEC2713" s="265"/>
      <c r="AED2713" s="265"/>
      <c r="AEE2713" s="265"/>
      <c r="AEF2713" s="265"/>
      <c r="AEG2713" s="265"/>
      <c r="AEH2713" s="265"/>
      <c r="AEI2713" s="265"/>
      <c r="AEJ2713" s="265"/>
      <c r="AEK2713" s="265"/>
      <c r="AEL2713" s="265"/>
      <c r="AEM2713" s="265"/>
      <c r="AEN2713" s="265"/>
      <c r="AEO2713" s="265"/>
      <c r="AEP2713" s="265"/>
      <c r="AEQ2713" s="265"/>
      <c r="AER2713" s="265"/>
      <c r="AES2713" s="265"/>
      <c r="AET2713" s="265"/>
      <c r="AEU2713" s="265"/>
      <c r="AEV2713" s="265"/>
      <c r="AEW2713" s="265"/>
      <c r="AEX2713" s="265"/>
      <c r="AEY2713" s="265"/>
      <c r="AEZ2713" s="265"/>
      <c r="AFA2713" s="265"/>
      <c r="AFB2713" s="265"/>
      <c r="AFC2713" s="265"/>
      <c r="AFD2713" s="265"/>
      <c r="AFE2713" s="265"/>
      <c r="AFF2713" s="265"/>
      <c r="AFG2713" s="265"/>
      <c r="AFH2713" s="265"/>
      <c r="AFI2713" s="265"/>
      <c r="AFJ2713" s="265"/>
      <c r="AFK2713" s="265"/>
      <c r="AFL2713" s="265"/>
      <c r="AFM2713" s="265"/>
      <c r="AFN2713" s="265"/>
      <c r="AFO2713" s="265"/>
      <c r="AFP2713" s="265"/>
      <c r="AFQ2713" s="265"/>
      <c r="AFR2713" s="265"/>
      <c r="AFS2713" s="265"/>
      <c r="AFT2713" s="265"/>
      <c r="AFU2713" s="265"/>
      <c r="AFV2713" s="265"/>
      <c r="AFW2713" s="265"/>
      <c r="AFX2713" s="265"/>
      <c r="AFY2713" s="265"/>
      <c r="AFZ2713" s="265"/>
      <c r="AGA2713" s="265"/>
      <c r="AGB2713" s="265"/>
      <c r="AGC2713" s="265"/>
      <c r="AGD2713" s="265"/>
      <c r="AGE2713" s="265"/>
      <c r="AGF2713" s="265"/>
      <c r="AGG2713" s="265"/>
      <c r="AGH2713" s="265"/>
      <c r="AGI2713" s="265"/>
      <c r="AGJ2713" s="265"/>
      <c r="AGK2713" s="265"/>
      <c r="AGL2713" s="265"/>
      <c r="AGM2713" s="265"/>
      <c r="AGN2713" s="265"/>
      <c r="AGO2713" s="265"/>
      <c r="AGP2713" s="265"/>
      <c r="AGQ2713" s="265"/>
      <c r="AGR2713" s="265"/>
      <c r="AGS2713" s="265"/>
      <c r="AGT2713" s="265"/>
      <c r="AGU2713" s="265"/>
      <c r="AGV2713" s="265"/>
      <c r="AGW2713" s="265"/>
      <c r="AGX2713" s="265"/>
      <c r="AGY2713" s="265"/>
      <c r="AGZ2713" s="265"/>
      <c r="AHA2713" s="265"/>
      <c r="AHB2713" s="265"/>
      <c r="AHC2713" s="265"/>
      <c r="AHD2713" s="265"/>
      <c r="AHE2713" s="265"/>
      <c r="AHF2713" s="265"/>
      <c r="AHG2713" s="265"/>
      <c r="AHH2713" s="265"/>
      <c r="AHI2713" s="265"/>
      <c r="AHJ2713" s="265"/>
      <c r="AHK2713" s="265"/>
      <c r="AHL2713" s="265"/>
      <c r="AHM2713" s="265"/>
      <c r="AHN2713" s="265"/>
      <c r="AHO2713" s="265"/>
      <c r="AHP2713" s="265"/>
      <c r="AHQ2713" s="265"/>
      <c r="AHR2713" s="265"/>
      <c r="AHS2713" s="265"/>
      <c r="AHT2713" s="265"/>
      <c r="AHU2713" s="265"/>
      <c r="AHV2713" s="265"/>
      <c r="AHW2713" s="265"/>
      <c r="AHX2713" s="265"/>
      <c r="AHY2713" s="265"/>
      <c r="AHZ2713" s="265"/>
      <c r="AIA2713" s="265"/>
      <c r="AIB2713" s="265"/>
      <c r="AIC2713" s="265"/>
      <c r="AID2713" s="265"/>
      <c r="AIE2713" s="265"/>
      <c r="AIF2713" s="265"/>
      <c r="AIG2713" s="265"/>
      <c r="AIH2713" s="265"/>
      <c r="AII2713" s="265"/>
      <c r="AIJ2713" s="265"/>
      <c r="AIK2713" s="265"/>
      <c r="AIL2713" s="265"/>
      <c r="AIM2713" s="265"/>
      <c r="AIN2713" s="265"/>
      <c r="AIO2713" s="265"/>
      <c r="AIP2713" s="265"/>
      <c r="AIQ2713" s="265"/>
      <c r="AIR2713" s="265"/>
      <c r="AIS2713" s="265"/>
      <c r="AIT2713" s="265"/>
      <c r="AIU2713" s="265"/>
      <c r="AIV2713" s="265"/>
      <c r="AIW2713" s="265"/>
      <c r="AIX2713" s="265"/>
      <c r="AIY2713" s="265"/>
      <c r="AIZ2713" s="265"/>
      <c r="AJA2713" s="265"/>
      <c r="AJB2713" s="265"/>
      <c r="AJC2713" s="265"/>
      <c r="AJD2713" s="265"/>
      <c r="AJE2713" s="265"/>
      <c r="AJF2713" s="265"/>
      <c r="AJG2713" s="265"/>
      <c r="AJH2713" s="265"/>
      <c r="AJI2713" s="265"/>
      <c r="AJJ2713" s="265"/>
      <c r="AJK2713" s="265"/>
      <c r="AJL2713" s="265"/>
      <c r="AJM2713" s="265"/>
      <c r="AJN2713" s="265"/>
      <c r="AJO2713" s="265"/>
      <c r="AJP2713" s="265"/>
      <c r="AJQ2713" s="265"/>
      <c r="AJR2713" s="265"/>
      <c r="AJS2713" s="265"/>
      <c r="AJT2713" s="265"/>
      <c r="AJU2713" s="265"/>
      <c r="AJV2713" s="265"/>
      <c r="AJW2713" s="265"/>
      <c r="AJX2713" s="265"/>
      <c r="AJY2713" s="265"/>
      <c r="AJZ2713" s="265"/>
      <c r="AKA2713" s="265"/>
      <c r="AKB2713" s="265"/>
      <c r="AKC2713" s="265"/>
      <c r="AKD2713" s="265"/>
      <c r="AKE2713" s="265"/>
      <c r="AKF2713" s="265"/>
      <c r="AKG2713" s="265"/>
      <c r="AKH2713" s="265"/>
      <c r="AKI2713" s="265"/>
      <c r="AKJ2713" s="265"/>
      <c r="AKK2713" s="265"/>
      <c r="AKL2713" s="265"/>
      <c r="AKM2713" s="265"/>
      <c r="AKN2713" s="265"/>
      <c r="AKO2713" s="265"/>
      <c r="AKP2713" s="265"/>
      <c r="AKQ2713" s="265"/>
      <c r="AKR2713" s="265"/>
      <c r="AKS2713" s="265"/>
      <c r="AKT2713" s="265"/>
      <c r="AKU2713" s="265"/>
      <c r="AKV2713" s="265"/>
      <c r="AKW2713" s="265"/>
      <c r="AKX2713" s="265"/>
      <c r="AKY2713" s="265"/>
      <c r="AKZ2713" s="265"/>
      <c r="ALA2713" s="265"/>
      <c r="ALB2713" s="265"/>
      <c r="ALC2713" s="265"/>
      <c r="ALD2713" s="265"/>
      <c r="ALE2713" s="265"/>
      <c r="ALF2713" s="265"/>
      <c r="ALG2713" s="265"/>
      <c r="ALH2713" s="265"/>
      <c r="ALI2713" s="265"/>
      <c r="ALJ2713" s="265"/>
      <c r="ALK2713" s="265"/>
      <c r="ALL2713" s="265"/>
      <c r="ALM2713" s="265"/>
      <c r="ALN2713" s="265"/>
      <c r="ALO2713" s="265"/>
      <c r="ALP2713" s="265"/>
      <c r="ALQ2713" s="265"/>
      <c r="ALR2713" s="265"/>
      <c r="ALS2713" s="265"/>
      <c r="ALT2713" s="265"/>
      <c r="ALU2713" s="265"/>
      <c r="ALV2713" s="265"/>
      <c r="ALW2713" s="265"/>
      <c r="ALX2713" s="265"/>
      <c r="ALY2713" s="265"/>
      <c r="ALZ2713" s="265"/>
      <c r="AMA2713" s="265"/>
      <c r="AMB2713" s="265"/>
      <c r="AMC2713" s="265"/>
      <c r="AMD2713" s="265"/>
      <c r="AME2713" s="265"/>
      <c r="AMF2713" s="265"/>
      <c r="AMG2713" s="265"/>
      <c r="AMH2713" s="265"/>
      <c r="AMI2713" s="265"/>
      <c r="AMJ2713" s="265"/>
      <c r="AMK2713" s="265"/>
      <c r="AML2713" s="265"/>
      <c r="AMM2713" s="265"/>
      <c r="AMN2713" s="265"/>
      <c r="AMO2713" s="265"/>
      <c r="AMP2713" s="265"/>
      <c r="AMQ2713" s="265"/>
      <c r="AMR2713" s="265"/>
      <c r="AMS2713" s="265"/>
      <c r="AMT2713" s="265"/>
      <c r="AMU2713" s="265"/>
      <c r="AMV2713" s="265"/>
      <c r="AMW2713" s="265"/>
      <c r="AMX2713" s="265"/>
      <c r="AMY2713" s="265"/>
      <c r="AMZ2713" s="265"/>
      <c r="ANA2713" s="265"/>
      <c r="ANB2713" s="265"/>
      <c r="ANC2713" s="265"/>
      <c r="AND2713" s="265"/>
      <c r="ANE2713" s="265"/>
      <c r="ANF2713" s="265"/>
      <c r="ANG2713" s="265"/>
      <c r="ANH2713" s="265"/>
      <c r="ANI2713" s="265"/>
      <c r="ANJ2713" s="265"/>
      <c r="ANK2713" s="265"/>
      <c r="ANL2713" s="265"/>
      <c r="ANM2713" s="265"/>
      <c r="ANN2713" s="265"/>
      <c r="ANO2713" s="265"/>
      <c r="ANP2713" s="265"/>
      <c r="ANQ2713" s="265"/>
      <c r="ANR2713" s="265"/>
      <c r="ANS2713" s="265"/>
      <c r="ANT2713" s="265"/>
      <c r="ANU2713" s="265"/>
      <c r="ANV2713" s="265"/>
      <c r="ANW2713" s="265"/>
      <c r="ANX2713" s="265"/>
      <c r="ANY2713" s="265"/>
      <c r="ANZ2713" s="265"/>
      <c r="AOA2713" s="265"/>
      <c r="AOB2713" s="265"/>
      <c r="AOC2713" s="265"/>
      <c r="AOD2713" s="265"/>
      <c r="AOE2713" s="265"/>
      <c r="AOF2713" s="265"/>
      <c r="AOG2713" s="265"/>
      <c r="AOH2713" s="265"/>
      <c r="AOI2713" s="265"/>
      <c r="AOJ2713" s="265"/>
      <c r="AOK2713" s="265"/>
      <c r="AOL2713" s="265"/>
      <c r="AOM2713" s="265"/>
      <c r="AON2713" s="265"/>
      <c r="AOO2713" s="265"/>
      <c r="AOP2713" s="265"/>
      <c r="AOQ2713" s="265"/>
      <c r="AOR2713" s="265"/>
      <c r="AOS2713" s="265"/>
      <c r="AOT2713" s="265"/>
      <c r="AOU2713" s="265"/>
      <c r="AOV2713" s="265"/>
      <c r="AOW2713" s="265"/>
      <c r="AOX2713" s="265"/>
      <c r="AOY2713" s="265"/>
      <c r="AOZ2713" s="265"/>
      <c r="APA2713" s="265"/>
      <c r="APB2713" s="265"/>
      <c r="APC2713" s="265"/>
      <c r="APD2713" s="265"/>
      <c r="APE2713" s="265"/>
      <c r="APF2713" s="265"/>
      <c r="APG2713" s="265"/>
      <c r="APH2713" s="265"/>
      <c r="API2713" s="265"/>
      <c r="APJ2713" s="265"/>
      <c r="APK2713" s="265"/>
      <c r="APL2713" s="265"/>
      <c r="APM2713" s="265"/>
      <c r="APN2713" s="265"/>
      <c r="APO2713" s="265"/>
      <c r="APP2713" s="265"/>
      <c r="APQ2713" s="265"/>
      <c r="APR2713" s="265"/>
      <c r="APS2713" s="265"/>
      <c r="APT2713" s="265"/>
      <c r="APU2713" s="265"/>
      <c r="APV2713" s="265"/>
      <c r="APW2713" s="265"/>
      <c r="APX2713" s="265"/>
      <c r="APY2713" s="265"/>
      <c r="APZ2713" s="265"/>
      <c r="AQA2713" s="265"/>
      <c r="AQB2713" s="265"/>
      <c r="AQC2713" s="265"/>
      <c r="AQD2713" s="265"/>
      <c r="AQE2713" s="265"/>
      <c r="AQF2713" s="265"/>
      <c r="AQG2713" s="265"/>
      <c r="AQH2713" s="265"/>
      <c r="AQI2713" s="265"/>
      <c r="AQJ2713" s="265"/>
      <c r="AQK2713" s="265"/>
      <c r="AQL2713" s="265"/>
      <c r="AQM2713" s="265"/>
      <c r="AQN2713" s="265"/>
      <c r="AQO2713" s="265"/>
      <c r="AQP2713" s="265"/>
      <c r="AQQ2713" s="265"/>
      <c r="AQR2713" s="265"/>
      <c r="AQS2713" s="265"/>
      <c r="AQT2713" s="265"/>
      <c r="AQU2713" s="265"/>
      <c r="AQV2713" s="265"/>
      <c r="AQW2713" s="265"/>
      <c r="AQX2713" s="265"/>
      <c r="AQY2713" s="265"/>
      <c r="AQZ2713" s="265"/>
      <c r="ARA2713" s="265"/>
      <c r="ARB2713" s="265"/>
      <c r="ARC2713" s="265"/>
      <c r="ARD2713" s="265"/>
      <c r="ARE2713" s="265"/>
      <c r="ARF2713" s="265"/>
      <c r="ARG2713" s="265"/>
      <c r="ARH2713" s="265"/>
      <c r="ARI2713" s="265"/>
      <c r="ARJ2713" s="265"/>
      <c r="ARK2713" s="265"/>
      <c r="ARL2713" s="265"/>
      <c r="ARM2713" s="265"/>
      <c r="ARN2713" s="265"/>
      <c r="ARO2713" s="265"/>
      <c r="ARP2713" s="265"/>
      <c r="ARQ2713" s="265"/>
      <c r="ARR2713" s="265"/>
      <c r="ARS2713" s="265"/>
      <c r="ART2713" s="265"/>
      <c r="ARU2713" s="265"/>
      <c r="ARV2713" s="265"/>
      <c r="ARW2713" s="265"/>
      <c r="ARX2713" s="265"/>
      <c r="ARY2713" s="265"/>
      <c r="ARZ2713" s="265"/>
      <c r="ASA2713" s="265"/>
      <c r="ASB2713" s="265"/>
      <c r="ASC2713" s="265"/>
      <c r="ASD2713" s="265"/>
      <c r="ASE2713" s="265"/>
      <c r="ASF2713" s="265"/>
      <c r="ASG2713" s="265"/>
      <c r="ASH2713" s="265"/>
      <c r="ASI2713" s="265"/>
      <c r="ASJ2713" s="265"/>
      <c r="ASK2713" s="265"/>
      <c r="ASL2713" s="265"/>
      <c r="ASM2713" s="265"/>
      <c r="ASN2713" s="265"/>
      <c r="ASO2713" s="265"/>
      <c r="ASP2713" s="265"/>
      <c r="ASQ2713" s="265"/>
      <c r="ASR2713" s="265"/>
      <c r="ASS2713" s="265"/>
      <c r="AST2713" s="265"/>
      <c r="ASU2713" s="265"/>
      <c r="ASV2713" s="265"/>
      <c r="ASW2713" s="265"/>
      <c r="ASX2713" s="265"/>
      <c r="ASY2713" s="265"/>
      <c r="ASZ2713" s="265"/>
      <c r="ATA2713" s="265"/>
      <c r="ATB2713" s="265"/>
      <c r="ATC2713" s="265"/>
      <c r="ATD2713" s="265"/>
      <c r="ATE2713" s="265"/>
      <c r="ATF2713" s="265"/>
      <c r="ATG2713" s="265"/>
      <c r="ATH2713" s="265"/>
      <c r="ATI2713" s="265"/>
      <c r="ATJ2713" s="265"/>
      <c r="ATK2713" s="265"/>
      <c r="ATL2713" s="265"/>
      <c r="ATM2713" s="265"/>
      <c r="ATN2713" s="265"/>
      <c r="ATO2713" s="265"/>
      <c r="ATP2713" s="265"/>
      <c r="ATQ2713" s="265"/>
      <c r="ATR2713" s="265"/>
      <c r="ATS2713" s="265"/>
      <c r="ATT2713" s="265"/>
      <c r="ATU2713" s="265"/>
      <c r="ATV2713" s="265"/>
      <c r="ATW2713" s="265"/>
      <c r="ATX2713" s="265"/>
      <c r="ATY2713" s="265"/>
      <c r="ATZ2713" s="265"/>
      <c r="AUA2713" s="265"/>
      <c r="AUB2713" s="265"/>
      <c r="AUC2713" s="265"/>
      <c r="AUD2713" s="265"/>
      <c r="AUE2713" s="265"/>
      <c r="AUF2713" s="265"/>
      <c r="AUG2713" s="265"/>
      <c r="AUH2713" s="265"/>
      <c r="AUI2713" s="265"/>
      <c r="AUJ2713" s="265"/>
      <c r="AUK2713" s="265"/>
      <c r="AUL2713" s="265"/>
      <c r="AUM2713" s="265"/>
      <c r="AUN2713" s="265"/>
      <c r="AUO2713" s="265"/>
      <c r="AUP2713" s="265"/>
      <c r="AUQ2713" s="265"/>
      <c r="AUR2713" s="265"/>
      <c r="AUS2713" s="265"/>
      <c r="AUT2713" s="265"/>
      <c r="AUU2713" s="265"/>
      <c r="AUV2713" s="265"/>
      <c r="AUW2713" s="265"/>
      <c r="AUX2713" s="265"/>
      <c r="AUY2713" s="265"/>
      <c r="AUZ2713" s="265"/>
      <c r="AVA2713" s="265"/>
      <c r="AVB2713" s="265"/>
      <c r="AVC2713" s="265"/>
      <c r="AVD2713" s="265"/>
      <c r="AVE2713" s="265"/>
      <c r="AVF2713" s="265"/>
      <c r="AVG2713" s="265"/>
      <c r="AVH2713" s="265"/>
      <c r="AVI2713" s="265"/>
      <c r="AVJ2713" s="265"/>
      <c r="AVK2713" s="265"/>
      <c r="AVL2713" s="265"/>
      <c r="AVM2713" s="265"/>
      <c r="AVN2713" s="265"/>
      <c r="AVO2713" s="265"/>
      <c r="AVP2713" s="265"/>
      <c r="AVQ2713" s="265"/>
      <c r="AVR2713" s="265"/>
      <c r="AVS2713" s="265"/>
      <c r="AVT2713" s="265"/>
      <c r="AVU2713" s="265"/>
      <c r="AVV2713" s="265"/>
      <c r="AVW2713" s="265"/>
      <c r="AVX2713" s="265"/>
      <c r="AVY2713" s="265"/>
      <c r="AVZ2713" s="265"/>
      <c r="AWA2713" s="265"/>
      <c r="AWB2713" s="265"/>
      <c r="AWC2713" s="265"/>
      <c r="AWD2713" s="265"/>
      <c r="AWE2713" s="265"/>
      <c r="AWF2713" s="265"/>
      <c r="AWG2713" s="265"/>
      <c r="AWH2713" s="265"/>
      <c r="AWI2713" s="265"/>
      <c r="AWJ2713" s="265"/>
      <c r="AWK2713" s="265"/>
      <c r="AWL2713" s="265"/>
      <c r="AWM2713" s="265"/>
      <c r="AWN2713" s="265"/>
      <c r="AWO2713" s="265"/>
      <c r="AWP2713" s="265"/>
      <c r="AWQ2713" s="265"/>
      <c r="AWR2713" s="265"/>
      <c r="AWS2713" s="265"/>
      <c r="AWT2713" s="265"/>
      <c r="AWU2713" s="265"/>
      <c r="AWV2713" s="265"/>
      <c r="AWW2713" s="265"/>
      <c r="AWX2713" s="265"/>
      <c r="AWY2713" s="265"/>
      <c r="AWZ2713" s="265"/>
      <c r="AXA2713" s="265"/>
      <c r="AXB2713" s="265"/>
      <c r="AXC2713" s="265"/>
      <c r="AXD2713" s="265"/>
      <c r="AXE2713" s="265"/>
      <c r="AXF2713" s="265"/>
      <c r="AXG2713" s="265"/>
      <c r="AXH2713" s="265"/>
      <c r="AXI2713" s="265"/>
      <c r="AXJ2713" s="265"/>
      <c r="AXK2713" s="265"/>
      <c r="AXL2713" s="265"/>
      <c r="AXM2713" s="265"/>
      <c r="AXN2713" s="265"/>
      <c r="AXO2713" s="265"/>
      <c r="AXP2713" s="265"/>
      <c r="AXQ2713" s="265"/>
      <c r="AXR2713" s="265"/>
      <c r="AXS2713" s="265"/>
      <c r="AXT2713" s="265"/>
      <c r="AXU2713" s="265"/>
      <c r="AXV2713" s="265"/>
      <c r="AXW2713" s="265"/>
      <c r="AXX2713" s="265"/>
      <c r="AXY2713" s="265"/>
      <c r="AXZ2713" s="265"/>
      <c r="AYA2713" s="265"/>
      <c r="AYB2713" s="265"/>
      <c r="AYC2713" s="265"/>
      <c r="AYD2713" s="265"/>
      <c r="AYE2713" s="265"/>
      <c r="AYF2713" s="265"/>
      <c r="AYG2713" s="265"/>
      <c r="AYH2713" s="265"/>
      <c r="AYI2713" s="265"/>
      <c r="AYJ2713" s="265"/>
      <c r="AYK2713" s="265"/>
      <c r="AYL2713" s="265"/>
      <c r="AYM2713" s="265"/>
      <c r="AYN2713" s="265"/>
      <c r="AYO2713" s="265"/>
      <c r="AYP2713" s="265"/>
      <c r="AYQ2713" s="265"/>
      <c r="AYR2713" s="265"/>
      <c r="AYS2713" s="265"/>
      <c r="AYT2713" s="265"/>
      <c r="AYU2713" s="265"/>
      <c r="AYV2713" s="265"/>
      <c r="AYW2713" s="265"/>
      <c r="AYX2713" s="265"/>
      <c r="AYY2713" s="265"/>
      <c r="AYZ2713" s="265"/>
      <c r="AZA2713" s="265"/>
      <c r="AZB2713" s="265"/>
      <c r="AZC2713" s="265"/>
      <c r="AZD2713" s="265"/>
      <c r="AZE2713" s="265"/>
      <c r="AZF2713" s="265"/>
      <c r="AZG2713" s="265"/>
      <c r="AZH2713" s="265"/>
      <c r="AZI2713" s="265"/>
      <c r="AZJ2713" s="265"/>
      <c r="AZK2713" s="265"/>
      <c r="AZL2713" s="265"/>
      <c r="AZM2713" s="265"/>
      <c r="AZN2713" s="265"/>
      <c r="AZO2713" s="265"/>
      <c r="AZP2713" s="265"/>
      <c r="AZQ2713" s="265"/>
      <c r="AZR2713" s="265"/>
      <c r="AZS2713" s="265"/>
      <c r="AZT2713" s="265"/>
      <c r="AZU2713" s="265"/>
      <c r="AZV2713" s="265"/>
      <c r="AZW2713" s="265"/>
      <c r="AZX2713" s="265"/>
      <c r="AZY2713" s="265"/>
      <c r="AZZ2713" s="265"/>
      <c r="BAA2713" s="265"/>
      <c r="BAB2713" s="265"/>
      <c r="BAC2713" s="265"/>
      <c r="BAD2713" s="265"/>
      <c r="BAE2713" s="265"/>
      <c r="BAF2713" s="265"/>
      <c r="BAG2713" s="265"/>
      <c r="BAH2713" s="265"/>
      <c r="BAI2713" s="265"/>
      <c r="BAJ2713" s="265"/>
      <c r="BAK2713" s="265"/>
      <c r="BAL2713" s="265"/>
      <c r="BAM2713" s="265"/>
      <c r="BAN2713" s="265"/>
      <c r="BAO2713" s="265"/>
      <c r="BAP2713" s="265"/>
      <c r="BAQ2713" s="265"/>
      <c r="BAR2713" s="265"/>
      <c r="BAS2713" s="265"/>
      <c r="BAT2713" s="265"/>
      <c r="BAU2713" s="265"/>
      <c r="BAV2713" s="265"/>
      <c r="BAW2713" s="265"/>
      <c r="BAX2713" s="265"/>
      <c r="BAY2713" s="265"/>
      <c r="BAZ2713" s="265"/>
      <c r="BBA2713" s="265"/>
      <c r="BBB2713" s="265"/>
      <c r="BBC2713" s="265"/>
      <c r="BBD2713" s="265"/>
      <c r="BBE2713" s="265"/>
      <c r="BBF2713" s="265"/>
      <c r="BBG2713" s="265"/>
      <c r="BBH2713" s="265"/>
      <c r="BBI2713" s="265"/>
      <c r="BBJ2713" s="265"/>
      <c r="BBK2713" s="265"/>
      <c r="BBL2713" s="265"/>
      <c r="BBM2713" s="265"/>
      <c r="BBN2713" s="265"/>
      <c r="BBO2713" s="265"/>
      <c r="BBP2713" s="265"/>
      <c r="BBQ2713" s="265"/>
      <c r="BBR2713" s="265"/>
      <c r="BBS2713" s="265"/>
      <c r="BBT2713" s="265"/>
      <c r="BBU2713" s="265"/>
      <c r="BBV2713" s="265"/>
      <c r="BBW2713" s="265"/>
      <c r="BBX2713" s="265"/>
      <c r="BBY2713" s="265"/>
      <c r="BBZ2713" s="265"/>
      <c r="BCA2713" s="265"/>
      <c r="BCB2713" s="265"/>
      <c r="BCC2713" s="265"/>
      <c r="BCD2713" s="265"/>
      <c r="BCE2713" s="265"/>
      <c r="BCF2713" s="265"/>
      <c r="BCG2713" s="265"/>
      <c r="BCH2713" s="265"/>
      <c r="BCI2713" s="265"/>
      <c r="BCJ2713" s="265"/>
      <c r="BCK2713" s="265"/>
      <c r="BCL2713" s="265"/>
      <c r="BCM2713" s="265"/>
      <c r="BCN2713" s="265"/>
      <c r="BCO2713" s="265"/>
      <c r="BCP2713" s="265"/>
      <c r="BCQ2713" s="265"/>
      <c r="BCR2713" s="265"/>
      <c r="BCS2713" s="265"/>
      <c r="BCT2713" s="265"/>
      <c r="BCU2713" s="265"/>
      <c r="BCV2713" s="265"/>
      <c r="BCW2713" s="265"/>
      <c r="BCX2713" s="265"/>
      <c r="BCY2713" s="265"/>
      <c r="BCZ2713" s="265"/>
      <c r="BDA2713" s="265"/>
      <c r="BDB2713" s="265"/>
      <c r="BDC2713" s="265"/>
      <c r="BDD2713" s="265"/>
      <c r="BDE2713" s="265"/>
      <c r="BDF2713" s="265"/>
      <c r="BDG2713" s="265"/>
      <c r="BDH2713" s="265"/>
      <c r="BDI2713" s="265"/>
      <c r="BDJ2713" s="265"/>
      <c r="BDK2713" s="265"/>
      <c r="BDL2713" s="265"/>
      <c r="BDM2713" s="265"/>
      <c r="BDN2713" s="265"/>
      <c r="BDO2713" s="265"/>
      <c r="BDP2713" s="265"/>
      <c r="BDQ2713" s="265"/>
      <c r="BDR2713" s="265"/>
      <c r="BDS2713" s="265"/>
      <c r="BDT2713" s="265"/>
      <c r="BDU2713" s="265"/>
      <c r="BDV2713" s="265"/>
      <c r="BDW2713" s="265"/>
      <c r="BDX2713" s="265"/>
      <c r="BDY2713" s="265"/>
      <c r="BDZ2713" s="265"/>
      <c r="BEA2713" s="265"/>
      <c r="BEB2713" s="265"/>
      <c r="BEC2713" s="265"/>
      <c r="BED2713" s="265"/>
      <c r="BEE2713" s="265"/>
      <c r="BEF2713" s="265"/>
      <c r="BEG2713" s="265"/>
      <c r="BEH2713" s="265"/>
      <c r="BEI2713" s="265"/>
      <c r="BEJ2713" s="265"/>
      <c r="BEK2713" s="265"/>
      <c r="BEL2713" s="265"/>
      <c r="BEM2713" s="265"/>
      <c r="BEN2713" s="265"/>
      <c r="BEO2713" s="265"/>
      <c r="BEP2713" s="265"/>
      <c r="BEQ2713" s="265"/>
      <c r="BER2713" s="265"/>
      <c r="BES2713" s="265"/>
      <c r="BET2713" s="265"/>
      <c r="BEU2713" s="265"/>
      <c r="BEV2713" s="265"/>
      <c r="BEW2713" s="265"/>
      <c r="BEX2713" s="265"/>
      <c r="BEY2713" s="265"/>
      <c r="BEZ2713" s="265"/>
      <c r="BFA2713" s="265"/>
      <c r="BFB2713" s="265"/>
      <c r="BFC2713" s="265"/>
      <c r="BFD2713" s="265"/>
      <c r="BFE2713" s="265"/>
      <c r="BFF2713" s="265"/>
      <c r="BFG2713" s="265"/>
      <c r="BFH2713" s="265"/>
      <c r="BFI2713" s="265"/>
      <c r="BFJ2713" s="265"/>
      <c r="BFK2713" s="265"/>
      <c r="BFL2713" s="265"/>
      <c r="BFM2713" s="265"/>
      <c r="BFN2713" s="265"/>
      <c r="BFO2713" s="265"/>
      <c r="BFP2713" s="265"/>
      <c r="BFQ2713" s="265"/>
      <c r="BFR2713" s="265"/>
      <c r="BFS2713" s="265"/>
      <c r="BFT2713" s="265"/>
      <c r="BFU2713" s="265"/>
      <c r="BFV2713" s="265"/>
      <c r="BFW2713" s="265"/>
      <c r="BFX2713" s="265"/>
      <c r="BFY2713" s="265"/>
      <c r="BFZ2713" s="265"/>
      <c r="BGA2713" s="265"/>
      <c r="BGB2713" s="265"/>
      <c r="BGC2713" s="265"/>
      <c r="BGD2713" s="265"/>
      <c r="BGE2713" s="265"/>
      <c r="BGF2713" s="265"/>
      <c r="BGG2713" s="265"/>
      <c r="BGH2713" s="265"/>
      <c r="BGI2713" s="265"/>
      <c r="BGJ2713" s="265"/>
      <c r="BGK2713" s="265"/>
      <c r="BGL2713" s="265"/>
      <c r="BGM2713" s="265"/>
      <c r="BGN2713" s="265"/>
      <c r="BGO2713" s="265"/>
      <c r="BGP2713" s="265"/>
      <c r="BGQ2713" s="265"/>
      <c r="BGR2713" s="265"/>
      <c r="BGS2713" s="265"/>
      <c r="BGT2713" s="265"/>
      <c r="BGU2713" s="265"/>
      <c r="BGV2713" s="265"/>
      <c r="BGW2713" s="265"/>
      <c r="BGX2713" s="265"/>
      <c r="BGY2713" s="265"/>
      <c r="BGZ2713" s="265"/>
      <c r="BHA2713" s="265"/>
      <c r="BHB2713" s="265"/>
      <c r="BHC2713" s="265"/>
      <c r="BHD2713" s="265"/>
      <c r="BHE2713" s="265"/>
      <c r="BHF2713" s="265"/>
      <c r="BHG2713" s="265"/>
      <c r="BHH2713" s="265"/>
      <c r="BHI2713" s="265"/>
      <c r="BHJ2713" s="265"/>
      <c r="BHK2713" s="265"/>
      <c r="BHL2713" s="265"/>
      <c r="BHM2713" s="265"/>
      <c r="BHN2713" s="265"/>
      <c r="BHO2713" s="265"/>
      <c r="BHP2713" s="265"/>
      <c r="BHQ2713" s="265"/>
      <c r="BHR2713" s="265"/>
      <c r="BHS2713" s="265"/>
      <c r="BHT2713" s="265"/>
      <c r="BHU2713" s="265"/>
      <c r="BHV2713" s="265"/>
      <c r="BHW2713" s="265"/>
      <c r="BHX2713" s="265"/>
      <c r="BHY2713" s="265"/>
      <c r="BHZ2713" s="265"/>
      <c r="BIA2713" s="265"/>
      <c r="BIB2713" s="265"/>
      <c r="BIC2713" s="265"/>
      <c r="BID2713" s="265"/>
      <c r="BIE2713" s="265"/>
      <c r="BIF2713" s="265"/>
      <c r="BIG2713" s="265"/>
      <c r="BIH2713" s="265"/>
      <c r="BII2713" s="265"/>
      <c r="BIJ2713" s="265"/>
      <c r="BIK2713" s="265"/>
      <c r="BIL2713" s="265"/>
      <c r="BIM2713" s="265"/>
      <c r="BIN2713" s="265"/>
      <c r="BIO2713" s="265"/>
      <c r="BIP2713" s="265"/>
      <c r="BIQ2713" s="265"/>
      <c r="BIR2713" s="265"/>
      <c r="BIS2713" s="265"/>
      <c r="BIT2713" s="265"/>
      <c r="BIU2713" s="265"/>
      <c r="BIV2713" s="265"/>
      <c r="BIW2713" s="265"/>
      <c r="BIX2713" s="265"/>
      <c r="BIY2713" s="265"/>
      <c r="BIZ2713" s="265"/>
      <c r="BJA2713" s="265"/>
      <c r="BJB2713" s="265"/>
      <c r="BJC2713" s="265"/>
      <c r="BJD2713" s="265"/>
      <c r="BJE2713" s="265"/>
      <c r="BJF2713" s="265"/>
      <c r="BJG2713" s="265"/>
      <c r="BJH2713" s="265"/>
      <c r="BJI2713" s="265"/>
      <c r="BJJ2713" s="265"/>
      <c r="BJK2713" s="265"/>
      <c r="BJL2713" s="265"/>
      <c r="BJM2713" s="265"/>
      <c r="BJN2713" s="265"/>
      <c r="BJO2713" s="265"/>
      <c r="BJP2713" s="265"/>
      <c r="BJQ2713" s="265"/>
      <c r="BJR2713" s="265"/>
      <c r="BJS2713" s="265"/>
      <c r="BJT2713" s="265"/>
      <c r="BJU2713" s="265"/>
      <c r="BJV2713" s="265"/>
      <c r="BJW2713" s="265"/>
      <c r="BJX2713" s="265"/>
      <c r="BJY2713" s="265"/>
      <c r="BJZ2713" s="265"/>
      <c r="BKA2713" s="265"/>
      <c r="BKB2713" s="265"/>
      <c r="BKC2713" s="265"/>
      <c r="BKD2713" s="265"/>
      <c r="BKE2713" s="265"/>
      <c r="BKF2713" s="265"/>
      <c r="BKG2713" s="265"/>
      <c r="BKH2713" s="265"/>
      <c r="BKI2713" s="265"/>
      <c r="BKJ2713" s="265"/>
      <c r="BKK2713" s="265"/>
      <c r="BKL2713" s="265"/>
      <c r="BKM2713" s="265"/>
      <c r="BKN2713" s="265"/>
      <c r="BKO2713" s="265"/>
      <c r="BKP2713" s="265"/>
      <c r="BKQ2713" s="265"/>
      <c r="BKR2713" s="265"/>
      <c r="BKS2713" s="265"/>
      <c r="BKT2713" s="265"/>
      <c r="BKU2713" s="265"/>
      <c r="BKV2713" s="265"/>
      <c r="BKW2713" s="265"/>
      <c r="BKX2713" s="265"/>
      <c r="BKY2713" s="265"/>
      <c r="BKZ2713" s="265"/>
      <c r="BLA2713" s="265"/>
      <c r="BLB2713" s="265"/>
      <c r="BLC2713" s="265"/>
      <c r="BLD2713" s="265"/>
      <c r="BLE2713" s="265"/>
      <c r="BLF2713" s="265"/>
      <c r="BLG2713" s="265"/>
      <c r="BLH2713" s="265"/>
      <c r="BLI2713" s="265"/>
      <c r="BLJ2713" s="265"/>
      <c r="BLK2713" s="265"/>
      <c r="BLL2713" s="265"/>
      <c r="BLM2713" s="265"/>
      <c r="BLN2713" s="265"/>
      <c r="BLO2713" s="265"/>
      <c r="BLP2713" s="265"/>
      <c r="BLQ2713" s="265"/>
      <c r="BLR2713" s="265"/>
      <c r="BLS2713" s="265"/>
      <c r="BLT2713" s="265"/>
      <c r="BLU2713" s="265"/>
      <c r="BLV2713" s="265"/>
      <c r="BLW2713" s="265"/>
      <c r="BLX2713" s="265"/>
      <c r="BLY2713" s="265"/>
      <c r="BLZ2713" s="265"/>
      <c r="BMA2713" s="265"/>
      <c r="BMB2713" s="265"/>
      <c r="BMC2713" s="265"/>
      <c r="BMD2713" s="265"/>
      <c r="BME2713" s="265"/>
      <c r="BMF2713" s="265"/>
      <c r="BMG2713" s="265"/>
      <c r="BMH2713" s="265"/>
      <c r="BMI2713" s="265"/>
      <c r="BMJ2713" s="265"/>
      <c r="BMK2713" s="265"/>
      <c r="BML2713" s="265"/>
      <c r="BMM2713" s="265"/>
      <c r="BMN2713" s="265"/>
      <c r="BMO2713" s="265"/>
      <c r="BMP2713" s="265"/>
      <c r="BMQ2713" s="265"/>
      <c r="BMR2713" s="265"/>
      <c r="BMS2713" s="265"/>
      <c r="BMT2713" s="265"/>
      <c r="BMU2713" s="265"/>
      <c r="BMV2713" s="265"/>
      <c r="BMW2713" s="265"/>
      <c r="BMX2713" s="265"/>
      <c r="BMY2713" s="265"/>
      <c r="BMZ2713" s="265"/>
      <c r="BNA2713" s="265"/>
      <c r="BNB2713" s="265"/>
      <c r="BNC2713" s="265"/>
      <c r="BND2713" s="265"/>
      <c r="BNE2713" s="265"/>
      <c r="BNF2713" s="265"/>
      <c r="BNG2713" s="265"/>
      <c r="BNH2713" s="265"/>
      <c r="BNI2713" s="265"/>
      <c r="BNJ2713" s="265"/>
      <c r="BNK2713" s="265"/>
      <c r="BNL2713" s="265"/>
      <c r="BNM2713" s="265"/>
      <c r="BNN2713" s="265"/>
      <c r="BNO2713" s="265"/>
      <c r="BNP2713" s="265"/>
      <c r="BNQ2713" s="265"/>
      <c r="BNR2713" s="265"/>
      <c r="BNS2713" s="265"/>
      <c r="BNT2713" s="265"/>
      <c r="BNU2713" s="265"/>
      <c r="BNV2713" s="265"/>
      <c r="BNW2713" s="265"/>
      <c r="BNX2713" s="265"/>
      <c r="BNY2713" s="265"/>
      <c r="BNZ2713" s="265"/>
      <c r="BOA2713" s="265"/>
      <c r="BOB2713" s="265"/>
      <c r="BOC2713" s="265"/>
      <c r="BOD2713" s="265"/>
      <c r="BOE2713" s="265"/>
      <c r="BOF2713" s="265"/>
      <c r="BOG2713" s="265"/>
      <c r="BOH2713" s="265"/>
      <c r="BOI2713" s="265"/>
      <c r="BOJ2713" s="265"/>
      <c r="BOK2713" s="265"/>
      <c r="BOL2713" s="265"/>
      <c r="BOM2713" s="265"/>
      <c r="BON2713" s="265"/>
      <c r="BOO2713" s="265"/>
      <c r="BOP2713" s="265"/>
      <c r="BOQ2713" s="265"/>
      <c r="BOR2713" s="265"/>
      <c r="BOS2713" s="265"/>
      <c r="BOT2713" s="265"/>
      <c r="BOU2713" s="265"/>
      <c r="BOV2713" s="265"/>
      <c r="BOW2713" s="265"/>
      <c r="BOX2713" s="265"/>
      <c r="BOY2713" s="265"/>
      <c r="BOZ2713" s="265"/>
      <c r="BPA2713" s="265"/>
      <c r="BPB2713" s="265"/>
      <c r="BPC2713" s="265"/>
      <c r="BPD2713" s="265"/>
      <c r="BPE2713" s="265"/>
      <c r="BPF2713" s="265"/>
      <c r="BPG2713" s="265"/>
      <c r="BPH2713" s="265"/>
      <c r="BPI2713" s="265"/>
      <c r="BPJ2713" s="265"/>
      <c r="BPK2713" s="265"/>
      <c r="BPL2713" s="265"/>
      <c r="BPM2713" s="265"/>
      <c r="BPN2713" s="265"/>
      <c r="BPO2713" s="265"/>
      <c r="BPP2713" s="265"/>
      <c r="BPQ2713" s="265"/>
      <c r="BPR2713" s="265"/>
      <c r="BPS2713" s="265"/>
      <c r="BPT2713" s="265"/>
      <c r="BPU2713" s="265"/>
      <c r="BPV2713" s="265"/>
      <c r="BPW2713" s="265"/>
      <c r="BPX2713" s="265"/>
      <c r="BPY2713" s="265"/>
      <c r="BPZ2713" s="265"/>
      <c r="BQA2713" s="265"/>
      <c r="BQB2713" s="265"/>
      <c r="BQC2713" s="265"/>
      <c r="BQD2713" s="265"/>
      <c r="BQE2713" s="265"/>
      <c r="BQF2713" s="265"/>
      <c r="BQG2713" s="265"/>
      <c r="BQH2713" s="265"/>
      <c r="BQI2713" s="265"/>
      <c r="BQJ2713" s="265"/>
      <c r="BQK2713" s="265"/>
      <c r="BQL2713" s="265"/>
      <c r="BQM2713" s="265"/>
      <c r="BQN2713" s="265"/>
      <c r="BQO2713" s="265"/>
      <c r="BQP2713" s="265"/>
      <c r="BQQ2713" s="265"/>
      <c r="BQR2713" s="265"/>
      <c r="BQS2713" s="265"/>
      <c r="BQT2713" s="265"/>
      <c r="BQU2713" s="265"/>
      <c r="BQV2713" s="265"/>
      <c r="BQW2713" s="265"/>
      <c r="BQX2713" s="265"/>
      <c r="BQY2713" s="265"/>
      <c r="BQZ2713" s="265"/>
      <c r="BRA2713" s="265"/>
      <c r="BRB2713" s="265"/>
      <c r="BRC2713" s="265"/>
      <c r="BRD2713" s="265"/>
      <c r="BRE2713" s="265"/>
      <c r="BRF2713" s="265"/>
      <c r="BRG2713" s="265"/>
      <c r="BRH2713" s="265"/>
      <c r="BRI2713" s="265"/>
      <c r="BRJ2713" s="265"/>
      <c r="BRK2713" s="265"/>
      <c r="BRL2713" s="265"/>
      <c r="BRM2713" s="265"/>
      <c r="BRN2713" s="265"/>
      <c r="BRO2713" s="265"/>
      <c r="BRP2713" s="265"/>
      <c r="BRQ2713" s="265"/>
      <c r="BRR2713" s="265"/>
      <c r="BRS2713" s="265"/>
      <c r="BRT2713" s="265"/>
      <c r="BRU2713" s="265"/>
      <c r="BRV2713" s="265"/>
      <c r="BRW2713" s="265"/>
      <c r="BRX2713" s="265"/>
      <c r="BRY2713" s="265"/>
      <c r="BRZ2713" s="265"/>
      <c r="BSA2713" s="265"/>
      <c r="BSB2713" s="265"/>
      <c r="BSC2713" s="265"/>
      <c r="BSD2713" s="265"/>
      <c r="BSE2713" s="265"/>
      <c r="BSF2713" s="265"/>
      <c r="BSG2713" s="265"/>
      <c r="BSH2713" s="265"/>
      <c r="BSI2713" s="265"/>
      <c r="BSJ2713" s="265"/>
      <c r="BSK2713" s="265"/>
      <c r="BSL2713" s="265"/>
      <c r="BSM2713" s="265"/>
      <c r="BSN2713" s="265"/>
      <c r="BSO2713" s="265"/>
      <c r="BSP2713" s="265"/>
      <c r="BSQ2713" s="265"/>
      <c r="BSR2713" s="265"/>
      <c r="BSS2713" s="265"/>
      <c r="BST2713" s="265"/>
      <c r="BSU2713" s="265"/>
      <c r="BSV2713" s="265"/>
      <c r="BSW2713" s="265"/>
      <c r="BSX2713" s="265"/>
      <c r="BSY2713" s="265"/>
      <c r="BSZ2713" s="265"/>
      <c r="BTA2713" s="265"/>
      <c r="BTB2713" s="265"/>
      <c r="BTC2713" s="265"/>
      <c r="BTD2713" s="265"/>
      <c r="BTE2713" s="265"/>
      <c r="BTF2713" s="265"/>
      <c r="BTG2713" s="265"/>
      <c r="BTH2713" s="265"/>
      <c r="BTI2713" s="265"/>
      <c r="BTJ2713" s="265"/>
      <c r="BTK2713" s="265"/>
      <c r="BTL2713" s="265"/>
      <c r="BTM2713" s="265"/>
      <c r="BTN2713" s="265"/>
      <c r="BTO2713" s="265"/>
      <c r="BTP2713" s="265"/>
      <c r="BTQ2713" s="265"/>
      <c r="BTR2713" s="265"/>
      <c r="BTS2713" s="265"/>
      <c r="BTT2713" s="265"/>
      <c r="BTU2713" s="265"/>
      <c r="BTV2713" s="265"/>
      <c r="BTW2713" s="265"/>
      <c r="BTX2713" s="265"/>
      <c r="BTY2713" s="265"/>
      <c r="BTZ2713" s="265"/>
      <c r="BUA2713" s="265"/>
      <c r="BUB2713" s="265"/>
      <c r="BUC2713" s="265"/>
      <c r="BUD2713" s="265"/>
      <c r="BUE2713" s="265"/>
      <c r="BUF2713" s="265"/>
      <c r="BUG2713" s="265"/>
      <c r="BUH2713" s="265"/>
      <c r="BUI2713" s="265"/>
      <c r="BUJ2713" s="265"/>
      <c r="BUK2713" s="265"/>
      <c r="BUL2713" s="265"/>
      <c r="BUM2713" s="265"/>
      <c r="BUN2713" s="265"/>
      <c r="BUO2713" s="265"/>
      <c r="BUP2713" s="265"/>
      <c r="BUQ2713" s="265"/>
      <c r="BUR2713" s="265"/>
      <c r="BUS2713" s="265"/>
      <c r="BUT2713" s="265"/>
      <c r="BUU2713" s="265"/>
      <c r="BUV2713" s="265"/>
      <c r="BUW2713" s="265"/>
      <c r="BUX2713" s="265"/>
      <c r="BUY2713" s="265"/>
      <c r="BUZ2713" s="265"/>
      <c r="BVA2713" s="265"/>
      <c r="BVB2713" s="265"/>
      <c r="BVC2713" s="265"/>
      <c r="BVD2713" s="265"/>
      <c r="BVE2713" s="265"/>
      <c r="BVF2713" s="265"/>
      <c r="BVG2713" s="265"/>
      <c r="BVH2713" s="265"/>
      <c r="BVI2713" s="265"/>
      <c r="BVJ2713" s="265"/>
      <c r="BVK2713" s="265"/>
      <c r="BVL2713" s="265"/>
      <c r="BVM2713" s="265"/>
      <c r="BVN2713" s="265"/>
      <c r="BVO2713" s="265"/>
      <c r="BVP2713" s="265"/>
      <c r="BVQ2713" s="265"/>
      <c r="BVR2713" s="265"/>
      <c r="BVS2713" s="265"/>
      <c r="BVT2713" s="265"/>
      <c r="BVU2713" s="265"/>
      <c r="BVV2713" s="265"/>
      <c r="BVW2713" s="265"/>
      <c r="BVX2713" s="265"/>
      <c r="BVY2713" s="265"/>
      <c r="BVZ2713" s="265"/>
      <c r="BWA2713" s="265"/>
      <c r="BWB2713" s="265"/>
      <c r="BWC2713" s="265"/>
      <c r="BWD2713" s="265"/>
      <c r="BWE2713" s="265"/>
      <c r="BWF2713" s="265"/>
      <c r="BWG2713" s="265"/>
      <c r="BWH2713" s="265"/>
      <c r="BWI2713" s="265"/>
      <c r="BWJ2713" s="265"/>
      <c r="BWK2713" s="265"/>
      <c r="BWL2713" s="265"/>
      <c r="BWM2713" s="265"/>
      <c r="BWN2713" s="265"/>
      <c r="BWO2713" s="265"/>
      <c r="BWP2713" s="265"/>
      <c r="BWQ2713" s="265"/>
      <c r="BWR2713" s="265"/>
      <c r="BWS2713" s="265"/>
      <c r="BWT2713" s="265"/>
      <c r="BWU2713" s="265"/>
      <c r="BWV2713" s="265"/>
      <c r="BWW2713" s="265"/>
      <c r="BWX2713" s="265"/>
      <c r="BWY2713" s="265"/>
      <c r="BWZ2713" s="265"/>
      <c r="BXA2713" s="265"/>
      <c r="BXB2713" s="265"/>
      <c r="BXC2713" s="265"/>
      <c r="BXD2713" s="265"/>
      <c r="BXE2713" s="265"/>
      <c r="BXF2713" s="265"/>
      <c r="BXG2713" s="265"/>
      <c r="BXH2713" s="265"/>
      <c r="BXI2713" s="265"/>
      <c r="BXJ2713" s="265"/>
      <c r="BXK2713" s="265"/>
      <c r="BXL2713" s="265"/>
      <c r="BXM2713" s="265"/>
      <c r="BXN2713" s="265"/>
      <c r="BXO2713" s="265"/>
      <c r="BXP2713" s="265"/>
      <c r="BXQ2713" s="265"/>
      <c r="BXR2713" s="265"/>
      <c r="BXS2713" s="265"/>
      <c r="BXT2713" s="265"/>
      <c r="BXU2713" s="265"/>
      <c r="BXV2713" s="265"/>
      <c r="BXW2713" s="265"/>
      <c r="BXX2713" s="265"/>
      <c r="BXY2713" s="265"/>
      <c r="BXZ2713" s="265"/>
      <c r="BYA2713" s="265"/>
      <c r="BYB2713" s="265"/>
      <c r="BYC2713" s="265"/>
      <c r="BYD2713" s="265"/>
      <c r="BYE2713" s="265"/>
      <c r="BYF2713" s="265"/>
      <c r="BYG2713" s="265"/>
      <c r="BYH2713" s="265"/>
      <c r="BYI2713" s="265"/>
      <c r="BYJ2713" s="265"/>
      <c r="BYK2713" s="265"/>
      <c r="BYL2713" s="265"/>
      <c r="BYM2713" s="265"/>
      <c r="BYN2713" s="265"/>
      <c r="BYO2713" s="265"/>
      <c r="BYP2713" s="265"/>
      <c r="BYQ2713" s="265"/>
      <c r="BYR2713" s="265"/>
      <c r="BYS2713" s="265"/>
      <c r="BYT2713" s="265"/>
      <c r="BYU2713" s="265"/>
      <c r="BYV2713" s="265"/>
      <c r="BYW2713" s="265"/>
      <c r="BYX2713" s="265"/>
      <c r="BYY2713" s="265"/>
      <c r="BYZ2713" s="265"/>
      <c r="BZA2713" s="265"/>
      <c r="BZB2713" s="265"/>
      <c r="BZC2713" s="265"/>
      <c r="BZD2713" s="265"/>
      <c r="BZE2713" s="265"/>
      <c r="BZF2713" s="265"/>
      <c r="BZG2713" s="265"/>
      <c r="BZH2713" s="265"/>
      <c r="BZI2713" s="265"/>
      <c r="BZJ2713" s="265"/>
      <c r="BZK2713" s="265"/>
      <c r="BZL2713" s="265"/>
      <c r="BZM2713" s="265"/>
      <c r="BZN2713" s="265"/>
      <c r="BZO2713" s="265"/>
      <c r="BZP2713" s="265"/>
      <c r="BZQ2713" s="265"/>
      <c r="BZR2713" s="265"/>
      <c r="BZS2713" s="265"/>
      <c r="BZT2713" s="265"/>
      <c r="BZU2713" s="265"/>
      <c r="BZV2713" s="265"/>
      <c r="BZW2713" s="265"/>
      <c r="BZX2713" s="265"/>
      <c r="BZY2713" s="265"/>
      <c r="BZZ2713" s="265"/>
      <c r="CAA2713" s="265"/>
      <c r="CAB2713" s="265"/>
      <c r="CAC2713" s="265"/>
      <c r="CAD2713" s="265"/>
      <c r="CAE2713" s="265"/>
      <c r="CAF2713" s="265"/>
      <c r="CAG2713" s="265"/>
      <c r="CAH2713" s="265"/>
      <c r="CAI2713" s="265"/>
      <c r="CAJ2713" s="265"/>
      <c r="CAK2713" s="265"/>
      <c r="CAL2713" s="265"/>
      <c r="CAM2713" s="265"/>
      <c r="CAN2713" s="265"/>
      <c r="CAO2713" s="265"/>
      <c r="CAP2713" s="265"/>
      <c r="CAQ2713" s="265"/>
      <c r="CAR2713" s="265"/>
      <c r="CAS2713" s="265"/>
      <c r="CAT2713" s="265"/>
      <c r="CAU2713" s="265"/>
      <c r="CAV2713" s="265"/>
      <c r="CAW2713" s="265"/>
      <c r="CAX2713" s="265"/>
      <c r="CAY2713" s="265"/>
      <c r="CAZ2713" s="265"/>
      <c r="CBA2713" s="265"/>
      <c r="CBB2713" s="265"/>
      <c r="CBC2713" s="265"/>
      <c r="CBD2713" s="265"/>
      <c r="CBE2713" s="265"/>
      <c r="CBF2713" s="265"/>
      <c r="CBG2713" s="265"/>
      <c r="CBH2713" s="265"/>
      <c r="CBI2713" s="265"/>
      <c r="CBJ2713" s="265"/>
      <c r="CBK2713" s="265"/>
      <c r="CBL2713" s="265"/>
      <c r="CBM2713" s="265"/>
      <c r="CBN2713" s="265"/>
      <c r="CBO2713" s="265"/>
      <c r="CBP2713" s="265"/>
      <c r="CBQ2713" s="265"/>
      <c r="CBR2713" s="265"/>
      <c r="CBS2713" s="265"/>
      <c r="CBT2713" s="265"/>
      <c r="CBU2713" s="265"/>
      <c r="CBV2713" s="265"/>
      <c r="CBW2713" s="265"/>
      <c r="CBX2713" s="265"/>
      <c r="CBY2713" s="265"/>
      <c r="CBZ2713" s="265"/>
      <c r="CCA2713" s="265"/>
      <c r="CCB2713" s="265"/>
      <c r="CCC2713" s="265"/>
      <c r="CCD2713" s="265"/>
      <c r="CCE2713" s="265"/>
      <c r="CCF2713" s="265"/>
      <c r="CCG2713" s="265"/>
      <c r="CCH2713" s="265"/>
      <c r="CCI2713" s="265"/>
      <c r="CCJ2713" s="265"/>
      <c r="CCK2713" s="265"/>
      <c r="CCL2713" s="265"/>
      <c r="CCM2713" s="265"/>
      <c r="CCN2713" s="265"/>
      <c r="CCO2713" s="265"/>
      <c r="CCP2713" s="265"/>
      <c r="CCQ2713" s="265"/>
      <c r="CCR2713" s="265"/>
      <c r="CCS2713" s="265"/>
      <c r="CCT2713" s="265"/>
      <c r="CCU2713" s="265"/>
      <c r="CCV2713" s="265"/>
      <c r="CCW2713" s="265"/>
      <c r="CCX2713" s="265"/>
      <c r="CCY2713" s="265"/>
      <c r="CCZ2713" s="265"/>
      <c r="CDA2713" s="265"/>
      <c r="CDB2713" s="265"/>
      <c r="CDC2713" s="265"/>
      <c r="CDD2713" s="265"/>
      <c r="CDE2713" s="265"/>
      <c r="CDF2713" s="265"/>
      <c r="CDG2713" s="265"/>
      <c r="CDH2713" s="265"/>
      <c r="CDI2713" s="265"/>
      <c r="CDJ2713" s="265"/>
      <c r="CDK2713" s="265"/>
      <c r="CDL2713" s="265"/>
      <c r="CDM2713" s="265"/>
      <c r="CDN2713" s="265"/>
      <c r="CDO2713" s="265"/>
      <c r="CDP2713" s="265"/>
      <c r="CDQ2713" s="265"/>
      <c r="CDR2713" s="265"/>
      <c r="CDS2713" s="265"/>
      <c r="CDT2713" s="265"/>
      <c r="CDU2713" s="265"/>
      <c r="CDV2713" s="265"/>
      <c r="CDW2713" s="265"/>
      <c r="CDX2713" s="265"/>
      <c r="CDY2713" s="265"/>
      <c r="CDZ2713" s="265"/>
      <c r="CEA2713" s="265"/>
      <c r="CEB2713" s="265"/>
      <c r="CEC2713" s="265"/>
      <c r="CED2713" s="265"/>
      <c r="CEE2713" s="265"/>
      <c r="CEF2713" s="265"/>
      <c r="CEG2713" s="265"/>
      <c r="CEH2713" s="265"/>
      <c r="CEI2713" s="265"/>
      <c r="CEJ2713" s="265"/>
      <c r="CEK2713" s="265"/>
      <c r="CEL2713" s="265"/>
      <c r="CEM2713" s="265"/>
      <c r="CEN2713" s="265"/>
      <c r="CEO2713" s="265"/>
      <c r="CEP2713" s="265"/>
      <c r="CEQ2713" s="265"/>
      <c r="CER2713" s="265"/>
      <c r="CES2713" s="265"/>
      <c r="CET2713" s="265"/>
      <c r="CEU2713" s="265"/>
      <c r="CEV2713" s="265"/>
      <c r="CEW2713" s="265"/>
      <c r="CEX2713" s="265"/>
      <c r="CEY2713" s="265"/>
      <c r="CEZ2713" s="265"/>
      <c r="CFA2713" s="265"/>
      <c r="CFB2713" s="265"/>
      <c r="CFC2713" s="265"/>
      <c r="CFD2713" s="265"/>
      <c r="CFE2713" s="265"/>
      <c r="CFF2713" s="265"/>
      <c r="CFG2713" s="265"/>
      <c r="CFH2713" s="265"/>
      <c r="CFI2713" s="265"/>
      <c r="CFJ2713" s="265"/>
      <c r="CFK2713" s="265"/>
      <c r="CFL2713" s="265"/>
      <c r="CFM2713" s="265"/>
      <c r="CFN2713" s="265"/>
      <c r="CFO2713" s="265"/>
      <c r="CFP2713" s="265"/>
      <c r="CFQ2713" s="265"/>
      <c r="CFR2713" s="265"/>
      <c r="CFS2713" s="265"/>
      <c r="CFT2713" s="265"/>
      <c r="CFU2713" s="265"/>
      <c r="CFV2713" s="265"/>
      <c r="CFW2713" s="265"/>
      <c r="CFX2713" s="265"/>
      <c r="CFY2713" s="265"/>
      <c r="CFZ2713" s="265"/>
      <c r="CGA2713" s="265"/>
      <c r="CGB2713" s="265"/>
      <c r="CGC2713" s="265"/>
      <c r="CGD2713" s="265"/>
      <c r="CGE2713" s="265"/>
      <c r="CGF2713" s="265"/>
      <c r="CGG2713" s="265"/>
      <c r="CGH2713" s="265"/>
      <c r="CGI2713" s="265"/>
      <c r="CGJ2713" s="265"/>
      <c r="CGK2713" s="265"/>
      <c r="CGL2713" s="265"/>
      <c r="CGM2713" s="265"/>
      <c r="CGN2713" s="265"/>
      <c r="CGO2713" s="265"/>
      <c r="CGP2713" s="265"/>
      <c r="CGQ2713" s="265"/>
      <c r="CGR2713" s="265"/>
      <c r="CGS2713" s="265"/>
      <c r="CGT2713" s="265"/>
      <c r="CGU2713" s="265"/>
      <c r="CGV2713" s="265"/>
      <c r="CGW2713" s="265"/>
      <c r="CGX2713" s="265"/>
      <c r="CGY2713" s="265"/>
      <c r="CGZ2713" s="265"/>
      <c r="CHA2713" s="265"/>
      <c r="CHB2713" s="265"/>
      <c r="CHC2713" s="265"/>
      <c r="CHD2713" s="265"/>
      <c r="CHE2713" s="265"/>
      <c r="CHF2713" s="265"/>
      <c r="CHG2713" s="265"/>
      <c r="CHH2713" s="265"/>
      <c r="CHI2713" s="265"/>
      <c r="CHJ2713" s="265"/>
      <c r="CHK2713" s="265"/>
      <c r="CHL2713" s="265"/>
      <c r="CHM2713" s="265"/>
      <c r="CHN2713" s="265"/>
      <c r="CHO2713" s="265"/>
      <c r="CHP2713" s="265"/>
      <c r="CHQ2713" s="265"/>
      <c r="CHR2713" s="265"/>
      <c r="CHS2713" s="265"/>
      <c r="CHT2713" s="265"/>
      <c r="CHU2713" s="265"/>
      <c r="CHV2713" s="265"/>
      <c r="CHW2713" s="265"/>
      <c r="CHX2713" s="265"/>
      <c r="CHY2713" s="265"/>
      <c r="CHZ2713" s="265"/>
      <c r="CIA2713" s="265"/>
      <c r="CIB2713" s="265"/>
      <c r="CIC2713" s="265"/>
      <c r="CID2713" s="265"/>
      <c r="CIE2713" s="265"/>
      <c r="CIF2713" s="265"/>
      <c r="CIG2713" s="265"/>
      <c r="CIH2713" s="265"/>
      <c r="CII2713" s="265"/>
      <c r="CIJ2713" s="265"/>
      <c r="CIK2713" s="265"/>
      <c r="CIL2713" s="265"/>
      <c r="CIM2713" s="265"/>
      <c r="CIN2713" s="265"/>
      <c r="CIO2713" s="265"/>
      <c r="CIP2713" s="265"/>
      <c r="CIQ2713" s="265"/>
      <c r="CIR2713" s="265"/>
      <c r="CIS2713" s="265"/>
      <c r="CIT2713" s="265"/>
      <c r="CIU2713" s="265"/>
      <c r="CIV2713" s="265"/>
      <c r="CIW2713" s="265"/>
      <c r="CIX2713" s="265"/>
      <c r="CIY2713" s="265"/>
      <c r="CIZ2713" s="265"/>
      <c r="CJA2713" s="265"/>
      <c r="CJB2713" s="265"/>
      <c r="CJC2713" s="265"/>
      <c r="CJD2713" s="265"/>
      <c r="CJE2713" s="265"/>
      <c r="CJF2713" s="265"/>
      <c r="CJG2713" s="265"/>
      <c r="CJH2713" s="265"/>
      <c r="CJI2713" s="265"/>
      <c r="CJJ2713" s="265"/>
      <c r="CJK2713" s="265"/>
      <c r="CJL2713" s="265"/>
      <c r="CJM2713" s="265"/>
      <c r="CJN2713" s="265"/>
      <c r="CJO2713" s="265"/>
      <c r="CJP2713" s="265"/>
      <c r="CJQ2713" s="265"/>
      <c r="CJR2713" s="265"/>
      <c r="CJS2713" s="265"/>
      <c r="CJT2713" s="265"/>
      <c r="CJU2713" s="265"/>
      <c r="CJV2713" s="265"/>
      <c r="CJW2713" s="265"/>
      <c r="CJX2713" s="265"/>
      <c r="CJY2713" s="265"/>
      <c r="CJZ2713" s="265"/>
      <c r="CKA2713" s="265"/>
      <c r="CKB2713" s="265"/>
      <c r="CKC2713" s="265"/>
      <c r="CKD2713" s="265"/>
      <c r="CKE2713" s="265"/>
      <c r="CKF2713" s="265"/>
      <c r="CKG2713" s="265"/>
      <c r="CKH2713" s="265"/>
      <c r="CKI2713" s="265"/>
      <c r="CKJ2713" s="265"/>
      <c r="CKK2713" s="265"/>
      <c r="CKL2713" s="265"/>
      <c r="CKM2713" s="265"/>
      <c r="CKN2713" s="265"/>
      <c r="CKO2713" s="265"/>
      <c r="CKP2713" s="265"/>
      <c r="CKQ2713" s="265"/>
      <c r="CKR2713" s="265"/>
      <c r="CKS2713" s="265"/>
      <c r="CKT2713" s="265"/>
      <c r="CKU2713" s="265"/>
      <c r="CKV2713" s="265"/>
      <c r="CKW2713" s="265"/>
      <c r="CKX2713" s="265"/>
      <c r="CKY2713" s="265"/>
      <c r="CKZ2713" s="265"/>
      <c r="CLA2713" s="265"/>
      <c r="CLB2713" s="265"/>
      <c r="CLC2713" s="265"/>
      <c r="CLD2713" s="265"/>
      <c r="CLE2713" s="265"/>
      <c r="CLF2713" s="265"/>
      <c r="CLG2713" s="265"/>
      <c r="CLH2713" s="265"/>
      <c r="CLI2713" s="265"/>
      <c r="CLJ2713" s="265"/>
      <c r="CLK2713" s="265"/>
      <c r="CLL2713" s="265"/>
      <c r="CLM2713" s="265"/>
      <c r="CLN2713" s="265"/>
      <c r="CLO2713" s="265"/>
      <c r="CLP2713" s="265"/>
      <c r="CLQ2713" s="265"/>
      <c r="CLR2713" s="265"/>
      <c r="CLS2713" s="265"/>
      <c r="CLT2713" s="265"/>
      <c r="CLU2713" s="265"/>
      <c r="CLV2713" s="265"/>
      <c r="CLW2713" s="265"/>
      <c r="CLX2713" s="265"/>
      <c r="CLY2713" s="265"/>
      <c r="CLZ2713" s="265"/>
      <c r="CMA2713" s="265"/>
      <c r="CMB2713" s="265"/>
      <c r="CMC2713" s="265"/>
      <c r="CMD2713" s="265"/>
      <c r="CME2713" s="265"/>
      <c r="CMF2713" s="265"/>
      <c r="CMG2713" s="265"/>
      <c r="CMH2713" s="265"/>
      <c r="CMI2713" s="265"/>
      <c r="CMJ2713" s="265"/>
      <c r="CMK2713" s="265"/>
      <c r="CML2713" s="265"/>
      <c r="CMM2713" s="265"/>
      <c r="CMN2713" s="265"/>
      <c r="CMO2713" s="265"/>
      <c r="CMP2713" s="265"/>
      <c r="CMQ2713" s="265"/>
      <c r="CMR2713" s="265"/>
      <c r="CMS2713" s="265"/>
      <c r="CMT2713" s="265"/>
      <c r="CMU2713" s="265"/>
      <c r="CMV2713" s="265"/>
      <c r="CMW2713" s="265"/>
      <c r="CMX2713" s="265"/>
      <c r="CMY2713" s="265"/>
      <c r="CMZ2713" s="265"/>
      <c r="CNA2713" s="265"/>
      <c r="CNB2713" s="265"/>
      <c r="CNC2713" s="265"/>
      <c r="CND2713" s="265"/>
      <c r="CNE2713" s="265"/>
      <c r="CNF2713" s="265"/>
      <c r="CNG2713" s="265"/>
      <c r="CNH2713" s="265"/>
      <c r="CNI2713" s="265"/>
      <c r="CNJ2713" s="265"/>
      <c r="CNK2713" s="265"/>
      <c r="CNL2713" s="265"/>
      <c r="CNM2713" s="265"/>
      <c r="CNN2713" s="265"/>
      <c r="CNO2713" s="265"/>
      <c r="CNP2713" s="265"/>
      <c r="CNQ2713" s="265"/>
      <c r="CNR2713" s="265"/>
      <c r="CNS2713" s="265"/>
      <c r="CNT2713" s="265"/>
      <c r="CNU2713" s="265"/>
      <c r="CNV2713" s="265"/>
      <c r="CNW2713" s="265"/>
      <c r="CNX2713" s="265"/>
      <c r="CNY2713" s="265"/>
      <c r="CNZ2713" s="265"/>
      <c r="COA2713" s="265"/>
      <c r="COB2713" s="265"/>
      <c r="COC2713" s="265"/>
      <c r="COD2713" s="265"/>
      <c r="COE2713" s="265"/>
      <c r="COF2713" s="265"/>
      <c r="COG2713" s="265"/>
      <c r="COH2713" s="265"/>
      <c r="COI2713" s="265"/>
      <c r="COJ2713" s="265"/>
      <c r="COK2713" s="265"/>
      <c r="COL2713" s="265"/>
      <c r="COM2713" s="265"/>
      <c r="CON2713" s="265"/>
      <c r="COO2713" s="265"/>
      <c r="COP2713" s="265"/>
      <c r="COQ2713" s="265"/>
      <c r="COR2713" s="265"/>
      <c r="COS2713" s="265"/>
      <c r="COT2713" s="265"/>
      <c r="COU2713" s="265"/>
      <c r="COV2713" s="265"/>
      <c r="COW2713" s="265"/>
      <c r="COX2713" s="265"/>
      <c r="COY2713" s="265"/>
      <c r="COZ2713" s="265"/>
      <c r="CPA2713" s="265"/>
      <c r="CPB2713" s="265"/>
      <c r="CPC2713" s="265"/>
      <c r="CPD2713" s="265"/>
      <c r="CPE2713" s="265"/>
      <c r="CPF2713" s="265"/>
      <c r="CPG2713" s="265"/>
      <c r="CPH2713" s="265"/>
      <c r="CPI2713" s="265"/>
      <c r="CPJ2713" s="265"/>
      <c r="CPK2713" s="265"/>
      <c r="CPL2713" s="265"/>
      <c r="CPM2713" s="265"/>
      <c r="CPN2713" s="265"/>
      <c r="CPO2713" s="265"/>
      <c r="CPP2713" s="265"/>
      <c r="CPQ2713" s="265"/>
      <c r="CPR2713" s="265"/>
      <c r="CPS2713" s="265"/>
      <c r="CPT2713" s="265"/>
      <c r="CPU2713" s="265"/>
      <c r="CPV2713" s="265"/>
      <c r="CPW2713" s="265"/>
      <c r="CPX2713" s="265"/>
      <c r="CPY2713" s="265"/>
      <c r="CPZ2713" s="265"/>
      <c r="CQA2713" s="265"/>
      <c r="CQB2713" s="265"/>
      <c r="CQC2713" s="265"/>
      <c r="CQD2713" s="265"/>
      <c r="CQE2713" s="265"/>
      <c r="CQF2713" s="265"/>
      <c r="CQG2713" s="265"/>
      <c r="CQH2713" s="265"/>
      <c r="CQI2713" s="265"/>
      <c r="CQJ2713" s="265"/>
      <c r="CQK2713" s="265"/>
      <c r="CQL2713" s="265"/>
      <c r="CQM2713" s="265"/>
      <c r="CQN2713" s="265"/>
      <c r="CQO2713" s="265"/>
      <c r="CQP2713" s="265"/>
      <c r="CQQ2713" s="265"/>
      <c r="CQR2713" s="265"/>
      <c r="CQS2713" s="265"/>
      <c r="CQT2713" s="265"/>
      <c r="CQU2713" s="265"/>
      <c r="CQV2713" s="265"/>
      <c r="CQW2713" s="265"/>
      <c r="CQX2713" s="265"/>
      <c r="CQY2713" s="265"/>
      <c r="CQZ2713" s="265"/>
      <c r="CRA2713" s="265"/>
      <c r="CRB2713" s="265"/>
      <c r="CRC2713" s="265"/>
      <c r="CRD2713" s="265"/>
      <c r="CRE2713" s="265"/>
      <c r="CRF2713" s="265"/>
      <c r="CRG2713" s="265"/>
      <c r="CRH2713" s="265"/>
      <c r="CRI2713" s="265"/>
      <c r="CRJ2713" s="265"/>
      <c r="CRK2713" s="265"/>
      <c r="CRL2713" s="265"/>
      <c r="CRM2713" s="265"/>
      <c r="CRN2713" s="265"/>
      <c r="CRO2713" s="265"/>
      <c r="CRP2713" s="265"/>
      <c r="CRQ2713" s="265"/>
      <c r="CRR2713" s="265"/>
      <c r="CRS2713" s="265"/>
      <c r="CRT2713" s="265"/>
      <c r="CRU2713" s="265"/>
      <c r="CRV2713" s="265"/>
      <c r="CRW2713" s="265"/>
      <c r="CRX2713" s="265"/>
      <c r="CRY2713" s="265"/>
      <c r="CRZ2713" s="265"/>
      <c r="CSA2713" s="265"/>
      <c r="CSB2713" s="265"/>
      <c r="CSC2713" s="265"/>
      <c r="CSD2713" s="265"/>
      <c r="CSE2713" s="265"/>
      <c r="CSF2713" s="265"/>
      <c r="CSG2713" s="265"/>
      <c r="CSH2713" s="265"/>
      <c r="CSI2713" s="265"/>
      <c r="CSJ2713" s="265"/>
      <c r="CSK2713" s="265"/>
      <c r="CSL2713" s="265"/>
      <c r="CSM2713" s="265"/>
      <c r="CSN2713" s="265"/>
      <c r="CSO2713" s="265"/>
      <c r="CSP2713" s="265"/>
      <c r="CSQ2713" s="265"/>
      <c r="CSR2713" s="265"/>
      <c r="CSS2713" s="265"/>
      <c r="CST2713" s="265"/>
      <c r="CSU2713" s="265"/>
      <c r="CSV2713" s="265"/>
      <c r="CSW2713" s="265"/>
      <c r="CSX2713" s="265"/>
      <c r="CSY2713" s="265"/>
      <c r="CSZ2713" s="265"/>
      <c r="CTA2713" s="265"/>
      <c r="CTB2713" s="265"/>
      <c r="CTC2713" s="265"/>
      <c r="CTD2713" s="265"/>
      <c r="CTE2713" s="265"/>
      <c r="CTF2713" s="265"/>
      <c r="CTG2713" s="265"/>
      <c r="CTH2713" s="265"/>
      <c r="CTI2713" s="265"/>
      <c r="CTJ2713" s="265"/>
      <c r="CTK2713" s="265"/>
      <c r="CTL2713" s="265"/>
      <c r="CTM2713" s="265"/>
      <c r="CTN2713" s="265"/>
      <c r="CTO2713" s="265"/>
      <c r="CTP2713" s="265"/>
      <c r="CTQ2713" s="265"/>
      <c r="CTR2713" s="265"/>
      <c r="CTS2713" s="265"/>
      <c r="CTT2713" s="265"/>
      <c r="CTU2713" s="265"/>
      <c r="CTV2713" s="265"/>
      <c r="CTW2713" s="265"/>
      <c r="CTX2713" s="265"/>
      <c r="CTY2713" s="265"/>
      <c r="CTZ2713" s="265"/>
      <c r="CUA2713" s="265"/>
      <c r="CUB2713" s="265"/>
      <c r="CUC2713" s="265"/>
      <c r="CUD2713" s="265"/>
      <c r="CUE2713" s="265"/>
      <c r="CUF2713" s="265"/>
      <c r="CUG2713" s="265"/>
      <c r="CUH2713" s="265"/>
      <c r="CUI2713" s="265"/>
      <c r="CUJ2713" s="265"/>
      <c r="CUK2713" s="265"/>
      <c r="CUL2713" s="265"/>
      <c r="CUM2713" s="265"/>
      <c r="CUN2713" s="265"/>
      <c r="CUO2713" s="265"/>
      <c r="CUP2713" s="265"/>
      <c r="CUQ2713" s="265"/>
      <c r="CUR2713" s="265"/>
      <c r="CUS2713" s="265"/>
      <c r="CUT2713" s="265"/>
      <c r="CUU2713" s="265"/>
      <c r="CUV2713" s="265"/>
      <c r="CUW2713" s="265"/>
      <c r="CUX2713" s="265"/>
      <c r="CUY2713" s="265"/>
      <c r="CUZ2713" s="265"/>
      <c r="CVA2713" s="265"/>
      <c r="CVB2713" s="265"/>
      <c r="CVC2713" s="265"/>
      <c r="CVD2713" s="265"/>
      <c r="CVE2713" s="265"/>
      <c r="CVF2713" s="265"/>
      <c r="CVG2713" s="265"/>
      <c r="CVH2713" s="265"/>
      <c r="CVI2713" s="265"/>
      <c r="CVJ2713" s="265"/>
      <c r="CVK2713" s="265"/>
      <c r="CVL2713" s="265"/>
      <c r="CVM2713" s="265"/>
      <c r="CVN2713" s="265"/>
      <c r="CVO2713" s="265"/>
      <c r="CVP2713" s="265"/>
      <c r="CVQ2713" s="265"/>
      <c r="CVR2713" s="265"/>
      <c r="CVS2713" s="265"/>
      <c r="CVT2713" s="265"/>
      <c r="CVU2713" s="265"/>
      <c r="CVV2713" s="265"/>
      <c r="CVW2713" s="265"/>
      <c r="CVX2713" s="265"/>
      <c r="CVY2713" s="265"/>
      <c r="CVZ2713" s="265"/>
      <c r="CWA2713" s="265"/>
      <c r="CWB2713" s="265"/>
      <c r="CWC2713" s="265"/>
      <c r="CWD2713" s="265"/>
      <c r="CWE2713" s="265"/>
      <c r="CWF2713" s="265"/>
      <c r="CWG2713" s="265"/>
      <c r="CWH2713" s="265"/>
      <c r="CWI2713" s="265"/>
      <c r="CWJ2713" s="265"/>
      <c r="CWK2713" s="265"/>
      <c r="CWL2713" s="265"/>
      <c r="CWM2713" s="265"/>
      <c r="CWN2713" s="265"/>
      <c r="CWO2713" s="265"/>
      <c r="CWP2713" s="265"/>
      <c r="CWQ2713" s="265"/>
      <c r="CWR2713" s="265"/>
      <c r="CWS2713" s="265"/>
      <c r="CWT2713" s="265"/>
      <c r="CWU2713" s="265"/>
      <c r="CWV2713" s="265"/>
      <c r="CWW2713" s="265"/>
      <c r="CWX2713" s="265"/>
      <c r="CWY2713" s="265"/>
      <c r="CWZ2713" s="265"/>
      <c r="CXA2713" s="265"/>
      <c r="CXB2713" s="265"/>
      <c r="CXC2713" s="265"/>
      <c r="CXD2713" s="265"/>
      <c r="CXE2713" s="265"/>
      <c r="CXF2713" s="265"/>
      <c r="CXG2713" s="265"/>
      <c r="CXH2713" s="265"/>
      <c r="CXI2713" s="265"/>
      <c r="CXJ2713" s="265"/>
      <c r="CXK2713" s="265"/>
      <c r="CXL2713" s="265"/>
      <c r="CXM2713" s="265"/>
      <c r="CXN2713" s="265"/>
      <c r="CXO2713" s="265"/>
      <c r="CXP2713" s="265"/>
      <c r="CXQ2713" s="265"/>
      <c r="CXR2713" s="265"/>
      <c r="CXS2713" s="265"/>
      <c r="CXT2713" s="265"/>
      <c r="CXU2713" s="265"/>
      <c r="CXV2713" s="265"/>
      <c r="CXW2713" s="265"/>
      <c r="CXX2713" s="265"/>
      <c r="CXY2713" s="265"/>
      <c r="CXZ2713" s="265"/>
      <c r="CYA2713" s="265"/>
      <c r="CYB2713" s="265"/>
      <c r="CYC2713" s="265"/>
      <c r="CYD2713" s="265"/>
      <c r="CYE2713" s="265"/>
      <c r="CYF2713" s="265"/>
      <c r="CYG2713" s="265"/>
      <c r="CYH2713" s="265"/>
      <c r="CYI2713" s="265"/>
      <c r="CYJ2713" s="265"/>
      <c r="CYK2713" s="265"/>
      <c r="CYL2713" s="265"/>
      <c r="CYM2713" s="265"/>
      <c r="CYN2713" s="265"/>
      <c r="CYO2713" s="265"/>
      <c r="CYP2713" s="265"/>
      <c r="CYQ2713" s="265"/>
      <c r="CYR2713" s="265"/>
      <c r="CYS2713" s="265"/>
      <c r="CYT2713" s="265"/>
      <c r="CYU2713" s="265"/>
      <c r="CYV2713" s="265"/>
      <c r="CYW2713" s="265"/>
      <c r="CYX2713" s="265"/>
      <c r="CYY2713" s="265"/>
      <c r="CYZ2713" s="265"/>
      <c r="CZA2713" s="265"/>
      <c r="CZB2713" s="265"/>
      <c r="CZC2713" s="265"/>
      <c r="CZD2713" s="265"/>
      <c r="CZE2713" s="265"/>
      <c r="CZF2713" s="265"/>
      <c r="CZG2713" s="265"/>
      <c r="CZH2713" s="265"/>
      <c r="CZI2713" s="265"/>
      <c r="CZJ2713" s="265"/>
      <c r="CZK2713" s="265"/>
      <c r="CZL2713" s="265"/>
      <c r="CZM2713" s="265"/>
      <c r="CZN2713" s="265"/>
      <c r="CZO2713" s="265"/>
      <c r="CZP2713" s="265"/>
      <c r="CZQ2713" s="265"/>
      <c r="CZR2713" s="265"/>
      <c r="CZS2713" s="265"/>
      <c r="CZT2713" s="265"/>
      <c r="CZU2713" s="265"/>
      <c r="CZV2713" s="265"/>
      <c r="CZW2713" s="265"/>
      <c r="CZX2713" s="265"/>
      <c r="CZY2713" s="265"/>
      <c r="CZZ2713" s="265"/>
      <c r="DAA2713" s="265"/>
      <c r="DAB2713" s="265"/>
      <c r="DAC2713" s="265"/>
      <c r="DAD2713" s="265"/>
      <c r="DAE2713" s="265"/>
      <c r="DAF2713" s="265"/>
      <c r="DAG2713" s="265"/>
      <c r="DAH2713" s="265"/>
      <c r="DAI2713" s="265"/>
      <c r="DAJ2713" s="265"/>
      <c r="DAK2713" s="265"/>
      <c r="DAL2713" s="265"/>
      <c r="DAM2713" s="265"/>
      <c r="DAN2713" s="265"/>
      <c r="DAO2713" s="265"/>
      <c r="DAP2713" s="265"/>
      <c r="DAQ2713" s="265"/>
      <c r="DAR2713" s="265"/>
      <c r="DAS2713" s="265"/>
      <c r="DAT2713" s="265"/>
      <c r="DAU2713" s="265"/>
      <c r="DAV2713" s="265"/>
      <c r="DAW2713" s="265"/>
      <c r="DAX2713" s="265"/>
      <c r="DAY2713" s="265"/>
      <c r="DAZ2713" s="265"/>
      <c r="DBA2713" s="265"/>
      <c r="DBB2713" s="265"/>
      <c r="DBC2713" s="265"/>
      <c r="DBD2713" s="265"/>
      <c r="DBE2713" s="265"/>
      <c r="DBF2713" s="265"/>
      <c r="DBG2713" s="265"/>
      <c r="DBH2713" s="265"/>
      <c r="DBI2713" s="265"/>
      <c r="DBJ2713" s="265"/>
      <c r="DBK2713" s="265"/>
      <c r="DBL2713" s="265"/>
      <c r="DBM2713" s="265"/>
      <c r="DBN2713" s="265"/>
      <c r="DBO2713" s="265"/>
      <c r="DBP2713" s="265"/>
      <c r="DBQ2713" s="265"/>
      <c r="DBR2713" s="265"/>
      <c r="DBS2713" s="265"/>
      <c r="DBT2713" s="265"/>
      <c r="DBU2713" s="265"/>
      <c r="DBV2713" s="265"/>
      <c r="DBW2713" s="265"/>
      <c r="DBX2713" s="265"/>
      <c r="DBY2713" s="265"/>
      <c r="DBZ2713" s="265"/>
      <c r="DCA2713" s="265"/>
      <c r="DCB2713" s="265"/>
      <c r="DCC2713" s="265"/>
      <c r="DCD2713" s="265"/>
      <c r="DCE2713" s="265"/>
      <c r="DCF2713" s="265"/>
      <c r="DCG2713" s="265"/>
      <c r="DCH2713" s="265"/>
      <c r="DCI2713" s="265"/>
      <c r="DCJ2713" s="265"/>
      <c r="DCK2713" s="265"/>
      <c r="DCL2713" s="265"/>
      <c r="DCM2713" s="265"/>
      <c r="DCN2713" s="265"/>
      <c r="DCO2713" s="265"/>
      <c r="DCP2713" s="265"/>
      <c r="DCQ2713" s="265"/>
      <c r="DCR2713" s="265"/>
      <c r="DCS2713" s="265"/>
      <c r="DCT2713" s="265"/>
      <c r="DCU2713" s="265"/>
      <c r="DCV2713" s="265"/>
      <c r="DCW2713" s="265"/>
      <c r="DCX2713" s="265"/>
      <c r="DCY2713" s="265"/>
      <c r="DCZ2713" s="265"/>
      <c r="DDA2713" s="265"/>
      <c r="DDB2713" s="265"/>
      <c r="DDC2713" s="265"/>
      <c r="DDD2713" s="265"/>
      <c r="DDE2713" s="265"/>
      <c r="DDF2713" s="265"/>
      <c r="DDG2713" s="265"/>
      <c r="DDH2713" s="265"/>
      <c r="DDI2713" s="265"/>
      <c r="DDJ2713" s="265"/>
      <c r="DDK2713" s="265"/>
      <c r="DDL2713" s="265"/>
      <c r="DDM2713" s="265"/>
      <c r="DDN2713" s="265"/>
      <c r="DDO2713" s="265"/>
      <c r="DDP2713" s="265"/>
      <c r="DDQ2713" s="265"/>
      <c r="DDR2713" s="265"/>
      <c r="DDS2713" s="265"/>
      <c r="DDT2713" s="265"/>
      <c r="DDU2713" s="265"/>
      <c r="DDV2713" s="265"/>
      <c r="DDW2713" s="265"/>
      <c r="DDX2713" s="265"/>
      <c r="DDY2713" s="265"/>
      <c r="DDZ2713" s="265"/>
      <c r="DEA2713" s="265"/>
      <c r="DEB2713" s="265"/>
      <c r="DEC2713" s="265"/>
      <c r="DED2713" s="265"/>
      <c r="DEE2713" s="265"/>
      <c r="DEF2713" s="265"/>
      <c r="DEG2713" s="265"/>
      <c r="DEH2713" s="265"/>
      <c r="DEI2713" s="265"/>
      <c r="DEJ2713" s="265"/>
      <c r="DEK2713" s="265"/>
      <c r="DEL2713" s="265"/>
      <c r="DEM2713" s="265"/>
      <c r="DEN2713" s="265"/>
      <c r="DEO2713" s="265"/>
      <c r="DEP2713" s="265"/>
      <c r="DEQ2713" s="265"/>
      <c r="DER2713" s="265"/>
      <c r="DES2713" s="265"/>
      <c r="DET2713" s="265"/>
      <c r="DEU2713" s="265"/>
      <c r="DEV2713" s="265"/>
      <c r="DEW2713" s="265"/>
      <c r="DEX2713" s="265"/>
      <c r="DEY2713" s="265"/>
      <c r="DEZ2713" s="265"/>
      <c r="DFA2713" s="265"/>
      <c r="DFB2713" s="265"/>
      <c r="DFC2713" s="265"/>
      <c r="DFD2713" s="265"/>
      <c r="DFE2713" s="265"/>
      <c r="DFF2713" s="265"/>
      <c r="DFG2713" s="265"/>
      <c r="DFH2713" s="265"/>
      <c r="DFI2713" s="265"/>
      <c r="DFJ2713" s="265"/>
      <c r="DFK2713" s="265"/>
      <c r="DFL2713" s="265"/>
      <c r="DFM2713" s="265"/>
      <c r="DFN2713" s="265"/>
      <c r="DFO2713" s="265"/>
      <c r="DFP2713" s="265"/>
      <c r="DFQ2713" s="265"/>
      <c r="DFR2713" s="265"/>
      <c r="DFS2713" s="265"/>
      <c r="DFT2713" s="265"/>
      <c r="DFU2713" s="265"/>
      <c r="DFV2713" s="265"/>
      <c r="DFW2713" s="265"/>
      <c r="DFX2713" s="265"/>
      <c r="DFY2713" s="265"/>
      <c r="DFZ2713" s="265"/>
      <c r="DGA2713" s="265"/>
      <c r="DGB2713" s="265"/>
      <c r="DGC2713" s="265"/>
      <c r="DGD2713" s="265"/>
      <c r="DGE2713" s="265"/>
      <c r="DGF2713" s="265"/>
      <c r="DGG2713" s="265"/>
      <c r="DGH2713" s="265"/>
      <c r="DGI2713" s="265"/>
      <c r="DGJ2713" s="265"/>
      <c r="DGK2713" s="265"/>
      <c r="DGL2713" s="265"/>
      <c r="DGM2713" s="265"/>
      <c r="DGN2713" s="265"/>
      <c r="DGO2713" s="265"/>
      <c r="DGP2713" s="265"/>
      <c r="DGQ2713" s="265"/>
      <c r="DGR2713" s="265"/>
      <c r="DGS2713" s="265"/>
      <c r="DGT2713" s="265"/>
      <c r="DGU2713" s="265"/>
      <c r="DGV2713" s="265"/>
      <c r="DGW2713" s="265"/>
      <c r="DGX2713" s="265"/>
      <c r="DGY2713" s="265"/>
      <c r="DGZ2713" s="265"/>
      <c r="DHA2713" s="265"/>
      <c r="DHB2713" s="265"/>
      <c r="DHC2713" s="265"/>
      <c r="DHD2713" s="265"/>
      <c r="DHE2713" s="265"/>
      <c r="DHF2713" s="265"/>
      <c r="DHG2713" s="265"/>
      <c r="DHH2713" s="265"/>
      <c r="DHI2713" s="265"/>
      <c r="DHJ2713" s="265"/>
      <c r="DHK2713" s="265"/>
      <c r="DHL2713" s="265"/>
      <c r="DHM2713" s="265"/>
      <c r="DHN2713" s="265"/>
      <c r="DHO2713" s="265"/>
      <c r="DHP2713" s="265"/>
      <c r="DHQ2713" s="265"/>
      <c r="DHR2713" s="265"/>
      <c r="DHS2713" s="265"/>
      <c r="DHT2713" s="265"/>
      <c r="DHU2713" s="265"/>
      <c r="DHV2713" s="265"/>
      <c r="DHW2713" s="265"/>
      <c r="DHX2713" s="265"/>
      <c r="DHY2713" s="265"/>
      <c r="DHZ2713" s="265"/>
      <c r="DIA2713" s="265"/>
      <c r="DIB2713" s="265"/>
      <c r="DIC2713" s="265"/>
      <c r="DID2713" s="265"/>
      <c r="DIE2713" s="265"/>
      <c r="DIF2713" s="265"/>
      <c r="DIG2713" s="265"/>
      <c r="DIH2713" s="265"/>
      <c r="DII2713" s="265"/>
      <c r="DIJ2713" s="265"/>
      <c r="DIK2713" s="265"/>
      <c r="DIL2713" s="265"/>
      <c r="DIM2713" s="265"/>
      <c r="DIN2713" s="265"/>
      <c r="DIO2713" s="265"/>
      <c r="DIP2713" s="265"/>
      <c r="DIQ2713" s="265"/>
      <c r="DIR2713" s="265"/>
      <c r="DIS2713" s="265"/>
      <c r="DIT2713" s="265"/>
      <c r="DIU2713" s="265"/>
      <c r="DIV2713" s="265"/>
      <c r="DIW2713" s="265"/>
      <c r="DIX2713" s="265"/>
      <c r="DIY2713" s="265"/>
      <c r="DIZ2713" s="265"/>
      <c r="DJA2713" s="265"/>
      <c r="DJB2713" s="265"/>
      <c r="DJC2713" s="265"/>
      <c r="DJD2713" s="265"/>
      <c r="DJE2713" s="265"/>
      <c r="DJF2713" s="265"/>
      <c r="DJG2713" s="265"/>
      <c r="DJH2713" s="265"/>
      <c r="DJI2713" s="265"/>
      <c r="DJJ2713" s="265"/>
      <c r="DJK2713" s="265"/>
      <c r="DJL2713" s="265"/>
      <c r="DJM2713" s="265"/>
      <c r="DJN2713" s="265"/>
      <c r="DJO2713" s="265"/>
      <c r="DJP2713" s="265"/>
      <c r="DJQ2713" s="265"/>
      <c r="DJR2713" s="265"/>
      <c r="DJS2713" s="265"/>
      <c r="DJT2713" s="265"/>
      <c r="DJU2713" s="265"/>
      <c r="DJV2713" s="265"/>
      <c r="DJW2713" s="265"/>
      <c r="DJX2713" s="265"/>
      <c r="DJY2713" s="265"/>
      <c r="DJZ2713" s="265"/>
      <c r="DKA2713" s="265"/>
      <c r="DKB2713" s="265"/>
      <c r="DKC2713" s="265"/>
      <c r="DKD2713" s="265"/>
      <c r="DKE2713" s="265"/>
      <c r="DKF2713" s="265"/>
      <c r="DKG2713" s="265"/>
      <c r="DKH2713" s="265"/>
      <c r="DKI2713" s="265"/>
      <c r="DKJ2713" s="265"/>
      <c r="DKK2713" s="265"/>
      <c r="DKL2713" s="265"/>
      <c r="DKM2713" s="265"/>
      <c r="DKN2713" s="265"/>
      <c r="DKO2713" s="265"/>
      <c r="DKP2713" s="265"/>
      <c r="DKQ2713" s="265"/>
      <c r="DKR2713" s="265"/>
      <c r="DKS2713" s="265"/>
      <c r="DKT2713" s="265"/>
      <c r="DKU2713" s="265"/>
      <c r="DKV2713" s="265"/>
      <c r="DKW2713" s="265"/>
      <c r="DKX2713" s="265"/>
      <c r="DKY2713" s="265"/>
      <c r="DKZ2713" s="265"/>
      <c r="DLA2713" s="265"/>
      <c r="DLB2713" s="265"/>
      <c r="DLC2713" s="265"/>
      <c r="DLD2713" s="265"/>
      <c r="DLE2713" s="265"/>
      <c r="DLF2713" s="265"/>
      <c r="DLG2713" s="265"/>
      <c r="DLH2713" s="265"/>
      <c r="DLI2713" s="265"/>
      <c r="DLJ2713" s="265"/>
      <c r="DLK2713" s="265"/>
      <c r="DLL2713" s="265"/>
      <c r="DLM2713" s="265"/>
      <c r="DLN2713" s="265"/>
      <c r="DLO2713" s="265"/>
      <c r="DLP2713" s="265"/>
      <c r="DLQ2713" s="265"/>
      <c r="DLR2713" s="265"/>
      <c r="DLS2713" s="265"/>
      <c r="DLT2713" s="265"/>
      <c r="DLU2713" s="265"/>
      <c r="DLV2713" s="265"/>
      <c r="DLW2713" s="265"/>
      <c r="DLX2713" s="265"/>
      <c r="DLY2713" s="265"/>
      <c r="DLZ2713" s="265"/>
      <c r="DMA2713" s="265"/>
      <c r="DMB2713" s="265"/>
      <c r="DMC2713" s="265"/>
      <c r="DMD2713" s="265"/>
      <c r="DME2713" s="265"/>
      <c r="DMF2713" s="265"/>
      <c r="DMG2713" s="265"/>
      <c r="DMH2713" s="265"/>
      <c r="DMI2713" s="265"/>
      <c r="DMJ2713" s="265"/>
      <c r="DMK2713" s="265"/>
      <c r="DML2713" s="265"/>
      <c r="DMM2713" s="265"/>
      <c r="DMN2713" s="265"/>
      <c r="DMO2713" s="265"/>
      <c r="DMP2713" s="265"/>
      <c r="DMQ2713" s="265"/>
      <c r="DMR2713" s="265"/>
      <c r="DMS2713" s="265"/>
      <c r="DMT2713" s="265"/>
      <c r="DMU2713" s="265"/>
      <c r="DMV2713" s="265"/>
      <c r="DMW2713" s="265"/>
      <c r="DMX2713" s="265"/>
      <c r="DMY2713" s="265"/>
      <c r="DMZ2713" s="265"/>
      <c r="DNA2713" s="265"/>
      <c r="DNB2713" s="265"/>
      <c r="DNC2713" s="265"/>
      <c r="DND2713" s="265"/>
      <c r="DNE2713" s="265"/>
      <c r="DNF2713" s="265"/>
      <c r="DNG2713" s="265"/>
      <c r="DNH2713" s="265"/>
      <c r="DNI2713" s="265"/>
      <c r="DNJ2713" s="265"/>
      <c r="DNK2713" s="265"/>
      <c r="DNL2713" s="265"/>
      <c r="DNM2713" s="265"/>
      <c r="DNN2713" s="265"/>
      <c r="DNO2713" s="265"/>
      <c r="DNP2713" s="265"/>
      <c r="DNQ2713" s="265"/>
      <c r="DNR2713" s="265"/>
      <c r="DNS2713" s="265"/>
      <c r="DNT2713" s="265"/>
      <c r="DNU2713" s="265"/>
      <c r="DNV2713" s="265"/>
      <c r="DNW2713" s="265"/>
      <c r="DNX2713" s="265"/>
      <c r="DNY2713" s="265"/>
      <c r="DNZ2713" s="265"/>
      <c r="DOA2713" s="265"/>
      <c r="DOB2713" s="265"/>
      <c r="DOC2713" s="265"/>
      <c r="DOD2713" s="265"/>
      <c r="DOE2713" s="265"/>
      <c r="DOF2713" s="265"/>
      <c r="DOG2713" s="265"/>
      <c r="DOH2713" s="265"/>
      <c r="DOI2713" s="265"/>
      <c r="DOJ2713" s="265"/>
      <c r="DOK2713" s="265"/>
      <c r="DOL2713" s="265"/>
      <c r="DOM2713" s="265"/>
      <c r="DON2713" s="265"/>
      <c r="DOO2713" s="265"/>
      <c r="DOP2713" s="265"/>
      <c r="DOQ2713" s="265"/>
      <c r="DOR2713" s="265"/>
      <c r="DOS2713" s="265"/>
      <c r="DOT2713" s="265"/>
      <c r="DOU2713" s="265"/>
      <c r="DOV2713" s="265"/>
      <c r="DOW2713" s="265"/>
      <c r="DOX2713" s="265"/>
      <c r="DOY2713" s="265"/>
      <c r="DOZ2713" s="265"/>
      <c r="DPA2713" s="265"/>
      <c r="DPB2713" s="265"/>
      <c r="DPC2713" s="265"/>
      <c r="DPD2713" s="265"/>
      <c r="DPE2713" s="265"/>
      <c r="DPF2713" s="265"/>
      <c r="DPG2713" s="265"/>
      <c r="DPH2713" s="265"/>
      <c r="DPI2713" s="265"/>
      <c r="DPJ2713" s="265"/>
      <c r="DPK2713" s="265"/>
      <c r="DPL2713" s="265"/>
      <c r="DPM2713" s="265"/>
      <c r="DPN2713" s="265"/>
      <c r="DPO2713" s="265"/>
      <c r="DPP2713" s="265"/>
      <c r="DPQ2713" s="265"/>
      <c r="DPR2713" s="265"/>
      <c r="DPS2713" s="265"/>
      <c r="DPT2713" s="265"/>
      <c r="DPU2713" s="265"/>
      <c r="DPV2713" s="265"/>
      <c r="DPW2713" s="265"/>
      <c r="DPX2713" s="265"/>
      <c r="DPY2713" s="265"/>
      <c r="DPZ2713" s="265"/>
      <c r="DQA2713" s="265"/>
      <c r="DQB2713" s="265"/>
      <c r="DQC2713" s="265"/>
      <c r="DQD2713" s="265"/>
      <c r="DQE2713" s="265"/>
      <c r="DQF2713" s="265"/>
      <c r="DQG2713" s="265"/>
      <c r="DQH2713" s="265"/>
      <c r="DQI2713" s="265"/>
      <c r="DQJ2713" s="265"/>
      <c r="DQK2713" s="265"/>
      <c r="DQL2713" s="265"/>
      <c r="DQM2713" s="265"/>
      <c r="DQN2713" s="265"/>
      <c r="DQO2713" s="265"/>
      <c r="DQP2713" s="265"/>
      <c r="DQQ2713" s="265"/>
      <c r="DQR2713" s="265"/>
      <c r="DQS2713" s="265"/>
      <c r="DQT2713" s="265"/>
      <c r="DQU2713" s="265"/>
      <c r="DQV2713" s="265"/>
      <c r="DQW2713" s="265"/>
      <c r="DQX2713" s="265"/>
      <c r="DQY2713" s="265"/>
      <c r="DQZ2713" s="265"/>
      <c r="DRA2713" s="265"/>
      <c r="DRB2713" s="265"/>
      <c r="DRC2713" s="265"/>
      <c r="DRD2713" s="265"/>
      <c r="DRE2713" s="265"/>
      <c r="DRF2713" s="265"/>
      <c r="DRG2713" s="265"/>
      <c r="DRH2713" s="265"/>
      <c r="DRI2713" s="265"/>
      <c r="DRJ2713" s="265"/>
      <c r="DRK2713" s="265"/>
      <c r="DRL2713" s="265"/>
      <c r="DRM2713" s="265"/>
      <c r="DRN2713" s="265"/>
      <c r="DRO2713" s="265"/>
      <c r="DRP2713" s="265"/>
      <c r="DRQ2713" s="265"/>
      <c r="DRR2713" s="265"/>
      <c r="DRS2713" s="265"/>
      <c r="DRT2713" s="265"/>
      <c r="DRU2713" s="265"/>
      <c r="DRV2713" s="265"/>
      <c r="DRW2713" s="265"/>
      <c r="DRX2713" s="265"/>
      <c r="DRY2713" s="265"/>
      <c r="DRZ2713" s="265"/>
      <c r="DSA2713" s="265"/>
      <c r="DSB2713" s="265"/>
      <c r="DSC2713" s="265"/>
      <c r="DSD2713" s="265"/>
      <c r="DSE2713" s="265"/>
      <c r="DSF2713" s="265"/>
      <c r="DSG2713" s="265"/>
      <c r="DSH2713" s="265"/>
      <c r="DSI2713" s="265"/>
      <c r="DSJ2713" s="265"/>
      <c r="DSK2713" s="265"/>
      <c r="DSL2713" s="265"/>
      <c r="DSM2713" s="265"/>
      <c r="DSN2713" s="265"/>
      <c r="DSO2713" s="265"/>
      <c r="DSP2713" s="265"/>
      <c r="DSQ2713" s="265"/>
      <c r="DSR2713" s="265"/>
      <c r="DSS2713" s="265"/>
      <c r="DST2713" s="265"/>
      <c r="DSU2713" s="265"/>
      <c r="DSV2713" s="265"/>
      <c r="DSW2713" s="265"/>
      <c r="DSX2713" s="265"/>
      <c r="DSY2713" s="265"/>
      <c r="DSZ2713" s="265"/>
      <c r="DTA2713" s="265"/>
      <c r="DTB2713" s="265"/>
      <c r="DTC2713" s="265"/>
      <c r="DTD2713" s="265"/>
      <c r="DTE2713" s="265"/>
      <c r="DTF2713" s="265"/>
      <c r="DTG2713" s="265"/>
      <c r="DTH2713" s="265"/>
      <c r="DTI2713" s="265"/>
      <c r="DTJ2713" s="265"/>
      <c r="DTK2713" s="265"/>
      <c r="DTL2713" s="265"/>
      <c r="DTM2713" s="265"/>
      <c r="DTN2713" s="265"/>
      <c r="DTO2713" s="265"/>
      <c r="DTP2713" s="265"/>
      <c r="DTQ2713" s="265"/>
      <c r="DTR2713" s="265"/>
      <c r="DTS2713" s="265"/>
      <c r="DTT2713" s="265"/>
      <c r="DTU2713" s="265"/>
      <c r="DTV2713" s="265"/>
      <c r="DTW2713" s="265"/>
      <c r="DTX2713" s="265"/>
      <c r="DTY2713" s="265"/>
      <c r="DTZ2713" s="265"/>
      <c r="DUA2713" s="265"/>
      <c r="DUB2713" s="265"/>
      <c r="DUC2713" s="265"/>
      <c r="DUD2713" s="265"/>
      <c r="DUE2713" s="265"/>
      <c r="DUF2713" s="265"/>
      <c r="DUG2713" s="265"/>
      <c r="DUH2713" s="265"/>
      <c r="DUI2713" s="265"/>
      <c r="DUJ2713" s="265"/>
      <c r="DUK2713" s="265"/>
      <c r="DUL2713" s="265"/>
      <c r="DUM2713" s="265"/>
      <c r="DUN2713" s="265"/>
      <c r="DUO2713" s="265"/>
      <c r="DUP2713" s="265"/>
      <c r="DUQ2713" s="265"/>
      <c r="DUR2713" s="265"/>
      <c r="DUS2713" s="265"/>
      <c r="DUT2713" s="265"/>
      <c r="DUU2713" s="265"/>
      <c r="DUV2713" s="265"/>
      <c r="DUW2713" s="265"/>
      <c r="DUX2713" s="265"/>
      <c r="DUY2713" s="265"/>
      <c r="DUZ2713" s="265"/>
      <c r="DVA2713" s="265"/>
      <c r="DVB2713" s="265"/>
      <c r="DVC2713" s="265"/>
      <c r="DVD2713" s="265"/>
      <c r="DVE2713" s="265"/>
      <c r="DVF2713" s="265"/>
      <c r="DVG2713" s="265"/>
      <c r="DVH2713" s="265"/>
      <c r="DVI2713" s="265"/>
      <c r="DVJ2713" s="265"/>
      <c r="DVK2713" s="265"/>
      <c r="DVL2713" s="265"/>
      <c r="DVM2713" s="265"/>
      <c r="DVN2713" s="265"/>
      <c r="DVO2713" s="265"/>
      <c r="DVP2713" s="265"/>
      <c r="DVQ2713" s="265"/>
      <c r="DVR2713" s="265"/>
      <c r="DVS2713" s="265"/>
      <c r="DVT2713" s="265"/>
      <c r="DVU2713" s="265"/>
      <c r="DVV2713" s="265"/>
      <c r="DVW2713" s="265"/>
      <c r="DVX2713" s="265"/>
      <c r="DVY2713" s="265"/>
      <c r="DVZ2713" s="265"/>
      <c r="DWA2713" s="265"/>
      <c r="DWB2713" s="265"/>
      <c r="DWC2713" s="265"/>
      <c r="DWD2713" s="265"/>
      <c r="DWE2713" s="265"/>
      <c r="DWF2713" s="265"/>
      <c r="DWG2713" s="265"/>
      <c r="DWH2713" s="265"/>
      <c r="DWI2713" s="265"/>
      <c r="DWJ2713" s="265"/>
      <c r="DWK2713" s="265"/>
      <c r="DWL2713" s="265"/>
      <c r="DWM2713" s="265"/>
      <c r="DWN2713" s="265"/>
      <c r="DWO2713" s="265"/>
      <c r="DWP2713" s="265"/>
      <c r="DWQ2713" s="265"/>
      <c r="DWR2713" s="265"/>
      <c r="DWS2713" s="265"/>
      <c r="DWT2713" s="265"/>
      <c r="DWU2713" s="265"/>
      <c r="DWV2713" s="265"/>
      <c r="DWW2713" s="265"/>
      <c r="DWX2713" s="265"/>
      <c r="DWY2713" s="265"/>
      <c r="DWZ2713" s="265"/>
      <c r="DXA2713" s="265"/>
      <c r="DXB2713" s="265"/>
      <c r="DXC2713" s="265"/>
      <c r="DXD2713" s="265"/>
      <c r="DXE2713" s="265"/>
      <c r="DXF2713" s="265"/>
      <c r="DXG2713" s="265"/>
      <c r="DXH2713" s="265"/>
      <c r="DXI2713" s="265"/>
      <c r="DXJ2713" s="265"/>
      <c r="DXK2713" s="265"/>
      <c r="DXL2713" s="265"/>
      <c r="DXM2713" s="265"/>
      <c r="DXN2713" s="265"/>
      <c r="DXO2713" s="265"/>
      <c r="DXP2713" s="265"/>
      <c r="DXQ2713" s="265"/>
      <c r="DXR2713" s="265"/>
      <c r="DXS2713" s="265"/>
      <c r="DXT2713" s="265"/>
      <c r="DXU2713" s="265"/>
      <c r="DXV2713" s="265"/>
      <c r="DXW2713" s="265"/>
      <c r="DXX2713" s="265"/>
      <c r="DXY2713" s="265"/>
      <c r="DXZ2713" s="265"/>
      <c r="DYA2713" s="265"/>
      <c r="DYB2713" s="265"/>
      <c r="DYC2713" s="265"/>
      <c r="DYD2713" s="265"/>
      <c r="DYE2713" s="265"/>
      <c r="DYF2713" s="265"/>
      <c r="DYG2713" s="265"/>
      <c r="DYH2713" s="265"/>
      <c r="DYI2713" s="265"/>
      <c r="DYJ2713" s="265"/>
      <c r="DYK2713" s="265"/>
      <c r="DYL2713" s="265"/>
      <c r="DYM2713" s="265"/>
      <c r="DYN2713" s="265"/>
      <c r="DYO2713" s="265"/>
      <c r="DYP2713" s="265"/>
      <c r="DYQ2713" s="265"/>
      <c r="DYR2713" s="265"/>
      <c r="DYS2713" s="265"/>
      <c r="DYT2713" s="265"/>
      <c r="DYU2713" s="265"/>
      <c r="DYV2713" s="265"/>
      <c r="DYW2713" s="265"/>
      <c r="DYX2713" s="265"/>
      <c r="DYY2713" s="265"/>
      <c r="DYZ2713" s="265"/>
      <c r="DZA2713" s="265"/>
      <c r="DZB2713" s="265"/>
      <c r="DZC2713" s="265"/>
      <c r="DZD2713" s="265"/>
      <c r="DZE2713" s="265"/>
      <c r="DZF2713" s="265"/>
      <c r="DZG2713" s="265"/>
      <c r="DZH2713" s="265"/>
      <c r="DZI2713" s="265"/>
      <c r="DZJ2713" s="265"/>
      <c r="DZK2713" s="265"/>
      <c r="DZL2713" s="265"/>
      <c r="DZM2713" s="265"/>
      <c r="DZN2713" s="265"/>
      <c r="DZO2713" s="265"/>
      <c r="DZP2713" s="265"/>
      <c r="DZQ2713" s="265"/>
      <c r="DZR2713" s="265"/>
      <c r="DZS2713" s="265"/>
      <c r="DZT2713" s="265"/>
      <c r="DZU2713" s="265"/>
      <c r="DZV2713" s="265"/>
      <c r="DZW2713" s="265"/>
      <c r="DZX2713" s="265"/>
      <c r="DZY2713" s="265"/>
      <c r="DZZ2713" s="265"/>
      <c r="EAA2713" s="265"/>
      <c r="EAB2713" s="265"/>
      <c r="EAC2713" s="265"/>
      <c r="EAD2713" s="265"/>
      <c r="EAE2713" s="265"/>
      <c r="EAF2713" s="265"/>
      <c r="EAG2713" s="265"/>
      <c r="EAH2713" s="265"/>
      <c r="EAI2713" s="265"/>
      <c r="EAJ2713" s="265"/>
      <c r="EAK2713" s="265"/>
      <c r="EAL2713" s="265"/>
      <c r="EAM2713" s="265"/>
      <c r="EAN2713" s="265"/>
      <c r="EAO2713" s="265"/>
      <c r="EAP2713" s="265"/>
      <c r="EAQ2713" s="265"/>
      <c r="EAR2713" s="265"/>
      <c r="EAS2713" s="265"/>
      <c r="EAT2713" s="265"/>
      <c r="EAU2713" s="265"/>
      <c r="EAV2713" s="265"/>
      <c r="EAW2713" s="265"/>
      <c r="EAX2713" s="265"/>
      <c r="EAY2713" s="265"/>
      <c r="EAZ2713" s="265"/>
      <c r="EBA2713" s="265"/>
      <c r="EBB2713" s="265"/>
      <c r="EBC2713" s="265"/>
      <c r="EBD2713" s="265"/>
      <c r="EBE2713" s="265"/>
      <c r="EBF2713" s="265"/>
      <c r="EBG2713" s="265"/>
      <c r="EBH2713" s="265"/>
      <c r="EBI2713" s="265"/>
      <c r="EBJ2713" s="265"/>
      <c r="EBK2713" s="265"/>
      <c r="EBL2713" s="265"/>
      <c r="EBM2713" s="265"/>
      <c r="EBN2713" s="265"/>
      <c r="EBO2713" s="265"/>
      <c r="EBP2713" s="265"/>
      <c r="EBQ2713" s="265"/>
      <c r="EBR2713" s="265"/>
      <c r="EBS2713" s="265"/>
      <c r="EBT2713" s="265"/>
      <c r="EBU2713" s="265"/>
      <c r="EBV2713" s="265"/>
      <c r="EBW2713" s="265"/>
      <c r="EBX2713" s="265"/>
      <c r="EBY2713" s="265"/>
      <c r="EBZ2713" s="265"/>
      <c r="ECA2713" s="265"/>
      <c r="ECB2713" s="265"/>
      <c r="ECC2713" s="265"/>
      <c r="ECD2713" s="265"/>
      <c r="ECE2713" s="265"/>
      <c r="ECF2713" s="265"/>
      <c r="ECG2713" s="265"/>
      <c r="ECH2713" s="265"/>
      <c r="ECI2713" s="265"/>
      <c r="ECJ2713" s="265"/>
      <c r="ECK2713" s="265"/>
      <c r="ECL2713" s="265"/>
      <c r="ECM2713" s="265"/>
      <c r="ECN2713" s="265"/>
      <c r="ECO2713" s="265"/>
      <c r="ECP2713" s="265"/>
      <c r="ECQ2713" s="265"/>
      <c r="ECR2713" s="265"/>
      <c r="ECS2713" s="265"/>
      <c r="ECT2713" s="265"/>
      <c r="ECU2713" s="265"/>
      <c r="ECV2713" s="265"/>
      <c r="ECW2713" s="265"/>
      <c r="ECX2713" s="265"/>
      <c r="ECY2713" s="265"/>
      <c r="ECZ2713" s="265"/>
      <c r="EDA2713" s="265"/>
      <c r="EDB2713" s="265"/>
      <c r="EDC2713" s="265"/>
      <c r="EDD2713" s="265"/>
      <c r="EDE2713" s="265"/>
      <c r="EDF2713" s="265"/>
      <c r="EDG2713" s="265"/>
      <c r="EDH2713" s="265"/>
      <c r="EDI2713" s="265"/>
      <c r="EDJ2713" s="265"/>
      <c r="EDK2713" s="265"/>
      <c r="EDL2713" s="265"/>
      <c r="EDM2713" s="265"/>
      <c r="EDN2713" s="265"/>
      <c r="EDO2713" s="265"/>
      <c r="EDP2713" s="265"/>
      <c r="EDQ2713" s="265"/>
      <c r="EDR2713" s="265"/>
      <c r="EDS2713" s="265"/>
      <c r="EDT2713" s="265"/>
      <c r="EDU2713" s="265"/>
      <c r="EDV2713" s="265"/>
      <c r="EDW2713" s="265"/>
      <c r="EDX2713" s="265"/>
      <c r="EDY2713" s="265"/>
      <c r="EDZ2713" s="265"/>
      <c r="EEA2713" s="265"/>
      <c r="EEB2713" s="265"/>
      <c r="EEC2713" s="265"/>
      <c r="EED2713" s="265"/>
      <c r="EEE2713" s="265"/>
      <c r="EEF2713" s="265"/>
      <c r="EEG2713" s="265"/>
      <c r="EEH2713" s="265"/>
      <c r="EEI2713" s="265"/>
      <c r="EEJ2713" s="265"/>
      <c r="EEK2713" s="265"/>
      <c r="EEL2713" s="265"/>
      <c r="EEM2713" s="265"/>
      <c r="EEN2713" s="265"/>
      <c r="EEO2713" s="265"/>
      <c r="EEP2713" s="265"/>
      <c r="EEQ2713" s="265"/>
      <c r="EER2713" s="265"/>
      <c r="EES2713" s="265"/>
      <c r="EET2713" s="265"/>
      <c r="EEU2713" s="265"/>
      <c r="EEV2713" s="265"/>
      <c r="EEW2713" s="265"/>
      <c r="EEX2713" s="265"/>
      <c r="EEY2713" s="265"/>
      <c r="EEZ2713" s="265"/>
      <c r="EFA2713" s="265"/>
      <c r="EFB2713" s="265"/>
      <c r="EFC2713" s="265"/>
      <c r="EFD2713" s="265"/>
      <c r="EFE2713" s="265"/>
      <c r="EFF2713" s="265"/>
      <c r="EFG2713" s="265"/>
      <c r="EFH2713" s="265"/>
      <c r="EFI2713" s="265"/>
      <c r="EFJ2713" s="265"/>
      <c r="EFK2713" s="265"/>
      <c r="EFL2713" s="265"/>
      <c r="EFM2713" s="265"/>
      <c r="EFN2713" s="265"/>
      <c r="EFO2713" s="265"/>
      <c r="EFP2713" s="265"/>
      <c r="EFQ2713" s="265"/>
      <c r="EFR2713" s="265"/>
      <c r="EFS2713" s="265"/>
      <c r="EFT2713" s="265"/>
      <c r="EFU2713" s="265"/>
      <c r="EFV2713" s="265"/>
      <c r="EFW2713" s="265"/>
      <c r="EFX2713" s="265"/>
      <c r="EFY2713" s="265"/>
      <c r="EFZ2713" s="265"/>
      <c r="EGA2713" s="265"/>
      <c r="EGB2713" s="265"/>
      <c r="EGC2713" s="265"/>
      <c r="EGD2713" s="265"/>
      <c r="EGE2713" s="265"/>
      <c r="EGF2713" s="265"/>
      <c r="EGG2713" s="265"/>
      <c r="EGH2713" s="265"/>
      <c r="EGI2713" s="265"/>
      <c r="EGJ2713" s="265"/>
      <c r="EGK2713" s="265"/>
      <c r="EGL2713" s="265"/>
      <c r="EGM2713" s="265"/>
      <c r="EGN2713" s="265"/>
      <c r="EGO2713" s="265"/>
      <c r="EGP2713" s="265"/>
      <c r="EGQ2713" s="265"/>
      <c r="EGR2713" s="265"/>
      <c r="EGS2713" s="265"/>
      <c r="EGT2713" s="265"/>
      <c r="EGU2713" s="265"/>
      <c r="EGV2713" s="265"/>
      <c r="EGW2713" s="265"/>
      <c r="EGX2713" s="265"/>
      <c r="EGY2713" s="265"/>
      <c r="EGZ2713" s="265"/>
      <c r="EHA2713" s="265"/>
      <c r="EHB2713" s="265"/>
      <c r="EHC2713" s="265"/>
      <c r="EHD2713" s="265"/>
      <c r="EHE2713" s="265"/>
      <c r="EHF2713" s="265"/>
      <c r="EHG2713" s="265"/>
      <c r="EHH2713" s="265"/>
      <c r="EHI2713" s="265"/>
      <c r="EHJ2713" s="265"/>
      <c r="EHK2713" s="265"/>
      <c r="EHL2713" s="265"/>
      <c r="EHM2713" s="265"/>
      <c r="EHN2713" s="265"/>
      <c r="EHO2713" s="265"/>
      <c r="EHP2713" s="265"/>
      <c r="EHQ2713" s="265"/>
      <c r="EHR2713" s="265"/>
      <c r="EHS2713" s="265"/>
      <c r="EHT2713" s="265"/>
      <c r="EHU2713" s="265"/>
      <c r="EHV2713" s="265"/>
      <c r="EHW2713" s="265"/>
      <c r="EHX2713" s="265"/>
      <c r="EHY2713" s="265"/>
      <c r="EHZ2713" s="265"/>
      <c r="EIA2713" s="265"/>
      <c r="EIB2713" s="265"/>
      <c r="EIC2713" s="265"/>
      <c r="EID2713" s="265"/>
      <c r="EIE2713" s="265"/>
      <c r="EIF2713" s="265"/>
      <c r="EIG2713" s="265"/>
      <c r="EIH2713" s="265"/>
      <c r="EII2713" s="265"/>
      <c r="EIJ2713" s="265"/>
      <c r="EIK2713" s="265"/>
      <c r="EIL2713" s="265"/>
      <c r="EIM2713" s="265"/>
      <c r="EIN2713" s="265"/>
      <c r="EIO2713" s="265"/>
      <c r="EIP2713" s="265"/>
      <c r="EIQ2713" s="265"/>
      <c r="EIR2713" s="265"/>
      <c r="EIS2713" s="265"/>
      <c r="EIT2713" s="265"/>
      <c r="EIU2713" s="265"/>
      <c r="EIV2713" s="265"/>
      <c r="EIW2713" s="265"/>
      <c r="EIX2713" s="265"/>
      <c r="EIY2713" s="265"/>
      <c r="EIZ2713" s="265"/>
      <c r="EJA2713" s="265"/>
      <c r="EJB2713" s="265"/>
      <c r="EJC2713" s="265"/>
      <c r="EJD2713" s="265"/>
      <c r="EJE2713" s="265"/>
      <c r="EJF2713" s="265"/>
      <c r="EJG2713" s="265"/>
      <c r="EJH2713" s="265"/>
      <c r="EJI2713" s="265"/>
      <c r="EJJ2713" s="265"/>
      <c r="EJK2713" s="265"/>
      <c r="EJL2713" s="265"/>
      <c r="EJM2713" s="265"/>
      <c r="EJN2713" s="265"/>
      <c r="EJO2713" s="265"/>
      <c r="EJP2713" s="265"/>
      <c r="EJQ2713" s="265"/>
      <c r="EJR2713" s="265"/>
      <c r="EJS2713" s="265"/>
      <c r="EJT2713" s="265"/>
      <c r="EJU2713" s="265"/>
      <c r="EJV2713" s="265"/>
      <c r="EJW2713" s="265"/>
      <c r="EJX2713" s="265"/>
      <c r="EJY2713" s="265"/>
      <c r="EJZ2713" s="265"/>
      <c r="EKA2713" s="265"/>
      <c r="EKB2713" s="265"/>
      <c r="EKC2713" s="265"/>
      <c r="EKD2713" s="265"/>
      <c r="EKE2713" s="265"/>
      <c r="EKF2713" s="265"/>
      <c r="EKG2713" s="265"/>
      <c r="EKH2713" s="265"/>
      <c r="EKI2713" s="265"/>
      <c r="EKJ2713" s="265"/>
      <c r="EKK2713" s="265"/>
      <c r="EKL2713" s="265"/>
      <c r="EKM2713" s="265"/>
      <c r="EKN2713" s="265"/>
      <c r="EKO2713" s="265"/>
      <c r="EKP2713" s="265"/>
      <c r="EKQ2713" s="265"/>
      <c r="EKR2713" s="265"/>
      <c r="EKS2713" s="265"/>
      <c r="EKT2713" s="265"/>
      <c r="EKU2713" s="265"/>
      <c r="EKV2713" s="265"/>
      <c r="EKW2713" s="265"/>
      <c r="EKX2713" s="265"/>
      <c r="EKY2713" s="265"/>
      <c r="EKZ2713" s="265"/>
      <c r="ELA2713" s="265"/>
      <c r="ELB2713" s="265"/>
      <c r="ELC2713" s="265"/>
      <c r="ELD2713" s="265"/>
      <c r="ELE2713" s="265"/>
      <c r="ELF2713" s="265"/>
      <c r="ELG2713" s="265"/>
      <c r="ELH2713" s="265"/>
      <c r="ELI2713" s="265"/>
      <c r="ELJ2713" s="265"/>
      <c r="ELK2713" s="265"/>
      <c r="ELL2713" s="265"/>
      <c r="ELM2713" s="265"/>
      <c r="ELN2713" s="265"/>
      <c r="ELO2713" s="265"/>
      <c r="ELP2713" s="265"/>
      <c r="ELQ2713" s="265"/>
      <c r="ELR2713" s="265"/>
      <c r="ELS2713" s="265"/>
      <c r="ELT2713" s="265"/>
      <c r="ELU2713" s="265"/>
      <c r="ELV2713" s="265"/>
      <c r="ELW2713" s="265"/>
      <c r="ELX2713" s="265"/>
      <c r="ELY2713" s="265"/>
      <c r="ELZ2713" s="265"/>
      <c r="EMA2713" s="265"/>
      <c r="EMB2713" s="265"/>
      <c r="EMC2713" s="265"/>
      <c r="EMD2713" s="265"/>
      <c r="EME2713" s="265"/>
      <c r="EMF2713" s="265"/>
      <c r="EMG2713" s="265"/>
      <c r="EMH2713" s="265"/>
      <c r="EMI2713" s="265"/>
      <c r="EMJ2713" s="265"/>
      <c r="EMK2713" s="265"/>
      <c r="EML2713" s="265"/>
      <c r="EMM2713" s="265"/>
      <c r="EMN2713" s="265"/>
      <c r="EMO2713" s="265"/>
      <c r="EMP2713" s="265"/>
      <c r="EMQ2713" s="265"/>
      <c r="EMR2713" s="265"/>
      <c r="EMS2713" s="265"/>
      <c r="EMT2713" s="265"/>
      <c r="EMU2713" s="265"/>
      <c r="EMV2713" s="265"/>
      <c r="EMW2713" s="265"/>
      <c r="EMX2713" s="265"/>
      <c r="EMY2713" s="265"/>
      <c r="EMZ2713" s="265"/>
      <c r="ENA2713" s="265"/>
      <c r="ENB2713" s="265"/>
      <c r="ENC2713" s="265"/>
      <c r="END2713" s="265"/>
      <c r="ENE2713" s="265"/>
      <c r="ENF2713" s="265"/>
      <c r="ENG2713" s="265"/>
      <c r="ENH2713" s="265"/>
      <c r="ENI2713" s="265"/>
      <c r="ENJ2713" s="265"/>
      <c r="ENK2713" s="265"/>
      <c r="ENL2713" s="265"/>
      <c r="ENM2713" s="265"/>
      <c r="ENN2713" s="265"/>
      <c r="ENO2713" s="265"/>
      <c r="ENP2713" s="265"/>
      <c r="ENQ2713" s="265"/>
      <c r="ENR2713" s="265"/>
      <c r="ENS2713" s="265"/>
      <c r="ENT2713" s="265"/>
      <c r="ENU2713" s="265"/>
      <c r="ENV2713" s="265"/>
      <c r="ENW2713" s="265"/>
      <c r="ENX2713" s="265"/>
      <c r="ENY2713" s="265"/>
      <c r="ENZ2713" s="265"/>
      <c r="EOA2713" s="265"/>
      <c r="EOB2713" s="265"/>
      <c r="EOC2713" s="265"/>
      <c r="EOD2713" s="265"/>
      <c r="EOE2713" s="265"/>
      <c r="EOF2713" s="265"/>
      <c r="EOG2713" s="265"/>
      <c r="EOH2713" s="265"/>
      <c r="EOI2713" s="265"/>
      <c r="EOJ2713" s="265"/>
      <c r="EOK2713" s="265"/>
      <c r="EOL2713" s="265"/>
      <c r="EOM2713" s="265"/>
      <c r="EON2713" s="265"/>
      <c r="EOO2713" s="265"/>
      <c r="EOP2713" s="265"/>
      <c r="EOQ2713" s="265"/>
      <c r="EOR2713" s="265"/>
      <c r="EOS2713" s="265"/>
      <c r="EOT2713" s="265"/>
      <c r="EOU2713" s="265"/>
      <c r="EOV2713" s="265"/>
      <c r="EOW2713" s="265"/>
      <c r="EOX2713" s="265"/>
      <c r="EOY2713" s="265"/>
      <c r="EOZ2713" s="265"/>
      <c r="EPA2713" s="265"/>
      <c r="EPB2713" s="265"/>
      <c r="EPC2713" s="265"/>
      <c r="EPD2713" s="265"/>
      <c r="EPE2713" s="265"/>
      <c r="EPF2713" s="265"/>
      <c r="EPG2713" s="265"/>
      <c r="EPH2713" s="265"/>
      <c r="EPI2713" s="265"/>
      <c r="EPJ2713" s="265"/>
      <c r="EPK2713" s="265"/>
      <c r="EPL2713" s="265"/>
      <c r="EPM2713" s="265"/>
      <c r="EPN2713" s="265"/>
      <c r="EPO2713" s="265"/>
      <c r="EPP2713" s="265"/>
      <c r="EPQ2713" s="265"/>
      <c r="EPR2713" s="265"/>
      <c r="EPS2713" s="265"/>
      <c r="EPT2713" s="265"/>
      <c r="EPU2713" s="265"/>
      <c r="EPV2713" s="265"/>
      <c r="EPW2713" s="265"/>
      <c r="EPX2713" s="265"/>
      <c r="EPY2713" s="265"/>
      <c r="EPZ2713" s="265"/>
      <c r="EQA2713" s="265"/>
      <c r="EQB2713" s="265"/>
      <c r="EQC2713" s="265"/>
      <c r="EQD2713" s="265"/>
      <c r="EQE2713" s="265"/>
      <c r="EQF2713" s="265"/>
      <c r="EQG2713" s="265"/>
      <c r="EQH2713" s="265"/>
      <c r="EQI2713" s="265"/>
      <c r="EQJ2713" s="265"/>
      <c r="EQK2713" s="265"/>
      <c r="EQL2713" s="265"/>
      <c r="EQM2713" s="265"/>
      <c r="EQN2713" s="265"/>
      <c r="EQO2713" s="265"/>
      <c r="EQP2713" s="265"/>
      <c r="EQQ2713" s="265"/>
      <c r="EQR2713" s="265"/>
      <c r="EQS2713" s="265"/>
      <c r="EQT2713" s="265"/>
      <c r="EQU2713" s="265"/>
      <c r="EQV2713" s="265"/>
      <c r="EQW2713" s="265"/>
      <c r="EQX2713" s="265"/>
      <c r="EQY2713" s="265"/>
      <c r="EQZ2713" s="265"/>
      <c r="ERA2713" s="265"/>
      <c r="ERB2713" s="265"/>
      <c r="ERC2713" s="265"/>
      <c r="ERD2713" s="265"/>
      <c r="ERE2713" s="265"/>
      <c r="ERF2713" s="265"/>
      <c r="ERG2713" s="265"/>
      <c r="ERH2713" s="265"/>
      <c r="ERI2713" s="265"/>
      <c r="ERJ2713" s="265"/>
      <c r="ERK2713" s="265"/>
      <c r="ERL2713" s="265"/>
      <c r="ERM2713" s="265"/>
      <c r="ERN2713" s="265"/>
      <c r="ERO2713" s="265"/>
      <c r="ERP2713" s="265"/>
      <c r="ERQ2713" s="265"/>
      <c r="ERR2713" s="265"/>
      <c r="ERS2713" s="265"/>
      <c r="ERT2713" s="265"/>
      <c r="ERU2713" s="265"/>
      <c r="ERV2713" s="265"/>
      <c r="ERW2713" s="265"/>
      <c r="ERX2713" s="265"/>
      <c r="ERY2713" s="265"/>
      <c r="ERZ2713" s="265"/>
      <c r="ESA2713" s="265"/>
      <c r="ESB2713" s="265"/>
      <c r="ESC2713" s="265"/>
      <c r="ESD2713" s="265"/>
      <c r="ESE2713" s="265"/>
      <c r="ESF2713" s="265"/>
      <c r="ESG2713" s="265"/>
      <c r="ESH2713" s="265"/>
      <c r="ESI2713" s="265"/>
      <c r="ESJ2713" s="265"/>
      <c r="ESK2713" s="265"/>
      <c r="ESL2713" s="265"/>
      <c r="ESM2713" s="265"/>
      <c r="ESN2713" s="265"/>
      <c r="ESO2713" s="265"/>
      <c r="ESP2713" s="265"/>
      <c r="ESQ2713" s="265"/>
      <c r="ESR2713" s="265"/>
      <c r="ESS2713" s="265"/>
      <c r="EST2713" s="265"/>
      <c r="ESU2713" s="265"/>
      <c r="ESV2713" s="265"/>
      <c r="ESW2713" s="265"/>
      <c r="ESX2713" s="265"/>
      <c r="ESY2713" s="265"/>
      <c r="ESZ2713" s="265"/>
      <c r="ETA2713" s="265"/>
      <c r="ETB2713" s="265"/>
      <c r="ETC2713" s="265"/>
      <c r="ETD2713" s="265"/>
      <c r="ETE2713" s="265"/>
      <c r="ETF2713" s="265"/>
      <c r="ETG2713" s="265"/>
      <c r="ETH2713" s="265"/>
      <c r="ETI2713" s="265"/>
      <c r="ETJ2713" s="265"/>
      <c r="ETK2713" s="265"/>
      <c r="ETL2713" s="265"/>
      <c r="ETM2713" s="265"/>
      <c r="ETN2713" s="265"/>
      <c r="ETO2713" s="265"/>
      <c r="ETP2713" s="265"/>
      <c r="ETQ2713" s="265"/>
      <c r="ETR2713" s="265"/>
      <c r="ETS2713" s="265"/>
      <c r="ETT2713" s="265"/>
      <c r="ETU2713" s="265"/>
      <c r="ETV2713" s="265"/>
      <c r="ETW2713" s="265"/>
      <c r="ETX2713" s="265"/>
      <c r="ETY2713" s="265"/>
      <c r="ETZ2713" s="265"/>
      <c r="EUA2713" s="265"/>
      <c r="EUB2713" s="265"/>
      <c r="EUC2713" s="265"/>
      <c r="EUD2713" s="265"/>
      <c r="EUE2713" s="265"/>
      <c r="EUF2713" s="265"/>
      <c r="EUG2713" s="265"/>
      <c r="EUH2713" s="265"/>
      <c r="EUI2713" s="265"/>
      <c r="EUJ2713" s="265"/>
      <c r="EUK2713" s="265"/>
      <c r="EUL2713" s="265"/>
      <c r="EUM2713" s="265"/>
      <c r="EUN2713" s="265"/>
      <c r="EUO2713" s="265"/>
      <c r="EUP2713" s="265"/>
      <c r="EUQ2713" s="265"/>
      <c r="EUR2713" s="265"/>
      <c r="EUS2713" s="265"/>
      <c r="EUT2713" s="265"/>
      <c r="EUU2713" s="265"/>
      <c r="EUV2713" s="265"/>
      <c r="EUW2713" s="265"/>
      <c r="EUX2713" s="265"/>
      <c r="EUY2713" s="265"/>
      <c r="EUZ2713" s="265"/>
      <c r="EVA2713" s="265"/>
      <c r="EVB2713" s="265"/>
      <c r="EVC2713" s="265"/>
      <c r="EVD2713" s="265"/>
      <c r="EVE2713" s="265"/>
      <c r="EVF2713" s="265"/>
      <c r="EVG2713" s="265"/>
      <c r="EVH2713" s="265"/>
      <c r="EVI2713" s="265"/>
      <c r="EVJ2713" s="265"/>
      <c r="EVK2713" s="265"/>
      <c r="EVL2713" s="265"/>
      <c r="EVM2713" s="265"/>
      <c r="EVN2713" s="265"/>
      <c r="EVO2713" s="265"/>
      <c r="EVP2713" s="265"/>
      <c r="EVQ2713" s="265"/>
      <c r="EVR2713" s="265"/>
      <c r="EVS2713" s="265"/>
      <c r="EVT2713" s="265"/>
      <c r="EVU2713" s="265"/>
      <c r="EVV2713" s="265"/>
      <c r="EVW2713" s="265"/>
      <c r="EVX2713" s="265"/>
      <c r="EVY2713" s="265"/>
      <c r="EVZ2713" s="265"/>
      <c r="EWA2713" s="265"/>
      <c r="EWB2713" s="265"/>
      <c r="EWC2713" s="265"/>
      <c r="EWD2713" s="265"/>
      <c r="EWE2713" s="265"/>
      <c r="EWF2713" s="265"/>
      <c r="EWG2713" s="265"/>
      <c r="EWH2713" s="265"/>
      <c r="EWI2713" s="265"/>
      <c r="EWJ2713" s="265"/>
      <c r="EWK2713" s="265"/>
      <c r="EWL2713" s="265"/>
      <c r="EWM2713" s="265"/>
      <c r="EWN2713" s="265"/>
      <c r="EWO2713" s="265"/>
      <c r="EWP2713" s="265"/>
      <c r="EWQ2713" s="265"/>
      <c r="EWR2713" s="265"/>
      <c r="EWS2713" s="265"/>
      <c r="EWT2713" s="265"/>
      <c r="EWU2713" s="265"/>
      <c r="EWV2713" s="265"/>
      <c r="EWW2713" s="265"/>
      <c r="EWX2713" s="265"/>
      <c r="EWY2713" s="265"/>
      <c r="EWZ2713" s="265"/>
      <c r="EXA2713" s="265"/>
      <c r="EXB2713" s="265"/>
      <c r="EXC2713" s="265"/>
      <c r="EXD2713" s="265"/>
      <c r="EXE2713" s="265"/>
      <c r="EXF2713" s="265"/>
      <c r="EXG2713" s="265"/>
      <c r="EXH2713" s="265"/>
      <c r="EXI2713" s="265"/>
      <c r="EXJ2713" s="265"/>
      <c r="EXK2713" s="265"/>
      <c r="EXL2713" s="265"/>
      <c r="EXM2713" s="265"/>
      <c r="EXN2713" s="265"/>
      <c r="EXO2713" s="265"/>
      <c r="EXP2713" s="265"/>
      <c r="EXQ2713" s="265"/>
      <c r="EXR2713" s="265"/>
      <c r="EXS2713" s="265"/>
      <c r="EXT2713" s="265"/>
      <c r="EXU2713" s="265"/>
      <c r="EXV2713" s="265"/>
      <c r="EXW2713" s="265"/>
      <c r="EXX2713" s="265"/>
      <c r="EXY2713" s="265"/>
      <c r="EXZ2713" s="265"/>
      <c r="EYA2713" s="265"/>
      <c r="EYB2713" s="265"/>
      <c r="EYC2713" s="265"/>
      <c r="EYD2713" s="265"/>
      <c r="EYE2713" s="265"/>
      <c r="EYF2713" s="265"/>
      <c r="EYG2713" s="265"/>
      <c r="EYH2713" s="265"/>
      <c r="EYI2713" s="265"/>
      <c r="EYJ2713" s="265"/>
      <c r="EYK2713" s="265"/>
      <c r="EYL2713" s="265"/>
      <c r="EYM2713" s="265"/>
      <c r="EYN2713" s="265"/>
      <c r="EYO2713" s="265"/>
      <c r="EYP2713" s="265"/>
      <c r="EYQ2713" s="265"/>
      <c r="EYR2713" s="265"/>
      <c r="EYS2713" s="265"/>
      <c r="EYT2713" s="265"/>
      <c r="EYU2713" s="265"/>
      <c r="EYV2713" s="265"/>
      <c r="EYW2713" s="265"/>
      <c r="EYX2713" s="265"/>
      <c r="EYY2713" s="265"/>
      <c r="EYZ2713" s="265"/>
      <c r="EZA2713" s="265"/>
      <c r="EZB2713" s="265"/>
      <c r="EZC2713" s="265"/>
      <c r="EZD2713" s="265"/>
      <c r="EZE2713" s="265"/>
      <c r="EZF2713" s="265"/>
      <c r="EZG2713" s="265"/>
      <c r="EZH2713" s="265"/>
      <c r="EZI2713" s="265"/>
      <c r="EZJ2713" s="265"/>
      <c r="EZK2713" s="265"/>
      <c r="EZL2713" s="265"/>
      <c r="EZM2713" s="265"/>
      <c r="EZN2713" s="265"/>
      <c r="EZO2713" s="265"/>
      <c r="EZP2713" s="265"/>
      <c r="EZQ2713" s="265"/>
      <c r="EZR2713" s="265"/>
      <c r="EZS2713" s="265"/>
      <c r="EZT2713" s="265"/>
      <c r="EZU2713" s="265"/>
      <c r="EZV2713" s="265"/>
      <c r="EZW2713" s="265"/>
      <c r="EZX2713" s="265"/>
      <c r="EZY2713" s="265"/>
      <c r="EZZ2713" s="265"/>
      <c r="FAA2713" s="265"/>
      <c r="FAB2713" s="265"/>
      <c r="FAC2713" s="265"/>
      <c r="FAD2713" s="265"/>
      <c r="FAE2713" s="265"/>
      <c r="FAF2713" s="265"/>
      <c r="FAG2713" s="265"/>
      <c r="FAH2713" s="265"/>
      <c r="FAI2713" s="265"/>
      <c r="FAJ2713" s="265"/>
      <c r="FAK2713" s="265"/>
      <c r="FAL2713" s="265"/>
      <c r="FAM2713" s="265"/>
      <c r="FAN2713" s="265"/>
      <c r="FAO2713" s="265"/>
      <c r="FAP2713" s="265"/>
      <c r="FAQ2713" s="265"/>
      <c r="FAR2713" s="265"/>
      <c r="FAS2713" s="265"/>
      <c r="FAT2713" s="265"/>
      <c r="FAU2713" s="265"/>
      <c r="FAV2713" s="265"/>
      <c r="FAW2713" s="265"/>
      <c r="FAX2713" s="265"/>
      <c r="FAY2713" s="265"/>
      <c r="FAZ2713" s="265"/>
      <c r="FBA2713" s="265"/>
      <c r="FBB2713" s="265"/>
      <c r="FBC2713" s="265"/>
      <c r="FBD2713" s="265"/>
      <c r="FBE2713" s="265"/>
      <c r="FBF2713" s="265"/>
      <c r="FBG2713" s="265"/>
      <c r="FBH2713" s="265"/>
      <c r="FBI2713" s="265"/>
      <c r="FBJ2713" s="265"/>
      <c r="FBK2713" s="265"/>
      <c r="FBL2713" s="265"/>
      <c r="FBM2713" s="265"/>
      <c r="FBN2713" s="265"/>
      <c r="FBO2713" s="265"/>
      <c r="FBP2713" s="265"/>
      <c r="FBQ2713" s="265"/>
      <c r="FBR2713" s="265"/>
      <c r="FBS2713" s="265"/>
      <c r="FBT2713" s="265"/>
      <c r="FBU2713" s="265"/>
      <c r="FBV2713" s="265"/>
      <c r="FBW2713" s="265"/>
      <c r="FBX2713" s="265"/>
      <c r="FBY2713" s="265"/>
      <c r="FBZ2713" s="265"/>
      <c r="FCA2713" s="265"/>
      <c r="FCB2713" s="265"/>
      <c r="FCC2713" s="265"/>
      <c r="FCD2713" s="265"/>
      <c r="FCE2713" s="265"/>
      <c r="FCF2713" s="265"/>
      <c r="FCG2713" s="265"/>
      <c r="FCH2713" s="265"/>
      <c r="FCI2713" s="265"/>
      <c r="FCJ2713" s="265"/>
      <c r="FCK2713" s="265"/>
      <c r="FCL2713" s="265"/>
      <c r="FCM2713" s="265"/>
      <c r="FCN2713" s="265"/>
      <c r="FCO2713" s="265"/>
      <c r="FCP2713" s="265"/>
      <c r="FCQ2713" s="265"/>
      <c r="FCR2713" s="265"/>
      <c r="FCS2713" s="265"/>
      <c r="FCT2713" s="265"/>
      <c r="FCU2713" s="265"/>
      <c r="FCV2713" s="265"/>
      <c r="FCW2713" s="265"/>
      <c r="FCX2713" s="265"/>
      <c r="FCY2713" s="265"/>
      <c r="FCZ2713" s="265"/>
      <c r="FDA2713" s="265"/>
      <c r="FDB2713" s="265"/>
      <c r="FDC2713" s="265"/>
      <c r="FDD2713" s="265"/>
      <c r="FDE2713" s="265"/>
      <c r="FDF2713" s="265"/>
      <c r="FDG2713" s="265"/>
      <c r="FDH2713" s="265"/>
      <c r="FDI2713" s="265"/>
      <c r="FDJ2713" s="265"/>
      <c r="FDK2713" s="265"/>
      <c r="FDL2713" s="265"/>
      <c r="FDM2713" s="265"/>
      <c r="FDN2713" s="265"/>
      <c r="FDO2713" s="265"/>
      <c r="FDP2713" s="265"/>
      <c r="FDQ2713" s="265"/>
      <c r="FDR2713" s="265"/>
      <c r="FDS2713" s="265"/>
      <c r="FDT2713" s="265"/>
      <c r="FDU2713" s="265"/>
      <c r="FDV2713" s="265"/>
      <c r="FDW2713" s="265"/>
      <c r="FDX2713" s="265"/>
      <c r="FDY2713" s="265"/>
      <c r="FDZ2713" s="265"/>
      <c r="FEA2713" s="265"/>
      <c r="FEB2713" s="265"/>
      <c r="FEC2713" s="265"/>
      <c r="FED2713" s="265"/>
      <c r="FEE2713" s="265"/>
      <c r="FEF2713" s="265"/>
      <c r="FEG2713" s="265"/>
      <c r="FEH2713" s="265"/>
      <c r="FEI2713" s="265"/>
      <c r="FEJ2713" s="265"/>
      <c r="FEK2713" s="265"/>
      <c r="FEL2713" s="265"/>
      <c r="FEM2713" s="265"/>
      <c r="FEN2713" s="265"/>
      <c r="FEO2713" s="265"/>
      <c r="FEP2713" s="265"/>
      <c r="FEQ2713" s="265"/>
      <c r="FER2713" s="265"/>
      <c r="FES2713" s="265"/>
      <c r="FET2713" s="265"/>
      <c r="FEU2713" s="265"/>
      <c r="FEV2713" s="265"/>
      <c r="FEW2713" s="265"/>
      <c r="FEX2713" s="265"/>
      <c r="FEY2713" s="265"/>
      <c r="FEZ2713" s="265"/>
      <c r="FFA2713" s="265"/>
      <c r="FFB2713" s="265"/>
      <c r="FFC2713" s="265"/>
      <c r="FFD2713" s="265"/>
      <c r="FFE2713" s="265"/>
      <c r="FFF2713" s="265"/>
      <c r="FFG2713" s="265"/>
      <c r="FFH2713" s="265"/>
      <c r="FFI2713" s="265"/>
      <c r="FFJ2713" s="265"/>
      <c r="FFK2713" s="265"/>
      <c r="FFL2713" s="265"/>
      <c r="FFM2713" s="265"/>
      <c r="FFN2713" s="265"/>
      <c r="FFO2713" s="265"/>
      <c r="FFP2713" s="265"/>
      <c r="FFQ2713" s="265"/>
      <c r="FFR2713" s="265"/>
      <c r="FFS2713" s="265"/>
      <c r="FFT2713" s="265"/>
      <c r="FFU2713" s="265"/>
      <c r="FFV2713" s="265"/>
      <c r="FFW2713" s="265"/>
      <c r="FFX2713" s="265"/>
      <c r="FFY2713" s="265"/>
      <c r="FFZ2713" s="265"/>
      <c r="FGA2713" s="265"/>
      <c r="FGB2713" s="265"/>
      <c r="FGC2713" s="265"/>
      <c r="FGD2713" s="265"/>
      <c r="FGE2713" s="265"/>
      <c r="FGF2713" s="265"/>
      <c r="FGG2713" s="265"/>
      <c r="FGH2713" s="265"/>
      <c r="FGI2713" s="265"/>
      <c r="FGJ2713" s="265"/>
      <c r="FGK2713" s="265"/>
      <c r="FGL2713" s="265"/>
      <c r="FGM2713" s="265"/>
      <c r="FGN2713" s="265"/>
      <c r="FGO2713" s="265"/>
      <c r="FGP2713" s="265"/>
      <c r="FGQ2713" s="265"/>
      <c r="FGR2713" s="265"/>
      <c r="FGS2713" s="265"/>
      <c r="FGT2713" s="265"/>
      <c r="FGU2713" s="265"/>
      <c r="FGV2713" s="265"/>
      <c r="FGW2713" s="265"/>
      <c r="FGX2713" s="265"/>
      <c r="FGY2713" s="265"/>
      <c r="FGZ2713" s="265"/>
      <c r="FHA2713" s="265"/>
      <c r="FHB2713" s="265"/>
      <c r="FHC2713" s="265"/>
      <c r="FHD2713" s="265"/>
      <c r="FHE2713" s="265"/>
      <c r="FHF2713" s="265"/>
      <c r="FHG2713" s="265"/>
      <c r="FHH2713" s="265"/>
      <c r="FHI2713" s="265"/>
      <c r="FHJ2713" s="265"/>
      <c r="FHK2713" s="265"/>
      <c r="FHL2713" s="265"/>
      <c r="FHM2713" s="265"/>
      <c r="FHN2713" s="265"/>
      <c r="FHO2713" s="265"/>
      <c r="FHP2713" s="265"/>
      <c r="FHQ2713" s="265"/>
      <c r="FHR2713" s="265"/>
      <c r="FHS2713" s="265"/>
      <c r="FHT2713" s="265"/>
      <c r="FHU2713" s="265"/>
      <c r="FHV2713" s="265"/>
      <c r="FHW2713" s="265"/>
      <c r="FHX2713" s="265"/>
      <c r="FHY2713" s="265"/>
      <c r="FHZ2713" s="265"/>
      <c r="FIA2713" s="265"/>
      <c r="FIB2713" s="265"/>
      <c r="FIC2713" s="265"/>
      <c r="FID2713" s="265"/>
      <c r="FIE2713" s="265"/>
      <c r="FIF2713" s="265"/>
      <c r="FIG2713" s="265"/>
      <c r="FIH2713" s="265"/>
      <c r="FII2713" s="265"/>
      <c r="FIJ2713" s="265"/>
      <c r="FIK2713" s="265"/>
      <c r="FIL2713" s="265"/>
      <c r="FIM2713" s="265"/>
      <c r="FIN2713" s="265"/>
      <c r="FIO2713" s="265"/>
      <c r="FIP2713" s="265"/>
      <c r="FIQ2713" s="265"/>
      <c r="FIR2713" s="265"/>
      <c r="FIS2713" s="265"/>
      <c r="FIT2713" s="265"/>
      <c r="FIU2713" s="265"/>
      <c r="FIV2713" s="265"/>
      <c r="FIW2713" s="265"/>
      <c r="FIX2713" s="265"/>
      <c r="FIY2713" s="265"/>
      <c r="FIZ2713" s="265"/>
      <c r="FJA2713" s="265"/>
      <c r="FJB2713" s="265"/>
      <c r="FJC2713" s="265"/>
      <c r="FJD2713" s="265"/>
      <c r="FJE2713" s="265"/>
      <c r="FJF2713" s="265"/>
      <c r="FJG2713" s="265"/>
      <c r="FJH2713" s="265"/>
      <c r="FJI2713" s="265"/>
      <c r="FJJ2713" s="265"/>
      <c r="FJK2713" s="265"/>
      <c r="FJL2713" s="265"/>
      <c r="FJM2713" s="265"/>
      <c r="FJN2713" s="265"/>
      <c r="FJO2713" s="265"/>
      <c r="FJP2713" s="265"/>
      <c r="FJQ2713" s="265"/>
      <c r="FJR2713" s="265"/>
      <c r="FJS2713" s="265"/>
      <c r="FJT2713" s="265"/>
      <c r="FJU2713" s="265"/>
      <c r="FJV2713" s="265"/>
      <c r="FJW2713" s="265"/>
      <c r="FJX2713" s="265"/>
      <c r="FJY2713" s="265"/>
      <c r="FJZ2713" s="265"/>
      <c r="FKA2713" s="265"/>
      <c r="FKB2713" s="265"/>
      <c r="FKC2713" s="265"/>
      <c r="FKD2713" s="265"/>
      <c r="FKE2713" s="265"/>
      <c r="FKF2713" s="265"/>
      <c r="FKG2713" s="265"/>
      <c r="FKH2713" s="265"/>
      <c r="FKI2713" s="265"/>
      <c r="FKJ2713" s="265"/>
      <c r="FKK2713" s="265"/>
      <c r="FKL2713" s="265"/>
      <c r="FKM2713" s="265"/>
      <c r="FKN2713" s="265"/>
      <c r="FKO2713" s="265"/>
      <c r="FKP2713" s="265"/>
      <c r="FKQ2713" s="265"/>
      <c r="FKR2713" s="265"/>
      <c r="FKS2713" s="265"/>
      <c r="FKT2713" s="265"/>
      <c r="FKU2713" s="265"/>
      <c r="FKV2713" s="265"/>
      <c r="FKW2713" s="265"/>
      <c r="FKX2713" s="265"/>
      <c r="FKY2713" s="265"/>
      <c r="FKZ2713" s="265"/>
      <c r="FLA2713" s="265"/>
      <c r="FLB2713" s="265"/>
      <c r="FLC2713" s="265"/>
      <c r="FLD2713" s="265"/>
      <c r="FLE2713" s="265"/>
      <c r="FLF2713" s="265"/>
      <c r="FLG2713" s="265"/>
      <c r="FLH2713" s="265"/>
      <c r="FLI2713" s="265"/>
      <c r="FLJ2713" s="265"/>
      <c r="FLK2713" s="265"/>
      <c r="FLL2713" s="265"/>
      <c r="FLM2713" s="265"/>
      <c r="FLN2713" s="265"/>
      <c r="FLO2713" s="265"/>
      <c r="FLP2713" s="265"/>
      <c r="FLQ2713" s="265"/>
      <c r="FLR2713" s="265"/>
      <c r="FLS2713" s="265"/>
      <c r="FLT2713" s="265"/>
      <c r="FLU2713" s="265"/>
      <c r="FLV2713" s="265"/>
      <c r="FLW2713" s="265"/>
      <c r="FLX2713" s="265"/>
      <c r="FLY2713" s="265"/>
      <c r="FLZ2713" s="265"/>
      <c r="FMA2713" s="265"/>
      <c r="FMB2713" s="265"/>
      <c r="FMC2713" s="265"/>
      <c r="FMD2713" s="265"/>
      <c r="FME2713" s="265"/>
      <c r="FMF2713" s="265"/>
      <c r="FMG2713" s="265"/>
      <c r="FMH2713" s="265"/>
      <c r="FMI2713" s="265"/>
      <c r="FMJ2713" s="265"/>
      <c r="FMK2713" s="265"/>
      <c r="FML2713" s="265"/>
      <c r="FMM2713" s="265"/>
      <c r="FMN2713" s="265"/>
      <c r="FMO2713" s="265"/>
      <c r="FMP2713" s="265"/>
      <c r="FMQ2713" s="265"/>
      <c r="FMR2713" s="265"/>
      <c r="FMS2713" s="265"/>
      <c r="FMT2713" s="265"/>
      <c r="FMU2713" s="265"/>
      <c r="FMV2713" s="265"/>
      <c r="FMW2713" s="265"/>
      <c r="FMX2713" s="265"/>
      <c r="FMY2713" s="265"/>
      <c r="FMZ2713" s="265"/>
      <c r="FNA2713" s="265"/>
      <c r="FNB2713" s="265"/>
      <c r="FNC2713" s="265"/>
      <c r="FND2713" s="265"/>
      <c r="FNE2713" s="265"/>
      <c r="FNF2713" s="265"/>
      <c r="FNG2713" s="265"/>
      <c r="FNH2713" s="265"/>
      <c r="FNI2713" s="265"/>
      <c r="FNJ2713" s="265"/>
      <c r="FNK2713" s="265"/>
      <c r="FNL2713" s="265"/>
      <c r="FNM2713" s="265"/>
      <c r="FNN2713" s="265"/>
      <c r="FNO2713" s="265"/>
      <c r="FNP2713" s="265"/>
      <c r="FNQ2713" s="265"/>
      <c r="FNR2713" s="265"/>
      <c r="FNS2713" s="265"/>
      <c r="FNT2713" s="265"/>
      <c r="FNU2713" s="265"/>
      <c r="FNV2713" s="265"/>
      <c r="FNW2713" s="265"/>
      <c r="FNX2713" s="265"/>
      <c r="FNY2713" s="265"/>
      <c r="FNZ2713" s="265"/>
      <c r="FOA2713" s="265"/>
      <c r="FOB2713" s="265"/>
      <c r="FOC2713" s="265"/>
      <c r="FOD2713" s="265"/>
      <c r="FOE2713" s="265"/>
      <c r="FOF2713" s="265"/>
      <c r="FOG2713" s="265"/>
      <c r="FOH2713" s="265"/>
      <c r="FOI2713" s="265"/>
      <c r="FOJ2713" s="265"/>
      <c r="FOK2713" s="265"/>
      <c r="FOL2713" s="265"/>
      <c r="FOM2713" s="265"/>
      <c r="FON2713" s="265"/>
      <c r="FOO2713" s="265"/>
      <c r="FOP2713" s="265"/>
      <c r="FOQ2713" s="265"/>
      <c r="FOR2713" s="265"/>
      <c r="FOS2713" s="265"/>
      <c r="FOT2713" s="265"/>
      <c r="FOU2713" s="265"/>
      <c r="FOV2713" s="265"/>
      <c r="FOW2713" s="265"/>
      <c r="FOX2713" s="265"/>
      <c r="FOY2713" s="265"/>
      <c r="FOZ2713" s="265"/>
      <c r="FPA2713" s="265"/>
      <c r="FPB2713" s="265"/>
      <c r="FPC2713" s="265"/>
      <c r="FPD2713" s="265"/>
      <c r="FPE2713" s="265"/>
      <c r="FPF2713" s="265"/>
      <c r="FPG2713" s="265"/>
      <c r="FPH2713" s="265"/>
      <c r="FPI2713" s="265"/>
      <c r="FPJ2713" s="265"/>
      <c r="FPK2713" s="265"/>
      <c r="FPL2713" s="265"/>
      <c r="FPM2713" s="265"/>
      <c r="FPN2713" s="265"/>
      <c r="FPO2713" s="265"/>
      <c r="FPP2713" s="265"/>
      <c r="FPQ2713" s="265"/>
      <c r="FPR2713" s="265"/>
      <c r="FPS2713" s="265"/>
      <c r="FPT2713" s="265"/>
      <c r="FPU2713" s="265"/>
      <c r="FPV2713" s="265"/>
      <c r="FPW2713" s="265"/>
      <c r="FPX2713" s="265"/>
      <c r="FPY2713" s="265"/>
      <c r="FPZ2713" s="265"/>
      <c r="FQA2713" s="265"/>
      <c r="FQB2713" s="265"/>
      <c r="FQC2713" s="265"/>
      <c r="FQD2713" s="265"/>
      <c r="FQE2713" s="265"/>
      <c r="FQF2713" s="265"/>
      <c r="FQG2713" s="265"/>
      <c r="FQH2713" s="265"/>
      <c r="FQI2713" s="265"/>
      <c r="FQJ2713" s="265"/>
      <c r="FQK2713" s="265"/>
      <c r="FQL2713" s="265"/>
      <c r="FQM2713" s="265"/>
      <c r="FQN2713" s="265"/>
      <c r="FQO2713" s="265"/>
      <c r="FQP2713" s="265"/>
      <c r="FQQ2713" s="265"/>
      <c r="FQR2713" s="265"/>
      <c r="FQS2713" s="265"/>
      <c r="FQT2713" s="265"/>
      <c r="FQU2713" s="265"/>
      <c r="FQV2713" s="265"/>
      <c r="FQW2713" s="265"/>
      <c r="FQX2713" s="265"/>
      <c r="FQY2713" s="265"/>
      <c r="FQZ2713" s="265"/>
      <c r="FRA2713" s="265"/>
      <c r="FRB2713" s="265"/>
      <c r="FRC2713" s="265"/>
      <c r="FRD2713" s="265"/>
      <c r="FRE2713" s="265"/>
      <c r="FRF2713" s="265"/>
      <c r="FRG2713" s="265"/>
      <c r="FRH2713" s="265"/>
      <c r="FRI2713" s="265"/>
      <c r="FRJ2713" s="265"/>
      <c r="FRK2713" s="265"/>
      <c r="FRL2713" s="265"/>
      <c r="FRM2713" s="265"/>
      <c r="FRN2713" s="265"/>
      <c r="FRO2713" s="265"/>
      <c r="FRP2713" s="265"/>
      <c r="FRQ2713" s="265"/>
      <c r="FRR2713" s="265"/>
      <c r="FRS2713" s="265"/>
      <c r="FRT2713" s="265"/>
      <c r="FRU2713" s="265"/>
      <c r="FRV2713" s="265"/>
      <c r="FRW2713" s="265"/>
      <c r="FRX2713" s="265"/>
      <c r="FRY2713" s="265"/>
      <c r="FRZ2713" s="265"/>
      <c r="FSA2713" s="265"/>
      <c r="FSB2713" s="265"/>
      <c r="FSC2713" s="265"/>
      <c r="FSD2713" s="265"/>
      <c r="FSE2713" s="265"/>
      <c r="FSF2713" s="265"/>
      <c r="FSG2713" s="265"/>
      <c r="FSH2713" s="265"/>
      <c r="FSI2713" s="265"/>
      <c r="FSJ2713" s="265"/>
      <c r="FSK2713" s="265"/>
      <c r="FSL2713" s="265"/>
      <c r="FSM2713" s="265"/>
      <c r="FSN2713" s="265"/>
      <c r="FSO2713" s="265"/>
      <c r="FSP2713" s="265"/>
      <c r="FSQ2713" s="265"/>
      <c r="FSR2713" s="265"/>
      <c r="FSS2713" s="265"/>
      <c r="FST2713" s="265"/>
      <c r="FSU2713" s="265"/>
      <c r="FSV2713" s="265"/>
      <c r="FSW2713" s="265"/>
      <c r="FSX2713" s="265"/>
      <c r="FSY2713" s="265"/>
      <c r="FSZ2713" s="265"/>
      <c r="FTA2713" s="265"/>
      <c r="FTB2713" s="265"/>
      <c r="FTC2713" s="265"/>
      <c r="FTD2713" s="265"/>
      <c r="FTE2713" s="265"/>
      <c r="FTF2713" s="265"/>
      <c r="FTG2713" s="265"/>
      <c r="FTH2713" s="265"/>
      <c r="FTI2713" s="265"/>
      <c r="FTJ2713" s="265"/>
      <c r="FTK2713" s="265"/>
      <c r="FTL2713" s="265"/>
      <c r="FTM2713" s="265"/>
      <c r="FTN2713" s="265"/>
      <c r="FTO2713" s="265"/>
      <c r="FTP2713" s="265"/>
      <c r="FTQ2713" s="265"/>
      <c r="FTR2713" s="265"/>
      <c r="FTS2713" s="265"/>
      <c r="FTT2713" s="265"/>
      <c r="FTU2713" s="265"/>
      <c r="FTV2713" s="265"/>
      <c r="FTW2713" s="265"/>
      <c r="FTX2713" s="265"/>
      <c r="FTY2713" s="265"/>
      <c r="FTZ2713" s="265"/>
      <c r="FUA2713" s="265"/>
      <c r="FUB2713" s="265"/>
      <c r="FUC2713" s="265"/>
      <c r="FUD2713" s="265"/>
      <c r="FUE2713" s="265"/>
      <c r="FUF2713" s="265"/>
      <c r="FUG2713" s="265"/>
      <c r="FUH2713" s="265"/>
      <c r="FUI2713" s="265"/>
      <c r="FUJ2713" s="265"/>
      <c r="FUK2713" s="265"/>
      <c r="FUL2713" s="265"/>
      <c r="FUM2713" s="265"/>
      <c r="FUN2713" s="265"/>
      <c r="FUO2713" s="265"/>
      <c r="FUP2713" s="265"/>
      <c r="FUQ2713" s="265"/>
      <c r="FUR2713" s="265"/>
      <c r="FUS2713" s="265"/>
      <c r="FUT2713" s="265"/>
      <c r="FUU2713" s="265"/>
      <c r="FUV2713" s="265"/>
      <c r="FUW2713" s="265"/>
      <c r="FUX2713" s="265"/>
      <c r="FUY2713" s="265"/>
      <c r="FUZ2713" s="265"/>
      <c r="FVA2713" s="265"/>
      <c r="FVB2713" s="265"/>
      <c r="FVC2713" s="265"/>
      <c r="FVD2713" s="265"/>
      <c r="FVE2713" s="265"/>
      <c r="FVF2713" s="265"/>
      <c r="FVG2713" s="265"/>
      <c r="FVH2713" s="265"/>
      <c r="FVI2713" s="265"/>
      <c r="FVJ2713" s="265"/>
      <c r="FVK2713" s="265"/>
      <c r="FVL2713" s="265"/>
      <c r="FVM2713" s="265"/>
      <c r="FVN2713" s="265"/>
      <c r="FVO2713" s="265"/>
      <c r="FVP2713" s="265"/>
      <c r="FVQ2713" s="265"/>
      <c r="FVR2713" s="265"/>
      <c r="FVS2713" s="265"/>
      <c r="FVT2713" s="265"/>
      <c r="FVU2713" s="265"/>
      <c r="FVV2713" s="265"/>
      <c r="FVW2713" s="265"/>
      <c r="FVX2713" s="265"/>
      <c r="FVY2713" s="265"/>
      <c r="FVZ2713" s="265"/>
      <c r="FWA2713" s="265"/>
      <c r="FWB2713" s="265"/>
      <c r="FWC2713" s="265"/>
      <c r="FWD2713" s="265"/>
      <c r="FWE2713" s="265"/>
      <c r="FWF2713" s="265"/>
      <c r="FWG2713" s="265"/>
      <c r="FWH2713" s="265"/>
      <c r="FWI2713" s="265"/>
      <c r="FWJ2713" s="265"/>
      <c r="FWK2713" s="265"/>
      <c r="FWL2713" s="265"/>
      <c r="FWM2713" s="265"/>
      <c r="FWN2713" s="265"/>
      <c r="FWO2713" s="265"/>
      <c r="FWP2713" s="265"/>
      <c r="FWQ2713" s="265"/>
      <c r="FWR2713" s="265"/>
      <c r="FWS2713" s="265"/>
      <c r="FWT2713" s="265"/>
      <c r="FWU2713" s="265"/>
      <c r="FWV2713" s="265"/>
      <c r="FWW2713" s="265"/>
      <c r="FWX2713" s="265"/>
      <c r="FWY2713" s="265"/>
      <c r="FWZ2713" s="265"/>
      <c r="FXA2713" s="265"/>
      <c r="FXB2713" s="265"/>
      <c r="FXC2713" s="265"/>
      <c r="FXD2713" s="265"/>
      <c r="FXE2713" s="265"/>
      <c r="FXF2713" s="265"/>
      <c r="FXG2713" s="265"/>
      <c r="FXH2713" s="265"/>
      <c r="FXI2713" s="265"/>
      <c r="FXJ2713" s="265"/>
      <c r="FXK2713" s="265"/>
      <c r="FXL2713" s="265"/>
      <c r="FXM2713" s="265"/>
      <c r="FXN2713" s="265"/>
      <c r="FXO2713" s="265"/>
      <c r="FXP2713" s="265"/>
      <c r="FXQ2713" s="265"/>
      <c r="FXR2713" s="265"/>
      <c r="FXS2713" s="265"/>
      <c r="FXT2713" s="265"/>
      <c r="FXU2713" s="265"/>
      <c r="FXV2713" s="265"/>
      <c r="FXW2713" s="265"/>
      <c r="FXX2713" s="265"/>
      <c r="FXY2713" s="265"/>
      <c r="FXZ2713" s="265"/>
      <c r="FYA2713" s="265"/>
      <c r="FYB2713" s="265"/>
      <c r="FYC2713" s="265"/>
      <c r="FYD2713" s="265"/>
      <c r="FYE2713" s="265"/>
      <c r="FYF2713" s="265"/>
      <c r="FYG2713" s="265"/>
      <c r="FYH2713" s="265"/>
      <c r="FYI2713" s="265"/>
      <c r="FYJ2713" s="265"/>
      <c r="FYK2713" s="265"/>
      <c r="FYL2713" s="265"/>
      <c r="FYM2713" s="265"/>
      <c r="FYN2713" s="265"/>
      <c r="FYO2713" s="265"/>
      <c r="FYP2713" s="265"/>
      <c r="FYQ2713" s="265"/>
      <c r="FYR2713" s="265"/>
      <c r="FYS2713" s="265"/>
      <c r="FYT2713" s="265"/>
      <c r="FYU2713" s="265"/>
      <c r="FYV2713" s="265"/>
      <c r="FYW2713" s="265"/>
      <c r="FYX2713" s="265"/>
      <c r="FYY2713" s="265"/>
      <c r="FYZ2713" s="265"/>
      <c r="FZA2713" s="265"/>
      <c r="FZB2713" s="265"/>
      <c r="FZC2713" s="265"/>
      <c r="FZD2713" s="265"/>
      <c r="FZE2713" s="265"/>
      <c r="FZF2713" s="265"/>
      <c r="FZG2713" s="265"/>
      <c r="FZH2713" s="265"/>
      <c r="FZI2713" s="265"/>
      <c r="FZJ2713" s="265"/>
      <c r="FZK2713" s="265"/>
      <c r="FZL2713" s="265"/>
      <c r="FZM2713" s="265"/>
      <c r="FZN2713" s="265"/>
      <c r="FZO2713" s="265"/>
      <c r="FZP2713" s="265"/>
      <c r="FZQ2713" s="265"/>
      <c r="FZR2713" s="265"/>
      <c r="FZS2713" s="265"/>
      <c r="FZT2713" s="265"/>
      <c r="FZU2713" s="265"/>
      <c r="FZV2713" s="265"/>
      <c r="FZW2713" s="265"/>
      <c r="FZX2713" s="265"/>
      <c r="FZY2713" s="265"/>
      <c r="FZZ2713" s="265"/>
      <c r="GAA2713" s="265"/>
      <c r="GAB2713" s="265"/>
      <c r="GAC2713" s="265"/>
      <c r="GAD2713" s="265"/>
      <c r="GAE2713" s="265"/>
      <c r="GAF2713" s="265"/>
      <c r="GAG2713" s="265"/>
      <c r="GAH2713" s="265"/>
      <c r="GAI2713" s="265"/>
      <c r="GAJ2713" s="265"/>
      <c r="GAK2713" s="265"/>
      <c r="GAL2713" s="265"/>
      <c r="GAM2713" s="265"/>
      <c r="GAN2713" s="265"/>
      <c r="GAO2713" s="265"/>
      <c r="GAP2713" s="265"/>
      <c r="GAQ2713" s="265"/>
      <c r="GAR2713" s="265"/>
      <c r="GAS2713" s="265"/>
      <c r="GAT2713" s="265"/>
      <c r="GAU2713" s="265"/>
      <c r="GAV2713" s="265"/>
      <c r="GAW2713" s="265"/>
      <c r="GAX2713" s="265"/>
      <c r="GAY2713" s="265"/>
      <c r="GAZ2713" s="265"/>
      <c r="GBA2713" s="265"/>
      <c r="GBB2713" s="265"/>
      <c r="GBC2713" s="265"/>
      <c r="GBD2713" s="265"/>
      <c r="GBE2713" s="265"/>
      <c r="GBF2713" s="265"/>
      <c r="GBG2713" s="265"/>
      <c r="GBH2713" s="265"/>
      <c r="GBI2713" s="265"/>
      <c r="GBJ2713" s="265"/>
      <c r="GBK2713" s="265"/>
      <c r="GBL2713" s="265"/>
      <c r="GBM2713" s="265"/>
      <c r="GBN2713" s="265"/>
      <c r="GBO2713" s="265"/>
      <c r="GBP2713" s="265"/>
      <c r="GBQ2713" s="265"/>
      <c r="GBR2713" s="265"/>
      <c r="GBS2713" s="265"/>
      <c r="GBT2713" s="265"/>
      <c r="GBU2713" s="265"/>
      <c r="GBV2713" s="265"/>
      <c r="GBW2713" s="265"/>
      <c r="GBX2713" s="265"/>
      <c r="GBY2713" s="265"/>
      <c r="GBZ2713" s="265"/>
      <c r="GCA2713" s="265"/>
      <c r="GCB2713" s="265"/>
      <c r="GCC2713" s="265"/>
      <c r="GCD2713" s="265"/>
      <c r="GCE2713" s="265"/>
      <c r="GCF2713" s="265"/>
      <c r="GCG2713" s="265"/>
      <c r="GCH2713" s="265"/>
      <c r="GCI2713" s="265"/>
      <c r="GCJ2713" s="265"/>
      <c r="GCK2713" s="265"/>
      <c r="GCL2713" s="265"/>
      <c r="GCM2713" s="265"/>
      <c r="GCN2713" s="265"/>
      <c r="GCO2713" s="265"/>
      <c r="GCP2713" s="265"/>
      <c r="GCQ2713" s="265"/>
      <c r="GCR2713" s="265"/>
      <c r="GCS2713" s="265"/>
      <c r="GCT2713" s="265"/>
      <c r="GCU2713" s="265"/>
      <c r="GCV2713" s="265"/>
      <c r="GCW2713" s="265"/>
      <c r="GCX2713" s="265"/>
      <c r="GCY2713" s="265"/>
      <c r="GCZ2713" s="265"/>
      <c r="GDA2713" s="265"/>
      <c r="GDB2713" s="265"/>
      <c r="GDC2713" s="265"/>
      <c r="GDD2713" s="265"/>
      <c r="GDE2713" s="265"/>
      <c r="GDF2713" s="265"/>
      <c r="GDG2713" s="265"/>
      <c r="GDH2713" s="265"/>
      <c r="GDI2713" s="265"/>
      <c r="GDJ2713" s="265"/>
      <c r="GDK2713" s="265"/>
      <c r="GDL2713" s="265"/>
      <c r="GDM2713" s="265"/>
      <c r="GDN2713" s="265"/>
      <c r="GDO2713" s="265"/>
      <c r="GDP2713" s="265"/>
      <c r="GDQ2713" s="265"/>
      <c r="GDR2713" s="265"/>
      <c r="GDS2713" s="265"/>
      <c r="GDT2713" s="265"/>
      <c r="GDU2713" s="265"/>
      <c r="GDV2713" s="265"/>
      <c r="GDW2713" s="265"/>
      <c r="GDX2713" s="265"/>
      <c r="GDY2713" s="265"/>
      <c r="GDZ2713" s="265"/>
      <c r="GEA2713" s="265"/>
      <c r="GEB2713" s="265"/>
      <c r="GEC2713" s="265"/>
      <c r="GED2713" s="265"/>
      <c r="GEE2713" s="265"/>
      <c r="GEF2713" s="265"/>
      <c r="GEG2713" s="265"/>
      <c r="GEH2713" s="265"/>
      <c r="GEI2713" s="265"/>
      <c r="GEJ2713" s="265"/>
      <c r="GEK2713" s="265"/>
      <c r="GEL2713" s="265"/>
      <c r="GEM2713" s="265"/>
      <c r="GEN2713" s="265"/>
      <c r="GEO2713" s="265"/>
      <c r="GEP2713" s="265"/>
      <c r="GEQ2713" s="265"/>
      <c r="GER2713" s="265"/>
      <c r="GES2713" s="265"/>
      <c r="GET2713" s="265"/>
      <c r="GEU2713" s="265"/>
      <c r="GEV2713" s="265"/>
      <c r="GEW2713" s="265"/>
      <c r="GEX2713" s="265"/>
      <c r="GEY2713" s="265"/>
      <c r="GEZ2713" s="265"/>
      <c r="GFA2713" s="265"/>
      <c r="GFB2713" s="265"/>
      <c r="GFC2713" s="265"/>
      <c r="GFD2713" s="265"/>
      <c r="GFE2713" s="265"/>
      <c r="GFF2713" s="265"/>
      <c r="GFG2713" s="265"/>
      <c r="GFH2713" s="265"/>
      <c r="GFI2713" s="265"/>
      <c r="GFJ2713" s="265"/>
      <c r="GFK2713" s="265"/>
      <c r="GFL2713" s="265"/>
      <c r="GFM2713" s="265"/>
      <c r="GFN2713" s="265"/>
      <c r="GFO2713" s="265"/>
      <c r="GFP2713" s="265"/>
      <c r="GFQ2713" s="265"/>
      <c r="GFR2713" s="265"/>
      <c r="GFS2713" s="265"/>
      <c r="GFT2713" s="265"/>
      <c r="GFU2713" s="265"/>
      <c r="GFV2713" s="265"/>
      <c r="GFW2713" s="265"/>
      <c r="GFX2713" s="265"/>
      <c r="GFY2713" s="265"/>
      <c r="GFZ2713" s="265"/>
      <c r="GGA2713" s="265"/>
      <c r="GGB2713" s="265"/>
      <c r="GGC2713" s="265"/>
      <c r="GGD2713" s="265"/>
      <c r="GGE2713" s="265"/>
      <c r="GGF2713" s="265"/>
      <c r="GGG2713" s="265"/>
      <c r="GGH2713" s="265"/>
      <c r="GGI2713" s="265"/>
      <c r="GGJ2713" s="265"/>
      <c r="GGK2713" s="265"/>
      <c r="GGL2713" s="265"/>
      <c r="GGM2713" s="265"/>
      <c r="GGN2713" s="265"/>
      <c r="GGO2713" s="265"/>
      <c r="GGP2713" s="265"/>
      <c r="GGQ2713" s="265"/>
      <c r="GGR2713" s="265"/>
      <c r="GGS2713" s="265"/>
      <c r="GGT2713" s="265"/>
      <c r="GGU2713" s="265"/>
      <c r="GGV2713" s="265"/>
      <c r="GGW2713" s="265"/>
      <c r="GGX2713" s="265"/>
      <c r="GGY2713" s="265"/>
      <c r="GGZ2713" s="265"/>
      <c r="GHA2713" s="265"/>
      <c r="GHB2713" s="265"/>
      <c r="GHC2713" s="265"/>
      <c r="GHD2713" s="265"/>
      <c r="GHE2713" s="265"/>
      <c r="GHF2713" s="265"/>
      <c r="GHG2713" s="265"/>
      <c r="GHH2713" s="265"/>
      <c r="GHI2713" s="265"/>
      <c r="GHJ2713" s="265"/>
      <c r="GHK2713" s="265"/>
      <c r="GHL2713" s="265"/>
      <c r="GHM2713" s="265"/>
      <c r="GHN2713" s="265"/>
      <c r="GHO2713" s="265"/>
      <c r="GHP2713" s="265"/>
      <c r="GHQ2713" s="265"/>
      <c r="GHR2713" s="265"/>
      <c r="GHS2713" s="265"/>
      <c r="GHT2713" s="265"/>
      <c r="GHU2713" s="265"/>
      <c r="GHV2713" s="265"/>
      <c r="GHW2713" s="265"/>
      <c r="GHX2713" s="265"/>
      <c r="GHY2713" s="265"/>
      <c r="GHZ2713" s="265"/>
      <c r="GIA2713" s="265"/>
      <c r="GIB2713" s="265"/>
      <c r="GIC2713" s="265"/>
      <c r="GID2713" s="265"/>
      <c r="GIE2713" s="265"/>
      <c r="GIF2713" s="265"/>
      <c r="GIG2713" s="265"/>
      <c r="GIH2713" s="265"/>
      <c r="GII2713" s="265"/>
      <c r="GIJ2713" s="265"/>
      <c r="GIK2713" s="265"/>
      <c r="GIL2713" s="265"/>
      <c r="GIM2713" s="265"/>
      <c r="GIN2713" s="265"/>
      <c r="GIO2713" s="265"/>
      <c r="GIP2713" s="265"/>
      <c r="GIQ2713" s="265"/>
      <c r="GIR2713" s="265"/>
      <c r="GIS2713" s="265"/>
      <c r="GIT2713" s="265"/>
      <c r="GIU2713" s="265"/>
      <c r="GIV2713" s="265"/>
      <c r="GIW2713" s="265"/>
      <c r="GIX2713" s="265"/>
      <c r="GIY2713" s="265"/>
      <c r="GIZ2713" s="265"/>
      <c r="GJA2713" s="265"/>
      <c r="GJB2713" s="265"/>
      <c r="GJC2713" s="265"/>
      <c r="GJD2713" s="265"/>
      <c r="GJE2713" s="265"/>
      <c r="GJF2713" s="265"/>
      <c r="GJG2713" s="265"/>
      <c r="GJH2713" s="265"/>
      <c r="GJI2713" s="265"/>
      <c r="GJJ2713" s="265"/>
      <c r="GJK2713" s="265"/>
      <c r="GJL2713" s="265"/>
      <c r="GJM2713" s="265"/>
      <c r="GJN2713" s="265"/>
      <c r="GJO2713" s="265"/>
      <c r="GJP2713" s="265"/>
      <c r="GJQ2713" s="265"/>
      <c r="GJR2713" s="265"/>
      <c r="GJS2713" s="265"/>
      <c r="GJT2713" s="265"/>
      <c r="GJU2713" s="265"/>
      <c r="GJV2713" s="265"/>
      <c r="GJW2713" s="265"/>
      <c r="GJX2713" s="265"/>
      <c r="GJY2713" s="265"/>
      <c r="GJZ2713" s="265"/>
      <c r="GKA2713" s="265"/>
      <c r="GKB2713" s="265"/>
      <c r="GKC2713" s="265"/>
      <c r="GKD2713" s="265"/>
      <c r="GKE2713" s="265"/>
      <c r="GKF2713" s="265"/>
      <c r="GKG2713" s="265"/>
      <c r="GKH2713" s="265"/>
      <c r="GKI2713" s="265"/>
      <c r="GKJ2713" s="265"/>
      <c r="GKK2713" s="265"/>
      <c r="GKL2713" s="265"/>
      <c r="GKM2713" s="265"/>
      <c r="GKN2713" s="265"/>
      <c r="GKO2713" s="265"/>
      <c r="GKP2713" s="265"/>
      <c r="GKQ2713" s="265"/>
      <c r="GKR2713" s="265"/>
      <c r="GKS2713" s="265"/>
      <c r="GKT2713" s="265"/>
      <c r="GKU2713" s="265"/>
      <c r="GKV2713" s="265"/>
      <c r="GKW2713" s="265"/>
      <c r="GKX2713" s="265"/>
      <c r="GKY2713" s="265"/>
      <c r="GKZ2713" s="265"/>
      <c r="GLA2713" s="265"/>
      <c r="GLB2713" s="265"/>
      <c r="GLC2713" s="265"/>
      <c r="GLD2713" s="265"/>
      <c r="GLE2713" s="265"/>
      <c r="GLF2713" s="265"/>
      <c r="GLG2713" s="265"/>
      <c r="GLH2713" s="265"/>
      <c r="GLI2713" s="265"/>
      <c r="GLJ2713" s="265"/>
      <c r="GLK2713" s="265"/>
      <c r="GLL2713" s="265"/>
      <c r="GLM2713" s="265"/>
      <c r="GLN2713" s="265"/>
      <c r="GLO2713" s="265"/>
      <c r="GLP2713" s="265"/>
      <c r="GLQ2713" s="265"/>
      <c r="GLR2713" s="265"/>
      <c r="GLS2713" s="265"/>
      <c r="GLT2713" s="265"/>
      <c r="GLU2713" s="265"/>
      <c r="GLV2713" s="265"/>
      <c r="GLW2713" s="265"/>
      <c r="GLX2713" s="265"/>
      <c r="GLY2713" s="265"/>
      <c r="GLZ2713" s="265"/>
      <c r="GMA2713" s="265"/>
      <c r="GMB2713" s="265"/>
      <c r="GMC2713" s="265"/>
      <c r="GMD2713" s="265"/>
      <c r="GME2713" s="265"/>
      <c r="GMF2713" s="265"/>
      <c r="GMG2713" s="265"/>
      <c r="GMH2713" s="265"/>
      <c r="GMI2713" s="265"/>
      <c r="GMJ2713" s="265"/>
      <c r="GMK2713" s="265"/>
      <c r="GML2713" s="265"/>
      <c r="GMM2713" s="265"/>
      <c r="GMN2713" s="265"/>
      <c r="GMO2713" s="265"/>
      <c r="GMP2713" s="265"/>
      <c r="GMQ2713" s="265"/>
      <c r="GMR2713" s="265"/>
      <c r="GMS2713" s="265"/>
      <c r="GMT2713" s="265"/>
      <c r="GMU2713" s="265"/>
      <c r="GMV2713" s="265"/>
      <c r="GMW2713" s="265"/>
      <c r="GMX2713" s="265"/>
      <c r="GMY2713" s="265"/>
      <c r="GMZ2713" s="265"/>
      <c r="GNA2713" s="265"/>
      <c r="GNB2713" s="265"/>
      <c r="GNC2713" s="265"/>
      <c r="GND2713" s="265"/>
      <c r="GNE2713" s="265"/>
      <c r="GNF2713" s="265"/>
      <c r="GNG2713" s="265"/>
      <c r="GNH2713" s="265"/>
      <c r="GNI2713" s="265"/>
      <c r="GNJ2713" s="265"/>
      <c r="GNK2713" s="265"/>
      <c r="GNL2713" s="265"/>
      <c r="GNM2713" s="265"/>
      <c r="GNN2713" s="265"/>
      <c r="GNO2713" s="265"/>
      <c r="GNP2713" s="265"/>
      <c r="GNQ2713" s="265"/>
      <c r="GNR2713" s="265"/>
      <c r="GNS2713" s="265"/>
      <c r="GNT2713" s="265"/>
      <c r="GNU2713" s="265"/>
      <c r="GNV2713" s="265"/>
      <c r="GNW2713" s="265"/>
      <c r="GNX2713" s="265"/>
      <c r="GNY2713" s="265"/>
      <c r="GNZ2713" s="265"/>
      <c r="GOA2713" s="265"/>
      <c r="GOB2713" s="265"/>
      <c r="GOC2713" s="265"/>
      <c r="GOD2713" s="265"/>
      <c r="GOE2713" s="265"/>
      <c r="GOF2713" s="265"/>
      <c r="GOG2713" s="265"/>
      <c r="GOH2713" s="265"/>
      <c r="GOI2713" s="265"/>
      <c r="GOJ2713" s="265"/>
      <c r="GOK2713" s="265"/>
      <c r="GOL2713" s="265"/>
      <c r="GOM2713" s="265"/>
      <c r="GON2713" s="265"/>
      <c r="GOO2713" s="265"/>
      <c r="GOP2713" s="265"/>
      <c r="GOQ2713" s="265"/>
      <c r="GOR2713" s="265"/>
      <c r="GOS2713" s="265"/>
      <c r="GOT2713" s="265"/>
      <c r="GOU2713" s="265"/>
      <c r="GOV2713" s="265"/>
      <c r="GOW2713" s="265"/>
      <c r="GOX2713" s="265"/>
      <c r="GOY2713" s="265"/>
      <c r="GOZ2713" s="265"/>
      <c r="GPA2713" s="265"/>
      <c r="GPB2713" s="265"/>
      <c r="GPC2713" s="265"/>
      <c r="GPD2713" s="265"/>
      <c r="GPE2713" s="265"/>
      <c r="GPF2713" s="265"/>
      <c r="GPG2713" s="265"/>
      <c r="GPH2713" s="265"/>
      <c r="GPI2713" s="265"/>
      <c r="GPJ2713" s="265"/>
      <c r="GPK2713" s="265"/>
      <c r="GPL2713" s="265"/>
      <c r="GPM2713" s="265"/>
      <c r="GPN2713" s="265"/>
      <c r="GPO2713" s="265"/>
      <c r="GPP2713" s="265"/>
      <c r="GPQ2713" s="265"/>
      <c r="GPR2713" s="265"/>
      <c r="GPS2713" s="265"/>
      <c r="GPT2713" s="265"/>
      <c r="GPU2713" s="265"/>
      <c r="GPV2713" s="265"/>
      <c r="GPW2713" s="265"/>
      <c r="GPX2713" s="265"/>
      <c r="GPY2713" s="265"/>
      <c r="GPZ2713" s="265"/>
      <c r="GQA2713" s="265"/>
      <c r="GQB2713" s="265"/>
      <c r="GQC2713" s="265"/>
      <c r="GQD2713" s="265"/>
      <c r="GQE2713" s="265"/>
      <c r="GQF2713" s="265"/>
      <c r="GQG2713" s="265"/>
      <c r="GQH2713" s="265"/>
      <c r="GQI2713" s="265"/>
      <c r="GQJ2713" s="265"/>
      <c r="GQK2713" s="265"/>
      <c r="GQL2713" s="265"/>
      <c r="GQM2713" s="265"/>
      <c r="GQN2713" s="265"/>
      <c r="GQO2713" s="265"/>
      <c r="GQP2713" s="265"/>
      <c r="GQQ2713" s="265"/>
      <c r="GQR2713" s="265"/>
      <c r="GQS2713" s="265"/>
      <c r="GQT2713" s="265"/>
      <c r="GQU2713" s="265"/>
      <c r="GQV2713" s="265"/>
      <c r="GQW2713" s="265"/>
      <c r="GQX2713" s="265"/>
      <c r="GQY2713" s="265"/>
      <c r="GQZ2713" s="265"/>
      <c r="GRA2713" s="265"/>
      <c r="GRB2713" s="265"/>
      <c r="GRC2713" s="265"/>
      <c r="GRD2713" s="265"/>
      <c r="GRE2713" s="265"/>
      <c r="GRF2713" s="265"/>
      <c r="GRG2713" s="265"/>
      <c r="GRH2713" s="265"/>
      <c r="GRI2713" s="265"/>
      <c r="GRJ2713" s="265"/>
      <c r="GRK2713" s="265"/>
      <c r="GRL2713" s="265"/>
      <c r="GRM2713" s="265"/>
      <c r="GRN2713" s="265"/>
      <c r="GRO2713" s="265"/>
      <c r="GRP2713" s="265"/>
      <c r="GRQ2713" s="265"/>
      <c r="GRR2713" s="265"/>
      <c r="GRS2713" s="265"/>
      <c r="GRT2713" s="265"/>
      <c r="GRU2713" s="265"/>
      <c r="GRV2713" s="265"/>
      <c r="GRW2713" s="265"/>
      <c r="GRX2713" s="265"/>
      <c r="GRY2713" s="265"/>
      <c r="GRZ2713" s="265"/>
      <c r="GSA2713" s="265"/>
      <c r="GSB2713" s="265"/>
      <c r="GSC2713" s="265"/>
      <c r="GSD2713" s="265"/>
      <c r="GSE2713" s="265"/>
      <c r="GSF2713" s="265"/>
      <c r="GSG2713" s="265"/>
      <c r="GSH2713" s="265"/>
      <c r="GSI2713" s="265"/>
      <c r="GSJ2713" s="265"/>
      <c r="GSK2713" s="265"/>
      <c r="GSL2713" s="265"/>
      <c r="GSM2713" s="265"/>
      <c r="GSN2713" s="265"/>
      <c r="GSO2713" s="265"/>
      <c r="GSP2713" s="265"/>
      <c r="GSQ2713" s="265"/>
      <c r="GSR2713" s="265"/>
      <c r="GSS2713" s="265"/>
      <c r="GST2713" s="265"/>
      <c r="GSU2713" s="265"/>
      <c r="GSV2713" s="265"/>
      <c r="GSW2713" s="265"/>
      <c r="GSX2713" s="265"/>
      <c r="GSY2713" s="265"/>
      <c r="GSZ2713" s="265"/>
      <c r="GTA2713" s="265"/>
      <c r="GTB2713" s="265"/>
      <c r="GTC2713" s="265"/>
      <c r="GTD2713" s="265"/>
      <c r="GTE2713" s="265"/>
      <c r="GTF2713" s="265"/>
      <c r="GTG2713" s="265"/>
      <c r="GTH2713" s="265"/>
      <c r="GTI2713" s="265"/>
      <c r="GTJ2713" s="265"/>
      <c r="GTK2713" s="265"/>
      <c r="GTL2713" s="265"/>
      <c r="GTM2713" s="265"/>
      <c r="GTN2713" s="265"/>
      <c r="GTO2713" s="265"/>
      <c r="GTP2713" s="265"/>
      <c r="GTQ2713" s="265"/>
      <c r="GTR2713" s="265"/>
      <c r="GTS2713" s="265"/>
      <c r="GTT2713" s="265"/>
      <c r="GTU2713" s="265"/>
      <c r="GTV2713" s="265"/>
      <c r="GTW2713" s="265"/>
      <c r="GTX2713" s="265"/>
      <c r="GTY2713" s="265"/>
      <c r="GTZ2713" s="265"/>
      <c r="GUA2713" s="265"/>
      <c r="GUB2713" s="265"/>
      <c r="GUC2713" s="265"/>
      <c r="GUD2713" s="265"/>
      <c r="GUE2713" s="265"/>
      <c r="GUF2713" s="265"/>
      <c r="GUG2713" s="265"/>
      <c r="GUH2713" s="265"/>
      <c r="GUI2713" s="265"/>
      <c r="GUJ2713" s="265"/>
      <c r="GUK2713" s="265"/>
      <c r="GUL2713" s="265"/>
      <c r="GUM2713" s="265"/>
      <c r="GUN2713" s="265"/>
      <c r="GUO2713" s="265"/>
      <c r="GUP2713" s="265"/>
      <c r="GUQ2713" s="265"/>
      <c r="GUR2713" s="265"/>
      <c r="GUS2713" s="265"/>
      <c r="GUT2713" s="265"/>
      <c r="GUU2713" s="265"/>
      <c r="GUV2713" s="265"/>
      <c r="GUW2713" s="265"/>
      <c r="GUX2713" s="265"/>
      <c r="GUY2713" s="265"/>
      <c r="GUZ2713" s="265"/>
      <c r="GVA2713" s="265"/>
      <c r="GVB2713" s="265"/>
      <c r="GVC2713" s="265"/>
      <c r="GVD2713" s="265"/>
      <c r="GVE2713" s="265"/>
      <c r="GVF2713" s="265"/>
      <c r="GVG2713" s="265"/>
      <c r="GVH2713" s="265"/>
      <c r="GVI2713" s="265"/>
      <c r="GVJ2713" s="265"/>
      <c r="GVK2713" s="265"/>
      <c r="GVL2713" s="265"/>
      <c r="GVM2713" s="265"/>
      <c r="GVN2713" s="265"/>
      <c r="GVO2713" s="265"/>
      <c r="GVP2713" s="265"/>
      <c r="GVQ2713" s="265"/>
      <c r="GVR2713" s="265"/>
      <c r="GVS2713" s="265"/>
      <c r="GVT2713" s="265"/>
      <c r="GVU2713" s="265"/>
      <c r="GVV2713" s="265"/>
      <c r="GVW2713" s="265"/>
      <c r="GVX2713" s="265"/>
      <c r="GVY2713" s="265"/>
      <c r="GVZ2713" s="265"/>
      <c r="GWA2713" s="265"/>
      <c r="GWB2713" s="265"/>
      <c r="GWC2713" s="265"/>
      <c r="GWD2713" s="265"/>
      <c r="GWE2713" s="265"/>
      <c r="GWF2713" s="265"/>
      <c r="GWG2713" s="265"/>
      <c r="GWH2713" s="265"/>
      <c r="GWI2713" s="265"/>
      <c r="GWJ2713" s="265"/>
      <c r="GWK2713" s="265"/>
      <c r="GWL2713" s="265"/>
      <c r="GWM2713" s="265"/>
      <c r="GWN2713" s="265"/>
      <c r="GWO2713" s="265"/>
      <c r="GWP2713" s="265"/>
      <c r="GWQ2713" s="265"/>
      <c r="GWR2713" s="265"/>
      <c r="GWS2713" s="265"/>
      <c r="GWT2713" s="265"/>
      <c r="GWU2713" s="265"/>
      <c r="GWV2713" s="265"/>
      <c r="GWW2713" s="265"/>
      <c r="GWX2713" s="265"/>
      <c r="GWY2713" s="265"/>
      <c r="GWZ2713" s="265"/>
      <c r="GXA2713" s="265"/>
      <c r="GXB2713" s="265"/>
      <c r="GXC2713" s="265"/>
      <c r="GXD2713" s="265"/>
      <c r="GXE2713" s="265"/>
      <c r="GXF2713" s="265"/>
      <c r="GXG2713" s="265"/>
      <c r="GXH2713" s="265"/>
      <c r="GXI2713" s="265"/>
      <c r="GXJ2713" s="265"/>
      <c r="GXK2713" s="265"/>
      <c r="GXL2713" s="265"/>
      <c r="GXM2713" s="265"/>
      <c r="GXN2713" s="265"/>
      <c r="GXO2713" s="265"/>
      <c r="GXP2713" s="265"/>
      <c r="GXQ2713" s="265"/>
      <c r="GXR2713" s="265"/>
      <c r="GXS2713" s="265"/>
      <c r="GXT2713" s="265"/>
      <c r="GXU2713" s="265"/>
      <c r="GXV2713" s="265"/>
      <c r="GXW2713" s="265"/>
      <c r="GXX2713" s="265"/>
      <c r="GXY2713" s="265"/>
      <c r="GXZ2713" s="265"/>
      <c r="GYA2713" s="265"/>
      <c r="GYB2713" s="265"/>
      <c r="GYC2713" s="265"/>
      <c r="GYD2713" s="265"/>
      <c r="GYE2713" s="265"/>
      <c r="GYF2713" s="265"/>
      <c r="GYG2713" s="265"/>
      <c r="GYH2713" s="265"/>
      <c r="GYI2713" s="265"/>
      <c r="GYJ2713" s="265"/>
      <c r="GYK2713" s="265"/>
      <c r="GYL2713" s="265"/>
      <c r="GYM2713" s="265"/>
      <c r="GYN2713" s="265"/>
      <c r="GYO2713" s="265"/>
      <c r="GYP2713" s="265"/>
      <c r="GYQ2713" s="265"/>
      <c r="GYR2713" s="265"/>
      <c r="GYS2713" s="265"/>
      <c r="GYT2713" s="265"/>
      <c r="GYU2713" s="265"/>
      <c r="GYV2713" s="265"/>
      <c r="GYW2713" s="265"/>
      <c r="GYX2713" s="265"/>
      <c r="GYY2713" s="265"/>
      <c r="GYZ2713" s="265"/>
      <c r="GZA2713" s="265"/>
      <c r="GZB2713" s="265"/>
      <c r="GZC2713" s="265"/>
      <c r="GZD2713" s="265"/>
      <c r="GZE2713" s="265"/>
      <c r="GZF2713" s="265"/>
      <c r="GZG2713" s="265"/>
      <c r="GZH2713" s="265"/>
      <c r="GZI2713" s="265"/>
      <c r="GZJ2713" s="265"/>
      <c r="GZK2713" s="265"/>
      <c r="GZL2713" s="265"/>
      <c r="GZM2713" s="265"/>
      <c r="GZN2713" s="265"/>
      <c r="GZO2713" s="265"/>
      <c r="GZP2713" s="265"/>
      <c r="GZQ2713" s="265"/>
      <c r="GZR2713" s="265"/>
      <c r="GZS2713" s="265"/>
      <c r="GZT2713" s="265"/>
      <c r="GZU2713" s="265"/>
      <c r="GZV2713" s="265"/>
      <c r="GZW2713" s="265"/>
      <c r="GZX2713" s="265"/>
      <c r="GZY2713" s="265"/>
      <c r="GZZ2713" s="265"/>
      <c r="HAA2713" s="265"/>
      <c r="HAB2713" s="265"/>
      <c r="HAC2713" s="265"/>
      <c r="HAD2713" s="265"/>
      <c r="HAE2713" s="265"/>
      <c r="HAF2713" s="265"/>
      <c r="HAG2713" s="265"/>
      <c r="HAH2713" s="265"/>
      <c r="HAI2713" s="265"/>
      <c r="HAJ2713" s="265"/>
      <c r="HAK2713" s="265"/>
      <c r="HAL2713" s="265"/>
      <c r="HAM2713" s="265"/>
      <c r="HAN2713" s="265"/>
      <c r="HAO2713" s="265"/>
      <c r="HAP2713" s="265"/>
      <c r="HAQ2713" s="265"/>
      <c r="HAR2713" s="265"/>
      <c r="HAS2713" s="265"/>
      <c r="HAT2713" s="265"/>
      <c r="HAU2713" s="265"/>
      <c r="HAV2713" s="265"/>
      <c r="HAW2713" s="265"/>
      <c r="HAX2713" s="265"/>
      <c r="HAY2713" s="265"/>
      <c r="HAZ2713" s="265"/>
      <c r="HBA2713" s="265"/>
      <c r="HBB2713" s="265"/>
      <c r="HBC2713" s="265"/>
      <c r="HBD2713" s="265"/>
      <c r="HBE2713" s="265"/>
      <c r="HBF2713" s="265"/>
      <c r="HBG2713" s="265"/>
      <c r="HBH2713" s="265"/>
      <c r="HBI2713" s="265"/>
      <c r="HBJ2713" s="265"/>
      <c r="HBK2713" s="265"/>
      <c r="HBL2713" s="265"/>
      <c r="HBM2713" s="265"/>
      <c r="HBN2713" s="265"/>
      <c r="HBO2713" s="265"/>
      <c r="HBP2713" s="265"/>
      <c r="HBQ2713" s="265"/>
      <c r="HBR2713" s="265"/>
      <c r="HBS2713" s="265"/>
      <c r="HBT2713" s="265"/>
      <c r="HBU2713" s="265"/>
      <c r="HBV2713" s="265"/>
      <c r="HBW2713" s="265"/>
      <c r="HBX2713" s="265"/>
      <c r="HBY2713" s="265"/>
      <c r="HBZ2713" s="265"/>
      <c r="HCA2713" s="265"/>
      <c r="HCB2713" s="265"/>
      <c r="HCC2713" s="265"/>
      <c r="HCD2713" s="265"/>
      <c r="HCE2713" s="265"/>
      <c r="HCF2713" s="265"/>
      <c r="HCG2713" s="265"/>
      <c r="HCH2713" s="265"/>
      <c r="HCI2713" s="265"/>
      <c r="HCJ2713" s="265"/>
      <c r="HCK2713" s="265"/>
      <c r="HCL2713" s="265"/>
      <c r="HCM2713" s="265"/>
      <c r="HCN2713" s="265"/>
      <c r="HCO2713" s="265"/>
      <c r="HCP2713" s="265"/>
      <c r="HCQ2713" s="265"/>
      <c r="HCR2713" s="265"/>
      <c r="HCS2713" s="265"/>
      <c r="HCT2713" s="265"/>
      <c r="HCU2713" s="265"/>
      <c r="HCV2713" s="265"/>
      <c r="HCW2713" s="265"/>
      <c r="HCX2713" s="265"/>
      <c r="HCY2713" s="265"/>
      <c r="HCZ2713" s="265"/>
      <c r="HDA2713" s="265"/>
      <c r="HDB2713" s="265"/>
      <c r="HDC2713" s="265"/>
      <c r="HDD2713" s="265"/>
      <c r="HDE2713" s="265"/>
      <c r="HDF2713" s="265"/>
      <c r="HDG2713" s="265"/>
      <c r="HDH2713" s="265"/>
      <c r="HDI2713" s="265"/>
      <c r="HDJ2713" s="265"/>
      <c r="HDK2713" s="265"/>
      <c r="HDL2713" s="265"/>
      <c r="HDM2713" s="265"/>
      <c r="HDN2713" s="265"/>
      <c r="HDO2713" s="265"/>
      <c r="HDP2713" s="265"/>
      <c r="HDQ2713" s="265"/>
      <c r="HDR2713" s="265"/>
      <c r="HDS2713" s="265"/>
      <c r="HDT2713" s="265"/>
      <c r="HDU2713" s="265"/>
      <c r="HDV2713" s="265"/>
      <c r="HDW2713" s="265"/>
      <c r="HDX2713" s="265"/>
      <c r="HDY2713" s="265"/>
      <c r="HDZ2713" s="265"/>
      <c r="HEA2713" s="265"/>
      <c r="HEB2713" s="265"/>
      <c r="HEC2713" s="265"/>
      <c r="HED2713" s="265"/>
      <c r="HEE2713" s="265"/>
      <c r="HEF2713" s="265"/>
      <c r="HEG2713" s="265"/>
      <c r="HEH2713" s="265"/>
      <c r="HEI2713" s="265"/>
      <c r="HEJ2713" s="265"/>
      <c r="HEK2713" s="265"/>
      <c r="HEL2713" s="265"/>
      <c r="HEM2713" s="265"/>
      <c r="HEN2713" s="265"/>
      <c r="HEO2713" s="265"/>
      <c r="HEP2713" s="265"/>
      <c r="HEQ2713" s="265"/>
      <c r="HER2713" s="265"/>
      <c r="HES2713" s="265"/>
      <c r="HET2713" s="265"/>
      <c r="HEU2713" s="265"/>
      <c r="HEV2713" s="265"/>
      <c r="HEW2713" s="265"/>
      <c r="HEX2713" s="265"/>
      <c r="HEY2713" s="265"/>
      <c r="HEZ2713" s="265"/>
      <c r="HFA2713" s="265"/>
      <c r="HFB2713" s="265"/>
      <c r="HFC2713" s="265"/>
      <c r="HFD2713" s="265"/>
      <c r="HFE2713" s="265"/>
      <c r="HFF2713" s="265"/>
      <c r="HFG2713" s="265"/>
      <c r="HFH2713" s="265"/>
      <c r="HFI2713" s="265"/>
      <c r="HFJ2713" s="265"/>
      <c r="HFK2713" s="265"/>
      <c r="HFL2713" s="265"/>
      <c r="HFM2713" s="265"/>
      <c r="HFN2713" s="265"/>
      <c r="HFO2713" s="265"/>
      <c r="HFP2713" s="265"/>
      <c r="HFQ2713" s="265"/>
      <c r="HFR2713" s="265"/>
      <c r="HFS2713" s="265"/>
      <c r="HFT2713" s="265"/>
      <c r="HFU2713" s="265"/>
      <c r="HFV2713" s="265"/>
      <c r="HFW2713" s="265"/>
      <c r="HFX2713" s="265"/>
      <c r="HFY2713" s="265"/>
      <c r="HFZ2713" s="265"/>
      <c r="HGA2713" s="265"/>
      <c r="HGB2713" s="265"/>
      <c r="HGC2713" s="265"/>
      <c r="HGD2713" s="265"/>
      <c r="HGE2713" s="265"/>
      <c r="HGF2713" s="265"/>
      <c r="HGG2713" s="265"/>
      <c r="HGH2713" s="265"/>
      <c r="HGI2713" s="265"/>
      <c r="HGJ2713" s="265"/>
      <c r="HGK2713" s="265"/>
      <c r="HGL2713" s="265"/>
      <c r="HGM2713" s="265"/>
      <c r="HGN2713" s="265"/>
      <c r="HGO2713" s="265"/>
      <c r="HGP2713" s="265"/>
      <c r="HGQ2713" s="265"/>
      <c r="HGR2713" s="265"/>
      <c r="HGS2713" s="265"/>
      <c r="HGT2713" s="265"/>
      <c r="HGU2713" s="265"/>
      <c r="HGV2713" s="265"/>
      <c r="HGW2713" s="265"/>
      <c r="HGX2713" s="265"/>
      <c r="HGY2713" s="265"/>
      <c r="HGZ2713" s="265"/>
      <c r="HHA2713" s="265"/>
      <c r="HHB2713" s="265"/>
      <c r="HHC2713" s="265"/>
      <c r="HHD2713" s="265"/>
      <c r="HHE2713" s="265"/>
      <c r="HHF2713" s="265"/>
      <c r="HHG2713" s="265"/>
      <c r="HHH2713" s="265"/>
      <c r="HHI2713" s="265"/>
      <c r="HHJ2713" s="265"/>
      <c r="HHK2713" s="265"/>
      <c r="HHL2713" s="265"/>
      <c r="HHM2713" s="265"/>
      <c r="HHN2713" s="265"/>
      <c r="HHO2713" s="265"/>
      <c r="HHP2713" s="265"/>
      <c r="HHQ2713" s="265"/>
      <c r="HHR2713" s="265"/>
      <c r="HHS2713" s="265"/>
      <c r="HHT2713" s="265"/>
      <c r="HHU2713" s="265"/>
      <c r="HHV2713" s="265"/>
      <c r="HHW2713" s="265"/>
      <c r="HHX2713" s="265"/>
      <c r="HHY2713" s="265"/>
      <c r="HHZ2713" s="265"/>
      <c r="HIA2713" s="265"/>
      <c r="HIB2713" s="265"/>
      <c r="HIC2713" s="265"/>
      <c r="HID2713" s="265"/>
      <c r="HIE2713" s="265"/>
      <c r="HIF2713" s="265"/>
      <c r="HIG2713" s="265"/>
      <c r="HIH2713" s="265"/>
      <c r="HII2713" s="265"/>
      <c r="HIJ2713" s="265"/>
      <c r="HIK2713" s="265"/>
      <c r="HIL2713" s="265"/>
      <c r="HIM2713" s="265"/>
      <c r="HIN2713" s="265"/>
      <c r="HIO2713" s="265"/>
      <c r="HIP2713" s="265"/>
      <c r="HIQ2713" s="265"/>
      <c r="HIR2713" s="265"/>
      <c r="HIS2713" s="265"/>
      <c r="HIT2713" s="265"/>
      <c r="HIU2713" s="265"/>
      <c r="HIV2713" s="265"/>
      <c r="HIW2713" s="265"/>
      <c r="HIX2713" s="265"/>
      <c r="HIY2713" s="265"/>
      <c r="HIZ2713" s="265"/>
      <c r="HJA2713" s="265"/>
      <c r="HJB2713" s="265"/>
      <c r="HJC2713" s="265"/>
      <c r="HJD2713" s="265"/>
      <c r="HJE2713" s="265"/>
      <c r="HJF2713" s="265"/>
      <c r="HJG2713" s="265"/>
      <c r="HJH2713" s="265"/>
      <c r="HJI2713" s="265"/>
      <c r="HJJ2713" s="265"/>
      <c r="HJK2713" s="265"/>
      <c r="HJL2713" s="265"/>
      <c r="HJM2713" s="265"/>
      <c r="HJN2713" s="265"/>
      <c r="HJO2713" s="265"/>
      <c r="HJP2713" s="265"/>
      <c r="HJQ2713" s="265"/>
      <c r="HJR2713" s="265"/>
      <c r="HJS2713" s="265"/>
      <c r="HJT2713" s="265"/>
      <c r="HJU2713" s="265"/>
      <c r="HJV2713" s="265"/>
      <c r="HJW2713" s="265"/>
      <c r="HJX2713" s="265"/>
      <c r="HJY2713" s="265"/>
      <c r="HJZ2713" s="265"/>
      <c r="HKA2713" s="265"/>
      <c r="HKB2713" s="265"/>
      <c r="HKC2713" s="265"/>
      <c r="HKD2713" s="265"/>
      <c r="HKE2713" s="265"/>
      <c r="HKF2713" s="265"/>
      <c r="HKG2713" s="265"/>
      <c r="HKH2713" s="265"/>
      <c r="HKI2713" s="265"/>
      <c r="HKJ2713" s="265"/>
      <c r="HKK2713" s="265"/>
      <c r="HKL2713" s="265"/>
      <c r="HKM2713" s="265"/>
      <c r="HKN2713" s="265"/>
      <c r="HKO2713" s="265"/>
      <c r="HKP2713" s="265"/>
      <c r="HKQ2713" s="265"/>
      <c r="HKR2713" s="265"/>
      <c r="HKS2713" s="265"/>
      <c r="HKT2713" s="265"/>
      <c r="HKU2713" s="265"/>
      <c r="HKV2713" s="265"/>
      <c r="HKW2713" s="265"/>
      <c r="HKX2713" s="265"/>
      <c r="HKY2713" s="265"/>
      <c r="HKZ2713" s="265"/>
      <c r="HLA2713" s="265"/>
      <c r="HLB2713" s="265"/>
      <c r="HLC2713" s="265"/>
      <c r="HLD2713" s="265"/>
      <c r="HLE2713" s="265"/>
      <c r="HLF2713" s="265"/>
      <c r="HLG2713" s="265"/>
      <c r="HLH2713" s="265"/>
      <c r="HLI2713" s="265"/>
      <c r="HLJ2713" s="265"/>
      <c r="HLK2713" s="265"/>
      <c r="HLL2713" s="265"/>
      <c r="HLM2713" s="265"/>
      <c r="HLN2713" s="265"/>
      <c r="HLO2713" s="265"/>
      <c r="HLP2713" s="265"/>
      <c r="HLQ2713" s="265"/>
      <c r="HLR2713" s="265"/>
      <c r="HLS2713" s="265"/>
      <c r="HLT2713" s="265"/>
      <c r="HLU2713" s="265"/>
      <c r="HLV2713" s="265"/>
      <c r="HLW2713" s="265"/>
      <c r="HLX2713" s="265"/>
      <c r="HLY2713" s="265"/>
      <c r="HLZ2713" s="265"/>
      <c r="HMA2713" s="265"/>
      <c r="HMB2713" s="265"/>
      <c r="HMC2713" s="265"/>
      <c r="HMD2713" s="265"/>
      <c r="HME2713" s="265"/>
      <c r="HMF2713" s="265"/>
      <c r="HMG2713" s="265"/>
      <c r="HMH2713" s="265"/>
      <c r="HMI2713" s="265"/>
      <c r="HMJ2713" s="265"/>
      <c r="HMK2713" s="265"/>
      <c r="HML2713" s="265"/>
      <c r="HMM2713" s="265"/>
      <c r="HMN2713" s="265"/>
      <c r="HMO2713" s="265"/>
      <c r="HMP2713" s="265"/>
      <c r="HMQ2713" s="265"/>
      <c r="HMR2713" s="265"/>
      <c r="HMS2713" s="265"/>
      <c r="HMT2713" s="265"/>
      <c r="HMU2713" s="265"/>
      <c r="HMV2713" s="265"/>
      <c r="HMW2713" s="265"/>
      <c r="HMX2713" s="265"/>
      <c r="HMY2713" s="265"/>
      <c r="HMZ2713" s="265"/>
      <c r="HNA2713" s="265"/>
      <c r="HNB2713" s="265"/>
      <c r="HNC2713" s="265"/>
      <c r="HND2713" s="265"/>
      <c r="HNE2713" s="265"/>
      <c r="HNF2713" s="265"/>
      <c r="HNG2713" s="265"/>
      <c r="HNH2713" s="265"/>
      <c r="HNI2713" s="265"/>
      <c r="HNJ2713" s="265"/>
      <c r="HNK2713" s="265"/>
      <c r="HNL2713" s="265"/>
      <c r="HNM2713" s="265"/>
      <c r="HNN2713" s="265"/>
      <c r="HNO2713" s="265"/>
      <c r="HNP2713" s="265"/>
      <c r="HNQ2713" s="265"/>
      <c r="HNR2713" s="265"/>
      <c r="HNS2713" s="265"/>
      <c r="HNT2713" s="265"/>
      <c r="HNU2713" s="265"/>
      <c r="HNV2713" s="265"/>
      <c r="HNW2713" s="265"/>
      <c r="HNX2713" s="265"/>
      <c r="HNY2713" s="265"/>
      <c r="HNZ2713" s="265"/>
      <c r="HOA2713" s="265"/>
      <c r="HOB2713" s="265"/>
      <c r="HOC2713" s="265"/>
      <c r="HOD2713" s="265"/>
      <c r="HOE2713" s="265"/>
      <c r="HOF2713" s="265"/>
      <c r="HOG2713" s="265"/>
      <c r="HOH2713" s="265"/>
      <c r="HOI2713" s="265"/>
      <c r="HOJ2713" s="265"/>
      <c r="HOK2713" s="265"/>
      <c r="HOL2713" s="265"/>
      <c r="HOM2713" s="265"/>
      <c r="HON2713" s="265"/>
      <c r="HOO2713" s="265"/>
      <c r="HOP2713" s="265"/>
      <c r="HOQ2713" s="265"/>
      <c r="HOR2713" s="265"/>
      <c r="HOS2713" s="265"/>
      <c r="HOT2713" s="265"/>
      <c r="HOU2713" s="265"/>
      <c r="HOV2713" s="265"/>
      <c r="HOW2713" s="265"/>
      <c r="HOX2713" s="265"/>
      <c r="HOY2713" s="265"/>
      <c r="HOZ2713" s="265"/>
      <c r="HPA2713" s="265"/>
      <c r="HPB2713" s="265"/>
      <c r="HPC2713" s="265"/>
      <c r="HPD2713" s="265"/>
      <c r="HPE2713" s="265"/>
      <c r="HPF2713" s="265"/>
      <c r="HPG2713" s="265"/>
      <c r="HPH2713" s="265"/>
      <c r="HPI2713" s="265"/>
      <c r="HPJ2713" s="265"/>
      <c r="HPK2713" s="265"/>
      <c r="HPL2713" s="265"/>
      <c r="HPM2713" s="265"/>
      <c r="HPN2713" s="265"/>
      <c r="HPO2713" s="265"/>
      <c r="HPP2713" s="265"/>
      <c r="HPQ2713" s="265"/>
      <c r="HPR2713" s="265"/>
      <c r="HPS2713" s="265"/>
      <c r="HPT2713" s="265"/>
      <c r="HPU2713" s="265"/>
      <c r="HPV2713" s="265"/>
      <c r="HPW2713" s="265"/>
      <c r="HPX2713" s="265"/>
      <c r="HPY2713" s="265"/>
      <c r="HPZ2713" s="265"/>
      <c r="HQA2713" s="265"/>
      <c r="HQB2713" s="265"/>
      <c r="HQC2713" s="265"/>
      <c r="HQD2713" s="265"/>
      <c r="HQE2713" s="265"/>
      <c r="HQF2713" s="265"/>
      <c r="HQG2713" s="265"/>
      <c r="HQH2713" s="265"/>
      <c r="HQI2713" s="265"/>
      <c r="HQJ2713" s="265"/>
      <c r="HQK2713" s="265"/>
      <c r="HQL2713" s="265"/>
      <c r="HQM2713" s="265"/>
      <c r="HQN2713" s="265"/>
      <c r="HQO2713" s="265"/>
      <c r="HQP2713" s="265"/>
      <c r="HQQ2713" s="265"/>
      <c r="HQR2713" s="265"/>
      <c r="HQS2713" s="265"/>
      <c r="HQT2713" s="265"/>
      <c r="HQU2713" s="265"/>
      <c r="HQV2713" s="265"/>
      <c r="HQW2713" s="265"/>
      <c r="HQX2713" s="265"/>
      <c r="HQY2713" s="265"/>
      <c r="HQZ2713" s="265"/>
      <c r="HRA2713" s="265"/>
      <c r="HRB2713" s="265"/>
      <c r="HRC2713" s="265"/>
      <c r="HRD2713" s="265"/>
      <c r="HRE2713" s="265"/>
      <c r="HRF2713" s="265"/>
      <c r="HRG2713" s="265"/>
      <c r="HRH2713" s="265"/>
      <c r="HRI2713" s="265"/>
      <c r="HRJ2713" s="265"/>
      <c r="HRK2713" s="265"/>
      <c r="HRL2713" s="265"/>
      <c r="HRM2713" s="265"/>
      <c r="HRN2713" s="265"/>
      <c r="HRO2713" s="265"/>
      <c r="HRP2713" s="265"/>
      <c r="HRQ2713" s="265"/>
      <c r="HRR2713" s="265"/>
      <c r="HRS2713" s="265"/>
      <c r="HRT2713" s="265"/>
      <c r="HRU2713" s="265"/>
      <c r="HRV2713" s="265"/>
      <c r="HRW2713" s="265"/>
      <c r="HRX2713" s="265"/>
      <c r="HRY2713" s="265"/>
      <c r="HRZ2713" s="265"/>
      <c r="HSA2713" s="265"/>
      <c r="HSB2713" s="265"/>
      <c r="HSC2713" s="265"/>
      <c r="HSD2713" s="265"/>
      <c r="HSE2713" s="265"/>
      <c r="HSF2713" s="265"/>
      <c r="HSG2713" s="265"/>
      <c r="HSH2713" s="265"/>
      <c r="HSI2713" s="265"/>
      <c r="HSJ2713" s="265"/>
      <c r="HSK2713" s="265"/>
      <c r="HSL2713" s="265"/>
      <c r="HSM2713" s="265"/>
      <c r="HSN2713" s="265"/>
      <c r="HSO2713" s="265"/>
      <c r="HSP2713" s="265"/>
      <c r="HSQ2713" s="265"/>
      <c r="HSR2713" s="265"/>
      <c r="HSS2713" s="265"/>
      <c r="HST2713" s="265"/>
      <c r="HSU2713" s="265"/>
      <c r="HSV2713" s="265"/>
      <c r="HSW2713" s="265"/>
      <c r="HSX2713" s="265"/>
      <c r="HSY2713" s="265"/>
      <c r="HSZ2713" s="265"/>
      <c r="HTA2713" s="265"/>
      <c r="HTB2713" s="265"/>
      <c r="HTC2713" s="265"/>
      <c r="HTD2713" s="265"/>
      <c r="HTE2713" s="265"/>
      <c r="HTF2713" s="265"/>
      <c r="HTG2713" s="265"/>
      <c r="HTH2713" s="265"/>
      <c r="HTI2713" s="265"/>
      <c r="HTJ2713" s="265"/>
      <c r="HTK2713" s="265"/>
      <c r="HTL2713" s="265"/>
      <c r="HTM2713" s="265"/>
      <c r="HTN2713" s="265"/>
      <c r="HTO2713" s="265"/>
      <c r="HTP2713" s="265"/>
      <c r="HTQ2713" s="265"/>
      <c r="HTR2713" s="265"/>
      <c r="HTS2713" s="265"/>
      <c r="HTT2713" s="265"/>
      <c r="HTU2713" s="265"/>
      <c r="HTV2713" s="265"/>
      <c r="HTW2713" s="265"/>
      <c r="HTX2713" s="265"/>
      <c r="HTY2713" s="265"/>
      <c r="HTZ2713" s="265"/>
      <c r="HUA2713" s="265"/>
      <c r="HUB2713" s="265"/>
      <c r="HUC2713" s="265"/>
      <c r="HUD2713" s="265"/>
      <c r="HUE2713" s="265"/>
      <c r="HUF2713" s="265"/>
      <c r="HUG2713" s="265"/>
      <c r="HUH2713" s="265"/>
      <c r="HUI2713" s="265"/>
      <c r="HUJ2713" s="265"/>
      <c r="HUK2713" s="265"/>
      <c r="HUL2713" s="265"/>
      <c r="HUM2713" s="265"/>
      <c r="HUN2713" s="265"/>
      <c r="HUO2713" s="265"/>
      <c r="HUP2713" s="265"/>
      <c r="HUQ2713" s="265"/>
      <c r="HUR2713" s="265"/>
      <c r="HUS2713" s="265"/>
      <c r="HUT2713" s="265"/>
      <c r="HUU2713" s="265"/>
      <c r="HUV2713" s="265"/>
      <c r="HUW2713" s="265"/>
      <c r="HUX2713" s="265"/>
      <c r="HUY2713" s="265"/>
      <c r="HUZ2713" s="265"/>
      <c r="HVA2713" s="265"/>
      <c r="HVB2713" s="265"/>
      <c r="HVC2713" s="265"/>
      <c r="HVD2713" s="265"/>
      <c r="HVE2713" s="265"/>
      <c r="HVF2713" s="265"/>
      <c r="HVG2713" s="265"/>
      <c r="HVH2713" s="265"/>
      <c r="HVI2713" s="265"/>
      <c r="HVJ2713" s="265"/>
      <c r="HVK2713" s="265"/>
      <c r="HVL2713" s="265"/>
      <c r="HVM2713" s="265"/>
      <c r="HVN2713" s="265"/>
      <c r="HVO2713" s="265"/>
      <c r="HVP2713" s="265"/>
      <c r="HVQ2713" s="265"/>
      <c r="HVR2713" s="265"/>
      <c r="HVS2713" s="265"/>
      <c r="HVT2713" s="265"/>
      <c r="HVU2713" s="265"/>
      <c r="HVV2713" s="265"/>
      <c r="HVW2713" s="265"/>
      <c r="HVX2713" s="265"/>
      <c r="HVY2713" s="265"/>
      <c r="HVZ2713" s="265"/>
      <c r="HWA2713" s="265"/>
      <c r="HWB2713" s="265"/>
      <c r="HWC2713" s="265"/>
      <c r="HWD2713" s="265"/>
      <c r="HWE2713" s="265"/>
      <c r="HWF2713" s="265"/>
      <c r="HWG2713" s="265"/>
      <c r="HWH2713" s="265"/>
      <c r="HWI2713" s="265"/>
      <c r="HWJ2713" s="265"/>
      <c r="HWK2713" s="265"/>
      <c r="HWL2713" s="265"/>
      <c r="HWM2713" s="265"/>
      <c r="HWN2713" s="265"/>
      <c r="HWO2713" s="265"/>
      <c r="HWP2713" s="265"/>
      <c r="HWQ2713" s="265"/>
      <c r="HWR2713" s="265"/>
      <c r="HWS2713" s="265"/>
      <c r="HWT2713" s="265"/>
      <c r="HWU2713" s="265"/>
      <c r="HWV2713" s="265"/>
      <c r="HWW2713" s="265"/>
      <c r="HWX2713" s="265"/>
      <c r="HWY2713" s="265"/>
      <c r="HWZ2713" s="265"/>
      <c r="HXA2713" s="265"/>
      <c r="HXB2713" s="265"/>
      <c r="HXC2713" s="265"/>
      <c r="HXD2713" s="265"/>
      <c r="HXE2713" s="265"/>
      <c r="HXF2713" s="265"/>
      <c r="HXG2713" s="265"/>
      <c r="HXH2713" s="265"/>
      <c r="HXI2713" s="265"/>
      <c r="HXJ2713" s="265"/>
      <c r="HXK2713" s="265"/>
      <c r="HXL2713" s="265"/>
      <c r="HXM2713" s="265"/>
      <c r="HXN2713" s="265"/>
      <c r="HXO2713" s="265"/>
      <c r="HXP2713" s="265"/>
      <c r="HXQ2713" s="265"/>
      <c r="HXR2713" s="265"/>
      <c r="HXS2713" s="265"/>
      <c r="HXT2713" s="265"/>
      <c r="HXU2713" s="265"/>
      <c r="HXV2713" s="265"/>
      <c r="HXW2713" s="265"/>
      <c r="HXX2713" s="265"/>
      <c r="HXY2713" s="265"/>
      <c r="HXZ2713" s="265"/>
      <c r="HYA2713" s="265"/>
      <c r="HYB2713" s="265"/>
      <c r="HYC2713" s="265"/>
      <c r="HYD2713" s="265"/>
      <c r="HYE2713" s="265"/>
      <c r="HYF2713" s="265"/>
      <c r="HYG2713" s="265"/>
      <c r="HYH2713" s="265"/>
      <c r="HYI2713" s="265"/>
      <c r="HYJ2713" s="265"/>
      <c r="HYK2713" s="265"/>
      <c r="HYL2713" s="265"/>
      <c r="HYM2713" s="265"/>
      <c r="HYN2713" s="265"/>
      <c r="HYO2713" s="265"/>
      <c r="HYP2713" s="265"/>
      <c r="HYQ2713" s="265"/>
      <c r="HYR2713" s="265"/>
      <c r="HYS2713" s="265"/>
      <c r="HYT2713" s="265"/>
      <c r="HYU2713" s="265"/>
      <c r="HYV2713" s="265"/>
      <c r="HYW2713" s="265"/>
      <c r="HYX2713" s="265"/>
      <c r="HYY2713" s="265"/>
      <c r="HYZ2713" s="265"/>
      <c r="HZA2713" s="265"/>
      <c r="HZB2713" s="265"/>
      <c r="HZC2713" s="265"/>
      <c r="HZD2713" s="265"/>
      <c r="HZE2713" s="265"/>
      <c r="HZF2713" s="265"/>
      <c r="HZG2713" s="265"/>
      <c r="HZH2713" s="265"/>
      <c r="HZI2713" s="265"/>
      <c r="HZJ2713" s="265"/>
      <c r="HZK2713" s="265"/>
      <c r="HZL2713" s="265"/>
      <c r="HZM2713" s="265"/>
      <c r="HZN2713" s="265"/>
      <c r="HZO2713" s="265"/>
      <c r="HZP2713" s="265"/>
      <c r="HZQ2713" s="265"/>
      <c r="HZR2713" s="265"/>
      <c r="HZS2713" s="265"/>
      <c r="HZT2713" s="265"/>
      <c r="HZU2713" s="265"/>
      <c r="HZV2713" s="265"/>
      <c r="HZW2713" s="265"/>
      <c r="HZX2713" s="265"/>
      <c r="HZY2713" s="265"/>
      <c r="HZZ2713" s="265"/>
      <c r="IAA2713" s="265"/>
      <c r="IAB2713" s="265"/>
      <c r="IAC2713" s="265"/>
      <c r="IAD2713" s="265"/>
      <c r="IAE2713" s="265"/>
      <c r="IAF2713" s="265"/>
      <c r="IAG2713" s="265"/>
      <c r="IAH2713" s="265"/>
      <c r="IAI2713" s="265"/>
      <c r="IAJ2713" s="265"/>
      <c r="IAK2713" s="265"/>
      <c r="IAL2713" s="265"/>
      <c r="IAM2713" s="265"/>
      <c r="IAN2713" s="265"/>
      <c r="IAO2713" s="265"/>
      <c r="IAP2713" s="265"/>
      <c r="IAQ2713" s="265"/>
      <c r="IAR2713" s="265"/>
      <c r="IAS2713" s="265"/>
      <c r="IAT2713" s="265"/>
      <c r="IAU2713" s="265"/>
      <c r="IAV2713" s="265"/>
      <c r="IAW2713" s="265"/>
      <c r="IAX2713" s="265"/>
      <c r="IAY2713" s="265"/>
      <c r="IAZ2713" s="265"/>
      <c r="IBA2713" s="265"/>
      <c r="IBB2713" s="265"/>
      <c r="IBC2713" s="265"/>
      <c r="IBD2713" s="265"/>
      <c r="IBE2713" s="265"/>
      <c r="IBF2713" s="265"/>
      <c r="IBG2713" s="265"/>
      <c r="IBH2713" s="265"/>
      <c r="IBI2713" s="265"/>
      <c r="IBJ2713" s="265"/>
      <c r="IBK2713" s="265"/>
      <c r="IBL2713" s="265"/>
      <c r="IBM2713" s="265"/>
      <c r="IBN2713" s="265"/>
      <c r="IBO2713" s="265"/>
      <c r="IBP2713" s="265"/>
      <c r="IBQ2713" s="265"/>
      <c r="IBR2713" s="265"/>
      <c r="IBS2713" s="265"/>
      <c r="IBT2713" s="265"/>
      <c r="IBU2713" s="265"/>
      <c r="IBV2713" s="265"/>
      <c r="IBW2713" s="265"/>
      <c r="IBX2713" s="265"/>
      <c r="IBY2713" s="265"/>
      <c r="IBZ2713" s="265"/>
      <c r="ICA2713" s="265"/>
      <c r="ICB2713" s="265"/>
      <c r="ICC2713" s="265"/>
      <c r="ICD2713" s="265"/>
      <c r="ICE2713" s="265"/>
      <c r="ICF2713" s="265"/>
      <c r="ICG2713" s="265"/>
      <c r="ICH2713" s="265"/>
      <c r="ICI2713" s="265"/>
      <c r="ICJ2713" s="265"/>
      <c r="ICK2713" s="265"/>
      <c r="ICL2713" s="265"/>
      <c r="ICM2713" s="265"/>
      <c r="ICN2713" s="265"/>
      <c r="ICO2713" s="265"/>
      <c r="ICP2713" s="265"/>
      <c r="ICQ2713" s="265"/>
      <c r="ICR2713" s="265"/>
      <c r="ICS2713" s="265"/>
      <c r="ICT2713" s="265"/>
      <c r="ICU2713" s="265"/>
      <c r="ICV2713" s="265"/>
      <c r="ICW2713" s="265"/>
      <c r="ICX2713" s="265"/>
      <c r="ICY2713" s="265"/>
      <c r="ICZ2713" s="265"/>
      <c r="IDA2713" s="265"/>
      <c r="IDB2713" s="265"/>
      <c r="IDC2713" s="265"/>
      <c r="IDD2713" s="265"/>
      <c r="IDE2713" s="265"/>
      <c r="IDF2713" s="265"/>
      <c r="IDG2713" s="265"/>
      <c r="IDH2713" s="265"/>
      <c r="IDI2713" s="265"/>
      <c r="IDJ2713" s="265"/>
      <c r="IDK2713" s="265"/>
      <c r="IDL2713" s="265"/>
      <c r="IDM2713" s="265"/>
      <c r="IDN2713" s="265"/>
      <c r="IDO2713" s="265"/>
      <c r="IDP2713" s="265"/>
      <c r="IDQ2713" s="265"/>
      <c r="IDR2713" s="265"/>
      <c r="IDS2713" s="265"/>
      <c r="IDT2713" s="265"/>
      <c r="IDU2713" s="265"/>
      <c r="IDV2713" s="265"/>
      <c r="IDW2713" s="265"/>
      <c r="IDX2713" s="265"/>
      <c r="IDY2713" s="265"/>
      <c r="IDZ2713" s="265"/>
      <c r="IEA2713" s="265"/>
      <c r="IEB2713" s="265"/>
      <c r="IEC2713" s="265"/>
      <c r="IED2713" s="265"/>
      <c r="IEE2713" s="265"/>
      <c r="IEF2713" s="265"/>
      <c r="IEG2713" s="265"/>
      <c r="IEH2713" s="265"/>
      <c r="IEI2713" s="265"/>
      <c r="IEJ2713" s="265"/>
      <c r="IEK2713" s="265"/>
      <c r="IEL2713" s="265"/>
      <c r="IEM2713" s="265"/>
      <c r="IEN2713" s="265"/>
      <c r="IEO2713" s="265"/>
      <c r="IEP2713" s="265"/>
      <c r="IEQ2713" s="265"/>
      <c r="IER2713" s="265"/>
      <c r="IES2713" s="265"/>
      <c r="IET2713" s="265"/>
      <c r="IEU2713" s="265"/>
      <c r="IEV2713" s="265"/>
      <c r="IEW2713" s="265"/>
      <c r="IEX2713" s="265"/>
      <c r="IEY2713" s="265"/>
      <c r="IEZ2713" s="265"/>
      <c r="IFA2713" s="265"/>
      <c r="IFB2713" s="265"/>
      <c r="IFC2713" s="265"/>
      <c r="IFD2713" s="265"/>
      <c r="IFE2713" s="265"/>
      <c r="IFF2713" s="265"/>
      <c r="IFG2713" s="265"/>
      <c r="IFH2713" s="265"/>
      <c r="IFI2713" s="265"/>
      <c r="IFJ2713" s="265"/>
      <c r="IFK2713" s="265"/>
      <c r="IFL2713" s="265"/>
      <c r="IFM2713" s="265"/>
      <c r="IFN2713" s="265"/>
      <c r="IFO2713" s="265"/>
      <c r="IFP2713" s="265"/>
      <c r="IFQ2713" s="265"/>
      <c r="IFR2713" s="265"/>
      <c r="IFS2713" s="265"/>
      <c r="IFT2713" s="265"/>
      <c r="IFU2713" s="265"/>
      <c r="IFV2713" s="265"/>
      <c r="IFW2713" s="265"/>
      <c r="IFX2713" s="265"/>
      <c r="IFY2713" s="265"/>
      <c r="IFZ2713" s="265"/>
      <c r="IGA2713" s="265"/>
      <c r="IGB2713" s="265"/>
      <c r="IGC2713" s="265"/>
      <c r="IGD2713" s="265"/>
      <c r="IGE2713" s="265"/>
      <c r="IGF2713" s="265"/>
      <c r="IGG2713" s="265"/>
      <c r="IGH2713" s="265"/>
      <c r="IGI2713" s="265"/>
      <c r="IGJ2713" s="265"/>
      <c r="IGK2713" s="265"/>
      <c r="IGL2713" s="265"/>
      <c r="IGM2713" s="265"/>
      <c r="IGN2713" s="265"/>
      <c r="IGO2713" s="265"/>
      <c r="IGP2713" s="265"/>
      <c r="IGQ2713" s="265"/>
      <c r="IGR2713" s="265"/>
      <c r="IGS2713" s="265"/>
      <c r="IGT2713" s="265"/>
      <c r="IGU2713" s="265"/>
      <c r="IGV2713" s="265"/>
      <c r="IGW2713" s="265"/>
      <c r="IGX2713" s="265"/>
      <c r="IGY2713" s="265"/>
      <c r="IGZ2713" s="265"/>
      <c r="IHA2713" s="265"/>
      <c r="IHB2713" s="265"/>
      <c r="IHC2713" s="265"/>
      <c r="IHD2713" s="265"/>
      <c r="IHE2713" s="265"/>
      <c r="IHF2713" s="265"/>
      <c r="IHG2713" s="265"/>
      <c r="IHH2713" s="265"/>
      <c r="IHI2713" s="265"/>
      <c r="IHJ2713" s="265"/>
      <c r="IHK2713" s="265"/>
      <c r="IHL2713" s="265"/>
      <c r="IHM2713" s="265"/>
      <c r="IHN2713" s="265"/>
      <c r="IHO2713" s="265"/>
      <c r="IHP2713" s="265"/>
      <c r="IHQ2713" s="265"/>
      <c r="IHR2713" s="265"/>
      <c r="IHS2713" s="265"/>
      <c r="IHT2713" s="265"/>
      <c r="IHU2713" s="265"/>
      <c r="IHV2713" s="265"/>
      <c r="IHW2713" s="265"/>
      <c r="IHX2713" s="265"/>
      <c r="IHY2713" s="265"/>
      <c r="IHZ2713" s="265"/>
      <c r="IIA2713" s="265"/>
      <c r="IIB2713" s="265"/>
      <c r="IIC2713" s="265"/>
      <c r="IID2713" s="265"/>
      <c r="IIE2713" s="265"/>
      <c r="IIF2713" s="265"/>
      <c r="IIG2713" s="265"/>
      <c r="IIH2713" s="265"/>
      <c r="III2713" s="265"/>
      <c r="IIJ2713" s="265"/>
      <c r="IIK2713" s="265"/>
      <c r="IIL2713" s="265"/>
      <c r="IIM2713" s="265"/>
      <c r="IIN2713" s="265"/>
      <c r="IIO2713" s="265"/>
      <c r="IIP2713" s="265"/>
      <c r="IIQ2713" s="265"/>
      <c r="IIR2713" s="265"/>
      <c r="IIS2713" s="265"/>
      <c r="IIT2713" s="265"/>
      <c r="IIU2713" s="265"/>
      <c r="IIV2713" s="265"/>
      <c r="IIW2713" s="265"/>
      <c r="IIX2713" s="265"/>
      <c r="IIY2713" s="265"/>
      <c r="IIZ2713" s="265"/>
      <c r="IJA2713" s="265"/>
      <c r="IJB2713" s="265"/>
      <c r="IJC2713" s="265"/>
      <c r="IJD2713" s="265"/>
      <c r="IJE2713" s="265"/>
      <c r="IJF2713" s="265"/>
      <c r="IJG2713" s="265"/>
      <c r="IJH2713" s="265"/>
      <c r="IJI2713" s="265"/>
      <c r="IJJ2713" s="265"/>
      <c r="IJK2713" s="265"/>
      <c r="IJL2713" s="265"/>
      <c r="IJM2713" s="265"/>
      <c r="IJN2713" s="265"/>
      <c r="IJO2713" s="265"/>
      <c r="IJP2713" s="265"/>
      <c r="IJQ2713" s="265"/>
      <c r="IJR2713" s="265"/>
      <c r="IJS2713" s="265"/>
      <c r="IJT2713" s="265"/>
      <c r="IJU2713" s="265"/>
      <c r="IJV2713" s="265"/>
      <c r="IJW2713" s="265"/>
      <c r="IJX2713" s="265"/>
      <c r="IJY2713" s="265"/>
      <c r="IJZ2713" s="265"/>
      <c r="IKA2713" s="265"/>
      <c r="IKB2713" s="265"/>
      <c r="IKC2713" s="265"/>
      <c r="IKD2713" s="265"/>
      <c r="IKE2713" s="265"/>
      <c r="IKF2713" s="265"/>
      <c r="IKG2713" s="265"/>
      <c r="IKH2713" s="265"/>
      <c r="IKI2713" s="265"/>
      <c r="IKJ2713" s="265"/>
      <c r="IKK2713" s="265"/>
      <c r="IKL2713" s="265"/>
      <c r="IKM2713" s="265"/>
      <c r="IKN2713" s="265"/>
      <c r="IKO2713" s="265"/>
      <c r="IKP2713" s="265"/>
      <c r="IKQ2713" s="265"/>
      <c r="IKR2713" s="265"/>
      <c r="IKS2713" s="265"/>
      <c r="IKT2713" s="265"/>
      <c r="IKU2713" s="265"/>
      <c r="IKV2713" s="265"/>
      <c r="IKW2713" s="265"/>
      <c r="IKX2713" s="265"/>
      <c r="IKY2713" s="265"/>
      <c r="IKZ2713" s="265"/>
      <c r="ILA2713" s="265"/>
      <c r="ILB2713" s="265"/>
      <c r="ILC2713" s="265"/>
      <c r="ILD2713" s="265"/>
      <c r="ILE2713" s="265"/>
      <c r="ILF2713" s="265"/>
      <c r="ILG2713" s="265"/>
      <c r="ILH2713" s="265"/>
      <c r="ILI2713" s="265"/>
      <c r="ILJ2713" s="265"/>
      <c r="ILK2713" s="265"/>
      <c r="ILL2713" s="265"/>
      <c r="ILM2713" s="265"/>
      <c r="ILN2713" s="265"/>
      <c r="ILO2713" s="265"/>
      <c r="ILP2713" s="265"/>
      <c r="ILQ2713" s="265"/>
      <c r="ILR2713" s="265"/>
      <c r="ILS2713" s="265"/>
      <c r="ILT2713" s="265"/>
      <c r="ILU2713" s="265"/>
      <c r="ILV2713" s="265"/>
      <c r="ILW2713" s="265"/>
      <c r="ILX2713" s="265"/>
      <c r="ILY2713" s="265"/>
      <c r="ILZ2713" s="265"/>
      <c r="IMA2713" s="265"/>
      <c r="IMB2713" s="265"/>
      <c r="IMC2713" s="265"/>
      <c r="IMD2713" s="265"/>
      <c r="IME2713" s="265"/>
      <c r="IMF2713" s="265"/>
      <c r="IMG2713" s="265"/>
      <c r="IMH2713" s="265"/>
      <c r="IMI2713" s="265"/>
      <c r="IMJ2713" s="265"/>
      <c r="IMK2713" s="265"/>
      <c r="IML2713" s="265"/>
      <c r="IMM2713" s="265"/>
      <c r="IMN2713" s="265"/>
      <c r="IMO2713" s="265"/>
      <c r="IMP2713" s="265"/>
      <c r="IMQ2713" s="265"/>
      <c r="IMR2713" s="265"/>
      <c r="IMS2713" s="265"/>
      <c r="IMT2713" s="265"/>
      <c r="IMU2713" s="265"/>
      <c r="IMV2713" s="265"/>
      <c r="IMW2713" s="265"/>
      <c r="IMX2713" s="265"/>
      <c r="IMY2713" s="265"/>
      <c r="IMZ2713" s="265"/>
      <c r="INA2713" s="265"/>
      <c r="INB2713" s="265"/>
      <c r="INC2713" s="265"/>
      <c r="IND2713" s="265"/>
      <c r="INE2713" s="265"/>
      <c r="INF2713" s="265"/>
      <c r="ING2713" s="265"/>
      <c r="INH2713" s="265"/>
      <c r="INI2713" s="265"/>
      <c r="INJ2713" s="265"/>
      <c r="INK2713" s="265"/>
      <c r="INL2713" s="265"/>
      <c r="INM2713" s="265"/>
      <c r="INN2713" s="265"/>
      <c r="INO2713" s="265"/>
      <c r="INP2713" s="265"/>
      <c r="INQ2713" s="265"/>
      <c r="INR2713" s="265"/>
      <c r="INS2713" s="265"/>
      <c r="INT2713" s="265"/>
      <c r="INU2713" s="265"/>
      <c r="INV2713" s="265"/>
      <c r="INW2713" s="265"/>
      <c r="INX2713" s="265"/>
      <c r="INY2713" s="265"/>
      <c r="INZ2713" s="265"/>
      <c r="IOA2713" s="265"/>
      <c r="IOB2713" s="265"/>
      <c r="IOC2713" s="265"/>
      <c r="IOD2713" s="265"/>
      <c r="IOE2713" s="265"/>
      <c r="IOF2713" s="265"/>
      <c r="IOG2713" s="265"/>
      <c r="IOH2713" s="265"/>
      <c r="IOI2713" s="265"/>
      <c r="IOJ2713" s="265"/>
      <c r="IOK2713" s="265"/>
      <c r="IOL2713" s="265"/>
      <c r="IOM2713" s="265"/>
      <c r="ION2713" s="265"/>
      <c r="IOO2713" s="265"/>
      <c r="IOP2713" s="265"/>
      <c r="IOQ2713" s="265"/>
      <c r="IOR2713" s="265"/>
      <c r="IOS2713" s="265"/>
      <c r="IOT2713" s="265"/>
      <c r="IOU2713" s="265"/>
      <c r="IOV2713" s="265"/>
      <c r="IOW2713" s="265"/>
      <c r="IOX2713" s="265"/>
      <c r="IOY2713" s="265"/>
      <c r="IOZ2713" s="265"/>
      <c r="IPA2713" s="265"/>
      <c r="IPB2713" s="265"/>
      <c r="IPC2713" s="265"/>
      <c r="IPD2713" s="265"/>
      <c r="IPE2713" s="265"/>
      <c r="IPF2713" s="265"/>
      <c r="IPG2713" s="265"/>
      <c r="IPH2713" s="265"/>
      <c r="IPI2713" s="265"/>
      <c r="IPJ2713" s="265"/>
      <c r="IPK2713" s="265"/>
      <c r="IPL2713" s="265"/>
      <c r="IPM2713" s="265"/>
      <c r="IPN2713" s="265"/>
      <c r="IPO2713" s="265"/>
      <c r="IPP2713" s="265"/>
      <c r="IPQ2713" s="265"/>
      <c r="IPR2713" s="265"/>
      <c r="IPS2713" s="265"/>
      <c r="IPT2713" s="265"/>
      <c r="IPU2713" s="265"/>
      <c r="IPV2713" s="265"/>
      <c r="IPW2713" s="265"/>
      <c r="IPX2713" s="265"/>
      <c r="IPY2713" s="265"/>
      <c r="IPZ2713" s="265"/>
      <c r="IQA2713" s="265"/>
      <c r="IQB2713" s="265"/>
      <c r="IQC2713" s="265"/>
      <c r="IQD2713" s="265"/>
      <c r="IQE2713" s="265"/>
      <c r="IQF2713" s="265"/>
      <c r="IQG2713" s="265"/>
      <c r="IQH2713" s="265"/>
      <c r="IQI2713" s="265"/>
      <c r="IQJ2713" s="265"/>
      <c r="IQK2713" s="265"/>
      <c r="IQL2713" s="265"/>
      <c r="IQM2713" s="265"/>
      <c r="IQN2713" s="265"/>
      <c r="IQO2713" s="265"/>
      <c r="IQP2713" s="265"/>
      <c r="IQQ2713" s="265"/>
      <c r="IQR2713" s="265"/>
      <c r="IQS2713" s="265"/>
      <c r="IQT2713" s="265"/>
      <c r="IQU2713" s="265"/>
      <c r="IQV2713" s="265"/>
      <c r="IQW2713" s="265"/>
      <c r="IQX2713" s="265"/>
      <c r="IQY2713" s="265"/>
      <c r="IQZ2713" s="265"/>
      <c r="IRA2713" s="265"/>
      <c r="IRB2713" s="265"/>
      <c r="IRC2713" s="265"/>
      <c r="IRD2713" s="265"/>
      <c r="IRE2713" s="265"/>
      <c r="IRF2713" s="265"/>
      <c r="IRG2713" s="265"/>
      <c r="IRH2713" s="265"/>
      <c r="IRI2713" s="265"/>
      <c r="IRJ2713" s="265"/>
      <c r="IRK2713" s="265"/>
      <c r="IRL2713" s="265"/>
      <c r="IRM2713" s="265"/>
      <c r="IRN2713" s="265"/>
      <c r="IRO2713" s="265"/>
      <c r="IRP2713" s="265"/>
      <c r="IRQ2713" s="265"/>
      <c r="IRR2713" s="265"/>
      <c r="IRS2713" s="265"/>
      <c r="IRT2713" s="265"/>
      <c r="IRU2713" s="265"/>
      <c r="IRV2713" s="265"/>
      <c r="IRW2713" s="265"/>
      <c r="IRX2713" s="265"/>
      <c r="IRY2713" s="265"/>
      <c r="IRZ2713" s="265"/>
      <c r="ISA2713" s="265"/>
      <c r="ISB2713" s="265"/>
      <c r="ISC2713" s="265"/>
      <c r="ISD2713" s="265"/>
      <c r="ISE2713" s="265"/>
      <c r="ISF2713" s="265"/>
      <c r="ISG2713" s="265"/>
      <c r="ISH2713" s="265"/>
      <c r="ISI2713" s="265"/>
      <c r="ISJ2713" s="265"/>
      <c r="ISK2713" s="265"/>
      <c r="ISL2713" s="265"/>
      <c r="ISM2713" s="265"/>
      <c r="ISN2713" s="265"/>
      <c r="ISO2713" s="265"/>
      <c r="ISP2713" s="265"/>
      <c r="ISQ2713" s="265"/>
      <c r="ISR2713" s="265"/>
      <c r="ISS2713" s="265"/>
      <c r="IST2713" s="265"/>
      <c r="ISU2713" s="265"/>
      <c r="ISV2713" s="265"/>
      <c r="ISW2713" s="265"/>
      <c r="ISX2713" s="265"/>
      <c r="ISY2713" s="265"/>
      <c r="ISZ2713" s="265"/>
      <c r="ITA2713" s="265"/>
      <c r="ITB2713" s="265"/>
      <c r="ITC2713" s="265"/>
      <c r="ITD2713" s="265"/>
      <c r="ITE2713" s="265"/>
      <c r="ITF2713" s="265"/>
      <c r="ITG2713" s="265"/>
      <c r="ITH2713" s="265"/>
      <c r="ITI2713" s="265"/>
      <c r="ITJ2713" s="265"/>
      <c r="ITK2713" s="265"/>
      <c r="ITL2713" s="265"/>
      <c r="ITM2713" s="265"/>
      <c r="ITN2713" s="265"/>
      <c r="ITO2713" s="265"/>
      <c r="ITP2713" s="265"/>
      <c r="ITQ2713" s="265"/>
      <c r="ITR2713" s="265"/>
      <c r="ITS2713" s="265"/>
      <c r="ITT2713" s="265"/>
      <c r="ITU2713" s="265"/>
      <c r="ITV2713" s="265"/>
      <c r="ITW2713" s="265"/>
      <c r="ITX2713" s="265"/>
      <c r="ITY2713" s="265"/>
      <c r="ITZ2713" s="265"/>
      <c r="IUA2713" s="265"/>
      <c r="IUB2713" s="265"/>
      <c r="IUC2713" s="265"/>
      <c r="IUD2713" s="265"/>
      <c r="IUE2713" s="265"/>
      <c r="IUF2713" s="265"/>
      <c r="IUG2713" s="265"/>
      <c r="IUH2713" s="265"/>
      <c r="IUI2713" s="265"/>
      <c r="IUJ2713" s="265"/>
      <c r="IUK2713" s="265"/>
      <c r="IUL2713" s="265"/>
      <c r="IUM2713" s="265"/>
      <c r="IUN2713" s="265"/>
      <c r="IUO2713" s="265"/>
      <c r="IUP2713" s="265"/>
      <c r="IUQ2713" s="265"/>
      <c r="IUR2713" s="265"/>
      <c r="IUS2713" s="265"/>
      <c r="IUT2713" s="265"/>
      <c r="IUU2713" s="265"/>
      <c r="IUV2713" s="265"/>
      <c r="IUW2713" s="265"/>
      <c r="IUX2713" s="265"/>
      <c r="IUY2713" s="265"/>
      <c r="IUZ2713" s="265"/>
      <c r="IVA2713" s="265"/>
      <c r="IVB2713" s="265"/>
      <c r="IVC2713" s="265"/>
      <c r="IVD2713" s="265"/>
      <c r="IVE2713" s="265"/>
      <c r="IVF2713" s="265"/>
      <c r="IVG2713" s="265"/>
      <c r="IVH2713" s="265"/>
      <c r="IVI2713" s="265"/>
      <c r="IVJ2713" s="265"/>
      <c r="IVK2713" s="265"/>
      <c r="IVL2713" s="265"/>
      <c r="IVM2713" s="265"/>
      <c r="IVN2713" s="265"/>
      <c r="IVO2713" s="265"/>
      <c r="IVP2713" s="265"/>
      <c r="IVQ2713" s="265"/>
      <c r="IVR2713" s="265"/>
      <c r="IVS2713" s="265"/>
      <c r="IVT2713" s="265"/>
      <c r="IVU2713" s="265"/>
      <c r="IVV2713" s="265"/>
      <c r="IVW2713" s="265"/>
      <c r="IVX2713" s="265"/>
      <c r="IVY2713" s="265"/>
      <c r="IVZ2713" s="265"/>
      <c r="IWA2713" s="265"/>
      <c r="IWB2713" s="265"/>
      <c r="IWC2713" s="265"/>
      <c r="IWD2713" s="265"/>
      <c r="IWE2713" s="265"/>
      <c r="IWF2713" s="265"/>
      <c r="IWG2713" s="265"/>
      <c r="IWH2713" s="265"/>
      <c r="IWI2713" s="265"/>
      <c r="IWJ2713" s="265"/>
      <c r="IWK2713" s="265"/>
      <c r="IWL2713" s="265"/>
      <c r="IWM2713" s="265"/>
      <c r="IWN2713" s="265"/>
      <c r="IWO2713" s="265"/>
      <c r="IWP2713" s="265"/>
      <c r="IWQ2713" s="265"/>
      <c r="IWR2713" s="265"/>
      <c r="IWS2713" s="265"/>
      <c r="IWT2713" s="265"/>
      <c r="IWU2713" s="265"/>
      <c r="IWV2713" s="265"/>
      <c r="IWW2713" s="265"/>
      <c r="IWX2713" s="265"/>
      <c r="IWY2713" s="265"/>
      <c r="IWZ2713" s="265"/>
      <c r="IXA2713" s="265"/>
      <c r="IXB2713" s="265"/>
      <c r="IXC2713" s="265"/>
      <c r="IXD2713" s="265"/>
      <c r="IXE2713" s="265"/>
      <c r="IXF2713" s="265"/>
      <c r="IXG2713" s="265"/>
      <c r="IXH2713" s="265"/>
      <c r="IXI2713" s="265"/>
      <c r="IXJ2713" s="265"/>
      <c r="IXK2713" s="265"/>
      <c r="IXL2713" s="265"/>
      <c r="IXM2713" s="265"/>
      <c r="IXN2713" s="265"/>
      <c r="IXO2713" s="265"/>
      <c r="IXP2713" s="265"/>
      <c r="IXQ2713" s="265"/>
      <c r="IXR2713" s="265"/>
      <c r="IXS2713" s="265"/>
      <c r="IXT2713" s="265"/>
      <c r="IXU2713" s="265"/>
      <c r="IXV2713" s="265"/>
      <c r="IXW2713" s="265"/>
      <c r="IXX2713" s="265"/>
      <c r="IXY2713" s="265"/>
      <c r="IXZ2713" s="265"/>
      <c r="IYA2713" s="265"/>
      <c r="IYB2713" s="265"/>
      <c r="IYC2713" s="265"/>
      <c r="IYD2713" s="265"/>
      <c r="IYE2713" s="265"/>
      <c r="IYF2713" s="265"/>
      <c r="IYG2713" s="265"/>
      <c r="IYH2713" s="265"/>
      <c r="IYI2713" s="265"/>
      <c r="IYJ2713" s="265"/>
      <c r="IYK2713" s="265"/>
      <c r="IYL2713" s="265"/>
      <c r="IYM2713" s="265"/>
      <c r="IYN2713" s="265"/>
      <c r="IYO2713" s="265"/>
      <c r="IYP2713" s="265"/>
      <c r="IYQ2713" s="265"/>
      <c r="IYR2713" s="265"/>
      <c r="IYS2713" s="265"/>
      <c r="IYT2713" s="265"/>
      <c r="IYU2713" s="265"/>
      <c r="IYV2713" s="265"/>
      <c r="IYW2713" s="265"/>
      <c r="IYX2713" s="265"/>
      <c r="IYY2713" s="265"/>
      <c r="IYZ2713" s="265"/>
      <c r="IZA2713" s="265"/>
      <c r="IZB2713" s="265"/>
      <c r="IZC2713" s="265"/>
      <c r="IZD2713" s="265"/>
      <c r="IZE2713" s="265"/>
      <c r="IZF2713" s="265"/>
      <c r="IZG2713" s="265"/>
      <c r="IZH2713" s="265"/>
      <c r="IZI2713" s="265"/>
      <c r="IZJ2713" s="265"/>
      <c r="IZK2713" s="265"/>
      <c r="IZL2713" s="265"/>
      <c r="IZM2713" s="265"/>
      <c r="IZN2713" s="265"/>
      <c r="IZO2713" s="265"/>
      <c r="IZP2713" s="265"/>
      <c r="IZQ2713" s="265"/>
      <c r="IZR2713" s="265"/>
      <c r="IZS2713" s="265"/>
      <c r="IZT2713" s="265"/>
      <c r="IZU2713" s="265"/>
      <c r="IZV2713" s="265"/>
      <c r="IZW2713" s="265"/>
      <c r="IZX2713" s="265"/>
      <c r="IZY2713" s="265"/>
      <c r="IZZ2713" s="265"/>
      <c r="JAA2713" s="265"/>
      <c r="JAB2713" s="265"/>
      <c r="JAC2713" s="265"/>
      <c r="JAD2713" s="265"/>
      <c r="JAE2713" s="265"/>
      <c r="JAF2713" s="265"/>
      <c r="JAG2713" s="265"/>
      <c r="JAH2713" s="265"/>
      <c r="JAI2713" s="265"/>
      <c r="JAJ2713" s="265"/>
      <c r="JAK2713" s="265"/>
      <c r="JAL2713" s="265"/>
      <c r="JAM2713" s="265"/>
      <c r="JAN2713" s="265"/>
      <c r="JAO2713" s="265"/>
      <c r="JAP2713" s="265"/>
      <c r="JAQ2713" s="265"/>
      <c r="JAR2713" s="265"/>
      <c r="JAS2713" s="265"/>
      <c r="JAT2713" s="265"/>
      <c r="JAU2713" s="265"/>
      <c r="JAV2713" s="265"/>
      <c r="JAW2713" s="265"/>
      <c r="JAX2713" s="265"/>
      <c r="JAY2713" s="265"/>
      <c r="JAZ2713" s="265"/>
      <c r="JBA2713" s="265"/>
      <c r="JBB2713" s="265"/>
      <c r="JBC2713" s="265"/>
      <c r="JBD2713" s="265"/>
      <c r="JBE2713" s="265"/>
      <c r="JBF2713" s="265"/>
      <c r="JBG2713" s="265"/>
      <c r="JBH2713" s="265"/>
      <c r="JBI2713" s="265"/>
      <c r="JBJ2713" s="265"/>
      <c r="JBK2713" s="265"/>
      <c r="JBL2713" s="265"/>
      <c r="JBM2713" s="265"/>
      <c r="JBN2713" s="265"/>
      <c r="JBO2713" s="265"/>
      <c r="JBP2713" s="265"/>
      <c r="JBQ2713" s="265"/>
      <c r="JBR2713" s="265"/>
      <c r="JBS2713" s="265"/>
      <c r="JBT2713" s="265"/>
      <c r="JBU2713" s="265"/>
      <c r="JBV2713" s="265"/>
      <c r="JBW2713" s="265"/>
      <c r="JBX2713" s="265"/>
      <c r="JBY2713" s="265"/>
      <c r="JBZ2713" s="265"/>
      <c r="JCA2713" s="265"/>
      <c r="JCB2713" s="265"/>
      <c r="JCC2713" s="265"/>
      <c r="JCD2713" s="265"/>
      <c r="JCE2713" s="265"/>
      <c r="JCF2713" s="265"/>
      <c r="JCG2713" s="265"/>
      <c r="JCH2713" s="265"/>
      <c r="JCI2713" s="265"/>
      <c r="JCJ2713" s="265"/>
      <c r="JCK2713" s="265"/>
      <c r="JCL2713" s="265"/>
      <c r="JCM2713" s="265"/>
      <c r="JCN2713" s="265"/>
      <c r="JCO2713" s="265"/>
      <c r="JCP2713" s="265"/>
      <c r="JCQ2713" s="265"/>
      <c r="JCR2713" s="265"/>
      <c r="JCS2713" s="265"/>
      <c r="JCT2713" s="265"/>
      <c r="JCU2713" s="265"/>
      <c r="JCV2713" s="265"/>
      <c r="JCW2713" s="265"/>
      <c r="JCX2713" s="265"/>
      <c r="JCY2713" s="265"/>
      <c r="JCZ2713" s="265"/>
      <c r="JDA2713" s="265"/>
      <c r="JDB2713" s="265"/>
      <c r="JDC2713" s="265"/>
      <c r="JDD2713" s="265"/>
      <c r="JDE2713" s="265"/>
      <c r="JDF2713" s="265"/>
      <c r="JDG2713" s="265"/>
      <c r="JDH2713" s="265"/>
      <c r="JDI2713" s="265"/>
      <c r="JDJ2713" s="265"/>
      <c r="JDK2713" s="265"/>
      <c r="JDL2713" s="265"/>
      <c r="JDM2713" s="265"/>
      <c r="JDN2713" s="265"/>
      <c r="JDO2713" s="265"/>
      <c r="JDP2713" s="265"/>
      <c r="JDQ2713" s="265"/>
      <c r="JDR2713" s="265"/>
      <c r="JDS2713" s="265"/>
      <c r="JDT2713" s="265"/>
      <c r="JDU2713" s="265"/>
      <c r="JDV2713" s="265"/>
      <c r="JDW2713" s="265"/>
      <c r="JDX2713" s="265"/>
      <c r="JDY2713" s="265"/>
      <c r="JDZ2713" s="265"/>
      <c r="JEA2713" s="265"/>
      <c r="JEB2713" s="265"/>
      <c r="JEC2713" s="265"/>
      <c r="JED2713" s="265"/>
      <c r="JEE2713" s="265"/>
      <c r="JEF2713" s="265"/>
      <c r="JEG2713" s="265"/>
      <c r="JEH2713" s="265"/>
      <c r="JEI2713" s="265"/>
      <c r="JEJ2713" s="265"/>
      <c r="JEK2713" s="265"/>
      <c r="JEL2713" s="265"/>
      <c r="JEM2713" s="265"/>
      <c r="JEN2713" s="265"/>
      <c r="JEO2713" s="265"/>
      <c r="JEP2713" s="265"/>
      <c r="JEQ2713" s="265"/>
      <c r="JER2713" s="265"/>
      <c r="JES2713" s="265"/>
      <c r="JET2713" s="265"/>
      <c r="JEU2713" s="265"/>
      <c r="JEV2713" s="265"/>
      <c r="JEW2713" s="265"/>
      <c r="JEX2713" s="265"/>
      <c r="JEY2713" s="265"/>
      <c r="JEZ2713" s="265"/>
      <c r="JFA2713" s="265"/>
      <c r="JFB2713" s="265"/>
      <c r="JFC2713" s="265"/>
      <c r="JFD2713" s="265"/>
      <c r="JFE2713" s="265"/>
      <c r="JFF2713" s="265"/>
      <c r="JFG2713" s="265"/>
      <c r="JFH2713" s="265"/>
      <c r="JFI2713" s="265"/>
      <c r="JFJ2713" s="265"/>
      <c r="JFK2713" s="265"/>
      <c r="JFL2713" s="265"/>
      <c r="JFM2713" s="265"/>
      <c r="JFN2713" s="265"/>
      <c r="JFO2713" s="265"/>
      <c r="JFP2713" s="265"/>
      <c r="JFQ2713" s="265"/>
      <c r="JFR2713" s="265"/>
      <c r="JFS2713" s="265"/>
      <c r="JFT2713" s="265"/>
      <c r="JFU2713" s="265"/>
      <c r="JFV2713" s="265"/>
      <c r="JFW2713" s="265"/>
      <c r="JFX2713" s="265"/>
      <c r="JFY2713" s="265"/>
      <c r="JFZ2713" s="265"/>
      <c r="JGA2713" s="265"/>
      <c r="JGB2713" s="265"/>
      <c r="JGC2713" s="265"/>
      <c r="JGD2713" s="265"/>
      <c r="JGE2713" s="265"/>
      <c r="JGF2713" s="265"/>
      <c r="JGG2713" s="265"/>
      <c r="JGH2713" s="265"/>
      <c r="JGI2713" s="265"/>
      <c r="JGJ2713" s="265"/>
      <c r="JGK2713" s="265"/>
      <c r="JGL2713" s="265"/>
      <c r="JGM2713" s="265"/>
      <c r="JGN2713" s="265"/>
      <c r="JGO2713" s="265"/>
      <c r="JGP2713" s="265"/>
      <c r="JGQ2713" s="265"/>
      <c r="JGR2713" s="265"/>
      <c r="JGS2713" s="265"/>
      <c r="JGT2713" s="265"/>
      <c r="JGU2713" s="265"/>
      <c r="JGV2713" s="265"/>
      <c r="JGW2713" s="265"/>
      <c r="JGX2713" s="265"/>
      <c r="JGY2713" s="265"/>
      <c r="JGZ2713" s="265"/>
      <c r="JHA2713" s="265"/>
      <c r="JHB2713" s="265"/>
      <c r="JHC2713" s="265"/>
      <c r="JHD2713" s="265"/>
      <c r="JHE2713" s="265"/>
      <c r="JHF2713" s="265"/>
      <c r="JHG2713" s="265"/>
      <c r="JHH2713" s="265"/>
      <c r="JHI2713" s="265"/>
      <c r="JHJ2713" s="265"/>
      <c r="JHK2713" s="265"/>
      <c r="JHL2713" s="265"/>
      <c r="JHM2713" s="265"/>
      <c r="JHN2713" s="265"/>
      <c r="JHO2713" s="265"/>
      <c r="JHP2713" s="265"/>
      <c r="JHQ2713" s="265"/>
      <c r="JHR2713" s="265"/>
      <c r="JHS2713" s="265"/>
      <c r="JHT2713" s="265"/>
      <c r="JHU2713" s="265"/>
      <c r="JHV2713" s="265"/>
      <c r="JHW2713" s="265"/>
      <c r="JHX2713" s="265"/>
      <c r="JHY2713" s="265"/>
      <c r="JHZ2713" s="265"/>
      <c r="JIA2713" s="265"/>
      <c r="JIB2713" s="265"/>
      <c r="JIC2713" s="265"/>
      <c r="JID2713" s="265"/>
      <c r="JIE2713" s="265"/>
      <c r="JIF2713" s="265"/>
      <c r="JIG2713" s="265"/>
      <c r="JIH2713" s="265"/>
      <c r="JII2713" s="265"/>
      <c r="JIJ2713" s="265"/>
      <c r="JIK2713" s="265"/>
      <c r="JIL2713" s="265"/>
      <c r="JIM2713" s="265"/>
      <c r="JIN2713" s="265"/>
      <c r="JIO2713" s="265"/>
      <c r="JIP2713" s="265"/>
      <c r="JIQ2713" s="265"/>
      <c r="JIR2713" s="265"/>
      <c r="JIS2713" s="265"/>
      <c r="JIT2713" s="265"/>
      <c r="JIU2713" s="265"/>
      <c r="JIV2713" s="265"/>
      <c r="JIW2713" s="265"/>
      <c r="JIX2713" s="265"/>
      <c r="JIY2713" s="265"/>
      <c r="JIZ2713" s="265"/>
      <c r="JJA2713" s="265"/>
      <c r="JJB2713" s="265"/>
      <c r="JJC2713" s="265"/>
      <c r="JJD2713" s="265"/>
      <c r="JJE2713" s="265"/>
      <c r="JJF2713" s="265"/>
      <c r="JJG2713" s="265"/>
      <c r="JJH2713" s="265"/>
      <c r="JJI2713" s="265"/>
      <c r="JJJ2713" s="265"/>
      <c r="JJK2713" s="265"/>
      <c r="JJL2713" s="265"/>
      <c r="JJM2713" s="265"/>
      <c r="JJN2713" s="265"/>
      <c r="JJO2713" s="265"/>
      <c r="JJP2713" s="265"/>
      <c r="JJQ2713" s="265"/>
      <c r="JJR2713" s="265"/>
      <c r="JJS2713" s="265"/>
      <c r="JJT2713" s="265"/>
      <c r="JJU2713" s="265"/>
      <c r="JJV2713" s="265"/>
      <c r="JJW2713" s="265"/>
      <c r="JJX2713" s="265"/>
      <c r="JJY2713" s="265"/>
      <c r="JJZ2713" s="265"/>
      <c r="JKA2713" s="265"/>
      <c r="JKB2713" s="265"/>
      <c r="JKC2713" s="265"/>
      <c r="JKD2713" s="265"/>
      <c r="JKE2713" s="265"/>
      <c r="JKF2713" s="265"/>
      <c r="JKG2713" s="265"/>
      <c r="JKH2713" s="265"/>
      <c r="JKI2713" s="265"/>
      <c r="JKJ2713" s="265"/>
      <c r="JKK2713" s="265"/>
      <c r="JKL2713" s="265"/>
      <c r="JKM2713" s="265"/>
      <c r="JKN2713" s="265"/>
      <c r="JKO2713" s="265"/>
      <c r="JKP2713" s="265"/>
      <c r="JKQ2713" s="265"/>
      <c r="JKR2713" s="265"/>
      <c r="JKS2713" s="265"/>
      <c r="JKT2713" s="265"/>
      <c r="JKU2713" s="265"/>
      <c r="JKV2713" s="265"/>
      <c r="JKW2713" s="265"/>
      <c r="JKX2713" s="265"/>
      <c r="JKY2713" s="265"/>
      <c r="JKZ2713" s="265"/>
      <c r="JLA2713" s="265"/>
      <c r="JLB2713" s="265"/>
      <c r="JLC2713" s="265"/>
      <c r="JLD2713" s="265"/>
      <c r="JLE2713" s="265"/>
      <c r="JLF2713" s="265"/>
      <c r="JLG2713" s="265"/>
      <c r="JLH2713" s="265"/>
      <c r="JLI2713" s="265"/>
      <c r="JLJ2713" s="265"/>
      <c r="JLK2713" s="265"/>
      <c r="JLL2713" s="265"/>
      <c r="JLM2713" s="265"/>
      <c r="JLN2713" s="265"/>
      <c r="JLO2713" s="265"/>
      <c r="JLP2713" s="265"/>
      <c r="JLQ2713" s="265"/>
      <c r="JLR2713" s="265"/>
      <c r="JLS2713" s="265"/>
      <c r="JLT2713" s="265"/>
      <c r="JLU2713" s="265"/>
      <c r="JLV2713" s="265"/>
      <c r="JLW2713" s="265"/>
      <c r="JLX2713" s="265"/>
      <c r="JLY2713" s="265"/>
      <c r="JLZ2713" s="265"/>
      <c r="JMA2713" s="265"/>
      <c r="JMB2713" s="265"/>
      <c r="JMC2713" s="265"/>
      <c r="JMD2713" s="265"/>
      <c r="JME2713" s="265"/>
      <c r="JMF2713" s="265"/>
      <c r="JMG2713" s="265"/>
      <c r="JMH2713" s="265"/>
      <c r="JMI2713" s="265"/>
      <c r="JMJ2713" s="265"/>
      <c r="JMK2713" s="265"/>
      <c r="JML2713" s="265"/>
      <c r="JMM2713" s="265"/>
      <c r="JMN2713" s="265"/>
      <c r="JMO2713" s="265"/>
      <c r="JMP2713" s="265"/>
      <c r="JMQ2713" s="265"/>
      <c r="JMR2713" s="265"/>
      <c r="JMS2713" s="265"/>
      <c r="JMT2713" s="265"/>
      <c r="JMU2713" s="265"/>
      <c r="JMV2713" s="265"/>
      <c r="JMW2713" s="265"/>
      <c r="JMX2713" s="265"/>
      <c r="JMY2713" s="265"/>
      <c r="JMZ2713" s="265"/>
      <c r="JNA2713" s="265"/>
      <c r="JNB2713" s="265"/>
      <c r="JNC2713" s="265"/>
      <c r="JND2713" s="265"/>
      <c r="JNE2713" s="265"/>
      <c r="JNF2713" s="265"/>
      <c r="JNG2713" s="265"/>
      <c r="JNH2713" s="265"/>
      <c r="JNI2713" s="265"/>
      <c r="JNJ2713" s="265"/>
      <c r="JNK2713" s="265"/>
      <c r="JNL2713" s="265"/>
      <c r="JNM2713" s="265"/>
      <c r="JNN2713" s="265"/>
      <c r="JNO2713" s="265"/>
      <c r="JNP2713" s="265"/>
      <c r="JNQ2713" s="265"/>
      <c r="JNR2713" s="265"/>
      <c r="JNS2713" s="265"/>
      <c r="JNT2713" s="265"/>
      <c r="JNU2713" s="265"/>
      <c r="JNV2713" s="265"/>
      <c r="JNW2713" s="265"/>
      <c r="JNX2713" s="265"/>
      <c r="JNY2713" s="265"/>
      <c r="JNZ2713" s="265"/>
      <c r="JOA2713" s="265"/>
      <c r="JOB2713" s="265"/>
      <c r="JOC2713" s="265"/>
      <c r="JOD2713" s="265"/>
      <c r="JOE2713" s="265"/>
      <c r="JOF2713" s="265"/>
      <c r="JOG2713" s="265"/>
      <c r="JOH2713" s="265"/>
      <c r="JOI2713" s="265"/>
      <c r="JOJ2713" s="265"/>
      <c r="JOK2713" s="265"/>
      <c r="JOL2713" s="265"/>
      <c r="JOM2713" s="265"/>
      <c r="JON2713" s="265"/>
      <c r="JOO2713" s="265"/>
      <c r="JOP2713" s="265"/>
      <c r="JOQ2713" s="265"/>
      <c r="JOR2713" s="265"/>
      <c r="JOS2713" s="265"/>
      <c r="JOT2713" s="265"/>
      <c r="JOU2713" s="265"/>
      <c r="JOV2713" s="265"/>
      <c r="JOW2713" s="265"/>
      <c r="JOX2713" s="265"/>
      <c r="JOY2713" s="265"/>
      <c r="JOZ2713" s="265"/>
      <c r="JPA2713" s="265"/>
      <c r="JPB2713" s="265"/>
      <c r="JPC2713" s="265"/>
      <c r="JPD2713" s="265"/>
      <c r="JPE2713" s="265"/>
      <c r="JPF2713" s="265"/>
      <c r="JPG2713" s="265"/>
      <c r="JPH2713" s="265"/>
      <c r="JPI2713" s="265"/>
      <c r="JPJ2713" s="265"/>
      <c r="JPK2713" s="265"/>
      <c r="JPL2713" s="265"/>
      <c r="JPM2713" s="265"/>
      <c r="JPN2713" s="265"/>
      <c r="JPO2713" s="265"/>
      <c r="JPP2713" s="265"/>
      <c r="JPQ2713" s="265"/>
      <c r="JPR2713" s="265"/>
      <c r="JPS2713" s="265"/>
      <c r="JPT2713" s="265"/>
      <c r="JPU2713" s="265"/>
      <c r="JPV2713" s="265"/>
      <c r="JPW2713" s="265"/>
      <c r="JPX2713" s="265"/>
      <c r="JPY2713" s="265"/>
      <c r="JPZ2713" s="265"/>
      <c r="JQA2713" s="265"/>
      <c r="JQB2713" s="265"/>
      <c r="JQC2713" s="265"/>
      <c r="JQD2713" s="265"/>
      <c r="JQE2713" s="265"/>
      <c r="JQF2713" s="265"/>
      <c r="JQG2713" s="265"/>
      <c r="JQH2713" s="265"/>
      <c r="JQI2713" s="265"/>
      <c r="JQJ2713" s="265"/>
      <c r="JQK2713" s="265"/>
      <c r="JQL2713" s="265"/>
      <c r="JQM2713" s="265"/>
      <c r="JQN2713" s="265"/>
      <c r="JQO2713" s="265"/>
      <c r="JQP2713" s="265"/>
      <c r="JQQ2713" s="265"/>
      <c r="JQR2713" s="265"/>
      <c r="JQS2713" s="265"/>
      <c r="JQT2713" s="265"/>
      <c r="JQU2713" s="265"/>
      <c r="JQV2713" s="265"/>
      <c r="JQW2713" s="265"/>
      <c r="JQX2713" s="265"/>
      <c r="JQY2713" s="265"/>
      <c r="JQZ2713" s="265"/>
      <c r="JRA2713" s="265"/>
      <c r="JRB2713" s="265"/>
      <c r="JRC2713" s="265"/>
      <c r="JRD2713" s="265"/>
      <c r="JRE2713" s="265"/>
      <c r="JRF2713" s="265"/>
      <c r="JRG2713" s="265"/>
      <c r="JRH2713" s="265"/>
      <c r="JRI2713" s="265"/>
      <c r="JRJ2713" s="265"/>
      <c r="JRK2713" s="265"/>
      <c r="JRL2713" s="265"/>
      <c r="JRM2713" s="265"/>
      <c r="JRN2713" s="265"/>
      <c r="JRO2713" s="265"/>
      <c r="JRP2713" s="265"/>
      <c r="JRQ2713" s="265"/>
      <c r="JRR2713" s="265"/>
      <c r="JRS2713" s="265"/>
      <c r="JRT2713" s="265"/>
      <c r="JRU2713" s="265"/>
      <c r="JRV2713" s="265"/>
      <c r="JRW2713" s="265"/>
      <c r="JRX2713" s="265"/>
      <c r="JRY2713" s="265"/>
      <c r="JRZ2713" s="265"/>
      <c r="JSA2713" s="265"/>
      <c r="JSB2713" s="265"/>
      <c r="JSC2713" s="265"/>
      <c r="JSD2713" s="265"/>
      <c r="JSE2713" s="265"/>
      <c r="JSF2713" s="265"/>
      <c r="JSG2713" s="265"/>
      <c r="JSH2713" s="265"/>
      <c r="JSI2713" s="265"/>
      <c r="JSJ2713" s="265"/>
      <c r="JSK2713" s="265"/>
      <c r="JSL2713" s="265"/>
      <c r="JSM2713" s="265"/>
      <c r="JSN2713" s="265"/>
      <c r="JSO2713" s="265"/>
      <c r="JSP2713" s="265"/>
      <c r="JSQ2713" s="265"/>
      <c r="JSR2713" s="265"/>
      <c r="JSS2713" s="265"/>
      <c r="JST2713" s="265"/>
      <c r="JSU2713" s="265"/>
      <c r="JSV2713" s="265"/>
      <c r="JSW2713" s="265"/>
      <c r="JSX2713" s="265"/>
      <c r="JSY2713" s="265"/>
      <c r="JSZ2713" s="265"/>
      <c r="JTA2713" s="265"/>
      <c r="JTB2713" s="265"/>
      <c r="JTC2713" s="265"/>
      <c r="JTD2713" s="265"/>
      <c r="JTE2713" s="265"/>
      <c r="JTF2713" s="265"/>
      <c r="JTG2713" s="265"/>
      <c r="JTH2713" s="265"/>
      <c r="JTI2713" s="265"/>
      <c r="JTJ2713" s="265"/>
      <c r="JTK2713" s="265"/>
      <c r="JTL2713" s="265"/>
      <c r="JTM2713" s="265"/>
      <c r="JTN2713" s="265"/>
      <c r="JTO2713" s="265"/>
      <c r="JTP2713" s="265"/>
      <c r="JTQ2713" s="265"/>
      <c r="JTR2713" s="265"/>
      <c r="JTS2713" s="265"/>
      <c r="JTT2713" s="265"/>
      <c r="JTU2713" s="265"/>
      <c r="JTV2713" s="265"/>
      <c r="JTW2713" s="265"/>
      <c r="JTX2713" s="265"/>
      <c r="JTY2713" s="265"/>
      <c r="JTZ2713" s="265"/>
      <c r="JUA2713" s="265"/>
      <c r="JUB2713" s="265"/>
      <c r="JUC2713" s="265"/>
      <c r="JUD2713" s="265"/>
      <c r="JUE2713" s="265"/>
      <c r="JUF2713" s="265"/>
      <c r="JUG2713" s="265"/>
      <c r="JUH2713" s="265"/>
      <c r="JUI2713" s="265"/>
      <c r="JUJ2713" s="265"/>
      <c r="JUK2713" s="265"/>
      <c r="JUL2713" s="265"/>
      <c r="JUM2713" s="265"/>
      <c r="JUN2713" s="265"/>
      <c r="JUO2713" s="265"/>
      <c r="JUP2713" s="265"/>
      <c r="JUQ2713" s="265"/>
      <c r="JUR2713" s="265"/>
      <c r="JUS2713" s="265"/>
      <c r="JUT2713" s="265"/>
      <c r="JUU2713" s="265"/>
      <c r="JUV2713" s="265"/>
      <c r="JUW2713" s="265"/>
      <c r="JUX2713" s="265"/>
      <c r="JUY2713" s="265"/>
      <c r="JUZ2713" s="265"/>
      <c r="JVA2713" s="265"/>
      <c r="JVB2713" s="265"/>
      <c r="JVC2713" s="265"/>
      <c r="JVD2713" s="265"/>
      <c r="JVE2713" s="265"/>
      <c r="JVF2713" s="265"/>
      <c r="JVG2713" s="265"/>
      <c r="JVH2713" s="265"/>
      <c r="JVI2713" s="265"/>
      <c r="JVJ2713" s="265"/>
      <c r="JVK2713" s="265"/>
      <c r="JVL2713" s="265"/>
      <c r="JVM2713" s="265"/>
      <c r="JVN2713" s="265"/>
      <c r="JVO2713" s="265"/>
      <c r="JVP2713" s="265"/>
      <c r="JVQ2713" s="265"/>
      <c r="JVR2713" s="265"/>
      <c r="JVS2713" s="265"/>
      <c r="JVT2713" s="265"/>
      <c r="JVU2713" s="265"/>
      <c r="JVV2713" s="265"/>
      <c r="JVW2713" s="265"/>
      <c r="JVX2713" s="265"/>
      <c r="JVY2713" s="265"/>
      <c r="JVZ2713" s="265"/>
      <c r="JWA2713" s="265"/>
      <c r="JWB2713" s="265"/>
      <c r="JWC2713" s="265"/>
      <c r="JWD2713" s="265"/>
      <c r="JWE2713" s="265"/>
      <c r="JWF2713" s="265"/>
      <c r="JWG2713" s="265"/>
      <c r="JWH2713" s="265"/>
      <c r="JWI2713" s="265"/>
      <c r="JWJ2713" s="265"/>
      <c r="JWK2713" s="265"/>
      <c r="JWL2713" s="265"/>
      <c r="JWM2713" s="265"/>
      <c r="JWN2713" s="265"/>
      <c r="JWO2713" s="265"/>
      <c r="JWP2713" s="265"/>
      <c r="JWQ2713" s="265"/>
      <c r="JWR2713" s="265"/>
      <c r="JWS2713" s="265"/>
      <c r="JWT2713" s="265"/>
      <c r="JWU2713" s="265"/>
      <c r="JWV2713" s="265"/>
      <c r="JWW2713" s="265"/>
      <c r="JWX2713" s="265"/>
      <c r="JWY2713" s="265"/>
      <c r="JWZ2713" s="265"/>
      <c r="JXA2713" s="265"/>
      <c r="JXB2713" s="265"/>
      <c r="JXC2713" s="265"/>
      <c r="JXD2713" s="265"/>
      <c r="JXE2713" s="265"/>
      <c r="JXF2713" s="265"/>
      <c r="JXG2713" s="265"/>
      <c r="JXH2713" s="265"/>
      <c r="JXI2713" s="265"/>
      <c r="JXJ2713" s="265"/>
      <c r="JXK2713" s="265"/>
      <c r="JXL2713" s="265"/>
      <c r="JXM2713" s="265"/>
      <c r="JXN2713" s="265"/>
      <c r="JXO2713" s="265"/>
      <c r="JXP2713" s="265"/>
      <c r="JXQ2713" s="265"/>
      <c r="JXR2713" s="265"/>
      <c r="JXS2713" s="265"/>
      <c r="JXT2713" s="265"/>
      <c r="JXU2713" s="265"/>
      <c r="JXV2713" s="265"/>
      <c r="JXW2713" s="265"/>
      <c r="JXX2713" s="265"/>
      <c r="JXY2713" s="265"/>
      <c r="JXZ2713" s="265"/>
      <c r="JYA2713" s="265"/>
      <c r="JYB2713" s="265"/>
      <c r="JYC2713" s="265"/>
      <c r="JYD2713" s="265"/>
      <c r="JYE2713" s="265"/>
      <c r="JYF2713" s="265"/>
      <c r="JYG2713" s="265"/>
      <c r="JYH2713" s="265"/>
      <c r="JYI2713" s="265"/>
      <c r="JYJ2713" s="265"/>
      <c r="JYK2713" s="265"/>
      <c r="JYL2713" s="265"/>
      <c r="JYM2713" s="265"/>
      <c r="JYN2713" s="265"/>
      <c r="JYO2713" s="265"/>
      <c r="JYP2713" s="265"/>
      <c r="JYQ2713" s="265"/>
      <c r="JYR2713" s="265"/>
      <c r="JYS2713" s="265"/>
      <c r="JYT2713" s="265"/>
      <c r="JYU2713" s="265"/>
      <c r="JYV2713" s="265"/>
      <c r="JYW2713" s="265"/>
      <c r="JYX2713" s="265"/>
      <c r="JYY2713" s="265"/>
      <c r="JYZ2713" s="265"/>
      <c r="JZA2713" s="265"/>
      <c r="JZB2713" s="265"/>
      <c r="JZC2713" s="265"/>
      <c r="JZD2713" s="265"/>
      <c r="JZE2713" s="265"/>
      <c r="JZF2713" s="265"/>
      <c r="JZG2713" s="265"/>
      <c r="JZH2713" s="265"/>
      <c r="JZI2713" s="265"/>
      <c r="JZJ2713" s="265"/>
      <c r="JZK2713" s="265"/>
      <c r="JZL2713" s="265"/>
      <c r="JZM2713" s="265"/>
      <c r="JZN2713" s="265"/>
      <c r="JZO2713" s="265"/>
      <c r="JZP2713" s="265"/>
      <c r="JZQ2713" s="265"/>
      <c r="JZR2713" s="265"/>
      <c r="JZS2713" s="265"/>
      <c r="JZT2713" s="265"/>
      <c r="JZU2713" s="265"/>
      <c r="JZV2713" s="265"/>
      <c r="JZW2713" s="265"/>
      <c r="JZX2713" s="265"/>
      <c r="JZY2713" s="265"/>
      <c r="JZZ2713" s="265"/>
      <c r="KAA2713" s="265"/>
      <c r="KAB2713" s="265"/>
      <c r="KAC2713" s="265"/>
      <c r="KAD2713" s="265"/>
      <c r="KAE2713" s="265"/>
      <c r="KAF2713" s="265"/>
      <c r="KAG2713" s="265"/>
      <c r="KAH2713" s="265"/>
      <c r="KAI2713" s="265"/>
      <c r="KAJ2713" s="265"/>
      <c r="KAK2713" s="265"/>
      <c r="KAL2713" s="265"/>
      <c r="KAM2713" s="265"/>
      <c r="KAN2713" s="265"/>
      <c r="KAO2713" s="265"/>
      <c r="KAP2713" s="265"/>
      <c r="KAQ2713" s="265"/>
      <c r="KAR2713" s="265"/>
      <c r="KAS2713" s="265"/>
      <c r="KAT2713" s="265"/>
      <c r="KAU2713" s="265"/>
      <c r="KAV2713" s="265"/>
      <c r="KAW2713" s="265"/>
      <c r="KAX2713" s="265"/>
      <c r="KAY2713" s="265"/>
      <c r="KAZ2713" s="265"/>
      <c r="KBA2713" s="265"/>
      <c r="KBB2713" s="265"/>
      <c r="KBC2713" s="265"/>
      <c r="KBD2713" s="265"/>
      <c r="KBE2713" s="265"/>
      <c r="KBF2713" s="265"/>
      <c r="KBG2713" s="265"/>
      <c r="KBH2713" s="265"/>
      <c r="KBI2713" s="265"/>
      <c r="KBJ2713" s="265"/>
      <c r="KBK2713" s="265"/>
      <c r="KBL2713" s="265"/>
      <c r="KBM2713" s="265"/>
      <c r="KBN2713" s="265"/>
      <c r="KBO2713" s="265"/>
      <c r="KBP2713" s="265"/>
      <c r="KBQ2713" s="265"/>
      <c r="KBR2713" s="265"/>
      <c r="KBS2713" s="265"/>
      <c r="KBT2713" s="265"/>
      <c r="KBU2713" s="265"/>
      <c r="KBV2713" s="265"/>
      <c r="KBW2713" s="265"/>
      <c r="KBX2713" s="265"/>
      <c r="KBY2713" s="265"/>
      <c r="KBZ2713" s="265"/>
      <c r="KCA2713" s="265"/>
      <c r="KCB2713" s="265"/>
      <c r="KCC2713" s="265"/>
      <c r="KCD2713" s="265"/>
      <c r="KCE2713" s="265"/>
      <c r="KCF2713" s="265"/>
      <c r="KCG2713" s="265"/>
      <c r="KCH2713" s="265"/>
      <c r="KCI2713" s="265"/>
      <c r="KCJ2713" s="265"/>
      <c r="KCK2713" s="265"/>
      <c r="KCL2713" s="265"/>
      <c r="KCM2713" s="265"/>
      <c r="KCN2713" s="265"/>
      <c r="KCO2713" s="265"/>
      <c r="KCP2713" s="265"/>
      <c r="KCQ2713" s="265"/>
      <c r="KCR2713" s="265"/>
      <c r="KCS2713" s="265"/>
      <c r="KCT2713" s="265"/>
      <c r="KCU2713" s="265"/>
      <c r="KCV2713" s="265"/>
      <c r="KCW2713" s="265"/>
      <c r="KCX2713" s="265"/>
      <c r="KCY2713" s="265"/>
      <c r="KCZ2713" s="265"/>
      <c r="KDA2713" s="265"/>
      <c r="KDB2713" s="265"/>
      <c r="KDC2713" s="265"/>
      <c r="KDD2713" s="265"/>
      <c r="KDE2713" s="265"/>
      <c r="KDF2713" s="265"/>
      <c r="KDG2713" s="265"/>
      <c r="KDH2713" s="265"/>
      <c r="KDI2713" s="265"/>
      <c r="KDJ2713" s="265"/>
      <c r="KDK2713" s="265"/>
      <c r="KDL2713" s="265"/>
      <c r="KDM2713" s="265"/>
      <c r="KDN2713" s="265"/>
      <c r="KDO2713" s="265"/>
      <c r="KDP2713" s="265"/>
      <c r="KDQ2713" s="265"/>
      <c r="KDR2713" s="265"/>
      <c r="KDS2713" s="265"/>
      <c r="KDT2713" s="265"/>
      <c r="KDU2713" s="265"/>
      <c r="KDV2713" s="265"/>
      <c r="KDW2713" s="265"/>
      <c r="KDX2713" s="265"/>
      <c r="KDY2713" s="265"/>
      <c r="KDZ2713" s="265"/>
      <c r="KEA2713" s="265"/>
      <c r="KEB2713" s="265"/>
      <c r="KEC2713" s="265"/>
      <c r="KED2713" s="265"/>
      <c r="KEE2713" s="265"/>
      <c r="KEF2713" s="265"/>
      <c r="KEG2713" s="265"/>
      <c r="KEH2713" s="265"/>
      <c r="KEI2713" s="265"/>
      <c r="KEJ2713" s="265"/>
      <c r="KEK2713" s="265"/>
      <c r="KEL2713" s="265"/>
      <c r="KEM2713" s="265"/>
      <c r="KEN2713" s="265"/>
      <c r="KEO2713" s="265"/>
      <c r="KEP2713" s="265"/>
      <c r="KEQ2713" s="265"/>
      <c r="KER2713" s="265"/>
      <c r="KES2713" s="265"/>
      <c r="KET2713" s="265"/>
      <c r="KEU2713" s="265"/>
      <c r="KEV2713" s="265"/>
      <c r="KEW2713" s="265"/>
      <c r="KEX2713" s="265"/>
      <c r="KEY2713" s="265"/>
      <c r="KEZ2713" s="265"/>
      <c r="KFA2713" s="265"/>
      <c r="KFB2713" s="265"/>
      <c r="KFC2713" s="265"/>
      <c r="KFD2713" s="265"/>
      <c r="KFE2713" s="265"/>
      <c r="KFF2713" s="265"/>
      <c r="KFG2713" s="265"/>
      <c r="KFH2713" s="265"/>
      <c r="KFI2713" s="265"/>
      <c r="KFJ2713" s="265"/>
      <c r="KFK2713" s="265"/>
      <c r="KFL2713" s="265"/>
      <c r="KFM2713" s="265"/>
      <c r="KFN2713" s="265"/>
      <c r="KFO2713" s="265"/>
      <c r="KFP2713" s="265"/>
      <c r="KFQ2713" s="265"/>
      <c r="KFR2713" s="265"/>
      <c r="KFS2713" s="265"/>
      <c r="KFT2713" s="265"/>
      <c r="KFU2713" s="265"/>
      <c r="KFV2713" s="265"/>
      <c r="KFW2713" s="265"/>
      <c r="KFX2713" s="265"/>
      <c r="KFY2713" s="265"/>
      <c r="KFZ2713" s="265"/>
      <c r="KGA2713" s="265"/>
      <c r="KGB2713" s="265"/>
      <c r="KGC2713" s="265"/>
      <c r="KGD2713" s="265"/>
      <c r="KGE2713" s="265"/>
      <c r="KGF2713" s="265"/>
      <c r="KGG2713" s="265"/>
      <c r="KGH2713" s="265"/>
      <c r="KGI2713" s="265"/>
      <c r="KGJ2713" s="265"/>
      <c r="KGK2713" s="265"/>
      <c r="KGL2713" s="265"/>
      <c r="KGM2713" s="265"/>
      <c r="KGN2713" s="265"/>
      <c r="KGO2713" s="265"/>
      <c r="KGP2713" s="265"/>
      <c r="KGQ2713" s="265"/>
      <c r="KGR2713" s="265"/>
      <c r="KGS2713" s="265"/>
      <c r="KGT2713" s="265"/>
      <c r="KGU2713" s="265"/>
      <c r="KGV2713" s="265"/>
      <c r="KGW2713" s="265"/>
      <c r="KGX2713" s="265"/>
      <c r="KGY2713" s="265"/>
      <c r="KGZ2713" s="265"/>
      <c r="KHA2713" s="265"/>
      <c r="KHB2713" s="265"/>
      <c r="KHC2713" s="265"/>
      <c r="KHD2713" s="265"/>
      <c r="KHE2713" s="265"/>
      <c r="KHF2713" s="265"/>
      <c r="KHG2713" s="265"/>
      <c r="KHH2713" s="265"/>
      <c r="KHI2713" s="265"/>
      <c r="KHJ2713" s="265"/>
      <c r="KHK2713" s="265"/>
      <c r="KHL2713" s="265"/>
      <c r="KHM2713" s="265"/>
      <c r="KHN2713" s="265"/>
      <c r="KHO2713" s="265"/>
      <c r="KHP2713" s="265"/>
      <c r="KHQ2713" s="265"/>
      <c r="KHR2713" s="265"/>
      <c r="KHS2713" s="265"/>
      <c r="KHT2713" s="265"/>
      <c r="KHU2713" s="265"/>
      <c r="KHV2713" s="265"/>
      <c r="KHW2713" s="265"/>
      <c r="KHX2713" s="265"/>
      <c r="KHY2713" s="265"/>
      <c r="KHZ2713" s="265"/>
      <c r="KIA2713" s="265"/>
      <c r="KIB2713" s="265"/>
      <c r="KIC2713" s="265"/>
      <c r="KID2713" s="265"/>
      <c r="KIE2713" s="265"/>
      <c r="KIF2713" s="265"/>
      <c r="KIG2713" s="265"/>
      <c r="KIH2713" s="265"/>
      <c r="KII2713" s="265"/>
      <c r="KIJ2713" s="265"/>
      <c r="KIK2713" s="265"/>
      <c r="KIL2713" s="265"/>
      <c r="KIM2713" s="265"/>
      <c r="KIN2713" s="265"/>
      <c r="KIO2713" s="265"/>
      <c r="KIP2713" s="265"/>
      <c r="KIQ2713" s="265"/>
      <c r="KIR2713" s="265"/>
      <c r="KIS2713" s="265"/>
      <c r="KIT2713" s="265"/>
      <c r="KIU2713" s="265"/>
      <c r="KIV2713" s="265"/>
      <c r="KIW2713" s="265"/>
      <c r="KIX2713" s="265"/>
      <c r="KIY2713" s="265"/>
      <c r="KIZ2713" s="265"/>
      <c r="KJA2713" s="265"/>
      <c r="KJB2713" s="265"/>
      <c r="KJC2713" s="265"/>
      <c r="KJD2713" s="265"/>
      <c r="KJE2713" s="265"/>
      <c r="KJF2713" s="265"/>
      <c r="KJG2713" s="265"/>
      <c r="KJH2713" s="265"/>
      <c r="KJI2713" s="265"/>
      <c r="KJJ2713" s="265"/>
      <c r="KJK2713" s="265"/>
      <c r="KJL2713" s="265"/>
      <c r="KJM2713" s="265"/>
      <c r="KJN2713" s="265"/>
      <c r="KJO2713" s="265"/>
      <c r="KJP2713" s="265"/>
      <c r="KJQ2713" s="265"/>
      <c r="KJR2713" s="265"/>
      <c r="KJS2713" s="265"/>
      <c r="KJT2713" s="265"/>
      <c r="KJU2713" s="265"/>
      <c r="KJV2713" s="265"/>
      <c r="KJW2713" s="265"/>
      <c r="KJX2713" s="265"/>
      <c r="KJY2713" s="265"/>
      <c r="KJZ2713" s="265"/>
      <c r="KKA2713" s="265"/>
      <c r="KKB2713" s="265"/>
      <c r="KKC2713" s="265"/>
      <c r="KKD2713" s="265"/>
      <c r="KKE2713" s="265"/>
      <c r="KKF2713" s="265"/>
      <c r="KKG2713" s="265"/>
      <c r="KKH2713" s="265"/>
      <c r="KKI2713" s="265"/>
      <c r="KKJ2713" s="265"/>
      <c r="KKK2713" s="265"/>
      <c r="KKL2713" s="265"/>
      <c r="KKM2713" s="265"/>
      <c r="KKN2713" s="265"/>
      <c r="KKO2713" s="265"/>
      <c r="KKP2713" s="265"/>
      <c r="KKQ2713" s="265"/>
      <c r="KKR2713" s="265"/>
      <c r="KKS2713" s="265"/>
      <c r="KKT2713" s="265"/>
      <c r="KKU2713" s="265"/>
      <c r="KKV2713" s="265"/>
      <c r="KKW2713" s="265"/>
      <c r="KKX2713" s="265"/>
      <c r="KKY2713" s="265"/>
      <c r="KKZ2713" s="265"/>
      <c r="KLA2713" s="265"/>
      <c r="KLB2713" s="265"/>
      <c r="KLC2713" s="265"/>
      <c r="KLD2713" s="265"/>
      <c r="KLE2713" s="265"/>
      <c r="KLF2713" s="265"/>
      <c r="KLG2713" s="265"/>
      <c r="KLH2713" s="265"/>
      <c r="KLI2713" s="265"/>
      <c r="KLJ2713" s="265"/>
      <c r="KLK2713" s="265"/>
      <c r="KLL2713" s="265"/>
      <c r="KLM2713" s="265"/>
      <c r="KLN2713" s="265"/>
      <c r="KLO2713" s="265"/>
      <c r="KLP2713" s="265"/>
      <c r="KLQ2713" s="265"/>
      <c r="KLR2713" s="265"/>
      <c r="KLS2713" s="265"/>
      <c r="KLT2713" s="265"/>
      <c r="KLU2713" s="265"/>
      <c r="KLV2713" s="265"/>
      <c r="KLW2713" s="265"/>
      <c r="KLX2713" s="265"/>
      <c r="KLY2713" s="265"/>
      <c r="KLZ2713" s="265"/>
      <c r="KMA2713" s="265"/>
      <c r="KMB2713" s="265"/>
      <c r="KMC2713" s="265"/>
      <c r="KMD2713" s="265"/>
      <c r="KME2713" s="265"/>
      <c r="KMF2713" s="265"/>
      <c r="KMG2713" s="265"/>
      <c r="KMH2713" s="265"/>
      <c r="KMI2713" s="265"/>
      <c r="KMJ2713" s="265"/>
      <c r="KMK2713" s="265"/>
      <c r="KML2713" s="265"/>
      <c r="KMM2713" s="265"/>
      <c r="KMN2713" s="265"/>
      <c r="KMO2713" s="265"/>
      <c r="KMP2713" s="265"/>
      <c r="KMQ2713" s="265"/>
      <c r="KMR2713" s="265"/>
      <c r="KMS2713" s="265"/>
      <c r="KMT2713" s="265"/>
      <c r="KMU2713" s="265"/>
      <c r="KMV2713" s="265"/>
      <c r="KMW2713" s="265"/>
      <c r="KMX2713" s="265"/>
      <c r="KMY2713" s="265"/>
      <c r="KMZ2713" s="265"/>
      <c r="KNA2713" s="265"/>
      <c r="KNB2713" s="265"/>
      <c r="KNC2713" s="265"/>
      <c r="KND2713" s="265"/>
      <c r="KNE2713" s="265"/>
      <c r="KNF2713" s="265"/>
      <c r="KNG2713" s="265"/>
      <c r="KNH2713" s="265"/>
      <c r="KNI2713" s="265"/>
      <c r="KNJ2713" s="265"/>
      <c r="KNK2713" s="265"/>
      <c r="KNL2713" s="265"/>
      <c r="KNM2713" s="265"/>
      <c r="KNN2713" s="265"/>
      <c r="KNO2713" s="265"/>
      <c r="KNP2713" s="265"/>
      <c r="KNQ2713" s="265"/>
      <c r="KNR2713" s="265"/>
      <c r="KNS2713" s="265"/>
      <c r="KNT2713" s="265"/>
      <c r="KNU2713" s="265"/>
      <c r="KNV2713" s="265"/>
      <c r="KNW2713" s="265"/>
      <c r="KNX2713" s="265"/>
      <c r="KNY2713" s="265"/>
      <c r="KNZ2713" s="265"/>
      <c r="KOA2713" s="265"/>
      <c r="KOB2713" s="265"/>
      <c r="KOC2713" s="265"/>
      <c r="KOD2713" s="265"/>
      <c r="KOE2713" s="265"/>
      <c r="KOF2713" s="265"/>
      <c r="KOG2713" s="265"/>
      <c r="KOH2713" s="265"/>
      <c r="KOI2713" s="265"/>
      <c r="KOJ2713" s="265"/>
      <c r="KOK2713" s="265"/>
      <c r="KOL2713" s="265"/>
      <c r="KOM2713" s="265"/>
      <c r="KON2713" s="265"/>
      <c r="KOO2713" s="265"/>
      <c r="KOP2713" s="265"/>
      <c r="KOQ2713" s="265"/>
      <c r="KOR2713" s="265"/>
      <c r="KOS2713" s="265"/>
      <c r="KOT2713" s="265"/>
      <c r="KOU2713" s="265"/>
      <c r="KOV2713" s="265"/>
      <c r="KOW2713" s="265"/>
      <c r="KOX2713" s="265"/>
      <c r="KOY2713" s="265"/>
      <c r="KOZ2713" s="265"/>
      <c r="KPA2713" s="265"/>
      <c r="KPB2713" s="265"/>
      <c r="KPC2713" s="265"/>
      <c r="KPD2713" s="265"/>
      <c r="KPE2713" s="265"/>
      <c r="KPF2713" s="265"/>
      <c r="KPG2713" s="265"/>
      <c r="KPH2713" s="265"/>
      <c r="KPI2713" s="265"/>
      <c r="KPJ2713" s="265"/>
      <c r="KPK2713" s="265"/>
      <c r="KPL2713" s="265"/>
      <c r="KPM2713" s="265"/>
      <c r="KPN2713" s="265"/>
      <c r="KPO2713" s="265"/>
      <c r="KPP2713" s="265"/>
      <c r="KPQ2713" s="265"/>
      <c r="KPR2713" s="265"/>
      <c r="KPS2713" s="265"/>
      <c r="KPT2713" s="265"/>
      <c r="KPU2713" s="265"/>
      <c r="KPV2713" s="265"/>
      <c r="KPW2713" s="265"/>
      <c r="KPX2713" s="265"/>
      <c r="KPY2713" s="265"/>
      <c r="KPZ2713" s="265"/>
      <c r="KQA2713" s="265"/>
      <c r="KQB2713" s="265"/>
      <c r="KQC2713" s="265"/>
      <c r="KQD2713" s="265"/>
      <c r="KQE2713" s="265"/>
      <c r="KQF2713" s="265"/>
      <c r="KQG2713" s="265"/>
      <c r="KQH2713" s="265"/>
      <c r="KQI2713" s="265"/>
      <c r="KQJ2713" s="265"/>
      <c r="KQK2713" s="265"/>
      <c r="KQL2713" s="265"/>
      <c r="KQM2713" s="265"/>
      <c r="KQN2713" s="265"/>
      <c r="KQO2713" s="265"/>
      <c r="KQP2713" s="265"/>
      <c r="KQQ2713" s="265"/>
      <c r="KQR2713" s="265"/>
      <c r="KQS2713" s="265"/>
      <c r="KQT2713" s="265"/>
      <c r="KQU2713" s="265"/>
      <c r="KQV2713" s="265"/>
      <c r="KQW2713" s="265"/>
      <c r="KQX2713" s="265"/>
      <c r="KQY2713" s="265"/>
      <c r="KQZ2713" s="265"/>
      <c r="KRA2713" s="265"/>
      <c r="KRB2713" s="265"/>
      <c r="KRC2713" s="265"/>
      <c r="KRD2713" s="265"/>
      <c r="KRE2713" s="265"/>
      <c r="KRF2713" s="265"/>
      <c r="KRG2713" s="265"/>
      <c r="KRH2713" s="265"/>
      <c r="KRI2713" s="265"/>
      <c r="KRJ2713" s="265"/>
      <c r="KRK2713" s="265"/>
      <c r="KRL2713" s="265"/>
      <c r="KRM2713" s="265"/>
      <c r="KRN2713" s="265"/>
      <c r="KRO2713" s="265"/>
      <c r="KRP2713" s="265"/>
      <c r="KRQ2713" s="265"/>
      <c r="KRR2713" s="265"/>
      <c r="KRS2713" s="265"/>
      <c r="KRT2713" s="265"/>
      <c r="KRU2713" s="265"/>
      <c r="KRV2713" s="265"/>
      <c r="KRW2713" s="265"/>
      <c r="KRX2713" s="265"/>
      <c r="KRY2713" s="265"/>
      <c r="KRZ2713" s="265"/>
      <c r="KSA2713" s="265"/>
      <c r="KSB2713" s="265"/>
      <c r="KSC2713" s="265"/>
      <c r="KSD2713" s="265"/>
      <c r="KSE2713" s="265"/>
      <c r="KSF2713" s="265"/>
      <c r="KSG2713" s="265"/>
      <c r="KSH2713" s="265"/>
      <c r="KSI2713" s="265"/>
      <c r="KSJ2713" s="265"/>
      <c r="KSK2713" s="265"/>
      <c r="KSL2713" s="265"/>
      <c r="KSM2713" s="265"/>
      <c r="KSN2713" s="265"/>
      <c r="KSO2713" s="265"/>
      <c r="KSP2713" s="265"/>
      <c r="KSQ2713" s="265"/>
      <c r="KSR2713" s="265"/>
      <c r="KSS2713" s="265"/>
      <c r="KST2713" s="265"/>
      <c r="KSU2713" s="265"/>
      <c r="KSV2713" s="265"/>
      <c r="KSW2713" s="265"/>
      <c r="KSX2713" s="265"/>
      <c r="KSY2713" s="265"/>
      <c r="KSZ2713" s="265"/>
      <c r="KTA2713" s="265"/>
      <c r="KTB2713" s="265"/>
      <c r="KTC2713" s="265"/>
      <c r="KTD2713" s="265"/>
      <c r="KTE2713" s="265"/>
      <c r="KTF2713" s="265"/>
      <c r="KTG2713" s="265"/>
      <c r="KTH2713" s="265"/>
      <c r="KTI2713" s="265"/>
      <c r="KTJ2713" s="265"/>
      <c r="KTK2713" s="265"/>
      <c r="KTL2713" s="265"/>
      <c r="KTM2713" s="265"/>
      <c r="KTN2713" s="265"/>
      <c r="KTO2713" s="265"/>
      <c r="KTP2713" s="265"/>
      <c r="KTQ2713" s="265"/>
      <c r="KTR2713" s="265"/>
      <c r="KTS2713" s="265"/>
      <c r="KTT2713" s="265"/>
      <c r="KTU2713" s="265"/>
      <c r="KTV2713" s="265"/>
      <c r="KTW2713" s="265"/>
      <c r="KTX2713" s="265"/>
      <c r="KTY2713" s="265"/>
      <c r="KTZ2713" s="265"/>
      <c r="KUA2713" s="265"/>
      <c r="KUB2713" s="265"/>
      <c r="KUC2713" s="265"/>
      <c r="KUD2713" s="265"/>
      <c r="KUE2713" s="265"/>
      <c r="KUF2713" s="265"/>
      <c r="KUG2713" s="265"/>
      <c r="KUH2713" s="265"/>
      <c r="KUI2713" s="265"/>
      <c r="KUJ2713" s="265"/>
      <c r="KUK2713" s="265"/>
      <c r="KUL2713" s="265"/>
      <c r="KUM2713" s="265"/>
      <c r="KUN2713" s="265"/>
      <c r="KUO2713" s="265"/>
      <c r="KUP2713" s="265"/>
      <c r="KUQ2713" s="265"/>
      <c r="KUR2713" s="265"/>
      <c r="KUS2713" s="265"/>
      <c r="KUT2713" s="265"/>
      <c r="KUU2713" s="265"/>
      <c r="KUV2713" s="265"/>
      <c r="KUW2713" s="265"/>
      <c r="KUX2713" s="265"/>
      <c r="KUY2713" s="265"/>
      <c r="KUZ2713" s="265"/>
      <c r="KVA2713" s="265"/>
      <c r="KVB2713" s="265"/>
      <c r="KVC2713" s="265"/>
      <c r="KVD2713" s="265"/>
      <c r="KVE2713" s="265"/>
      <c r="KVF2713" s="265"/>
      <c r="KVG2713" s="265"/>
      <c r="KVH2713" s="265"/>
      <c r="KVI2713" s="265"/>
      <c r="KVJ2713" s="265"/>
      <c r="KVK2713" s="265"/>
      <c r="KVL2713" s="265"/>
      <c r="KVM2713" s="265"/>
      <c r="KVN2713" s="265"/>
      <c r="KVO2713" s="265"/>
      <c r="KVP2713" s="265"/>
      <c r="KVQ2713" s="265"/>
      <c r="KVR2713" s="265"/>
      <c r="KVS2713" s="265"/>
      <c r="KVT2713" s="265"/>
      <c r="KVU2713" s="265"/>
      <c r="KVV2713" s="265"/>
      <c r="KVW2713" s="265"/>
      <c r="KVX2713" s="265"/>
      <c r="KVY2713" s="265"/>
      <c r="KVZ2713" s="265"/>
      <c r="KWA2713" s="265"/>
      <c r="KWB2713" s="265"/>
      <c r="KWC2713" s="265"/>
      <c r="KWD2713" s="265"/>
      <c r="KWE2713" s="265"/>
      <c r="KWF2713" s="265"/>
      <c r="KWG2713" s="265"/>
      <c r="KWH2713" s="265"/>
      <c r="KWI2713" s="265"/>
      <c r="KWJ2713" s="265"/>
      <c r="KWK2713" s="265"/>
      <c r="KWL2713" s="265"/>
      <c r="KWM2713" s="265"/>
      <c r="KWN2713" s="265"/>
      <c r="KWO2713" s="265"/>
      <c r="KWP2713" s="265"/>
      <c r="KWQ2713" s="265"/>
      <c r="KWR2713" s="265"/>
      <c r="KWS2713" s="265"/>
      <c r="KWT2713" s="265"/>
      <c r="KWU2713" s="265"/>
      <c r="KWV2713" s="265"/>
      <c r="KWW2713" s="265"/>
      <c r="KWX2713" s="265"/>
      <c r="KWY2713" s="265"/>
      <c r="KWZ2713" s="265"/>
      <c r="KXA2713" s="265"/>
      <c r="KXB2713" s="265"/>
      <c r="KXC2713" s="265"/>
      <c r="KXD2713" s="265"/>
      <c r="KXE2713" s="265"/>
      <c r="KXF2713" s="265"/>
      <c r="KXG2713" s="265"/>
      <c r="KXH2713" s="265"/>
      <c r="KXI2713" s="265"/>
      <c r="KXJ2713" s="265"/>
      <c r="KXK2713" s="265"/>
      <c r="KXL2713" s="265"/>
      <c r="KXM2713" s="265"/>
      <c r="KXN2713" s="265"/>
      <c r="KXO2713" s="265"/>
      <c r="KXP2713" s="265"/>
      <c r="KXQ2713" s="265"/>
      <c r="KXR2713" s="265"/>
      <c r="KXS2713" s="265"/>
      <c r="KXT2713" s="265"/>
      <c r="KXU2713" s="265"/>
      <c r="KXV2713" s="265"/>
      <c r="KXW2713" s="265"/>
      <c r="KXX2713" s="265"/>
      <c r="KXY2713" s="265"/>
      <c r="KXZ2713" s="265"/>
      <c r="KYA2713" s="265"/>
      <c r="KYB2713" s="265"/>
      <c r="KYC2713" s="265"/>
      <c r="KYD2713" s="265"/>
      <c r="KYE2713" s="265"/>
      <c r="KYF2713" s="265"/>
      <c r="KYG2713" s="265"/>
      <c r="KYH2713" s="265"/>
      <c r="KYI2713" s="265"/>
      <c r="KYJ2713" s="265"/>
      <c r="KYK2713" s="265"/>
      <c r="KYL2713" s="265"/>
      <c r="KYM2713" s="265"/>
      <c r="KYN2713" s="265"/>
      <c r="KYO2713" s="265"/>
      <c r="KYP2713" s="265"/>
      <c r="KYQ2713" s="265"/>
      <c r="KYR2713" s="265"/>
      <c r="KYS2713" s="265"/>
      <c r="KYT2713" s="265"/>
      <c r="KYU2713" s="265"/>
      <c r="KYV2713" s="265"/>
      <c r="KYW2713" s="265"/>
      <c r="KYX2713" s="265"/>
      <c r="KYY2713" s="265"/>
      <c r="KYZ2713" s="265"/>
      <c r="KZA2713" s="265"/>
      <c r="KZB2713" s="265"/>
      <c r="KZC2713" s="265"/>
      <c r="KZD2713" s="265"/>
      <c r="KZE2713" s="265"/>
      <c r="KZF2713" s="265"/>
      <c r="KZG2713" s="265"/>
      <c r="KZH2713" s="265"/>
      <c r="KZI2713" s="265"/>
      <c r="KZJ2713" s="265"/>
      <c r="KZK2713" s="265"/>
      <c r="KZL2713" s="265"/>
      <c r="KZM2713" s="265"/>
      <c r="KZN2713" s="265"/>
      <c r="KZO2713" s="265"/>
      <c r="KZP2713" s="265"/>
      <c r="KZQ2713" s="265"/>
      <c r="KZR2713" s="265"/>
      <c r="KZS2713" s="265"/>
      <c r="KZT2713" s="265"/>
      <c r="KZU2713" s="265"/>
      <c r="KZV2713" s="265"/>
      <c r="KZW2713" s="265"/>
      <c r="KZX2713" s="265"/>
      <c r="KZY2713" s="265"/>
      <c r="KZZ2713" s="265"/>
      <c r="LAA2713" s="265"/>
      <c r="LAB2713" s="265"/>
      <c r="LAC2713" s="265"/>
      <c r="LAD2713" s="265"/>
      <c r="LAE2713" s="265"/>
      <c r="LAF2713" s="265"/>
      <c r="LAG2713" s="265"/>
      <c r="LAH2713" s="265"/>
      <c r="LAI2713" s="265"/>
      <c r="LAJ2713" s="265"/>
      <c r="LAK2713" s="265"/>
      <c r="LAL2713" s="265"/>
      <c r="LAM2713" s="265"/>
      <c r="LAN2713" s="265"/>
      <c r="LAO2713" s="265"/>
      <c r="LAP2713" s="265"/>
      <c r="LAQ2713" s="265"/>
      <c r="LAR2713" s="265"/>
      <c r="LAS2713" s="265"/>
      <c r="LAT2713" s="265"/>
      <c r="LAU2713" s="265"/>
      <c r="LAV2713" s="265"/>
      <c r="LAW2713" s="265"/>
      <c r="LAX2713" s="265"/>
      <c r="LAY2713" s="265"/>
      <c r="LAZ2713" s="265"/>
      <c r="LBA2713" s="265"/>
      <c r="LBB2713" s="265"/>
      <c r="LBC2713" s="265"/>
      <c r="LBD2713" s="265"/>
      <c r="LBE2713" s="265"/>
      <c r="LBF2713" s="265"/>
      <c r="LBG2713" s="265"/>
      <c r="LBH2713" s="265"/>
      <c r="LBI2713" s="265"/>
      <c r="LBJ2713" s="265"/>
      <c r="LBK2713" s="265"/>
      <c r="LBL2713" s="265"/>
      <c r="LBM2713" s="265"/>
      <c r="LBN2713" s="265"/>
      <c r="LBO2713" s="265"/>
      <c r="LBP2713" s="265"/>
      <c r="LBQ2713" s="265"/>
      <c r="LBR2713" s="265"/>
      <c r="LBS2713" s="265"/>
      <c r="LBT2713" s="265"/>
      <c r="LBU2713" s="265"/>
      <c r="LBV2713" s="265"/>
      <c r="LBW2713" s="265"/>
      <c r="LBX2713" s="265"/>
      <c r="LBY2713" s="265"/>
      <c r="LBZ2713" s="265"/>
      <c r="LCA2713" s="265"/>
      <c r="LCB2713" s="265"/>
      <c r="LCC2713" s="265"/>
      <c r="LCD2713" s="265"/>
      <c r="LCE2713" s="265"/>
      <c r="LCF2713" s="265"/>
      <c r="LCG2713" s="265"/>
      <c r="LCH2713" s="265"/>
      <c r="LCI2713" s="265"/>
      <c r="LCJ2713" s="265"/>
      <c r="LCK2713" s="265"/>
      <c r="LCL2713" s="265"/>
      <c r="LCM2713" s="265"/>
      <c r="LCN2713" s="265"/>
      <c r="LCO2713" s="265"/>
      <c r="LCP2713" s="265"/>
      <c r="LCQ2713" s="265"/>
      <c r="LCR2713" s="265"/>
      <c r="LCS2713" s="265"/>
      <c r="LCT2713" s="265"/>
      <c r="LCU2713" s="265"/>
      <c r="LCV2713" s="265"/>
      <c r="LCW2713" s="265"/>
      <c r="LCX2713" s="265"/>
      <c r="LCY2713" s="265"/>
      <c r="LCZ2713" s="265"/>
      <c r="LDA2713" s="265"/>
      <c r="LDB2713" s="265"/>
      <c r="LDC2713" s="265"/>
      <c r="LDD2713" s="265"/>
      <c r="LDE2713" s="265"/>
      <c r="LDF2713" s="265"/>
      <c r="LDG2713" s="265"/>
      <c r="LDH2713" s="265"/>
      <c r="LDI2713" s="265"/>
      <c r="LDJ2713" s="265"/>
      <c r="LDK2713" s="265"/>
      <c r="LDL2713" s="265"/>
      <c r="LDM2713" s="265"/>
      <c r="LDN2713" s="265"/>
      <c r="LDO2713" s="265"/>
      <c r="LDP2713" s="265"/>
      <c r="LDQ2713" s="265"/>
      <c r="LDR2713" s="265"/>
      <c r="LDS2713" s="265"/>
      <c r="LDT2713" s="265"/>
      <c r="LDU2713" s="265"/>
      <c r="LDV2713" s="265"/>
      <c r="LDW2713" s="265"/>
      <c r="LDX2713" s="265"/>
      <c r="LDY2713" s="265"/>
      <c r="LDZ2713" s="265"/>
      <c r="LEA2713" s="265"/>
      <c r="LEB2713" s="265"/>
      <c r="LEC2713" s="265"/>
      <c r="LED2713" s="265"/>
      <c r="LEE2713" s="265"/>
      <c r="LEF2713" s="265"/>
      <c r="LEG2713" s="265"/>
      <c r="LEH2713" s="265"/>
      <c r="LEI2713" s="265"/>
      <c r="LEJ2713" s="265"/>
      <c r="LEK2713" s="265"/>
      <c r="LEL2713" s="265"/>
      <c r="LEM2713" s="265"/>
      <c r="LEN2713" s="265"/>
      <c r="LEO2713" s="265"/>
      <c r="LEP2713" s="265"/>
      <c r="LEQ2713" s="265"/>
      <c r="LER2713" s="265"/>
      <c r="LES2713" s="265"/>
      <c r="LET2713" s="265"/>
      <c r="LEU2713" s="265"/>
      <c r="LEV2713" s="265"/>
      <c r="LEW2713" s="265"/>
      <c r="LEX2713" s="265"/>
      <c r="LEY2713" s="265"/>
      <c r="LEZ2713" s="265"/>
      <c r="LFA2713" s="265"/>
      <c r="LFB2713" s="265"/>
      <c r="LFC2713" s="265"/>
      <c r="LFD2713" s="265"/>
      <c r="LFE2713" s="265"/>
      <c r="LFF2713" s="265"/>
      <c r="LFG2713" s="265"/>
      <c r="LFH2713" s="265"/>
      <c r="LFI2713" s="265"/>
      <c r="LFJ2713" s="265"/>
      <c r="LFK2713" s="265"/>
      <c r="LFL2713" s="265"/>
      <c r="LFM2713" s="265"/>
      <c r="LFN2713" s="265"/>
      <c r="LFO2713" s="265"/>
      <c r="LFP2713" s="265"/>
      <c r="LFQ2713" s="265"/>
      <c r="LFR2713" s="265"/>
      <c r="LFS2713" s="265"/>
      <c r="LFT2713" s="265"/>
      <c r="LFU2713" s="265"/>
      <c r="LFV2713" s="265"/>
      <c r="LFW2713" s="265"/>
      <c r="LFX2713" s="265"/>
      <c r="LFY2713" s="265"/>
      <c r="LFZ2713" s="265"/>
      <c r="LGA2713" s="265"/>
      <c r="LGB2713" s="265"/>
      <c r="LGC2713" s="265"/>
      <c r="LGD2713" s="265"/>
      <c r="LGE2713" s="265"/>
      <c r="LGF2713" s="265"/>
      <c r="LGG2713" s="265"/>
      <c r="LGH2713" s="265"/>
      <c r="LGI2713" s="265"/>
      <c r="LGJ2713" s="265"/>
      <c r="LGK2713" s="265"/>
      <c r="LGL2713" s="265"/>
      <c r="LGM2713" s="265"/>
      <c r="LGN2713" s="265"/>
      <c r="LGO2713" s="265"/>
      <c r="LGP2713" s="265"/>
      <c r="LGQ2713" s="265"/>
      <c r="LGR2713" s="265"/>
      <c r="LGS2713" s="265"/>
      <c r="LGT2713" s="265"/>
      <c r="LGU2713" s="265"/>
      <c r="LGV2713" s="265"/>
      <c r="LGW2713" s="265"/>
      <c r="LGX2713" s="265"/>
      <c r="LGY2713" s="265"/>
      <c r="LGZ2713" s="265"/>
      <c r="LHA2713" s="265"/>
      <c r="LHB2713" s="265"/>
      <c r="LHC2713" s="265"/>
      <c r="LHD2713" s="265"/>
      <c r="LHE2713" s="265"/>
      <c r="LHF2713" s="265"/>
      <c r="LHG2713" s="265"/>
      <c r="LHH2713" s="265"/>
      <c r="LHI2713" s="265"/>
      <c r="LHJ2713" s="265"/>
      <c r="LHK2713" s="265"/>
      <c r="LHL2713" s="265"/>
      <c r="LHM2713" s="265"/>
      <c r="LHN2713" s="265"/>
      <c r="LHO2713" s="265"/>
      <c r="LHP2713" s="265"/>
      <c r="LHQ2713" s="265"/>
      <c r="LHR2713" s="265"/>
      <c r="LHS2713" s="265"/>
      <c r="LHT2713" s="265"/>
      <c r="LHU2713" s="265"/>
      <c r="LHV2713" s="265"/>
      <c r="LHW2713" s="265"/>
      <c r="LHX2713" s="265"/>
      <c r="LHY2713" s="265"/>
      <c r="LHZ2713" s="265"/>
      <c r="LIA2713" s="265"/>
      <c r="LIB2713" s="265"/>
      <c r="LIC2713" s="265"/>
      <c r="LID2713" s="265"/>
      <c r="LIE2713" s="265"/>
      <c r="LIF2713" s="265"/>
      <c r="LIG2713" s="265"/>
      <c r="LIH2713" s="265"/>
      <c r="LII2713" s="265"/>
      <c r="LIJ2713" s="265"/>
      <c r="LIK2713" s="265"/>
      <c r="LIL2713" s="265"/>
      <c r="LIM2713" s="265"/>
      <c r="LIN2713" s="265"/>
      <c r="LIO2713" s="265"/>
      <c r="LIP2713" s="265"/>
      <c r="LIQ2713" s="265"/>
      <c r="LIR2713" s="265"/>
      <c r="LIS2713" s="265"/>
      <c r="LIT2713" s="265"/>
      <c r="LIU2713" s="265"/>
      <c r="LIV2713" s="265"/>
      <c r="LIW2713" s="265"/>
      <c r="LIX2713" s="265"/>
      <c r="LIY2713" s="265"/>
      <c r="LIZ2713" s="265"/>
      <c r="LJA2713" s="265"/>
      <c r="LJB2713" s="265"/>
      <c r="LJC2713" s="265"/>
      <c r="LJD2713" s="265"/>
      <c r="LJE2713" s="265"/>
      <c r="LJF2713" s="265"/>
      <c r="LJG2713" s="265"/>
      <c r="LJH2713" s="265"/>
      <c r="LJI2713" s="265"/>
      <c r="LJJ2713" s="265"/>
      <c r="LJK2713" s="265"/>
      <c r="LJL2713" s="265"/>
      <c r="LJM2713" s="265"/>
      <c r="LJN2713" s="265"/>
      <c r="LJO2713" s="265"/>
      <c r="LJP2713" s="265"/>
      <c r="LJQ2713" s="265"/>
      <c r="LJR2713" s="265"/>
      <c r="LJS2713" s="265"/>
      <c r="LJT2713" s="265"/>
      <c r="LJU2713" s="265"/>
      <c r="LJV2713" s="265"/>
      <c r="LJW2713" s="265"/>
      <c r="LJX2713" s="265"/>
      <c r="LJY2713" s="265"/>
      <c r="LJZ2713" s="265"/>
      <c r="LKA2713" s="265"/>
      <c r="LKB2713" s="265"/>
      <c r="LKC2713" s="265"/>
      <c r="LKD2713" s="265"/>
      <c r="LKE2713" s="265"/>
      <c r="LKF2713" s="265"/>
      <c r="LKG2713" s="265"/>
      <c r="LKH2713" s="265"/>
      <c r="LKI2713" s="265"/>
      <c r="LKJ2713" s="265"/>
      <c r="LKK2713" s="265"/>
      <c r="LKL2713" s="265"/>
      <c r="LKM2713" s="265"/>
      <c r="LKN2713" s="265"/>
      <c r="LKO2713" s="265"/>
      <c r="LKP2713" s="265"/>
      <c r="LKQ2713" s="265"/>
      <c r="LKR2713" s="265"/>
      <c r="LKS2713" s="265"/>
      <c r="LKT2713" s="265"/>
      <c r="LKU2713" s="265"/>
      <c r="LKV2713" s="265"/>
      <c r="LKW2713" s="265"/>
      <c r="LKX2713" s="265"/>
      <c r="LKY2713" s="265"/>
      <c r="LKZ2713" s="265"/>
      <c r="LLA2713" s="265"/>
      <c r="LLB2713" s="265"/>
      <c r="LLC2713" s="265"/>
      <c r="LLD2713" s="265"/>
      <c r="LLE2713" s="265"/>
      <c r="LLF2713" s="265"/>
      <c r="LLG2713" s="265"/>
      <c r="LLH2713" s="265"/>
      <c r="LLI2713" s="265"/>
      <c r="LLJ2713" s="265"/>
      <c r="LLK2713" s="265"/>
      <c r="LLL2713" s="265"/>
      <c r="LLM2713" s="265"/>
      <c r="LLN2713" s="265"/>
      <c r="LLO2713" s="265"/>
      <c r="LLP2713" s="265"/>
      <c r="LLQ2713" s="265"/>
      <c r="LLR2713" s="265"/>
      <c r="LLS2713" s="265"/>
      <c r="LLT2713" s="265"/>
      <c r="LLU2713" s="265"/>
      <c r="LLV2713" s="265"/>
      <c r="LLW2713" s="265"/>
      <c r="LLX2713" s="265"/>
      <c r="LLY2713" s="265"/>
      <c r="LLZ2713" s="265"/>
      <c r="LMA2713" s="265"/>
      <c r="LMB2713" s="265"/>
      <c r="LMC2713" s="265"/>
      <c r="LMD2713" s="265"/>
      <c r="LME2713" s="265"/>
      <c r="LMF2713" s="265"/>
      <c r="LMG2713" s="265"/>
      <c r="LMH2713" s="265"/>
      <c r="LMI2713" s="265"/>
      <c r="LMJ2713" s="265"/>
      <c r="LMK2713" s="265"/>
      <c r="LML2713" s="265"/>
      <c r="LMM2713" s="265"/>
      <c r="LMN2713" s="265"/>
      <c r="LMO2713" s="265"/>
      <c r="LMP2713" s="265"/>
      <c r="LMQ2713" s="265"/>
      <c r="LMR2713" s="265"/>
      <c r="LMS2713" s="265"/>
      <c r="LMT2713" s="265"/>
      <c r="LMU2713" s="265"/>
      <c r="LMV2713" s="265"/>
      <c r="LMW2713" s="265"/>
      <c r="LMX2713" s="265"/>
      <c r="LMY2713" s="265"/>
      <c r="LMZ2713" s="265"/>
      <c r="LNA2713" s="265"/>
      <c r="LNB2713" s="265"/>
      <c r="LNC2713" s="265"/>
      <c r="LND2713" s="265"/>
      <c r="LNE2713" s="265"/>
      <c r="LNF2713" s="265"/>
      <c r="LNG2713" s="265"/>
      <c r="LNH2713" s="265"/>
      <c r="LNI2713" s="265"/>
      <c r="LNJ2713" s="265"/>
      <c r="LNK2713" s="265"/>
      <c r="LNL2713" s="265"/>
      <c r="LNM2713" s="265"/>
      <c r="LNN2713" s="265"/>
      <c r="LNO2713" s="265"/>
      <c r="LNP2713" s="265"/>
      <c r="LNQ2713" s="265"/>
      <c r="LNR2713" s="265"/>
      <c r="LNS2713" s="265"/>
      <c r="LNT2713" s="265"/>
      <c r="LNU2713" s="265"/>
      <c r="LNV2713" s="265"/>
      <c r="LNW2713" s="265"/>
      <c r="LNX2713" s="265"/>
      <c r="LNY2713" s="265"/>
      <c r="LNZ2713" s="265"/>
      <c r="LOA2713" s="265"/>
      <c r="LOB2713" s="265"/>
      <c r="LOC2713" s="265"/>
      <c r="LOD2713" s="265"/>
      <c r="LOE2713" s="265"/>
      <c r="LOF2713" s="265"/>
      <c r="LOG2713" s="265"/>
      <c r="LOH2713" s="265"/>
      <c r="LOI2713" s="265"/>
      <c r="LOJ2713" s="265"/>
      <c r="LOK2713" s="265"/>
      <c r="LOL2713" s="265"/>
      <c r="LOM2713" s="265"/>
      <c r="LON2713" s="265"/>
      <c r="LOO2713" s="265"/>
      <c r="LOP2713" s="265"/>
      <c r="LOQ2713" s="265"/>
      <c r="LOR2713" s="265"/>
      <c r="LOS2713" s="265"/>
      <c r="LOT2713" s="265"/>
      <c r="LOU2713" s="265"/>
      <c r="LOV2713" s="265"/>
      <c r="LOW2713" s="265"/>
      <c r="LOX2713" s="265"/>
      <c r="LOY2713" s="265"/>
      <c r="LOZ2713" s="265"/>
      <c r="LPA2713" s="265"/>
      <c r="LPB2713" s="265"/>
      <c r="LPC2713" s="265"/>
      <c r="LPD2713" s="265"/>
      <c r="LPE2713" s="265"/>
      <c r="LPF2713" s="265"/>
      <c r="LPG2713" s="265"/>
      <c r="LPH2713" s="265"/>
      <c r="LPI2713" s="265"/>
      <c r="LPJ2713" s="265"/>
      <c r="LPK2713" s="265"/>
      <c r="LPL2713" s="265"/>
      <c r="LPM2713" s="265"/>
      <c r="LPN2713" s="265"/>
      <c r="LPO2713" s="265"/>
      <c r="LPP2713" s="265"/>
      <c r="LPQ2713" s="265"/>
      <c r="LPR2713" s="265"/>
      <c r="LPS2713" s="265"/>
      <c r="LPT2713" s="265"/>
      <c r="LPU2713" s="265"/>
      <c r="LPV2713" s="265"/>
      <c r="LPW2713" s="265"/>
      <c r="LPX2713" s="265"/>
      <c r="LPY2713" s="265"/>
      <c r="LPZ2713" s="265"/>
      <c r="LQA2713" s="265"/>
      <c r="LQB2713" s="265"/>
      <c r="LQC2713" s="265"/>
      <c r="LQD2713" s="265"/>
      <c r="LQE2713" s="265"/>
      <c r="LQF2713" s="265"/>
      <c r="LQG2713" s="265"/>
      <c r="LQH2713" s="265"/>
      <c r="LQI2713" s="265"/>
      <c r="LQJ2713" s="265"/>
      <c r="LQK2713" s="265"/>
      <c r="LQL2713" s="265"/>
      <c r="LQM2713" s="265"/>
      <c r="LQN2713" s="265"/>
      <c r="LQO2713" s="265"/>
      <c r="LQP2713" s="265"/>
      <c r="LQQ2713" s="265"/>
      <c r="LQR2713" s="265"/>
      <c r="LQS2713" s="265"/>
      <c r="LQT2713" s="265"/>
      <c r="LQU2713" s="265"/>
      <c r="LQV2713" s="265"/>
      <c r="LQW2713" s="265"/>
      <c r="LQX2713" s="265"/>
      <c r="LQY2713" s="265"/>
      <c r="LQZ2713" s="265"/>
      <c r="LRA2713" s="265"/>
      <c r="LRB2713" s="265"/>
      <c r="LRC2713" s="265"/>
      <c r="LRD2713" s="265"/>
      <c r="LRE2713" s="265"/>
      <c r="LRF2713" s="265"/>
      <c r="LRG2713" s="265"/>
      <c r="LRH2713" s="265"/>
      <c r="LRI2713" s="265"/>
      <c r="LRJ2713" s="265"/>
      <c r="LRK2713" s="265"/>
      <c r="LRL2713" s="265"/>
      <c r="LRM2713" s="265"/>
      <c r="LRN2713" s="265"/>
      <c r="LRO2713" s="265"/>
      <c r="LRP2713" s="265"/>
      <c r="LRQ2713" s="265"/>
      <c r="LRR2713" s="265"/>
      <c r="LRS2713" s="265"/>
      <c r="LRT2713" s="265"/>
      <c r="LRU2713" s="265"/>
      <c r="LRV2713" s="265"/>
      <c r="LRW2713" s="265"/>
      <c r="LRX2713" s="265"/>
      <c r="LRY2713" s="265"/>
      <c r="LRZ2713" s="265"/>
      <c r="LSA2713" s="265"/>
      <c r="LSB2713" s="265"/>
      <c r="LSC2713" s="265"/>
      <c r="LSD2713" s="265"/>
      <c r="LSE2713" s="265"/>
      <c r="LSF2713" s="265"/>
      <c r="LSG2713" s="265"/>
      <c r="LSH2713" s="265"/>
      <c r="LSI2713" s="265"/>
      <c r="LSJ2713" s="265"/>
      <c r="LSK2713" s="265"/>
      <c r="LSL2713" s="265"/>
      <c r="LSM2713" s="265"/>
      <c r="LSN2713" s="265"/>
      <c r="LSO2713" s="265"/>
      <c r="LSP2713" s="265"/>
      <c r="LSQ2713" s="265"/>
      <c r="LSR2713" s="265"/>
      <c r="LSS2713" s="265"/>
      <c r="LST2713" s="265"/>
      <c r="LSU2713" s="265"/>
      <c r="LSV2713" s="265"/>
      <c r="LSW2713" s="265"/>
      <c r="LSX2713" s="265"/>
      <c r="LSY2713" s="265"/>
      <c r="LSZ2713" s="265"/>
      <c r="LTA2713" s="265"/>
      <c r="LTB2713" s="265"/>
      <c r="LTC2713" s="265"/>
      <c r="LTD2713" s="265"/>
      <c r="LTE2713" s="265"/>
      <c r="LTF2713" s="265"/>
      <c r="LTG2713" s="265"/>
      <c r="LTH2713" s="265"/>
      <c r="LTI2713" s="265"/>
      <c r="LTJ2713" s="265"/>
      <c r="LTK2713" s="265"/>
      <c r="LTL2713" s="265"/>
      <c r="LTM2713" s="265"/>
      <c r="LTN2713" s="265"/>
      <c r="LTO2713" s="265"/>
      <c r="LTP2713" s="265"/>
      <c r="LTQ2713" s="265"/>
      <c r="LTR2713" s="265"/>
      <c r="LTS2713" s="265"/>
      <c r="LTT2713" s="265"/>
      <c r="LTU2713" s="265"/>
      <c r="LTV2713" s="265"/>
      <c r="LTW2713" s="265"/>
      <c r="LTX2713" s="265"/>
      <c r="LTY2713" s="265"/>
      <c r="LTZ2713" s="265"/>
      <c r="LUA2713" s="265"/>
      <c r="LUB2713" s="265"/>
      <c r="LUC2713" s="265"/>
      <c r="LUD2713" s="265"/>
      <c r="LUE2713" s="265"/>
      <c r="LUF2713" s="265"/>
      <c r="LUG2713" s="265"/>
      <c r="LUH2713" s="265"/>
      <c r="LUI2713" s="265"/>
      <c r="LUJ2713" s="265"/>
      <c r="LUK2713" s="265"/>
      <c r="LUL2713" s="265"/>
      <c r="LUM2713" s="265"/>
      <c r="LUN2713" s="265"/>
      <c r="LUO2713" s="265"/>
      <c r="LUP2713" s="265"/>
      <c r="LUQ2713" s="265"/>
      <c r="LUR2713" s="265"/>
      <c r="LUS2713" s="265"/>
      <c r="LUT2713" s="265"/>
      <c r="LUU2713" s="265"/>
      <c r="LUV2713" s="265"/>
      <c r="LUW2713" s="265"/>
      <c r="LUX2713" s="265"/>
      <c r="LUY2713" s="265"/>
      <c r="LUZ2713" s="265"/>
      <c r="LVA2713" s="265"/>
      <c r="LVB2713" s="265"/>
      <c r="LVC2713" s="265"/>
      <c r="LVD2713" s="265"/>
      <c r="LVE2713" s="265"/>
      <c r="LVF2713" s="265"/>
      <c r="LVG2713" s="265"/>
      <c r="LVH2713" s="265"/>
      <c r="LVI2713" s="265"/>
      <c r="LVJ2713" s="265"/>
      <c r="LVK2713" s="265"/>
      <c r="LVL2713" s="265"/>
      <c r="LVM2713" s="265"/>
      <c r="LVN2713" s="265"/>
      <c r="LVO2713" s="265"/>
      <c r="LVP2713" s="265"/>
      <c r="LVQ2713" s="265"/>
      <c r="LVR2713" s="265"/>
      <c r="LVS2713" s="265"/>
      <c r="LVT2713" s="265"/>
      <c r="LVU2713" s="265"/>
      <c r="LVV2713" s="265"/>
      <c r="LVW2713" s="265"/>
      <c r="LVX2713" s="265"/>
      <c r="LVY2713" s="265"/>
      <c r="LVZ2713" s="265"/>
      <c r="LWA2713" s="265"/>
      <c r="LWB2713" s="265"/>
      <c r="LWC2713" s="265"/>
      <c r="LWD2713" s="265"/>
      <c r="LWE2713" s="265"/>
      <c r="LWF2713" s="265"/>
      <c r="LWG2713" s="265"/>
      <c r="LWH2713" s="265"/>
      <c r="LWI2713" s="265"/>
      <c r="LWJ2713" s="265"/>
      <c r="LWK2713" s="265"/>
      <c r="LWL2713" s="265"/>
      <c r="LWM2713" s="265"/>
      <c r="LWN2713" s="265"/>
      <c r="LWO2713" s="265"/>
      <c r="LWP2713" s="265"/>
      <c r="LWQ2713" s="265"/>
      <c r="LWR2713" s="265"/>
      <c r="LWS2713" s="265"/>
      <c r="LWT2713" s="265"/>
      <c r="LWU2713" s="265"/>
      <c r="LWV2713" s="265"/>
      <c r="LWW2713" s="265"/>
      <c r="LWX2713" s="265"/>
      <c r="LWY2713" s="265"/>
      <c r="LWZ2713" s="265"/>
      <c r="LXA2713" s="265"/>
      <c r="LXB2713" s="265"/>
      <c r="LXC2713" s="265"/>
      <c r="LXD2713" s="265"/>
      <c r="LXE2713" s="265"/>
      <c r="LXF2713" s="265"/>
      <c r="LXG2713" s="265"/>
      <c r="LXH2713" s="265"/>
      <c r="LXI2713" s="265"/>
      <c r="LXJ2713" s="265"/>
      <c r="LXK2713" s="265"/>
      <c r="LXL2713" s="265"/>
      <c r="LXM2713" s="265"/>
      <c r="LXN2713" s="265"/>
      <c r="LXO2713" s="265"/>
      <c r="LXP2713" s="265"/>
      <c r="LXQ2713" s="265"/>
      <c r="LXR2713" s="265"/>
      <c r="LXS2713" s="265"/>
      <c r="LXT2713" s="265"/>
      <c r="LXU2713" s="265"/>
      <c r="LXV2713" s="265"/>
      <c r="LXW2713" s="265"/>
      <c r="LXX2713" s="265"/>
      <c r="LXY2713" s="265"/>
      <c r="LXZ2713" s="265"/>
      <c r="LYA2713" s="265"/>
      <c r="LYB2713" s="265"/>
      <c r="LYC2713" s="265"/>
      <c r="LYD2713" s="265"/>
      <c r="LYE2713" s="265"/>
      <c r="LYF2713" s="265"/>
      <c r="LYG2713" s="265"/>
      <c r="LYH2713" s="265"/>
      <c r="LYI2713" s="265"/>
      <c r="LYJ2713" s="265"/>
      <c r="LYK2713" s="265"/>
      <c r="LYL2713" s="265"/>
      <c r="LYM2713" s="265"/>
      <c r="LYN2713" s="265"/>
      <c r="LYO2713" s="265"/>
      <c r="LYP2713" s="265"/>
      <c r="LYQ2713" s="265"/>
      <c r="LYR2713" s="265"/>
      <c r="LYS2713" s="265"/>
      <c r="LYT2713" s="265"/>
      <c r="LYU2713" s="265"/>
      <c r="LYV2713" s="265"/>
      <c r="LYW2713" s="265"/>
      <c r="LYX2713" s="265"/>
      <c r="LYY2713" s="265"/>
      <c r="LYZ2713" s="265"/>
      <c r="LZA2713" s="265"/>
      <c r="LZB2713" s="265"/>
      <c r="LZC2713" s="265"/>
      <c r="LZD2713" s="265"/>
      <c r="LZE2713" s="265"/>
      <c r="LZF2713" s="265"/>
      <c r="LZG2713" s="265"/>
      <c r="LZH2713" s="265"/>
      <c r="LZI2713" s="265"/>
      <c r="LZJ2713" s="265"/>
      <c r="LZK2713" s="265"/>
      <c r="LZL2713" s="265"/>
      <c r="LZM2713" s="265"/>
      <c r="LZN2713" s="265"/>
      <c r="LZO2713" s="265"/>
      <c r="LZP2713" s="265"/>
      <c r="LZQ2713" s="265"/>
      <c r="LZR2713" s="265"/>
      <c r="LZS2713" s="265"/>
      <c r="LZT2713" s="265"/>
      <c r="LZU2713" s="265"/>
      <c r="LZV2713" s="265"/>
      <c r="LZW2713" s="265"/>
      <c r="LZX2713" s="265"/>
      <c r="LZY2713" s="265"/>
      <c r="LZZ2713" s="265"/>
      <c r="MAA2713" s="265"/>
      <c r="MAB2713" s="265"/>
      <c r="MAC2713" s="265"/>
      <c r="MAD2713" s="265"/>
      <c r="MAE2713" s="265"/>
      <c r="MAF2713" s="265"/>
      <c r="MAG2713" s="265"/>
      <c r="MAH2713" s="265"/>
      <c r="MAI2713" s="265"/>
      <c r="MAJ2713" s="265"/>
      <c r="MAK2713" s="265"/>
      <c r="MAL2713" s="265"/>
      <c r="MAM2713" s="265"/>
      <c r="MAN2713" s="265"/>
      <c r="MAO2713" s="265"/>
      <c r="MAP2713" s="265"/>
      <c r="MAQ2713" s="265"/>
      <c r="MAR2713" s="265"/>
      <c r="MAS2713" s="265"/>
      <c r="MAT2713" s="265"/>
      <c r="MAU2713" s="265"/>
      <c r="MAV2713" s="265"/>
      <c r="MAW2713" s="265"/>
      <c r="MAX2713" s="265"/>
      <c r="MAY2713" s="265"/>
      <c r="MAZ2713" s="265"/>
      <c r="MBA2713" s="265"/>
      <c r="MBB2713" s="265"/>
      <c r="MBC2713" s="265"/>
      <c r="MBD2713" s="265"/>
      <c r="MBE2713" s="265"/>
      <c r="MBF2713" s="265"/>
      <c r="MBG2713" s="265"/>
      <c r="MBH2713" s="265"/>
      <c r="MBI2713" s="265"/>
      <c r="MBJ2713" s="265"/>
      <c r="MBK2713" s="265"/>
      <c r="MBL2713" s="265"/>
      <c r="MBM2713" s="265"/>
      <c r="MBN2713" s="265"/>
      <c r="MBO2713" s="265"/>
      <c r="MBP2713" s="265"/>
      <c r="MBQ2713" s="265"/>
      <c r="MBR2713" s="265"/>
      <c r="MBS2713" s="265"/>
      <c r="MBT2713" s="265"/>
      <c r="MBU2713" s="265"/>
      <c r="MBV2713" s="265"/>
      <c r="MBW2713" s="265"/>
      <c r="MBX2713" s="265"/>
      <c r="MBY2713" s="265"/>
      <c r="MBZ2713" s="265"/>
      <c r="MCA2713" s="265"/>
      <c r="MCB2713" s="265"/>
      <c r="MCC2713" s="265"/>
      <c r="MCD2713" s="265"/>
      <c r="MCE2713" s="265"/>
      <c r="MCF2713" s="265"/>
      <c r="MCG2713" s="265"/>
      <c r="MCH2713" s="265"/>
      <c r="MCI2713" s="265"/>
      <c r="MCJ2713" s="265"/>
      <c r="MCK2713" s="265"/>
      <c r="MCL2713" s="265"/>
      <c r="MCM2713" s="265"/>
      <c r="MCN2713" s="265"/>
      <c r="MCO2713" s="265"/>
      <c r="MCP2713" s="265"/>
      <c r="MCQ2713" s="265"/>
      <c r="MCR2713" s="265"/>
      <c r="MCS2713" s="265"/>
      <c r="MCT2713" s="265"/>
      <c r="MCU2713" s="265"/>
      <c r="MCV2713" s="265"/>
      <c r="MCW2713" s="265"/>
      <c r="MCX2713" s="265"/>
      <c r="MCY2713" s="265"/>
      <c r="MCZ2713" s="265"/>
      <c r="MDA2713" s="265"/>
      <c r="MDB2713" s="265"/>
      <c r="MDC2713" s="265"/>
      <c r="MDD2713" s="265"/>
      <c r="MDE2713" s="265"/>
      <c r="MDF2713" s="265"/>
      <c r="MDG2713" s="265"/>
      <c r="MDH2713" s="265"/>
      <c r="MDI2713" s="265"/>
      <c r="MDJ2713" s="265"/>
      <c r="MDK2713" s="265"/>
      <c r="MDL2713" s="265"/>
      <c r="MDM2713" s="265"/>
      <c r="MDN2713" s="265"/>
      <c r="MDO2713" s="265"/>
      <c r="MDP2713" s="265"/>
      <c r="MDQ2713" s="265"/>
      <c r="MDR2713" s="265"/>
      <c r="MDS2713" s="265"/>
      <c r="MDT2713" s="265"/>
      <c r="MDU2713" s="265"/>
      <c r="MDV2713" s="265"/>
      <c r="MDW2713" s="265"/>
      <c r="MDX2713" s="265"/>
      <c r="MDY2713" s="265"/>
      <c r="MDZ2713" s="265"/>
      <c r="MEA2713" s="265"/>
      <c r="MEB2713" s="265"/>
      <c r="MEC2713" s="265"/>
      <c r="MED2713" s="265"/>
      <c r="MEE2713" s="265"/>
      <c r="MEF2713" s="265"/>
      <c r="MEG2713" s="265"/>
      <c r="MEH2713" s="265"/>
      <c r="MEI2713" s="265"/>
      <c r="MEJ2713" s="265"/>
      <c r="MEK2713" s="265"/>
      <c r="MEL2713" s="265"/>
      <c r="MEM2713" s="265"/>
      <c r="MEN2713" s="265"/>
      <c r="MEO2713" s="265"/>
      <c r="MEP2713" s="265"/>
      <c r="MEQ2713" s="265"/>
      <c r="MER2713" s="265"/>
      <c r="MES2713" s="265"/>
      <c r="MET2713" s="265"/>
      <c r="MEU2713" s="265"/>
      <c r="MEV2713" s="265"/>
      <c r="MEW2713" s="265"/>
      <c r="MEX2713" s="265"/>
      <c r="MEY2713" s="265"/>
      <c r="MEZ2713" s="265"/>
      <c r="MFA2713" s="265"/>
      <c r="MFB2713" s="265"/>
      <c r="MFC2713" s="265"/>
      <c r="MFD2713" s="265"/>
      <c r="MFE2713" s="265"/>
      <c r="MFF2713" s="265"/>
      <c r="MFG2713" s="265"/>
      <c r="MFH2713" s="265"/>
      <c r="MFI2713" s="265"/>
      <c r="MFJ2713" s="265"/>
      <c r="MFK2713" s="265"/>
      <c r="MFL2713" s="265"/>
      <c r="MFM2713" s="265"/>
      <c r="MFN2713" s="265"/>
      <c r="MFO2713" s="265"/>
      <c r="MFP2713" s="265"/>
      <c r="MFQ2713" s="265"/>
      <c r="MFR2713" s="265"/>
      <c r="MFS2713" s="265"/>
      <c r="MFT2713" s="265"/>
      <c r="MFU2713" s="265"/>
      <c r="MFV2713" s="265"/>
      <c r="MFW2713" s="265"/>
      <c r="MFX2713" s="265"/>
      <c r="MFY2713" s="265"/>
      <c r="MFZ2713" s="265"/>
      <c r="MGA2713" s="265"/>
      <c r="MGB2713" s="265"/>
      <c r="MGC2713" s="265"/>
      <c r="MGD2713" s="265"/>
      <c r="MGE2713" s="265"/>
      <c r="MGF2713" s="265"/>
      <c r="MGG2713" s="265"/>
      <c r="MGH2713" s="265"/>
      <c r="MGI2713" s="265"/>
      <c r="MGJ2713" s="265"/>
      <c r="MGK2713" s="265"/>
      <c r="MGL2713" s="265"/>
      <c r="MGM2713" s="265"/>
      <c r="MGN2713" s="265"/>
      <c r="MGO2713" s="265"/>
      <c r="MGP2713" s="265"/>
      <c r="MGQ2713" s="265"/>
      <c r="MGR2713" s="265"/>
      <c r="MGS2713" s="265"/>
      <c r="MGT2713" s="265"/>
      <c r="MGU2713" s="265"/>
      <c r="MGV2713" s="265"/>
      <c r="MGW2713" s="265"/>
      <c r="MGX2713" s="265"/>
      <c r="MGY2713" s="265"/>
      <c r="MGZ2713" s="265"/>
      <c r="MHA2713" s="265"/>
      <c r="MHB2713" s="265"/>
      <c r="MHC2713" s="265"/>
      <c r="MHD2713" s="265"/>
      <c r="MHE2713" s="265"/>
      <c r="MHF2713" s="265"/>
      <c r="MHG2713" s="265"/>
      <c r="MHH2713" s="265"/>
      <c r="MHI2713" s="265"/>
      <c r="MHJ2713" s="265"/>
      <c r="MHK2713" s="265"/>
      <c r="MHL2713" s="265"/>
      <c r="MHM2713" s="265"/>
      <c r="MHN2713" s="265"/>
      <c r="MHO2713" s="265"/>
      <c r="MHP2713" s="265"/>
      <c r="MHQ2713" s="265"/>
      <c r="MHR2713" s="265"/>
      <c r="MHS2713" s="265"/>
      <c r="MHT2713" s="265"/>
      <c r="MHU2713" s="265"/>
      <c r="MHV2713" s="265"/>
      <c r="MHW2713" s="265"/>
      <c r="MHX2713" s="265"/>
      <c r="MHY2713" s="265"/>
      <c r="MHZ2713" s="265"/>
      <c r="MIA2713" s="265"/>
      <c r="MIB2713" s="265"/>
      <c r="MIC2713" s="265"/>
      <c r="MID2713" s="265"/>
      <c r="MIE2713" s="265"/>
      <c r="MIF2713" s="265"/>
      <c r="MIG2713" s="265"/>
      <c r="MIH2713" s="265"/>
      <c r="MII2713" s="265"/>
      <c r="MIJ2713" s="265"/>
      <c r="MIK2713" s="265"/>
      <c r="MIL2713" s="265"/>
      <c r="MIM2713" s="265"/>
      <c r="MIN2713" s="265"/>
      <c r="MIO2713" s="265"/>
      <c r="MIP2713" s="265"/>
      <c r="MIQ2713" s="265"/>
      <c r="MIR2713" s="265"/>
      <c r="MIS2713" s="265"/>
      <c r="MIT2713" s="265"/>
      <c r="MIU2713" s="265"/>
      <c r="MIV2713" s="265"/>
      <c r="MIW2713" s="265"/>
      <c r="MIX2713" s="265"/>
      <c r="MIY2713" s="265"/>
      <c r="MIZ2713" s="265"/>
      <c r="MJA2713" s="265"/>
      <c r="MJB2713" s="265"/>
      <c r="MJC2713" s="265"/>
      <c r="MJD2713" s="265"/>
      <c r="MJE2713" s="265"/>
      <c r="MJF2713" s="265"/>
      <c r="MJG2713" s="265"/>
      <c r="MJH2713" s="265"/>
      <c r="MJI2713" s="265"/>
      <c r="MJJ2713" s="265"/>
      <c r="MJK2713" s="265"/>
      <c r="MJL2713" s="265"/>
      <c r="MJM2713" s="265"/>
      <c r="MJN2713" s="265"/>
      <c r="MJO2713" s="265"/>
      <c r="MJP2713" s="265"/>
      <c r="MJQ2713" s="265"/>
      <c r="MJR2713" s="265"/>
      <c r="MJS2713" s="265"/>
      <c r="MJT2713" s="265"/>
      <c r="MJU2713" s="265"/>
      <c r="MJV2713" s="265"/>
      <c r="MJW2713" s="265"/>
      <c r="MJX2713" s="265"/>
      <c r="MJY2713" s="265"/>
      <c r="MJZ2713" s="265"/>
      <c r="MKA2713" s="265"/>
      <c r="MKB2713" s="265"/>
      <c r="MKC2713" s="265"/>
      <c r="MKD2713" s="265"/>
      <c r="MKE2713" s="265"/>
      <c r="MKF2713" s="265"/>
      <c r="MKG2713" s="265"/>
      <c r="MKH2713" s="265"/>
      <c r="MKI2713" s="265"/>
      <c r="MKJ2713" s="265"/>
      <c r="MKK2713" s="265"/>
      <c r="MKL2713" s="265"/>
      <c r="MKM2713" s="265"/>
      <c r="MKN2713" s="265"/>
      <c r="MKO2713" s="265"/>
      <c r="MKP2713" s="265"/>
      <c r="MKQ2713" s="265"/>
      <c r="MKR2713" s="265"/>
      <c r="MKS2713" s="265"/>
      <c r="MKT2713" s="265"/>
      <c r="MKU2713" s="265"/>
      <c r="MKV2713" s="265"/>
      <c r="MKW2713" s="265"/>
      <c r="MKX2713" s="265"/>
      <c r="MKY2713" s="265"/>
      <c r="MKZ2713" s="265"/>
      <c r="MLA2713" s="265"/>
      <c r="MLB2713" s="265"/>
      <c r="MLC2713" s="265"/>
      <c r="MLD2713" s="265"/>
      <c r="MLE2713" s="265"/>
      <c r="MLF2713" s="265"/>
      <c r="MLG2713" s="265"/>
      <c r="MLH2713" s="265"/>
      <c r="MLI2713" s="265"/>
      <c r="MLJ2713" s="265"/>
      <c r="MLK2713" s="265"/>
      <c r="MLL2713" s="265"/>
      <c r="MLM2713" s="265"/>
      <c r="MLN2713" s="265"/>
      <c r="MLO2713" s="265"/>
      <c r="MLP2713" s="265"/>
      <c r="MLQ2713" s="265"/>
      <c r="MLR2713" s="265"/>
      <c r="MLS2713" s="265"/>
      <c r="MLT2713" s="265"/>
      <c r="MLU2713" s="265"/>
      <c r="MLV2713" s="265"/>
      <c r="MLW2713" s="265"/>
      <c r="MLX2713" s="265"/>
      <c r="MLY2713" s="265"/>
      <c r="MLZ2713" s="265"/>
      <c r="MMA2713" s="265"/>
      <c r="MMB2713" s="265"/>
      <c r="MMC2713" s="265"/>
      <c r="MMD2713" s="265"/>
      <c r="MME2713" s="265"/>
      <c r="MMF2713" s="265"/>
      <c r="MMG2713" s="265"/>
      <c r="MMH2713" s="265"/>
      <c r="MMI2713" s="265"/>
      <c r="MMJ2713" s="265"/>
      <c r="MMK2713" s="265"/>
      <c r="MML2713" s="265"/>
      <c r="MMM2713" s="265"/>
      <c r="MMN2713" s="265"/>
      <c r="MMO2713" s="265"/>
      <c r="MMP2713" s="265"/>
      <c r="MMQ2713" s="265"/>
      <c r="MMR2713" s="265"/>
      <c r="MMS2713" s="265"/>
      <c r="MMT2713" s="265"/>
      <c r="MMU2713" s="265"/>
      <c r="MMV2713" s="265"/>
      <c r="MMW2713" s="265"/>
      <c r="MMX2713" s="265"/>
      <c r="MMY2713" s="265"/>
      <c r="MMZ2713" s="265"/>
      <c r="MNA2713" s="265"/>
      <c r="MNB2713" s="265"/>
      <c r="MNC2713" s="265"/>
      <c r="MND2713" s="265"/>
      <c r="MNE2713" s="265"/>
      <c r="MNF2713" s="265"/>
      <c r="MNG2713" s="265"/>
      <c r="MNH2713" s="265"/>
      <c r="MNI2713" s="265"/>
      <c r="MNJ2713" s="265"/>
      <c r="MNK2713" s="265"/>
      <c r="MNL2713" s="265"/>
      <c r="MNM2713" s="265"/>
      <c r="MNN2713" s="265"/>
      <c r="MNO2713" s="265"/>
      <c r="MNP2713" s="265"/>
      <c r="MNQ2713" s="265"/>
      <c r="MNR2713" s="265"/>
      <c r="MNS2713" s="265"/>
      <c r="MNT2713" s="265"/>
      <c r="MNU2713" s="265"/>
      <c r="MNV2713" s="265"/>
      <c r="MNW2713" s="265"/>
      <c r="MNX2713" s="265"/>
      <c r="MNY2713" s="265"/>
      <c r="MNZ2713" s="265"/>
      <c r="MOA2713" s="265"/>
      <c r="MOB2713" s="265"/>
      <c r="MOC2713" s="265"/>
      <c r="MOD2713" s="265"/>
      <c r="MOE2713" s="265"/>
      <c r="MOF2713" s="265"/>
      <c r="MOG2713" s="265"/>
      <c r="MOH2713" s="265"/>
      <c r="MOI2713" s="265"/>
      <c r="MOJ2713" s="265"/>
      <c r="MOK2713" s="265"/>
      <c r="MOL2713" s="265"/>
      <c r="MOM2713" s="265"/>
      <c r="MON2713" s="265"/>
      <c r="MOO2713" s="265"/>
      <c r="MOP2713" s="265"/>
      <c r="MOQ2713" s="265"/>
      <c r="MOR2713" s="265"/>
      <c r="MOS2713" s="265"/>
      <c r="MOT2713" s="265"/>
      <c r="MOU2713" s="265"/>
      <c r="MOV2713" s="265"/>
      <c r="MOW2713" s="265"/>
      <c r="MOX2713" s="265"/>
      <c r="MOY2713" s="265"/>
      <c r="MOZ2713" s="265"/>
      <c r="MPA2713" s="265"/>
      <c r="MPB2713" s="265"/>
      <c r="MPC2713" s="265"/>
      <c r="MPD2713" s="265"/>
      <c r="MPE2713" s="265"/>
      <c r="MPF2713" s="265"/>
      <c r="MPG2713" s="265"/>
      <c r="MPH2713" s="265"/>
      <c r="MPI2713" s="265"/>
      <c r="MPJ2713" s="265"/>
      <c r="MPK2713" s="265"/>
      <c r="MPL2713" s="265"/>
      <c r="MPM2713" s="265"/>
      <c r="MPN2713" s="265"/>
      <c r="MPO2713" s="265"/>
      <c r="MPP2713" s="265"/>
      <c r="MPQ2713" s="265"/>
      <c r="MPR2713" s="265"/>
      <c r="MPS2713" s="265"/>
      <c r="MPT2713" s="265"/>
      <c r="MPU2713" s="265"/>
      <c r="MPV2713" s="265"/>
      <c r="MPW2713" s="265"/>
      <c r="MPX2713" s="265"/>
      <c r="MPY2713" s="265"/>
      <c r="MPZ2713" s="265"/>
      <c r="MQA2713" s="265"/>
      <c r="MQB2713" s="265"/>
      <c r="MQC2713" s="265"/>
      <c r="MQD2713" s="265"/>
      <c r="MQE2713" s="265"/>
      <c r="MQF2713" s="265"/>
      <c r="MQG2713" s="265"/>
      <c r="MQH2713" s="265"/>
      <c r="MQI2713" s="265"/>
      <c r="MQJ2713" s="265"/>
      <c r="MQK2713" s="265"/>
      <c r="MQL2713" s="265"/>
      <c r="MQM2713" s="265"/>
      <c r="MQN2713" s="265"/>
      <c r="MQO2713" s="265"/>
      <c r="MQP2713" s="265"/>
      <c r="MQQ2713" s="265"/>
      <c r="MQR2713" s="265"/>
      <c r="MQS2713" s="265"/>
      <c r="MQT2713" s="265"/>
      <c r="MQU2713" s="265"/>
      <c r="MQV2713" s="265"/>
      <c r="MQW2713" s="265"/>
      <c r="MQX2713" s="265"/>
      <c r="MQY2713" s="265"/>
      <c r="MQZ2713" s="265"/>
      <c r="MRA2713" s="265"/>
      <c r="MRB2713" s="265"/>
      <c r="MRC2713" s="265"/>
      <c r="MRD2713" s="265"/>
      <c r="MRE2713" s="265"/>
      <c r="MRF2713" s="265"/>
      <c r="MRG2713" s="265"/>
      <c r="MRH2713" s="265"/>
      <c r="MRI2713" s="265"/>
      <c r="MRJ2713" s="265"/>
      <c r="MRK2713" s="265"/>
      <c r="MRL2713" s="265"/>
      <c r="MRM2713" s="265"/>
      <c r="MRN2713" s="265"/>
      <c r="MRO2713" s="265"/>
      <c r="MRP2713" s="265"/>
      <c r="MRQ2713" s="265"/>
      <c r="MRR2713" s="265"/>
      <c r="MRS2713" s="265"/>
      <c r="MRT2713" s="265"/>
      <c r="MRU2713" s="265"/>
      <c r="MRV2713" s="265"/>
      <c r="MRW2713" s="265"/>
      <c r="MRX2713" s="265"/>
      <c r="MRY2713" s="265"/>
      <c r="MRZ2713" s="265"/>
      <c r="MSA2713" s="265"/>
      <c r="MSB2713" s="265"/>
      <c r="MSC2713" s="265"/>
      <c r="MSD2713" s="265"/>
      <c r="MSE2713" s="265"/>
      <c r="MSF2713" s="265"/>
      <c r="MSG2713" s="265"/>
      <c r="MSH2713" s="265"/>
      <c r="MSI2713" s="265"/>
      <c r="MSJ2713" s="265"/>
      <c r="MSK2713" s="265"/>
      <c r="MSL2713" s="265"/>
      <c r="MSM2713" s="265"/>
      <c r="MSN2713" s="265"/>
      <c r="MSO2713" s="265"/>
      <c r="MSP2713" s="265"/>
      <c r="MSQ2713" s="265"/>
      <c r="MSR2713" s="265"/>
      <c r="MSS2713" s="265"/>
      <c r="MST2713" s="265"/>
      <c r="MSU2713" s="265"/>
      <c r="MSV2713" s="265"/>
      <c r="MSW2713" s="265"/>
      <c r="MSX2713" s="265"/>
      <c r="MSY2713" s="265"/>
      <c r="MSZ2713" s="265"/>
      <c r="MTA2713" s="265"/>
      <c r="MTB2713" s="265"/>
      <c r="MTC2713" s="265"/>
      <c r="MTD2713" s="265"/>
      <c r="MTE2713" s="265"/>
      <c r="MTF2713" s="265"/>
      <c r="MTG2713" s="265"/>
      <c r="MTH2713" s="265"/>
      <c r="MTI2713" s="265"/>
      <c r="MTJ2713" s="265"/>
      <c r="MTK2713" s="265"/>
      <c r="MTL2713" s="265"/>
      <c r="MTM2713" s="265"/>
      <c r="MTN2713" s="265"/>
      <c r="MTO2713" s="265"/>
      <c r="MTP2713" s="265"/>
      <c r="MTQ2713" s="265"/>
      <c r="MTR2713" s="265"/>
      <c r="MTS2713" s="265"/>
      <c r="MTT2713" s="265"/>
      <c r="MTU2713" s="265"/>
      <c r="MTV2713" s="265"/>
      <c r="MTW2713" s="265"/>
      <c r="MTX2713" s="265"/>
      <c r="MTY2713" s="265"/>
      <c r="MTZ2713" s="265"/>
      <c r="MUA2713" s="265"/>
      <c r="MUB2713" s="265"/>
      <c r="MUC2713" s="265"/>
      <c r="MUD2713" s="265"/>
      <c r="MUE2713" s="265"/>
      <c r="MUF2713" s="265"/>
      <c r="MUG2713" s="265"/>
      <c r="MUH2713" s="265"/>
      <c r="MUI2713" s="265"/>
      <c r="MUJ2713" s="265"/>
      <c r="MUK2713" s="265"/>
      <c r="MUL2713" s="265"/>
      <c r="MUM2713" s="265"/>
      <c r="MUN2713" s="265"/>
      <c r="MUO2713" s="265"/>
      <c r="MUP2713" s="265"/>
      <c r="MUQ2713" s="265"/>
      <c r="MUR2713" s="265"/>
      <c r="MUS2713" s="265"/>
      <c r="MUT2713" s="265"/>
      <c r="MUU2713" s="265"/>
      <c r="MUV2713" s="265"/>
      <c r="MUW2713" s="265"/>
      <c r="MUX2713" s="265"/>
      <c r="MUY2713" s="265"/>
      <c r="MUZ2713" s="265"/>
      <c r="MVA2713" s="265"/>
      <c r="MVB2713" s="265"/>
      <c r="MVC2713" s="265"/>
      <c r="MVD2713" s="265"/>
      <c r="MVE2713" s="265"/>
      <c r="MVF2713" s="265"/>
      <c r="MVG2713" s="265"/>
      <c r="MVH2713" s="265"/>
      <c r="MVI2713" s="265"/>
      <c r="MVJ2713" s="265"/>
      <c r="MVK2713" s="265"/>
      <c r="MVL2713" s="265"/>
      <c r="MVM2713" s="265"/>
      <c r="MVN2713" s="265"/>
      <c r="MVO2713" s="265"/>
      <c r="MVP2713" s="265"/>
      <c r="MVQ2713" s="265"/>
      <c r="MVR2713" s="265"/>
      <c r="MVS2713" s="265"/>
      <c r="MVT2713" s="265"/>
      <c r="MVU2713" s="265"/>
      <c r="MVV2713" s="265"/>
      <c r="MVW2713" s="265"/>
      <c r="MVX2713" s="265"/>
      <c r="MVY2713" s="265"/>
      <c r="MVZ2713" s="265"/>
      <c r="MWA2713" s="265"/>
      <c r="MWB2713" s="265"/>
      <c r="MWC2713" s="265"/>
      <c r="MWD2713" s="265"/>
      <c r="MWE2713" s="265"/>
      <c r="MWF2713" s="265"/>
      <c r="MWG2713" s="265"/>
      <c r="MWH2713" s="265"/>
      <c r="MWI2713" s="265"/>
      <c r="MWJ2713" s="265"/>
      <c r="MWK2713" s="265"/>
      <c r="MWL2713" s="265"/>
      <c r="MWM2713" s="265"/>
      <c r="MWN2713" s="265"/>
      <c r="MWO2713" s="265"/>
      <c r="MWP2713" s="265"/>
      <c r="MWQ2713" s="265"/>
      <c r="MWR2713" s="265"/>
      <c r="MWS2713" s="265"/>
      <c r="MWT2713" s="265"/>
      <c r="MWU2713" s="265"/>
      <c r="MWV2713" s="265"/>
      <c r="MWW2713" s="265"/>
      <c r="MWX2713" s="265"/>
      <c r="MWY2713" s="265"/>
      <c r="MWZ2713" s="265"/>
      <c r="MXA2713" s="265"/>
      <c r="MXB2713" s="265"/>
      <c r="MXC2713" s="265"/>
      <c r="MXD2713" s="265"/>
      <c r="MXE2713" s="265"/>
      <c r="MXF2713" s="265"/>
      <c r="MXG2713" s="265"/>
      <c r="MXH2713" s="265"/>
      <c r="MXI2713" s="265"/>
      <c r="MXJ2713" s="265"/>
      <c r="MXK2713" s="265"/>
      <c r="MXL2713" s="265"/>
      <c r="MXM2713" s="265"/>
      <c r="MXN2713" s="265"/>
      <c r="MXO2713" s="265"/>
      <c r="MXP2713" s="265"/>
      <c r="MXQ2713" s="265"/>
      <c r="MXR2713" s="265"/>
      <c r="MXS2713" s="265"/>
      <c r="MXT2713" s="265"/>
      <c r="MXU2713" s="265"/>
      <c r="MXV2713" s="265"/>
      <c r="MXW2713" s="265"/>
      <c r="MXX2713" s="265"/>
      <c r="MXY2713" s="265"/>
      <c r="MXZ2713" s="265"/>
      <c r="MYA2713" s="265"/>
      <c r="MYB2713" s="265"/>
      <c r="MYC2713" s="265"/>
      <c r="MYD2713" s="265"/>
      <c r="MYE2713" s="265"/>
      <c r="MYF2713" s="265"/>
      <c r="MYG2713" s="265"/>
      <c r="MYH2713" s="265"/>
      <c r="MYI2713" s="265"/>
      <c r="MYJ2713" s="265"/>
      <c r="MYK2713" s="265"/>
      <c r="MYL2713" s="265"/>
      <c r="MYM2713" s="265"/>
      <c r="MYN2713" s="265"/>
      <c r="MYO2713" s="265"/>
      <c r="MYP2713" s="265"/>
      <c r="MYQ2713" s="265"/>
      <c r="MYR2713" s="265"/>
      <c r="MYS2713" s="265"/>
      <c r="MYT2713" s="265"/>
      <c r="MYU2713" s="265"/>
      <c r="MYV2713" s="265"/>
      <c r="MYW2713" s="265"/>
      <c r="MYX2713" s="265"/>
      <c r="MYY2713" s="265"/>
      <c r="MYZ2713" s="265"/>
      <c r="MZA2713" s="265"/>
      <c r="MZB2713" s="265"/>
      <c r="MZC2713" s="265"/>
      <c r="MZD2713" s="265"/>
      <c r="MZE2713" s="265"/>
      <c r="MZF2713" s="265"/>
      <c r="MZG2713" s="265"/>
      <c r="MZH2713" s="265"/>
      <c r="MZI2713" s="265"/>
      <c r="MZJ2713" s="265"/>
      <c r="MZK2713" s="265"/>
      <c r="MZL2713" s="265"/>
      <c r="MZM2713" s="265"/>
      <c r="MZN2713" s="265"/>
      <c r="MZO2713" s="265"/>
      <c r="MZP2713" s="265"/>
      <c r="MZQ2713" s="265"/>
      <c r="MZR2713" s="265"/>
      <c r="MZS2713" s="265"/>
      <c r="MZT2713" s="265"/>
      <c r="MZU2713" s="265"/>
      <c r="MZV2713" s="265"/>
      <c r="MZW2713" s="265"/>
      <c r="MZX2713" s="265"/>
      <c r="MZY2713" s="265"/>
      <c r="MZZ2713" s="265"/>
      <c r="NAA2713" s="265"/>
      <c r="NAB2713" s="265"/>
      <c r="NAC2713" s="265"/>
      <c r="NAD2713" s="265"/>
      <c r="NAE2713" s="265"/>
      <c r="NAF2713" s="265"/>
      <c r="NAG2713" s="265"/>
      <c r="NAH2713" s="265"/>
      <c r="NAI2713" s="265"/>
      <c r="NAJ2713" s="265"/>
      <c r="NAK2713" s="265"/>
      <c r="NAL2713" s="265"/>
      <c r="NAM2713" s="265"/>
      <c r="NAN2713" s="265"/>
      <c r="NAO2713" s="265"/>
      <c r="NAP2713" s="265"/>
      <c r="NAQ2713" s="265"/>
      <c r="NAR2713" s="265"/>
      <c r="NAS2713" s="265"/>
      <c r="NAT2713" s="265"/>
      <c r="NAU2713" s="265"/>
      <c r="NAV2713" s="265"/>
      <c r="NAW2713" s="265"/>
      <c r="NAX2713" s="265"/>
      <c r="NAY2713" s="265"/>
      <c r="NAZ2713" s="265"/>
      <c r="NBA2713" s="265"/>
      <c r="NBB2713" s="265"/>
      <c r="NBC2713" s="265"/>
      <c r="NBD2713" s="265"/>
      <c r="NBE2713" s="265"/>
      <c r="NBF2713" s="265"/>
      <c r="NBG2713" s="265"/>
      <c r="NBH2713" s="265"/>
      <c r="NBI2713" s="265"/>
      <c r="NBJ2713" s="265"/>
      <c r="NBK2713" s="265"/>
      <c r="NBL2713" s="265"/>
      <c r="NBM2713" s="265"/>
      <c r="NBN2713" s="265"/>
      <c r="NBO2713" s="265"/>
      <c r="NBP2713" s="265"/>
      <c r="NBQ2713" s="265"/>
      <c r="NBR2713" s="265"/>
      <c r="NBS2713" s="265"/>
      <c r="NBT2713" s="265"/>
      <c r="NBU2713" s="265"/>
      <c r="NBV2713" s="265"/>
      <c r="NBW2713" s="265"/>
      <c r="NBX2713" s="265"/>
      <c r="NBY2713" s="265"/>
      <c r="NBZ2713" s="265"/>
      <c r="NCA2713" s="265"/>
      <c r="NCB2713" s="265"/>
      <c r="NCC2713" s="265"/>
      <c r="NCD2713" s="265"/>
      <c r="NCE2713" s="265"/>
      <c r="NCF2713" s="265"/>
      <c r="NCG2713" s="265"/>
      <c r="NCH2713" s="265"/>
      <c r="NCI2713" s="265"/>
      <c r="NCJ2713" s="265"/>
      <c r="NCK2713" s="265"/>
      <c r="NCL2713" s="265"/>
      <c r="NCM2713" s="265"/>
      <c r="NCN2713" s="265"/>
      <c r="NCO2713" s="265"/>
      <c r="NCP2713" s="265"/>
      <c r="NCQ2713" s="265"/>
      <c r="NCR2713" s="265"/>
      <c r="NCS2713" s="265"/>
      <c r="NCT2713" s="265"/>
      <c r="NCU2713" s="265"/>
      <c r="NCV2713" s="265"/>
      <c r="NCW2713" s="265"/>
      <c r="NCX2713" s="265"/>
      <c r="NCY2713" s="265"/>
      <c r="NCZ2713" s="265"/>
      <c r="NDA2713" s="265"/>
      <c r="NDB2713" s="265"/>
      <c r="NDC2713" s="265"/>
      <c r="NDD2713" s="265"/>
      <c r="NDE2713" s="265"/>
      <c r="NDF2713" s="265"/>
      <c r="NDG2713" s="265"/>
      <c r="NDH2713" s="265"/>
      <c r="NDI2713" s="265"/>
      <c r="NDJ2713" s="265"/>
      <c r="NDK2713" s="265"/>
      <c r="NDL2713" s="265"/>
      <c r="NDM2713" s="265"/>
      <c r="NDN2713" s="265"/>
      <c r="NDO2713" s="265"/>
      <c r="NDP2713" s="265"/>
      <c r="NDQ2713" s="265"/>
      <c r="NDR2713" s="265"/>
      <c r="NDS2713" s="265"/>
      <c r="NDT2713" s="265"/>
      <c r="NDU2713" s="265"/>
      <c r="NDV2713" s="265"/>
      <c r="NDW2713" s="265"/>
      <c r="NDX2713" s="265"/>
      <c r="NDY2713" s="265"/>
      <c r="NDZ2713" s="265"/>
      <c r="NEA2713" s="265"/>
      <c r="NEB2713" s="265"/>
      <c r="NEC2713" s="265"/>
      <c r="NED2713" s="265"/>
      <c r="NEE2713" s="265"/>
      <c r="NEF2713" s="265"/>
      <c r="NEG2713" s="265"/>
      <c r="NEH2713" s="265"/>
      <c r="NEI2713" s="265"/>
      <c r="NEJ2713" s="265"/>
      <c r="NEK2713" s="265"/>
      <c r="NEL2713" s="265"/>
      <c r="NEM2713" s="265"/>
      <c r="NEN2713" s="265"/>
      <c r="NEO2713" s="265"/>
      <c r="NEP2713" s="265"/>
      <c r="NEQ2713" s="265"/>
      <c r="NER2713" s="265"/>
      <c r="NES2713" s="265"/>
      <c r="NET2713" s="265"/>
      <c r="NEU2713" s="265"/>
      <c r="NEV2713" s="265"/>
      <c r="NEW2713" s="265"/>
      <c r="NEX2713" s="265"/>
      <c r="NEY2713" s="265"/>
      <c r="NEZ2713" s="265"/>
      <c r="NFA2713" s="265"/>
      <c r="NFB2713" s="265"/>
      <c r="NFC2713" s="265"/>
      <c r="NFD2713" s="265"/>
      <c r="NFE2713" s="265"/>
      <c r="NFF2713" s="265"/>
      <c r="NFG2713" s="265"/>
      <c r="NFH2713" s="265"/>
      <c r="NFI2713" s="265"/>
      <c r="NFJ2713" s="265"/>
      <c r="NFK2713" s="265"/>
      <c r="NFL2713" s="265"/>
      <c r="NFM2713" s="265"/>
      <c r="NFN2713" s="265"/>
      <c r="NFO2713" s="265"/>
      <c r="NFP2713" s="265"/>
      <c r="NFQ2713" s="265"/>
      <c r="NFR2713" s="265"/>
      <c r="NFS2713" s="265"/>
      <c r="NFT2713" s="265"/>
      <c r="NFU2713" s="265"/>
      <c r="NFV2713" s="265"/>
      <c r="NFW2713" s="265"/>
      <c r="NFX2713" s="265"/>
      <c r="NFY2713" s="265"/>
      <c r="NFZ2713" s="265"/>
      <c r="NGA2713" s="265"/>
      <c r="NGB2713" s="265"/>
      <c r="NGC2713" s="265"/>
      <c r="NGD2713" s="265"/>
      <c r="NGE2713" s="265"/>
      <c r="NGF2713" s="265"/>
      <c r="NGG2713" s="265"/>
      <c r="NGH2713" s="265"/>
      <c r="NGI2713" s="265"/>
      <c r="NGJ2713" s="265"/>
      <c r="NGK2713" s="265"/>
      <c r="NGL2713" s="265"/>
      <c r="NGM2713" s="265"/>
      <c r="NGN2713" s="265"/>
      <c r="NGO2713" s="265"/>
      <c r="NGP2713" s="265"/>
      <c r="NGQ2713" s="265"/>
      <c r="NGR2713" s="265"/>
      <c r="NGS2713" s="265"/>
      <c r="NGT2713" s="265"/>
      <c r="NGU2713" s="265"/>
      <c r="NGV2713" s="265"/>
      <c r="NGW2713" s="265"/>
      <c r="NGX2713" s="265"/>
      <c r="NGY2713" s="265"/>
      <c r="NGZ2713" s="265"/>
      <c r="NHA2713" s="265"/>
      <c r="NHB2713" s="265"/>
      <c r="NHC2713" s="265"/>
      <c r="NHD2713" s="265"/>
      <c r="NHE2713" s="265"/>
      <c r="NHF2713" s="265"/>
      <c r="NHG2713" s="265"/>
      <c r="NHH2713" s="265"/>
      <c r="NHI2713" s="265"/>
      <c r="NHJ2713" s="265"/>
      <c r="NHK2713" s="265"/>
      <c r="NHL2713" s="265"/>
      <c r="NHM2713" s="265"/>
      <c r="NHN2713" s="265"/>
      <c r="NHO2713" s="265"/>
      <c r="NHP2713" s="265"/>
      <c r="NHQ2713" s="265"/>
      <c r="NHR2713" s="265"/>
      <c r="NHS2713" s="265"/>
      <c r="NHT2713" s="265"/>
      <c r="NHU2713" s="265"/>
      <c r="NHV2713" s="265"/>
      <c r="NHW2713" s="265"/>
      <c r="NHX2713" s="265"/>
      <c r="NHY2713" s="265"/>
      <c r="NHZ2713" s="265"/>
      <c r="NIA2713" s="265"/>
      <c r="NIB2713" s="265"/>
      <c r="NIC2713" s="265"/>
      <c r="NID2713" s="265"/>
      <c r="NIE2713" s="265"/>
      <c r="NIF2713" s="265"/>
      <c r="NIG2713" s="265"/>
      <c r="NIH2713" s="265"/>
      <c r="NII2713" s="265"/>
      <c r="NIJ2713" s="265"/>
      <c r="NIK2713" s="265"/>
      <c r="NIL2713" s="265"/>
      <c r="NIM2713" s="265"/>
      <c r="NIN2713" s="265"/>
      <c r="NIO2713" s="265"/>
      <c r="NIP2713" s="265"/>
      <c r="NIQ2713" s="265"/>
      <c r="NIR2713" s="265"/>
      <c r="NIS2713" s="265"/>
      <c r="NIT2713" s="265"/>
      <c r="NIU2713" s="265"/>
      <c r="NIV2713" s="265"/>
      <c r="NIW2713" s="265"/>
      <c r="NIX2713" s="265"/>
      <c r="NIY2713" s="265"/>
      <c r="NIZ2713" s="265"/>
      <c r="NJA2713" s="265"/>
      <c r="NJB2713" s="265"/>
      <c r="NJC2713" s="265"/>
      <c r="NJD2713" s="265"/>
      <c r="NJE2713" s="265"/>
      <c r="NJF2713" s="265"/>
      <c r="NJG2713" s="265"/>
      <c r="NJH2713" s="265"/>
      <c r="NJI2713" s="265"/>
      <c r="NJJ2713" s="265"/>
      <c r="NJK2713" s="265"/>
      <c r="NJL2713" s="265"/>
      <c r="NJM2713" s="265"/>
      <c r="NJN2713" s="265"/>
      <c r="NJO2713" s="265"/>
      <c r="NJP2713" s="265"/>
      <c r="NJQ2713" s="265"/>
      <c r="NJR2713" s="265"/>
      <c r="NJS2713" s="265"/>
      <c r="NJT2713" s="265"/>
      <c r="NJU2713" s="265"/>
      <c r="NJV2713" s="265"/>
      <c r="NJW2713" s="265"/>
      <c r="NJX2713" s="265"/>
      <c r="NJY2713" s="265"/>
      <c r="NJZ2713" s="265"/>
      <c r="NKA2713" s="265"/>
      <c r="NKB2713" s="265"/>
      <c r="NKC2713" s="265"/>
      <c r="NKD2713" s="265"/>
      <c r="NKE2713" s="265"/>
      <c r="NKF2713" s="265"/>
      <c r="NKG2713" s="265"/>
      <c r="NKH2713" s="265"/>
      <c r="NKI2713" s="265"/>
      <c r="NKJ2713" s="265"/>
      <c r="NKK2713" s="265"/>
      <c r="NKL2713" s="265"/>
      <c r="NKM2713" s="265"/>
      <c r="NKN2713" s="265"/>
      <c r="NKO2713" s="265"/>
      <c r="NKP2713" s="265"/>
      <c r="NKQ2713" s="265"/>
      <c r="NKR2713" s="265"/>
      <c r="NKS2713" s="265"/>
      <c r="NKT2713" s="265"/>
      <c r="NKU2713" s="265"/>
      <c r="NKV2713" s="265"/>
      <c r="NKW2713" s="265"/>
      <c r="NKX2713" s="265"/>
      <c r="NKY2713" s="265"/>
      <c r="NKZ2713" s="265"/>
      <c r="NLA2713" s="265"/>
      <c r="NLB2713" s="265"/>
      <c r="NLC2713" s="265"/>
      <c r="NLD2713" s="265"/>
      <c r="NLE2713" s="265"/>
      <c r="NLF2713" s="265"/>
      <c r="NLG2713" s="265"/>
      <c r="NLH2713" s="265"/>
      <c r="NLI2713" s="265"/>
      <c r="NLJ2713" s="265"/>
      <c r="NLK2713" s="265"/>
      <c r="NLL2713" s="265"/>
      <c r="NLM2713" s="265"/>
      <c r="NLN2713" s="265"/>
      <c r="NLO2713" s="265"/>
      <c r="NLP2713" s="265"/>
      <c r="NLQ2713" s="265"/>
      <c r="NLR2713" s="265"/>
      <c r="NLS2713" s="265"/>
      <c r="NLT2713" s="265"/>
      <c r="NLU2713" s="265"/>
      <c r="NLV2713" s="265"/>
      <c r="NLW2713" s="265"/>
      <c r="NLX2713" s="265"/>
      <c r="NLY2713" s="265"/>
      <c r="NLZ2713" s="265"/>
      <c r="NMA2713" s="265"/>
      <c r="NMB2713" s="265"/>
      <c r="NMC2713" s="265"/>
      <c r="NMD2713" s="265"/>
      <c r="NME2713" s="265"/>
      <c r="NMF2713" s="265"/>
      <c r="NMG2713" s="265"/>
      <c r="NMH2713" s="265"/>
      <c r="NMI2713" s="265"/>
      <c r="NMJ2713" s="265"/>
      <c r="NMK2713" s="265"/>
      <c r="NML2713" s="265"/>
      <c r="NMM2713" s="265"/>
      <c r="NMN2713" s="265"/>
      <c r="NMO2713" s="265"/>
      <c r="NMP2713" s="265"/>
      <c r="NMQ2713" s="265"/>
      <c r="NMR2713" s="265"/>
      <c r="NMS2713" s="265"/>
      <c r="NMT2713" s="265"/>
      <c r="NMU2713" s="265"/>
      <c r="NMV2713" s="265"/>
      <c r="NMW2713" s="265"/>
      <c r="NMX2713" s="265"/>
      <c r="NMY2713" s="265"/>
      <c r="NMZ2713" s="265"/>
      <c r="NNA2713" s="265"/>
      <c r="NNB2713" s="265"/>
      <c r="NNC2713" s="265"/>
      <c r="NND2713" s="265"/>
      <c r="NNE2713" s="265"/>
      <c r="NNF2713" s="265"/>
      <c r="NNG2713" s="265"/>
      <c r="NNH2713" s="265"/>
      <c r="NNI2713" s="265"/>
      <c r="NNJ2713" s="265"/>
      <c r="NNK2713" s="265"/>
      <c r="NNL2713" s="265"/>
      <c r="NNM2713" s="265"/>
      <c r="NNN2713" s="265"/>
      <c r="NNO2713" s="265"/>
      <c r="NNP2713" s="265"/>
      <c r="NNQ2713" s="265"/>
      <c r="NNR2713" s="265"/>
      <c r="NNS2713" s="265"/>
      <c r="NNT2713" s="265"/>
      <c r="NNU2713" s="265"/>
      <c r="NNV2713" s="265"/>
      <c r="NNW2713" s="265"/>
      <c r="NNX2713" s="265"/>
      <c r="NNY2713" s="265"/>
      <c r="NNZ2713" s="265"/>
      <c r="NOA2713" s="265"/>
      <c r="NOB2713" s="265"/>
      <c r="NOC2713" s="265"/>
      <c r="NOD2713" s="265"/>
      <c r="NOE2713" s="265"/>
      <c r="NOF2713" s="265"/>
      <c r="NOG2713" s="265"/>
      <c r="NOH2713" s="265"/>
      <c r="NOI2713" s="265"/>
      <c r="NOJ2713" s="265"/>
      <c r="NOK2713" s="265"/>
      <c r="NOL2713" s="265"/>
      <c r="NOM2713" s="265"/>
      <c r="NON2713" s="265"/>
      <c r="NOO2713" s="265"/>
      <c r="NOP2713" s="265"/>
      <c r="NOQ2713" s="265"/>
      <c r="NOR2713" s="265"/>
      <c r="NOS2713" s="265"/>
      <c r="NOT2713" s="265"/>
      <c r="NOU2713" s="265"/>
      <c r="NOV2713" s="265"/>
      <c r="NOW2713" s="265"/>
      <c r="NOX2713" s="265"/>
      <c r="NOY2713" s="265"/>
      <c r="NOZ2713" s="265"/>
      <c r="NPA2713" s="265"/>
      <c r="NPB2713" s="265"/>
      <c r="NPC2713" s="265"/>
      <c r="NPD2713" s="265"/>
      <c r="NPE2713" s="265"/>
      <c r="NPF2713" s="265"/>
      <c r="NPG2713" s="265"/>
      <c r="NPH2713" s="265"/>
      <c r="NPI2713" s="265"/>
      <c r="NPJ2713" s="265"/>
      <c r="NPK2713" s="265"/>
      <c r="NPL2713" s="265"/>
      <c r="NPM2713" s="265"/>
      <c r="NPN2713" s="265"/>
      <c r="NPO2713" s="265"/>
      <c r="NPP2713" s="265"/>
      <c r="NPQ2713" s="265"/>
      <c r="NPR2713" s="265"/>
      <c r="NPS2713" s="265"/>
      <c r="NPT2713" s="265"/>
      <c r="NPU2713" s="265"/>
      <c r="NPV2713" s="265"/>
      <c r="NPW2713" s="265"/>
      <c r="NPX2713" s="265"/>
      <c r="NPY2713" s="265"/>
      <c r="NPZ2713" s="265"/>
      <c r="NQA2713" s="265"/>
      <c r="NQB2713" s="265"/>
      <c r="NQC2713" s="265"/>
      <c r="NQD2713" s="265"/>
      <c r="NQE2713" s="265"/>
      <c r="NQF2713" s="265"/>
      <c r="NQG2713" s="265"/>
      <c r="NQH2713" s="265"/>
      <c r="NQI2713" s="265"/>
      <c r="NQJ2713" s="265"/>
      <c r="NQK2713" s="265"/>
      <c r="NQL2713" s="265"/>
      <c r="NQM2713" s="265"/>
      <c r="NQN2713" s="265"/>
      <c r="NQO2713" s="265"/>
      <c r="NQP2713" s="265"/>
      <c r="NQQ2713" s="265"/>
      <c r="NQR2713" s="265"/>
      <c r="NQS2713" s="265"/>
      <c r="NQT2713" s="265"/>
      <c r="NQU2713" s="265"/>
      <c r="NQV2713" s="265"/>
      <c r="NQW2713" s="265"/>
      <c r="NQX2713" s="265"/>
      <c r="NQY2713" s="265"/>
      <c r="NQZ2713" s="265"/>
      <c r="NRA2713" s="265"/>
      <c r="NRB2713" s="265"/>
      <c r="NRC2713" s="265"/>
      <c r="NRD2713" s="265"/>
      <c r="NRE2713" s="265"/>
      <c r="NRF2713" s="265"/>
      <c r="NRG2713" s="265"/>
      <c r="NRH2713" s="265"/>
      <c r="NRI2713" s="265"/>
      <c r="NRJ2713" s="265"/>
      <c r="NRK2713" s="265"/>
      <c r="NRL2713" s="265"/>
      <c r="NRM2713" s="265"/>
      <c r="NRN2713" s="265"/>
      <c r="NRO2713" s="265"/>
      <c r="NRP2713" s="265"/>
      <c r="NRQ2713" s="265"/>
      <c r="NRR2713" s="265"/>
      <c r="NRS2713" s="265"/>
      <c r="NRT2713" s="265"/>
      <c r="NRU2713" s="265"/>
      <c r="NRV2713" s="265"/>
      <c r="NRW2713" s="265"/>
      <c r="NRX2713" s="265"/>
      <c r="NRY2713" s="265"/>
      <c r="NRZ2713" s="265"/>
      <c r="NSA2713" s="265"/>
      <c r="NSB2713" s="265"/>
      <c r="NSC2713" s="265"/>
      <c r="NSD2713" s="265"/>
      <c r="NSE2713" s="265"/>
      <c r="NSF2713" s="265"/>
      <c r="NSG2713" s="265"/>
      <c r="NSH2713" s="265"/>
      <c r="NSI2713" s="265"/>
      <c r="NSJ2713" s="265"/>
      <c r="NSK2713" s="265"/>
      <c r="NSL2713" s="265"/>
      <c r="NSM2713" s="265"/>
      <c r="NSN2713" s="265"/>
      <c r="NSO2713" s="265"/>
      <c r="NSP2713" s="265"/>
      <c r="NSQ2713" s="265"/>
      <c r="NSR2713" s="265"/>
      <c r="NSS2713" s="265"/>
      <c r="NST2713" s="265"/>
      <c r="NSU2713" s="265"/>
      <c r="NSV2713" s="265"/>
      <c r="NSW2713" s="265"/>
      <c r="NSX2713" s="265"/>
      <c r="NSY2713" s="265"/>
      <c r="NSZ2713" s="265"/>
      <c r="NTA2713" s="265"/>
      <c r="NTB2713" s="265"/>
      <c r="NTC2713" s="265"/>
      <c r="NTD2713" s="265"/>
      <c r="NTE2713" s="265"/>
      <c r="NTF2713" s="265"/>
      <c r="NTG2713" s="265"/>
      <c r="NTH2713" s="265"/>
      <c r="NTI2713" s="265"/>
      <c r="NTJ2713" s="265"/>
      <c r="NTK2713" s="265"/>
      <c r="NTL2713" s="265"/>
      <c r="NTM2713" s="265"/>
      <c r="NTN2713" s="265"/>
      <c r="NTO2713" s="265"/>
      <c r="NTP2713" s="265"/>
      <c r="NTQ2713" s="265"/>
      <c r="NTR2713" s="265"/>
      <c r="NTS2713" s="265"/>
      <c r="NTT2713" s="265"/>
      <c r="NTU2713" s="265"/>
      <c r="NTV2713" s="265"/>
      <c r="NTW2713" s="265"/>
      <c r="NTX2713" s="265"/>
      <c r="NTY2713" s="265"/>
      <c r="NTZ2713" s="265"/>
      <c r="NUA2713" s="265"/>
      <c r="NUB2713" s="265"/>
      <c r="NUC2713" s="265"/>
      <c r="NUD2713" s="265"/>
      <c r="NUE2713" s="265"/>
      <c r="NUF2713" s="265"/>
      <c r="NUG2713" s="265"/>
      <c r="NUH2713" s="265"/>
      <c r="NUI2713" s="265"/>
      <c r="NUJ2713" s="265"/>
      <c r="NUK2713" s="265"/>
      <c r="NUL2713" s="265"/>
      <c r="NUM2713" s="265"/>
      <c r="NUN2713" s="265"/>
      <c r="NUO2713" s="265"/>
      <c r="NUP2713" s="265"/>
      <c r="NUQ2713" s="265"/>
      <c r="NUR2713" s="265"/>
      <c r="NUS2713" s="265"/>
      <c r="NUT2713" s="265"/>
      <c r="NUU2713" s="265"/>
      <c r="NUV2713" s="265"/>
      <c r="NUW2713" s="265"/>
      <c r="NUX2713" s="265"/>
      <c r="NUY2713" s="265"/>
      <c r="NUZ2713" s="265"/>
      <c r="NVA2713" s="265"/>
      <c r="NVB2713" s="265"/>
      <c r="NVC2713" s="265"/>
      <c r="NVD2713" s="265"/>
      <c r="NVE2713" s="265"/>
      <c r="NVF2713" s="265"/>
      <c r="NVG2713" s="265"/>
      <c r="NVH2713" s="265"/>
      <c r="NVI2713" s="265"/>
      <c r="NVJ2713" s="265"/>
      <c r="NVK2713" s="265"/>
      <c r="NVL2713" s="265"/>
      <c r="NVM2713" s="265"/>
      <c r="NVN2713" s="265"/>
      <c r="NVO2713" s="265"/>
      <c r="NVP2713" s="265"/>
      <c r="NVQ2713" s="265"/>
      <c r="NVR2713" s="265"/>
      <c r="NVS2713" s="265"/>
      <c r="NVT2713" s="265"/>
      <c r="NVU2713" s="265"/>
      <c r="NVV2713" s="265"/>
      <c r="NVW2713" s="265"/>
      <c r="NVX2713" s="265"/>
      <c r="NVY2713" s="265"/>
      <c r="NVZ2713" s="265"/>
      <c r="NWA2713" s="265"/>
      <c r="NWB2713" s="265"/>
      <c r="NWC2713" s="265"/>
      <c r="NWD2713" s="265"/>
      <c r="NWE2713" s="265"/>
      <c r="NWF2713" s="265"/>
      <c r="NWG2713" s="265"/>
      <c r="NWH2713" s="265"/>
      <c r="NWI2713" s="265"/>
      <c r="NWJ2713" s="265"/>
      <c r="NWK2713" s="265"/>
      <c r="NWL2713" s="265"/>
      <c r="NWM2713" s="265"/>
      <c r="NWN2713" s="265"/>
      <c r="NWO2713" s="265"/>
      <c r="NWP2713" s="265"/>
      <c r="NWQ2713" s="265"/>
      <c r="NWR2713" s="265"/>
      <c r="NWS2713" s="265"/>
      <c r="NWT2713" s="265"/>
      <c r="NWU2713" s="265"/>
      <c r="NWV2713" s="265"/>
      <c r="NWW2713" s="265"/>
      <c r="NWX2713" s="265"/>
      <c r="NWY2713" s="265"/>
      <c r="NWZ2713" s="265"/>
      <c r="NXA2713" s="265"/>
      <c r="NXB2713" s="265"/>
      <c r="NXC2713" s="265"/>
      <c r="NXD2713" s="265"/>
      <c r="NXE2713" s="265"/>
      <c r="NXF2713" s="265"/>
      <c r="NXG2713" s="265"/>
      <c r="NXH2713" s="265"/>
      <c r="NXI2713" s="265"/>
      <c r="NXJ2713" s="265"/>
      <c r="NXK2713" s="265"/>
      <c r="NXL2713" s="265"/>
      <c r="NXM2713" s="265"/>
      <c r="NXN2713" s="265"/>
      <c r="NXO2713" s="265"/>
      <c r="NXP2713" s="265"/>
      <c r="NXQ2713" s="265"/>
      <c r="NXR2713" s="265"/>
      <c r="NXS2713" s="265"/>
      <c r="NXT2713" s="265"/>
      <c r="NXU2713" s="265"/>
      <c r="NXV2713" s="265"/>
      <c r="NXW2713" s="265"/>
      <c r="NXX2713" s="265"/>
      <c r="NXY2713" s="265"/>
      <c r="NXZ2713" s="265"/>
      <c r="NYA2713" s="265"/>
      <c r="NYB2713" s="265"/>
      <c r="NYC2713" s="265"/>
      <c r="NYD2713" s="265"/>
      <c r="NYE2713" s="265"/>
      <c r="NYF2713" s="265"/>
      <c r="NYG2713" s="265"/>
      <c r="NYH2713" s="265"/>
      <c r="NYI2713" s="265"/>
      <c r="NYJ2713" s="265"/>
      <c r="NYK2713" s="265"/>
      <c r="NYL2713" s="265"/>
      <c r="NYM2713" s="265"/>
      <c r="NYN2713" s="265"/>
      <c r="NYO2713" s="265"/>
      <c r="NYP2713" s="265"/>
      <c r="NYQ2713" s="265"/>
      <c r="NYR2713" s="265"/>
      <c r="NYS2713" s="265"/>
      <c r="NYT2713" s="265"/>
      <c r="NYU2713" s="265"/>
      <c r="NYV2713" s="265"/>
      <c r="NYW2713" s="265"/>
      <c r="NYX2713" s="265"/>
      <c r="NYY2713" s="265"/>
      <c r="NYZ2713" s="265"/>
      <c r="NZA2713" s="265"/>
      <c r="NZB2713" s="265"/>
      <c r="NZC2713" s="265"/>
      <c r="NZD2713" s="265"/>
      <c r="NZE2713" s="265"/>
      <c r="NZF2713" s="265"/>
      <c r="NZG2713" s="265"/>
      <c r="NZH2713" s="265"/>
      <c r="NZI2713" s="265"/>
      <c r="NZJ2713" s="265"/>
      <c r="NZK2713" s="265"/>
      <c r="NZL2713" s="265"/>
      <c r="NZM2713" s="265"/>
      <c r="NZN2713" s="265"/>
      <c r="NZO2713" s="265"/>
      <c r="NZP2713" s="265"/>
      <c r="NZQ2713" s="265"/>
      <c r="NZR2713" s="265"/>
      <c r="NZS2713" s="265"/>
      <c r="NZT2713" s="265"/>
      <c r="NZU2713" s="265"/>
      <c r="NZV2713" s="265"/>
      <c r="NZW2713" s="265"/>
      <c r="NZX2713" s="265"/>
      <c r="NZY2713" s="265"/>
      <c r="NZZ2713" s="265"/>
      <c r="OAA2713" s="265"/>
      <c r="OAB2713" s="265"/>
      <c r="OAC2713" s="265"/>
      <c r="OAD2713" s="265"/>
      <c r="OAE2713" s="265"/>
      <c r="OAF2713" s="265"/>
      <c r="OAG2713" s="265"/>
      <c r="OAH2713" s="265"/>
      <c r="OAI2713" s="265"/>
      <c r="OAJ2713" s="265"/>
      <c r="OAK2713" s="265"/>
      <c r="OAL2713" s="265"/>
      <c r="OAM2713" s="265"/>
      <c r="OAN2713" s="265"/>
      <c r="OAO2713" s="265"/>
      <c r="OAP2713" s="265"/>
      <c r="OAQ2713" s="265"/>
      <c r="OAR2713" s="265"/>
      <c r="OAS2713" s="265"/>
      <c r="OAT2713" s="265"/>
      <c r="OAU2713" s="265"/>
      <c r="OAV2713" s="265"/>
      <c r="OAW2713" s="265"/>
      <c r="OAX2713" s="265"/>
      <c r="OAY2713" s="265"/>
      <c r="OAZ2713" s="265"/>
      <c r="OBA2713" s="265"/>
      <c r="OBB2713" s="265"/>
      <c r="OBC2713" s="265"/>
      <c r="OBD2713" s="265"/>
      <c r="OBE2713" s="265"/>
      <c r="OBF2713" s="265"/>
      <c r="OBG2713" s="265"/>
      <c r="OBH2713" s="265"/>
      <c r="OBI2713" s="265"/>
      <c r="OBJ2713" s="265"/>
      <c r="OBK2713" s="265"/>
      <c r="OBL2713" s="265"/>
      <c r="OBM2713" s="265"/>
      <c r="OBN2713" s="265"/>
      <c r="OBO2713" s="265"/>
      <c r="OBP2713" s="265"/>
      <c r="OBQ2713" s="265"/>
      <c r="OBR2713" s="265"/>
      <c r="OBS2713" s="265"/>
      <c r="OBT2713" s="265"/>
      <c r="OBU2713" s="265"/>
      <c r="OBV2713" s="265"/>
      <c r="OBW2713" s="265"/>
      <c r="OBX2713" s="265"/>
      <c r="OBY2713" s="265"/>
      <c r="OBZ2713" s="265"/>
      <c r="OCA2713" s="265"/>
      <c r="OCB2713" s="265"/>
      <c r="OCC2713" s="265"/>
      <c r="OCD2713" s="265"/>
      <c r="OCE2713" s="265"/>
      <c r="OCF2713" s="265"/>
      <c r="OCG2713" s="265"/>
      <c r="OCH2713" s="265"/>
      <c r="OCI2713" s="265"/>
      <c r="OCJ2713" s="265"/>
      <c r="OCK2713" s="265"/>
      <c r="OCL2713" s="265"/>
      <c r="OCM2713" s="265"/>
      <c r="OCN2713" s="265"/>
      <c r="OCO2713" s="265"/>
      <c r="OCP2713" s="265"/>
      <c r="OCQ2713" s="265"/>
      <c r="OCR2713" s="265"/>
      <c r="OCS2713" s="265"/>
      <c r="OCT2713" s="265"/>
      <c r="OCU2713" s="265"/>
      <c r="OCV2713" s="265"/>
      <c r="OCW2713" s="265"/>
      <c r="OCX2713" s="265"/>
      <c r="OCY2713" s="265"/>
      <c r="OCZ2713" s="265"/>
      <c r="ODA2713" s="265"/>
      <c r="ODB2713" s="265"/>
      <c r="ODC2713" s="265"/>
      <c r="ODD2713" s="265"/>
      <c r="ODE2713" s="265"/>
      <c r="ODF2713" s="265"/>
      <c r="ODG2713" s="265"/>
      <c r="ODH2713" s="265"/>
      <c r="ODI2713" s="265"/>
      <c r="ODJ2713" s="265"/>
      <c r="ODK2713" s="265"/>
      <c r="ODL2713" s="265"/>
      <c r="ODM2713" s="265"/>
      <c r="ODN2713" s="265"/>
      <c r="ODO2713" s="265"/>
      <c r="ODP2713" s="265"/>
      <c r="ODQ2713" s="265"/>
      <c r="ODR2713" s="265"/>
      <c r="ODS2713" s="265"/>
      <c r="ODT2713" s="265"/>
      <c r="ODU2713" s="265"/>
      <c r="ODV2713" s="265"/>
      <c r="ODW2713" s="265"/>
      <c r="ODX2713" s="265"/>
      <c r="ODY2713" s="265"/>
      <c r="ODZ2713" s="265"/>
      <c r="OEA2713" s="265"/>
      <c r="OEB2713" s="265"/>
      <c r="OEC2713" s="265"/>
      <c r="OED2713" s="265"/>
      <c r="OEE2713" s="265"/>
      <c r="OEF2713" s="265"/>
      <c r="OEG2713" s="265"/>
      <c r="OEH2713" s="265"/>
      <c r="OEI2713" s="265"/>
      <c r="OEJ2713" s="265"/>
      <c r="OEK2713" s="265"/>
      <c r="OEL2713" s="265"/>
      <c r="OEM2713" s="265"/>
      <c r="OEN2713" s="265"/>
      <c r="OEO2713" s="265"/>
      <c r="OEP2713" s="265"/>
      <c r="OEQ2713" s="265"/>
      <c r="OER2713" s="265"/>
      <c r="OES2713" s="265"/>
      <c r="OET2713" s="265"/>
      <c r="OEU2713" s="265"/>
      <c r="OEV2713" s="265"/>
      <c r="OEW2713" s="265"/>
      <c r="OEX2713" s="265"/>
      <c r="OEY2713" s="265"/>
      <c r="OEZ2713" s="265"/>
      <c r="OFA2713" s="265"/>
      <c r="OFB2713" s="265"/>
      <c r="OFC2713" s="265"/>
      <c r="OFD2713" s="265"/>
      <c r="OFE2713" s="265"/>
      <c r="OFF2713" s="265"/>
      <c r="OFG2713" s="265"/>
      <c r="OFH2713" s="265"/>
      <c r="OFI2713" s="265"/>
      <c r="OFJ2713" s="265"/>
      <c r="OFK2713" s="265"/>
      <c r="OFL2713" s="265"/>
      <c r="OFM2713" s="265"/>
      <c r="OFN2713" s="265"/>
      <c r="OFO2713" s="265"/>
      <c r="OFP2713" s="265"/>
      <c r="OFQ2713" s="265"/>
      <c r="OFR2713" s="265"/>
      <c r="OFS2713" s="265"/>
      <c r="OFT2713" s="265"/>
      <c r="OFU2713" s="265"/>
      <c r="OFV2713" s="265"/>
      <c r="OFW2713" s="265"/>
      <c r="OFX2713" s="265"/>
      <c r="OFY2713" s="265"/>
      <c r="OFZ2713" s="265"/>
      <c r="OGA2713" s="265"/>
      <c r="OGB2713" s="265"/>
      <c r="OGC2713" s="265"/>
      <c r="OGD2713" s="265"/>
      <c r="OGE2713" s="265"/>
      <c r="OGF2713" s="265"/>
      <c r="OGG2713" s="265"/>
      <c r="OGH2713" s="265"/>
      <c r="OGI2713" s="265"/>
      <c r="OGJ2713" s="265"/>
      <c r="OGK2713" s="265"/>
      <c r="OGL2713" s="265"/>
      <c r="OGM2713" s="265"/>
      <c r="OGN2713" s="265"/>
      <c r="OGO2713" s="265"/>
      <c r="OGP2713" s="265"/>
      <c r="OGQ2713" s="265"/>
      <c r="OGR2713" s="265"/>
      <c r="OGS2713" s="265"/>
      <c r="OGT2713" s="265"/>
      <c r="OGU2713" s="265"/>
      <c r="OGV2713" s="265"/>
      <c r="OGW2713" s="265"/>
      <c r="OGX2713" s="265"/>
      <c r="OGY2713" s="265"/>
      <c r="OGZ2713" s="265"/>
      <c r="OHA2713" s="265"/>
      <c r="OHB2713" s="265"/>
      <c r="OHC2713" s="265"/>
      <c r="OHD2713" s="265"/>
      <c r="OHE2713" s="265"/>
      <c r="OHF2713" s="265"/>
      <c r="OHG2713" s="265"/>
      <c r="OHH2713" s="265"/>
      <c r="OHI2713" s="265"/>
      <c r="OHJ2713" s="265"/>
      <c r="OHK2713" s="265"/>
      <c r="OHL2713" s="265"/>
      <c r="OHM2713" s="265"/>
      <c r="OHN2713" s="265"/>
      <c r="OHO2713" s="265"/>
      <c r="OHP2713" s="265"/>
      <c r="OHQ2713" s="265"/>
      <c r="OHR2713" s="265"/>
      <c r="OHS2713" s="265"/>
      <c r="OHT2713" s="265"/>
      <c r="OHU2713" s="265"/>
      <c r="OHV2713" s="265"/>
      <c r="OHW2713" s="265"/>
      <c r="OHX2713" s="265"/>
      <c r="OHY2713" s="265"/>
      <c r="OHZ2713" s="265"/>
      <c r="OIA2713" s="265"/>
      <c r="OIB2713" s="265"/>
      <c r="OIC2713" s="265"/>
      <c r="OID2713" s="265"/>
      <c r="OIE2713" s="265"/>
      <c r="OIF2713" s="265"/>
      <c r="OIG2713" s="265"/>
      <c r="OIH2713" s="265"/>
      <c r="OII2713" s="265"/>
      <c r="OIJ2713" s="265"/>
      <c r="OIK2713" s="265"/>
      <c r="OIL2713" s="265"/>
      <c r="OIM2713" s="265"/>
      <c r="OIN2713" s="265"/>
      <c r="OIO2713" s="265"/>
      <c r="OIP2713" s="265"/>
      <c r="OIQ2713" s="265"/>
      <c r="OIR2713" s="265"/>
      <c r="OIS2713" s="265"/>
      <c r="OIT2713" s="265"/>
      <c r="OIU2713" s="265"/>
      <c r="OIV2713" s="265"/>
      <c r="OIW2713" s="265"/>
      <c r="OIX2713" s="265"/>
      <c r="OIY2713" s="265"/>
      <c r="OIZ2713" s="265"/>
      <c r="OJA2713" s="265"/>
      <c r="OJB2713" s="265"/>
      <c r="OJC2713" s="265"/>
      <c r="OJD2713" s="265"/>
      <c r="OJE2713" s="265"/>
      <c r="OJF2713" s="265"/>
      <c r="OJG2713" s="265"/>
      <c r="OJH2713" s="265"/>
      <c r="OJI2713" s="265"/>
      <c r="OJJ2713" s="265"/>
      <c r="OJK2713" s="265"/>
      <c r="OJL2713" s="265"/>
      <c r="OJM2713" s="265"/>
      <c r="OJN2713" s="265"/>
      <c r="OJO2713" s="265"/>
      <c r="OJP2713" s="265"/>
      <c r="OJQ2713" s="265"/>
      <c r="OJR2713" s="265"/>
      <c r="OJS2713" s="265"/>
      <c r="OJT2713" s="265"/>
      <c r="OJU2713" s="265"/>
      <c r="OJV2713" s="265"/>
      <c r="OJW2713" s="265"/>
      <c r="OJX2713" s="265"/>
      <c r="OJY2713" s="265"/>
      <c r="OJZ2713" s="265"/>
      <c r="OKA2713" s="265"/>
      <c r="OKB2713" s="265"/>
      <c r="OKC2713" s="265"/>
      <c r="OKD2713" s="265"/>
      <c r="OKE2713" s="265"/>
      <c r="OKF2713" s="265"/>
      <c r="OKG2713" s="265"/>
      <c r="OKH2713" s="265"/>
      <c r="OKI2713" s="265"/>
      <c r="OKJ2713" s="265"/>
      <c r="OKK2713" s="265"/>
      <c r="OKL2713" s="265"/>
      <c r="OKM2713" s="265"/>
      <c r="OKN2713" s="265"/>
      <c r="OKO2713" s="265"/>
      <c r="OKP2713" s="265"/>
      <c r="OKQ2713" s="265"/>
      <c r="OKR2713" s="265"/>
      <c r="OKS2713" s="265"/>
      <c r="OKT2713" s="265"/>
      <c r="OKU2713" s="265"/>
      <c r="OKV2713" s="265"/>
      <c r="OKW2713" s="265"/>
      <c r="OKX2713" s="265"/>
      <c r="OKY2713" s="265"/>
      <c r="OKZ2713" s="265"/>
      <c r="OLA2713" s="265"/>
      <c r="OLB2713" s="265"/>
      <c r="OLC2713" s="265"/>
      <c r="OLD2713" s="265"/>
      <c r="OLE2713" s="265"/>
      <c r="OLF2713" s="265"/>
      <c r="OLG2713" s="265"/>
      <c r="OLH2713" s="265"/>
      <c r="OLI2713" s="265"/>
      <c r="OLJ2713" s="265"/>
      <c r="OLK2713" s="265"/>
      <c r="OLL2713" s="265"/>
      <c r="OLM2713" s="265"/>
      <c r="OLN2713" s="265"/>
      <c r="OLO2713" s="265"/>
      <c r="OLP2713" s="265"/>
      <c r="OLQ2713" s="265"/>
      <c r="OLR2713" s="265"/>
      <c r="OLS2713" s="265"/>
      <c r="OLT2713" s="265"/>
      <c r="OLU2713" s="265"/>
      <c r="OLV2713" s="265"/>
      <c r="OLW2713" s="265"/>
      <c r="OLX2713" s="265"/>
      <c r="OLY2713" s="265"/>
      <c r="OLZ2713" s="265"/>
      <c r="OMA2713" s="265"/>
      <c r="OMB2713" s="265"/>
      <c r="OMC2713" s="265"/>
      <c r="OMD2713" s="265"/>
      <c r="OME2713" s="265"/>
      <c r="OMF2713" s="265"/>
      <c r="OMG2713" s="265"/>
      <c r="OMH2713" s="265"/>
      <c r="OMI2713" s="265"/>
      <c r="OMJ2713" s="265"/>
      <c r="OMK2713" s="265"/>
      <c r="OML2713" s="265"/>
      <c r="OMM2713" s="265"/>
      <c r="OMN2713" s="265"/>
      <c r="OMO2713" s="265"/>
      <c r="OMP2713" s="265"/>
      <c r="OMQ2713" s="265"/>
      <c r="OMR2713" s="265"/>
      <c r="OMS2713" s="265"/>
      <c r="OMT2713" s="265"/>
      <c r="OMU2713" s="265"/>
      <c r="OMV2713" s="265"/>
      <c r="OMW2713" s="265"/>
      <c r="OMX2713" s="265"/>
      <c r="OMY2713" s="265"/>
      <c r="OMZ2713" s="265"/>
      <c r="ONA2713" s="265"/>
      <c r="ONB2713" s="265"/>
      <c r="ONC2713" s="265"/>
      <c r="OND2713" s="265"/>
      <c r="ONE2713" s="265"/>
      <c r="ONF2713" s="265"/>
      <c r="ONG2713" s="265"/>
      <c r="ONH2713" s="265"/>
      <c r="ONI2713" s="265"/>
      <c r="ONJ2713" s="265"/>
      <c r="ONK2713" s="265"/>
      <c r="ONL2713" s="265"/>
      <c r="ONM2713" s="265"/>
      <c r="ONN2713" s="265"/>
      <c r="ONO2713" s="265"/>
      <c r="ONP2713" s="265"/>
      <c r="ONQ2713" s="265"/>
      <c r="ONR2713" s="265"/>
      <c r="ONS2713" s="265"/>
      <c r="ONT2713" s="265"/>
      <c r="ONU2713" s="265"/>
      <c r="ONV2713" s="265"/>
      <c r="ONW2713" s="265"/>
      <c r="ONX2713" s="265"/>
      <c r="ONY2713" s="265"/>
      <c r="ONZ2713" s="265"/>
      <c r="OOA2713" s="265"/>
      <c r="OOB2713" s="265"/>
      <c r="OOC2713" s="265"/>
      <c r="OOD2713" s="265"/>
      <c r="OOE2713" s="265"/>
      <c r="OOF2713" s="265"/>
      <c r="OOG2713" s="265"/>
      <c r="OOH2713" s="265"/>
      <c r="OOI2713" s="265"/>
      <c r="OOJ2713" s="265"/>
      <c r="OOK2713" s="265"/>
      <c r="OOL2713" s="265"/>
      <c r="OOM2713" s="265"/>
      <c r="OON2713" s="265"/>
      <c r="OOO2713" s="265"/>
      <c r="OOP2713" s="265"/>
      <c r="OOQ2713" s="265"/>
      <c r="OOR2713" s="265"/>
      <c r="OOS2713" s="265"/>
      <c r="OOT2713" s="265"/>
      <c r="OOU2713" s="265"/>
      <c r="OOV2713" s="265"/>
      <c r="OOW2713" s="265"/>
      <c r="OOX2713" s="265"/>
      <c r="OOY2713" s="265"/>
      <c r="OOZ2713" s="265"/>
      <c r="OPA2713" s="265"/>
      <c r="OPB2713" s="265"/>
      <c r="OPC2713" s="265"/>
      <c r="OPD2713" s="265"/>
      <c r="OPE2713" s="265"/>
      <c r="OPF2713" s="265"/>
      <c r="OPG2713" s="265"/>
      <c r="OPH2713" s="265"/>
      <c r="OPI2713" s="265"/>
      <c r="OPJ2713" s="265"/>
      <c r="OPK2713" s="265"/>
      <c r="OPL2713" s="265"/>
      <c r="OPM2713" s="265"/>
      <c r="OPN2713" s="265"/>
      <c r="OPO2713" s="265"/>
      <c r="OPP2713" s="265"/>
      <c r="OPQ2713" s="265"/>
      <c r="OPR2713" s="265"/>
      <c r="OPS2713" s="265"/>
      <c r="OPT2713" s="265"/>
      <c r="OPU2713" s="265"/>
      <c r="OPV2713" s="265"/>
      <c r="OPW2713" s="265"/>
      <c r="OPX2713" s="265"/>
      <c r="OPY2713" s="265"/>
      <c r="OPZ2713" s="265"/>
      <c r="OQA2713" s="265"/>
      <c r="OQB2713" s="265"/>
      <c r="OQC2713" s="265"/>
      <c r="OQD2713" s="265"/>
      <c r="OQE2713" s="265"/>
      <c r="OQF2713" s="265"/>
      <c r="OQG2713" s="265"/>
      <c r="OQH2713" s="265"/>
      <c r="OQI2713" s="265"/>
      <c r="OQJ2713" s="265"/>
      <c r="OQK2713" s="265"/>
      <c r="OQL2713" s="265"/>
      <c r="OQM2713" s="265"/>
      <c r="OQN2713" s="265"/>
      <c r="OQO2713" s="265"/>
      <c r="OQP2713" s="265"/>
      <c r="OQQ2713" s="265"/>
      <c r="OQR2713" s="265"/>
      <c r="OQS2713" s="265"/>
      <c r="OQT2713" s="265"/>
      <c r="OQU2713" s="265"/>
      <c r="OQV2713" s="265"/>
      <c r="OQW2713" s="265"/>
      <c r="OQX2713" s="265"/>
      <c r="OQY2713" s="265"/>
      <c r="OQZ2713" s="265"/>
      <c r="ORA2713" s="265"/>
      <c r="ORB2713" s="265"/>
      <c r="ORC2713" s="265"/>
      <c r="ORD2713" s="265"/>
      <c r="ORE2713" s="265"/>
      <c r="ORF2713" s="265"/>
      <c r="ORG2713" s="265"/>
      <c r="ORH2713" s="265"/>
      <c r="ORI2713" s="265"/>
      <c r="ORJ2713" s="265"/>
      <c r="ORK2713" s="265"/>
      <c r="ORL2713" s="265"/>
      <c r="ORM2713" s="265"/>
      <c r="ORN2713" s="265"/>
      <c r="ORO2713" s="265"/>
      <c r="ORP2713" s="265"/>
      <c r="ORQ2713" s="265"/>
      <c r="ORR2713" s="265"/>
      <c r="ORS2713" s="265"/>
      <c r="ORT2713" s="265"/>
      <c r="ORU2713" s="265"/>
      <c r="ORV2713" s="265"/>
      <c r="ORW2713" s="265"/>
      <c r="ORX2713" s="265"/>
      <c r="ORY2713" s="265"/>
      <c r="ORZ2713" s="265"/>
      <c r="OSA2713" s="265"/>
      <c r="OSB2713" s="265"/>
      <c r="OSC2713" s="265"/>
      <c r="OSD2713" s="265"/>
      <c r="OSE2713" s="265"/>
      <c r="OSF2713" s="265"/>
      <c r="OSG2713" s="265"/>
      <c r="OSH2713" s="265"/>
      <c r="OSI2713" s="265"/>
      <c r="OSJ2713" s="265"/>
      <c r="OSK2713" s="265"/>
      <c r="OSL2713" s="265"/>
      <c r="OSM2713" s="265"/>
      <c r="OSN2713" s="265"/>
      <c r="OSO2713" s="265"/>
      <c r="OSP2713" s="265"/>
      <c r="OSQ2713" s="265"/>
      <c r="OSR2713" s="265"/>
      <c r="OSS2713" s="265"/>
      <c r="OST2713" s="265"/>
      <c r="OSU2713" s="265"/>
      <c r="OSV2713" s="265"/>
      <c r="OSW2713" s="265"/>
      <c r="OSX2713" s="265"/>
      <c r="OSY2713" s="265"/>
      <c r="OSZ2713" s="265"/>
      <c r="OTA2713" s="265"/>
      <c r="OTB2713" s="265"/>
      <c r="OTC2713" s="265"/>
      <c r="OTD2713" s="265"/>
      <c r="OTE2713" s="265"/>
      <c r="OTF2713" s="265"/>
      <c r="OTG2713" s="265"/>
      <c r="OTH2713" s="265"/>
      <c r="OTI2713" s="265"/>
      <c r="OTJ2713" s="265"/>
      <c r="OTK2713" s="265"/>
      <c r="OTL2713" s="265"/>
      <c r="OTM2713" s="265"/>
      <c r="OTN2713" s="265"/>
      <c r="OTO2713" s="265"/>
      <c r="OTP2713" s="265"/>
      <c r="OTQ2713" s="265"/>
      <c r="OTR2713" s="265"/>
      <c r="OTS2713" s="265"/>
      <c r="OTT2713" s="265"/>
      <c r="OTU2713" s="265"/>
      <c r="OTV2713" s="265"/>
      <c r="OTW2713" s="265"/>
      <c r="OTX2713" s="265"/>
      <c r="OTY2713" s="265"/>
      <c r="OTZ2713" s="265"/>
      <c r="OUA2713" s="265"/>
      <c r="OUB2713" s="265"/>
      <c r="OUC2713" s="265"/>
      <c r="OUD2713" s="265"/>
      <c r="OUE2713" s="265"/>
      <c r="OUF2713" s="265"/>
      <c r="OUG2713" s="265"/>
      <c r="OUH2713" s="265"/>
      <c r="OUI2713" s="265"/>
      <c r="OUJ2713" s="265"/>
      <c r="OUK2713" s="265"/>
      <c r="OUL2713" s="265"/>
      <c r="OUM2713" s="265"/>
      <c r="OUN2713" s="265"/>
      <c r="OUO2713" s="265"/>
      <c r="OUP2713" s="265"/>
      <c r="OUQ2713" s="265"/>
      <c r="OUR2713" s="265"/>
      <c r="OUS2713" s="265"/>
      <c r="OUT2713" s="265"/>
      <c r="OUU2713" s="265"/>
      <c r="OUV2713" s="265"/>
      <c r="OUW2713" s="265"/>
      <c r="OUX2713" s="265"/>
      <c r="OUY2713" s="265"/>
      <c r="OUZ2713" s="265"/>
      <c r="OVA2713" s="265"/>
      <c r="OVB2713" s="265"/>
      <c r="OVC2713" s="265"/>
      <c r="OVD2713" s="265"/>
      <c r="OVE2713" s="265"/>
      <c r="OVF2713" s="265"/>
      <c r="OVG2713" s="265"/>
      <c r="OVH2713" s="265"/>
      <c r="OVI2713" s="265"/>
      <c r="OVJ2713" s="265"/>
      <c r="OVK2713" s="265"/>
      <c r="OVL2713" s="265"/>
      <c r="OVM2713" s="265"/>
      <c r="OVN2713" s="265"/>
      <c r="OVO2713" s="265"/>
      <c r="OVP2713" s="265"/>
      <c r="OVQ2713" s="265"/>
      <c r="OVR2713" s="265"/>
      <c r="OVS2713" s="265"/>
      <c r="OVT2713" s="265"/>
      <c r="OVU2713" s="265"/>
      <c r="OVV2713" s="265"/>
      <c r="OVW2713" s="265"/>
      <c r="OVX2713" s="265"/>
      <c r="OVY2713" s="265"/>
      <c r="OVZ2713" s="265"/>
      <c r="OWA2713" s="265"/>
      <c r="OWB2713" s="265"/>
      <c r="OWC2713" s="265"/>
      <c r="OWD2713" s="265"/>
      <c r="OWE2713" s="265"/>
      <c r="OWF2713" s="265"/>
      <c r="OWG2713" s="265"/>
      <c r="OWH2713" s="265"/>
      <c r="OWI2713" s="265"/>
      <c r="OWJ2713" s="265"/>
      <c r="OWK2713" s="265"/>
      <c r="OWL2713" s="265"/>
      <c r="OWM2713" s="265"/>
      <c r="OWN2713" s="265"/>
      <c r="OWO2713" s="265"/>
      <c r="OWP2713" s="265"/>
      <c r="OWQ2713" s="265"/>
      <c r="OWR2713" s="265"/>
      <c r="OWS2713" s="265"/>
      <c r="OWT2713" s="265"/>
      <c r="OWU2713" s="265"/>
      <c r="OWV2713" s="265"/>
      <c r="OWW2713" s="265"/>
      <c r="OWX2713" s="265"/>
      <c r="OWY2713" s="265"/>
      <c r="OWZ2713" s="265"/>
      <c r="OXA2713" s="265"/>
      <c r="OXB2713" s="265"/>
      <c r="OXC2713" s="265"/>
      <c r="OXD2713" s="265"/>
      <c r="OXE2713" s="265"/>
      <c r="OXF2713" s="265"/>
      <c r="OXG2713" s="265"/>
      <c r="OXH2713" s="265"/>
      <c r="OXI2713" s="265"/>
      <c r="OXJ2713" s="265"/>
      <c r="OXK2713" s="265"/>
      <c r="OXL2713" s="265"/>
      <c r="OXM2713" s="265"/>
      <c r="OXN2713" s="265"/>
      <c r="OXO2713" s="265"/>
      <c r="OXP2713" s="265"/>
      <c r="OXQ2713" s="265"/>
      <c r="OXR2713" s="265"/>
      <c r="OXS2713" s="265"/>
      <c r="OXT2713" s="265"/>
      <c r="OXU2713" s="265"/>
      <c r="OXV2713" s="265"/>
      <c r="OXW2713" s="265"/>
      <c r="OXX2713" s="265"/>
      <c r="OXY2713" s="265"/>
      <c r="OXZ2713" s="265"/>
      <c r="OYA2713" s="265"/>
      <c r="OYB2713" s="265"/>
      <c r="OYC2713" s="265"/>
      <c r="OYD2713" s="265"/>
      <c r="OYE2713" s="265"/>
      <c r="OYF2713" s="265"/>
      <c r="OYG2713" s="265"/>
      <c r="OYH2713" s="265"/>
      <c r="OYI2713" s="265"/>
      <c r="OYJ2713" s="265"/>
      <c r="OYK2713" s="265"/>
      <c r="OYL2713" s="265"/>
      <c r="OYM2713" s="265"/>
      <c r="OYN2713" s="265"/>
      <c r="OYO2713" s="265"/>
      <c r="OYP2713" s="265"/>
      <c r="OYQ2713" s="265"/>
      <c r="OYR2713" s="265"/>
      <c r="OYS2713" s="265"/>
      <c r="OYT2713" s="265"/>
      <c r="OYU2713" s="265"/>
      <c r="OYV2713" s="265"/>
      <c r="OYW2713" s="265"/>
      <c r="OYX2713" s="265"/>
      <c r="OYY2713" s="265"/>
      <c r="OYZ2713" s="265"/>
      <c r="OZA2713" s="265"/>
      <c r="OZB2713" s="265"/>
      <c r="OZC2713" s="265"/>
      <c r="OZD2713" s="265"/>
      <c r="OZE2713" s="265"/>
      <c r="OZF2713" s="265"/>
      <c r="OZG2713" s="265"/>
      <c r="OZH2713" s="265"/>
      <c r="OZI2713" s="265"/>
      <c r="OZJ2713" s="265"/>
      <c r="OZK2713" s="265"/>
      <c r="OZL2713" s="265"/>
      <c r="OZM2713" s="265"/>
      <c r="OZN2713" s="265"/>
      <c r="OZO2713" s="265"/>
      <c r="OZP2713" s="265"/>
      <c r="OZQ2713" s="265"/>
      <c r="OZR2713" s="265"/>
      <c r="OZS2713" s="265"/>
      <c r="OZT2713" s="265"/>
      <c r="OZU2713" s="265"/>
      <c r="OZV2713" s="265"/>
      <c r="OZW2713" s="265"/>
      <c r="OZX2713" s="265"/>
      <c r="OZY2713" s="265"/>
      <c r="OZZ2713" s="265"/>
      <c r="PAA2713" s="265"/>
      <c r="PAB2713" s="265"/>
      <c r="PAC2713" s="265"/>
      <c r="PAD2713" s="265"/>
      <c r="PAE2713" s="265"/>
      <c r="PAF2713" s="265"/>
      <c r="PAG2713" s="265"/>
      <c r="PAH2713" s="265"/>
      <c r="PAI2713" s="265"/>
      <c r="PAJ2713" s="265"/>
      <c r="PAK2713" s="265"/>
      <c r="PAL2713" s="265"/>
      <c r="PAM2713" s="265"/>
      <c r="PAN2713" s="265"/>
      <c r="PAO2713" s="265"/>
      <c r="PAP2713" s="265"/>
      <c r="PAQ2713" s="265"/>
      <c r="PAR2713" s="265"/>
      <c r="PAS2713" s="265"/>
      <c r="PAT2713" s="265"/>
      <c r="PAU2713" s="265"/>
      <c r="PAV2713" s="265"/>
      <c r="PAW2713" s="265"/>
      <c r="PAX2713" s="265"/>
      <c r="PAY2713" s="265"/>
      <c r="PAZ2713" s="265"/>
      <c r="PBA2713" s="265"/>
      <c r="PBB2713" s="265"/>
      <c r="PBC2713" s="265"/>
      <c r="PBD2713" s="265"/>
      <c r="PBE2713" s="265"/>
      <c r="PBF2713" s="265"/>
      <c r="PBG2713" s="265"/>
      <c r="PBH2713" s="265"/>
      <c r="PBI2713" s="265"/>
      <c r="PBJ2713" s="265"/>
      <c r="PBK2713" s="265"/>
      <c r="PBL2713" s="265"/>
      <c r="PBM2713" s="265"/>
      <c r="PBN2713" s="265"/>
      <c r="PBO2713" s="265"/>
      <c r="PBP2713" s="265"/>
      <c r="PBQ2713" s="265"/>
      <c r="PBR2713" s="265"/>
      <c r="PBS2713" s="265"/>
      <c r="PBT2713" s="265"/>
      <c r="PBU2713" s="265"/>
      <c r="PBV2713" s="265"/>
      <c r="PBW2713" s="265"/>
      <c r="PBX2713" s="265"/>
      <c r="PBY2713" s="265"/>
      <c r="PBZ2713" s="265"/>
      <c r="PCA2713" s="265"/>
      <c r="PCB2713" s="265"/>
      <c r="PCC2713" s="265"/>
      <c r="PCD2713" s="265"/>
      <c r="PCE2713" s="265"/>
      <c r="PCF2713" s="265"/>
      <c r="PCG2713" s="265"/>
      <c r="PCH2713" s="265"/>
      <c r="PCI2713" s="265"/>
      <c r="PCJ2713" s="265"/>
      <c r="PCK2713" s="265"/>
      <c r="PCL2713" s="265"/>
      <c r="PCM2713" s="265"/>
      <c r="PCN2713" s="265"/>
      <c r="PCO2713" s="265"/>
      <c r="PCP2713" s="265"/>
      <c r="PCQ2713" s="265"/>
      <c r="PCR2713" s="265"/>
      <c r="PCS2713" s="265"/>
      <c r="PCT2713" s="265"/>
      <c r="PCU2713" s="265"/>
      <c r="PCV2713" s="265"/>
      <c r="PCW2713" s="265"/>
      <c r="PCX2713" s="265"/>
      <c r="PCY2713" s="265"/>
      <c r="PCZ2713" s="265"/>
      <c r="PDA2713" s="265"/>
      <c r="PDB2713" s="265"/>
      <c r="PDC2713" s="265"/>
      <c r="PDD2713" s="265"/>
      <c r="PDE2713" s="265"/>
      <c r="PDF2713" s="265"/>
      <c r="PDG2713" s="265"/>
      <c r="PDH2713" s="265"/>
      <c r="PDI2713" s="265"/>
      <c r="PDJ2713" s="265"/>
      <c r="PDK2713" s="265"/>
      <c r="PDL2713" s="265"/>
      <c r="PDM2713" s="265"/>
      <c r="PDN2713" s="265"/>
      <c r="PDO2713" s="265"/>
      <c r="PDP2713" s="265"/>
      <c r="PDQ2713" s="265"/>
      <c r="PDR2713" s="265"/>
      <c r="PDS2713" s="265"/>
      <c r="PDT2713" s="265"/>
      <c r="PDU2713" s="265"/>
      <c r="PDV2713" s="265"/>
      <c r="PDW2713" s="265"/>
      <c r="PDX2713" s="265"/>
      <c r="PDY2713" s="265"/>
      <c r="PDZ2713" s="265"/>
      <c r="PEA2713" s="265"/>
      <c r="PEB2713" s="265"/>
      <c r="PEC2713" s="265"/>
      <c r="PED2713" s="265"/>
      <c r="PEE2713" s="265"/>
      <c r="PEF2713" s="265"/>
      <c r="PEG2713" s="265"/>
      <c r="PEH2713" s="265"/>
      <c r="PEI2713" s="265"/>
      <c r="PEJ2713" s="265"/>
      <c r="PEK2713" s="265"/>
      <c r="PEL2713" s="265"/>
      <c r="PEM2713" s="265"/>
      <c r="PEN2713" s="265"/>
      <c r="PEO2713" s="265"/>
      <c r="PEP2713" s="265"/>
      <c r="PEQ2713" s="265"/>
      <c r="PER2713" s="265"/>
      <c r="PES2713" s="265"/>
      <c r="PET2713" s="265"/>
      <c r="PEU2713" s="265"/>
      <c r="PEV2713" s="265"/>
      <c r="PEW2713" s="265"/>
      <c r="PEX2713" s="265"/>
      <c r="PEY2713" s="265"/>
      <c r="PEZ2713" s="265"/>
      <c r="PFA2713" s="265"/>
      <c r="PFB2713" s="265"/>
      <c r="PFC2713" s="265"/>
      <c r="PFD2713" s="265"/>
      <c r="PFE2713" s="265"/>
      <c r="PFF2713" s="265"/>
      <c r="PFG2713" s="265"/>
      <c r="PFH2713" s="265"/>
      <c r="PFI2713" s="265"/>
      <c r="PFJ2713" s="265"/>
      <c r="PFK2713" s="265"/>
      <c r="PFL2713" s="265"/>
      <c r="PFM2713" s="265"/>
      <c r="PFN2713" s="265"/>
      <c r="PFO2713" s="265"/>
      <c r="PFP2713" s="265"/>
      <c r="PFQ2713" s="265"/>
      <c r="PFR2713" s="265"/>
      <c r="PFS2713" s="265"/>
      <c r="PFT2713" s="265"/>
      <c r="PFU2713" s="265"/>
      <c r="PFV2713" s="265"/>
      <c r="PFW2713" s="265"/>
      <c r="PFX2713" s="265"/>
      <c r="PFY2713" s="265"/>
      <c r="PFZ2713" s="265"/>
      <c r="PGA2713" s="265"/>
      <c r="PGB2713" s="265"/>
      <c r="PGC2713" s="265"/>
      <c r="PGD2713" s="265"/>
      <c r="PGE2713" s="265"/>
      <c r="PGF2713" s="265"/>
      <c r="PGG2713" s="265"/>
      <c r="PGH2713" s="265"/>
      <c r="PGI2713" s="265"/>
      <c r="PGJ2713" s="265"/>
      <c r="PGK2713" s="265"/>
      <c r="PGL2713" s="265"/>
      <c r="PGM2713" s="265"/>
      <c r="PGN2713" s="265"/>
      <c r="PGO2713" s="265"/>
      <c r="PGP2713" s="265"/>
      <c r="PGQ2713" s="265"/>
      <c r="PGR2713" s="265"/>
      <c r="PGS2713" s="265"/>
      <c r="PGT2713" s="265"/>
      <c r="PGU2713" s="265"/>
      <c r="PGV2713" s="265"/>
      <c r="PGW2713" s="265"/>
      <c r="PGX2713" s="265"/>
      <c r="PGY2713" s="265"/>
      <c r="PGZ2713" s="265"/>
      <c r="PHA2713" s="265"/>
      <c r="PHB2713" s="265"/>
      <c r="PHC2713" s="265"/>
      <c r="PHD2713" s="265"/>
      <c r="PHE2713" s="265"/>
      <c r="PHF2713" s="265"/>
      <c r="PHG2713" s="265"/>
      <c r="PHH2713" s="265"/>
      <c r="PHI2713" s="265"/>
      <c r="PHJ2713" s="265"/>
      <c r="PHK2713" s="265"/>
      <c r="PHL2713" s="265"/>
      <c r="PHM2713" s="265"/>
      <c r="PHN2713" s="265"/>
      <c r="PHO2713" s="265"/>
      <c r="PHP2713" s="265"/>
      <c r="PHQ2713" s="265"/>
      <c r="PHR2713" s="265"/>
      <c r="PHS2713" s="265"/>
      <c r="PHT2713" s="265"/>
      <c r="PHU2713" s="265"/>
      <c r="PHV2713" s="265"/>
      <c r="PHW2713" s="265"/>
      <c r="PHX2713" s="265"/>
      <c r="PHY2713" s="265"/>
      <c r="PHZ2713" s="265"/>
      <c r="PIA2713" s="265"/>
      <c r="PIB2713" s="265"/>
      <c r="PIC2713" s="265"/>
      <c r="PID2713" s="265"/>
      <c r="PIE2713" s="265"/>
      <c r="PIF2713" s="265"/>
      <c r="PIG2713" s="265"/>
      <c r="PIH2713" s="265"/>
      <c r="PII2713" s="265"/>
      <c r="PIJ2713" s="265"/>
      <c r="PIK2713" s="265"/>
      <c r="PIL2713" s="265"/>
      <c r="PIM2713" s="265"/>
      <c r="PIN2713" s="265"/>
      <c r="PIO2713" s="265"/>
      <c r="PIP2713" s="265"/>
      <c r="PIQ2713" s="265"/>
      <c r="PIR2713" s="265"/>
      <c r="PIS2713" s="265"/>
      <c r="PIT2713" s="265"/>
      <c r="PIU2713" s="265"/>
      <c r="PIV2713" s="265"/>
      <c r="PIW2713" s="265"/>
      <c r="PIX2713" s="265"/>
      <c r="PIY2713" s="265"/>
      <c r="PIZ2713" s="265"/>
      <c r="PJA2713" s="265"/>
      <c r="PJB2713" s="265"/>
      <c r="PJC2713" s="265"/>
      <c r="PJD2713" s="265"/>
      <c r="PJE2713" s="265"/>
      <c r="PJF2713" s="265"/>
      <c r="PJG2713" s="265"/>
      <c r="PJH2713" s="265"/>
      <c r="PJI2713" s="265"/>
      <c r="PJJ2713" s="265"/>
      <c r="PJK2713" s="265"/>
      <c r="PJL2713" s="265"/>
      <c r="PJM2713" s="265"/>
      <c r="PJN2713" s="265"/>
      <c r="PJO2713" s="265"/>
      <c r="PJP2713" s="265"/>
      <c r="PJQ2713" s="265"/>
      <c r="PJR2713" s="265"/>
      <c r="PJS2713" s="265"/>
      <c r="PJT2713" s="265"/>
      <c r="PJU2713" s="265"/>
      <c r="PJV2713" s="265"/>
      <c r="PJW2713" s="265"/>
      <c r="PJX2713" s="265"/>
      <c r="PJY2713" s="265"/>
      <c r="PJZ2713" s="265"/>
      <c r="PKA2713" s="265"/>
      <c r="PKB2713" s="265"/>
      <c r="PKC2713" s="265"/>
      <c r="PKD2713" s="265"/>
      <c r="PKE2713" s="265"/>
      <c r="PKF2713" s="265"/>
      <c r="PKG2713" s="265"/>
      <c r="PKH2713" s="265"/>
      <c r="PKI2713" s="265"/>
      <c r="PKJ2713" s="265"/>
      <c r="PKK2713" s="265"/>
      <c r="PKL2713" s="265"/>
      <c r="PKM2713" s="265"/>
      <c r="PKN2713" s="265"/>
      <c r="PKO2713" s="265"/>
      <c r="PKP2713" s="265"/>
      <c r="PKQ2713" s="265"/>
      <c r="PKR2713" s="265"/>
      <c r="PKS2713" s="265"/>
      <c r="PKT2713" s="265"/>
      <c r="PKU2713" s="265"/>
      <c r="PKV2713" s="265"/>
      <c r="PKW2713" s="265"/>
      <c r="PKX2713" s="265"/>
      <c r="PKY2713" s="265"/>
      <c r="PKZ2713" s="265"/>
      <c r="PLA2713" s="265"/>
      <c r="PLB2713" s="265"/>
      <c r="PLC2713" s="265"/>
      <c r="PLD2713" s="265"/>
      <c r="PLE2713" s="265"/>
      <c r="PLF2713" s="265"/>
      <c r="PLG2713" s="265"/>
      <c r="PLH2713" s="265"/>
      <c r="PLI2713" s="265"/>
      <c r="PLJ2713" s="265"/>
      <c r="PLK2713" s="265"/>
      <c r="PLL2713" s="265"/>
      <c r="PLM2713" s="265"/>
      <c r="PLN2713" s="265"/>
      <c r="PLO2713" s="265"/>
      <c r="PLP2713" s="265"/>
      <c r="PLQ2713" s="265"/>
      <c r="PLR2713" s="265"/>
      <c r="PLS2713" s="265"/>
      <c r="PLT2713" s="265"/>
      <c r="PLU2713" s="265"/>
      <c r="PLV2713" s="265"/>
      <c r="PLW2713" s="265"/>
      <c r="PLX2713" s="265"/>
      <c r="PLY2713" s="265"/>
      <c r="PLZ2713" s="265"/>
      <c r="PMA2713" s="265"/>
      <c r="PMB2713" s="265"/>
      <c r="PMC2713" s="265"/>
      <c r="PMD2713" s="265"/>
      <c r="PME2713" s="265"/>
      <c r="PMF2713" s="265"/>
      <c r="PMG2713" s="265"/>
      <c r="PMH2713" s="265"/>
      <c r="PMI2713" s="265"/>
      <c r="PMJ2713" s="265"/>
      <c r="PMK2713" s="265"/>
      <c r="PML2713" s="265"/>
      <c r="PMM2713" s="265"/>
      <c r="PMN2713" s="265"/>
      <c r="PMO2713" s="265"/>
      <c r="PMP2713" s="265"/>
      <c r="PMQ2713" s="265"/>
      <c r="PMR2713" s="265"/>
      <c r="PMS2713" s="265"/>
      <c r="PMT2713" s="265"/>
      <c r="PMU2713" s="265"/>
      <c r="PMV2713" s="265"/>
      <c r="PMW2713" s="265"/>
      <c r="PMX2713" s="265"/>
      <c r="PMY2713" s="265"/>
      <c r="PMZ2713" s="265"/>
      <c r="PNA2713" s="265"/>
      <c r="PNB2713" s="265"/>
      <c r="PNC2713" s="265"/>
      <c r="PND2713" s="265"/>
      <c r="PNE2713" s="265"/>
      <c r="PNF2713" s="265"/>
      <c r="PNG2713" s="265"/>
      <c r="PNH2713" s="265"/>
      <c r="PNI2713" s="265"/>
      <c r="PNJ2713" s="265"/>
      <c r="PNK2713" s="265"/>
      <c r="PNL2713" s="265"/>
      <c r="PNM2713" s="265"/>
      <c r="PNN2713" s="265"/>
      <c r="PNO2713" s="265"/>
      <c r="PNP2713" s="265"/>
      <c r="PNQ2713" s="265"/>
      <c r="PNR2713" s="265"/>
      <c r="PNS2713" s="265"/>
      <c r="PNT2713" s="265"/>
      <c r="PNU2713" s="265"/>
      <c r="PNV2713" s="265"/>
      <c r="PNW2713" s="265"/>
      <c r="PNX2713" s="265"/>
      <c r="PNY2713" s="265"/>
      <c r="PNZ2713" s="265"/>
      <c r="POA2713" s="265"/>
      <c r="POB2713" s="265"/>
      <c r="POC2713" s="265"/>
      <c r="POD2713" s="265"/>
      <c r="POE2713" s="265"/>
      <c r="POF2713" s="265"/>
      <c r="POG2713" s="265"/>
      <c r="POH2713" s="265"/>
      <c r="POI2713" s="265"/>
      <c r="POJ2713" s="265"/>
      <c r="POK2713" s="265"/>
      <c r="POL2713" s="265"/>
      <c r="POM2713" s="265"/>
      <c r="PON2713" s="265"/>
      <c r="POO2713" s="265"/>
      <c r="POP2713" s="265"/>
      <c r="POQ2713" s="265"/>
      <c r="POR2713" s="265"/>
      <c r="POS2713" s="265"/>
      <c r="POT2713" s="265"/>
      <c r="POU2713" s="265"/>
      <c r="POV2713" s="265"/>
      <c r="POW2713" s="265"/>
      <c r="POX2713" s="265"/>
      <c r="POY2713" s="265"/>
      <c r="POZ2713" s="265"/>
      <c r="PPA2713" s="265"/>
      <c r="PPB2713" s="265"/>
      <c r="PPC2713" s="265"/>
      <c r="PPD2713" s="265"/>
      <c r="PPE2713" s="265"/>
      <c r="PPF2713" s="265"/>
      <c r="PPG2713" s="265"/>
      <c r="PPH2713" s="265"/>
      <c r="PPI2713" s="265"/>
      <c r="PPJ2713" s="265"/>
      <c r="PPK2713" s="265"/>
      <c r="PPL2713" s="265"/>
      <c r="PPM2713" s="265"/>
      <c r="PPN2713" s="265"/>
      <c r="PPO2713" s="265"/>
      <c r="PPP2713" s="265"/>
      <c r="PPQ2713" s="265"/>
      <c r="PPR2713" s="265"/>
      <c r="PPS2713" s="265"/>
      <c r="PPT2713" s="265"/>
      <c r="PPU2713" s="265"/>
      <c r="PPV2713" s="265"/>
      <c r="PPW2713" s="265"/>
      <c r="PPX2713" s="265"/>
      <c r="PPY2713" s="265"/>
      <c r="PPZ2713" s="265"/>
      <c r="PQA2713" s="265"/>
      <c r="PQB2713" s="265"/>
      <c r="PQC2713" s="265"/>
      <c r="PQD2713" s="265"/>
      <c r="PQE2713" s="265"/>
      <c r="PQF2713" s="265"/>
      <c r="PQG2713" s="265"/>
      <c r="PQH2713" s="265"/>
      <c r="PQI2713" s="265"/>
      <c r="PQJ2713" s="265"/>
      <c r="PQK2713" s="265"/>
      <c r="PQL2713" s="265"/>
      <c r="PQM2713" s="265"/>
      <c r="PQN2713" s="265"/>
      <c r="PQO2713" s="265"/>
      <c r="PQP2713" s="265"/>
      <c r="PQQ2713" s="265"/>
      <c r="PQR2713" s="265"/>
      <c r="PQS2713" s="265"/>
      <c r="PQT2713" s="265"/>
      <c r="PQU2713" s="265"/>
      <c r="PQV2713" s="265"/>
      <c r="PQW2713" s="265"/>
      <c r="PQX2713" s="265"/>
      <c r="PQY2713" s="265"/>
      <c r="PQZ2713" s="265"/>
      <c r="PRA2713" s="265"/>
      <c r="PRB2713" s="265"/>
      <c r="PRC2713" s="265"/>
      <c r="PRD2713" s="265"/>
      <c r="PRE2713" s="265"/>
      <c r="PRF2713" s="265"/>
      <c r="PRG2713" s="265"/>
      <c r="PRH2713" s="265"/>
      <c r="PRI2713" s="265"/>
      <c r="PRJ2713" s="265"/>
      <c r="PRK2713" s="265"/>
      <c r="PRL2713" s="265"/>
      <c r="PRM2713" s="265"/>
      <c r="PRN2713" s="265"/>
      <c r="PRO2713" s="265"/>
      <c r="PRP2713" s="265"/>
      <c r="PRQ2713" s="265"/>
      <c r="PRR2713" s="265"/>
      <c r="PRS2713" s="265"/>
      <c r="PRT2713" s="265"/>
      <c r="PRU2713" s="265"/>
      <c r="PRV2713" s="265"/>
      <c r="PRW2713" s="265"/>
      <c r="PRX2713" s="265"/>
      <c r="PRY2713" s="265"/>
      <c r="PRZ2713" s="265"/>
      <c r="PSA2713" s="265"/>
      <c r="PSB2713" s="265"/>
      <c r="PSC2713" s="265"/>
      <c r="PSD2713" s="265"/>
      <c r="PSE2713" s="265"/>
      <c r="PSF2713" s="265"/>
      <c r="PSG2713" s="265"/>
      <c r="PSH2713" s="265"/>
      <c r="PSI2713" s="265"/>
      <c r="PSJ2713" s="265"/>
      <c r="PSK2713" s="265"/>
      <c r="PSL2713" s="265"/>
      <c r="PSM2713" s="265"/>
      <c r="PSN2713" s="265"/>
      <c r="PSO2713" s="265"/>
      <c r="PSP2713" s="265"/>
      <c r="PSQ2713" s="265"/>
      <c r="PSR2713" s="265"/>
      <c r="PSS2713" s="265"/>
      <c r="PST2713" s="265"/>
      <c r="PSU2713" s="265"/>
      <c r="PSV2713" s="265"/>
      <c r="PSW2713" s="265"/>
      <c r="PSX2713" s="265"/>
      <c r="PSY2713" s="265"/>
      <c r="PSZ2713" s="265"/>
      <c r="PTA2713" s="265"/>
      <c r="PTB2713" s="265"/>
      <c r="PTC2713" s="265"/>
      <c r="PTD2713" s="265"/>
      <c r="PTE2713" s="265"/>
      <c r="PTF2713" s="265"/>
      <c r="PTG2713" s="265"/>
      <c r="PTH2713" s="265"/>
      <c r="PTI2713" s="265"/>
      <c r="PTJ2713" s="265"/>
      <c r="PTK2713" s="265"/>
      <c r="PTL2713" s="265"/>
      <c r="PTM2713" s="265"/>
      <c r="PTN2713" s="265"/>
      <c r="PTO2713" s="265"/>
      <c r="PTP2713" s="265"/>
      <c r="PTQ2713" s="265"/>
      <c r="PTR2713" s="265"/>
      <c r="PTS2713" s="265"/>
      <c r="PTT2713" s="265"/>
      <c r="PTU2713" s="265"/>
      <c r="PTV2713" s="265"/>
      <c r="PTW2713" s="265"/>
      <c r="PTX2713" s="265"/>
      <c r="PTY2713" s="265"/>
      <c r="PTZ2713" s="265"/>
      <c r="PUA2713" s="265"/>
      <c r="PUB2713" s="265"/>
      <c r="PUC2713" s="265"/>
      <c r="PUD2713" s="265"/>
      <c r="PUE2713" s="265"/>
      <c r="PUF2713" s="265"/>
      <c r="PUG2713" s="265"/>
      <c r="PUH2713" s="265"/>
      <c r="PUI2713" s="265"/>
      <c r="PUJ2713" s="265"/>
      <c r="PUK2713" s="265"/>
      <c r="PUL2713" s="265"/>
      <c r="PUM2713" s="265"/>
      <c r="PUN2713" s="265"/>
      <c r="PUO2713" s="265"/>
      <c r="PUP2713" s="265"/>
      <c r="PUQ2713" s="265"/>
      <c r="PUR2713" s="265"/>
      <c r="PUS2713" s="265"/>
      <c r="PUT2713" s="265"/>
      <c r="PUU2713" s="265"/>
      <c r="PUV2713" s="265"/>
      <c r="PUW2713" s="265"/>
      <c r="PUX2713" s="265"/>
      <c r="PUY2713" s="265"/>
      <c r="PUZ2713" s="265"/>
      <c r="PVA2713" s="265"/>
      <c r="PVB2713" s="265"/>
      <c r="PVC2713" s="265"/>
      <c r="PVD2713" s="265"/>
      <c r="PVE2713" s="265"/>
      <c r="PVF2713" s="265"/>
      <c r="PVG2713" s="265"/>
      <c r="PVH2713" s="265"/>
      <c r="PVI2713" s="265"/>
      <c r="PVJ2713" s="265"/>
      <c r="PVK2713" s="265"/>
      <c r="PVL2713" s="265"/>
      <c r="PVM2713" s="265"/>
      <c r="PVN2713" s="265"/>
      <c r="PVO2713" s="265"/>
      <c r="PVP2713" s="265"/>
      <c r="PVQ2713" s="265"/>
      <c r="PVR2713" s="265"/>
      <c r="PVS2713" s="265"/>
      <c r="PVT2713" s="265"/>
      <c r="PVU2713" s="265"/>
      <c r="PVV2713" s="265"/>
      <c r="PVW2713" s="265"/>
      <c r="PVX2713" s="265"/>
      <c r="PVY2713" s="265"/>
      <c r="PVZ2713" s="265"/>
      <c r="PWA2713" s="265"/>
      <c r="PWB2713" s="265"/>
      <c r="PWC2713" s="265"/>
      <c r="PWD2713" s="265"/>
      <c r="PWE2713" s="265"/>
      <c r="PWF2713" s="265"/>
      <c r="PWG2713" s="265"/>
      <c r="PWH2713" s="265"/>
      <c r="PWI2713" s="265"/>
      <c r="PWJ2713" s="265"/>
      <c r="PWK2713" s="265"/>
      <c r="PWL2713" s="265"/>
      <c r="PWM2713" s="265"/>
      <c r="PWN2713" s="265"/>
      <c r="PWO2713" s="265"/>
      <c r="PWP2713" s="265"/>
      <c r="PWQ2713" s="265"/>
      <c r="PWR2713" s="265"/>
      <c r="PWS2713" s="265"/>
      <c r="PWT2713" s="265"/>
      <c r="PWU2713" s="265"/>
      <c r="PWV2713" s="265"/>
      <c r="PWW2713" s="265"/>
      <c r="PWX2713" s="265"/>
      <c r="PWY2713" s="265"/>
      <c r="PWZ2713" s="265"/>
      <c r="PXA2713" s="265"/>
      <c r="PXB2713" s="265"/>
      <c r="PXC2713" s="265"/>
      <c r="PXD2713" s="265"/>
      <c r="PXE2713" s="265"/>
      <c r="PXF2713" s="265"/>
      <c r="PXG2713" s="265"/>
      <c r="PXH2713" s="265"/>
      <c r="PXI2713" s="265"/>
      <c r="PXJ2713" s="265"/>
      <c r="PXK2713" s="265"/>
      <c r="PXL2713" s="265"/>
      <c r="PXM2713" s="265"/>
      <c r="PXN2713" s="265"/>
      <c r="PXO2713" s="265"/>
      <c r="PXP2713" s="265"/>
      <c r="PXQ2713" s="265"/>
      <c r="PXR2713" s="265"/>
      <c r="PXS2713" s="265"/>
      <c r="PXT2713" s="265"/>
      <c r="PXU2713" s="265"/>
      <c r="PXV2713" s="265"/>
      <c r="PXW2713" s="265"/>
      <c r="PXX2713" s="265"/>
      <c r="PXY2713" s="265"/>
      <c r="PXZ2713" s="265"/>
      <c r="PYA2713" s="265"/>
      <c r="PYB2713" s="265"/>
      <c r="PYC2713" s="265"/>
      <c r="PYD2713" s="265"/>
      <c r="PYE2713" s="265"/>
      <c r="PYF2713" s="265"/>
      <c r="PYG2713" s="265"/>
      <c r="PYH2713" s="265"/>
      <c r="PYI2713" s="265"/>
      <c r="PYJ2713" s="265"/>
      <c r="PYK2713" s="265"/>
      <c r="PYL2713" s="265"/>
      <c r="PYM2713" s="265"/>
      <c r="PYN2713" s="265"/>
      <c r="PYO2713" s="265"/>
      <c r="PYP2713" s="265"/>
      <c r="PYQ2713" s="265"/>
      <c r="PYR2713" s="265"/>
      <c r="PYS2713" s="265"/>
      <c r="PYT2713" s="265"/>
      <c r="PYU2713" s="265"/>
      <c r="PYV2713" s="265"/>
      <c r="PYW2713" s="265"/>
      <c r="PYX2713" s="265"/>
      <c r="PYY2713" s="265"/>
      <c r="PYZ2713" s="265"/>
      <c r="PZA2713" s="265"/>
      <c r="PZB2713" s="265"/>
      <c r="PZC2713" s="265"/>
      <c r="PZD2713" s="265"/>
      <c r="PZE2713" s="265"/>
      <c r="PZF2713" s="265"/>
      <c r="PZG2713" s="265"/>
      <c r="PZH2713" s="265"/>
      <c r="PZI2713" s="265"/>
      <c r="PZJ2713" s="265"/>
      <c r="PZK2713" s="265"/>
      <c r="PZL2713" s="265"/>
      <c r="PZM2713" s="265"/>
      <c r="PZN2713" s="265"/>
      <c r="PZO2713" s="265"/>
      <c r="PZP2713" s="265"/>
      <c r="PZQ2713" s="265"/>
      <c r="PZR2713" s="265"/>
      <c r="PZS2713" s="265"/>
      <c r="PZT2713" s="265"/>
      <c r="PZU2713" s="265"/>
      <c r="PZV2713" s="265"/>
      <c r="PZW2713" s="265"/>
      <c r="PZX2713" s="265"/>
      <c r="PZY2713" s="265"/>
      <c r="PZZ2713" s="265"/>
      <c r="QAA2713" s="265"/>
      <c r="QAB2713" s="265"/>
      <c r="QAC2713" s="265"/>
      <c r="QAD2713" s="265"/>
      <c r="QAE2713" s="265"/>
      <c r="QAF2713" s="265"/>
      <c r="QAG2713" s="265"/>
      <c r="QAH2713" s="265"/>
      <c r="QAI2713" s="265"/>
      <c r="QAJ2713" s="265"/>
      <c r="QAK2713" s="265"/>
      <c r="QAL2713" s="265"/>
      <c r="QAM2713" s="265"/>
      <c r="QAN2713" s="265"/>
      <c r="QAO2713" s="265"/>
      <c r="QAP2713" s="265"/>
      <c r="QAQ2713" s="265"/>
      <c r="QAR2713" s="265"/>
      <c r="QAS2713" s="265"/>
      <c r="QAT2713" s="265"/>
      <c r="QAU2713" s="265"/>
      <c r="QAV2713" s="265"/>
      <c r="QAW2713" s="265"/>
      <c r="QAX2713" s="265"/>
      <c r="QAY2713" s="265"/>
      <c r="QAZ2713" s="265"/>
      <c r="QBA2713" s="265"/>
      <c r="QBB2713" s="265"/>
      <c r="QBC2713" s="265"/>
      <c r="QBD2713" s="265"/>
      <c r="QBE2713" s="265"/>
      <c r="QBF2713" s="265"/>
      <c r="QBG2713" s="265"/>
      <c r="QBH2713" s="265"/>
      <c r="QBI2713" s="265"/>
      <c r="QBJ2713" s="265"/>
      <c r="QBK2713" s="265"/>
      <c r="QBL2713" s="265"/>
      <c r="QBM2713" s="265"/>
      <c r="QBN2713" s="265"/>
      <c r="QBO2713" s="265"/>
      <c r="QBP2713" s="265"/>
      <c r="QBQ2713" s="265"/>
      <c r="QBR2713" s="265"/>
      <c r="QBS2713" s="265"/>
      <c r="QBT2713" s="265"/>
      <c r="QBU2713" s="265"/>
      <c r="QBV2713" s="265"/>
      <c r="QBW2713" s="265"/>
      <c r="QBX2713" s="265"/>
      <c r="QBY2713" s="265"/>
      <c r="QBZ2713" s="265"/>
      <c r="QCA2713" s="265"/>
      <c r="QCB2713" s="265"/>
      <c r="QCC2713" s="265"/>
      <c r="QCD2713" s="265"/>
      <c r="QCE2713" s="265"/>
      <c r="QCF2713" s="265"/>
      <c r="QCG2713" s="265"/>
      <c r="QCH2713" s="265"/>
      <c r="QCI2713" s="265"/>
      <c r="QCJ2713" s="265"/>
      <c r="QCK2713" s="265"/>
      <c r="QCL2713" s="265"/>
      <c r="QCM2713" s="265"/>
      <c r="QCN2713" s="265"/>
      <c r="QCO2713" s="265"/>
      <c r="QCP2713" s="265"/>
      <c r="QCQ2713" s="265"/>
      <c r="QCR2713" s="265"/>
      <c r="QCS2713" s="265"/>
      <c r="QCT2713" s="265"/>
      <c r="QCU2713" s="265"/>
      <c r="QCV2713" s="265"/>
      <c r="QCW2713" s="265"/>
      <c r="QCX2713" s="265"/>
      <c r="QCY2713" s="265"/>
      <c r="QCZ2713" s="265"/>
      <c r="QDA2713" s="265"/>
      <c r="QDB2713" s="265"/>
      <c r="QDC2713" s="265"/>
      <c r="QDD2713" s="265"/>
      <c r="QDE2713" s="265"/>
      <c r="QDF2713" s="265"/>
      <c r="QDG2713" s="265"/>
      <c r="QDH2713" s="265"/>
      <c r="QDI2713" s="265"/>
      <c r="QDJ2713" s="265"/>
      <c r="QDK2713" s="265"/>
      <c r="QDL2713" s="265"/>
      <c r="QDM2713" s="265"/>
      <c r="QDN2713" s="265"/>
      <c r="QDO2713" s="265"/>
      <c r="QDP2713" s="265"/>
      <c r="QDQ2713" s="265"/>
      <c r="QDR2713" s="265"/>
      <c r="QDS2713" s="265"/>
      <c r="QDT2713" s="265"/>
      <c r="QDU2713" s="265"/>
      <c r="QDV2713" s="265"/>
      <c r="QDW2713" s="265"/>
      <c r="QDX2713" s="265"/>
      <c r="QDY2713" s="265"/>
      <c r="QDZ2713" s="265"/>
      <c r="QEA2713" s="265"/>
      <c r="QEB2713" s="265"/>
      <c r="QEC2713" s="265"/>
      <c r="QED2713" s="265"/>
      <c r="QEE2713" s="265"/>
      <c r="QEF2713" s="265"/>
      <c r="QEG2713" s="265"/>
      <c r="QEH2713" s="265"/>
      <c r="QEI2713" s="265"/>
      <c r="QEJ2713" s="265"/>
      <c r="QEK2713" s="265"/>
      <c r="QEL2713" s="265"/>
      <c r="QEM2713" s="265"/>
      <c r="QEN2713" s="265"/>
      <c r="QEO2713" s="265"/>
      <c r="QEP2713" s="265"/>
      <c r="QEQ2713" s="265"/>
      <c r="QER2713" s="265"/>
      <c r="QES2713" s="265"/>
      <c r="QET2713" s="265"/>
      <c r="QEU2713" s="265"/>
      <c r="QEV2713" s="265"/>
      <c r="QEW2713" s="265"/>
      <c r="QEX2713" s="265"/>
      <c r="QEY2713" s="265"/>
      <c r="QEZ2713" s="265"/>
      <c r="QFA2713" s="265"/>
      <c r="QFB2713" s="265"/>
      <c r="QFC2713" s="265"/>
      <c r="QFD2713" s="265"/>
      <c r="QFE2713" s="265"/>
      <c r="QFF2713" s="265"/>
      <c r="QFG2713" s="265"/>
      <c r="QFH2713" s="265"/>
      <c r="QFI2713" s="265"/>
      <c r="QFJ2713" s="265"/>
      <c r="QFK2713" s="265"/>
      <c r="QFL2713" s="265"/>
      <c r="QFM2713" s="265"/>
      <c r="QFN2713" s="265"/>
      <c r="QFO2713" s="265"/>
      <c r="QFP2713" s="265"/>
      <c r="QFQ2713" s="265"/>
      <c r="QFR2713" s="265"/>
      <c r="QFS2713" s="265"/>
      <c r="QFT2713" s="265"/>
      <c r="QFU2713" s="265"/>
      <c r="QFV2713" s="265"/>
      <c r="QFW2713" s="265"/>
      <c r="QFX2713" s="265"/>
      <c r="QFY2713" s="265"/>
      <c r="QFZ2713" s="265"/>
      <c r="QGA2713" s="265"/>
      <c r="QGB2713" s="265"/>
      <c r="QGC2713" s="265"/>
      <c r="QGD2713" s="265"/>
      <c r="QGE2713" s="265"/>
      <c r="QGF2713" s="265"/>
      <c r="QGG2713" s="265"/>
      <c r="QGH2713" s="265"/>
      <c r="QGI2713" s="265"/>
      <c r="QGJ2713" s="265"/>
      <c r="QGK2713" s="265"/>
      <c r="QGL2713" s="265"/>
      <c r="QGM2713" s="265"/>
      <c r="QGN2713" s="265"/>
      <c r="QGO2713" s="265"/>
      <c r="QGP2713" s="265"/>
      <c r="QGQ2713" s="265"/>
      <c r="QGR2713" s="265"/>
      <c r="QGS2713" s="265"/>
      <c r="QGT2713" s="265"/>
      <c r="QGU2713" s="265"/>
      <c r="QGV2713" s="265"/>
      <c r="QGW2713" s="265"/>
      <c r="QGX2713" s="265"/>
      <c r="QGY2713" s="265"/>
      <c r="QGZ2713" s="265"/>
      <c r="QHA2713" s="265"/>
      <c r="QHB2713" s="265"/>
      <c r="QHC2713" s="265"/>
      <c r="QHD2713" s="265"/>
      <c r="QHE2713" s="265"/>
      <c r="QHF2713" s="265"/>
      <c r="QHG2713" s="265"/>
      <c r="QHH2713" s="265"/>
      <c r="QHI2713" s="265"/>
      <c r="QHJ2713" s="265"/>
      <c r="QHK2713" s="265"/>
      <c r="QHL2713" s="265"/>
      <c r="QHM2713" s="265"/>
      <c r="QHN2713" s="265"/>
      <c r="QHO2713" s="265"/>
      <c r="QHP2713" s="265"/>
      <c r="QHQ2713" s="265"/>
      <c r="QHR2713" s="265"/>
      <c r="QHS2713" s="265"/>
      <c r="QHT2713" s="265"/>
      <c r="QHU2713" s="265"/>
      <c r="QHV2713" s="265"/>
      <c r="QHW2713" s="265"/>
      <c r="QHX2713" s="265"/>
      <c r="QHY2713" s="265"/>
      <c r="QHZ2713" s="265"/>
      <c r="QIA2713" s="265"/>
      <c r="QIB2713" s="265"/>
      <c r="QIC2713" s="265"/>
      <c r="QID2713" s="265"/>
      <c r="QIE2713" s="265"/>
      <c r="QIF2713" s="265"/>
      <c r="QIG2713" s="265"/>
      <c r="QIH2713" s="265"/>
      <c r="QII2713" s="265"/>
      <c r="QIJ2713" s="265"/>
      <c r="QIK2713" s="265"/>
      <c r="QIL2713" s="265"/>
      <c r="QIM2713" s="265"/>
      <c r="QIN2713" s="265"/>
      <c r="QIO2713" s="265"/>
      <c r="QIP2713" s="265"/>
      <c r="QIQ2713" s="265"/>
      <c r="QIR2713" s="265"/>
      <c r="QIS2713" s="265"/>
      <c r="QIT2713" s="265"/>
      <c r="QIU2713" s="265"/>
      <c r="QIV2713" s="265"/>
      <c r="QIW2713" s="265"/>
      <c r="QIX2713" s="265"/>
      <c r="QIY2713" s="265"/>
      <c r="QIZ2713" s="265"/>
      <c r="QJA2713" s="265"/>
      <c r="QJB2713" s="265"/>
      <c r="QJC2713" s="265"/>
      <c r="QJD2713" s="265"/>
      <c r="QJE2713" s="265"/>
      <c r="QJF2713" s="265"/>
      <c r="QJG2713" s="265"/>
      <c r="QJH2713" s="265"/>
      <c r="QJI2713" s="265"/>
      <c r="QJJ2713" s="265"/>
      <c r="QJK2713" s="265"/>
      <c r="QJL2713" s="265"/>
      <c r="QJM2713" s="265"/>
      <c r="QJN2713" s="265"/>
      <c r="QJO2713" s="265"/>
      <c r="QJP2713" s="265"/>
      <c r="QJQ2713" s="265"/>
      <c r="QJR2713" s="265"/>
      <c r="QJS2713" s="265"/>
      <c r="QJT2713" s="265"/>
      <c r="QJU2713" s="265"/>
      <c r="QJV2713" s="265"/>
      <c r="QJW2713" s="265"/>
      <c r="QJX2713" s="265"/>
      <c r="QJY2713" s="265"/>
      <c r="QJZ2713" s="265"/>
      <c r="QKA2713" s="265"/>
      <c r="QKB2713" s="265"/>
      <c r="QKC2713" s="265"/>
      <c r="QKD2713" s="265"/>
      <c r="QKE2713" s="265"/>
      <c r="QKF2713" s="265"/>
      <c r="QKG2713" s="265"/>
      <c r="QKH2713" s="265"/>
      <c r="QKI2713" s="265"/>
      <c r="QKJ2713" s="265"/>
      <c r="QKK2713" s="265"/>
      <c r="QKL2713" s="265"/>
      <c r="QKM2713" s="265"/>
      <c r="QKN2713" s="265"/>
      <c r="QKO2713" s="265"/>
      <c r="QKP2713" s="265"/>
      <c r="QKQ2713" s="265"/>
      <c r="QKR2713" s="265"/>
      <c r="QKS2713" s="265"/>
      <c r="QKT2713" s="265"/>
      <c r="QKU2713" s="265"/>
      <c r="QKV2713" s="265"/>
      <c r="QKW2713" s="265"/>
      <c r="QKX2713" s="265"/>
      <c r="QKY2713" s="265"/>
      <c r="QKZ2713" s="265"/>
      <c r="QLA2713" s="265"/>
      <c r="QLB2713" s="265"/>
      <c r="QLC2713" s="265"/>
      <c r="QLD2713" s="265"/>
      <c r="QLE2713" s="265"/>
      <c r="QLF2713" s="265"/>
      <c r="QLG2713" s="265"/>
      <c r="QLH2713" s="265"/>
      <c r="QLI2713" s="265"/>
      <c r="QLJ2713" s="265"/>
      <c r="QLK2713" s="265"/>
      <c r="QLL2713" s="265"/>
      <c r="QLM2713" s="265"/>
      <c r="QLN2713" s="265"/>
      <c r="QLO2713" s="265"/>
      <c r="QLP2713" s="265"/>
      <c r="QLQ2713" s="265"/>
      <c r="QLR2713" s="265"/>
      <c r="QLS2713" s="265"/>
      <c r="QLT2713" s="265"/>
      <c r="QLU2713" s="265"/>
      <c r="QLV2713" s="265"/>
      <c r="QLW2713" s="265"/>
      <c r="QLX2713" s="265"/>
      <c r="QLY2713" s="265"/>
      <c r="QLZ2713" s="265"/>
      <c r="QMA2713" s="265"/>
      <c r="QMB2713" s="265"/>
      <c r="QMC2713" s="265"/>
      <c r="QMD2713" s="265"/>
      <c r="QME2713" s="265"/>
      <c r="QMF2713" s="265"/>
      <c r="QMG2713" s="265"/>
      <c r="QMH2713" s="265"/>
      <c r="QMI2713" s="265"/>
      <c r="QMJ2713" s="265"/>
      <c r="QMK2713" s="265"/>
      <c r="QML2713" s="265"/>
      <c r="QMM2713" s="265"/>
      <c r="QMN2713" s="265"/>
      <c r="QMO2713" s="265"/>
      <c r="QMP2713" s="265"/>
      <c r="QMQ2713" s="265"/>
      <c r="QMR2713" s="265"/>
      <c r="QMS2713" s="265"/>
      <c r="QMT2713" s="265"/>
      <c r="QMU2713" s="265"/>
      <c r="QMV2713" s="265"/>
      <c r="QMW2713" s="265"/>
      <c r="QMX2713" s="265"/>
      <c r="QMY2713" s="265"/>
      <c r="QMZ2713" s="265"/>
      <c r="QNA2713" s="265"/>
      <c r="QNB2713" s="265"/>
      <c r="QNC2713" s="265"/>
      <c r="QND2713" s="265"/>
      <c r="QNE2713" s="265"/>
      <c r="QNF2713" s="265"/>
      <c r="QNG2713" s="265"/>
      <c r="QNH2713" s="265"/>
      <c r="QNI2713" s="265"/>
      <c r="QNJ2713" s="265"/>
      <c r="QNK2713" s="265"/>
      <c r="QNL2713" s="265"/>
      <c r="QNM2713" s="265"/>
      <c r="QNN2713" s="265"/>
      <c r="QNO2713" s="265"/>
      <c r="QNP2713" s="265"/>
      <c r="QNQ2713" s="265"/>
      <c r="QNR2713" s="265"/>
      <c r="QNS2713" s="265"/>
      <c r="QNT2713" s="265"/>
      <c r="QNU2713" s="265"/>
      <c r="QNV2713" s="265"/>
      <c r="QNW2713" s="265"/>
      <c r="QNX2713" s="265"/>
      <c r="QNY2713" s="265"/>
      <c r="QNZ2713" s="265"/>
      <c r="QOA2713" s="265"/>
      <c r="QOB2713" s="265"/>
      <c r="QOC2713" s="265"/>
      <c r="QOD2713" s="265"/>
      <c r="QOE2713" s="265"/>
      <c r="QOF2713" s="265"/>
      <c r="QOG2713" s="265"/>
      <c r="QOH2713" s="265"/>
      <c r="QOI2713" s="265"/>
      <c r="QOJ2713" s="265"/>
      <c r="QOK2713" s="265"/>
      <c r="QOL2713" s="265"/>
      <c r="QOM2713" s="265"/>
      <c r="QON2713" s="265"/>
      <c r="QOO2713" s="265"/>
      <c r="QOP2713" s="265"/>
      <c r="QOQ2713" s="265"/>
      <c r="QOR2713" s="265"/>
      <c r="QOS2713" s="265"/>
      <c r="QOT2713" s="265"/>
      <c r="QOU2713" s="265"/>
      <c r="QOV2713" s="265"/>
      <c r="QOW2713" s="265"/>
      <c r="QOX2713" s="265"/>
      <c r="QOY2713" s="265"/>
      <c r="QOZ2713" s="265"/>
      <c r="QPA2713" s="265"/>
      <c r="QPB2713" s="265"/>
      <c r="QPC2713" s="265"/>
      <c r="QPD2713" s="265"/>
      <c r="QPE2713" s="265"/>
      <c r="QPF2713" s="265"/>
      <c r="QPG2713" s="265"/>
      <c r="QPH2713" s="265"/>
      <c r="QPI2713" s="265"/>
      <c r="QPJ2713" s="265"/>
      <c r="QPK2713" s="265"/>
      <c r="QPL2713" s="265"/>
      <c r="QPM2713" s="265"/>
      <c r="QPN2713" s="265"/>
      <c r="QPO2713" s="265"/>
      <c r="QPP2713" s="265"/>
      <c r="QPQ2713" s="265"/>
      <c r="QPR2713" s="265"/>
      <c r="QPS2713" s="265"/>
      <c r="QPT2713" s="265"/>
      <c r="QPU2713" s="265"/>
      <c r="QPV2713" s="265"/>
      <c r="QPW2713" s="265"/>
      <c r="QPX2713" s="265"/>
      <c r="QPY2713" s="265"/>
      <c r="QPZ2713" s="265"/>
      <c r="QQA2713" s="265"/>
      <c r="QQB2713" s="265"/>
      <c r="QQC2713" s="265"/>
      <c r="QQD2713" s="265"/>
      <c r="QQE2713" s="265"/>
      <c r="QQF2713" s="265"/>
      <c r="QQG2713" s="265"/>
      <c r="QQH2713" s="265"/>
      <c r="QQI2713" s="265"/>
      <c r="QQJ2713" s="265"/>
      <c r="QQK2713" s="265"/>
      <c r="QQL2713" s="265"/>
      <c r="QQM2713" s="265"/>
      <c r="QQN2713" s="265"/>
      <c r="QQO2713" s="265"/>
      <c r="QQP2713" s="265"/>
      <c r="QQQ2713" s="265"/>
      <c r="QQR2713" s="265"/>
      <c r="QQS2713" s="265"/>
      <c r="QQT2713" s="265"/>
      <c r="QQU2713" s="265"/>
      <c r="QQV2713" s="265"/>
      <c r="QQW2713" s="265"/>
      <c r="QQX2713" s="265"/>
      <c r="QQY2713" s="265"/>
      <c r="QQZ2713" s="265"/>
      <c r="QRA2713" s="265"/>
      <c r="QRB2713" s="265"/>
      <c r="QRC2713" s="265"/>
      <c r="QRD2713" s="265"/>
      <c r="QRE2713" s="265"/>
      <c r="QRF2713" s="265"/>
      <c r="QRG2713" s="265"/>
      <c r="QRH2713" s="265"/>
      <c r="QRI2713" s="265"/>
      <c r="QRJ2713" s="265"/>
      <c r="QRK2713" s="265"/>
      <c r="QRL2713" s="265"/>
      <c r="QRM2713" s="265"/>
      <c r="QRN2713" s="265"/>
      <c r="QRO2713" s="265"/>
      <c r="QRP2713" s="265"/>
      <c r="QRQ2713" s="265"/>
      <c r="QRR2713" s="265"/>
      <c r="QRS2713" s="265"/>
      <c r="QRT2713" s="265"/>
      <c r="QRU2713" s="265"/>
      <c r="QRV2713" s="265"/>
      <c r="QRW2713" s="265"/>
      <c r="QRX2713" s="265"/>
      <c r="QRY2713" s="265"/>
      <c r="QRZ2713" s="265"/>
      <c r="QSA2713" s="265"/>
      <c r="QSB2713" s="265"/>
      <c r="QSC2713" s="265"/>
      <c r="QSD2713" s="265"/>
      <c r="QSE2713" s="265"/>
      <c r="QSF2713" s="265"/>
      <c r="QSG2713" s="265"/>
      <c r="QSH2713" s="265"/>
      <c r="QSI2713" s="265"/>
      <c r="QSJ2713" s="265"/>
      <c r="QSK2713" s="265"/>
      <c r="QSL2713" s="265"/>
      <c r="QSM2713" s="265"/>
      <c r="QSN2713" s="265"/>
      <c r="QSO2713" s="265"/>
      <c r="QSP2713" s="265"/>
      <c r="QSQ2713" s="265"/>
      <c r="QSR2713" s="265"/>
      <c r="QSS2713" s="265"/>
      <c r="QST2713" s="265"/>
      <c r="QSU2713" s="265"/>
      <c r="QSV2713" s="265"/>
      <c r="QSW2713" s="265"/>
      <c r="QSX2713" s="265"/>
      <c r="QSY2713" s="265"/>
      <c r="QSZ2713" s="265"/>
      <c r="QTA2713" s="265"/>
      <c r="QTB2713" s="265"/>
      <c r="QTC2713" s="265"/>
      <c r="QTD2713" s="265"/>
      <c r="QTE2713" s="265"/>
      <c r="QTF2713" s="265"/>
      <c r="QTG2713" s="265"/>
      <c r="QTH2713" s="265"/>
      <c r="QTI2713" s="265"/>
      <c r="QTJ2713" s="265"/>
      <c r="QTK2713" s="265"/>
      <c r="QTL2713" s="265"/>
      <c r="QTM2713" s="265"/>
      <c r="QTN2713" s="265"/>
      <c r="QTO2713" s="265"/>
      <c r="QTP2713" s="265"/>
      <c r="QTQ2713" s="265"/>
      <c r="QTR2713" s="265"/>
      <c r="QTS2713" s="265"/>
      <c r="QTT2713" s="265"/>
      <c r="QTU2713" s="265"/>
      <c r="QTV2713" s="265"/>
      <c r="QTW2713" s="265"/>
      <c r="QTX2713" s="265"/>
      <c r="QTY2713" s="265"/>
      <c r="QTZ2713" s="265"/>
      <c r="QUA2713" s="265"/>
      <c r="QUB2713" s="265"/>
      <c r="QUC2713" s="265"/>
      <c r="QUD2713" s="265"/>
      <c r="QUE2713" s="265"/>
      <c r="QUF2713" s="265"/>
      <c r="QUG2713" s="265"/>
      <c r="QUH2713" s="265"/>
      <c r="QUI2713" s="265"/>
      <c r="QUJ2713" s="265"/>
      <c r="QUK2713" s="265"/>
      <c r="QUL2713" s="265"/>
      <c r="QUM2713" s="265"/>
      <c r="QUN2713" s="265"/>
      <c r="QUO2713" s="265"/>
      <c r="QUP2713" s="265"/>
      <c r="QUQ2713" s="265"/>
      <c r="QUR2713" s="265"/>
      <c r="QUS2713" s="265"/>
      <c r="QUT2713" s="265"/>
      <c r="QUU2713" s="265"/>
      <c r="QUV2713" s="265"/>
      <c r="QUW2713" s="265"/>
      <c r="QUX2713" s="265"/>
      <c r="QUY2713" s="265"/>
      <c r="QUZ2713" s="265"/>
      <c r="QVA2713" s="265"/>
      <c r="QVB2713" s="265"/>
      <c r="QVC2713" s="265"/>
      <c r="QVD2713" s="265"/>
      <c r="QVE2713" s="265"/>
      <c r="QVF2713" s="265"/>
      <c r="QVG2713" s="265"/>
      <c r="QVH2713" s="265"/>
      <c r="QVI2713" s="265"/>
      <c r="QVJ2713" s="265"/>
      <c r="QVK2713" s="265"/>
      <c r="QVL2713" s="265"/>
      <c r="QVM2713" s="265"/>
      <c r="QVN2713" s="265"/>
      <c r="QVO2713" s="265"/>
      <c r="QVP2713" s="265"/>
      <c r="QVQ2713" s="265"/>
      <c r="QVR2713" s="265"/>
      <c r="QVS2713" s="265"/>
      <c r="QVT2713" s="265"/>
      <c r="QVU2713" s="265"/>
      <c r="QVV2713" s="265"/>
      <c r="QVW2713" s="265"/>
      <c r="QVX2713" s="265"/>
      <c r="QVY2713" s="265"/>
      <c r="QVZ2713" s="265"/>
      <c r="QWA2713" s="265"/>
      <c r="QWB2713" s="265"/>
      <c r="QWC2713" s="265"/>
      <c r="QWD2713" s="265"/>
      <c r="QWE2713" s="265"/>
      <c r="QWF2713" s="265"/>
      <c r="QWG2713" s="265"/>
      <c r="QWH2713" s="265"/>
      <c r="QWI2713" s="265"/>
      <c r="QWJ2713" s="265"/>
      <c r="QWK2713" s="265"/>
      <c r="QWL2713" s="265"/>
      <c r="QWM2713" s="265"/>
      <c r="QWN2713" s="265"/>
      <c r="QWO2713" s="265"/>
      <c r="QWP2713" s="265"/>
      <c r="QWQ2713" s="265"/>
      <c r="QWR2713" s="265"/>
      <c r="QWS2713" s="265"/>
      <c r="QWT2713" s="265"/>
      <c r="QWU2713" s="265"/>
      <c r="QWV2713" s="265"/>
      <c r="QWW2713" s="265"/>
      <c r="QWX2713" s="265"/>
      <c r="QWY2713" s="265"/>
      <c r="QWZ2713" s="265"/>
      <c r="QXA2713" s="265"/>
      <c r="QXB2713" s="265"/>
      <c r="QXC2713" s="265"/>
      <c r="QXD2713" s="265"/>
      <c r="QXE2713" s="265"/>
      <c r="QXF2713" s="265"/>
      <c r="QXG2713" s="265"/>
      <c r="QXH2713" s="265"/>
      <c r="QXI2713" s="265"/>
      <c r="QXJ2713" s="265"/>
      <c r="QXK2713" s="265"/>
      <c r="QXL2713" s="265"/>
      <c r="QXM2713" s="265"/>
      <c r="QXN2713" s="265"/>
      <c r="QXO2713" s="265"/>
      <c r="QXP2713" s="265"/>
      <c r="QXQ2713" s="265"/>
      <c r="QXR2713" s="265"/>
      <c r="QXS2713" s="265"/>
      <c r="QXT2713" s="265"/>
      <c r="QXU2713" s="265"/>
      <c r="QXV2713" s="265"/>
      <c r="QXW2713" s="265"/>
      <c r="QXX2713" s="265"/>
      <c r="QXY2713" s="265"/>
      <c r="QXZ2713" s="265"/>
      <c r="QYA2713" s="265"/>
      <c r="QYB2713" s="265"/>
      <c r="QYC2713" s="265"/>
      <c r="QYD2713" s="265"/>
      <c r="QYE2713" s="265"/>
      <c r="QYF2713" s="265"/>
      <c r="QYG2713" s="265"/>
      <c r="QYH2713" s="265"/>
      <c r="QYI2713" s="265"/>
      <c r="QYJ2713" s="265"/>
      <c r="QYK2713" s="265"/>
      <c r="QYL2713" s="265"/>
      <c r="QYM2713" s="265"/>
      <c r="QYN2713" s="265"/>
      <c r="QYO2713" s="265"/>
      <c r="QYP2713" s="265"/>
      <c r="QYQ2713" s="265"/>
      <c r="QYR2713" s="265"/>
      <c r="QYS2713" s="265"/>
      <c r="QYT2713" s="265"/>
      <c r="QYU2713" s="265"/>
      <c r="QYV2713" s="265"/>
      <c r="QYW2713" s="265"/>
      <c r="QYX2713" s="265"/>
      <c r="QYY2713" s="265"/>
      <c r="QYZ2713" s="265"/>
      <c r="QZA2713" s="265"/>
      <c r="QZB2713" s="265"/>
      <c r="QZC2713" s="265"/>
      <c r="QZD2713" s="265"/>
      <c r="QZE2713" s="265"/>
      <c r="QZF2713" s="265"/>
      <c r="QZG2713" s="265"/>
      <c r="QZH2713" s="265"/>
      <c r="QZI2713" s="265"/>
      <c r="QZJ2713" s="265"/>
      <c r="QZK2713" s="265"/>
      <c r="QZL2713" s="265"/>
      <c r="QZM2713" s="265"/>
      <c r="QZN2713" s="265"/>
      <c r="QZO2713" s="265"/>
      <c r="QZP2713" s="265"/>
      <c r="QZQ2713" s="265"/>
      <c r="QZR2713" s="265"/>
      <c r="QZS2713" s="265"/>
      <c r="QZT2713" s="265"/>
      <c r="QZU2713" s="265"/>
      <c r="QZV2713" s="265"/>
      <c r="QZW2713" s="265"/>
      <c r="QZX2713" s="265"/>
      <c r="QZY2713" s="265"/>
      <c r="QZZ2713" s="265"/>
      <c r="RAA2713" s="265"/>
      <c r="RAB2713" s="265"/>
      <c r="RAC2713" s="265"/>
      <c r="RAD2713" s="265"/>
      <c r="RAE2713" s="265"/>
      <c r="RAF2713" s="265"/>
      <c r="RAG2713" s="265"/>
      <c r="RAH2713" s="265"/>
      <c r="RAI2713" s="265"/>
      <c r="RAJ2713" s="265"/>
      <c r="RAK2713" s="265"/>
      <c r="RAL2713" s="265"/>
      <c r="RAM2713" s="265"/>
      <c r="RAN2713" s="265"/>
      <c r="RAO2713" s="265"/>
      <c r="RAP2713" s="265"/>
      <c r="RAQ2713" s="265"/>
      <c r="RAR2713" s="265"/>
      <c r="RAS2713" s="265"/>
      <c r="RAT2713" s="265"/>
      <c r="RAU2713" s="265"/>
      <c r="RAV2713" s="265"/>
      <c r="RAW2713" s="265"/>
      <c r="RAX2713" s="265"/>
      <c r="RAY2713" s="265"/>
      <c r="RAZ2713" s="265"/>
      <c r="RBA2713" s="265"/>
      <c r="RBB2713" s="265"/>
      <c r="RBC2713" s="265"/>
      <c r="RBD2713" s="265"/>
      <c r="RBE2713" s="265"/>
      <c r="RBF2713" s="265"/>
      <c r="RBG2713" s="265"/>
      <c r="RBH2713" s="265"/>
      <c r="RBI2713" s="265"/>
      <c r="RBJ2713" s="265"/>
      <c r="RBK2713" s="265"/>
      <c r="RBL2713" s="265"/>
      <c r="RBM2713" s="265"/>
      <c r="RBN2713" s="265"/>
      <c r="RBO2713" s="265"/>
      <c r="RBP2713" s="265"/>
      <c r="RBQ2713" s="265"/>
      <c r="RBR2713" s="265"/>
      <c r="RBS2713" s="265"/>
      <c r="RBT2713" s="265"/>
      <c r="RBU2713" s="265"/>
      <c r="RBV2713" s="265"/>
      <c r="RBW2713" s="265"/>
      <c r="RBX2713" s="265"/>
      <c r="RBY2713" s="265"/>
      <c r="RBZ2713" s="265"/>
      <c r="RCA2713" s="265"/>
      <c r="RCB2713" s="265"/>
      <c r="RCC2713" s="265"/>
      <c r="RCD2713" s="265"/>
      <c r="RCE2713" s="265"/>
      <c r="RCF2713" s="265"/>
      <c r="RCG2713" s="265"/>
      <c r="RCH2713" s="265"/>
      <c r="RCI2713" s="265"/>
      <c r="RCJ2713" s="265"/>
      <c r="RCK2713" s="265"/>
      <c r="RCL2713" s="265"/>
      <c r="RCM2713" s="265"/>
      <c r="RCN2713" s="265"/>
      <c r="RCO2713" s="265"/>
      <c r="RCP2713" s="265"/>
      <c r="RCQ2713" s="265"/>
      <c r="RCR2713" s="265"/>
      <c r="RCS2713" s="265"/>
      <c r="RCT2713" s="265"/>
      <c r="RCU2713" s="265"/>
      <c r="RCV2713" s="265"/>
      <c r="RCW2713" s="265"/>
      <c r="RCX2713" s="265"/>
      <c r="RCY2713" s="265"/>
      <c r="RCZ2713" s="265"/>
      <c r="RDA2713" s="265"/>
      <c r="RDB2713" s="265"/>
      <c r="RDC2713" s="265"/>
      <c r="RDD2713" s="265"/>
      <c r="RDE2713" s="265"/>
      <c r="RDF2713" s="265"/>
      <c r="RDG2713" s="265"/>
      <c r="RDH2713" s="265"/>
      <c r="RDI2713" s="265"/>
      <c r="RDJ2713" s="265"/>
      <c r="RDK2713" s="265"/>
      <c r="RDL2713" s="265"/>
      <c r="RDM2713" s="265"/>
      <c r="RDN2713" s="265"/>
      <c r="RDO2713" s="265"/>
      <c r="RDP2713" s="265"/>
      <c r="RDQ2713" s="265"/>
      <c r="RDR2713" s="265"/>
      <c r="RDS2713" s="265"/>
      <c r="RDT2713" s="265"/>
      <c r="RDU2713" s="265"/>
      <c r="RDV2713" s="265"/>
      <c r="RDW2713" s="265"/>
      <c r="RDX2713" s="265"/>
      <c r="RDY2713" s="265"/>
      <c r="RDZ2713" s="265"/>
      <c r="REA2713" s="265"/>
      <c r="REB2713" s="265"/>
      <c r="REC2713" s="265"/>
      <c r="RED2713" s="265"/>
      <c r="REE2713" s="265"/>
      <c r="REF2713" s="265"/>
      <c r="REG2713" s="265"/>
      <c r="REH2713" s="265"/>
      <c r="REI2713" s="265"/>
      <c r="REJ2713" s="265"/>
      <c r="REK2713" s="265"/>
      <c r="REL2713" s="265"/>
      <c r="REM2713" s="265"/>
      <c r="REN2713" s="265"/>
      <c r="REO2713" s="265"/>
      <c r="REP2713" s="265"/>
      <c r="REQ2713" s="265"/>
      <c r="RER2713" s="265"/>
      <c r="RES2713" s="265"/>
      <c r="RET2713" s="265"/>
      <c r="REU2713" s="265"/>
      <c r="REV2713" s="265"/>
      <c r="REW2713" s="265"/>
      <c r="REX2713" s="265"/>
      <c r="REY2713" s="265"/>
      <c r="REZ2713" s="265"/>
      <c r="RFA2713" s="265"/>
      <c r="RFB2713" s="265"/>
      <c r="RFC2713" s="265"/>
      <c r="RFD2713" s="265"/>
      <c r="RFE2713" s="265"/>
      <c r="RFF2713" s="265"/>
      <c r="RFG2713" s="265"/>
      <c r="RFH2713" s="265"/>
      <c r="RFI2713" s="265"/>
      <c r="RFJ2713" s="265"/>
      <c r="RFK2713" s="265"/>
      <c r="RFL2713" s="265"/>
      <c r="RFM2713" s="265"/>
      <c r="RFN2713" s="265"/>
      <c r="RFO2713" s="265"/>
      <c r="RFP2713" s="265"/>
      <c r="RFQ2713" s="265"/>
      <c r="RFR2713" s="265"/>
      <c r="RFS2713" s="265"/>
      <c r="RFT2713" s="265"/>
      <c r="RFU2713" s="265"/>
      <c r="RFV2713" s="265"/>
      <c r="RFW2713" s="265"/>
      <c r="RFX2713" s="265"/>
      <c r="RFY2713" s="265"/>
      <c r="RFZ2713" s="265"/>
      <c r="RGA2713" s="265"/>
      <c r="RGB2713" s="265"/>
      <c r="RGC2713" s="265"/>
      <c r="RGD2713" s="265"/>
      <c r="RGE2713" s="265"/>
      <c r="RGF2713" s="265"/>
      <c r="RGG2713" s="265"/>
      <c r="RGH2713" s="265"/>
      <c r="RGI2713" s="265"/>
      <c r="RGJ2713" s="265"/>
      <c r="RGK2713" s="265"/>
      <c r="RGL2713" s="265"/>
      <c r="RGM2713" s="265"/>
      <c r="RGN2713" s="265"/>
      <c r="RGO2713" s="265"/>
      <c r="RGP2713" s="265"/>
      <c r="RGQ2713" s="265"/>
      <c r="RGR2713" s="265"/>
      <c r="RGS2713" s="265"/>
      <c r="RGT2713" s="265"/>
      <c r="RGU2713" s="265"/>
      <c r="RGV2713" s="265"/>
      <c r="RGW2713" s="265"/>
      <c r="RGX2713" s="265"/>
      <c r="RGY2713" s="265"/>
      <c r="RGZ2713" s="265"/>
      <c r="RHA2713" s="265"/>
      <c r="RHB2713" s="265"/>
      <c r="RHC2713" s="265"/>
      <c r="RHD2713" s="265"/>
      <c r="RHE2713" s="265"/>
      <c r="RHF2713" s="265"/>
      <c r="RHG2713" s="265"/>
      <c r="RHH2713" s="265"/>
      <c r="RHI2713" s="265"/>
      <c r="RHJ2713" s="265"/>
      <c r="RHK2713" s="265"/>
      <c r="RHL2713" s="265"/>
      <c r="RHM2713" s="265"/>
      <c r="RHN2713" s="265"/>
      <c r="RHO2713" s="265"/>
      <c r="RHP2713" s="265"/>
      <c r="RHQ2713" s="265"/>
      <c r="RHR2713" s="265"/>
      <c r="RHS2713" s="265"/>
      <c r="RHT2713" s="265"/>
      <c r="RHU2713" s="265"/>
      <c r="RHV2713" s="265"/>
      <c r="RHW2713" s="265"/>
      <c r="RHX2713" s="265"/>
      <c r="RHY2713" s="265"/>
      <c r="RHZ2713" s="265"/>
      <c r="RIA2713" s="265"/>
      <c r="RIB2713" s="265"/>
      <c r="RIC2713" s="265"/>
      <c r="RID2713" s="265"/>
      <c r="RIE2713" s="265"/>
      <c r="RIF2713" s="265"/>
      <c r="RIG2713" s="265"/>
      <c r="RIH2713" s="265"/>
      <c r="RII2713" s="265"/>
      <c r="RIJ2713" s="265"/>
      <c r="RIK2713" s="265"/>
      <c r="RIL2713" s="265"/>
      <c r="RIM2713" s="265"/>
      <c r="RIN2713" s="265"/>
      <c r="RIO2713" s="265"/>
      <c r="RIP2713" s="265"/>
      <c r="RIQ2713" s="265"/>
      <c r="RIR2713" s="265"/>
      <c r="RIS2713" s="265"/>
      <c r="RIT2713" s="265"/>
      <c r="RIU2713" s="265"/>
      <c r="RIV2713" s="265"/>
      <c r="RIW2713" s="265"/>
      <c r="RIX2713" s="265"/>
      <c r="RIY2713" s="265"/>
      <c r="RIZ2713" s="265"/>
      <c r="RJA2713" s="265"/>
      <c r="RJB2713" s="265"/>
      <c r="RJC2713" s="265"/>
      <c r="RJD2713" s="265"/>
      <c r="RJE2713" s="265"/>
      <c r="RJF2713" s="265"/>
      <c r="RJG2713" s="265"/>
      <c r="RJH2713" s="265"/>
      <c r="RJI2713" s="265"/>
      <c r="RJJ2713" s="265"/>
      <c r="RJK2713" s="265"/>
      <c r="RJL2713" s="265"/>
      <c r="RJM2713" s="265"/>
      <c r="RJN2713" s="265"/>
      <c r="RJO2713" s="265"/>
      <c r="RJP2713" s="265"/>
      <c r="RJQ2713" s="265"/>
      <c r="RJR2713" s="265"/>
      <c r="RJS2713" s="265"/>
      <c r="RJT2713" s="265"/>
      <c r="RJU2713" s="265"/>
      <c r="RJV2713" s="265"/>
      <c r="RJW2713" s="265"/>
      <c r="RJX2713" s="265"/>
      <c r="RJY2713" s="265"/>
      <c r="RJZ2713" s="265"/>
      <c r="RKA2713" s="265"/>
      <c r="RKB2713" s="265"/>
      <c r="RKC2713" s="265"/>
      <c r="RKD2713" s="265"/>
      <c r="RKE2713" s="265"/>
      <c r="RKF2713" s="265"/>
      <c r="RKG2713" s="265"/>
      <c r="RKH2713" s="265"/>
      <c r="RKI2713" s="265"/>
      <c r="RKJ2713" s="265"/>
      <c r="RKK2713" s="265"/>
      <c r="RKL2713" s="265"/>
      <c r="RKM2713" s="265"/>
      <c r="RKN2713" s="265"/>
      <c r="RKO2713" s="265"/>
      <c r="RKP2713" s="265"/>
      <c r="RKQ2713" s="265"/>
      <c r="RKR2713" s="265"/>
      <c r="RKS2713" s="265"/>
      <c r="RKT2713" s="265"/>
      <c r="RKU2713" s="265"/>
      <c r="RKV2713" s="265"/>
      <c r="RKW2713" s="265"/>
      <c r="RKX2713" s="265"/>
      <c r="RKY2713" s="265"/>
      <c r="RKZ2713" s="265"/>
      <c r="RLA2713" s="265"/>
      <c r="RLB2713" s="265"/>
      <c r="RLC2713" s="265"/>
      <c r="RLD2713" s="265"/>
      <c r="RLE2713" s="265"/>
      <c r="RLF2713" s="265"/>
      <c r="RLG2713" s="265"/>
      <c r="RLH2713" s="265"/>
      <c r="RLI2713" s="265"/>
      <c r="RLJ2713" s="265"/>
      <c r="RLK2713" s="265"/>
      <c r="RLL2713" s="265"/>
      <c r="RLM2713" s="265"/>
      <c r="RLN2713" s="265"/>
      <c r="RLO2713" s="265"/>
      <c r="RLP2713" s="265"/>
      <c r="RLQ2713" s="265"/>
      <c r="RLR2713" s="265"/>
      <c r="RLS2713" s="265"/>
      <c r="RLT2713" s="265"/>
      <c r="RLU2713" s="265"/>
      <c r="RLV2713" s="265"/>
      <c r="RLW2713" s="265"/>
      <c r="RLX2713" s="265"/>
      <c r="RLY2713" s="265"/>
      <c r="RLZ2713" s="265"/>
      <c r="RMA2713" s="265"/>
      <c r="RMB2713" s="265"/>
      <c r="RMC2713" s="265"/>
      <c r="RMD2713" s="265"/>
      <c r="RME2713" s="265"/>
      <c r="RMF2713" s="265"/>
      <c r="RMG2713" s="265"/>
      <c r="RMH2713" s="265"/>
      <c r="RMI2713" s="265"/>
      <c r="RMJ2713" s="265"/>
      <c r="RMK2713" s="265"/>
      <c r="RML2713" s="265"/>
      <c r="RMM2713" s="265"/>
      <c r="RMN2713" s="265"/>
      <c r="RMO2713" s="265"/>
      <c r="RMP2713" s="265"/>
      <c r="RMQ2713" s="265"/>
      <c r="RMR2713" s="265"/>
      <c r="RMS2713" s="265"/>
      <c r="RMT2713" s="265"/>
      <c r="RMU2713" s="265"/>
      <c r="RMV2713" s="265"/>
      <c r="RMW2713" s="265"/>
      <c r="RMX2713" s="265"/>
      <c r="RMY2713" s="265"/>
      <c r="RMZ2713" s="265"/>
      <c r="RNA2713" s="265"/>
      <c r="RNB2713" s="265"/>
      <c r="RNC2713" s="265"/>
      <c r="RND2713" s="265"/>
      <c r="RNE2713" s="265"/>
      <c r="RNF2713" s="265"/>
      <c r="RNG2713" s="265"/>
      <c r="RNH2713" s="265"/>
      <c r="RNI2713" s="265"/>
      <c r="RNJ2713" s="265"/>
      <c r="RNK2713" s="265"/>
      <c r="RNL2713" s="265"/>
      <c r="RNM2713" s="265"/>
      <c r="RNN2713" s="265"/>
      <c r="RNO2713" s="265"/>
      <c r="RNP2713" s="265"/>
      <c r="RNQ2713" s="265"/>
      <c r="RNR2713" s="265"/>
      <c r="RNS2713" s="265"/>
      <c r="RNT2713" s="265"/>
      <c r="RNU2713" s="265"/>
      <c r="RNV2713" s="265"/>
      <c r="RNW2713" s="265"/>
      <c r="RNX2713" s="265"/>
      <c r="RNY2713" s="265"/>
      <c r="RNZ2713" s="265"/>
      <c r="ROA2713" s="265"/>
      <c r="ROB2713" s="265"/>
      <c r="ROC2713" s="265"/>
      <c r="ROD2713" s="265"/>
      <c r="ROE2713" s="265"/>
      <c r="ROF2713" s="265"/>
      <c r="ROG2713" s="265"/>
      <c r="ROH2713" s="265"/>
      <c r="ROI2713" s="265"/>
      <c r="ROJ2713" s="265"/>
      <c r="ROK2713" s="265"/>
      <c r="ROL2713" s="265"/>
      <c r="ROM2713" s="265"/>
      <c r="RON2713" s="265"/>
      <c r="ROO2713" s="265"/>
      <c r="ROP2713" s="265"/>
      <c r="ROQ2713" s="265"/>
      <c r="ROR2713" s="265"/>
      <c r="ROS2713" s="265"/>
      <c r="ROT2713" s="265"/>
      <c r="ROU2713" s="265"/>
      <c r="ROV2713" s="265"/>
      <c r="ROW2713" s="265"/>
      <c r="ROX2713" s="265"/>
      <c r="ROY2713" s="265"/>
      <c r="ROZ2713" s="265"/>
      <c r="RPA2713" s="265"/>
      <c r="RPB2713" s="265"/>
      <c r="RPC2713" s="265"/>
      <c r="RPD2713" s="265"/>
      <c r="RPE2713" s="265"/>
      <c r="RPF2713" s="265"/>
      <c r="RPG2713" s="265"/>
      <c r="RPH2713" s="265"/>
      <c r="RPI2713" s="265"/>
      <c r="RPJ2713" s="265"/>
      <c r="RPK2713" s="265"/>
      <c r="RPL2713" s="265"/>
      <c r="RPM2713" s="265"/>
      <c r="RPN2713" s="265"/>
      <c r="RPO2713" s="265"/>
      <c r="RPP2713" s="265"/>
      <c r="RPQ2713" s="265"/>
      <c r="RPR2713" s="265"/>
      <c r="RPS2713" s="265"/>
      <c r="RPT2713" s="265"/>
      <c r="RPU2713" s="265"/>
      <c r="RPV2713" s="265"/>
      <c r="RPW2713" s="265"/>
      <c r="RPX2713" s="265"/>
      <c r="RPY2713" s="265"/>
      <c r="RPZ2713" s="265"/>
      <c r="RQA2713" s="265"/>
      <c r="RQB2713" s="265"/>
      <c r="RQC2713" s="265"/>
      <c r="RQD2713" s="265"/>
      <c r="RQE2713" s="265"/>
      <c r="RQF2713" s="265"/>
      <c r="RQG2713" s="265"/>
      <c r="RQH2713" s="265"/>
      <c r="RQI2713" s="265"/>
      <c r="RQJ2713" s="265"/>
      <c r="RQK2713" s="265"/>
      <c r="RQL2713" s="265"/>
      <c r="RQM2713" s="265"/>
      <c r="RQN2713" s="265"/>
      <c r="RQO2713" s="265"/>
      <c r="RQP2713" s="265"/>
      <c r="RQQ2713" s="265"/>
      <c r="RQR2713" s="265"/>
      <c r="RQS2713" s="265"/>
      <c r="RQT2713" s="265"/>
      <c r="RQU2713" s="265"/>
      <c r="RQV2713" s="265"/>
      <c r="RQW2713" s="265"/>
      <c r="RQX2713" s="265"/>
      <c r="RQY2713" s="265"/>
      <c r="RQZ2713" s="265"/>
      <c r="RRA2713" s="265"/>
      <c r="RRB2713" s="265"/>
      <c r="RRC2713" s="265"/>
      <c r="RRD2713" s="265"/>
      <c r="RRE2713" s="265"/>
      <c r="RRF2713" s="265"/>
      <c r="RRG2713" s="265"/>
      <c r="RRH2713" s="265"/>
      <c r="RRI2713" s="265"/>
      <c r="RRJ2713" s="265"/>
      <c r="RRK2713" s="265"/>
      <c r="RRL2713" s="265"/>
      <c r="RRM2713" s="265"/>
      <c r="RRN2713" s="265"/>
      <c r="RRO2713" s="265"/>
      <c r="RRP2713" s="265"/>
      <c r="RRQ2713" s="265"/>
      <c r="RRR2713" s="265"/>
      <c r="RRS2713" s="265"/>
      <c r="RRT2713" s="265"/>
      <c r="RRU2713" s="265"/>
      <c r="RRV2713" s="265"/>
      <c r="RRW2713" s="265"/>
      <c r="RRX2713" s="265"/>
      <c r="RRY2713" s="265"/>
      <c r="RRZ2713" s="265"/>
      <c r="RSA2713" s="265"/>
      <c r="RSB2713" s="265"/>
      <c r="RSC2713" s="265"/>
      <c r="RSD2713" s="265"/>
      <c r="RSE2713" s="265"/>
      <c r="RSF2713" s="265"/>
      <c r="RSG2713" s="265"/>
      <c r="RSH2713" s="265"/>
      <c r="RSI2713" s="265"/>
      <c r="RSJ2713" s="265"/>
      <c r="RSK2713" s="265"/>
      <c r="RSL2713" s="265"/>
      <c r="RSM2713" s="265"/>
      <c r="RSN2713" s="265"/>
      <c r="RSO2713" s="265"/>
      <c r="RSP2713" s="265"/>
      <c r="RSQ2713" s="265"/>
      <c r="RSR2713" s="265"/>
      <c r="RSS2713" s="265"/>
      <c r="RST2713" s="265"/>
      <c r="RSU2713" s="265"/>
      <c r="RSV2713" s="265"/>
      <c r="RSW2713" s="265"/>
      <c r="RSX2713" s="265"/>
      <c r="RSY2713" s="265"/>
      <c r="RSZ2713" s="265"/>
      <c r="RTA2713" s="265"/>
      <c r="RTB2713" s="265"/>
      <c r="RTC2713" s="265"/>
      <c r="RTD2713" s="265"/>
      <c r="RTE2713" s="265"/>
      <c r="RTF2713" s="265"/>
      <c r="RTG2713" s="265"/>
      <c r="RTH2713" s="265"/>
      <c r="RTI2713" s="265"/>
      <c r="RTJ2713" s="265"/>
      <c r="RTK2713" s="265"/>
      <c r="RTL2713" s="265"/>
      <c r="RTM2713" s="265"/>
      <c r="RTN2713" s="265"/>
      <c r="RTO2713" s="265"/>
      <c r="RTP2713" s="265"/>
      <c r="RTQ2713" s="265"/>
      <c r="RTR2713" s="265"/>
      <c r="RTS2713" s="265"/>
      <c r="RTT2713" s="265"/>
      <c r="RTU2713" s="265"/>
      <c r="RTV2713" s="265"/>
      <c r="RTW2713" s="265"/>
      <c r="RTX2713" s="265"/>
      <c r="RTY2713" s="265"/>
      <c r="RTZ2713" s="265"/>
      <c r="RUA2713" s="265"/>
      <c r="RUB2713" s="265"/>
      <c r="RUC2713" s="265"/>
      <c r="RUD2713" s="265"/>
      <c r="RUE2713" s="265"/>
      <c r="RUF2713" s="265"/>
      <c r="RUG2713" s="265"/>
      <c r="RUH2713" s="265"/>
      <c r="RUI2713" s="265"/>
      <c r="RUJ2713" s="265"/>
      <c r="RUK2713" s="265"/>
      <c r="RUL2713" s="265"/>
      <c r="RUM2713" s="265"/>
      <c r="RUN2713" s="265"/>
      <c r="RUO2713" s="265"/>
      <c r="RUP2713" s="265"/>
      <c r="RUQ2713" s="265"/>
      <c r="RUR2713" s="265"/>
      <c r="RUS2713" s="265"/>
      <c r="RUT2713" s="265"/>
      <c r="RUU2713" s="265"/>
      <c r="RUV2713" s="265"/>
      <c r="RUW2713" s="265"/>
      <c r="RUX2713" s="265"/>
      <c r="RUY2713" s="265"/>
      <c r="RUZ2713" s="265"/>
      <c r="RVA2713" s="265"/>
      <c r="RVB2713" s="265"/>
      <c r="RVC2713" s="265"/>
      <c r="RVD2713" s="265"/>
      <c r="RVE2713" s="265"/>
      <c r="RVF2713" s="265"/>
      <c r="RVG2713" s="265"/>
      <c r="RVH2713" s="265"/>
      <c r="RVI2713" s="265"/>
      <c r="RVJ2713" s="265"/>
      <c r="RVK2713" s="265"/>
      <c r="RVL2713" s="265"/>
      <c r="RVM2713" s="265"/>
      <c r="RVN2713" s="265"/>
      <c r="RVO2713" s="265"/>
      <c r="RVP2713" s="265"/>
      <c r="RVQ2713" s="265"/>
      <c r="RVR2713" s="265"/>
      <c r="RVS2713" s="265"/>
      <c r="RVT2713" s="265"/>
      <c r="RVU2713" s="265"/>
      <c r="RVV2713" s="265"/>
      <c r="RVW2713" s="265"/>
      <c r="RVX2713" s="265"/>
      <c r="RVY2713" s="265"/>
      <c r="RVZ2713" s="265"/>
      <c r="RWA2713" s="265"/>
      <c r="RWB2713" s="265"/>
      <c r="RWC2713" s="265"/>
      <c r="RWD2713" s="265"/>
      <c r="RWE2713" s="265"/>
      <c r="RWF2713" s="265"/>
      <c r="RWG2713" s="265"/>
      <c r="RWH2713" s="265"/>
      <c r="RWI2713" s="265"/>
      <c r="RWJ2713" s="265"/>
      <c r="RWK2713" s="265"/>
      <c r="RWL2713" s="265"/>
      <c r="RWM2713" s="265"/>
      <c r="RWN2713" s="265"/>
      <c r="RWO2713" s="265"/>
      <c r="RWP2713" s="265"/>
      <c r="RWQ2713" s="265"/>
      <c r="RWR2713" s="265"/>
      <c r="RWS2713" s="265"/>
      <c r="RWT2713" s="265"/>
      <c r="RWU2713" s="265"/>
      <c r="RWV2713" s="265"/>
      <c r="RWW2713" s="265"/>
      <c r="RWX2713" s="265"/>
      <c r="RWY2713" s="265"/>
      <c r="RWZ2713" s="265"/>
      <c r="RXA2713" s="265"/>
      <c r="RXB2713" s="265"/>
      <c r="RXC2713" s="265"/>
      <c r="RXD2713" s="265"/>
      <c r="RXE2713" s="265"/>
      <c r="RXF2713" s="265"/>
      <c r="RXG2713" s="265"/>
      <c r="RXH2713" s="265"/>
      <c r="RXI2713" s="265"/>
      <c r="RXJ2713" s="265"/>
      <c r="RXK2713" s="265"/>
      <c r="RXL2713" s="265"/>
      <c r="RXM2713" s="265"/>
      <c r="RXN2713" s="265"/>
      <c r="RXO2713" s="265"/>
      <c r="RXP2713" s="265"/>
      <c r="RXQ2713" s="265"/>
      <c r="RXR2713" s="265"/>
      <c r="RXS2713" s="265"/>
      <c r="RXT2713" s="265"/>
      <c r="RXU2713" s="265"/>
      <c r="RXV2713" s="265"/>
      <c r="RXW2713" s="265"/>
      <c r="RXX2713" s="265"/>
      <c r="RXY2713" s="265"/>
      <c r="RXZ2713" s="265"/>
      <c r="RYA2713" s="265"/>
      <c r="RYB2713" s="265"/>
      <c r="RYC2713" s="265"/>
      <c r="RYD2713" s="265"/>
      <c r="RYE2713" s="265"/>
      <c r="RYF2713" s="265"/>
      <c r="RYG2713" s="265"/>
      <c r="RYH2713" s="265"/>
      <c r="RYI2713" s="265"/>
      <c r="RYJ2713" s="265"/>
      <c r="RYK2713" s="265"/>
      <c r="RYL2713" s="265"/>
      <c r="RYM2713" s="265"/>
      <c r="RYN2713" s="265"/>
      <c r="RYO2713" s="265"/>
      <c r="RYP2713" s="265"/>
      <c r="RYQ2713" s="265"/>
      <c r="RYR2713" s="265"/>
      <c r="RYS2713" s="265"/>
      <c r="RYT2713" s="265"/>
      <c r="RYU2713" s="265"/>
      <c r="RYV2713" s="265"/>
      <c r="RYW2713" s="265"/>
      <c r="RYX2713" s="265"/>
      <c r="RYY2713" s="265"/>
      <c r="RYZ2713" s="265"/>
      <c r="RZA2713" s="265"/>
      <c r="RZB2713" s="265"/>
      <c r="RZC2713" s="265"/>
      <c r="RZD2713" s="265"/>
      <c r="RZE2713" s="265"/>
      <c r="RZF2713" s="265"/>
      <c r="RZG2713" s="265"/>
      <c r="RZH2713" s="265"/>
      <c r="RZI2713" s="265"/>
      <c r="RZJ2713" s="265"/>
      <c r="RZK2713" s="265"/>
      <c r="RZL2713" s="265"/>
      <c r="RZM2713" s="265"/>
      <c r="RZN2713" s="265"/>
      <c r="RZO2713" s="265"/>
      <c r="RZP2713" s="265"/>
      <c r="RZQ2713" s="265"/>
      <c r="RZR2713" s="265"/>
      <c r="RZS2713" s="265"/>
      <c r="RZT2713" s="265"/>
      <c r="RZU2713" s="265"/>
      <c r="RZV2713" s="265"/>
      <c r="RZW2713" s="265"/>
      <c r="RZX2713" s="265"/>
      <c r="RZY2713" s="265"/>
      <c r="RZZ2713" s="265"/>
      <c r="SAA2713" s="265"/>
      <c r="SAB2713" s="265"/>
      <c r="SAC2713" s="265"/>
      <c r="SAD2713" s="265"/>
      <c r="SAE2713" s="265"/>
      <c r="SAF2713" s="265"/>
      <c r="SAG2713" s="265"/>
      <c r="SAH2713" s="265"/>
      <c r="SAI2713" s="265"/>
      <c r="SAJ2713" s="265"/>
      <c r="SAK2713" s="265"/>
      <c r="SAL2713" s="265"/>
      <c r="SAM2713" s="265"/>
      <c r="SAN2713" s="265"/>
      <c r="SAO2713" s="265"/>
      <c r="SAP2713" s="265"/>
      <c r="SAQ2713" s="265"/>
      <c r="SAR2713" s="265"/>
      <c r="SAS2713" s="265"/>
      <c r="SAT2713" s="265"/>
      <c r="SAU2713" s="265"/>
      <c r="SAV2713" s="265"/>
      <c r="SAW2713" s="265"/>
      <c r="SAX2713" s="265"/>
      <c r="SAY2713" s="265"/>
      <c r="SAZ2713" s="265"/>
      <c r="SBA2713" s="265"/>
      <c r="SBB2713" s="265"/>
      <c r="SBC2713" s="265"/>
      <c r="SBD2713" s="265"/>
      <c r="SBE2713" s="265"/>
      <c r="SBF2713" s="265"/>
      <c r="SBG2713" s="265"/>
      <c r="SBH2713" s="265"/>
      <c r="SBI2713" s="265"/>
      <c r="SBJ2713" s="265"/>
      <c r="SBK2713" s="265"/>
      <c r="SBL2713" s="265"/>
      <c r="SBM2713" s="265"/>
      <c r="SBN2713" s="265"/>
      <c r="SBO2713" s="265"/>
      <c r="SBP2713" s="265"/>
      <c r="SBQ2713" s="265"/>
      <c r="SBR2713" s="265"/>
      <c r="SBS2713" s="265"/>
      <c r="SBT2713" s="265"/>
      <c r="SBU2713" s="265"/>
      <c r="SBV2713" s="265"/>
      <c r="SBW2713" s="265"/>
      <c r="SBX2713" s="265"/>
      <c r="SBY2713" s="265"/>
      <c r="SBZ2713" s="265"/>
      <c r="SCA2713" s="265"/>
      <c r="SCB2713" s="265"/>
      <c r="SCC2713" s="265"/>
      <c r="SCD2713" s="265"/>
      <c r="SCE2713" s="265"/>
      <c r="SCF2713" s="265"/>
      <c r="SCG2713" s="265"/>
      <c r="SCH2713" s="265"/>
      <c r="SCI2713" s="265"/>
      <c r="SCJ2713" s="265"/>
      <c r="SCK2713" s="265"/>
      <c r="SCL2713" s="265"/>
      <c r="SCM2713" s="265"/>
      <c r="SCN2713" s="265"/>
      <c r="SCO2713" s="265"/>
      <c r="SCP2713" s="265"/>
      <c r="SCQ2713" s="265"/>
      <c r="SCR2713" s="265"/>
      <c r="SCS2713" s="265"/>
      <c r="SCT2713" s="265"/>
      <c r="SCU2713" s="265"/>
      <c r="SCV2713" s="265"/>
      <c r="SCW2713" s="265"/>
      <c r="SCX2713" s="265"/>
      <c r="SCY2713" s="265"/>
      <c r="SCZ2713" s="265"/>
      <c r="SDA2713" s="265"/>
      <c r="SDB2713" s="265"/>
      <c r="SDC2713" s="265"/>
      <c r="SDD2713" s="265"/>
      <c r="SDE2713" s="265"/>
      <c r="SDF2713" s="265"/>
      <c r="SDG2713" s="265"/>
      <c r="SDH2713" s="265"/>
      <c r="SDI2713" s="265"/>
      <c r="SDJ2713" s="265"/>
      <c r="SDK2713" s="265"/>
      <c r="SDL2713" s="265"/>
      <c r="SDM2713" s="265"/>
      <c r="SDN2713" s="265"/>
      <c r="SDO2713" s="265"/>
      <c r="SDP2713" s="265"/>
      <c r="SDQ2713" s="265"/>
      <c r="SDR2713" s="265"/>
      <c r="SDS2713" s="265"/>
      <c r="SDT2713" s="265"/>
      <c r="SDU2713" s="265"/>
      <c r="SDV2713" s="265"/>
      <c r="SDW2713" s="265"/>
      <c r="SDX2713" s="265"/>
      <c r="SDY2713" s="265"/>
      <c r="SDZ2713" s="265"/>
      <c r="SEA2713" s="265"/>
      <c r="SEB2713" s="265"/>
      <c r="SEC2713" s="265"/>
      <c r="SED2713" s="265"/>
      <c r="SEE2713" s="265"/>
      <c r="SEF2713" s="265"/>
      <c r="SEG2713" s="265"/>
      <c r="SEH2713" s="265"/>
      <c r="SEI2713" s="265"/>
      <c r="SEJ2713" s="265"/>
      <c r="SEK2713" s="265"/>
      <c r="SEL2713" s="265"/>
      <c r="SEM2713" s="265"/>
      <c r="SEN2713" s="265"/>
      <c r="SEO2713" s="265"/>
      <c r="SEP2713" s="265"/>
      <c r="SEQ2713" s="265"/>
      <c r="SER2713" s="265"/>
      <c r="SES2713" s="265"/>
      <c r="SET2713" s="265"/>
      <c r="SEU2713" s="265"/>
      <c r="SEV2713" s="265"/>
      <c r="SEW2713" s="265"/>
      <c r="SEX2713" s="265"/>
      <c r="SEY2713" s="265"/>
      <c r="SEZ2713" s="265"/>
      <c r="SFA2713" s="265"/>
      <c r="SFB2713" s="265"/>
      <c r="SFC2713" s="265"/>
      <c r="SFD2713" s="265"/>
      <c r="SFE2713" s="265"/>
      <c r="SFF2713" s="265"/>
      <c r="SFG2713" s="265"/>
      <c r="SFH2713" s="265"/>
      <c r="SFI2713" s="265"/>
      <c r="SFJ2713" s="265"/>
      <c r="SFK2713" s="265"/>
      <c r="SFL2713" s="265"/>
      <c r="SFM2713" s="265"/>
      <c r="SFN2713" s="265"/>
      <c r="SFO2713" s="265"/>
      <c r="SFP2713" s="265"/>
      <c r="SFQ2713" s="265"/>
      <c r="SFR2713" s="265"/>
      <c r="SFS2713" s="265"/>
      <c r="SFT2713" s="265"/>
      <c r="SFU2713" s="265"/>
      <c r="SFV2713" s="265"/>
      <c r="SFW2713" s="265"/>
      <c r="SFX2713" s="265"/>
      <c r="SFY2713" s="265"/>
      <c r="SFZ2713" s="265"/>
      <c r="SGA2713" s="265"/>
      <c r="SGB2713" s="265"/>
      <c r="SGC2713" s="265"/>
      <c r="SGD2713" s="265"/>
      <c r="SGE2713" s="265"/>
      <c r="SGF2713" s="265"/>
      <c r="SGG2713" s="265"/>
      <c r="SGH2713" s="265"/>
      <c r="SGI2713" s="265"/>
      <c r="SGJ2713" s="265"/>
      <c r="SGK2713" s="265"/>
      <c r="SGL2713" s="265"/>
      <c r="SGM2713" s="265"/>
      <c r="SGN2713" s="265"/>
      <c r="SGO2713" s="265"/>
      <c r="SGP2713" s="265"/>
      <c r="SGQ2713" s="265"/>
      <c r="SGR2713" s="265"/>
      <c r="SGS2713" s="265"/>
      <c r="SGT2713" s="265"/>
      <c r="SGU2713" s="265"/>
      <c r="SGV2713" s="265"/>
      <c r="SGW2713" s="265"/>
      <c r="SGX2713" s="265"/>
      <c r="SGY2713" s="265"/>
      <c r="SGZ2713" s="265"/>
      <c r="SHA2713" s="265"/>
      <c r="SHB2713" s="265"/>
      <c r="SHC2713" s="265"/>
      <c r="SHD2713" s="265"/>
      <c r="SHE2713" s="265"/>
      <c r="SHF2713" s="265"/>
      <c r="SHG2713" s="265"/>
      <c r="SHH2713" s="265"/>
      <c r="SHI2713" s="265"/>
      <c r="SHJ2713" s="265"/>
      <c r="SHK2713" s="265"/>
      <c r="SHL2713" s="265"/>
      <c r="SHM2713" s="265"/>
      <c r="SHN2713" s="265"/>
      <c r="SHO2713" s="265"/>
      <c r="SHP2713" s="265"/>
      <c r="SHQ2713" s="265"/>
      <c r="SHR2713" s="265"/>
      <c r="SHS2713" s="265"/>
      <c r="SHT2713" s="265"/>
      <c r="SHU2713" s="265"/>
      <c r="SHV2713" s="265"/>
      <c r="SHW2713" s="265"/>
      <c r="SHX2713" s="265"/>
      <c r="SHY2713" s="265"/>
      <c r="SHZ2713" s="265"/>
      <c r="SIA2713" s="265"/>
      <c r="SIB2713" s="265"/>
      <c r="SIC2713" s="265"/>
      <c r="SID2713" s="265"/>
      <c r="SIE2713" s="265"/>
      <c r="SIF2713" s="265"/>
      <c r="SIG2713" s="265"/>
      <c r="SIH2713" s="265"/>
      <c r="SII2713" s="265"/>
      <c r="SIJ2713" s="265"/>
      <c r="SIK2713" s="265"/>
      <c r="SIL2713" s="265"/>
      <c r="SIM2713" s="265"/>
      <c r="SIN2713" s="265"/>
      <c r="SIO2713" s="265"/>
      <c r="SIP2713" s="265"/>
      <c r="SIQ2713" s="265"/>
      <c r="SIR2713" s="265"/>
      <c r="SIS2713" s="265"/>
      <c r="SIT2713" s="265"/>
      <c r="SIU2713" s="265"/>
      <c r="SIV2713" s="265"/>
      <c r="SIW2713" s="265"/>
      <c r="SIX2713" s="265"/>
      <c r="SIY2713" s="265"/>
      <c r="SIZ2713" s="265"/>
      <c r="SJA2713" s="265"/>
      <c r="SJB2713" s="265"/>
      <c r="SJC2713" s="265"/>
      <c r="SJD2713" s="265"/>
      <c r="SJE2713" s="265"/>
      <c r="SJF2713" s="265"/>
      <c r="SJG2713" s="265"/>
      <c r="SJH2713" s="265"/>
      <c r="SJI2713" s="265"/>
      <c r="SJJ2713" s="265"/>
      <c r="SJK2713" s="265"/>
      <c r="SJL2713" s="265"/>
      <c r="SJM2713" s="265"/>
      <c r="SJN2713" s="265"/>
      <c r="SJO2713" s="265"/>
      <c r="SJP2713" s="265"/>
      <c r="SJQ2713" s="265"/>
      <c r="SJR2713" s="265"/>
      <c r="SJS2713" s="265"/>
      <c r="SJT2713" s="265"/>
      <c r="SJU2713" s="265"/>
      <c r="SJV2713" s="265"/>
      <c r="SJW2713" s="265"/>
      <c r="SJX2713" s="265"/>
      <c r="SJY2713" s="265"/>
      <c r="SJZ2713" s="265"/>
      <c r="SKA2713" s="265"/>
      <c r="SKB2713" s="265"/>
      <c r="SKC2713" s="265"/>
      <c r="SKD2713" s="265"/>
      <c r="SKE2713" s="265"/>
      <c r="SKF2713" s="265"/>
      <c r="SKG2713" s="265"/>
      <c r="SKH2713" s="265"/>
      <c r="SKI2713" s="265"/>
      <c r="SKJ2713" s="265"/>
      <c r="SKK2713" s="265"/>
      <c r="SKL2713" s="265"/>
      <c r="SKM2713" s="265"/>
      <c r="SKN2713" s="265"/>
      <c r="SKO2713" s="265"/>
      <c r="SKP2713" s="265"/>
      <c r="SKQ2713" s="265"/>
      <c r="SKR2713" s="265"/>
      <c r="SKS2713" s="265"/>
      <c r="SKT2713" s="265"/>
      <c r="SKU2713" s="265"/>
      <c r="SKV2713" s="265"/>
      <c r="SKW2713" s="265"/>
      <c r="SKX2713" s="265"/>
      <c r="SKY2713" s="265"/>
      <c r="SKZ2713" s="265"/>
      <c r="SLA2713" s="265"/>
      <c r="SLB2713" s="265"/>
      <c r="SLC2713" s="265"/>
      <c r="SLD2713" s="265"/>
      <c r="SLE2713" s="265"/>
      <c r="SLF2713" s="265"/>
      <c r="SLG2713" s="265"/>
      <c r="SLH2713" s="265"/>
      <c r="SLI2713" s="265"/>
      <c r="SLJ2713" s="265"/>
      <c r="SLK2713" s="265"/>
      <c r="SLL2713" s="265"/>
      <c r="SLM2713" s="265"/>
      <c r="SLN2713" s="265"/>
      <c r="SLO2713" s="265"/>
      <c r="SLP2713" s="265"/>
      <c r="SLQ2713" s="265"/>
      <c r="SLR2713" s="265"/>
      <c r="SLS2713" s="265"/>
      <c r="SLT2713" s="265"/>
      <c r="SLU2713" s="265"/>
      <c r="SLV2713" s="265"/>
      <c r="SLW2713" s="265"/>
      <c r="SLX2713" s="265"/>
      <c r="SLY2713" s="265"/>
      <c r="SLZ2713" s="265"/>
      <c r="SMA2713" s="265"/>
      <c r="SMB2713" s="265"/>
      <c r="SMC2713" s="265"/>
      <c r="SMD2713" s="265"/>
      <c r="SME2713" s="265"/>
      <c r="SMF2713" s="265"/>
      <c r="SMG2713" s="265"/>
      <c r="SMH2713" s="265"/>
      <c r="SMI2713" s="265"/>
      <c r="SMJ2713" s="265"/>
      <c r="SMK2713" s="265"/>
      <c r="SML2713" s="265"/>
      <c r="SMM2713" s="265"/>
      <c r="SMN2713" s="265"/>
      <c r="SMO2713" s="265"/>
      <c r="SMP2713" s="265"/>
      <c r="SMQ2713" s="265"/>
      <c r="SMR2713" s="265"/>
      <c r="SMS2713" s="265"/>
      <c r="SMT2713" s="265"/>
      <c r="SMU2713" s="265"/>
      <c r="SMV2713" s="265"/>
      <c r="SMW2713" s="265"/>
      <c r="SMX2713" s="265"/>
      <c r="SMY2713" s="265"/>
      <c r="SMZ2713" s="265"/>
      <c r="SNA2713" s="265"/>
      <c r="SNB2713" s="265"/>
      <c r="SNC2713" s="265"/>
      <c r="SND2713" s="265"/>
      <c r="SNE2713" s="265"/>
      <c r="SNF2713" s="265"/>
      <c r="SNG2713" s="265"/>
      <c r="SNH2713" s="265"/>
      <c r="SNI2713" s="265"/>
      <c r="SNJ2713" s="265"/>
      <c r="SNK2713" s="265"/>
      <c r="SNL2713" s="265"/>
      <c r="SNM2713" s="265"/>
      <c r="SNN2713" s="265"/>
      <c r="SNO2713" s="265"/>
      <c r="SNP2713" s="265"/>
      <c r="SNQ2713" s="265"/>
      <c r="SNR2713" s="265"/>
      <c r="SNS2713" s="265"/>
      <c r="SNT2713" s="265"/>
      <c r="SNU2713" s="265"/>
      <c r="SNV2713" s="265"/>
      <c r="SNW2713" s="265"/>
      <c r="SNX2713" s="265"/>
      <c r="SNY2713" s="265"/>
      <c r="SNZ2713" s="265"/>
      <c r="SOA2713" s="265"/>
      <c r="SOB2713" s="265"/>
      <c r="SOC2713" s="265"/>
      <c r="SOD2713" s="265"/>
      <c r="SOE2713" s="265"/>
      <c r="SOF2713" s="265"/>
      <c r="SOG2713" s="265"/>
      <c r="SOH2713" s="265"/>
      <c r="SOI2713" s="265"/>
      <c r="SOJ2713" s="265"/>
      <c r="SOK2713" s="265"/>
      <c r="SOL2713" s="265"/>
      <c r="SOM2713" s="265"/>
      <c r="SON2713" s="265"/>
      <c r="SOO2713" s="265"/>
      <c r="SOP2713" s="265"/>
      <c r="SOQ2713" s="265"/>
      <c r="SOR2713" s="265"/>
      <c r="SOS2713" s="265"/>
      <c r="SOT2713" s="265"/>
      <c r="SOU2713" s="265"/>
      <c r="SOV2713" s="265"/>
      <c r="SOW2713" s="265"/>
      <c r="SOX2713" s="265"/>
      <c r="SOY2713" s="265"/>
      <c r="SOZ2713" s="265"/>
      <c r="SPA2713" s="265"/>
      <c r="SPB2713" s="265"/>
      <c r="SPC2713" s="265"/>
      <c r="SPD2713" s="265"/>
      <c r="SPE2713" s="265"/>
      <c r="SPF2713" s="265"/>
      <c r="SPG2713" s="265"/>
      <c r="SPH2713" s="265"/>
      <c r="SPI2713" s="265"/>
      <c r="SPJ2713" s="265"/>
      <c r="SPK2713" s="265"/>
      <c r="SPL2713" s="265"/>
      <c r="SPM2713" s="265"/>
      <c r="SPN2713" s="265"/>
      <c r="SPO2713" s="265"/>
      <c r="SPP2713" s="265"/>
      <c r="SPQ2713" s="265"/>
      <c r="SPR2713" s="265"/>
      <c r="SPS2713" s="265"/>
      <c r="SPT2713" s="265"/>
      <c r="SPU2713" s="265"/>
      <c r="SPV2713" s="265"/>
      <c r="SPW2713" s="265"/>
      <c r="SPX2713" s="265"/>
      <c r="SPY2713" s="265"/>
      <c r="SPZ2713" s="265"/>
      <c r="SQA2713" s="265"/>
      <c r="SQB2713" s="265"/>
      <c r="SQC2713" s="265"/>
      <c r="SQD2713" s="265"/>
      <c r="SQE2713" s="265"/>
      <c r="SQF2713" s="265"/>
      <c r="SQG2713" s="265"/>
      <c r="SQH2713" s="265"/>
      <c r="SQI2713" s="265"/>
      <c r="SQJ2713" s="265"/>
      <c r="SQK2713" s="265"/>
      <c r="SQL2713" s="265"/>
      <c r="SQM2713" s="265"/>
      <c r="SQN2713" s="265"/>
      <c r="SQO2713" s="265"/>
      <c r="SQP2713" s="265"/>
      <c r="SQQ2713" s="265"/>
      <c r="SQR2713" s="265"/>
      <c r="SQS2713" s="265"/>
      <c r="SQT2713" s="265"/>
      <c r="SQU2713" s="265"/>
      <c r="SQV2713" s="265"/>
      <c r="SQW2713" s="265"/>
      <c r="SQX2713" s="265"/>
      <c r="SQY2713" s="265"/>
      <c r="SQZ2713" s="265"/>
      <c r="SRA2713" s="265"/>
      <c r="SRB2713" s="265"/>
      <c r="SRC2713" s="265"/>
      <c r="SRD2713" s="265"/>
      <c r="SRE2713" s="265"/>
      <c r="SRF2713" s="265"/>
      <c r="SRG2713" s="265"/>
      <c r="SRH2713" s="265"/>
      <c r="SRI2713" s="265"/>
      <c r="SRJ2713" s="265"/>
      <c r="SRK2713" s="265"/>
      <c r="SRL2713" s="265"/>
      <c r="SRM2713" s="265"/>
      <c r="SRN2713" s="265"/>
      <c r="SRO2713" s="265"/>
      <c r="SRP2713" s="265"/>
      <c r="SRQ2713" s="265"/>
      <c r="SRR2713" s="265"/>
      <c r="SRS2713" s="265"/>
      <c r="SRT2713" s="265"/>
      <c r="SRU2713" s="265"/>
      <c r="SRV2713" s="265"/>
      <c r="SRW2713" s="265"/>
      <c r="SRX2713" s="265"/>
      <c r="SRY2713" s="265"/>
      <c r="SRZ2713" s="265"/>
      <c r="SSA2713" s="265"/>
      <c r="SSB2713" s="265"/>
      <c r="SSC2713" s="265"/>
      <c r="SSD2713" s="265"/>
      <c r="SSE2713" s="265"/>
      <c r="SSF2713" s="265"/>
      <c r="SSG2713" s="265"/>
      <c r="SSH2713" s="265"/>
      <c r="SSI2713" s="265"/>
      <c r="SSJ2713" s="265"/>
      <c r="SSK2713" s="265"/>
      <c r="SSL2713" s="265"/>
      <c r="SSM2713" s="265"/>
      <c r="SSN2713" s="265"/>
      <c r="SSO2713" s="265"/>
      <c r="SSP2713" s="265"/>
      <c r="SSQ2713" s="265"/>
      <c r="SSR2713" s="265"/>
      <c r="SSS2713" s="265"/>
      <c r="SST2713" s="265"/>
      <c r="SSU2713" s="265"/>
      <c r="SSV2713" s="265"/>
      <c r="SSW2713" s="265"/>
      <c r="SSX2713" s="265"/>
      <c r="SSY2713" s="265"/>
      <c r="SSZ2713" s="265"/>
      <c r="STA2713" s="265"/>
      <c r="STB2713" s="265"/>
      <c r="STC2713" s="265"/>
      <c r="STD2713" s="265"/>
      <c r="STE2713" s="265"/>
      <c r="STF2713" s="265"/>
      <c r="STG2713" s="265"/>
      <c r="STH2713" s="265"/>
      <c r="STI2713" s="265"/>
      <c r="STJ2713" s="265"/>
      <c r="STK2713" s="265"/>
      <c r="STL2713" s="265"/>
      <c r="STM2713" s="265"/>
      <c r="STN2713" s="265"/>
      <c r="STO2713" s="265"/>
      <c r="STP2713" s="265"/>
      <c r="STQ2713" s="265"/>
      <c r="STR2713" s="265"/>
      <c r="STS2713" s="265"/>
      <c r="STT2713" s="265"/>
      <c r="STU2713" s="265"/>
      <c r="STV2713" s="265"/>
      <c r="STW2713" s="265"/>
      <c r="STX2713" s="265"/>
      <c r="STY2713" s="265"/>
      <c r="STZ2713" s="265"/>
      <c r="SUA2713" s="265"/>
      <c r="SUB2713" s="265"/>
      <c r="SUC2713" s="265"/>
      <c r="SUD2713" s="265"/>
      <c r="SUE2713" s="265"/>
      <c r="SUF2713" s="265"/>
      <c r="SUG2713" s="265"/>
      <c r="SUH2713" s="265"/>
      <c r="SUI2713" s="265"/>
      <c r="SUJ2713" s="265"/>
      <c r="SUK2713" s="265"/>
      <c r="SUL2713" s="265"/>
      <c r="SUM2713" s="265"/>
      <c r="SUN2713" s="265"/>
      <c r="SUO2713" s="265"/>
      <c r="SUP2713" s="265"/>
      <c r="SUQ2713" s="265"/>
      <c r="SUR2713" s="265"/>
      <c r="SUS2713" s="265"/>
      <c r="SUT2713" s="265"/>
      <c r="SUU2713" s="265"/>
      <c r="SUV2713" s="265"/>
      <c r="SUW2713" s="265"/>
      <c r="SUX2713" s="265"/>
      <c r="SUY2713" s="265"/>
      <c r="SUZ2713" s="265"/>
      <c r="SVA2713" s="265"/>
      <c r="SVB2713" s="265"/>
      <c r="SVC2713" s="265"/>
      <c r="SVD2713" s="265"/>
      <c r="SVE2713" s="265"/>
      <c r="SVF2713" s="265"/>
      <c r="SVG2713" s="265"/>
      <c r="SVH2713" s="265"/>
      <c r="SVI2713" s="265"/>
      <c r="SVJ2713" s="265"/>
      <c r="SVK2713" s="265"/>
      <c r="SVL2713" s="265"/>
      <c r="SVM2713" s="265"/>
      <c r="SVN2713" s="265"/>
      <c r="SVO2713" s="265"/>
      <c r="SVP2713" s="265"/>
      <c r="SVQ2713" s="265"/>
      <c r="SVR2713" s="265"/>
      <c r="SVS2713" s="265"/>
      <c r="SVT2713" s="265"/>
      <c r="SVU2713" s="265"/>
      <c r="SVV2713" s="265"/>
      <c r="SVW2713" s="265"/>
      <c r="SVX2713" s="265"/>
      <c r="SVY2713" s="265"/>
      <c r="SVZ2713" s="265"/>
      <c r="SWA2713" s="265"/>
      <c r="SWB2713" s="265"/>
      <c r="SWC2713" s="265"/>
      <c r="SWD2713" s="265"/>
      <c r="SWE2713" s="265"/>
      <c r="SWF2713" s="265"/>
      <c r="SWG2713" s="265"/>
      <c r="SWH2713" s="265"/>
      <c r="SWI2713" s="265"/>
      <c r="SWJ2713" s="265"/>
      <c r="SWK2713" s="265"/>
      <c r="SWL2713" s="265"/>
      <c r="SWM2713" s="265"/>
      <c r="SWN2713" s="265"/>
      <c r="SWO2713" s="265"/>
      <c r="SWP2713" s="265"/>
      <c r="SWQ2713" s="265"/>
      <c r="SWR2713" s="265"/>
      <c r="SWS2713" s="265"/>
      <c r="SWT2713" s="265"/>
      <c r="SWU2713" s="265"/>
      <c r="SWV2713" s="265"/>
      <c r="SWW2713" s="265"/>
      <c r="SWX2713" s="265"/>
      <c r="SWY2713" s="265"/>
      <c r="SWZ2713" s="265"/>
      <c r="SXA2713" s="265"/>
      <c r="SXB2713" s="265"/>
      <c r="SXC2713" s="265"/>
      <c r="SXD2713" s="265"/>
      <c r="SXE2713" s="265"/>
      <c r="SXF2713" s="265"/>
      <c r="SXG2713" s="265"/>
      <c r="SXH2713" s="265"/>
      <c r="SXI2713" s="265"/>
      <c r="SXJ2713" s="265"/>
      <c r="SXK2713" s="265"/>
      <c r="SXL2713" s="265"/>
      <c r="SXM2713" s="265"/>
      <c r="SXN2713" s="265"/>
      <c r="SXO2713" s="265"/>
      <c r="SXP2713" s="265"/>
      <c r="SXQ2713" s="265"/>
      <c r="SXR2713" s="265"/>
      <c r="SXS2713" s="265"/>
      <c r="SXT2713" s="265"/>
      <c r="SXU2713" s="265"/>
      <c r="SXV2713" s="265"/>
      <c r="SXW2713" s="265"/>
      <c r="SXX2713" s="265"/>
      <c r="SXY2713" s="265"/>
      <c r="SXZ2713" s="265"/>
      <c r="SYA2713" s="265"/>
      <c r="SYB2713" s="265"/>
      <c r="SYC2713" s="265"/>
      <c r="SYD2713" s="265"/>
      <c r="SYE2713" s="265"/>
      <c r="SYF2713" s="265"/>
      <c r="SYG2713" s="265"/>
      <c r="SYH2713" s="265"/>
      <c r="SYI2713" s="265"/>
      <c r="SYJ2713" s="265"/>
      <c r="SYK2713" s="265"/>
      <c r="SYL2713" s="265"/>
      <c r="SYM2713" s="265"/>
      <c r="SYN2713" s="265"/>
      <c r="SYO2713" s="265"/>
      <c r="SYP2713" s="265"/>
      <c r="SYQ2713" s="265"/>
      <c r="SYR2713" s="265"/>
      <c r="SYS2713" s="265"/>
      <c r="SYT2713" s="265"/>
      <c r="SYU2713" s="265"/>
      <c r="SYV2713" s="265"/>
      <c r="SYW2713" s="265"/>
      <c r="SYX2713" s="265"/>
      <c r="SYY2713" s="265"/>
      <c r="SYZ2713" s="265"/>
      <c r="SZA2713" s="265"/>
      <c r="SZB2713" s="265"/>
      <c r="SZC2713" s="265"/>
      <c r="SZD2713" s="265"/>
      <c r="SZE2713" s="265"/>
      <c r="SZF2713" s="265"/>
      <c r="SZG2713" s="265"/>
      <c r="SZH2713" s="265"/>
      <c r="SZI2713" s="265"/>
      <c r="SZJ2713" s="265"/>
      <c r="SZK2713" s="265"/>
      <c r="SZL2713" s="265"/>
      <c r="SZM2713" s="265"/>
      <c r="SZN2713" s="265"/>
      <c r="SZO2713" s="265"/>
      <c r="SZP2713" s="265"/>
      <c r="SZQ2713" s="265"/>
      <c r="SZR2713" s="265"/>
      <c r="SZS2713" s="265"/>
      <c r="SZT2713" s="265"/>
      <c r="SZU2713" s="265"/>
      <c r="SZV2713" s="265"/>
      <c r="SZW2713" s="265"/>
      <c r="SZX2713" s="265"/>
      <c r="SZY2713" s="265"/>
      <c r="SZZ2713" s="265"/>
      <c r="TAA2713" s="265"/>
      <c r="TAB2713" s="265"/>
      <c r="TAC2713" s="265"/>
      <c r="TAD2713" s="265"/>
      <c r="TAE2713" s="265"/>
      <c r="TAF2713" s="265"/>
      <c r="TAG2713" s="265"/>
      <c r="TAH2713" s="265"/>
      <c r="TAI2713" s="265"/>
      <c r="TAJ2713" s="265"/>
      <c r="TAK2713" s="265"/>
      <c r="TAL2713" s="265"/>
      <c r="TAM2713" s="265"/>
      <c r="TAN2713" s="265"/>
      <c r="TAO2713" s="265"/>
      <c r="TAP2713" s="265"/>
      <c r="TAQ2713" s="265"/>
      <c r="TAR2713" s="265"/>
      <c r="TAS2713" s="265"/>
      <c r="TAT2713" s="265"/>
      <c r="TAU2713" s="265"/>
      <c r="TAV2713" s="265"/>
      <c r="TAW2713" s="265"/>
      <c r="TAX2713" s="265"/>
      <c r="TAY2713" s="265"/>
      <c r="TAZ2713" s="265"/>
      <c r="TBA2713" s="265"/>
      <c r="TBB2713" s="265"/>
      <c r="TBC2713" s="265"/>
      <c r="TBD2713" s="265"/>
      <c r="TBE2713" s="265"/>
      <c r="TBF2713" s="265"/>
      <c r="TBG2713" s="265"/>
      <c r="TBH2713" s="265"/>
      <c r="TBI2713" s="265"/>
      <c r="TBJ2713" s="265"/>
      <c r="TBK2713" s="265"/>
      <c r="TBL2713" s="265"/>
      <c r="TBM2713" s="265"/>
      <c r="TBN2713" s="265"/>
      <c r="TBO2713" s="265"/>
      <c r="TBP2713" s="265"/>
      <c r="TBQ2713" s="265"/>
      <c r="TBR2713" s="265"/>
      <c r="TBS2713" s="265"/>
      <c r="TBT2713" s="265"/>
      <c r="TBU2713" s="265"/>
      <c r="TBV2713" s="265"/>
      <c r="TBW2713" s="265"/>
      <c r="TBX2713" s="265"/>
      <c r="TBY2713" s="265"/>
      <c r="TBZ2713" s="265"/>
      <c r="TCA2713" s="265"/>
      <c r="TCB2713" s="265"/>
      <c r="TCC2713" s="265"/>
      <c r="TCD2713" s="265"/>
      <c r="TCE2713" s="265"/>
      <c r="TCF2713" s="265"/>
      <c r="TCG2713" s="265"/>
      <c r="TCH2713" s="265"/>
      <c r="TCI2713" s="265"/>
      <c r="TCJ2713" s="265"/>
      <c r="TCK2713" s="265"/>
      <c r="TCL2713" s="265"/>
      <c r="TCM2713" s="265"/>
      <c r="TCN2713" s="265"/>
      <c r="TCO2713" s="265"/>
      <c r="TCP2713" s="265"/>
      <c r="TCQ2713" s="265"/>
      <c r="TCR2713" s="265"/>
      <c r="TCS2713" s="265"/>
      <c r="TCT2713" s="265"/>
      <c r="TCU2713" s="265"/>
      <c r="TCV2713" s="265"/>
      <c r="TCW2713" s="265"/>
      <c r="TCX2713" s="265"/>
      <c r="TCY2713" s="265"/>
      <c r="TCZ2713" s="265"/>
      <c r="TDA2713" s="265"/>
      <c r="TDB2713" s="265"/>
      <c r="TDC2713" s="265"/>
      <c r="TDD2713" s="265"/>
      <c r="TDE2713" s="265"/>
      <c r="TDF2713" s="265"/>
      <c r="TDG2713" s="265"/>
      <c r="TDH2713" s="265"/>
      <c r="TDI2713" s="265"/>
      <c r="TDJ2713" s="265"/>
      <c r="TDK2713" s="265"/>
      <c r="TDL2713" s="265"/>
      <c r="TDM2713" s="265"/>
      <c r="TDN2713" s="265"/>
      <c r="TDO2713" s="265"/>
      <c r="TDP2713" s="265"/>
      <c r="TDQ2713" s="265"/>
      <c r="TDR2713" s="265"/>
      <c r="TDS2713" s="265"/>
      <c r="TDT2713" s="265"/>
      <c r="TDU2713" s="265"/>
      <c r="TDV2713" s="265"/>
      <c r="TDW2713" s="265"/>
      <c r="TDX2713" s="265"/>
      <c r="TDY2713" s="265"/>
      <c r="TDZ2713" s="265"/>
      <c r="TEA2713" s="265"/>
      <c r="TEB2713" s="265"/>
      <c r="TEC2713" s="265"/>
      <c r="TED2713" s="265"/>
      <c r="TEE2713" s="265"/>
      <c r="TEF2713" s="265"/>
      <c r="TEG2713" s="265"/>
      <c r="TEH2713" s="265"/>
      <c r="TEI2713" s="265"/>
      <c r="TEJ2713" s="265"/>
      <c r="TEK2713" s="265"/>
      <c r="TEL2713" s="265"/>
      <c r="TEM2713" s="265"/>
      <c r="TEN2713" s="265"/>
      <c r="TEO2713" s="265"/>
      <c r="TEP2713" s="265"/>
      <c r="TEQ2713" s="265"/>
      <c r="TER2713" s="265"/>
      <c r="TES2713" s="265"/>
      <c r="TET2713" s="265"/>
      <c r="TEU2713" s="265"/>
      <c r="TEV2713" s="265"/>
      <c r="TEW2713" s="265"/>
      <c r="TEX2713" s="265"/>
      <c r="TEY2713" s="265"/>
      <c r="TEZ2713" s="265"/>
      <c r="TFA2713" s="265"/>
      <c r="TFB2713" s="265"/>
      <c r="TFC2713" s="265"/>
      <c r="TFD2713" s="265"/>
      <c r="TFE2713" s="265"/>
      <c r="TFF2713" s="265"/>
      <c r="TFG2713" s="265"/>
      <c r="TFH2713" s="265"/>
      <c r="TFI2713" s="265"/>
      <c r="TFJ2713" s="265"/>
      <c r="TFK2713" s="265"/>
      <c r="TFL2713" s="265"/>
      <c r="TFM2713" s="265"/>
      <c r="TFN2713" s="265"/>
      <c r="TFO2713" s="265"/>
      <c r="TFP2713" s="265"/>
      <c r="TFQ2713" s="265"/>
      <c r="TFR2713" s="265"/>
      <c r="TFS2713" s="265"/>
      <c r="TFT2713" s="265"/>
      <c r="TFU2713" s="265"/>
      <c r="TFV2713" s="265"/>
      <c r="TFW2713" s="265"/>
      <c r="TFX2713" s="265"/>
      <c r="TFY2713" s="265"/>
      <c r="TFZ2713" s="265"/>
      <c r="TGA2713" s="265"/>
      <c r="TGB2713" s="265"/>
      <c r="TGC2713" s="265"/>
      <c r="TGD2713" s="265"/>
      <c r="TGE2713" s="265"/>
      <c r="TGF2713" s="265"/>
      <c r="TGG2713" s="265"/>
      <c r="TGH2713" s="265"/>
      <c r="TGI2713" s="265"/>
      <c r="TGJ2713" s="265"/>
      <c r="TGK2713" s="265"/>
      <c r="TGL2713" s="265"/>
      <c r="TGM2713" s="265"/>
      <c r="TGN2713" s="265"/>
      <c r="TGO2713" s="265"/>
      <c r="TGP2713" s="265"/>
      <c r="TGQ2713" s="265"/>
      <c r="TGR2713" s="265"/>
      <c r="TGS2713" s="265"/>
      <c r="TGT2713" s="265"/>
      <c r="TGU2713" s="265"/>
      <c r="TGV2713" s="265"/>
      <c r="TGW2713" s="265"/>
      <c r="TGX2713" s="265"/>
      <c r="TGY2713" s="265"/>
      <c r="TGZ2713" s="265"/>
      <c r="THA2713" s="265"/>
      <c r="THB2713" s="265"/>
      <c r="THC2713" s="265"/>
      <c r="THD2713" s="265"/>
      <c r="THE2713" s="265"/>
      <c r="THF2713" s="265"/>
      <c r="THG2713" s="265"/>
      <c r="THH2713" s="265"/>
      <c r="THI2713" s="265"/>
      <c r="THJ2713" s="265"/>
      <c r="THK2713" s="265"/>
      <c r="THL2713" s="265"/>
      <c r="THM2713" s="265"/>
      <c r="THN2713" s="265"/>
      <c r="THO2713" s="265"/>
      <c r="THP2713" s="265"/>
      <c r="THQ2713" s="265"/>
      <c r="THR2713" s="265"/>
      <c r="THS2713" s="265"/>
      <c r="THT2713" s="265"/>
      <c r="THU2713" s="265"/>
      <c r="THV2713" s="265"/>
      <c r="THW2713" s="265"/>
      <c r="THX2713" s="265"/>
      <c r="THY2713" s="265"/>
      <c r="THZ2713" s="265"/>
      <c r="TIA2713" s="265"/>
      <c r="TIB2713" s="265"/>
      <c r="TIC2713" s="265"/>
      <c r="TID2713" s="265"/>
      <c r="TIE2713" s="265"/>
      <c r="TIF2713" s="265"/>
      <c r="TIG2713" s="265"/>
      <c r="TIH2713" s="265"/>
      <c r="TII2713" s="265"/>
      <c r="TIJ2713" s="265"/>
      <c r="TIK2713" s="265"/>
      <c r="TIL2713" s="265"/>
      <c r="TIM2713" s="265"/>
      <c r="TIN2713" s="265"/>
      <c r="TIO2713" s="265"/>
      <c r="TIP2713" s="265"/>
      <c r="TIQ2713" s="265"/>
      <c r="TIR2713" s="265"/>
      <c r="TIS2713" s="265"/>
      <c r="TIT2713" s="265"/>
      <c r="TIU2713" s="265"/>
      <c r="TIV2713" s="265"/>
      <c r="TIW2713" s="265"/>
      <c r="TIX2713" s="265"/>
      <c r="TIY2713" s="265"/>
      <c r="TIZ2713" s="265"/>
      <c r="TJA2713" s="265"/>
      <c r="TJB2713" s="265"/>
      <c r="TJC2713" s="265"/>
      <c r="TJD2713" s="265"/>
      <c r="TJE2713" s="265"/>
      <c r="TJF2713" s="265"/>
      <c r="TJG2713" s="265"/>
      <c r="TJH2713" s="265"/>
      <c r="TJI2713" s="265"/>
      <c r="TJJ2713" s="265"/>
      <c r="TJK2713" s="265"/>
      <c r="TJL2713" s="265"/>
      <c r="TJM2713" s="265"/>
      <c r="TJN2713" s="265"/>
      <c r="TJO2713" s="265"/>
      <c r="TJP2713" s="265"/>
      <c r="TJQ2713" s="265"/>
      <c r="TJR2713" s="265"/>
      <c r="TJS2713" s="265"/>
      <c r="TJT2713" s="265"/>
      <c r="TJU2713" s="265"/>
      <c r="TJV2713" s="265"/>
      <c r="TJW2713" s="265"/>
      <c r="TJX2713" s="265"/>
      <c r="TJY2713" s="265"/>
      <c r="TJZ2713" s="265"/>
      <c r="TKA2713" s="265"/>
      <c r="TKB2713" s="265"/>
      <c r="TKC2713" s="265"/>
      <c r="TKD2713" s="265"/>
      <c r="TKE2713" s="265"/>
      <c r="TKF2713" s="265"/>
      <c r="TKG2713" s="265"/>
      <c r="TKH2713" s="265"/>
      <c r="TKI2713" s="265"/>
      <c r="TKJ2713" s="265"/>
      <c r="TKK2713" s="265"/>
      <c r="TKL2713" s="265"/>
      <c r="TKM2713" s="265"/>
      <c r="TKN2713" s="265"/>
      <c r="TKO2713" s="265"/>
      <c r="TKP2713" s="265"/>
      <c r="TKQ2713" s="265"/>
      <c r="TKR2713" s="265"/>
      <c r="TKS2713" s="265"/>
      <c r="TKT2713" s="265"/>
      <c r="TKU2713" s="265"/>
      <c r="TKV2713" s="265"/>
      <c r="TKW2713" s="265"/>
      <c r="TKX2713" s="265"/>
      <c r="TKY2713" s="265"/>
      <c r="TKZ2713" s="265"/>
      <c r="TLA2713" s="265"/>
      <c r="TLB2713" s="265"/>
      <c r="TLC2713" s="265"/>
      <c r="TLD2713" s="265"/>
      <c r="TLE2713" s="265"/>
      <c r="TLF2713" s="265"/>
      <c r="TLG2713" s="265"/>
      <c r="TLH2713" s="265"/>
      <c r="TLI2713" s="265"/>
      <c r="TLJ2713" s="265"/>
      <c r="TLK2713" s="265"/>
      <c r="TLL2713" s="265"/>
      <c r="TLM2713" s="265"/>
      <c r="TLN2713" s="265"/>
      <c r="TLO2713" s="265"/>
      <c r="TLP2713" s="265"/>
      <c r="TLQ2713" s="265"/>
      <c r="TLR2713" s="265"/>
      <c r="TLS2713" s="265"/>
      <c r="TLT2713" s="265"/>
      <c r="TLU2713" s="265"/>
      <c r="TLV2713" s="265"/>
      <c r="TLW2713" s="265"/>
      <c r="TLX2713" s="265"/>
      <c r="TLY2713" s="265"/>
      <c r="TLZ2713" s="265"/>
      <c r="TMA2713" s="265"/>
      <c r="TMB2713" s="265"/>
      <c r="TMC2713" s="265"/>
      <c r="TMD2713" s="265"/>
      <c r="TME2713" s="265"/>
      <c r="TMF2713" s="265"/>
      <c r="TMG2713" s="265"/>
      <c r="TMH2713" s="265"/>
      <c r="TMI2713" s="265"/>
      <c r="TMJ2713" s="265"/>
      <c r="TMK2713" s="265"/>
      <c r="TML2713" s="265"/>
      <c r="TMM2713" s="265"/>
      <c r="TMN2713" s="265"/>
      <c r="TMO2713" s="265"/>
      <c r="TMP2713" s="265"/>
      <c r="TMQ2713" s="265"/>
      <c r="TMR2713" s="265"/>
      <c r="TMS2713" s="265"/>
      <c r="TMT2713" s="265"/>
      <c r="TMU2713" s="265"/>
      <c r="TMV2713" s="265"/>
      <c r="TMW2713" s="265"/>
      <c r="TMX2713" s="265"/>
      <c r="TMY2713" s="265"/>
      <c r="TMZ2713" s="265"/>
      <c r="TNA2713" s="265"/>
      <c r="TNB2713" s="265"/>
      <c r="TNC2713" s="265"/>
      <c r="TND2713" s="265"/>
      <c r="TNE2713" s="265"/>
      <c r="TNF2713" s="265"/>
      <c r="TNG2713" s="265"/>
      <c r="TNH2713" s="265"/>
      <c r="TNI2713" s="265"/>
      <c r="TNJ2713" s="265"/>
      <c r="TNK2713" s="265"/>
      <c r="TNL2713" s="265"/>
      <c r="TNM2713" s="265"/>
      <c r="TNN2713" s="265"/>
      <c r="TNO2713" s="265"/>
      <c r="TNP2713" s="265"/>
      <c r="TNQ2713" s="265"/>
      <c r="TNR2713" s="265"/>
      <c r="TNS2713" s="265"/>
      <c r="TNT2713" s="265"/>
      <c r="TNU2713" s="265"/>
      <c r="TNV2713" s="265"/>
      <c r="TNW2713" s="265"/>
      <c r="TNX2713" s="265"/>
      <c r="TNY2713" s="265"/>
      <c r="TNZ2713" s="265"/>
      <c r="TOA2713" s="265"/>
      <c r="TOB2713" s="265"/>
      <c r="TOC2713" s="265"/>
      <c r="TOD2713" s="265"/>
      <c r="TOE2713" s="265"/>
      <c r="TOF2713" s="265"/>
      <c r="TOG2713" s="265"/>
      <c r="TOH2713" s="265"/>
      <c r="TOI2713" s="265"/>
      <c r="TOJ2713" s="265"/>
      <c r="TOK2713" s="265"/>
      <c r="TOL2713" s="265"/>
      <c r="TOM2713" s="265"/>
      <c r="TON2713" s="265"/>
      <c r="TOO2713" s="265"/>
      <c r="TOP2713" s="265"/>
      <c r="TOQ2713" s="265"/>
      <c r="TOR2713" s="265"/>
      <c r="TOS2713" s="265"/>
      <c r="TOT2713" s="265"/>
      <c r="TOU2713" s="265"/>
      <c r="TOV2713" s="265"/>
      <c r="TOW2713" s="265"/>
      <c r="TOX2713" s="265"/>
      <c r="TOY2713" s="265"/>
      <c r="TOZ2713" s="265"/>
      <c r="TPA2713" s="265"/>
      <c r="TPB2713" s="265"/>
      <c r="TPC2713" s="265"/>
      <c r="TPD2713" s="265"/>
      <c r="TPE2713" s="265"/>
      <c r="TPF2713" s="265"/>
      <c r="TPG2713" s="265"/>
      <c r="TPH2713" s="265"/>
      <c r="TPI2713" s="265"/>
      <c r="TPJ2713" s="265"/>
      <c r="TPK2713" s="265"/>
      <c r="TPL2713" s="265"/>
      <c r="TPM2713" s="265"/>
      <c r="TPN2713" s="265"/>
      <c r="TPO2713" s="265"/>
      <c r="TPP2713" s="265"/>
      <c r="TPQ2713" s="265"/>
      <c r="TPR2713" s="265"/>
      <c r="TPS2713" s="265"/>
      <c r="TPT2713" s="265"/>
      <c r="TPU2713" s="265"/>
      <c r="TPV2713" s="265"/>
      <c r="TPW2713" s="265"/>
      <c r="TPX2713" s="265"/>
      <c r="TPY2713" s="265"/>
      <c r="TPZ2713" s="265"/>
      <c r="TQA2713" s="265"/>
      <c r="TQB2713" s="265"/>
      <c r="TQC2713" s="265"/>
      <c r="TQD2713" s="265"/>
      <c r="TQE2713" s="265"/>
      <c r="TQF2713" s="265"/>
      <c r="TQG2713" s="265"/>
      <c r="TQH2713" s="265"/>
      <c r="TQI2713" s="265"/>
      <c r="TQJ2713" s="265"/>
      <c r="TQK2713" s="265"/>
      <c r="TQL2713" s="265"/>
      <c r="TQM2713" s="265"/>
      <c r="TQN2713" s="265"/>
      <c r="TQO2713" s="265"/>
      <c r="TQP2713" s="265"/>
      <c r="TQQ2713" s="265"/>
      <c r="TQR2713" s="265"/>
      <c r="TQS2713" s="265"/>
      <c r="TQT2713" s="265"/>
      <c r="TQU2713" s="265"/>
      <c r="TQV2713" s="265"/>
      <c r="TQW2713" s="265"/>
      <c r="TQX2713" s="265"/>
      <c r="TQY2713" s="265"/>
      <c r="TQZ2713" s="265"/>
      <c r="TRA2713" s="265"/>
      <c r="TRB2713" s="265"/>
      <c r="TRC2713" s="265"/>
      <c r="TRD2713" s="265"/>
      <c r="TRE2713" s="265"/>
      <c r="TRF2713" s="265"/>
      <c r="TRG2713" s="265"/>
      <c r="TRH2713" s="265"/>
      <c r="TRI2713" s="265"/>
      <c r="TRJ2713" s="265"/>
      <c r="TRK2713" s="265"/>
      <c r="TRL2713" s="265"/>
      <c r="TRM2713" s="265"/>
      <c r="TRN2713" s="265"/>
      <c r="TRO2713" s="265"/>
      <c r="TRP2713" s="265"/>
      <c r="TRQ2713" s="265"/>
      <c r="TRR2713" s="265"/>
      <c r="TRS2713" s="265"/>
      <c r="TRT2713" s="265"/>
      <c r="TRU2713" s="265"/>
      <c r="TRV2713" s="265"/>
      <c r="TRW2713" s="265"/>
      <c r="TRX2713" s="265"/>
      <c r="TRY2713" s="265"/>
      <c r="TRZ2713" s="265"/>
      <c r="TSA2713" s="265"/>
      <c r="TSB2713" s="265"/>
      <c r="TSC2713" s="265"/>
      <c r="TSD2713" s="265"/>
      <c r="TSE2713" s="265"/>
      <c r="TSF2713" s="265"/>
      <c r="TSG2713" s="265"/>
      <c r="TSH2713" s="265"/>
      <c r="TSI2713" s="265"/>
      <c r="TSJ2713" s="265"/>
      <c r="TSK2713" s="265"/>
      <c r="TSL2713" s="265"/>
      <c r="TSM2713" s="265"/>
      <c r="TSN2713" s="265"/>
      <c r="TSO2713" s="265"/>
      <c r="TSP2713" s="265"/>
      <c r="TSQ2713" s="265"/>
      <c r="TSR2713" s="265"/>
      <c r="TSS2713" s="265"/>
      <c r="TST2713" s="265"/>
      <c r="TSU2713" s="265"/>
      <c r="TSV2713" s="265"/>
      <c r="TSW2713" s="265"/>
      <c r="TSX2713" s="265"/>
      <c r="TSY2713" s="265"/>
      <c r="TSZ2713" s="265"/>
      <c r="TTA2713" s="265"/>
      <c r="TTB2713" s="265"/>
      <c r="TTC2713" s="265"/>
      <c r="TTD2713" s="265"/>
      <c r="TTE2713" s="265"/>
      <c r="TTF2713" s="265"/>
      <c r="TTG2713" s="265"/>
      <c r="TTH2713" s="265"/>
      <c r="TTI2713" s="265"/>
      <c r="TTJ2713" s="265"/>
      <c r="TTK2713" s="265"/>
      <c r="TTL2713" s="265"/>
      <c r="TTM2713" s="265"/>
      <c r="TTN2713" s="265"/>
      <c r="TTO2713" s="265"/>
      <c r="TTP2713" s="265"/>
      <c r="TTQ2713" s="265"/>
      <c r="TTR2713" s="265"/>
      <c r="TTS2713" s="265"/>
      <c r="TTT2713" s="265"/>
      <c r="TTU2713" s="265"/>
      <c r="TTV2713" s="265"/>
      <c r="TTW2713" s="265"/>
      <c r="TTX2713" s="265"/>
      <c r="TTY2713" s="265"/>
      <c r="TTZ2713" s="265"/>
      <c r="TUA2713" s="265"/>
      <c r="TUB2713" s="265"/>
      <c r="TUC2713" s="265"/>
      <c r="TUD2713" s="265"/>
      <c r="TUE2713" s="265"/>
      <c r="TUF2713" s="265"/>
      <c r="TUG2713" s="265"/>
      <c r="TUH2713" s="265"/>
      <c r="TUI2713" s="265"/>
      <c r="TUJ2713" s="265"/>
      <c r="TUK2713" s="265"/>
      <c r="TUL2713" s="265"/>
      <c r="TUM2713" s="265"/>
      <c r="TUN2713" s="265"/>
      <c r="TUO2713" s="265"/>
      <c r="TUP2713" s="265"/>
      <c r="TUQ2713" s="265"/>
      <c r="TUR2713" s="265"/>
      <c r="TUS2713" s="265"/>
      <c r="TUT2713" s="265"/>
      <c r="TUU2713" s="265"/>
      <c r="TUV2713" s="265"/>
      <c r="TUW2713" s="265"/>
      <c r="TUX2713" s="265"/>
      <c r="TUY2713" s="265"/>
      <c r="TUZ2713" s="265"/>
      <c r="TVA2713" s="265"/>
      <c r="TVB2713" s="265"/>
      <c r="TVC2713" s="265"/>
      <c r="TVD2713" s="265"/>
      <c r="TVE2713" s="265"/>
      <c r="TVF2713" s="265"/>
      <c r="TVG2713" s="265"/>
      <c r="TVH2713" s="265"/>
      <c r="TVI2713" s="265"/>
      <c r="TVJ2713" s="265"/>
      <c r="TVK2713" s="265"/>
      <c r="TVL2713" s="265"/>
      <c r="TVM2713" s="265"/>
      <c r="TVN2713" s="265"/>
      <c r="TVO2713" s="265"/>
      <c r="TVP2713" s="265"/>
      <c r="TVQ2713" s="265"/>
      <c r="TVR2713" s="265"/>
      <c r="TVS2713" s="265"/>
      <c r="TVT2713" s="265"/>
      <c r="TVU2713" s="265"/>
      <c r="TVV2713" s="265"/>
      <c r="TVW2713" s="265"/>
      <c r="TVX2713" s="265"/>
      <c r="TVY2713" s="265"/>
      <c r="TVZ2713" s="265"/>
      <c r="TWA2713" s="265"/>
      <c r="TWB2713" s="265"/>
      <c r="TWC2713" s="265"/>
      <c r="TWD2713" s="265"/>
      <c r="TWE2713" s="265"/>
      <c r="TWF2713" s="265"/>
      <c r="TWG2713" s="265"/>
      <c r="TWH2713" s="265"/>
      <c r="TWI2713" s="265"/>
      <c r="TWJ2713" s="265"/>
      <c r="TWK2713" s="265"/>
      <c r="TWL2713" s="265"/>
      <c r="TWM2713" s="265"/>
      <c r="TWN2713" s="265"/>
      <c r="TWO2713" s="265"/>
      <c r="TWP2713" s="265"/>
      <c r="TWQ2713" s="265"/>
      <c r="TWR2713" s="265"/>
      <c r="TWS2713" s="265"/>
      <c r="TWT2713" s="265"/>
      <c r="TWU2713" s="265"/>
      <c r="TWV2713" s="265"/>
      <c r="TWW2713" s="265"/>
      <c r="TWX2713" s="265"/>
      <c r="TWY2713" s="265"/>
      <c r="TWZ2713" s="265"/>
      <c r="TXA2713" s="265"/>
      <c r="TXB2713" s="265"/>
      <c r="TXC2713" s="265"/>
      <c r="TXD2713" s="265"/>
      <c r="TXE2713" s="265"/>
      <c r="TXF2713" s="265"/>
      <c r="TXG2713" s="265"/>
      <c r="TXH2713" s="265"/>
      <c r="TXI2713" s="265"/>
      <c r="TXJ2713" s="265"/>
      <c r="TXK2713" s="265"/>
      <c r="TXL2713" s="265"/>
      <c r="TXM2713" s="265"/>
      <c r="TXN2713" s="265"/>
      <c r="TXO2713" s="265"/>
      <c r="TXP2713" s="265"/>
      <c r="TXQ2713" s="265"/>
      <c r="TXR2713" s="265"/>
      <c r="TXS2713" s="265"/>
      <c r="TXT2713" s="265"/>
      <c r="TXU2713" s="265"/>
      <c r="TXV2713" s="265"/>
      <c r="TXW2713" s="265"/>
      <c r="TXX2713" s="265"/>
      <c r="TXY2713" s="265"/>
      <c r="TXZ2713" s="265"/>
      <c r="TYA2713" s="265"/>
      <c r="TYB2713" s="265"/>
      <c r="TYC2713" s="265"/>
      <c r="TYD2713" s="265"/>
      <c r="TYE2713" s="265"/>
      <c r="TYF2713" s="265"/>
      <c r="TYG2713" s="265"/>
      <c r="TYH2713" s="265"/>
      <c r="TYI2713" s="265"/>
      <c r="TYJ2713" s="265"/>
      <c r="TYK2713" s="265"/>
      <c r="TYL2713" s="265"/>
      <c r="TYM2713" s="265"/>
      <c r="TYN2713" s="265"/>
      <c r="TYO2713" s="265"/>
      <c r="TYP2713" s="265"/>
      <c r="TYQ2713" s="265"/>
      <c r="TYR2713" s="265"/>
      <c r="TYS2713" s="265"/>
      <c r="TYT2713" s="265"/>
      <c r="TYU2713" s="265"/>
      <c r="TYV2713" s="265"/>
      <c r="TYW2713" s="265"/>
      <c r="TYX2713" s="265"/>
      <c r="TYY2713" s="265"/>
      <c r="TYZ2713" s="265"/>
      <c r="TZA2713" s="265"/>
      <c r="TZB2713" s="265"/>
      <c r="TZC2713" s="265"/>
      <c r="TZD2713" s="265"/>
      <c r="TZE2713" s="265"/>
      <c r="TZF2713" s="265"/>
      <c r="TZG2713" s="265"/>
      <c r="TZH2713" s="265"/>
      <c r="TZI2713" s="265"/>
      <c r="TZJ2713" s="265"/>
      <c r="TZK2713" s="265"/>
      <c r="TZL2713" s="265"/>
      <c r="TZM2713" s="265"/>
      <c r="TZN2713" s="265"/>
      <c r="TZO2713" s="265"/>
      <c r="TZP2713" s="265"/>
      <c r="TZQ2713" s="265"/>
      <c r="TZR2713" s="265"/>
      <c r="TZS2713" s="265"/>
      <c r="TZT2713" s="265"/>
      <c r="TZU2713" s="265"/>
      <c r="TZV2713" s="265"/>
      <c r="TZW2713" s="265"/>
      <c r="TZX2713" s="265"/>
      <c r="TZY2713" s="265"/>
      <c r="TZZ2713" s="265"/>
      <c r="UAA2713" s="265"/>
      <c r="UAB2713" s="265"/>
      <c r="UAC2713" s="265"/>
      <c r="UAD2713" s="265"/>
      <c r="UAE2713" s="265"/>
      <c r="UAF2713" s="265"/>
      <c r="UAG2713" s="265"/>
      <c r="UAH2713" s="265"/>
      <c r="UAI2713" s="265"/>
      <c r="UAJ2713" s="265"/>
      <c r="UAK2713" s="265"/>
      <c r="UAL2713" s="265"/>
      <c r="UAM2713" s="265"/>
      <c r="UAN2713" s="265"/>
      <c r="UAO2713" s="265"/>
      <c r="UAP2713" s="265"/>
      <c r="UAQ2713" s="265"/>
      <c r="UAR2713" s="265"/>
      <c r="UAS2713" s="265"/>
      <c r="UAT2713" s="265"/>
      <c r="UAU2713" s="265"/>
      <c r="UAV2713" s="265"/>
      <c r="UAW2713" s="265"/>
      <c r="UAX2713" s="265"/>
      <c r="UAY2713" s="265"/>
      <c r="UAZ2713" s="265"/>
      <c r="UBA2713" s="265"/>
      <c r="UBB2713" s="265"/>
      <c r="UBC2713" s="265"/>
      <c r="UBD2713" s="265"/>
      <c r="UBE2713" s="265"/>
      <c r="UBF2713" s="265"/>
      <c r="UBG2713" s="265"/>
      <c r="UBH2713" s="265"/>
      <c r="UBI2713" s="265"/>
      <c r="UBJ2713" s="265"/>
      <c r="UBK2713" s="265"/>
      <c r="UBL2713" s="265"/>
      <c r="UBM2713" s="265"/>
      <c r="UBN2713" s="265"/>
      <c r="UBO2713" s="265"/>
      <c r="UBP2713" s="265"/>
      <c r="UBQ2713" s="265"/>
      <c r="UBR2713" s="265"/>
      <c r="UBS2713" s="265"/>
      <c r="UBT2713" s="265"/>
      <c r="UBU2713" s="265"/>
      <c r="UBV2713" s="265"/>
      <c r="UBW2713" s="265"/>
      <c r="UBX2713" s="265"/>
      <c r="UBY2713" s="265"/>
      <c r="UBZ2713" s="265"/>
      <c r="UCA2713" s="265"/>
      <c r="UCB2713" s="265"/>
      <c r="UCC2713" s="265"/>
      <c r="UCD2713" s="265"/>
      <c r="UCE2713" s="265"/>
      <c r="UCF2713" s="265"/>
      <c r="UCG2713" s="265"/>
      <c r="UCH2713" s="265"/>
      <c r="UCI2713" s="265"/>
      <c r="UCJ2713" s="265"/>
      <c r="UCK2713" s="265"/>
      <c r="UCL2713" s="265"/>
      <c r="UCM2713" s="265"/>
      <c r="UCN2713" s="265"/>
      <c r="UCO2713" s="265"/>
      <c r="UCP2713" s="265"/>
      <c r="UCQ2713" s="265"/>
      <c r="UCR2713" s="265"/>
      <c r="UCS2713" s="265"/>
      <c r="UCT2713" s="265"/>
      <c r="UCU2713" s="265"/>
      <c r="UCV2713" s="265"/>
      <c r="UCW2713" s="265"/>
      <c r="UCX2713" s="265"/>
      <c r="UCY2713" s="265"/>
      <c r="UCZ2713" s="265"/>
      <c r="UDA2713" s="265"/>
      <c r="UDB2713" s="265"/>
      <c r="UDC2713" s="265"/>
      <c r="UDD2713" s="265"/>
      <c r="UDE2713" s="265"/>
      <c r="UDF2713" s="265"/>
      <c r="UDG2713" s="265"/>
      <c r="UDH2713" s="265"/>
      <c r="UDI2713" s="265"/>
      <c r="UDJ2713" s="265"/>
      <c r="UDK2713" s="265"/>
      <c r="UDL2713" s="265"/>
      <c r="UDM2713" s="265"/>
      <c r="UDN2713" s="265"/>
      <c r="UDO2713" s="265"/>
      <c r="UDP2713" s="265"/>
      <c r="UDQ2713" s="265"/>
      <c r="UDR2713" s="265"/>
      <c r="UDS2713" s="265"/>
      <c r="UDT2713" s="265"/>
      <c r="UDU2713" s="265"/>
      <c r="UDV2713" s="265"/>
      <c r="UDW2713" s="265"/>
      <c r="UDX2713" s="265"/>
      <c r="UDY2713" s="265"/>
      <c r="UDZ2713" s="265"/>
      <c r="UEA2713" s="265"/>
      <c r="UEB2713" s="265"/>
      <c r="UEC2713" s="265"/>
      <c r="UED2713" s="265"/>
      <c r="UEE2713" s="265"/>
      <c r="UEF2713" s="265"/>
      <c r="UEG2713" s="265"/>
      <c r="UEH2713" s="265"/>
      <c r="UEI2713" s="265"/>
      <c r="UEJ2713" s="265"/>
      <c r="UEK2713" s="265"/>
      <c r="UEL2713" s="265"/>
      <c r="UEM2713" s="265"/>
      <c r="UEN2713" s="265"/>
      <c r="UEO2713" s="265"/>
      <c r="UEP2713" s="265"/>
      <c r="UEQ2713" s="265"/>
      <c r="UER2713" s="265"/>
      <c r="UES2713" s="265"/>
      <c r="UET2713" s="265"/>
      <c r="UEU2713" s="265"/>
      <c r="UEV2713" s="265"/>
      <c r="UEW2713" s="265"/>
      <c r="UEX2713" s="265"/>
      <c r="UEY2713" s="265"/>
      <c r="UEZ2713" s="265"/>
      <c r="UFA2713" s="265"/>
      <c r="UFB2713" s="265"/>
      <c r="UFC2713" s="265"/>
      <c r="UFD2713" s="265"/>
      <c r="UFE2713" s="265"/>
      <c r="UFF2713" s="265"/>
      <c r="UFG2713" s="265"/>
      <c r="UFH2713" s="265"/>
      <c r="UFI2713" s="265"/>
      <c r="UFJ2713" s="265"/>
      <c r="UFK2713" s="265"/>
      <c r="UFL2713" s="265"/>
      <c r="UFM2713" s="265"/>
      <c r="UFN2713" s="265"/>
      <c r="UFO2713" s="265"/>
      <c r="UFP2713" s="265"/>
      <c r="UFQ2713" s="265"/>
      <c r="UFR2713" s="265"/>
      <c r="UFS2713" s="265"/>
      <c r="UFT2713" s="265"/>
      <c r="UFU2713" s="265"/>
      <c r="UFV2713" s="265"/>
      <c r="UFW2713" s="265"/>
      <c r="UFX2713" s="265"/>
      <c r="UFY2713" s="265"/>
      <c r="UFZ2713" s="265"/>
      <c r="UGA2713" s="265"/>
      <c r="UGB2713" s="265"/>
      <c r="UGC2713" s="265"/>
      <c r="UGD2713" s="265"/>
      <c r="UGE2713" s="265"/>
      <c r="UGF2713" s="265"/>
      <c r="UGG2713" s="265"/>
      <c r="UGH2713" s="265"/>
      <c r="UGI2713" s="265"/>
      <c r="UGJ2713" s="265"/>
      <c r="UGK2713" s="265"/>
      <c r="UGL2713" s="265"/>
      <c r="UGM2713" s="265"/>
      <c r="UGN2713" s="265"/>
      <c r="UGO2713" s="265"/>
      <c r="UGP2713" s="265"/>
      <c r="UGQ2713" s="265"/>
      <c r="UGR2713" s="265"/>
      <c r="UGS2713" s="265"/>
      <c r="UGT2713" s="265"/>
      <c r="UGU2713" s="265"/>
      <c r="UGV2713" s="265"/>
      <c r="UGW2713" s="265"/>
      <c r="UGX2713" s="265"/>
      <c r="UGY2713" s="265"/>
      <c r="UGZ2713" s="265"/>
      <c r="UHA2713" s="265"/>
      <c r="UHB2713" s="265"/>
      <c r="UHC2713" s="265"/>
      <c r="UHD2713" s="265"/>
      <c r="UHE2713" s="265"/>
      <c r="UHF2713" s="265"/>
      <c r="UHG2713" s="265"/>
      <c r="UHH2713" s="265"/>
      <c r="UHI2713" s="265"/>
      <c r="UHJ2713" s="265"/>
      <c r="UHK2713" s="265"/>
      <c r="UHL2713" s="265"/>
      <c r="UHM2713" s="265"/>
      <c r="UHN2713" s="265"/>
      <c r="UHO2713" s="265"/>
      <c r="UHP2713" s="265"/>
      <c r="UHQ2713" s="265"/>
      <c r="UHR2713" s="265"/>
      <c r="UHS2713" s="265"/>
      <c r="UHT2713" s="265"/>
      <c r="UHU2713" s="265"/>
      <c r="UHV2713" s="265"/>
      <c r="UHW2713" s="265"/>
      <c r="UHX2713" s="265"/>
      <c r="UHY2713" s="265"/>
      <c r="UHZ2713" s="265"/>
      <c r="UIA2713" s="265"/>
      <c r="UIB2713" s="265"/>
      <c r="UIC2713" s="265"/>
      <c r="UID2713" s="265"/>
      <c r="UIE2713" s="265"/>
      <c r="UIF2713" s="265"/>
      <c r="UIG2713" s="265"/>
      <c r="UIH2713" s="265"/>
      <c r="UII2713" s="265"/>
      <c r="UIJ2713" s="265"/>
      <c r="UIK2713" s="265"/>
      <c r="UIL2713" s="265"/>
      <c r="UIM2713" s="265"/>
      <c r="UIN2713" s="265"/>
      <c r="UIO2713" s="265"/>
      <c r="UIP2713" s="265"/>
      <c r="UIQ2713" s="265"/>
      <c r="UIR2713" s="265"/>
      <c r="UIS2713" s="265"/>
      <c r="UIT2713" s="265"/>
      <c r="UIU2713" s="265"/>
      <c r="UIV2713" s="265"/>
      <c r="UIW2713" s="265"/>
      <c r="UIX2713" s="265"/>
      <c r="UIY2713" s="265"/>
      <c r="UIZ2713" s="265"/>
      <c r="UJA2713" s="265"/>
      <c r="UJB2713" s="265"/>
      <c r="UJC2713" s="265"/>
      <c r="UJD2713" s="265"/>
      <c r="UJE2713" s="265"/>
      <c r="UJF2713" s="265"/>
      <c r="UJG2713" s="265"/>
      <c r="UJH2713" s="265"/>
      <c r="UJI2713" s="265"/>
      <c r="UJJ2713" s="265"/>
      <c r="UJK2713" s="265"/>
      <c r="UJL2713" s="265"/>
      <c r="UJM2713" s="265"/>
      <c r="UJN2713" s="265"/>
      <c r="UJO2713" s="265"/>
      <c r="UJP2713" s="265"/>
      <c r="UJQ2713" s="265"/>
      <c r="UJR2713" s="265"/>
      <c r="UJS2713" s="265"/>
      <c r="UJT2713" s="265"/>
      <c r="UJU2713" s="265"/>
      <c r="UJV2713" s="265"/>
      <c r="UJW2713" s="265"/>
      <c r="UJX2713" s="265"/>
      <c r="UJY2713" s="265"/>
      <c r="UJZ2713" s="265"/>
      <c r="UKA2713" s="265"/>
      <c r="UKB2713" s="265"/>
      <c r="UKC2713" s="265"/>
      <c r="UKD2713" s="265"/>
      <c r="UKE2713" s="265"/>
      <c r="UKF2713" s="265"/>
      <c r="UKG2713" s="265"/>
      <c r="UKH2713" s="265"/>
      <c r="UKI2713" s="265"/>
      <c r="UKJ2713" s="265"/>
      <c r="UKK2713" s="265"/>
      <c r="UKL2713" s="265"/>
      <c r="UKM2713" s="265"/>
      <c r="UKN2713" s="265"/>
      <c r="UKO2713" s="265"/>
      <c r="UKP2713" s="265"/>
      <c r="UKQ2713" s="265"/>
      <c r="UKR2713" s="265"/>
      <c r="UKS2713" s="265"/>
      <c r="UKT2713" s="265"/>
      <c r="UKU2713" s="265"/>
      <c r="UKV2713" s="265"/>
      <c r="UKW2713" s="265"/>
      <c r="UKX2713" s="265"/>
      <c r="UKY2713" s="265"/>
      <c r="UKZ2713" s="265"/>
      <c r="ULA2713" s="265"/>
      <c r="ULB2713" s="265"/>
      <c r="ULC2713" s="265"/>
      <c r="ULD2713" s="265"/>
      <c r="ULE2713" s="265"/>
      <c r="ULF2713" s="265"/>
      <c r="ULG2713" s="265"/>
      <c r="ULH2713" s="265"/>
      <c r="ULI2713" s="265"/>
      <c r="ULJ2713" s="265"/>
      <c r="ULK2713" s="265"/>
      <c r="ULL2713" s="265"/>
      <c r="ULM2713" s="265"/>
      <c r="ULN2713" s="265"/>
      <c r="ULO2713" s="265"/>
      <c r="ULP2713" s="265"/>
      <c r="ULQ2713" s="265"/>
      <c r="ULR2713" s="265"/>
      <c r="ULS2713" s="265"/>
      <c r="ULT2713" s="265"/>
      <c r="ULU2713" s="265"/>
      <c r="ULV2713" s="265"/>
      <c r="ULW2713" s="265"/>
      <c r="ULX2713" s="265"/>
      <c r="ULY2713" s="265"/>
      <c r="ULZ2713" s="265"/>
      <c r="UMA2713" s="265"/>
      <c r="UMB2713" s="265"/>
      <c r="UMC2713" s="265"/>
      <c r="UMD2713" s="265"/>
      <c r="UME2713" s="265"/>
      <c r="UMF2713" s="265"/>
      <c r="UMG2713" s="265"/>
      <c r="UMH2713" s="265"/>
      <c r="UMI2713" s="265"/>
      <c r="UMJ2713" s="265"/>
      <c r="UMK2713" s="265"/>
      <c r="UML2713" s="265"/>
      <c r="UMM2713" s="265"/>
      <c r="UMN2713" s="265"/>
      <c r="UMO2713" s="265"/>
      <c r="UMP2713" s="265"/>
      <c r="UMQ2713" s="265"/>
      <c r="UMR2713" s="265"/>
      <c r="UMS2713" s="265"/>
      <c r="UMT2713" s="265"/>
      <c r="UMU2713" s="265"/>
      <c r="UMV2713" s="265"/>
      <c r="UMW2713" s="265"/>
      <c r="UMX2713" s="265"/>
      <c r="UMY2713" s="265"/>
      <c r="UMZ2713" s="265"/>
      <c r="UNA2713" s="265"/>
      <c r="UNB2713" s="265"/>
      <c r="UNC2713" s="265"/>
      <c r="UND2713" s="265"/>
      <c r="UNE2713" s="265"/>
      <c r="UNF2713" s="265"/>
      <c r="UNG2713" s="265"/>
      <c r="UNH2713" s="265"/>
      <c r="UNI2713" s="265"/>
      <c r="UNJ2713" s="265"/>
      <c r="UNK2713" s="265"/>
      <c r="UNL2713" s="265"/>
      <c r="UNM2713" s="265"/>
      <c r="UNN2713" s="265"/>
      <c r="UNO2713" s="265"/>
      <c r="UNP2713" s="265"/>
      <c r="UNQ2713" s="265"/>
      <c r="UNR2713" s="265"/>
      <c r="UNS2713" s="265"/>
      <c r="UNT2713" s="265"/>
      <c r="UNU2713" s="265"/>
      <c r="UNV2713" s="265"/>
      <c r="UNW2713" s="265"/>
      <c r="UNX2713" s="265"/>
      <c r="UNY2713" s="265"/>
      <c r="UNZ2713" s="265"/>
      <c r="UOA2713" s="265"/>
      <c r="UOB2713" s="265"/>
      <c r="UOC2713" s="265"/>
      <c r="UOD2713" s="265"/>
      <c r="UOE2713" s="265"/>
      <c r="UOF2713" s="265"/>
      <c r="UOG2713" s="265"/>
      <c r="UOH2713" s="265"/>
      <c r="UOI2713" s="265"/>
      <c r="UOJ2713" s="265"/>
      <c r="UOK2713" s="265"/>
      <c r="UOL2713" s="265"/>
      <c r="UOM2713" s="265"/>
      <c r="UON2713" s="265"/>
      <c r="UOO2713" s="265"/>
      <c r="UOP2713" s="265"/>
      <c r="UOQ2713" s="265"/>
      <c r="UOR2713" s="265"/>
      <c r="UOS2713" s="265"/>
      <c r="UOT2713" s="265"/>
      <c r="UOU2713" s="265"/>
      <c r="UOV2713" s="265"/>
      <c r="UOW2713" s="265"/>
      <c r="UOX2713" s="265"/>
      <c r="UOY2713" s="265"/>
      <c r="UOZ2713" s="265"/>
      <c r="UPA2713" s="265"/>
      <c r="UPB2713" s="265"/>
      <c r="UPC2713" s="265"/>
      <c r="UPD2713" s="265"/>
      <c r="UPE2713" s="265"/>
      <c r="UPF2713" s="265"/>
      <c r="UPG2713" s="265"/>
      <c r="UPH2713" s="265"/>
      <c r="UPI2713" s="265"/>
      <c r="UPJ2713" s="265"/>
      <c r="UPK2713" s="265"/>
      <c r="UPL2713" s="265"/>
      <c r="UPM2713" s="265"/>
      <c r="UPN2713" s="265"/>
      <c r="UPO2713" s="265"/>
      <c r="UPP2713" s="265"/>
      <c r="UPQ2713" s="265"/>
      <c r="UPR2713" s="265"/>
      <c r="UPS2713" s="265"/>
      <c r="UPT2713" s="265"/>
      <c r="UPU2713" s="265"/>
      <c r="UPV2713" s="265"/>
      <c r="UPW2713" s="265"/>
      <c r="UPX2713" s="265"/>
      <c r="UPY2713" s="265"/>
      <c r="UPZ2713" s="265"/>
      <c r="UQA2713" s="265"/>
      <c r="UQB2713" s="265"/>
      <c r="UQC2713" s="265"/>
      <c r="UQD2713" s="265"/>
      <c r="UQE2713" s="265"/>
      <c r="UQF2713" s="265"/>
      <c r="UQG2713" s="265"/>
      <c r="UQH2713" s="265"/>
      <c r="UQI2713" s="265"/>
      <c r="UQJ2713" s="265"/>
      <c r="UQK2713" s="265"/>
      <c r="UQL2713" s="265"/>
      <c r="UQM2713" s="265"/>
      <c r="UQN2713" s="265"/>
      <c r="UQO2713" s="265"/>
      <c r="UQP2713" s="265"/>
      <c r="UQQ2713" s="265"/>
      <c r="UQR2713" s="265"/>
      <c r="UQS2713" s="265"/>
      <c r="UQT2713" s="265"/>
      <c r="UQU2713" s="265"/>
      <c r="UQV2713" s="265"/>
      <c r="UQW2713" s="265"/>
      <c r="UQX2713" s="265"/>
      <c r="UQY2713" s="265"/>
      <c r="UQZ2713" s="265"/>
      <c r="URA2713" s="265"/>
      <c r="URB2713" s="265"/>
      <c r="URC2713" s="265"/>
      <c r="URD2713" s="265"/>
      <c r="URE2713" s="265"/>
      <c r="URF2713" s="265"/>
      <c r="URG2713" s="265"/>
      <c r="URH2713" s="265"/>
      <c r="URI2713" s="265"/>
      <c r="URJ2713" s="265"/>
      <c r="URK2713" s="265"/>
      <c r="URL2713" s="265"/>
      <c r="URM2713" s="265"/>
      <c r="URN2713" s="265"/>
      <c r="URO2713" s="265"/>
      <c r="URP2713" s="265"/>
      <c r="URQ2713" s="265"/>
      <c r="URR2713" s="265"/>
      <c r="URS2713" s="265"/>
      <c r="URT2713" s="265"/>
      <c r="URU2713" s="265"/>
      <c r="URV2713" s="265"/>
      <c r="URW2713" s="265"/>
      <c r="URX2713" s="265"/>
      <c r="URY2713" s="265"/>
      <c r="URZ2713" s="265"/>
      <c r="USA2713" s="265"/>
      <c r="USB2713" s="265"/>
      <c r="USC2713" s="265"/>
      <c r="USD2713" s="265"/>
      <c r="USE2713" s="265"/>
      <c r="USF2713" s="265"/>
      <c r="USG2713" s="265"/>
      <c r="USH2713" s="265"/>
      <c r="USI2713" s="265"/>
      <c r="USJ2713" s="265"/>
      <c r="USK2713" s="265"/>
      <c r="USL2713" s="265"/>
      <c r="USM2713" s="265"/>
      <c r="USN2713" s="265"/>
      <c r="USO2713" s="265"/>
      <c r="USP2713" s="265"/>
      <c r="USQ2713" s="265"/>
      <c r="USR2713" s="265"/>
      <c r="USS2713" s="265"/>
      <c r="UST2713" s="265"/>
      <c r="USU2713" s="265"/>
      <c r="USV2713" s="265"/>
      <c r="USW2713" s="265"/>
      <c r="USX2713" s="265"/>
      <c r="USY2713" s="265"/>
      <c r="USZ2713" s="265"/>
      <c r="UTA2713" s="265"/>
      <c r="UTB2713" s="265"/>
      <c r="UTC2713" s="265"/>
      <c r="UTD2713" s="265"/>
      <c r="UTE2713" s="265"/>
      <c r="UTF2713" s="265"/>
      <c r="UTG2713" s="265"/>
      <c r="UTH2713" s="265"/>
      <c r="UTI2713" s="265"/>
      <c r="UTJ2713" s="265"/>
      <c r="UTK2713" s="265"/>
      <c r="UTL2713" s="265"/>
      <c r="UTM2713" s="265"/>
      <c r="UTN2713" s="265"/>
      <c r="UTO2713" s="265"/>
      <c r="UTP2713" s="265"/>
      <c r="UTQ2713" s="265"/>
      <c r="UTR2713" s="265"/>
      <c r="UTS2713" s="265"/>
      <c r="UTT2713" s="265"/>
      <c r="UTU2713" s="265"/>
      <c r="UTV2713" s="265"/>
      <c r="UTW2713" s="265"/>
      <c r="UTX2713" s="265"/>
      <c r="UTY2713" s="265"/>
      <c r="UTZ2713" s="265"/>
      <c r="UUA2713" s="265"/>
      <c r="UUB2713" s="265"/>
      <c r="UUC2713" s="265"/>
      <c r="UUD2713" s="265"/>
      <c r="UUE2713" s="265"/>
      <c r="UUF2713" s="265"/>
      <c r="UUG2713" s="265"/>
      <c r="UUH2713" s="265"/>
      <c r="UUI2713" s="265"/>
      <c r="UUJ2713" s="265"/>
      <c r="UUK2713" s="265"/>
      <c r="UUL2713" s="265"/>
      <c r="UUM2713" s="265"/>
      <c r="UUN2713" s="265"/>
      <c r="UUO2713" s="265"/>
      <c r="UUP2713" s="265"/>
      <c r="UUQ2713" s="265"/>
      <c r="UUR2713" s="265"/>
      <c r="UUS2713" s="265"/>
      <c r="UUT2713" s="265"/>
      <c r="UUU2713" s="265"/>
      <c r="UUV2713" s="265"/>
      <c r="UUW2713" s="265"/>
      <c r="UUX2713" s="265"/>
      <c r="UUY2713" s="265"/>
      <c r="UUZ2713" s="265"/>
      <c r="UVA2713" s="265"/>
      <c r="UVB2713" s="265"/>
      <c r="UVC2713" s="265"/>
      <c r="UVD2713" s="265"/>
      <c r="UVE2713" s="265"/>
      <c r="UVF2713" s="265"/>
      <c r="UVG2713" s="265"/>
      <c r="UVH2713" s="265"/>
      <c r="UVI2713" s="265"/>
      <c r="UVJ2713" s="265"/>
      <c r="UVK2713" s="265"/>
      <c r="UVL2713" s="265"/>
      <c r="UVM2713" s="265"/>
      <c r="UVN2713" s="265"/>
      <c r="UVO2713" s="265"/>
      <c r="UVP2713" s="265"/>
      <c r="UVQ2713" s="265"/>
      <c r="UVR2713" s="265"/>
      <c r="UVS2713" s="265"/>
      <c r="UVT2713" s="265"/>
      <c r="UVU2713" s="265"/>
      <c r="UVV2713" s="265"/>
      <c r="UVW2713" s="265"/>
      <c r="UVX2713" s="265"/>
      <c r="UVY2713" s="265"/>
      <c r="UVZ2713" s="265"/>
      <c r="UWA2713" s="265"/>
      <c r="UWB2713" s="265"/>
      <c r="UWC2713" s="265"/>
      <c r="UWD2713" s="265"/>
      <c r="UWE2713" s="265"/>
      <c r="UWF2713" s="265"/>
      <c r="UWG2713" s="265"/>
      <c r="UWH2713" s="265"/>
      <c r="UWI2713" s="265"/>
      <c r="UWJ2713" s="265"/>
      <c r="UWK2713" s="265"/>
      <c r="UWL2713" s="265"/>
      <c r="UWM2713" s="265"/>
      <c r="UWN2713" s="265"/>
      <c r="UWO2713" s="265"/>
      <c r="UWP2713" s="265"/>
      <c r="UWQ2713" s="265"/>
      <c r="UWR2713" s="265"/>
      <c r="UWS2713" s="265"/>
      <c r="UWT2713" s="265"/>
      <c r="UWU2713" s="265"/>
      <c r="UWV2713" s="265"/>
      <c r="UWW2713" s="265"/>
      <c r="UWX2713" s="265"/>
      <c r="UWY2713" s="265"/>
      <c r="UWZ2713" s="265"/>
      <c r="UXA2713" s="265"/>
      <c r="UXB2713" s="265"/>
      <c r="UXC2713" s="265"/>
      <c r="UXD2713" s="265"/>
      <c r="UXE2713" s="265"/>
      <c r="UXF2713" s="265"/>
      <c r="UXG2713" s="265"/>
      <c r="UXH2713" s="265"/>
      <c r="UXI2713" s="265"/>
      <c r="UXJ2713" s="265"/>
      <c r="UXK2713" s="265"/>
      <c r="UXL2713" s="265"/>
      <c r="UXM2713" s="265"/>
      <c r="UXN2713" s="265"/>
      <c r="UXO2713" s="265"/>
      <c r="UXP2713" s="265"/>
      <c r="UXQ2713" s="265"/>
      <c r="UXR2713" s="265"/>
      <c r="UXS2713" s="265"/>
      <c r="UXT2713" s="265"/>
      <c r="UXU2713" s="265"/>
      <c r="UXV2713" s="265"/>
      <c r="UXW2713" s="265"/>
      <c r="UXX2713" s="265"/>
      <c r="UXY2713" s="265"/>
      <c r="UXZ2713" s="265"/>
      <c r="UYA2713" s="265"/>
      <c r="UYB2713" s="265"/>
      <c r="UYC2713" s="265"/>
      <c r="UYD2713" s="265"/>
      <c r="UYE2713" s="265"/>
      <c r="UYF2713" s="265"/>
      <c r="UYG2713" s="265"/>
      <c r="UYH2713" s="265"/>
      <c r="UYI2713" s="265"/>
      <c r="UYJ2713" s="265"/>
      <c r="UYK2713" s="265"/>
      <c r="UYL2713" s="265"/>
      <c r="UYM2713" s="265"/>
      <c r="UYN2713" s="265"/>
      <c r="UYO2713" s="265"/>
      <c r="UYP2713" s="265"/>
      <c r="UYQ2713" s="265"/>
      <c r="UYR2713" s="265"/>
      <c r="UYS2713" s="265"/>
      <c r="UYT2713" s="265"/>
      <c r="UYU2713" s="265"/>
      <c r="UYV2713" s="265"/>
      <c r="UYW2713" s="265"/>
      <c r="UYX2713" s="265"/>
      <c r="UYY2713" s="265"/>
      <c r="UYZ2713" s="265"/>
      <c r="UZA2713" s="265"/>
      <c r="UZB2713" s="265"/>
      <c r="UZC2713" s="265"/>
      <c r="UZD2713" s="265"/>
      <c r="UZE2713" s="265"/>
      <c r="UZF2713" s="265"/>
      <c r="UZG2713" s="265"/>
      <c r="UZH2713" s="265"/>
      <c r="UZI2713" s="265"/>
      <c r="UZJ2713" s="265"/>
      <c r="UZK2713" s="265"/>
      <c r="UZL2713" s="265"/>
      <c r="UZM2713" s="265"/>
      <c r="UZN2713" s="265"/>
      <c r="UZO2713" s="265"/>
      <c r="UZP2713" s="265"/>
      <c r="UZQ2713" s="265"/>
      <c r="UZR2713" s="265"/>
      <c r="UZS2713" s="265"/>
      <c r="UZT2713" s="265"/>
      <c r="UZU2713" s="265"/>
      <c r="UZV2713" s="265"/>
      <c r="UZW2713" s="265"/>
      <c r="UZX2713" s="265"/>
      <c r="UZY2713" s="265"/>
      <c r="UZZ2713" s="265"/>
      <c r="VAA2713" s="265"/>
      <c r="VAB2713" s="265"/>
      <c r="VAC2713" s="265"/>
      <c r="VAD2713" s="265"/>
      <c r="VAE2713" s="265"/>
      <c r="VAF2713" s="265"/>
      <c r="VAG2713" s="265"/>
      <c r="VAH2713" s="265"/>
      <c r="VAI2713" s="265"/>
      <c r="VAJ2713" s="265"/>
      <c r="VAK2713" s="265"/>
      <c r="VAL2713" s="265"/>
      <c r="VAM2713" s="265"/>
      <c r="VAN2713" s="265"/>
      <c r="VAO2713" s="265"/>
      <c r="VAP2713" s="265"/>
      <c r="VAQ2713" s="265"/>
      <c r="VAR2713" s="265"/>
      <c r="VAS2713" s="265"/>
      <c r="VAT2713" s="265"/>
      <c r="VAU2713" s="265"/>
      <c r="VAV2713" s="265"/>
      <c r="VAW2713" s="265"/>
      <c r="VAX2713" s="265"/>
      <c r="VAY2713" s="265"/>
      <c r="VAZ2713" s="265"/>
      <c r="VBA2713" s="265"/>
      <c r="VBB2713" s="265"/>
      <c r="VBC2713" s="265"/>
      <c r="VBD2713" s="265"/>
      <c r="VBE2713" s="265"/>
      <c r="VBF2713" s="265"/>
      <c r="VBG2713" s="265"/>
      <c r="VBH2713" s="265"/>
      <c r="VBI2713" s="265"/>
      <c r="VBJ2713" s="265"/>
      <c r="VBK2713" s="265"/>
      <c r="VBL2713" s="265"/>
      <c r="VBM2713" s="265"/>
      <c r="VBN2713" s="265"/>
      <c r="VBO2713" s="265"/>
      <c r="VBP2713" s="265"/>
      <c r="VBQ2713" s="265"/>
      <c r="VBR2713" s="265"/>
      <c r="VBS2713" s="265"/>
      <c r="VBT2713" s="265"/>
      <c r="VBU2713" s="265"/>
      <c r="VBV2713" s="265"/>
      <c r="VBW2713" s="265"/>
      <c r="VBX2713" s="265"/>
      <c r="VBY2713" s="265"/>
      <c r="VBZ2713" s="265"/>
      <c r="VCA2713" s="265"/>
      <c r="VCB2713" s="265"/>
      <c r="VCC2713" s="265"/>
      <c r="VCD2713" s="265"/>
      <c r="VCE2713" s="265"/>
      <c r="VCF2713" s="265"/>
      <c r="VCG2713" s="265"/>
      <c r="VCH2713" s="265"/>
      <c r="VCI2713" s="265"/>
      <c r="VCJ2713" s="265"/>
      <c r="VCK2713" s="265"/>
      <c r="VCL2713" s="265"/>
      <c r="VCM2713" s="265"/>
      <c r="VCN2713" s="265"/>
      <c r="VCO2713" s="265"/>
      <c r="VCP2713" s="265"/>
      <c r="VCQ2713" s="265"/>
      <c r="VCR2713" s="265"/>
      <c r="VCS2713" s="265"/>
      <c r="VCT2713" s="265"/>
      <c r="VCU2713" s="265"/>
      <c r="VCV2713" s="265"/>
      <c r="VCW2713" s="265"/>
      <c r="VCX2713" s="265"/>
      <c r="VCY2713" s="265"/>
      <c r="VCZ2713" s="265"/>
      <c r="VDA2713" s="265"/>
      <c r="VDB2713" s="265"/>
      <c r="VDC2713" s="265"/>
      <c r="VDD2713" s="265"/>
      <c r="VDE2713" s="265"/>
      <c r="VDF2713" s="265"/>
      <c r="VDG2713" s="265"/>
      <c r="VDH2713" s="265"/>
      <c r="VDI2713" s="265"/>
      <c r="VDJ2713" s="265"/>
      <c r="VDK2713" s="265"/>
      <c r="VDL2713" s="265"/>
      <c r="VDM2713" s="265"/>
      <c r="VDN2713" s="265"/>
      <c r="VDO2713" s="265"/>
      <c r="VDP2713" s="265"/>
      <c r="VDQ2713" s="265"/>
      <c r="VDR2713" s="265"/>
      <c r="VDS2713" s="265"/>
      <c r="VDT2713" s="265"/>
      <c r="VDU2713" s="265"/>
      <c r="VDV2713" s="265"/>
      <c r="VDW2713" s="265"/>
      <c r="VDX2713" s="265"/>
      <c r="VDY2713" s="265"/>
      <c r="VDZ2713" s="265"/>
      <c r="VEA2713" s="265"/>
      <c r="VEB2713" s="265"/>
      <c r="VEC2713" s="265"/>
      <c r="VED2713" s="265"/>
      <c r="VEE2713" s="265"/>
      <c r="VEF2713" s="265"/>
      <c r="VEG2713" s="265"/>
      <c r="VEH2713" s="265"/>
      <c r="VEI2713" s="265"/>
      <c r="VEJ2713" s="265"/>
      <c r="VEK2713" s="265"/>
      <c r="VEL2713" s="265"/>
      <c r="VEM2713" s="265"/>
      <c r="VEN2713" s="265"/>
      <c r="VEO2713" s="265"/>
      <c r="VEP2713" s="265"/>
      <c r="VEQ2713" s="265"/>
      <c r="VER2713" s="265"/>
      <c r="VES2713" s="265"/>
      <c r="VET2713" s="265"/>
      <c r="VEU2713" s="265"/>
      <c r="VEV2713" s="265"/>
      <c r="VEW2713" s="265"/>
      <c r="VEX2713" s="265"/>
      <c r="VEY2713" s="265"/>
      <c r="VEZ2713" s="265"/>
      <c r="VFA2713" s="265"/>
      <c r="VFB2713" s="265"/>
      <c r="VFC2713" s="265"/>
      <c r="VFD2713" s="265"/>
      <c r="VFE2713" s="265"/>
      <c r="VFF2713" s="265"/>
      <c r="VFG2713" s="265"/>
      <c r="VFH2713" s="265"/>
      <c r="VFI2713" s="265"/>
      <c r="VFJ2713" s="265"/>
      <c r="VFK2713" s="265"/>
      <c r="VFL2713" s="265"/>
      <c r="VFM2713" s="265"/>
      <c r="VFN2713" s="265"/>
      <c r="VFO2713" s="265"/>
      <c r="VFP2713" s="265"/>
      <c r="VFQ2713" s="265"/>
      <c r="VFR2713" s="265"/>
      <c r="VFS2713" s="265"/>
      <c r="VFT2713" s="265"/>
      <c r="VFU2713" s="265"/>
      <c r="VFV2713" s="265"/>
      <c r="VFW2713" s="265"/>
      <c r="VFX2713" s="265"/>
      <c r="VFY2713" s="265"/>
      <c r="VFZ2713" s="265"/>
      <c r="VGA2713" s="265"/>
      <c r="VGB2713" s="265"/>
      <c r="VGC2713" s="265"/>
      <c r="VGD2713" s="265"/>
      <c r="VGE2713" s="265"/>
      <c r="VGF2713" s="265"/>
      <c r="VGG2713" s="265"/>
      <c r="VGH2713" s="265"/>
      <c r="VGI2713" s="265"/>
      <c r="VGJ2713" s="265"/>
      <c r="VGK2713" s="265"/>
      <c r="VGL2713" s="265"/>
      <c r="VGM2713" s="265"/>
      <c r="VGN2713" s="265"/>
      <c r="VGO2713" s="265"/>
      <c r="VGP2713" s="265"/>
      <c r="VGQ2713" s="265"/>
      <c r="VGR2713" s="265"/>
      <c r="VGS2713" s="265"/>
      <c r="VGT2713" s="265"/>
      <c r="VGU2713" s="265"/>
      <c r="VGV2713" s="265"/>
      <c r="VGW2713" s="265"/>
      <c r="VGX2713" s="265"/>
      <c r="VGY2713" s="265"/>
      <c r="VGZ2713" s="265"/>
      <c r="VHA2713" s="265"/>
      <c r="VHB2713" s="265"/>
      <c r="VHC2713" s="265"/>
      <c r="VHD2713" s="265"/>
      <c r="VHE2713" s="265"/>
      <c r="VHF2713" s="265"/>
      <c r="VHG2713" s="265"/>
      <c r="VHH2713" s="265"/>
      <c r="VHI2713" s="265"/>
      <c r="VHJ2713" s="265"/>
      <c r="VHK2713" s="265"/>
      <c r="VHL2713" s="265"/>
      <c r="VHM2713" s="265"/>
      <c r="VHN2713" s="265"/>
      <c r="VHO2713" s="265"/>
      <c r="VHP2713" s="265"/>
      <c r="VHQ2713" s="265"/>
      <c r="VHR2713" s="265"/>
      <c r="VHS2713" s="265"/>
      <c r="VHT2713" s="265"/>
      <c r="VHU2713" s="265"/>
      <c r="VHV2713" s="265"/>
      <c r="VHW2713" s="265"/>
      <c r="VHX2713" s="265"/>
      <c r="VHY2713" s="265"/>
      <c r="VHZ2713" s="265"/>
      <c r="VIA2713" s="265"/>
      <c r="VIB2713" s="265"/>
      <c r="VIC2713" s="265"/>
      <c r="VID2713" s="265"/>
      <c r="VIE2713" s="265"/>
      <c r="VIF2713" s="265"/>
      <c r="VIG2713" s="265"/>
      <c r="VIH2713" s="265"/>
      <c r="VII2713" s="265"/>
      <c r="VIJ2713" s="265"/>
      <c r="VIK2713" s="265"/>
      <c r="VIL2713" s="265"/>
      <c r="VIM2713" s="265"/>
      <c r="VIN2713" s="265"/>
      <c r="VIO2713" s="265"/>
      <c r="VIP2713" s="265"/>
      <c r="VIQ2713" s="265"/>
      <c r="VIR2713" s="265"/>
      <c r="VIS2713" s="265"/>
      <c r="VIT2713" s="265"/>
      <c r="VIU2713" s="265"/>
      <c r="VIV2713" s="265"/>
      <c r="VIW2713" s="265"/>
      <c r="VIX2713" s="265"/>
      <c r="VIY2713" s="265"/>
      <c r="VIZ2713" s="265"/>
      <c r="VJA2713" s="265"/>
      <c r="VJB2713" s="265"/>
      <c r="VJC2713" s="265"/>
      <c r="VJD2713" s="265"/>
      <c r="VJE2713" s="265"/>
      <c r="VJF2713" s="265"/>
      <c r="VJG2713" s="265"/>
      <c r="VJH2713" s="265"/>
      <c r="VJI2713" s="265"/>
      <c r="VJJ2713" s="265"/>
      <c r="VJK2713" s="265"/>
      <c r="VJL2713" s="265"/>
      <c r="VJM2713" s="265"/>
      <c r="VJN2713" s="265"/>
      <c r="VJO2713" s="265"/>
      <c r="VJP2713" s="265"/>
      <c r="VJQ2713" s="265"/>
      <c r="VJR2713" s="265"/>
      <c r="VJS2713" s="265"/>
      <c r="VJT2713" s="265"/>
      <c r="VJU2713" s="265"/>
      <c r="VJV2713" s="265"/>
      <c r="VJW2713" s="265"/>
      <c r="VJX2713" s="265"/>
      <c r="VJY2713" s="265"/>
      <c r="VJZ2713" s="265"/>
      <c r="VKA2713" s="265"/>
      <c r="VKB2713" s="265"/>
      <c r="VKC2713" s="265"/>
      <c r="VKD2713" s="265"/>
      <c r="VKE2713" s="265"/>
      <c r="VKF2713" s="265"/>
      <c r="VKG2713" s="265"/>
      <c r="VKH2713" s="265"/>
      <c r="VKI2713" s="265"/>
      <c r="VKJ2713" s="265"/>
      <c r="VKK2713" s="265"/>
      <c r="VKL2713" s="265"/>
      <c r="VKM2713" s="265"/>
      <c r="VKN2713" s="265"/>
      <c r="VKO2713" s="265"/>
      <c r="VKP2713" s="265"/>
      <c r="VKQ2713" s="265"/>
      <c r="VKR2713" s="265"/>
      <c r="VKS2713" s="265"/>
      <c r="VKT2713" s="265"/>
      <c r="VKU2713" s="265"/>
      <c r="VKV2713" s="265"/>
      <c r="VKW2713" s="265"/>
      <c r="VKX2713" s="265"/>
      <c r="VKY2713" s="265"/>
      <c r="VKZ2713" s="265"/>
      <c r="VLA2713" s="265"/>
      <c r="VLB2713" s="265"/>
      <c r="VLC2713" s="265"/>
      <c r="VLD2713" s="265"/>
      <c r="VLE2713" s="265"/>
      <c r="VLF2713" s="265"/>
      <c r="VLG2713" s="265"/>
      <c r="VLH2713" s="265"/>
      <c r="VLI2713" s="265"/>
      <c r="VLJ2713" s="265"/>
      <c r="VLK2713" s="265"/>
      <c r="VLL2713" s="265"/>
      <c r="VLM2713" s="265"/>
      <c r="VLN2713" s="265"/>
      <c r="VLO2713" s="265"/>
      <c r="VLP2713" s="265"/>
      <c r="VLQ2713" s="265"/>
      <c r="VLR2713" s="265"/>
      <c r="VLS2713" s="265"/>
      <c r="VLT2713" s="265"/>
      <c r="VLU2713" s="265"/>
      <c r="VLV2713" s="265"/>
      <c r="VLW2713" s="265"/>
      <c r="VLX2713" s="265"/>
      <c r="VLY2713" s="265"/>
      <c r="VLZ2713" s="265"/>
      <c r="VMA2713" s="265"/>
      <c r="VMB2713" s="265"/>
      <c r="VMC2713" s="265"/>
      <c r="VMD2713" s="265"/>
      <c r="VME2713" s="265"/>
      <c r="VMF2713" s="265"/>
      <c r="VMG2713" s="265"/>
      <c r="VMH2713" s="265"/>
      <c r="VMI2713" s="265"/>
      <c r="VMJ2713" s="265"/>
      <c r="VMK2713" s="265"/>
      <c r="VML2713" s="265"/>
      <c r="VMM2713" s="265"/>
      <c r="VMN2713" s="265"/>
      <c r="VMO2713" s="265"/>
      <c r="VMP2713" s="265"/>
      <c r="VMQ2713" s="265"/>
      <c r="VMR2713" s="265"/>
      <c r="VMS2713" s="265"/>
      <c r="VMT2713" s="265"/>
      <c r="VMU2713" s="265"/>
      <c r="VMV2713" s="265"/>
      <c r="VMW2713" s="265"/>
      <c r="VMX2713" s="265"/>
      <c r="VMY2713" s="265"/>
      <c r="VMZ2713" s="265"/>
      <c r="VNA2713" s="265"/>
      <c r="VNB2713" s="265"/>
      <c r="VNC2713" s="265"/>
      <c r="VND2713" s="265"/>
      <c r="VNE2713" s="265"/>
      <c r="VNF2713" s="265"/>
      <c r="VNG2713" s="265"/>
      <c r="VNH2713" s="265"/>
      <c r="VNI2713" s="265"/>
      <c r="VNJ2713" s="265"/>
      <c r="VNK2713" s="265"/>
      <c r="VNL2713" s="265"/>
      <c r="VNM2713" s="265"/>
      <c r="VNN2713" s="265"/>
      <c r="VNO2713" s="265"/>
      <c r="VNP2713" s="265"/>
      <c r="VNQ2713" s="265"/>
      <c r="VNR2713" s="265"/>
      <c r="VNS2713" s="265"/>
      <c r="VNT2713" s="265"/>
      <c r="VNU2713" s="265"/>
      <c r="VNV2713" s="265"/>
      <c r="VNW2713" s="265"/>
      <c r="VNX2713" s="265"/>
      <c r="VNY2713" s="265"/>
      <c r="VNZ2713" s="265"/>
      <c r="VOA2713" s="265"/>
      <c r="VOB2713" s="265"/>
      <c r="VOC2713" s="265"/>
      <c r="VOD2713" s="265"/>
      <c r="VOE2713" s="265"/>
      <c r="VOF2713" s="265"/>
      <c r="VOG2713" s="265"/>
      <c r="VOH2713" s="265"/>
      <c r="VOI2713" s="265"/>
      <c r="VOJ2713" s="265"/>
      <c r="VOK2713" s="265"/>
      <c r="VOL2713" s="265"/>
      <c r="VOM2713" s="265"/>
      <c r="VON2713" s="265"/>
      <c r="VOO2713" s="265"/>
      <c r="VOP2713" s="265"/>
      <c r="VOQ2713" s="265"/>
      <c r="VOR2713" s="265"/>
      <c r="VOS2713" s="265"/>
      <c r="VOT2713" s="265"/>
      <c r="VOU2713" s="265"/>
      <c r="VOV2713" s="265"/>
      <c r="VOW2713" s="265"/>
      <c r="VOX2713" s="265"/>
      <c r="VOY2713" s="265"/>
      <c r="VOZ2713" s="265"/>
      <c r="VPA2713" s="265"/>
      <c r="VPB2713" s="265"/>
      <c r="VPC2713" s="265"/>
      <c r="VPD2713" s="265"/>
      <c r="VPE2713" s="265"/>
      <c r="VPF2713" s="265"/>
      <c r="VPG2713" s="265"/>
      <c r="VPH2713" s="265"/>
      <c r="VPI2713" s="265"/>
      <c r="VPJ2713" s="265"/>
      <c r="VPK2713" s="265"/>
      <c r="VPL2713" s="265"/>
      <c r="VPM2713" s="265"/>
      <c r="VPN2713" s="265"/>
      <c r="VPO2713" s="265"/>
      <c r="VPP2713" s="265"/>
      <c r="VPQ2713" s="265"/>
      <c r="VPR2713" s="265"/>
      <c r="VPS2713" s="265"/>
      <c r="VPT2713" s="265"/>
      <c r="VPU2713" s="265"/>
      <c r="VPV2713" s="265"/>
      <c r="VPW2713" s="265"/>
      <c r="VPX2713" s="265"/>
      <c r="VPY2713" s="265"/>
      <c r="VPZ2713" s="265"/>
      <c r="VQA2713" s="265"/>
      <c r="VQB2713" s="265"/>
      <c r="VQC2713" s="265"/>
      <c r="VQD2713" s="265"/>
      <c r="VQE2713" s="265"/>
      <c r="VQF2713" s="265"/>
      <c r="VQG2713" s="265"/>
      <c r="VQH2713" s="265"/>
      <c r="VQI2713" s="265"/>
      <c r="VQJ2713" s="265"/>
      <c r="VQK2713" s="265"/>
      <c r="VQL2713" s="265"/>
      <c r="VQM2713" s="265"/>
      <c r="VQN2713" s="265"/>
      <c r="VQO2713" s="265"/>
      <c r="VQP2713" s="265"/>
      <c r="VQQ2713" s="265"/>
      <c r="VQR2713" s="265"/>
      <c r="VQS2713" s="265"/>
      <c r="VQT2713" s="265"/>
      <c r="VQU2713" s="265"/>
      <c r="VQV2713" s="265"/>
      <c r="VQW2713" s="265"/>
      <c r="VQX2713" s="265"/>
      <c r="VQY2713" s="265"/>
      <c r="VQZ2713" s="265"/>
      <c r="VRA2713" s="265"/>
      <c r="VRB2713" s="265"/>
      <c r="VRC2713" s="265"/>
      <c r="VRD2713" s="265"/>
      <c r="VRE2713" s="265"/>
      <c r="VRF2713" s="265"/>
      <c r="VRG2713" s="265"/>
      <c r="VRH2713" s="265"/>
      <c r="VRI2713" s="265"/>
      <c r="VRJ2713" s="265"/>
      <c r="VRK2713" s="265"/>
      <c r="VRL2713" s="265"/>
      <c r="VRM2713" s="265"/>
      <c r="VRN2713" s="265"/>
      <c r="VRO2713" s="265"/>
      <c r="VRP2713" s="265"/>
      <c r="VRQ2713" s="265"/>
      <c r="VRR2713" s="265"/>
      <c r="VRS2713" s="265"/>
      <c r="VRT2713" s="265"/>
      <c r="VRU2713" s="265"/>
      <c r="VRV2713" s="265"/>
      <c r="VRW2713" s="265"/>
      <c r="VRX2713" s="265"/>
      <c r="VRY2713" s="265"/>
      <c r="VRZ2713" s="265"/>
      <c r="VSA2713" s="265"/>
      <c r="VSB2713" s="265"/>
      <c r="VSC2713" s="265"/>
      <c r="VSD2713" s="265"/>
      <c r="VSE2713" s="265"/>
      <c r="VSF2713" s="265"/>
      <c r="VSG2713" s="265"/>
      <c r="VSH2713" s="265"/>
      <c r="VSI2713" s="265"/>
      <c r="VSJ2713" s="265"/>
      <c r="VSK2713" s="265"/>
      <c r="VSL2713" s="265"/>
      <c r="VSM2713" s="265"/>
      <c r="VSN2713" s="265"/>
      <c r="VSO2713" s="265"/>
      <c r="VSP2713" s="265"/>
      <c r="VSQ2713" s="265"/>
      <c r="VSR2713" s="265"/>
      <c r="VSS2713" s="265"/>
      <c r="VST2713" s="265"/>
      <c r="VSU2713" s="265"/>
      <c r="VSV2713" s="265"/>
      <c r="VSW2713" s="265"/>
      <c r="VSX2713" s="265"/>
      <c r="VSY2713" s="265"/>
      <c r="VSZ2713" s="265"/>
      <c r="VTA2713" s="265"/>
      <c r="VTB2713" s="265"/>
      <c r="VTC2713" s="265"/>
      <c r="VTD2713" s="265"/>
      <c r="VTE2713" s="265"/>
      <c r="VTF2713" s="265"/>
      <c r="VTG2713" s="265"/>
      <c r="VTH2713" s="265"/>
      <c r="VTI2713" s="265"/>
      <c r="VTJ2713" s="265"/>
      <c r="VTK2713" s="265"/>
      <c r="VTL2713" s="265"/>
      <c r="VTM2713" s="265"/>
      <c r="VTN2713" s="265"/>
      <c r="VTO2713" s="265"/>
      <c r="VTP2713" s="265"/>
      <c r="VTQ2713" s="265"/>
      <c r="VTR2713" s="265"/>
      <c r="VTS2713" s="265"/>
      <c r="VTT2713" s="265"/>
      <c r="VTU2713" s="265"/>
      <c r="VTV2713" s="265"/>
      <c r="VTW2713" s="265"/>
      <c r="VTX2713" s="265"/>
      <c r="VTY2713" s="265"/>
      <c r="VTZ2713" s="265"/>
      <c r="VUA2713" s="265"/>
      <c r="VUB2713" s="265"/>
      <c r="VUC2713" s="265"/>
      <c r="VUD2713" s="265"/>
      <c r="VUE2713" s="265"/>
      <c r="VUF2713" s="265"/>
      <c r="VUG2713" s="265"/>
      <c r="VUH2713" s="265"/>
      <c r="VUI2713" s="265"/>
      <c r="VUJ2713" s="265"/>
      <c r="VUK2713" s="265"/>
      <c r="VUL2713" s="265"/>
      <c r="VUM2713" s="265"/>
      <c r="VUN2713" s="265"/>
      <c r="VUO2713" s="265"/>
      <c r="VUP2713" s="265"/>
      <c r="VUQ2713" s="265"/>
      <c r="VUR2713" s="265"/>
      <c r="VUS2713" s="265"/>
      <c r="VUT2713" s="265"/>
      <c r="VUU2713" s="265"/>
      <c r="VUV2713" s="265"/>
      <c r="VUW2713" s="265"/>
      <c r="VUX2713" s="265"/>
      <c r="VUY2713" s="265"/>
      <c r="VUZ2713" s="265"/>
      <c r="VVA2713" s="265"/>
      <c r="VVB2713" s="265"/>
      <c r="VVC2713" s="265"/>
      <c r="VVD2713" s="265"/>
      <c r="VVE2713" s="265"/>
      <c r="VVF2713" s="265"/>
      <c r="VVG2713" s="265"/>
      <c r="VVH2713" s="265"/>
      <c r="VVI2713" s="265"/>
      <c r="VVJ2713" s="265"/>
      <c r="VVK2713" s="265"/>
      <c r="VVL2713" s="265"/>
      <c r="VVM2713" s="265"/>
      <c r="VVN2713" s="265"/>
      <c r="VVO2713" s="265"/>
      <c r="VVP2713" s="265"/>
      <c r="VVQ2713" s="265"/>
      <c r="VVR2713" s="265"/>
      <c r="VVS2713" s="265"/>
      <c r="VVT2713" s="265"/>
      <c r="VVU2713" s="265"/>
      <c r="VVV2713" s="265"/>
      <c r="VVW2713" s="265"/>
      <c r="VVX2713" s="265"/>
      <c r="VVY2713" s="265"/>
      <c r="VVZ2713" s="265"/>
      <c r="VWA2713" s="265"/>
      <c r="VWB2713" s="265"/>
      <c r="VWC2713" s="265"/>
      <c r="VWD2713" s="265"/>
      <c r="VWE2713" s="265"/>
      <c r="VWF2713" s="265"/>
      <c r="VWG2713" s="265"/>
      <c r="VWH2713" s="265"/>
      <c r="VWI2713" s="265"/>
      <c r="VWJ2713" s="265"/>
      <c r="VWK2713" s="265"/>
      <c r="VWL2713" s="265"/>
      <c r="VWM2713" s="265"/>
      <c r="VWN2713" s="265"/>
      <c r="VWO2713" s="265"/>
      <c r="VWP2713" s="265"/>
      <c r="VWQ2713" s="265"/>
      <c r="VWR2713" s="265"/>
      <c r="VWS2713" s="265"/>
      <c r="VWT2713" s="265"/>
      <c r="VWU2713" s="265"/>
      <c r="VWV2713" s="265"/>
      <c r="VWW2713" s="265"/>
      <c r="VWX2713" s="265"/>
      <c r="VWY2713" s="265"/>
      <c r="VWZ2713" s="265"/>
      <c r="VXA2713" s="265"/>
      <c r="VXB2713" s="265"/>
      <c r="VXC2713" s="265"/>
      <c r="VXD2713" s="265"/>
      <c r="VXE2713" s="265"/>
      <c r="VXF2713" s="265"/>
      <c r="VXG2713" s="265"/>
      <c r="VXH2713" s="265"/>
      <c r="VXI2713" s="265"/>
      <c r="VXJ2713" s="265"/>
      <c r="VXK2713" s="265"/>
      <c r="VXL2713" s="265"/>
      <c r="VXM2713" s="265"/>
      <c r="VXN2713" s="265"/>
      <c r="VXO2713" s="265"/>
      <c r="VXP2713" s="265"/>
      <c r="VXQ2713" s="265"/>
      <c r="VXR2713" s="265"/>
      <c r="VXS2713" s="265"/>
      <c r="VXT2713" s="265"/>
      <c r="VXU2713" s="265"/>
      <c r="VXV2713" s="265"/>
      <c r="VXW2713" s="265"/>
      <c r="VXX2713" s="265"/>
      <c r="VXY2713" s="265"/>
      <c r="VXZ2713" s="265"/>
      <c r="VYA2713" s="265"/>
      <c r="VYB2713" s="265"/>
      <c r="VYC2713" s="265"/>
      <c r="VYD2713" s="265"/>
      <c r="VYE2713" s="265"/>
      <c r="VYF2713" s="265"/>
      <c r="VYG2713" s="265"/>
      <c r="VYH2713" s="265"/>
      <c r="VYI2713" s="265"/>
      <c r="VYJ2713" s="265"/>
      <c r="VYK2713" s="265"/>
      <c r="VYL2713" s="265"/>
      <c r="VYM2713" s="265"/>
      <c r="VYN2713" s="265"/>
      <c r="VYO2713" s="265"/>
      <c r="VYP2713" s="265"/>
      <c r="VYQ2713" s="265"/>
      <c r="VYR2713" s="265"/>
      <c r="VYS2713" s="265"/>
      <c r="VYT2713" s="265"/>
      <c r="VYU2713" s="265"/>
      <c r="VYV2713" s="265"/>
      <c r="VYW2713" s="265"/>
      <c r="VYX2713" s="265"/>
      <c r="VYY2713" s="265"/>
      <c r="VYZ2713" s="265"/>
      <c r="VZA2713" s="265"/>
      <c r="VZB2713" s="265"/>
      <c r="VZC2713" s="265"/>
      <c r="VZD2713" s="265"/>
      <c r="VZE2713" s="265"/>
      <c r="VZF2713" s="265"/>
      <c r="VZG2713" s="265"/>
      <c r="VZH2713" s="265"/>
      <c r="VZI2713" s="265"/>
      <c r="VZJ2713" s="265"/>
      <c r="VZK2713" s="265"/>
      <c r="VZL2713" s="265"/>
      <c r="VZM2713" s="265"/>
      <c r="VZN2713" s="265"/>
      <c r="VZO2713" s="265"/>
      <c r="VZP2713" s="265"/>
      <c r="VZQ2713" s="265"/>
      <c r="VZR2713" s="265"/>
      <c r="VZS2713" s="265"/>
      <c r="VZT2713" s="265"/>
      <c r="VZU2713" s="265"/>
      <c r="VZV2713" s="265"/>
      <c r="VZW2713" s="265"/>
      <c r="VZX2713" s="265"/>
      <c r="VZY2713" s="265"/>
      <c r="VZZ2713" s="265"/>
      <c r="WAA2713" s="265"/>
      <c r="WAB2713" s="265"/>
      <c r="WAC2713" s="265"/>
      <c r="WAD2713" s="265"/>
      <c r="WAE2713" s="265"/>
      <c r="WAF2713" s="265"/>
      <c r="WAG2713" s="265"/>
      <c r="WAH2713" s="265"/>
      <c r="WAI2713" s="265"/>
      <c r="WAJ2713" s="265"/>
      <c r="WAK2713" s="265"/>
      <c r="WAL2713" s="265"/>
      <c r="WAM2713" s="265"/>
      <c r="WAN2713" s="265"/>
      <c r="WAO2713" s="265"/>
      <c r="WAP2713" s="265"/>
      <c r="WAQ2713" s="265"/>
      <c r="WAR2713" s="265"/>
      <c r="WAS2713" s="265"/>
      <c r="WAT2713" s="265"/>
      <c r="WAU2713" s="265"/>
      <c r="WAV2713" s="265"/>
      <c r="WAW2713" s="265"/>
      <c r="WAX2713" s="265"/>
      <c r="WAY2713" s="265"/>
      <c r="WAZ2713" s="265"/>
      <c r="WBA2713" s="265"/>
      <c r="WBB2713" s="265"/>
      <c r="WBC2713" s="265"/>
      <c r="WBD2713" s="265"/>
      <c r="WBE2713" s="265"/>
      <c r="WBF2713" s="265"/>
      <c r="WBG2713" s="265"/>
      <c r="WBH2713" s="265"/>
      <c r="WBI2713" s="265"/>
      <c r="WBJ2713" s="265"/>
      <c r="WBK2713" s="265"/>
      <c r="WBL2713" s="265"/>
      <c r="WBM2713" s="265"/>
      <c r="WBN2713" s="265"/>
      <c r="WBO2713" s="265"/>
      <c r="WBP2713" s="265"/>
      <c r="WBQ2713" s="265"/>
      <c r="WBR2713" s="265"/>
      <c r="WBS2713" s="265"/>
      <c r="WBT2713" s="265"/>
      <c r="WBU2713" s="265"/>
      <c r="WBV2713" s="265"/>
      <c r="WBW2713" s="265"/>
      <c r="WBX2713" s="265"/>
      <c r="WBY2713" s="265"/>
      <c r="WBZ2713" s="265"/>
      <c r="WCA2713" s="265"/>
      <c r="WCB2713" s="265"/>
      <c r="WCC2713" s="265"/>
      <c r="WCD2713" s="265"/>
      <c r="WCE2713" s="265"/>
      <c r="WCF2713" s="265"/>
      <c r="WCG2713" s="265"/>
      <c r="WCH2713" s="265"/>
      <c r="WCI2713" s="265"/>
      <c r="WCJ2713" s="265"/>
      <c r="WCK2713" s="265"/>
      <c r="WCL2713" s="265"/>
      <c r="WCM2713" s="265"/>
      <c r="WCN2713" s="265"/>
      <c r="WCO2713" s="265"/>
      <c r="WCP2713" s="265"/>
      <c r="WCQ2713" s="265"/>
      <c r="WCR2713" s="265"/>
      <c r="WCS2713" s="265"/>
      <c r="WCT2713" s="265"/>
      <c r="WCU2713" s="265"/>
      <c r="WCV2713" s="265"/>
      <c r="WCW2713" s="265"/>
      <c r="WCX2713" s="265"/>
      <c r="WCY2713" s="265"/>
      <c r="WCZ2713" s="265"/>
      <c r="WDA2713" s="265"/>
      <c r="WDB2713" s="265"/>
      <c r="WDC2713" s="265"/>
      <c r="WDD2713" s="265"/>
      <c r="WDE2713" s="265"/>
      <c r="WDF2713" s="265"/>
      <c r="WDG2713" s="265"/>
      <c r="WDH2713" s="265"/>
      <c r="WDI2713" s="265"/>
      <c r="WDJ2713" s="265"/>
      <c r="WDK2713" s="265"/>
      <c r="WDL2713" s="265"/>
      <c r="WDM2713" s="265"/>
      <c r="WDN2713" s="265"/>
      <c r="WDO2713" s="265"/>
      <c r="WDP2713" s="265"/>
      <c r="WDQ2713" s="265"/>
      <c r="WDR2713" s="265"/>
      <c r="WDS2713" s="265"/>
      <c r="WDT2713" s="265"/>
      <c r="WDU2713" s="265"/>
      <c r="WDV2713" s="265"/>
      <c r="WDW2713" s="265"/>
      <c r="WDX2713" s="265"/>
      <c r="WDY2713" s="265"/>
      <c r="WDZ2713" s="265"/>
      <c r="WEA2713" s="265"/>
      <c r="WEB2713" s="265"/>
      <c r="WEC2713" s="265"/>
      <c r="WED2713" s="265"/>
      <c r="WEE2713" s="265"/>
      <c r="WEF2713" s="265"/>
      <c r="WEG2713" s="265"/>
      <c r="WEH2713" s="265"/>
      <c r="WEI2713" s="265"/>
      <c r="WEJ2713" s="265"/>
      <c r="WEK2713" s="265"/>
      <c r="WEL2713" s="265"/>
      <c r="WEM2713" s="265"/>
      <c r="WEN2713" s="265"/>
      <c r="WEO2713" s="265"/>
      <c r="WEP2713" s="265"/>
      <c r="WEQ2713" s="265"/>
      <c r="WER2713" s="265"/>
      <c r="WES2713" s="265"/>
      <c r="WET2713" s="265"/>
      <c r="WEU2713" s="265"/>
      <c r="WEV2713" s="265"/>
      <c r="WEW2713" s="265"/>
      <c r="WEX2713" s="265"/>
      <c r="WEY2713" s="265"/>
      <c r="WEZ2713" s="265"/>
      <c r="WFA2713" s="265"/>
      <c r="WFB2713" s="265"/>
      <c r="WFC2713" s="265"/>
      <c r="WFD2713" s="265"/>
      <c r="WFE2713" s="265"/>
      <c r="WFF2713" s="265"/>
      <c r="WFG2713" s="265"/>
      <c r="WFH2713" s="265"/>
      <c r="WFI2713" s="265"/>
      <c r="WFJ2713" s="265"/>
      <c r="WFK2713" s="265"/>
      <c r="WFL2713" s="265"/>
      <c r="WFM2713" s="265"/>
      <c r="WFN2713" s="265"/>
      <c r="WFO2713" s="265"/>
      <c r="WFP2713" s="265"/>
      <c r="WFQ2713" s="265"/>
      <c r="WFR2713" s="265"/>
      <c r="WFS2713" s="265"/>
      <c r="WFT2713" s="265"/>
      <c r="WFU2713" s="265"/>
      <c r="WFV2713" s="265"/>
      <c r="WFW2713" s="265"/>
      <c r="WFX2713" s="265"/>
      <c r="WFY2713" s="265"/>
      <c r="WFZ2713" s="265"/>
      <c r="WGA2713" s="265"/>
      <c r="WGB2713" s="265"/>
      <c r="WGC2713" s="265"/>
      <c r="WGD2713" s="265"/>
      <c r="WGE2713" s="265"/>
      <c r="WGF2713" s="265"/>
      <c r="WGG2713" s="265"/>
      <c r="WGH2713" s="265"/>
      <c r="WGI2713" s="265"/>
      <c r="WGJ2713" s="265"/>
      <c r="WGK2713" s="265"/>
      <c r="WGL2713" s="265"/>
      <c r="WGM2713" s="265"/>
      <c r="WGN2713" s="265"/>
      <c r="WGO2713" s="265"/>
      <c r="WGP2713" s="265"/>
      <c r="WGQ2713" s="265"/>
      <c r="WGR2713" s="265"/>
      <c r="WGS2713" s="265"/>
      <c r="WGT2713" s="265"/>
      <c r="WGU2713" s="265"/>
      <c r="WGV2713" s="265"/>
      <c r="WGW2713" s="265"/>
      <c r="WGX2713" s="265"/>
      <c r="WGY2713" s="265"/>
      <c r="WGZ2713" s="265"/>
      <c r="WHA2713" s="265"/>
      <c r="WHB2713" s="265"/>
      <c r="WHC2713" s="265"/>
      <c r="WHD2713" s="265"/>
      <c r="WHE2713" s="265"/>
      <c r="WHF2713" s="265"/>
      <c r="WHG2713" s="265"/>
      <c r="WHH2713" s="265"/>
      <c r="WHI2713" s="265"/>
      <c r="WHJ2713" s="265"/>
      <c r="WHK2713" s="265"/>
      <c r="WHL2713" s="265"/>
      <c r="WHM2713" s="265"/>
      <c r="WHN2713" s="265"/>
      <c r="WHO2713" s="265"/>
      <c r="WHP2713" s="265"/>
      <c r="WHQ2713" s="265"/>
      <c r="WHR2713" s="265"/>
      <c r="WHS2713" s="265"/>
      <c r="WHT2713" s="265"/>
      <c r="WHU2713" s="265"/>
      <c r="WHV2713" s="265"/>
      <c r="WHW2713" s="265"/>
      <c r="WHX2713" s="265"/>
      <c r="WHY2713" s="265"/>
      <c r="WHZ2713" s="265"/>
      <c r="WIA2713" s="265"/>
      <c r="WIB2713" s="265"/>
      <c r="WIC2713" s="265"/>
      <c r="WID2713" s="265"/>
      <c r="WIE2713" s="265"/>
      <c r="WIF2713" s="265"/>
      <c r="WIG2713" s="265"/>
      <c r="WIH2713" s="265"/>
      <c r="WII2713" s="265"/>
      <c r="WIJ2713" s="265"/>
      <c r="WIK2713" s="265"/>
      <c r="WIL2713" s="265"/>
      <c r="WIM2713" s="265"/>
      <c r="WIN2713" s="265"/>
      <c r="WIO2713" s="265"/>
      <c r="WIP2713" s="265"/>
      <c r="WIQ2713" s="265"/>
      <c r="WIR2713" s="265"/>
      <c r="WIS2713" s="265"/>
      <c r="WIT2713" s="265"/>
      <c r="WIU2713" s="265"/>
      <c r="WIV2713" s="265"/>
      <c r="WIW2713" s="265"/>
      <c r="WIX2713" s="265"/>
      <c r="WIY2713" s="265"/>
      <c r="WIZ2713" s="265"/>
      <c r="WJA2713" s="265"/>
      <c r="WJB2713" s="265"/>
      <c r="WJC2713" s="265"/>
      <c r="WJD2713" s="265"/>
      <c r="WJE2713" s="265"/>
      <c r="WJF2713" s="265"/>
      <c r="WJG2713" s="265"/>
      <c r="WJH2713" s="265"/>
      <c r="WJI2713" s="265"/>
      <c r="WJJ2713" s="265"/>
      <c r="WJK2713" s="265"/>
      <c r="WJL2713" s="265"/>
      <c r="WJM2713" s="265"/>
      <c r="WJN2713" s="265"/>
      <c r="WJO2713" s="265"/>
      <c r="WJP2713" s="265"/>
      <c r="WJQ2713" s="265"/>
      <c r="WJR2713" s="265"/>
      <c r="WJS2713" s="265"/>
      <c r="WJT2713" s="265"/>
      <c r="WJU2713" s="265"/>
      <c r="WJV2713" s="265"/>
      <c r="WJW2713" s="265"/>
      <c r="WJX2713" s="265"/>
      <c r="WJY2713" s="265"/>
      <c r="WJZ2713" s="265"/>
      <c r="WKA2713" s="265"/>
      <c r="WKB2713" s="265"/>
      <c r="WKC2713" s="265"/>
      <c r="WKD2713" s="265"/>
      <c r="WKE2713" s="265"/>
      <c r="WKF2713" s="265"/>
      <c r="WKG2713" s="265"/>
      <c r="WKH2713" s="265"/>
      <c r="WKI2713" s="265"/>
      <c r="WKJ2713" s="265"/>
      <c r="WKK2713" s="265"/>
      <c r="WKL2713" s="265"/>
      <c r="WKM2713" s="265"/>
      <c r="WKN2713" s="265"/>
      <c r="WKO2713" s="265"/>
      <c r="WKP2713" s="265"/>
      <c r="WKQ2713" s="265"/>
      <c r="WKR2713" s="265"/>
      <c r="WKS2713" s="265"/>
      <c r="WKT2713" s="265"/>
      <c r="WKU2713" s="265"/>
      <c r="WKV2713" s="265"/>
      <c r="WKW2713" s="265"/>
      <c r="WKX2713" s="265"/>
      <c r="WKY2713" s="265"/>
      <c r="WKZ2713" s="265"/>
      <c r="WLA2713" s="265"/>
      <c r="WLB2713" s="265"/>
      <c r="WLC2713" s="265"/>
      <c r="WLD2713" s="265"/>
      <c r="WLE2713" s="265"/>
      <c r="WLF2713" s="265"/>
      <c r="WLG2713" s="265"/>
      <c r="WLH2713" s="265"/>
      <c r="WLI2713" s="265"/>
      <c r="WLJ2713" s="265"/>
      <c r="WLK2713" s="265"/>
      <c r="WLL2713" s="265"/>
      <c r="WLM2713" s="265"/>
      <c r="WLN2713" s="265"/>
      <c r="WLO2713" s="265"/>
      <c r="WLP2713" s="265"/>
      <c r="WLQ2713" s="265"/>
      <c r="WLR2713" s="265"/>
      <c r="WLS2713" s="265"/>
      <c r="WLT2713" s="265"/>
      <c r="WLU2713" s="265"/>
      <c r="WLV2713" s="265"/>
      <c r="WLW2713" s="265"/>
      <c r="WLX2713" s="265"/>
      <c r="WLY2713" s="265"/>
      <c r="WLZ2713" s="265"/>
      <c r="WMA2713" s="265"/>
      <c r="WMB2713" s="265"/>
      <c r="WMC2713" s="265"/>
      <c r="WMD2713" s="265"/>
      <c r="WME2713" s="265"/>
      <c r="WMF2713" s="265"/>
      <c r="WMG2713" s="265"/>
      <c r="WMH2713" s="265"/>
      <c r="WMI2713" s="265"/>
      <c r="WMJ2713" s="265"/>
      <c r="WMK2713" s="265"/>
      <c r="WML2713" s="265"/>
      <c r="WMM2713" s="265"/>
      <c r="WMN2713" s="265"/>
      <c r="WMO2713" s="265"/>
      <c r="WMP2713" s="265"/>
      <c r="WMQ2713" s="265"/>
      <c r="WMR2713" s="265"/>
      <c r="WMS2713" s="265"/>
      <c r="WMT2713" s="265"/>
      <c r="WMU2713" s="265"/>
      <c r="WMV2713" s="265"/>
      <c r="WMW2713" s="265"/>
      <c r="WMX2713" s="265"/>
      <c r="WMY2713" s="265"/>
      <c r="WMZ2713" s="265"/>
      <c r="WNA2713" s="265"/>
      <c r="WNB2713" s="265"/>
      <c r="WNC2713" s="265"/>
      <c r="WND2713" s="265"/>
      <c r="WNE2713" s="265"/>
      <c r="WNF2713" s="265"/>
      <c r="WNG2713" s="265"/>
      <c r="WNH2713" s="265"/>
      <c r="WNI2713" s="265"/>
      <c r="WNJ2713" s="265"/>
      <c r="WNK2713" s="265"/>
      <c r="WNL2713" s="265"/>
      <c r="WNM2713" s="265"/>
      <c r="WNN2713" s="265"/>
      <c r="WNO2713" s="265"/>
      <c r="WNP2713" s="265"/>
      <c r="WNQ2713" s="265"/>
      <c r="WNR2713" s="265"/>
      <c r="WNS2713" s="265"/>
      <c r="WNT2713" s="265"/>
      <c r="WNU2713" s="265"/>
      <c r="WNV2713" s="265"/>
      <c r="WNW2713" s="265"/>
      <c r="WNX2713" s="265"/>
      <c r="WNY2713" s="265"/>
      <c r="WNZ2713" s="265"/>
      <c r="WOA2713" s="265"/>
      <c r="WOB2713" s="265"/>
      <c r="WOC2713" s="265"/>
      <c r="WOD2713" s="265"/>
      <c r="WOE2713" s="265"/>
      <c r="WOF2713" s="265"/>
      <c r="WOG2713" s="265"/>
      <c r="WOH2713" s="265"/>
      <c r="WOI2713" s="265"/>
      <c r="WOJ2713" s="265"/>
      <c r="WOK2713" s="265"/>
      <c r="WOL2713" s="265"/>
      <c r="WOM2713" s="265"/>
      <c r="WON2713" s="265"/>
      <c r="WOO2713" s="265"/>
      <c r="WOP2713" s="265"/>
      <c r="WOQ2713" s="265"/>
      <c r="WOR2713" s="265"/>
      <c r="WOS2713" s="265"/>
      <c r="WOT2713" s="265"/>
      <c r="WOU2713" s="265"/>
      <c r="WOV2713" s="265"/>
      <c r="WOW2713" s="265"/>
      <c r="WOX2713" s="265"/>
      <c r="WOY2713" s="265"/>
      <c r="WOZ2713" s="265"/>
      <c r="WPA2713" s="265"/>
      <c r="WPB2713" s="265"/>
      <c r="WPC2713" s="265"/>
      <c r="WPD2713" s="265"/>
      <c r="WPE2713" s="265"/>
      <c r="WPF2713" s="265"/>
      <c r="WPG2713" s="265"/>
      <c r="WPH2713" s="265"/>
      <c r="WPI2713" s="265"/>
      <c r="WPJ2713" s="265"/>
      <c r="WPK2713" s="265"/>
      <c r="WPL2713" s="265"/>
      <c r="WPM2713" s="265"/>
      <c r="WPN2713" s="265"/>
      <c r="WPO2713" s="265"/>
      <c r="WPP2713" s="265"/>
      <c r="WPQ2713" s="265"/>
      <c r="WPR2713" s="265"/>
      <c r="WPS2713" s="265"/>
      <c r="WPT2713" s="265"/>
      <c r="WPU2713" s="265"/>
      <c r="WPV2713" s="265"/>
      <c r="WPW2713" s="265"/>
      <c r="WPX2713" s="265"/>
      <c r="WPY2713" s="265"/>
      <c r="WPZ2713" s="265"/>
      <c r="WQA2713" s="265"/>
      <c r="WQB2713" s="265"/>
      <c r="WQC2713" s="265"/>
      <c r="WQD2713" s="265"/>
      <c r="WQE2713" s="265"/>
      <c r="WQF2713" s="265"/>
      <c r="WQG2713" s="265"/>
      <c r="WQH2713" s="265"/>
      <c r="WQI2713" s="265"/>
      <c r="WQJ2713" s="265"/>
      <c r="WQK2713" s="265"/>
      <c r="WQL2713" s="265"/>
      <c r="WQM2713" s="265"/>
      <c r="WQN2713" s="265"/>
      <c r="WQO2713" s="265"/>
      <c r="WQP2713" s="265"/>
      <c r="WQQ2713" s="265"/>
      <c r="WQR2713" s="265"/>
      <c r="WQS2713" s="265"/>
      <c r="WQT2713" s="265"/>
      <c r="WQU2713" s="265"/>
      <c r="WQV2713" s="265"/>
      <c r="WQW2713" s="265"/>
      <c r="WQX2713" s="265"/>
      <c r="WQY2713" s="265"/>
      <c r="WQZ2713" s="265"/>
      <c r="WRA2713" s="265"/>
      <c r="WRB2713" s="265"/>
      <c r="WRC2713" s="265"/>
      <c r="WRD2713" s="265"/>
      <c r="WRE2713" s="265"/>
      <c r="WRF2713" s="265"/>
      <c r="WRG2713" s="265"/>
      <c r="WRH2713" s="265"/>
      <c r="WRI2713" s="265"/>
      <c r="WRJ2713" s="265"/>
      <c r="WRK2713" s="265"/>
      <c r="WRL2713" s="265"/>
      <c r="WRM2713" s="265"/>
      <c r="WRN2713" s="265"/>
      <c r="WRO2713" s="265"/>
      <c r="WRP2713" s="265"/>
      <c r="WRQ2713" s="265"/>
      <c r="WRR2713" s="265"/>
      <c r="WRS2713" s="265"/>
      <c r="WRT2713" s="265"/>
      <c r="WRU2713" s="265"/>
      <c r="WRV2713" s="265"/>
      <c r="WRW2713" s="265"/>
      <c r="WRX2713" s="265"/>
      <c r="WRY2713" s="265"/>
      <c r="WRZ2713" s="265"/>
      <c r="WSA2713" s="265"/>
      <c r="WSB2713" s="265"/>
      <c r="WSC2713" s="265"/>
      <c r="WSD2713" s="265"/>
      <c r="WSE2713" s="265"/>
      <c r="WSF2713" s="265"/>
      <c r="WSG2713" s="265"/>
      <c r="WSH2713" s="265"/>
      <c r="WSI2713" s="265"/>
      <c r="WSJ2713" s="265"/>
      <c r="WSK2713" s="265"/>
      <c r="WSL2713" s="265"/>
      <c r="WSM2713" s="265"/>
      <c r="WSN2713" s="265"/>
      <c r="WSO2713" s="265"/>
      <c r="WSP2713" s="265"/>
      <c r="WSQ2713" s="265"/>
      <c r="WSR2713" s="265"/>
      <c r="WSS2713" s="265"/>
      <c r="WST2713" s="265"/>
      <c r="WSU2713" s="265"/>
      <c r="WSV2713" s="265"/>
      <c r="WSW2713" s="265"/>
      <c r="WSX2713" s="265"/>
      <c r="WSY2713" s="265"/>
      <c r="WSZ2713" s="265"/>
      <c r="WTA2713" s="265"/>
      <c r="WTB2713" s="265"/>
      <c r="WTC2713" s="265"/>
      <c r="WTD2713" s="265"/>
      <c r="WTE2713" s="265"/>
      <c r="WTF2713" s="265"/>
      <c r="WTG2713" s="265"/>
      <c r="WTH2713" s="265"/>
      <c r="WTI2713" s="265"/>
      <c r="WTJ2713" s="265"/>
      <c r="WTK2713" s="265"/>
      <c r="WTL2713" s="265"/>
      <c r="WTM2713" s="265"/>
      <c r="WTN2713" s="265"/>
      <c r="WTO2713" s="265"/>
      <c r="WTP2713" s="265"/>
      <c r="WTQ2713" s="265"/>
      <c r="WTR2713" s="265"/>
      <c r="WTS2713" s="265"/>
      <c r="WTT2713" s="265"/>
      <c r="WTU2713" s="265"/>
      <c r="WTV2713" s="265"/>
      <c r="WTW2713" s="265"/>
      <c r="WTX2713" s="265"/>
      <c r="WTY2713" s="265"/>
      <c r="WTZ2713" s="265"/>
      <c r="WUA2713" s="265"/>
      <c r="WUB2713" s="265"/>
      <c r="WUC2713" s="265"/>
      <c r="WUD2713" s="265"/>
      <c r="WUE2713" s="265"/>
      <c r="WUF2713" s="265"/>
      <c r="WUG2713" s="265"/>
      <c r="WUH2713" s="265"/>
      <c r="WUI2713" s="265"/>
      <c r="WUJ2713" s="265"/>
      <c r="WUK2713" s="265"/>
      <c r="WUL2713" s="265"/>
      <c r="WUM2713" s="265"/>
      <c r="WUN2713" s="265"/>
      <c r="WUO2713" s="265"/>
      <c r="WUP2713" s="265"/>
      <c r="WUQ2713" s="265"/>
      <c r="WUR2713" s="265"/>
      <c r="WUS2713" s="265"/>
      <c r="WUT2713" s="265"/>
      <c r="WUU2713" s="265"/>
      <c r="WUV2713" s="265"/>
      <c r="WUW2713" s="265"/>
      <c r="WUX2713" s="265"/>
      <c r="WUY2713" s="265"/>
      <c r="WUZ2713" s="265"/>
      <c r="WVA2713" s="265"/>
      <c r="WVB2713" s="265"/>
      <c r="WVC2713" s="265"/>
      <c r="WVD2713" s="265"/>
      <c r="WVE2713" s="265"/>
      <c r="WVF2713" s="265"/>
      <c r="WVG2713" s="265"/>
      <c r="WVH2713" s="265"/>
      <c r="WVI2713" s="265"/>
      <c r="WVJ2713" s="265"/>
      <c r="WVK2713" s="265"/>
      <c r="WVL2713" s="265"/>
      <c r="WVM2713" s="265"/>
      <c r="WVN2713" s="265"/>
      <c r="WVO2713" s="265"/>
      <c r="WVP2713" s="265"/>
      <c r="WVQ2713" s="265"/>
      <c r="WVR2713" s="265"/>
      <c r="WVS2713" s="265"/>
      <c r="WVT2713" s="265"/>
      <c r="WVU2713" s="265"/>
      <c r="WVV2713" s="265"/>
      <c r="WVW2713" s="265"/>
      <c r="WVX2713" s="265"/>
      <c r="WVY2713" s="265"/>
      <c r="WVZ2713" s="265"/>
      <c r="WWA2713" s="265"/>
      <c r="WWB2713" s="265"/>
      <c r="WWC2713" s="265"/>
      <c r="WWD2713" s="265"/>
      <c r="WWE2713" s="265"/>
      <c r="WWF2713" s="265"/>
      <c r="WWG2713" s="265"/>
      <c r="WWH2713" s="265"/>
      <c r="WWI2713" s="265"/>
      <c r="WWJ2713" s="265"/>
      <c r="WWK2713" s="265"/>
      <c r="WWL2713" s="265"/>
      <c r="WWM2713" s="265"/>
      <c r="WWN2713" s="265"/>
      <c r="WWO2713" s="265"/>
      <c r="WWP2713" s="265"/>
      <c r="WWQ2713" s="265"/>
      <c r="WWR2713" s="265"/>
      <c r="WWS2713" s="265"/>
      <c r="WWT2713" s="265"/>
      <c r="WWU2713" s="265"/>
      <c r="WWV2713" s="265"/>
      <c r="WWW2713" s="265"/>
      <c r="WWX2713" s="265"/>
      <c r="WWY2713" s="265"/>
      <c r="WWZ2713" s="265"/>
      <c r="WXA2713" s="265"/>
      <c r="WXB2713" s="265"/>
      <c r="WXC2713" s="265"/>
      <c r="WXD2713" s="265"/>
      <c r="WXE2713" s="265"/>
      <c r="WXF2713" s="265"/>
      <c r="WXG2713" s="265"/>
      <c r="WXH2713" s="265"/>
      <c r="WXI2713" s="265"/>
      <c r="WXJ2713" s="265"/>
      <c r="WXK2713" s="265"/>
      <c r="WXL2713" s="265"/>
      <c r="WXM2713" s="265"/>
      <c r="WXN2713" s="265"/>
      <c r="WXO2713" s="265"/>
      <c r="WXP2713" s="265"/>
      <c r="WXQ2713" s="265"/>
      <c r="WXR2713" s="265"/>
      <c r="WXS2713" s="265"/>
      <c r="WXT2713" s="265"/>
      <c r="WXU2713" s="265"/>
      <c r="WXV2713" s="265"/>
      <c r="WXW2713" s="265"/>
      <c r="WXX2713" s="265"/>
      <c r="WXY2713" s="265"/>
      <c r="WXZ2713" s="265"/>
      <c r="WYA2713" s="265"/>
      <c r="WYB2713" s="265"/>
      <c r="WYC2713" s="265"/>
      <c r="WYD2713" s="265"/>
      <c r="WYE2713" s="265"/>
      <c r="WYF2713" s="265"/>
      <c r="WYG2713" s="265"/>
      <c r="WYH2713" s="265"/>
      <c r="WYI2713" s="265"/>
      <c r="WYJ2713" s="265"/>
      <c r="WYK2713" s="265"/>
      <c r="WYL2713" s="265"/>
      <c r="WYM2713" s="265"/>
      <c r="WYN2713" s="265"/>
      <c r="WYO2713" s="265"/>
      <c r="WYP2713" s="265"/>
      <c r="WYQ2713" s="265"/>
      <c r="WYR2713" s="265"/>
      <c r="WYS2713" s="265"/>
      <c r="WYT2713" s="265"/>
      <c r="WYU2713" s="265"/>
      <c r="WYV2713" s="265"/>
      <c r="WYW2713" s="265"/>
      <c r="WYX2713" s="265"/>
      <c r="WYY2713" s="265"/>
      <c r="WYZ2713" s="265"/>
      <c r="WZA2713" s="265"/>
      <c r="WZB2713" s="265"/>
      <c r="WZC2713" s="265"/>
      <c r="WZD2713" s="265"/>
      <c r="WZE2713" s="265"/>
      <c r="WZF2713" s="265"/>
      <c r="WZG2713" s="265"/>
      <c r="WZH2713" s="265"/>
      <c r="WZI2713" s="265"/>
      <c r="WZJ2713" s="265"/>
      <c r="WZK2713" s="265"/>
      <c r="WZL2713" s="265"/>
      <c r="WZM2713" s="265"/>
      <c r="WZN2713" s="265"/>
      <c r="WZO2713" s="265"/>
      <c r="WZP2713" s="265"/>
      <c r="WZQ2713" s="265"/>
      <c r="WZR2713" s="265"/>
      <c r="WZS2713" s="265"/>
      <c r="WZT2713" s="265"/>
      <c r="WZU2713" s="265"/>
      <c r="WZV2713" s="265"/>
      <c r="WZW2713" s="265"/>
      <c r="WZX2713" s="265"/>
      <c r="WZY2713" s="265"/>
      <c r="WZZ2713" s="265"/>
      <c r="XAA2713" s="265"/>
      <c r="XAB2713" s="265"/>
      <c r="XAC2713" s="265"/>
      <c r="XAD2713" s="265"/>
      <c r="XAE2713" s="265"/>
      <c r="XAF2713" s="265"/>
      <c r="XAG2713" s="265"/>
      <c r="XAH2713" s="265"/>
      <c r="XAI2713" s="265"/>
      <c r="XAJ2713" s="265"/>
      <c r="XAK2713" s="265"/>
      <c r="XAL2713" s="265"/>
      <c r="XAM2713" s="265"/>
      <c r="XAN2713" s="265"/>
      <c r="XAO2713" s="265"/>
      <c r="XAP2713" s="265"/>
      <c r="XAQ2713" s="265"/>
      <c r="XAR2713" s="265"/>
      <c r="XAS2713" s="265"/>
      <c r="XAT2713" s="265"/>
      <c r="XAU2713" s="265"/>
      <c r="XAV2713" s="265"/>
      <c r="XAW2713" s="265"/>
      <c r="XAX2713" s="265"/>
      <c r="XAY2713" s="265"/>
      <c r="XAZ2713" s="265"/>
      <c r="XBA2713" s="265"/>
      <c r="XBB2713" s="265"/>
      <c r="XBC2713" s="265"/>
      <c r="XBD2713" s="265"/>
      <c r="XBE2713" s="265"/>
      <c r="XBF2713" s="265"/>
      <c r="XBG2713" s="265"/>
      <c r="XBH2713" s="265"/>
      <c r="XBI2713" s="265"/>
      <c r="XBJ2713" s="265"/>
      <c r="XBK2713" s="265"/>
      <c r="XBL2713" s="265"/>
      <c r="XBM2713" s="265"/>
      <c r="XBN2713" s="265"/>
      <c r="XBO2713" s="265"/>
      <c r="XBP2713" s="265"/>
      <c r="XBQ2713" s="265"/>
      <c r="XBR2713" s="265"/>
      <c r="XBS2713" s="265"/>
      <c r="XBT2713" s="265"/>
      <c r="XBU2713" s="265"/>
      <c r="XBV2713" s="265"/>
      <c r="XBW2713" s="265"/>
      <c r="XBX2713" s="265"/>
      <c r="XBY2713" s="265"/>
      <c r="XBZ2713" s="265"/>
      <c r="XCA2713" s="265"/>
      <c r="XCB2713" s="265"/>
      <c r="XCC2713" s="265"/>
      <c r="XCD2713" s="265"/>
      <c r="XCE2713" s="265"/>
      <c r="XCF2713" s="265"/>
      <c r="XCG2713" s="265"/>
      <c r="XCH2713" s="265"/>
      <c r="XCI2713" s="265"/>
      <c r="XCJ2713" s="265"/>
      <c r="XCK2713" s="265"/>
      <c r="XCL2713" s="265"/>
      <c r="XCM2713" s="265"/>
      <c r="XCN2713" s="265"/>
      <c r="XCO2713" s="265"/>
      <c r="XCP2713" s="265"/>
      <c r="XCQ2713" s="265"/>
      <c r="XCR2713" s="265"/>
      <c r="XCS2713" s="265"/>
      <c r="XCT2713" s="265"/>
      <c r="XCU2713" s="265"/>
      <c r="XCV2713" s="265"/>
      <c r="XCW2713" s="265"/>
      <c r="XCX2713" s="265"/>
      <c r="XCY2713" s="265"/>
      <c r="XCZ2713" s="265"/>
      <c r="XDA2713" s="265"/>
      <c r="XDB2713" s="265"/>
      <c r="XDC2713" s="265"/>
      <c r="XDD2713" s="265"/>
      <c r="XDE2713" s="265"/>
      <c r="XDF2713" s="265"/>
      <c r="XDG2713" s="265"/>
      <c r="XDH2713" s="265"/>
      <c r="XDI2713" s="265"/>
      <c r="XDJ2713" s="265"/>
      <c r="XDK2713" s="265"/>
      <c r="XDL2713" s="265"/>
      <c r="XDM2713" s="265"/>
      <c r="XDN2713" s="265"/>
      <c r="XDO2713" s="265"/>
      <c r="XDP2713" s="265"/>
      <c r="XDQ2713" s="265"/>
      <c r="XDR2713" s="265"/>
      <c r="XDS2713" s="265"/>
      <c r="XDT2713" s="265"/>
      <c r="XDU2713" s="265"/>
      <c r="XDV2713" s="265"/>
      <c r="XDW2713" s="265"/>
      <c r="XDX2713" s="265"/>
      <c r="XDY2713" s="265"/>
      <c r="XDZ2713" s="265"/>
      <c r="XEA2713" s="265"/>
      <c r="XEB2713" s="265"/>
      <c r="XEC2713" s="265"/>
      <c r="XED2713" s="265"/>
      <c r="XEE2713" s="265"/>
      <c r="XEF2713" s="265"/>
      <c r="XEG2713" s="265"/>
      <c r="XEH2713" s="265"/>
      <c r="XEI2713" s="265"/>
      <c r="XEJ2713" s="265"/>
      <c r="XEK2713" s="265"/>
      <c r="XEL2713" s="265"/>
      <c r="XEM2713" s="265"/>
      <c r="XEN2713" s="265"/>
      <c r="XEO2713" s="265"/>
      <c r="XEP2713" s="265"/>
      <c r="XEQ2713" s="265"/>
      <c r="XER2713" s="265"/>
      <c r="XES2713" s="265"/>
      <c r="XET2713" s="265"/>
      <c r="XEU2713" s="265"/>
      <c r="XEV2713" s="265"/>
      <c r="XEW2713" s="265"/>
      <c r="XEX2713" s="265"/>
      <c r="XEY2713" s="265"/>
      <c r="XEZ2713" s="265"/>
      <c r="XFA2713" s="265"/>
      <c r="XFB2713" s="265"/>
      <c r="XFC2713" s="265"/>
    </row>
    <row r="2714" spans="1:16383" ht="63.75" outlineLevel="1" x14ac:dyDescent="0.25">
      <c r="A2714" s="2" t="s">
        <v>8815</v>
      </c>
      <c r="B2714" s="3" t="s">
        <v>27</v>
      </c>
      <c r="C2714" s="43" t="s">
        <v>2232</v>
      </c>
      <c r="D2714" s="20" t="s">
        <v>753</v>
      </c>
      <c r="E2714" s="20" t="s">
        <v>8306</v>
      </c>
      <c r="F2714" s="13" t="s">
        <v>5875</v>
      </c>
      <c r="G2714" s="2" t="s">
        <v>343</v>
      </c>
      <c r="H2714" s="4">
        <v>0</v>
      </c>
      <c r="I2714" s="2">
        <v>710000000</v>
      </c>
      <c r="J2714" s="2" t="s">
        <v>11537</v>
      </c>
      <c r="K2714" s="14" t="s">
        <v>3765</v>
      </c>
      <c r="L2714" s="2" t="s">
        <v>1145</v>
      </c>
      <c r="M2714" s="6" t="s">
        <v>32</v>
      </c>
      <c r="N2714" s="2" t="s">
        <v>453</v>
      </c>
      <c r="O2714" s="35" t="s">
        <v>8095</v>
      </c>
      <c r="P2714" s="36" t="s">
        <v>756</v>
      </c>
      <c r="Q2714" s="5" t="s">
        <v>757</v>
      </c>
      <c r="R2714" s="5">
        <v>400</v>
      </c>
      <c r="S2714" s="9">
        <v>0</v>
      </c>
      <c r="T2714" s="9">
        <f t="shared" si="189"/>
        <v>0</v>
      </c>
      <c r="U2714" s="9">
        <f t="shared" si="186"/>
        <v>0</v>
      </c>
      <c r="V2714" s="2" t="s">
        <v>42</v>
      </c>
      <c r="W2714" s="2">
        <v>2014</v>
      </c>
      <c r="X2714" s="2"/>
    </row>
    <row r="2715" spans="1:16383" ht="63.75" outlineLevel="1" x14ac:dyDescent="0.25">
      <c r="A2715" s="2" t="s">
        <v>11886</v>
      </c>
      <c r="B2715" s="3" t="s">
        <v>27</v>
      </c>
      <c r="C2715" s="43" t="s">
        <v>2232</v>
      </c>
      <c r="D2715" s="20" t="s">
        <v>753</v>
      </c>
      <c r="E2715" s="20" t="s">
        <v>8306</v>
      </c>
      <c r="F2715" s="13"/>
      <c r="G2715" s="2" t="s">
        <v>343</v>
      </c>
      <c r="H2715" s="4">
        <v>100</v>
      </c>
      <c r="I2715" s="2">
        <v>710000000</v>
      </c>
      <c r="J2715" s="2" t="s">
        <v>11537</v>
      </c>
      <c r="K2715" s="14" t="s">
        <v>6017</v>
      </c>
      <c r="L2715" s="2" t="s">
        <v>1145</v>
      </c>
      <c r="M2715" s="6" t="s">
        <v>32</v>
      </c>
      <c r="N2715" s="2" t="s">
        <v>11021</v>
      </c>
      <c r="O2715" s="35">
        <v>0.3</v>
      </c>
      <c r="P2715" s="36" t="s">
        <v>756</v>
      </c>
      <c r="Q2715" s="5" t="s">
        <v>757</v>
      </c>
      <c r="R2715" s="5">
        <v>100</v>
      </c>
      <c r="S2715" s="9">
        <f>470/1.12</f>
        <v>419.64285714285711</v>
      </c>
      <c r="T2715" s="9">
        <f>S2715*R2715</f>
        <v>41964.28571428571</v>
      </c>
      <c r="U2715" s="9">
        <f>T2715*1.12</f>
        <v>47000</v>
      </c>
      <c r="V2715" s="2" t="s">
        <v>42</v>
      </c>
      <c r="W2715" s="2">
        <v>2014</v>
      </c>
      <c r="X2715" s="2" t="s">
        <v>11894</v>
      </c>
    </row>
    <row r="2716" spans="1:16383" ht="63.75" outlineLevel="1" x14ac:dyDescent="0.25">
      <c r="A2716" s="2" t="s">
        <v>6143</v>
      </c>
      <c r="B2716" s="3" t="s">
        <v>27</v>
      </c>
      <c r="C2716" s="43" t="s">
        <v>2232</v>
      </c>
      <c r="D2716" s="13" t="s">
        <v>753</v>
      </c>
      <c r="E2716" s="13" t="s">
        <v>8306</v>
      </c>
      <c r="F2716" s="5"/>
      <c r="G2716" s="2" t="s">
        <v>343</v>
      </c>
      <c r="H2716" s="4">
        <v>0</v>
      </c>
      <c r="I2716" s="2">
        <v>710000000</v>
      </c>
      <c r="J2716" s="2" t="s">
        <v>11537</v>
      </c>
      <c r="K2716" s="14" t="s">
        <v>3765</v>
      </c>
      <c r="L2716" s="5" t="s">
        <v>8093</v>
      </c>
      <c r="M2716" s="6" t="s">
        <v>32</v>
      </c>
      <c r="N2716" s="2" t="s">
        <v>453</v>
      </c>
      <c r="O2716" s="35" t="s">
        <v>8095</v>
      </c>
      <c r="P2716" s="169" t="s">
        <v>40</v>
      </c>
      <c r="Q2716" s="5" t="s">
        <v>757</v>
      </c>
      <c r="R2716" s="5">
        <v>200</v>
      </c>
      <c r="S2716" s="9">
        <v>0</v>
      </c>
      <c r="T2716" s="9">
        <f t="shared" si="189"/>
        <v>0</v>
      </c>
      <c r="U2716" s="9">
        <f t="shared" si="186"/>
        <v>0</v>
      </c>
      <c r="V2716" s="2" t="s">
        <v>42</v>
      </c>
      <c r="W2716" s="2">
        <v>2014</v>
      </c>
      <c r="X2716" s="2"/>
    </row>
    <row r="2717" spans="1:16383" ht="63.75" outlineLevel="1" x14ac:dyDescent="0.25">
      <c r="A2717" s="2" t="s">
        <v>11887</v>
      </c>
      <c r="B2717" s="3" t="s">
        <v>27</v>
      </c>
      <c r="C2717" s="43" t="s">
        <v>2232</v>
      </c>
      <c r="D2717" s="13" t="s">
        <v>753</v>
      </c>
      <c r="E2717" s="13" t="s">
        <v>8306</v>
      </c>
      <c r="F2717" s="5"/>
      <c r="G2717" s="2" t="s">
        <v>343</v>
      </c>
      <c r="H2717" s="29" t="s">
        <v>375</v>
      </c>
      <c r="I2717" s="2">
        <v>710000000</v>
      </c>
      <c r="J2717" s="2" t="s">
        <v>11537</v>
      </c>
      <c r="K2717" s="14" t="s">
        <v>6017</v>
      </c>
      <c r="L2717" s="5" t="s">
        <v>8093</v>
      </c>
      <c r="M2717" s="6" t="s">
        <v>32</v>
      </c>
      <c r="N2717" s="2" t="s">
        <v>10994</v>
      </c>
      <c r="O2717" s="35">
        <v>0.3</v>
      </c>
      <c r="P2717" s="4">
        <v>715</v>
      </c>
      <c r="Q2717" s="5" t="s">
        <v>757</v>
      </c>
      <c r="R2717" s="5">
        <f>T2717/S2717</f>
        <v>143</v>
      </c>
      <c r="S2717" s="17">
        <v>195</v>
      </c>
      <c r="T2717" s="79">
        <v>27885</v>
      </c>
      <c r="U2717" s="79">
        <f>T2717*1.12</f>
        <v>31231.200000000004</v>
      </c>
      <c r="V2717" s="2" t="s">
        <v>42</v>
      </c>
      <c r="W2717" s="2">
        <v>2014</v>
      </c>
      <c r="X2717" s="2" t="s">
        <v>12477</v>
      </c>
    </row>
    <row r="2718" spans="1:16383" ht="63.75" outlineLevel="1" x14ac:dyDescent="0.25">
      <c r="A2718" s="2" t="s">
        <v>8816</v>
      </c>
      <c r="B2718" s="3" t="s">
        <v>27</v>
      </c>
      <c r="C2718" s="91" t="s">
        <v>2451</v>
      </c>
      <c r="D2718" s="20" t="s">
        <v>6505</v>
      </c>
      <c r="E2718" s="20" t="s">
        <v>6506</v>
      </c>
      <c r="F2718" s="13" t="s">
        <v>3870</v>
      </c>
      <c r="G2718" s="2" t="s">
        <v>343</v>
      </c>
      <c r="H2718" s="4">
        <v>0</v>
      </c>
      <c r="I2718" s="2">
        <v>710000000</v>
      </c>
      <c r="J2718" s="2" t="s">
        <v>11537</v>
      </c>
      <c r="K2718" s="14" t="s">
        <v>3765</v>
      </c>
      <c r="L2718" s="2" t="s">
        <v>1145</v>
      </c>
      <c r="M2718" s="6" t="s">
        <v>32</v>
      </c>
      <c r="N2718" s="2" t="s">
        <v>453</v>
      </c>
      <c r="O2718" s="35" t="s">
        <v>8095</v>
      </c>
      <c r="P2718" s="36" t="s">
        <v>40</v>
      </c>
      <c r="Q2718" s="2" t="s">
        <v>41</v>
      </c>
      <c r="R2718" s="5">
        <v>60</v>
      </c>
      <c r="S2718" s="9">
        <v>0</v>
      </c>
      <c r="T2718" s="9">
        <f t="shared" si="189"/>
        <v>0</v>
      </c>
      <c r="U2718" s="9">
        <f t="shared" si="186"/>
        <v>0</v>
      </c>
      <c r="V2718" s="2" t="s">
        <v>42</v>
      </c>
      <c r="W2718" s="2">
        <v>2014</v>
      </c>
      <c r="X2718" s="2"/>
    </row>
    <row r="2719" spans="1:16383" ht="63.75" outlineLevel="1" x14ac:dyDescent="0.25">
      <c r="A2719" s="2" t="s">
        <v>11888</v>
      </c>
      <c r="B2719" s="3" t="s">
        <v>27</v>
      </c>
      <c r="C2719" s="91" t="s">
        <v>2917</v>
      </c>
      <c r="D2719" s="20" t="s">
        <v>6505</v>
      </c>
      <c r="E2719" s="20" t="s">
        <v>9796</v>
      </c>
      <c r="F2719" s="13" t="s">
        <v>2918</v>
      </c>
      <c r="G2719" s="2" t="s">
        <v>343</v>
      </c>
      <c r="H2719" s="4">
        <v>100</v>
      </c>
      <c r="I2719" s="2">
        <v>710000000</v>
      </c>
      <c r="J2719" s="2" t="s">
        <v>11537</v>
      </c>
      <c r="K2719" s="14" t="s">
        <v>6017</v>
      </c>
      <c r="L2719" s="2" t="s">
        <v>1145</v>
      </c>
      <c r="M2719" s="6" t="s">
        <v>32</v>
      </c>
      <c r="N2719" s="2" t="s">
        <v>11021</v>
      </c>
      <c r="O2719" s="35">
        <v>0.3</v>
      </c>
      <c r="P2719" s="36" t="s">
        <v>40</v>
      </c>
      <c r="Q2719" s="2" t="s">
        <v>41</v>
      </c>
      <c r="R2719" s="5">
        <v>50</v>
      </c>
      <c r="S2719" s="9">
        <v>800</v>
      </c>
      <c r="T2719" s="9">
        <f>S2719*R2719</f>
        <v>40000</v>
      </c>
      <c r="U2719" s="9">
        <f>T2719*1.12</f>
        <v>44800.000000000007</v>
      </c>
      <c r="V2719" s="2" t="s">
        <v>42</v>
      </c>
      <c r="W2719" s="2">
        <v>2014</v>
      </c>
      <c r="X2719" s="2" t="s">
        <v>11895</v>
      </c>
    </row>
    <row r="2720" spans="1:16383" ht="63.75" outlineLevel="1" x14ac:dyDescent="0.25">
      <c r="A2720" s="2" t="s">
        <v>8817</v>
      </c>
      <c r="B2720" s="3" t="s">
        <v>27</v>
      </c>
      <c r="C2720" s="91" t="s">
        <v>2451</v>
      </c>
      <c r="D2720" s="20" t="s">
        <v>6505</v>
      </c>
      <c r="E2720" s="20" t="s">
        <v>6506</v>
      </c>
      <c r="F2720" s="5"/>
      <c r="G2720" s="2" t="s">
        <v>343</v>
      </c>
      <c r="H2720" s="4">
        <v>0</v>
      </c>
      <c r="I2720" s="2">
        <v>710000000</v>
      </c>
      <c r="J2720" s="2" t="s">
        <v>11537</v>
      </c>
      <c r="K2720" s="14" t="s">
        <v>3765</v>
      </c>
      <c r="L2720" s="5" t="s">
        <v>8093</v>
      </c>
      <c r="M2720" s="6" t="s">
        <v>32</v>
      </c>
      <c r="N2720" s="2" t="s">
        <v>453</v>
      </c>
      <c r="O2720" s="35" t="s">
        <v>8095</v>
      </c>
      <c r="P2720" s="169" t="s">
        <v>40</v>
      </c>
      <c r="Q2720" s="2" t="s">
        <v>41</v>
      </c>
      <c r="R2720" s="5">
        <v>44</v>
      </c>
      <c r="S2720" s="9">
        <v>0</v>
      </c>
      <c r="T2720" s="9">
        <f t="shared" si="189"/>
        <v>0</v>
      </c>
      <c r="U2720" s="9">
        <f t="shared" si="186"/>
        <v>0</v>
      </c>
      <c r="V2720" s="2" t="s">
        <v>42</v>
      </c>
      <c r="W2720" s="2">
        <v>2014</v>
      </c>
      <c r="X2720" s="2" t="s">
        <v>10152</v>
      </c>
    </row>
    <row r="2721" spans="1:24" ht="63.75" outlineLevel="1" x14ac:dyDescent="0.25">
      <c r="A2721" s="2" t="s">
        <v>8818</v>
      </c>
      <c r="B2721" s="3" t="s">
        <v>27</v>
      </c>
      <c r="C2721" s="91" t="s">
        <v>2454</v>
      </c>
      <c r="D2721" s="20" t="s">
        <v>2922</v>
      </c>
      <c r="E2721" s="20" t="s">
        <v>4911</v>
      </c>
      <c r="F2721" s="13" t="s">
        <v>2456</v>
      </c>
      <c r="G2721" s="2" t="s">
        <v>343</v>
      </c>
      <c r="H2721" s="4">
        <v>0</v>
      </c>
      <c r="I2721" s="2">
        <v>710000000</v>
      </c>
      <c r="J2721" s="2" t="s">
        <v>11537</v>
      </c>
      <c r="K2721" s="14" t="s">
        <v>3765</v>
      </c>
      <c r="L2721" s="2" t="s">
        <v>1145</v>
      </c>
      <c r="M2721" s="6" t="s">
        <v>32</v>
      </c>
      <c r="N2721" s="2" t="s">
        <v>453</v>
      </c>
      <c r="O2721" s="35" t="s">
        <v>8095</v>
      </c>
      <c r="P2721" s="36" t="s">
        <v>40</v>
      </c>
      <c r="Q2721" s="2" t="s">
        <v>41</v>
      </c>
      <c r="R2721" s="5">
        <v>30</v>
      </c>
      <c r="S2721" s="9">
        <v>0</v>
      </c>
      <c r="T2721" s="9">
        <f t="shared" si="189"/>
        <v>0</v>
      </c>
      <c r="U2721" s="9">
        <f t="shared" si="186"/>
        <v>0</v>
      </c>
      <c r="V2721" s="2" t="s">
        <v>42</v>
      </c>
      <c r="W2721" s="2">
        <v>2014</v>
      </c>
      <c r="X2721" s="2"/>
    </row>
    <row r="2722" spans="1:24" ht="63.75" outlineLevel="1" x14ac:dyDescent="0.25">
      <c r="A2722" s="2" t="s">
        <v>11889</v>
      </c>
      <c r="B2722" s="3" t="s">
        <v>27</v>
      </c>
      <c r="C2722" s="91" t="s">
        <v>5511</v>
      </c>
      <c r="D2722" s="20" t="s">
        <v>2922</v>
      </c>
      <c r="E2722" s="20" t="s">
        <v>10125</v>
      </c>
      <c r="F2722" s="13" t="s">
        <v>11890</v>
      </c>
      <c r="G2722" s="2" t="s">
        <v>343</v>
      </c>
      <c r="H2722" s="4">
        <v>100</v>
      </c>
      <c r="I2722" s="2">
        <v>710000000</v>
      </c>
      <c r="J2722" s="2" t="s">
        <v>11537</v>
      </c>
      <c r="K2722" s="14" t="s">
        <v>6017</v>
      </c>
      <c r="L2722" s="2" t="s">
        <v>1145</v>
      </c>
      <c r="M2722" s="6" t="s">
        <v>32</v>
      </c>
      <c r="N2722" s="2" t="s">
        <v>10994</v>
      </c>
      <c r="O2722" s="35">
        <v>0.3</v>
      </c>
      <c r="P2722" s="36" t="s">
        <v>40</v>
      </c>
      <c r="Q2722" s="2" t="s">
        <v>41</v>
      </c>
      <c r="R2722" s="5">
        <v>24</v>
      </c>
      <c r="S2722" s="9">
        <v>900</v>
      </c>
      <c r="T2722" s="9">
        <f>S2722*R2722</f>
        <v>21600</v>
      </c>
      <c r="U2722" s="9">
        <f>T2722*1.12</f>
        <v>24192.000000000004</v>
      </c>
      <c r="V2722" s="2" t="s">
        <v>42</v>
      </c>
      <c r="W2722" s="2">
        <v>2014</v>
      </c>
      <c r="X2722" s="2" t="s">
        <v>11895</v>
      </c>
    </row>
    <row r="2723" spans="1:24" ht="63.75" outlineLevel="1" x14ac:dyDescent="0.25">
      <c r="A2723" s="2" t="s">
        <v>8819</v>
      </c>
      <c r="B2723" s="3" t="s">
        <v>27</v>
      </c>
      <c r="C2723" s="91" t="s">
        <v>5511</v>
      </c>
      <c r="D2723" s="20" t="s">
        <v>2922</v>
      </c>
      <c r="E2723" s="20" t="s">
        <v>10125</v>
      </c>
      <c r="F2723" s="5"/>
      <c r="G2723" s="2" t="s">
        <v>343</v>
      </c>
      <c r="H2723" s="4">
        <v>0</v>
      </c>
      <c r="I2723" s="2">
        <v>710000000</v>
      </c>
      <c r="J2723" s="2" t="s">
        <v>11537</v>
      </c>
      <c r="K2723" s="14" t="s">
        <v>3765</v>
      </c>
      <c r="L2723" s="5" t="s">
        <v>8093</v>
      </c>
      <c r="M2723" s="6" t="s">
        <v>32</v>
      </c>
      <c r="N2723" s="2" t="s">
        <v>453</v>
      </c>
      <c r="O2723" s="35" t="s">
        <v>8095</v>
      </c>
      <c r="P2723" s="169" t="s">
        <v>40</v>
      </c>
      <c r="Q2723" s="2" t="s">
        <v>41</v>
      </c>
      <c r="R2723" s="5">
        <v>16</v>
      </c>
      <c r="S2723" s="9">
        <v>0</v>
      </c>
      <c r="T2723" s="9">
        <f t="shared" si="189"/>
        <v>0</v>
      </c>
      <c r="U2723" s="9">
        <f t="shared" si="186"/>
        <v>0</v>
      </c>
      <c r="V2723" s="2" t="s">
        <v>42</v>
      </c>
      <c r="W2723" s="2">
        <v>2014</v>
      </c>
      <c r="X2723" s="2" t="s">
        <v>10152</v>
      </c>
    </row>
    <row r="2724" spans="1:24" ht="63.75" outlineLevel="1" x14ac:dyDescent="0.25">
      <c r="A2724" s="2" t="s">
        <v>8820</v>
      </c>
      <c r="B2724" s="3" t="s">
        <v>27</v>
      </c>
      <c r="C2724" s="20" t="s">
        <v>2236</v>
      </c>
      <c r="D2724" s="20" t="s">
        <v>6515</v>
      </c>
      <c r="E2724" s="20" t="s">
        <v>8307</v>
      </c>
      <c r="F2724" s="13" t="s">
        <v>5876</v>
      </c>
      <c r="G2724" s="2" t="s">
        <v>350</v>
      </c>
      <c r="H2724" s="4">
        <v>0</v>
      </c>
      <c r="I2724" s="2">
        <v>710000000</v>
      </c>
      <c r="J2724" s="2" t="s">
        <v>11537</v>
      </c>
      <c r="K2724" s="14" t="s">
        <v>3765</v>
      </c>
      <c r="L2724" s="2" t="s">
        <v>1145</v>
      </c>
      <c r="M2724" s="6" t="s">
        <v>32</v>
      </c>
      <c r="N2724" s="2" t="s">
        <v>453</v>
      </c>
      <c r="O2724" s="35" t="s">
        <v>8095</v>
      </c>
      <c r="P2724" s="36" t="s">
        <v>40</v>
      </c>
      <c r="Q2724" s="2" t="s">
        <v>41</v>
      </c>
      <c r="R2724" s="5">
        <v>108</v>
      </c>
      <c r="S2724" s="9">
        <v>0</v>
      </c>
      <c r="T2724" s="9">
        <f t="shared" si="189"/>
        <v>0</v>
      </c>
      <c r="U2724" s="9">
        <f t="shared" si="186"/>
        <v>0</v>
      </c>
      <c r="V2724" s="2" t="s">
        <v>42</v>
      </c>
      <c r="W2724" s="2">
        <v>2014</v>
      </c>
      <c r="X2724" s="2"/>
    </row>
    <row r="2725" spans="1:24" ht="63.75" outlineLevel="1" x14ac:dyDescent="0.25">
      <c r="A2725" s="2" t="s">
        <v>11891</v>
      </c>
      <c r="B2725" s="3" t="s">
        <v>27</v>
      </c>
      <c r="C2725" s="20" t="s">
        <v>2236</v>
      </c>
      <c r="D2725" s="20" t="s">
        <v>6515</v>
      </c>
      <c r="E2725" s="20" t="s">
        <v>8307</v>
      </c>
      <c r="F2725" s="13"/>
      <c r="G2725" s="2" t="s">
        <v>343</v>
      </c>
      <c r="H2725" s="4">
        <v>100</v>
      </c>
      <c r="I2725" s="2">
        <v>710000000</v>
      </c>
      <c r="J2725" s="2" t="s">
        <v>11537</v>
      </c>
      <c r="K2725" s="14" t="s">
        <v>6017</v>
      </c>
      <c r="L2725" s="2" t="s">
        <v>1145</v>
      </c>
      <c r="M2725" s="6" t="s">
        <v>32</v>
      </c>
      <c r="N2725" s="2" t="s">
        <v>10994</v>
      </c>
      <c r="O2725" s="35">
        <v>0.3</v>
      </c>
      <c r="P2725" s="36" t="s">
        <v>40</v>
      </c>
      <c r="Q2725" s="2" t="s">
        <v>41</v>
      </c>
      <c r="R2725" s="5">
        <v>50</v>
      </c>
      <c r="S2725" s="9">
        <v>165</v>
      </c>
      <c r="T2725" s="9">
        <f>S2725*R2725</f>
        <v>8250</v>
      </c>
      <c r="U2725" s="9">
        <f>T2725*1.12</f>
        <v>9240</v>
      </c>
      <c r="V2725" s="2" t="s">
        <v>42</v>
      </c>
      <c r="W2725" s="2">
        <v>2014</v>
      </c>
      <c r="X2725" s="2" t="s">
        <v>11896</v>
      </c>
    </row>
    <row r="2726" spans="1:24" ht="63.75" outlineLevel="1" x14ac:dyDescent="0.25">
      <c r="A2726" s="2" t="s">
        <v>8821</v>
      </c>
      <c r="B2726" s="3" t="s">
        <v>27</v>
      </c>
      <c r="C2726" s="20" t="s">
        <v>2236</v>
      </c>
      <c r="D2726" s="20" t="s">
        <v>6515</v>
      </c>
      <c r="E2726" s="20" t="s">
        <v>8307</v>
      </c>
      <c r="F2726" s="5"/>
      <c r="G2726" s="2" t="s">
        <v>350</v>
      </c>
      <c r="H2726" s="4">
        <v>0</v>
      </c>
      <c r="I2726" s="2">
        <v>710000000</v>
      </c>
      <c r="J2726" s="2" t="s">
        <v>11537</v>
      </c>
      <c r="K2726" s="14" t="s">
        <v>3765</v>
      </c>
      <c r="L2726" s="5" t="s">
        <v>8093</v>
      </c>
      <c r="M2726" s="6" t="s">
        <v>32</v>
      </c>
      <c r="N2726" s="2" t="s">
        <v>453</v>
      </c>
      <c r="O2726" s="35" t="s">
        <v>8095</v>
      </c>
      <c r="P2726" s="169">
        <v>796</v>
      </c>
      <c r="Q2726" s="2" t="s">
        <v>41</v>
      </c>
      <c r="R2726" s="5">
        <v>75</v>
      </c>
      <c r="S2726" s="9">
        <v>0</v>
      </c>
      <c r="T2726" s="9">
        <f>S2726*R2726</f>
        <v>0</v>
      </c>
      <c r="U2726" s="9">
        <f t="shared" si="186"/>
        <v>0</v>
      </c>
      <c r="V2726" s="2" t="s">
        <v>42</v>
      </c>
      <c r="W2726" s="2">
        <v>2014</v>
      </c>
      <c r="X2726" s="2" t="s">
        <v>10152</v>
      </c>
    </row>
    <row r="2727" spans="1:24" ht="63.75" outlineLevel="1" x14ac:dyDescent="0.25">
      <c r="A2727" s="2" t="s">
        <v>8822</v>
      </c>
      <c r="B2727" s="3" t="s">
        <v>27</v>
      </c>
      <c r="C2727" s="20" t="s">
        <v>3703</v>
      </c>
      <c r="D2727" s="10" t="s">
        <v>3704</v>
      </c>
      <c r="E2727" s="10" t="s">
        <v>3705</v>
      </c>
      <c r="F2727" s="5" t="s">
        <v>5878</v>
      </c>
      <c r="G2727" s="2" t="s">
        <v>29</v>
      </c>
      <c r="H2727" s="4">
        <v>0</v>
      </c>
      <c r="I2727" s="2">
        <v>710000000</v>
      </c>
      <c r="J2727" s="2" t="s">
        <v>11537</v>
      </c>
      <c r="K2727" s="14" t="s">
        <v>6189</v>
      </c>
      <c r="L2727" s="2" t="s">
        <v>1145</v>
      </c>
      <c r="M2727" s="6" t="s">
        <v>32</v>
      </c>
      <c r="N2727" s="2" t="s">
        <v>453</v>
      </c>
      <c r="O2727" s="35" t="s">
        <v>8095</v>
      </c>
      <c r="P2727" s="36" t="s">
        <v>40</v>
      </c>
      <c r="Q2727" s="2" t="s">
        <v>41</v>
      </c>
      <c r="R2727" s="5">
        <v>15</v>
      </c>
      <c r="S2727" s="9">
        <v>2090.6</v>
      </c>
      <c r="T2727" s="9">
        <f t="shared" si="189"/>
        <v>31359</v>
      </c>
      <c r="U2727" s="9">
        <f t="shared" si="186"/>
        <v>35122.080000000002</v>
      </c>
      <c r="V2727" s="2" t="s">
        <v>42</v>
      </c>
      <c r="W2727" s="2">
        <v>2014</v>
      </c>
      <c r="X2727" s="2"/>
    </row>
    <row r="2728" spans="1:24" ht="63.75" outlineLevel="1" x14ac:dyDescent="0.25">
      <c r="A2728" s="2" t="s">
        <v>8823</v>
      </c>
      <c r="B2728" s="3" t="s">
        <v>27</v>
      </c>
      <c r="C2728" s="105" t="s">
        <v>2238</v>
      </c>
      <c r="D2728" s="10" t="s">
        <v>1895</v>
      </c>
      <c r="E2728" s="10" t="s">
        <v>1890</v>
      </c>
      <c r="F2728" s="5" t="s">
        <v>8151</v>
      </c>
      <c r="G2728" s="2" t="s">
        <v>350</v>
      </c>
      <c r="H2728" s="4">
        <v>0</v>
      </c>
      <c r="I2728" s="2">
        <v>710000000</v>
      </c>
      <c r="J2728" s="2" t="s">
        <v>11537</v>
      </c>
      <c r="K2728" s="14" t="s">
        <v>6189</v>
      </c>
      <c r="L2728" s="2" t="s">
        <v>1145</v>
      </c>
      <c r="M2728" s="6" t="s">
        <v>32</v>
      </c>
      <c r="N2728" s="2" t="s">
        <v>453</v>
      </c>
      <c r="O2728" s="15" t="s">
        <v>3810</v>
      </c>
      <c r="P2728" s="36" t="s">
        <v>40</v>
      </c>
      <c r="Q2728" s="2" t="s">
        <v>41</v>
      </c>
      <c r="R2728" s="5">
        <v>50</v>
      </c>
      <c r="S2728" s="9">
        <v>1785</v>
      </c>
      <c r="T2728" s="9">
        <f t="shared" si="189"/>
        <v>89250</v>
      </c>
      <c r="U2728" s="9">
        <f t="shared" si="186"/>
        <v>99960.000000000015</v>
      </c>
      <c r="V2728" s="2" t="s">
        <v>42</v>
      </c>
      <c r="W2728" s="2">
        <v>2014</v>
      </c>
      <c r="X2728" s="2"/>
    </row>
    <row r="2729" spans="1:24" ht="63.75" outlineLevel="1" x14ac:dyDescent="0.25">
      <c r="A2729" s="2" t="s">
        <v>6144</v>
      </c>
      <c r="B2729" s="3" t="s">
        <v>27</v>
      </c>
      <c r="C2729" s="105" t="s">
        <v>2238</v>
      </c>
      <c r="D2729" s="10" t="s">
        <v>1895</v>
      </c>
      <c r="E2729" s="10" t="s">
        <v>1890</v>
      </c>
      <c r="F2729" s="5"/>
      <c r="G2729" s="2" t="s">
        <v>350</v>
      </c>
      <c r="H2729" s="4">
        <v>0</v>
      </c>
      <c r="I2729" s="2">
        <v>710000000</v>
      </c>
      <c r="J2729" s="2" t="s">
        <v>11537</v>
      </c>
      <c r="K2729" s="14" t="s">
        <v>6189</v>
      </c>
      <c r="L2729" s="5" t="s">
        <v>8093</v>
      </c>
      <c r="M2729" s="6" t="s">
        <v>32</v>
      </c>
      <c r="N2729" s="2" t="s">
        <v>453</v>
      </c>
      <c r="O2729" s="15" t="s">
        <v>3810</v>
      </c>
      <c r="P2729" s="4">
        <v>796</v>
      </c>
      <c r="Q2729" s="2" t="s">
        <v>41</v>
      </c>
      <c r="R2729" s="5">
        <v>25</v>
      </c>
      <c r="S2729" s="9">
        <v>1875</v>
      </c>
      <c r="T2729" s="9">
        <f>S2729*R2729</f>
        <v>46875</v>
      </c>
      <c r="U2729" s="9">
        <f t="shared" si="186"/>
        <v>52500.000000000007</v>
      </c>
      <c r="V2729" s="2" t="s">
        <v>42</v>
      </c>
      <c r="W2729" s="2">
        <v>2014</v>
      </c>
      <c r="X2729" s="2"/>
    </row>
    <row r="2730" spans="1:24" ht="63.75" outlineLevel="1" x14ac:dyDescent="0.25">
      <c r="A2730" s="2" t="s">
        <v>8824</v>
      </c>
      <c r="B2730" s="3" t="s">
        <v>27</v>
      </c>
      <c r="C2730" s="105" t="s">
        <v>1891</v>
      </c>
      <c r="D2730" s="20" t="s">
        <v>1896</v>
      </c>
      <c r="E2730" s="20" t="s">
        <v>1892</v>
      </c>
      <c r="F2730" s="5" t="s">
        <v>2459</v>
      </c>
      <c r="G2730" s="2" t="s">
        <v>350</v>
      </c>
      <c r="H2730" s="4">
        <v>0</v>
      </c>
      <c r="I2730" s="2">
        <v>710000000</v>
      </c>
      <c r="J2730" s="2" t="s">
        <v>11537</v>
      </c>
      <c r="K2730" s="14" t="s">
        <v>6189</v>
      </c>
      <c r="L2730" s="2" t="s">
        <v>1145</v>
      </c>
      <c r="M2730" s="6" t="s">
        <v>32</v>
      </c>
      <c r="N2730" s="2" t="s">
        <v>453</v>
      </c>
      <c r="O2730" s="15" t="s">
        <v>3810</v>
      </c>
      <c r="P2730" s="36" t="s">
        <v>909</v>
      </c>
      <c r="Q2730" s="5" t="s">
        <v>8308</v>
      </c>
      <c r="R2730" s="5">
        <v>12</v>
      </c>
      <c r="S2730" s="9">
        <v>2250</v>
      </c>
      <c r="T2730" s="9">
        <f t="shared" si="189"/>
        <v>27000</v>
      </c>
      <c r="U2730" s="9">
        <f t="shared" si="186"/>
        <v>30240.000000000004</v>
      </c>
      <c r="V2730" s="2" t="s">
        <v>42</v>
      </c>
      <c r="W2730" s="2">
        <v>2014</v>
      </c>
      <c r="X2730" s="2"/>
    </row>
    <row r="2731" spans="1:24" ht="63.75" outlineLevel="1" x14ac:dyDescent="0.25">
      <c r="A2731" s="2" t="s">
        <v>8825</v>
      </c>
      <c r="B2731" s="3" t="s">
        <v>27</v>
      </c>
      <c r="C2731" s="105" t="s">
        <v>1891</v>
      </c>
      <c r="D2731" s="13" t="s">
        <v>1896</v>
      </c>
      <c r="E2731" s="5" t="s">
        <v>1892</v>
      </c>
      <c r="F2731" s="5"/>
      <c r="G2731" s="2" t="s">
        <v>350</v>
      </c>
      <c r="H2731" s="4">
        <v>0</v>
      </c>
      <c r="I2731" s="2">
        <v>710000000</v>
      </c>
      <c r="J2731" s="2" t="s">
        <v>11537</v>
      </c>
      <c r="K2731" s="14" t="s">
        <v>6189</v>
      </c>
      <c r="L2731" s="5" t="s">
        <v>8093</v>
      </c>
      <c r="M2731" s="6" t="s">
        <v>32</v>
      </c>
      <c r="N2731" s="2" t="s">
        <v>453</v>
      </c>
      <c r="O2731" s="35" t="s">
        <v>8095</v>
      </c>
      <c r="P2731" s="169">
        <v>5108</v>
      </c>
      <c r="Q2731" s="2" t="s">
        <v>41</v>
      </c>
      <c r="R2731" s="5">
        <v>6</v>
      </c>
      <c r="S2731" s="9">
        <v>2344</v>
      </c>
      <c r="T2731" s="9">
        <f>S2731*R2731</f>
        <v>14064</v>
      </c>
      <c r="U2731" s="9">
        <f t="shared" si="186"/>
        <v>15751.680000000002</v>
      </c>
      <c r="V2731" s="2" t="s">
        <v>42</v>
      </c>
      <c r="W2731" s="2">
        <v>2014</v>
      </c>
      <c r="X2731" s="2"/>
    </row>
    <row r="2732" spans="1:24" ht="63.75" outlineLevel="1" x14ac:dyDescent="0.25">
      <c r="A2732" s="2" t="s">
        <v>8826</v>
      </c>
      <c r="B2732" s="3" t="s">
        <v>27</v>
      </c>
      <c r="C2732" s="105" t="s">
        <v>8152</v>
      </c>
      <c r="D2732" s="20" t="s">
        <v>1897</v>
      </c>
      <c r="E2732" s="20" t="s">
        <v>8309</v>
      </c>
      <c r="F2732" s="5" t="s">
        <v>2242</v>
      </c>
      <c r="G2732" s="2" t="s">
        <v>350</v>
      </c>
      <c r="H2732" s="4">
        <v>0</v>
      </c>
      <c r="I2732" s="2">
        <v>710000000</v>
      </c>
      <c r="J2732" s="2" t="s">
        <v>11537</v>
      </c>
      <c r="K2732" s="14" t="s">
        <v>6189</v>
      </c>
      <c r="L2732" s="2" t="s">
        <v>1145</v>
      </c>
      <c r="M2732" s="6" t="s">
        <v>32</v>
      </c>
      <c r="N2732" s="2" t="s">
        <v>453</v>
      </c>
      <c r="O2732" s="15" t="s">
        <v>3810</v>
      </c>
      <c r="P2732" s="36" t="s">
        <v>909</v>
      </c>
      <c r="Q2732" s="5" t="s">
        <v>8308</v>
      </c>
      <c r="R2732" s="5">
        <v>32</v>
      </c>
      <c r="S2732" s="9">
        <v>1875</v>
      </c>
      <c r="T2732" s="9">
        <f t="shared" si="189"/>
        <v>60000</v>
      </c>
      <c r="U2732" s="9">
        <f t="shared" si="186"/>
        <v>67200</v>
      </c>
      <c r="V2732" s="2" t="s">
        <v>42</v>
      </c>
      <c r="W2732" s="2">
        <v>2014</v>
      </c>
      <c r="X2732" s="2"/>
    </row>
    <row r="2733" spans="1:24" ht="63.75" outlineLevel="1" x14ac:dyDescent="0.25">
      <c r="A2733" s="2" t="s">
        <v>8827</v>
      </c>
      <c r="B2733" s="3" t="s">
        <v>27</v>
      </c>
      <c r="C2733" s="105" t="s">
        <v>8152</v>
      </c>
      <c r="D2733" s="13" t="s">
        <v>2242</v>
      </c>
      <c r="E2733" s="5" t="s">
        <v>8309</v>
      </c>
      <c r="F2733" s="5"/>
      <c r="G2733" s="2" t="s">
        <v>350</v>
      </c>
      <c r="H2733" s="4">
        <v>0</v>
      </c>
      <c r="I2733" s="2">
        <v>710000000</v>
      </c>
      <c r="J2733" s="2" t="s">
        <v>11537</v>
      </c>
      <c r="K2733" s="14" t="s">
        <v>6189</v>
      </c>
      <c r="L2733" s="5" t="s">
        <v>8093</v>
      </c>
      <c r="M2733" s="6" t="s">
        <v>32</v>
      </c>
      <c r="N2733" s="2" t="s">
        <v>453</v>
      </c>
      <c r="O2733" s="15" t="s">
        <v>3810</v>
      </c>
      <c r="P2733" s="36" t="s">
        <v>909</v>
      </c>
      <c r="Q2733" s="5" t="s">
        <v>8308</v>
      </c>
      <c r="R2733" s="5">
        <v>17</v>
      </c>
      <c r="S2733" s="9">
        <v>1850</v>
      </c>
      <c r="T2733" s="9">
        <f>S2733*R2733</f>
        <v>31450</v>
      </c>
      <c r="U2733" s="9">
        <f t="shared" si="186"/>
        <v>35224</v>
      </c>
      <c r="V2733" s="2" t="s">
        <v>42</v>
      </c>
      <c r="W2733" s="2">
        <v>2014</v>
      </c>
      <c r="X2733" s="2"/>
    </row>
    <row r="2734" spans="1:24" ht="63.75" outlineLevel="1" x14ac:dyDescent="0.25">
      <c r="A2734" s="2" t="s">
        <v>8828</v>
      </c>
      <c r="B2734" s="3" t="s">
        <v>27</v>
      </c>
      <c r="C2734" s="91" t="s">
        <v>8153</v>
      </c>
      <c r="D2734" s="20" t="s">
        <v>1920</v>
      </c>
      <c r="E2734" s="20" t="s">
        <v>8310</v>
      </c>
      <c r="F2734" s="13" t="s">
        <v>8154</v>
      </c>
      <c r="G2734" s="2" t="s">
        <v>350</v>
      </c>
      <c r="H2734" s="4">
        <v>0</v>
      </c>
      <c r="I2734" s="2">
        <v>710000000</v>
      </c>
      <c r="J2734" s="2" t="s">
        <v>11537</v>
      </c>
      <c r="K2734" s="14" t="s">
        <v>6133</v>
      </c>
      <c r="L2734" s="2" t="s">
        <v>1145</v>
      </c>
      <c r="M2734" s="6" t="s">
        <v>32</v>
      </c>
      <c r="N2734" s="2" t="s">
        <v>453</v>
      </c>
      <c r="O2734" s="35" t="s">
        <v>8095</v>
      </c>
      <c r="P2734" s="36" t="s">
        <v>793</v>
      </c>
      <c r="Q2734" s="2" t="s">
        <v>1344</v>
      </c>
      <c r="R2734" s="5">
        <v>30</v>
      </c>
      <c r="S2734" s="9">
        <v>1000</v>
      </c>
      <c r="T2734" s="9">
        <f t="shared" ref="T2734:T2741" si="191">S2734*R2734</f>
        <v>30000</v>
      </c>
      <c r="U2734" s="9">
        <f t="shared" si="186"/>
        <v>33600</v>
      </c>
      <c r="V2734" s="2" t="s">
        <v>42</v>
      </c>
      <c r="W2734" s="2">
        <v>2014</v>
      </c>
      <c r="X2734" s="2"/>
    </row>
    <row r="2735" spans="1:24" ht="63.75" outlineLevel="1" x14ac:dyDescent="0.25">
      <c r="A2735" s="2" t="s">
        <v>8829</v>
      </c>
      <c r="B2735" s="3" t="s">
        <v>27</v>
      </c>
      <c r="C2735" s="91" t="s">
        <v>8155</v>
      </c>
      <c r="D2735" s="20" t="s">
        <v>8311</v>
      </c>
      <c r="E2735" s="20" t="s">
        <v>8312</v>
      </c>
      <c r="F2735" s="13" t="s">
        <v>8156</v>
      </c>
      <c r="G2735" s="2" t="s">
        <v>350</v>
      </c>
      <c r="H2735" s="4">
        <v>0</v>
      </c>
      <c r="I2735" s="2">
        <v>710000000</v>
      </c>
      <c r="J2735" s="2" t="s">
        <v>11537</v>
      </c>
      <c r="K2735" s="14" t="s">
        <v>6133</v>
      </c>
      <c r="L2735" s="2" t="s">
        <v>1145</v>
      </c>
      <c r="M2735" s="6" t="s">
        <v>32</v>
      </c>
      <c r="N2735" s="2" t="s">
        <v>453</v>
      </c>
      <c r="O2735" s="15" t="s">
        <v>3810</v>
      </c>
      <c r="P2735" s="36" t="s">
        <v>857</v>
      </c>
      <c r="Q2735" s="5" t="s">
        <v>6191</v>
      </c>
      <c r="R2735" s="5">
        <v>100</v>
      </c>
      <c r="S2735" s="9">
        <v>150</v>
      </c>
      <c r="T2735" s="9">
        <f t="shared" si="191"/>
        <v>15000</v>
      </c>
      <c r="U2735" s="9">
        <f t="shared" si="186"/>
        <v>16800</v>
      </c>
      <c r="V2735" s="2" t="s">
        <v>42</v>
      </c>
      <c r="W2735" s="2">
        <v>2014</v>
      </c>
      <c r="X2735" s="2"/>
    </row>
    <row r="2736" spans="1:24" ht="63.75" outlineLevel="1" x14ac:dyDescent="0.25">
      <c r="A2736" s="2" t="s">
        <v>8830</v>
      </c>
      <c r="B2736" s="3" t="s">
        <v>27</v>
      </c>
      <c r="C2736" s="91" t="s">
        <v>8157</v>
      </c>
      <c r="D2736" s="20" t="s">
        <v>906</v>
      </c>
      <c r="E2736" s="20" t="s">
        <v>8313</v>
      </c>
      <c r="F2736" s="13" t="s">
        <v>8158</v>
      </c>
      <c r="G2736" s="2" t="s">
        <v>350</v>
      </c>
      <c r="H2736" s="4">
        <v>0</v>
      </c>
      <c r="I2736" s="2">
        <v>710000000</v>
      </c>
      <c r="J2736" s="2" t="s">
        <v>11537</v>
      </c>
      <c r="K2736" s="14" t="s">
        <v>6133</v>
      </c>
      <c r="L2736" s="2" t="s">
        <v>1145</v>
      </c>
      <c r="M2736" s="6" t="s">
        <v>32</v>
      </c>
      <c r="N2736" s="2" t="s">
        <v>453</v>
      </c>
      <c r="O2736" s="35" t="s">
        <v>8095</v>
      </c>
      <c r="P2736" s="36" t="s">
        <v>40</v>
      </c>
      <c r="Q2736" s="2" t="s">
        <v>41</v>
      </c>
      <c r="R2736" s="5">
        <v>8</v>
      </c>
      <c r="S2736" s="9">
        <v>2000</v>
      </c>
      <c r="T2736" s="9">
        <f t="shared" si="191"/>
        <v>16000</v>
      </c>
      <c r="U2736" s="9">
        <f t="shared" si="186"/>
        <v>17920</v>
      </c>
      <c r="V2736" s="2" t="s">
        <v>42</v>
      </c>
      <c r="W2736" s="2">
        <v>2014</v>
      </c>
      <c r="X2736" s="2"/>
    </row>
    <row r="2737" spans="1:24" ht="63.75" outlineLevel="1" x14ac:dyDescent="0.25">
      <c r="A2737" s="2" t="s">
        <v>8831</v>
      </c>
      <c r="B2737" s="3" t="s">
        <v>27</v>
      </c>
      <c r="C2737" s="91" t="s">
        <v>847</v>
      </c>
      <c r="D2737" s="20" t="s">
        <v>848</v>
      </c>
      <c r="E2737" s="20" t="s">
        <v>849</v>
      </c>
      <c r="F2737" s="13" t="s">
        <v>8159</v>
      </c>
      <c r="G2737" s="2" t="s">
        <v>350</v>
      </c>
      <c r="H2737" s="4">
        <v>0</v>
      </c>
      <c r="I2737" s="2">
        <v>710000000</v>
      </c>
      <c r="J2737" s="2" t="s">
        <v>11537</v>
      </c>
      <c r="K2737" s="14" t="s">
        <v>6133</v>
      </c>
      <c r="L2737" s="2" t="s">
        <v>1145</v>
      </c>
      <c r="M2737" s="6" t="s">
        <v>32</v>
      </c>
      <c r="N2737" s="2" t="s">
        <v>453</v>
      </c>
      <c r="O2737" s="15" t="s">
        <v>3810</v>
      </c>
      <c r="P2737" s="36" t="s">
        <v>40</v>
      </c>
      <c r="Q2737" s="2" t="s">
        <v>41</v>
      </c>
      <c r="R2737" s="5">
        <v>10</v>
      </c>
      <c r="S2737" s="9">
        <v>3500</v>
      </c>
      <c r="T2737" s="9">
        <f t="shared" si="191"/>
        <v>35000</v>
      </c>
      <c r="U2737" s="9">
        <f t="shared" si="186"/>
        <v>39200.000000000007</v>
      </c>
      <c r="V2737" s="2" t="s">
        <v>42</v>
      </c>
      <c r="W2737" s="2">
        <v>2014</v>
      </c>
      <c r="X2737" s="2"/>
    </row>
    <row r="2738" spans="1:24" ht="63.75" outlineLevel="1" x14ac:dyDescent="0.25">
      <c r="A2738" s="2" t="s">
        <v>8832</v>
      </c>
      <c r="B2738" s="3" t="s">
        <v>27</v>
      </c>
      <c r="C2738" s="91" t="s">
        <v>8160</v>
      </c>
      <c r="D2738" s="20" t="s">
        <v>848</v>
      </c>
      <c r="E2738" s="20" t="s">
        <v>8314</v>
      </c>
      <c r="F2738" s="13" t="s">
        <v>8161</v>
      </c>
      <c r="G2738" s="2" t="s">
        <v>350</v>
      </c>
      <c r="H2738" s="4">
        <v>0</v>
      </c>
      <c r="I2738" s="2">
        <v>710000000</v>
      </c>
      <c r="J2738" s="2" t="s">
        <v>11537</v>
      </c>
      <c r="K2738" s="14" t="s">
        <v>6133</v>
      </c>
      <c r="L2738" s="2" t="s">
        <v>1145</v>
      </c>
      <c r="M2738" s="6" t="s">
        <v>32</v>
      </c>
      <c r="N2738" s="2" t="s">
        <v>453</v>
      </c>
      <c r="O2738" s="35" t="s">
        <v>8095</v>
      </c>
      <c r="P2738" s="36" t="s">
        <v>40</v>
      </c>
      <c r="Q2738" s="2" t="s">
        <v>41</v>
      </c>
      <c r="R2738" s="5">
        <v>5</v>
      </c>
      <c r="S2738" s="9">
        <v>4000</v>
      </c>
      <c r="T2738" s="9">
        <f t="shared" si="191"/>
        <v>20000</v>
      </c>
      <c r="U2738" s="9">
        <f t="shared" si="186"/>
        <v>22400.000000000004</v>
      </c>
      <c r="V2738" s="2" t="s">
        <v>42</v>
      </c>
      <c r="W2738" s="2">
        <v>2014</v>
      </c>
      <c r="X2738" s="2"/>
    </row>
    <row r="2739" spans="1:24" ht="63.75" outlineLevel="1" x14ac:dyDescent="0.25">
      <c r="A2739" s="2" t="s">
        <v>8833</v>
      </c>
      <c r="B2739" s="3" t="s">
        <v>27</v>
      </c>
      <c r="C2739" s="91" t="s">
        <v>2248</v>
      </c>
      <c r="D2739" s="20" t="s">
        <v>3613</v>
      </c>
      <c r="E2739" s="20" t="s">
        <v>6022</v>
      </c>
      <c r="F2739" s="13" t="s">
        <v>3611</v>
      </c>
      <c r="G2739" s="2" t="s">
        <v>350</v>
      </c>
      <c r="H2739" s="4">
        <v>0</v>
      </c>
      <c r="I2739" s="2">
        <v>710000000</v>
      </c>
      <c r="J2739" s="2" t="s">
        <v>11537</v>
      </c>
      <c r="K2739" s="14" t="s">
        <v>6133</v>
      </c>
      <c r="L2739" s="2" t="s">
        <v>1145</v>
      </c>
      <c r="M2739" s="6" t="s">
        <v>32</v>
      </c>
      <c r="N2739" s="2" t="s">
        <v>453</v>
      </c>
      <c r="O2739" s="15" t="s">
        <v>3810</v>
      </c>
      <c r="P2739" s="36" t="s">
        <v>40</v>
      </c>
      <c r="Q2739" s="2" t="s">
        <v>41</v>
      </c>
      <c r="R2739" s="5">
        <v>10</v>
      </c>
      <c r="S2739" s="9">
        <v>1500</v>
      </c>
      <c r="T2739" s="9">
        <f t="shared" si="191"/>
        <v>15000</v>
      </c>
      <c r="U2739" s="9">
        <f t="shared" si="186"/>
        <v>16800</v>
      </c>
      <c r="V2739" s="2" t="s">
        <v>42</v>
      </c>
      <c r="W2739" s="2">
        <v>2014</v>
      </c>
      <c r="X2739" s="2"/>
    </row>
    <row r="2740" spans="1:24" ht="63.75" outlineLevel="1" x14ac:dyDescent="0.25">
      <c r="A2740" s="2" t="s">
        <v>8834</v>
      </c>
      <c r="B2740" s="3" t="s">
        <v>27</v>
      </c>
      <c r="C2740" s="91" t="s">
        <v>2297</v>
      </c>
      <c r="D2740" s="20" t="s">
        <v>4226</v>
      </c>
      <c r="E2740" s="20" t="s">
        <v>6028</v>
      </c>
      <c r="F2740" s="13" t="s">
        <v>8162</v>
      </c>
      <c r="G2740" s="2" t="s">
        <v>350</v>
      </c>
      <c r="H2740" s="4">
        <v>0</v>
      </c>
      <c r="I2740" s="2">
        <v>710000000</v>
      </c>
      <c r="J2740" s="2" t="s">
        <v>11537</v>
      </c>
      <c r="K2740" s="14" t="s">
        <v>6133</v>
      </c>
      <c r="L2740" s="2" t="s">
        <v>1145</v>
      </c>
      <c r="M2740" s="6" t="s">
        <v>32</v>
      </c>
      <c r="N2740" s="2" t="s">
        <v>453</v>
      </c>
      <c r="O2740" s="35" t="s">
        <v>8095</v>
      </c>
      <c r="P2740" s="36" t="s">
        <v>40</v>
      </c>
      <c r="Q2740" s="2" t="s">
        <v>41</v>
      </c>
      <c r="R2740" s="5">
        <v>5</v>
      </c>
      <c r="S2740" s="9">
        <v>800</v>
      </c>
      <c r="T2740" s="9">
        <f t="shared" si="191"/>
        <v>4000</v>
      </c>
      <c r="U2740" s="9">
        <f t="shared" si="186"/>
        <v>4480</v>
      </c>
      <c r="V2740" s="2" t="s">
        <v>42</v>
      </c>
      <c r="W2740" s="2">
        <v>2014</v>
      </c>
      <c r="X2740" s="2"/>
    </row>
    <row r="2741" spans="1:24" ht="63.75" outlineLevel="1" x14ac:dyDescent="0.25">
      <c r="A2741" s="2" t="s">
        <v>8835</v>
      </c>
      <c r="B2741" s="3" t="s">
        <v>27</v>
      </c>
      <c r="C2741" s="91" t="s">
        <v>6027</v>
      </c>
      <c r="D2741" s="20" t="s">
        <v>8315</v>
      </c>
      <c r="E2741" s="20" t="s">
        <v>6028</v>
      </c>
      <c r="F2741" s="13" t="s">
        <v>3609</v>
      </c>
      <c r="G2741" s="2" t="s">
        <v>350</v>
      </c>
      <c r="H2741" s="4">
        <v>0</v>
      </c>
      <c r="I2741" s="2">
        <v>710000000</v>
      </c>
      <c r="J2741" s="2" t="s">
        <v>11537</v>
      </c>
      <c r="K2741" s="14" t="s">
        <v>6133</v>
      </c>
      <c r="L2741" s="2" t="s">
        <v>1145</v>
      </c>
      <c r="M2741" s="6" t="s">
        <v>32</v>
      </c>
      <c r="N2741" s="2" t="s">
        <v>453</v>
      </c>
      <c r="O2741" s="15" t="s">
        <v>3810</v>
      </c>
      <c r="P2741" s="36" t="s">
        <v>40</v>
      </c>
      <c r="Q2741" s="2" t="s">
        <v>41</v>
      </c>
      <c r="R2741" s="5">
        <v>5</v>
      </c>
      <c r="S2741" s="9">
        <v>800</v>
      </c>
      <c r="T2741" s="9">
        <f t="shared" si="191"/>
        <v>4000</v>
      </c>
      <c r="U2741" s="9">
        <f t="shared" si="186"/>
        <v>4480</v>
      </c>
      <c r="V2741" s="2" t="s">
        <v>42</v>
      </c>
      <c r="W2741" s="2">
        <v>2014</v>
      </c>
      <c r="X2741" s="2"/>
    </row>
    <row r="2742" spans="1:24" ht="63.75" outlineLevel="1" x14ac:dyDescent="0.25">
      <c r="A2742" s="2" t="s">
        <v>8836</v>
      </c>
      <c r="B2742" s="3" t="s">
        <v>27</v>
      </c>
      <c r="C2742" s="20" t="s">
        <v>8316</v>
      </c>
      <c r="D2742" s="20" t="s">
        <v>8317</v>
      </c>
      <c r="E2742" s="20" t="s">
        <v>8318</v>
      </c>
      <c r="F2742" s="13" t="s">
        <v>5879</v>
      </c>
      <c r="G2742" s="2" t="s">
        <v>350</v>
      </c>
      <c r="H2742" s="4">
        <v>0</v>
      </c>
      <c r="I2742" s="2">
        <v>710000000</v>
      </c>
      <c r="J2742" s="2" t="s">
        <v>11537</v>
      </c>
      <c r="K2742" s="14" t="s">
        <v>6133</v>
      </c>
      <c r="L2742" s="2" t="s">
        <v>1145</v>
      </c>
      <c r="M2742" s="6" t="s">
        <v>32</v>
      </c>
      <c r="N2742" s="2" t="s">
        <v>453</v>
      </c>
      <c r="O2742" s="35" t="s">
        <v>8095</v>
      </c>
      <c r="P2742" s="36" t="s">
        <v>40</v>
      </c>
      <c r="Q2742" s="5" t="s">
        <v>41</v>
      </c>
      <c r="R2742" s="5">
        <v>1</v>
      </c>
      <c r="S2742" s="9">
        <v>14610</v>
      </c>
      <c r="T2742" s="9">
        <v>14610</v>
      </c>
      <c r="U2742" s="9">
        <f>T2742*1.12</f>
        <v>16363.2</v>
      </c>
      <c r="V2742" s="2" t="s">
        <v>42</v>
      </c>
      <c r="W2742" s="2">
        <v>2014</v>
      </c>
      <c r="X2742" s="2"/>
    </row>
    <row r="2743" spans="1:24" ht="63.75" outlineLevel="1" x14ac:dyDescent="0.25">
      <c r="A2743" s="2" t="s">
        <v>8837</v>
      </c>
      <c r="B2743" s="3" t="s">
        <v>27</v>
      </c>
      <c r="C2743" s="91" t="s">
        <v>1863</v>
      </c>
      <c r="D2743" s="13" t="s">
        <v>6297</v>
      </c>
      <c r="E2743" s="13" t="s">
        <v>1864</v>
      </c>
      <c r="F2743" s="5" t="s">
        <v>3876</v>
      </c>
      <c r="G2743" s="2" t="s">
        <v>350</v>
      </c>
      <c r="H2743" s="4">
        <v>0</v>
      </c>
      <c r="I2743" s="2">
        <v>710000000</v>
      </c>
      <c r="J2743" s="2" t="s">
        <v>11537</v>
      </c>
      <c r="K2743" s="14" t="s">
        <v>3765</v>
      </c>
      <c r="L2743" s="5" t="s">
        <v>8093</v>
      </c>
      <c r="M2743" s="6" t="s">
        <v>32</v>
      </c>
      <c r="N2743" s="2" t="s">
        <v>453</v>
      </c>
      <c r="O2743" s="35" t="s">
        <v>8095</v>
      </c>
      <c r="P2743" s="169" t="s">
        <v>40</v>
      </c>
      <c r="Q2743" s="2" t="s">
        <v>41</v>
      </c>
      <c r="R2743" s="5">
        <v>2</v>
      </c>
      <c r="S2743" s="9">
        <v>0</v>
      </c>
      <c r="T2743" s="9">
        <f t="shared" ref="T2743:T2813" si="192">S2743*R2743</f>
        <v>0</v>
      </c>
      <c r="U2743" s="9">
        <f t="shared" si="186"/>
        <v>0</v>
      </c>
      <c r="V2743" s="2" t="s">
        <v>42</v>
      </c>
      <c r="W2743" s="2">
        <v>2014</v>
      </c>
      <c r="X2743" s="2"/>
    </row>
    <row r="2744" spans="1:24" ht="60.75" customHeight="1" outlineLevel="1" x14ac:dyDescent="0.25">
      <c r="A2744" s="2" t="s">
        <v>11892</v>
      </c>
      <c r="B2744" s="3" t="s">
        <v>27</v>
      </c>
      <c r="C2744" s="91" t="s">
        <v>1863</v>
      </c>
      <c r="D2744" s="13" t="s">
        <v>6297</v>
      </c>
      <c r="E2744" s="13" t="s">
        <v>1864</v>
      </c>
      <c r="F2744" s="5" t="s">
        <v>3876</v>
      </c>
      <c r="G2744" s="2" t="s">
        <v>343</v>
      </c>
      <c r="H2744" s="4">
        <v>100</v>
      </c>
      <c r="I2744" s="2">
        <v>710000000</v>
      </c>
      <c r="J2744" s="2" t="s">
        <v>11537</v>
      </c>
      <c r="K2744" s="14" t="s">
        <v>6017</v>
      </c>
      <c r="L2744" s="5" t="s">
        <v>8093</v>
      </c>
      <c r="M2744" s="6" t="s">
        <v>32</v>
      </c>
      <c r="N2744" s="2" t="s">
        <v>11021</v>
      </c>
      <c r="O2744" s="35">
        <v>0.3</v>
      </c>
      <c r="P2744" s="169" t="s">
        <v>756</v>
      </c>
      <c r="Q2744" s="2" t="s">
        <v>757</v>
      </c>
      <c r="R2744" s="5">
        <v>2</v>
      </c>
      <c r="S2744" s="9">
        <f>2070/1.12</f>
        <v>1848.2142857142856</v>
      </c>
      <c r="T2744" s="9">
        <f>S2744*R2744</f>
        <v>3696.4285714285711</v>
      </c>
      <c r="U2744" s="9">
        <f>T2744*1.12</f>
        <v>4140</v>
      </c>
      <c r="V2744" s="2" t="s">
        <v>42</v>
      </c>
      <c r="W2744" s="2">
        <v>2014</v>
      </c>
      <c r="X2744" s="2" t="s">
        <v>11897</v>
      </c>
    </row>
    <row r="2745" spans="1:24" ht="63.75" outlineLevel="1" x14ac:dyDescent="0.25">
      <c r="A2745" s="2" t="s">
        <v>8838</v>
      </c>
      <c r="B2745" s="3" t="s">
        <v>27</v>
      </c>
      <c r="C2745" s="91" t="s">
        <v>8163</v>
      </c>
      <c r="D2745" s="13" t="s">
        <v>13279</v>
      </c>
      <c r="E2745" s="13" t="s">
        <v>13065</v>
      </c>
      <c r="F2745" s="5"/>
      <c r="G2745" s="2" t="s">
        <v>350</v>
      </c>
      <c r="H2745" s="4">
        <v>0</v>
      </c>
      <c r="I2745" s="2">
        <v>710000000</v>
      </c>
      <c r="J2745" s="2" t="s">
        <v>11537</v>
      </c>
      <c r="K2745" s="14" t="s">
        <v>3765</v>
      </c>
      <c r="L2745" s="5" t="s">
        <v>8093</v>
      </c>
      <c r="M2745" s="6" t="s">
        <v>32</v>
      </c>
      <c r="N2745" s="2" t="s">
        <v>453</v>
      </c>
      <c r="O2745" s="15" t="s">
        <v>3810</v>
      </c>
      <c r="P2745" s="169" t="s">
        <v>40</v>
      </c>
      <c r="Q2745" s="2" t="s">
        <v>41</v>
      </c>
      <c r="R2745" s="5">
        <v>2</v>
      </c>
      <c r="S2745" s="9">
        <v>2252</v>
      </c>
      <c r="T2745" s="9">
        <f t="shared" si="192"/>
        <v>4504</v>
      </c>
      <c r="U2745" s="9">
        <f>T2745*1.12</f>
        <v>5044.4800000000005</v>
      </c>
      <c r="V2745" s="2" t="s">
        <v>42</v>
      </c>
      <c r="W2745" s="2">
        <v>2014</v>
      </c>
      <c r="X2745" s="2"/>
    </row>
    <row r="2746" spans="1:24" ht="76.5" outlineLevel="1" x14ac:dyDescent="0.25">
      <c r="A2746" s="2" t="s">
        <v>8839</v>
      </c>
      <c r="B2746" s="3" t="s">
        <v>27</v>
      </c>
      <c r="C2746" s="10" t="s">
        <v>2450</v>
      </c>
      <c r="D2746" s="10" t="s">
        <v>3646</v>
      </c>
      <c r="E2746" s="108" t="s">
        <v>13064</v>
      </c>
      <c r="F2746" s="5"/>
      <c r="G2746" s="2" t="s">
        <v>343</v>
      </c>
      <c r="H2746" s="4">
        <v>0</v>
      </c>
      <c r="I2746" s="2">
        <v>710000000</v>
      </c>
      <c r="J2746" s="2" t="s">
        <v>11537</v>
      </c>
      <c r="K2746" s="14" t="s">
        <v>3765</v>
      </c>
      <c r="L2746" s="5" t="s">
        <v>8093</v>
      </c>
      <c r="M2746" s="6" t="s">
        <v>32</v>
      </c>
      <c r="N2746" s="2" t="s">
        <v>453</v>
      </c>
      <c r="O2746" s="35" t="s">
        <v>8095</v>
      </c>
      <c r="P2746" s="169" t="s">
        <v>756</v>
      </c>
      <c r="Q2746" s="5" t="s">
        <v>757</v>
      </c>
      <c r="R2746" s="5">
        <v>22</v>
      </c>
      <c r="S2746" s="9">
        <v>0</v>
      </c>
      <c r="T2746" s="9">
        <f t="shared" si="192"/>
        <v>0</v>
      </c>
      <c r="U2746" s="9">
        <f t="shared" si="186"/>
        <v>0</v>
      </c>
      <c r="V2746" s="2" t="s">
        <v>42</v>
      </c>
      <c r="W2746" s="2">
        <v>2014</v>
      </c>
      <c r="X2746" s="2"/>
    </row>
    <row r="2747" spans="1:24" ht="78.75" customHeight="1" outlineLevel="1" x14ac:dyDescent="0.25">
      <c r="A2747" s="2" t="s">
        <v>10716</v>
      </c>
      <c r="B2747" s="3" t="s">
        <v>27</v>
      </c>
      <c r="C2747" s="10" t="s">
        <v>2450</v>
      </c>
      <c r="D2747" s="10" t="s">
        <v>3646</v>
      </c>
      <c r="E2747" s="108" t="s">
        <v>13064</v>
      </c>
      <c r="F2747" s="108" t="s">
        <v>10704</v>
      </c>
      <c r="G2747" s="2" t="s">
        <v>343</v>
      </c>
      <c r="H2747" s="4">
        <v>0</v>
      </c>
      <c r="I2747" s="2">
        <v>710000000</v>
      </c>
      <c r="J2747" s="2" t="s">
        <v>11537</v>
      </c>
      <c r="K2747" s="14" t="s">
        <v>3766</v>
      </c>
      <c r="L2747" s="5" t="s">
        <v>8093</v>
      </c>
      <c r="M2747" s="6" t="s">
        <v>32</v>
      </c>
      <c r="N2747" s="5" t="s">
        <v>10694</v>
      </c>
      <c r="O2747" s="15" t="s">
        <v>10158</v>
      </c>
      <c r="P2747" s="169" t="s">
        <v>756</v>
      </c>
      <c r="Q2747" s="5" t="s">
        <v>757</v>
      </c>
      <c r="R2747" s="5">
        <v>22</v>
      </c>
      <c r="S2747" s="9">
        <v>0</v>
      </c>
      <c r="T2747" s="9">
        <v>0</v>
      </c>
      <c r="U2747" s="9">
        <f t="shared" si="186"/>
        <v>0</v>
      </c>
      <c r="V2747" s="2" t="s">
        <v>36</v>
      </c>
      <c r="W2747" s="2">
        <v>2014</v>
      </c>
      <c r="X2747" s="2" t="s">
        <v>10717</v>
      </c>
    </row>
    <row r="2748" spans="1:24" ht="78.75" customHeight="1" outlineLevel="1" x14ac:dyDescent="0.25">
      <c r="A2748" s="2" t="s">
        <v>11899</v>
      </c>
      <c r="B2748" s="3" t="s">
        <v>27</v>
      </c>
      <c r="C2748" s="10" t="s">
        <v>2450</v>
      </c>
      <c r="D2748" s="10" t="s">
        <v>3646</v>
      </c>
      <c r="E2748" s="108" t="s">
        <v>13064</v>
      </c>
      <c r="F2748" s="108" t="s">
        <v>10704</v>
      </c>
      <c r="G2748" s="2" t="s">
        <v>343</v>
      </c>
      <c r="H2748" s="4">
        <v>100</v>
      </c>
      <c r="I2748" s="2">
        <v>710000000</v>
      </c>
      <c r="J2748" s="2" t="s">
        <v>11537</v>
      </c>
      <c r="K2748" s="14" t="s">
        <v>3766</v>
      </c>
      <c r="L2748" s="5" t="s">
        <v>8093</v>
      </c>
      <c r="M2748" s="6" t="s">
        <v>32</v>
      </c>
      <c r="N2748" s="5" t="s">
        <v>11898</v>
      </c>
      <c r="O2748" s="15">
        <v>0.3</v>
      </c>
      <c r="P2748" s="169" t="s">
        <v>756</v>
      </c>
      <c r="Q2748" s="5" t="s">
        <v>757</v>
      </c>
      <c r="R2748" s="5">
        <v>22</v>
      </c>
      <c r="S2748" s="9">
        <f>T2748/R2748</f>
        <v>4838.363636363636</v>
      </c>
      <c r="T2748" s="9">
        <v>106444</v>
      </c>
      <c r="U2748" s="9">
        <f>T2748*1.12</f>
        <v>119217.28000000001</v>
      </c>
      <c r="V2748" s="2" t="s">
        <v>42</v>
      </c>
      <c r="W2748" s="2">
        <v>2014</v>
      </c>
      <c r="X2748" s="2" t="s">
        <v>11900</v>
      </c>
    </row>
    <row r="2749" spans="1:24" ht="63.75" outlineLevel="1" x14ac:dyDescent="0.25">
      <c r="A2749" s="2" t="s">
        <v>8840</v>
      </c>
      <c r="B2749" s="3" t="s">
        <v>27</v>
      </c>
      <c r="C2749" s="43" t="s">
        <v>2235</v>
      </c>
      <c r="D2749" s="13" t="s">
        <v>6519</v>
      </c>
      <c r="E2749" s="5" t="s">
        <v>6520</v>
      </c>
      <c r="F2749" s="5"/>
      <c r="G2749" s="2" t="s">
        <v>350</v>
      </c>
      <c r="H2749" s="4">
        <v>0</v>
      </c>
      <c r="I2749" s="2">
        <v>710000000</v>
      </c>
      <c r="J2749" s="2" t="s">
        <v>11537</v>
      </c>
      <c r="K2749" s="14" t="s">
        <v>3765</v>
      </c>
      <c r="L2749" s="5" t="s">
        <v>8093</v>
      </c>
      <c r="M2749" s="6" t="s">
        <v>32</v>
      </c>
      <c r="N2749" s="2" t="s">
        <v>453</v>
      </c>
      <c r="O2749" s="15" t="s">
        <v>3810</v>
      </c>
      <c r="P2749" s="169" t="s">
        <v>40</v>
      </c>
      <c r="Q2749" s="5" t="s">
        <v>757</v>
      </c>
      <c r="R2749" s="5">
        <v>2</v>
      </c>
      <c r="S2749" s="9">
        <v>0</v>
      </c>
      <c r="T2749" s="9">
        <f t="shared" si="192"/>
        <v>0</v>
      </c>
      <c r="U2749" s="9">
        <f>T2749*1.12</f>
        <v>0</v>
      </c>
      <c r="V2749" s="2" t="s">
        <v>42</v>
      </c>
      <c r="W2749" s="2">
        <v>2014</v>
      </c>
      <c r="X2749" s="2"/>
    </row>
    <row r="2750" spans="1:24" ht="63.75" outlineLevel="1" x14ac:dyDescent="0.25">
      <c r="A2750" s="2" t="s">
        <v>11901</v>
      </c>
      <c r="B2750" s="3" t="s">
        <v>27</v>
      </c>
      <c r="C2750" s="43" t="s">
        <v>2235</v>
      </c>
      <c r="D2750" s="13" t="s">
        <v>6519</v>
      </c>
      <c r="E2750" s="5" t="s">
        <v>6520</v>
      </c>
      <c r="F2750" s="5"/>
      <c r="G2750" s="2" t="s">
        <v>343</v>
      </c>
      <c r="H2750" s="4">
        <v>100</v>
      </c>
      <c r="I2750" s="2">
        <v>710000000</v>
      </c>
      <c r="J2750" s="2" t="s">
        <v>11537</v>
      </c>
      <c r="K2750" s="14" t="s">
        <v>6017</v>
      </c>
      <c r="L2750" s="5" t="s">
        <v>8093</v>
      </c>
      <c r="M2750" s="6" t="s">
        <v>32</v>
      </c>
      <c r="N2750" s="2" t="s">
        <v>10994</v>
      </c>
      <c r="O2750" s="15" t="s">
        <v>10158</v>
      </c>
      <c r="P2750" s="4">
        <v>715</v>
      </c>
      <c r="Q2750" s="5" t="s">
        <v>757</v>
      </c>
      <c r="R2750" s="5">
        <v>1</v>
      </c>
      <c r="S2750" s="9">
        <v>4000</v>
      </c>
      <c r="T2750" s="9">
        <f>S2750*R2750</f>
        <v>4000</v>
      </c>
      <c r="U2750" s="9">
        <f>T2750*1.12</f>
        <v>4480</v>
      </c>
      <c r="V2750" s="2" t="s">
        <v>42</v>
      </c>
      <c r="W2750" s="2">
        <v>2014</v>
      </c>
      <c r="X2750" s="2" t="s">
        <v>11902</v>
      </c>
    </row>
    <row r="2751" spans="1:24" ht="63.75" outlineLevel="1" x14ac:dyDescent="0.25">
      <c r="A2751" s="2" t="s">
        <v>8841</v>
      </c>
      <c r="B2751" s="3" t="s">
        <v>27</v>
      </c>
      <c r="C2751" s="43" t="s">
        <v>3703</v>
      </c>
      <c r="D2751" s="10" t="s">
        <v>3704</v>
      </c>
      <c r="E2751" s="10" t="s">
        <v>3705</v>
      </c>
      <c r="F2751" s="5"/>
      <c r="G2751" s="2" t="s">
        <v>29</v>
      </c>
      <c r="H2751" s="4">
        <v>0</v>
      </c>
      <c r="I2751" s="2">
        <v>710000000</v>
      </c>
      <c r="J2751" s="2" t="s">
        <v>11537</v>
      </c>
      <c r="K2751" s="14" t="s">
        <v>6189</v>
      </c>
      <c r="L2751" s="5" t="s">
        <v>8093</v>
      </c>
      <c r="M2751" s="6" t="s">
        <v>32</v>
      </c>
      <c r="N2751" s="2" t="s">
        <v>453</v>
      </c>
      <c r="O2751" s="35" t="s">
        <v>8095</v>
      </c>
      <c r="P2751" s="169" t="s">
        <v>40</v>
      </c>
      <c r="Q2751" s="2" t="s">
        <v>41</v>
      </c>
      <c r="R2751" s="5">
        <v>5</v>
      </c>
      <c r="S2751" s="9">
        <v>1960</v>
      </c>
      <c r="T2751" s="9">
        <f t="shared" si="192"/>
        <v>9800</v>
      </c>
      <c r="U2751" s="9">
        <f t="shared" si="186"/>
        <v>10976.000000000002</v>
      </c>
      <c r="V2751" s="2" t="s">
        <v>42</v>
      </c>
      <c r="W2751" s="2">
        <v>2014</v>
      </c>
      <c r="X2751" s="2"/>
    </row>
    <row r="2752" spans="1:24" ht="63.75" outlineLevel="1" x14ac:dyDescent="0.25">
      <c r="A2752" s="2" t="s">
        <v>8842</v>
      </c>
      <c r="B2752" s="3" t="s">
        <v>27</v>
      </c>
      <c r="C2752" s="112" t="s">
        <v>8165</v>
      </c>
      <c r="D2752" s="20" t="s">
        <v>8319</v>
      </c>
      <c r="E2752" s="20" t="s">
        <v>8320</v>
      </c>
      <c r="F2752" s="13" t="s">
        <v>5880</v>
      </c>
      <c r="G2752" s="2" t="s">
        <v>350</v>
      </c>
      <c r="H2752" s="4">
        <v>0</v>
      </c>
      <c r="I2752" s="2">
        <v>710000000</v>
      </c>
      <c r="J2752" s="2" t="s">
        <v>11537</v>
      </c>
      <c r="K2752" s="14" t="s">
        <v>6189</v>
      </c>
      <c r="L2752" s="2" t="s">
        <v>1145</v>
      </c>
      <c r="M2752" s="6" t="s">
        <v>32</v>
      </c>
      <c r="N2752" s="2" t="s">
        <v>453</v>
      </c>
      <c r="O2752" s="15" t="s">
        <v>3810</v>
      </c>
      <c r="P2752" s="36" t="s">
        <v>40</v>
      </c>
      <c r="Q2752" s="2" t="s">
        <v>41</v>
      </c>
      <c r="R2752" s="5">
        <v>1</v>
      </c>
      <c r="S2752" s="9">
        <v>4464</v>
      </c>
      <c r="T2752" s="9">
        <f t="shared" si="192"/>
        <v>4464</v>
      </c>
      <c r="U2752" s="9">
        <f>T2752*1.12</f>
        <v>4999.68</v>
      </c>
      <c r="V2752" s="2" t="s">
        <v>42</v>
      </c>
      <c r="W2752" s="2">
        <v>2014</v>
      </c>
      <c r="X2752" s="2"/>
    </row>
    <row r="2753" spans="1:24" ht="76.5" outlineLevel="1" x14ac:dyDescent="0.25">
      <c r="A2753" s="2" t="s">
        <v>8843</v>
      </c>
      <c r="B2753" s="3" t="s">
        <v>27</v>
      </c>
      <c r="C2753" s="112" t="s">
        <v>5881</v>
      </c>
      <c r="D2753" s="20" t="s">
        <v>4221</v>
      </c>
      <c r="E2753" s="20" t="s">
        <v>8321</v>
      </c>
      <c r="F2753" s="5" t="s">
        <v>8166</v>
      </c>
      <c r="G2753" s="2" t="s">
        <v>350</v>
      </c>
      <c r="H2753" s="4">
        <v>0</v>
      </c>
      <c r="I2753" s="2">
        <v>710000000</v>
      </c>
      <c r="J2753" s="2" t="s">
        <v>11537</v>
      </c>
      <c r="K2753" s="14" t="s">
        <v>6189</v>
      </c>
      <c r="L2753" s="2" t="s">
        <v>1145</v>
      </c>
      <c r="M2753" s="6" t="s">
        <v>32</v>
      </c>
      <c r="N2753" s="2" t="s">
        <v>453</v>
      </c>
      <c r="O2753" s="35" t="s">
        <v>8095</v>
      </c>
      <c r="P2753" s="36" t="s">
        <v>40</v>
      </c>
      <c r="Q2753" s="2" t="s">
        <v>41</v>
      </c>
      <c r="R2753" s="5">
        <v>4</v>
      </c>
      <c r="S2753" s="9">
        <v>16071.5</v>
      </c>
      <c r="T2753" s="9">
        <f t="shared" si="192"/>
        <v>64286</v>
      </c>
      <c r="U2753" s="9">
        <f t="shared" ref="U2753:U2816" si="193">T2753*1.12</f>
        <v>72000.320000000007</v>
      </c>
      <c r="V2753" s="2" t="s">
        <v>42</v>
      </c>
      <c r="W2753" s="2">
        <v>2014</v>
      </c>
      <c r="X2753" s="2"/>
    </row>
    <row r="2754" spans="1:24" ht="63.75" outlineLevel="1" x14ac:dyDescent="0.25">
      <c r="A2754" s="2" t="s">
        <v>8844</v>
      </c>
      <c r="B2754" s="3" t="s">
        <v>27</v>
      </c>
      <c r="C2754" s="20" t="s">
        <v>8322</v>
      </c>
      <c r="D2754" s="20" t="s">
        <v>1927</v>
      </c>
      <c r="E2754" s="20" t="s">
        <v>8323</v>
      </c>
      <c r="F2754" s="5" t="s">
        <v>8167</v>
      </c>
      <c r="G2754" s="2" t="s">
        <v>350</v>
      </c>
      <c r="H2754" s="4">
        <v>0</v>
      </c>
      <c r="I2754" s="2">
        <v>710000000</v>
      </c>
      <c r="J2754" s="2" t="s">
        <v>11537</v>
      </c>
      <c r="K2754" s="14" t="s">
        <v>6189</v>
      </c>
      <c r="L2754" s="2" t="s">
        <v>1145</v>
      </c>
      <c r="M2754" s="6" t="s">
        <v>32</v>
      </c>
      <c r="N2754" s="2" t="s">
        <v>453</v>
      </c>
      <c r="O2754" s="35" t="s">
        <v>8095</v>
      </c>
      <c r="P2754" s="36" t="s">
        <v>40</v>
      </c>
      <c r="Q2754" s="2" t="s">
        <v>41</v>
      </c>
      <c r="R2754" s="5">
        <v>1</v>
      </c>
      <c r="S2754" s="9">
        <v>14286</v>
      </c>
      <c r="T2754" s="9">
        <f t="shared" si="192"/>
        <v>14286</v>
      </c>
      <c r="U2754" s="9">
        <f t="shared" si="193"/>
        <v>16000.320000000002</v>
      </c>
      <c r="V2754" s="2" t="s">
        <v>42</v>
      </c>
      <c r="W2754" s="2">
        <v>2014</v>
      </c>
      <c r="X2754" s="2"/>
    </row>
    <row r="2755" spans="1:24" ht="63.75" outlineLevel="1" x14ac:dyDescent="0.25">
      <c r="A2755" s="2" t="s">
        <v>8845</v>
      </c>
      <c r="B2755" s="3" t="s">
        <v>27</v>
      </c>
      <c r="C2755" s="112" t="s">
        <v>5882</v>
      </c>
      <c r="D2755" s="20" t="s">
        <v>8324</v>
      </c>
      <c r="E2755" s="20" t="s">
        <v>8325</v>
      </c>
      <c r="F2755" s="5" t="s">
        <v>8168</v>
      </c>
      <c r="G2755" s="2" t="s">
        <v>350</v>
      </c>
      <c r="H2755" s="4">
        <v>0</v>
      </c>
      <c r="I2755" s="2">
        <v>710000000</v>
      </c>
      <c r="J2755" s="2" t="s">
        <v>11537</v>
      </c>
      <c r="K2755" s="14" t="s">
        <v>6189</v>
      </c>
      <c r="L2755" s="2" t="s">
        <v>1145</v>
      </c>
      <c r="M2755" s="6" t="s">
        <v>32</v>
      </c>
      <c r="N2755" s="2" t="s">
        <v>453</v>
      </c>
      <c r="O2755" s="35" t="s">
        <v>8095</v>
      </c>
      <c r="P2755" s="36" t="s">
        <v>40</v>
      </c>
      <c r="Q2755" s="2" t="s">
        <v>41</v>
      </c>
      <c r="R2755" s="5">
        <v>2</v>
      </c>
      <c r="S2755" s="9">
        <v>5803.5</v>
      </c>
      <c r="T2755" s="9">
        <f t="shared" si="192"/>
        <v>11607</v>
      </c>
      <c r="U2755" s="9">
        <f t="shared" si="193"/>
        <v>12999.840000000002</v>
      </c>
      <c r="V2755" s="2" t="s">
        <v>42</v>
      </c>
      <c r="W2755" s="2">
        <v>2014</v>
      </c>
      <c r="X2755" s="2"/>
    </row>
    <row r="2756" spans="1:24" ht="63.75" outlineLevel="1" x14ac:dyDescent="0.25">
      <c r="A2756" s="2" t="s">
        <v>8846</v>
      </c>
      <c r="B2756" s="3" t="s">
        <v>27</v>
      </c>
      <c r="C2756" s="112" t="s">
        <v>5857</v>
      </c>
      <c r="D2756" s="20" t="s">
        <v>1741</v>
      </c>
      <c r="E2756" s="20" t="s">
        <v>8326</v>
      </c>
      <c r="F2756" s="5" t="s">
        <v>8169</v>
      </c>
      <c r="G2756" s="2" t="s">
        <v>350</v>
      </c>
      <c r="H2756" s="4">
        <v>0</v>
      </c>
      <c r="I2756" s="2">
        <v>710000000</v>
      </c>
      <c r="J2756" s="2" t="s">
        <v>11537</v>
      </c>
      <c r="K2756" s="14" t="s">
        <v>6189</v>
      </c>
      <c r="L2756" s="2" t="s">
        <v>1145</v>
      </c>
      <c r="M2756" s="6" t="s">
        <v>32</v>
      </c>
      <c r="N2756" s="2" t="s">
        <v>453</v>
      </c>
      <c r="O2756" s="35" t="s">
        <v>8095</v>
      </c>
      <c r="P2756" s="36" t="s">
        <v>40</v>
      </c>
      <c r="Q2756" s="2" t="s">
        <v>41</v>
      </c>
      <c r="R2756" s="5">
        <v>2</v>
      </c>
      <c r="S2756" s="9">
        <v>10714.5</v>
      </c>
      <c r="T2756" s="9">
        <f t="shared" si="192"/>
        <v>21429</v>
      </c>
      <c r="U2756" s="9">
        <f t="shared" si="193"/>
        <v>24000.480000000003</v>
      </c>
      <c r="V2756" s="2" t="s">
        <v>42</v>
      </c>
      <c r="W2756" s="2">
        <v>2014</v>
      </c>
      <c r="X2756" s="2"/>
    </row>
    <row r="2757" spans="1:24" ht="63.75" outlineLevel="1" x14ac:dyDescent="0.25">
      <c r="A2757" s="2" t="s">
        <v>8847</v>
      </c>
      <c r="B2757" s="3" t="s">
        <v>27</v>
      </c>
      <c r="C2757" s="91" t="s">
        <v>5883</v>
      </c>
      <c r="D2757" s="20" t="s">
        <v>1798</v>
      </c>
      <c r="E2757" s="20" t="s">
        <v>1799</v>
      </c>
      <c r="F2757" s="5" t="s">
        <v>8170</v>
      </c>
      <c r="G2757" s="2" t="s">
        <v>350</v>
      </c>
      <c r="H2757" s="4">
        <v>0</v>
      </c>
      <c r="I2757" s="2">
        <v>710000000</v>
      </c>
      <c r="J2757" s="2" t="s">
        <v>11537</v>
      </c>
      <c r="K2757" s="14" t="s">
        <v>6189</v>
      </c>
      <c r="L2757" s="2" t="s">
        <v>1145</v>
      </c>
      <c r="M2757" s="6" t="s">
        <v>32</v>
      </c>
      <c r="N2757" s="2" t="s">
        <v>453</v>
      </c>
      <c r="O2757" s="35" t="s">
        <v>8095</v>
      </c>
      <c r="P2757" s="36" t="s">
        <v>1837</v>
      </c>
      <c r="Q2757" s="5" t="s">
        <v>1838</v>
      </c>
      <c r="R2757" s="5">
        <v>2</v>
      </c>
      <c r="S2757" s="9">
        <v>5357</v>
      </c>
      <c r="T2757" s="9">
        <f t="shared" si="192"/>
        <v>10714</v>
      </c>
      <c r="U2757" s="9">
        <f t="shared" si="193"/>
        <v>11999.68</v>
      </c>
      <c r="V2757" s="2" t="s">
        <v>42</v>
      </c>
      <c r="W2757" s="2">
        <v>2014</v>
      </c>
      <c r="X2757" s="2"/>
    </row>
    <row r="2758" spans="1:24" ht="63.75" outlineLevel="1" x14ac:dyDescent="0.25">
      <c r="A2758" s="2" t="s">
        <v>8848</v>
      </c>
      <c r="B2758" s="3" t="s">
        <v>27</v>
      </c>
      <c r="C2758" s="112" t="s">
        <v>5884</v>
      </c>
      <c r="D2758" s="20" t="s">
        <v>1798</v>
      </c>
      <c r="E2758" s="20" t="s">
        <v>8327</v>
      </c>
      <c r="F2758" s="5" t="s">
        <v>8171</v>
      </c>
      <c r="G2758" s="2" t="s">
        <v>350</v>
      </c>
      <c r="H2758" s="4">
        <v>0</v>
      </c>
      <c r="I2758" s="2">
        <v>710000000</v>
      </c>
      <c r="J2758" s="2" t="s">
        <v>11537</v>
      </c>
      <c r="K2758" s="14" t="s">
        <v>6189</v>
      </c>
      <c r="L2758" s="2" t="s">
        <v>1145</v>
      </c>
      <c r="M2758" s="6" t="s">
        <v>32</v>
      </c>
      <c r="N2758" s="2" t="s">
        <v>453</v>
      </c>
      <c r="O2758" s="35" t="s">
        <v>8095</v>
      </c>
      <c r="P2758" s="36" t="s">
        <v>1837</v>
      </c>
      <c r="Q2758" s="5" t="s">
        <v>1838</v>
      </c>
      <c r="R2758" s="5">
        <v>2</v>
      </c>
      <c r="S2758" s="9">
        <v>7143</v>
      </c>
      <c r="T2758" s="9">
        <f t="shared" si="192"/>
        <v>14286</v>
      </c>
      <c r="U2758" s="9">
        <f t="shared" si="193"/>
        <v>16000.320000000002</v>
      </c>
      <c r="V2758" s="2" t="s">
        <v>42</v>
      </c>
      <c r="W2758" s="2">
        <v>2014</v>
      </c>
      <c r="X2758" s="2"/>
    </row>
    <row r="2759" spans="1:24" ht="63.75" outlineLevel="1" x14ac:dyDescent="0.25">
      <c r="A2759" s="2" t="s">
        <v>8849</v>
      </c>
      <c r="B2759" s="3" t="s">
        <v>27</v>
      </c>
      <c r="C2759" s="112" t="s">
        <v>5885</v>
      </c>
      <c r="D2759" s="10" t="s">
        <v>6487</v>
      </c>
      <c r="E2759" s="10" t="s">
        <v>6488</v>
      </c>
      <c r="F2759" s="5" t="s">
        <v>10027</v>
      </c>
      <c r="G2759" s="2" t="s">
        <v>350</v>
      </c>
      <c r="H2759" s="4">
        <v>0</v>
      </c>
      <c r="I2759" s="2">
        <v>710000000</v>
      </c>
      <c r="J2759" s="2" t="s">
        <v>11537</v>
      </c>
      <c r="K2759" s="14" t="s">
        <v>6189</v>
      </c>
      <c r="L2759" s="2" t="s">
        <v>1145</v>
      </c>
      <c r="M2759" s="6" t="s">
        <v>32</v>
      </c>
      <c r="N2759" s="2" t="s">
        <v>453</v>
      </c>
      <c r="O2759" s="35" t="s">
        <v>8095</v>
      </c>
      <c r="P2759" s="36" t="s">
        <v>40</v>
      </c>
      <c r="Q2759" s="2" t="s">
        <v>41</v>
      </c>
      <c r="R2759" s="5">
        <v>1</v>
      </c>
      <c r="S2759" s="9">
        <v>7143</v>
      </c>
      <c r="T2759" s="9">
        <f t="shared" si="192"/>
        <v>7143</v>
      </c>
      <c r="U2759" s="9">
        <f t="shared" si="193"/>
        <v>8000.1600000000008</v>
      </c>
      <c r="V2759" s="2" t="s">
        <v>42</v>
      </c>
      <c r="W2759" s="2">
        <v>2014</v>
      </c>
      <c r="X2759" s="2"/>
    </row>
    <row r="2760" spans="1:24" ht="63.75" outlineLevel="1" x14ac:dyDescent="0.25">
      <c r="A2760" s="2" t="s">
        <v>8850</v>
      </c>
      <c r="B2760" s="3" t="s">
        <v>27</v>
      </c>
      <c r="C2760" s="112" t="s">
        <v>5886</v>
      </c>
      <c r="D2760" s="20" t="s">
        <v>7783</v>
      </c>
      <c r="E2760" s="20" t="s">
        <v>8328</v>
      </c>
      <c r="F2760" s="5" t="s">
        <v>8172</v>
      </c>
      <c r="G2760" s="2" t="s">
        <v>350</v>
      </c>
      <c r="H2760" s="4">
        <v>0</v>
      </c>
      <c r="I2760" s="2">
        <v>710000000</v>
      </c>
      <c r="J2760" s="2" t="s">
        <v>11537</v>
      </c>
      <c r="K2760" s="14" t="s">
        <v>6189</v>
      </c>
      <c r="L2760" s="2" t="s">
        <v>1145</v>
      </c>
      <c r="M2760" s="6" t="s">
        <v>32</v>
      </c>
      <c r="N2760" s="2" t="s">
        <v>453</v>
      </c>
      <c r="O2760" s="35" t="s">
        <v>8095</v>
      </c>
      <c r="P2760" s="36" t="s">
        <v>40</v>
      </c>
      <c r="Q2760" s="2" t="s">
        <v>41</v>
      </c>
      <c r="R2760" s="5">
        <v>1</v>
      </c>
      <c r="S2760" s="9">
        <v>4465</v>
      </c>
      <c r="T2760" s="9">
        <f t="shared" si="192"/>
        <v>4465</v>
      </c>
      <c r="U2760" s="9">
        <f t="shared" si="193"/>
        <v>5000.8</v>
      </c>
      <c r="V2760" s="2" t="s">
        <v>42</v>
      </c>
      <c r="W2760" s="2">
        <v>2014</v>
      </c>
      <c r="X2760" s="2"/>
    </row>
    <row r="2761" spans="1:24" ht="63.75" outlineLevel="1" x14ac:dyDescent="0.25">
      <c r="A2761" s="2" t="s">
        <v>8851</v>
      </c>
      <c r="B2761" s="3" t="s">
        <v>27</v>
      </c>
      <c r="C2761" s="20" t="s">
        <v>8330</v>
      </c>
      <c r="D2761" s="20" t="s">
        <v>8329</v>
      </c>
      <c r="E2761" s="20" t="s">
        <v>8331</v>
      </c>
      <c r="F2761" s="5" t="s">
        <v>8173</v>
      </c>
      <c r="G2761" s="2" t="s">
        <v>350</v>
      </c>
      <c r="H2761" s="4">
        <v>0</v>
      </c>
      <c r="I2761" s="2">
        <v>710000000</v>
      </c>
      <c r="J2761" s="2" t="s">
        <v>11537</v>
      </c>
      <c r="K2761" s="14" t="s">
        <v>6189</v>
      </c>
      <c r="L2761" s="2" t="s">
        <v>1145</v>
      </c>
      <c r="M2761" s="6" t="s">
        <v>32</v>
      </c>
      <c r="N2761" s="2" t="s">
        <v>453</v>
      </c>
      <c r="O2761" s="35" t="s">
        <v>8095</v>
      </c>
      <c r="P2761" s="36" t="s">
        <v>40</v>
      </c>
      <c r="Q2761" s="2" t="s">
        <v>41</v>
      </c>
      <c r="R2761" s="5">
        <v>1</v>
      </c>
      <c r="S2761" s="9">
        <v>29232</v>
      </c>
      <c r="T2761" s="9">
        <f t="shared" si="192"/>
        <v>29232</v>
      </c>
      <c r="U2761" s="9">
        <f t="shared" si="193"/>
        <v>32739.840000000004</v>
      </c>
      <c r="V2761" s="2" t="s">
        <v>42</v>
      </c>
      <c r="W2761" s="2">
        <v>2014</v>
      </c>
      <c r="X2761" s="2"/>
    </row>
    <row r="2762" spans="1:24" ht="63.75" outlineLevel="1" x14ac:dyDescent="0.25">
      <c r="A2762" s="2" t="s">
        <v>8852</v>
      </c>
      <c r="B2762" s="3" t="s">
        <v>27</v>
      </c>
      <c r="C2762" s="91" t="s">
        <v>5887</v>
      </c>
      <c r="D2762" s="20" t="s">
        <v>1970</v>
      </c>
      <c r="E2762" s="20" t="s">
        <v>8332</v>
      </c>
      <c r="F2762" s="5" t="s">
        <v>8174</v>
      </c>
      <c r="G2762" s="2" t="s">
        <v>350</v>
      </c>
      <c r="H2762" s="4">
        <v>0</v>
      </c>
      <c r="I2762" s="2">
        <v>710000000</v>
      </c>
      <c r="J2762" s="2" t="s">
        <v>11537</v>
      </c>
      <c r="K2762" s="14" t="s">
        <v>6189</v>
      </c>
      <c r="L2762" s="2" t="s">
        <v>1145</v>
      </c>
      <c r="M2762" s="6" t="s">
        <v>32</v>
      </c>
      <c r="N2762" s="2" t="s">
        <v>453</v>
      </c>
      <c r="O2762" s="15" t="s">
        <v>3810</v>
      </c>
      <c r="P2762" s="36" t="s">
        <v>1837</v>
      </c>
      <c r="Q2762" s="5" t="s">
        <v>1838</v>
      </c>
      <c r="R2762" s="5">
        <v>4</v>
      </c>
      <c r="S2762" s="9">
        <v>178.5</v>
      </c>
      <c r="T2762" s="9">
        <f t="shared" si="192"/>
        <v>714</v>
      </c>
      <c r="U2762" s="9">
        <f t="shared" si="193"/>
        <v>799.68000000000006</v>
      </c>
      <c r="V2762" s="2" t="s">
        <v>42</v>
      </c>
      <c r="W2762" s="2">
        <v>2014</v>
      </c>
      <c r="X2762" s="2"/>
    </row>
    <row r="2763" spans="1:24" ht="63.75" outlineLevel="1" x14ac:dyDescent="0.25">
      <c r="A2763" s="2" t="s">
        <v>8853</v>
      </c>
      <c r="B2763" s="3" t="s">
        <v>27</v>
      </c>
      <c r="C2763" s="20" t="s">
        <v>8130</v>
      </c>
      <c r="D2763" s="20" t="s">
        <v>8131</v>
      </c>
      <c r="E2763" s="20" t="s">
        <v>8132</v>
      </c>
      <c r="F2763" s="5" t="s">
        <v>8175</v>
      </c>
      <c r="G2763" s="2" t="s">
        <v>350</v>
      </c>
      <c r="H2763" s="4">
        <v>0</v>
      </c>
      <c r="I2763" s="2">
        <v>710000000</v>
      </c>
      <c r="J2763" s="2" t="s">
        <v>11537</v>
      </c>
      <c r="K2763" s="14" t="s">
        <v>6189</v>
      </c>
      <c r="L2763" s="2" t="s">
        <v>1145</v>
      </c>
      <c r="M2763" s="6" t="s">
        <v>32</v>
      </c>
      <c r="N2763" s="2" t="s">
        <v>453</v>
      </c>
      <c r="O2763" s="15" t="s">
        <v>3810</v>
      </c>
      <c r="P2763" s="36" t="s">
        <v>40</v>
      </c>
      <c r="Q2763" s="2" t="s">
        <v>41</v>
      </c>
      <c r="R2763" s="5">
        <v>1</v>
      </c>
      <c r="S2763" s="9">
        <v>1250</v>
      </c>
      <c r="T2763" s="9">
        <f t="shared" si="192"/>
        <v>1250</v>
      </c>
      <c r="U2763" s="9">
        <f t="shared" si="193"/>
        <v>1400.0000000000002</v>
      </c>
      <c r="V2763" s="2" t="s">
        <v>42</v>
      </c>
      <c r="W2763" s="2">
        <v>2014</v>
      </c>
      <c r="X2763" s="2"/>
    </row>
    <row r="2764" spans="1:24" ht="63.75" outlineLevel="1" x14ac:dyDescent="0.25">
      <c r="A2764" s="2" t="s">
        <v>8854</v>
      </c>
      <c r="B2764" s="3" t="s">
        <v>27</v>
      </c>
      <c r="C2764" s="112" t="s">
        <v>5888</v>
      </c>
      <c r="D2764" s="20" t="s">
        <v>7852</v>
      </c>
      <c r="E2764" s="20" t="s">
        <v>8333</v>
      </c>
      <c r="F2764" s="112" t="s">
        <v>2309</v>
      </c>
      <c r="G2764" s="2" t="s">
        <v>350</v>
      </c>
      <c r="H2764" s="4">
        <v>0</v>
      </c>
      <c r="I2764" s="2">
        <v>710000000</v>
      </c>
      <c r="J2764" s="2" t="s">
        <v>11537</v>
      </c>
      <c r="K2764" s="14" t="s">
        <v>6189</v>
      </c>
      <c r="L2764" s="2" t="s">
        <v>1145</v>
      </c>
      <c r="M2764" s="6" t="s">
        <v>32</v>
      </c>
      <c r="N2764" s="2" t="s">
        <v>453</v>
      </c>
      <c r="O2764" s="15" t="s">
        <v>3810</v>
      </c>
      <c r="P2764" s="36" t="s">
        <v>40</v>
      </c>
      <c r="Q2764" s="2" t="s">
        <v>41</v>
      </c>
      <c r="R2764" s="5">
        <v>1</v>
      </c>
      <c r="S2764" s="9">
        <v>10714</v>
      </c>
      <c r="T2764" s="9">
        <f t="shared" si="192"/>
        <v>10714</v>
      </c>
      <c r="U2764" s="9">
        <f t="shared" si="193"/>
        <v>11999.68</v>
      </c>
      <c r="V2764" s="2" t="s">
        <v>42</v>
      </c>
      <c r="W2764" s="2">
        <v>2014</v>
      </c>
      <c r="X2764" s="2"/>
    </row>
    <row r="2765" spans="1:24" ht="63.75" outlineLevel="1" x14ac:dyDescent="0.25">
      <c r="A2765" s="2" t="s">
        <v>8855</v>
      </c>
      <c r="B2765" s="3" t="s">
        <v>27</v>
      </c>
      <c r="C2765" s="112" t="s">
        <v>5882</v>
      </c>
      <c r="D2765" s="20" t="s">
        <v>8324</v>
      </c>
      <c r="E2765" s="20" t="s">
        <v>8325</v>
      </c>
      <c r="F2765" s="5" t="s">
        <v>8168</v>
      </c>
      <c r="G2765" s="2" t="s">
        <v>350</v>
      </c>
      <c r="H2765" s="4">
        <v>0</v>
      </c>
      <c r="I2765" s="2">
        <v>710000000</v>
      </c>
      <c r="J2765" s="2" t="s">
        <v>11537</v>
      </c>
      <c r="K2765" s="14" t="s">
        <v>6189</v>
      </c>
      <c r="L2765" s="2" t="s">
        <v>1145</v>
      </c>
      <c r="M2765" s="6" t="s">
        <v>32</v>
      </c>
      <c r="N2765" s="2" t="s">
        <v>453</v>
      </c>
      <c r="O2765" s="15" t="s">
        <v>3810</v>
      </c>
      <c r="P2765" s="36" t="s">
        <v>40</v>
      </c>
      <c r="Q2765" s="2" t="s">
        <v>41</v>
      </c>
      <c r="R2765" s="5">
        <v>1</v>
      </c>
      <c r="S2765" s="9">
        <v>16070</v>
      </c>
      <c r="T2765" s="9">
        <f t="shared" si="192"/>
        <v>16070</v>
      </c>
      <c r="U2765" s="9">
        <f t="shared" si="193"/>
        <v>17998.400000000001</v>
      </c>
      <c r="V2765" s="2" t="s">
        <v>42</v>
      </c>
      <c r="W2765" s="2">
        <v>2014</v>
      </c>
      <c r="X2765" s="2"/>
    </row>
    <row r="2766" spans="1:24" ht="63.75" outlineLevel="1" x14ac:dyDescent="0.25">
      <c r="A2766" s="2" t="s">
        <v>8856</v>
      </c>
      <c r="B2766" s="3" t="s">
        <v>27</v>
      </c>
      <c r="C2766" s="20" t="s">
        <v>8334</v>
      </c>
      <c r="D2766" s="20" t="s">
        <v>8335</v>
      </c>
      <c r="E2766" s="20" t="s">
        <v>8336</v>
      </c>
      <c r="F2766" s="5" t="s">
        <v>8337</v>
      </c>
      <c r="G2766" s="2" t="s">
        <v>350</v>
      </c>
      <c r="H2766" s="4">
        <v>0</v>
      </c>
      <c r="I2766" s="2">
        <v>710000000</v>
      </c>
      <c r="J2766" s="2" t="s">
        <v>11537</v>
      </c>
      <c r="K2766" s="14" t="s">
        <v>6189</v>
      </c>
      <c r="L2766" s="2" t="s">
        <v>1145</v>
      </c>
      <c r="M2766" s="6" t="s">
        <v>32</v>
      </c>
      <c r="N2766" s="2" t="s">
        <v>453</v>
      </c>
      <c r="O2766" s="15" t="s">
        <v>3810</v>
      </c>
      <c r="P2766" s="36" t="s">
        <v>1837</v>
      </c>
      <c r="Q2766" s="5" t="s">
        <v>1838</v>
      </c>
      <c r="R2766" s="5">
        <v>1</v>
      </c>
      <c r="S2766" s="9">
        <v>4464</v>
      </c>
      <c r="T2766" s="9">
        <f t="shared" si="192"/>
        <v>4464</v>
      </c>
      <c r="U2766" s="9">
        <f t="shared" si="193"/>
        <v>4999.68</v>
      </c>
      <c r="V2766" s="2" t="s">
        <v>42</v>
      </c>
      <c r="W2766" s="2">
        <v>2014</v>
      </c>
      <c r="X2766" s="2"/>
    </row>
    <row r="2767" spans="1:24" ht="63.75" outlineLevel="1" x14ac:dyDescent="0.25">
      <c r="A2767" s="2" t="s">
        <v>8857</v>
      </c>
      <c r="B2767" s="3" t="s">
        <v>27</v>
      </c>
      <c r="C2767" s="43" t="s">
        <v>5889</v>
      </c>
      <c r="D2767" s="20" t="s">
        <v>8338</v>
      </c>
      <c r="E2767" s="20" t="s">
        <v>3933</v>
      </c>
      <c r="F2767" s="5" t="s">
        <v>8176</v>
      </c>
      <c r="G2767" s="2" t="s">
        <v>350</v>
      </c>
      <c r="H2767" s="4">
        <v>0</v>
      </c>
      <c r="I2767" s="2">
        <v>710000000</v>
      </c>
      <c r="J2767" s="2" t="s">
        <v>11537</v>
      </c>
      <c r="K2767" s="14" t="s">
        <v>6189</v>
      </c>
      <c r="L2767" s="2" t="s">
        <v>1145</v>
      </c>
      <c r="M2767" s="6" t="s">
        <v>32</v>
      </c>
      <c r="N2767" s="2" t="s">
        <v>453</v>
      </c>
      <c r="O2767" s="35" t="s">
        <v>8095</v>
      </c>
      <c r="P2767" s="36" t="s">
        <v>40</v>
      </c>
      <c r="Q2767" s="5" t="s">
        <v>41</v>
      </c>
      <c r="R2767" s="5">
        <v>1</v>
      </c>
      <c r="S2767" s="9">
        <v>12500</v>
      </c>
      <c r="T2767" s="9">
        <f t="shared" si="192"/>
        <v>12500</v>
      </c>
      <c r="U2767" s="9">
        <f t="shared" si="193"/>
        <v>14000.000000000002</v>
      </c>
      <c r="V2767" s="2" t="s">
        <v>42</v>
      </c>
      <c r="W2767" s="2">
        <v>2014</v>
      </c>
      <c r="X2767" s="2"/>
    </row>
    <row r="2768" spans="1:24" ht="63.75" outlineLevel="1" x14ac:dyDescent="0.25">
      <c r="A2768" s="2" t="s">
        <v>8858</v>
      </c>
      <c r="B2768" s="3" t="s">
        <v>27</v>
      </c>
      <c r="C2768" s="43" t="s">
        <v>5890</v>
      </c>
      <c r="D2768" s="20" t="s">
        <v>8080</v>
      </c>
      <c r="E2768" s="20" t="s">
        <v>3588</v>
      </c>
      <c r="F2768" s="5" t="s">
        <v>8177</v>
      </c>
      <c r="G2768" s="2" t="s">
        <v>350</v>
      </c>
      <c r="H2768" s="4">
        <v>0</v>
      </c>
      <c r="I2768" s="2">
        <v>710000000</v>
      </c>
      <c r="J2768" s="2" t="s">
        <v>11537</v>
      </c>
      <c r="K2768" s="14" t="s">
        <v>6189</v>
      </c>
      <c r="L2768" s="2" t="s">
        <v>1145</v>
      </c>
      <c r="M2768" s="6" t="s">
        <v>32</v>
      </c>
      <c r="N2768" s="2" t="s">
        <v>453</v>
      </c>
      <c r="O2768" s="35" t="s">
        <v>8095</v>
      </c>
      <c r="P2768" s="36" t="s">
        <v>40</v>
      </c>
      <c r="Q2768" s="2" t="s">
        <v>41</v>
      </c>
      <c r="R2768" s="5">
        <v>1</v>
      </c>
      <c r="S2768" s="9">
        <v>4020</v>
      </c>
      <c r="T2768" s="9">
        <f t="shared" si="192"/>
        <v>4020</v>
      </c>
      <c r="U2768" s="9">
        <f t="shared" si="193"/>
        <v>4502.4000000000005</v>
      </c>
      <c r="V2768" s="2" t="s">
        <v>42</v>
      </c>
      <c r="W2768" s="2">
        <v>2014</v>
      </c>
      <c r="X2768" s="2"/>
    </row>
    <row r="2769" spans="1:24" ht="63.75" outlineLevel="1" x14ac:dyDescent="0.25">
      <c r="A2769" s="2" t="s">
        <v>8859</v>
      </c>
      <c r="B2769" s="3" t="s">
        <v>27</v>
      </c>
      <c r="C2769" s="20" t="s">
        <v>8339</v>
      </c>
      <c r="D2769" s="20" t="s">
        <v>8340</v>
      </c>
      <c r="E2769" s="20" t="s">
        <v>8341</v>
      </c>
      <c r="F2769" s="5" t="s">
        <v>8178</v>
      </c>
      <c r="G2769" s="2" t="s">
        <v>350</v>
      </c>
      <c r="H2769" s="4">
        <v>0</v>
      </c>
      <c r="I2769" s="2">
        <v>710000000</v>
      </c>
      <c r="J2769" s="2" t="s">
        <v>11537</v>
      </c>
      <c r="K2769" s="14" t="s">
        <v>6189</v>
      </c>
      <c r="L2769" s="2" t="s">
        <v>1145</v>
      </c>
      <c r="M2769" s="6" t="s">
        <v>32</v>
      </c>
      <c r="N2769" s="2" t="s">
        <v>453</v>
      </c>
      <c r="O2769" s="35" t="s">
        <v>8095</v>
      </c>
      <c r="P2769" s="36" t="s">
        <v>40</v>
      </c>
      <c r="Q2769" s="2" t="s">
        <v>41</v>
      </c>
      <c r="R2769" s="5">
        <v>1</v>
      </c>
      <c r="S2769" s="9">
        <v>3571</v>
      </c>
      <c r="T2769" s="9">
        <f t="shared" si="192"/>
        <v>3571</v>
      </c>
      <c r="U2769" s="9">
        <f t="shared" si="193"/>
        <v>3999.5200000000004</v>
      </c>
      <c r="V2769" s="2" t="s">
        <v>42</v>
      </c>
      <c r="W2769" s="2">
        <v>2014</v>
      </c>
      <c r="X2769" s="2"/>
    </row>
    <row r="2770" spans="1:24" ht="63.75" outlineLevel="1" x14ac:dyDescent="0.25">
      <c r="A2770" s="2" t="s">
        <v>8860</v>
      </c>
      <c r="B2770" s="3" t="s">
        <v>27</v>
      </c>
      <c r="C2770" s="43" t="s">
        <v>5891</v>
      </c>
      <c r="D2770" s="20" t="s">
        <v>8050</v>
      </c>
      <c r="E2770" s="20" t="s">
        <v>8051</v>
      </c>
      <c r="F2770" s="5" t="s">
        <v>8179</v>
      </c>
      <c r="G2770" s="2" t="s">
        <v>350</v>
      </c>
      <c r="H2770" s="4">
        <v>0</v>
      </c>
      <c r="I2770" s="2">
        <v>710000000</v>
      </c>
      <c r="J2770" s="2" t="s">
        <v>11537</v>
      </c>
      <c r="K2770" s="14" t="s">
        <v>6189</v>
      </c>
      <c r="L2770" s="2" t="s">
        <v>1145</v>
      </c>
      <c r="M2770" s="6" t="s">
        <v>32</v>
      </c>
      <c r="N2770" s="2" t="s">
        <v>453</v>
      </c>
      <c r="O2770" s="35" t="s">
        <v>8095</v>
      </c>
      <c r="P2770" s="36" t="s">
        <v>40</v>
      </c>
      <c r="Q2770" s="5" t="s">
        <v>41</v>
      </c>
      <c r="R2770" s="5">
        <v>1</v>
      </c>
      <c r="S2770" s="9">
        <v>714</v>
      </c>
      <c r="T2770" s="9">
        <f t="shared" si="192"/>
        <v>714</v>
      </c>
      <c r="U2770" s="9">
        <f t="shared" si="193"/>
        <v>799.68000000000006</v>
      </c>
      <c r="V2770" s="2" t="s">
        <v>42</v>
      </c>
      <c r="W2770" s="2">
        <v>2014</v>
      </c>
      <c r="X2770" s="2"/>
    </row>
    <row r="2771" spans="1:24" ht="63.75" outlineLevel="1" x14ac:dyDescent="0.25">
      <c r="A2771" s="2" t="s">
        <v>8861</v>
      </c>
      <c r="B2771" s="3" t="s">
        <v>27</v>
      </c>
      <c r="C2771" s="97" t="s">
        <v>5892</v>
      </c>
      <c r="D2771" s="20" t="s">
        <v>8301</v>
      </c>
      <c r="E2771" s="20" t="s">
        <v>8342</v>
      </c>
      <c r="F2771" s="5" t="s">
        <v>8180</v>
      </c>
      <c r="G2771" s="2" t="s">
        <v>350</v>
      </c>
      <c r="H2771" s="4">
        <v>0</v>
      </c>
      <c r="I2771" s="2">
        <v>710000000</v>
      </c>
      <c r="J2771" s="2" t="s">
        <v>11537</v>
      </c>
      <c r="K2771" s="14" t="s">
        <v>6189</v>
      </c>
      <c r="L2771" s="2" t="s">
        <v>1145</v>
      </c>
      <c r="M2771" s="6" t="s">
        <v>32</v>
      </c>
      <c r="N2771" s="2" t="s">
        <v>453</v>
      </c>
      <c r="O2771" s="35" t="s">
        <v>8095</v>
      </c>
      <c r="P2771" s="36" t="s">
        <v>40</v>
      </c>
      <c r="Q2771" s="2" t="s">
        <v>41</v>
      </c>
      <c r="R2771" s="5">
        <v>10</v>
      </c>
      <c r="S2771" s="9">
        <v>178.6</v>
      </c>
      <c r="T2771" s="9">
        <f t="shared" si="192"/>
        <v>1786</v>
      </c>
      <c r="U2771" s="9">
        <f t="shared" si="193"/>
        <v>2000.3200000000002</v>
      </c>
      <c r="V2771" s="2" t="s">
        <v>42</v>
      </c>
      <c r="W2771" s="2">
        <v>2014</v>
      </c>
      <c r="X2771" s="2"/>
    </row>
    <row r="2772" spans="1:24" ht="63.75" outlineLevel="1" x14ac:dyDescent="0.25">
      <c r="A2772" s="2" t="s">
        <v>8862</v>
      </c>
      <c r="B2772" s="3" t="s">
        <v>27</v>
      </c>
      <c r="C2772" s="96" t="s">
        <v>5893</v>
      </c>
      <c r="D2772" s="20" t="s">
        <v>8343</v>
      </c>
      <c r="E2772" s="20" t="s">
        <v>8344</v>
      </c>
      <c r="F2772" s="5" t="s">
        <v>8181</v>
      </c>
      <c r="G2772" s="2" t="s">
        <v>350</v>
      </c>
      <c r="H2772" s="4">
        <v>0</v>
      </c>
      <c r="I2772" s="2">
        <v>710000000</v>
      </c>
      <c r="J2772" s="2" t="s">
        <v>11537</v>
      </c>
      <c r="K2772" s="14" t="s">
        <v>6189</v>
      </c>
      <c r="L2772" s="2" t="s">
        <v>1145</v>
      </c>
      <c r="M2772" s="6" t="s">
        <v>32</v>
      </c>
      <c r="N2772" s="2" t="s">
        <v>453</v>
      </c>
      <c r="O2772" s="35" t="s">
        <v>8095</v>
      </c>
      <c r="P2772" s="36" t="s">
        <v>40</v>
      </c>
      <c r="Q2772" s="2" t="s">
        <v>41</v>
      </c>
      <c r="R2772" s="5">
        <v>10</v>
      </c>
      <c r="S2772" s="9">
        <v>90</v>
      </c>
      <c r="T2772" s="9">
        <f t="shared" si="192"/>
        <v>900</v>
      </c>
      <c r="U2772" s="9">
        <f t="shared" si="193"/>
        <v>1008.0000000000001</v>
      </c>
      <c r="V2772" s="2" t="s">
        <v>42</v>
      </c>
      <c r="W2772" s="2">
        <v>2014</v>
      </c>
      <c r="X2772" s="2"/>
    </row>
    <row r="2773" spans="1:24" ht="63.75" outlineLevel="1" x14ac:dyDescent="0.25">
      <c r="A2773" s="2" t="s">
        <v>8863</v>
      </c>
      <c r="B2773" s="3" t="s">
        <v>27</v>
      </c>
      <c r="C2773" s="43" t="s">
        <v>5894</v>
      </c>
      <c r="D2773" s="20" t="s">
        <v>8011</v>
      </c>
      <c r="E2773" s="20" t="s">
        <v>8345</v>
      </c>
      <c r="F2773" s="5" t="s">
        <v>8182</v>
      </c>
      <c r="G2773" s="2" t="s">
        <v>350</v>
      </c>
      <c r="H2773" s="4">
        <v>0</v>
      </c>
      <c r="I2773" s="2">
        <v>710000000</v>
      </c>
      <c r="J2773" s="2" t="s">
        <v>11537</v>
      </c>
      <c r="K2773" s="14" t="s">
        <v>6189</v>
      </c>
      <c r="L2773" s="2" t="s">
        <v>1145</v>
      </c>
      <c r="M2773" s="6" t="s">
        <v>32</v>
      </c>
      <c r="N2773" s="2" t="s">
        <v>453</v>
      </c>
      <c r="O2773" s="35" t="s">
        <v>8095</v>
      </c>
      <c r="P2773" s="36" t="s">
        <v>40</v>
      </c>
      <c r="Q2773" s="5" t="s">
        <v>41</v>
      </c>
      <c r="R2773" s="5">
        <v>4</v>
      </c>
      <c r="S2773" s="9">
        <v>714.2</v>
      </c>
      <c r="T2773" s="9">
        <f t="shared" si="192"/>
        <v>2856.8</v>
      </c>
      <c r="U2773" s="9">
        <f t="shared" si="193"/>
        <v>3199.6160000000004</v>
      </c>
      <c r="V2773" s="2" t="s">
        <v>42</v>
      </c>
      <c r="W2773" s="2">
        <v>2014</v>
      </c>
      <c r="X2773" s="2"/>
    </row>
    <row r="2774" spans="1:24" ht="63.75" outlineLevel="1" x14ac:dyDescent="0.25">
      <c r="A2774" s="2" t="s">
        <v>8864</v>
      </c>
      <c r="B2774" s="3" t="s">
        <v>27</v>
      </c>
      <c r="C2774" s="43" t="s">
        <v>8183</v>
      </c>
      <c r="D2774" s="20" t="s">
        <v>8346</v>
      </c>
      <c r="E2774" s="20" t="s">
        <v>8346</v>
      </c>
      <c r="F2774" s="5" t="s">
        <v>8184</v>
      </c>
      <c r="G2774" s="2" t="s">
        <v>350</v>
      </c>
      <c r="H2774" s="4">
        <v>0</v>
      </c>
      <c r="I2774" s="2">
        <v>710000000</v>
      </c>
      <c r="J2774" s="2" t="s">
        <v>11537</v>
      </c>
      <c r="K2774" s="14" t="s">
        <v>6189</v>
      </c>
      <c r="L2774" s="2" t="s">
        <v>1145</v>
      </c>
      <c r="M2774" s="6" t="s">
        <v>32</v>
      </c>
      <c r="N2774" s="2" t="s">
        <v>453</v>
      </c>
      <c r="O2774" s="35" t="s">
        <v>8095</v>
      </c>
      <c r="P2774" s="36" t="s">
        <v>40</v>
      </c>
      <c r="Q2774" s="2" t="s">
        <v>41</v>
      </c>
      <c r="R2774" s="5">
        <v>2</v>
      </c>
      <c r="S2774" s="9">
        <v>3571.5</v>
      </c>
      <c r="T2774" s="9">
        <f t="shared" si="192"/>
        <v>7143</v>
      </c>
      <c r="U2774" s="9">
        <f t="shared" si="193"/>
        <v>8000.1600000000008</v>
      </c>
      <c r="V2774" s="2" t="s">
        <v>42</v>
      </c>
      <c r="W2774" s="2">
        <v>2014</v>
      </c>
      <c r="X2774" s="2"/>
    </row>
    <row r="2775" spans="1:24" ht="63.75" outlineLevel="1" x14ac:dyDescent="0.25">
      <c r="A2775" s="2" t="s">
        <v>8865</v>
      </c>
      <c r="B2775" s="3" t="s">
        <v>27</v>
      </c>
      <c r="C2775" s="94" t="s">
        <v>5895</v>
      </c>
      <c r="D2775" s="10" t="s">
        <v>4935</v>
      </c>
      <c r="E2775" s="10" t="s">
        <v>8347</v>
      </c>
      <c r="F2775" s="5" t="s">
        <v>8185</v>
      </c>
      <c r="G2775" s="2" t="s">
        <v>350</v>
      </c>
      <c r="H2775" s="4">
        <v>0</v>
      </c>
      <c r="I2775" s="2">
        <v>710000000</v>
      </c>
      <c r="J2775" s="2" t="s">
        <v>11537</v>
      </c>
      <c r="K2775" s="14" t="s">
        <v>6189</v>
      </c>
      <c r="L2775" s="2" t="s">
        <v>1145</v>
      </c>
      <c r="M2775" s="6" t="s">
        <v>32</v>
      </c>
      <c r="N2775" s="2" t="s">
        <v>453</v>
      </c>
      <c r="O2775" s="35" t="s">
        <v>8095</v>
      </c>
      <c r="P2775" s="36" t="s">
        <v>40</v>
      </c>
      <c r="Q2775" s="5" t="s">
        <v>41</v>
      </c>
      <c r="R2775" s="5">
        <v>1</v>
      </c>
      <c r="S2775" s="9">
        <v>4464</v>
      </c>
      <c r="T2775" s="9">
        <f t="shared" si="192"/>
        <v>4464</v>
      </c>
      <c r="U2775" s="9">
        <f t="shared" si="193"/>
        <v>4999.68</v>
      </c>
      <c r="V2775" s="2" t="s">
        <v>42</v>
      </c>
      <c r="W2775" s="2">
        <v>2014</v>
      </c>
      <c r="X2775" s="2"/>
    </row>
    <row r="2776" spans="1:24" ht="63.75" outlineLevel="1" x14ac:dyDescent="0.25">
      <c r="A2776" s="2" t="s">
        <v>8866</v>
      </c>
      <c r="B2776" s="3" t="s">
        <v>27</v>
      </c>
      <c r="C2776" s="96" t="s">
        <v>5896</v>
      </c>
      <c r="D2776" s="10" t="s">
        <v>8348</v>
      </c>
      <c r="E2776" s="10" t="s">
        <v>3933</v>
      </c>
      <c r="F2776" s="5" t="s">
        <v>8186</v>
      </c>
      <c r="G2776" s="2" t="s">
        <v>350</v>
      </c>
      <c r="H2776" s="4">
        <v>0</v>
      </c>
      <c r="I2776" s="2">
        <v>710000000</v>
      </c>
      <c r="J2776" s="2" t="s">
        <v>11537</v>
      </c>
      <c r="K2776" s="14" t="s">
        <v>6189</v>
      </c>
      <c r="L2776" s="2" t="s">
        <v>1145</v>
      </c>
      <c r="M2776" s="6" t="s">
        <v>32</v>
      </c>
      <c r="N2776" s="2" t="s">
        <v>453</v>
      </c>
      <c r="O2776" s="35" t="s">
        <v>8095</v>
      </c>
      <c r="P2776" s="36" t="s">
        <v>40</v>
      </c>
      <c r="Q2776" s="2" t="s">
        <v>41</v>
      </c>
      <c r="R2776" s="5">
        <v>1</v>
      </c>
      <c r="S2776" s="9">
        <v>4018</v>
      </c>
      <c r="T2776" s="9">
        <f t="shared" si="192"/>
        <v>4018</v>
      </c>
      <c r="U2776" s="9">
        <f t="shared" si="193"/>
        <v>4500.1600000000008</v>
      </c>
      <c r="V2776" s="2" t="s">
        <v>42</v>
      </c>
      <c r="W2776" s="2">
        <v>2014</v>
      </c>
      <c r="X2776" s="2"/>
    </row>
    <row r="2777" spans="1:24" ht="63.75" outlineLevel="1" x14ac:dyDescent="0.25">
      <c r="A2777" s="2" t="s">
        <v>8867</v>
      </c>
      <c r="B2777" s="3" t="s">
        <v>27</v>
      </c>
      <c r="C2777" s="96" t="s">
        <v>5896</v>
      </c>
      <c r="D2777" s="10" t="s">
        <v>8348</v>
      </c>
      <c r="E2777" s="10" t="s">
        <v>3933</v>
      </c>
      <c r="F2777" s="13" t="s">
        <v>8187</v>
      </c>
      <c r="G2777" s="2" t="s">
        <v>350</v>
      </c>
      <c r="H2777" s="4">
        <v>0</v>
      </c>
      <c r="I2777" s="2">
        <v>710000000</v>
      </c>
      <c r="J2777" s="2" t="s">
        <v>11537</v>
      </c>
      <c r="K2777" s="14" t="s">
        <v>6189</v>
      </c>
      <c r="L2777" s="2" t="s">
        <v>1145</v>
      </c>
      <c r="M2777" s="6" t="s">
        <v>32</v>
      </c>
      <c r="N2777" s="2" t="s">
        <v>453</v>
      </c>
      <c r="O2777" s="35" t="s">
        <v>8095</v>
      </c>
      <c r="P2777" s="36" t="s">
        <v>40</v>
      </c>
      <c r="Q2777" s="2" t="s">
        <v>41</v>
      </c>
      <c r="R2777" s="5">
        <v>1</v>
      </c>
      <c r="S2777" s="9">
        <v>4464</v>
      </c>
      <c r="T2777" s="9">
        <f t="shared" si="192"/>
        <v>4464</v>
      </c>
      <c r="U2777" s="9">
        <f t="shared" si="193"/>
        <v>4999.68</v>
      </c>
      <c r="V2777" s="2" t="s">
        <v>42</v>
      </c>
      <c r="W2777" s="2">
        <v>2014</v>
      </c>
      <c r="X2777" s="2"/>
    </row>
    <row r="2778" spans="1:24" ht="63.75" outlineLevel="1" x14ac:dyDescent="0.25">
      <c r="A2778" s="2" t="s">
        <v>8868</v>
      </c>
      <c r="B2778" s="3" t="s">
        <v>27</v>
      </c>
      <c r="C2778" s="112" t="s">
        <v>5897</v>
      </c>
      <c r="D2778" s="10" t="s">
        <v>2878</v>
      </c>
      <c r="E2778" s="10" t="s">
        <v>8349</v>
      </c>
      <c r="F2778" s="13" t="s">
        <v>5898</v>
      </c>
      <c r="G2778" s="2" t="s">
        <v>350</v>
      </c>
      <c r="H2778" s="4">
        <v>0</v>
      </c>
      <c r="I2778" s="2">
        <v>710000000</v>
      </c>
      <c r="J2778" s="2" t="s">
        <v>11537</v>
      </c>
      <c r="K2778" s="14" t="s">
        <v>6189</v>
      </c>
      <c r="L2778" s="2" t="s">
        <v>1145</v>
      </c>
      <c r="M2778" s="6" t="s">
        <v>32</v>
      </c>
      <c r="N2778" s="2" t="s">
        <v>453</v>
      </c>
      <c r="O2778" s="35" t="s">
        <v>8095</v>
      </c>
      <c r="P2778" s="2">
        <v>112</v>
      </c>
      <c r="Q2778" s="2" t="s">
        <v>751</v>
      </c>
      <c r="R2778" s="5">
        <v>1</v>
      </c>
      <c r="S2778" s="9">
        <v>126000</v>
      </c>
      <c r="T2778" s="9">
        <f t="shared" si="192"/>
        <v>126000</v>
      </c>
      <c r="U2778" s="9">
        <f t="shared" si="193"/>
        <v>141120</v>
      </c>
      <c r="V2778" s="2" t="s">
        <v>42</v>
      </c>
      <c r="W2778" s="2">
        <v>2014</v>
      </c>
      <c r="X2778" s="2"/>
    </row>
    <row r="2779" spans="1:24" ht="63.75" outlineLevel="1" x14ac:dyDescent="0.25">
      <c r="A2779" s="2" t="s">
        <v>8869</v>
      </c>
      <c r="B2779" s="3" t="s">
        <v>27</v>
      </c>
      <c r="C2779" s="10" t="s">
        <v>8350</v>
      </c>
      <c r="D2779" s="10" t="s">
        <v>8351</v>
      </c>
      <c r="E2779" s="10" t="s">
        <v>3933</v>
      </c>
      <c r="F2779" s="5" t="s">
        <v>8188</v>
      </c>
      <c r="G2779" s="2" t="s">
        <v>350</v>
      </c>
      <c r="H2779" s="4">
        <v>0</v>
      </c>
      <c r="I2779" s="2">
        <v>710000000</v>
      </c>
      <c r="J2779" s="2" t="s">
        <v>11537</v>
      </c>
      <c r="K2779" s="14" t="s">
        <v>6189</v>
      </c>
      <c r="L2779" s="2" t="s">
        <v>1145</v>
      </c>
      <c r="M2779" s="6" t="s">
        <v>32</v>
      </c>
      <c r="N2779" s="2" t="s">
        <v>453</v>
      </c>
      <c r="O2779" s="35" t="s">
        <v>8095</v>
      </c>
      <c r="P2779" s="36" t="s">
        <v>40</v>
      </c>
      <c r="Q2779" s="2" t="s">
        <v>41</v>
      </c>
      <c r="R2779" s="5">
        <v>1</v>
      </c>
      <c r="S2779" s="9">
        <v>7143</v>
      </c>
      <c r="T2779" s="9">
        <f t="shared" si="192"/>
        <v>7143</v>
      </c>
      <c r="U2779" s="9">
        <f t="shared" si="193"/>
        <v>8000.1600000000008</v>
      </c>
      <c r="V2779" s="2" t="s">
        <v>42</v>
      </c>
      <c r="W2779" s="2">
        <v>2014</v>
      </c>
      <c r="X2779" s="2"/>
    </row>
    <row r="2780" spans="1:24" ht="63.75" outlineLevel="1" x14ac:dyDescent="0.25">
      <c r="A2780" s="2" t="s">
        <v>8870</v>
      </c>
      <c r="B2780" s="3" t="s">
        <v>27</v>
      </c>
      <c r="C2780" s="10" t="s">
        <v>2293</v>
      </c>
      <c r="D2780" s="10" t="s">
        <v>3613</v>
      </c>
      <c r="E2780" s="10" t="s">
        <v>3614</v>
      </c>
      <c r="F2780" s="13" t="s">
        <v>3611</v>
      </c>
      <c r="G2780" s="2" t="s">
        <v>350</v>
      </c>
      <c r="H2780" s="4">
        <v>0</v>
      </c>
      <c r="I2780" s="2">
        <v>710000000</v>
      </c>
      <c r="J2780" s="2" t="s">
        <v>11537</v>
      </c>
      <c r="K2780" s="14" t="s">
        <v>6014</v>
      </c>
      <c r="L2780" s="2" t="s">
        <v>1145</v>
      </c>
      <c r="M2780" s="6" t="s">
        <v>32</v>
      </c>
      <c r="N2780" s="2" t="s">
        <v>453</v>
      </c>
      <c r="O2780" s="35" t="s">
        <v>8095</v>
      </c>
      <c r="P2780" s="36" t="s">
        <v>1837</v>
      </c>
      <c r="Q2780" s="5" t="s">
        <v>1838</v>
      </c>
      <c r="R2780" s="5">
        <v>3</v>
      </c>
      <c r="S2780" s="9">
        <v>2200</v>
      </c>
      <c r="T2780" s="9">
        <f t="shared" si="192"/>
        <v>6600</v>
      </c>
      <c r="U2780" s="9">
        <f t="shared" si="193"/>
        <v>7392.0000000000009</v>
      </c>
      <c r="V2780" s="2" t="s">
        <v>42</v>
      </c>
      <c r="W2780" s="2">
        <v>2014</v>
      </c>
      <c r="X2780" s="2"/>
    </row>
    <row r="2781" spans="1:24" ht="63.75" outlineLevel="1" x14ac:dyDescent="0.25">
      <c r="A2781" s="2" t="s">
        <v>8871</v>
      </c>
      <c r="B2781" s="3" t="s">
        <v>27</v>
      </c>
      <c r="C2781" s="10" t="s">
        <v>6494</v>
      </c>
      <c r="D2781" s="10" t="s">
        <v>6330</v>
      </c>
      <c r="E2781" s="10" t="s">
        <v>6495</v>
      </c>
      <c r="F2781" s="10" t="s">
        <v>6495</v>
      </c>
      <c r="G2781" s="2" t="s">
        <v>350</v>
      </c>
      <c r="H2781" s="4">
        <v>0</v>
      </c>
      <c r="I2781" s="2">
        <v>710000000</v>
      </c>
      <c r="J2781" s="2" t="s">
        <v>11537</v>
      </c>
      <c r="K2781" s="14" t="s">
        <v>6014</v>
      </c>
      <c r="L2781" s="2" t="s">
        <v>1145</v>
      </c>
      <c r="M2781" s="6" t="s">
        <v>32</v>
      </c>
      <c r="N2781" s="2" t="s">
        <v>453</v>
      </c>
      <c r="O2781" s="35" t="s">
        <v>8095</v>
      </c>
      <c r="P2781" s="36" t="s">
        <v>40</v>
      </c>
      <c r="Q2781" s="2" t="s">
        <v>41</v>
      </c>
      <c r="R2781" s="5">
        <v>3</v>
      </c>
      <c r="S2781" s="9">
        <v>42855.999000000003</v>
      </c>
      <c r="T2781" s="9">
        <f>S2781*R2781</f>
        <v>128567.997</v>
      </c>
      <c r="U2781" s="9">
        <f>T2781*1.12</f>
        <v>143996.15664000003</v>
      </c>
      <c r="V2781" s="2" t="s">
        <v>42</v>
      </c>
      <c r="W2781" s="2">
        <v>2014</v>
      </c>
      <c r="X2781" s="2"/>
    </row>
    <row r="2782" spans="1:24" ht="63.75" outlineLevel="1" x14ac:dyDescent="0.25">
      <c r="A2782" s="2" t="s">
        <v>8872</v>
      </c>
      <c r="B2782" s="3" t="s">
        <v>27</v>
      </c>
      <c r="C2782" s="43" t="s">
        <v>6329</v>
      </c>
      <c r="D2782" s="13" t="s">
        <v>6330</v>
      </c>
      <c r="E2782" s="13" t="s">
        <v>6331</v>
      </c>
      <c r="F2782" s="5"/>
      <c r="G2782" s="2" t="s">
        <v>350</v>
      </c>
      <c r="H2782" s="4">
        <v>0</v>
      </c>
      <c r="I2782" s="2">
        <v>710000000</v>
      </c>
      <c r="J2782" s="2" t="s">
        <v>11537</v>
      </c>
      <c r="K2782" s="14" t="s">
        <v>6014</v>
      </c>
      <c r="L2782" s="5" t="s">
        <v>8093</v>
      </c>
      <c r="M2782" s="6" t="s">
        <v>32</v>
      </c>
      <c r="N2782" s="2" t="s">
        <v>453</v>
      </c>
      <c r="O2782" s="35" t="s">
        <v>8095</v>
      </c>
      <c r="P2782" s="36" t="s">
        <v>40</v>
      </c>
      <c r="Q2782" s="2" t="s">
        <v>41</v>
      </c>
      <c r="R2782" s="5">
        <v>2</v>
      </c>
      <c r="S2782" s="9">
        <v>45000</v>
      </c>
      <c r="T2782" s="9">
        <f>S2782*R2782</f>
        <v>90000</v>
      </c>
      <c r="U2782" s="9">
        <f>T2782*1.12</f>
        <v>100800.00000000001</v>
      </c>
      <c r="V2782" s="2" t="s">
        <v>42</v>
      </c>
      <c r="W2782" s="2">
        <v>2014</v>
      </c>
      <c r="X2782" s="2"/>
    </row>
    <row r="2783" spans="1:24" ht="63.75" outlineLevel="1" x14ac:dyDescent="0.25">
      <c r="A2783" s="2" t="s">
        <v>8873</v>
      </c>
      <c r="B2783" s="3" t="s">
        <v>27</v>
      </c>
      <c r="C2783" s="10" t="s">
        <v>2474</v>
      </c>
      <c r="D2783" s="10" t="s">
        <v>3618</v>
      </c>
      <c r="E2783" s="10" t="s">
        <v>6493</v>
      </c>
      <c r="F2783" s="13" t="s">
        <v>2252</v>
      </c>
      <c r="G2783" s="2" t="s">
        <v>350</v>
      </c>
      <c r="H2783" s="4">
        <v>0</v>
      </c>
      <c r="I2783" s="2">
        <v>710000000</v>
      </c>
      <c r="J2783" s="2" t="s">
        <v>11537</v>
      </c>
      <c r="K2783" s="14" t="s">
        <v>6014</v>
      </c>
      <c r="L2783" s="2" t="s">
        <v>1145</v>
      </c>
      <c r="M2783" s="6" t="s">
        <v>32</v>
      </c>
      <c r="N2783" s="2" t="s">
        <v>453</v>
      </c>
      <c r="O2783" s="35" t="s">
        <v>8095</v>
      </c>
      <c r="P2783" s="36" t="s">
        <v>40</v>
      </c>
      <c r="Q2783" s="2" t="s">
        <v>41</v>
      </c>
      <c r="R2783" s="5">
        <v>3</v>
      </c>
      <c r="S2783" s="9">
        <v>10000</v>
      </c>
      <c r="T2783" s="9">
        <f t="shared" si="192"/>
        <v>30000</v>
      </c>
      <c r="U2783" s="9">
        <f t="shared" si="193"/>
        <v>33600</v>
      </c>
      <c r="V2783" s="2" t="s">
        <v>42</v>
      </c>
      <c r="W2783" s="2">
        <v>2014</v>
      </c>
      <c r="X2783" s="2"/>
    </row>
    <row r="2784" spans="1:24" ht="63.75" outlineLevel="1" x14ac:dyDescent="0.25">
      <c r="A2784" s="2" t="s">
        <v>8874</v>
      </c>
      <c r="B2784" s="3" t="s">
        <v>27</v>
      </c>
      <c r="C2784" s="10" t="s">
        <v>8352</v>
      </c>
      <c r="D2784" s="10" t="s">
        <v>6487</v>
      </c>
      <c r="E2784" s="10" t="s">
        <v>8353</v>
      </c>
      <c r="F2784" s="13" t="s">
        <v>10028</v>
      </c>
      <c r="G2784" s="2" t="s">
        <v>350</v>
      </c>
      <c r="H2784" s="4">
        <v>0</v>
      </c>
      <c r="I2784" s="2">
        <v>710000000</v>
      </c>
      <c r="J2784" s="2" t="s">
        <v>11537</v>
      </c>
      <c r="K2784" s="14" t="s">
        <v>6014</v>
      </c>
      <c r="L2784" s="2" t="s">
        <v>1145</v>
      </c>
      <c r="M2784" s="6" t="s">
        <v>32</v>
      </c>
      <c r="N2784" s="2" t="s">
        <v>453</v>
      </c>
      <c r="O2784" s="35" t="s">
        <v>8095</v>
      </c>
      <c r="P2784" s="36" t="s">
        <v>40</v>
      </c>
      <c r="Q2784" s="5" t="s">
        <v>41</v>
      </c>
      <c r="R2784" s="5">
        <v>9</v>
      </c>
      <c r="S2784" s="9">
        <v>5356</v>
      </c>
      <c r="T2784" s="9">
        <f t="shared" si="192"/>
        <v>48204</v>
      </c>
      <c r="U2784" s="9">
        <f t="shared" si="193"/>
        <v>53988.480000000003</v>
      </c>
      <c r="V2784" s="2" t="s">
        <v>42</v>
      </c>
      <c r="W2784" s="2">
        <v>2014</v>
      </c>
      <c r="X2784" s="2"/>
    </row>
    <row r="2785" spans="1:24" ht="76.5" outlineLevel="1" x14ac:dyDescent="0.25">
      <c r="A2785" s="2" t="s">
        <v>8875</v>
      </c>
      <c r="B2785" s="3" t="s">
        <v>27</v>
      </c>
      <c r="C2785" s="94" t="s">
        <v>2471</v>
      </c>
      <c r="D2785" s="10" t="s">
        <v>6491</v>
      </c>
      <c r="E2785" s="10" t="s">
        <v>6492</v>
      </c>
      <c r="F2785" s="13" t="s">
        <v>2473</v>
      </c>
      <c r="G2785" s="2" t="s">
        <v>350</v>
      </c>
      <c r="H2785" s="4">
        <v>0</v>
      </c>
      <c r="I2785" s="2">
        <v>710000000</v>
      </c>
      <c r="J2785" s="2" t="s">
        <v>11537</v>
      </c>
      <c r="K2785" s="14" t="s">
        <v>6014</v>
      </c>
      <c r="L2785" s="2" t="s">
        <v>1145</v>
      </c>
      <c r="M2785" s="6" t="s">
        <v>32</v>
      </c>
      <c r="N2785" s="2" t="s">
        <v>453</v>
      </c>
      <c r="O2785" s="35" t="s">
        <v>8095</v>
      </c>
      <c r="P2785" s="36" t="s">
        <v>40</v>
      </c>
      <c r="Q2785" s="2" t="s">
        <v>41</v>
      </c>
      <c r="R2785" s="5">
        <v>3</v>
      </c>
      <c r="S2785" s="9">
        <v>5016</v>
      </c>
      <c r="T2785" s="9">
        <f>S2785*R2785</f>
        <v>15048</v>
      </c>
      <c r="U2785" s="9">
        <f>T2785*1.12</f>
        <v>16853.760000000002</v>
      </c>
      <c r="V2785" s="2" t="s">
        <v>42</v>
      </c>
      <c r="W2785" s="2">
        <v>2014</v>
      </c>
      <c r="X2785" s="2"/>
    </row>
    <row r="2786" spans="1:24" ht="63.75" outlineLevel="1" x14ac:dyDescent="0.25">
      <c r="A2786" s="2" t="s">
        <v>8876</v>
      </c>
      <c r="B2786" s="3" t="s">
        <v>27</v>
      </c>
      <c r="C2786" s="94" t="s">
        <v>6489</v>
      </c>
      <c r="D2786" s="13" t="s">
        <v>8189</v>
      </c>
      <c r="E2786" s="13" t="s">
        <v>6490</v>
      </c>
      <c r="F2786" s="13" t="s">
        <v>8189</v>
      </c>
      <c r="G2786" s="2" t="s">
        <v>350</v>
      </c>
      <c r="H2786" s="4">
        <v>0</v>
      </c>
      <c r="I2786" s="2">
        <v>710000000</v>
      </c>
      <c r="J2786" s="2" t="s">
        <v>11537</v>
      </c>
      <c r="K2786" s="14" t="s">
        <v>6014</v>
      </c>
      <c r="L2786" s="2" t="s">
        <v>1145</v>
      </c>
      <c r="M2786" s="6" t="s">
        <v>32</v>
      </c>
      <c r="N2786" s="2" t="s">
        <v>453</v>
      </c>
      <c r="O2786" s="35" t="s">
        <v>8095</v>
      </c>
      <c r="P2786" s="36" t="s">
        <v>40</v>
      </c>
      <c r="Q2786" s="2" t="s">
        <v>41</v>
      </c>
      <c r="R2786" s="5">
        <v>3</v>
      </c>
      <c r="S2786" s="9">
        <v>600</v>
      </c>
      <c r="T2786" s="9">
        <f>S2786*R2786</f>
        <v>1800</v>
      </c>
      <c r="U2786" s="9">
        <f>T2786*1.12</f>
        <v>2016.0000000000002</v>
      </c>
      <c r="V2786" s="2" t="s">
        <v>42</v>
      </c>
      <c r="W2786" s="2">
        <v>2014</v>
      </c>
      <c r="X2786" s="2"/>
    </row>
    <row r="2787" spans="1:24" ht="63.75" outlineLevel="1" x14ac:dyDescent="0.25">
      <c r="A2787" s="2" t="s">
        <v>8877</v>
      </c>
      <c r="B2787" s="3" t="s">
        <v>27</v>
      </c>
      <c r="C2787" s="94" t="s">
        <v>13063</v>
      </c>
      <c r="D2787" s="13" t="s">
        <v>13061</v>
      </c>
      <c r="E2787" s="13" t="s">
        <v>13062</v>
      </c>
      <c r="F2787" s="5"/>
      <c r="G2787" s="2" t="s">
        <v>350</v>
      </c>
      <c r="H2787" s="4">
        <v>0</v>
      </c>
      <c r="I2787" s="2">
        <v>710000000</v>
      </c>
      <c r="J2787" s="2" t="s">
        <v>11537</v>
      </c>
      <c r="K2787" s="14" t="s">
        <v>6014</v>
      </c>
      <c r="L2787" s="5" t="s">
        <v>8093</v>
      </c>
      <c r="M2787" s="6" t="s">
        <v>32</v>
      </c>
      <c r="N2787" s="2" t="s">
        <v>453</v>
      </c>
      <c r="O2787" s="35" t="s">
        <v>8095</v>
      </c>
      <c r="P2787" s="36" t="s">
        <v>40</v>
      </c>
      <c r="Q2787" s="2" t="s">
        <v>41</v>
      </c>
      <c r="R2787" s="5">
        <v>6</v>
      </c>
      <c r="S2787" s="9">
        <v>5624.85</v>
      </c>
      <c r="T2787" s="9">
        <f t="shared" si="192"/>
        <v>33749.100000000006</v>
      </c>
      <c r="U2787" s="9">
        <f t="shared" si="193"/>
        <v>37798.992000000013</v>
      </c>
      <c r="V2787" s="2" t="s">
        <v>42</v>
      </c>
      <c r="W2787" s="2">
        <v>2014</v>
      </c>
      <c r="X2787" s="2"/>
    </row>
    <row r="2788" spans="1:24" ht="63.75" outlineLevel="1" x14ac:dyDescent="0.25">
      <c r="A2788" s="2" t="s">
        <v>8878</v>
      </c>
      <c r="B2788" s="3" t="s">
        <v>27</v>
      </c>
      <c r="C2788" s="10" t="s">
        <v>6442</v>
      </c>
      <c r="D2788" s="10" t="s">
        <v>6443</v>
      </c>
      <c r="E2788" s="10" t="s">
        <v>6444</v>
      </c>
      <c r="F2788" s="5" t="s">
        <v>2231</v>
      </c>
      <c r="G2788" s="2" t="s">
        <v>350</v>
      </c>
      <c r="H2788" s="4">
        <v>0</v>
      </c>
      <c r="I2788" s="2">
        <v>710000000</v>
      </c>
      <c r="J2788" s="2" t="s">
        <v>11537</v>
      </c>
      <c r="K2788" s="14" t="s">
        <v>6014</v>
      </c>
      <c r="L2788" s="2" t="s">
        <v>1145</v>
      </c>
      <c r="M2788" s="6" t="s">
        <v>32</v>
      </c>
      <c r="N2788" s="2" t="s">
        <v>453</v>
      </c>
      <c r="O2788" s="35" t="s">
        <v>8095</v>
      </c>
      <c r="P2788" s="36" t="s">
        <v>40</v>
      </c>
      <c r="Q2788" s="2" t="s">
        <v>41</v>
      </c>
      <c r="R2788" s="5">
        <v>2</v>
      </c>
      <c r="S2788" s="9">
        <v>1000</v>
      </c>
      <c r="T2788" s="9">
        <f t="shared" si="192"/>
        <v>2000</v>
      </c>
      <c r="U2788" s="9">
        <f t="shared" si="193"/>
        <v>2240</v>
      </c>
      <c r="V2788" s="2" t="s">
        <v>42</v>
      </c>
      <c r="W2788" s="2">
        <v>2014</v>
      </c>
      <c r="X2788" s="2"/>
    </row>
    <row r="2789" spans="1:24" ht="63.75" outlineLevel="1" x14ac:dyDescent="0.25">
      <c r="A2789" s="2" t="s">
        <v>8879</v>
      </c>
      <c r="B2789" s="3" t="s">
        <v>27</v>
      </c>
      <c r="C2789" s="105" t="s">
        <v>8190</v>
      </c>
      <c r="D2789" s="10" t="s">
        <v>8354</v>
      </c>
      <c r="E2789" s="10" t="s">
        <v>8355</v>
      </c>
      <c r="F2789" s="5" t="s">
        <v>8191</v>
      </c>
      <c r="G2789" s="2" t="s">
        <v>343</v>
      </c>
      <c r="H2789" s="4">
        <v>0</v>
      </c>
      <c r="I2789" s="2">
        <v>710000000</v>
      </c>
      <c r="J2789" s="2" t="s">
        <v>11537</v>
      </c>
      <c r="K2789" s="14" t="s">
        <v>6014</v>
      </c>
      <c r="L2789" s="2" t="s">
        <v>1145</v>
      </c>
      <c r="M2789" s="6" t="s">
        <v>32</v>
      </c>
      <c r="N2789" s="2" t="s">
        <v>453</v>
      </c>
      <c r="O2789" s="35" t="s">
        <v>8095</v>
      </c>
      <c r="P2789" s="36" t="s">
        <v>1837</v>
      </c>
      <c r="Q2789" s="5" t="s">
        <v>1838</v>
      </c>
      <c r="R2789" s="5">
        <v>2</v>
      </c>
      <c r="S2789" s="9">
        <v>0</v>
      </c>
      <c r="T2789" s="9">
        <f t="shared" si="192"/>
        <v>0</v>
      </c>
      <c r="U2789" s="9">
        <f t="shared" si="193"/>
        <v>0</v>
      </c>
      <c r="V2789" s="2" t="s">
        <v>42</v>
      </c>
      <c r="W2789" s="2">
        <v>2014</v>
      </c>
      <c r="X2789" s="2"/>
    </row>
    <row r="2790" spans="1:24" ht="153" outlineLevel="1" x14ac:dyDescent="0.25">
      <c r="A2790" s="2" t="s">
        <v>11903</v>
      </c>
      <c r="B2790" s="2" t="s">
        <v>27</v>
      </c>
      <c r="C2790" s="10" t="s">
        <v>9897</v>
      </c>
      <c r="D2790" s="10" t="s">
        <v>1878</v>
      </c>
      <c r="E2790" s="10" t="s">
        <v>9898</v>
      </c>
      <c r="F2790" s="2" t="s">
        <v>11904</v>
      </c>
      <c r="G2790" s="2" t="s">
        <v>343</v>
      </c>
      <c r="H2790" s="4">
        <v>100</v>
      </c>
      <c r="I2790" s="2">
        <v>710000000</v>
      </c>
      <c r="J2790" s="2" t="s">
        <v>11537</v>
      </c>
      <c r="K2790" s="14" t="s">
        <v>6017</v>
      </c>
      <c r="L2790" s="2" t="s">
        <v>1145</v>
      </c>
      <c r="M2790" s="6" t="s">
        <v>32</v>
      </c>
      <c r="N2790" s="2" t="s">
        <v>10994</v>
      </c>
      <c r="O2790" s="35">
        <v>0.3</v>
      </c>
      <c r="P2790" s="36" t="s">
        <v>1837</v>
      </c>
      <c r="Q2790" s="5" t="s">
        <v>1838</v>
      </c>
      <c r="R2790" s="5">
        <v>2</v>
      </c>
      <c r="S2790" s="9">
        <v>3762</v>
      </c>
      <c r="T2790" s="9">
        <f>S2790*R2790</f>
        <v>7524</v>
      </c>
      <c r="U2790" s="9">
        <f>T2790*1.12</f>
        <v>8426.880000000001</v>
      </c>
      <c r="V2790" s="2" t="s">
        <v>42</v>
      </c>
      <c r="W2790" s="2">
        <v>2014</v>
      </c>
      <c r="X2790" s="2" t="s">
        <v>11905</v>
      </c>
    </row>
    <row r="2791" spans="1:24" ht="63.75" outlineLevel="1" x14ac:dyDescent="0.25">
      <c r="A2791" s="2" t="s">
        <v>8880</v>
      </c>
      <c r="B2791" s="3" t="s">
        <v>27</v>
      </c>
      <c r="C2791" s="111" t="s">
        <v>8192</v>
      </c>
      <c r="D2791" s="10" t="s">
        <v>6511</v>
      </c>
      <c r="E2791" s="10" t="s">
        <v>8356</v>
      </c>
      <c r="F2791" s="5" t="s">
        <v>8193</v>
      </c>
      <c r="G2791" s="2" t="s">
        <v>343</v>
      </c>
      <c r="H2791" s="4">
        <v>0</v>
      </c>
      <c r="I2791" s="2">
        <v>710000000</v>
      </c>
      <c r="J2791" s="2" t="s">
        <v>11537</v>
      </c>
      <c r="K2791" s="14" t="s">
        <v>6014</v>
      </c>
      <c r="L2791" s="2" t="s">
        <v>1145</v>
      </c>
      <c r="M2791" s="6" t="s">
        <v>32</v>
      </c>
      <c r="N2791" s="2" t="s">
        <v>453</v>
      </c>
      <c r="O2791" s="35" t="s">
        <v>8095</v>
      </c>
      <c r="P2791" s="36" t="s">
        <v>756</v>
      </c>
      <c r="Q2791" s="5" t="s">
        <v>757</v>
      </c>
      <c r="R2791" s="5">
        <v>12</v>
      </c>
      <c r="S2791" s="9">
        <v>0</v>
      </c>
      <c r="T2791" s="9">
        <f t="shared" si="192"/>
        <v>0</v>
      </c>
      <c r="U2791" s="9">
        <f t="shared" si="193"/>
        <v>0</v>
      </c>
      <c r="V2791" s="2" t="s">
        <v>42</v>
      </c>
      <c r="W2791" s="2">
        <v>2014</v>
      </c>
      <c r="X2791" s="2" t="s">
        <v>10152</v>
      </c>
    </row>
    <row r="2792" spans="1:24" ht="63.75" outlineLevel="1" x14ac:dyDescent="0.25">
      <c r="A2792" s="2" t="s">
        <v>8881</v>
      </c>
      <c r="B2792" s="3" t="s">
        <v>27</v>
      </c>
      <c r="C2792" s="105" t="s">
        <v>6442</v>
      </c>
      <c r="D2792" s="5" t="s">
        <v>6443</v>
      </c>
      <c r="E2792" s="5" t="s">
        <v>6444</v>
      </c>
      <c r="F2792" s="5"/>
      <c r="G2792" s="2" t="s">
        <v>350</v>
      </c>
      <c r="H2792" s="4">
        <v>0</v>
      </c>
      <c r="I2792" s="2">
        <v>710000000</v>
      </c>
      <c r="J2792" s="2" t="s">
        <v>11537</v>
      </c>
      <c r="K2792" s="14" t="s">
        <v>6014</v>
      </c>
      <c r="L2792" s="5" t="s">
        <v>8093</v>
      </c>
      <c r="M2792" s="6" t="s">
        <v>32</v>
      </c>
      <c r="N2792" s="2" t="s">
        <v>453</v>
      </c>
      <c r="O2792" s="35" t="s">
        <v>8095</v>
      </c>
      <c r="P2792" s="36" t="s">
        <v>40</v>
      </c>
      <c r="Q2792" s="2" t="s">
        <v>41</v>
      </c>
      <c r="R2792" s="5">
        <v>2</v>
      </c>
      <c r="S2792" s="9">
        <v>1000</v>
      </c>
      <c r="T2792" s="9">
        <f t="shared" si="192"/>
        <v>2000</v>
      </c>
      <c r="U2792" s="9">
        <f t="shared" si="193"/>
        <v>2240</v>
      </c>
      <c r="V2792" s="2" t="s">
        <v>42</v>
      </c>
      <c r="W2792" s="2">
        <v>2014</v>
      </c>
      <c r="X2792" s="2"/>
    </row>
    <row r="2793" spans="1:24" ht="63.75" outlineLevel="1" x14ac:dyDescent="0.25">
      <c r="A2793" s="2" t="s">
        <v>8882</v>
      </c>
      <c r="B2793" s="3" t="s">
        <v>27</v>
      </c>
      <c r="C2793" s="105" t="s">
        <v>8190</v>
      </c>
      <c r="D2793" s="5" t="s">
        <v>8354</v>
      </c>
      <c r="E2793" s="5" t="s">
        <v>8355</v>
      </c>
      <c r="F2793" s="5"/>
      <c r="G2793" s="2" t="s">
        <v>350</v>
      </c>
      <c r="H2793" s="4">
        <v>0</v>
      </c>
      <c r="I2793" s="2">
        <v>710000000</v>
      </c>
      <c r="J2793" s="2" t="s">
        <v>11537</v>
      </c>
      <c r="K2793" s="14" t="s">
        <v>6014</v>
      </c>
      <c r="L2793" s="5" t="s">
        <v>8093</v>
      </c>
      <c r="M2793" s="6" t="s">
        <v>32</v>
      </c>
      <c r="N2793" s="2" t="s">
        <v>453</v>
      </c>
      <c r="O2793" s="35" t="s">
        <v>8095</v>
      </c>
      <c r="P2793" s="36" t="s">
        <v>1837</v>
      </c>
      <c r="Q2793" s="5" t="s">
        <v>1838</v>
      </c>
      <c r="R2793" s="5">
        <v>1</v>
      </c>
      <c r="S2793" s="9">
        <v>3527</v>
      </c>
      <c r="T2793" s="9">
        <f t="shared" si="192"/>
        <v>3527</v>
      </c>
      <c r="U2793" s="9">
        <f t="shared" si="193"/>
        <v>3950.2400000000002</v>
      </c>
      <c r="V2793" s="2" t="s">
        <v>42</v>
      </c>
      <c r="W2793" s="2">
        <v>2014</v>
      </c>
      <c r="X2793" s="2"/>
    </row>
    <row r="2794" spans="1:24" ht="63.75" outlineLevel="1" x14ac:dyDescent="0.25">
      <c r="A2794" s="2" t="s">
        <v>8883</v>
      </c>
      <c r="B2794" s="3" t="s">
        <v>27</v>
      </c>
      <c r="C2794" s="105" t="s">
        <v>8192</v>
      </c>
      <c r="D2794" s="5" t="s">
        <v>6511</v>
      </c>
      <c r="E2794" s="5" t="s">
        <v>8356</v>
      </c>
      <c r="F2794" s="5"/>
      <c r="G2794" s="2" t="s">
        <v>350</v>
      </c>
      <c r="H2794" s="4">
        <v>0</v>
      </c>
      <c r="I2794" s="2">
        <v>710000000</v>
      </c>
      <c r="J2794" s="2" t="s">
        <v>11537</v>
      </c>
      <c r="K2794" s="14" t="s">
        <v>6014</v>
      </c>
      <c r="L2794" s="5" t="s">
        <v>8093</v>
      </c>
      <c r="M2794" s="6" t="s">
        <v>32</v>
      </c>
      <c r="N2794" s="2" t="s">
        <v>453</v>
      </c>
      <c r="O2794" s="35" t="s">
        <v>8095</v>
      </c>
      <c r="P2794" s="36" t="s">
        <v>40</v>
      </c>
      <c r="Q2794" s="2" t="s">
        <v>41</v>
      </c>
      <c r="R2794" s="5">
        <v>12</v>
      </c>
      <c r="S2794" s="9">
        <v>750</v>
      </c>
      <c r="T2794" s="9">
        <f t="shared" si="192"/>
        <v>9000</v>
      </c>
      <c r="U2794" s="9">
        <f t="shared" si="193"/>
        <v>10080.000000000002</v>
      </c>
      <c r="V2794" s="2" t="s">
        <v>42</v>
      </c>
      <c r="W2794" s="2">
        <v>2014</v>
      </c>
      <c r="X2794" s="2"/>
    </row>
    <row r="2795" spans="1:24" ht="63.75" outlineLevel="1" x14ac:dyDescent="0.25">
      <c r="A2795" s="2" t="s">
        <v>8884</v>
      </c>
      <c r="B2795" s="3" t="s">
        <v>27</v>
      </c>
      <c r="C2795" s="10" t="s">
        <v>1865</v>
      </c>
      <c r="D2795" s="10" t="s">
        <v>1882</v>
      </c>
      <c r="E2795" s="10" t="s">
        <v>1883</v>
      </c>
      <c r="F2795" s="5" t="s">
        <v>4222</v>
      </c>
      <c r="G2795" s="2" t="s">
        <v>350</v>
      </c>
      <c r="H2795" s="4">
        <v>0</v>
      </c>
      <c r="I2795" s="2">
        <v>710000000</v>
      </c>
      <c r="J2795" s="2" t="s">
        <v>11537</v>
      </c>
      <c r="K2795" s="14" t="s">
        <v>6014</v>
      </c>
      <c r="L2795" s="2" t="s">
        <v>1145</v>
      </c>
      <c r="M2795" s="6" t="s">
        <v>32</v>
      </c>
      <c r="N2795" s="2" t="s">
        <v>453</v>
      </c>
      <c r="O2795" s="35" t="s">
        <v>8095</v>
      </c>
      <c r="P2795" s="36" t="s">
        <v>40</v>
      </c>
      <c r="Q2795" s="2" t="s">
        <v>41</v>
      </c>
      <c r="R2795" s="5">
        <v>5</v>
      </c>
      <c r="S2795" s="9">
        <v>2160</v>
      </c>
      <c r="T2795" s="9">
        <f t="shared" si="192"/>
        <v>10800</v>
      </c>
      <c r="U2795" s="9">
        <f t="shared" si="193"/>
        <v>12096.000000000002</v>
      </c>
      <c r="V2795" s="2" t="s">
        <v>42</v>
      </c>
      <c r="W2795" s="2">
        <v>2014</v>
      </c>
      <c r="X2795" s="2"/>
    </row>
    <row r="2796" spans="1:24" ht="63.75" outlineLevel="1" x14ac:dyDescent="0.25">
      <c r="A2796" s="2" t="s">
        <v>8885</v>
      </c>
      <c r="B2796" s="3" t="s">
        <v>27</v>
      </c>
      <c r="C2796" s="10" t="s">
        <v>1863</v>
      </c>
      <c r="D2796" s="10" t="s">
        <v>1881</v>
      </c>
      <c r="E2796" s="10" t="s">
        <v>1864</v>
      </c>
      <c r="F2796" s="13" t="s">
        <v>5877</v>
      </c>
      <c r="G2796" s="2" t="s">
        <v>350</v>
      </c>
      <c r="H2796" s="4">
        <v>0</v>
      </c>
      <c r="I2796" s="2">
        <v>710000000</v>
      </c>
      <c r="J2796" s="2" t="s">
        <v>11537</v>
      </c>
      <c r="K2796" s="14" t="s">
        <v>6014</v>
      </c>
      <c r="L2796" s="2" t="s">
        <v>1145</v>
      </c>
      <c r="M2796" s="6" t="s">
        <v>32</v>
      </c>
      <c r="N2796" s="2" t="s">
        <v>453</v>
      </c>
      <c r="O2796" s="35" t="s">
        <v>8095</v>
      </c>
      <c r="P2796" s="36" t="s">
        <v>40</v>
      </c>
      <c r="Q2796" s="2" t="s">
        <v>41</v>
      </c>
      <c r="R2796" s="5">
        <v>5</v>
      </c>
      <c r="S2796" s="9">
        <v>0</v>
      </c>
      <c r="T2796" s="9">
        <f t="shared" si="192"/>
        <v>0</v>
      </c>
      <c r="U2796" s="9">
        <f t="shared" si="193"/>
        <v>0</v>
      </c>
      <c r="V2796" s="2" t="s">
        <v>42</v>
      </c>
      <c r="W2796" s="2">
        <v>2014</v>
      </c>
      <c r="X2796" s="2"/>
    </row>
    <row r="2797" spans="1:24" ht="63.75" outlineLevel="1" x14ac:dyDescent="0.25">
      <c r="A2797" s="2" t="s">
        <v>11906</v>
      </c>
      <c r="B2797" s="3" t="s">
        <v>27</v>
      </c>
      <c r="C2797" s="10" t="s">
        <v>1863</v>
      </c>
      <c r="D2797" s="10" t="s">
        <v>6297</v>
      </c>
      <c r="E2797" s="10" t="s">
        <v>1864</v>
      </c>
      <c r="F2797" s="13" t="s">
        <v>11907</v>
      </c>
      <c r="G2797" s="2" t="s">
        <v>343</v>
      </c>
      <c r="H2797" s="4">
        <v>100</v>
      </c>
      <c r="I2797" s="2">
        <v>710000000</v>
      </c>
      <c r="J2797" s="2" t="s">
        <v>11537</v>
      </c>
      <c r="K2797" s="14" t="s">
        <v>6017</v>
      </c>
      <c r="L2797" s="2" t="s">
        <v>1145</v>
      </c>
      <c r="M2797" s="6" t="s">
        <v>32</v>
      </c>
      <c r="N2797" s="2" t="s">
        <v>11021</v>
      </c>
      <c r="O2797" s="35">
        <v>0.3</v>
      </c>
      <c r="P2797" s="36" t="s">
        <v>756</v>
      </c>
      <c r="Q2797" s="2" t="s">
        <v>757</v>
      </c>
      <c r="R2797" s="5">
        <v>2</v>
      </c>
      <c r="S2797" s="9">
        <v>1848.21</v>
      </c>
      <c r="T2797" s="9">
        <f>S2797*R2797</f>
        <v>3696.42</v>
      </c>
      <c r="U2797" s="9">
        <f>T2797*1.12</f>
        <v>4139.9904000000006</v>
      </c>
      <c r="V2797" s="2" t="s">
        <v>42</v>
      </c>
      <c r="W2797" s="2">
        <v>2014</v>
      </c>
      <c r="X2797" s="2" t="s">
        <v>11908</v>
      </c>
    </row>
    <row r="2798" spans="1:24" ht="63.75" outlineLevel="1" x14ac:dyDescent="0.25">
      <c r="A2798" s="2" t="s">
        <v>8886</v>
      </c>
      <c r="B2798" s="3" t="s">
        <v>27</v>
      </c>
      <c r="C2798" s="10" t="s">
        <v>2235</v>
      </c>
      <c r="D2798" s="10" t="s">
        <v>6519</v>
      </c>
      <c r="E2798" s="10" t="s">
        <v>6520</v>
      </c>
      <c r="F2798" s="13" t="s">
        <v>8164</v>
      </c>
      <c r="G2798" s="2" t="s">
        <v>350</v>
      </c>
      <c r="H2798" s="4">
        <v>0</v>
      </c>
      <c r="I2798" s="2">
        <v>710000000</v>
      </c>
      <c r="J2798" s="2" t="s">
        <v>11537</v>
      </c>
      <c r="K2798" s="14" t="s">
        <v>6014</v>
      </c>
      <c r="L2798" s="2" t="s">
        <v>1145</v>
      </c>
      <c r="M2798" s="6" t="s">
        <v>32</v>
      </c>
      <c r="N2798" s="2" t="s">
        <v>453</v>
      </c>
      <c r="O2798" s="35" t="s">
        <v>8095</v>
      </c>
      <c r="P2798" s="36" t="s">
        <v>756</v>
      </c>
      <c r="Q2798" s="5" t="s">
        <v>757</v>
      </c>
      <c r="R2798" s="5">
        <v>2</v>
      </c>
      <c r="S2798" s="9">
        <v>0</v>
      </c>
      <c r="T2798" s="9">
        <f t="shared" si="192"/>
        <v>0</v>
      </c>
      <c r="U2798" s="9">
        <f t="shared" si="193"/>
        <v>0</v>
      </c>
      <c r="V2798" s="2" t="s">
        <v>42</v>
      </c>
      <c r="W2798" s="2">
        <v>2014</v>
      </c>
      <c r="X2798" s="2"/>
    </row>
    <row r="2799" spans="1:24" ht="63.75" outlineLevel="1" x14ac:dyDescent="0.25">
      <c r="A2799" s="2" t="s">
        <v>11909</v>
      </c>
      <c r="B2799" s="3" t="s">
        <v>27</v>
      </c>
      <c r="C2799" s="10" t="s">
        <v>2235</v>
      </c>
      <c r="D2799" s="10" t="s">
        <v>6519</v>
      </c>
      <c r="E2799" s="10" t="s">
        <v>6520</v>
      </c>
      <c r="F2799" s="13" t="s">
        <v>8164</v>
      </c>
      <c r="G2799" s="2" t="s">
        <v>343</v>
      </c>
      <c r="H2799" s="4">
        <v>100</v>
      </c>
      <c r="I2799" s="2">
        <v>710000000</v>
      </c>
      <c r="J2799" s="2" t="s">
        <v>11537</v>
      </c>
      <c r="K2799" s="14" t="s">
        <v>6017</v>
      </c>
      <c r="L2799" s="2" t="s">
        <v>1145</v>
      </c>
      <c r="M2799" s="6" t="s">
        <v>32</v>
      </c>
      <c r="N2799" s="2" t="s">
        <v>11021</v>
      </c>
      <c r="O2799" s="35">
        <v>0.3</v>
      </c>
      <c r="P2799" s="36" t="s">
        <v>756</v>
      </c>
      <c r="Q2799" s="5" t="s">
        <v>757</v>
      </c>
      <c r="R2799" s="5">
        <v>1</v>
      </c>
      <c r="S2799" s="9">
        <v>4000</v>
      </c>
      <c r="T2799" s="9">
        <f>S2799*R2799</f>
        <v>4000</v>
      </c>
      <c r="U2799" s="9">
        <f>T2799*1.12</f>
        <v>4480</v>
      </c>
      <c r="V2799" s="2" t="s">
        <v>42</v>
      </c>
      <c r="W2799" s="2">
        <v>2014</v>
      </c>
      <c r="X2799" s="2" t="s">
        <v>11896</v>
      </c>
    </row>
    <row r="2800" spans="1:24" ht="63.75" outlineLevel="1" x14ac:dyDescent="0.25">
      <c r="A2800" s="2" t="s">
        <v>8887</v>
      </c>
      <c r="B2800" s="3" t="s">
        <v>27</v>
      </c>
      <c r="C2800" s="10" t="s">
        <v>1937</v>
      </c>
      <c r="D2800" s="10" t="s">
        <v>878</v>
      </c>
      <c r="E2800" s="10" t="s">
        <v>1939</v>
      </c>
      <c r="F2800" s="13" t="s">
        <v>8194</v>
      </c>
      <c r="G2800" s="2" t="s">
        <v>350</v>
      </c>
      <c r="H2800" s="4">
        <v>0</v>
      </c>
      <c r="I2800" s="2">
        <v>710000000</v>
      </c>
      <c r="J2800" s="2" t="s">
        <v>11537</v>
      </c>
      <c r="K2800" s="14" t="s">
        <v>6014</v>
      </c>
      <c r="L2800" s="2" t="s">
        <v>1145</v>
      </c>
      <c r="M2800" s="6" t="s">
        <v>32</v>
      </c>
      <c r="N2800" s="2" t="s">
        <v>453</v>
      </c>
      <c r="O2800" s="15" t="s">
        <v>8195</v>
      </c>
      <c r="P2800" s="36" t="s">
        <v>40</v>
      </c>
      <c r="Q2800" s="2" t="s">
        <v>41</v>
      </c>
      <c r="R2800" s="5">
        <v>220</v>
      </c>
      <c r="S2800" s="9">
        <v>204.54599999999999</v>
      </c>
      <c r="T2800" s="9">
        <f t="shared" si="192"/>
        <v>45000.119999999995</v>
      </c>
      <c r="U2800" s="9">
        <f t="shared" si="193"/>
        <v>50400.134400000003</v>
      </c>
      <c r="V2800" s="2" t="s">
        <v>42</v>
      </c>
      <c r="W2800" s="2">
        <v>2014</v>
      </c>
      <c r="X2800" s="2"/>
    </row>
    <row r="2801" spans="1:24" ht="63.75" outlineLevel="1" x14ac:dyDescent="0.25">
      <c r="A2801" s="2" t="s">
        <v>8888</v>
      </c>
      <c r="B2801" s="3" t="s">
        <v>27</v>
      </c>
      <c r="C2801" s="43" t="s">
        <v>1937</v>
      </c>
      <c r="D2801" s="10" t="s">
        <v>878</v>
      </c>
      <c r="E2801" s="10" t="s">
        <v>1939</v>
      </c>
      <c r="F2801" s="13" t="s">
        <v>8196</v>
      </c>
      <c r="G2801" s="2" t="s">
        <v>350</v>
      </c>
      <c r="H2801" s="4">
        <v>0</v>
      </c>
      <c r="I2801" s="2">
        <v>710000000</v>
      </c>
      <c r="J2801" s="2" t="s">
        <v>11537</v>
      </c>
      <c r="K2801" s="14" t="s">
        <v>6014</v>
      </c>
      <c r="L2801" s="2" t="s">
        <v>1145</v>
      </c>
      <c r="M2801" s="6" t="s">
        <v>32</v>
      </c>
      <c r="N2801" s="2" t="s">
        <v>453</v>
      </c>
      <c r="O2801" s="15" t="s">
        <v>8195</v>
      </c>
      <c r="P2801" s="36" t="s">
        <v>40</v>
      </c>
      <c r="Q2801" s="2" t="s">
        <v>41</v>
      </c>
      <c r="R2801" s="5">
        <v>300</v>
      </c>
      <c r="S2801" s="9">
        <v>50</v>
      </c>
      <c r="T2801" s="9">
        <f t="shared" si="192"/>
        <v>15000</v>
      </c>
      <c r="U2801" s="9">
        <f t="shared" si="193"/>
        <v>16800</v>
      </c>
      <c r="V2801" s="2" t="s">
        <v>42</v>
      </c>
      <c r="W2801" s="2">
        <v>2014</v>
      </c>
      <c r="X2801" s="2"/>
    </row>
    <row r="2802" spans="1:24" ht="63.75" outlineLevel="1" x14ac:dyDescent="0.25">
      <c r="A2802" s="2" t="s">
        <v>8889</v>
      </c>
      <c r="B2802" s="3" t="s">
        <v>27</v>
      </c>
      <c r="C2802" s="43" t="s">
        <v>8197</v>
      </c>
      <c r="D2802" s="10" t="s">
        <v>1000</v>
      </c>
      <c r="E2802" s="10" t="s">
        <v>8357</v>
      </c>
      <c r="F2802" s="10" t="s">
        <v>1000</v>
      </c>
      <c r="G2802" s="2" t="s">
        <v>350</v>
      </c>
      <c r="H2802" s="4">
        <v>0</v>
      </c>
      <c r="I2802" s="2">
        <v>710000000</v>
      </c>
      <c r="J2802" s="2" t="s">
        <v>11537</v>
      </c>
      <c r="K2802" s="14" t="s">
        <v>6014</v>
      </c>
      <c r="L2802" s="2" t="s">
        <v>1145</v>
      </c>
      <c r="M2802" s="6" t="s">
        <v>32</v>
      </c>
      <c r="N2802" s="2" t="s">
        <v>453</v>
      </c>
      <c r="O2802" s="15" t="s">
        <v>8195</v>
      </c>
      <c r="P2802" s="36" t="s">
        <v>40</v>
      </c>
      <c r="Q2802" s="2" t="s">
        <v>41</v>
      </c>
      <c r="R2802" s="5">
        <v>12</v>
      </c>
      <c r="S2802" s="9">
        <v>250</v>
      </c>
      <c r="T2802" s="9">
        <f t="shared" si="192"/>
        <v>3000</v>
      </c>
      <c r="U2802" s="9">
        <f t="shared" si="193"/>
        <v>3360.0000000000005</v>
      </c>
      <c r="V2802" s="2" t="s">
        <v>42</v>
      </c>
      <c r="W2802" s="2">
        <v>2014</v>
      </c>
      <c r="X2802" s="2"/>
    </row>
    <row r="2803" spans="1:24" ht="63.75" outlineLevel="1" x14ac:dyDescent="0.25">
      <c r="A2803" s="2" t="s">
        <v>8890</v>
      </c>
      <c r="B2803" s="3" t="s">
        <v>27</v>
      </c>
      <c r="C2803" s="43" t="s">
        <v>8198</v>
      </c>
      <c r="D2803" s="13" t="s">
        <v>882</v>
      </c>
      <c r="E2803" s="13" t="s">
        <v>13060</v>
      </c>
      <c r="F2803" s="5"/>
      <c r="G2803" s="2" t="s">
        <v>350</v>
      </c>
      <c r="H2803" s="4">
        <v>0</v>
      </c>
      <c r="I2803" s="2">
        <v>710000000</v>
      </c>
      <c r="J2803" s="2" t="s">
        <v>11537</v>
      </c>
      <c r="K2803" s="14" t="s">
        <v>3766</v>
      </c>
      <c r="L2803" s="5" t="s">
        <v>8093</v>
      </c>
      <c r="M2803" s="6" t="s">
        <v>32</v>
      </c>
      <c r="N2803" s="2" t="s">
        <v>453</v>
      </c>
      <c r="O2803" s="15" t="s">
        <v>8195</v>
      </c>
      <c r="P2803" s="36" t="s">
        <v>40</v>
      </c>
      <c r="Q2803" s="2" t="s">
        <v>41</v>
      </c>
      <c r="R2803" s="5">
        <v>220</v>
      </c>
      <c r="S2803" s="9">
        <v>204.54599999999999</v>
      </c>
      <c r="T2803" s="9">
        <f t="shared" si="192"/>
        <v>45000.119999999995</v>
      </c>
      <c r="U2803" s="9">
        <f t="shared" si="193"/>
        <v>50400.134400000003</v>
      </c>
      <c r="V2803" s="2" t="s">
        <v>42</v>
      </c>
      <c r="W2803" s="2">
        <v>2014</v>
      </c>
      <c r="X2803" s="2"/>
    </row>
    <row r="2804" spans="1:24" ht="63.75" outlineLevel="1" x14ac:dyDescent="0.25">
      <c r="A2804" s="2" t="s">
        <v>8891</v>
      </c>
      <c r="B2804" s="3" t="s">
        <v>27</v>
      </c>
      <c r="C2804" s="43" t="s">
        <v>1937</v>
      </c>
      <c r="D2804" s="13" t="s">
        <v>878</v>
      </c>
      <c r="E2804" s="13" t="s">
        <v>1939</v>
      </c>
      <c r="F2804" s="5"/>
      <c r="G2804" s="2" t="s">
        <v>350</v>
      </c>
      <c r="H2804" s="4">
        <v>0</v>
      </c>
      <c r="I2804" s="2">
        <v>710000000</v>
      </c>
      <c r="J2804" s="2" t="s">
        <v>11537</v>
      </c>
      <c r="K2804" s="14" t="s">
        <v>3766</v>
      </c>
      <c r="L2804" s="5" t="s">
        <v>8093</v>
      </c>
      <c r="M2804" s="6" t="s">
        <v>32</v>
      </c>
      <c r="N2804" s="2" t="s">
        <v>453</v>
      </c>
      <c r="O2804" s="15" t="s">
        <v>8195</v>
      </c>
      <c r="P2804" s="36" t="s">
        <v>40</v>
      </c>
      <c r="Q2804" s="2" t="s">
        <v>41</v>
      </c>
      <c r="R2804" s="5">
        <v>300</v>
      </c>
      <c r="S2804" s="9">
        <v>50</v>
      </c>
      <c r="T2804" s="9">
        <f t="shared" si="192"/>
        <v>15000</v>
      </c>
      <c r="U2804" s="9">
        <f t="shared" si="193"/>
        <v>16800</v>
      </c>
      <c r="V2804" s="2" t="s">
        <v>42</v>
      </c>
      <c r="W2804" s="2">
        <v>2014</v>
      </c>
      <c r="X2804" s="2"/>
    </row>
    <row r="2805" spans="1:24" ht="63.75" outlineLevel="1" x14ac:dyDescent="0.25">
      <c r="A2805" s="2" t="s">
        <v>8892</v>
      </c>
      <c r="B2805" s="3" t="s">
        <v>27</v>
      </c>
      <c r="C2805" s="43" t="s">
        <v>8197</v>
      </c>
      <c r="D2805" s="13" t="s">
        <v>1000</v>
      </c>
      <c r="E2805" s="13" t="s">
        <v>8357</v>
      </c>
      <c r="F2805" s="5"/>
      <c r="G2805" s="2" t="s">
        <v>350</v>
      </c>
      <c r="H2805" s="4">
        <v>0</v>
      </c>
      <c r="I2805" s="2">
        <v>710000000</v>
      </c>
      <c r="J2805" s="2" t="s">
        <v>11537</v>
      </c>
      <c r="K2805" s="14" t="s">
        <v>3766</v>
      </c>
      <c r="L2805" s="5" t="s">
        <v>8093</v>
      </c>
      <c r="M2805" s="6" t="s">
        <v>32</v>
      </c>
      <c r="N2805" s="2" t="s">
        <v>453</v>
      </c>
      <c r="O2805" s="15" t="s">
        <v>3810</v>
      </c>
      <c r="P2805" s="36" t="s">
        <v>40</v>
      </c>
      <c r="Q2805" s="2" t="s">
        <v>41</v>
      </c>
      <c r="R2805" s="5">
        <v>24</v>
      </c>
      <c r="S2805" s="9">
        <v>250</v>
      </c>
      <c r="T2805" s="9">
        <f t="shared" si="192"/>
        <v>6000</v>
      </c>
      <c r="U2805" s="9">
        <f t="shared" si="193"/>
        <v>6720.0000000000009</v>
      </c>
      <c r="V2805" s="2" t="s">
        <v>42</v>
      </c>
      <c r="W2805" s="2">
        <v>2014</v>
      </c>
      <c r="X2805" s="2"/>
    </row>
    <row r="2806" spans="1:24" ht="63.75" outlineLevel="1" x14ac:dyDescent="0.25">
      <c r="A2806" s="2" t="s">
        <v>8893</v>
      </c>
      <c r="B2806" s="3" t="s">
        <v>27</v>
      </c>
      <c r="C2806" s="43" t="s">
        <v>8199</v>
      </c>
      <c r="D2806" s="13" t="s">
        <v>1950</v>
      </c>
      <c r="E2806" s="13" t="s">
        <v>13059</v>
      </c>
      <c r="F2806" s="5"/>
      <c r="G2806" s="2" t="s">
        <v>350</v>
      </c>
      <c r="H2806" s="4">
        <v>0</v>
      </c>
      <c r="I2806" s="2">
        <v>710000000</v>
      </c>
      <c r="J2806" s="2" t="s">
        <v>11537</v>
      </c>
      <c r="K2806" s="14" t="s">
        <v>3766</v>
      </c>
      <c r="L2806" s="5" t="s">
        <v>8093</v>
      </c>
      <c r="M2806" s="6" t="s">
        <v>32</v>
      </c>
      <c r="N2806" s="2" t="s">
        <v>453</v>
      </c>
      <c r="O2806" s="15" t="s">
        <v>8195</v>
      </c>
      <c r="P2806" s="36" t="s">
        <v>40</v>
      </c>
      <c r="Q2806" s="2" t="s">
        <v>41</v>
      </c>
      <c r="R2806" s="5">
        <v>20</v>
      </c>
      <c r="S2806" s="9">
        <v>2500</v>
      </c>
      <c r="T2806" s="9">
        <f t="shared" si="192"/>
        <v>50000</v>
      </c>
      <c r="U2806" s="9">
        <f t="shared" si="193"/>
        <v>56000.000000000007</v>
      </c>
      <c r="V2806" s="2" t="s">
        <v>42</v>
      </c>
      <c r="W2806" s="2">
        <v>2014</v>
      </c>
      <c r="X2806" s="2"/>
    </row>
    <row r="2807" spans="1:24" ht="63.75" outlineLevel="1" x14ac:dyDescent="0.25">
      <c r="A2807" s="2" t="s">
        <v>8894</v>
      </c>
      <c r="B2807" s="3" t="s">
        <v>27</v>
      </c>
      <c r="C2807" s="43" t="s">
        <v>8200</v>
      </c>
      <c r="D2807" s="13" t="s">
        <v>882</v>
      </c>
      <c r="E2807" s="13" t="s">
        <v>13058</v>
      </c>
      <c r="F2807" s="5"/>
      <c r="G2807" s="2" t="s">
        <v>350</v>
      </c>
      <c r="H2807" s="4">
        <v>0</v>
      </c>
      <c r="I2807" s="2">
        <v>710000000</v>
      </c>
      <c r="J2807" s="2" t="s">
        <v>11537</v>
      </c>
      <c r="K2807" s="14" t="s">
        <v>3766</v>
      </c>
      <c r="L2807" s="5" t="s">
        <v>8093</v>
      </c>
      <c r="M2807" s="6" t="s">
        <v>32</v>
      </c>
      <c r="N2807" s="2" t="s">
        <v>453</v>
      </c>
      <c r="O2807" s="15" t="s">
        <v>8195</v>
      </c>
      <c r="P2807" s="36" t="s">
        <v>40</v>
      </c>
      <c r="Q2807" s="2" t="s">
        <v>41</v>
      </c>
      <c r="R2807" s="5">
        <v>21</v>
      </c>
      <c r="S2807" s="9">
        <v>2380.96</v>
      </c>
      <c r="T2807" s="9">
        <f t="shared" si="192"/>
        <v>50000.160000000003</v>
      </c>
      <c r="U2807" s="9">
        <f t="shared" si="193"/>
        <v>56000.179200000006</v>
      </c>
      <c r="V2807" s="2" t="s">
        <v>42</v>
      </c>
      <c r="W2807" s="2">
        <v>2014</v>
      </c>
      <c r="X2807" s="2"/>
    </row>
    <row r="2808" spans="1:24" ht="63.75" outlineLevel="1" x14ac:dyDescent="0.25">
      <c r="A2808" s="2" t="s">
        <v>8895</v>
      </c>
      <c r="B2808" s="3" t="s">
        <v>27</v>
      </c>
      <c r="C2808" s="43" t="s">
        <v>8201</v>
      </c>
      <c r="D2808" s="13" t="s">
        <v>882</v>
      </c>
      <c r="E2808" s="13" t="s">
        <v>13057</v>
      </c>
      <c r="F2808" s="5"/>
      <c r="G2808" s="2" t="s">
        <v>350</v>
      </c>
      <c r="H2808" s="4">
        <v>0</v>
      </c>
      <c r="I2808" s="2">
        <v>710000000</v>
      </c>
      <c r="J2808" s="2" t="s">
        <v>11537</v>
      </c>
      <c r="K2808" s="14" t="s">
        <v>3766</v>
      </c>
      <c r="L2808" s="5" t="s">
        <v>8093</v>
      </c>
      <c r="M2808" s="6" t="s">
        <v>32</v>
      </c>
      <c r="N2808" s="2" t="s">
        <v>453</v>
      </c>
      <c r="O2808" s="15" t="s">
        <v>8195</v>
      </c>
      <c r="P2808" s="36" t="s">
        <v>40</v>
      </c>
      <c r="Q2808" s="2" t="s">
        <v>41</v>
      </c>
      <c r="R2808" s="5">
        <v>20</v>
      </c>
      <c r="S2808" s="9">
        <v>2500</v>
      </c>
      <c r="T2808" s="9">
        <f t="shared" si="192"/>
        <v>50000</v>
      </c>
      <c r="U2808" s="9">
        <f t="shared" si="193"/>
        <v>56000.000000000007</v>
      </c>
      <c r="V2808" s="2" t="s">
        <v>42</v>
      </c>
      <c r="W2808" s="2">
        <v>2014</v>
      </c>
      <c r="X2808" s="2"/>
    </row>
    <row r="2809" spans="1:24" ht="63.75" outlineLevel="1" x14ac:dyDescent="0.25">
      <c r="A2809" s="2" t="s">
        <v>8896</v>
      </c>
      <c r="B2809" s="3" t="s">
        <v>27</v>
      </c>
      <c r="C2809" s="43" t="s">
        <v>8202</v>
      </c>
      <c r="D2809" s="10" t="s">
        <v>8358</v>
      </c>
      <c r="E2809" s="10" t="s">
        <v>8359</v>
      </c>
      <c r="F2809" s="13" t="s">
        <v>8203</v>
      </c>
      <c r="G2809" s="2" t="s">
        <v>350</v>
      </c>
      <c r="H2809" s="4">
        <v>0</v>
      </c>
      <c r="I2809" s="2">
        <v>710000000</v>
      </c>
      <c r="J2809" s="2" t="s">
        <v>11537</v>
      </c>
      <c r="K2809" s="14" t="s">
        <v>3766</v>
      </c>
      <c r="L2809" s="2" t="s">
        <v>1145</v>
      </c>
      <c r="M2809" s="6" t="s">
        <v>32</v>
      </c>
      <c r="N2809" s="2" t="s">
        <v>453</v>
      </c>
      <c r="O2809" s="15" t="s">
        <v>3810</v>
      </c>
      <c r="P2809" s="36" t="s">
        <v>40</v>
      </c>
      <c r="Q2809" s="2" t="s">
        <v>41</v>
      </c>
      <c r="R2809" s="5">
        <v>10</v>
      </c>
      <c r="S2809" s="9">
        <v>4000</v>
      </c>
      <c r="T2809" s="9">
        <f t="shared" si="192"/>
        <v>40000</v>
      </c>
      <c r="U2809" s="9">
        <f t="shared" si="193"/>
        <v>44800.000000000007</v>
      </c>
      <c r="V2809" s="2" t="s">
        <v>42</v>
      </c>
      <c r="W2809" s="2">
        <v>2014</v>
      </c>
      <c r="X2809" s="2"/>
    </row>
    <row r="2810" spans="1:24" ht="63.75" outlineLevel="1" x14ac:dyDescent="0.25">
      <c r="A2810" s="2" t="s">
        <v>8897</v>
      </c>
      <c r="B2810" s="3" t="s">
        <v>27</v>
      </c>
      <c r="C2810" s="43" t="s">
        <v>8204</v>
      </c>
      <c r="D2810" s="10" t="s">
        <v>1978</v>
      </c>
      <c r="E2810" s="10" t="s">
        <v>8360</v>
      </c>
      <c r="F2810" s="13" t="s">
        <v>8205</v>
      </c>
      <c r="G2810" s="2" t="s">
        <v>350</v>
      </c>
      <c r="H2810" s="4">
        <v>0</v>
      </c>
      <c r="I2810" s="2">
        <v>710000000</v>
      </c>
      <c r="J2810" s="2" t="s">
        <v>11537</v>
      </c>
      <c r="K2810" s="14" t="s">
        <v>3766</v>
      </c>
      <c r="L2810" s="2" t="s">
        <v>1145</v>
      </c>
      <c r="M2810" s="6" t="s">
        <v>32</v>
      </c>
      <c r="N2810" s="2" t="s">
        <v>453</v>
      </c>
      <c r="O2810" s="15" t="s">
        <v>3810</v>
      </c>
      <c r="P2810" s="36" t="s">
        <v>40</v>
      </c>
      <c r="Q2810" s="2" t="s">
        <v>41</v>
      </c>
      <c r="R2810" s="5">
        <v>40</v>
      </c>
      <c r="S2810" s="9">
        <v>1200</v>
      </c>
      <c r="T2810" s="9">
        <f>S2810*R2810</f>
        <v>48000</v>
      </c>
      <c r="U2810" s="9">
        <f t="shared" si="193"/>
        <v>53760.000000000007</v>
      </c>
      <c r="V2810" s="2" t="s">
        <v>42</v>
      </c>
      <c r="W2810" s="2">
        <v>2014</v>
      </c>
      <c r="X2810" s="2"/>
    </row>
    <row r="2811" spans="1:24" ht="63.75" outlineLevel="1" x14ac:dyDescent="0.25">
      <c r="A2811" s="2" t="s">
        <v>8898</v>
      </c>
      <c r="B2811" s="3" t="s">
        <v>27</v>
      </c>
      <c r="C2811" s="10" t="s">
        <v>8361</v>
      </c>
      <c r="D2811" s="10" t="s">
        <v>1989</v>
      </c>
      <c r="E2811" s="10" t="s">
        <v>8362</v>
      </c>
      <c r="F2811" s="13" t="s">
        <v>8206</v>
      </c>
      <c r="G2811" s="2" t="s">
        <v>350</v>
      </c>
      <c r="H2811" s="4">
        <v>0</v>
      </c>
      <c r="I2811" s="2">
        <v>710000000</v>
      </c>
      <c r="J2811" s="2" t="s">
        <v>11537</v>
      </c>
      <c r="K2811" s="14" t="s">
        <v>3766</v>
      </c>
      <c r="L2811" s="2" t="s">
        <v>1145</v>
      </c>
      <c r="M2811" s="6" t="s">
        <v>32</v>
      </c>
      <c r="N2811" s="2" t="s">
        <v>453</v>
      </c>
      <c r="O2811" s="15" t="s">
        <v>3810</v>
      </c>
      <c r="P2811" s="36" t="s">
        <v>40</v>
      </c>
      <c r="Q2811" s="2" t="s">
        <v>41</v>
      </c>
      <c r="R2811" s="5">
        <v>10</v>
      </c>
      <c r="S2811" s="9">
        <v>2071.3000000000002</v>
      </c>
      <c r="T2811" s="9">
        <f t="shared" si="192"/>
        <v>20713</v>
      </c>
      <c r="U2811" s="9">
        <f t="shared" si="193"/>
        <v>23198.560000000001</v>
      </c>
      <c r="V2811" s="2" t="s">
        <v>42</v>
      </c>
      <c r="W2811" s="2">
        <v>2014</v>
      </c>
      <c r="X2811" s="2"/>
    </row>
    <row r="2812" spans="1:24" ht="63.75" outlineLevel="1" x14ac:dyDescent="0.25">
      <c r="A2812" s="2" t="s">
        <v>8899</v>
      </c>
      <c r="B2812" s="3" t="s">
        <v>27</v>
      </c>
      <c r="C2812" s="43" t="s">
        <v>8207</v>
      </c>
      <c r="D2812" s="10" t="s">
        <v>8363</v>
      </c>
      <c r="E2812" s="10" t="s">
        <v>8364</v>
      </c>
      <c r="F2812" s="13" t="s">
        <v>8208</v>
      </c>
      <c r="G2812" s="2" t="s">
        <v>350</v>
      </c>
      <c r="H2812" s="4">
        <v>0</v>
      </c>
      <c r="I2812" s="2">
        <v>710000000</v>
      </c>
      <c r="J2812" s="2" t="s">
        <v>11537</v>
      </c>
      <c r="K2812" s="14" t="s">
        <v>3766</v>
      </c>
      <c r="L2812" s="2" t="s">
        <v>1145</v>
      </c>
      <c r="M2812" s="6" t="s">
        <v>32</v>
      </c>
      <c r="N2812" s="2" t="s">
        <v>453</v>
      </c>
      <c r="O2812" s="15" t="s">
        <v>8195</v>
      </c>
      <c r="P2812" s="36" t="s">
        <v>40</v>
      </c>
      <c r="Q2812" s="2" t="s">
        <v>41</v>
      </c>
      <c r="R2812" s="5">
        <v>25</v>
      </c>
      <c r="S2812" s="9">
        <v>2500</v>
      </c>
      <c r="T2812" s="9">
        <f t="shared" si="192"/>
        <v>62500</v>
      </c>
      <c r="U2812" s="9">
        <f t="shared" si="193"/>
        <v>70000</v>
      </c>
      <c r="V2812" s="2" t="s">
        <v>42</v>
      </c>
      <c r="W2812" s="2">
        <v>2014</v>
      </c>
      <c r="X2812" s="2"/>
    </row>
    <row r="2813" spans="1:24" ht="114.75" outlineLevel="1" x14ac:dyDescent="0.25">
      <c r="A2813" s="2" t="s">
        <v>8900</v>
      </c>
      <c r="B2813" s="3" t="s">
        <v>27</v>
      </c>
      <c r="C2813" s="43" t="s">
        <v>8209</v>
      </c>
      <c r="D2813" s="10" t="s">
        <v>8365</v>
      </c>
      <c r="E2813" s="10" t="s">
        <v>8366</v>
      </c>
      <c r="F2813" s="13" t="s">
        <v>8210</v>
      </c>
      <c r="G2813" s="2" t="s">
        <v>350</v>
      </c>
      <c r="H2813" s="4">
        <v>0</v>
      </c>
      <c r="I2813" s="2">
        <v>710000000</v>
      </c>
      <c r="J2813" s="2" t="s">
        <v>11537</v>
      </c>
      <c r="K2813" s="14" t="s">
        <v>3766</v>
      </c>
      <c r="L2813" s="2" t="s">
        <v>1145</v>
      </c>
      <c r="M2813" s="6" t="s">
        <v>32</v>
      </c>
      <c r="N2813" s="2" t="s">
        <v>453</v>
      </c>
      <c r="O2813" s="15" t="s">
        <v>8195</v>
      </c>
      <c r="P2813" s="36" t="s">
        <v>40</v>
      </c>
      <c r="Q2813" s="2" t="s">
        <v>41</v>
      </c>
      <c r="R2813" s="5">
        <v>27</v>
      </c>
      <c r="S2813" s="9">
        <v>3000</v>
      </c>
      <c r="T2813" s="9">
        <f t="shared" si="192"/>
        <v>81000</v>
      </c>
      <c r="U2813" s="9">
        <f t="shared" si="193"/>
        <v>90720.000000000015</v>
      </c>
      <c r="V2813" s="2" t="s">
        <v>42</v>
      </c>
      <c r="W2813" s="2">
        <v>2014</v>
      </c>
      <c r="X2813" s="2"/>
    </row>
    <row r="2814" spans="1:24" ht="63.75" outlineLevel="1" x14ac:dyDescent="0.25">
      <c r="A2814" s="2" t="s">
        <v>8901</v>
      </c>
      <c r="B2814" s="3" t="s">
        <v>27</v>
      </c>
      <c r="C2814" s="43" t="s">
        <v>2353</v>
      </c>
      <c r="D2814" s="10" t="s">
        <v>2354</v>
      </c>
      <c r="E2814" s="10" t="s">
        <v>2355</v>
      </c>
      <c r="F2814" s="105" t="s">
        <v>2355</v>
      </c>
      <c r="G2814" s="2" t="s">
        <v>350</v>
      </c>
      <c r="H2814" s="4">
        <v>0</v>
      </c>
      <c r="I2814" s="2">
        <v>710000000</v>
      </c>
      <c r="J2814" s="2" t="s">
        <v>11537</v>
      </c>
      <c r="K2814" s="14" t="s">
        <v>3766</v>
      </c>
      <c r="L2814" s="2" t="s">
        <v>1145</v>
      </c>
      <c r="M2814" s="6" t="s">
        <v>32</v>
      </c>
      <c r="N2814" s="2" t="s">
        <v>453</v>
      </c>
      <c r="O2814" s="15" t="s">
        <v>8195</v>
      </c>
      <c r="P2814" s="36" t="s">
        <v>40</v>
      </c>
      <c r="Q2814" s="2" t="s">
        <v>41</v>
      </c>
      <c r="R2814" s="5">
        <v>33</v>
      </c>
      <c r="S2814" s="9">
        <v>1500</v>
      </c>
      <c r="T2814" s="9">
        <f>S2814*R2814</f>
        <v>49500</v>
      </c>
      <c r="U2814" s="9">
        <f t="shared" si="193"/>
        <v>55440.000000000007</v>
      </c>
      <c r="V2814" s="2" t="s">
        <v>42</v>
      </c>
      <c r="W2814" s="2">
        <v>2014</v>
      </c>
      <c r="X2814" s="2"/>
    </row>
    <row r="2815" spans="1:24" ht="63.75" outlineLevel="1" x14ac:dyDescent="0.25">
      <c r="A2815" s="2" t="s">
        <v>8902</v>
      </c>
      <c r="B2815" s="3" t="s">
        <v>27</v>
      </c>
      <c r="C2815" s="131" t="s">
        <v>2356</v>
      </c>
      <c r="D2815" s="10" t="s">
        <v>8367</v>
      </c>
      <c r="E2815" s="10" t="s">
        <v>8368</v>
      </c>
      <c r="F2815" s="5" t="s">
        <v>2357</v>
      </c>
      <c r="G2815" s="2" t="s">
        <v>350</v>
      </c>
      <c r="H2815" s="4">
        <v>0</v>
      </c>
      <c r="I2815" s="2">
        <v>710000000</v>
      </c>
      <c r="J2815" s="2" t="s">
        <v>11537</v>
      </c>
      <c r="K2815" s="14" t="s">
        <v>3766</v>
      </c>
      <c r="L2815" s="2" t="s">
        <v>1145</v>
      </c>
      <c r="M2815" s="6" t="s">
        <v>32</v>
      </c>
      <c r="N2815" s="2" t="s">
        <v>453</v>
      </c>
      <c r="O2815" s="15" t="s">
        <v>8195</v>
      </c>
      <c r="P2815" s="36" t="s">
        <v>40</v>
      </c>
      <c r="Q2815" s="2" t="s">
        <v>41</v>
      </c>
      <c r="R2815" s="5">
        <v>15</v>
      </c>
      <c r="S2815" s="9">
        <v>600</v>
      </c>
      <c r="T2815" s="9">
        <f>S2815*R2815</f>
        <v>9000</v>
      </c>
      <c r="U2815" s="9">
        <f t="shared" si="193"/>
        <v>10080.000000000002</v>
      </c>
      <c r="V2815" s="2" t="s">
        <v>42</v>
      </c>
      <c r="W2815" s="2">
        <v>2014</v>
      </c>
      <c r="X2815" s="2"/>
    </row>
    <row r="2816" spans="1:24" ht="63.75" outlineLevel="1" x14ac:dyDescent="0.25">
      <c r="A2816" s="2" t="s">
        <v>8903</v>
      </c>
      <c r="B2816" s="3" t="s">
        <v>27</v>
      </c>
      <c r="C2816" s="43" t="s">
        <v>4950</v>
      </c>
      <c r="D2816" s="10" t="s">
        <v>1979</v>
      </c>
      <c r="E2816" s="10" t="s">
        <v>4951</v>
      </c>
      <c r="F2816" s="13" t="s">
        <v>8211</v>
      </c>
      <c r="G2816" s="2" t="s">
        <v>350</v>
      </c>
      <c r="H2816" s="4">
        <v>0</v>
      </c>
      <c r="I2816" s="2">
        <v>710000000</v>
      </c>
      <c r="J2816" s="2" t="s">
        <v>11537</v>
      </c>
      <c r="K2816" s="14" t="s">
        <v>3766</v>
      </c>
      <c r="L2816" s="2" t="s">
        <v>1145</v>
      </c>
      <c r="M2816" s="6" t="s">
        <v>32</v>
      </c>
      <c r="N2816" s="2" t="s">
        <v>453</v>
      </c>
      <c r="O2816" s="15" t="s">
        <v>8195</v>
      </c>
      <c r="P2816" s="36" t="s">
        <v>40</v>
      </c>
      <c r="Q2816" s="2" t="s">
        <v>41</v>
      </c>
      <c r="R2816" s="5">
        <v>21</v>
      </c>
      <c r="S2816" s="9">
        <v>5145</v>
      </c>
      <c r="T2816" s="9">
        <f>S2816*R2816</f>
        <v>108045</v>
      </c>
      <c r="U2816" s="9">
        <f t="shared" si="193"/>
        <v>121010.40000000001</v>
      </c>
      <c r="V2816" s="2" t="s">
        <v>42</v>
      </c>
      <c r="W2816" s="2">
        <v>2014</v>
      </c>
      <c r="X2816" s="2"/>
    </row>
    <row r="2817" spans="1:24" ht="63.75" outlineLevel="1" x14ac:dyDescent="0.25">
      <c r="A2817" s="2" t="s">
        <v>8904</v>
      </c>
      <c r="B2817" s="3" t="s">
        <v>27</v>
      </c>
      <c r="C2817" s="43" t="s">
        <v>8207</v>
      </c>
      <c r="D2817" s="10" t="s">
        <v>8363</v>
      </c>
      <c r="E2817" s="10" t="s">
        <v>8364</v>
      </c>
      <c r="F2817" s="5"/>
      <c r="G2817" s="2" t="s">
        <v>350</v>
      </c>
      <c r="H2817" s="4">
        <v>0</v>
      </c>
      <c r="I2817" s="2">
        <v>710000000</v>
      </c>
      <c r="J2817" s="2" t="s">
        <v>11537</v>
      </c>
      <c r="K2817" s="14" t="s">
        <v>3766</v>
      </c>
      <c r="L2817" s="5" t="s">
        <v>8093</v>
      </c>
      <c r="M2817" s="6" t="s">
        <v>32</v>
      </c>
      <c r="N2817" s="2" t="s">
        <v>453</v>
      </c>
      <c r="O2817" s="15" t="s">
        <v>8195</v>
      </c>
      <c r="P2817" s="36" t="s">
        <v>40</v>
      </c>
      <c r="Q2817" s="2" t="s">
        <v>41</v>
      </c>
      <c r="R2817" s="5">
        <v>10</v>
      </c>
      <c r="S2817" s="9">
        <v>2500</v>
      </c>
      <c r="T2817" s="9">
        <f t="shared" ref="T2817:T2824" si="194">S2817*R2817</f>
        <v>25000</v>
      </c>
      <c r="U2817" s="9">
        <f>T2817*1.12</f>
        <v>28000.000000000004</v>
      </c>
      <c r="V2817" s="2" t="s">
        <v>42</v>
      </c>
      <c r="W2817" s="2">
        <v>2014</v>
      </c>
      <c r="X2817" s="2"/>
    </row>
    <row r="2818" spans="1:24" ht="114.75" outlineLevel="1" x14ac:dyDescent="0.25">
      <c r="A2818" s="2" t="s">
        <v>8905</v>
      </c>
      <c r="B2818" s="3" t="s">
        <v>27</v>
      </c>
      <c r="C2818" s="43" t="s">
        <v>8209</v>
      </c>
      <c r="D2818" s="10" t="s">
        <v>8365</v>
      </c>
      <c r="E2818" s="10" t="s">
        <v>8366</v>
      </c>
      <c r="F2818" s="5"/>
      <c r="G2818" s="2" t="s">
        <v>350</v>
      </c>
      <c r="H2818" s="4">
        <v>0</v>
      </c>
      <c r="I2818" s="2">
        <v>710000000</v>
      </c>
      <c r="J2818" s="2" t="s">
        <v>11537</v>
      </c>
      <c r="K2818" s="14" t="s">
        <v>3766</v>
      </c>
      <c r="L2818" s="5" t="s">
        <v>8093</v>
      </c>
      <c r="M2818" s="6" t="s">
        <v>32</v>
      </c>
      <c r="N2818" s="2" t="s">
        <v>453</v>
      </c>
      <c r="O2818" s="15" t="s">
        <v>3810</v>
      </c>
      <c r="P2818" s="36" t="s">
        <v>40</v>
      </c>
      <c r="Q2818" s="2" t="s">
        <v>41</v>
      </c>
      <c r="R2818" s="5">
        <v>5</v>
      </c>
      <c r="S2818" s="9">
        <v>3000</v>
      </c>
      <c r="T2818" s="9">
        <f t="shared" si="194"/>
        <v>15000</v>
      </c>
      <c r="U2818" s="9">
        <f>T2818*1.12</f>
        <v>16800</v>
      </c>
      <c r="V2818" s="2" t="s">
        <v>42</v>
      </c>
      <c r="W2818" s="2">
        <v>2014</v>
      </c>
      <c r="X2818" s="2"/>
    </row>
    <row r="2819" spans="1:24" ht="63.75" outlineLevel="1" x14ac:dyDescent="0.25">
      <c r="A2819" s="2" t="s">
        <v>8906</v>
      </c>
      <c r="B2819" s="3" t="s">
        <v>27</v>
      </c>
      <c r="C2819" s="43" t="s">
        <v>2353</v>
      </c>
      <c r="D2819" s="10" t="s">
        <v>2354</v>
      </c>
      <c r="E2819" s="10" t="s">
        <v>2355</v>
      </c>
      <c r="F2819" s="105" t="s">
        <v>2355</v>
      </c>
      <c r="G2819" s="2" t="s">
        <v>350</v>
      </c>
      <c r="H2819" s="4">
        <v>0</v>
      </c>
      <c r="I2819" s="2">
        <v>710000000</v>
      </c>
      <c r="J2819" s="2" t="s">
        <v>11537</v>
      </c>
      <c r="K2819" s="14" t="s">
        <v>3766</v>
      </c>
      <c r="L2819" s="5" t="s">
        <v>8093</v>
      </c>
      <c r="M2819" s="6" t="s">
        <v>32</v>
      </c>
      <c r="N2819" s="2" t="s">
        <v>453</v>
      </c>
      <c r="O2819" s="15" t="s">
        <v>3810</v>
      </c>
      <c r="P2819" s="36" t="s">
        <v>40</v>
      </c>
      <c r="Q2819" s="2" t="s">
        <v>41</v>
      </c>
      <c r="R2819" s="5">
        <v>20</v>
      </c>
      <c r="S2819" s="9">
        <v>1500</v>
      </c>
      <c r="T2819" s="9">
        <f t="shared" si="194"/>
        <v>30000</v>
      </c>
      <c r="U2819" s="9">
        <f>T2819*1.12</f>
        <v>33600</v>
      </c>
      <c r="V2819" s="2" t="s">
        <v>42</v>
      </c>
      <c r="W2819" s="2">
        <v>2014</v>
      </c>
      <c r="X2819" s="2"/>
    </row>
    <row r="2820" spans="1:24" ht="63.75" outlineLevel="1" x14ac:dyDescent="0.25">
      <c r="A2820" s="2" t="s">
        <v>8907</v>
      </c>
      <c r="B2820" s="3" t="s">
        <v>27</v>
      </c>
      <c r="C2820" s="131" t="s">
        <v>2356</v>
      </c>
      <c r="D2820" s="10" t="s">
        <v>8367</v>
      </c>
      <c r="E2820" s="10" t="s">
        <v>8368</v>
      </c>
      <c r="F2820" s="5"/>
      <c r="G2820" s="2" t="s">
        <v>350</v>
      </c>
      <c r="H2820" s="4">
        <v>0</v>
      </c>
      <c r="I2820" s="2">
        <v>710000000</v>
      </c>
      <c r="J2820" s="2" t="s">
        <v>11537</v>
      </c>
      <c r="K2820" s="14" t="s">
        <v>3766</v>
      </c>
      <c r="L2820" s="5" t="s">
        <v>8093</v>
      </c>
      <c r="M2820" s="6" t="s">
        <v>32</v>
      </c>
      <c r="N2820" s="2" t="s">
        <v>453</v>
      </c>
      <c r="O2820" s="15" t="s">
        <v>3810</v>
      </c>
      <c r="P2820" s="36" t="s">
        <v>40</v>
      </c>
      <c r="Q2820" s="2" t="s">
        <v>41</v>
      </c>
      <c r="R2820" s="5">
        <v>5</v>
      </c>
      <c r="S2820" s="9">
        <v>1000</v>
      </c>
      <c r="T2820" s="9">
        <f t="shared" si="194"/>
        <v>5000</v>
      </c>
      <c r="U2820" s="9">
        <f>T2820*1.12</f>
        <v>5600.0000000000009</v>
      </c>
      <c r="V2820" s="2" t="s">
        <v>42</v>
      </c>
      <c r="W2820" s="2">
        <v>2014</v>
      </c>
      <c r="X2820" s="2"/>
    </row>
    <row r="2821" spans="1:24" ht="63.75" outlineLevel="1" x14ac:dyDescent="0.25">
      <c r="A2821" s="2" t="s">
        <v>8908</v>
      </c>
      <c r="B2821" s="3" t="s">
        <v>27</v>
      </c>
      <c r="C2821" s="43" t="s">
        <v>4950</v>
      </c>
      <c r="D2821" s="10" t="s">
        <v>1979</v>
      </c>
      <c r="E2821" s="10" t="s">
        <v>4951</v>
      </c>
      <c r="F2821" s="5"/>
      <c r="G2821" s="2" t="s">
        <v>350</v>
      </c>
      <c r="H2821" s="4">
        <v>0</v>
      </c>
      <c r="I2821" s="2">
        <v>710000000</v>
      </c>
      <c r="J2821" s="2" t="s">
        <v>11537</v>
      </c>
      <c r="K2821" s="30" t="s">
        <v>8268</v>
      </c>
      <c r="L2821" s="5" t="s">
        <v>8093</v>
      </c>
      <c r="M2821" s="6" t="s">
        <v>32</v>
      </c>
      <c r="N2821" s="2" t="s">
        <v>453</v>
      </c>
      <c r="O2821" s="15" t="s">
        <v>3810</v>
      </c>
      <c r="P2821" s="36" t="s">
        <v>40</v>
      </c>
      <c r="Q2821" s="2" t="s">
        <v>41</v>
      </c>
      <c r="R2821" s="5">
        <v>35</v>
      </c>
      <c r="S2821" s="9">
        <v>5145</v>
      </c>
      <c r="T2821" s="9">
        <f t="shared" si="194"/>
        <v>180075</v>
      </c>
      <c r="U2821" s="9">
        <f>T2821*1.12</f>
        <v>201684.00000000003</v>
      </c>
      <c r="V2821" s="2" t="s">
        <v>42</v>
      </c>
      <c r="W2821" s="2">
        <v>2014</v>
      </c>
      <c r="X2821" s="2"/>
    </row>
    <row r="2822" spans="1:24" ht="140.25" outlineLevel="1" x14ac:dyDescent="0.25">
      <c r="A2822" s="2" t="s">
        <v>8909</v>
      </c>
      <c r="B2822" s="3" t="s">
        <v>27</v>
      </c>
      <c r="C2822" s="2" t="s">
        <v>8212</v>
      </c>
      <c r="D2822" s="10" t="s">
        <v>1026</v>
      </c>
      <c r="E2822" s="10" t="s">
        <v>8369</v>
      </c>
      <c r="F2822" s="13" t="s">
        <v>8213</v>
      </c>
      <c r="G2822" s="2" t="s">
        <v>29</v>
      </c>
      <c r="H2822" s="4">
        <v>0</v>
      </c>
      <c r="I2822" s="2">
        <v>710000000</v>
      </c>
      <c r="J2822" s="2" t="s">
        <v>11537</v>
      </c>
      <c r="K2822" s="30" t="s">
        <v>8268</v>
      </c>
      <c r="L2822" s="2" t="s">
        <v>1145</v>
      </c>
      <c r="M2822" s="6" t="s">
        <v>32</v>
      </c>
      <c r="N2822" s="2" t="s">
        <v>453</v>
      </c>
      <c r="O2822" s="15" t="s">
        <v>3810</v>
      </c>
      <c r="P2822" s="2">
        <v>112</v>
      </c>
      <c r="Q2822" s="2" t="s">
        <v>751</v>
      </c>
      <c r="R2822" s="5">
        <v>58</v>
      </c>
      <c r="S2822" s="9">
        <v>400</v>
      </c>
      <c r="T2822" s="9">
        <f t="shared" si="194"/>
        <v>23200</v>
      </c>
      <c r="U2822" s="9">
        <f t="shared" ref="U2822:U2884" si="195">T2822*1.12</f>
        <v>25984.000000000004</v>
      </c>
      <c r="V2822" s="2" t="s">
        <v>42</v>
      </c>
      <c r="W2822" s="2">
        <v>2014</v>
      </c>
      <c r="X2822" s="2"/>
    </row>
    <row r="2823" spans="1:24" ht="89.25" customHeight="1" outlineLevel="1" x14ac:dyDescent="0.25">
      <c r="A2823" s="2" t="s">
        <v>8910</v>
      </c>
      <c r="B2823" s="3" t="s">
        <v>27</v>
      </c>
      <c r="C2823" s="43" t="s">
        <v>3062</v>
      </c>
      <c r="D2823" s="10" t="s">
        <v>3694</v>
      </c>
      <c r="E2823" s="10" t="s">
        <v>3695</v>
      </c>
      <c r="F2823" s="13" t="s">
        <v>8214</v>
      </c>
      <c r="G2823" s="2" t="s">
        <v>350</v>
      </c>
      <c r="H2823" s="4">
        <v>0</v>
      </c>
      <c r="I2823" s="2">
        <v>710000000</v>
      </c>
      <c r="J2823" s="2" t="s">
        <v>11537</v>
      </c>
      <c r="K2823" s="14" t="s">
        <v>6189</v>
      </c>
      <c r="L2823" s="2" t="s">
        <v>1145</v>
      </c>
      <c r="M2823" s="6" t="s">
        <v>32</v>
      </c>
      <c r="N2823" s="2" t="s">
        <v>453</v>
      </c>
      <c r="O2823" s="15" t="s">
        <v>3810</v>
      </c>
      <c r="P2823" s="36" t="s">
        <v>40</v>
      </c>
      <c r="Q2823" s="2" t="s">
        <v>41</v>
      </c>
      <c r="R2823" s="5">
        <v>10</v>
      </c>
      <c r="S2823" s="9">
        <v>1100</v>
      </c>
      <c r="T2823" s="9">
        <f t="shared" si="194"/>
        <v>11000</v>
      </c>
      <c r="U2823" s="9">
        <f t="shared" si="195"/>
        <v>12320.000000000002</v>
      </c>
      <c r="V2823" s="2" t="s">
        <v>42</v>
      </c>
      <c r="W2823" s="2">
        <v>2014</v>
      </c>
      <c r="X2823" s="2"/>
    </row>
    <row r="2824" spans="1:24" ht="63.75" outlineLevel="1" x14ac:dyDescent="0.25">
      <c r="A2824" s="2" t="s">
        <v>8911</v>
      </c>
      <c r="B2824" s="3" t="s">
        <v>27</v>
      </c>
      <c r="C2824" s="43" t="s">
        <v>8215</v>
      </c>
      <c r="D2824" s="10" t="s">
        <v>8370</v>
      </c>
      <c r="E2824" s="10" t="s">
        <v>8371</v>
      </c>
      <c r="F2824" s="13" t="s">
        <v>8216</v>
      </c>
      <c r="G2824" s="2" t="s">
        <v>350</v>
      </c>
      <c r="H2824" s="4">
        <v>0</v>
      </c>
      <c r="I2824" s="2">
        <v>710000000</v>
      </c>
      <c r="J2824" s="2" t="s">
        <v>11537</v>
      </c>
      <c r="K2824" s="14" t="s">
        <v>6016</v>
      </c>
      <c r="L2824" s="2" t="s">
        <v>1145</v>
      </c>
      <c r="M2824" s="6" t="s">
        <v>32</v>
      </c>
      <c r="N2824" s="2" t="s">
        <v>453</v>
      </c>
      <c r="O2824" s="15" t="s">
        <v>8195</v>
      </c>
      <c r="P2824" s="36" t="s">
        <v>793</v>
      </c>
      <c r="Q2824" s="2" t="s">
        <v>1344</v>
      </c>
      <c r="R2824" s="5">
        <v>12</v>
      </c>
      <c r="S2824" s="9">
        <v>10000</v>
      </c>
      <c r="T2824" s="9">
        <f t="shared" si="194"/>
        <v>120000</v>
      </c>
      <c r="U2824" s="9">
        <f t="shared" si="195"/>
        <v>134400</v>
      </c>
      <c r="V2824" s="2" t="s">
        <v>42</v>
      </c>
      <c r="W2824" s="2">
        <v>2014</v>
      </c>
      <c r="X2824" s="2"/>
    </row>
    <row r="2825" spans="1:24" ht="63.75" outlineLevel="1" x14ac:dyDescent="0.25">
      <c r="A2825" s="2" t="s">
        <v>8912</v>
      </c>
      <c r="B2825" s="3" t="s">
        <v>27</v>
      </c>
      <c r="C2825" s="10" t="s">
        <v>486</v>
      </c>
      <c r="D2825" s="10" t="s">
        <v>487</v>
      </c>
      <c r="E2825" s="10" t="s">
        <v>488</v>
      </c>
      <c r="F2825" s="5" t="s">
        <v>2359</v>
      </c>
      <c r="G2825" s="2" t="s">
        <v>343</v>
      </c>
      <c r="H2825" s="4">
        <v>0</v>
      </c>
      <c r="I2825" s="2">
        <v>710000000</v>
      </c>
      <c r="J2825" s="2" t="s">
        <v>11537</v>
      </c>
      <c r="K2825" s="14" t="s">
        <v>6189</v>
      </c>
      <c r="L2825" s="2" t="s">
        <v>1145</v>
      </c>
      <c r="M2825" s="6" t="s">
        <v>32</v>
      </c>
      <c r="N2825" s="2" t="s">
        <v>453</v>
      </c>
      <c r="O2825" s="15" t="s">
        <v>8195</v>
      </c>
      <c r="P2825" s="36" t="s">
        <v>40</v>
      </c>
      <c r="Q2825" s="2" t="s">
        <v>41</v>
      </c>
      <c r="R2825" s="5">
        <v>8</v>
      </c>
      <c r="S2825" s="9">
        <v>80.356999999999999</v>
      </c>
      <c r="T2825" s="9">
        <f t="shared" ref="T2825:T2897" si="196">S2825*R2825</f>
        <v>642.85599999999999</v>
      </c>
      <c r="U2825" s="9">
        <f t="shared" si="195"/>
        <v>719.99872000000005</v>
      </c>
      <c r="V2825" s="2" t="s">
        <v>42</v>
      </c>
      <c r="W2825" s="2">
        <v>2014</v>
      </c>
      <c r="X2825" s="2"/>
    </row>
    <row r="2826" spans="1:24" ht="63.75" outlineLevel="1" x14ac:dyDescent="0.25">
      <c r="A2826" s="2" t="s">
        <v>8913</v>
      </c>
      <c r="B2826" s="3" t="s">
        <v>27</v>
      </c>
      <c r="C2826" s="43" t="s">
        <v>623</v>
      </c>
      <c r="D2826" s="10" t="s">
        <v>624</v>
      </c>
      <c r="E2826" s="10" t="s">
        <v>625</v>
      </c>
      <c r="F2826" s="91" t="s">
        <v>5899</v>
      </c>
      <c r="G2826" s="2" t="s">
        <v>350</v>
      </c>
      <c r="H2826" s="4">
        <v>0</v>
      </c>
      <c r="I2826" s="2">
        <v>710000000</v>
      </c>
      <c r="J2826" s="2" t="s">
        <v>11537</v>
      </c>
      <c r="K2826" s="14" t="s">
        <v>6189</v>
      </c>
      <c r="L2826" s="2" t="s">
        <v>1145</v>
      </c>
      <c r="M2826" s="6" t="s">
        <v>32</v>
      </c>
      <c r="N2826" s="2" t="s">
        <v>453</v>
      </c>
      <c r="O2826" s="15" t="s">
        <v>8195</v>
      </c>
      <c r="P2826" s="36" t="s">
        <v>493</v>
      </c>
      <c r="Q2826" s="5" t="s">
        <v>6051</v>
      </c>
      <c r="R2826" s="5">
        <v>3</v>
      </c>
      <c r="S2826" s="9">
        <v>267.85714000000002</v>
      </c>
      <c r="T2826" s="9">
        <f t="shared" si="196"/>
        <v>803.57141999999999</v>
      </c>
      <c r="U2826" s="9">
        <f t="shared" si="195"/>
        <v>899.99999040000012</v>
      </c>
      <c r="V2826" s="2" t="s">
        <v>42</v>
      </c>
      <c r="W2826" s="2">
        <v>2014</v>
      </c>
      <c r="X2826" s="2"/>
    </row>
    <row r="2827" spans="1:24" ht="63.75" outlineLevel="1" x14ac:dyDescent="0.25">
      <c r="A2827" s="2" t="s">
        <v>8914</v>
      </c>
      <c r="B2827" s="3" t="s">
        <v>27</v>
      </c>
      <c r="C2827" s="5" t="s">
        <v>627</v>
      </c>
      <c r="D2827" s="10" t="s">
        <v>628</v>
      </c>
      <c r="E2827" s="10" t="s">
        <v>7736</v>
      </c>
      <c r="F2827" s="91" t="s">
        <v>5899</v>
      </c>
      <c r="G2827" s="2" t="s">
        <v>350</v>
      </c>
      <c r="H2827" s="4">
        <v>0</v>
      </c>
      <c r="I2827" s="2">
        <v>710000000</v>
      </c>
      <c r="J2827" s="2" t="s">
        <v>11537</v>
      </c>
      <c r="K2827" s="14" t="s">
        <v>6189</v>
      </c>
      <c r="L2827" s="2" t="s">
        <v>1145</v>
      </c>
      <c r="M2827" s="6" t="s">
        <v>32</v>
      </c>
      <c r="N2827" s="2" t="s">
        <v>453</v>
      </c>
      <c r="O2827" s="15" t="s">
        <v>8195</v>
      </c>
      <c r="P2827" s="36" t="s">
        <v>40</v>
      </c>
      <c r="Q2827" s="2" t="s">
        <v>41</v>
      </c>
      <c r="R2827" s="5">
        <v>37</v>
      </c>
      <c r="S2827" s="9">
        <v>375</v>
      </c>
      <c r="T2827" s="9">
        <f t="shared" si="196"/>
        <v>13875</v>
      </c>
      <c r="U2827" s="9">
        <f t="shared" si="195"/>
        <v>15540.000000000002</v>
      </c>
      <c r="V2827" s="2" t="s">
        <v>42</v>
      </c>
      <c r="W2827" s="2">
        <v>2014</v>
      </c>
      <c r="X2827" s="2"/>
    </row>
    <row r="2828" spans="1:24" ht="63.75" outlineLevel="1" x14ac:dyDescent="0.25">
      <c r="A2828" s="2" t="s">
        <v>8915</v>
      </c>
      <c r="B2828" s="3" t="s">
        <v>27</v>
      </c>
      <c r="C2828" s="10" t="s">
        <v>507</v>
      </c>
      <c r="D2828" s="10" t="s">
        <v>508</v>
      </c>
      <c r="E2828" s="10" t="s">
        <v>509</v>
      </c>
      <c r="F2828" s="5" t="s">
        <v>2361</v>
      </c>
      <c r="G2828" s="2" t="s">
        <v>350</v>
      </c>
      <c r="H2828" s="4">
        <v>0</v>
      </c>
      <c r="I2828" s="2">
        <v>710000000</v>
      </c>
      <c r="J2828" s="2" t="s">
        <v>11537</v>
      </c>
      <c r="K2828" s="14" t="s">
        <v>6189</v>
      </c>
      <c r="L2828" s="2" t="s">
        <v>1145</v>
      </c>
      <c r="M2828" s="6" t="s">
        <v>32</v>
      </c>
      <c r="N2828" s="2" t="s">
        <v>453</v>
      </c>
      <c r="O2828" s="15" t="s">
        <v>8195</v>
      </c>
      <c r="P2828" s="36" t="s">
        <v>40</v>
      </c>
      <c r="Q2828" s="2" t="s">
        <v>41</v>
      </c>
      <c r="R2828" s="5">
        <v>5</v>
      </c>
      <c r="S2828" s="9">
        <v>491.07139999999998</v>
      </c>
      <c r="T2828" s="9">
        <f t="shared" si="196"/>
        <v>2455.357</v>
      </c>
      <c r="U2828" s="9">
        <f t="shared" si="195"/>
        <v>2749.9998400000004</v>
      </c>
      <c r="V2828" s="2" t="s">
        <v>42</v>
      </c>
      <c r="W2828" s="2">
        <v>2014</v>
      </c>
      <c r="X2828" s="2"/>
    </row>
    <row r="2829" spans="1:24" ht="63.75" outlineLevel="1" x14ac:dyDescent="0.25">
      <c r="A2829" s="2" t="s">
        <v>8916</v>
      </c>
      <c r="B2829" s="3" t="s">
        <v>27</v>
      </c>
      <c r="C2829" s="10" t="s">
        <v>8372</v>
      </c>
      <c r="D2829" s="10" t="s">
        <v>7755</v>
      </c>
      <c r="E2829" s="10" t="s">
        <v>8373</v>
      </c>
      <c r="F2829" s="5" t="s">
        <v>2362</v>
      </c>
      <c r="G2829" s="2" t="s">
        <v>350</v>
      </c>
      <c r="H2829" s="4">
        <v>0</v>
      </c>
      <c r="I2829" s="2">
        <v>710000000</v>
      </c>
      <c r="J2829" s="2" t="s">
        <v>11537</v>
      </c>
      <c r="K2829" s="14" t="s">
        <v>6189</v>
      </c>
      <c r="L2829" s="2" t="s">
        <v>1145</v>
      </c>
      <c r="M2829" s="6" t="s">
        <v>32</v>
      </c>
      <c r="N2829" s="2" t="s">
        <v>453</v>
      </c>
      <c r="O2829" s="15" t="s">
        <v>8195</v>
      </c>
      <c r="P2829" s="36" t="s">
        <v>34</v>
      </c>
      <c r="Q2829" s="5" t="s">
        <v>6051</v>
      </c>
      <c r="R2829" s="5">
        <v>2</v>
      </c>
      <c r="S2829" s="9">
        <v>424.10700000000003</v>
      </c>
      <c r="T2829" s="9">
        <f t="shared" si="196"/>
        <v>848.21400000000006</v>
      </c>
      <c r="U2829" s="9">
        <f t="shared" si="195"/>
        <v>949.99968000000013</v>
      </c>
      <c r="V2829" s="2" t="s">
        <v>42</v>
      </c>
      <c r="W2829" s="2">
        <v>2014</v>
      </c>
      <c r="X2829" s="2"/>
    </row>
    <row r="2830" spans="1:24" ht="63.75" outlineLevel="1" x14ac:dyDescent="0.25">
      <c r="A2830" s="2" t="s">
        <v>8917</v>
      </c>
      <c r="B2830" s="3" t="s">
        <v>27</v>
      </c>
      <c r="C2830" s="10" t="s">
        <v>6092</v>
      </c>
      <c r="D2830" s="10" t="s">
        <v>7755</v>
      </c>
      <c r="E2830" s="10" t="s">
        <v>6094</v>
      </c>
      <c r="F2830" s="5" t="s">
        <v>2363</v>
      </c>
      <c r="G2830" s="2" t="s">
        <v>350</v>
      </c>
      <c r="H2830" s="4">
        <v>0</v>
      </c>
      <c r="I2830" s="2">
        <v>710000000</v>
      </c>
      <c r="J2830" s="2" t="s">
        <v>11537</v>
      </c>
      <c r="K2830" s="14" t="s">
        <v>6189</v>
      </c>
      <c r="L2830" s="2" t="s">
        <v>1145</v>
      </c>
      <c r="M2830" s="6" t="s">
        <v>32</v>
      </c>
      <c r="N2830" s="2" t="s">
        <v>453</v>
      </c>
      <c r="O2830" s="15" t="s">
        <v>8195</v>
      </c>
      <c r="P2830" s="36" t="s">
        <v>34</v>
      </c>
      <c r="Q2830" s="5" t="s">
        <v>6051</v>
      </c>
      <c r="R2830" s="5">
        <v>2</v>
      </c>
      <c r="S2830" s="9">
        <v>178.571</v>
      </c>
      <c r="T2830" s="9">
        <f t="shared" si="196"/>
        <v>357.142</v>
      </c>
      <c r="U2830" s="9">
        <f t="shared" si="195"/>
        <v>399.99904000000004</v>
      </c>
      <c r="V2830" s="2" t="s">
        <v>42</v>
      </c>
      <c r="W2830" s="2">
        <v>2014</v>
      </c>
      <c r="X2830" s="2"/>
    </row>
    <row r="2831" spans="1:24" ht="63.75" outlineLevel="1" x14ac:dyDescent="0.25">
      <c r="A2831" s="2" t="s">
        <v>8918</v>
      </c>
      <c r="B2831" s="3" t="s">
        <v>27</v>
      </c>
      <c r="C2831" s="43" t="s">
        <v>2364</v>
      </c>
      <c r="D2831" s="10" t="s">
        <v>518</v>
      </c>
      <c r="E2831" s="10" t="s">
        <v>2365</v>
      </c>
      <c r="F2831" s="5" t="s">
        <v>2365</v>
      </c>
      <c r="G2831" s="2" t="s">
        <v>350</v>
      </c>
      <c r="H2831" s="4">
        <v>0</v>
      </c>
      <c r="I2831" s="2">
        <v>710000000</v>
      </c>
      <c r="J2831" s="2" t="s">
        <v>11537</v>
      </c>
      <c r="K2831" s="14" t="s">
        <v>6189</v>
      </c>
      <c r="L2831" s="2" t="s">
        <v>1145</v>
      </c>
      <c r="M2831" s="6" t="s">
        <v>32</v>
      </c>
      <c r="N2831" s="2" t="s">
        <v>453</v>
      </c>
      <c r="O2831" s="15" t="s">
        <v>3810</v>
      </c>
      <c r="P2831" s="36" t="s">
        <v>40</v>
      </c>
      <c r="Q2831" s="2" t="s">
        <v>41</v>
      </c>
      <c r="R2831" s="5">
        <v>50</v>
      </c>
      <c r="S2831" s="9">
        <v>35.714280000000002</v>
      </c>
      <c r="T2831" s="9">
        <f t="shared" si="196"/>
        <v>1785.7140000000002</v>
      </c>
      <c r="U2831" s="9">
        <f t="shared" si="195"/>
        <v>1999.9996800000004</v>
      </c>
      <c r="V2831" s="2" t="s">
        <v>42</v>
      </c>
      <c r="W2831" s="2">
        <v>2014</v>
      </c>
      <c r="X2831" s="2"/>
    </row>
    <row r="2832" spans="1:24" ht="63.75" outlineLevel="1" x14ac:dyDescent="0.25">
      <c r="A2832" s="2" t="s">
        <v>8919</v>
      </c>
      <c r="B2832" s="3" t="s">
        <v>27</v>
      </c>
      <c r="C2832" s="43" t="s">
        <v>2366</v>
      </c>
      <c r="D2832" s="10" t="s">
        <v>844</v>
      </c>
      <c r="E2832" s="10" t="s">
        <v>6368</v>
      </c>
      <c r="F2832" s="5" t="s">
        <v>2367</v>
      </c>
      <c r="G2832" s="2" t="s">
        <v>350</v>
      </c>
      <c r="H2832" s="4">
        <v>0</v>
      </c>
      <c r="I2832" s="2">
        <v>710000000</v>
      </c>
      <c r="J2832" s="2" t="s">
        <v>11537</v>
      </c>
      <c r="K2832" s="14" t="s">
        <v>6189</v>
      </c>
      <c r="L2832" s="2" t="s">
        <v>1145</v>
      </c>
      <c r="M2832" s="6" t="s">
        <v>32</v>
      </c>
      <c r="N2832" s="2" t="s">
        <v>453</v>
      </c>
      <c r="O2832" s="15" t="s">
        <v>3810</v>
      </c>
      <c r="P2832" s="36" t="s">
        <v>40</v>
      </c>
      <c r="Q2832" s="2" t="s">
        <v>41</v>
      </c>
      <c r="R2832" s="5">
        <v>20</v>
      </c>
      <c r="S2832" s="9">
        <v>53.571420000000003</v>
      </c>
      <c r="T2832" s="9">
        <f t="shared" si="196"/>
        <v>1071.4284</v>
      </c>
      <c r="U2832" s="9">
        <f t="shared" si="195"/>
        <v>1199.999808</v>
      </c>
      <c r="V2832" s="2" t="s">
        <v>42</v>
      </c>
      <c r="W2832" s="2">
        <v>2014</v>
      </c>
      <c r="X2832" s="2"/>
    </row>
    <row r="2833" spans="1:24" ht="63.75" outlineLevel="1" x14ac:dyDescent="0.25">
      <c r="A2833" s="2" t="s">
        <v>8920</v>
      </c>
      <c r="B2833" s="3" t="s">
        <v>27</v>
      </c>
      <c r="C2833" s="43" t="s">
        <v>2368</v>
      </c>
      <c r="D2833" s="10" t="s">
        <v>544</v>
      </c>
      <c r="E2833" s="10" t="s">
        <v>8374</v>
      </c>
      <c r="F2833" s="5" t="s">
        <v>2369</v>
      </c>
      <c r="G2833" s="2" t="s">
        <v>350</v>
      </c>
      <c r="H2833" s="4">
        <v>0</v>
      </c>
      <c r="I2833" s="2">
        <v>710000000</v>
      </c>
      <c r="J2833" s="2" t="s">
        <v>11537</v>
      </c>
      <c r="K2833" s="14" t="s">
        <v>6189</v>
      </c>
      <c r="L2833" s="2" t="s">
        <v>1145</v>
      </c>
      <c r="M2833" s="6" t="s">
        <v>32</v>
      </c>
      <c r="N2833" s="2" t="s">
        <v>453</v>
      </c>
      <c r="O2833" s="15" t="s">
        <v>3810</v>
      </c>
      <c r="P2833" s="36" t="s">
        <v>40</v>
      </c>
      <c r="Q2833" s="2" t="s">
        <v>41</v>
      </c>
      <c r="R2833" s="5">
        <v>9</v>
      </c>
      <c r="S2833" s="9">
        <v>22.321400000000001</v>
      </c>
      <c r="T2833" s="9">
        <f t="shared" si="196"/>
        <v>200.89260000000002</v>
      </c>
      <c r="U2833" s="9">
        <f t="shared" si="195"/>
        <v>224.99971200000005</v>
      </c>
      <c r="V2833" s="2" t="s">
        <v>42</v>
      </c>
      <c r="W2833" s="2">
        <v>2014</v>
      </c>
      <c r="X2833" s="2"/>
    </row>
    <row r="2834" spans="1:24" ht="63.75" outlineLevel="1" x14ac:dyDescent="0.25">
      <c r="A2834" s="2" t="s">
        <v>8921</v>
      </c>
      <c r="B2834" s="3" t="s">
        <v>27</v>
      </c>
      <c r="C2834" s="43" t="s">
        <v>5900</v>
      </c>
      <c r="D2834" s="10" t="s">
        <v>544</v>
      </c>
      <c r="E2834" s="10" t="s">
        <v>8217</v>
      </c>
      <c r="F2834" s="5" t="s">
        <v>8217</v>
      </c>
      <c r="G2834" s="2" t="s">
        <v>350</v>
      </c>
      <c r="H2834" s="4">
        <v>0</v>
      </c>
      <c r="I2834" s="2">
        <v>710000000</v>
      </c>
      <c r="J2834" s="2" t="s">
        <v>11537</v>
      </c>
      <c r="K2834" s="14" t="s">
        <v>6189</v>
      </c>
      <c r="L2834" s="2" t="s">
        <v>1145</v>
      </c>
      <c r="M2834" s="6" t="s">
        <v>32</v>
      </c>
      <c r="N2834" s="2" t="s">
        <v>453</v>
      </c>
      <c r="O2834" s="15" t="s">
        <v>3810</v>
      </c>
      <c r="P2834" s="36" t="s">
        <v>40</v>
      </c>
      <c r="Q2834" s="5" t="s">
        <v>41</v>
      </c>
      <c r="R2834" s="5">
        <v>1</v>
      </c>
      <c r="S2834" s="9">
        <v>41.071399999999997</v>
      </c>
      <c r="T2834" s="9">
        <f t="shared" si="196"/>
        <v>41.071399999999997</v>
      </c>
      <c r="U2834" s="9">
        <f t="shared" si="195"/>
        <v>45.999968000000003</v>
      </c>
      <c r="V2834" s="2" t="s">
        <v>42</v>
      </c>
      <c r="W2834" s="2">
        <v>2014</v>
      </c>
      <c r="X2834" s="2"/>
    </row>
    <row r="2835" spans="1:24" ht="63.75" outlineLevel="1" x14ac:dyDescent="0.25">
      <c r="A2835" s="2" t="s">
        <v>8922</v>
      </c>
      <c r="B2835" s="3" t="s">
        <v>27</v>
      </c>
      <c r="C2835" s="43" t="s">
        <v>5901</v>
      </c>
      <c r="D2835" s="10" t="s">
        <v>544</v>
      </c>
      <c r="E2835" s="10" t="s">
        <v>8218</v>
      </c>
      <c r="F2835" s="5" t="s">
        <v>8218</v>
      </c>
      <c r="G2835" s="2" t="s">
        <v>350</v>
      </c>
      <c r="H2835" s="4">
        <v>0</v>
      </c>
      <c r="I2835" s="2">
        <v>710000000</v>
      </c>
      <c r="J2835" s="2" t="s">
        <v>11537</v>
      </c>
      <c r="K2835" s="14" t="s">
        <v>6189</v>
      </c>
      <c r="L2835" s="2" t="s">
        <v>1145</v>
      </c>
      <c r="M2835" s="6" t="s">
        <v>32</v>
      </c>
      <c r="N2835" s="2" t="s">
        <v>453</v>
      </c>
      <c r="O2835" s="15" t="s">
        <v>3810</v>
      </c>
      <c r="P2835" s="36" t="s">
        <v>40</v>
      </c>
      <c r="Q2835" s="2" t="s">
        <v>41</v>
      </c>
      <c r="R2835" s="5">
        <v>5</v>
      </c>
      <c r="S2835" s="9">
        <v>35.714199999999998</v>
      </c>
      <c r="T2835" s="9">
        <f t="shared" si="196"/>
        <v>178.571</v>
      </c>
      <c r="U2835" s="9">
        <f t="shared" si="195"/>
        <v>199.99952000000002</v>
      </c>
      <c r="V2835" s="2" t="s">
        <v>42</v>
      </c>
      <c r="W2835" s="2">
        <v>2014</v>
      </c>
      <c r="X2835" s="2"/>
    </row>
    <row r="2836" spans="1:24" ht="63.75" outlineLevel="1" x14ac:dyDescent="0.25">
      <c r="A2836" s="2" t="s">
        <v>8923</v>
      </c>
      <c r="B2836" s="3" t="s">
        <v>27</v>
      </c>
      <c r="C2836" s="43" t="s">
        <v>2370</v>
      </c>
      <c r="D2836" s="10" t="s">
        <v>548</v>
      </c>
      <c r="E2836" s="10" t="s">
        <v>8375</v>
      </c>
      <c r="F2836" s="5"/>
      <c r="G2836" s="2" t="s">
        <v>350</v>
      </c>
      <c r="H2836" s="4">
        <v>0</v>
      </c>
      <c r="I2836" s="2">
        <v>710000000</v>
      </c>
      <c r="J2836" s="2" t="s">
        <v>11537</v>
      </c>
      <c r="K2836" s="14" t="s">
        <v>6189</v>
      </c>
      <c r="L2836" s="2" t="s">
        <v>1145</v>
      </c>
      <c r="M2836" s="6" t="s">
        <v>32</v>
      </c>
      <c r="N2836" s="2" t="s">
        <v>453</v>
      </c>
      <c r="O2836" s="15" t="s">
        <v>8195</v>
      </c>
      <c r="P2836" s="36" t="s">
        <v>40</v>
      </c>
      <c r="Q2836" s="2" t="s">
        <v>41</v>
      </c>
      <c r="R2836" s="5">
        <v>5</v>
      </c>
      <c r="S2836" s="9">
        <v>383.92849999999999</v>
      </c>
      <c r="T2836" s="9">
        <f t="shared" si="196"/>
        <v>1919.6424999999999</v>
      </c>
      <c r="U2836" s="9">
        <f t="shared" si="195"/>
        <v>2149.9996000000001</v>
      </c>
      <c r="V2836" s="2" t="s">
        <v>42</v>
      </c>
      <c r="W2836" s="2">
        <v>2014</v>
      </c>
      <c r="X2836" s="2"/>
    </row>
    <row r="2837" spans="1:24" ht="63.75" outlineLevel="1" x14ac:dyDescent="0.25">
      <c r="A2837" s="2" t="s">
        <v>8924</v>
      </c>
      <c r="B2837" s="3" t="s">
        <v>27</v>
      </c>
      <c r="C2837" s="43" t="s">
        <v>2370</v>
      </c>
      <c r="D2837" s="10" t="s">
        <v>548</v>
      </c>
      <c r="E2837" s="10" t="s">
        <v>8375</v>
      </c>
      <c r="F2837" s="5"/>
      <c r="G2837" s="2" t="s">
        <v>350</v>
      </c>
      <c r="H2837" s="4">
        <v>0</v>
      </c>
      <c r="I2837" s="2">
        <v>710000000</v>
      </c>
      <c r="J2837" s="2" t="s">
        <v>11537</v>
      </c>
      <c r="K2837" s="14" t="s">
        <v>6189</v>
      </c>
      <c r="L2837" s="2" t="s">
        <v>1145</v>
      </c>
      <c r="M2837" s="6" t="s">
        <v>32</v>
      </c>
      <c r="N2837" s="2" t="s">
        <v>453</v>
      </c>
      <c r="O2837" s="15" t="s">
        <v>8195</v>
      </c>
      <c r="P2837" s="36" t="s">
        <v>40</v>
      </c>
      <c r="Q2837" s="2" t="s">
        <v>41</v>
      </c>
      <c r="R2837" s="5">
        <v>5</v>
      </c>
      <c r="S2837" s="9">
        <v>491.07139999999998</v>
      </c>
      <c r="T2837" s="9">
        <f t="shared" si="196"/>
        <v>2455.357</v>
      </c>
      <c r="U2837" s="9">
        <f t="shared" si="195"/>
        <v>2749.9998400000004</v>
      </c>
      <c r="V2837" s="2" t="s">
        <v>42</v>
      </c>
      <c r="W2837" s="2">
        <v>2014</v>
      </c>
      <c r="X2837" s="2"/>
    </row>
    <row r="2838" spans="1:24" ht="63.75" outlineLevel="1" x14ac:dyDescent="0.25">
      <c r="A2838" s="2" t="s">
        <v>6535</v>
      </c>
      <c r="B2838" s="3" t="s">
        <v>27</v>
      </c>
      <c r="C2838" s="43" t="s">
        <v>2372</v>
      </c>
      <c r="D2838" s="10" t="s">
        <v>665</v>
      </c>
      <c r="E2838" s="10" t="s">
        <v>8376</v>
      </c>
      <c r="F2838" s="5"/>
      <c r="G2838" s="2" t="s">
        <v>350</v>
      </c>
      <c r="H2838" s="4">
        <v>0</v>
      </c>
      <c r="I2838" s="2">
        <v>710000000</v>
      </c>
      <c r="J2838" s="2" t="s">
        <v>11537</v>
      </c>
      <c r="K2838" s="14" t="s">
        <v>6189</v>
      </c>
      <c r="L2838" s="2" t="s">
        <v>1145</v>
      </c>
      <c r="M2838" s="6" t="s">
        <v>32</v>
      </c>
      <c r="N2838" s="2" t="s">
        <v>453</v>
      </c>
      <c r="O2838" s="15" t="s">
        <v>8195</v>
      </c>
      <c r="P2838" s="36" t="s">
        <v>40</v>
      </c>
      <c r="Q2838" s="2" t="s">
        <v>41</v>
      </c>
      <c r="R2838" s="5">
        <v>17</v>
      </c>
      <c r="S2838" s="9">
        <v>133.92850000000001</v>
      </c>
      <c r="T2838" s="9">
        <f t="shared" si="196"/>
        <v>2276.7845000000002</v>
      </c>
      <c r="U2838" s="9">
        <f t="shared" si="195"/>
        <v>2549.9986400000003</v>
      </c>
      <c r="V2838" s="2" t="s">
        <v>42</v>
      </c>
      <c r="W2838" s="2">
        <v>2014</v>
      </c>
      <c r="X2838" s="2"/>
    </row>
    <row r="2839" spans="1:24" ht="63.75" outlineLevel="1" x14ac:dyDescent="0.25">
      <c r="A2839" s="2" t="s">
        <v>6536</v>
      </c>
      <c r="B2839" s="3" t="s">
        <v>27</v>
      </c>
      <c r="C2839" s="5" t="s">
        <v>562</v>
      </c>
      <c r="D2839" s="5" t="s">
        <v>563</v>
      </c>
      <c r="E2839" s="5" t="s">
        <v>564</v>
      </c>
      <c r="F2839" s="5" t="s">
        <v>565</v>
      </c>
      <c r="G2839" s="2" t="s">
        <v>350</v>
      </c>
      <c r="H2839" s="4">
        <v>0</v>
      </c>
      <c r="I2839" s="2">
        <v>710000000</v>
      </c>
      <c r="J2839" s="2" t="s">
        <v>11537</v>
      </c>
      <c r="K2839" s="14" t="s">
        <v>6189</v>
      </c>
      <c r="L2839" s="2" t="s">
        <v>1145</v>
      </c>
      <c r="M2839" s="6" t="s">
        <v>32</v>
      </c>
      <c r="N2839" s="2" t="s">
        <v>453</v>
      </c>
      <c r="O2839" s="15" t="s">
        <v>8195</v>
      </c>
      <c r="P2839" s="36" t="s">
        <v>40</v>
      </c>
      <c r="Q2839" s="2" t="s">
        <v>41</v>
      </c>
      <c r="R2839" s="5">
        <v>4</v>
      </c>
      <c r="S2839" s="9">
        <v>250</v>
      </c>
      <c r="T2839" s="9">
        <f t="shared" si="196"/>
        <v>1000</v>
      </c>
      <c r="U2839" s="9">
        <f t="shared" si="195"/>
        <v>1120</v>
      </c>
      <c r="V2839" s="2" t="s">
        <v>42</v>
      </c>
      <c r="W2839" s="2">
        <v>2014</v>
      </c>
      <c r="X2839" s="2"/>
    </row>
    <row r="2840" spans="1:24" ht="63.75" outlineLevel="1" x14ac:dyDescent="0.25">
      <c r="A2840" s="2" t="s">
        <v>6821</v>
      </c>
      <c r="B2840" s="3" t="s">
        <v>27</v>
      </c>
      <c r="C2840" s="5" t="s">
        <v>566</v>
      </c>
      <c r="D2840" s="10" t="s">
        <v>570</v>
      </c>
      <c r="E2840" s="10" t="s">
        <v>568</v>
      </c>
      <c r="F2840" s="5"/>
      <c r="G2840" s="2" t="s">
        <v>350</v>
      </c>
      <c r="H2840" s="4">
        <v>0</v>
      </c>
      <c r="I2840" s="2">
        <v>710000000</v>
      </c>
      <c r="J2840" s="2" t="s">
        <v>11537</v>
      </c>
      <c r="K2840" s="14" t="s">
        <v>6189</v>
      </c>
      <c r="L2840" s="2" t="s">
        <v>1145</v>
      </c>
      <c r="M2840" s="6" t="s">
        <v>32</v>
      </c>
      <c r="N2840" s="2" t="s">
        <v>453</v>
      </c>
      <c r="O2840" s="15" t="s">
        <v>8195</v>
      </c>
      <c r="P2840" s="36" t="s">
        <v>40</v>
      </c>
      <c r="Q2840" s="2" t="s">
        <v>41</v>
      </c>
      <c r="R2840" s="5">
        <v>20</v>
      </c>
      <c r="S2840" s="9">
        <v>133.92850000000001</v>
      </c>
      <c r="T2840" s="9">
        <f t="shared" si="196"/>
        <v>2678.57</v>
      </c>
      <c r="U2840" s="9">
        <f t="shared" si="195"/>
        <v>2999.9984000000004</v>
      </c>
      <c r="V2840" s="2" t="s">
        <v>42</v>
      </c>
      <c r="W2840" s="2">
        <v>2014</v>
      </c>
      <c r="X2840" s="2"/>
    </row>
    <row r="2841" spans="1:24" ht="63.75" outlineLevel="1" x14ac:dyDescent="0.25">
      <c r="A2841" s="2" t="s">
        <v>6822</v>
      </c>
      <c r="B2841" s="3" t="s">
        <v>27</v>
      </c>
      <c r="C2841" s="43" t="s">
        <v>2376</v>
      </c>
      <c r="D2841" s="10" t="s">
        <v>573</v>
      </c>
      <c r="E2841" s="5" t="s">
        <v>2378</v>
      </c>
      <c r="F2841" s="5" t="s">
        <v>2378</v>
      </c>
      <c r="G2841" s="2" t="s">
        <v>350</v>
      </c>
      <c r="H2841" s="4">
        <v>0</v>
      </c>
      <c r="I2841" s="2">
        <v>710000000</v>
      </c>
      <c r="J2841" s="2" t="s">
        <v>11537</v>
      </c>
      <c r="K2841" s="14" t="s">
        <v>6189</v>
      </c>
      <c r="L2841" s="2" t="s">
        <v>1145</v>
      </c>
      <c r="M2841" s="6" t="s">
        <v>32</v>
      </c>
      <c r="N2841" s="2" t="s">
        <v>453</v>
      </c>
      <c r="O2841" s="15" t="s">
        <v>8195</v>
      </c>
      <c r="P2841" s="36" t="s">
        <v>40</v>
      </c>
      <c r="Q2841" s="2" t="s">
        <v>41</v>
      </c>
      <c r="R2841" s="5">
        <v>6</v>
      </c>
      <c r="S2841" s="9">
        <v>258.92849999999999</v>
      </c>
      <c r="T2841" s="9">
        <f t="shared" si="196"/>
        <v>1553.5709999999999</v>
      </c>
      <c r="U2841" s="9">
        <f t="shared" si="195"/>
        <v>1739.9995200000001</v>
      </c>
      <c r="V2841" s="2" t="s">
        <v>42</v>
      </c>
      <c r="W2841" s="2">
        <v>2014</v>
      </c>
      <c r="X2841" s="2"/>
    </row>
    <row r="2842" spans="1:24" ht="63.75" outlineLevel="1" x14ac:dyDescent="0.25">
      <c r="A2842" s="2" t="s">
        <v>6823</v>
      </c>
      <c r="B2842" s="3" t="s">
        <v>27</v>
      </c>
      <c r="C2842" s="43" t="s">
        <v>2379</v>
      </c>
      <c r="D2842" s="10" t="s">
        <v>5650</v>
      </c>
      <c r="E2842" s="10" t="s">
        <v>8377</v>
      </c>
      <c r="F2842" s="5"/>
      <c r="G2842" s="2" t="s">
        <v>350</v>
      </c>
      <c r="H2842" s="4">
        <v>0</v>
      </c>
      <c r="I2842" s="2">
        <v>710000000</v>
      </c>
      <c r="J2842" s="2" t="s">
        <v>11537</v>
      </c>
      <c r="K2842" s="14" t="s">
        <v>6189</v>
      </c>
      <c r="L2842" s="2" t="s">
        <v>1145</v>
      </c>
      <c r="M2842" s="6" t="s">
        <v>32</v>
      </c>
      <c r="N2842" s="2" t="s">
        <v>453</v>
      </c>
      <c r="O2842" s="15" t="s">
        <v>8195</v>
      </c>
      <c r="P2842" s="36" t="s">
        <v>40</v>
      </c>
      <c r="Q2842" s="2" t="s">
        <v>41</v>
      </c>
      <c r="R2842" s="5">
        <v>30</v>
      </c>
      <c r="S2842" s="9">
        <v>410.71420000000001</v>
      </c>
      <c r="T2842" s="9">
        <f t="shared" si="196"/>
        <v>12321.425999999999</v>
      </c>
      <c r="U2842" s="9">
        <f t="shared" si="195"/>
        <v>13799.99712</v>
      </c>
      <c r="V2842" s="2" t="s">
        <v>42</v>
      </c>
      <c r="W2842" s="2">
        <v>2014</v>
      </c>
      <c r="X2842" s="2"/>
    </row>
    <row r="2843" spans="1:24" ht="63.75" outlineLevel="1" x14ac:dyDescent="0.25">
      <c r="A2843" s="2" t="s">
        <v>6824</v>
      </c>
      <c r="B2843" s="3" t="s">
        <v>27</v>
      </c>
      <c r="C2843" s="43" t="s">
        <v>5902</v>
      </c>
      <c r="D2843" s="10" t="s">
        <v>73</v>
      </c>
      <c r="E2843" s="10" t="s">
        <v>8219</v>
      </c>
      <c r="F2843" s="5" t="s">
        <v>8219</v>
      </c>
      <c r="G2843" s="2" t="s">
        <v>350</v>
      </c>
      <c r="H2843" s="4">
        <v>0</v>
      </c>
      <c r="I2843" s="2">
        <v>710000000</v>
      </c>
      <c r="J2843" s="2" t="s">
        <v>11537</v>
      </c>
      <c r="K2843" s="14" t="s">
        <v>6189</v>
      </c>
      <c r="L2843" s="2" t="s">
        <v>1145</v>
      </c>
      <c r="M2843" s="6" t="s">
        <v>32</v>
      </c>
      <c r="N2843" s="2" t="s">
        <v>453</v>
      </c>
      <c r="O2843" s="15" t="s">
        <v>8195</v>
      </c>
      <c r="P2843" s="36" t="s">
        <v>40</v>
      </c>
      <c r="Q2843" s="2" t="s">
        <v>41</v>
      </c>
      <c r="R2843" s="5">
        <v>10</v>
      </c>
      <c r="S2843" s="9">
        <v>142.8571</v>
      </c>
      <c r="T2843" s="9">
        <f t="shared" si="196"/>
        <v>1428.5709999999999</v>
      </c>
      <c r="U2843" s="9">
        <f t="shared" si="195"/>
        <v>1599.9995200000001</v>
      </c>
      <c r="V2843" s="2" t="s">
        <v>42</v>
      </c>
      <c r="W2843" s="2">
        <v>2014</v>
      </c>
      <c r="X2843" s="2"/>
    </row>
    <row r="2844" spans="1:24" ht="63.75" outlineLevel="1" x14ac:dyDescent="0.25">
      <c r="A2844" s="2" t="s">
        <v>6825</v>
      </c>
      <c r="B2844" s="3" t="s">
        <v>27</v>
      </c>
      <c r="C2844" s="43" t="s">
        <v>3834</v>
      </c>
      <c r="D2844" s="10" t="s">
        <v>73</v>
      </c>
      <c r="E2844" s="10" t="s">
        <v>8220</v>
      </c>
      <c r="F2844" s="5" t="s">
        <v>8220</v>
      </c>
      <c r="G2844" s="2" t="s">
        <v>350</v>
      </c>
      <c r="H2844" s="4">
        <v>0</v>
      </c>
      <c r="I2844" s="2">
        <v>710000000</v>
      </c>
      <c r="J2844" s="2" t="s">
        <v>11537</v>
      </c>
      <c r="K2844" s="14" t="s">
        <v>6189</v>
      </c>
      <c r="L2844" s="2" t="s">
        <v>1145</v>
      </c>
      <c r="M2844" s="6" t="s">
        <v>32</v>
      </c>
      <c r="N2844" s="2" t="s">
        <v>453</v>
      </c>
      <c r="O2844" s="15" t="s">
        <v>8195</v>
      </c>
      <c r="P2844" s="36" t="s">
        <v>40</v>
      </c>
      <c r="Q2844" s="2" t="s">
        <v>41</v>
      </c>
      <c r="R2844" s="5">
        <v>10</v>
      </c>
      <c r="S2844" s="9">
        <v>178.57140000000001</v>
      </c>
      <c r="T2844" s="9">
        <f t="shared" si="196"/>
        <v>1785.7140000000002</v>
      </c>
      <c r="U2844" s="9">
        <f t="shared" si="195"/>
        <v>1999.9996800000004</v>
      </c>
      <c r="V2844" s="2" t="s">
        <v>42</v>
      </c>
      <c r="W2844" s="2">
        <v>2014</v>
      </c>
      <c r="X2844" s="2"/>
    </row>
    <row r="2845" spans="1:24" ht="63.75" outlineLevel="1" x14ac:dyDescent="0.25">
      <c r="A2845" s="2" t="s">
        <v>6826</v>
      </c>
      <c r="B2845" s="3" t="s">
        <v>27</v>
      </c>
      <c r="C2845" s="43" t="s">
        <v>594</v>
      </c>
      <c r="D2845" s="10" t="s">
        <v>83</v>
      </c>
      <c r="E2845" s="10" t="s">
        <v>595</v>
      </c>
      <c r="F2845" s="5"/>
      <c r="G2845" s="2" t="s">
        <v>350</v>
      </c>
      <c r="H2845" s="4">
        <v>0</v>
      </c>
      <c r="I2845" s="2">
        <v>710000000</v>
      </c>
      <c r="J2845" s="2" t="s">
        <v>11537</v>
      </c>
      <c r="K2845" s="14" t="s">
        <v>6189</v>
      </c>
      <c r="L2845" s="2" t="s">
        <v>1145</v>
      </c>
      <c r="M2845" s="6" t="s">
        <v>32</v>
      </c>
      <c r="N2845" s="2" t="s">
        <v>453</v>
      </c>
      <c r="O2845" s="15" t="s">
        <v>8195</v>
      </c>
      <c r="P2845" s="36" t="s">
        <v>40</v>
      </c>
      <c r="Q2845" s="2" t="s">
        <v>41</v>
      </c>
      <c r="R2845" s="5">
        <v>200</v>
      </c>
      <c r="S2845" s="9">
        <v>22.32142</v>
      </c>
      <c r="T2845" s="9">
        <f t="shared" si="196"/>
        <v>4464.2839999999997</v>
      </c>
      <c r="U2845" s="9">
        <f t="shared" si="195"/>
        <v>4999.9980800000003</v>
      </c>
      <c r="V2845" s="2" t="s">
        <v>42</v>
      </c>
      <c r="W2845" s="2">
        <v>2014</v>
      </c>
      <c r="X2845" s="2"/>
    </row>
    <row r="2846" spans="1:24" ht="63.75" outlineLevel="1" x14ac:dyDescent="0.25">
      <c r="A2846" s="2" t="s">
        <v>6827</v>
      </c>
      <c r="B2846" s="3" t="s">
        <v>27</v>
      </c>
      <c r="C2846" s="43" t="s">
        <v>82</v>
      </c>
      <c r="D2846" s="10" t="s">
        <v>83</v>
      </c>
      <c r="E2846" s="10" t="s">
        <v>84</v>
      </c>
      <c r="F2846" s="5" t="s">
        <v>84</v>
      </c>
      <c r="G2846" s="2" t="s">
        <v>350</v>
      </c>
      <c r="H2846" s="4">
        <v>0</v>
      </c>
      <c r="I2846" s="2">
        <v>710000000</v>
      </c>
      <c r="J2846" s="2" t="s">
        <v>11537</v>
      </c>
      <c r="K2846" s="14" t="s">
        <v>6189</v>
      </c>
      <c r="L2846" s="2" t="s">
        <v>1145</v>
      </c>
      <c r="M2846" s="6" t="s">
        <v>32</v>
      </c>
      <c r="N2846" s="2" t="s">
        <v>453</v>
      </c>
      <c r="O2846" s="15" t="s">
        <v>8195</v>
      </c>
      <c r="P2846" s="36" t="s">
        <v>40</v>
      </c>
      <c r="Q2846" s="2" t="s">
        <v>41</v>
      </c>
      <c r="R2846" s="5">
        <v>70</v>
      </c>
      <c r="S2846" s="9">
        <v>44.642800000000001</v>
      </c>
      <c r="T2846" s="9">
        <f t="shared" si="196"/>
        <v>3124.9960000000001</v>
      </c>
      <c r="U2846" s="9">
        <f t="shared" si="195"/>
        <v>3499.9955200000004</v>
      </c>
      <c r="V2846" s="2" t="s">
        <v>42</v>
      </c>
      <c r="W2846" s="2">
        <v>2014</v>
      </c>
      <c r="X2846" s="2"/>
    </row>
    <row r="2847" spans="1:24" ht="63.75" outlineLevel="1" x14ac:dyDescent="0.25">
      <c r="A2847" s="2" t="s">
        <v>6828</v>
      </c>
      <c r="B2847" s="3" t="s">
        <v>27</v>
      </c>
      <c r="C2847" s="43" t="s">
        <v>604</v>
      </c>
      <c r="D2847" s="10" t="s">
        <v>6365</v>
      </c>
      <c r="E2847" s="10" t="s">
        <v>606</v>
      </c>
      <c r="F2847" s="5"/>
      <c r="G2847" s="2" t="s">
        <v>350</v>
      </c>
      <c r="H2847" s="4">
        <v>0</v>
      </c>
      <c r="I2847" s="2">
        <v>710000000</v>
      </c>
      <c r="J2847" s="2" t="s">
        <v>11537</v>
      </c>
      <c r="K2847" s="14" t="s">
        <v>6189</v>
      </c>
      <c r="L2847" s="2" t="s">
        <v>1145</v>
      </c>
      <c r="M2847" s="6" t="s">
        <v>32</v>
      </c>
      <c r="N2847" s="2" t="s">
        <v>453</v>
      </c>
      <c r="O2847" s="15" t="s">
        <v>8195</v>
      </c>
      <c r="P2847" s="36" t="s">
        <v>40</v>
      </c>
      <c r="Q2847" s="2" t="s">
        <v>41</v>
      </c>
      <c r="R2847" s="5">
        <v>100</v>
      </c>
      <c r="S2847" s="9">
        <v>26.785710000000002</v>
      </c>
      <c r="T2847" s="9">
        <f t="shared" si="196"/>
        <v>2678.5710000000004</v>
      </c>
      <c r="U2847" s="9">
        <f t="shared" si="195"/>
        <v>2999.9995200000008</v>
      </c>
      <c r="V2847" s="2" t="s">
        <v>42</v>
      </c>
      <c r="W2847" s="2">
        <v>2014</v>
      </c>
      <c r="X2847" s="2"/>
    </row>
    <row r="2848" spans="1:24" ht="63.75" outlineLevel="1" x14ac:dyDescent="0.25">
      <c r="A2848" s="2" t="s">
        <v>6829</v>
      </c>
      <c r="B2848" s="3" t="s">
        <v>27</v>
      </c>
      <c r="C2848" s="112" t="s">
        <v>613</v>
      </c>
      <c r="D2848" s="10" t="s">
        <v>614</v>
      </c>
      <c r="E2848" s="10" t="s">
        <v>615</v>
      </c>
      <c r="F2848" s="5" t="s">
        <v>2390</v>
      </c>
      <c r="G2848" s="2" t="s">
        <v>350</v>
      </c>
      <c r="H2848" s="4">
        <v>0</v>
      </c>
      <c r="I2848" s="2">
        <v>710000000</v>
      </c>
      <c r="J2848" s="2" t="s">
        <v>11537</v>
      </c>
      <c r="K2848" s="14" t="s">
        <v>6189</v>
      </c>
      <c r="L2848" s="2" t="s">
        <v>1145</v>
      </c>
      <c r="M2848" s="6" t="s">
        <v>32</v>
      </c>
      <c r="N2848" s="2" t="s">
        <v>453</v>
      </c>
      <c r="O2848" s="15" t="s">
        <v>8195</v>
      </c>
      <c r="P2848" s="36" t="s">
        <v>34</v>
      </c>
      <c r="Q2848" s="2" t="s">
        <v>35</v>
      </c>
      <c r="R2848" s="5">
        <v>30</v>
      </c>
      <c r="S2848" s="9">
        <v>44.642850000000003</v>
      </c>
      <c r="T2848" s="9">
        <f t="shared" si="196"/>
        <v>1339.2855000000002</v>
      </c>
      <c r="U2848" s="9">
        <f t="shared" si="195"/>
        <v>1499.9997600000004</v>
      </c>
      <c r="V2848" s="2" t="s">
        <v>42</v>
      </c>
      <c r="W2848" s="2">
        <v>2014</v>
      </c>
      <c r="X2848" s="2"/>
    </row>
    <row r="2849" spans="1:24" ht="63.75" outlineLevel="1" x14ac:dyDescent="0.25">
      <c r="A2849" s="2" t="s">
        <v>6830</v>
      </c>
      <c r="B2849" s="3" t="s">
        <v>27</v>
      </c>
      <c r="C2849" s="112" t="s">
        <v>613</v>
      </c>
      <c r="D2849" s="10" t="s">
        <v>614</v>
      </c>
      <c r="E2849" s="10" t="s">
        <v>615</v>
      </c>
      <c r="F2849" s="5" t="s">
        <v>2392</v>
      </c>
      <c r="G2849" s="2" t="s">
        <v>350</v>
      </c>
      <c r="H2849" s="4">
        <v>0</v>
      </c>
      <c r="I2849" s="2">
        <v>710000000</v>
      </c>
      <c r="J2849" s="2" t="s">
        <v>11537</v>
      </c>
      <c r="K2849" s="14" t="s">
        <v>6189</v>
      </c>
      <c r="L2849" s="2" t="s">
        <v>1145</v>
      </c>
      <c r="M2849" s="6" t="s">
        <v>32</v>
      </c>
      <c r="N2849" s="2" t="s">
        <v>453</v>
      </c>
      <c r="O2849" s="15" t="s">
        <v>8195</v>
      </c>
      <c r="P2849" s="36" t="s">
        <v>34</v>
      </c>
      <c r="Q2849" s="2" t="s">
        <v>35</v>
      </c>
      <c r="R2849" s="5">
        <v>40</v>
      </c>
      <c r="S2849" s="9">
        <v>26.785699999999999</v>
      </c>
      <c r="T2849" s="9">
        <f t="shared" si="196"/>
        <v>1071.4279999999999</v>
      </c>
      <c r="U2849" s="9">
        <f t="shared" si="195"/>
        <v>1199.99936</v>
      </c>
      <c r="V2849" s="2" t="s">
        <v>42</v>
      </c>
      <c r="W2849" s="2">
        <v>2014</v>
      </c>
      <c r="X2849" s="2"/>
    </row>
    <row r="2850" spans="1:24" ht="63.75" outlineLevel="1" x14ac:dyDescent="0.25">
      <c r="A2850" s="2" t="s">
        <v>6831</v>
      </c>
      <c r="B2850" s="3" t="s">
        <v>27</v>
      </c>
      <c r="C2850" s="43" t="s">
        <v>2394</v>
      </c>
      <c r="D2850" s="10" t="s">
        <v>8378</v>
      </c>
      <c r="E2850" s="10" t="s">
        <v>8379</v>
      </c>
      <c r="F2850" s="5" t="s">
        <v>2396</v>
      </c>
      <c r="G2850" s="2" t="s">
        <v>350</v>
      </c>
      <c r="H2850" s="4">
        <v>0</v>
      </c>
      <c r="I2850" s="2">
        <v>710000000</v>
      </c>
      <c r="J2850" s="2" t="s">
        <v>11537</v>
      </c>
      <c r="K2850" s="14" t="s">
        <v>6189</v>
      </c>
      <c r="L2850" s="2" t="s">
        <v>1145</v>
      </c>
      <c r="M2850" s="6" t="s">
        <v>32</v>
      </c>
      <c r="N2850" s="2" t="s">
        <v>453</v>
      </c>
      <c r="O2850" s="15" t="s">
        <v>8195</v>
      </c>
      <c r="P2850" s="36" t="s">
        <v>34</v>
      </c>
      <c r="Q2850" s="2" t="s">
        <v>35</v>
      </c>
      <c r="R2850" s="5">
        <v>3</v>
      </c>
      <c r="S2850" s="9">
        <v>71.4285</v>
      </c>
      <c r="T2850" s="9">
        <f t="shared" si="196"/>
        <v>214.28550000000001</v>
      </c>
      <c r="U2850" s="9">
        <f t="shared" si="195"/>
        <v>239.99976000000004</v>
      </c>
      <c r="V2850" s="2" t="s">
        <v>42</v>
      </c>
      <c r="W2850" s="2">
        <v>2014</v>
      </c>
      <c r="X2850" s="2"/>
    </row>
    <row r="2851" spans="1:24" ht="63.75" outlineLevel="1" x14ac:dyDescent="0.25">
      <c r="A2851" s="2" t="s">
        <v>6832</v>
      </c>
      <c r="B2851" s="3" t="s">
        <v>27</v>
      </c>
      <c r="C2851" s="43" t="s">
        <v>2399</v>
      </c>
      <c r="D2851" s="10" t="s">
        <v>8380</v>
      </c>
      <c r="E2851" s="10" t="s">
        <v>8381</v>
      </c>
      <c r="F2851" s="5" t="s">
        <v>2401</v>
      </c>
      <c r="G2851" s="2" t="s">
        <v>350</v>
      </c>
      <c r="H2851" s="4">
        <v>0</v>
      </c>
      <c r="I2851" s="2">
        <v>710000000</v>
      </c>
      <c r="J2851" s="2" t="s">
        <v>11537</v>
      </c>
      <c r="K2851" s="14" t="s">
        <v>6189</v>
      </c>
      <c r="L2851" s="2" t="s">
        <v>1145</v>
      </c>
      <c r="M2851" s="6" t="s">
        <v>32</v>
      </c>
      <c r="N2851" s="2" t="s">
        <v>453</v>
      </c>
      <c r="O2851" s="15" t="s">
        <v>8195</v>
      </c>
      <c r="P2851" s="36" t="s">
        <v>40</v>
      </c>
      <c r="Q2851" s="2" t="s">
        <v>41</v>
      </c>
      <c r="R2851" s="5">
        <v>5</v>
      </c>
      <c r="S2851" s="9">
        <v>330.3571</v>
      </c>
      <c r="T2851" s="9">
        <f t="shared" si="196"/>
        <v>1651.7855</v>
      </c>
      <c r="U2851" s="9">
        <f t="shared" si="195"/>
        <v>1849.9997600000002</v>
      </c>
      <c r="V2851" s="2" t="s">
        <v>42</v>
      </c>
      <c r="W2851" s="2">
        <v>2014</v>
      </c>
      <c r="X2851" s="2"/>
    </row>
    <row r="2852" spans="1:24" ht="63.75" outlineLevel="1" x14ac:dyDescent="0.25">
      <c r="A2852" s="2" t="s">
        <v>6833</v>
      </c>
      <c r="B2852" s="3" t="s">
        <v>27</v>
      </c>
      <c r="C2852" s="43" t="s">
        <v>2403</v>
      </c>
      <c r="D2852" s="10" t="s">
        <v>691</v>
      </c>
      <c r="E2852" s="10" t="s">
        <v>8382</v>
      </c>
      <c r="F2852" s="5" t="s">
        <v>2405</v>
      </c>
      <c r="G2852" s="2" t="s">
        <v>350</v>
      </c>
      <c r="H2852" s="4">
        <v>0</v>
      </c>
      <c r="I2852" s="2">
        <v>710000000</v>
      </c>
      <c r="J2852" s="2" t="s">
        <v>11537</v>
      </c>
      <c r="K2852" s="14" t="s">
        <v>6189</v>
      </c>
      <c r="L2852" s="2" t="s">
        <v>1145</v>
      </c>
      <c r="M2852" s="6" t="s">
        <v>32</v>
      </c>
      <c r="N2852" s="2" t="s">
        <v>453</v>
      </c>
      <c r="O2852" s="15" t="s">
        <v>8195</v>
      </c>
      <c r="P2852" s="36" t="s">
        <v>493</v>
      </c>
      <c r="Q2852" s="5" t="s">
        <v>6051</v>
      </c>
      <c r="R2852" s="5">
        <v>250</v>
      </c>
      <c r="S2852" s="9">
        <v>535.71428000000003</v>
      </c>
      <c r="T2852" s="9">
        <f t="shared" si="196"/>
        <v>133928.57</v>
      </c>
      <c r="U2852" s="9">
        <f t="shared" si="195"/>
        <v>149999.99840000001</v>
      </c>
      <c r="V2852" s="2" t="s">
        <v>42</v>
      </c>
      <c r="W2852" s="2">
        <v>2014</v>
      </c>
      <c r="X2852" s="2"/>
    </row>
    <row r="2853" spans="1:24" ht="63.75" outlineLevel="1" x14ac:dyDescent="0.25">
      <c r="A2853" s="2" t="s">
        <v>6834</v>
      </c>
      <c r="B2853" s="3" t="s">
        <v>27</v>
      </c>
      <c r="C2853" s="43" t="s">
        <v>2406</v>
      </c>
      <c r="D2853" s="10" t="s">
        <v>691</v>
      </c>
      <c r="E2853" s="10" t="s">
        <v>8383</v>
      </c>
      <c r="F2853" s="5" t="s">
        <v>2407</v>
      </c>
      <c r="G2853" s="2" t="s">
        <v>350</v>
      </c>
      <c r="H2853" s="4">
        <v>0</v>
      </c>
      <c r="I2853" s="2">
        <v>710000000</v>
      </c>
      <c r="J2853" s="2" t="s">
        <v>11537</v>
      </c>
      <c r="K2853" s="14" t="s">
        <v>6189</v>
      </c>
      <c r="L2853" s="2" t="s">
        <v>1145</v>
      </c>
      <c r="M2853" s="6" t="s">
        <v>32</v>
      </c>
      <c r="N2853" s="2" t="s">
        <v>453</v>
      </c>
      <c r="O2853" s="15" t="s">
        <v>8195</v>
      </c>
      <c r="P2853" s="36" t="s">
        <v>498</v>
      </c>
      <c r="Q2853" s="5" t="s">
        <v>2408</v>
      </c>
      <c r="R2853" s="5">
        <v>40</v>
      </c>
      <c r="S2853" s="9">
        <v>196.42850000000001</v>
      </c>
      <c r="T2853" s="9">
        <f t="shared" si="196"/>
        <v>7857.14</v>
      </c>
      <c r="U2853" s="9">
        <f t="shared" si="195"/>
        <v>8799.9968000000008</v>
      </c>
      <c r="V2853" s="2" t="s">
        <v>42</v>
      </c>
      <c r="W2853" s="2">
        <v>2014</v>
      </c>
      <c r="X2853" s="2"/>
    </row>
    <row r="2854" spans="1:24" ht="63.75" outlineLevel="1" x14ac:dyDescent="0.25">
      <c r="A2854" s="2" t="s">
        <v>6835</v>
      </c>
      <c r="B2854" s="3" t="s">
        <v>27</v>
      </c>
      <c r="C2854" s="43" t="s">
        <v>650</v>
      </c>
      <c r="D2854" s="10" t="s">
        <v>651</v>
      </c>
      <c r="E2854" s="10" t="s">
        <v>652</v>
      </c>
      <c r="F2854" s="5" t="s">
        <v>2410</v>
      </c>
      <c r="G2854" s="2" t="s">
        <v>350</v>
      </c>
      <c r="H2854" s="4">
        <v>0</v>
      </c>
      <c r="I2854" s="2">
        <v>710000000</v>
      </c>
      <c r="J2854" s="2" t="s">
        <v>11537</v>
      </c>
      <c r="K2854" s="14" t="s">
        <v>6189</v>
      </c>
      <c r="L2854" s="2" t="s">
        <v>1145</v>
      </c>
      <c r="M2854" s="6" t="s">
        <v>32</v>
      </c>
      <c r="N2854" s="2" t="s">
        <v>453</v>
      </c>
      <c r="O2854" s="15" t="s">
        <v>8195</v>
      </c>
      <c r="P2854" s="36" t="s">
        <v>40</v>
      </c>
      <c r="Q2854" s="2" t="s">
        <v>41</v>
      </c>
      <c r="R2854" s="5">
        <v>200</v>
      </c>
      <c r="S2854" s="9">
        <v>13.392856999999999</v>
      </c>
      <c r="T2854" s="9">
        <f t="shared" si="196"/>
        <v>2678.5713999999998</v>
      </c>
      <c r="U2854" s="9">
        <f t="shared" si="195"/>
        <v>2999.9999680000001</v>
      </c>
      <c r="V2854" s="2" t="s">
        <v>42</v>
      </c>
      <c r="W2854" s="2">
        <v>2014</v>
      </c>
      <c r="X2854" s="2"/>
    </row>
    <row r="2855" spans="1:24" ht="63.75" outlineLevel="1" x14ac:dyDescent="0.25">
      <c r="A2855" s="2" t="s">
        <v>6836</v>
      </c>
      <c r="B2855" s="3" t="s">
        <v>27</v>
      </c>
      <c r="C2855" s="43" t="s">
        <v>2411</v>
      </c>
      <c r="D2855" s="10" t="s">
        <v>8384</v>
      </c>
      <c r="E2855" s="10" t="s">
        <v>8385</v>
      </c>
      <c r="F2855" s="5" t="s">
        <v>2413</v>
      </c>
      <c r="G2855" s="2" t="s">
        <v>350</v>
      </c>
      <c r="H2855" s="4">
        <v>0</v>
      </c>
      <c r="I2855" s="2">
        <v>710000000</v>
      </c>
      <c r="J2855" s="2" t="s">
        <v>11537</v>
      </c>
      <c r="K2855" s="14" t="s">
        <v>6189</v>
      </c>
      <c r="L2855" s="2" t="s">
        <v>1145</v>
      </c>
      <c r="M2855" s="6" t="s">
        <v>32</v>
      </c>
      <c r="N2855" s="2" t="s">
        <v>453</v>
      </c>
      <c r="O2855" s="15" t="s">
        <v>8195</v>
      </c>
      <c r="P2855" s="36" t="s">
        <v>40</v>
      </c>
      <c r="Q2855" s="2" t="s">
        <v>41</v>
      </c>
      <c r="R2855" s="5">
        <v>71</v>
      </c>
      <c r="S2855" s="9">
        <v>5.3571</v>
      </c>
      <c r="T2855" s="9">
        <f t="shared" si="196"/>
        <v>380.35410000000002</v>
      </c>
      <c r="U2855" s="9">
        <f t="shared" si="195"/>
        <v>425.99659200000008</v>
      </c>
      <c r="V2855" s="2" t="s">
        <v>42</v>
      </c>
      <c r="W2855" s="2">
        <v>2014</v>
      </c>
      <c r="X2855" s="2"/>
    </row>
    <row r="2856" spans="1:24" ht="63.75" outlineLevel="1" x14ac:dyDescent="0.25">
      <c r="A2856" s="2" t="s">
        <v>6837</v>
      </c>
      <c r="B2856" s="3" t="s">
        <v>27</v>
      </c>
      <c r="C2856" s="43" t="s">
        <v>2414</v>
      </c>
      <c r="D2856" s="10" t="s">
        <v>7745</v>
      </c>
      <c r="E2856" s="10" t="s">
        <v>8386</v>
      </c>
      <c r="F2856" s="5" t="s">
        <v>2416</v>
      </c>
      <c r="G2856" s="2" t="s">
        <v>350</v>
      </c>
      <c r="H2856" s="4">
        <v>0</v>
      </c>
      <c r="I2856" s="2">
        <v>710000000</v>
      </c>
      <c r="J2856" s="2" t="s">
        <v>11537</v>
      </c>
      <c r="K2856" s="14" t="s">
        <v>6189</v>
      </c>
      <c r="L2856" s="2" t="s">
        <v>1145</v>
      </c>
      <c r="M2856" s="6" t="s">
        <v>32</v>
      </c>
      <c r="N2856" s="2" t="s">
        <v>453</v>
      </c>
      <c r="O2856" s="15" t="s">
        <v>8195</v>
      </c>
      <c r="P2856" s="36" t="s">
        <v>40</v>
      </c>
      <c r="Q2856" s="2" t="s">
        <v>41</v>
      </c>
      <c r="R2856" s="5">
        <v>25</v>
      </c>
      <c r="S2856" s="9">
        <v>535.71428000000003</v>
      </c>
      <c r="T2856" s="9">
        <f t="shared" si="196"/>
        <v>13392.857</v>
      </c>
      <c r="U2856" s="9">
        <f t="shared" si="195"/>
        <v>14999.999840000002</v>
      </c>
      <c r="V2856" s="2" t="s">
        <v>42</v>
      </c>
      <c r="W2856" s="2">
        <v>2014</v>
      </c>
      <c r="X2856" s="2"/>
    </row>
    <row r="2857" spans="1:24" ht="63.75" outlineLevel="1" x14ac:dyDescent="0.25">
      <c r="A2857" s="2" t="s">
        <v>6838</v>
      </c>
      <c r="B2857" s="3" t="s">
        <v>27</v>
      </c>
      <c r="C2857" s="5" t="s">
        <v>6056</v>
      </c>
      <c r="D2857" s="10" t="s">
        <v>2418</v>
      </c>
      <c r="E2857" s="10" t="s">
        <v>6058</v>
      </c>
      <c r="F2857" s="5" t="s">
        <v>2419</v>
      </c>
      <c r="G2857" s="2" t="s">
        <v>350</v>
      </c>
      <c r="H2857" s="4">
        <v>0</v>
      </c>
      <c r="I2857" s="2">
        <v>710000000</v>
      </c>
      <c r="J2857" s="2" t="s">
        <v>11537</v>
      </c>
      <c r="K2857" s="14" t="s">
        <v>6189</v>
      </c>
      <c r="L2857" s="2" t="s">
        <v>1145</v>
      </c>
      <c r="M2857" s="6" t="s">
        <v>32</v>
      </c>
      <c r="N2857" s="2" t="s">
        <v>453</v>
      </c>
      <c r="O2857" s="15" t="s">
        <v>8195</v>
      </c>
      <c r="P2857" s="36" t="s">
        <v>40</v>
      </c>
      <c r="Q2857" s="2" t="s">
        <v>41</v>
      </c>
      <c r="R2857" s="5">
        <v>11</v>
      </c>
      <c r="S2857" s="9">
        <v>107.14279999999999</v>
      </c>
      <c r="T2857" s="9">
        <f t="shared" si="196"/>
        <v>1178.5708</v>
      </c>
      <c r="U2857" s="9">
        <f t="shared" si="195"/>
        <v>1319.9992960000002</v>
      </c>
      <c r="V2857" s="2" t="s">
        <v>42</v>
      </c>
      <c r="W2857" s="2">
        <v>2014</v>
      </c>
      <c r="X2857" s="2"/>
    </row>
    <row r="2858" spans="1:24" ht="63.75" outlineLevel="1" x14ac:dyDescent="0.25">
      <c r="A2858" s="2" t="s">
        <v>6839</v>
      </c>
      <c r="B2858" s="3" t="s">
        <v>27</v>
      </c>
      <c r="C2858" s="10" t="s">
        <v>8388</v>
      </c>
      <c r="D2858" s="10" t="s">
        <v>679</v>
      </c>
      <c r="E2858" s="10" t="s">
        <v>8387</v>
      </c>
      <c r="F2858" s="5" t="s">
        <v>2421</v>
      </c>
      <c r="G2858" s="2" t="s">
        <v>350</v>
      </c>
      <c r="H2858" s="4">
        <v>0</v>
      </c>
      <c r="I2858" s="2">
        <v>710000000</v>
      </c>
      <c r="J2858" s="2" t="s">
        <v>11537</v>
      </c>
      <c r="K2858" s="14" t="s">
        <v>6189</v>
      </c>
      <c r="L2858" s="2" t="s">
        <v>1145</v>
      </c>
      <c r="M2858" s="6" t="s">
        <v>32</v>
      </c>
      <c r="N2858" s="2" t="s">
        <v>453</v>
      </c>
      <c r="O2858" s="15" t="s">
        <v>8195</v>
      </c>
      <c r="P2858" s="36" t="s">
        <v>40</v>
      </c>
      <c r="Q2858" s="2" t="s">
        <v>41</v>
      </c>
      <c r="R2858" s="5">
        <v>40</v>
      </c>
      <c r="S2858" s="9">
        <v>223.21428</v>
      </c>
      <c r="T2858" s="9">
        <f t="shared" si="196"/>
        <v>8928.5712000000003</v>
      </c>
      <c r="U2858" s="9">
        <f t="shared" si="195"/>
        <v>9999.9997440000006</v>
      </c>
      <c r="V2858" s="2" t="s">
        <v>42</v>
      </c>
      <c r="W2858" s="2">
        <v>2014</v>
      </c>
      <c r="X2858" s="2"/>
    </row>
    <row r="2859" spans="1:24" ht="63.75" outlineLevel="1" x14ac:dyDescent="0.25">
      <c r="A2859" s="2" t="s">
        <v>6840</v>
      </c>
      <c r="B2859" s="3" t="s">
        <v>27</v>
      </c>
      <c r="C2859" s="5" t="s">
        <v>13056</v>
      </c>
      <c r="D2859" s="10" t="s">
        <v>5680</v>
      </c>
      <c r="E2859" s="10" t="s">
        <v>13028</v>
      </c>
      <c r="F2859" s="5" t="s">
        <v>2422</v>
      </c>
      <c r="G2859" s="2" t="s">
        <v>350</v>
      </c>
      <c r="H2859" s="4">
        <v>0</v>
      </c>
      <c r="I2859" s="2">
        <v>710000000</v>
      </c>
      <c r="J2859" s="2" t="s">
        <v>11537</v>
      </c>
      <c r="K2859" s="14" t="s">
        <v>6189</v>
      </c>
      <c r="L2859" s="2" t="s">
        <v>1145</v>
      </c>
      <c r="M2859" s="6" t="s">
        <v>32</v>
      </c>
      <c r="N2859" s="2" t="s">
        <v>453</v>
      </c>
      <c r="O2859" s="15" t="s">
        <v>8195</v>
      </c>
      <c r="P2859" s="36" t="s">
        <v>40</v>
      </c>
      <c r="Q2859" s="2" t="s">
        <v>41</v>
      </c>
      <c r="R2859" s="5">
        <v>10</v>
      </c>
      <c r="S2859" s="9">
        <v>80.356999999999999</v>
      </c>
      <c r="T2859" s="9">
        <f t="shared" si="196"/>
        <v>803.56999999999994</v>
      </c>
      <c r="U2859" s="9">
        <f t="shared" si="195"/>
        <v>899.99840000000006</v>
      </c>
      <c r="V2859" s="2" t="s">
        <v>42</v>
      </c>
      <c r="W2859" s="2">
        <v>2014</v>
      </c>
      <c r="X2859" s="2"/>
    </row>
    <row r="2860" spans="1:24" ht="63.75" outlineLevel="1" x14ac:dyDescent="0.25">
      <c r="A2860" s="2" t="s">
        <v>6841</v>
      </c>
      <c r="B2860" s="3" t="s">
        <v>27</v>
      </c>
      <c r="C2860" s="43" t="s">
        <v>609</v>
      </c>
      <c r="D2860" s="10" t="s">
        <v>610</v>
      </c>
      <c r="E2860" s="10" t="s">
        <v>611</v>
      </c>
      <c r="F2860" s="5" t="s">
        <v>5903</v>
      </c>
      <c r="G2860" s="2" t="s">
        <v>350</v>
      </c>
      <c r="H2860" s="4">
        <v>0</v>
      </c>
      <c r="I2860" s="2">
        <v>710000000</v>
      </c>
      <c r="J2860" s="2" t="s">
        <v>11537</v>
      </c>
      <c r="K2860" s="14" t="s">
        <v>6189</v>
      </c>
      <c r="L2860" s="2" t="s">
        <v>1145</v>
      </c>
      <c r="M2860" s="6" t="s">
        <v>32</v>
      </c>
      <c r="N2860" s="2" t="s">
        <v>453</v>
      </c>
      <c r="O2860" s="15" t="s">
        <v>8195</v>
      </c>
      <c r="P2860" s="36" t="s">
        <v>40</v>
      </c>
      <c r="Q2860" s="2" t="s">
        <v>41</v>
      </c>
      <c r="R2860" s="5">
        <v>15</v>
      </c>
      <c r="S2860" s="9">
        <v>455.3571</v>
      </c>
      <c r="T2860" s="9">
        <f t="shared" si="196"/>
        <v>6830.3564999999999</v>
      </c>
      <c r="U2860" s="9">
        <f t="shared" si="195"/>
        <v>7649.9992800000009</v>
      </c>
      <c r="V2860" s="2" t="s">
        <v>42</v>
      </c>
      <c r="W2860" s="2">
        <v>2014</v>
      </c>
      <c r="X2860" s="2"/>
    </row>
    <row r="2861" spans="1:24" ht="63.75" outlineLevel="1" x14ac:dyDescent="0.25">
      <c r="A2861" s="2" t="s">
        <v>6842</v>
      </c>
      <c r="B2861" s="3" t="s">
        <v>27</v>
      </c>
      <c r="C2861" s="43" t="s">
        <v>609</v>
      </c>
      <c r="D2861" s="10" t="s">
        <v>610</v>
      </c>
      <c r="E2861" s="10" t="s">
        <v>611</v>
      </c>
      <c r="F2861" s="5" t="s">
        <v>5904</v>
      </c>
      <c r="G2861" s="2" t="s">
        <v>350</v>
      </c>
      <c r="H2861" s="4">
        <v>0</v>
      </c>
      <c r="I2861" s="2">
        <v>710000000</v>
      </c>
      <c r="J2861" s="2" t="s">
        <v>11537</v>
      </c>
      <c r="K2861" s="14" t="s">
        <v>6189</v>
      </c>
      <c r="L2861" s="2" t="s">
        <v>1145</v>
      </c>
      <c r="M2861" s="6" t="s">
        <v>32</v>
      </c>
      <c r="N2861" s="2" t="s">
        <v>453</v>
      </c>
      <c r="O2861" s="15" t="s">
        <v>8195</v>
      </c>
      <c r="P2861" s="36" t="s">
        <v>40</v>
      </c>
      <c r="Q2861" s="2" t="s">
        <v>41</v>
      </c>
      <c r="R2861" s="5">
        <v>10</v>
      </c>
      <c r="S2861" s="9">
        <v>535.71428000000003</v>
      </c>
      <c r="T2861" s="9">
        <f t="shared" si="196"/>
        <v>5357.1428000000005</v>
      </c>
      <c r="U2861" s="9">
        <f t="shared" si="195"/>
        <v>5999.9999360000011</v>
      </c>
      <c r="V2861" s="2" t="s">
        <v>42</v>
      </c>
      <c r="W2861" s="2">
        <v>2014</v>
      </c>
      <c r="X2861" s="2"/>
    </row>
    <row r="2862" spans="1:24" ht="63.75" outlineLevel="1" x14ac:dyDescent="0.25">
      <c r="A2862" s="2" t="s">
        <v>6843</v>
      </c>
      <c r="B2862" s="3" t="s">
        <v>27</v>
      </c>
      <c r="C2862" s="43" t="s">
        <v>5905</v>
      </c>
      <c r="D2862" s="10" t="s">
        <v>1332</v>
      </c>
      <c r="E2862" s="10" t="s">
        <v>8221</v>
      </c>
      <c r="F2862" s="5" t="s">
        <v>5906</v>
      </c>
      <c r="G2862" s="2" t="s">
        <v>350</v>
      </c>
      <c r="H2862" s="4">
        <v>0</v>
      </c>
      <c r="I2862" s="2">
        <v>710000000</v>
      </c>
      <c r="J2862" s="2" t="s">
        <v>11537</v>
      </c>
      <c r="K2862" s="14" t="s">
        <v>6189</v>
      </c>
      <c r="L2862" s="2" t="s">
        <v>1145</v>
      </c>
      <c r="M2862" s="6" t="s">
        <v>32</v>
      </c>
      <c r="N2862" s="2" t="s">
        <v>453</v>
      </c>
      <c r="O2862" s="15" t="s">
        <v>8195</v>
      </c>
      <c r="P2862" s="36" t="s">
        <v>40</v>
      </c>
      <c r="Q2862" s="2" t="s">
        <v>41</v>
      </c>
      <c r="R2862" s="5">
        <v>4</v>
      </c>
      <c r="S2862" s="9">
        <v>2232.1428500000002</v>
      </c>
      <c r="T2862" s="9">
        <f t="shared" si="196"/>
        <v>8928.5714000000007</v>
      </c>
      <c r="U2862" s="9">
        <f t="shared" si="195"/>
        <v>9999.9999680000019</v>
      </c>
      <c r="V2862" s="2" t="s">
        <v>42</v>
      </c>
      <c r="W2862" s="2">
        <v>2014</v>
      </c>
      <c r="X2862" s="2"/>
    </row>
    <row r="2863" spans="1:24" ht="63.75" outlineLevel="1" x14ac:dyDescent="0.25">
      <c r="A2863" s="2" t="s">
        <v>6844</v>
      </c>
      <c r="B2863" s="3" t="s">
        <v>27</v>
      </c>
      <c r="C2863" s="43" t="s">
        <v>5907</v>
      </c>
      <c r="D2863" s="10" t="s">
        <v>702</v>
      </c>
      <c r="E2863" s="10" t="s">
        <v>8222</v>
      </c>
      <c r="F2863" s="5" t="s">
        <v>8222</v>
      </c>
      <c r="G2863" s="2" t="s">
        <v>350</v>
      </c>
      <c r="H2863" s="4">
        <v>0</v>
      </c>
      <c r="I2863" s="2">
        <v>710000000</v>
      </c>
      <c r="J2863" s="2" t="s">
        <v>11537</v>
      </c>
      <c r="K2863" s="14" t="s">
        <v>6189</v>
      </c>
      <c r="L2863" s="2" t="s">
        <v>1145</v>
      </c>
      <c r="M2863" s="6" t="s">
        <v>32</v>
      </c>
      <c r="N2863" s="2" t="s">
        <v>453</v>
      </c>
      <c r="O2863" s="15" t="s">
        <v>8195</v>
      </c>
      <c r="P2863" s="36" t="s">
        <v>40</v>
      </c>
      <c r="Q2863" s="2" t="s">
        <v>41</v>
      </c>
      <c r="R2863" s="5">
        <v>3</v>
      </c>
      <c r="S2863" s="9">
        <v>892.85713999999996</v>
      </c>
      <c r="T2863" s="9">
        <f t="shared" si="196"/>
        <v>2678.5714199999998</v>
      </c>
      <c r="U2863" s="9">
        <f t="shared" si="195"/>
        <v>2999.9999904000001</v>
      </c>
      <c r="V2863" s="2" t="s">
        <v>42</v>
      </c>
      <c r="W2863" s="2">
        <v>2014</v>
      </c>
      <c r="X2863" s="2"/>
    </row>
    <row r="2864" spans="1:24" ht="63.75" outlineLevel="1" x14ac:dyDescent="0.25">
      <c r="A2864" s="2" t="s">
        <v>6845</v>
      </c>
      <c r="B2864" s="3" t="s">
        <v>27</v>
      </c>
      <c r="C2864" s="43" t="s">
        <v>535</v>
      </c>
      <c r="D2864" s="10" t="s">
        <v>536</v>
      </c>
      <c r="E2864" s="10" t="s">
        <v>537</v>
      </c>
      <c r="F2864" s="5"/>
      <c r="G2864" s="2" t="s">
        <v>350</v>
      </c>
      <c r="H2864" s="4">
        <v>0</v>
      </c>
      <c r="I2864" s="2">
        <v>710000000</v>
      </c>
      <c r="J2864" s="2" t="s">
        <v>11537</v>
      </c>
      <c r="K2864" s="14" t="s">
        <v>6189</v>
      </c>
      <c r="L2864" s="2" t="s">
        <v>1145</v>
      </c>
      <c r="M2864" s="6" t="s">
        <v>32</v>
      </c>
      <c r="N2864" s="2" t="s">
        <v>453</v>
      </c>
      <c r="O2864" s="15" t="s">
        <v>8195</v>
      </c>
      <c r="P2864" s="36" t="s">
        <v>40</v>
      </c>
      <c r="Q2864" s="2" t="s">
        <v>41</v>
      </c>
      <c r="R2864" s="5">
        <v>2</v>
      </c>
      <c r="S2864" s="9">
        <v>107.14285</v>
      </c>
      <c r="T2864" s="9">
        <f t="shared" si="196"/>
        <v>214.28569999999999</v>
      </c>
      <c r="U2864" s="9">
        <f t="shared" si="195"/>
        <v>239.99998400000001</v>
      </c>
      <c r="V2864" s="2" t="s">
        <v>42</v>
      </c>
      <c r="W2864" s="2">
        <v>2014</v>
      </c>
      <c r="X2864" s="2"/>
    </row>
    <row r="2865" spans="1:24" ht="63.75" outlineLevel="1" x14ac:dyDescent="0.25">
      <c r="A2865" s="2" t="s">
        <v>6846</v>
      </c>
      <c r="B2865" s="3" t="s">
        <v>27</v>
      </c>
      <c r="C2865" s="43" t="s">
        <v>5908</v>
      </c>
      <c r="D2865" s="10" t="s">
        <v>8389</v>
      </c>
      <c r="E2865" s="10" t="s">
        <v>5911</v>
      </c>
      <c r="F2865" s="5"/>
      <c r="G2865" s="2" t="s">
        <v>350</v>
      </c>
      <c r="H2865" s="4">
        <v>0</v>
      </c>
      <c r="I2865" s="2">
        <v>710000000</v>
      </c>
      <c r="J2865" s="2" t="s">
        <v>11537</v>
      </c>
      <c r="K2865" s="14" t="s">
        <v>6189</v>
      </c>
      <c r="L2865" s="2" t="s">
        <v>1145</v>
      </c>
      <c r="M2865" s="6" t="s">
        <v>32</v>
      </c>
      <c r="N2865" s="2" t="s">
        <v>453</v>
      </c>
      <c r="O2865" s="15" t="s">
        <v>8195</v>
      </c>
      <c r="P2865" s="36" t="s">
        <v>40</v>
      </c>
      <c r="Q2865" s="2" t="s">
        <v>41</v>
      </c>
      <c r="R2865" s="5">
        <v>12</v>
      </c>
      <c r="S2865" s="9">
        <v>187.5</v>
      </c>
      <c r="T2865" s="9">
        <f t="shared" si="196"/>
        <v>2250</v>
      </c>
      <c r="U2865" s="9">
        <f t="shared" si="195"/>
        <v>2520.0000000000005</v>
      </c>
      <c r="V2865" s="2" t="s">
        <v>42</v>
      </c>
      <c r="W2865" s="2">
        <v>2014</v>
      </c>
      <c r="X2865" s="2"/>
    </row>
    <row r="2866" spans="1:24" ht="63.75" outlineLevel="1" x14ac:dyDescent="0.25">
      <c r="A2866" s="2" t="s">
        <v>6847</v>
      </c>
      <c r="B2866" s="3" t="s">
        <v>27</v>
      </c>
      <c r="C2866" s="43" t="s">
        <v>5908</v>
      </c>
      <c r="D2866" s="10" t="s">
        <v>8389</v>
      </c>
      <c r="E2866" s="10" t="s">
        <v>5911</v>
      </c>
      <c r="F2866" s="5" t="s">
        <v>5909</v>
      </c>
      <c r="G2866" s="2" t="s">
        <v>343</v>
      </c>
      <c r="H2866" s="4">
        <v>0</v>
      </c>
      <c r="I2866" s="2">
        <v>710000000</v>
      </c>
      <c r="J2866" s="2" t="s">
        <v>11537</v>
      </c>
      <c r="K2866" s="14" t="s">
        <v>6189</v>
      </c>
      <c r="L2866" s="2" t="s">
        <v>1145</v>
      </c>
      <c r="M2866" s="6" t="s">
        <v>32</v>
      </c>
      <c r="N2866" s="2" t="s">
        <v>453</v>
      </c>
      <c r="O2866" s="15" t="s">
        <v>8195</v>
      </c>
      <c r="P2866" s="36" t="s">
        <v>40</v>
      </c>
      <c r="Q2866" s="2" t="s">
        <v>41</v>
      </c>
      <c r="R2866" s="5">
        <v>2</v>
      </c>
      <c r="S2866" s="9">
        <v>401.78570999999999</v>
      </c>
      <c r="T2866" s="9">
        <f t="shared" si="196"/>
        <v>803.57141999999999</v>
      </c>
      <c r="U2866" s="9">
        <f t="shared" si="195"/>
        <v>899.99999040000012</v>
      </c>
      <c r="V2866" s="2" t="s">
        <v>42</v>
      </c>
      <c r="W2866" s="2">
        <v>2014</v>
      </c>
      <c r="X2866" s="2"/>
    </row>
    <row r="2867" spans="1:24" ht="63.75" outlineLevel="1" x14ac:dyDescent="0.25">
      <c r="A2867" s="2" t="s">
        <v>6848</v>
      </c>
      <c r="B2867" s="3" t="s">
        <v>27</v>
      </c>
      <c r="C2867" s="43" t="s">
        <v>590</v>
      </c>
      <c r="D2867" s="10" t="s">
        <v>591</v>
      </c>
      <c r="E2867" s="10" t="s">
        <v>592</v>
      </c>
      <c r="F2867" s="5" t="s">
        <v>592</v>
      </c>
      <c r="G2867" s="2" t="s">
        <v>350</v>
      </c>
      <c r="H2867" s="4">
        <v>0</v>
      </c>
      <c r="I2867" s="2">
        <v>710000000</v>
      </c>
      <c r="J2867" s="2" t="s">
        <v>11537</v>
      </c>
      <c r="K2867" s="14" t="s">
        <v>6189</v>
      </c>
      <c r="L2867" s="2" t="s">
        <v>1145</v>
      </c>
      <c r="M2867" s="6" t="s">
        <v>32</v>
      </c>
      <c r="N2867" s="2" t="s">
        <v>453</v>
      </c>
      <c r="O2867" s="15" t="s">
        <v>8195</v>
      </c>
      <c r="P2867" s="36" t="s">
        <v>40</v>
      </c>
      <c r="Q2867" s="2" t="s">
        <v>41</v>
      </c>
      <c r="R2867" s="5">
        <v>10</v>
      </c>
      <c r="S2867" s="9">
        <v>89.285709999999995</v>
      </c>
      <c r="T2867" s="9">
        <f t="shared" si="196"/>
        <v>892.85709999999995</v>
      </c>
      <c r="U2867" s="9">
        <f t="shared" si="195"/>
        <v>999.99995200000001</v>
      </c>
      <c r="V2867" s="2" t="s">
        <v>42</v>
      </c>
      <c r="W2867" s="2">
        <v>2014</v>
      </c>
      <c r="X2867" s="2"/>
    </row>
    <row r="2868" spans="1:24" ht="63.75" outlineLevel="1" x14ac:dyDescent="0.25">
      <c r="A2868" s="2" t="s">
        <v>6849</v>
      </c>
      <c r="B2868" s="3" t="s">
        <v>27</v>
      </c>
      <c r="C2868" s="10" t="s">
        <v>5910</v>
      </c>
      <c r="D2868" s="10" t="s">
        <v>8390</v>
      </c>
      <c r="E2868" s="10" t="s">
        <v>8391</v>
      </c>
      <c r="F2868" s="5" t="s">
        <v>8223</v>
      </c>
      <c r="G2868" s="2" t="s">
        <v>350</v>
      </c>
      <c r="H2868" s="4">
        <v>0</v>
      </c>
      <c r="I2868" s="2">
        <v>710000000</v>
      </c>
      <c r="J2868" s="2" t="s">
        <v>11537</v>
      </c>
      <c r="K2868" s="14" t="s">
        <v>6189</v>
      </c>
      <c r="L2868" s="2" t="s">
        <v>1145</v>
      </c>
      <c r="M2868" s="6" t="s">
        <v>32</v>
      </c>
      <c r="N2868" s="2" t="s">
        <v>453</v>
      </c>
      <c r="O2868" s="15" t="s">
        <v>8195</v>
      </c>
      <c r="P2868" s="36" t="s">
        <v>40</v>
      </c>
      <c r="Q2868" s="2" t="s">
        <v>41</v>
      </c>
      <c r="R2868" s="5">
        <v>12</v>
      </c>
      <c r="S2868" s="9">
        <v>267.85714000000002</v>
      </c>
      <c r="T2868" s="9">
        <f t="shared" si="196"/>
        <v>3214.28568</v>
      </c>
      <c r="U2868" s="9">
        <f t="shared" si="195"/>
        <v>3599.9999616000005</v>
      </c>
      <c r="V2868" s="2" t="s">
        <v>42</v>
      </c>
      <c r="W2868" s="2">
        <v>2014</v>
      </c>
      <c r="X2868" s="2"/>
    </row>
    <row r="2869" spans="1:24" ht="63.75" outlineLevel="1" x14ac:dyDescent="0.25">
      <c r="A2869" s="2" t="s">
        <v>6850</v>
      </c>
      <c r="B2869" s="3" t="s">
        <v>27</v>
      </c>
      <c r="C2869" s="43" t="s">
        <v>5908</v>
      </c>
      <c r="D2869" s="10" t="s">
        <v>8389</v>
      </c>
      <c r="E2869" s="10" t="s">
        <v>5911</v>
      </c>
      <c r="F2869" s="5"/>
      <c r="G2869" s="2" t="s">
        <v>350</v>
      </c>
      <c r="H2869" s="4">
        <v>0</v>
      </c>
      <c r="I2869" s="2">
        <v>710000000</v>
      </c>
      <c r="J2869" s="2" t="s">
        <v>11537</v>
      </c>
      <c r="K2869" s="14" t="s">
        <v>6189</v>
      </c>
      <c r="L2869" s="2" t="s">
        <v>1145</v>
      </c>
      <c r="M2869" s="6" t="s">
        <v>32</v>
      </c>
      <c r="N2869" s="2" t="s">
        <v>453</v>
      </c>
      <c r="O2869" s="15" t="s">
        <v>8195</v>
      </c>
      <c r="P2869" s="36" t="s">
        <v>40</v>
      </c>
      <c r="Q2869" s="2" t="s">
        <v>41</v>
      </c>
      <c r="R2869" s="5">
        <v>2</v>
      </c>
      <c r="S2869" s="9">
        <v>178.57140000000001</v>
      </c>
      <c r="T2869" s="9">
        <f t="shared" si="196"/>
        <v>357.14280000000002</v>
      </c>
      <c r="U2869" s="9">
        <f t="shared" si="195"/>
        <v>399.99993600000005</v>
      </c>
      <c r="V2869" s="2" t="s">
        <v>42</v>
      </c>
      <c r="W2869" s="2">
        <v>2014</v>
      </c>
      <c r="X2869" s="2"/>
    </row>
    <row r="2870" spans="1:24" ht="63.75" outlineLevel="1" x14ac:dyDescent="0.25">
      <c r="A2870" s="2" t="s">
        <v>6851</v>
      </c>
      <c r="B2870" s="3" t="s">
        <v>27</v>
      </c>
      <c r="C2870" s="43" t="s">
        <v>524</v>
      </c>
      <c r="D2870" s="10" t="s">
        <v>844</v>
      </c>
      <c r="E2870" s="10" t="s">
        <v>525</v>
      </c>
      <c r="F2870" s="5" t="s">
        <v>8392</v>
      </c>
      <c r="G2870" s="2" t="s">
        <v>350</v>
      </c>
      <c r="H2870" s="4">
        <v>0</v>
      </c>
      <c r="I2870" s="2">
        <v>710000000</v>
      </c>
      <c r="J2870" s="2" t="s">
        <v>11537</v>
      </c>
      <c r="K2870" s="14" t="s">
        <v>6189</v>
      </c>
      <c r="L2870" s="2" t="s">
        <v>1145</v>
      </c>
      <c r="M2870" s="6" t="s">
        <v>32</v>
      </c>
      <c r="N2870" s="2" t="s">
        <v>453</v>
      </c>
      <c r="O2870" s="15" t="s">
        <v>8195</v>
      </c>
      <c r="P2870" s="36" t="s">
        <v>40</v>
      </c>
      <c r="Q2870" s="2" t="s">
        <v>41</v>
      </c>
      <c r="R2870" s="5">
        <v>5</v>
      </c>
      <c r="S2870" s="9">
        <v>62.5</v>
      </c>
      <c r="T2870" s="9">
        <f t="shared" si="196"/>
        <v>312.5</v>
      </c>
      <c r="U2870" s="9">
        <f t="shared" si="195"/>
        <v>350.00000000000006</v>
      </c>
      <c r="V2870" s="2" t="s">
        <v>42</v>
      </c>
      <c r="W2870" s="2">
        <v>2014</v>
      </c>
      <c r="X2870" s="2"/>
    </row>
    <row r="2871" spans="1:24" ht="63.75" outlineLevel="1" x14ac:dyDescent="0.25">
      <c r="A2871" s="2" t="s">
        <v>6852</v>
      </c>
      <c r="B2871" s="3" t="s">
        <v>27</v>
      </c>
      <c r="C2871" s="43" t="s">
        <v>535</v>
      </c>
      <c r="D2871" s="10" t="s">
        <v>536</v>
      </c>
      <c r="E2871" s="10" t="s">
        <v>537</v>
      </c>
      <c r="F2871" s="5" t="s">
        <v>8224</v>
      </c>
      <c r="G2871" s="2" t="s">
        <v>350</v>
      </c>
      <c r="H2871" s="4">
        <v>0</v>
      </c>
      <c r="I2871" s="2">
        <v>710000000</v>
      </c>
      <c r="J2871" s="2" t="s">
        <v>11537</v>
      </c>
      <c r="K2871" s="14" t="s">
        <v>6189</v>
      </c>
      <c r="L2871" s="2" t="s">
        <v>1145</v>
      </c>
      <c r="M2871" s="6" t="s">
        <v>32</v>
      </c>
      <c r="N2871" s="2" t="s">
        <v>453</v>
      </c>
      <c r="O2871" s="15" t="s">
        <v>8195</v>
      </c>
      <c r="P2871" s="36" t="s">
        <v>40</v>
      </c>
      <c r="Q2871" s="2" t="s">
        <v>41</v>
      </c>
      <c r="R2871" s="5">
        <v>30</v>
      </c>
      <c r="S2871" s="9">
        <v>98.214200000000005</v>
      </c>
      <c r="T2871" s="9">
        <f t="shared" si="196"/>
        <v>2946.4260000000004</v>
      </c>
      <c r="U2871" s="9">
        <f t="shared" si="195"/>
        <v>3299.9971200000009</v>
      </c>
      <c r="V2871" s="2" t="s">
        <v>42</v>
      </c>
      <c r="W2871" s="2">
        <v>2014</v>
      </c>
      <c r="X2871" s="2"/>
    </row>
    <row r="2872" spans="1:24" ht="63.75" outlineLevel="1" x14ac:dyDescent="0.25">
      <c r="A2872" s="2" t="s">
        <v>9121</v>
      </c>
      <c r="B2872" s="3" t="s">
        <v>27</v>
      </c>
      <c r="C2872" s="43" t="s">
        <v>1341</v>
      </c>
      <c r="D2872" s="10" t="s">
        <v>1339</v>
      </c>
      <c r="E2872" s="10" t="s">
        <v>1340</v>
      </c>
      <c r="F2872" s="5"/>
      <c r="G2872" s="2" t="s">
        <v>350</v>
      </c>
      <c r="H2872" s="4">
        <v>0</v>
      </c>
      <c r="I2872" s="2">
        <v>710000000</v>
      </c>
      <c r="J2872" s="2" t="s">
        <v>11537</v>
      </c>
      <c r="K2872" s="14" t="s">
        <v>6189</v>
      </c>
      <c r="L2872" s="2" t="s">
        <v>1145</v>
      </c>
      <c r="M2872" s="6" t="s">
        <v>32</v>
      </c>
      <c r="N2872" s="2" t="s">
        <v>453</v>
      </c>
      <c r="O2872" s="15" t="s">
        <v>8195</v>
      </c>
      <c r="P2872" s="36" t="s">
        <v>40</v>
      </c>
      <c r="Q2872" s="2" t="s">
        <v>41</v>
      </c>
      <c r="R2872" s="5">
        <v>2</v>
      </c>
      <c r="S2872" s="9">
        <v>491.07141999999999</v>
      </c>
      <c r="T2872" s="9">
        <f t="shared" si="196"/>
        <v>982.14283999999998</v>
      </c>
      <c r="U2872" s="9">
        <f t="shared" si="195"/>
        <v>1099.9999808</v>
      </c>
      <c r="V2872" s="2" t="s">
        <v>42</v>
      </c>
      <c r="W2872" s="2">
        <v>2014</v>
      </c>
      <c r="X2872" s="2"/>
    </row>
    <row r="2873" spans="1:24" ht="63.75" outlineLevel="1" x14ac:dyDescent="0.25">
      <c r="A2873" s="2" t="s">
        <v>6853</v>
      </c>
      <c r="B2873" s="3" t="s">
        <v>27</v>
      </c>
      <c r="C2873" s="43" t="s">
        <v>3703</v>
      </c>
      <c r="D2873" s="10" t="s">
        <v>3704</v>
      </c>
      <c r="E2873" s="10" t="s">
        <v>3705</v>
      </c>
      <c r="F2873" s="10"/>
      <c r="G2873" s="2" t="s">
        <v>29</v>
      </c>
      <c r="H2873" s="4">
        <v>0</v>
      </c>
      <c r="I2873" s="2">
        <v>710000000</v>
      </c>
      <c r="J2873" s="2" t="s">
        <v>11537</v>
      </c>
      <c r="K2873" s="14" t="s">
        <v>6189</v>
      </c>
      <c r="L2873" s="2" t="s">
        <v>1145</v>
      </c>
      <c r="M2873" s="6" t="s">
        <v>32</v>
      </c>
      <c r="N2873" s="2" t="s">
        <v>453</v>
      </c>
      <c r="O2873" s="15" t="s">
        <v>8195</v>
      </c>
      <c r="P2873" s="36" t="s">
        <v>40</v>
      </c>
      <c r="Q2873" s="2" t="s">
        <v>41</v>
      </c>
      <c r="R2873" s="5">
        <v>5</v>
      </c>
      <c r="S2873" s="9">
        <v>2500</v>
      </c>
      <c r="T2873" s="9">
        <f t="shared" si="196"/>
        <v>12500</v>
      </c>
      <c r="U2873" s="9">
        <f t="shared" si="195"/>
        <v>14000.000000000002</v>
      </c>
      <c r="V2873" s="2" t="s">
        <v>42</v>
      </c>
      <c r="W2873" s="2">
        <v>2014</v>
      </c>
      <c r="X2873" s="2"/>
    </row>
    <row r="2874" spans="1:24" ht="63.75" outlineLevel="1" x14ac:dyDescent="0.25">
      <c r="A2874" s="2" t="s">
        <v>9301</v>
      </c>
      <c r="B2874" s="3" t="s">
        <v>27</v>
      </c>
      <c r="C2874" s="43" t="s">
        <v>2428</v>
      </c>
      <c r="D2874" s="10" t="s">
        <v>8393</v>
      </c>
      <c r="E2874" s="10" t="s">
        <v>8394</v>
      </c>
      <c r="F2874" s="5"/>
      <c r="G2874" s="2" t="s">
        <v>29</v>
      </c>
      <c r="H2874" s="4">
        <v>0</v>
      </c>
      <c r="I2874" s="2">
        <v>710000000</v>
      </c>
      <c r="J2874" s="2" t="s">
        <v>11537</v>
      </c>
      <c r="K2874" s="14" t="s">
        <v>6189</v>
      </c>
      <c r="L2874" s="2" t="s">
        <v>1145</v>
      </c>
      <c r="M2874" s="6" t="s">
        <v>32</v>
      </c>
      <c r="N2874" s="2" t="s">
        <v>453</v>
      </c>
      <c r="O2874" s="15" t="s">
        <v>8195</v>
      </c>
      <c r="P2874" s="36" t="s">
        <v>40</v>
      </c>
      <c r="Q2874" s="2" t="s">
        <v>41</v>
      </c>
      <c r="R2874" s="5">
        <v>5</v>
      </c>
      <c r="S2874" s="9">
        <v>2500</v>
      </c>
      <c r="T2874" s="9">
        <f>S2874*R2874</f>
        <v>12500</v>
      </c>
      <c r="U2874" s="9">
        <f>T2874*1.12</f>
        <v>14000.000000000002</v>
      </c>
      <c r="V2874" s="2" t="s">
        <v>42</v>
      </c>
      <c r="W2874" s="2">
        <v>2014</v>
      </c>
      <c r="X2874" s="2"/>
    </row>
    <row r="2875" spans="1:24" ht="63.75" outlineLevel="1" x14ac:dyDescent="0.25">
      <c r="A2875" s="2" t="s">
        <v>6854</v>
      </c>
      <c r="B2875" s="3" t="s">
        <v>27</v>
      </c>
      <c r="C2875" s="43" t="s">
        <v>5913</v>
      </c>
      <c r="D2875" s="5" t="s">
        <v>5914</v>
      </c>
      <c r="E2875" s="5" t="s">
        <v>5915</v>
      </c>
      <c r="F2875" s="5"/>
      <c r="G2875" s="2" t="s">
        <v>350</v>
      </c>
      <c r="H2875" s="4">
        <v>0</v>
      </c>
      <c r="I2875" s="2">
        <v>710000000</v>
      </c>
      <c r="J2875" s="2" t="s">
        <v>11537</v>
      </c>
      <c r="K2875" s="14" t="s">
        <v>6189</v>
      </c>
      <c r="L2875" s="2" t="s">
        <v>1145</v>
      </c>
      <c r="M2875" s="6" t="s">
        <v>32</v>
      </c>
      <c r="N2875" s="2" t="s">
        <v>453</v>
      </c>
      <c r="O2875" s="15" t="s">
        <v>8195</v>
      </c>
      <c r="P2875" s="36" t="s">
        <v>40</v>
      </c>
      <c r="Q2875" s="2" t="s">
        <v>41</v>
      </c>
      <c r="R2875" s="5">
        <v>1</v>
      </c>
      <c r="S2875" s="9">
        <v>2500</v>
      </c>
      <c r="T2875" s="9">
        <f t="shared" si="196"/>
        <v>2500</v>
      </c>
      <c r="U2875" s="9">
        <f t="shared" si="195"/>
        <v>2800.0000000000005</v>
      </c>
      <c r="V2875" s="2" t="s">
        <v>42</v>
      </c>
      <c r="W2875" s="2">
        <v>2014</v>
      </c>
      <c r="X2875" s="2"/>
    </row>
    <row r="2876" spans="1:24" ht="63.75" outlineLevel="1" x14ac:dyDescent="0.25">
      <c r="A2876" s="2" t="s">
        <v>6855</v>
      </c>
      <c r="B2876" s="3" t="s">
        <v>27</v>
      </c>
      <c r="C2876" s="43" t="s">
        <v>13055</v>
      </c>
      <c r="D2876" s="5" t="s">
        <v>7783</v>
      </c>
      <c r="E2876" s="5" t="s">
        <v>13054</v>
      </c>
      <c r="F2876" s="5" t="s">
        <v>5916</v>
      </c>
      <c r="G2876" s="2" t="s">
        <v>350</v>
      </c>
      <c r="H2876" s="4">
        <v>0</v>
      </c>
      <c r="I2876" s="2">
        <v>710000000</v>
      </c>
      <c r="J2876" s="2" t="s">
        <v>11537</v>
      </c>
      <c r="K2876" s="14" t="s">
        <v>6189</v>
      </c>
      <c r="L2876" s="2" t="s">
        <v>1145</v>
      </c>
      <c r="M2876" s="6" t="s">
        <v>32</v>
      </c>
      <c r="N2876" s="2" t="s">
        <v>453</v>
      </c>
      <c r="O2876" s="15" t="s">
        <v>8195</v>
      </c>
      <c r="P2876" s="36" t="s">
        <v>40</v>
      </c>
      <c r="Q2876" s="2" t="s">
        <v>41</v>
      </c>
      <c r="R2876" s="5">
        <v>2</v>
      </c>
      <c r="S2876" s="9">
        <v>1000</v>
      </c>
      <c r="T2876" s="9">
        <f t="shared" si="196"/>
        <v>2000</v>
      </c>
      <c r="U2876" s="9">
        <f t="shared" si="195"/>
        <v>2240</v>
      </c>
      <c r="V2876" s="2" t="s">
        <v>42</v>
      </c>
      <c r="W2876" s="2">
        <v>2014</v>
      </c>
      <c r="X2876" s="2"/>
    </row>
    <row r="2877" spans="1:24" ht="63.75" outlineLevel="1" x14ac:dyDescent="0.25">
      <c r="A2877" s="2" t="s">
        <v>6856</v>
      </c>
      <c r="B2877" s="3" t="s">
        <v>27</v>
      </c>
      <c r="C2877" s="43" t="s">
        <v>5917</v>
      </c>
      <c r="D2877" s="5" t="s">
        <v>3611</v>
      </c>
      <c r="E2877" s="5" t="s">
        <v>13053</v>
      </c>
      <c r="F2877" s="5"/>
      <c r="G2877" s="2" t="s">
        <v>350</v>
      </c>
      <c r="H2877" s="4">
        <v>0</v>
      </c>
      <c r="I2877" s="2">
        <v>710000000</v>
      </c>
      <c r="J2877" s="2" t="s">
        <v>11537</v>
      </c>
      <c r="K2877" s="14" t="s">
        <v>6133</v>
      </c>
      <c r="L2877" s="2" t="s">
        <v>1145</v>
      </c>
      <c r="M2877" s="6" t="s">
        <v>32</v>
      </c>
      <c r="N2877" s="2" t="s">
        <v>453</v>
      </c>
      <c r="O2877" s="15" t="s">
        <v>8195</v>
      </c>
      <c r="P2877" s="36" t="s">
        <v>40</v>
      </c>
      <c r="Q2877" s="5" t="s">
        <v>41</v>
      </c>
      <c r="R2877" s="5">
        <v>2</v>
      </c>
      <c r="S2877" s="9">
        <v>1200</v>
      </c>
      <c r="T2877" s="9">
        <f t="shared" si="196"/>
        <v>2400</v>
      </c>
      <c r="U2877" s="9">
        <f t="shared" si="195"/>
        <v>2688.0000000000005</v>
      </c>
      <c r="V2877" s="2" t="s">
        <v>42</v>
      </c>
      <c r="W2877" s="2">
        <v>2014</v>
      </c>
      <c r="X2877" s="2"/>
    </row>
    <row r="2878" spans="1:24" ht="63.75" outlineLevel="1" x14ac:dyDescent="0.25">
      <c r="A2878" s="2" t="s">
        <v>6857</v>
      </c>
      <c r="B2878" s="3" t="s">
        <v>27</v>
      </c>
      <c r="C2878" s="43" t="s">
        <v>1937</v>
      </c>
      <c r="D2878" s="5" t="s">
        <v>878</v>
      </c>
      <c r="E2878" s="5" t="s">
        <v>1939</v>
      </c>
      <c r="F2878" s="5"/>
      <c r="G2878" s="2" t="s">
        <v>29</v>
      </c>
      <c r="H2878" s="4">
        <v>0</v>
      </c>
      <c r="I2878" s="2">
        <v>710000000</v>
      </c>
      <c r="J2878" s="2" t="s">
        <v>11537</v>
      </c>
      <c r="K2878" s="14" t="s">
        <v>6189</v>
      </c>
      <c r="L2878" s="2" t="s">
        <v>1145</v>
      </c>
      <c r="M2878" s="6" t="s">
        <v>32</v>
      </c>
      <c r="N2878" s="2" t="s">
        <v>453</v>
      </c>
      <c r="O2878" s="15" t="s">
        <v>8195</v>
      </c>
      <c r="P2878" s="36" t="s">
        <v>40</v>
      </c>
      <c r="Q2878" s="2" t="s">
        <v>41</v>
      </c>
      <c r="R2878" s="5">
        <v>21</v>
      </c>
      <c r="S2878" s="9">
        <v>100</v>
      </c>
      <c r="T2878" s="9">
        <f>S2878*R2878</f>
        <v>2100</v>
      </c>
      <c r="U2878" s="9">
        <f>T2878*1.12</f>
        <v>2352</v>
      </c>
      <c r="V2878" s="2" t="s">
        <v>42</v>
      </c>
      <c r="W2878" s="2">
        <v>2014</v>
      </c>
      <c r="X2878" s="2"/>
    </row>
    <row r="2879" spans="1:24" ht="63.75" outlineLevel="1" x14ac:dyDescent="0.25">
      <c r="A2879" s="2" t="s">
        <v>6858</v>
      </c>
      <c r="B2879" s="3" t="s">
        <v>27</v>
      </c>
      <c r="C2879" s="43" t="s">
        <v>2289</v>
      </c>
      <c r="D2879" s="5" t="s">
        <v>3611</v>
      </c>
      <c r="E2879" s="5" t="s">
        <v>6430</v>
      </c>
      <c r="F2879" s="5"/>
      <c r="G2879" s="2" t="s">
        <v>350</v>
      </c>
      <c r="H2879" s="4">
        <v>0</v>
      </c>
      <c r="I2879" s="2">
        <v>710000000</v>
      </c>
      <c r="J2879" s="2" t="s">
        <v>11537</v>
      </c>
      <c r="K2879" s="14" t="s">
        <v>6133</v>
      </c>
      <c r="L2879" s="2" t="s">
        <v>1145</v>
      </c>
      <c r="M2879" s="6" t="s">
        <v>32</v>
      </c>
      <c r="N2879" s="2" t="s">
        <v>453</v>
      </c>
      <c r="O2879" s="15" t="s">
        <v>8195</v>
      </c>
      <c r="P2879" s="36" t="s">
        <v>40</v>
      </c>
      <c r="Q2879" s="5" t="s">
        <v>41</v>
      </c>
      <c r="R2879" s="5">
        <v>4</v>
      </c>
      <c r="S2879" s="9">
        <v>1500</v>
      </c>
      <c r="T2879" s="9">
        <f t="shared" si="196"/>
        <v>6000</v>
      </c>
      <c r="U2879" s="9">
        <f t="shared" si="195"/>
        <v>6720.0000000000009</v>
      </c>
      <c r="V2879" s="2" t="s">
        <v>42</v>
      </c>
      <c r="W2879" s="2">
        <v>2014</v>
      </c>
      <c r="X2879" s="2"/>
    </row>
    <row r="2880" spans="1:24" ht="63.75" outlineLevel="1" x14ac:dyDescent="0.25">
      <c r="A2880" s="2" t="s">
        <v>6859</v>
      </c>
      <c r="B2880" s="3" t="s">
        <v>27</v>
      </c>
      <c r="C2880" s="43" t="s">
        <v>5918</v>
      </c>
      <c r="D2880" s="5" t="s">
        <v>5919</v>
      </c>
      <c r="E2880" s="5" t="s">
        <v>13052</v>
      </c>
      <c r="F2880" s="5"/>
      <c r="G2880" s="2" t="s">
        <v>350</v>
      </c>
      <c r="H2880" s="4">
        <v>0</v>
      </c>
      <c r="I2880" s="2">
        <v>710000000</v>
      </c>
      <c r="J2880" s="2" t="s">
        <v>11537</v>
      </c>
      <c r="K2880" s="14" t="s">
        <v>6189</v>
      </c>
      <c r="L2880" s="2" t="s">
        <v>1145</v>
      </c>
      <c r="M2880" s="6" t="s">
        <v>32</v>
      </c>
      <c r="N2880" s="2" t="s">
        <v>453</v>
      </c>
      <c r="O2880" s="15" t="s">
        <v>8195</v>
      </c>
      <c r="P2880" s="36" t="s">
        <v>641</v>
      </c>
      <c r="Q2880" s="5" t="s">
        <v>642</v>
      </c>
      <c r="R2880" s="5">
        <v>30</v>
      </c>
      <c r="S2880" s="9">
        <v>100</v>
      </c>
      <c r="T2880" s="9">
        <f t="shared" si="196"/>
        <v>3000</v>
      </c>
      <c r="U2880" s="9">
        <f t="shared" si="195"/>
        <v>3360.0000000000005</v>
      </c>
      <c r="V2880" s="2" t="s">
        <v>42</v>
      </c>
      <c r="W2880" s="2">
        <v>2014</v>
      </c>
      <c r="X2880" s="2"/>
    </row>
    <row r="2881" spans="1:24" ht="63.75" outlineLevel="1" x14ac:dyDescent="0.25">
      <c r="A2881" s="2" t="s">
        <v>6860</v>
      </c>
      <c r="B2881" s="3" t="s">
        <v>27</v>
      </c>
      <c r="C2881" s="43" t="s">
        <v>762</v>
      </c>
      <c r="D2881" s="5" t="s">
        <v>763</v>
      </c>
      <c r="E2881" s="5" t="s">
        <v>764</v>
      </c>
      <c r="F2881" s="5" t="s">
        <v>764</v>
      </c>
      <c r="G2881" s="2" t="s">
        <v>350</v>
      </c>
      <c r="H2881" s="4">
        <v>0</v>
      </c>
      <c r="I2881" s="2">
        <v>710000000</v>
      </c>
      <c r="J2881" s="2" t="s">
        <v>11537</v>
      </c>
      <c r="K2881" s="14" t="s">
        <v>6189</v>
      </c>
      <c r="L2881" s="2" t="s">
        <v>1145</v>
      </c>
      <c r="M2881" s="6" t="s">
        <v>32</v>
      </c>
      <c r="N2881" s="2" t="s">
        <v>453</v>
      </c>
      <c r="O2881" s="15" t="s">
        <v>8195</v>
      </c>
      <c r="P2881" s="36" t="s">
        <v>40</v>
      </c>
      <c r="Q2881" s="2" t="s">
        <v>41</v>
      </c>
      <c r="R2881" s="5">
        <v>24</v>
      </c>
      <c r="S2881" s="9">
        <v>350</v>
      </c>
      <c r="T2881" s="9">
        <f t="shared" si="196"/>
        <v>8400</v>
      </c>
      <c r="U2881" s="9">
        <f t="shared" si="195"/>
        <v>9408</v>
      </c>
      <c r="V2881" s="2" t="s">
        <v>42</v>
      </c>
      <c r="W2881" s="2">
        <v>2014</v>
      </c>
      <c r="X2881" s="2"/>
    </row>
    <row r="2882" spans="1:24" ht="63.75" outlineLevel="1" x14ac:dyDescent="0.25">
      <c r="A2882" s="2" t="s">
        <v>6861</v>
      </c>
      <c r="B2882" s="3" t="s">
        <v>27</v>
      </c>
      <c r="C2882" s="43" t="s">
        <v>2317</v>
      </c>
      <c r="D2882" s="5" t="s">
        <v>3716</v>
      </c>
      <c r="E2882" s="5" t="s">
        <v>2318</v>
      </c>
      <c r="F2882" s="5" t="s">
        <v>2318</v>
      </c>
      <c r="G2882" s="2" t="s">
        <v>350</v>
      </c>
      <c r="H2882" s="4">
        <v>0</v>
      </c>
      <c r="I2882" s="2">
        <v>710000000</v>
      </c>
      <c r="J2882" s="2" t="s">
        <v>11537</v>
      </c>
      <c r="K2882" s="14" t="s">
        <v>6189</v>
      </c>
      <c r="L2882" s="2" t="s">
        <v>1145</v>
      </c>
      <c r="M2882" s="6" t="s">
        <v>32</v>
      </c>
      <c r="N2882" s="2" t="s">
        <v>453</v>
      </c>
      <c r="O2882" s="15" t="s">
        <v>8195</v>
      </c>
      <c r="P2882" s="36" t="s">
        <v>493</v>
      </c>
      <c r="Q2882" s="5" t="s">
        <v>6051</v>
      </c>
      <c r="R2882" s="5">
        <v>24</v>
      </c>
      <c r="S2882" s="9">
        <v>250</v>
      </c>
      <c r="T2882" s="9">
        <f t="shared" si="196"/>
        <v>6000</v>
      </c>
      <c r="U2882" s="9">
        <f t="shared" si="195"/>
        <v>6720.0000000000009</v>
      </c>
      <c r="V2882" s="2" t="s">
        <v>42</v>
      </c>
      <c r="W2882" s="2">
        <v>2014</v>
      </c>
      <c r="X2882" s="2"/>
    </row>
    <row r="2883" spans="1:24" ht="63.75" outlineLevel="1" x14ac:dyDescent="0.25">
      <c r="A2883" s="2" t="s">
        <v>6862</v>
      </c>
      <c r="B2883" s="3" t="s">
        <v>27</v>
      </c>
      <c r="C2883" s="97" t="s">
        <v>2321</v>
      </c>
      <c r="D2883" s="5" t="s">
        <v>2322</v>
      </c>
      <c r="E2883" s="5" t="s">
        <v>5709</v>
      </c>
      <c r="F2883" s="5"/>
      <c r="G2883" s="2" t="s">
        <v>350</v>
      </c>
      <c r="H2883" s="4">
        <v>0</v>
      </c>
      <c r="I2883" s="2">
        <v>710000000</v>
      </c>
      <c r="J2883" s="2" t="s">
        <v>11537</v>
      </c>
      <c r="K2883" s="14" t="s">
        <v>6189</v>
      </c>
      <c r="L2883" s="2" t="s">
        <v>1145</v>
      </c>
      <c r="M2883" s="6" t="s">
        <v>32</v>
      </c>
      <c r="N2883" s="2" t="s">
        <v>453</v>
      </c>
      <c r="O2883" s="15" t="s">
        <v>8195</v>
      </c>
      <c r="P2883" s="36" t="s">
        <v>40</v>
      </c>
      <c r="Q2883" s="2" t="s">
        <v>41</v>
      </c>
      <c r="R2883" s="5">
        <v>450</v>
      </c>
      <c r="S2883" s="9">
        <v>80</v>
      </c>
      <c r="T2883" s="9">
        <f t="shared" si="196"/>
        <v>36000</v>
      </c>
      <c r="U2883" s="9">
        <f t="shared" si="195"/>
        <v>40320.000000000007</v>
      </c>
      <c r="V2883" s="2" t="s">
        <v>42</v>
      </c>
      <c r="W2883" s="2">
        <v>2014</v>
      </c>
      <c r="X2883" s="2"/>
    </row>
    <row r="2884" spans="1:24" ht="63.75" outlineLevel="1" x14ac:dyDescent="0.25">
      <c r="A2884" s="2" t="s">
        <v>6863</v>
      </c>
      <c r="B2884" s="3" t="s">
        <v>27</v>
      </c>
      <c r="C2884" s="43" t="s">
        <v>2326</v>
      </c>
      <c r="D2884" s="5" t="s">
        <v>9099</v>
      </c>
      <c r="E2884" s="5" t="s">
        <v>9100</v>
      </c>
      <c r="F2884" s="5" t="s">
        <v>8225</v>
      </c>
      <c r="G2884" s="2" t="s">
        <v>350</v>
      </c>
      <c r="H2884" s="4">
        <v>0</v>
      </c>
      <c r="I2884" s="2">
        <v>710000000</v>
      </c>
      <c r="J2884" s="2" t="s">
        <v>11537</v>
      </c>
      <c r="K2884" s="14" t="s">
        <v>6189</v>
      </c>
      <c r="L2884" s="2" t="s">
        <v>1145</v>
      </c>
      <c r="M2884" s="6" t="s">
        <v>32</v>
      </c>
      <c r="N2884" s="2" t="s">
        <v>453</v>
      </c>
      <c r="O2884" s="15" t="s">
        <v>8195</v>
      </c>
      <c r="P2884" s="36" t="s">
        <v>857</v>
      </c>
      <c r="Q2884" s="5" t="s">
        <v>6191</v>
      </c>
      <c r="R2884" s="5">
        <v>24</v>
      </c>
      <c r="S2884" s="9">
        <v>250</v>
      </c>
      <c r="T2884" s="9">
        <f t="shared" si="196"/>
        <v>6000</v>
      </c>
      <c r="U2884" s="9">
        <f t="shared" si="195"/>
        <v>6720.0000000000009</v>
      </c>
      <c r="V2884" s="2" t="s">
        <v>42</v>
      </c>
      <c r="W2884" s="2">
        <v>2014</v>
      </c>
      <c r="X2884" s="2"/>
    </row>
    <row r="2885" spans="1:24" ht="63.75" outlineLevel="1" x14ac:dyDescent="0.25">
      <c r="A2885" s="2" t="s">
        <v>6864</v>
      </c>
      <c r="B2885" s="3" t="s">
        <v>27</v>
      </c>
      <c r="C2885" s="20" t="s">
        <v>5920</v>
      </c>
      <c r="D2885" s="5" t="s">
        <v>13051</v>
      </c>
      <c r="E2885" s="5" t="s">
        <v>13050</v>
      </c>
      <c r="F2885" s="5"/>
      <c r="G2885" s="2" t="s">
        <v>350</v>
      </c>
      <c r="H2885" s="4">
        <v>0</v>
      </c>
      <c r="I2885" s="2">
        <v>710000000</v>
      </c>
      <c r="J2885" s="2" t="s">
        <v>11537</v>
      </c>
      <c r="K2885" s="14" t="s">
        <v>6189</v>
      </c>
      <c r="L2885" s="2" t="s">
        <v>1145</v>
      </c>
      <c r="M2885" s="6" t="s">
        <v>32</v>
      </c>
      <c r="N2885" s="2" t="s">
        <v>453</v>
      </c>
      <c r="O2885" s="15" t="s">
        <v>8195</v>
      </c>
      <c r="P2885" s="36" t="s">
        <v>641</v>
      </c>
      <c r="Q2885" s="5" t="s">
        <v>642</v>
      </c>
      <c r="R2885" s="5">
        <v>400</v>
      </c>
      <c r="S2885" s="9">
        <v>180</v>
      </c>
      <c r="T2885" s="9">
        <f t="shared" si="196"/>
        <v>72000</v>
      </c>
      <c r="U2885" s="9">
        <f t="shared" ref="U2885:U2908" si="197">T2885*1.12</f>
        <v>80640.000000000015</v>
      </c>
      <c r="V2885" s="2" t="s">
        <v>42</v>
      </c>
      <c r="W2885" s="2">
        <v>2014</v>
      </c>
      <c r="X2885" s="2"/>
    </row>
    <row r="2886" spans="1:24" ht="63.75" outlineLevel="1" x14ac:dyDescent="0.25">
      <c r="A2886" s="2" t="s">
        <v>6865</v>
      </c>
      <c r="B2886" s="3" t="s">
        <v>27</v>
      </c>
      <c r="C2886" s="43" t="s">
        <v>5922</v>
      </c>
      <c r="D2886" s="5" t="s">
        <v>5711</v>
      </c>
      <c r="E2886" s="5" t="s">
        <v>13049</v>
      </c>
      <c r="F2886" s="5"/>
      <c r="G2886" s="2" t="s">
        <v>350</v>
      </c>
      <c r="H2886" s="4">
        <v>0</v>
      </c>
      <c r="I2886" s="2">
        <v>710000000</v>
      </c>
      <c r="J2886" s="2" t="s">
        <v>11537</v>
      </c>
      <c r="K2886" s="14" t="s">
        <v>6189</v>
      </c>
      <c r="L2886" s="2" t="s">
        <v>1145</v>
      </c>
      <c r="M2886" s="6" t="s">
        <v>32</v>
      </c>
      <c r="N2886" s="2" t="s">
        <v>453</v>
      </c>
      <c r="O2886" s="15" t="s">
        <v>8195</v>
      </c>
      <c r="P2886" s="36" t="s">
        <v>40</v>
      </c>
      <c r="Q2886" s="5" t="s">
        <v>41</v>
      </c>
      <c r="R2886" s="5">
        <v>24</v>
      </c>
      <c r="S2886" s="9">
        <v>450</v>
      </c>
      <c r="T2886" s="9">
        <f t="shared" si="196"/>
        <v>10800</v>
      </c>
      <c r="U2886" s="9">
        <f t="shared" si="197"/>
        <v>12096.000000000002</v>
      </c>
      <c r="V2886" s="2" t="s">
        <v>42</v>
      </c>
      <c r="W2886" s="2">
        <v>2014</v>
      </c>
      <c r="X2886" s="2"/>
    </row>
    <row r="2887" spans="1:24" ht="63.75" outlineLevel="1" x14ac:dyDescent="0.25">
      <c r="A2887" s="2" t="s">
        <v>6866</v>
      </c>
      <c r="B2887" s="3" t="s">
        <v>27</v>
      </c>
      <c r="C2887" s="43" t="s">
        <v>5923</v>
      </c>
      <c r="D2887" s="5" t="s">
        <v>3706</v>
      </c>
      <c r="E2887" s="5" t="s">
        <v>3707</v>
      </c>
      <c r="F2887" s="5"/>
      <c r="G2887" s="2" t="s">
        <v>350</v>
      </c>
      <c r="H2887" s="4">
        <v>0</v>
      </c>
      <c r="I2887" s="2">
        <v>710000000</v>
      </c>
      <c r="J2887" s="2" t="s">
        <v>11537</v>
      </c>
      <c r="K2887" s="14" t="s">
        <v>6189</v>
      </c>
      <c r="L2887" s="2" t="s">
        <v>1145</v>
      </c>
      <c r="M2887" s="6" t="s">
        <v>32</v>
      </c>
      <c r="N2887" s="2" t="s">
        <v>453</v>
      </c>
      <c r="O2887" s="15" t="s">
        <v>8195</v>
      </c>
      <c r="P2887" s="36" t="s">
        <v>40</v>
      </c>
      <c r="Q2887" s="2" t="s">
        <v>41</v>
      </c>
      <c r="R2887" s="5">
        <v>4</v>
      </c>
      <c r="S2887" s="9">
        <v>700</v>
      </c>
      <c r="T2887" s="9">
        <f t="shared" si="196"/>
        <v>2800</v>
      </c>
      <c r="U2887" s="9">
        <f t="shared" si="197"/>
        <v>3136.0000000000005</v>
      </c>
      <c r="V2887" s="2" t="s">
        <v>42</v>
      </c>
      <c r="W2887" s="2">
        <v>2014</v>
      </c>
      <c r="X2887" s="2"/>
    </row>
    <row r="2888" spans="1:24" ht="63.75" outlineLevel="1" x14ac:dyDescent="0.25">
      <c r="A2888" s="2" t="s">
        <v>6867</v>
      </c>
      <c r="B2888" s="3" t="s">
        <v>27</v>
      </c>
      <c r="C2888" s="43" t="s">
        <v>3714</v>
      </c>
      <c r="D2888" s="5" t="s">
        <v>4964</v>
      </c>
      <c r="E2888" s="5" t="s">
        <v>4965</v>
      </c>
      <c r="F2888" s="5" t="s">
        <v>4965</v>
      </c>
      <c r="G2888" s="2" t="s">
        <v>350</v>
      </c>
      <c r="H2888" s="4">
        <v>0</v>
      </c>
      <c r="I2888" s="2">
        <v>710000000</v>
      </c>
      <c r="J2888" s="2" t="s">
        <v>11537</v>
      </c>
      <c r="K2888" s="14" t="s">
        <v>6189</v>
      </c>
      <c r="L2888" s="2" t="s">
        <v>1145</v>
      </c>
      <c r="M2888" s="6" t="s">
        <v>32</v>
      </c>
      <c r="N2888" s="2" t="s">
        <v>453</v>
      </c>
      <c r="O2888" s="15" t="s">
        <v>8195</v>
      </c>
      <c r="P2888" s="36" t="s">
        <v>40</v>
      </c>
      <c r="Q2888" s="2" t="s">
        <v>41</v>
      </c>
      <c r="R2888" s="5">
        <v>24</v>
      </c>
      <c r="S2888" s="9">
        <v>300</v>
      </c>
      <c r="T2888" s="9">
        <f t="shared" si="196"/>
        <v>7200</v>
      </c>
      <c r="U2888" s="9">
        <f t="shared" si="197"/>
        <v>8064.0000000000009</v>
      </c>
      <c r="V2888" s="2" t="s">
        <v>42</v>
      </c>
      <c r="W2888" s="2">
        <v>2014</v>
      </c>
      <c r="X2888" s="2"/>
    </row>
    <row r="2889" spans="1:24" ht="63.75" outlineLevel="1" x14ac:dyDescent="0.25">
      <c r="A2889" s="2" t="s">
        <v>6868</v>
      </c>
      <c r="B2889" s="3" t="s">
        <v>27</v>
      </c>
      <c r="C2889" s="43" t="s">
        <v>5924</v>
      </c>
      <c r="D2889" s="5" t="s">
        <v>5925</v>
      </c>
      <c r="E2889" s="5" t="s">
        <v>5714</v>
      </c>
      <c r="F2889" s="5" t="s">
        <v>5714</v>
      </c>
      <c r="G2889" s="2" t="s">
        <v>350</v>
      </c>
      <c r="H2889" s="4">
        <v>0</v>
      </c>
      <c r="I2889" s="2">
        <v>710000000</v>
      </c>
      <c r="J2889" s="2" t="s">
        <v>11537</v>
      </c>
      <c r="K2889" s="14" t="s">
        <v>6189</v>
      </c>
      <c r="L2889" s="2" t="s">
        <v>1145</v>
      </c>
      <c r="M2889" s="6" t="s">
        <v>32</v>
      </c>
      <c r="N2889" s="2" t="s">
        <v>453</v>
      </c>
      <c r="O2889" s="15" t="s">
        <v>8195</v>
      </c>
      <c r="P2889" s="36" t="s">
        <v>498</v>
      </c>
      <c r="Q2889" s="5" t="s">
        <v>499</v>
      </c>
      <c r="R2889" s="5">
        <v>100</v>
      </c>
      <c r="S2889" s="9">
        <v>50</v>
      </c>
      <c r="T2889" s="9">
        <f t="shared" si="196"/>
        <v>5000</v>
      </c>
      <c r="U2889" s="9">
        <f>T2889*1.12</f>
        <v>5600.0000000000009</v>
      </c>
      <c r="V2889" s="2" t="s">
        <v>42</v>
      </c>
      <c r="W2889" s="2">
        <v>2014</v>
      </c>
      <c r="X2889" s="2"/>
    </row>
    <row r="2890" spans="1:24" ht="63.75" outlineLevel="1" x14ac:dyDescent="0.25">
      <c r="A2890" s="2" t="s">
        <v>6869</v>
      </c>
      <c r="B2890" s="3" t="s">
        <v>27</v>
      </c>
      <c r="C2890" s="43" t="s">
        <v>2329</v>
      </c>
      <c r="D2890" s="5" t="s">
        <v>8226</v>
      </c>
      <c r="E2890" s="5" t="s">
        <v>7770</v>
      </c>
      <c r="F2890" s="5"/>
      <c r="G2890" s="2" t="s">
        <v>350</v>
      </c>
      <c r="H2890" s="4">
        <v>0</v>
      </c>
      <c r="I2890" s="2">
        <v>710000000</v>
      </c>
      <c r="J2890" s="2" t="s">
        <v>11537</v>
      </c>
      <c r="K2890" s="14" t="s">
        <v>6189</v>
      </c>
      <c r="L2890" s="2" t="s">
        <v>1145</v>
      </c>
      <c r="M2890" s="6" t="s">
        <v>32</v>
      </c>
      <c r="N2890" s="2" t="s">
        <v>453</v>
      </c>
      <c r="O2890" s="15" t="s">
        <v>8195</v>
      </c>
      <c r="P2890" s="36" t="s">
        <v>40</v>
      </c>
      <c r="Q2890" s="5" t="s">
        <v>41</v>
      </c>
      <c r="R2890" s="5">
        <v>36</v>
      </c>
      <c r="S2890" s="9">
        <v>0</v>
      </c>
      <c r="T2890" s="9">
        <f t="shared" si="196"/>
        <v>0</v>
      </c>
      <c r="U2890" s="9">
        <f t="shared" si="197"/>
        <v>0</v>
      </c>
      <c r="V2890" s="2" t="s">
        <v>42</v>
      </c>
      <c r="W2890" s="2">
        <v>2014</v>
      </c>
      <c r="X2890" s="2" t="s">
        <v>10152</v>
      </c>
    </row>
    <row r="2891" spans="1:24" ht="63.75" outlineLevel="1" x14ac:dyDescent="0.25">
      <c r="A2891" s="2" t="s">
        <v>6870</v>
      </c>
      <c r="B2891" s="3" t="s">
        <v>27</v>
      </c>
      <c r="C2891" s="43" t="s">
        <v>8227</v>
      </c>
      <c r="D2891" s="5" t="s">
        <v>13048</v>
      </c>
      <c r="E2891" s="5" t="s">
        <v>13047</v>
      </c>
      <c r="F2891" s="5"/>
      <c r="G2891" s="2" t="s">
        <v>350</v>
      </c>
      <c r="H2891" s="4">
        <v>0</v>
      </c>
      <c r="I2891" s="2">
        <v>710000000</v>
      </c>
      <c r="J2891" s="2" t="s">
        <v>11537</v>
      </c>
      <c r="K2891" s="14" t="s">
        <v>3806</v>
      </c>
      <c r="L2891" s="2" t="s">
        <v>1145</v>
      </c>
      <c r="M2891" s="6" t="s">
        <v>32</v>
      </c>
      <c r="N2891" s="2" t="s">
        <v>453</v>
      </c>
      <c r="O2891" s="15" t="s">
        <v>8195</v>
      </c>
      <c r="P2891" s="36" t="s">
        <v>641</v>
      </c>
      <c r="Q2891" s="5" t="s">
        <v>642</v>
      </c>
      <c r="R2891" s="5">
        <v>30</v>
      </c>
      <c r="S2891" s="9">
        <v>200</v>
      </c>
      <c r="T2891" s="9">
        <f t="shared" si="196"/>
        <v>6000</v>
      </c>
      <c r="U2891" s="9">
        <f t="shared" si="197"/>
        <v>6720.0000000000009</v>
      </c>
      <c r="V2891" s="2" t="s">
        <v>42</v>
      </c>
      <c r="W2891" s="2">
        <v>2014</v>
      </c>
      <c r="X2891" s="2"/>
    </row>
    <row r="2892" spans="1:24" ht="63.75" outlineLevel="1" x14ac:dyDescent="0.25">
      <c r="A2892" s="2" t="s">
        <v>6871</v>
      </c>
      <c r="B2892" s="3" t="s">
        <v>27</v>
      </c>
      <c r="C2892" s="43" t="s">
        <v>8228</v>
      </c>
      <c r="D2892" s="5" t="s">
        <v>13044</v>
      </c>
      <c r="E2892" s="5" t="s">
        <v>13046</v>
      </c>
      <c r="F2892" s="5" t="s">
        <v>8229</v>
      </c>
      <c r="G2892" s="10" t="s">
        <v>343</v>
      </c>
      <c r="H2892" s="4">
        <v>0</v>
      </c>
      <c r="I2892" s="2">
        <v>710000000</v>
      </c>
      <c r="J2892" s="2" t="s">
        <v>11537</v>
      </c>
      <c r="K2892" s="14" t="s">
        <v>3806</v>
      </c>
      <c r="L2892" s="2" t="s">
        <v>1145</v>
      </c>
      <c r="M2892" s="6" t="s">
        <v>32</v>
      </c>
      <c r="N2892" s="2" t="s">
        <v>453</v>
      </c>
      <c r="O2892" s="15" t="s">
        <v>8195</v>
      </c>
      <c r="P2892" s="36" t="s">
        <v>824</v>
      </c>
      <c r="Q2892" s="34" t="s">
        <v>1268</v>
      </c>
      <c r="R2892" s="5">
        <v>2</v>
      </c>
      <c r="S2892" s="9">
        <v>400</v>
      </c>
      <c r="T2892" s="9">
        <f t="shared" si="196"/>
        <v>800</v>
      </c>
      <c r="U2892" s="9">
        <f t="shared" si="197"/>
        <v>896.00000000000011</v>
      </c>
      <c r="V2892" s="2" t="s">
        <v>42</v>
      </c>
      <c r="W2892" s="2">
        <v>2014</v>
      </c>
      <c r="X2892" s="2"/>
    </row>
    <row r="2893" spans="1:24" ht="63.75" outlineLevel="1" x14ac:dyDescent="0.25">
      <c r="A2893" s="2" t="s">
        <v>6872</v>
      </c>
      <c r="B2893" s="3" t="s">
        <v>27</v>
      </c>
      <c r="C2893" s="43" t="s">
        <v>8230</v>
      </c>
      <c r="D2893" s="5" t="s">
        <v>13044</v>
      </c>
      <c r="E2893" s="5" t="s">
        <v>13045</v>
      </c>
      <c r="F2893" s="5" t="s">
        <v>8231</v>
      </c>
      <c r="G2893" s="10" t="s">
        <v>343</v>
      </c>
      <c r="H2893" s="4">
        <v>0</v>
      </c>
      <c r="I2893" s="2">
        <v>710000000</v>
      </c>
      <c r="J2893" s="2" t="s">
        <v>11537</v>
      </c>
      <c r="K2893" s="14" t="s">
        <v>3806</v>
      </c>
      <c r="L2893" s="2" t="s">
        <v>1145</v>
      </c>
      <c r="M2893" s="6" t="s">
        <v>32</v>
      </c>
      <c r="N2893" s="2" t="s">
        <v>453</v>
      </c>
      <c r="O2893" s="15" t="s">
        <v>8195</v>
      </c>
      <c r="P2893" s="36" t="s">
        <v>824</v>
      </c>
      <c r="Q2893" s="34" t="s">
        <v>1268</v>
      </c>
      <c r="R2893" s="5">
        <v>2</v>
      </c>
      <c r="S2893" s="9">
        <v>400</v>
      </c>
      <c r="T2893" s="9">
        <f t="shared" si="196"/>
        <v>800</v>
      </c>
      <c r="U2893" s="9">
        <f t="shared" si="197"/>
        <v>896.00000000000011</v>
      </c>
      <c r="V2893" s="2" t="s">
        <v>42</v>
      </c>
      <c r="W2893" s="2">
        <v>2014</v>
      </c>
      <c r="X2893" s="2"/>
    </row>
    <row r="2894" spans="1:24" ht="63.75" outlineLevel="1" x14ac:dyDescent="0.25">
      <c r="A2894" s="2" t="s">
        <v>6873</v>
      </c>
      <c r="B2894" s="3" t="s">
        <v>27</v>
      </c>
      <c r="C2894" s="43" t="s">
        <v>8232</v>
      </c>
      <c r="D2894" s="5" t="s">
        <v>13044</v>
      </c>
      <c r="E2894" s="5" t="s">
        <v>9759</v>
      </c>
      <c r="F2894" s="5" t="s">
        <v>8233</v>
      </c>
      <c r="G2894" s="10" t="s">
        <v>343</v>
      </c>
      <c r="H2894" s="4">
        <v>0</v>
      </c>
      <c r="I2894" s="2">
        <v>710000000</v>
      </c>
      <c r="J2894" s="2" t="s">
        <v>11537</v>
      </c>
      <c r="K2894" s="14" t="s">
        <v>3806</v>
      </c>
      <c r="L2894" s="2" t="s">
        <v>1145</v>
      </c>
      <c r="M2894" s="6" t="s">
        <v>32</v>
      </c>
      <c r="N2894" s="2" t="s">
        <v>453</v>
      </c>
      <c r="O2894" s="15" t="s">
        <v>8195</v>
      </c>
      <c r="P2894" s="36" t="s">
        <v>824</v>
      </c>
      <c r="Q2894" s="34" t="s">
        <v>1268</v>
      </c>
      <c r="R2894" s="5">
        <v>2</v>
      </c>
      <c r="S2894" s="9">
        <v>400</v>
      </c>
      <c r="T2894" s="9">
        <f t="shared" si="196"/>
        <v>800</v>
      </c>
      <c r="U2894" s="9">
        <f t="shared" si="197"/>
        <v>896.00000000000011</v>
      </c>
      <c r="V2894" s="2" t="s">
        <v>42</v>
      </c>
      <c r="W2894" s="2">
        <v>2014</v>
      </c>
      <c r="X2894" s="2"/>
    </row>
    <row r="2895" spans="1:24" ht="63.75" outlineLevel="1" x14ac:dyDescent="0.25">
      <c r="A2895" s="2" t="s">
        <v>6874</v>
      </c>
      <c r="B2895" s="3" t="s">
        <v>27</v>
      </c>
      <c r="C2895" s="43" t="s">
        <v>8234</v>
      </c>
      <c r="D2895" s="5" t="s">
        <v>13044</v>
      </c>
      <c r="E2895" s="5" t="s">
        <v>9757</v>
      </c>
      <c r="F2895" s="5" t="s">
        <v>8235</v>
      </c>
      <c r="G2895" s="10" t="s">
        <v>343</v>
      </c>
      <c r="H2895" s="4">
        <v>0</v>
      </c>
      <c r="I2895" s="2">
        <v>710000000</v>
      </c>
      <c r="J2895" s="2" t="s">
        <v>11537</v>
      </c>
      <c r="K2895" s="14" t="s">
        <v>3806</v>
      </c>
      <c r="L2895" s="2" t="s">
        <v>1145</v>
      </c>
      <c r="M2895" s="6" t="s">
        <v>32</v>
      </c>
      <c r="N2895" s="2" t="s">
        <v>453</v>
      </c>
      <c r="O2895" s="15" t="s">
        <v>8195</v>
      </c>
      <c r="P2895" s="36" t="s">
        <v>824</v>
      </c>
      <c r="Q2895" s="34" t="s">
        <v>1268</v>
      </c>
      <c r="R2895" s="5">
        <v>2</v>
      </c>
      <c r="S2895" s="9">
        <v>400</v>
      </c>
      <c r="T2895" s="9">
        <f t="shared" si="196"/>
        <v>800</v>
      </c>
      <c r="U2895" s="9">
        <f t="shared" si="197"/>
        <v>896.00000000000011</v>
      </c>
      <c r="V2895" s="2" t="s">
        <v>42</v>
      </c>
      <c r="W2895" s="2">
        <v>2014</v>
      </c>
      <c r="X2895" s="2"/>
    </row>
    <row r="2896" spans="1:24" ht="63.75" outlineLevel="1" x14ac:dyDescent="0.25">
      <c r="A2896" s="2" t="s">
        <v>6875</v>
      </c>
      <c r="B2896" s="3" t="s">
        <v>27</v>
      </c>
      <c r="C2896" s="43" t="s">
        <v>6447</v>
      </c>
      <c r="D2896" s="5" t="s">
        <v>5912</v>
      </c>
      <c r="E2896" s="5" t="s">
        <v>6448</v>
      </c>
      <c r="F2896" s="5"/>
      <c r="G2896" s="2" t="s">
        <v>350</v>
      </c>
      <c r="H2896" s="4">
        <v>0</v>
      </c>
      <c r="I2896" s="2">
        <v>710000000</v>
      </c>
      <c r="J2896" s="2" t="s">
        <v>11537</v>
      </c>
      <c r="K2896" s="14" t="s">
        <v>3806</v>
      </c>
      <c r="L2896" s="2" t="s">
        <v>1145</v>
      </c>
      <c r="M2896" s="6" t="s">
        <v>32</v>
      </c>
      <c r="N2896" s="2" t="s">
        <v>453</v>
      </c>
      <c r="O2896" s="15" t="s">
        <v>8195</v>
      </c>
      <c r="P2896" s="36" t="s">
        <v>40</v>
      </c>
      <c r="Q2896" s="2" t="s">
        <v>41</v>
      </c>
      <c r="R2896" s="5">
        <v>4</v>
      </c>
      <c r="S2896" s="9">
        <v>3500</v>
      </c>
      <c r="T2896" s="9">
        <f t="shared" si="196"/>
        <v>14000</v>
      </c>
      <c r="U2896" s="9">
        <f t="shared" si="197"/>
        <v>15680.000000000002</v>
      </c>
      <c r="V2896" s="2" t="s">
        <v>42</v>
      </c>
      <c r="W2896" s="2">
        <v>2014</v>
      </c>
      <c r="X2896" s="2"/>
    </row>
    <row r="2897" spans="1:25" ht="63.75" outlineLevel="1" x14ac:dyDescent="0.25">
      <c r="A2897" s="2" t="s">
        <v>6876</v>
      </c>
      <c r="B2897" s="3" t="s">
        <v>27</v>
      </c>
      <c r="C2897" s="43" t="s">
        <v>8236</v>
      </c>
      <c r="D2897" s="5" t="s">
        <v>8237</v>
      </c>
      <c r="E2897" s="5" t="s">
        <v>8238</v>
      </c>
      <c r="F2897" s="5"/>
      <c r="G2897" s="2" t="s">
        <v>350</v>
      </c>
      <c r="H2897" s="4">
        <v>0</v>
      </c>
      <c r="I2897" s="2">
        <v>710000000</v>
      </c>
      <c r="J2897" s="2" t="s">
        <v>11537</v>
      </c>
      <c r="K2897" s="14" t="s">
        <v>3806</v>
      </c>
      <c r="L2897" s="2" t="s">
        <v>1145</v>
      </c>
      <c r="M2897" s="6" t="s">
        <v>32</v>
      </c>
      <c r="N2897" s="2" t="s">
        <v>453</v>
      </c>
      <c r="O2897" s="15" t="s">
        <v>8195</v>
      </c>
      <c r="P2897" s="36" t="s">
        <v>40</v>
      </c>
      <c r="Q2897" s="2" t="s">
        <v>41</v>
      </c>
      <c r="R2897" s="5">
        <v>5</v>
      </c>
      <c r="S2897" s="9">
        <v>2000</v>
      </c>
      <c r="T2897" s="9">
        <f t="shared" si="196"/>
        <v>10000</v>
      </c>
      <c r="U2897" s="9">
        <f t="shared" si="197"/>
        <v>11200.000000000002</v>
      </c>
      <c r="V2897" s="2" t="s">
        <v>42</v>
      </c>
      <c r="W2897" s="2">
        <v>2014</v>
      </c>
      <c r="X2897" s="2"/>
    </row>
    <row r="2898" spans="1:25" ht="63.75" outlineLevel="1" x14ac:dyDescent="0.25">
      <c r="A2898" s="2" t="s">
        <v>6877</v>
      </c>
      <c r="B2898" s="3" t="s">
        <v>27</v>
      </c>
      <c r="C2898" s="2" t="s">
        <v>3105</v>
      </c>
      <c r="D2898" s="10" t="s">
        <v>9296</v>
      </c>
      <c r="E2898" s="10" t="s">
        <v>9297</v>
      </c>
      <c r="F2898" s="5" t="s">
        <v>2435</v>
      </c>
      <c r="G2898" s="2" t="s">
        <v>350</v>
      </c>
      <c r="H2898" s="4">
        <v>0</v>
      </c>
      <c r="I2898" s="2">
        <v>710000000</v>
      </c>
      <c r="J2898" s="2" t="s">
        <v>11537</v>
      </c>
      <c r="K2898" s="14" t="s">
        <v>3765</v>
      </c>
      <c r="L2898" s="2" t="s">
        <v>1145</v>
      </c>
      <c r="M2898" s="6" t="s">
        <v>32</v>
      </c>
      <c r="N2898" s="2" t="s">
        <v>453</v>
      </c>
      <c r="O2898" s="15" t="s">
        <v>8195</v>
      </c>
      <c r="P2898" s="36" t="s">
        <v>40</v>
      </c>
      <c r="Q2898" s="2" t="s">
        <v>41</v>
      </c>
      <c r="R2898" s="5">
        <v>98</v>
      </c>
      <c r="S2898" s="9">
        <v>892</v>
      </c>
      <c r="T2898" s="9">
        <v>88000</v>
      </c>
      <c r="U2898" s="9">
        <f t="shared" si="197"/>
        <v>98560.000000000015</v>
      </c>
      <c r="V2898" s="2" t="s">
        <v>42</v>
      </c>
      <c r="W2898" s="2">
        <v>2014</v>
      </c>
      <c r="X2898" s="2"/>
    </row>
    <row r="2899" spans="1:25" ht="63.75" outlineLevel="1" x14ac:dyDescent="0.25">
      <c r="A2899" s="2" t="s">
        <v>6878</v>
      </c>
      <c r="B2899" s="3" t="s">
        <v>27</v>
      </c>
      <c r="C2899" s="2" t="s">
        <v>3105</v>
      </c>
      <c r="D2899" s="10" t="s">
        <v>9296</v>
      </c>
      <c r="E2899" s="10" t="s">
        <v>9297</v>
      </c>
      <c r="F2899" s="5" t="s">
        <v>2435</v>
      </c>
      <c r="G2899" s="2" t="s">
        <v>350</v>
      </c>
      <c r="H2899" s="4">
        <v>0</v>
      </c>
      <c r="I2899" s="2">
        <v>710000000</v>
      </c>
      <c r="J2899" s="2" t="s">
        <v>11537</v>
      </c>
      <c r="K2899" s="14" t="s">
        <v>3765</v>
      </c>
      <c r="L2899" s="5" t="s">
        <v>8093</v>
      </c>
      <c r="M2899" s="6" t="s">
        <v>32</v>
      </c>
      <c r="N2899" s="2" t="s">
        <v>453</v>
      </c>
      <c r="O2899" s="15" t="s">
        <v>8195</v>
      </c>
      <c r="P2899" s="36" t="s">
        <v>40</v>
      </c>
      <c r="Q2899" s="5" t="s">
        <v>41</v>
      </c>
      <c r="R2899" s="5">
        <v>84</v>
      </c>
      <c r="S2899" s="9">
        <v>892</v>
      </c>
      <c r="T2899" s="9">
        <v>74997</v>
      </c>
      <c r="U2899" s="9">
        <f t="shared" si="197"/>
        <v>83996.640000000014</v>
      </c>
      <c r="V2899" s="2" t="s">
        <v>42</v>
      </c>
      <c r="W2899" s="2">
        <v>2014</v>
      </c>
      <c r="X2899" s="2"/>
    </row>
    <row r="2900" spans="1:25" ht="63.75" outlineLevel="1" x14ac:dyDescent="0.25">
      <c r="A2900" s="2" t="s">
        <v>6879</v>
      </c>
      <c r="B2900" s="3" t="s">
        <v>27</v>
      </c>
      <c r="C2900" s="131" t="s">
        <v>5722</v>
      </c>
      <c r="D2900" s="10" t="s">
        <v>9112</v>
      </c>
      <c r="E2900" s="10" t="s">
        <v>5724</v>
      </c>
      <c r="F2900" s="5"/>
      <c r="G2900" s="2" t="s">
        <v>350</v>
      </c>
      <c r="H2900" s="4">
        <v>0</v>
      </c>
      <c r="I2900" s="2">
        <v>710000000</v>
      </c>
      <c r="J2900" s="2" t="s">
        <v>11537</v>
      </c>
      <c r="K2900" s="14" t="s">
        <v>6189</v>
      </c>
      <c r="L2900" s="2" t="s">
        <v>1145</v>
      </c>
      <c r="M2900" s="6" t="s">
        <v>32</v>
      </c>
      <c r="N2900" s="2" t="s">
        <v>453</v>
      </c>
      <c r="O2900" s="15" t="s">
        <v>8195</v>
      </c>
      <c r="P2900" s="20">
        <v>796</v>
      </c>
      <c r="Q2900" s="8" t="s">
        <v>41</v>
      </c>
      <c r="R2900" s="5">
        <v>50</v>
      </c>
      <c r="S2900" s="9">
        <v>1780</v>
      </c>
      <c r="T2900" s="9">
        <v>89000</v>
      </c>
      <c r="U2900" s="9">
        <f t="shared" si="197"/>
        <v>99680.000000000015</v>
      </c>
      <c r="V2900" s="2" t="s">
        <v>42</v>
      </c>
      <c r="W2900" s="2">
        <v>2014</v>
      </c>
      <c r="X2900" s="2"/>
    </row>
    <row r="2901" spans="1:25" ht="63.75" outlineLevel="1" x14ac:dyDescent="0.25">
      <c r="A2901" s="2" t="s">
        <v>6880</v>
      </c>
      <c r="B2901" s="3" t="s">
        <v>27</v>
      </c>
      <c r="C2901" s="131" t="s">
        <v>5722</v>
      </c>
      <c r="D2901" s="10" t="s">
        <v>9112</v>
      </c>
      <c r="E2901" s="10" t="s">
        <v>5724</v>
      </c>
      <c r="F2901" s="5"/>
      <c r="G2901" s="2" t="s">
        <v>350</v>
      </c>
      <c r="H2901" s="4">
        <v>0</v>
      </c>
      <c r="I2901" s="2">
        <v>710000000</v>
      </c>
      <c r="J2901" s="2" t="s">
        <v>11537</v>
      </c>
      <c r="K2901" s="14" t="s">
        <v>6189</v>
      </c>
      <c r="L2901" s="5" t="s">
        <v>8093</v>
      </c>
      <c r="M2901" s="6" t="s">
        <v>32</v>
      </c>
      <c r="N2901" s="2" t="s">
        <v>453</v>
      </c>
      <c r="O2901" s="15" t="s">
        <v>8195</v>
      </c>
      <c r="P2901" s="20">
        <v>796</v>
      </c>
      <c r="Q2901" s="8" t="s">
        <v>41</v>
      </c>
      <c r="R2901" s="5">
        <v>4</v>
      </c>
      <c r="S2901" s="9">
        <v>1750</v>
      </c>
      <c r="T2901" s="9">
        <v>7000</v>
      </c>
      <c r="U2901" s="9">
        <f t="shared" si="197"/>
        <v>7840.0000000000009</v>
      </c>
      <c r="V2901" s="2" t="s">
        <v>42</v>
      </c>
      <c r="W2901" s="2">
        <v>2014</v>
      </c>
      <c r="X2901" s="2"/>
    </row>
    <row r="2902" spans="1:25" ht="114.75" outlineLevel="1" x14ac:dyDescent="0.25">
      <c r="A2902" s="2" t="s">
        <v>6881</v>
      </c>
      <c r="B2902" s="3" t="s">
        <v>27</v>
      </c>
      <c r="C2902" s="95" t="s">
        <v>8239</v>
      </c>
      <c r="D2902" s="10" t="s">
        <v>2481</v>
      </c>
      <c r="E2902" s="10" t="s">
        <v>9565</v>
      </c>
      <c r="F2902" s="2"/>
      <c r="G2902" s="2" t="s">
        <v>29</v>
      </c>
      <c r="H2902" s="4">
        <v>0</v>
      </c>
      <c r="I2902" s="2">
        <v>710000000</v>
      </c>
      <c r="J2902" s="2" t="s">
        <v>11537</v>
      </c>
      <c r="K2902" s="14" t="s">
        <v>6189</v>
      </c>
      <c r="L2902" s="2" t="s">
        <v>1145</v>
      </c>
      <c r="M2902" s="6" t="s">
        <v>32</v>
      </c>
      <c r="N2902" s="2" t="s">
        <v>453</v>
      </c>
      <c r="O2902" s="15" t="s">
        <v>8195</v>
      </c>
      <c r="P2902" s="36" t="s">
        <v>34</v>
      </c>
      <c r="Q2902" s="2" t="s">
        <v>35</v>
      </c>
      <c r="R2902" s="170">
        <v>100</v>
      </c>
      <c r="S2902" s="9">
        <v>240</v>
      </c>
      <c r="T2902" s="9">
        <v>24000</v>
      </c>
      <c r="U2902" s="9">
        <f t="shared" si="197"/>
        <v>26880.000000000004</v>
      </c>
      <c r="V2902" s="2" t="s">
        <v>42</v>
      </c>
      <c r="W2902" s="2">
        <v>2014</v>
      </c>
      <c r="X2902" s="2"/>
    </row>
    <row r="2903" spans="1:25" ht="114.75" outlineLevel="1" x14ac:dyDescent="0.25">
      <c r="A2903" s="2" t="s">
        <v>6882</v>
      </c>
      <c r="B2903" s="3" t="s">
        <v>27</v>
      </c>
      <c r="C2903" s="95" t="s">
        <v>8239</v>
      </c>
      <c r="D2903" s="10" t="s">
        <v>2481</v>
      </c>
      <c r="E2903" s="10" t="s">
        <v>9565</v>
      </c>
      <c r="F2903" s="2"/>
      <c r="G2903" s="2" t="s">
        <v>29</v>
      </c>
      <c r="H2903" s="4">
        <v>0</v>
      </c>
      <c r="I2903" s="2">
        <v>710000000</v>
      </c>
      <c r="J2903" s="2" t="s">
        <v>11537</v>
      </c>
      <c r="K2903" s="14" t="s">
        <v>6189</v>
      </c>
      <c r="L2903" s="5" t="s">
        <v>8093</v>
      </c>
      <c r="M2903" s="6" t="s">
        <v>32</v>
      </c>
      <c r="N2903" s="2" t="s">
        <v>453</v>
      </c>
      <c r="O2903" s="15" t="s">
        <v>8195</v>
      </c>
      <c r="P2903" s="36" t="s">
        <v>34</v>
      </c>
      <c r="Q2903" s="2" t="s">
        <v>35</v>
      </c>
      <c r="R2903" s="170">
        <v>83</v>
      </c>
      <c r="S2903" s="9">
        <v>240.97</v>
      </c>
      <c r="T2903" s="9">
        <v>20000</v>
      </c>
      <c r="U2903" s="9">
        <f t="shared" si="197"/>
        <v>22400.000000000004</v>
      </c>
      <c r="V2903" s="2" t="s">
        <v>42</v>
      </c>
      <c r="W2903" s="2">
        <v>2014</v>
      </c>
      <c r="X2903" s="2"/>
    </row>
    <row r="2904" spans="1:25" ht="63.75" outlineLevel="1" x14ac:dyDescent="0.25">
      <c r="A2904" s="2" t="s">
        <v>6883</v>
      </c>
      <c r="B2904" s="3" t="s">
        <v>27</v>
      </c>
      <c r="C2904" s="5" t="s">
        <v>28</v>
      </c>
      <c r="D2904" s="10" t="s">
        <v>3380</v>
      </c>
      <c r="E2904" s="10" t="s">
        <v>3723</v>
      </c>
      <c r="F2904" s="2"/>
      <c r="G2904" s="2" t="s">
        <v>350</v>
      </c>
      <c r="H2904" s="2">
        <v>100</v>
      </c>
      <c r="I2904" s="2">
        <v>710000000</v>
      </c>
      <c r="J2904" s="2" t="s">
        <v>11537</v>
      </c>
      <c r="K2904" s="14" t="s">
        <v>8269</v>
      </c>
      <c r="L2904" s="2" t="s">
        <v>1145</v>
      </c>
      <c r="M2904" s="6" t="s">
        <v>32</v>
      </c>
      <c r="N2904" s="2" t="s">
        <v>453</v>
      </c>
      <c r="O2904" s="15" t="s">
        <v>8195</v>
      </c>
      <c r="P2904" s="36" t="s">
        <v>34</v>
      </c>
      <c r="Q2904" s="2" t="s">
        <v>35</v>
      </c>
      <c r="R2904" s="5">
        <v>1</v>
      </c>
      <c r="S2904" s="9"/>
      <c r="T2904" s="9">
        <v>0</v>
      </c>
      <c r="U2904" s="9">
        <f t="shared" si="197"/>
        <v>0</v>
      </c>
      <c r="V2904" s="2" t="s">
        <v>345</v>
      </c>
      <c r="W2904" s="2">
        <v>2014</v>
      </c>
      <c r="X2904" s="2"/>
    </row>
    <row r="2905" spans="1:25" s="273" customFormat="1" ht="86.25" customHeight="1" x14ac:dyDescent="0.25">
      <c r="A2905" s="276" t="s">
        <v>13797</v>
      </c>
      <c r="B2905" s="238" t="s">
        <v>27</v>
      </c>
      <c r="C2905" s="293" t="s">
        <v>28</v>
      </c>
      <c r="D2905" s="275" t="s">
        <v>3380</v>
      </c>
      <c r="E2905" s="275" t="s">
        <v>3723</v>
      </c>
      <c r="F2905" s="276"/>
      <c r="G2905" s="276" t="s">
        <v>350</v>
      </c>
      <c r="H2905" s="276">
        <v>100</v>
      </c>
      <c r="I2905" s="276">
        <v>710000000</v>
      </c>
      <c r="J2905" s="276" t="s">
        <v>1075</v>
      </c>
      <c r="K2905" s="248" t="s">
        <v>3806</v>
      </c>
      <c r="L2905" s="276" t="s">
        <v>13798</v>
      </c>
      <c r="M2905" s="282" t="s">
        <v>32</v>
      </c>
      <c r="N2905" s="276" t="s">
        <v>13799</v>
      </c>
      <c r="O2905" s="285">
        <v>0.3</v>
      </c>
      <c r="P2905" s="36" t="s">
        <v>34</v>
      </c>
      <c r="Q2905" s="291" t="s">
        <v>35</v>
      </c>
      <c r="R2905" s="274">
        <v>19</v>
      </c>
      <c r="S2905" s="278">
        <v>1852</v>
      </c>
      <c r="T2905" s="278">
        <v>35188</v>
      </c>
      <c r="U2905" s="278">
        <v>39410.559999999998</v>
      </c>
      <c r="V2905" s="291" t="s">
        <v>36</v>
      </c>
      <c r="W2905" s="276">
        <v>2014</v>
      </c>
      <c r="X2905" s="276" t="s">
        <v>13789</v>
      </c>
      <c r="Y2905" s="290"/>
    </row>
    <row r="2906" spans="1:25" ht="63.75" outlineLevel="1" x14ac:dyDescent="0.25">
      <c r="A2906" s="2" t="s">
        <v>6884</v>
      </c>
      <c r="B2906" s="3" t="s">
        <v>27</v>
      </c>
      <c r="C2906" s="5" t="s">
        <v>28</v>
      </c>
      <c r="D2906" s="10" t="s">
        <v>3380</v>
      </c>
      <c r="E2906" s="10" t="s">
        <v>3723</v>
      </c>
      <c r="F2906" s="2"/>
      <c r="G2906" s="2" t="s">
        <v>350</v>
      </c>
      <c r="H2906" s="2">
        <v>100</v>
      </c>
      <c r="I2906" s="2">
        <v>710000000</v>
      </c>
      <c r="J2906" s="2" t="s">
        <v>11537</v>
      </c>
      <c r="K2906" s="14" t="s">
        <v>8269</v>
      </c>
      <c r="L2906" s="5" t="s">
        <v>8093</v>
      </c>
      <c r="M2906" s="6" t="s">
        <v>32</v>
      </c>
      <c r="N2906" s="2" t="s">
        <v>453</v>
      </c>
      <c r="O2906" s="15" t="s">
        <v>8195</v>
      </c>
      <c r="P2906" s="36" t="s">
        <v>34</v>
      </c>
      <c r="Q2906" s="2" t="s">
        <v>35</v>
      </c>
      <c r="R2906" s="5">
        <v>1</v>
      </c>
      <c r="S2906" s="9"/>
      <c r="T2906" s="9">
        <v>0</v>
      </c>
      <c r="U2906" s="9">
        <f t="shared" si="197"/>
        <v>0</v>
      </c>
      <c r="V2906" s="2" t="s">
        <v>345</v>
      </c>
      <c r="W2906" s="2">
        <v>2014</v>
      </c>
      <c r="X2906" s="2" t="s">
        <v>10152</v>
      </c>
    </row>
    <row r="2907" spans="1:25" ht="63.75" outlineLevel="1" x14ac:dyDescent="0.25">
      <c r="A2907" s="2" t="s">
        <v>6885</v>
      </c>
      <c r="B2907" s="3" t="s">
        <v>27</v>
      </c>
      <c r="C2907" s="10" t="s">
        <v>3703</v>
      </c>
      <c r="D2907" s="10" t="s">
        <v>3704</v>
      </c>
      <c r="E2907" s="10" t="s">
        <v>3705</v>
      </c>
      <c r="F2907" s="2"/>
      <c r="G2907" s="2" t="s">
        <v>29</v>
      </c>
      <c r="H2907" s="4">
        <v>0</v>
      </c>
      <c r="I2907" s="2">
        <v>710000000</v>
      </c>
      <c r="J2907" s="2" t="s">
        <v>11537</v>
      </c>
      <c r="K2907" s="14" t="s">
        <v>6189</v>
      </c>
      <c r="L2907" s="5" t="s">
        <v>8093</v>
      </c>
      <c r="M2907" s="6" t="s">
        <v>32</v>
      </c>
      <c r="N2907" s="2" t="s">
        <v>453</v>
      </c>
      <c r="O2907" s="15" t="s">
        <v>8195</v>
      </c>
      <c r="P2907" s="36" t="s">
        <v>40</v>
      </c>
      <c r="Q2907" s="5" t="s">
        <v>41</v>
      </c>
      <c r="R2907" s="170">
        <v>6</v>
      </c>
      <c r="S2907" s="9">
        <v>14090</v>
      </c>
      <c r="T2907" s="9">
        <f>S2907*R2907</f>
        <v>84540</v>
      </c>
      <c r="U2907" s="9">
        <f t="shared" si="197"/>
        <v>94684.800000000003</v>
      </c>
      <c r="V2907" s="2" t="s">
        <v>42</v>
      </c>
      <c r="W2907" s="2">
        <v>2014</v>
      </c>
      <c r="X2907" s="2"/>
    </row>
    <row r="2908" spans="1:25" ht="63.75" outlineLevel="1" x14ac:dyDescent="0.25">
      <c r="A2908" s="2" t="s">
        <v>6886</v>
      </c>
      <c r="B2908" s="3" t="s">
        <v>27</v>
      </c>
      <c r="C2908" s="43" t="s">
        <v>49</v>
      </c>
      <c r="D2908" s="91" t="s">
        <v>50</v>
      </c>
      <c r="E2908" s="91" t="s">
        <v>51</v>
      </c>
      <c r="F2908" s="2"/>
      <c r="G2908" s="2" t="s">
        <v>350</v>
      </c>
      <c r="H2908" s="4">
        <v>0</v>
      </c>
      <c r="I2908" s="2">
        <v>710000000</v>
      </c>
      <c r="J2908" s="2" t="s">
        <v>11537</v>
      </c>
      <c r="K2908" s="14" t="s">
        <v>6016</v>
      </c>
      <c r="L2908" s="2" t="s">
        <v>1145</v>
      </c>
      <c r="M2908" s="6" t="s">
        <v>32</v>
      </c>
      <c r="N2908" s="2" t="s">
        <v>47</v>
      </c>
      <c r="O2908" s="15" t="s">
        <v>8195</v>
      </c>
      <c r="P2908" s="36" t="s">
        <v>40</v>
      </c>
      <c r="Q2908" s="5" t="s">
        <v>41</v>
      </c>
      <c r="R2908" s="170">
        <v>600</v>
      </c>
      <c r="S2908" s="9">
        <v>100</v>
      </c>
      <c r="T2908" s="9">
        <f>S2908*R2908</f>
        <v>60000</v>
      </c>
      <c r="U2908" s="9">
        <f t="shared" si="197"/>
        <v>67200</v>
      </c>
      <c r="V2908" s="2" t="s">
        <v>42</v>
      </c>
      <c r="W2908" s="2">
        <v>2014</v>
      </c>
      <c r="X2908" s="2"/>
    </row>
    <row r="2909" spans="1:25" ht="63.75" outlineLevel="1" x14ac:dyDescent="0.25">
      <c r="A2909" s="2" t="s">
        <v>6887</v>
      </c>
      <c r="B2909" s="3" t="s">
        <v>27</v>
      </c>
      <c r="C2909" s="43" t="s">
        <v>44</v>
      </c>
      <c r="D2909" s="95" t="s">
        <v>8586</v>
      </c>
      <c r="E2909" s="91" t="s">
        <v>45</v>
      </c>
      <c r="F2909" s="2" t="s">
        <v>8587</v>
      </c>
      <c r="G2909" s="2" t="s">
        <v>350</v>
      </c>
      <c r="H2909" s="4">
        <v>0</v>
      </c>
      <c r="I2909" s="2">
        <v>710000000</v>
      </c>
      <c r="J2909" s="2" t="s">
        <v>11537</v>
      </c>
      <c r="K2909" s="14" t="s">
        <v>6016</v>
      </c>
      <c r="L2909" s="2" t="s">
        <v>1145</v>
      </c>
      <c r="M2909" s="6" t="s">
        <v>32</v>
      </c>
      <c r="N2909" s="2" t="s">
        <v>47</v>
      </c>
      <c r="O2909" s="15" t="s">
        <v>8195</v>
      </c>
      <c r="P2909" s="36" t="s">
        <v>40</v>
      </c>
      <c r="Q2909" s="5" t="s">
        <v>41</v>
      </c>
      <c r="R2909" s="170">
        <v>600</v>
      </c>
      <c r="S2909" s="9">
        <v>100</v>
      </c>
      <c r="T2909" s="9">
        <f>S2909*R2909</f>
        <v>60000</v>
      </c>
      <c r="U2909" s="9">
        <f>T2909*1.12</f>
        <v>67200</v>
      </c>
      <c r="V2909" s="2" t="s">
        <v>42</v>
      </c>
      <c r="W2909" s="2">
        <v>2014</v>
      </c>
      <c r="X2909" s="2"/>
    </row>
    <row r="2910" spans="1:25" ht="63.75" outlineLevel="1" x14ac:dyDescent="0.25">
      <c r="A2910" s="2" t="s">
        <v>6888</v>
      </c>
      <c r="B2910" s="3" t="s">
        <v>27</v>
      </c>
      <c r="C2910" s="2" t="s">
        <v>3105</v>
      </c>
      <c r="D2910" s="10" t="s">
        <v>9296</v>
      </c>
      <c r="E2910" s="10" t="s">
        <v>9297</v>
      </c>
      <c r="F2910" s="5" t="s">
        <v>2435</v>
      </c>
      <c r="G2910" s="2" t="s">
        <v>350</v>
      </c>
      <c r="H2910" s="4">
        <v>0</v>
      </c>
      <c r="I2910" s="2">
        <v>710000000</v>
      </c>
      <c r="J2910" s="2" t="s">
        <v>11537</v>
      </c>
      <c r="K2910" s="14" t="s">
        <v>6189</v>
      </c>
      <c r="L2910" s="5" t="s">
        <v>8093</v>
      </c>
      <c r="M2910" s="6" t="s">
        <v>32</v>
      </c>
      <c r="N2910" s="2" t="s">
        <v>453</v>
      </c>
      <c r="O2910" s="15" t="s">
        <v>3810</v>
      </c>
      <c r="P2910" s="36" t="s">
        <v>40</v>
      </c>
      <c r="Q2910" s="5" t="s">
        <v>41</v>
      </c>
      <c r="R2910" s="5">
        <v>84</v>
      </c>
      <c r="S2910" s="9">
        <v>892</v>
      </c>
      <c r="T2910" s="9">
        <v>74997</v>
      </c>
      <c r="U2910" s="9">
        <f>T2910*1.12</f>
        <v>83996.640000000014</v>
      </c>
      <c r="V2910" s="2" t="s">
        <v>42</v>
      </c>
      <c r="W2910" s="2">
        <v>2014</v>
      </c>
      <c r="X2910" s="2"/>
    </row>
    <row r="2911" spans="1:25" ht="63.75" outlineLevel="1" x14ac:dyDescent="0.25">
      <c r="A2911" s="2" t="s">
        <v>6889</v>
      </c>
      <c r="B2911" s="3" t="s">
        <v>27</v>
      </c>
      <c r="C2911" s="5" t="s">
        <v>28</v>
      </c>
      <c r="D2911" s="10" t="s">
        <v>3380</v>
      </c>
      <c r="E2911" s="10" t="s">
        <v>3723</v>
      </c>
      <c r="F2911" s="2"/>
      <c r="G2911" s="2" t="s">
        <v>350</v>
      </c>
      <c r="H2911" s="4">
        <v>0</v>
      </c>
      <c r="I2911" s="2">
        <v>710000000</v>
      </c>
      <c r="J2911" s="2" t="s">
        <v>11537</v>
      </c>
      <c r="K2911" s="14" t="s">
        <v>31</v>
      </c>
      <c r="L2911" s="5" t="s">
        <v>8093</v>
      </c>
      <c r="M2911" s="6" t="s">
        <v>32</v>
      </c>
      <c r="N2911" s="2" t="s">
        <v>453</v>
      </c>
      <c r="O2911" s="15" t="s">
        <v>3810</v>
      </c>
      <c r="P2911" s="36" t="s">
        <v>34</v>
      </c>
      <c r="Q2911" s="2" t="s">
        <v>35</v>
      </c>
      <c r="R2911" s="5">
        <v>1</v>
      </c>
      <c r="S2911" s="9"/>
      <c r="T2911" s="9">
        <v>0</v>
      </c>
      <c r="U2911" s="9">
        <f>T2911*1.12</f>
        <v>0</v>
      </c>
      <c r="V2911" s="2" t="s">
        <v>345</v>
      </c>
      <c r="W2911" s="2">
        <v>2014</v>
      </c>
      <c r="X2911" s="2"/>
    </row>
    <row r="2912" spans="1:25" s="273" customFormat="1" ht="48" customHeight="1" x14ac:dyDescent="0.25">
      <c r="A2912" s="276" t="s">
        <v>13800</v>
      </c>
      <c r="B2912" s="276" t="s">
        <v>27</v>
      </c>
      <c r="C2912" s="293" t="s">
        <v>28</v>
      </c>
      <c r="D2912" s="268" t="s">
        <v>3380</v>
      </c>
      <c r="E2912" s="275" t="s">
        <v>3723</v>
      </c>
      <c r="F2912" s="268"/>
      <c r="G2912" s="276" t="s">
        <v>350</v>
      </c>
      <c r="H2912" s="281">
        <v>100</v>
      </c>
      <c r="I2912" s="276">
        <v>710000000</v>
      </c>
      <c r="J2912" s="276" t="s">
        <v>1075</v>
      </c>
      <c r="K2912" s="276" t="s">
        <v>3806</v>
      </c>
      <c r="L2912" s="276" t="s">
        <v>8093</v>
      </c>
      <c r="M2912" s="282" t="s">
        <v>32</v>
      </c>
      <c r="N2912" s="276" t="s">
        <v>13799</v>
      </c>
      <c r="O2912" s="285">
        <v>0.3</v>
      </c>
      <c r="P2912" s="36" t="s">
        <v>34</v>
      </c>
      <c r="Q2912" s="291" t="s">
        <v>35</v>
      </c>
      <c r="R2912" s="276">
        <v>13</v>
      </c>
      <c r="S2912" s="278">
        <v>1852</v>
      </c>
      <c r="T2912" s="278">
        <v>24076</v>
      </c>
      <c r="U2912" s="278">
        <v>26965.119999999999</v>
      </c>
      <c r="V2912" s="276" t="s">
        <v>36</v>
      </c>
      <c r="W2912" s="276">
        <v>2014</v>
      </c>
      <c r="X2912" s="276" t="s">
        <v>13801</v>
      </c>
      <c r="Y2912" s="290"/>
    </row>
    <row r="2913" spans="1:24" ht="63.75" outlineLevel="1" x14ac:dyDescent="0.25">
      <c r="A2913" s="2" t="s">
        <v>6890</v>
      </c>
      <c r="B2913" s="3" t="s">
        <v>27</v>
      </c>
      <c r="C2913" s="43" t="s">
        <v>11656</v>
      </c>
      <c r="D2913" s="10" t="s">
        <v>1112</v>
      </c>
      <c r="E2913" s="10" t="s">
        <v>1113</v>
      </c>
      <c r="F2913" s="5" t="s">
        <v>6176</v>
      </c>
      <c r="G2913" s="2" t="s">
        <v>350</v>
      </c>
      <c r="H2913" s="5">
        <v>0</v>
      </c>
      <c r="I2913" s="2">
        <v>710000000</v>
      </c>
      <c r="J2913" s="2" t="s">
        <v>11537</v>
      </c>
      <c r="K2913" s="5" t="s">
        <v>1448</v>
      </c>
      <c r="L2913" s="2" t="s">
        <v>1197</v>
      </c>
      <c r="M2913" s="2" t="s">
        <v>32</v>
      </c>
      <c r="N2913" s="2" t="s">
        <v>453</v>
      </c>
      <c r="O2913" s="15">
        <v>0</v>
      </c>
      <c r="P2913" s="102">
        <v>796</v>
      </c>
      <c r="Q2913" s="5" t="s">
        <v>41</v>
      </c>
      <c r="R2913" s="5">
        <v>1</v>
      </c>
      <c r="S2913" s="9">
        <v>7400000</v>
      </c>
      <c r="T2913" s="9">
        <v>7400000</v>
      </c>
      <c r="U2913" s="9">
        <f>T2913*1.12</f>
        <v>8288000.0000000009</v>
      </c>
      <c r="V2913" s="2" t="s">
        <v>42</v>
      </c>
      <c r="W2913" s="2">
        <v>2014</v>
      </c>
      <c r="X2913" s="2"/>
    </row>
    <row r="2914" spans="1:24" ht="63.75" outlineLevel="1" x14ac:dyDescent="0.25">
      <c r="A2914" s="2" t="s">
        <v>6891</v>
      </c>
      <c r="B2914" s="3" t="s">
        <v>27</v>
      </c>
      <c r="C2914" s="43" t="s">
        <v>13043</v>
      </c>
      <c r="D2914" s="20" t="s">
        <v>1979</v>
      </c>
      <c r="E2914" s="20" t="s">
        <v>6360</v>
      </c>
      <c r="F2914" s="5" t="s">
        <v>6177</v>
      </c>
      <c r="G2914" s="5" t="s">
        <v>350</v>
      </c>
      <c r="H2914" s="5">
        <v>0</v>
      </c>
      <c r="I2914" s="2">
        <v>710000000</v>
      </c>
      <c r="J2914" s="2" t="s">
        <v>11537</v>
      </c>
      <c r="K2914" s="5" t="s">
        <v>1448</v>
      </c>
      <c r="L2914" s="2" t="s">
        <v>1197</v>
      </c>
      <c r="M2914" s="2" t="s">
        <v>32</v>
      </c>
      <c r="N2914" s="2" t="s">
        <v>453</v>
      </c>
      <c r="O2914" s="15">
        <v>0</v>
      </c>
      <c r="P2914" s="102">
        <v>796</v>
      </c>
      <c r="Q2914" s="5" t="s">
        <v>41</v>
      </c>
      <c r="R2914" s="5">
        <v>1</v>
      </c>
      <c r="S2914" s="9">
        <v>3376000</v>
      </c>
      <c r="T2914" s="9">
        <v>3376000</v>
      </c>
      <c r="U2914" s="9">
        <v>3781120</v>
      </c>
      <c r="V2914" s="2" t="s">
        <v>42</v>
      </c>
      <c r="W2914" s="2">
        <v>2014</v>
      </c>
      <c r="X2914" s="2"/>
    </row>
    <row r="2915" spans="1:24" ht="63.75" outlineLevel="1" x14ac:dyDescent="0.25">
      <c r="A2915" s="2" t="s">
        <v>6892</v>
      </c>
      <c r="B2915" s="3" t="s">
        <v>27</v>
      </c>
      <c r="C2915" s="10" t="s">
        <v>13042</v>
      </c>
      <c r="D2915" s="10" t="s">
        <v>691</v>
      </c>
      <c r="E2915" s="10" t="s">
        <v>7731</v>
      </c>
      <c r="F2915" s="5"/>
      <c r="G2915" s="2" t="s">
        <v>350</v>
      </c>
      <c r="H2915" s="5">
        <v>0</v>
      </c>
      <c r="I2915" s="2">
        <v>710000000</v>
      </c>
      <c r="J2915" s="2" t="s">
        <v>11537</v>
      </c>
      <c r="K2915" s="2" t="s">
        <v>1034</v>
      </c>
      <c r="L2915" s="2" t="s">
        <v>1141</v>
      </c>
      <c r="M2915" s="6" t="s">
        <v>32</v>
      </c>
      <c r="N2915" s="2" t="s">
        <v>453</v>
      </c>
      <c r="O2915" s="15" t="s">
        <v>3810</v>
      </c>
      <c r="P2915" s="92" t="s">
        <v>493</v>
      </c>
      <c r="Q2915" s="10" t="s">
        <v>6051</v>
      </c>
      <c r="R2915" s="10">
        <v>1500</v>
      </c>
      <c r="S2915" s="9">
        <v>553.57142857142844</v>
      </c>
      <c r="T2915" s="9">
        <f>S2915*R2915</f>
        <v>830357.14285714261</v>
      </c>
      <c r="U2915" s="9">
        <f t="shared" ref="U2915:U2962" si="198">T2915*1.12</f>
        <v>929999.99999999977</v>
      </c>
      <c r="V2915" s="2" t="s">
        <v>42</v>
      </c>
      <c r="W2915" s="2">
        <v>2014</v>
      </c>
      <c r="X2915" s="2"/>
    </row>
    <row r="2916" spans="1:24" ht="63.75" outlineLevel="1" x14ac:dyDescent="0.25">
      <c r="A2916" s="2" t="s">
        <v>6893</v>
      </c>
      <c r="B2916" s="3" t="s">
        <v>27</v>
      </c>
      <c r="C2916" s="10" t="s">
        <v>690</v>
      </c>
      <c r="D2916" s="10" t="s">
        <v>691</v>
      </c>
      <c r="E2916" s="10" t="s">
        <v>692</v>
      </c>
      <c r="F2916" s="5"/>
      <c r="G2916" s="2" t="s">
        <v>350</v>
      </c>
      <c r="H2916" s="5">
        <v>0</v>
      </c>
      <c r="I2916" s="2">
        <v>710000000</v>
      </c>
      <c r="J2916" s="2" t="s">
        <v>11537</v>
      </c>
      <c r="K2916" s="2" t="s">
        <v>1034</v>
      </c>
      <c r="L2916" s="2" t="s">
        <v>1141</v>
      </c>
      <c r="M2916" s="6" t="s">
        <v>32</v>
      </c>
      <c r="N2916" s="2" t="s">
        <v>453</v>
      </c>
      <c r="O2916" s="15" t="s">
        <v>3810</v>
      </c>
      <c r="P2916" s="92" t="s">
        <v>493</v>
      </c>
      <c r="Q2916" s="10" t="s">
        <v>6051</v>
      </c>
      <c r="R2916" s="10">
        <v>10</v>
      </c>
      <c r="S2916" s="9">
        <v>2191.9642857142853</v>
      </c>
      <c r="T2916" s="9">
        <f t="shared" ref="T2916:T2962" si="199">S2916*R2916</f>
        <v>21919.642857142855</v>
      </c>
      <c r="U2916" s="9">
        <f t="shared" si="198"/>
        <v>24550</v>
      </c>
      <c r="V2916" s="2" t="s">
        <v>42</v>
      </c>
      <c r="W2916" s="2">
        <v>2014</v>
      </c>
      <c r="X2916" s="2"/>
    </row>
    <row r="2917" spans="1:24" ht="63.75" outlineLevel="1" x14ac:dyDescent="0.25">
      <c r="A2917" s="2" t="s">
        <v>6894</v>
      </c>
      <c r="B2917" s="3" t="s">
        <v>27</v>
      </c>
      <c r="C2917" s="43" t="s">
        <v>13041</v>
      </c>
      <c r="D2917" s="10" t="s">
        <v>7732</v>
      </c>
      <c r="E2917" s="10" t="s">
        <v>7733</v>
      </c>
      <c r="F2917" s="5"/>
      <c r="G2917" s="2" t="s">
        <v>350</v>
      </c>
      <c r="H2917" s="5">
        <v>0</v>
      </c>
      <c r="I2917" s="2">
        <v>710000000</v>
      </c>
      <c r="J2917" s="2" t="s">
        <v>11537</v>
      </c>
      <c r="K2917" s="2" t="s">
        <v>1034</v>
      </c>
      <c r="L2917" s="2" t="s">
        <v>1141</v>
      </c>
      <c r="M2917" s="6" t="s">
        <v>32</v>
      </c>
      <c r="N2917" s="2" t="s">
        <v>453</v>
      </c>
      <c r="O2917" s="15" t="s">
        <v>3810</v>
      </c>
      <c r="P2917" s="92" t="s">
        <v>40</v>
      </c>
      <c r="Q2917" s="10" t="s">
        <v>41</v>
      </c>
      <c r="R2917" s="10">
        <v>110</v>
      </c>
      <c r="S2917" s="9">
        <v>669.642857142857</v>
      </c>
      <c r="T2917" s="9">
        <f t="shared" si="199"/>
        <v>73660.714285714275</v>
      </c>
      <c r="U2917" s="9">
        <f t="shared" si="198"/>
        <v>82500</v>
      </c>
      <c r="V2917" s="2" t="s">
        <v>42</v>
      </c>
      <c r="W2917" s="2">
        <v>2014</v>
      </c>
      <c r="X2917" s="2"/>
    </row>
    <row r="2918" spans="1:24" ht="63.75" outlineLevel="1" x14ac:dyDescent="0.25">
      <c r="A2918" s="2" t="s">
        <v>6895</v>
      </c>
      <c r="B2918" s="3" t="s">
        <v>27</v>
      </c>
      <c r="C2918" s="43" t="s">
        <v>576</v>
      </c>
      <c r="D2918" s="10" t="s">
        <v>7732</v>
      </c>
      <c r="E2918" s="10" t="s">
        <v>578</v>
      </c>
      <c r="F2918" s="10" t="s">
        <v>6548</v>
      </c>
      <c r="G2918" s="2" t="s">
        <v>350</v>
      </c>
      <c r="H2918" s="5">
        <v>0</v>
      </c>
      <c r="I2918" s="2">
        <v>710000000</v>
      </c>
      <c r="J2918" s="2" t="s">
        <v>11537</v>
      </c>
      <c r="K2918" s="2" t="s">
        <v>1034</v>
      </c>
      <c r="L2918" s="2" t="s">
        <v>1141</v>
      </c>
      <c r="M2918" s="6" t="s">
        <v>32</v>
      </c>
      <c r="N2918" s="2" t="s">
        <v>453</v>
      </c>
      <c r="O2918" s="15" t="s">
        <v>3810</v>
      </c>
      <c r="P2918" s="92" t="s">
        <v>40</v>
      </c>
      <c r="Q2918" s="10" t="s">
        <v>41</v>
      </c>
      <c r="R2918" s="10">
        <v>50</v>
      </c>
      <c r="S2918" s="9">
        <v>580.35714285714278</v>
      </c>
      <c r="T2918" s="9">
        <f t="shared" si="199"/>
        <v>29017.857142857138</v>
      </c>
      <c r="U2918" s="9">
        <f t="shared" si="198"/>
        <v>32499.999999999996</v>
      </c>
      <c r="V2918" s="2" t="s">
        <v>42</v>
      </c>
      <c r="W2918" s="2">
        <v>2014</v>
      </c>
      <c r="X2918" s="2"/>
    </row>
    <row r="2919" spans="1:24" ht="63.75" outlineLevel="1" x14ac:dyDescent="0.25">
      <c r="A2919" s="2" t="s">
        <v>6896</v>
      </c>
      <c r="B2919" s="3" t="s">
        <v>27</v>
      </c>
      <c r="C2919" s="43" t="s">
        <v>594</v>
      </c>
      <c r="D2919" s="10" t="s">
        <v>83</v>
      </c>
      <c r="E2919" s="10" t="s">
        <v>595</v>
      </c>
      <c r="F2919" s="10" t="s">
        <v>6549</v>
      </c>
      <c r="G2919" s="2" t="s">
        <v>350</v>
      </c>
      <c r="H2919" s="5">
        <v>0</v>
      </c>
      <c r="I2919" s="2">
        <v>710000000</v>
      </c>
      <c r="J2919" s="2" t="s">
        <v>11537</v>
      </c>
      <c r="K2919" s="2" t="s">
        <v>1034</v>
      </c>
      <c r="L2919" s="2" t="s">
        <v>1141</v>
      </c>
      <c r="M2919" s="6" t="s">
        <v>32</v>
      </c>
      <c r="N2919" s="2" t="s">
        <v>453</v>
      </c>
      <c r="O2919" s="15" t="s">
        <v>3810</v>
      </c>
      <c r="P2919" s="36" t="s">
        <v>40</v>
      </c>
      <c r="Q2919" s="10" t="s">
        <v>41</v>
      </c>
      <c r="R2919" s="10">
        <v>950</v>
      </c>
      <c r="S2919" s="9">
        <v>35.714285714285715</v>
      </c>
      <c r="T2919" s="9">
        <f t="shared" si="199"/>
        <v>33928.571428571428</v>
      </c>
      <c r="U2919" s="9">
        <f t="shared" si="198"/>
        <v>38000</v>
      </c>
      <c r="V2919" s="2" t="s">
        <v>42</v>
      </c>
      <c r="W2919" s="2">
        <v>2014</v>
      </c>
      <c r="X2919" s="2"/>
    </row>
    <row r="2920" spans="1:24" ht="63.75" outlineLevel="1" x14ac:dyDescent="0.25">
      <c r="A2920" s="2" t="s">
        <v>6897</v>
      </c>
      <c r="B2920" s="3" t="s">
        <v>27</v>
      </c>
      <c r="C2920" s="43" t="s">
        <v>9537</v>
      </c>
      <c r="D2920" s="10" t="s">
        <v>7734</v>
      </c>
      <c r="E2920" s="10" t="s">
        <v>7735</v>
      </c>
      <c r="F2920" s="10" t="s">
        <v>6550</v>
      </c>
      <c r="G2920" s="2" t="s">
        <v>350</v>
      </c>
      <c r="H2920" s="5">
        <v>0</v>
      </c>
      <c r="I2920" s="2">
        <v>710000000</v>
      </c>
      <c r="J2920" s="2" t="s">
        <v>11537</v>
      </c>
      <c r="K2920" s="2" t="s">
        <v>1034</v>
      </c>
      <c r="L2920" s="2" t="s">
        <v>1141</v>
      </c>
      <c r="M2920" s="6" t="s">
        <v>32</v>
      </c>
      <c r="N2920" s="2" t="s">
        <v>453</v>
      </c>
      <c r="O2920" s="15" t="s">
        <v>3810</v>
      </c>
      <c r="P2920" s="36" t="s">
        <v>40</v>
      </c>
      <c r="Q2920" s="10" t="s">
        <v>41</v>
      </c>
      <c r="R2920" s="10">
        <v>300</v>
      </c>
      <c r="S2920" s="9">
        <v>22.321428571428569</v>
      </c>
      <c r="T2920" s="9">
        <f t="shared" si="199"/>
        <v>6696.4285714285706</v>
      </c>
      <c r="U2920" s="9">
        <f t="shared" si="198"/>
        <v>7500</v>
      </c>
      <c r="V2920" s="2" t="s">
        <v>42</v>
      </c>
      <c r="W2920" s="2">
        <v>2014</v>
      </c>
      <c r="X2920" s="2"/>
    </row>
    <row r="2921" spans="1:24" ht="63.75" outlineLevel="1" x14ac:dyDescent="0.25">
      <c r="A2921" s="2" t="s">
        <v>6898</v>
      </c>
      <c r="B2921" s="3" t="s">
        <v>27</v>
      </c>
      <c r="C2921" s="43" t="s">
        <v>539</v>
      </c>
      <c r="D2921" s="10" t="s">
        <v>540</v>
      </c>
      <c r="E2921" s="10" t="s">
        <v>541</v>
      </c>
      <c r="F2921" s="10"/>
      <c r="G2921" s="2" t="s">
        <v>350</v>
      </c>
      <c r="H2921" s="5">
        <v>0</v>
      </c>
      <c r="I2921" s="2">
        <v>710000000</v>
      </c>
      <c r="J2921" s="2" t="s">
        <v>11537</v>
      </c>
      <c r="K2921" s="2" t="s">
        <v>1034</v>
      </c>
      <c r="L2921" s="2" t="s">
        <v>1141</v>
      </c>
      <c r="M2921" s="6" t="s">
        <v>32</v>
      </c>
      <c r="N2921" s="2" t="s">
        <v>453</v>
      </c>
      <c r="O2921" s="15" t="s">
        <v>3810</v>
      </c>
      <c r="P2921" s="36" t="s">
        <v>40</v>
      </c>
      <c r="Q2921" s="10" t="s">
        <v>41</v>
      </c>
      <c r="R2921" s="10">
        <v>50</v>
      </c>
      <c r="S2921" s="9">
        <v>44.642857142857139</v>
      </c>
      <c r="T2921" s="9">
        <f t="shared" si="199"/>
        <v>2232.1428571428569</v>
      </c>
      <c r="U2921" s="9">
        <f t="shared" si="198"/>
        <v>2500</v>
      </c>
      <c r="V2921" s="2" t="s">
        <v>42</v>
      </c>
      <c r="W2921" s="2">
        <v>2014</v>
      </c>
      <c r="X2921" s="2"/>
    </row>
    <row r="2922" spans="1:24" ht="63.75" outlineLevel="1" x14ac:dyDescent="0.25">
      <c r="A2922" s="2" t="s">
        <v>6899</v>
      </c>
      <c r="B2922" s="3" t="s">
        <v>27</v>
      </c>
      <c r="C2922" s="43" t="s">
        <v>623</v>
      </c>
      <c r="D2922" s="10" t="s">
        <v>624</v>
      </c>
      <c r="E2922" s="10" t="s">
        <v>625</v>
      </c>
      <c r="F2922" s="10" t="s">
        <v>6551</v>
      </c>
      <c r="G2922" s="2" t="s">
        <v>350</v>
      </c>
      <c r="H2922" s="5">
        <v>0</v>
      </c>
      <c r="I2922" s="2">
        <v>710000000</v>
      </c>
      <c r="J2922" s="2" t="s">
        <v>11537</v>
      </c>
      <c r="K2922" s="2" t="s">
        <v>1034</v>
      </c>
      <c r="L2922" s="2" t="s">
        <v>1141</v>
      </c>
      <c r="M2922" s="6" t="s">
        <v>32</v>
      </c>
      <c r="N2922" s="2" t="s">
        <v>453</v>
      </c>
      <c r="O2922" s="15" t="s">
        <v>3810</v>
      </c>
      <c r="P2922" s="36" t="s">
        <v>493</v>
      </c>
      <c r="Q2922" s="10" t="s">
        <v>6051</v>
      </c>
      <c r="R2922" s="10">
        <v>50</v>
      </c>
      <c r="S2922" s="9">
        <v>254.46428571428569</v>
      </c>
      <c r="T2922" s="9">
        <f t="shared" si="199"/>
        <v>12723.214285714284</v>
      </c>
      <c r="U2922" s="9">
        <f t="shared" si="198"/>
        <v>14250</v>
      </c>
      <c r="V2922" s="2" t="s">
        <v>42</v>
      </c>
      <c r="W2922" s="2">
        <v>2014</v>
      </c>
      <c r="X2922" s="2"/>
    </row>
    <row r="2923" spans="1:24" ht="63.75" outlineLevel="1" x14ac:dyDescent="0.25">
      <c r="A2923" s="2" t="s">
        <v>6900</v>
      </c>
      <c r="B2923" s="3" t="s">
        <v>27</v>
      </c>
      <c r="C2923" s="43" t="s">
        <v>627</v>
      </c>
      <c r="D2923" s="10" t="s">
        <v>628</v>
      </c>
      <c r="E2923" s="10" t="s">
        <v>7736</v>
      </c>
      <c r="F2923" s="10"/>
      <c r="G2923" s="2" t="s">
        <v>350</v>
      </c>
      <c r="H2923" s="5">
        <v>0</v>
      </c>
      <c r="I2923" s="2">
        <v>710000000</v>
      </c>
      <c r="J2923" s="2" t="s">
        <v>11537</v>
      </c>
      <c r="K2923" s="2" t="s">
        <v>1034</v>
      </c>
      <c r="L2923" s="2" t="s">
        <v>1141</v>
      </c>
      <c r="M2923" s="6" t="s">
        <v>32</v>
      </c>
      <c r="N2923" s="2" t="s">
        <v>453</v>
      </c>
      <c r="O2923" s="15" t="s">
        <v>3810</v>
      </c>
      <c r="P2923" s="36" t="s">
        <v>40</v>
      </c>
      <c r="Q2923" s="10" t="s">
        <v>41</v>
      </c>
      <c r="R2923" s="10">
        <v>50</v>
      </c>
      <c r="S2923" s="9">
        <v>138.39285714285714</v>
      </c>
      <c r="T2923" s="9">
        <f t="shared" si="199"/>
        <v>6919.6428571428569</v>
      </c>
      <c r="U2923" s="9">
        <f t="shared" si="198"/>
        <v>7750</v>
      </c>
      <c r="V2923" s="2" t="s">
        <v>42</v>
      </c>
      <c r="W2923" s="2">
        <v>2014</v>
      </c>
      <c r="X2923" s="2"/>
    </row>
    <row r="2924" spans="1:24" ht="63.75" outlineLevel="1" x14ac:dyDescent="0.25">
      <c r="A2924" s="2" t="s">
        <v>6901</v>
      </c>
      <c r="B2924" s="3" t="s">
        <v>27</v>
      </c>
      <c r="C2924" s="43" t="s">
        <v>13040</v>
      </c>
      <c r="D2924" s="10" t="s">
        <v>544</v>
      </c>
      <c r="E2924" s="10" t="s">
        <v>7737</v>
      </c>
      <c r="F2924" s="10" t="s">
        <v>6552</v>
      </c>
      <c r="G2924" s="2" t="s">
        <v>350</v>
      </c>
      <c r="H2924" s="5">
        <v>0</v>
      </c>
      <c r="I2924" s="2">
        <v>710000000</v>
      </c>
      <c r="J2924" s="2" t="s">
        <v>11537</v>
      </c>
      <c r="K2924" s="2" t="s">
        <v>1034</v>
      </c>
      <c r="L2924" s="2" t="s">
        <v>1141</v>
      </c>
      <c r="M2924" s="6" t="s">
        <v>32</v>
      </c>
      <c r="N2924" s="2" t="s">
        <v>453</v>
      </c>
      <c r="O2924" s="15" t="s">
        <v>3810</v>
      </c>
      <c r="P2924" s="36" t="s">
        <v>40</v>
      </c>
      <c r="Q2924" s="10" t="s">
        <v>41</v>
      </c>
      <c r="R2924" s="10">
        <v>40</v>
      </c>
      <c r="S2924" s="9">
        <v>75.892857142857139</v>
      </c>
      <c r="T2924" s="9">
        <f t="shared" si="199"/>
        <v>3035.7142857142853</v>
      </c>
      <c r="U2924" s="9">
        <f t="shared" si="198"/>
        <v>3400</v>
      </c>
      <c r="V2924" s="2" t="s">
        <v>42</v>
      </c>
      <c r="W2924" s="2">
        <v>2014</v>
      </c>
      <c r="X2924" s="2"/>
    </row>
    <row r="2925" spans="1:24" ht="63.75" outlineLevel="1" x14ac:dyDescent="0.25">
      <c r="A2925" s="2" t="s">
        <v>6902</v>
      </c>
      <c r="B2925" s="3" t="s">
        <v>27</v>
      </c>
      <c r="C2925" s="43" t="s">
        <v>10071</v>
      </c>
      <c r="D2925" s="10" t="s">
        <v>573</v>
      </c>
      <c r="E2925" s="10" t="s">
        <v>7738</v>
      </c>
      <c r="F2925" s="10"/>
      <c r="G2925" s="2" t="s">
        <v>350</v>
      </c>
      <c r="H2925" s="5">
        <v>0</v>
      </c>
      <c r="I2925" s="2">
        <v>710000000</v>
      </c>
      <c r="J2925" s="2" t="s">
        <v>11537</v>
      </c>
      <c r="K2925" s="2" t="s">
        <v>1034</v>
      </c>
      <c r="L2925" s="2" t="s">
        <v>1141</v>
      </c>
      <c r="M2925" s="6" t="s">
        <v>32</v>
      </c>
      <c r="N2925" s="2" t="s">
        <v>453</v>
      </c>
      <c r="O2925" s="15" t="s">
        <v>3810</v>
      </c>
      <c r="P2925" s="36" t="s">
        <v>40</v>
      </c>
      <c r="Q2925" s="10" t="s">
        <v>41</v>
      </c>
      <c r="R2925" s="10">
        <v>30</v>
      </c>
      <c r="S2925" s="9">
        <v>214.28571428571425</v>
      </c>
      <c r="T2925" s="9">
        <f t="shared" si="199"/>
        <v>6428.5714285714275</v>
      </c>
      <c r="U2925" s="9">
        <f t="shared" si="198"/>
        <v>7199.9999999999991</v>
      </c>
      <c r="V2925" s="2" t="s">
        <v>42</v>
      </c>
      <c r="W2925" s="2">
        <v>2014</v>
      </c>
      <c r="X2925" s="2"/>
    </row>
    <row r="2926" spans="1:24" ht="63.75" outlineLevel="1" x14ac:dyDescent="0.25">
      <c r="A2926" s="2" t="s">
        <v>6903</v>
      </c>
      <c r="B2926" s="3" t="s">
        <v>27</v>
      </c>
      <c r="C2926" s="43" t="s">
        <v>566</v>
      </c>
      <c r="D2926" s="10" t="s">
        <v>570</v>
      </c>
      <c r="E2926" s="10" t="s">
        <v>568</v>
      </c>
      <c r="F2926" s="10"/>
      <c r="G2926" s="2" t="s">
        <v>350</v>
      </c>
      <c r="H2926" s="5">
        <v>0</v>
      </c>
      <c r="I2926" s="2">
        <v>710000000</v>
      </c>
      <c r="J2926" s="2" t="s">
        <v>11537</v>
      </c>
      <c r="K2926" s="2" t="s">
        <v>1034</v>
      </c>
      <c r="L2926" s="2" t="s">
        <v>1141</v>
      </c>
      <c r="M2926" s="6" t="s">
        <v>32</v>
      </c>
      <c r="N2926" s="2" t="s">
        <v>453</v>
      </c>
      <c r="O2926" s="15" t="s">
        <v>3810</v>
      </c>
      <c r="P2926" s="36" t="s">
        <v>40</v>
      </c>
      <c r="Q2926" s="10" t="s">
        <v>41</v>
      </c>
      <c r="R2926" s="10">
        <v>20</v>
      </c>
      <c r="S2926" s="9">
        <v>84.821428571428569</v>
      </c>
      <c r="T2926" s="9">
        <f t="shared" si="199"/>
        <v>1696.4285714285713</v>
      </c>
      <c r="U2926" s="9">
        <f t="shared" si="198"/>
        <v>1900</v>
      </c>
      <c r="V2926" s="2" t="s">
        <v>42</v>
      </c>
      <c r="W2926" s="2">
        <v>2014</v>
      </c>
      <c r="X2926" s="2"/>
    </row>
    <row r="2927" spans="1:24" ht="63.75" outlineLevel="1" x14ac:dyDescent="0.25">
      <c r="A2927" s="2" t="s">
        <v>6904</v>
      </c>
      <c r="B2927" s="3" t="s">
        <v>27</v>
      </c>
      <c r="C2927" s="43" t="s">
        <v>2424</v>
      </c>
      <c r="D2927" s="10" t="s">
        <v>7739</v>
      </c>
      <c r="E2927" s="10" t="s">
        <v>6066</v>
      </c>
      <c r="F2927" s="10" t="s">
        <v>6553</v>
      </c>
      <c r="G2927" s="2" t="s">
        <v>350</v>
      </c>
      <c r="H2927" s="5">
        <v>0</v>
      </c>
      <c r="I2927" s="2">
        <v>710000000</v>
      </c>
      <c r="J2927" s="2" t="s">
        <v>11537</v>
      </c>
      <c r="K2927" s="2" t="s">
        <v>1034</v>
      </c>
      <c r="L2927" s="2" t="s">
        <v>1141</v>
      </c>
      <c r="M2927" s="6" t="s">
        <v>32</v>
      </c>
      <c r="N2927" s="2" t="s">
        <v>453</v>
      </c>
      <c r="O2927" s="15" t="s">
        <v>3810</v>
      </c>
      <c r="P2927" s="36" t="s">
        <v>40</v>
      </c>
      <c r="Q2927" s="10" t="s">
        <v>41</v>
      </c>
      <c r="R2927" s="10">
        <v>40</v>
      </c>
      <c r="S2927" s="9">
        <v>401.78571428571428</v>
      </c>
      <c r="T2927" s="9">
        <f t="shared" si="199"/>
        <v>16071.428571428571</v>
      </c>
      <c r="U2927" s="9">
        <f t="shared" si="198"/>
        <v>18000</v>
      </c>
      <c r="V2927" s="2" t="s">
        <v>42</v>
      </c>
      <c r="W2927" s="2">
        <v>2014</v>
      </c>
      <c r="X2927" s="2"/>
    </row>
    <row r="2928" spans="1:24" ht="63.75" outlineLevel="1" x14ac:dyDescent="0.25">
      <c r="A2928" s="2" t="s">
        <v>6905</v>
      </c>
      <c r="B2928" s="3" t="s">
        <v>27</v>
      </c>
      <c r="C2928" s="43" t="s">
        <v>9542</v>
      </c>
      <c r="D2928" s="10" t="s">
        <v>102</v>
      </c>
      <c r="E2928" s="10" t="s">
        <v>5682</v>
      </c>
      <c r="F2928" s="10"/>
      <c r="G2928" s="2" t="s">
        <v>350</v>
      </c>
      <c r="H2928" s="5">
        <v>0</v>
      </c>
      <c r="I2928" s="2">
        <v>710000000</v>
      </c>
      <c r="J2928" s="2" t="s">
        <v>11537</v>
      </c>
      <c r="K2928" s="2" t="s">
        <v>1034</v>
      </c>
      <c r="L2928" s="2" t="s">
        <v>1141</v>
      </c>
      <c r="M2928" s="6" t="s">
        <v>32</v>
      </c>
      <c r="N2928" s="2" t="s">
        <v>453</v>
      </c>
      <c r="O2928" s="15" t="s">
        <v>3810</v>
      </c>
      <c r="P2928" s="36" t="s">
        <v>40</v>
      </c>
      <c r="Q2928" s="10" t="s">
        <v>41</v>
      </c>
      <c r="R2928" s="10">
        <v>20</v>
      </c>
      <c r="S2928" s="9">
        <v>1821.4285714285713</v>
      </c>
      <c r="T2928" s="9">
        <f t="shared" si="199"/>
        <v>36428.571428571428</v>
      </c>
      <c r="U2928" s="9">
        <f t="shared" si="198"/>
        <v>40800</v>
      </c>
      <c r="V2928" s="2" t="s">
        <v>42</v>
      </c>
      <c r="W2928" s="2">
        <v>2014</v>
      </c>
      <c r="X2928" s="2"/>
    </row>
    <row r="2929" spans="1:24" ht="63.75" outlineLevel="1" x14ac:dyDescent="0.25">
      <c r="A2929" s="2" t="s">
        <v>6906</v>
      </c>
      <c r="B2929" s="3" t="s">
        <v>27</v>
      </c>
      <c r="C2929" s="43" t="s">
        <v>97</v>
      </c>
      <c r="D2929" s="10" t="s">
        <v>93</v>
      </c>
      <c r="E2929" s="10" t="s">
        <v>98</v>
      </c>
      <c r="F2929" s="10" t="s">
        <v>6554</v>
      </c>
      <c r="G2929" s="2" t="s">
        <v>350</v>
      </c>
      <c r="H2929" s="5">
        <v>0</v>
      </c>
      <c r="I2929" s="2">
        <v>710000000</v>
      </c>
      <c r="J2929" s="2" t="s">
        <v>11537</v>
      </c>
      <c r="K2929" s="2" t="s">
        <v>1034</v>
      </c>
      <c r="L2929" s="2" t="s">
        <v>1141</v>
      </c>
      <c r="M2929" s="6" t="s">
        <v>32</v>
      </c>
      <c r="N2929" s="2" t="s">
        <v>453</v>
      </c>
      <c r="O2929" s="15" t="s">
        <v>3810</v>
      </c>
      <c r="P2929" s="36" t="s">
        <v>40</v>
      </c>
      <c r="Q2929" s="10" t="s">
        <v>41</v>
      </c>
      <c r="R2929" s="10">
        <v>20</v>
      </c>
      <c r="S2929" s="9">
        <v>392.85714285714278</v>
      </c>
      <c r="T2929" s="9">
        <f t="shared" si="199"/>
        <v>7857.1428571428551</v>
      </c>
      <c r="U2929" s="9">
        <f t="shared" si="198"/>
        <v>8799.9999999999982</v>
      </c>
      <c r="V2929" s="2" t="s">
        <v>42</v>
      </c>
      <c r="W2929" s="2">
        <v>2014</v>
      </c>
      <c r="X2929" s="2"/>
    </row>
    <row r="2930" spans="1:24" ht="63.75" outlineLevel="1" x14ac:dyDescent="0.25">
      <c r="A2930" s="2" t="s">
        <v>6907</v>
      </c>
      <c r="B2930" s="3" t="s">
        <v>27</v>
      </c>
      <c r="C2930" s="43" t="s">
        <v>524</v>
      </c>
      <c r="D2930" s="10" t="s">
        <v>844</v>
      </c>
      <c r="E2930" s="10" t="s">
        <v>525</v>
      </c>
      <c r="F2930" s="10"/>
      <c r="G2930" s="2" t="s">
        <v>350</v>
      </c>
      <c r="H2930" s="5">
        <v>0</v>
      </c>
      <c r="I2930" s="2">
        <v>710000000</v>
      </c>
      <c r="J2930" s="2" t="s">
        <v>11537</v>
      </c>
      <c r="K2930" s="2" t="s">
        <v>1034</v>
      </c>
      <c r="L2930" s="2" t="s">
        <v>1141</v>
      </c>
      <c r="M2930" s="6" t="s">
        <v>32</v>
      </c>
      <c r="N2930" s="2" t="s">
        <v>453</v>
      </c>
      <c r="O2930" s="15" t="s">
        <v>3810</v>
      </c>
      <c r="P2930" s="36" t="s">
        <v>40</v>
      </c>
      <c r="Q2930" s="10" t="s">
        <v>41</v>
      </c>
      <c r="R2930" s="10">
        <v>30</v>
      </c>
      <c r="S2930" s="9">
        <v>71.428571428571416</v>
      </c>
      <c r="T2930" s="9">
        <f t="shared" si="199"/>
        <v>2142.8571428571427</v>
      </c>
      <c r="U2930" s="9">
        <f t="shared" si="198"/>
        <v>2400</v>
      </c>
      <c r="V2930" s="2" t="s">
        <v>42</v>
      </c>
      <c r="W2930" s="2">
        <v>2014</v>
      </c>
      <c r="X2930" s="2"/>
    </row>
    <row r="2931" spans="1:24" ht="63.75" outlineLevel="1" x14ac:dyDescent="0.25">
      <c r="A2931" s="2" t="s">
        <v>6908</v>
      </c>
      <c r="B2931" s="3" t="s">
        <v>27</v>
      </c>
      <c r="C2931" s="43" t="s">
        <v>2366</v>
      </c>
      <c r="D2931" s="10" t="s">
        <v>844</v>
      </c>
      <c r="E2931" s="10" t="s">
        <v>6368</v>
      </c>
      <c r="F2931" s="10" t="s">
        <v>523</v>
      </c>
      <c r="G2931" s="2" t="s">
        <v>350</v>
      </c>
      <c r="H2931" s="5">
        <v>0</v>
      </c>
      <c r="I2931" s="2">
        <v>710000000</v>
      </c>
      <c r="J2931" s="2" t="s">
        <v>11537</v>
      </c>
      <c r="K2931" s="2" t="s">
        <v>1034</v>
      </c>
      <c r="L2931" s="2" t="s">
        <v>1141</v>
      </c>
      <c r="M2931" s="6" t="s">
        <v>32</v>
      </c>
      <c r="N2931" s="2" t="s">
        <v>453</v>
      </c>
      <c r="O2931" s="15" t="s">
        <v>3810</v>
      </c>
      <c r="P2931" s="36" t="s">
        <v>40</v>
      </c>
      <c r="Q2931" s="5" t="s">
        <v>41</v>
      </c>
      <c r="R2931" s="10">
        <v>50</v>
      </c>
      <c r="S2931" s="9">
        <v>124.99999999999999</v>
      </c>
      <c r="T2931" s="9">
        <f t="shared" si="199"/>
        <v>6249.9999999999991</v>
      </c>
      <c r="U2931" s="9">
        <f t="shared" si="198"/>
        <v>7000</v>
      </c>
      <c r="V2931" s="2" t="s">
        <v>42</v>
      </c>
      <c r="W2931" s="2">
        <v>2014</v>
      </c>
      <c r="X2931" s="2"/>
    </row>
    <row r="2932" spans="1:24" ht="63.75" outlineLevel="1" x14ac:dyDescent="0.25">
      <c r="A2932" s="2" t="s">
        <v>6909</v>
      </c>
      <c r="B2932" s="3" t="s">
        <v>27</v>
      </c>
      <c r="C2932" s="43" t="s">
        <v>6056</v>
      </c>
      <c r="D2932" s="10" t="s">
        <v>2418</v>
      </c>
      <c r="E2932" s="10" t="s">
        <v>6058</v>
      </c>
      <c r="F2932" s="10" t="s">
        <v>6555</v>
      </c>
      <c r="G2932" s="2" t="s">
        <v>350</v>
      </c>
      <c r="H2932" s="5">
        <v>0</v>
      </c>
      <c r="I2932" s="2">
        <v>710000000</v>
      </c>
      <c r="J2932" s="2" t="s">
        <v>11537</v>
      </c>
      <c r="K2932" s="2" t="s">
        <v>1034</v>
      </c>
      <c r="L2932" s="2" t="s">
        <v>1141</v>
      </c>
      <c r="M2932" s="6" t="s">
        <v>32</v>
      </c>
      <c r="N2932" s="2" t="s">
        <v>453</v>
      </c>
      <c r="O2932" s="15" t="s">
        <v>3810</v>
      </c>
      <c r="P2932" s="20">
        <v>796</v>
      </c>
      <c r="Q2932" s="8" t="s">
        <v>41</v>
      </c>
      <c r="R2932" s="10">
        <v>40</v>
      </c>
      <c r="S2932" s="9">
        <v>71.428571428571416</v>
      </c>
      <c r="T2932" s="9">
        <f t="shared" si="199"/>
        <v>2857.1428571428569</v>
      </c>
      <c r="U2932" s="9">
        <f t="shared" si="198"/>
        <v>3200</v>
      </c>
      <c r="V2932" s="2" t="s">
        <v>42</v>
      </c>
      <c r="W2932" s="2">
        <v>2014</v>
      </c>
      <c r="X2932" s="2"/>
    </row>
    <row r="2933" spans="1:24" ht="63.75" outlineLevel="1" x14ac:dyDescent="0.25">
      <c r="A2933" s="2" t="s">
        <v>6910</v>
      </c>
      <c r="B2933" s="3" t="s">
        <v>27</v>
      </c>
      <c r="C2933" s="43" t="s">
        <v>609</v>
      </c>
      <c r="D2933" s="20" t="s">
        <v>610</v>
      </c>
      <c r="E2933" s="20" t="s">
        <v>611</v>
      </c>
      <c r="F2933" s="10" t="s">
        <v>6556</v>
      </c>
      <c r="G2933" s="2" t="s">
        <v>350</v>
      </c>
      <c r="H2933" s="5">
        <v>0</v>
      </c>
      <c r="I2933" s="2">
        <v>710000000</v>
      </c>
      <c r="J2933" s="2" t="s">
        <v>11537</v>
      </c>
      <c r="K2933" s="2" t="s">
        <v>1034</v>
      </c>
      <c r="L2933" s="2" t="s">
        <v>1141</v>
      </c>
      <c r="M2933" s="6" t="s">
        <v>32</v>
      </c>
      <c r="N2933" s="2" t="s">
        <v>453</v>
      </c>
      <c r="O2933" s="15" t="s">
        <v>3810</v>
      </c>
      <c r="P2933" s="20">
        <v>796</v>
      </c>
      <c r="Q2933" s="8" t="s">
        <v>41</v>
      </c>
      <c r="R2933" s="10">
        <v>60</v>
      </c>
      <c r="S2933" s="9">
        <v>580.35714285714278</v>
      </c>
      <c r="T2933" s="9">
        <f t="shared" si="199"/>
        <v>34821.428571428565</v>
      </c>
      <c r="U2933" s="9">
        <f t="shared" si="198"/>
        <v>39000</v>
      </c>
      <c r="V2933" s="2" t="s">
        <v>42</v>
      </c>
      <c r="W2933" s="2">
        <v>2014</v>
      </c>
      <c r="X2933" s="2"/>
    </row>
    <row r="2934" spans="1:24" ht="63.75" outlineLevel="1" x14ac:dyDescent="0.25">
      <c r="A2934" s="2" t="s">
        <v>6911</v>
      </c>
      <c r="B2934" s="3" t="s">
        <v>27</v>
      </c>
      <c r="C2934" s="43" t="s">
        <v>609</v>
      </c>
      <c r="D2934" s="20" t="s">
        <v>610</v>
      </c>
      <c r="E2934" s="20" t="s">
        <v>611</v>
      </c>
      <c r="F2934" s="10" t="s">
        <v>6557</v>
      </c>
      <c r="G2934" s="2" t="s">
        <v>350</v>
      </c>
      <c r="H2934" s="5">
        <v>0</v>
      </c>
      <c r="I2934" s="2">
        <v>710000000</v>
      </c>
      <c r="J2934" s="2" t="s">
        <v>11537</v>
      </c>
      <c r="K2934" s="2" t="s">
        <v>1034</v>
      </c>
      <c r="L2934" s="2" t="s">
        <v>1141</v>
      </c>
      <c r="M2934" s="6" t="s">
        <v>32</v>
      </c>
      <c r="N2934" s="2" t="s">
        <v>453</v>
      </c>
      <c r="O2934" s="15" t="s">
        <v>3810</v>
      </c>
      <c r="P2934" s="36" t="s">
        <v>40</v>
      </c>
      <c r="Q2934" s="5" t="s">
        <v>41</v>
      </c>
      <c r="R2934" s="10">
        <v>20</v>
      </c>
      <c r="S2934" s="9">
        <v>401.78571428571428</v>
      </c>
      <c r="T2934" s="9">
        <f t="shared" si="199"/>
        <v>8035.7142857142853</v>
      </c>
      <c r="U2934" s="9">
        <f t="shared" si="198"/>
        <v>9000</v>
      </c>
      <c r="V2934" s="2" t="s">
        <v>42</v>
      </c>
      <c r="W2934" s="2">
        <v>2014</v>
      </c>
      <c r="X2934" s="2"/>
    </row>
    <row r="2935" spans="1:24" ht="63.75" outlineLevel="1" x14ac:dyDescent="0.25">
      <c r="A2935" s="2" t="s">
        <v>6912</v>
      </c>
      <c r="B2935" s="3" t="s">
        <v>27</v>
      </c>
      <c r="C2935" s="43" t="s">
        <v>507</v>
      </c>
      <c r="D2935" s="20" t="s">
        <v>508</v>
      </c>
      <c r="E2935" s="20" t="s">
        <v>509</v>
      </c>
      <c r="F2935" s="10" t="s">
        <v>6556</v>
      </c>
      <c r="G2935" s="2" t="s">
        <v>350</v>
      </c>
      <c r="H2935" s="5">
        <v>0</v>
      </c>
      <c r="I2935" s="2">
        <v>710000000</v>
      </c>
      <c r="J2935" s="2" t="s">
        <v>11537</v>
      </c>
      <c r="K2935" s="2" t="s">
        <v>1034</v>
      </c>
      <c r="L2935" s="2" t="s">
        <v>1141</v>
      </c>
      <c r="M2935" s="6" t="s">
        <v>32</v>
      </c>
      <c r="N2935" s="2" t="s">
        <v>453</v>
      </c>
      <c r="O2935" s="15" t="s">
        <v>3810</v>
      </c>
      <c r="P2935" s="36" t="s">
        <v>40</v>
      </c>
      <c r="Q2935" s="5" t="s">
        <v>41</v>
      </c>
      <c r="R2935" s="10">
        <v>20</v>
      </c>
      <c r="S2935" s="9">
        <v>982.14285714285711</v>
      </c>
      <c r="T2935" s="9">
        <f t="shared" si="199"/>
        <v>19642.857142857141</v>
      </c>
      <c r="U2935" s="9">
        <f t="shared" si="198"/>
        <v>22000</v>
      </c>
      <c r="V2935" s="2" t="s">
        <v>42</v>
      </c>
      <c r="W2935" s="2">
        <v>2014</v>
      </c>
      <c r="X2935" s="2"/>
    </row>
    <row r="2936" spans="1:24" ht="63.75" outlineLevel="1" x14ac:dyDescent="0.25">
      <c r="A2936" s="2" t="s">
        <v>6913</v>
      </c>
      <c r="B2936" s="3" t="s">
        <v>27</v>
      </c>
      <c r="C2936" s="43" t="s">
        <v>6067</v>
      </c>
      <c r="D2936" s="10" t="s">
        <v>614</v>
      </c>
      <c r="E2936" s="10" t="s">
        <v>6069</v>
      </c>
      <c r="F2936" s="10" t="s">
        <v>6558</v>
      </c>
      <c r="G2936" s="2" t="s">
        <v>350</v>
      </c>
      <c r="H2936" s="5">
        <v>0</v>
      </c>
      <c r="I2936" s="2">
        <v>710000000</v>
      </c>
      <c r="J2936" s="2" t="s">
        <v>11537</v>
      </c>
      <c r="K2936" s="2" t="s">
        <v>1034</v>
      </c>
      <c r="L2936" s="2" t="s">
        <v>1141</v>
      </c>
      <c r="M2936" s="6" t="s">
        <v>32</v>
      </c>
      <c r="N2936" s="2" t="s">
        <v>453</v>
      </c>
      <c r="O2936" s="15" t="s">
        <v>3810</v>
      </c>
      <c r="P2936" s="36" t="s">
        <v>40</v>
      </c>
      <c r="Q2936" s="10" t="s">
        <v>41</v>
      </c>
      <c r="R2936" s="10">
        <v>200</v>
      </c>
      <c r="S2936" s="9">
        <v>71.428571428571416</v>
      </c>
      <c r="T2936" s="9">
        <f t="shared" si="199"/>
        <v>14285.714285714283</v>
      </c>
      <c r="U2936" s="9">
        <f t="shared" si="198"/>
        <v>15999.999999999998</v>
      </c>
      <c r="V2936" s="2" t="s">
        <v>42</v>
      </c>
      <c r="W2936" s="2">
        <v>2014</v>
      </c>
      <c r="X2936" s="2"/>
    </row>
    <row r="2937" spans="1:24" ht="63.75" outlineLevel="1" x14ac:dyDescent="0.25">
      <c r="A2937" s="2" t="s">
        <v>6914</v>
      </c>
      <c r="B2937" s="3" t="s">
        <v>27</v>
      </c>
      <c r="C2937" s="43" t="s">
        <v>6067</v>
      </c>
      <c r="D2937" s="20" t="s">
        <v>614</v>
      </c>
      <c r="E2937" s="20" t="s">
        <v>6069</v>
      </c>
      <c r="F2937" s="10" t="s">
        <v>6559</v>
      </c>
      <c r="G2937" s="2" t="s">
        <v>350</v>
      </c>
      <c r="H2937" s="5">
        <v>0</v>
      </c>
      <c r="I2937" s="2">
        <v>710000000</v>
      </c>
      <c r="J2937" s="2" t="s">
        <v>11537</v>
      </c>
      <c r="K2937" s="2" t="s">
        <v>1034</v>
      </c>
      <c r="L2937" s="2" t="s">
        <v>1141</v>
      </c>
      <c r="M2937" s="6" t="s">
        <v>32</v>
      </c>
      <c r="N2937" s="2" t="s">
        <v>453</v>
      </c>
      <c r="O2937" s="15" t="s">
        <v>3810</v>
      </c>
      <c r="P2937" s="36" t="s">
        <v>40</v>
      </c>
      <c r="Q2937" s="2" t="s">
        <v>41</v>
      </c>
      <c r="R2937" s="10">
        <v>100</v>
      </c>
      <c r="S2937" s="9">
        <v>62.499999999999993</v>
      </c>
      <c r="T2937" s="9">
        <f t="shared" si="199"/>
        <v>6249.9999999999991</v>
      </c>
      <c r="U2937" s="9">
        <f t="shared" si="198"/>
        <v>7000</v>
      </c>
      <c r="V2937" s="2" t="s">
        <v>42</v>
      </c>
      <c r="W2937" s="2">
        <v>2014</v>
      </c>
      <c r="X2937" s="2"/>
    </row>
    <row r="2938" spans="1:24" ht="63.75" outlineLevel="1" x14ac:dyDescent="0.25">
      <c r="A2938" s="2" t="s">
        <v>6915</v>
      </c>
      <c r="B2938" s="3" t="s">
        <v>27</v>
      </c>
      <c r="C2938" s="43" t="s">
        <v>535</v>
      </c>
      <c r="D2938" s="20" t="s">
        <v>536</v>
      </c>
      <c r="E2938" s="20" t="s">
        <v>537</v>
      </c>
      <c r="F2938" s="10" t="s">
        <v>6560</v>
      </c>
      <c r="G2938" s="2" t="s">
        <v>350</v>
      </c>
      <c r="H2938" s="5">
        <v>0</v>
      </c>
      <c r="I2938" s="2">
        <v>710000000</v>
      </c>
      <c r="J2938" s="2" t="s">
        <v>11537</v>
      </c>
      <c r="K2938" s="2" t="s">
        <v>1034</v>
      </c>
      <c r="L2938" s="2" t="s">
        <v>1141</v>
      </c>
      <c r="M2938" s="6" t="s">
        <v>32</v>
      </c>
      <c r="N2938" s="2" t="s">
        <v>453</v>
      </c>
      <c r="O2938" s="15" t="s">
        <v>3810</v>
      </c>
      <c r="P2938" s="36" t="s">
        <v>40</v>
      </c>
      <c r="Q2938" s="10" t="s">
        <v>41</v>
      </c>
      <c r="R2938" s="10">
        <v>50</v>
      </c>
      <c r="S2938" s="9">
        <v>151.78571428571428</v>
      </c>
      <c r="T2938" s="9">
        <f t="shared" si="199"/>
        <v>7589.2857142857138</v>
      </c>
      <c r="U2938" s="9">
        <f t="shared" si="198"/>
        <v>8500</v>
      </c>
      <c r="V2938" s="2" t="s">
        <v>42</v>
      </c>
      <c r="W2938" s="2">
        <v>2014</v>
      </c>
      <c r="X2938" s="2"/>
    </row>
    <row r="2939" spans="1:24" ht="63.75" outlineLevel="1" x14ac:dyDescent="0.25">
      <c r="A2939" s="2" t="s">
        <v>6916</v>
      </c>
      <c r="B2939" s="3" t="s">
        <v>27</v>
      </c>
      <c r="C2939" s="5" t="s">
        <v>13039</v>
      </c>
      <c r="D2939" s="20" t="s">
        <v>73</v>
      </c>
      <c r="E2939" s="20" t="s">
        <v>13280</v>
      </c>
      <c r="F2939" s="10" t="s">
        <v>6561</v>
      </c>
      <c r="G2939" s="2" t="s">
        <v>350</v>
      </c>
      <c r="H2939" s="5">
        <v>0</v>
      </c>
      <c r="I2939" s="2">
        <v>710000000</v>
      </c>
      <c r="J2939" s="2" t="s">
        <v>11537</v>
      </c>
      <c r="K2939" s="2" t="s">
        <v>1034</v>
      </c>
      <c r="L2939" s="2" t="s">
        <v>1141</v>
      </c>
      <c r="M2939" s="6" t="s">
        <v>32</v>
      </c>
      <c r="N2939" s="2" t="s">
        <v>453</v>
      </c>
      <c r="O2939" s="15" t="s">
        <v>3810</v>
      </c>
      <c r="P2939" s="36" t="s">
        <v>40</v>
      </c>
      <c r="Q2939" s="10" t="s">
        <v>41</v>
      </c>
      <c r="R2939" s="10">
        <v>30</v>
      </c>
      <c r="S2939" s="9">
        <v>374.99999999999994</v>
      </c>
      <c r="T2939" s="9">
        <f t="shared" si="199"/>
        <v>11249.999999999998</v>
      </c>
      <c r="U2939" s="9">
        <f t="shared" si="198"/>
        <v>12600</v>
      </c>
      <c r="V2939" s="2" t="s">
        <v>42</v>
      </c>
      <c r="W2939" s="2">
        <v>2014</v>
      </c>
      <c r="X2939" s="2"/>
    </row>
    <row r="2940" spans="1:24" ht="63.75" outlineLevel="1" x14ac:dyDescent="0.25">
      <c r="A2940" s="2" t="s">
        <v>6917</v>
      </c>
      <c r="B2940" s="3" t="s">
        <v>27</v>
      </c>
      <c r="C2940" s="43" t="s">
        <v>13038</v>
      </c>
      <c r="D2940" s="20" t="s">
        <v>6365</v>
      </c>
      <c r="E2940" s="20" t="s">
        <v>606</v>
      </c>
      <c r="F2940" s="10" t="s">
        <v>6562</v>
      </c>
      <c r="G2940" s="2" t="s">
        <v>350</v>
      </c>
      <c r="H2940" s="5">
        <v>0</v>
      </c>
      <c r="I2940" s="2">
        <v>710000000</v>
      </c>
      <c r="J2940" s="2" t="s">
        <v>11537</v>
      </c>
      <c r="K2940" s="2" t="s">
        <v>1034</v>
      </c>
      <c r="L2940" s="2" t="s">
        <v>1141</v>
      </c>
      <c r="M2940" s="6" t="s">
        <v>32</v>
      </c>
      <c r="N2940" s="2" t="s">
        <v>453</v>
      </c>
      <c r="O2940" s="15" t="s">
        <v>3810</v>
      </c>
      <c r="P2940" s="36" t="s">
        <v>40</v>
      </c>
      <c r="Q2940" s="10" t="s">
        <v>41</v>
      </c>
      <c r="R2940" s="10">
        <v>100</v>
      </c>
      <c r="S2940" s="9">
        <v>71.428571428571416</v>
      </c>
      <c r="T2940" s="9">
        <f t="shared" si="199"/>
        <v>7142.8571428571413</v>
      </c>
      <c r="U2940" s="9">
        <f t="shared" si="198"/>
        <v>7999.9999999999991</v>
      </c>
      <c r="V2940" s="2" t="s">
        <v>42</v>
      </c>
      <c r="W2940" s="2">
        <v>2014</v>
      </c>
      <c r="X2940" s="2"/>
    </row>
    <row r="2941" spans="1:24" ht="63.75" outlineLevel="1" x14ac:dyDescent="0.25">
      <c r="A2941" s="2" t="s">
        <v>6918</v>
      </c>
      <c r="B2941" s="3" t="s">
        <v>27</v>
      </c>
      <c r="C2941" s="43" t="s">
        <v>13037</v>
      </c>
      <c r="D2941" s="20" t="s">
        <v>679</v>
      </c>
      <c r="E2941" s="20" t="s">
        <v>7741</v>
      </c>
      <c r="F2941" s="10" t="s">
        <v>6556</v>
      </c>
      <c r="G2941" s="2" t="s">
        <v>350</v>
      </c>
      <c r="H2941" s="5">
        <v>0</v>
      </c>
      <c r="I2941" s="2">
        <v>710000000</v>
      </c>
      <c r="J2941" s="2" t="s">
        <v>11537</v>
      </c>
      <c r="K2941" s="2" t="s">
        <v>1034</v>
      </c>
      <c r="L2941" s="2" t="s">
        <v>1141</v>
      </c>
      <c r="M2941" s="6" t="s">
        <v>32</v>
      </c>
      <c r="N2941" s="2" t="s">
        <v>453</v>
      </c>
      <c r="O2941" s="15" t="s">
        <v>3810</v>
      </c>
      <c r="P2941" s="36" t="s">
        <v>40</v>
      </c>
      <c r="Q2941" s="10" t="s">
        <v>41</v>
      </c>
      <c r="R2941" s="10">
        <v>100</v>
      </c>
      <c r="S2941" s="9">
        <v>366.07142857142856</v>
      </c>
      <c r="T2941" s="9">
        <f t="shared" si="199"/>
        <v>36607.142857142855</v>
      </c>
      <c r="U2941" s="9">
        <f t="shared" si="198"/>
        <v>41000</v>
      </c>
      <c r="V2941" s="2" t="s">
        <v>42</v>
      </c>
      <c r="W2941" s="2">
        <v>2014</v>
      </c>
      <c r="X2941" s="2"/>
    </row>
    <row r="2942" spans="1:24" ht="63.75" outlineLevel="1" x14ac:dyDescent="0.25">
      <c r="A2942" s="2" t="s">
        <v>6919</v>
      </c>
      <c r="B2942" s="3" t="s">
        <v>27</v>
      </c>
      <c r="C2942" s="43" t="s">
        <v>13036</v>
      </c>
      <c r="D2942" s="20" t="s">
        <v>7742</v>
      </c>
      <c r="E2942" s="20" t="s">
        <v>13035</v>
      </c>
      <c r="F2942" s="10" t="s">
        <v>6556</v>
      </c>
      <c r="G2942" s="2" t="s">
        <v>350</v>
      </c>
      <c r="H2942" s="5">
        <v>0</v>
      </c>
      <c r="I2942" s="2">
        <v>710000000</v>
      </c>
      <c r="J2942" s="2" t="s">
        <v>11537</v>
      </c>
      <c r="K2942" s="2" t="s">
        <v>1034</v>
      </c>
      <c r="L2942" s="2" t="s">
        <v>1141</v>
      </c>
      <c r="M2942" s="6" t="s">
        <v>32</v>
      </c>
      <c r="N2942" s="2" t="s">
        <v>453</v>
      </c>
      <c r="O2942" s="15" t="s">
        <v>3810</v>
      </c>
      <c r="P2942" s="36" t="s">
        <v>40</v>
      </c>
      <c r="Q2942" s="10" t="s">
        <v>41</v>
      </c>
      <c r="R2942" s="10">
        <v>100</v>
      </c>
      <c r="S2942" s="9">
        <v>2589.2857142857138</v>
      </c>
      <c r="T2942" s="9">
        <f t="shared" si="199"/>
        <v>258928.57142857136</v>
      </c>
      <c r="U2942" s="9">
        <f t="shared" si="198"/>
        <v>289999.99999999994</v>
      </c>
      <c r="V2942" s="2" t="s">
        <v>42</v>
      </c>
      <c r="W2942" s="2">
        <v>2014</v>
      </c>
      <c r="X2942" s="2"/>
    </row>
    <row r="2943" spans="1:24" ht="63.75" outlineLevel="1" x14ac:dyDescent="0.25">
      <c r="A2943" s="2" t="s">
        <v>6920</v>
      </c>
      <c r="B2943" s="3" t="s">
        <v>27</v>
      </c>
      <c r="C2943" s="96" t="s">
        <v>3826</v>
      </c>
      <c r="D2943" s="20" t="s">
        <v>702</v>
      </c>
      <c r="E2943" s="20" t="s">
        <v>7743</v>
      </c>
      <c r="F2943" s="10" t="s">
        <v>6554</v>
      </c>
      <c r="G2943" s="2" t="s">
        <v>350</v>
      </c>
      <c r="H2943" s="5">
        <v>0</v>
      </c>
      <c r="I2943" s="2">
        <v>710000000</v>
      </c>
      <c r="J2943" s="2" t="s">
        <v>11537</v>
      </c>
      <c r="K2943" s="2" t="s">
        <v>1034</v>
      </c>
      <c r="L2943" s="2" t="s">
        <v>1141</v>
      </c>
      <c r="M2943" s="6" t="s">
        <v>32</v>
      </c>
      <c r="N2943" s="2" t="s">
        <v>453</v>
      </c>
      <c r="O2943" s="15" t="s">
        <v>3810</v>
      </c>
      <c r="P2943" s="36" t="s">
        <v>40</v>
      </c>
      <c r="Q2943" s="10" t="s">
        <v>41</v>
      </c>
      <c r="R2943" s="10">
        <v>10</v>
      </c>
      <c r="S2943" s="9">
        <v>1607.1428571428571</v>
      </c>
      <c r="T2943" s="9">
        <f t="shared" si="199"/>
        <v>16071.428571428571</v>
      </c>
      <c r="U2943" s="9">
        <f t="shared" si="198"/>
        <v>18000</v>
      </c>
      <c r="V2943" s="2" t="s">
        <v>42</v>
      </c>
      <c r="W2943" s="2">
        <v>2014</v>
      </c>
      <c r="X2943" s="2"/>
    </row>
    <row r="2944" spans="1:24" ht="63.75" outlineLevel="1" x14ac:dyDescent="0.25">
      <c r="A2944" s="2" t="s">
        <v>6921</v>
      </c>
      <c r="B2944" s="3" t="s">
        <v>27</v>
      </c>
      <c r="C2944" s="43" t="s">
        <v>13034</v>
      </c>
      <c r="D2944" s="20" t="s">
        <v>1989</v>
      </c>
      <c r="E2944" s="20" t="s">
        <v>7744</v>
      </c>
      <c r="F2944" s="10"/>
      <c r="G2944" s="2" t="s">
        <v>350</v>
      </c>
      <c r="H2944" s="5">
        <v>0</v>
      </c>
      <c r="I2944" s="2">
        <v>710000000</v>
      </c>
      <c r="J2944" s="2" t="s">
        <v>11537</v>
      </c>
      <c r="K2944" s="2" t="s">
        <v>1034</v>
      </c>
      <c r="L2944" s="2" t="s">
        <v>1141</v>
      </c>
      <c r="M2944" s="6" t="s">
        <v>32</v>
      </c>
      <c r="N2944" s="2" t="s">
        <v>453</v>
      </c>
      <c r="O2944" s="15" t="s">
        <v>3810</v>
      </c>
      <c r="P2944" s="36" t="s">
        <v>40</v>
      </c>
      <c r="Q2944" s="10" t="s">
        <v>41</v>
      </c>
      <c r="R2944" s="10">
        <v>10</v>
      </c>
      <c r="S2944" s="9">
        <v>5017.8571428571422</v>
      </c>
      <c r="T2944" s="9">
        <f t="shared" si="199"/>
        <v>50178.57142857142</v>
      </c>
      <c r="U2944" s="9">
        <f t="shared" si="198"/>
        <v>56199.999999999993</v>
      </c>
      <c r="V2944" s="2" t="s">
        <v>42</v>
      </c>
      <c r="W2944" s="2">
        <v>2014</v>
      </c>
      <c r="X2944" s="2"/>
    </row>
    <row r="2945" spans="1:24" ht="63.75" outlineLevel="1" x14ac:dyDescent="0.25">
      <c r="A2945" s="2" t="s">
        <v>6922</v>
      </c>
      <c r="B2945" s="3" t="s">
        <v>27</v>
      </c>
      <c r="C2945" s="43" t="s">
        <v>13033</v>
      </c>
      <c r="D2945" s="20" t="s">
        <v>7745</v>
      </c>
      <c r="E2945" s="20" t="s">
        <v>7746</v>
      </c>
      <c r="F2945" s="10" t="s">
        <v>6563</v>
      </c>
      <c r="G2945" s="2" t="s">
        <v>350</v>
      </c>
      <c r="H2945" s="5">
        <v>0</v>
      </c>
      <c r="I2945" s="2">
        <v>710000000</v>
      </c>
      <c r="J2945" s="2" t="s">
        <v>11537</v>
      </c>
      <c r="K2945" s="2" t="s">
        <v>1034</v>
      </c>
      <c r="L2945" s="2" t="s">
        <v>1141</v>
      </c>
      <c r="M2945" s="6" t="s">
        <v>32</v>
      </c>
      <c r="N2945" s="2" t="s">
        <v>453</v>
      </c>
      <c r="O2945" s="15" t="s">
        <v>3810</v>
      </c>
      <c r="P2945" s="36" t="s">
        <v>34</v>
      </c>
      <c r="Q2945" s="2" t="s">
        <v>35</v>
      </c>
      <c r="R2945" s="10">
        <v>20</v>
      </c>
      <c r="S2945" s="9">
        <v>17.857142857142854</v>
      </c>
      <c r="T2945" s="9">
        <f t="shared" si="199"/>
        <v>357.14285714285711</v>
      </c>
      <c r="U2945" s="9">
        <f t="shared" si="198"/>
        <v>400</v>
      </c>
      <c r="V2945" s="2" t="s">
        <v>42</v>
      </c>
      <c r="W2945" s="2">
        <v>2014</v>
      </c>
      <c r="X2945" s="2"/>
    </row>
    <row r="2946" spans="1:24" ht="63.75" outlineLevel="1" x14ac:dyDescent="0.25">
      <c r="A2946" s="2" t="s">
        <v>6923</v>
      </c>
      <c r="B2946" s="3" t="s">
        <v>27</v>
      </c>
      <c r="C2946" s="10" t="s">
        <v>13032</v>
      </c>
      <c r="D2946" s="20" t="s">
        <v>487</v>
      </c>
      <c r="E2946" s="20" t="s">
        <v>488</v>
      </c>
      <c r="F2946" s="10"/>
      <c r="G2946" s="2" t="s">
        <v>350</v>
      </c>
      <c r="H2946" s="5">
        <v>0</v>
      </c>
      <c r="I2946" s="2">
        <v>710000000</v>
      </c>
      <c r="J2946" s="2" t="s">
        <v>11537</v>
      </c>
      <c r="K2946" s="2" t="s">
        <v>1034</v>
      </c>
      <c r="L2946" s="2" t="s">
        <v>1141</v>
      </c>
      <c r="M2946" s="6" t="s">
        <v>32</v>
      </c>
      <c r="N2946" s="2" t="s">
        <v>453</v>
      </c>
      <c r="O2946" s="15" t="s">
        <v>3810</v>
      </c>
      <c r="P2946" s="36" t="s">
        <v>40</v>
      </c>
      <c r="Q2946" s="10" t="s">
        <v>41</v>
      </c>
      <c r="R2946" s="10">
        <v>40</v>
      </c>
      <c r="S2946" s="9">
        <v>124.99999999999997</v>
      </c>
      <c r="T2946" s="9">
        <f t="shared" si="199"/>
        <v>4999.9999999999991</v>
      </c>
      <c r="U2946" s="9">
        <f t="shared" si="198"/>
        <v>5599.9999999999991</v>
      </c>
      <c r="V2946" s="2" t="s">
        <v>42</v>
      </c>
      <c r="W2946" s="2">
        <v>2014</v>
      </c>
      <c r="X2946" s="2"/>
    </row>
    <row r="2947" spans="1:24" ht="63.75" outlineLevel="1" x14ac:dyDescent="0.25">
      <c r="A2947" s="2" t="s">
        <v>6924</v>
      </c>
      <c r="B2947" s="3" t="s">
        <v>27</v>
      </c>
      <c r="C2947" s="10" t="s">
        <v>590</v>
      </c>
      <c r="D2947" s="20" t="s">
        <v>591</v>
      </c>
      <c r="E2947" s="20" t="s">
        <v>592</v>
      </c>
      <c r="F2947" s="10" t="s">
        <v>6564</v>
      </c>
      <c r="G2947" s="2" t="s">
        <v>350</v>
      </c>
      <c r="H2947" s="5">
        <v>0</v>
      </c>
      <c r="I2947" s="2">
        <v>710000000</v>
      </c>
      <c r="J2947" s="2" t="s">
        <v>11537</v>
      </c>
      <c r="K2947" s="2" t="s">
        <v>1034</v>
      </c>
      <c r="L2947" s="2" t="s">
        <v>1141</v>
      </c>
      <c r="M2947" s="6" t="s">
        <v>32</v>
      </c>
      <c r="N2947" s="2" t="s">
        <v>453</v>
      </c>
      <c r="O2947" s="15" t="s">
        <v>3810</v>
      </c>
      <c r="P2947" s="36" t="s">
        <v>40</v>
      </c>
      <c r="Q2947" s="10" t="s">
        <v>41</v>
      </c>
      <c r="R2947" s="10">
        <v>30</v>
      </c>
      <c r="S2947" s="9">
        <v>598.21428571428567</v>
      </c>
      <c r="T2947" s="9">
        <f t="shared" si="199"/>
        <v>17946.428571428569</v>
      </c>
      <c r="U2947" s="9">
        <f t="shared" si="198"/>
        <v>20100</v>
      </c>
      <c r="V2947" s="2" t="s">
        <v>42</v>
      </c>
      <c r="W2947" s="2">
        <v>2014</v>
      </c>
      <c r="X2947" s="2"/>
    </row>
    <row r="2948" spans="1:24" ht="63.75" outlineLevel="1" x14ac:dyDescent="0.25">
      <c r="A2948" s="2" t="s">
        <v>6925</v>
      </c>
      <c r="B2948" s="3" t="s">
        <v>27</v>
      </c>
      <c r="C2948" s="10" t="s">
        <v>9552</v>
      </c>
      <c r="D2948" s="20" t="s">
        <v>7747</v>
      </c>
      <c r="E2948" s="20" t="s">
        <v>7748</v>
      </c>
      <c r="F2948" s="10" t="s">
        <v>6565</v>
      </c>
      <c r="G2948" s="2" t="s">
        <v>350</v>
      </c>
      <c r="H2948" s="5">
        <v>0</v>
      </c>
      <c r="I2948" s="2">
        <v>710000000</v>
      </c>
      <c r="J2948" s="2" t="s">
        <v>11537</v>
      </c>
      <c r="K2948" s="2" t="s">
        <v>1034</v>
      </c>
      <c r="L2948" s="2" t="s">
        <v>1141</v>
      </c>
      <c r="M2948" s="6" t="s">
        <v>32</v>
      </c>
      <c r="N2948" s="2" t="s">
        <v>453</v>
      </c>
      <c r="O2948" s="15" t="s">
        <v>3810</v>
      </c>
      <c r="P2948" s="36" t="s">
        <v>40</v>
      </c>
      <c r="Q2948" s="10" t="s">
        <v>41</v>
      </c>
      <c r="R2948" s="10">
        <v>30</v>
      </c>
      <c r="S2948" s="9">
        <v>142.85714285714283</v>
      </c>
      <c r="T2948" s="9">
        <f t="shared" si="199"/>
        <v>4285.7142857142853</v>
      </c>
      <c r="U2948" s="9">
        <f t="shared" si="198"/>
        <v>4800</v>
      </c>
      <c r="V2948" s="2" t="s">
        <v>42</v>
      </c>
      <c r="W2948" s="2">
        <v>2014</v>
      </c>
      <c r="X2948" s="2"/>
    </row>
    <row r="2949" spans="1:24" ht="63.75" outlineLevel="1" x14ac:dyDescent="0.25">
      <c r="A2949" s="2" t="s">
        <v>6926</v>
      </c>
      <c r="B2949" s="3" t="s">
        <v>27</v>
      </c>
      <c r="C2949" s="10" t="s">
        <v>13031</v>
      </c>
      <c r="D2949" s="20" t="s">
        <v>7749</v>
      </c>
      <c r="E2949" s="20" t="s">
        <v>13030</v>
      </c>
      <c r="F2949" s="10" t="s">
        <v>6566</v>
      </c>
      <c r="G2949" s="2" t="s">
        <v>350</v>
      </c>
      <c r="H2949" s="5">
        <v>0</v>
      </c>
      <c r="I2949" s="2">
        <v>710000000</v>
      </c>
      <c r="J2949" s="2" t="s">
        <v>11537</v>
      </c>
      <c r="K2949" s="2" t="s">
        <v>1034</v>
      </c>
      <c r="L2949" s="2" t="s">
        <v>1141</v>
      </c>
      <c r="M2949" s="6" t="s">
        <v>32</v>
      </c>
      <c r="N2949" s="2" t="s">
        <v>453</v>
      </c>
      <c r="O2949" s="15" t="s">
        <v>3810</v>
      </c>
      <c r="P2949" s="36" t="s">
        <v>493</v>
      </c>
      <c r="Q2949" s="10" t="s">
        <v>6051</v>
      </c>
      <c r="R2949" s="10">
        <v>5</v>
      </c>
      <c r="S2949" s="9">
        <v>535.71428571428567</v>
      </c>
      <c r="T2949" s="9">
        <f t="shared" si="199"/>
        <v>2678.5714285714284</v>
      </c>
      <c r="U2949" s="9">
        <f t="shared" si="198"/>
        <v>3000</v>
      </c>
      <c r="V2949" s="2" t="s">
        <v>42</v>
      </c>
      <c r="W2949" s="2">
        <v>2014</v>
      </c>
      <c r="X2949" s="2"/>
    </row>
    <row r="2950" spans="1:24" ht="63.75" outlineLevel="1" x14ac:dyDescent="0.25">
      <c r="A2950" s="2" t="s">
        <v>6927</v>
      </c>
      <c r="B2950" s="3" t="s">
        <v>27</v>
      </c>
      <c r="C2950" s="10" t="s">
        <v>13029</v>
      </c>
      <c r="D2950" s="20" t="s">
        <v>7751</v>
      </c>
      <c r="E2950" s="20" t="s">
        <v>7752</v>
      </c>
      <c r="F2950" s="10" t="s">
        <v>6567</v>
      </c>
      <c r="G2950" s="2" t="s">
        <v>350</v>
      </c>
      <c r="H2950" s="5">
        <v>0</v>
      </c>
      <c r="I2950" s="2">
        <v>710000000</v>
      </c>
      <c r="J2950" s="2" t="s">
        <v>11537</v>
      </c>
      <c r="K2950" s="2" t="s">
        <v>1034</v>
      </c>
      <c r="L2950" s="2" t="s">
        <v>1141</v>
      </c>
      <c r="M2950" s="6" t="s">
        <v>32</v>
      </c>
      <c r="N2950" s="2" t="s">
        <v>453</v>
      </c>
      <c r="O2950" s="15" t="s">
        <v>3810</v>
      </c>
      <c r="P2950" s="36" t="s">
        <v>40</v>
      </c>
      <c r="Q2950" s="10" t="s">
        <v>41</v>
      </c>
      <c r="R2950" s="10">
        <v>10</v>
      </c>
      <c r="S2950" s="9">
        <v>107.14285714285714</v>
      </c>
      <c r="T2950" s="9">
        <f t="shared" si="199"/>
        <v>1071.4285714285713</v>
      </c>
      <c r="U2950" s="9">
        <f t="shared" si="198"/>
        <v>1200</v>
      </c>
      <c r="V2950" s="2" t="s">
        <v>42</v>
      </c>
      <c r="W2950" s="2">
        <v>2014</v>
      </c>
      <c r="X2950" s="2"/>
    </row>
    <row r="2951" spans="1:24" ht="63.75" outlineLevel="1" x14ac:dyDescent="0.25">
      <c r="A2951" s="2" t="s">
        <v>6928</v>
      </c>
      <c r="B2951" s="3" t="s">
        <v>27</v>
      </c>
      <c r="C2951" s="10" t="s">
        <v>562</v>
      </c>
      <c r="D2951" s="20" t="s">
        <v>563</v>
      </c>
      <c r="E2951" s="20" t="s">
        <v>564</v>
      </c>
      <c r="F2951" s="10" t="s">
        <v>6568</v>
      </c>
      <c r="G2951" s="2" t="s">
        <v>350</v>
      </c>
      <c r="H2951" s="5">
        <v>0</v>
      </c>
      <c r="I2951" s="2">
        <v>710000000</v>
      </c>
      <c r="J2951" s="2" t="s">
        <v>11537</v>
      </c>
      <c r="K2951" s="2" t="s">
        <v>1034</v>
      </c>
      <c r="L2951" s="2" t="s">
        <v>1141</v>
      </c>
      <c r="M2951" s="6" t="s">
        <v>32</v>
      </c>
      <c r="N2951" s="2" t="s">
        <v>453</v>
      </c>
      <c r="O2951" s="15" t="s">
        <v>3810</v>
      </c>
      <c r="P2951" s="36" t="s">
        <v>40</v>
      </c>
      <c r="Q2951" s="10" t="s">
        <v>41</v>
      </c>
      <c r="R2951" s="10">
        <v>20</v>
      </c>
      <c r="S2951" s="9">
        <v>446.42857142857139</v>
      </c>
      <c r="T2951" s="9">
        <f t="shared" si="199"/>
        <v>8928.5714285714275</v>
      </c>
      <c r="U2951" s="9">
        <f t="shared" si="198"/>
        <v>10000</v>
      </c>
      <c r="V2951" s="2" t="s">
        <v>42</v>
      </c>
      <c r="W2951" s="2">
        <v>2014</v>
      </c>
      <c r="X2951" s="2"/>
    </row>
    <row r="2952" spans="1:24" ht="63.75" outlineLevel="1" x14ac:dyDescent="0.25">
      <c r="A2952" s="2" t="s">
        <v>6929</v>
      </c>
      <c r="B2952" s="3" t="s">
        <v>27</v>
      </c>
      <c r="C2952" s="10" t="s">
        <v>9557</v>
      </c>
      <c r="D2952" s="20" t="s">
        <v>7753</v>
      </c>
      <c r="E2952" s="20" t="s">
        <v>7754</v>
      </c>
      <c r="F2952" s="10"/>
      <c r="G2952" s="2" t="s">
        <v>350</v>
      </c>
      <c r="H2952" s="5">
        <v>0</v>
      </c>
      <c r="I2952" s="2">
        <v>710000000</v>
      </c>
      <c r="J2952" s="2" t="s">
        <v>11537</v>
      </c>
      <c r="K2952" s="2" t="s">
        <v>1034</v>
      </c>
      <c r="L2952" s="2" t="s">
        <v>1141</v>
      </c>
      <c r="M2952" s="6" t="s">
        <v>32</v>
      </c>
      <c r="N2952" s="2" t="s">
        <v>453</v>
      </c>
      <c r="O2952" s="15" t="s">
        <v>3810</v>
      </c>
      <c r="P2952" s="36" t="s">
        <v>40</v>
      </c>
      <c r="Q2952" s="10" t="s">
        <v>41</v>
      </c>
      <c r="R2952" s="10">
        <v>15</v>
      </c>
      <c r="S2952" s="9">
        <v>178.57142857142856</v>
      </c>
      <c r="T2952" s="9">
        <f t="shared" si="199"/>
        <v>2678.5714285714284</v>
      </c>
      <c r="U2952" s="9">
        <f t="shared" si="198"/>
        <v>3000</v>
      </c>
      <c r="V2952" s="2" t="s">
        <v>42</v>
      </c>
      <c r="W2952" s="2">
        <v>2014</v>
      </c>
      <c r="X2952" s="2"/>
    </row>
    <row r="2953" spans="1:24" ht="63.75" outlineLevel="1" x14ac:dyDescent="0.25">
      <c r="A2953" s="2" t="s">
        <v>6930</v>
      </c>
      <c r="B2953" s="3" t="s">
        <v>27</v>
      </c>
      <c r="C2953" s="10" t="s">
        <v>12959</v>
      </c>
      <c r="D2953" s="20" t="s">
        <v>548</v>
      </c>
      <c r="E2953" s="20" t="s">
        <v>549</v>
      </c>
      <c r="F2953" s="10" t="s">
        <v>6563</v>
      </c>
      <c r="G2953" s="2" t="s">
        <v>350</v>
      </c>
      <c r="H2953" s="5">
        <v>0</v>
      </c>
      <c r="I2953" s="2">
        <v>710000000</v>
      </c>
      <c r="J2953" s="2" t="s">
        <v>11537</v>
      </c>
      <c r="K2953" s="2" t="s">
        <v>1034</v>
      </c>
      <c r="L2953" s="2" t="s">
        <v>1141</v>
      </c>
      <c r="M2953" s="6" t="s">
        <v>32</v>
      </c>
      <c r="N2953" s="2" t="s">
        <v>453</v>
      </c>
      <c r="O2953" s="15" t="s">
        <v>3810</v>
      </c>
      <c r="P2953" s="36" t="s">
        <v>40</v>
      </c>
      <c r="Q2953" s="10" t="s">
        <v>41</v>
      </c>
      <c r="R2953" s="10">
        <v>10</v>
      </c>
      <c r="S2953" s="9">
        <v>491.07142857142856</v>
      </c>
      <c r="T2953" s="9">
        <f t="shared" si="199"/>
        <v>4910.7142857142853</v>
      </c>
      <c r="U2953" s="9">
        <f t="shared" si="198"/>
        <v>5500</v>
      </c>
      <c r="V2953" s="2" t="s">
        <v>42</v>
      </c>
      <c r="W2953" s="2">
        <v>2014</v>
      </c>
      <c r="X2953" s="2"/>
    </row>
    <row r="2954" spans="1:24" ht="63.75" outlineLevel="1" x14ac:dyDescent="0.25">
      <c r="A2954" s="2" t="s">
        <v>6931</v>
      </c>
      <c r="B2954" s="3" t="s">
        <v>27</v>
      </c>
      <c r="C2954" s="10" t="s">
        <v>12958</v>
      </c>
      <c r="D2954" s="20" t="s">
        <v>7755</v>
      </c>
      <c r="E2954" s="20" t="s">
        <v>10064</v>
      </c>
      <c r="F2954" s="10" t="s">
        <v>6558</v>
      </c>
      <c r="G2954" s="2" t="s">
        <v>350</v>
      </c>
      <c r="H2954" s="5">
        <v>0</v>
      </c>
      <c r="I2954" s="2">
        <v>710000000</v>
      </c>
      <c r="J2954" s="2" t="s">
        <v>11537</v>
      </c>
      <c r="K2954" s="2" t="s">
        <v>1034</v>
      </c>
      <c r="L2954" s="2" t="s">
        <v>1141</v>
      </c>
      <c r="M2954" s="6" t="s">
        <v>32</v>
      </c>
      <c r="N2954" s="2" t="s">
        <v>453</v>
      </c>
      <c r="O2954" s="15" t="s">
        <v>3810</v>
      </c>
      <c r="P2954" s="36" t="s">
        <v>40</v>
      </c>
      <c r="Q2954" s="10" t="s">
        <v>41</v>
      </c>
      <c r="R2954" s="10">
        <v>30</v>
      </c>
      <c r="S2954" s="9">
        <v>53.571428571428562</v>
      </c>
      <c r="T2954" s="9">
        <f t="shared" si="199"/>
        <v>1607.1428571428569</v>
      </c>
      <c r="U2954" s="9">
        <f t="shared" si="198"/>
        <v>1799.9999999999998</v>
      </c>
      <c r="V2954" s="2" t="s">
        <v>42</v>
      </c>
      <c r="W2954" s="2">
        <v>2014</v>
      </c>
      <c r="X2954" s="2"/>
    </row>
    <row r="2955" spans="1:24" ht="63.75" outlineLevel="1" x14ac:dyDescent="0.25">
      <c r="A2955" s="2" t="s">
        <v>6932</v>
      </c>
      <c r="B2955" s="3" t="s">
        <v>27</v>
      </c>
      <c r="C2955" s="10" t="s">
        <v>12958</v>
      </c>
      <c r="D2955" s="20" t="s">
        <v>7755</v>
      </c>
      <c r="E2955" s="20" t="s">
        <v>10064</v>
      </c>
      <c r="F2955" s="10" t="s">
        <v>6569</v>
      </c>
      <c r="G2955" s="2" t="s">
        <v>350</v>
      </c>
      <c r="H2955" s="5">
        <v>0</v>
      </c>
      <c r="I2955" s="2">
        <v>710000000</v>
      </c>
      <c r="J2955" s="2" t="s">
        <v>11537</v>
      </c>
      <c r="K2955" s="2" t="s">
        <v>1034</v>
      </c>
      <c r="L2955" s="2" t="s">
        <v>1141</v>
      </c>
      <c r="M2955" s="6" t="s">
        <v>32</v>
      </c>
      <c r="N2955" s="2" t="s">
        <v>453</v>
      </c>
      <c r="O2955" s="15" t="s">
        <v>3810</v>
      </c>
      <c r="P2955" s="36" t="s">
        <v>40</v>
      </c>
      <c r="Q2955" s="10" t="s">
        <v>41</v>
      </c>
      <c r="R2955" s="10">
        <v>30</v>
      </c>
      <c r="S2955" s="9">
        <v>26.785714285714281</v>
      </c>
      <c r="T2955" s="9">
        <f t="shared" si="199"/>
        <v>803.57142857142844</v>
      </c>
      <c r="U2955" s="9">
        <f t="shared" si="198"/>
        <v>899.99999999999989</v>
      </c>
      <c r="V2955" s="2" t="s">
        <v>42</v>
      </c>
      <c r="W2955" s="2">
        <v>2014</v>
      </c>
      <c r="X2955" s="2"/>
    </row>
    <row r="2956" spans="1:24" ht="63.75" outlineLevel="1" x14ac:dyDescent="0.25">
      <c r="A2956" s="2" t="s">
        <v>6933</v>
      </c>
      <c r="B2956" s="3" t="s">
        <v>27</v>
      </c>
      <c r="C2956" s="10" t="s">
        <v>3811</v>
      </c>
      <c r="D2956" s="10" t="s">
        <v>691</v>
      </c>
      <c r="E2956" s="10" t="s">
        <v>496</v>
      </c>
      <c r="F2956" s="10"/>
      <c r="G2956" s="2" t="s">
        <v>350</v>
      </c>
      <c r="H2956" s="5">
        <v>0</v>
      </c>
      <c r="I2956" s="2">
        <v>710000000</v>
      </c>
      <c r="J2956" s="2" t="s">
        <v>11537</v>
      </c>
      <c r="K2956" s="2" t="s">
        <v>1034</v>
      </c>
      <c r="L2956" s="2" t="s">
        <v>1141</v>
      </c>
      <c r="M2956" s="6" t="s">
        <v>32</v>
      </c>
      <c r="N2956" s="2" t="s">
        <v>453</v>
      </c>
      <c r="O2956" s="15" t="s">
        <v>3810</v>
      </c>
      <c r="P2956" s="36" t="s">
        <v>498</v>
      </c>
      <c r="Q2956" s="10" t="s">
        <v>499</v>
      </c>
      <c r="R2956" s="10">
        <v>40</v>
      </c>
      <c r="S2956" s="9">
        <v>357.14285714285711</v>
      </c>
      <c r="T2956" s="9">
        <f t="shared" si="199"/>
        <v>14285.714285714284</v>
      </c>
      <c r="U2956" s="9">
        <f t="shared" si="198"/>
        <v>16000</v>
      </c>
      <c r="V2956" s="2" t="s">
        <v>42</v>
      </c>
      <c r="W2956" s="2">
        <v>2014</v>
      </c>
      <c r="X2956" s="2"/>
    </row>
    <row r="2957" spans="1:24" ht="63.75" outlineLevel="1" x14ac:dyDescent="0.25">
      <c r="A2957" s="2" t="s">
        <v>6934</v>
      </c>
      <c r="B2957" s="3" t="s">
        <v>27</v>
      </c>
      <c r="C2957" s="10" t="s">
        <v>12955</v>
      </c>
      <c r="D2957" s="20" t="s">
        <v>651</v>
      </c>
      <c r="E2957" s="20" t="s">
        <v>7756</v>
      </c>
      <c r="F2957" s="10" t="s">
        <v>6547</v>
      </c>
      <c r="G2957" s="2" t="s">
        <v>350</v>
      </c>
      <c r="H2957" s="5">
        <v>0</v>
      </c>
      <c r="I2957" s="2">
        <v>710000000</v>
      </c>
      <c r="J2957" s="2" t="s">
        <v>11537</v>
      </c>
      <c r="K2957" s="2" t="s">
        <v>1034</v>
      </c>
      <c r="L2957" s="2" t="s">
        <v>1141</v>
      </c>
      <c r="M2957" s="6" t="s">
        <v>32</v>
      </c>
      <c r="N2957" s="2" t="s">
        <v>453</v>
      </c>
      <c r="O2957" s="15" t="s">
        <v>3810</v>
      </c>
      <c r="P2957" s="36" t="s">
        <v>40</v>
      </c>
      <c r="Q2957" s="10" t="s">
        <v>41</v>
      </c>
      <c r="R2957" s="10">
        <v>110</v>
      </c>
      <c r="S2957" s="9">
        <v>38.18181818181818</v>
      </c>
      <c r="T2957" s="9">
        <f t="shared" si="199"/>
        <v>4200</v>
      </c>
      <c r="U2957" s="9">
        <f t="shared" si="198"/>
        <v>4704</v>
      </c>
      <c r="V2957" s="2" t="s">
        <v>42</v>
      </c>
      <c r="W2957" s="2">
        <v>2014</v>
      </c>
      <c r="X2957" s="2"/>
    </row>
    <row r="2958" spans="1:24" ht="63.75" outlineLevel="1" x14ac:dyDescent="0.25">
      <c r="A2958" s="2" t="s">
        <v>6935</v>
      </c>
      <c r="B2958" s="3" t="s">
        <v>27</v>
      </c>
      <c r="C2958" s="10" t="s">
        <v>12957</v>
      </c>
      <c r="D2958" s="20" t="s">
        <v>8384</v>
      </c>
      <c r="E2958" s="20" t="s">
        <v>12956</v>
      </c>
      <c r="F2958" s="10" t="s">
        <v>6570</v>
      </c>
      <c r="G2958" s="2" t="s">
        <v>350</v>
      </c>
      <c r="H2958" s="5">
        <v>0</v>
      </c>
      <c r="I2958" s="2">
        <v>710000000</v>
      </c>
      <c r="J2958" s="2" t="s">
        <v>11537</v>
      </c>
      <c r="K2958" s="2" t="s">
        <v>1034</v>
      </c>
      <c r="L2958" s="2" t="s">
        <v>1141</v>
      </c>
      <c r="M2958" s="6" t="s">
        <v>32</v>
      </c>
      <c r="N2958" s="2" t="s">
        <v>453</v>
      </c>
      <c r="O2958" s="15" t="s">
        <v>3810</v>
      </c>
      <c r="P2958" s="36" t="s">
        <v>40</v>
      </c>
      <c r="Q2958" s="10" t="s">
        <v>41</v>
      </c>
      <c r="R2958" s="10">
        <v>50</v>
      </c>
      <c r="S2958" s="9">
        <v>26.785714285714285</v>
      </c>
      <c r="T2958" s="9">
        <f t="shared" si="199"/>
        <v>1339.2857142857142</v>
      </c>
      <c r="U2958" s="9">
        <f t="shared" si="198"/>
        <v>1500</v>
      </c>
      <c r="V2958" s="2" t="s">
        <v>42</v>
      </c>
      <c r="W2958" s="2">
        <v>2014</v>
      </c>
      <c r="X2958" s="2"/>
    </row>
    <row r="2959" spans="1:24" ht="63.75" outlineLevel="1" x14ac:dyDescent="0.25">
      <c r="A2959" s="2" t="s">
        <v>6936</v>
      </c>
      <c r="B2959" s="3" t="s">
        <v>27</v>
      </c>
      <c r="C2959" s="43" t="s">
        <v>12678</v>
      </c>
      <c r="D2959" s="20" t="s">
        <v>665</v>
      </c>
      <c r="E2959" s="20" t="s">
        <v>519</v>
      </c>
      <c r="F2959" s="10" t="s">
        <v>6571</v>
      </c>
      <c r="G2959" s="2" t="s">
        <v>350</v>
      </c>
      <c r="H2959" s="5">
        <v>0</v>
      </c>
      <c r="I2959" s="2">
        <v>710000000</v>
      </c>
      <c r="J2959" s="2" t="s">
        <v>11537</v>
      </c>
      <c r="K2959" s="2" t="s">
        <v>1034</v>
      </c>
      <c r="L2959" s="2" t="s">
        <v>1141</v>
      </c>
      <c r="M2959" s="6" t="s">
        <v>32</v>
      </c>
      <c r="N2959" s="2" t="s">
        <v>453</v>
      </c>
      <c r="O2959" s="15" t="s">
        <v>3810</v>
      </c>
      <c r="P2959" s="36" t="s">
        <v>40</v>
      </c>
      <c r="Q2959" s="10" t="s">
        <v>41</v>
      </c>
      <c r="R2959" s="10">
        <v>30</v>
      </c>
      <c r="S2959" s="9">
        <v>111.60714285714285</v>
      </c>
      <c r="T2959" s="9">
        <f t="shared" si="199"/>
        <v>3348.2142857142853</v>
      </c>
      <c r="U2959" s="9">
        <f t="shared" si="198"/>
        <v>3750</v>
      </c>
      <c r="V2959" s="2" t="s">
        <v>42</v>
      </c>
      <c r="W2959" s="2">
        <v>2014</v>
      </c>
      <c r="X2959" s="2"/>
    </row>
    <row r="2960" spans="1:24" ht="63.75" outlineLevel="1" x14ac:dyDescent="0.25">
      <c r="A2960" s="2" t="s">
        <v>6937</v>
      </c>
      <c r="B2960" s="3" t="s">
        <v>27</v>
      </c>
      <c r="C2960" s="43" t="s">
        <v>12678</v>
      </c>
      <c r="D2960" s="20" t="s">
        <v>665</v>
      </c>
      <c r="E2960" s="20" t="s">
        <v>519</v>
      </c>
      <c r="F2960" s="10" t="s">
        <v>6572</v>
      </c>
      <c r="G2960" s="2" t="s">
        <v>350</v>
      </c>
      <c r="H2960" s="5">
        <v>0</v>
      </c>
      <c r="I2960" s="2">
        <v>710000000</v>
      </c>
      <c r="J2960" s="2" t="s">
        <v>11537</v>
      </c>
      <c r="K2960" s="2" t="s">
        <v>1034</v>
      </c>
      <c r="L2960" s="2" t="s">
        <v>1141</v>
      </c>
      <c r="M2960" s="6" t="s">
        <v>32</v>
      </c>
      <c r="N2960" s="2" t="s">
        <v>453</v>
      </c>
      <c r="O2960" s="15" t="s">
        <v>3810</v>
      </c>
      <c r="P2960" s="36" t="s">
        <v>40</v>
      </c>
      <c r="Q2960" s="10" t="s">
        <v>41</v>
      </c>
      <c r="R2960" s="10">
        <v>20</v>
      </c>
      <c r="S2960" s="9">
        <v>651.78571428571422</v>
      </c>
      <c r="T2960" s="9">
        <f t="shared" si="199"/>
        <v>13035.714285714284</v>
      </c>
      <c r="U2960" s="9">
        <f t="shared" si="198"/>
        <v>14600</v>
      </c>
      <c r="V2960" s="2" t="s">
        <v>42</v>
      </c>
      <c r="W2960" s="2">
        <v>2014</v>
      </c>
      <c r="X2960" s="2"/>
    </row>
    <row r="2961" spans="1:24" ht="63.75" outlineLevel="1" x14ac:dyDescent="0.25">
      <c r="A2961" s="2" t="s">
        <v>6938</v>
      </c>
      <c r="B2961" s="3" t="s">
        <v>27</v>
      </c>
      <c r="C2961" s="43" t="s">
        <v>10067</v>
      </c>
      <c r="D2961" s="20" t="s">
        <v>533</v>
      </c>
      <c r="E2961" s="20" t="s">
        <v>533</v>
      </c>
      <c r="F2961" s="10" t="s">
        <v>6573</v>
      </c>
      <c r="G2961" s="2" t="s">
        <v>350</v>
      </c>
      <c r="H2961" s="5">
        <v>0</v>
      </c>
      <c r="I2961" s="2">
        <v>710000000</v>
      </c>
      <c r="J2961" s="2" t="s">
        <v>11537</v>
      </c>
      <c r="K2961" s="2" t="s">
        <v>1034</v>
      </c>
      <c r="L2961" s="2" t="s">
        <v>1141</v>
      </c>
      <c r="M2961" s="6" t="s">
        <v>32</v>
      </c>
      <c r="N2961" s="2" t="s">
        <v>453</v>
      </c>
      <c r="O2961" s="15" t="s">
        <v>3810</v>
      </c>
      <c r="P2961" s="36" t="s">
        <v>40</v>
      </c>
      <c r="Q2961" s="10" t="s">
        <v>41</v>
      </c>
      <c r="R2961" s="10">
        <v>50</v>
      </c>
      <c r="S2961" s="9">
        <v>187.5</v>
      </c>
      <c r="T2961" s="9">
        <f t="shared" si="199"/>
        <v>9375</v>
      </c>
      <c r="U2961" s="9">
        <f t="shared" si="198"/>
        <v>10500.000000000002</v>
      </c>
      <c r="V2961" s="2" t="s">
        <v>42</v>
      </c>
      <c r="W2961" s="2">
        <v>2014</v>
      </c>
      <c r="X2961" s="2"/>
    </row>
    <row r="2962" spans="1:24" ht="63.75" outlineLevel="1" x14ac:dyDescent="0.25">
      <c r="A2962" s="2" t="s">
        <v>6939</v>
      </c>
      <c r="B2962" s="3" t="s">
        <v>27</v>
      </c>
      <c r="C2962" s="43" t="s">
        <v>12954</v>
      </c>
      <c r="D2962" s="20" t="s">
        <v>5680</v>
      </c>
      <c r="E2962" s="20" t="s">
        <v>5681</v>
      </c>
      <c r="F2962" s="10" t="s">
        <v>6574</v>
      </c>
      <c r="G2962" s="2" t="s">
        <v>350</v>
      </c>
      <c r="H2962" s="5">
        <v>0</v>
      </c>
      <c r="I2962" s="2">
        <v>710000000</v>
      </c>
      <c r="J2962" s="2" t="s">
        <v>11537</v>
      </c>
      <c r="K2962" s="2" t="s">
        <v>1034</v>
      </c>
      <c r="L2962" s="2" t="s">
        <v>1141</v>
      </c>
      <c r="M2962" s="6" t="s">
        <v>32</v>
      </c>
      <c r="N2962" s="2" t="s">
        <v>453</v>
      </c>
      <c r="O2962" s="15" t="s">
        <v>3810</v>
      </c>
      <c r="P2962" s="36" t="s">
        <v>40</v>
      </c>
      <c r="Q2962" s="10" t="s">
        <v>41</v>
      </c>
      <c r="R2962" s="10">
        <v>20</v>
      </c>
      <c r="S2962" s="9">
        <v>116.07142857142856</v>
      </c>
      <c r="T2962" s="9">
        <f t="shared" si="199"/>
        <v>2321.4285714285711</v>
      </c>
      <c r="U2962" s="9">
        <f t="shared" si="198"/>
        <v>2600</v>
      </c>
      <c r="V2962" s="2" t="s">
        <v>42</v>
      </c>
      <c r="W2962" s="2">
        <v>2014</v>
      </c>
      <c r="X2962" s="2"/>
    </row>
    <row r="2963" spans="1:24" ht="63.75" outlineLevel="1" x14ac:dyDescent="0.25">
      <c r="A2963" s="2" t="s">
        <v>6940</v>
      </c>
      <c r="B2963" s="3" t="s">
        <v>27</v>
      </c>
      <c r="C2963" s="43" t="s">
        <v>13027</v>
      </c>
      <c r="D2963" s="20" t="s">
        <v>3716</v>
      </c>
      <c r="E2963" s="20" t="s">
        <v>2318</v>
      </c>
      <c r="F2963" s="2" t="s">
        <v>7760</v>
      </c>
      <c r="G2963" s="2" t="s">
        <v>350</v>
      </c>
      <c r="H2963" s="5">
        <v>0</v>
      </c>
      <c r="I2963" s="2">
        <v>710000000</v>
      </c>
      <c r="J2963" s="2" t="s">
        <v>11537</v>
      </c>
      <c r="K2963" s="2" t="s">
        <v>1034</v>
      </c>
      <c r="L2963" s="2" t="s">
        <v>1141</v>
      </c>
      <c r="M2963" s="6" t="s">
        <v>32</v>
      </c>
      <c r="N2963" s="2" t="s">
        <v>453</v>
      </c>
      <c r="O2963" s="15" t="s">
        <v>3810</v>
      </c>
      <c r="P2963" s="36" t="s">
        <v>824</v>
      </c>
      <c r="Q2963" s="10" t="s">
        <v>1268</v>
      </c>
      <c r="R2963" s="10">
        <v>1400</v>
      </c>
      <c r="S2963" s="9">
        <v>250</v>
      </c>
      <c r="T2963" s="9">
        <f>S2963*R2963</f>
        <v>350000</v>
      </c>
      <c r="U2963" s="9">
        <f>T2963*1.12</f>
        <v>392000.00000000006</v>
      </c>
      <c r="V2963" s="2" t="s">
        <v>42</v>
      </c>
      <c r="W2963" s="2">
        <v>2014</v>
      </c>
      <c r="X2963" s="2"/>
    </row>
    <row r="2964" spans="1:24" ht="63.75" outlineLevel="1" x14ac:dyDescent="0.25">
      <c r="A2964" s="2" t="s">
        <v>6941</v>
      </c>
      <c r="B2964" s="3" t="s">
        <v>27</v>
      </c>
      <c r="C2964" s="10" t="s">
        <v>3713</v>
      </c>
      <c r="D2964" s="20" t="s">
        <v>952</v>
      </c>
      <c r="E2964" s="20" t="s">
        <v>953</v>
      </c>
      <c r="F2964" s="2"/>
      <c r="G2964" s="2" t="s">
        <v>350</v>
      </c>
      <c r="H2964" s="5">
        <v>0</v>
      </c>
      <c r="I2964" s="2">
        <v>710000000</v>
      </c>
      <c r="J2964" s="2" t="s">
        <v>11537</v>
      </c>
      <c r="K2964" s="2" t="s">
        <v>1034</v>
      </c>
      <c r="L2964" s="2" t="s">
        <v>1141</v>
      </c>
      <c r="M2964" s="6" t="s">
        <v>32</v>
      </c>
      <c r="N2964" s="2" t="s">
        <v>453</v>
      </c>
      <c r="O2964" s="15" t="s">
        <v>3810</v>
      </c>
      <c r="P2964" s="36" t="s">
        <v>493</v>
      </c>
      <c r="Q2964" s="10" t="s">
        <v>6051</v>
      </c>
      <c r="R2964" s="10">
        <v>500</v>
      </c>
      <c r="S2964" s="9">
        <v>250</v>
      </c>
      <c r="T2964" s="9">
        <f t="shared" ref="T2964:T2984" si="200">S2964*R2964</f>
        <v>125000</v>
      </c>
      <c r="U2964" s="9">
        <f t="shared" ref="U2964:U2984" si="201">T2964*1.12</f>
        <v>140000</v>
      </c>
      <c r="V2964" s="2" t="s">
        <v>42</v>
      </c>
      <c r="W2964" s="2">
        <v>2014</v>
      </c>
      <c r="X2964" s="2"/>
    </row>
    <row r="2965" spans="1:24" ht="63.75" outlineLevel="1" x14ac:dyDescent="0.25">
      <c r="A2965" s="2" t="s">
        <v>6942</v>
      </c>
      <c r="B2965" s="3" t="s">
        <v>27</v>
      </c>
      <c r="C2965" s="10" t="s">
        <v>13026</v>
      </c>
      <c r="D2965" s="20" t="s">
        <v>948</v>
      </c>
      <c r="E2965" s="20" t="s">
        <v>949</v>
      </c>
      <c r="F2965" s="5"/>
      <c r="G2965" s="2" t="s">
        <v>350</v>
      </c>
      <c r="H2965" s="5">
        <v>0</v>
      </c>
      <c r="I2965" s="2">
        <v>710000000</v>
      </c>
      <c r="J2965" s="2" t="s">
        <v>11537</v>
      </c>
      <c r="K2965" s="2" t="s">
        <v>1034</v>
      </c>
      <c r="L2965" s="2" t="s">
        <v>1141</v>
      </c>
      <c r="M2965" s="6" t="s">
        <v>32</v>
      </c>
      <c r="N2965" s="2" t="s">
        <v>453</v>
      </c>
      <c r="O2965" s="15" t="s">
        <v>3810</v>
      </c>
      <c r="P2965" s="36" t="s">
        <v>945</v>
      </c>
      <c r="Q2965" s="10" t="s">
        <v>3708</v>
      </c>
      <c r="R2965" s="10">
        <v>400</v>
      </c>
      <c r="S2965" s="9">
        <v>400</v>
      </c>
      <c r="T2965" s="9">
        <f t="shared" si="200"/>
        <v>160000</v>
      </c>
      <c r="U2965" s="9">
        <f t="shared" si="201"/>
        <v>179200.00000000003</v>
      </c>
      <c r="V2965" s="2" t="s">
        <v>42</v>
      </c>
      <c r="W2965" s="2">
        <v>2014</v>
      </c>
      <c r="X2965" s="2"/>
    </row>
    <row r="2966" spans="1:24" ht="63.75" outlineLevel="1" x14ac:dyDescent="0.25">
      <c r="A2966" s="2" t="s">
        <v>6943</v>
      </c>
      <c r="B2966" s="3" t="s">
        <v>27</v>
      </c>
      <c r="C2966" s="5" t="s">
        <v>13025</v>
      </c>
      <c r="D2966" s="20" t="s">
        <v>3706</v>
      </c>
      <c r="E2966" s="20" t="s">
        <v>3707</v>
      </c>
      <c r="F2966" s="5"/>
      <c r="G2966" s="2" t="s">
        <v>350</v>
      </c>
      <c r="H2966" s="5">
        <v>0</v>
      </c>
      <c r="I2966" s="2">
        <v>710000000</v>
      </c>
      <c r="J2966" s="2" t="s">
        <v>11537</v>
      </c>
      <c r="K2966" s="2" t="s">
        <v>1034</v>
      </c>
      <c r="L2966" s="2" t="s">
        <v>1141</v>
      </c>
      <c r="M2966" s="6" t="s">
        <v>32</v>
      </c>
      <c r="N2966" s="2" t="s">
        <v>453</v>
      </c>
      <c r="O2966" s="15" t="s">
        <v>3810</v>
      </c>
      <c r="P2966" s="36" t="s">
        <v>945</v>
      </c>
      <c r="Q2966" s="10" t="s">
        <v>3708</v>
      </c>
      <c r="R2966" s="10">
        <v>200</v>
      </c>
      <c r="S2966" s="9">
        <v>700</v>
      </c>
      <c r="T2966" s="9">
        <f t="shared" si="200"/>
        <v>140000</v>
      </c>
      <c r="U2966" s="9">
        <f t="shared" si="201"/>
        <v>156800.00000000003</v>
      </c>
      <c r="V2966" s="2" t="s">
        <v>42</v>
      </c>
      <c r="W2966" s="2">
        <v>2014</v>
      </c>
      <c r="X2966" s="2"/>
    </row>
    <row r="2967" spans="1:24" ht="63.75" outlineLevel="1" x14ac:dyDescent="0.25">
      <c r="A2967" s="2" t="s">
        <v>6944</v>
      </c>
      <c r="B2967" s="3" t="s">
        <v>27</v>
      </c>
      <c r="C2967" s="5" t="s">
        <v>13024</v>
      </c>
      <c r="D2967" s="20" t="s">
        <v>5711</v>
      </c>
      <c r="E2967" s="20" t="s">
        <v>7761</v>
      </c>
      <c r="F2967" s="5"/>
      <c r="G2967" s="2" t="s">
        <v>350</v>
      </c>
      <c r="H2967" s="5">
        <v>0</v>
      </c>
      <c r="I2967" s="2">
        <v>710000000</v>
      </c>
      <c r="J2967" s="2" t="s">
        <v>11537</v>
      </c>
      <c r="K2967" s="2" t="s">
        <v>1034</v>
      </c>
      <c r="L2967" s="2" t="s">
        <v>1141</v>
      </c>
      <c r="M2967" s="6" t="s">
        <v>32</v>
      </c>
      <c r="N2967" s="2" t="s">
        <v>453</v>
      </c>
      <c r="O2967" s="15" t="s">
        <v>3810</v>
      </c>
      <c r="P2967" s="36" t="s">
        <v>493</v>
      </c>
      <c r="Q2967" s="10" t="s">
        <v>6051</v>
      </c>
      <c r="R2967" s="10">
        <v>250</v>
      </c>
      <c r="S2967" s="9">
        <v>300</v>
      </c>
      <c r="T2967" s="9">
        <f t="shared" si="200"/>
        <v>75000</v>
      </c>
      <c r="U2967" s="9">
        <f t="shared" si="201"/>
        <v>84000.000000000015</v>
      </c>
      <c r="V2967" s="2" t="s">
        <v>42</v>
      </c>
      <c r="W2967" s="2">
        <v>2014</v>
      </c>
      <c r="X2967" s="2"/>
    </row>
    <row r="2968" spans="1:24" ht="63.75" outlineLevel="1" x14ac:dyDescent="0.25">
      <c r="A2968" s="2" t="s">
        <v>6945</v>
      </c>
      <c r="B2968" s="3" t="s">
        <v>27</v>
      </c>
      <c r="C2968" s="5" t="s">
        <v>2319</v>
      </c>
      <c r="D2968" s="20" t="s">
        <v>4964</v>
      </c>
      <c r="E2968" s="20" t="s">
        <v>4965</v>
      </c>
      <c r="F2968" s="5"/>
      <c r="G2968" s="2" t="s">
        <v>350</v>
      </c>
      <c r="H2968" s="5">
        <v>0</v>
      </c>
      <c r="I2968" s="2">
        <v>710000000</v>
      </c>
      <c r="J2968" s="2" t="s">
        <v>11537</v>
      </c>
      <c r="K2968" s="2" t="s">
        <v>1034</v>
      </c>
      <c r="L2968" s="2" t="s">
        <v>1141</v>
      </c>
      <c r="M2968" s="6" t="s">
        <v>32</v>
      </c>
      <c r="N2968" s="2" t="s">
        <v>453</v>
      </c>
      <c r="O2968" s="15" t="s">
        <v>3810</v>
      </c>
      <c r="P2968" s="36" t="s">
        <v>945</v>
      </c>
      <c r="Q2968" s="10" t="s">
        <v>3708</v>
      </c>
      <c r="R2968" s="10">
        <v>300</v>
      </c>
      <c r="S2968" s="9">
        <v>250</v>
      </c>
      <c r="T2968" s="9">
        <f t="shared" si="200"/>
        <v>75000</v>
      </c>
      <c r="U2968" s="9">
        <f t="shared" si="201"/>
        <v>84000.000000000015</v>
      </c>
      <c r="V2968" s="2" t="s">
        <v>42</v>
      </c>
      <c r="W2968" s="2">
        <v>2014</v>
      </c>
      <c r="X2968" s="2"/>
    </row>
    <row r="2969" spans="1:24" ht="63.75" outlineLevel="1" x14ac:dyDescent="0.25">
      <c r="A2969" s="2" t="s">
        <v>6946</v>
      </c>
      <c r="B2969" s="3" t="s">
        <v>27</v>
      </c>
      <c r="C2969" s="5" t="s">
        <v>13023</v>
      </c>
      <c r="D2969" s="20" t="s">
        <v>7762</v>
      </c>
      <c r="E2969" s="20" t="s">
        <v>7763</v>
      </c>
      <c r="F2969" s="5"/>
      <c r="G2969" s="2" t="s">
        <v>350</v>
      </c>
      <c r="H2969" s="5">
        <v>0</v>
      </c>
      <c r="I2969" s="2">
        <v>710000000</v>
      </c>
      <c r="J2969" s="2" t="s">
        <v>11537</v>
      </c>
      <c r="K2969" s="2" t="s">
        <v>1034</v>
      </c>
      <c r="L2969" s="2" t="s">
        <v>1141</v>
      </c>
      <c r="M2969" s="6" t="s">
        <v>32</v>
      </c>
      <c r="N2969" s="2" t="s">
        <v>453</v>
      </c>
      <c r="O2969" s="15" t="s">
        <v>3810</v>
      </c>
      <c r="P2969" s="36" t="s">
        <v>945</v>
      </c>
      <c r="Q2969" s="10" t="s">
        <v>3708</v>
      </c>
      <c r="R2969" s="10">
        <v>300</v>
      </c>
      <c r="S2969" s="9">
        <v>600</v>
      </c>
      <c r="T2969" s="9">
        <f t="shared" si="200"/>
        <v>180000</v>
      </c>
      <c r="U2969" s="9">
        <f t="shared" si="201"/>
        <v>201600.00000000003</v>
      </c>
      <c r="V2969" s="2" t="s">
        <v>42</v>
      </c>
      <c r="W2969" s="2">
        <v>2014</v>
      </c>
      <c r="X2969" s="2"/>
    </row>
    <row r="2970" spans="1:24" ht="63.75" outlineLevel="1" x14ac:dyDescent="0.25">
      <c r="A2970" s="2" t="s">
        <v>6947</v>
      </c>
      <c r="B2970" s="3" t="s">
        <v>27</v>
      </c>
      <c r="C2970" s="20" t="s">
        <v>736</v>
      </c>
      <c r="D2970" s="20" t="s">
        <v>737</v>
      </c>
      <c r="E2970" s="20" t="s">
        <v>738</v>
      </c>
      <c r="F2970" s="5"/>
      <c r="G2970" s="2" t="s">
        <v>350</v>
      </c>
      <c r="H2970" s="5">
        <v>0</v>
      </c>
      <c r="I2970" s="2">
        <v>710000000</v>
      </c>
      <c r="J2970" s="2" t="s">
        <v>11537</v>
      </c>
      <c r="K2970" s="2" t="s">
        <v>1034</v>
      </c>
      <c r="L2970" s="2" t="s">
        <v>1141</v>
      </c>
      <c r="M2970" s="6" t="s">
        <v>32</v>
      </c>
      <c r="N2970" s="2" t="s">
        <v>453</v>
      </c>
      <c r="O2970" s="15" t="s">
        <v>3810</v>
      </c>
      <c r="P2970" s="36" t="s">
        <v>40</v>
      </c>
      <c r="Q2970" s="10" t="s">
        <v>41</v>
      </c>
      <c r="R2970" s="10">
        <v>800</v>
      </c>
      <c r="S2970" s="9">
        <v>60</v>
      </c>
      <c r="T2970" s="9">
        <f t="shared" si="200"/>
        <v>48000</v>
      </c>
      <c r="U2970" s="9">
        <f t="shared" si="201"/>
        <v>53760.000000000007</v>
      </c>
      <c r="V2970" s="2" t="s">
        <v>42</v>
      </c>
      <c r="W2970" s="2">
        <v>2014</v>
      </c>
      <c r="X2970" s="2"/>
    </row>
    <row r="2971" spans="1:24" ht="63.75" outlineLevel="1" x14ac:dyDescent="0.25">
      <c r="A2971" s="2" t="s">
        <v>6948</v>
      </c>
      <c r="B2971" s="3" t="s">
        <v>27</v>
      </c>
      <c r="C2971" s="20" t="s">
        <v>2433</v>
      </c>
      <c r="D2971" s="20" t="s">
        <v>5713</v>
      </c>
      <c r="E2971" s="20" t="s">
        <v>5714</v>
      </c>
      <c r="F2971" s="5"/>
      <c r="G2971" s="2" t="s">
        <v>350</v>
      </c>
      <c r="H2971" s="5">
        <v>0</v>
      </c>
      <c r="I2971" s="2">
        <v>710000000</v>
      </c>
      <c r="J2971" s="2" t="s">
        <v>11537</v>
      </c>
      <c r="K2971" s="2" t="s">
        <v>1034</v>
      </c>
      <c r="L2971" s="2" t="s">
        <v>1141</v>
      </c>
      <c r="M2971" s="6" t="s">
        <v>32</v>
      </c>
      <c r="N2971" s="2" t="s">
        <v>453</v>
      </c>
      <c r="O2971" s="15" t="s">
        <v>3810</v>
      </c>
      <c r="P2971" s="36" t="s">
        <v>40</v>
      </c>
      <c r="Q2971" s="10" t="s">
        <v>41</v>
      </c>
      <c r="R2971" s="10">
        <v>1000</v>
      </c>
      <c r="S2971" s="9">
        <v>40</v>
      </c>
      <c r="T2971" s="9">
        <f t="shared" si="200"/>
        <v>40000</v>
      </c>
      <c r="U2971" s="9">
        <f t="shared" si="201"/>
        <v>44800.000000000007</v>
      </c>
      <c r="V2971" s="2" t="s">
        <v>42</v>
      </c>
      <c r="W2971" s="2">
        <v>2014</v>
      </c>
      <c r="X2971" s="2"/>
    </row>
    <row r="2972" spans="1:24" ht="63.75" outlineLevel="1" x14ac:dyDescent="0.25">
      <c r="A2972" s="2" t="s">
        <v>6949</v>
      </c>
      <c r="B2972" s="3" t="s">
        <v>27</v>
      </c>
      <c r="C2972" s="20" t="s">
        <v>6370</v>
      </c>
      <c r="D2972" s="20" t="s">
        <v>6371</v>
      </c>
      <c r="E2972" s="20" t="s">
        <v>6372</v>
      </c>
      <c r="F2972" s="5"/>
      <c r="G2972" s="2" t="s">
        <v>350</v>
      </c>
      <c r="H2972" s="5">
        <v>0</v>
      </c>
      <c r="I2972" s="2">
        <v>710000000</v>
      </c>
      <c r="J2972" s="2" t="s">
        <v>11537</v>
      </c>
      <c r="K2972" s="2" t="s">
        <v>1034</v>
      </c>
      <c r="L2972" s="2" t="s">
        <v>1141</v>
      </c>
      <c r="M2972" s="6" t="s">
        <v>32</v>
      </c>
      <c r="N2972" s="2" t="s">
        <v>453</v>
      </c>
      <c r="O2972" s="15" t="s">
        <v>3810</v>
      </c>
      <c r="P2972" s="36" t="s">
        <v>40</v>
      </c>
      <c r="Q2972" s="10" t="s">
        <v>41</v>
      </c>
      <c r="R2972" s="10">
        <v>250</v>
      </c>
      <c r="S2972" s="9">
        <v>800</v>
      </c>
      <c r="T2972" s="9">
        <f t="shared" si="200"/>
        <v>200000</v>
      </c>
      <c r="U2972" s="9">
        <f t="shared" si="201"/>
        <v>224000.00000000003</v>
      </c>
      <c r="V2972" s="2" t="s">
        <v>42</v>
      </c>
      <c r="W2972" s="2">
        <v>2014</v>
      </c>
      <c r="X2972" s="2"/>
    </row>
    <row r="2973" spans="1:24" ht="63.75" outlineLevel="1" x14ac:dyDescent="0.25">
      <c r="A2973" s="2" t="s">
        <v>6950</v>
      </c>
      <c r="B2973" s="3" t="s">
        <v>27</v>
      </c>
      <c r="C2973" s="20" t="s">
        <v>6464</v>
      </c>
      <c r="D2973" s="20" t="s">
        <v>6467</v>
      </c>
      <c r="E2973" s="20" t="s">
        <v>6468</v>
      </c>
      <c r="F2973" s="5"/>
      <c r="G2973" s="2" t="s">
        <v>350</v>
      </c>
      <c r="H2973" s="5">
        <v>0</v>
      </c>
      <c r="I2973" s="2">
        <v>710000000</v>
      </c>
      <c r="J2973" s="2" t="s">
        <v>11537</v>
      </c>
      <c r="K2973" s="2" t="s">
        <v>1034</v>
      </c>
      <c r="L2973" s="2" t="s">
        <v>1141</v>
      </c>
      <c r="M2973" s="6" t="s">
        <v>32</v>
      </c>
      <c r="N2973" s="2" t="s">
        <v>453</v>
      </c>
      <c r="O2973" s="15" t="s">
        <v>3810</v>
      </c>
      <c r="P2973" s="36" t="s">
        <v>40</v>
      </c>
      <c r="Q2973" s="10" t="s">
        <v>41</v>
      </c>
      <c r="R2973" s="10">
        <v>1000</v>
      </c>
      <c r="S2973" s="9">
        <v>100</v>
      </c>
      <c r="T2973" s="9">
        <f t="shared" si="200"/>
        <v>100000</v>
      </c>
      <c r="U2973" s="9">
        <f t="shared" si="201"/>
        <v>112000.00000000001</v>
      </c>
      <c r="V2973" s="2" t="s">
        <v>42</v>
      </c>
      <c r="W2973" s="2">
        <v>2014</v>
      </c>
      <c r="X2973" s="2"/>
    </row>
    <row r="2974" spans="1:24" ht="63.75" outlineLevel="1" x14ac:dyDescent="0.25">
      <c r="A2974" s="2" t="s">
        <v>6951</v>
      </c>
      <c r="B2974" s="3" t="s">
        <v>27</v>
      </c>
      <c r="C2974" s="20" t="s">
        <v>7764</v>
      </c>
      <c r="D2974" s="20" t="s">
        <v>733</v>
      </c>
      <c r="E2974" s="20" t="s">
        <v>7765</v>
      </c>
      <c r="F2974" s="5"/>
      <c r="G2974" s="2" t="s">
        <v>350</v>
      </c>
      <c r="H2974" s="5">
        <v>0</v>
      </c>
      <c r="I2974" s="2">
        <v>710000000</v>
      </c>
      <c r="J2974" s="2" t="s">
        <v>11537</v>
      </c>
      <c r="K2974" s="2" t="s">
        <v>1034</v>
      </c>
      <c r="L2974" s="2" t="s">
        <v>1141</v>
      </c>
      <c r="M2974" s="6" t="s">
        <v>32</v>
      </c>
      <c r="N2974" s="2" t="s">
        <v>453</v>
      </c>
      <c r="O2974" s="15" t="s">
        <v>3810</v>
      </c>
      <c r="P2974" s="36" t="s">
        <v>793</v>
      </c>
      <c r="Q2974" s="2" t="s">
        <v>1344</v>
      </c>
      <c r="R2974" s="10">
        <v>250</v>
      </c>
      <c r="S2974" s="9">
        <v>200</v>
      </c>
      <c r="T2974" s="9">
        <f t="shared" si="200"/>
        <v>50000</v>
      </c>
      <c r="U2974" s="9">
        <f t="shared" si="201"/>
        <v>56000.000000000007</v>
      </c>
      <c r="V2974" s="2" t="s">
        <v>42</v>
      </c>
      <c r="W2974" s="2">
        <v>2014</v>
      </c>
      <c r="X2974" s="2"/>
    </row>
    <row r="2975" spans="1:24" ht="63.75" outlineLevel="1" x14ac:dyDescent="0.25">
      <c r="A2975" s="2" t="s">
        <v>6952</v>
      </c>
      <c r="B2975" s="3" t="s">
        <v>27</v>
      </c>
      <c r="C2975" s="20" t="s">
        <v>7766</v>
      </c>
      <c r="D2975" s="20" t="s">
        <v>810</v>
      </c>
      <c r="E2975" s="20" t="s">
        <v>1208</v>
      </c>
      <c r="F2975" s="5"/>
      <c r="G2975" s="2" t="s">
        <v>350</v>
      </c>
      <c r="H2975" s="5">
        <v>0</v>
      </c>
      <c r="I2975" s="2">
        <v>710000000</v>
      </c>
      <c r="J2975" s="2" t="s">
        <v>11537</v>
      </c>
      <c r="K2975" s="2" t="s">
        <v>1034</v>
      </c>
      <c r="L2975" s="2" t="s">
        <v>1141</v>
      </c>
      <c r="M2975" s="6" t="s">
        <v>32</v>
      </c>
      <c r="N2975" s="2" t="s">
        <v>453</v>
      </c>
      <c r="O2975" s="15" t="s">
        <v>3810</v>
      </c>
      <c r="P2975" s="36" t="s">
        <v>40</v>
      </c>
      <c r="Q2975" s="10" t="s">
        <v>41</v>
      </c>
      <c r="R2975" s="10">
        <v>40</v>
      </c>
      <c r="S2975" s="9">
        <v>45.25</v>
      </c>
      <c r="T2975" s="9">
        <f t="shared" si="200"/>
        <v>1810</v>
      </c>
      <c r="U2975" s="9">
        <f t="shared" si="201"/>
        <v>2027.2000000000003</v>
      </c>
      <c r="V2975" s="2" t="s">
        <v>42</v>
      </c>
      <c r="W2975" s="2">
        <v>2014</v>
      </c>
      <c r="X2975" s="2"/>
    </row>
    <row r="2976" spans="1:24" ht="63.75" outlineLevel="1" x14ac:dyDescent="0.25">
      <c r="A2976" s="2" t="s">
        <v>6953</v>
      </c>
      <c r="B2976" s="3" t="s">
        <v>27</v>
      </c>
      <c r="C2976" s="20" t="s">
        <v>7767</v>
      </c>
      <c r="D2976" s="20" t="s">
        <v>7768</v>
      </c>
      <c r="E2976" s="20" t="s">
        <v>7769</v>
      </c>
      <c r="F2976" s="5"/>
      <c r="G2976" s="2" t="s">
        <v>350</v>
      </c>
      <c r="H2976" s="5">
        <v>0</v>
      </c>
      <c r="I2976" s="2">
        <v>710000000</v>
      </c>
      <c r="J2976" s="2" t="s">
        <v>11537</v>
      </c>
      <c r="K2976" s="2" t="s">
        <v>1034</v>
      </c>
      <c r="L2976" s="2" t="s">
        <v>1141</v>
      </c>
      <c r="M2976" s="6" t="s">
        <v>32</v>
      </c>
      <c r="N2976" s="2" t="s">
        <v>453</v>
      </c>
      <c r="O2976" s="15" t="s">
        <v>3810</v>
      </c>
      <c r="P2976" s="36" t="s">
        <v>40</v>
      </c>
      <c r="Q2976" s="10" t="s">
        <v>41</v>
      </c>
      <c r="R2976" s="10">
        <v>50</v>
      </c>
      <c r="S2976" s="9">
        <v>700</v>
      </c>
      <c r="T2976" s="9">
        <f t="shared" si="200"/>
        <v>35000</v>
      </c>
      <c r="U2976" s="9">
        <f t="shared" si="201"/>
        <v>39200.000000000007</v>
      </c>
      <c r="V2976" s="2" t="s">
        <v>42</v>
      </c>
      <c r="W2976" s="2">
        <v>2014</v>
      </c>
      <c r="X2976" s="2"/>
    </row>
    <row r="2977" spans="1:24" ht="63.75" outlineLevel="1" x14ac:dyDescent="0.25">
      <c r="A2977" s="2" t="s">
        <v>6954</v>
      </c>
      <c r="B2977" s="3" t="s">
        <v>27</v>
      </c>
      <c r="C2977" s="20" t="s">
        <v>2329</v>
      </c>
      <c r="D2977" s="20" t="s">
        <v>1881</v>
      </c>
      <c r="E2977" s="20" t="s">
        <v>7770</v>
      </c>
      <c r="F2977" s="5"/>
      <c r="G2977" s="2" t="s">
        <v>350</v>
      </c>
      <c r="H2977" s="5">
        <v>0</v>
      </c>
      <c r="I2977" s="2">
        <v>710000000</v>
      </c>
      <c r="J2977" s="2" t="s">
        <v>11537</v>
      </c>
      <c r="K2977" s="2" t="s">
        <v>1034</v>
      </c>
      <c r="L2977" s="2" t="s">
        <v>1141</v>
      </c>
      <c r="M2977" s="6" t="s">
        <v>32</v>
      </c>
      <c r="N2977" s="2" t="s">
        <v>453</v>
      </c>
      <c r="O2977" s="15" t="s">
        <v>3810</v>
      </c>
      <c r="P2977" s="36" t="s">
        <v>756</v>
      </c>
      <c r="Q2977" s="10" t="s">
        <v>757</v>
      </c>
      <c r="R2977" s="10">
        <v>150</v>
      </c>
      <c r="S2977" s="9">
        <v>100</v>
      </c>
      <c r="T2977" s="9">
        <f t="shared" si="200"/>
        <v>15000</v>
      </c>
      <c r="U2977" s="9">
        <f t="shared" si="201"/>
        <v>16800</v>
      </c>
      <c r="V2977" s="2" t="s">
        <v>42</v>
      </c>
      <c r="W2977" s="2">
        <v>2014</v>
      </c>
      <c r="X2977" s="2"/>
    </row>
    <row r="2978" spans="1:24" ht="63.75" outlineLevel="1" x14ac:dyDescent="0.25">
      <c r="A2978" s="2" t="s">
        <v>6955</v>
      </c>
      <c r="B2978" s="3" t="s">
        <v>27</v>
      </c>
      <c r="C2978" s="20" t="s">
        <v>7771</v>
      </c>
      <c r="D2978" s="20" t="s">
        <v>7772</v>
      </c>
      <c r="E2978" s="20" t="s">
        <v>7773</v>
      </c>
      <c r="F2978" s="5"/>
      <c r="G2978" s="2" t="s">
        <v>350</v>
      </c>
      <c r="H2978" s="5">
        <v>0</v>
      </c>
      <c r="I2978" s="2">
        <v>710000000</v>
      </c>
      <c r="J2978" s="2" t="s">
        <v>11537</v>
      </c>
      <c r="K2978" s="2" t="s">
        <v>1034</v>
      </c>
      <c r="L2978" s="2" t="s">
        <v>1141</v>
      </c>
      <c r="M2978" s="6" t="s">
        <v>32</v>
      </c>
      <c r="N2978" s="2" t="s">
        <v>453</v>
      </c>
      <c r="O2978" s="15" t="s">
        <v>3810</v>
      </c>
      <c r="P2978" s="36" t="s">
        <v>40</v>
      </c>
      <c r="Q2978" s="10" t="s">
        <v>41</v>
      </c>
      <c r="R2978" s="10">
        <v>750</v>
      </c>
      <c r="S2978" s="9">
        <v>20</v>
      </c>
      <c r="T2978" s="9">
        <f t="shared" si="200"/>
        <v>15000</v>
      </c>
      <c r="U2978" s="9">
        <f t="shared" si="201"/>
        <v>16800</v>
      </c>
      <c r="V2978" s="2" t="s">
        <v>42</v>
      </c>
      <c r="W2978" s="2">
        <v>2014</v>
      </c>
      <c r="X2978" s="2"/>
    </row>
    <row r="2979" spans="1:24" ht="63.75" outlineLevel="1" x14ac:dyDescent="0.25">
      <c r="A2979" s="2" t="s">
        <v>6956</v>
      </c>
      <c r="B2979" s="3" t="s">
        <v>27</v>
      </c>
      <c r="C2979" s="20" t="s">
        <v>7774</v>
      </c>
      <c r="D2979" s="20" t="s">
        <v>7775</v>
      </c>
      <c r="E2979" s="20" t="s">
        <v>7776</v>
      </c>
      <c r="F2979" s="5"/>
      <c r="G2979" s="2" t="s">
        <v>350</v>
      </c>
      <c r="H2979" s="5">
        <v>0</v>
      </c>
      <c r="I2979" s="2">
        <v>710000000</v>
      </c>
      <c r="J2979" s="2" t="s">
        <v>11537</v>
      </c>
      <c r="K2979" s="2" t="s">
        <v>1034</v>
      </c>
      <c r="L2979" s="2" t="s">
        <v>1141</v>
      </c>
      <c r="M2979" s="6" t="s">
        <v>32</v>
      </c>
      <c r="N2979" s="2" t="s">
        <v>453</v>
      </c>
      <c r="O2979" s="15" t="s">
        <v>3810</v>
      </c>
      <c r="P2979" s="36" t="s">
        <v>34</v>
      </c>
      <c r="Q2979" s="2" t="s">
        <v>35</v>
      </c>
      <c r="R2979" s="10">
        <v>500</v>
      </c>
      <c r="S2979" s="9">
        <v>250</v>
      </c>
      <c r="T2979" s="9">
        <f t="shared" si="200"/>
        <v>125000</v>
      </c>
      <c r="U2979" s="9">
        <f t="shared" si="201"/>
        <v>140000</v>
      </c>
      <c r="V2979" s="2" t="s">
        <v>42</v>
      </c>
      <c r="W2979" s="2">
        <v>2014</v>
      </c>
      <c r="X2979" s="2"/>
    </row>
    <row r="2980" spans="1:24" ht="63.75" outlineLevel="1" x14ac:dyDescent="0.25">
      <c r="A2980" s="2" t="s">
        <v>6957</v>
      </c>
      <c r="B2980" s="3" t="s">
        <v>27</v>
      </c>
      <c r="C2980" s="20" t="s">
        <v>7777</v>
      </c>
      <c r="D2980" s="20" t="s">
        <v>7778</v>
      </c>
      <c r="E2980" s="20" t="s">
        <v>7779</v>
      </c>
      <c r="F2980" s="5"/>
      <c r="G2980" s="2" t="s">
        <v>350</v>
      </c>
      <c r="H2980" s="5">
        <v>0</v>
      </c>
      <c r="I2980" s="2">
        <v>710000000</v>
      </c>
      <c r="J2980" s="2" t="s">
        <v>11537</v>
      </c>
      <c r="K2980" s="2" t="s">
        <v>1034</v>
      </c>
      <c r="L2980" s="2" t="s">
        <v>1141</v>
      </c>
      <c r="M2980" s="6" t="s">
        <v>32</v>
      </c>
      <c r="N2980" s="2" t="s">
        <v>453</v>
      </c>
      <c r="O2980" s="15" t="s">
        <v>3810</v>
      </c>
      <c r="P2980" s="36" t="s">
        <v>756</v>
      </c>
      <c r="Q2980" s="10" t="s">
        <v>757</v>
      </c>
      <c r="R2980" s="10">
        <v>800</v>
      </c>
      <c r="S2980" s="9">
        <v>150</v>
      </c>
      <c r="T2980" s="9">
        <f t="shared" si="200"/>
        <v>120000</v>
      </c>
      <c r="U2980" s="9">
        <f t="shared" si="201"/>
        <v>134400</v>
      </c>
      <c r="V2980" s="2" t="s">
        <v>42</v>
      </c>
      <c r="W2980" s="2">
        <v>2014</v>
      </c>
      <c r="X2980" s="2"/>
    </row>
    <row r="2981" spans="1:24" ht="63.75" outlineLevel="1" x14ac:dyDescent="0.25">
      <c r="A2981" s="2" t="s">
        <v>6958</v>
      </c>
      <c r="B2981" s="3" t="s">
        <v>27</v>
      </c>
      <c r="C2981" s="96" t="s">
        <v>7780</v>
      </c>
      <c r="D2981" s="97" t="s">
        <v>7781</v>
      </c>
      <c r="E2981" s="97" t="s">
        <v>3861</v>
      </c>
      <c r="F2981" s="5"/>
      <c r="G2981" s="2" t="s">
        <v>350</v>
      </c>
      <c r="H2981" s="5">
        <v>0</v>
      </c>
      <c r="I2981" s="2">
        <v>710000000</v>
      </c>
      <c r="J2981" s="2" t="s">
        <v>11537</v>
      </c>
      <c r="K2981" s="2" t="s">
        <v>1034</v>
      </c>
      <c r="L2981" s="2" t="s">
        <v>1141</v>
      </c>
      <c r="M2981" s="6" t="s">
        <v>32</v>
      </c>
      <c r="N2981" s="2" t="s">
        <v>453</v>
      </c>
      <c r="O2981" s="15" t="s">
        <v>3810</v>
      </c>
      <c r="P2981" s="36" t="s">
        <v>34</v>
      </c>
      <c r="Q2981" s="2" t="s">
        <v>35</v>
      </c>
      <c r="R2981" s="10">
        <v>10</v>
      </c>
      <c r="S2981" s="9">
        <v>150</v>
      </c>
      <c r="T2981" s="9">
        <f t="shared" si="200"/>
        <v>1500</v>
      </c>
      <c r="U2981" s="9">
        <f t="shared" si="201"/>
        <v>1680.0000000000002</v>
      </c>
      <c r="V2981" s="2" t="s">
        <v>42</v>
      </c>
      <c r="W2981" s="2">
        <v>2014</v>
      </c>
      <c r="X2981" s="2"/>
    </row>
    <row r="2982" spans="1:24" ht="63.75" outlineLevel="1" x14ac:dyDescent="0.25">
      <c r="A2982" s="2" t="s">
        <v>6959</v>
      </c>
      <c r="B2982" s="3" t="s">
        <v>27</v>
      </c>
      <c r="C2982" s="20" t="s">
        <v>7782</v>
      </c>
      <c r="D2982" s="20" t="s">
        <v>7783</v>
      </c>
      <c r="E2982" s="20" t="s">
        <v>7784</v>
      </c>
      <c r="F2982" s="10" t="s">
        <v>6575</v>
      </c>
      <c r="G2982" s="2" t="s">
        <v>350</v>
      </c>
      <c r="H2982" s="5">
        <v>0</v>
      </c>
      <c r="I2982" s="2">
        <v>710000000</v>
      </c>
      <c r="J2982" s="2" t="s">
        <v>11537</v>
      </c>
      <c r="K2982" s="2" t="s">
        <v>1034</v>
      </c>
      <c r="L2982" s="2" t="s">
        <v>1141</v>
      </c>
      <c r="M2982" s="6" t="s">
        <v>32</v>
      </c>
      <c r="N2982" s="2" t="s">
        <v>453</v>
      </c>
      <c r="O2982" s="15" t="s">
        <v>3810</v>
      </c>
      <c r="P2982" s="36" t="s">
        <v>40</v>
      </c>
      <c r="Q2982" s="10" t="s">
        <v>41</v>
      </c>
      <c r="R2982" s="10">
        <v>70</v>
      </c>
      <c r="S2982" s="9">
        <v>20</v>
      </c>
      <c r="T2982" s="9">
        <f t="shared" si="200"/>
        <v>1400</v>
      </c>
      <c r="U2982" s="9">
        <f t="shared" si="201"/>
        <v>1568.0000000000002</v>
      </c>
      <c r="V2982" s="2" t="s">
        <v>42</v>
      </c>
      <c r="W2982" s="2">
        <v>2014</v>
      </c>
      <c r="X2982" s="2"/>
    </row>
    <row r="2983" spans="1:24" ht="63.75" outlineLevel="1" x14ac:dyDescent="0.25">
      <c r="A2983" s="2" t="s">
        <v>6960</v>
      </c>
      <c r="B2983" s="3" t="s">
        <v>27</v>
      </c>
      <c r="C2983" s="20" t="s">
        <v>7785</v>
      </c>
      <c r="D2983" s="20" t="s">
        <v>7783</v>
      </c>
      <c r="E2983" s="20" t="s">
        <v>7786</v>
      </c>
      <c r="F2983" s="5"/>
      <c r="G2983" s="2" t="s">
        <v>350</v>
      </c>
      <c r="H2983" s="5">
        <v>0</v>
      </c>
      <c r="I2983" s="2">
        <v>710000000</v>
      </c>
      <c r="J2983" s="2" t="s">
        <v>11537</v>
      </c>
      <c r="K2983" s="2" t="s">
        <v>1034</v>
      </c>
      <c r="L2983" s="2" t="s">
        <v>1141</v>
      </c>
      <c r="M2983" s="6" t="s">
        <v>32</v>
      </c>
      <c r="N2983" s="2" t="s">
        <v>453</v>
      </c>
      <c r="O2983" s="15" t="s">
        <v>3810</v>
      </c>
      <c r="P2983" s="36" t="s">
        <v>40</v>
      </c>
      <c r="Q2983" s="10" t="s">
        <v>41</v>
      </c>
      <c r="R2983" s="10">
        <v>15</v>
      </c>
      <c r="S2983" s="9">
        <v>350</v>
      </c>
      <c r="T2983" s="9">
        <f t="shared" si="200"/>
        <v>5250</v>
      </c>
      <c r="U2983" s="9">
        <f t="shared" si="201"/>
        <v>5880.0000000000009</v>
      </c>
      <c r="V2983" s="2" t="s">
        <v>42</v>
      </c>
      <c r="W2983" s="2">
        <v>2014</v>
      </c>
      <c r="X2983" s="2"/>
    </row>
    <row r="2984" spans="1:24" ht="63.75" outlineLevel="1" x14ac:dyDescent="0.25">
      <c r="A2984" s="2" t="s">
        <v>6961</v>
      </c>
      <c r="B2984" s="3" t="s">
        <v>27</v>
      </c>
      <c r="C2984" s="20" t="s">
        <v>724</v>
      </c>
      <c r="D2984" s="20" t="s">
        <v>725</v>
      </c>
      <c r="E2984" s="20" t="s">
        <v>7787</v>
      </c>
      <c r="F2984" s="5"/>
      <c r="G2984" s="2" t="s">
        <v>350</v>
      </c>
      <c r="H2984" s="5">
        <v>0</v>
      </c>
      <c r="I2984" s="2">
        <v>710000000</v>
      </c>
      <c r="J2984" s="2" t="s">
        <v>11537</v>
      </c>
      <c r="K2984" s="2" t="s">
        <v>1034</v>
      </c>
      <c r="L2984" s="2" t="s">
        <v>1141</v>
      </c>
      <c r="M2984" s="6" t="s">
        <v>32</v>
      </c>
      <c r="N2984" s="2" t="s">
        <v>453</v>
      </c>
      <c r="O2984" s="15" t="s">
        <v>3810</v>
      </c>
      <c r="P2984" s="36" t="s">
        <v>40</v>
      </c>
      <c r="Q2984" s="10" t="s">
        <v>41</v>
      </c>
      <c r="R2984" s="10">
        <v>100</v>
      </c>
      <c r="S2984" s="9">
        <v>250</v>
      </c>
      <c r="T2984" s="9">
        <f t="shared" si="200"/>
        <v>25000</v>
      </c>
      <c r="U2984" s="9">
        <f t="shared" si="201"/>
        <v>28000.000000000004</v>
      </c>
      <c r="V2984" s="2" t="s">
        <v>42</v>
      </c>
      <c r="W2984" s="2">
        <v>2014</v>
      </c>
      <c r="X2984" s="2"/>
    </row>
    <row r="2985" spans="1:24" ht="63.75" outlineLevel="1" x14ac:dyDescent="0.25">
      <c r="A2985" s="2" t="s">
        <v>6962</v>
      </c>
      <c r="B2985" s="3" t="s">
        <v>27</v>
      </c>
      <c r="C2985" s="20" t="s">
        <v>2994</v>
      </c>
      <c r="D2985" s="20" t="s">
        <v>573</v>
      </c>
      <c r="E2985" s="20" t="s">
        <v>7788</v>
      </c>
      <c r="F2985" s="171" t="s">
        <v>6577</v>
      </c>
      <c r="G2985" s="2" t="s">
        <v>350</v>
      </c>
      <c r="H2985" s="5">
        <v>0</v>
      </c>
      <c r="I2985" s="2">
        <v>710000000</v>
      </c>
      <c r="J2985" s="2" t="s">
        <v>11537</v>
      </c>
      <c r="K2985" s="2" t="s">
        <v>1034</v>
      </c>
      <c r="L2985" s="2" t="s">
        <v>1141</v>
      </c>
      <c r="M2985" s="6" t="s">
        <v>32</v>
      </c>
      <c r="N2985" s="2" t="s">
        <v>453</v>
      </c>
      <c r="O2985" s="15" t="s">
        <v>3810</v>
      </c>
      <c r="P2985" s="36" t="s">
        <v>40</v>
      </c>
      <c r="Q2985" s="172" t="s">
        <v>41</v>
      </c>
      <c r="R2985" s="172">
        <v>310</v>
      </c>
      <c r="S2985" s="9">
        <v>7949.9999999999991</v>
      </c>
      <c r="T2985" s="9">
        <f>S2985*R2985</f>
        <v>2464499.9999999995</v>
      </c>
      <c r="U2985" s="9">
        <f>T2985*1.12</f>
        <v>2760239.9999999995</v>
      </c>
      <c r="V2985" s="2" t="s">
        <v>42</v>
      </c>
      <c r="W2985" s="2">
        <v>2014</v>
      </c>
      <c r="X2985" s="2"/>
    </row>
    <row r="2986" spans="1:24" ht="63.75" outlineLevel="1" x14ac:dyDescent="0.25">
      <c r="A2986" s="2" t="s">
        <v>6963</v>
      </c>
      <c r="B2986" s="3" t="s">
        <v>27</v>
      </c>
      <c r="C2986" s="20" t="s">
        <v>2994</v>
      </c>
      <c r="D2986" s="20" t="s">
        <v>573</v>
      </c>
      <c r="E2986" s="20" t="s">
        <v>7788</v>
      </c>
      <c r="F2986" s="171" t="s">
        <v>6578</v>
      </c>
      <c r="G2986" s="2" t="s">
        <v>350</v>
      </c>
      <c r="H2986" s="5">
        <v>0</v>
      </c>
      <c r="I2986" s="2">
        <v>710000000</v>
      </c>
      <c r="J2986" s="2" t="s">
        <v>11537</v>
      </c>
      <c r="K2986" s="2" t="s">
        <v>1034</v>
      </c>
      <c r="L2986" s="2" t="s">
        <v>1141</v>
      </c>
      <c r="M2986" s="6" t="s">
        <v>32</v>
      </c>
      <c r="N2986" s="2" t="s">
        <v>453</v>
      </c>
      <c r="O2986" s="15" t="s">
        <v>3810</v>
      </c>
      <c r="P2986" s="36" t="s">
        <v>40</v>
      </c>
      <c r="Q2986" s="172" t="s">
        <v>41</v>
      </c>
      <c r="R2986" s="172">
        <v>210</v>
      </c>
      <c r="S2986" s="9">
        <v>5449.9999999999991</v>
      </c>
      <c r="T2986" s="9">
        <f t="shared" ref="T2986:T3009" si="202">S2986*R2986</f>
        <v>1144499.9999999998</v>
      </c>
      <c r="U2986" s="9">
        <f t="shared" ref="U2986:U3009" si="203">T2986*1.12</f>
        <v>1281839.9999999998</v>
      </c>
      <c r="V2986" s="2" t="s">
        <v>42</v>
      </c>
      <c r="W2986" s="2">
        <v>2014</v>
      </c>
      <c r="X2986" s="2"/>
    </row>
    <row r="2987" spans="1:24" ht="63.75" outlineLevel="1" x14ac:dyDescent="0.25">
      <c r="A2987" s="2" t="s">
        <v>6964</v>
      </c>
      <c r="B2987" s="3" t="s">
        <v>27</v>
      </c>
      <c r="C2987" s="43" t="s">
        <v>13284</v>
      </c>
      <c r="D2987" s="43" t="s">
        <v>6029</v>
      </c>
      <c r="E2987" s="43" t="s">
        <v>13283</v>
      </c>
      <c r="F2987" s="171" t="s">
        <v>6579</v>
      </c>
      <c r="G2987" s="2" t="s">
        <v>350</v>
      </c>
      <c r="H2987" s="5">
        <v>0</v>
      </c>
      <c r="I2987" s="2">
        <v>710000000</v>
      </c>
      <c r="J2987" s="2" t="s">
        <v>11537</v>
      </c>
      <c r="K2987" s="2" t="s">
        <v>1034</v>
      </c>
      <c r="L2987" s="2" t="s">
        <v>1141</v>
      </c>
      <c r="M2987" s="6" t="s">
        <v>32</v>
      </c>
      <c r="N2987" s="2" t="s">
        <v>453</v>
      </c>
      <c r="O2987" s="15" t="s">
        <v>3810</v>
      </c>
      <c r="P2987" s="36" t="s">
        <v>40</v>
      </c>
      <c r="Q2987" s="172" t="s">
        <v>41</v>
      </c>
      <c r="R2987" s="172">
        <v>5</v>
      </c>
      <c r="S2987" s="9">
        <v>1840</v>
      </c>
      <c r="T2987" s="9">
        <f t="shared" si="202"/>
        <v>9200</v>
      </c>
      <c r="U2987" s="9">
        <f t="shared" si="203"/>
        <v>10304.000000000002</v>
      </c>
      <c r="V2987" s="2" t="s">
        <v>42</v>
      </c>
      <c r="W2987" s="2">
        <v>2014</v>
      </c>
      <c r="X2987" s="2"/>
    </row>
    <row r="2988" spans="1:24" ht="63.75" outlineLevel="1" x14ac:dyDescent="0.25">
      <c r="A2988" s="2" t="s">
        <v>6965</v>
      </c>
      <c r="B2988" s="3" t="s">
        <v>27</v>
      </c>
      <c r="C2988" s="20" t="s">
        <v>7789</v>
      </c>
      <c r="D2988" s="20" t="s">
        <v>3615</v>
      </c>
      <c r="E2988" s="20" t="s">
        <v>7790</v>
      </c>
      <c r="F2988" s="171" t="s">
        <v>6580</v>
      </c>
      <c r="G2988" s="2" t="s">
        <v>350</v>
      </c>
      <c r="H2988" s="5">
        <v>0</v>
      </c>
      <c r="I2988" s="2">
        <v>710000000</v>
      </c>
      <c r="J2988" s="2" t="s">
        <v>11537</v>
      </c>
      <c r="K2988" s="2" t="s">
        <v>1034</v>
      </c>
      <c r="L2988" s="2" t="s">
        <v>1141</v>
      </c>
      <c r="M2988" s="6" t="s">
        <v>32</v>
      </c>
      <c r="N2988" s="2" t="s">
        <v>453</v>
      </c>
      <c r="O2988" s="15" t="s">
        <v>3810</v>
      </c>
      <c r="P2988" s="36" t="s">
        <v>40</v>
      </c>
      <c r="Q2988" s="172" t="s">
        <v>41</v>
      </c>
      <c r="R2988" s="172">
        <v>50</v>
      </c>
      <c r="S2988" s="9">
        <v>1543</v>
      </c>
      <c r="T2988" s="9">
        <f t="shared" si="202"/>
        <v>77150</v>
      </c>
      <c r="U2988" s="9">
        <f t="shared" si="203"/>
        <v>86408.000000000015</v>
      </c>
      <c r="V2988" s="2" t="s">
        <v>42</v>
      </c>
      <c r="W2988" s="2">
        <v>2014</v>
      </c>
      <c r="X2988" s="2"/>
    </row>
    <row r="2989" spans="1:24" ht="63.75" outlineLevel="1" x14ac:dyDescent="0.25">
      <c r="A2989" s="2" t="s">
        <v>6966</v>
      </c>
      <c r="B2989" s="3" t="s">
        <v>27</v>
      </c>
      <c r="C2989" s="20" t="s">
        <v>2300</v>
      </c>
      <c r="D2989" s="20" t="s">
        <v>888</v>
      </c>
      <c r="E2989" s="20" t="s">
        <v>6581</v>
      </c>
      <c r="F2989" s="20" t="s">
        <v>6581</v>
      </c>
      <c r="G2989" s="2" t="s">
        <v>350</v>
      </c>
      <c r="H2989" s="5">
        <v>0</v>
      </c>
      <c r="I2989" s="2">
        <v>710000000</v>
      </c>
      <c r="J2989" s="2" t="s">
        <v>11537</v>
      </c>
      <c r="K2989" s="2" t="s">
        <v>1034</v>
      </c>
      <c r="L2989" s="2" t="s">
        <v>1141</v>
      </c>
      <c r="M2989" s="6" t="s">
        <v>32</v>
      </c>
      <c r="N2989" s="2" t="s">
        <v>453</v>
      </c>
      <c r="O2989" s="15" t="s">
        <v>3810</v>
      </c>
      <c r="P2989" s="36" t="s">
        <v>40</v>
      </c>
      <c r="Q2989" s="172" t="s">
        <v>41</v>
      </c>
      <c r="R2989" s="172">
        <v>80</v>
      </c>
      <c r="S2989" s="9">
        <v>1295</v>
      </c>
      <c r="T2989" s="9">
        <f t="shared" si="202"/>
        <v>103600</v>
      </c>
      <c r="U2989" s="9">
        <f t="shared" si="203"/>
        <v>116032.00000000001</v>
      </c>
      <c r="V2989" s="2" t="s">
        <v>42</v>
      </c>
      <c r="W2989" s="2">
        <v>2014</v>
      </c>
      <c r="X2989" s="2"/>
    </row>
    <row r="2990" spans="1:24" ht="63.75" outlineLevel="1" x14ac:dyDescent="0.25">
      <c r="A2990" s="2" t="s">
        <v>6967</v>
      </c>
      <c r="B2990" s="3" t="s">
        <v>27</v>
      </c>
      <c r="C2990" s="20" t="s">
        <v>7791</v>
      </c>
      <c r="D2990" s="20" t="s">
        <v>7792</v>
      </c>
      <c r="E2990" s="20" t="s">
        <v>7793</v>
      </c>
      <c r="F2990" s="171" t="s">
        <v>6582</v>
      </c>
      <c r="G2990" s="2" t="s">
        <v>350</v>
      </c>
      <c r="H2990" s="5">
        <v>0</v>
      </c>
      <c r="I2990" s="2">
        <v>710000000</v>
      </c>
      <c r="J2990" s="2" t="s">
        <v>11537</v>
      </c>
      <c r="K2990" s="2" t="s">
        <v>1034</v>
      </c>
      <c r="L2990" s="2" t="s">
        <v>1141</v>
      </c>
      <c r="M2990" s="6" t="s">
        <v>32</v>
      </c>
      <c r="N2990" s="2" t="s">
        <v>453</v>
      </c>
      <c r="O2990" s="15" t="s">
        <v>3810</v>
      </c>
      <c r="P2990" s="36" t="s">
        <v>40</v>
      </c>
      <c r="Q2990" s="172" t="s">
        <v>41</v>
      </c>
      <c r="R2990" s="172">
        <v>50</v>
      </c>
      <c r="S2990" s="9">
        <v>16900</v>
      </c>
      <c r="T2990" s="9">
        <f t="shared" si="202"/>
        <v>845000</v>
      </c>
      <c r="U2990" s="9">
        <f t="shared" si="203"/>
        <v>946400.00000000012</v>
      </c>
      <c r="V2990" s="2" t="s">
        <v>42</v>
      </c>
      <c r="W2990" s="2">
        <v>2014</v>
      </c>
      <c r="X2990" s="2"/>
    </row>
    <row r="2991" spans="1:24" ht="63.75" outlineLevel="1" x14ac:dyDescent="0.25">
      <c r="A2991" s="2" t="s">
        <v>6968</v>
      </c>
      <c r="B2991" s="3" t="s">
        <v>27</v>
      </c>
      <c r="C2991" s="10" t="s">
        <v>2251</v>
      </c>
      <c r="D2991" s="10" t="s">
        <v>3618</v>
      </c>
      <c r="E2991" s="10" t="s">
        <v>2343</v>
      </c>
      <c r="F2991" s="171"/>
      <c r="G2991" s="2" t="s">
        <v>350</v>
      </c>
      <c r="H2991" s="5">
        <v>0</v>
      </c>
      <c r="I2991" s="2">
        <v>710000000</v>
      </c>
      <c r="J2991" s="2" t="s">
        <v>11537</v>
      </c>
      <c r="K2991" s="2" t="s">
        <v>1034</v>
      </c>
      <c r="L2991" s="2" t="s">
        <v>1141</v>
      </c>
      <c r="M2991" s="6" t="s">
        <v>32</v>
      </c>
      <c r="N2991" s="2" t="s">
        <v>453</v>
      </c>
      <c r="O2991" s="15" t="s">
        <v>3810</v>
      </c>
      <c r="P2991" s="36" t="s">
        <v>40</v>
      </c>
      <c r="Q2991" s="172" t="s">
        <v>41</v>
      </c>
      <c r="R2991" s="172">
        <v>10</v>
      </c>
      <c r="S2991" s="9">
        <v>1599.9999999999998</v>
      </c>
      <c r="T2991" s="9">
        <f t="shared" si="202"/>
        <v>15999.999999999998</v>
      </c>
      <c r="U2991" s="9">
        <f t="shared" si="203"/>
        <v>17920</v>
      </c>
      <c r="V2991" s="2" t="s">
        <v>42</v>
      </c>
      <c r="W2991" s="2">
        <v>2014</v>
      </c>
      <c r="X2991" s="2"/>
    </row>
    <row r="2992" spans="1:24" ht="63.75" outlineLevel="1" x14ac:dyDescent="0.25">
      <c r="A2992" s="2" t="s">
        <v>6969</v>
      </c>
      <c r="B2992" s="3" t="s">
        <v>27</v>
      </c>
      <c r="C2992" s="20" t="s">
        <v>7794</v>
      </c>
      <c r="D2992" s="20" t="s">
        <v>7795</v>
      </c>
      <c r="E2992" s="20" t="s">
        <v>7796</v>
      </c>
      <c r="F2992" s="171" t="s">
        <v>7797</v>
      </c>
      <c r="G2992" s="2" t="s">
        <v>350</v>
      </c>
      <c r="H2992" s="5">
        <v>0</v>
      </c>
      <c r="I2992" s="2">
        <v>710000000</v>
      </c>
      <c r="J2992" s="2" t="s">
        <v>11537</v>
      </c>
      <c r="K2992" s="2" t="s">
        <v>1034</v>
      </c>
      <c r="L2992" s="2" t="s">
        <v>1141</v>
      </c>
      <c r="M2992" s="6" t="s">
        <v>32</v>
      </c>
      <c r="N2992" s="2" t="s">
        <v>453</v>
      </c>
      <c r="O2992" s="15" t="s">
        <v>3810</v>
      </c>
      <c r="P2992" s="36" t="s">
        <v>40</v>
      </c>
      <c r="Q2992" s="172" t="s">
        <v>41</v>
      </c>
      <c r="R2992" s="172">
        <v>10</v>
      </c>
      <c r="S2992" s="9">
        <v>30999.999999999996</v>
      </c>
      <c r="T2992" s="9">
        <f t="shared" si="202"/>
        <v>309999.99999999994</v>
      </c>
      <c r="U2992" s="9">
        <f t="shared" si="203"/>
        <v>347199.99999999994</v>
      </c>
      <c r="V2992" s="2" t="s">
        <v>42</v>
      </c>
      <c r="W2992" s="2">
        <v>2014</v>
      </c>
      <c r="X2992" s="2"/>
    </row>
    <row r="2993" spans="1:24" ht="63.75" outlineLevel="1" x14ac:dyDescent="0.25">
      <c r="A2993" s="2" t="s">
        <v>6970</v>
      </c>
      <c r="B2993" s="3" t="s">
        <v>27</v>
      </c>
      <c r="C2993" s="20" t="s">
        <v>7794</v>
      </c>
      <c r="D2993" s="20" t="s">
        <v>7795</v>
      </c>
      <c r="E2993" s="20" t="s">
        <v>7796</v>
      </c>
      <c r="F2993" s="171" t="s">
        <v>7798</v>
      </c>
      <c r="G2993" s="2" t="s">
        <v>350</v>
      </c>
      <c r="H2993" s="5">
        <v>0</v>
      </c>
      <c r="I2993" s="2">
        <v>710000000</v>
      </c>
      <c r="J2993" s="2" t="s">
        <v>11537</v>
      </c>
      <c r="K2993" s="2" t="s">
        <v>1034</v>
      </c>
      <c r="L2993" s="2" t="s">
        <v>1141</v>
      </c>
      <c r="M2993" s="6" t="s">
        <v>32</v>
      </c>
      <c r="N2993" s="2" t="s">
        <v>453</v>
      </c>
      <c r="O2993" s="15" t="s">
        <v>3810</v>
      </c>
      <c r="P2993" s="36" t="s">
        <v>40</v>
      </c>
      <c r="Q2993" s="172" t="s">
        <v>41</v>
      </c>
      <c r="R2993" s="172">
        <v>10</v>
      </c>
      <c r="S2993" s="9">
        <v>18000</v>
      </c>
      <c r="T2993" s="9">
        <f t="shared" si="202"/>
        <v>180000</v>
      </c>
      <c r="U2993" s="9">
        <f t="shared" si="203"/>
        <v>201600.00000000003</v>
      </c>
      <c r="V2993" s="2" t="s">
        <v>42</v>
      </c>
      <c r="W2993" s="2">
        <v>2014</v>
      </c>
      <c r="X2993" s="2"/>
    </row>
    <row r="2994" spans="1:24" ht="63.75" outlineLevel="1" x14ac:dyDescent="0.25">
      <c r="A2994" s="2" t="s">
        <v>6971</v>
      </c>
      <c r="B2994" s="3" t="s">
        <v>27</v>
      </c>
      <c r="C2994" s="20" t="s">
        <v>2971</v>
      </c>
      <c r="D2994" s="20" t="s">
        <v>7799</v>
      </c>
      <c r="E2994" s="20" t="s">
        <v>7800</v>
      </c>
      <c r="F2994" s="171" t="s">
        <v>6583</v>
      </c>
      <c r="G2994" s="2" t="s">
        <v>350</v>
      </c>
      <c r="H2994" s="5">
        <v>0</v>
      </c>
      <c r="I2994" s="2">
        <v>710000000</v>
      </c>
      <c r="J2994" s="2" t="s">
        <v>11537</v>
      </c>
      <c r="K2994" s="2" t="s">
        <v>1034</v>
      </c>
      <c r="L2994" s="2" t="s">
        <v>1141</v>
      </c>
      <c r="M2994" s="6" t="s">
        <v>32</v>
      </c>
      <c r="N2994" s="2" t="s">
        <v>453</v>
      </c>
      <c r="O2994" s="15" t="s">
        <v>3810</v>
      </c>
      <c r="P2994" s="36" t="s">
        <v>40</v>
      </c>
      <c r="Q2994" s="172" t="s">
        <v>41</v>
      </c>
      <c r="R2994" s="173">
        <v>1000</v>
      </c>
      <c r="S2994" s="9">
        <v>309.99999999999994</v>
      </c>
      <c r="T2994" s="9">
        <f t="shared" si="202"/>
        <v>309999.99999999994</v>
      </c>
      <c r="U2994" s="9">
        <f t="shared" si="203"/>
        <v>347199.99999999994</v>
      </c>
      <c r="V2994" s="2" t="s">
        <v>42</v>
      </c>
      <c r="W2994" s="2">
        <v>2014</v>
      </c>
      <c r="X2994" s="2"/>
    </row>
    <row r="2995" spans="1:24" ht="63.75" outlineLevel="1" x14ac:dyDescent="0.25">
      <c r="A2995" s="2" t="s">
        <v>6972</v>
      </c>
      <c r="B2995" s="3" t="s">
        <v>27</v>
      </c>
      <c r="C2995" s="20" t="s">
        <v>2971</v>
      </c>
      <c r="D2995" s="20" t="s">
        <v>7799</v>
      </c>
      <c r="E2995" s="20" t="s">
        <v>7800</v>
      </c>
      <c r="F2995" s="171" t="s">
        <v>6584</v>
      </c>
      <c r="G2995" s="2" t="s">
        <v>350</v>
      </c>
      <c r="H2995" s="5">
        <v>0</v>
      </c>
      <c r="I2995" s="2">
        <v>710000000</v>
      </c>
      <c r="J2995" s="2" t="s">
        <v>11537</v>
      </c>
      <c r="K2995" s="2" t="s">
        <v>1034</v>
      </c>
      <c r="L2995" s="2" t="s">
        <v>1141</v>
      </c>
      <c r="M2995" s="6" t="s">
        <v>32</v>
      </c>
      <c r="N2995" s="2" t="s">
        <v>453</v>
      </c>
      <c r="O2995" s="15" t="s">
        <v>3810</v>
      </c>
      <c r="P2995" s="36" t="s">
        <v>40</v>
      </c>
      <c r="Q2995" s="172" t="s">
        <v>41</v>
      </c>
      <c r="R2995" s="173">
        <v>1000</v>
      </c>
      <c r="S2995" s="9">
        <v>195</v>
      </c>
      <c r="T2995" s="9">
        <f t="shared" si="202"/>
        <v>195000</v>
      </c>
      <c r="U2995" s="9">
        <f t="shared" si="203"/>
        <v>218400.00000000003</v>
      </c>
      <c r="V2995" s="2" t="s">
        <v>42</v>
      </c>
      <c r="W2995" s="2">
        <v>2014</v>
      </c>
      <c r="X2995" s="2"/>
    </row>
    <row r="2996" spans="1:24" ht="63.75" outlineLevel="1" x14ac:dyDescent="0.25">
      <c r="A2996" s="2" t="s">
        <v>6973</v>
      </c>
      <c r="B2996" s="3" t="s">
        <v>27</v>
      </c>
      <c r="C2996" s="20" t="s">
        <v>840</v>
      </c>
      <c r="D2996" s="20" t="s">
        <v>841</v>
      </c>
      <c r="E2996" s="20" t="s">
        <v>841</v>
      </c>
      <c r="F2996" s="171" t="s">
        <v>7801</v>
      </c>
      <c r="G2996" s="2" t="s">
        <v>350</v>
      </c>
      <c r="H2996" s="5">
        <v>0</v>
      </c>
      <c r="I2996" s="2">
        <v>710000000</v>
      </c>
      <c r="J2996" s="2" t="s">
        <v>11537</v>
      </c>
      <c r="K2996" s="2" t="s">
        <v>1034</v>
      </c>
      <c r="L2996" s="2" t="s">
        <v>1141</v>
      </c>
      <c r="M2996" s="6" t="s">
        <v>32</v>
      </c>
      <c r="N2996" s="2" t="s">
        <v>453</v>
      </c>
      <c r="O2996" s="15" t="s">
        <v>3810</v>
      </c>
      <c r="P2996" s="36" t="s">
        <v>560</v>
      </c>
      <c r="Q2996" s="2" t="s">
        <v>561</v>
      </c>
      <c r="R2996" s="172">
        <v>4</v>
      </c>
      <c r="S2996" s="9">
        <v>19499.999999999996</v>
      </c>
      <c r="T2996" s="9">
        <f t="shared" si="202"/>
        <v>77999.999999999985</v>
      </c>
      <c r="U2996" s="9">
        <f t="shared" si="203"/>
        <v>87359.999999999985</v>
      </c>
      <c r="V2996" s="2" t="s">
        <v>42</v>
      </c>
      <c r="W2996" s="2">
        <v>2014</v>
      </c>
      <c r="X2996" s="2"/>
    </row>
    <row r="2997" spans="1:24" ht="63.75" outlineLevel="1" x14ac:dyDescent="0.25">
      <c r="A2997" s="2" t="s">
        <v>6974</v>
      </c>
      <c r="B2997" s="3" t="s">
        <v>27</v>
      </c>
      <c r="C2997" s="20" t="s">
        <v>2297</v>
      </c>
      <c r="D2997" s="20" t="s">
        <v>4226</v>
      </c>
      <c r="E2997" s="20" t="s">
        <v>6028</v>
      </c>
      <c r="F2997" s="171" t="s">
        <v>6558</v>
      </c>
      <c r="G2997" s="2" t="s">
        <v>350</v>
      </c>
      <c r="H2997" s="5">
        <v>0</v>
      </c>
      <c r="I2997" s="2">
        <v>710000000</v>
      </c>
      <c r="J2997" s="2" t="s">
        <v>11537</v>
      </c>
      <c r="K2997" s="2" t="s">
        <v>1034</v>
      </c>
      <c r="L2997" s="2" t="s">
        <v>1141</v>
      </c>
      <c r="M2997" s="6" t="s">
        <v>32</v>
      </c>
      <c r="N2997" s="2" t="s">
        <v>453</v>
      </c>
      <c r="O2997" s="15" t="s">
        <v>3810</v>
      </c>
      <c r="P2997" s="36" t="s">
        <v>40</v>
      </c>
      <c r="Q2997" s="172" t="s">
        <v>41</v>
      </c>
      <c r="R2997" s="172">
        <v>20</v>
      </c>
      <c r="S2997" s="9">
        <v>964.99999999999989</v>
      </c>
      <c r="T2997" s="9">
        <f t="shared" si="202"/>
        <v>19299.999999999996</v>
      </c>
      <c r="U2997" s="9">
        <f t="shared" si="203"/>
        <v>21615.999999999996</v>
      </c>
      <c r="V2997" s="2" t="s">
        <v>42</v>
      </c>
      <c r="W2997" s="2">
        <v>2014</v>
      </c>
      <c r="X2997" s="2"/>
    </row>
    <row r="2998" spans="1:24" ht="63.75" outlineLevel="1" x14ac:dyDescent="0.25">
      <c r="A2998" s="2" t="s">
        <v>6975</v>
      </c>
      <c r="B2998" s="3" t="s">
        <v>27</v>
      </c>
      <c r="C2998" s="20" t="s">
        <v>7802</v>
      </c>
      <c r="D2998" s="20" t="s">
        <v>7803</v>
      </c>
      <c r="E2998" s="20" t="s">
        <v>7804</v>
      </c>
      <c r="F2998" s="171"/>
      <c r="G2998" s="2" t="s">
        <v>350</v>
      </c>
      <c r="H2998" s="5">
        <v>0</v>
      </c>
      <c r="I2998" s="2">
        <v>710000000</v>
      </c>
      <c r="J2998" s="2" t="s">
        <v>11537</v>
      </c>
      <c r="K2998" s="2" t="s">
        <v>1034</v>
      </c>
      <c r="L2998" s="2" t="s">
        <v>1141</v>
      </c>
      <c r="M2998" s="6" t="s">
        <v>32</v>
      </c>
      <c r="N2998" s="2" t="s">
        <v>453</v>
      </c>
      <c r="O2998" s="15" t="s">
        <v>3810</v>
      </c>
      <c r="P2998" s="36" t="s">
        <v>40</v>
      </c>
      <c r="Q2998" s="172" t="s">
        <v>41</v>
      </c>
      <c r="R2998" s="172">
        <v>2</v>
      </c>
      <c r="S2998" s="9">
        <v>19999.999999999996</v>
      </c>
      <c r="T2998" s="9">
        <f t="shared" si="202"/>
        <v>39999.999999999993</v>
      </c>
      <c r="U2998" s="9">
        <f t="shared" si="203"/>
        <v>44799.999999999993</v>
      </c>
      <c r="V2998" s="2" t="s">
        <v>42</v>
      </c>
      <c r="W2998" s="2">
        <v>2014</v>
      </c>
      <c r="X2998" s="2"/>
    </row>
    <row r="2999" spans="1:24" ht="63.75" outlineLevel="1" x14ac:dyDescent="0.25">
      <c r="A2999" s="2" t="s">
        <v>6976</v>
      </c>
      <c r="B2999" s="3" t="s">
        <v>27</v>
      </c>
      <c r="C2999" s="20" t="s">
        <v>7805</v>
      </c>
      <c r="D2999" s="20" t="s">
        <v>7806</v>
      </c>
      <c r="E2999" s="20" t="s">
        <v>7807</v>
      </c>
      <c r="F2999" s="5" t="s">
        <v>6576</v>
      </c>
      <c r="G2999" s="2" t="s">
        <v>350</v>
      </c>
      <c r="H2999" s="5">
        <v>0</v>
      </c>
      <c r="I2999" s="2">
        <v>710000000</v>
      </c>
      <c r="J2999" s="2" t="s">
        <v>11537</v>
      </c>
      <c r="K2999" s="2" t="s">
        <v>1034</v>
      </c>
      <c r="L2999" s="2" t="s">
        <v>1141</v>
      </c>
      <c r="M2999" s="6" t="s">
        <v>32</v>
      </c>
      <c r="N2999" s="2" t="s">
        <v>453</v>
      </c>
      <c r="O2999" s="15" t="s">
        <v>3810</v>
      </c>
      <c r="P2999" s="36" t="s">
        <v>40</v>
      </c>
      <c r="Q2999" s="172" t="s">
        <v>41</v>
      </c>
      <c r="R2999" s="172">
        <v>10</v>
      </c>
      <c r="S2999" s="9">
        <v>17500</v>
      </c>
      <c r="T2999" s="9">
        <f t="shared" si="202"/>
        <v>175000</v>
      </c>
      <c r="U2999" s="9">
        <f t="shared" si="203"/>
        <v>196000.00000000003</v>
      </c>
      <c r="V2999" s="2" t="s">
        <v>42</v>
      </c>
      <c r="W2999" s="2">
        <v>2014</v>
      </c>
      <c r="X2999" s="2"/>
    </row>
    <row r="3000" spans="1:24" ht="63.75" outlineLevel="1" x14ac:dyDescent="0.25">
      <c r="A3000" s="2" t="s">
        <v>6977</v>
      </c>
      <c r="B3000" s="3" t="s">
        <v>27</v>
      </c>
      <c r="C3000" s="20" t="s">
        <v>3845</v>
      </c>
      <c r="D3000" s="20" t="s">
        <v>6358</v>
      </c>
      <c r="E3000" s="20" t="s">
        <v>6434</v>
      </c>
      <c r="F3000" s="5">
        <v>6.3</v>
      </c>
      <c r="G3000" s="2" t="s">
        <v>350</v>
      </c>
      <c r="H3000" s="5">
        <v>0</v>
      </c>
      <c r="I3000" s="2">
        <v>710000000</v>
      </c>
      <c r="J3000" s="2" t="s">
        <v>11537</v>
      </c>
      <c r="K3000" s="2" t="s">
        <v>1034</v>
      </c>
      <c r="L3000" s="2" t="s">
        <v>1141</v>
      </c>
      <c r="M3000" s="6" t="s">
        <v>32</v>
      </c>
      <c r="N3000" s="2" t="s">
        <v>453</v>
      </c>
      <c r="O3000" s="15" t="s">
        <v>3810</v>
      </c>
      <c r="P3000" s="36" t="s">
        <v>40</v>
      </c>
      <c r="Q3000" s="172" t="s">
        <v>41</v>
      </c>
      <c r="R3000" s="172">
        <v>2</v>
      </c>
      <c r="S3000" s="9">
        <v>14499.999999999998</v>
      </c>
      <c r="T3000" s="9">
        <f t="shared" si="202"/>
        <v>28999.999999999996</v>
      </c>
      <c r="U3000" s="9">
        <f t="shared" si="203"/>
        <v>32480</v>
      </c>
      <c r="V3000" s="2" t="s">
        <v>42</v>
      </c>
      <c r="W3000" s="2">
        <v>2014</v>
      </c>
      <c r="X3000" s="2"/>
    </row>
    <row r="3001" spans="1:24" ht="63.75" outlineLevel="1" x14ac:dyDescent="0.25">
      <c r="A3001" s="2" t="s">
        <v>6978</v>
      </c>
      <c r="B3001" s="3" t="s">
        <v>27</v>
      </c>
      <c r="C3001" s="20" t="s">
        <v>7808</v>
      </c>
      <c r="D3001" s="20" t="s">
        <v>6585</v>
      </c>
      <c r="E3001" s="20" t="s">
        <v>7809</v>
      </c>
      <c r="F3001" s="171" t="s">
        <v>6586</v>
      </c>
      <c r="G3001" s="2" t="s">
        <v>350</v>
      </c>
      <c r="H3001" s="5">
        <v>0</v>
      </c>
      <c r="I3001" s="2">
        <v>710000000</v>
      </c>
      <c r="J3001" s="2" t="s">
        <v>11537</v>
      </c>
      <c r="K3001" s="2" t="s">
        <v>1034</v>
      </c>
      <c r="L3001" s="2" t="s">
        <v>1141</v>
      </c>
      <c r="M3001" s="6" t="s">
        <v>32</v>
      </c>
      <c r="N3001" s="2" t="s">
        <v>453</v>
      </c>
      <c r="O3001" s="15" t="s">
        <v>3810</v>
      </c>
      <c r="P3001" s="36" t="s">
        <v>40</v>
      </c>
      <c r="Q3001" s="172" t="s">
        <v>41</v>
      </c>
      <c r="R3001" s="172">
        <v>1</v>
      </c>
      <c r="S3001" s="9">
        <v>49999.999999999993</v>
      </c>
      <c r="T3001" s="9">
        <f t="shared" si="202"/>
        <v>49999.999999999993</v>
      </c>
      <c r="U3001" s="9">
        <f t="shared" si="203"/>
        <v>56000</v>
      </c>
      <c r="V3001" s="2" t="s">
        <v>42</v>
      </c>
      <c r="W3001" s="2">
        <v>2014</v>
      </c>
      <c r="X3001" s="2"/>
    </row>
    <row r="3002" spans="1:24" ht="63.75" outlineLevel="1" x14ac:dyDescent="0.25">
      <c r="A3002" s="2" t="s">
        <v>6979</v>
      </c>
      <c r="B3002" s="3" t="s">
        <v>27</v>
      </c>
      <c r="C3002" s="20" t="s">
        <v>7810</v>
      </c>
      <c r="D3002" s="20" t="s">
        <v>7811</v>
      </c>
      <c r="E3002" s="20" t="s">
        <v>7812</v>
      </c>
      <c r="F3002" s="171" t="s">
        <v>6587</v>
      </c>
      <c r="G3002" s="2" t="s">
        <v>350</v>
      </c>
      <c r="H3002" s="5">
        <v>0</v>
      </c>
      <c r="I3002" s="2">
        <v>710000000</v>
      </c>
      <c r="J3002" s="2" t="s">
        <v>11537</v>
      </c>
      <c r="K3002" s="2" t="s">
        <v>1034</v>
      </c>
      <c r="L3002" s="2" t="s">
        <v>1141</v>
      </c>
      <c r="M3002" s="6" t="s">
        <v>32</v>
      </c>
      <c r="N3002" s="2" t="s">
        <v>453</v>
      </c>
      <c r="O3002" s="15" t="s">
        <v>3810</v>
      </c>
      <c r="P3002" s="36" t="s">
        <v>40</v>
      </c>
      <c r="Q3002" s="172" t="s">
        <v>41</v>
      </c>
      <c r="R3002" s="172">
        <v>1</v>
      </c>
      <c r="S3002" s="9">
        <v>247999.99999999997</v>
      </c>
      <c r="T3002" s="9">
        <f t="shared" si="202"/>
        <v>247999.99999999997</v>
      </c>
      <c r="U3002" s="9">
        <f t="shared" si="203"/>
        <v>277760</v>
      </c>
      <c r="V3002" s="2" t="s">
        <v>42</v>
      </c>
      <c r="W3002" s="2">
        <v>2014</v>
      </c>
      <c r="X3002" s="2"/>
    </row>
    <row r="3003" spans="1:24" ht="63.75" outlineLevel="1" x14ac:dyDescent="0.25">
      <c r="A3003" s="2" t="s">
        <v>6980</v>
      </c>
      <c r="B3003" s="3" t="s">
        <v>27</v>
      </c>
      <c r="C3003" s="20" t="s">
        <v>7813</v>
      </c>
      <c r="D3003" s="20" t="s">
        <v>7814</v>
      </c>
      <c r="E3003" s="20" t="s">
        <v>7815</v>
      </c>
      <c r="F3003" s="174" t="s">
        <v>6588</v>
      </c>
      <c r="G3003" s="2" t="s">
        <v>350</v>
      </c>
      <c r="H3003" s="5">
        <v>0</v>
      </c>
      <c r="I3003" s="2">
        <v>710000000</v>
      </c>
      <c r="J3003" s="2" t="s">
        <v>11537</v>
      </c>
      <c r="K3003" s="2" t="s">
        <v>1034</v>
      </c>
      <c r="L3003" s="2" t="s">
        <v>1141</v>
      </c>
      <c r="M3003" s="6" t="s">
        <v>32</v>
      </c>
      <c r="N3003" s="2" t="s">
        <v>453</v>
      </c>
      <c r="O3003" s="15" t="s">
        <v>3810</v>
      </c>
      <c r="P3003" s="36" t="s">
        <v>40</v>
      </c>
      <c r="Q3003" s="172" t="s">
        <v>41</v>
      </c>
      <c r="R3003" s="172">
        <v>2</v>
      </c>
      <c r="S3003" s="9">
        <v>114499.99999999999</v>
      </c>
      <c r="T3003" s="9">
        <f t="shared" si="202"/>
        <v>228999.99999999997</v>
      </c>
      <c r="U3003" s="9">
        <f t="shared" si="203"/>
        <v>256480</v>
      </c>
      <c r="V3003" s="2" t="s">
        <v>42</v>
      </c>
      <c r="W3003" s="2">
        <v>2014</v>
      </c>
      <c r="X3003" s="2"/>
    </row>
    <row r="3004" spans="1:24" ht="63.75" outlineLevel="1" x14ac:dyDescent="0.25">
      <c r="A3004" s="2" t="s">
        <v>6981</v>
      </c>
      <c r="B3004" s="3" t="s">
        <v>27</v>
      </c>
      <c r="C3004" s="20" t="s">
        <v>7816</v>
      </c>
      <c r="D3004" s="20" t="s">
        <v>6589</v>
      </c>
      <c r="E3004" s="20" t="s">
        <v>7817</v>
      </c>
      <c r="F3004" s="174" t="s">
        <v>6590</v>
      </c>
      <c r="G3004" s="2" t="s">
        <v>350</v>
      </c>
      <c r="H3004" s="5">
        <v>0</v>
      </c>
      <c r="I3004" s="2">
        <v>710000000</v>
      </c>
      <c r="J3004" s="2" t="s">
        <v>11537</v>
      </c>
      <c r="K3004" s="2" t="s">
        <v>1034</v>
      </c>
      <c r="L3004" s="2" t="s">
        <v>1141</v>
      </c>
      <c r="M3004" s="6" t="s">
        <v>32</v>
      </c>
      <c r="N3004" s="2" t="s">
        <v>453</v>
      </c>
      <c r="O3004" s="15" t="s">
        <v>3810</v>
      </c>
      <c r="P3004" s="36" t="s">
        <v>40</v>
      </c>
      <c r="Q3004" s="172" t="s">
        <v>41</v>
      </c>
      <c r="R3004" s="172">
        <v>2</v>
      </c>
      <c r="S3004" s="9">
        <v>19499.999999999996</v>
      </c>
      <c r="T3004" s="9">
        <f t="shared" si="202"/>
        <v>38999.999999999993</v>
      </c>
      <c r="U3004" s="9">
        <f t="shared" si="203"/>
        <v>43679.999999999993</v>
      </c>
      <c r="V3004" s="2" t="s">
        <v>42</v>
      </c>
      <c r="W3004" s="2">
        <v>2014</v>
      </c>
      <c r="X3004" s="2"/>
    </row>
    <row r="3005" spans="1:24" ht="63.75" outlineLevel="1" x14ac:dyDescent="0.25">
      <c r="A3005" s="2" t="s">
        <v>6982</v>
      </c>
      <c r="B3005" s="3" t="s">
        <v>27</v>
      </c>
      <c r="C3005" s="20" t="s">
        <v>7818</v>
      </c>
      <c r="D3005" s="20" t="s">
        <v>6592</v>
      </c>
      <c r="E3005" s="20" t="s">
        <v>7819</v>
      </c>
      <c r="F3005" s="174" t="s">
        <v>6591</v>
      </c>
      <c r="G3005" s="2" t="s">
        <v>350</v>
      </c>
      <c r="H3005" s="5">
        <v>0</v>
      </c>
      <c r="I3005" s="2">
        <v>710000000</v>
      </c>
      <c r="J3005" s="2" t="s">
        <v>11537</v>
      </c>
      <c r="K3005" s="2" t="s">
        <v>1034</v>
      </c>
      <c r="L3005" s="2" t="s">
        <v>1141</v>
      </c>
      <c r="M3005" s="6" t="s">
        <v>32</v>
      </c>
      <c r="N3005" s="2" t="s">
        <v>453</v>
      </c>
      <c r="O3005" s="15" t="s">
        <v>3810</v>
      </c>
      <c r="P3005" s="36" t="s">
        <v>40</v>
      </c>
      <c r="Q3005" s="172" t="s">
        <v>41</v>
      </c>
      <c r="R3005" s="172">
        <v>1</v>
      </c>
      <c r="S3005" s="9">
        <v>19499.999999999996</v>
      </c>
      <c r="T3005" s="9">
        <f t="shared" si="202"/>
        <v>19499.999999999996</v>
      </c>
      <c r="U3005" s="9">
        <f t="shared" si="203"/>
        <v>21839.999999999996</v>
      </c>
      <c r="V3005" s="2" t="s">
        <v>42</v>
      </c>
      <c r="W3005" s="2">
        <v>2014</v>
      </c>
      <c r="X3005" s="2"/>
    </row>
    <row r="3006" spans="1:24" ht="63.75" outlineLevel="1" x14ac:dyDescent="0.25">
      <c r="A3006" s="2" t="s">
        <v>6983</v>
      </c>
      <c r="B3006" s="3" t="s">
        <v>27</v>
      </c>
      <c r="C3006" s="20" t="s">
        <v>7820</v>
      </c>
      <c r="D3006" s="20" t="s">
        <v>6592</v>
      </c>
      <c r="E3006" s="20" t="s">
        <v>7821</v>
      </c>
      <c r="F3006" s="174" t="s">
        <v>6593</v>
      </c>
      <c r="G3006" s="2" t="s">
        <v>350</v>
      </c>
      <c r="H3006" s="5">
        <v>0</v>
      </c>
      <c r="I3006" s="2">
        <v>710000000</v>
      </c>
      <c r="J3006" s="2" t="s">
        <v>11537</v>
      </c>
      <c r="K3006" s="2" t="s">
        <v>1034</v>
      </c>
      <c r="L3006" s="2" t="s">
        <v>1141</v>
      </c>
      <c r="M3006" s="6" t="s">
        <v>32</v>
      </c>
      <c r="N3006" s="2" t="s">
        <v>453</v>
      </c>
      <c r="O3006" s="15" t="s">
        <v>3810</v>
      </c>
      <c r="P3006" s="36" t="s">
        <v>40</v>
      </c>
      <c r="Q3006" s="172" t="s">
        <v>41</v>
      </c>
      <c r="R3006" s="172">
        <v>1</v>
      </c>
      <c r="S3006" s="9">
        <v>5499.9999999999991</v>
      </c>
      <c r="T3006" s="9">
        <f t="shared" si="202"/>
        <v>5499.9999999999991</v>
      </c>
      <c r="U3006" s="9">
        <f t="shared" si="203"/>
        <v>6160</v>
      </c>
      <c r="V3006" s="2" t="s">
        <v>42</v>
      </c>
      <c r="W3006" s="2">
        <v>2014</v>
      </c>
      <c r="X3006" s="2"/>
    </row>
    <row r="3007" spans="1:24" ht="63.75" outlineLevel="1" x14ac:dyDescent="0.25">
      <c r="A3007" s="2" t="s">
        <v>6984</v>
      </c>
      <c r="B3007" s="3" t="s">
        <v>27</v>
      </c>
      <c r="C3007" s="20" t="s">
        <v>7822</v>
      </c>
      <c r="D3007" s="20" t="s">
        <v>544</v>
      </c>
      <c r="E3007" s="20" t="s">
        <v>13022</v>
      </c>
      <c r="F3007" s="174" t="s">
        <v>7823</v>
      </c>
      <c r="G3007" s="2" t="s">
        <v>350</v>
      </c>
      <c r="H3007" s="5">
        <v>0</v>
      </c>
      <c r="I3007" s="2">
        <v>710000000</v>
      </c>
      <c r="J3007" s="2" t="s">
        <v>11537</v>
      </c>
      <c r="K3007" s="2" t="s">
        <v>1034</v>
      </c>
      <c r="L3007" s="2" t="s">
        <v>1141</v>
      </c>
      <c r="M3007" s="6" t="s">
        <v>32</v>
      </c>
      <c r="N3007" s="2" t="s">
        <v>453</v>
      </c>
      <c r="O3007" s="15" t="s">
        <v>3810</v>
      </c>
      <c r="P3007" s="36" t="s">
        <v>40</v>
      </c>
      <c r="Q3007" s="172" t="s">
        <v>41</v>
      </c>
      <c r="R3007" s="172">
        <v>2</v>
      </c>
      <c r="S3007" s="9">
        <v>69500</v>
      </c>
      <c r="T3007" s="9">
        <f t="shared" si="202"/>
        <v>139000</v>
      </c>
      <c r="U3007" s="9">
        <f t="shared" si="203"/>
        <v>155680.00000000003</v>
      </c>
      <c r="V3007" s="2" t="s">
        <v>42</v>
      </c>
      <c r="W3007" s="2">
        <v>2014</v>
      </c>
      <c r="X3007" s="2"/>
    </row>
    <row r="3008" spans="1:24" ht="63.75" outlineLevel="1" x14ac:dyDescent="0.25">
      <c r="A3008" s="2" t="s">
        <v>6985</v>
      </c>
      <c r="B3008" s="3" t="s">
        <v>27</v>
      </c>
      <c r="C3008" s="20" t="s">
        <v>7824</v>
      </c>
      <c r="D3008" s="20" t="s">
        <v>7826</v>
      </c>
      <c r="E3008" s="20" t="s">
        <v>7827</v>
      </c>
      <c r="F3008" s="174" t="s">
        <v>7825</v>
      </c>
      <c r="G3008" s="2" t="s">
        <v>350</v>
      </c>
      <c r="H3008" s="5">
        <v>0</v>
      </c>
      <c r="I3008" s="2">
        <v>710000000</v>
      </c>
      <c r="J3008" s="2" t="s">
        <v>11537</v>
      </c>
      <c r="K3008" s="2" t="s">
        <v>1034</v>
      </c>
      <c r="L3008" s="2" t="s">
        <v>1141</v>
      </c>
      <c r="M3008" s="6" t="s">
        <v>32</v>
      </c>
      <c r="N3008" s="2" t="s">
        <v>453</v>
      </c>
      <c r="O3008" s="15" t="s">
        <v>3810</v>
      </c>
      <c r="P3008" s="36" t="s">
        <v>40</v>
      </c>
      <c r="Q3008" s="172" t="s">
        <v>41</v>
      </c>
      <c r="R3008" s="172">
        <v>1</v>
      </c>
      <c r="S3008" s="9">
        <v>39499.999999999993</v>
      </c>
      <c r="T3008" s="9">
        <f t="shared" si="202"/>
        <v>39499.999999999993</v>
      </c>
      <c r="U3008" s="9">
        <f t="shared" si="203"/>
        <v>44239.999999999993</v>
      </c>
      <c r="V3008" s="2" t="s">
        <v>42</v>
      </c>
      <c r="W3008" s="2">
        <v>2014</v>
      </c>
      <c r="X3008" s="2"/>
    </row>
    <row r="3009" spans="1:24" ht="63.75" outlineLevel="1" x14ac:dyDescent="0.25">
      <c r="A3009" s="2" t="s">
        <v>6986</v>
      </c>
      <c r="B3009" s="3" t="s">
        <v>27</v>
      </c>
      <c r="C3009" s="20" t="s">
        <v>7824</v>
      </c>
      <c r="D3009" s="20" t="s">
        <v>7826</v>
      </c>
      <c r="E3009" s="20" t="s">
        <v>7827</v>
      </c>
      <c r="F3009" s="174" t="s">
        <v>6594</v>
      </c>
      <c r="G3009" s="2" t="s">
        <v>350</v>
      </c>
      <c r="H3009" s="5">
        <v>0</v>
      </c>
      <c r="I3009" s="2">
        <v>710000000</v>
      </c>
      <c r="J3009" s="2" t="s">
        <v>11537</v>
      </c>
      <c r="K3009" s="2" t="s">
        <v>1034</v>
      </c>
      <c r="L3009" s="2" t="s">
        <v>1141</v>
      </c>
      <c r="M3009" s="6" t="s">
        <v>32</v>
      </c>
      <c r="N3009" s="2" t="s">
        <v>453</v>
      </c>
      <c r="O3009" s="15" t="s">
        <v>3810</v>
      </c>
      <c r="P3009" s="36" t="s">
        <v>40</v>
      </c>
      <c r="Q3009" s="10" t="s">
        <v>41</v>
      </c>
      <c r="R3009" s="172">
        <v>1</v>
      </c>
      <c r="S3009" s="9">
        <v>29499.999999999996</v>
      </c>
      <c r="T3009" s="9">
        <f t="shared" si="202"/>
        <v>29499.999999999996</v>
      </c>
      <c r="U3009" s="9">
        <f t="shared" si="203"/>
        <v>33040</v>
      </c>
      <c r="V3009" s="2" t="s">
        <v>42</v>
      </c>
      <c r="W3009" s="2">
        <v>2014</v>
      </c>
      <c r="X3009" s="2"/>
    </row>
    <row r="3010" spans="1:24" ht="63.75" outlineLevel="1" x14ac:dyDescent="0.25">
      <c r="A3010" s="2" t="s">
        <v>6987</v>
      </c>
      <c r="B3010" s="3" t="s">
        <v>27</v>
      </c>
      <c r="C3010" s="20" t="s">
        <v>7829</v>
      </c>
      <c r="D3010" s="20" t="s">
        <v>4873</v>
      </c>
      <c r="E3010" s="20" t="s">
        <v>7830</v>
      </c>
      <c r="F3010" s="10" t="s">
        <v>7828</v>
      </c>
      <c r="G3010" s="2" t="s">
        <v>343</v>
      </c>
      <c r="H3010" s="5">
        <v>0</v>
      </c>
      <c r="I3010" s="2">
        <v>710000000</v>
      </c>
      <c r="J3010" s="2" t="s">
        <v>11537</v>
      </c>
      <c r="K3010" s="2" t="s">
        <v>1034</v>
      </c>
      <c r="L3010" s="2" t="s">
        <v>1141</v>
      </c>
      <c r="M3010" s="6" t="s">
        <v>32</v>
      </c>
      <c r="N3010" s="2" t="s">
        <v>453</v>
      </c>
      <c r="O3010" s="15" t="s">
        <v>3810</v>
      </c>
      <c r="P3010" s="36" t="s">
        <v>40</v>
      </c>
      <c r="Q3010" s="10" t="s">
        <v>41</v>
      </c>
      <c r="R3010" s="10">
        <v>100</v>
      </c>
      <c r="S3010" s="9">
        <v>4780</v>
      </c>
      <c r="T3010" s="9">
        <f>S3010*R3010</f>
        <v>478000</v>
      </c>
      <c r="U3010" s="9">
        <f>T3010*1.12</f>
        <v>535360</v>
      </c>
      <c r="V3010" s="2" t="s">
        <v>42</v>
      </c>
      <c r="W3010" s="2">
        <v>2014</v>
      </c>
      <c r="X3010" s="2"/>
    </row>
    <row r="3011" spans="1:24" ht="63.75" outlineLevel="1" x14ac:dyDescent="0.25">
      <c r="A3011" s="2" t="s">
        <v>6988</v>
      </c>
      <c r="B3011" s="3" t="s">
        <v>27</v>
      </c>
      <c r="C3011" s="20" t="s">
        <v>7829</v>
      </c>
      <c r="D3011" s="20" t="s">
        <v>4873</v>
      </c>
      <c r="E3011" s="20" t="s">
        <v>7830</v>
      </c>
      <c r="F3011" s="10" t="s">
        <v>7700</v>
      </c>
      <c r="G3011" s="2" t="s">
        <v>343</v>
      </c>
      <c r="H3011" s="5">
        <v>0</v>
      </c>
      <c r="I3011" s="2">
        <v>710000000</v>
      </c>
      <c r="J3011" s="2" t="s">
        <v>11537</v>
      </c>
      <c r="K3011" s="2" t="s">
        <v>1034</v>
      </c>
      <c r="L3011" s="2" t="s">
        <v>1141</v>
      </c>
      <c r="M3011" s="6" t="s">
        <v>32</v>
      </c>
      <c r="N3011" s="2" t="s">
        <v>453</v>
      </c>
      <c r="O3011" s="15" t="s">
        <v>3810</v>
      </c>
      <c r="P3011" s="36" t="s">
        <v>40</v>
      </c>
      <c r="Q3011" s="10" t="s">
        <v>41</v>
      </c>
      <c r="R3011" s="10">
        <v>100</v>
      </c>
      <c r="S3011" s="9">
        <v>6000</v>
      </c>
      <c r="T3011" s="9">
        <f t="shared" ref="T3011:T3042" si="204">S3011*R3011</f>
        <v>600000</v>
      </c>
      <c r="U3011" s="9">
        <f t="shared" ref="U3011:U3042" si="205">T3011*1.12</f>
        <v>672000.00000000012</v>
      </c>
      <c r="V3011" s="2" t="s">
        <v>42</v>
      </c>
      <c r="W3011" s="2">
        <v>2014</v>
      </c>
      <c r="X3011" s="2"/>
    </row>
    <row r="3012" spans="1:24" ht="63.75" outlineLevel="1" x14ac:dyDescent="0.25">
      <c r="A3012" s="2" t="s">
        <v>6989</v>
      </c>
      <c r="B3012" s="3" t="s">
        <v>27</v>
      </c>
      <c r="C3012" s="20" t="s">
        <v>7829</v>
      </c>
      <c r="D3012" s="20" t="s">
        <v>4873</v>
      </c>
      <c r="E3012" s="20" t="s">
        <v>7830</v>
      </c>
      <c r="F3012" s="10" t="s">
        <v>7701</v>
      </c>
      <c r="G3012" s="2" t="s">
        <v>343</v>
      </c>
      <c r="H3012" s="5">
        <v>0</v>
      </c>
      <c r="I3012" s="2">
        <v>710000000</v>
      </c>
      <c r="J3012" s="2" t="s">
        <v>11537</v>
      </c>
      <c r="K3012" s="2" t="s">
        <v>1034</v>
      </c>
      <c r="L3012" s="2" t="s">
        <v>1141</v>
      </c>
      <c r="M3012" s="6" t="s">
        <v>32</v>
      </c>
      <c r="N3012" s="2" t="s">
        <v>453</v>
      </c>
      <c r="O3012" s="15" t="s">
        <v>3810</v>
      </c>
      <c r="P3012" s="36" t="s">
        <v>40</v>
      </c>
      <c r="Q3012" s="10" t="s">
        <v>41</v>
      </c>
      <c r="R3012" s="10">
        <v>100</v>
      </c>
      <c r="S3012" s="9">
        <v>8390</v>
      </c>
      <c r="T3012" s="9">
        <f t="shared" si="204"/>
        <v>839000</v>
      </c>
      <c r="U3012" s="9">
        <f t="shared" si="205"/>
        <v>939680.00000000012</v>
      </c>
      <c r="V3012" s="2" t="s">
        <v>42</v>
      </c>
      <c r="W3012" s="2">
        <v>2014</v>
      </c>
      <c r="X3012" s="2"/>
    </row>
    <row r="3013" spans="1:24" ht="63.75" outlineLevel="1" x14ac:dyDescent="0.25">
      <c r="A3013" s="2" t="s">
        <v>6990</v>
      </c>
      <c r="B3013" s="3" t="s">
        <v>27</v>
      </c>
      <c r="C3013" s="20" t="s">
        <v>7829</v>
      </c>
      <c r="D3013" s="20" t="s">
        <v>4873</v>
      </c>
      <c r="E3013" s="20" t="s">
        <v>7830</v>
      </c>
      <c r="F3013" s="10" t="s">
        <v>7702</v>
      </c>
      <c r="G3013" s="2" t="s">
        <v>343</v>
      </c>
      <c r="H3013" s="5">
        <v>0</v>
      </c>
      <c r="I3013" s="2">
        <v>710000000</v>
      </c>
      <c r="J3013" s="2" t="s">
        <v>11537</v>
      </c>
      <c r="K3013" s="2" t="s">
        <v>1034</v>
      </c>
      <c r="L3013" s="2" t="s">
        <v>1141</v>
      </c>
      <c r="M3013" s="6" t="s">
        <v>32</v>
      </c>
      <c r="N3013" s="2" t="s">
        <v>453</v>
      </c>
      <c r="O3013" s="15" t="s">
        <v>3810</v>
      </c>
      <c r="P3013" s="36" t="s">
        <v>40</v>
      </c>
      <c r="Q3013" s="10" t="s">
        <v>41</v>
      </c>
      <c r="R3013" s="10">
        <v>85</v>
      </c>
      <c r="S3013" s="9">
        <v>1542</v>
      </c>
      <c r="T3013" s="9">
        <f t="shared" si="204"/>
        <v>131070</v>
      </c>
      <c r="U3013" s="9">
        <f t="shared" si="205"/>
        <v>146798.40000000002</v>
      </c>
      <c r="V3013" s="2" t="s">
        <v>42</v>
      </c>
      <c r="W3013" s="2">
        <v>2014</v>
      </c>
      <c r="X3013" s="2"/>
    </row>
    <row r="3014" spans="1:24" ht="63.75" outlineLevel="1" x14ac:dyDescent="0.25">
      <c r="A3014" s="2" t="s">
        <v>6991</v>
      </c>
      <c r="B3014" s="3" t="s">
        <v>27</v>
      </c>
      <c r="C3014" s="20" t="s">
        <v>7829</v>
      </c>
      <c r="D3014" s="20" t="s">
        <v>4873</v>
      </c>
      <c r="E3014" s="20" t="s">
        <v>7830</v>
      </c>
      <c r="F3014" s="10" t="s">
        <v>7703</v>
      </c>
      <c r="G3014" s="2" t="s">
        <v>343</v>
      </c>
      <c r="H3014" s="5">
        <v>0</v>
      </c>
      <c r="I3014" s="2">
        <v>710000000</v>
      </c>
      <c r="J3014" s="2" t="s">
        <v>11537</v>
      </c>
      <c r="K3014" s="2" t="s">
        <v>1034</v>
      </c>
      <c r="L3014" s="2" t="s">
        <v>1141</v>
      </c>
      <c r="M3014" s="6" t="s">
        <v>32</v>
      </c>
      <c r="N3014" s="2" t="s">
        <v>453</v>
      </c>
      <c r="O3014" s="15" t="s">
        <v>3810</v>
      </c>
      <c r="P3014" s="36" t="s">
        <v>40</v>
      </c>
      <c r="Q3014" s="10" t="s">
        <v>41</v>
      </c>
      <c r="R3014" s="10">
        <v>85</v>
      </c>
      <c r="S3014" s="9">
        <v>2839.670588235294</v>
      </c>
      <c r="T3014" s="9">
        <f t="shared" si="204"/>
        <v>241372</v>
      </c>
      <c r="U3014" s="9">
        <f t="shared" si="205"/>
        <v>270336.64000000001</v>
      </c>
      <c r="V3014" s="2" t="s">
        <v>42</v>
      </c>
      <c r="W3014" s="2">
        <v>2014</v>
      </c>
      <c r="X3014" s="2"/>
    </row>
    <row r="3015" spans="1:24" ht="63.75" outlineLevel="1" x14ac:dyDescent="0.25">
      <c r="A3015" s="2" t="s">
        <v>6992</v>
      </c>
      <c r="B3015" s="3" t="s">
        <v>27</v>
      </c>
      <c r="C3015" s="20" t="s">
        <v>7829</v>
      </c>
      <c r="D3015" s="20" t="s">
        <v>4873</v>
      </c>
      <c r="E3015" s="20" t="s">
        <v>7830</v>
      </c>
      <c r="F3015" s="10" t="s">
        <v>7704</v>
      </c>
      <c r="G3015" s="2" t="s">
        <v>343</v>
      </c>
      <c r="H3015" s="5">
        <v>0</v>
      </c>
      <c r="I3015" s="2">
        <v>710000000</v>
      </c>
      <c r="J3015" s="2" t="s">
        <v>11537</v>
      </c>
      <c r="K3015" s="2" t="s">
        <v>1034</v>
      </c>
      <c r="L3015" s="2" t="s">
        <v>1141</v>
      </c>
      <c r="M3015" s="6" t="s">
        <v>32</v>
      </c>
      <c r="N3015" s="2" t="s">
        <v>453</v>
      </c>
      <c r="O3015" s="15" t="s">
        <v>3810</v>
      </c>
      <c r="P3015" s="36" t="s">
        <v>40</v>
      </c>
      <c r="Q3015" s="10" t="s">
        <v>41</v>
      </c>
      <c r="R3015" s="10">
        <v>85</v>
      </c>
      <c r="S3015" s="9">
        <v>4890</v>
      </c>
      <c r="T3015" s="9">
        <f t="shared" si="204"/>
        <v>415650</v>
      </c>
      <c r="U3015" s="9">
        <f t="shared" si="205"/>
        <v>465528.00000000006</v>
      </c>
      <c r="V3015" s="2" t="s">
        <v>42</v>
      </c>
      <c r="W3015" s="2">
        <v>2014</v>
      </c>
      <c r="X3015" s="2"/>
    </row>
    <row r="3016" spans="1:24" ht="63.75" outlineLevel="1" x14ac:dyDescent="0.25">
      <c r="A3016" s="2" t="s">
        <v>6993</v>
      </c>
      <c r="B3016" s="3" t="s">
        <v>27</v>
      </c>
      <c r="C3016" s="20" t="s">
        <v>7829</v>
      </c>
      <c r="D3016" s="20" t="s">
        <v>4873</v>
      </c>
      <c r="E3016" s="20" t="s">
        <v>7830</v>
      </c>
      <c r="F3016" s="10" t="s">
        <v>7705</v>
      </c>
      <c r="G3016" s="2" t="s">
        <v>343</v>
      </c>
      <c r="H3016" s="5">
        <v>0</v>
      </c>
      <c r="I3016" s="2">
        <v>710000000</v>
      </c>
      <c r="J3016" s="2" t="s">
        <v>11537</v>
      </c>
      <c r="K3016" s="2" t="s">
        <v>1034</v>
      </c>
      <c r="L3016" s="2" t="s">
        <v>1141</v>
      </c>
      <c r="M3016" s="6" t="s">
        <v>32</v>
      </c>
      <c r="N3016" s="2" t="s">
        <v>453</v>
      </c>
      <c r="O3016" s="15" t="s">
        <v>3810</v>
      </c>
      <c r="P3016" s="36" t="s">
        <v>40</v>
      </c>
      <c r="Q3016" s="10" t="s">
        <v>41</v>
      </c>
      <c r="R3016" s="10">
        <v>80</v>
      </c>
      <c r="S3016" s="9">
        <v>7400</v>
      </c>
      <c r="T3016" s="9">
        <f t="shared" si="204"/>
        <v>592000</v>
      </c>
      <c r="U3016" s="9">
        <f t="shared" si="205"/>
        <v>663040.00000000012</v>
      </c>
      <c r="V3016" s="2" t="s">
        <v>42</v>
      </c>
      <c r="W3016" s="2">
        <v>2014</v>
      </c>
      <c r="X3016" s="2"/>
    </row>
    <row r="3017" spans="1:24" ht="63.75" outlineLevel="1" x14ac:dyDescent="0.25">
      <c r="A3017" s="2" t="s">
        <v>6994</v>
      </c>
      <c r="B3017" s="3" t="s">
        <v>27</v>
      </c>
      <c r="C3017" s="20" t="s">
        <v>7829</v>
      </c>
      <c r="D3017" s="20" t="s">
        <v>4873</v>
      </c>
      <c r="E3017" s="20" t="s">
        <v>7830</v>
      </c>
      <c r="F3017" s="10" t="s">
        <v>7706</v>
      </c>
      <c r="G3017" s="2" t="s">
        <v>343</v>
      </c>
      <c r="H3017" s="5">
        <v>0</v>
      </c>
      <c r="I3017" s="2">
        <v>710000000</v>
      </c>
      <c r="J3017" s="2" t="s">
        <v>11537</v>
      </c>
      <c r="K3017" s="2" t="s">
        <v>1034</v>
      </c>
      <c r="L3017" s="2" t="s">
        <v>1141</v>
      </c>
      <c r="M3017" s="6" t="s">
        <v>32</v>
      </c>
      <c r="N3017" s="2" t="s">
        <v>453</v>
      </c>
      <c r="O3017" s="15" t="s">
        <v>3810</v>
      </c>
      <c r="P3017" s="36" t="s">
        <v>40</v>
      </c>
      <c r="Q3017" s="10" t="s">
        <v>41</v>
      </c>
      <c r="R3017" s="10">
        <v>80</v>
      </c>
      <c r="S3017" s="9">
        <f>10192/1.12</f>
        <v>9100</v>
      </c>
      <c r="T3017" s="9">
        <f t="shared" si="204"/>
        <v>728000</v>
      </c>
      <c r="U3017" s="9">
        <f t="shared" si="205"/>
        <v>815360.00000000012</v>
      </c>
      <c r="V3017" s="2" t="s">
        <v>42</v>
      </c>
      <c r="W3017" s="2">
        <v>2014</v>
      </c>
      <c r="X3017" s="2"/>
    </row>
    <row r="3018" spans="1:24" ht="63.75" outlineLevel="1" x14ac:dyDescent="0.25">
      <c r="A3018" s="2" t="s">
        <v>6995</v>
      </c>
      <c r="B3018" s="3" t="s">
        <v>27</v>
      </c>
      <c r="C3018" s="20" t="s">
        <v>7829</v>
      </c>
      <c r="D3018" s="20" t="s">
        <v>4873</v>
      </c>
      <c r="E3018" s="20" t="s">
        <v>7830</v>
      </c>
      <c r="F3018" s="10" t="s">
        <v>7707</v>
      </c>
      <c r="G3018" s="2" t="s">
        <v>343</v>
      </c>
      <c r="H3018" s="5">
        <v>0</v>
      </c>
      <c r="I3018" s="2">
        <v>710000000</v>
      </c>
      <c r="J3018" s="2" t="s">
        <v>11537</v>
      </c>
      <c r="K3018" s="2" t="s">
        <v>1034</v>
      </c>
      <c r="L3018" s="2" t="s">
        <v>1141</v>
      </c>
      <c r="M3018" s="6" t="s">
        <v>32</v>
      </c>
      <c r="N3018" s="2" t="s">
        <v>453</v>
      </c>
      <c r="O3018" s="15" t="s">
        <v>3810</v>
      </c>
      <c r="P3018" s="36" t="s">
        <v>40</v>
      </c>
      <c r="Q3018" s="10" t="s">
        <v>41</v>
      </c>
      <c r="R3018" s="10">
        <v>80</v>
      </c>
      <c r="S3018" s="9">
        <v>9500</v>
      </c>
      <c r="T3018" s="9">
        <f t="shared" si="204"/>
        <v>760000</v>
      </c>
      <c r="U3018" s="9">
        <f t="shared" si="205"/>
        <v>851200.00000000012</v>
      </c>
      <c r="V3018" s="2" t="s">
        <v>42</v>
      </c>
      <c r="W3018" s="2">
        <v>2014</v>
      </c>
      <c r="X3018" s="2"/>
    </row>
    <row r="3019" spans="1:24" ht="63.75" outlineLevel="1" x14ac:dyDescent="0.25">
      <c r="A3019" s="2" t="s">
        <v>6996</v>
      </c>
      <c r="B3019" s="3" t="s">
        <v>27</v>
      </c>
      <c r="C3019" s="20" t="s">
        <v>7829</v>
      </c>
      <c r="D3019" s="20" t="s">
        <v>4873</v>
      </c>
      <c r="E3019" s="20" t="s">
        <v>7830</v>
      </c>
      <c r="F3019" s="10" t="s">
        <v>7708</v>
      </c>
      <c r="G3019" s="2" t="s">
        <v>343</v>
      </c>
      <c r="H3019" s="5">
        <v>0</v>
      </c>
      <c r="I3019" s="2">
        <v>710000000</v>
      </c>
      <c r="J3019" s="2" t="s">
        <v>11537</v>
      </c>
      <c r="K3019" s="2" t="s">
        <v>1034</v>
      </c>
      <c r="L3019" s="2" t="s">
        <v>1141</v>
      </c>
      <c r="M3019" s="6" t="s">
        <v>32</v>
      </c>
      <c r="N3019" s="2" t="s">
        <v>453</v>
      </c>
      <c r="O3019" s="15" t="s">
        <v>3810</v>
      </c>
      <c r="P3019" s="36" t="s">
        <v>40</v>
      </c>
      <c r="Q3019" s="10" t="s">
        <v>41</v>
      </c>
      <c r="R3019" s="10">
        <v>80</v>
      </c>
      <c r="S3019" s="9">
        <f>11480/1.12</f>
        <v>10249.999999999998</v>
      </c>
      <c r="T3019" s="9">
        <f t="shared" si="204"/>
        <v>819999.99999999988</v>
      </c>
      <c r="U3019" s="9">
        <f t="shared" si="205"/>
        <v>918400</v>
      </c>
      <c r="V3019" s="2" t="s">
        <v>42</v>
      </c>
      <c r="W3019" s="2">
        <v>2014</v>
      </c>
      <c r="X3019" s="2"/>
    </row>
    <row r="3020" spans="1:24" ht="63.75" outlineLevel="1" x14ac:dyDescent="0.25">
      <c r="A3020" s="2" t="s">
        <v>6997</v>
      </c>
      <c r="B3020" s="3" t="s">
        <v>27</v>
      </c>
      <c r="C3020" s="20" t="s">
        <v>7829</v>
      </c>
      <c r="D3020" s="20" t="s">
        <v>4873</v>
      </c>
      <c r="E3020" s="20" t="s">
        <v>7830</v>
      </c>
      <c r="F3020" s="10" t="s">
        <v>7709</v>
      </c>
      <c r="G3020" s="2" t="s">
        <v>343</v>
      </c>
      <c r="H3020" s="5">
        <v>0</v>
      </c>
      <c r="I3020" s="2">
        <v>710000000</v>
      </c>
      <c r="J3020" s="2" t="s">
        <v>11537</v>
      </c>
      <c r="K3020" s="2" t="s">
        <v>1034</v>
      </c>
      <c r="L3020" s="2" t="s">
        <v>1141</v>
      </c>
      <c r="M3020" s="6" t="s">
        <v>32</v>
      </c>
      <c r="N3020" s="2" t="s">
        <v>453</v>
      </c>
      <c r="O3020" s="15" t="s">
        <v>3810</v>
      </c>
      <c r="P3020" s="36" t="s">
        <v>40</v>
      </c>
      <c r="Q3020" s="10" t="s">
        <v>41</v>
      </c>
      <c r="R3020" s="10">
        <v>50</v>
      </c>
      <c r="S3020" s="9">
        <f>13384/1.12</f>
        <v>11949.999999999998</v>
      </c>
      <c r="T3020" s="9">
        <f t="shared" si="204"/>
        <v>597499.99999999988</v>
      </c>
      <c r="U3020" s="9">
        <f t="shared" si="205"/>
        <v>669199.99999999988</v>
      </c>
      <c r="V3020" s="2" t="s">
        <v>42</v>
      </c>
      <c r="W3020" s="2">
        <v>2014</v>
      </c>
      <c r="X3020" s="2"/>
    </row>
    <row r="3021" spans="1:24" ht="63.75" outlineLevel="1" x14ac:dyDescent="0.25">
      <c r="A3021" s="2" t="s">
        <v>6998</v>
      </c>
      <c r="B3021" s="3" t="s">
        <v>27</v>
      </c>
      <c r="C3021" s="20" t="s">
        <v>7829</v>
      </c>
      <c r="D3021" s="20" t="s">
        <v>4873</v>
      </c>
      <c r="E3021" s="20" t="s">
        <v>7830</v>
      </c>
      <c r="F3021" s="10" t="s">
        <v>7710</v>
      </c>
      <c r="G3021" s="2" t="s">
        <v>343</v>
      </c>
      <c r="H3021" s="5">
        <v>0</v>
      </c>
      <c r="I3021" s="2">
        <v>710000000</v>
      </c>
      <c r="J3021" s="2" t="s">
        <v>11537</v>
      </c>
      <c r="K3021" s="2" t="s">
        <v>1034</v>
      </c>
      <c r="L3021" s="2" t="s">
        <v>1141</v>
      </c>
      <c r="M3021" s="6" t="s">
        <v>32</v>
      </c>
      <c r="N3021" s="2" t="s">
        <v>453</v>
      </c>
      <c r="O3021" s="15" t="s">
        <v>3810</v>
      </c>
      <c r="P3021" s="36" t="s">
        <v>40</v>
      </c>
      <c r="Q3021" s="10" t="s">
        <v>41</v>
      </c>
      <c r="R3021" s="10">
        <v>50</v>
      </c>
      <c r="S3021" s="9">
        <f>14056/1.12</f>
        <v>12549.999999999998</v>
      </c>
      <c r="T3021" s="9">
        <f t="shared" si="204"/>
        <v>627499.99999999988</v>
      </c>
      <c r="U3021" s="9">
        <f t="shared" si="205"/>
        <v>702799.99999999988</v>
      </c>
      <c r="V3021" s="2" t="s">
        <v>42</v>
      </c>
      <c r="W3021" s="2">
        <v>2014</v>
      </c>
      <c r="X3021" s="2"/>
    </row>
    <row r="3022" spans="1:24" ht="63.75" outlineLevel="1" x14ac:dyDescent="0.25">
      <c r="A3022" s="2" t="s">
        <v>6999</v>
      </c>
      <c r="B3022" s="3" t="s">
        <v>27</v>
      </c>
      <c r="C3022" s="20" t="s">
        <v>7829</v>
      </c>
      <c r="D3022" s="20" t="s">
        <v>4873</v>
      </c>
      <c r="E3022" s="20" t="s">
        <v>7830</v>
      </c>
      <c r="F3022" s="10" t="s">
        <v>7711</v>
      </c>
      <c r="G3022" s="2" t="s">
        <v>343</v>
      </c>
      <c r="H3022" s="5">
        <v>0</v>
      </c>
      <c r="I3022" s="2">
        <v>710000000</v>
      </c>
      <c r="J3022" s="2" t="s">
        <v>11537</v>
      </c>
      <c r="K3022" s="2" t="s">
        <v>1034</v>
      </c>
      <c r="L3022" s="2" t="s">
        <v>1141</v>
      </c>
      <c r="M3022" s="6" t="s">
        <v>32</v>
      </c>
      <c r="N3022" s="2" t="s">
        <v>453</v>
      </c>
      <c r="O3022" s="15" t="s">
        <v>3810</v>
      </c>
      <c r="P3022" s="36" t="s">
        <v>40</v>
      </c>
      <c r="Q3022" s="10" t="s">
        <v>41</v>
      </c>
      <c r="R3022" s="10">
        <v>50</v>
      </c>
      <c r="S3022" s="9">
        <f>17864/1.12</f>
        <v>15949.999999999998</v>
      </c>
      <c r="T3022" s="9">
        <f t="shared" si="204"/>
        <v>797499.99999999988</v>
      </c>
      <c r="U3022" s="9">
        <f t="shared" si="205"/>
        <v>893200</v>
      </c>
      <c r="V3022" s="2" t="s">
        <v>42</v>
      </c>
      <c r="W3022" s="2">
        <v>2014</v>
      </c>
      <c r="X3022" s="2"/>
    </row>
    <row r="3023" spans="1:24" ht="63.75" outlineLevel="1" x14ac:dyDescent="0.25">
      <c r="A3023" s="2" t="s">
        <v>7000</v>
      </c>
      <c r="B3023" s="3" t="s">
        <v>27</v>
      </c>
      <c r="C3023" s="20" t="s">
        <v>7829</v>
      </c>
      <c r="D3023" s="20" t="s">
        <v>4873</v>
      </c>
      <c r="E3023" s="20" t="s">
        <v>7830</v>
      </c>
      <c r="F3023" s="10" t="s">
        <v>7712</v>
      </c>
      <c r="G3023" s="2" t="s">
        <v>343</v>
      </c>
      <c r="H3023" s="5">
        <v>0</v>
      </c>
      <c r="I3023" s="2">
        <v>710000000</v>
      </c>
      <c r="J3023" s="2" t="s">
        <v>11537</v>
      </c>
      <c r="K3023" s="2" t="s">
        <v>1034</v>
      </c>
      <c r="L3023" s="2" t="s">
        <v>1141</v>
      </c>
      <c r="M3023" s="6" t="s">
        <v>32</v>
      </c>
      <c r="N3023" s="2" t="s">
        <v>453</v>
      </c>
      <c r="O3023" s="15" t="s">
        <v>3810</v>
      </c>
      <c r="P3023" s="36" t="s">
        <v>40</v>
      </c>
      <c r="Q3023" s="10" t="s">
        <v>41</v>
      </c>
      <c r="R3023" s="10">
        <v>50</v>
      </c>
      <c r="S3023" s="9">
        <v>20450</v>
      </c>
      <c r="T3023" s="9">
        <f t="shared" si="204"/>
        <v>1022500</v>
      </c>
      <c r="U3023" s="9">
        <f t="shared" si="205"/>
        <v>1145200</v>
      </c>
      <c r="V3023" s="2" t="s">
        <v>42</v>
      </c>
      <c r="W3023" s="2">
        <v>2014</v>
      </c>
      <c r="X3023" s="2"/>
    </row>
    <row r="3024" spans="1:24" ht="63.75" outlineLevel="1" x14ac:dyDescent="0.25">
      <c r="A3024" s="2" t="s">
        <v>7001</v>
      </c>
      <c r="B3024" s="3" t="s">
        <v>27</v>
      </c>
      <c r="C3024" s="20" t="s">
        <v>7829</v>
      </c>
      <c r="D3024" s="20" t="s">
        <v>4873</v>
      </c>
      <c r="E3024" s="20" t="s">
        <v>7830</v>
      </c>
      <c r="F3024" s="10" t="s">
        <v>7713</v>
      </c>
      <c r="G3024" s="2" t="s">
        <v>343</v>
      </c>
      <c r="H3024" s="5">
        <v>0</v>
      </c>
      <c r="I3024" s="2">
        <v>710000000</v>
      </c>
      <c r="J3024" s="2" t="s">
        <v>11537</v>
      </c>
      <c r="K3024" s="2" t="s">
        <v>1034</v>
      </c>
      <c r="L3024" s="2" t="s">
        <v>1141</v>
      </c>
      <c r="M3024" s="6" t="s">
        <v>32</v>
      </c>
      <c r="N3024" s="2" t="s">
        <v>453</v>
      </c>
      <c r="O3024" s="15" t="s">
        <v>3810</v>
      </c>
      <c r="P3024" s="36" t="s">
        <v>40</v>
      </c>
      <c r="Q3024" s="10" t="s">
        <v>41</v>
      </c>
      <c r="R3024" s="10">
        <v>50</v>
      </c>
      <c r="S3024" s="9">
        <f>20776/1.12</f>
        <v>18550</v>
      </c>
      <c r="T3024" s="9">
        <f t="shared" si="204"/>
        <v>927500</v>
      </c>
      <c r="U3024" s="9">
        <f t="shared" si="205"/>
        <v>1038800.0000000001</v>
      </c>
      <c r="V3024" s="2" t="s">
        <v>42</v>
      </c>
      <c r="W3024" s="2">
        <v>2014</v>
      </c>
      <c r="X3024" s="2"/>
    </row>
    <row r="3025" spans="1:24" ht="63.75" outlineLevel="1" x14ac:dyDescent="0.25">
      <c r="A3025" s="2" t="s">
        <v>7002</v>
      </c>
      <c r="B3025" s="3" t="s">
        <v>27</v>
      </c>
      <c r="C3025" s="20" t="s">
        <v>7829</v>
      </c>
      <c r="D3025" s="20" t="s">
        <v>4873</v>
      </c>
      <c r="E3025" s="20" t="s">
        <v>7830</v>
      </c>
      <c r="F3025" s="10" t="s">
        <v>7714</v>
      </c>
      <c r="G3025" s="2" t="s">
        <v>343</v>
      </c>
      <c r="H3025" s="5">
        <v>0</v>
      </c>
      <c r="I3025" s="2">
        <v>710000000</v>
      </c>
      <c r="J3025" s="2" t="s">
        <v>11537</v>
      </c>
      <c r="K3025" s="2" t="s">
        <v>1034</v>
      </c>
      <c r="L3025" s="2" t="s">
        <v>1141</v>
      </c>
      <c r="M3025" s="6" t="s">
        <v>32</v>
      </c>
      <c r="N3025" s="2" t="s">
        <v>453</v>
      </c>
      <c r="O3025" s="15" t="s">
        <v>3810</v>
      </c>
      <c r="P3025" s="36" t="s">
        <v>40</v>
      </c>
      <c r="Q3025" s="10" t="s">
        <v>41</v>
      </c>
      <c r="R3025" s="10">
        <v>20</v>
      </c>
      <c r="S3025" s="9">
        <f>22904/1.12</f>
        <v>20449.999999999996</v>
      </c>
      <c r="T3025" s="9">
        <f t="shared" si="204"/>
        <v>408999.99999999994</v>
      </c>
      <c r="U3025" s="9">
        <f t="shared" si="205"/>
        <v>458080</v>
      </c>
      <c r="V3025" s="2" t="s">
        <v>42</v>
      </c>
      <c r="W3025" s="2">
        <v>2014</v>
      </c>
      <c r="X3025" s="2"/>
    </row>
    <row r="3026" spans="1:24" ht="63.75" outlineLevel="1" x14ac:dyDescent="0.25">
      <c r="A3026" s="2" t="s">
        <v>7003</v>
      </c>
      <c r="B3026" s="3" t="s">
        <v>27</v>
      </c>
      <c r="C3026" s="20" t="s">
        <v>7829</v>
      </c>
      <c r="D3026" s="20" t="s">
        <v>4873</v>
      </c>
      <c r="E3026" s="20" t="s">
        <v>7830</v>
      </c>
      <c r="F3026" s="10" t="s">
        <v>7715</v>
      </c>
      <c r="G3026" s="2" t="s">
        <v>343</v>
      </c>
      <c r="H3026" s="5">
        <v>0</v>
      </c>
      <c r="I3026" s="2">
        <v>710000000</v>
      </c>
      <c r="J3026" s="2" t="s">
        <v>11537</v>
      </c>
      <c r="K3026" s="2" t="s">
        <v>1034</v>
      </c>
      <c r="L3026" s="2" t="s">
        <v>1141</v>
      </c>
      <c r="M3026" s="6" t="s">
        <v>32</v>
      </c>
      <c r="N3026" s="2" t="s">
        <v>453</v>
      </c>
      <c r="O3026" s="15" t="s">
        <v>3810</v>
      </c>
      <c r="P3026" s="36" t="s">
        <v>40</v>
      </c>
      <c r="Q3026" s="10" t="s">
        <v>41</v>
      </c>
      <c r="R3026" s="10">
        <v>30</v>
      </c>
      <c r="S3026" s="9">
        <v>32500</v>
      </c>
      <c r="T3026" s="9">
        <f t="shared" si="204"/>
        <v>975000</v>
      </c>
      <c r="U3026" s="9">
        <f t="shared" si="205"/>
        <v>1092000</v>
      </c>
      <c r="V3026" s="2" t="s">
        <v>42</v>
      </c>
      <c r="W3026" s="2">
        <v>2014</v>
      </c>
      <c r="X3026" s="2"/>
    </row>
    <row r="3027" spans="1:24" ht="63.75" outlineLevel="1" x14ac:dyDescent="0.25">
      <c r="A3027" s="2" t="s">
        <v>7004</v>
      </c>
      <c r="B3027" s="3" t="s">
        <v>27</v>
      </c>
      <c r="C3027" s="20" t="s">
        <v>4866</v>
      </c>
      <c r="D3027" s="20" t="s">
        <v>4867</v>
      </c>
      <c r="E3027" s="20" t="s">
        <v>7832</v>
      </c>
      <c r="F3027" s="10" t="s">
        <v>7716</v>
      </c>
      <c r="G3027" s="2" t="s">
        <v>343</v>
      </c>
      <c r="H3027" s="5">
        <v>0</v>
      </c>
      <c r="I3027" s="2">
        <v>710000000</v>
      </c>
      <c r="J3027" s="2" t="s">
        <v>11537</v>
      </c>
      <c r="K3027" s="2" t="s">
        <v>1034</v>
      </c>
      <c r="L3027" s="2" t="s">
        <v>1141</v>
      </c>
      <c r="M3027" s="6" t="s">
        <v>32</v>
      </c>
      <c r="N3027" s="2" t="s">
        <v>453</v>
      </c>
      <c r="O3027" s="15" t="s">
        <v>3810</v>
      </c>
      <c r="P3027" s="36" t="s">
        <v>40</v>
      </c>
      <c r="Q3027" s="10" t="s">
        <v>41</v>
      </c>
      <c r="R3027" s="10">
        <v>14</v>
      </c>
      <c r="S3027" s="9">
        <v>34912</v>
      </c>
      <c r="T3027" s="9">
        <f t="shared" si="204"/>
        <v>488768</v>
      </c>
      <c r="U3027" s="9">
        <f t="shared" si="205"/>
        <v>547420.16000000003</v>
      </c>
      <c r="V3027" s="2" t="s">
        <v>42</v>
      </c>
      <c r="W3027" s="2">
        <v>2014</v>
      </c>
      <c r="X3027" s="2"/>
    </row>
    <row r="3028" spans="1:24" ht="63.75" outlineLevel="1" x14ac:dyDescent="0.25">
      <c r="A3028" s="2" t="s">
        <v>7005</v>
      </c>
      <c r="B3028" s="3" t="s">
        <v>27</v>
      </c>
      <c r="C3028" s="20" t="s">
        <v>4866</v>
      </c>
      <c r="D3028" s="20" t="s">
        <v>4867</v>
      </c>
      <c r="E3028" s="20" t="s">
        <v>7832</v>
      </c>
      <c r="F3028" s="10" t="s">
        <v>7717</v>
      </c>
      <c r="G3028" s="2" t="s">
        <v>343</v>
      </c>
      <c r="H3028" s="5">
        <v>0</v>
      </c>
      <c r="I3028" s="2">
        <v>710000000</v>
      </c>
      <c r="J3028" s="2" t="s">
        <v>11537</v>
      </c>
      <c r="K3028" s="2" t="s">
        <v>1034</v>
      </c>
      <c r="L3028" s="2" t="s">
        <v>1141</v>
      </c>
      <c r="M3028" s="6" t="s">
        <v>32</v>
      </c>
      <c r="N3028" s="2" t="s">
        <v>453</v>
      </c>
      <c r="O3028" s="15" t="s">
        <v>3810</v>
      </c>
      <c r="P3028" s="36" t="s">
        <v>40</v>
      </c>
      <c r="Q3028" s="10" t="s">
        <v>41</v>
      </c>
      <c r="R3028" s="10">
        <v>14</v>
      </c>
      <c r="S3028" s="9">
        <v>42053</v>
      </c>
      <c r="T3028" s="9">
        <f t="shared" si="204"/>
        <v>588742</v>
      </c>
      <c r="U3028" s="9">
        <f t="shared" si="205"/>
        <v>659391.04</v>
      </c>
      <c r="V3028" s="2" t="s">
        <v>42</v>
      </c>
      <c r="W3028" s="2">
        <v>2014</v>
      </c>
      <c r="X3028" s="2"/>
    </row>
    <row r="3029" spans="1:24" ht="63.75" outlineLevel="1" x14ac:dyDescent="0.25">
      <c r="A3029" s="2" t="s">
        <v>7006</v>
      </c>
      <c r="B3029" s="3" t="s">
        <v>27</v>
      </c>
      <c r="C3029" s="20" t="s">
        <v>5545</v>
      </c>
      <c r="D3029" s="20" t="s">
        <v>4873</v>
      </c>
      <c r="E3029" s="20" t="s">
        <v>7831</v>
      </c>
      <c r="F3029" s="10" t="s">
        <v>7718</v>
      </c>
      <c r="G3029" s="2" t="s">
        <v>343</v>
      </c>
      <c r="H3029" s="5">
        <v>0</v>
      </c>
      <c r="I3029" s="2">
        <v>710000000</v>
      </c>
      <c r="J3029" s="2" t="s">
        <v>11537</v>
      </c>
      <c r="K3029" s="2" t="s">
        <v>1034</v>
      </c>
      <c r="L3029" s="2" t="s">
        <v>1141</v>
      </c>
      <c r="M3029" s="6" t="s">
        <v>32</v>
      </c>
      <c r="N3029" s="2" t="s">
        <v>453</v>
      </c>
      <c r="O3029" s="15" t="s">
        <v>3810</v>
      </c>
      <c r="P3029" s="36" t="s">
        <v>40</v>
      </c>
      <c r="Q3029" s="10" t="s">
        <v>41</v>
      </c>
      <c r="R3029" s="10">
        <v>6</v>
      </c>
      <c r="S3029" s="9">
        <v>163483</v>
      </c>
      <c r="T3029" s="9">
        <f t="shared" si="204"/>
        <v>980898</v>
      </c>
      <c r="U3029" s="9">
        <f t="shared" si="205"/>
        <v>1098605.76</v>
      </c>
      <c r="V3029" s="2" t="s">
        <v>42</v>
      </c>
      <c r="W3029" s="2">
        <v>2014</v>
      </c>
      <c r="X3029" s="2"/>
    </row>
    <row r="3030" spans="1:24" ht="63.75" outlineLevel="1" x14ac:dyDescent="0.25">
      <c r="A3030" s="2" t="s">
        <v>7007</v>
      </c>
      <c r="B3030" s="3" t="s">
        <v>27</v>
      </c>
      <c r="C3030" s="20" t="s">
        <v>5545</v>
      </c>
      <c r="D3030" s="20" t="s">
        <v>4873</v>
      </c>
      <c r="E3030" s="20" t="s">
        <v>7831</v>
      </c>
      <c r="F3030" s="10" t="s">
        <v>7719</v>
      </c>
      <c r="G3030" s="2" t="s">
        <v>343</v>
      </c>
      <c r="H3030" s="5">
        <v>0</v>
      </c>
      <c r="I3030" s="2">
        <v>710000000</v>
      </c>
      <c r="J3030" s="2" t="s">
        <v>11537</v>
      </c>
      <c r="K3030" s="2" t="s">
        <v>1034</v>
      </c>
      <c r="L3030" s="2" t="s">
        <v>1141</v>
      </c>
      <c r="M3030" s="6" t="s">
        <v>32</v>
      </c>
      <c r="N3030" s="2" t="s">
        <v>453</v>
      </c>
      <c r="O3030" s="15" t="s">
        <v>3810</v>
      </c>
      <c r="P3030" s="36" t="s">
        <v>40</v>
      </c>
      <c r="Q3030" s="10" t="s">
        <v>41</v>
      </c>
      <c r="R3030" s="10">
        <v>20</v>
      </c>
      <c r="S3030" s="9">
        <v>133600</v>
      </c>
      <c r="T3030" s="9">
        <f t="shared" si="204"/>
        <v>2672000</v>
      </c>
      <c r="U3030" s="9">
        <f t="shared" si="205"/>
        <v>2992640.0000000005</v>
      </c>
      <c r="V3030" s="2" t="s">
        <v>42</v>
      </c>
      <c r="W3030" s="2">
        <v>2014</v>
      </c>
      <c r="X3030" s="2"/>
    </row>
    <row r="3031" spans="1:24" ht="63.75" outlineLevel="1" x14ac:dyDescent="0.25">
      <c r="A3031" s="2" t="s">
        <v>7008</v>
      </c>
      <c r="B3031" s="3" t="s">
        <v>27</v>
      </c>
      <c r="C3031" s="20" t="s">
        <v>7833</v>
      </c>
      <c r="D3031" s="20" t="s">
        <v>614</v>
      </c>
      <c r="E3031" s="20" t="s">
        <v>7834</v>
      </c>
      <c r="F3031" s="10" t="s">
        <v>7720</v>
      </c>
      <c r="G3031" s="2" t="s">
        <v>350</v>
      </c>
      <c r="H3031" s="5">
        <v>0</v>
      </c>
      <c r="I3031" s="2">
        <v>710000000</v>
      </c>
      <c r="J3031" s="2" t="s">
        <v>11537</v>
      </c>
      <c r="K3031" s="2" t="s">
        <v>1034</v>
      </c>
      <c r="L3031" s="2" t="s">
        <v>1141</v>
      </c>
      <c r="M3031" s="6" t="s">
        <v>32</v>
      </c>
      <c r="N3031" s="2" t="s">
        <v>453</v>
      </c>
      <c r="O3031" s="15" t="s">
        <v>3810</v>
      </c>
      <c r="P3031" s="36" t="s">
        <v>40</v>
      </c>
      <c r="Q3031" s="10" t="s">
        <v>41</v>
      </c>
      <c r="R3031" s="10">
        <v>80</v>
      </c>
      <c r="S3031" s="9">
        <v>1000</v>
      </c>
      <c r="T3031" s="9">
        <f t="shared" si="204"/>
        <v>80000</v>
      </c>
      <c r="U3031" s="9">
        <f t="shared" si="205"/>
        <v>89600.000000000015</v>
      </c>
      <c r="V3031" s="2" t="s">
        <v>42</v>
      </c>
      <c r="W3031" s="2">
        <v>2014</v>
      </c>
      <c r="X3031" s="2"/>
    </row>
    <row r="3032" spans="1:24" ht="63.75" outlineLevel="1" x14ac:dyDescent="0.25">
      <c r="A3032" s="2" t="s">
        <v>7009</v>
      </c>
      <c r="B3032" s="3" t="s">
        <v>27</v>
      </c>
      <c r="C3032" s="20" t="s">
        <v>7833</v>
      </c>
      <c r="D3032" s="20" t="s">
        <v>614</v>
      </c>
      <c r="E3032" s="20" t="s">
        <v>7834</v>
      </c>
      <c r="F3032" s="10" t="s">
        <v>7721</v>
      </c>
      <c r="G3032" s="2" t="s">
        <v>350</v>
      </c>
      <c r="H3032" s="5">
        <v>0</v>
      </c>
      <c r="I3032" s="2">
        <v>710000000</v>
      </c>
      <c r="J3032" s="2" t="s">
        <v>11537</v>
      </c>
      <c r="K3032" s="2" t="s">
        <v>1034</v>
      </c>
      <c r="L3032" s="2" t="s">
        <v>1141</v>
      </c>
      <c r="M3032" s="6" t="s">
        <v>32</v>
      </c>
      <c r="N3032" s="2" t="s">
        <v>453</v>
      </c>
      <c r="O3032" s="15" t="s">
        <v>3810</v>
      </c>
      <c r="P3032" s="36" t="s">
        <v>40</v>
      </c>
      <c r="Q3032" s="10" t="s">
        <v>41</v>
      </c>
      <c r="R3032" s="10">
        <v>80</v>
      </c>
      <c r="S3032" s="9">
        <v>2000</v>
      </c>
      <c r="T3032" s="9">
        <f t="shared" si="204"/>
        <v>160000</v>
      </c>
      <c r="U3032" s="9">
        <f t="shared" si="205"/>
        <v>179200.00000000003</v>
      </c>
      <c r="V3032" s="2" t="s">
        <v>42</v>
      </c>
      <c r="W3032" s="2">
        <v>2014</v>
      </c>
      <c r="X3032" s="2"/>
    </row>
    <row r="3033" spans="1:24" ht="63.75" outlineLevel="1" x14ac:dyDescent="0.25">
      <c r="A3033" s="2" t="s">
        <v>7010</v>
      </c>
      <c r="B3033" s="3" t="s">
        <v>27</v>
      </c>
      <c r="C3033" s="20" t="s">
        <v>7833</v>
      </c>
      <c r="D3033" s="20" t="s">
        <v>614</v>
      </c>
      <c r="E3033" s="20" t="s">
        <v>7834</v>
      </c>
      <c r="F3033" s="10" t="s">
        <v>6595</v>
      </c>
      <c r="G3033" s="2" t="s">
        <v>350</v>
      </c>
      <c r="H3033" s="5">
        <v>0</v>
      </c>
      <c r="I3033" s="2">
        <v>710000000</v>
      </c>
      <c r="J3033" s="2" t="s">
        <v>11537</v>
      </c>
      <c r="K3033" s="2" t="s">
        <v>1034</v>
      </c>
      <c r="L3033" s="2" t="s">
        <v>1141</v>
      </c>
      <c r="M3033" s="6" t="s">
        <v>32</v>
      </c>
      <c r="N3033" s="2" t="s">
        <v>453</v>
      </c>
      <c r="O3033" s="15" t="s">
        <v>3810</v>
      </c>
      <c r="P3033" s="36" t="s">
        <v>40</v>
      </c>
      <c r="Q3033" s="10" t="s">
        <v>41</v>
      </c>
      <c r="R3033" s="10">
        <v>40</v>
      </c>
      <c r="S3033" s="9">
        <v>3500</v>
      </c>
      <c r="T3033" s="9">
        <f t="shared" si="204"/>
        <v>140000</v>
      </c>
      <c r="U3033" s="9">
        <f t="shared" si="205"/>
        <v>156800.00000000003</v>
      </c>
      <c r="V3033" s="2" t="s">
        <v>42</v>
      </c>
      <c r="W3033" s="2">
        <v>2014</v>
      </c>
      <c r="X3033" s="2"/>
    </row>
    <row r="3034" spans="1:24" ht="63.75" outlineLevel="1" x14ac:dyDescent="0.25">
      <c r="A3034" s="2" t="s">
        <v>7011</v>
      </c>
      <c r="B3034" s="3" t="s">
        <v>27</v>
      </c>
      <c r="C3034" s="20" t="s">
        <v>7833</v>
      </c>
      <c r="D3034" s="20" t="s">
        <v>614</v>
      </c>
      <c r="E3034" s="20" t="s">
        <v>7834</v>
      </c>
      <c r="F3034" s="10" t="s">
        <v>7722</v>
      </c>
      <c r="G3034" s="2" t="s">
        <v>350</v>
      </c>
      <c r="H3034" s="5">
        <v>0</v>
      </c>
      <c r="I3034" s="2">
        <v>710000000</v>
      </c>
      <c r="J3034" s="2" t="s">
        <v>11537</v>
      </c>
      <c r="K3034" s="2" t="s">
        <v>1034</v>
      </c>
      <c r="L3034" s="2" t="s">
        <v>1141</v>
      </c>
      <c r="M3034" s="6" t="s">
        <v>32</v>
      </c>
      <c r="N3034" s="2" t="s">
        <v>453</v>
      </c>
      <c r="O3034" s="15" t="s">
        <v>3810</v>
      </c>
      <c r="P3034" s="36" t="s">
        <v>40</v>
      </c>
      <c r="Q3034" s="10" t="s">
        <v>41</v>
      </c>
      <c r="R3034" s="10">
        <v>20</v>
      </c>
      <c r="S3034" s="9">
        <v>7000</v>
      </c>
      <c r="T3034" s="9">
        <f t="shared" si="204"/>
        <v>140000</v>
      </c>
      <c r="U3034" s="9">
        <f t="shared" si="205"/>
        <v>156800.00000000003</v>
      </c>
      <c r="V3034" s="2" t="s">
        <v>42</v>
      </c>
      <c r="W3034" s="2">
        <v>2014</v>
      </c>
      <c r="X3034" s="2"/>
    </row>
    <row r="3035" spans="1:24" ht="63.75" outlineLevel="1" x14ac:dyDescent="0.25">
      <c r="A3035" s="2" t="s">
        <v>7012</v>
      </c>
      <c r="B3035" s="3" t="s">
        <v>27</v>
      </c>
      <c r="C3035" s="20" t="s">
        <v>7835</v>
      </c>
      <c r="D3035" s="20" t="s">
        <v>4876</v>
      </c>
      <c r="E3035" s="20" t="s">
        <v>7836</v>
      </c>
      <c r="F3035" s="143" t="s">
        <v>7723</v>
      </c>
      <c r="G3035" s="2" t="s">
        <v>350</v>
      </c>
      <c r="H3035" s="5">
        <v>0</v>
      </c>
      <c r="I3035" s="2">
        <v>710000000</v>
      </c>
      <c r="J3035" s="2" t="s">
        <v>11537</v>
      </c>
      <c r="K3035" s="2" t="s">
        <v>1034</v>
      </c>
      <c r="L3035" s="2" t="s">
        <v>1141</v>
      </c>
      <c r="M3035" s="6" t="s">
        <v>32</v>
      </c>
      <c r="N3035" s="2" t="s">
        <v>453</v>
      </c>
      <c r="O3035" s="15" t="s">
        <v>3810</v>
      </c>
      <c r="P3035" s="36" t="s">
        <v>641</v>
      </c>
      <c r="Q3035" s="10" t="s">
        <v>642</v>
      </c>
      <c r="R3035" s="80">
        <v>2000</v>
      </c>
      <c r="S3035" s="9">
        <v>300</v>
      </c>
      <c r="T3035" s="9">
        <f t="shared" si="204"/>
        <v>600000</v>
      </c>
      <c r="U3035" s="9">
        <f t="shared" si="205"/>
        <v>672000.00000000012</v>
      </c>
      <c r="V3035" s="2" t="s">
        <v>42</v>
      </c>
      <c r="W3035" s="2">
        <v>2014</v>
      </c>
      <c r="X3035" s="2"/>
    </row>
    <row r="3036" spans="1:24" ht="63.75" outlineLevel="1" x14ac:dyDescent="0.25">
      <c r="A3036" s="2" t="s">
        <v>7013</v>
      </c>
      <c r="B3036" s="3" t="s">
        <v>27</v>
      </c>
      <c r="C3036" s="20" t="s">
        <v>7835</v>
      </c>
      <c r="D3036" s="20" t="s">
        <v>4876</v>
      </c>
      <c r="E3036" s="20" t="s">
        <v>7836</v>
      </c>
      <c r="F3036" s="143" t="s">
        <v>7724</v>
      </c>
      <c r="G3036" s="2" t="s">
        <v>350</v>
      </c>
      <c r="H3036" s="5">
        <v>0</v>
      </c>
      <c r="I3036" s="2">
        <v>710000000</v>
      </c>
      <c r="J3036" s="2" t="s">
        <v>11537</v>
      </c>
      <c r="K3036" s="2" t="s">
        <v>1034</v>
      </c>
      <c r="L3036" s="2" t="s">
        <v>1141</v>
      </c>
      <c r="M3036" s="6" t="s">
        <v>32</v>
      </c>
      <c r="N3036" s="2" t="s">
        <v>453</v>
      </c>
      <c r="O3036" s="15" t="s">
        <v>3810</v>
      </c>
      <c r="P3036" s="36" t="s">
        <v>641</v>
      </c>
      <c r="Q3036" s="10" t="s">
        <v>642</v>
      </c>
      <c r="R3036" s="175">
        <v>1000</v>
      </c>
      <c r="S3036" s="9">
        <v>300</v>
      </c>
      <c r="T3036" s="9">
        <f t="shared" si="204"/>
        <v>300000</v>
      </c>
      <c r="U3036" s="9">
        <f t="shared" si="205"/>
        <v>336000.00000000006</v>
      </c>
      <c r="V3036" s="2" t="s">
        <v>42</v>
      </c>
      <c r="W3036" s="2">
        <v>2014</v>
      </c>
      <c r="X3036" s="2"/>
    </row>
    <row r="3037" spans="1:24" ht="63.75" outlineLevel="1" x14ac:dyDescent="0.25">
      <c r="A3037" s="2" t="s">
        <v>7014</v>
      </c>
      <c r="B3037" s="3" t="s">
        <v>27</v>
      </c>
      <c r="C3037" s="20" t="s">
        <v>7835</v>
      </c>
      <c r="D3037" s="20" t="s">
        <v>4876</v>
      </c>
      <c r="E3037" s="20" t="s">
        <v>7836</v>
      </c>
      <c r="F3037" s="143" t="s">
        <v>7725</v>
      </c>
      <c r="G3037" s="2" t="s">
        <v>350</v>
      </c>
      <c r="H3037" s="5">
        <v>0</v>
      </c>
      <c r="I3037" s="2">
        <v>710000000</v>
      </c>
      <c r="J3037" s="2" t="s">
        <v>11537</v>
      </c>
      <c r="K3037" s="2" t="s">
        <v>1034</v>
      </c>
      <c r="L3037" s="2" t="s">
        <v>1141</v>
      </c>
      <c r="M3037" s="6" t="s">
        <v>32</v>
      </c>
      <c r="N3037" s="2" t="s">
        <v>453</v>
      </c>
      <c r="O3037" s="15" t="s">
        <v>3810</v>
      </c>
      <c r="P3037" s="36" t="s">
        <v>641</v>
      </c>
      <c r="Q3037" s="10" t="s">
        <v>642</v>
      </c>
      <c r="R3037" s="175">
        <v>1000</v>
      </c>
      <c r="S3037" s="9">
        <v>700</v>
      </c>
      <c r="T3037" s="9">
        <f t="shared" si="204"/>
        <v>700000</v>
      </c>
      <c r="U3037" s="9">
        <f t="shared" si="205"/>
        <v>784000.00000000012</v>
      </c>
      <c r="V3037" s="2" t="s">
        <v>42</v>
      </c>
      <c r="W3037" s="2">
        <v>2014</v>
      </c>
      <c r="X3037" s="2"/>
    </row>
    <row r="3038" spans="1:24" ht="63.75" outlineLevel="1" x14ac:dyDescent="0.25">
      <c r="A3038" s="2" t="s">
        <v>7015</v>
      </c>
      <c r="B3038" s="3" t="s">
        <v>27</v>
      </c>
      <c r="C3038" s="20" t="s">
        <v>7835</v>
      </c>
      <c r="D3038" s="20" t="s">
        <v>4876</v>
      </c>
      <c r="E3038" s="20" t="s">
        <v>7836</v>
      </c>
      <c r="F3038" s="143" t="s">
        <v>7726</v>
      </c>
      <c r="G3038" s="2" t="s">
        <v>350</v>
      </c>
      <c r="H3038" s="5">
        <v>0</v>
      </c>
      <c r="I3038" s="2">
        <v>710000000</v>
      </c>
      <c r="J3038" s="2" t="s">
        <v>11537</v>
      </c>
      <c r="K3038" s="2" t="s">
        <v>1034</v>
      </c>
      <c r="L3038" s="2" t="s">
        <v>1141</v>
      </c>
      <c r="M3038" s="6" t="s">
        <v>32</v>
      </c>
      <c r="N3038" s="2" t="s">
        <v>453</v>
      </c>
      <c r="O3038" s="15" t="s">
        <v>3810</v>
      </c>
      <c r="P3038" s="36" t="s">
        <v>641</v>
      </c>
      <c r="Q3038" s="10" t="s">
        <v>642</v>
      </c>
      <c r="R3038" s="175">
        <v>1000</v>
      </c>
      <c r="S3038" s="9">
        <v>450</v>
      </c>
      <c r="T3038" s="9">
        <f t="shared" si="204"/>
        <v>450000</v>
      </c>
      <c r="U3038" s="9">
        <f t="shared" si="205"/>
        <v>504000.00000000006</v>
      </c>
      <c r="V3038" s="2" t="s">
        <v>42</v>
      </c>
      <c r="W3038" s="2">
        <v>2014</v>
      </c>
      <c r="X3038" s="2"/>
    </row>
    <row r="3039" spans="1:24" ht="63.75" outlineLevel="1" x14ac:dyDescent="0.25">
      <c r="A3039" s="2" t="s">
        <v>7016</v>
      </c>
      <c r="B3039" s="3" t="s">
        <v>27</v>
      </c>
      <c r="C3039" s="20" t="s">
        <v>7835</v>
      </c>
      <c r="D3039" s="20" t="s">
        <v>4876</v>
      </c>
      <c r="E3039" s="20" t="s">
        <v>7836</v>
      </c>
      <c r="F3039" s="143" t="s">
        <v>7727</v>
      </c>
      <c r="G3039" s="2" t="s">
        <v>350</v>
      </c>
      <c r="H3039" s="5">
        <v>0</v>
      </c>
      <c r="I3039" s="2">
        <v>710000000</v>
      </c>
      <c r="J3039" s="2" t="s">
        <v>11537</v>
      </c>
      <c r="K3039" s="2" t="s">
        <v>1034</v>
      </c>
      <c r="L3039" s="2" t="s">
        <v>1141</v>
      </c>
      <c r="M3039" s="6" t="s">
        <v>32</v>
      </c>
      <c r="N3039" s="2" t="s">
        <v>453</v>
      </c>
      <c r="O3039" s="15" t="s">
        <v>3810</v>
      </c>
      <c r="P3039" s="36" t="s">
        <v>641</v>
      </c>
      <c r="Q3039" s="10" t="s">
        <v>642</v>
      </c>
      <c r="R3039" s="175">
        <v>1000</v>
      </c>
      <c r="S3039" s="9">
        <v>550</v>
      </c>
      <c r="T3039" s="9">
        <f t="shared" si="204"/>
        <v>550000</v>
      </c>
      <c r="U3039" s="9">
        <f t="shared" si="205"/>
        <v>616000.00000000012</v>
      </c>
      <c r="V3039" s="2" t="s">
        <v>42</v>
      </c>
      <c r="W3039" s="2">
        <v>2014</v>
      </c>
      <c r="X3039" s="2"/>
    </row>
    <row r="3040" spans="1:24" ht="63.75" outlineLevel="1" x14ac:dyDescent="0.25">
      <c r="A3040" s="2" t="s">
        <v>7017</v>
      </c>
      <c r="B3040" s="3" t="s">
        <v>27</v>
      </c>
      <c r="C3040" s="20" t="s">
        <v>7835</v>
      </c>
      <c r="D3040" s="20" t="s">
        <v>4876</v>
      </c>
      <c r="E3040" s="20" t="s">
        <v>7836</v>
      </c>
      <c r="F3040" s="143" t="s">
        <v>7728</v>
      </c>
      <c r="G3040" s="2" t="s">
        <v>350</v>
      </c>
      <c r="H3040" s="5">
        <v>0</v>
      </c>
      <c r="I3040" s="2">
        <v>710000000</v>
      </c>
      <c r="J3040" s="2" t="s">
        <v>11537</v>
      </c>
      <c r="K3040" s="2" t="s">
        <v>1034</v>
      </c>
      <c r="L3040" s="2" t="s">
        <v>1141</v>
      </c>
      <c r="M3040" s="6" t="s">
        <v>32</v>
      </c>
      <c r="N3040" s="2" t="s">
        <v>453</v>
      </c>
      <c r="O3040" s="15" t="s">
        <v>3810</v>
      </c>
      <c r="P3040" s="36" t="s">
        <v>641</v>
      </c>
      <c r="Q3040" s="10" t="s">
        <v>642</v>
      </c>
      <c r="R3040" s="175">
        <v>1000</v>
      </c>
      <c r="S3040" s="9">
        <v>750</v>
      </c>
      <c r="T3040" s="9">
        <f t="shared" si="204"/>
        <v>750000</v>
      </c>
      <c r="U3040" s="9">
        <f t="shared" si="205"/>
        <v>840000.00000000012</v>
      </c>
      <c r="V3040" s="2" t="s">
        <v>42</v>
      </c>
      <c r="W3040" s="2">
        <v>2014</v>
      </c>
      <c r="X3040" s="2"/>
    </row>
    <row r="3041" spans="1:24" ht="63.75" outlineLevel="1" x14ac:dyDescent="0.25">
      <c r="A3041" s="2" t="s">
        <v>7018</v>
      </c>
      <c r="B3041" s="3" t="s">
        <v>27</v>
      </c>
      <c r="C3041" s="20" t="s">
        <v>7835</v>
      </c>
      <c r="D3041" s="20" t="s">
        <v>4876</v>
      </c>
      <c r="E3041" s="20" t="s">
        <v>7836</v>
      </c>
      <c r="F3041" s="143" t="s">
        <v>7729</v>
      </c>
      <c r="G3041" s="2" t="s">
        <v>350</v>
      </c>
      <c r="H3041" s="5">
        <v>0</v>
      </c>
      <c r="I3041" s="2">
        <v>710000000</v>
      </c>
      <c r="J3041" s="2" t="s">
        <v>11537</v>
      </c>
      <c r="K3041" s="2" t="s">
        <v>1034</v>
      </c>
      <c r="L3041" s="2" t="s">
        <v>1141</v>
      </c>
      <c r="M3041" s="6" t="s">
        <v>32</v>
      </c>
      <c r="N3041" s="2" t="s">
        <v>453</v>
      </c>
      <c r="O3041" s="15" t="s">
        <v>3810</v>
      </c>
      <c r="P3041" s="36" t="s">
        <v>641</v>
      </c>
      <c r="Q3041" s="10" t="s">
        <v>642</v>
      </c>
      <c r="R3041" s="175">
        <v>1000</v>
      </c>
      <c r="S3041" s="9">
        <v>400</v>
      </c>
      <c r="T3041" s="9">
        <f t="shared" si="204"/>
        <v>400000</v>
      </c>
      <c r="U3041" s="9">
        <f t="shared" si="205"/>
        <v>448000.00000000006</v>
      </c>
      <c r="V3041" s="2" t="s">
        <v>42</v>
      </c>
      <c r="W3041" s="2">
        <v>2014</v>
      </c>
      <c r="X3041" s="2"/>
    </row>
    <row r="3042" spans="1:24" ht="63.75" outlineLevel="1" x14ac:dyDescent="0.25">
      <c r="A3042" s="2" t="s">
        <v>7019</v>
      </c>
      <c r="B3042" s="3" t="s">
        <v>27</v>
      </c>
      <c r="C3042" s="20" t="s">
        <v>7835</v>
      </c>
      <c r="D3042" s="20" t="s">
        <v>4876</v>
      </c>
      <c r="E3042" s="20" t="s">
        <v>7836</v>
      </c>
      <c r="F3042" s="143" t="s">
        <v>7730</v>
      </c>
      <c r="G3042" s="2" t="s">
        <v>350</v>
      </c>
      <c r="H3042" s="5">
        <v>0</v>
      </c>
      <c r="I3042" s="2">
        <v>710000000</v>
      </c>
      <c r="J3042" s="2" t="s">
        <v>11537</v>
      </c>
      <c r="K3042" s="2" t="s">
        <v>1034</v>
      </c>
      <c r="L3042" s="2" t="s">
        <v>1141</v>
      </c>
      <c r="M3042" s="6" t="s">
        <v>32</v>
      </c>
      <c r="N3042" s="2" t="s">
        <v>453</v>
      </c>
      <c r="O3042" s="15" t="s">
        <v>3810</v>
      </c>
      <c r="P3042" s="36" t="s">
        <v>641</v>
      </c>
      <c r="Q3042" s="10" t="s">
        <v>642</v>
      </c>
      <c r="R3042" s="175">
        <v>1000</v>
      </c>
      <c r="S3042" s="9">
        <f>1052.8/1.12</f>
        <v>939.99999999999989</v>
      </c>
      <c r="T3042" s="9">
        <f t="shared" si="204"/>
        <v>939999.99999999988</v>
      </c>
      <c r="U3042" s="9">
        <f t="shared" si="205"/>
        <v>1052800</v>
      </c>
      <c r="V3042" s="2" t="s">
        <v>42</v>
      </c>
      <c r="W3042" s="2">
        <v>2014</v>
      </c>
      <c r="X3042" s="2"/>
    </row>
    <row r="3043" spans="1:24" ht="63.75" outlineLevel="1" x14ac:dyDescent="0.25">
      <c r="A3043" s="2" t="s">
        <v>7020</v>
      </c>
      <c r="B3043" s="3" t="s">
        <v>27</v>
      </c>
      <c r="C3043" s="20" t="s">
        <v>7838</v>
      </c>
      <c r="D3043" s="20" t="s">
        <v>7839</v>
      </c>
      <c r="E3043" s="20" t="s">
        <v>7840</v>
      </c>
      <c r="F3043" s="93" t="s">
        <v>7837</v>
      </c>
      <c r="G3043" s="2" t="s">
        <v>350</v>
      </c>
      <c r="H3043" s="5">
        <v>0</v>
      </c>
      <c r="I3043" s="2">
        <v>710000000</v>
      </c>
      <c r="J3043" s="2" t="s">
        <v>11537</v>
      </c>
      <c r="K3043" s="2" t="s">
        <v>1034</v>
      </c>
      <c r="L3043" s="2" t="s">
        <v>1141</v>
      </c>
      <c r="M3043" s="6" t="s">
        <v>32</v>
      </c>
      <c r="N3043" s="2" t="s">
        <v>453</v>
      </c>
      <c r="O3043" s="15" t="s">
        <v>3810</v>
      </c>
      <c r="P3043" s="36" t="s">
        <v>40</v>
      </c>
      <c r="Q3043" s="176" t="s">
        <v>41</v>
      </c>
      <c r="R3043" s="176">
        <v>50</v>
      </c>
      <c r="S3043" s="9">
        <v>6749.9999999999991</v>
      </c>
      <c r="T3043" s="9">
        <f>S3043*R3043</f>
        <v>337499.99999999994</v>
      </c>
      <c r="U3043" s="9">
        <f>T3043*1.12</f>
        <v>377999.99999999994</v>
      </c>
      <c r="V3043" s="2" t="s">
        <v>42</v>
      </c>
      <c r="W3043" s="2">
        <v>2014</v>
      </c>
      <c r="X3043" s="2"/>
    </row>
    <row r="3044" spans="1:24" ht="63.75" outlineLevel="1" x14ac:dyDescent="0.25">
      <c r="A3044" s="2" t="s">
        <v>7021</v>
      </c>
      <c r="B3044" s="3" t="s">
        <v>27</v>
      </c>
      <c r="C3044" s="20" t="s">
        <v>7842</v>
      </c>
      <c r="D3044" s="20" t="s">
        <v>7839</v>
      </c>
      <c r="E3044" s="20" t="s">
        <v>7843</v>
      </c>
      <c r="F3044" s="93" t="s">
        <v>7841</v>
      </c>
      <c r="G3044" s="2" t="s">
        <v>350</v>
      </c>
      <c r="H3044" s="5">
        <v>0</v>
      </c>
      <c r="I3044" s="2">
        <v>710000000</v>
      </c>
      <c r="J3044" s="2" t="s">
        <v>11537</v>
      </c>
      <c r="K3044" s="2" t="s">
        <v>1034</v>
      </c>
      <c r="L3044" s="2" t="s">
        <v>1141</v>
      </c>
      <c r="M3044" s="6" t="s">
        <v>32</v>
      </c>
      <c r="N3044" s="2" t="s">
        <v>453</v>
      </c>
      <c r="O3044" s="15" t="s">
        <v>3810</v>
      </c>
      <c r="P3044" s="36" t="s">
        <v>40</v>
      </c>
      <c r="Q3044" s="176" t="s">
        <v>41</v>
      </c>
      <c r="R3044" s="176">
        <v>120</v>
      </c>
      <c r="S3044" s="9">
        <v>6769.9999999999991</v>
      </c>
      <c r="T3044" s="9">
        <f t="shared" ref="T3044:T3066" si="206">S3044*R3044</f>
        <v>812399.99999999988</v>
      </c>
      <c r="U3044" s="9">
        <f t="shared" ref="U3044:U3066" si="207">T3044*1.12</f>
        <v>909888</v>
      </c>
      <c r="V3044" s="2" t="s">
        <v>42</v>
      </c>
      <c r="W3044" s="2">
        <v>2014</v>
      </c>
      <c r="X3044" s="2"/>
    </row>
    <row r="3045" spans="1:24" ht="63.75" outlineLevel="1" x14ac:dyDescent="0.25">
      <c r="A3045" s="2" t="s">
        <v>7022</v>
      </c>
      <c r="B3045" s="3" t="s">
        <v>27</v>
      </c>
      <c r="C3045" s="20" t="s">
        <v>7845</v>
      </c>
      <c r="D3045" s="20" t="s">
        <v>7846</v>
      </c>
      <c r="E3045" s="20" t="s">
        <v>7847</v>
      </c>
      <c r="F3045" s="93" t="s">
        <v>7844</v>
      </c>
      <c r="G3045" s="2" t="s">
        <v>350</v>
      </c>
      <c r="H3045" s="5">
        <v>0</v>
      </c>
      <c r="I3045" s="2">
        <v>710000000</v>
      </c>
      <c r="J3045" s="2" t="s">
        <v>11537</v>
      </c>
      <c r="K3045" s="2" t="s">
        <v>1034</v>
      </c>
      <c r="L3045" s="2" t="s">
        <v>1141</v>
      </c>
      <c r="M3045" s="6" t="s">
        <v>32</v>
      </c>
      <c r="N3045" s="2" t="s">
        <v>453</v>
      </c>
      <c r="O3045" s="15" t="s">
        <v>3810</v>
      </c>
      <c r="P3045" s="36" t="s">
        <v>40</v>
      </c>
      <c r="Q3045" s="176" t="s">
        <v>41</v>
      </c>
      <c r="R3045" s="176">
        <v>50</v>
      </c>
      <c r="S3045" s="9">
        <v>9500</v>
      </c>
      <c r="T3045" s="9">
        <f t="shared" si="206"/>
        <v>475000</v>
      </c>
      <c r="U3045" s="9">
        <f t="shared" si="207"/>
        <v>532000</v>
      </c>
      <c r="V3045" s="2" t="s">
        <v>42</v>
      </c>
      <c r="W3045" s="2">
        <v>2014</v>
      </c>
      <c r="X3045" s="2"/>
    </row>
    <row r="3046" spans="1:24" ht="63.75" outlineLevel="1" x14ac:dyDescent="0.25">
      <c r="A3046" s="2" t="s">
        <v>7023</v>
      </c>
      <c r="B3046" s="3" t="s">
        <v>27</v>
      </c>
      <c r="C3046" s="20" t="s">
        <v>7849</v>
      </c>
      <c r="D3046" s="20" t="s">
        <v>7839</v>
      </c>
      <c r="E3046" s="20" t="s">
        <v>7850</v>
      </c>
      <c r="F3046" s="93" t="s">
        <v>7848</v>
      </c>
      <c r="G3046" s="2" t="s">
        <v>350</v>
      </c>
      <c r="H3046" s="5">
        <v>0</v>
      </c>
      <c r="I3046" s="2">
        <v>710000000</v>
      </c>
      <c r="J3046" s="2" t="s">
        <v>11537</v>
      </c>
      <c r="K3046" s="2" t="s">
        <v>1034</v>
      </c>
      <c r="L3046" s="2" t="s">
        <v>1141</v>
      </c>
      <c r="M3046" s="6" t="s">
        <v>32</v>
      </c>
      <c r="N3046" s="2" t="s">
        <v>453</v>
      </c>
      <c r="O3046" s="15" t="s">
        <v>3810</v>
      </c>
      <c r="P3046" s="36" t="s">
        <v>40</v>
      </c>
      <c r="Q3046" s="176" t="s">
        <v>41</v>
      </c>
      <c r="R3046" s="176">
        <v>40</v>
      </c>
      <c r="S3046" s="9">
        <v>5299.9999999999991</v>
      </c>
      <c r="T3046" s="9">
        <f t="shared" si="206"/>
        <v>211999.99999999997</v>
      </c>
      <c r="U3046" s="9">
        <f t="shared" si="207"/>
        <v>237440</v>
      </c>
      <c r="V3046" s="2" t="s">
        <v>42</v>
      </c>
      <c r="W3046" s="2">
        <v>2014</v>
      </c>
      <c r="X3046" s="2"/>
    </row>
    <row r="3047" spans="1:24" ht="63.75" outlineLevel="1" x14ac:dyDescent="0.25">
      <c r="A3047" s="2" t="s">
        <v>7024</v>
      </c>
      <c r="B3047" s="3" t="s">
        <v>27</v>
      </c>
      <c r="C3047" s="20" t="s">
        <v>7851</v>
      </c>
      <c r="D3047" s="20" t="s">
        <v>7852</v>
      </c>
      <c r="E3047" s="20" t="s">
        <v>7853</v>
      </c>
      <c r="F3047" s="93" t="s">
        <v>6596</v>
      </c>
      <c r="G3047" s="2" t="s">
        <v>350</v>
      </c>
      <c r="H3047" s="5">
        <v>0</v>
      </c>
      <c r="I3047" s="2">
        <v>710000000</v>
      </c>
      <c r="J3047" s="2" t="s">
        <v>11537</v>
      </c>
      <c r="K3047" s="2" t="s">
        <v>1034</v>
      </c>
      <c r="L3047" s="2" t="s">
        <v>1141</v>
      </c>
      <c r="M3047" s="6" t="s">
        <v>32</v>
      </c>
      <c r="N3047" s="2" t="s">
        <v>453</v>
      </c>
      <c r="O3047" s="15" t="s">
        <v>3810</v>
      </c>
      <c r="P3047" s="36" t="s">
        <v>40</v>
      </c>
      <c r="Q3047" s="176" t="s">
        <v>41</v>
      </c>
      <c r="R3047" s="176">
        <v>6</v>
      </c>
      <c r="S3047" s="9">
        <v>52499.999999999993</v>
      </c>
      <c r="T3047" s="9">
        <f t="shared" si="206"/>
        <v>314999.99999999994</v>
      </c>
      <c r="U3047" s="9">
        <f t="shared" si="207"/>
        <v>352799.99999999994</v>
      </c>
      <c r="V3047" s="2" t="s">
        <v>42</v>
      </c>
      <c r="W3047" s="2">
        <v>2014</v>
      </c>
      <c r="X3047" s="2"/>
    </row>
    <row r="3048" spans="1:24" ht="63.75" outlineLevel="1" x14ac:dyDescent="0.25">
      <c r="A3048" s="2" t="s">
        <v>7025</v>
      </c>
      <c r="B3048" s="3" t="s">
        <v>27</v>
      </c>
      <c r="C3048" s="177" t="s">
        <v>7855</v>
      </c>
      <c r="D3048" s="5" t="s">
        <v>1920</v>
      </c>
      <c r="E3048" s="5" t="s">
        <v>7856</v>
      </c>
      <c r="F3048" s="93" t="s">
        <v>7854</v>
      </c>
      <c r="G3048" s="2" t="s">
        <v>350</v>
      </c>
      <c r="H3048" s="5">
        <v>0</v>
      </c>
      <c r="I3048" s="2">
        <v>710000000</v>
      </c>
      <c r="J3048" s="2" t="s">
        <v>11537</v>
      </c>
      <c r="K3048" s="2" t="s">
        <v>1034</v>
      </c>
      <c r="L3048" s="2" t="s">
        <v>1141</v>
      </c>
      <c r="M3048" s="6" t="s">
        <v>32</v>
      </c>
      <c r="N3048" s="2" t="s">
        <v>453</v>
      </c>
      <c r="O3048" s="15" t="s">
        <v>3810</v>
      </c>
      <c r="P3048" s="36" t="s">
        <v>40</v>
      </c>
      <c r="Q3048" s="176" t="s">
        <v>41</v>
      </c>
      <c r="R3048" s="176">
        <v>3</v>
      </c>
      <c r="S3048" s="9">
        <v>84999.999999999985</v>
      </c>
      <c r="T3048" s="9">
        <f t="shared" si="206"/>
        <v>254999.99999999994</v>
      </c>
      <c r="U3048" s="9">
        <f t="shared" si="207"/>
        <v>285599.99999999994</v>
      </c>
      <c r="V3048" s="2" t="s">
        <v>42</v>
      </c>
      <c r="W3048" s="2">
        <v>2014</v>
      </c>
      <c r="X3048" s="2"/>
    </row>
    <row r="3049" spans="1:24" ht="63.75" outlineLevel="1" x14ac:dyDescent="0.25">
      <c r="A3049" s="2" t="s">
        <v>7026</v>
      </c>
      <c r="B3049" s="3" t="s">
        <v>27</v>
      </c>
      <c r="C3049" s="20" t="s">
        <v>7858</v>
      </c>
      <c r="D3049" s="20" t="s">
        <v>7859</v>
      </c>
      <c r="E3049" s="20" t="s">
        <v>7860</v>
      </c>
      <c r="F3049" s="93" t="s">
        <v>7857</v>
      </c>
      <c r="G3049" s="2" t="s">
        <v>350</v>
      </c>
      <c r="H3049" s="5">
        <v>0</v>
      </c>
      <c r="I3049" s="2">
        <v>710000000</v>
      </c>
      <c r="J3049" s="2" t="s">
        <v>11537</v>
      </c>
      <c r="K3049" s="2" t="s">
        <v>1034</v>
      </c>
      <c r="L3049" s="2" t="s">
        <v>1141</v>
      </c>
      <c r="M3049" s="6" t="s">
        <v>32</v>
      </c>
      <c r="N3049" s="2" t="s">
        <v>453</v>
      </c>
      <c r="O3049" s="15" t="s">
        <v>3810</v>
      </c>
      <c r="P3049" s="36" t="s">
        <v>40</v>
      </c>
      <c r="Q3049" s="176" t="s">
        <v>41</v>
      </c>
      <c r="R3049" s="176">
        <v>9</v>
      </c>
      <c r="S3049" s="9">
        <v>224999.99999999997</v>
      </c>
      <c r="T3049" s="9">
        <f t="shared" si="206"/>
        <v>2024999.9999999998</v>
      </c>
      <c r="U3049" s="9">
        <f t="shared" si="207"/>
        <v>2268000</v>
      </c>
      <c r="V3049" s="2" t="s">
        <v>42</v>
      </c>
      <c r="W3049" s="2">
        <v>2014</v>
      </c>
      <c r="X3049" s="2"/>
    </row>
    <row r="3050" spans="1:24" ht="63.75" outlineLevel="1" x14ac:dyDescent="0.25">
      <c r="A3050" s="2" t="s">
        <v>7027</v>
      </c>
      <c r="B3050" s="3" t="s">
        <v>27</v>
      </c>
      <c r="C3050" s="20" t="s">
        <v>7861</v>
      </c>
      <c r="D3050" s="20" t="s">
        <v>6327</v>
      </c>
      <c r="E3050" s="20" t="s">
        <v>7863</v>
      </c>
      <c r="F3050" s="93" t="s">
        <v>7862</v>
      </c>
      <c r="G3050" s="2" t="s">
        <v>350</v>
      </c>
      <c r="H3050" s="5">
        <v>0</v>
      </c>
      <c r="I3050" s="2">
        <v>710000000</v>
      </c>
      <c r="J3050" s="2" t="s">
        <v>11537</v>
      </c>
      <c r="K3050" s="2" t="s">
        <v>1034</v>
      </c>
      <c r="L3050" s="2" t="s">
        <v>1141</v>
      </c>
      <c r="M3050" s="6" t="s">
        <v>32</v>
      </c>
      <c r="N3050" s="2" t="s">
        <v>453</v>
      </c>
      <c r="O3050" s="15" t="s">
        <v>3810</v>
      </c>
      <c r="P3050" s="36" t="s">
        <v>40</v>
      </c>
      <c r="Q3050" s="176" t="s">
        <v>41</v>
      </c>
      <c r="R3050" s="176">
        <v>2</v>
      </c>
      <c r="S3050" s="9">
        <v>150000</v>
      </c>
      <c r="T3050" s="9">
        <f t="shared" si="206"/>
        <v>300000</v>
      </c>
      <c r="U3050" s="9">
        <f t="shared" si="207"/>
        <v>336000.00000000006</v>
      </c>
      <c r="V3050" s="2" t="s">
        <v>42</v>
      </c>
      <c r="W3050" s="2">
        <v>2014</v>
      </c>
      <c r="X3050" s="2"/>
    </row>
    <row r="3051" spans="1:24" ht="63.75" outlineLevel="1" x14ac:dyDescent="0.25">
      <c r="A3051" s="2" t="s">
        <v>7028</v>
      </c>
      <c r="B3051" s="3" t="s">
        <v>27</v>
      </c>
      <c r="C3051" s="20" t="s">
        <v>7864</v>
      </c>
      <c r="D3051" s="20" t="s">
        <v>7865</v>
      </c>
      <c r="E3051" s="20" t="s">
        <v>4897</v>
      </c>
      <c r="F3051" s="93" t="s">
        <v>6596</v>
      </c>
      <c r="G3051" s="2" t="s">
        <v>350</v>
      </c>
      <c r="H3051" s="5">
        <v>0</v>
      </c>
      <c r="I3051" s="2">
        <v>710000000</v>
      </c>
      <c r="J3051" s="2" t="s">
        <v>11537</v>
      </c>
      <c r="K3051" s="2" t="s">
        <v>1034</v>
      </c>
      <c r="L3051" s="2" t="s">
        <v>1141</v>
      </c>
      <c r="M3051" s="6" t="s">
        <v>32</v>
      </c>
      <c r="N3051" s="2" t="s">
        <v>453</v>
      </c>
      <c r="O3051" s="15" t="s">
        <v>3810</v>
      </c>
      <c r="P3051" s="36" t="s">
        <v>40</v>
      </c>
      <c r="Q3051" s="176" t="s">
        <v>41</v>
      </c>
      <c r="R3051" s="176">
        <v>30</v>
      </c>
      <c r="S3051" s="9">
        <v>7299.9999999999991</v>
      </c>
      <c r="T3051" s="9">
        <f t="shared" si="206"/>
        <v>218999.99999999997</v>
      </c>
      <c r="U3051" s="9">
        <f t="shared" si="207"/>
        <v>245280</v>
      </c>
      <c r="V3051" s="2" t="s">
        <v>42</v>
      </c>
      <c r="W3051" s="2">
        <v>2014</v>
      </c>
      <c r="X3051" s="2"/>
    </row>
    <row r="3052" spans="1:24" ht="63.75" outlineLevel="1" x14ac:dyDescent="0.25">
      <c r="A3052" s="2" t="s">
        <v>7029</v>
      </c>
      <c r="B3052" s="3" t="s">
        <v>27</v>
      </c>
      <c r="C3052" s="20" t="s">
        <v>7866</v>
      </c>
      <c r="D3052" s="20" t="s">
        <v>874</v>
      </c>
      <c r="E3052" s="20" t="s">
        <v>7867</v>
      </c>
      <c r="F3052" s="93" t="s">
        <v>6596</v>
      </c>
      <c r="G3052" s="2" t="s">
        <v>350</v>
      </c>
      <c r="H3052" s="5">
        <v>0</v>
      </c>
      <c r="I3052" s="2">
        <v>710000000</v>
      </c>
      <c r="J3052" s="2" t="s">
        <v>11537</v>
      </c>
      <c r="K3052" s="2" t="s">
        <v>1034</v>
      </c>
      <c r="L3052" s="2" t="s">
        <v>1141</v>
      </c>
      <c r="M3052" s="6" t="s">
        <v>32</v>
      </c>
      <c r="N3052" s="2" t="s">
        <v>453</v>
      </c>
      <c r="O3052" s="15" t="s">
        <v>3810</v>
      </c>
      <c r="P3052" s="36" t="s">
        <v>40</v>
      </c>
      <c r="Q3052" s="176" t="s">
        <v>41</v>
      </c>
      <c r="R3052" s="176">
        <v>6</v>
      </c>
      <c r="S3052" s="9">
        <v>51999.999999999993</v>
      </c>
      <c r="T3052" s="9">
        <f t="shared" si="206"/>
        <v>311999.99999999994</v>
      </c>
      <c r="U3052" s="9">
        <f t="shared" si="207"/>
        <v>349439.99999999994</v>
      </c>
      <c r="V3052" s="2" t="s">
        <v>42</v>
      </c>
      <c r="W3052" s="2">
        <v>2014</v>
      </c>
      <c r="X3052" s="2"/>
    </row>
    <row r="3053" spans="1:24" ht="63.75" outlineLevel="1" x14ac:dyDescent="0.25">
      <c r="A3053" s="2" t="s">
        <v>7030</v>
      </c>
      <c r="B3053" s="3" t="s">
        <v>27</v>
      </c>
      <c r="C3053" s="20" t="s">
        <v>7869</v>
      </c>
      <c r="D3053" s="20" t="s">
        <v>7870</v>
      </c>
      <c r="E3053" s="20" t="s">
        <v>7871</v>
      </c>
      <c r="F3053" s="93" t="s">
        <v>7868</v>
      </c>
      <c r="G3053" s="2" t="s">
        <v>350</v>
      </c>
      <c r="H3053" s="5">
        <v>0</v>
      </c>
      <c r="I3053" s="2">
        <v>710000000</v>
      </c>
      <c r="J3053" s="2" t="s">
        <v>11537</v>
      </c>
      <c r="K3053" s="2" t="s">
        <v>1034</v>
      </c>
      <c r="L3053" s="2" t="s">
        <v>1141</v>
      </c>
      <c r="M3053" s="6" t="s">
        <v>32</v>
      </c>
      <c r="N3053" s="2" t="s">
        <v>453</v>
      </c>
      <c r="O3053" s="15" t="s">
        <v>3810</v>
      </c>
      <c r="P3053" s="36" t="s">
        <v>40</v>
      </c>
      <c r="Q3053" s="176" t="s">
        <v>41</v>
      </c>
      <c r="R3053" s="176">
        <v>2</v>
      </c>
      <c r="S3053" s="9">
        <v>280000</v>
      </c>
      <c r="T3053" s="9">
        <f t="shared" si="206"/>
        <v>560000</v>
      </c>
      <c r="U3053" s="9">
        <f t="shared" si="207"/>
        <v>627200.00000000012</v>
      </c>
      <c r="V3053" s="2" t="s">
        <v>42</v>
      </c>
      <c r="W3053" s="2">
        <v>2014</v>
      </c>
      <c r="X3053" s="2"/>
    </row>
    <row r="3054" spans="1:24" ht="63.75" outlineLevel="1" x14ac:dyDescent="0.25">
      <c r="A3054" s="2" t="s">
        <v>7031</v>
      </c>
      <c r="B3054" s="3" t="s">
        <v>27</v>
      </c>
      <c r="C3054" s="20" t="s">
        <v>7869</v>
      </c>
      <c r="D3054" s="20" t="s">
        <v>7870</v>
      </c>
      <c r="E3054" s="20" t="s">
        <v>7871</v>
      </c>
      <c r="F3054" s="93" t="s">
        <v>7872</v>
      </c>
      <c r="G3054" s="2" t="s">
        <v>350</v>
      </c>
      <c r="H3054" s="5">
        <v>0</v>
      </c>
      <c r="I3054" s="2">
        <v>710000000</v>
      </c>
      <c r="J3054" s="2" t="s">
        <v>11537</v>
      </c>
      <c r="K3054" s="2" t="s">
        <v>1034</v>
      </c>
      <c r="L3054" s="2" t="s">
        <v>1141</v>
      </c>
      <c r="M3054" s="6" t="s">
        <v>32</v>
      </c>
      <c r="N3054" s="2" t="s">
        <v>453</v>
      </c>
      <c r="O3054" s="15" t="s">
        <v>3810</v>
      </c>
      <c r="P3054" s="36" t="s">
        <v>40</v>
      </c>
      <c r="Q3054" s="176" t="s">
        <v>41</v>
      </c>
      <c r="R3054" s="176">
        <v>1</v>
      </c>
      <c r="S3054" s="9">
        <v>249999.99999999997</v>
      </c>
      <c r="T3054" s="9">
        <f t="shared" si="206"/>
        <v>249999.99999999997</v>
      </c>
      <c r="U3054" s="9">
        <f t="shared" si="207"/>
        <v>280000</v>
      </c>
      <c r="V3054" s="2" t="s">
        <v>42</v>
      </c>
      <c r="W3054" s="2">
        <v>2014</v>
      </c>
      <c r="X3054" s="2"/>
    </row>
    <row r="3055" spans="1:24" ht="63.75" outlineLevel="1" x14ac:dyDescent="0.25">
      <c r="A3055" s="2" t="s">
        <v>7032</v>
      </c>
      <c r="B3055" s="3" t="s">
        <v>27</v>
      </c>
      <c r="C3055" s="20" t="s">
        <v>7873</v>
      </c>
      <c r="D3055" s="20" t="s">
        <v>7874</v>
      </c>
      <c r="E3055" s="20" t="s">
        <v>4897</v>
      </c>
      <c r="F3055" s="93" t="s">
        <v>6596</v>
      </c>
      <c r="G3055" s="2" t="s">
        <v>350</v>
      </c>
      <c r="H3055" s="5">
        <v>0</v>
      </c>
      <c r="I3055" s="2">
        <v>710000000</v>
      </c>
      <c r="J3055" s="2" t="s">
        <v>11537</v>
      </c>
      <c r="K3055" s="2" t="s">
        <v>1034</v>
      </c>
      <c r="L3055" s="2" t="s">
        <v>1141</v>
      </c>
      <c r="M3055" s="6" t="s">
        <v>32</v>
      </c>
      <c r="N3055" s="2" t="s">
        <v>453</v>
      </c>
      <c r="O3055" s="15" t="s">
        <v>3810</v>
      </c>
      <c r="P3055" s="36" t="s">
        <v>40</v>
      </c>
      <c r="Q3055" s="176" t="s">
        <v>41</v>
      </c>
      <c r="R3055" s="176">
        <v>3</v>
      </c>
      <c r="S3055" s="9">
        <v>94999.999999999985</v>
      </c>
      <c r="T3055" s="9">
        <f t="shared" si="206"/>
        <v>284999.99999999994</v>
      </c>
      <c r="U3055" s="9">
        <f t="shared" si="207"/>
        <v>319199.99999999994</v>
      </c>
      <c r="V3055" s="2" t="s">
        <v>42</v>
      </c>
      <c r="W3055" s="2">
        <v>2014</v>
      </c>
      <c r="X3055" s="2"/>
    </row>
    <row r="3056" spans="1:24" ht="63.75" outlineLevel="1" x14ac:dyDescent="0.25">
      <c r="A3056" s="2" t="s">
        <v>7033</v>
      </c>
      <c r="B3056" s="3" t="s">
        <v>27</v>
      </c>
      <c r="C3056" s="20" t="s">
        <v>7875</v>
      </c>
      <c r="D3056" s="20" t="s">
        <v>7876</v>
      </c>
      <c r="E3056" s="20" t="s">
        <v>7877</v>
      </c>
      <c r="F3056" s="93" t="s">
        <v>6596</v>
      </c>
      <c r="G3056" s="2" t="s">
        <v>350</v>
      </c>
      <c r="H3056" s="5">
        <v>0</v>
      </c>
      <c r="I3056" s="2">
        <v>710000000</v>
      </c>
      <c r="J3056" s="2" t="s">
        <v>11537</v>
      </c>
      <c r="K3056" s="2" t="s">
        <v>1034</v>
      </c>
      <c r="L3056" s="2" t="s">
        <v>1141</v>
      </c>
      <c r="M3056" s="6" t="s">
        <v>32</v>
      </c>
      <c r="N3056" s="2" t="s">
        <v>453</v>
      </c>
      <c r="O3056" s="15" t="s">
        <v>3810</v>
      </c>
      <c r="P3056" s="36" t="s">
        <v>40</v>
      </c>
      <c r="Q3056" s="176" t="s">
        <v>41</v>
      </c>
      <c r="R3056" s="176">
        <v>10</v>
      </c>
      <c r="S3056" s="9">
        <v>23499.999999999996</v>
      </c>
      <c r="T3056" s="9">
        <f t="shared" si="206"/>
        <v>234999.99999999997</v>
      </c>
      <c r="U3056" s="9">
        <f t="shared" si="207"/>
        <v>263200</v>
      </c>
      <c r="V3056" s="2" t="s">
        <v>42</v>
      </c>
      <c r="W3056" s="2">
        <v>2014</v>
      </c>
      <c r="X3056" s="2"/>
    </row>
    <row r="3057" spans="1:24" ht="63.75" outlineLevel="1" x14ac:dyDescent="0.25">
      <c r="A3057" s="2" t="s">
        <v>7034</v>
      </c>
      <c r="B3057" s="3" t="s">
        <v>27</v>
      </c>
      <c r="C3057" s="20" t="s">
        <v>7879</v>
      </c>
      <c r="D3057" s="20" t="s">
        <v>7880</v>
      </c>
      <c r="E3057" s="20" t="s">
        <v>1782</v>
      </c>
      <c r="F3057" s="93" t="s">
        <v>7878</v>
      </c>
      <c r="G3057" s="2" t="s">
        <v>350</v>
      </c>
      <c r="H3057" s="5">
        <v>0</v>
      </c>
      <c r="I3057" s="2">
        <v>710000000</v>
      </c>
      <c r="J3057" s="2" t="s">
        <v>11537</v>
      </c>
      <c r="K3057" s="2" t="s">
        <v>1034</v>
      </c>
      <c r="L3057" s="2" t="s">
        <v>1141</v>
      </c>
      <c r="M3057" s="6" t="s">
        <v>32</v>
      </c>
      <c r="N3057" s="2" t="s">
        <v>453</v>
      </c>
      <c r="O3057" s="15" t="s">
        <v>3810</v>
      </c>
      <c r="P3057" s="36" t="s">
        <v>40</v>
      </c>
      <c r="Q3057" s="176" t="s">
        <v>41</v>
      </c>
      <c r="R3057" s="176">
        <v>3</v>
      </c>
      <c r="S3057" s="9">
        <v>9500</v>
      </c>
      <c r="T3057" s="9">
        <f t="shared" si="206"/>
        <v>28500</v>
      </c>
      <c r="U3057" s="9">
        <f t="shared" si="207"/>
        <v>31920.000000000004</v>
      </c>
      <c r="V3057" s="2" t="s">
        <v>42</v>
      </c>
      <c r="W3057" s="2">
        <v>2014</v>
      </c>
      <c r="X3057" s="2"/>
    </row>
    <row r="3058" spans="1:24" ht="63.75" outlineLevel="1" x14ac:dyDescent="0.25">
      <c r="A3058" s="2" t="s">
        <v>7035</v>
      </c>
      <c r="B3058" s="3" t="s">
        <v>27</v>
      </c>
      <c r="C3058" s="20" t="s">
        <v>7882</v>
      </c>
      <c r="D3058" s="20" t="s">
        <v>7883</v>
      </c>
      <c r="E3058" s="20" t="s">
        <v>7884</v>
      </c>
      <c r="F3058" s="93" t="s">
        <v>7881</v>
      </c>
      <c r="G3058" s="2" t="s">
        <v>350</v>
      </c>
      <c r="H3058" s="5">
        <v>0</v>
      </c>
      <c r="I3058" s="2">
        <v>710000000</v>
      </c>
      <c r="J3058" s="2" t="s">
        <v>11537</v>
      </c>
      <c r="K3058" s="2" t="s">
        <v>1034</v>
      </c>
      <c r="L3058" s="2" t="s">
        <v>1141</v>
      </c>
      <c r="M3058" s="6" t="s">
        <v>32</v>
      </c>
      <c r="N3058" s="2" t="s">
        <v>453</v>
      </c>
      <c r="O3058" s="15" t="s">
        <v>3810</v>
      </c>
      <c r="P3058" s="36" t="s">
        <v>40</v>
      </c>
      <c r="Q3058" s="176" t="s">
        <v>41</v>
      </c>
      <c r="R3058" s="176">
        <v>4</v>
      </c>
      <c r="S3058" s="9">
        <v>229999.99999999997</v>
      </c>
      <c r="T3058" s="9">
        <f t="shared" si="206"/>
        <v>919999.99999999988</v>
      </c>
      <c r="U3058" s="9">
        <f t="shared" si="207"/>
        <v>1030400</v>
      </c>
      <c r="V3058" s="2" t="s">
        <v>42</v>
      </c>
      <c r="W3058" s="2">
        <v>2014</v>
      </c>
      <c r="X3058" s="2"/>
    </row>
    <row r="3059" spans="1:24" ht="63.75" outlineLevel="1" x14ac:dyDescent="0.25">
      <c r="A3059" s="2" t="s">
        <v>7036</v>
      </c>
      <c r="B3059" s="3" t="s">
        <v>27</v>
      </c>
      <c r="C3059" s="20" t="s">
        <v>7886</v>
      </c>
      <c r="D3059" s="20" t="s">
        <v>7839</v>
      </c>
      <c r="E3059" s="20" t="s">
        <v>7887</v>
      </c>
      <c r="F3059" s="93" t="s">
        <v>7885</v>
      </c>
      <c r="G3059" s="2" t="s">
        <v>350</v>
      </c>
      <c r="H3059" s="5">
        <v>0</v>
      </c>
      <c r="I3059" s="2">
        <v>710000000</v>
      </c>
      <c r="J3059" s="2" t="s">
        <v>11537</v>
      </c>
      <c r="K3059" s="2" t="s">
        <v>1034</v>
      </c>
      <c r="L3059" s="2" t="s">
        <v>1141</v>
      </c>
      <c r="M3059" s="6" t="s">
        <v>32</v>
      </c>
      <c r="N3059" s="2" t="s">
        <v>453</v>
      </c>
      <c r="O3059" s="15" t="s">
        <v>3810</v>
      </c>
      <c r="P3059" s="36" t="s">
        <v>40</v>
      </c>
      <c r="Q3059" s="176" t="s">
        <v>41</v>
      </c>
      <c r="R3059" s="176">
        <v>60</v>
      </c>
      <c r="S3059" s="9">
        <v>4999.9999999999991</v>
      </c>
      <c r="T3059" s="9">
        <f t="shared" si="206"/>
        <v>299999.99999999994</v>
      </c>
      <c r="U3059" s="9">
        <f t="shared" si="207"/>
        <v>335999.99999999994</v>
      </c>
      <c r="V3059" s="2" t="s">
        <v>42</v>
      </c>
      <c r="W3059" s="2">
        <v>2014</v>
      </c>
      <c r="X3059" s="2"/>
    </row>
    <row r="3060" spans="1:24" ht="63.75" outlineLevel="1" x14ac:dyDescent="0.25">
      <c r="A3060" s="2" t="s">
        <v>7037</v>
      </c>
      <c r="B3060" s="3" t="s">
        <v>27</v>
      </c>
      <c r="C3060" s="20" t="s">
        <v>7888</v>
      </c>
      <c r="D3060" s="20" t="s">
        <v>7890</v>
      </c>
      <c r="E3060" s="20" t="s">
        <v>7891</v>
      </c>
      <c r="F3060" s="93" t="s">
        <v>7889</v>
      </c>
      <c r="G3060" s="2" t="s">
        <v>350</v>
      </c>
      <c r="H3060" s="5">
        <v>0</v>
      </c>
      <c r="I3060" s="2">
        <v>710000000</v>
      </c>
      <c r="J3060" s="2" t="s">
        <v>11537</v>
      </c>
      <c r="K3060" s="2" t="s">
        <v>1034</v>
      </c>
      <c r="L3060" s="2" t="s">
        <v>1141</v>
      </c>
      <c r="M3060" s="6" t="s">
        <v>32</v>
      </c>
      <c r="N3060" s="2" t="s">
        <v>453</v>
      </c>
      <c r="O3060" s="15" t="s">
        <v>3810</v>
      </c>
      <c r="P3060" s="36" t="s">
        <v>40</v>
      </c>
      <c r="Q3060" s="176" t="s">
        <v>41</v>
      </c>
      <c r="R3060" s="176">
        <v>20</v>
      </c>
      <c r="S3060" s="9">
        <v>3499.9999999999995</v>
      </c>
      <c r="T3060" s="9">
        <f t="shared" si="206"/>
        <v>69999.999999999985</v>
      </c>
      <c r="U3060" s="9">
        <f t="shared" si="207"/>
        <v>78399.999999999985</v>
      </c>
      <c r="V3060" s="2" t="s">
        <v>42</v>
      </c>
      <c r="W3060" s="2">
        <v>2014</v>
      </c>
      <c r="X3060" s="2"/>
    </row>
    <row r="3061" spans="1:24" ht="63.75" outlineLevel="1" x14ac:dyDescent="0.25">
      <c r="A3061" s="2" t="s">
        <v>7038</v>
      </c>
      <c r="B3061" s="3" t="s">
        <v>27</v>
      </c>
      <c r="C3061" s="20" t="s">
        <v>7845</v>
      </c>
      <c r="D3061" s="20" t="s">
        <v>7846</v>
      </c>
      <c r="E3061" s="20" t="s">
        <v>7847</v>
      </c>
      <c r="F3061" s="93" t="s">
        <v>7892</v>
      </c>
      <c r="G3061" s="2" t="s">
        <v>350</v>
      </c>
      <c r="H3061" s="5">
        <v>0</v>
      </c>
      <c r="I3061" s="2">
        <v>710000000</v>
      </c>
      <c r="J3061" s="2" t="s">
        <v>11537</v>
      </c>
      <c r="K3061" s="2" t="s">
        <v>1034</v>
      </c>
      <c r="L3061" s="2" t="s">
        <v>1141</v>
      </c>
      <c r="M3061" s="6" t="s">
        <v>32</v>
      </c>
      <c r="N3061" s="2" t="s">
        <v>453</v>
      </c>
      <c r="O3061" s="15" t="s">
        <v>3810</v>
      </c>
      <c r="P3061" s="36" t="s">
        <v>40</v>
      </c>
      <c r="Q3061" s="176" t="s">
        <v>41</v>
      </c>
      <c r="R3061" s="176">
        <v>5</v>
      </c>
      <c r="S3061" s="9">
        <v>15999.999999999998</v>
      </c>
      <c r="T3061" s="9">
        <f t="shared" si="206"/>
        <v>79999.999999999985</v>
      </c>
      <c r="U3061" s="9">
        <f t="shared" si="207"/>
        <v>89599.999999999985</v>
      </c>
      <c r="V3061" s="2" t="s">
        <v>42</v>
      </c>
      <c r="W3061" s="2">
        <v>2014</v>
      </c>
      <c r="X3061" s="2"/>
    </row>
    <row r="3062" spans="1:24" ht="63.75" outlineLevel="1" x14ac:dyDescent="0.25">
      <c r="A3062" s="2" t="s">
        <v>7039</v>
      </c>
      <c r="B3062" s="3" t="s">
        <v>27</v>
      </c>
      <c r="C3062" s="20" t="s">
        <v>7894</v>
      </c>
      <c r="D3062" s="20" t="s">
        <v>7895</v>
      </c>
      <c r="E3062" s="20" t="s">
        <v>7896</v>
      </c>
      <c r="F3062" s="93" t="s">
        <v>7893</v>
      </c>
      <c r="G3062" s="2" t="s">
        <v>350</v>
      </c>
      <c r="H3062" s="5">
        <v>0</v>
      </c>
      <c r="I3062" s="2">
        <v>710000000</v>
      </c>
      <c r="J3062" s="2" t="s">
        <v>11537</v>
      </c>
      <c r="K3062" s="2" t="s">
        <v>1034</v>
      </c>
      <c r="L3062" s="2" t="s">
        <v>1141</v>
      </c>
      <c r="M3062" s="6" t="s">
        <v>32</v>
      </c>
      <c r="N3062" s="2" t="s">
        <v>453</v>
      </c>
      <c r="O3062" s="15" t="s">
        <v>3810</v>
      </c>
      <c r="P3062" s="36" t="s">
        <v>40</v>
      </c>
      <c r="Q3062" s="176" t="s">
        <v>41</v>
      </c>
      <c r="R3062" s="176">
        <v>5</v>
      </c>
      <c r="S3062" s="9">
        <v>31699.999999999996</v>
      </c>
      <c r="T3062" s="9">
        <f t="shared" si="206"/>
        <v>158499.99999999997</v>
      </c>
      <c r="U3062" s="9">
        <f t="shared" si="207"/>
        <v>177519.99999999997</v>
      </c>
      <c r="V3062" s="2" t="s">
        <v>42</v>
      </c>
      <c r="W3062" s="2">
        <v>2014</v>
      </c>
      <c r="X3062" s="2"/>
    </row>
    <row r="3063" spans="1:24" ht="63.75" outlineLevel="1" x14ac:dyDescent="0.25">
      <c r="A3063" s="2" t="s">
        <v>7040</v>
      </c>
      <c r="B3063" s="3" t="s">
        <v>27</v>
      </c>
      <c r="C3063" s="20" t="s">
        <v>7897</v>
      </c>
      <c r="D3063" s="20" t="s">
        <v>7898</v>
      </c>
      <c r="E3063" s="20" t="s">
        <v>7899</v>
      </c>
      <c r="F3063" s="93" t="s">
        <v>6596</v>
      </c>
      <c r="G3063" s="2" t="s">
        <v>350</v>
      </c>
      <c r="H3063" s="5">
        <v>0</v>
      </c>
      <c r="I3063" s="2">
        <v>710000000</v>
      </c>
      <c r="J3063" s="2" t="s">
        <v>11537</v>
      </c>
      <c r="K3063" s="2" t="s">
        <v>1034</v>
      </c>
      <c r="L3063" s="2" t="s">
        <v>1141</v>
      </c>
      <c r="M3063" s="6" t="s">
        <v>32</v>
      </c>
      <c r="N3063" s="2" t="s">
        <v>453</v>
      </c>
      <c r="O3063" s="15" t="s">
        <v>3810</v>
      </c>
      <c r="P3063" s="36" t="s">
        <v>40</v>
      </c>
      <c r="Q3063" s="176" t="s">
        <v>41</v>
      </c>
      <c r="R3063" s="176">
        <v>5</v>
      </c>
      <c r="S3063" s="9">
        <v>61499.999999999993</v>
      </c>
      <c r="T3063" s="9">
        <f t="shared" si="206"/>
        <v>307499.99999999994</v>
      </c>
      <c r="U3063" s="9">
        <f t="shared" si="207"/>
        <v>344399.99999999994</v>
      </c>
      <c r="V3063" s="2" t="s">
        <v>42</v>
      </c>
      <c r="W3063" s="2">
        <v>2014</v>
      </c>
      <c r="X3063" s="2"/>
    </row>
    <row r="3064" spans="1:24" ht="63.75" outlineLevel="1" x14ac:dyDescent="0.25">
      <c r="A3064" s="2" t="s">
        <v>7041</v>
      </c>
      <c r="B3064" s="3" t="s">
        <v>27</v>
      </c>
      <c r="C3064" s="20" t="s">
        <v>7900</v>
      </c>
      <c r="D3064" s="20" t="s">
        <v>6598</v>
      </c>
      <c r="E3064" s="20" t="s">
        <v>7901</v>
      </c>
      <c r="F3064" s="93" t="s">
        <v>6596</v>
      </c>
      <c r="G3064" s="2" t="s">
        <v>350</v>
      </c>
      <c r="H3064" s="5">
        <v>0</v>
      </c>
      <c r="I3064" s="2">
        <v>710000000</v>
      </c>
      <c r="J3064" s="2" t="s">
        <v>11537</v>
      </c>
      <c r="K3064" s="2" t="s">
        <v>1034</v>
      </c>
      <c r="L3064" s="2" t="s">
        <v>1141</v>
      </c>
      <c r="M3064" s="6" t="s">
        <v>32</v>
      </c>
      <c r="N3064" s="2" t="s">
        <v>453</v>
      </c>
      <c r="O3064" s="15" t="s">
        <v>3810</v>
      </c>
      <c r="P3064" s="36" t="s">
        <v>40</v>
      </c>
      <c r="Q3064" s="176" t="s">
        <v>41</v>
      </c>
      <c r="R3064" s="176">
        <v>3</v>
      </c>
      <c r="S3064" s="9">
        <v>37000</v>
      </c>
      <c r="T3064" s="9">
        <f t="shared" si="206"/>
        <v>111000</v>
      </c>
      <c r="U3064" s="9">
        <f t="shared" si="207"/>
        <v>124320.00000000001</v>
      </c>
      <c r="V3064" s="2" t="s">
        <v>42</v>
      </c>
      <c r="W3064" s="2">
        <v>2014</v>
      </c>
      <c r="X3064" s="2"/>
    </row>
    <row r="3065" spans="1:24" ht="63.75" outlineLevel="1" x14ac:dyDescent="0.25">
      <c r="A3065" s="2" t="s">
        <v>7042</v>
      </c>
      <c r="B3065" s="3" t="s">
        <v>27</v>
      </c>
      <c r="C3065" s="20" t="s">
        <v>7902</v>
      </c>
      <c r="D3065" s="20" t="s">
        <v>7903</v>
      </c>
      <c r="E3065" s="20" t="s">
        <v>3588</v>
      </c>
      <c r="F3065" s="93" t="s">
        <v>6596</v>
      </c>
      <c r="G3065" s="2" t="s">
        <v>350</v>
      </c>
      <c r="H3065" s="5">
        <v>0</v>
      </c>
      <c r="I3065" s="2">
        <v>710000000</v>
      </c>
      <c r="J3065" s="2" t="s">
        <v>11537</v>
      </c>
      <c r="K3065" s="2" t="s">
        <v>1034</v>
      </c>
      <c r="L3065" s="2" t="s">
        <v>1141</v>
      </c>
      <c r="M3065" s="6" t="s">
        <v>32</v>
      </c>
      <c r="N3065" s="2" t="s">
        <v>453</v>
      </c>
      <c r="O3065" s="15" t="s">
        <v>3810</v>
      </c>
      <c r="P3065" s="36" t="s">
        <v>40</v>
      </c>
      <c r="Q3065" s="176" t="s">
        <v>41</v>
      </c>
      <c r="R3065" s="176">
        <v>5</v>
      </c>
      <c r="S3065" s="9">
        <v>52499.999999999993</v>
      </c>
      <c r="T3065" s="9">
        <f t="shared" si="206"/>
        <v>262499.99999999994</v>
      </c>
      <c r="U3065" s="9">
        <f t="shared" si="207"/>
        <v>293999.99999999994</v>
      </c>
      <c r="V3065" s="2" t="s">
        <v>42</v>
      </c>
      <c r="W3065" s="2">
        <v>2014</v>
      </c>
      <c r="X3065" s="2"/>
    </row>
    <row r="3066" spans="1:24" ht="63.75" outlineLevel="1" x14ac:dyDescent="0.25">
      <c r="A3066" s="2" t="s">
        <v>7043</v>
      </c>
      <c r="B3066" s="3" t="s">
        <v>27</v>
      </c>
      <c r="C3066" s="20" t="s">
        <v>7904</v>
      </c>
      <c r="D3066" s="20" t="s">
        <v>7905</v>
      </c>
      <c r="E3066" s="20" t="s">
        <v>7906</v>
      </c>
      <c r="F3066" s="93" t="s">
        <v>6596</v>
      </c>
      <c r="G3066" s="2" t="s">
        <v>350</v>
      </c>
      <c r="H3066" s="5">
        <v>0</v>
      </c>
      <c r="I3066" s="2">
        <v>710000000</v>
      </c>
      <c r="J3066" s="2" t="s">
        <v>11537</v>
      </c>
      <c r="K3066" s="2" t="s">
        <v>1034</v>
      </c>
      <c r="L3066" s="2" t="s">
        <v>1141</v>
      </c>
      <c r="M3066" s="6" t="s">
        <v>32</v>
      </c>
      <c r="N3066" s="2" t="s">
        <v>453</v>
      </c>
      <c r="O3066" s="15" t="s">
        <v>3810</v>
      </c>
      <c r="P3066" s="36" t="s">
        <v>40</v>
      </c>
      <c r="Q3066" s="176" t="s">
        <v>41</v>
      </c>
      <c r="R3066" s="176">
        <v>200</v>
      </c>
      <c r="S3066" s="9">
        <v>9000</v>
      </c>
      <c r="T3066" s="9">
        <f t="shared" si="206"/>
        <v>1800000</v>
      </c>
      <c r="U3066" s="9">
        <f t="shared" si="207"/>
        <v>2016000.0000000002</v>
      </c>
      <c r="V3066" s="2" t="s">
        <v>42</v>
      </c>
      <c r="W3066" s="2">
        <v>2014</v>
      </c>
      <c r="X3066" s="2"/>
    </row>
    <row r="3067" spans="1:24" ht="63.75" outlineLevel="1" x14ac:dyDescent="0.25">
      <c r="A3067" s="2" t="s">
        <v>7044</v>
      </c>
      <c r="B3067" s="3" t="s">
        <v>27</v>
      </c>
      <c r="C3067" s="20" t="s">
        <v>7900</v>
      </c>
      <c r="D3067" s="20" t="s">
        <v>6598</v>
      </c>
      <c r="E3067" s="20" t="s">
        <v>7901</v>
      </c>
      <c r="F3067" s="93" t="s">
        <v>6597</v>
      </c>
      <c r="G3067" s="2" t="s">
        <v>350</v>
      </c>
      <c r="H3067" s="5">
        <v>0</v>
      </c>
      <c r="I3067" s="2">
        <v>710000000</v>
      </c>
      <c r="J3067" s="2" t="s">
        <v>11537</v>
      </c>
      <c r="K3067" s="2" t="s">
        <v>1034</v>
      </c>
      <c r="L3067" s="2" t="s">
        <v>1141</v>
      </c>
      <c r="M3067" s="6" t="s">
        <v>32</v>
      </c>
      <c r="N3067" s="2" t="s">
        <v>453</v>
      </c>
      <c r="O3067" s="15" t="s">
        <v>3810</v>
      </c>
      <c r="P3067" s="36" t="s">
        <v>40</v>
      </c>
      <c r="Q3067" s="176" t="s">
        <v>41</v>
      </c>
      <c r="R3067" s="178">
        <v>2</v>
      </c>
      <c r="S3067" s="9">
        <v>96249.999999999985</v>
      </c>
      <c r="T3067" s="9">
        <f>S3067*R3067</f>
        <v>192499.99999999997</v>
      </c>
      <c r="U3067" s="9">
        <f>T3067*1.12</f>
        <v>215600</v>
      </c>
      <c r="V3067" s="2" t="s">
        <v>42</v>
      </c>
      <c r="W3067" s="2">
        <v>2014</v>
      </c>
      <c r="X3067" s="2"/>
    </row>
    <row r="3068" spans="1:24" ht="63.75" outlineLevel="1" x14ac:dyDescent="0.25">
      <c r="A3068" s="2" t="s">
        <v>7045</v>
      </c>
      <c r="B3068" s="3" t="s">
        <v>27</v>
      </c>
      <c r="C3068" s="20" t="s">
        <v>7907</v>
      </c>
      <c r="D3068" s="20" t="s">
        <v>6323</v>
      </c>
      <c r="E3068" s="20" t="s">
        <v>6324</v>
      </c>
      <c r="F3068" s="93" t="s">
        <v>6597</v>
      </c>
      <c r="G3068" s="2" t="s">
        <v>350</v>
      </c>
      <c r="H3068" s="5">
        <v>0</v>
      </c>
      <c r="I3068" s="2">
        <v>710000000</v>
      </c>
      <c r="J3068" s="2" t="s">
        <v>11537</v>
      </c>
      <c r="K3068" s="2" t="s">
        <v>1034</v>
      </c>
      <c r="L3068" s="2" t="s">
        <v>1141</v>
      </c>
      <c r="M3068" s="6" t="s">
        <v>32</v>
      </c>
      <c r="N3068" s="2" t="s">
        <v>453</v>
      </c>
      <c r="O3068" s="15" t="s">
        <v>3810</v>
      </c>
      <c r="P3068" s="36" t="s">
        <v>40</v>
      </c>
      <c r="Q3068" s="176" t="s">
        <v>41</v>
      </c>
      <c r="R3068" s="179">
        <v>2</v>
      </c>
      <c r="S3068" s="9">
        <v>341964.28571428568</v>
      </c>
      <c r="T3068" s="9">
        <f t="shared" ref="T3068:T3074" si="208">S3068*R3068</f>
        <v>683928.57142857136</v>
      </c>
      <c r="U3068" s="9">
        <f t="shared" ref="U3068:U3131" si="209">T3068*1.12</f>
        <v>766000</v>
      </c>
      <c r="V3068" s="2" t="s">
        <v>42</v>
      </c>
      <c r="W3068" s="2">
        <v>2014</v>
      </c>
      <c r="X3068" s="2"/>
    </row>
    <row r="3069" spans="1:24" ht="63.75" outlineLevel="1" x14ac:dyDescent="0.25">
      <c r="A3069" s="2" t="s">
        <v>7046</v>
      </c>
      <c r="B3069" s="3" t="s">
        <v>27</v>
      </c>
      <c r="C3069" s="20" t="s">
        <v>6415</v>
      </c>
      <c r="D3069" s="20" t="s">
        <v>1800</v>
      </c>
      <c r="E3069" s="20" t="s">
        <v>6414</v>
      </c>
      <c r="F3069" s="93" t="s">
        <v>6597</v>
      </c>
      <c r="G3069" s="2" t="s">
        <v>350</v>
      </c>
      <c r="H3069" s="5">
        <v>0</v>
      </c>
      <c r="I3069" s="2">
        <v>710000000</v>
      </c>
      <c r="J3069" s="2" t="s">
        <v>11537</v>
      </c>
      <c r="K3069" s="2" t="s">
        <v>1034</v>
      </c>
      <c r="L3069" s="2" t="s">
        <v>1141</v>
      </c>
      <c r="M3069" s="6" t="s">
        <v>32</v>
      </c>
      <c r="N3069" s="2" t="s">
        <v>453</v>
      </c>
      <c r="O3069" s="15" t="s">
        <v>3810</v>
      </c>
      <c r="P3069" s="36" t="s">
        <v>40</v>
      </c>
      <c r="Q3069" s="179" t="s">
        <v>41</v>
      </c>
      <c r="R3069" s="179">
        <v>10</v>
      </c>
      <c r="S3069" s="9">
        <v>7321.4285714285706</v>
      </c>
      <c r="T3069" s="9">
        <f t="shared" si="208"/>
        <v>73214.28571428571</v>
      </c>
      <c r="U3069" s="9">
        <f t="shared" si="209"/>
        <v>82000</v>
      </c>
      <c r="V3069" s="2" t="s">
        <v>42</v>
      </c>
      <c r="W3069" s="2">
        <v>2014</v>
      </c>
      <c r="X3069" s="2"/>
    </row>
    <row r="3070" spans="1:24" ht="63.75" outlineLevel="1" x14ac:dyDescent="0.25">
      <c r="A3070" s="2" t="s">
        <v>7047</v>
      </c>
      <c r="B3070" s="3" t="s">
        <v>27</v>
      </c>
      <c r="C3070" s="20" t="s">
        <v>7886</v>
      </c>
      <c r="D3070" s="20" t="s">
        <v>7839</v>
      </c>
      <c r="E3070" s="20" t="s">
        <v>7887</v>
      </c>
      <c r="F3070" s="93" t="s">
        <v>6597</v>
      </c>
      <c r="G3070" s="2" t="s">
        <v>350</v>
      </c>
      <c r="H3070" s="5">
        <v>0</v>
      </c>
      <c r="I3070" s="2">
        <v>710000000</v>
      </c>
      <c r="J3070" s="2" t="s">
        <v>11537</v>
      </c>
      <c r="K3070" s="2" t="s">
        <v>1034</v>
      </c>
      <c r="L3070" s="2" t="s">
        <v>1141</v>
      </c>
      <c r="M3070" s="6" t="s">
        <v>32</v>
      </c>
      <c r="N3070" s="2" t="s">
        <v>453</v>
      </c>
      <c r="O3070" s="15" t="s">
        <v>3810</v>
      </c>
      <c r="P3070" s="36" t="s">
        <v>40</v>
      </c>
      <c r="Q3070" s="179" t="s">
        <v>41</v>
      </c>
      <c r="R3070" s="179">
        <v>120</v>
      </c>
      <c r="S3070" s="9">
        <v>3741.0714285714284</v>
      </c>
      <c r="T3070" s="9">
        <f t="shared" si="208"/>
        <v>448928.57142857142</v>
      </c>
      <c r="U3070" s="9">
        <f t="shared" si="209"/>
        <v>502800.00000000006</v>
      </c>
      <c r="V3070" s="2" t="s">
        <v>42</v>
      </c>
      <c r="W3070" s="2">
        <v>2014</v>
      </c>
      <c r="X3070" s="2"/>
    </row>
    <row r="3071" spans="1:24" ht="63.75" outlineLevel="1" x14ac:dyDescent="0.25">
      <c r="A3071" s="2" t="s">
        <v>7048</v>
      </c>
      <c r="B3071" s="3" t="s">
        <v>27</v>
      </c>
      <c r="C3071" s="20" t="s">
        <v>7909</v>
      </c>
      <c r="D3071" s="20" t="s">
        <v>7910</v>
      </c>
      <c r="E3071" s="20" t="s">
        <v>7911</v>
      </c>
      <c r="F3071" s="93" t="s">
        <v>7908</v>
      </c>
      <c r="G3071" s="2" t="s">
        <v>350</v>
      </c>
      <c r="H3071" s="5">
        <v>0</v>
      </c>
      <c r="I3071" s="2">
        <v>710000000</v>
      </c>
      <c r="J3071" s="2" t="s">
        <v>11537</v>
      </c>
      <c r="K3071" s="2" t="s">
        <v>1034</v>
      </c>
      <c r="L3071" s="2" t="s">
        <v>1141</v>
      </c>
      <c r="M3071" s="6" t="s">
        <v>32</v>
      </c>
      <c r="N3071" s="2" t="s">
        <v>453</v>
      </c>
      <c r="O3071" s="15" t="s">
        <v>3810</v>
      </c>
      <c r="P3071" s="36" t="s">
        <v>40</v>
      </c>
      <c r="Q3071" s="179" t="s">
        <v>41</v>
      </c>
      <c r="R3071" s="179">
        <v>12</v>
      </c>
      <c r="S3071" s="9">
        <v>6339.2857142857138</v>
      </c>
      <c r="T3071" s="9">
        <f t="shared" si="208"/>
        <v>76071.428571428565</v>
      </c>
      <c r="U3071" s="9">
        <f t="shared" si="209"/>
        <v>85200</v>
      </c>
      <c r="V3071" s="2" t="s">
        <v>42</v>
      </c>
      <c r="W3071" s="2">
        <v>2014</v>
      </c>
      <c r="X3071" s="2"/>
    </row>
    <row r="3072" spans="1:24" ht="63.75" outlineLevel="1" x14ac:dyDescent="0.25">
      <c r="A3072" s="2" t="s">
        <v>7049</v>
      </c>
      <c r="B3072" s="3" t="s">
        <v>27</v>
      </c>
      <c r="C3072" s="20" t="s">
        <v>7912</v>
      </c>
      <c r="D3072" s="20" t="s">
        <v>5616</v>
      </c>
      <c r="E3072" s="20" t="s">
        <v>6599</v>
      </c>
      <c r="F3072" s="93" t="s">
        <v>6597</v>
      </c>
      <c r="G3072" s="2" t="s">
        <v>350</v>
      </c>
      <c r="H3072" s="5">
        <v>0</v>
      </c>
      <c r="I3072" s="2">
        <v>710000000</v>
      </c>
      <c r="J3072" s="2" t="s">
        <v>11537</v>
      </c>
      <c r="K3072" s="2" t="s">
        <v>1034</v>
      </c>
      <c r="L3072" s="2" t="s">
        <v>1141</v>
      </c>
      <c r="M3072" s="6" t="s">
        <v>32</v>
      </c>
      <c r="N3072" s="2" t="s">
        <v>453</v>
      </c>
      <c r="O3072" s="15" t="s">
        <v>3810</v>
      </c>
      <c r="P3072" s="36" t="s">
        <v>40</v>
      </c>
      <c r="Q3072" s="179" t="s">
        <v>41</v>
      </c>
      <c r="R3072" s="179">
        <v>9</v>
      </c>
      <c r="S3072" s="9">
        <v>4732.1428571428569</v>
      </c>
      <c r="T3072" s="9">
        <f t="shared" si="208"/>
        <v>42589.28571428571</v>
      </c>
      <c r="U3072" s="9">
        <f t="shared" si="209"/>
        <v>47700</v>
      </c>
      <c r="V3072" s="2" t="s">
        <v>42</v>
      </c>
      <c r="W3072" s="2">
        <v>2014</v>
      </c>
      <c r="X3072" s="2"/>
    </row>
    <row r="3073" spans="1:24" ht="63.75" outlineLevel="1" x14ac:dyDescent="0.25">
      <c r="A3073" s="2" t="s">
        <v>7050</v>
      </c>
      <c r="B3073" s="3" t="s">
        <v>27</v>
      </c>
      <c r="C3073" s="20" t="s">
        <v>7913</v>
      </c>
      <c r="D3073" s="20" t="s">
        <v>7914</v>
      </c>
      <c r="E3073" s="20" t="s">
        <v>7915</v>
      </c>
      <c r="F3073" s="93" t="s">
        <v>6597</v>
      </c>
      <c r="G3073" s="2" t="s">
        <v>350</v>
      </c>
      <c r="H3073" s="5">
        <v>0</v>
      </c>
      <c r="I3073" s="2">
        <v>710000000</v>
      </c>
      <c r="J3073" s="2" t="s">
        <v>11537</v>
      </c>
      <c r="K3073" s="2" t="s">
        <v>1034</v>
      </c>
      <c r="L3073" s="2" t="s">
        <v>1141</v>
      </c>
      <c r="M3073" s="6" t="s">
        <v>32</v>
      </c>
      <c r="N3073" s="2" t="s">
        <v>453</v>
      </c>
      <c r="O3073" s="15" t="s">
        <v>3810</v>
      </c>
      <c r="P3073" s="36" t="s">
        <v>40</v>
      </c>
      <c r="Q3073" s="179" t="s">
        <v>41</v>
      </c>
      <c r="R3073" s="179">
        <v>9</v>
      </c>
      <c r="S3073" s="9">
        <v>8482.1428571428569</v>
      </c>
      <c r="T3073" s="9">
        <f t="shared" si="208"/>
        <v>76339.28571428571</v>
      </c>
      <c r="U3073" s="9">
        <f t="shared" si="209"/>
        <v>85500</v>
      </c>
      <c r="V3073" s="2" t="s">
        <v>42</v>
      </c>
      <c r="W3073" s="2">
        <v>2014</v>
      </c>
      <c r="X3073" s="2"/>
    </row>
    <row r="3074" spans="1:24" ht="89.25" outlineLevel="1" x14ac:dyDescent="0.25">
      <c r="A3074" s="2" t="s">
        <v>7051</v>
      </c>
      <c r="B3074" s="3" t="s">
        <v>27</v>
      </c>
      <c r="C3074" s="20" t="s">
        <v>7916</v>
      </c>
      <c r="D3074" s="20" t="s">
        <v>7917</v>
      </c>
      <c r="E3074" s="20" t="s">
        <v>7918</v>
      </c>
      <c r="F3074" s="93" t="s">
        <v>6597</v>
      </c>
      <c r="G3074" s="2" t="s">
        <v>350</v>
      </c>
      <c r="H3074" s="5">
        <v>0</v>
      </c>
      <c r="I3074" s="2">
        <v>710000000</v>
      </c>
      <c r="J3074" s="2" t="s">
        <v>11537</v>
      </c>
      <c r="K3074" s="2" t="s">
        <v>1034</v>
      </c>
      <c r="L3074" s="2" t="s">
        <v>1141</v>
      </c>
      <c r="M3074" s="6" t="s">
        <v>32</v>
      </c>
      <c r="N3074" s="2" t="s">
        <v>453</v>
      </c>
      <c r="O3074" s="15" t="s">
        <v>3810</v>
      </c>
      <c r="P3074" s="36" t="s">
        <v>40</v>
      </c>
      <c r="Q3074" s="179" t="s">
        <v>41</v>
      </c>
      <c r="R3074" s="179">
        <v>12</v>
      </c>
      <c r="S3074" s="9">
        <v>41964.28571428571</v>
      </c>
      <c r="T3074" s="9">
        <f t="shared" si="208"/>
        <v>503571.42857142852</v>
      </c>
      <c r="U3074" s="9">
        <f t="shared" si="209"/>
        <v>564000</v>
      </c>
      <c r="V3074" s="2" t="s">
        <v>42</v>
      </c>
      <c r="W3074" s="2">
        <v>2014</v>
      </c>
      <c r="X3074" s="2"/>
    </row>
    <row r="3075" spans="1:24" ht="63.75" outlineLevel="1" x14ac:dyDescent="0.25">
      <c r="A3075" s="2" t="s">
        <v>7052</v>
      </c>
      <c r="B3075" s="3" t="s">
        <v>27</v>
      </c>
      <c r="C3075" s="20" t="s">
        <v>7886</v>
      </c>
      <c r="D3075" s="20" t="s">
        <v>7839</v>
      </c>
      <c r="E3075" s="20" t="s">
        <v>7887</v>
      </c>
      <c r="F3075" s="93" t="s">
        <v>6600</v>
      </c>
      <c r="G3075" s="2" t="s">
        <v>350</v>
      </c>
      <c r="H3075" s="4">
        <v>0</v>
      </c>
      <c r="I3075" s="2">
        <v>710000000</v>
      </c>
      <c r="J3075" s="2" t="s">
        <v>11537</v>
      </c>
      <c r="K3075" s="2" t="s">
        <v>1034</v>
      </c>
      <c r="L3075" s="2" t="s">
        <v>1141</v>
      </c>
      <c r="M3075" s="6" t="s">
        <v>32</v>
      </c>
      <c r="N3075" s="2" t="s">
        <v>453</v>
      </c>
      <c r="O3075" s="15" t="s">
        <v>3810</v>
      </c>
      <c r="P3075" s="36" t="s">
        <v>40</v>
      </c>
      <c r="Q3075" s="2" t="s">
        <v>41</v>
      </c>
      <c r="R3075" s="10">
        <v>6</v>
      </c>
      <c r="S3075" s="9">
        <v>2140</v>
      </c>
      <c r="T3075" s="9">
        <f>S3075*R3075</f>
        <v>12840</v>
      </c>
      <c r="U3075" s="9">
        <f t="shared" si="209"/>
        <v>14380.800000000001</v>
      </c>
      <c r="V3075" s="2" t="s">
        <v>42</v>
      </c>
      <c r="W3075" s="2">
        <v>2014</v>
      </c>
      <c r="X3075" s="2"/>
    </row>
    <row r="3076" spans="1:24" ht="63.75" outlineLevel="1" x14ac:dyDescent="0.25">
      <c r="A3076" s="2" t="s">
        <v>7053</v>
      </c>
      <c r="B3076" s="3" t="s">
        <v>27</v>
      </c>
      <c r="C3076" s="43" t="s">
        <v>6601</v>
      </c>
      <c r="D3076" s="20" t="s">
        <v>7919</v>
      </c>
      <c r="E3076" s="20" t="s">
        <v>7920</v>
      </c>
      <c r="F3076" s="93" t="s">
        <v>6600</v>
      </c>
      <c r="G3076" s="2" t="s">
        <v>29</v>
      </c>
      <c r="H3076" s="4">
        <v>0</v>
      </c>
      <c r="I3076" s="2">
        <v>710000000</v>
      </c>
      <c r="J3076" s="2" t="s">
        <v>11537</v>
      </c>
      <c r="K3076" s="2" t="s">
        <v>1034</v>
      </c>
      <c r="L3076" s="2" t="s">
        <v>1141</v>
      </c>
      <c r="M3076" s="6" t="s">
        <v>32</v>
      </c>
      <c r="N3076" s="2" t="s">
        <v>453</v>
      </c>
      <c r="O3076" s="15" t="s">
        <v>3810</v>
      </c>
      <c r="P3076" s="36" t="s">
        <v>1837</v>
      </c>
      <c r="Q3076" s="2" t="s">
        <v>1838</v>
      </c>
      <c r="R3076" s="10">
        <v>1</v>
      </c>
      <c r="S3076" s="9">
        <v>68750</v>
      </c>
      <c r="T3076" s="9">
        <f t="shared" ref="T3076:T3105" si="210">S3076*R3076</f>
        <v>68750</v>
      </c>
      <c r="U3076" s="9">
        <f t="shared" si="209"/>
        <v>77000.000000000015</v>
      </c>
      <c r="V3076" s="2" t="s">
        <v>42</v>
      </c>
      <c r="W3076" s="2">
        <v>2014</v>
      </c>
      <c r="X3076" s="2"/>
    </row>
    <row r="3077" spans="1:24" ht="63.75" outlineLevel="1" x14ac:dyDescent="0.25">
      <c r="A3077" s="2" t="s">
        <v>7054</v>
      </c>
      <c r="B3077" s="3" t="s">
        <v>27</v>
      </c>
      <c r="C3077" s="20" t="s">
        <v>7921</v>
      </c>
      <c r="D3077" s="20" t="s">
        <v>7922</v>
      </c>
      <c r="E3077" s="20" t="s">
        <v>7923</v>
      </c>
      <c r="F3077" s="93" t="s">
        <v>6600</v>
      </c>
      <c r="G3077" s="2" t="s">
        <v>29</v>
      </c>
      <c r="H3077" s="4">
        <v>0</v>
      </c>
      <c r="I3077" s="2">
        <v>710000000</v>
      </c>
      <c r="J3077" s="2" t="s">
        <v>11537</v>
      </c>
      <c r="K3077" s="2" t="s">
        <v>1034</v>
      </c>
      <c r="L3077" s="2" t="s">
        <v>1141</v>
      </c>
      <c r="M3077" s="6" t="s">
        <v>32</v>
      </c>
      <c r="N3077" s="2" t="s">
        <v>453</v>
      </c>
      <c r="O3077" s="15" t="s">
        <v>3810</v>
      </c>
      <c r="P3077" s="36" t="s">
        <v>40</v>
      </c>
      <c r="Q3077" s="2" t="s">
        <v>41</v>
      </c>
      <c r="R3077" s="10">
        <v>2</v>
      </c>
      <c r="S3077" s="9">
        <v>3745</v>
      </c>
      <c r="T3077" s="9">
        <f t="shared" si="210"/>
        <v>7490</v>
      </c>
      <c r="U3077" s="9">
        <f t="shared" si="209"/>
        <v>8388.8000000000011</v>
      </c>
      <c r="V3077" s="2" t="s">
        <v>42</v>
      </c>
      <c r="W3077" s="2">
        <v>2014</v>
      </c>
      <c r="X3077" s="2"/>
    </row>
    <row r="3078" spans="1:24" ht="63.75" outlineLevel="1" x14ac:dyDescent="0.25">
      <c r="A3078" s="2" t="s">
        <v>7055</v>
      </c>
      <c r="B3078" s="3" t="s">
        <v>27</v>
      </c>
      <c r="C3078" s="20" t="s">
        <v>7924</v>
      </c>
      <c r="D3078" s="20" t="s">
        <v>7922</v>
      </c>
      <c r="E3078" s="20" t="s">
        <v>7925</v>
      </c>
      <c r="F3078" s="93" t="s">
        <v>6600</v>
      </c>
      <c r="G3078" s="2" t="s">
        <v>29</v>
      </c>
      <c r="H3078" s="4">
        <v>0</v>
      </c>
      <c r="I3078" s="2">
        <v>710000000</v>
      </c>
      <c r="J3078" s="2" t="s">
        <v>11537</v>
      </c>
      <c r="K3078" s="2" t="s">
        <v>1034</v>
      </c>
      <c r="L3078" s="2" t="s">
        <v>1141</v>
      </c>
      <c r="M3078" s="6" t="s">
        <v>32</v>
      </c>
      <c r="N3078" s="2" t="s">
        <v>453</v>
      </c>
      <c r="O3078" s="15" t="s">
        <v>3810</v>
      </c>
      <c r="P3078" s="36" t="s">
        <v>40</v>
      </c>
      <c r="Q3078" s="2" t="s">
        <v>41</v>
      </c>
      <c r="R3078" s="10">
        <v>2</v>
      </c>
      <c r="S3078" s="9">
        <v>3745</v>
      </c>
      <c r="T3078" s="9">
        <f t="shared" si="210"/>
        <v>7490</v>
      </c>
      <c r="U3078" s="9">
        <f t="shared" si="209"/>
        <v>8388.8000000000011</v>
      </c>
      <c r="V3078" s="2" t="s">
        <v>42</v>
      </c>
      <c r="W3078" s="2">
        <v>2014</v>
      </c>
      <c r="X3078" s="2"/>
    </row>
    <row r="3079" spans="1:24" ht="63.75" outlineLevel="1" x14ac:dyDescent="0.25">
      <c r="A3079" s="2" t="s">
        <v>7056</v>
      </c>
      <c r="B3079" s="3" t="s">
        <v>27</v>
      </c>
      <c r="C3079" s="20" t="s">
        <v>7926</v>
      </c>
      <c r="D3079" s="20" t="s">
        <v>7927</v>
      </c>
      <c r="E3079" s="20" t="s">
        <v>7928</v>
      </c>
      <c r="F3079" s="93" t="s">
        <v>6600</v>
      </c>
      <c r="G3079" s="2" t="s">
        <v>29</v>
      </c>
      <c r="H3079" s="4">
        <v>0</v>
      </c>
      <c r="I3079" s="2">
        <v>710000000</v>
      </c>
      <c r="J3079" s="2" t="s">
        <v>11537</v>
      </c>
      <c r="K3079" s="2" t="s">
        <v>1034</v>
      </c>
      <c r="L3079" s="2" t="s">
        <v>1141</v>
      </c>
      <c r="M3079" s="6" t="s">
        <v>32</v>
      </c>
      <c r="N3079" s="2" t="s">
        <v>453</v>
      </c>
      <c r="O3079" s="15" t="s">
        <v>3810</v>
      </c>
      <c r="P3079" s="36" t="s">
        <v>40</v>
      </c>
      <c r="Q3079" s="2" t="s">
        <v>41</v>
      </c>
      <c r="R3079" s="10">
        <v>4</v>
      </c>
      <c r="S3079" s="9">
        <v>6955</v>
      </c>
      <c r="T3079" s="9">
        <f t="shared" si="210"/>
        <v>27820</v>
      </c>
      <c r="U3079" s="9">
        <f t="shared" si="209"/>
        <v>31158.400000000001</v>
      </c>
      <c r="V3079" s="2" t="s">
        <v>42</v>
      </c>
      <c r="W3079" s="2">
        <v>2014</v>
      </c>
      <c r="X3079" s="2"/>
    </row>
    <row r="3080" spans="1:24" ht="63.75" outlineLevel="1" x14ac:dyDescent="0.25">
      <c r="A3080" s="2" t="s">
        <v>7057</v>
      </c>
      <c r="B3080" s="3" t="s">
        <v>27</v>
      </c>
      <c r="C3080" s="43" t="s">
        <v>6602</v>
      </c>
      <c r="D3080" s="20" t="s">
        <v>7929</v>
      </c>
      <c r="E3080" s="20" t="s">
        <v>1955</v>
      </c>
      <c r="F3080" s="93" t="s">
        <v>6600</v>
      </c>
      <c r="G3080" s="2" t="s">
        <v>29</v>
      </c>
      <c r="H3080" s="4">
        <v>0</v>
      </c>
      <c r="I3080" s="2">
        <v>710000000</v>
      </c>
      <c r="J3080" s="2" t="s">
        <v>11537</v>
      </c>
      <c r="K3080" s="2" t="s">
        <v>1034</v>
      </c>
      <c r="L3080" s="2" t="s">
        <v>1141</v>
      </c>
      <c r="M3080" s="6" t="s">
        <v>32</v>
      </c>
      <c r="N3080" s="2" t="s">
        <v>453</v>
      </c>
      <c r="O3080" s="15" t="s">
        <v>3810</v>
      </c>
      <c r="P3080" s="36" t="s">
        <v>40</v>
      </c>
      <c r="Q3080" s="2" t="s">
        <v>41</v>
      </c>
      <c r="R3080" s="10">
        <v>4</v>
      </c>
      <c r="S3080" s="9">
        <v>6420</v>
      </c>
      <c r="T3080" s="9">
        <f t="shared" si="210"/>
        <v>25680</v>
      </c>
      <c r="U3080" s="9">
        <f t="shared" si="209"/>
        <v>28761.600000000002</v>
      </c>
      <c r="V3080" s="2" t="s">
        <v>42</v>
      </c>
      <c r="W3080" s="2">
        <v>2014</v>
      </c>
      <c r="X3080" s="2"/>
    </row>
    <row r="3081" spans="1:24" ht="63.75" outlineLevel="1" x14ac:dyDescent="0.25">
      <c r="A3081" s="2" t="s">
        <v>7058</v>
      </c>
      <c r="B3081" s="3" t="s">
        <v>27</v>
      </c>
      <c r="C3081" s="43" t="s">
        <v>6603</v>
      </c>
      <c r="D3081" s="20" t="s">
        <v>874</v>
      </c>
      <c r="E3081" s="20" t="s">
        <v>7930</v>
      </c>
      <c r="F3081" s="93" t="s">
        <v>6600</v>
      </c>
      <c r="G3081" s="2" t="s">
        <v>29</v>
      </c>
      <c r="H3081" s="4">
        <v>0</v>
      </c>
      <c r="I3081" s="2">
        <v>710000000</v>
      </c>
      <c r="J3081" s="2" t="s">
        <v>11537</v>
      </c>
      <c r="K3081" s="2" t="s">
        <v>1034</v>
      </c>
      <c r="L3081" s="2" t="s">
        <v>1141</v>
      </c>
      <c r="M3081" s="6" t="s">
        <v>32</v>
      </c>
      <c r="N3081" s="2" t="s">
        <v>453</v>
      </c>
      <c r="O3081" s="15" t="s">
        <v>3810</v>
      </c>
      <c r="P3081" s="36" t="s">
        <v>40</v>
      </c>
      <c r="Q3081" s="2" t="s">
        <v>41</v>
      </c>
      <c r="R3081" s="10">
        <v>2</v>
      </c>
      <c r="S3081" s="9">
        <v>17857.142857142855</v>
      </c>
      <c r="T3081" s="9">
        <f t="shared" si="210"/>
        <v>35714.28571428571</v>
      </c>
      <c r="U3081" s="9">
        <f t="shared" si="209"/>
        <v>40000</v>
      </c>
      <c r="V3081" s="2" t="s">
        <v>42</v>
      </c>
      <c r="W3081" s="2">
        <v>2014</v>
      </c>
      <c r="X3081" s="2"/>
    </row>
    <row r="3082" spans="1:24" ht="63.75" outlineLevel="1" x14ac:dyDescent="0.25">
      <c r="A3082" s="2" t="s">
        <v>7059</v>
      </c>
      <c r="B3082" s="3" t="s">
        <v>27</v>
      </c>
      <c r="C3082" s="20" t="s">
        <v>7931</v>
      </c>
      <c r="D3082" s="20" t="s">
        <v>7932</v>
      </c>
      <c r="E3082" s="20" t="s">
        <v>7933</v>
      </c>
      <c r="F3082" s="93" t="s">
        <v>6600</v>
      </c>
      <c r="G3082" s="2" t="s">
        <v>29</v>
      </c>
      <c r="H3082" s="4">
        <v>0</v>
      </c>
      <c r="I3082" s="2">
        <v>710000000</v>
      </c>
      <c r="J3082" s="2" t="s">
        <v>11537</v>
      </c>
      <c r="K3082" s="2" t="s">
        <v>1034</v>
      </c>
      <c r="L3082" s="2" t="s">
        <v>1141</v>
      </c>
      <c r="M3082" s="6" t="s">
        <v>32</v>
      </c>
      <c r="N3082" s="2" t="s">
        <v>453</v>
      </c>
      <c r="O3082" s="15" t="s">
        <v>3810</v>
      </c>
      <c r="P3082" s="36" t="s">
        <v>40</v>
      </c>
      <c r="Q3082" s="2" t="s">
        <v>41</v>
      </c>
      <c r="R3082" s="10">
        <v>4</v>
      </c>
      <c r="S3082" s="9">
        <v>892.85714285714278</v>
      </c>
      <c r="T3082" s="9">
        <f t="shared" si="210"/>
        <v>3571.4285714285711</v>
      </c>
      <c r="U3082" s="9">
        <f t="shared" si="209"/>
        <v>4000</v>
      </c>
      <c r="V3082" s="2" t="s">
        <v>42</v>
      </c>
      <c r="W3082" s="2">
        <v>2014</v>
      </c>
      <c r="X3082" s="2"/>
    </row>
    <row r="3083" spans="1:24" ht="63.75" outlineLevel="1" x14ac:dyDescent="0.25">
      <c r="A3083" s="2" t="s">
        <v>7060</v>
      </c>
      <c r="B3083" s="3" t="s">
        <v>27</v>
      </c>
      <c r="C3083" s="10" t="s">
        <v>7934</v>
      </c>
      <c r="D3083" s="10" t="s">
        <v>7935</v>
      </c>
      <c r="E3083" s="10" t="s">
        <v>7936</v>
      </c>
      <c r="F3083" s="93" t="s">
        <v>6600</v>
      </c>
      <c r="G3083" s="2" t="s">
        <v>29</v>
      </c>
      <c r="H3083" s="4">
        <v>0</v>
      </c>
      <c r="I3083" s="2">
        <v>710000000</v>
      </c>
      <c r="J3083" s="2" t="s">
        <v>11537</v>
      </c>
      <c r="K3083" s="2" t="s">
        <v>1034</v>
      </c>
      <c r="L3083" s="2" t="s">
        <v>1141</v>
      </c>
      <c r="M3083" s="6" t="s">
        <v>32</v>
      </c>
      <c r="N3083" s="2" t="s">
        <v>453</v>
      </c>
      <c r="O3083" s="15" t="s">
        <v>3810</v>
      </c>
      <c r="P3083" s="36" t="s">
        <v>40</v>
      </c>
      <c r="Q3083" s="2" t="s">
        <v>41</v>
      </c>
      <c r="R3083" s="10">
        <v>1</v>
      </c>
      <c r="S3083" s="9">
        <v>64999.999999999993</v>
      </c>
      <c r="T3083" s="9">
        <f t="shared" si="210"/>
        <v>64999.999999999993</v>
      </c>
      <c r="U3083" s="9">
        <f t="shared" si="209"/>
        <v>72800</v>
      </c>
      <c r="V3083" s="2" t="s">
        <v>42</v>
      </c>
      <c r="W3083" s="2">
        <v>2014</v>
      </c>
      <c r="X3083" s="2"/>
    </row>
    <row r="3084" spans="1:24" ht="63.75" outlineLevel="1" x14ac:dyDescent="0.25">
      <c r="A3084" s="2" t="s">
        <v>7061</v>
      </c>
      <c r="B3084" s="3" t="s">
        <v>27</v>
      </c>
      <c r="C3084" s="43" t="s">
        <v>6604</v>
      </c>
      <c r="D3084" s="10" t="s">
        <v>7937</v>
      </c>
      <c r="E3084" s="10" t="s">
        <v>7920</v>
      </c>
      <c r="F3084" s="93" t="s">
        <v>6600</v>
      </c>
      <c r="G3084" s="2" t="s">
        <v>29</v>
      </c>
      <c r="H3084" s="4">
        <v>0</v>
      </c>
      <c r="I3084" s="2">
        <v>710000000</v>
      </c>
      <c r="J3084" s="2" t="s">
        <v>11537</v>
      </c>
      <c r="K3084" s="2" t="s">
        <v>1034</v>
      </c>
      <c r="L3084" s="2" t="s">
        <v>1141</v>
      </c>
      <c r="M3084" s="6" t="s">
        <v>32</v>
      </c>
      <c r="N3084" s="2" t="s">
        <v>453</v>
      </c>
      <c r="O3084" s="15" t="s">
        <v>3810</v>
      </c>
      <c r="P3084" s="36" t="s">
        <v>40</v>
      </c>
      <c r="Q3084" s="2" t="s">
        <v>41</v>
      </c>
      <c r="R3084" s="10">
        <v>1</v>
      </c>
      <c r="S3084" s="9">
        <v>50714.28571428571</v>
      </c>
      <c r="T3084" s="9">
        <f t="shared" si="210"/>
        <v>50714.28571428571</v>
      </c>
      <c r="U3084" s="9">
        <f t="shared" si="209"/>
        <v>56800</v>
      </c>
      <c r="V3084" s="2" t="s">
        <v>42</v>
      </c>
      <c r="W3084" s="2">
        <v>2014</v>
      </c>
      <c r="X3084" s="2"/>
    </row>
    <row r="3085" spans="1:24" ht="63.75" outlineLevel="1" x14ac:dyDescent="0.25">
      <c r="A3085" s="2" t="s">
        <v>7062</v>
      </c>
      <c r="B3085" s="3" t="s">
        <v>27</v>
      </c>
      <c r="C3085" s="10" t="s">
        <v>7938</v>
      </c>
      <c r="D3085" s="10" t="s">
        <v>7939</v>
      </c>
      <c r="E3085" s="10" t="s">
        <v>1955</v>
      </c>
      <c r="F3085" s="93" t="s">
        <v>6600</v>
      </c>
      <c r="G3085" s="2" t="s">
        <v>29</v>
      </c>
      <c r="H3085" s="4">
        <v>0</v>
      </c>
      <c r="I3085" s="2">
        <v>710000000</v>
      </c>
      <c r="J3085" s="2" t="s">
        <v>11537</v>
      </c>
      <c r="K3085" s="2" t="s">
        <v>1034</v>
      </c>
      <c r="L3085" s="2" t="s">
        <v>1141</v>
      </c>
      <c r="M3085" s="6" t="s">
        <v>32</v>
      </c>
      <c r="N3085" s="2" t="s">
        <v>453</v>
      </c>
      <c r="O3085" s="15" t="s">
        <v>3810</v>
      </c>
      <c r="P3085" s="36" t="s">
        <v>40</v>
      </c>
      <c r="Q3085" s="2" t="s">
        <v>41</v>
      </c>
      <c r="R3085" s="10">
        <v>12</v>
      </c>
      <c r="S3085" s="9">
        <v>7133.3333333333348</v>
      </c>
      <c r="T3085" s="9">
        <f t="shared" si="210"/>
        <v>85600.000000000015</v>
      </c>
      <c r="U3085" s="9">
        <f t="shared" si="209"/>
        <v>95872.000000000029</v>
      </c>
      <c r="V3085" s="2" t="s">
        <v>42</v>
      </c>
      <c r="W3085" s="2">
        <v>2014</v>
      </c>
      <c r="X3085" s="2"/>
    </row>
    <row r="3086" spans="1:24" ht="63.75" outlineLevel="1" x14ac:dyDescent="0.25">
      <c r="A3086" s="2" t="s">
        <v>7063</v>
      </c>
      <c r="B3086" s="3" t="s">
        <v>27</v>
      </c>
      <c r="C3086" s="43" t="s">
        <v>6605</v>
      </c>
      <c r="D3086" s="10" t="s">
        <v>7940</v>
      </c>
      <c r="E3086" s="10" t="s">
        <v>1955</v>
      </c>
      <c r="F3086" s="93" t="s">
        <v>6600</v>
      </c>
      <c r="G3086" s="2" t="s">
        <v>29</v>
      </c>
      <c r="H3086" s="4">
        <v>0</v>
      </c>
      <c r="I3086" s="2">
        <v>710000000</v>
      </c>
      <c r="J3086" s="2" t="s">
        <v>11537</v>
      </c>
      <c r="K3086" s="2" t="s">
        <v>1034</v>
      </c>
      <c r="L3086" s="2" t="s">
        <v>1141</v>
      </c>
      <c r="M3086" s="6" t="s">
        <v>32</v>
      </c>
      <c r="N3086" s="2" t="s">
        <v>453</v>
      </c>
      <c r="O3086" s="15" t="s">
        <v>3810</v>
      </c>
      <c r="P3086" s="36" t="s">
        <v>40</v>
      </c>
      <c r="Q3086" s="2" t="s">
        <v>41</v>
      </c>
      <c r="R3086" s="10">
        <v>32</v>
      </c>
      <c r="S3086" s="9">
        <v>2232.1428571428569</v>
      </c>
      <c r="T3086" s="9">
        <f t="shared" si="210"/>
        <v>71428.57142857142</v>
      </c>
      <c r="U3086" s="9">
        <f t="shared" si="209"/>
        <v>80000</v>
      </c>
      <c r="V3086" s="2" t="s">
        <v>42</v>
      </c>
      <c r="W3086" s="2">
        <v>2014</v>
      </c>
      <c r="X3086" s="2"/>
    </row>
    <row r="3087" spans="1:24" ht="63.75" outlineLevel="1" x14ac:dyDescent="0.25">
      <c r="A3087" s="2" t="s">
        <v>7064</v>
      </c>
      <c r="B3087" s="3" t="s">
        <v>27</v>
      </c>
      <c r="C3087" s="10" t="s">
        <v>7941</v>
      </c>
      <c r="D3087" s="10" t="s">
        <v>7942</v>
      </c>
      <c r="E3087" s="10" t="s">
        <v>1955</v>
      </c>
      <c r="F3087" s="93" t="s">
        <v>6600</v>
      </c>
      <c r="G3087" s="2" t="s">
        <v>29</v>
      </c>
      <c r="H3087" s="4">
        <v>0</v>
      </c>
      <c r="I3087" s="2">
        <v>710000000</v>
      </c>
      <c r="J3087" s="2" t="s">
        <v>11537</v>
      </c>
      <c r="K3087" s="2" t="s">
        <v>1034</v>
      </c>
      <c r="L3087" s="2" t="s">
        <v>1141</v>
      </c>
      <c r="M3087" s="6" t="s">
        <v>32</v>
      </c>
      <c r="N3087" s="2" t="s">
        <v>453</v>
      </c>
      <c r="O3087" s="15" t="s">
        <v>3810</v>
      </c>
      <c r="P3087" s="36" t="s">
        <v>40</v>
      </c>
      <c r="Q3087" s="2" t="s">
        <v>41</v>
      </c>
      <c r="R3087" s="10">
        <v>10</v>
      </c>
      <c r="S3087" s="9">
        <v>5564</v>
      </c>
      <c r="T3087" s="9">
        <f t="shared" si="210"/>
        <v>55640</v>
      </c>
      <c r="U3087" s="9">
        <f t="shared" si="209"/>
        <v>62316.800000000003</v>
      </c>
      <c r="V3087" s="2" t="s">
        <v>42</v>
      </c>
      <c r="W3087" s="2">
        <v>2014</v>
      </c>
      <c r="X3087" s="2"/>
    </row>
    <row r="3088" spans="1:24" ht="63.75" outlineLevel="1" x14ac:dyDescent="0.25">
      <c r="A3088" s="2" t="s">
        <v>7065</v>
      </c>
      <c r="B3088" s="3" t="s">
        <v>27</v>
      </c>
      <c r="C3088" s="43" t="s">
        <v>6606</v>
      </c>
      <c r="D3088" s="10" t="s">
        <v>7943</v>
      </c>
      <c r="E3088" s="10" t="s">
        <v>1955</v>
      </c>
      <c r="F3088" s="93" t="s">
        <v>6600</v>
      </c>
      <c r="G3088" s="2" t="s">
        <v>29</v>
      </c>
      <c r="H3088" s="4">
        <v>0</v>
      </c>
      <c r="I3088" s="2">
        <v>710000000</v>
      </c>
      <c r="J3088" s="2" t="s">
        <v>11537</v>
      </c>
      <c r="K3088" s="2" t="s">
        <v>1034</v>
      </c>
      <c r="L3088" s="2" t="s">
        <v>1141</v>
      </c>
      <c r="M3088" s="6" t="s">
        <v>32</v>
      </c>
      <c r="N3088" s="2" t="s">
        <v>453</v>
      </c>
      <c r="O3088" s="15" t="s">
        <v>3810</v>
      </c>
      <c r="P3088" s="36" t="s">
        <v>40</v>
      </c>
      <c r="Q3088" s="2" t="s">
        <v>41</v>
      </c>
      <c r="R3088" s="10">
        <v>4</v>
      </c>
      <c r="S3088" s="9">
        <v>6955</v>
      </c>
      <c r="T3088" s="9">
        <f t="shared" si="210"/>
        <v>27820</v>
      </c>
      <c r="U3088" s="9">
        <f t="shared" si="209"/>
        <v>31158.400000000001</v>
      </c>
      <c r="V3088" s="2" t="s">
        <v>42</v>
      </c>
      <c r="W3088" s="2">
        <v>2014</v>
      </c>
      <c r="X3088" s="2"/>
    </row>
    <row r="3089" spans="1:24" ht="63.75" outlineLevel="1" x14ac:dyDescent="0.25">
      <c r="A3089" s="2" t="s">
        <v>7066</v>
      </c>
      <c r="B3089" s="3" t="s">
        <v>27</v>
      </c>
      <c r="C3089" s="10" t="s">
        <v>3967</v>
      </c>
      <c r="D3089" s="10" t="s">
        <v>7944</v>
      </c>
      <c r="E3089" s="10" t="s">
        <v>7945</v>
      </c>
      <c r="F3089" s="93" t="s">
        <v>6600</v>
      </c>
      <c r="G3089" s="2" t="s">
        <v>29</v>
      </c>
      <c r="H3089" s="4">
        <v>0</v>
      </c>
      <c r="I3089" s="2">
        <v>710000000</v>
      </c>
      <c r="J3089" s="2" t="s">
        <v>11537</v>
      </c>
      <c r="K3089" s="2" t="s">
        <v>1034</v>
      </c>
      <c r="L3089" s="2" t="s">
        <v>1141</v>
      </c>
      <c r="M3089" s="6" t="s">
        <v>32</v>
      </c>
      <c r="N3089" s="2" t="s">
        <v>453</v>
      </c>
      <c r="O3089" s="15" t="s">
        <v>3810</v>
      </c>
      <c r="P3089" s="36" t="s">
        <v>40</v>
      </c>
      <c r="Q3089" s="2" t="s">
        <v>41</v>
      </c>
      <c r="R3089" s="10">
        <v>8</v>
      </c>
      <c r="S3089" s="9">
        <v>22321.428571428569</v>
      </c>
      <c r="T3089" s="9">
        <f t="shared" si="210"/>
        <v>178571.42857142855</v>
      </c>
      <c r="U3089" s="9">
        <f t="shared" si="209"/>
        <v>200000</v>
      </c>
      <c r="V3089" s="2" t="s">
        <v>42</v>
      </c>
      <c r="W3089" s="2">
        <v>2014</v>
      </c>
      <c r="X3089" s="2"/>
    </row>
    <row r="3090" spans="1:24" ht="63.75" outlineLevel="1" x14ac:dyDescent="0.25">
      <c r="A3090" s="2" t="s">
        <v>7067</v>
      </c>
      <c r="B3090" s="3" t="s">
        <v>27</v>
      </c>
      <c r="C3090" s="10" t="s">
        <v>7946</v>
      </c>
      <c r="D3090" s="10" t="s">
        <v>7947</v>
      </c>
      <c r="E3090" s="10" t="s">
        <v>7948</v>
      </c>
      <c r="F3090" s="93" t="s">
        <v>6600</v>
      </c>
      <c r="G3090" s="2" t="s">
        <v>29</v>
      </c>
      <c r="H3090" s="4">
        <v>0</v>
      </c>
      <c r="I3090" s="2">
        <v>710000000</v>
      </c>
      <c r="J3090" s="2" t="s">
        <v>11537</v>
      </c>
      <c r="K3090" s="2" t="s">
        <v>1034</v>
      </c>
      <c r="L3090" s="2" t="s">
        <v>1141</v>
      </c>
      <c r="M3090" s="6" t="s">
        <v>32</v>
      </c>
      <c r="N3090" s="2" t="s">
        <v>453</v>
      </c>
      <c r="O3090" s="15" t="s">
        <v>3810</v>
      </c>
      <c r="P3090" s="36" t="s">
        <v>40</v>
      </c>
      <c r="Q3090" s="2" t="s">
        <v>41</v>
      </c>
      <c r="R3090" s="10">
        <v>4</v>
      </c>
      <c r="S3090" s="9">
        <v>2942.5000000000005</v>
      </c>
      <c r="T3090" s="9">
        <f t="shared" si="210"/>
        <v>11770.000000000002</v>
      </c>
      <c r="U3090" s="9">
        <f t="shared" si="209"/>
        <v>13182.400000000003</v>
      </c>
      <c r="V3090" s="2" t="s">
        <v>42</v>
      </c>
      <c r="W3090" s="2">
        <v>2014</v>
      </c>
      <c r="X3090" s="2"/>
    </row>
    <row r="3091" spans="1:24" ht="63.75" outlineLevel="1" x14ac:dyDescent="0.25">
      <c r="A3091" s="2" t="s">
        <v>7068</v>
      </c>
      <c r="B3091" s="3" t="s">
        <v>27</v>
      </c>
      <c r="C3091" s="10" t="s">
        <v>7949</v>
      </c>
      <c r="D3091" s="10" t="s">
        <v>7950</v>
      </c>
      <c r="E3091" s="10" t="s">
        <v>7951</v>
      </c>
      <c r="F3091" s="93" t="s">
        <v>7952</v>
      </c>
      <c r="G3091" s="2" t="s">
        <v>29</v>
      </c>
      <c r="H3091" s="4">
        <v>0</v>
      </c>
      <c r="I3091" s="2">
        <v>710000000</v>
      </c>
      <c r="J3091" s="2" t="s">
        <v>11537</v>
      </c>
      <c r="K3091" s="2" t="s">
        <v>1034</v>
      </c>
      <c r="L3091" s="2" t="s">
        <v>1141</v>
      </c>
      <c r="M3091" s="6" t="s">
        <v>32</v>
      </c>
      <c r="N3091" s="2" t="s">
        <v>453</v>
      </c>
      <c r="O3091" s="15" t="s">
        <v>3810</v>
      </c>
      <c r="P3091" s="36" t="s">
        <v>40</v>
      </c>
      <c r="Q3091" s="2" t="s">
        <v>41</v>
      </c>
      <c r="R3091" s="10">
        <v>3</v>
      </c>
      <c r="S3091" s="9">
        <v>9273.3333333333321</v>
      </c>
      <c r="T3091" s="9">
        <f t="shared" si="210"/>
        <v>27819.999999999996</v>
      </c>
      <c r="U3091" s="9">
        <f t="shared" si="209"/>
        <v>31158.399999999998</v>
      </c>
      <c r="V3091" s="2" t="s">
        <v>42</v>
      </c>
      <c r="W3091" s="2">
        <v>2014</v>
      </c>
      <c r="X3091" s="2"/>
    </row>
    <row r="3092" spans="1:24" ht="63.75" outlineLevel="1" x14ac:dyDescent="0.25">
      <c r="A3092" s="2" t="s">
        <v>7069</v>
      </c>
      <c r="B3092" s="3" t="s">
        <v>27</v>
      </c>
      <c r="C3092" s="10" t="s">
        <v>7882</v>
      </c>
      <c r="D3092" s="10" t="s">
        <v>7883</v>
      </c>
      <c r="E3092" s="10" t="s">
        <v>7884</v>
      </c>
      <c r="F3092" s="93" t="s">
        <v>7953</v>
      </c>
      <c r="G3092" s="2" t="s">
        <v>29</v>
      </c>
      <c r="H3092" s="4">
        <v>0</v>
      </c>
      <c r="I3092" s="2">
        <v>710000000</v>
      </c>
      <c r="J3092" s="2" t="s">
        <v>11537</v>
      </c>
      <c r="K3092" s="2" t="s">
        <v>1034</v>
      </c>
      <c r="L3092" s="2" t="s">
        <v>1141</v>
      </c>
      <c r="M3092" s="6" t="s">
        <v>32</v>
      </c>
      <c r="N3092" s="2" t="s">
        <v>453</v>
      </c>
      <c r="O3092" s="15" t="s">
        <v>3810</v>
      </c>
      <c r="P3092" s="36" t="s">
        <v>40</v>
      </c>
      <c r="Q3092" s="2" t="s">
        <v>41</v>
      </c>
      <c r="R3092" s="10">
        <v>1</v>
      </c>
      <c r="S3092" s="9">
        <v>14285.714285714284</v>
      </c>
      <c r="T3092" s="9">
        <f t="shared" si="210"/>
        <v>14285.714285714284</v>
      </c>
      <c r="U3092" s="9">
        <f t="shared" si="209"/>
        <v>16000</v>
      </c>
      <c r="V3092" s="2" t="s">
        <v>42</v>
      </c>
      <c r="W3092" s="2">
        <v>2014</v>
      </c>
      <c r="X3092" s="2"/>
    </row>
    <row r="3093" spans="1:24" ht="63.75" outlineLevel="1" x14ac:dyDescent="0.25">
      <c r="A3093" s="2" t="s">
        <v>7070</v>
      </c>
      <c r="B3093" s="3" t="s">
        <v>27</v>
      </c>
      <c r="C3093" s="10" t="s">
        <v>7954</v>
      </c>
      <c r="D3093" s="10" t="s">
        <v>7852</v>
      </c>
      <c r="E3093" s="10" t="s">
        <v>7955</v>
      </c>
      <c r="F3093" s="93" t="s">
        <v>6600</v>
      </c>
      <c r="G3093" s="2" t="s">
        <v>29</v>
      </c>
      <c r="H3093" s="4">
        <v>0</v>
      </c>
      <c r="I3093" s="2">
        <v>710000000</v>
      </c>
      <c r="J3093" s="2" t="s">
        <v>11537</v>
      </c>
      <c r="K3093" s="2" t="s">
        <v>1034</v>
      </c>
      <c r="L3093" s="2" t="s">
        <v>1141</v>
      </c>
      <c r="M3093" s="6" t="s">
        <v>32</v>
      </c>
      <c r="N3093" s="2" t="s">
        <v>453</v>
      </c>
      <c r="O3093" s="15" t="s">
        <v>3810</v>
      </c>
      <c r="P3093" s="36" t="s">
        <v>40</v>
      </c>
      <c r="Q3093" s="2" t="s">
        <v>41</v>
      </c>
      <c r="R3093" s="10">
        <v>2</v>
      </c>
      <c r="S3093" s="9">
        <v>26750</v>
      </c>
      <c r="T3093" s="9">
        <f t="shared" si="210"/>
        <v>53500</v>
      </c>
      <c r="U3093" s="9">
        <f t="shared" si="209"/>
        <v>59920.000000000007</v>
      </c>
      <c r="V3093" s="2" t="s">
        <v>42</v>
      </c>
      <c r="W3093" s="2">
        <v>2014</v>
      </c>
      <c r="X3093" s="2"/>
    </row>
    <row r="3094" spans="1:24" ht="63.75" outlineLevel="1" x14ac:dyDescent="0.25">
      <c r="A3094" s="2" t="s">
        <v>7071</v>
      </c>
      <c r="B3094" s="3" t="s">
        <v>27</v>
      </c>
      <c r="C3094" s="43" t="s">
        <v>6607</v>
      </c>
      <c r="D3094" s="10" t="s">
        <v>7956</v>
      </c>
      <c r="E3094" s="10" t="s">
        <v>7920</v>
      </c>
      <c r="F3094" s="93" t="s">
        <v>6600</v>
      </c>
      <c r="G3094" s="2" t="s">
        <v>29</v>
      </c>
      <c r="H3094" s="4">
        <v>0</v>
      </c>
      <c r="I3094" s="2">
        <v>710000000</v>
      </c>
      <c r="J3094" s="2" t="s">
        <v>11537</v>
      </c>
      <c r="K3094" s="2" t="s">
        <v>1034</v>
      </c>
      <c r="L3094" s="2" t="s">
        <v>1141</v>
      </c>
      <c r="M3094" s="6" t="s">
        <v>32</v>
      </c>
      <c r="N3094" s="2" t="s">
        <v>453</v>
      </c>
      <c r="O3094" s="15" t="s">
        <v>3810</v>
      </c>
      <c r="P3094" s="36" t="s">
        <v>40</v>
      </c>
      <c r="Q3094" s="2" t="s">
        <v>41</v>
      </c>
      <c r="R3094" s="10">
        <v>2</v>
      </c>
      <c r="S3094" s="9">
        <v>7490</v>
      </c>
      <c r="T3094" s="9">
        <f t="shared" si="210"/>
        <v>14980</v>
      </c>
      <c r="U3094" s="9">
        <f t="shared" si="209"/>
        <v>16777.600000000002</v>
      </c>
      <c r="V3094" s="2" t="s">
        <v>42</v>
      </c>
      <c r="W3094" s="2">
        <v>2014</v>
      </c>
      <c r="X3094" s="2"/>
    </row>
    <row r="3095" spans="1:24" ht="63.75" outlineLevel="1" x14ac:dyDescent="0.25">
      <c r="A3095" s="2" t="s">
        <v>7072</v>
      </c>
      <c r="B3095" s="3" t="s">
        <v>27</v>
      </c>
      <c r="C3095" s="10" t="s">
        <v>7957</v>
      </c>
      <c r="D3095" s="10" t="s">
        <v>7958</v>
      </c>
      <c r="E3095" s="10" t="s">
        <v>7959</v>
      </c>
      <c r="F3095" s="93" t="s">
        <v>6600</v>
      </c>
      <c r="G3095" s="2" t="s">
        <v>29</v>
      </c>
      <c r="H3095" s="4">
        <v>0</v>
      </c>
      <c r="I3095" s="2">
        <v>710000000</v>
      </c>
      <c r="J3095" s="2" t="s">
        <v>11537</v>
      </c>
      <c r="K3095" s="2" t="s">
        <v>1034</v>
      </c>
      <c r="L3095" s="2" t="s">
        <v>1141</v>
      </c>
      <c r="M3095" s="6" t="s">
        <v>32</v>
      </c>
      <c r="N3095" s="2" t="s">
        <v>453</v>
      </c>
      <c r="O3095" s="15" t="s">
        <v>3810</v>
      </c>
      <c r="P3095" s="36" t="s">
        <v>40</v>
      </c>
      <c r="Q3095" s="2" t="s">
        <v>41</v>
      </c>
      <c r="R3095" s="10">
        <v>2</v>
      </c>
      <c r="S3095" s="9">
        <v>4815</v>
      </c>
      <c r="T3095" s="9">
        <f t="shared" si="210"/>
        <v>9630</v>
      </c>
      <c r="U3095" s="9">
        <f t="shared" si="209"/>
        <v>10785.6</v>
      </c>
      <c r="V3095" s="2" t="s">
        <v>42</v>
      </c>
      <c r="W3095" s="2">
        <v>2014</v>
      </c>
      <c r="X3095" s="2"/>
    </row>
    <row r="3096" spans="1:24" ht="63.75" outlineLevel="1" x14ac:dyDescent="0.25">
      <c r="A3096" s="2" t="s">
        <v>7073</v>
      </c>
      <c r="B3096" s="3" t="s">
        <v>27</v>
      </c>
      <c r="C3096" s="10" t="s">
        <v>7960</v>
      </c>
      <c r="D3096" s="10" t="s">
        <v>7961</v>
      </c>
      <c r="E3096" s="10" t="s">
        <v>7962</v>
      </c>
      <c r="F3096" s="93" t="s">
        <v>6600</v>
      </c>
      <c r="G3096" s="2" t="s">
        <v>29</v>
      </c>
      <c r="H3096" s="4">
        <v>0</v>
      </c>
      <c r="I3096" s="2">
        <v>710000000</v>
      </c>
      <c r="J3096" s="2" t="s">
        <v>11537</v>
      </c>
      <c r="K3096" s="2" t="s">
        <v>1034</v>
      </c>
      <c r="L3096" s="2" t="s">
        <v>1141</v>
      </c>
      <c r="M3096" s="6" t="s">
        <v>32</v>
      </c>
      <c r="N3096" s="2" t="s">
        <v>453</v>
      </c>
      <c r="O3096" s="15" t="s">
        <v>3810</v>
      </c>
      <c r="P3096" s="36" t="s">
        <v>40</v>
      </c>
      <c r="Q3096" s="2" t="s">
        <v>41</v>
      </c>
      <c r="R3096" s="10">
        <v>4</v>
      </c>
      <c r="S3096" s="9">
        <v>16071.428571428571</v>
      </c>
      <c r="T3096" s="9">
        <f t="shared" si="210"/>
        <v>64285.714285714283</v>
      </c>
      <c r="U3096" s="9">
        <f t="shared" si="209"/>
        <v>72000</v>
      </c>
      <c r="V3096" s="2" t="s">
        <v>42</v>
      </c>
      <c r="W3096" s="2">
        <v>2014</v>
      </c>
      <c r="X3096" s="2"/>
    </row>
    <row r="3097" spans="1:24" ht="63.75" outlineLevel="1" x14ac:dyDescent="0.25">
      <c r="A3097" s="2" t="s">
        <v>7074</v>
      </c>
      <c r="B3097" s="3" t="s">
        <v>27</v>
      </c>
      <c r="C3097" s="43" t="s">
        <v>6608</v>
      </c>
      <c r="D3097" s="10" t="s">
        <v>7963</v>
      </c>
      <c r="E3097" s="10" t="s">
        <v>7964</v>
      </c>
      <c r="F3097" s="93" t="s">
        <v>6600</v>
      </c>
      <c r="G3097" s="2" t="s">
        <v>29</v>
      </c>
      <c r="H3097" s="4">
        <v>0</v>
      </c>
      <c r="I3097" s="2">
        <v>710000000</v>
      </c>
      <c r="J3097" s="2" t="s">
        <v>11537</v>
      </c>
      <c r="K3097" s="2" t="s">
        <v>1034</v>
      </c>
      <c r="L3097" s="2" t="s">
        <v>1141</v>
      </c>
      <c r="M3097" s="6" t="s">
        <v>32</v>
      </c>
      <c r="N3097" s="2" t="s">
        <v>453</v>
      </c>
      <c r="O3097" s="15" t="s">
        <v>3810</v>
      </c>
      <c r="P3097" s="36" t="s">
        <v>40</v>
      </c>
      <c r="Q3097" s="2" t="s">
        <v>41</v>
      </c>
      <c r="R3097" s="10">
        <v>16</v>
      </c>
      <c r="S3097" s="9">
        <v>468.125</v>
      </c>
      <c r="T3097" s="9">
        <f t="shared" si="210"/>
        <v>7490</v>
      </c>
      <c r="U3097" s="9">
        <f t="shared" si="209"/>
        <v>8388.8000000000011</v>
      </c>
      <c r="V3097" s="2" t="s">
        <v>42</v>
      </c>
      <c r="W3097" s="2">
        <v>2014</v>
      </c>
      <c r="X3097" s="2"/>
    </row>
    <row r="3098" spans="1:24" ht="63.75" outlineLevel="1" x14ac:dyDescent="0.25">
      <c r="A3098" s="2" t="s">
        <v>7075</v>
      </c>
      <c r="B3098" s="3" t="s">
        <v>27</v>
      </c>
      <c r="C3098" s="43" t="s">
        <v>6609</v>
      </c>
      <c r="D3098" s="10" t="s">
        <v>7965</v>
      </c>
      <c r="E3098" s="10" t="s">
        <v>7966</v>
      </c>
      <c r="F3098" s="93" t="s">
        <v>6600</v>
      </c>
      <c r="G3098" s="2" t="s">
        <v>29</v>
      </c>
      <c r="H3098" s="4">
        <v>0</v>
      </c>
      <c r="I3098" s="2">
        <v>710000000</v>
      </c>
      <c r="J3098" s="2" t="s">
        <v>11537</v>
      </c>
      <c r="K3098" s="2" t="s">
        <v>1034</v>
      </c>
      <c r="L3098" s="2" t="s">
        <v>1141</v>
      </c>
      <c r="M3098" s="6" t="s">
        <v>32</v>
      </c>
      <c r="N3098" s="2" t="s">
        <v>453</v>
      </c>
      <c r="O3098" s="15" t="s">
        <v>3810</v>
      </c>
      <c r="P3098" s="36" t="s">
        <v>40</v>
      </c>
      <c r="Q3098" s="2" t="s">
        <v>1838</v>
      </c>
      <c r="R3098" s="10">
        <v>4</v>
      </c>
      <c r="S3098" s="9">
        <v>5885.0000000000009</v>
      </c>
      <c r="T3098" s="9">
        <f t="shared" si="210"/>
        <v>23540.000000000004</v>
      </c>
      <c r="U3098" s="9">
        <f t="shared" si="209"/>
        <v>26364.800000000007</v>
      </c>
      <c r="V3098" s="2" t="s">
        <v>42</v>
      </c>
      <c r="W3098" s="2">
        <v>2014</v>
      </c>
      <c r="X3098" s="2"/>
    </row>
    <row r="3099" spans="1:24" ht="63.75" outlineLevel="1" x14ac:dyDescent="0.25">
      <c r="A3099" s="2" t="s">
        <v>7076</v>
      </c>
      <c r="B3099" s="3" t="s">
        <v>27</v>
      </c>
      <c r="C3099" s="92" t="s">
        <v>6610</v>
      </c>
      <c r="D3099" s="10" t="s">
        <v>7967</v>
      </c>
      <c r="E3099" s="10" t="s">
        <v>7968</v>
      </c>
      <c r="F3099" s="93" t="s">
        <v>6600</v>
      </c>
      <c r="G3099" s="2" t="s">
        <v>29</v>
      </c>
      <c r="H3099" s="4">
        <v>0</v>
      </c>
      <c r="I3099" s="2">
        <v>710000000</v>
      </c>
      <c r="J3099" s="2" t="s">
        <v>11537</v>
      </c>
      <c r="K3099" s="2" t="s">
        <v>1034</v>
      </c>
      <c r="L3099" s="2" t="s">
        <v>1141</v>
      </c>
      <c r="M3099" s="6" t="s">
        <v>32</v>
      </c>
      <c r="N3099" s="2" t="s">
        <v>453</v>
      </c>
      <c r="O3099" s="15" t="s">
        <v>3810</v>
      </c>
      <c r="P3099" s="36" t="s">
        <v>1837</v>
      </c>
      <c r="Q3099" s="2" t="s">
        <v>1838</v>
      </c>
      <c r="R3099" s="10">
        <v>4</v>
      </c>
      <c r="S3099" s="9">
        <v>3745</v>
      </c>
      <c r="T3099" s="9">
        <f t="shared" si="210"/>
        <v>14980</v>
      </c>
      <c r="U3099" s="9">
        <f t="shared" si="209"/>
        <v>16777.600000000002</v>
      </c>
      <c r="V3099" s="2" t="s">
        <v>42</v>
      </c>
      <c r="W3099" s="2">
        <v>2014</v>
      </c>
      <c r="X3099" s="2"/>
    </row>
    <row r="3100" spans="1:24" ht="76.5" outlineLevel="1" x14ac:dyDescent="0.25">
      <c r="A3100" s="2" t="s">
        <v>7077</v>
      </c>
      <c r="B3100" s="3" t="s">
        <v>27</v>
      </c>
      <c r="C3100" s="43" t="s">
        <v>6611</v>
      </c>
      <c r="D3100" s="10" t="s">
        <v>1971</v>
      </c>
      <c r="E3100" s="10" t="s">
        <v>7969</v>
      </c>
      <c r="F3100" s="93" t="s">
        <v>6600</v>
      </c>
      <c r="G3100" s="2" t="s">
        <v>29</v>
      </c>
      <c r="H3100" s="4">
        <v>0</v>
      </c>
      <c r="I3100" s="2">
        <v>710000000</v>
      </c>
      <c r="J3100" s="2" t="s">
        <v>11537</v>
      </c>
      <c r="K3100" s="2" t="s">
        <v>1034</v>
      </c>
      <c r="L3100" s="2" t="s">
        <v>1141</v>
      </c>
      <c r="M3100" s="6" t="s">
        <v>32</v>
      </c>
      <c r="N3100" s="2" t="s">
        <v>453</v>
      </c>
      <c r="O3100" s="15" t="s">
        <v>3810</v>
      </c>
      <c r="P3100" s="36" t="s">
        <v>40</v>
      </c>
      <c r="Q3100" s="2" t="s">
        <v>41</v>
      </c>
      <c r="R3100" s="10">
        <v>20</v>
      </c>
      <c r="S3100" s="9">
        <v>18190</v>
      </c>
      <c r="T3100" s="9">
        <f t="shared" si="210"/>
        <v>363800</v>
      </c>
      <c r="U3100" s="9">
        <f t="shared" si="209"/>
        <v>407456.00000000006</v>
      </c>
      <c r="V3100" s="2" t="s">
        <v>42</v>
      </c>
      <c r="W3100" s="2">
        <v>2014</v>
      </c>
      <c r="X3100" s="2"/>
    </row>
    <row r="3101" spans="1:24" ht="63.75" outlineLevel="1" x14ac:dyDescent="0.25">
      <c r="A3101" s="2" t="s">
        <v>7078</v>
      </c>
      <c r="B3101" s="3" t="s">
        <v>27</v>
      </c>
      <c r="C3101" s="43" t="s">
        <v>5459</v>
      </c>
      <c r="D3101" s="10" t="s">
        <v>1798</v>
      </c>
      <c r="E3101" s="10" t="s">
        <v>1963</v>
      </c>
      <c r="F3101" s="93" t="s">
        <v>6600</v>
      </c>
      <c r="G3101" s="2" t="s">
        <v>29</v>
      </c>
      <c r="H3101" s="4">
        <v>0</v>
      </c>
      <c r="I3101" s="2">
        <v>710000000</v>
      </c>
      <c r="J3101" s="2" t="s">
        <v>11537</v>
      </c>
      <c r="K3101" s="2" t="s">
        <v>1034</v>
      </c>
      <c r="L3101" s="2" t="s">
        <v>1141</v>
      </c>
      <c r="M3101" s="6" t="s">
        <v>32</v>
      </c>
      <c r="N3101" s="2" t="s">
        <v>453</v>
      </c>
      <c r="O3101" s="15" t="s">
        <v>3810</v>
      </c>
      <c r="P3101" s="36" t="s">
        <v>1837</v>
      </c>
      <c r="Q3101" s="2" t="s">
        <v>1838</v>
      </c>
      <c r="R3101" s="10">
        <v>4</v>
      </c>
      <c r="S3101" s="9">
        <v>1872.5</v>
      </c>
      <c r="T3101" s="9">
        <f t="shared" si="210"/>
        <v>7490</v>
      </c>
      <c r="U3101" s="9">
        <f t="shared" si="209"/>
        <v>8388.8000000000011</v>
      </c>
      <c r="V3101" s="2" t="s">
        <v>42</v>
      </c>
      <c r="W3101" s="2">
        <v>2014</v>
      </c>
      <c r="X3101" s="2"/>
    </row>
    <row r="3102" spans="1:24" ht="63.75" outlineLevel="1" x14ac:dyDescent="0.25">
      <c r="A3102" s="2" t="s">
        <v>7079</v>
      </c>
      <c r="B3102" s="3" t="s">
        <v>27</v>
      </c>
      <c r="C3102" s="10" t="s">
        <v>7972</v>
      </c>
      <c r="D3102" s="10" t="s">
        <v>7970</v>
      </c>
      <c r="E3102" s="10" t="s">
        <v>7971</v>
      </c>
      <c r="F3102" s="93" t="s">
        <v>6600</v>
      </c>
      <c r="G3102" s="2" t="s">
        <v>29</v>
      </c>
      <c r="H3102" s="4">
        <v>0</v>
      </c>
      <c r="I3102" s="2">
        <v>710000000</v>
      </c>
      <c r="J3102" s="2" t="s">
        <v>11537</v>
      </c>
      <c r="K3102" s="2" t="s">
        <v>1034</v>
      </c>
      <c r="L3102" s="2" t="s">
        <v>1141</v>
      </c>
      <c r="M3102" s="6" t="s">
        <v>32</v>
      </c>
      <c r="N3102" s="2" t="s">
        <v>453</v>
      </c>
      <c r="O3102" s="15" t="s">
        <v>3810</v>
      </c>
      <c r="P3102" s="36" t="s">
        <v>40</v>
      </c>
      <c r="Q3102" s="2" t="s">
        <v>41</v>
      </c>
      <c r="R3102" s="10">
        <v>4</v>
      </c>
      <c r="S3102" s="9">
        <v>3745</v>
      </c>
      <c r="T3102" s="9">
        <f t="shared" si="210"/>
        <v>14980</v>
      </c>
      <c r="U3102" s="9">
        <f t="shared" si="209"/>
        <v>16777.600000000002</v>
      </c>
      <c r="V3102" s="2" t="s">
        <v>42</v>
      </c>
      <c r="W3102" s="2">
        <v>2014</v>
      </c>
      <c r="X3102" s="2"/>
    </row>
    <row r="3103" spans="1:24" ht="63.75" outlineLevel="1" x14ac:dyDescent="0.25">
      <c r="A3103" s="2" t="s">
        <v>7080</v>
      </c>
      <c r="B3103" s="3" t="s">
        <v>27</v>
      </c>
      <c r="C3103" s="10" t="s">
        <v>7973</v>
      </c>
      <c r="D3103" s="10" t="s">
        <v>7974</v>
      </c>
      <c r="E3103" s="10" t="s">
        <v>7975</v>
      </c>
      <c r="F3103" s="93" t="s">
        <v>6600</v>
      </c>
      <c r="G3103" s="2" t="s">
        <v>29</v>
      </c>
      <c r="H3103" s="4">
        <v>0</v>
      </c>
      <c r="I3103" s="2">
        <v>710000000</v>
      </c>
      <c r="J3103" s="2" t="s">
        <v>11537</v>
      </c>
      <c r="K3103" s="2" t="s">
        <v>1034</v>
      </c>
      <c r="L3103" s="2" t="s">
        <v>1141</v>
      </c>
      <c r="M3103" s="6" t="s">
        <v>32</v>
      </c>
      <c r="N3103" s="2" t="s">
        <v>453</v>
      </c>
      <c r="O3103" s="15" t="s">
        <v>3810</v>
      </c>
      <c r="P3103" s="36" t="s">
        <v>40</v>
      </c>
      <c r="Q3103" s="2" t="s">
        <v>41</v>
      </c>
      <c r="R3103" s="10">
        <v>8</v>
      </c>
      <c r="S3103" s="9">
        <v>3076.2500000000005</v>
      </c>
      <c r="T3103" s="9">
        <f t="shared" si="210"/>
        <v>24610.000000000004</v>
      </c>
      <c r="U3103" s="9">
        <f t="shared" si="209"/>
        <v>27563.200000000008</v>
      </c>
      <c r="V3103" s="2" t="s">
        <v>42</v>
      </c>
      <c r="W3103" s="2">
        <v>2014</v>
      </c>
      <c r="X3103" s="2"/>
    </row>
    <row r="3104" spans="1:24" ht="63.75" outlineLevel="1" x14ac:dyDescent="0.25">
      <c r="A3104" s="2" t="s">
        <v>7081</v>
      </c>
      <c r="B3104" s="3" t="s">
        <v>27</v>
      </c>
      <c r="C3104" s="43" t="s">
        <v>6612</v>
      </c>
      <c r="D3104" s="10" t="s">
        <v>7976</v>
      </c>
      <c r="E3104" s="10" t="s">
        <v>1955</v>
      </c>
      <c r="F3104" s="93" t="s">
        <v>6600</v>
      </c>
      <c r="G3104" s="2" t="s">
        <v>29</v>
      </c>
      <c r="H3104" s="4">
        <v>0</v>
      </c>
      <c r="I3104" s="2">
        <v>710000000</v>
      </c>
      <c r="J3104" s="2" t="s">
        <v>11537</v>
      </c>
      <c r="K3104" s="2" t="s">
        <v>1034</v>
      </c>
      <c r="L3104" s="2" t="s">
        <v>1141</v>
      </c>
      <c r="M3104" s="6" t="s">
        <v>32</v>
      </c>
      <c r="N3104" s="2" t="s">
        <v>453</v>
      </c>
      <c r="O3104" s="15" t="s">
        <v>3810</v>
      </c>
      <c r="P3104" s="36" t="s">
        <v>40</v>
      </c>
      <c r="Q3104" s="2" t="s">
        <v>41</v>
      </c>
      <c r="R3104" s="10">
        <v>2</v>
      </c>
      <c r="S3104" s="9">
        <v>4732.1428571428569</v>
      </c>
      <c r="T3104" s="9">
        <f t="shared" si="210"/>
        <v>9464.2857142857138</v>
      </c>
      <c r="U3104" s="9">
        <f t="shared" si="209"/>
        <v>10600</v>
      </c>
      <c r="V3104" s="2" t="s">
        <v>42</v>
      </c>
      <c r="W3104" s="2">
        <v>2014</v>
      </c>
      <c r="X3104" s="2"/>
    </row>
    <row r="3105" spans="1:24" ht="63.75" outlineLevel="1" x14ac:dyDescent="0.25">
      <c r="A3105" s="2" t="s">
        <v>7082</v>
      </c>
      <c r="B3105" s="3" t="s">
        <v>27</v>
      </c>
      <c r="C3105" s="10" t="s">
        <v>7977</v>
      </c>
      <c r="D3105" s="10" t="s">
        <v>7865</v>
      </c>
      <c r="E3105" s="10" t="s">
        <v>4897</v>
      </c>
      <c r="F3105" s="93" t="s">
        <v>6600</v>
      </c>
      <c r="G3105" s="2" t="s">
        <v>29</v>
      </c>
      <c r="H3105" s="4">
        <v>0</v>
      </c>
      <c r="I3105" s="2">
        <v>710000000</v>
      </c>
      <c r="J3105" s="2" t="s">
        <v>11537</v>
      </c>
      <c r="K3105" s="2" t="s">
        <v>1034</v>
      </c>
      <c r="L3105" s="2" t="s">
        <v>1141</v>
      </c>
      <c r="M3105" s="6" t="s">
        <v>32</v>
      </c>
      <c r="N3105" s="2" t="s">
        <v>453</v>
      </c>
      <c r="O3105" s="15" t="s">
        <v>3810</v>
      </c>
      <c r="P3105" s="36" t="s">
        <v>1837</v>
      </c>
      <c r="Q3105" s="2" t="s">
        <v>1838</v>
      </c>
      <c r="R3105" s="10">
        <v>2</v>
      </c>
      <c r="S3105" s="9">
        <v>53571.428571428565</v>
      </c>
      <c r="T3105" s="9">
        <f t="shared" si="210"/>
        <v>107142.85714285713</v>
      </c>
      <c r="U3105" s="9">
        <f t="shared" si="209"/>
        <v>120000</v>
      </c>
      <c r="V3105" s="2" t="s">
        <v>42</v>
      </c>
      <c r="W3105" s="2">
        <v>2014</v>
      </c>
      <c r="X3105" s="2"/>
    </row>
    <row r="3106" spans="1:24" ht="63.75" outlineLevel="1" x14ac:dyDescent="0.25">
      <c r="A3106" s="2" t="s">
        <v>7083</v>
      </c>
      <c r="B3106" s="3" t="s">
        <v>27</v>
      </c>
      <c r="C3106" s="43" t="s">
        <v>6614</v>
      </c>
      <c r="D3106" s="10" t="s">
        <v>7943</v>
      </c>
      <c r="E3106" s="10" t="s">
        <v>3933</v>
      </c>
      <c r="F3106" s="93" t="s">
        <v>6613</v>
      </c>
      <c r="G3106" s="2" t="s">
        <v>29</v>
      </c>
      <c r="H3106" s="4">
        <v>0</v>
      </c>
      <c r="I3106" s="2">
        <v>710000000</v>
      </c>
      <c r="J3106" s="2" t="s">
        <v>11537</v>
      </c>
      <c r="K3106" s="2" t="s">
        <v>1034</v>
      </c>
      <c r="L3106" s="2" t="s">
        <v>1141</v>
      </c>
      <c r="M3106" s="6" t="s">
        <v>32</v>
      </c>
      <c r="N3106" s="2" t="s">
        <v>453</v>
      </c>
      <c r="O3106" s="15" t="s">
        <v>3810</v>
      </c>
      <c r="P3106" s="36" t="s">
        <v>40</v>
      </c>
      <c r="Q3106" s="2" t="s">
        <v>41</v>
      </c>
      <c r="R3106" s="140">
        <v>1</v>
      </c>
      <c r="S3106" s="9">
        <v>6687.5</v>
      </c>
      <c r="T3106" s="9">
        <f>S3106*R3106</f>
        <v>6687.5</v>
      </c>
      <c r="U3106" s="9">
        <f t="shared" si="209"/>
        <v>7490.0000000000009</v>
      </c>
      <c r="V3106" s="2" t="s">
        <v>42</v>
      </c>
      <c r="W3106" s="2">
        <v>2014</v>
      </c>
      <c r="X3106" s="2"/>
    </row>
    <row r="3107" spans="1:24" ht="63.75" outlineLevel="1" x14ac:dyDescent="0.25">
      <c r="A3107" s="2" t="s">
        <v>7084</v>
      </c>
      <c r="B3107" s="3" t="s">
        <v>27</v>
      </c>
      <c r="C3107" s="43" t="s">
        <v>6615</v>
      </c>
      <c r="D3107" s="10" t="s">
        <v>7940</v>
      </c>
      <c r="E3107" s="10" t="s">
        <v>3933</v>
      </c>
      <c r="F3107" s="93" t="s">
        <v>6613</v>
      </c>
      <c r="G3107" s="2" t="s">
        <v>29</v>
      </c>
      <c r="H3107" s="4">
        <v>0</v>
      </c>
      <c r="I3107" s="2">
        <v>710000000</v>
      </c>
      <c r="J3107" s="2" t="s">
        <v>11537</v>
      </c>
      <c r="K3107" s="2" t="s">
        <v>1034</v>
      </c>
      <c r="L3107" s="2" t="s">
        <v>1141</v>
      </c>
      <c r="M3107" s="6" t="s">
        <v>32</v>
      </c>
      <c r="N3107" s="2" t="s">
        <v>453</v>
      </c>
      <c r="O3107" s="15" t="s">
        <v>3810</v>
      </c>
      <c r="P3107" s="36" t="s">
        <v>40</v>
      </c>
      <c r="Q3107" s="2" t="s">
        <v>41</v>
      </c>
      <c r="R3107" s="140">
        <v>2</v>
      </c>
      <c r="S3107" s="9">
        <v>1476.6</v>
      </c>
      <c r="T3107" s="9">
        <f t="shared" ref="T3107:T3151" si="211">S3107*R3107</f>
        <v>2953.2</v>
      </c>
      <c r="U3107" s="9">
        <f t="shared" si="209"/>
        <v>3307.5840000000003</v>
      </c>
      <c r="V3107" s="2" t="s">
        <v>42</v>
      </c>
      <c r="W3107" s="2">
        <v>2014</v>
      </c>
      <c r="X3107" s="2"/>
    </row>
    <row r="3108" spans="1:24" ht="63.75" outlineLevel="1" x14ac:dyDescent="0.25">
      <c r="A3108" s="2" t="s">
        <v>7085</v>
      </c>
      <c r="B3108" s="3" t="s">
        <v>27</v>
      </c>
      <c r="C3108" s="43" t="s">
        <v>6616</v>
      </c>
      <c r="D3108" s="10" t="s">
        <v>7978</v>
      </c>
      <c r="E3108" s="10" t="s">
        <v>7979</v>
      </c>
      <c r="F3108" s="93" t="s">
        <v>6613</v>
      </c>
      <c r="G3108" s="2" t="s">
        <v>29</v>
      </c>
      <c r="H3108" s="4">
        <v>0</v>
      </c>
      <c r="I3108" s="2">
        <v>710000000</v>
      </c>
      <c r="J3108" s="2" t="s">
        <v>11537</v>
      </c>
      <c r="K3108" s="2" t="s">
        <v>1034</v>
      </c>
      <c r="L3108" s="2" t="s">
        <v>1141</v>
      </c>
      <c r="M3108" s="6" t="s">
        <v>32</v>
      </c>
      <c r="N3108" s="2" t="s">
        <v>453</v>
      </c>
      <c r="O3108" s="15" t="s">
        <v>3810</v>
      </c>
      <c r="P3108" s="36" t="s">
        <v>40</v>
      </c>
      <c r="Q3108" s="2" t="s">
        <v>41</v>
      </c>
      <c r="R3108" s="140">
        <v>6</v>
      </c>
      <c r="S3108" s="9">
        <v>3167.2000000000007</v>
      </c>
      <c r="T3108" s="9">
        <f t="shared" si="211"/>
        <v>19003.200000000004</v>
      </c>
      <c r="U3108" s="9">
        <f t="shared" si="209"/>
        <v>21283.584000000006</v>
      </c>
      <c r="V3108" s="2" t="s">
        <v>42</v>
      </c>
      <c r="W3108" s="2">
        <v>2014</v>
      </c>
      <c r="X3108" s="2"/>
    </row>
    <row r="3109" spans="1:24" ht="63.75" outlineLevel="1" x14ac:dyDescent="0.25">
      <c r="A3109" s="2" t="s">
        <v>7086</v>
      </c>
      <c r="B3109" s="3" t="s">
        <v>27</v>
      </c>
      <c r="C3109" s="20" t="s">
        <v>7886</v>
      </c>
      <c r="D3109" s="20" t="s">
        <v>7839</v>
      </c>
      <c r="E3109" s="20" t="s">
        <v>7887</v>
      </c>
      <c r="F3109" s="93" t="s">
        <v>6613</v>
      </c>
      <c r="G3109" s="2" t="s">
        <v>350</v>
      </c>
      <c r="H3109" s="4">
        <v>0</v>
      </c>
      <c r="I3109" s="2">
        <v>710000000</v>
      </c>
      <c r="J3109" s="2" t="s">
        <v>11537</v>
      </c>
      <c r="K3109" s="2" t="s">
        <v>1034</v>
      </c>
      <c r="L3109" s="2" t="s">
        <v>1141</v>
      </c>
      <c r="M3109" s="6" t="s">
        <v>32</v>
      </c>
      <c r="N3109" s="2" t="s">
        <v>453</v>
      </c>
      <c r="O3109" s="15" t="s">
        <v>3810</v>
      </c>
      <c r="P3109" s="36" t="s">
        <v>40</v>
      </c>
      <c r="Q3109" s="2" t="s">
        <v>41</v>
      </c>
      <c r="R3109" s="140">
        <v>1</v>
      </c>
      <c r="S3109" s="9">
        <v>8560</v>
      </c>
      <c r="T3109" s="9">
        <f t="shared" si="211"/>
        <v>8560</v>
      </c>
      <c r="U3109" s="9">
        <f t="shared" si="209"/>
        <v>9587.2000000000007</v>
      </c>
      <c r="V3109" s="2" t="s">
        <v>42</v>
      </c>
      <c r="W3109" s="2">
        <v>2014</v>
      </c>
      <c r="X3109" s="2"/>
    </row>
    <row r="3110" spans="1:24" ht="63.75" outlineLevel="1" x14ac:dyDescent="0.25">
      <c r="A3110" s="2" t="s">
        <v>7087</v>
      </c>
      <c r="B3110" s="3" t="s">
        <v>27</v>
      </c>
      <c r="C3110" s="43" t="s">
        <v>6617</v>
      </c>
      <c r="D3110" s="10" t="s">
        <v>1798</v>
      </c>
      <c r="E3110" s="10" t="s">
        <v>1815</v>
      </c>
      <c r="F3110" s="93" t="s">
        <v>6613</v>
      </c>
      <c r="G3110" s="2" t="s">
        <v>29</v>
      </c>
      <c r="H3110" s="4">
        <v>0</v>
      </c>
      <c r="I3110" s="2">
        <v>710000000</v>
      </c>
      <c r="J3110" s="2" t="s">
        <v>11537</v>
      </c>
      <c r="K3110" s="2" t="s">
        <v>1034</v>
      </c>
      <c r="L3110" s="2" t="s">
        <v>1141</v>
      </c>
      <c r="M3110" s="6" t="s">
        <v>32</v>
      </c>
      <c r="N3110" s="2" t="s">
        <v>453</v>
      </c>
      <c r="O3110" s="15" t="s">
        <v>3810</v>
      </c>
      <c r="P3110" s="36" t="s">
        <v>1837</v>
      </c>
      <c r="Q3110" s="2" t="s">
        <v>1838</v>
      </c>
      <c r="R3110" s="140">
        <v>1</v>
      </c>
      <c r="S3110" s="9">
        <v>6420</v>
      </c>
      <c r="T3110" s="9">
        <f t="shared" si="211"/>
        <v>6420</v>
      </c>
      <c r="U3110" s="9">
        <f t="shared" si="209"/>
        <v>7190.4000000000005</v>
      </c>
      <c r="V3110" s="2" t="s">
        <v>42</v>
      </c>
      <c r="W3110" s="2">
        <v>2014</v>
      </c>
      <c r="X3110" s="2"/>
    </row>
    <row r="3111" spans="1:24" ht="63.75" outlineLevel="1" x14ac:dyDescent="0.25">
      <c r="A3111" s="2" t="s">
        <v>7088</v>
      </c>
      <c r="B3111" s="3" t="s">
        <v>27</v>
      </c>
      <c r="C3111" s="43" t="s">
        <v>6618</v>
      </c>
      <c r="D3111" s="10" t="s">
        <v>7980</v>
      </c>
      <c r="E3111" s="10" t="s">
        <v>7981</v>
      </c>
      <c r="F3111" s="93" t="s">
        <v>6613</v>
      </c>
      <c r="G3111" s="2" t="s">
        <v>29</v>
      </c>
      <c r="H3111" s="4">
        <v>0</v>
      </c>
      <c r="I3111" s="2">
        <v>710000000</v>
      </c>
      <c r="J3111" s="2" t="s">
        <v>11537</v>
      </c>
      <c r="K3111" s="2" t="s">
        <v>1034</v>
      </c>
      <c r="L3111" s="2" t="s">
        <v>1141</v>
      </c>
      <c r="M3111" s="6" t="s">
        <v>32</v>
      </c>
      <c r="N3111" s="2" t="s">
        <v>453</v>
      </c>
      <c r="O3111" s="15" t="s">
        <v>3810</v>
      </c>
      <c r="P3111" s="36" t="s">
        <v>40</v>
      </c>
      <c r="Q3111" s="2" t="s">
        <v>41</v>
      </c>
      <c r="R3111" s="140">
        <v>1</v>
      </c>
      <c r="S3111" s="9">
        <v>60990</v>
      </c>
      <c r="T3111" s="9">
        <f t="shared" si="211"/>
        <v>60990</v>
      </c>
      <c r="U3111" s="9">
        <f t="shared" si="209"/>
        <v>68308.800000000003</v>
      </c>
      <c r="V3111" s="2" t="s">
        <v>42</v>
      </c>
      <c r="W3111" s="2">
        <v>2014</v>
      </c>
      <c r="X3111" s="2"/>
    </row>
    <row r="3112" spans="1:24" ht="63.75" outlineLevel="1" x14ac:dyDescent="0.25">
      <c r="A3112" s="2" t="s">
        <v>7089</v>
      </c>
      <c r="B3112" s="3" t="s">
        <v>27</v>
      </c>
      <c r="C3112" s="10" t="s">
        <v>7984</v>
      </c>
      <c r="D3112" s="10" t="s">
        <v>7982</v>
      </c>
      <c r="E3112" s="10" t="s">
        <v>7983</v>
      </c>
      <c r="F3112" s="93" t="s">
        <v>6613</v>
      </c>
      <c r="G3112" s="2" t="s">
        <v>29</v>
      </c>
      <c r="H3112" s="4">
        <v>0</v>
      </c>
      <c r="I3112" s="2">
        <v>710000000</v>
      </c>
      <c r="J3112" s="2" t="s">
        <v>11537</v>
      </c>
      <c r="K3112" s="2" t="s">
        <v>1034</v>
      </c>
      <c r="L3112" s="2" t="s">
        <v>1141</v>
      </c>
      <c r="M3112" s="6" t="s">
        <v>32</v>
      </c>
      <c r="N3112" s="2" t="s">
        <v>453</v>
      </c>
      <c r="O3112" s="15" t="s">
        <v>3810</v>
      </c>
      <c r="P3112" s="36" t="s">
        <v>40</v>
      </c>
      <c r="Q3112" s="2" t="s">
        <v>41</v>
      </c>
      <c r="R3112" s="140">
        <v>1</v>
      </c>
      <c r="S3112" s="9">
        <v>4280</v>
      </c>
      <c r="T3112" s="9">
        <f t="shared" si="211"/>
        <v>4280</v>
      </c>
      <c r="U3112" s="9">
        <f t="shared" si="209"/>
        <v>4793.6000000000004</v>
      </c>
      <c r="V3112" s="2" t="s">
        <v>42</v>
      </c>
      <c r="W3112" s="2">
        <v>2014</v>
      </c>
      <c r="X3112" s="2"/>
    </row>
    <row r="3113" spans="1:24" ht="63.75" outlineLevel="1" x14ac:dyDescent="0.25">
      <c r="A3113" s="2" t="s">
        <v>7090</v>
      </c>
      <c r="B3113" s="3" t="s">
        <v>27</v>
      </c>
      <c r="C3113" s="43" t="s">
        <v>6619</v>
      </c>
      <c r="D3113" s="10" t="s">
        <v>1970</v>
      </c>
      <c r="E3113" s="10" t="s">
        <v>7985</v>
      </c>
      <c r="F3113" s="93" t="s">
        <v>6613</v>
      </c>
      <c r="G3113" s="2" t="s">
        <v>29</v>
      </c>
      <c r="H3113" s="4">
        <v>0</v>
      </c>
      <c r="I3113" s="2">
        <v>710000000</v>
      </c>
      <c r="J3113" s="2" t="s">
        <v>11537</v>
      </c>
      <c r="K3113" s="2" t="s">
        <v>1034</v>
      </c>
      <c r="L3113" s="2" t="s">
        <v>1141</v>
      </c>
      <c r="M3113" s="6" t="s">
        <v>32</v>
      </c>
      <c r="N3113" s="2" t="s">
        <v>453</v>
      </c>
      <c r="O3113" s="15" t="s">
        <v>3810</v>
      </c>
      <c r="P3113" s="36" t="s">
        <v>40</v>
      </c>
      <c r="Q3113" s="2" t="s">
        <v>41</v>
      </c>
      <c r="R3113" s="140">
        <v>2</v>
      </c>
      <c r="S3113" s="9">
        <v>7318.8</v>
      </c>
      <c r="T3113" s="9">
        <f t="shared" si="211"/>
        <v>14637.6</v>
      </c>
      <c r="U3113" s="9">
        <f t="shared" si="209"/>
        <v>16394.112000000001</v>
      </c>
      <c r="V3113" s="2" t="s">
        <v>42</v>
      </c>
      <c r="W3113" s="2">
        <v>2014</v>
      </c>
      <c r="X3113" s="2"/>
    </row>
    <row r="3114" spans="1:24" ht="63.75" outlineLevel="1" x14ac:dyDescent="0.25">
      <c r="A3114" s="2" t="s">
        <v>7091</v>
      </c>
      <c r="B3114" s="3" t="s">
        <v>27</v>
      </c>
      <c r="C3114" s="10" t="s">
        <v>7986</v>
      </c>
      <c r="D3114" s="10" t="s">
        <v>7987</v>
      </c>
      <c r="E3114" s="10" t="s">
        <v>7988</v>
      </c>
      <c r="F3114" s="93" t="s">
        <v>6613</v>
      </c>
      <c r="G3114" s="2" t="s">
        <v>29</v>
      </c>
      <c r="H3114" s="4">
        <v>0</v>
      </c>
      <c r="I3114" s="2">
        <v>710000000</v>
      </c>
      <c r="J3114" s="2" t="s">
        <v>11537</v>
      </c>
      <c r="K3114" s="2" t="s">
        <v>1034</v>
      </c>
      <c r="L3114" s="2" t="s">
        <v>1141</v>
      </c>
      <c r="M3114" s="6" t="s">
        <v>32</v>
      </c>
      <c r="N3114" s="2" t="s">
        <v>453</v>
      </c>
      <c r="O3114" s="15" t="s">
        <v>3810</v>
      </c>
      <c r="P3114" s="36" t="s">
        <v>40</v>
      </c>
      <c r="Q3114" s="2" t="s">
        <v>41</v>
      </c>
      <c r="R3114" s="140">
        <v>1</v>
      </c>
      <c r="S3114" s="9">
        <v>749</v>
      </c>
      <c r="T3114" s="9">
        <f t="shared" si="211"/>
        <v>749</v>
      </c>
      <c r="U3114" s="9">
        <f t="shared" si="209"/>
        <v>838.88000000000011</v>
      </c>
      <c r="V3114" s="2" t="s">
        <v>42</v>
      </c>
      <c r="W3114" s="2">
        <v>2014</v>
      </c>
      <c r="X3114" s="2"/>
    </row>
    <row r="3115" spans="1:24" ht="63.75" outlineLevel="1" x14ac:dyDescent="0.25">
      <c r="A3115" s="2" t="s">
        <v>7092</v>
      </c>
      <c r="B3115" s="3" t="s">
        <v>27</v>
      </c>
      <c r="C3115" s="10" t="s">
        <v>7989</v>
      </c>
      <c r="D3115" s="10" t="s">
        <v>7987</v>
      </c>
      <c r="E3115" s="10" t="s">
        <v>7990</v>
      </c>
      <c r="F3115" s="93" t="s">
        <v>6613</v>
      </c>
      <c r="G3115" s="2" t="s">
        <v>29</v>
      </c>
      <c r="H3115" s="4">
        <v>0</v>
      </c>
      <c r="I3115" s="2">
        <v>710000000</v>
      </c>
      <c r="J3115" s="2" t="s">
        <v>11537</v>
      </c>
      <c r="K3115" s="2" t="s">
        <v>1034</v>
      </c>
      <c r="L3115" s="2" t="s">
        <v>1141</v>
      </c>
      <c r="M3115" s="6" t="s">
        <v>32</v>
      </c>
      <c r="N3115" s="2" t="s">
        <v>453</v>
      </c>
      <c r="O3115" s="15" t="s">
        <v>67</v>
      </c>
      <c r="P3115" s="36" t="s">
        <v>40</v>
      </c>
      <c r="Q3115" s="2" t="s">
        <v>41</v>
      </c>
      <c r="R3115" s="140">
        <v>1</v>
      </c>
      <c r="S3115" s="9">
        <v>749</v>
      </c>
      <c r="T3115" s="9">
        <f t="shared" si="211"/>
        <v>749</v>
      </c>
      <c r="U3115" s="9">
        <f t="shared" si="209"/>
        <v>838.88000000000011</v>
      </c>
      <c r="V3115" s="2" t="s">
        <v>42</v>
      </c>
      <c r="W3115" s="2">
        <v>2014</v>
      </c>
      <c r="X3115" s="2"/>
    </row>
    <row r="3116" spans="1:24" ht="63.75" outlineLevel="1" x14ac:dyDescent="0.25">
      <c r="A3116" s="2" t="s">
        <v>7093</v>
      </c>
      <c r="B3116" s="3" t="s">
        <v>27</v>
      </c>
      <c r="C3116" s="10" t="s">
        <v>7991</v>
      </c>
      <c r="D3116" s="10" t="s">
        <v>7992</v>
      </c>
      <c r="E3116" s="10" t="s">
        <v>7993</v>
      </c>
      <c r="F3116" s="93" t="s">
        <v>6613</v>
      </c>
      <c r="G3116" s="2" t="s">
        <v>29</v>
      </c>
      <c r="H3116" s="4">
        <v>0</v>
      </c>
      <c r="I3116" s="2">
        <v>710000000</v>
      </c>
      <c r="J3116" s="2" t="s">
        <v>11537</v>
      </c>
      <c r="K3116" s="2" t="s">
        <v>1034</v>
      </c>
      <c r="L3116" s="2" t="s">
        <v>1141</v>
      </c>
      <c r="M3116" s="6" t="s">
        <v>32</v>
      </c>
      <c r="N3116" s="2" t="s">
        <v>453</v>
      </c>
      <c r="O3116" s="15" t="s">
        <v>3810</v>
      </c>
      <c r="P3116" s="36" t="s">
        <v>1837</v>
      </c>
      <c r="Q3116" s="2" t="s">
        <v>1838</v>
      </c>
      <c r="R3116" s="140">
        <v>1</v>
      </c>
      <c r="S3116" s="9">
        <v>11770.000000000002</v>
      </c>
      <c r="T3116" s="9">
        <f t="shared" si="211"/>
        <v>11770.000000000002</v>
      </c>
      <c r="U3116" s="9">
        <f t="shared" si="209"/>
        <v>13182.400000000003</v>
      </c>
      <c r="V3116" s="2" t="s">
        <v>42</v>
      </c>
      <c r="W3116" s="2">
        <v>2014</v>
      </c>
      <c r="X3116" s="2"/>
    </row>
    <row r="3117" spans="1:24" ht="63.75" outlineLevel="1" x14ac:dyDescent="0.25">
      <c r="A3117" s="2" t="s">
        <v>7094</v>
      </c>
      <c r="B3117" s="3" t="s">
        <v>27</v>
      </c>
      <c r="C3117" s="10" t="s">
        <v>7994</v>
      </c>
      <c r="D3117" s="10" t="s">
        <v>7917</v>
      </c>
      <c r="E3117" s="10" t="s">
        <v>9528</v>
      </c>
      <c r="F3117" s="93" t="s">
        <v>6613</v>
      </c>
      <c r="G3117" s="2" t="s">
        <v>29</v>
      </c>
      <c r="H3117" s="4">
        <v>0</v>
      </c>
      <c r="I3117" s="2">
        <v>710000000</v>
      </c>
      <c r="J3117" s="2" t="s">
        <v>11537</v>
      </c>
      <c r="K3117" s="2" t="s">
        <v>1034</v>
      </c>
      <c r="L3117" s="2" t="s">
        <v>1141</v>
      </c>
      <c r="M3117" s="6" t="s">
        <v>32</v>
      </c>
      <c r="N3117" s="2" t="s">
        <v>453</v>
      </c>
      <c r="O3117" s="15" t="s">
        <v>3810</v>
      </c>
      <c r="P3117" s="36" t="s">
        <v>40</v>
      </c>
      <c r="Q3117" s="2" t="s">
        <v>41</v>
      </c>
      <c r="R3117" s="140">
        <v>1</v>
      </c>
      <c r="S3117" s="9">
        <v>38520</v>
      </c>
      <c r="T3117" s="9">
        <f t="shared" si="211"/>
        <v>38520</v>
      </c>
      <c r="U3117" s="9">
        <f t="shared" si="209"/>
        <v>43142.400000000001</v>
      </c>
      <c r="V3117" s="2" t="s">
        <v>42</v>
      </c>
      <c r="W3117" s="2">
        <v>2014</v>
      </c>
      <c r="X3117" s="2"/>
    </row>
    <row r="3118" spans="1:24" ht="63.75" outlineLevel="1" x14ac:dyDescent="0.25">
      <c r="A3118" s="2" t="s">
        <v>7095</v>
      </c>
      <c r="B3118" s="3" t="s">
        <v>27</v>
      </c>
      <c r="C3118" s="43" t="s">
        <v>6620</v>
      </c>
      <c r="D3118" s="10" t="s">
        <v>7995</v>
      </c>
      <c r="E3118" s="10" t="s">
        <v>7920</v>
      </c>
      <c r="F3118" s="93" t="s">
        <v>6613</v>
      </c>
      <c r="G3118" s="2" t="s">
        <v>29</v>
      </c>
      <c r="H3118" s="4">
        <v>0</v>
      </c>
      <c r="I3118" s="2">
        <v>710000000</v>
      </c>
      <c r="J3118" s="2" t="s">
        <v>11537</v>
      </c>
      <c r="K3118" s="2" t="s">
        <v>1034</v>
      </c>
      <c r="L3118" s="2" t="s">
        <v>1141</v>
      </c>
      <c r="M3118" s="6" t="s">
        <v>32</v>
      </c>
      <c r="N3118" s="2" t="s">
        <v>453</v>
      </c>
      <c r="O3118" s="15" t="s">
        <v>3810</v>
      </c>
      <c r="P3118" s="36" t="s">
        <v>40</v>
      </c>
      <c r="Q3118" s="2" t="s">
        <v>41</v>
      </c>
      <c r="R3118" s="140">
        <v>8</v>
      </c>
      <c r="S3118" s="9">
        <v>4280</v>
      </c>
      <c r="T3118" s="9">
        <f t="shared" si="211"/>
        <v>34240</v>
      </c>
      <c r="U3118" s="9">
        <f t="shared" si="209"/>
        <v>38348.800000000003</v>
      </c>
      <c r="V3118" s="2" t="s">
        <v>42</v>
      </c>
      <c r="W3118" s="2">
        <v>2014</v>
      </c>
      <c r="X3118" s="2"/>
    </row>
    <row r="3119" spans="1:24" ht="63.75" outlineLevel="1" x14ac:dyDescent="0.25">
      <c r="A3119" s="2" t="s">
        <v>7096</v>
      </c>
      <c r="B3119" s="3" t="s">
        <v>27</v>
      </c>
      <c r="C3119" s="43" t="s">
        <v>2255</v>
      </c>
      <c r="D3119" s="10" t="s">
        <v>7996</v>
      </c>
      <c r="E3119" s="10" t="s">
        <v>7920</v>
      </c>
      <c r="F3119" s="93" t="s">
        <v>6613</v>
      </c>
      <c r="G3119" s="2" t="s">
        <v>29</v>
      </c>
      <c r="H3119" s="4">
        <v>0</v>
      </c>
      <c r="I3119" s="2">
        <v>710000000</v>
      </c>
      <c r="J3119" s="2" t="s">
        <v>11537</v>
      </c>
      <c r="K3119" s="2" t="s">
        <v>1034</v>
      </c>
      <c r="L3119" s="2" t="s">
        <v>1141</v>
      </c>
      <c r="M3119" s="6" t="s">
        <v>32</v>
      </c>
      <c r="N3119" s="2" t="s">
        <v>453</v>
      </c>
      <c r="O3119" s="15" t="s">
        <v>3810</v>
      </c>
      <c r="P3119" s="36" t="s">
        <v>1837</v>
      </c>
      <c r="Q3119" s="2" t="s">
        <v>1838</v>
      </c>
      <c r="R3119" s="140">
        <v>1</v>
      </c>
      <c r="S3119" s="9">
        <v>42800.000000000007</v>
      </c>
      <c r="T3119" s="9">
        <f t="shared" si="211"/>
        <v>42800.000000000007</v>
      </c>
      <c r="U3119" s="9">
        <f t="shared" si="209"/>
        <v>47936.000000000015</v>
      </c>
      <c r="V3119" s="2" t="s">
        <v>42</v>
      </c>
      <c r="W3119" s="2">
        <v>2014</v>
      </c>
      <c r="X3119" s="2"/>
    </row>
    <row r="3120" spans="1:24" ht="63.75" outlineLevel="1" x14ac:dyDescent="0.25">
      <c r="A3120" s="2" t="s">
        <v>7097</v>
      </c>
      <c r="B3120" s="3" t="s">
        <v>27</v>
      </c>
      <c r="C3120" s="10" t="s">
        <v>7997</v>
      </c>
      <c r="D3120" s="10" t="s">
        <v>7998</v>
      </c>
      <c r="E3120" s="10" t="s">
        <v>7999</v>
      </c>
      <c r="F3120" s="93" t="s">
        <v>6613</v>
      </c>
      <c r="G3120" s="2" t="s">
        <v>29</v>
      </c>
      <c r="H3120" s="4">
        <v>0</v>
      </c>
      <c r="I3120" s="2">
        <v>710000000</v>
      </c>
      <c r="J3120" s="2" t="s">
        <v>11537</v>
      </c>
      <c r="K3120" s="2" t="s">
        <v>1034</v>
      </c>
      <c r="L3120" s="2" t="s">
        <v>1141</v>
      </c>
      <c r="M3120" s="6" t="s">
        <v>32</v>
      </c>
      <c r="N3120" s="2" t="s">
        <v>453</v>
      </c>
      <c r="O3120" s="15" t="s">
        <v>3810</v>
      </c>
      <c r="P3120" s="36" t="s">
        <v>40</v>
      </c>
      <c r="Q3120" s="2" t="s">
        <v>41</v>
      </c>
      <c r="R3120" s="140">
        <v>1</v>
      </c>
      <c r="S3120" s="9">
        <v>171200.00000000003</v>
      </c>
      <c r="T3120" s="9">
        <f t="shared" si="211"/>
        <v>171200.00000000003</v>
      </c>
      <c r="U3120" s="9">
        <f t="shared" si="209"/>
        <v>191744.00000000006</v>
      </c>
      <c r="V3120" s="2" t="s">
        <v>42</v>
      </c>
      <c r="W3120" s="2">
        <v>2014</v>
      </c>
      <c r="X3120" s="2"/>
    </row>
    <row r="3121" spans="1:24" ht="63.75" outlineLevel="1" x14ac:dyDescent="0.25">
      <c r="A3121" s="2" t="s">
        <v>7098</v>
      </c>
      <c r="B3121" s="3" t="s">
        <v>27</v>
      </c>
      <c r="C3121" s="10" t="s">
        <v>8000</v>
      </c>
      <c r="D3121" s="10" t="s">
        <v>8001</v>
      </c>
      <c r="E3121" s="10" t="s">
        <v>8002</v>
      </c>
      <c r="F3121" s="93" t="s">
        <v>6613</v>
      </c>
      <c r="G3121" s="2" t="s">
        <v>29</v>
      </c>
      <c r="H3121" s="4">
        <v>0</v>
      </c>
      <c r="I3121" s="2">
        <v>710000000</v>
      </c>
      <c r="J3121" s="2" t="s">
        <v>11537</v>
      </c>
      <c r="K3121" s="2" t="s">
        <v>1034</v>
      </c>
      <c r="L3121" s="2" t="s">
        <v>1141</v>
      </c>
      <c r="M3121" s="6" t="s">
        <v>32</v>
      </c>
      <c r="N3121" s="2" t="s">
        <v>453</v>
      </c>
      <c r="O3121" s="15" t="s">
        <v>3810</v>
      </c>
      <c r="P3121" s="36" t="s">
        <v>1837</v>
      </c>
      <c r="Q3121" s="2" t="s">
        <v>1838</v>
      </c>
      <c r="R3121" s="140">
        <v>2</v>
      </c>
      <c r="S3121" s="9">
        <v>3745</v>
      </c>
      <c r="T3121" s="9">
        <f t="shared" si="211"/>
        <v>7490</v>
      </c>
      <c r="U3121" s="9">
        <f t="shared" si="209"/>
        <v>8388.8000000000011</v>
      </c>
      <c r="V3121" s="2" t="s">
        <v>42</v>
      </c>
      <c r="W3121" s="2">
        <v>2014</v>
      </c>
      <c r="X3121" s="2"/>
    </row>
    <row r="3122" spans="1:24" ht="63.75" outlineLevel="1" x14ac:dyDescent="0.25">
      <c r="A3122" s="2" t="s">
        <v>7099</v>
      </c>
      <c r="B3122" s="3" t="s">
        <v>27</v>
      </c>
      <c r="C3122" s="10" t="s">
        <v>8003</v>
      </c>
      <c r="D3122" s="10" t="s">
        <v>8004</v>
      </c>
      <c r="E3122" s="10" t="s">
        <v>8005</v>
      </c>
      <c r="F3122" s="93" t="s">
        <v>6613</v>
      </c>
      <c r="G3122" s="2" t="s">
        <v>29</v>
      </c>
      <c r="H3122" s="4">
        <v>0</v>
      </c>
      <c r="I3122" s="2">
        <v>710000000</v>
      </c>
      <c r="J3122" s="2" t="s">
        <v>11537</v>
      </c>
      <c r="K3122" s="2" t="s">
        <v>1034</v>
      </c>
      <c r="L3122" s="2" t="s">
        <v>1141</v>
      </c>
      <c r="M3122" s="6" t="s">
        <v>32</v>
      </c>
      <c r="N3122" s="2" t="s">
        <v>453</v>
      </c>
      <c r="O3122" s="15" t="s">
        <v>3810</v>
      </c>
      <c r="P3122" s="36" t="s">
        <v>40</v>
      </c>
      <c r="Q3122" s="2" t="s">
        <v>41</v>
      </c>
      <c r="R3122" s="140">
        <v>3</v>
      </c>
      <c r="S3122" s="9">
        <v>2853.3333333333335</v>
      </c>
      <c r="T3122" s="9">
        <f t="shared" si="211"/>
        <v>8560</v>
      </c>
      <c r="U3122" s="9">
        <f t="shared" si="209"/>
        <v>9587.2000000000007</v>
      </c>
      <c r="V3122" s="2" t="s">
        <v>42</v>
      </c>
      <c r="W3122" s="2">
        <v>2014</v>
      </c>
      <c r="X3122" s="2"/>
    </row>
    <row r="3123" spans="1:24" ht="63.75" outlineLevel="1" x14ac:dyDescent="0.25">
      <c r="A3123" s="2" t="s">
        <v>7100</v>
      </c>
      <c r="B3123" s="3" t="s">
        <v>27</v>
      </c>
      <c r="C3123" s="43" t="s">
        <v>6621</v>
      </c>
      <c r="D3123" s="10" t="s">
        <v>7903</v>
      </c>
      <c r="E3123" s="10" t="s">
        <v>3933</v>
      </c>
      <c r="F3123" s="93" t="s">
        <v>6613</v>
      </c>
      <c r="G3123" s="2" t="s">
        <v>29</v>
      </c>
      <c r="H3123" s="4">
        <v>0</v>
      </c>
      <c r="I3123" s="2">
        <v>710000000</v>
      </c>
      <c r="J3123" s="2" t="s">
        <v>11537</v>
      </c>
      <c r="K3123" s="2" t="s">
        <v>1034</v>
      </c>
      <c r="L3123" s="2" t="s">
        <v>1141</v>
      </c>
      <c r="M3123" s="6" t="s">
        <v>32</v>
      </c>
      <c r="N3123" s="2" t="s">
        <v>453</v>
      </c>
      <c r="O3123" s="15" t="s">
        <v>3810</v>
      </c>
      <c r="P3123" s="36" t="s">
        <v>40</v>
      </c>
      <c r="Q3123" s="2" t="s">
        <v>41</v>
      </c>
      <c r="R3123" s="140">
        <v>2</v>
      </c>
      <c r="S3123" s="9">
        <v>10700.000000000002</v>
      </c>
      <c r="T3123" s="9">
        <f t="shared" si="211"/>
        <v>21400.000000000004</v>
      </c>
      <c r="U3123" s="9">
        <f t="shared" si="209"/>
        <v>23968.000000000007</v>
      </c>
      <c r="V3123" s="2" t="s">
        <v>42</v>
      </c>
      <c r="W3123" s="2">
        <v>2014</v>
      </c>
      <c r="X3123" s="2"/>
    </row>
    <row r="3124" spans="1:24" ht="63.75" outlineLevel="1" x14ac:dyDescent="0.25">
      <c r="A3124" s="2" t="s">
        <v>7101</v>
      </c>
      <c r="B3124" s="3" t="s">
        <v>27</v>
      </c>
      <c r="C3124" s="10" t="s">
        <v>8006</v>
      </c>
      <c r="D3124" s="10" t="s">
        <v>8008</v>
      </c>
      <c r="E3124" s="10" t="s">
        <v>3933</v>
      </c>
      <c r="F3124" s="93" t="s">
        <v>8007</v>
      </c>
      <c r="G3124" s="2" t="s">
        <v>29</v>
      </c>
      <c r="H3124" s="4">
        <v>0</v>
      </c>
      <c r="I3124" s="2">
        <v>710000000</v>
      </c>
      <c r="J3124" s="2" t="s">
        <v>11537</v>
      </c>
      <c r="K3124" s="2" t="s">
        <v>1034</v>
      </c>
      <c r="L3124" s="2" t="s">
        <v>1141</v>
      </c>
      <c r="M3124" s="6" t="s">
        <v>32</v>
      </c>
      <c r="N3124" s="2" t="s">
        <v>453</v>
      </c>
      <c r="O3124" s="15" t="s">
        <v>3810</v>
      </c>
      <c r="P3124" s="36" t="s">
        <v>40</v>
      </c>
      <c r="Q3124" s="2" t="s">
        <v>41</v>
      </c>
      <c r="R3124" s="140">
        <v>1</v>
      </c>
      <c r="S3124" s="9">
        <v>26750</v>
      </c>
      <c r="T3124" s="9">
        <f t="shared" si="211"/>
        <v>26750</v>
      </c>
      <c r="U3124" s="9">
        <f t="shared" si="209"/>
        <v>29960.000000000004</v>
      </c>
      <c r="V3124" s="2" t="s">
        <v>42</v>
      </c>
      <c r="W3124" s="2">
        <v>2014</v>
      </c>
      <c r="X3124" s="2"/>
    </row>
    <row r="3125" spans="1:24" ht="63.75" outlineLevel="1" x14ac:dyDescent="0.25">
      <c r="A3125" s="2" t="s">
        <v>7102</v>
      </c>
      <c r="B3125" s="3" t="s">
        <v>27</v>
      </c>
      <c r="C3125" s="43" t="s">
        <v>6622</v>
      </c>
      <c r="D3125" s="10" t="s">
        <v>8009</v>
      </c>
      <c r="E3125" s="10" t="s">
        <v>8010</v>
      </c>
      <c r="F3125" s="93" t="s">
        <v>6613</v>
      </c>
      <c r="G3125" s="2" t="s">
        <v>29</v>
      </c>
      <c r="H3125" s="4">
        <v>0</v>
      </c>
      <c r="I3125" s="2">
        <v>710000000</v>
      </c>
      <c r="J3125" s="2" t="s">
        <v>11537</v>
      </c>
      <c r="K3125" s="2" t="s">
        <v>1034</v>
      </c>
      <c r="L3125" s="2" t="s">
        <v>1141</v>
      </c>
      <c r="M3125" s="6" t="s">
        <v>32</v>
      </c>
      <c r="N3125" s="2" t="s">
        <v>453</v>
      </c>
      <c r="O3125" s="15" t="s">
        <v>3810</v>
      </c>
      <c r="P3125" s="36" t="s">
        <v>1837</v>
      </c>
      <c r="Q3125" s="2" t="s">
        <v>1838</v>
      </c>
      <c r="R3125" s="140">
        <v>2</v>
      </c>
      <c r="S3125" s="9">
        <v>3210</v>
      </c>
      <c r="T3125" s="9">
        <f t="shared" si="211"/>
        <v>6420</v>
      </c>
      <c r="U3125" s="9">
        <f t="shared" si="209"/>
        <v>7190.4000000000005</v>
      </c>
      <c r="V3125" s="2" t="s">
        <v>42</v>
      </c>
      <c r="W3125" s="2">
        <v>2014</v>
      </c>
      <c r="X3125" s="2"/>
    </row>
    <row r="3126" spans="1:24" ht="63.75" outlineLevel="1" x14ac:dyDescent="0.25">
      <c r="A3126" s="2" t="s">
        <v>7103</v>
      </c>
      <c r="B3126" s="3" t="s">
        <v>27</v>
      </c>
      <c r="C3126" s="43" t="s">
        <v>6623</v>
      </c>
      <c r="D3126" s="10" t="s">
        <v>8011</v>
      </c>
      <c r="E3126" s="10" t="s">
        <v>3933</v>
      </c>
      <c r="F3126" s="93" t="s">
        <v>6613</v>
      </c>
      <c r="G3126" s="2" t="s">
        <v>29</v>
      </c>
      <c r="H3126" s="4">
        <v>0</v>
      </c>
      <c r="I3126" s="2">
        <v>710000000</v>
      </c>
      <c r="J3126" s="2" t="s">
        <v>11537</v>
      </c>
      <c r="K3126" s="2" t="s">
        <v>1034</v>
      </c>
      <c r="L3126" s="2" t="s">
        <v>1141</v>
      </c>
      <c r="M3126" s="6" t="s">
        <v>32</v>
      </c>
      <c r="N3126" s="2" t="s">
        <v>453</v>
      </c>
      <c r="O3126" s="15" t="s">
        <v>3810</v>
      </c>
      <c r="P3126" s="36" t="s">
        <v>1837</v>
      </c>
      <c r="Q3126" s="2" t="s">
        <v>1838</v>
      </c>
      <c r="R3126" s="140">
        <v>2</v>
      </c>
      <c r="S3126" s="9">
        <v>2675.0000000000005</v>
      </c>
      <c r="T3126" s="9">
        <f t="shared" si="211"/>
        <v>5350.0000000000009</v>
      </c>
      <c r="U3126" s="9">
        <f t="shared" si="209"/>
        <v>5992.0000000000018</v>
      </c>
      <c r="V3126" s="2" t="s">
        <v>42</v>
      </c>
      <c r="W3126" s="2">
        <v>2014</v>
      </c>
      <c r="X3126" s="2"/>
    </row>
    <row r="3127" spans="1:24" ht="63.75" outlineLevel="1" x14ac:dyDescent="0.25">
      <c r="A3127" s="2" t="s">
        <v>7104</v>
      </c>
      <c r="B3127" s="3" t="s">
        <v>27</v>
      </c>
      <c r="C3127" s="43" t="s">
        <v>6624</v>
      </c>
      <c r="D3127" s="10" t="s">
        <v>874</v>
      </c>
      <c r="E3127" s="10" t="s">
        <v>8012</v>
      </c>
      <c r="F3127" s="93" t="s">
        <v>6613</v>
      </c>
      <c r="G3127" s="2" t="s">
        <v>29</v>
      </c>
      <c r="H3127" s="4">
        <v>0</v>
      </c>
      <c r="I3127" s="2">
        <v>710000000</v>
      </c>
      <c r="J3127" s="2" t="s">
        <v>11537</v>
      </c>
      <c r="K3127" s="2" t="s">
        <v>1034</v>
      </c>
      <c r="L3127" s="2" t="s">
        <v>1141</v>
      </c>
      <c r="M3127" s="6" t="s">
        <v>32</v>
      </c>
      <c r="N3127" s="2" t="s">
        <v>453</v>
      </c>
      <c r="O3127" s="15" t="s">
        <v>3810</v>
      </c>
      <c r="P3127" s="36" t="s">
        <v>40</v>
      </c>
      <c r="Q3127" s="2" t="s">
        <v>41</v>
      </c>
      <c r="R3127" s="140">
        <v>2</v>
      </c>
      <c r="S3127" s="9">
        <v>17120</v>
      </c>
      <c r="T3127" s="9">
        <f t="shared" si="211"/>
        <v>34240</v>
      </c>
      <c r="U3127" s="9">
        <f t="shared" si="209"/>
        <v>38348.800000000003</v>
      </c>
      <c r="V3127" s="2" t="s">
        <v>42</v>
      </c>
      <c r="W3127" s="2">
        <v>2014</v>
      </c>
      <c r="X3127" s="2"/>
    </row>
    <row r="3128" spans="1:24" ht="63.75" outlineLevel="1" x14ac:dyDescent="0.25">
      <c r="A3128" s="2" t="s">
        <v>7105</v>
      </c>
      <c r="B3128" s="3" t="s">
        <v>27</v>
      </c>
      <c r="C3128" s="10" t="s">
        <v>8013</v>
      </c>
      <c r="D3128" s="10" t="s">
        <v>8014</v>
      </c>
      <c r="E3128" s="10" t="s">
        <v>8015</v>
      </c>
      <c r="F3128" s="93" t="s">
        <v>6613</v>
      </c>
      <c r="G3128" s="2" t="s">
        <v>29</v>
      </c>
      <c r="H3128" s="4">
        <v>0</v>
      </c>
      <c r="I3128" s="2">
        <v>710000000</v>
      </c>
      <c r="J3128" s="2" t="s">
        <v>11537</v>
      </c>
      <c r="K3128" s="2" t="s">
        <v>1034</v>
      </c>
      <c r="L3128" s="2" t="s">
        <v>1141</v>
      </c>
      <c r="M3128" s="6" t="s">
        <v>32</v>
      </c>
      <c r="N3128" s="2" t="s">
        <v>453</v>
      </c>
      <c r="O3128" s="15" t="s">
        <v>3810</v>
      </c>
      <c r="P3128" s="36" t="s">
        <v>40</v>
      </c>
      <c r="Q3128" s="2" t="s">
        <v>41</v>
      </c>
      <c r="R3128" s="140">
        <v>4</v>
      </c>
      <c r="S3128" s="9">
        <v>1070</v>
      </c>
      <c r="T3128" s="9">
        <f t="shared" si="211"/>
        <v>4280</v>
      </c>
      <c r="U3128" s="9">
        <f t="shared" si="209"/>
        <v>4793.6000000000004</v>
      </c>
      <c r="V3128" s="2" t="s">
        <v>42</v>
      </c>
      <c r="W3128" s="2">
        <v>2014</v>
      </c>
      <c r="X3128" s="2"/>
    </row>
    <row r="3129" spans="1:24" ht="63.75" outlineLevel="1" x14ac:dyDescent="0.25">
      <c r="A3129" s="2" t="s">
        <v>7106</v>
      </c>
      <c r="B3129" s="3" t="s">
        <v>27</v>
      </c>
      <c r="C3129" s="10" t="s">
        <v>8016</v>
      </c>
      <c r="D3129" s="10" t="s">
        <v>8017</v>
      </c>
      <c r="E3129" s="10" t="s">
        <v>8018</v>
      </c>
      <c r="F3129" s="93" t="s">
        <v>6613</v>
      </c>
      <c r="G3129" s="2" t="s">
        <v>29</v>
      </c>
      <c r="H3129" s="4">
        <v>0</v>
      </c>
      <c r="I3129" s="2">
        <v>710000000</v>
      </c>
      <c r="J3129" s="2" t="s">
        <v>11537</v>
      </c>
      <c r="K3129" s="2" t="s">
        <v>1034</v>
      </c>
      <c r="L3129" s="2" t="s">
        <v>1141</v>
      </c>
      <c r="M3129" s="6" t="s">
        <v>32</v>
      </c>
      <c r="N3129" s="2" t="s">
        <v>453</v>
      </c>
      <c r="O3129" s="15" t="s">
        <v>3810</v>
      </c>
      <c r="P3129" s="36" t="s">
        <v>1837</v>
      </c>
      <c r="Q3129" s="2" t="s">
        <v>1838</v>
      </c>
      <c r="R3129" s="140">
        <v>2</v>
      </c>
      <c r="S3129" s="9">
        <v>8024.9999999999991</v>
      </c>
      <c r="T3129" s="9">
        <f t="shared" si="211"/>
        <v>16049.999999999998</v>
      </c>
      <c r="U3129" s="9">
        <f t="shared" si="209"/>
        <v>17976</v>
      </c>
      <c r="V3129" s="2" t="s">
        <v>42</v>
      </c>
      <c r="W3129" s="2">
        <v>2014</v>
      </c>
      <c r="X3129" s="2"/>
    </row>
    <row r="3130" spans="1:24" ht="63.75" outlineLevel="1" x14ac:dyDescent="0.25">
      <c r="A3130" s="2" t="s">
        <v>7107</v>
      </c>
      <c r="B3130" s="3" t="s">
        <v>27</v>
      </c>
      <c r="C3130" s="10" t="s">
        <v>8020</v>
      </c>
      <c r="D3130" s="10" t="s">
        <v>7947</v>
      </c>
      <c r="E3130" s="10" t="s">
        <v>8021</v>
      </c>
      <c r="F3130" s="93" t="s">
        <v>8019</v>
      </c>
      <c r="G3130" s="2" t="s">
        <v>29</v>
      </c>
      <c r="H3130" s="4">
        <v>0</v>
      </c>
      <c r="I3130" s="2">
        <v>710000000</v>
      </c>
      <c r="J3130" s="2" t="s">
        <v>11537</v>
      </c>
      <c r="K3130" s="2" t="s">
        <v>1034</v>
      </c>
      <c r="L3130" s="2" t="s">
        <v>1141</v>
      </c>
      <c r="M3130" s="6" t="s">
        <v>32</v>
      </c>
      <c r="N3130" s="2" t="s">
        <v>453</v>
      </c>
      <c r="O3130" s="15" t="s">
        <v>3810</v>
      </c>
      <c r="P3130" s="36" t="s">
        <v>40</v>
      </c>
      <c r="Q3130" s="2" t="s">
        <v>41</v>
      </c>
      <c r="R3130" s="140">
        <v>2</v>
      </c>
      <c r="S3130" s="9">
        <v>5885.0000000000009</v>
      </c>
      <c r="T3130" s="9">
        <f t="shared" si="211"/>
        <v>11770.000000000002</v>
      </c>
      <c r="U3130" s="9">
        <f t="shared" si="209"/>
        <v>13182.400000000003</v>
      </c>
      <c r="V3130" s="2" t="s">
        <v>42</v>
      </c>
      <c r="W3130" s="2">
        <v>2014</v>
      </c>
      <c r="X3130" s="2"/>
    </row>
    <row r="3131" spans="1:24" ht="63.75" outlineLevel="1" x14ac:dyDescent="0.25">
      <c r="A3131" s="2" t="s">
        <v>7108</v>
      </c>
      <c r="B3131" s="3" t="s">
        <v>27</v>
      </c>
      <c r="C3131" s="10" t="s">
        <v>8022</v>
      </c>
      <c r="D3131" s="10" t="s">
        <v>8023</v>
      </c>
      <c r="E3131" s="10" t="s">
        <v>4897</v>
      </c>
      <c r="F3131" s="93" t="s">
        <v>6613</v>
      </c>
      <c r="G3131" s="2" t="s">
        <v>29</v>
      </c>
      <c r="H3131" s="4">
        <v>0</v>
      </c>
      <c r="I3131" s="2">
        <v>710000000</v>
      </c>
      <c r="J3131" s="2" t="s">
        <v>11537</v>
      </c>
      <c r="K3131" s="2" t="s">
        <v>1034</v>
      </c>
      <c r="L3131" s="2" t="s">
        <v>1141</v>
      </c>
      <c r="M3131" s="6" t="s">
        <v>32</v>
      </c>
      <c r="N3131" s="2" t="s">
        <v>453</v>
      </c>
      <c r="O3131" s="15" t="s">
        <v>3810</v>
      </c>
      <c r="P3131" s="36" t="s">
        <v>40</v>
      </c>
      <c r="Q3131" s="2" t="s">
        <v>41</v>
      </c>
      <c r="R3131" s="140">
        <v>2</v>
      </c>
      <c r="S3131" s="9">
        <v>2140</v>
      </c>
      <c r="T3131" s="9">
        <f t="shared" si="211"/>
        <v>4280</v>
      </c>
      <c r="U3131" s="9">
        <f t="shared" si="209"/>
        <v>4793.6000000000004</v>
      </c>
      <c r="V3131" s="2" t="s">
        <v>42</v>
      </c>
      <c r="W3131" s="2">
        <v>2014</v>
      </c>
      <c r="X3131" s="2"/>
    </row>
    <row r="3132" spans="1:24" ht="63.75" outlineLevel="1" x14ac:dyDescent="0.25">
      <c r="A3132" s="2" t="s">
        <v>7109</v>
      </c>
      <c r="B3132" s="3" t="s">
        <v>27</v>
      </c>
      <c r="C3132" s="43" t="s">
        <v>3945</v>
      </c>
      <c r="D3132" s="10" t="s">
        <v>8024</v>
      </c>
      <c r="E3132" s="10" t="s">
        <v>3946</v>
      </c>
      <c r="F3132" s="93" t="s">
        <v>6613</v>
      </c>
      <c r="G3132" s="2" t="s">
        <v>29</v>
      </c>
      <c r="H3132" s="4">
        <v>0</v>
      </c>
      <c r="I3132" s="2">
        <v>710000000</v>
      </c>
      <c r="J3132" s="2" t="s">
        <v>11537</v>
      </c>
      <c r="K3132" s="2" t="s">
        <v>1034</v>
      </c>
      <c r="L3132" s="2" t="s">
        <v>1141</v>
      </c>
      <c r="M3132" s="6" t="s">
        <v>32</v>
      </c>
      <c r="N3132" s="2" t="s">
        <v>453</v>
      </c>
      <c r="O3132" s="15" t="s">
        <v>3810</v>
      </c>
      <c r="P3132" s="36" t="s">
        <v>40</v>
      </c>
      <c r="Q3132" s="2" t="s">
        <v>41</v>
      </c>
      <c r="R3132" s="140">
        <v>2</v>
      </c>
      <c r="S3132" s="9">
        <v>2675.0000000000005</v>
      </c>
      <c r="T3132" s="9">
        <f t="shared" si="211"/>
        <v>5350.0000000000009</v>
      </c>
      <c r="U3132" s="9">
        <f t="shared" ref="U3132:U3193" si="212">T3132*1.12</f>
        <v>5992.0000000000018</v>
      </c>
      <c r="V3132" s="2" t="s">
        <v>42</v>
      </c>
      <c r="W3132" s="2">
        <v>2014</v>
      </c>
      <c r="X3132" s="2"/>
    </row>
    <row r="3133" spans="1:24" ht="63.75" outlineLevel="1" x14ac:dyDescent="0.25">
      <c r="A3133" s="2" t="s">
        <v>7110</v>
      </c>
      <c r="B3133" s="3" t="s">
        <v>27</v>
      </c>
      <c r="C3133" s="10" t="s">
        <v>8025</v>
      </c>
      <c r="D3133" s="10" t="s">
        <v>8026</v>
      </c>
      <c r="E3133" s="10" t="s">
        <v>8027</v>
      </c>
      <c r="F3133" s="93" t="s">
        <v>8028</v>
      </c>
      <c r="G3133" s="2" t="s">
        <v>29</v>
      </c>
      <c r="H3133" s="4">
        <v>0</v>
      </c>
      <c r="I3133" s="2">
        <v>710000000</v>
      </c>
      <c r="J3133" s="2" t="s">
        <v>11537</v>
      </c>
      <c r="K3133" s="2" t="s">
        <v>1034</v>
      </c>
      <c r="L3133" s="2" t="s">
        <v>1141</v>
      </c>
      <c r="M3133" s="6" t="s">
        <v>32</v>
      </c>
      <c r="N3133" s="2" t="s">
        <v>453</v>
      </c>
      <c r="O3133" s="15" t="s">
        <v>3810</v>
      </c>
      <c r="P3133" s="36" t="s">
        <v>40</v>
      </c>
      <c r="Q3133" s="2" t="s">
        <v>41</v>
      </c>
      <c r="R3133" s="140">
        <v>1</v>
      </c>
      <c r="S3133" s="9">
        <v>96300.000000000015</v>
      </c>
      <c r="T3133" s="9">
        <f t="shared" si="211"/>
        <v>96300.000000000015</v>
      </c>
      <c r="U3133" s="9">
        <f t="shared" si="212"/>
        <v>107856.00000000003</v>
      </c>
      <c r="V3133" s="2" t="s">
        <v>42</v>
      </c>
      <c r="W3133" s="2">
        <v>2014</v>
      </c>
      <c r="X3133" s="2"/>
    </row>
    <row r="3134" spans="1:24" ht="63.75" outlineLevel="1" x14ac:dyDescent="0.25">
      <c r="A3134" s="2" t="s">
        <v>7111</v>
      </c>
      <c r="B3134" s="3" t="s">
        <v>27</v>
      </c>
      <c r="C3134" s="10" t="s">
        <v>8029</v>
      </c>
      <c r="D3134" s="10" t="s">
        <v>8030</v>
      </c>
      <c r="E3134" s="10" t="s">
        <v>8031</v>
      </c>
      <c r="F3134" s="93" t="s">
        <v>6613</v>
      </c>
      <c r="G3134" s="2" t="s">
        <v>29</v>
      </c>
      <c r="H3134" s="4">
        <v>0</v>
      </c>
      <c r="I3134" s="2">
        <v>710000000</v>
      </c>
      <c r="J3134" s="2" t="s">
        <v>11537</v>
      </c>
      <c r="K3134" s="2" t="s">
        <v>1034</v>
      </c>
      <c r="L3134" s="2" t="s">
        <v>1141</v>
      </c>
      <c r="M3134" s="6" t="s">
        <v>32</v>
      </c>
      <c r="N3134" s="2" t="s">
        <v>453</v>
      </c>
      <c r="O3134" s="15" t="s">
        <v>3810</v>
      </c>
      <c r="P3134" s="36" t="s">
        <v>40</v>
      </c>
      <c r="Q3134" s="2" t="s">
        <v>41</v>
      </c>
      <c r="R3134" s="140">
        <v>1</v>
      </c>
      <c r="S3134" s="9">
        <v>5350.0000000000009</v>
      </c>
      <c r="T3134" s="9">
        <f t="shared" si="211"/>
        <v>5350.0000000000009</v>
      </c>
      <c r="U3134" s="9">
        <f t="shared" si="212"/>
        <v>5992.0000000000018</v>
      </c>
      <c r="V3134" s="2" t="s">
        <v>42</v>
      </c>
      <c r="W3134" s="2">
        <v>2014</v>
      </c>
      <c r="X3134" s="2"/>
    </row>
    <row r="3135" spans="1:24" ht="63.75" outlineLevel="1" x14ac:dyDescent="0.25">
      <c r="A3135" s="2" t="s">
        <v>7112</v>
      </c>
      <c r="B3135" s="3" t="s">
        <v>27</v>
      </c>
      <c r="C3135" s="10" t="s">
        <v>8032</v>
      </c>
      <c r="D3135" s="10" t="s">
        <v>8034</v>
      </c>
      <c r="E3135" s="10" t="s">
        <v>8035</v>
      </c>
      <c r="F3135" s="93" t="s">
        <v>8033</v>
      </c>
      <c r="G3135" s="2" t="s">
        <v>29</v>
      </c>
      <c r="H3135" s="4">
        <v>0</v>
      </c>
      <c r="I3135" s="2">
        <v>710000000</v>
      </c>
      <c r="J3135" s="2" t="s">
        <v>11537</v>
      </c>
      <c r="K3135" s="2" t="s">
        <v>1034</v>
      </c>
      <c r="L3135" s="2" t="s">
        <v>1141</v>
      </c>
      <c r="M3135" s="6" t="s">
        <v>32</v>
      </c>
      <c r="N3135" s="2" t="s">
        <v>453</v>
      </c>
      <c r="O3135" s="15" t="s">
        <v>3810</v>
      </c>
      <c r="P3135" s="36" t="s">
        <v>40</v>
      </c>
      <c r="Q3135" s="2" t="s">
        <v>41</v>
      </c>
      <c r="R3135" s="140">
        <v>2</v>
      </c>
      <c r="S3135" s="9">
        <v>1070</v>
      </c>
      <c r="T3135" s="9">
        <f t="shared" si="211"/>
        <v>2140</v>
      </c>
      <c r="U3135" s="9">
        <f t="shared" si="212"/>
        <v>2396.8000000000002</v>
      </c>
      <c r="V3135" s="2" t="s">
        <v>42</v>
      </c>
      <c r="W3135" s="2">
        <v>2014</v>
      </c>
      <c r="X3135" s="2"/>
    </row>
    <row r="3136" spans="1:24" ht="63.75" outlineLevel="1" x14ac:dyDescent="0.25">
      <c r="A3136" s="2" t="s">
        <v>7113</v>
      </c>
      <c r="B3136" s="3" t="s">
        <v>27</v>
      </c>
      <c r="C3136" s="10" t="s">
        <v>8036</v>
      </c>
      <c r="D3136" s="10" t="s">
        <v>7852</v>
      </c>
      <c r="E3136" s="10" t="s">
        <v>8037</v>
      </c>
      <c r="F3136" s="93" t="s">
        <v>6613</v>
      </c>
      <c r="G3136" s="2" t="s">
        <v>29</v>
      </c>
      <c r="H3136" s="4">
        <v>0</v>
      </c>
      <c r="I3136" s="2">
        <v>710000000</v>
      </c>
      <c r="J3136" s="2" t="s">
        <v>11537</v>
      </c>
      <c r="K3136" s="2" t="s">
        <v>1034</v>
      </c>
      <c r="L3136" s="2" t="s">
        <v>1141</v>
      </c>
      <c r="M3136" s="6" t="s">
        <v>32</v>
      </c>
      <c r="N3136" s="2" t="s">
        <v>453</v>
      </c>
      <c r="O3136" s="15" t="s">
        <v>3810</v>
      </c>
      <c r="P3136" s="36" t="s">
        <v>40</v>
      </c>
      <c r="Q3136" s="2" t="s">
        <v>41</v>
      </c>
      <c r="R3136" s="140">
        <v>1</v>
      </c>
      <c r="S3136" s="9">
        <v>17120</v>
      </c>
      <c r="T3136" s="9">
        <f t="shared" si="211"/>
        <v>17120</v>
      </c>
      <c r="U3136" s="9">
        <f t="shared" si="212"/>
        <v>19174.400000000001</v>
      </c>
      <c r="V3136" s="2" t="s">
        <v>42</v>
      </c>
      <c r="W3136" s="2">
        <v>2014</v>
      </c>
      <c r="X3136" s="2"/>
    </row>
    <row r="3137" spans="1:24" ht="63.75" outlineLevel="1" x14ac:dyDescent="0.25">
      <c r="A3137" s="2" t="s">
        <v>7114</v>
      </c>
      <c r="B3137" s="3" t="s">
        <v>27</v>
      </c>
      <c r="C3137" s="43" t="s">
        <v>6607</v>
      </c>
      <c r="D3137" s="10" t="s">
        <v>7956</v>
      </c>
      <c r="E3137" s="10" t="s">
        <v>7920</v>
      </c>
      <c r="F3137" s="93" t="s">
        <v>6613</v>
      </c>
      <c r="G3137" s="2" t="s">
        <v>29</v>
      </c>
      <c r="H3137" s="4">
        <v>0</v>
      </c>
      <c r="I3137" s="2">
        <v>710000000</v>
      </c>
      <c r="J3137" s="2" t="s">
        <v>11537</v>
      </c>
      <c r="K3137" s="2" t="s">
        <v>1034</v>
      </c>
      <c r="L3137" s="2" t="s">
        <v>1141</v>
      </c>
      <c r="M3137" s="6" t="s">
        <v>32</v>
      </c>
      <c r="N3137" s="2" t="s">
        <v>453</v>
      </c>
      <c r="O3137" s="15" t="s">
        <v>3810</v>
      </c>
      <c r="P3137" s="36" t="s">
        <v>40</v>
      </c>
      <c r="Q3137" s="2" t="s">
        <v>41</v>
      </c>
      <c r="R3137" s="140">
        <v>2</v>
      </c>
      <c r="S3137" s="9">
        <v>5350.0000000000009</v>
      </c>
      <c r="T3137" s="9">
        <f t="shared" si="211"/>
        <v>10700.000000000002</v>
      </c>
      <c r="U3137" s="9">
        <f t="shared" si="212"/>
        <v>11984.000000000004</v>
      </c>
      <c r="V3137" s="2" t="s">
        <v>42</v>
      </c>
      <c r="W3137" s="2">
        <v>2014</v>
      </c>
      <c r="X3137" s="2"/>
    </row>
    <row r="3138" spans="1:24" ht="63.75" outlineLevel="1" x14ac:dyDescent="0.25">
      <c r="A3138" s="2" t="s">
        <v>7115</v>
      </c>
      <c r="B3138" s="3" t="s">
        <v>27</v>
      </c>
      <c r="C3138" s="43" t="s">
        <v>6617</v>
      </c>
      <c r="D3138" s="10" t="s">
        <v>1798</v>
      </c>
      <c r="E3138" s="10" t="s">
        <v>1815</v>
      </c>
      <c r="F3138" s="93" t="s">
        <v>6613</v>
      </c>
      <c r="G3138" s="2" t="s">
        <v>29</v>
      </c>
      <c r="H3138" s="4">
        <v>0</v>
      </c>
      <c r="I3138" s="2">
        <v>710000000</v>
      </c>
      <c r="J3138" s="2" t="s">
        <v>11537</v>
      </c>
      <c r="K3138" s="2" t="s">
        <v>1034</v>
      </c>
      <c r="L3138" s="2" t="s">
        <v>1141</v>
      </c>
      <c r="M3138" s="6" t="s">
        <v>32</v>
      </c>
      <c r="N3138" s="2" t="s">
        <v>453</v>
      </c>
      <c r="O3138" s="15" t="s">
        <v>3810</v>
      </c>
      <c r="P3138" s="36" t="s">
        <v>1837</v>
      </c>
      <c r="Q3138" s="2" t="s">
        <v>1838</v>
      </c>
      <c r="R3138" s="140">
        <v>8</v>
      </c>
      <c r="S3138" s="9">
        <v>9630</v>
      </c>
      <c r="T3138" s="9">
        <f t="shared" si="211"/>
        <v>77040</v>
      </c>
      <c r="U3138" s="9">
        <f t="shared" si="212"/>
        <v>86284.800000000003</v>
      </c>
      <c r="V3138" s="2" t="s">
        <v>42</v>
      </c>
      <c r="W3138" s="2">
        <v>2014</v>
      </c>
      <c r="X3138" s="2"/>
    </row>
    <row r="3139" spans="1:24" ht="63.75" outlineLevel="1" x14ac:dyDescent="0.25">
      <c r="A3139" s="2" t="s">
        <v>7116</v>
      </c>
      <c r="B3139" s="3" t="s">
        <v>27</v>
      </c>
      <c r="C3139" s="10" t="s">
        <v>8038</v>
      </c>
      <c r="D3139" s="10" t="s">
        <v>8039</v>
      </c>
      <c r="E3139" s="10" t="s">
        <v>8040</v>
      </c>
      <c r="F3139" s="93" t="s">
        <v>6613</v>
      </c>
      <c r="G3139" s="2" t="s">
        <v>29</v>
      </c>
      <c r="H3139" s="4">
        <v>0</v>
      </c>
      <c r="I3139" s="2">
        <v>710000000</v>
      </c>
      <c r="J3139" s="2" t="s">
        <v>11537</v>
      </c>
      <c r="K3139" s="2" t="s">
        <v>1034</v>
      </c>
      <c r="L3139" s="2" t="s">
        <v>1141</v>
      </c>
      <c r="M3139" s="6" t="s">
        <v>32</v>
      </c>
      <c r="N3139" s="2" t="s">
        <v>453</v>
      </c>
      <c r="O3139" s="15" t="s">
        <v>3810</v>
      </c>
      <c r="P3139" s="36" t="s">
        <v>40</v>
      </c>
      <c r="Q3139" s="2" t="s">
        <v>41</v>
      </c>
      <c r="R3139" s="140">
        <v>1</v>
      </c>
      <c r="S3139" s="9">
        <v>21400.000000000004</v>
      </c>
      <c r="T3139" s="9">
        <f t="shared" si="211"/>
        <v>21400.000000000004</v>
      </c>
      <c r="U3139" s="9">
        <f t="shared" si="212"/>
        <v>23968.000000000007</v>
      </c>
      <c r="V3139" s="2" t="s">
        <v>42</v>
      </c>
      <c r="W3139" s="2">
        <v>2014</v>
      </c>
      <c r="X3139" s="2"/>
    </row>
    <row r="3140" spans="1:24" ht="63.75" outlineLevel="1" x14ac:dyDescent="0.25">
      <c r="A3140" s="2" t="s">
        <v>7117</v>
      </c>
      <c r="B3140" s="3" t="s">
        <v>27</v>
      </c>
      <c r="C3140" s="10" t="s">
        <v>8041</v>
      </c>
      <c r="D3140" s="10" t="s">
        <v>7846</v>
      </c>
      <c r="E3140" s="10" t="s">
        <v>8043</v>
      </c>
      <c r="F3140" s="93" t="s">
        <v>8042</v>
      </c>
      <c r="G3140" s="2" t="s">
        <v>29</v>
      </c>
      <c r="H3140" s="4">
        <v>0</v>
      </c>
      <c r="I3140" s="2">
        <v>710000000</v>
      </c>
      <c r="J3140" s="2" t="s">
        <v>11537</v>
      </c>
      <c r="K3140" s="2" t="s">
        <v>1034</v>
      </c>
      <c r="L3140" s="2" t="s">
        <v>1141</v>
      </c>
      <c r="M3140" s="6" t="s">
        <v>32</v>
      </c>
      <c r="N3140" s="2" t="s">
        <v>453</v>
      </c>
      <c r="O3140" s="15" t="s">
        <v>3810</v>
      </c>
      <c r="P3140" s="36" t="s">
        <v>641</v>
      </c>
      <c r="Q3140" s="2" t="s">
        <v>642</v>
      </c>
      <c r="R3140" s="140">
        <v>20</v>
      </c>
      <c r="S3140" s="9">
        <v>2140.0000000000005</v>
      </c>
      <c r="T3140" s="9">
        <f t="shared" si="211"/>
        <v>42800.000000000007</v>
      </c>
      <c r="U3140" s="9">
        <f t="shared" si="212"/>
        <v>47936.000000000015</v>
      </c>
      <c r="V3140" s="2" t="s">
        <v>42</v>
      </c>
      <c r="W3140" s="2">
        <v>2014</v>
      </c>
      <c r="X3140" s="2"/>
    </row>
    <row r="3141" spans="1:24" ht="76.5" outlineLevel="1" x14ac:dyDescent="0.25">
      <c r="A3141" s="2" t="s">
        <v>7118</v>
      </c>
      <c r="B3141" s="3" t="s">
        <v>27</v>
      </c>
      <c r="C3141" s="10" t="s">
        <v>8044</v>
      </c>
      <c r="D3141" s="10" t="s">
        <v>7883</v>
      </c>
      <c r="E3141" s="10" t="s">
        <v>8045</v>
      </c>
      <c r="F3141" s="93" t="s">
        <v>6613</v>
      </c>
      <c r="G3141" s="2" t="s">
        <v>29</v>
      </c>
      <c r="H3141" s="4">
        <v>0</v>
      </c>
      <c r="I3141" s="2">
        <v>710000000</v>
      </c>
      <c r="J3141" s="2" t="s">
        <v>11537</v>
      </c>
      <c r="K3141" s="2" t="s">
        <v>1034</v>
      </c>
      <c r="L3141" s="2" t="s">
        <v>1141</v>
      </c>
      <c r="M3141" s="6" t="s">
        <v>32</v>
      </c>
      <c r="N3141" s="2" t="s">
        <v>453</v>
      </c>
      <c r="O3141" s="15" t="s">
        <v>3810</v>
      </c>
      <c r="P3141" s="36" t="s">
        <v>40</v>
      </c>
      <c r="Q3141" s="2" t="s">
        <v>41</v>
      </c>
      <c r="R3141" s="140">
        <v>1</v>
      </c>
      <c r="S3141" s="9">
        <v>288900.00000000006</v>
      </c>
      <c r="T3141" s="9">
        <f t="shared" si="211"/>
        <v>288900.00000000006</v>
      </c>
      <c r="U3141" s="9">
        <f t="shared" si="212"/>
        <v>323568.00000000012</v>
      </c>
      <c r="V3141" s="2" t="s">
        <v>42</v>
      </c>
      <c r="W3141" s="2">
        <v>2014</v>
      </c>
      <c r="X3141" s="2"/>
    </row>
    <row r="3142" spans="1:24" ht="63.75" outlineLevel="1" x14ac:dyDescent="0.25">
      <c r="A3142" s="2" t="s">
        <v>7119</v>
      </c>
      <c r="B3142" s="3" t="s">
        <v>27</v>
      </c>
      <c r="C3142" s="10" t="s">
        <v>6412</v>
      </c>
      <c r="D3142" s="10" t="s">
        <v>1807</v>
      </c>
      <c r="E3142" s="10" t="s">
        <v>6413</v>
      </c>
      <c r="F3142" s="93" t="s">
        <v>6613</v>
      </c>
      <c r="G3142" s="2" t="s">
        <v>350</v>
      </c>
      <c r="H3142" s="4">
        <v>0</v>
      </c>
      <c r="I3142" s="2">
        <v>710000000</v>
      </c>
      <c r="J3142" s="2" t="s">
        <v>11537</v>
      </c>
      <c r="K3142" s="2" t="s">
        <v>1034</v>
      </c>
      <c r="L3142" s="2" t="s">
        <v>1141</v>
      </c>
      <c r="M3142" s="6" t="s">
        <v>32</v>
      </c>
      <c r="N3142" s="2" t="s">
        <v>453</v>
      </c>
      <c r="O3142" s="15" t="s">
        <v>3810</v>
      </c>
      <c r="P3142" s="36" t="s">
        <v>40</v>
      </c>
      <c r="Q3142" s="2" t="s">
        <v>41</v>
      </c>
      <c r="R3142" s="140">
        <v>20</v>
      </c>
      <c r="S3142" s="9">
        <v>535.00000000000011</v>
      </c>
      <c r="T3142" s="9">
        <f t="shared" si="211"/>
        <v>10700.000000000002</v>
      </c>
      <c r="U3142" s="9">
        <f t="shared" si="212"/>
        <v>11984.000000000004</v>
      </c>
      <c r="V3142" s="2" t="s">
        <v>42</v>
      </c>
      <c r="W3142" s="2">
        <v>2014</v>
      </c>
      <c r="X3142" s="2"/>
    </row>
    <row r="3143" spans="1:24" ht="63.75" outlineLevel="1" x14ac:dyDescent="0.25">
      <c r="A3143" s="2" t="s">
        <v>7120</v>
      </c>
      <c r="B3143" s="3" t="s">
        <v>27</v>
      </c>
      <c r="C3143" s="10" t="s">
        <v>7849</v>
      </c>
      <c r="D3143" s="10" t="s">
        <v>7839</v>
      </c>
      <c r="E3143" s="10" t="s">
        <v>7850</v>
      </c>
      <c r="F3143" s="93" t="s">
        <v>6613</v>
      </c>
      <c r="G3143" s="2" t="s">
        <v>350</v>
      </c>
      <c r="H3143" s="4">
        <v>0</v>
      </c>
      <c r="I3143" s="2">
        <v>710000000</v>
      </c>
      <c r="J3143" s="2" t="s">
        <v>11537</v>
      </c>
      <c r="K3143" s="2" t="s">
        <v>1034</v>
      </c>
      <c r="L3143" s="2" t="s">
        <v>1141</v>
      </c>
      <c r="M3143" s="6" t="s">
        <v>32</v>
      </c>
      <c r="N3143" s="2" t="s">
        <v>453</v>
      </c>
      <c r="O3143" s="15" t="s">
        <v>3810</v>
      </c>
      <c r="P3143" s="36" t="s">
        <v>40</v>
      </c>
      <c r="Q3143" s="2" t="s">
        <v>41</v>
      </c>
      <c r="R3143" s="140">
        <v>10</v>
      </c>
      <c r="S3143" s="9">
        <v>213.99999999999997</v>
      </c>
      <c r="T3143" s="9">
        <f t="shared" si="211"/>
        <v>2139.9999999999995</v>
      </c>
      <c r="U3143" s="9">
        <f t="shared" si="212"/>
        <v>2396.7999999999997</v>
      </c>
      <c r="V3143" s="2" t="s">
        <v>42</v>
      </c>
      <c r="W3143" s="2">
        <v>2014</v>
      </c>
      <c r="X3143" s="2"/>
    </row>
    <row r="3144" spans="1:24" ht="63.75" outlineLevel="1" x14ac:dyDescent="0.25">
      <c r="A3144" s="2" t="s">
        <v>7121</v>
      </c>
      <c r="B3144" s="3" t="s">
        <v>27</v>
      </c>
      <c r="C3144" s="10" t="s">
        <v>8046</v>
      </c>
      <c r="D3144" s="10" t="s">
        <v>8048</v>
      </c>
      <c r="E3144" s="10" t="s">
        <v>8049</v>
      </c>
      <c r="F3144" s="93" t="s">
        <v>8047</v>
      </c>
      <c r="G3144" s="2" t="s">
        <v>29</v>
      </c>
      <c r="H3144" s="4">
        <v>0</v>
      </c>
      <c r="I3144" s="2">
        <v>710000000</v>
      </c>
      <c r="J3144" s="2" t="s">
        <v>11537</v>
      </c>
      <c r="K3144" s="2" t="s">
        <v>1034</v>
      </c>
      <c r="L3144" s="2" t="s">
        <v>1141</v>
      </c>
      <c r="M3144" s="6" t="s">
        <v>32</v>
      </c>
      <c r="N3144" s="2" t="s">
        <v>453</v>
      </c>
      <c r="O3144" s="15" t="s">
        <v>3810</v>
      </c>
      <c r="P3144" s="36" t="s">
        <v>40</v>
      </c>
      <c r="Q3144" s="2" t="s">
        <v>41</v>
      </c>
      <c r="R3144" s="140">
        <v>1</v>
      </c>
      <c r="S3144" s="9">
        <v>107000</v>
      </c>
      <c r="T3144" s="9">
        <f t="shared" si="211"/>
        <v>107000</v>
      </c>
      <c r="U3144" s="9">
        <f t="shared" si="212"/>
        <v>119840.00000000001</v>
      </c>
      <c r="V3144" s="2" t="s">
        <v>42</v>
      </c>
      <c r="W3144" s="2">
        <v>2014</v>
      </c>
      <c r="X3144" s="2"/>
    </row>
    <row r="3145" spans="1:24" ht="63.75" outlineLevel="1" x14ac:dyDescent="0.25">
      <c r="A3145" s="2" t="s">
        <v>7122</v>
      </c>
      <c r="B3145" s="3" t="s">
        <v>27</v>
      </c>
      <c r="C3145" s="43" t="s">
        <v>5891</v>
      </c>
      <c r="D3145" s="10" t="s">
        <v>8050</v>
      </c>
      <c r="E3145" s="10" t="s">
        <v>8051</v>
      </c>
      <c r="F3145" s="93" t="s">
        <v>6613</v>
      </c>
      <c r="G3145" s="2" t="s">
        <v>29</v>
      </c>
      <c r="H3145" s="4">
        <v>0</v>
      </c>
      <c r="I3145" s="2">
        <v>710000000</v>
      </c>
      <c r="J3145" s="2" t="s">
        <v>11537</v>
      </c>
      <c r="K3145" s="2" t="s">
        <v>1034</v>
      </c>
      <c r="L3145" s="2" t="s">
        <v>1141</v>
      </c>
      <c r="M3145" s="6" t="s">
        <v>32</v>
      </c>
      <c r="N3145" s="2" t="s">
        <v>453</v>
      </c>
      <c r="O3145" s="15" t="s">
        <v>3810</v>
      </c>
      <c r="P3145" s="36" t="s">
        <v>40</v>
      </c>
      <c r="Q3145" s="2" t="s">
        <v>41</v>
      </c>
      <c r="R3145" s="140">
        <v>4</v>
      </c>
      <c r="S3145" s="9">
        <v>802.5</v>
      </c>
      <c r="T3145" s="9">
        <f t="shared" si="211"/>
        <v>3210</v>
      </c>
      <c r="U3145" s="9">
        <f t="shared" si="212"/>
        <v>3595.2000000000003</v>
      </c>
      <c r="V3145" s="2" t="s">
        <v>42</v>
      </c>
      <c r="W3145" s="2">
        <v>2014</v>
      </c>
      <c r="X3145" s="2"/>
    </row>
    <row r="3146" spans="1:24" ht="63.75" outlineLevel="1" x14ac:dyDescent="0.25">
      <c r="A3146" s="2" t="s">
        <v>7123</v>
      </c>
      <c r="B3146" s="3" t="s">
        <v>27</v>
      </c>
      <c r="C3146" s="10" t="s">
        <v>8052</v>
      </c>
      <c r="D3146" s="10" t="s">
        <v>8053</v>
      </c>
      <c r="E3146" s="10" t="s">
        <v>8054</v>
      </c>
      <c r="F3146" s="93" t="s">
        <v>8055</v>
      </c>
      <c r="G3146" s="2" t="s">
        <v>29</v>
      </c>
      <c r="H3146" s="4">
        <v>0</v>
      </c>
      <c r="I3146" s="2">
        <v>710000000</v>
      </c>
      <c r="J3146" s="2" t="s">
        <v>11537</v>
      </c>
      <c r="K3146" s="2" t="s">
        <v>1034</v>
      </c>
      <c r="L3146" s="2" t="s">
        <v>1141</v>
      </c>
      <c r="M3146" s="6" t="s">
        <v>32</v>
      </c>
      <c r="N3146" s="2" t="s">
        <v>453</v>
      </c>
      <c r="O3146" s="15" t="s">
        <v>3810</v>
      </c>
      <c r="P3146" s="36" t="s">
        <v>40</v>
      </c>
      <c r="Q3146" s="2" t="s">
        <v>41</v>
      </c>
      <c r="R3146" s="140">
        <v>4</v>
      </c>
      <c r="S3146" s="9">
        <v>2140</v>
      </c>
      <c r="T3146" s="9">
        <f t="shared" si="211"/>
        <v>8560</v>
      </c>
      <c r="U3146" s="9">
        <f t="shared" si="212"/>
        <v>9587.2000000000007</v>
      </c>
      <c r="V3146" s="2" t="s">
        <v>42</v>
      </c>
      <c r="W3146" s="2">
        <v>2014</v>
      </c>
      <c r="X3146" s="2"/>
    </row>
    <row r="3147" spans="1:24" ht="63.75" outlineLevel="1" x14ac:dyDescent="0.25">
      <c r="A3147" s="2" t="s">
        <v>7124</v>
      </c>
      <c r="B3147" s="3" t="s">
        <v>27</v>
      </c>
      <c r="C3147" s="10" t="s">
        <v>8056</v>
      </c>
      <c r="D3147" s="10" t="s">
        <v>1950</v>
      </c>
      <c r="E3147" s="10" t="s">
        <v>8057</v>
      </c>
      <c r="F3147" s="93" t="s">
        <v>6613</v>
      </c>
      <c r="G3147" s="2" t="s">
        <v>29</v>
      </c>
      <c r="H3147" s="4">
        <v>0</v>
      </c>
      <c r="I3147" s="2">
        <v>710000000</v>
      </c>
      <c r="J3147" s="2" t="s">
        <v>11537</v>
      </c>
      <c r="K3147" s="2" t="s">
        <v>1034</v>
      </c>
      <c r="L3147" s="2" t="s">
        <v>1141</v>
      </c>
      <c r="M3147" s="6" t="s">
        <v>32</v>
      </c>
      <c r="N3147" s="2" t="s">
        <v>453</v>
      </c>
      <c r="O3147" s="15" t="s">
        <v>3810</v>
      </c>
      <c r="P3147" s="36" t="s">
        <v>40</v>
      </c>
      <c r="Q3147" s="2" t="s">
        <v>41</v>
      </c>
      <c r="R3147" s="140">
        <v>8</v>
      </c>
      <c r="S3147" s="9">
        <v>535</v>
      </c>
      <c r="T3147" s="9">
        <f t="shared" si="211"/>
        <v>4280</v>
      </c>
      <c r="U3147" s="9">
        <f t="shared" si="212"/>
        <v>4793.6000000000004</v>
      </c>
      <c r="V3147" s="2" t="s">
        <v>42</v>
      </c>
      <c r="W3147" s="2">
        <v>2014</v>
      </c>
      <c r="X3147" s="2"/>
    </row>
    <row r="3148" spans="1:24" ht="63.75" outlineLevel="1" x14ac:dyDescent="0.25">
      <c r="A3148" s="2" t="s">
        <v>7125</v>
      </c>
      <c r="B3148" s="3" t="s">
        <v>27</v>
      </c>
      <c r="C3148" s="10" t="s">
        <v>8058</v>
      </c>
      <c r="D3148" s="10" t="s">
        <v>878</v>
      </c>
      <c r="E3148" s="10" t="s">
        <v>8059</v>
      </c>
      <c r="F3148" s="93" t="s">
        <v>6613</v>
      </c>
      <c r="G3148" s="2" t="s">
        <v>29</v>
      </c>
      <c r="H3148" s="4">
        <v>0</v>
      </c>
      <c r="I3148" s="2">
        <v>710000000</v>
      </c>
      <c r="J3148" s="2" t="s">
        <v>11537</v>
      </c>
      <c r="K3148" s="2" t="s">
        <v>1034</v>
      </c>
      <c r="L3148" s="2" t="s">
        <v>1141</v>
      </c>
      <c r="M3148" s="6" t="s">
        <v>32</v>
      </c>
      <c r="N3148" s="2" t="s">
        <v>453</v>
      </c>
      <c r="O3148" s="15" t="s">
        <v>3810</v>
      </c>
      <c r="P3148" s="36" t="s">
        <v>40</v>
      </c>
      <c r="Q3148" s="2" t="s">
        <v>41</v>
      </c>
      <c r="R3148" s="140">
        <v>20</v>
      </c>
      <c r="S3148" s="9">
        <v>321</v>
      </c>
      <c r="T3148" s="9">
        <f t="shared" si="211"/>
        <v>6420</v>
      </c>
      <c r="U3148" s="9">
        <f t="shared" si="212"/>
        <v>7190.4000000000005</v>
      </c>
      <c r="V3148" s="2" t="s">
        <v>42</v>
      </c>
      <c r="W3148" s="2">
        <v>2014</v>
      </c>
      <c r="X3148" s="2"/>
    </row>
    <row r="3149" spans="1:24" ht="63.75" outlineLevel="1" x14ac:dyDescent="0.25">
      <c r="A3149" s="2" t="s">
        <v>7126</v>
      </c>
      <c r="B3149" s="3" t="s">
        <v>27</v>
      </c>
      <c r="C3149" s="10" t="s">
        <v>8060</v>
      </c>
      <c r="D3149" s="10" t="s">
        <v>1970</v>
      </c>
      <c r="E3149" s="10" t="s">
        <v>8061</v>
      </c>
      <c r="F3149" s="93" t="s">
        <v>6613</v>
      </c>
      <c r="G3149" s="2" t="s">
        <v>29</v>
      </c>
      <c r="H3149" s="4">
        <v>0</v>
      </c>
      <c r="I3149" s="2">
        <v>710000000</v>
      </c>
      <c r="J3149" s="2" t="s">
        <v>11537</v>
      </c>
      <c r="K3149" s="2" t="s">
        <v>1034</v>
      </c>
      <c r="L3149" s="2" t="s">
        <v>1141</v>
      </c>
      <c r="M3149" s="6" t="s">
        <v>32</v>
      </c>
      <c r="N3149" s="2" t="s">
        <v>453</v>
      </c>
      <c r="O3149" s="15" t="s">
        <v>3810</v>
      </c>
      <c r="P3149" s="36" t="s">
        <v>40</v>
      </c>
      <c r="Q3149" s="2" t="s">
        <v>41</v>
      </c>
      <c r="R3149" s="140">
        <v>32</v>
      </c>
      <c r="S3149" s="9">
        <v>535</v>
      </c>
      <c r="T3149" s="9">
        <f t="shared" si="211"/>
        <v>17120</v>
      </c>
      <c r="U3149" s="9">
        <f t="shared" si="212"/>
        <v>19174.400000000001</v>
      </c>
      <c r="V3149" s="2" t="s">
        <v>42</v>
      </c>
      <c r="W3149" s="2">
        <v>2014</v>
      </c>
      <c r="X3149" s="2"/>
    </row>
    <row r="3150" spans="1:24" ht="63.75" outlineLevel="1" x14ac:dyDescent="0.25">
      <c r="A3150" s="2" t="s">
        <v>7127</v>
      </c>
      <c r="B3150" s="3" t="s">
        <v>27</v>
      </c>
      <c r="C3150" s="10" t="s">
        <v>8062</v>
      </c>
      <c r="D3150" s="10" t="s">
        <v>8063</v>
      </c>
      <c r="E3150" s="10" t="s">
        <v>8064</v>
      </c>
      <c r="F3150" s="93" t="s">
        <v>6613</v>
      </c>
      <c r="G3150" s="2" t="s">
        <v>29</v>
      </c>
      <c r="H3150" s="4">
        <v>0</v>
      </c>
      <c r="I3150" s="2">
        <v>710000000</v>
      </c>
      <c r="J3150" s="2" t="s">
        <v>11537</v>
      </c>
      <c r="K3150" s="2" t="s">
        <v>1034</v>
      </c>
      <c r="L3150" s="2" t="s">
        <v>1141</v>
      </c>
      <c r="M3150" s="6" t="s">
        <v>32</v>
      </c>
      <c r="N3150" s="2" t="s">
        <v>453</v>
      </c>
      <c r="O3150" s="15" t="s">
        <v>3810</v>
      </c>
      <c r="P3150" s="36" t="s">
        <v>40</v>
      </c>
      <c r="Q3150" s="2" t="s">
        <v>41</v>
      </c>
      <c r="R3150" s="140">
        <v>1</v>
      </c>
      <c r="S3150" s="9">
        <v>8560</v>
      </c>
      <c r="T3150" s="9">
        <f t="shared" si="211"/>
        <v>8560</v>
      </c>
      <c r="U3150" s="9">
        <f t="shared" si="212"/>
        <v>9587.2000000000007</v>
      </c>
      <c r="V3150" s="2" t="s">
        <v>42</v>
      </c>
      <c r="W3150" s="2">
        <v>2014</v>
      </c>
      <c r="X3150" s="2"/>
    </row>
    <row r="3151" spans="1:24" ht="89.25" outlineLevel="1" x14ac:dyDescent="0.25">
      <c r="A3151" s="2" t="s">
        <v>7128</v>
      </c>
      <c r="B3151" s="3" t="s">
        <v>27</v>
      </c>
      <c r="C3151" s="10" t="s">
        <v>8065</v>
      </c>
      <c r="D3151" s="10" t="s">
        <v>8066</v>
      </c>
      <c r="E3151" s="10" t="s">
        <v>8067</v>
      </c>
      <c r="F3151" s="93" t="s">
        <v>6613</v>
      </c>
      <c r="G3151" s="2" t="s">
        <v>29</v>
      </c>
      <c r="H3151" s="4">
        <v>0</v>
      </c>
      <c r="I3151" s="2">
        <v>710000000</v>
      </c>
      <c r="J3151" s="2" t="s">
        <v>11537</v>
      </c>
      <c r="K3151" s="2" t="s">
        <v>1034</v>
      </c>
      <c r="L3151" s="2" t="s">
        <v>1141</v>
      </c>
      <c r="M3151" s="6" t="s">
        <v>32</v>
      </c>
      <c r="N3151" s="2" t="s">
        <v>453</v>
      </c>
      <c r="O3151" s="15" t="s">
        <v>3810</v>
      </c>
      <c r="P3151" s="36" t="s">
        <v>40</v>
      </c>
      <c r="Q3151" s="2" t="s">
        <v>41</v>
      </c>
      <c r="R3151" s="140">
        <v>1</v>
      </c>
      <c r="S3151" s="9">
        <v>267500</v>
      </c>
      <c r="T3151" s="9">
        <f t="shared" si="211"/>
        <v>267500</v>
      </c>
      <c r="U3151" s="9">
        <f t="shared" si="212"/>
        <v>299600</v>
      </c>
      <c r="V3151" s="2" t="s">
        <v>42</v>
      </c>
      <c r="W3151" s="2">
        <v>2014</v>
      </c>
      <c r="X3151" s="2"/>
    </row>
    <row r="3152" spans="1:24" ht="63.75" outlineLevel="1" x14ac:dyDescent="0.25">
      <c r="A3152" s="2" t="s">
        <v>7129</v>
      </c>
      <c r="B3152" s="3" t="s">
        <v>27</v>
      </c>
      <c r="C3152" s="43" t="s">
        <v>6614</v>
      </c>
      <c r="D3152" s="10" t="s">
        <v>7943</v>
      </c>
      <c r="E3152" s="10" t="s">
        <v>3933</v>
      </c>
      <c r="F3152" s="93" t="s">
        <v>6613</v>
      </c>
      <c r="G3152" s="2" t="s">
        <v>29</v>
      </c>
      <c r="H3152" s="4">
        <v>0</v>
      </c>
      <c r="I3152" s="2">
        <v>710000000</v>
      </c>
      <c r="J3152" s="2" t="s">
        <v>11537</v>
      </c>
      <c r="K3152" s="2" t="s">
        <v>1034</v>
      </c>
      <c r="L3152" s="2" t="s">
        <v>1141</v>
      </c>
      <c r="M3152" s="6" t="s">
        <v>32</v>
      </c>
      <c r="N3152" s="2" t="s">
        <v>453</v>
      </c>
      <c r="O3152" s="15" t="s">
        <v>3810</v>
      </c>
      <c r="P3152" s="36" t="s">
        <v>40</v>
      </c>
      <c r="Q3152" s="2" t="s">
        <v>41</v>
      </c>
      <c r="R3152" s="140">
        <v>1</v>
      </c>
      <c r="S3152" s="9">
        <v>6687.5</v>
      </c>
      <c r="T3152" s="9">
        <f>S3152*R3152</f>
        <v>6687.5</v>
      </c>
      <c r="U3152" s="9">
        <f t="shared" si="212"/>
        <v>7490.0000000000009</v>
      </c>
      <c r="V3152" s="2" t="s">
        <v>42</v>
      </c>
      <c r="W3152" s="2">
        <v>2014</v>
      </c>
      <c r="X3152" s="2"/>
    </row>
    <row r="3153" spans="1:24" ht="63.75" outlineLevel="1" x14ac:dyDescent="0.25">
      <c r="A3153" s="2" t="s">
        <v>7130</v>
      </c>
      <c r="B3153" s="3" t="s">
        <v>27</v>
      </c>
      <c r="C3153" s="10" t="s">
        <v>6623</v>
      </c>
      <c r="D3153" s="10" t="s">
        <v>8011</v>
      </c>
      <c r="E3153" s="10" t="s">
        <v>3933</v>
      </c>
      <c r="F3153" s="93" t="s">
        <v>6613</v>
      </c>
      <c r="G3153" s="2" t="s">
        <v>29</v>
      </c>
      <c r="H3153" s="4">
        <v>0</v>
      </c>
      <c r="I3153" s="2">
        <v>710000000</v>
      </c>
      <c r="J3153" s="2" t="s">
        <v>11537</v>
      </c>
      <c r="K3153" s="2" t="s">
        <v>1034</v>
      </c>
      <c r="L3153" s="2" t="s">
        <v>1141</v>
      </c>
      <c r="M3153" s="6" t="s">
        <v>32</v>
      </c>
      <c r="N3153" s="2" t="s">
        <v>453</v>
      </c>
      <c r="O3153" s="15" t="s">
        <v>3810</v>
      </c>
      <c r="P3153" s="36" t="s">
        <v>1837</v>
      </c>
      <c r="Q3153" s="2" t="s">
        <v>1838</v>
      </c>
      <c r="R3153" s="140">
        <v>2</v>
      </c>
      <c r="S3153" s="9">
        <v>2232.1428571428569</v>
      </c>
      <c r="T3153" s="9">
        <f t="shared" ref="T3153:T3180" si="213">S3153*R3153</f>
        <v>4464.2857142857138</v>
      </c>
      <c r="U3153" s="9">
        <f t="shared" si="212"/>
        <v>5000</v>
      </c>
      <c r="V3153" s="2" t="s">
        <v>42</v>
      </c>
      <c r="W3153" s="2">
        <v>2014</v>
      </c>
      <c r="X3153" s="2"/>
    </row>
    <row r="3154" spans="1:24" ht="63.75" outlineLevel="1" x14ac:dyDescent="0.25">
      <c r="A3154" s="2" t="s">
        <v>7131</v>
      </c>
      <c r="B3154" s="3" t="s">
        <v>27</v>
      </c>
      <c r="C3154" s="10" t="s">
        <v>7984</v>
      </c>
      <c r="D3154" s="10" t="s">
        <v>7982</v>
      </c>
      <c r="E3154" s="10" t="s">
        <v>7983</v>
      </c>
      <c r="F3154" s="93" t="s">
        <v>6613</v>
      </c>
      <c r="G3154" s="2" t="s">
        <v>29</v>
      </c>
      <c r="H3154" s="4">
        <v>0</v>
      </c>
      <c r="I3154" s="2">
        <v>710000000</v>
      </c>
      <c r="J3154" s="2" t="s">
        <v>11537</v>
      </c>
      <c r="K3154" s="2" t="s">
        <v>1034</v>
      </c>
      <c r="L3154" s="2" t="s">
        <v>1141</v>
      </c>
      <c r="M3154" s="6" t="s">
        <v>32</v>
      </c>
      <c r="N3154" s="2" t="s">
        <v>453</v>
      </c>
      <c r="O3154" s="15" t="s">
        <v>3810</v>
      </c>
      <c r="P3154" s="36" t="s">
        <v>40</v>
      </c>
      <c r="Q3154" s="2" t="s">
        <v>41</v>
      </c>
      <c r="R3154" s="140">
        <v>2</v>
      </c>
      <c r="S3154" s="9">
        <v>4280</v>
      </c>
      <c r="T3154" s="9">
        <f t="shared" si="213"/>
        <v>8560</v>
      </c>
      <c r="U3154" s="9">
        <f t="shared" si="212"/>
        <v>9587.2000000000007</v>
      </c>
      <c r="V3154" s="2" t="s">
        <v>42</v>
      </c>
      <c r="W3154" s="2">
        <v>2014</v>
      </c>
      <c r="X3154" s="2"/>
    </row>
    <row r="3155" spans="1:24" ht="63.75" outlineLevel="1" x14ac:dyDescent="0.25">
      <c r="A3155" s="2" t="s">
        <v>7132</v>
      </c>
      <c r="B3155" s="3" t="s">
        <v>27</v>
      </c>
      <c r="C3155" s="10" t="s">
        <v>7864</v>
      </c>
      <c r="D3155" s="10" t="s">
        <v>7865</v>
      </c>
      <c r="E3155" s="10" t="s">
        <v>4897</v>
      </c>
      <c r="F3155" s="93" t="s">
        <v>6613</v>
      </c>
      <c r="G3155" s="2" t="s">
        <v>29</v>
      </c>
      <c r="H3155" s="4">
        <v>0</v>
      </c>
      <c r="I3155" s="2">
        <v>710000000</v>
      </c>
      <c r="J3155" s="2" t="s">
        <v>11537</v>
      </c>
      <c r="K3155" s="2" t="s">
        <v>1034</v>
      </c>
      <c r="L3155" s="2" t="s">
        <v>1141</v>
      </c>
      <c r="M3155" s="6" t="s">
        <v>32</v>
      </c>
      <c r="N3155" s="2" t="s">
        <v>453</v>
      </c>
      <c r="O3155" s="15" t="s">
        <v>3810</v>
      </c>
      <c r="P3155" s="36" t="s">
        <v>40</v>
      </c>
      <c r="Q3155" s="2" t="s">
        <v>41</v>
      </c>
      <c r="R3155" s="140">
        <v>8</v>
      </c>
      <c r="S3155" s="9">
        <v>3659.4</v>
      </c>
      <c r="T3155" s="9">
        <f t="shared" si="213"/>
        <v>29275.200000000001</v>
      </c>
      <c r="U3155" s="9">
        <f t="shared" si="212"/>
        <v>32788.224000000002</v>
      </c>
      <c r="V3155" s="2" t="s">
        <v>42</v>
      </c>
      <c r="W3155" s="2">
        <v>2014</v>
      </c>
      <c r="X3155" s="2"/>
    </row>
    <row r="3156" spans="1:24" ht="63.75" outlineLevel="1" x14ac:dyDescent="0.25">
      <c r="A3156" s="2" t="s">
        <v>7133</v>
      </c>
      <c r="B3156" s="3" t="s">
        <v>27</v>
      </c>
      <c r="C3156" s="10" t="s">
        <v>6621</v>
      </c>
      <c r="D3156" s="10" t="s">
        <v>7903</v>
      </c>
      <c r="E3156" s="10" t="s">
        <v>3933</v>
      </c>
      <c r="F3156" s="93" t="s">
        <v>6613</v>
      </c>
      <c r="G3156" s="2" t="s">
        <v>29</v>
      </c>
      <c r="H3156" s="4">
        <v>0</v>
      </c>
      <c r="I3156" s="2">
        <v>710000000</v>
      </c>
      <c r="J3156" s="2" t="s">
        <v>11537</v>
      </c>
      <c r="K3156" s="2" t="s">
        <v>1034</v>
      </c>
      <c r="L3156" s="2" t="s">
        <v>1141</v>
      </c>
      <c r="M3156" s="6" t="s">
        <v>32</v>
      </c>
      <c r="N3156" s="2" t="s">
        <v>453</v>
      </c>
      <c r="O3156" s="15" t="s">
        <v>3810</v>
      </c>
      <c r="P3156" s="36" t="s">
        <v>40</v>
      </c>
      <c r="Q3156" s="2" t="s">
        <v>41</v>
      </c>
      <c r="R3156" s="140">
        <v>1</v>
      </c>
      <c r="S3156" s="9">
        <v>38520</v>
      </c>
      <c r="T3156" s="9">
        <f t="shared" si="213"/>
        <v>38520</v>
      </c>
      <c r="U3156" s="9">
        <f t="shared" si="212"/>
        <v>43142.400000000001</v>
      </c>
      <c r="V3156" s="2" t="s">
        <v>42</v>
      </c>
      <c r="W3156" s="2">
        <v>2014</v>
      </c>
      <c r="X3156" s="2"/>
    </row>
    <row r="3157" spans="1:24" ht="63.75" outlineLevel="1" x14ac:dyDescent="0.25">
      <c r="A3157" s="2" t="s">
        <v>7134</v>
      </c>
      <c r="B3157" s="3" t="s">
        <v>27</v>
      </c>
      <c r="C3157" s="43" t="s">
        <v>6607</v>
      </c>
      <c r="D3157" s="10" t="s">
        <v>7956</v>
      </c>
      <c r="E3157" s="93" t="s">
        <v>7920</v>
      </c>
      <c r="F3157" s="93" t="s">
        <v>6613</v>
      </c>
      <c r="G3157" s="2" t="s">
        <v>29</v>
      </c>
      <c r="H3157" s="4">
        <v>0</v>
      </c>
      <c r="I3157" s="2">
        <v>710000000</v>
      </c>
      <c r="J3157" s="2" t="s">
        <v>11537</v>
      </c>
      <c r="K3157" s="2" t="s">
        <v>1034</v>
      </c>
      <c r="L3157" s="2" t="s">
        <v>1141</v>
      </c>
      <c r="M3157" s="6" t="s">
        <v>32</v>
      </c>
      <c r="N3157" s="2" t="s">
        <v>453</v>
      </c>
      <c r="O3157" s="15" t="s">
        <v>3810</v>
      </c>
      <c r="P3157" s="36" t="s">
        <v>40</v>
      </c>
      <c r="Q3157" s="2" t="s">
        <v>41</v>
      </c>
      <c r="R3157" s="140">
        <v>2</v>
      </c>
      <c r="S3157" s="9">
        <v>25000</v>
      </c>
      <c r="T3157" s="9">
        <f t="shared" si="213"/>
        <v>50000</v>
      </c>
      <c r="U3157" s="9">
        <f t="shared" si="212"/>
        <v>56000.000000000007</v>
      </c>
      <c r="V3157" s="2" t="s">
        <v>42</v>
      </c>
      <c r="W3157" s="2">
        <v>2014</v>
      </c>
      <c r="X3157" s="2"/>
    </row>
    <row r="3158" spans="1:24" ht="63.75" outlineLevel="1" x14ac:dyDescent="0.25">
      <c r="A3158" s="2" t="s">
        <v>7135</v>
      </c>
      <c r="B3158" s="3" t="s">
        <v>27</v>
      </c>
      <c r="C3158" s="10" t="s">
        <v>8068</v>
      </c>
      <c r="D3158" s="10" t="s">
        <v>8069</v>
      </c>
      <c r="E3158" s="10" t="s">
        <v>8070</v>
      </c>
      <c r="F3158" s="93" t="s">
        <v>6613</v>
      </c>
      <c r="G3158" s="2" t="s">
        <v>29</v>
      </c>
      <c r="H3158" s="4">
        <v>0</v>
      </c>
      <c r="I3158" s="2">
        <v>710000000</v>
      </c>
      <c r="J3158" s="2" t="s">
        <v>11537</v>
      </c>
      <c r="K3158" s="2" t="s">
        <v>1034</v>
      </c>
      <c r="L3158" s="2" t="s">
        <v>1141</v>
      </c>
      <c r="M3158" s="6" t="s">
        <v>32</v>
      </c>
      <c r="N3158" s="2" t="s">
        <v>453</v>
      </c>
      <c r="O3158" s="15" t="s">
        <v>3810</v>
      </c>
      <c r="P3158" s="36" t="s">
        <v>40</v>
      </c>
      <c r="Q3158" s="2" t="s">
        <v>41</v>
      </c>
      <c r="R3158" s="140">
        <v>1</v>
      </c>
      <c r="S3158" s="9">
        <v>69550</v>
      </c>
      <c r="T3158" s="9">
        <f t="shared" si="213"/>
        <v>69550</v>
      </c>
      <c r="U3158" s="9">
        <f t="shared" si="212"/>
        <v>77896.000000000015</v>
      </c>
      <c r="V3158" s="2" t="s">
        <v>42</v>
      </c>
      <c r="W3158" s="2">
        <v>2014</v>
      </c>
      <c r="X3158" s="2"/>
    </row>
    <row r="3159" spans="1:24" ht="63.75" outlineLevel="1" x14ac:dyDescent="0.25">
      <c r="A3159" s="2" t="s">
        <v>7136</v>
      </c>
      <c r="B3159" s="3" t="s">
        <v>27</v>
      </c>
      <c r="C3159" s="43" t="s">
        <v>6624</v>
      </c>
      <c r="D3159" s="10" t="s">
        <v>3923</v>
      </c>
      <c r="E3159" s="93" t="s">
        <v>8012</v>
      </c>
      <c r="F3159" s="93" t="s">
        <v>6613</v>
      </c>
      <c r="G3159" s="2" t="s">
        <v>29</v>
      </c>
      <c r="H3159" s="4">
        <v>0</v>
      </c>
      <c r="I3159" s="2">
        <v>710000000</v>
      </c>
      <c r="J3159" s="2" t="s">
        <v>11537</v>
      </c>
      <c r="K3159" s="2" t="s">
        <v>1034</v>
      </c>
      <c r="L3159" s="2" t="s">
        <v>1141</v>
      </c>
      <c r="M3159" s="6" t="s">
        <v>32</v>
      </c>
      <c r="N3159" s="2" t="s">
        <v>453</v>
      </c>
      <c r="O3159" s="15" t="s">
        <v>3810</v>
      </c>
      <c r="P3159" s="36" t="s">
        <v>40</v>
      </c>
      <c r="Q3159" s="2" t="s">
        <v>41</v>
      </c>
      <c r="R3159" s="140">
        <v>2</v>
      </c>
      <c r="S3159" s="9">
        <v>48150.000000000007</v>
      </c>
      <c r="T3159" s="9">
        <f t="shared" si="213"/>
        <v>96300.000000000015</v>
      </c>
      <c r="U3159" s="9">
        <f t="shared" si="212"/>
        <v>107856.00000000003</v>
      </c>
      <c r="V3159" s="2" t="s">
        <v>42</v>
      </c>
      <c r="W3159" s="2">
        <v>2014</v>
      </c>
      <c r="X3159" s="2"/>
    </row>
    <row r="3160" spans="1:24" ht="63.75" outlineLevel="1" x14ac:dyDescent="0.25">
      <c r="A3160" s="2" t="s">
        <v>7137</v>
      </c>
      <c r="B3160" s="3" t="s">
        <v>27</v>
      </c>
      <c r="C3160" s="43" t="s">
        <v>6625</v>
      </c>
      <c r="D3160" s="10" t="s">
        <v>7898</v>
      </c>
      <c r="E3160" s="93" t="s">
        <v>12729</v>
      </c>
      <c r="F3160" s="93" t="s">
        <v>6613</v>
      </c>
      <c r="G3160" s="2" t="s">
        <v>29</v>
      </c>
      <c r="H3160" s="4">
        <v>0</v>
      </c>
      <c r="I3160" s="2">
        <v>710000000</v>
      </c>
      <c r="J3160" s="2" t="s">
        <v>11537</v>
      </c>
      <c r="K3160" s="2" t="s">
        <v>1034</v>
      </c>
      <c r="L3160" s="2" t="s">
        <v>1141</v>
      </c>
      <c r="M3160" s="6" t="s">
        <v>32</v>
      </c>
      <c r="N3160" s="2" t="s">
        <v>453</v>
      </c>
      <c r="O3160" s="15" t="s">
        <v>3810</v>
      </c>
      <c r="P3160" s="36" t="s">
        <v>40</v>
      </c>
      <c r="Q3160" s="2" t="s">
        <v>41</v>
      </c>
      <c r="R3160" s="140">
        <v>2</v>
      </c>
      <c r="S3160" s="9">
        <v>33170</v>
      </c>
      <c r="T3160" s="9">
        <f t="shared" si="213"/>
        <v>66340</v>
      </c>
      <c r="U3160" s="9">
        <f t="shared" si="212"/>
        <v>74300.800000000003</v>
      </c>
      <c r="V3160" s="2" t="s">
        <v>42</v>
      </c>
      <c r="W3160" s="2">
        <v>2014</v>
      </c>
      <c r="X3160" s="2"/>
    </row>
    <row r="3161" spans="1:24" ht="63.75" outlineLevel="1" x14ac:dyDescent="0.25">
      <c r="A3161" s="2" t="s">
        <v>7138</v>
      </c>
      <c r="B3161" s="3" t="s">
        <v>27</v>
      </c>
      <c r="C3161" s="10" t="s">
        <v>8398</v>
      </c>
      <c r="D3161" s="10" t="s">
        <v>8395</v>
      </c>
      <c r="E3161" s="10" t="s">
        <v>8396</v>
      </c>
      <c r="F3161" s="93" t="s">
        <v>8397</v>
      </c>
      <c r="G3161" s="2" t="s">
        <v>29</v>
      </c>
      <c r="H3161" s="4">
        <v>0</v>
      </c>
      <c r="I3161" s="2">
        <v>710000000</v>
      </c>
      <c r="J3161" s="2" t="s">
        <v>11537</v>
      </c>
      <c r="K3161" s="2" t="s">
        <v>1034</v>
      </c>
      <c r="L3161" s="2" t="s">
        <v>1141</v>
      </c>
      <c r="M3161" s="6" t="s">
        <v>32</v>
      </c>
      <c r="N3161" s="2" t="s">
        <v>453</v>
      </c>
      <c r="O3161" s="15" t="s">
        <v>3810</v>
      </c>
      <c r="P3161" s="36" t="s">
        <v>40</v>
      </c>
      <c r="Q3161" s="2" t="s">
        <v>41</v>
      </c>
      <c r="R3161" s="140">
        <v>1</v>
      </c>
      <c r="S3161" s="9">
        <v>5350.0000000000009</v>
      </c>
      <c r="T3161" s="9">
        <f t="shared" si="213"/>
        <v>5350.0000000000009</v>
      </c>
      <c r="U3161" s="9">
        <f t="shared" si="212"/>
        <v>5992.0000000000018</v>
      </c>
      <c r="V3161" s="2" t="s">
        <v>42</v>
      </c>
      <c r="W3161" s="2">
        <v>2014</v>
      </c>
      <c r="X3161" s="2"/>
    </row>
    <row r="3162" spans="1:24" ht="63.75" outlineLevel="1" x14ac:dyDescent="0.25">
      <c r="A3162" s="2" t="s">
        <v>7139</v>
      </c>
      <c r="B3162" s="3" t="s">
        <v>27</v>
      </c>
      <c r="C3162" s="10" t="s">
        <v>2271</v>
      </c>
      <c r="D3162" s="10" t="s">
        <v>7976</v>
      </c>
      <c r="E3162" s="10" t="s">
        <v>3933</v>
      </c>
      <c r="F3162" s="93" t="s">
        <v>6613</v>
      </c>
      <c r="G3162" s="2" t="s">
        <v>29</v>
      </c>
      <c r="H3162" s="4">
        <v>0</v>
      </c>
      <c r="I3162" s="2">
        <v>710000000</v>
      </c>
      <c r="J3162" s="2" t="s">
        <v>11537</v>
      </c>
      <c r="K3162" s="2" t="s">
        <v>1034</v>
      </c>
      <c r="L3162" s="2" t="s">
        <v>1141</v>
      </c>
      <c r="M3162" s="6" t="s">
        <v>32</v>
      </c>
      <c r="N3162" s="2" t="s">
        <v>453</v>
      </c>
      <c r="O3162" s="15" t="s">
        <v>3810</v>
      </c>
      <c r="P3162" s="36" t="s">
        <v>40</v>
      </c>
      <c r="Q3162" s="2" t="s">
        <v>41</v>
      </c>
      <c r="R3162" s="140">
        <v>4</v>
      </c>
      <c r="S3162" s="9">
        <v>17120</v>
      </c>
      <c r="T3162" s="9">
        <f t="shared" si="213"/>
        <v>68480</v>
      </c>
      <c r="U3162" s="9">
        <f t="shared" si="212"/>
        <v>76697.600000000006</v>
      </c>
      <c r="V3162" s="2" t="s">
        <v>42</v>
      </c>
      <c r="W3162" s="2">
        <v>2014</v>
      </c>
      <c r="X3162" s="2"/>
    </row>
    <row r="3163" spans="1:24" ht="63.75" outlineLevel="1" x14ac:dyDescent="0.25">
      <c r="A3163" s="2" t="s">
        <v>7140</v>
      </c>
      <c r="B3163" s="3" t="s">
        <v>27</v>
      </c>
      <c r="C3163" s="92" t="s">
        <v>6626</v>
      </c>
      <c r="D3163" s="10" t="s">
        <v>12730</v>
      </c>
      <c r="E3163" s="93" t="s">
        <v>3933</v>
      </c>
      <c r="F3163" s="93" t="s">
        <v>6613</v>
      </c>
      <c r="G3163" s="2" t="s">
        <v>29</v>
      </c>
      <c r="H3163" s="4">
        <v>0</v>
      </c>
      <c r="I3163" s="2">
        <v>710000000</v>
      </c>
      <c r="J3163" s="2" t="s">
        <v>11537</v>
      </c>
      <c r="K3163" s="2" t="s">
        <v>1034</v>
      </c>
      <c r="L3163" s="2" t="s">
        <v>1141</v>
      </c>
      <c r="M3163" s="6" t="s">
        <v>32</v>
      </c>
      <c r="N3163" s="2" t="s">
        <v>453</v>
      </c>
      <c r="O3163" s="15" t="s">
        <v>3810</v>
      </c>
      <c r="P3163" s="36" t="s">
        <v>40</v>
      </c>
      <c r="Q3163" s="2" t="s">
        <v>41</v>
      </c>
      <c r="R3163" s="140">
        <v>1</v>
      </c>
      <c r="S3163" s="9">
        <v>95000</v>
      </c>
      <c r="T3163" s="9">
        <f t="shared" si="213"/>
        <v>95000</v>
      </c>
      <c r="U3163" s="9">
        <f t="shared" si="212"/>
        <v>106400.00000000001</v>
      </c>
      <c r="V3163" s="2" t="s">
        <v>42</v>
      </c>
      <c r="W3163" s="2">
        <v>2014</v>
      </c>
      <c r="X3163" s="2"/>
    </row>
    <row r="3164" spans="1:24" ht="63.75" outlineLevel="1" x14ac:dyDescent="0.25">
      <c r="A3164" s="2" t="s">
        <v>7141</v>
      </c>
      <c r="B3164" s="3" t="s">
        <v>27</v>
      </c>
      <c r="C3164" s="10" t="s">
        <v>8399</v>
      </c>
      <c r="D3164" s="10" t="s">
        <v>1807</v>
      </c>
      <c r="E3164" s="10" t="s">
        <v>8400</v>
      </c>
      <c r="F3164" s="93" t="s">
        <v>6613</v>
      </c>
      <c r="G3164" s="2" t="s">
        <v>350</v>
      </c>
      <c r="H3164" s="4">
        <v>0</v>
      </c>
      <c r="I3164" s="2">
        <v>710000000</v>
      </c>
      <c r="J3164" s="2" t="s">
        <v>11537</v>
      </c>
      <c r="K3164" s="2" t="s">
        <v>1034</v>
      </c>
      <c r="L3164" s="2" t="s">
        <v>1141</v>
      </c>
      <c r="M3164" s="6" t="s">
        <v>32</v>
      </c>
      <c r="N3164" s="2" t="s">
        <v>453</v>
      </c>
      <c r="O3164" s="15" t="s">
        <v>3810</v>
      </c>
      <c r="P3164" s="36" t="s">
        <v>40</v>
      </c>
      <c r="Q3164" s="2" t="s">
        <v>41</v>
      </c>
      <c r="R3164" s="140">
        <v>8</v>
      </c>
      <c r="S3164" s="9">
        <v>1339.2857142857142</v>
      </c>
      <c r="T3164" s="9">
        <f t="shared" si="213"/>
        <v>10714.285714285714</v>
      </c>
      <c r="U3164" s="9">
        <f t="shared" si="212"/>
        <v>12000</v>
      </c>
      <c r="V3164" s="2" t="s">
        <v>42</v>
      </c>
      <c r="W3164" s="2">
        <v>2014</v>
      </c>
      <c r="X3164" s="2"/>
    </row>
    <row r="3165" spans="1:24" ht="63.75" outlineLevel="1" x14ac:dyDescent="0.25">
      <c r="A3165" s="2" t="s">
        <v>7142</v>
      </c>
      <c r="B3165" s="3" t="s">
        <v>27</v>
      </c>
      <c r="C3165" s="10" t="s">
        <v>4885</v>
      </c>
      <c r="D3165" s="10" t="s">
        <v>1807</v>
      </c>
      <c r="E3165" s="10" t="s">
        <v>4886</v>
      </c>
      <c r="F3165" s="93" t="s">
        <v>8401</v>
      </c>
      <c r="G3165" s="2" t="s">
        <v>350</v>
      </c>
      <c r="H3165" s="4">
        <v>0</v>
      </c>
      <c r="I3165" s="2">
        <v>710000000</v>
      </c>
      <c r="J3165" s="2" t="s">
        <v>11537</v>
      </c>
      <c r="K3165" s="2" t="s">
        <v>1034</v>
      </c>
      <c r="L3165" s="2" t="s">
        <v>1141</v>
      </c>
      <c r="M3165" s="6" t="s">
        <v>32</v>
      </c>
      <c r="N3165" s="2" t="s">
        <v>453</v>
      </c>
      <c r="O3165" s="15" t="s">
        <v>3810</v>
      </c>
      <c r="P3165" s="36" t="s">
        <v>40</v>
      </c>
      <c r="Q3165" s="2" t="s">
        <v>41</v>
      </c>
      <c r="R3165" s="140">
        <v>8</v>
      </c>
      <c r="S3165" s="9">
        <v>1607.1428571428569</v>
      </c>
      <c r="T3165" s="9">
        <f t="shared" si="213"/>
        <v>12857.142857142855</v>
      </c>
      <c r="U3165" s="9">
        <f t="shared" si="212"/>
        <v>14399.999999999998</v>
      </c>
      <c r="V3165" s="2" t="s">
        <v>42</v>
      </c>
      <c r="W3165" s="2">
        <v>2014</v>
      </c>
      <c r="X3165" s="2"/>
    </row>
    <row r="3166" spans="1:24" ht="63.75" outlineLevel="1" x14ac:dyDescent="0.25">
      <c r="A3166" s="2" t="s">
        <v>7143</v>
      </c>
      <c r="B3166" s="3" t="s">
        <v>27</v>
      </c>
      <c r="C3166" s="10" t="s">
        <v>7849</v>
      </c>
      <c r="D3166" s="10" t="s">
        <v>7839</v>
      </c>
      <c r="E3166" s="10" t="s">
        <v>7850</v>
      </c>
      <c r="F3166" s="93" t="s">
        <v>6613</v>
      </c>
      <c r="G3166" s="2" t="s">
        <v>350</v>
      </c>
      <c r="H3166" s="4">
        <v>0</v>
      </c>
      <c r="I3166" s="2">
        <v>710000000</v>
      </c>
      <c r="J3166" s="2" t="s">
        <v>11537</v>
      </c>
      <c r="K3166" s="2" t="s">
        <v>1034</v>
      </c>
      <c r="L3166" s="2" t="s">
        <v>1141</v>
      </c>
      <c r="M3166" s="6" t="s">
        <v>32</v>
      </c>
      <c r="N3166" s="2" t="s">
        <v>453</v>
      </c>
      <c r="O3166" s="15" t="s">
        <v>3810</v>
      </c>
      <c r="P3166" s="36" t="s">
        <v>40</v>
      </c>
      <c r="Q3166" s="2" t="s">
        <v>41</v>
      </c>
      <c r="R3166" s="140">
        <v>8</v>
      </c>
      <c r="S3166" s="9">
        <v>714.28571428571422</v>
      </c>
      <c r="T3166" s="9">
        <f t="shared" si="213"/>
        <v>5714.2857142857138</v>
      </c>
      <c r="U3166" s="9">
        <f t="shared" si="212"/>
        <v>6400</v>
      </c>
      <c r="V3166" s="2" t="s">
        <v>42</v>
      </c>
      <c r="W3166" s="2">
        <v>2014</v>
      </c>
      <c r="X3166" s="2"/>
    </row>
    <row r="3167" spans="1:24" ht="63.75" outlineLevel="1" x14ac:dyDescent="0.25">
      <c r="A3167" s="2" t="s">
        <v>7144</v>
      </c>
      <c r="B3167" s="3" t="s">
        <v>27</v>
      </c>
      <c r="C3167" s="10" t="s">
        <v>7838</v>
      </c>
      <c r="D3167" s="10" t="s">
        <v>7839</v>
      </c>
      <c r="E3167" s="10" t="s">
        <v>7840</v>
      </c>
      <c r="F3167" s="93" t="s">
        <v>6613</v>
      </c>
      <c r="G3167" s="2" t="s">
        <v>350</v>
      </c>
      <c r="H3167" s="4">
        <v>0</v>
      </c>
      <c r="I3167" s="2">
        <v>710000000</v>
      </c>
      <c r="J3167" s="2" t="s">
        <v>11537</v>
      </c>
      <c r="K3167" s="2" t="s">
        <v>1034</v>
      </c>
      <c r="L3167" s="2" t="s">
        <v>1141</v>
      </c>
      <c r="M3167" s="6" t="s">
        <v>32</v>
      </c>
      <c r="N3167" s="2" t="s">
        <v>453</v>
      </c>
      <c r="O3167" s="15" t="s">
        <v>3810</v>
      </c>
      <c r="P3167" s="36" t="s">
        <v>40</v>
      </c>
      <c r="Q3167" s="2" t="s">
        <v>41</v>
      </c>
      <c r="R3167" s="140">
        <v>7</v>
      </c>
      <c r="S3167" s="9">
        <v>3938.6607142857142</v>
      </c>
      <c r="T3167" s="9">
        <f t="shared" si="213"/>
        <v>27570.625</v>
      </c>
      <c r="U3167" s="9">
        <f t="shared" si="212"/>
        <v>30879.100000000002</v>
      </c>
      <c r="V3167" s="2" t="s">
        <v>42</v>
      </c>
      <c r="W3167" s="2">
        <v>2014</v>
      </c>
      <c r="X3167" s="2"/>
    </row>
    <row r="3168" spans="1:24" ht="63.75" outlineLevel="1" x14ac:dyDescent="0.25">
      <c r="A3168" s="2" t="s">
        <v>7145</v>
      </c>
      <c r="B3168" s="3" t="s">
        <v>27</v>
      </c>
      <c r="C3168" s="10" t="s">
        <v>8016</v>
      </c>
      <c r="D3168" s="10" t="s">
        <v>8017</v>
      </c>
      <c r="E3168" s="10" t="s">
        <v>8018</v>
      </c>
      <c r="F3168" s="93" t="s">
        <v>6613</v>
      </c>
      <c r="G3168" s="2" t="s">
        <v>29</v>
      </c>
      <c r="H3168" s="4">
        <v>0</v>
      </c>
      <c r="I3168" s="2">
        <v>710000000</v>
      </c>
      <c r="J3168" s="2" t="s">
        <v>11537</v>
      </c>
      <c r="K3168" s="2" t="s">
        <v>1034</v>
      </c>
      <c r="L3168" s="2" t="s">
        <v>1141</v>
      </c>
      <c r="M3168" s="6" t="s">
        <v>32</v>
      </c>
      <c r="N3168" s="2" t="s">
        <v>453</v>
      </c>
      <c r="O3168" s="15" t="s">
        <v>3810</v>
      </c>
      <c r="P3168" s="36" t="s">
        <v>1837</v>
      </c>
      <c r="Q3168" s="2" t="s">
        <v>1838</v>
      </c>
      <c r="R3168" s="140">
        <v>2</v>
      </c>
      <c r="S3168" s="9">
        <v>12000</v>
      </c>
      <c r="T3168" s="9">
        <f t="shared" si="213"/>
        <v>24000</v>
      </c>
      <c r="U3168" s="9">
        <f t="shared" si="212"/>
        <v>26880.000000000004</v>
      </c>
      <c r="V3168" s="2" t="s">
        <v>42</v>
      </c>
      <c r="W3168" s="2">
        <v>2014</v>
      </c>
      <c r="X3168" s="2"/>
    </row>
    <row r="3169" spans="1:24" ht="63.75" outlineLevel="1" x14ac:dyDescent="0.25">
      <c r="A3169" s="2" t="s">
        <v>7146</v>
      </c>
      <c r="B3169" s="3" t="s">
        <v>27</v>
      </c>
      <c r="C3169" s="10" t="s">
        <v>8270</v>
      </c>
      <c r="D3169" s="10" t="s">
        <v>8271</v>
      </c>
      <c r="E3169" s="10" t="s">
        <v>8271</v>
      </c>
      <c r="F3169" s="10"/>
      <c r="G3169" s="2" t="s">
        <v>29</v>
      </c>
      <c r="H3169" s="4">
        <v>0</v>
      </c>
      <c r="I3169" s="2">
        <v>710000000</v>
      </c>
      <c r="J3169" s="2" t="s">
        <v>11537</v>
      </c>
      <c r="K3169" s="2" t="s">
        <v>1034</v>
      </c>
      <c r="L3169" s="2" t="s">
        <v>1141</v>
      </c>
      <c r="M3169" s="6" t="s">
        <v>32</v>
      </c>
      <c r="N3169" s="2" t="s">
        <v>453</v>
      </c>
      <c r="O3169" s="15" t="s">
        <v>3810</v>
      </c>
      <c r="P3169" s="36" t="s">
        <v>40</v>
      </c>
      <c r="Q3169" s="2" t="s">
        <v>41</v>
      </c>
      <c r="R3169" s="140">
        <v>2</v>
      </c>
      <c r="S3169" s="9">
        <v>25000</v>
      </c>
      <c r="T3169" s="9">
        <f t="shared" si="213"/>
        <v>50000</v>
      </c>
      <c r="U3169" s="9">
        <f t="shared" si="212"/>
        <v>56000.000000000007</v>
      </c>
      <c r="V3169" s="2" t="s">
        <v>42</v>
      </c>
      <c r="W3169" s="2">
        <v>2014</v>
      </c>
      <c r="X3169" s="2"/>
    </row>
    <row r="3170" spans="1:24" ht="63.75" outlineLevel="1" x14ac:dyDescent="0.25">
      <c r="A3170" s="2" t="s">
        <v>7147</v>
      </c>
      <c r="B3170" s="3" t="s">
        <v>27</v>
      </c>
      <c r="C3170" s="10" t="s">
        <v>8402</v>
      </c>
      <c r="D3170" s="10" t="s">
        <v>8403</v>
      </c>
      <c r="E3170" s="10" t="s">
        <v>8404</v>
      </c>
      <c r="F3170" s="10" t="s">
        <v>8404</v>
      </c>
      <c r="G3170" s="2" t="s">
        <v>29</v>
      </c>
      <c r="H3170" s="4">
        <v>0</v>
      </c>
      <c r="I3170" s="2">
        <v>710000000</v>
      </c>
      <c r="J3170" s="2" t="s">
        <v>11537</v>
      </c>
      <c r="K3170" s="2" t="s">
        <v>1034</v>
      </c>
      <c r="L3170" s="2" t="s">
        <v>1141</v>
      </c>
      <c r="M3170" s="6" t="s">
        <v>32</v>
      </c>
      <c r="N3170" s="2" t="s">
        <v>453</v>
      </c>
      <c r="O3170" s="15" t="s">
        <v>3810</v>
      </c>
      <c r="P3170" s="36" t="s">
        <v>40</v>
      </c>
      <c r="Q3170" s="2" t="s">
        <v>41</v>
      </c>
      <c r="R3170" s="140">
        <v>1</v>
      </c>
      <c r="S3170" s="9">
        <v>4280</v>
      </c>
      <c r="T3170" s="9">
        <f t="shared" si="213"/>
        <v>4280</v>
      </c>
      <c r="U3170" s="9">
        <f t="shared" si="212"/>
        <v>4793.6000000000004</v>
      </c>
      <c r="V3170" s="2" t="s">
        <v>42</v>
      </c>
      <c r="W3170" s="2">
        <v>2014</v>
      </c>
      <c r="X3170" s="2"/>
    </row>
    <row r="3171" spans="1:24" ht="89.25" outlineLevel="1" x14ac:dyDescent="0.25">
      <c r="A3171" s="2" t="s">
        <v>7148</v>
      </c>
      <c r="B3171" s="3" t="s">
        <v>27</v>
      </c>
      <c r="C3171" s="10" t="s">
        <v>8405</v>
      </c>
      <c r="D3171" s="10" t="s">
        <v>8406</v>
      </c>
      <c r="E3171" s="10" t="s">
        <v>8407</v>
      </c>
      <c r="F3171" s="93" t="s">
        <v>6613</v>
      </c>
      <c r="G3171" s="2" t="s">
        <v>29</v>
      </c>
      <c r="H3171" s="4">
        <v>0</v>
      </c>
      <c r="I3171" s="2">
        <v>710000000</v>
      </c>
      <c r="J3171" s="2" t="s">
        <v>11537</v>
      </c>
      <c r="K3171" s="2" t="s">
        <v>1034</v>
      </c>
      <c r="L3171" s="2" t="s">
        <v>1141</v>
      </c>
      <c r="M3171" s="6" t="s">
        <v>32</v>
      </c>
      <c r="N3171" s="2" t="s">
        <v>453</v>
      </c>
      <c r="O3171" s="15" t="s">
        <v>3810</v>
      </c>
      <c r="P3171" s="36" t="s">
        <v>40</v>
      </c>
      <c r="Q3171" s="5" t="s">
        <v>41</v>
      </c>
      <c r="R3171" s="140">
        <v>8</v>
      </c>
      <c r="S3171" s="9">
        <v>1070</v>
      </c>
      <c r="T3171" s="9">
        <f t="shared" si="213"/>
        <v>8560</v>
      </c>
      <c r="U3171" s="9">
        <f t="shared" si="212"/>
        <v>9587.2000000000007</v>
      </c>
      <c r="V3171" s="2" t="s">
        <v>42</v>
      </c>
      <c r="W3171" s="2">
        <v>2014</v>
      </c>
      <c r="X3171" s="2"/>
    </row>
    <row r="3172" spans="1:24" ht="63.75" outlineLevel="1" x14ac:dyDescent="0.25">
      <c r="A3172" s="2" t="s">
        <v>7149</v>
      </c>
      <c r="B3172" s="3" t="s">
        <v>27</v>
      </c>
      <c r="C3172" s="10" t="s">
        <v>9173</v>
      </c>
      <c r="D3172" s="10" t="s">
        <v>9174</v>
      </c>
      <c r="E3172" s="10" t="s">
        <v>9175</v>
      </c>
      <c r="F3172" s="93" t="s">
        <v>6613</v>
      </c>
      <c r="G3172" s="2" t="s">
        <v>29</v>
      </c>
      <c r="H3172" s="4">
        <v>0</v>
      </c>
      <c r="I3172" s="2">
        <v>710000000</v>
      </c>
      <c r="J3172" s="2" t="s">
        <v>11537</v>
      </c>
      <c r="K3172" s="2" t="s">
        <v>1034</v>
      </c>
      <c r="L3172" s="2" t="s">
        <v>1141</v>
      </c>
      <c r="M3172" s="6" t="s">
        <v>32</v>
      </c>
      <c r="N3172" s="2" t="s">
        <v>453</v>
      </c>
      <c r="O3172" s="15" t="s">
        <v>3810</v>
      </c>
      <c r="P3172" s="36" t="s">
        <v>40</v>
      </c>
      <c r="Q3172" s="5" t="s">
        <v>41</v>
      </c>
      <c r="R3172" s="140">
        <v>1</v>
      </c>
      <c r="S3172" s="9">
        <v>150000</v>
      </c>
      <c r="T3172" s="9">
        <f t="shared" si="213"/>
        <v>150000</v>
      </c>
      <c r="U3172" s="9">
        <f t="shared" si="212"/>
        <v>168000.00000000003</v>
      </c>
      <c r="V3172" s="2" t="s">
        <v>42</v>
      </c>
      <c r="W3172" s="2">
        <v>2014</v>
      </c>
      <c r="X3172" s="2"/>
    </row>
    <row r="3173" spans="1:24" ht="63.75" outlineLevel="1" x14ac:dyDescent="0.25">
      <c r="A3173" s="2" t="s">
        <v>7150</v>
      </c>
      <c r="B3173" s="3" t="s">
        <v>27</v>
      </c>
      <c r="C3173" s="43" t="s">
        <v>2255</v>
      </c>
      <c r="D3173" s="10" t="s">
        <v>7996</v>
      </c>
      <c r="E3173" s="93" t="s">
        <v>7920</v>
      </c>
      <c r="F3173" s="93" t="s">
        <v>6613</v>
      </c>
      <c r="G3173" s="2" t="s">
        <v>29</v>
      </c>
      <c r="H3173" s="4">
        <v>0</v>
      </c>
      <c r="I3173" s="2">
        <v>710000000</v>
      </c>
      <c r="J3173" s="2" t="s">
        <v>11537</v>
      </c>
      <c r="K3173" s="2" t="s">
        <v>1034</v>
      </c>
      <c r="L3173" s="2" t="s">
        <v>1141</v>
      </c>
      <c r="M3173" s="6" t="s">
        <v>32</v>
      </c>
      <c r="N3173" s="2" t="s">
        <v>453</v>
      </c>
      <c r="O3173" s="15" t="s">
        <v>3810</v>
      </c>
      <c r="P3173" s="36" t="s">
        <v>1837</v>
      </c>
      <c r="Q3173" s="5" t="s">
        <v>1838</v>
      </c>
      <c r="R3173" s="140">
        <v>1</v>
      </c>
      <c r="S3173" s="9">
        <v>191071.42857142855</v>
      </c>
      <c r="T3173" s="9">
        <f t="shared" si="213"/>
        <v>191071.42857142855</v>
      </c>
      <c r="U3173" s="9">
        <f t="shared" si="212"/>
        <v>214000</v>
      </c>
      <c r="V3173" s="2" t="s">
        <v>42</v>
      </c>
      <c r="W3173" s="2">
        <v>2014</v>
      </c>
      <c r="X3173" s="2"/>
    </row>
    <row r="3174" spans="1:24" ht="63.75" outlineLevel="1" x14ac:dyDescent="0.25">
      <c r="A3174" s="2" t="s">
        <v>7151</v>
      </c>
      <c r="B3174" s="3" t="s">
        <v>27</v>
      </c>
      <c r="C3174" s="10" t="s">
        <v>8408</v>
      </c>
      <c r="D3174" s="10" t="s">
        <v>8409</v>
      </c>
      <c r="E3174" s="10" t="s">
        <v>8410</v>
      </c>
      <c r="F3174" s="93" t="s">
        <v>6613</v>
      </c>
      <c r="G3174" s="2" t="s">
        <v>29</v>
      </c>
      <c r="H3174" s="4">
        <v>0</v>
      </c>
      <c r="I3174" s="2">
        <v>710000000</v>
      </c>
      <c r="J3174" s="2" t="s">
        <v>11537</v>
      </c>
      <c r="K3174" s="2" t="s">
        <v>1034</v>
      </c>
      <c r="L3174" s="2" t="s">
        <v>1141</v>
      </c>
      <c r="M3174" s="6" t="s">
        <v>32</v>
      </c>
      <c r="N3174" s="2" t="s">
        <v>453</v>
      </c>
      <c r="O3174" s="15" t="s">
        <v>3810</v>
      </c>
      <c r="P3174" s="36" t="s">
        <v>40</v>
      </c>
      <c r="Q3174" s="5" t="s">
        <v>41</v>
      </c>
      <c r="R3174" s="140">
        <v>4</v>
      </c>
      <c r="S3174" s="9">
        <v>5350.0000000000009</v>
      </c>
      <c r="T3174" s="9">
        <f t="shared" si="213"/>
        <v>21400.000000000004</v>
      </c>
      <c r="U3174" s="9">
        <f t="shared" si="212"/>
        <v>23968.000000000007</v>
      </c>
      <c r="V3174" s="2" t="s">
        <v>42</v>
      </c>
      <c r="W3174" s="2">
        <v>2014</v>
      </c>
      <c r="X3174" s="2"/>
    </row>
    <row r="3175" spans="1:24" ht="63.75" outlineLevel="1" x14ac:dyDescent="0.25">
      <c r="A3175" s="2" t="s">
        <v>7152</v>
      </c>
      <c r="B3175" s="3" t="s">
        <v>27</v>
      </c>
      <c r="C3175" s="10" t="s">
        <v>8411</v>
      </c>
      <c r="D3175" s="10" t="s">
        <v>8053</v>
      </c>
      <c r="E3175" s="10" t="s">
        <v>8413</v>
      </c>
      <c r="F3175" s="93" t="s">
        <v>8412</v>
      </c>
      <c r="G3175" s="2" t="s">
        <v>29</v>
      </c>
      <c r="H3175" s="4">
        <v>0</v>
      </c>
      <c r="I3175" s="2">
        <v>710000000</v>
      </c>
      <c r="J3175" s="2" t="s">
        <v>11537</v>
      </c>
      <c r="K3175" s="2" t="s">
        <v>1034</v>
      </c>
      <c r="L3175" s="2" t="s">
        <v>1141</v>
      </c>
      <c r="M3175" s="6" t="s">
        <v>32</v>
      </c>
      <c r="N3175" s="2" t="s">
        <v>453</v>
      </c>
      <c r="O3175" s="15" t="s">
        <v>3810</v>
      </c>
      <c r="P3175" s="36" t="s">
        <v>40</v>
      </c>
      <c r="Q3175" s="5" t="s">
        <v>41</v>
      </c>
      <c r="R3175" s="140">
        <v>4</v>
      </c>
      <c r="S3175" s="9">
        <v>5350.0000000000009</v>
      </c>
      <c r="T3175" s="9">
        <f t="shared" si="213"/>
        <v>21400.000000000004</v>
      </c>
      <c r="U3175" s="9">
        <f t="shared" si="212"/>
        <v>23968.000000000007</v>
      </c>
      <c r="V3175" s="2" t="s">
        <v>42</v>
      </c>
      <c r="W3175" s="2">
        <v>2014</v>
      </c>
      <c r="X3175" s="2"/>
    </row>
    <row r="3176" spans="1:24" ht="63.75" outlineLevel="1" x14ac:dyDescent="0.25">
      <c r="A3176" s="2" t="s">
        <v>7153</v>
      </c>
      <c r="B3176" s="3" t="s">
        <v>27</v>
      </c>
      <c r="C3176" s="10" t="s">
        <v>8414</v>
      </c>
      <c r="D3176" s="10" t="s">
        <v>8415</v>
      </c>
      <c r="E3176" s="10" t="s">
        <v>8416</v>
      </c>
      <c r="F3176" s="93" t="s">
        <v>8417</v>
      </c>
      <c r="G3176" s="2" t="s">
        <v>29</v>
      </c>
      <c r="H3176" s="4">
        <v>0</v>
      </c>
      <c r="I3176" s="2">
        <v>710000000</v>
      </c>
      <c r="J3176" s="2" t="s">
        <v>11537</v>
      </c>
      <c r="K3176" s="2" t="s">
        <v>1034</v>
      </c>
      <c r="L3176" s="2" t="s">
        <v>1141</v>
      </c>
      <c r="M3176" s="6" t="s">
        <v>32</v>
      </c>
      <c r="N3176" s="2" t="s">
        <v>453</v>
      </c>
      <c r="O3176" s="15" t="s">
        <v>3810</v>
      </c>
      <c r="P3176" s="36" t="s">
        <v>1837</v>
      </c>
      <c r="Q3176" s="2" t="s">
        <v>1838</v>
      </c>
      <c r="R3176" s="140">
        <v>1</v>
      </c>
      <c r="S3176" s="9">
        <v>128399.99999999999</v>
      </c>
      <c r="T3176" s="9">
        <f t="shared" si="213"/>
        <v>128399.99999999999</v>
      </c>
      <c r="U3176" s="9">
        <f t="shared" si="212"/>
        <v>143808</v>
      </c>
      <c r="V3176" s="2" t="s">
        <v>42</v>
      </c>
      <c r="W3176" s="2">
        <v>2014</v>
      </c>
      <c r="X3176" s="2"/>
    </row>
    <row r="3177" spans="1:24" ht="63.75" outlineLevel="1" x14ac:dyDescent="0.25">
      <c r="A3177" s="2" t="s">
        <v>7154</v>
      </c>
      <c r="B3177" s="3" t="s">
        <v>27</v>
      </c>
      <c r="C3177" s="10" t="s">
        <v>8420</v>
      </c>
      <c r="D3177" s="10" t="s">
        <v>8418</v>
      </c>
      <c r="E3177" s="10" t="s">
        <v>8419</v>
      </c>
      <c r="F3177" s="10"/>
      <c r="G3177" s="2" t="s">
        <v>29</v>
      </c>
      <c r="H3177" s="4">
        <v>0</v>
      </c>
      <c r="I3177" s="2">
        <v>710000000</v>
      </c>
      <c r="J3177" s="2" t="s">
        <v>11537</v>
      </c>
      <c r="K3177" s="2" t="s">
        <v>1034</v>
      </c>
      <c r="L3177" s="2" t="s">
        <v>1141</v>
      </c>
      <c r="M3177" s="6" t="s">
        <v>32</v>
      </c>
      <c r="N3177" s="2" t="s">
        <v>453</v>
      </c>
      <c r="O3177" s="15" t="s">
        <v>3810</v>
      </c>
      <c r="P3177" s="36" t="s">
        <v>40</v>
      </c>
      <c r="Q3177" s="5" t="s">
        <v>41</v>
      </c>
      <c r="R3177" s="140">
        <v>2</v>
      </c>
      <c r="S3177" s="9">
        <v>33170</v>
      </c>
      <c r="T3177" s="9">
        <f t="shared" si="213"/>
        <v>66340</v>
      </c>
      <c r="U3177" s="9">
        <f t="shared" si="212"/>
        <v>74300.800000000003</v>
      </c>
      <c r="V3177" s="2" t="s">
        <v>42</v>
      </c>
      <c r="W3177" s="2">
        <v>2014</v>
      </c>
      <c r="X3177" s="2"/>
    </row>
    <row r="3178" spans="1:24" ht="63.75" outlineLevel="1" x14ac:dyDescent="0.25">
      <c r="A3178" s="2" t="s">
        <v>7155</v>
      </c>
      <c r="B3178" s="3" t="s">
        <v>27</v>
      </c>
      <c r="C3178" s="10" t="s">
        <v>8421</v>
      </c>
      <c r="D3178" s="10" t="s">
        <v>1950</v>
      </c>
      <c r="E3178" s="10" t="s">
        <v>8422</v>
      </c>
      <c r="F3178" s="93" t="s">
        <v>6613</v>
      </c>
      <c r="G3178" s="2" t="s">
        <v>29</v>
      </c>
      <c r="H3178" s="4">
        <v>0</v>
      </c>
      <c r="I3178" s="2">
        <v>710000000</v>
      </c>
      <c r="J3178" s="2" t="s">
        <v>11537</v>
      </c>
      <c r="K3178" s="2" t="s">
        <v>1034</v>
      </c>
      <c r="L3178" s="2" t="s">
        <v>1141</v>
      </c>
      <c r="M3178" s="6" t="s">
        <v>32</v>
      </c>
      <c r="N3178" s="2" t="s">
        <v>453</v>
      </c>
      <c r="O3178" s="15" t="s">
        <v>3810</v>
      </c>
      <c r="P3178" s="36" t="s">
        <v>40</v>
      </c>
      <c r="Q3178" s="5" t="s">
        <v>41</v>
      </c>
      <c r="R3178" s="140">
        <v>20</v>
      </c>
      <c r="S3178" s="9">
        <v>535.00000000000011</v>
      </c>
      <c r="T3178" s="9">
        <f t="shared" si="213"/>
        <v>10700.000000000002</v>
      </c>
      <c r="U3178" s="9">
        <f t="shared" si="212"/>
        <v>11984.000000000004</v>
      </c>
      <c r="V3178" s="2" t="s">
        <v>42</v>
      </c>
      <c r="W3178" s="2">
        <v>2014</v>
      </c>
      <c r="X3178" s="2"/>
    </row>
    <row r="3179" spans="1:24" ht="63.75" outlineLevel="1" x14ac:dyDescent="0.25">
      <c r="A3179" s="2" t="s">
        <v>7156</v>
      </c>
      <c r="B3179" s="3" t="s">
        <v>27</v>
      </c>
      <c r="C3179" s="91" t="s">
        <v>8432</v>
      </c>
      <c r="D3179" s="91" t="s">
        <v>8433</v>
      </c>
      <c r="E3179" s="91" t="s">
        <v>8434</v>
      </c>
      <c r="F3179" s="93" t="s">
        <v>6613</v>
      </c>
      <c r="G3179" s="2" t="s">
        <v>29</v>
      </c>
      <c r="H3179" s="4">
        <v>0</v>
      </c>
      <c r="I3179" s="2">
        <v>710000000</v>
      </c>
      <c r="J3179" s="2" t="s">
        <v>11537</v>
      </c>
      <c r="K3179" s="2" t="s">
        <v>1034</v>
      </c>
      <c r="L3179" s="2" t="s">
        <v>1141</v>
      </c>
      <c r="M3179" s="6" t="s">
        <v>32</v>
      </c>
      <c r="N3179" s="2" t="s">
        <v>453</v>
      </c>
      <c r="O3179" s="15" t="s">
        <v>3810</v>
      </c>
      <c r="P3179" s="36" t="s">
        <v>40</v>
      </c>
      <c r="Q3179" s="2" t="s">
        <v>41</v>
      </c>
      <c r="R3179" s="140">
        <v>50</v>
      </c>
      <c r="S3179" s="9">
        <v>320.99999999999994</v>
      </c>
      <c r="T3179" s="9">
        <f t="shared" si="213"/>
        <v>16049.999999999996</v>
      </c>
      <c r="U3179" s="9">
        <f t="shared" si="212"/>
        <v>17975.999999999996</v>
      </c>
      <c r="V3179" s="2" t="s">
        <v>42</v>
      </c>
      <c r="W3179" s="2">
        <v>2014</v>
      </c>
      <c r="X3179" s="2"/>
    </row>
    <row r="3180" spans="1:24" ht="63.75" outlineLevel="1" x14ac:dyDescent="0.25">
      <c r="A3180" s="2" t="s">
        <v>7157</v>
      </c>
      <c r="B3180" s="3" t="s">
        <v>27</v>
      </c>
      <c r="C3180" s="10" t="s">
        <v>8423</v>
      </c>
      <c r="D3180" s="10" t="s">
        <v>8063</v>
      </c>
      <c r="E3180" s="10" t="s">
        <v>8424</v>
      </c>
      <c r="F3180" s="93" t="s">
        <v>6613</v>
      </c>
      <c r="G3180" s="2" t="s">
        <v>29</v>
      </c>
      <c r="H3180" s="4">
        <v>0</v>
      </c>
      <c r="I3180" s="2">
        <v>710000000</v>
      </c>
      <c r="J3180" s="2" t="s">
        <v>11537</v>
      </c>
      <c r="K3180" s="2" t="s">
        <v>1034</v>
      </c>
      <c r="L3180" s="2" t="s">
        <v>1141</v>
      </c>
      <c r="M3180" s="6" t="s">
        <v>32</v>
      </c>
      <c r="N3180" s="2" t="s">
        <v>453</v>
      </c>
      <c r="O3180" s="15" t="s">
        <v>3810</v>
      </c>
      <c r="P3180" s="36" t="s">
        <v>40</v>
      </c>
      <c r="Q3180" s="2" t="s">
        <v>41</v>
      </c>
      <c r="R3180" s="140">
        <v>1</v>
      </c>
      <c r="S3180" s="9">
        <v>16049.999999999998</v>
      </c>
      <c r="T3180" s="9">
        <f t="shared" si="213"/>
        <v>16049.999999999998</v>
      </c>
      <c r="U3180" s="9">
        <f t="shared" si="212"/>
        <v>17976</v>
      </c>
      <c r="V3180" s="2" t="s">
        <v>42</v>
      </c>
      <c r="W3180" s="2">
        <v>2014</v>
      </c>
      <c r="X3180" s="2"/>
    </row>
    <row r="3181" spans="1:24" ht="63.75" outlineLevel="1" x14ac:dyDescent="0.25">
      <c r="A3181" s="2" t="s">
        <v>7158</v>
      </c>
      <c r="B3181" s="3" t="s">
        <v>27</v>
      </c>
      <c r="C3181" s="43" t="s">
        <v>6627</v>
      </c>
      <c r="D3181" s="10" t="s">
        <v>1798</v>
      </c>
      <c r="E3181" s="93" t="s">
        <v>1817</v>
      </c>
      <c r="F3181" s="93" t="s">
        <v>6613</v>
      </c>
      <c r="G3181" s="2" t="s">
        <v>29</v>
      </c>
      <c r="H3181" s="4">
        <v>0</v>
      </c>
      <c r="I3181" s="2">
        <v>710000000</v>
      </c>
      <c r="J3181" s="2" t="s">
        <v>11537</v>
      </c>
      <c r="K3181" s="2" t="s">
        <v>1034</v>
      </c>
      <c r="L3181" s="2" t="s">
        <v>1141</v>
      </c>
      <c r="M3181" s="6" t="s">
        <v>32</v>
      </c>
      <c r="N3181" s="2" t="s">
        <v>453</v>
      </c>
      <c r="O3181" s="15" t="s">
        <v>3810</v>
      </c>
      <c r="P3181" s="36" t="s">
        <v>1837</v>
      </c>
      <c r="Q3181" s="2" t="s">
        <v>1838</v>
      </c>
      <c r="R3181" s="140">
        <v>16</v>
      </c>
      <c r="S3181" s="9">
        <v>9630</v>
      </c>
      <c r="T3181" s="9">
        <f>S3181*R3181</f>
        <v>154080</v>
      </c>
      <c r="U3181" s="9">
        <f t="shared" si="212"/>
        <v>172569.60000000001</v>
      </c>
      <c r="V3181" s="2" t="s">
        <v>42</v>
      </c>
      <c r="W3181" s="2">
        <v>2014</v>
      </c>
      <c r="X3181" s="2"/>
    </row>
    <row r="3182" spans="1:24" ht="63.75" outlineLevel="1" x14ac:dyDescent="0.25">
      <c r="A3182" s="2" t="s">
        <v>7159</v>
      </c>
      <c r="B3182" s="3" t="s">
        <v>27</v>
      </c>
      <c r="C3182" s="10" t="s">
        <v>7838</v>
      </c>
      <c r="D3182" s="10" t="s">
        <v>7839</v>
      </c>
      <c r="E3182" s="10" t="s">
        <v>7840</v>
      </c>
      <c r="F3182" s="93" t="s">
        <v>8425</v>
      </c>
      <c r="G3182" s="2" t="s">
        <v>350</v>
      </c>
      <c r="H3182" s="4">
        <v>0</v>
      </c>
      <c r="I3182" s="2">
        <v>710000000</v>
      </c>
      <c r="J3182" s="2" t="s">
        <v>11537</v>
      </c>
      <c r="K3182" s="2" t="s">
        <v>1034</v>
      </c>
      <c r="L3182" s="2" t="s">
        <v>1141</v>
      </c>
      <c r="M3182" s="6" t="s">
        <v>32</v>
      </c>
      <c r="N3182" s="2" t="s">
        <v>453</v>
      </c>
      <c r="O3182" s="15" t="s">
        <v>3810</v>
      </c>
      <c r="P3182" s="36" t="s">
        <v>40</v>
      </c>
      <c r="Q3182" s="5" t="s">
        <v>41</v>
      </c>
      <c r="R3182" s="180">
        <v>4</v>
      </c>
      <c r="S3182" s="9">
        <v>34821.428571428565</v>
      </c>
      <c r="T3182" s="9">
        <f>S3182*R3182</f>
        <v>139285.71428571426</v>
      </c>
      <c r="U3182" s="9">
        <f t="shared" si="212"/>
        <v>156000</v>
      </c>
      <c r="V3182" s="2" t="s">
        <v>42</v>
      </c>
      <c r="W3182" s="2">
        <v>2014</v>
      </c>
      <c r="X3182" s="2"/>
    </row>
    <row r="3183" spans="1:24" ht="63.75" outlineLevel="1" x14ac:dyDescent="0.25">
      <c r="A3183" s="2" t="s">
        <v>7160</v>
      </c>
      <c r="B3183" s="3" t="s">
        <v>27</v>
      </c>
      <c r="C3183" s="10" t="s">
        <v>7838</v>
      </c>
      <c r="D3183" s="10" t="s">
        <v>7839</v>
      </c>
      <c r="E3183" s="10" t="s">
        <v>7840</v>
      </c>
      <c r="F3183" s="93" t="s">
        <v>8426</v>
      </c>
      <c r="G3183" s="2" t="s">
        <v>350</v>
      </c>
      <c r="H3183" s="4">
        <v>0</v>
      </c>
      <c r="I3183" s="2">
        <v>710000000</v>
      </c>
      <c r="J3183" s="2" t="s">
        <v>11537</v>
      </c>
      <c r="K3183" s="2" t="s">
        <v>1034</v>
      </c>
      <c r="L3183" s="2" t="s">
        <v>1141</v>
      </c>
      <c r="M3183" s="6" t="s">
        <v>32</v>
      </c>
      <c r="N3183" s="2" t="s">
        <v>453</v>
      </c>
      <c r="O3183" s="15" t="s">
        <v>3810</v>
      </c>
      <c r="P3183" s="36" t="s">
        <v>40</v>
      </c>
      <c r="Q3183" s="5" t="s">
        <v>41</v>
      </c>
      <c r="R3183" s="180">
        <v>3</v>
      </c>
      <c r="S3183" s="9">
        <v>27946.428571428569</v>
      </c>
      <c r="T3183" s="9">
        <f t="shared" ref="T3183:T3193" si="214">S3183*R3183</f>
        <v>83839.28571428571</v>
      </c>
      <c r="U3183" s="9">
        <f t="shared" si="212"/>
        <v>93900</v>
      </c>
      <c r="V3183" s="2" t="s">
        <v>42</v>
      </c>
      <c r="W3183" s="2">
        <v>2014</v>
      </c>
      <c r="X3183" s="2"/>
    </row>
    <row r="3184" spans="1:24" ht="63.75" outlineLevel="1" x14ac:dyDescent="0.25">
      <c r="A3184" s="2" t="s">
        <v>7161</v>
      </c>
      <c r="B3184" s="3" t="s">
        <v>27</v>
      </c>
      <c r="C3184" s="10" t="s">
        <v>6412</v>
      </c>
      <c r="D3184" s="10" t="s">
        <v>1807</v>
      </c>
      <c r="E3184" s="10" t="s">
        <v>6413</v>
      </c>
      <c r="F3184" s="93" t="s">
        <v>8427</v>
      </c>
      <c r="G3184" s="2" t="s">
        <v>350</v>
      </c>
      <c r="H3184" s="4">
        <v>0</v>
      </c>
      <c r="I3184" s="2">
        <v>710000000</v>
      </c>
      <c r="J3184" s="2" t="s">
        <v>11537</v>
      </c>
      <c r="K3184" s="2" t="s">
        <v>1034</v>
      </c>
      <c r="L3184" s="2" t="s">
        <v>1141</v>
      </c>
      <c r="M3184" s="6" t="s">
        <v>32</v>
      </c>
      <c r="N3184" s="2" t="s">
        <v>453</v>
      </c>
      <c r="O3184" s="15" t="s">
        <v>3810</v>
      </c>
      <c r="P3184" s="36" t="s">
        <v>40</v>
      </c>
      <c r="Q3184" s="5" t="s">
        <v>41</v>
      </c>
      <c r="R3184" s="180">
        <v>10</v>
      </c>
      <c r="S3184" s="9">
        <v>7946.4285714285706</v>
      </c>
      <c r="T3184" s="9">
        <f t="shared" si="214"/>
        <v>79464.28571428571</v>
      </c>
      <c r="U3184" s="9">
        <f t="shared" si="212"/>
        <v>89000</v>
      </c>
      <c r="V3184" s="2" t="s">
        <v>42</v>
      </c>
      <c r="W3184" s="2">
        <v>2014</v>
      </c>
      <c r="X3184" s="2"/>
    </row>
    <row r="3185" spans="1:24" ht="63.75" outlineLevel="1" x14ac:dyDescent="0.25">
      <c r="A3185" s="2" t="s">
        <v>7162</v>
      </c>
      <c r="B3185" s="3" t="s">
        <v>27</v>
      </c>
      <c r="C3185" s="10" t="s">
        <v>8435</v>
      </c>
      <c r="D3185" s="10" t="s">
        <v>1968</v>
      </c>
      <c r="E3185" s="10" t="s">
        <v>8436</v>
      </c>
      <c r="F3185" s="93" t="s">
        <v>8428</v>
      </c>
      <c r="G3185" s="2" t="s">
        <v>350</v>
      </c>
      <c r="H3185" s="4">
        <v>0</v>
      </c>
      <c r="I3185" s="2">
        <v>710000000</v>
      </c>
      <c r="J3185" s="2" t="s">
        <v>11537</v>
      </c>
      <c r="K3185" s="2" t="s">
        <v>1034</v>
      </c>
      <c r="L3185" s="2" t="s">
        <v>1141</v>
      </c>
      <c r="M3185" s="6" t="s">
        <v>32</v>
      </c>
      <c r="N3185" s="2" t="s">
        <v>453</v>
      </c>
      <c r="O3185" s="15" t="s">
        <v>3810</v>
      </c>
      <c r="P3185" s="36" t="s">
        <v>40</v>
      </c>
      <c r="Q3185" s="5" t="s">
        <v>41</v>
      </c>
      <c r="R3185" s="180">
        <v>3</v>
      </c>
      <c r="S3185" s="9">
        <v>13928.571428571428</v>
      </c>
      <c r="T3185" s="9">
        <f t="shared" si="214"/>
        <v>41785.714285714283</v>
      </c>
      <c r="U3185" s="9">
        <f t="shared" si="212"/>
        <v>46800</v>
      </c>
      <c r="V3185" s="2" t="s">
        <v>42</v>
      </c>
      <c r="W3185" s="2">
        <v>2014</v>
      </c>
      <c r="X3185" s="2"/>
    </row>
    <row r="3186" spans="1:24" ht="63.75" outlineLevel="1" x14ac:dyDescent="0.25">
      <c r="A3186" s="2" t="s">
        <v>7163</v>
      </c>
      <c r="B3186" s="3" t="s">
        <v>27</v>
      </c>
      <c r="C3186" s="10" t="s">
        <v>8437</v>
      </c>
      <c r="D3186" s="10" t="s">
        <v>1968</v>
      </c>
      <c r="E3186" s="10" t="s">
        <v>8438</v>
      </c>
      <c r="F3186" s="93" t="s">
        <v>8429</v>
      </c>
      <c r="G3186" s="2" t="s">
        <v>350</v>
      </c>
      <c r="H3186" s="4">
        <v>0</v>
      </c>
      <c r="I3186" s="2">
        <v>710000000</v>
      </c>
      <c r="J3186" s="2" t="s">
        <v>11537</v>
      </c>
      <c r="K3186" s="2" t="s">
        <v>1034</v>
      </c>
      <c r="L3186" s="2" t="s">
        <v>1141</v>
      </c>
      <c r="M3186" s="6" t="s">
        <v>32</v>
      </c>
      <c r="N3186" s="2" t="s">
        <v>453</v>
      </c>
      <c r="O3186" s="15" t="s">
        <v>3810</v>
      </c>
      <c r="P3186" s="36" t="s">
        <v>40</v>
      </c>
      <c r="Q3186" s="5" t="s">
        <v>41</v>
      </c>
      <c r="R3186" s="180">
        <v>3</v>
      </c>
      <c r="S3186" s="9">
        <v>18750</v>
      </c>
      <c r="T3186" s="9">
        <f t="shared" si="214"/>
        <v>56250</v>
      </c>
      <c r="U3186" s="9">
        <f t="shared" si="212"/>
        <v>63000.000000000007</v>
      </c>
      <c r="V3186" s="2" t="s">
        <v>42</v>
      </c>
      <c r="W3186" s="2">
        <v>2014</v>
      </c>
      <c r="X3186" s="2"/>
    </row>
    <row r="3187" spans="1:24" ht="63.75" outlineLevel="1" x14ac:dyDescent="0.25">
      <c r="A3187" s="2" t="s">
        <v>7164</v>
      </c>
      <c r="B3187" s="3" t="s">
        <v>27</v>
      </c>
      <c r="C3187" s="10" t="s">
        <v>8439</v>
      </c>
      <c r="D3187" s="10" t="s">
        <v>8440</v>
      </c>
      <c r="E3187" s="10" t="s">
        <v>8441</v>
      </c>
      <c r="F3187" s="93" t="s">
        <v>8430</v>
      </c>
      <c r="G3187" s="2" t="s">
        <v>350</v>
      </c>
      <c r="H3187" s="4">
        <v>0</v>
      </c>
      <c r="I3187" s="2">
        <v>710000000</v>
      </c>
      <c r="J3187" s="2" t="s">
        <v>11537</v>
      </c>
      <c r="K3187" s="2" t="s">
        <v>1034</v>
      </c>
      <c r="L3187" s="2" t="s">
        <v>1141</v>
      </c>
      <c r="M3187" s="6" t="s">
        <v>32</v>
      </c>
      <c r="N3187" s="2" t="s">
        <v>453</v>
      </c>
      <c r="O3187" s="15" t="s">
        <v>3810</v>
      </c>
      <c r="P3187" s="36" t="s">
        <v>40</v>
      </c>
      <c r="Q3187" s="5" t="s">
        <v>41</v>
      </c>
      <c r="R3187" s="180">
        <v>8</v>
      </c>
      <c r="S3187" s="9">
        <v>25892.857142857141</v>
      </c>
      <c r="T3187" s="9">
        <f t="shared" si="214"/>
        <v>207142.85714285713</v>
      </c>
      <c r="U3187" s="9">
        <f t="shared" si="212"/>
        <v>232000</v>
      </c>
      <c r="V3187" s="2" t="s">
        <v>42</v>
      </c>
      <c r="W3187" s="2">
        <v>2014</v>
      </c>
      <c r="X3187" s="2"/>
    </row>
    <row r="3188" spans="1:24" ht="63.75" outlineLevel="1" x14ac:dyDescent="0.25">
      <c r="A3188" s="2" t="s">
        <v>7165</v>
      </c>
      <c r="B3188" s="3" t="s">
        <v>27</v>
      </c>
      <c r="C3188" s="10" t="s">
        <v>8442</v>
      </c>
      <c r="D3188" s="10" t="s">
        <v>8443</v>
      </c>
      <c r="E3188" s="10" t="s">
        <v>8444</v>
      </c>
      <c r="F3188" s="93" t="s">
        <v>8431</v>
      </c>
      <c r="G3188" s="2" t="s">
        <v>350</v>
      </c>
      <c r="H3188" s="4">
        <v>0</v>
      </c>
      <c r="I3188" s="2">
        <v>710000000</v>
      </c>
      <c r="J3188" s="2" t="s">
        <v>11537</v>
      </c>
      <c r="K3188" s="2" t="s">
        <v>1034</v>
      </c>
      <c r="L3188" s="2" t="s">
        <v>1141</v>
      </c>
      <c r="M3188" s="6" t="s">
        <v>32</v>
      </c>
      <c r="N3188" s="2" t="s">
        <v>453</v>
      </c>
      <c r="O3188" s="15" t="s">
        <v>3810</v>
      </c>
      <c r="P3188" s="36" t="s">
        <v>40</v>
      </c>
      <c r="Q3188" s="2" t="s">
        <v>41</v>
      </c>
      <c r="R3188" s="180">
        <v>1</v>
      </c>
      <c r="S3188" s="9">
        <v>280000</v>
      </c>
      <c r="T3188" s="9">
        <f t="shared" si="214"/>
        <v>280000</v>
      </c>
      <c r="U3188" s="9">
        <f t="shared" si="212"/>
        <v>313600.00000000006</v>
      </c>
      <c r="V3188" s="2" t="s">
        <v>42</v>
      </c>
      <c r="W3188" s="2">
        <v>2014</v>
      </c>
      <c r="X3188" s="2"/>
    </row>
    <row r="3189" spans="1:24" ht="89.25" outlineLevel="1" x14ac:dyDescent="0.25">
      <c r="A3189" s="2" t="s">
        <v>7166</v>
      </c>
      <c r="B3189" s="3" t="s">
        <v>27</v>
      </c>
      <c r="C3189" s="10" t="s">
        <v>8405</v>
      </c>
      <c r="D3189" s="10" t="s">
        <v>8406</v>
      </c>
      <c r="E3189" s="10" t="s">
        <v>8407</v>
      </c>
      <c r="F3189" s="93" t="s">
        <v>8445</v>
      </c>
      <c r="G3189" s="2" t="s">
        <v>350</v>
      </c>
      <c r="H3189" s="4">
        <v>0</v>
      </c>
      <c r="I3189" s="2">
        <v>710000000</v>
      </c>
      <c r="J3189" s="2" t="s">
        <v>11537</v>
      </c>
      <c r="K3189" s="2" t="s">
        <v>1034</v>
      </c>
      <c r="L3189" s="2" t="s">
        <v>1141</v>
      </c>
      <c r="M3189" s="6" t="s">
        <v>32</v>
      </c>
      <c r="N3189" s="2" t="s">
        <v>453</v>
      </c>
      <c r="O3189" s="15" t="s">
        <v>3810</v>
      </c>
      <c r="P3189" s="36" t="s">
        <v>40</v>
      </c>
      <c r="Q3189" s="2" t="s">
        <v>41</v>
      </c>
      <c r="R3189" s="180">
        <v>1</v>
      </c>
      <c r="S3189" s="9">
        <v>27946.428571428569</v>
      </c>
      <c r="T3189" s="9">
        <f t="shared" si="214"/>
        <v>27946.428571428569</v>
      </c>
      <c r="U3189" s="9">
        <f t="shared" si="212"/>
        <v>31300</v>
      </c>
      <c r="V3189" s="2" t="s">
        <v>42</v>
      </c>
      <c r="W3189" s="2">
        <v>2014</v>
      </c>
      <c r="X3189" s="2"/>
    </row>
    <row r="3190" spans="1:24" ht="63.75" outlineLevel="1" x14ac:dyDescent="0.25">
      <c r="A3190" s="2" t="s">
        <v>7167</v>
      </c>
      <c r="B3190" s="3" t="s">
        <v>27</v>
      </c>
      <c r="C3190" s="10" t="s">
        <v>8448</v>
      </c>
      <c r="D3190" s="10" t="s">
        <v>7956</v>
      </c>
      <c r="E3190" s="10" t="s">
        <v>4897</v>
      </c>
      <c r="F3190" s="93" t="s">
        <v>8446</v>
      </c>
      <c r="G3190" s="2" t="s">
        <v>350</v>
      </c>
      <c r="H3190" s="4">
        <v>0</v>
      </c>
      <c r="I3190" s="2">
        <v>710000000</v>
      </c>
      <c r="J3190" s="2" t="s">
        <v>11537</v>
      </c>
      <c r="K3190" s="2" t="s">
        <v>1034</v>
      </c>
      <c r="L3190" s="2" t="s">
        <v>1141</v>
      </c>
      <c r="M3190" s="6" t="s">
        <v>32</v>
      </c>
      <c r="N3190" s="2" t="s">
        <v>453</v>
      </c>
      <c r="O3190" s="15" t="s">
        <v>3810</v>
      </c>
      <c r="P3190" s="36" t="s">
        <v>40</v>
      </c>
      <c r="Q3190" s="5" t="s">
        <v>41</v>
      </c>
      <c r="R3190" s="180">
        <v>1</v>
      </c>
      <c r="S3190" s="9">
        <v>175982.14285714284</v>
      </c>
      <c r="T3190" s="9">
        <f t="shared" si="214"/>
        <v>175982.14285714284</v>
      </c>
      <c r="U3190" s="9">
        <f t="shared" si="212"/>
        <v>197100</v>
      </c>
      <c r="V3190" s="2" t="s">
        <v>42</v>
      </c>
      <c r="W3190" s="2">
        <v>2014</v>
      </c>
      <c r="X3190" s="2"/>
    </row>
    <row r="3191" spans="1:24" ht="63.75" outlineLevel="1" x14ac:dyDescent="0.25">
      <c r="A3191" s="2" t="s">
        <v>7168</v>
      </c>
      <c r="B3191" s="3" t="s">
        <v>27</v>
      </c>
      <c r="C3191" s="10" t="s">
        <v>8449</v>
      </c>
      <c r="D3191" s="10" t="s">
        <v>8451</v>
      </c>
      <c r="E3191" s="10" t="s">
        <v>4897</v>
      </c>
      <c r="F3191" s="93" t="s">
        <v>8450</v>
      </c>
      <c r="G3191" s="2" t="s">
        <v>350</v>
      </c>
      <c r="H3191" s="4">
        <v>0</v>
      </c>
      <c r="I3191" s="2">
        <v>710000000</v>
      </c>
      <c r="J3191" s="2" t="s">
        <v>11537</v>
      </c>
      <c r="K3191" s="2" t="s">
        <v>1034</v>
      </c>
      <c r="L3191" s="2" t="s">
        <v>1141</v>
      </c>
      <c r="M3191" s="6" t="s">
        <v>32</v>
      </c>
      <c r="N3191" s="2" t="s">
        <v>453</v>
      </c>
      <c r="O3191" s="15" t="s">
        <v>3810</v>
      </c>
      <c r="P3191" s="36" t="s">
        <v>40</v>
      </c>
      <c r="Q3191" s="5" t="s">
        <v>41</v>
      </c>
      <c r="R3191" s="180">
        <v>1</v>
      </c>
      <c r="S3191" s="9">
        <v>670999.99999999988</v>
      </c>
      <c r="T3191" s="9">
        <f t="shared" si="214"/>
        <v>670999.99999999988</v>
      </c>
      <c r="U3191" s="9">
        <f t="shared" si="212"/>
        <v>751519.99999999988</v>
      </c>
      <c r="V3191" s="2" t="s">
        <v>42</v>
      </c>
      <c r="W3191" s="2">
        <v>2014</v>
      </c>
      <c r="X3191" s="2"/>
    </row>
    <row r="3192" spans="1:24" ht="63.75" outlineLevel="1" x14ac:dyDescent="0.25">
      <c r="A3192" s="2" t="s">
        <v>7169</v>
      </c>
      <c r="B3192" s="3" t="s">
        <v>27</v>
      </c>
      <c r="C3192" s="10" t="s">
        <v>7845</v>
      </c>
      <c r="D3192" s="10" t="s">
        <v>7846</v>
      </c>
      <c r="E3192" s="10" t="s">
        <v>7847</v>
      </c>
      <c r="F3192" s="93" t="s">
        <v>8447</v>
      </c>
      <c r="G3192" s="2" t="s">
        <v>350</v>
      </c>
      <c r="H3192" s="4">
        <v>0</v>
      </c>
      <c r="I3192" s="2">
        <v>710000000</v>
      </c>
      <c r="J3192" s="2" t="s">
        <v>11537</v>
      </c>
      <c r="K3192" s="2" t="s">
        <v>1034</v>
      </c>
      <c r="L3192" s="2" t="s">
        <v>1141</v>
      </c>
      <c r="M3192" s="6" t="s">
        <v>32</v>
      </c>
      <c r="N3192" s="2" t="s">
        <v>453</v>
      </c>
      <c r="O3192" s="15" t="s">
        <v>3810</v>
      </c>
      <c r="P3192" s="36" t="s">
        <v>40</v>
      </c>
      <c r="Q3192" s="5" t="s">
        <v>41</v>
      </c>
      <c r="R3192" s="180">
        <v>1</v>
      </c>
      <c r="S3192" s="9">
        <v>111964.28571428571</v>
      </c>
      <c r="T3192" s="9">
        <f t="shared" si="214"/>
        <v>111964.28571428571</v>
      </c>
      <c r="U3192" s="9">
        <f t="shared" si="212"/>
        <v>125400</v>
      </c>
      <c r="V3192" s="2" t="s">
        <v>42</v>
      </c>
      <c r="W3192" s="2">
        <v>2014</v>
      </c>
      <c r="X3192" s="2"/>
    </row>
    <row r="3193" spans="1:24" ht="63.75" outlineLevel="1" x14ac:dyDescent="0.25">
      <c r="A3193" s="2" t="s">
        <v>7170</v>
      </c>
      <c r="B3193" s="3" t="s">
        <v>27</v>
      </c>
      <c r="C3193" s="10" t="s">
        <v>7909</v>
      </c>
      <c r="D3193" s="10" t="s">
        <v>7910</v>
      </c>
      <c r="E3193" s="10" t="s">
        <v>7911</v>
      </c>
      <c r="F3193" s="93" t="s">
        <v>8452</v>
      </c>
      <c r="G3193" s="2" t="s">
        <v>350</v>
      </c>
      <c r="H3193" s="4">
        <v>0</v>
      </c>
      <c r="I3193" s="2">
        <v>710000000</v>
      </c>
      <c r="J3193" s="2" t="s">
        <v>11537</v>
      </c>
      <c r="K3193" s="2" t="s">
        <v>1034</v>
      </c>
      <c r="L3193" s="2" t="s">
        <v>1141</v>
      </c>
      <c r="M3193" s="6" t="s">
        <v>32</v>
      </c>
      <c r="N3193" s="2" t="s">
        <v>453</v>
      </c>
      <c r="O3193" s="15" t="s">
        <v>3810</v>
      </c>
      <c r="P3193" s="36" t="s">
        <v>40</v>
      </c>
      <c r="Q3193" s="5" t="s">
        <v>41</v>
      </c>
      <c r="R3193" s="180">
        <v>4</v>
      </c>
      <c r="S3193" s="9">
        <v>37946.428571428565</v>
      </c>
      <c r="T3193" s="9">
        <f t="shared" si="214"/>
        <v>151785.71428571426</v>
      </c>
      <c r="U3193" s="9">
        <f t="shared" si="212"/>
        <v>170000</v>
      </c>
      <c r="V3193" s="2" t="s">
        <v>42</v>
      </c>
      <c r="W3193" s="2">
        <v>2014</v>
      </c>
      <c r="X3193" s="2"/>
    </row>
    <row r="3194" spans="1:24" ht="63.75" outlineLevel="1" x14ac:dyDescent="0.25">
      <c r="A3194" s="2" t="s">
        <v>7171</v>
      </c>
      <c r="B3194" s="3" t="s">
        <v>27</v>
      </c>
      <c r="C3194" s="10" t="s">
        <v>1767</v>
      </c>
      <c r="D3194" s="10" t="s">
        <v>1795</v>
      </c>
      <c r="E3194" s="10" t="s">
        <v>1796</v>
      </c>
      <c r="F3194" s="93" t="s">
        <v>8453</v>
      </c>
      <c r="G3194" s="2" t="s">
        <v>29</v>
      </c>
      <c r="H3194" s="4">
        <v>0</v>
      </c>
      <c r="I3194" s="2">
        <v>710000000</v>
      </c>
      <c r="J3194" s="2" t="s">
        <v>11537</v>
      </c>
      <c r="K3194" s="2" t="s">
        <v>1034</v>
      </c>
      <c r="L3194" s="2" t="s">
        <v>1141</v>
      </c>
      <c r="M3194" s="6" t="s">
        <v>32</v>
      </c>
      <c r="N3194" s="2" t="s">
        <v>453</v>
      </c>
      <c r="O3194" s="15" t="s">
        <v>3810</v>
      </c>
      <c r="P3194" s="36" t="s">
        <v>40</v>
      </c>
      <c r="Q3194" s="5" t="s">
        <v>41</v>
      </c>
      <c r="R3194" s="140">
        <v>6</v>
      </c>
      <c r="S3194" s="9">
        <v>12000</v>
      </c>
      <c r="T3194" s="9">
        <f>S3194*R3194</f>
        <v>72000</v>
      </c>
      <c r="U3194" s="9">
        <f>T3194*1.12</f>
        <v>80640.000000000015</v>
      </c>
      <c r="V3194" s="2" t="s">
        <v>42</v>
      </c>
      <c r="W3194" s="2">
        <v>2014</v>
      </c>
      <c r="X3194" s="2"/>
    </row>
    <row r="3195" spans="1:24" ht="63.75" outlineLevel="1" x14ac:dyDescent="0.25">
      <c r="A3195" s="2" t="s">
        <v>7172</v>
      </c>
      <c r="B3195" s="3" t="s">
        <v>27</v>
      </c>
      <c r="C3195" s="10" t="s">
        <v>8455</v>
      </c>
      <c r="D3195" s="10" t="s">
        <v>8456</v>
      </c>
      <c r="E3195" s="10" t="s">
        <v>8457</v>
      </c>
      <c r="F3195" s="93" t="s">
        <v>8454</v>
      </c>
      <c r="G3195" s="2" t="s">
        <v>29</v>
      </c>
      <c r="H3195" s="4">
        <v>0</v>
      </c>
      <c r="I3195" s="2">
        <v>710000000</v>
      </c>
      <c r="J3195" s="2" t="s">
        <v>11537</v>
      </c>
      <c r="K3195" s="2" t="s">
        <v>1034</v>
      </c>
      <c r="L3195" s="2" t="s">
        <v>1141</v>
      </c>
      <c r="M3195" s="6" t="s">
        <v>32</v>
      </c>
      <c r="N3195" s="2" t="s">
        <v>453</v>
      </c>
      <c r="O3195" s="15" t="s">
        <v>3810</v>
      </c>
      <c r="P3195" s="36" t="s">
        <v>40</v>
      </c>
      <c r="Q3195" s="5" t="s">
        <v>41</v>
      </c>
      <c r="R3195" s="140">
        <v>6</v>
      </c>
      <c r="S3195" s="9">
        <v>8000</v>
      </c>
      <c r="T3195" s="9">
        <f t="shared" ref="T3195:T3203" si="215">S3195*R3195</f>
        <v>48000</v>
      </c>
      <c r="U3195" s="9">
        <f t="shared" ref="U3195:U3280" si="216">T3195*1.12</f>
        <v>53760.000000000007</v>
      </c>
      <c r="V3195" s="2" t="s">
        <v>42</v>
      </c>
      <c r="W3195" s="2">
        <v>2014</v>
      </c>
      <c r="X3195" s="2"/>
    </row>
    <row r="3196" spans="1:24" ht="63.75" outlineLevel="1" x14ac:dyDescent="0.25">
      <c r="A3196" s="2" t="s">
        <v>7173</v>
      </c>
      <c r="B3196" s="3" t="s">
        <v>27</v>
      </c>
      <c r="C3196" s="10" t="s">
        <v>8455</v>
      </c>
      <c r="D3196" s="10" t="s">
        <v>8456</v>
      </c>
      <c r="E3196" s="10" t="s">
        <v>8457</v>
      </c>
      <c r="F3196" s="93" t="s">
        <v>8453</v>
      </c>
      <c r="G3196" s="2" t="s">
        <v>29</v>
      </c>
      <c r="H3196" s="4">
        <v>0</v>
      </c>
      <c r="I3196" s="2">
        <v>710000000</v>
      </c>
      <c r="J3196" s="2" t="s">
        <v>11537</v>
      </c>
      <c r="K3196" s="2" t="s">
        <v>1034</v>
      </c>
      <c r="L3196" s="2" t="s">
        <v>1141</v>
      </c>
      <c r="M3196" s="6" t="s">
        <v>32</v>
      </c>
      <c r="N3196" s="2" t="s">
        <v>453</v>
      </c>
      <c r="O3196" s="15" t="s">
        <v>3810</v>
      </c>
      <c r="P3196" s="36" t="s">
        <v>40</v>
      </c>
      <c r="Q3196" s="5" t="s">
        <v>41</v>
      </c>
      <c r="R3196" s="140">
        <v>6</v>
      </c>
      <c r="S3196" s="9">
        <v>14000</v>
      </c>
      <c r="T3196" s="9">
        <f t="shared" si="215"/>
        <v>84000</v>
      </c>
      <c r="U3196" s="9">
        <f t="shared" si="216"/>
        <v>94080.000000000015</v>
      </c>
      <c r="V3196" s="2" t="s">
        <v>42</v>
      </c>
      <c r="W3196" s="2">
        <v>2014</v>
      </c>
      <c r="X3196" s="2"/>
    </row>
    <row r="3197" spans="1:24" ht="63.75" outlineLevel="1" x14ac:dyDescent="0.25">
      <c r="A3197" s="2" t="s">
        <v>7174</v>
      </c>
      <c r="B3197" s="3" t="s">
        <v>27</v>
      </c>
      <c r="C3197" s="10" t="s">
        <v>8458</v>
      </c>
      <c r="D3197" s="10" t="s">
        <v>878</v>
      </c>
      <c r="E3197" s="10" t="s">
        <v>8459</v>
      </c>
      <c r="F3197" s="93" t="s">
        <v>6628</v>
      </c>
      <c r="G3197" s="2" t="s">
        <v>29</v>
      </c>
      <c r="H3197" s="4">
        <v>0</v>
      </c>
      <c r="I3197" s="2">
        <v>710000000</v>
      </c>
      <c r="J3197" s="2" t="s">
        <v>11537</v>
      </c>
      <c r="K3197" s="2" t="s">
        <v>1034</v>
      </c>
      <c r="L3197" s="2" t="s">
        <v>1141</v>
      </c>
      <c r="M3197" s="6" t="s">
        <v>32</v>
      </c>
      <c r="N3197" s="2" t="s">
        <v>453</v>
      </c>
      <c r="O3197" s="15" t="s">
        <v>3810</v>
      </c>
      <c r="P3197" s="36" t="s">
        <v>40</v>
      </c>
      <c r="Q3197" s="2" t="s">
        <v>41</v>
      </c>
      <c r="R3197" s="140">
        <v>200</v>
      </c>
      <c r="S3197" s="9">
        <v>200</v>
      </c>
      <c r="T3197" s="9">
        <f t="shared" si="215"/>
        <v>40000</v>
      </c>
      <c r="U3197" s="9">
        <f t="shared" si="216"/>
        <v>44800.000000000007</v>
      </c>
      <c r="V3197" s="2" t="s">
        <v>42</v>
      </c>
      <c r="W3197" s="2">
        <v>2014</v>
      </c>
      <c r="X3197" s="2"/>
    </row>
    <row r="3198" spans="1:24" ht="63.75" outlineLevel="1" x14ac:dyDescent="0.25">
      <c r="A3198" s="2" t="s">
        <v>7175</v>
      </c>
      <c r="B3198" s="3" t="s">
        <v>27</v>
      </c>
      <c r="C3198" s="10" t="s">
        <v>8460</v>
      </c>
      <c r="D3198" s="10" t="s">
        <v>855</v>
      </c>
      <c r="E3198" s="10" t="s">
        <v>8461</v>
      </c>
      <c r="F3198" s="2" t="s">
        <v>6629</v>
      </c>
      <c r="G3198" s="2" t="s">
        <v>350</v>
      </c>
      <c r="H3198" s="4">
        <v>0</v>
      </c>
      <c r="I3198" s="2">
        <v>710000000</v>
      </c>
      <c r="J3198" s="2" t="s">
        <v>11537</v>
      </c>
      <c r="K3198" s="2" t="s">
        <v>1034</v>
      </c>
      <c r="L3198" s="2" t="s">
        <v>1141</v>
      </c>
      <c r="M3198" s="6" t="s">
        <v>32</v>
      </c>
      <c r="N3198" s="2" t="s">
        <v>453</v>
      </c>
      <c r="O3198" s="15" t="s">
        <v>3810</v>
      </c>
      <c r="P3198" s="36" t="s">
        <v>857</v>
      </c>
      <c r="Q3198" s="2" t="s">
        <v>6191</v>
      </c>
      <c r="R3198" s="140">
        <v>300</v>
      </c>
      <c r="S3198" s="9">
        <v>800</v>
      </c>
      <c r="T3198" s="9">
        <f t="shared" si="215"/>
        <v>240000</v>
      </c>
      <c r="U3198" s="9">
        <f t="shared" si="216"/>
        <v>268800</v>
      </c>
      <c r="V3198" s="2" t="s">
        <v>42</v>
      </c>
      <c r="W3198" s="2">
        <v>2014</v>
      </c>
      <c r="X3198" s="2"/>
    </row>
    <row r="3199" spans="1:24" ht="63.75" outlineLevel="1" x14ac:dyDescent="0.25">
      <c r="A3199" s="2" t="s">
        <v>7176</v>
      </c>
      <c r="B3199" s="3" t="s">
        <v>27</v>
      </c>
      <c r="C3199" s="10" t="s">
        <v>1947</v>
      </c>
      <c r="D3199" s="10" t="s">
        <v>1953</v>
      </c>
      <c r="E3199" s="10" t="s">
        <v>1949</v>
      </c>
      <c r="F3199" s="2" t="s">
        <v>6630</v>
      </c>
      <c r="G3199" s="2" t="s">
        <v>29</v>
      </c>
      <c r="H3199" s="4">
        <v>0</v>
      </c>
      <c r="I3199" s="2">
        <v>710000000</v>
      </c>
      <c r="J3199" s="2" t="s">
        <v>11537</v>
      </c>
      <c r="K3199" s="2" t="s">
        <v>1034</v>
      </c>
      <c r="L3199" s="2" t="s">
        <v>1141</v>
      </c>
      <c r="M3199" s="6" t="s">
        <v>32</v>
      </c>
      <c r="N3199" s="2" t="s">
        <v>453</v>
      </c>
      <c r="O3199" s="15" t="s">
        <v>3810</v>
      </c>
      <c r="P3199" s="36" t="s">
        <v>40</v>
      </c>
      <c r="Q3199" s="2" t="s">
        <v>41</v>
      </c>
      <c r="R3199" s="140">
        <v>350</v>
      </c>
      <c r="S3199" s="9">
        <v>160</v>
      </c>
      <c r="T3199" s="9">
        <f t="shared" si="215"/>
        <v>56000</v>
      </c>
      <c r="U3199" s="9">
        <f t="shared" si="216"/>
        <v>62720.000000000007</v>
      </c>
      <c r="V3199" s="2" t="s">
        <v>42</v>
      </c>
      <c r="W3199" s="2">
        <v>2014</v>
      </c>
      <c r="X3199" s="2"/>
    </row>
    <row r="3200" spans="1:24" ht="63.75" outlineLevel="1" x14ac:dyDescent="0.25">
      <c r="A3200" s="2" t="s">
        <v>7177</v>
      </c>
      <c r="B3200" s="3" t="s">
        <v>27</v>
      </c>
      <c r="C3200" s="10" t="s">
        <v>8462</v>
      </c>
      <c r="D3200" s="10" t="s">
        <v>4859</v>
      </c>
      <c r="E3200" s="10" t="s">
        <v>13021</v>
      </c>
      <c r="F3200" s="2" t="s">
        <v>6631</v>
      </c>
      <c r="G3200" s="2" t="s">
        <v>29</v>
      </c>
      <c r="H3200" s="4">
        <v>0</v>
      </c>
      <c r="I3200" s="2">
        <v>710000000</v>
      </c>
      <c r="J3200" s="2" t="s">
        <v>11537</v>
      </c>
      <c r="K3200" s="2" t="s">
        <v>1034</v>
      </c>
      <c r="L3200" s="2" t="s">
        <v>1141</v>
      </c>
      <c r="M3200" s="6" t="s">
        <v>32</v>
      </c>
      <c r="N3200" s="2" t="s">
        <v>453</v>
      </c>
      <c r="O3200" s="15" t="s">
        <v>3810</v>
      </c>
      <c r="P3200" s="36" t="s">
        <v>40</v>
      </c>
      <c r="Q3200" s="2" t="s">
        <v>41</v>
      </c>
      <c r="R3200" s="140">
        <v>12</v>
      </c>
      <c r="S3200" s="9">
        <v>30000</v>
      </c>
      <c r="T3200" s="9">
        <f t="shared" si="215"/>
        <v>360000</v>
      </c>
      <c r="U3200" s="9">
        <f t="shared" si="216"/>
        <v>403200.00000000006</v>
      </c>
      <c r="V3200" s="2" t="s">
        <v>42</v>
      </c>
      <c r="W3200" s="2">
        <v>2014</v>
      </c>
      <c r="X3200" s="2"/>
    </row>
    <row r="3201" spans="1:24" ht="114.75" outlineLevel="1" x14ac:dyDescent="0.25">
      <c r="A3201" s="2" t="s">
        <v>7178</v>
      </c>
      <c r="B3201" s="3" t="s">
        <v>27</v>
      </c>
      <c r="C3201" s="10" t="s">
        <v>8463</v>
      </c>
      <c r="D3201" s="10" t="s">
        <v>8464</v>
      </c>
      <c r="E3201" s="10" t="s">
        <v>8465</v>
      </c>
      <c r="F3201" s="2" t="s">
        <v>6632</v>
      </c>
      <c r="G3201" s="2" t="s">
        <v>29</v>
      </c>
      <c r="H3201" s="4">
        <v>0</v>
      </c>
      <c r="I3201" s="2">
        <v>710000000</v>
      </c>
      <c r="J3201" s="2" t="s">
        <v>11537</v>
      </c>
      <c r="K3201" s="2" t="s">
        <v>1034</v>
      </c>
      <c r="L3201" s="2" t="s">
        <v>1141</v>
      </c>
      <c r="M3201" s="6" t="s">
        <v>32</v>
      </c>
      <c r="N3201" s="2" t="s">
        <v>453</v>
      </c>
      <c r="O3201" s="15" t="s">
        <v>3810</v>
      </c>
      <c r="P3201" s="36" t="s">
        <v>40</v>
      </c>
      <c r="Q3201" s="2" t="s">
        <v>41</v>
      </c>
      <c r="R3201" s="140">
        <v>2</v>
      </c>
      <c r="S3201" s="9">
        <v>15000</v>
      </c>
      <c r="T3201" s="9">
        <f t="shared" si="215"/>
        <v>30000</v>
      </c>
      <c r="U3201" s="9">
        <f t="shared" si="216"/>
        <v>33600</v>
      </c>
      <c r="V3201" s="2" t="s">
        <v>42</v>
      </c>
      <c r="W3201" s="2">
        <v>2014</v>
      </c>
      <c r="X3201" s="2"/>
    </row>
    <row r="3202" spans="1:24" ht="63.75" outlineLevel="1" x14ac:dyDescent="0.25">
      <c r="A3202" s="2" t="s">
        <v>7179</v>
      </c>
      <c r="B3202" s="3" t="s">
        <v>27</v>
      </c>
      <c r="C3202" s="10" t="s">
        <v>8466</v>
      </c>
      <c r="D3202" s="10" t="s">
        <v>8467</v>
      </c>
      <c r="E3202" s="10" t="s">
        <v>8468</v>
      </c>
      <c r="F3202" s="2"/>
      <c r="G3202" s="2" t="s">
        <v>29</v>
      </c>
      <c r="H3202" s="4">
        <v>0</v>
      </c>
      <c r="I3202" s="2">
        <v>710000000</v>
      </c>
      <c r="J3202" s="2" t="s">
        <v>11537</v>
      </c>
      <c r="K3202" s="2" t="s">
        <v>1034</v>
      </c>
      <c r="L3202" s="2" t="s">
        <v>1141</v>
      </c>
      <c r="M3202" s="6" t="s">
        <v>32</v>
      </c>
      <c r="N3202" s="2" t="s">
        <v>453</v>
      </c>
      <c r="O3202" s="15" t="s">
        <v>3810</v>
      </c>
      <c r="P3202" s="36" t="s">
        <v>40</v>
      </c>
      <c r="Q3202" s="2" t="s">
        <v>41</v>
      </c>
      <c r="R3202" s="140">
        <v>150</v>
      </c>
      <c r="S3202" s="9">
        <v>250</v>
      </c>
      <c r="T3202" s="9">
        <f t="shared" si="215"/>
        <v>37500</v>
      </c>
      <c r="U3202" s="9">
        <f t="shared" si="216"/>
        <v>42000.000000000007</v>
      </c>
      <c r="V3202" s="2" t="s">
        <v>42</v>
      </c>
      <c r="W3202" s="2">
        <v>2014</v>
      </c>
      <c r="X3202" s="2"/>
    </row>
    <row r="3203" spans="1:24" ht="63.75" outlineLevel="1" x14ac:dyDescent="0.25">
      <c r="A3203" s="2" t="s">
        <v>7180</v>
      </c>
      <c r="B3203" s="3" t="s">
        <v>27</v>
      </c>
      <c r="C3203" s="10" t="s">
        <v>8469</v>
      </c>
      <c r="D3203" s="10" t="s">
        <v>855</v>
      </c>
      <c r="E3203" s="10" t="s">
        <v>8470</v>
      </c>
      <c r="F3203" s="2" t="s">
        <v>6633</v>
      </c>
      <c r="G3203" s="2" t="s">
        <v>350</v>
      </c>
      <c r="H3203" s="4">
        <v>0</v>
      </c>
      <c r="I3203" s="2">
        <v>710000000</v>
      </c>
      <c r="J3203" s="2" t="s">
        <v>11537</v>
      </c>
      <c r="K3203" s="2" t="s">
        <v>1034</v>
      </c>
      <c r="L3203" s="2" t="s">
        <v>1141</v>
      </c>
      <c r="M3203" s="6" t="s">
        <v>32</v>
      </c>
      <c r="N3203" s="2" t="s">
        <v>453</v>
      </c>
      <c r="O3203" s="15" t="s">
        <v>3810</v>
      </c>
      <c r="P3203" s="36" t="s">
        <v>641</v>
      </c>
      <c r="Q3203" s="2" t="s">
        <v>642</v>
      </c>
      <c r="R3203" s="140">
        <v>1500</v>
      </c>
      <c r="S3203" s="9">
        <v>280</v>
      </c>
      <c r="T3203" s="9">
        <f t="shared" si="215"/>
        <v>420000</v>
      </c>
      <c r="U3203" s="9">
        <f t="shared" si="216"/>
        <v>470400.00000000006</v>
      </c>
      <c r="V3203" s="2" t="s">
        <v>42</v>
      </c>
      <c r="W3203" s="2">
        <v>2014</v>
      </c>
      <c r="X3203" s="2"/>
    </row>
    <row r="3204" spans="1:24" ht="63.75" outlineLevel="1" x14ac:dyDescent="0.25">
      <c r="A3204" s="2" t="s">
        <v>7181</v>
      </c>
      <c r="B3204" s="3" t="s">
        <v>27</v>
      </c>
      <c r="C3204" s="10" t="s">
        <v>8472</v>
      </c>
      <c r="D3204" s="10" t="s">
        <v>8473</v>
      </c>
      <c r="E3204" s="10" t="s">
        <v>8474</v>
      </c>
      <c r="F3204" s="93" t="s">
        <v>8471</v>
      </c>
      <c r="G3204" s="2" t="s">
        <v>350</v>
      </c>
      <c r="H3204" s="4">
        <v>0</v>
      </c>
      <c r="I3204" s="2">
        <v>710000000</v>
      </c>
      <c r="J3204" s="2" t="s">
        <v>11537</v>
      </c>
      <c r="K3204" s="2" t="s">
        <v>6779</v>
      </c>
      <c r="L3204" s="2" t="s">
        <v>1141</v>
      </c>
      <c r="M3204" s="6" t="s">
        <v>32</v>
      </c>
      <c r="N3204" s="2" t="s">
        <v>453</v>
      </c>
      <c r="O3204" s="15" t="s">
        <v>3810</v>
      </c>
      <c r="P3204" s="36" t="s">
        <v>1837</v>
      </c>
      <c r="Q3204" s="2" t="s">
        <v>1838</v>
      </c>
      <c r="R3204" s="4">
        <v>10</v>
      </c>
      <c r="S3204" s="9">
        <v>0</v>
      </c>
      <c r="T3204" s="9">
        <v>0</v>
      </c>
      <c r="U3204" s="9">
        <f t="shared" si="216"/>
        <v>0</v>
      </c>
      <c r="V3204" s="2" t="s">
        <v>42</v>
      </c>
      <c r="W3204" s="2">
        <v>2014</v>
      </c>
      <c r="X3204" s="2"/>
    </row>
    <row r="3205" spans="1:24" ht="63.75" outlineLevel="1" x14ac:dyDescent="0.25">
      <c r="A3205" s="2" t="s">
        <v>12139</v>
      </c>
      <c r="B3205" s="2" t="s">
        <v>27</v>
      </c>
      <c r="C3205" s="3" t="s">
        <v>8472</v>
      </c>
      <c r="D3205" s="94" t="s">
        <v>8473</v>
      </c>
      <c r="E3205" s="93" t="s">
        <v>8474</v>
      </c>
      <c r="F3205" s="93" t="s">
        <v>8471</v>
      </c>
      <c r="G3205" s="93" t="s">
        <v>29</v>
      </c>
      <c r="H3205" s="2">
        <v>0</v>
      </c>
      <c r="I3205" s="2">
        <v>710000000</v>
      </c>
      <c r="J3205" s="2" t="s">
        <v>11537</v>
      </c>
      <c r="K3205" s="2" t="s">
        <v>6017</v>
      </c>
      <c r="L3205" s="2" t="s">
        <v>1141</v>
      </c>
      <c r="M3205" s="2" t="s">
        <v>32</v>
      </c>
      <c r="N3205" s="6" t="s">
        <v>11021</v>
      </c>
      <c r="O3205" s="2" t="s">
        <v>3810</v>
      </c>
      <c r="P3205" s="7" t="s">
        <v>1837</v>
      </c>
      <c r="Q3205" s="36" t="s">
        <v>1838</v>
      </c>
      <c r="R3205" s="5">
        <v>10</v>
      </c>
      <c r="S3205" s="9">
        <v>12840</v>
      </c>
      <c r="T3205" s="9">
        <f t="shared" ref="T3205" si="217">R3205*S3205</f>
        <v>128400</v>
      </c>
      <c r="U3205" s="9">
        <f t="shared" si="216"/>
        <v>143808</v>
      </c>
      <c r="V3205" s="48" t="s">
        <v>42</v>
      </c>
      <c r="W3205" s="2">
        <v>2014</v>
      </c>
      <c r="X3205" s="2" t="s">
        <v>11175</v>
      </c>
    </row>
    <row r="3206" spans="1:24" ht="63.75" outlineLevel="1" x14ac:dyDescent="0.25">
      <c r="A3206" s="2" t="s">
        <v>7182</v>
      </c>
      <c r="B3206" s="3" t="s">
        <v>27</v>
      </c>
      <c r="C3206" s="10" t="s">
        <v>8475</v>
      </c>
      <c r="D3206" s="10" t="s">
        <v>7883</v>
      </c>
      <c r="E3206" s="10" t="s">
        <v>8476</v>
      </c>
      <c r="F3206" s="93" t="s">
        <v>6634</v>
      </c>
      <c r="G3206" s="2" t="s">
        <v>350</v>
      </c>
      <c r="H3206" s="4">
        <v>0</v>
      </c>
      <c r="I3206" s="2">
        <v>710000000</v>
      </c>
      <c r="J3206" s="2" t="s">
        <v>11537</v>
      </c>
      <c r="K3206" s="2" t="s">
        <v>6779</v>
      </c>
      <c r="L3206" s="2" t="s">
        <v>1141</v>
      </c>
      <c r="M3206" s="6" t="s">
        <v>32</v>
      </c>
      <c r="N3206" s="2" t="s">
        <v>453</v>
      </c>
      <c r="O3206" s="15" t="s">
        <v>3810</v>
      </c>
      <c r="P3206" s="36" t="s">
        <v>40</v>
      </c>
      <c r="Q3206" s="2" t="s">
        <v>41</v>
      </c>
      <c r="R3206" s="4">
        <v>10</v>
      </c>
      <c r="S3206" s="9">
        <v>0</v>
      </c>
      <c r="T3206" s="9">
        <v>0</v>
      </c>
      <c r="U3206" s="9">
        <f t="shared" si="216"/>
        <v>0</v>
      </c>
      <c r="V3206" s="2" t="s">
        <v>42</v>
      </c>
      <c r="W3206" s="2">
        <v>2014</v>
      </c>
      <c r="X3206" s="2" t="s">
        <v>10152</v>
      </c>
    </row>
    <row r="3207" spans="1:24" ht="63.75" outlineLevel="1" x14ac:dyDescent="0.25">
      <c r="A3207" s="2" t="s">
        <v>7183</v>
      </c>
      <c r="B3207" s="3" t="s">
        <v>27</v>
      </c>
      <c r="C3207" s="10" t="s">
        <v>8003</v>
      </c>
      <c r="D3207" s="10" t="s">
        <v>8004</v>
      </c>
      <c r="E3207" s="10" t="s">
        <v>8005</v>
      </c>
      <c r="F3207" s="93" t="s">
        <v>6634</v>
      </c>
      <c r="G3207" s="2" t="s">
        <v>350</v>
      </c>
      <c r="H3207" s="4">
        <v>0</v>
      </c>
      <c r="I3207" s="2">
        <v>710000000</v>
      </c>
      <c r="J3207" s="2" t="s">
        <v>11537</v>
      </c>
      <c r="K3207" s="2" t="s">
        <v>6779</v>
      </c>
      <c r="L3207" s="2" t="s">
        <v>1141</v>
      </c>
      <c r="M3207" s="6" t="s">
        <v>32</v>
      </c>
      <c r="N3207" s="2" t="s">
        <v>453</v>
      </c>
      <c r="O3207" s="15" t="s">
        <v>3810</v>
      </c>
      <c r="P3207" s="36" t="s">
        <v>40</v>
      </c>
      <c r="Q3207" s="2" t="s">
        <v>41</v>
      </c>
      <c r="R3207" s="4">
        <v>10</v>
      </c>
      <c r="S3207" s="9">
        <v>0</v>
      </c>
      <c r="T3207" s="9">
        <v>0</v>
      </c>
      <c r="U3207" s="9">
        <f t="shared" si="216"/>
        <v>0</v>
      </c>
      <c r="V3207" s="2" t="s">
        <v>42</v>
      </c>
      <c r="W3207" s="2">
        <v>2014</v>
      </c>
      <c r="X3207" s="2"/>
    </row>
    <row r="3208" spans="1:24" ht="63.75" outlineLevel="1" x14ac:dyDescent="0.25">
      <c r="A3208" s="2" t="s">
        <v>12141</v>
      </c>
      <c r="B3208" s="2" t="s">
        <v>27</v>
      </c>
      <c r="C3208" s="3" t="s">
        <v>8003</v>
      </c>
      <c r="D3208" s="94" t="s">
        <v>8004</v>
      </c>
      <c r="E3208" s="93" t="s">
        <v>8005</v>
      </c>
      <c r="F3208" s="93" t="s">
        <v>6634</v>
      </c>
      <c r="G3208" s="93" t="s">
        <v>29</v>
      </c>
      <c r="H3208" s="2">
        <v>0</v>
      </c>
      <c r="I3208" s="2">
        <v>710000000</v>
      </c>
      <c r="J3208" s="2" t="s">
        <v>11537</v>
      </c>
      <c r="K3208" s="2" t="s">
        <v>6017</v>
      </c>
      <c r="L3208" s="2" t="s">
        <v>1141</v>
      </c>
      <c r="M3208" s="2" t="s">
        <v>32</v>
      </c>
      <c r="N3208" s="6" t="s">
        <v>10994</v>
      </c>
      <c r="O3208" s="2" t="s">
        <v>3810</v>
      </c>
      <c r="P3208" s="7" t="s">
        <v>40</v>
      </c>
      <c r="Q3208" s="36" t="s">
        <v>41</v>
      </c>
      <c r="R3208" s="5">
        <v>10</v>
      </c>
      <c r="S3208" s="9">
        <v>17120.000000000004</v>
      </c>
      <c r="T3208" s="9">
        <f t="shared" ref="T3208" si="218">R3208*S3208</f>
        <v>171200.00000000003</v>
      </c>
      <c r="U3208" s="9">
        <f t="shared" si="216"/>
        <v>191744.00000000006</v>
      </c>
      <c r="V3208" s="48" t="s">
        <v>42</v>
      </c>
      <c r="W3208" s="2">
        <v>2014</v>
      </c>
      <c r="X3208" s="2" t="s">
        <v>11175</v>
      </c>
    </row>
    <row r="3209" spans="1:24" ht="63.75" outlineLevel="1" x14ac:dyDescent="0.25">
      <c r="A3209" s="2" t="s">
        <v>7184</v>
      </c>
      <c r="B3209" s="3" t="s">
        <v>27</v>
      </c>
      <c r="C3209" s="10" t="s">
        <v>5861</v>
      </c>
      <c r="D3209" s="10" t="s">
        <v>8395</v>
      </c>
      <c r="E3209" s="10" t="s">
        <v>8478</v>
      </c>
      <c r="F3209" s="93" t="s">
        <v>8477</v>
      </c>
      <c r="G3209" s="2" t="s">
        <v>350</v>
      </c>
      <c r="H3209" s="4">
        <v>0</v>
      </c>
      <c r="I3209" s="2">
        <v>710000000</v>
      </c>
      <c r="J3209" s="2" t="s">
        <v>11537</v>
      </c>
      <c r="K3209" s="2" t="s">
        <v>6779</v>
      </c>
      <c r="L3209" s="2" t="s">
        <v>1141</v>
      </c>
      <c r="M3209" s="6" t="s">
        <v>32</v>
      </c>
      <c r="N3209" s="2" t="s">
        <v>453</v>
      </c>
      <c r="O3209" s="15" t="s">
        <v>3810</v>
      </c>
      <c r="P3209" s="36" t="s">
        <v>40</v>
      </c>
      <c r="Q3209" s="2"/>
      <c r="R3209" s="4">
        <v>6</v>
      </c>
      <c r="S3209" s="9">
        <f t="shared" ref="S3209:S3266" si="219">T3209/R3209</f>
        <v>0</v>
      </c>
      <c r="T3209" s="9">
        <v>0</v>
      </c>
      <c r="U3209" s="9">
        <f t="shared" si="216"/>
        <v>0</v>
      </c>
      <c r="V3209" s="2" t="s">
        <v>42</v>
      </c>
      <c r="W3209" s="2">
        <v>2014</v>
      </c>
      <c r="X3209" s="2"/>
    </row>
    <row r="3210" spans="1:24" ht="63.75" outlineLevel="1" x14ac:dyDescent="0.25">
      <c r="A3210" s="2" t="s">
        <v>12142</v>
      </c>
      <c r="B3210" s="2" t="s">
        <v>27</v>
      </c>
      <c r="C3210" s="3" t="s">
        <v>5861</v>
      </c>
      <c r="D3210" s="94" t="s">
        <v>8395</v>
      </c>
      <c r="E3210" s="93" t="s">
        <v>8478</v>
      </c>
      <c r="F3210" s="93" t="s">
        <v>8477</v>
      </c>
      <c r="G3210" s="93" t="s">
        <v>29</v>
      </c>
      <c r="H3210" s="2">
        <v>0</v>
      </c>
      <c r="I3210" s="2">
        <v>710000000</v>
      </c>
      <c r="J3210" s="2" t="s">
        <v>11537</v>
      </c>
      <c r="K3210" s="2" t="s">
        <v>6017</v>
      </c>
      <c r="L3210" s="2" t="s">
        <v>1141</v>
      </c>
      <c r="M3210" s="2" t="s">
        <v>32</v>
      </c>
      <c r="N3210" s="6" t="s">
        <v>10994</v>
      </c>
      <c r="O3210" s="2" t="s">
        <v>3810</v>
      </c>
      <c r="P3210" s="7" t="s">
        <v>40</v>
      </c>
      <c r="Q3210" s="36" t="s">
        <v>41</v>
      </c>
      <c r="R3210" s="5">
        <v>6</v>
      </c>
      <c r="S3210" s="9">
        <v>34240</v>
      </c>
      <c r="T3210" s="9">
        <f t="shared" ref="T3210" si="220">R3210*S3210</f>
        <v>205440</v>
      </c>
      <c r="U3210" s="9">
        <f t="shared" si="216"/>
        <v>230092.80000000002</v>
      </c>
      <c r="V3210" s="48" t="s">
        <v>42</v>
      </c>
      <c r="W3210" s="2">
        <v>2014</v>
      </c>
      <c r="X3210" s="2" t="s">
        <v>11175</v>
      </c>
    </row>
    <row r="3211" spans="1:24" ht="102" outlineLevel="1" x14ac:dyDescent="0.25">
      <c r="A3211" s="2" t="s">
        <v>7185</v>
      </c>
      <c r="B3211" s="3" t="s">
        <v>27</v>
      </c>
      <c r="C3211" s="10" t="s">
        <v>8479</v>
      </c>
      <c r="D3211" s="10" t="s">
        <v>8481</v>
      </c>
      <c r="E3211" s="10" t="s">
        <v>8482</v>
      </c>
      <c r="F3211" s="93" t="s">
        <v>8480</v>
      </c>
      <c r="G3211" s="2" t="s">
        <v>350</v>
      </c>
      <c r="H3211" s="4">
        <v>0</v>
      </c>
      <c r="I3211" s="2">
        <v>710000000</v>
      </c>
      <c r="J3211" s="2" t="s">
        <v>11537</v>
      </c>
      <c r="K3211" s="2" t="s">
        <v>6779</v>
      </c>
      <c r="L3211" s="2" t="s">
        <v>1141</v>
      </c>
      <c r="M3211" s="6" t="s">
        <v>32</v>
      </c>
      <c r="N3211" s="2" t="s">
        <v>453</v>
      </c>
      <c r="O3211" s="15" t="s">
        <v>3810</v>
      </c>
      <c r="P3211" s="36" t="s">
        <v>40</v>
      </c>
      <c r="Q3211" s="2"/>
      <c r="R3211" s="4">
        <v>2</v>
      </c>
      <c r="S3211" s="9">
        <f t="shared" si="219"/>
        <v>0</v>
      </c>
      <c r="T3211" s="9">
        <v>0</v>
      </c>
      <c r="U3211" s="9">
        <f t="shared" si="216"/>
        <v>0</v>
      </c>
      <c r="V3211" s="2" t="s">
        <v>42</v>
      </c>
      <c r="W3211" s="2">
        <v>2014</v>
      </c>
      <c r="X3211" s="2"/>
    </row>
    <row r="3212" spans="1:24" ht="102" outlineLevel="1" x14ac:dyDescent="0.25">
      <c r="A3212" s="2" t="s">
        <v>12143</v>
      </c>
      <c r="B3212" s="2" t="s">
        <v>27</v>
      </c>
      <c r="C3212" s="3" t="s">
        <v>8479</v>
      </c>
      <c r="D3212" s="94" t="s">
        <v>8481</v>
      </c>
      <c r="E3212" s="93" t="s">
        <v>8482</v>
      </c>
      <c r="F3212" s="93" t="s">
        <v>8480</v>
      </c>
      <c r="G3212" s="93" t="s">
        <v>29</v>
      </c>
      <c r="H3212" s="2">
        <v>0</v>
      </c>
      <c r="I3212" s="2">
        <v>710000000</v>
      </c>
      <c r="J3212" s="2" t="s">
        <v>11537</v>
      </c>
      <c r="K3212" s="2" t="s">
        <v>6017</v>
      </c>
      <c r="L3212" s="2" t="s">
        <v>1141</v>
      </c>
      <c r="M3212" s="2" t="s">
        <v>32</v>
      </c>
      <c r="N3212" s="6" t="s">
        <v>10994</v>
      </c>
      <c r="O3212" s="2" t="s">
        <v>3810</v>
      </c>
      <c r="P3212" s="7" t="s">
        <v>40</v>
      </c>
      <c r="Q3212" s="36" t="s">
        <v>41</v>
      </c>
      <c r="R3212" s="5">
        <v>2</v>
      </c>
      <c r="S3212" s="9">
        <v>342400.00000000006</v>
      </c>
      <c r="T3212" s="9">
        <f t="shared" ref="T3212" si="221">R3212*S3212</f>
        <v>684800.00000000012</v>
      </c>
      <c r="U3212" s="9">
        <f t="shared" si="216"/>
        <v>766976.00000000023</v>
      </c>
      <c r="V3212" s="48" t="s">
        <v>42</v>
      </c>
      <c r="W3212" s="2">
        <v>2014</v>
      </c>
      <c r="X3212" s="2" t="s">
        <v>11175</v>
      </c>
    </row>
    <row r="3213" spans="1:24" ht="63.75" outlineLevel="1" x14ac:dyDescent="0.25">
      <c r="A3213" s="2" t="s">
        <v>7186</v>
      </c>
      <c r="B3213" s="3" t="s">
        <v>27</v>
      </c>
      <c r="C3213" s="10" t="s">
        <v>8484</v>
      </c>
      <c r="D3213" s="10" t="s">
        <v>7987</v>
      </c>
      <c r="E3213" s="10" t="s">
        <v>8485</v>
      </c>
      <c r="F3213" s="93" t="s">
        <v>8483</v>
      </c>
      <c r="G3213" s="2" t="s">
        <v>350</v>
      </c>
      <c r="H3213" s="4">
        <v>0</v>
      </c>
      <c r="I3213" s="2">
        <v>710000000</v>
      </c>
      <c r="J3213" s="2" t="s">
        <v>11537</v>
      </c>
      <c r="K3213" s="2" t="s">
        <v>6779</v>
      </c>
      <c r="L3213" s="2" t="s">
        <v>1141</v>
      </c>
      <c r="M3213" s="6" t="s">
        <v>32</v>
      </c>
      <c r="N3213" s="2" t="s">
        <v>453</v>
      </c>
      <c r="O3213" s="15" t="s">
        <v>3810</v>
      </c>
      <c r="P3213" s="36" t="s">
        <v>40</v>
      </c>
      <c r="Q3213" s="2"/>
      <c r="R3213" s="4">
        <v>4</v>
      </c>
      <c r="S3213" s="9">
        <f t="shared" si="219"/>
        <v>0</v>
      </c>
      <c r="T3213" s="9">
        <v>0</v>
      </c>
      <c r="U3213" s="9">
        <f t="shared" si="216"/>
        <v>0</v>
      </c>
      <c r="V3213" s="2" t="s">
        <v>42</v>
      </c>
      <c r="W3213" s="2">
        <v>2014</v>
      </c>
      <c r="X3213" s="2"/>
    </row>
    <row r="3214" spans="1:24" ht="63.75" outlineLevel="1" x14ac:dyDescent="0.25">
      <c r="A3214" s="2" t="s">
        <v>12144</v>
      </c>
      <c r="B3214" s="2" t="s">
        <v>27</v>
      </c>
      <c r="C3214" s="3" t="s">
        <v>8484</v>
      </c>
      <c r="D3214" s="94" t="s">
        <v>7987</v>
      </c>
      <c r="E3214" s="93" t="s">
        <v>8485</v>
      </c>
      <c r="F3214" s="93" t="s">
        <v>8483</v>
      </c>
      <c r="G3214" s="93" t="s">
        <v>29</v>
      </c>
      <c r="H3214" s="2">
        <v>0</v>
      </c>
      <c r="I3214" s="2">
        <v>710000000</v>
      </c>
      <c r="J3214" s="2" t="s">
        <v>11537</v>
      </c>
      <c r="K3214" s="2" t="s">
        <v>6017</v>
      </c>
      <c r="L3214" s="2" t="s">
        <v>1141</v>
      </c>
      <c r="M3214" s="2" t="s">
        <v>32</v>
      </c>
      <c r="N3214" s="6" t="s">
        <v>10994</v>
      </c>
      <c r="O3214" s="2" t="s">
        <v>3810</v>
      </c>
      <c r="P3214" s="7" t="s">
        <v>40</v>
      </c>
      <c r="Q3214" s="36" t="s">
        <v>41</v>
      </c>
      <c r="R3214" s="5">
        <v>4</v>
      </c>
      <c r="S3214" s="9">
        <v>10165.000000000002</v>
      </c>
      <c r="T3214" s="9">
        <f t="shared" ref="T3214" si="222">R3214*S3214</f>
        <v>40660.000000000007</v>
      </c>
      <c r="U3214" s="9">
        <f t="shared" si="216"/>
        <v>45539.200000000012</v>
      </c>
      <c r="V3214" s="48" t="s">
        <v>42</v>
      </c>
      <c r="W3214" s="2">
        <v>2014</v>
      </c>
      <c r="X3214" s="2" t="s">
        <v>11175</v>
      </c>
    </row>
    <row r="3215" spans="1:24" ht="63.75" outlineLevel="1" x14ac:dyDescent="0.25">
      <c r="A3215" s="2" t="s">
        <v>7187</v>
      </c>
      <c r="B3215" s="3" t="s">
        <v>27</v>
      </c>
      <c r="C3215" s="10" t="s">
        <v>8486</v>
      </c>
      <c r="D3215" s="10" t="s">
        <v>8487</v>
      </c>
      <c r="E3215" s="10" t="s">
        <v>3933</v>
      </c>
      <c r="F3215" s="93" t="s">
        <v>6634</v>
      </c>
      <c r="G3215" s="2" t="s">
        <v>350</v>
      </c>
      <c r="H3215" s="4">
        <v>0</v>
      </c>
      <c r="I3215" s="2">
        <v>710000000</v>
      </c>
      <c r="J3215" s="2" t="s">
        <v>11537</v>
      </c>
      <c r="K3215" s="2" t="s">
        <v>6779</v>
      </c>
      <c r="L3215" s="2" t="s">
        <v>1141</v>
      </c>
      <c r="M3215" s="6" t="s">
        <v>32</v>
      </c>
      <c r="N3215" s="2" t="s">
        <v>453</v>
      </c>
      <c r="O3215" s="15" t="s">
        <v>3810</v>
      </c>
      <c r="P3215" s="36" t="s">
        <v>40</v>
      </c>
      <c r="Q3215" s="2"/>
      <c r="R3215" s="4">
        <v>24</v>
      </c>
      <c r="S3215" s="9">
        <f t="shared" si="219"/>
        <v>0</v>
      </c>
      <c r="T3215" s="9">
        <v>0</v>
      </c>
      <c r="U3215" s="9">
        <f t="shared" si="216"/>
        <v>0</v>
      </c>
      <c r="V3215" s="2" t="s">
        <v>42</v>
      </c>
      <c r="W3215" s="2">
        <v>2014</v>
      </c>
      <c r="X3215" s="2"/>
    </row>
    <row r="3216" spans="1:24" ht="63.75" outlineLevel="1" x14ac:dyDescent="0.25">
      <c r="A3216" s="2" t="s">
        <v>12145</v>
      </c>
      <c r="B3216" s="2" t="s">
        <v>27</v>
      </c>
      <c r="C3216" s="3" t="s">
        <v>8486</v>
      </c>
      <c r="D3216" s="94" t="s">
        <v>8487</v>
      </c>
      <c r="E3216" s="93" t="s">
        <v>3933</v>
      </c>
      <c r="F3216" s="93" t="s">
        <v>6634</v>
      </c>
      <c r="G3216" s="93" t="s">
        <v>29</v>
      </c>
      <c r="H3216" s="2">
        <v>0</v>
      </c>
      <c r="I3216" s="2">
        <v>710000000</v>
      </c>
      <c r="J3216" s="2" t="s">
        <v>11537</v>
      </c>
      <c r="K3216" s="2" t="s">
        <v>6017</v>
      </c>
      <c r="L3216" s="2" t="s">
        <v>1141</v>
      </c>
      <c r="M3216" s="2" t="s">
        <v>32</v>
      </c>
      <c r="N3216" s="6" t="s">
        <v>10994</v>
      </c>
      <c r="O3216" s="2" t="s">
        <v>3810</v>
      </c>
      <c r="P3216" s="7" t="s">
        <v>40</v>
      </c>
      <c r="Q3216" s="36" t="s">
        <v>41</v>
      </c>
      <c r="R3216" s="5">
        <v>24</v>
      </c>
      <c r="S3216" s="9">
        <v>5885</v>
      </c>
      <c r="T3216" s="9">
        <f t="shared" ref="T3216" si="223">R3216*S3216</f>
        <v>141240</v>
      </c>
      <c r="U3216" s="9">
        <f t="shared" si="216"/>
        <v>158188.80000000002</v>
      </c>
      <c r="V3216" s="48" t="s">
        <v>42</v>
      </c>
      <c r="W3216" s="2">
        <v>2014</v>
      </c>
      <c r="X3216" s="2" t="s">
        <v>11175</v>
      </c>
    </row>
    <row r="3217" spans="1:24" ht="63.75" outlineLevel="1" x14ac:dyDescent="0.25">
      <c r="A3217" s="2" t="s">
        <v>7188</v>
      </c>
      <c r="B3217" s="3" t="s">
        <v>27</v>
      </c>
      <c r="C3217" s="10" t="s">
        <v>8488</v>
      </c>
      <c r="D3217" s="10" t="s">
        <v>8489</v>
      </c>
      <c r="E3217" s="10" t="s">
        <v>3588</v>
      </c>
      <c r="F3217" s="93" t="s">
        <v>6634</v>
      </c>
      <c r="G3217" s="2" t="s">
        <v>350</v>
      </c>
      <c r="H3217" s="4">
        <v>0</v>
      </c>
      <c r="I3217" s="2">
        <v>710000000</v>
      </c>
      <c r="J3217" s="2" t="s">
        <v>11537</v>
      </c>
      <c r="K3217" s="2" t="s">
        <v>6779</v>
      </c>
      <c r="L3217" s="2" t="s">
        <v>1141</v>
      </c>
      <c r="M3217" s="6" t="s">
        <v>32</v>
      </c>
      <c r="N3217" s="2" t="s">
        <v>453</v>
      </c>
      <c r="O3217" s="15" t="s">
        <v>3810</v>
      </c>
      <c r="P3217" s="36" t="s">
        <v>40</v>
      </c>
      <c r="Q3217" s="2"/>
      <c r="R3217" s="4">
        <v>5</v>
      </c>
      <c r="S3217" s="9">
        <f t="shared" si="219"/>
        <v>0</v>
      </c>
      <c r="T3217" s="9">
        <v>0</v>
      </c>
      <c r="U3217" s="9">
        <f t="shared" si="216"/>
        <v>0</v>
      </c>
      <c r="V3217" s="2" t="s">
        <v>42</v>
      </c>
      <c r="W3217" s="2">
        <v>2014</v>
      </c>
      <c r="X3217" s="2"/>
    </row>
    <row r="3218" spans="1:24" ht="63.75" outlineLevel="1" x14ac:dyDescent="0.25">
      <c r="A3218" s="2" t="s">
        <v>12146</v>
      </c>
      <c r="B3218" s="2" t="s">
        <v>27</v>
      </c>
      <c r="C3218" s="3" t="s">
        <v>8488</v>
      </c>
      <c r="D3218" s="94" t="s">
        <v>8489</v>
      </c>
      <c r="E3218" s="93" t="s">
        <v>3588</v>
      </c>
      <c r="F3218" s="93" t="s">
        <v>6634</v>
      </c>
      <c r="G3218" s="93" t="s">
        <v>29</v>
      </c>
      <c r="H3218" s="2">
        <v>0</v>
      </c>
      <c r="I3218" s="2">
        <v>710000000</v>
      </c>
      <c r="J3218" s="2" t="s">
        <v>11537</v>
      </c>
      <c r="K3218" s="2" t="s">
        <v>6017</v>
      </c>
      <c r="L3218" s="2" t="s">
        <v>1141</v>
      </c>
      <c r="M3218" s="2" t="s">
        <v>32</v>
      </c>
      <c r="N3218" s="6" t="s">
        <v>10994</v>
      </c>
      <c r="O3218" s="2" t="s">
        <v>3810</v>
      </c>
      <c r="P3218" s="7" t="s">
        <v>40</v>
      </c>
      <c r="Q3218" s="36" t="s">
        <v>41</v>
      </c>
      <c r="R3218" s="5">
        <v>5</v>
      </c>
      <c r="S3218" s="9">
        <v>62060</v>
      </c>
      <c r="T3218" s="9">
        <f t="shared" ref="T3218" si="224">R3218*S3218</f>
        <v>310300</v>
      </c>
      <c r="U3218" s="9">
        <f t="shared" si="216"/>
        <v>347536.00000000006</v>
      </c>
      <c r="V3218" s="48" t="s">
        <v>42</v>
      </c>
      <c r="W3218" s="2">
        <v>2014</v>
      </c>
      <c r="X3218" s="2" t="s">
        <v>11175</v>
      </c>
    </row>
    <row r="3219" spans="1:24" ht="63.75" outlineLevel="1" x14ac:dyDescent="0.25">
      <c r="A3219" s="2" t="s">
        <v>7189</v>
      </c>
      <c r="B3219" s="3" t="s">
        <v>27</v>
      </c>
      <c r="C3219" s="10" t="s">
        <v>8490</v>
      </c>
      <c r="D3219" s="10" t="s">
        <v>8492</v>
      </c>
      <c r="E3219" s="10" t="s">
        <v>8493</v>
      </c>
      <c r="F3219" s="93" t="s">
        <v>8491</v>
      </c>
      <c r="G3219" s="2" t="s">
        <v>350</v>
      </c>
      <c r="H3219" s="4">
        <v>0</v>
      </c>
      <c r="I3219" s="2">
        <v>710000000</v>
      </c>
      <c r="J3219" s="2" t="s">
        <v>11537</v>
      </c>
      <c r="K3219" s="2" t="s">
        <v>6779</v>
      </c>
      <c r="L3219" s="2" t="s">
        <v>1141</v>
      </c>
      <c r="M3219" s="6" t="s">
        <v>32</v>
      </c>
      <c r="N3219" s="2" t="s">
        <v>453</v>
      </c>
      <c r="O3219" s="15" t="s">
        <v>3810</v>
      </c>
      <c r="P3219" s="36" t="s">
        <v>40</v>
      </c>
      <c r="Q3219" s="2"/>
      <c r="R3219" s="4">
        <v>5</v>
      </c>
      <c r="S3219" s="9">
        <f t="shared" si="219"/>
        <v>0</v>
      </c>
      <c r="T3219" s="9">
        <v>0</v>
      </c>
      <c r="U3219" s="9">
        <f t="shared" si="216"/>
        <v>0</v>
      </c>
      <c r="V3219" s="2" t="s">
        <v>42</v>
      </c>
      <c r="W3219" s="2">
        <v>2014</v>
      </c>
      <c r="X3219" s="2"/>
    </row>
    <row r="3220" spans="1:24" ht="63.75" outlineLevel="1" x14ac:dyDescent="0.25">
      <c r="A3220" s="2" t="s">
        <v>12147</v>
      </c>
      <c r="B3220" s="2" t="s">
        <v>27</v>
      </c>
      <c r="C3220" s="3" t="s">
        <v>8490</v>
      </c>
      <c r="D3220" s="94" t="s">
        <v>8492</v>
      </c>
      <c r="E3220" s="93" t="s">
        <v>8493</v>
      </c>
      <c r="F3220" s="93" t="s">
        <v>8491</v>
      </c>
      <c r="G3220" s="93" t="s">
        <v>29</v>
      </c>
      <c r="H3220" s="2">
        <v>0</v>
      </c>
      <c r="I3220" s="2">
        <v>710000000</v>
      </c>
      <c r="J3220" s="2" t="s">
        <v>11537</v>
      </c>
      <c r="K3220" s="2" t="s">
        <v>6017</v>
      </c>
      <c r="L3220" s="2" t="s">
        <v>1141</v>
      </c>
      <c r="M3220" s="2" t="s">
        <v>32</v>
      </c>
      <c r="N3220" s="6" t="s">
        <v>10994</v>
      </c>
      <c r="O3220" s="2" t="s">
        <v>3810</v>
      </c>
      <c r="P3220" s="7" t="s">
        <v>40</v>
      </c>
      <c r="Q3220" s="36" t="s">
        <v>41</v>
      </c>
      <c r="R3220" s="5">
        <v>5</v>
      </c>
      <c r="S3220" s="9">
        <v>9630.0000000000018</v>
      </c>
      <c r="T3220" s="9">
        <f t="shared" ref="T3220" si="225">R3220*S3220</f>
        <v>48150.000000000007</v>
      </c>
      <c r="U3220" s="9">
        <f t="shared" si="216"/>
        <v>53928.000000000015</v>
      </c>
      <c r="V3220" s="48" t="s">
        <v>42</v>
      </c>
      <c r="W3220" s="2">
        <v>2014</v>
      </c>
      <c r="X3220" s="2" t="s">
        <v>11175</v>
      </c>
    </row>
    <row r="3221" spans="1:24" ht="63.75" outlineLevel="1" x14ac:dyDescent="0.25">
      <c r="A3221" s="2" t="s">
        <v>7190</v>
      </c>
      <c r="B3221" s="3" t="s">
        <v>27</v>
      </c>
      <c r="C3221" s="43" t="s">
        <v>5891</v>
      </c>
      <c r="D3221" s="93" t="s">
        <v>12731</v>
      </c>
      <c r="E3221" s="93" t="s">
        <v>8051</v>
      </c>
      <c r="F3221" s="93" t="s">
        <v>6634</v>
      </c>
      <c r="G3221" s="2" t="s">
        <v>343</v>
      </c>
      <c r="H3221" s="4">
        <v>0</v>
      </c>
      <c r="I3221" s="2">
        <v>710000000</v>
      </c>
      <c r="J3221" s="2" t="s">
        <v>11537</v>
      </c>
      <c r="K3221" s="2" t="s">
        <v>6779</v>
      </c>
      <c r="L3221" s="2" t="s">
        <v>1141</v>
      </c>
      <c r="M3221" s="6" t="s">
        <v>32</v>
      </c>
      <c r="N3221" s="2" t="s">
        <v>453</v>
      </c>
      <c r="O3221" s="15" t="s">
        <v>3810</v>
      </c>
      <c r="P3221" s="36" t="s">
        <v>40</v>
      </c>
      <c r="Q3221" s="2" t="s">
        <v>41</v>
      </c>
      <c r="R3221" s="4">
        <v>10</v>
      </c>
      <c r="S3221" s="9">
        <f t="shared" si="219"/>
        <v>0</v>
      </c>
      <c r="T3221" s="9">
        <v>0</v>
      </c>
      <c r="U3221" s="9">
        <f t="shared" si="216"/>
        <v>0</v>
      </c>
      <c r="V3221" s="2" t="s">
        <v>42</v>
      </c>
      <c r="W3221" s="2">
        <v>2014</v>
      </c>
      <c r="X3221" s="2"/>
    </row>
    <row r="3222" spans="1:24" ht="63.75" outlineLevel="1" x14ac:dyDescent="0.25">
      <c r="A3222" s="2" t="s">
        <v>12148</v>
      </c>
      <c r="B3222" s="2" t="s">
        <v>27</v>
      </c>
      <c r="C3222" s="3" t="s">
        <v>5891</v>
      </c>
      <c r="D3222" s="94" t="s">
        <v>6635</v>
      </c>
      <c r="E3222" s="93" t="s">
        <v>12149</v>
      </c>
      <c r="F3222" s="93" t="s">
        <v>6634</v>
      </c>
      <c r="G3222" s="93" t="s">
        <v>29</v>
      </c>
      <c r="H3222" s="2">
        <v>0</v>
      </c>
      <c r="I3222" s="2">
        <v>710000000</v>
      </c>
      <c r="J3222" s="2" t="s">
        <v>11537</v>
      </c>
      <c r="K3222" s="2" t="s">
        <v>6017</v>
      </c>
      <c r="L3222" s="2" t="s">
        <v>1141</v>
      </c>
      <c r="M3222" s="2" t="s">
        <v>32</v>
      </c>
      <c r="N3222" s="6" t="s">
        <v>10994</v>
      </c>
      <c r="O3222" s="2" t="s">
        <v>3810</v>
      </c>
      <c r="P3222" s="7" t="s">
        <v>40</v>
      </c>
      <c r="Q3222" s="36" t="s">
        <v>41</v>
      </c>
      <c r="R3222" s="5">
        <v>10</v>
      </c>
      <c r="S3222" s="9">
        <v>2782</v>
      </c>
      <c r="T3222" s="9">
        <f t="shared" ref="T3222" si="226">R3222*S3222</f>
        <v>27820</v>
      </c>
      <c r="U3222" s="9">
        <f t="shared" si="216"/>
        <v>31158.400000000001</v>
      </c>
      <c r="V3222" s="48" t="s">
        <v>42</v>
      </c>
      <c r="W3222" s="2">
        <v>2014</v>
      </c>
      <c r="X3222" s="2" t="s">
        <v>12150</v>
      </c>
    </row>
    <row r="3223" spans="1:24" ht="63.75" outlineLevel="1" x14ac:dyDescent="0.25">
      <c r="A3223" s="2" t="s">
        <v>7191</v>
      </c>
      <c r="B3223" s="3" t="s">
        <v>27</v>
      </c>
      <c r="C3223" s="10" t="s">
        <v>8494</v>
      </c>
      <c r="D3223" s="10" t="s">
        <v>8053</v>
      </c>
      <c r="E3223" s="10" t="s">
        <v>8495</v>
      </c>
      <c r="F3223" s="93" t="s">
        <v>8496</v>
      </c>
      <c r="G3223" s="2" t="s">
        <v>350</v>
      </c>
      <c r="H3223" s="4">
        <v>0</v>
      </c>
      <c r="I3223" s="2">
        <v>710000000</v>
      </c>
      <c r="J3223" s="2" t="s">
        <v>11537</v>
      </c>
      <c r="K3223" s="2" t="s">
        <v>6779</v>
      </c>
      <c r="L3223" s="2" t="s">
        <v>1141</v>
      </c>
      <c r="M3223" s="6" t="s">
        <v>32</v>
      </c>
      <c r="N3223" s="2" t="s">
        <v>453</v>
      </c>
      <c r="O3223" s="15" t="s">
        <v>3810</v>
      </c>
      <c r="P3223" s="36" t="s">
        <v>40</v>
      </c>
      <c r="Q3223" s="2"/>
      <c r="R3223" s="4">
        <v>10</v>
      </c>
      <c r="S3223" s="9">
        <f t="shared" si="219"/>
        <v>0</v>
      </c>
      <c r="T3223" s="9">
        <v>0</v>
      </c>
      <c r="U3223" s="9">
        <f t="shared" si="216"/>
        <v>0</v>
      </c>
      <c r="V3223" s="2" t="s">
        <v>42</v>
      </c>
      <c r="W3223" s="2">
        <v>2014</v>
      </c>
      <c r="X3223" s="2"/>
    </row>
    <row r="3224" spans="1:24" ht="63.75" outlineLevel="1" x14ac:dyDescent="0.25">
      <c r="A3224" s="2" t="s">
        <v>12151</v>
      </c>
      <c r="B3224" s="2" t="s">
        <v>27</v>
      </c>
      <c r="C3224" s="3" t="s">
        <v>8494</v>
      </c>
      <c r="D3224" s="94" t="s">
        <v>8053</v>
      </c>
      <c r="E3224" s="93" t="s">
        <v>8495</v>
      </c>
      <c r="F3224" s="93" t="s">
        <v>8496</v>
      </c>
      <c r="G3224" s="93" t="s">
        <v>29</v>
      </c>
      <c r="H3224" s="2">
        <v>0</v>
      </c>
      <c r="I3224" s="2">
        <v>710000000</v>
      </c>
      <c r="J3224" s="2" t="s">
        <v>11537</v>
      </c>
      <c r="K3224" s="2" t="s">
        <v>6017</v>
      </c>
      <c r="L3224" s="2" t="s">
        <v>1141</v>
      </c>
      <c r="M3224" s="2" t="s">
        <v>32</v>
      </c>
      <c r="N3224" s="6" t="s">
        <v>10994</v>
      </c>
      <c r="O3224" s="2" t="s">
        <v>3810</v>
      </c>
      <c r="P3224" s="7" t="s">
        <v>40</v>
      </c>
      <c r="Q3224" s="36" t="s">
        <v>41</v>
      </c>
      <c r="R3224" s="5">
        <v>10</v>
      </c>
      <c r="S3224" s="9">
        <v>3745</v>
      </c>
      <c r="T3224" s="9">
        <f t="shared" ref="T3224" si="227">R3224*S3224</f>
        <v>37450</v>
      </c>
      <c r="U3224" s="9">
        <f t="shared" si="216"/>
        <v>41944.000000000007</v>
      </c>
      <c r="V3224" s="48" t="s">
        <v>42</v>
      </c>
      <c r="W3224" s="2">
        <v>2014</v>
      </c>
      <c r="X3224" s="2" t="s">
        <v>11175</v>
      </c>
    </row>
    <row r="3225" spans="1:24" ht="63.75" outlineLevel="1" x14ac:dyDescent="0.25">
      <c r="A3225" s="2" t="s">
        <v>7192</v>
      </c>
      <c r="B3225" s="3" t="s">
        <v>27</v>
      </c>
      <c r="C3225" s="10" t="s">
        <v>8498</v>
      </c>
      <c r="D3225" s="10" t="s">
        <v>8499</v>
      </c>
      <c r="E3225" s="10" t="s">
        <v>8500</v>
      </c>
      <c r="F3225" s="93" t="s">
        <v>8497</v>
      </c>
      <c r="G3225" s="2" t="s">
        <v>350</v>
      </c>
      <c r="H3225" s="4">
        <v>0</v>
      </c>
      <c r="I3225" s="2">
        <v>710000000</v>
      </c>
      <c r="J3225" s="2" t="s">
        <v>11537</v>
      </c>
      <c r="K3225" s="2" t="s">
        <v>6779</v>
      </c>
      <c r="L3225" s="2" t="s">
        <v>1141</v>
      </c>
      <c r="M3225" s="6" t="s">
        <v>32</v>
      </c>
      <c r="N3225" s="2" t="s">
        <v>453</v>
      </c>
      <c r="O3225" s="15" t="s">
        <v>3810</v>
      </c>
      <c r="P3225" s="36" t="s">
        <v>40</v>
      </c>
      <c r="Q3225" s="2" t="s">
        <v>41</v>
      </c>
      <c r="R3225" s="4">
        <v>2</v>
      </c>
      <c r="S3225" s="9">
        <f t="shared" si="219"/>
        <v>0</v>
      </c>
      <c r="T3225" s="9">
        <v>0</v>
      </c>
      <c r="U3225" s="9">
        <f t="shared" si="216"/>
        <v>0</v>
      </c>
      <c r="V3225" s="2" t="s">
        <v>42</v>
      </c>
      <c r="W3225" s="2">
        <v>2014</v>
      </c>
      <c r="X3225" s="2"/>
    </row>
    <row r="3226" spans="1:24" ht="63.75" outlineLevel="1" x14ac:dyDescent="0.25">
      <c r="A3226" s="2" t="s">
        <v>12152</v>
      </c>
      <c r="B3226" s="2" t="s">
        <v>27</v>
      </c>
      <c r="C3226" s="3" t="s">
        <v>12153</v>
      </c>
      <c r="D3226" s="94" t="s">
        <v>12154</v>
      </c>
      <c r="E3226" s="93" t="s">
        <v>12155</v>
      </c>
      <c r="F3226" s="93" t="s">
        <v>8497</v>
      </c>
      <c r="G3226" s="93" t="s">
        <v>29</v>
      </c>
      <c r="H3226" s="2">
        <v>0</v>
      </c>
      <c r="I3226" s="2">
        <v>710000000</v>
      </c>
      <c r="J3226" s="2" t="s">
        <v>11537</v>
      </c>
      <c r="K3226" s="2" t="s">
        <v>6017</v>
      </c>
      <c r="L3226" s="2" t="s">
        <v>1141</v>
      </c>
      <c r="M3226" s="2" t="s">
        <v>32</v>
      </c>
      <c r="N3226" s="6" t="s">
        <v>10994</v>
      </c>
      <c r="O3226" s="2" t="s">
        <v>3810</v>
      </c>
      <c r="P3226" s="7" t="s">
        <v>40</v>
      </c>
      <c r="Q3226" s="36" t="s">
        <v>41</v>
      </c>
      <c r="R3226" s="5">
        <v>2</v>
      </c>
      <c r="S3226" s="9">
        <v>9630</v>
      </c>
      <c r="T3226" s="9">
        <f t="shared" ref="T3226" si="228">R3226*S3226</f>
        <v>19260</v>
      </c>
      <c r="U3226" s="9">
        <f t="shared" si="216"/>
        <v>21571.200000000001</v>
      </c>
      <c r="V3226" s="48" t="s">
        <v>42</v>
      </c>
      <c r="W3226" s="2">
        <v>2014</v>
      </c>
      <c r="X3226" s="2" t="s">
        <v>12156</v>
      </c>
    </row>
    <row r="3227" spans="1:24" ht="63.75" outlineLevel="1" x14ac:dyDescent="0.25">
      <c r="A3227" s="2" t="s">
        <v>7193</v>
      </c>
      <c r="B3227" s="3" t="s">
        <v>27</v>
      </c>
      <c r="C3227" s="10" t="s">
        <v>8502</v>
      </c>
      <c r="D3227" s="10" t="s">
        <v>8503</v>
      </c>
      <c r="E3227" s="10" t="s">
        <v>8503</v>
      </c>
      <c r="F3227" s="93" t="s">
        <v>8501</v>
      </c>
      <c r="G3227" s="2" t="s">
        <v>350</v>
      </c>
      <c r="H3227" s="4">
        <v>0</v>
      </c>
      <c r="I3227" s="2">
        <v>710000000</v>
      </c>
      <c r="J3227" s="2" t="s">
        <v>11537</v>
      </c>
      <c r="K3227" s="2" t="s">
        <v>6779</v>
      </c>
      <c r="L3227" s="2" t="s">
        <v>1141</v>
      </c>
      <c r="M3227" s="6" t="s">
        <v>32</v>
      </c>
      <c r="N3227" s="2" t="s">
        <v>453</v>
      </c>
      <c r="O3227" s="15" t="s">
        <v>3810</v>
      </c>
      <c r="P3227" s="36" t="s">
        <v>40</v>
      </c>
      <c r="Q3227" s="2" t="s">
        <v>41</v>
      </c>
      <c r="R3227" s="4">
        <v>2</v>
      </c>
      <c r="S3227" s="9">
        <f t="shared" si="219"/>
        <v>0</v>
      </c>
      <c r="T3227" s="9">
        <v>0</v>
      </c>
      <c r="U3227" s="9">
        <f t="shared" si="216"/>
        <v>0</v>
      </c>
      <c r="V3227" s="2" t="s">
        <v>42</v>
      </c>
      <c r="W3227" s="2">
        <v>2014</v>
      </c>
      <c r="X3227" s="2"/>
    </row>
    <row r="3228" spans="1:24" ht="63.75" outlineLevel="1" x14ac:dyDescent="0.25">
      <c r="A3228" s="2" t="s">
        <v>12157</v>
      </c>
      <c r="B3228" s="2" t="s">
        <v>27</v>
      </c>
      <c r="C3228" s="3" t="s">
        <v>8502</v>
      </c>
      <c r="D3228" s="94" t="s">
        <v>8503</v>
      </c>
      <c r="E3228" s="93" t="s">
        <v>8503</v>
      </c>
      <c r="F3228" s="93" t="s">
        <v>8501</v>
      </c>
      <c r="G3228" s="93" t="s">
        <v>29</v>
      </c>
      <c r="H3228" s="2">
        <v>0</v>
      </c>
      <c r="I3228" s="2">
        <v>710000000</v>
      </c>
      <c r="J3228" s="2" t="s">
        <v>11537</v>
      </c>
      <c r="K3228" s="2" t="s">
        <v>6017</v>
      </c>
      <c r="L3228" s="2" t="s">
        <v>1141</v>
      </c>
      <c r="M3228" s="2" t="s">
        <v>32</v>
      </c>
      <c r="N3228" s="6" t="s">
        <v>10994</v>
      </c>
      <c r="O3228" s="2" t="s">
        <v>3810</v>
      </c>
      <c r="P3228" s="7" t="s">
        <v>40</v>
      </c>
      <c r="Q3228" s="36" t="s">
        <v>41</v>
      </c>
      <c r="R3228" s="5">
        <v>2</v>
      </c>
      <c r="S3228" s="9">
        <v>18190</v>
      </c>
      <c r="T3228" s="9">
        <f t="shared" ref="T3228" si="229">R3228*S3228</f>
        <v>36380</v>
      </c>
      <c r="U3228" s="9">
        <f t="shared" si="216"/>
        <v>40745.600000000006</v>
      </c>
      <c r="V3228" s="48" t="s">
        <v>42</v>
      </c>
      <c r="W3228" s="2">
        <v>2014</v>
      </c>
      <c r="X3228" s="2" t="s">
        <v>12478</v>
      </c>
    </row>
    <row r="3229" spans="1:24" ht="63.75" outlineLevel="1" x14ac:dyDescent="0.25">
      <c r="A3229" s="2" t="s">
        <v>7194</v>
      </c>
      <c r="B3229" s="3" t="s">
        <v>27</v>
      </c>
      <c r="C3229" s="10" t="s">
        <v>8508</v>
      </c>
      <c r="D3229" s="10" t="s">
        <v>1920</v>
      </c>
      <c r="E3229" s="10" t="s">
        <v>8510</v>
      </c>
      <c r="F3229" s="93" t="s">
        <v>8509</v>
      </c>
      <c r="G3229" s="2" t="s">
        <v>350</v>
      </c>
      <c r="H3229" s="4">
        <v>0</v>
      </c>
      <c r="I3229" s="2">
        <v>710000000</v>
      </c>
      <c r="J3229" s="2" t="s">
        <v>11537</v>
      </c>
      <c r="K3229" s="2" t="s">
        <v>6779</v>
      </c>
      <c r="L3229" s="2" t="s">
        <v>1141</v>
      </c>
      <c r="M3229" s="6" t="s">
        <v>32</v>
      </c>
      <c r="N3229" s="2" t="s">
        <v>453</v>
      </c>
      <c r="O3229" s="15" t="s">
        <v>3810</v>
      </c>
      <c r="P3229" s="36" t="s">
        <v>40</v>
      </c>
      <c r="Q3229" s="2" t="s">
        <v>41</v>
      </c>
      <c r="R3229" s="4">
        <v>2</v>
      </c>
      <c r="S3229" s="9">
        <f t="shared" si="219"/>
        <v>0</v>
      </c>
      <c r="T3229" s="9">
        <v>0</v>
      </c>
      <c r="U3229" s="9">
        <f t="shared" si="216"/>
        <v>0</v>
      </c>
      <c r="V3229" s="2" t="s">
        <v>42</v>
      </c>
      <c r="W3229" s="2">
        <v>2014</v>
      </c>
      <c r="X3229" s="2"/>
    </row>
    <row r="3230" spans="1:24" ht="63.75" outlineLevel="1" x14ac:dyDescent="0.25">
      <c r="A3230" s="2" t="s">
        <v>12158</v>
      </c>
      <c r="B3230" s="2" t="s">
        <v>27</v>
      </c>
      <c r="C3230" s="3" t="s">
        <v>12159</v>
      </c>
      <c r="D3230" s="94" t="s">
        <v>12160</v>
      </c>
      <c r="E3230" s="93" t="s">
        <v>12161</v>
      </c>
      <c r="F3230" s="93" t="s">
        <v>8509</v>
      </c>
      <c r="G3230" s="93" t="s">
        <v>29</v>
      </c>
      <c r="H3230" s="2">
        <v>0</v>
      </c>
      <c r="I3230" s="2">
        <v>710000000</v>
      </c>
      <c r="J3230" s="2" t="s">
        <v>11537</v>
      </c>
      <c r="K3230" s="2" t="s">
        <v>6017</v>
      </c>
      <c r="L3230" s="2" t="s">
        <v>1141</v>
      </c>
      <c r="M3230" s="2" t="s">
        <v>32</v>
      </c>
      <c r="N3230" s="6" t="s">
        <v>10994</v>
      </c>
      <c r="O3230" s="2" t="s">
        <v>3810</v>
      </c>
      <c r="P3230" s="7" t="s">
        <v>40</v>
      </c>
      <c r="Q3230" s="36" t="s">
        <v>41</v>
      </c>
      <c r="R3230" s="5">
        <v>2</v>
      </c>
      <c r="S3230" s="9">
        <v>32100</v>
      </c>
      <c r="T3230" s="9">
        <f t="shared" ref="T3230" si="230">R3230*S3230</f>
        <v>64200</v>
      </c>
      <c r="U3230" s="9">
        <f t="shared" si="216"/>
        <v>71904</v>
      </c>
      <c r="V3230" s="48" t="s">
        <v>42</v>
      </c>
      <c r="W3230" s="2">
        <v>2014</v>
      </c>
      <c r="X3230" s="2" t="s">
        <v>12156</v>
      </c>
    </row>
    <row r="3231" spans="1:24" ht="63.75" outlineLevel="1" x14ac:dyDescent="0.25">
      <c r="A3231" s="2" t="s">
        <v>7195</v>
      </c>
      <c r="B3231" s="3" t="s">
        <v>27</v>
      </c>
      <c r="C3231" s="10" t="s">
        <v>8508</v>
      </c>
      <c r="D3231" s="10" t="s">
        <v>1920</v>
      </c>
      <c r="E3231" s="10" t="s">
        <v>8510</v>
      </c>
      <c r="F3231" s="93" t="s">
        <v>8511</v>
      </c>
      <c r="G3231" s="2" t="s">
        <v>350</v>
      </c>
      <c r="H3231" s="4">
        <v>0</v>
      </c>
      <c r="I3231" s="2">
        <v>710000000</v>
      </c>
      <c r="J3231" s="2" t="s">
        <v>11537</v>
      </c>
      <c r="K3231" s="2" t="s">
        <v>6779</v>
      </c>
      <c r="L3231" s="2" t="s">
        <v>1141</v>
      </c>
      <c r="M3231" s="6" t="s">
        <v>32</v>
      </c>
      <c r="N3231" s="2" t="s">
        <v>453</v>
      </c>
      <c r="O3231" s="15" t="s">
        <v>3810</v>
      </c>
      <c r="P3231" s="36" t="s">
        <v>40</v>
      </c>
      <c r="Q3231" s="2" t="s">
        <v>41</v>
      </c>
      <c r="R3231" s="4">
        <v>4</v>
      </c>
      <c r="S3231" s="9">
        <f t="shared" si="219"/>
        <v>0</v>
      </c>
      <c r="T3231" s="9">
        <v>0</v>
      </c>
      <c r="U3231" s="9">
        <f t="shared" si="216"/>
        <v>0</v>
      </c>
      <c r="V3231" s="2" t="s">
        <v>42</v>
      </c>
      <c r="W3231" s="2">
        <v>2014</v>
      </c>
      <c r="X3231" s="2"/>
    </row>
    <row r="3232" spans="1:24" ht="63.75" outlineLevel="1" x14ac:dyDescent="0.25">
      <c r="A3232" s="2" t="s">
        <v>12162</v>
      </c>
      <c r="B3232" s="2" t="s">
        <v>27</v>
      </c>
      <c r="C3232" s="3" t="s">
        <v>12159</v>
      </c>
      <c r="D3232" s="94" t="s">
        <v>12160</v>
      </c>
      <c r="E3232" s="93" t="s">
        <v>12161</v>
      </c>
      <c r="F3232" s="93" t="s">
        <v>8511</v>
      </c>
      <c r="G3232" s="93" t="s">
        <v>29</v>
      </c>
      <c r="H3232" s="2">
        <v>0</v>
      </c>
      <c r="I3232" s="2">
        <v>710000000</v>
      </c>
      <c r="J3232" s="2" t="s">
        <v>11537</v>
      </c>
      <c r="K3232" s="2" t="s">
        <v>6017</v>
      </c>
      <c r="L3232" s="2" t="s">
        <v>1141</v>
      </c>
      <c r="M3232" s="2" t="s">
        <v>32</v>
      </c>
      <c r="N3232" s="6" t="s">
        <v>10994</v>
      </c>
      <c r="O3232" s="2" t="s">
        <v>3810</v>
      </c>
      <c r="P3232" s="7" t="s">
        <v>40</v>
      </c>
      <c r="Q3232" s="36" t="s">
        <v>41</v>
      </c>
      <c r="R3232" s="5">
        <v>4</v>
      </c>
      <c r="S3232" s="9">
        <v>10700.000000000002</v>
      </c>
      <c r="T3232" s="9">
        <f t="shared" ref="T3232" si="231">R3232*S3232</f>
        <v>42800.000000000007</v>
      </c>
      <c r="U3232" s="9">
        <f t="shared" si="216"/>
        <v>47936.000000000015</v>
      </c>
      <c r="V3232" s="48" t="s">
        <v>42</v>
      </c>
      <c r="W3232" s="2">
        <v>2014</v>
      </c>
      <c r="X3232" s="2" t="s">
        <v>12156</v>
      </c>
    </row>
    <row r="3233" spans="1:24" ht="63.75" outlineLevel="1" x14ac:dyDescent="0.25">
      <c r="A3233" s="2" t="s">
        <v>7196</v>
      </c>
      <c r="B3233" s="3" t="s">
        <v>27</v>
      </c>
      <c r="C3233" s="10" t="s">
        <v>8508</v>
      </c>
      <c r="D3233" s="10" t="s">
        <v>1920</v>
      </c>
      <c r="E3233" s="10" t="s">
        <v>8510</v>
      </c>
      <c r="F3233" s="93" t="s">
        <v>8512</v>
      </c>
      <c r="G3233" s="2" t="s">
        <v>350</v>
      </c>
      <c r="H3233" s="4">
        <v>0</v>
      </c>
      <c r="I3233" s="2">
        <v>710000000</v>
      </c>
      <c r="J3233" s="2" t="s">
        <v>11537</v>
      </c>
      <c r="K3233" s="2" t="s">
        <v>6779</v>
      </c>
      <c r="L3233" s="2" t="s">
        <v>1141</v>
      </c>
      <c r="M3233" s="6" t="s">
        <v>32</v>
      </c>
      <c r="N3233" s="2" t="s">
        <v>453</v>
      </c>
      <c r="O3233" s="15" t="s">
        <v>3810</v>
      </c>
      <c r="P3233" s="36" t="s">
        <v>40</v>
      </c>
      <c r="Q3233" s="2" t="s">
        <v>41</v>
      </c>
      <c r="R3233" s="4">
        <v>2</v>
      </c>
      <c r="S3233" s="9">
        <f t="shared" si="219"/>
        <v>0</v>
      </c>
      <c r="T3233" s="9">
        <v>0</v>
      </c>
      <c r="U3233" s="9">
        <f t="shared" si="216"/>
        <v>0</v>
      </c>
      <c r="V3233" s="2" t="s">
        <v>42</v>
      </c>
      <c r="W3233" s="2">
        <v>2014</v>
      </c>
      <c r="X3233" s="2"/>
    </row>
    <row r="3234" spans="1:24" ht="63.75" outlineLevel="1" x14ac:dyDescent="0.25">
      <c r="A3234" s="2" t="s">
        <v>12163</v>
      </c>
      <c r="B3234" s="2" t="s">
        <v>27</v>
      </c>
      <c r="C3234" s="3" t="s">
        <v>12159</v>
      </c>
      <c r="D3234" s="94" t="s">
        <v>12160</v>
      </c>
      <c r="E3234" s="93" t="s">
        <v>12161</v>
      </c>
      <c r="F3234" s="93" t="s">
        <v>8512</v>
      </c>
      <c r="G3234" s="93" t="s">
        <v>29</v>
      </c>
      <c r="H3234" s="2">
        <v>0</v>
      </c>
      <c r="I3234" s="2">
        <v>710000000</v>
      </c>
      <c r="J3234" s="2" t="s">
        <v>11537</v>
      </c>
      <c r="K3234" s="2" t="s">
        <v>6017</v>
      </c>
      <c r="L3234" s="2" t="s">
        <v>1141</v>
      </c>
      <c r="M3234" s="2" t="s">
        <v>32</v>
      </c>
      <c r="N3234" s="6" t="s">
        <v>10994</v>
      </c>
      <c r="O3234" s="2" t="s">
        <v>3810</v>
      </c>
      <c r="P3234" s="7" t="s">
        <v>40</v>
      </c>
      <c r="Q3234" s="36" t="s">
        <v>41</v>
      </c>
      <c r="R3234" s="5">
        <v>2</v>
      </c>
      <c r="S3234" s="9">
        <v>16050</v>
      </c>
      <c r="T3234" s="9">
        <f t="shared" ref="T3234" si="232">R3234*S3234</f>
        <v>32100</v>
      </c>
      <c r="U3234" s="9">
        <f t="shared" si="216"/>
        <v>35952</v>
      </c>
      <c r="V3234" s="48" t="s">
        <v>42</v>
      </c>
      <c r="W3234" s="2">
        <v>2014</v>
      </c>
      <c r="X3234" s="2" t="s">
        <v>12156</v>
      </c>
    </row>
    <row r="3235" spans="1:24" ht="63.75" outlineLevel="1" x14ac:dyDescent="0.25">
      <c r="A3235" s="2" t="s">
        <v>7197</v>
      </c>
      <c r="B3235" s="3" t="s">
        <v>27</v>
      </c>
      <c r="C3235" s="10" t="s">
        <v>7855</v>
      </c>
      <c r="D3235" s="10" t="s">
        <v>1920</v>
      </c>
      <c r="E3235" s="10" t="s">
        <v>7856</v>
      </c>
      <c r="F3235" s="93" t="s">
        <v>8513</v>
      </c>
      <c r="G3235" s="2" t="s">
        <v>350</v>
      </c>
      <c r="H3235" s="4">
        <v>0</v>
      </c>
      <c r="I3235" s="2">
        <v>710000000</v>
      </c>
      <c r="J3235" s="2" t="s">
        <v>11537</v>
      </c>
      <c r="K3235" s="2" t="s">
        <v>6779</v>
      </c>
      <c r="L3235" s="2" t="s">
        <v>1141</v>
      </c>
      <c r="M3235" s="6" t="s">
        <v>32</v>
      </c>
      <c r="N3235" s="2" t="s">
        <v>453</v>
      </c>
      <c r="O3235" s="15" t="s">
        <v>3810</v>
      </c>
      <c r="P3235" s="36" t="s">
        <v>40</v>
      </c>
      <c r="Q3235" s="2" t="s">
        <v>41</v>
      </c>
      <c r="R3235" s="4">
        <v>2</v>
      </c>
      <c r="S3235" s="9">
        <f t="shared" si="219"/>
        <v>0</v>
      </c>
      <c r="T3235" s="9">
        <v>0</v>
      </c>
      <c r="U3235" s="9">
        <f t="shared" si="216"/>
        <v>0</v>
      </c>
      <c r="V3235" s="2" t="s">
        <v>42</v>
      </c>
      <c r="W3235" s="2">
        <v>2014</v>
      </c>
      <c r="X3235" s="2"/>
    </row>
    <row r="3236" spans="1:24" ht="63.75" outlineLevel="1" x14ac:dyDescent="0.25">
      <c r="A3236" s="2" t="s">
        <v>12164</v>
      </c>
      <c r="B3236" s="2" t="s">
        <v>27</v>
      </c>
      <c r="C3236" s="3" t="s">
        <v>12165</v>
      </c>
      <c r="D3236" s="94" t="s">
        <v>12166</v>
      </c>
      <c r="E3236" s="93" t="s">
        <v>12167</v>
      </c>
      <c r="F3236" s="93" t="s">
        <v>8513</v>
      </c>
      <c r="G3236" s="93" t="s">
        <v>29</v>
      </c>
      <c r="H3236" s="2">
        <v>0</v>
      </c>
      <c r="I3236" s="2">
        <v>710000000</v>
      </c>
      <c r="J3236" s="2" t="s">
        <v>11537</v>
      </c>
      <c r="K3236" s="2" t="s">
        <v>6017</v>
      </c>
      <c r="L3236" s="2" t="s">
        <v>1141</v>
      </c>
      <c r="M3236" s="2" t="s">
        <v>32</v>
      </c>
      <c r="N3236" s="6" t="s">
        <v>10994</v>
      </c>
      <c r="O3236" s="2" t="s">
        <v>3810</v>
      </c>
      <c r="P3236" s="7" t="s">
        <v>40</v>
      </c>
      <c r="Q3236" s="36" t="s">
        <v>41</v>
      </c>
      <c r="R3236" s="5">
        <v>2</v>
      </c>
      <c r="S3236" s="9">
        <v>83460.000000000015</v>
      </c>
      <c r="T3236" s="9">
        <f t="shared" ref="T3236" si="233">R3236*S3236</f>
        <v>166920.00000000003</v>
      </c>
      <c r="U3236" s="9">
        <f t="shared" si="216"/>
        <v>186950.40000000005</v>
      </c>
      <c r="V3236" s="48" t="s">
        <v>42</v>
      </c>
      <c r="W3236" s="2">
        <v>2014</v>
      </c>
      <c r="X3236" s="2" t="s">
        <v>12156</v>
      </c>
    </row>
    <row r="3237" spans="1:24" ht="102" outlineLevel="1" x14ac:dyDescent="0.25">
      <c r="A3237" s="2" t="s">
        <v>7198</v>
      </c>
      <c r="B3237" s="3" t="s">
        <v>27</v>
      </c>
      <c r="C3237" s="10" t="s">
        <v>8515</v>
      </c>
      <c r="D3237" s="10" t="s">
        <v>8516</v>
      </c>
      <c r="E3237" s="10" t="s">
        <v>8517</v>
      </c>
      <c r="F3237" s="93" t="s">
        <v>8514</v>
      </c>
      <c r="G3237" s="2" t="s">
        <v>350</v>
      </c>
      <c r="H3237" s="4">
        <v>0</v>
      </c>
      <c r="I3237" s="2">
        <v>710000000</v>
      </c>
      <c r="J3237" s="2" t="s">
        <v>11537</v>
      </c>
      <c r="K3237" s="2" t="s">
        <v>6779</v>
      </c>
      <c r="L3237" s="2" t="s">
        <v>1141</v>
      </c>
      <c r="M3237" s="6" t="s">
        <v>32</v>
      </c>
      <c r="N3237" s="2" t="s">
        <v>453</v>
      </c>
      <c r="O3237" s="15" t="s">
        <v>3810</v>
      </c>
      <c r="P3237" s="36" t="s">
        <v>40</v>
      </c>
      <c r="Q3237" s="2" t="s">
        <v>41</v>
      </c>
      <c r="R3237" s="4">
        <v>3</v>
      </c>
      <c r="S3237" s="9">
        <f t="shared" si="219"/>
        <v>0</v>
      </c>
      <c r="T3237" s="9">
        <v>0</v>
      </c>
      <c r="U3237" s="9">
        <f t="shared" si="216"/>
        <v>0</v>
      </c>
      <c r="V3237" s="2" t="s">
        <v>42</v>
      </c>
      <c r="W3237" s="2">
        <v>2014</v>
      </c>
      <c r="X3237" s="2"/>
    </row>
    <row r="3238" spans="1:24" ht="102" outlineLevel="1" x14ac:dyDescent="0.25">
      <c r="A3238" s="2" t="s">
        <v>12168</v>
      </c>
      <c r="B3238" s="2" t="s">
        <v>27</v>
      </c>
      <c r="C3238" s="3" t="s">
        <v>8515</v>
      </c>
      <c r="D3238" s="94" t="s">
        <v>12169</v>
      </c>
      <c r="E3238" s="93" t="s">
        <v>8517</v>
      </c>
      <c r="F3238" s="93" t="s">
        <v>8514</v>
      </c>
      <c r="G3238" s="93" t="s">
        <v>29</v>
      </c>
      <c r="H3238" s="2">
        <v>0</v>
      </c>
      <c r="I3238" s="2">
        <v>710000000</v>
      </c>
      <c r="J3238" s="2" t="s">
        <v>11537</v>
      </c>
      <c r="K3238" s="2" t="s">
        <v>6017</v>
      </c>
      <c r="L3238" s="2" t="s">
        <v>1141</v>
      </c>
      <c r="M3238" s="2" t="s">
        <v>32</v>
      </c>
      <c r="N3238" s="6" t="s">
        <v>10994</v>
      </c>
      <c r="O3238" s="2" t="s">
        <v>3810</v>
      </c>
      <c r="P3238" s="4">
        <v>796</v>
      </c>
      <c r="Q3238" s="36" t="s">
        <v>41</v>
      </c>
      <c r="R3238" s="5">
        <v>3</v>
      </c>
      <c r="S3238" s="9">
        <v>53500</v>
      </c>
      <c r="T3238" s="9">
        <f t="shared" ref="T3238" si="234">R3238*S3238</f>
        <v>160500</v>
      </c>
      <c r="U3238" s="9">
        <f t="shared" si="216"/>
        <v>179760.00000000003</v>
      </c>
      <c r="V3238" s="48" t="s">
        <v>42</v>
      </c>
      <c r="W3238" s="2">
        <v>2014</v>
      </c>
      <c r="X3238" s="2" t="s">
        <v>11175</v>
      </c>
    </row>
    <row r="3239" spans="1:24" ht="63.75" outlineLevel="1" x14ac:dyDescent="0.25">
      <c r="A3239" s="2" t="s">
        <v>7199</v>
      </c>
      <c r="B3239" s="3" t="s">
        <v>27</v>
      </c>
      <c r="C3239" s="10" t="s">
        <v>8519</v>
      </c>
      <c r="D3239" s="10" t="s">
        <v>8520</v>
      </c>
      <c r="E3239" s="10" t="s">
        <v>1040</v>
      </c>
      <c r="F3239" s="93" t="s">
        <v>8518</v>
      </c>
      <c r="G3239" s="2" t="s">
        <v>350</v>
      </c>
      <c r="H3239" s="4">
        <v>0</v>
      </c>
      <c r="I3239" s="2">
        <v>710000000</v>
      </c>
      <c r="J3239" s="2" t="s">
        <v>11537</v>
      </c>
      <c r="K3239" s="2" t="s">
        <v>6779</v>
      </c>
      <c r="L3239" s="2" t="s">
        <v>1141</v>
      </c>
      <c r="M3239" s="6" t="s">
        <v>32</v>
      </c>
      <c r="N3239" s="2" t="s">
        <v>453</v>
      </c>
      <c r="O3239" s="15" t="s">
        <v>3810</v>
      </c>
      <c r="P3239" s="4">
        <v>796</v>
      </c>
      <c r="Q3239" s="2" t="s">
        <v>41</v>
      </c>
      <c r="R3239" s="4">
        <v>6</v>
      </c>
      <c r="S3239" s="9">
        <f t="shared" si="219"/>
        <v>0</v>
      </c>
      <c r="T3239" s="9">
        <v>0</v>
      </c>
      <c r="U3239" s="9">
        <f t="shared" si="216"/>
        <v>0</v>
      </c>
      <c r="V3239" s="2" t="s">
        <v>42</v>
      </c>
      <c r="W3239" s="2">
        <v>2014</v>
      </c>
      <c r="X3239" s="2"/>
    </row>
    <row r="3240" spans="1:24" ht="63.75" outlineLevel="1" x14ac:dyDescent="0.25">
      <c r="A3240" s="2" t="s">
        <v>12170</v>
      </c>
      <c r="B3240" s="2" t="s">
        <v>27</v>
      </c>
      <c r="C3240" s="3" t="s">
        <v>8519</v>
      </c>
      <c r="D3240" s="94" t="s">
        <v>8520</v>
      </c>
      <c r="E3240" s="93" t="s">
        <v>1040</v>
      </c>
      <c r="F3240" s="93" t="s">
        <v>8518</v>
      </c>
      <c r="G3240" s="93" t="s">
        <v>29</v>
      </c>
      <c r="H3240" s="2">
        <v>0</v>
      </c>
      <c r="I3240" s="2">
        <v>710000000</v>
      </c>
      <c r="J3240" s="2" t="s">
        <v>11537</v>
      </c>
      <c r="K3240" s="2" t="s">
        <v>6017</v>
      </c>
      <c r="L3240" s="2" t="s">
        <v>1141</v>
      </c>
      <c r="M3240" s="2" t="s">
        <v>32</v>
      </c>
      <c r="N3240" s="6" t="s">
        <v>10994</v>
      </c>
      <c r="O3240" s="2" t="s">
        <v>3810</v>
      </c>
      <c r="P3240" s="7" t="s">
        <v>40</v>
      </c>
      <c r="Q3240" s="36" t="s">
        <v>41</v>
      </c>
      <c r="R3240" s="5">
        <v>6</v>
      </c>
      <c r="S3240" s="9">
        <v>1605</v>
      </c>
      <c r="T3240" s="9">
        <f t="shared" ref="T3240" si="235">R3240*S3240</f>
        <v>9630</v>
      </c>
      <c r="U3240" s="9">
        <f t="shared" si="216"/>
        <v>10785.6</v>
      </c>
      <c r="V3240" s="48" t="s">
        <v>42</v>
      </c>
      <c r="W3240" s="2">
        <v>2014</v>
      </c>
      <c r="X3240" s="2" t="s">
        <v>11175</v>
      </c>
    </row>
    <row r="3241" spans="1:24" ht="63.75" outlineLevel="1" x14ac:dyDescent="0.25">
      <c r="A3241" s="2" t="s">
        <v>7200</v>
      </c>
      <c r="B3241" s="3" t="s">
        <v>27</v>
      </c>
      <c r="C3241" s="10" t="s">
        <v>7858</v>
      </c>
      <c r="D3241" s="10" t="s">
        <v>7859</v>
      </c>
      <c r="E3241" s="10" t="s">
        <v>7860</v>
      </c>
      <c r="F3241" s="93" t="s">
        <v>8521</v>
      </c>
      <c r="G3241" s="2" t="s">
        <v>350</v>
      </c>
      <c r="H3241" s="4">
        <v>0</v>
      </c>
      <c r="I3241" s="2">
        <v>710000000</v>
      </c>
      <c r="J3241" s="2" t="s">
        <v>11537</v>
      </c>
      <c r="K3241" s="2" t="s">
        <v>6779</v>
      </c>
      <c r="L3241" s="2" t="s">
        <v>1141</v>
      </c>
      <c r="M3241" s="6" t="s">
        <v>32</v>
      </c>
      <c r="N3241" s="2" t="s">
        <v>453</v>
      </c>
      <c r="O3241" s="15" t="s">
        <v>3810</v>
      </c>
      <c r="P3241" s="36" t="s">
        <v>40</v>
      </c>
      <c r="Q3241" s="2" t="s">
        <v>41</v>
      </c>
      <c r="R3241" s="4">
        <v>4</v>
      </c>
      <c r="S3241" s="9">
        <f t="shared" si="219"/>
        <v>0</v>
      </c>
      <c r="T3241" s="9">
        <v>0</v>
      </c>
      <c r="U3241" s="9">
        <f t="shared" si="216"/>
        <v>0</v>
      </c>
      <c r="V3241" s="2" t="s">
        <v>42</v>
      </c>
      <c r="W3241" s="2">
        <v>2014</v>
      </c>
      <c r="X3241" s="2"/>
    </row>
    <row r="3242" spans="1:24" ht="63.75" outlineLevel="1" x14ac:dyDescent="0.25">
      <c r="A3242" s="2" t="s">
        <v>12171</v>
      </c>
      <c r="B3242" s="2" t="s">
        <v>27</v>
      </c>
      <c r="C3242" s="3" t="s">
        <v>7858</v>
      </c>
      <c r="D3242" s="94" t="s">
        <v>7859</v>
      </c>
      <c r="E3242" s="93" t="s">
        <v>7860</v>
      </c>
      <c r="F3242" s="93" t="s">
        <v>8521</v>
      </c>
      <c r="G3242" s="93" t="s">
        <v>29</v>
      </c>
      <c r="H3242" s="2">
        <v>0</v>
      </c>
      <c r="I3242" s="2">
        <v>710000000</v>
      </c>
      <c r="J3242" s="2" t="s">
        <v>11537</v>
      </c>
      <c r="K3242" s="2" t="s">
        <v>6017</v>
      </c>
      <c r="L3242" s="2" t="s">
        <v>1141</v>
      </c>
      <c r="M3242" s="2" t="s">
        <v>32</v>
      </c>
      <c r="N3242" s="6" t="s">
        <v>10994</v>
      </c>
      <c r="O3242" s="2" t="s">
        <v>3810</v>
      </c>
      <c r="P3242" s="7" t="s">
        <v>40</v>
      </c>
      <c r="Q3242" s="36" t="s">
        <v>41</v>
      </c>
      <c r="R3242" s="5">
        <v>4</v>
      </c>
      <c r="S3242" s="9">
        <v>10700.000000000002</v>
      </c>
      <c r="T3242" s="9">
        <f t="shared" ref="T3242" si="236">R3242*S3242</f>
        <v>42800.000000000007</v>
      </c>
      <c r="U3242" s="9">
        <f t="shared" si="216"/>
        <v>47936.000000000015</v>
      </c>
      <c r="V3242" s="48" t="s">
        <v>42</v>
      </c>
      <c r="W3242" s="2">
        <v>2014</v>
      </c>
      <c r="X3242" s="2" t="s">
        <v>11175</v>
      </c>
    </row>
    <row r="3243" spans="1:24" ht="51.75" customHeight="1" outlineLevel="1" x14ac:dyDescent="0.25">
      <c r="A3243" s="2" t="s">
        <v>7201</v>
      </c>
      <c r="B3243" s="3" t="s">
        <v>27</v>
      </c>
      <c r="C3243" s="10" t="s">
        <v>8408</v>
      </c>
      <c r="D3243" s="10" t="s">
        <v>8409</v>
      </c>
      <c r="E3243" s="10" t="s">
        <v>8410</v>
      </c>
      <c r="F3243" s="93" t="s">
        <v>6634</v>
      </c>
      <c r="G3243" s="2" t="s">
        <v>350</v>
      </c>
      <c r="H3243" s="4">
        <v>0</v>
      </c>
      <c r="I3243" s="2">
        <v>710000000</v>
      </c>
      <c r="J3243" s="2" t="s">
        <v>11537</v>
      </c>
      <c r="K3243" s="2" t="s">
        <v>6779</v>
      </c>
      <c r="L3243" s="2" t="s">
        <v>1141</v>
      </c>
      <c r="M3243" s="6" t="s">
        <v>32</v>
      </c>
      <c r="N3243" s="2" t="s">
        <v>453</v>
      </c>
      <c r="O3243" s="15" t="s">
        <v>3810</v>
      </c>
      <c r="P3243" s="36" t="s">
        <v>40</v>
      </c>
      <c r="Q3243" s="2" t="s">
        <v>41</v>
      </c>
      <c r="R3243" s="4">
        <v>10</v>
      </c>
      <c r="S3243" s="9">
        <f t="shared" si="219"/>
        <v>0</v>
      </c>
      <c r="T3243" s="9">
        <v>0</v>
      </c>
      <c r="U3243" s="9">
        <f t="shared" si="216"/>
        <v>0</v>
      </c>
      <c r="V3243" s="2" t="s">
        <v>42</v>
      </c>
      <c r="W3243" s="2">
        <v>2014</v>
      </c>
      <c r="X3243" s="2"/>
    </row>
    <row r="3244" spans="1:24" ht="63.75" outlineLevel="1" x14ac:dyDescent="0.25">
      <c r="A3244" s="2" t="s">
        <v>12172</v>
      </c>
      <c r="B3244" s="2" t="s">
        <v>27</v>
      </c>
      <c r="C3244" s="3" t="s">
        <v>8408</v>
      </c>
      <c r="D3244" s="94" t="s">
        <v>8409</v>
      </c>
      <c r="E3244" s="93" t="s">
        <v>8410</v>
      </c>
      <c r="F3244" s="93" t="s">
        <v>6634</v>
      </c>
      <c r="G3244" s="93" t="s">
        <v>29</v>
      </c>
      <c r="H3244" s="2">
        <v>0</v>
      </c>
      <c r="I3244" s="2">
        <v>710000000</v>
      </c>
      <c r="J3244" s="2" t="s">
        <v>11537</v>
      </c>
      <c r="K3244" s="2" t="s">
        <v>6017</v>
      </c>
      <c r="L3244" s="2" t="s">
        <v>1141</v>
      </c>
      <c r="M3244" s="2" t="s">
        <v>32</v>
      </c>
      <c r="N3244" s="6" t="s">
        <v>453</v>
      </c>
      <c r="O3244" s="2" t="s">
        <v>3810</v>
      </c>
      <c r="P3244" s="7" t="s">
        <v>40</v>
      </c>
      <c r="Q3244" s="36" t="s">
        <v>41</v>
      </c>
      <c r="R3244" s="5">
        <v>10</v>
      </c>
      <c r="S3244" s="9">
        <v>14445.000000000004</v>
      </c>
      <c r="T3244" s="9">
        <f t="shared" ref="T3244" si="237">R3244*S3244</f>
        <v>144450.00000000003</v>
      </c>
      <c r="U3244" s="9">
        <f t="shared" si="216"/>
        <v>161784.00000000006</v>
      </c>
      <c r="V3244" s="48" t="s">
        <v>42</v>
      </c>
      <c r="W3244" s="2">
        <v>2014</v>
      </c>
      <c r="X3244" s="2" t="s">
        <v>11175</v>
      </c>
    </row>
    <row r="3245" spans="1:24" ht="63.75" outlineLevel="1" x14ac:dyDescent="0.25">
      <c r="A3245" s="2" t="s">
        <v>7202</v>
      </c>
      <c r="B3245" s="3" t="s">
        <v>27</v>
      </c>
      <c r="C3245" s="10" t="s">
        <v>988</v>
      </c>
      <c r="D3245" s="93" t="s">
        <v>989</v>
      </c>
      <c r="E3245" s="93" t="s">
        <v>990</v>
      </c>
      <c r="F3245" s="93" t="s">
        <v>8522</v>
      </c>
      <c r="G3245" s="2" t="s">
        <v>350</v>
      </c>
      <c r="H3245" s="4">
        <v>0</v>
      </c>
      <c r="I3245" s="2">
        <v>710000000</v>
      </c>
      <c r="J3245" s="2" t="s">
        <v>11537</v>
      </c>
      <c r="K3245" s="2" t="s">
        <v>6779</v>
      </c>
      <c r="L3245" s="2" t="s">
        <v>1141</v>
      </c>
      <c r="M3245" s="6" t="s">
        <v>32</v>
      </c>
      <c r="N3245" s="2" t="s">
        <v>453</v>
      </c>
      <c r="O3245" s="15" t="s">
        <v>3810</v>
      </c>
      <c r="P3245" s="36" t="s">
        <v>40</v>
      </c>
      <c r="Q3245" s="2" t="s">
        <v>41</v>
      </c>
      <c r="R3245" s="4">
        <v>1</v>
      </c>
      <c r="S3245" s="9">
        <f t="shared" si="219"/>
        <v>0</v>
      </c>
      <c r="T3245" s="9">
        <v>0</v>
      </c>
      <c r="U3245" s="9">
        <f t="shared" si="216"/>
        <v>0</v>
      </c>
      <c r="V3245" s="2" t="s">
        <v>42</v>
      </c>
      <c r="W3245" s="2">
        <v>2014</v>
      </c>
      <c r="X3245" s="2"/>
    </row>
    <row r="3246" spans="1:24" ht="63.75" outlineLevel="1" x14ac:dyDescent="0.25">
      <c r="A3246" s="2" t="s">
        <v>12173</v>
      </c>
      <c r="B3246" s="2" t="s">
        <v>27</v>
      </c>
      <c r="C3246" s="3" t="s">
        <v>988</v>
      </c>
      <c r="D3246" s="94" t="s">
        <v>989</v>
      </c>
      <c r="E3246" s="93" t="s">
        <v>990</v>
      </c>
      <c r="F3246" s="93" t="s">
        <v>8522</v>
      </c>
      <c r="G3246" s="93" t="s">
        <v>29</v>
      </c>
      <c r="H3246" s="2">
        <v>0</v>
      </c>
      <c r="I3246" s="2">
        <v>710000000</v>
      </c>
      <c r="J3246" s="2" t="s">
        <v>11537</v>
      </c>
      <c r="K3246" s="2" t="s">
        <v>6017</v>
      </c>
      <c r="L3246" s="2" t="s">
        <v>1141</v>
      </c>
      <c r="M3246" s="2" t="s">
        <v>32</v>
      </c>
      <c r="N3246" s="6" t="s">
        <v>10994</v>
      </c>
      <c r="O3246" s="2" t="s">
        <v>3810</v>
      </c>
      <c r="P3246" s="7" t="s">
        <v>40</v>
      </c>
      <c r="Q3246" s="36" t="s">
        <v>41</v>
      </c>
      <c r="R3246" s="5">
        <v>1</v>
      </c>
      <c r="S3246" s="9">
        <v>174410</v>
      </c>
      <c r="T3246" s="9">
        <f t="shared" ref="T3246" si="238">R3246*S3246</f>
        <v>174410</v>
      </c>
      <c r="U3246" s="9">
        <f t="shared" si="216"/>
        <v>195339.2</v>
      </c>
      <c r="V3246" s="48" t="s">
        <v>42</v>
      </c>
      <c r="W3246" s="2">
        <v>2014</v>
      </c>
      <c r="X3246" s="2" t="s">
        <v>11175</v>
      </c>
    </row>
    <row r="3247" spans="1:24" ht="63.75" outlineLevel="1" x14ac:dyDescent="0.25">
      <c r="A3247" s="2" t="s">
        <v>7203</v>
      </c>
      <c r="B3247" s="3" t="s">
        <v>27</v>
      </c>
      <c r="C3247" s="10" t="s">
        <v>8523</v>
      </c>
      <c r="D3247" s="10" t="s">
        <v>4935</v>
      </c>
      <c r="E3247" s="10" t="s">
        <v>8525</v>
      </c>
      <c r="F3247" s="93" t="s">
        <v>8524</v>
      </c>
      <c r="G3247" s="2" t="s">
        <v>350</v>
      </c>
      <c r="H3247" s="4">
        <v>0</v>
      </c>
      <c r="I3247" s="2">
        <v>710000000</v>
      </c>
      <c r="J3247" s="2" t="s">
        <v>11537</v>
      </c>
      <c r="K3247" s="2" t="s">
        <v>6779</v>
      </c>
      <c r="L3247" s="2" t="s">
        <v>1141</v>
      </c>
      <c r="M3247" s="6" t="s">
        <v>32</v>
      </c>
      <c r="N3247" s="2" t="s">
        <v>453</v>
      </c>
      <c r="O3247" s="15" t="s">
        <v>3810</v>
      </c>
      <c r="P3247" s="36" t="s">
        <v>1837</v>
      </c>
      <c r="Q3247" s="2" t="s">
        <v>1838</v>
      </c>
      <c r="R3247" s="4">
        <v>5</v>
      </c>
      <c r="S3247" s="9">
        <f t="shared" si="219"/>
        <v>0</v>
      </c>
      <c r="T3247" s="9">
        <v>0</v>
      </c>
      <c r="U3247" s="9">
        <f t="shared" si="216"/>
        <v>0</v>
      </c>
      <c r="V3247" s="2" t="s">
        <v>42</v>
      </c>
      <c r="W3247" s="2">
        <v>2014</v>
      </c>
      <c r="X3247" s="2"/>
    </row>
    <row r="3248" spans="1:24" ht="63.75" outlineLevel="1" x14ac:dyDescent="0.25">
      <c r="A3248" s="2" t="s">
        <v>12174</v>
      </c>
      <c r="B3248" s="2" t="s">
        <v>27</v>
      </c>
      <c r="C3248" s="3" t="s">
        <v>8523</v>
      </c>
      <c r="D3248" s="94" t="s">
        <v>4935</v>
      </c>
      <c r="E3248" s="93" t="s">
        <v>8525</v>
      </c>
      <c r="F3248" s="93" t="s">
        <v>8524</v>
      </c>
      <c r="G3248" s="93" t="s">
        <v>29</v>
      </c>
      <c r="H3248" s="2">
        <v>0</v>
      </c>
      <c r="I3248" s="2">
        <v>710000000</v>
      </c>
      <c r="J3248" s="2" t="s">
        <v>11537</v>
      </c>
      <c r="K3248" s="2" t="s">
        <v>6017</v>
      </c>
      <c r="L3248" s="2" t="s">
        <v>1141</v>
      </c>
      <c r="M3248" s="2" t="s">
        <v>32</v>
      </c>
      <c r="N3248" s="6" t="s">
        <v>10994</v>
      </c>
      <c r="O3248" s="2" t="s">
        <v>3810</v>
      </c>
      <c r="P3248" s="7" t="s">
        <v>1837</v>
      </c>
      <c r="Q3248" s="36" t="s">
        <v>1838</v>
      </c>
      <c r="R3248" s="5">
        <v>5</v>
      </c>
      <c r="S3248" s="9">
        <v>40660</v>
      </c>
      <c r="T3248" s="9">
        <f t="shared" ref="T3248" si="239">R3248*S3248</f>
        <v>203300</v>
      </c>
      <c r="U3248" s="9">
        <f t="shared" si="216"/>
        <v>227696.00000000003</v>
      </c>
      <c r="V3248" s="48" t="s">
        <v>42</v>
      </c>
      <c r="W3248" s="2">
        <v>2014</v>
      </c>
      <c r="X3248" s="2" t="s">
        <v>11175</v>
      </c>
    </row>
    <row r="3249" spans="1:24" ht="63.75" outlineLevel="1" x14ac:dyDescent="0.25">
      <c r="A3249" s="2" t="s">
        <v>7204</v>
      </c>
      <c r="B3249" s="3" t="s">
        <v>27</v>
      </c>
      <c r="C3249" s="20" t="s">
        <v>7869</v>
      </c>
      <c r="D3249" s="20" t="s">
        <v>7870</v>
      </c>
      <c r="E3249" s="20" t="s">
        <v>7871</v>
      </c>
      <c r="F3249" s="93" t="s">
        <v>8603</v>
      </c>
      <c r="G3249" s="2" t="s">
        <v>350</v>
      </c>
      <c r="H3249" s="4">
        <v>0</v>
      </c>
      <c r="I3249" s="2">
        <v>710000000</v>
      </c>
      <c r="J3249" s="2" t="s">
        <v>11537</v>
      </c>
      <c r="K3249" s="2" t="s">
        <v>6779</v>
      </c>
      <c r="L3249" s="2" t="s">
        <v>1141</v>
      </c>
      <c r="M3249" s="6" t="s">
        <v>32</v>
      </c>
      <c r="N3249" s="2" t="s">
        <v>453</v>
      </c>
      <c r="O3249" s="15" t="s">
        <v>3810</v>
      </c>
      <c r="P3249" s="102">
        <v>796</v>
      </c>
      <c r="Q3249" s="5" t="s">
        <v>41</v>
      </c>
      <c r="R3249" s="4">
        <v>1</v>
      </c>
      <c r="S3249" s="9">
        <f t="shared" si="219"/>
        <v>0</v>
      </c>
      <c r="T3249" s="9">
        <v>0</v>
      </c>
      <c r="U3249" s="9">
        <f t="shared" si="216"/>
        <v>0</v>
      </c>
      <c r="V3249" s="2" t="s">
        <v>42</v>
      </c>
      <c r="W3249" s="2">
        <v>2014</v>
      </c>
      <c r="X3249" s="2"/>
    </row>
    <row r="3250" spans="1:24" ht="63.75" outlineLevel="1" x14ac:dyDescent="0.25">
      <c r="A3250" s="2" t="s">
        <v>12175</v>
      </c>
      <c r="B3250" s="2" t="s">
        <v>27</v>
      </c>
      <c r="C3250" s="3" t="s">
        <v>7869</v>
      </c>
      <c r="D3250" s="94" t="s">
        <v>7870</v>
      </c>
      <c r="E3250" s="93" t="s">
        <v>7871</v>
      </c>
      <c r="F3250" s="93" t="s">
        <v>8603</v>
      </c>
      <c r="G3250" s="93" t="s">
        <v>29</v>
      </c>
      <c r="H3250" s="2">
        <v>0</v>
      </c>
      <c r="I3250" s="2">
        <v>710000000</v>
      </c>
      <c r="J3250" s="2" t="s">
        <v>11537</v>
      </c>
      <c r="K3250" s="2" t="s">
        <v>6017</v>
      </c>
      <c r="L3250" s="2" t="s">
        <v>1141</v>
      </c>
      <c r="M3250" s="2" t="s">
        <v>32</v>
      </c>
      <c r="N3250" s="6" t="s">
        <v>10994</v>
      </c>
      <c r="O3250" s="2" t="s">
        <v>3810</v>
      </c>
      <c r="P3250" s="7">
        <v>796</v>
      </c>
      <c r="Q3250" s="36" t="s">
        <v>41</v>
      </c>
      <c r="R3250" s="5">
        <v>1</v>
      </c>
      <c r="S3250" s="9">
        <v>310300</v>
      </c>
      <c r="T3250" s="9">
        <f t="shared" ref="T3250" si="240">R3250*S3250</f>
        <v>310300</v>
      </c>
      <c r="U3250" s="9">
        <f t="shared" si="216"/>
        <v>347536.00000000006</v>
      </c>
      <c r="V3250" s="48" t="s">
        <v>42</v>
      </c>
      <c r="W3250" s="2">
        <v>2014</v>
      </c>
      <c r="X3250" s="2" t="s">
        <v>11175</v>
      </c>
    </row>
    <row r="3251" spans="1:24" ht="63.75" outlineLevel="1" x14ac:dyDescent="0.25">
      <c r="A3251" s="2" t="s">
        <v>7205</v>
      </c>
      <c r="B3251" s="3" t="s">
        <v>27</v>
      </c>
      <c r="C3251" s="20" t="s">
        <v>8605</v>
      </c>
      <c r="D3251" s="20" t="s">
        <v>8606</v>
      </c>
      <c r="E3251" s="20" t="s">
        <v>8606</v>
      </c>
      <c r="F3251" s="93" t="s">
        <v>8604</v>
      </c>
      <c r="G3251" s="2" t="s">
        <v>350</v>
      </c>
      <c r="H3251" s="4">
        <v>0</v>
      </c>
      <c r="I3251" s="2">
        <v>710000000</v>
      </c>
      <c r="J3251" s="2" t="s">
        <v>11537</v>
      </c>
      <c r="K3251" s="2" t="s">
        <v>6779</v>
      </c>
      <c r="L3251" s="2" t="s">
        <v>1141</v>
      </c>
      <c r="M3251" s="6" t="s">
        <v>32</v>
      </c>
      <c r="N3251" s="2" t="s">
        <v>453</v>
      </c>
      <c r="O3251" s="15" t="s">
        <v>3810</v>
      </c>
      <c r="P3251" s="102">
        <v>796</v>
      </c>
      <c r="Q3251" s="5" t="s">
        <v>41</v>
      </c>
      <c r="R3251" s="4">
        <v>3</v>
      </c>
      <c r="S3251" s="9">
        <f t="shared" si="219"/>
        <v>0</v>
      </c>
      <c r="T3251" s="9">
        <v>0</v>
      </c>
      <c r="U3251" s="9">
        <f t="shared" si="216"/>
        <v>0</v>
      </c>
      <c r="V3251" s="2" t="s">
        <v>42</v>
      </c>
      <c r="W3251" s="2">
        <v>2014</v>
      </c>
      <c r="X3251" s="2"/>
    </row>
    <row r="3252" spans="1:24" ht="63.75" outlineLevel="1" x14ac:dyDescent="0.25">
      <c r="A3252" s="2" t="s">
        <v>12176</v>
      </c>
      <c r="B3252" s="2" t="s">
        <v>27</v>
      </c>
      <c r="C3252" s="3" t="s">
        <v>8605</v>
      </c>
      <c r="D3252" s="94" t="s">
        <v>8606</v>
      </c>
      <c r="E3252" s="93" t="s">
        <v>8606</v>
      </c>
      <c r="F3252" s="93" t="s">
        <v>8604</v>
      </c>
      <c r="G3252" s="93" t="s">
        <v>29</v>
      </c>
      <c r="H3252" s="2">
        <v>0</v>
      </c>
      <c r="I3252" s="2">
        <v>710000000</v>
      </c>
      <c r="J3252" s="2" t="s">
        <v>11537</v>
      </c>
      <c r="K3252" s="2" t="s">
        <v>6017</v>
      </c>
      <c r="L3252" s="2" t="s">
        <v>1141</v>
      </c>
      <c r="M3252" s="2" t="s">
        <v>32</v>
      </c>
      <c r="N3252" s="6" t="s">
        <v>10994</v>
      </c>
      <c r="O3252" s="2" t="s">
        <v>3810</v>
      </c>
      <c r="P3252" s="7">
        <v>796</v>
      </c>
      <c r="Q3252" s="36" t="s">
        <v>41</v>
      </c>
      <c r="R3252" s="5">
        <v>3</v>
      </c>
      <c r="S3252" s="9">
        <v>29960.000000000004</v>
      </c>
      <c r="T3252" s="9">
        <f t="shared" ref="T3252" si="241">R3252*S3252</f>
        <v>89880.000000000015</v>
      </c>
      <c r="U3252" s="9">
        <f t="shared" si="216"/>
        <v>100665.60000000002</v>
      </c>
      <c r="V3252" s="48" t="s">
        <v>42</v>
      </c>
      <c r="W3252" s="2">
        <v>2014</v>
      </c>
      <c r="X3252" s="2" t="s">
        <v>11175</v>
      </c>
    </row>
    <row r="3253" spans="1:24" ht="63.75" outlineLevel="1" x14ac:dyDescent="0.25">
      <c r="A3253" s="2" t="s">
        <v>7206</v>
      </c>
      <c r="B3253" s="3" t="s">
        <v>27</v>
      </c>
      <c r="C3253" s="20" t="s">
        <v>8605</v>
      </c>
      <c r="D3253" s="20" t="s">
        <v>8606</v>
      </c>
      <c r="E3253" s="20" t="s">
        <v>8606</v>
      </c>
      <c r="F3253" s="93" t="s">
        <v>8607</v>
      </c>
      <c r="G3253" s="2" t="s">
        <v>350</v>
      </c>
      <c r="H3253" s="4">
        <v>0</v>
      </c>
      <c r="I3253" s="2">
        <v>710000000</v>
      </c>
      <c r="J3253" s="2" t="s">
        <v>11537</v>
      </c>
      <c r="K3253" s="2" t="s">
        <v>6779</v>
      </c>
      <c r="L3253" s="2" t="s">
        <v>1141</v>
      </c>
      <c r="M3253" s="6" t="s">
        <v>32</v>
      </c>
      <c r="N3253" s="2" t="s">
        <v>453</v>
      </c>
      <c r="O3253" s="15" t="s">
        <v>3810</v>
      </c>
      <c r="P3253" s="102">
        <v>796</v>
      </c>
      <c r="Q3253" s="5" t="s">
        <v>41</v>
      </c>
      <c r="R3253" s="4">
        <v>5</v>
      </c>
      <c r="S3253" s="9">
        <f t="shared" si="219"/>
        <v>0</v>
      </c>
      <c r="T3253" s="9">
        <v>0</v>
      </c>
      <c r="U3253" s="9">
        <f t="shared" si="216"/>
        <v>0</v>
      </c>
      <c r="V3253" s="2" t="s">
        <v>42</v>
      </c>
      <c r="W3253" s="2">
        <v>2014</v>
      </c>
      <c r="X3253" s="2"/>
    </row>
    <row r="3254" spans="1:24" ht="63.75" outlineLevel="1" x14ac:dyDescent="0.25">
      <c r="A3254" s="2" t="s">
        <v>12177</v>
      </c>
      <c r="B3254" s="2" t="s">
        <v>27</v>
      </c>
      <c r="C3254" s="3" t="s">
        <v>8605</v>
      </c>
      <c r="D3254" s="94" t="s">
        <v>8606</v>
      </c>
      <c r="E3254" s="93" t="s">
        <v>8606</v>
      </c>
      <c r="F3254" s="93" t="s">
        <v>8607</v>
      </c>
      <c r="G3254" s="93" t="s">
        <v>29</v>
      </c>
      <c r="H3254" s="2">
        <v>0</v>
      </c>
      <c r="I3254" s="2">
        <v>710000000</v>
      </c>
      <c r="J3254" s="2" t="s">
        <v>11537</v>
      </c>
      <c r="K3254" s="2" t="s">
        <v>6017</v>
      </c>
      <c r="L3254" s="2" t="s">
        <v>1141</v>
      </c>
      <c r="M3254" s="2" t="s">
        <v>32</v>
      </c>
      <c r="N3254" s="6" t="s">
        <v>10994</v>
      </c>
      <c r="O3254" s="2" t="s">
        <v>3810</v>
      </c>
      <c r="P3254" s="7">
        <v>796</v>
      </c>
      <c r="Q3254" s="36" t="s">
        <v>41</v>
      </c>
      <c r="R3254" s="5">
        <v>5</v>
      </c>
      <c r="S3254" s="9">
        <v>11128</v>
      </c>
      <c r="T3254" s="9">
        <f t="shared" ref="T3254" si="242">R3254*S3254</f>
        <v>55640</v>
      </c>
      <c r="U3254" s="9">
        <f t="shared" si="216"/>
        <v>62316.800000000003</v>
      </c>
      <c r="V3254" s="48" t="s">
        <v>42</v>
      </c>
      <c r="W3254" s="2">
        <v>2014</v>
      </c>
      <c r="X3254" s="2" t="s">
        <v>11175</v>
      </c>
    </row>
    <row r="3255" spans="1:24" ht="63.75" outlineLevel="1" x14ac:dyDescent="0.25">
      <c r="A3255" s="2" t="s">
        <v>7207</v>
      </c>
      <c r="B3255" s="3" t="s">
        <v>27</v>
      </c>
      <c r="C3255" s="43" t="s">
        <v>6638</v>
      </c>
      <c r="D3255" s="93" t="s">
        <v>12733</v>
      </c>
      <c r="E3255" s="93" t="s">
        <v>12732</v>
      </c>
      <c r="F3255" s="93" t="s">
        <v>6634</v>
      </c>
      <c r="G3255" s="2" t="s">
        <v>343</v>
      </c>
      <c r="H3255" s="4">
        <v>0</v>
      </c>
      <c r="I3255" s="2">
        <v>710000000</v>
      </c>
      <c r="J3255" s="2" t="s">
        <v>11537</v>
      </c>
      <c r="K3255" s="2" t="s">
        <v>6779</v>
      </c>
      <c r="L3255" s="2" t="s">
        <v>1141</v>
      </c>
      <c r="M3255" s="6" t="s">
        <v>32</v>
      </c>
      <c r="N3255" s="2" t="s">
        <v>453</v>
      </c>
      <c r="O3255" s="15" t="s">
        <v>3810</v>
      </c>
      <c r="P3255" s="36" t="s">
        <v>40</v>
      </c>
      <c r="Q3255" s="2" t="s">
        <v>41</v>
      </c>
      <c r="R3255" s="4">
        <v>1</v>
      </c>
      <c r="S3255" s="9">
        <f t="shared" si="219"/>
        <v>0</v>
      </c>
      <c r="T3255" s="9">
        <v>0</v>
      </c>
      <c r="U3255" s="9">
        <f t="shared" si="216"/>
        <v>0</v>
      </c>
      <c r="V3255" s="2" t="s">
        <v>42</v>
      </c>
      <c r="W3255" s="2">
        <v>2014</v>
      </c>
      <c r="X3255" s="2"/>
    </row>
    <row r="3256" spans="1:24" ht="63.75" outlineLevel="1" x14ac:dyDescent="0.25">
      <c r="A3256" s="2" t="s">
        <v>12178</v>
      </c>
      <c r="B3256" s="2" t="s">
        <v>27</v>
      </c>
      <c r="C3256" s="3" t="s">
        <v>6638</v>
      </c>
      <c r="D3256" s="94" t="s">
        <v>12179</v>
      </c>
      <c r="E3256" s="93" t="s">
        <v>12180</v>
      </c>
      <c r="F3256" s="93" t="s">
        <v>6634</v>
      </c>
      <c r="G3256" s="93" t="s">
        <v>29</v>
      </c>
      <c r="H3256" s="2">
        <v>0</v>
      </c>
      <c r="I3256" s="2">
        <v>710000000</v>
      </c>
      <c r="J3256" s="2" t="s">
        <v>11537</v>
      </c>
      <c r="K3256" s="2" t="s">
        <v>6017</v>
      </c>
      <c r="L3256" s="2" t="s">
        <v>1141</v>
      </c>
      <c r="M3256" s="2" t="s">
        <v>32</v>
      </c>
      <c r="N3256" s="6" t="s">
        <v>10994</v>
      </c>
      <c r="O3256" s="2" t="s">
        <v>3810</v>
      </c>
      <c r="P3256" s="7" t="s">
        <v>40</v>
      </c>
      <c r="Q3256" s="36" t="s">
        <v>41</v>
      </c>
      <c r="R3256" s="5">
        <v>1</v>
      </c>
      <c r="S3256" s="9">
        <v>65270.000000000007</v>
      </c>
      <c r="T3256" s="9">
        <f t="shared" ref="T3256" si="243">R3256*S3256</f>
        <v>65270.000000000007</v>
      </c>
      <c r="U3256" s="9">
        <f t="shared" si="216"/>
        <v>73102.400000000009</v>
      </c>
      <c r="V3256" s="48" t="s">
        <v>42</v>
      </c>
      <c r="W3256" s="2">
        <v>2014</v>
      </c>
      <c r="X3256" s="2" t="s">
        <v>12181</v>
      </c>
    </row>
    <row r="3257" spans="1:24" ht="63.75" outlineLevel="1" x14ac:dyDescent="0.25">
      <c r="A3257" s="2" t="s">
        <v>7208</v>
      </c>
      <c r="B3257" s="3" t="s">
        <v>27</v>
      </c>
      <c r="C3257" s="20" t="s">
        <v>8608</v>
      </c>
      <c r="D3257" s="20" t="s">
        <v>1927</v>
      </c>
      <c r="E3257" s="20" t="s">
        <v>8610</v>
      </c>
      <c r="F3257" s="93" t="s">
        <v>8609</v>
      </c>
      <c r="G3257" s="2" t="s">
        <v>350</v>
      </c>
      <c r="H3257" s="4">
        <v>0</v>
      </c>
      <c r="I3257" s="2">
        <v>710000000</v>
      </c>
      <c r="J3257" s="2" t="s">
        <v>11537</v>
      </c>
      <c r="K3257" s="2" t="s">
        <v>6779</v>
      </c>
      <c r="L3257" s="2" t="s">
        <v>1141</v>
      </c>
      <c r="M3257" s="6" t="s">
        <v>32</v>
      </c>
      <c r="N3257" s="2" t="s">
        <v>453</v>
      </c>
      <c r="O3257" s="15" t="s">
        <v>3810</v>
      </c>
      <c r="P3257" s="36" t="s">
        <v>40</v>
      </c>
      <c r="Q3257" s="2" t="s">
        <v>41</v>
      </c>
      <c r="R3257" s="4">
        <v>34</v>
      </c>
      <c r="S3257" s="9">
        <v>0</v>
      </c>
      <c r="T3257" s="9">
        <v>0</v>
      </c>
      <c r="U3257" s="9">
        <f t="shared" si="216"/>
        <v>0</v>
      </c>
      <c r="V3257" s="2" t="s">
        <v>42</v>
      </c>
      <c r="W3257" s="2">
        <v>2014</v>
      </c>
      <c r="X3257" s="2"/>
    </row>
    <row r="3258" spans="1:24" ht="63.75" outlineLevel="1" x14ac:dyDescent="0.25">
      <c r="A3258" s="2" t="s">
        <v>10430</v>
      </c>
      <c r="B3258" s="3" t="s">
        <v>27</v>
      </c>
      <c r="C3258" s="20" t="s">
        <v>8608</v>
      </c>
      <c r="D3258" s="20" t="s">
        <v>1927</v>
      </c>
      <c r="E3258" s="20" t="s">
        <v>8610</v>
      </c>
      <c r="F3258" s="93" t="s">
        <v>8609</v>
      </c>
      <c r="G3258" s="2" t="s">
        <v>350</v>
      </c>
      <c r="H3258" s="4">
        <v>0</v>
      </c>
      <c r="I3258" s="2">
        <v>710000000</v>
      </c>
      <c r="J3258" s="2" t="s">
        <v>11537</v>
      </c>
      <c r="K3258" s="2" t="s">
        <v>3765</v>
      </c>
      <c r="L3258" s="2" t="s">
        <v>1141</v>
      </c>
      <c r="M3258" s="6" t="s">
        <v>32</v>
      </c>
      <c r="N3258" s="2" t="s">
        <v>453</v>
      </c>
      <c r="O3258" s="15" t="s">
        <v>3810</v>
      </c>
      <c r="P3258" s="36" t="s">
        <v>40</v>
      </c>
      <c r="Q3258" s="2" t="s">
        <v>41</v>
      </c>
      <c r="R3258" s="4">
        <v>19</v>
      </c>
      <c r="S3258" s="9">
        <v>29960</v>
      </c>
      <c r="T3258" s="9">
        <v>0</v>
      </c>
      <c r="U3258" s="9">
        <f t="shared" si="216"/>
        <v>0</v>
      </c>
      <c r="V3258" s="2" t="s">
        <v>42</v>
      </c>
      <c r="W3258" s="2">
        <v>2014</v>
      </c>
      <c r="X3258" s="2" t="s">
        <v>10431</v>
      </c>
    </row>
    <row r="3259" spans="1:24" ht="76.5" outlineLevel="1" x14ac:dyDescent="0.25">
      <c r="A3259" s="2" t="s">
        <v>12182</v>
      </c>
      <c r="B3259" s="2" t="s">
        <v>27</v>
      </c>
      <c r="C3259" s="3" t="s">
        <v>12183</v>
      </c>
      <c r="D3259" s="94" t="s">
        <v>1927</v>
      </c>
      <c r="E3259" s="93" t="s">
        <v>12184</v>
      </c>
      <c r="F3259" s="93" t="s">
        <v>8609</v>
      </c>
      <c r="G3259" s="93" t="s">
        <v>29</v>
      </c>
      <c r="H3259" s="2">
        <v>0</v>
      </c>
      <c r="I3259" s="2">
        <v>710000000</v>
      </c>
      <c r="J3259" s="2" t="s">
        <v>11537</v>
      </c>
      <c r="K3259" s="2" t="s">
        <v>6017</v>
      </c>
      <c r="L3259" s="2" t="s">
        <v>1141</v>
      </c>
      <c r="M3259" s="2" t="s">
        <v>32</v>
      </c>
      <c r="N3259" s="6" t="s">
        <v>10994</v>
      </c>
      <c r="O3259" s="2" t="s">
        <v>3810</v>
      </c>
      <c r="P3259" s="7" t="s">
        <v>40</v>
      </c>
      <c r="Q3259" s="36" t="s">
        <v>41</v>
      </c>
      <c r="R3259" s="5">
        <v>19</v>
      </c>
      <c r="S3259" s="9">
        <v>30770</v>
      </c>
      <c r="T3259" s="9">
        <f t="shared" ref="T3259" si="244">R3259*S3259</f>
        <v>584630</v>
      </c>
      <c r="U3259" s="9">
        <f t="shared" si="216"/>
        <v>654785.60000000009</v>
      </c>
      <c r="V3259" s="48" t="s">
        <v>42</v>
      </c>
      <c r="W3259" s="2">
        <v>2014</v>
      </c>
      <c r="X3259" s="2" t="s">
        <v>12185</v>
      </c>
    </row>
    <row r="3260" spans="1:24" ht="63.75" outlineLevel="1" x14ac:dyDescent="0.25">
      <c r="A3260" s="2" t="s">
        <v>7209</v>
      </c>
      <c r="B3260" s="3" t="s">
        <v>27</v>
      </c>
      <c r="C3260" s="43" t="s">
        <v>6626</v>
      </c>
      <c r="D3260" s="93" t="s">
        <v>10242</v>
      </c>
      <c r="E3260" s="93" t="s">
        <v>3933</v>
      </c>
      <c r="F3260" s="93" t="s">
        <v>6634</v>
      </c>
      <c r="G3260" s="2" t="s">
        <v>343</v>
      </c>
      <c r="H3260" s="4">
        <v>0</v>
      </c>
      <c r="I3260" s="2">
        <v>710000000</v>
      </c>
      <c r="J3260" s="2" t="s">
        <v>11537</v>
      </c>
      <c r="K3260" s="2" t="s">
        <v>6779</v>
      </c>
      <c r="L3260" s="2" t="s">
        <v>1141</v>
      </c>
      <c r="M3260" s="6" t="s">
        <v>32</v>
      </c>
      <c r="N3260" s="2" t="s">
        <v>453</v>
      </c>
      <c r="O3260" s="15" t="s">
        <v>3810</v>
      </c>
      <c r="P3260" s="36" t="s">
        <v>40</v>
      </c>
      <c r="Q3260" s="2" t="s">
        <v>41</v>
      </c>
      <c r="R3260" s="4">
        <v>3</v>
      </c>
      <c r="S3260" s="9">
        <f t="shared" si="219"/>
        <v>0</v>
      </c>
      <c r="T3260" s="9">
        <v>0</v>
      </c>
      <c r="U3260" s="9">
        <f t="shared" si="216"/>
        <v>0</v>
      </c>
      <c r="V3260" s="2" t="s">
        <v>42</v>
      </c>
      <c r="W3260" s="2">
        <v>2014</v>
      </c>
      <c r="X3260" s="2"/>
    </row>
    <row r="3261" spans="1:24" ht="63.75" outlineLevel="1" x14ac:dyDescent="0.25">
      <c r="A3261" s="2" t="s">
        <v>12186</v>
      </c>
      <c r="B3261" s="2" t="s">
        <v>27</v>
      </c>
      <c r="C3261" s="3" t="s">
        <v>6626</v>
      </c>
      <c r="D3261" s="94" t="s">
        <v>10242</v>
      </c>
      <c r="E3261" s="93" t="s">
        <v>12187</v>
      </c>
      <c r="F3261" s="93" t="s">
        <v>6634</v>
      </c>
      <c r="G3261" s="93" t="s">
        <v>29</v>
      </c>
      <c r="H3261" s="2">
        <v>0</v>
      </c>
      <c r="I3261" s="2">
        <v>710000000</v>
      </c>
      <c r="J3261" s="2" t="s">
        <v>11537</v>
      </c>
      <c r="K3261" s="2" t="s">
        <v>6017</v>
      </c>
      <c r="L3261" s="2" t="s">
        <v>1141</v>
      </c>
      <c r="M3261" s="2" t="s">
        <v>32</v>
      </c>
      <c r="N3261" s="6" t="s">
        <v>10994</v>
      </c>
      <c r="O3261" s="2" t="s">
        <v>3810</v>
      </c>
      <c r="P3261" s="7" t="s">
        <v>40</v>
      </c>
      <c r="Q3261" s="36" t="s">
        <v>41</v>
      </c>
      <c r="R3261" s="5">
        <v>3</v>
      </c>
      <c r="S3261" s="9">
        <v>171200</v>
      </c>
      <c r="T3261" s="9">
        <f t="shared" ref="T3261" si="245">R3261*S3261</f>
        <v>513600</v>
      </c>
      <c r="U3261" s="9">
        <f t="shared" si="216"/>
        <v>575232</v>
      </c>
      <c r="V3261" s="48" t="s">
        <v>42</v>
      </c>
      <c r="W3261" s="2">
        <v>2014</v>
      </c>
      <c r="X3261" s="2" t="s">
        <v>12181</v>
      </c>
    </row>
    <row r="3262" spans="1:24" ht="63.75" outlineLevel="1" x14ac:dyDescent="0.25">
      <c r="A3262" s="2" t="s">
        <v>7210</v>
      </c>
      <c r="B3262" s="3" t="s">
        <v>27</v>
      </c>
      <c r="C3262" s="43" t="s">
        <v>6639</v>
      </c>
      <c r="D3262" s="93" t="s">
        <v>12734</v>
      </c>
      <c r="E3262" s="93" t="s">
        <v>3933</v>
      </c>
      <c r="F3262" s="93" t="s">
        <v>6634</v>
      </c>
      <c r="G3262" s="2" t="s">
        <v>343</v>
      </c>
      <c r="H3262" s="4">
        <v>0</v>
      </c>
      <c r="I3262" s="2">
        <v>710000000</v>
      </c>
      <c r="J3262" s="2" t="s">
        <v>11537</v>
      </c>
      <c r="K3262" s="2" t="s">
        <v>6779</v>
      </c>
      <c r="L3262" s="2" t="s">
        <v>1141</v>
      </c>
      <c r="M3262" s="6" t="s">
        <v>32</v>
      </c>
      <c r="N3262" s="2" t="s">
        <v>453</v>
      </c>
      <c r="O3262" s="15" t="s">
        <v>3810</v>
      </c>
      <c r="P3262" s="36" t="s">
        <v>1837</v>
      </c>
      <c r="Q3262" s="2" t="s">
        <v>1838</v>
      </c>
      <c r="R3262" s="4">
        <v>14</v>
      </c>
      <c r="S3262" s="9">
        <f t="shared" si="219"/>
        <v>0</v>
      </c>
      <c r="T3262" s="9">
        <v>0</v>
      </c>
      <c r="U3262" s="9">
        <f t="shared" si="216"/>
        <v>0</v>
      </c>
      <c r="V3262" s="2" t="s">
        <v>42</v>
      </c>
      <c r="W3262" s="2">
        <v>2014</v>
      </c>
      <c r="X3262" s="2"/>
    </row>
    <row r="3263" spans="1:24" ht="63.75" outlineLevel="1" x14ac:dyDescent="0.25">
      <c r="A3263" s="2" t="s">
        <v>12188</v>
      </c>
      <c r="B3263" s="2" t="s">
        <v>27</v>
      </c>
      <c r="C3263" s="3" t="s">
        <v>6639</v>
      </c>
      <c r="D3263" s="94" t="s">
        <v>12189</v>
      </c>
      <c r="E3263" s="93" t="s">
        <v>3933</v>
      </c>
      <c r="F3263" s="93" t="s">
        <v>6634</v>
      </c>
      <c r="G3263" s="93" t="s">
        <v>29</v>
      </c>
      <c r="H3263" s="2">
        <v>0</v>
      </c>
      <c r="I3263" s="2">
        <v>710000000</v>
      </c>
      <c r="J3263" s="2" t="s">
        <v>11537</v>
      </c>
      <c r="K3263" s="2" t="s">
        <v>6017</v>
      </c>
      <c r="L3263" s="2" t="s">
        <v>1141</v>
      </c>
      <c r="M3263" s="2" t="s">
        <v>32</v>
      </c>
      <c r="N3263" s="6" t="s">
        <v>10994</v>
      </c>
      <c r="O3263" s="2" t="s">
        <v>3810</v>
      </c>
      <c r="P3263" s="7" t="s">
        <v>1837</v>
      </c>
      <c r="Q3263" s="36" t="s">
        <v>1838</v>
      </c>
      <c r="R3263" s="5">
        <v>14</v>
      </c>
      <c r="S3263" s="9">
        <v>5350</v>
      </c>
      <c r="T3263" s="9">
        <f t="shared" ref="T3263" si="246">R3263*S3263</f>
        <v>74900</v>
      </c>
      <c r="U3263" s="9">
        <f t="shared" si="216"/>
        <v>83888.000000000015</v>
      </c>
      <c r="V3263" s="48" t="s">
        <v>42</v>
      </c>
      <c r="W3263" s="2">
        <v>2014</v>
      </c>
      <c r="X3263" s="2" t="s">
        <v>12181</v>
      </c>
    </row>
    <row r="3264" spans="1:24" ht="63.75" outlineLevel="1" x14ac:dyDescent="0.25">
      <c r="A3264" s="2" t="s">
        <v>7211</v>
      </c>
      <c r="B3264" s="3" t="s">
        <v>27</v>
      </c>
      <c r="C3264" s="20" t="s">
        <v>8611</v>
      </c>
      <c r="D3264" s="20" t="s">
        <v>8613</v>
      </c>
      <c r="E3264" s="20" t="s">
        <v>3933</v>
      </c>
      <c r="F3264" s="93" t="s">
        <v>8612</v>
      </c>
      <c r="G3264" s="2" t="s">
        <v>350</v>
      </c>
      <c r="H3264" s="4">
        <v>0</v>
      </c>
      <c r="I3264" s="2">
        <v>710000000</v>
      </c>
      <c r="J3264" s="2" t="s">
        <v>11537</v>
      </c>
      <c r="K3264" s="2" t="s">
        <v>6779</v>
      </c>
      <c r="L3264" s="2" t="s">
        <v>1141</v>
      </c>
      <c r="M3264" s="6" t="s">
        <v>32</v>
      </c>
      <c r="N3264" s="2" t="s">
        <v>453</v>
      </c>
      <c r="O3264" s="15" t="s">
        <v>3810</v>
      </c>
      <c r="P3264" s="36" t="s">
        <v>40</v>
      </c>
      <c r="Q3264" s="2" t="s">
        <v>41</v>
      </c>
      <c r="R3264" s="4">
        <v>2</v>
      </c>
      <c r="S3264" s="9">
        <f t="shared" si="219"/>
        <v>0</v>
      </c>
      <c r="T3264" s="9">
        <v>0</v>
      </c>
      <c r="U3264" s="9">
        <f t="shared" si="216"/>
        <v>0</v>
      </c>
      <c r="V3264" s="2" t="s">
        <v>42</v>
      </c>
      <c r="W3264" s="2">
        <v>2014</v>
      </c>
      <c r="X3264" s="2"/>
    </row>
    <row r="3265" spans="1:24" ht="63.75" outlineLevel="1" x14ac:dyDescent="0.25">
      <c r="A3265" s="2" t="s">
        <v>12190</v>
      </c>
      <c r="B3265" s="2" t="s">
        <v>27</v>
      </c>
      <c r="C3265" s="3" t="s">
        <v>8611</v>
      </c>
      <c r="D3265" s="94" t="s">
        <v>8613</v>
      </c>
      <c r="E3265" s="93" t="s">
        <v>3933</v>
      </c>
      <c r="F3265" s="93" t="s">
        <v>8612</v>
      </c>
      <c r="G3265" s="93" t="s">
        <v>29</v>
      </c>
      <c r="H3265" s="2">
        <v>0</v>
      </c>
      <c r="I3265" s="2">
        <v>710000000</v>
      </c>
      <c r="J3265" s="2" t="s">
        <v>11537</v>
      </c>
      <c r="K3265" s="2" t="s">
        <v>6017</v>
      </c>
      <c r="L3265" s="2" t="s">
        <v>1141</v>
      </c>
      <c r="M3265" s="2" t="s">
        <v>32</v>
      </c>
      <c r="N3265" s="6" t="s">
        <v>10994</v>
      </c>
      <c r="O3265" s="2" t="s">
        <v>3810</v>
      </c>
      <c r="P3265" s="7" t="s">
        <v>40</v>
      </c>
      <c r="Q3265" s="36" t="s">
        <v>41</v>
      </c>
      <c r="R3265" s="5">
        <v>2</v>
      </c>
      <c r="S3265" s="9">
        <v>17120</v>
      </c>
      <c r="T3265" s="9">
        <f t="shared" ref="T3265" si="247">R3265*S3265</f>
        <v>34240</v>
      </c>
      <c r="U3265" s="9">
        <f t="shared" si="216"/>
        <v>38348.800000000003</v>
      </c>
      <c r="V3265" s="48" t="s">
        <v>42</v>
      </c>
      <c r="W3265" s="2">
        <v>2014</v>
      </c>
      <c r="X3265" s="2" t="s">
        <v>11175</v>
      </c>
    </row>
    <row r="3266" spans="1:24" ht="63.75" outlineLevel="1" x14ac:dyDescent="0.25">
      <c r="A3266" s="2" t="s">
        <v>7212</v>
      </c>
      <c r="B3266" s="3" t="s">
        <v>27</v>
      </c>
      <c r="C3266" s="43" t="s">
        <v>6640</v>
      </c>
      <c r="D3266" s="93" t="s">
        <v>7998</v>
      </c>
      <c r="E3266" s="93" t="s">
        <v>12192</v>
      </c>
      <c r="F3266" s="93" t="s">
        <v>6634</v>
      </c>
      <c r="G3266" s="2" t="s">
        <v>343</v>
      </c>
      <c r="H3266" s="4">
        <v>0</v>
      </c>
      <c r="I3266" s="2">
        <v>710000000</v>
      </c>
      <c r="J3266" s="2" t="s">
        <v>11537</v>
      </c>
      <c r="K3266" s="2" t="s">
        <v>6779</v>
      </c>
      <c r="L3266" s="2" t="s">
        <v>1141</v>
      </c>
      <c r="M3266" s="6" t="s">
        <v>32</v>
      </c>
      <c r="N3266" s="2" t="s">
        <v>453</v>
      </c>
      <c r="O3266" s="15" t="s">
        <v>3810</v>
      </c>
      <c r="P3266" s="36" t="s">
        <v>40</v>
      </c>
      <c r="Q3266" s="2" t="s">
        <v>41</v>
      </c>
      <c r="R3266" s="4">
        <v>1</v>
      </c>
      <c r="S3266" s="9">
        <f t="shared" si="219"/>
        <v>0</v>
      </c>
      <c r="T3266" s="9">
        <v>0</v>
      </c>
      <c r="U3266" s="9">
        <f t="shared" si="216"/>
        <v>0</v>
      </c>
      <c r="V3266" s="2" t="s">
        <v>42</v>
      </c>
      <c r="W3266" s="2">
        <v>2014</v>
      </c>
      <c r="X3266" s="2"/>
    </row>
    <row r="3267" spans="1:24" ht="63.75" outlineLevel="1" x14ac:dyDescent="0.25">
      <c r="A3267" s="2" t="s">
        <v>12191</v>
      </c>
      <c r="B3267" s="2" t="s">
        <v>27</v>
      </c>
      <c r="C3267" s="3" t="s">
        <v>6640</v>
      </c>
      <c r="D3267" s="94" t="s">
        <v>7998</v>
      </c>
      <c r="E3267" s="93" t="s">
        <v>12192</v>
      </c>
      <c r="F3267" s="93" t="s">
        <v>6634</v>
      </c>
      <c r="G3267" s="93" t="s">
        <v>29</v>
      </c>
      <c r="H3267" s="2">
        <v>0</v>
      </c>
      <c r="I3267" s="2">
        <v>710000000</v>
      </c>
      <c r="J3267" s="2" t="s">
        <v>11537</v>
      </c>
      <c r="K3267" s="2" t="s">
        <v>6017</v>
      </c>
      <c r="L3267" s="2" t="s">
        <v>1141</v>
      </c>
      <c r="M3267" s="2" t="s">
        <v>32</v>
      </c>
      <c r="N3267" s="6" t="s">
        <v>10994</v>
      </c>
      <c r="O3267" s="2" t="s">
        <v>3810</v>
      </c>
      <c r="P3267" s="7" t="s">
        <v>40</v>
      </c>
      <c r="Q3267" s="36" t="s">
        <v>41</v>
      </c>
      <c r="R3267" s="5">
        <v>1</v>
      </c>
      <c r="S3267" s="9">
        <v>713000</v>
      </c>
      <c r="T3267" s="9">
        <f t="shared" ref="T3267" si="248">R3267*S3267</f>
        <v>713000</v>
      </c>
      <c r="U3267" s="9">
        <f t="shared" si="216"/>
        <v>798560.00000000012</v>
      </c>
      <c r="V3267" s="48" t="s">
        <v>42</v>
      </c>
      <c r="W3267" s="2">
        <v>2014</v>
      </c>
      <c r="X3267" s="2" t="s">
        <v>12181</v>
      </c>
    </row>
    <row r="3268" spans="1:24" ht="63.75" outlineLevel="1" x14ac:dyDescent="0.25">
      <c r="A3268" s="2" t="s">
        <v>7213</v>
      </c>
      <c r="B3268" s="3" t="s">
        <v>27</v>
      </c>
      <c r="C3268" s="43" t="s">
        <v>6641</v>
      </c>
      <c r="D3268" s="10" t="s">
        <v>4221</v>
      </c>
      <c r="E3268" s="10" t="s">
        <v>9474</v>
      </c>
      <c r="F3268" s="102" t="s">
        <v>6642</v>
      </c>
      <c r="G3268" s="2" t="s">
        <v>343</v>
      </c>
      <c r="H3268" s="4">
        <v>0</v>
      </c>
      <c r="I3268" s="2">
        <v>710000000</v>
      </c>
      <c r="J3268" s="2" t="s">
        <v>11537</v>
      </c>
      <c r="K3268" s="2" t="s">
        <v>6779</v>
      </c>
      <c r="L3268" s="2" t="s">
        <v>1141</v>
      </c>
      <c r="M3268" s="6" t="s">
        <v>32</v>
      </c>
      <c r="N3268" s="2" t="s">
        <v>453</v>
      </c>
      <c r="O3268" s="15" t="s">
        <v>3810</v>
      </c>
      <c r="P3268" s="108">
        <v>796</v>
      </c>
      <c r="Q3268" s="2" t="s">
        <v>41</v>
      </c>
      <c r="R3268" s="5">
        <v>12</v>
      </c>
      <c r="S3268" s="9">
        <v>0</v>
      </c>
      <c r="T3268" s="9">
        <f>S3268*R3268</f>
        <v>0</v>
      </c>
      <c r="U3268" s="9">
        <f t="shared" si="216"/>
        <v>0</v>
      </c>
      <c r="V3268" s="2" t="s">
        <v>42</v>
      </c>
      <c r="W3268" s="2">
        <v>2014</v>
      </c>
      <c r="X3268" s="2"/>
    </row>
    <row r="3269" spans="1:24" ht="73.5" customHeight="1" outlineLevel="1" x14ac:dyDescent="0.25">
      <c r="A3269" s="2" t="s">
        <v>12404</v>
      </c>
      <c r="B3269" s="2" t="s">
        <v>27</v>
      </c>
      <c r="C3269" s="2" t="s">
        <v>6641</v>
      </c>
      <c r="D3269" s="20" t="s">
        <v>4221</v>
      </c>
      <c r="E3269" s="20" t="s">
        <v>9474</v>
      </c>
      <c r="F3269" s="20" t="s">
        <v>6642</v>
      </c>
      <c r="G3269" s="13" t="s">
        <v>29</v>
      </c>
      <c r="H3269" s="2">
        <v>0</v>
      </c>
      <c r="I3269" s="2">
        <v>710000000</v>
      </c>
      <c r="J3269" s="2" t="s">
        <v>11537</v>
      </c>
      <c r="K3269" s="2" t="s">
        <v>12315</v>
      </c>
      <c r="L3269" s="2" t="s">
        <v>1141</v>
      </c>
      <c r="M3269" s="2" t="s">
        <v>32</v>
      </c>
      <c r="N3269" s="6" t="s">
        <v>12087</v>
      </c>
      <c r="O3269" s="2" t="s">
        <v>3810</v>
      </c>
      <c r="P3269" s="15" t="s">
        <v>40</v>
      </c>
      <c r="Q3269" s="36" t="s">
        <v>41</v>
      </c>
      <c r="R3269" s="5">
        <v>12</v>
      </c>
      <c r="S3269" s="9">
        <v>62060</v>
      </c>
      <c r="T3269" s="9">
        <f t="shared" ref="T3269" si="249">S3269*R3269</f>
        <v>744720</v>
      </c>
      <c r="U3269" s="9">
        <f t="shared" si="216"/>
        <v>834086.40000000002</v>
      </c>
      <c r="V3269" s="48" t="s">
        <v>42</v>
      </c>
      <c r="W3269" s="2">
        <v>2014</v>
      </c>
      <c r="X3269" s="2" t="s">
        <v>11175</v>
      </c>
    </row>
    <row r="3270" spans="1:24" ht="63.75" outlineLevel="1" x14ac:dyDescent="0.25">
      <c r="A3270" s="2" t="s">
        <v>7214</v>
      </c>
      <c r="B3270" s="3" t="s">
        <v>27</v>
      </c>
      <c r="C3270" s="43" t="s">
        <v>6643</v>
      </c>
      <c r="D3270" s="10" t="s">
        <v>4221</v>
      </c>
      <c r="E3270" s="10" t="s">
        <v>9475</v>
      </c>
      <c r="F3270" s="102" t="s">
        <v>6644</v>
      </c>
      <c r="G3270" s="2" t="s">
        <v>343</v>
      </c>
      <c r="H3270" s="4">
        <v>0</v>
      </c>
      <c r="I3270" s="2">
        <v>710000000</v>
      </c>
      <c r="J3270" s="2" t="s">
        <v>11537</v>
      </c>
      <c r="K3270" s="2" t="s">
        <v>6779</v>
      </c>
      <c r="L3270" s="2" t="s">
        <v>1141</v>
      </c>
      <c r="M3270" s="6" t="s">
        <v>32</v>
      </c>
      <c r="N3270" s="2" t="s">
        <v>453</v>
      </c>
      <c r="O3270" s="15" t="s">
        <v>3810</v>
      </c>
      <c r="P3270" s="7" t="s">
        <v>40</v>
      </c>
      <c r="Q3270" s="2" t="s">
        <v>41</v>
      </c>
      <c r="R3270" s="5">
        <v>12</v>
      </c>
      <c r="S3270" s="9">
        <v>0</v>
      </c>
      <c r="T3270" s="9">
        <f>S3270*R3270</f>
        <v>0</v>
      </c>
      <c r="U3270" s="9">
        <f t="shared" si="216"/>
        <v>0</v>
      </c>
      <c r="V3270" s="2" t="s">
        <v>42</v>
      </c>
      <c r="W3270" s="2">
        <v>2014</v>
      </c>
      <c r="X3270" s="2"/>
    </row>
    <row r="3271" spans="1:24" ht="73.5" customHeight="1" outlineLevel="1" x14ac:dyDescent="0.25">
      <c r="A3271" s="2" t="s">
        <v>12405</v>
      </c>
      <c r="B3271" s="2" t="s">
        <v>27</v>
      </c>
      <c r="C3271" s="2" t="s">
        <v>6643</v>
      </c>
      <c r="D3271" s="20" t="s">
        <v>4221</v>
      </c>
      <c r="E3271" s="20" t="s">
        <v>9475</v>
      </c>
      <c r="F3271" s="20" t="s">
        <v>6644</v>
      </c>
      <c r="G3271" s="13" t="s">
        <v>29</v>
      </c>
      <c r="H3271" s="2">
        <v>0</v>
      </c>
      <c r="I3271" s="2">
        <v>710000000</v>
      </c>
      <c r="J3271" s="2" t="s">
        <v>11537</v>
      </c>
      <c r="K3271" s="2" t="s">
        <v>12315</v>
      </c>
      <c r="L3271" s="2" t="s">
        <v>1141</v>
      </c>
      <c r="M3271" s="2" t="s">
        <v>32</v>
      </c>
      <c r="N3271" s="6" t="s">
        <v>12087</v>
      </c>
      <c r="O3271" s="2" t="s">
        <v>3810</v>
      </c>
      <c r="P3271" s="15" t="s">
        <v>40</v>
      </c>
      <c r="Q3271" s="36" t="s">
        <v>41</v>
      </c>
      <c r="R3271" s="5">
        <v>12</v>
      </c>
      <c r="S3271" s="9">
        <v>62060</v>
      </c>
      <c r="T3271" s="9">
        <f t="shared" ref="T3271" si="250">S3271*R3271</f>
        <v>744720</v>
      </c>
      <c r="U3271" s="9">
        <f t="shared" si="216"/>
        <v>834086.40000000002</v>
      </c>
      <c r="V3271" s="48" t="s">
        <v>42</v>
      </c>
      <c r="W3271" s="2">
        <v>2014</v>
      </c>
      <c r="X3271" s="2" t="s">
        <v>11175</v>
      </c>
    </row>
    <row r="3272" spans="1:24" ht="63.75" outlineLevel="1" x14ac:dyDescent="0.25">
      <c r="A3272" s="2" t="s">
        <v>7215</v>
      </c>
      <c r="B3272" s="3" t="s">
        <v>27</v>
      </c>
      <c r="C3272" s="43" t="s">
        <v>6645</v>
      </c>
      <c r="D3272" s="10" t="s">
        <v>4221</v>
      </c>
      <c r="E3272" s="10" t="s">
        <v>9476</v>
      </c>
      <c r="F3272" s="102" t="s">
        <v>6646</v>
      </c>
      <c r="G3272" s="2" t="s">
        <v>343</v>
      </c>
      <c r="H3272" s="4">
        <v>0</v>
      </c>
      <c r="I3272" s="2">
        <v>710000000</v>
      </c>
      <c r="J3272" s="2" t="s">
        <v>11537</v>
      </c>
      <c r="K3272" s="2" t="s">
        <v>6779</v>
      </c>
      <c r="L3272" s="2" t="s">
        <v>1141</v>
      </c>
      <c r="M3272" s="6" t="s">
        <v>32</v>
      </c>
      <c r="N3272" s="2" t="s">
        <v>453</v>
      </c>
      <c r="O3272" s="15" t="s">
        <v>3810</v>
      </c>
      <c r="P3272" s="7" t="s">
        <v>40</v>
      </c>
      <c r="Q3272" s="2" t="s">
        <v>41</v>
      </c>
      <c r="R3272" s="5">
        <v>12</v>
      </c>
      <c r="S3272" s="9">
        <v>0</v>
      </c>
      <c r="T3272" s="9">
        <f>S3272*R3272</f>
        <v>0</v>
      </c>
      <c r="U3272" s="9">
        <f t="shared" si="216"/>
        <v>0</v>
      </c>
      <c r="V3272" s="2" t="s">
        <v>42</v>
      </c>
      <c r="W3272" s="2">
        <v>2014</v>
      </c>
      <c r="X3272" s="2"/>
    </row>
    <row r="3273" spans="1:24" ht="73.5" customHeight="1" outlineLevel="1" x14ac:dyDescent="0.25">
      <c r="A3273" s="2" t="s">
        <v>12406</v>
      </c>
      <c r="B3273" s="2" t="s">
        <v>27</v>
      </c>
      <c r="C3273" s="2" t="s">
        <v>6645</v>
      </c>
      <c r="D3273" s="20" t="s">
        <v>4221</v>
      </c>
      <c r="E3273" s="20" t="s">
        <v>9476</v>
      </c>
      <c r="F3273" s="20" t="s">
        <v>6646</v>
      </c>
      <c r="G3273" s="13" t="s">
        <v>29</v>
      </c>
      <c r="H3273" s="2">
        <v>0</v>
      </c>
      <c r="I3273" s="2">
        <v>710000000</v>
      </c>
      <c r="J3273" s="2" t="s">
        <v>11537</v>
      </c>
      <c r="K3273" s="2" t="s">
        <v>12315</v>
      </c>
      <c r="L3273" s="2" t="s">
        <v>1141</v>
      </c>
      <c r="M3273" s="2" t="s">
        <v>32</v>
      </c>
      <c r="N3273" s="6" t="s">
        <v>12087</v>
      </c>
      <c r="O3273" s="2" t="s">
        <v>3810</v>
      </c>
      <c r="P3273" s="15" t="s">
        <v>40</v>
      </c>
      <c r="Q3273" s="36" t="s">
        <v>41</v>
      </c>
      <c r="R3273" s="5">
        <v>12</v>
      </c>
      <c r="S3273" s="9">
        <v>62060</v>
      </c>
      <c r="T3273" s="9">
        <f t="shared" ref="T3273" si="251">S3273*R3273</f>
        <v>744720</v>
      </c>
      <c r="U3273" s="9">
        <f t="shared" si="216"/>
        <v>834086.40000000002</v>
      </c>
      <c r="V3273" s="48" t="s">
        <v>42</v>
      </c>
      <c r="W3273" s="2">
        <v>2014</v>
      </c>
      <c r="X3273" s="2" t="s">
        <v>11175</v>
      </c>
    </row>
    <row r="3274" spans="1:24" ht="63.75" outlineLevel="1" x14ac:dyDescent="0.25">
      <c r="A3274" s="2" t="s">
        <v>7216</v>
      </c>
      <c r="B3274" s="3" t="s">
        <v>27</v>
      </c>
      <c r="C3274" s="43" t="s">
        <v>6647</v>
      </c>
      <c r="D3274" s="10" t="s">
        <v>4221</v>
      </c>
      <c r="E3274" s="10" t="s">
        <v>9477</v>
      </c>
      <c r="F3274" s="102" t="s">
        <v>6648</v>
      </c>
      <c r="G3274" s="2" t="s">
        <v>343</v>
      </c>
      <c r="H3274" s="4">
        <v>0</v>
      </c>
      <c r="I3274" s="2">
        <v>710000000</v>
      </c>
      <c r="J3274" s="2" t="s">
        <v>11537</v>
      </c>
      <c r="K3274" s="2" t="s">
        <v>6779</v>
      </c>
      <c r="L3274" s="2" t="s">
        <v>1141</v>
      </c>
      <c r="M3274" s="6" t="s">
        <v>32</v>
      </c>
      <c r="N3274" s="2" t="s">
        <v>453</v>
      </c>
      <c r="O3274" s="15" t="s">
        <v>3810</v>
      </c>
      <c r="P3274" s="7" t="s">
        <v>40</v>
      </c>
      <c r="Q3274" s="2" t="s">
        <v>41</v>
      </c>
      <c r="R3274" s="5">
        <v>12</v>
      </c>
      <c r="S3274" s="9">
        <v>0</v>
      </c>
      <c r="T3274" s="9">
        <f>S3274*R3274</f>
        <v>0</v>
      </c>
      <c r="U3274" s="9">
        <f t="shared" si="216"/>
        <v>0</v>
      </c>
      <c r="V3274" s="2" t="s">
        <v>42</v>
      </c>
      <c r="W3274" s="2">
        <v>2014</v>
      </c>
      <c r="X3274" s="2"/>
    </row>
    <row r="3275" spans="1:24" ht="73.5" customHeight="1" outlineLevel="1" x14ac:dyDescent="0.25">
      <c r="A3275" s="2" t="s">
        <v>12407</v>
      </c>
      <c r="B3275" s="2" t="s">
        <v>27</v>
      </c>
      <c r="C3275" s="2" t="s">
        <v>6647</v>
      </c>
      <c r="D3275" s="20" t="s">
        <v>4221</v>
      </c>
      <c r="E3275" s="20" t="s">
        <v>9477</v>
      </c>
      <c r="F3275" s="20" t="s">
        <v>6648</v>
      </c>
      <c r="G3275" s="13" t="s">
        <v>29</v>
      </c>
      <c r="H3275" s="2">
        <v>0</v>
      </c>
      <c r="I3275" s="2">
        <v>710000000</v>
      </c>
      <c r="J3275" s="2" t="s">
        <v>11537</v>
      </c>
      <c r="K3275" s="2" t="s">
        <v>12315</v>
      </c>
      <c r="L3275" s="2" t="s">
        <v>1141</v>
      </c>
      <c r="M3275" s="2" t="s">
        <v>32</v>
      </c>
      <c r="N3275" s="6" t="s">
        <v>12087</v>
      </c>
      <c r="O3275" s="2" t="s">
        <v>3810</v>
      </c>
      <c r="P3275" s="15" t="s">
        <v>40</v>
      </c>
      <c r="Q3275" s="36" t="s">
        <v>41</v>
      </c>
      <c r="R3275" s="5">
        <v>12</v>
      </c>
      <c r="S3275" s="9">
        <v>62060</v>
      </c>
      <c r="T3275" s="9">
        <f t="shared" ref="T3275" si="252">S3275*R3275</f>
        <v>744720</v>
      </c>
      <c r="U3275" s="9">
        <f t="shared" si="216"/>
        <v>834086.40000000002</v>
      </c>
      <c r="V3275" s="48" t="s">
        <v>42</v>
      </c>
      <c r="W3275" s="2">
        <v>2014</v>
      </c>
      <c r="X3275" s="2" t="s">
        <v>11175</v>
      </c>
    </row>
    <row r="3276" spans="1:24" ht="63.75" outlineLevel="1" x14ac:dyDescent="0.25">
      <c r="A3276" s="2" t="s">
        <v>7217</v>
      </c>
      <c r="B3276" s="3" t="s">
        <v>27</v>
      </c>
      <c r="C3276" s="43" t="s">
        <v>6649</v>
      </c>
      <c r="D3276" s="10" t="s">
        <v>4221</v>
      </c>
      <c r="E3276" s="10" t="s">
        <v>9478</v>
      </c>
      <c r="F3276" s="102" t="s">
        <v>6650</v>
      </c>
      <c r="G3276" s="2" t="s">
        <v>343</v>
      </c>
      <c r="H3276" s="4">
        <v>0</v>
      </c>
      <c r="I3276" s="2">
        <v>710000000</v>
      </c>
      <c r="J3276" s="2" t="s">
        <v>11537</v>
      </c>
      <c r="K3276" s="2" t="s">
        <v>6779</v>
      </c>
      <c r="L3276" s="2" t="s">
        <v>1141</v>
      </c>
      <c r="M3276" s="6" t="s">
        <v>32</v>
      </c>
      <c r="N3276" s="2" t="s">
        <v>453</v>
      </c>
      <c r="O3276" s="15" t="s">
        <v>3810</v>
      </c>
      <c r="P3276" s="20">
        <v>796</v>
      </c>
      <c r="Q3276" s="8" t="s">
        <v>41</v>
      </c>
      <c r="R3276" s="5">
        <v>6</v>
      </c>
      <c r="S3276" s="9">
        <v>0</v>
      </c>
      <c r="T3276" s="9">
        <v>0</v>
      </c>
      <c r="U3276" s="9">
        <f t="shared" si="216"/>
        <v>0</v>
      </c>
      <c r="V3276" s="2" t="s">
        <v>42</v>
      </c>
      <c r="W3276" s="2">
        <v>2014</v>
      </c>
      <c r="X3276" s="2"/>
    </row>
    <row r="3277" spans="1:24" ht="73.5" customHeight="1" outlineLevel="1" x14ac:dyDescent="0.25">
      <c r="A3277" s="2" t="s">
        <v>12413</v>
      </c>
      <c r="B3277" s="2" t="s">
        <v>27</v>
      </c>
      <c r="C3277" s="2" t="s">
        <v>6649</v>
      </c>
      <c r="D3277" s="20" t="s">
        <v>4221</v>
      </c>
      <c r="E3277" s="20" t="s">
        <v>9478</v>
      </c>
      <c r="F3277" s="20" t="s">
        <v>12408</v>
      </c>
      <c r="G3277" s="13" t="s">
        <v>343</v>
      </c>
      <c r="H3277" s="2">
        <v>0</v>
      </c>
      <c r="I3277" s="2">
        <v>710000000</v>
      </c>
      <c r="J3277" s="2" t="s">
        <v>11537</v>
      </c>
      <c r="K3277" s="2" t="s">
        <v>12315</v>
      </c>
      <c r="L3277" s="2" t="s">
        <v>1141</v>
      </c>
      <c r="M3277" s="2" t="s">
        <v>32</v>
      </c>
      <c r="N3277" s="6" t="s">
        <v>12087</v>
      </c>
      <c r="O3277" s="2" t="s">
        <v>3810</v>
      </c>
      <c r="P3277" s="20">
        <v>796</v>
      </c>
      <c r="Q3277" s="36" t="s">
        <v>41</v>
      </c>
      <c r="R3277" s="5">
        <v>6</v>
      </c>
      <c r="S3277" s="9">
        <v>1691670</v>
      </c>
      <c r="T3277" s="9">
        <f t="shared" ref="T3277" si="253">S3277*R3277</f>
        <v>10150020</v>
      </c>
      <c r="U3277" s="9">
        <f t="shared" si="216"/>
        <v>11368022.4</v>
      </c>
      <c r="V3277" s="48" t="s">
        <v>42</v>
      </c>
      <c r="W3277" s="2">
        <v>2014</v>
      </c>
      <c r="X3277" s="2" t="s">
        <v>10795</v>
      </c>
    </row>
    <row r="3278" spans="1:24" ht="63.75" outlineLevel="1" x14ac:dyDescent="0.25">
      <c r="A3278" s="2" t="s">
        <v>7218</v>
      </c>
      <c r="B3278" s="3" t="s">
        <v>27</v>
      </c>
      <c r="C3278" s="43" t="s">
        <v>6651</v>
      </c>
      <c r="D3278" s="10" t="s">
        <v>4221</v>
      </c>
      <c r="E3278" s="10" t="s">
        <v>9498</v>
      </c>
      <c r="F3278" s="102" t="s">
        <v>6652</v>
      </c>
      <c r="G3278" s="2" t="s">
        <v>343</v>
      </c>
      <c r="H3278" s="4">
        <v>0</v>
      </c>
      <c r="I3278" s="2">
        <v>710000000</v>
      </c>
      <c r="J3278" s="2" t="s">
        <v>11537</v>
      </c>
      <c r="K3278" s="2" t="s">
        <v>6779</v>
      </c>
      <c r="L3278" s="2" t="s">
        <v>1141</v>
      </c>
      <c r="M3278" s="6" t="s">
        <v>32</v>
      </c>
      <c r="N3278" s="2" t="s">
        <v>453</v>
      </c>
      <c r="O3278" s="15" t="s">
        <v>3810</v>
      </c>
      <c r="P3278" s="5">
        <v>796</v>
      </c>
      <c r="Q3278" s="2" t="s">
        <v>41</v>
      </c>
      <c r="R3278" s="5">
        <v>4</v>
      </c>
      <c r="S3278" s="9">
        <v>0</v>
      </c>
      <c r="T3278" s="9">
        <v>0</v>
      </c>
      <c r="U3278" s="9">
        <f t="shared" si="216"/>
        <v>0</v>
      </c>
      <c r="V3278" s="2" t="s">
        <v>42</v>
      </c>
      <c r="W3278" s="2">
        <v>2014</v>
      </c>
      <c r="X3278" s="2"/>
    </row>
    <row r="3279" spans="1:24" ht="73.5" customHeight="1" outlineLevel="1" x14ac:dyDescent="0.25">
      <c r="A3279" s="2" t="s">
        <v>12412</v>
      </c>
      <c r="B3279" s="2" t="s">
        <v>27</v>
      </c>
      <c r="C3279" s="2" t="s">
        <v>12409</v>
      </c>
      <c r="D3279" s="20" t="s">
        <v>4221</v>
      </c>
      <c r="E3279" s="20" t="s">
        <v>12410</v>
      </c>
      <c r="F3279" s="20" t="s">
        <v>6652</v>
      </c>
      <c r="G3279" s="13" t="s">
        <v>29</v>
      </c>
      <c r="H3279" s="2">
        <v>0</v>
      </c>
      <c r="I3279" s="2">
        <v>710000000</v>
      </c>
      <c r="J3279" s="2" t="s">
        <v>11537</v>
      </c>
      <c r="K3279" s="2" t="s">
        <v>12315</v>
      </c>
      <c r="L3279" s="2" t="s">
        <v>1141</v>
      </c>
      <c r="M3279" s="2" t="s">
        <v>32</v>
      </c>
      <c r="N3279" s="6" t="s">
        <v>12087</v>
      </c>
      <c r="O3279" s="2" t="s">
        <v>3810</v>
      </c>
      <c r="P3279" s="20">
        <v>839</v>
      </c>
      <c r="Q3279" s="36" t="s">
        <v>1838</v>
      </c>
      <c r="R3279" s="5">
        <v>4</v>
      </c>
      <c r="S3279" s="9">
        <v>251450.00000000003</v>
      </c>
      <c r="T3279" s="9">
        <f t="shared" ref="T3279" si="254">S3279*R3279</f>
        <v>1005800.0000000001</v>
      </c>
      <c r="U3279" s="9">
        <f t="shared" si="216"/>
        <v>1126496.0000000002</v>
      </c>
      <c r="V3279" s="48" t="s">
        <v>42</v>
      </c>
      <c r="W3279" s="2">
        <v>2014</v>
      </c>
      <c r="X3279" s="2" t="s">
        <v>12411</v>
      </c>
    </row>
    <row r="3280" spans="1:24" ht="89.25" outlineLevel="1" x14ac:dyDescent="0.25">
      <c r="A3280" s="2" t="s">
        <v>7219</v>
      </c>
      <c r="B3280" s="3" t="s">
        <v>27</v>
      </c>
      <c r="C3280" s="20" t="s">
        <v>8614</v>
      </c>
      <c r="D3280" s="20" t="s">
        <v>1971</v>
      </c>
      <c r="E3280" s="20" t="s">
        <v>8615</v>
      </c>
      <c r="F3280" s="102" t="s">
        <v>6653</v>
      </c>
      <c r="G3280" s="2" t="s">
        <v>343</v>
      </c>
      <c r="H3280" s="4">
        <v>0</v>
      </c>
      <c r="I3280" s="2">
        <v>710000000</v>
      </c>
      <c r="J3280" s="2" t="s">
        <v>11537</v>
      </c>
      <c r="K3280" s="2" t="s">
        <v>6779</v>
      </c>
      <c r="L3280" s="2" t="s">
        <v>1141</v>
      </c>
      <c r="M3280" s="6" t="s">
        <v>32</v>
      </c>
      <c r="N3280" s="2" t="s">
        <v>453</v>
      </c>
      <c r="O3280" s="15" t="s">
        <v>3810</v>
      </c>
      <c r="P3280" s="20">
        <v>796</v>
      </c>
      <c r="Q3280" s="8" t="s">
        <v>41</v>
      </c>
      <c r="R3280" s="5">
        <v>150</v>
      </c>
      <c r="S3280" s="9">
        <v>0</v>
      </c>
      <c r="T3280" s="9">
        <v>0</v>
      </c>
      <c r="U3280" s="9">
        <f t="shared" si="216"/>
        <v>0</v>
      </c>
      <c r="V3280" s="2" t="s">
        <v>42</v>
      </c>
      <c r="W3280" s="2">
        <v>2014</v>
      </c>
      <c r="X3280" s="2"/>
    </row>
    <row r="3281" spans="1:25" ht="63.75" outlineLevel="1" x14ac:dyDescent="0.25">
      <c r="A3281" s="2" t="s">
        <v>12418</v>
      </c>
      <c r="B3281" s="2" t="s">
        <v>27</v>
      </c>
      <c r="C3281" s="2" t="s">
        <v>12414</v>
      </c>
      <c r="D3281" s="20" t="s">
        <v>4221</v>
      </c>
      <c r="E3281" s="20" t="s">
        <v>12415</v>
      </c>
      <c r="F3281" s="20" t="s">
        <v>12416</v>
      </c>
      <c r="G3281" s="13" t="s">
        <v>343</v>
      </c>
      <c r="H3281" s="2">
        <v>0</v>
      </c>
      <c r="I3281" s="2">
        <v>710000000</v>
      </c>
      <c r="J3281" s="2" t="s">
        <v>11537</v>
      </c>
      <c r="K3281" s="2" t="s">
        <v>12315</v>
      </c>
      <c r="L3281" s="2" t="s">
        <v>1141</v>
      </c>
      <c r="M3281" s="2" t="s">
        <v>32</v>
      </c>
      <c r="N3281" s="6" t="s">
        <v>12087</v>
      </c>
      <c r="O3281" s="2" t="s">
        <v>3810</v>
      </c>
      <c r="P3281" s="7" t="s">
        <v>756</v>
      </c>
      <c r="Q3281" s="36" t="s">
        <v>1838</v>
      </c>
      <c r="R3281" s="5">
        <v>150</v>
      </c>
      <c r="S3281" s="9">
        <v>53500.000000000007</v>
      </c>
      <c r="T3281" s="9">
        <f t="shared" ref="T3281" si="255">S3281*R3281</f>
        <v>8025000.0000000009</v>
      </c>
      <c r="U3281" s="9">
        <f t="shared" ref="U3281" si="256">T3281*1.12</f>
        <v>8988000.0000000019</v>
      </c>
      <c r="V3281" s="48" t="s">
        <v>42</v>
      </c>
      <c r="W3281" s="2">
        <v>2014</v>
      </c>
      <c r="X3281" s="2" t="s">
        <v>12417</v>
      </c>
    </row>
    <row r="3282" spans="1:25" ht="140.25" outlineLevel="1" x14ac:dyDescent="0.25">
      <c r="A3282" s="2" t="s">
        <v>7220</v>
      </c>
      <c r="B3282" s="3" t="s">
        <v>27</v>
      </c>
      <c r="C3282" s="20" t="s">
        <v>8617</v>
      </c>
      <c r="D3282" s="20" t="s">
        <v>2878</v>
      </c>
      <c r="E3282" s="20" t="s">
        <v>3590</v>
      </c>
      <c r="F3282" s="181" t="s">
        <v>8616</v>
      </c>
      <c r="G3282" s="2" t="s">
        <v>343</v>
      </c>
      <c r="H3282" s="4">
        <v>0</v>
      </c>
      <c r="I3282" s="2">
        <v>710000000</v>
      </c>
      <c r="J3282" s="2" t="s">
        <v>11537</v>
      </c>
      <c r="K3282" s="2" t="s">
        <v>6779</v>
      </c>
      <c r="L3282" s="2" t="s">
        <v>1141</v>
      </c>
      <c r="M3282" s="6" t="s">
        <v>32</v>
      </c>
      <c r="N3282" s="2" t="s">
        <v>453</v>
      </c>
      <c r="O3282" s="15" t="s">
        <v>364</v>
      </c>
      <c r="P3282" s="2">
        <v>112</v>
      </c>
      <c r="Q3282" s="2" t="s">
        <v>751</v>
      </c>
      <c r="R3282" s="182">
        <v>3600</v>
      </c>
      <c r="S3282" s="9">
        <v>919.62499999999989</v>
      </c>
      <c r="T3282" s="9">
        <f>S3282*R3282</f>
        <v>3310649.9999999995</v>
      </c>
      <c r="U3282" s="9">
        <f>T3282*1.12</f>
        <v>3707928</v>
      </c>
      <c r="V3282" s="2" t="s">
        <v>42</v>
      </c>
      <c r="W3282" s="2">
        <v>2014</v>
      </c>
      <c r="X3282" s="2"/>
    </row>
    <row r="3283" spans="1:25" ht="140.25" outlineLevel="1" x14ac:dyDescent="0.25">
      <c r="A3283" s="2" t="s">
        <v>7221</v>
      </c>
      <c r="B3283" s="3" t="s">
        <v>27</v>
      </c>
      <c r="C3283" s="20" t="s">
        <v>8618</v>
      </c>
      <c r="D3283" s="20" t="s">
        <v>2878</v>
      </c>
      <c r="E3283" s="20" t="s">
        <v>3590</v>
      </c>
      <c r="F3283" s="181" t="s">
        <v>8619</v>
      </c>
      <c r="G3283" s="2" t="s">
        <v>343</v>
      </c>
      <c r="H3283" s="4">
        <v>0</v>
      </c>
      <c r="I3283" s="2">
        <v>710000000</v>
      </c>
      <c r="J3283" s="2" t="s">
        <v>11537</v>
      </c>
      <c r="K3283" s="2" t="s">
        <v>6779</v>
      </c>
      <c r="L3283" s="2" t="s">
        <v>1141</v>
      </c>
      <c r="M3283" s="6" t="s">
        <v>32</v>
      </c>
      <c r="N3283" s="2" t="s">
        <v>453</v>
      </c>
      <c r="O3283" s="15" t="s">
        <v>364</v>
      </c>
      <c r="P3283" s="2">
        <v>112</v>
      </c>
      <c r="Q3283" s="2" t="s">
        <v>751</v>
      </c>
      <c r="R3283" s="182">
        <v>600</v>
      </c>
      <c r="S3283" s="9">
        <v>944.74999999999977</v>
      </c>
      <c r="T3283" s="9">
        <f t="shared" ref="T3283:T3289" si="257">S3283*R3283</f>
        <v>566849.99999999988</v>
      </c>
      <c r="U3283" s="9">
        <f t="shared" ref="U3283:U3396" si="258">T3283*1.12</f>
        <v>634871.99999999988</v>
      </c>
      <c r="V3283" s="2" t="s">
        <v>42</v>
      </c>
      <c r="W3283" s="2">
        <v>2014</v>
      </c>
      <c r="X3283" s="2"/>
    </row>
    <row r="3284" spans="1:25" ht="63.75" outlineLevel="1" x14ac:dyDescent="0.25">
      <c r="A3284" s="2" t="s">
        <v>7222</v>
      </c>
      <c r="B3284" s="3" t="s">
        <v>27</v>
      </c>
      <c r="C3284" s="20" t="s">
        <v>3841</v>
      </c>
      <c r="D3284" s="20" t="s">
        <v>1765</v>
      </c>
      <c r="E3284" s="20" t="s">
        <v>6431</v>
      </c>
      <c r="F3284" s="181" t="s">
        <v>8620</v>
      </c>
      <c r="G3284" s="2" t="s">
        <v>343</v>
      </c>
      <c r="H3284" s="4">
        <v>0</v>
      </c>
      <c r="I3284" s="2">
        <v>710000000</v>
      </c>
      <c r="J3284" s="2" t="s">
        <v>11537</v>
      </c>
      <c r="K3284" s="2" t="s">
        <v>6779</v>
      </c>
      <c r="L3284" s="2" t="s">
        <v>1141</v>
      </c>
      <c r="M3284" s="6" t="s">
        <v>32</v>
      </c>
      <c r="N3284" s="2" t="s">
        <v>453</v>
      </c>
      <c r="O3284" s="15" t="s">
        <v>364</v>
      </c>
      <c r="P3284" s="2">
        <v>112</v>
      </c>
      <c r="Q3284" s="2" t="s">
        <v>751</v>
      </c>
      <c r="R3284" s="182">
        <v>1000</v>
      </c>
      <c r="S3284" s="9">
        <v>892.65</v>
      </c>
      <c r="T3284" s="9">
        <f t="shared" si="257"/>
        <v>892650</v>
      </c>
      <c r="U3284" s="9">
        <f t="shared" si="258"/>
        <v>999768.00000000012</v>
      </c>
      <c r="V3284" s="2" t="s">
        <v>42</v>
      </c>
      <c r="W3284" s="2">
        <v>2014</v>
      </c>
      <c r="X3284" s="2"/>
    </row>
    <row r="3285" spans="1:25" ht="63.75" outlineLevel="1" x14ac:dyDescent="0.25">
      <c r="A3285" s="2" t="s">
        <v>7223</v>
      </c>
      <c r="B3285" s="3" t="s">
        <v>27</v>
      </c>
      <c r="C3285" s="20" t="s">
        <v>3841</v>
      </c>
      <c r="D3285" s="20" t="s">
        <v>1765</v>
      </c>
      <c r="E3285" s="20" t="s">
        <v>6431</v>
      </c>
      <c r="F3285" s="181" t="s">
        <v>6654</v>
      </c>
      <c r="G3285" s="2" t="s">
        <v>343</v>
      </c>
      <c r="H3285" s="4">
        <v>0</v>
      </c>
      <c r="I3285" s="2">
        <v>710000000</v>
      </c>
      <c r="J3285" s="2" t="s">
        <v>11537</v>
      </c>
      <c r="K3285" s="2" t="s">
        <v>6779</v>
      </c>
      <c r="L3285" s="2" t="s">
        <v>1141</v>
      </c>
      <c r="M3285" s="6" t="s">
        <v>32</v>
      </c>
      <c r="N3285" s="2" t="s">
        <v>453</v>
      </c>
      <c r="O3285" s="15" t="s">
        <v>364</v>
      </c>
      <c r="P3285" s="2">
        <v>112</v>
      </c>
      <c r="Q3285" s="2" t="s">
        <v>751</v>
      </c>
      <c r="R3285" s="182">
        <v>3000</v>
      </c>
      <c r="S3285" s="9">
        <v>847.54999999999984</v>
      </c>
      <c r="T3285" s="9">
        <f t="shared" si="257"/>
        <v>2542649.9999999995</v>
      </c>
      <c r="U3285" s="9">
        <f t="shared" si="258"/>
        <v>2847767.9999999995</v>
      </c>
      <c r="V3285" s="2" t="s">
        <v>42</v>
      </c>
      <c r="W3285" s="2">
        <v>2014</v>
      </c>
      <c r="X3285" s="2"/>
    </row>
    <row r="3286" spans="1:25" ht="63.75" outlineLevel="1" x14ac:dyDescent="0.25">
      <c r="A3286" s="2" t="s">
        <v>7224</v>
      </c>
      <c r="B3286" s="3" t="s">
        <v>27</v>
      </c>
      <c r="C3286" s="20" t="s">
        <v>3597</v>
      </c>
      <c r="D3286" s="20" t="s">
        <v>1924</v>
      </c>
      <c r="E3286" s="20" t="s">
        <v>8621</v>
      </c>
      <c r="F3286" s="181" t="s">
        <v>6655</v>
      </c>
      <c r="G3286" s="2" t="s">
        <v>343</v>
      </c>
      <c r="H3286" s="4">
        <v>0</v>
      </c>
      <c r="I3286" s="2">
        <v>710000000</v>
      </c>
      <c r="J3286" s="2" t="s">
        <v>11537</v>
      </c>
      <c r="K3286" s="2" t="s">
        <v>6779</v>
      </c>
      <c r="L3286" s="2" t="s">
        <v>1141</v>
      </c>
      <c r="M3286" s="6" t="s">
        <v>32</v>
      </c>
      <c r="N3286" s="2" t="s">
        <v>453</v>
      </c>
      <c r="O3286" s="15" t="s">
        <v>364</v>
      </c>
      <c r="P3286" s="2">
        <v>112</v>
      </c>
      <c r="Q3286" s="2" t="s">
        <v>751</v>
      </c>
      <c r="R3286" s="182">
        <v>2000</v>
      </c>
      <c r="S3286" s="9">
        <v>465.32499999999993</v>
      </c>
      <c r="T3286" s="9">
        <f t="shared" si="257"/>
        <v>930649.99999999988</v>
      </c>
      <c r="U3286" s="9">
        <f t="shared" si="258"/>
        <v>1042328</v>
      </c>
      <c r="V3286" s="2" t="s">
        <v>42</v>
      </c>
      <c r="W3286" s="2">
        <v>2014</v>
      </c>
      <c r="X3286" s="2"/>
    </row>
    <row r="3287" spans="1:25" ht="178.5" outlineLevel="1" x14ac:dyDescent="0.25">
      <c r="A3287" s="2" t="s">
        <v>7225</v>
      </c>
      <c r="B3287" s="3" t="s">
        <v>27</v>
      </c>
      <c r="C3287" s="20" t="s">
        <v>1761</v>
      </c>
      <c r="D3287" s="20" t="s">
        <v>1762</v>
      </c>
      <c r="E3287" s="20" t="s">
        <v>1763</v>
      </c>
      <c r="F3287" s="181" t="s">
        <v>8622</v>
      </c>
      <c r="G3287" s="2" t="s">
        <v>343</v>
      </c>
      <c r="H3287" s="4">
        <v>0</v>
      </c>
      <c r="I3287" s="2">
        <v>710000000</v>
      </c>
      <c r="J3287" s="2" t="s">
        <v>11537</v>
      </c>
      <c r="K3287" s="2" t="s">
        <v>6779</v>
      </c>
      <c r="L3287" s="2" t="s">
        <v>1141</v>
      </c>
      <c r="M3287" s="6" t="s">
        <v>32</v>
      </c>
      <c r="N3287" s="2" t="s">
        <v>453</v>
      </c>
      <c r="O3287" s="15" t="s">
        <v>364</v>
      </c>
      <c r="P3287" s="36" t="s">
        <v>824</v>
      </c>
      <c r="Q3287" s="34" t="s">
        <v>1268</v>
      </c>
      <c r="R3287" s="182">
        <v>475</v>
      </c>
      <c r="S3287" s="9">
        <v>442.35303571428568</v>
      </c>
      <c r="T3287" s="9">
        <f t="shared" si="257"/>
        <v>210117.69196428571</v>
      </c>
      <c r="U3287" s="9">
        <f t="shared" si="258"/>
        <v>235331.81500000003</v>
      </c>
      <c r="V3287" s="2" t="s">
        <v>42</v>
      </c>
      <c r="W3287" s="2">
        <v>2014</v>
      </c>
      <c r="X3287" s="2"/>
    </row>
    <row r="3288" spans="1:25" ht="89.25" outlineLevel="1" x14ac:dyDescent="0.25">
      <c r="A3288" s="2" t="s">
        <v>7226</v>
      </c>
      <c r="B3288" s="3" t="s">
        <v>27</v>
      </c>
      <c r="C3288" s="20" t="s">
        <v>3839</v>
      </c>
      <c r="D3288" s="20" t="s">
        <v>6427</v>
      </c>
      <c r="E3288" s="20" t="s">
        <v>6428</v>
      </c>
      <c r="F3288" s="181" t="s">
        <v>6656</v>
      </c>
      <c r="G3288" s="2" t="s">
        <v>343</v>
      </c>
      <c r="H3288" s="4">
        <v>0</v>
      </c>
      <c r="I3288" s="2">
        <v>710000000</v>
      </c>
      <c r="J3288" s="2" t="s">
        <v>11537</v>
      </c>
      <c r="K3288" s="2" t="s">
        <v>6779</v>
      </c>
      <c r="L3288" s="2" t="s">
        <v>1141</v>
      </c>
      <c r="M3288" s="6" t="s">
        <v>32</v>
      </c>
      <c r="N3288" s="2" t="s">
        <v>453</v>
      </c>
      <c r="O3288" s="15" t="s">
        <v>364</v>
      </c>
      <c r="P3288" s="2">
        <v>112</v>
      </c>
      <c r="Q3288" s="2" t="s">
        <v>751</v>
      </c>
      <c r="R3288" s="182">
        <v>8000</v>
      </c>
      <c r="S3288" s="9">
        <v>665.32999999999993</v>
      </c>
      <c r="T3288" s="9">
        <f t="shared" si="257"/>
        <v>5322639.9999999991</v>
      </c>
      <c r="U3288" s="9">
        <f t="shared" si="258"/>
        <v>5961356.7999999998</v>
      </c>
      <c r="V3288" s="2" t="s">
        <v>42</v>
      </c>
      <c r="W3288" s="2">
        <v>2014</v>
      </c>
      <c r="X3288" s="2"/>
    </row>
    <row r="3289" spans="1:25" ht="63.75" outlineLevel="1" x14ac:dyDescent="0.25">
      <c r="A3289" s="2" t="s">
        <v>7227</v>
      </c>
      <c r="B3289" s="3" t="s">
        <v>27</v>
      </c>
      <c r="C3289" s="20" t="s">
        <v>3842</v>
      </c>
      <c r="D3289" s="20" t="s">
        <v>4890</v>
      </c>
      <c r="E3289" s="20" t="s">
        <v>6432</v>
      </c>
      <c r="F3289" s="181" t="s">
        <v>6657</v>
      </c>
      <c r="G3289" s="2" t="s">
        <v>343</v>
      </c>
      <c r="H3289" s="4">
        <v>0</v>
      </c>
      <c r="I3289" s="2">
        <v>710000000</v>
      </c>
      <c r="J3289" s="2" t="s">
        <v>11537</v>
      </c>
      <c r="K3289" s="2" t="s">
        <v>6779</v>
      </c>
      <c r="L3289" s="2" t="s">
        <v>1141</v>
      </c>
      <c r="M3289" s="6" t="s">
        <v>32</v>
      </c>
      <c r="N3289" s="2" t="s">
        <v>453</v>
      </c>
      <c r="O3289" s="15" t="s">
        <v>364</v>
      </c>
      <c r="P3289" s="2">
        <v>112</v>
      </c>
      <c r="Q3289" s="2" t="s">
        <v>751</v>
      </c>
      <c r="R3289" s="182">
        <v>280</v>
      </c>
      <c r="S3289" s="9">
        <v>646.99999999999989</v>
      </c>
      <c r="T3289" s="9">
        <f t="shared" si="257"/>
        <v>181159.99999999997</v>
      </c>
      <c r="U3289" s="9">
        <f t="shared" si="258"/>
        <v>202899.19999999998</v>
      </c>
      <c r="V3289" s="2" t="s">
        <v>42</v>
      </c>
      <c r="W3289" s="2">
        <v>2014</v>
      </c>
      <c r="X3289" s="2"/>
    </row>
    <row r="3290" spans="1:25" ht="63.75" outlineLevel="1" x14ac:dyDescent="0.25">
      <c r="A3290" s="2" t="s">
        <v>7228</v>
      </c>
      <c r="B3290" s="3" t="s">
        <v>27</v>
      </c>
      <c r="C3290" s="94" t="s">
        <v>2232</v>
      </c>
      <c r="D3290" s="93" t="s">
        <v>753</v>
      </c>
      <c r="E3290" s="93" t="s">
        <v>8306</v>
      </c>
      <c r="F3290" s="93" t="s">
        <v>6658</v>
      </c>
      <c r="G3290" s="2" t="s">
        <v>343</v>
      </c>
      <c r="H3290" s="4">
        <v>0</v>
      </c>
      <c r="I3290" s="2">
        <v>710000000</v>
      </c>
      <c r="J3290" s="2" t="s">
        <v>11537</v>
      </c>
      <c r="K3290" s="2" t="s">
        <v>6779</v>
      </c>
      <c r="L3290" s="2" t="s">
        <v>1141</v>
      </c>
      <c r="M3290" s="6" t="s">
        <v>32</v>
      </c>
      <c r="N3290" s="2" t="s">
        <v>453</v>
      </c>
      <c r="O3290" s="15" t="s">
        <v>3810</v>
      </c>
      <c r="P3290" s="36" t="s">
        <v>40</v>
      </c>
      <c r="Q3290" s="5" t="s">
        <v>41</v>
      </c>
      <c r="R3290" s="4">
        <v>1000</v>
      </c>
      <c r="S3290" s="9">
        <v>400</v>
      </c>
      <c r="T3290" s="9">
        <v>0</v>
      </c>
      <c r="U3290" s="9">
        <f t="shared" si="258"/>
        <v>0</v>
      </c>
      <c r="V3290" s="2" t="s">
        <v>42</v>
      </c>
      <c r="W3290" s="2">
        <v>2014</v>
      </c>
      <c r="X3290" s="2"/>
    </row>
    <row r="3291" spans="1:25" ht="63.75" outlineLevel="1" x14ac:dyDescent="0.25">
      <c r="A3291" s="2" t="s">
        <v>12479</v>
      </c>
      <c r="B3291" s="3" t="s">
        <v>27</v>
      </c>
      <c r="C3291" s="94" t="s">
        <v>2232</v>
      </c>
      <c r="D3291" s="93" t="s">
        <v>753</v>
      </c>
      <c r="E3291" s="93" t="s">
        <v>8306</v>
      </c>
      <c r="F3291" s="93"/>
      <c r="G3291" s="2" t="s">
        <v>343</v>
      </c>
      <c r="H3291" s="4">
        <v>100</v>
      </c>
      <c r="I3291" s="2">
        <v>710000000</v>
      </c>
      <c r="J3291" s="2" t="s">
        <v>11537</v>
      </c>
      <c r="K3291" s="2" t="s">
        <v>6017</v>
      </c>
      <c r="L3291" s="2" t="s">
        <v>1141</v>
      </c>
      <c r="M3291" s="6" t="s">
        <v>32</v>
      </c>
      <c r="N3291" s="2" t="s">
        <v>12087</v>
      </c>
      <c r="O3291" s="7" t="s">
        <v>10158</v>
      </c>
      <c r="P3291" s="36" t="s">
        <v>40</v>
      </c>
      <c r="Q3291" s="5" t="s">
        <v>41</v>
      </c>
      <c r="R3291" s="4">
        <v>5080</v>
      </c>
      <c r="S3291" s="4">
        <v>400</v>
      </c>
      <c r="T3291" s="8">
        <f t="shared" ref="T3291" si="259">S3291*R3291</f>
        <v>2032000</v>
      </c>
      <c r="U3291" s="48">
        <f t="shared" si="258"/>
        <v>2275840</v>
      </c>
      <c r="V3291" s="2" t="s">
        <v>42</v>
      </c>
      <c r="W3291" s="2">
        <v>2014</v>
      </c>
      <c r="X3291" s="2" t="s">
        <v>12480</v>
      </c>
    </row>
    <row r="3292" spans="1:25" ht="63.75" outlineLevel="1" x14ac:dyDescent="0.25">
      <c r="A3292" s="2" t="s">
        <v>7229</v>
      </c>
      <c r="B3292" s="3" t="s">
        <v>27</v>
      </c>
      <c r="C3292" s="43" t="s">
        <v>6659</v>
      </c>
      <c r="D3292" s="93" t="s">
        <v>1884</v>
      </c>
      <c r="E3292" s="93" t="s">
        <v>12088</v>
      </c>
      <c r="F3292" s="93" t="s">
        <v>6658</v>
      </c>
      <c r="G3292" s="2" t="s">
        <v>343</v>
      </c>
      <c r="H3292" s="4">
        <v>0</v>
      </c>
      <c r="I3292" s="2">
        <v>710000000</v>
      </c>
      <c r="J3292" s="2" t="s">
        <v>11537</v>
      </c>
      <c r="K3292" s="2" t="s">
        <v>6779</v>
      </c>
      <c r="L3292" s="2" t="s">
        <v>1141</v>
      </c>
      <c r="M3292" s="6" t="s">
        <v>32</v>
      </c>
      <c r="N3292" s="2" t="s">
        <v>453</v>
      </c>
      <c r="O3292" s="15" t="s">
        <v>3810</v>
      </c>
      <c r="P3292" s="36" t="s">
        <v>756</v>
      </c>
      <c r="Q3292" s="5" t="s">
        <v>757</v>
      </c>
      <c r="R3292" s="4">
        <v>20</v>
      </c>
      <c r="S3292" s="9">
        <v>310</v>
      </c>
      <c r="T3292" s="9">
        <v>0</v>
      </c>
      <c r="U3292" s="9">
        <f t="shared" si="258"/>
        <v>0</v>
      </c>
      <c r="V3292" s="2" t="s">
        <v>42</v>
      </c>
      <c r="W3292" s="2">
        <v>2014</v>
      </c>
      <c r="X3292" s="2"/>
    </row>
    <row r="3293" spans="1:25" ht="63.75" outlineLevel="1" x14ac:dyDescent="0.25">
      <c r="A3293" s="2" t="s">
        <v>12090</v>
      </c>
      <c r="B3293" s="3" t="s">
        <v>27</v>
      </c>
      <c r="C3293" s="43" t="s">
        <v>6659</v>
      </c>
      <c r="D3293" s="93" t="s">
        <v>1884</v>
      </c>
      <c r="E3293" s="93" t="s">
        <v>12088</v>
      </c>
      <c r="F3293" s="93"/>
      <c r="G3293" s="2" t="s">
        <v>343</v>
      </c>
      <c r="H3293" s="4">
        <v>100</v>
      </c>
      <c r="I3293" s="2">
        <v>710000000</v>
      </c>
      <c r="J3293" s="2" t="s">
        <v>11537</v>
      </c>
      <c r="K3293" s="2" t="s">
        <v>6017</v>
      </c>
      <c r="L3293" s="2" t="s">
        <v>1141</v>
      </c>
      <c r="M3293" s="6" t="s">
        <v>32</v>
      </c>
      <c r="N3293" s="2" t="s">
        <v>12087</v>
      </c>
      <c r="O3293" s="7" t="s">
        <v>10158</v>
      </c>
      <c r="P3293" s="36" t="s">
        <v>756</v>
      </c>
      <c r="Q3293" s="5" t="s">
        <v>757</v>
      </c>
      <c r="R3293" s="4">
        <v>20</v>
      </c>
      <c r="S3293" s="9">
        <v>310</v>
      </c>
      <c r="T3293" s="9">
        <f t="shared" ref="T3293:T3334" si="260">S3293*R3293</f>
        <v>6200</v>
      </c>
      <c r="U3293" s="9">
        <f t="shared" si="258"/>
        <v>6944.0000000000009</v>
      </c>
      <c r="V3293" s="2" t="s">
        <v>42</v>
      </c>
      <c r="W3293" s="2">
        <v>2014</v>
      </c>
      <c r="X3293" s="2" t="s">
        <v>12089</v>
      </c>
    </row>
    <row r="3294" spans="1:25" ht="63.75" outlineLevel="1" x14ac:dyDescent="0.25">
      <c r="A3294" s="2" t="s">
        <v>7230</v>
      </c>
      <c r="B3294" s="3" t="s">
        <v>27</v>
      </c>
      <c r="C3294" s="43" t="s">
        <v>6660</v>
      </c>
      <c r="D3294" s="5" t="s">
        <v>753</v>
      </c>
      <c r="E3294" s="5" t="s">
        <v>10081</v>
      </c>
      <c r="F3294" s="93" t="s">
        <v>6658</v>
      </c>
      <c r="G3294" s="2" t="s">
        <v>343</v>
      </c>
      <c r="H3294" s="4">
        <v>0</v>
      </c>
      <c r="I3294" s="2">
        <v>710000000</v>
      </c>
      <c r="J3294" s="2" t="s">
        <v>11537</v>
      </c>
      <c r="K3294" s="2" t="s">
        <v>6779</v>
      </c>
      <c r="L3294" s="2" t="s">
        <v>1141</v>
      </c>
      <c r="M3294" s="6" t="s">
        <v>32</v>
      </c>
      <c r="N3294" s="2" t="s">
        <v>453</v>
      </c>
      <c r="O3294" s="15" t="s">
        <v>3810</v>
      </c>
      <c r="P3294" s="36" t="s">
        <v>756</v>
      </c>
      <c r="Q3294" s="5" t="s">
        <v>757</v>
      </c>
      <c r="R3294" s="5">
        <v>1000</v>
      </c>
      <c r="S3294" s="9">
        <v>450</v>
      </c>
      <c r="T3294" s="9">
        <v>0</v>
      </c>
      <c r="U3294" s="9">
        <f t="shared" si="258"/>
        <v>0</v>
      </c>
      <c r="V3294" s="2" t="s">
        <v>42</v>
      </c>
      <c r="W3294" s="2">
        <v>2014</v>
      </c>
      <c r="X3294" s="2"/>
    </row>
    <row r="3295" spans="1:25" ht="63.75" outlineLevel="1" x14ac:dyDescent="0.25">
      <c r="A3295" s="2" t="s">
        <v>12091</v>
      </c>
      <c r="B3295" s="3" t="s">
        <v>27</v>
      </c>
      <c r="C3295" s="43" t="s">
        <v>6660</v>
      </c>
      <c r="D3295" s="5" t="s">
        <v>753</v>
      </c>
      <c r="E3295" s="5" t="s">
        <v>10081</v>
      </c>
      <c r="F3295" s="93"/>
      <c r="G3295" s="2" t="s">
        <v>343</v>
      </c>
      <c r="H3295" s="4">
        <v>100</v>
      </c>
      <c r="I3295" s="2">
        <v>710000000</v>
      </c>
      <c r="J3295" s="2" t="s">
        <v>11537</v>
      </c>
      <c r="K3295" s="2" t="s">
        <v>6017</v>
      </c>
      <c r="L3295" s="2" t="s">
        <v>1141</v>
      </c>
      <c r="M3295" s="6" t="s">
        <v>32</v>
      </c>
      <c r="N3295" s="2" t="s">
        <v>12087</v>
      </c>
      <c r="O3295" s="7" t="s">
        <v>10158</v>
      </c>
      <c r="P3295" s="36" t="s">
        <v>756</v>
      </c>
      <c r="Q3295" s="5" t="s">
        <v>757</v>
      </c>
      <c r="R3295" s="5">
        <v>5080</v>
      </c>
      <c r="S3295" s="5">
        <v>0</v>
      </c>
      <c r="T3295" s="8">
        <f t="shared" ref="T3295:T3296" si="261">S3295*R3295</f>
        <v>0</v>
      </c>
      <c r="U3295" s="48">
        <f t="shared" si="258"/>
        <v>0</v>
      </c>
      <c r="V3295" s="2" t="s">
        <v>42</v>
      </c>
      <c r="W3295" s="2">
        <v>2014</v>
      </c>
      <c r="X3295" s="2" t="s">
        <v>12480</v>
      </c>
    </row>
    <row r="3296" spans="1:25" s="253" customFormat="1" ht="63.75" x14ac:dyDescent="0.25">
      <c r="A3296" s="237" t="s">
        <v>13441</v>
      </c>
      <c r="B3296" s="238" t="s">
        <v>27</v>
      </c>
      <c r="C3296" s="267" t="s">
        <v>13442</v>
      </c>
      <c r="D3296" s="240" t="s">
        <v>1881</v>
      </c>
      <c r="E3296" s="240" t="s">
        <v>13435</v>
      </c>
      <c r="F3296" s="240" t="s">
        <v>13435</v>
      </c>
      <c r="G3296" s="237" t="s">
        <v>343</v>
      </c>
      <c r="H3296" s="257">
        <v>100</v>
      </c>
      <c r="I3296" s="237">
        <v>710000000</v>
      </c>
      <c r="J3296" s="237" t="s">
        <v>1075</v>
      </c>
      <c r="K3296" s="237" t="s">
        <v>3806</v>
      </c>
      <c r="L3296" s="237" t="s">
        <v>1141</v>
      </c>
      <c r="M3296" s="260" t="s">
        <v>32</v>
      </c>
      <c r="N3296" s="237" t="s">
        <v>11398</v>
      </c>
      <c r="O3296" s="243" t="s">
        <v>10158</v>
      </c>
      <c r="P3296" s="266" t="s">
        <v>756</v>
      </c>
      <c r="Q3296" s="240" t="s">
        <v>757</v>
      </c>
      <c r="R3296" s="240">
        <v>2000</v>
      </c>
      <c r="S3296" s="246">
        <v>450</v>
      </c>
      <c r="T3296" s="246">
        <f t="shared" si="261"/>
        <v>900000</v>
      </c>
      <c r="U3296" s="246">
        <f t="shared" si="258"/>
        <v>1008000.0000000001</v>
      </c>
      <c r="V3296" s="237" t="s">
        <v>42</v>
      </c>
      <c r="W3296" s="237">
        <v>2014</v>
      </c>
      <c r="X3296" s="237" t="s">
        <v>13443</v>
      </c>
      <c r="Y3296" s="258"/>
    </row>
    <row r="3297" spans="1:24" ht="89.25" outlineLevel="1" x14ac:dyDescent="0.25">
      <c r="A3297" s="2" t="s">
        <v>7231</v>
      </c>
      <c r="B3297" s="3" t="s">
        <v>27</v>
      </c>
      <c r="C3297" s="5" t="s">
        <v>10722</v>
      </c>
      <c r="D3297" s="10" t="s">
        <v>1878</v>
      </c>
      <c r="E3297" s="10" t="s">
        <v>6500</v>
      </c>
      <c r="F3297" s="5" t="s">
        <v>10723</v>
      </c>
      <c r="G3297" s="2" t="s">
        <v>343</v>
      </c>
      <c r="H3297" s="4">
        <v>0</v>
      </c>
      <c r="I3297" s="2">
        <v>710000000</v>
      </c>
      <c r="J3297" s="2" t="s">
        <v>11537</v>
      </c>
      <c r="K3297" s="2" t="s">
        <v>6779</v>
      </c>
      <c r="L3297" s="2" t="s">
        <v>1141</v>
      </c>
      <c r="M3297" s="6" t="s">
        <v>32</v>
      </c>
      <c r="N3297" s="2" t="s">
        <v>453</v>
      </c>
      <c r="O3297" s="15" t="s">
        <v>3810</v>
      </c>
      <c r="P3297" s="5">
        <v>839</v>
      </c>
      <c r="Q3297" s="5" t="s">
        <v>1838</v>
      </c>
      <c r="R3297" s="5">
        <v>700</v>
      </c>
      <c r="S3297" s="9">
        <v>0</v>
      </c>
      <c r="T3297" s="9">
        <f t="shared" si="260"/>
        <v>0</v>
      </c>
      <c r="U3297" s="9">
        <f t="shared" si="258"/>
        <v>0</v>
      </c>
      <c r="V3297" s="2" t="s">
        <v>42</v>
      </c>
      <c r="W3297" s="2">
        <v>2014</v>
      </c>
      <c r="X3297" s="2"/>
    </row>
    <row r="3298" spans="1:24" ht="73.5" customHeight="1" outlineLevel="1" x14ac:dyDescent="0.25">
      <c r="A3298" s="2" t="s">
        <v>10737</v>
      </c>
      <c r="B3298" s="3" t="s">
        <v>27</v>
      </c>
      <c r="C3298" s="5" t="s">
        <v>10722</v>
      </c>
      <c r="D3298" s="10" t="s">
        <v>1878</v>
      </c>
      <c r="E3298" s="10" t="s">
        <v>6500</v>
      </c>
      <c r="F3298" s="5" t="s">
        <v>10723</v>
      </c>
      <c r="G3298" s="2" t="s">
        <v>343</v>
      </c>
      <c r="H3298" s="4">
        <v>0</v>
      </c>
      <c r="I3298" s="2">
        <v>710000000</v>
      </c>
      <c r="J3298" s="2" t="s">
        <v>11537</v>
      </c>
      <c r="K3298" s="2" t="s">
        <v>3766</v>
      </c>
      <c r="L3298" s="2" t="s">
        <v>1141</v>
      </c>
      <c r="M3298" s="6" t="s">
        <v>32</v>
      </c>
      <c r="N3298" s="5" t="s">
        <v>10694</v>
      </c>
      <c r="O3298" s="15" t="s">
        <v>10158</v>
      </c>
      <c r="P3298" s="5">
        <v>839</v>
      </c>
      <c r="Q3298" s="5" t="s">
        <v>1838</v>
      </c>
      <c r="R3298" s="5">
        <v>700</v>
      </c>
      <c r="S3298" s="9">
        <v>4960</v>
      </c>
      <c r="T3298" s="9">
        <v>0</v>
      </c>
      <c r="U3298" s="9">
        <f>T3298*1.12</f>
        <v>0</v>
      </c>
      <c r="V3298" s="2" t="s">
        <v>42</v>
      </c>
      <c r="W3298" s="2">
        <v>2014</v>
      </c>
      <c r="X3298" s="2" t="s">
        <v>10152</v>
      </c>
    </row>
    <row r="3299" spans="1:24" ht="63.75" outlineLevel="1" x14ac:dyDescent="0.25">
      <c r="A3299" s="2" t="s">
        <v>7232</v>
      </c>
      <c r="B3299" s="3" t="s">
        <v>27</v>
      </c>
      <c r="C3299" s="43" t="s">
        <v>6661</v>
      </c>
      <c r="D3299" s="5" t="s">
        <v>1888</v>
      </c>
      <c r="E3299" s="5" t="s">
        <v>13020</v>
      </c>
      <c r="F3299" s="93" t="s">
        <v>6658</v>
      </c>
      <c r="G3299" s="2" t="s">
        <v>343</v>
      </c>
      <c r="H3299" s="4">
        <v>0</v>
      </c>
      <c r="I3299" s="2">
        <v>710000000</v>
      </c>
      <c r="J3299" s="2" t="s">
        <v>11537</v>
      </c>
      <c r="K3299" s="2" t="s">
        <v>6779</v>
      </c>
      <c r="L3299" s="2" t="s">
        <v>1141</v>
      </c>
      <c r="M3299" s="6" t="s">
        <v>32</v>
      </c>
      <c r="N3299" s="2" t="s">
        <v>453</v>
      </c>
      <c r="O3299" s="15" t="s">
        <v>3810</v>
      </c>
      <c r="P3299" s="36" t="s">
        <v>756</v>
      </c>
      <c r="Q3299" s="5" t="s">
        <v>757</v>
      </c>
      <c r="R3299" s="2">
        <v>600</v>
      </c>
      <c r="S3299" s="9">
        <v>0</v>
      </c>
      <c r="T3299" s="9">
        <f t="shared" si="260"/>
        <v>0</v>
      </c>
      <c r="U3299" s="9">
        <f t="shared" si="258"/>
        <v>0</v>
      </c>
      <c r="V3299" s="2" t="s">
        <v>42</v>
      </c>
      <c r="W3299" s="2">
        <v>2014</v>
      </c>
      <c r="X3299" s="2"/>
    </row>
    <row r="3300" spans="1:24" ht="63" customHeight="1" outlineLevel="1" x14ac:dyDescent="0.25">
      <c r="A3300" s="2" t="s">
        <v>10718</v>
      </c>
      <c r="B3300" s="3" t="s">
        <v>27</v>
      </c>
      <c r="C3300" s="43" t="s">
        <v>6661</v>
      </c>
      <c r="D3300" s="5" t="s">
        <v>1888</v>
      </c>
      <c r="E3300" s="5" t="s">
        <v>13020</v>
      </c>
      <c r="F3300" s="93" t="s">
        <v>6658</v>
      </c>
      <c r="G3300" s="2" t="s">
        <v>343</v>
      </c>
      <c r="H3300" s="4">
        <v>0</v>
      </c>
      <c r="I3300" s="2">
        <v>710000000</v>
      </c>
      <c r="J3300" s="2" t="s">
        <v>11537</v>
      </c>
      <c r="K3300" s="2" t="s">
        <v>3766</v>
      </c>
      <c r="L3300" s="2" t="s">
        <v>1141</v>
      </c>
      <c r="M3300" s="6" t="s">
        <v>32</v>
      </c>
      <c r="N3300" s="5" t="s">
        <v>10694</v>
      </c>
      <c r="O3300" s="15" t="s">
        <v>10158</v>
      </c>
      <c r="P3300" s="36" t="s">
        <v>756</v>
      </c>
      <c r="Q3300" s="5" t="s">
        <v>757</v>
      </c>
      <c r="R3300" s="2">
        <v>600</v>
      </c>
      <c r="S3300" s="9">
        <v>4420</v>
      </c>
      <c r="T3300" s="9">
        <v>0</v>
      </c>
      <c r="U3300" s="9">
        <f>T3300*1.12</f>
        <v>0</v>
      </c>
      <c r="V3300" s="2" t="s">
        <v>36</v>
      </c>
      <c r="W3300" s="2">
        <v>2014</v>
      </c>
      <c r="X3300" s="2" t="s">
        <v>10152</v>
      </c>
    </row>
    <row r="3301" spans="1:24" ht="63.75" outlineLevel="1" x14ac:dyDescent="0.25">
      <c r="A3301" s="2" t="s">
        <v>7233</v>
      </c>
      <c r="B3301" s="3" t="s">
        <v>27</v>
      </c>
      <c r="C3301" s="20" t="s">
        <v>8624</v>
      </c>
      <c r="D3301" s="20" t="s">
        <v>8625</v>
      </c>
      <c r="E3301" s="20" t="s">
        <v>8626</v>
      </c>
      <c r="F3301" s="5" t="s">
        <v>8623</v>
      </c>
      <c r="G3301" s="2" t="s">
        <v>343</v>
      </c>
      <c r="H3301" s="4">
        <v>0</v>
      </c>
      <c r="I3301" s="2">
        <v>710000000</v>
      </c>
      <c r="J3301" s="2" t="s">
        <v>11537</v>
      </c>
      <c r="K3301" s="2" t="s">
        <v>6779</v>
      </c>
      <c r="L3301" s="2" t="s">
        <v>1141</v>
      </c>
      <c r="M3301" s="6" t="s">
        <v>32</v>
      </c>
      <c r="N3301" s="2" t="s">
        <v>453</v>
      </c>
      <c r="O3301" s="15" t="s">
        <v>3810</v>
      </c>
      <c r="P3301" s="36" t="s">
        <v>40</v>
      </c>
      <c r="Q3301" s="5" t="s">
        <v>41</v>
      </c>
      <c r="R3301" s="2">
        <v>600</v>
      </c>
      <c r="S3301" s="9">
        <v>315</v>
      </c>
      <c r="T3301" s="9">
        <v>0</v>
      </c>
      <c r="U3301" s="9">
        <f t="shared" si="258"/>
        <v>0</v>
      </c>
      <c r="V3301" s="2" t="s">
        <v>42</v>
      </c>
      <c r="W3301" s="2">
        <v>2014</v>
      </c>
      <c r="X3301" s="2" t="s">
        <v>10152</v>
      </c>
    </row>
    <row r="3302" spans="1:24" ht="89.25" outlineLevel="1" x14ac:dyDescent="0.25">
      <c r="A3302" s="2" t="s">
        <v>7234</v>
      </c>
      <c r="B3302" s="3" t="s">
        <v>27</v>
      </c>
      <c r="C3302" s="43" t="s">
        <v>6662</v>
      </c>
      <c r="D3302" s="5" t="s">
        <v>13019</v>
      </c>
      <c r="E3302" s="5" t="s">
        <v>13018</v>
      </c>
      <c r="F3302" s="93" t="s">
        <v>6658</v>
      </c>
      <c r="G3302" s="2" t="s">
        <v>343</v>
      </c>
      <c r="H3302" s="4">
        <v>0</v>
      </c>
      <c r="I3302" s="2">
        <v>710000000</v>
      </c>
      <c r="J3302" s="2" t="s">
        <v>11537</v>
      </c>
      <c r="K3302" s="2" t="s">
        <v>6779</v>
      </c>
      <c r="L3302" s="2" t="s">
        <v>1141</v>
      </c>
      <c r="M3302" s="6" t="s">
        <v>32</v>
      </c>
      <c r="N3302" s="2" t="s">
        <v>453</v>
      </c>
      <c r="O3302" s="15" t="s">
        <v>3810</v>
      </c>
      <c r="P3302" s="36" t="s">
        <v>40</v>
      </c>
      <c r="Q3302" s="5" t="s">
        <v>41</v>
      </c>
      <c r="R3302" s="2">
        <v>800</v>
      </c>
      <c r="S3302" s="9">
        <v>3000</v>
      </c>
      <c r="T3302" s="9">
        <v>0</v>
      </c>
      <c r="U3302" s="9">
        <f t="shared" si="258"/>
        <v>0</v>
      </c>
      <c r="V3302" s="2" t="s">
        <v>42</v>
      </c>
      <c r="W3302" s="2">
        <v>2014</v>
      </c>
      <c r="X3302" s="2"/>
    </row>
    <row r="3303" spans="1:24" ht="89.25" outlineLevel="1" x14ac:dyDescent="0.25">
      <c r="A3303" s="2" t="s">
        <v>12092</v>
      </c>
      <c r="B3303" s="3" t="s">
        <v>27</v>
      </c>
      <c r="C3303" s="43" t="s">
        <v>6662</v>
      </c>
      <c r="D3303" s="5" t="s">
        <v>13019</v>
      </c>
      <c r="E3303" s="5" t="s">
        <v>13018</v>
      </c>
      <c r="F3303" s="93" t="s">
        <v>6658</v>
      </c>
      <c r="G3303" s="2" t="s">
        <v>343</v>
      </c>
      <c r="H3303" s="4">
        <v>100</v>
      </c>
      <c r="I3303" s="2">
        <v>710000000</v>
      </c>
      <c r="J3303" s="2" t="s">
        <v>11537</v>
      </c>
      <c r="K3303" s="2" t="s">
        <v>6017</v>
      </c>
      <c r="L3303" s="2" t="s">
        <v>1141</v>
      </c>
      <c r="M3303" s="6" t="s">
        <v>32</v>
      </c>
      <c r="N3303" s="2" t="s">
        <v>12087</v>
      </c>
      <c r="O3303" s="7" t="s">
        <v>10158</v>
      </c>
      <c r="P3303" s="36" t="s">
        <v>40</v>
      </c>
      <c r="Q3303" s="5" t="s">
        <v>41</v>
      </c>
      <c r="R3303" s="2">
        <v>800</v>
      </c>
      <c r="S3303" s="9">
        <v>3000</v>
      </c>
      <c r="T3303" s="9">
        <f t="shared" si="260"/>
        <v>2400000</v>
      </c>
      <c r="U3303" s="9">
        <f t="shared" si="258"/>
        <v>2688000.0000000005</v>
      </c>
      <c r="V3303" s="2" t="s">
        <v>42</v>
      </c>
      <c r="W3303" s="2">
        <v>2014</v>
      </c>
      <c r="X3303" s="2" t="s">
        <v>11725</v>
      </c>
    </row>
    <row r="3304" spans="1:24" ht="63.75" outlineLevel="1" x14ac:dyDescent="0.25">
      <c r="A3304" s="2" t="s">
        <v>7235</v>
      </c>
      <c r="B3304" s="3" t="s">
        <v>27</v>
      </c>
      <c r="C3304" s="43" t="s">
        <v>6663</v>
      </c>
      <c r="D3304" s="93" t="s">
        <v>13017</v>
      </c>
      <c r="E3304" s="93" t="s">
        <v>13016</v>
      </c>
      <c r="F3304" s="93" t="s">
        <v>6658</v>
      </c>
      <c r="G3304" s="2" t="s">
        <v>343</v>
      </c>
      <c r="H3304" s="4">
        <v>0</v>
      </c>
      <c r="I3304" s="2">
        <v>710000000</v>
      </c>
      <c r="J3304" s="2" t="s">
        <v>11537</v>
      </c>
      <c r="K3304" s="2" t="s">
        <v>6779</v>
      </c>
      <c r="L3304" s="2" t="s">
        <v>1141</v>
      </c>
      <c r="M3304" s="6" t="s">
        <v>32</v>
      </c>
      <c r="N3304" s="2" t="s">
        <v>453</v>
      </c>
      <c r="O3304" s="15" t="s">
        <v>3810</v>
      </c>
      <c r="P3304" s="36" t="s">
        <v>40</v>
      </c>
      <c r="Q3304" s="2" t="s">
        <v>41</v>
      </c>
      <c r="R3304" s="2">
        <v>400</v>
      </c>
      <c r="S3304" s="9">
        <v>0</v>
      </c>
      <c r="T3304" s="9">
        <f t="shared" si="260"/>
        <v>0</v>
      </c>
      <c r="U3304" s="9">
        <f t="shared" si="258"/>
        <v>0</v>
      </c>
      <c r="V3304" s="2" t="s">
        <v>42</v>
      </c>
      <c r="W3304" s="2">
        <v>2014</v>
      </c>
      <c r="X3304" s="2"/>
    </row>
    <row r="3305" spans="1:24" ht="63.75" outlineLevel="1" x14ac:dyDescent="0.25">
      <c r="A3305" s="2" t="s">
        <v>12094</v>
      </c>
      <c r="B3305" s="3" t="s">
        <v>27</v>
      </c>
      <c r="C3305" s="43" t="s">
        <v>6663</v>
      </c>
      <c r="D3305" s="93" t="s">
        <v>13017</v>
      </c>
      <c r="E3305" s="93" t="s">
        <v>13016</v>
      </c>
      <c r="F3305" s="93" t="s">
        <v>6658</v>
      </c>
      <c r="G3305" s="2" t="s">
        <v>343</v>
      </c>
      <c r="H3305" s="4">
        <v>100</v>
      </c>
      <c r="I3305" s="2">
        <v>710000000</v>
      </c>
      <c r="J3305" s="2" t="s">
        <v>11537</v>
      </c>
      <c r="K3305" s="2" t="s">
        <v>6017</v>
      </c>
      <c r="L3305" s="2" t="s">
        <v>1141</v>
      </c>
      <c r="M3305" s="6" t="s">
        <v>32</v>
      </c>
      <c r="N3305" s="2" t="s">
        <v>12087</v>
      </c>
      <c r="O3305" s="7" t="s">
        <v>10158</v>
      </c>
      <c r="P3305" s="36" t="s">
        <v>40</v>
      </c>
      <c r="Q3305" s="2" t="s">
        <v>41</v>
      </c>
      <c r="R3305" s="2">
        <v>400</v>
      </c>
      <c r="S3305" s="9">
        <v>600</v>
      </c>
      <c r="T3305" s="9">
        <f>R3305*S3305</f>
        <v>240000</v>
      </c>
      <c r="U3305" s="9">
        <f t="shared" si="258"/>
        <v>268800</v>
      </c>
      <c r="V3305" s="2" t="s">
        <v>42</v>
      </c>
      <c r="W3305" s="2">
        <v>2014</v>
      </c>
      <c r="X3305" s="2" t="s">
        <v>12093</v>
      </c>
    </row>
    <row r="3306" spans="1:24" ht="110.25" customHeight="1" outlineLevel="1" x14ac:dyDescent="0.25">
      <c r="A3306" s="2" t="s">
        <v>7236</v>
      </c>
      <c r="B3306" s="3" t="s">
        <v>27</v>
      </c>
      <c r="C3306" s="43" t="s">
        <v>6664</v>
      </c>
      <c r="D3306" s="93" t="s">
        <v>13015</v>
      </c>
      <c r="E3306" s="93" t="s">
        <v>9796</v>
      </c>
      <c r="F3306" s="93" t="s">
        <v>6658</v>
      </c>
      <c r="G3306" s="2" t="s">
        <v>343</v>
      </c>
      <c r="H3306" s="4">
        <v>0</v>
      </c>
      <c r="I3306" s="2">
        <v>710000000</v>
      </c>
      <c r="J3306" s="2" t="s">
        <v>11537</v>
      </c>
      <c r="K3306" s="2" t="s">
        <v>6779</v>
      </c>
      <c r="L3306" s="2" t="s">
        <v>1141</v>
      </c>
      <c r="M3306" s="6" t="s">
        <v>32</v>
      </c>
      <c r="N3306" s="2" t="s">
        <v>453</v>
      </c>
      <c r="O3306" s="15" t="s">
        <v>3810</v>
      </c>
      <c r="P3306" s="36" t="s">
        <v>40</v>
      </c>
      <c r="Q3306" s="2" t="s">
        <v>41</v>
      </c>
      <c r="R3306" s="2">
        <v>450</v>
      </c>
      <c r="S3306" s="9">
        <v>27450</v>
      </c>
      <c r="T3306" s="9">
        <v>0</v>
      </c>
      <c r="U3306" s="9">
        <f t="shared" si="258"/>
        <v>0</v>
      </c>
      <c r="V3306" s="2" t="s">
        <v>42</v>
      </c>
      <c r="W3306" s="2">
        <v>2014</v>
      </c>
      <c r="X3306" s="2"/>
    </row>
    <row r="3307" spans="1:24" ht="110.25" customHeight="1" outlineLevel="1" x14ac:dyDescent="0.25">
      <c r="A3307" s="2" t="s">
        <v>12095</v>
      </c>
      <c r="B3307" s="3" t="s">
        <v>27</v>
      </c>
      <c r="C3307" s="43" t="s">
        <v>6664</v>
      </c>
      <c r="D3307" s="93" t="s">
        <v>13015</v>
      </c>
      <c r="E3307" s="93" t="s">
        <v>9796</v>
      </c>
      <c r="F3307" s="93" t="s">
        <v>6658</v>
      </c>
      <c r="G3307" s="2" t="s">
        <v>343</v>
      </c>
      <c r="H3307" s="4">
        <v>100</v>
      </c>
      <c r="I3307" s="2">
        <v>710000000</v>
      </c>
      <c r="J3307" s="2" t="s">
        <v>11537</v>
      </c>
      <c r="K3307" s="2" t="s">
        <v>6017</v>
      </c>
      <c r="L3307" s="2" t="s">
        <v>1141</v>
      </c>
      <c r="M3307" s="6" t="s">
        <v>32</v>
      </c>
      <c r="N3307" s="2" t="s">
        <v>11398</v>
      </c>
      <c r="O3307" s="15" t="s">
        <v>10158</v>
      </c>
      <c r="P3307" s="36" t="s">
        <v>40</v>
      </c>
      <c r="Q3307" s="2" t="s">
        <v>41</v>
      </c>
      <c r="R3307" s="2">
        <v>450</v>
      </c>
      <c r="S3307" s="9">
        <v>0</v>
      </c>
      <c r="T3307" s="9">
        <f t="shared" si="260"/>
        <v>0</v>
      </c>
      <c r="U3307" s="9">
        <f t="shared" si="258"/>
        <v>0</v>
      </c>
      <c r="V3307" s="2" t="s">
        <v>42</v>
      </c>
      <c r="W3307" s="2">
        <v>2014</v>
      </c>
      <c r="X3307" s="2" t="s">
        <v>12096</v>
      </c>
    </row>
    <row r="3308" spans="1:24" s="290" customFormat="1" ht="110.25" customHeight="1" outlineLevel="1" x14ac:dyDescent="0.25">
      <c r="A3308" s="291" t="s">
        <v>13436</v>
      </c>
      <c r="B3308" s="3" t="s">
        <v>27</v>
      </c>
      <c r="C3308" s="43" t="s">
        <v>1868</v>
      </c>
      <c r="D3308" s="93" t="s">
        <v>9919</v>
      </c>
      <c r="E3308" s="93" t="s">
        <v>1869</v>
      </c>
      <c r="F3308" s="93" t="s">
        <v>13722</v>
      </c>
      <c r="G3308" s="291" t="s">
        <v>343</v>
      </c>
      <c r="H3308" s="296">
        <v>100</v>
      </c>
      <c r="I3308" s="291">
        <v>710000000</v>
      </c>
      <c r="J3308" s="291" t="s">
        <v>1075</v>
      </c>
      <c r="K3308" s="291" t="s">
        <v>3806</v>
      </c>
      <c r="L3308" s="291" t="s">
        <v>1141</v>
      </c>
      <c r="M3308" s="6" t="s">
        <v>32</v>
      </c>
      <c r="N3308" s="291" t="s">
        <v>11401</v>
      </c>
      <c r="O3308" s="15" t="s">
        <v>10158</v>
      </c>
      <c r="P3308" s="36" t="s">
        <v>1837</v>
      </c>
      <c r="Q3308" s="291" t="s">
        <v>1838</v>
      </c>
      <c r="R3308" s="291">
        <v>272</v>
      </c>
      <c r="S3308" s="294">
        <v>16000</v>
      </c>
      <c r="T3308" s="294">
        <f t="shared" si="260"/>
        <v>4352000</v>
      </c>
      <c r="U3308" s="294">
        <f t="shared" si="258"/>
        <v>4874240</v>
      </c>
      <c r="V3308" s="291" t="s">
        <v>36</v>
      </c>
      <c r="W3308" s="291">
        <v>2014</v>
      </c>
      <c r="X3308" s="291" t="s">
        <v>13437</v>
      </c>
    </row>
    <row r="3309" spans="1:24" ht="63.75" outlineLevel="1" x14ac:dyDescent="0.25">
      <c r="A3309" s="2" t="s">
        <v>7237</v>
      </c>
      <c r="B3309" s="3" t="s">
        <v>27</v>
      </c>
      <c r="C3309" s="43" t="s">
        <v>6665</v>
      </c>
      <c r="D3309" s="93" t="s">
        <v>13014</v>
      </c>
      <c r="E3309" s="93" t="s">
        <v>13013</v>
      </c>
      <c r="F3309" s="93" t="s">
        <v>6658</v>
      </c>
      <c r="G3309" s="2" t="s">
        <v>343</v>
      </c>
      <c r="H3309" s="4">
        <v>0</v>
      </c>
      <c r="I3309" s="2">
        <v>710000000</v>
      </c>
      <c r="J3309" s="2" t="s">
        <v>11537</v>
      </c>
      <c r="K3309" s="2" t="s">
        <v>6779</v>
      </c>
      <c r="L3309" s="2" t="s">
        <v>1141</v>
      </c>
      <c r="M3309" s="6" t="s">
        <v>32</v>
      </c>
      <c r="N3309" s="2" t="s">
        <v>453</v>
      </c>
      <c r="O3309" s="15" t="s">
        <v>3810</v>
      </c>
      <c r="P3309" s="36" t="s">
        <v>756</v>
      </c>
      <c r="Q3309" s="5" t="s">
        <v>757</v>
      </c>
      <c r="R3309" s="2">
        <v>500</v>
      </c>
      <c r="S3309" s="9">
        <v>9000</v>
      </c>
      <c r="T3309" s="9">
        <v>0</v>
      </c>
      <c r="U3309" s="9">
        <f t="shared" si="258"/>
        <v>0</v>
      </c>
      <c r="V3309" s="2" t="s">
        <v>42</v>
      </c>
      <c r="W3309" s="2">
        <v>2014</v>
      </c>
      <c r="X3309" s="2" t="s">
        <v>10152</v>
      </c>
    </row>
    <row r="3310" spans="1:24" ht="63.75" outlineLevel="1" x14ac:dyDescent="0.25">
      <c r="A3310" s="2" t="s">
        <v>7238</v>
      </c>
      <c r="B3310" s="3" t="s">
        <v>27</v>
      </c>
      <c r="C3310" s="43" t="s">
        <v>2234</v>
      </c>
      <c r="D3310" s="93" t="s">
        <v>6297</v>
      </c>
      <c r="E3310" s="93" t="s">
        <v>9226</v>
      </c>
      <c r="F3310" s="93" t="s">
        <v>6658</v>
      </c>
      <c r="G3310" s="2" t="s">
        <v>343</v>
      </c>
      <c r="H3310" s="4">
        <v>0</v>
      </c>
      <c r="I3310" s="2">
        <v>710000000</v>
      </c>
      <c r="J3310" s="2" t="s">
        <v>11537</v>
      </c>
      <c r="K3310" s="2" t="s">
        <v>6779</v>
      </c>
      <c r="L3310" s="2" t="s">
        <v>1141</v>
      </c>
      <c r="M3310" s="6" t="s">
        <v>32</v>
      </c>
      <c r="N3310" s="2" t="s">
        <v>453</v>
      </c>
      <c r="O3310" s="15" t="s">
        <v>3810</v>
      </c>
      <c r="P3310" s="36" t="s">
        <v>40</v>
      </c>
      <c r="Q3310" s="5" t="s">
        <v>41</v>
      </c>
      <c r="R3310" s="2">
        <v>50</v>
      </c>
      <c r="S3310" s="9">
        <v>310</v>
      </c>
      <c r="T3310" s="9">
        <v>0</v>
      </c>
      <c r="U3310" s="9">
        <f t="shared" si="258"/>
        <v>0</v>
      </c>
      <c r="V3310" s="2" t="s">
        <v>42</v>
      </c>
      <c r="W3310" s="2">
        <v>2014</v>
      </c>
      <c r="X3310" s="2"/>
    </row>
    <row r="3311" spans="1:24" ht="63.75" outlineLevel="1" x14ac:dyDescent="0.25">
      <c r="A3311" s="2" t="s">
        <v>12097</v>
      </c>
      <c r="B3311" s="3" t="s">
        <v>27</v>
      </c>
      <c r="C3311" s="43" t="s">
        <v>2234</v>
      </c>
      <c r="D3311" s="93" t="s">
        <v>6297</v>
      </c>
      <c r="E3311" s="93" t="s">
        <v>9226</v>
      </c>
      <c r="F3311" s="93"/>
      <c r="G3311" s="2" t="s">
        <v>343</v>
      </c>
      <c r="H3311" s="4">
        <v>100</v>
      </c>
      <c r="I3311" s="2">
        <v>710000000</v>
      </c>
      <c r="J3311" s="2" t="s">
        <v>11537</v>
      </c>
      <c r="K3311" s="2" t="s">
        <v>6017</v>
      </c>
      <c r="L3311" s="2" t="s">
        <v>1141</v>
      </c>
      <c r="M3311" s="6" t="s">
        <v>32</v>
      </c>
      <c r="N3311" s="2" t="s">
        <v>12087</v>
      </c>
      <c r="O3311" s="7" t="s">
        <v>10158</v>
      </c>
      <c r="P3311" s="36" t="s">
        <v>756</v>
      </c>
      <c r="Q3311" s="5" t="s">
        <v>12098</v>
      </c>
      <c r="R3311" s="2">
        <v>50</v>
      </c>
      <c r="S3311" s="9">
        <v>310</v>
      </c>
      <c r="T3311" s="9">
        <f t="shared" si="260"/>
        <v>15500</v>
      </c>
      <c r="U3311" s="9">
        <f t="shared" si="258"/>
        <v>17360</v>
      </c>
      <c r="V3311" s="2" t="s">
        <v>42</v>
      </c>
      <c r="W3311" s="2">
        <v>2014</v>
      </c>
      <c r="X3311" s="2" t="s">
        <v>12099</v>
      </c>
    </row>
    <row r="3312" spans="1:24" ht="63.75" outlineLevel="1" x14ac:dyDescent="0.25">
      <c r="A3312" s="2" t="s">
        <v>7239</v>
      </c>
      <c r="B3312" s="3" t="s">
        <v>27</v>
      </c>
      <c r="C3312" s="43" t="s">
        <v>1861</v>
      </c>
      <c r="D3312" s="93" t="s">
        <v>1880</v>
      </c>
      <c r="E3312" s="93" t="s">
        <v>1862</v>
      </c>
      <c r="F3312" s="93" t="s">
        <v>6658</v>
      </c>
      <c r="G3312" s="2" t="s">
        <v>343</v>
      </c>
      <c r="H3312" s="4">
        <v>0</v>
      </c>
      <c r="I3312" s="2">
        <v>710000000</v>
      </c>
      <c r="J3312" s="2" t="s">
        <v>11537</v>
      </c>
      <c r="K3312" s="2" t="s">
        <v>6779</v>
      </c>
      <c r="L3312" s="2" t="s">
        <v>1141</v>
      </c>
      <c r="M3312" s="6" t="s">
        <v>32</v>
      </c>
      <c r="N3312" s="2" t="s">
        <v>453</v>
      </c>
      <c r="O3312" s="15" t="s">
        <v>3810</v>
      </c>
      <c r="P3312" s="36" t="s">
        <v>756</v>
      </c>
      <c r="Q3312" s="5" t="s">
        <v>757</v>
      </c>
      <c r="R3312" s="2">
        <v>51</v>
      </c>
      <c r="S3312" s="9">
        <v>500</v>
      </c>
      <c r="T3312" s="9">
        <v>0</v>
      </c>
      <c r="U3312" s="9">
        <f t="shared" si="258"/>
        <v>0</v>
      </c>
      <c r="V3312" s="2" t="s">
        <v>42</v>
      </c>
      <c r="W3312" s="2">
        <v>2014</v>
      </c>
      <c r="X3312" s="2"/>
    </row>
    <row r="3313" spans="1:25" ht="63.75" outlineLevel="1" x14ac:dyDescent="0.25">
      <c r="A3313" s="2" t="s">
        <v>12100</v>
      </c>
      <c r="B3313" s="3" t="s">
        <v>27</v>
      </c>
      <c r="C3313" s="43" t="s">
        <v>1861</v>
      </c>
      <c r="D3313" s="93" t="s">
        <v>1880</v>
      </c>
      <c r="E3313" s="93" t="s">
        <v>1862</v>
      </c>
      <c r="F3313" s="93" t="s">
        <v>6658</v>
      </c>
      <c r="G3313" s="2" t="s">
        <v>343</v>
      </c>
      <c r="H3313" s="4">
        <v>100</v>
      </c>
      <c r="I3313" s="2">
        <v>710000000</v>
      </c>
      <c r="J3313" s="2" t="s">
        <v>11537</v>
      </c>
      <c r="K3313" s="2" t="s">
        <v>6017</v>
      </c>
      <c r="L3313" s="2" t="s">
        <v>1141</v>
      </c>
      <c r="M3313" s="6" t="s">
        <v>32</v>
      </c>
      <c r="N3313" s="2" t="s">
        <v>12087</v>
      </c>
      <c r="O3313" s="7" t="s">
        <v>10158</v>
      </c>
      <c r="P3313" s="36" t="s">
        <v>756</v>
      </c>
      <c r="Q3313" s="5" t="s">
        <v>757</v>
      </c>
      <c r="R3313" s="2">
        <v>51</v>
      </c>
      <c r="S3313" s="9">
        <v>500</v>
      </c>
      <c r="T3313" s="9">
        <f t="shared" si="260"/>
        <v>25500</v>
      </c>
      <c r="U3313" s="9">
        <f t="shared" si="258"/>
        <v>28560.000000000004</v>
      </c>
      <c r="V3313" s="2" t="s">
        <v>42</v>
      </c>
      <c r="W3313" s="2">
        <v>2014</v>
      </c>
      <c r="X3313" s="2" t="s">
        <v>12099</v>
      </c>
    </row>
    <row r="3314" spans="1:25" ht="63.75" outlineLevel="1" x14ac:dyDescent="0.25">
      <c r="A3314" s="2" t="s">
        <v>7240</v>
      </c>
      <c r="B3314" s="3" t="s">
        <v>27</v>
      </c>
      <c r="C3314" s="43" t="s">
        <v>1865</v>
      </c>
      <c r="D3314" s="93" t="s">
        <v>12101</v>
      </c>
      <c r="E3314" s="93" t="s">
        <v>6301</v>
      </c>
      <c r="F3314" s="93" t="s">
        <v>6658</v>
      </c>
      <c r="G3314" s="2" t="s">
        <v>343</v>
      </c>
      <c r="H3314" s="4">
        <v>0</v>
      </c>
      <c r="I3314" s="2">
        <v>710000000</v>
      </c>
      <c r="J3314" s="2" t="s">
        <v>11537</v>
      </c>
      <c r="K3314" s="2" t="s">
        <v>6779</v>
      </c>
      <c r="L3314" s="2" t="s">
        <v>1141</v>
      </c>
      <c r="M3314" s="6" t="s">
        <v>32</v>
      </c>
      <c r="N3314" s="2" t="s">
        <v>453</v>
      </c>
      <c r="O3314" s="15" t="s">
        <v>3810</v>
      </c>
      <c r="P3314" s="36" t="s">
        <v>40</v>
      </c>
      <c r="Q3314" s="2" t="s">
        <v>41</v>
      </c>
      <c r="R3314" s="2">
        <v>50</v>
      </c>
      <c r="S3314" s="9">
        <v>1200</v>
      </c>
      <c r="T3314" s="9">
        <v>0</v>
      </c>
      <c r="U3314" s="9">
        <f t="shared" si="258"/>
        <v>0</v>
      </c>
      <c r="V3314" s="2" t="s">
        <v>42</v>
      </c>
      <c r="W3314" s="2">
        <v>2014</v>
      </c>
      <c r="X3314" s="2"/>
    </row>
    <row r="3315" spans="1:25" ht="63.75" outlineLevel="1" x14ac:dyDescent="0.25">
      <c r="A3315" s="2" t="s">
        <v>12102</v>
      </c>
      <c r="B3315" s="3" t="s">
        <v>27</v>
      </c>
      <c r="C3315" s="43" t="s">
        <v>1865</v>
      </c>
      <c r="D3315" s="93" t="s">
        <v>12101</v>
      </c>
      <c r="E3315" s="93" t="s">
        <v>6301</v>
      </c>
      <c r="F3315" s="93"/>
      <c r="G3315" s="2" t="s">
        <v>343</v>
      </c>
      <c r="H3315" s="4">
        <v>100</v>
      </c>
      <c r="I3315" s="2">
        <v>710000000</v>
      </c>
      <c r="J3315" s="2" t="s">
        <v>11537</v>
      </c>
      <c r="K3315" s="2" t="s">
        <v>6017</v>
      </c>
      <c r="L3315" s="2" t="s">
        <v>1141</v>
      </c>
      <c r="M3315" s="6" t="s">
        <v>32</v>
      </c>
      <c r="N3315" s="2" t="s">
        <v>12087</v>
      </c>
      <c r="O3315" s="7" t="s">
        <v>10158</v>
      </c>
      <c r="P3315" s="36" t="s">
        <v>40</v>
      </c>
      <c r="Q3315" s="2" t="s">
        <v>41</v>
      </c>
      <c r="R3315" s="2">
        <v>50</v>
      </c>
      <c r="S3315" s="9">
        <v>1200</v>
      </c>
      <c r="T3315" s="9">
        <f t="shared" si="260"/>
        <v>60000</v>
      </c>
      <c r="U3315" s="9">
        <f t="shared" si="258"/>
        <v>67200</v>
      </c>
      <c r="V3315" s="2" t="s">
        <v>42</v>
      </c>
      <c r="W3315" s="2">
        <v>2014</v>
      </c>
      <c r="X3315" s="2" t="s">
        <v>11725</v>
      </c>
    </row>
    <row r="3316" spans="1:25" ht="63.75" outlineLevel="1" x14ac:dyDescent="0.25">
      <c r="A3316" s="2" t="s">
        <v>7241</v>
      </c>
      <c r="B3316" s="3" t="s">
        <v>27</v>
      </c>
      <c r="C3316" s="43" t="s">
        <v>2229</v>
      </c>
      <c r="D3316" s="10" t="s">
        <v>6304</v>
      </c>
      <c r="E3316" s="10" t="s">
        <v>2230</v>
      </c>
      <c r="F3316" s="5" t="s">
        <v>9841</v>
      </c>
      <c r="G3316" s="2" t="s">
        <v>343</v>
      </c>
      <c r="H3316" s="4">
        <v>0</v>
      </c>
      <c r="I3316" s="2">
        <v>710000000</v>
      </c>
      <c r="J3316" s="2" t="s">
        <v>11537</v>
      </c>
      <c r="K3316" s="2" t="s">
        <v>6779</v>
      </c>
      <c r="L3316" s="2" t="s">
        <v>1141</v>
      </c>
      <c r="M3316" s="6" t="s">
        <v>32</v>
      </c>
      <c r="N3316" s="2" t="s">
        <v>453</v>
      </c>
      <c r="O3316" s="15" t="s">
        <v>3810</v>
      </c>
      <c r="P3316" s="36" t="s">
        <v>40</v>
      </c>
      <c r="Q3316" s="2" t="s">
        <v>41</v>
      </c>
      <c r="R3316" s="2">
        <v>700</v>
      </c>
      <c r="S3316" s="9">
        <v>6500</v>
      </c>
      <c r="T3316" s="9">
        <v>0</v>
      </c>
      <c r="U3316" s="9">
        <f t="shared" si="258"/>
        <v>0</v>
      </c>
      <c r="V3316" s="2" t="s">
        <v>42</v>
      </c>
      <c r="W3316" s="2">
        <v>2014</v>
      </c>
      <c r="X3316" s="2"/>
    </row>
    <row r="3317" spans="1:25" ht="63.75" outlineLevel="1" x14ac:dyDescent="0.25">
      <c r="A3317" s="2" t="s">
        <v>12103</v>
      </c>
      <c r="B3317" s="3" t="s">
        <v>27</v>
      </c>
      <c r="C3317" s="43" t="s">
        <v>2229</v>
      </c>
      <c r="D3317" s="10" t="s">
        <v>6304</v>
      </c>
      <c r="E3317" s="10" t="s">
        <v>2230</v>
      </c>
      <c r="F3317" s="5" t="s">
        <v>9841</v>
      </c>
      <c r="G3317" s="2" t="s">
        <v>343</v>
      </c>
      <c r="H3317" s="4">
        <v>100</v>
      </c>
      <c r="I3317" s="2">
        <v>710000000</v>
      </c>
      <c r="J3317" s="2" t="s">
        <v>11537</v>
      </c>
      <c r="K3317" s="2" t="s">
        <v>6017</v>
      </c>
      <c r="L3317" s="2" t="s">
        <v>1141</v>
      </c>
      <c r="M3317" s="6" t="s">
        <v>32</v>
      </c>
      <c r="N3317" s="2" t="s">
        <v>12087</v>
      </c>
      <c r="O3317" s="7" t="s">
        <v>10158</v>
      </c>
      <c r="P3317" s="36" t="s">
        <v>40</v>
      </c>
      <c r="Q3317" s="2" t="s">
        <v>41</v>
      </c>
      <c r="R3317" s="2">
        <v>700</v>
      </c>
      <c r="S3317" s="9">
        <v>0</v>
      </c>
      <c r="T3317" s="9">
        <f t="shared" si="260"/>
        <v>0</v>
      </c>
      <c r="U3317" s="9">
        <f t="shared" si="258"/>
        <v>0</v>
      </c>
      <c r="V3317" s="2" t="s">
        <v>42</v>
      </c>
      <c r="W3317" s="2">
        <v>2014</v>
      </c>
      <c r="X3317" s="2" t="s">
        <v>11934</v>
      </c>
    </row>
    <row r="3318" spans="1:25" s="290" customFormat="1" ht="178.5" outlineLevel="1" x14ac:dyDescent="0.25">
      <c r="A3318" s="291" t="s">
        <v>13438</v>
      </c>
      <c r="B3318" s="3" t="s">
        <v>27</v>
      </c>
      <c r="C3318" s="43" t="s">
        <v>2229</v>
      </c>
      <c r="D3318" s="292" t="s">
        <v>6304</v>
      </c>
      <c r="E3318" s="292" t="s">
        <v>2230</v>
      </c>
      <c r="F3318" s="293" t="s">
        <v>13726</v>
      </c>
      <c r="G3318" s="291" t="s">
        <v>343</v>
      </c>
      <c r="H3318" s="296">
        <v>100</v>
      </c>
      <c r="I3318" s="291">
        <v>710000000</v>
      </c>
      <c r="J3318" s="291" t="s">
        <v>1075</v>
      </c>
      <c r="K3318" s="291" t="s">
        <v>3806</v>
      </c>
      <c r="L3318" s="291" t="s">
        <v>1141</v>
      </c>
      <c r="M3318" s="6" t="s">
        <v>32</v>
      </c>
      <c r="N3318" s="276" t="s">
        <v>10994</v>
      </c>
      <c r="O3318" s="295" t="s">
        <v>10158</v>
      </c>
      <c r="P3318" s="36" t="s">
        <v>40</v>
      </c>
      <c r="Q3318" s="291" t="s">
        <v>41</v>
      </c>
      <c r="R3318" s="291">
        <v>700</v>
      </c>
      <c r="S3318" s="294">
        <v>3500</v>
      </c>
      <c r="T3318" s="294">
        <f t="shared" si="260"/>
        <v>2450000</v>
      </c>
      <c r="U3318" s="294">
        <f t="shared" si="258"/>
        <v>2744000.0000000005</v>
      </c>
      <c r="V3318" s="291" t="s">
        <v>36</v>
      </c>
      <c r="W3318" s="291">
        <v>2014</v>
      </c>
      <c r="X3318" s="291" t="s">
        <v>13439</v>
      </c>
    </row>
    <row r="3319" spans="1:25" ht="63.75" outlineLevel="1" x14ac:dyDescent="0.25">
      <c r="A3319" s="2" t="s">
        <v>7242</v>
      </c>
      <c r="B3319" s="3" t="s">
        <v>27</v>
      </c>
      <c r="C3319" s="43" t="s">
        <v>6666</v>
      </c>
      <c r="D3319" s="93" t="s">
        <v>13012</v>
      </c>
      <c r="E3319" s="93" t="s">
        <v>13011</v>
      </c>
      <c r="F3319" s="93" t="s">
        <v>6658</v>
      </c>
      <c r="G3319" s="2" t="s">
        <v>343</v>
      </c>
      <c r="H3319" s="4">
        <v>0</v>
      </c>
      <c r="I3319" s="2">
        <v>710000000</v>
      </c>
      <c r="J3319" s="2" t="s">
        <v>11537</v>
      </c>
      <c r="K3319" s="2" t="s">
        <v>6779</v>
      </c>
      <c r="L3319" s="2" t="s">
        <v>1141</v>
      </c>
      <c r="M3319" s="6" t="s">
        <v>32</v>
      </c>
      <c r="N3319" s="2" t="s">
        <v>453</v>
      </c>
      <c r="O3319" s="15" t="s">
        <v>3810</v>
      </c>
      <c r="P3319" s="36" t="s">
        <v>40</v>
      </c>
      <c r="Q3319" s="2" t="s">
        <v>1838</v>
      </c>
      <c r="R3319" s="2">
        <v>50</v>
      </c>
      <c r="S3319" s="9">
        <v>18090</v>
      </c>
      <c r="T3319" s="9">
        <v>0</v>
      </c>
      <c r="U3319" s="9">
        <f t="shared" si="258"/>
        <v>0</v>
      </c>
      <c r="V3319" s="2" t="s">
        <v>42</v>
      </c>
      <c r="W3319" s="2">
        <v>2014</v>
      </c>
      <c r="X3319" s="2" t="s">
        <v>10152</v>
      </c>
    </row>
    <row r="3320" spans="1:25" ht="63.75" outlineLevel="1" x14ac:dyDescent="0.25">
      <c r="A3320" s="2" t="s">
        <v>7243</v>
      </c>
      <c r="B3320" s="3" t="s">
        <v>27</v>
      </c>
      <c r="C3320" s="10" t="s">
        <v>2451</v>
      </c>
      <c r="D3320" s="10" t="s">
        <v>6505</v>
      </c>
      <c r="E3320" s="10" t="s">
        <v>6506</v>
      </c>
      <c r="F3320" s="93" t="s">
        <v>8071</v>
      </c>
      <c r="G3320" s="2" t="s">
        <v>343</v>
      </c>
      <c r="H3320" s="4">
        <v>0</v>
      </c>
      <c r="I3320" s="2">
        <v>710000000</v>
      </c>
      <c r="J3320" s="2" t="s">
        <v>11537</v>
      </c>
      <c r="K3320" s="2" t="s">
        <v>6779</v>
      </c>
      <c r="L3320" s="2" t="s">
        <v>1141</v>
      </c>
      <c r="M3320" s="6" t="s">
        <v>32</v>
      </c>
      <c r="N3320" s="2" t="s">
        <v>453</v>
      </c>
      <c r="O3320" s="15" t="s">
        <v>3810</v>
      </c>
      <c r="P3320" s="36" t="s">
        <v>40</v>
      </c>
      <c r="Q3320" s="2" t="s">
        <v>41</v>
      </c>
      <c r="R3320" s="2">
        <v>750</v>
      </c>
      <c r="S3320" s="9">
        <v>2200</v>
      </c>
      <c r="T3320" s="9">
        <v>0</v>
      </c>
      <c r="U3320" s="9">
        <f t="shared" si="258"/>
        <v>0</v>
      </c>
      <c r="V3320" s="2" t="s">
        <v>42</v>
      </c>
      <c r="W3320" s="2">
        <v>2014</v>
      </c>
      <c r="X3320" s="2"/>
    </row>
    <row r="3321" spans="1:25" ht="63.75" outlineLevel="1" x14ac:dyDescent="0.25">
      <c r="A3321" s="2" t="s">
        <v>12104</v>
      </c>
      <c r="B3321" s="3" t="s">
        <v>27</v>
      </c>
      <c r="C3321" s="10" t="s">
        <v>2451</v>
      </c>
      <c r="D3321" s="10" t="s">
        <v>6505</v>
      </c>
      <c r="E3321" s="10" t="s">
        <v>6506</v>
      </c>
      <c r="F3321" s="93" t="s">
        <v>8071</v>
      </c>
      <c r="G3321" s="2" t="s">
        <v>343</v>
      </c>
      <c r="H3321" s="4">
        <v>100</v>
      </c>
      <c r="I3321" s="2">
        <v>710000000</v>
      </c>
      <c r="J3321" s="2" t="s">
        <v>11537</v>
      </c>
      <c r="K3321" s="2" t="s">
        <v>6017</v>
      </c>
      <c r="L3321" s="2" t="s">
        <v>1141</v>
      </c>
      <c r="M3321" s="6" t="s">
        <v>32</v>
      </c>
      <c r="N3321" s="2" t="s">
        <v>12087</v>
      </c>
      <c r="O3321" s="7" t="s">
        <v>10158</v>
      </c>
      <c r="P3321" s="36" t="s">
        <v>40</v>
      </c>
      <c r="Q3321" s="2" t="s">
        <v>41</v>
      </c>
      <c r="R3321" s="2">
        <v>750</v>
      </c>
      <c r="S3321" s="9">
        <v>2200</v>
      </c>
      <c r="T3321" s="9">
        <f t="shared" si="260"/>
        <v>1650000</v>
      </c>
      <c r="U3321" s="9">
        <f t="shared" si="258"/>
        <v>1848000.0000000002</v>
      </c>
      <c r="V3321" s="2" t="s">
        <v>42</v>
      </c>
      <c r="W3321" s="2">
        <v>2014</v>
      </c>
      <c r="X3321" s="2" t="s">
        <v>11934</v>
      </c>
    </row>
    <row r="3322" spans="1:25" ht="63.75" outlineLevel="1" x14ac:dyDescent="0.25">
      <c r="A3322" s="2" t="s">
        <v>7244</v>
      </c>
      <c r="B3322" s="3" t="s">
        <v>27</v>
      </c>
      <c r="C3322" s="43" t="s">
        <v>6667</v>
      </c>
      <c r="D3322" s="5" t="s">
        <v>1885</v>
      </c>
      <c r="E3322" s="5" t="s">
        <v>13010</v>
      </c>
      <c r="F3322" s="93" t="s">
        <v>6658</v>
      </c>
      <c r="G3322" s="2" t="s">
        <v>343</v>
      </c>
      <c r="H3322" s="4">
        <v>0</v>
      </c>
      <c r="I3322" s="2">
        <v>710000000</v>
      </c>
      <c r="J3322" s="2" t="s">
        <v>11537</v>
      </c>
      <c r="K3322" s="2" t="s">
        <v>6779</v>
      </c>
      <c r="L3322" s="2" t="s">
        <v>1141</v>
      </c>
      <c r="M3322" s="6" t="s">
        <v>32</v>
      </c>
      <c r="N3322" s="2" t="s">
        <v>453</v>
      </c>
      <c r="O3322" s="15" t="s">
        <v>3810</v>
      </c>
      <c r="P3322" s="36" t="s">
        <v>40</v>
      </c>
      <c r="Q3322" s="2" t="s">
        <v>41</v>
      </c>
      <c r="R3322" s="2">
        <v>400</v>
      </c>
      <c r="S3322" s="9">
        <v>2000</v>
      </c>
      <c r="T3322" s="9">
        <v>0</v>
      </c>
      <c r="U3322" s="9">
        <f t="shared" si="258"/>
        <v>0</v>
      </c>
      <c r="V3322" s="2" t="s">
        <v>42</v>
      </c>
      <c r="W3322" s="2">
        <v>2014</v>
      </c>
      <c r="X3322" s="2" t="s">
        <v>10152</v>
      </c>
    </row>
    <row r="3323" spans="1:25" ht="63.75" outlineLevel="1" x14ac:dyDescent="0.25">
      <c r="A3323" s="2" t="s">
        <v>7245</v>
      </c>
      <c r="B3323" s="3" t="s">
        <v>27</v>
      </c>
      <c r="C3323" s="43" t="s">
        <v>6668</v>
      </c>
      <c r="D3323" s="10" t="s">
        <v>9842</v>
      </c>
      <c r="E3323" s="10" t="s">
        <v>9843</v>
      </c>
      <c r="F3323" s="93" t="s">
        <v>6669</v>
      </c>
      <c r="G3323" s="2" t="s">
        <v>343</v>
      </c>
      <c r="H3323" s="4">
        <v>0</v>
      </c>
      <c r="I3323" s="2">
        <v>710000000</v>
      </c>
      <c r="J3323" s="2" t="s">
        <v>11537</v>
      </c>
      <c r="K3323" s="2" t="s">
        <v>6779</v>
      </c>
      <c r="L3323" s="2" t="s">
        <v>1141</v>
      </c>
      <c r="M3323" s="6" t="s">
        <v>32</v>
      </c>
      <c r="N3323" s="2" t="s">
        <v>453</v>
      </c>
      <c r="O3323" s="15" t="s">
        <v>3810</v>
      </c>
      <c r="P3323" s="36" t="s">
        <v>40</v>
      </c>
      <c r="Q3323" s="2" t="s">
        <v>41</v>
      </c>
      <c r="R3323" s="2">
        <v>400</v>
      </c>
      <c r="S3323" s="9">
        <v>750</v>
      </c>
      <c r="T3323" s="9">
        <v>0</v>
      </c>
      <c r="U3323" s="9">
        <f t="shared" si="258"/>
        <v>0</v>
      </c>
      <c r="V3323" s="2" t="s">
        <v>42</v>
      </c>
      <c r="W3323" s="2">
        <v>2014</v>
      </c>
      <c r="X3323" s="2"/>
    </row>
    <row r="3324" spans="1:25" ht="63.75" outlineLevel="1" x14ac:dyDescent="0.25">
      <c r="A3324" s="2" t="s">
        <v>12105</v>
      </c>
      <c r="B3324" s="3" t="s">
        <v>27</v>
      </c>
      <c r="C3324" s="43" t="s">
        <v>6668</v>
      </c>
      <c r="D3324" s="10" t="s">
        <v>9842</v>
      </c>
      <c r="E3324" s="10" t="s">
        <v>9843</v>
      </c>
      <c r="F3324" s="93" t="s">
        <v>6669</v>
      </c>
      <c r="G3324" s="2" t="s">
        <v>343</v>
      </c>
      <c r="H3324" s="4">
        <v>100</v>
      </c>
      <c r="I3324" s="2">
        <v>710000000</v>
      </c>
      <c r="J3324" s="2" t="s">
        <v>11537</v>
      </c>
      <c r="K3324" s="2" t="s">
        <v>6017</v>
      </c>
      <c r="L3324" s="2" t="s">
        <v>1141</v>
      </c>
      <c r="M3324" s="6" t="s">
        <v>32</v>
      </c>
      <c r="N3324" s="2" t="s">
        <v>12087</v>
      </c>
      <c r="O3324" s="7" t="s">
        <v>10158</v>
      </c>
      <c r="P3324" s="36" t="s">
        <v>40</v>
      </c>
      <c r="Q3324" s="2" t="s">
        <v>41</v>
      </c>
      <c r="R3324" s="2">
        <v>400</v>
      </c>
      <c r="S3324" s="9">
        <v>0</v>
      </c>
      <c r="T3324" s="9">
        <v>0</v>
      </c>
      <c r="U3324" s="9">
        <f t="shared" si="258"/>
        <v>0</v>
      </c>
      <c r="V3324" s="2" t="s">
        <v>42</v>
      </c>
      <c r="W3324" s="2">
        <v>2014</v>
      </c>
      <c r="X3324" s="2" t="s">
        <v>11075</v>
      </c>
    </row>
    <row r="3325" spans="1:25" s="253" customFormat="1" ht="63.75" x14ac:dyDescent="0.25">
      <c r="A3325" s="237" t="s">
        <v>13440</v>
      </c>
      <c r="B3325" s="238" t="s">
        <v>27</v>
      </c>
      <c r="C3325" s="267" t="s">
        <v>6668</v>
      </c>
      <c r="D3325" s="239" t="s">
        <v>9842</v>
      </c>
      <c r="E3325" s="239" t="s">
        <v>9843</v>
      </c>
      <c r="F3325" s="268" t="s">
        <v>6669</v>
      </c>
      <c r="G3325" s="237" t="s">
        <v>343</v>
      </c>
      <c r="H3325" s="257">
        <v>100</v>
      </c>
      <c r="I3325" s="237">
        <v>710000000</v>
      </c>
      <c r="J3325" s="237" t="s">
        <v>1075</v>
      </c>
      <c r="K3325" s="237" t="s">
        <v>3806</v>
      </c>
      <c r="L3325" s="237" t="s">
        <v>1141</v>
      </c>
      <c r="M3325" s="260" t="s">
        <v>32</v>
      </c>
      <c r="N3325" s="237" t="s">
        <v>11398</v>
      </c>
      <c r="O3325" s="243" t="s">
        <v>10158</v>
      </c>
      <c r="P3325" s="266" t="s">
        <v>40</v>
      </c>
      <c r="Q3325" s="237" t="s">
        <v>41</v>
      </c>
      <c r="R3325" s="237">
        <v>400</v>
      </c>
      <c r="S3325" s="246">
        <v>750</v>
      </c>
      <c r="T3325" s="246">
        <f t="shared" si="260"/>
        <v>300000</v>
      </c>
      <c r="U3325" s="246">
        <f t="shared" si="258"/>
        <v>336000.00000000006</v>
      </c>
      <c r="V3325" s="237" t="s">
        <v>42</v>
      </c>
      <c r="W3325" s="237">
        <v>2014</v>
      </c>
      <c r="X3325" s="237">
        <v>11</v>
      </c>
      <c r="Y3325" s="258"/>
    </row>
    <row r="3326" spans="1:25" ht="63.75" outlineLevel="1" x14ac:dyDescent="0.25">
      <c r="A3326" s="2" t="s">
        <v>7246</v>
      </c>
      <c r="B3326" s="2" t="s">
        <v>27</v>
      </c>
      <c r="C3326" s="43" t="s">
        <v>6670</v>
      </c>
      <c r="D3326" s="93" t="s">
        <v>11952</v>
      </c>
      <c r="E3326" s="93" t="s">
        <v>11953</v>
      </c>
      <c r="F3326" s="93" t="s">
        <v>6671</v>
      </c>
      <c r="G3326" s="2" t="s">
        <v>343</v>
      </c>
      <c r="H3326" s="4">
        <v>0</v>
      </c>
      <c r="I3326" s="2">
        <v>710000000</v>
      </c>
      <c r="J3326" s="2" t="s">
        <v>11537</v>
      </c>
      <c r="K3326" s="2" t="s">
        <v>6779</v>
      </c>
      <c r="L3326" s="2" t="s">
        <v>1141</v>
      </c>
      <c r="M3326" s="6" t="s">
        <v>32</v>
      </c>
      <c r="N3326" s="2" t="s">
        <v>453</v>
      </c>
      <c r="O3326" s="15" t="s">
        <v>3810</v>
      </c>
      <c r="P3326" s="36" t="s">
        <v>40</v>
      </c>
      <c r="Q3326" s="2" t="s">
        <v>41</v>
      </c>
      <c r="R3326" s="2">
        <v>2</v>
      </c>
      <c r="S3326" s="9">
        <v>23300</v>
      </c>
      <c r="T3326" s="9">
        <v>0</v>
      </c>
      <c r="U3326" s="9">
        <f t="shared" si="258"/>
        <v>0</v>
      </c>
      <c r="V3326" s="2" t="s">
        <v>42</v>
      </c>
      <c r="W3326" s="2">
        <v>2014</v>
      </c>
      <c r="X3326" s="2"/>
    </row>
    <row r="3327" spans="1:25" ht="63.75" outlineLevel="1" x14ac:dyDescent="0.25">
      <c r="A3327" s="2" t="s">
        <v>12106</v>
      </c>
      <c r="B3327" s="2" t="s">
        <v>27</v>
      </c>
      <c r="C3327" s="43" t="s">
        <v>6670</v>
      </c>
      <c r="D3327" s="93" t="s">
        <v>12107</v>
      </c>
      <c r="E3327" s="93" t="s">
        <v>11953</v>
      </c>
      <c r="F3327" s="93"/>
      <c r="G3327" s="2" t="s">
        <v>343</v>
      </c>
      <c r="H3327" s="4">
        <v>100</v>
      </c>
      <c r="I3327" s="2">
        <v>710000000</v>
      </c>
      <c r="J3327" s="2" t="s">
        <v>11537</v>
      </c>
      <c r="K3327" s="2" t="s">
        <v>6017</v>
      </c>
      <c r="L3327" s="2" t="s">
        <v>1141</v>
      </c>
      <c r="M3327" s="6" t="s">
        <v>32</v>
      </c>
      <c r="N3327" s="2" t="s">
        <v>12087</v>
      </c>
      <c r="O3327" s="7" t="s">
        <v>10158</v>
      </c>
      <c r="P3327" s="36" t="s">
        <v>40</v>
      </c>
      <c r="Q3327" s="2" t="s">
        <v>41</v>
      </c>
      <c r="R3327" s="2">
        <v>2</v>
      </c>
      <c r="S3327" s="9">
        <v>23300</v>
      </c>
      <c r="T3327" s="9">
        <f t="shared" si="260"/>
        <v>46600</v>
      </c>
      <c r="U3327" s="9">
        <f t="shared" si="258"/>
        <v>52192.000000000007</v>
      </c>
      <c r="V3327" s="2" t="s">
        <v>42</v>
      </c>
      <c r="W3327" s="2">
        <v>2014</v>
      </c>
      <c r="X3327" s="2" t="s">
        <v>12108</v>
      </c>
    </row>
    <row r="3328" spans="1:25" ht="63.75" outlineLevel="1" x14ac:dyDescent="0.25">
      <c r="A3328" s="2" t="s">
        <v>7247</v>
      </c>
      <c r="B3328" s="2" t="s">
        <v>27</v>
      </c>
      <c r="C3328" s="20" t="s">
        <v>8628</v>
      </c>
      <c r="D3328" s="20" t="s">
        <v>1980</v>
      </c>
      <c r="E3328" s="20" t="s">
        <v>8629</v>
      </c>
      <c r="F3328" s="93" t="s">
        <v>8627</v>
      </c>
      <c r="G3328" s="2" t="s">
        <v>343</v>
      </c>
      <c r="H3328" s="4">
        <v>0</v>
      </c>
      <c r="I3328" s="2">
        <v>710000000</v>
      </c>
      <c r="J3328" s="2" t="s">
        <v>11537</v>
      </c>
      <c r="K3328" s="2" t="s">
        <v>6779</v>
      </c>
      <c r="L3328" s="2" t="s">
        <v>1141</v>
      </c>
      <c r="M3328" s="6" t="s">
        <v>32</v>
      </c>
      <c r="N3328" s="2" t="s">
        <v>453</v>
      </c>
      <c r="O3328" s="15" t="s">
        <v>3810</v>
      </c>
      <c r="P3328" s="36" t="s">
        <v>40</v>
      </c>
      <c r="Q3328" s="2" t="s">
        <v>41</v>
      </c>
      <c r="R3328" s="2">
        <v>400</v>
      </c>
      <c r="S3328" s="9">
        <v>598</v>
      </c>
      <c r="T3328" s="9">
        <v>0</v>
      </c>
      <c r="U3328" s="9">
        <f t="shared" si="258"/>
        <v>0</v>
      </c>
      <c r="V3328" s="2" t="s">
        <v>42</v>
      </c>
      <c r="W3328" s="2">
        <v>2014</v>
      </c>
      <c r="X3328" s="2" t="s">
        <v>10152</v>
      </c>
    </row>
    <row r="3329" spans="1:24" ht="63.75" outlineLevel="1" x14ac:dyDescent="0.25">
      <c r="A3329" s="2" t="s">
        <v>7248</v>
      </c>
      <c r="B3329" s="2" t="s">
        <v>27</v>
      </c>
      <c r="C3329" s="20" t="s">
        <v>8632</v>
      </c>
      <c r="D3329" s="20" t="s">
        <v>1878</v>
      </c>
      <c r="E3329" s="20" t="s">
        <v>8633</v>
      </c>
      <c r="F3329" s="93" t="s">
        <v>8631</v>
      </c>
      <c r="G3329" s="2" t="s">
        <v>343</v>
      </c>
      <c r="H3329" s="4">
        <v>0</v>
      </c>
      <c r="I3329" s="2">
        <v>710000000</v>
      </c>
      <c r="J3329" s="2" t="s">
        <v>11537</v>
      </c>
      <c r="K3329" s="2" t="s">
        <v>6779</v>
      </c>
      <c r="L3329" s="2" t="s">
        <v>1141</v>
      </c>
      <c r="M3329" s="6" t="s">
        <v>32</v>
      </c>
      <c r="N3329" s="2" t="s">
        <v>453</v>
      </c>
      <c r="O3329" s="15" t="s">
        <v>3810</v>
      </c>
      <c r="P3329" s="36" t="s">
        <v>1837</v>
      </c>
      <c r="Q3329" s="2" t="s">
        <v>1838</v>
      </c>
      <c r="R3329" s="2">
        <v>2</v>
      </c>
      <c r="S3329" s="9">
        <v>7430</v>
      </c>
      <c r="T3329" s="9">
        <v>0</v>
      </c>
      <c r="U3329" s="9">
        <f t="shared" si="258"/>
        <v>0</v>
      </c>
      <c r="V3329" s="2" t="s">
        <v>42</v>
      </c>
      <c r="W3329" s="2">
        <v>2014</v>
      </c>
      <c r="X3329" s="2"/>
    </row>
    <row r="3330" spans="1:24" ht="63.75" outlineLevel="1" x14ac:dyDescent="0.25">
      <c r="A3330" s="2" t="s">
        <v>12109</v>
      </c>
      <c r="B3330" s="2" t="s">
        <v>27</v>
      </c>
      <c r="C3330" s="20" t="s">
        <v>8632</v>
      </c>
      <c r="D3330" s="20" t="s">
        <v>1878</v>
      </c>
      <c r="E3330" s="20" t="s">
        <v>8633</v>
      </c>
      <c r="F3330" s="93" t="s">
        <v>8631</v>
      </c>
      <c r="G3330" s="2" t="s">
        <v>343</v>
      </c>
      <c r="H3330" s="4">
        <v>100</v>
      </c>
      <c r="I3330" s="2">
        <v>710000000</v>
      </c>
      <c r="J3330" s="2" t="s">
        <v>11537</v>
      </c>
      <c r="K3330" s="2" t="s">
        <v>6017</v>
      </c>
      <c r="L3330" s="2" t="s">
        <v>1141</v>
      </c>
      <c r="M3330" s="6" t="s">
        <v>32</v>
      </c>
      <c r="N3330" s="2" t="s">
        <v>12087</v>
      </c>
      <c r="O3330" s="7" t="s">
        <v>10158</v>
      </c>
      <c r="P3330" s="36" t="s">
        <v>1837</v>
      </c>
      <c r="Q3330" s="2" t="s">
        <v>1838</v>
      </c>
      <c r="R3330" s="2">
        <v>2</v>
      </c>
      <c r="S3330" s="9">
        <v>7430</v>
      </c>
      <c r="T3330" s="9">
        <f t="shared" si="260"/>
        <v>14860</v>
      </c>
      <c r="U3330" s="9">
        <f t="shared" si="258"/>
        <v>16643.2</v>
      </c>
      <c r="V3330" s="2" t="s">
        <v>42</v>
      </c>
      <c r="W3330" s="2">
        <v>2014</v>
      </c>
      <c r="X3330" s="2" t="s">
        <v>11934</v>
      </c>
    </row>
    <row r="3331" spans="1:24" ht="63.75" outlineLevel="1" x14ac:dyDescent="0.25">
      <c r="A3331" s="2" t="s">
        <v>7249</v>
      </c>
      <c r="B3331" s="2" t="s">
        <v>27</v>
      </c>
      <c r="C3331" s="43" t="s">
        <v>1866</v>
      </c>
      <c r="D3331" s="93" t="s">
        <v>13009</v>
      </c>
      <c r="E3331" s="93" t="s">
        <v>2910</v>
      </c>
      <c r="F3331" s="93" t="s">
        <v>6658</v>
      </c>
      <c r="G3331" s="2" t="s">
        <v>343</v>
      </c>
      <c r="H3331" s="4">
        <v>0</v>
      </c>
      <c r="I3331" s="2">
        <v>710000000</v>
      </c>
      <c r="J3331" s="2" t="s">
        <v>11537</v>
      </c>
      <c r="K3331" s="2" t="s">
        <v>6779</v>
      </c>
      <c r="L3331" s="2" t="s">
        <v>1141</v>
      </c>
      <c r="M3331" s="6" t="s">
        <v>32</v>
      </c>
      <c r="N3331" s="2" t="s">
        <v>453</v>
      </c>
      <c r="O3331" s="15" t="s">
        <v>3810</v>
      </c>
      <c r="P3331" s="36" t="s">
        <v>756</v>
      </c>
      <c r="Q3331" s="5" t="s">
        <v>757</v>
      </c>
      <c r="R3331" s="2">
        <v>10</v>
      </c>
      <c r="S3331" s="9">
        <v>277</v>
      </c>
      <c r="T3331" s="9">
        <v>0</v>
      </c>
      <c r="U3331" s="9">
        <f t="shared" si="258"/>
        <v>0</v>
      </c>
      <c r="V3331" s="2" t="s">
        <v>42</v>
      </c>
      <c r="W3331" s="2">
        <v>2014</v>
      </c>
      <c r="X3331" s="2"/>
    </row>
    <row r="3332" spans="1:24" ht="63.75" outlineLevel="1" x14ac:dyDescent="0.25">
      <c r="A3332" s="2" t="s">
        <v>12110</v>
      </c>
      <c r="B3332" s="2" t="s">
        <v>27</v>
      </c>
      <c r="C3332" s="43" t="s">
        <v>1866</v>
      </c>
      <c r="D3332" s="93" t="s">
        <v>13009</v>
      </c>
      <c r="E3332" s="93" t="s">
        <v>2910</v>
      </c>
      <c r="F3332" s="93"/>
      <c r="G3332" s="2" t="s">
        <v>343</v>
      </c>
      <c r="H3332" s="4">
        <v>100</v>
      </c>
      <c r="I3332" s="2">
        <v>710000000</v>
      </c>
      <c r="J3332" s="2" t="s">
        <v>11537</v>
      </c>
      <c r="K3332" s="2" t="s">
        <v>6017</v>
      </c>
      <c r="L3332" s="2" t="s">
        <v>1141</v>
      </c>
      <c r="M3332" s="6" t="s">
        <v>32</v>
      </c>
      <c r="N3332" s="2" t="s">
        <v>12087</v>
      </c>
      <c r="O3332" s="7" t="s">
        <v>10158</v>
      </c>
      <c r="P3332" s="36" t="s">
        <v>756</v>
      </c>
      <c r="Q3332" s="5" t="s">
        <v>757</v>
      </c>
      <c r="R3332" s="2">
        <v>10</v>
      </c>
      <c r="S3332" s="9">
        <v>277</v>
      </c>
      <c r="T3332" s="9">
        <f t="shared" si="260"/>
        <v>2770</v>
      </c>
      <c r="U3332" s="9">
        <f t="shared" si="258"/>
        <v>3102.4</v>
      </c>
      <c r="V3332" s="2" t="s">
        <v>42</v>
      </c>
      <c r="W3332" s="2">
        <v>2014</v>
      </c>
      <c r="X3332" s="2" t="s">
        <v>11800</v>
      </c>
    </row>
    <row r="3333" spans="1:24" ht="63.75" outlineLevel="1" x14ac:dyDescent="0.25">
      <c r="A3333" s="2" t="s">
        <v>7250</v>
      </c>
      <c r="B3333" s="2" t="s">
        <v>27</v>
      </c>
      <c r="C3333" s="20" t="s">
        <v>6442</v>
      </c>
      <c r="D3333" s="20" t="s">
        <v>6443</v>
      </c>
      <c r="E3333" s="20" t="s">
        <v>6444</v>
      </c>
      <c r="F3333" s="93" t="s">
        <v>8630</v>
      </c>
      <c r="G3333" s="2" t="s">
        <v>343</v>
      </c>
      <c r="H3333" s="4">
        <v>0</v>
      </c>
      <c r="I3333" s="2">
        <v>710000000</v>
      </c>
      <c r="J3333" s="2" t="s">
        <v>11537</v>
      </c>
      <c r="K3333" s="2" t="s">
        <v>6779</v>
      </c>
      <c r="L3333" s="2" t="s">
        <v>1141</v>
      </c>
      <c r="M3333" s="6" t="s">
        <v>32</v>
      </c>
      <c r="N3333" s="2" t="s">
        <v>453</v>
      </c>
      <c r="O3333" s="15" t="s">
        <v>3810</v>
      </c>
      <c r="P3333" s="36" t="s">
        <v>40</v>
      </c>
      <c r="Q3333" s="5" t="s">
        <v>41</v>
      </c>
      <c r="R3333" s="2">
        <v>2</v>
      </c>
      <c r="S3333" s="9">
        <v>3000</v>
      </c>
      <c r="T3333" s="9">
        <v>0</v>
      </c>
      <c r="U3333" s="9">
        <f t="shared" si="258"/>
        <v>0</v>
      </c>
      <c r="V3333" s="2" t="s">
        <v>42</v>
      </c>
      <c r="W3333" s="2">
        <v>2014</v>
      </c>
      <c r="X3333" s="2"/>
    </row>
    <row r="3334" spans="1:24" ht="63.75" outlineLevel="1" x14ac:dyDescent="0.25">
      <c r="A3334" s="2" t="s">
        <v>12111</v>
      </c>
      <c r="B3334" s="2" t="s">
        <v>27</v>
      </c>
      <c r="C3334" s="20" t="s">
        <v>6442</v>
      </c>
      <c r="D3334" s="20" t="s">
        <v>6443</v>
      </c>
      <c r="E3334" s="20" t="s">
        <v>6444</v>
      </c>
      <c r="F3334" s="93" t="s">
        <v>8630</v>
      </c>
      <c r="G3334" s="2" t="s">
        <v>343</v>
      </c>
      <c r="H3334" s="4">
        <v>100</v>
      </c>
      <c r="I3334" s="2">
        <v>710000000</v>
      </c>
      <c r="J3334" s="2" t="s">
        <v>11537</v>
      </c>
      <c r="K3334" s="2" t="s">
        <v>6017</v>
      </c>
      <c r="L3334" s="2" t="s">
        <v>1141</v>
      </c>
      <c r="M3334" s="6" t="s">
        <v>32</v>
      </c>
      <c r="N3334" s="2" t="s">
        <v>12087</v>
      </c>
      <c r="O3334" s="7" t="s">
        <v>10158</v>
      </c>
      <c r="P3334" s="36" t="s">
        <v>40</v>
      </c>
      <c r="Q3334" s="5" t="s">
        <v>41</v>
      </c>
      <c r="R3334" s="2">
        <v>2</v>
      </c>
      <c r="S3334" s="9">
        <v>3000</v>
      </c>
      <c r="T3334" s="9">
        <f t="shared" si="260"/>
        <v>6000</v>
      </c>
      <c r="U3334" s="9">
        <f t="shared" si="258"/>
        <v>6720.0000000000009</v>
      </c>
      <c r="V3334" s="2" t="s">
        <v>42</v>
      </c>
      <c r="W3334" s="2">
        <v>2014</v>
      </c>
      <c r="X3334" s="2" t="s">
        <v>11934</v>
      </c>
    </row>
    <row r="3335" spans="1:24" ht="63.75" outlineLevel="1" x14ac:dyDescent="0.25">
      <c r="A3335" s="2" t="s">
        <v>7251</v>
      </c>
      <c r="B3335" s="2" t="s">
        <v>27</v>
      </c>
      <c r="C3335" s="43" t="s">
        <v>6672</v>
      </c>
      <c r="D3335" s="10" t="s">
        <v>1895</v>
      </c>
      <c r="E3335" s="10" t="s">
        <v>9499</v>
      </c>
      <c r="F3335" s="93" t="s">
        <v>6658</v>
      </c>
      <c r="G3335" s="2" t="s">
        <v>343</v>
      </c>
      <c r="H3335" s="4">
        <v>0</v>
      </c>
      <c r="I3335" s="2">
        <v>710000000</v>
      </c>
      <c r="J3335" s="2" t="s">
        <v>11537</v>
      </c>
      <c r="K3335" s="2" t="s">
        <v>6779</v>
      </c>
      <c r="L3335" s="2" t="s">
        <v>1141</v>
      </c>
      <c r="M3335" s="6" t="s">
        <v>32</v>
      </c>
      <c r="N3335" s="2" t="s">
        <v>453</v>
      </c>
      <c r="O3335" s="15" t="s">
        <v>3810</v>
      </c>
      <c r="P3335" s="36" t="s">
        <v>824</v>
      </c>
      <c r="Q3335" s="34" t="s">
        <v>1268</v>
      </c>
      <c r="R3335" s="2">
        <v>60.35</v>
      </c>
      <c r="S3335" s="9">
        <f>T3335/R3335</f>
        <v>2659.4863297431648</v>
      </c>
      <c r="T3335" s="9">
        <v>160500</v>
      </c>
      <c r="U3335" s="9">
        <f t="shared" si="258"/>
        <v>179760.00000000003</v>
      </c>
      <c r="V3335" s="2" t="s">
        <v>42</v>
      </c>
      <c r="W3335" s="2">
        <v>2014</v>
      </c>
      <c r="X3335" s="2"/>
    </row>
    <row r="3336" spans="1:24" ht="63.75" outlineLevel="1" x14ac:dyDescent="0.25">
      <c r="A3336" s="2" t="s">
        <v>7252</v>
      </c>
      <c r="B3336" s="2" t="s">
        <v>27</v>
      </c>
      <c r="C3336" s="20" t="s">
        <v>3987</v>
      </c>
      <c r="D3336" s="20" t="s">
        <v>1896</v>
      </c>
      <c r="E3336" s="20" t="s">
        <v>1892</v>
      </c>
      <c r="F3336" s="93" t="s">
        <v>6658</v>
      </c>
      <c r="G3336" s="2" t="s">
        <v>343</v>
      </c>
      <c r="H3336" s="4">
        <v>0</v>
      </c>
      <c r="I3336" s="2">
        <v>710000000</v>
      </c>
      <c r="J3336" s="2" t="s">
        <v>11537</v>
      </c>
      <c r="K3336" s="2" t="s">
        <v>6779</v>
      </c>
      <c r="L3336" s="2" t="s">
        <v>1141</v>
      </c>
      <c r="M3336" s="6" t="s">
        <v>32</v>
      </c>
      <c r="N3336" s="2" t="s">
        <v>453</v>
      </c>
      <c r="O3336" s="15" t="s">
        <v>3810</v>
      </c>
      <c r="P3336" s="36" t="s">
        <v>824</v>
      </c>
      <c r="Q3336" s="34" t="s">
        <v>1268</v>
      </c>
      <c r="R3336" s="2">
        <v>12.07</v>
      </c>
      <c r="S3336" s="9">
        <f>T3336/R3336</f>
        <v>12765.53438276719</v>
      </c>
      <c r="T3336" s="9">
        <v>154079.99999999997</v>
      </c>
      <c r="U3336" s="9">
        <f t="shared" si="258"/>
        <v>172569.59999999998</v>
      </c>
      <c r="V3336" s="2" t="s">
        <v>42</v>
      </c>
      <c r="W3336" s="2">
        <v>2014</v>
      </c>
      <c r="X3336" s="2"/>
    </row>
    <row r="3337" spans="1:24" ht="63.75" outlineLevel="1" x14ac:dyDescent="0.25">
      <c r="A3337" s="2" t="s">
        <v>7253</v>
      </c>
      <c r="B3337" s="2" t="s">
        <v>27</v>
      </c>
      <c r="C3337" s="20" t="s">
        <v>8634</v>
      </c>
      <c r="D3337" s="20" t="s">
        <v>1897</v>
      </c>
      <c r="E3337" s="20" t="s">
        <v>1894</v>
      </c>
      <c r="F3337" s="93" t="s">
        <v>6658</v>
      </c>
      <c r="G3337" s="2" t="s">
        <v>343</v>
      </c>
      <c r="H3337" s="4">
        <v>0</v>
      </c>
      <c r="I3337" s="2">
        <v>710000000</v>
      </c>
      <c r="J3337" s="2" t="s">
        <v>11537</v>
      </c>
      <c r="K3337" s="2" t="s">
        <v>6779</v>
      </c>
      <c r="L3337" s="2" t="s">
        <v>1141</v>
      </c>
      <c r="M3337" s="6" t="s">
        <v>32</v>
      </c>
      <c r="N3337" s="2" t="s">
        <v>453</v>
      </c>
      <c r="O3337" s="15" t="s">
        <v>3810</v>
      </c>
      <c r="P3337" s="36" t="s">
        <v>824</v>
      </c>
      <c r="Q3337" s="34" t="s">
        <v>1268</v>
      </c>
      <c r="R3337" s="2">
        <v>24.14</v>
      </c>
      <c r="S3337" s="9">
        <f>T3337/R3337</f>
        <v>6382.7671913835948</v>
      </c>
      <c r="T3337" s="9">
        <v>154079.99999999997</v>
      </c>
      <c r="U3337" s="9">
        <f t="shared" si="258"/>
        <v>172569.59999999998</v>
      </c>
      <c r="V3337" s="2" t="s">
        <v>42</v>
      </c>
      <c r="W3337" s="2">
        <v>2014</v>
      </c>
      <c r="X3337" s="2"/>
    </row>
    <row r="3338" spans="1:24" ht="63.75" outlineLevel="1" x14ac:dyDescent="0.25">
      <c r="A3338" s="2" t="s">
        <v>7254</v>
      </c>
      <c r="B3338" s="2" t="s">
        <v>27</v>
      </c>
      <c r="C3338" s="43" t="s">
        <v>6674</v>
      </c>
      <c r="D3338" s="10" t="s">
        <v>9500</v>
      </c>
      <c r="E3338" s="10" t="s">
        <v>9501</v>
      </c>
      <c r="F3338" s="93" t="s">
        <v>6673</v>
      </c>
      <c r="G3338" s="2" t="s">
        <v>29</v>
      </c>
      <c r="H3338" s="4">
        <v>0</v>
      </c>
      <c r="I3338" s="2">
        <v>710000000</v>
      </c>
      <c r="J3338" s="2" t="s">
        <v>11537</v>
      </c>
      <c r="K3338" s="2" t="s">
        <v>6779</v>
      </c>
      <c r="L3338" s="2" t="s">
        <v>1141</v>
      </c>
      <c r="M3338" s="6" t="s">
        <v>32</v>
      </c>
      <c r="N3338" s="2" t="s">
        <v>453</v>
      </c>
      <c r="O3338" s="15" t="s">
        <v>3810</v>
      </c>
      <c r="P3338" s="36" t="s">
        <v>1837</v>
      </c>
      <c r="Q3338" s="5" t="s">
        <v>1838</v>
      </c>
      <c r="R3338" s="2">
        <v>0</v>
      </c>
      <c r="S3338" s="9">
        <v>0</v>
      </c>
      <c r="T3338" s="9">
        <v>0</v>
      </c>
      <c r="U3338" s="9">
        <f t="shared" si="258"/>
        <v>0</v>
      </c>
      <c r="V3338" s="2" t="s">
        <v>42</v>
      </c>
      <c r="W3338" s="2">
        <v>2014</v>
      </c>
      <c r="X3338" s="2"/>
    </row>
    <row r="3339" spans="1:24" ht="63.75" outlineLevel="1" x14ac:dyDescent="0.25">
      <c r="A3339" s="2" t="s">
        <v>11208</v>
      </c>
      <c r="B3339" s="2" t="s">
        <v>27</v>
      </c>
      <c r="C3339" s="43" t="s">
        <v>6674</v>
      </c>
      <c r="D3339" s="10" t="s">
        <v>9500</v>
      </c>
      <c r="E3339" s="10" t="s">
        <v>9501</v>
      </c>
      <c r="F3339" s="93" t="s">
        <v>6673</v>
      </c>
      <c r="G3339" s="2" t="s">
        <v>29</v>
      </c>
      <c r="H3339" s="4">
        <v>0</v>
      </c>
      <c r="I3339" s="2">
        <v>710000000</v>
      </c>
      <c r="J3339" s="2" t="s">
        <v>11537</v>
      </c>
      <c r="K3339" s="2" t="s">
        <v>6016</v>
      </c>
      <c r="L3339" s="2" t="s">
        <v>1141</v>
      </c>
      <c r="M3339" s="6" t="s">
        <v>32</v>
      </c>
      <c r="N3339" s="2" t="s">
        <v>453</v>
      </c>
      <c r="O3339" s="15" t="s">
        <v>3810</v>
      </c>
      <c r="P3339" s="36" t="s">
        <v>1837</v>
      </c>
      <c r="Q3339" s="5" t="s">
        <v>1838</v>
      </c>
      <c r="R3339" s="2">
        <v>30</v>
      </c>
      <c r="S3339" s="9">
        <v>6982</v>
      </c>
      <c r="T3339" s="9">
        <f>R3339*S3339</f>
        <v>209460</v>
      </c>
      <c r="U3339" s="9">
        <f t="shared" si="258"/>
        <v>234595.20000000001</v>
      </c>
      <c r="V3339" s="2" t="s">
        <v>42</v>
      </c>
      <c r="W3339" s="2">
        <v>2014</v>
      </c>
      <c r="X3339" s="2" t="s">
        <v>10943</v>
      </c>
    </row>
    <row r="3340" spans="1:24" ht="76.5" outlineLevel="1" x14ac:dyDescent="0.25">
      <c r="A3340" s="2" t="s">
        <v>7255</v>
      </c>
      <c r="B3340" s="2" t="s">
        <v>27</v>
      </c>
      <c r="C3340" s="20" t="s">
        <v>2471</v>
      </c>
      <c r="D3340" s="10" t="s">
        <v>6491</v>
      </c>
      <c r="E3340" s="10" t="s">
        <v>6492</v>
      </c>
      <c r="F3340" s="93"/>
      <c r="G3340" s="2" t="s">
        <v>29</v>
      </c>
      <c r="H3340" s="4">
        <v>0</v>
      </c>
      <c r="I3340" s="2">
        <v>710000000</v>
      </c>
      <c r="J3340" s="2" t="s">
        <v>11537</v>
      </c>
      <c r="K3340" s="2" t="s">
        <v>6779</v>
      </c>
      <c r="L3340" s="2" t="s">
        <v>1141</v>
      </c>
      <c r="M3340" s="6" t="s">
        <v>32</v>
      </c>
      <c r="N3340" s="2" t="s">
        <v>453</v>
      </c>
      <c r="O3340" s="15" t="s">
        <v>3810</v>
      </c>
      <c r="P3340" s="36" t="s">
        <v>40</v>
      </c>
      <c r="Q3340" s="5" t="s">
        <v>41</v>
      </c>
      <c r="R3340" s="2">
        <v>0</v>
      </c>
      <c r="S3340" s="9">
        <v>0</v>
      </c>
      <c r="T3340" s="9">
        <f t="shared" ref="T3340:T3346" si="262">S3340*R3340</f>
        <v>0</v>
      </c>
      <c r="U3340" s="9">
        <f t="shared" ref="U3340:U3345" si="263">T3340*1.12</f>
        <v>0</v>
      </c>
      <c r="V3340" s="2" t="s">
        <v>42</v>
      </c>
      <c r="W3340" s="2">
        <v>2014</v>
      </c>
      <c r="X3340" s="2"/>
    </row>
    <row r="3341" spans="1:24" ht="76.5" outlineLevel="1" x14ac:dyDescent="0.25">
      <c r="A3341" s="2" t="s">
        <v>11209</v>
      </c>
      <c r="B3341" s="2" t="s">
        <v>27</v>
      </c>
      <c r="C3341" s="20" t="s">
        <v>2471</v>
      </c>
      <c r="D3341" s="10" t="s">
        <v>6491</v>
      </c>
      <c r="E3341" s="10" t="s">
        <v>6492</v>
      </c>
      <c r="F3341" s="93"/>
      <c r="G3341" s="2" t="s">
        <v>29</v>
      </c>
      <c r="H3341" s="4">
        <v>0</v>
      </c>
      <c r="I3341" s="2">
        <v>710000000</v>
      </c>
      <c r="J3341" s="2" t="s">
        <v>11537</v>
      </c>
      <c r="K3341" s="2" t="s">
        <v>6016</v>
      </c>
      <c r="L3341" s="2" t="s">
        <v>1141</v>
      </c>
      <c r="M3341" s="6" t="s">
        <v>32</v>
      </c>
      <c r="N3341" s="2" t="s">
        <v>453</v>
      </c>
      <c r="O3341" s="15" t="s">
        <v>3810</v>
      </c>
      <c r="P3341" s="36" t="s">
        <v>40</v>
      </c>
      <c r="Q3341" s="5" t="s">
        <v>41</v>
      </c>
      <c r="R3341" s="2">
        <v>21</v>
      </c>
      <c r="S3341" s="9">
        <v>1624</v>
      </c>
      <c r="T3341" s="9">
        <f t="shared" si="262"/>
        <v>34104</v>
      </c>
      <c r="U3341" s="9">
        <f t="shared" si="263"/>
        <v>38196.480000000003</v>
      </c>
      <c r="V3341" s="2" t="s">
        <v>42</v>
      </c>
      <c r="W3341" s="2">
        <v>2014</v>
      </c>
      <c r="X3341" s="2" t="s">
        <v>10943</v>
      </c>
    </row>
    <row r="3342" spans="1:24" ht="63.75" outlineLevel="1" x14ac:dyDescent="0.25">
      <c r="A3342" s="2" t="s">
        <v>7256</v>
      </c>
      <c r="B3342" s="2" t="s">
        <v>27</v>
      </c>
      <c r="C3342" s="20" t="s">
        <v>9981</v>
      </c>
      <c r="D3342" s="10" t="s">
        <v>6487</v>
      </c>
      <c r="E3342" s="10" t="s">
        <v>9983</v>
      </c>
      <c r="F3342" s="93"/>
      <c r="G3342" s="2" t="s">
        <v>29</v>
      </c>
      <c r="H3342" s="4">
        <v>0</v>
      </c>
      <c r="I3342" s="2">
        <v>710000000</v>
      </c>
      <c r="J3342" s="2" t="s">
        <v>11537</v>
      </c>
      <c r="K3342" s="2" t="s">
        <v>6779</v>
      </c>
      <c r="L3342" s="2" t="s">
        <v>1141</v>
      </c>
      <c r="M3342" s="6" t="s">
        <v>32</v>
      </c>
      <c r="N3342" s="2" t="s">
        <v>453</v>
      </c>
      <c r="O3342" s="15" t="s">
        <v>3810</v>
      </c>
      <c r="P3342" s="36" t="s">
        <v>40</v>
      </c>
      <c r="Q3342" s="5" t="s">
        <v>41</v>
      </c>
      <c r="R3342" s="2">
        <v>6</v>
      </c>
      <c r="S3342" s="9">
        <v>0</v>
      </c>
      <c r="T3342" s="9">
        <f t="shared" si="262"/>
        <v>0</v>
      </c>
      <c r="U3342" s="9">
        <f t="shared" si="263"/>
        <v>0</v>
      </c>
      <c r="V3342" s="2" t="s">
        <v>42</v>
      </c>
      <c r="W3342" s="2">
        <v>2014</v>
      </c>
      <c r="X3342" s="2"/>
    </row>
    <row r="3343" spans="1:24" ht="63.75" outlineLevel="1" x14ac:dyDescent="0.25">
      <c r="A3343" s="2" t="s">
        <v>11210</v>
      </c>
      <c r="B3343" s="2" t="s">
        <v>27</v>
      </c>
      <c r="C3343" s="20" t="s">
        <v>9981</v>
      </c>
      <c r="D3343" s="10" t="s">
        <v>6487</v>
      </c>
      <c r="E3343" s="10" t="s">
        <v>9983</v>
      </c>
      <c r="F3343" s="93"/>
      <c r="G3343" s="2" t="s">
        <v>29</v>
      </c>
      <c r="H3343" s="4">
        <v>0</v>
      </c>
      <c r="I3343" s="2">
        <v>710000000</v>
      </c>
      <c r="J3343" s="2" t="s">
        <v>11537</v>
      </c>
      <c r="K3343" s="2" t="s">
        <v>6016</v>
      </c>
      <c r="L3343" s="2" t="s">
        <v>1141</v>
      </c>
      <c r="M3343" s="6" t="s">
        <v>32</v>
      </c>
      <c r="N3343" s="2" t="s">
        <v>453</v>
      </c>
      <c r="O3343" s="15" t="s">
        <v>3810</v>
      </c>
      <c r="P3343" s="36" t="s">
        <v>40</v>
      </c>
      <c r="Q3343" s="5" t="s">
        <v>41</v>
      </c>
      <c r="R3343" s="2">
        <v>6</v>
      </c>
      <c r="S3343" s="9">
        <v>19000</v>
      </c>
      <c r="T3343" s="9">
        <f t="shared" si="262"/>
        <v>114000</v>
      </c>
      <c r="U3343" s="9">
        <f t="shared" si="263"/>
        <v>127680.00000000001</v>
      </c>
      <c r="V3343" s="2" t="s">
        <v>42</v>
      </c>
      <c r="W3343" s="2">
        <v>2014</v>
      </c>
      <c r="X3343" s="2" t="s">
        <v>11211</v>
      </c>
    </row>
    <row r="3344" spans="1:24" ht="63.75" outlineLevel="1" x14ac:dyDescent="0.25">
      <c r="A3344" s="2" t="s">
        <v>7257</v>
      </c>
      <c r="B3344" s="2" t="s">
        <v>27</v>
      </c>
      <c r="C3344" s="20" t="s">
        <v>9982</v>
      </c>
      <c r="D3344" s="10" t="s">
        <v>6483</v>
      </c>
      <c r="E3344" s="10" t="s">
        <v>9984</v>
      </c>
      <c r="F3344" s="93"/>
      <c r="G3344" s="2" t="s">
        <v>29</v>
      </c>
      <c r="H3344" s="4">
        <v>0</v>
      </c>
      <c r="I3344" s="2">
        <v>710000000</v>
      </c>
      <c r="J3344" s="2" t="s">
        <v>11537</v>
      </c>
      <c r="K3344" s="2" t="s">
        <v>6779</v>
      </c>
      <c r="L3344" s="2" t="s">
        <v>1141</v>
      </c>
      <c r="M3344" s="6" t="s">
        <v>32</v>
      </c>
      <c r="N3344" s="2" t="s">
        <v>453</v>
      </c>
      <c r="O3344" s="15" t="s">
        <v>3810</v>
      </c>
      <c r="P3344" s="36" t="s">
        <v>40</v>
      </c>
      <c r="Q3344" s="5" t="s">
        <v>41</v>
      </c>
      <c r="R3344" s="2">
        <v>55</v>
      </c>
      <c r="S3344" s="9">
        <v>0</v>
      </c>
      <c r="T3344" s="9">
        <f t="shared" si="262"/>
        <v>0</v>
      </c>
      <c r="U3344" s="9">
        <f t="shared" si="263"/>
        <v>0</v>
      </c>
      <c r="V3344" s="2" t="s">
        <v>42</v>
      </c>
      <c r="W3344" s="2">
        <v>2014</v>
      </c>
      <c r="X3344" s="2"/>
    </row>
    <row r="3345" spans="1:24" ht="63.75" outlineLevel="1" x14ac:dyDescent="0.25">
      <c r="A3345" s="2" t="s">
        <v>11212</v>
      </c>
      <c r="B3345" s="2" t="s">
        <v>27</v>
      </c>
      <c r="C3345" s="20" t="s">
        <v>9982</v>
      </c>
      <c r="D3345" s="10" t="s">
        <v>6483</v>
      </c>
      <c r="E3345" s="10" t="s">
        <v>9984</v>
      </c>
      <c r="F3345" s="93"/>
      <c r="G3345" s="2" t="s">
        <v>29</v>
      </c>
      <c r="H3345" s="4">
        <v>0</v>
      </c>
      <c r="I3345" s="2">
        <v>710000000</v>
      </c>
      <c r="J3345" s="2" t="s">
        <v>11537</v>
      </c>
      <c r="K3345" s="2" t="s">
        <v>6016</v>
      </c>
      <c r="L3345" s="2" t="s">
        <v>1141</v>
      </c>
      <c r="M3345" s="6" t="s">
        <v>32</v>
      </c>
      <c r="N3345" s="2" t="s">
        <v>453</v>
      </c>
      <c r="O3345" s="15" t="s">
        <v>3810</v>
      </c>
      <c r="P3345" s="36" t="s">
        <v>40</v>
      </c>
      <c r="Q3345" s="5" t="s">
        <v>41</v>
      </c>
      <c r="R3345" s="2">
        <v>53</v>
      </c>
      <c r="S3345" s="9">
        <v>5068</v>
      </c>
      <c r="T3345" s="9">
        <f t="shared" si="262"/>
        <v>268604</v>
      </c>
      <c r="U3345" s="9">
        <f t="shared" si="263"/>
        <v>300836.48000000004</v>
      </c>
      <c r="V3345" s="2" t="s">
        <v>42</v>
      </c>
      <c r="W3345" s="2">
        <v>2014</v>
      </c>
      <c r="X3345" s="2" t="s">
        <v>10943</v>
      </c>
    </row>
    <row r="3346" spans="1:24" ht="63.75" outlineLevel="1" x14ac:dyDescent="0.25">
      <c r="A3346" s="2" t="s">
        <v>7258</v>
      </c>
      <c r="B3346" s="2" t="s">
        <v>27</v>
      </c>
      <c r="C3346" s="43" t="s">
        <v>9982</v>
      </c>
      <c r="D3346" s="10" t="s">
        <v>6483</v>
      </c>
      <c r="E3346" s="10" t="s">
        <v>9984</v>
      </c>
      <c r="F3346" s="93"/>
      <c r="G3346" s="2" t="s">
        <v>29</v>
      </c>
      <c r="H3346" s="4">
        <v>0</v>
      </c>
      <c r="I3346" s="2">
        <v>710000000</v>
      </c>
      <c r="J3346" s="2" t="s">
        <v>11537</v>
      </c>
      <c r="K3346" s="2" t="s">
        <v>6779</v>
      </c>
      <c r="L3346" s="2" t="s">
        <v>1141</v>
      </c>
      <c r="M3346" s="6" t="s">
        <v>32</v>
      </c>
      <c r="N3346" s="2" t="s">
        <v>453</v>
      </c>
      <c r="O3346" s="15" t="s">
        <v>3810</v>
      </c>
      <c r="P3346" s="36" t="s">
        <v>40</v>
      </c>
      <c r="Q3346" s="5" t="s">
        <v>41</v>
      </c>
      <c r="R3346" s="2">
        <v>0</v>
      </c>
      <c r="S3346" s="9">
        <v>0</v>
      </c>
      <c r="T3346" s="9">
        <f t="shared" si="262"/>
        <v>0</v>
      </c>
      <c r="U3346" s="9">
        <f>T3346*1.12</f>
        <v>0</v>
      </c>
      <c r="V3346" s="9" t="s">
        <v>42</v>
      </c>
      <c r="W3346" s="2">
        <v>2014</v>
      </c>
      <c r="X3346" s="2" t="s">
        <v>10152</v>
      </c>
    </row>
    <row r="3347" spans="1:24" ht="76.5" outlineLevel="1" x14ac:dyDescent="0.25">
      <c r="A3347" s="2" t="s">
        <v>7259</v>
      </c>
      <c r="B3347" s="2" t="s">
        <v>27</v>
      </c>
      <c r="C3347" s="3" t="s">
        <v>2471</v>
      </c>
      <c r="D3347" s="10" t="s">
        <v>6491</v>
      </c>
      <c r="E3347" s="10" t="s">
        <v>6492</v>
      </c>
      <c r="F3347" s="93"/>
      <c r="G3347" s="2" t="s">
        <v>29</v>
      </c>
      <c r="H3347" s="4">
        <v>0</v>
      </c>
      <c r="I3347" s="2">
        <v>710000000</v>
      </c>
      <c r="J3347" s="2" t="s">
        <v>11537</v>
      </c>
      <c r="K3347" s="2" t="s">
        <v>6779</v>
      </c>
      <c r="L3347" s="2" t="s">
        <v>1141</v>
      </c>
      <c r="M3347" s="6" t="s">
        <v>32</v>
      </c>
      <c r="N3347" s="2" t="s">
        <v>453</v>
      </c>
      <c r="O3347" s="15" t="s">
        <v>3810</v>
      </c>
      <c r="P3347" s="36" t="s">
        <v>40</v>
      </c>
      <c r="Q3347" s="5" t="s">
        <v>41</v>
      </c>
      <c r="R3347" s="2">
        <v>7</v>
      </c>
      <c r="S3347" s="9">
        <v>0</v>
      </c>
      <c r="T3347" s="9">
        <v>0</v>
      </c>
      <c r="U3347" s="9">
        <f>T3347*1.12</f>
        <v>0</v>
      </c>
      <c r="V3347" s="2" t="s">
        <v>42</v>
      </c>
      <c r="W3347" s="2">
        <v>2014</v>
      </c>
      <c r="X3347" s="2" t="s">
        <v>10152</v>
      </c>
    </row>
    <row r="3348" spans="1:24" ht="76.5" outlineLevel="1" x14ac:dyDescent="0.25">
      <c r="A3348" s="2" t="s">
        <v>7260</v>
      </c>
      <c r="B3348" s="2" t="s">
        <v>27</v>
      </c>
      <c r="C3348" s="20" t="s">
        <v>8635</v>
      </c>
      <c r="D3348" s="20" t="s">
        <v>1920</v>
      </c>
      <c r="E3348" s="20" t="s">
        <v>8636</v>
      </c>
      <c r="F3348" s="93" t="s">
        <v>6675</v>
      </c>
      <c r="G3348" s="2" t="s">
        <v>343</v>
      </c>
      <c r="H3348" s="4">
        <v>0</v>
      </c>
      <c r="I3348" s="2">
        <v>710000000</v>
      </c>
      <c r="J3348" s="2" t="s">
        <v>11537</v>
      </c>
      <c r="K3348" s="2" t="s">
        <v>6779</v>
      </c>
      <c r="L3348" s="2" t="s">
        <v>1141</v>
      </c>
      <c r="M3348" s="6" t="s">
        <v>32</v>
      </c>
      <c r="N3348" s="2" t="s">
        <v>453</v>
      </c>
      <c r="O3348" s="15" t="s">
        <v>3810</v>
      </c>
      <c r="P3348" s="36" t="s">
        <v>40</v>
      </c>
      <c r="Q3348" s="5" t="s">
        <v>41</v>
      </c>
      <c r="R3348" s="2">
        <v>400</v>
      </c>
      <c r="S3348" s="9">
        <f>T3348/R3348</f>
        <v>0</v>
      </c>
      <c r="T3348" s="9">
        <v>0</v>
      </c>
      <c r="U3348" s="9">
        <f t="shared" si="258"/>
        <v>0</v>
      </c>
      <c r="V3348" s="2" t="s">
        <v>42</v>
      </c>
      <c r="W3348" s="2">
        <v>2014</v>
      </c>
      <c r="X3348" s="2"/>
    </row>
    <row r="3349" spans="1:24" ht="76.5" outlineLevel="1" x14ac:dyDescent="0.25">
      <c r="A3349" s="2" t="s">
        <v>12316</v>
      </c>
      <c r="B3349" s="2" t="s">
        <v>27</v>
      </c>
      <c r="C3349" s="20" t="s">
        <v>8635</v>
      </c>
      <c r="D3349" s="20" t="s">
        <v>1920</v>
      </c>
      <c r="E3349" s="20" t="s">
        <v>8636</v>
      </c>
      <c r="F3349" s="93" t="s">
        <v>6675</v>
      </c>
      <c r="G3349" s="2" t="s">
        <v>29</v>
      </c>
      <c r="H3349" s="4">
        <v>0</v>
      </c>
      <c r="I3349" s="2">
        <v>710000000</v>
      </c>
      <c r="J3349" s="2" t="s">
        <v>11537</v>
      </c>
      <c r="K3349" s="2" t="s">
        <v>12315</v>
      </c>
      <c r="L3349" s="2" t="s">
        <v>1141</v>
      </c>
      <c r="M3349" s="6" t="s">
        <v>32</v>
      </c>
      <c r="N3349" s="2" t="s">
        <v>453</v>
      </c>
      <c r="O3349" s="15" t="s">
        <v>3810</v>
      </c>
      <c r="P3349" s="36" t="s">
        <v>40</v>
      </c>
      <c r="Q3349" s="5" t="s">
        <v>41</v>
      </c>
      <c r="R3349" s="2">
        <v>400</v>
      </c>
      <c r="S3349" s="9">
        <v>454.75</v>
      </c>
      <c r="T3349" s="9">
        <f t="shared" ref="T3349" si="264">S3349*R3349</f>
        <v>181900</v>
      </c>
      <c r="U3349" s="9">
        <f t="shared" si="258"/>
        <v>203728.00000000003</v>
      </c>
      <c r="V3349" s="2" t="s">
        <v>42</v>
      </c>
      <c r="W3349" s="2">
        <v>2014</v>
      </c>
      <c r="X3349" s="2" t="s">
        <v>11175</v>
      </c>
    </row>
    <row r="3350" spans="1:24" ht="63.75" outlineLevel="1" x14ac:dyDescent="0.25">
      <c r="A3350" s="2" t="s">
        <v>7261</v>
      </c>
      <c r="B3350" s="2" t="s">
        <v>27</v>
      </c>
      <c r="C3350" s="20" t="s">
        <v>8637</v>
      </c>
      <c r="D3350" s="20" t="s">
        <v>8638</v>
      </c>
      <c r="E3350" s="20" t="s">
        <v>8639</v>
      </c>
      <c r="F3350" s="20"/>
      <c r="G3350" s="2" t="s">
        <v>343</v>
      </c>
      <c r="H3350" s="4">
        <v>0</v>
      </c>
      <c r="I3350" s="2">
        <v>710000000</v>
      </c>
      <c r="J3350" s="2" t="s">
        <v>11537</v>
      </c>
      <c r="K3350" s="2" t="s">
        <v>6779</v>
      </c>
      <c r="L3350" s="2" t="s">
        <v>1141</v>
      </c>
      <c r="M3350" s="6" t="s">
        <v>32</v>
      </c>
      <c r="N3350" s="2" t="s">
        <v>453</v>
      </c>
      <c r="O3350" s="15" t="s">
        <v>3810</v>
      </c>
      <c r="P3350" s="36" t="s">
        <v>641</v>
      </c>
      <c r="Q3350" s="2" t="s">
        <v>642</v>
      </c>
      <c r="R3350" s="2">
        <v>3050</v>
      </c>
      <c r="S3350" s="9">
        <f t="shared" ref="S3350:S3370" si="265">T3350/R3350</f>
        <v>0</v>
      </c>
      <c r="T3350" s="9">
        <v>0</v>
      </c>
      <c r="U3350" s="9">
        <f t="shared" si="258"/>
        <v>0</v>
      </c>
      <c r="V3350" s="2" t="s">
        <v>42</v>
      </c>
      <c r="W3350" s="2">
        <v>2014</v>
      </c>
      <c r="X3350" s="2"/>
    </row>
    <row r="3351" spans="1:24" ht="63.75" outlineLevel="1" x14ac:dyDescent="0.25">
      <c r="A3351" s="2" t="s">
        <v>12317</v>
      </c>
      <c r="B3351" s="2" t="s">
        <v>27</v>
      </c>
      <c r="C3351" s="20" t="s">
        <v>8637</v>
      </c>
      <c r="D3351" s="20" t="s">
        <v>8638</v>
      </c>
      <c r="E3351" s="20" t="s">
        <v>8639</v>
      </c>
      <c r="F3351" s="20" t="s">
        <v>6675</v>
      </c>
      <c r="G3351" s="2" t="s">
        <v>350</v>
      </c>
      <c r="H3351" s="4">
        <v>0</v>
      </c>
      <c r="I3351" s="2">
        <v>710000000</v>
      </c>
      <c r="J3351" s="2" t="s">
        <v>11537</v>
      </c>
      <c r="K3351" s="2" t="s">
        <v>12315</v>
      </c>
      <c r="L3351" s="2" t="s">
        <v>1141</v>
      </c>
      <c r="M3351" s="6" t="s">
        <v>32</v>
      </c>
      <c r="N3351" s="2" t="s">
        <v>453</v>
      </c>
      <c r="O3351" s="15" t="s">
        <v>3810</v>
      </c>
      <c r="P3351" s="36" t="s">
        <v>641</v>
      </c>
      <c r="Q3351" s="2" t="s">
        <v>642</v>
      </c>
      <c r="R3351" s="2">
        <v>3050</v>
      </c>
      <c r="S3351" s="9">
        <v>945.36078688524606</v>
      </c>
      <c r="T3351" s="9">
        <f t="shared" ref="T3351" si="266">S3351*R3351</f>
        <v>2883350.4000000004</v>
      </c>
      <c r="U3351" s="9">
        <f t="shared" si="258"/>
        <v>3229352.4480000008</v>
      </c>
      <c r="V3351" s="2" t="s">
        <v>42</v>
      </c>
      <c r="W3351" s="2">
        <v>2014</v>
      </c>
      <c r="X3351" s="2" t="s">
        <v>11175</v>
      </c>
    </row>
    <row r="3352" spans="1:24" ht="76.5" outlineLevel="1" x14ac:dyDescent="0.25">
      <c r="A3352" s="2" t="s">
        <v>7262</v>
      </c>
      <c r="B3352" s="2" t="s">
        <v>27</v>
      </c>
      <c r="C3352" s="20" t="s">
        <v>8640</v>
      </c>
      <c r="D3352" s="20" t="s">
        <v>3662</v>
      </c>
      <c r="E3352" s="20" t="s">
        <v>8641</v>
      </c>
      <c r="F3352" s="93" t="s">
        <v>6675</v>
      </c>
      <c r="G3352" s="2" t="s">
        <v>343</v>
      </c>
      <c r="H3352" s="4">
        <v>0</v>
      </c>
      <c r="I3352" s="2">
        <v>710000000</v>
      </c>
      <c r="J3352" s="2" t="s">
        <v>11537</v>
      </c>
      <c r="K3352" s="2" t="s">
        <v>6779</v>
      </c>
      <c r="L3352" s="2" t="s">
        <v>1141</v>
      </c>
      <c r="M3352" s="6" t="s">
        <v>32</v>
      </c>
      <c r="N3352" s="2" t="s">
        <v>453</v>
      </c>
      <c r="O3352" s="15" t="s">
        <v>3810</v>
      </c>
      <c r="P3352" s="36" t="s">
        <v>857</v>
      </c>
      <c r="Q3352" s="2" t="s">
        <v>6191</v>
      </c>
      <c r="R3352" s="2">
        <v>750</v>
      </c>
      <c r="S3352" s="9">
        <f t="shared" si="265"/>
        <v>0</v>
      </c>
      <c r="T3352" s="9">
        <v>0</v>
      </c>
      <c r="U3352" s="9">
        <f t="shared" si="258"/>
        <v>0</v>
      </c>
      <c r="V3352" s="2" t="s">
        <v>42</v>
      </c>
      <c r="W3352" s="2">
        <v>2014</v>
      </c>
      <c r="X3352" s="2"/>
    </row>
    <row r="3353" spans="1:24" ht="76.5" outlineLevel="1" x14ac:dyDescent="0.25">
      <c r="A3353" s="2" t="s">
        <v>12318</v>
      </c>
      <c r="B3353" s="2" t="s">
        <v>27</v>
      </c>
      <c r="C3353" s="20" t="s">
        <v>8640</v>
      </c>
      <c r="D3353" s="20" t="s">
        <v>3662</v>
      </c>
      <c r="E3353" s="20" t="s">
        <v>8641</v>
      </c>
      <c r="F3353" s="93" t="s">
        <v>6675</v>
      </c>
      <c r="G3353" s="2" t="s">
        <v>29</v>
      </c>
      <c r="H3353" s="4">
        <v>0</v>
      </c>
      <c r="I3353" s="2">
        <v>710000000</v>
      </c>
      <c r="J3353" s="2" t="s">
        <v>11537</v>
      </c>
      <c r="K3353" s="2" t="s">
        <v>12315</v>
      </c>
      <c r="L3353" s="2" t="s">
        <v>1141</v>
      </c>
      <c r="M3353" s="6" t="s">
        <v>32</v>
      </c>
      <c r="N3353" s="2" t="s">
        <v>453</v>
      </c>
      <c r="O3353" s="15" t="s">
        <v>3810</v>
      </c>
      <c r="P3353" s="36" t="s">
        <v>857</v>
      </c>
      <c r="Q3353" s="2" t="s">
        <v>6191</v>
      </c>
      <c r="R3353" s="2">
        <v>750</v>
      </c>
      <c r="S3353" s="9">
        <v>373.78666666666675</v>
      </c>
      <c r="T3353" s="9">
        <f t="shared" ref="T3353" si="267">S3353*R3353</f>
        <v>280340.00000000006</v>
      </c>
      <c r="U3353" s="9">
        <f t="shared" si="258"/>
        <v>313980.8000000001</v>
      </c>
      <c r="V3353" s="2" t="s">
        <v>42</v>
      </c>
      <c r="W3353" s="2">
        <v>2014</v>
      </c>
      <c r="X3353" s="2" t="s">
        <v>11175</v>
      </c>
    </row>
    <row r="3354" spans="1:24" ht="63.75" outlineLevel="1" x14ac:dyDescent="0.25">
      <c r="A3354" s="2" t="s">
        <v>7263</v>
      </c>
      <c r="B3354" s="2" t="s">
        <v>27</v>
      </c>
      <c r="C3354" s="20" t="s">
        <v>3014</v>
      </c>
      <c r="D3354" s="20" t="s">
        <v>906</v>
      </c>
      <c r="E3354" s="20" t="s">
        <v>8642</v>
      </c>
      <c r="F3354" s="93" t="s">
        <v>6675</v>
      </c>
      <c r="G3354" s="2" t="s">
        <v>343</v>
      </c>
      <c r="H3354" s="4">
        <v>0</v>
      </c>
      <c r="I3354" s="2">
        <v>710000000</v>
      </c>
      <c r="J3354" s="2" t="s">
        <v>11537</v>
      </c>
      <c r="K3354" s="2" t="s">
        <v>6779</v>
      </c>
      <c r="L3354" s="2" t="s">
        <v>1141</v>
      </c>
      <c r="M3354" s="6" t="s">
        <v>32</v>
      </c>
      <c r="N3354" s="2" t="s">
        <v>453</v>
      </c>
      <c r="O3354" s="15" t="s">
        <v>3810</v>
      </c>
      <c r="P3354" s="36" t="s">
        <v>34</v>
      </c>
      <c r="Q3354" s="2" t="s">
        <v>35</v>
      </c>
      <c r="R3354" s="2">
        <v>150</v>
      </c>
      <c r="S3354" s="9">
        <f t="shared" si="265"/>
        <v>0</v>
      </c>
      <c r="T3354" s="9">
        <v>0</v>
      </c>
      <c r="U3354" s="9">
        <f t="shared" si="258"/>
        <v>0</v>
      </c>
      <c r="V3354" s="2" t="s">
        <v>42</v>
      </c>
      <c r="W3354" s="2">
        <v>2014</v>
      </c>
      <c r="X3354" s="2"/>
    </row>
    <row r="3355" spans="1:24" ht="63.75" outlineLevel="1" x14ac:dyDescent="0.25">
      <c r="A3355" s="2" t="s">
        <v>13617</v>
      </c>
      <c r="B3355" s="2" t="s">
        <v>27</v>
      </c>
      <c r="C3355" s="20" t="s">
        <v>3014</v>
      </c>
      <c r="D3355" s="20" t="s">
        <v>906</v>
      </c>
      <c r="E3355" s="20" t="s">
        <v>8642</v>
      </c>
      <c r="F3355" s="93" t="s">
        <v>6675</v>
      </c>
      <c r="G3355" s="2" t="s">
        <v>29</v>
      </c>
      <c r="H3355" s="4">
        <v>0</v>
      </c>
      <c r="I3355" s="2">
        <v>710000000</v>
      </c>
      <c r="J3355" s="2" t="s">
        <v>11537</v>
      </c>
      <c r="K3355" s="2" t="s">
        <v>12315</v>
      </c>
      <c r="L3355" s="2" t="s">
        <v>1141</v>
      </c>
      <c r="M3355" s="6" t="s">
        <v>32</v>
      </c>
      <c r="N3355" s="2" t="s">
        <v>453</v>
      </c>
      <c r="O3355" s="15" t="s">
        <v>3810</v>
      </c>
      <c r="P3355" s="36" t="s">
        <v>34</v>
      </c>
      <c r="Q3355" s="2" t="s">
        <v>35</v>
      </c>
      <c r="R3355" s="2">
        <v>150</v>
      </c>
      <c r="S3355" s="9">
        <v>206.86666666666667</v>
      </c>
      <c r="T3355" s="9">
        <v>0</v>
      </c>
      <c r="U3355" s="9">
        <f t="shared" si="258"/>
        <v>0</v>
      </c>
      <c r="V3355" s="2" t="s">
        <v>42</v>
      </c>
      <c r="W3355" s="2">
        <v>2014</v>
      </c>
      <c r="X3355" s="2" t="s">
        <v>11175</v>
      </c>
    </row>
    <row r="3356" spans="1:24" s="290" customFormat="1" ht="63.75" outlineLevel="1" x14ac:dyDescent="0.25">
      <c r="A3356" s="291" t="s">
        <v>13618</v>
      </c>
      <c r="B3356" s="291" t="s">
        <v>27</v>
      </c>
      <c r="C3356" s="20" t="s">
        <v>3014</v>
      </c>
      <c r="D3356" s="20" t="s">
        <v>906</v>
      </c>
      <c r="E3356" s="20" t="s">
        <v>8642</v>
      </c>
      <c r="F3356" s="93" t="s">
        <v>6675</v>
      </c>
      <c r="G3356" s="291" t="s">
        <v>29</v>
      </c>
      <c r="H3356" s="296">
        <v>0</v>
      </c>
      <c r="I3356" s="291">
        <v>710000000</v>
      </c>
      <c r="J3356" s="291" t="s">
        <v>1075</v>
      </c>
      <c r="K3356" s="291" t="s">
        <v>13619</v>
      </c>
      <c r="L3356" s="291" t="s">
        <v>1141</v>
      </c>
      <c r="M3356" s="6" t="s">
        <v>32</v>
      </c>
      <c r="N3356" s="291" t="s">
        <v>13612</v>
      </c>
      <c r="O3356" s="15" t="s">
        <v>3810</v>
      </c>
      <c r="P3356" s="36" t="s">
        <v>34</v>
      </c>
      <c r="Q3356" s="291" t="s">
        <v>35</v>
      </c>
      <c r="R3356" s="291">
        <v>150</v>
      </c>
      <c r="S3356" s="294">
        <v>1000</v>
      </c>
      <c r="T3356" s="294">
        <v>150000</v>
      </c>
      <c r="U3356" s="294">
        <v>151680</v>
      </c>
      <c r="V3356" s="291" t="s">
        <v>42</v>
      </c>
      <c r="W3356" s="291">
        <v>2014</v>
      </c>
      <c r="X3356" s="291" t="s">
        <v>13621</v>
      </c>
    </row>
    <row r="3357" spans="1:24" ht="63.75" outlineLevel="1" x14ac:dyDescent="0.25">
      <c r="A3357" s="2" t="s">
        <v>7264</v>
      </c>
      <c r="B3357" s="2" t="s">
        <v>27</v>
      </c>
      <c r="C3357" s="20" t="s">
        <v>8643</v>
      </c>
      <c r="D3357" s="20" t="s">
        <v>8644</v>
      </c>
      <c r="E3357" s="20" t="s">
        <v>8645</v>
      </c>
      <c r="F3357" s="93" t="s">
        <v>6675</v>
      </c>
      <c r="G3357" s="2" t="s">
        <v>343</v>
      </c>
      <c r="H3357" s="4">
        <v>0</v>
      </c>
      <c r="I3357" s="2">
        <v>710000000</v>
      </c>
      <c r="J3357" s="2" t="s">
        <v>11537</v>
      </c>
      <c r="K3357" s="2" t="s">
        <v>6779</v>
      </c>
      <c r="L3357" s="2" t="s">
        <v>1141</v>
      </c>
      <c r="M3357" s="6" t="s">
        <v>32</v>
      </c>
      <c r="N3357" s="2" t="s">
        <v>453</v>
      </c>
      <c r="O3357" s="15" t="s">
        <v>3810</v>
      </c>
      <c r="P3357" s="36" t="s">
        <v>40</v>
      </c>
      <c r="Q3357" s="2" t="s">
        <v>41</v>
      </c>
      <c r="R3357" s="2">
        <v>9</v>
      </c>
      <c r="S3357" s="9">
        <f t="shared" si="265"/>
        <v>0</v>
      </c>
      <c r="T3357" s="9">
        <v>0</v>
      </c>
      <c r="U3357" s="9">
        <f t="shared" si="258"/>
        <v>0</v>
      </c>
      <c r="V3357" s="2" t="s">
        <v>42</v>
      </c>
      <c r="W3357" s="2">
        <v>2014</v>
      </c>
      <c r="X3357" s="2"/>
    </row>
    <row r="3358" spans="1:24" ht="63.75" outlineLevel="1" x14ac:dyDescent="0.25">
      <c r="A3358" s="2" t="s">
        <v>12319</v>
      </c>
      <c r="B3358" s="2" t="s">
        <v>27</v>
      </c>
      <c r="C3358" s="20" t="s">
        <v>8643</v>
      </c>
      <c r="D3358" s="20" t="s">
        <v>8644</v>
      </c>
      <c r="E3358" s="20" t="s">
        <v>8645</v>
      </c>
      <c r="F3358" s="93" t="s">
        <v>6675</v>
      </c>
      <c r="G3358" s="2" t="s">
        <v>29</v>
      </c>
      <c r="H3358" s="4">
        <v>0</v>
      </c>
      <c r="I3358" s="2">
        <v>710000000</v>
      </c>
      <c r="J3358" s="2" t="s">
        <v>11537</v>
      </c>
      <c r="K3358" s="2" t="s">
        <v>12315</v>
      </c>
      <c r="L3358" s="2" t="s">
        <v>1141</v>
      </c>
      <c r="M3358" s="6" t="s">
        <v>32</v>
      </c>
      <c r="N3358" s="2" t="s">
        <v>453</v>
      </c>
      <c r="O3358" s="15" t="s">
        <v>3810</v>
      </c>
      <c r="P3358" s="36" t="s">
        <v>40</v>
      </c>
      <c r="Q3358" s="2" t="s">
        <v>41</v>
      </c>
      <c r="R3358" s="2">
        <v>9</v>
      </c>
      <c r="S3358" s="9">
        <v>21400.000000000004</v>
      </c>
      <c r="T3358" s="9">
        <v>0</v>
      </c>
      <c r="U3358" s="9">
        <f t="shared" si="258"/>
        <v>0</v>
      </c>
      <c r="V3358" s="2" t="s">
        <v>42</v>
      </c>
      <c r="W3358" s="2">
        <v>2014</v>
      </c>
      <c r="X3358" s="2" t="s">
        <v>12150</v>
      </c>
    </row>
    <row r="3359" spans="1:24" s="290" customFormat="1" ht="63.75" outlineLevel="1" x14ac:dyDescent="0.25">
      <c r="A3359" s="291" t="s">
        <v>13620</v>
      </c>
      <c r="B3359" s="291" t="s">
        <v>27</v>
      </c>
      <c r="C3359" s="20" t="s">
        <v>8643</v>
      </c>
      <c r="D3359" s="20" t="s">
        <v>8644</v>
      </c>
      <c r="E3359" s="20" t="s">
        <v>8645</v>
      </c>
      <c r="F3359" s="93" t="s">
        <v>6675</v>
      </c>
      <c r="G3359" s="291" t="s">
        <v>29</v>
      </c>
      <c r="H3359" s="296">
        <v>0</v>
      </c>
      <c r="I3359" s="291">
        <v>710000000</v>
      </c>
      <c r="J3359" s="291" t="s">
        <v>1075</v>
      </c>
      <c r="K3359" s="291" t="s">
        <v>13619</v>
      </c>
      <c r="L3359" s="291" t="s">
        <v>1141</v>
      </c>
      <c r="M3359" s="6" t="s">
        <v>32</v>
      </c>
      <c r="N3359" s="291" t="s">
        <v>13612</v>
      </c>
      <c r="O3359" s="15" t="s">
        <v>3810</v>
      </c>
      <c r="P3359" s="36" t="s">
        <v>40</v>
      </c>
      <c r="Q3359" s="291" t="s">
        <v>41</v>
      </c>
      <c r="R3359" s="291">
        <v>9</v>
      </c>
      <c r="S3359" s="294">
        <v>64000</v>
      </c>
      <c r="T3359" s="294">
        <v>576000</v>
      </c>
      <c r="U3359" s="294">
        <f>T3359*1.12</f>
        <v>645120.00000000012</v>
      </c>
      <c r="V3359" s="291" t="s">
        <v>42</v>
      </c>
      <c r="W3359" s="291">
        <v>2014</v>
      </c>
      <c r="X3359" s="291" t="s">
        <v>13621</v>
      </c>
    </row>
    <row r="3360" spans="1:24" ht="63.75" outlineLevel="1" x14ac:dyDescent="0.25">
      <c r="A3360" s="2" t="s">
        <v>7265</v>
      </c>
      <c r="B3360" s="2" t="s">
        <v>27</v>
      </c>
      <c r="C3360" s="20" t="s">
        <v>8646</v>
      </c>
      <c r="D3360" s="20" t="s">
        <v>902</v>
      </c>
      <c r="E3360" s="20" t="s">
        <v>8647</v>
      </c>
      <c r="F3360" s="93" t="s">
        <v>6675</v>
      </c>
      <c r="G3360" s="2" t="s">
        <v>343</v>
      </c>
      <c r="H3360" s="4">
        <v>0</v>
      </c>
      <c r="I3360" s="2">
        <v>710000000</v>
      </c>
      <c r="J3360" s="2" t="s">
        <v>11537</v>
      </c>
      <c r="K3360" s="2" t="s">
        <v>6779</v>
      </c>
      <c r="L3360" s="2" t="s">
        <v>1141</v>
      </c>
      <c r="M3360" s="6" t="s">
        <v>32</v>
      </c>
      <c r="N3360" s="2" t="s">
        <v>453</v>
      </c>
      <c r="O3360" s="15" t="s">
        <v>3810</v>
      </c>
      <c r="P3360" s="36" t="s">
        <v>34</v>
      </c>
      <c r="Q3360" s="2" t="s">
        <v>35</v>
      </c>
      <c r="R3360" s="2">
        <v>300</v>
      </c>
      <c r="S3360" s="9">
        <f t="shared" si="265"/>
        <v>0</v>
      </c>
      <c r="T3360" s="9">
        <v>0</v>
      </c>
      <c r="U3360" s="9">
        <f t="shared" si="258"/>
        <v>0</v>
      </c>
      <c r="V3360" s="2" t="s">
        <v>42</v>
      </c>
      <c r="W3360" s="2">
        <v>2014</v>
      </c>
      <c r="X3360" s="2"/>
    </row>
    <row r="3361" spans="1:24" ht="63.75" outlineLevel="1" x14ac:dyDescent="0.25">
      <c r="A3361" s="2" t="s">
        <v>12320</v>
      </c>
      <c r="B3361" s="2" t="s">
        <v>27</v>
      </c>
      <c r="C3361" s="20" t="s">
        <v>8646</v>
      </c>
      <c r="D3361" s="20" t="s">
        <v>902</v>
      </c>
      <c r="E3361" s="20" t="s">
        <v>8647</v>
      </c>
      <c r="F3361" s="93" t="s">
        <v>6675</v>
      </c>
      <c r="G3361" s="2" t="s">
        <v>29</v>
      </c>
      <c r="H3361" s="4">
        <v>0</v>
      </c>
      <c r="I3361" s="2">
        <v>710000000</v>
      </c>
      <c r="J3361" s="2" t="s">
        <v>11537</v>
      </c>
      <c r="K3361" s="2" t="s">
        <v>12315</v>
      </c>
      <c r="L3361" s="2" t="s">
        <v>1141</v>
      </c>
      <c r="M3361" s="6" t="s">
        <v>32</v>
      </c>
      <c r="N3361" s="2" t="s">
        <v>453</v>
      </c>
      <c r="O3361" s="15" t="s">
        <v>3810</v>
      </c>
      <c r="P3361" s="36" t="s">
        <v>34</v>
      </c>
      <c r="Q3361" s="2" t="s">
        <v>35</v>
      </c>
      <c r="R3361" s="2">
        <v>300</v>
      </c>
      <c r="S3361" s="9">
        <v>2140</v>
      </c>
      <c r="T3361" s="9">
        <v>0</v>
      </c>
      <c r="U3361" s="9">
        <f t="shared" si="258"/>
        <v>0</v>
      </c>
      <c r="V3361" s="2" t="s">
        <v>42</v>
      </c>
      <c r="W3361" s="2">
        <v>2014</v>
      </c>
      <c r="X3361" s="2" t="s">
        <v>11175</v>
      </c>
    </row>
    <row r="3362" spans="1:24" s="290" customFormat="1" ht="63.75" outlineLevel="1" x14ac:dyDescent="0.25">
      <c r="A3362" s="291" t="s">
        <v>13622</v>
      </c>
      <c r="B3362" s="291" t="s">
        <v>27</v>
      </c>
      <c r="C3362" s="20" t="s">
        <v>8646</v>
      </c>
      <c r="D3362" s="20" t="s">
        <v>902</v>
      </c>
      <c r="E3362" s="20" t="s">
        <v>8647</v>
      </c>
      <c r="F3362" s="93" t="s">
        <v>6675</v>
      </c>
      <c r="G3362" s="291" t="s">
        <v>29</v>
      </c>
      <c r="H3362" s="296">
        <v>0</v>
      </c>
      <c r="I3362" s="291">
        <v>710000000</v>
      </c>
      <c r="J3362" s="291" t="s">
        <v>1075</v>
      </c>
      <c r="K3362" s="291" t="s">
        <v>13619</v>
      </c>
      <c r="L3362" s="291" t="s">
        <v>1141</v>
      </c>
      <c r="M3362" s="6" t="s">
        <v>32</v>
      </c>
      <c r="N3362" s="291" t="s">
        <v>13612</v>
      </c>
      <c r="O3362" s="15" t="s">
        <v>3810</v>
      </c>
      <c r="P3362" s="36" t="s">
        <v>34</v>
      </c>
      <c r="Q3362" s="291" t="s">
        <v>35</v>
      </c>
      <c r="R3362" s="291">
        <v>300</v>
      </c>
      <c r="S3362" s="294">
        <v>2140</v>
      </c>
      <c r="T3362" s="294">
        <f>S3362*R3362</f>
        <v>642000</v>
      </c>
      <c r="U3362" s="294">
        <f>T3362*1.12</f>
        <v>719040.00000000012</v>
      </c>
      <c r="V3362" s="291" t="s">
        <v>42</v>
      </c>
      <c r="W3362" s="291">
        <v>2014</v>
      </c>
      <c r="X3362" s="291" t="s">
        <v>10795</v>
      </c>
    </row>
    <row r="3363" spans="1:24" ht="63.75" outlineLevel="1" x14ac:dyDescent="0.25">
      <c r="A3363" s="2" t="s">
        <v>7266</v>
      </c>
      <c r="B3363" s="2" t="s">
        <v>27</v>
      </c>
      <c r="C3363" s="20" t="s">
        <v>8648</v>
      </c>
      <c r="D3363" s="20" t="s">
        <v>8649</v>
      </c>
      <c r="E3363" s="20" t="s">
        <v>8650</v>
      </c>
      <c r="F3363" s="93" t="s">
        <v>8651</v>
      </c>
      <c r="G3363" s="2" t="s">
        <v>343</v>
      </c>
      <c r="H3363" s="4">
        <v>0</v>
      </c>
      <c r="I3363" s="2">
        <v>710000000</v>
      </c>
      <c r="J3363" s="2" t="s">
        <v>11537</v>
      </c>
      <c r="K3363" s="2" t="s">
        <v>6779</v>
      </c>
      <c r="L3363" s="2" t="s">
        <v>1141</v>
      </c>
      <c r="M3363" s="6" t="s">
        <v>32</v>
      </c>
      <c r="N3363" s="2" t="s">
        <v>453</v>
      </c>
      <c r="O3363" s="15" t="s">
        <v>3810</v>
      </c>
      <c r="P3363" s="36" t="s">
        <v>40</v>
      </c>
      <c r="Q3363" s="2" t="s">
        <v>41</v>
      </c>
      <c r="R3363" s="2">
        <v>1</v>
      </c>
      <c r="S3363" s="9">
        <f t="shared" si="265"/>
        <v>0</v>
      </c>
      <c r="T3363" s="9">
        <v>0</v>
      </c>
      <c r="U3363" s="9">
        <f t="shared" si="258"/>
        <v>0</v>
      </c>
      <c r="V3363" s="2" t="s">
        <v>42</v>
      </c>
      <c r="W3363" s="2">
        <v>2014</v>
      </c>
      <c r="X3363" s="2"/>
    </row>
    <row r="3364" spans="1:24" ht="63.75" outlineLevel="1" x14ac:dyDescent="0.25">
      <c r="A3364" s="2" t="s">
        <v>12321</v>
      </c>
      <c r="B3364" s="2" t="s">
        <v>27</v>
      </c>
      <c r="C3364" s="20" t="s">
        <v>8648</v>
      </c>
      <c r="D3364" s="20" t="s">
        <v>8649</v>
      </c>
      <c r="E3364" s="20" t="s">
        <v>8650</v>
      </c>
      <c r="F3364" s="93" t="s">
        <v>8651</v>
      </c>
      <c r="G3364" s="2" t="s">
        <v>29</v>
      </c>
      <c r="H3364" s="4">
        <v>0</v>
      </c>
      <c r="I3364" s="2">
        <v>710000000</v>
      </c>
      <c r="J3364" s="2" t="s">
        <v>11537</v>
      </c>
      <c r="K3364" s="2" t="s">
        <v>12315</v>
      </c>
      <c r="L3364" s="2" t="s">
        <v>1141</v>
      </c>
      <c r="M3364" s="6" t="s">
        <v>32</v>
      </c>
      <c r="N3364" s="2" t="s">
        <v>453</v>
      </c>
      <c r="O3364" s="15" t="s">
        <v>3810</v>
      </c>
      <c r="P3364" s="36" t="s">
        <v>40</v>
      </c>
      <c r="Q3364" s="2" t="s">
        <v>41</v>
      </c>
      <c r="R3364" s="2">
        <v>1</v>
      </c>
      <c r="S3364" s="9">
        <v>267500</v>
      </c>
      <c r="T3364" s="9">
        <v>0</v>
      </c>
      <c r="U3364" s="9">
        <f t="shared" si="258"/>
        <v>0</v>
      </c>
      <c r="V3364" s="2" t="s">
        <v>42</v>
      </c>
      <c r="W3364" s="2">
        <v>2014</v>
      </c>
      <c r="X3364" s="2" t="s">
        <v>10152</v>
      </c>
    </row>
    <row r="3365" spans="1:24" ht="63.75" outlineLevel="1" x14ac:dyDescent="0.25">
      <c r="A3365" s="2" t="s">
        <v>7267</v>
      </c>
      <c r="B3365" s="2" t="s">
        <v>27</v>
      </c>
      <c r="C3365" s="20" t="s">
        <v>8652</v>
      </c>
      <c r="D3365" s="20" t="s">
        <v>6317</v>
      </c>
      <c r="E3365" s="20" t="s">
        <v>8653</v>
      </c>
      <c r="F3365" s="93" t="s">
        <v>8654</v>
      </c>
      <c r="G3365" s="2" t="s">
        <v>343</v>
      </c>
      <c r="H3365" s="4">
        <v>0</v>
      </c>
      <c r="I3365" s="2">
        <v>710000000</v>
      </c>
      <c r="J3365" s="2" t="s">
        <v>11537</v>
      </c>
      <c r="K3365" s="2" t="s">
        <v>6779</v>
      </c>
      <c r="L3365" s="2" t="s">
        <v>1141</v>
      </c>
      <c r="M3365" s="6" t="s">
        <v>32</v>
      </c>
      <c r="N3365" s="2" t="s">
        <v>453</v>
      </c>
      <c r="O3365" s="15" t="s">
        <v>3810</v>
      </c>
      <c r="P3365" s="36" t="s">
        <v>40</v>
      </c>
      <c r="Q3365" s="2" t="s">
        <v>41</v>
      </c>
      <c r="R3365" s="2">
        <v>10</v>
      </c>
      <c r="S3365" s="9">
        <v>0</v>
      </c>
      <c r="T3365" s="9">
        <v>0</v>
      </c>
      <c r="U3365" s="9">
        <f t="shared" si="258"/>
        <v>0</v>
      </c>
      <c r="V3365" s="2" t="s">
        <v>42</v>
      </c>
      <c r="W3365" s="2">
        <v>2014</v>
      </c>
      <c r="X3365" s="2"/>
    </row>
    <row r="3366" spans="1:24" ht="63.75" outlineLevel="1" x14ac:dyDescent="0.25">
      <c r="A3366" s="2" t="s">
        <v>12322</v>
      </c>
      <c r="B3366" s="2" t="s">
        <v>27</v>
      </c>
      <c r="C3366" s="20" t="s">
        <v>8652</v>
      </c>
      <c r="D3366" s="20" t="s">
        <v>6317</v>
      </c>
      <c r="E3366" s="20" t="s">
        <v>8653</v>
      </c>
      <c r="F3366" s="93" t="s">
        <v>8654</v>
      </c>
      <c r="G3366" s="2" t="s">
        <v>29</v>
      </c>
      <c r="H3366" s="4">
        <v>0</v>
      </c>
      <c r="I3366" s="2">
        <v>710000000</v>
      </c>
      <c r="J3366" s="2" t="s">
        <v>11537</v>
      </c>
      <c r="K3366" s="2" t="s">
        <v>12315</v>
      </c>
      <c r="L3366" s="2" t="s">
        <v>1141</v>
      </c>
      <c r="M3366" s="6" t="s">
        <v>32</v>
      </c>
      <c r="N3366" s="2" t="s">
        <v>453</v>
      </c>
      <c r="O3366" s="15" t="s">
        <v>3810</v>
      </c>
      <c r="P3366" s="36" t="s">
        <v>40</v>
      </c>
      <c r="Q3366" s="2" t="s">
        <v>41</v>
      </c>
      <c r="R3366" s="2">
        <v>10</v>
      </c>
      <c r="S3366" s="9">
        <v>64200</v>
      </c>
      <c r="T3366" s="9">
        <v>0</v>
      </c>
      <c r="U3366" s="9">
        <f t="shared" si="258"/>
        <v>0</v>
      </c>
      <c r="V3366" s="2" t="s">
        <v>42</v>
      </c>
      <c r="W3366" s="2">
        <v>2014</v>
      </c>
      <c r="X3366" s="2" t="s">
        <v>11175</v>
      </c>
    </row>
    <row r="3367" spans="1:24" s="290" customFormat="1" ht="63.75" outlineLevel="1" x14ac:dyDescent="0.25">
      <c r="A3367" s="291" t="s">
        <v>13623</v>
      </c>
      <c r="B3367" s="291" t="s">
        <v>27</v>
      </c>
      <c r="C3367" s="20" t="s">
        <v>8652</v>
      </c>
      <c r="D3367" s="20" t="s">
        <v>6317</v>
      </c>
      <c r="E3367" s="20" t="s">
        <v>8653</v>
      </c>
      <c r="F3367" s="93" t="s">
        <v>8654</v>
      </c>
      <c r="G3367" s="291" t="s">
        <v>29</v>
      </c>
      <c r="H3367" s="296">
        <v>0</v>
      </c>
      <c r="I3367" s="291">
        <v>710000000</v>
      </c>
      <c r="J3367" s="291" t="s">
        <v>1075</v>
      </c>
      <c r="K3367" s="291" t="s">
        <v>13619</v>
      </c>
      <c r="L3367" s="291" t="s">
        <v>1141</v>
      </c>
      <c r="M3367" s="6" t="s">
        <v>32</v>
      </c>
      <c r="N3367" s="291" t="s">
        <v>13612</v>
      </c>
      <c r="O3367" s="15" t="s">
        <v>3810</v>
      </c>
      <c r="P3367" s="36" t="s">
        <v>40</v>
      </c>
      <c r="Q3367" s="291" t="s">
        <v>41</v>
      </c>
      <c r="R3367" s="291">
        <v>10</v>
      </c>
      <c r="S3367" s="294">
        <v>2000</v>
      </c>
      <c r="T3367" s="294">
        <v>20000</v>
      </c>
      <c r="U3367" s="294">
        <f>T3367*1.12</f>
        <v>22400.000000000004</v>
      </c>
      <c r="V3367" s="291" t="s">
        <v>42</v>
      </c>
      <c r="W3367" s="291">
        <v>2014</v>
      </c>
      <c r="X3367" s="291" t="s">
        <v>13621</v>
      </c>
    </row>
    <row r="3368" spans="1:24" ht="63.75" outlineLevel="1" x14ac:dyDescent="0.25">
      <c r="A3368" s="2" t="s">
        <v>7268</v>
      </c>
      <c r="B3368" s="2" t="s">
        <v>27</v>
      </c>
      <c r="C3368" s="20" t="s">
        <v>8655</v>
      </c>
      <c r="D3368" s="20" t="s">
        <v>6320</v>
      </c>
      <c r="E3368" s="20" t="s">
        <v>8656</v>
      </c>
      <c r="F3368" s="93" t="s">
        <v>8657</v>
      </c>
      <c r="G3368" s="2" t="s">
        <v>343</v>
      </c>
      <c r="H3368" s="4">
        <v>0</v>
      </c>
      <c r="I3368" s="2">
        <v>710000000</v>
      </c>
      <c r="J3368" s="2" t="s">
        <v>11537</v>
      </c>
      <c r="K3368" s="2" t="s">
        <v>6779</v>
      </c>
      <c r="L3368" s="2" t="s">
        <v>1141</v>
      </c>
      <c r="M3368" s="6" t="s">
        <v>32</v>
      </c>
      <c r="N3368" s="2" t="s">
        <v>453</v>
      </c>
      <c r="O3368" s="15" t="s">
        <v>3810</v>
      </c>
      <c r="P3368" s="36" t="s">
        <v>40</v>
      </c>
      <c r="Q3368" s="2" t="s">
        <v>41</v>
      </c>
      <c r="R3368" s="2">
        <v>50</v>
      </c>
      <c r="S3368" s="9">
        <f t="shared" si="265"/>
        <v>0</v>
      </c>
      <c r="T3368" s="9">
        <v>0</v>
      </c>
      <c r="U3368" s="9">
        <f t="shared" si="258"/>
        <v>0</v>
      </c>
      <c r="V3368" s="2" t="s">
        <v>42</v>
      </c>
      <c r="W3368" s="2">
        <v>2014</v>
      </c>
      <c r="X3368" s="2"/>
    </row>
    <row r="3369" spans="1:24" ht="63.75" outlineLevel="1" x14ac:dyDescent="0.25">
      <c r="A3369" s="2" t="s">
        <v>12323</v>
      </c>
      <c r="B3369" s="2" t="s">
        <v>27</v>
      </c>
      <c r="C3369" s="20" t="s">
        <v>8655</v>
      </c>
      <c r="D3369" s="20" t="s">
        <v>6320</v>
      </c>
      <c r="E3369" s="20" t="s">
        <v>8656</v>
      </c>
      <c r="F3369" s="93" t="s">
        <v>8657</v>
      </c>
      <c r="G3369" s="2" t="s">
        <v>350</v>
      </c>
      <c r="H3369" s="4">
        <v>0</v>
      </c>
      <c r="I3369" s="2">
        <v>710000000</v>
      </c>
      <c r="J3369" s="2" t="s">
        <v>11537</v>
      </c>
      <c r="K3369" s="2" t="s">
        <v>12315</v>
      </c>
      <c r="L3369" s="2" t="s">
        <v>1141</v>
      </c>
      <c r="M3369" s="6" t="s">
        <v>32</v>
      </c>
      <c r="N3369" s="2" t="s">
        <v>453</v>
      </c>
      <c r="O3369" s="15" t="s">
        <v>3810</v>
      </c>
      <c r="P3369" s="36" t="s">
        <v>40</v>
      </c>
      <c r="Q3369" s="2" t="s">
        <v>41</v>
      </c>
      <c r="R3369" s="2">
        <v>36</v>
      </c>
      <c r="S3369" s="9">
        <v>57500</v>
      </c>
      <c r="T3369" s="9">
        <f t="shared" ref="T3369" si="268">S3369*R3369</f>
        <v>2070000</v>
      </c>
      <c r="U3369" s="9">
        <f t="shared" si="258"/>
        <v>2318400</v>
      </c>
      <c r="V3369" s="2" t="s">
        <v>42</v>
      </c>
      <c r="W3369" s="2">
        <v>2014</v>
      </c>
      <c r="X3369" s="2" t="s">
        <v>12324</v>
      </c>
    </row>
    <row r="3370" spans="1:24" ht="63.75" outlineLevel="1" x14ac:dyDescent="0.25">
      <c r="A3370" s="2" t="s">
        <v>7269</v>
      </c>
      <c r="B3370" s="2" t="s">
        <v>27</v>
      </c>
      <c r="C3370" s="20" t="s">
        <v>2464</v>
      </c>
      <c r="D3370" s="20" t="s">
        <v>1928</v>
      </c>
      <c r="E3370" s="20" t="s">
        <v>8658</v>
      </c>
      <c r="F3370" s="93" t="s">
        <v>6675</v>
      </c>
      <c r="G3370" s="2" t="s">
        <v>343</v>
      </c>
      <c r="H3370" s="4">
        <v>0</v>
      </c>
      <c r="I3370" s="2">
        <v>710000000</v>
      </c>
      <c r="J3370" s="2" t="s">
        <v>11537</v>
      </c>
      <c r="K3370" s="2" t="s">
        <v>6779</v>
      </c>
      <c r="L3370" s="2" t="s">
        <v>1141</v>
      </c>
      <c r="M3370" s="6" t="s">
        <v>32</v>
      </c>
      <c r="N3370" s="2" t="s">
        <v>453</v>
      </c>
      <c r="O3370" s="15" t="s">
        <v>3810</v>
      </c>
      <c r="P3370" s="36" t="s">
        <v>498</v>
      </c>
      <c r="Q3370" s="2" t="s">
        <v>499</v>
      </c>
      <c r="R3370" s="2">
        <v>45</v>
      </c>
      <c r="S3370" s="9">
        <f t="shared" si="265"/>
        <v>0</v>
      </c>
      <c r="T3370" s="9">
        <v>0</v>
      </c>
      <c r="U3370" s="9">
        <f t="shared" si="258"/>
        <v>0</v>
      </c>
      <c r="V3370" s="2" t="s">
        <v>42</v>
      </c>
      <c r="W3370" s="2">
        <v>2014</v>
      </c>
      <c r="X3370" s="2"/>
    </row>
    <row r="3371" spans="1:24" ht="63.75" outlineLevel="1" x14ac:dyDescent="0.25">
      <c r="A3371" s="2" t="s">
        <v>12325</v>
      </c>
      <c r="B3371" s="2" t="s">
        <v>27</v>
      </c>
      <c r="C3371" s="20" t="s">
        <v>2464</v>
      </c>
      <c r="D3371" s="20" t="s">
        <v>1928</v>
      </c>
      <c r="E3371" s="20" t="s">
        <v>8658</v>
      </c>
      <c r="F3371" s="93" t="s">
        <v>6675</v>
      </c>
      <c r="G3371" s="2" t="s">
        <v>29</v>
      </c>
      <c r="H3371" s="4">
        <v>0</v>
      </c>
      <c r="I3371" s="2">
        <v>710000000</v>
      </c>
      <c r="J3371" s="2" t="s">
        <v>11537</v>
      </c>
      <c r="K3371" s="2" t="s">
        <v>12315</v>
      </c>
      <c r="L3371" s="2" t="s">
        <v>1141</v>
      </c>
      <c r="M3371" s="6" t="s">
        <v>32</v>
      </c>
      <c r="N3371" s="2" t="s">
        <v>453</v>
      </c>
      <c r="O3371" s="15" t="s">
        <v>3810</v>
      </c>
      <c r="P3371" s="36" t="s">
        <v>498</v>
      </c>
      <c r="Q3371" s="2" t="s">
        <v>499</v>
      </c>
      <c r="R3371" s="2">
        <v>45</v>
      </c>
      <c r="S3371" s="9">
        <v>20187.333333333336</v>
      </c>
      <c r="T3371" s="9">
        <v>0</v>
      </c>
      <c r="U3371" s="9">
        <f t="shared" si="258"/>
        <v>0</v>
      </c>
      <c r="V3371" s="2" t="s">
        <v>42</v>
      </c>
      <c r="W3371" s="2">
        <v>2014</v>
      </c>
      <c r="X3371" s="2" t="s">
        <v>10152</v>
      </c>
    </row>
    <row r="3372" spans="1:24" ht="63.75" outlineLevel="1" x14ac:dyDescent="0.25">
      <c r="A3372" s="2" t="s">
        <v>7270</v>
      </c>
      <c r="B3372" s="2" t="s">
        <v>27</v>
      </c>
      <c r="C3372" s="20" t="s">
        <v>8659</v>
      </c>
      <c r="D3372" s="20" t="s">
        <v>855</v>
      </c>
      <c r="E3372" s="20" t="s">
        <v>8660</v>
      </c>
      <c r="F3372" s="13" t="s">
        <v>6681</v>
      </c>
      <c r="G3372" s="2" t="s">
        <v>343</v>
      </c>
      <c r="H3372" s="4">
        <v>0</v>
      </c>
      <c r="I3372" s="2">
        <v>710000000</v>
      </c>
      <c r="J3372" s="2" t="s">
        <v>11537</v>
      </c>
      <c r="K3372" s="2" t="s">
        <v>6779</v>
      </c>
      <c r="L3372" s="2" t="s">
        <v>1141</v>
      </c>
      <c r="M3372" s="6" t="s">
        <v>32</v>
      </c>
      <c r="N3372" s="2" t="s">
        <v>453</v>
      </c>
      <c r="O3372" s="15" t="s">
        <v>3810</v>
      </c>
      <c r="P3372" s="36" t="s">
        <v>857</v>
      </c>
      <c r="Q3372" s="5" t="s">
        <v>6191</v>
      </c>
      <c r="R3372" s="2">
        <v>1200</v>
      </c>
      <c r="S3372" s="9">
        <v>320</v>
      </c>
      <c r="T3372" s="9">
        <v>0</v>
      </c>
      <c r="U3372" s="9">
        <f t="shared" si="258"/>
        <v>0</v>
      </c>
      <c r="V3372" s="2" t="s">
        <v>42</v>
      </c>
      <c r="W3372" s="2">
        <v>2014</v>
      </c>
      <c r="X3372" s="2"/>
    </row>
    <row r="3373" spans="1:24" ht="73.5" customHeight="1" outlineLevel="1" x14ac:dyDescent="0.25">
      <c r="A3373" s="2" t="s">
        <v>12326</v>
      </c>
      <c r="B3373" s="2" t="s">
        <v>27</v>
      </c>
      <c r="C3373" s="2" t="s">
        <v>8659</v>
      </c>
      <c r="D3373" s="20" t="s">
        <v>855</v>
      </c>
      <c r="E3373" s="20" t="s">
        <v>8660</v>
      </c>
      <c r="F3373" s="20" t="s">
        <v>6681</v>
      </c>
      <c r="G3373" s="13" t="s">
        <v>29</v>
      </c>
      <c r="H3373" s="2">
        <v>0</v>
      </c>
      <c r="I3373" s="2">
        <v>710000000</v>
      </c>
      <c r="J3373" s="2" t="s">
        <v>11537</v>
      </c>
      <c r="K3373" s="2" t="s">
        <v>12315</v>
      </c>
      <c r="L3373" s="2" t="s">
        <v>1141</v>
      </c>
      <c r="M3373" s="2" t="s">
        <v>32</v>
      </c>
      <c r="N3373" s="6" t="s">
        <v>12087</v>
      </c>
      <c r="O3373" s="2" t="s">
        <v>3810</v>
      </c>
      <c r="P3373" s="15" t="s">
        <v>857</v>
      </c>
      <c r="Q3373" s="36" t="s">
        <v>6191</v>
      </c>
      <c r="R3373" s="5">
        <v>1000</v>
      </c>
      <c r="S3373" s="9">
        <v>320</v>
      </c>
      <c r="T3373" s="9">
        <f t="shared" ref="T3373" si="269">S3373*R3373</f>
        <v>320000</v>
      </c>
      <c r="U3373" s="9">
        <f t="shared" si="258"/>
        <v>358400.00000000006</v>
      </c>
      <c r="V3373" s="48" t="s">
        <v>42</v>
      </c>
      <c r="W3373" s="2">
        <v>2014</v>
      </c>
      <c r="X3373" s="2" t="s">
        <v>12140</v>
      </c>
    </row>
    <row r="3374" spans="1:24" ht="63.75" outlineLevel="1" x14ac:dyDescent="0.25">
      <c r="A3374" s="2" t="s">
        <v>7271</v>
      </c>
      <c r="B3374" s="2" t="s">
        <v>27</v>
      </c>
      <c r="C3374" s="20" t="s">
        <v>8661</v>
      </c>
      <c r="D3374" s="20" t="s">
        <v>855</v>
      </c>
      <c r="E3374" s="20" t="s">
        <v>8662</v>
      </c>
      <c r="F3374" s="93" t="s">
        <v>6680</v>
      </c>
      <c r="G3374" s="2" t="s">
        <v>343</v>
      </c>
      <c r="H3374" s="4">
        <v>0</v>
      </c>
      <c r="I3374" s="2">
        <v>710000000</v>
      </c>
      <c r="J3374" s="2" t="s">
        <v>11537</v>
      </c>
      <c r="K3374" s="2" t="s">
        <v>6779</v>
      </c>
      <c r="L3374" s="2" t="s">
        <v>1141</v>
      </c>
      <c r="M3374" s="6" t="s">
        <v>32</v>
      </c>
      <c r="N3374" s="2" t="s">
        <v>453</v>
      </c>
      <c r="O3374" s="15" t="s">
        <v>3810</v>
      </c>
      <c r="P3374" s="36" t="s">
        <v>857</v>
      </c>
      <c r="Q3374" s="5" t="s">
        <v>6191</v>
      </c>
      <c r="R3374" s="2">
        <v>400</v>
      </c>
      <c r="S3374" s="9">
        <v>450</v>
      </c>
      <c r="T3374" s="9">
        <v>0</v>
      </c>
      <c r="U3374" s="9">
        <f t="shared" si="258"/>
        <v>0</v>
      </c>
      <c r="V3374" s="2" t="s">
        <v>42</v>
      </c>
      <c r="W3374" s="2">
        <v>2014</v>
      </c>
      <c r="X3374" s="2"/>
    </row>
    <row r="3375" spans="1:24" ht="73.5" customHeight="1" outlineLevel="1" x14ac:dyDescent="0.25">
      <c r="A3375" s="2" t="s">
        <v>12327</v>
      </c>
      <c r="B3375" s="2" t="s">
        <v>27</v>
      </c>
      <c r="C3375" s="2" t="s">
        <v>8661</v>
      </c>
      <c r="D3375" s="20" t="s">
        <v>855</v>
      </c>
      <c r="E3375" s="20" t="s">
        <v>8662</v>
      </c>
      <c r="F3375" s="20"/>
      <c r="G3375" s="13" t="s">
        <v>29</v>
      </c>
      <c r="H3375" s="2">
        <v>0</v>
      </c>
      <c r="I3375" s="2">
        <v>710000000</v>
      </c>
      <c r="J3375" s="2" t="s">
        <v>11537</v>
      </c>
      <c r="K3375" s="2" t="s">
        <v>12315</v>
      </c>
      <c r="L3375" s="2" t="s">
        <v>1141</v>
      </c>
      <c r="M3375" s="2" t="s">
        <v>32</v>
      </c>
      <c r="N3375" s="6" t="s">
        <v>12087</v>
      </c>
      <c r="O3375" s="2" t="s">
        <v>3810</v>
      </c>
      <c r="P3375" s="15" t="s">
        <v>857</v>
      </c>
      <c r="Q3375" s="36" t="s">
        <v>6191</v>
      </c>
      <c r="R3375" s="5">
        <v>400</v>
      </c>
      <c r="S3375" s="9">
        <v>450</v>
      </c>
      <c r="T3375" s="9">
        <f t="shared" ref="T3375:T3468" si="270">S3375*R3375</f>
        <v>180000</v>
      </c>
      <c r="U3375" s="9">
        <f t="shared" si="258"/>
        <v>201600.00000000003</v>
      </c>
      <c r="V3375" s="48" t="s">
        <v>42</v>
      </c>
      <c r="W3375" s="2">
        <v>2014</v>
      </c>
      <c r="X3375" s="2" t="s">
        <v>12328</v>
      </c>
    </row>
    <row r="3376" spans="1:24" ht="63.75" outlineLevel="1" x14ac:dyDescent="0.25">
      <c r="A3376" s="2" t="s">
        <v>7272</v>
      </c>
      <c r="B3376" s="2" t="s">
        <v>27</v>
      </c>
      <c r="C3376" s="20" t="s">
        <v>8663</v>
      </c>
      <c r="D3376" s="20" t="s">
        <v>855</v>
      </c>
      <c r="E3376" s="20" t="s">
        <v>8664</v>
      </c>
      <c r="F3376" s="93" t="s">
        <v>6680</v>
      </c>
      <c r="G3376" s="2" t="s">
        <v>343</v>
      </c>
      <c r="H3376" s="4">
        <v>0</v>
      </c>
      <c r="I3376" s="2">
        <v>710000000</v>
      </c>
      <c r="J3376" s="2" t="s">
        <v>11537</v>
      </c>
      <c r="K3376" s="2" t="s">
        <v>6779</v>
      </c>
      <c r="L3376" s="2" t="s">
        <v>1141</v>
      </c>
      <c r="M3376" s="6" t="s">
        <v>32</v>
      </c>
      <c r="N3376" s="2" t="s">
        <v>453</v>
      </c>
      <c r="O3376" s="15" t="s">
        <v>3810</v>
      </c>
      <c r="P3376" s="36" t="s">
        <v>857</v>
      </c>
      <c r="Q3376" s="5" t="s">
        <v>6191</v>
      </c>
      <c r="R3376" s="2">
        <v>2000</v>
      </c>
      <c r="S3376" s="9">
        <v>280</v>
      </c>
      <c r="T3376" s="9">
        <v>0</v>
      </c>
      <c r="U3376" s="9">
        <f t="shared" si="258"/>
        <v>0</v>
      </c>
      <c r="V3376" s="2" t="s">
        <v>42</v>
      </c>
      <c r="W3376" s="2">
        <v>2014</v>
      </c>
      <c r="X3376" s="2"/>
    </row>
    <row r="3377" spans="1:24" ht="73.5" customHeight="1" outlineLevel="1" x14ac:dyDescent="0.25">
      <c r="A3377" s="2" t="s">
        <v>12329</v>
      </c>
      <c r="B3377" s="2" t="s">
        <v>27</v>
      </c>
      <c r="C3377" s="2" t="s">
        <v>8663</v>
      </c>
      <c r="D3377" s="20" t="s">
        <v>855</v>
      </c>
      <c r="E3377" s="20" t="s">
        <v>8664</v>
      </c>
      <c r="F3377" s="20"/>
      <c r="G3377" s="13" t="s">
        <v>350</v>
      </c>
      <c r="H3377" s="2">
        <v>0</v>
      </c>
      <c r="I3377" s="2">
        <v>710000000</v>
      </c>
      <c r="J3377" s="2" t="s">
        <v>11537</v>
      </c>
      <c r="K3377" s="2" t="s">
        <v>12315</v>
      </c>
      <c r="L3377" s="2" t="s">
        <v>1141</v>
      </c>
      <c r="M3377" s="2" t="s">
        <v>32</v>
      </c>
      <c r="N3377" s="6" t="s">
        <v>12087</v>
      </c>
      <c r="O3377" s="2" t="s">
        <v>3810</v>
      </c>
      <c r="P3377" s="15" t="s">
        <v>857</v>
      </c>
      <c r="Q3377" s="36" t="s">
        <v>6191</v>
      </c>
      <c r="R3377" s="5">
        <v>3000</v>
      </c>
      <c r="S3377" s="9">
        <v>750</v>
      </c>
      <c r="T3377" s="9">
        <f t="shared" si="270"/>
        <v>2250000</v>
      </c>
      <c r="U3377" s="9">
        <f t="shared" si="258"/>
        <v>2520000.0000000005</v>
      </c>
      <c r="V3377" s="48" t="s">
        <v>42</v>
      </c>
      <c r="W3377" s="2">
        <v>2014</v>
      </c>
      <c r="X3377" s="2" t="s">
        <v>12330</v>
      </c>
    </row>
    <row r="3378" spans="1:24" ht="63.75" outlineLevel="1" x14ac:dyDescent="0.25">
      <c r="A3378" s="2" t="s">
        <v>7273</v>
      </c>
      <c r="B3378" s="2" t="s">
        <v>27</v>
      </c>
      <c r="C3378" s="20" t="s">
        <v>8665</v>
      </c>
      <c r="D3378" s="20" t="s">
        <v>855</v>
      </c>
      <c r="E3378" s="20" t="s">
        <v>8666</v>
      </c>
      <c r="F3378" s="93" t="s">
        <v>6680</v>
      </c>
      <c r="G3378" s="2" t="s">
        <v>343</v>
      </c>
      <c r="H3378" s="4">
        <v>0</v>
      </c>
      <c r="I3378" s="2">
        <v>710000000</v>
      </c>
      <c r="J3378" s="2" t="s">
        <v>11537</v>
      </c>
      <c r="K3378" s="2" t="s">
        <v>6779</v>
      </c>
      <c r="L3378" s="2" t="s">
        <v>1141</v>
      </c>
      <c r="M3378" s="6" t="s">
        <v>32</v>
      </c>
      <c r="N3378" s="2" t="s">
        <v>453</v>
      </c>
      <c r="O3378" s="15" t="s">
        <v>3810</v>
      </c>
      <c r="P3378" s="36" t="s">
        <v>857</v>
      </c>
      <c r="Q3378" s="5" t="s">
        <v>6191</v>
      </c>
      <c r="R3378" s="2">
        <v>800</v>
      </c>
      <c r="S3378" s="9">
        <v>350</v>
      </c>
      <c r="T3378" s="9">
        <v>0</v>
      </c>
      <c r="U3378" s="9">
        <f t="shared" si="258"/>
        <v>0</v>
      </c>
      <c r="V3378" s="2" t="s">
        <v>42</v>
      </c>
      <c r="W3378" s="2">
        <v>2014</v>
      </c>
      <c r="X3378" s="2"/>
    </row>
    <row r="3379" spans="1:24" ht="73.5" customHeight="1" outlineLevel="1" x14ac:dyDescent="0.25">
      <c r="A3379" s="2" t="s">
        <v>12331</v>
      </c>
      <c r="B3379" s="2" t="s">
        <v>27</v>
      </c>
      <c r="C3379" s="2" t="s">
        <v>8665</v>
      </c>
      <c r="D3379" s="20" t="s">
        <v>855</v>
      </c>
      <c r="E3379" s="20" t="s">
        <v>8666</v>
      </c>
      <c r="F3379" s="20"/>
      <c r="G3379" s="13" t="s">
        <v>29</v>
      </c>
      <c r="H3379" s="2">
        <v>0</v>
      </c>
      <c r="I3379" s="2">
        <v>710000000</v>
      </c>
      <c r="J3379" s="2" t="s">
        <v>11537</v>
      </c>
      <c r="K3379" s="2" t="s">
        <v>12315</v>
      </c>
      <c r="L3379" s="2" t="s">
        <v>1141</v>
      </c>
      <c r="M3379" s="2" t="s">
        <v>32</v>
      </c>
      <c r="N3379" s="6" t="s">
        <v>12087</v>
      </c>
      <c r="O3379" s="2" t="s">
        <v>3810</v>
      </c>
      <c r="P3379" s="15" t="s">
        <v>857</v>
      </c>
      <c r="Q3379" s="36" t="s">
        <v>6191</v>
      </c>
      <c r="R3379" s="5">
        <v>800</v>
      </c>
      <c r="S3379" s="9">
        <v>350</v>
      </c>
      <c r="T3379" s="9">
        <f t="shared" si="270"/>
        <v>280000</v>
      </c>
      <c r="U3379" s="9">
        <f t="shared" si="258"/>
        <v>313600.00000000006</v>
      </c>
      <c r="V3379" s="48" t="s">
        <v>42</v>
      </c>
      <c r="W3379" s="2">
        <v>2014</v>
      </c>
      <c r="X3379" s="2" t="s">
        <v>12328</v>
      </c>
    </row>
    <row r="3380" spans="1:24" ht="63.75" outlineLevel="1" x14ac:dyDescent="0.25">
      <c r="A3380" s="2" t="s">
        <v>7274</v>
      </c>
      <c r="B3380" s="2" t="s">
        <v>27</v>
      </c>
      <c r="C3380" s="20" t="s">
        <v>8469</v>
      </c>
      <c r="D3380" s="20" t="s">
        <v>855</v>
      </c>
      <c r="E3380" s="20" t="s">
        <v>8470</v>
      </c>
      <c r="F3380" s="93" t="s">
        <v>6680</v>
      </c>
      <c r="G3380" s="2" t="s">
        <v>343</v>
      </c>
      <c r="H3380" s="4">
        <v>0</v>
      </c>
      <c r="I3380" s="2">
        <v>710000000</v>
      </c>
      <c r="J3380" s="2" t="s">
        <v>11537</v>
      </c>
      <c r="K3380" s="2" t="s">
        <v>6779</v>
      </c>
      <c r="L3380" s="2" t="s">
        <v>1141</v>
      </c>
      <c r="M3380" s="6" t="s">
        <v>32</v>
      </c>
      <c r="N3380" s="2" t="s">
        <v>453</v>
      </c>
      <c r="O3380" s="15" t="s">
        <v>3810</v>
      </c>
      <c r="P3380" s="36" t="s">
        <v>641</v>
      </c>
      <c r="Q3380" s="5" t="s">
        <v>642</v>
      </c>
      <c r="R3380" s="2">
        <v>3500</v>
      </c>
      <c r="S3380" s="9">
        <v>100</v>
      </c>
      <c r="T3380" s="9">
        <v>0</v>
      </c>
      <c r="U3380" s="9">
        <v>0</v>
      </c>
      <c r="V3380" s="2" t="s">
        <v>42</v>
      </c>
      <c r="W3380" s="2">
        <v>2014</v>
      </c>
      <c r="X3380" s="2"/>
    </row>
    <row r="3381" spans="1:24" ht="73.5" customHeight="1" outlineLevel="1" x14ac:dyDescent="0.25">
      <c r="A3381" s="2" t="s">
        <v>12332</v>
      </c>
      <c r="B3381" s="2" t="s">
        <v>27</v>
      </c>
      <c r="C3381" s="2" t="s">
        <v>8469</v>
      </c>
      <c r="D3381" s="20" t="s">
        <v>855</v>
      </c>
      <c r="E3381" s="20" t="s">
        <v>8470</v>
      </c>
      <c r="F3381" s="20"/>
      <c r="G3381" s="13" t="s">
        <v>29</v>
      </c>
      <c r="H3381" s="2">
        <v>0</v>
      </c>
      <c r="I3381" s="2">
        <v>710000000</v>
      </c>
      <c r="J3381" s="2" t="s">
        <v>11537</v>
      </c>
      <c r="K3381" s="2" t="s">
        <v>12315</v>
      </c>
      <c r="L3381" s="2" t="s">
        <v>1141</v>
      </c>
      <c r="M3381" s="2" t="s">
        <v>32</v>
      </c>
      <c r="N3381" s="6" t="s">
        <v>12087</v>
      </c>
      <c r="O3381" s="2" t="s">
        <v>3810</v>
      </c>
      <c r="P3381" s="15" t="s">
        <v>641</v>
      </c>
      <c r="Q3381" s="36" t="s">
        <v>642</v>
      </c>
      <c r="R3381" s="5">
        <v>2000</v>
      </c>
      <c r="S3381" s="9">
        <v>400</v>
      </c>
      <c r="T3381" s="9">
        <f t="shared" si="270"/>
        <v>800000</v>
      </c>
      <c r="U3381" s="9">
        <f t="shared" si="258"/>
        <v>896000.00000000012</v>
      </c>
      <c r="V3381" s="48" t="s">
        <v>42</v>
      </c>
      <c r="W3381" s="2">
        <v>2014</v>
      </c>
      <c r="X3381" s="2" t="s">
        <v>12330</v>
      </c>
    </row>
    <row r="3382" spans="1:24" ht="63.75" outlineLevel="1" x14ac:dyDescent="0.25">
      <c r="A3382" s="2" t="s">
        <v>7275</v>
      </c>
      <c r="B3382" s="2" t="s">
        <v>27</v>
      </c>
      <c r="C3382" s="20" t="s">
        <v>8667</v>
      </c>
      <c r="D3382" s="20" t="s">
        <v>8668</v>
      </c>
      <c r="E3382" s="20" t="s">
        <v>8669</v>
      </c>
      <c r="F3382" s="93" t="s">
        <v>6680</v>
      </c>
      <c r="G3382" s="2" t="s">
        <v>343</v>
      </c>
      <c r="H3382" s="4">
        <v>0</v>
      </c>
      <c r="I3382" s="2">
        <v>710000000</v>
      </c>
      <c r="J3382" s="2" t="s">
        <v>11537</v>
      </c>
      <c r="K3382" s="2" t="s">
        <v>6779</v>
      </c>
      <c r="L3382" s="2" t="s">
        <v>1141</v>
      </c>
      <c r="M3382" s="6" t="s">
        <v>32</v>
      </c>
      <c r="N3382" s="2" t="s">
        <v>453</v>
      </c>
      <c r="O3382" s="15" t="s">
        <v>3810</v>
      </c>
      <c r="P3382" s="36" t="s">
        <v>40</v>
      </c>
      <c r="Q3382" s="5" t="s">
        <v>41</v>
      </c>
      <c r="R3382" s="2">
        <v>7</v>
      </c>
      <c r="S3382" s="9">
        <v>0</v>
      </c>
      <c r="T3382" s="9">
        <f t="shared" si="270"/>
        <v>0</v>
      </c>
      <c r="U3382" s="9">
        <f t="shared" si="258"/>
        <v>0</v>
      </c>
      <c r="V3382" s="2" t="s">
        <v>42</v>
      </c>
      <c r="W3382" s="2">
        <v>2014</v>
      </c>
      <c r="X3382" s="2"/>
    </row>
    <row r="3383" spans="1:24" ht="73.5" customHeight="1" outlineLevel="1" x14ac:dyDescent="0.25">
      <c r="A3383" s="2" t="s">
        <v>12333</v>
      </c>
      <c r="B3383" s="2" t="s">
        <v>27</v>
      </c>
      <c r="C3383" s="2" t="s">
        <v>8667</v>
      </c>
      <c r="D3383" s="20" t="s">
        <v>8668</v>
      </c>
      <c r="E3383" s="20" t="s">
        <v>8669</v>
      </c>
      <c r="F3383" s="20"/>
      <c r="G3383" s="13" t="s">
        <v>29</v>
      </c>
      <c r="H3383" s="2">
        <v>0</v>
      </c>
      <c r="I3383" s="2">
        <v>710000000</v>
      </c>
      <c r="J3383" s="2" t="s">
        <v>11537</v>
      </c>
      <c r="K3383" s="2" t="s">
        <v>12315</v>
      </c>
      <c r="L3383" s="2" t="s">
        <v>1141</v>
      </c>
      <c r="M3383" s="2" t="s">
        <v>32</v>
      </c>
      <c r="N3383" s="6" t="s">
        <v>12087</v>
      </c>
      <c r="O3383" s="2" t="s">
        <v>3810</v>
      </c>
      <c r="P3383" s="15" t="s">
        <v>40</v>
      </c>
      <c r="Q3383" s="36" t="s">
        <v>41</v>
      </c>
      <c r="R3383" s="5">
        <v>7</v>
      </c>
      <c r="S3383" s="9">
        <v>65000</v>
      </c>
      <c r="T3383" s="9">
        <f t="shared" si="270"/>
        <v>455000</v>
      </c>
      <c r="U3383" s="9">
        <f t="shared" si="258"/>
        <v>509600.00000000006</v>
      </c>
      <c r="V3383" s="48" t="s">
        <v>42</v>
      </c>
      <c r="W3383" s="2">
        <v>2014</v>
      </c>
      <c r="X3383" s="2" t="s">
        <v>12328</v>
      </c>
    </row>
    <row r="3384" spans="1:24" ht="63.75" outlineLevel="1" x14ac:dyDescent="0.25">
      <c r="A3384" s="2" t="s">
        <v>7276</v>
      </c>
      <c r="B3384" s="2" t="s">
        <v>27</v>
      </c>
      <c r="C3384" s="20" t="s">
        <v>8670</v>
      </c>
      <c r="D3384" s="20" t="s">
        <v>8671</v>
      </c>
      <c r="E3384" s="20" t="s">
        <v>8672</v>
      </c>
      <c r="F3384" s="93" t="s">
        <v>6680</v>
      </c>
      <c r="G3384" s="2" t="s">
        <v>343</v>
      </c>
      <c r="H3384" s="4">
        <v>0</v>
      </c>
      <c r="I3384" s="2">
        <v>710000000</v>
      </c>
      <c r="J3384" s="2" t="s">
        <v>11537</v>
      </c>
      <c r="K3384" s="2" t="s">
        <v>6779</v>
      </c>
      <c r="L3384" s="2" t="s">
        <v>1141</v>
      </c>
      <c r="M3384" s="6" t="s">
        <v>32</v>
      </c>
      <c r="N3384" s="2" t="s">
        <v>453</v>
      </c>
      <c r="O3384" s="15" t="s">
        <v>3810</v>
      </c>
      <c r="P3384" s="36" t="s">
        <v>40</v>
      </c>
      <c r="Q3384" s="5" t="s">
        <v>41</v>
      </c>
      <c r="R3384" s="2">
        <v>20</v>
      </c>
      <c r="S3384" s="9">
        <v>0</v>
      </c>
      <c r="T3384" s="9">
        <f t="shared" si="270"/>
        <v>0</v>
      </c>
      <c r="U3384" s="9">
        <f t="shared" si="258"/>
        <v>0</v>
      </c>
      <c r="V3384" s="2" t="s">
        <v>42</v>
      </c>
      <c r="W3384" s="2">
        <v>2014</v>
      </c>
      <c r="X3384" s="2"/>
    </row>
    <row r="3385" spans="1:24" ht="73.5" customHeight="1" outlineLevel="1" x14ac:dyDescent="0.25">
      <c r="A3385" s="2" t="s">
        <v>12334</v>
      </c>
      <c r="B3385" s="2" t="s">
        <v>27</v>
      </c>
      <c r="C3385" s="2" t="s">
        <v>8670</v>
      </c>
      <c r="D3385" s="20" t="s">
        <v>8671</v>
      </c>
      <c r="E3385" s="20" t="s">
        <v>8672</v>
      </c>
      <c r="F3385" s="20"/>
      <c r="G3385" s="13" t="s">
        <v>350</v>
      </c>
      <c r="H3385" s="2">
        <v>0</v>
      </c>
      <c r="I3385" s="2">
        <v>710000000</v>
      </c>
      <c r="J3385" s="2" t="s">
        <v>11537</v>
      </c>
      <c r="K3385" s="2" t="s">
        <v>12315</v>
      </c>
      <c r="L3385" s="2" t="s">
        <v>1141</v>
      </c>
      <c r="M3385" s="2" t="s">
        <v>32</v>
      </c>
      <c r="N3385" s="6" t="s">
        <v>12087</v>
      </c>
      <c r="O3385" s="2" t="s">
        <v>3810</v>
      </c>
      <c r="P3385" s="15" t="s">
        <v>40</v>
      </c>
      <c r="Q3385" s="36" t="s">
        <v>41</v>
      </c>
      <c r="R3385" s="5">
        <v>20</v>
      </c>
      <c r="S3385" s="9">
        <v>95000</v>
      </c>
      <c r="T3385" s="9">
        <f t="shared" si="270"/>
        <v>1900000</v>
      </c>
      <c r="U3385" s="9">
        <f t="shared" si="258"/>
        <v>2128000</v>
      </c>
      <c r="V3385" s="48" t="s">
        <v>42</v>
      </c>
      <c r="W3385" s="2">
        <v>2014</v>
      </c>
      <c r="X3385" s="2" t="s">
        <v>12328</v>
      </c>
    </row>
    <row r="3386" spans="1:24" ht="63.75" outlineLevel="1" x14ac:dyDescent="0.25">
      <c r="A3386" s="2" t="s">
        <v>7277</v>
      </c>
      <c r="B3386" s="2" t="s">
        <v>27</v>
      </c>
      <c r="C3386" s="20" t="s">
        <v>8285</v>
      </c>
      <c r="D3386" s="20" t="s">
        <v>4853</v>
      </c>
      <c r="E3386" s="20" t="s">
        <v>8286</v>
      </c>
      <c r="F3386" s="93" t="s">
        <v>6680</v>
      </c>
      <c r="G3386" s="2" t="s">
        <v>343</v>
      </c>
      <c r="H3386" s="4">
        <v>0</v>
      </c>
      <c r="I3386" s="2">
        <v>710000000</v>
      </c>
      <c r="J3386" s="2" t="s">
        <v>11537</v>
      </c>
      <c r="K3386" s="2" t="s">
        <v>6779</v>
      </c>
      <c r="L3386" s="2" t="s">
        <v>1141</v>
      </c>
      <c r="M3386" s="6" t="s">
        <v>32</v>
      </c>
      <c r="N3386" s="2" t="s">
        <v>453</v>
      </c>
      <c r="O3386" s="15" t="s">
        <v>3810</v>
      </c>
      <c r="P3386" s="36" t="s">
        <v>40</v>
      </c>
      <c r="Q3386" s="5" t="s">
        <v>41</v>
      </c>
      <c r="R3386" s="2">
        <v>80</v>
      </c>
      <c r="S3386" s="9">
        <v>0</v>
      </c>
      <c r="T3386" s="9">
        <f t="shared" si="270"/>
        <v>0</v>
      </c>
      <c r="U3386" s="9">
        <f t="shared" si="258"/>
        <v>0</v>
      </c>
      <c r="V3386" s="2" t="s">
        <v>42</v>
      </c>
      <c r="W3386" s="2">
        <v>2014</v>
      </c>
      <c r="X3386" s="2"/>
    </row>
    <row r="3387" spans="1:24" ht="73.5" customHeight="1" outlineLevel="1" x14ac:dyDescent="0.25">
      <c r="A3387" s="2" t="s">
        <v>12339</v>
      </c>
      <c r="B3387" s="2" t="s">
        <v>27</v>
      </c>
      <c r="C3387" s="2" t="s">
        <v>8285</v>
      </c>
      <c r="D3387" s="20" t="s">
        <v>4853</v>
      </c>
      <c r="E3387" s="20" t="s">
        <v>8286</v>
      </c>
      <c r="F3387" s="20"/>
      <c r="G3387" s="13" t="s">
        <v>29</v>
      </c>
      <c r="H3387" s="2">
        <v>0</v>
      </c>
      <c r="I3387" s="2">
        <v>710000000</v>
      </c>
      <c r="J3387" s="2" t="s">
        <v>11537</v>
      </c>
      <c r="K3387" s="2" t="s">
        <v>12315</v>
      </c>
      <c r="L3387" s="2" t="s">
        <v>1141</v>
      </c>
      <c r="M3387" s="2" t="s">
        <v>32</v>
      </c>
      <c r="N3387" s="6" t="s">
        <v>12087</v>
      </c>
      <c r="O3387" s="2" t="s">
        <v>3810</v>
      </c>
      <c r="P3387" s="15" t="s">
        <v>40</v>
      </c>
      <c r="Q3387" s="36" t="s">
        <v>41</v>
      </c>
      <c r="R3387" s="5">
        <v>80</v>
      </c>
      <c r="S3387" s="9">
        <v>2500</v>
      </c>
      <c r="T3387" s="9">
        <f t="shared" si="270"/>
        <v>200000</v>
      </c>
      <c r="U3387" s="9">
        <f t="shared" si="258"/>
        <v>224000.00000000003</v>
      </c>
      <c r="V3387" s="48" t="s">
        <v>42</v>
      </c>
      <c r="W3387" s="2">
        <v>2014</v>
      </c>
      <c r="X3387" s="2" t="s">
        <v>12328</v>
      </c>
    </row>
    <row r="3388" spans="1:24" ht="63.75" outlineLevel="1" x14ac:dyDescent="0.25">
      <c r="A3388" s="2" t="s">
        <v>7278</v>
      </c>
      <c r="B3388" s="2" t="s">
        <v>27</v>
      </c>
      <c r="C3388" s="20" t="s">
        <v>8673</v>
      </c>
      <c r="D3388" s="20" t="s">
        <v>8644</v>
      </c>
      <c r="E3388" s="20" t="s">
        <v>8674</v>
      </c>
      <c r="F3388" s="13" t="s">
        <v>6682</v>
      </c>
      <c r="G3388" s="2" t="s">
        <v>343</v>
      </c>
      <c r="H3388" s="4">
        <v>0</v>
      </c>
      <c r="I3388" s="2">
        <v>710000000</v>
      </c>
      <c r="J3388" s="2" t="s">
        <v>11537</v>
      </c>
      <c r="K3388" s="2" t="s">
        <v>6779</v>
      </c>
      <c r="L3388" s="2" t="s">
        <v>1141</v>
      </c>
      <c r="M3388" s="6" t="s">
        <v>32</v>
      </c>
      <c r="N3388" s="2" t="s">
        <v>453</v>
      </c>
      <c r="O3388" s="15" t="s">
        <v>3810</v>
      </c>
      <c r="P3388" s="36" t="s">
        <v>40</v>
      </c>
      <c r="Q3388" s="5" t="s">
        <v>41</v>
      </c>
      <c r="R3388" s="2">
        <v>16</v>
      </c>
      <c r="S3388" s="9">
        <v>0</v>
      </c>
      <c r="T3388" s="9">
        <f t="shared" si="270"/>
        <v>0</v>
      </c>
      <c r="U3388" s="9">
        <f t="shared" si="258"/>
        <v>0</v>
      </c>
      <c r="V3388" s="2" t="s">
        <v>42</v>
      </c>
      <c r="W3388" s="2">
        <v>2014</v>
      </c>
      <c r="X3388" s="2"/>
    </row>
    <row r="3389" spans="1:24" ht="73.5" customHeight="1" outlineLevel="1" x14ac:dyDescent="0.25">
      <c r="A3389" s="2" t="s">
        <v>12338</v>
      </c>
      <c r="B3389" s="2" t="s">
        <v>27</v>
      </c>
      <c r="C3389" s="2" t="s">
        <v>8673</v>
      </c>
      <c r="D3389" s="20" t="s">
        <v>8644</v>
      </c>
      <c r="E3389" s="20" t="s">
        <v>8674</v>
      </c>
      <c r="F3389" s="20" t="s">
        <v>6682</v>
      </c>
      <c r="G3389" s="13" t="s">
        <v>29</v>
      </c>
      <c r="H3389" s="2">
        <v>0</v>
      </c>
      <c r="I3389" s="2">
        <v>710000000</v>
      </c>
      <c r="J3389" s="2" t="s">
        <v>11537</v>
      </c>
      <c r="K3389" s="2" t="s">
        <v>12315</v>
      </c>
      <c r="L3389" s="2" t="s">
        <v>1141</v>
      </c>
      <c r="M3389" s="2" t="s">
        <v>32</v>
      </c>
      <c r="N3389" s="6" t="s">
        <v>12087</v>
      </c>
      <c r="O3389" s="2" t="s">
        <v>3810</v>
      </c>
      <c r="P3389" s="15" t="s">
        <v>40</v>
      </c>
      <c r="Q3389" s="36" t="s">
        <v>41</v>
      </c>
      <c r="R3389" s="5">
        <v>10</v>
      </c>
      <c r="S3389" s="9">
        <v>57000</v>
      </c>
      <c r="T3389" s="9">
        <f t="shared" si="270"/>
        <v>570000</v>
      </c>
      <c r="U3389" s="9">
        <f t="shared" si="258"/>
        <v>638400.00000000012</v>
      </c>
      <c r="V3389" s="48" t="s">
        <v>42</v>
      </c>
      <c r="W3389" s="2">
        <v>2014</v>
      </c>
      <c r="X3389" s="2" t="s">
        <v>12335</v>
      </c>
    </row>
    <row r="3390" spans="1:24" ht="63.75" outlineLevel="1" x14ac:dyDescent="0.25">
      <c r="A3390" s="2" t="s">
        <v>7279</v>
      </c>
      <c r="B3390" s="2" t="s">
        <v>27</v>
      </c>
      <c r="C3390" s="20" t="s">
        <v>8675</v>
      </c>
      <c r="D3390" s="20" t="s">
        <v>860</v>
      </c>
      <c r="E3390" s="20" t="s">
        <v>8676</v>
      </c>
      <c r="F3390" s="13" t="s">
        <v>6683</v>
      </c>
      <c r="G3390" s="2" t="s">
        <v>343</v>
      </c>
      <c r="H3390" s="4">
        <v>0</v>
      </c>
      <c r="I3390" s="2">
        <v>710000000</v>
      </c>
      <c r="J3390" s="2" t="s">
        <v>11537</v>
      </c>
      <c r="K3390" s="2" t="s">
        <v>6779</v>
      </c>
      <c r="L3390" s="2" t="s">
        <v>1141</v>
      </c>
      <c r="M3390" s="6" t="s">
        <v>32</v>
      </c>
      <c r="N3390" s="2" t="s">
        <v>453</v>
      </c>
      <c r="O3390" s="15" t="s">
        <v>3810</v>
      </c>
      <c r="P3390" s="36" t="s">
        <v>40</v>
      </c>
      <c r="Q3390" s="5" t="s">
        <v>41</v>
      </c>
      <c r="R3390" s="2">
        <v>24</v>
      </c>
      <c r="S3390" s="9">
        <v>0</v>
      </c>
      <c r="T3390" s="9">
        <f t="shared" si="270"/>
        <v>0</v>
      </c>
      <c r="U3390" s="9">
        <f t="shared" si="258"/>
        <v>0</v>
      </c>
      <c r="V3390" s="2" t="s">
        <v>42</v>
      </c>
      <c r="W3390" s="2">
        <v>2014</v>
      </c>
      <c r="X3390" s="2"/>
    </row>
    <row r="3391" spans="1:24" ht="73.5" customHeight="1" outlineLevel="1" x14ac:dyDescent="0.25">
      <c r="A3391" s="2" t="s">
        <v>12336</v>
      </c>
      <c r="B3391" s="2" t="s">
        <v>27</v>
      </c>
      <c r="C3391" s="2" t="s">
        <v>8675</v>
      </c>
      <c r="D3391" s="20" t="s">
        <v>860</v>
      </c>
      <c r="E3391" s="20" t="s">
        <v>8676</v>
      </c>
      <c r="F3391" s="20" t="s">
        <v>6683</v>
      </c>
      <c r="G3391" s="13" t="s">
        <v>29</v>
      </c>
      <c r="H3391" s="2">
        <v>0</v>
      </c>
      <c r="I3391" s="2">
        <v>710000000</v>
      </c>
      <c r="J3391" s="2" t="s">
        <v>11537</v>
      </c>
      <c r="K3391" s="2" t="s">
        <v>12315</v>
      </c>
      <c r="L3391" s="2" t="s">
        <v>1141</v>
      </c>
      <c r="M3391" s="2" t="s">
        <v>32</v>
      </c>
      <c r="N3391" s="6" t="s">
        <v>12087</v>
      </c>
      <c r="O3391" s="2" t="s">
        <v>3810</v>
      </c>
      <c r="P3391" s="15" t="s">
        <v>40</v>
      </c>
      <c r="Q3391" s="36" t="s">
        <v>41</v>
      </c>
      <c r="R3391" s="5">
        <v>20</v>
      </c>
      <c r="S3391" s="9">
        <v>24000</v>
      </c>
      <c r="T3391" s="9">
        <f t="shared" si="270"/>
        <v>480000</v>
      </c>
      <c r="U3391" s="9">
        <f t="shared" si="258"/>
        <v>537600</v>
      </c>
      <c r="V3391" s="48" t="s">
        <v>42</v>
      </c>
      <c r="W3391" s="2">
        <v>2014</v>
      </c>
      <c r="X3391" s="2" t="s">
        <v>12324</v>
      </c>
    </row>
    <row r="3392" spans="1:24" ht="63.75" outlineLevel="1" x14ac:dyDescent="0.25">
      <c r="A3392" s="2" t="s">
        <v>7280</v>
      </c>
      <c r="B3392" s="2" t="s">
        <v>27</v>
      </c>
      <c r="C3392" s="20" t="s">
        <v>8677</v>
      </c>
      <c r="D3392" s="20" t="s">
        <v>8678</v>
      </c>
      <c r="E3392" s="20" t="s">
        <v>8679</v>
      </c>
      <c r="F3392" s="93" t="s">
        <v>6680</v>
      </c>
      <c r="G3392" s="2" t="s">
        <v>343</v>
      </c>
      <c r="H3392" s="4">
        <v>0</v>
      </c>
      <c r="I3392" s="2">
        <v>710000000</v>
      </c>
      <c r="J3392" s="2" t="s">
        <v>11537</v>
      </c>
      <c r="K3392" s="2" t="s">
        <v>6779</v>
      </c>
      <c r="L3392" s="2" t="s">
        <v>1141</v>
      </c>
      <c r="M3392" s="6" t="s">
        <v>32</v>
      </c>
      <c r="N3392" s="2" t="s">
        <v>453</v>
      </c>
      <c r="O3392" s="15" t="s">
        <v>3810</v>
      </c>
      <c r="P3392" s="36" t="s">
        <v>40</v>
      </c>
      <c r="Q3392" s="5" t="s">
        <v>41</v>
      </c>
      <c r="R3392" s="2">
        <v>60</v>
      </c>
      <c r="S3392" s="9">
        <v>0</v>
      </c>
      <c r="T3392" s="9">
        <f t="shared" si="270"/>
        <v>0</v>
      </c>
      <c r="U3392" s="9">
        <f t="shared" si="258"/>
        <v>0</v>
      </c>
      <c r="V3392" s="2" t="s">
        <v>42</v>
      </c>
      <c r="W3392" s="2">
        <v>2014</v>
      </c>
      <c r="X3392" s="2"/>
    </row>
    <row r="3393" spans="1:24" ht="73.5" customHeight="1" outlineLevel="1" x14ac:dyDescent="0.25">
      <c r="A3393" s="2" t="s">
        <v>12337</v>
      </c>
      <c r="B3393" s="2" t="s">
        <v>27</v>
      </c>
      <c r="C3393" s="2" t="s">
        <v>8677</v>
      </c>
      <c r="D3393" s="20" t="s">
        <v>8678</v>
      </c>
      <c r="E3393" s="20" t="s">
        <v>8679</v>
      </c>
      <c r="F3393" s="20"/>
      <c r="G3393" s="13" t="s">
        <v>29</v>
      </c>
      <c r="H3393" s="2">
        <v>0</v>
      </c>
      <c r="I3393" s="2">
        <v>710000000</v>
      </c>
      <c r="J3393" s="2" t="s">
        <v>11537</v>
      </c>
      <c r="K3393" s="2" t="s">
        <v>12315</v>
      </c>
      <c r="L3393" s="2" t="s">
        <v>1141</v>
      </c>
      <c r="M3393" s="2" t="s">
        <v>32</v>
      </c>
      <c r="N3393" s="6" t="s">
        <v>12087</v>
      </c>
      <c r="O3393" s="2" t="s">
        <v>3810</v>
      </c>
      <c r="P3393" s="15" t="s">
        <v>40</v>
      </c>
      <c r="Q3393" s="36" t="s">
        <v>41</v>
      </c>
      <c r="R3393" s="5">
        <v>60</v>
      </c>
      <c r="S3393" s="9">
        <v>8000</v>
      </c>
      <c r="T3393" s="9">
        <f t="shared" si="270"/>
        <v>480000</v>
      </c>
      <c r="U3393" s="9">
        <f t="shared" si="258"/>
        <v>537600</v>
      </c>
      <c r="V3393" s="48" t="s">
        <v>42</v>
      </c>
      <c r="W3393" s="2">
        <v>2014</v>
      </c>
      <c r="X3393" s="2" t="s">
        <v>12328</v>
      </c>
    </row>
    <row r="3394" spans="1:24" ht="63.75" outlineLevel="1" x14ac:dyDescent="0.25">
      <c r="A3394" s="2" t="s">
        <v>7281</v>
      </c>
      <c r="B3394" s="2" t="s">
        <v>27</v>
      </c>
      <c r="C3394" s="20" t="s">
        <v>8680</v>
      </c>
      <c r="D3394" s="20" t="s">
        <v>6039</v>
      </c>
      <c r="E3394" s="20" t="s">
        <v>6457</v>
      </c>
      <c r="F3394" s="13" t="s">
        <v>6685</v>
      </c>
      <c r="G3394" s="2" t="s">
        <v>343</v>
      </c>
      <c r="H3394" s="4">
        <v>0</v>
      </c>
      <c r="I3394" s="2">
        <v>710000000</v>
      </c>
      <c r="J3394" s="2" t="s">
        <v>11537</v>
      </c>
      <c r="K3394" s="2" t="s">
        <v>6779</v>
      </c>
      <c r="L3394" s="2" t="s">
        <v>1141</v>
      </c>
      <c r="M3394" s="6" t="s">
        <v>32</v>
      </c>
      <c r="N3394" s="2" t="s">
        <v>453</v>
      </c>
      <c r="O3394" s="15" t="s">
        <v>3810</v>
      </c>
      <c r="P3394" s="36" t="s">
        <v>40</v>
      </c>
      <c r="Q3394" s="5" t="s">
        <v>41</v>
      </c>
      <c r="R3394" s="2">
        <v>12</v>
      </c>
      <c r="S3394" s="9">
        <v>0</v>
      </c>
      <c r="T3394" s="9">
        <f t="shared" si="270"/>
        <v>0</v>
      </c>
      <c r="U3394" s="9">
        <f t="shared" si="258"/>
        <v>0</v>
      </c>
      <c r="V3394" s="2" t="s">
        <v>42</v>
      </c>
      <c r="W3394" s="2">
        <v>2014</v>
      </c>
      <c r="X3394" s="2"/>
    </row>
    <row r="3395" spans="1:24" ht="73.5" customHeight="1" outlineLevel="1" x14ac:dyDescent="0.25">
      <c r="A3395" s="2" t="s">
        <v>12340</v>
      </c>
      <c r="B3395" s="2" t="s">
        <v>27</v>
      </c>
      <c r="C3395" s="2" t="s">
        <v>8680</v>
      </c>
      <c r="D3395" s="20" t="s">
        <v>6039</v>
      </c>
      <c r="E3395" s="20" t="s">
        <v>6457</v>
      </c>
      <c r="F3395" s="20" t="s">
        <v>6685</v>
      </c>
      <c r="G3395" s="13" t="s">
        <v>29</v>
      </c>
      <c r="H3395" s="2">
        <v>0</v>
      </c>
      <c r="I3395" s="2">
        <v>710000000</v>
      </c>
      <c r="J3395" s="2" t="s">
        <v>11537</v>
      </c>
      <c r="K3395" s="2" t="s">
        <v>12315</v>
      </c>
      <c r="L3395" s="2" t="s">
        <v>1141</v>
      </c>
      <c r="M3395" s="2" t="s">
        <v>32</v>
      </c>
      <c r="N3395" s="6" t="s">
        <v>12087</v>
      </c>
      <c r="O3395" s="2" t="s">
        <v>3810</v>
      </c>
      <c r="P3395" s="15" t="s">
        <v>40</v>
      </c>
      <c r="Q3395" s="36" t="s">
        <v>41</v>
      </c>
      <c r="R3395" s="5">
        <v>12</v>
      </c>
      <c r="S3395" s="9">
        <v>11200</v>
      </c>
      <c r="T3395" s="9">
        <f t="shared" si="270"/>
        <v>134400</v>
      </c>
      <c r="U3395" s="9">
        <f t="shared" si="258"/>
        <v>150528</v>
      </c>
      <c r="V3395" s="48" t="s">
        <v>42</v>
      </c>
      <c r="W3395" s="2">
        <v>2014</v>
      </c>
      <c r="X3395" s="2" t="s">
        <v>12341</v>
      </c>
    </row>
    <row r="3396" spans="1:24" ht="63.75" outlineLevel="1" x14ac:dyDescent="0.25">
      <c r="A3396" s="2" t="s">
        <v>7282</v>
      </c>
      <c r="B3396" s="2" t="s">
        <v>27</v>
      </c>
      <c r="C3396" s="20" t="s">
        <v>8681</v>
      </c>
      <c r="D3396" s="20" t="s">
        <v>4941</v>
      </c>
      <c r="E3396" s="20" t="s">
        <v>8682</v>
      </c>
      <c r="F3396" s="13" t="s">
        <v>6686</v>
      </c>
      <c r="G3396" s="2" t="s">
        <v>343</v>
      </c>
      <c r="H3396" s="4">
        <v>0</v>
      </c>
      <c r="I3396" s="2">
        <v>710000000</v>
      </c>
      <c r="J3396" s="2" t="s">
        <v>11537</v>
      </c>
      <c r="K3396" s="2" t="s">
        <v>6779</v>
      </c>
      <c r="L3396" s="2" t="s">
        <v>1141</v>
      </c>
      <c r="M3396" s="6" t="s">
        <v>32</v>
      </c>
      <c r="N3396" s="2" t="s">
        <v>453</v>
      </c>
      <c r="O3396" s="15" t="s">
        <v>3810</v>
      </c>
      <c r="P3396" s="36" t="s">
        <v>40</v>
      </c>
      <c r="Q3396" s="5" t="s">
        <v>41</v>
      </c>
      <c r="R3396" s="2">
        <v>120</v>
      </c>
      <c r="S3396" s="9">
        <v>180</v>
      </c>
      <c r="T3396" s="9">
        <v>0</v>
      </c>
      <c r="U3396" s="9">
        <f t="shared" si="258"/>
        <v>0</v>
      </c>
      <c r="V3396" s="2" t="s">
        <v>42</v>
      </c>
      <c r="W3396" s="2">
        <v>2014</v>
      </c>
      <c r="X3396" s="2"/>
    </row>
    <row r="3397" spans="1:24" ht="73.5" customHeight="1" outlineLevel="1" x14ac:dyDescent="0.25">
      <c r="A3397" s="2" t="s">
        <v>12342</v>
      </c>
      <c r="B3397" s="2" t="s">
        <v>27</v>
      </c>
      <c r="C3397" s="2" t="s">
        <v>8681</v>
      </c>
      <c r="D3397" s="20" t="s">
        <v>4941</v>
      </c>
      <c r="E3397" s="20" t="s">
        <v>8682</v>
      </c>
      <c r="F3397" s="20" t="s">
        <v>6686</v>
      </c>
      <c r="G3397" s="13" t="s">
        <v>29</v>
      </c>
      <c r="H3397" s="2">
        <v>0</v>
      </c>
      <c r="I3397" s="2">
        <v>710000000</v>
      </c>
      <c r="J3397" s="2" t="s">
        <v>11537</v>
      </c>
      <c r="K3397" s="2" t="s">
        <v>12315</v>
      </c>
      <c r="L3397" s="2" t="s">
        <v>1141</v>
      </c>
      <c r="M3397" s="2" t="s">
        <v>32</v>
      </c>
      <c r="N3397" s="6" t="s">
        <v>12087</v>
      </c>
      <c r="O3397" s="2" t="s">
        <v>3810</v>
      </c>
      <c r="P3397" s="15" t="s">
        <v>40</v>
      </c>
      <c r="Q3397" s="36" t="s">
        <v>41</v>
      </c>
      <c r="R3397" s="5">
        <v>120</v>
      </c>
      <c r="S3397" s="9">
        <v>180</v>
      </c>
      <c r="T3397" s="9">
        <f t="shared" si="270"/>
        <v>21600</v>
      </c>
      <c r="U3397" s="9">
        <f t="shared" ref="U3397" si="271">T3397*1.12</f>
        <v>24192.000000000004</v>
      </c>
      <c r="V3397" s="48" t="s">
        <v>42</v>
      </c>
      <c r="W3397" s="2">
        <v>2014</v>
      </c>
      <c r="X3397" s="2" t="s">
        <v>11175</v>
      </c>
    </row>
    <row r="3398" spans="1:24" ht="63.75" outlineLevel="1" x14ac:dyDescent="0.25">
      <c r="A3398" s="2" t="s">
        <v>7283</v>
      </c>
      <c r="B3398" s="2" t="s">
        <v>27</v>
      </c>
      <c r="C3398" s="20" t="s">
        <v>8683</v>
      </c>
      <c r="D3398" s="20" t="s">
        <v>5424</v>
      </c>
      <c r="E3398" s="20" t="s">
        <v>8684</v>
      </c>
      <c r="F3398" s="93" t="s">
        <v>6680</v>
      </c>
      <c r="G3398" s="2" t="s">
        <v>343</v>
      </c>
      <c r="H3398" s="4">
        <v>0</v>
      </c>
      <c r="I3398" s="2">
        <v>710000000</v>
      </c>
      <c r="J3398" s="2" t="s">
        <v>11537</v>
      </c>
      <c r="K3398" s="2" t="s">
        <v>6779</v>
      </c>
      <c r="L3398" s="2" t="s">
        <v>1141</v>
      </c>
      <c r="M3398" s="6" t="s">
        <v>32</v>
      </c>
      <c r="N3398" s="2" t="s">
        <v>453</v>
      </c>
      <c r="O3398" s="15" t="s">
        <v>3810</v>
      </c>
      <c r="P3398" s="36" t="s">
        <v>40</v>
      </c>
      <c r="Q3398" s="5" t="s">
        <v>41</v>
      </c>
      <c r="R3398" s="2">
        <v>1200</v>
      </c>
      <c r="S3398" s="9">
        <v>0</v>
      </c>
      <c r="T3398" s="9">
        <f t="shared" si="270"/>
        <v>0</v>
      </c>
      <c r="U3398" s="9">
        <f t="shared" ref="U3398:U3511" si="272">T3398*1.12</f>
        <v>0</v>
      </c>
      <c r="V3398" s="2" t="s">
        <v>42</v>
      </c>
      <c r="W3398" s="2">
        <v>2014</v>
      </c>
      <c r="X3398" s="2"/>
    </row>
    <row r="3399" spans="1:24" ht="73.5" customHeight="1" outlineLevel="1" x14ac:dyDescent="0.25">
      <c r="A3399" s="2" t="s">
        <v>12343</v>
      </c>
      <c r="B3399" s="2" t="s">
        <v>27</v>
      </c>
      <c r="C3399" s="2" t="s">
        <v>8683</v>
      </c>
      <c r="D3399" s="20" t="s">
        <v>5424</v>
      </c>
      <c r="E3399" s="20" t="s">
        <v>8684</v>
      </c>
      <c r="F3399" s="20"/>
      <c r="G3399" s="13" t="s">
        <v>29</v>
      </c>
      <c r="H3399" s="2">
        <v>0</v>
      </c>
      <c r="I3399" s="2">
        <v>710000000</v>
      </c>
      <c r="J3399" s="2" t="s">
        <v>11537</v>
      </c>
      <c r="K3399" s="2" t="s">
        <v>12315</v>
      </c>
      <c r="L3399" s="2" t="s">
        <v>1141</v>
      </c>
      <c r="M3399" s="2" t="s">
        <v>32</v>
      </c>
      <c r="N3399" s="6" t="s">
        <v>12087</v>
      </c>
      <c r="O3399" s="2" t="s">
        <v>3810</v>
      </c>
      <c r="P3399" s="15" t="s">
        <v>40</v>
      </c>
      <c r="Q3399" s="36" t="s">
        <v>41</v>
      </c>
      <c r="R3399" s="5">
        <v>1200</v>
      </c>
      <c r="S3399" s="9">
        <v>600</v>
      </c>
      <c r="T3399" s="9">
        <f t="shared" si="270"/>
        <v>720000</v>
      </c>
      <c r="U3399" s="9">
        <f t="shared" si="272"/>
        <v>806400.00000000012</v>
      </c>
      <c r="V3399" s="48" t="s">
        <v>42</v>
      </c>
      <c r="W3399" s="2">
        <v>2014</v>
      </c>
      <c r="X3399" s="2" t="s">
        <v>12328</v>
      </c>
    </row>
    <row r="3400" spans="1:24" ht="63.75" outlineLevel="1" x14ac:dyDescent="0.25">
      <c r="A3400" s="2" t="s">
        <v>7284</v>
      </c>
      <c r="B3400" s="2" t="s">
        <v>27</v>
      </c>
      <c r="C3400" s="20" t="s">
        <v>8685</v>
      </c>
      <c r="D3400" s="20" t="s">
        <v>8686</v>
      </c>
      <c r="E3400" s="20" t="s">
        <v>8687</v>
      </c>
      <c r="F3400" s="13" t="s">
        <v>6687</v>
      </c>
      <c r="G3400" s="2" t="s">
        <v>343</v>
      </c>
      <c r="H3400" s="4">
        <v>0</v>
      </c>
      <c r="I3400" s="2">
        <v>710000000</v>
      </c>
      <c r="J3400" s="2" t="s">
        <v>11537</v>
      </c>
      <c r="K3400" s="2" t="s">
        <v>6779</v>
      </c>
      <c r="L3400" s="2" t="s">
        <v>1141</v>
      </c>
      <c r="M3400" s="6" t="s">
        <v>32</v>
      </c>
      <c r="N3400" s="2" t="s">
        <v>453</v>
      </c>
      <c r="O3400" s="15" t="s">
        <v>3810</v>
      </c>
      <c r="P3400" s="36" t="s">
        <v>40</v>
      </c>
      <c r="Q3400" s="5" t="s">
        <v>41</v>
      </c>
      <c r="R3400" s="2">
        <v>2</v>
      </c>
      <c r="S3400" s="9">
        <v>0</v>
      </c>
      <c r="T3400" s="9">
        <f t="shared" si="270"/>
        <v>0</v>
      </c>
      <c r="U3400" s="9">
        <f t="shared" si="272"/>
        <v>0</v>
      </c>
      <c r="V3400" s="2" t="s">
        <v>42</v>
      </c>
      <c r="W3400" s="2">
        <v>2014</v>
      </c>
      <c r="X3400" s="2"/>
    </row>
    <row r="3401" spans="1:24" ht="73.5" customHeight="1" outlineLevel="1" x14ac:dyDescent="0.25">
      <c r="A3401" s="2" t="s">
        <v>12344</v>
      </c>
      <c r="B3401" s="2" t="s">
        <v>27</v>
      </c>
      <c r="C3401" s="2" t="s">
        <v>8685</v>
      </c>
      <c r="D3401" s="20" t="s">
        <v>8686</v>
      </c>
      <c r="E3401" s="20" t="s">
        <v>8687</v>
      </c>
      <c r="F3401" s="20" t="s">
        <v>6687</v>
      </c>
      <c r="G3401" s="13" t="s">
        <v>29</v>
      </c>
      <c r="H3401" s="2">
        <v>0</v>
      </c>
      <c r="I3401" s="2">
        <v>710000000</v>
      </c>
      <c r="J3401" s="2" t="s">
        <v>11537</v>
      </c>
      <c r="K3401" s="2" t="s">
        <v>12315</v>
      </c>
      <c r="L3401" s="2" t="s">
        <v>1141</v>
      </c>
      <c r="M3401" s="2" t="s">
        <v>32</v>
      </c>
      <c r="N3401" s="6" t="s">
        <v>12087</v>
      </c>
      <c r="O3401" s="2" t="s">
        <v>3810</v>
      </c>
      <c r="P3401" s="15" t="s">
        <v>40</v>
      </c>
      <c r="Q3401" s="36" t="s">
        <v>41</v>
      </c>
      <c r="R3401" s="5">
        <v>2</v>
      </c>
      <c r="S3401" s="9">
        <v>78000</v>
      </c>
      <c r="T3401" s="9">
        <f t="shared" si="270"/>
        <v>156000</v>
      </c>
      <c r="U3401" s="9">
        <f t="shared" si="272"/>
        <v>174720.00000000003</v>
      </c>
      <c r="V3401" s="48" t="s">
        <v>42</v>
      </c>
      <c r="W3401" s="2">
        <v>2014</v>
      </c>
      <c r="X3401" s="2" t="s">
        <v>11175</v>
      </c>
    </row>
    <row r="3402" spans="1:24" ht="89.25" outlineLevel="1" x14ac:dyDescent="0.25">
      <c r="A3402" s="2" t="s">
        <v>7285</v>
      </c>
      <c r="B3402" s="2" t="s">
        <v>27</v>
      </c>
      <c r="C3402" s="20" t="s">
        <v>8688</v>
      </c>
      <c r="D3402" s="20" t="s">
        <v>8689</v>
      </c>
      <c r="E3402" s="20" t="s">
        <v>8690</v>
      </c>
      <c r="F3402" s="13" t="s">
        <v>6688</v>
      </c>
      <c r="G3402" s="2" t="s">
        <v>343</v>
      </c>
      <c r="H3402" s="4">
        <v>0</v>
      </c>
      <c r="I3402" s="2">
        <v>710000000</v>
      </c>
      <c r="J3402" s="2" t="s">
        <v>11537</v>
      </c>
      <c r="K3402" s="2" t="s">
        <v>6779</v>
      </c>
      <c r="L3402" s="2" t="s">
        <v>1141</v>
      </c>
      <c r="M3402" s="6" t="s">
        <v>32</v>
      </c>
      <c r="N3402" s="2" t="s">
        <v>453</v>
      </c>
      <c r="O3402" s="15" t="s">
        <v>3810</v>
      </c>
      <c r="P3402" s="36" t="s">
        <v>40</v>
      </c>
      <c r="Q3402" s="5" t="s">
        <v>41</v>
      </c>
      <c r="R3402" s="2">
        <v>8</v>
      </c>
      <c r="S3402" s="9">
        <v>0</v>
      </c>
      <c r="T3402" s="9">
        <f t="shared" si="270"/>
        <v>0</v>
      </c>
      <c r="U3402" s="9">
        <f t="shared" si="272"/>
        <v>0</v>
      </c>
      <c r="V3402" s="2" t="s">
        <v>42</v>
      </c>
      <c r="W3402" s="2">
        <v>2014</v>
      </c>
      <c r="X3402" s="2"/>
    </row>
    <row r="3403" spans="1:24" ht="73.5" customHeight="1" outlineLevel="1" x14ac:dyDescent="0.25">
      <c r="A3403" s="2" t="s">
        <v>12345</v>
      </c>
      <c r="B3403" s="2" t="s">
        <v>27</v>
      </c>
      <c r="C3403" s="2" t="s">
        <v>8688</v>
      </c>
      <c r="D3403" s="20" t="s">
        <v>8689</v>
      </c>
      <c r="E3403" s="20" t="s">
        <v>8690</v>
      </c>
      <c r="F3403" s="20" t="s">
        <v>6688</v>
      </c>
      <c r="G3403" s="13" t="s">
        <v>29</v>
      </c>
      <c r="H3403" s="2">
        <v>0</v>
      </c>
      <c r="I3403" s="2">
        <v>710000000</v>
      </c>
      <c r="J3403" s="2" t="s">
        <v>11537</v>
      </c>
      <c r="K3403" s="2" t="s">
        <v>12315</v>
      </c>
      <c r="L3403" s="2" t="s">
        <v>1141</v>
      </c>
      <c r="M3403" s="2" t="s">
        <v>32</v>
      </c>
      <c r="N3403" s="6" t="s">
        <v>12087</v>
      </c>
      <c r="O3403" s="2" t="s">
        <v>3810</v>
      </c>
      <c r="P3403" s="15" t="s">
        <v>40</v>
      </c>
      <c r="Q3403" s="36" t="s">
        <v>41</v>
      </c>
      <c r="R3403" s="5">
        <v>8</v>
      </c>
      <c r="S3403" s="9">
        <v>8000</v>
      </c>
      <c r="T3403" s="9">
        <f t="shared" si="270"/>
        <v>64000</v>
      </c>
      <c r="U3403" s="9">
        <f t="shared" si="272"/>
        <v>71680</v>
      </c>
      <c r="V3403" s="48" t="s">
        <v>42</v>
      </c>
      <c r="W3403" s="2">
        <v>2014</v>
      </c>
      <c r="X3403" s="2" t="s">
        <v>11175</v>
      </c>
    </row>
    <row r="3404" spans="1:24" ht="63.75" outlineLevel="1" x14ac:dyDescent="0.25">
      <c r="A3404" s="2" t="s">
        <v>7286</v>
      </c>
      <c r="B3404" s="2" t="s">
        <v>27</v>
      </c>
      <c r="C3404" s="20" t="s">
        <v>8691</v>
      </c>
      <c r="D3404" s="20" t="s">
        <v>860</v>
      </c>
      <c r="E3404" s="20" t="s">
        <v>8692</v>
      </c>
      <c r="F3404" s="13" t="s">
        <v>6689</v>
      </c>
      <c r="G3404" s="2" t="s">
        <v>343</v>
      </c>
      <c r="H3404" s="4">
        <v>0</v>
      </c>
      <c r="I3404" s="2">
        <v>710000000</v>
      </c>
      <c r="J3404" s="2" t="s">
        <v>11537</v>
      </c>
      <c r="K3404" s="2" t="s">
        <v>6779</v>
      </c>
      <c r="L3404" s="2" t="s">
        <v>1141</v>
      </c>
      <c r="M3404" s="6" t="s">
        <v>32</v>
      </c>
      <c r="N3404" s="2" t="s">
        <v>453</v>
      </c>
      <c r="O3404" s="15" t="s">
        <v>3810</v>
      </c>
      <c r="P3404" s="36" t="s">
        <v>40</v>
      </c>
      <c r="Q3404" s="5" t="s">
        <v>41</v>
      </c>
      <c r="R3404" s="2">
        <v>14</v>
      </c>
      <c r="S3404" s="9">
        <v>0</v>
      </c>
      <c r="T3404" s="9">
        <f t="shared" si="270"/>
        <v>0</v>
      </c>
      <c r="U3404" s="9">
        <f t="shared" si="272"/>
        <v>0</v>
      </c>
      <c r="V3404" s="2" t="s">
        <v>42</v>
      </c>
      <c r="W3404" s="2">
        <v>2014</v>
      </c>
      <c r="X3404" s="2"/>
    </row>
    <row r="3405" spans="1:24" ht="73.5" customHeight="1" outlineLevel="1" x14ac:dyDescent="0.25">
      <c r="A3405" s="2" t="s">
        <v>12346</v>
      </c>
      <c r="B3405" s="2" t="s">
        <v>27</v>
      </c>
      <c r="C3405" s="2" t="s">
        <v>8691</v>
      </c>
      <c r="D3405" s="20" t="s">
        <v>860</v>
      </c>
      <c r="E3405" s="20" t="s">
        <v>8692</v>
      </c>
      <c r="F3405" s="20" t="s">
        <v>6689</v>
      </c>
      <c r="G3405" s="13" t="s">
        <v>29</v>
      </c>
      <c r="H3405" s="2">
        <v>0</v>
      </c>
      <c r="I3405" s="2">
        <v>710000000</v>
      </c>
      <c r="J3405" s="2" t="s">
        <v>11537</v>
      </c>
      <c r="K3405" s="2" t="s">
        <v>12315</v>
      </c>
      <c r="L3405" s="2" t="s">
        <v>1141</v>
      </c>
      <c r="M3405" s="2" t="s">
        <v>32</v>
      </c>
      <c r="N3405" s="6" t="s">
        <v>12087</v>
      </c>
      <c r="O3405" s="2" t="s">
        <v>3810</v>
      </c>
      <c r="P3405" s="15" t="s">
        <v>40</v>
      </c>
      <c r="Q3405" s="36" t="s">
        <v>41</v>
      </c>
      <c r="R3405" s="5">
        <v>10</v>
      </c>
      <c r="S3405" s="9">
        <v>20000</v>
      </c>
      <c r="T3405" s="9">
        <f t="shared" si="270"/>
        <v>200000</v>
      </c>
      <c r="U3405" s="9">
        <f t="shared" si="272"/>
        <v>224000.00000000003</v>
      </c>
      <c r="V3405" s="48" t="s">
        <v>42</v>
      </c>
      <c r="W3405" s="2">
        <v>2014</v>
      </c>
      <c r="X3405" s="2" t="s">
        <v>12324</v>
      </c>
    </row>
    <row r="3406" spans="1:24" ht="63.75" outlineLevel="1" x14ac:dyDescent="0.25">
      <c r="A3406" s="2" t="s">
        <v>7287</v>
      </c>
      <c r="B3406" s="2" t="s">
        <v>27</v>
      </c>
      <c r="C3406" s="20" t="s">
        <v>8693</v>
      </c>
      <c r="D3406" s="20" t="s">
        <v>855</v>
      </c>
      <c r="E3406" s="20" t="s">
        <v>8694</v>
      </c>
      <c r="F3406" s="13" t="s">
        <v>6690</v>
      </c>
      <c r="G3406" s="2" t="s">
        <v>343</v>
      </c>
      <c r="H3406" s="4">
        <v>0</v>
      </c>
      <c r="I3406" s="2">
        <v>710000000</v>
      </c>
      <c r="J3406" s="2" t="s">
        <v>11537</v>
      </c>
      <c r="K3406" s="2" t="s">
        <v>6779</v>
      </c>
      <c r="L3406" s="2" t="s">
        <v>1141</v>
      </c>
      <c r="M3406" s="6" t="s">
        <v>32</v>
      </c>
      <c r="N3406" s="2" t="s">
        <v>453</v>
      </c>
      <c r="O3406" s="15" t="s">
        <v>3810</v>
      </c>
      <c r="P3406" s="36" t="s">
        <v>857</v>
      </c>
      <c r="Q3406" s="5" t="s">
        <v>6191</v>
      </c>
      <c r="R3406" s="2">
        <v>1200</v>
      </c>
      <c r="S3406" s="9">
        <v>0</v>
      </c>
      <c r="T3406" s="9">
        <f t="shared" si="270"/>
        <v>0</v>
      </c>
      <c r="U3406" s="9">
        <f t="shared" si="272"/>
        <v>0</v>
      </c>
      <c r="V3406" s="2" t="s">
        <v>42</v>
      </c>
      <c r="W3406" s="2">
        <v>2014</v>
      </c>
      <c r="X3406" s="2"/>
    </row>
    <row r="3407" spans="1:24" ht="73.5" customHeight="1" outlineLevel="1" x14ac:dyDescent="0.25">
      <c r="A3407" s="2" t="s">
        <v>12347</v>
      </c>
      <c r="B3407" s="2" t="s">
        <v>27</v>
      </c>
      <c r="C3407" s="2" t="s">
        <v>8693</v>
      </c>
      <c r="D3407" s="20" t="s">
        <v>855</v>
      </c>
      <c r="E3407" s="20" t="s">
        <v>8694</v>
      </c>
      <c r="F3407" s="20" t="s">
        <v>6690</v>
      </c>
      <c r="G3407" s="13" t="s">
        <v>29</v>
      </c>
      <c r="H3407" s="2">
        <v>0</v>
      </c>
      <c r="I3407" s="2">
        <v>710000000</v>
      </c>
      <c r="J3407" s="2" t="s">
        <v>11537</v>
      </c>
      <c r="K3407" s="2" t="s">
        <v>12315</v>
      </c>
      <c r="L3407" s="2" t="s">
        <v>1141</v>
      </c>
      <c r="M3407" s="2" t="s">
        <v>32</v>
      </c>
      <c r="N3407" s="6" t="s">
        <v>12087</v>
      </c>
      <c r="O3407" s="2" t="s">
        <v>3810</v>
      </c>
      <c r="P3407" s="15" t="s">
        <v>857</v>
      </c>
      <c r="Q3407" s="36" t="s">
        <v>6191</v>
      </c>
      <c r="R3407" s="5">
        <v>1000</v>
      </c>
      <c r="S3407" s="9">
        <v>490</v>
      </c>
      <c r="T3407" s="9">
        <f t="shared" si="270"/>
        <v>490000</v>
      </c>
      <c r="U3407" s="9">
        <f t="shared" si="272"/>
        <v>548800</v>
      </c>
      <c r="V3407" s="48" t="s">
        <v>42</v>
      </c>
      <c r="W3407" s="2">
        <v>2014</v>
      </c>
      <c r="X3407" s="2" t="s">
        <v>12335</v>
      </c>
    </row>
    <row r="3408" spans="1:24" ht="63.75" outlineLevel="1" x14ac:dyDescent="0.25">
      <c r="A3408" s="2" t="s">
        <v>7288</v>
      </c>
      <c r="B3408" s="2" t="s">
        <v>27</v>
      </c>
      <c r="C3408" s="20" t="s">
        <v>8695</v>
      </c>
      <c r="D3408" s="20" t="s">
        <v>8464</v>
      </c>
      <c r="E3408" s="20" t="s">
        <v>8696</v>
      </c>
      <c r="F3408" s="13" t="s">
        <v>6691</v>
      </c>
      <c r="G3408" s="2" t="s">
        <v>343</v>
      </c>
      <c r="H3408" s="4">
        <v>0</v>
      </c>
      <c r="I3408" s="2">
        <v>710000000</v>
      </c>
      <c r="J3408" s="2" t="s">
        <v>11537</v>
      </c>
      <c r="K3408" s="2" t="s">
        <v>6779</v>
      </c>
      <c r="L3408" s="2" t="s">
        <v>1141</v>
      </c>
      <c r="M3408" s="6" t="s">
        <v>32</v>
      </c>
      <c r="N3408" s="2" t="s">
        <v>453</v>
      </c>
      <c r="O3408" s="15" t="s">
        <v>3810</v>
      </c>
      <c r="P3408" s="36" t="s">
        <v>40</v>
      </c>
      <c r="Q3408" s="5" t="s">
        <v>41</v>
      </c>
      <c r="R3408" s="2">
        <v>10</v>
      </c>
      <c r="S3408" s="9">
        <v>0</v>
      </c>
      <c r="T3408" s="9">
        <f t="shared" si="270"/>
        <v>0</v>
      </c>
      <c r="U3408" s="9">
        <f t="shared" si="272"/>
        <v>0</v>
      </c>
      <c r="V3408" s="2" t="s">
        <v>42</v>
      </c>
      <c r="W3408" s="2">
        <v>2014</v>
      </c>
      <c r="X3408" s="2"/>
    </row>
    <row r="3409" spans="1:24" ht="73.5" customHeight="1" outlineLevel="1" x14ac:dyDescent="0.25">
      <c r="A3409" s="2" t="s">
        <v>12348</v>
      </c>
      <c r="B3409" s="2" t="s">
        <v>27</v>
      </c>
      <c r="C3409" s="2" t="s">
        <v>8695</v>
      </c>
      <c r="D3409" s="20" t="s">
        <v>8464</v>
      </c>
      <c r="E3409" s="20" t="s">
        <v>8696</v>
      </c>
      <c r="F3409" s="20" t="s">
        <v>6691</v>
      </c>
      <c r="G3409" s="13" t="s">
        <v>29</v>
      </c>
      <c r="H3409" s="2">
        <v>0</v>
      </c>
      <c r="I3409" s="2">
        <v>710000000</v>
      </c>
      <c r="J3409" s="2" t="s">
        <v>11537</v>
      </c>
      <c r="K3409" s="2" t="s">
        <v>12315</v>
      </c>
      <c r="L3409" s="2" t="s">
        <v>1141</v>
      </c>
      <c r="M3409" s="2" t="s">
        <v>32</v>
      </c>
      <c r="N3409" s="6" t="s">
        <v>12087</v>
      </c>
      <c r="O3409" s="2" t="s">
        <v>3810</v>
      </c>
      <c r="P3409" s="15" t="s">
        <v>40</v>
      </c>
      <c r="Q3409" s="36" t="s">
        <v>41</v>
      </c>
      <c r="R3409" s="5">
        <v>10</v>
      </c>
      <c r="S3409" s="9">
        <v>3000</v>
      </c>
      <c r="T3409" s="9">
        <f t="shared" si="270"/>
        <v>30000</v>
      </c>
      <c r="U3409" s="9">
        <f t="shared" si="272"/>
        <v>33600</v>
      </c>
      <c r="V3409" s="48" t="s">
        <v>42</v>
      </c>
      <c r="W3409" s="2">
        <v>2014</v>
      </c>
      <c r="X3409" s="2" t="s">
        <v>11175</v>
      </c>
    </row>
    <row r="3410" spans="1:24" ht="63.75" outlineLevel="1" x14ac:dyDescent="0.25">
      <c r="A3410" s="2" t="s">
        <v>7289</v>
      </c>
      <c r="B3410" s="2" t="s">
        <v>27</v>
      </c>
      <c r="C3410" s="20" t="s">
        <v>2478</v>
      </c>
      <c r="D3410" s="20" t="s">
        <v>8464</v>
      </c>
      <c r="E3410" s="20" t="s">
        <v>8697</v>
      </c>
      <c r="F3410" s="13" t="s">
        <v>6692</v>
      </c>
      <c r="G3410" s="2" t="s">
        <v>343</v>
      </c>
      <c r="H3410" s="4">
        <v>0</v>
      </c>
      <c r="I3410" s="2">
        <v>710000000</v>
      </c>
      <c r="J3410" s="2" t="s">
        <v>11537</v>
      </c>
      <c r="K3410" s="2" t="s">
        <v>6779</v>
      </c>
      <c r="L3410" s="2" t="s">
        <v>1141</v>
      </c>
      <c r="M3410" s="6" t="s">
        <v>32</v>
      </c>
      <c r="N3410" s="2" t="s">
        <v>453</v>
      </c>
      <c r="O3410" s="15" t="s">
        <v>3810</v>
      </c>
      <c r="P3410" s="36" t="s">
        <v>40</v>
      </c>
      <c r="Q3410" s="5" t="s">
        <v>41</v>
      </c>
      <c r="R3410" s="2">
        <v>14</v>
      </c>
      <c r="S3410" s="9">
        <v>0</v>
      </c>
      <c r="T3410" s="9">
        <f t="shared" si="270"/>
        <v>0</v>
      </c>
      <c r="U3410" s="9">
        <f t="shared" si="272"/>
        <v>0</v>
      </c>
      <c r="V3410" s="2" t="s">
        <v>42</v>
      </c>
      <c r="W3410" s="2">
        <v>2014</v>
      </c>
      <c r="X3410" s="2"/>
    </row>
    <row r="3411" spans="1:24" ht="73.5" customHeight="1" outlineLevel="1" x14ac:dyDescent="0.25">
      <c r="A3411" s="2" t="s">
        <v>12349</v>
      </c>
      <c r="B3411" s="2" t="s">
        <v>27</v>
      </c>
      <c r="C3411" s="2" t="s">
        <v>2478</v>
      </c>
      <c r="D3411" s="20" t="s">
        <v>8464</v>
      </c>
      <c r="E3411" s="20" t="s">
        <v>8697</v>
      </c>
      <c r="F3411" s="20" t="s">
        <v>6692</v>
      </c>
      <c r="G3411" s="13" t="s">
        <v>29</v>
      </c>
      <c r="H3411" s="2">
        <v>0</v>
      </c>
      <c r="I3411" s="2">
        <v>710000000</v>
      </c>
      <c r="J3411" s="2" t="s">
        <v>11537</v>
      </c>
      <c r="K3411" s="2" t="s">
        <v>12315</v>
      </c>
      <c r="L3411" s="2" t="s">
        <v>1141</v>
      </c>
      <c r="M3411" s="2" t="s">
        <v>32</v>
      </c>
      <c r="N3411" s="6" t="s">
        <v>12087</v>
      </c>
      <c r="O3411" s="2" t="s">
        <v>3810</v>
      </c>
      <c r="P3411" s="15" t="s">
        <v>40</v>
      </c>
      <c r="Q3411" s="36" t="s">
        <v>41</v>
      </c>
      <c r="R3411" s="5">
        <v>14</v>
      </c>
      <c r="S3411" s="9">
        <v>16000</v>
      </c>
      <c r="T3411" s="9">
        <f t="shared" si="270"/>
        <v>224000</v>
      </c>
      <c r="U3411" s="9">
        <f t="shared" si="272"/>
        <v>250880.00000000003</v>
      </c>
      <c r="V3411" s="48" t="s">
        <v>42</v>
      </c>
      <c r="W3411" s="2">
        <v>2014</v>
      </c>
      <c r="X3411" s="2" t="s">
        <v>11175</v>
      </c>
    </row>
    <row r="3412" spans="1:24" ht="63.75" outlineLevel="1" x14ac:dyDescent="0.25">
      <c r="A3412" s="2" t="s">
        <v>7290</v>
      </c>
      <c r="B3412" s="2" t="s">
        <v>27</v>
      </c>
      <c r="C3412" s="20" t="s">
        <v>8698</v>
      </c>
      <c r="D3412" s="20" t="s">
        <v>1000</v>
      </c>
      <c r="E3412" s="20" t="s">
        <v>8699</v>
      </c>
      <c r="F3412" s="13" t="s">
        <v>6693</v>
      </c>
      <c r="G3412" s="2" t="s">
        <v>343</v>
      </c>
      <c r="H3412" s="4">
        <v>0</v>
      </c>
      <c r="I3412" s="2">
        <v>710000000</v>
      </c>
      <c r="J3412" s="2" t="s">
        <v>11537</v>
      </c>
      <c r="K3412" s="2" t="s">
        <v>6779</v>
      </c>
      <c r="L3412" s="2" t="s">
        <v>1141</v>
      </c>
      <c r="M3412" s="6" t="s">
        <v>32</v>
      </c>
      <c r="N3412" s="2" t="s">
        <v>453</v>
      </c>
      <c r="O3412" s="15" t="s">
        <v>3810</v>
      </c>
      <c r="P3412" s="36" t="s">
        <v>40</v>
      </c>
      <c r="Q3412" s="5" t="s">
        <v>41</v>
      </c>
      <c r="R3412" s="2">
        <v>138</v>
      </c>
      <c r="S3412" s="9">
        <v>0</v>
      </c>
      <c r="T3412" s="9">
        <f t="shared" si="270"/>
        <v>0</v>
      </c>
      <c r="U3412" s="9">
        <f t="shared" si="272"/>
        <v>0</v>
      </c>
      <c r="V3412" s="2" t="s">
        <v>42</v>
      </c>
      <c r="W3412" s="2">
        <v>2014</v>
      </c>
      <c r="X3412" s="2"/>
    </row>
    <row r="3413" spans="1:24" ht="73.5" customHeight="1" outlineLevel="1" x14ac:dyDescent="0.25">
      <c r="A3413" s="2" t="s">
        <v>12350</v>
      </c>
      <c r="B3413" s="2" t="s">
        <v>27</v>
      </c>
      <c r="C3413" s="2" t="s">
        <v>8698</v>
      </c>
      <c r="D3413" s="20" t="s">
        <v>1000</v>
      </c>
      <c r="E3413" s="20" t="s">
        <v>8699</v>
      </c>
      <c r="F3413" s="20" t="s">
        <v>6693</v>
      </c>
      <c r="G3413" s="13" t="s">
        <v>29</v>
      </c>
      <c r="H3413" s="2">
        <v>0</v>
      </c>
      <c r="I3413" s="2">
        <v>710000000</v>
      </c>
      <c r="J3413" s="2" t="s">
        <v>11537</v>
      </c>
      <c r="K3413" s="2" t="s">
        <v>12315</v>
      </c>
      <c r="L3413" s="2" t="s">
        <v>1141</v>
      </c>
      <c r="M3413" s="2" t="s">
        <v>32</v>
      </c>
      <c r="N3413" s="6" t="s">
        <v>12087</v>
      </c>
      <c r="O3413" s="2" t="s">
        <v>3810</v>
      </c>
      <c r="P3413" s="15" t="s">
        <v>40</v>
      </c>
      <c r="Q3413" s="36" t="s">
        <v>41</v>
      </c>
      <c r="R3413" s="5">
        <v>138</v>
      </c>
      <c r="S3413" s="9">
        <v>325</v>
      </c>
      <c r="T3413" s="9">
        <f t="shared" si="270"/>
        <v>44850</v>
      </c>
      <c r="U3413" s="9">
        <f t="shared" si="272"/>
        <v>50232.000000000007</v>
      </c>
      <c r="V3413" s="48" t="s">
        <v>42</v>
      </c>
      <c r="W3413" s="2">
        <v>2014</v>
      </c>
      <c r="X3413" s="2" t="s">
        <v>11175</v>
      </c>
    </row>
    <row r="3414" spans="1:24" ht="63.75" outlineLevel="1" x14ac:dyDescent="0.25">
      <c r="A3414" s="2" t="s">
        <v>7291</v>
      </c>
      <c r="B3414" s="2" t="s">
        <v>27</v>
      </c>
      <c r="C3414" s="20" t="s">
        <v>8700</v>
      </c>
      <c r="D3414" s="20" t="s">
        <v>1000</v>
      </c>
      <c r="E3414" s="20" t="s">
        <v>8701</v>
      </c>
      <c r="F3414" s="13" t="s">
        <v>6694</v>
      </c>
      <c r="G3414" s="2" t="s">
        <v>343</v>
      </c>
      <c r="H3414" s="4">
        <v>0</v>
      </c>
      <c r="I3414" s="2">
        <v>710000000</v>
      </c>
      <c r="J3414" s="2" t="s">
        <v>11537</v>
      </c>
      <c r="K3414" s="2" t="s">
        <v>6779</v>
      </c>
      <c r="L3414" s="2" t="s">
        <v>1141</v>
      </c>
      <c r="M3414" s="6" t="s">
        <v>32</v>
      </c>
      <c r="N3414" s="2" t="s">
        <v>453</v>
      </c>
      <c r="O3414" s="15" t="s">
        <v>3810</v>
      </c>
      <c r="P3414" s="36" t="s">
        <v>40</v>
      </c>
      <c r="Q3414" s="5" t="s">
        <v>41</v>
      </c>
      <c r="R3414" s="2">
        <v>138</v>
      </c>
      <c r="S3414" s="9">
        <v>0</v>
      </c>
      <c r="T3414" s="9">
        <f t="shared" si="270"/>
        <v>0</v>
      </c>
      <c r="U3414" s="9">
        <f t="shared" si="272"/>
        <v>0</v>
      </c>
      <c r="V3414" s="2" t="s">
        <v>42</v>
      </c>
      <c r="W3414" s="2">
        <v>2014</v>
      </c>
      <c r="X3414" s="2"/>
    </row>
    <row r="3415" spans="1:24" ht="73.5" customHeight="1" outlineLevel="1" x14ac:dyDescent="0.25">
      <c r="A3415" s="2" t="s">
        <v>12351</v>
      </c>
      <c r="B3415" s="2" t="s">
        <v>27</v>
      </c>
      <c r="C3415" s="2" t="s">
        <v>8700</v>
      </c>
      <c r="D3415" s="20" t="s">
        <v>1000</v>
      </c>
      <c r="E3415" s="20" t="s">
        <v>8701</v>
      </c>
      <c r="F3415" s="20" t="s">
        <v>6694</v>
      </c>
      <c r="G3415" s="13" t="s">
        <v>29</v>
      </c>
      <c r="H3415" s="2">
        <v>0</v>
      </c>
      <c r="I3415" s="2">
        <v>710000000</v>
      </c>
      <c r="J3415" s="2" t="s">
        <v>11537</v>
      </c>
      <c r="K3415" s="2" t="s">
        <v>12315</v>
      </c>
      <c r="L3415" s="2" t="s">
        <v>1141</v>
      </c>
      <c r="M3415" s="2" t="s">
        <v>32</v>
      </c>
      <c r="N3415" s="6" t="s">
        <v>12087</v>
      </c>
      <c r="O3415" s="2" t="s">
        <v>3810</v>
      </c>
      <c r="P3415" s="15" t="s">
        <v>40</v>
      </c>
      <c r="Q3415" s="36" t="s">
        <v>41</v>
      </c>
      <c r="R3415" s="5">
        <v>138</v>
      </c>
      <c r="S3415" s="9">
        <v>283</v>
      </c>
      <c r="T3415" s="9">
        <f t="shared" si="270"/>
        <v>39054</v>
      </c>
      <c r="U3415" s="9">
        <f t="shared" si="272"/>
        <v>43740.480000000003</v>
      </c>
      <c r="V3415" s="48" t="s">
        <v>42</v>
      </c>
      <c r="W3415" s="2">
        <v>2014</v>
      </c>
      <c r="X3415" s="2" t="s">
        <v>11173</v>
      </c>
    </row>
    <row r="3416" spans="1:24" ht="76.5" outlineLevel="1" x14ac:dyDescent="0.25">
      <c r="A3416" s="2" t="s">
        <v>7292</v>
      </c>
      <c r="B3416" s="2" t="s">
        <v>27</v>
      </c>
      <c r="C3416" s="2" t="s">
        <v>5549</v>
      </c>
      <c r="D3416" s="20" t="s">
        <v>860</v>
      </c>
      <c r="E3416" s="20" t="s">
        <v>3850</v>
      </c>
      <c r="F3416" s="13" t="s">
        <v>6695</v>
      </c>
      <c r="G3416" s="2" t="s">
        <v>343</v>
      </c>
      <c r="H3416" s="4">
        <v>0</v>
      </c>
      <c r="I3416" s="2">
        <v>710000000</v>
      </c>
      <c r="J3416" s="2" t="s">
        <v>11537</v>
      </c>
      <c r="K3416" s="2" t="s">
        <v>6779</v>
      </c>
      <c r="L3416" s="2" t="s">
        <v>1141</v>
      </c>
      <c r="M3416" s="6" t="s">
        <v>32</v>
      </c>
      <c r="N3416" s="2" t="s">
        <v>453</v>
      </c>
      <c r="O3416" s="15" t="s">
        <v>3810</v>
      </c>
      <c r="P3416" s="36" t="s">
        <v>40</v>
      </c>
      <c r="Q3416" s="5" t="s">
        <v>41</v>
      </c>
      <c r="R3416" s="2">
        <v>150</v>
      </c>
      <c r="S3416" s="9">
        <v>0</v>
      </c>
      <c r="T3416" s="9">
        <f t="shared" si="270"/>
        <v>0</v>
      </c>
      <c r="U3416" s="9">
        <f t="shared" si="272"/>
        <v>0</v>
      </c>
      <c r="V3416" s="2" t="s">
        <v>42</v>
      </c>
      <c r="W3416" s="2">
        <v>2014</v>
      </c>
      <c r="X3416" s="2"/>
    </row>
    <row r="3417" spans="1:24" ht="73.5" customHeight="1" outlineLevel="1" x14ac:dyDescent="0.25">
      <c r="A3417" s="2" t="s">
        <v>12352</v>
      </c>
      <c r="B3417" s="2" t="s">
        <v>27</v>
      </c>
      <c r="C3417" s="2" t="s">
        <v>5549</v>
      </c>
      <c r="D3417" s="20" t="s">
        <v>860</v>
      </c>
      <c r="E3417" s="20" t="s">
        <v>3850</v>
      </c>
      <c r="F3417" s="20" t="s">
        <v>6695</v>
      </c>
      <c r="G3417" s="13" t="s">
        <v>29</v>
      </c>
      <c r="H3417" s="2">
        <v>0</v>
      </c>
      <c r="I3417" s="2">
        <v>710000000</v>
      </c>
      <c r="J3417" s="2" t="s">
        <v>11537</v>
      </c>
      <c r="K3417" s="2" t="s">
        <v>12315</v>
      </c>
      <c r="L3417" s="2" t="s">
        <v>1141</v>
      </c>
      <c r="M3417" s="2" t="s">
        <v>32</v>
      </c>
      <c r="N3417" s="6" t="s">
        <v>12087</v>
      </c>
      <c r="O3417" s="2" t="s">
        <v>3810</v>
      </c>
      <c r="P3417" s="15" t="s">
        <v>40</v>
      </c>
      <c r="Q3417" s="36" t="s">
        <v>41</v>
      </c>
      <c r="R3417" s="5">
        <v>150</v>
      </c>
      <c r="S3417" s="9">
        <v>180</v>
      </c>
      <c r="T3417" s="9">
        <f t="shared" si="270"/>
        <v>27000</v>
      </c>
      <c r="U3417" s="9">
        <f t="shared" si="272"/>
        <v>30240.000000000004</v>
      </c>
      <c r="V3417" s="48" t="s">
        <v>42</v>
      </c>
      <c r="W3417" s="2">
        <v>2014</v>
      </c>
      <c r="X3417" s="2" t="s">
        <v>11175</v>
      </c>
    </row>
    <row r="3418" spans="1:24" ht="76.5" outlineLevel="1" x14ac:dyDescent="0.25">
      <c r="A3418" s="2" t="s">
        <v>7293</v>
      </c>
      <c r="B3418" s="2" t="s">
        <v>27</v>
      </c>
      <c r="C3418" s="2" t="s">
        <v>5549</v>
      </c>
      <c r="D3418" s="20" t="s">
        <v>860</v>
      </c>
      <c r="E3418" s="20" t="s">
        <v>3850</v>
      </c>
      <c r="F3418" s="93" t="s">
        <v>6680</v>
      </c>
      <c r="G3418" s="2" t="s">
        <v>343</v>
      </c>
      <c r="H3418" s="4">
        <v>0</v>
      </c>
      <c r="I3418" s="2">
        <v>710000000</v>
      </c>
      <c r="J3418" s="2" t="s">
        <v>11537</v>
      </c>
      <c r="K3418" s="2" t="s">
        <v>6779</v>
      </c>
      <c r="L3418" s="2" t="s">
        <v>1141</v>
      </c>
      <c r="M3418" s="6" t="s">
        <v>32</v>
      </c>
      <c r="N3418" s="2" t="s">
        <v>453</v>
      </c>
      <c r="O3418" s="15" t="s">
        <v>3810</v>
      </c>
      <c r="P3418" s="36" t="s">
        <v>40</v>
      </c>
      <c r="Q3418" s="5" t="s">
        <v>41</v>
      </c>
      <c r="R3418" s="2">
        <v>150</v>
      </c>
      <c r="S3418" s="9">
        <v>0</v>
      </c>
      <c r="T3418" s="9">
        <f t="shared" si="270"/>
        <v>0</v>
      </c>
      <c r="U3418" s="9">
        <f t="shared" si="272"/>
        <v>0</v>
      </c>
      <c r="V3418" s="2" t="s">
        <v>42</v>
      </c>
      <c r="W3418" s="2">
        <v>2014</v>
      </c>
      <c r="X3418" s="2"/>
    </row>
    <row r="3419" spans="1:24" ht="73.5" customHeight="1" outlineLevel="1" x14ac:dyDescent="0.25">
      <c r="A3419" s="2" t="s">
        <v>12353</v>
      </c>
      <c r="B3419" s="2" t="s">
        <v>27</v>
      </c>
      <c r="C3419" s="2" t="s">
        <v>5549</v>
      </c>
      <c r="D3419" s="20" t="s">
        <v>860</v>
      </c>
      <c r="E3419" s="20" t="s">
        <v>3850</v>
      </c>
      <c r="F3419" s="20"/>
      <c r="G3419" s="13" t="s">
        <v>29</v>
      </c>
      <c r="H3419" s="2">
        <v>0</v>
      </c>
      <c r="I3419" s="2">
        <v>710000000</v>
      </c>
      <c r="J3419" s="2" t="s">
        <v>11537</v>
      </c>
      <c r="K3419" s="2" t="s">
        <v>12315</v>
      </c>
      <c r="L3419" s="2" t="s">
        <v>1141</v>
      </c>
      <c r="M3419" s="2" t="s">
        <v>32</v>
      </c>
      <c r="N3419" s="6" t="s">
        <v>12087</v>
      </c>
      <c r="O3419" s="2" t="s">
        <v>3810</v>
      </c>
      <c r="P3419" s="15" t="s">
        <v>40</v>
      </c>
      <c r="Q3419" s="36" t="s">
        <v>41</v>
      </c>
      <c r="R3419" s="5">
        <v>150</v>
      </c>
      <c r="S3419" s="9">
        <v>295</v>
      </c>
      <c r="T3419" s="9">
        <f t="shared" si="270"/>
        <v>44250</v>
      </c>
      <c r="U3419" s="9">
        <f t="shared" si="272"/>
        <v>49560.000000000007</v>
      </c>
      <c r="V3419" s="48" t="s">
        <v>42</v>
      </c>
      <c r="W3419" s="2">
        <v>2014</v>
      </c>
      <c r="X3419" s="2" t="s">
        <v>12328</v>
      </c>
    </row>
    <row r="3420" spans="1:24" ht="63.75" outlineLevel="1" x14ac:dyDescent="0.25">
      <c r="A3420" s="2" t="s">
        <v>7294</v>
      </c>
      <c r="B3420" s="2" t="s">
        <v>27</v>
      </c>
      <c r="C3420" s="20" t="s">
        <v>8702</v>
      </c>
      <c r="D3420" s="20" t="s">
        <v>4861</v>
      </c>
      <c r="E3420" s="20" t="s">
        <v>8703</v>
      </c>
      <c r="F3420" s="13" t="s">
        <v>6696</v>
      </c>
      <c r="G3420" s="2" t="s">
        <v>343</v>
      </c>
      <c r="H3420" s="4">
        <v>0</v>
      </c>
      <c r="I3420" s="2">
        <v>710000000</v>
      </c>
      <c r="J3420" s="2" t="s">
        <v>11537</v>
      </c>
      <c r="K3420" s="2" t="s">
        <v>6779</v>
      </c>
      <c r="L3420" s="2" t="s">
        <v>1141</v>
      </c>
      <c r="M3420" s="6" t="s">
        <v>32</v>
      </c>
      <c r="N3420" s="2" t="s">
        <v>453</v>
      </c>
      <c r="O3420" s="15" t="s">
        <v>3810</v>
      </c>
      <c r="P3420" s="36" t="s">
        <v>40</v>
      </c>
      <c r="Q3420" s="5" t="s">
        <v>41</v>
      </c>
      <c r="R3420" s="2">
        <v>32</v>
      </c>
      <c r="S3420" s="9">
        <v>0</v>
      </c>
      <c r="T3420" s="9">
        <f t="shared" si="270"/>
        <v>0</v>
      </c>
      <c r="U3420" s="9">
        <f t="shared" si="272"/>
        <v>0</v>
      </c>
      <c r="V3420" s="2" t="s">
        <v>42</v>
      </c>
      <c r="W3420" s="2">
        <v>2014</v>
      </c>
      <c r="X3420" s="2"/>
    </row>
    <row r="3421" spans="1:24" ht="73.5" customHeight="1" outlineLevel="1" x14ac:dyDescent="0.25">
      <c r="A3421" s="2" t="s">
        <v>12354</v>
      </c>
      <c r="B3421" s="2" t="s">
        <v>27</v>
      </c>
      <c r="C3421" s="2" t="s">
        <v>8702</v>
      </c>
      <c r="D3421" s="20" t="s">
        <v>4861</v>
      </c>
      <c r="E3421" s="20" t="s">
        <v>8703</v>
      </c>
      <c r="F3421" s="20" t="s">
        <v>6696</v>
      </c>
      <c r="G3421" s="13" t="s">
        <v>29</v>
      </c>
      <c r="H3421" s="2">
        <v>0</v>
      </c>
      <c r="I3421" s="2">
        <v>710000000</v>
      </c>
      <c r="J3421" s="2" t="s">
        <v>11537</v>
      </c>
      <c r="K3421" s="2" t="s">
        <v>12315</v>
      </c>
      <c r="L3421" s="2" t="s">
        <v>1141</v>
      </c>
      <c r="M3421" s="2" t="s">
        <v>32</v>
      </c>
      <c r="N3421" s="6" t="s">
        <v>12087</v>
      </c>
      <c r="O3421" s="2" t="s">
        <v>3810</v>
      </c>
      <c r="P3421" s="15" t="s">
        <v>40</v>
      </c>
      <c r="Q3421" s="36" t="s">
        <v>41</v>
      </c>
      <c r="R3421" s="5">
        <v>32</v>
      </c>
      <c r="S3421" s="9">
        <v>18000</v>
      </c>
      <c r="T3421" s="9">
        <f t="shared" si="270"/>
        <v>576000</v>
      </c>
      <c r="U3421" s="9">
        <f t="shared" si="272"/>
        <v>645120.00000000012</v>
      </c>
      <c r="V3421" s="48" t="s">
        <v>42</v>
      </c>
      <c r="W3421" s="2">
        <v>2014</v>
      </c>
      <c r="X3421" s="2" t="s">
        <v>11175</v>
      </c>
    </row>
    <row r="3422" spans="1:24" ht="63.75" outlineLevel="1" x14ac:dyDescent="0.25">
      <c r="A3422" s="2" t="s">
        <v>7295</v>
      </c>
      <c r="B3422" s="2" t="s">
        <v>27</v>
      </c>
      <c r="C3422" s="20" t="s">
        <v>8704</v>
      </c>
      <c r="D3422" s="20" t="s">
        <v>6320</v>
      </c>
      <c r="E3422" s="20" t="s">
        <v>8705</v>
      </c>
      <c r="F3422" s="13" t="s">
        <v>6697</v>
      </c>
      <c r="G3422" s="2" t="s">
        <v>343</v>
      </c>
      <c r="H3422" s="4">
        <v>0</v>
      </c>
      <c r="I3422" s="2">
        <v>710000000</v>
      </c>
      <c r="J3422" s="2" t="s">
        <v>11537</v>
      </c>
      <c r="K3422" s="2" t="s">
        <v>6779</v>
      </c>
      <c r="L3422" s="2" t="s">
        <v>1141</v>
      </c>
      <c r="M3422" s="6" t="s">
        <v>32</v>
      </c>
      <c r="N3422" s="2" t="s">
        <v>453</v>
      </c>
      <c r="O3422" s="15" t="s">
        <v>3810</v>
      </c>
      <c r="P3422" s="36" t="s">
        <v>40</v>
      </c>
      <c r="Q3422" s="5" t="s">
        <v>41</v>
      </c>
      <c r="R3422" s="2">
        <v>36</v>
      </c>
      <c r="S3422" s="9">
        <v>0</v>
      </c>
      <c r="T3422" s="9">
        <f t="shared" si="270"/>
        <v>0</v>
      </c>
      <c r="U3422" s="9">
        <f t="shared" si="272"/>
        <v>0</v>
      </c>
      <c r="V3422" s="2" t="s">
        <v>42</v>
      </c>
      <c r="W3422" s="2">
        <v>2014</v>
      </c>
      <c r="X3422" s="2" t="s">
        <v>10152</v>
      </c>
    </row>
    <row r="3423" spans="1:24" ht="63.75" outlineLevel="1" x14ac:dyDescent="0.25">
      <c r="A3423" s="2" t="s">
        <v>7296</v>
      </c>
      <c r="B3423" s="2" t="s">
        <v>27</v>
      </c>
      <c r="C3423" s="20" t="s">
        <v>8706</v>
      </c>
      <c r="D3423" s="20" t="s">
        <v>4935</v>
      </c>
      <c r="E3423" s="20" t="s">
        <v>8707</v>
      </c>
      <c r="F3423" s="139" t="s">
        <v>6698</v>
      </c>
      <c r="G3423" s="2" t="s">
        <v>343</v>
      </c>
      <c r="H3423" s="4">
        <v>0</v>
      </c>
      <c r="I3423" s="2">
        <v>710000000</v>
      </c>
      <c r="J3423" s="2" t="s">
        <v>11537</v>
      </c>
      <c r="K3423" s="2" t="s">
        <v>6779</v>
      </c>
      <c r="L3423" s="2" t="s">
        <v>1141</v>
      </c>
      <c r="M3423" s="6" t="s">
        <v>32</v>
      </c>
      <c r="N3423" s="2" t="s">
        <v>453</v>
      </c>
      <c r="O3423" s="15" t="s">
        <v>3810</v>
      </c>
      <c r="P3423" s="36" t="s">
        <v>857</v>
      </c>
      <c r="Q3423" s="5" t="s">
        <v>6191</v>
      </c>
      <c r="R3423" s="2">
        <v>3000</v>
      </c>
      <c r="S3423" s="9">
        <v>0</v>
      </c>
      <c r="T3423" s="9">
        <f t="shared" si="270"/>
        <v>0</v>
      </c>
      <c r="U3423" s="9">
        <f t="shared" si="272"/>
        <v>0</v>
      </c>
      <c r="V3423" s="2" t="s">
        <v>42</v>
      </c>
      <c r="W3423" s="2">
        <v>2014</v>
      </c>
      <c r="X3423" s="2"/>
    </row>
    <row r="3424" spans="1:24" ht="73.5" customHeight="1" outlineLevel="1" x14ac:dyDescent="0.25">
      <c r="A3424" s="2" t="s">
        <v>12355</v>
      </c>
      <c r="B3424" s="2" t="s">
        <v>27</v>
      </c>
      <c r="C3424" s="2" t="s">
        <v>8706</v>
      </c>
      <c r="D3424" s="20" t="s">
        <v>4935</v>
      </c>
      <c r="E3424" s="20" t="s">
        <v>8707</v>
      </c>
      <c r="F3424" s="20" t="s">
        <v>6698</v>
      </c>
      <c r="G3424" s="13" t="s">
        <v>29</v>
      </c>
      <c r="H3424" s="2">
        <v>0</v>
      </c>
      <c r="I3424" s="2">
        <v>710000000</v>
      </c>
      <c r="J3424" s="2" t="s">
        <v>11537</v>
      </c>
      <c r="K3424" s="2" t="s">
        <v>12315</v>
      </c>
      <c r="L3424" s="2" t="s">
        <v>1141</v>
      </c>
      <c r="M3424" s="2" t="s">
        <v>32</v>
      </c>
      <c r="N3424" s="6" t="s">
        <v>12087</v>
      </c>
      <c r="O3424" s="2" t="s">
        <v>3810</v>
      </c>
      <c r="P3424" s="15" t="s">
        <v>857</v>
      </c>
      <c r="Q3424" s="36" t="s">
        <v>6191</v>
      </c>
      <c r="R3424" s="5">
        <v>2000</v>
      </c>
      <c r="S3424" s="9">
        <v>45</v>
      </c>
      <c r="T3424" s="9">
        <f t="shared" si="270"/>
        <v>90000</v>
      </c>
      <c r="U3424" s="9">
        <f t="shared" si="272"/>
        <v>100800.00000000001</v>
      </c>
      <c r="V3424" s="48" t="s">
        <v>42</v>
      </c>
      <c r="W3424" s="2">
        <v>2014</v>
      </c>
      <c r="X3424" s="2" t="s">
        <v>12324</v>
      </c>
    </row>
    <row r="3425" spans="1:24" ht="63.75" outlineLevel="1" x14ac:dyDescent="0.25">
      <c r="A3425" s="2" t="s">
        <v>7297</v>
      </c>
      <c r="B3425" s="2" t="s">
        <v>27</v>
      </c>
      <c r="C3425" s="20" t="s">
        <v>8708</v>
      </c>
      <c r="D3425" s="20" t="s">
        <v>8709</v>
      </c>
      <c r="E3425" s="20" t="s">
        <v>8710</v>
      </c>
      <c r="F3425" s="93" t="s">
        <v>5607</v>
      </c>
      <c r="G3425" s="2" t="s">
        <v>343</v>
      </c>
      <c r="H3425" s="4">
        <v>0</v>
      </c>
      <c r="I3425" s="2">
        <v>710000000</v>
      </c>
      <c r="J3425" s="2" t="s">
        <v>11537</v>
      </c>
      <c r="K3425" s="2" t="s">
        <v>6779</v>
      </c>
      <c r="L3425" s="2" t="s">
        <v>1141</v>
      </c>
      <c r="M3425" s="6" t="s">
        <v>32</v>
      </c>
      <c r="N3425" s="2" t="s">
        <v>453</v>
      </c>
      <c r="O3425" s="15" t="s">
        <v>3810</v>
      </c>
      <c r="P3425" s="36" t="s">
        <v>40</v>
      </c>
      <c r="Q3425" s="5" t="s">
        <v>41</v>
      </c>
      <c r="R3425" s="2">
        <v>60</v>
      </c>
      <c r="S3425" s="9">
        <v>0</v>
      </c>
      <c r="T3425" s="9">
        <f t="shared" si="270"/>
        <v>0</v>
      </c>
      <c r="U3425" s="9">
        <f t="shared" si="272"/>
        <v>0</v>
      </c>
      <c r="V3425" s="2" t="s">
        <v>42</v>
      </c>
      <c r="W3425" s="2">
        <v>2014</v>
      </c>
      <c r="X3425" s="2"/>
    </row>
    <row r="3426" spans="1:24" ht="73.5" customHeight="1" outlineLevel="1" x14ac:dyDescent="0.25">
      <c r="A3426" s="2" t="s">
        <v>12356</v>
      </c>
      <c r="B3426" s="2" t="s">
        <v>27</v>
      </c>
      <c r="C3426" s="2" t="s">
        <v>8708</v>
      </c>
      <c r="D3426" s="20" t="s">
        <v>8709</v>
      </c>
      <c r="E3426" s="20" t="s">
        <v>8710</v>
      </c>
      <c r="F3426" s="20" t="s">
        <v>5607</v>
      </c>
      <c r="G3426" s="13" t="s">
        <v>29</v>
      </c>
      <c r="H3426" s="2">
        <v>0</v>
      </c>
      <c r="I3426" s="2">
        <v>710000000</v>
      </c>
      <c r="J3426" s="2" t="s">
        <v>11537</v>
      </c>
      <c r="K3426" s="2" t="s">
        <v>12315</v>
      </c>
      <c r="L3426" s="2" t="s">
        <v>1141</v>
      </c>
      <c r="M3426" s="2" t="s">
        <v>32</v>
      </c>
      <c r="N3426" s="6" t="s">
        <v>12087</v>
      </c>
      <c r="O3426" s="2" t="s">
        <v>3810</v>
      </c>
      <c r="P3426" s="15" t="s">
        <v>40</v>
      </c>
      <c r="Q3426" s="36" t="s">
        <v>41</v>
      </c>
      <c r="R3426" s="5">
        <v>60</v>
      </c>
      <c r="S3426" s="9">
        <v>400</v>
      </c>
      <c r="T3426" s="9">
        <f t="shared" si="270"/>
        <v>24000</v>
      </c>
      <c r="U3426" s="9">
        <f t="shared" si="272"/>
        <v>26880.000000000004</v>
      </c>
      <c r="V3426" s="48" t="s">
        <v>42</v>
      </c>
      <c r="W3426" s="2">
        <v>2014</v>
      </c>
      <c r="X3426" s="2" t="s">
        <v>11175</v>
      </c>
    </row>
    <row r="3427" spans="1:24" ht="63.75" outlineLevel="1" x14ac:dyDescent="0.25">
      <c r="A3427" s="2" t="s">
        <v>7298</v>
      </c>
      <c r="B3427" s="2" t="s">
        <v>27</v>
      </c>
      <c r="C3427" s="20" t="s">
        <v>8711</v>
      </c>
      <c r="D3427" s="20" t="s">
        <v>8712</v>
      </c>
      <c r="E3427" s="20" t="s">
        <v>8713</v>
      </c>
      <c r="F3427" s="139" t="s">
        <v>6699</v>
      </c>
      <c r="G3427" s="2" t="s">
        <v>343</v>
      </c>
      <c r="H3427" s="4">
        <v>0</v>
      </c>
      <c r="I3427" s="2">
        <v>710000000</v>
      </c>
      <c r="J3427" s="2" t="s">
        <v>11537</v>
      </c>
      <c r="K3427" s="2" t="s">
        <v>6779</v>
      </c>
      <c r="L3427" s="2" t="s">
        <v>1141</v>
      </c>
      <c r="M3427" s="6" t="s">
        <v>32</v>
      </c>
      <c r="N3427" s="2" t="s">
        <v>453</v>
      </c>
      <c r="O3427" s="15" t="s">
        <v>3810</v>
      </c>
      <c r="P3427" s="36" t="s">
        <v>40</v>
      </c>
      <c r="Q3427" s="5" t="s">
        <v>41</v>
      </c>
      <c r="R3427" s="2">
        <v>1</v>
      </c>
      <c r="S3427" s="9">
        <v>0</v>
      </c>
      <c r="T3427" s="9">
        <f t="shared" si="270"/>
        <v>0</v>
      </c>
      <c r="U3427" s="9">
        <f t="shared" si="272"/>
        <v>0</v>
      </c>
      <c r="V3427" s="2" t="s">
        <v>42</v>
      </c>
      <c r="W3427" s="2">
        <v>2014</v>
      </c>
      <c r="X3427" s="2"/>
    </row>
    <row r="3428" spans="1:24" ht="73.5" customHeight="1" outlineLevel="1" x14ac:dyDescent="0.25">
      <c r="A3428" s="2" t="s">
        <v>12357</v>
      </c>
      <c r="B3428" s="2" t="s">
        <v>27</v>
      </c>
      <c r="C3428" s="2" t="s">
        <v>8711</v>
      </c>
      <c r="D3428" s="20" t="s">
        <v>8712</v>
      </c>
      <c r="E3428" s="20" t="s">
        <v>8713</v>
      </c>
      <c r="F3428" s="20" t="s">
        <v>6699</v>
      </c>
      <c r="G3428" s="13" t="s">
        <v>29</v>
      </c>
      <c r="H3428" s="2">
        <v>0</v>
      </c>
      <c r="I3428" s="2">
        <v>710000000</v>
      </c>
      <c r="J3428" s="2" t="s">
        <v>11537</v>
      </c>
      <c r="K3428" s="2" t="s">
        <v>12315</v>
      </c>
      <c r="L3428" s="2" t="s">
        <v>1141</v>
      </c>
      <c r="M3428" s="2" t="s">
        <v>32</v>
      </c>
      <c r="N3428" s="6" t="s">
        <v>12087</v>
      </c>
      <c r="O3428" s="2" t="s">
        <v>3810</v>
      </c>
      <c r="P3428" s="15" t="s">
        <v>40</v>
      </c>
      <c r="Q3428" s="36" t="s">
        <v>41</v>
      </c>
      <c r="R3428" s="5">
        <v>1</v>
      </c>
      <c r="S3428" s="9">
        <v>640000</v>
      </c>
      <c r="T3428" s="9">
        <f t="shared" si="270"/>
        <v>640000</v>
      </c>
      <c r="U3428" s="9">
        <f t="shared" si="272"/>
        <v>716800.00000000012</v>
      </c>
      <c r="V3428" s="48" t="s">
        <v>42</v>
      </c>
      <c r="W3428" s="2">
        <v>2014</v>
      </c>
      <c r="X3428" s="2" t="s">
        <v>11175</v>
      </c>
    </row>
    <row r="3429" spans="1:24" ht="63.75" outlineLevel="1" x14ac:dyDescent="0.25">
      <c r="A3429" s="2" t="s">
        <v>7299</v>
      </c>
      <c r="B3429" s="2" t="s">
        <v>27</v>
      </c>
      <c r="C3429" s="20" t="s">
        <v>8714</v>
      </c>
      <c r="D3429" s="20" t="s">
        <v>8712</v>
      </c>
      <c r="E3429" s="20" t="s">
        <v>8715</v>
      </c>
      <c r="F3429" s="139" t="s">
        <v>6700</v>
      </c>
      <c r="G3429" s="2" t="s">
        <v>343</v>
      </c>
      <c r="H3429" s="4">
        <v>0</v>
      </c>
      <c r="I3429" s="2">
        <v>710000000</v>
      </c>
      <c r="J3429" s="2" t="s">
        <v>11537</v>
      </c>
      <c r="K3429" s="2" t="s">
        <v>6779</v>
      </c>
      <c r="L3429" s="2" t="s">
        <v>1141</v>
      </c>
      <c r="M3429" s="6" t="s">
        <v>32</v>
      </c>
      <c r="N3429" s="2" t="s">
        <v>453</v>
      </c>
      <c r="O3429" s="15" t="s">
        <v>3810</v>
      </c>
      <c r="P3429" s="36" t="s">
        <v>40</v>
      </c>
      <c r="Q3429" s="5" t="s">
        <v>41</v>
      </c>
      <c r="R3429" s="2">
        <v>1</v>
      </c>
      <c r="S3429" s="9">
        <v>0</v>
      </c>
      <c r="T3429" s="9">
        <f t="shared" si="270"/>
        <v>0</v>
      </c>
      <c r="U3429" s="9">
        <f t="shared" si="272"/>
        <v>0</v>
      </c>
      <c r="V3429" s="2" t="s">
        <v>42</v>
      </c>
      <c r="W3429" s="2">
        <v>2014</v>
      </c>
      <c r="X3429" s="2"/>
    </row>
    <row r="3430" spans="1:24" ht="73.5" customHeight="1" outlineLevel="1" x14ac:dyDescent="0.25">
      <c r="A3430" s="2" t="s">
        <v>12358</v>
      </c>
      <c r="B3430" s="2" t="s">
        <v>27</v>
      </c>
      <c r="C3430" s="2" t="s">
        <v>8714</v>
      </c>
      <c r="D3430" s="20" t="s">
        <v>8712</v>
      </c>
      <c r="E3430" s="20" t="s">
        <v>8715</v>
      </c>
      <c r="F3430" s="20" t="s">
        <v>6700</v>
      </c>
      <c r="G3430" s="13" t="s">
        <v>29</v>
      </c>
      <c r="H3430" s="2">
        <v>0</v>
      </c>
      <c r="I3430" s="2">
        <v>710000000</v>
      </c>
      <c r="J3430" s="2" t="s">
        <v>11537</v>
      </c>
      <c r="K3430" s="2" t="s">
        <v>12315</v>
      </c>
      <c r="L3430" s="2" t="s">
        <v>1141</v>
      </c>
      <c r="M3430" s="2" t="s">
        <v>32</v>
      </c>
      <c r="N3430" s="6" t="s">
        <v>12087</v>
      </c>
      <c r="O3430" s="2" t="s">
        <v>3810</v>
      </c>
      <c r="P3430" s="15" t="s">
        <v>40</v>
      </c>
      <c r="Q3430" s="36" t="s">
        <v>41</v>
      </c>
      <c r="R3430" s="5">
        <v>1</v>
      </c>
      <c r="S3430" s="9">
        <v>680000</v>
      </c>
      <c r="T3430" s="9">
        <f t="shared" si="270"/>
        <v>680000</v>
      </c>
      <c r="U3430" s="9">
        <f t="shared" si="272"/>
        <v>761600.00000000012</v>
      </c>
      <c r="V3430" s="48" t="s">
        <v>42</v>
      </c>
      <c r="W3430" s="2">
        <v>2014</v>
      </c>
      <c r="X3430" s="2" t="s">
        <v>11175</v>
      </c>
    </row>
    <row r="3431" spans="1:24" ht="63.75" outlineLevel="1" x14ac:dyDescent="0.25">
      <c r="A3431" s="2" t="s">
        <v>7300</v>
      </c>
      <c r="B3431" s="2" t="s">
        <v>27</v>
      </c>
      <c r="C3431" s="20" t="s">
        <v>8716</v>
      </c>
      <c r="D3431" s="20" t="s">
        <v>8712</v>
      </c>
      <c r="E3431" s="20" t="s">
        <v>8717</v>
      </c>
      <c r="F3431" s="139" t="s">
        <v>6701</v>
      </c>
      <c r="G3431" s="2" t="s">
        <v>343</v>
      </c>
      <c r="H3431" s="4">
        <v>0</v>
      </c>
      <c r="I3431" s="2">
        <v>710000000</v>
      </c>
      <c r="J3431" s="2" t="s">
        <v>11537</v>
      </c>
      <c r="K3431" s="2" t="s">
        <v>6779</v>
      </c>
      <c r="L3431" s="2" t="s">
        <v>1141</v>
      </c>
      <c r="M3431" s="6" t="s">
        <v>32</v>
      </c>
      <c r="N3431" s="2" t="s">
        <v>453</v>
      </c>
      <c r="O3431" s="15" t="s">
        <v>3810</v>
      </c>
      <c r="P3431" s="36" t="s">
        <v>40</v>
      </c>
      <c r="Q3431" s="5" t="s">
        <v>41</v>
      </c>
      <c r="R3431" s="2">
        <v>1</v>
      </c>
      <c r="S3431" s="9">
        <v>0</v>
      </c>
      <c r="T3431" s="9">
        <f t="shared" si="270"/>
        <v>0</v>
      </c>
      <c r="U3431" s="9">
        <f t="shared" si="272"/>
        <v>0</v>
      </c>
      <c r="V3431" s="2" t="s">
        <v>42</v>
      </c>
      <c r="W3431" s="2">
        <v>2014</v>
      </c>
      <c r="X3431" s="2" t="s">
        <v>10152</v>
      </c>
    </row>
    <row r="3432" spans="1:24" ht="63.75" outlineLevel="1" x14ac:dyDescent="0.25">
      <c r="A3432" s="2" t="s">
        <v>7301</v>
      </c>
      <c r="B3432" s="2" t="s">
        <v>27</v>
      </c>
      <c r="C3432" s="20" t="s">
        <v>8718</v>
      </c>
      <c r="D3432" s="20" t="s">
        <v>4935</v>
      </c>
      <c r="E3432" s="20" t="s">
        <v>8719</v>
      </c>
      <c r="F3432" s="13" t="s">
        <v>6702</v>
      </c>
      <c r="G3432" s="2" t="s">
        <v>343</v>
      </c>
      <c r="H3432" s="4">
        <v>0</v>
      </c>
      <c r="I3432" s="2">
        <v>710000000</v>
      </c>
      <c r="J3432" s="2" t="s">
        <v>11537</v>
      </c>
      <c r="K3432" s="2" t="s">
        <v>6779</v>
      </c>
      <c r="L3432" s="2" t="s">
        <v>1141</v>
      </c>
      <c r="M3432" s="6" t="s">
        <v>32</v>
      </c>
      <c r="N3432" s="2" t="s">
        <v>453</v>
      </c>
      <c r="O3432" s="15" t="s">
        <v>3810</v>
      </c>
      <c r="P3432" s="36" t="s">
        <v>857</v>
      </c>
      <c r="Q3432" s="5" t="s">
        <v>6191</v>
      </c>
      <c r="R3432" s="2">
        <v>600</v>
      </c>
      <c r="S3432" s="9">
        <v>0</v>
      </c>
      <c r="T3432" s="9">
        <f t="shared" si="270"/>
        <v>0</v>
      </c>
      <c r="U3432" s="9">
        <f t="shared" si="272"/>
        <v>0</v>
      </c>
      <c r="V3432" s="2" t="s">
        <v>42</v>
      </c>
      <c r="W3432" s="2">
        <v>2014</v>
      </c>
      <c r="X3432" s="2"/>
    </row>
    <row r="3433" spans="1:24" ht="73.5" customHeight="1" outlineLevel="1" x14ac:dyDescent="0.25">
      <c r="A3433" s="2" t="s">
        <v>12359</v>
      </c>
      <c r="B3433" s="2" t="s">
        <v>27</v>
      </c>
      <c r="C3433" s="2" t="s">
        <v>8718</v>
      </c>
      <c r="D3433" s="20" t="s">
        <v>4935</v>
      </c>
      <c r="E3433" s="20" t="s">
        <v>8719</v>
      </c>
      <c r="F3433" s="20" t="s">
        <v>6702</v>
      </c>
      <c r="G3433" s="13" t="s">
        <v>29</v>
      </c>
      <c r="H3433" s="2">
        <v>0</v>
      </c>
      <c r="I3433" s="2">
        <v>710000000</v>
      </c>
      <c r="J3433" s="2" t="s">
        <v>11537</v>
      </c>
      <c r="K3433" s="2" t="s">
        <v>12315</v>
      </c>
      <c r="L3433" s="2" t="s">
        <v>1141</v>
      </c>
      <c r="M3433" s="2" t="s">
        <v>32</v>
      </c>
      <c r="N3433" s="6" t="s">
        <v>12087</v>
      </c>
      <c r="O3433" s="2" t="s">
        <v>3810</v>
      </c>
      <c r="P3433" s="15" t="s">
        <v>857</v>
      </c>
      <c r="Q3433" s="36" t="s">
        <v>6191</v>
      </c>
      <c r="R3433" s="5">
        <v>600</v>
      </c>
      <c r="S3433" s="9">
        <v>19</v>
      </c>
      <c r="T3433" s="9">
        <f t="shared" si="270"/>
        <v>11400</v>
      </c>
      <c r="U3433" s="9">
        <f t="shared" si="272"/>
        <v>12768.000000000002</v>
      </c>
      <c r="V3433" s="48" t="s">
        <v>42</v>
      </c>
      <c r="W3433" s="2">
        <v>2014</v>
      </c>
      <c r="X3433" s="2" t="s">
        <v>11175</v>
      </c>
    </row>
    <row r="3434" spans="1:24" ht="63.75" outlineLevel="1" x14ac:dyDescent="0.25">
      <c r="A3434" s="2" t="s">
        <v>7302</v>
      </c>
      <c r="B3434" s="2" t="s">
        <v>27</v>
      </c>
      <c r="C3434" s="20" t="s">
        <v>8720</v>
      </c>
      <c r="D3434" s="20" t="s">
        <v>4935</v>
      </c>
      <c r="E3434" s="20" t="s">
        <v>8721</v>
      </c>
      <c r="F3434" s="13" t="s">
        <v>6703</v>
      </c>
      <c r="G3434" s="2" t="s">
        <v>343</v>
      </c>
      <c r="H3434" s="4">
        <v>0</v>
      </c>
      <c r="I3434" s="2">
        <v>710000000</v>
      </c>
      <c r="J3434" s="2" t="s">
        <v>11537</v>
      </c>
      <c r="K3434" s="2" t="s">
        <v>6779</v>
      </c>
      <c r="L3434" s="2" t="s">
        <v>1141</v>
      </c>
      <c r="M3434" s="6" t="s">
        <v>32</v>
      </c>
      <c r="N3434" s="2" t="s">
        <v>453</v>
      </c>
      <c r="O3434" s="15" t="s">
        <v>3810</v>
      </c>
      <c r="P3434" s="36" t="s">
        <v>857</v>
      </c>
      <c r="Q3434" s="5" t="s">
        <v>6191</v>
      </c>
      <c r="R3434" s="2">
        <v>800</v>
      </c>
      <c r="S3434" s="9">
        <v>0</v>
      </c>
      <c r="T3434" s="9">
        <f t="shared" si="270"/>
        <v>0</v>
      </c>
      <c r="U3434" s="9">
        <f t="shared" si="272"/>
        <v>0</v>
      </c>
      <c r="V3434" s="2" t="s">
        <v>42</v>
      </c>
      <c r="W3434" s="2">
        <v>2014</v>
      </c>
      <c r="X3434" s="2"/>
    </row>
    <row r="3435" spans="1:24" ht="73.5" customHeight="1" outlineLevel="1" x14ac:dyDescent="0.25">
      <c r="A3435" s="2" t="s">
        <v>12360</v>
      </c>
      <c r="B3435" s="2" t="s">
        <v>27</v>
      </c>
      <c r="C3435" s="2" t="s">
        <v>8720</v>
      </c>
      <c r="D3435" s="20" t="s">
        <v>4935</v>
      </c>
      <c r="E3435" s="20" t="s">
        <v>8721</v>
      </c>
      <c r="F3435" s="20" t="s">
        <v>6703</v>
      </c>
      <c r="G3435" s="13" t="s">
        <v>29</v>
      </c>
      <c r="H3435" s="2">
        <v>0</v>
      </c>
      <c r="I3435" s="2">
        <v>710000000</v>
      </c>
      <c r="J3435" s="2" t="s">
        <v>11537</v>
      </c>
      <c r="K3435" s="2" t="s">
        <v>12315</v>
      </c>
      <c r="L3435" s="2" t="s">
        <v>1141</v>
      </c>
      <c r="M3435" s="2" t="s">
        <v>32</v>
      </c>
      <c r="N3435" s="6" t="s">
        <v>12087</v>
      </c>
      <c r="O3435" s="2" t="s">
        <v>3810</v>
      </c>
      <c r="P3435" s="15" t="s">
        <v>857</v>
      </c>
      <c r="Q3435" s="36" t="s">
        <v>6191</v>
      </c>
      <c r="R3435" s="5">
        <v>800</v>
      </c>
      <c r="S3435" s="9">
        <v>170</v>
      </c>
      <c r="T3435" s="9">
        <f t="shared" si="270"/>
        <v>136000</v>
      </c>
      <c r="U3435" s="9">
        <f t="shared" si="272"/>
        <v>152320</v>
      </c>
      <c r="V3435" s="48" t="s">
        <v>42</v>
      </c>
      <c r="W3435" s="2">
        <v>2014</v>
      </c>
      <c r="X3435" s="2" t="s">
        <v>11175</v>
      </c>
    </row>
    <row r="3436" spans="1:24" ht="63.75" outlineLevel="1" x14ac:dyDescent="0.25">
      <c r="A3436" s="2" t="s">
        <v>7303</v>
      </c>
      <c r="B3436" s="2" t="s">
        <v>27</v>
      </c>
      <c r="C3436" s="20" t="s">
        <v>8722</v>
      </c>
      <c r="D3436" s="20" t="s">
        <v>8395</v>
      </c>
      <c r="E3436" s="20" t="s">
        <v>8723</v>
      </c>
      <c r="F3436" s="13" t="s">
        <v>6704</v>
      </c>
      <c r="G3436" s="2" t="s">
        <v>343</v>
      </c>
      <c r="H3436" s="4">
        <v>0</v>
      </c>
      <c r="I3436" s="2">
        <v>710000000</v>
      </c>
      <c r="J3436" s="2" t="s">
        <v>11537</v>
      </c>
      <c r="K3436" s="2" t="s">
        <v>6779</v>
      </c>
      <c r="L3436" s="2" t="s">
        <v>1141</v>
      </c>
      <c r="M3436" s="6" t="s">
        <v>32</v>
      </c>
      <c r="N3436" s="2" t="s">
        <v>453</v>
      </c>
      <c r="O3436" s="15" t="s">
        <v>3810</v>
      </c>
      <c r="P3436" s="36" t="s">
        <v>40</v>
      </c>
      <c r="Q3436" s="5" t="s">
        <v>41</v>
      </c>
      <c r="R3436" s="2">
        <v>8</v>
      </c>
      <c r="S3436" s="9">
        <v>0</v>
      </c>
      <c r="T3436" s="9">
        <f t="shared" si="270"/>
        <v>0</v>
      </c>
      <c r="U3436" s="9">
        <f t="shared" si="272"/>
        <v>0</v>
      </c>
      <c r="V3436" s="2" t="s">
        <v>42</v>
      </c>
      <c r="W3436" s="2">
        <v>2014</v>
      </c>
      <c r="X3436" s="2"/>
    </row>
    <row r="3437" spans="1:24" ht="73.5" customHeight="1" outlineLevel="1" x14ac:dyDescent="0.25">
      <c r="A3437" s="2" t="s">
        <v>12361</v>
      </c>
      <c r="B3437" s="2" t="s">
        <v>27</v>
      </c>
      <c r="C3437" s="2" t="s">
        <v>8722</v>
      </c>
      <c r="D3437" s="20" t="s">
        <v>8395</v>
      </c>
      <c r="E3437" s="20" t="s">
        <v>8723</v>
      </c>
      <c r="F3437" s="20" t="s">
        <v>6704</v>
      </c>
      <c r="G3437" s="13" t="s">
        <v>29</v>
      </c>
      <c r="H3437" s="2">
        <v>0</v>
      </c>
      <c r="I3437" s="2">
        <v>710000000</v>
      </c>
      <c r="J3437" s="2" t="s">
        <v>11537</v>
      </c>
      <c r="K3437" s="2" t="s">
        <v>12315</v>
      </c>
      <c r="L3437" s="2" t="s">
        <v>1141</v>
      </c>
      <c r="M3437" s="2" t="s">
        <v>32</v>
      </c>
      <c r="N3437" s="6" t="s">
        <v>12087</v>
      </c>
      <c r="O3437" s="2" t="s">
        <v>3810</v>
      </c>
      <c r="P3437" s="15" t="s">
        <v>40</v>
      </c>
      <c r="Q3437" s="36" t="s">
        <v>41</v>
      </c>
      <c r="R3437" s="5">
        <v>8</v>
      </c>
      <c r="S3437" s="9">
        <v>28000</v>
      </c>
      <c r="T3437" s="9">
        <f t="shared" si="270"/>
        <v>224000</v>
      </c>
      <c r="U3437" s="9">
        <f t="shared" si="272"/>
        <v>250880.00000000003</v>
      </c>
      <c r="V3437" s="48" t="s">
        <v>42</v>
      </c>
      <c r="W3437" s="2">
        <v>2014</v>
      </c>
      <c r="X3437" s="2" t="s">
        <v>11175</v>
      </c>
    </row>
    <row r="3438" spans="1:24" ht="63.75" outlineLevel="1" x14ac:dyDescent="0.25">
      <c r="A3438" s="2" t="s">
        <v>7304</v>
      </c>
      <c r="B3438" s="2" t="s">
        <v>27</v>
      </c>
      <c r="C3438" s="20" t="s">
        <v>8724</v>
      </c>
      <c r="D3438" s="20" t="s">
        <v>8725</v>
      </c>
      <c r="E3438" s="20" t="s">
        <v>8726</v>
      </c>
      <c r="F3438" s="13" t="s">
        <v>6705</v>
      </c>
      <c r="G3438" s="2" t="s">
        <v>343</v>
      </c>
      <c r="H3438" s="4">
        <v>0</v>
      </c>
      <c r="I3438" s="2">
        <v>710000000</v>
      </c>
      <c r="J3438" s="2" t="s">
        <v>11537</v>
      </c>
      <c r="K3438" s="2" t="s">
        <v>6779</v>
      </c>
      <c r="L3438" s="2" t="s">
        <v>1141</v>
      </c>
      <c r="M3438" s="6" t="s">
        <v>32</v>
      </c>
      <c r="N3438" s="2" t="s">
        <v>453</v>
      </c>
      <c r="O3438" s="15" t="s">
        <v>3810</v>
      </c>
      <c r="P3438" s="36" t="s">
        <v>641</v>
      </c>
      <c r="Q3438" s="5" t="s">
        <v>642</v>
      </c>
      <c r="R3438" s="2">
        <v>3</v>
      </c>
      <c r="S3438" s="9">
        <v>0</v>
      </c>
      <c r="T3438" s="9">
        <f t="shared" si="270"/>
        <v>0</v>
      </c>
      <c r="U3438" s="9">
        <f t="shared" si="272"/>
        <v>0</v>
      </c>
      <c r="V3438" s="2" t="s">
        <v>42</v>
      </c>
      <c r="W3438" s="2">
        <v>2014</v>
      </c>
      <c r="X3438" s="2"/>
    </row>
    <row r="3439" spans="1:24" ht="73.5" customHeight="1" outlineLevel="1" x14ac:dyDescent="0.25">
      <c r="A3439" s="2" t="s">
        <v>12362</v>
      </c>
      <c r="B3439" s="2" t="s">
        <v>27</v>
      </c>
      <c r="C3439" s="2" t="s">
        <v>8724</v>
      </c>
      <c r="D3439" s="20" t="s">
        <v>8725</v>
      </c>
      <c r="E3439" s="20" t="s">
        <v>8726</v>
      </c>
      <c r="F3439" s="20" t="s">
        <v>6705</v>
      </c>
      <c r="G3439" s="13" t="s">
        <v>29</v>
      </c>
      <c r="H3439" s="2">
        <v>0</v>
      </c>
      <c r="I3439" s="2">
        <v>710000000</v>
      </c>
      <c r="J3439" s="2" t="s">
        <v>11537</v>
      </c>
      <c r="K3439" s="2" t="s">
        <v>12315</v>
      </c>
      <c r="L3439" s="2" t="s">
        <v>1141</v>
      </c>
      <c r="M3439" s="2" t="s">
        <v>32</v>
      </c>
      <c r="N3439" s="6" t="s">
        <v>12087</v>
      </c>
      <c r="O3439" s="2" t="s">
        <v>3810</v>
      </c>
      <c r="P3439" s="15" t="s">
        <v>641</v>
      </c>
      <c r="Q3439" s="36" t="s">
        <v>642</v>
      </c>
      <c r="R3439" s="5">
        <v>3</v>
      </c>
      <c r="S3439" s="9">
        <v>6199</v>
      </c>
      <c r="T3439" s="9">
        <f t="shared" si="270"/>
        <v>18597</v>
      </c>
      <c r="U3439" s="9">
        <f t="shared" si="272"/>
        <v>20828.640000000003</v>
      </c>
      <c r="V3439" s="48" t="s">
        <v>42</v>
      </c>
      <c r="W3439" s="2">
        <v>2014</v>
      </c>
      <c r="X3439" s="2" t="s">
        <v>11175</v>
      </c>
    </row>
    <row r="3440" spans="1:24" ht="63.75" outlineLevel="1" x14ac:dyDescent="0.25">
      <c r="A3440" s="2" t="s">
        <v>7305</v>
      </c>
      <c r="B3440" s="2" t="s">
        <v>27</v>
      </c>
      <c r="C3440" s="20" t="s">
        <v>2463</v>
      </c>
      <c r="D3440" s="20" t="s">
        <v>8727</v>
      </c>
      <c r="E3440" s="20" t="s">
        <v>8728</v>
      </c>
      <c r="F3440" s="13" t="s">
        <v>6706</v>
      </c>
      <c r="G3440" s="2" t="s">
        <v>343</v>
      </c>
      <c r="H3440" s="4">
        <v>0</v>
      </c>
      <c r="I3440" s="2">
        <v>710000000</v>
      </c>
      <c r="J3440" s="2" t="s">
        <v>11537</v>
      </c>
      <c r="K3440" s="2" t="s">
        <v>6779</v>
      </c>
      <c r="L3440" s="2" t="s">
        <v>1141</v>
      </c>
      <c r="M3440" s="6" t="s">
        <v>32</v>
      </c>
      <c r="N3440" s="2" t="s">
        <v>453</v>
      </c>
      <c r="O3440" s="15" t="s">
        <v>3810</v>
      </c>
      <c r="P3440" s="36" t="s">
        <v>40</v>
      </c>
      <c r="Q3440" s="5" t="s">
        <v>41</v>
      </c>
      <c r="R3440" s="2">
        <v>10</v>
      </c>
      <c r="S3440" s="9">
        <v>0</v>
      </c>
      <c r="T3440" s="9">
        <f t="shared" si="270"/>
        <v>0</v>
      </c>
      <c r="U3440" s="9">
        <f t="shared" si="272"/>
        <v>0</v>
      </c>
      <c r="V3440" s="2" t="s">
        <v>42</v>
      </c>
      <c r="W3440" s="2">
        <v>2014</v>
      </c>
      <c r="X3440" s="2"/>
    </row>
    <row r="3441" spans="1:24" ht="73.5" customHeight="1" outlineLevel="1" x14ac:dyDescent="0.25">
      <c r="A3441" s="2" t="s">
        <v>12363</v>
      </c>
      <c r="B3441" s="2" t="s">
        <v>27</v>
      </c>
      <c r="C3441" s="2" t="s">
        <v>2463</v>
      </c>
      <c r="D3441" s="20" t="s">
        <v>8727</v>
      </c>
      <c r="E3441" s="20" t="s">
        <v>8728</v>
      </c>
      <c r="F3441" s="20" t="s">
        <v>6706</v>
      </c>
      <c r="G3441" s="13" t="s">
        <v>29</v>
      </c>
      <c r="H3441" s="2">
        <v>0</v>
      </c>
      <c r="I3441" s="2">
        <v>710000000</v>
      </c>
      <c r="J3441" s="2" t="s">
        <v>11537</v>
      </c>
      <c r="K3441" s="2" t="s">
        <v>12315</v>
      </c>
      <c r="L3441" s="2" t="s">
        <v>1141</v>
      </c>
      <c r="M3441" s="2" t="s">
        <v>32</v>
      </c>
      <c r="N3441" s="6" t="s">
        <v>12087</v>
      </c>
      <c r="O3441" s="2" t="s">
        <v>3810</v>
      </c>
      <c r="P3441" s="15" t="s">
        <v>40</v>
      </c>
      <c r="Q3441" s="36" t="s">
        <v>41</v>
      </c>
      <c r="R3441" s="5">
        <v>10</v>
      </c>
      <c r="S3441" s="9">
        <v>14800</v>
      </c>
      <c r="T3441" s="9">
        <f t="shared" si="270"/>
        <v>148000</v>
      </c>
      <c r="U3441" s="9">
        <f t="shared" si="272"/>
        <v>165760.00000000003</v>
      </c>
      <c r="V3441" s="48" t="s">
        <v>42</v>
      </c>
      <c r="W3441" s="2">
        <v>2014</v>
      </c>
      <c r="X3441" s="2" t="s">
        <v>11175</v>
      </c>
    </row>
    <row r="3442" spans="1:24" ht="63.75" outlineLevel="1" x14ac:dyDescent="0.25">
      <c r="A3442" s="2" t="s">
        <v>7306</v>
      </c>
      <c r="B3442" s="2" t="s">
        <v>27</v>
      </c>
      <c r="C3442" s="20" t="s">
        <v>1767</v>
      </c>
      <c r="D3442" s="20" t="s">
        <v>1795</v>
      </c>
      <c r="E3442" s="20" t="s">
        <v>1796</v>
      </c>
      <c r="F3442" s="13" t="s">
        <v>6707</v>
      </c>
      <c r="G3442" s="2" t="s">
        <v>343</v>
      </c>
      <c r="H3442" s="4">
        <v>0</v>
      </c>
      <c r="I3442" s="2">
        <v>710000000</v>
      </c>
      <c r="J3442" s="2" t="s">
        <v>11537</v>
      </c>
      <c r="K3442" s="2" t="s">
        <v>6779</v>
      </c>
      <c r="L3442" s="2" t="s">
        <v>1141</v>
      </c>
      <c r="M3442" s="6" t="s">
        <v>32</v>
      </c>
      <c r="N3442" s="2" t="s">
        <v>453</v>
      </c>
      <c r="O3442" s="15" t="s">
        <v>3810</v>
      </c>
      <c r="P3442" s="36" t="s">
        <v>40</v>
      </c>
      <c r="Q3442" s="5" t="s">
        <v>41</v>
      </c>
      <c r="R3442" s="2">
        <v>6</v>
      </c>
      <c r="S3442" s="9">
        <v>0</v>
      </c>
      <c r="T3442" s="9">
        <f t="shared" si="270"/>
        <v>0</v>
      </c>
      <c r="U3442" s="9">
        <f t="shared" si="272"/>
        <v>0</v>
      </c>
      <c r="V3442" s="2" t="s">
        <v>42</v>
      </c>
      <c r="W3442" s="2">
        <v>2014</v>
      </c>
      <c r="X3442" s="2"/>
    </row>
    <row r="3443" spans="1:24" ht="73.5" customHeight="1" outlineLevel="1" x14ac:dyDescent="0.25">
      <c r="A3443" s="2" t="s">
        <v>12364</v>
      </c>
      <c r="B3443" s="2" t="s">
        <v>27</v>
      </c>
      <c r="C3443" s="2" t="s">
        <v>1767</v>
      </c>
      <c r="D3443" s="20" t="s">
        <v>1795</v>
      </c>
      <c r="E3443" s="20" t="s">
        <v>1796</v>
      </c>
      <c r="F3443" s="20" t="s">
        <v>6707</v>
      </c>
      <c r="G3443" s="13" t="s">
        <v>29</v>
      </c>
      <c r="H3443" s="2">
        <v>0</v>
      </c>
      <c r="I3443" s="2">
        <v>710000000</v>
      </c>
      <c r="J3443" s="2" t="s">
        <v>11537</v>
      </c>
      <c r="K3443" s="2" t="s">
        <v>12315</v>
      </c>
      <c r="L3443" s="2" t="s">
        <v>1141</v>
      </c>
      <c r="M3443" s="2" t="s">
        <v>32</v>
      </c>
      <c r="N3443" s="6" t="s">
        <v>12087</v>
      </c>
      <c r="O3443" s="2" t="s">
        <v>3810</v>
      </c>
      <c r="P3443" s="15" t="s">
        <v>40</v>
      </c>
      <c r="Q3443" s="36" t="s">
        <v>41</v>
      </c>
      <c r="R3443" s="5">
        <v>6</v>
      </c>
      <c r="S3443" s="9">
        <v>16500</v>
      </c>
      <c r="T3443" s="9">
        <f t="shared" si="270"/>
        <v>99000</v>
      </c>
      <c r="U3443" s="9">
        <f t="shared" si="272"/>
        <v>110880.00000000001</v>
      </c>
      <c r="V3443" s="48" t="s">
        <v>42</v>
      </c>
      <c r="W3443" s="2">
        <v>2014</v>
      </c>
      <c r="X3443" s="2" t="s">
        <v>11175</v>
      </c>
    </row>
    <row r="3444" spans="1:24" ht="63.75" outlineLevel="1" x14ac:dyDescent="0.25">
      <c r="A3444" s="2" t="s">
        <v>7307</v>
      </c>
      <c r="B3444" s="2" t="s">
        <v>27</v>
      </c>
      <c r="C3444" s="20" t="s">
        <v>8729</v>
      </c>
      <c r="D3444" s="20" t="s">
        <v>1795</v>
      </c>
      <c r="E3444" s="20" t="s">
        <v>8730</v>
      </c>
      <c r="F3444" s="13" t="s">
        <v>6708</v>
      </c>
      <c r="G3444" s="2" t="s">
        <v>343</v>
      </c>
      <c r="H3444" s="4">
        <v>0</v>
      </c>
      <c r="I3444" s="2">
        <v>710000000</v>
      </c>
      <c r="J3444" s="2" t="s">
        <v>11537</v>
      </c>
      <c r="K3444" s="2" t="s">
        <v>6779</v>
      </c>
      <c r="L3444" s="2" t="s">
        <v>1141</v>
      </c>
      <c r="M3444" s="6" t="s">
        <v>32</v>
      </c>
      <c r="N3444" s="2" t="s">
        <v>453</v>
      </c>
      <c r="O3444" s="15" t="s">
        <v>3810</v>
      </c>
      <c r="P3444" s="36" t="s">
        <v>40</v>
      </c>
      <c r="Q3444" s="5" t="s">
        <v>41</v>
      </c>
      <c r="R3444" s="2">
        <v>6</v>
      </c>
      <c r="S3444" s="9">
        <v>0</v>
      </c>
      <c r="T3444" s="9">
        <f t="shared" si="270"/>
        <v>0</v>
      </c>
      <c r="U3444" s="9">
        <f t="shared" si="272"/>
        <v>0</v>
      </c>
      <c r="V3444" s="2" t="s">
        <v>42</v>
      </c>
      <c r="W3444" s="2">
        <v>2014</v>
      </c>
      <c r="X3444" s="2"/>
    </row>
    <row r="3445" spans="1:24" ht="73.5" customHeight="1" outlineLevel="1" x14ac:dyDescent="0.25">
      <c r="A3445" s="2" t="s">
        <v>12365</v>
      </c>
      <c r="B3445" s="2" t="s">
        <v>27</v>
      </c>
      <c r="C3445" s="2" t="s">
        <v>8729</v>
      </c>
      <c r="D3445" s="20" t="s">
        <v>1795</v>
      </c>
      <c r="E3445" s="20" t="s">
        <v>8730</v>
      </c>
      <c r="F3445" s="20" t="s">
        <v>6708</v>
      </c>
      <c r="G3445" s="13" t="s">
        <v>29</v>
      </c>
      <c r="H3445" s="2">
        <v>0</v>
      </c>
      <c r="I3445" s="2">
        <v>710000000</v>
      </c>
      <c r="J3445" s="2" t="s">
        <v>11537</v>
      </c>
      <c r="K3445" s="2" t="s">
        <v>12315</v>
      </c>
      <c r="L3445" s="2" t="s">
        <v>1141</v>
      </c>
      <c r="M3445" s="2" t="s">
        <v>32</v>
      </c>
      <c r="N3445" s="6" t="s">
        <v>12087</v>
      </c>
      <c r="O3445" s="2" t="s">
        <v>3810</v>
      </c>
      <c r="P3445" s="15" t="s">
        <v>40</v>
      </c>
      <c r="Q3445" s="36" t="s">
        <v>41</v>
      </c>
      <c r="R3445" s="5">
        <v>6</v>
      </c>
      <c r="S3445" s="9">
        <v>10899</v>
      </c>
      <c r="T3445" s="9">
        <f t="shared" si="270"/>
        <v>65394</v>
      </c>
      <c r="U3445" s="9">
        <f t="shared" si="272"/>
        <v>73241.280000000013</v>
      </c>
      <c r="V3445" s="48" t="s">
        <v>42</v>
      </c>
      <c r="W3445" s="2">
        <v>2014</v>
      </c>
      <c r="X3445" s="2" t="s">
        <v>11175</v>
      </c>
    </row>
    <row r="3446" spans="1:24" ht="63.75" outlineLevel="1" x14ac:dyDescent="0.25">
      <c r="A3446" s="2" t="s">
        <v>7308</v>
      </c>
      <c r="B3446" s="2" t="s">
        <v>27</v>
      </c>
      <c r="C3446" s="20" t="s">
        <v>8731</v>
      </c>
      <c r="D3446" s="20" t="s">
        <v>8732</v>
      </c>
      <c r="E3446" s="20" t="s">
        <v>8733</v>
      </c>
      <c r="F3446" s="13" t="s">
        <v>6709</v>
      </c>
      <c r="G3446" s="2" t="s">
        <v>343</v>
      </c>
      <c r="H3446" s="4">
        <v>0</v>
      </c>
      <c r="I3446" s="2">
        <v>710000000</v>
      </c>
      <c r="J3446" s="2" t="s">
        <v>11537</v>
      </c>
      <c r="K3446" s="2" t="s">
        <v>6779</v>
      </c>
      <c r="L3446" s="2" t="s">
        <v>1141</v>
      </c>
      <c r="M3446" s="6" t="s">
        <v>32</v>
      </c>
      <c r="N3446" s="2" t="s">
        <v>453</v>
      </c>
      <c r="O3446" s="15" t="s">
        <v>3810</v>
      </c>
      <c r="P3446" s="36" t="s">
        <v>40</v>
      </c>
      <c r="Q3446" s="5" t="s">
        <v>41</v>
      </c>
      <c r="R3446" s="2">
        <v>2</v>
      </c>
      <c r="S3446" s="9">
        <v>0</v>
      </c>
      <c r="T3446" s="9">
        <f t="shared" si="270"/>
        <v>0</v>
      </c>
      <c r="U3446" s="9">
        <f t="shared" si="272"/>
        <v>0</v>
      </c>
      <c r="V3446" s="2" t="s">
        <v>42</v>
      </c>
      <c r="W3446" s="2">
        <v>2014</v>
      </c>
      <c r="X3446" s="2"/>
    </row>
    <row r="3447" spans="1:24" ht="73.5" customHeight="1" outlineLevel="1" x14ac:dyDescent="0.25">
      <c r="A3447" s="2" t="s">
        <v>12366</v>
      </c>
      <c r="B3447" s="2" t="s">
        <v>27</v>
      </c>
      <c r="C3447" s="2" t="s">
        <v>12367</v>
      </c>
      <c r="D3447" s="20" t="s">
        <v>8732</v>
      </c>
      <c r="E3447" s="20" t="s">
        <v>12368</v>
      </c>
      <c r="F3447" s="20" t="s">
        <v>6709</v>
      </c>
      <c r="G3447" s="13" t="s">
        <v>29</v>
      </c>
      <c r="H3447" s="2">
        <v>0</v>
      </c>
      <c r="I3447" s="2">
        <v>710000000</v>
      </c>
      <c r="J3447" s="2" t="s">
        <v>11537</v>
      </c>
      <c r="K3447" s="2" t="s">
        <v>12315</v>
      </c>
      <c r="L3447" s="2" t="s">
        <v>1141</v>
      </c>
      <c r="M3447" s="2" t="s">
        <v>32</v>
      </c>
      <c r="N3447" s="6" t="s">
        <v>12087</v>
      </c>
      <c r="O3447" s="2" t="s">
        <v>3810</v>
      </c>
      <c r="P3447" s="15" t="s">
        <v>40</v>
      </c>
      <c r="Q3447" s="36" t="s">
        <v>41</v>
      </c>
      <c r="R3447" s="5">
        <v>2</v>
      </c>
      <c r="S3447" s="9">
        <v>56000</v>
      </c>
      <c r="T3447" s="9">
        <f t="shared" si="270"/>
        <v>112000</v>
      </c>
      <c r="U3447" s="9">
        <f t="shared" si="272"/>
        <v>125440.00000000001</v>
      </c>
      <c r="V3447" s="48" t="s">
        <v>42</v>
      </c>
      <c r="W3447" s="2">
        <v>2014</v>
      </c>
      <c r="X3447" s="2" t="s">
        <v>12369</v>
      </c>
    </row>
    <row r="3448" spans="1:24" ht="63.75" outlineLevel="1" x14ac:dyDescent="0.25">
      <c r="A3448" s="2" t="s">
        <v>7309</v>
      </c>
      <c r="B3448" s="2" t="s">
        <v>27</v>
      </c>
      <c r="C3448" s="20" t="s">
        <v>1865</v>
      </c>
      <c r="D3448" s="20" t="s">
        <v>1882</v>
      </c>
      <c r="E3448" s="20" t="s">
        <v>1883</v>
      </c>
      <c r="F3448" s="13" t="s">
        <v>6710</v>
      </c>
      <c r="G3448" s="2" t="s">
        <v>343</v>
      </c>
      <c r="H3448" s="4">
        <v>0</v>
      </c>
      <c r="I3448" s="2">
        <v>710000000</v>
      </c>
      <c r="J3448" s="2" t="s">
        <v>11537</v>
      </c>
      <c r="K3448" s="2" t="s">
        <v>6779</v>
      </c>
      <c r="L3448" s="2" t="s">
        <v>1141</v>
      </c>
      <c r="M3448" s="6" t="s">
        <v>32</v>
      </c>
      <c r="N3448" s="2" t="s">
        <v>453</v>
      </c>
      <c r="O3448" s="15" t="s">
        <v>3810</v>
      </c>
      <c r="P3448" s="36" t="s">
        <v>40</v>
      </c>
      <c r="Q3448" s="5" t="s">
        <v>41</v>
      </c>
      <c r="R3448" s="2">
        <v>16</v>
      </c>
      <c r="S3448" s="9">
        <v>0</v>
      </c>
      <c r="T3448" s="9">
        <f t="shared" si="270"/>
        <v>0</v>
      </c>
      <c r="U3448" s="9">
        <f t="shared" si="272"/>
        <v>0</v>
      </c>
      <c r="V3448" s="2" t="s">
        <v>42</v>
      </c>
      <c r="W3448" s="2">
        <v>2014</v>
      </c>
      <c r="X3448" s="2"/>
    </row>
    <row r="3449" spans="1:24" ht="73.5" customHeight="1" outlineLevel="1" x14ac:dyDescent="0.25">
      <c r="A3449" s="2" t="s">
        <v>12370</v>
      </c>
      <c r="B3449" s="2" t="s">
        <v>27</v>
      </c>
      <c r="C3449" s="2" t="s">
        <v>1865</v>
      </c>
      <c r="D3449" s="20" t="s">
        <v>1882</v>
      </c>
      <c r="E3449" s="20" t="s">
        <v>1883</v>
      </c>
      <c r="F3449" s="20" t="s">
        <v>6710</v>
      </c>
      <c r="G3449" s="13" t="s">
        <v>29</v>
      </c>
      <c r="H3449" s="2">
        <v>0</v>
      </c>
      <c r="I3449" s="2">
        <v>710000000</v>
      </c>
      <c r="J3449" s="2" t="s">
        <v>11537</v>
      </c>
      <c r="K3449" s="2" t="s">
        <v>12315</v>
      </c>
      <c r="L3449" s="2" t="s">
        <v>1141</v>
      </c>
      <c r="M3449" s="2" t="s">
        <v>32</v>
      </c>
      <c r="N3449" s="6" t="s">
        <v>12087</v>
      </c>
      <c r="O3449" s="2" t="s">
        <v>3810</v>
      </c>
      <c r="P3449" s="15" t="s">
        <v>40</v>
      </c>
      <c r="Q3449" s="36" t="s">
        <v>41</v>
      </c>
      <c r="R3449" s="5">
        <v>16</v>
      </c>
      <c r="S3449" s="9">
        <v>1800</v>
      </c>
      <c r="T3449" s="9">
        <f t="shared" si="270"/>
        <v>28800</v>
      </c>
      <c r="U3449" s="9">
        <f t="shared" si="272"/>
        <v>32256.000000000004</v>
      </c>
      <c r="V3449" s="48" t="s">
        <v>42</v>
      </c>
      <c r="W3449" s="2">
        <v>2014</v>
      </c>
      <c r="X3449" s="2" t="s">
        <v>11175</v>
      </c>
    </row>
    <row r="3450" spans="1:24" ht="63.75" outlineLevel="1" x14ac:dyDescent="0.25">
      <c r="A3450" s="2" t="s">
        <v>7310</v>
      </c>
      <c r="B3450" s="2" t="s">
        <v>27</v>
      </c>
      <c r="C3450" s="20" t="s">
        <v>4917</v>
      </c>
      <c r="D3450" s="20" t="s">
        <v>4918</v>
      </c>
      <c r="E3450" s="20" t="s">
        <v>8734</v>
      </c>
      <c r="F3450" s="13" t="s">
        <v>6711</v>
      </c>
      <c r="G3450" s="2" t="s">
        <v>343</v>
      </c>
      <c r="H3450" s="4">
        <v>0</v>
      </c>
      <c r="I3450" s="2">
        <v>710000000</v>
      </c>
      <c r="J3450" s="2" t="s">
        <v>11537</v>
      </c>
      <c r="K3450" s="2" t="s">
        <v>6779</v>
      </c>
      <c r="L3450" s="2" t="s">
        <v>1141</v>
      </c>
      <c r="M3450" s="6" t="s">
        <v>32</v>
      </c>
      <c r="N3450" s="2" t="s">
        <v>453</v>
      </c>
      <c r="O3450" s="15" t="s">
        <v>3810</v>
      </c>
      <c r="P3450" s="36" t="s">
        <v>40</v>
      </c>
      <c r="Q3450" s="5" t="s">
        <v>41</v>
      </c>
      <c r="R3450" s="2">
        <v>2</v>
      </c>
      <c r="S3450" s="9">
        <v>0</v>
      </c>
      <c r="T3450" s="9">
        <f t="shared" si="270"/>
        <v>0</v>
      </c>
      <c r="U3450" s="9">
        <f t="shared" si="272"/>
        <v>0</v>
      </c>
      <c r="V3450" s="2" t="s">
        <v>42</v>
      </c>
      <c r="W3450" s="2">
        <v>2014</v>
      </c>
      <c r="X3450" s="2"/>
    </row>
    <row r="3451" spans="1:24" ht="73.5" customHeight="1" outlineLevel="1" x14ac:dyDescent="0.25">
      <c r="A3451" s="2" t="s">
        <v>12371</v>
      </c>
      <c r="B3451" s="2" t="s">
        <v>27</v>
      </c>
      <c r="C3451" s="20" t="s">
        <v>4917</v>
      </c>
      <c r="D3451" s="20" t="s">
        <v>4918</v>
      </c>
      <c r="E3451" s="20" t="s">
        <v>8734</v>
      </c>
      <c r="F3451" s="13" t="s">
        <v>6711</v>
      </c>
      <c r="G3451" s="13" t="s">
        <v>29</v>
      </c>
      <c r="H3451" s="2">
        <v>0</v>
      </c>
      <c r="I3451" s="2">
        <v>710000000</v>
      </c>
      <c r="J3451" s="2" t="s">
        <v>11537</v>
      </c>
      <c r="K3451" s="2" t="s">
        <v>12315</v>
      </c>
      <c r="L3451" s="2" t="s">
        <v>1141</v>
      </c>
      <c r="M3451" s="2" t="s">
        <v>32</v>
      </c>
      <c r="N3451" s="6" t="s">
        <v>12087</v>
      </c>
      <c r="O3451" s="2" t="s">
        <v>3810</v>
      </c>
      <c r="P3451" s="15" t="s">
        <v>756</v>
      </c>
      <c r="Q3451" s="36" t="s">
        <v>4910</v>
      </c>
      <c r="R3451" s="5">
        <v>2</v>
      </c>
      <c r="S3451" s="9">
        <v>2950</v>
      </c>
      <c r="T3451" s="9">
        <f t="shared" si="270"/>
        <v>5900</v>
      </c>
      <c r="U3451" s="9">
        <f t="shared" si="272"/>
        <v>6608.0000000000009</v>
      </c>
      <c r="V3451" s="48" t="s">
        <v>42</v>
      </c>
      <c r="W3451" s="2">
        <v>2014</v>
      </c>
      <c r="X3451" s="2" t="s">
        <v>12372</v>
      </c>
    </row>
    <row r="3452" spans="1:24" ht="63.75" outlineLevel="1" x14ac:dyDescent="0.25">
      <c r="A3452" s="2" t="s">
        <v>7311</v>
      </c>
      <c r="B3452" s="2" t="s">
        <v>27</v>
      </c>
      <c r="C3452" s="20" t="s">
        <v>8735</v>
      </c>
      <c r="D3452" s="20" t="s">
        <v>8736</v>
      </c>
      <c r="E3452" s="20" t="s">
        <v>8737</v>
      </c>
      <c r="F3452" s="13" t="s">
        <v>6712</v>
      </c>
      <c r="G3452" s="2" t="s">
        <v>343</v>
      </c>
      <c r="H3452" s="4">
        <v>0</v>
      </c>
      <c r="I3452" s="2">
        <v>710000000</v>
      </c>
      <c r="J3452" s="2" t="s">
        <v>11537</v>
      </c>
      <c r="K3452" s="2" t="s">
        <v>6779</v>
      </c>
      <c r="L3452" s="2" t="s">
        <v>1141</v>
      </c>
      <c r="M3452" s="6" t="s">
        <v>32</v>
      </c>
      <c r="N3452" s="2" t="s">
        <v>453</v>
      </c>
      <c r="O3452" s="15" t="s">
        <v>3810</v>
      </c>
      <c r="P3452" s="36" t="s">
        <v>40</v>
      </c>
      <c r="Q3452" s="5" t="s">
        <v>41</v>
      </c>
      <c r="R3452" s="2">
        <v>2</v>
      </c>
      <c r="S3452" s="9">
        <v>0</v>
      </c>
      <c r="T3452" s="9">
        <f t="shared" si="270"/>
        <v>0</v>
      </c>
      <c r="U3452" s="9">
        <f t="shared" si="272"/>
        <v>0</v>
      </c>
      <c r="V3452" s="2" t="s">
        <v>42</v>
      </c>
      <c r="W3452" s="2">
        <v>2014</v>
      </c>
      <c r="X3452" s="2"/>
    </row>
    <row r="3453" spans="1:24" ht="73.5" customHeight="1" outlineLevel="1" x14ac:dyDescent="0.25">
      <c r="A3453" s="2" t="s">
        <v>12393</v>
      </c>
      <c r="B3453" s="2" t="s">
        <v>27</v>
      </c>
      <c r="C3453" s="2" t="s">
        <v>8735</v>
      </c>
      <c r="D3453" s="20" t="s">
        <v>8736</v>
      </c>
      <c r="E3453" s="20" t="s">
        <v>8737</v>
      </c>
      <c r="F3453" s="20" t="s">
        <v>6712</v>
      </c>
      <c r="G3453" s="13" t="s">
        <v>29</v>
      </c>
      <c r="H3453" s="2">
        <v>0</v>
      </c>
      <c r="I3453" s="2">
        <v>710000000</v>
      </c>
      <c r="J3453" s="2" t="s">
        <v>11537</v>
      </c>
      <c r="K3453" s="2" t="s">
        <v>12315</v>
      </c>
      <c r="L3453" s="2" t="s">
        <v>1141</v>
      </c>
      <c r="M3453" s="2" t="s">
        <v>32</v>
      </c>
      <c r="N3453" s="6" t="s">
        <v>12087</v>
      </c>
      <c r="O3453" s="2" t="s">
        <v>3810</v>
      </c>
      <c r="P3453" s="15" t="s">
        <v>40</v>
      </c>
      <c r="Q3453" s="36" t="s">
        <v>41</v>
      </c>
      <c r="R3453" s="5">
        <v>2</v>
      </c>
      <c r="S3453" s="9">
        <v>5040</v>
      </c>
      <c r="T3453" s="9">
        <f t="shared" si="270"/>
        <v>10080</v>
      </c>
      <c r="U3453" s="9">
        <f t="shared" si="272"/>
        <v>11289.6</v>
      </c>
      <c r="V3453" s="48" t="s">
        <v>42</v>
      </c>
      <c r="W3453" s="2">
        <v>2014</v>
      </c>
      <c r="X3453" s="2" t="s">
        <v>11175</v>
      </c>
    </row>
    <row r="3454" spans="1:24" ht="63.75" outlineLevel="1" x14ac:dyDescent="0.25">
      <c r="A3454" s="2" t="s">
        <v>7312</v>
      </c>
      <c r="B3454" s="2" t="s">
        <v>27</v>
      </c>
      <c r="C3454" s="20" t="s">
        <v>8735</v>
      </c>
      <c r="D3454" s="20" t="s">
        <v>8736</v>
      </c>
      <c r="E3454" s="20" t="s">
        <v>8737</v>
      </c>
      <c r="F3454" s="13" t="s">
        <v>6713</v>
      </c>
      <c r="G3454" s="2" t="s">
        <v>343</v>
      </c>
      <c r="H3454" s="4">
        <v>0</v>
      </c>
      <c r="I3454" s="2">
        <v>710000000</v>
      </c>
      <c r="J3454" s="2" t="s">
        <v>11537</v>
      </c>
      <c r="K3454" s="2" t="s">
        <v>6779</v>
      </c>
      <c r="L3454" s="2" t="s">
        <v>1141</v>
      </c>
      <c r="M3454" s="6" t="s">
        <v>32</v>
      </c>
      <c r="N3454" s="2" t="s">
        <v>453</v>
      </c>
      <c r="O3454" s="15" t="s">
        <v>3810</v>
      </c>
      <c r="P3454" s="36" t="s">
        <v>40</v>
      </c>
      <c r="Q3454" s="5" t="s">
        <v>41</v>
      </c>
      <c r="R3454" s="2">
        <v>8</v>
      </c>
      <c r="S3454" s="9">
        <v>0</v>
      </c>
      <c r="T3454" s="9">
        <f t="shared" si="270"/>
        <v>0</v>
      </c>
      <c r="U3454" s="9">
        <f t="shared" si="272"/>
        <v>0</v>
      </c>
      <c r="V3454" s="2" t="s">
        <v>42</v>
      </c>
      <c r="W3454" s="2">
        <v>2014</v>
      </c>
      <c r="X3454" s="2"/>
    </row>
    <row r="3455" spans="1:24" ht="73.5" customHeight="1" outlineLevel="1" x14ac:dyDescent="0.25">
      <c r="A3455" s="2" t="s">
        <v>12373</v>
      </c>
      <c r="B3455" s="2" t="s">
        <v>27</v>
      </c>
      <c r="C3455" s="2" t="s">
        <v>8735</v>
      </c>
      <c r="D3455" s="20" t="s">
        <v>8736</v>
      </c>
      <c r="E3455" s="20" t="s">
        <v>8737</v>
      </c>
      <c r="F3455" s="20" t="s">
        <v>6713</v>
      </c>
      <c r="G3455" s="13" t="s">
        <v>29</v>
      </c>
      <c r="H3455" s="2">
        <v>0</v>
      </c>
      <c r="I3455" s="2">
        <v>710000000</v>
      </c>
      <c r="J3455" s="2" t="s">
        <v>11537</v>
      </c>
      <c r="K3455" s="2" t="s">
        <v>12315</v>
      </c>
      <c r="L3455" s="2" t="s">
        <v>1141</v>
      </c>
      <c r="M3455" s="2" t="s">
        <v>32</v>
      </c>
      <c r="N3455" s="6" t="s">
        <v>12087</v>
      </c>
      <c r="O3455" s="2" t="s">
        <v>3810</v>
      </c>
      <c r="P3455" s="15" t="s">
        <v>40</v>
      </c>
      <c r="Q3455" s="36" t="s">
        <v>41</v>
      </c>
      <c r="R3455" s="5">
        <v>8</v>
      </c>
      <c r="S3455" s="9">
        <v>960</v>
      </c>
      <c r="T3455" s="9">
        <f t="shared" si="270"/>
        <v>7680</v>
      </c>
      <c r="U3455" s="9">
        <f t="shared" si="272"/>
        <v>8601.6</v>
      </c>
      <c r="V3455" s="48" t="s">
        <v>42</v>
      </c>
      <c r="W3455" s="2">
        <v>2014</v>
      </c>
      <c r="X3455" s="2" t="s">
        <v>11175</v>
      </c>
    </row>
    <row r="3456" spans="1:24" ht="63.75" outlineLevel="1" x14ac:dyDescent="0.25">
      <c r="A3456" s="2" t="s">
        <v>7313</v>
      </c>
      <c r="B3456" s="2" t="s">
        <v>27</v>
      </c>
      <c r="C3456" s="20" t="s">
        <v>8735</v>
      </c>
      <c r="D3456" s="20" t="s">
        <v>8736</v>
      </c>
      <c r="E3456" s="20" t="s">
        <v>8737</v>
      </c>
      <c r="F3456" s="13" t="s">
        <v>6714</v>
      </c>
      <c r="G3456" s="2" t="s">
        <v>343</v>
      </c>
      <c r="H3456" s="4">
        <v>0</v>
      </c>
      <c r="I3456" s="2">
        <v>710000000</v>
      </c>
      <c r="J3456" s="2" t="s">
        <v>11537</v>
      </c>
      <c r="K3456" s="2" t="s">
        <v>6779</v>
      </c>
      <c r="L3456" s="2" t="s">
        <v>1141</v>
      </c>
      <c r="M3456" s="6" t="s">
        <v>32</v>
      </c>
      <c r="N3456" s="2" t="s">
        <v>453</v>
      </c>
      <c r="O3456" s="15" t="s">
        <v>3810</v>
      </c>
      <c r="P3456" s="36" t="s">
        <v>40</v>
      </c>
      <c r="Q3456" s="5" t="s">
        <v>41</v>
      </c>
      <c r="R3456" s="2">
        <v>2</v>
      </c>
      <c r="S3456" s="9">
        <v>0</v>
      </c>
      <c r="T3456" s="9">
        <f t="shared" si="270"/>
        <v>0</v>
      </c>
      <c r="U3456" s="9">
        <f t="shared" si="272"/>
        <v>0</v>
      </c>
      <c r="V3456" s="2" t="s">
        <v>42</v>
      </c>
      <c r="W3456" s="2">
        <v>2014</v>
      </c>
      <c r="X3456" s="2"/>
    </row>
    <row r="3457" spans="1:24" ht="73.5" customHeight="1" outlineLevel="1" x14ac:dyDescent="0.25">
      <c r="A3457" s="2" t="s">
        <v>12374</v>
      </c>
      <c r="B3457" s="2" t="s">
        <v>27</v>
      </c>
      <c r="C3457" s="2" t="s">
        <v>8735</v>
      </c>
      <c r="D3457" s="20" t="s">
        <v>8736</v>
      </c>
      <c r="E3457" s="20" t="s">
        <v>8737</v>
      </c>
      <c r="F3457" s="20" t="s">
        <v>6714</v>
      </c>
      <c r="G3457" s="13" t="s">
        <v>29</v>
      </c>
      <c r="H3457" s="2">
        <v>0</v>
      </c>
      <c r="I3457" s="2">
        <v>710000000</v>
      </c>
      <c r="J3457" s="2" t="s">
        <v>11537</v>
      </c>
      <c r="K3457" s="2" t="s">
        <v>12315</v>
      </c>
      <c r="L3457" s="2" t="s">
        <v>1141</v>
      </c>
      <c r="M3457" s="2" t="s">
        <v>32</v>
      </c>
      <c r="N3457" s="6" t="s">
        <v>12087</v>
      </c>
      <c r="O3457" s="2" t="s">
        <v>3810</v>
      </c>
      <c r="P3457" s="15" t="s">
        <v>40</v>
      </c>
      <c r="Q3457" s="36" t="s">
        <v>41</v>
      </c>
      <c r="R3457" s="5">
        <v>2</v>
      </c>
      <c r="S3457" s="9">
        <v>7840</v>
      </c>
      <c r="T3457" s="9">
        <f t="shared" si="270"/>
        <v>15680</v>
      </c>
      <c r="U3457" s="9">
        <f t="shared" si="272"/>
        <v>17561.600000000002</v>
      </c>
      <c r="V3457" s="48" t="s">
        <v>42</v>
      </c>
      <c r="W3457" s="2">
        <v>2014</v>
      </c>
      <c r="X3457" s="2" t="s">
        <v>11175</v>
      </c>
    </row>
    <row r="3458" spans="1:24" ht="63.75" outlineLevel="1" x14ac:dyDescent="0.25">
      <c r="A3458" s="2" t="s">
        <v>7314</v>
      </c>
      <c r="B3458" s="2" t="s">
        <v>27</v>
      </c>
      <c r="C3458" s="20" t="s">
        <v>8738</v>
      </c>
      <c r="D3458" s="20" t="s">
        <v>8739</v>
      </c>
      <c r="E3458" s="20" t="s">
        <v>8740</v>
      </c>
      <c r="F3458" s="13" t="s">
        <v>6715</v>
      </c>
      <c r="G3458" s="2" t="s">
        <v>343</v>
      </c>
      <c r="H3458" s="4">
        <v>0</v>
      </c>
      <c r="I3458" s="2">
        <v>710000000</v>
      </c>
      <c r="J3458" s="2" t="s">
        <v>11537</v>
      </c>
      <c r="K3458" s="2" t="s">
        <v>6779</v>
      </c>
      <c r="L3458" s="2" t="s">
        <v>1141</v>
      </c>
      <c r="M3458" s="6" t="s">
        <v>32</v>
      </c>
      <c r="N3458" s="2" t="s">
        <v>453</v>
      </c>
      <c r="O3458" s="15" t="s">
        <v>3810</v>
      </c>
      <c r="P3458" s="36" t="s">
        <v>40</v>
      </c>
      <c r="Q3458" s="5" t="s">
        <v>41</v>
      </c>
      <c r="R3458" s="2">
        <v>2</v>
      </c>
      <c r="S3458" s="9">
        <v>0</v>
      </c>
      <c r="T3458" s="9">
        <f t="shared" si="270"/>
        <v>0</v>
      </c>
      <c r="U3458" s="9">
        <f t="shared" si="272"/>
        <v>0</v>
      </c>
      <c r="V3458" s="2" t="s">
        <v>42</v>
      </c>
      <c r="W3458" s="2">
        <v>2014</v>
      </c>
      <c r="X3458" s="2"/>
    </row>
    <row r="3459" spans="1:24" ht="73.5" customHeight="1" outlineLevel="1" x14ac:dyDescent="0.25">
      <c r="A3459" s="2" t="s">
        <v>12375</v>
      </c>
      <c r="B3459" s="2" t="s">
        <v>27</v>
      </c>
      <c r="C3459" s="2" t="s">
        <v>8738</v>
      </c>
      <c r="D3459" s="20" t="s">
        <v>8739</v>
      </c>
      <c r="E3459" s="20" t="s">
        <v>8740</v>
      </c>
      <c r="F3459" s="20" t="s">
        <v>6715</v>
      </c>
      <c r="G3459" s="13" t="s">
        <v>29</v>
      </c>
      <c r="H3459" s="2">
        <v>0</v>
      </c>
      <c r="I3459" s="2">
        <v>710000000</v>
      </c>
      <c r="J3459" s="2" t="s">
        <v>11537</v>
      </c>
      <c r="K3459" s="2" t="s">
        <v>12315</v>
      </c>
      <c r="L3459" s="2" t="s">
        <v>1141</v>
      </c>
      <c r="M3459" s="2" t="s">
        <v>32</v>
      </c>
      <c r="N3459" s="6" t="s">
        <v>12087</v>
      </c>
      <c r="O3459" s="2" t="s">
        <v>3810</v>
      </c>
      <c r="P3459" s="15" t="s">
        <v>40</v>
      </c>
      <c r="Q3459" s="36" t="s">
        <v>41</v>
      </c>
      <c r="R3459" s="5">
        <v>2</v>
      </c>
      <c r="S3459" s="9">
        <v>3920</v>
      </c>
      <c r="T3459" s="9">
        <f t="shared" si="270"/>
        <v>7840</v>
      </c>
      <c r="U3459" s="9">
        <f t="shared" si="272"/>
        <v>8780.8000000000011</v>
      </c>
      <c r="V3459" s="48" t="s">
        <v>42</v>
      </c>
      <c r="W3459" s="2">
        <v>2014</v>
      </c>
      <c r="X3459" s="2" t="s">
        <v>11175</v>
      </c>
    </row>
    <row r="3460" spans="1:24" ht="63.75" outlineLevel="1" x14ac:dyDescent="0.25">
      <c r="A3460" s="2" t="s">
        <v>7315</v>
      </c>
      <c r="B3460" s="2" t="s">
        <v>27</v>
      </c>
      <c r="C3460" s="20" t="s">
        <v>988</v>
      </c>
      <c r="D3460" s="20" t="s">
        <v>989</v>
      </c>
      <c r="E3460" s="20" t="s">
        <v>990</v>
      </c>
      <c r="F3460" s="13" t="s">
        <v>6716</v>
      </c>
      <c r="G3460" s="2" t="s">
        <v>343</v>
      </c>
      <c r="H3460" s="4">
        <v>0</v>
      </c>
      <c r="I3460" s="2">
        <v>710000000</v>
      </c>
      <c r="J3460" s="2" t="s">
        <v>11537</v>
      </c>
      <c r="K3460" s="2" t="s">
        <v>6779</v>
      </c>
      <c r="L3460" s="2" t="s">
        <v>1141</v>
      </c>
      <c r="M3460" s="6" t="s">
        <v>32</v>
      </c>
      <c r="N3460" s="2" t="s">
        <v>453</v>
      </c>
      <c r="O3460" s="15" t="s">
        <v>3810</v>
      </c>
      <c r="P3460" s="36" t="s">
        <v>40</v>
      </c>
      <c r="Q3460" s="5" t="s">
        <v>41</v>
      </c>
      <c r="R3460" s="2">
        <v>150</v>
      </c>
      <c r="S3460" s="9">
        <v>0</v>
      </c>
      <c r="T3460" s="9">
        <f t="shared" si="270"/>
        <v>0</v>
      </c>
      <c r="U3460" s="9">
        <f t="shared" si="272"/>
        <v>0</v>
      </c>
      <c r="V3460" s="2" t="s">
        <v>42</v>
      </c>
      <c r="W3460" s="2">
        <v>2014</v>
      </c>
      <c r="X3460" s="2"/>
    </row>
    <row r="3461" spans="1:24" ht="73.5" customHeight="1" outlineLevel="1" x14ac:dyDescent="0.25">
      <c r="A3461" s="2" t="s">
        <v>12376</v>
      </c>
      <c r="B3461" s="2" t="s">
        <v>27</v>
      </c>
      <c r="C3461" s="2" t="s">
        <v>988</v>
      </c>
      <c r="D3461" s="20" t="s">
        <v>989</v>
      </c>
      <c r="E3461" s="20" t="s">
        <v>990</v>
      </c>
      <c r="F3461" s="20" t="s">
        <v>6716</v>
      </c>
      <c r="G3461" s="13" t="s">
        <v>29</v>
      </c>
      <c r="H3461" s="2">
        <v>0</v>
      </c>
      <c r="I3461" s="2">
        <v>710000000</v>
      </c>
      <c r="J3461" s="2" t="s">
        <v>11537</v>
      </c>
      <c r="K3461" s="2" t="s">
        <v>12315</v>
      </c>
      <c r="L3461" s="2" t="s">
        <v>1141</v>
      </c>
      <c r="M3461" s="2" t="s">
        <v>32</v>
      </c>
      <c r="N3461" s="6" t="s">
        <v>12087</v>
      </c>
      <c r="O3461" s="2" t="s">
        <v>3810</v>
      </c>
      <c r="P3461" s="15" t="s">
        <v>40</v>
      </c>
      <c r="Q3461" s="36" t="s">
        <v>41</v>
      </c>
      <c r="R3461" s="5">
        <v>100</v>
      </c>
      <c r="S3461" s="9">
        <v>13.6</v>
      </c>
      <c r="T3461" s="9">
        <f t="shared" si="270"/>
        <v>1360</v>
      </c>
      <c r="U3461" s="9">
        <f t="shared" si="272"/>
        <v>1523.2</v>
      </c>
      <c r="V3461" s="48" t="s">
        <v>42</v>
      </c>
      <c r="W3461" s="2">
        <v>2014</v>
      </c>
      <c r="X3461" s="2" t="s">
        <v>12140</v>
      </c>
    </row>
    <row r="3462" spans="1:24" ht="63.75" outlineLevel="1" x14ac:dyDescent="0.25">
      <c r="A3462" s="2" t="s">
        <v>7316</v>
      </c>
      <c r="B3462" s="2" t="s">
        <v>27</v>
      </c>
      <c r="C3462" s="20" t="s">
        <v>988</v>
      </c>
      <c r="D3462" s="20" t="s">
        <v>989</v>
      </c>
      <c r="E3462" s="20" t="s">
        <v>990</v>
      </c>
      <c r="F3462" s="13" t="s">
        <v>6717</v>
      </c>
      <c r="G3462" s="2" t="s">
        <v>343</v>
      </c>
      <c r="H3462" s="4">
        <v>0</v>
      </c>
      <c r="I3462" s="2">
        <v>710000000</v>
      </c>
      <c r="J3462" s="2" t="s">
        <v>11537</v>
      </c>
      <c r="K3462" s="2" t="s">
        <v>6779</v>
      </c>
      <c r="L3462" s="2" t="s">
        <v>1141</v>
      </c>
      <c r="M3462" s="6" t="s">
        <v>32</v>
      </c>
      <c r="N3462" s="2" t="s">
        <v>453</v>
      </c>
      <c r="O3462" s="15" t="s">
        <v>3810</v>
      </c>
      <c r="P3462" s="36" t="s">
        <v>40</v>
      </c>
      <c r="Q3462" s="5" t="s">
        <v>41</v>
      </c>
      <c r="R3462" s="2">
        <v>150</v>
      </c>
      <c r="S3462" s="9">
        <v>0</v>
      </c>
      <c r="T3462" s="9">
        <f t="shared" si="270"/>
        <v>0</v>
      </c>
      <c r="U3462" s="9">
        <f t="shared" si="272"/>
        <v>0</v>
      </c>
      <c r="V3462" s="2" t="s">
        <v>42</v>
      </c>
      <c r="W3462" s="2">
        <v>2014</v>
      </c>
      <c r="X3462" s="2"/>
    </row>
    <row r="3463" spans="1:24" ht="73.5" customHeight="1" outlineLevel="1" x14ac:dyDescent="0.25">
      <c r="A3463" s="2" t="s">
        <v>12377</v>
      </c>
      <c r="B3463" s="2" t="s">
        <v>27</v>
      </c>
      <c r="C3463" s="2" t="s">
        <v>988</v>
      </c>
      <c r="D3463" s="20" t="s">
        <v>989</v>
      </c>
      <c r="E3463" s="20" t="s">
        <v>990</v>
      </c>
      <c r="F3463" s="20" t="s">
        <v>6717</v>
      </c>
      <c r="G3463" s="13" t="s">
        <v>29</v>
      </c>
      <c r="H3463" s="2">
        <v>0</v>
      </c>
      <c r="I3463" s="2">
        <v>710000000</v>
      </c>
      <c r="J3463" s="2" t="s">
        <v>11537</v>
      </c>
      <c r="K3463" s="2" t="s">
        <v>12315</v>
      </c>
      <c r="L3463" s="2" t="s">
        <v>1141</v>
      </c>
      <c r="M3463" s="2" t="s">
        <v>32</v>
      </c>
      <c r="N3463" s="6" t="s">
        <v>12087</v>
      </c>
      <c r="O3463" s="2" t="s">
        <v>3810</v>
      </c>
      <c r="P3463" s="15" t="s">
        <v>40</v>
      </c>
      <c r="Q3463" s="36" t="s">
        <v>41</v>
      </c>
      <c r="R3463" s="5">
        <v>150</v>
      </c>
      <c r="S3463" s="9">
        <v>40</v>
      </c>
      <c r="T3463" s="9">
        <f t="shared" si="270"/>
        <v>6000</v>
      </c>
      <c r="U3463" s="9">
        <f t="shared" si="272"/>
        <v>6720.0000000000009</v>
      </c>
      <c r="V3463" s="48" t="s">
        <v>42</v>
      </c>
      <c r="W3463" s="2">
        <v>2014</v>
      </c>
      <c r="X3463" s="2" t="s">
        <v>11175</v>
      </c>
    </row>
    <row r="3464" spans="1:24" ht="76.5" outlineLevel="1" x14ac:dyDescent="0.25">
      <c r="A3464" s="2" t="s">
        <v>7317</v>
      </c>
      <c r="B3464" s="2" t="s">
        <v>27</v>
      </c>
      <c r="C3464" s="5" t="s">
        <v>8741</v>
      </c>
      <c r="D3464" s="105" t="s">
        <v>1742</v>
      </c>
      <c r="E3464" s="105" t="s">
        <v>8742</v>
      </c>
      <c r="F3464" s="139" t="s">
        <v>6718</v>
      </c>
      <c r="G3464" s="2" t="s">
        <v>350</v>
      </c>
      <c r="H3464" s="4">
        <v>0</v>
      </c>
      <c r="I3464" s="2">
        <v>710000000</v>
      </c>
      <c r="J3464" s="2" t="s">
        <v>11537</v>
      </c>
      <c r="K3464" s="2" t="s">
        <v>6779</v>
      </c>
      <c r="L3464" s="2" t="s">
        <v>1141</v>
      </c>
      <c r="M3464" s="6" t="s">
        <v>32</v>
      </c>
      <c r="N3464" s="2" t="s">
        <v>453</v>
      </c>
      <c r="O3464" s="15" t="s">
        <v>3810</v>
      </c>
      <c r="P3464" s="36" t="s">
        <v>40</v>
      </c>
      <c r="Q3464" s="5" t="s">
        <v>41</v>
      </c>
      <c r="R3464" s="2">
        <v>6</v>
      </c>
      <c r="S3464" s="9">
        <v>0</v>
      </c>
      <c r="T3464" s="9">
        <f t="shared" si="270"/>
        <v>0</v>
      </c>
      <c r="U3464" s="9">
        <f t="shared" si="272"/>
        <v>0</v>
      </c>
      <c r="V3464" s="2" t="s">
        <v>42</v>
      </c>
      <c r="W3464" s="2">
        <v>2014</v>
      </c>
      <c r="X3464" s="2"/>
    </row>
    <row r="3465" spans="1:24" ht="73.5" customHeight="1" outlineLevel="1" x14ac:dyDescent="0.25">
      <c r="A3465" s="2" t="s">
        <v>12378</v>
      </c>
      <c r="B3465" s="2" t="s">
        <v>27</v>
      </c>
      <c r="C3465" s="2" t="s">
        <v>12379</v>
      </c>
      <c r="D3465" s="20" t="s">
        <v>1742</v>
      </c>
      <c r="E3465" s="20" t="s">
        <v>12380</v>
      </c>
      <c r="F3465" s="20" t="s">
        <v>6718</v>
      </c>
      <c r="G3465" s="13" t="s">
        <v>29</v>
      </c>
      <c r="H3465" s="2">
        <v>0</v>
      </c>
      <c r="I3465" s="2">
        <v>710000000</v>
      </c>
      <c r="J3465" s="2" t="s">
        <v>11537</v>
      </c>
      <c r="K3465" s="2" t="s">
        <v>12315</v>
      </c>
      <c r="L3465" s="2" t="s">
        <v>1141</v>
      </c>
      <c r="M3465" s="2" t="s">
        <v>32</v>
      </c>
      <c r="N3465" s="6" t="s">
        <v>12087</v>
      </c>
      <c r="O3465" s="2" t="s">
        <v>3810</v>
      </c>
      <c r="P3465" s="15" t="s">
        <v>40</v>
      </c>
      <c r="Q3465" s="36" t="s">
        <v>41</v>
      </c>
      <c r="R3465" s="5">
        <v>6</v>
      </c>
      <c r="S3465" s="9">
        <v>56000</v>
      </c>
      <c r="T3465" s="9">
        <f t="shared" si="270"/>
        <v>336000</v>
      </c>
      <c r="U3465" s="9">
        <f t="shared" si="272"/>
        <v>376320.00000000006</v>
      </c>
      <c r="V3465" s="48" t="s">
        <v>42</v>
      </c>
      <c r="W3465" s="2">
        <v>2014</v>
      </c>
      <c r="X3465" s="2" t="s">
        <v>12381</v>
      </c>
    </row>
    <row r="3466" spans="1:24" ht="76.5" outlineLevel="1" x14ac:dyDescent="0.25">
      <c r="A3466" s="2" t="s">
        <v>7318</v>
      </c>
      <c r="B3466" s="2" t="s">
        <v>27</v>
      </c>
      <c r="C3466" s="5" t="s">
        <v>8741</v>
      </c>
      <c r="D3466" s="105" t="s">
        <v>1742</v>
      </c>
      <c r="E3466" s="105" t="s">
        <v>8742</v>
      </c>
      <c r="F3466" s="139" t="s">
        <v>6719</v>
      </c>
      <c r="G3466" s="2" t="s">
        <v>350</v>
      </c>
      <c r="H3466" s="4">
        <v>0</v>
      </c>
      <c r="I3466" s="2">
        <v>710000000</v>
      </c>
      <c r="J3466" s="2" t="s">
        <v>11537</v>
      </c>
      <c r="K3466" s="2" t="s">
        <v>6779</v>
      </c>
      <c r="L3466" s="2" t="s">
        <v>1141</v>
      </c>
      <c r="M3466" s="6" t="s">
        <v>32</v>
      </c>
      <c r="N3466" s="2" t="s">
        <v>453</v>
      </c>
      <c r="O3466" s="15" t="s">
        <v>3810</v>
      </c>
      <c r="P3466" s="36" t="s">
        <v>40</v>
      </c>
      <c r="Q3466" s="5" t="s">
        <v>41</v>
      </c>
      <c r="R3466" s="2">
        <v>4</v>
      </c>
      <c r="S3466" s="9">
        <v>0</v>
      </c>
      <c r="T3466" s="9">
        <f t="shared" si="270"/>
        <v>0</v>
      </c>
      <c r="U3466" s="9">
        <f t="shared" si="272"/>
        <v>0</v>
      </c>
      <c r="V3466" s="2" t="s">
        <v>42</v>
      </c>
      <c r="W3466" s="2">
        <v>2014</v>
      </c>
      <c r="X3466" s="2"/>
    </row>
    <row r="3467" spans="1:24" ht="73.5" customHeight="1" outlineLevel="1" x14ac:dyDescent="0.25">
      <c r="A3467" s="2" t="s">
        <v>12382</v>
      </c>
      <c r="B3467" s="2" t="s">
        <v>27</v>
      </c>
      <c r="C3467" s="2" t="s">
        <v>12383</v>
      </c>
      <c r="D3467" s="20" t="s">
        <v>1742</v>
      </c>
      <c r="E3467" s="20" t="s">
        <v>12384</v>
      </c>
      <c r="F3467" s="20" t="s">
        <v>6719</v>
      </c>
      <c r="G3467" s="13" t="s">
        <v>29</v>
      </c>
      <c r="H3467" s="2">
        <v>0</v>
      </c>
      <c r="I3467" s="2">
        <v>710000000</v>
      </c>
      <c r="J3467" s="2" t="s">
        <v>11537</v>
      </c>
      <c r="K3467" s="2" t="s">
        <v>12315</v>
      </c>
      <c r="L3467" s="2" t="s">
        <v>1141</v>
      </c>
      <c r="M3467" s="2" t="s">
        <v>32</v>
      </c>
      <c r="N3467" s="6" t="s">
        <v>12087</v>
      </c>
      <c r="O3467" s="2" t="s">
        <v>3810</v>
      </c>
      <c r="P3467" s="15" t="s">
        <v>40</v>
      </c>
      <c r="Q3467" s="36" t="s">
        <v>41</v>
      </c>
      <c r="R3467" s="5">
        <v>4</v>
      </c>
      <c r="S3467" s="9">
        <v>54450</v>
      </c>
      <c r="T3467" s="9">
        <f t="shared" si="270"/>
        <v>217800</v>
      </c>
      <c r="U3467" s="9">
        <f t="shared" si="272"/>
        <v>243936.00000000003</v>
      </c>
      <c r="V3467" s="48" t="s">
        <v>42</v>
      </c>
      <c r="W3467" s="2">
        <v>2014</v>
      </c>
      <c r="X3467" s="2" t="s">
        <v>12381</v>
      </c>
    </row>
    <row r="3468" spans="1:24" ht="76.5" outlineLevel="1" x14ac:dyDescent="0.25">
      <c r="A3468" s="2" t="s">
        <v>7319</v>
      </c>
      <c r="B3468" s="2" t="s">
        <v>27</v>
      </c>
      <c r="C3468" s="5" t="s">
        <v>8743</v>
      </c>
      <c r="D3468" s="105" t="s">
        <v>1742</v>
      </c>
      <c r="E3468" s="105" t="s">
        <v>8744</v>
      </c>
      <c r="F3468" s="93" t="s">
        <v>6680</v>
      </c>
      <c r="G3468" s="2" t="s">
        <v>350</v>
      </c>
      <c r="H3468" s="4">
        <v>0</v>
      </c>
      <c r="I3468" s="2">
        <v>710000000</v>
      </c>
      <c r="J3468" s="2" t="s">
        <v>11537</v>
      </c>
      <c r="K3468" s="2" t="s">
        <v>6779</v>
      </c>
      <c r="L3468" s="2" t="s">
        <v>1141</v>
      </c>
      <c r="M3468" s="6" t="s">
        <v>32</v>
      </c>
      <c r="N3468" s="2" t="s">
        <v>453</v>
      </c>
      <c r="O3468" s="15" t="s">
        <v>3810</v>
      </c>
      <c r="P3468" s="36" t="s">
        <v>40</v>
      </c>
      <c r="Q3468" s="5" t="s">
        <v>41</v>
      </c>
      <c r="R3468" s="2">
        <v>11</v>
      </c>
      <c r="S3468" s="9">
        <v>0</v>
      </c>
      <c r="T3468" s="9">
        <f t="shared" si="270"/>
        <v>0</v>
      </c>
      <c r="U3468" s="9">
        <f t="shared" si="272"/>
        <v>0</v>
      </c>
      <c r="V3468" s="2" t="s">
        <v>42</v>
      </c>
      <c r="W3468" s="2">
        <v>2014</v>
      </c>
      <c r="X3468" s="2"/>
    </row>
    <row r="3469" spans="1:24" ht="73.5" customHeight="1" outlineLevel="1" x14ac:dyDescent="0.25">
      <c r="A3469" s="2" t="s">
        <v>12394</v>
      </c>
      <c r="B3469" s="2" t="s">
        <v>27</v>
      </c>
      <c r="C3469" s="2" t="s">
        <v>12385</v>
      </c>
      <c r="D3469" s="20" t="s">
        <v>1742</v>
      </c>
      <c r="E3469" s="20" t="s">
        <v>12386</v>
      </c>
      <c r="F3469" s="20" t="s">
        <v>6680</v>
      </c>
      <c r="G3469" s="13" t="s">
        <v>29</v>
      </c>
      <c r="H3469" s="2">
        <v>0</v>
      </c>
      <c r="I3469" s="2">
        <v>710000000</v>
      </c>
      <c r="J3469" s="2" t="s">
        <v>11537</v>
      </c>
      <c r="K3469" s="2" t="s">
        <v>12315</v>
      </c>
      <c r="L3469" s="2" t="s">
        <v>1141</v>
      </c>
      <c r="M3469" s="2" t="s">
        <v>32</v>
      </c>
      <c r="N3469" s="6" t="s">
        <v>12087</v>
      </c>
      <c r="O3469" s="2" t="s">
        <v>3810</v>
      </c>
      <c r="P3469" s="15" t="s">
        <v>40</v>
      </c>
      <c r="Q3469" s="36" t="s">
        <v>41</v>
      </c>
      <c r="R3469" s="5">
        <v>11</v>
      </c>
      <c r="S3469" s="9">
        <v>80000</v>
      </c>
      <c r="T3469" s="9">
        <f t="shared" ref="T3469" si="273">S3469*R3469</f>
        <v>880000</v>
      </c>
      <c r="U3469" s="9">
        <f t="shared" si="272"/>
        <v>985600.00000000012</v>
      </c>
      <c r="V3469" s="48" t="s">
        <v>42</v>
      </c>
      <c r="W3469" s="2">
        <v>2014</v>
      </c>
      <c r="X3469" s="2" t="s">
        <v>12387</v>
      </c>
    </row>
    <row r="3470" spans="1:24" ht="63.75" outlineLevel="1" x14ac:dyDescent="0.25">
      <c r="A3470" s="2" t="s">
        <v>7320</v>
      </c>
      <c r="B3470" s="2" t="s">
        <v>27</v>
      </c>
      <c r="C3470" s="20" t="s">
        <v>1947</v>
      </c>
      <c r="D3470" s="20" t="s">
        <v>1953</v>
      </c>
      <c r="E3470" s="20" t="s">
        <v>1949</v>
      </c>
      <c r="F3470" s="13" t="s">
        <v>6721</v>
      </c>
      <c r="G3470" s="140" t="s">
        <v>350</v>
      </c>
      <c r="H3470" s="140">
        <v>0</v>
      </c>
      <c r="I3470" s="2">
        <v>710000000</v>
      </c>
      <c r="J3470" s="2" t="s">
        <v>11537</v>
      </c>
      <c r="K3470" s="2" t="s">
        <v>6779</v>
      </c>
      <c r="L3470" s="2" t="s">
        <v>1141</v>
      </c>
      <c r="M3470" s="6" t="s">
        <v>32</v>
      </c>
      <c r="N3470" s="2" t="s">
        <v>453</v>
      </c>
      <c r="O3470" s="15" t="s">
        <v>3810</v>
      </c>
      <c r="P3470" s="36" t="s">
        <v>40</v>
      </c>
      <c r="Q3470" s="5" t="s">
        <v>41</v>
      </c>
      <c r="R3470" s="140">
        <v>300</v>
      </c>
      <c r="S3470" s="9">
        <v>0</v>
      </c>
      <c r="T3470" s="9">
        <f>S3470*R3470</f>
        <v>0</v>
      </c>
      <c r="U3470" s="9">
        <f t="shared" si="272"/>
        <v>0</v>
      </c>
      <c r="V3470" s="2" t="s">
        <v>42</v>
      </c>
      <c r="W3470" s="2">
        <v>2014</v>
      </c>
      <c r="X3470" s="2"/>
    </row>
    <row r="3471" spans="1:24" ht="73.5" customHeight="1" outlineLevel="1" x14ac:dyDescent="0.25">
      <c r="A3471" s="2" t="s">
        <v>12388</v>
      </c>
      <c r="B3471" s="2" t="s">
        <v>27</v>
      </c>
      <c r="C3471" s="2" t="s">
        <v>1947</v>
      </c>
      <c r="D3471" s="20" t="s">
        <v>1953</v>
      </c>
      <c r="E3471" s="20" t="s">
        <v>1949</v>
      </c>
      <c r="F3471" s="20" t="s">
        <v>6721</v>
      </c>
      <c r="G3471" s="13" t="s">
        <v>29</v>
      </c>
      <c r="H3471" s="2">
        <v>0</v>
      </c>
      <c r="I3471" s="2">
        <v>710000000</v>
      </c>
      <c r="J3471" s="2" t="s">
        <v>11537</v>
      </c>
      <c r="K3471" s="2" t="s">
        <v>12315</v>
      </c>
      <c r="L3471" s="2" t="s">
        <v>1141</v>
      </c>
      <c r="M3471" s="2" t="s">
        <v>32</v>
      </c>
      <c r="N3471" s="6" t="s">
        <v>12087</v>
      </c>
      <c r="O3471" s="2" t="s">
        <v>3810</v>
      </c>
      <c r="P3471" s="15" t="s">
        <v>40</v>
      </c>
      <c r="Q3471" s="36" t="s">
        <v>41</v>
      </c>
      <c r="R3471" s="5">
        <v>300</v>
      </c>
      <c r="S3471" s="9">
        <v>850</v>
      </c>
      <c r="T3471" s="9">
        <f t="shared" ref="T3471" si="274">S3471*R3471</f>
        <v>255000</v>
      </c>
      <c r="U3471" s="9">
        <f t="shared" si="272"/>
        <v>285600</v>
      </c>
      <c r="V3471" s="48" t="s">
        <v>42</v>
      </c>
      <c r="W3471" s="2">
        <v>2014</v>
      </c>
      <c r="X3471" s="2" t="s">
        <v>11175</v>
      </c>
    </row>
    <row r="3472" spans="1:24" ht="63.75" outlineLevel="1" x14ac:dyDescent="0.25">
      <c r="A3472" s="2" t="s">
        <v>7321</v>
      </c>
      <c r="B3472" s="2" t="s">
        <v>27</v>
      </c>
      <c r="C3472" s="20" t="s">
        <v>8745</v>
      </c>
      <c r="D3472" s="20" t="s">
        <v>878</v>
      </c>
      <c r="E3472" s="20" t="s">
        <v>8746</v>
      </c>
      <c r="F3472" s="13" t="s">
        <v>6722</v>
      </c>
      <c r="G3472" s="140" t="s">
        <v>350</v>
      </c>
      <c r="H3472" s="140">
        <v>0</v>
      </c>
      <c r="I3472" s="2">
        <v>710000000</v>
      </c>
      <c r="J3472" s="2" t="s">
        <v>11537</v>
      </c>
      <c r="K3472" s="2" t="s">
        <v>6779</v>
      </c>
      <c r="L3472" s="2" t="s">
        <v>1141</v>
      </c>
      <c r="M3472" s="6" t="s">
        <v>32</v>
      </c>
      <c r="N3472" s="2" t="s">
        <v>453</v>
      </c>
      <c r="O3472" s="15" t="s">
        <v>3810</v>
      </c>
      <c r="P3472" s="36" t="s">
        <v>40</v>
      </c>
      <c r="Q3472" s="5" t="s">
        <v>41</v>
      </c>
      <c r="R3472" s="140">
        <v>120</v>
      </c>
      <c r="S3472" s="9">
        <v>0</v>
      </c>
      <c r="T3472" s="9">
        <f t="shared" ref="T3472:T3497" si="275">S3472*R3472</f>
        <v>0</v>
      </c>
      <c r="U3472" s="9">
        <f t="shared" si="272"/>
        <v>0</v>
      </c>
      <c r="V3472" s="2" t="s">
        <v>42</v>
      </c>
      <c r="W3472" s="2">
        <v>2014</v>
      </c>
      <c r="X3472" s="2"/>
    </row>
    <row r="3473" spans="1:24" ht="73.5" customHeight="1" outlineLevel="1" x14ac:dyDescent="0.25">
      <c r="A3473" s="2" t="s">
        <v>12395</v>
      </c>
      <c r="B3473" s="2" t="s">
        <v>27</v>
      </c>
      <c r="C3473" s="2" t="s">
        <v>8745</v>
      </c>
      <c r="D3473" s="20" t="s">
        <v>878</v>
      </c>
      <c r="E3473" s="20" t="s">
        <v>8746</v>
      </c>
      <c r="F3473" s="20" t="s">
        <v>6722</v>
      </c>
      <c r="G3473" s="13" t="s">
        <v>29</v>
      </c>
      <c r="H3473" s="2">
        <v>0</v>
      </c>
      <c r="I3473" s="2">
        <v>710000000</v>
      </c>
      <c r="J3473" s="2" t="s">
        <v>11537</v>
      </c>
      <c r="K3473" s="2" t="s">
        <v>12315</v>
      </c>
      <c r="L3473" s="2" t="s">
        <v>1141</v>
      </c>
      <c r="M3473" s="2" t="s">
        <v>32</v>
      </c>
      <c r="N3473" s="6" t="s">
        <v>12087</v>
      </c>
      <c r="O3473" s="2" t="s">
        <v>3810</v>
      </c>
      <c r="P3473" s="15" t="s">
        <v>40</v>
      </c>
      <c r="Q3473" s="36" t="s">
        <v>41</v>
      </c>
      <c r="R3473" s="5">
        <v>80</v>
      </c>
      <c r="S3473" s="9">
        <v>5000</v>
      </c>
      <c r="T3473" s="9">
        <f t="shared" si="275"/>
        <v>400000</v>
      </c>
      <c r="U3473" s="9">
        <f t="shared" si="272"/>
        <v>448000.00000000006</v>
      </c>
      <c r="V3473" s="48" t="s">
        <v>42</v>
      </c>
      <c r="W3473" s="2">
        <v>2014</v>
      </c>
      <c r="X3473" s="2" t="s">
        <v>12324</v>
      </c>
    </row>
    <row r="3474" spans="1:24" ht="63.75" outlineLevel="1" x14ac:dyDescent="0.25">
      <c r="A3474" s="2" t="s">
        <v>7322</v>
      </c>
      <c r="B3474" s="2" t="s">
        <v>27</v>
      </c>
      <c r="C3474" s="20" t="s">
        <v>8749</v>
      </c>
      <c r="D3474" s="20" t="s">
        <v>1950</v>
      </c>
      <c r="E3474" s="20" t="s">
        <v>8750</v>
      </c>
      <c r="F3474" s="13" t="s">
        <v>6723</v>
      </c>
      <c r="G3474" s="140" t="s">
        <v>350</v>
      </c>
      <c r="H3474" s="140">
        <v>0</v>
      </c>
      <c r="I3474" s="2">
        <v>710000000</v>
      </c>
      <c r="J3474" s="2" t="s">
        <v>11537</v>
      </c>
      <c r="K3474" s="2" t="s">
        <v>6779</v>
      </c>
      <c r="L3474" s="2" t="s">
        <v>1141</v>
      </c>
      <c r="M3474" s="6" t="s">
        <v>32</v>
      </c>
      <c r="N3474" s="2" t="s">
        <v>453</v>
      </c>
      <c r="O3474" s="15" t="s">
        <v>3810</v>
      </c>
      <c r="P3474" s="36" t="s">
        <v>40</v>
      </c>
      <c r="Q3474" s="5" t="s">
        <v>41</v>
      </c>
      <c r="R3474" s="140">
        <v>600</v>
      </c>
      <c r="S3474" s="9">
        <v>0</v>
      </c>
      <c r="T3474" s="9">
        <f t="shared" si="275"/>
        <v>0</v>
      </c>
      <c r="U3474" s="9">
        <f t="shared" si="272"/>
        <v>0</v>
      </c>
      <c r="V3474" s="2" t="s">
        <v>42</v>
      </c>
      <c r="W3474" s="2">
        <v>2014</v>
      </c>
      <c r="X3474" s="2"/>
    </row>
    <row r="3475" spans="1:24" ht="73.5" customHeight="1" outlineLevel="1" x14ac:dyDescent="0.25">
      <c r="A3475" s="2" t="s">
        <v>12396</v>
      </c>
      <c r="B3475" s="2" t="s">
        <v>27</v>
      </c>
      <c r="C3475" s="2" t="s">
        <v>8749</v>
      </c>
      <c r="D3475" s="20" t="s">
        <v>1950</v>
      </c>
      <c r="E3475" s="20" t="s">
        <v>8750</v>
      </c>
      <c r="F3475" s="20" t="s">
        <v>6723</v>
      </c>
      <c r="G3475" s="13" t="s">
        <v>29</v>
      </c>
      <c r="H3475" s="2">
        <v>0</v>
      </c>
      <c r="I3475" s="2">
        <v>710000000</v>
      </c>
      <c r="J3475" s="2" t="s">
        <v>11537</v>
      </c>
      <c r="K3475" s="2" t="s">
        <v>12315</v>
      </c>
      <c r="L3475" s="2" t="s">
        <v>1141</v>
      </c>
      <c r="M3475" s="2" t="s">
        <v>32</v>
      </c>
      <c r="N3475" s="6" t="s">
        <v>12087</v>
      </c>
      <c r="O3475" s="2" t="s">
        <v>3810</v>
      </c>
      <c r="P3475" s="15" t="s">
        <v>40</v>
      </c>
      <c r="Q3475" s="36" t="s">
        <v>41</v>
      </c>
      <c r="R3475" s="5">
        <v>600</v>
      </c>
      <c r="S3475" s="9">
        <v>140</v>
      </c>
      <c r="T3475" s="9">
        <f t="shared" si="275"/>
        <v>84000</v>
      </c>
      <c r="U3475" s="9">
        <f t="shared" si="272"/>
        <v>94080.000000000015</v>
      </c>
      <c r="V3475" s="48" t="s">
        <v>42</v>
      </c>
      <c r="W3475" s="2">
        <v>2014</v>
      </c>
      <c r="X3475" s="2" t="s">
        <v>11175</v>
      </c>
    </row>
    <row r="3476" spans="1:24" ht="73.5" customHeight="1" outlineLevel="1" x14ac:dyDescent="0.25">
      <c r="A3476" s="2" t="s">
        <v>7323</v>
      </c>
      <c r="B3476" s="2" t="s">
        <v>27</v>
      </c>
      <c r="C3476" s="2" t="s">
        <v>8747</v>
      </c>
      <c r="D3476" s="20" t="s">
        <v>878</v>
      </c>
      <c r="E3476" s="20" t="s">
        <v>8748</v>
      </c>
      <c r="F3476" s="20" t="s">
        <v>6724</v>
      </c>
      <c r="G3476" s="13" t="s">
        <v>350</v>
      </c>
      <c r="H3476" s="2">
        <v>0</v>
      </c>
      <c r="I3476" s="2">
        <v>710000000</v>
      </c>
      <c r="J3476" s="2" t="s">
        <v>11537</v>
      </c>
      <c r="K3476" s="2" t="s">
        <v>6779</v>
      </c>
      <c r="L3476" s="2" t="s">
        <v>1141</v>
      </c>
      <c r="M3476" s="2" t="s">
        <v>32</v>
      </c>
      <c r="N3476" s="6" t="s">
        <v>453</v>
      </c>
      <c r="O3476" s="2" t="s">
        <v>3810</v>
      </c>
      <c r="P3476" s="15" t="s">
        <v>40</v>
      </c>
      <c r="Q3476" s="36" t="s">
        <v>41</v>
      </c>
      <c r="R3476" s="5">
        <v>80</v>
      </c>
      <c r="S3476" s="9">
        <v>0</v>
      </c>
      <c r="T3476" s="9">
        <f t="shared" si="275"/>
        <v>0</v>
      </c>
      <c r="U3476" s="9">
        <f t="shared" si="272"/>
        <v>0</v>
      </c>
      <c r="V3476" s="48" t="s">
        <v>42</v>
      </c>
      <c r="W3476" s="2">
        <v>2014</v>
      </c>
      <c r="X3476" s="2"/>
    </row>
    <row r="3477" spans="1:24" ht="73.5" customHeight="1" outlineLevel="1" x14ac:dyDescent="0.25">
      <c r="A3477" s="2" t="s">
        <v>12397</v>
      </c>
      <c r="B3477" s="2" t="s">
        <v>27</v>
      </c>
      <c r="C3477" s="2" t="s">
        <v>8747</v>
      </c>
      <c r="D3477" s="20" t="s">
        <v>878</v>
      </c>
      <c r="E3477" s="20" t="s">
        <v>8748</v>
      </c>
      <c r="F3477" s="20" t="s">
        <v>6724</v>
      </c>
      <c r="G3477" s="13" t="s">
        <v>29</v>
      </c>
      <c r="H3477" s="2">
        <v>0</v>
      </c>
      <c r="I3477" s="2">
        <v>710000000</v>
      </c>
      <c r="J3477" s="2" t="s">
        <v>11537</v>
      </c>
      <c r="K3477" s="2" t="s">
        <v>12315</v>
      </c>
      <c r="L3477" s="2" t="s">
        <v>1141</v>
      </c>
      <c r="M3477" s="2" t="s">
        <v>32</v>
      </c>
      <c r="N3477" s="6" t="s">
        <v>12087</v>
      </c>
      <c r="O3477" s="2" t="s">
        <v>3810</v>
      </c>
      <c r="P3477" s="15" t="s">
        <v>40</v>
      </c>
      <c r="Q3477" s="36" t="s">
        <v>41</v>
      </c>
      <c r="R3477" s="5">
        <v>80</v>
      </c>
      <c r="S3477" s="9">
        <v>850</v>
      </c>
      <c r="T3477" s="9">
        <f t="shared" si="275"/>
        <v>68000</v>
      </c>
      <c r="U3477" s="9">
        <f t="shared" si="272"/>
        <v>76160</v>
      </c>
      <c r="V3477" s="48" t="s">
        <v>42</v>
      </c>
      <c r="W3477" s="2">
        <v>2014</v>
      </c>
      <c r="X3477" s="2" t="s">
        <v>11175</v>
      </c>
    </row>
    <row r="3478" spans="1:24" ht="63.75" outlineLevel="1" x14ac:dyDescent="0.25">
      <c r="A3478" s="2" t="s">
        <v>7324</v>
      </c>
      <c r="B3478" s="2" t="s">
        <v>27</v>
      </c>
      <c r="C3478" s="20" t="s">
        <v>8751</v>
      </c>
      <c r="D3478" s="20" t="s">
        <v>878</v>
      </c>
      <c r="E3478" s="20" t="s">
        <v>8752</v>
      </c>
      <c r="F3478" s="13" t="s">
        <v>6725</v>
      </c>
      <c r="G3478" s="140" t="s">
        <v>350</v>
      </c>
      <c r="H3478" s="140">
        <v>0</v>
      </c>
      <c r="I3478" s="2">
        <v>710000000</v>
      </c>
      <c r="J3478" s="2" t="s">
        <v>11537</v>
      </c>
      <c r="K3478" s="2" t="s">
        <v>6779</v>
      </c>
      <c r="L3478" s="2" t="s">
        <v>1141</v>
      </c>
      <c r="M3478" s="6" t="s">
        <v>32</v>
      </c>
      <c r="N3478" s="2" t="s">
        <v>453</v>
      </c>
      <c r="O3478" s="15" t="s">
        <v>3810</v>
      </c>
      <c r="P3478" s="36" t="s">
        <v>40</v>
      </c>
      <c r="Q3478" s="5" t="s">
        <v>41</v>
      </c>
      <c r="R3478" s="140">
        <v>600</v>
      </c>
      <c r="S3478" s="9">
        <v>0</v>
      </c>
      <c r="T3478" s="9">
        <f t="shared" si="275"/>
        <v>0</v>
      </c>
      <c r="U3478" s="9">
        <f t="shared" si="272"/>
        <v>0</v>
      </c>
      <c r="V3478" s="2" t="s">
        <v>42</v>
      </c>
      <c r="W3478" s="2">
        <v>2014</v>
      </c>
      <c r="X3478" s="2"/>
    </row>
    <row r="3479" spans="1:24" ht="73.5" customHeight="1" outlineLevel="1" x14ac:dyDescent="0.25">
      <c r="A3479" s="2" t="s">
        <v>12398</v>
      </c>
      <c r="B3479" s="2" t="s">
        <v>27</v>
      </c>
      <c r="C3479" s="2" t="s">
        <v>8751</v>
      </c>
      <c r="D3479" s="20" t="s">
        <v>878</v>
      </c>
      <c r="E3479" s="20" t="s">
        <v>8752</v>
      </c>
      <c r="F3479" s="20" t="s">
        <v>6725</v>
      </c>
      <c r="G3479" s="13" t="s">
        <v>29</v>
      </c>
      <c r="H3479" s="2">
        <v>0</v>
      </c>
      <c r="I3479" s="2">
        <v>710000000</v>
      </c>
      <c r="J3479" s="2" t="s">
        <v>11537</v>
      </c>
      <c r="K3479" s="2" t="s">
        <v>12315</v>
      </c>
      <c r="L3479" s="2" t="s">
        <v>1141</v>
      </c>
      <c r="M3479" s="2" t="s">
        <v>32</v>
      </c>
      <c r="N3479" s="6" t="s">
        <v>12087</v>
      </c>
      <c r="O3479" s="2" t="s">
        <v>3810</v>
      </c>
      <c r="P3479" s="15" t="s">
        <v>40</v>
      </c>
      <c r="Q3479" s="36" t="s">
        <v>41</v>
      </c>
      <c r="R3479" s="5">
        <v>300</v>
      </c>
      <c r="S3479" s="9">
        <v>1675</v>
      </c>
      <c r="T3479" s="9">
        <f t="shared" si="275"/>
        <v>502500</v>
      </c>
      <c r="U3479" s="9">
        <f t="shared" si="272"/>
        <v>562800</v>
      </c>
      <c r="V3479" s="48" t="s">
        <v>42</v>
      </c>
      <c r="W3479" s="2">
        <v>2014</v>
      </c>
      <c r="X3479" s="2" t="s">
        <v>12140</v>
      </c>
    </row>
    <row r="3480" spans="1:24" ht="63.75" outlineLevel="1" x14ac:dyDescent="0.25">
      <c r="A3480" s="2" t="s">
        <v>7325</v>
      </c>
      <c r="B3480" s="2" t="s">
        <v>27</v>
      </c>
      <c r="C3480" s="20" t="s">
        <v>8753</v>
      </c>
      <c r="D3480" s="20" t="s">
        <v>1950</v>
      </c>
      <c r="E3480" s="20" t="s">
        <v>8754</v>
      </c>
      <c r="F3480" s="13" t="s">
        <v>6726</v>
      </c>
      <c r="G3480" s="140" t="s">
        <v>350</v>
      </c>
      <c r="H3480" s="140">
        <v>0</v>
      </c>
      <c r="I3480" s="2">
        <v>710000000</v>
      </c>
      <c r="J3480" s="2" t="s">
        <v>11537</v>
      </c>
      <c r="K3480" s="2" t="s">
        <v>6779</v>
      </c>
      <c r="L3480" s="2" t="s">
        <v>1141</v>
      </c>
      <c r="M3480" s="6" t="s">
        <v>32</v>
      </c>
      <c r="N3480" s="2" t="s">
        <v>453</v>
      </c>
      <c r="O3480" s="15" t="s">
        <v>3810</v>
      </c>
      <c r="P3480" s="36" t="s">
        <v>40</v>
      </c>
      <c r="Q3480" s="5" t="s">
        <v>41</v>
      </c>
      <c r="R3480" s="140">
        <v>600</v>
      </c>
      <c r="S3480" s="9">
        <v>0</v>
      </c>
      <c r="T3480" s="9">
        <f t="shared" si="275"/>
        <v>0</v>
      </c>
      <c r="U3480" s="9">
        <f t="shared" si="272"/>
        <v>0</v>
      </c>
      <c r="V3480" s="2" t="s">
        <v>42</v>
      </c>
      <c r="W3480" s="2">
        <v>2014</v>
      </c>
      <c r="X3480" s="2"/>
    </row>
    <row r="3481" spans="1:24" ht="73.5" customHeight="1" outlineLevel="1" x14ac:dyDescent="0.25">
      <c r="A3481" s="2" t="s">
        <v>12399</v>
      </c>
      <c r="B3481" s="2" t="s">
        <v>27</v>
      </c>
      <c r="C3481" s="2" t="s">
        <v>8753</v>
      </c>
      <c r="D3481" s="20" t="s">
        <v>1950</v>
      </c>
      <c r="E3481" s="20" t="s">
        <v>8754</v>
      </c>
      <c r="F3481" s="20" t="s">
        <v>6726</v>
      </c>
      <c r="G3481" s="13" t="s">
        <v>29</v>
      </c>
      <c r="H3481" s="2">
        <v>0</v>
      </c>
      <c r="I3481" s="2">
        <v>710000000</v>
      </c>
      <c r="J3481" s="2" t="s">
        <v>11537</v>
      </c>
      <c r="K3481" s="2" t="s">
        <v>12315</v>
      </c>
      <c r="L3481" s="2" t="s">
        <v>1141</v>
      </c>
      <c r="M3481" s="2" t="s">
        <v>32</v>
      </c>
      <c r="N3481" s="6" t="s">
        <v>12087</v>
      </c>
      <c r="O3481" s="2" t="s">
        <v>3810</v>
      </c>
      <c r="P3481" s="15" t="s">
        <v>40</v>
      </c>
      <c r="Q3481" s="36" t="s">
        <v>41</v>
      </c>
      <c r="R3481" s="5">
        <v>600</v>
      </c>
      <c r="S3481" s="9">
        <v>1655</v>
      </c>
      <c r="T3481" s="9">
        <f t="shared" si="275"/>
        <v>993000</v>
      </c>
      <c r="U3481" s="9">
        <f t="shared" si="272"/>
        <v>1112160</v>
      </c>
      <c r="V3481" s="48" t="s">
        <v>42</v>
      </c>
      <c r="W3481" s="2">
        <v>2014</v>
      </c>
      <c r="X3481" s="2" t="s">
        <v>11175</v>
      </c>
    </row>
    <row r="3482" spans="1:24" ht="63.75" outlineLevel="1" x14ac:dyDescent="0.25">
      <c r="A3482" s="2" t="s">
        <v>7326</v>
      </c>
      <c r="B3482" s="2" t="s">
        <v>27</v>
      </c>
      <c r="C3482" s="20" t="s">
        <v>8755</v>
      </c>
      <c r="D3482" s="20" t="s">
        <v>874</v>
      </c>
      <c r="E3482" s="20" t="s">
        <v>8756</v>
      </c>
      <c r="F3482" s="13" t="s">
        <v>6727</v>
      </c>
      <c r="G3482" s="140" t="s">
        <v>350</v>
      </c>
      <c r="H3482" s="140">
        <v>0</v>
      </c>
      <c r="I3482" s="2">
        <v>710000000</v>
      </c>
      <c r="J3482" s="2" t="s">
        <v>11537</v>
      </c>
      <c r="K3482" s="2" t="s">
        <v>6779</v>
      </c>
      <c r="L3482" s="2" t="s">
        <v>1141</v>
      </c>
      <c r="M3482" s="6" t="s">
        <v>32</v>
      </c>
      <c r="N3482" s="2" t="s">
        <v>453</v>
      </c>
      <c r="O3482" s="15" t="s">
        <v>3810</v>
      </c>
      <c r="P3482" s="36" t="s">
        <v>40</v>
      </c>
      <c r="Q3482" s="5" t="s">
        <v>41</v>
      </c>
      <c r="R3482" s="140">
        <v>500</v>
      </c>
      <c r="S3482" s="9">
        <v>0</v>
      </c>
      <c r="T3482" s="9">
        <f t="shared" si="275"/>
        <v>0</v>
      </c>
      <c r="U3482" s="9">
        <f t="shared" si="272"/>
        <v>0</v>
      </c>
      <c r="V3482" s="2" t="s">
        <v>42</v>
      </c>
      <c r="W3482" s="2">
        <v>2014</v>
      </c>
      <c r="X3482" s="2"/>
    </row>
    <row r="3483" spans="1:24" ht="73.5" customHeight="1" outlineLevel="1" x14ac:dyDescent="0.25">
      <c r="A3483" s="2" t="s">
        <v>12400</v>
      </c>
      <c r="B3483" s="2" t="s">
        <v>27</v>
      </c>
      <c r="C3483" s="2" t="s">
        <v>8755</v>
      </c>
      <c r="D3483" s="20" t="s">
        <v>874</v>
      </c>
      <c r="E3483" s="20" t="s">
        <v>8756</v>
      </c>
      <c r="F3483" s="20" t="s">
        <v>6727</v>
      </c>
      <c r="G3483" s="13" t="s">
        <v>29</v>
      </c>
      <c r="H3483" s="2">
        <v>0</v>
      </c>
      <c r="I3483" s="2">
        <v>710000000</v>
      </c>
      <c r="J3483" s="2" t="s">
        <v>11537</v>
      </c>
      <c r="K3483" s="2" t="s">
        <v>12315</v>
      </c>
      <c r="L3483" s="2" t="s">
        <v>1141</v>
      </c>
      <c r="M3483" s="2" t="s">
        <v>32</v>
      </c>
      <c r="N3483" s="6" t="s">
        <v>12087</v>
      </c>
      <c r="O3483" s="2" t="s">
        <v>3810</v>
      </c>
      <c r="P3483" s="15" t="s">
        <v>40</v>
      </c>
      <c r="Q3483" s="36" t="s">
        <v>41</v>
      </c>
      <c r="R3483" s="5">
        <v>300</v>
      </c>
      <c r="S3483" s="9">
        <v>65.459999999999994</v>
      </c>
      <c r="T3483" s="9">
        <f t="shared" si="275"/>
        <v>19637.999999999996</v>
      </c>
      <c r="U3483" s="9">
        <f t="shared" si="272"/>
        <v>21994.559999999998</v>
      </c>
      <c r="V3483" s="48" t="s">
        <v>42</v>
      </c>
      <c r="W3483" s="2">
        <v>2014</v>
      </c>
      <c r="X3483" s="2" t="s">
        <v>12140</v>
      </c>
    </row>
    <row r="3484" spans="1:24" ht="63.75" outlineLevel="1" x14ac:dyDescent="0.25">
      <c r="A3484" s="2" t="s">
        <v>7327</v>
      </c>
      <c r="B3484" s="2" t="s">
        <v>27</v>
      </c>
      <c r="C3484" s="20" t="s">
        <v>8757</v>
      </c>
      <c r="D3484" s="20" t="s">
        <v>878</v>
      </c>
      <c r="E3484" s="20" t="s">
        <v>8758</v>
      </c>
      <c r="F3484" s="13" t="s">
        <v>6728</v>
      </c>
      <c r="G3484" s="140" t="s">
        <v>350</v>
      </c>
      <c r="H3484" s="140">
        <v>0</v>
      </c>
      <c r="I3484" s="2">
        <v>710000000</v>
      </c>
      <c r="J3484" s="2" t="s">
        <v>11537</v>
      </c>
      <c r="K3484" s="2" t="s">
        <v>6779</v>
      </c>
      <c r="L3484" s="2" t="s">
        <v>1141</v>
      </c>
      <c r="M3484" s="6" t="s">
        <v>32</v>
      </c>
      <c r="N3484" s="2" t="s">
        <v>453</v>
      </c>
      <c r="O3484" s="15" t="s">
        <v>3810</v>
      </c>
      <c r="P3484" s="36" t="s">
        <v>40</v>
      </c>
      <c r="Q3484" s="5" t="s">
        <v>41</v>
      </c>
      <c r="R3484" s="140">
        <v>800</v>
      </c>
      <c r="S3484" s="9">
        <v>0</v>
      </c>
      <c r="T3484" s="9">
        <f t="shared" si="275"/>
        <v>0</v>
      </c>
      <c r="U3484" s="9">
        <f t="shared" si="272"/>
        <v>0</v>
      </c>
      <c r="V3484" s="2" t="s">
        <v>42</v>
      </c>
      <c r="W3484" s="2">
        <v>2014</v>
      </c>
      <c r="X3484" s="2"/>
    </row>
    <row r="3485" spans="1:24" ht="73.5" customHeight="1" outlineLevel="1" x14ac:dyDescent="0.25">
      <c r="A3485" s="2" t="s">
        <v>12389</v>
      </c>
      <c r="B3485" s="2" t="s">
        <v>27</v>
      </c>
      <c r="C3485" s="2" t="s">
        <v>8757</v>
      </c>
      <c r="D3485" s="20" t="s">
        <v>878</v>
      </c>
      <c r="E3485" s="20" t="s">
        <v>8758</v>
      </c>
      <c r="F3485" s="20" t="s">
        <v>6728</v>
      </c>
      <c r="G3485" s="13" t="s">
        <v>29</v>
      </c>
      <c r="H3485" s="2">
        <v>0</v>
      </c>
      <c r="I3485" s="2">
        <v>710000000</v>
      </c>
      <c r="J3485" s="2" t="s">
        <v>11537</v>
      </c>
      <c r="K3485" s="2" t="s">
        <v>12315</v>
      </c>
      <c r="L3485" s="2" t="s">
        <v>1141</v>
      </c>
      <c r="M3485" s="2" t="s">
        <v>32</v>
      </c>
      <c r="N3485" s="6" t="s">
        <v>12087</v>
      </c>
      <c r="O3485" s="2" t="s">
        <v>3810</v>
      </c>
      <c r="P3485" s="15" t="s">
        <v>40</v>
      </c>
      <c r="Q3485" s="36" t="s">
        <v>41</v>
      </c>
      <c r="R3485" s="5">
        <v>500</v>
      </c>
      <c r="S3485" s="9">
        <v>105</v>
      </c>
      <c r="T3485" s="9">
        <f t="shared" si="275"/>
        <v>52500</v>
      </c>
      <c r="U3485" s="9">
        <f t="shared" si="272"/>
        <v>58800.000000000007</v>
      </c>
      <c r="V3485" s="48" t="s">
        <v>42</v>
      </c>
      <c r="W3485" s="2">
        <v>2014</v>
      </c>
      <c r="X3485" s="2" t="s">
        <v>12140</v>
      </c>
    </row>
    <row r="3486" spans="1:24" ht="63.75" outlineLevel="1" x14ac:dyDescent="0.25">
      <c r="A3486" s="2" t="s">
        <v>7328</v>
      </c>
      <c r="B3486" s="2" t="s">
        <v>27</v>
      </c>
      <c r="C3486" s="20" t="s">
        <v>8759</v>
      </c>
      <c r="D3486" s="20" t="s">
        <v>878</v>
      </c>
      <c r="E3486" s="20" t="s">
        <v>8760</v>
      </c>
      <c r="F3486" s="13" t="s">
        <v>6729</v>
      </c>
      <c r="G3486" s="140" t="s">
        <v>350</v>
      </c>
      <c r="H3486" s="140">
        <v>0</v>
      </c>
      <c r="I3486" s="2">
        <v>710000000</v>
      </c>
      <c r="J3486" s="2" t="s">
        <v>11537</v>
      </c>
      <c r="K3486" s="2" t="s">
        <v>6779</v>
      </c>
      <c r="L3486" s="2" t="s">
        <v>1141</v>
      </c>
      <c r="M3486" s="6" t="s">
        <v>32</v>
      </c>
      <c r="N3486" s="2" t="s">
        <v>453</v>
      </c>
      <c r="O3486" s="15" t="s">
        <v>3810</v>
      </c>
      <c r="P3486" s="36" t="s">
        <v>40</v>
      </c>
      <c r="Q3486" s="5" t="s">
        <v>41</v>
      </c>
      <c r="R3486" s="140">
        <v>160</v>
      </c>
      <c r="S3486" s="9">
        <v>0</v>
      </c>
      <c r="T3486" s="9">
        <f t="shared" si="275"/>
        <v>0</v>
      </c>
      <c r="U3486" s="9">
        <f t="shared" si="272"/>
        <v>0</v>
      </c>
      <c r="V3486" s="2" t="s">
        <v>42</v>
      </c>
      <c r="W3486" s="2">
        <v>2014</v>
      </c>
      <c r="X3486" s="2"/>
    </row>
    <row r="3487" spans="1:24" ht="73.5" customHeight="1" outlineLevel="1" x14ac:dyDescent="0.25">
      <c r="A3487" s="2" t="s">
        <v>12401</v>
      </c>
      <c r="B3487" s="2" t="s">
        <v>27</v>
      </c>
      <c r="C3487" s="2" t="s">
        <v>8759</v>
      </c>
      <c r="D3487" s="20" t="s">
        <v>878</v>
      </c>
      <c r="E3487" s="20" t="s">
        <v>8760</v>
      </c>
      <c r="F3487" s="20" t="s">
        <v>6729</v>
      </c>
      <c r="G3487" s="13" t="s">
        <v>29</v>
      </c>
      <c r="H3487" s="2">
        <v>0</v>
      </c>
      <c r="I3487" s="2">
        <v>710000000</v>
      </c>
      <c r="J3487" s="2" t="s">
        <v>11537</v>
      </c>
      <c r="K3487" s="2" t="s">
        <v>6779</v>
      </c>
      <c r="L3487" s="2" t="s">
        <v>1141</v>
      </c>
      <c r="M3487" s="2" t="s">
        <v>32</v>
      </c>
      <c r="N3487" s="6" t="s">
        <v>12087</v>
      </c>
      <c r="O3487" s="2" t="s">
        <v>3810</v>
      </c>
      <c r="P3487" s="15" t="s">
        <v>40</v>
      </c>
      <c r="Q3487" s="36" t="s">
        <v>41</v>
      </c>
      <c r="R3487" s="5">
        <v>160</v>
      </c>
      <c r="S3487" s="9">
        <v>35</v>
      </c>
      <c r="T3487" s="9">
        <f t="shared" si="275"/>
        <v>5600</v>
      </c>
      <c r="U3487" s="9">
        <f t="shared" si="272"/>
        <v>6272.0000000000009</v>
      </c>
      <c r="V3487" s="48" t="s">
        <v>42</v>
      </c>
      <c r="W3487" s="2">
        <v>2014</v>
      </c>
      <c r="X3487" s="2" t="s">
        <v>11175</v>
      </c>
    </row>
    <row r="3488" spans="1:24" ht="63.75" outlineLevel="1" x14ac:dyDescent="0.25">
      <c r="A3488" s="2" t="s">
        <v>7329</v>
      </c>
      <c r="B3488" s="2" t="s">
        <v>27</v>
      </c>
      <c r="C3488" s="20" t="s">
        <v>8458</v>
      </c>
      <c r="D3488" s="20" t="s">
        <v>878</v>
      </c>
      <c r="E3488" s="20" t="s">
        <v>8459</v>
      </c>
      <c r="F3488" s="13" t="s">
        <v>6730</v>
      </c>
      <c r="G3488" s="140" t="s">
        <v>350</v>
      </c>
      <c r="H3488" s="140">
        <v>0</v>
      </c>
      <c r="I3488" s="2">
        <v>710000000</v>
      </c>
      <c r="J3488" s="2" t="s">
        <v>11537</v>
      </c>
      <c r="K3488" s="2" t="s">
        <v>6779</v>
      </c>
      <c r="L3488" s="2" t="s">
        <v>1141</v>
      </c>
      <c r="M3488" s="6" t="s">
        <v>32</v>
      </c>
      <c r="N3488" s="2" t="s">
        <v>453</v>
      </c>
      <c r="O3488" s="15" t="s">
        <v>3810</v>
      </c>
      <c r="P3488" s="36" t="s">
        <v>40</v>
      </c>
      <c r="Q3488" s="5" t="s">
        <v>41</v>
      </c>
      <c r="R3488" s="140">
        <v>160</v>
      </c>
      <c r="S3488" s="9">
        <v>0</v>
      </c>
      <c r="T3488" s="9">
        <f t="shared" si="275"/>
        <v>0</v>
      </c>
      <c r="U3488" s="9">
        <f t="shared" si="272"/>
        <v>0</v>
      </c>
      <c r="V3488" s="2" t="s">
        <v>42</v>
      </c>
      <c r="W3488" s="2">
        <v>2014</v>
      </c>
      <c r="X3488" s="2"/>
    </row>
    <row r="3489" spans="1:24" ht="73.5" customHeight="1" outlineLevel="1" x14ac:dyDescent="0.25">
      <c r="A3489" s="2" t="s">
        <v>12392</v>
      </c>
      <c r="B3489" s="2" t="s">
        <v>27</v>
      </c>
      <c r="C3489" s="2" t="s">
        <v>8458</v>
      </c>
      <c r="D3489" s="20" t="s">
        <v>878</v>
      </c>
      <c r="E3489" s="20" t="s">
        <v>8459</v>
      </c>
      <c r="F3489" s="20" t="s">
        <v>6730</v>
      </c>
      <c r="G3489" s="13" t="s">
        <v>29</v>
      </c>
      <c r="H3489" s="2">
        <v>0</v>
      </c>
      <c r="I3489" s="2">
        <v>710000000</v>
      </c>
      <c r="J3489" s="2" t="s">
        <v>11537</v>
      </c>
      <c r="K3489" s="2" t="s">
        <v>12315</v>
      </c>
      <c r="L3489" s="2" t="s">
        <v>1141</v>
      </c>
      <c r="M3489" s="2" t="s">
        <v>32</v>
      </c>
      <c r="N3489" s="6" t="s">
        <v>12087</v>
      </c>
      <c r="O3489" s="2" t="s">
        <v>3810</v>
      </c>
      <c r="P3489" s="15" t="s">
        <v>40</v>
      </c>
      <c r="Q3489" s="36" t="s">
        <v>41</v>
      </c>
      <c r="R3489" s="5">
        <v>160</v>
      </c>
      <c r="S3489" s="9">
        <v>35</v>
      </c>
      <c r="T3489" s="9">
        <f t="shared" si="275"/>
        <v>5600</v>
      </c>
      <c r="U3489" s="9">
        <f t="shared" si="272"/>
        <v>6272.0000000000009</v>
      </c>
      <c r="V3489" s="48" t="s">
        <v>42</v>
      </c>
      <c r="W3489" s="2">
        <v>2014</v>
      </c>
      <c r="X3489" s="2" t="s">
        <v>11175</v>
      </c>
    </row>
    <row r="3490" spans="1:24" ht="63.75" outlineLevel="1" x14ac:dyDescent="0.25">
      <c r="A3490" s="2" t="s">
        <v>7330</v>
      </c>
      <c r="B3490" s="2" t="s">
        <v>27</v>
      </c>
      <c r="C3490" s="20" t="s">
        <v>1940</v>
      </c>
      <c r="D3490" s="20" t="s">
        <v>878</v>
      </c>
      <c r="E3490" s="20" t="s">
        <v>1942</v>
      </c>
      <c r="F3490" s="13" t="s">
        <v>6731</v>
      </c>
      <c r="G3490" s="140" t="s">
        <v>350</v>
      </c>
      <c r="H3490" s="140">
        <v>0</v>
      </c>
      <c r="I3490" s="2">
        <v>710000000</v>
      </c>
      <c r="J3490" s="2" t="s">
        <v>11537</v>
      </c>
      <c r="K3490" s="2" t="s">
        <v>6779</v>
      </c>
      <c r="L3490" s="2" t="s">
        <v>1141</v>
      </c>
      <c r="M3490" s="6" t="s">
        <v>32</v>
      </c>
      <c r="N3490" s="2" t="s">
        <v>453</v>
      </c>
      <c r="O3490" s="15" t="s">
        <v>3810</v>
      </c>
      <c r="P3490" s="36" t="s">
        <v>40</v>
      </c>
      <c r="Q3490" s="5" t="s">
        <v>41</v>
      </c>
      <c r="R3490" s="140">
        <v>160</v>
      </c>
      <c r="S3490" s="9">
        <v>0</v>
      </c>
      <c r="T3490" s="9">
        <f t="shared" si="275"/>
        <v>0</v>
      </c>
      <c r="U3490" s="9">
        <f t="shared" si="272"/>
        <v>0</v>
      </c>
      <c r="V3490" s="2" t="s">
        <v>42</v>
      </c>
      <c r="W3490" s="2">
        <v>2014</v>
      </c>
      <c r="X3490" s="2"/>
    </row>
    <row r="3491" spans="1:24" ht="73.5" customHeight="1" outlineLevel="1" x14ac:dyDescent="0.25">
      <c r="A3491" s="2" t="s">
        <v>12402</v>
      </c>
      <c r="B3491" s="2" t="s">
        <v>27</v>
      </c>
      <c r="C3491" s="2" t="s">
        <v>1940</v>
      </c>
      <c r="D3491" s="20" t="s">
        <v>878</v>
      </c>
      <c r="E3491" s="20" t="s">
        <v>1942</v>
      </c>
      <c r="F3491" s="20" t="s">
        <v>6731</v>
      </c>
      <c r="G3491" s="13" t="s">
        <v>29</v>
      </c>
      <c r="H3491" s="2">
        <v>0</v>
      </c>
      <c r="I3491" s="2">
        <v>710000000</v>
      </c>
      <c r="J3491" s="2" t="s">
        <v>11537</v>
      </c>
      <c r="K3491" s="2" t="s">
        <v>12315</v>
      </c>
      <c r="L3491" s="2" t="s">
        <v>1141</v>
      </c>
      <c r="M3491" s="2" t="s">
        <v>32</v>
      </c>
      <c r="N3491" s="6" t="s">
        <v>12087</v>
      </c>
      <c r="O3491" s="2" t="s">
        <v>3810</v>
      </c>
      <c r="P3491" s="15" t="s">
        <v>40</v>
      </c>
      <c r="Q3491" s="36" t="s">
        <v>41</v>
      </c>
      <c r="R3491" s="5">
        <v>160</v>
      </c>
      <c r="S3491" s="9">
        <v>35</v>
      </c>
      <c r="T3491" s="9">
        <f t="shared" si="275"/>
        <v>5600</v>
      </c>
      <c r="U3491" s="9">
        <f t="shared" si="272"/>
        <v>6272.0000000000009</v>
      </c>
      <c r="V3491" s="48" t="s">
        <v>42</v>
      </c>
      <c r="W3491" s="2">
        <v>2014</v>
      </c>
      <c r="X3491" s="2" t="s">
        <v>11175</v>
      </c>
    </row>
    <row r="3492" spans="1:24" ht="63.75" outlineLevel="1" x14ac:dyDescent="0.25">
      <c r="A3492" s="2" t="s">
        <v>7331</v>
      </c>
      <c r="B3492" s="2" t="s">
        <v>27</v>
      </c>
      <c r="C3492" s="20" t="s">
        <v>1937</v>
      </c>
      <c r="D3492" s="20" t="s">
        <v>878</v>
      </c>
      <c r="E3492" s="20" t="s">
        <v>1939</v>
      </c>
      <c r="F3492" s="13" t="s">
        <v>6732</v>
      </c>
      <c r="G3492" s="140" t="s">
        <v>350</v>
      </c>
      <c r="H3492" s="140">
        <v>0</v>
      </c>
      <c r="I3492" s="2">
        <v>710000000</v>
      </c>
      <c r="J3492" s="2" t="s">
        <v>11537</v>
      </c>
      <c r="K3492" s="2" t="s">
        <v>6779</v>
      </c>
      <c r="L3492" s="2" t="s">
        <v>1141</v>
      </c>
      <c r="M3492" s="6" t="s">
        <v>32</v>
      </c>
      <c r="N3492" s="2" t="s">
        <v>453</v>
      </c>
      <c r="O3492" s="15" t="s">
        <v>3810</v>
      </c>
      <c r="P3492" s="36" t="s">
        <v>40</v>
      </c>
      <c r="Q3492" s="5" t="s">
        <v>41</v>
      </c>
      <c r="R3492" s="140">
        <v>160</v>
      </c>
      <c r="S3492" s="9">
        <v>0</v>
      </c>
      <c r="T3492" s="9">
        <f t="shared" si="275"/>
        <v>0</v>
      </c>
      <c r="U3492" s="9">
        <f t="shared" si="272"/>
        <v>0</v>
      </c>
      <c r="V3492" s="2" t="s">
        <v>42</v>
      </c>
      <c r="W3492" s="2">
        <v>2014</v>
      </c>
      <c r="X3492" s="2"/>
    </row>
    <row r="3493" spans="1:24" ht="73.5" customHeight="1" outlineLevel="1" x14ac:dyDescent="0.25">
      <c r="A3493" s="2" t="s">
        <v>12390</v>
      </c>
      <c r="B3493" s="2" t="s">
        <v>27</v>
      </c>
      <c r="C3493" s="2" t="s">
        <v>1937</v>
      </c>
      <c r="D3493" s="20" t="s">
        <v>878</v>
      </c>
      <c r="E3493" s="20" t="s">
        <v>1939</v>
      </c>
      <c r="F3493" s="20" t="s">
        <v>6732</v>
      </c>
      <c r="G3493" s="13" t="s">
        <v>29</v>
      </c>
      <c r="H3493" s="2">
        <v>0</v>
      </c>
      <c r="I3493" s="2">
        <v>710000000</v>
      </c>
      <c r="J3493" s="2" t="s">
        <v>11537</v>
      </c>
      <c r="K3493" s="2" t="s">
        <v>12315</v>
      </c>
      <c r="L3493" s="2" t="s">
        <v>1141</v>
      </c>
      <c r="M3493" s="2" t="s">
        <v>32</v>
      </c>
      <c r="N3493" s="6" t="s">
        <v>12087</v>
      </c>
      <c r="O3493" s="2" t="s">
        <v>3810</v>
      </c>
      <c r="P3493" s="15" t="s">
        <v>40</v>
      </c>
      <c r="Q3493" s="36" t="s">
        <v>41</v>
      </c>
      <c r="R3493" s="5">
        <v>160</v>
      </c>
      <c r="S3493" s="9">
        <v>36</v>
      </c>
      <c r="T3493" s="9">
        <f t="shared" si="275"/>
        <v>5760</v>
      </c>
      <c r="U3493" s="9">
        <f t="shared" si="272"/>
        <v>6451.2000000000007</v>
      </c>
      <c r="V3493" s="48" t="s">
        <v>42</v>
      </c>
      <c r="W3493" s="2">
        <v>2014</v>
      </c>
      <c r="X3493" s="2" t="s">
        <v>11175</v>
      </c>
    </row>
    <row r="3494" spans="1:24" ht="63.75" outlineLevel="1" x14ac:dyDescent="0.25">
      <c r="A3494" s="2" t="s">
        <v>7332</v>
      </c>
      <c r="B3494" s="2" t="s">
        <v>27</v>
      </c>
      <c r="C3494" s="20" t="s">
        <v>8761</v>
      </c>
      <c r="D3494" s="20" t="s">
        <v>4859</v>
      </c>
      <c r="E3494" s="20" t="s">
        <v>8762</v>
      </c>
      <c r="F3494" s="13" t="s">
        <v>6733</v>
      </c>
      <c r="G3494" s="140" t="s">
        <v>350</v>
      </c>
      <c r="H3494" s="140">
        <v>0</v>
      </c>
      <c r="I3494" s="2">
        <v>710000000</v>
      </c>
      <c r="J3494" s="2" t="s">
        <v>11537</v>
      </c>
      <c r="K3494" s="2" t="s">
        <v>6779</v>
      </c>
      <c r="L3494" s="2" t="s">
        <v>1141</v>
      </c>
      <c r="M3494" s="6" t="s">
        <v>32</v>
      </c>
      <c r="N3494" s="2" t="s">
        <v>453</v>
      </c>
      <c r="O3494" s="15" t="s">
        <v>3810</v>
      </c>
      <c r="P3494" s="36" t="s">
        <v>40</v>
      </c>
      <c r="Q3494" s="5" t="s">
        <v>41</v>
      </c>
      <c r="R3494" s="140">
        <v>35</v>
      </c>
      <c r="S3494" s="9">
        <v>0</v>
      </c>
      <c r="T3494" s="9">
        <f t="shared" si="275"/>
        <v>0</v>
      </c>
      <c r="U3494" s="9">
        <f t="shared" si="272"/>
        <v>0</v>
      </c>
      <c r="V3494" s="2" t="s">
        <v>42</v>
      </c>
      <c r="W3494" s="2">
        <v>2014</v>
      </c>
      <c r="X3494" s="2"/>
    </row>
    <row r="3495" spans="1:24" ht="73.5" customHeight="1" outlineLevel="1" x14ac:dyDescent="0.25">
      <c r="A3495" s="2" t="s">
        <v>12391</v>
      </c>
      <c r="B3495" s="2" t="s">
        <v>27</v>
      </c>
      <c r="C3495" s="2" t="s">
        <v>8761</v>
      </c>
      <c r="D3495" s="20" t="s">
        <v>4859</v>
      </c>
      <c r="E3495" s="20" t="s">
        <v>8762</v>
      </c>
      <c r="F3495" s="20" t="s">
        <v>6733</v>
      </c>
      <c r="G3495" s="13" t="s">
        <v>29</v>
      </c>
      <c r="H3495" s="2">
        <v>0</v>
      </c>
      <c r="I3495" s="2">
        <v>710000000</v>
      </c>
      <c r="J3495" s="2" t="s">
        <v>11537</v>
      </c>
      <c r="K3495" s="2" t="s">
        <v>12315</v>
      </c>
      <c r="L3495" s="2" t="s">
        <v>1141</v>
      </c>
      <c r="M3495" s="2" t="s">
        <v>32</v>
      </c>
      <c r="N3495" s="6" t="s">
        <v>12087</v>
      </c>
      <c r="O3495" s="2" t="s">
        <v>3810</v>
      </c>
      <c r="P3495" s="15" t="s">
        <v>40</v>
      </c>
      <c r="Q3495" s="36" t="s">
        <v>41</v>
      </c>
      <c r="R3495" s="5">
        <v>25</v>
      </c>
      <c r="S3495" s="9">
        <v>35000</v>
      </c>
      <c r="T3495" s="9">
        <f t="shared" si="275"/>
        <v>875000</v>
      </c>
      <c r="U3495" s="9">
        <f t="shared" si="272"/>
        <v>980000.00000000012</v>
      </c>
      <c r="V3495" s="48" t="s">
        <v>42</v>
      </c>
      <c r="W3495" s="2">
        <v>2014</v>
      </c>
      <c r="X3495" s="2" t="s">
        <v>12324</v>
      </c>
    </row>
    <row r="3496" spans="1:24" ht="63.75" outlineLevel="1" x14ac:dyDescent="0.25">
      <c r="A3496" s="2" t="s">
        <v>7333</v>
      </c>
      <c r="B3496" s="2" t="s">
        <v>27</v>
      </c>
      <c r="C3496" s="20" t="s">
        <v>8763</v>
      </c>
      <c r="D3496" s="20" t="s">
        <v>8764</v>
      </c>
      <c r="E3496" s="20" t="s">
        <v>8765</v>
      </c>
      <c r="F3496" s="13" t="s">
        <v>6734</v>
      </c>
      <c r="G3496" s="140" t="s">
        <v>350</v>
      </c>
      <c r="H3496" s="140">
        <v>0</v>
      </c>
      <c r="I3496" s="2">
        <v>710000000</v>
      </c>
      <c r="J3496" s="2" t="s">
        <v>11537</v>
      </c>
      <c r="K3496" s="2" t="s">
        <v>6779</v>
      </c>
      <c r="L3496" s="2" t="s">
        <v>1141</v>
      </c>
      <c r="M3496" s="6" t="s">
        <v>32</v>
      </c>
      <c r="N3496" s="2" t="s">
        <v>453</v>
      </c>
      <c r="O3496" s="15" t="s">
        <v>3810</v>
      </c>
      <c r="P3496" s="36" t="s">
        <v>40</v>
      </c>
      <c r="Q3496" s="5" t="s">
        <v>41</v>
      </c>
      <c r="R3496" s="140">
        <v>71</v>
      </c>
      <c r="S3496" s="9">
        <v>0</v>
      </c>
      <c r="T3496" s="9">
        <f t="shared" si="275"/>
        <v>0</v>
      </c>
      <c r="U3496" s="9">
        <f t="shared" si="272"/>
        <v>0</v>
      </c>
      <c r="V3496" s="2" t="s">
        <v>42</v>
      </c>
      <c r="W3496" s="2">
        <v>2014</v>
      </c>
      <c r="X3496" s="2"/>
    </row>
    <row r="3497" spans="1:24" ht="73.5" customHeight="1" outlineLevel="1" x14ac:dyDescent="0.25">
      <c r="A3497" s="2" t="s">
        <v>12403</v>
      </c>
      <c r="B3497" s="2" t="s">
        <v>27</v>
      </c>
      <c r="C3497" s="2" t="s">
        <v>8763</v>
      </c>
      <c r="D3497" s="20" t="s">
        <v>8764</v>
      </c>
      <c r="E3497" s="20" t="s">
        <v>8765</v>
      </c>
      <c r="F3497" s="20" t="s">
        <v>6734</v>
      </c>
      <c r="G3497" s="13" t="s">
        <v>29</v>
      </c>
      <c r="H3497" s="2">
        <v>0</v>
      </c>
      <c r="I3497" s="2">
        <v>710000000</v>
      </c>
      <c r="J3497" s="2" t="s">
        <v>11537</v>
      </c>
      <c r="K3497" s="2" t="s">
        <v>12315</v>
      </c>
      <c r="L3497" s="2" t="s">
        <v>1141</v>
      </c>
      <c r="M3497" s="2" t="s">
        <v>32</v>
      </c>
      <c r="N3497" s="6" t="s">
        <v>12087</v>
      </c>
      <c r="O3497" s="2" t="s">
        <v>3810</v>
      </c>
      <c r="P3497" s="15" t="s">
        <v>40</v>
      </c>
      <c r="Q3497" s="36" t="s">
        <v>41</v>
      </c>
      <c r="R3497" s="5">
        <v>71</v>
      </c>
      <c r="S3497" s="9">
        <v>2500</v>
      </c>
      <c r="T3497" s="9">
        <f t="shared" si="275"/>
        <v>177500</v>
      </c>
      <c r="U3497" s="9">
        <f t="shared" si="272"/>
        <v>198800.00000000003</v>
      </c>
      <c r="V3497" s="48" t="s">
        <v>42</v>
      </c>
      <c r="W3497" s="2">
        <v>2014</v>
      </c>
      <c r="X3497" s="2" t="s">
        <v>11175</v>
      </c>
    </row>
    <row r="3498" spans="1:24" ht="63.75" outlineLevel="1" x14ac:dyDescent="0.25">
      <c r="A3498" s="2" t="s">
        <v>7334</v>
      </c>
      <c r="B3498" s="2" t="s">
        <v>27</v>
      </c>
      <c r="C3498" s="43" t="s">
        <v>2428</v>
      </c>
      <c r="D3498" s="10" t="s">
        <v>8393</v>
      </c>
      <c r="E3498" s="10" t="s">
        <v>8394</v>
      </c>
      <c r="F3498" s="13"/>
      <c r="G3498" s="2" t="s">
        <v>29</v>
      </c>
      <c r="H3498" s="140">
        <v>0</v>
      </c>
      <c r="I3498" s="2">
        <v>710000000</v>
      </c>
      <c r="J3498" s="2" t="s">
        <v>11537</v>
      </c>
      <c r="K3498" s="2" t="s">
        <v>6779</v>
      </c>
      <c r="L3498" s="2" t="s">
        <v>1141</v>
      </c>
      <c r="M3498" s="6" t="s">
        <v>32</v>
      </c>
      <c r="N3498" s="2" t="s">
        <v>453</v>
      </c>
      <c r="O3498" s="15" t="s">
        <v>3810</v>
      </c>
      <c r="P3498" s="36" t="s">
        <v>40</v>
      </c>
      <c r="Q3498" s="2" t="s">
        <v>41</v>
      </c>
      <c r="R3498" s="8">
        <v>0</v>
      </c>
      <c r="S3498" s="9">
        <v>0</v>
      </c>
      <c r="T3498" s="9">
        <v>0</v>
      </c>
      <c r="U3498" s="9">
        <f t="shared" si="272"/>
        <v>0</v>
      </c>
      <c r="V3498" s="2" t="s">
        <v>42</v>
      </c>
      <c r="W3498" s="2">
        <v>2014</v>
      </c>
      <c r="X3498" s="2"/>
    </row>
    <row r="3499" spans="1:24" ht="63.75" outlineLevel="1" x14ac:dyDescent="0.25">
      <c r="A3499" s="2" t="s">
        <v>11213</v>
      </c>
      <c r="B3499" s="2" t="s">
        <v>27</v>
      </c>
      <c r="C3499" s="43" t="s">
        <v>2428</v>
      </c>
      <c r="D3499" s="10" t="s">
        <v>8393</v>
      </c>
      <c r="E3499" s="10" t="s">
        <v>8394</v>
      </c>
      <c r="F3499" s="13"/>
      <c r="G3499" s="2" t="s">
        <v>29</v>
      </c>
      <c r="H3499" s="140">
        <v>0</v>
      </c>
      <c r="I3499" s="2">
        <v>710000000</v>
      </c>
      <c r="J3499" s="2" t="s">
        <v>11537</v>
      </c>
      <c r="K3499" s="2" t="s">
        <v>6016</v>
      </c>
      <c r="L3499" s="2" t="s">
        <v>1141</v>
      </c>
      <c r="M3499" s="6" t="s">
        <v>32</v>
      </c>
      <c r="N3499" s="2" t="s">
        <v>453</v>
      </c>
      <c r="O3499" s="15" t="s">
        <v>3810</v>
      </c>
      <c r="P3499" s="36" t="s">
        <v>40</v>
      </c>
      <c r="Q3499" s="2" t="s">
        <v>41</v>
      </c>
      <c r="R3499" s="8">
        <v>300</v>
      </c>
      <c r="S3499" s="9">
        <f>T3499/R3499</f>
        <v>2113.3333333333335</v>
      </c>
      <c r="T3499" s="9">
        <v>634000</v>
      </c>
      <c r="U3499" s="9">
        <f t="shared" si="272"/>
        <v>710080.00000000012</v>
      </c>
      <c r="V3499" s="2" t="s">
        <v>42</v>
      </c>
      <c r="W3499" s="2">
        <v>2014</v>
      </c>
      <c r="X3499" s="2" t="s">
        <v>11214</v>
      </c>
    </row>
    <row r="3500" spans="1:24" ht="63.75" outlineLevel="1" x14ac:dyDescent="0.25">
      <c r="A3500" s="2" t="s">
        <v>7335</v>
      </c>
      <c r="B3500" s="2" t="s">
        <v>27</v>
      </c>
      <c r="C3500" s="43" t="s">
        <v>6614</v>
      </c>
      <c r="D3500" s="10" t="s">
        <v>7943</v>
      </c>
      <c r="E3500" s="10" t="s">
        <v>3933</v>
      </c>
      <c r="F3500" s="93" t="s">
        <v>9844</v>
      </c>
      <c r="G3500" s="2" t="s">
        <v>29</v>
      </c>
      <c r="H3500" s="4">
        <v>0</v>
      </c>
      <c r="I3500" s="2">
        <v>710000000</v>
      </c>
      <c r="J3500" s="2" t="s">
        <v>11537</v>
      </c>
      <c r="K3500" s="2" t="s">
        <v>6779</v>
      </c>
      <c r="L3500" s="2" t="s">
        <v>1141</v>
      </c>
      <c r="M3500" s="6" t="s">
        <v>32</v>
      </c>
      <c r="N3500" s="2" t="s">
        <v>453</v>
      </c>
      <c r="O3500" s="15" t="s">
        <v>3810</v>
      </c>
      <c r="P3500" s="36" t="s">
        <v>40</v>
      </c>
      <c r="Q3500" s="2" t="s">
        <v>41</v>
      </c>
      <c r="R3500" s="2">
        <v>1</v>
      </c>
      <c r="S3500" s="9">
        <f t="shared" ref="S3500:S3525" si="276">T3500/R3500</f>
        <v>6687.5</v>
      </c>
      <c r="T3500" s="9">
        <v>6687.5</v>
      </c>
      <c r="U3500" s="9">
        <f t="shared" si="272"/>
        <v>7490.0000000000009</v>
      </c>
      <c r="V3500" s="2" t="s">
        <v>42</v>
      </c>
      <c r="W3500" s="2">
        <v>2014</v>
      </c>
      <c r="X3500" s="2"/>
    </row>
    <row r="3501" spans="1:24" ht="63.75" outlineLevel="1" x14ac:dyDescent="0.25">
      <c r="A3501" s="2" t="s">
        <v>7336</v>
      </c>
      <c r="B3501" s="2" t="s">
        <v>27</v>
      </c>
      <c r="C3501" s="43" t="s">
        <v>6735</v>
      </c>
      <c r="D3501" s="93" t="s">
        <v>12735</v>
      </c>
      <c r="E3501" s="93" t="s">
        <v>3933</v>
      </c>
      <c r="F3501" s="13"/>
      <c r="G3501" s="2" t="s">
        <v>29</v>
      </c>
      <c r="H3501" s="4">
        <v>0</v>
      </c>
      <c r="I3501" s="2">
        <v>710000000</v>
      </c>
      <c r="J3501" s="2" t="s">
        <v>11537</v>
      </c>
      <c r="K3501" s="2" t="s">
        <v>6779</v>
      </c>
      <c r="L3501" s="2" t="s">
        <v>1141</v>
      </c>
      <c r="M3501" s="6" t="s">
        <v>32</v>
      </c>
      <c r="N3501" s="2" t="s">
        <v>453</v>
      </c>
      <c r="O3501" s="15" t="s">
        <v>3810</v>
      </c>
      <c r="P3501" s="36" t="s">
        <v>40</v>
      </c>
      <c r="Q3501" s="2" t="s">
        <v>41</v>
      </c>
      <c r="R3501" s="2">
        <v>1</v>
      </c>
      <c r="S3501" s="9">
        <f t="shared" si="276"/>
        <v>363.80000000000007</v>
      </c>
      <c r="T3501" s="9">
        <v>363.80000000000007</v>
      </c>
      <c r="U3501" s="9">
        <f t="shared" si="272"/>
        <v>407.45600000000013</v>
      </c>
      <c r="V3501" s="2" t="s">
        <v>42</v>
      </c>
      <c r="W3501" s="2">
        <v>2014</v>
      </c>
      <c r="X3501" s="2"/>
    </row>
    <row r="3502" spans="1:24" ht="63.75" outlineLevel="1" x14ac:dyDescent="0.25">
      <c r="A3502" s="2" t="s">
        <v>7337</v>
      </c>
      <c r="B3502" s="2" t="s">
        <v>27</v>
      </c>
      <c r="C3502" s="43" t="s">
        <v>6615</v>
      </c>
      <c r="D3502" s="10" t="s">
        <v>7940</v>
      </c>
      <c r="E3502" s="10" t="s">
        <v>3933</v>
      </c>
      <c r="F3502" s="93" t="s">
        <v>6736</v>
      </c>
      <c r="G3502" s="2" t="s">
        <v>29</v>
      </c>
      <c r="H3502" s="4">
        <v>0</v>
      </c>
      <c r="I3502" s="2">
        <v>710000000</v>
      </c>
      <c r="J3502" s="2" t="s">
        <v>11537</v>
      </c>
      <c r="K3502" s="2" t="s">
        <v>6779</v>
      </c>
      <c r="L3502" s="2" t="s">
        <v>1141</v>
      </c>
      <c r="M3502" s="6" t="s">
        <v>32</v>
      </c>
      <c r="N3502" s="2" t="s">
        <v>453</v>
      </c>
      <c r="O3502" s="15" t="s">
        <v>3810</v>
      </c>
      <c r="P3502" s="36" t="s">
        <v>40</v>
      </c>
      <c r="Q3502" s="2" t="s">
        <v>41</v>
      </c>
      <c r="R3502" s="2">
        <v>2</v>
      </c>
      <c r="S3502" s="9">
        <f t="shared" si="276"/>
        <v>1476.6</v>
      </c>
      <c r="T3502" s="9">
        <v>2953.2</v>
      </c>
      <c r="U3502" s="9">
        <f t="shared" si="272"/>
        <v>3307.5840000000003</v>
      </c>
      <c r="V3502" s="2" t="s">
        <v>42</v>
      </c>
      <c r="W3502" s="2">
        <v>2014</v>
      </c>
      <c r="X3502" s="2"/>
    </row>
    <row r="3503" spans="1:24" ht="63.75" outlineLevel="1" x14ac:dyDescent="0.25">
      <c r="A3503" s="2" t="s">
        <v>7338</v>
      </c>
      <c r="B3503" s="2" t="s">
        <v>27</v>
      </c>
      <c r="C3503" s="43" t="s">
        <v>6616</v>
      </c>
      <c r="D3503" s="93" t="s">
        <v>7978</v>
      </c>
      <c r="E3503" s="93" t="s">
        <v>7979</v>
      </c>
      <c r="F3503" s="13" t="s">
        <v>6720</v>
      </c>
      <c r="G3503" s="2" t="s">
        <v>29</v>
      </c>
      <c r="H3503" s="4">
        <v>0</v>
      </c>
      <c r="I3503" s="2">
        <v>710000000</v>
      </c>
      <c r="J3503" s="2" t="s">
        <v>11537</v>
      </c>
      <c r="K3503" s="2" t="s">
        <v>6779</v>
      </c>
      <c r="L3503" s="2" t="s">
        <v>1141</v>
      </c>
      <c r="M3503" s="6" t="s">
        <v>32</v>
      </c>
      <c r="N3503" s="2" t="s">
        <v>453</v>
      </c>
      <c r="O3503" s="15" t="s">
        <v>3810</v>
      </c>
      <c r="P3503" s="36" t="s">
        <v>40</v>
      </c>
      <c r="Q3503" s="2" t="s">
        <v>41</v>
      </c>
      <c r="R3503" s="2">
        <v>6</v>
      </c>
      <c r="S3503" s="9">
        <f t="shared" si="276"/>
        <v>3167.2000000000007</v>
      </c>
      <c r="T3503" s="9">
        <v>19003.200000000004</v>
      </c>
      <c r="U3503" s="9">
        <f t="shared" si="272"/>
        <v>21283.584000000006</v>
      </c>
      <c r="V3503" s="2" t="s">
        <v>42</v>
      </c>
      <c r="W3503" s="2">
        <v>2014</v>
      </c>
      <c r="X3503" s="2"/>
    </row>
    <row r="3504" spans="1:24" ht="63.75" outlineLevel="1" x14ac:dyDescent="0.25">
      <c r="A3504" s="2" t="s">
        <v>7339</v>
      </c>
      <c r="B3504" s="2" t="s">
        <v>27</v>
      </c>
      <c r="C3504" s="20" t="s">
        <v>8766</v>
      </c>
      <c r="D3504" s="20" t="s">
        <v>7783</v>
      </c>
      <c r="E3504" s="20" t="s">
        <v>8767</v>
      </c>
      <c r="F3504" s="93" t="s">
        <v>6737</v>
      </c>
      <c r="G3504" s="2" t="s">
        <v>29</v>
      </c>
      <c r="H3504" s="4">
        <v>0</v>
      </c>
      <c r="I3504" s="2">
        <v>710000000</v>
      </c>
      <c r="J3504" s="2" t="s">
        <v>11537</v>
      </c>
      <c r="K3504" s="2" t="s">
        <v>6779</v>
      </c>
      <c r="L3504" s="2" t="s">
        <v>1141</v>
      </c>
      <c r="M3504" s="6" t="s">
        <v>32</v>
      </c>
      <c r="N3504" s="2" t="s">
        <v>453</v>
      </c>
      <c r="O3504" s="15" t="s">
        <v>3810</v>
      </c>
      <c r="P3504" s="36" t="s">
        <v>40</v>
      </c>
      <c r="Q3504" s="5" t="s">
        <v>41</v>
      </c>
      <c r="R3504" s="2">
        <v>4</v>
      </c>
      <c r="S3504" s="9">
        <f t="shared" si="276"/>
        <v>42800.000000000007</v>
      </c>
      <c r="T3504" s="9">
        <v>171200.00000000003</v>
      </c>
      <c r="U3504" s="9">
        <f t="shared" si="272"/>
        <v>191744.00000000006</v>
      </c>
      <c r="V3504" s="2" t="s">
        <v>42</v>
      </c>
      <c r="W3504" s="2">
        <v>2014</v>
      </c>
      <c r="X3504" s="2"/>
    </row>
    <row r="3505" spans="1:24" ht="63.75" outlineLevel="1" x14ac:dyDescent="0.25">
      <c r="A3505" s="2" t="s">
        <v>7340</v>
      </c>
      <c r="B3505" s="2" t="s">
        <v>27</v>
      </c>
      <c r="C3505" s="20" t="s">
        <v>8768</v>
      </c>
      <c r="D3505" s="20" t="s">
        <v>7967</v>
      </c>
      <c r="E3505" s="20" t="s">
        <v>7968</v>
      </c>
      <c r="F3505" s="93" t="s">
        <v>6738</v>
      </c>
      <c r="G3505" s="2" t="s">
        <v>29</v>
      </c>
      <c r="H3505" s="4">
        <v>0</v>
      </c>
      <c r="I3505" s="2">
        <v>710000000</v>
      </c>
      <c r="J3505" s="2" t="s">
        <v>11537</v>
      </c>
      <c r="K3505" s="2" t="s">
        <v>6779</v>
      </c>
      <c r="L3505" s="2" t="s">
        <v>1141</v>
      </c>
      <c r="M3505" s="6" t="s">
        <v>32</v>
      </c>
      <c r="N3505" s="2" t="s">
        <v>453</v>
      </c>
      <c r="O3505" s="15" t="s">
        <v>3810</v>
      </c>
      <c r="P3505" s="36" t="s">
        <v>40</v>
      </c>
      <c r="Q3505" s="5" t="s">
        <v>41</v>
      </c>
      <c r="R3505" s="2">
        <v>1</v>
      </c>
      <c r="S3505" s="9">
        <f t="shared" si="276"/>
        <v>5350.0000000000009</v>
      </c>
      <c r="T3505" s="9">
        <v>5350.0000000000009</v>
      </c>
      <c r="U3505" s="9">
        <f t="shared" si="272"/>
        <v>5992.0000000000018</v>
      </c>
      <c r="V3505" s="2" t="s">
        <v>42</v>
      </c>
      <c r="W3505" s="2">
        <v>2014</v>
      </c>
      <c r="X3505" s="2"/>
    </row>
    <row r="3506" spans="1:24" ht="63.75" outlineLevel="1" x14ac:dyDescent="0.25">
      <c r="A3506" s="2" t="s">
        <v>7341</v>
      </c>
      <c r="B3506" s="2" t="s">
        <v>27</v>
      </c>
      <c r="C3506" s="20" t="s">
        <v>7886</v>
      </c>
      <c r="D3506" s="20" t="s">
        <v>7839</v>
      </c>
      <c r="E3506" s="20" t="s">
        <v>7887</v>
      </c>
      <c r="F3506" s="93" t="s">
        <v>6739</v>
      </c>
      <c r="G3506" s="2" t="s">
        <v>350</v>
      </c>
      <c r="H3506" s="4">
        <v>0</v>
      </c>
      <c r="I3506" s="2">
        <v>710000000</v>
      </c>
      <c r="J3506" s="2" t="s">
        <v>11537</v>
      </c>
      <c r="K3506" s="2" t="s">
        <v>6779</v>
      </c>
      <c r="L3506" s="2" t="s">
        <v>1141</v>
      </c>
      <c r="M3506" s="6" t="s">
        <v>32</v>
      </c>
      <c r="N3506" s="2" t="s">
        <v>453</v>
      </c>
      <c r="O3506" s="15" t="s">
        <v>3810</v>
      </c>
      <c r="P3506" s="36" t="s">
        <v>40</v>
      </c>
      <c r="Q3506" s="5" t="s">
        <v>41</v>
      </c>
      <c r="R3506" s="2">
        <v>1</v>
      </c>
      <c r="S3506" s="9">
        <f t="shared" si="276"/>
        <v>8560</v>
      </c>
      <c r="T3506" s="9">
        <v>8560</v>
      </c>
      <c r="U3506" s="9">
        <f t="shared" si="272"/>
        <v>9587.2000000000007</v>
      </c>
      <c r="V3506" s="2" t="s">
        <v>42</v>
      </c>
      <c r="W3506" s="2">
        <v>2014</v>
      </c>
      <c r="X3506" s="2"/>
    </row>
    <row r="3507" spans="1:24" ht="63.75" outlineLevel="1" x14ac:dyDescent="0.25">
      <c r="A3507" s="2" t="s">
        <v>7342</v>
      </c>
      <c r="B3507" s="2" t="s">
        <v>27</v>
      </c>
      <c r="C3507" s="43" t="s">
        <v>6618</v>
      </c>
      <c r="D3507" s="10" t="s">
        <v>7980</v>
      </c>
      <c r="E3507" s="10" t="s">
        <v>7981</v>
      </c>
      <c r="F3507" s="93" t="s">
        <v>6740</v>
      </c>
      <c r="G3507" s="2" t="s">
        <v>29</v>
      </c>
      <c r="H3507" s="4">
        <v>0</v>
      </c>
      <c r="I3507" s="2">
        <v>710000000</v>
      </c>
      <c r="J3507" s="2" t="s">
        <v>11537</v>
      </c>
      <c r="K3507" s="2" t="s">
        <v>6779</v>
      </c>
      <c r="L3507" s="2" t="s">
        <v>1141</v>
      </c>
      <c r="M3507" s="6" t="s">
        <v>32</v>
      </c>
      <c r="N3507" s="2" t="s">
        <v>453</v>
      </c>
      <c r="O3507" s="15" t="s">
        <v>3810</v>
      </c>
      <c r="P3507" s="36" t="s">
        <v>40</v>
      </c>
      <c r="Q3507" s="2" t="s">
        <v>41</v>
      </c>
      <c r="R3507" s="2">
        <v>1</v>
      </c>
      <c r="S3507" s="9">
        <f t="shared" si="276"/>
        <v>60990</v>
      </c>
      <c r="T3507" s="9">
        <v>60990</v>
      </c>
      <c r="U3507" s="9">
        <f t="shared" si="272"/>
        <v>68308.800000000003</v>
      </c>
      <c r="V3507" s="2" t="s">
        <v>42</v>
      </c>
      <c r="W3507" s="2">
        <v>2014</v>
      </c>
      <c r="X3507" s="2"/>
    </row>
    <row r="3508" spans="1:24" ht="63.75" outlineLevel="1" x14ac:dyDescent="0.25">
      <c r="A3508" s="2" t="s">
        <v>7343</v>
      </c>
      <c r="B3508" s="2" t="s">
        <v>27</v>
      </c>
      <c r="C3508" s="20" t="s">
        <v>7984</v>
      </c>
      <c r="D3508" s="20" t="s">
        <v>7982</v>
      </c>
      <c r="E3508" s="20" t="s">
        <v>7983</v>
      </c>
      <c r="F3508" s="93" t="s">
        <v>6740</v>
      </c>
      <c r="G3508" s="2" t="s">
        <v>29</v>
      </c>
      <c r="H3508" s="4">
        <v>0</v>
      </c>
      <c r="I3508" s="2">
        <v>710000000</v>
      </c>
      <c r="J3508" s="2" t="s">
        <v>11537</v>
      </c>
      <c r="K3508" s="2" t="s">
        <v>6779</v>
      </c>
      <c r="L3508" s="2" t="s">
        <v>1141</v>
      </c>
      <c r="M3508" s="6" t="s">
        <v>32</v>
      </c>
      <c r="N3508" s="2" t="s">
        <v>453</v>
      </c>
      <c r="O3508" s="15" t="s">
        <v>3810</v>
      </c>
      <c r="P3508" s="36" t="s">
        <v>40</v>
      </c>
      <c r="Q3508" s="5" t="s">
        <v>41</v>
      </c>
      <c r="R3508" s="2">
        <v>1</v>
      </c>
      <c r="S3508" s="9">
        <f t="shared" si="276"/>
        <v>4280</v>
      </c>
      <c r="T3508" s="9">
        <v>4280</v>
      </c>
      <c r="U3508" s="9">
        <f t="shared" si="272"/>
        <v>4793.6000000000004</v>
      </c>
      <c r="V3508" s="2" t="s">
        <v>42</v>
      </c>
      <c r="W3508" s="2">
        <v>2014</v>
      </c>
      <c r="X3508" s="2"/>
    </row>
    <row r="3509" spans="1:24" ht="63.75" outlineLevel="1" x14ac:dyDescent="0.25">
      <c r="A3509" s="2" t="s">
        <v>7344</v>
      </c>
      <c r="B3509" s="2" t="s">
        <v>27</v>
      </c>
      <c r="C3509" s="43" t="s">
        <v>6619</v>
      </c>
      <c r="D3509" s="93" t="s">
        <v>1970</v>
      </c>
      <c r="E3509" s="93" t="s">
        <v>7985</v>
      </c>
      <c r="F3509" s="13" t="s">
        <v>6720</v>
      </c>
      <c r="G3509" s="2" t="s">
        <v>29</v>
      </c>
      <c r="H3509" s="4">
        <v>0</v>
      </c>
      <c r="I3509" s="2">
        <v>710000000</v>
      </c>
      <c r="J3509" s="2" t="s">
        <v>11537</v>
      </c>
      <c r="K3509" s="2" t="s">
        <v>6779</v>
      </c>
      <c r="L3509" s="2" t="s">
        <v>1141</v>
      </c>
      <c r="M3509" s="6" t="s">
        <v>32</v>
      </c>
      <c r="N3509" s="2" t="s">
        <v>453</v>
      </c>
      <c r="O3509" s="15" t="s">
        <v>3810</v>
      </c>
      <c r="P3509" s="36" t="s">
        <v>40</v>
      </c>
      <c r="Q3509" s="2" t="s">
        <v>41</v>
      </c>
      <c r="R3509" s="2">
        <v>2</v>
      </c>
      <c r="S3509" s="9">
        <f t="shared" si="276"/>
        <v>7318.8</v>
      </c>
      <c r="T3509" s="9">
        <v>14637.6</v>
      </c>
      <c r="U3509" s="9">
        <f t="shared" si="272"/>
        <v>16394.112000000001</v>
      </c>
      <c r="V3509" s="2" t="s">
        <v>42</v>
      </c>
      <c r="W3509" s="2">
        <v>2014</v>
      </c>
      <c r="X3509" s="2"/>
    </row>
    <row r="3510" spans="1:24" ht="63.75" outlineLevel="1" x14ac:dyDescent="0.25">
      <c r="A3510" s="2" t="s">
        <v>7345</v>
      </c>
      <c r="B3510" s="2" t="s">
        <v>27</v>
      </c>
      <c r="C3510" s="20" t="s">
        <v>8769</v>
      </c>
      <c r="D3510" s="20" t="s">
        <v>8770</v>
      </c>
      <c r="E3510" s="20" t="s">
        <v>8771</v>
      </c>
      <c r="F3510" s="93" t="s">
        <v>6741</v>
      </c>
      <c r="G3510" s="2" t="s">
        <v>29</v>
      </c>
      <c r="H3510" s="4">
        <v>0</v>
      </c>
      <c r="I3510" s="2">
        <v>710000000</v>
      </c>
      <c r="J3510" s="2" t="s">
        <v>11537</v>
      </c>
      <c r="K3510" s="2" t="s">
        <v>6779</v>
      </c>
      <c r="L3510" s="2" t="s">
        <v>1141</v>
      </c>
      <c r="M3510" s="6" t="s">
        <v>32</v>
      </c>
      <c r="N3510" s="2" t="s">
        <v>453</v>
      </c>
      <c r="O3510" s="15" t="s">
        <v>3810</v>
      </c>
      <c r="P3510" s="36" t="s">
        <v>40</v>
      </c>
      <c r="Q3510" s="5" t="s">
        <v>41</v>
      </c>
      <c r="R3510" s="2">
        <v>2</v>
      </c>
      <c r="S3510" s="9">
        <f t="shared" si="276"/>
        <v>535</v>
      </c>
      <c r="T3510" s="9">
        <v>1070</v>
      </c>
      <c r="U3510" s="9">
        <f t="shared" si="272"/>
        <v>1198.4000000000001</v>
      </c>
      <c r="V3510" s="2" t="s">
        <v>42</v>
      </c>
      <c r="W3510" s="2">
        <v>2014</v>
      </c>
      <c r="X3510" s="2"/>
    </row>
    <row r="3511" spans="1:24" ht="63.75" outlineLevel="1" x14ac:dyDescent="0.25">
      <c r="A3511" s="2" t="s">
        <v>7346</v>
      </c>
      <c r="B3511" s="2" t="s">
        <v>27</v>
      </c>
      <c r="C3511" s="20" t="s">
        <v>8772</v>
      </c>
      <c r="D3511" s="20" t="s">
        <v>1927</v>
      </c>
      <c r="E3511" s="20" t="s">
        <v>8773</v>
      </c>
      <c r="F3511" s="93" t="s">
        <v>6742</v>
      </c>
      <c r="G3511" s="2" t="s">
        <v>29</v>
      </c>
      <c r="H3511" s="4">
        <v>0</v>
      </c>
      <c r="I3511" s="2">
        <v>710000000</v>
      </c>
      <c r="J3511" s="2" t="s">
        <v>11537</v>
      </c>
      <c r="K3511" s="2" t="s">
        <v>6779</v>
      </c>
      <c r="L3511" s="2" t="s">
        <v>1141</v>
      </c>
      <c r="M3511" s="6" t="s">
        <v>32</v>
      </c>
      <c r="N3511" s="2" t="s">
        <v>453</v>
      </c>
      <c r="O3511" s="15" t="s">
        <v>3810</v>
      </c>
      <c r="P3511" s="36" t="s">
        <v>40</v>
      </c>
      <c r="Q3511" s="5" t="s">
        <v>41</v>
      </c>
      <c r="R3511" s="2">
        <v>1</v>
      </c>
      <c r="S3511" s="9">
        <f t="shared" si="276"/>
        <v>38520</v>
      </c>
      <c r="T3511" s="9">
        <v>38520</v>
      </c>
      <c r="U3511" s="9">
        <f t="shared" si="272"/>
        <v>43142.400000000001</v>
      </c>
      <c r="V3511" s="2" t="s">
        <v>42</v>
      </c>
      <c r="W3511" s="2">
        <v>2014</v>
      </c>
      <c r="X3511" s="2"/>
    </row>
    <row r="3512" spans="1:24" ht="63.75" outlineLevel="1" x14ac:dyDescent="0.25">
      <c r="A3512" s="2" t="s">
        <v>7347</v>
      </c>
      <c r="B3512" s="2" t="s">
        <v>27</v>
      </c>
      <c r="C3512" s="20" t="s">
        <v>8774</v>
      </c>
      <c r="D3512" s="20" t="s">
        <v>8775</v>
      </c>
      <c r="E3512" s="20" t="s">
        <v>8776</v>
      </c>
      <c r="F3512" s="93" t="s">
        <v>6743</v>
      </c>
      <c r="G3512" s="2" t="s">
        <v>29</v>
      </c>
      <c r="H3512" s="4">
        <v>0</v>
      </c>
      <c r="I3512" s="2">
        <v>710000000</v>
      </c>
      <c r="J3512" s="2" t="s">
        <v>11537</v>
      </c>
      <c r="K3512" s="2" t="s">
        <v>6779</v>
      </c>
      <c r="L3512" s="2" t="s">
        <v>1141</v>
      </c>
      <c r="M3512" s="6" t="s">
        <v>32</v>
      </c>
      <c r="N3512" s="2" t="s">
        <v>453</v>
      </c>
      <c r="O3512" s="15" t="s">
        <v>3810</v>
      </c>
      <c r="P3512" s="36" t="s">
        <v>40</v>
      </c>
      <c r="Q3512" s="5" t="s">
        <v>41</v>
      </c>
      <c r="R3512" s="2">
        <v>1</v>
      </c>
      <c r="S3512" s="9">
        <f t="shared" si="276"/>
        <v>288900.00000000006</v>
      </c>
      <c r="T3512" s="9">
        <v>288900.00000000006</v>
      </c>
      <c r="U3512" s="9">
        <f t="shared" ref="U3512:U3573" si="277">T3512*1.12</f>
        <v>323568.00000000012</v>
      </c>
      <c r="V3512" s="2" t="s">
        <v>42</v>
      </c>
      <c r="W3512" s="2">
        <v>2014</v>
      </c>
      <c r="X3512" s="2"/>
    </row>
    <row r="3513" spans="1:24" ht="63.75" outlineLevel="1" x14ac:dyDescent="0.25">
      <c r="A3513" s="2" t="s">
        <v>7348</v>
      </c>
      <c r="B3513" s="2" t="s">
        <v>27</v>
      </c>
      <c r="C3513" s="43" t="s">
        <v>6624</v>
      </c>
      <c r="D3513" s="93" t="s">
        <v>3923</v>
      </c>
      <c r="E3513" s="93" t="s">
        <v>8012</v>
      </c>
      <c r="F3513" s="13" t="s">
        <v>6720</v>
      </c>
      <c r="G3513" s="2" t="s">
        <v>29</v>
      </c>
      <c r="H3513" s="4">
        <v>0</v>
      </c>
      <c r="I3513" s="2">
        <v>710000000</v>
      </c>
      <c r="J3513" s="2" t="s">
        <v>11537</v>
      </c>
      <c r="K3513" s="2" t="s">
        <v>6779</v>
      </c>
      <c r="L3513" s="2" t="s">
        <v>1141</v>
      </c>
      <c r="M3513" s="6" t="s">
        <v>32</v>
      </c>
      <c r="N3513" s="2" t="s">
        <v>453</v>
      </c>
      <c r="O3513" s="15" t="s">
        <v>3810</v>
      </c>
      <c r="P3513" s="36" t="s">
        <v>40</v>
      </c>
      <c r="Q3513" s="2" t="s">
        <v>41</v>
      </c>
      <c r="R3513" s="2">
        <v>1</v>
      </c>
      <c r="S3513" s="9">
        <f t="shared" si="276"/>
        <v>20330.000000000004</v>
      </c>
      <c r="T3513" s="9">
        <v>20330.000000000004</v>
      </c>
      <c r="U3513" s="9">
        <f t="shared" si="277"/>
        <v>22769.600000000006</v>
      </c>
      <c r="V3513" s="2" t="s">
        <v>42</v>
      </c>
      <c r="W3513" s="2">
        <v>2014</v>
      </c>
      <c r="X3513" s="2"/>
    </row>
    <row r="3514" spans="1:24" ht="63.75" outlineLevel="1" x14ac:dyDescent="0.25">
      <c r="A3514" s="2" t="s">
        <v>7349</v>
      </c>
      <c r="B3514" s="2" t="s">
        <v>27</v>
      </c>
      <c r="C3514" s="43" t="s">
        <v>6744</v>
      </c>
      <c r="D3514" s="93" t="s">
        <v>12736</v>
      </c>
      <c r="E3514" s="93" t="s">
        <v>7920</v>
      </c>
      <c r="F3514" s="13" t="s">
        <v>6720</v>
      </c>
      <c r="G3514" s="2" t="s">
        <v>29</v>
      </c>
      <c r="H3514" s="4">
        <v>0</v>
      </c>
      <c r="I3514" s="2">
        <v>710000000</v>
      </c>
      <c r="J3514" s="2" t="s">
        <v>11537</v>
      </c>
      <c r="K3514" s="2" t="s">
        <v>6779</v>
      </c>
      <c r="L3514" s="2" t="s">
        <v>1141</v>
      </c>
      <c r="M3514" s="6" t="s">
        <v>32</v>
      </c>
      <c r="N3514" s="2" t="s">
        <v>453</v>
      </c>
      <c r="O3514" s="15" t="s">
        <v>3810</v>
      </c>
      <c r="P3514" s="36" t="s">
        <v>40</v>
      </c>
      <c r="Q3514" s="2" t="s">
        <v>41</v>
      </c>
      <c r="R3514" s="2">
        <v>1</v>
      </c>
      <c r="S3514" s="9">
        <f t="shared" si="276"/>
        <v>2140</v>
      </c>
      <c r="T3514" s="9">
        <v>2140</v>
      </c>
      <c r="U3514" s="9">
        <f t="shared" si="277"/>
        <v>2396.8000000000002</v>
      </c>
      <c r="V3514" s="2" t="s">
        <v>42</v>
      </c>
      <c r="W3514" s="2">
        <v>2014</v>
      </c>
      <c r="X3514" s="2"/>
    </row>
    <row r="3515" spans="1:24" ht="63.75" outlineLevel="1" x14ac:dyDescent="0.25">
      <c r="A3515" s="2" t="s">
        <v>7350</v>
      </c>
      <c r="B3515" s="2" t="s">
        <v>27</v>
      </c>
      <c r="C3515" s="43" t="s">
        <v>6625</v>
      </c>
      <c r="D3515" s="93" t="s">
        <v>7898</v>
      </c>
      <c r="E3515" s="93" t="s">
        <v>12729</v>
      </c>
      <c r="F3515" s="13" t="s">
        <v>6720</v>
      </c>
      <c r="G3515" s="2" t="s">
        <v>29</v>
      </c>
      <c r="H3515" s="4">
        <v>0</v>
      </c>
      <c r="I3515" s="2">
        <v>710000000</v>
      </c>
      <c r="J3515" s="2" t="s">
        <v>11537</v>
      </c>
      <c r="K3515" s="2" t="s">
        <v>6779</v>
      </c>
      <c r="L3515" s="2" t="s">
        <v>1141</v>
      </c>
      <c r="M3515" s="6" t="s">
        <v>32</v>
      </c>
      <c r="N3515" s="2" t="s">
        <v>453</v>
      </c>
      <c r="O3515" s="15" t="s">
        <v>3810</v>
      </c>
      <c r="P3515" s="36" t="s">
        <v>40</v>
      </c>
      <c r="Q3515" s="2" t="s">
        <v>41</v>
      </c>
      <c r="R3515" s="2">
        <v>1</v>
      </c>
      <c r="S3515" s="9">
        <f t="shared" si="276"/>
        <v>33170</v>
      </c>
      <c r="T3515" s="9">
        <v>33170</v>
      </c>
      <c r="U3515" s="9">
        <f t="shared" si="277"/>
        <v>37150.400000000001</v>
      </c>
      <c r="V3515" s="2" t="s">
        <v>42</v>
      </c>
      <c r="W3515" s="2">
        <v>2014</v>
      </c>
      <c r="X3515" s="2"/>
    </row>
    <row r="3516" spans="1:24" ht="63.75" outlineLevel="1" x14ac:dyDescent="0.25">
      <c r="A3516" s="2" t="s">
        <v>7351</v>
      </c>
      <c r="B3516" s="2" t="s">
        <v>27</v>
      </c>
      <c r="C3516" s="43" t="s">
        <v>12737</v>
      </c>
      <c r="D3516" s="93" t="s">
        <v>13008</v>
      </c>
      <c r="E3516" s="93" t="s">
        <v>3933</v>
      </c>
      <c r="F3516" s="13" t="s">
        <v>6720</v>
      </c>
      <c r="G3516" s="2" t="s">
        <v>29</v>
      </c>
      <c r="H3516" s="4">
        <v>0</v>
      </c>
      <c r="I3516" s="2">
        <v>710000000</v>
      </c>
      <c r="J3516" s="2" t="s">
        <v>11537</v>
      </c>
      <c r="K3516" s="2" t="s">
        <v>6779</v>
      </c>
      <c r="L3516" s="2" t="s">
        <v>1141</v>
      </c>
      <c r="M3516" s="6" t="s">
        <v>32</v>
      </c>
      <c r="N3516" s="2" t="s">
        <v>453</v>
      </c>
      <c r="O3516" s="15" t="s">
        <v>3810</v>
      </c>
      <c r="P3516" s="36" t="s">
        <v>40</v>
      </c>
      <c r="Q3516" s="5" t="s">
        <v>41</v>
      </c>
      <c r="R3516" s="2">
        <v>1</v>
      </c>
      <c r="S3516" s="9">
        <f t="shared" si="276"/>
        <v>27820</v>
      </c>
      <c r="T3516" s="9">
        <v>27820</v>
      </c>
      <c r="U3516" s="9">
        <f t="shared" si="277"/>
        <v>31158.400000000001</v>
      </c>
      <c r="V3516" s="2" t="s">
        <v>42</v>
      </c>
      <c r="W3516" s="2">
        <v>2014</v>
      </c>
      <c r="X3516" s="2"/>
    </row>
    <row r="3517" spans="1:24" ht="63.75" outlineLevel="1" x14ac:dyDescent="0.25">
      <c r="A3517" s="2" t="s">
        <v>7352</v>
      </c>
      <c r="B3517" s="2" t="s">
        <v>27</v>
      </c>
      <c r="C3517" s="43" t="s">
        <v>6746</v>
      </c>
      <c r="D3517" s="93" t="s">
        <v>12738</v>
      </c>
      <c r="E3517" s="93" t="s">
        <v>7920</v>
      </c>
      <c r="F3517" s="13" t="s">
        <v>6720</v>
      </c>
      <c r="G3517" s="2" t="s">
        <v>29</v>
      </c>
      <c r="H3517" s="4">
        <v>0</v>
      </c>
      <c r="I3517" s="2">
        <v>710000000</v>
      </c>
      <c r="J3517" s="2" t="s">
        <v>11537</v>
      </c>
      <c r="K3517" s="2" t="s">
        <v>6779</v>
      </c>
      <c r="L3517" s="2" t="s">
        <v>1141</v>
      </c>
      <c r="M3517" s="6" t="s">
        <v>32</v>
      </c>
      <c r="N3517" s="2" t="s">
        <v>453</v>
      </c>
      <c r="O3517" s="15" t="s">
        <v>3810</v>
      </c>
      <c r="P3517" s="36" t="s">
        <v>40</v>
      </c>
      <c r="Q3517" s="2" t="s">
        <v>41</v>
      </c>
      <c r="R3517" s="2">
        <v>1</v>
      </c>
      <c r="S3517" s="9">
        <f t="shared" si="276"/>
        <v>4280</v>
      </c>
      <c r="T3517" s="9">
        <v>4280</v>
      </c>
      <c r="U3517" s="9">
        <f t="shared" si="277"/>
        <v>4793.6000000000004</v>
      </c>
      <c r="V3517" s="2" t="s">
        <v>42</v>
      </c>
      <c r="W3517" s="2">
        <v>2014</v>
      </c>
      <c r="X3517" s="2"/>
    </row>
    <row r="3518" spans="1:24" ht="63.75" outlineLevel="1" x14ac:dyDescent="0.25">
      <c r="A3518" s="2" t="s">
        <v>7353</v>
      </c>
      <c r="B3518" s="2" t="s">
        <v>27</v>
      </c>
      <c r="C3518" s="43" t="s">
        <v>6607</v>
      </c>
      <c r="D3518" s="10" t="s">
        <v>7956</v>
      </c>
      <c r="E3518" s="93" t="s">
        <v>7920</v>
      </c>
      <c r="F3518" s="13" t="s">
        <v>6720</v>
      </c>
      <c r="G3518" s="2" t="s">
        <v>29</v>
      </c>
      <c r="H3518" s="4">
        <v>0</v>
      </c>
      <c r="I3518" s="2">
        <v>710000000</v>
      </c>
      <c r="J3518" s="2" t="s">
        <v>11537</v>
      </c>
      <c r="K3518" s="2" t="s">
        <v>6779</v>
      </c>
      <c r="L3518" s="2" t="s">
        <v>1141</v>
      </c>
      <c r="M3518" s="6" t="s">
        <v>32</v>
      </c>
      <c r="N3518" s="2" t="s">
        <v>453</v>
      </c>
      <c r="O3518" s="15" t="s">
        <v>3810</v>
      </c>
      <c r="P3518" s="36" t="s">
        <v>40</v>
      </c>
      <c r="Q3518" s="5" t="s">
        <v>41</v>
      </c>
      <c r="R3518" s="2">
        <v>1</v>
      </c>
      <c r="S3518" s="9">
        <f t="shared" si="276"/>
        <v>19260</v>
      </c>
      <c r="T3518" s="9">
        <v>19260</v>
      </c>
      <c r="U3518" s="9">
        <f t="shared" si="277"/>
        <v>21571.200000000001</v>
      </c>
      <c r="V3518" s="2" t="s">
        <v>42</v>
      </c>
      <c r="W3518" s="2">
        <v>2014</v>
      </c>
      <c r="X3518" s="2"/>
    </row>
    <row r="3519" spans="1:24" ht="63.75" outlineLevel="1" x14ac:dyDescent="0.25">
      <c r="A3519" s="2" t="s">
        <v>7354</v>
      </c>
      <c r="B3519" s="2" t="s">
        <v>27</v>
      </c>
      <c r="C3519" s="20" t="s">
        <v>8020</v>
      </c>
      <c r="D3519" s="20" t="s">
        <v>7947</v>
      </c>
      <c r="E3519" s="20" t="s">
        <v>8021</v>
      </c>
      <c r="F3519" s="93" t="s">
        <v>6747</v>
      </c>
      <c r="G3519" s="2" t="s">
        <v>29</v>
      </c>
      <c r="H3519" s="4">
        <v>0</v>
      </c>
      <c r="I3519" s="2">
        <v>710000000</v>
      </c>
      <c r="J3519" s="2" t="s">
        <v>11537</v>
      </c>
      <c r="K3519" s="2" t="s">
        <v>6779</v>
      </c>
      <c r="L3519" s="2" t="s">
        <v>1141</v>
      </c>
      <c r="M3519" s="6" t="s">
        <v>32</v>
      </c>
      <c r="N3519" s="2" t="s">
        <v>453</v>
      </c>
      <c r="O3519" s="15" t="s">
        <v>3810</v>
      </c>
      <c r="P3519" s="36" t="s">
        <v>40</v>
      </c>
      <c r="Q3519" s="5" t="s">
        <v>41</v>
      </c>
      <c r="R3519" s="2">
        <v>1</v>
      </c>
      <c r="S3519" s="9">
        <f t="shared" si="276"/>
        <v>14980</v>
      </c>
      <c r="T3519" s="9">
        <v>14980</v>
      </c>
      <c r="U3519" s="9">
        <f t="shared" si="277"/>
        <v>16777.600000000002</v>
      </c>
      <c r="V3519" s="2" t="s">
        <v>42</v>
      </c>
      <c r="W3519" s="2">
        <v>2014</v>
      </c>
      <c r="X3519" s="2"/>
    </row>
    <row r="3520" spans="1:24" ht="63.75" outlineLevel="1" x14ac:dyDescent="0.25">
      <c r="A3520" s="2" t="s">
        <v>7355</v>
      </c>
      <c r="B3520" s="2" t="s">
        <v>27</v>
      </c>
      <c r="C3520" s="5" t="s">
        <v>3945</v>
      </c>
      <c r="D3520" s="34" t="s">
        <v>8024</v>
      </c>
      <c r="E3520" s="5" t="s">
        <v>3946</v>
      </c>
      <c r="F3520" s="93" t="s">
        <v>6748</v>
      </c>
      <c r="G3520" s="2" t="s">
        <v>29</v>
      </c>
      <c r="H3520" s="4">
        <v>0</v>
      </c>
      <c r="I3520" s="2">
        <v>710000000</v>
      </c>
      <c r="J3520" s="2" t="s">
        <v>11537</v>
      </c>
      <c r="K3520" s="2" t="s">
        <v>6779</v>
      </c>
      <c r="L3520" s="2" t="s">
        <v>1141</v>
      </c>
      <c r="M3520" s="6" t="s">
        <v>32</v>
      </c>
      <c r="N3520" s="2" t="s">
        <v>453</v>
      </c>
      <c r="O3520" s="15" t="s">
        <v>3810</v>
      </c>
      <c r="P3520" s="36" t="s">
        <v>40</v>
      </c>
      <c r="Q3520" s="2" t="s">
        <v>41</v>
      </c>
      <c r="R3520" s="2">
        <v>1</v>
      </c>
      <c r="S3520" s="9">
        <f t="shared" si="276"/>
        <v>2140</v>
      </c>
      <c r="T3520" s="9">
        <v>2140</v>
      </c>
      <c r="U3520" s="9">
        <f t="shared" si="277"/>
        <v>2396.8000000000002</v>
      </c>
      <c r="V3520" s="2" t="s">
        <v>42</v>
      </c>
      <c r="W3520" s="2">
        <v>2014</v>
      </c>
      <c r="X3520" s="2"/>
    </row>
    <row r="3521" spans="1:24" ht="63.75" outlineLevel="1" x14ac:dyDescent="0.25">
      <c r="A3521" s="2" t="s">
        <v>7356</v>
      </c>
      <c r="B3521" s="2" t="s">
        <v>27</v>
      </c>
      <c r="C3521" s="20" t="s">
        <v>8094</v>
      </c>
      <c r="D3521" s="20" t="s">
        <v>8069</v>
      </c>
      <c r="E3521" s="20" t="s">
        <v>8096</v>
      </c>
      <c r="F3521" s="13" t="s">
        <v>6720</v>
      </c>
      <c r="G3521" s="2" t="s">
        <v>29</v>
      </c>
      <c r="H3521" s="4">
        <v>0</v>
      </c>
      <c r="I3521" s="2">
        <v>710000000</v>
      </c>
      <c r="J3521" s="2" t="s">
        <v>11537</v>
      </c>
      <c r="K3521" s="2" t="s">
        <v>6779</v>
      </c>
      <c r="L3521" s="2" t="s">
        <v>1141</v>
      </c>
      <c r="M3521" s="6" t="s">
        <v>32</v>
      </c>
      <c r="N3521" s="2" t="s">
        <v>453</v>
      </c>
      <c r="O3521" s="15" t="s">
        <v>3810</v>
      </c>
      <c r="P3521" s="36" t="s">
        <v>40</v>
      </c>
      <c r="Q3521" s="5" t="s">
        <v>41</v>
      </c>
      <c r="R3521" s="2">
        <v>1</v>
      </c>
      <c r="S3521" s="9">
        <f t="shared" si="276"/>
        <v>69550</v>
      </c>
      <c r="T3521" s="9">
        <v>69550</v>
      </c>
      <c r="U3521" s="9">
        <f t="shared" si="277"/>
        <v>77896.000000000015</v>
      </c>
      <c r="V3521" s="2" t="s">
        <v>42</v>
      </c>
      <c r="W3521" s="2">
        <v>2014</v>
      </c>
      <c r="X3521" s="2"/>
    </row>
    <row r="3522" spans="1:24" ht="63.75" outlineLevel="1" x14ac:dyDescent="0.25">
      <c r="A3522" s="2" t="s">
        <v>7357</v>
      </c>
      <c r="B3522" s="2" t="s">
        <v>27</v>
      </c>
      <c r="C3522" s="43" t="s">
        <v>6621</v>
      </c>
      <c r="D3522" s="93" t="s">
        <v>7903</v>
      </c>
      <c r="E3522" s="93" t="s">
        <v>3933</v>
      </c>
      <c r="F3522" s="13" t="s">
        <v>6720</v>
      </c>
      <c r="G3522" s="2" t="s">
        <v>29</v>
      </c>
      <c r="H3522" s="4">
        <v>0</v>
      </c>
      <c r="I3522" s="2">
        <v>710000000</v>
      </c>
      <c r="J3522" s="2" t="s">
        <v>11537</v>
      </c>
      <c r="K3522" s="2" t="s">
        <v>6779</v>
      </c>
      <c r="L3522" s="2" t="s">
        <v>1141</v>
      </c>
      <c r="M3522" s="6" t="s">
        <v>32</v>
      </c>
      <c r="N3522" s="2" t="s">
        <v>453</v>
      </c>
      <c r="O3522" s="15" t="s">
        <v>3810</v>
      </c>
      <c r="P3522" s="36" t="s">
        <v>40</v>
      </c>
      <c r="Q3522" s="5" t="s">
        <v>41</v>
      </c>
      <c r="R3522" s="2">
        <v>1</v>
      </c>
      <c r="S3522" s="9">
        <f t="shared" si="276"/>
        <v>5350.0000000000009</v>
      </c>
      <c r="T3522" s="9">
        <v>5350.0000000000009</v>
      </c>
      <c r="U3522" s="9">
        <f t="shared" si="277"/>
        <v>5992.0000000000018</v>
      </c>
      <c r="V3522" s="2" t="s">
        <v>42</v>
      </c>
      <c r="W3522" s="2">
        <v>2014</v>
      </c>
      <c r="X3522" s="2"/>
    </row>
    <row r="3523" spans="1:24" ht="63.75" outlineLevel="1" x14ac:dyDescent="0.25">
      <c r="A3523" s="2" t="s">
        <v>7358</v>
      </c>
      <c r="B3523" s="2" t="s">
        <v>27</v>
      </c>
      <c r="C3523" s="43" t="s">
        <v>8036</v>
      </c>
      <c r="D3523" s="93" t="s">
        <v>1804</v>
      </c>
      <c r="E3523" s="93" t="s">
        <v>8037</v>
      </c>
      <c r="F3523" s="13" t="s">
        <v>6720</v>
      </c>
      <c r="G3523" s="2" t="s">
        <v>29</v>
      </c>
      <c r="H3523" s="4">
        <v>0</v>
      </c>
      <c r="I3523" s="2">
        <v>710000000</v>
      </c>
      <c r="J3523" s="2" t="s">
        <v>11537</v>
      </c>
      <c r="K3523" s="2" t="s">
        <v>6779</v>
      </c>
      <c r="L3523" s="2" t="s">
        <v>1141</v>
      </c>
      <c r="M3523" s="6" t="s">
        <v>32</v>
      </c>
      <c r="N3523" s="2" t="s">
        <v>453</v>
      </c>
      <c r="O3523" s="15" t="s">
        <v>3810</v>
      </c>
      <c r="P3523" s="36" t="s">
        <v>40</v>
      </c>
      <c r="Q3523" s="5" t="s">
        <v>41</v>
      </c>
      <c r="R3523" s="2">
        <v>1</v>
      </c>
      <c r="S3523" s="9">
        <f t="shared" si="276"/>
        <v>17120</v>
      </c>
      <c r="T3523" s="9">
        <v>17120</v>
      </c>
      <c r="U3523" s="9">
        <f t="shared" si="277"/>
        <v>19174.400000000001</v>
      </c>
      <c r="V3523" s="2" t="s">
        <v>42</v>
      </c>
      <c r="W3523" s="2">
        <v>2014</v>
      </c>
      <c r="X3523" s="2"/>
    </row>
    <row r="3524" spans="1:24" ht="63.75" outlineLevel="1" x14ac:dyDescent="0.25">
      <c r="A3524" s="2" t="s">
        <v>7359</v>
      </c>
      <c r="B3524" s="2" t="s">
        <v>27</v>
      </c>
      <c r="C3524" s="20" t="s">
        <v>8777</v>
      </c>
      <c r="D3524" s="20" t="s">
        <v>7870</v>
      </c>
      <c r="E3524" s="20" t="s">
        <v>8778</v>
      </c>
      <c r="F3524" s="13" t="s">
        <v>6720</v>
      </c>
      <c r="G3524" s="2" t="s">
        <v>29</v>
      </c>
      <c r="H3524" s="4">
        <v>0</v>
      </c>
      <c r="I3524" s="2">
        <v>710000000</v>
      </c>
      <c r="J3524" s="2" t="s">
        <v>11537</v>
      </c>
      <c r="K3524" s="2" t="s">
        <v>6779</v>
      </c>
      <c r="L3524" s="2" t="s">
        <v>1141</v>
      </c>
      <c r="M3524" s="6" t="s">
        <v>32</v>
      </c>
      <c r="N3524" s="2" t="s">
        <v>453</v>
      </c>
      <c r="O3524" s="15" t="s">
        <v>3810</v>
      </c>
      <c r="P3524" s="36" t="s">
        <v>40</v>
      </c>
      <c r="Q3524" s="5" t="s">
        <v>41</v>
      </c>
      <c r="R3524" s="2">
        <v>1</v>
      </c>
      <c r="S3524" s="9">
        <f t="shared" si="276"/>
        <v>5350.0000000000009</v>
      </c>
      <c r="T3524" s="9">
        <v>5350.0000000000009</v>
      </c>
      <c r="U3524" s="9">
        <f t="shared" si="277"/>
        <v>5992.0000000000018</v>
      </c>
      <c r="V3524" s="2" t="s">
        <v>42</v>
      </c>
      <c r="W3524" s="2">
        <v>2014</v>
      </c>
      <c r="X3524" s="2"/>
    </row>
    <row r="3525" spans="1:24" ht="63.75" outlineLevel="1" x14ac:dyDescent="0.25">
      <c r="A3525" s="2" t="s">
        <v>7360</v>
      </c>
      <c r="B3525" s="2" t="s">
        <v>27</v>
      </c>
      <c r="C3525" s="20" t="s">
        <v>8779</v>
      </c>
      <c r="D3525" s="20" t="s">
        <v>7846</v>
      </c>
      <c r="E3525" s="20" t="s">
        <v>8780</v>
      </c>
      <c r="F3525" s="93" t="s">
        <v>6749</v>
      </c>
      <c r="G3525" s="2" t="s">
        <v>29</v>
      </c>
      <c r="H3525" s="4">
        <v>0</v>
      </c>
      <c r="I3525" s="2">
        <v>710000000</v>
      </c>
      <c r="J3525" s="2" t="s">
        <v>11537</v>
      </c>
      <c r="K3525" s="2" t="s">
        <v>6779</v>
      </c>
      <c r="L3525" s="2" t="s">
        <v>1141</v>
      </c>
      <c r="M3525" s="6" t="s">
        <v>32</v>
      </c>
      <c r="N3525" s="2" t="s">
        <v>453</v>
      </c>
      <c r="O3525" s="15" t="s">
        <v>3810</v>
      </c>
      <c r="P3525" s="36" t="s">
        <v>40</v>
      </c>
      <c r="Q3525" s="5" t="s">
        <v>41</v>
      </c>
      <c r="R3525" s="2">
        <v>20</v>
      </c>
      <c r="S3525" s="9">
        <f t="shared" si="276"/>
        <v>1070.0000000000002</v>
      </c>
      <c r="T3525" s="9">
        <v>21400.000000000004</v>
      </c>
      <c r="U3525" s="9">
        <f t="shared" si="277"/>
        <v>23968.000000000007</v>
      </c>
      <c r="V3525" s="2" t="s">
        <v>42</v>
      </c>
      <c r="W3525" s="2">
        <v>2014</v>
      </c>
      <c r="X3525" s="2"/>
    </row>
    <row r="3526" spans="1:24" ht="63.75" outlineLevel="1" x14ac:dyDescent="0.25">
      <c r="A3526" s="2" t="s">
        <v>7361</v>
      </c>
      <c r="B3526" s="2" t="s">
        <v>27</v>
      </c>
      <c r="C3526" s="20" t="s">
        <v>8781</v>
      </c>
      <c r="D3526" s="20" t="s">
        <v>7998</v>
      </c>
      <c r="E3526" s="20" t="s">
        <v>8782</v>
      </c>
      <c r="F3526" s="13" t="s">
        <v>6750</v>
      </c>
      <c r="G3526" s="2" t="s">
        <v>29</v>
      </c>
      <c r="H3526" s="4">
        <v>0</v>
      </c>
      <c r="I3526" s="2">
        <v>710000000</v>
      </c>
      <c r="J3526" s="2" t="s">
        <v>11537</v>
      </c>
      <c r="K3526" s="2" t="s">
        <v>6779</v>
      </c>
      <c r="L3526" s="2" t="s">
        <v>1141</v>
      </c>
      <c r="M3526" s="6" t="s">
        <v>32</v>
      </c>
      <c r="N3526" s="2" t="s">
        <v>453</v>
      </c>
      <c r="O3526" s="15" t="s">
        <v>3810</v>
      </c>
      <c r="P3526" s="36" t="s">
        <v>40</v>
      </c>
      <c r="Q3526" s="5" t="s">
        <v>41</v>
      </c>
      <c r="R3526" s="139">
        <v>1</v>
      </c>
      <c r="S3526" s="9">
        <v>149050</v>
      </c>
      <c r="T3526" s="9">
        <v>149050</v>
      </c>
      <c r="U3526" s="9">
        <f t="shared" si="277"/>
        <v>166936.00000000003</v>
      </c>
      <c r="V3526" s="2" t="s">
        <v>42</v>
      </c>
      <c r="W3526" s="2">
        <v>2014</v>
      </c>
      <c r="X3526" s="2"/>
    </row>
    <row r="3527" spans="1:24" ht="63.75" outlineLevel="1" x14ac:dyDescent="0.25">
      <c r="A3527" s="2" t="s">
        <v>7362</v>
      </c>
      <c r="B3527" s="2" t="s">
        <v>27</v>
      </c>
      <c r="C3527" s="43" t="s">
        <v>12741</v>
      </c>
      <c r="D3527" s="13" t="s">
        <v>12740</v>
      </c>
      <c r="E3527" s="13" t="s">
        <v>12739</v>
      </c>
      <c r="F3527" s="13" t="s">
        <v>6751</v>
      </c>
      <c r="G3527" s="2" t="s">
        <v>29</v>
      </c>
      <c r="H3527" s="4">
        <v>0</v>
      </c>
      <c r="I3527" s="2">
        <v>710000000</v>
      </c>
      <c r="J3527" s="2" t="s">
        <v>11537</v>
      </c>
      <c r="K3527" s="2" t="s">
        <v>6779</v>
      </c>
      <c r="L3527" s="2" t="s">
        <v>1141</v>
      </c>
      <c r="M3527" s="6" t="s">
        <v>32</v>
      </c>
      <c r="N3527" s="2" t="s">
        <v>453</v>
      </c>
      <c r="O3527" s="15" t="s">
        <v>3810</v>
      </c>
      <c r="P3527" s="36" t="s">
        <v>40</v>
      </c>
      <c r="Q3527" s="5" t="s">
        <v>41</v>
      </c>
      <c r="R3527" s="2">
        <v>1</v>
      </c>
      <c r="S3527" s="9">
        <v>14500</v>
      </c>
      <c r="T3527" s="9">
        <f>S3527*R3527</f>
        <v>14500</v>
      </c>
      <c r="U3527" s="9">
        <f t="shared" si="277"/>
        <v>16240.000000000002</v>
      </c>
      <c r="V3527" s="2" t="s">
        <v>42</v>
      </c>
      <c r="W3527" s="2">
        <v>2014</v>
      </c>
      <c r="X3527" s="2"/>
    </row>
    <row r="3528" spans="1:24" ht="63.75" outlineLevel="1" x14ac:dyDescent="0.25">
      <c r="A3528" s="2" t="s">
        <v>7363</v>
      </c>
      <c r="B3528" s="2" t="s">
        <v>27</v>
      </c>
      <c r="C3528" s="20" t="s">
        <v>7855</v>
      </c>
      <c r="D3528" s="20" t="s">
        <v>1920</v>
      </c>
      <c r="E3528" s="20" t="s">
        <v>7856</v>
      </c>
      <c r="F3528" s="93" t="s">
        <v>6752</v>
      </c>
      <c r="G3528" s="2" t="s">
        <v>29</v>
      </c>
      <c r="H3528" s="4">
        <v>0</v>
      </c>
      <c r="I3528" s="2">
        <v>710000000</v>
      </c>
      <c r="J3528" s="2" t="s">
        <v>11537</v>
      </c>
      <c r="K3528" s="2" t="s">
        <v>6779</v>
      </c>
      <c r="L3528" s="2" t="s">
        <v>1141</v>
      </c>
      <c r="M3528" s="6" t="s">
        <v>32</v>
      </c>
      <c r="N3528" s="2" t="s">
        <v>453</v>
      </c>
      <c r="O3528" s="15" t="s">
        <v>3810</v>
      </c>
      <c r="P3528" s="36" t="s">
        <v>40</v>
      </c>
      <c r="Q3528" s="5" t="s">
        <v>41</v>
      </c>
      <c r="R3528" s="2">
        <v>1</v>
      </c>
      <c r="S3528" s="9">
        <f t="shared" ref="S3528:S3555" si="278">T3528/R3528</f>
        <v>21400.000000000004</v>
      </c>
      <c r="T3528" s="9">
        <v>21400.000000000004</v>
      </c>
      <c r="U3528" s="9">
        <f t="shared" si="277"/>
        <v>23968.000000000007</v>
      </c>
      <c r="V3528" s="2" t="s">
        <v>42</v>
      </c>
      <c r="W3528" s="2">
        <v>2014</v>
      </c>
      <c r="X3528" s="2"/>
    </row>
    <row r="3529" spans="1:24" ht="63.75" outlineLevel="1" x14ac:dyDescent="0.25">
      <c r="A3529" s="2" t="s">
        <v>7364</v>
      </c>
      <c r="B3529" s="2" t="s">
        <v>27</v>
      </c>
      <c r="C3529" s="43" t="s">
        <v>6753</v>
      </c>
      <c r="D3529" s="93" t="s">
        <v>6327</v>
      </c>
      <c r="E3529" s="13" t="s">
        <v>12742</v>
      </c>
      <c r="F3529" s="93" t="s">
        <v>6754</v>
      </c>
      <c r="G3529" s="2" t="s">
        <v>29</v>
      </c>
      <c r="H3529" s="4">
        <v>0</v>
      </c>
      <c r="I3529" s="2">
        <v>710000000</v>
      </c>
      <c r="J3529" s="2" t="s">
        <v>11537</v>
      </c>
      <c r="K3529" s="2" t="s">
        <v>6779</v>
      </c>
      <c r="L3529" s="2" t="s">
        <v>1141</v>
      </c>
      <c r="M3529" s="6" t="s">
        <v>32</v>
      </c>
      <c r="N3529" s="2" t="s">
        <v>453</v>
      </c>
      <c r="O3529" s="15" t="s">
        <v>3810</v>
      </c>
      <c r="P3529" s="36" t="s">
        <v>40</v>
      </c>
      <c r="Q3529" s="2" t="s">
        <v>41</v>
      </c>
      <c r="R3529" s="2">
        <v>1</v>
      </c>
      <c r="S3529" s="9">
        <f t="shared" si="278"/>
        <v>42800.000000000007</v>
      </c>
      <c r="T3529" s="9">
        <v>42800.000000000007</v>
      </c>
      <c r="U3529" s="9">
        <f t="shared" si="277"/>
        <v>47936.000000000015</v>
      </c>
      <c r="V3529" s="2" t="s">
        <v>42</v>
      </c>
      <c r="W3529" s="2">
        <v>2014</v>
      </c>
      <c r="X3529" s="2"/>
    </row>
    <row r="3530" spans="1:24" ht="63.75" outlineLevel="1" x14ac:dyDescent="0.25">
      <c r="A3530" s="2" t="s">
        <v>7365</v>
      </c>
      <c r="B3530" s="2" t="s">
        <v>27</v>
      </c>
      <c r="C3530" s="20" t="s">
        <v>8486</v>
      </c>
      <c r="D3530" s="20" t="s">
        <v>8487</v>
      </c>
      <c r="E3530" s="20" t="s">
        <v>3933</v>
      </c>
      <c r="F3530" s="93" t="s">
        <v>8783</v>
      </c>
      <c r="G3530" s="2" t="s">
        <v>29</v>
      </c>
      <c r="H3530" s="4">
        <v>0</v>
      </c>
      <c r="I3530" s="2">
        <v>710000000</v>
      </c>
      <c r="J3530" s="2" t="s">
        <v>11537</v>
      </c>
      <c r="K3530" s="2" t="s">
        <v>6779</v>
      </c>
      <c r="L3530" s="2" t="s">
        <v>1141</v>
      </c>
      <c r="M3530" s="6" t="s">
        <v>32</v>
      </c>
      <c r="N3530" s="2" t="s">
        <v>453</v>
      </c>
      <c r="O3530" s="15" t="s">
        <v>3810</v>
      </c>
      <c r="P3530" s="36" t="s">
        <v>40</v>
      </c>
      <c r="Q3530" s="5" t="s">
        <v>41</v>
      </c>
      <c r="R3530" s="2">
        <v>2</v>
      </c>
      <c r="S3530" s="9">
        <f t="shared" si="278"/>
        <v>7490</v>
      </c>
      <c r="T3530" s="9">
        <v>14980</v>
      </c>
      <c r="U3530" s="9">
        <f t="shared" si="277"/>
        <v>16777.600000000002</v>
      </c>
      <c r="V3530" s="2" t="s">
        <v>42</v>
      </c>
      <c r="W3530" s="2">
        <v>2014</v>
      </c>
      <c r="X3530" s="2"/>
    </row>
    <row r="3531" spans="1:24" ht="63.75" outlineLevel="1" x14ac:dyDescent="0.25">
      <c r="A3531" s="2" t="s">
        <v>7366</v>
      </c>
      <c r="B3531" s="2" t="s">
        <v>27</v>
      </c>
      <c r="C3531" s="43" t="s">
        <v>6755</v>
      </c>
      <c r="D3531" s="93" t="s">
        <v>12743</v>
      </c>
      <c r="E3531" s="13" t="s">
        <v>3933</v>
      </c>
      <c r="F3531" s="13" t="s">
        <v>6720</v>
      </c>
      <c r="G3531" s="2" t="s">
        <v>29</v>
      </c>
      <c r="H3531" s="4">
        <v>0</v>
      </c>
      <c r="I3531" s="2">
        <v>710000000</v>
      </c>
      <c r="J3531" s="2" t="s">
        <v>11537</v>
      </c>
      <c r="K3531" s="2" t="s">
        <v>6779</v>
      </c>
      <c r="L3531" s="2" t="s">
        <v>1141</v>
      </c>
      <c r="M3531" s="6" t="s">
        <v>32</v>
      </c>
      <c r="N3531" s="2" t="s">
        <v>453</v>
      </c>
      <c r="O3531" s="15" t="s">
        <v>3810</v>
      </c>
      <c r="P3531" s="36" t="s">
        <v>40</v>
      </c>
      <c r="Q3531" s="2" t="s">
        <v>41</v>
      </c>
      <c r="R3531" s="2">
        <v>1</v>
      </c>
      <c r="S3531" s="9">
        <f t="shared" si="278"/>
        <v>10700.000000000002</v>
      </c>
      <c r="T3531" s="9">
        <v>10700.000000000002</v>
      </c>
      <c r="U3531" s="9">
        <f t="shared" si="277"/>
        <v>11984.000000000004</v>
      </c>
      <c r="V3531" s="2" t="s">
        <v>42</v>
      </c>
      <c r="W3531" s="2">
        <v>2014</v>
      </c>
      <c r="X3531" s="2"/>
    </row>
    <row r="3532" spans="1:24" ht="63.75" outlineLevel="1" x14ac:dyDescent="0.25">
      <c r="A3532" s="2" t="s">
        <v>7367</v>
      </c>
      <c r="B3532" s="2" t="s">
        <v>27</v>
      </c>
      <c r="C3532" s="20" t="s">
        <v>8784</v>
      </c>
      <c r="D3532" s="20" t="s">
        <v>8785</v>
      </c>
      <c r="E3532" s="20" t="s">
        <v>8786</v>
      </c>
      <c r="F3532" s="93" t="s">
        <v>6756</v>
      </c>
      <c r="G3532" s="2" t="s">
        <v>29</v>
      </c>
      <c r="H3532" s="4">
        <v>0</v>
      </c>
      <c r="I3532" s="2">
        <v>710000000</v>
      </c>
      <c r="J3532" s="2" t="s">
        <v>11537</v>
      </c>
      <c r="K3532" s="2" t="s">
        <v>6779</v>
      </c>
      <c r="L3532" s="2" t="s">
        <v>1141</v>
      </c>
      <c r="M3532" s="6" t="s">
        <v>32</v>
      </c>
      <c r="N3532" s="2" t="s">
        <v>453</v>
      </c>
      <c r="O3532" s="15" t="s">
        <v>3810</v>
      </c>
      <c r="P3532" s="36" t="s">
        <v>40</v>
      </c>
      <c r="Q3532" s="5" t="s">
        <v>41</v>
      </c>
      <c r="R3532" s="2">
        <v>1</v>
      </c>
      <c r="S3532" s="9">
        <f t="shared" si="278"/>
        <v>12840</v>
      </c>
      <c r="T3532" s="9">
        <v>12840</v>
      </c>
      <c r="U3532" s="9">
        <f t="shared" si="277"/>
        <v>14380.800000000001</v>
      </c>
      <c r="V3532" s="2" t="s">
        <v>42</v>
      </c>
      <c r="W3532" s="2">
        <v>2014</v>
      </c>
      <c r="X3532" s="2"/>
    </row>
    <row r="3533" spans="1:24" ht="63.75" outlineLevel="1" x14ac:dyDescent="0.25">
      <c r="A3533" s="2" t="s">
        <v>7368</v>
      </c>
      <c r="B3533" s="2" t="s">
        <v>27</v>
      </c>
      <c r="C3533" s="43" t="s">
        <v>6757</v>
      </c>
      <c r="D3533" s="93" t="s">
        <v>7942</v>
      </c>
      <c r="E3533" s="13" t="s">
        <v>3933</v>
      </c>
      <c r="F3533" s="13" t="s">
        <v>6720</v>
      </c>
      <c r="G3533" s="2" t="s">
        <v>29</v>
      </c>
      <c r="H3533" s="4">
        <v>0</v>
      </c>
      <c r="I3533" s="2">
        <v>710000000</v>
      </c>
      <c r="J3533" s="2" t="s">
        <v>11537</v>
      </c>
      <c r="K3533" s="2" t="s">
        <v>6779</v>
      </c>
      <c r="L3533" s="2" t="s">
        <v>1141</v>
      </c>
      <c r="M3533" s="6" t="s">
        <v>32</v>
      </c>
      <c r="N3533" s="2" t="s">
        <v>453</v>
      </c>
      <c r="O3533" s="15" t="s">
        <v>3810</v>
      </c>
      <c r="P3533" s="36" t="s">
        <v>40</v>
      </c>
      <c r="Q3533" s="2" t="s">
        <v>41</v>
      </c>
      <c r="R3533" s="2">
        <v>4</v>
      </c>
      <c r="S3533" s="9">
        <f t="shared" si="278"/>
        <v>2675.0000000000005</v>
      </c>
      <c r="T3533" s="9">
        <v>10700.000000000002</v>
      </c>
      <c r="U3533" s="9">
        <f t="shared" si="277"/>
        <v>11984.000000000004</v>
      </c>
      <c r="V3533" s="2" t="s">
        <v>42</v>
      </c>
      <c r="W3533" s="2">
        <v>2014</v>
      </c>
      <c r="X3533" s="2"/>
    </row>
    <row r="3534" spans="1:24" ht="63.75" outlineLevel="1" x14ac:dyDescent="0.25">
      <c r="A3534" s="2" t="s">
        <v>7369</v>
      </c>
      <c r="B3534" s="2" t="s">
        <v>27</v>
      </c>
      <c r="C3534" s="20" t="s">
        <v>8787</v>
      </c>
      <c r="D3534" s="20" t="s">
        <v>8788</v>
      </c>
      <c r="E3534" s="20" t="s">
        <v>5637</v>
      </c>
      <c r="F3534" s="93" t="s">
        <v>6758</v>
      </c>
      <c r="G3534" s="2" t="s">
        <v>29</v>
      </c>
      <c r="H3534" s="4">
        <v>0</v>
      </c>
      <c r="I3534" s="2">
        <v>710000000</v>
      </c>
      <c r="J3534" s="2" t="s">
        <v>11537</v>
      </c>
      <c r="K3534" s="2" t="s">
        <v>6779</v>
      </c>
      <c r="L3534" s="2" t="s">
        <v>1141</v>
      </c>
      <c r="M3534" s="6" t="s">
        <v>32</v>
      </c>
      <c r="N3534" s="2" t="s">
        <v>453</v>
      </c>
      <c r="O3534" s="15" t="s">
        <v>3810</v>
      </c>
      <c r="P3534" s="36" t="s">
        <v>40</v>
      </c>
      <c r="Q3534" s="5" t="s">
        <v>41</v>
      </c>
      <c r="R3534" s="2">
        <v>1</v>
      </c>
      <c r="S3534" s="9">
        <f t="shared" si="278"/>
        <v>10700.000000000002</v>
      </c>
      <c r="T3534" s="9">
        <v>10700.000000000002</v>
      </c>
      <c r="U3534" s="9">
        <f t="shared" si="277"/>
        <v>11984.000000000004</v>
      </c>
      <c r="V3534" s="2" t="s">
        <v>42</v>
      </c>
      <c r="W3534" s="2">
        <v>2014</v>
      </c>
      <c r="X3534" s="2"/>
    </row>
    <row r="3535" spans="1:24" ht="63.75" outlineLevel="1" x14ac:dyDescent="0.25">
      <c r="A3535" s="2" t="s">
        <v>7370</v>
      </c>
      <c r="B3535" s="2" t="s">
        <v>27</v>
      </c>
      <c r="C3535" s="20" t="s">
        <v>8789</v>
      </c>
      <c r="D3535" s="20" t="s">
        <v>8790</v>
      </c>
      <c r="E3535" s="20" t="s">
        <v>8791</v>
      </c>
      <c r="F3535" s="93" t="s">
        <v>6759</v>
      </c>
      <c r="G3535" s="2" t="s">
        <v>29</v>
      </c>
      <c r="H3535" s="4">
        <v>0</v>
      </c>
      <c r="I3535" s="2">
        <v>710000000</v>
      </c>
      <c r="J3535" s="2" t="s">
        <v>11537</v>
      </c>
      <c r="K3535" s="2" t="s">
        <v>6779</v>
      </c>
      <c r="L3535" s="2" t="s">
        <v>1141</v>
      </c>
      <c r="M3535" s="6" t="s">
        <v>32</v>
      </c>
      <c r="N3535" s="2" t="s">
        <v>453</v>
      </c>
      <c r="O3535" s="15" t="s">
        <v>3810</v>
      </c>
      <c r="P3535" s="36" t="s">
        <v>40</v>
      </c>
      <c r="Q3535" s="5" t="s">
        <v>41</v>
      </c>
      <c r="R3535" s="2">
        <v>1</v>
      </c>
      <c r="S3535" s="9">
        <f t="shared" si="278"/>
        <v>26750</v>
      </c>
      <c r="T3535" s="9">
        <v>26750</v>
      </c>
      <c r="U3535" s="9">
        <f t="shared" si="277"/>
        <v>29960.000000000004</v>
      </c>
      <c r="V3535" s="2" t="s">
        <v>42</v>
      </c>
      <c r="W3535" s="2">
        <v>2014</v>
      </c>
      <c r="X3535" s="2"/>
    </row>
    <row r="3536" spans="1:24" ht="63.75" outlineLevel="1" x14ac:dyDescent="0.25">
      <c r="A3536" s="2" t="s">
        <v>7371</v>
      </c>
      <c r="B3536" s="2" t="s">
        <v>27</v>
      </c>
      <c r="C3536" s="20" t="s">
        <v>8792</v>
      </c>
      <c r="D3536" s="20" t="s">
        <v>8793</v>
      </c>
      <c r="E3536" s="20" t="s">
        <v>8794</v>
      </c>
      <c r="F3536" s="93" t="s">
        <v>6760</v>
      </c>
      <c r="G3536" s="2" t="s">
        <v>29</v>
      </c>
      <c r="H3536" s="4">
        <v>0</v>
      </c>
      <c r="I3536" s="2">
        <v>710000000</v>
      </c>
      <c r="J3536" s="2" t="s">
        <v>11537</v>
      </c>
      <c r="K3536" s="2" t="s">
        <v>6779</v>
      </c>
      <c r="L3536" s="2" t="s">
        <v>1141</v>
      </c>
      <c r="M3536" s="6" t="s">
        <v>32</v>
      </c>
      <c r="N3536" s="2" t="s">
        <v>453</v>
      </c>
      <c r="O3536" s="15" t="s">
        <v>3810</v>
      </c>
      <c r="P3536" s="36" t="s">
        <v>40</v>
      </c>
      <c r="Q3536" s="5" t="s">
        <v>41</v>
      </c>
      <c r="R3536" s="2">
        <v>1</v>
      </c>
      <c r="S3536" s="9">
        <f t="shared" si="278"/>
        <v>28890</v>
      </c>
      <c r="T3536" s="9">
        <v>28890</v>
      </c>
      <c r="U3536" s="9">
        <f t="shared" si="277"/>
        <v>32356.800000000003</v>
      </c>
      <c r="V3536" s="2" t="s">
        <v>42</v>
      </c>
      <c r="W3536" s="2">
        <v>2014</v>
      </c>
      <c r="X3536" s="2"/>
    </row>
    <row r="3537" spans="1:24" ht="63.75" outlineLevel="1" x14ac:dyDescent="0.25">
      <c r="A3537" s="2" t="s">
        <v>7372</v>
      </c>
      <c r="B3537" s="2" t="s">
        <v>27</v>
      </c>
      <c r="C3537" s="43" t="s">
        <v>6625</v>
      </c>
      <c r="D3537" s="93" t="s">
        <v>5783</v>
      </c>
      <c r="E3537" s="13" t="s">
        <v>12729</v>
      </c>
      <c r="F3537" s="93" t="s">
        <v>6745</v>
      </c>
      <c r="G3537" s="2" t="s">
        <v>29</v>
      </c>
      <c r="H3537" s="4">
        <v>0</v>
      </c>
      <c r="I3537" s="2">
        <v>710000000</v>
      </c>
      <c r="J3537" s="2" t="s">
        <v>11537</v>
      </c>
      <c r="K3537" s="2" t="s">
        <v>6779</v>
      </c>
      <c r="L3537" s="2" t="s">
        <v>1141</v>
      </c>
      <c r="M3537" s="6" t="s">
        <v>32</v>
      </c>
      <c r="N3537" s="2" t="s">
        <v>453</v>
      </c>
      <c r="O3537" s="15" t="s">
        <v>3810</v>
      </c>
      <c r="P3537" s="36" t="s">
        <v>40</v>
      </c>
      <c r="Q3537" s="2" t="s">
        <v>41</v>
      </c>
      <c r="R3537" s="2">
        <v>1</v>
      </c>
      <c r="S3537" s="9">
        <f t="shared" si="278"/>
        <v>27820</v>
      </c>
      <c r="T3537" s="9">
        <v>27820</v>
      </c>
      <c r="U3537" s="9">
        <f t="shared" si="277"/>
        <v>31158.400000000001</v>
      </c>
      <c r="V3537" s="2" t="s">
        <v>42</v>
      </c>
      <c r="W3537" s="2">
        <v>2014</v>
      </c>
      <c r="X3537" s="2"/>
    </row>
    <row r="3538" spans="1:24" ht="63.75" outlineLevel="1" x14ac:dyDescent="0.25">
      <c r="A3538" s="2" t="s">
        <v>7373</v>
      </c>
      <c r="B3538" s="2" t="s">
        <v>27</v>
      </c>
      <c r="C3538" s="43" t="s">
        <v>6626</v>
      </c>
      <c r="D3538" s="93" t="s">
        <v>10242</v>
      </c>
      <c r="E3538" s="13" t="s">
        <v>3933</v>
      </c>
      <c r="F3538" s="93" t="s">
        <v>6761</v>
      </c>
      <c r="G3538" s="2" t="s">
        <v>29</v>
      </c>
      <c r="H3538" s="4">
        <v>0</v>
      </c>
      <c r="I3538" s="2">
        <v>710000000</v>
      </c>
      <c r="J3538" s="2" t="s">
        <v>11537</v>
      </c>
      <c r="K3538" s="2" t="s">
        <v>6779</v>
      </c>
      <c r="L3538" s="2" t="s">
        <v>1141</v>
      </c>
      <c r="M3538" s="6" t="s">
        <v>32</v>
      </c>
      <c r="N3538" s="2" t="s">
        <v>453</v>
      </c>
      <c r="O3538" s="15" t="s">
        <v>3810</v>
      </c>
      <c r="P3538" s="36" t="s">
        <v>40</v>
      </c>
      <c r="Q3538" s="2" t="s">
        <v>41</v>
      </c>
      <c r="R3538" s="2">
        <v>1</v>
      </c>
      <c r="S3538" s="9">
        <f t="shared" si="278"/>
        <v>49220.000000000007</v>
      </c>
      <c r="T3538" s="9">
        <v>49220.000000000007</v>
      </c>
      <c r="U3538" s="9">
        <f t="shared" si="277"/>
        <v>55126.400000000016</v>
      </c>
      <c r="V3538" s="2" t="s">
        <v>42</v>
      </c>
      <c r="W3538" s="2">
        <v>2014</v>
      </c>
      <c r="X3538" s="2"/>
    </row>
    <row r="3539" spans="1:24" ht="63.75" outlineLevel="1" x14ac:dyDescent="0.25">
      <c r="A3539" s="2" t="s">
        <v>7374</v>
      </c>
      <c r="B3539" s="2" t="s">
        <v>27</v>
      </c>
      <c r="C3539" s="20" t="s">
        <v>8795</v>
      </c>
      <c r="D3539" s="20" t="s">
        <v>8796</v>
      </c>
      <c r="E3539" s="20" t="s">
        <v>3933</v>
      </c>
      <c r="F3539" s="93" t="s">
        <v>6762</v>
      </c>
      <c r="G3539" s="2" t="s">
        <v>29</v>
      </c>
      <c r="H3539" s="4">
        <v>0</v>
      </c>
      <c r="I3539" s="2">
        <v>710000000</v>
      </c>
      <c r="J3539" s="2" t="s">
        <v>11537</v>
      </c>
      <c r="K3539" s="2" t="s">
        <v>6779</v>
      </c>
      <c r="L3539" s="2" t="s">
        <v>1141</v>
      </c>
      <c r="M3539" s="6" t="s">
        <v>32</v>
      </c>
      <c r="N3539" s="2" t="s">
        <v>453</v>
      </c>
      <c r="O3539" s="15" t="s">
        <v>3810</v>
      </c>
      <c r="P3539" s="36" t="s">
        <v>40</v>
      </c>
      <c r="Q3539" s="5" t="s">
        <v>41</v>
      </c>
      <c r="R3539" s="2">
        <v>2</v>
      </c>
      <c r="S3539" s="9">
        <f t="shared" si="278"/>
        <v>38520</v>
      </c>
      <c r="T3539" s="9">
        <v>77040</v>
      </c>
      <c r="U3539" s="9">
        <f t="shared" si="277"/>
        <v>86284.800000000003</v>
      </c>
      <c r="V3539" s="2" t="s">
        <v>42</v>
      </c>
      <c r="W3539" s="2">
        <v>2014</v>
      </c>
      <c r="X3539" s="2"/>
    </row>
    <row r="3540" spans="1:24" ht="63.75" outlineLevel="1" x14ac:dyDescent="0.25">
      <c r="A3540" s="2" t="s">
        <v>7375</v>
      </c>
      <c r="B3540" s="2" t="s">
        <v>27</v>
      </c>
      <c r="C3540" s="43" t="s">
        <v>6763</v>
      </c>
      <c r="D3540" s="93" t="s">
        <v>12744</v>
      </c>
      <c r="E3540" s="13" t="s">
        <v>3933</v>
      </c>
      <c r="F3540" s="93" t="s">
        <v>6764</v>
      </c>
      <c r="G3540" s="2" t="s">
        <v>29</v>
      </c>
      <c r="H3540" s="4">
        <v>0</v>
      </c>
      <c r="I3540" s="2">
        <v>710000000</v>
      </c>
      <c r="J3540" s="2" t="s">
        <v>11537</v>
      </c>
      <c r="K3540" s="2" t="s">
        <v>6779</v>
      </c>
      <c r="L3540" s="2" t="s">
        <v>1141</v>
      </c>
      <c r="M3540" s="6" t="s">
        <v>32</v>
      </c>
      <c r="N3540" s="2" t="s">
        <v>453</v>
      </c>
      <c r="O3540" s="15" t="s">
        <v>3810</v>
      </c>
      <c r="P3540" s="36" t="s">
        <v>40</v>
      </c>
      <c r="Q3540" s="2" t="s">
        <v>41</v>
      </c>
      <c r="R3540" s="2">
        <v>4</v>
      </c>
      <c r="S3540" s="9">
        <f t="shared" si="278"/>
        <v>5350.0000000000009</v>
      </c>
      <c r="T3540" s="9">
        <v>21400.000000000004</v>
      </c>
      <c r="U3540" s="9">
        <f t="shared" si="277"/>
        <v>23968.000000000007</v>
      </c>
      <c r="V3540" s="2" t="s">
        <v>42</v>
      </c>
      <c r="W3540" s="2">
        <v>2014</v>
      </c>
      <c r="X3540" s="2"/>
    </row>
    <row r="3541" spans="1:24" ht="63.75" outlineLevel="1" x14ac:dyDescent="0.25">
      <c r="A3541" s="2" t="s">
        <v>7376</v>
      </c>
      <c r="B3541" s="2" t="s">
        <v>27</v>
      </c>
      <c r="C3541" s="43" t="s">
        <v>12895</v>
      </c>
      <c r="D3541" s="93" t="s">
        <v>12747</v>
      </c>
      <c r="E3541" s="13" t="s">
        <v>12746</v>
      </c>
      <c r="F3541" s="93" t="s">
        <v>12745</v>
      </c>
      <c r="G3541" s="2" t="s">
        <v>29</v>
      </c>
      <c r="H3541" s="4">
        <v>0</v>
      </c>
      <c r="I3541" s="2">
        <v>710000000</v>
      </c>
      <c r="J3541" s="2" t="s">
        <v>11537</v>
      </c>
      <c r="K3541" s="2" t="s">
        <v>6779</v>
      </c>
      <c r="L3541" s="2" t="s">
        <v>1141</v>
      </c>
      <c r="M3541" s="6" t="s">
        <v>32</v>
      </c>
      <c r="N3541" s="2" t="s">
        <v>453</v>
      </c>
      <c r="O3541" s="15" t="s">
        <v>3810</v>
      </c>
      <c r="P3541" s="36" t="s">
        <v>40</v>
      </c>
      <c r="Q3541" s="5" t="s">
        <v>41</v>
      </c>
      <c r="R3541" s="2">
        <v>2</v>
      </c>
      <c r="S3541" s="9">
        <f t="shared" si="278"/>
        <v>7490</v>
      </c>
      <c r="T3541" s="9">
        <v>14980</v>
      </c>
      <c r="U3541" s="9">
        <f t="shared" si="277"/>
        <v>16777.600000000002</v>
      </c>
      <c r="V3541" s="2" t="s">
        <v>42</v>
      </c>
      <c r="W3541" s="2">
        <v>2014</v>
      </c>
      <c r="X3541" s="2"/>
    </row>
    <row r="3542" spans="1:24" ht="63.75" outlineLevel="1" x14ac:dyDescent="0.25">
      <c r="A3542" s="2" t="s">
        <v>7377</v>
      </c>
      <c r="B3542" s="2" t="s">
        <v>27</v>
      </c>
      <c r="C3542" s="43" t="s">
        <v>12748</v>
      </c>
      <c r="D3542" s="93" t="s">
        <v>12731</v>
      </c>
      <c r="E3542" s="13" t="s">
        <v>1740</v>
      </c>
      <c r="F3542" s="13" t="s">
        <v>6720</v>
      </c>
      <c r="G3542" s="2" t="s">
        <v>29</v>
      </c>
      <c r="H3542" s="4">
        <v>0</v>
      </c>
      <c r="I3542" s="2">
        <v>710000000</v>
      </c>
      <c r="J3542" s="2" t="s">
        <v>11537</v>
      </c>
      <c r="K3542" s="2" t="s">
        <v>6779</v>
      </c>
      <c r="L3542" s="2" t="s">
        <v>1141</v>
      </c>
      <c r="M3542" s="6" t="s">
        <v>32</v>
      </c>
      <c r="N3542" s="2" t="s">
        <v>453</v>
      </c>
      <c r="O3542" s="15" t="s">
        <v>3810</v>
      </c>
      <c r="P3542" s="36" t="s">
        <v>40</v>
      </c>
      <c r="Q3542" s="2" t="s">
        <v>41</v>
      </c>
      <c r="R3542" s="2">
        <v>2</v>
      </c>
      <c r="S3542" s="9">
        <f t="shared" si="278"/>
        <v>3210</v>
      </c>
      <c r="T3542" s="9">
        <v>6420</v>
      </c>
      <c r="U3542" s="9">
        <f t="shared" si="277"/>
        <v>7190.4000000000005</v>
      </c>
      <c r="V3542" s="2" t="s">
        <v>42</v>
      </c>
      <c r="W3542" s="2">
        <v>2014</v>
      </c>
      <c r="X3542" s="2"/>
    </row>
    <row r="3543" spans="1:24" ht="63.75" outlineLevel="1" x14ac:dyDescent="0.25">
      <c r="A3543" s="2" t="s">
        <v>7378</v>
      </c>
      <c r="B3543" s="2" t="s">
        <v>27</v>
      </c>
      <c r="C3543" s="43" t="s">
        <v>13007</v>
      </c>
      <c r="D3543" s="20" t="s">
        <v>8797</v>
      </c>
      <c r="E3543" s="20" t="s">
        <v>8798</v>
      </c>
      <c r="F3543" s="93" t="s">
        <v>6765</v>
      </c>
      <c r="G3543" s="2" t="s">
        <v>29</v>
      </c>
      <c r="H3543" s="4">
        <v>0</v>
      </c>
      <c r="I3543" s="2">
        <v>710000000</v>
      </c>
      <c r="J3543" s="2" t="s">
        <v>11537</v>
      </c>
      <c r="K3543" s="2" t="s">
        <v>6779</v>
      </c>
      <c r="L3543" s="2" t="s">
        <v>1141</v>
      </c>
      <c r="M3543" s="6" t="s">
        <v>32</v>
      </c>
      <c r="N3543" s="2" t="s">
        <v>453</v>
      </c>
      <c r="O3543" s="15" t="s">
        <v>3810</v>
      </c>
      <c r="P3543" s="36" t="s">
        <v>40</v>
      </c>
      <c r="Q3543" s="5" t="s">
        <v>41</v>
      </c>
      <c r="R3543" s="2">
        <v>1</v>
      </c>
      <c r="S3543" s="9">
        <f t="shared" si="278"/>
        <v>9630</v>
      </c>
      <c r="T3543" s="9">
        <v>9630</v>
      </c>
      <c r="U3543" s="9">
        <f t="shared" si="277"/>
        <v>10785.6</v>
      </c>
      <c r="V3543" s="2" t="s">
        <v>42</v>
      </c>
      <c r="W3543" s="2">
        <v>2014</v>
      </c>
      <c r="X3543" s="2"/>
    </row>
    <row r="3544" spans="1:24" ht="63.75" outlineLevel="1" x14ac:dyDescent="0.25">
      <c r="A3544" s="2" t="s">
        <v>7379</v>
      </c>
      <c r="B3544" s="2" t="s">
        <v>27</v>
      </c>
      <c r="C3544" s="5" t="s">
        <v>3938</v>
      </c>
      <c r="D3544" s="34" t="s">
        <v>3939</v>
      </c>
      <c r="E3544" s="34" t="s">
        <v>13006</v>
      </c>
      <c r="F3544" s="93" t="s">
        <v>6766</v>
      </c>
      <c r="G3544" s="2" t="s">
        <v>29</v>
      </c>
      <c r="H3544" s="4">
        <v>0</v>
      </c>
      <c r="I3544" s="2">
        <v>710000000</v>
      </c>
      <c r="J3544" s="2" t="s">
        <v>11537</v>
      </c>
      <c r="K3544" s="2" t="s">
        <v>6779</v>
      </c>
      <c r="L3544" s="2" t="s">
        <v>1141</v>
      </c>
      <c r="M3544" s="6" t="s">
        <v>32</v>
      </c>
      <c r="N3544" s="2" t="s">
        <v>453</v>
      </c>
      <c r="O3544" s="15" t="s">
        <v>3810</v>
      </c>
      <c r="P3544" s="36" t="s">
        <v>40</v>
      </c>
      <c r="Q3544" s="5" t="s">
        <v>41</v>
      </c>
      <c r="R3544" s="2">
        <v>12</v>
      </c>
      <c r="S3544" s="9">
        <f t="shared" si="278"/>
        <v>1070</v>
      </c>
      <c r="T3544" s="9">
        <v>12840</v>
      </c>
      <c r="U3544" s="9">
        <f t="shared" si="277"/>
        <v>14380.800000000001</v>
      </c>
      <c r="V3544" s="2" t="s">
        <v>42</v>
      </c>
      <c r="W3544" s="2">
        <v>2014</v>
      </c>
      <c r="X3544" s="2"/>
    </row>
    <row r="3545" spans="1:24" ht="63.75" outlineLevel="1" x14ac:dyDescent="0.25">
      <c r="A3545" s="2" t="s">
        <v>7380</v>
      </c>
      <c r="B3545" s="2" t="s">
        <v>27</v>
      </c>
      <c r="C3545" s="43" t="s">
        <v>12750</v>
      </c>
      <c r="D3545" s="93" t="s">
        <v>8001</v>
      </c>
      <c r="E3545" s="13" t="s">
        <v>12749</v>
      </c>
      <c r="F3545" s="93" t="s">
        <v>6767</v>
      </c>
      <c r="G3545" s="2" t="s">
        <v>29</v>
      </c>
      <c r="H3545" s="4">
        <v>0</v>
      </c>
      <c r="I3545" s="2">
        <v>710000000</v>
      </c>
      <c r="J3545" s="2" t="s">
        <v>11537</v>
      </c>
      <c r="K3545" s="2" t="s">
        <v>6779</v>
      </c>
      <c r="L3545" s="2" t="s">
        <v>1141</v>
      </c>
      <c r="M3545" s="6" t="s">
        <v>32</v>
      </c>
      <c r="N3545" s="2" t="s">
        <v>453</v>
      </c>
      <c r="O3545" s="15" t="s">
        <v>3810</v>
      </c>
      <c r="P3545" s="36" t="s">
        <v>40</v>
      </c>
      <c r="Q3545" s="5" t="s">
        <v>41</v>
      </c>
      <c r="R3545" s="2">
        <v>2</v>
      </c>
      <c r="S3545" s="9">
        <f t="shared" si="278"/>
        <v>3745</v>
      </c>
      <c r="T3545" s="9">
        <v>7490</v>
      </c>
      <c r="U3545" s="9">
        <f t="shared" si="277"/>
        <v>8388.8000000000011</v>
      </c>
      <c r="V3545" s="2" t="s">
        <v>42</v>
      </c>
      <c r="W3545" s="2">
        <v>2014</v>
      </c>
      <c r="X3545" s="2"/>
    </row>
    <row r="3546" spans="1:24" ht="63.75" outlineLevel="1" x14ac:dyDescent="0.25">
      <c r="A3546" s="2" t="s">
        <v>7381</v>
      </c>
      <c r="B3546" s="2" t="s">
        <v>27</v>
      </c>
      <c r="C3546" s="43" t="s">
        <v>12753</v>
      </c>
      <c r="D3546" s="93" t="s">
        <v>12752</v>
      </c>
      <c r="E3546" s="13" t="s">
        <v>12751</v>
      </c>
      <c r="F3546" s="93" t="s">
        <v>6768</v>
      </c>
      <c r="G3546" s="2" t="s">
        <v>29</v>
      </c>
      <c r="H3546" s="4">
        <v>0</v>
      </c>
      <c r="I3546" s="2">
        <v>710000000</v>
      </c>
      <c r="J3546" s="2" t="s">
        <v>11537</v>
      </c>
      <c r="K3546" s="2" t="s">
        <v>6779</v>
      </c>
      <c r="L3546" s="2" t="s">
        <v>1141</v>
      </c>
      <c r="M3546" s="6" t="s">
        <v>32</v>
      </c>
      <c r="N3546" s="2" t="s">
        <v>453</v>
      </c>
      <c r="O3546" s="15" t="s">
        <v>3810</v>
      </c>
      <c r="P3546" s="36" t="s">
        <v>40</v>
      </c>
      <c r="Q3546" s="5" t="s">
        <v>41</v>
      </c>
      <c r="R3546" s="2">
        <v>3</v>
      </c>
      <c r="S3546" s="9">
        <f t="shared" si="278"/>
        <v>2853.3333333333335</v>
      </c>
      <c r="T3546" s="9">
        <v>8560</v>
      </c>
      <c r="U3546" s="9">
        <f t="shared" si="277"/>
        <v>9587.2000000000007</v>
      </c>
      <c r="V3546" s="2" t="s">
        <v>42</v>
      </c>
      <c r="W3546" s="2">
        <v>2014</v>
      </c>
      <c r="X3546" s="2"/>
    </row>
    <row r="3547" spans="1:24" ht="63.75" outlineLevel="1" x14ac:dyDescent="0.25">
      <c r="A3547" s="2" t="s">
        <v>7382</v>
      </c>
      <c r="B3547" s="2" t="s">
        <v>27</v>
      </c>
      <c r="C3547" s="43" t="s">
        <v>12753</v>
      </c>
      <c r="D3547" s="93" t="s">
        <v>12752</v>
      </c>
      <c r="E3547" s="13" t="s">
        <v>12751</v>
      </c>
      <c r="F3547" s="13" t="s">
        <v>6720</v>
      </c>
      <c r="G3547" s="2" t="s">
        <v>29</v>
      </c>
      <c r="H3547" s="4">
        <v>0</v>
      </c>
      <c r="I3547" s="2">
        <v>710000000</v>
      </c>
      <c r="J3547" s="2" t="s">
        <v>11537</v>
      </c>
      <c r="K3547" s="2" t="s">
        <v>6779</v>
      </c>
      <c r="L3547" s="2" t="s">
        <v>1141</v>
      </c>
      <c r="M3547" s="6" t="s">
        <v>32</v>
      </c>
      <c r="N3547" s="2" t="s">
        <v>453</v>
      </c>
      <c r="O3547" s="15" t="s">
        <v>3810</v>
      </c>
      <c r="P3547" s="36" t="s">
        <v>40</v>
      </c>
      <c r="Q3547" s="5" t="s">
        <v>41</v>
      </c>
      <c r="R3547" s="2">
        <v>2</v>
      </c>
      <c r="S3547" s="9">
        <f t="shared" si="278"/>
        <v>10700.000000000002</v>
      </c>
      <c r="T3547" s="9">
        <v>21400.000000000004</v>
      </c>
      <c r="U3547" s="9">
        <f t="shared" si="277"/>
        <v>23968.000000000007</v>
      </c>
      <c r="V3547" s="2" t="s">
        <v>42</v>
      </c>
      <c r="W3547" s="2">
        <v>2014</v>
      </c>
      <c r="X3547" s="2"/>
    </row>
    <row r="3548" spans="1:24" ht="63.75" outlineLevel="1" x14ac:dyDescent="0.25">
      <c r="A3548" s="2" t="s">
        <v>7383</v>
      </c>
      <c r="B3548" s="2" t="s">
        <v>27</v>
      </c>
      <c r="C3548" s="43" t="s">
        <v>12755</v>
      </c>
      <c r="D3548" s="93" t="s">
        <v>3582</v>
      </c>
      <c r="E3548" s="93" t="s">
        <v>12754</v>
      </c>
      <c r="F3548" s="13" t="s">
        <v>6720</v>
      </c>
      <c r="G3548" s="2" t="s">
        <v>350</v>
      </c>
      <c r="H3548" s="4">
        <v>0</v>
      </c>
      <c r="I3548" s="2">
        <v>710000000</v>
      </c>
      <c r="J3548" s="2" t="s">
        <v>11537</v>
      </c>
      <c r="K3548" s="2" t="s">
        <v>6779</v>
      </c>
      <c r="L3548" s="2" t="s">
        <v>1141</v>
      </c>
      <c r="M3548" s="6" t="s">
        <v>32</v>
      </c>
      <c r="N3548" s="2" t="s">
        <v>453</v>
      </c>
      <c r="O3548" s="15" t="s">
        <v>3810</v>
      </c>
      <c r="P3548" s="36" t="s">
        <v>40</v>
      </c>
      <c r="Q3548" s="5" t="s">
        <v>41</v>
      </c>
      <c r="R3548" s="2">
        <v>20</v>
      </c>
      <c r="S3548" s="9">
        <f t="shared" si="278"/>
        <v>535.00000000000011</v>
      </c>
      <c r="T3548" s="9">
        <v>10700.000000000002</v>
      </c>
      <c r="U3548" s="9">
        <f t="shared" si="277"/>
        <v>11984.000000000004</v>
      </c>
      <c r="V3548" s="2" t="s">
        <v>42</v>
      </c>
      <c r="W3548" s="2">
        <v>2014</v>
      </c>
      <c r="X3548" s="2"/>
    </row>
    <row r="3549" spans="1:24" ht="63.75" outlineLevel="1" x14ac:dyDescent="0.25">
      <c r="A3549" s="2" t="s">
        <v>7384</v>
      </c>
      <c r="B3549" s="2" t="s">
        <v>27</v>
      </c>
      <c r="C3549" s="43" t="s">
        <v>881</v>
      </c>
      <c r="D3549" s="10" t="s">
        <v>882</v>
      </c>
      <c r="E3549" s="10" t="s">
        <v>883</v>
      </c>
      <c r="F3549" s="13" t="s">
        <v>6720</v>
      </c>
      <c r="G3549" s="2" t="s">
        <v>350</v>
      </c>
      <c r="H3549" s="4">
        <v>0</v>
      </c>
      <c r="I3549" s="2">
        <v>710000000</v>
      </c>
      <c r="J3549" s="2" t="s">
        <v>11537</v>
      </c>
      <c r="K3549" s="2" t="s">
        <v>6779</v>
      </c>
      <c r="L3549" s="2" t="s">
        <v>1141</v>
      </c>
      <c r="M3549" s="6" t="s">
        <v>32</v>
      </c>
      <c r="N3549" s="2" t="s">
        <v>453</v>
      </c>
      <c r="O3549" s="15" t="s">
        <v>3810</v>
      </c>
      <c r="P3549" s="36" t="s">
        <v>40</v>
      </c>
      <c r="Q3549" s="5" t="s">
        <v>41</v>
      </c>
      <c r="R3549" s="2">
        <v>10</v>
      </c>
      <c r="S3549" s="9">
        <f t="shared" si="278"/>
        <v>214</v>
      </c>
      <c r="T3549" s="9">
        <v>2140</v>
      </c>
      <c r="U3549" s="9">
        <f t="shared" si="277"/>
        <v>2396.8000000000002</v>
      </c>
      <c r="V3549" s="2" t="s">
        <v>42</v>
      </c>
      <c r="W3549" s="2">
        <v>2014</v>
      </c>
      <c r="X3549" s="2"/>
    </row>
    <row r="3550" spans="1:24" ht="63.75" outlineLevel="1" x14ac:dyDescent="0.25">
      <c r="A3550" s="2" t="s">
        <v>7385</v>
      </c>
      <c r="B3550" s="2" t="s">
        <v>27</v>
      </c>
      <c r="C3550" s="43" t="s">
        <v>7886</v>
      </c>
      <c r="D3550" s="93" t="s">
        <v>7839</v>
      </c>
      <c r="E3550" s="93" t="s">
        <v>7887</v>
      </c>
      <c r="F3550" s="93" t="s">
        <v>6769</v>
      </c>
      <c r="G3550" s="2" t="s">
        <v>350</v>
      </c>
      <c r="H3550" s="4">
        <v>0</v>
      </c>
      <c r="I3550" s="2">
        <v>710000000</v>
      </c>
      <c r="J3550" s="2" t="s">
        <v>11537</v>
      </c>
      <c r="K3550" s="2" t="s">
        <v>6779</v>
      </c>
      <c r="L3550" s="2" t="s">
        <v>1141</v>
      </c>
      <c r="M3550" s="6" t="s">
        <v>32</v>
      </c>
      <c r="N3550" s="2" t="s">
        <v>453</v>
      </c>
      <c r="O3550" s="15" t="s">
        <v>3810</v>
      </c>
      <c r="P3550" s="36" t="s">
        <v>40</v>
      </c>
      <c r="Q3550" s="5" t="s">
        <v>41</v>
      </c>
      <c r="R3550" s="2">
        <v>4</v>
      </c>
      <c r="S3550" s="9">
        <f t="shared" si="278"/>
        <v>535</v>
      </c>
      <c r="T3550" s="9">
        <v>2140</v>
      </c>
      <c r="U3550" s="9">
        <f t="shared" si="277"/>
        <v>2396.8000000000002</v>
      </c>
      <c r="V3550" s="2" t="s">
        <v>42</v>
      </c>
      <c r="W3550" s="2">
        <v>2014</v>
      </c>
      <c r="X3550" s="2"/>
    </row>
    <row r="3551" spans="1:24" ht="63.75" outlineLevel="1" x14ac:dyDescent="0.25">
      <c r="A3551" s="2" t="s">
        <v>7386</v>
      </c>
      <c r="B3551" s="2" t="s">
        <v>27</v>
      </c>
      <c r="C3551" s="43" t="s">
        <v>12758</v>
      </c>
      <c r="D3551" s="93" t="s">
        <v>12757</v>
      </c>
      <c r="E3551" s="93" t="s">
        <v>12756</v>
      </c>
      <c r="F3551" s="13" t="s">
        <v>6720</v>
      </c>
      <c r="G3551" s="2" t="s">
        <v>29</v>
      </c>
      <c r="H3551" s="4">
        <v>0</v>
      </c>
      <c r="I3551" s="2">
        <v>710000000</v>
      </c>
      <c r="J3551" s="2" t="s">
        <v>11537</v>
      </c>
      <c r="K3551" s="2" t="s">
        <v>6779</v>
      </c>
      <c r="L3551" s="2" t="s">
        <v>1141</v>
      </c>
      <c r="M3551" s="6" t="s">
        <v>32</v>
      </c>
      <c r="N3551" s="2" t="s">
        <v>453</v>
      </c>
      <c r="O3551" s="15" t="s">
        <v>3810</v>
      </c>
      <c r="P3551" s="36" t="s">
        <v>40</v>
      </c>
      <c r="Q3551" s="5" t="s">
        <v>41</v>
      </c>
      <c r="R3551" s="2">
        <v>1</v>
      </c>
      <c r="S3551" s="9">
        <f t="shared" si="278"/>
        <v>53500</v>
      </c>
      <c r="T3551" s="9">
        <v>53500</v>
      </c>
      <c r="U3551" s="9">
        <f t="shared" si="277"/>
        <v>59920.000000000007</v>
      </c>
      <c r="V3551" s="2" t="s">
        <v>42</v>
      </c>
      <c r="W3551" s="2">
        <v>2014</v>
      </c>
      <c r="X3551" s="2"/>
    </row>
    <row r="3552" spans="1:24" ht="63.75" outlineLevel="1" x14ac:dyDescent="0.25">
      <c r="A3552" s="2" t="s">
        <v>7387</v>
      </c>
      <c r="B3552" s="2" t="s">
        <v>27</v>
      </c>
      <c r="C3552" s="43" t="s">
        <v>12760</v>
      </c>
      <c r="D3552" s="93" t="s">
        <v>1970</v>
      </c>
      <c r="E3552" s="93" t="s">
        <v>12759</v>
      </c>
      <c r="F3552" s="13" t="s">
        <v>6720</v>
      </c>
      <c r="G3552" s="2" t="s">
        <v>29</v>
      </c>
      <c r="H3552" s="4">
        <v>0</v>
      </c>
      <c r="I3552" s="2">
        <v>710000000</v>
      </c>
      <c r="J3552" s="2" t="s">
        <v>11537</v>
      </c>
      <c r="K3552" s="2" t="s">
        <v>6779</v>
      </c>
      <c r="L3552" s="2" t="s">
        <v>1141</v>
      </c>
      <c r="M3552" s="6" t="s">
        <v>32</v>
      </c>
      <c r="N3552" s="2" t="s">
        <v>453</v>
      </c>
      <c r="O3552" s="15" t="s">
        <v>3810</v>
      </c>
      <c r="P3552" s="36" t="s">
        <v>40</v>
      </c>
      <c r="Q3552" s="5" t="s">
        <v>41</v>
      </c>
      <c r="R3552" s="2">
        <v>8</v>
      </c>
      <c r="S3552" s="9">
        <f t="shared" si="278"/>
        <v>1070</v>
      </c>
      <c r="T3552" s="9">
        <v>8560</v>
      </c>
      <c r="U3552" s="9">
        <f t="shared" si="277"/>
        <v>9587.2000000000007</v>
      </c>
      <c r="V3552" s="2" t="s">
        <v>42</v>
      </c>
      <c r="W3552" s="2">
        <v>2014</v>
      </c>
      <c r="X3552" s="2"/>
    </row>
    <row r="3553" spans="1:24" ht="63.75" outlineLevel="1" x14ac:dyDescent="0.25">
      <c r="A3553" s="2" t="s">
        <v>7388</v>
      </c>
      <c r="B3553" s="2" t="s">
        <v>27</v>
      </c>
      <c r="C3553" s="43" t="s">
        <v>13005</v>
      </c>
      <c r="D3553" s="93" t="s">
        <v>12761</v>
      </c>
      <c r="E3553" s="93" t="s">
        <v>12761</v>
      </c>
      <c r="F3553" s="93" t="s">
        <v>6770</v>
      </c>
      <c r="G3553" s="2" t="s">
        <v>29</v>
      </c>
      <c r="H3553" s="4">
        <v>0</v>
      </c>
      <c r="I3553" s="2">
        <v>710000000</v>
      </c>
      <c r="J3553" s="2" t="s">
        <v>11537</v>
      </c>
      <c r="K3553" s="2" t="s">
        <v>6779</v>
      </c>
      <c r="L3553" s="2" t="s">
        <v>1141</v>
      </c>
      <c r="M3553" s="6" t="s">
        <v>32</v>
      </c>
      <c r="N3553" s="2" t="s">
        <v>453</v>
      </c>
      <c r="O3553" s="15" t="s">
        <v>3810</v>
      </c>
      <c r="P3553" s="36" t="s">
        <v>40</v>
      </c>
      <c r="Q3553" s="5" t="s">
        <v>41</v>
      </c>
      <c r="R3553" s="2">
        <v>8</v>
      </c>
      <c r="S3553" s="9">
        <f t="shared" si="278"/>
        <v>535</v>
      </c>
      <c r="T3553" s="9">
        <v>4280</v>
      </c>
      <c r="U3553" s="9">
        <f t="shared" si="277"/>
        <v>4793.6000000000004</v>
      </c>
      <c r="V3553" s="2" t="s">
        <v>42</v>
      </c>
      <c r="W3553" s="2">
        <v>2014</v>
      </c>
      <c r="X3553" s="2"/>
    </row>
    <row r="3554" spans="1:24" ht="63.75" outlineLevel="1" x14ac:dyDescent="0.25">
      <c r="A3554" s="2" t="s">
        <v>7389</v>
      </c>
      <c r="B3554" s="2" t="s">
        <v>27</v>
      </c>
      <c r="C3554" s="10" t="s">
        <v>12431</v>
      </c>
      <c r="D3554" s="93" t="s">
        <v>12762</v>
      </c>
      <c r="E3554" s="93" t="s">
        <v>12432</v>
      </c>
      <c r="F3554" s="13" t="s">
        <v>6720</v>
      </c>
      <c r="G3554" s="2" t="s">
        <v>29</v>
      </c>
      <c r="H3554" s="4">
        <v>0</v>
      </c>
      <c r="I3554" s="2">
        <v>710000000</v>
      </c>
      <c r="J3554" s="2" t="s">
        <v>11537</v>
      </c>
      <c r="K3554" s="2" t="s">
        <v>6779</v>
      </c>
      <c r="L3554" s="2" t="s">
        <v>1141</v>
      </c>
      <c r="M3554" s="6" t="s">
        <v>32</v>
      </c>
      <c r="N3554" s="2" t="s">
        <v>453</v>
      </c>
      <c r="O3554" s="15" t="s">
        <v>3810</v>
      </c>
      <c r="P3554" s="36" t="s">
        <v>40</v>
      </c>
      <c r="Q3554" s="5" t="s">
        <v>41</v>
      </c>
      <c r="R3554" s="2">
        <v>1</v>
      </c>
      <c r="S3554" s="9">
        <f t="shared" si="278"/>
        <v>6420</v>
      </c>
      <c r="T3554" s="9">
        <v>6420</v>
      </c>
      <c r="U3554" s="9">
        <f t="shared" si="277"/>
        <v>7190.4000000000005</v>
      </c>
      <c r="V3554" s="2" t="s">
        <v>42</v>
      </c>
      <c r="W3554" s="2">
        <v>2014</v>
      </c>
      <c r="X3554" s="2"/>
    </row>
    <row r="3555" spans="1:24" ht="63.75" outlineLevel="1" x14ac:dyDescent="0.25">
      <c r="A3555" s="2" t="s">
        <v>7390</v>
      </c>
      <c r="B3555" s="2" t="s">
        <v>27</v>
      </c>
      <c r="C3555" s="10" t="s">
        <v>1900</v>
      </c>
      <c r="D3555" s="93" t="s">
        <v>1922</v>
      </c>
      <c r="E3555" s="93" t="s">
        <v>519</v>
      </c>
      <c r="F3555" s="13" t="s">
        <v>6720</v>
      </c>
      <c r="G3555" s="2" t="s">
        <v>29</v>
      </c>
      <c r="H3555" s="4">
        <v>0</v>
      </c>
      <c r="I3555" s="2">
        <v>710000000</v>
      </c>
      <c r="J3555" s="2" t="s">
        <v>11537</v>
      </c>
      <c r="K3555" s="2" t="s">
        <v>6779</v>
      </c>
      <c r="L3555" s="2" t="s">
        <v>1141</v>
      </c>
      <c r="M3555" s="6" t="s">
        <v>32</v>
      </c>
      <c r="N3555" s="2" t="s">
        <v>453</v>
      </c>
      <c r="O3555" s="15" t="s">
        <v>3810</v>
      </c>
      <c r="P3555" s="36" t="s">
        <v>641</v>
      </c>
      <c r="Q3555" s="5" t="s">
        <v>642</v>
      </c>
      <c r="R3555" s="2">
        <v>10</v>
      </c>
      <c r="S3555" s="9">
        <f t="shared" si="278"/>
        <v>428</v>
      </c>
      <c r="T3555" s="9">
        <v>4280</v>
      </c>
      <c r="U3555" s="9">
        <f t="shared" si="277"/>
        <v>4793.6000000000004</v>
      </c>
      <c r="V3555" s="2" t="s">
        <v>42</v>
      </c>
      <c r="W3555" s="2">
        <v>2014</v>
      </c>
      <c r="X3555" s="2"/>
    </row>
    <row r="3556" spans="1:24" ht="63.75" outlineLevel="1" x14ac:dyDescent="0.25">
      <c r="A3556" s="2" t="s">
        <v>7391</v>
      </c>
      <c r="B3556" s="2" t="s">
        <v>27</v>
      </c>
      <c r="C3556" s="10" t="s">
        <v>5864</v>
      </c>
      <c r="D3556" s="10" t="s">
        <v>9845</v>
      </c>
      <c r="E3556" s="10" t="s">
        <v>9846</v>
      </c>
      <c r="F3556" s="93" t="s">
        <v>6771</v>
      </c>
      <c r="G3556" s="2" t="s">
        <v>29</v>
      </c>
      <c r="H3556" s="4">
        <v>0</v>
      </c>
      <c r="I3556" s="2">
        <v>710000000</v>
      </c>
      <c r="J3556" s="2" t="s">
        <v>11537</v>
      </c>
      <c r="K3556" s="2" t="s">
        <v>6779</v>
      </c>
      <c r="L3556" s="2" t="s">
        <v>1141</v>
      </c>
      <c r="M3556" s="6" t="s">
        <v>32</v>
      </c>
      <c r="N3556" s="2" t="s">
        <v>453</v>
      </c>
      <c r="O3556" s="15" t="s">
        <v>3810</v>
      </c>
      <c r="P3556" s="36" t="s">
        <v>1837</v>
      </c>
      <c r="Q3556" s="2" t="s">
        <v>1838</v>
      </c>
      <c r="R3556" s="2">
        <v>1</v>
      </c>
      <c r="S3556" s="9">
        <f t="shared" ref="S3556:S3604" si="279">T3556/R3556</f>
        <v>6420</v>
      </c>
      <c r="T3556" s="9">
        <v>6420</v>
      </c>
      <c r="U3556" s="9">
        <f t="shared" si="277"/>
        <v>7190.4000000000005</v>
      </c>
      <c r="V3556" s="2" t="s">
        <v>42</v>
      </c>
      <c r="W3556" s="2">
        <v>2014</v>
      </c>
      <c r="X3556" s="2"/>
    </row>
    <row r="3557" spans="1:24" ht="63.75" outlineLevel="1" x14ac:dyDescent="0.25">
      <c r="A3557" s="2" t="s">
        <v>7392</v>
      </c>
      <c r="B3557" s="2" t="s">
        <v>27</v>
      </c>
      <c r="C3557" s="10" t="s">
        <v>1797</v>
      </c>
      <c r="D3557" s="10" t="s">
        <v>1798</v>
      </c>
      <c r="E3557" s="10" t="s">
        <v>1799</v>
      </c>
      <c r="F3557" s="93" t="s">
        <v>6771</v>
      </c>
      <c r="G3557" s="2" t="s">
        <v>29</v>
      </c>
      <c r="H3557" s="4">
        <v>0</v>
      </c>
      <c r="I3557" s="2">
        <v>710000000</v>
      </c>
      <c r="J3557" s="2" t="s">
        <v>11537</v>
      </c>
      <c r="K3557" s="2" t="s">
        <v>6779</v>
      </c>
      <c r="L3557" s="2" t="s">
        <v>1141</v>
      </c>
      <c r="M3557" s="6" t="s">
        <v>32</v>
      </c>
      <c r="N3557" s="2" t="s">
        <v>453</v>
      </c>
      <c r="O3557" s="15" t="s">
        <v>3810</v>
      </c>
      <c r="P3557" s="36" t="s">
        <v>40</v>
      </c>
      <c r="Q3557" s="5" t="s">
        <v>41</v>
      </c>
      <c r="R3557" s="2">
        <v>1</v>
      </c>
      <c r="S3557" s="9">
        <v>30495</v>
      </c>
      <c r="T3557" s="9">
        <f>S3557*R3557</f>
        <v>30495</v>
      </c>
      <c r="U3557" s="9">
        <f t="shared" si="277"/>
        <v>34154.400000000001</v>
      </c>
      <c r="V3557" s="2" t="s">
        <v>42</v>
      </c>
      <c r="W3557" s="2">
        <v>2014</v>
      </c>
      <c r="X3557" s="2"/>
    </row>
    <row r="3558" spans="1:24" ht="63.75" outlineLevel="1" x14ac:dyDescent="0.25">
      <c r="A3558" s="2" t="s">
        <v>7393</v>
      </c>
      <c r="B3558" s="2" t="s">
        <v>27</v>
      </c>
      <c r="C3558" s="10" t="s">
        <v>9847</v>
      </c>
      <c r="D3558" s="10" t="s">
        <v>1798</v>
      </c>
      <c r="E3558" s="10" t="s">
        <v>8327</v>
      </c>
      <c r="F3558" s="93" t="s">
        <v>6771</v>
      </c>
      <c r="G3558" s="2" t="s">
        <v>29</v>
      </c>
      <c r="H3558" s="4">
        <v>0</v>
      </c>
      <c r="I3558" s="2">
        <v>710000000</v>
      </c>
      <c r="J3558" s="2" t="s">
        <v>11537</v>
      </c>
      <c r="K3558" s="2" t="s">
        <v>6779</v>
      </c>
      <c r="L3558" s="2" t="s">
        <v>1141</v>
      </c>
      <c r="M3558" s="6" t="s">
        <v>32</v>
      </c>
      <c r="N3558" s="2" t="s">
        <v>453</v>
      </c>
      <c r="O3558" s="15" t="s">
        <v>67</v>
      </c>
      <c r="P3558" s="36" t="s">
        <v>40</v>
      </c>
      <c r="Q3558" s="5" t="s">
        <v>41</v>
      </c>
      <c r="R3558" s="2">
        <v>1</v>
      </c>
      <c r="S3558" s="9">
        <v>30495</v>
      </c>
      <c r="T3558" s="9">
        <f>S3558*R3558</f>
        <v>30495</v>
      </c>
      <c r="U3558" s="9">
        <f t="shared" si="277"/>
        <v>34154.400000000001</v>
      </c>
      <c r="V3558" s="2" t="s">
        <v>42</v>
      </c>
      <c r="W3558" s="2">
        <v>2014</v>
      </c>
      <c r="X3558" s="2"/>
    </row>
    <row r="3559" spans="1:24" ht="63.75" outlineLevel="1" x14ac:dyDescent="0.25">
      <c r="A3559" s="2" t="s">
        <v>7394</v>
      </c>
      <c r="B3559" s="2" t="s">
        <v>27</v>
      </c>
      <c r="C3559" s="10" t="s">
        <v>7984</v>
      </c>
      <c r="D3559" s="10" t="s">
        <v>7982</v>
      </c>
      <c r="E3559" s="10" t="s">
        <v>7983</v>
      </c>
      <c r="F3559" s="93" t="s">
        <v>6771</v>
      </c>
      <c r="G3559" s="2" t="s">
        <v>29</v>
      </c>
      <c r="H3559" s="4">
        <v>0</v>
      </c>
      <c r="I3559" s="2">
        <v>710000000</v>
      </c>
      <c r="J3559" s="2" t="s">
        <v>11537</v>
      </c>
      <c r="K3559" s="2" t="s">
        <v>6779</v>
      </c>
      <c r="L3559" s="2" t="s">
        <v>1141</v>
      </c>
      <c r="M3559" s="6" t="s">
        <v>32</v>
      </c>
      <c r="N3559" s="2" t="s">
        <v>453</v>
      </c>
      <c r="O3559" s="15" t="s">
        <v>3810</v>
      </c>
      <c r="P3559" s="36" t="s">
        <v>40</v>
      </c>
      <c r="Q3559" s="5" t="s">
        <v>41</v>
      </c>
      <c r="R3559" s="2">
        <v>1</v>
      </c>
      <c r="S3559" s="9">
        <f t="shared" si="279"/>
        <v>4280</v>
      </c>
      <c r="T3559" s="9">
        <v>4280</v>
      </c>
      <c r="U3559" s="9">
        <f t="shared" si="277"/>
        <v>4793.6000000000004</v>
      </c>
      <c r="V3559" s="2" t="s">
        <v>42</v>
      </c>
      <c r="W3559" s="2">
        <v>2014</v>
      </c>
      <c r="X3559" s="2"/>
    </row>
    <row r="3560" spans="1:24" ht="63.75" outlineLevel="1" x14ac:dyDescent="0.25">
      <c r="A3560" s="2" t="s">
        <v>7395</v>
      </c>
      <c r="B3560" s="2" t="s">
        <v>27</v>
      </c>
      <c r="C3560" s="43" t="s">
        <v>12760</v>
      </c>
      <c r="D3560" s="93" t="s">
        <v>1970</v>
      </c>
      <c r="E3560" s="93" t="s">
        <v>12759</v>
      </c>
      <c r="F3560" s="93" t="s">
        <v>6771</v>
      </c>
      <c r="G3560" s="2" t="s">
        <v>29</v>
      </c>
      <c r="H3560" s="4">
        <v>0</v>
      </c>
      <c r="I3560" s="2">
        <v>710000000</v>
      </c>
      <c r="J3560" s="2" t="s">
        <v>11537</v>
      </c>
      <c r="K3560" s="2" t="s">
        <v>6779</v>
      </c>
      <c r="L3560" s="2" t="s">
        <v>1141</v>
      </c>
      <c r="M3560" s="6" t="s">
        <v>32</v>
      </c>
      <c r="N3560" s="2" t="s">
        <v>453</v>
      </c>
      <c r="O3560" s="15" t="s">
        <v>3810</v>
      </c>
      <c r="P3560" s="36" t="s">
        <v>40</v>
      </c>
      <c r="Q3560" s="5" t="s">
        <v>41</v>
      </c>
      <c r="R3560" s="2">
        <v>2</v>
      </c>
      <c r="S3560" s="9">
        <f t="shared" si="279"/>
        <v>7318.8</v>
      </c>
      <c r="T3560" s="9">
        <v>14637.6</v>
      </c>
      <c r="U3560" s="9">
        <f t="shared" si="277"/>
        <v>16394.112000000001</v>
      </c>
      <c r="V3560" s="2" t="s">
        <v>42</v>
      </c>
      <c r="W3560" s="2">
        <v>2014</v>
      </c>
      <c r="X3560" s="2"/>
    </row>
    <row r="3561" spans="1:24" ht="63.75" outlineLevel="1" x14ac:dyDescent="0.25">
      <c r="A3561" s="2" t="s">
        <v>7396</v>
      </c>
      <c r="B3561" s="2" t="s">
        <v>27</v>
      </c>
      <c r="C3561" s="43" t="s">
        <v>12764</v>
      </c>
      <c r="D3561" s="93" t="s">
        <v>12763</v>
      </c>
      <c r="E3561" s="13" t="s">
        <v>1955</v>
      </c>
      <c r="F3561" s="93" t="s">
        <v>6771</v>
      </c>
      <c r="G3561" s="2" t="s">
        <v>29</v>
      </c>
      <c r="H3561" s="4">
        <v>0</v>
      </c>
      <c r="I3561" s="2">
        <v>710000000</v>
      </c>
      <c r="J3561" s="2" t="s">
        <v>11537</v>
      </c>
      <c r="K3561" s="2" t="s">
        <v>6779</v>
      </c>
      <c r="L3561" s="2" t="s">
        <v>1141</v>
      </c>
      <c r="M3561" s="6" t="s">
        <v>32</v>
      </c>
      <c r="N3561" s="2" t="s">
        <v>453</v>
      </c>
      <c r="O3561" s="15" t="s">
        <v>3810</v>
      </c>
      <c r="P3561" s="36" t="s">
        <v>40</v>
      </c>
      <c r="Q3561" s="5" t="s">
        <v>41</v>
      </c>
      <c r="R3561" s="2">
        <v>2</v>
      </c>
      <c r="S3561" s="9">
        <f t="shared" si="279"/>
        <v>609.9</v>
      </c>
      <c r="T3561" s="9">
        <v>1219.8</v>
      </c>
      <c r="U3561" s="9">
        <f t="shared" si="277"/>
        <v>1366.1760000000002</v>
      </c>
      <c r="V3561" s="2" t="s">
        <v>42</v>
      </c>
      <c r="W3561" s="2">
        <v>2014</v>
      </c>
      <c r="X3561" s="2"/>
    </row>
    <row r="3562" spans="1:24" ht="63.75" outlineLevel="1" x14ac:dyDescent="0.25">
      <c r="A3562" s="2" t="s">
        <v>7397</v>
      </c>
      <c r="B3562" s="2" t="s">
        <v>27</v>
      </c>
      <c r="C3562" s="43" t="s">
        <v>12767</v>
      </c>
      <c r="D3562" s="93" t="s">
        <v>12766</v>
      </c>
      <c r="E3562" s="13" t="s">
        <v>12765</v>
      </c>
      <c r="F3562" s="93" t="s">
        <v>6771</v>
      </c>
      <c r="G3562" s="2" t="s">
        <v>29</v>
      </c>
      <c r="H3562" s="4">
        <v>0</v>
      </c>
      <c r="I3562" s="2">
        <v>710000000</v>
      </c>
      <c r="J3562" s="2" t="s">
        <v>11537</v>
      </c>
      <c r="K3562" s="2" t="s">
        <v>6779</v>
      </c>
      <c r="L3562" s="2" t="s">
        <v>1141</v>
      </c>
      <c r="M3562" s="6" t="s">
        <v>32</v>
      </c>
      <c r="N3562" s="2" t="s">
        <v>453</v>
      </c>
      <c r="O3562" s="15" t="s">
        <v>3810</v>
      </c>
      <c r="P3562" s="36" t="s">
        <v>1837</v>
      </c>
      <c r="Q3562" s="2" t="s">
        <v>1838</v>
      </c>
      <c r="R3562" s="2">
        <v>1</v>
      </c>
      <c r="S3562" s="9">
        <f t="shared" si="279"/>
        <v>11770.000000000002</v>
      </c>
      <c r="T3562" s="9">
        <v>11770.000000000002</v>
      </c>
      <c r="U3562" s="9">
        <f t="shared" si="277"/>
        <v>13182.400000000003</v>
      </c>
      <c r="V3562" s="2" t="s">
        <v>42</v>
      </c>
      <c r="W3562" s="2">
        <v>2014</v>
      </c>
      <c r="X3562" s="2"/>
    </row>
    <row r="3563" spans="1:24" ht="63.75" outlineLevel="1" x14ac:dyDescent="0.25">
      <c r="A3563" s="2" t="s">
        <v>7398</v>
      </c>
      <c r="B3563" s="2" t="s">
        <v>27</v>
      </c>
      <c r="C3563" s="10" t="s">
        <v>7994</v>
      </c>
      <c r="D3563" s="10" t="s">
        <v>7917</v>
      </c>
      <c r="E3563" s="10" t="s">
        <v>9528</v>
      </c>
      <c r="F3563" s="93" t="s">
        <v>6771</v>
      </c>
      <c r="G3563" s="2" t="s">
        <v>29</v>
      </c>
      <c r="H3563" s="4">
        <v>0</v>
      </c>
      <c r="I3563" s="2">
        <v>710000000</v>
      </c>
      <c r="J3563" s="2" t="s">
        <v>11537</v>
      </c>
      <c r="K3563" s="2" t="s">
        <v>6779</v>
      </c>
      <c r="L3563" s="2" t="s">
        <v>1141</v>
      </c>
      <c r="M3563" s="6" t="s">
        <v>32</v>
      </c>
      <c r="N3563" s="2" t="s">
        <v>453</v>
      </c>
      <c r="O3563" s="15" t="s">
        <v>3810</v>
      </c>
      <c r="P3563" s="36" t="s">
        <v>40</v>
      </c>
      <c r="Q3563" s="5" t="s">
        <v>41</v>
      </c>
      <c r="R3563" s="2">
        <v>1</v>
      </c>
      <c r="S3563" s="9">
        <f t="shared" si="279"/>
        <v>38520</v>
      </c>
      <c r="T3563" s="9">
        <v>38520</v>
      </c>
      <c r="U3563" s="9">
        <f t="shared" si="277"/>
        <v>43142.400000000001</v>
      </c>
      <c r="V3563" s="2" t="s">
        <v>42</v>
      </c>
      <c r="W3563" s="2">
        <v>2014</v>
      </c>
      <c r="X3563" s="2"/>
    </row>
    <row r="3564" spans="1:24" ht="63.75" outlineLevel="1" x14ac:dyDescent="0.25">
      <c r="A3564" s="2" t="s">
        <v>7399</v>
      </c>
      <c r="B3564" s="2" t="s">
        <v>27</v>
      </c>
      <c r="C3564" s="10" t="s">
        <v>9848</v>
      </c>
      <c r="D3564" s="10" t="s">
        <v>9849</v>
      </c>
      <c r="E3564" s="10" t="s">
        <v>9850</v>
      </c>
      <c r="F3564" s="93" t="s">
        <v>6771</v>
      </c>
      <c r="G3564" s="2" t="s">
        <v>29</v>
      </c>
      <c r="H3564" s="4">
        <v>0</v>
      </c>
      <c r="I3564" s="2">
        <v>710000000</v>
      </c>
      <c r="J3564" s="2" t="s">
        <v>11537</v>
      </c>
      <c r="K3564" s="2" t="s">
        <v>6779</v>
      </c>
      <c r="L3564" s="2" t="s">
        <v>1141</v>
      </c>
      <c r="M3564" s="6" t="s">
        <v>32</v>
      </c>
      <c r="N3564" s="2" t="s">
        <v>453</v>
      </c>
      <c r="O3564" s="15" t="s">
        <v>3810</v>
      </c>
      <c r="P3564" s="36" t="s">
        <v>40</v>
      </c>
      <c r="Q3564" s="2" t="s">
        <v>41</v>
      </c>
      <c r="R3564" s="2">
        <v>1</v>
      </c>
      <c r="S3564" s="9">
        <f t="shared" si="279"/>
        <v>3210</v>
      </c>
      <c r="T3564" s="9">
        <v>3210</v>
      </c>
      <c r="U3564" s="9">
        <f t="shared" si="277"/>
        <v>3595.2000000000003</v>
      </c>
      <c r="V3564" s="2" t="s">
        <v>42</v>
      </c>
      <c r="W3564" s="2">
        <v>2014</v>
      </c>
      <c r="X3564" s="2"/>
    </row>
    <row r="3565" spans="1:24" ht="63.75" outlineLevel="1" x14ac:dyDescent="0.25">
      <c r="A3565" s="2" t="s">
        <v>7400</v>
      </c>
      <c r="B3565" s="2" t="s">
        <v>27</v>
      </c>
      <c r="C3565" s="10" t="s">
        <v>9851</v>
      </c>
      <c r="D3565" s="10" t="s">
        <v>8790</v>
      </c>
      <c r="E3565" s="10" t="s">
        <v>9852</v>
      </c>
      <c r="F3565" s="93" t="s">
        <v>6771</v>
      </c>
      <c r="G3565" s="2" t="s">
        <v>29</v>
      </c>
      <c r="H3565" s="4">
        <v>0</v>
      </c>
      <c r="I3565" s="2">
        <v>710000000</v>
      </c>
      <c r="J3565" s="2" t="s">
        <v>11537</v>
      </c>
      <c r="K3565" s="2" t="s">
        <v>6779</v>
      </c>
      <c r="L3565" s="2" t="s">
        <v>1141</v>
      </c>
      <c r="M3565" s="6" t="s">
        <v>32</v>
      </c>
      <c r="N3565" s="2" t="s">
        <v>453</v>
      </c>
      <c r="O3565" s="15" t="s">
        <v>3810</v>
      </c>
      <c r="P3565" s="36" t="s">
        <v>40</v>
      </c>
      <c r="Q3565" s="5" t="s">
        <v>41</v>
      </c>
      <c r="R3565" s="2">
        <v>1</v>
      </c>
      <c r="S3565" s="9">
        <f t="shared" si="279"/>
        <v>9630</v>
      </c>
      <c r="T3565" s="9">
        <v>9630</v>
      </c>
      <c r="U3565" s="9">
        <f t="shared" si="277"/>
        <v>10785.6</v>
      </c>
      <c r="V3565" s="2" t="s">
        <v>42</v>
      </c>
      <c r="W3565" s="2">
        <v>2014</v>
      </c>
      <c r="X3565" s="2"/>
    </row>
    <row r="3566" spans="1:24" ht="63.75" outlineLevel="1" x14ac:dyDescent="0.25">
      <c r="A3566" s="2" t="s">
        <v>7401</v>
      </c>
      <c r="B3566" s="2" t="s">
        <v>27</v>
      </c>
      <c r="C3566" s="43" t="s">
        <v>8784</v>
      </c>
      <c r="D3566" s="93" t="s">
        <v>8785</v>
      </c>
      <c r="E3566" s="13" t="s">
        <v>8786</v>
      </c>
      <c r="F3566" s="93" t="s">
        <v>6771</v>
      </c>
      <c r="G3566" s="2" t="s">
        <v>29</v>
      </c>
      <c r="H3566" s="4">
        <v>0</v>
      </c>
      <c r="I3566" s="2">
        <v>710000000</v>
      </c>
      <c r="J3566" s="2" t="s">
        <v>11537</v>
      </c>
      <c r="K3566" s="2" t="s">
        <v>6779</v>
      </c>
      <c r="L3566" s="2" t="s">
        <v>1141</v>
      </c>
      <c r="M3566" s="6" t="s">
        <v>32</v>
      </c>
      <c r="N3566" s="2" t="s">
        <v>453</v>
      </c>
      <c r="O3566" s="15" t="s">
        <v>3810</v>
      </c>
      <c r="P3566" s="36" t="s">
        <v>40</v>
      </c>
      <c r="Q3566" s="5" t="s">
        <v>41</v>
      </c>
      <c r="R3566" s="2">
        <v>1</v>
      </c>
      <c r="S3566" s="9">
        <f t="shared" si="279"/>
        <v>3210</v>
      </c>
      <c r="T3566" s="9">
        <v>3210</v>
      </c>
      <c r="U3566" s="9">
        <f t="shared" si="277"/>
        <v>3595.2000000000003</v>
      </c>
      <c r="V3566" s="2" t="s">
        <v>42</v>
      </c>
      <c r="W3566" s="2">
        <v>2014</v>
      </c>
      <c r="X3566" s="2"/>
    </row>
    <row r="3567" spans="1:24" ht="63.75" outlineLevel="1" x14ac:dyDescent="0.25">
      <c r="A3567" s="2" t="s">
        <v>7402</v>
      </c>
      <c r="B3567" s="2" t="s">
        <v>27</v>
      </c>
      <c r="C3567" s="28" t="s">
        <v>3929</v>
      </c>
      <c r="D3567" s="28" t="s">
        <v>3930</v>
      </c>
      <c r="E3567" s="28" t="s">
        <v>3931</v>
      </c>
      <c r="F3567" s="93" t="s">
        <v>6771</v>
      </c>
      <c r="G3567" s="2" t="s">
        <v>29</v>
      </c>
      <c r="H3567" s="4">
        <v>0</v>
      </c>
      <c r="I3567" s="2">
        <v>710000000</v>
      </c>
      <c r="J3567" s="2" t="s">
        <v>11537</v>
      </c>
      <c r="K3567" s="2" t="s">
        <v>6779</v>
      </c>
      <c r="L3567" s="2" t="s">
        <v>1141</v>
      </c>
      <c r="M3567" s="6" t="s">
        <v>32</v>
      </c>
      <c r="N3567" s="2" t="s">
        <v>453</v>
      </c>
      <c r="O3567" s="15" t="s">
        <v>3810</v>
      </c>
      <c r="P3567" s="36" t="s">
        <v>40</v>
      </c>
      <c r="Q3567" s="5" t="s">
        <v>41</v>
      </c>
      <c r="R3567" s="2">
        <v>2</v>
      </c>
      <c r="S3567" s="9">
        <f t="shared" si="279"/>
        <v>1070</v>
      </c>
      <c r="T3567" s="9">
        <v>2140</v>
      </c>
      <c r="U3567" s="9">
        <f t="shared" si="277"/>
        <v>2396.8000000000002</v>
      </c>
      <c r="V3567" s="2" t="s">
        <v>42</v>
      </c>
      <c r="W3567" s="2">
        <v>2014</v>
      </c>
      <c r="X3567" s="2"/>
    </row>
    <row r="3568" spans="1:24" ht="63.75" outlineLevel="1" x14ac:dyDescent="0.25">
      <c r="A3568" s="2" t="s">
        <v>7403</v>
      </c>
      <c r="B3568" s="2" t="s">
        <v>27</v>
      </c>
      <c r="C3568" s="43" t="s">
        <v>12755</v>
      </c>
      <c r="D3568" s="93" t="s">
        <v>3582</v>
      </c>
      <c r="E3568" s="93" t="s">
        <v>12754</v>
      </c>
      <c r="F3568" s="93" t="s">
        <v>6771</v>
      </c>
      <c r="G3568" s="2" t="s">
        <v>350</v>
      </c>
      <c r="H3568" s="4">
        <v>0</v>
      </c>
      <c r="I3568" s="2">
        <v>710000000</v>
      </c>
      <c r="J3568" s="2" t="s">
        <v>11537</v>
      </c>
      <c r="K3568" s="2" t="s">
        <v>6779</v>
      </c>
      <c r="L3568" s="2" t="s">
        <v>1141</v>
      </c>
      <c r="M3568" s="6" t="s">
        <v>32</v>
      </c>
      <c r="N3568" s="2" t="s">
        <v>453</v>
      </c>
      <c r="O3568" s="15" t="s">
        <v>3810</v>
      </c>
      <c r="P3568" s="36" t="s">
        <v>40</v>
      </c>
      <c r="Q3568" s="5" t="s">
        <v>41</v>
      </c>
      <c r="R3568" s="2">
        <v>1</v>
      </c>
      <c r="S3568" s="9">
        <f t="shared" si="279"/>
        <v>6420</v>
      </c>
      <c r="T3568" s="9">
        <v>6420</v>
      </c>
      <c r="U3568" s="9">
        <f t="shared" si="277"/>
        <v>7190.4000000000005</v>
      </c>
      <c r="V3568" s="2" t="s">
        <v>42</v>
      </c>
      <c r="W3568" s="2">
        <v>2014</v>
      </c>
      <c r="X3568" s="2"/>
    </row>
    <row r="3569" spans="1:24" ht="63.75" outlineLevel="1" x14ac:dyDescent="0.25">
      <c r="A3569" s="2" t="s">
        <v>7404</v>
      </c>
      <c r="B3569" s="2" t="s">
        <v>27</v>
      </c>
      <c r="C3569" s="43" t="s">
        <v>7886</v>
      </c>
      <c r="D3569" s="93" t="s">
        <v>7839</v>
      </c>
      <c r="E3569" s="93" t="s">
        <v>7887</v>
      </c>
      <c r="F3569" s="93" t="s">
        <v>6771</v>
      </c>
      <c r="G3569" s="2" t="s">
        <v>350</v>
      </c>
      <c r="H3569" s="4">
        <v>0</v>
      </c>
      <c r="I3569" s="2">
        <v>710000000</v>
      </c>
      <c r="J3569" s="2" t="s">
        <v>11537</v>
      </c>
      <c r="K3569" s="2" t="s">
        <v>6779</v>
      </c>
      <c r="L3569" s="2" t="s">
        <v>1141</v>
      </c>
      <c r="M3569" s="6" t="s">
        <v>32</v>
      </c>
      <c r="N3569" s="2" t="s">
        <v>453</v>
      </c>
      <c r="O3569" s="15" t="s">
        <v>3810</v>
      </c>
      <c r="P3569" s="36" t="s">
        <v>40</v>
      </c>
      <c r="Q3569" s="5" t="s">
        <v>41</v>
      </c>
      <c r="R3569" s="2">
        <v>6</v>
      </c>
      <c r="S3569" s="9">
        <f t="shared" si="279"/>
        <v>535</v>
      </c>
      <c r="T3569" s="9">
        <v>3210</v>
      </c>
      <c r="U3569" s="9">
        <f t="shared" si="277"/>
        <v>3595.2000000000003</v>
      </c>
      <c r="V3569" s="2" t="s">
        <v>42</v>
      </c>
      <c r="W3569" s="2">
        <v>2014</v>
      </c>
      <c r="X3569" s="2"/>
    </row>
    <row r="3570" spans="1:24" ht="63.75" outlineLevel="1" x14ac:dyDescent="0.25">
      <c r="A3570" s="2" t="s">
        <v>7405</v>
      </c>
      <c r="B3570" s="2" t="s">
        <v>27</v>
      </c>
      <c r="C3570" s="43" t="s">
        <v>12770</v>
      </c>
      <c r="D3570" s="93" t="s">
        <v>12769</v>
      </c>
      <c r="E3570" s="13" t="s">
        <v>12768</v>
      </c>
      <c r="F3570" s="93" t="s">
        <v>6771</v>
      </c>
      <c r="G3570" s="2" t="s">
        <v>29</v>
      </c>
      <c r="H3570" s="4">
        <v>0</v>
      </c>
      <c r="I3570" s="2">
        <v>710000000</v>
      </c>
      <c r="J3570" s="2" t="s">
        <v>11537</v>
      </c>
      <c r="K3570" s="2" t="s">
        <v>6779</v>
      </c>
      <c r="L3570" s="2" t="s">
        <v>1141</v>
      </c>
      <c r="M3570" s="6" t="s">
        <v>32</v>
      </c>
      <c r="N3570" s="2" t="s">
        <v>453</v>
      </c>
      <c r="O3570" s="15" t="s">
        <v>3810</v>
      </c>
      <c r="P3570" s="36" t="s">
        <v>40</v>
      </c>
      <c r="Q3570" s="5" t="s">
        <v>41</v>
      </c>
      <c r="R3570" s="2">
        <v>2</v>
      </c>
      <c r="S3570" s="9">
        <f t="shared" si="279"/>
        <v>3210</v>
      </c>
      <c r="T3570" s="9">
        <v>6420</v>
      </c>
      <c r="U3570" s="9">
        <f t="shared" si="277"/>
        <v>7190.4000000000005</v>
      </c>
      <c r="V3570" s="2" t="s">
        <v>42</v>
      </c>
      <c r="W3570" s="2">
        <v>2014</v>
      </c>
      <c r="X3570" s="2"/>
    </row>
    <row r="3571" spans="1:24" ht="63.75" outlineLevel="1" x14ac:dyDescent="0.25">
      <c r="A3571" s="2" t="s">
        <v>7406</v>
      </c>
      <c r="B3571" s="2" t="s">
        <v>27</v>
      </c>
      <c r="C3571" s="43" t="s">
        <v>12772</v>
      </c>
      <c r="D3571" s="93" t="s">
        <v>7947</v>
      </c>
      <c r="E3571" s="13" t="s">
        <v>12771</v>
      </c>
      <c r="F3571" s="93" t="s">
        <v>6771</v>
      </c>
      <c r="G3571" s="2" t="s">
        <v>29</v>
      </c>
      <c r="H3571" s="4">
        <v>0</v>
      </c>
      <c r="I3571" s="2">
        <v>710000000</v>
      </c>
      <c r="J3571" s="2" t="s">
        <v>11537</v>
      </c>
      <c r="K3571" s="2" t="s">
        <v>6779</v>
      </c>
      <c r="L3571" s="2" t="s">
        <v>1141</v>
      </c>
      <c r="M3571" s="6" t="s">
        <v>32</v>
      </c>
      <c r="N3571" s="2" t="s">
        <v>453</v>
      </c>
      <c r="O3571" s="15" t="s">
        <v>3810</v>
      </c>
      <c r="P3571" s="36" t="s">
        <v>40</v>
      </c>
      <c r="Q3571" s="5" t="s">
        <v>41</v>
      </c>
      <c r="R3571" s="2">
        <v>1</v>
      </c>
      <c r="S3571" s="9">
        <f t="shared" si="279"/>
        <v>6420</v>
      </c>
      <c r="T3571" s="9">
        <v>6420</v>
      </c>
      <c r="U3571" s="9">
        <f t="shared" si="277"/>
        <v>7190.4000000000005</v>
      </c>
      <c r="V3571" s="2" t="s">
        <v>42</v>
      </c>
      <c r="W3571" s="2">
        <v>2014</v>
      </c>
      <c r="X3571" s="2"/>
    </row>
    <row r="3572" spans="1:24" ht="63.75" outlineLevel="1" x14ac:dyDescent="0.25">
      <c r="A3572" s="2" t="s">
        <v>7407</v>
      </c>
      <c r="B3572" s="2" t="s">
        <v>27</v>
      </c>
      <c r="C3572" s="43" t="s">
        <v>12774</v>
      </c>
      <c r="D3572" s="93" t="s">
        <v>12736</v>
      </c>
      <c r="E3572" s="13" t="s">
        <v>12773</v>
      </c>
      <c r="F3572" s="93" t="s">
        <v>6771</v>
      </c>
      <c r="G3572" s="2" t="s">
        <v>29</v>
      </c>
      <c r="H3572" s="4">
        <v>0</v>
      </c>
      <c r="I3572" s="2">
        <v>710000000</v>
      </c>
      <c r="J3572" s="2" t="s">
        <v>11537</v>
      </c>
      <c r="K3572" s="2" t="s">
        <v>6779</v>
      </c>
      <c r="L3572" s="2" t="s">
        <v>1141</v>
      </c>
      <c r="M3572" s="6" t="s">
        <v>32</v>
      </c>
      <c r="N3572" s="2" t="s">
        <v>453</v>
      </c>
      <c r="O3572" s="15" t="s">
        <v>3810</v>
      </c>
      <c r="P3572" s="36" t="s">
        <v>40</v>
      </c>
      <c r="Q3572" s="5" t="s">
        <v>41</v>
      </c>
      <c r="R3572" s="2">
        <v>1</v>
      </c>
      <c r="S3572" s="9">
        <f t="shared" si="279"/>
        <v>2140</v>
      </c>
      <c r="T3572" s="9">
        <v>2140</v>
      </c>
      <c r="U3572" s="9">
        <f t="shared" si="277"/>
        <v>2396.8000000000002</v>
      </c>
      <c r="V3572" s="2" t="s">
        <v>42</v>
      </c>
      <c r="W3572" s="2">
        <v>2014</v>
      </c>
      <c r="X3572" s="2"/>
    </row>
    <row r="3573" spans="1:24" ht="63.75" outlineLevel="1" x14ac:dyDescent="0.25">
      <c r="A3573" s="2" t="s">
        <v>7408</v>
      </c>
      <c r="B3573" s="2" t="s">
        <v>27</v>
      </c>
      <c r="C3573" s="43" t="s">
        <v>12741</v>
      </c>
      <c r="D3573" s="93" t="s">
        <v>12740</v>
      </c>
      <c r="E3573" s="13" t="s">
        <v>12739</v>
      </c>
      <c r="F3573" s="93" t="s">
        <v>6771</v>
      </c>
      <c r="G3573" s="2" t="s">
        <v>29</v>
      </c>
      <c r="H3573" s="4">
        <v>0</v>
      </c>
      <c r="I3573" s="2">
        <v>710000000</v>
      </c>
      <c r="J3573" s="2" t="s">
        <v>11537</v>
      </c>
      <c r="K3573" s="2" t="s">
        <v>6779</v>
      </c>
      <c r="L3573" s="2" t="s">
        <v>1141</v>
      </c>
      <c r="M3573" s="6" t="s">
        <v>32</v>
      </c>
      <c r="N3573" s="2" t="s">
        <v>453</v>
      </c>
      <c r="O3573" s="15" t="s">
        <v>3810</v>
      </c>
      <c r="P3573" s="36" t="s">
        <v>40</v>
      </c>
      <c r="Q3573" s="5" t="s">
        <v>41</v>
      </c>
      <c r="R3573" s="2">
        <v>3</v>
      </c>
      <c r="S3573" s="9">
        <f t="shared" si="279"/>
        <v>1070</v>
      </c>
      <c r="T3573" s="9">
        <v>3210</v>
      </c>
      <c r="U3573" s="9">
        <f t="shared" si="277"/>
        <v>3595.2000000000003</v>
      </c>
      <c r="V3573" s="2" t="s">
        <v>42</v>
      </c>
      <c r="W3573" s="2">
        <v>2014</v>
      </c>
      <c r="X3573" s="2"/>
    </row>
    <row r="3574" spans="1:24" ht="63.75" outlineLevel="1" x14ac:dyDescent="0.25">
      <c r="A3574" s="2" t="s">
        <v>7409</v>
      </c>
      <c r="B3574" s="2" t="s">
        <v>27</v>
      </c>
      <c r="C3574" s="43" t="s">
        <v>10085</v>
      </c>
      <c r="D3574" s="93" t="s">
        <v>8024</v>
      </c>
      <c r="E3574" s="13" t="s">
        <v>10086</v>
      </c>
      <c r="F3574" s="93" t="s">
        <v>6771</v>
      </c>
      <c r="G3574" s="2" t="s">
        <v>29</v>
      </c>
      <c r="H3574" s="4">
        <v>0</v>
      </c>
      <c r="I3574" s="2">
        <v>710000000</v>
      </c>
      <c r="J3574" s="2" t="s">
        <v>11537</v>
      </c>
      <c r="K3574" s="2" t="s">
        <v>6779</v>
      </c>
      <c r="L3574" s="2" t="s">
        <v>1141</v>
      </c>
      <c r="M3574" s="6" t="s">
        <v>32</v>
      </c>
      <c r="N3574" s="2" t="s">
        <v>453</v>
      </c>
      <c r="O3574" s="15" t="s">
        <v>3810</v>
      </c>
      <c r="P3574" s="36" t="s">
        <v>40</v>
      </c>
      <c r="Q3574" s="2" t="s">
        <v>41</v>
      </c>
      <c r="R3574" s="2">
        <v>1</v>
      </c>
      <c r="S3574" s="9">
        <f t="shared" si="279"/>
        <v>1070</v>
      </c>
      <c r="T3574" s="9">
        <v>1070</v>
      </c>
      <c r="U3574" s="9">
        <f t="shared" ref="U3574:U3604" si="280">T3574*1.12</f>
        <v>1198.4000000000001</v>
      </c>
      <c r="V3574" s="2" t="s">
        <v>42</v>
      </c>
      <c r="W3574" s="2">
        <v>2014</v>
      </c>
      <c r="X3574" s="2"/>
    </row>
    <row r="3575" spans="1:24" ht="63.75" outlineLevel="1" x14ac:dyDescent="0.25">
      <c r="A3575" s="2" t="s">
        <v>7410</v>
      </c>
      <c r="B3575" s="2" t="s">
        <v>27</v>
      </c>
      <c r="C3575" s="43" t="s">
        <v>6602</v>
      </c>
      <c r="D3575" s="93" t="s">
        <v>7929</v>
      </c>
      <c r="E3575" s="13" t="s">
        <v>1955</v>
      </c>
      <c r="F3575" s="93" t="s">
        <v>6771</v>
      </c>
      <c r="G3575" s="2" t="s">
        <v>29</v>
      </c>
      <c r="H3575" s="4">
        <v>0</v>
      </c>
      <c r="I3575" s="2">
        <v>710000000</v>
      </c>
      <c r="J3575" s="2" t="s">
        <v>11537</v>
      </c>
      <c r="K3575" s="2" t="s">
        <v>6779</v>
      </c>
      <c r="L3575" s="2" t="s">
        <v>1141</v>
      </c>
      <c r="M3575" s="6" t="s">
        <v>32</v>
      </c>
      <c r="N3575" s="2" t="s">
        <v>453</v>
      </c>
      <c r="O3575" s="15" t="s">
        <v>3810</v>
      </c>
      <c r="P3575" s="36" t="s">
        <v>40</v>
      </c>
      <c r="Q3575" s="2" t="s">
        <v>41</v>
      </c>
      <c r="R3575" s="2">
        <v>4</v>
      </c>
      <c r="S3575" s="9">
        <f t="shared" si="279"/>
        <v>8560</v>
      </c>
      <c r="T3575" s="9">
        <v>34240</v>
      </c>
      <c r="U3575" s="9">
        <f t="shared" si="280"/>
        <v>38348.800000000003</v>
      </c>
      <c r="V3575" s="2" t="s">
        <v>42</v>
      </c>
      <c r="W3575" s="2">
        <v>2014</v>
      </c>
      <c r="X3575" s="2"/>
    </row>
    <row r="3576" spans="1:24" ht="63.75" outlineLevel="1" x14ac:dyDescent="0.25">
      <c r="A3576" s="2" t="s">
        <v>7411</v>
      </c>
      <c r="B3576" s="2" t="s">
        <v>27</v>
      </c>
      <c r="C3576" s="43" t="s">
        <v>8013</v>
      </c>
      <c r="D3576" s="93" t="s">
        <v>8014</v>
      </c>
      <c r="E3576" s="13" t="s">
        <v>8015</v>
      </c>
      <c r="F3576" s="93" t="s">
        <v>6771</v>
      </c>
      <c r="G3576" s="2" t="s">
        <v>29</v>
      </c>
      <c r="H3576" s="4">
        <v>0</v>
      </c>
      <c r="I3576" s="2">
        <v>710000000</v>
      </c>
      <c r="J3576" s="2" t="s">
        <v>11537</v>
      </c>
      <c r="K3576" s="2" t="s">
        <v>6779</v>
      </c>
      <c r="L3576" s="2" t="s">
        <v>1141</v>
      </c>
      <c r="M3576" s="6" t="s">
        <v>32</v>
      </c>
      <c r="N3576" s="2" t="s">
        <v>453</v>
      </c>
      <c r="O3576" s="15" t="s">
        <v>3810</v>
      </c>
      <c r="P3576" s="20">
        <v>796</v>
      </c>
      <c r="Q3576" s="8" t="s">
        <v>41</v>
      </c>
      <c r="R3576" s="2">
        <v>1</v>
      </c>
      <c r="S3576" s="9">
        <f t="shared" si="279"/>
        <v>1070</v>
      </c>
      <c r="T3576" s="9">
        <v>1070</v>
      </c>
      <c r="U3576" s="9">
        <f t="shared" si="280"/>
        <v>1198.4000000000001</v>
      </c>
      <c r="V3576" s="2" t="s">
        <v>42</v>
      </c>
      <c r="W3576" s="2">
        <v>2014</v>
      </c>
      <c r="X3576" s="2"/>
    </row>
    <row r="3577" spans="1:24" ht="63.75" outlineLevel="1" x14ac:dyDescent="0.25">
      <c r="A3577" s="2" t="s">
        <v>7412</v>
      </c>
      <c r="B3577" s="2" t="s">
        <v>27</v>
      </c>
      <c r="C3577" s="43" t="s">
        <v>12777</v>
      </c>
      <c r="D3577" s="93" t="s">
        <v>12776</v>
      </c>
      <c r="E3577" s="13" t="s">
        <v>12775</v>
      </c>
      <c r="F3577" s="93" t="s">
        <v>6771</v>
      </c>
      <c r="G3577" s="2" t="s">
        <v>29</v>
      </c>
      <c r="H3577" s="4">
        <v>0</v>
      </c>
      <c r="I3577" s="2">
        <v>710000000</v>
      </c>
      <c r="J3577" s="2" t="s">
        <v>11537</v>
      </c>
      <c r="K3577" s="2" t="s">
        <v>6779</v>
      </c>
      <c r="L3577" s="2" t="s">
        <v>1141</v>
      </c>
      <c r="M3577" s="6" t="s">
        <v>32</v>
      </c>
      <c r="N3577" s="2" t="s">
        <v>453</v>
      </c>
      <c r="O3577" s="15" t="s">
        <v>3810</v>
      </c>
      <c r="P3577" s="36" t="s">
        <v>40</v>
      </c>
      <c r="Q3577" s="5" t="s">
        <v>41</v>
      </c>
      <c r="R3577" s="2">
        <v>2</v>
      </c>
      <c r="S3577" s="9">
        <f t="shared" si="279"/>
        <v>535</v>
      </c>
      <c r="T3577" s="9">
        <v>1070</v>
      </c>
      <c r="U3577" s="9">
        <f t="shared" si="280"/>
        <v>1198.4000000000001</v>
      </c>
      <c r="V3577" s="2" t="s">
        <v>42</v>
      </c>
      <c r="W3577" s="2">
        <v>2014</v>
      </c>
      <c r="X3577" s="2"/>
    </row>
    <row r="3578" spans="1:24" ht="63.75" outlineLevel="1" x14ac:dyDescent="0.25">
      <c r="A3578" s="2" t="s">
        <v>7413</v>
      </c>
      <c r="B3578" s="2" t="s">
        <v>27</v>
      </c>
      <c r="C3578" s="43" t="s">
        <v>12780</v>
      </c>
      <c r="D3578" s="93" t="s">
        <v>12779</v>
      </c>
      <c r="E3578" s="13" t="s">
        <v>12778</v>
      </c>
      <c r="F3578" s="93" t="s">
        <v>6771</v>
      </c>
      <c r="G3578" s="2" t="s">
        <v>29</v>
      </c>
      <c r="H3578" s="4">
        <v>0</v>
      </c>
      <c r="I3578" s="2">
        <v>710000000</v>
      </c>
      <c r="J3578" s="2" t="s">
        <v>11537</v>
      </c>
      <c r="K3578" s="2" t="s">
        <v>6779</v>
      </c>
      <c r="L3578" s="2" t="s">
        <v>1141</v>
      </c>
      <c r="M3578" s="6" t="s">
        <v>32</v>
      </c>
      <c r="N3578" s="2" t="s">
        <v>453</v>
      </c>
      <c r="O3578" s="15" t="s">
        <v>3810</v>
      </c>
      <c r="P3578" s="36" t="s">
        <v>40</v>
      </c>
      <c r="Q3578" s="2" t="s">
        <v>41</v>
      </c>
      <c r="R3578" s="2">
        <v>8</v>
      </c>
      <c r="S3578" s="9">
        <f t="shared" si="279"/>
        <v>1337.5000000000002</v>
      </c>
      <c r="T3578" s="9">
        <v>10700.000000000002</v>
      </c>
      <c r="U3578" s="9">
        <f t="shared" si="280"/>
        <v>11984.000000000004</v>
      </c>
      <c r="V3578" s="2" t="s">
        <v>42</v>
      </c>
      <c r="W3578" s="2">
        <v>2014</v>
      </c>
      <c r="X3578" s="2"/>
    </row>
    <row r="3579" spans="1:24" ht="63.75" outlineLevel="1" x14ac:dyDescent="0.25">
      <c r="A3579" s="2" t="s">
        <v>7414</v>
      </c>
      <c r="B3579" s="2" t="s">
        <v>27</v>
      </c>
      <c r="C3579" s="5" t="s">
        <v>847</v>
      </c>
      <c r="D3579" s="93" t="s">
        <v>12781</v>
      </c>
      <c r="E3579" s="13" t="s">
        <v>849</v>
      </c>
      <c r="F3579" s="93" t="s">
        <v>6771</v>
      </c>
      <c r="G3579" s="2" t="s">
        <v>29</v>
      </c>
      <c r="H3579" s="4">
        <v>0</v>
      </c>
      <c r="I3579" s="2">
        <v>710000000</v>
      </c>
      <c r="J3579" s="2" t="s">
        <v>11537</v>
      </c>
      <c r="K3579" s="2" t="s">
        <v>6779</v>
      </c>
      <c r="L3579" s="2" t="s">
        <v>1141</v>
      </c>
      <c r="M3579" s="6" t="s">
        <v>32</v>
      </c>
      <c r="N3579" s="2" t="s">
        <v>453</v>
      </c>
      <c r="O3579" s="15" t="s">
        <v>3810</v>
      </c>
      <c r="P3579" s="36" t="s">
        <v>40</v>
      </c>
      <c r="Q3579" s="5" t="s">
        <v>41</v>
      </c>
      <c r="R3579" s="2">
        <v>1</v>
      </c>
      <c r="S3579" s="9">
        <f t="shared" si="279"/>
        <v>3210</v>
      </c>
      <c r="T3579" s="9">
        <v>3210</v>
      </c>
      <c r="U3579" s="9">
        <f t="shared" si="280"/>
        <v>3595.2000000000003</v>
      </c>
      <c r="V3579" s="2" t="s">
        <v>42</v>
      </c>
      <c r="W3579" s="2">
        <v>2014</v>
      </c>
      <c r="X3579" s="2"/>
    </row>
    <row r="3580" spans="1:24" ht="76.5" outlineLevel="1" x14ac:dyDescent="0.25">
      <c r="A3580" s="2" t="s">
        <v>7415</v>
      </c>
      <c r="B3580" s="2" t="s">
        <v>27</v>
      </c>
      <c r="C3580" s="43" t="s">
        <v>8044</v>
      </c>
      <c r="D3580" s="93" t="s">
        <v>7883</v>
      </c>
      <c r="E3580" s="93" t="s">
        <v>8045</v>
      </c>
      <c r="F3580" s="93" t="s">
        <v>6771</v>
      </c>
      <c r="G3580" s="2" t="s">
        <v>29</v>
      </c>
      <c r="H3580" s="4">
        <v>0</v>
      </c>
      <c r="I3580" s="2">
        <v>710000000</v>
      </c>
      <c r="J3580" s="2" t="s">
        <v>11537</v>
      </c>
      <c r="K3580" s="2" t="s">
        <v>6779</v>
      </c>
      <c r="L3580" s="2" t="s">
        <v>1141</v>
      </c>
      <c r="M3580" s="6" t="s">
        <v>32</v>
      </c>
      <c r="N3580" s="2" t="s">
        <v>453</v>
      </c>
      <c r="O3580" s="15" t="s">
        <v>3810</v>
      </c>
      <c r="P3580" s="36" t="s">
        <v>40</v>
      </c>
      <c r="Q3580" s="5" t="s">
        <v>41</v>
      </c>
      <c r="R3580" s="2">
        <v>1</v>
      </c>
      <c r="S3580" s="9">
        <f t="shared" si="279"/>
        <v>3210</v>
      </c>
      <c r="T3580" s="9">
        <v>3210</v>
      </c>
      <c r="U3580" s="9">
        <f t="shared" si="280"/>
        <v>3595.2000000000003</v>
      </c>
      <c r="V3580" s="2" t="s">
        <v>42</v>
      </c>
      <c r="W3580" s="2">
        <v>2014</v>
      </c>
      <c r="X3580" s="2"/>
    </row>
    <row r="3581" spans="1:24" ht="63.75" outlineLevel="1" x14ac:dyDescent="0.25">
      <c r="A3581" s="2" t="s">
        <v>7416</v>
      </c>
      <c r="B3581" s="2" t="s">
        <v>27</v>
      </c>
      <c r="C3581" s="43" t="s">
        <v>12783</v>
      </c>
      <c r="D3581" s="93" t="s">
        <v>7974</v>
      </c>
      <c r="E3581" s="93" t="s">
        <v>12782</v>
      </c>
      <c r="F3581" s="93" t="s">
        <v>6771</v>
      </c>
      <c r="G3581" s="2" t="s">
        <v>29</v>
      </c>
      <c r="H3581" s="4">
        <v>0</v>
      </c>
      <c r="I3581" s="2">
        <v>710000000</v>
      </c>
      <c r="J3581" s="2" t="s">
        <v>11537</v>
      </c>
      <c r="K3581" s="2" t="s">
        <v>6779</v>
      </c>
      <c r="L3581" s="2" t="s">
        <v>1141</v>
      </c>
      <c r="M3581" s="6" t="s">
        <v>32</v>
      </c>
      <c r="N3581" s="2" t="s">
        <v>453</v>
      </c>
      <c r="O3581" s="15" t="s">
        <v>3810</v>
      </c>
      <c r="P3581" s="20">
        <v>796</v>
      </c>
      <c r="Q3581" s="8" t="s">
        <v>41</v>
      </c>
      <c r="R3581" s="2">
        <v>1</v>
      </c>
      <c r="S3581" s="9">
        <f t="shared" si="279"/>
        <v>4280</v>
      </c>
      <c r="T3581" s="9">
        <v>4280</v>
      </c>
      <c r="U3581" s="9">
        <f t="shared" si="280"/>
        <v>4793.6000000000004</v>
      </c>
      <c r="V3581" s="2" t="s">
        <v>42</v>
      </c>
      <c r="W3581" s="2">
        <v>2014</v>
      </c>
      <c r="X3581" s="2"/>
    </row>
    <row r="3582" spans="1:24" ht="63.75" outlineLevel="1" x14ac:dyDescent="0.25">
      <c r="A3582" s="2" t="s">
        <v>7417</v>
      </c>
      <c r="B3582" s="2" t="s">
        <v>27</v>
      </c>
      <c r="C3582" s="43" t="s">
        <v>12786</v>
      </c>
      <c r="D3582" s="93" t="s">
        <v>12785</v>
      </c>
      <c r="E3582" s="93" t="s">
        <v>12784</v>
      </c>
      <c r="F3582" s="93" t="s">
        <v>6771</v>
      </c>
      <c r="G3582" s="2" t="s">
        <v>29</v>
      </c>
      <c r="H3582" s="4">
        <v>0</v>
      </c>
      <c r="I3582" s="2">
        <v>710000000</v>
      </c>
      <c r="J3582" s="2" t="s">
        <v>11537</v>
      </c>
      <c r="K3582" s="2" t="s">
        <v>6779</v>
      </c>
      <c r="L3582" s="2" t="s">
        <v>1141</v>
      </c>
      <c r="M3582" s="6" t="s">
        <v>32</v>
      </c>
      <c r="N3582" s="2" t="s">
        <v>453</v>
      </c>
      <c r="O3582" s="15" t="s">
        <v>3810</v>
      </c>
      <c r="P3582" s="36" t="s">
        <v>40</v>
      </c>
      <c r="Q3582" s="2" t="s">
        <v>41</v>
      </c>
      <c r="R3582" s="2">
        <v>1</v>
      </c>
      <c r="S3582" s="9">
        <f t="shared" si="279"/>
        <v>9630</v>
      </c>
      <c r="T3582" s="9">
        <v>9630</v>
      </c>
      <c r="U3582" s="9">
        <f t="shared" si="280"/>
        <v>10785.6</v>
      </c>
      <c r="V3582" s="2" t="s">
        <v>42</v>
      </c>
      <c r="W3582" s="2">
        <v>2014</v>
      </c>
      <c r="X3582" s="2"/>
    </row>
    <row r="3583" spans="1:24" ht="63.75" outlineLevel="1" x14ac:dyDescent="0.25">
      <c r="A3583" s="2" t="s">
        <v>7418</v>
      </c>
      <c r="B3583" s="2" t="s">
        <v>27</v>
      </c>
      <c r="C3583" s="10" t="s">
        <v>9853</v>
      </c>
      <c r="D3583" s="10" t="s">
        <v>9854</v>
      </c>
      <c r="E3583" s="10" t="s">
        <v>3933</v>
      </c>
      <c r="F3583" s="93" t="s">
        <v>6771</v>
      </c>
      <c r="G3583" s="2" t="s">
        <v>29</v>
      </c>
      <c r="H3583" s="4">
        <v>0</v>
      </c>
      <c r="I3583" s="2">
        <v>710000000</v>
      </c>
      <c r="J3583" s="2" t="s">
        <v>11537</v>
      </c>
      <c r="K3583" s="2" t="s">
        <v>6779</v>
      </c>
      <c r="L3583" s="2" t="s">
        <v>1141</v>
      </c>
      <c r="M3583" s="6" t="s">
        <v>32</v>
      </c>
      <c r="N3583" s="2" t="s">
        <v>453</v>
      </c>
      <c r="O3583" s="15" t="s">
        <v>3810</v>
      </c>
      <c r="P3583" s="36" t="s">
        <v>40</v>
      </c>
      <c r="Q3583" s="2" t="s">
        <v>41</v>
      </c>
      <c r="R3583" s="2">
        <v>1</v>
      </c>
      <c r="S3583" s="9">
        <f t="shared" si="279"/>
        <v>4280</v>
      </c>
      <c r="T3583" s="9">
        <v>4280</v>
      </c>
      <c r="U3583" s="9">
        <f t="shared" si="280"/>
        <v>4793.6000000000004</v>
      </c>
      <c r="V3583" s="2" t="s">
        <v>42</v>
      </c>
      <c r="W3583" s="2">
        <v>2014</v>
      </c>
      <c r="X3583" s="2"/>
    </row>
    <row r="3584" spans="1:24" ht="76.5" outlineLevel="1" x14ac:dyDescent="0.25">
      <c r="A3584" s="2" t="s">
        <v>7419</v>
      </c>
      <c r="B3584" s="2" t="s">
        <v>27</v>
      </c>
      <c r="C3584" s="43" t="s">
        <v>8044</v>
      </c>
      <c r="D3584" s="93" t="s">
        <v>7883</v>
      </c>
      <c r="E3584" s="93" t="s">
        <v>8045</v>
      </c>
      <c r="F3584" s="93" t="s">
        <v>6771</v>
      </c>
      <c r="G3584" s="2" t="s">
        <v>29</v>
      </c>
      <c r="H3584" s="4">
        <v>0</v>
      </c>
      <c r="I3584" s="2">
        <v>710000000</v>
      </c>
      <c r="J3584" s="2" t="s">
        <v>11537</v>
      </c>
      <c r="K3584" s="2" t="s">
        <v>6779</v>
      </c>
      <c r="L3584" s="2" t="s">
        <v>1141</v>
      </c>
      <c r="M3584" s="6" t="s">
        <v>32</v>
      </c>
      <c r="N3584" s="2" t="s">
        <v>453</v>
      </c>
      <c r="O3584" s="15" t="s">
        <v>3810</v>
      </c>
      <c r="P3584" s="36" t="s">
        <v>40</v>
      </c>
      <c r="Q3584" s="2" t="s">
        <v>41</v>
      </c>
      <c r="R3584" s="2">
        <v>1</v>
      </c>
      <c r="S3584" s="9">
        <f t="shared" si="279"/>
        <v>7490</v>
      </c>
      <c r="T3584" s="9">
        <v>7490</v>
      </c>
      <c r="U3584" s="9">
        <f t="shared" si="280"/>
        <v>8388.8000000000011</v>
      </c>
      <c r="V3584" s="2" t="s">
        <v>42</v>
      </c>
      <c r="W3584" s="2">
        <v>2014</v>
      </c>
      <c r="X3584" s="2"/>
    </row>
    <row r="3585" spans="1:24" ht="63.75" outlineLevel="1" x14ac:dyDescent="0.25">
      <c r="A3585" s="2" t="s">
        <v>7420</v>
      </c>
      <c r="B3585" s="2" t="s">
        <v>27</v>
      </c>
      <c r="C3585" s="43" t="s">
        <v>12783</v>
      </c>
      <c r="D3585" s="93" t="s">
        <v>7974</v>
      </c>
      <c r="E3585" s="93" t="s">
        <v>12782</v>
      </c>
      <c r="F3585" s="93" t="s">
        <v>6771</v>
      </c>
      <c r="G3585" s="2" t="s">
        <v>29</v>
      </c>
      <c r="H3585" s="4">
        <v>0</v>
      </c>
      <c r="I3585" s="2">
        <v>710000000</v>
      </c>
      <c r="J3585" s="2" t="s">
        <v>11537</v>
      </c>
      <c r="K3585" s="2" t="s">
        <v>6779</v>
      </c>
      <c r="L3585" s="2" t="s">
        <v>1141</v>
      </c>
      <c r="M3585" s="6" t="s">
        <v>32</v>
      </c>
      <c r="N3585" s="2" t="s">
        <v>453</v>
      </c>
      <c r="O3585" s="15" t="s">
        <v>3810</v>
      </c>
      <c r="P3585" s="36" t="s">
        <v>40</v>
      </c>
      <c r="Q3585" s="5" t="s">
        <v>41</v>
      </c>
      <c r="R3585" s="2">
        <v>2</v>
      </c>
      <c r="S3585" s="9">
        <f t="shared" si="279"/>
        <v>3210</v>
      </c>
      <c r="T3585" s="9">
        <v>6420</v>
      </c>
      <c r="U3585" s="9">
        <f t="shared" si="280"/>
        <v>7190.4000000000005</v>
      </c>
      <c r="V3585" s="2" t="s">
        <v>42</v>
      </c>
      <c r="W3585" s="2">
        <v>2014</v>
      </c>
      <c r="X3585" s="2"/>
    </row>
    <row r="3586" spans="1:24" ht="63.75" outlineLevel="1" x14ac:dyDescent="0.25">
      <c r="A3586" s="2" t="s">
        <v>7421</v>
      </c>
      <c r="B3586" s="2" t="s">
        <v>27</v>
      </c>
      <c r="C3586" s="43" t="s">
        <v>12786</v>
      </c>
      <c r="D3586" s="93" t="s">
        <v>12785</v>
      </c>
      <c r="E3586" s="93" t="s">
        <v>12784</v>
      </c>
      <c r="F3586" s="93" t="s">
        <v>6771</v>
      </c>
      <c r="G3586" s="2" t="s">
        <v>29</v>
      </c>
      <c r="H3586" s="4">
        <v>0</v>
      </c>
      <c r="I3586" s="2">
        <v>710000000</v>
      </c>
      <c r="J3586" s="2" t="s">
        <v>11537</v>
      </c>
      <c r="K3586" s="2" t="s">
        <v>6779</v>
      </c>
      <c r="L3586" s="2" t="s">
        <v>1141</v>
      </c>
      <c r="M3586" s="6" t="s">
        <v>32</v>
      </c>
      <c r="N3586" s="2" t="s">
        <v>453</v>
      </c>
      <c r="O3586" s="15" t="s">
        <v>3810</v>
      </c>
      <c r="P3586" s="36" t="s">
        <v>6325</v>
      </c>
      <c r="Q3586" s="2" t="s">
        <v>1838</v>
      </c>
      <c r="R3586" s="2">
        <v>1</v>
      </c>
      <c r="S3586" s="9">
        <f t="shared" si="279"/>
        <v>74900</v>
      </c>
      <c r="T3586" s="9">
        <v>74900</v>
      </c>
      <c r="U3586" s="9">
        <f t="shared" si="280"/>
        <v>83888.000000000015</v>
      </c>
      <c r="V3586" s="2" t="s">
        <v>42</v>
      </c>
      <c r="W3586" s="2">
        <v>2014</v>
      </c>
      <c r="X3586" s="2"/>
    </row>
    <row r="3587" spans="1:24" ht="76.5" outlineLevel="1" x14ac:dyDescent="0.25">
      <c r="A3587" s="2" t="s">
        <v>7422</v>
      </c>
      <c r="B3587" s="2" t="s">
        <v>27</v>
      </c>
      <c r="C3587" s="43" t="s">
        <v>8044</v>
      </c>
      <c r="D3587" s="93" t="s">
        <v>7883</v>
      </c>
      <c r="E3587" s="93" t="s">
        <v>8045</v>
      </c>
      <c r="F3587" s="93" t="s">
        <v>6772</v>
      </c>
      <c r="G3587" s="2" t="s">
        <v>29</v>
      </c>
      <c r="H3587" s="4">
        <v>0</v>
      </c>
      <c r="I3587" s="2">
        <v>710000000</v>
      </c>
      <c r="J3587" s="2" t="s">
        <v>11537</v>
      </c>
      <c r="K3587" s="2" t="s">
        <v>6779</v>
      </c>
      <c r="L3587" s="2" t="s">
        <v>1141</v>
      </c>
      <c r="M3587" s="6" t="s">
        <v>32</v>
      </c>
      <c r="N3587" s="2" t="s">
        <v>453</v>
      </c>
      <c r="O3587" s="15" t="s">
        <v>3810</v>
      </c>
      <c r="P3587" s="36" t="s">
        <v>40</v>
      </c>
      <c r="Q3587" s="5" t="s">
        <v>41</v>
      </c>
      <c r="R3587" s="2">
        <v>6</v>
      </c>
      <c r="S3587" s="9">
        <f t="shared" si="279"/>
        <v>7490.0000000000009</v>
      </c>
      <c r="T3587" s="9">
        <v>44940.000000000007</v>
      </c>
      <c r="U3587" s="9">
        <f t="shared" si="280"/>
        <v>50332.80000000001</v>
      </c>
      <c r="V3587" s="2" t="s">
        <v>42</v>
      </c>
      <c r="W3587" s="2">
        <v>2014</v>
      </c>
      <c r="X3587" s="2"/>
    </row>
    <row r="3588" spans="1:24" ht="63.75" outlineLevel="1" x14ac:dyDescent="0.25">
      <c r="A3588" s="2" t="s">
        <v>7423</v>
      </c>
      <c r="B3588" s="2" t="s">
        <v>27</v>
      </c>
      <c r="C3588" s="43" t="s">
        <v>12783</v>
      </c>
      <c r="D3588" s="93" t="s">
        <v>7974</v>
      </c>
      <c r="E3588" s="93" t="s">
        <v>12782</v>
      </c>
      <c r="F3588" s="93" t="s">
        <v>6772</v>
      </c>
      <c r="G3588" s="2" t="s">
        <v>350</v>
      </c>
      <c r="H3588" s="4">
        <v>0</v>
      </c>
      <c r="I3588" s="2">
        <v>710000000</v>
      </c>
      <c r="J3588" s="2" t="s">
        <v>11537</v>
      </c>
      <c r="K3588" s="2" t="s">
        <v>6779</v>
      </c>
      <c r="L3588" s="2" t="s">
        <v>1141</v>
      </c>
      <c r="M3588" s="6" t="s">
        <v>32</v>
      </c>
      <c r="N3588" s="2" t="s">
        <v>453</v>
      </c>
      <c r="O3588" s="15" t="s">
        <v>3810</v>
      </c>
      <c r="P3588" s="36" t="s">
        <v>40</v>
      </c>
      <c r="Q3588" s="5" t="s">
        <v>41</v>
      </c>
      <c r="R3588" s="2">
        <v>12</v>
      </c>
      <c r="S3588" s="9">
        <f t="shared" si="279"/>
        <v>2140</v>
      </c>
      <c r="T3588" s="9">
        <v>25680</v>
      </c>
      <c r="U3588" s="9">
        <f t="shared" si="280"/>
        <v>28761.600000000002</v>
      </c>
      <c r="V3588" s="2" t="s">
        <v>42</v>
      </c>
      <c r="W3588" s="2">
        <v>2014</v>
      </c>
      <c r="X3588" s="2"/>
    </row>
    <row r="3589" spans="1:24" ht="63.75" outlineLevel="1" x14ac:dyDescent="0.25">
      <c r="A3589" s="2" t="s">
        <v>7424</v>
      </c>
      <c r="B3589" s="2" t="s">
        <v>27</v>
      </c>
      <c r="C3589" s="43" t="s">
        <v>12786</v>
      </c>
      <c r="D3589" s="93" t="s">
        <v>12785</v>
      </c>
      <c r="E3589" s="93" t="s">
        <v>12784</v>
      </c>
      <c r="F3589" s="93" t="s">
        <v>6772</v>
      </c>
      <c r="G3589" s="2" t="s">
        <v>29</v>
      </c>
      <c r="H3589" s="4">
        <v>0</v>
      </c>
      <c r="I3589" s="2">
        <v>710000000</v>
      </c>
      <c r="J3589" s="2" t="s">
        <v>11537</v>
      </c>
      <c r="K3589" s="2" t="s">
        <v>6779</v>
      </c>
      <c r="L3589" s="2" t="s">
        <v>1141</v>
      </c>
      <c r="M3589" s="6" t="s">
        <v>32</v>
      </c>
      <c r="N3589" s="2" t="s">
        <v>453</v>
      </c>
      <c r="O3589" s="15" t="s">
        <v>3810</v>
      </c>
      <c r="P3589" s="36" t="s">
        <v>40</v>
      </c>
      <c r="Q3589" s="5" t="s">
        <v>41</v>
      </c>
      <c r="R3589" s="2">
        <v>2</v>
      </c>
      <c r="S3589" s="9">
        <f t="shared" si="279"/>
        <v>21400.000000000004</v>
      </c>
      <c r="T3589" s="9">
        <v>42800.000000000007</v>
      </c>
      <c r="U3589" s="9">
        <f t="shared" si="280"/>
        <v>47936.000000000015</v>
      </c>
      <c r="V3589" s="2" t="s">
        <v>42</v>
      </c>
      <c r="W3589" s="2">
        <v>2014</v>
      </c>
      <c r="X3589" s="2"/>
    </row>
    <row r="3590" spans="1:24" ht="76.5" outlineLevel="1" x14ac:dyDescent="0.25">
      <c r="A3590" s="2" t="s">
        <v>7425</v>
      </c>
      <c r="B3590" s="2" t="s">
        <v>27</v>
      </c>
      <c r="C3590" s="43" t="s">
        <v>8044</v>
      </c>
      <c r="D3590" s="93" t="s">
        <v>7883</v>
      </c>
      <c r="E3590" s="93" t="s">
        <v>8045</v>
      </c>
      <c r="F3590" s="93" t="s">
        <v>6772</v>
      </c>
      <c r="G3590" s="2" t="s">
        <v>29</v>
      </c>
      <c r="H3590" s="4">
        <v>0</v>
      </c>
      <c r="I3590" s="2">
        <v>710000000</v>
      </c>
      <c r="J3590" s="2" t="s">
        <v>11537</v>
      </c>
      <c r="K3590" s="2" t="s">
        <v>6779</v>
      </c>
      <c r="L3590" s="2" t="s">
        <v>1141</v>
      </c>
      <c r="M3590" s="6" t="s">
        <v>32</v>
      </c>
      <c r="N3590" s="2" t="s">
        <v>453</v>
      </c>
      <c r="O3590" s="15" t="s">
        <v>3810</v>
      </c>
      <c r="P3590" s="36" t="s">
        <v>40</v>
      </c>
      <c r="Q3590" s="5" t="s">
        <v>41</v>
      </c>
      <c r="R3590" s="2">
        <v>1</v>
      </c>
      <c r="S3590" s="9">
        <f t="shared" si="279"/>
        <v>8560</v>
      </c>
      <c r="T3590" s="9">
        <v>8560</v>
      </c>
      <c r="U3590" s="9">
        <f t="shared" si="280"/>
        <v>9587.2000000000007</v>
      </c>
      <c r="V3590" s="2" t="s">
        <v>42</v>
      </c>
      <c r="W3590" s="2">
        <v>2014</v>
      </c>
      <c r="X3590" s="2"/>
    </row>
    <row r="3591" spans="1:24" ht="63.75" outlineLevel="1" x14ac:dyDescent="0.25">
      <c r="A3591" s="2" t="s">
        <v>7426</v>
      </c>
      <c r="B3591" s="2" t="s">
        <v>27</v>
      </c>
      <c r="C3591" s="43" t="s">
        <v>12783</v>
      </c>
      <c r="D3591" s="93" t="s">
        <v>7974</v>
      </c>
      <c r="E3591" s="93" t="s">
        <v>12782</v>
      </c>
      <c r="F3591" s="93" t="s">
        <v>6772</v>
      </c>
      <c r="G3591" s="2" t="s">
        <v>29</v>
      </c>
      <c r="H3591" s="4">
        <v>0</v>
      </c>
      <c r="I3591" s="2">
        <v>710000000</v>
      </c>
      <c r="J3591" s="2" t="s">
        <v>11537</v>
      </c>
      <c r="K3591" s="2" t="s">
        <v>6779</v>
      </c>
      <c r="L3591" s="2" t="s">
        <v>1141</v>
      </c>
      <c r="M3591" s="6" t="s">
        <v>32</v>
      </c>
      <c r="N3591" s="2" t="s">
        <v>453</v>
      </c>
      <c r="O3591" s="15" t="s">
        <v>3810</v>
      </c>
      <c r="P3591" s="36" t="s">
        <v>40</v>
      </c>
      <c r="Q3591" s="5" t="s">
        <v>41</v>
      </c>
      <c r="R3591" s="2">
        <v>1</v>
      </c>
      <c r="S3591" s="9">
        <f t="shared" si="279"/>
        <v>32100</v>
      </c>
      <c r="T3591" s="9">
        <v>32100</v>
      </c>
      <c r="U3591" s="9">
        <f t="shared" si="280"/>
        <v>35952</v>
      </c>
      <c r="V3591" s="2" t="s">
        <v>42</v>
      </c>
      <c r="W3591" s="2">
        <v>2014</v>
      </c>
      <c r="X3591" s="2"/>
    </row>
    <row r="3592" spans="1:24" ht="63.75" outlineLevel="1" x14ac:dyDescent="0.25">
      <c r="A3592" s="2" t="s">
        <v>7427</v>
      </c>
      <c r="B3592" s="2" t="s">
        <v>27</v>
      </c>
      <c r="C3592" s="43" t="s">
        <v>12786</v>
      </c>
      <c r="D3592" s="93" t="s">
        <v>12785</v>
      </c>
      <c r="E3592" s="93" t="s">
        <v>12784</v>
      </c>
      <c r="F3592" s="93" t="s">
        <v>6772</v>
      </c>
      <c r="G3592" s="2" t="s">
        <v>29</v>
      </c>
      <c r="H3592" s="4">
        <v>0</v>
      </c>
      <c r="I3592" s="2">
        <v>710000000</v>
      </c>
      <c r="J3592" s="2" t="s">
        <v>11537</v>
      </c>
      <c r="K3592" s="2" t="s">
        <v>6779</v>
      </c>
      <c r="L3592" s="2" t="s">
        <v>1141</v>
      </c>
      <c r="M3592" s="6" t="s">
        <v>32</v>
      </c>
      <c r="N3592" s="2" t="s">
        <v>453</v>
      </c>
      <c r="O3592" s="15" t="s">
        <v>3810</v>
      </c>
      <c r="P3592" s="36" t="s">
        <v>40</v>
      </c>
      <c r="Q3592" s="2" t="s">
        <v>41</v>
      </c>
      <c r="R3592" s="2">
        <v>1</v>
      </c>
      <c r="S3592" s="9">
        <f t="shared" si="279"/>
        <v>64200</v>
      </c>
      <c r="T3592" s="9">
        <v>64200</v>
      </c>
      <c r="U3592" s="9">
        <f t="shared" si="280"/>
        <v>71904</v>
      </c>
      <c r="V3592" s="2" t="s">
        <v>42</v>
      </c>
      <c r="W3592" s="2">
        <v>2014</v>
      </c>
      <c r="X3592" s="2"/>
    </row>
    <row r="3593" spans="1:24" ht="76.5" outlineLevel="1" x14ac:dyDescent="0.25">
      <c r="A3593" s="2" t="s">
        <v>7428</v>
      </c>
      <c r="B3593" s="2" t="s">
        <v>27</v>
      </c>
      <c r="C3593" s="43" t="s">
        <v>8044</v>
      </c>
      <c r="D3593" s="93" t="s">
        <v>7883</v>
      </c>
      <c r="E3593" s="93" t="s">
        <v>8045</v>
      </c>
      <c r="F3593" s="93" t="s">
        <v>6772</v>
      </c>
      <c r="G3593" s="2" t="s">
        <v>29</v>
      </c>
      <c r="H3593" s="4">
        <v>0</v>
      </c>
      <c r="I3593" s="2">
        <v>710000000</v>
      </c>
      <c r="J3593" s="2" t="s">
        <v>11537</v>
      </c>
      <c r="K3593" s="2" t="s">
        <v>6779</v>
      </c>
      <c r="L3593" s="2" t="s">
        <v>1141</v>
      </c>
      <c r="M3593" s="6" t="s">
        <v>32</v>
      </c>
      <c r="N3593" s="2" t="s">
        <v>453</v>
      </c>
      <c r="O3593" s="15" t="s">
        <v>3810</v>
      </c>
      <c r="P3593" s="36" t="s">
        <v>40</v>
      </c>
      <c r="Q3593" s="2" t="s">
        <v>41</v>
      </c>
      <c r="R3593" s="2">
        <v>1</v>
      </c>
      <c r="S3593" s="9">
        <f t="shared" si="279"/>
        <v>66340</v>
      </c>
      <c r="T3593" s="9">
        <v>66340</v>
      </c>
      <c r="U3593" s="9">
        <f t="shared" si="280"/>
        <v>74300.800000000003</v>
      </c>
      <c r="V3593" s="2" t="s">
        <v>42</v>
      </c>
      <c r="W3593" s="2">
        <v>2014</v>
      </c>
      <c r="X3593" s="2"/>
    </row>
    <row r="3594" spans="1:24" ht="63.75" outlineLevel="1" x14ac:dyDescent="0.25">
      <c r="A3594" s="2" t="s">
        <v>7429</v>
      </c>
      <c r="B3594" s="2" t="s">
        <v>27</v>
      </c>
      <c r="C3594" s="43" t="s">
        <v>12783</v>
      </c>
      <c r="D3594" s="93" t="s">
        <v>7974</v>
      </c>
      <c r="E3594" s="93" t="s">
        <v>12782</v>
      </c>
      <c r="F3594" s="93" t="s">
        <v>6772</v>
      </c>
      <c r="G3594" s="2" t="s">
        <v>29</v>
      </c>
      <c r="H3594" s="4">
        <v>0</v>
      </c>
      <c r="I3594" s="2">
        <v>710000000</v>
      </c>
      <c r="J3594" s="2" t="s">
        <v>11537</v>
      </c>
      <c r="K3594" s="2" t="s">
        <v>6779</v>
      </c>
      <c r="L3594" s="2" t="s">
        <v>1141</v>
      </c>
      <c r="M3594" s="6" t="s">
        <v>32</v>
      </c>
      <c r="N3594" s="2" t="s">
        <v>453</v>
      </c>
      <c r="O3594" s="15" t="s">
        <v>3810</v>
      </c>
      <c r="P3594" s="36" t="s">
        <v>40</v>
      </c>
      <c r="Q3594" s="5" t="s">
        <v>41</v>
      </c>
      <c r="R3594" s="2">
        <v>1</v>
      </c>
      <c r="S3594" s="9">
        <f t="shared" si="279"/>
        <v>26750</v>
      </c>
      <c r="T3594" s="9">
        <v>26750</v>
      </c>
      <c r="U3594" s="9">
        <f t="shared" si="280"/>
        <v>29960.000000000004</v>
      </c>
      <c r="V3594" s="2" t="s">
        <v>42</v>
      </c>
      <c r="W3594" s="2">
        <v>2014</v>
      </c>
      <c r="X3594" s="2"/>
    </row>
    <row r="3595" spans="1:24" ht="63.75" outlineLevel="1" x14ac:dyDescent="0.25">
      <c r="A3595" s="2" t="s">
        <v>7430</v>
      </c>
      <c r="B3595" s="2" t="s">
        <v>27</v>
      </c>
      <c r="C3595" s="43" t="s">
        <v>12786</v>
      </c>
      <c r="D3595" s="93" t="s">
        <v>12785</v>
      </c>
      <c r="E3595" s="93" t="s">
        <v>12784</v>
      </c>
      <c r="F3595" s="93" t="s">
        <v>6772</v>
      </c>
      <c r="G3595" s="2" t="s">
        <v>29</v>
      </c>
      <c r="H3595" s="4">
        <v>0</v>
      </c>
      <c r="I3595" s="2">
        <v>710000000</v>
      </c>
      <c r="J3595" s="2" t="s">
        <v>11537</v>
      </c>
      <c r="K3595" s="2" t="s">
        <v>6779</v>
      </c>
      <c r="L3595" s="2" t="s">
        <v>1141</v>
      </c>
      <c r="M3595" s="6" t="s">
        <v>32</v>
      </c>
      <c r="N3595" s="2" t="s">
        <v>453</v>
      </c>
      <c r="O3595" s="15" t="s">
        <v>3810</v>
      </c>
      <c r="P3595" s="36" t="s">
        <v>40</v>
      </c>
      <c r="Q3595" s="5" t="s">
        <v>41</v>
      </c>
      <c r="R3595" s="2">
        <v>1</v>
      </c>
      <c r="S3595" s="9">
        <f t="shared" si="279"/>
        <v>9630</v>
      </c>
      <c r="T3595" s="9">
        <v>9630</v>
      </c>
      <c r="U3595" s="9">
        <f t="shared" si="280"/>
        <v>10785.6</v>
      </c>
      <c r="V3595" s="2" t="s">
        <v>42</v>
      </c>
      <c r="W3595" s="2">
        <v>2014</v>
      </c>
      <c r="X3595" s="2"/>
    </row>
    <row r="3596" spans="1:24" ht="63.75" outlineLevel="1" x14ac:dyDescent="0.25">
      <c r="A3596" s="2" t="s">
        <v>9568</v>
      </c>
      <c r="B3596" s="2" t="s">
        <v>27</v>
      </c>
      <c r="C3596" s="10" t="s">
        <v>9855</v>
      </c>
      <c r="D3596" s="10" t="s">
        <v>4888</v>
      </c>
      <c r="E3596" s="10" t="s">
        <v>3933</v>
      </c>
      <c r="F3596" s="93" t="s">
        <v>9856</v>
      </c>
      <c r="G3596" s="2" t="s">
        <v>350</v>
      </c>
      <c r="H3596" s="4">
        <v>0</v>
      </c>
      <c r="I3596" s="2">
        <v>710000000</v>
      </c>
      <c r="J3596" s="2" t="s">
        <v>11537</v>
      </c>
      <c r="K3596" s="2" t="s">
        <v>6779</v>
      </c>
      <c r="L3596" s="2" t="s">
        <v>1141</v>
      </c>
      <c r="M3596" s="6" t="s">
        <v>32</v>
      </c>
      <c r="N3596" s="2" t="s">
        <v>453</v>
      </c>
      <c r="O3596" s="15" t="s">
        <v>3810</v>
      </c>
      <c r="P3596" s="36" t="s">
        <v>40</v>
      </c>
      <c r="Q3596" s="5" t="s">
        <v>41</v>
      </c>
      <c r="R3596" s="2">
        <v>1</v>
      </c>
      <c r="S3596" s="9">
        <f t="shared" si="279"/>
        <v>7490</v>
      </c>
      <c r="T3596" s="9">
        <v>7490</v>
      </c>
      <c r="U3596" s="9">
        <f t="shared" si="280"/>
        <v>8388.8000000000011</v>
      </c>
      <c r="V3596" s="2" t="s">
        <v>42</v>
      </c>
      <c r="W3596" s="2">
        <v>2014</v>
      </c>
      <c r="X3596" s="2"/>
    </row>
    <row r="3597" spans="1:24" ht="63.75" outlineLevel="1" x14ac:dyDescent="0.25">
      <c r="A3597" s="2" t="s">
        <v>9569</v>
      </c>
      <c r="B3597" s="2" t="s">
        <v>27</v>
      </c>
      <c r="C3597" s="43" t="s">
        <v>12783</v>
      </c>
      <c r="D3597" s="93" t="s">
        <v>7974</v>
      </c>
      <c r="E3597" s="93" t="s">
        <v>12782</v>
      </c>
      <c r="F3597" s="93" t="s">
        <v>6772</v>
      </c>
      <c r="G3597" s="2" t="s">
        <v>29</v>
      </c>
      <c r="H3597" s="4">
        <v>0</v>
      </c>
      <c r="I3597" s="2">
        <v>710000000</v>
      </c>
      <c r="J3597" s="2" t="s">
        <v>11537</v>
      </c>
      <c r="K3597" s="2" t="s">
        <v>6779</v>
      </c>
      <c r="L3597" s="2" t="s">
        <v>1141</v>
      </c>
      <c r="M3597" s="6" t="s">
        <v>32</v>
      </c>
      <c r="N3597" s="2" t="s">
        <v>453</v>
      </c>
      <c r="O3597" s="15" t="s">
        <v>3810</v>
      </c>
      <c r="P3597" s="36" t="s">
        <v>40</v>
      </c>
      <c r="Q3597" s="5" t="s">
        <v>41</v>
      </c>
      <c r="R3597" s="2">
        <v>1</v>
      </c>
      <c r="S3597" s="9">
        <f t="shared" si="279"/>
        <v>17120</v>
      </c>
      <c r="T3597" s="9">
        <v>17120</v>
      </c>
      <c r="U3597" s="9">
        <f t="shared" si="280"/>
        <v>19174.400000000001</v>
      </c>
      <c r="V3597" s="2" t="s">
        <v>42</v>
      </c>
      <c r="W3597" s="2">
        <v>2014</v>
      </c>
      <c r="X3597" s="2"/>
    </row>
    <row r="3598" spans="1:24" ht="63.75" outlineLevel="1" x14ac:dyDescent="0.25">
      <c r="A3598" s="2" t="s">
        <v>7431</v>
      </c>
      <c r="B3598" s="2" t="s">
        <v>27</v>
      </c>
      <c r="C3598" s="43" t="s">
        <v>12786</v>
      </c>
      <c r="D3598" s="93" t="s">
        <v>12785</v>
      </c>
      <c r="E3598" s="93" t="s">
        <v>12784</v>
      </c>
      <c r="F3598" s="93" t="s">
        <v>6772</v>
      </c>
      <c r="G3598" s="2" t="s">
        <v>29</v>
      </c>
      <c r="H3598" s="4">
        <v>0</v>
      </c>
      <c r="I3598" s="2">
        <v>710000000</v>
      </c>
      <c r="J3598" s="2" t="s">
        <v>11537</v>
      </c>
      <c r="K3598" s="2" t="s">
        <v>6779</v>
      </c>
      <c r="L3598" s="2" t="s">
        <v>1141</v>
      </c>
      <c r="M3598" s="6" t="s">
        <v>32</v>
      </c>
      <c r="N3598" s="2" t="s">
        <v>453</v>
      </c>
      <c r="O3598" s="15" t="s">
        <v>3810</v>
      </c>
      <c r="P3598" s="36" t="s">
        <v>40</v>
      </c>
      <c r="Q3598" s="5" t="s">
        <v>41</v>
      </c>
      <c r="R3598" s="2">
        <v>1</v>
      </c>
      <c r="S3598" s="9">
        <f t="shared" si="279"/>
        <v>42800.000000000007</v>
      </c>
      <c r="T3598" s="9">
        <v>42800.000000000007</v>
      </c>
      <c r="U3598" s="9">
        <f t="shared" si="280"/>
        <v>47936.000000000015</v>
      </c>
      <c r="V3598" s="2" t="s">
        <v>42</v>
      </c>
      <c r="W3598" s="2">
        <v>2014</v>
      </c>
      <c r="X3598" s="2"/>
    </row>
    <row r="3599" spans="1:24" ht="63.75" outlineLevel="1" x14ac:dyDescent="0.25">
      <c r="A3599" s="2" t="s">
        <v>7432</v>
      </c>
      <c r="B3599" s="2" t="s">
        <v>27</v>
      </c>
      <c r="C3599" s="10" t="s">
        <v>9857</v>
      </c>
      <c r="D3599" s="10" t="s">
        <v>9174</v>
      </c>
      <c r="E3599" s="10" t="s">
        <v>9175</v>
      </c>
      <c r="F3599" s="93" t="s">
        <v>6772</v>
      </c>
      <c r="G3599" s="2" t="s">
        <v>29</v>
      </c>
      <c r="H3599" s="4">
        <v>0</v>
      </c>
      <c r="I3599" s="2">
        <v>710000000</v>
      </c>
      <c r="J3599" s="2" t="s">
        <v>11537</v>
      </c>
      <c r="K3599" s="2" t="s">
        <v>6779</v>
      </c>
      <c r="L3599" s="2" t="s">
        <v>1141</v>
      </c>
      <c r="M3599" s="6" t="s">
        <v>32</v>
      </c>
      <c r="N3599" s="2" t="s">
        <v>453</v>
      </c>
      <c r="O3599" s="15" t="s">
        <v>3810</v>
      </c>
      <c r="P3599" s="36" t="s">
        <v>40</v>
      </c>
      <c r="Q3599" s="5" t="s">
        <v>41</v>
      </c>
      <c r="R3599" s="2">
        <v>1</v>
      </c>
      <c r="S3599" s="9">
        <f t="shared" si="279"/>
        <v>339190</v>
      </c>
      <c r="T3599" s="9">
        <v>339190</v>
      </c>
      <c r="U3599" s="9">
        <f t="shared" si="280"/>
        <v>379892.80000000005</v>
      </c>
      <c r="V3599" s="2" t="s">
        <v>42</v>
      </c>
      <c r="W3599" s="2">
        <v>2014</v>
      </c>
      <c r="X3599" s="2"/>
    </row>
    <row r="3600" spans="1:24" ht="63.75" outlineLevel="1" x14ac:dyDescent="0.25">
      <c r="A3600" s="2" t="s">
        <v>7433</v>
      </c>
      <c r="B3600" s="2" t="s">
        <v>27</v>
      </c>
      <c r="C3600" s="43" t="s">
        <v>12783</v>
      </c>
      <c r="D3600" s="93" t="s">
        <v>7974</v>
      </c>
      <c r="E3600" s="93" t="s">
        <v>12782</v>
      </c>
      <c r="F3600" s="93" t="s">
        <v>6772</v>
      </c>
      <c r="G3600" s="2" t="s">
        <v>29</v>
      </c>
      <c r="H3600" s="4">
        <v>0</v>
      </c>
      <c r="I3600" s="2">
        <v>710000000</v>
      </c>
      <c r="J3600" s="2" t="s">
        <v>11537</v>
      </c>
      <c r="K3600" s="2" t="s">
        <v>6779</v>
      </c>
      <c r="L3600" s="2" t="s">
        <v>1141</v>
      </c>
      <c r="M3600" s="6" t="s">
        <v>32</v>
      </c>
      <c r="N3600" s="2" t="s">
        <v>453</v>
      </c>
      <c r="O3600" s="15" t="s">
        <v>3810</v>
      </c>
      <c r="P3600" s="36" t="s">
        <v>40</v>
      </c>
      <c r="Q3600" s="5" t="s">
        <v>41</v>
      </c>
      <c r="R3600" s="2">
        <v>1</v>
      </c>
      <c r="S3600" s="9">
        <f t="shared" si="279"/>
        <v>139100</v>
      </c>
      <c r="T3600" s="9">
        <v>139100</v>
      </c>
      <c r="U3600" s="9">
        <f t="shared" si="280"/>
        <v>155792.00000000003</v>
      </c>
      <c r="V3600" s="2" t="s">
        <v>42</v>
      </c>
      <c r="W3600" s="2">
        <v>2014</v>
      </c>
      <c r="X3600" s="2"/>
    </row>
    <row r="3601" spans="1:24" ht="63.75" outlineLevel="1" x14ac:dyDescent="0.25">
      <c r="A3601" s="2" t="s">
        <v>7434</v>
      </c>
      <c r="B3601" s="2" t="s">
        <v>27</v>
      </c>
      <c r="C3601" s="43" t="s">
        <v>12786</v>
      </c>
      <c r="D3601" s="93" t="s">
        <v>12785</v>
      </c>
      <c r="E3601" s="93" t="s">
        <v>12784</v>
      </c>
      <c r="F3601" s="93" t="s">
        <v>6772</v>
      </c>
      <c r="G3601" s="2" t="s">
        <v>29</v>
      </c>
      <c r="H3601" s="4">
        <v>0</v>
      </c>
      <c r="I3601" s="2">
        <v>710000000</v>
      </c>
      <c r="J3601" s="2" t="s">
        <v>11537</v>
      </c>
      <c r="K3601" s="2" t="s">
        <v>6779</v>
      </c>
      <c r="L3601" s="2" t="s">
        <v>1141</v>
      </c>
      <c r="M3601" s="6" t="s">
        <v>32</v>
      </c>
      <c r="N3601" s="2" t="s">
        <v>453</v>
      </c>
      <c r="O3601" s="15" t="s">
        <v>3810</v>
      </c>
      <c r="P3601" s="36" t="s">
        <v>40</v>
      </c>
      <c r="Q3601" s="5" t="s">
        <v>41</v>
      </c>
      <c r="R3601" s="2">
        <v>4</v>
      </c>
      <c r="S3601" s="9">
        <f t="shared" si="279"/>
        <v>19260</v>
      </c>
      <c r="T3601" s="9">
        <v>77040</v>
      </c>
      <c r="U3601" s="9">
        <f t="shared" si="280"/>
        <v>86284.800000000003</v>
      </c>
      <c r="V3601" s="2" t="s">
        <v>42</v>
      </c>
      <c r="W3601" s="2">
        <v>2014</v>
      </c>
      <c r="X3601" s="2"/>
    </row>
    <row r="3602" spans="1:24" ht="63.75" outlineLevel="1" x14ac:dyDescent="0.25">
      <c r="A3602" s="2" t="s">
        <v>7435</v>
      </c>
      <c r="B3602" s="2" t="s">
        <v>27</v>
      </c>
      <c r="C3602" s="43" t="s">
        <v>12783</v>
      </c>
      <c r="D3602" s="93" t="s">
        <v>7974</v>
      </c>
      <c r="E3602" s="93" t="s">
        <v>12782</v>
      </c>
      <c r="F3602" s="93" t="s">
        <v>6772</v>
      </c>
      <c r="G3602" s="2" t="s">
        <v>29</v>
      </c>
      <c r="H3602" s="4">
        <v>0</v>
      </c>
      <c r="I3602" s="2">
        <v>710000000</v>
      </c>
      <c r="J3602" s="2" t="s">
        <v>11537</v>
      </c>
      <c r="K3602" s="2" t="s">
        <v>6779</v>
      </c>
      <c r="L3602" s="2" t="s">
        <v>1141</v>
      </c>
      <c r="M3602" s="6" t="s">
        <v>32</v>
      </c>
      <c r="N3602" s="2" t="s">
        <v>453</v>
      </c>
      <c r="O3602" s="15" t="s">
        <v>3810</v>
      </c>
      <c r="P3602" s="36" t="s">
        <v>40</v>
      </c>
      <c r="Q3602" s="5" t="s">
        <v>41</v>
      </c>
      <c r="R3602" s="2">
        <v>1</v>
      </c>
      <c r="S3602" s="9">
        <f t="shared" si="279"/>
        <v>181900</v>
      </c>
      <c r="T3602" s="9">
        <v>181900</v>
      </c>
      <c r="U3602" s="9">
        <f t="shared" si="280"/>
        <v>203728.00000000003</v>
      </c>
      <c r="V3602" s="2" t="s">
        <v>42</v>
      </c>
      <c r="W3602" s="2">
        <v>2014</v>
      </c>
      <c r="X3602" s="2"/>
    </row>
    <row r="3603" spans="1:24" ht="63.75" outlineLevel="1" x14ac:dyDescent="0.25">
      <c r="A3603" s="2" t="s">
        <v>7436</v>
      </c>
      <c r="B3603" s="2" t="s">
        <v>27</v>
      </c>
      <c r="C3603" s="43" t="s">
        <v>12786</v>
      </c>
      <c r="D3603" s="93" t="s">
        <v>12785</v>
      </c>
      <c r="E3603" s="93" t="s">
        <v>12784</v>
      </c>
      <c r="F3603" s="93" t="s">
        <v>6772</v>
      </c>
      <c r="G3603" s="2" t="s">
        <v>29</v>
      </c>
      <c r="H3603" s="4">
        <v>0</v>
      </c>
      <c r="I3603" s="2">
        <v>710000000</v>
      </c>
      <c r="J3603" s="2" t="s">
        <v>11537</v>
      </c>
      <c r="K3603" s="2" t="s">
        <v>6779</v>
      </c>
      <c r="L3603" s="2" t="s">
        <v>1141</v>
      </c>
      <c r="M3603" s="6" t="s">
        <v>32</v>
      </c>
      <c r="N3603" s="2" t="s">
        <v>453</v>
      </c>
      <c r="O3603" s="15" t="s">
        <v>3810</v>
      </c>
      <c r="P3603" s="36" t="s">
        <v>40</v>
      </c>
      <c r="Q3603" s="5" t="s">
        <v>41</v>
      </c>
      <c r="R3603" s="2">
        <v>50</v>
      </c>
      <c r="S3603" s="9">
        <f t="shared" si="279"/>
        <v>963.00000000000011</v>
      </c>
      <c r="T3603" s="9">
        <v>48150.000000000007</v>
      </c>
      <c r="U3603" s="9">
        <f t="shared" si="280"/>
        <v>53928.000000000015</v>
      </c>
      <c r="V3603" s="2" t="s">
        <v>42</v>
      </c>
      <c r="W3603" s="2">
        <v>2014</v>
      </c>
      <c r="X3603" s="2"/>
    </row>
    <row r="3604" spans="1:24" ht="63.75" outlineLevel="1" x14ac:dyDescent="0.25">
      <c r="A3604" s="2" t="s">
        <v>7437</v>
      </c>
      <c r="B3604" s="2" t="s">
        <v>27</v>
      </c>
      <c r="C3604" s="43" t="s">
        <v>12786</v>
      </c>
      <c r="D3604" s="93" t="s">
        <v>12785</v>
      </c>
      <c r="E3604" s="93" t="s">
        <v>12784</v>
      </c>
      <c r="F3604" s="93" t="s">
        <v>6772</v>
      </c>
      <c r="G3604" s="2" t="s">
        <v>29</v>
      </c>
      <c r="H3604" s="4">
        <v>0</v>
      </c>
      <c r="I3604" s="2">
        <v>710000000</v>
      </c>
      <c r="J3604" s="2" t="s">
        <v>11537</v>
      </c>
      <c r="K3604" s="2" t="s">
        <v>6779</v>
      </c>
      <c r="L3604" s="2" t="s">
        <v>1141</v>
      </c>
      <c r="M3604" s="6" t="s">
        <v>32</v>
      </c>
      <c r="N3604" s="2" t="s">
        <v>453</v>
      </c>
      <c r="O3604" s="15" t="s">
        <v>3810</v>
      </c>
      <c r="P3604" s="36" t="s">
        <v>40</v>
      </c>
      <c r="Q3604" s="5" t="s">
        <v>41</v>
      </c>
      <c r="R3604" s="2">
        <v>50</v>
      </c>
      <c r="S3604" s="9">
        <f t="shared" si="279"/>
        <v>749</v>
      </c>
      <c r="T3604" s="9">
        <v>37450</v>
      </c>
      <c r="U3604" s="9">
        <f t="shared" si="280"/>
        <v>41944.000000000007</v>
      </c>
      <c r="V3604" s="2" t="s">
        <v>42</v>
      </c>
      <c r="W3604" s="2">
        <v>2014</v>
      </c>
      <c r="X3604" s="2"/>
    </row>
    <row r="3605" spans="1:24" ht="63.75" outlineLevel="1" x14ac:dyDescent="0.25">
      <c r="A3605" s="2" t="s">
        <v>7438</v>
      </c>
      <c r="B3605" s="2" t="s">
        <v>27</v>
      </c>
      <c r="C3605" s="10" t="s">
        <v>13004</v>
      </c>
      <c r="D3605" s="93" t="s">
        <v>13003</v>
      </c>
      <c r="E3605" s="10" t="s">
        <v>13002</v>
      </c>
      <c r="F3605" s="93" t="s">
        <v>6773</v>
      </c>
      <c r="G3605" s="2" t="s">
        <v>29</v>
      </c>
      <c r="H3605" s="4">
        <v>0</v>
      </c>
      <c r="I3605" s="2">
        <v>710000000</v>
      </c>
      <c r="J3605" s="2" t="s">
        <v>11537</v>
      </c>
      <c r="K3605" s="2" t="s">
        <v>6779</v>
      </c>
      <c r="L3605" s="2" t="s">
        <v>1141</v>
      </c>
      <c r="M3605" s="6" t="s">
        <v>32</v>
      </c>
      <c r="N3605" s="2" t="s">
        <v>453</v>
      </c>
      <c r="O3605" s="15" t="s">
        <v>3810</v>
      </c>
      <c r="P3605" s="20">
        <v>796</v>
      </c>
      <c r="Q3605" s="8" t="s">
        <v>41</v>
      </c>
      <c r="R3605" s="2">
        <v>8</v>
      </c>
      <c r="S3605" s="9">
        <v>8000</v>
      </c>
      <c r="T3605" s="9">
        <f>S3605*R3605</f>
        <v>64000</v>
      </c>
      <c r="U3605" s="9">
        <f>T3605*1.12</f>
        <v>71680</v>
      </c>
      <c r="V3605" s="2" t="s">
        <v>42</v>
      </c>
      <c r="W3605" s="2">
        <v>2014</v>
      </c>
      <c r="X3605" s="2"/>
    </row>
    <row r="3606" spans="1:24" ht="63.75" outlineLevel="1" x14ac:dyDescent="0.25">
      <c r="A3606" s="2" t="s">
        <v>7439</v>
      </c>
      <c r="B3606" s="2" t="s">
        <v>27</v>
      </c>
      <c r="C3606" s="5" t="s">
        <v>13001</v>
      </c>
      <c r="D3606" s="5" t="s">
        <v>12999</v>
      </c>
      <c r="E3606" s="10" t="s">
        <v>13000</v>
      </c>
      <c r="F3606" s="93" t="s">
        <v>6773</v>
      </c>
      <c r="G3606" s="2" t="s">
        <v>29</v>
      </c>
      <c r="H3606" s="4">
        <v>0</v>
      </c>
      <c r="I3606" s="2">
        <v>710000000</v>
      </c>
      <c r="J3606" s="2" t="s">
        <v>11537</v>
      </c>
      <c r="K3606" s="2" t="s">
        <v>6779</v>
      </c>
      <c r="L3606" s="2" t="s">
        <v>1141</v>
      </c>
      <c r="M3606" s="6" t="s">
        <v>32</v>
      </c>
      <c r="N3606" s="2" t="s">
        <v>453</v>
      </c>
      <c r="O3606" s="15" t="s">
        <v>3810</v>
      </c>
      <c r="P3606" s="36" t="s">
        <v>40</v>
      </c>
      <c r="Q3606" s="5" t="s">
        <v>41</v>
      </c>
      <c r="R3606" s="2">
        <v>40</v>
      </c>
      <c r="S3606" s="9">
        <v>32600</v>
      </c>
      <c r="T3606" s="9">
        <f>S3606*R3606</f>
        <v>1304000</v>
      </c>
      <c r="U3606" s="9">
        <f>T3606*1.12</f>
        <v>1460480.0000000002</v>
      </c>
      <c r="V3606" s="2" t="s">
        <v>42</v>
      </c>
      <c r="W3606" s="2">
        <v>2014</v>
      </c>
      <c r="X3606" s="2"/>
    </row>
    <row r="3607" spans="1:24" ht="63.75" outlineLevel="1" x14ac:dyDescent="0.25">
      <c r="A3607" s="2" t="s">
        <v>7440</v>
      </c>
      <c r="B3607" s="2" t="s">
        <v>27</v>
      </c>
      <c r="C3607" s="43" t="s">
        <v>12788</v>
      </c>
      <c r="D3607" s="93" t="s">
        <v>12787</v>
      </c>
      <c r="E3607" s="93" t="s">
        <v>1852</v>
      </c>
      <c r="F3607" s="93" t="s">
        <v>6773</v>
      </c>
      <c r="G3607" s="2" t="s">
        <v>29</v>
      </c>
      <c r="H3607" s="4">
        <v>0</v>
      </c>
      <c r="I3607" s="2">
        <v>710000000</v>
      </c>
      <c r="J3607" s="2" t="s">
        <v>11537</v>
      </c>
      <c r="K3607" s="2" t="s">
        <v>6779</v>
      </c>
      <c r="L3607" s="2" t="s">
        <v>1141</v>
      </c>
      <c r="M3607" s="6" t="s">
        <v>32</v>
      </c>
      <c r="N3607" s="2" t="s">
        <v>453</v>
      </c>
      <c r="O3607" s="15" t="s">
        <v>3810</v>
      </c>
      <c r="P3607" s="36" t="s">
        <v>40</v>
      </c>
      <c r="Q3607" s="5" t="s">
        <v>41</v>
      </c>
      <c r="R3607" s="2">
        <v>16</v>
      </c>
      <c r="S3607" s="9">
        <v>5000</v>
      </c>
      <c r="T3607" s="9">
        <f>S3607*R3607</f>
        <v>80000</v>
      </c>
      <c r="U3607" s="9">
        <f t="shared" ref="U3607:U3617" si="281">T3607*1.12</f>
        <v>89600.000000000015</v>
      </c>
      <c r="V3607" s="2" t="s">
        <v>42</v>
      </c>
      <c r="W3607" s="2">
        <v>2014</v>
      </c>
      <c r="X3607" s="2"/>
    </row>
    <row r="3608" spans="1:24" ht="63.75" outlineLevel="1" x14ac:dyDescent="0.25">
      <c r="A3608" s="2" t="s">
        <v>7441</v>
      </c>
      <c r="B3608" s="2" t="s">
        <v>27</v>
      </c>
      <c r="C3608" s="43" t="s">
        <v>12788</v>
      </c>
      <c r="D3608" s="93" t="s">
        <v>12787</v>
      </c>
      <c r="E3608" s="93" t="s">
        <v>1852</v>
      </c>
      <c r="F3608" s="93" t="s">
        <v>6773</v>
      </c>
      <c r="G3608" s="2" t="s">
        <v>29</v>
      </c>
      <c r="H3608" s="4">
        <v>0</v>
      </c>
      <c r="I3608" s="2">
        <v>710000000</v>
      </c>
      <c r="J3608" s="2" t="s">
        <v>11537</v>
      </c>
      <c r="K3608" s="2" t="s">
        <v>6779</v>
      </c>
      <c r="L3608" s="2" t="s">
        <v>1141</v>
      </c>
      <c r="M3608" s="6" t="s">
        <v>32</v>
      </c>
      <c r="N3608" s="2" t="s">
        <v>453</v>
      </c>
      <c r="O3608" s="15" t="s">
        <v>3810</v>
      </c>
      <c r="P3608" s="36" t="s">
        <v>40</v>
      </c>
      <c r="Q3608" s="5" t="s">
        <v>41</v>
      </c>
      <c r="R3608" s="2">
        <v>16</v>
      </c>
      <c r="S3608" s="9">
        <v>5000</v>
      </c>
      <c r="T3608" s="9">
        <f t="shared" ref="T3608:T3617" si="282">S3608*R3608</f>
        <v>80000</v>
      </c>
      <c r="U3608" s="9">
        <f t="shared" si="281"/>
        <v>89600.000000000015</v>
      </c>
      <c r="V3608" s="2" t="s">
        <v>42</v>
      </c>
      <c r="W3608" s="2">
        <v>2014</v>
      </c>
      <c r="X3608" s="2"/>
    </row>
    <row r="3609" spans="1:24" ht="63.75" outlineLevel="1" x14ac:dyDescent="0.25">
      <c r="A3609" s="2" t="s">
        <v>7442</v>
      </c>
      <c r="B3609" s="2" t="s">
        <v>27</v>
      </c>
      <c r="C3609" s="43" t="s">
        <v>12788</v>
      </c>
      <c r="D3609" s="93" t="s">
        <v>12787</v>
      </c>
      <c r="E3609" s="93" t="s">
        <v>1852</v>
      </c>
      <c r="F3609" s="93" t="s">
        <v>6773</v>
      </c>
      <c r="G3609" s="2" t="s">
        <v>29</v>
      </c>
      <c r="H3609" s="4">
        <v>0</v>
      </c>
      <c r="I3609" s="2">
        <v>710000000</v>
      </c>
      <c r="J3609" s="2" t="s">
        <v>11537</v>
      </c>
      <c r="K3609" s="2" t="s">
        <v>6779</v>
      </c>
      <c r="L3609" s="2" t="s">
        <v>1141</v>
      </c>
      <c r="M3609" s="6" t="s">
        <v>32</v>
      </c>
      <c r="N3609" s="2" t="s">
        <v>453</v>
      </c>
      <c r="O3609" s="15" t="s">
        <v>3810</v>
      </c>
      <c r="P3609" s="36" t="s">
        <v>40</v>
      </c>
      <c r="Q3609" s="5" t="s">
        <v>41</v>
      </c>
      <c r="R3609" s="2">
        <v>1</v>
      </c>
      <c r="S3609" s="9">
        <v>5000</v>
      </c>
      <c r="T3609" s="9">
        <f t="shared" si="282"/>
        <v>5000</v>
      </c>
      <c r="U3609" s="9">
        <f t="shared" si="281"/>
        <v>5600.0000000000009</v>
      </c>
      <c r="V3609" s="2" t="s">
        <v>42</v>
      </c>
      <c r="W3609" s="2">
        <v>2014</v>
      </c>
      <c r="X3609" s="2"/>
    </row>
    <row r="3610" spans="1:24" ht="63.75" outlineLevel="1" x14ac:dyDescent="0.25">
      <c r="A3610" s="2" t="s">
        <v>7443</v>
      </c>
      <c r="B3610" s="2" t="s">
        <v>27</v>
      </c>
      <c r="C3610" s="43" t="s">
        <v>12788</v>
      </c>
      <c r="D3610" s="93" t="s">
        <v>12787</v>
      </c>
      <c r="E3610" s="93" t="s">
        <v>1852</v>
      </c>
      <c r="F3610" s="93" t="s">
        <v>6773</v>
      </c>
      <c r="G3610" s="2" t="s">
        <v>29</v>
      </c>
      <c r="H3610" s="4">
        <v>0</v>
      </c>
      <c r="I3610" s="2">
        <v>710000000</v>
      </c>
      <c r="J3610" s="2" t="s">
        <v>11537</v>
      </c>
      <c r="K3610" s="2" t="s">
        <v>6779</v>
      </c>
      <c r="L3610" s="2" t="s">
        <v>1141</v>
      </c>
      <c r="M3610" s="6" t="s">
        <v>32</v>
      </c>
      <c r="N3610" s="2" t="s">
        <v>453</v>
      </c>
      <c r="O3610" s="15" t="s">
        <v>3810</v>
      </c>
      <c r="P3610" s="36" t="s">
        <v>40</v>
      </c>
      <c r="Q3610" s="5" t="s">
        <v>41</v>
      </c>
      <c r="R3610" s="2">
        <v>16</v>
      </c>
      <c r="S3610" s="9">
        <v>5000</v>
      </c>
      <c r="T3610" s="9">
        <f t="shared" si="282"/>
        <v>80000</v>
      </c>
      <c r="U3610" s="9">
        <f t="shared" si="281"/>
        <v>89600.000000000015</v>
      </c>
      <c r="V3610" s="2" t="s">
        <v>42</v>
      </c>
      <c r="W3610" s="2">
        <v>2014</v>
      </c>
      <c r="X3610" s="2"/>
    </row>
    <row r="3611" spans="1:24" ht="63.75" outlineLevel="1" x14ac:dyDescent="0.25">
      <c r="A3611" s="2" t="s">
        <v>7444</v>
      </c>
      <c r="B3611" s="2" t="s">
        <v>27</v>
      </c>
      <c r="C3611" s="43" t="s">
        <v>12788</v>
      </c>
      <c r="D3611" s="93" t="s">
        <v>12787</v>
      </c>
      <c r="E3611" s="93" t="s">
        <v>1852</v>
      </c>
      <c r="F3611" s="93" t="s">
        <v>6773</v>
      </c>
      <c r="G3611" s="2" t="s">
        <v>29</v>
      </c>
      <c r="H3611" s="4">
        <v>0</v>
      </c>
      <c r="I3611" s="2">
        <v>710000000</v>
      </c>
      <c r="J3611" s="2" t="s">
        <v>11537</v>
      </c>
      <c r="K3611" s="2" t="s">
        <v>6779</v>
      </c>
      <c r="L3611" s="2" t="s">
        <v>1141</v>
      </c>
      <c r="M3611" s="6" t="s">
        <v>32</v>
      </c>
      <c r="N3611" s="2" t="s">
        <v>453</v>
      </c>
      <c r="O3611" s="15" t="s">
        <v>3810</v>
      </c>
      <c r="P3611" s="36" t="s">
        <v>40</v>
      </c>
      <c r="Q3611" s="5" t="s">
        <v>41</v>
      </c>
      <c r="R3611" s="2">
        <v>1</v>
      </c>
      <c r="S3611" s="9">
        <v>5000</v>
      </c>
      <c r="T3611" s="9">
        <f t="shared" si="282"/>
        <v>5000</v>
      </c>
      <c r="U3611" s="9">
        <f t="shared" si="281"/>
        <v>5600.0000000000009</v>
      </c>
      <c r="V3611" s="2" t="s">
        <v>42</v>
      </c>
      <c r="W3611" s="2">
        <v>2014</v>
      </c>
      <c r="X3611" s="2"/>
    </row>
    <row r="3612" spans="1:24" ht="63.75" outlineLevel="1" x14ac:dyDescent="0.25">
      <c r="A3612" s="2" t="s">
        <v>7445</v>
      </c>
      <c r="B3612" s="2" t="s">
        <v>27</v>
      </c>
      <c r="C3612" s="43" t="s">
        <v>12788</v>
      </c>
      <c r="D3612" s="93" t="s">
        <v>12787</v>
      </c>
      <c r="E3612" s="93" t="s">
        <v>1852</v>
      </c>
      <c r="F3612" s="93" t="s">
        <v>6773</v>
      </c>
      <c r="G3612" s="2" t="s">
        <v>29</v>
      </c>
      <c r="H3612" s="4">
        <v>0</v>
      </c>
      <c r="I3612" s="2">
        <v>710000000</v>
      </c>
      <c r="J3612" s="2" t="s">
        <v>11537</v>
      </c>
      <c r="K3612" s="2" t="s">
        <v>6779</v>
      </c>
      <c r="L3612" s="2" t="s">
        <v>1141</v>
      </c>
      <c r="M3612" s="6" t="s">
        <v>32</v>
      </c>
      <c r="N3612" s="2" t="s">
        <v>453</v>
      </c>
      <c r="O3612" s="15" t="s">
        <v>3810</v>
      </c>
      <c r="P3612" s="36" t="s">
        <v>40</v>
      </c>
      <c r="Q3612" s="5" t="s">
        <v>41</v>
      </c>
      <c r="R3612" s="2">
        <v>16</v>
      </c>
      <c r="S3612" s="9">
        <v>5000</v>
      </c>
      <c r="T3612" s="9">
        <f t="shared" si="282"/>
        <v>80000</v>
      </c>
      <c r="U3612" s="9">
        <f t="shared" si="281"/>
        <v>89600.000000000015</v>
      </c>
      <c r="V3612" s="2" t="s">
        <v>42</v>
      </c>
      <c r="W3612" s="2">
        <v>2014</v>
      </c>
      <c r="X3612" s="2"/>
    </row>
    <row r="3613" spans="1:24" ht="63.75" outlineLevel="1" x14ac:dyDescent="0.25">
      <c r="A3613" s="2" t="s">
        <v>7446</v>
      </c>
      <c r="B3613" s="2" t="s">
        <v>27</v>
      </c>
      <c r="C3613" s="43" t="s">
        <v>12788</v>
      </c>
      <c r="D3613" s="93" t="s">
        <v>12787</v>
      </c>
      <c r="E3613" s="93" t="s">
        <v>1852</v>
      </c>
      <c r="F3613" s="93" t="s">
        <v>6773</v>
      </c>
      <c r="G3613" s="2" t="s">
        <v>29</v>
      </c>
      <c r="H3613" s="4">
        <v>0</v>
      </c>
      <c r="I3613" s="2">
        <v>710000000</v>
      </c>
      <c r="J3613" s="2" t="s">
        <v>11537</v>
      </c>
      <c r="K3613" s="2" t="s">
        <v>6779</v>
      </c>
      <c r="L3613" s="2" t="s">
        <v>1141</v>
      </c>
      <c r="M3613" s="6" t="s">
        <v>32</v>
      </c>
      <c r="N3613" s="2" t="s">
        <v>453</v>
      </c>
      <c r="O3613" s="15" t="s">
        <v>3810</v>
      </c>
      <c r="P3613" s="36" t="s">
        <v>40</v>
      </c>
      <c r="Q3613" s="5" t="s">
        <v>41</v>
      </c>
      <c r="R3613" s="2">
        <v>2</v>
      </c>
      <c r="S3613" s="9">
        <v>5000</v>
      </c>
      <c r="T3613" s="9">
        <f t="shared" si="282"/>
        <v>10000</v>
      </c>
      <c r="U3613" s="9">
        <f t="shared" si="281"/>
        <v>11200.000000000002</v>
      </c>
      <c r="V3613" s="2" t="s">
        <v>42</v>
      </c>
      <c r="W3613" s="2">
        <v>2014</v>
      </c>
      <c r="X3613" s="2"/>
    </row>
    <row r="3614" spans="1:24" ht="63.75" outlineLevel="1" x14ac:dyDescent="0.25">
      <c r="A3614" s="2" t="s">
        <v>7447</v>
      </c>
      <c r="B3614" s="2" t="s">
        <v>27</v>
      </c>
      <c r="C3614" s="43" t="s">
        <v>12788</v>
      </c>
      <c r="D3614" s="93" t="s">
        <v>12787</v>
      </c>
      <c r="E3614" s="93" t="s">
        <v>1852</v>
      </c>
      <c r="F3614" s="93" t="s">
        <v>6773</v>
      </c>
      <c r="G3614" s="2" t="s">
        <v>29</v>
      </c>
      <c r="H3614" s="4">
        <v>0</v>
      </c>
      <c r="I3614" s="2">
        <v>710000000</v>
      </c>
      <c r="J3614" s="2" t="s">
        <v>11537</v>
      </c>
      <c r="K3614" s="2" t="s">
        <v>6779</v>
      </c>
      <c r="L3614" s="2" t="s">
        <v>1141</v>
      </c>
      <c r="M3614" s="6" t="s">
        <v>32</v>
      </c>
      <c r="N3614" s="2" t="s">
        <v>453</v>
      </c>
      <c r="O3614" s="15" t="s">
        <v>3810</v>
      </c>
      <c r="P3614" s="36" t="s">
        <v>40</v>
      </c>
      <c r="Q3614" s="5" t="s">
        <v>41</v>
      </c>
      <c r="R3614" s="2">
        <v>1</v>
      </c>
      <c r="S3614" s="9">
        <v>5000</v>
      </c>
      <c r="T3614" s="9">
        <f t="shared" si="282"/>
        <v>5000</v>
      </c>
      <c r="U3614" s="9">
        <f t="shared" si="281"/>
        <v>5600.0000000000009</v>
      </c>
      <c r="V3614" s="2" t="s">
        <v>42</v>
      </c>
      <c r="W3614" s="2">
        <v>2014</v>
      </c>
      <c r="X3614" s="2"/>
    </row>
    <row r="3615" spans="1:24" ht="63.75" outlineLevel="1" x14ac:dyDescent="0.25">
      <c r="A3615" s="2" t="s">
        <v>7448</v>
      </c>
      <c r="B3615" s="2" t="s">
        <v>27</v>
      </c>
      <c r="C3615" s="43" t="s">
        <v>12788</v>
      </c>
      <c r="D3615" s="93" t="s">
        <v>12787</v>
      </c>
      <c r="E3615" s="93" t="s">
        <v>1852</v>
      </c>
      <c r="F3615" s="93" t="s">
        <v>6773</v>
      </c>
      <c r="G3615" s="2" t="s">
        <v>29</v>
      </c>
      <c r="H3615" s="4">
        <v>0</v>
      </c>
      <c r="I3615" s="2">
        <v>710000000</v>
      </c>
      <c r="J3615" s="2" t="s">
        <v>11537</v>
      </c>
      <c r="K3615" s="2" t="s">
        <v>6779</v>
      </c>
      <c r="L3615" s="2" t="s">
        <v>1141</v>
      </c>
      <c r="M3615" s="6" t="s">
        <v>32</v>
      </c>
      <c r="N3615" s="2" t="s">
        <v>453</v>
      </c>
      <c r="O3615" s="15" t="s">
        <v>3810</v>
      </c>
      <c r="P3615" s="36" t="s">
        <v>40</v>
      </c>
      <c r="Q3615" s="5" t="s">
        <v>41</v>
      </c>
      <c r="R3615" s="2">
        <v>1</v>
      </c>
      <c r="S3615" s="9">
        <v>5000</v>
      </c>
      <c r="T3615" s="9">
        <f t="shared" si="282"/>
        <v>5000</v>
      </c>
      <c r="U3615" s="9">
        <f t="shared" si="281"/>
        <v>5600.0000000000009</v>
      </c>
      <c r="V3615" s="2" t="s">
        <v>42</v>
      </c>
      <c r="W3615" s="2">
        <v>2014</v>
      </c>
      <c r="X3615" s="2"/>
    </row>
    <row r="3616" spans="1:24" ht="63.75" outlineLevel="1" x14ac:dyDescent="0.25">
      <c r="A3616" s="2" t="s">
        <v>7449</v>
      </c>
      <c r="B3616" s="2" t="s">
        <v>27</v>
      </c>
      <c r="C3616" s="43" t="s">
        <v>12788</v>
      </c>
      <c r="D3616" s="93" t="s">
        <v>12787</v>
      </c>
      <c r="E3616" s="93" t="s">
        <v>1852</v>
      </c>
      <c r="F3616" s="93" t="s">
        <v>6773</v>
      </c>
      <c r="G3616" s="2" t="s">
        <v>29</v>
      </c>
      <c r="H3616" s="4">
        <v>0</v>
      </c>
      <c r="I3616" s="2">
        <v>710000000</v>
      </c>
      <c r="J3616" s="2" t="s">
        <v>11537</v>
      </c>
      <c r="K3616" s="2" t="s">
        <v>6779</v>
      </c>
      <c r="L3616" s="2" t="s">
        <v>1141</v>
      </c>
      <c r="M3616" s="6" t="s">
        <v>32</v>
      </c>
      <c r="N3616" s="2" t="s">
        <v>453</v>
      </c>
      <c r="O3616" s="15" t="s">
        <v>3810</v>
      </c>
      <c r="P3616" s="36" t="s">
        <v>40</v>
      </c>
      <c r="Q3616" s="5" t="s">
        <v>41</v>
      </c>
      <c r="R3616" s="2">
        <v>16</v>
      </c>
      <c r="S3616" s="9">
        <v>5000</v>
      </c>
      <c r="T3616" s="9">
        <f t="shared" si="282"/>
        <v>80000</v>
      </c>
      <c r="U3616" s="9">
        <f t="shared" si="281"/>
        <v>89600.000000000015</v>
      </c>
      <c r="V3616" s="2" t="s">
        <v>42</v>
      </c>
      <c r="W3616" s="2">
        <v>2014</v>
      </c>
      <c r="X3616" s="2"/>
    </row>
    <row r="3617" spans="1:25" ht="63.75" outlineLevel="1" x14ac:dyDescent="0.25">
      <c r="A3617" s="2" t="s">
        <v>7450</v>
      </c>
      <c r="B3617" s="2" t="s">
        <v>27</v>
      </c>
      <c r="C3617" s="43" t="s">
        <v>12998</v>
      </c>
      <c r="D3617" s="93" t="s">
        <v>12997</v>
      </c>
      <c r="E3617" s="10" t="s">
        <v>12996</v>
      </c>
      <c r="F3617" s="93" t="s">
        <v>6773</v>
      </c>
      <c r="G3617" s="2" t="s">
        <v>29</v>
      </c>
      <c r="H3617" s="4">
        <v>0</v>
      </c>
      <c r="I3617" s="2">
        <v>710000000</v>
      </c>
      <c r="J3617" s="2" t="s">
        <v>11537</v>
      </c>
      <c r="K3617" s="2" t="s">
        <v>6779</v>
      </c>
      <c r="L3617" s="2" t="s">
        <v>1141</v>
      </c>
      <c r="M3617" s="6" t="s">
        <v>32</v>
      </c>
      <c r="N3617" s="2" t="s">
        <v>453</v>
      </c>
      <c r="O3617" s="15" t="s">
        <v>3810</v>
      </c>
      <c r="P3617" s="36" t="s">
        <v>40</v>
      </c>
      <c r="Q3617" s="5" t="s">
        <v>41</v>
      </c>
      <c r="R3617" s="2">
        <v>12</v>
      </c>
      <c r="S3617" s="9">
        <v>6000</v>
      </c>
      <c r="T3617" s="9">
        <f t="shared" si="282"/>
        <v>72000</v>
      </c>
      <c r="U3617" s="9">
        <f t="shared" si="281"/>
        <v>80640.000000000015</v>
      </c>
      <c r="V3617" s="2" t="s">
        <v>42</v>
      </c>
      <c r="W3617" s="2">
        <v>2014</v>
      </c>
      <c r="X3617" s="2"/>
    </row>
    <row r="3618" spans="1:25" ht="63.75" outlineLevel="1" x14ac:dyDescent="0.25">
      <c r="A3618" s="2" t="s">
        <v>7451</v>
      </c>
      <c r="B3618" s="2" t="s">
        <v>27</v>
      </c>
      <c r="C3618" s="5" t="s">
        <v>28</v>
      </c>
      <c r="D3618" s="10" t="s">
        <v>3380</v>
      </c>
      <c r="E3618" s="10" t="s">
        <v>3723</v>
      </c>
      <c r="F3618" s="5"/>
      <c r="G3618" s="2" t="s">
        <v>350</v>
      </c>
      <c r="H3618" s="7" t="s">
        <v>67</v>
      </c>
      <c r="I3618" s="2">
        <v>710000000</v>
      </c>
      <c r="J3618" s="2" t="s">
        <v>11537</v>
      </c>
      <c r="K3618" s="2" t="s">
        <v>6779</v>
      </c>
      <c r="L3618" s="2" t="s">
        <v>1141</v>
      </c>
      <c r="M3618" s="6" t="s">
        <v>32</v>
      </c>
      <c r="N3618" s="2" t="s">
        <v>453</v>
      </c>
      <c r="O3618" s="15" t="s">
        <v>3810</v>
      </c>
      <c r="P3618" s="36" t="s">
        <v>34</v>
      </c>
      <c r="Q3618" s="2" t="s">
        <v>35</v>
      </c>
      <c r="R3618" s="2">
        <v>1</v>
      </c>
      <c r="S3618" s="9">
        <f>T3618/R3618</f>
        <v>0</v>
      </c>
      <c r="T3618" s="9">
        <v>0</v>
      </c>
      <c r="U3618" s="9">
        <f>T3618*1.12</f>
        <v>0</v>
      </c>
      <c r="V3618" s="2" t="s">
        <v>42</v>
      </c>
      <c r="W3618" s="2">
        <v>2014</v>
      </c>
      <c r="X3618" s="2"/>
    </row>
    <row r="3619" spans="1:25" s="273" customFormat="1" ht="99.75" customHeight="1" x14ac:dyDescent="0.25">
      <c r="A3619" s="276" t="s">
        <v>13802</v>
      </c>
      <c r="B3619" s="276" t="s">
        <v>27</v>
      </c>
      <c r="C3619" s="293" t="s">
        <v>28</v>
      </c>
      <c r="D3619" s="309" t="s">
        <v>3380</v>
      </c>
      <c r="E3619" s="338" t="s">
        <v>3723</v>
      </c>
      <c r="F3619" s="309"/>
      <c r="G3619" s="276" t="s">
        <v>350</v>
      </c>
      <c r="H3619" s="243" t="s">
        <v>375</v>
      </c>
      <c r="I3619" s="276">
        <v>710000000</v>
      </c>
      <c r="J3619" s="276" t="s">
        <v>1075</v>
      </c>
      <c r="K3619" s="276" t="s">
        <v>3806</v>
      </c>
      <c r="L3619" s="276" t="s">
        <v>13803</v>
      </c>
      <c r="M3619" s="282" t="s">
        <v>32</v>
      </c>
      <c r="N3619" s="276" t="s">
        <v>13799</v>
      </c>
      <c r="O3619" s="285">
        <v>0.3</v>
      </c>
      <c r="P3619" s="36" t="s">
        <v>34</v>
      </c>
      <c r="Q3619" s="291" t="s">
        <v>35</v>
      </c>
      <c r="R3619" s="339">
        <v>1015</v>
      </c>
      <c r="S3619" s="278">
        <v>1852</v>
      </c>
      <c r="T3619" s="278">
        <v>1879780</v>
      </c>
      <c r="U3619" s="278">
        <v>2105353.6</v>
      </c>
      <c r="V3619" s="276" t="s">
        <v>36</v>
      </c>
      <c r="W3619" s="276">
        <v>2014</v>
      </c>
      <c r="X3619" s="276" t="s">
        <v>13801</v>
      </c>
      <c r="Y3619" s="290"/>
    </row>
    <row r="3620" spans="1:25" ht="114.75" outlineLevel="1" x14ac:dyDescent="0.25">
      <c r="A3620" s="2" t="s">
        <v>7452</v>
      </c>
      <c r="B3620" s="2" t="s">
        <v>27</v>
      </c>
      <c r="C3620" s="10" t="s">
        <v>12995</v>
      </c>
      <c r="D3620" s="10" t="s">
        <v>12994</v>
      </c>
      <c r="E3620" s="10" t="s">
        <v>12993</v>
      </c>
      <c r="F3620" s="93" t="s">
        <v>6774</v>
      </c>
      <c r="G3620" s="11" t="s">
        <v>29</v>
      </c>
      <c r="H3620" s="7" t="s">
        <v>67</v>
      </c>
      <c r="I3620" s="2">
        <v>710000000</v>
      </c>
      <c r="J3620" s="2" t="s">
        <v>11537</v>
      </c>
      <c r="K3620" s="2" t="s">
        <v>6779</v>
      </c>
      <c r="L3620" s="2" t="s">
        <v>1141</v>
      </c>
      <c r="M3620" s="6" t="s">
        <v>32</v>
      </c>
      <c r="N3620" s="2" t="s">
        <v>453</v>
      </c>
      <c r="O3620" s="15" t="s">
        <v>3810</v>
      </c>
      <c r="P3620" s="36" t="s">
        <v>793</v>
      </c>
      <c r="Q3620" s="5" t="s">
        <v>1344</v>
      </c>
      <c r="R3620" s="10">
        <v>30</v>
      </c>
      <c r="S3620" s="9">
        <v>5000</v>
      </c>
      <c r="T3620" s="9">
        <f>S3620*R3620</f>
        <v>150000</v>
      </c>
      <c r="U3620" s="9">
        <f>T3620*1.12</f>
        <v>168000.00000000003</v>
      </c>
      <c r="V3620" s="2" t="s">
        <v>42</v>
      </c>
      <c r="W3620" s="2">
        <v>2014</v>
      </c>
      <c r="X3620" s="2"/>
    </row>
    <row r="3621" spans="1:25" ht="63.75" outlineLevel="1" x14ac:dyDescent="0.25">
      <c r="A3621" s="2" t="s">
        <v>7453</v>
      </c>
      <c r="B3621" s="2" t="s">
        <v>27</v>
      </c>
      <c r="C3621" s="107" t="s">
        <v>12992</v>
      </c>
      <c r="D3621" s="10" t="s">
        <v>12961</v>
      </c>
      <c r="E3621" s="10" t="s">
        <v>12991</v>
      </c>
      <c r="F3621" s="93" t="s">
        <v>6774</v>
      </c>
      <c r="G3621" s="11" t="s">
        <v>29</v>
      </c>
      <c r="H3621" s="7" t="s">
        <v>67</v>
      </c>
      <c r="I3621" s="2">
        <v>710000000</v>
      </c>
      <c r="J3621" s="2" t="s">
        <v>11537</v>
      </c>
      <c r="K3621" s="2" t="s">
        <v>6779</v>
      </c>
      <c r="L3621" s="2" t="s">
        <v>1141</v>
      </c>
      <c r="M3621" s="6" t="s">
        <v>32</v>
      </c>
      <c r="N3621" s="2" t="s">
        <v>453</v>
      </c>
      <c r="O3621" s="15" t="s">
        <v>3810</v>
      </c>
      <c r="P3621" s="36" t="s">
        <v>40</v>
      </c>
      <c r="Q3621" s="5" t="s">
        <v>41</v>
      </c>
      <c r="R3621" s="10">
        <v>15</v>
      </c>
      <c r="S3621" s="9">
        <v>6500</v>
      </c>
      <c r="T3621" s="9">
        <f t="shared" ref="T3621:T3633" si="283">S3621*R3621</f>
        <v>97500</v>
      </c>
      <c r="U3621" s="9">
        <f t="shared" ref="U3621:U3633" si="284">T3621*1.12</f>
        <v>109200.00000000001</v>
      </c>
      <c r="V3621" s="2" t="s">
        <v>42</v>
      </c>
      <c r="W3621" s="2">
        <v>2014</v>
      </c>
      <c r="X3621" s="2"/>
    </row>
    <row r="3622" spans="1:25" ht="63.75" outlineLevel="1" x14ac:dyDescent="0.25">
      <c r="A3622" s="2" t="s">
        <v>7454</v>
      </c>
      <c r="B3622" s="2" t="s">
        <v>27</v>
      </c>
      <c r="C3622" s="43" t="s">
        <v>992</v>
      </c>
      <c r="D3622" s="10" t="s">
        <v>5921</v>
      </c>
      <c r="E3622" s="10" t="s">
        <v>993</v>
      </c>
      <c r="F3622" s="93" t="s">
        <v>6774</v>
      </c>
      <c r="G3622" s="11" t="s">
        <v>29</v>
      </c>
      <c r="H3622" s="7" t="s">
        <v>67</v>
      </c>
      <c r="I3622" s="2">
        <v>710000000</v>
      </c>
      <c r="J3622" s="2" t="s">
        <v>11537</v>
      </c>
      <c r="K3622" s="2" t="s">
        <v>6779</v>
      </c>
      <c r="L3622" s="2" t="s">
        <v>1141</v>
      </c>
      <c r="M3622" s="6" t="s">
        <v>32</v>
      </c>
      <c r="N3622" s="2" t="s">
        <v>453</v>
      </c>
      <c r="O3622" s="15" t="s">
        <v>3810</v>
      </c>
      <c r="P3622" s="36" t="s">
        <v>40</v>
      </c>
      <c r="Q3622" s="5" t="s">
        <v>41</v>
      </c>
      <c r="R3622" s="10">
        <v>30</v>
      </c>
      <c r="S3622" s="9">
        <v>1200</v>
      </c>
      <c r="T3622" s="9">
        <f t="shared" si="283"/>
        <v>36000</v>
      </c>
      <c r="U3622" s="9">
        <f t="shared" si="284"/>
        <v>40320.000000000007</v>
      </c>
      <c r="V3622" s="2" t="s">
        <v>42</v>
      </c>
      <c r="W3622" s="2">
        <v>2014</v>
      </c>
      <c r="X3622" s="2"/>
    </row>
    <row r="3623" spans="1:25" ht="63.75" outlineLevel="1" x14ac:dyDescent="0.25">
      <c r="A3623" s="2" t="s">
        <v>7455</v>
      </c>
      <c r="B3623" s="2" t="s">
        <v>27</v>
      </c>
      <c r="C3623" s="43" t="s">
        <v>992</v>
      </c>
      <c r="D3623" s="10" t="s">
        <v>5921</v>
      </c>
      <c r="E3623" s="10" t="s">
        <v>993</v>
      </c>
      <c r="F3623" s="93" t="s">
        <v>6774</v>
      </c>
      <c r="G3623" s="11" t="s">
        <v>29</v>
      </c>
      <c r="H3623" s="7" t="s">
        <v>67</v>
      </c>
      <c r="I3623" s="2">
        <v>710000000</v>
      </c>
      <c r="J3623" s="2" t="s">
        <v>11537</v>
      </c>
      <c r="K3623" s="2" t="s">
        <v>6779</v>
      </c>
      <c r="L3623" s="2" t="s">
        <v>1141</v>
      </c>
      <c r="M3623" s="6" t="s">
        <v>32</v>
      </c>
      <c r="N3623" s="2" t="s">
        <v>453</v>
      </c>
      <c r="O3623" s="15" t="s">
        <v>3810</v>
      </c>
      <c r="P3623" s="36" t="s">
        <v>40</v>
      </c>
      <c r="Q3623" s="5" t="s">
        <v>41</v>
      </c>
      <c r="R3623" s="10">
        <v>30</v>
      </c>
      <c r="S3623" s="9">
        <v>600</v>
      </c>
      <c r="T3623" s="9">
        <f t="shared" si="283"/>
        <v>18000</v>
      </c>
      <c r="U3623" s="9">
        <f t="shared" si="284"/>
        <v>20160.000000000004</v>
      </c>
      <c r="V3623" s="2" t="s">
        <v>42</v>
      </c>
      <c r="W3623" s="2">
        <v>2014</v>
      </c>
      <c r="X3623" s="2"/>
    </row>
    <row r="3624" spans="1:25" ht="63.75" outlineLevel="1" x14ac:dyDescent="0.25">
      <c r="A3624" s="2" t="s">
        <v>7456</v>
      </c>
      <c r="B3624" s="2" t="s">
        <v>27</v>
      </c>
      <c r="C3624" s="10" t="s">
        <v>12990</v>
      </c>
      <c r="D3624" s="10" t="s">
        <v>12989</v>
      </c>
      <c r="E3624" s="10" t="s">
        <v>12988</v>
      </c>
      <c r="F3624" s="93" t="s">
        <v>6774</v>
      </c>
      <c r="G3624" s="11" t="s">
        <v>29</v>
      </c>
      <c r="H3624" s="7" t="s">
        <v>67</v>
      </c>
      <c r="I3624" s="2">
        <v>710000000</v>
      </c>
      <c r="J3624" s="2" t="s">
        <v>11537</v>
      </c>
      <c r="K3624" s="2" t="s">
        <v>6779</v>
      </c>
      <c r="L3624" s="2" t="s">
        <v>1141</v>
      </c>
      <c r="M3624" s="6" t="s">
        <v>32</v>
      </c>
      <c r="N3624" s="2" t="s">
        <v>453</v>
      </c>
      <c r="O3624" s="15" t="s">
        <v>3810</v>
      </c>
      <c r="P3624" s="36" t="s">
        <v>40</v>
      </c>
      <c r="Q3624" s="5" t="s">
        <v>41</v>
      </c>
      <c r="R3624" s="10">
        <v>26</v>
      </c>
      <c r="S3624" s="9">
        <v>5000</v>
      </c>
      <c r="T3624" s="9">
        <f t="shared" si="283"/>
        <v>130000</v>
      </c>
      <c r="U3624" s="9">
        <f t="shared" si="284"/>
        <v>145600</v>
      </c>
      <c r="V3624" s="2" t="s">
        <v>42</v>
      </c>
      <c r="W3624" s="2">
        <v>2014</v>
      </c>
      <c r="X3624" s="2"/>
    </row>
    <row r="3625" spans="1:25" ht="63.75" outlineLevel="1" x14ac:dyDescent="0.25">
      <c r="A3625" s="2" t="s">
        <v>7457</v>
      </c>
      <c r="B3625" s="2" t="s">
        <v>27</v>
      </c>
      <c r="C3625" s="10" t="s">
        <v>12987</v>
      </c>
      <c r="D3625" s="10" t="s">
        <v>12964</v>
      </c>
      <c r="E3625" s="10" t="s">
        <v>12963</v>
      </c>
      <c r="F3625" s="93" t="s">
        <v>6774</v>
      </c>
      <c r="G3625" s="11" t="s">
        <v>29</v>
      </c>
      <c r="H3625" s="7" t="s">
        <v>67</v>
      </c>
      <c r="I3625" s="2">
        <v>710000000</v>
      </c>
      <c r="J3625" s="2" t="s">
        <v>11537</v>
      </c>
      <c r="K3625" s="2" t="s">
        <v>6779</v>
      </c>
      <c r="L3625" s="2" t="s">
        <v>1141</v>
      </c>
      <c r="M3625" s="6" t="s">
        <v>32</v>
      </c>
      <c r="N3625" s="2" t="s">
        <v>453</v>
      </c>
      <c r="O3625" s="15" t="s">
        <v>3810</v>
      </c>
      <c r="P3625" s="36" t="s">
        <v>40</v>
      </c>
      <c r="Q3625" s="5" t="s">
        <v>41</v>
      </c>
      <c r="R3625" s="10">
        <v>3</v>
      </c>
      <c r="S3625" s="9">
        <v>24000</v>
      </c>
      <c r="T3625" s="9">
        <f t="shared" si="283"/>
        <v>72000</v>
      </c>
      <c r="U3625" s="9">
        <f t="shared" si="284"/>
        <v>80640.000000000015</v>
      </c>
      <c r="V3625" s="2" t="s">
        <v>42</v>
      </c>
      <c r="W3625" s="2">
        <v>2014</v>
      </c>
      <c r="X3625" s="2"/>
    </row>
    <row r="3626" spans="1:25" ht="63.75" outlineLevel="1" x14ac:dyDescent="0.25">
      <c r="A3626" s="2" t="s">
        <v>7458</v>
      </c>
      <c r="B3626" s="2" t="s">
        <v>27</v>
      </c>
      <c r="C3626" s="10" t="s">
        <v>12987</v>
      </c>
      <c r="D3626" s="10" t="s">
        <v>12964</v>
      </c>
      <c r="E3626" s="10" t="s">
        <v>12963</v>
      </c>
      <c r="F3626" s="93" t="s">
        <v>6774</v>
      </c>
      <c r="G3626" s="11" t="s">
        <v>29</v>
      </c>
      <c r="H3626" s="7" t="s">
        <v>67</v>
      </c>
      <c r="I3626" s="2">
        <v>710000000</v>
      </c>
      <c r="J3626" s="2" t="s">
        <v>11537</v>
      </c>
      <c r="K3626" s="2" t="s">
        <v>6779</v>
      </c>
      <c r="L3626" s="2" t="s">
        <v>1141</v>
      </c>
      <c r="M3626" s="6" t="s">
        <v>32</v>
      </c>
      <c r="N3626" s="2" t="s">
        <v>453</v>
      </c>
      <c r="O3626" s="15" t="s">
        <v>3810</v>
      </c>
      <c r="P3626" s="36" t="s">
        <v>40</v>
      </c>
      <c r="Q3626" s="5" t="s">
        <v>41</v>
      </c>
      <c r="R3626" s="10">
        <v>2</v>
      </c>
      <c r="S3626" s="9">
        <v>29500</v>
      </c>
      <c r="T3626" s="9">
        <f t="shared" si="283"/>
        <v>59000</v>
      </c>
      <c r="U3626" s="9">
        <f t="shared" si="284"/>
        <v>66080</v>
      </c>
      <c r="V3626" s="2" t="s">
        <v>42</v>
      </c>
      <c r="W3626" s="2">
        <v>2014</v>
      </c>
      <c r="X3626" s="2"/>
    </row>
    <row r="3627" spans="1:25" ht="63.75" outlineLevel="1" x14ac:dyDescent="0.25">
      <c r="A3627" s="2" t="s">
        <v>7459</v>
      </c>
      <c r="B3627" s="2" t="s">
        <v>27</v>
      </c>
      <c r="C3627" s="43" t="s">
        <v>12986</v>
      </c>
      <c r="D3627" s="10" t="s">
        <v>6775</v>
      </c>
      <c r="E3627" s="10" t="s">
        <v>12985</v>
      </c>
      <c r="F3627" s="93" t="s">
        <v>6774</v>
      </c>
      <c r="G3627" s="11" t="s">
        <v>29</v>
      </c>
      <c r="H3627" s="7" t="s">
        <v>67</v>
      </c>
      <c r="I3627" s="2">
        <v>710000000</v>
      </c>
      <c r="J3627" s="2" t="s">
        <v>11537</v>
      </c>
      <c r="K3627" s="2" t="s">
        <v>6779</v>
      </c>
      <c r="L3627" s="2" t="s">
        <v>1141</v>
      </c>
      <c r="M3627" s="6" t="s">
        <v>32</v>
      </c>
      <c r="N3627" s="2" t="s">
        <v>453</v>
      </c>
      <c r="O3627" s="15" t="s">
        <v>3810</v>
      </c>
      <c r="P3627" s="36" t="s">
        <v>40</v>
      </c>
      <c r="Q3627" s="5" t="s">
        <v>41</v>
      </c>
      <c r="R3627" s="10">
        <v>14</v>
      </c>
      <c r="S3627" s="9">
        <v>10000</v>
      </c>
      <c r="T3627" s="9">
        <f t="shared" si="283"/>
        <v>140000</v>
      </c>
      <c r="U3627" s="9">
        <f t="shared" si="284"/>
        <v>156800.00000000003</v>
      </c>
      <c r="V3627" s="2" t="s">
        <v>42</v>
      </c>
      <c r="W3627" s="2">
        <v>2014</v>
      </c>
      <c r="X3627" s="2"/>
    </row>
    <row r="3628" spans="1:25" ht="63.75" outlineLevel="1" x14ac:dyDescent="0.25">
      <c r="A3628" s="2" t="s">
        <v>7460</v>
      </c>
      <c r="B3628" s="2" t="s">
        <v>27</v>
      </c>
      <c r="C3628" s="43" t="s">
        <v>12986</v>
      </c>
      <c r="D3628" s="10" t="s">
        <v>6775</v>
      </c>
      <c r="E3628" s="10" t="s">
        <v>12985</v>
      </c>
      <c r="F3628" s="93" t="s">
        <v>6774</v>
      </c>
      <c r="G3628" s="11" t="s">
        <v>29</v>
      </c>
      <c r="H3628" s="7" t="s">
        <v>67</v>
      </c>
      <c r="I3628" s="2">
        <v>710000000</v>
      </c>
      <c r="J3628" s="2" t="s">
        <v>11537</v>
      </c>
      <c r="K3628" s="2" t="s">
        <v>6779</v>
      </c>
      <c r="L3628" s="2" t="s">
        <v>1141</v>
      </c>
      <c r="M3628" s="6" t="s">
        <v>32</v>
      </c>
      <c r="N3628" s="2" t="s">
        <v>453</v>
      </c>
      <c r="O3628" s="15" t="s">
        <v>3810</v>
      </c>
      <c r="P3628" s="36" t="s">
        <v>40</v>
      </c>
      <c r="Q3628" s="5" t="s">
        <v>41</v>
      </c>
      <c r="R3628" s="10">
        <v>5</v>
      </c>
      <c r="S3628" s="9">
        <v>13000</v>
      </c>
      <c r="T3628" s="9">
        <f t="shared" si="283"/>
        <v>65000</v>
      </c>
      <c r="U3628" s="9">
        <f t="shared" si="284"/>
        <v>72800</v>
      </c>
      <c r="V3628" s="2" t="s">
        <v>42</v>
      </c>
      <c r="W3628" s="2">
        <v>2014</v>
      </c>
      <c r="X3628" s="2"/>
    </row>
    <row r="3629" spans="1:25" ht="63.75" outlineLevel="1" x14ac:dyDescent="0.25">
      <c r="A3629" s="2" t="s">
        <v>7461</v>
      </c>
      <c r="B3629" s="2" t="s">
        <v>27</v>
      </c>
      <c r="C3629" s="43" t="s">
        <v>12790</v>
      </c>
      <c r="D3629" s="10" t="s">
        <v>6776</v>
      </c>
      <c r="E3629" s="10" t="s">
        <v>12789</v>
      </c>
      <c r="F3629" s="93" t="s">
        <v>6774</v>
      </c>
      <c r="G3629" s="11" t="s">
        <v>29</v>
      </c>
      <c r="H3629" s="7" t="s">
        <v>67</v>
      </c>
      <c r="I3629" s="2">
        <v>710000000</v>
      </c>
      <c r="J3629" s="2" t="s">
        <v>11537</v>
      </c>
      <c r="K3629" s="2" t="s">
        <v>6779</v>
      </c>
      <c r="L3629" s="2" t="s">
        <v>1141</v>
      </c>
      <c r="M3629" s="6" t="s">
        <v>32</v>
      </c>
      <c r="N3629" s="2" t="s">
        <v>453</v>
      </c>
      <c r="O3629" s="15" t="s">
        <v>3810</v>
      </c>
      <c r="P3629" s="36" t="s">
        <v>40</v>
      </c>
      <c r="Q3629" s="5" t="s">
        <v>41</v>
      </c>
      <c r="R3629" s="10">
        <v>20</v>
      </c>
      <c r="S3629" s="9">
        <v>7000</v>
      </c>
      <c r="T3629" s="9">
        <f t="shared" si="283"/>
        <v>140000</v>
      </c>
      <c r="U3629" s="9">
        <f t="shared" si="284"/>
        <v>156800.00000000003</v>
      </c>
      <c r="V3629" s="2" t="s">
        <v>42</v>
      </c>
      <c r="W3629" s="2">
        <v>2014</v>
      </c>
      <c r="X3629" s="2"/>
    </row>
    <row r="3630" spans="1:25" ht="63.75" outlineLevel="1" x14ac:dyDescent="0.25">
      <c r="A3630" s="2" t="s">
        <v>7462</v>
      </c>
      <c r="B3630" s="2" t="s">
        <v>27</v>
      </c>
      <c r="C3630" s="10" t="s">
        <v>12984</v>
      </c>
      <c r="D3630" s="10" t="s">
        <v>12983</v>
      </c>
      <c r="E3630" s="10" t="s">
        <v>12982</v>
      </c>
      <c r="F3630" s="93" t="s">
        <v>6774</v>
      </c>
      <c r="G3630" s="11" t="s">
        <v>29</v>
      </c>
      <c r="H3630" s="7" t="s">
        <v>67</v>
      </c>
      <c r="I3630" s="2">
        <v>710000000</v>
      </c>
      <c r="J3630" s="2" t="s">
        <v>11537</v>
      </c>
      <c r="K3630" s="2" t="s">
        <v>6779</v>
      </c>
      <c r="L3630" s="2" t="s">
        <v>1141</v>
      </c>
      <c r="M3630" s="6" t="s">
        <v>32</v>
      </c>
      <c r="N3630" s="2" t="s">
        <v>453</v>
      </c>
      <c r="O3630" s="15" t="s">
        <v>3810</v>
      </c>
      <c r="P3630" s="36" t="s">
        <v>40</v>
      </c>
      <c r="Q3630" s="5" t="s">
        <v>41</v>
      </c>
      <c r="R3630" s="10">
        <v>5</v>
      </c>
      <c r="S3630" s="9">
        <v>5000</v>
      </c>
      <c r="T3630" s="9">
        <f t="shared" si="283"/>
        <v>25000</v>
      </c>
      <c r="U3630" s="9">
        <f t="shared" si="284"/>
        <v>28000.000000000004</v>
      </c>
      <c r="V3630" s="2" t="s">
        <v>42</v>
      </c>
      <c r="W3630" s="2">
        <v>2014</v>
      </c>
      <c r="X3630" s="2"/>
    </row>
    <row r="3631" spans="1:25" ht="63.75" outlineLevel="1" x14ac:dyDescent="0.25">
      <c r="A3631" s="2" t="s">
        <v>7463</v>
      </c>
      <c r="B3631" s="2" t="s">
        <v>27</v>
      </c>
      <c r="C3631" s="43" t="s">
        <v>12981</v>
      </c>
      <c r="D3631" s="10" t="s">
        <v>12980</v>
      </c>
      <c r="E3631" s="10" t="s">
        <v>12980</v>
      </c>
      <c r="F3631" s="93" t="s">
        <v>6774</v>
      </c>
      <c r="G3631" s="11" t="s">
        <v>29</v>
      </c>
      <c r="H3631" s="7" t="s">
        <v>67</v>
      </c>
      <c r="I3631" s="2">
        <v>710000000</v>
      </c>
      <c r="J3631" s="2" t="s">
        <v>11537</v>
      </c>
      <c r="K3631" s="2" t="s">
        <v>6779</v>
      </c>
      <c r="L3631" s="2" t="s">
        <v>1141</v>
      </c>
      <c r="M3631" s="6" t="s">
        <v>32</v>
      </c>
      <c r="N3631" s="2" t="s">
        <v>453</v>
      </c>
      <c r="O3631" s="15" t="s">
        <v>3810</v>
      </c>
      <c r="P3631" s="36" t="s">
        <v>40</v>
      </c>
      <c r="Q3631" s="5" t="s">
        <v>41</v>
      </c>
      <c r="R3631" s="10">
        <v>3</v>
      </c>
      <c r="S3631" s="9">
        <v>5000</v>
      </c>
      <c r="T3631" s="9">
        <f t="shared" si="283"/>
        <v>15000</v>
      </c>
      <c r="U3631" s="9">
        <f t="shared" si="284"/>
        <v>16800</v>
      </c>
      <c r="V3631" s="2" t="s">
        <v>42</v>
      </c>
      <c r="W3631" s="2">
        <v>2014</v>
      </c>
      <c r="X3631" s="2"/>
    </row>
    <row r="3632" spans="1:25" ht="63.75" outlineLevel="1" x14ac:dyDescent="0.25">
      <c r="A3632" s="2" t="s">
        <v>7464</v>
      </c>
      <c r="B3632" s="2" t="s">
        <v>27</v>
      </c>
      <c r="C3632" s="10" t="s">
        <v>2286</v>
      </c>
      <c r="D3632" s="10" t="s">
        <v>6039</v>
      </c>
      <c r="E3632" s="10" t="s">
        <v>6040</v>
      </c>
      <c r="F3632" s="93" t="s">
        <v>6774</v>
      </c>
      <c r="G3632" s="11" t="s">
        <v>29</v>
      </c>
      <c r="H3632" s="7" t="s">
        <v>67</v>
      </c>
      <c r="I3632" s="2">
        <v>710000000</v>
      </c>
      <c r="J3632" s="2" t="s">
        <v>11537</v>
      </c>
      <c r="K3632" s="2" t="s">
        <v>6779</v>
      </c>
      <c r="L3632" s="2" t="s">
        <v>1141</v>
      </c>
      <c r="M3632" s="6" t="s">
        <v>32</v>
      </c>
      <c r="N3632" s="2" t="s">
        <v>453</v>
      </c>
      <c r="O3632" s="15" t="s">
        <v>3810</v>
      </c>
      <c r="P3632" s="36" t="s">
        <v>40</v>
      </c>
      <c r="Q3632" s="5" t="s">
        <v>41</v>
      </c>
      <c r="R3632" s="10">
        <v>20</v>
      </c>
      <c r="S3632" s="9">
        <v>1000</v>
      </c>
      <c r="T3632" s="9">
        <f t="shared" si="283"/>
        <v>20000</v>
      </c>
      <c r="U3632" s="9">
        <f t="shared" si="284"/>
        <v>22400.000000000004</v>
      </c>
      <c r="V3632" s="2" t="s">
        <v>42</v>
      </c>
      <c r="W3632" s="2">
        <v>2014</v>
      </c>
      <c r="X3632" s="2"/>
    </row>
    <row r="3633" spans="1:24" ht="63.75" outlineLevel="1" x14ac:dyDescent="0.25">
      <c r="A3633" s="2" t="s">
        <v>7465</v>
      </c>
      <c r="B3633" s="2" t="s">
        <v>27</v>
      </c>
      <c r="C3633" s="43" t="s">
        <v>12979</v>
      </c>
      <c r="D3633" s="10" t="s">
        <v>12978</v>
      </c>
      <c r="E3633" s="10" t="s">
        <v>12977</v>
      </c>
      <c r="F3633" s="93" t="s">
        <v>6774</v>
      </c>
      <c r="G3633" s="11" t="s">
        <v>29</v>
      </c>
      <c r="H3633" s="7" t="s">
        <v>67</v>
      </c>
      <c r="I3633" s="2">
        <v>710000000</v>
      </c>
      <c r="J3633" s="2" t="s">
        <v>11537</v>
      </c>
      <c r="K3633" s="2" t="s">
        <v>6779</v>
      </c>
      <c r="L3633" s="2" t="s">
        <v>1141</v>
      </c>
      <c r="M3633" s="6" t="s">
        <v>32</v>
      </c>
      <c r="N3633" s="2" t="s">
        <v>453</v>
      </c>
      <c r="O3633" s="15" t="s">
        <v>3810</v>
      </c>
      <c r="P3633" s="36" t="s">
        <v>641</v>
      </c>
      <c r="Q3633" s="5" t="s">
        <v>642</v>
      </c>
      <c r="R3633" s="10">
        <v>160</v>
      </c>
      <c r="S3633" s="9">
        <v>500</v>
      </c>
      <c r="T3633" s="9">
        <f t="shared" si="283"/>
        <v>80000</v>
      </c>
      <c r="U3633" s="9">
        <f t="shared" si="284"/>
        <v>89600.000000000015</v>
      </c>
      <c r="V3633" s="2" t="s">
        <v>42</v>
      </c>
      <c r="W3633" s="2">
        <v>2014</v>
      </c>
      <c r="X3633" s="2"/>
    </row>
    <row r="3634" spans="1:24" ht="63.75" outlineLevel="1" x14ac:dyDescent="0.25">
      <c r="A3634" s="2" t="s">
        <v>7466</v>
      </c>
      <c r="B3634" s="2" t="s">
        <v>27</v>
      </c>
      <c r="C3634" s="10" t="s">
        <v>12976</v>
      </c>
      <c r="D3634" s="10" t="s">
        <v>6778</v>
      </c>
      <c r="E3634" s="10" t="s">
        <v>12975</v>
      </c>
      <c r="F3634" s="93" t="s">
        <v>6777</v>
      </c>
      <c r="G3634" s="11" t="s">
        <v>29</v>
      </c>
      <c r="H3634" s="7" t="s">
        <v>67</v>
      </c>
      <c r="I3634" s="2">
        <v>710000000</v>
      </c>
      <c r="J3634" s="2" t="s">
        <v>11537</v>
      </c>
      <c r="K3634" s="2" t="s">
        <v>6779</v>
      </c>
      <c r="L3634" s="2" t="s">
        <v>1141</v>
      </c>
      <c r="M3634" s="6" t="s">
        <v>32</v>
      </c>
      <c r="N3634" s="2" t="s">
        <v>453</v>
      </c>
      <c r="O3634" s="15" t="s">
        <v>3810</v>
      </c>
      <c r="P3634" s="36" t="s">
        <v>40</v>
      </c>
      <c r="Q3634" s="5" t="s">
        <v>41</v>
      </c>
      <c r="R3634" s="10">
        <v>5</v>
      </c>
      <c r="S3634" s="9">
        <v>30600</v>
      </c>
      <c r="T3634" s="9">
        <f>S3634*R3634</f>
        <v>153000</v>
      </c>
      <c r="U3634" s="9">
        <f t="shared" ref="U3634:U3640" si="285">T3634*1.12</f>
        <v>171360.00000000003</v>
      </c>
      <c r="V3634" s="2" t="s">
        <v>42</v>
      </c>
      <c r="W3634" s="2">
        <v>2014</v>
      </c>
      <c r="X3634" s="2"/>
    </row>
    <row r="3635" spans="1:24" ht="63.75" outlineLevel="1" x14ac:dyDescent="0.25">
      <c r="A3635" s="2" t="s">
        <v>7467</v>
      </c>
      <c r="B3635" s="2" t="s">
        <v>27</v>
      </c>
      <c r="C3635" s="43" t="s">
        <v>12974</v>
      </c>
      <c r="D3635" s="10" t="s">
        <v>8237</v>
      </c>
      <c r="E3635" s="10" t="s">
        <v>12973</v>
      </c>
      <c r="F3635" s="93" t="s">
        <v>6777</v>
      </c>
      <c r="G3635" s="11" t="s">
        <v>29</v>
      </c>
      <c r="H3635" s="7" t="s">
        <v>67</v>
      </c>
      <c r="I3635" s="2">
        <v>710000000</v>
      </c>
      <c r="J3635" s="2" t="s">
        <v>11537</v>
      </c>
      <c r="K3635" s="2" t="s">
        <v>6779</v>
      </c>
      <c r="L3635" s="2" t="s">
        <v>1141</v>
      </c>
      <c r="M3635" s="6" t="s">
        <v>32</v>
      </c>
      <c r="N3635" s="2" t="s">
        <v>453</v>
      </c>
      <c r="O3635" s="15" t="s">
        <v>3810</v>
      </c>
      <c r="P3635" s="36" t="s">
        <v>40</v>
      </c>
      <c r="Q3635" s="5" t="s">
        <v>41</v>
      </c>
      <c r="R3635" s="10">
        <v>20</v>
      </c>
      <c r="S3635" s="9">
        <v>1000</v>
      </c>
      <c r="T3635" s="9">
        <f t="shared" ref="T3635:T3640" si="286">S3635*R3635</f>
        <v>20000</v>
      </c>
      <c r="U3635" s="9">
        <f t="shared" si="285"/>
        <v>22400.000000000004</v>
      </c>
      <c r="V3635" s="2" t="s">
        <v>42</v>
      </c>
      <c r="W3635" s="2">
        <v>2014</v>
      </c>
      <c r="X3635" s="2"/>
    </row>
    <row r="3636" spans="1:24" ht="63.75" outlineLevel="1" x14ac:dyDescent="0.25">
      <c r="A3636" s="2" t="s">
        <v>7468</v>
      </c>
      <c r="B3636" s="2" t="s">
        <v>27</v>
      </c>
      <c r="C3636" s="10" t="s">
        <v>12972</v>
      </c>
      <c r="D3636" s="10" t="s">
        <v>12971</v>
      </c>
      <c r="E3636" s="10" t="s">
        <v>12971</v>
      </c>
      <c r="F3636" s="93" t="s">
        <v>6777</v>
      </c>
      <c r="G3636" s="11" t="s">
        <v>29</v>
      </c>
      <c r="H3636" s="7" t="s">
        <v>67</v>
      </c>
      <c r="I3636" s="2">
        <v>710000000</v>
      </c>
      <c r="J3636" s="2" t="s">
        <v>11537</v>
      </c>
      <c r="K3636" s="2" t="s">
        <v>6779</v>
      </c>
      <c r="L3636" s="2" t="s">
        <v>1141</v>
      </c>
      <c r="M3636" s="6" t="s">
        <v>32</v>
      </c>
      <c r="N3636" s="2" t="s">
        <v>453</v>
      </c>
      <c r="O3636" s="15" t="s">
        <v>3810</v>
      </c>
      <c r="P3636" s="36" t="s">
        <v>40</v>
      </c>
      <c r="Q3636" s="5" t="s">
        <v>41</v>
      </c>
      <c r="R3636" s="10">
        <v>10</v>
      </c>
      <c r="S3636" s="9">
        <v>5200</v>
      </c>
      <c r="T3636" s="9">
        <f t="shared" si="286"/>
        <v>52000</v>
      </c>
      <c r="U3636" s="9">
        <f t="shared" si="285"/>
        <v>58240.000000000007</v>
      </c>
      <c r="V3636" s="2" t="s">
        <v>42</v>
      </c>
      <c r="W3636" s="2">
        <v>2014</v>
      </c>
      <c r="X3636" s="2"/>
    </row>
    <row r="3637" spans="1:24" ht="63.75" outlineLevel="1" x14ac:dyDescent="0.25">
      <c r="A3637" s="2" t="s">
        <v>7469</v>
      </c>
      <c r="B3637" s="2" t="s">
        <v>27</v>
      </c>
      <c r="C3637" s="10" t="s">
        <v>12970</v>
      </c>
      <c r="D3637" s="10" t="s">
        <v>12969</v>
      </c>
      <c r="E3637" s="10" t="s">
        <v>12969</v>
      </c>
      <c r="F3637" s="93" t="s">
        <v>6777</v>
      </c>
      <c r="G3637" s="11" t="s">
        <v>29</v>
      </c>
      <c r="H3637" s="7" t="s">
        <v>67</v>
      </c>
      <c r="I3637" s="2">
        <v>710000000</v>
      </c>
      <c r="J3637" s="2" t="s">
        <v>11537</v>
      </c>
      <c r="K3637" s="2" t="s">
        <v>6779</v>
      </c>
      <c r="L3637" s="2" t="s">
        <v>1141</v>
      </c>
      <c r="M3637" s="6" t="s">
        <v>32</v>
      </c>
      <c r="N3637" s="2" t="s">
        <v>453</v>
      </c>
      <c r="O3637" s="15" t="s">
        <v>3810</v>
      </c>
      <c r="P3637" s="36" t="s">
        <v>40</v>
      </c>
      <c r="Q3637" s="5" t="s">
        <v>41</v>
      </c>
      <c r="R3637" s="10">
        <v>10</v>
      </c>
      <c r="S3637" s="9">
        <v>6200</v>
      </c>
      <c r="T3637" s="9">
        <f t="shared" si="286"/>
        <v>62000</v>
      </c>
      <c r="U3637" s="9">
        <f t="shared" si="285"/>
        <v>69440</v>
      </c>
      <c r="V3637" s="2" t="s">
        <v>42</v>
      </c>
      <c r="W3637" s="2">
        <v>2014</v>
      </c>
      <c r="X3637" s="2"/>
    </row>
    <row r="3638" spans="1:24" ht="63.75" outlineLevel="1" x14ac:dyDescent="0.25">
      <c r="A3638" s="2" t="s">
        <v>7470</v>
      </c>
      <c r="B3638" s="2" t="s">
        <v>27</v>
      </c>
      <c r="C3638" s="10" t="s">
        <v>12968</v>
      </c>
      <c r="D3638" s="10" t="s">
        <v>12967</v>
      </c>
      <c r="E3638" s="10" t="s">
        <v>12966</v>
      </c>
      <c r="F3638" s="93" t="s">
        <v>6777</v>
      </c>
      <c r="G3638" s="11" t="s">
        <v>29</v>
      </c>
      <c r="H3638" s="7" t="s">
        <v>67</v>
      </c>
      <c r="I3638" s="2">
        <v>710000000</v>
      </c>
      <c r="J3638" s="2" t="s">
        <v>11537</v>
      </c>
      <c r="K3638" s="2" t="s">
        <v>6779</v>
      </c>
      <c r="L3638" s="2" t="s">
        <v>1141</v>
      </c>
      <c r="M3638" s="6" t="s">
        <v>32</v>
      </c>
      <c r="N3638" s="2" t="s">
        <v>453</v>
      </c>
      <c r="O3638" s="15" t="s">
        <v>3810</v>
      </c>
      <c r="P3638" s="36" t="s">
        <v>40</v>
      </c>
      <c r="Q3638" s="5" t="s">
        <v>41</v>
      </c>
      <c r="R3638" s="10">
        <v>30</v>
      </c>
      <c r="S3638" s="9">
        <v>500</v>
      </c>
      <c r="T3638" s="9">
        <f t="shared" si="286"/>
        <v>15000</v>
      </c>
      <c r="U3638" s="9">
        <f t="shared" si="285"/>
        <v>16800</v>
      </c>
      <c r="V3638" s="2" t="s">
        <v>42</v>
      </c>
      <c r="W3638" s="2">
        <v>2014</v>
      </c>
      <c r="X3638" s="2"/>
    </row>
    <row r="3639" spans="1:24" ht="63.75" outlineLevel="1" x14ac:dyDescent="0.25">
      <c r="A3639" s="2" t="s">
        <v>7471</v>
      </c>
      <c r="B3639" s="2" t="s">
        <v>27</v>
      </c>
      <c r="C3639" s="43" t="s">
        <v>12965</v>
      </c>
      <c r="D3639" s="10" t="s">
        <v>12964</v>
      </c>
      <c r="E3639" s="10" t="s">
        <v>12963</v>
      </c>
      <c r="F3639" s="93" t="s">
        <v>6777</v>
      </c>
      <c r="G3639" s="11" t="s">
        <v>29</v>
      </c>
      <c r="H3639" s="7" t="s">
        <v>67</v>
      </c>
      <c r="I3639" s="2">
        <v>710000000</v>
      </c>
      <c r="J3639" s="2" t="s">
        <v>11537</v>
      </c>
      <c r="K3639" s="2" t="s">
        <v>6779</v>
      </c>
      <c r="L3639" s="2" t="s">
        <v>1141</v>
      </c>
      <c r="M3639" s="6" t="s">
        <v>32</v>
      </c>
      <c r="N3639" s="2" t="s">
        <v>453</v>
      </c>
      <c r="O3639" s="15" t="s">
        <v>3810</v>
      </c>
      <c r="P3639" s="36" t="s">
        <v>40</v>
      </c>
      <c r="Q3639" s="5" t="s">
        <v>41</v>
      </c>
      <c r="R3639" s="10">
        <v>14</v>
      </c>
      <c r="S3639" s="9">
        <v>17500</v>
      </c>
      <c r="T3639" s="9">
        <f t="shared" si="286"/>
        <v>245000</v>
      </c>
      <c r="U3639" s="9">
        <f t="shared" si="285"/>
        <v>274400</v>
      </c>
      <c r="V3639" s="2" t="s">
        <v>42</v>
      </c>
      <c r="W3639" s="2">
        <v>2014</v>
      </c>
      <c r="X3639" s="2"/>
    </row>
    <row r="3640" spans="1:24" ht="63.75" outlineLevel="1" x14ac:dyDescent="0.25">
      <c r="A3640" s="2" t="s">
        <v>7472</v>
      </c>
      <c r="B3640" s="2" t="s">
        <v>27</v>
      </c>
      <c r="C3640" s="10" t="s">
        <v>12962</v>
      </c>
      <c r="D3640" s="10" t="s">
        <v>12961</v>
      </c>
      <c r="E3640" s="10" t="s">
        <v>12960</v>
      </c>
      <c r="F3640" s="93" t="s">
        <v>6777</v>
      </c>
      <c r="G3640" s="11" t="s">
        <v>29</v>
      </c>
      <c r="H3640" s="7" t="s">
        <v>67</v>
      </c>
      <c r="I3640" s="2">
        <v>710000000</v>
      </c>
      <c r="J3640" s="2" t="s">
        <v>11537</v>
      </c>
      <c r="K3640" s="2" t="s">
        <v>6779</v>
      </c>
      <c r="L3640" s="2" t="s">
        <v>1141</v>
      </c>
      <c r="M3640" s="6" t="s">
        <v>32</v>
      </c>
      <c r="N3640" s="2" t="s">
        <v>453</v>
      </c>
      <c r="O3640" s="15" t="s">
        <v>3810</v>
      </c>
      <c r="P3640" s="36" t="s">
        <v>40</v>
      </c>
      <c r="Q3640" s="5" t="s">
        <v>41</v>
      </c>
      <c r="R3640" s="10">
        <v>42</v>
      </c>
      <c r="S3640" s="9">
        <v>5000</v>
      </c>
      <c r="T3640" s="9">
        <f t="shared" si="286"/>
        <v>210000</v>
      </c>
      <c r="U3640" s="9">
        <f t="shared" si="285"/>
        <v>235200.00000000003</v>
      </c>
      <c r="V3640" s="2" t="s">
        <v>42</v>
      </c>
      <c r="W3640" s="2">
        <v>2014</v>
      </c>
      <c r="X3640" s="2"/>
    </row>
    <row r="3641" spans="1:24" ht="63.75" outlineLevel="1" x14ac:dyDescent="0.25">
      <c r="A3641" s="2" t="s">
        <v>7473</v>
      </c>
      <c r="B3641" s="2" t="s">
        <v>27</v>
      </c>
      <c r="C3641" s="10" t="s">
        <v>489</v>
      </c>
      <c r="D3641" s="10" t="s">
        <v>691</v>
      </c>
      <c r="E3641" s="10" t="s">
        <v>491</v>
      </c>
      <c r="F3641" s="10" t="s">
        <v>9529</v>
      </c>
      <c r="G3641" s="2" t="s">
        <v>343</v>
      </c>
      <c r="H3641" s="7" t="s">
        <v>67</v>
      </c>
      <c r="I3641" s="2">
        <v>710000000</v>
      </c>
      <c r="J3641" s="2" t="s">
        <v>11537</v>
      </c>
      <c r="K3641" s="2" t="s">
        <v>9530</v>
      </c>
      <c r="L3641" s="2" t="s">
        <v>1142</v>
      </c>
      <c r="M3641" s="6" t="s">
        <v>32</v>
      </c>
      <c r="N3641" s="2" t="s">
        <v>453</v>
      </c>
      <c r="O3641" s="15" t="s">
        <v>3810</v>
      </c>
      <c r="P3641" s="36" t="s">
        <v>493</v>
      </c>
      <c r="Q3641" s="10" t="s">
        <v>6051</v>
      </c>
      <c r="R3641" s="10">
        <v>1000</v>
      </c>
      <c r="S3641" s="9">
        <v>553.57142857142856</v>
      </c>
      <c r="T3641" s="9">
        <f>S3641*R3641</f>
        <v>553571.42857142852</v>
      </c>
      <c r="U3641" s="9">
        <f t="shared" ref="U3641:U3688" si="287">T3641*1.12</f>
        <v>620000</v>
      </c>
      <c r="V3641" s="2" t="s">
        <v>42</v>
      </c>
      <c r="W3641" s="2">
        <v>2014</v>
      </c>
      <c r="X3641" s="2"/>
    </row>
    <row r="3642" spans="1:24" ht="63.75" outlineLevel="1" x14ac:dyDescent="0.25">
      <c r="A3642" s="2" t="s">
        <v>7474</v>
      </c>
      <c r="B3642" s="2" t="s">
        <v>27</v>
      </c>
      <c r="C3642" s="10" t="s">
        <v>9535</v>
      </c>
      <c r="D3642" s="10" t="s">
        <v>691</v>
      </c>
      <c r="E3642" s="10" t="s">
        <v>9536</v>
      </c>
      <c r="F3642" s="10" t="s">
        <v>9532</v>
      </c>
      <c r="G3642" s="2" t="s">
        <v>343</v>
      </c>
      <c r="H3642" s="7" t="s">
        <v>67</v>
      </c>
      <c r="I3642" s="2">
        <v>710000000</v>
      </c>
      <c r="J3642" s="2" t="s">
        <v>11537</v>
      </c>
      <c r="K3642" s="2" t="s">
        <v>9530</v>
      </c>
      <c r="L3642" s="2" t="s">
        <v>1142</v>
      </c>
      <c r="M3642" s="6" t="s">
        <v>32</v>
      </c>
      <c r="N3642" s="2" t="s">
        <v>453</v>
      </c>
      <c r="O3642" s="15" t="s">
        <v>3810</v>
      </c>
      <c r="P3642" s="36" t="s">
        <v>493</v>
      </c>
      <c r="Q3642" s="10" t="s">
        <v>6051</v>
      </c>
      <c r="R3642" s="10">
        <v>10</v>
      </c>
      <c r="S3642" s="9">
        <v>2191.9642857142853</v>
      </c>
      <c r="T3642" s="9">
        <f t="shared" ref="T3642:T3688" si="288">S3642*R3642</f>
        <v>21919.642857142855</v>
      </c>
      <c r="U3642" s="9">
        <f t="shared" si="287"/>
        <v>24550</v>
      </c>
      <c r="V3642" s="2" t="s">
        <v>42</v>
      </c>
      <c r="W3642" s="2">
        <v>2014</v>
      </c>
      <c r="X3642" s="2"/>
    </row>
    <row r="3643" spans="1:24" ht="63.75" outlineLevel="1" x14ac:dyDescent="0.25">
      <c r="A3643" s="2" t="s">
        <v>7475</v>
      </c>
      <c r="B3643" s="2" t="s">
        <v>27</v>
      </c>
      <c r="C3643" s="10" t="s">
        <v>576</v>
      </c>
      <c r="D3643" s="10" t="s">
        <v>7732</v>
      </c>
      <c r="E3643" s="10" t="s">
        <v>578</v>
      </c>
      <c r="F3643" s="10" t="s">
        <v>6547</v>
      </c>
      <c r="G3643" s="2" t="s">
        <v>343</v>
      </c>
      <c r="H3643" s="7" t="s">
        <v>67</v>
      </c>
      <c r="I3643" s="2">
        <v>710000000</v>
      </c>
      <c r="J3643" s="2" t="s">
        <v>11537</v>
      </c>
      <c r="K3643" s="2" t="s">
        <v>9530</v>
      </c>
      <c r="L3643" s="2" t="s">
        <v>1142</v>
      </c>
      <c r="M3643" s="6" t="s">
        <v>32</v>
      </c>
      <c r="N3643" s="2" t="s">
        <v>453</v>
      </c>
      <c r="O3643" s="15" t="s">
        <v>3810</v>
      </c>
      <c r="P3643" s="36" t="s">
        <v>40</v>
      </c>
      <c r="Q3643" s="10" t="s">
        <v>41</v>
      </c>
      <c r="R3643" s="10">
        <v>110</v>
      </c>
      <c r="S3643" s="9">
        <v>669.642857142857</v>
      </c>
      <c r="T3643" s="9">
        <f t="shared" si="288"/>
        <v>73660.714285714275</v>
      </c>
      <c r="U3643" s="9">
        <f t="shared" si="287"/>
        <v>82500</v>
      </c>
      <c r="V3643" s="2" t="s">
        <v>42</v>
      </c>
      <c r="W3643" s="2">
        <v>2014</v>
      </c>
      <c r="X3643" s="2"/>
    </row>
    <row r="3644" spans="1:24" ht="63.75" outlineLevel="1" x14ac:dyDescent="0.25">
      <c r="A3644" s="2" t="s">
        <v>7476</v>
      </c>
      <c r="B3644" s="2" t="s">
        <v>27</v>
      </c>
      <c r="C3644" s="10" t="s">
        <v>576</v>
      </c>
      <c r="D3644" s="10" t="s">
        <v>7732</v>
      </c>
      <c r="E3644" s="10" t="s">
        <v>578</v>
      </c>
      <c r="F3644" s="10" t="s">
        <v>6548</v>
      </c>
      <c r="G3644" s="2" t="s">
        <v>343</v>
      </c>
      <c r="H3644" s="7" t="s">
        <v>67</v>
      </c>
      <c r="I3644" s="2">
        <v>710000000</v>
      </c>
      <c r="J3644" s="2" t="s">
        <v>11537</v>
      </c>
      <c r="K3644" s="2" t="s">
        <v>9530</v>
      </c>
      <c r="L3644" s="2" t="s">
        <v>1142</v>
      </c>
      <c r="M3644" s="6" t="s">
        <v>32</v>
      </c>
      <c r="N3644" s="2" t="s">
        <v>453</v>
      </c>
      <c r="O3644" s="15" t="s">
        <v>3810</v>
      </c>
      <c r="P3644" s="36" t="s">
        <v>40</v>
      </c>
      <c r="Q3644" s="10" t="s">
        <v>41</v>
      </c>
      <c r="R3644" s="10">
        <v>50</v>
      </c>
      <c r="S3644" s="9">
        <v>580.35714285714278</v>
      </c>
      <c r="T3644" s="9">
        <f t="shared" si="288"/>
        <v>29017.857142857138</v>
      </c>
      <c r="U3644" s="9">
        <f t="shared" si="287"/>
        <v>32499.999999999996</v>
      </c>
      <c r="V3644" s="2" t="s">
        <v>42</v>
      </c>
      <c r="W3644" s="2">
        <v>2014</v>
      </c>
      <c r="X3644" s="2"/>
    </row>
    <row r="3645" spans="1:24" ht="63.75" outlineLevel="1" x14ac:dyDescent="0.25">
      <c r="A3645" s="2" t="s">
        <v>7477</v>
      </c>
      <c r="B3645" s="2" t="s">
        <v>27</v>
      </c>
      <c r="C3645" s="10" t="s">
        <v>594</v>
      </c>
      <c r="D3645" s="10" t="s">
        <v>83</v>
      </c>
      <c r="E3645" s="10" t="s">
        <v>595</v>
      </c>
      <c r="F3645" s="10" t="s">
        <v>6549</v>
      </c>
      <c r="G3645" s="2" t="s">
        <v>343</v>
      </c>
      <c r="H3645" s="7" t="s">
        <v>67</v>
      </c>
      <c r="I3645" s="2">
        <v>710000000</v>
      </c>
      <c r="J3645" s="2" t="s">
        <v>11537</v>
      </c>
      <c r="K3645" s="2" t="s">
        <v>9530</v>
      </c>
      <c r="L3645" s="2" t="s">
        <v>1142</v>
      </c>
      <c r="M3645" s="6" t="s">
        <v>32</v>
      </c>
      <c r="N3645" s="2" t="s">
        <v>453</v>
      </c>
      <c r="O3645" s="15" t="s">
        <v>3810</v>
      </c>
      <c r="P3645" s="36" t="s">
        <v>40</v>
      </c>
      <c r="Q3645" s="10" t="s">
        <v>41</v>
      </c>
      <c r="R3645" s="10">
        <v>950</v>
      </c>
      <c r="S3645" s="9">
        <v>35.714285714285715</v>
      </c>
      <c r="T3645" s="9">
        <f t="shared" si="288"/>
        <v>33928.571428571428</v>
      </c>
      <c r="U3645" s="9">
        <f t="shared" si="287"/>
        <v>38000</v>
      </c>
      <c r="V3645" s="2" t="s">
        <v>42</v>
      </c>
      <c r="W3645" s="2">
        <v>2014</v>
      </c>
      <c r="X3645" s="2"/>
    </row>
    <row r="3646" spans="1:24" ht="63.75" outlineLevel="1" x14ac:dyDescent="0.25">
      <c r="A3646" s="2" t="s">
        <v>7478</v>
      </c>
      <c r="B3646" s="2" t="s">
        <v>27</v>
      </c>
      <c r="C3646" s="10" t="s">
        <v>9537</v>
      </c>
      <c r="D3646" s="10" t="s">
        <v>7734</v>
      </c>
      <c r="E3646" s="10" t="s">
        <v>7735</v>
      </c>
      <c r="F3646" s="10" t="s">
        <v>6550</v>
      </c>
      <c r="G3646" s="2" t="s">
        <v>343</v>
      </c>
      <c r="H3646" s="7" t="s">
        <v>67</v>
      </c>
      <c r="I3646" s="2">
        <v>710000000</v>
      </c>
      <c r="J3646" s="2" t="s">
        <v>11537</v>
      </c>
      <c r="K3646" s="2" t="s">
        <v>9530</v>
      </c>
      <c r="L3646" s="2" t="s">
        <v>1142</v>
      </c>
      <c r="M3646" s="6" t="s">
        <v>32</v>
      </c>
      <c r="N3646" s="2" t="s">
        <v>453</v>
      </c>
      <c r="O3646" s="15" t="s">
        <v>3810</v>
      </c>
      <c r="P3646" s="36" t="s">
        <v>40</v>
      </c>
      <c r="Q3646" s="10" t="s">
        <v>41</v>
      </c>
      <c r="R3646" s="10">
        <v>500</v>
      </c>
      <c r="S3646" s="9">
        <v>22.321428571428569</v>
      </c>
      <c r="T3646" s="9">
        <f t="shared" si="288"/>
        <v>11160.714285714284</v>
      </c>
      <c r="U3646" s="9">
        <f t="shared" si="287"/>
        <v>12500</v>
      </c>
      <c r="V3646" s="2" t="s">
        <v>42</v>
      </c>
      <c r="W3646" s="2">
        <v>2014</v>
      </c>
      <c r="X3646" s="2"/>
    </row>
    <row r="3647" spans="1:24" ht="63.75" outlineLevel="1" x14ac:dyDescent="0.25">
      <c r="A3647" s="2" t="s">
        <v>7479</v>
      </c>
      <c r="B3647" s="2" t="s">
        <v>27</v>
      </c>
      <c r="C3647" s="10" t="s">
        <v>539</v>
      </c>
      <c r="D3647" s="10" t="s">
        <v>540</v>
      </c>
      <c r="E3647" s="10" t="s">
        <v>541</v>
      </c>
      <c r="F3647" s="10"/>
      <c r="G3647" s="2" t="s">
        <v>343</v>
      </c>
      <c r="H3647" s="7" t="s">
        <v>67</v>
      </c>
      <c r="I3647" s="2">
        <v>710000000</v>
      </c>
      <c r="J3647" s="2" t="s">
        <v>11537</v>
      </c>
      <c r="K3647" s="2" t="s">
        <v>9530</v>
      </c>
      <c r="L3647" s="2" t="s">
        <v>1142</v>
      </c>
      <c r="M3647" s="6" t="s">
        <v>32</v>
      </c>
      <c r="N3647" s="2" t="s">
        <v>453</v>
      </c>
      <c r="O3647" s="15" t="s">
        <v>3810</v>
      </c>
      <c r="P3647" s="36" t="s">
        <v>40</v>
      </c>
      <c r="Q3647" s="10" t="s">
        <v>41</v>
      </c>
      <c r="R3647" s="10">
        <v>50</v>
      </c>
      <c r="S3647" s="9">
        <v>44.642857142857139</v>
      </c>
      <c r="T3647" s="9">
        <f t="shared" si="288"/>
        <v>2232.1428571428569</v>
      </c>
      <c r="U3647" s="9">
        <f t="shared" si="287"/>
        <v>2500</v>
      </c>
      <c r="V3647" s="2" t="s">
        <v>42</v>
      </c>
      <c r="W3647" s="2">
        <v>2014</v>
      </c>
      <c r="X3647" s="2"/>
    </row>
    <row r="3648" spans="1:24" ht="63.75" outlineLevel="1" x14ac:dyDescent="0.25">
      <c r="A3648" s="2" t="s">
        <v>7480</v>
      </c>
      <c r="B3648" s="2" t="s">
        <v>27</v>
      </c>
      <c r="C3648" s="10" t="s">
        <v>9538</v>
      </c>
      <c r="D3648" s="10" t="s">
        <v>624</v>
      </c>
      <c r="E3648" s="10" t="s">
        <v>625</v>
      </c>
      <c r="F3648" s="10" t="s">
        <v>6551</v>
      </c>
      <c r="G3648" s="2" t="s">
        <v>343</v>
      </c>
      <c r="H3648" s="7" t="s">
        <v>67</v>
      </c>
      <c r="I3648" s="2">
        <v>710000000</v>
      </c>
      <c r="J3648" s="2" t="s">
        <v>11537</v>
      </c>
      <c r="K3648" s="2" t="s">
        <v>9530</v>
      </c>
      <c r="L3648" s="2" t="s">
        <v>1142</v>
      </c>
      <c r="M3648" s="6" t="s">
        <v>32</v>
      </c>
      <c r="N3648" s="2" t="s">
        <v>453</v>
      </c>
      <c r="O3648" s="15" t="s">
        <v>3810</v>
      </c>
      <c r="P3648" s="36" t="s">
        <v>40</v>
      </c>
      <c r="Q3648" s="10" t="s">
        <v>41</v>
      </c>
      <c r="R3648" s="10">
        <v>50</v>
      </c>
      <c r="S3648" s="9">
        <v>254.46428571428569</v>
      </c>
      <c r="T3648" s="9">
        <f t="shared" si="288"/>
        <v>12723.214285714284</v>
      </c>
      <c r="U3648" s="9">
        <f t="shared" si="287"/>
        <v>14250</v>
      </c>
      <c r="V3648" s="2" t="s">
        <v>42</v>
      </c>
      <c r="W3648" s="2">
        <v>2014</v>
      </c>
      <c r="X3648" s="2"/>
    </row>
    <row r="3649" spans="1:24" ht="63.75" outlineLevel="1" x14ac:dyDescent="0.25">
      <c r="A3649" s="2" t="s">
        <v>7481</v>
      </c>
      <c r="B3649" s="2" t="s">
        <v>27</v>
      </c>
      <c r="C3649" s="10" t="s">
        <v>9538</v>
      </c>
      <c r="D3649" s="10" t="s">
        <v>624</v>
      </c>
      <c r="E3649" s="10" t="s">
        <v>625</v>
      </c>
      <c r="F3649" s="10" t="s">
        <v>6558</v>
      </c>
      <c r="G3649" s="2" t="s">
        <v>343</v>
      </c>
      <c r="H3649" s="7" t="s">
        <v>67</v>
      </c>
      <c r="I3649" s="2">
        <v>710000000</v>
      </c>
      <c r="J3649" s="2" t="s">
        <v>11537</v>
      </c>
      <c r="K3649" s="2" t="s">
        <v>9530</v>
      </c>
      <c r="L3649" s="2" t="s">
        <v>1142</v>
      </c>
      <c r="M3649" s="6" t="s">
        <v>32</v>
      </c>
      <c r="N3649" s="2" t="s">
        <v>453</v>
      </c>
      <c r="O3649" s="15" t="s">
        <v>3810</v>
      </c>
      <c r="P3649" s="36" t="s">
        <v>40</v>
      </c>
      <c r="Q3649" s="10" t="s">
        <v>41</v>
      </c>
      <c r="R3649" s="10">
        <v>50</v>
      </c>
      <c r="S3649" s="9">
        <v>138.39285714285714</v>
      </c>
      <c r="T3649" s="9">
        <f t="shared" si="288"/>
        <v>6919.6428571428569</v>
      </c>
      <c r="U3649" s="9">
        <f t="shared" si="287"/>
        <v>7750</v>
      </c>
      <c r="V3649" s="2" t="s">
        <v>42</v>
      </c>
      <c r="W3649" s="2">
        <v>2014</v>
      </c>
      <c r="X3649" s="2"/>
    </row>
    <row r="3650" spans="1:24" ht="63.75" outlineLevel="1" x14ac:dyDescent="0.25">
      <c r="A3650" s="2" t="s">
        <v>7482</v>
      </c>
      <c r="B3650" s="2" t="s">
        <v>27</v>
      </c>
      <c r="C3650" s="10" t="s">
        <v>5901</v>
      </c>
      <c r="D3650" s="10" t="s">
        <v>544</v>
      </c>
      <c r="E3650" s="10" t="s">
        <v>8218</v>
      </c>
      <c r="F3650" s="10" t="s">
        <v>6552</v>
      </c>
      <c r="G3650" s="2" t="s">
        <v>343</v>
      </c>
      <c r="H3650" s="7" t="s">
        <v>67</v>
      </c>
      <c r="I3650" s="2">
        <v>710000000</v>
      </c>
      <c r="J3650" s="2" t="s">
        <v>11537</v>
      </c>
      <c r="K3650" s="2" t="s">
        <v>9530</v>
      </c>
      <c r="L3650" s="2" t="s">
        <v>1142</v>
      </c>
      <c r="M3650" s="6" t="s">
        <v>32</v>
      </c>
      <c r="N3650" s="2" t="s">
        <v>453</v>
      </c>
      <c r="O3650" s="15" t="s">
        <v>3810</v>
      </c>
      <c r="P3650" s="36" t="s">
        <v>40</v>
      </c>
      <c r="Q3650" s="10" t="s">
        <v>41</v>
      </c>
      <c r="R3650" s="10">
        <v>40</v>
      </c>
      <c r="S3650" s="9">
        <v>75.892857142857139</v>
      </c>
      <c r="T3650" s="9">
        <f t="shared" si="288"/>
        <v>3035.7142857142853</v>
      </c>
      <c r="U3650" s="9">
        <f t="shared" si="287"/>
        <v>3400</v>
      </c>
      <c r="V3650" s="2" t="s">
        <v>42</v>
      </c>
      <c r="W3650" s="2">
        <v>2014</v>
      </c>
      <c r="X3650" s="2"/>
    </row>
    <row r="3651" spans="1:24" ht="63.75" outlineLevel="1" x14ac:dyDescent="0.25">
      <c r="A3651" s="2" t="s">
        <v>7483</v>
      </c>
      <c r="B3651" s="2" t="s">
        <v>27</v>
      </c>
      <c r="C3651" s="10" t="s">
        <v>9539</v>
      </c>
      <c r="D3651" s="10" t="s">
        <v>573</v>
      </c>
      <c r="E3651" s="10" t="s">
        <v>9540</v>
      </c>
      <c r="F3651" s="10"/>
      <c r="G3651" s="2" t="s">
        <v>343</v>
      </c>
      <c r="H3651" s="7" t="s">
        <v>67</v>
      </c>
      <c r="I3651" s="2">
        <v>710000000</v>
      </c>
      <c r="J3651" s="2" t="s">
        <v>11537</v>
      </c>
      <c r="K3651" s="2" t="s">
        <v>9530</v>
      </c>
      <c r="L3651" s="2" t="s">
        <v>1142</v>
      </c>
      <c r="M3651" s="6" t="s">
        <v>32</v>
      </c>
      <c r="N3651" s="2" t="s">
        <v>453</v>
      </c>
      <c r="O3651" s="15" t="s">
        <v>3810</v>
      </c>
      <c r="P3651" s="36" t="s">
        <v>40</v>
      </c>
      <c r="Q3651" s="10" t="s">
        <v>41</v>
      </c>
      <c r="R3651" s="10">
        <v>30</v>
      </c>
      <c r="S3651" s="9">
        <v>214.28571428571425</v>
      </c>
      <c r="T3651" s="9">
        <f t="shared" si="288"/>
        <v>6428.5714285714275</v>
      </c>
      <c r="U3651" s="9">
        <f t="shared" si="287"/>
        <v>7199.9999999999991</v>
      </c>
      <c r="V3651" s="2" t="s">
        <v>42</v>
      </c>
      <c r="W3651" s="2">
        <v>2014</v>
      </c>
      <c r="X3651" s="2"/>
    </row>
    <row r="3652" spans="1:24" ht="63.75" outlineLevel="1" x14ac:dyDescent="0.25">
      <c r="A3652" s="2" t="s">
        <v>7484</v>
      </c>
      <c r="B3652" s="2" t="s">
        <v>27</v>
      </c>
      <c r="C3652" s="10" t="s">
        <v>566</v>
      </c>
      <c r="D3652" s="10" t="s">
        <v>570</v>
      </c>
      <c r="E3652" s="10" t="s">
        <v>568</v>
      </c>
      <c r="F3652" s="10"/>
      <c r="G3652" s="2" t="s">
        <v>343</v>
      </c>
      <c r="H3652" s="7" t="s">
        <v>67</v>
      </c>
      <c r="I3652" s="2">
        <v>710000000</v>
      </c>
      <c r="J3652" s="2" t="s">
        <v>11537</v>
      </c>
      <c r="K3652" s="2" t="s">
        <v>9530</v>
      </c>
      <c r="L3652" s="2" t="s">
        <v>1142</v>
      </c>
      <c r="M3652" s="6" t="s">
        <v>32</v>
      </c>
      <c r="N3652" s="2" t="s">
        <v>453</v>
      </c>
      <c r="O3652" s="15" t="s">
        <v>3810</v>
      </c>
      <c r="P3652" s="36" t="s">
        <v>40</v>
      </c>
      <c r="Q3652" s="10" t="s">
        <v>41</v>
      </c>
      <c r="R3652" s="10">
        <v>20</v>
      </c>
      <c r="S3652" s="9">
        <v>84.821428571428569</v>
      </c>
      <c r="T3652" s="9">
        <f t="shared" si="288"/>
        <v>1696.4285714285713</v>
      </c>
      <c r="U3652" s="9">
        <f t="shared" si="287"/>
        <v>1900</v>
      </c>
      <c r="V3652" s="2" t="s">
        <v>42</v>
      </c>
      <c r="W3652" s="2">
        <v>2014</v>
      </c>
      <c r="X3652" s="2"/>
    </row>
    <row r="3653" spans="1:24" ht="63.75" outlineLevel="1" x14ac:dyDescent="0.25">
      <c r="A3653" s="2" t="s">
        <v>7485</v>
      </c>
      <c r="B3653" s="2" t="s">
        <v>27</v>
      </c>
      <c r="C3653" s="10" t="s">
        <v>2424</v>
      </c>
      <c r="D3653" s="10" t="s">
        <v>7739</v>
      </c>
      <c r="E3653" s="10" t="s">
        <v>6066</v>
      </c>
      <c r="F3653" s="10" t="s">
        <v>6553</v>
      </c>
      <c r="G3653" s="2" t="s">
        <v>343</v>
      </c>
      <c r="H3653" s="7" t="s">
        <v>67</v>
      </c>
      <c r="I3653" s="2">
        <v>710000000</v>
      </c>
      <c r="J3653" s="2" t="s">
        <v>11537</v>
      </c>
      <c r="K3653" s="2" t="s">
        <v>9530</v>
      </c>
      <c r="L3653" s="2" t="s">
        <v>1142</v>
      </c>
      <c r="M3653" s="6" t="s">
        <v>32</v>
      </c>
      <c r="N3653" s="2" t="s">
        <v>453</v>
      </c>
      <c r="O3653" s="15" t="s">
        <v>3810</v>
      </c>
      <c r="P3653" s="36" t="s">
        <v>40</v>
      </c>
      <c r="Q3653" s="10" t="s">
        <v>41</v>
      </c>
      <c r="R3653" s="10">
        <v>40</v>
      </c>
      <c r="S3653" s="9">
        <v>401.78571428571428</v>
      </c>
      <c r="T3653" s="9">
        <f t="shared" si="288"/>
        <v>16071.428571428571</v>
      </c>
      <c r="U3653" s="9">
        <f t="shared" si="287"/>
        <v>18000</v>
      </c>
      <c r="V3653" s="2" t="s">
        <v>42</v>
      </c>
      <c r="W3653" s="2">
        <v>2014</v>
      </c>
      <c r="X3653" s="2"/>
    </row>
    <row r="3654" spans="1:24" ht="63.75" outlineLevel="1" x14ac:dyDescent="0.25">
      <c r="A3654" s="2" t="s">
        <v>7486</v>
      </c>
      <c r="B3654" s="2" t="s">
        <v>27</v>
      </c>
      <c r="C3654" s="10" t="s">
        <v>9542</v>
      </c>
      <c r="D3654" s="10" t="s">
        <v>102</v>
      </c>
      <c r="E3654" s="10" t="s">
        <v>5682</v>
      </c>
      <c r="F3654" s="10"/>
      <c r="G3654" s="2" t="s">
        <v>343</v>
      </c>
      <c r="H3654" s="7" t="s">
        <v>67</v>
      </c>
      <c r="I3654" s="2">
        <v>710000000</v>
      </c>
      <c r="J3654" s="2" t="s">
        <v>11537</v>
      </c>
      <c r="K3654" s="2" t="s">
        <v>9530</v>
      </c>
      <c r="L3654" s="2" t="s">
        <v>1142</v>
      </c>
      <c r="M3654" s="6" t="s">
        <v>32</v>
      </c>
      <c r="N3654" s="2" t="s">
        <v>453</v>
      </c>
      <c r="O3654" s="15" t="s">
        <v>3810</v>
      </c>
      <c r="P3654" s="36" t="s">
        <v>40</v>
      </c>
      <c r="Q3654" s="10" t="s">
        <v>41</v>
      </c>
      <c r="R3654" s="10">
        <v>20</v>
      </c>
      <c r="S3654" s="9">
        <v>1821.4285714285713</v>
      </c>
      <c r="T3654" s="9">
        <f t="shared" si="288"/>
        <v>36428.571428571428</v>
      </c>
      <c r="U3654" s="9">
        <f t="shared" si="287"/>
        <v>40800</v>
      </c>
      <c r="V3654" s="2" t="s">
        <v>42</v>
      </c>
      <c r="W3654" s="2">
        <v>2014</v>
      </c>
      <c r="X3654" s="2"/>
    </row>
    <row r="3655" spans="1:24" ht="63.75" outlineLevel="1" x14ac:dyDescent="0.25">
      <c r="A3655" s="2" t="s">
        <v>7487</v>
      </c>
      <c r="B3655" s="2" t="s">
        <v>27</v>
      </c>
      <c r="C3655" s="10" t="s">
        <v>97</v>
      </c>
      <c r="D3655" s="10" t="s">
        <v>93</v>
      </c>
      <c r="E3655" s="10" t="s">
        <v>98</v>
      </c>
      <c r="F3655" s="10" t="s">
        <v>6554</v>
      </c>
      <c r="G3655" s="2" t="s">
        <v>343</v>
      </c>
      <c r="H3655" s="7" t="s">
        <v>67</v>
      </c>
      <c r="I3655" s="2">
        <v>710000000</v>
      </c>
      <c r="J3655" s="2" t="s">
        <v>11537</v>
      </c>
      <c r="K3655" s="2" t="s">
        <v>9530</v>
      </c>
      <c r="L3655" s="2" t="s">
        <v>1142</v>
      </c>
      <c r="M3655" s="6" t="s">
        <v>32</v>
      </c>
      <c r="N3655" s="2" t="s">
        <v>453</v>
      </c>
      <c r="O3655" s="15" t="s">
        <v>3810</v>
      </c>
      <c r="P3655" s="36" t="s">
        <v>40</v>
      </c>
      <c r="Q3655" s="10" t="s">
        <v>41</v>
      </c>
      <c r="R3655" s="10">
        <v>20</v>
      </c>
      <c r="S3655" s="9">
        <v>392.85714285714278</v>
      </c>
      <c r="T3655" s="9">
        <f t="shared" si="288"/>
        <v>7857.1428571428551</v>
      </c>
      <c r="U3655" s="9">
        <f t="shared" si="287"/>
        <v>8799.9999999999982</v>
      </c>
      <c r="V3655" s="2" t="s">
        <v>42</v>
      </c>
      <c r="W3655" s="2">
        <v>2014</v>
      </c>
      <c r="X3655" s="2"/>
    </row>
    <row r="3656" spans="1:24" ht="63.75" outlineLevel="1" x14ac:dyDescent="0.25">
      <c r="A3656" s="2" t="s">
        <v>7488</v>
      </c>
      <c r="B3656" s="2" t="s">
        <v>27</v>
      </c>
      <c r="C3656" s="10" t="s">
        <v>524</v>
      </c>
      <c r="D3656" s="10" t="s">
        <v>844</v>
      </c>
      <c r="E3656" s="10" t="s">
        <v>525</v>
      </c>
      <c r="F3656" s="10" t="s">
        <v>9534</v>
      </c>
      <c r="G3656" s="2" t="s">
        <v>343</v>
      </c>
      <c r="H3656" s="7" t="s">
        <v>67</v>
      </c>
      <c r="I3656" s="2">
        <v>710000000</v>
      </c>
      <c r="J3656" s="2" t="s">
        <v>11537</v>
      </c>
      <c r="K3656" s="2" t="s">
        <v>9530</v>
      </c>
      <c r="L3656" s="2" t="s">
        <v>1142</v>
      </c>
      <c r="M3656" s="6" t="s">
        <v>32</v>
      </c>
      <c r="N3656" s="2" t="s">
        <v>453</v>
      </c>
      <c r="O3656" s="15" t="s">
        <v>3810</v>
      </c>
      <c r="P3656" s="36" t="s">
        <v>40</v>
      </c>
      <c r="Q3656" s="10" t="s">
        <v>41</v>
      </c>
      <c r="R3656" s="10">
        <v>30</v>
      </c>
      <c r="S3656" s="9">
        <v>71.428571428571416</v>
      </c>
      <c r="T3656" s="9">
        <f t="shared" si="288"/>
        <v>2142.8571428571427</v>
      </c>
      <c r="U3656" s="9">
        <f t="shared" si="287"/>
        <v>2400</v>
      </c>
      <c r="V3656" s="2" t="s">
        <v>42</v>
      </c>
      <c r="W3656" s="2">
        <v>2014</v>
      </c>
      <c r="X3656" s="2"/>
    </row>
    <row r="3657" spans="1:24" ht="63.75" outlineLevel="1" x14ac:dyDescent="0.25">
      <c r="A3657" s="2" t="s">
        <v>7489</v>
      </c>
      <c r="B3657" s="2" t="s">
        <v>27</v>
      </c>
      <c r="C3657" s="10" t="s">
        <v>2366</v>
      </c>
      <c r="D3657" s="10" t="s">
        <v>844</v>
      </c>
      <c r="E3657" s="10" t="s">
        <v>6368</v>
      </c>
      <c r="F3657" s="10" t="s">
        <v>523</v>
      </c>
      <c r="G3657" s="2" t="s">
        <v>343</v>
      </c>
      <c r="H3657" s="7" t="s">
        <v>67</v>
      </c>
      <c r="I3657" s="2">
        <v>710000000</v>
      </c>
      <c r="J3657" s="2" t="s">
        <v>11537</v>
      </c>
      <c r="K3657" s="2" t="s">
        <v>9530</v>
      </c>
      <c r="L3657" s="2" t="s">
        <v>1142</v>
      </c>
      <c r="M3657" s="6" t="s">
        <v>32</v>
      </c>
      <c r="N3657" s="2" t="s">
        <v>453</v>
      </c>
      <c r="O3657" s="15" t="s">
        <v>3810</v>
      </c>
      <c r="P3657" s="36" t="s">
        <v>40</v>
      </c>
      <c r="Q3657" s="10" t="s">
        <v>41</v>
      </c>
      <c r="R3657" s="10">
        <v>50</v>
      </c>
      <c r="S3657" s="9">
        <v>124.99999999999999</v>
      </c>
      <c r="T3657" s="9">
        <f t="shared" si="288"/>
        <v>6249.9999999999991</v>
      </c>
      <c r="U3657" s="9">
        <f t="shared" si="287"/>
        <v>7000</v>
      </c>
      <c r="V3657" s="2" t="s">
        <v>42</v>
      </c>
      <c r="W3657" s="2">
        <v>2014</v>
      </c>
      <c r="X3657" s="2"/>
    </row>
    <row r="3658" spans="1:24" ht="63.75" outlineLevel="1" x14ac:dyDescent="0.25">
      <c r="A3658" s="2" t="s">
        <v>7490</v>
      </c>
      <c r="B3658" s="2" t="s">
        <v>27</v>
      </c>
      <c r="C3658" s="10" t="s">
        <v>6056</v>
      </c>
      <c r="D3658" s="10" t="s">
        <v>2418</v>
      </c>
      <c r="E3658" s="10" t="s">
        <v>6058</v>
      </c>
      <c r="F3658" s="10" t="s">
        <v>6555</v>
      </c>
      <c r="G3658" s="2" t="s">
        <v>343</v>
      </c>
      <c r="H3658" s="7" t="s">
        <v>67</v>
      </c>
      <c r="I3658" s="2">
        <v>710000000</v>
      </c>
      <c r="J3658" s="2" t="s">
        <v>11537</v>
      </c>
      <c r="K3658" s="2" t="s">
        <v>9530</v>
      </c>
      <c r="L3658" s="2" t="s">
        <v>1142</v>
      </c>
      <c r="M3658" s="6" t="s">
        <v>32</v>
      </c>
      <c r="N3658" s="2" t="s">
        <v>453</v>
      </c>
      <c r="O3658" s="15" t="s">
        <v>3810</v>
      </c>
      <c r="P3658" s="36" t="s">
        <v>40</v>
      </c>
      <c r="Q3658" s="10" t="s">
        <v>41</v>
      </c>
      <c r="R3658" s="10">
        <v>40</v>
      </c>
      <c r="S3658" s="9">
        <v>71.428571428571416</v>
      </c>
      <c r="T3658" s="9">
        <f t="shared" si="288"/>
        <v>2857.1428571428569</v>
      </c>
      <c r="U3658" s="9">
        <f t="shared" si="287"/>
        <v>3200</v>
      </c>
      <c r="V3658" s="2" t="s">
        <v>42</v>
      </c>
      <c r="W3658" s="2">
        <v>2014</v>
      </c>
      <c r="X3658" s="2"/>
    </row>
    <row r="3659" spans="1:24" ht="63.75" outlineLevel="1" x14ac:dyDescent="0.25">
      <c r="A3659" s="2" t="s">
        <v>7491</v>
      </c>
      <c r="B3659" s="2" t="s">
        <v>27</v>
      </c>
      <c r="C3659" s="10" t="s">
        <v>609</v>
      </c>
      <c r="D3659" s="10" t="s">
        <v>610</v>
      </c>
      <c r="E3659" s="10" t="s">
        <v>611</v>
      </c>
      <c r="F3659" s="10" t="s">
        <v>6556</v>
      </c>
      <c r="G3659" s="2" t="s">
        <v>343</v>
      </c>
      <c r="H3659" s="7" t="s">
        <v>67</v>
      </c>
      <c r="I3659" s="2">
        <v>710000000</v>
      </c>
      <c r="J3659" s="2" t="s">
        <v>11537</v>
      </c>
      <c r="K3659" s="2" t="s">
        <v>9530</v>
      </c>
      <c r="L3659" s="2" t="s">
        <v>1142</v>
      </c>
      <c r="M3659" s="6" t="s">
        <v>32</v>
      </c>
      <c r="N3659" s="2" t="s">
        <v>453</v>
      </c>
      <c r="O3659" s="15" t="s">
        <v>3810</v>
      </c>
      <c r="P3659" s="36" t="s">
        <v>40</v>
      </c>
      <c r="Q3659" s="10" t="s">
        <v>41</v>
      </c>
      <c r="R3659" s="10">
        <v>60</v>
      </c>
      <c r="S3659" s="9">
        <v>580.35714285714278</v>
      </c>
      <c r="T3659" s="9">
        <f t="shared" si="288"/>
        <v>34821.428571428565</v>
      </c>
      <c r="U3659" s="9">
        <f t="shared" si="287"/>
        <v>39000</v>
      </c>
      <c r="V3659" s="2" t="s">
        <v>42</v>
      </c>
      <c r="W3659" s="2">
        <v>2014</v>
      </c>
      <c r="X3659" s="2"/>
    </row>
    <row r="3660" spans="1:24" ht="63.75" outlineLevel="1" x14ac:dyDescent="0.25">
      <c r="A3660" s="2" t="s">
        <v>9570</v>
      </c>
      <c r="B3660" s="2" t="s">
        <v>27</v>
      </c>
      <c r="C3660" s="10" t="s">
        <v>609</v>
      </c>
      <c r="D3660" s="10" t="s">
        <v>610</v>
      </c>
      <c r="E3660" s="10" t="s">
        <v>611</v>
      </c>
      <c r="F3660" s="10" t="s">
        <v>6557</v>
      </c>
      <c r="G3660" s="2" t="s">
        <v>343</v>
      </c>
      <c r="H3660" s="7" t="s">
        <v>67</v>
      </c>
      <c r="I3660" s="2">
        <v>710000000</v>
      </c>
      <c r="J3660" s="2" t="s">
        <v>11537</v>
      </c>
      <c r="K3660" s="2" t="s">
        <v>9530</v>
      </c>
      <c r="L3660" s="2" t="s">
        <v>1142</v>
      </c>
      <c r="M3660" s="6" t="s">
        <v>32</v>
      </c>
      <c r="N3660" s="2" t="s">
        <v>453</v>
      </c>
      <c r="O3660" s="15" t="s">
        <v>3810</v>
      </c>
      <c r="P3660" s="36" t="s">
        <v>40</v>
      </c>
      <c r="Q3660" s="10" t="s">
        <v>41</v>
      </c>
      <c r="R3660" s="10">
        <v>20</v>
      </c>
      <c r="S3660" s="9">
        <v>401.78571428571428</v>
      </c>
      <c r="T3660" s="9">
        <f t="shared" si="288"/>
        <v>8035.7142857142853</v>
      </c>
      <c r="U3660" s="9">
        <f t="shared" si="287"/>
        <v>9000</v>
      </c>
      <c r="V3660" s="2" t="s">
        <v>42</v>
      </c>
      <c r="W3660" s="2">
        <v>2014</v>
      </c>
      <c r="X3660" s="2"/>
    </row>
    <row r="3661" spans="1:24" ht="63.75" outlineLevel="1" x14ac:dyDescent="0.25">
      <c r="A3661" s="2" t="s">
        <v>7492</v>
      </c>
      <c r="B3661" s="2" t="s">
        <v>27</v>
      </c>
      <c r="C3661" s="10" t="s">
        <v>507</v>
      </c>
      <c r="D3661" s="10" t="s">
        <v>508</v>
      </c>
      <c r="E3661" s="10" t="s">
        <v>509</v>
      </c>
      <c r="F3661" s="10" t="s">
        <v>6556</v>
      </c>
      <c r="G3661" s="2" t="s">
        <v>343</v>
      </c>
      <c r="H3661" s="7" t="s">
        <v>67</v>
      </c>
      <c r="I3661" s="2">
        <v>710000000</v>
      </c>
      <c r="J3661" s="2" t="s">
        <v>11537</v>
      </c>
      <c r="K3661" s="2" t="s">
        <v>9530</v>
      </c>
      <c r="L3661" s="2" t="s">
        <v>1142</v>
      </c>
      <c r="M3661" s="6" t="s">
        <v>32</v>
      </c>
      <c r="N3661" s="2" t="s">
        <v>453</v>
      </c>
      <c r="O3661" s="15" t="s">
        <v>3810</v>
      </c>
      <c r="P3661" s="36" t="s">
        <v>40</v>
      </c>
      <c r="Q3661" s="10" t="s">
        <v>41</v>
      </c>
      <c r="R3661" s="10">
        <v>20</v>
      </c>
      <c r="S3661" s="9">
        <v>982.14285714285711</v>
      </c>
      <c r="T3661" s="9">
        <f t="shared" si="288"/>
        <v>19642.857142857141</v>
      </c>
      <c r="U3661" s="9">
        <f t="shared" si="287"/>
        <v>22000</v>
      </c>
      <c r="V3661" s="2" t="s">
        <v>42</v>
      </c>
      <c r="W3661" s="2">
        <v>2014</v>
      </c>
      <c r="X3661" s="2"/>
    </row>
    <row r="3662" spans="1:24" ht="63.75" outlineLevel="1" x14ac:dyDescent="0.25">
      <c r="A3662" s="2" t="s">
        <v>7493</v>
      </c>
      <c r="B3662" s="2" t="s">
        <v>27</v>
      </c>
      <c r="C3662" s="10" t="s">
        <v>6067</v>
      </c>
      <c r="D3662" s="10" t="s">
        <v>614</v>
      </c>
      <c r="E3662" s="10" t="s">
        <v>6069</v>
      </c>
      <c r="F3662" s="10" t="s">
        <v>6558</v>
      </c>
      <c r="G3662" s="2" t="s">
        <v>343</v>
      </c>
      <c r="H3662" s="7" t="s">
        <v>67</v>
      </c>
      <c r="I3662" s="2">
        <v>710000000</v>
      </c>
      <c r="J3662" s="2" t="s">
        <v>11537</v>
      </c>
      <c r="K3662" s="2" t="s">
        <v>9530</v>
      </c>
      <c r="L3662" s="2" t="s">
        <v>1142</v>
      </c>
      <c r="M3662" s="6" t="s">
        <v>32</v>
      </c>
      <c r="N3662" s="2" t="s">
        <v>453</v>
      </c>
      <c r="O3662" s="15" t="s">
        <v>3810</v>
      </c>
      <c r="P3662" s="36" t="s">
        <v>40</v>
      </c>
      <c r="Q3662" s="10" t="s">
        <v>41</v>
      </c>
      <c r="R3662" s="10">
        <v>200</v>
      </c>
      <c r="S3662" s="9">
        <v>71.428571428571416</v>
      </c>
      <c r="T3662" s="9">
        <f t="shared" si="288"/>
        <v>14285.714285714283</v>
      </c>
      <c r="U3662" s="9">
        <f t="shared" si="287"/>
        <v>15999.999999999998</v>
      </c>
      <c r="V3662" s="2" t="s">
        <v>42</v>
      </c>
      <c r="W3662" s="2">
        <v>2014</v>
      </c>
      <c r="X3662" s="2"/>
    </row>
    <row r="3663" spans="1:24" ht="63.75" outlineLevel="1" x14ac:dyDescent="0.25">
      <c r="A3663" s="2" t="s">
        <v>7494</v>
      </c>
      <c r="B3663" s="2" t="s">
        <v>27</v>
      </c>
      <c r="C3663" s="10" t="s">
        <v>6067</v>
      </c>
      <c r="D3663" s="10" t="s">
        <v>614</v>
      </c>
      <c r="E3663" s="10" t="s">
        <v>6069</v>
      </c>
      <c r="F3663" s="10" t="s">
        <v>6559</v>
      </c>
      <c r="G3663" s="2" t="s">
        <v>343</v>
      </c>
      <c r="H3663" s="7" t="s">
        <v>67</v>
      </c>
      <c r="I3663" s="2">
        <v>710000000</v>
      </c>
      <c r="J3663" s="2" t="s">
        <v>11537</v>
      </c>
      <c r="K3663" s="2" t="s">
        <v>9530</v>
      </c>
      <c r="L3663" s="2" t="s">
        <v>1142</v>
      </c>
      <c r="M3663" s="6" t="s">
        <v>32</v>
      </c>
      <c r="N3663" s="2" t="s">
        <v>453</v>
      </c>
      <c r="O3663" s="15" t="s">
        <v>3810</v>
      </c>
      <c r="P3663" s="36" t="s">
        <v>40</v>
      </c>
      <c r="Q3663" s="10" t="s">
        <v>41</v>
      </c>
      <c r="R3663" s="10">
        <v>100</v>
      </c>
      <c r="S3663" s="9">
        <v>62.499999999999993</v>
      </c>
      <c r="T3663" s="9">
        <f t="shared" si="288"/>
        <v>6249.9999999999991</v>
      </c>
      <c r="U3663" s="9">
        <f t="shared" si="287"/>
        <v>7000</v>
      </c>
      <c r="V3663" s="2" t="s">
        <v>42</v>
      </c>
      <c r="W3663" s="2">
        <v>2014</v>
      </c>
      <c r="X3663" s="2"/>
    </row>
    <row r="3664" spans="1:24" ht="63.75" outlineLevel="1" x14ac:dyDescent="0.25">
      <c r="A3664" s="2" t="s">
        <v>7495</v>
      </c>
      <c r="B3664" s="2" t="s">
        <v>27</v>
      </c>
      <c r="C3664" s="10" t="s">
        <v>535</v>
      </c>
      <c r="D3664" s="10" t="s">
        <v>536</v>
      </c>
      <c r="E3664" s="10" t="s">
        <v>537</v>
      </c>
      <c r="F3664" s="10" t="s">
        <v>6560</v>
      </c>
      <c r="G3664" s="2" t="s">
        <v>343</v>
      </c>
      <c r="H3664" s="7" t="s">
        <v>67</v>
      </c>
      <c r="I3664" s="2">
        <v>710000000</v>
      </c>
      <c r="J3664" s="2" t="s">
        <v>11537</v>
      </c>
      <c r="K3664" s="2" t="s">
        <v>9530</v>
      </c>
      <c r="L3664" s="2" t="s">
        <v>1142</v>
      </c>
      <c r="M3664" s="6" t="s">
        <v>32</v>
      </c>
      <c r="N3664" s="2" t="s">
        <v>453</v>
      </c>
      <c r="O3664" s="15" t="s">
        <v>3810</v>
      </c>
      <c r="P3664" s="36" t="s">
        <v>40</v>
      </c>
      <c r="Q3664" s="10" t="s">
        <v>41</v>
      </c>
      <c r="R3664" s="10">
        <v>50</v>
      </c>
      <c r="S3664" s="9">
        <v>151.78571428571428</v>
      </c>
      <c r="T3664" s="9">
        <f t="shared" si="288"/>
        <v>7589.2857142857138</v>
      </c>
      <c r="U3664" s="9">
        <f t="shared" si="287"/>
        <v>8500</v>
      </c>
      <c r="V3664" s="2" t="s">
        <v>42</v>
      </c>
      <c r="W3664" s="2">
        <v>2014</v>
      </c>
      <c r="X3664" s="2"/>
    </row>
    <row r="3665" spans="1:24" ht="63.75" outlineLevel="1" x14ac:dyDescent="0.25">
      <c r="A3665" s="2" t="s">
        <v>7496</v>
      </c>
      <c r="B3665" s="2" t="s">
        <v>27</v>
      </c>
      <c r="C3665" s="10" t="s">
        <v>9547</v>
      </c>
      <c r="D3665" s="10" t="s">
        <v>73</v>
      </c>
      <c r="E3665" s="10" t="s">
        <v>7740</v>
      </c>
      <c r="F3665" s="10" t="s">
        <v>6561</v>
      </c>
      <c r="G3665" s="2" t="s">
        <v>343</v>
      </c>
      <c r="H3665" s="7" t="s">
        <v>67</v>
      </c>
      <c r="I3665" s="2">
        <v>710000000</v>
      </c>
      <c r="J3665" s="2" t="s">
        <v>11537</v>
      </c>
      <c r="K3665" s="2" t="s">
        <v>9530</v>
      </c>
      <c r="L3665" s="2" t="s">
        <v>1142</v>
      </c>
      <c r="M3665" s="6" t="s">
        <v>32</v>
      </c>
      <c r="N3665" s="2" t="s">
        <v>453</v>
      </c>
      <c r="O3665" s="15" t="s">
        <v>3810</v>
      </c>
      <c r="P3665" s="36" t="s">
        <v>40</v>
      </c>
      <c r="Q3665" s="10" t="s">
        <v>41</v>
      </c>
      <c r="R3665" s="10">
        <v>30</v>
      </c>
      <c r="S3665" s="9">
        <v>374.99999999999994</v>
      </c>
      <c r="T3665" s="9">
        <f t="shared" si="288"/>
        <v>11249.999999999998</v>
      </c>
      <c r="U3665" s="9">
        <f t="shared" si="287"/>
        <v>12600</v>
      </c>
      <c r="V3665" s="2" t="s">
        <v>42</v>
      </c>
      <c r="W3665" s="2">
        <v>2014</v>
      </c>
      <c r="X3665" s="2"/>
    </row>
    <row r="3666" spans="1:24" ht="63.75" outlineLevel="1" x14ac:dyDescent="0.25">
      <c r="A3666" s="2" t="s">
        <v>7497</v>
      </c>
      <c r="B3666" s="2" t="s">
        <v>27</v>
      </c>
      <c r="C3666" s="10" t="s">
        <v>604</v>
      </c>
      <c r="D3666" s="10" t="s">
        <v>6365</v>
      </c>
      <c r="E3666" s="10" t="s">
        <v>606</v>
      </c>
      <c r="F3666" s="10" t="s">
        <v>6562</v>
      </c>
      <c r="G3666" s="2" t="s">
        <v>343</v>
      </c>
      <c r="H3666" s="7" t="s">
        <v>67</v>
      </c>
      <c r="I3666" s="2">
        <v>710000000</v>
      </c>
      <c r="J3666" s="2" t="s">
        <v>11537</v>
      </c>
      <c r="K3666" s="2" t="s">
        <v>9530</v>
      </c>
      <c r="L3666" s="2" t="s">
        <v>1142</v>
      </c>
      <c r="M3666" s="6" t="s">
        <v>32</v>
      </c>
      <c r="N3666" s="2" t="s">
        <v>453</v>
      </c>
      <c r="O3666" s="15" t="s">
        <v>3810</v>
      </c>
      <c r="P3666" s="36" t="s">
        <v>40</v>
      </c>
      <c r="Q3666" s="10" t="s">
        <v>41</v>
      </c>
      <c r="R3666" s="10">
        <v>100</v>
      </c>
      <c r="S3666" s="9">
        <v>71.428571428571416</v>
      </c>
      <c r="T3666" s="9">
        <f t="shared" si="288"/>
        <v>7142.8571428571413</v>
      </c>
      <c r="U3666" s="9">
        <f t="shared" si="287"/>
        <v>7999.9999999999991</v>
      </c>
      <c r="V3666" s="2" t="s">
        <v>42</v>
      </c>
      <c r="W3666" s="2">
        <v>2014</v>
      </c>
      <c r="X3666" s="2"/>
    </row>
    <row r="3667" spans="1:24" ht="63.75" outlineLevel="1" x14ac:dyDescent="0.25">
      <c r="A3667" s="2" t="s">
        <v>7498</v>
      </c>
      <c r="B3667" s="2" t="s">
        <v>27</v>
      </c>
      <c r="C3667" s="10" t="s">
        <v>682</v>
      </c>
      <c r="D3667" s="10" t="s">
        <v>679</v>
      </c>
      <c r="E3667" s="10" t="s">
        <v>683</v>
      </c>
      <c r="F3667" s="10" t="s">
        <v>6556</v>
      </c>
      <c r="G3667" s="2" t="s">
        <v>343</v>
      </c>
      <c r="H3667" s="7" t="s">
        <v>67</v>
      </c>
      <c r="I3667" s="2">
        <v>710000000</v>
      </c>
      <c r="J3667" s="2" t="s">
        <v>11537</v>
      </c>
      <c r="K3667" s="2" t="s">
        <v>9530</v>
      </c>
      <c r="L3667" s="2" t="s">
        <v>1142</v>
      </c>
      <c r="M3667" s="6" t="s">
        <v>32</v>
      </c>
      <c r="N3667" s="2" t="s">
        <v>453</v>
      </c>
      <c r="O3667" s="15" t="s">
        <v>3810</v>
      </c>
      <c r="P3667" s="36" t="s">
        <v>40</v>
      </c>
      <c r="Q3667" s="10" t="s">
        <v>41</v>
      </c>
      <c r="R3667" s="10">
        <v>100</v>
      </c>
      <c r="S3667" s="9">
        <v>366.07142857142856</v>
      </c>
      <c r="T3667" s="9">
        <f t="shared" si="288"/>
        <v>36607.142857142855</v>
      </c>
      <c r="U3667" s="9">
        <f t="shared" si="287"/>
        <v>41000</v>
      </c>
      <c r="V3667" s="2" t="s">
        <v>42</v>
      </c>
      <c r="W3667" s="2">
        <v>2014</v>
      </c>
      <c r="X3667" s="2"/>
    </row>
    <row r="3668" spans="1:24" ht="63.75" outlineLevel="1" x14ac:dyDescent="0.25">
      <c r="A3668" s="2" t="s">
        <v>7499</v>
      </c>
      <c r="B3668" s="2" t="s">
        <v>27</v>
      </c>
      <c r="C3668" s="10" t="s">
        <v>9548</v>
      </c>
      <c r="D3668" s="10" t="s">
        <v>1332</v>
      </c>
      <c r="E3668" s="10" t="s">
        <v>9549</v>
      </c>
      <c r="F3668" s="10" t="s">
        <v>6556</v>
      </c>
      <c r="G3668" s="2" t="s">
        <v>343</v>
      </c>
      <c r="H3668" s="7" t="s">
        <v>67</v>
      </c>
      <c r="I3668" s="2">
        <v>710000000</v>
      </c>
      <c r="J3668" s="2" t="s">
        <v>11537</v>
      </c>
      <c r="K3668" s="2" t="s">
        <v>9530</v>
      </c>
      <c r="L3668" s="2" t="s">
        <v>1142</v>
      </c>
      <c r="M3668" s="6" t="s">
        <v>32</v>
      </c>
      <c r="N3668" s="2" t="s">
        <v>453</v>
      </c>
      <c r="O3668" s="15" t="s">
        <v>3810</v>
      </c>
      <c r="P3668" s="36" t="s">
        <v>40</v>
      </c>
      <c r="Q3668" s="10" t="s">
        <v>41</v>
      </c>
      <c r="R3668" s="10">
        <v>100</v>
      </c>
      <c r="S3668" s="9">
        <v>2589.2857142857138</v>
      </c>
      <c r="T3668" s="9">
        <f t="shared" si="288"/>
        <v>258928.57142857136</v>
      </c>
      <c r="U3668" s="9">
        <f t="shared" si="287"/>
        <v>289999.99999999994</v>
      </c>
      <c r="V3668" s="2" t="s">
        <v>42</v>
      </c>
      <c r="W3668" s="2">
        <v>2014</v>
      </c>
      <c r="X3668" s="2"/>
    </row>
    <row r="3669" spans="1:24" ht="63.75" outlineLevel="1" x14ac:dyDescent="0.25">
      <c r="A3669" s="2" t="s">
        <v>7500</v>
      </c>
      <c r="B3669" s="2" t="s">
        <v>27</v>
      </c>
      <c r="C3669" s="10" t="s">
        <v>3826</v>
      </c>
      <c r="D3669" s="10" t="s">
        <v>702</v>
      </c>
      <c r="E3669" s="10" t="s">
        <v>7743</v>
      </c>
      <c r="F3669" s="10" t="s">
        <v>6554</v>
      </c>
      <c r="G3669" s="2" t="s">
        <v>343</v>
      </c>
      <c r="H3669" s="7" t="s">
        <v>67</v>
      </c>
      <c r="I3669" s="2">
        <v>710000000</v>
      </c>
      <c r="J3669" s="2" t="s">
        <v>11537</v>
      </c>
      <c r="K3669" s="2" t="s">
        <v>9530</v>
      </c>
      <c r="L3669" s="2" t="s">
        <v>1142</v>
      </c>
      <c r="M3669" s="6" t="s">
        <v>32</v>
      </c>
      <c r="N3669" s="2" t="s">
        <v>453</v>
      </c>
      <c r="O3669" s="15" t="s">
        <v>3810</v>
      </c>
      <c r="P3669" s="36" t="s">
        <v>40</v>
      </c>
      <c r="Q3669" s="10" t="s">
        <v>41</v>
      </c>
      <c r="R3669" s="10">
        <v>10</v>
      </c>
      <c r="S3669" s="9">
        <v>1607.1428571428571</v>
      </c>
      <c r="T3669" s="9">
        <f t="shared" si="288"/>
        <v>16071.428571428571</v>
      </c>
      <c r="U3669" s="9">
        <f t="shared" si="287"/>
        <v>18000</v>
      </c>
      <c r="V3669" s="2" t="s">
        <v>42</v>
      </c>
      <c r="W3669" s="2">
        <v>2014</v>
      </c>
      <c r="X3669" s="2"/>
    </row>
    <row r="3670" spans="1:24" ht="63.75" outlineLevel="1" x14ac:dyDescent="0.25">
      <c r="A3670" s="2" t="s">
        <v>7501</v>
      </c>
      <c r="B3670" s="2" t="s">
        <v>27</v>
      </c>
      <c r="C3670" s="10" t="s">
        <v>9550</v>
      </c>
      <c r="D3670" s="10" t="s">
        <v>1989</v>
      </c>
      <c r="E3670" s="10" t="s">
        <v>9551</v>
      </c>
      <c r="F3670" s="10"/>
      <c r="G3670" s="2" t="s">
        <v>343</v>
      </c>
      <c r="H3670" s="7" t="s">
        <v>67</v>
      </c>
      <c r="I3670" s="2">
        <v>710000000</v>
      </c>
      <c r="J3670" s="2" t="s">
        <v>11537</v>
      </c>
      <c r="K3670" s="2" t="s">
        <v>9530</v>
      </c>
      <c r="L3670" s="2" t="s">
        <v>1142</v>
      </c>
      <c r="M3670" s="6" t="s">
        <v>32</v>
      </c>
      <c r="N3670" s="2" t="s">
        <v>453</v>
      </c>
      <c r="O3670" s="15" t="s">
        <v>3810</v>
      </c>
      <c r="P3670" s="36" t="s">
        <v>40</v>
      </c>
      <c r="Q3670" s="10" t="s">
        <v>41</v>
      </c>
      <c r="R3670" s="10">
        <v>10</v>
      </c>
      <c r="S3670" s="9">
        <v>5017.8571428571422</v>
      </c>
      <c r="T3670" s="9">
        <f t="shared" si="288"/>
        <v>50178.57142857142</v>
      </c>
      <c r="U3670" s="9">
        <f t="shared" si="287"/>
        <v>56199.999999999993</v>
      </c>
      <c r="V3670" s="2" t="s">
        <v>42</v>
      </c>
      <c r="W3670" s="2">
        <v>2014</v>
      </c>
      <c r="X3670" s="2"/>
    </row>
    <row r="3671" spans="1:24" ht="63.75" outlineLevel="1" x14ac:dyDescent="0.25">
      <c r="A3671" s="2" t="s">
        <v>7502</v>
      </c>
      <c r="B3671" s="2" t="s">
        <v>27</v>
      </c>
      <c r="C3671" s="10" t="s">
        <v>654</v>
      </c>
      <c r="D3671" s="10" t="s">
        <v>655</v>
      </c>
      <c r="E3671" s="10" t="s">
        <v>656</v>
      </c>
      <c r="F3671" s="10" t="s">
        <v>6563</v>
      </c>
      <c r="G3671" s="2" t="s">
        <v>343</v>
      </c>
      <c r="H3671" s="7" t="s">
        <v>67</v>
      </c>
      <c r="I3671" s="2">
        <v>710000000</v>
      </c>
      <c r="J3671" s="2" t="s">
        <v>11537</v>
      </c>
      <c r="K3671" s="2" t="s">
        <v>9530</v>
      </c>
      <c r="L3671" s="2" t="s">
        <v>1142</v>
      </c>
      <c r="M3671" s="6" t="s">
        <v>32</v>
      </c>
      <c r="N3671" s="2" t="s">
        <v>453</v>
      </c>
      <c r="O3671" s="15" t="s">
        <v>3810</v>
      </c>
      <c r="P3671" s="36" t="s">
        <v>40</v>
      </c>
      <c r="Q3671" s="10" t="s">
        <v>41</v>
      </c>
      <c r="R3671" s="10">
        <v>440</v>
      </c>
      <c r="S3671" s="9">
        <v>8.928571428571427</v>
      </c>
      <c r="T3671" s="9">
        <f t="shared" si="288"/>
        <v>3928.571428571428</v>
      </c>
      <c r="U3671" s="9">
        <f t="shared" si="287"/>
        <v>4400</v>
      </c>
      <c r="V3671" s="2" t="s">
        <v>42</v>
      </c>
      <c r="W3671" s="2">
        <v>2014</v>
      </c>
      <c r="X3671" s="2"/>
    </row>
    <row r="3672" spans="1:24" ht="63.75" outlineLevel="1" x14ac:dyDescent="0.25">
      <c r="A3672" s="2" t="s">
        <v>7503</v>
      </c>
      <c r="B3672" s="2" t="s">
        <v>27</v>
      </c>
      <c r="C3672" s="10" t="s">
        <v>486</v>
      </c>
      <c r="D3672" s="10" t="s">
        <v>487</v>
      </c>
      <c r="E3672" s="10" t="s">
        <v>488</v>
      </c>
      <c r="F3672" s="10"/>
      <c r="G3672" s="2" t="s">
        <v>343</v>
      </c>
      <c r="H3672" s="7" t="s">
        <v>67</v>
      </c>
      <c r="I3672" s="2">
        <v>710000000</v>
      </c>
      <c r="J3672" s="2" t="s">
        <v>11537</v>
      </c>
      <c r="K3672" s="2" t="s">
        <v>9530</v>
      </c>
      <c r="L3672" s="2" t="s">
        <v>1142</v>
      </c>
      <c r="M3672" s="6" t="s">
        <v>32</v>
      </c>
      <c r="N3672" s="2" t="s">
        <v>453</v>
      </c>
      <c r="O3672" s="15" t="s">
        <v>3810</v>
      </c>
      <c r="P3672" s="36" t="s">
        <v>40</v>
      </c>
      <c r="Q3672" s="10" t="s">
        <v>41</v>
      </c>
      <c r="R3672" s="10">
        <v>40</v>
      </c>
      <c r="S3672" s="9">
        <v>124.99999999999997</v>
      </c>
      <c r="T3672" s="9">
        <f t="shared" si="288"/>
        <v>4999.9999999999991</v>
      </c>
      <c r="U3672" s="9">
        <f t="shared" si="287"/>
        <v>5599.9999999999991</v>
      </c>
      <c r="V3672" s="2" t="s">
        <v>42</v>
      </c>
      <c r="W3672" s="2">
        <v>2014</v>
      </c>
      <c r="X3672" s="2"/>
    </row>
    <row r="3673" spans="1:24" ht="63.75" outlineLevel="1" x14ac:dyDescent="0.25">
      <c r="A3673" s="2" t="s">
        <v>7504</v>
      </c>
      <c r="B3673" s="2" t="s">
        <v>27</v>
      </c>
      <c r="C3673" s="10" t="s">
        <v>3834</v>
      </c>
      <c r="D3673" s="10" t="s">
        <v>73</v>
      </c>
      <c r="E3673" s="10" t="s">
        <v>8220</v>
      </c>
      <c r="F3673" s="10" t="s">
        <v>6564</v>
      </c>
      <c r="G3673" s="2" t="s">
        <v>343</v>
      </c>
      <c r="H3673" s="7" t="s">
        <v>67</v>
      </c>
      <c r="I3673" s="2">
        <v>710000000</v>
      </c>
      <c r="J3673" s="2" t="s">
        <v>11537</v>
      </c>
      <c r="K3673" s="2" t="s">
        <v>9530</v>
      </c>
      <c r="L3673" s="2" t="s">
        <v>1142</v>
      </c>
      <c r="M3673" s="6" t="s">
        <v>32</v>
      </c>
      <c r="N3673" s="2" t="s">
        <v>453</v>
      </c>
      <c r="O3673" s="15" t="s">
        <v>3810</v>
      </c>
      <c r="P3673" s="36" t="s">
        <v>40</v>
      </c>
      <c r="Q3673" s="10" t="s">
        <v>41</v>
      </c>
      <c r="R3673" s="10">
        <v>30</v>
      </c>
      <c r="S3673" s="9">
        <v>598.21428571428567</v>
      </c>
      <c r="T3673" s="9">
        <f t="shared" si="288"/>
        <v>17946.428571428569</v>
      </c>
      <c r="U3673" s="9">
        <f t="shared" si="287"/>
        <v>20100</v>
      </c>
      <c r="V3673" s="2" t="s">
        <v>42</v>
      </c>
      <c r="W3673" s="2">
        <v>2014</v>
      </c>
      <c r="X3673" s="2"/>
    </row>
    <row r="3674" spans="1:24" ht="63.75" outlineLevel="1" x14ac:dyDescent="0.25">
      <c r="A3674" s="2" t="s">
        <v>7505</v>
      </c>
      <c r="B3674" s="2" t="s">
        <v>27</v>
      </c>
      <c r="C3674" s="10" t="s">
        <v>9552</v>
      </c>
      <c r="D3674" s="10" t="s">
        <v>7747</v>
      </c>
      <c r="E3674" s="10" t="s">
        <v>7748</v>
      </c>
      <c r="F3674" s="10" t="s">
        <v>6565</v>
      </c>
      <c r="G3674" s="2" t="s">
        <v>343</v>
      </c>
      <c r="H3674" s="7" t="s">
        <v>67</v>
      </c>
      <c r="I3674" s="2">
        <v>710000000</v>
      </c>
      <c r="J3674" s="2" t="s">
        <v>11537</v>
      </c>
      <c r="K3674" s="2" t="s">
        <v>9530</v>
      </c>
      <c r="L3674" s="2" t="s">
        <v>1142</v>
      </c>
      <c r="M3674" s="6" t="s">
        <v>32</v>
      </c>
      <c r="N3674" s="2" t="s">
        <v>453</v>
      </c>
      <c r="O3674" s="15" t="s">
        <v>3810</v>
      </c>
      <c r="P3674" s="36" t="s">
        <v>40</v>
      </c>
      <c r="Q3674" s="10" t="s">
        <v>41</v>
      </c>
      <c r="R3674" s="10">
        <v>30</v>
      </c>
      <c r="S3674" s="9">
        <v>142.85714285714283</v>
      </c>
      <c r="T3674" s="9">
        <f t="shared" si="288"/>
        <v>4285.7142857142853</v>
      </c>
      <c r="U3674" s="9">
        <f t="shared" si="287"/>
        <v>4800</v>
      </c>
      <c r="V3674" s="2" t="s">
        <v>42</v>
      </c>
      <c r="W3674" s="2">
        <v>2014</v>
      </c>
      <c r="X3674" s="2"/>
    </row>
    <row r="3675" spans="1:24" ht="63.75" outlineLevel="1" x14ac:dyDescent="0.25">
      <c r="A3675" s="2" t="s">
        <v>7506</v>
      </c>
      <c r="B3675" s="2" t="s">
        <v>27</v>
      </c>
      <c r="C3675" s="10" t="s">
        <v>3066</v>
      </c>
      <c r="D3675" s="10" t="s">
        <v>7749</v>
      </c>
      <c r="E3675" s="10" t="s">
        <v>7750</v>
      </c>
      <c r="F3675" s="10" t="s">
        <v>6566</v>
      </c>
      <c r="G3675" s="2" t="s">
        <v>343</v>
      </c>
      <c r="H3675" s="7" t="s">
        <v>67</v>
      </c>
      <c r="I3675" s="2">
        <v>710000000</v>
      </c>
      <c r="J3675" s="2" t="s">
        <v>11537</v>
      </c>
      <c r="K3675" s="2" t="s">
        <v>9530</v>
      </c>
      <c r="L3675" s="2" t="s">
        <v>1142</v>
      </c>
      <c r="M3675" s="6" t="s">
        <v>32</v>
      </c>
      <c r="N3675" s="2" t="s">
        <v>453</v>
      </c>
      <c r="O3675" s="15" t="s">
        <v>3810</v>
      </c>
      <c r="P3675" s="36" t="s">
        <v>493</v>
      </c>
      <c r="Q3675" s="10" t="s">
        <v>6051</v>
      </c>
      <c r="R3675" s="10">
        <v>5</v>
      </c>
      <c r="S3675" s="9">
        <v>535.71428571428567</v>
      </c>
      <c r="T3675" s="9">
        <f t="shared" si="288"/>
        <v>2678.5714285714284</v>
      </c>
      <c r="U3675" s="9">
        <f t="shared" si="287"/>
        <v>3000</v>
      </c>
      <c r="V3675" s="2" t="s">
        <v>42</v>
      </c>
      <c r="W3675" s="2">
        <v>2014</v>
      </c>
      <c r="X3675" s="2"/>
    </row>
    <row r="3676" spans="1:24" ht="63.75" outlineLevel="1" x14ac:dyDescent="0.25">
      <c r="A3676" s="2" t="s">
        <v>7507</v>
      </c>
      <c r="B3676" s="2" t="s">
        <v>27</v>
      </c>
      <c r="C3676" s="10" t="s">
        <v>9553</v>
      </c>
      <c r="D3676" s="10" t="s">
        <v>7751</v>
      </c>
      <c r="E3676" s="10" t="s">
        <v>7752</v>
      </c>
      <c r="F3676" s="10" t="s">
        <v>6567</v>
      </c>
      <c r="G3676" s="2" t="s">
        <v>343</v>
      </c>
      <c r="H3676" s="7" t="s">
        <v>67</v>
      </c>
      <c r="I3676" s="2">
        <v>710000000</v>
      </c>
      <c r="J3676" s="2" t="s">
        <v>11537</v>
      </c>
      <c r="K3676" s="2" t="s">
        <v>9530</v>
      </c>
      <c r="L3676" s="2" t="s">
        <v>1142</v>
      </c>
      <c r="M3676" s="6" t="s">
        <v>32</v>
      </c>
      <c r="N3676" s="2" t="s">
        <v>453</v>
      </c>
      <c r="O3676" s="15" t="s">
        <v>3810</v>
      </c>
      <c r="P3676" s="36" t="s">
        <v>40</v>
      </c>
      <c r="Q3676" s="10" t="s">
        <v>41</v>
      </c>
      <c r="R3676" s="10">
        <v>10</v>
      </c>
      <c r="S3676" s="9">
        <v>107.14285714285714</v>
      </c>
      <c r="T3676" s="9">
        <f t="shared" si="288"/>
        <v>1071.4285714285713</v>
      </c>
      <c r="U3676" s="9">
        <f t="shared" si="287"/>
        <v>1200</v>
      </c>
      <c r="V3676" s="2" t="s">
        <v>42</v>
      </c>
      <c r="W3676" s="2">
        <v>2014</v>
      </c>
      <c r="X3676" s="2"/>
    </row>
    <row r="3677" spans="1:24" ht="63.75" outlineLevel="1" x14ac:dyDescent="0.25">
      <c r="A3677" s="2" t="s">
        <v>7508</v>
      </c>
      <c r="B3677" s="2" t="s">
        <v>27</v>
      </c>
      <c r="C3677" s="10" t="s">
        <v>9554</v>
      </c>
      <c r="D3677" s="10" t="s">
        <v>563</v>
      </c>
      <c r="E3677" s="10" t="s">
        <v>564</v>
      </c>
      <c r="F3677" s="10" t="s">
        <v>6568</v>
      </c>
      <c r="G3677" s="2" t="s">
        <v>343</v>
      </c>
      <c r="H3677" s="7" t="s">
        <v>67</v>
      </c>
      <c r="I3677" s="2">
        <v>710000000</v>
      </c>
      <c r="J3677" s="2" t="s">
        <v>11537</v>
      </c>
      <c r="K3677" s="2" t="s">
        <v>9530</v>
      </c>
      <c r="L3677" s="2" t="s">
        <v>1142</v>
      </c>
      <c r="M3677" s="6" t="s">
        <v>32</v>
      </c>
      <c r="N3677" s="2" t="s">
        <v>453</v>
      </c>
      <c r="O3677" s="15" t="s">
        <v>3810</v>
      </c>
      <c r="P3677" s="36" t="s">
        <v>9555</v>
      </c>
      <c r="Q3677" s="10" t="s">
        <v>9556</v>
      </c>
      <c r="R3677" s="10">
        <v>20</v>
      </c>
      <c r="S3677" s="9">
        <v>446.42857142857139</v>
      </c>
      <c r="T3677" s="9">
        <f t="shared" si="288"/>
        <v>8928.5714285714275</v>
      </c>
      <c r="U3677" s="9">
        <f t="shared" si="287"/>
        <v>10000</v>
      </c>
      <c r="V3677" s="2" t="s">
        <v>42</v>
      </c>
      <c r="W3677" s="2">
        <v>2014</v>
      </c>
      <c r="X3677" s="2"/>
    </row>
    <row r="3678" spans="1:24" ht="63.75" outlineLevel="1" x14ac:dyDescent="0.25">
      <c r="A3678" s="2" t="s">
        <v>7509</v>
      </c>
      <c r="B3678" s="2" t="s">
        <v>27</v>
      </c>
      <c r="C3678" s="10" t="s">
        <v>9557</v>
      </c>
      <c r="D3678" s="10" t="s">
        <v>7753</v>
      </c>
      <c r="E3678" s="10" t="s">
        <v>7754</v>
      </c>
      <c r="F3678" s="10"/>
      <c r="G3678" s="2" t="s">
        <v>343</v>
      </c>
      <c r="H3678" s="7" t="s">
        <v>67</v>
      </c>
      <c r="I3678" s="2">
        <v>710000000</v>
      </c>
      <c r="J3678" s="2" t="s">
        <v>11537</v>
      </c>
      <c r="K3678" s="2" t="s">
        <v>9530</v>
      </c>
      <c r="L3678" s="2" t="s">
        <v>1142</v>
      </c>
      <c r="M3678" s="6" t="s">
        <v>32</v>
      </c>
      <c r="N3678" s="2" t="s">
        <v>453</v>
      </c>
      <c r="O3678" s="15" t="s">
        <v>3810</v>
      </c>
      <c r="P3678" s="36" t="s">
        <v>40</v>
      </c>
      <c r="Q3678" s="10" t="s">
        <v>41</v>
      </c>
      <c r="R3678" s="10">
        <v>16</v>
      </c>
      <c r="S3678" s="9">
        <v>178.57142857142856</v>
      </c>
      <c r="T3678" s="9">
        <f t="shared" si="288"/>
        <v>2857.1428571428569</v>
      </c>
      <c r="U3678" s="9">
        <f t="shared" si="287"/>
        <v>3200</v>
      </c>
      <c r="V3678" s="2" t="s">
        <v>42</v>
      </c>
      <c r="W3678" s="2">
        <v>2014</v>
      </c>
      <c r="X3678" s="2"/>
    </row>
    <row r="3679" spans="1:24" ht="63.75" outlineLevel="1" x14ac:dyDescent="0.25">
      <c r="A3679" s="2" t="s">
        <v>7510</v>
      </c>
      <c r="B3679" s="2" t="s">
        <v>27</v>
      </c>
      <c r="C3679" s="10" t="s">
        <v>12959</v>
      </c>
      <c r="D3679" s="20" t="s">
        <v>548</v>
      </c>
      <c r="E3679" s="20" t="s">
        <v>549</v>
      </c>
      <c r="F3679" s="10" t="s">
        <v>6563</v>
      </c>
      <c r="G3679" s="2" t="s">
        <v>343</v>
      </c>
      <c r="H3679" s="7" t="s">
        <v>67</v>
      </c>
      <c r="I3679" s="2">
        <v>710000000</v>
      </c>
      <c r="J3679" s="2" t="s">
        <v>11537</v>
      </c>
      <c r="K3679" s="2" t="s">
        <v>9530</v>
      </c>
      <c r="L3679" s="2" t="s">
        <v>1142</v>
      </c>
      <c r="M3679" s="6" t="s">
        <v>32</v>
      </c>
      <c r="N3679" s="2" t="s">
        <v>453</v>
      </c>
      <c r="O3679" s="15" t="s">
        <v>3810</v>
      </c>
      <c r="P3679" s="36" t="s">
        <v>40</v>
      </c>
      <c r="Q3679" s="10" t="s">
        <v>41</v>
      </c>
      <c r="R3679" s="10">
        <v>10</v>
      </c>
      <c r="S3679" s="9">
        <v>491.07142857142856</v>
      </c>
      <c r="T3679" s="9">
        <f t="shared" si="288"/>
        <v>4910.7142857142853</v>
      </c>
      <c r="U3679" s="9">
        <f t="shared" si="287"/>
        <v>5500</v>
      </c>
      <c r="V3679" s="2" t="s">
        <v>42</v>
      </c>
      <c r="W3679" s="2">
        <v>2014</v>
      </c>
      <c r="X3679" s="2"/>
    </row>
    <row r="3680" spans="1:24" ht="63.75" outlineLevel="1" x14ac:dyDescent="0.25">
      <c r="A3680" s="2" t="s">
        <v>7511</v>
      </c>
      <c r="B3680" s="2" t="s">
        <v>27</v>
      </c>
      <c r="C3680" s="10" t="s">
        <v>12958</v>
      </c>
      <c r="D3680" s="20" t="s">
        <v>7755</v>
      </c>
      <c r="E3680" s="20" t="s">
        <v>10064</v>
      </c>
      <c r="F3680" s="10" t="s">
        <v>6558</v>
      </c>
      <c r="G3680" s="2" t="s">
        <v>343</v>
      </c>
      <c r="H3680" s="7" t="s">
        <v>67</v>
      </c>
      <c r="I3680" s="2">
        <v>710000000</v>
      </c>
      <c r="J3680" s="2" t="s">
        <v>11537</v>
      </c>
      <c r="K3680" s="2" t="s">
        <v>9530</v>
      </c>
      <c r="L3680" s="2" t="s">
        <v>1142</v>
      </c>
      <c r="M3680" s="6" t="s">
        <v>32</v>
      </c>
      <c r="N3680" s="2" t="s">
        <v>453</v>
      </c>
      <c r="O3680" s="15" t="s">
        <v>3810</v>
      </c>
      <c r="P3680" s="36" t="s">
        <v>40</v>
      </c>
      <c r="Q3680" s="10" t="s">
        <v>41</v>
      </c>
      <c r="R3680" s="10">
        <v>30</v>
      </c>
      <c r="S3680" s="9">
        <v>53.571428571428562</v>
      </c>
      <c r="T3680" s="9">
        <f t="shared" si="288"/>
        <v>1607.1428571428569</v>
      </c>
      <c r="U3680" s="9">
        <f t="shared" si="287"/>
        <v>1799.9999999999998</v>
      </c>
      <c r="V3680" s="2" t="s">
        <v>42</v>
      </c>
      <c r="W3680" s="2">
        <v>2014</v>
      </c>
      <c r="X3680" s="2"/>
    </row>
    <row r="3681" spans="1:24" ht="63.75" outlineLevel="1" x14ac:dyDescent="0.25">
      <c r="A3681" s="2" t="s">
        <v>7512</v>
      </c>
      <c r="B3681" s="2" t="s">
        <v>27</v>
      </c>
      <c r="C3681" s="10" t="s">
        <v>12958</v>
      </c>
      <c r="D3681" s="20" t="s">
        <v>7755</v>
      </c>
      <c r="E3681" s="20" t="s">
        <v>10064</v>
      </c>
      <c r="F3681" s="10" t="s">
        <v>6569</v>
      </c>
      <c r="G3681" s="2" t="s">
        <v>343</v>
      </c>
      <c r="H3681" s="7" t="s">
        <v>67</v>
      </c>
      <c r="I3681" s="2">
        <v>710000000</v>
      </c>
      <c r="J3681" s="2" t="s">
        <v>11537</v>
      </c>
      <c r="K3681" s="2" t="s">
        <v>9530</v>
      </c>
      <c r="L3681" s="2" t="s">
        <v>1142</v>
      </c>
      <c r="M3681" s="6" t="s">
        <v>32</v>
      </c>
      <c r="N3681" s="2" t="s">
        <v>453</v>
      </c>
      <c r="O3681" s="15" t="s">
        <v>3810</v>
      </c>
      <c r="P3681" s="36" t="s">
        <v>40</v>
      </c>
      <c r="Q3681" s="10" t="s">
        <v>41</v>
      </c>
      <c r="R3681" s="10">
        <v>30</v>
      </c>
      <c r="S3681" s="9">
        <v>26.785714285714281</v>
      </c>
      <c r="T3681" s="9">
        <f t="shared" si="288"/>
        <v>803.57142857142844</v>
      </c>
      <c r="U3681" s="9">
        <f t="shared" si="287"/>
        <v>899.99999999999989</v>
      </c>
      <c r="V3681" s="2" t="s">
        <v>42</v>
      </c>
      <c r="W3681" s="2">
        <v>2014</v>
      </c>
      <c r="X3681" s="2"/>
    </row>
    <row r="3682" spans="1:24" ht="63.75" outlineLevel="1" x14ac:dyDescent="0.25">
      <c r="A3682" s="2" t="s">
        <v>8925</v>
      </c>
      <c r="B3682" s="2" t="s">
        <v>27</v>
      </c>
      <c r="C3682" s="10" t="s">
        <v>3811</v>
      </c>
      <c r="D3682" s="10" t="s">
        <v>691</v>
      </c>
      <c r="E3682" s="10" t="s">
        <v>496</v>
      </c>
      <c r="F3682" s="10"/>
      <c r="G3682" s="2" t="s">
        <v>343</v>
      </c>
      <c r="H3682" s="7" t="s">
        <v>67</v>
      </c>
      <c r="I3682" s="2">
        <v>710000000</v>
      </c>
      <c r="J3682" s="2" t="s">
        <v>11537</v>
      </c>
      <c r="K3682" s="2" t="s">
        <v>9530</v>
      </c>
      <c r="L3682" s="2" t="s">
        <v>1142</v>
      </c>
      <c r="M3682" s="6" t="s">
        <v>32</v>
      </c>
      <c r="N3682" s="2" t="s">
        <v>453</v>
      </c>
      <c r="O3682" s="15" t="s">
        <v>3810</v>
      </c>
      <c r="P3682" s="36" t="s">
        <v>40</v>
      </c>
      <c r="Q3682" s="10" t="s">
        <v>41</v>
      </c>
      <c r="R3682" s="10">
        <v>30</v>
      </c>
      <c r="S3682" s="9">
        <v>357.14285714285711</v>
      </c>
      <c r="T3682" s="9">
        <f t="shared" si="288"/>
        <v>10714.285714285714</v>
      </c>
      <c r="U3682" s="9">
        <f t="shared" si="287"/>
        <v>12000</v>
      </c>
      <c r="V3682" s="2" t="s">
        <v>42</v>
      </c>
      <c r="W3682" s="2">
        <v>2014</v>
      </c>
      <c r="X3682" s="2"/>
    </row>
    <row r="3683" spans="1:24" ht="63.75" outlineLevel="1" x14ac:dyDescent="0.25">
      <c r="A3683" s="2" t="s">
        <v>7607</v>
      </c>
      <c r="B3683" s="2" t="s">
        <v>27</v>
      </c>
      <c r="C3683" s="10" t="s">
        <v>12955</v>
      </c>
      <c r="D3683" s="20" t="s">
        <v>651</v>
      </c>
      <c r="E3683" s="20" t="s">
        <v>7756</v>
      </c>
      <c r="F3683" s="10" t="s">
        <v>6547</v>
      </c>
      <c r="G3683" s="2" t="s">
        <v>343</v>
      </c>
      <c r="H3683" s="7" t="s">
        <v>67</v>
      </c>
      <c r="I3683" s="2">
        <v>710000000</v>
      </c>
      <c r="J3683" s="2" t="s">
        <v>11537</v>
      </c>
      <c r="K3683" s="2" t="s">
        <v>9530</v>
      </c>
      <c r="L3683" s="2" t="s">
        <v>1142</v>
      </c>
      <c r="M3683" s="6" t="s">
        <v>32</v>
      </c>
      <c r="N3683" s="2" t="s">
        <v>453</v>
      </c>
      <c r="O3683" s="15" t="s">
        <v>3810</v>
      </c>
      <c r="P3683" s="36" t="s">
        <v>40</v>
      </c>
      <c r="Q3683" s="10" t="s">
        <v>41</v>
      </c>
      <c r="R3683" s="10">
        <v>110</v>
      </c>
      <c r="S3683" s="9">
        <v>38.18181818181818</v>
      </c>
      <c r="T3683" s="9">
        <f t="shared" si="288"/>
        <v>4200</v>
      </c>
      <c r="U3683" s="9">
        <f t="shared" si="287"/>
        <v>4704</v>
      </c>
      <c r="V3683" s="2" t="s">
        <v>42</v>
      </c>
      <c r="W3683" s="2">
        <v>2014</v>
      </c>
      <c r="X3683" s="2"/>
    </row>
    <row r="3684" spans="1:24" ht="63.75" outlineLevel="1" x14ac:dyDescent="0.25">
      <c r="A3684" s="2" t="s">
        <v>7608</v>
      </c>
      <c r="B3684" s="2" t="s">
        <v>27</v>
      </c>
      <c r="C3684" s="10" t="s">
        <v>12957</v>
      </c>
      <c r="D3684" s="20" t="s">
        <v>8384</v>
      </c>
      <c r="E3684" s="20" t="s">
        <v>12956</v>
      </c>
      <c r="F3684" s="10" t="s">
        <v>6570</v>
      </c>
      <c r="G3684" s="2" t="s">
        <v>343</v>
      </c>
      <c r="H3684" s="7" t="s">
        <v>67</v>
      </c>
      <c r="I3684" s="2">
        <v>710000000</v>
      </c>
      <c r="J3684" s="2" t="s">
        <v>11537</v>
      </c>
      <c r="K3684" s="2" t="s">
        <v>9530</v>
      </c>
      <c r="L3684" s="2" t="s">
        <v>1142</v>
      </c>
      <c r="M3684" s="6" t="s">
        <v>32</v>
      </c>
      <c r="N3684" s="2" t="s">
        <v>453</v>
      </c>
      <c r="O3684" s="15" t="s">
        <v>3810</v>
      </c>
      <c r="P3684" s="36" t="s">
        <v>40</v>
      </c>
      <c r="Q3684" s="10" t="s">
        <v>41</v>
      </c>
      <c r="R3684" s="10">
        <v>50</v>
      </c>
      <c r="S3684" s="9">
        <v>26.785714285714285</v>
      </c>
      <c r="T3684" s="9">
        <f t="shared" si="288"/>
        <v>1339.2857142857142</v>
      </c>
      <c r="U3684" s="9">
        <f t="shared" si="287"/>
        <v>1500</v>
      </c>
      <c r="V3684" s="2" t="s">
        <v>42</v>
      </c>
      <c r="W3684" s="2">
        <v>2014</v>
      </c>
      <c r="X3684" s="2"/>
    </row>
    <row r="3685" spans="1:24" ht="63.75" outlineLevel="1" x14ac:dyDescent="0.25">
      <c r="A3685" s="2" t="s">
        <v>7609</v>
      </c>
      <c r="B3685" s="2" t="s">
        <v>27</v>
      </c>
      <c r="C3685" s="43" t="s">
        <v>12678</v>
      </c>
      <c r="D3685" s="20" t="s">
        <v>665</v>
      </c>
      <c r="E3685" s="20" t="s">
        <v>519</v>
      </c>
      <c r="F3685" s="10" t="s">
        <v>7759</v>
      </c>
      <c r="G3685" s="2" t="s">
        <v>343</v>
      </c>
      <c r="H3685" s="7" t="s">
        <v>67</v>
      </c>
      <c r="I3685" s="2">
        <v>710000000</v>
      </c>
      <c r="J3685" s="2" t="s">
        <v>11537</v>
      </c>
      <c r="K3685" s="2" t="s">
        <v>9530</v>
      </c>
      <c r="L3685" s="2" t="s">
        <v>1142</v>
      </c>
      <c r="M3685" s="6" t="s">
        <v>32</v>
      </c>
      <c r="N3685" s="2" t="s">
        <v>453</v>
      </c>
      <c r="O3685" s="15" t="s">
        <v>3810</v>
      </c>
      <c r="P3685" s="36" t="s">
        <v>40</v>
      </c>
      <c r="Q3685" s="10" t="s">
        <v>41</v>
      </c>
      <c r="R3685" s="10">
        <v>30</v>
      </c>
      <c r="S3685" s="9">
        <v>111.60714285714285</v>
      </c>
      <c r="T3685" s="9">
        <f t="shared" si="288"/>
        <v>3348.2142857142853</v>
      </c>
      <c r="U3685" s="9">
        <f t="shared" si="287"/>
        <v>3750</v>
      </c>
      <c r="V3685" s="2" t="s">
        <v>42</v>
      </c>
      <c r="W3685" s="2">
        <v>2014</v>
      </c>
      <c r="X3685" s="2"/>
    </row>
    <row r="3686" spans="1:24" ht="63.75" outlineLevel="1" x14ac:dyDescent="0.25">
      <c r="A3686" s="2" t="s">
        <v>7610</v>
      </c>
      <c r="B3686" s="2" t="s">
        <v>27</v>
      </c>
      <c r="C3686" s="43" t="s">
        <v>12678</v>
      </c>
      <c r="D3686" s="20" t="s">
        <v>665</v>
      </c>
      <c r="E3686" s="20" t="s">
        <v>519</v>
      </c>
      <c r="F3686" s="20" t="s">
        <v>7758</v>
      </c>
      <c r="G3686" s="2" t="s">
        <v>343</v>
      </c>
      <c r="H3686" s="7" t="s">
        <v>67</v>
      </c>
      <c r="I3686" s="2">
        <v>710000000</v>
      </c>
      <c r="J3686" s="2" t="s">
        <v>11537</v>
      </c>
      <c r="K3686" s="2" t="s">
        <v>9530</v>
      </c>
      <c r="L3686" s="2" t="s">
        <v>1142</v>
      </c>
      <c r="M3686" s="6" t="s">
        <v>32</v>
      </c>
      <c r="N3686" s="2" t="s">
        <v>453</v>
      </c>
      <c r="O3686" s="15" t="s">
        <v>3810</v>
      </c>
      <c r="P3686" s="36" t="s">
        <v>40</v>
      </c>
      <c r="Q3686" s="10" t="s">
        <v>41</v>
      </c>
      <c r="R3686" s="10">
        <v>20</v>
      </c>
      <c r="S3686" s="9">
        <v>651.78571428571422</v>
      </c>
      <c r="T3686" s="9">
        <f t="shared" si="288"/>
        <v>13035.714285714284</v>
      </c>
      <c r="U3686" s="9">
        <f t="shared" si="287"/>
        <v>14600</v>
      </c>
      <c r="V3686" s="2" t="s">
        <v>42</v>
      </c>
      <c r="W3686" s="2">
        <v>2014</v>
      </c>
      <c r="X3686" s="2"/>
    </row>
    <row r="3687" spans="1:24" ht="63.75" outlineLevel="1" x14ac:dyDescent="0.25">
      <c r="A3687" s="2" t="s">
        <v>7611</v>
      </c>
      <c r="B3687" s="2" t="s">
        <v>27</v>
      </c>
      <c r="C3687" s="43" t="s">
        <v>10067</v>
      </c>
      <c r="D3687" s="20" t="s">
        <v>533</v>
      </c>
      <c r="E3687" s="20" t="s">
        <v>533</v>
      </c>
      <c r="F3687" s="10" t="s">
        <v>6573</v>
      </c>
      <c r="G3687" s="2" t="s">
        <v>343</v>
      </c>
      <c r="H3687" s="7" t="s">
        <v>67</v>
      </c>
      <c r="I3687" s="2">
        <v>710000000</v>
      </c>
      <c r="J3687" s="2" t="s">
        <v>11537</v>
      </c>
      <c r="K3687" s="2" t="s">
        <v>9530</v>
      </c>
      <c r="L3687" s="2" t="s">
        <v>1142</v>
      </c>
      <c r="M3687" s="6" t="s">
        <v>32</v>
      </c>
      <c r="N3687" s="2" t="s">
        <v>453</v>
      </c>
      <c r="O3687" s="15" t="s">
        <v>3810</v>
      </c>
      <c r="P3687" s="36" t="s">
        <v>40</v>
      </c>
      <c r="Q3687" s="10" t="s">
        <v>41</v>
      </c>
      <c r="R3687" s="10">
        <v>50</v>
      </c>
      <c r="S3687" s="9">
        <v>187.5</v>
      </c>
      <c r="T3687" s="9">
        <f t="shared" si="288"/>
        <v>9375</v>
      </c>
      <c r="U3687" s="9">
        <f t="shared" si="287"/>
        <v>10500.000000000002</v>
      </c>
      <c r="V3687" s="2" t="s">
        <v>42</v>
      </c>
      <c r="W3687" s="2">
        <v>2014</v>
      </c>
      <c r="X3687" s="2"/>
    </row>
    <row r="3688" spans="1:24" ht="63.75" outlineLevel="1" x14ac:dyDescent="0.25">
      <c r="A3688" s="2" t="s">
        <v>7612</v>
      </c>
      <c r="B3688" s="2" t="s">
        <v>27</v>
      </c>
      <c r="C3688" s="43" t="s">
        <v>12954</v>
      </c>
      <c r="D3688" s="20" t="s">
        <v>5680</v>
      </c>
      <c r="E3688" s="20" t="s">
        <v>5681</v>
      </c>
      <c r="F3688" s="10" t="s">
        <v>6574</v>
      </c>
      <c r="G3688" s="2" t="s">
        <v>343</v>
      </c>
      <c r="H3688" s="7" t="s">
        <v>67</v>
      </c>
      <c r="I3688" s="2">
        <v>710000000</v>
      </c>
      <c r="J3688" s="2" t="s">
        <v>11537</v>
      </c>
      <c r="K3688" s="2" t="s">
        <v>9530</v>
      </c>
      <c r="L3688" s="2" t="s">
        <v>1142</v>
      </c>
      <c r="M3688" s="6" t="s">
        <v>32</v>
      </c>
      <c r="N3688" s="2" t="s">
        <v>9531</v>
      </c>
      <c r="O3688" s="15" t="s">
        <v>3810</v>
      </c>
      <c r="P3688" s="36" t="s">
        <v>40</v>
      </c>
      <c r="Q3688" s="10" t="s">
        <v>9533</v>
      </c>
      <c r="R3688" s="10">
        <v>20</v>
      </c>
      <c r="S3688" s="9">
        <v>113.21428571428571</v>
      </c>
      <c r="T3688" s="9">
        <f t="shared" si="288"/>
        <v>2264.2857142857142</v>
      </c>
      <c r="U3688" s="9">
        <f t="shared" si="287"/>
        <v>2536</v>
      </c>
      <c r="V3688" s="2" t="s">
        <v>42</v>
      </c>
      <c r="W3688" s="2">
        <v>2014</v>
      </c>
      <c r="X3688" s="2"/>
    </row>
    <row r="3689" spans="1:24" ht="63.75" outlineLevel="1" x14ac:dyDescent="0.25">
      <c r="A3689" s="2" t="s">
        <v>7613</v>
      </c>
      <c r="B3689" s="2" t="s">
        <v>27</v>
      </c>
      <c r="C3689" s="20" t="s">
        <v>2994</v>
      </c>
      <c r="D3689" s="20" t="s">
        <v>573</v>
      </c>
      <c r="E3689" s="20" t="s">
        <v>7788</v>
      </c>
      <c r="F3689" s="2" t="s">
        <v>6577</v>
      </c>
      <c r="G3689" s="2" t="s">
        <v>350</v>
      </c>
      <c r="H3689" s="7" t="s">
        <v>67</v>
      </c>
      <c r="I3689" s="2">
        <v>710000000</v>
      </c>
      <c r="J3689" s="2" t="s">
        <v>11537</v>
      </c>
      <c r="K3689" s="2" t="s">
        <v>1034</v>
      </c>
      <c r="L3689" s="2" t="s">
        <v>1142</v>
      </c>
      <c r="M3689" s="6" t="s">
        <v>32</v>
      </c>
      <c r="N3689" s="2" t="s">
        <v>453</v>
      </c>
      <c r="O3689" s="15" t="s">
        <v>3810</v>
      </c>
      <c r="P3689" s="36" t="s">
        <v>40</v>
      </c>
      <c r="Q3689" s="139" t="s">
        <v>41</v>
      </c>
      <c r="R3689" s="140">
        <v>30</v>
      </c>
      <c r="S3689" s="9">
        <v>8000</v>
      </c>
      <c r="T3689" s="9">
        <f>S3689*R3689</f>
        <v>240000</v>
      </c>
      <c r="U3689" s="9">
        <f>T3689*1.12</f>
        <v>268800</v>
      </c>
      <c r="V3689" s="2" t="s">
        <v>42</v>
      </c>
      <c r="W3689" s="2">
        <v>2014</v>
      </c>
      <c r="X3689" s="2"/>
    </row>
    <row r="3690" spans="1:24" ht="63.75" outlineLevel="1" x14ac:dyDescent="0.25">
      <c r="A3690" s="2" t="s">
        <v>7614</v>
      </c>
      <c r="B3690" s="2" t="s">
        <v>27</v>
      </c>
      <c r="C3690" s="20" t="s">
        <v>2994</v>
      </c>
      <c r="D3690" s="20" t="s">
        <v>573</v>
      </c>
      <c r="E3690" s="20" t="s">
        <v>7788</v>
      </c>
      <c r="F3690" s="2" t="s">
        <v>6578</v>
      </c>
      <c r="G3690" s="2" t="s">
        <v>350</v>
      </c>
      <c r="H3690" s="7" t="s">
        <v>67</v>
      </c>
      <c r="I3690" s="2">
        <v>710000000</v>
      </c>
      <c r="J3690" s="2" t="s">
        <v>11537</v>
      </c>
      <c r="K3690" s="2" t="s">
        <v>1034</v>
      </c>
      <c r="L3690" s="2" t="s">
        <v>1142</v>
      </c>
      <c r="M3690" s="6" t="s">
        <v>32</v>
      </c>
      <c r="N3690" s="2" t="s">
        <v>453</v>
      </c>
      <c r="O3690" s="15" t="s">
        <v>3810</v>
      </c>
      <c r="P3690" s="36" t="s">
        <v>40</v>
      </c>
      <c r="Q3690" s="139" t="s">
        <v>41</v>
      </c>
      <c r="R3690" s="140">
        <v>30</v>
      </c>
      <c r="S3690" s="9">
        <v>5500</v>
      </c>
      <c r="T3690" s="9">
        <f t="shared" ref="T3690:T3704" si="289">S3690*R3690</f>
        <v>165000</v>
      </c>
      <c r="U3690" s="9">
        <f t="shared" ref="U3690:U3704" si="290">T3690*1.12</f>
        <v>184800.00000000003</v>
      </c>
      <c r="V3690" s="2" t="s">
        <v>42</v>
      </c>
      <c r="W3690" s="2">
        <v>2014</v>
      </c>
      <c r="X3690" s="2"/>
    </row>
    <row r="3691" spans="1:24" ht="63.75" outlineLevel="1" x14ac:dyDescent="0.25">
      <c r="A3691" s="2" t="s">
        <v>7615</v>
      </c>
      <c r="B3691" s="2" t="s">
        <v>27</v>
      </c>
      <c r="C3691" s="43" t="s">
        <v>13284</v>
      </c>
      <c r="D3691" s="43" t="s">
        <v>6029</v>
      </c>
      <c r="E3691" s="43" t="s">
        <v>13283</v>
      </c>
      <c r="F3691" s="2" t="s">
        <v>6579</v>
      </c>
      <c r="G3691" s="2" t="s">
        <v>350</v>
      </c>
      <c r="H3691" s="7" t="s">
        <v>67</v>
      </c>
      <c r="I3691" s="2">
        <v>710000000</v>
      </c>
      <c r="J3691" s="2" t="s">
        <v>11537</v>
      </c>
      <c r="K3691" s="2" t="s">
        <v>1034</v>
      </c>
      <c r="L3691" s="2" t="s">
        <v>1142</v>
      </c>
      <c r="M3691" s="6" t="s">
        <v>32</v>
      </c>
      <c r="N3691" s="2" t="s">
        <v>453</v>
      </c>
      <c r="O3691" s="15" t="s">
        <v>3810</v>
      </c>
      <c r="P3691" s="36" t="s">
        <v>40</v>
      </c>
      <c r="Q3691" s="139" t="s">
        <v>41</v>
      </c>
      <c r="R3691" s="140">
        <v>5</v>
      </c>
      <c r="S3691" s="9">
        <v>1850</v>
      </c>
      <c r="T3691" s="9">
        <f t="shared" si="289"/>
        <v>9250</v>
      </c>
      <c r="U3691" s="9">
        <f t="shared" si="290"/>
        <v>10360.000000000002</v>
      </c>
      <c r="V3691" s="2" t="s">
        <v>42</v>
      </c>
      <c r="W3691" s="2">
        <v>2014</v>
      </c>
      <c r="X3691" s="2"/>
    </row>
    <row r="3692" spans="1:24" ht="63.75" outlineLevel="1" x14ac:dyDescent="0.25">
      <c r="A3692" s="2" t="s">
        <v>7616</v>
      </c>
      <c r="B3692" s="2" t="s">
        <v>27</v>
      </c>
      <c r="C3692" s="20" t="s">
        <v>7789</v>
      </c>
      <c r="D3692" s="20" t="s">
        <v>3615</v>
      </c>
      <c r="E3692" s="20" t="s">
        <v>7790</v>
      </c>
      <c r="F3692" s="2" t="s">
        <v>6580</v>
      </c>
      <c r="G3692" s="2" t="s">
        <v>350</v>
      </c>
      <c r="H3692" s="7" t="s">
        <v>67</v>
      </c>
      <c r="I3692" s="2">
        <v>710000000</v>
      </c>
      <c r="J3692" s="2" t="s">
        <v>11537</v>
      </c>
      <c r="K3692" s="2" t="s">
        <v>1034</v>
      </c>
      <c r="L3692" s="2" t="s">
        <v>1142</v>
      </c>
      <c r="M3692" s="6" t="s">
        <v>32</v>
      </c>
      <c r="N3692" s="2" t="s">
        <v>453</v>
      </c>
      <c r="O3692" s="15" t="s">
        <v>3810</v>
      </c>
      <c r="P3692" s="36" t="s">
        <v>40</v>
      </c>
      <c r="Q3692" s="139" t="s">
        <v>41</v>
      </c>
      <c r="R3692" s="140">
        <v>10</v>
      </c>
      <c r="S3692" s="9">
        <v>1545</v>
      </c>
      <c r="T3692" s="9">
        <f t="shared" si="289"/>
        <v>15450</v>
      </c>
      <c r="U3692" s="9">
        <f t="shared" si="290"/>
        <v>17304</v>
      </c>
      <c r="V3692" s="2" t="s">
        <v>42</v>
      </c>
      <c r="W3692" s="2">
        <v>2014</v>
      </c>
      <c r="X3692" s="2"/>
    </row>
    <row r="3693" spans="1:24" ht="63.75" outlineLevel="1" x14ac:dyDescent="0.25">
      <c r="A3693" s="2" t="s">
        <v>7617</v>
      </c>
      <c r="B3693" s="2" t="s">
        <v>27</v>
      </c>
      <c r="C3693" s="20" t="s">
        <v>2300</v>
      </c>
      <c r="D3693" s="20" t="s">
        <v>888</v>
      </c>
      <c r="E3693" s="20" t="s">
        <v>6581</v>
      </c>
      <c r="F3693" s="2" t="s">
        <v>9558</v>
      </c>
      <c r="G3693" s="2" t="s">
        <v>350</v>
      </c>
      <c r="H3693" s="7" t="s">
        <v>67</v>
      </c>
      <c r="I3693" s="2">
        <v>710000000</v>
      </c>
      <c r="J3693" s="2" t="s">
        <v>11537</v>
      </c>
      <c r="K3693" s="2" t="s">
        <v>1034</v>
      </c>
      <c r="L3693" s="2" t="s">
        <v>1142</v>
      </c>
      <c r="M3693" s="6" t="s">
        <v>32</v>
      </c>
      <c r="N3693" s="2" t="s">
        <v>453</v>
      </c>
      <c r="O3693" s="15" t="s">
        <v>3810</v>
      </c>
      <c r="P3693" s="36" t="s">
        <v>40</v>
      </c>
      <c r="Q3693" s="139" t="s">
        <v>41</v>
      </c>
      <c r="R3693" s="140">
        <v>10</v>
      </c>
      <c r="S3693" s="9">
        <v>1300</v>
      </c>
      <c r="T3693" s="9">
        <f t="shared" si="289"/>
        <v>13000</v>
      </c>
      <c r="U3693" s="9">
        <f t="shared" si="290"/>
        <v>14560.000000000002</v>
      </c>
      <c r="V3693" s="2" t="s">
        <v>42</v>
      </c>
      <c r="W3693" s="2">
        <v>2014</v>
      </c>
      <c r="X3693" s="2"/>
    </row>
    <row r="3694" spans="1:24" ht="63.75" outlineLevel="1" x14ac:dyDescent="0.25">
      <c r="A3694" s="2" t="s">
        <v>7618</v>
      </c>
      <c r="B3694" s="2" t="s">
        <v>27</v>
      </c>
      <c r="C3694" s="10" t="s">
        <v>7791</v>
      </c>
      <c r="D3694" s="10" t="s">
        <v>7792</v>
      </c>
      <c r="E3694" s="10" t="s">
        <v>7793</v>
      </c>
      <c r="F3694" s="2" t="s">
        <v>6582</v>
      </c>
      <c r="G3694" s="2" t="s">
        <v>350</v>
      </c>
      <c r="H3694" s="7" t="s">
        <v>67</v>
      </c>
      <c r="I3694" s="2">
        <v>710000000</v>
      </c>
      <c r="J3694" s="2" t="s">
        <v>11537</v>
      </c>
      <c r="K3694" s="2" t="s">
        <v>1034</v>
      </c>
      <c r="L3694" s="2" t="s">
        <v>1142</v>
      </c>
      <c r="M3694" s="6" t="s">
        <v>32</v>
      </c>
      <c r="N3694" s="2" t="s">
        <v>453</v>
      </c>
      <c r="O3694" s="15" t="s">
        <v>3810</v>
      </c>
      <c r="P3694" s="36" t="s">
        <v>40</v>
      </c>
      <c r="Q3694" s="139" t="s">
        <v>41</v>
      </c>
      <c r="R3694" s="140">
        <v>10</v>
      </c>
      <c r="S3694" s="9">
        <v>17000</v>
      </c>
      <c r="T3694" s="9">
        <f t="shared" si="289"/>
        <v>170000</v>
      </c>
      <c r="U3694" s="9">
        <f t="shared" si="290"/>
        <v>190400.00000000003</v>
      </c>
      <c r="V3694" s="2" t="s">
        <v>42</v>
      </c>
      <c r="W3694" s="2">
        <v>2014</v>
      </c>
      <c r="X3694" s="2"/>
    </row>
    <row r="3695" spans="1:24" ht="63.75" outlineLevel="1" x14ac:dyDescent="0.25">
      <c r="A3695" s="2" t="s">
        <v>7619</v>
      </c>
      <c r="B3695" s="2" t="s">
        <v>27</v>
      </c>
      <c r="C3695" s="10" t="s">
        <v>3617</v>
      </c>
      <c r="D3695" s="10" t="s">
        <v>3618</v>
      </c>
      <c r="E3695" s="10" t="s">
        <v>3619</v>
      </c>
      <c r="F3695" s="139"/>
      <c r="G3695" s="2" t="s">
        <v>350</v>
      </c>
      <c r="H3695" s="7" t="s">
        <v>67</v>
      </c>
      <c r="I3695" s="2">
        <v>710000000</v>
      </c>
      <c r="J3695" s="2" t="s">
        <v>11537</v>
      </c>
      <c r="K3695" s="2" t="s">
        <v>1034</v>
      </c>
      <c r="L3695" s="2" t="s">
        <v>1142</v>
      </c>
      <c r="M3695" s="6" t="s">
        <v>32</v>
      </c>
      <c r="N3695" s="2" t="s">
        <v>453</v>
      </c>
      <c r="O3695" s="15" t="s">
        <v>3810</v>
      </c>
      <c r="P3695" s="36" t="s">
        <v>40</v>
      </c>
      <c r="Q3695" s="139" t="s">
        <v>41</v>
      </c>
      <c r="R3695" s="140">
        <v>10</v>
      </c>
      <c r="S3695" s="9">
        <v>1600</v>
      </c>
      <c r="T3695" s="9">
        <f t="shared" si="289"/>
        <v>16000</v>
      </c>
      <c r="U3695" s="9">
        <f t="shared" si="290"/>
        <v>17920</v>
      </c>
      <c r="V3695" s="2" t="s">
        <v>42</v>
      </c>
      <c r="W3695" s="2">
        <v>2014</v>
      </c>
      <c r="X3695" s="2"/>
    </row>
    <row r="3696" spans="1:24" ht="63.75" outlineLevel="1" x14ac:dyDescent="0.25">
      <c r="A3696" s="2" t="s">
        <v>7620</v>
      </c>
      <c r="B3696" s="2" t="s">
        <v>27</v>
      </c>
      <c r="C3696" s="10" t="s">
        <v>9881</v>
      </c>
      <c r="D3696" s="10" t="s">
        <v>9882</v>
      </c>
      <c r="E3696" s="10" t="s">
        <v>9883</v>
      </c>
      <c r="F3696" s="139" t="s">
        <v>7797</v>
      </c>
      <c r="G3696" s="2" t="s">
        <v>350</v>
      </c>
      <c r="H3696" s="7" t="s">
        <v>67</v>
      </c>
      <c r="I3696" s="2">
        <v>710000000</v>
      </c>
      <c r="J3696" s="2" t="s">
        <v>11537</v>
      </c>
      <c r="K3696" s="2" t="s">
        <v>1034</v>
      </c>
      <c r="L3696" s="2" t="s">
        <v>1142</v>
      </c>
      <c r="M3696" s="6" t="s">
        <v>32</v>
      </c>
      <c r="N3696" s="2" t="s">
        <v>453</v>
      </c>
      <c r="O3696" s="15" t="s">
        <v>3810</v>
      </c>
      <c r="P3696" s="36" t="s">
        <v>40</v>
      </c>
      <c r="Q3696" s="139" t="s">
        <v>41</v>
      </c>
      <c r="R3696" s="140">
        <v>1</v>
      </c>
      <c r="S3696" s="9">
        <v>31250</v>
      </c>
      <c r="T3696" s="9">
        <f t="shared" si="289"/>
        <v>31250</v>
      </c>
      <c r="U3696" s="9">
        <f t="shared" si="290"/>
        <v>35000</v>
      </c>
      <c r="V3696" s="2" t="s">
        <v>42</v>
      </c>
      <c r="W3696" s="2">
        <v>2014</v>
      </c>
      <c r="X3696" s="2"/>
    </row>
    <row r="3697" spans="1:24" ht="63.75" outlineLevel="1" x14ac:dyDescent="0.25">
      <c r="A3697" s="2" t="s">
        <v>7621</v>
      </c>
      <c r="B3697" s="2" t="s">
        <v>27</v>
      </c>
      <c r="C3697" s="10" t="s">
        <v>9881</v>
      </c>
      <c r="D3697" s="10" t="s">
        <v>9882</v>
      </c>
      <c r="E3697" s="10" t="s">
        <v>9883</v>
      </c>
      <c r="F3697" s="139" t="s">
        <v>7798</v>
      </c>
      <c r="G3697" s="2" t="s">
        <v>350</v>
      </c>
      <c r="H3697" s="7" t="s">
        <v>67</v>
      </c>
      <c r="I3697" s="2">
        <v>710000000</v>
      </c>
      <c r="J3697" s="2" t="s">
        <v>11537</v>
      </c>
      <c r="K3697" s="2" t="s">
        <v>1034</v>
      </c>
      <c r="L3697" s="2" t="s">
        <v>1142</v>
      </c>
      <c r="M3697" s="6" t="s">
        <v>32</v>
      </c>
      <c r="N3697" s="2" t="s">
        <v>453</v>
      </c>
      <c r="O3697" s="15" t="s">
        <v>3810</v>
      </c>
      <c r="P3697" s="36" t="s">
        <v>40</v>
      </c>
      <c r="Q3697" s="139" t="s">
        <v>41</v>
      </c>
      <c r="R3697" s="140">
        <v>1</v>
      </c>
      <c r="S3697" s="9">
        <v>18300</v>
      </c>
      <c r="T3697" s="9">
        <f t="shared" si="289"/>
        <v>18300</v>
      </c>
      <c r="U3697" s="9">
        <f t="shared" si="290"/>
        <v>20496.000000000004</v>
      </c>
      <c r="V3697" s="2" t="s">
        <v>42</v>
      </c>
      <c r="W3697" s="2">
        <v>2014</v>
      </c>
      <c r="X3697" s="2"/>
    </row>
    <row r="3698" spans="1:24" ht="63.75" outlineLevel="1" x14ac:dyDescent="0.25">
      <c r="A3698" s="2" t="s">
        <v>7622</v>
      </c>
      <c r="B3698" s="2" t="s">
        <v>27</v>
      </c>
      <c r="C3698" s="10" t="s">
        <v>9884</v>
      </c>
      <c r="D3698" s="10" t="s">
        <v>7795</v>
      </c>
      <c r="E3698" s="10" t="s">
        <v>9885</v>
      </c>
      <c r="F3698" s="48" t="s">
        <v>9559</v>
      </c>
      <c r="G3698" s="2" t="s">
        <v>350</v>
      </c>
      <c r="H3698" s="7" t="s">
        <v>67</v>
      </c>
      <c r="I3698" s="2">
        <v>710000000</v>
      </c>
      <c r="J3698" s="2" t="s">
        <v>11537</v>
      </c>
      <c r="K3698" s="2" t="s">
        <v>1034</v>
      </c>
      <c r="L3698" s="2" t="s">
        <v>1142</v>
      </c>
      <c r="M3698" s="6" t="s">
        <v>32</v>
      </c>
      <c r="N3698" s="2" t="s">
        <v>453</v>
      </c>
      <c r="O3698" s="15" t="s">
        <v>3810</v>
      </c>
      <c r="P3698" s="36" t="s">
        <v>40</v>
      </c>
      <c r="Q3698" s="139" t="s">
        <v>41</v>
      </c>
      <c r="R3698" s="140">
        <v>25</v>
      </c>
      <c r="S3698" s="9">
        <v>300</v>
      </c>
      <c r="T3698" s="9">
        <f t="shared" si="289"/>
        <v>7500</v>
      </c>
      <c r="U3698" s="9">
        <f t="shared" si="290"/>
        <v>8400</v>
      </c>
      <c r="V3698" s="2" t="s">
        <v>42</v>
      </c>
      <c r="W3698" s="2">
        <v>2014</v>
      </c>
      <c r="X3698" s="2"/>
    </row>
    <row r="3699" spans="1:24" ht="63.75" outlineLevel="1" x14ac:dyDescent="0.25">
      <c r="A3699" s="2" t="s">
        <v>7623</v>
      </c>
      <c r="B3699" s="2" t="s">
        <v>27</v>
      </c>
      <c r="C3699" s="10" t="s">
        <v>9884</v>
      </c>
      <c r="D3699" s="10" t="s">
        <v>7795</v>
      </c>
      <c r="E3699" s="10" t="s">
        <v>9885</v>
      </c>
      <c r="F3699" s="48" t="s">
        <v>9560</v>
      </c>
      <c r="G3699" s="2" t="s">
        <v>350</v>
      </c>
      <c r="H3699" s="7" t="s">
        <v>67</v>
      </c>
      <c r="I3699" s="2">
        <v>710000000</v>
      </c>
      <c r="J3699" s="2" t="s">
        <v>11537</v>
      </c>
      <c r="K3699" s="2" t="s">
        <v>1034</v>
      </c>
      <c r="L3699" s="2" t="s">
        <v>1142</v>
      </c>
      <c r="M3699" s="6" t="s">
        <v>32</v>
      </c>
      <c r="N3699" s="2" t="s">
        <v>453</v>
      </c>
      <c r="O3699" s="15" t="s">
        <v>3810</v>
      </c>
      <c r="P3699" s="36" t="s">
        <v>40</v>
      </c>
      <c r="Q3699" s="139" t="s">
        <v>41</v>
      </c>
      <c r="R3699" s="140">
        <v>24</v>
      </c>
      <c r="S3699" s="9">
        <v>200</v>
      </c>
      <c r="T3699" s="9">
        <f t="shared" si="289"/>
        <v>4800</v>
      </c>
      <c r="U3699" s="9">
        <f t="shared" si="290"/>
        <v>5376.0000000000009</v>
      </c>
      <c r="V3699" s="2" t="s">
        <v>42</v>
      </c>
      <c r="W3699" s="2">
        <v>2014</v>
      </c>
      <c r="X3699" s="2"/>
    </row>
    <row r="3700" spans="1:24" ht="63.75" outlineLevel="1" x14ac:dyDescent="0.25">
      <c r="A3700" s="2" t="s">
        <v>7624</v>
      </c>
      <c r="B3700" s="2" t="s">
        <v>27</v>
      </c>
      <c r="C3700" s="10" t="s">
        <v>2991</v>
      </c>
      <c r="D3700" s="10" t="s">
        <v>8126</v>
      </c>
      <c r="E3700" s="10" t="s">
        <v>1067</v>
      </c>
      <c r="F3700" s="139" t="s">
        <v>9561</v>
      </c>
      <c r="G3700" s="2" t="s">
        <v>350</v>
      </c>
      <c r="H3700" s="7" t="s">
        <v>67</v>
      </c>
      <c r="I3700" s="2">
        <v>710000000</v>
      </c>
      <c r="J3700" s="2" t="s">
        <v>11537</v>
      </c>
      <c r="K3700" s="2" t="s">
        <v>1034</v>
      </c>
      <c r="L3700" s="2" t="s">
        <v>1142</v>
      </c>
      <c r="M3700" s="6" t="s">
        <v>32</v>
      </c>
      <c r="N3700" s="2" t="s">
        <v>453</v>
      </c>
      <c r="O3700" s="15" t="s">
        <v>3810</v>
      </c>
      <c r="P3700" s="36" t="s">
        <v>1837</v>
      </c>
      <c r="Q3700" s="139" t="s">
        <v>1838</v>
      </c>
      <c r="R3700" s="140">
        <v>1</v>
      </c>
      <c r="S3700" s="9">
        <v>20000</v>
      </c>
      <c r="T3700" s="9">
        <f t="shared" si="289"/>
        <v>20000</v>
      </c>
      <c r="U3700" s="9">
        <f t="shared" si="290"/>
        <v>22400.000000000004</v>
      </c>
      <c r="V3700" s="2" t="s">
        <v>42</v>
      </c>
      <c r="W3700" s="2">
        <v>2014</v>
      </c>
      <c r="X3700" s="2"/>
    </row>
    <row r="3701" spans="1:24" ht="63.75" outlineLevel="1" x14ac:dyDescent="0.25">
      <c r="A3701" s="2" t="s">
        <v>7625</v>
      </c>
      <c r="B3701" s="2" t="s">
        <v>27</v>
      </c>
      <c r="C3701" s="10" t="s">
        <v>2297</v>
      </c>
      <c r="D3701" s="10" t="s">
        <v>4226</v>
      </c>
      <c r="E3701" s="10" t="s">
        <v>6028</v>
      </c>
      <c r="F3701" s="139" t="s">
        <v>6558</v>
      </c>
      <c r="G3701" s="2" t="s">
        <v>350</v>
      </c>
      <c r="H3701" s="7" t="s">
        <v>67</v>
      </c>
      <c r="I3701" s="2">
        <v>710000000</v>
      </c>
      <c r="J3701" s="2" t="s">
        <v>11537</v>
      </c>
      <c r="K3701" s="2" t="s">
        <v>1034</v>
      </c>
      <c r="L3701" s="2" t="s">
        <v>1142</v>
      </c>
      <c r="M3701" s="6" t="s">
        <v>32</v>
      </c>
      <c r="N3701" s="2" t="s">
        <v>453</v>
      </c>
      <c r="O3701" s="15" t="s">
        <v>3810</v>
      </c>
      <c r="P3701" s="36"/>
      <c r="Q3701" s="139" t="s">
        <v>9108</v>
      </c>
      <c r="R3701" s="140">
        <v>10</v>
      </c>
      <c r="S3701" s="9">
        <v>1000</v>
      </c>
      <c r="T3701" s="9">
        <f t="shared" si="289"/>
        <v>10000</v>
      </c>
      <c r="U3701" s="9">
        <f t="shared" si="290"/>
        <v>11200.000000000002</v>
      </c>
      <c r="V3701" s="2" t="s">
        <v>42</v>
      </c>
      <c r="W3701" s="2">
        <v>2014</v>
      </c>
      <c r="X3701" s="2"/>
    </row>
    <row r="3702" spans="1:24" ht="63.75" outlineLevel="1" x14ac:dyDescent="0.25">
      <c r="A3702" s="2" t="s">
        <v>7626</v>
      </c>
      <c r="B3702" s="2" t="s">
        <v>27</v>
      </c>
      <c r="C3702" s="10" t="s">
        <v>7802</v>
      </c>
      <c r="D3702" s="10" t="s">
        <v>7803</v>
      </c>
      <c r="E3702" s="10" t="s">
        <v>7804</v>
      </c>
      <c r="F3702" s="139" t="s">
        <v>9562</v>
      </c>
      <c r="G3702" s="2" t="s">
        <v>350</v>
      </c>
      <c r="H3702" s="7" t="s">
        <v>67</v>
      </c>
      <c r="I3702" s="2">
        <v>710000000</v>
      </c>
      <c r="J3702" s="2" t="s">
        <v>11537</v>
      </c>
      <c r="K3702" s="2" t="s">
        <v>1034</v>
      </c>
      <c r="L3702" s="2" t="s">
        <v>1142</v>
      </c>
      <c r="M3702" s="6" t="s">
        <v>32</v>
      </c>
      <c r="N3702" s="2" t="s">
        <v>453</v>
      </c>
      <c r="O3702" s="15" t="s">
        <v>3810</v>
      </c>
      <c r="P3702" s="36"/>
      <c r="Q3702" s="139" t="s">
        <v>9108</v>
      </c>
      <c r="R3702" s="140">
        <v>1</v>
      </c>
      <c r="S3702" s="9">
        <v>20000</v>
      </c>
      <c r="T3702" s="9">
        <f t="shared" si="289"/>
        <v>20000</v>
      </c>
      <c r="U3702" s="9">
        <f t="shared" si="290"/>
        <v>22400.000000000004</v>
      </c>
      <c r="V3702" s="2" t="s">
        <v>42</v>
      </c>
      <c r="W3702" s="2">
        <v>2014</v>
      </c>
      <c r="X3702" s="2"/>
    </row>
    <row r="3703" spans="1:24" ht="63.75" outlineLevel="1" x14ac:dyDescent="0.25">
      <c r="A3703" s="2" t="s">
        <v>7627</v>
      </c>
      <c r="B3703" s="2" t="s">
        <v>27</v>
      </c>
      <c r="C3703" s="10" t="s">
        <v>9886</v>
      </c>
      <c r="D3703" s="10" t="s">
        <v>7806</v>
      </c>
      <c r="E3703" s="10" t="s">
        <v>9887</v>
      </c>
      <c r="F3703" s="10" t="s">
        <v>9887</v>
      </c>
      <c r="G3703" s="2" t="s">
        <v>350</v>
      </c>
      <c r="H3703" s="7" t="s">
        <v>67</v>
      </c>
      <c r="I3703" s="2">
        <v>710000000</v>
      </c>
      <c r="J3703" s="2" t="s">
        <v>11537</v>
      </c>
      <c r="K3703" s="2" t="s">
        <v>1034</v>
      </c>
      <c r="L3703" s="2" t="s">
        <v>1142</v>
      </c>
      <c r="M3703" s="6" t="s">
        <v>32</v>
      </c>
      <c r="N3703" s="2" t="s">
        <v>453</v>
      </c>
      <c r="O3703" s="15" t="s">
        <v>3810</v>
      </c>
      <c r="P3703" s="36"/>
      <c r="Q3703" s="139" t="s">
        <v>9108</v>
      </c>
      <c r="R3703" s="140">
        <v>1</v>
      </c>
      <c r="S3703" s="9">
        <v>18335</v>
      </c>
      <c r="T3703" s="9">
        <f t="shared" si="289"/>
        <v>18335</v>
      </c>
      <c r="U3703" s="9">
        <f t="shared" si="290"/>
        <v>20535.2</v>
      </c>
      <c r="V3703" s="2" t="s">
        <v>42</v>
      </c>
      <c r="W3703" s="2">
        <v>2014</v>
      </c>
      <c r="X3703" s="2"/>
    </row>
    <row r="3704" spans="1:24" ht="63.75" outlineLevel="1" x14ac:dyDescent="0.25">
      <c r="A3704" s="2" t="s">
        <v>7628</v>
      </c>
      <c r="B3704" s="2" t="s">
        <v>27</v>
      </c>
      <c r="C3704" s="10" t="s">
        <v>3845</v>
      </c>
      <c r="D3704" s="10" t="s">
        <v>6358</v>
      </c>
      <c r="E3704" s="10" t="s">
        <v>6434</v>
      </c>
      <c r="F3704" s="183">
        <v>6.3</v>
      </c>
      <c r="G3704" s="2" t="s">
        <v>350</v>
      </c>
      <c r="H3704" s="7" t="s">
        <v>67</v>
      </c>
      <c r="I3704" s="2">
        <v>710000000</v>
      </c>
      <c r="J3704" s="2" t="s">
        <v>11537</v>
      </c>
      <c r="K3704" s="2" t="s">
        <v>1034</v>
      </c>
      <c r="L3704" s="2" t="s">
        <v>1142</v>
      </c>
      <c r="M3704" s="6" t="s">
        <v>32</v>
      </c>
      <c r="N3704" s="2" t="s">
        <v>453</v>
      </c>
      <c r="O3704" s="15" t="s">
        <v>3810</v>
      </c>
      <c r="P3704" s="36"/>
      <c r="Q3704" s="139" t="s">
        <v>9108</v>
      </c>
      <c r="R3704" s="140">
        <v>1</v>
      </c>
      <c r="S3704" s="9">
        <v>15000</v>
      </c>
      <c r="T3704" s="9">
        <f t="shared" si="289"/>
        <v>15000</v>
      </c>
      <c r="U3704" s="9">
        <f t="shared" si="290"/>
        <v>16800</v>
      </c>
      <c r="V3704" s="2" t="s">
        <v>42</v>
      </c>
      <c r="W3704" s="2">
        <v>2014</v>
      </c>
      <c r="X3704" s="2"/>
    </row>
    <row r="3705" spans="1:24" ht="63.75" outlineLevel="1" x14ac:dyDescent="0.25">
      <c r="A3705" s="2" t="s">
        <v>7629</v>
      </c>
      <c r="B3705" s="2" t="s">
        <v>27</v>
      </c>
      <c r="C3705" s="43" t="s">
        <v>12944</v>
      </c>
      <c r="D3705" s="93" t="s">
        <v>12943</v>
      </c>
      <c r="E3705" s="93" t="s">
        <v>12942</v>
      </c>
      <c r="F3705" s="93" t="s">
        <v>12945</v>
      </c>
      <c r="G3705" s="2" t="s">
        <v>350</v>
      </c>
      <c r="H3705" s="7" t="s">
        <v>67</v>
      </c>
      <c r="I3705" s="2">
        <v>710000000</v>
      </c>
      <c r="J3705" s="2" t="s">
        <v>11537</v>
      </c>
      <c r="K3705" s="2" t="s">
        <v>1034</v>
      </c>
      <c r="L3705" s="2" t="s">
        <v>1142</v>
      </c>
      <c r="M3705" s="6" t="s">
        <v>32</v>
      </c>
      <c r="N3705" s="2" t="s">
        <v>453</v>
      </c>
      <c r="O3705" s="15" t="s">
        <v>61</v>
      </c>
      <c r="P3705" s="36" t="s">
        <v>641</v>
      </c>
      <c r="Q3705" s="5" t="s">
        <v>642</v>
      </c>
      <c r="R3705" s="2">
        <v>100</v>
      </c>
      <c r="S3705" s="9">
        <v>0</v>
      </c>
      <c r="T3705" s="9">
        <v>0</v>
      </c>
      <c r="U3705" s="9">
        <v>0</v>
      </c>
      <c r="V3705" s="2" t="s">
        <v>42</v>
      </c>
      <c r="W3705" s="2">
        <v>2014</v>
      </c>
      <c r="X3705" s="2" t="s">
        <v>10152</v>
      </c>
    </row>
    <row r="3706" spans="1:24" ht="63.75" outlineLevel="1" x14ac:dyDescent="0.25">
      <c r="A3706" s="2" t="s">
        <v>7630</v>
      </c>
      <c r="B3706" s="2" t="s">
        <v>27</v>
      </c>
      <c r="C3706" s="43" t="s">
        <v>12944</v>
      </c>
      <c r="D3706" s="93" t="s">
        <v>12943</v>
      </c>
      <c r="E3706" s="93" t="s">
        <v>12942</v>
      </c>
      <c r="F3706" s="93" t="s">
        <v>12946</v>
      </c>
      <c r="G3706" s="2" t="s">
        <v>350</v>
      </c>
      <c r="H3706" s="7" t="s">
        <v>67</v>
      </c>
      <c r="I3706" s="2">
        <v>710000000</v>
      </c>
      <c r="J3706" s="2" t="s">
        <v>11537</v>
      </c>
      <c r="K3706" s="2" t="s">
        <v>1034</v>
      </c>
      <c r="L3706" s="2" t="s">
        <v>1142</v>
      </c>
      <c r="M3706" s="6" t="s">
        <v>32</v>
      </c>
      <c r="N3706" s="2" t="s">
        <v>453</v>
      </c>
      <c r="O3706" s="15" t="s">
        <v>61</v>
      </c>
      <c r="P3706" s="36" t="s">
        <v>40</v>
      </c>
      <c r="Q3706" s="5" t="s">
        <v>41</v>
      </c>
      <c r="R3706" s="2">
        <v>2</v>
      </c>
      <c r="S3706" s="9">
        <v>0</v>
      </c>
      <c r="T3706" s="9">
        <v>0</v>
      </c>
      <c r="U3706" s="9">
        <v>0</v>
      </c>
      <c r="V3706" s="2" t="s">
        <v>42</v>
      </c>
      <c r="W3706" s="2">
        <v>2014</v>
      </c>
      <c r="X3706" s="2" t="s">
        <v>10152</v>
      </c>
    </row>
    <row r="3707" spans="1:24" ht="63.75" outlineLevel="1" x14ac:dyDescent="0.25">
      <c r="A3707" s="2" t="s">
        <v>7631</v>
      </c>
      <c r="B3707" s="2" t="s">
        <v>27</v>
      </c>
      <c r="C3707" s="43" t="s">
        <v>12944</v>
      </c>
      <c r="D3707" s="93" t="s">
        <v>12943</v>
      </c>
      <c r="E3707" s="93" t="s">
        <v>12942</v>
      </c>
      <c r="F3707" s="93" t="s">
        <v>12947</v>
      </c>
      <c r="G3707" s="2" t="s">
        <v>350</v>
      </c>
      <c r="H3707" s="7" t="s">
        <v>67</v>
      </c>
      <c r="I3707" s="2">
        <v>710000000</v>
      </c>
      <c r="J3707" s="2" t="s">
        <v>11537</v>
      </c>
      <c r="K3707" s="2" t="s">
        <v>1034</v>
      </c>
      <c r="L3707" s="2" t="s">
        <v>1142</v>
      </c>
      <c r="M3707" s="6" t="s">
        <v>32</v>
      </c>
      <c r="N3707" s="2" t="s">
        <v>453</v>
      </c>
      <c r="O3707" s="15" t="s">
        <v>61</v>
      </c>
      <c r="P3707" s="36" t="s">
        <v>40</v>
      </c>
      <c r="Q3707" s="5" t="s">
        <v>41</v>
      </c>
      <c r="R3707" s="2">
        <v>2</v>
      </c>
      <c r="S3707" s="9">
        <v>0</v>
      </c>
      <c r="T3707" s="9">
        <v>0</v>
      </c>
      <c r="U3707" s="9">
        <v>0</v>
      </c>
      <c r="V3707" s="2" t="s">
        <v>42</v>
      </c>
      <c r="W3707" s="2">
        <v>2014</v>
      </c>
      <c r="X3707" s="2" t="s">
        <v>10152</v>
      </c>
    </row>
    <row r="3708" spans="1:24" ht="63.75" outlineLevel="1" x14ac:dyDescent="0.25">
      <c r="A3708" s="2" t="s">
        <v>7632</v>
      </c>
      <c r="B3708" s="2" t="s">
        <v>27</v>
      </c>
      <c r="C3708" s="43" t="s">
        <v>12944</v>
      </c>
      <c r="D3708" s="93" t="s">
        <v>12943</v>
      </c>
      <c r="E3708" s="93" t="s">
        <v>12942</v>
      </c>
      <c r="F3708" s="93" t="s">
        <v>12948</v>
      </c>
      <c r="G3708" s="2" t="s">
        <v>350</v>
      </c>
      <c r="H3708" s="7" t="s">
        <v>67</v>
      </c>
      <c r="I3708" s="2">
        <v>710000000</v>
      </c>
      <c r="J3708" s="2" t="s">
        <v>11537</v>
      </c>
      <c r="K3708" s="2" t="s">
        <v>1034</v>
      </c>
      <c r="L3708" s="2" t="s">
        <v>1142</v>
      </c>
      <c r="M3708" s="6" t="s">
        <v>32</v>
      </c>
      <c r="N3708" s="2" t="s">
        <v>453</v>
      </c>
      <c r="O3708" s="15" t="s">
        <v>61</v>
      </c>
      <c r="P3708" s="36" t="s">
        <v>40</v>
      </c>
      <c r="Q3708" s="5" t="s">
        <v>41</v>
      </c>
      <c r="R3708" s="2">
        <v>4</v>
      </c>
      <c r="S3708" s="9">
        <v>0</v>
      </c>
      <c r="T3708" s="9">
        <v>0</v>
      </c>
      <c r="U3708" s="9">
        <v>0</v>
      </c>
      <c r="V3708" s="2" t="s">
        <v>42</v>
      </c>
      <c r="W3708" s="2">
        <v>2014</v>
      </c>
      <c r="X3708" s="2" t="s">
        <v>10152</v>
      </c>
    </row>
    <row r="3709" spans="1:24" ht="63.75" outlineLevel="1" x14ac:dyDescent="0.25">
      <c r="A3709" s="2" t="s">
        <v>7633</v>
      </c>
      <c r="B3709" s="2" t="s">
        <v>27</v>
      </c>
      <c r="C3709" s="43" t="s">
        <v>12944</v>
      </c>
      <c r="D3709" s="93" t="s">
        <v>12943</v>
      </c>
      <c r="E3709" s="93" t="s">
        <v>12942</v>
      </c>
      <c r="F3709" s="93" t="s">
        <v>12949</v>
      </c>
      <c r="G3709" s="2" t="s">
        <v>350</v>
      </c>
      <c r="H3709" s="7" t="s">
        <v>67</v>
      </c>
      <c r="I3709" s="2">
        <v>710000000</v>
      </c>
      <c r="J3709" s="2" t="s">
        <v>11537</v>
      </c>
      <c r="K3709" s="2" t="s">
        <v>1034</v>
      </c>
      <c r="L3709" s="2" t="s">
        <v>1142</v>
      </c>
      <c r="M3709" s="6" t="s">
        <v>32</v>
      </c>
      <c r="N3709" s="2" t="s">
        <v>453</v>
      </c>
      <c r="O3709" s="15" t="s">
        <v>61</v>
      </c>
      <c r="P3709" s="36" t="s">
        <v>40</v>
      </c>
      <c r="Q3709" s="5" t="s">
        <v>41</v>
      </c>
      <c r="R3709" s="2">
        <v>2</v>
      </c>
      <c r="S3709" s="9">
        <v>0</v>
      </c>
      <c r="T3709" s="9">
        <v>0</v>
      </c>
      <c r="U3709" s="9">
        <v>0</v>
      </c>
      <c r="V3709" s="2" t="s">
        <v>42</v>
      </c>
      <c r="W3709" s="2">
        <v>2014</v>
      </c>
      <c r="X3709" s="2" t="s">
        <v>10152</v>
      </c>
    </row>
    <row r="3710" spans="1:24" ht="63.75" outlineLevel="1" x14ac:dyDescent="0.25">
      <c r="A3710" s="2" t="s">
        <v>7634</v>
      </c>
      <c r="B3710" s="2" t="s">
        <v>27</v>
      </c>
      <c r="C3710" s="43" t="s">
        <v>12944</v>
      </c>
      <c r="D3710" s="93" t="s">
        <v>12943</v>
      </c>
      <c r="E3710" s="93" t="s">
        <v>12942</v>
      </c>
      <c r="F3710" s="93" t="s">
        <v>12950</v>
      </c>
      <c r="G3710" s="2" t="s">
        <v>350</v>
      </c>
      <c r="H3710" s="7" t="s">
        <v>67</v>
      </c>
      <c r="I3710" s="2">
        <v>710000000</v>
      </c>
      <c r="J3710" s="2" t="s">
        <v>11537</v>
      </c>
      <c r="K3710" s="2" t="s">
        <v>1034</v>
      </c>
      <c r="L3710" s="2" t="s">
        <v>1142</v>
      </c>
      <c r="M3710" s="6" t="s">
        <v>32</v>
      </c>
      <c r="N3710" s="2" t="s">
        <v>453</v>
      </c>
      <c r="O3710" s="15" t="s">
        <v>61</v>
      </c>
      <c r="P3710" s="36" t="s">
        <v>40</v>
      </c>
      <c r="Q3710" s="5" t="s">
        <v>41</v>
      </c>
      <c r="R3710" s="2">
        <v>1</v>
      </c>
      <c r="S3710" s="9">
        <v>0</v>
      </c>
      <c r="T3710" s="9">
        <v>0</v>
      </c>
      <c r="U3710" s="9">
        <v>0</v>
      </c>
      <c r="V3710" s="2" t="s">
        <v>42</v>
      </c>
      <c r="W3710" s="2">
        <v>2014</v>
      </c>
      <c r="X3710" s="2" t="s">
        <v>10152</v>
      </c>
    </row>
    <row r="3711" spans="1:24" ht="63.75" outlineLevel="1" x14ac:dyDescent="0.25">
      <c r="A3711" s="2" t="s">
        <v>7635</v>
      </c>
      <c r="B3711" s="2" t="s">
        <v>27</v>
      </c>
      <c r="C3711" s="43" t="s">
        <v>12944</v>
      </c>
      <c r="D3711" s="93" t="s">
        <v>12943</v>
      </c>
      <c r="E3711" s="93" t="s">
        <v>12942</v>
      </c>
      <c r="F3711" s="93" t="s">
        <v>12951</v>
      </c>
      <c r="G3711" s="2" t="s">
        <v>350</v>
      </c>
      <c r="H3711" s="7" t="s">
        <v>67</v>
      </c>
      <c r="I3711" s="2">
        <v>710000000</v>
      </c>
      <c r="J3711" s="2" t="s">
        <v>11537</v>
      </c>
      <c r="K3711" s="2" t="s">
        <v>1034</v>
      </c>
      <c r="L3711" s="2" t="s">
        <v>1142</v>
      </c>
      <c r="M3711" s="6" t="s">
        <v>32</v>
      </c>
      <c r="N3711" s="2" t="s">
        <v>453</v>
      </c>
      <c r="O3711" s="15" t="s">
        <v>61</v>
      </c>
      <c r="P3711" s="36" t="s">
        <v>40</v>
      </c>
      <c r="Q3711" s="5" t="s">
        <v>41</v>
      </c>
      <c r="R3711" s="2">
        <v>2</v>
      </c>
      <c r="S3711" s="9">
        <v>57500</v>
      </c>
      <c r="T3711" s="9">
        <f>[2]материалы!$H$40*1000</f>
        <v>114999.99999999999</v>
      </c>
      <c r="U3711" s="9">
        <v>128800</v>
      </c>
      <c r="V3711" s="2" t="s">
        <v>42</v>
      </c>
      <c r="W3711" s="2">
        <v>2014</v>
      </c>
      <c r="X3711" s="2"/>
    </row>
    <row r="3712" spans="1:24" ht="63.75" outlineLevel="1" x14ac:dyDescent="0.25">
      <c r="A3712" s="2" t="s">
        <v>7636</v>
      </c>
      <c r="B3712" s="2" t="s">
        <v>27</v>
      </c>
      <c r="C3712" s="43" t="s">
        <v>12944</v>
      </c>
      <c r="D3712" s="93" t="s">
        <v>12943</v>
      </c>
      <c r="E3712" s="93" t="s">
        <v>12942</v>
      </c>
      <c r="F3712" s="93" t="s">
        <v>12952</v>
      </c>
      <c r="G3712" s="2" t="s">
        <v>350</v>
      </c>
      <c r="H3712" s="7" t="s">
        <v>67</v>
      </c>
      <c r="I3712" s="2">
        <v>710000000</v>
      </c>
      <c r="J3712" s="2" t="s">
        <v>11537</v>
      </c>
      <c r="K3712" s="2" t="s">
        <v>1034</v>
      </c>
      <c r="L3712" s="2" t="s">
        <v>1142</v>
      </c>
      <c r="M3712" s="6" t="s">
        <v>32</v>
      </c>
      <c r="N3712" s="2" t="s">
        <v>453</v>
      </c>
      <c r="O3712" s="15" t="s">
        <v>61</v>
      </c>
      <c r="P3712" s="36" t="s">
        <v>40</v>
      </c>
      <c r="Q3712" s="5" t="s">
        <v>41</v>
      </c>
      <c r="R3712" s="2">
        <v>1</v>
      </c>
      <c r="S3712" s="9">
        <v>0</v>
      </c>
      <c r="T3712" s="9">
        <v>0</v>
      </c>
      <c r="U3712" s="9">
        <v>0</v>
      </c>
      <c r="V3712" s="2" t="s">
        <v>42</v>
      </c>
      <c r="W3712" s="2">
        <v>2014</v>
      </c>
      <c r="X3712" s="2" t="s">
        <v>10152</v>
      </c>
    </row>
    <row r="3713" spans="1:24" ht="63.75" outlineLevel="1" x14ac:dyDescent="0.25">
      <c r="A3713" s="2" t="s">
        <v>7637</v>
      </c>
      <c r="B3713" s="2" t="s">
        <v>27</v>
      </c>
      <c r="C3713" s="43" t="s">
        <v>12944</v>
      </c>
      <c r="D3713" s="93" t="s">
        <v>12943</v>
      </c>
      <c r="E3713" s="93" t="s">
        <v>12942</v>
      </c>
      <c r="F3713" s="93" t="s">
        <v>12953</v>
      </c>
      <c r="G3713" s="2" t="s">
        <v>350</v>
      </c>
      <c r="H3713" s="7" t="s">
        <v>67</v>
      </c>
      <c r="I3713" s="2">
        <v>710000000</v>
      </c>
      <c r="J3713" s="2" t="s">
        <v>11537</v>
      </c>
      <c r="K3713" s="2" t="s">
        <v>1034</v>
      </c>
      <c r="L3713" s="2" t="s">
        <v>1142</v>
      </c>
      <c r="M3713" s="6" t="s">
        <v>32</v>
      </c>
      <c r="N3713" s="2" t="s">
        <v>453</v>
      </c>
      <c r="O3713" s="15" t="s">
        <v>61</v>
      </c>
      <c r="P3713" s="36" t="s">
        <v>40</v>
      </c>
      <c r="Q3713" s="5" t="s">
        <v>41</v>
      </c>
      <c r="R3713" s="2">
        <v>2</v>
      </c>
      <c r="S3713" s="9">
        <v>11500</v>
      </c>
      <c r="T3713" s="9">
        <v>23000</v>
      </c>
      <c r="U3713" s="9">
        <v>25760</v>
      </c>
      <c r="V3713" s="2" t="s">
        <v>42</v>
      </c>
      <c r="W3713" s="2">
        <v>2014</v>
      </c>
      <c r="X3713" s="2"/>
    </row>
    <row r="3714" spans="1:24" ht="63.75" outlineLevel="1" x14ac:dyDescent="0.25">
      <c r="A3714" s="2" t="s">
        <v>7638</v>
      </c>
      <c r="B3714" s="2" t="s">
        <v>27</v>
      </c>
      <c r="C3714" s="43" t="s">
        <v>12944</v>
      </c>
      <c r="D3714" s="93" t="s">
        <v>12943</v>
      </c>
      <c r="E3714" s="93" t="s">
        <v>12942</v>
      </c>
      <c r="F3714" s="93" t="s">
        <v>12918</v>
      </c>
      <c r="G3714" s="2" t="s">
        <v>350</v>
      </c>
      <c r="H3714" s="7" t="s">
        <v>67</v>
      </c>
      <c r="I3714" s="2">
        <v>710000000</v>
      </c>
      <c r="J3714" s="2" t="s">
        <v>11537</v>
      </c>
      <c r="K3714" s="2" t="s">
        <v>1034</v>
      </c>
      <c r="L3714" s="2" t="s">
        <v>1142</v>
      </c>
      <c r="M3714" s="6" t="s">
        <v>32</v>
      </c>
      <c r="N3714" s="2" t="s">
        <v>453</v>
      </c>
      <c r="O3714" s="15" t="s">
        <v>61</v>
      </c>
      <c r="P3714" s="36" t="s">
        <v>40</v>
      </c>
      <c r="Q3714" s="5" t="s">
        <v>41</v>
      </c>
      <c r="R3714" s="2">
        <v>10</v>
      </c>
      <c r="S3714" s="9">
        <v>6000</v>
      </c>
      <c r="T3714" s="9">
        <f>[2]материалы!$H$53*1000</f>
        <v>60000</v>
      </c>
      <c r="U3714" s="9">
        <v>67200</v>
      </c>
      <c r="V3714" s="2" t="s">
        <v>42</v>
      </c>
      <c r="W3714" s="2">
        <v>2014</v>
      </c>
      <c r="X3714" s="2"/>
    </row>
    <row r="3715" spans="1:24" ht="63.75" outlineLevel="1" x14ac:dyDescent="0.25">
      <c r="A3715" s="2" t="s">
        <v>7639</v>
      </c>
      <c r="B3715" s="2" t="s">
        <v>27</v>
      </c>
      <c r="C3715" s="43" t="s">
        <v>12944</v>
      </c>
      <c r="D3715" s="93" t="s">
        <v>12943</v>
      </c>
      <c r="E3715" s="93" t="s">
        <v>12942</v>
      </c>
      <c r="F3715" s="93" t="s">
        <v>12919</v>
      </c>
      <c r="G3715" s="2" t="s">
        <v>350</v>
      </c>
      <c r="H3715" s="7" t="s">
        <v>67</v>
      </c>
      <c r="I3715" s="2">
        <v>710000000</v>
      </c>
      <c r="J3715" s="2" t="s">
        <v>11537</v>
      </c>
      <c r="K3715" s="2" t="s">
        <v>1034</v>
      </c>
      <c r="L3715" s="2" t="s">
        <v>1142</v>
      </c>
      <c r="M3715" s="6" t="s">
        <v>32</v>
      </c>
      <c r="N3715" s="2" t="s">
        <v>453</v>
      </c>
      <c r="O3715" s="15" t="s">
        <v>61</v>
      </c>
      <c r="P3715" s="36" t="s">
        <v>40</v>
      </c>
      <c r="Q3715" s="5" t="s">
        <v>41</v>
      </c>
      <c r="R3715" s="2">
        <v>10</v>
      </c>
      <c r="S3715" s="9">
        <v>6440</v>
      </c>
      <c r="T3715" s="9">
        <f>[2]материалы!$H$54*1000</f>
        <v>64400.000000000007</v>
      </c>
      <c r="U3715" s="9">
        <v>72128</v>
      </c>
      <c r="V3715" s="2" t="s">
        <v>42</v>
      </c>
      <c r="W3715" s="2">
        <v>2014</v>
      </c>
      <c r="X3715" s="2"/>
    </row>
    <row r="3716" spans="1:24" ht="63.75" outlineLevel="1" x14ac:dyDescent="0.25">
      <c r="A3716" s="2" t="s">
        <v>7640</v>
      </c>
      <c r="B3716" s="2" t="s">
        <v>27</v>
      </c>
      <c r="C3716" s="43" t="s">
        <v>12944</v>
      </c>
      <c r="D3716" s="93" t="s">
        <v>12943</v>
      </c>
      <c r="E3716" s="93" t="s">
        <v>12942</v>
      </c>
      <c r="F3716" s="93" t="s">
        <v>7844</v>
      </c>
      <c r="G3716" s="2" t="s">
        <v>350</v>
      </c>
      <c r="H3716" s="7" t="s">
        <v>67</v>
      </c>
      <c r="I3716" s="2">
        <v>710000000</v>
      </c>
      <c r="J3716" s="2" t="s">
        <v>11537</v>
      </c>
      <c r="K3716" s="2" t="s">
        <v>1034</v>
      </c>
      <c r="L3716" s="2" t="s">
        <v>1142</v>
      </c>
      <c r="M3716" s="6" t="s">
        <v>32</v>
      </c>
      <c r="N3716" s="2" t="s">
        <v>453</v>
      </c>
      <c r="O3716" s="15" t="s">
        <v>61</v>
      </c>
      <c r="P3716" s="36" t="s">
        <v>40</v>
      </c>
      <c r="Q3716" s="5" t="s">
        <v>41</v>
      </c>
      <c r="R3716" s="2">
        <v>10</v>
      </c>
      <c r="S3716" s="9">
        <v>10000</v>
      </c>
      <c r="T3716" s="9">
        <f>[2]материалы!$H$55*1000</f>
        <v>100000</v>
      </c>
      <c r="U3716" s="9">
        <v>112000</v>
      </c>
      <c r="V3716" s="2" t="s">
        <v>42</v>
      </c>
      <c r="W3716" s="2">
        <v>2014</v>
      </c>
      <c r="X3716" s="2"/>
    </row>
    <row r="3717" spans="1:24" ht="63.75" outlineLevel="1" x14ac:dyDescent="0.25">
      <c r="A3717" s="2" t="s">
        <v>7641</v>
      </c>
      <c r="B3717" s="2" t="s">
        <v>27</v>
      </c>
      <c r="C3717" s="43" t="s">
        <v>12944</v>
      </c>
      <c r="D3717" s="93" t="s">
        <v>12943</v>
      </c>
      <c r="E3717" s="93" t="s">
        <v>12942</v>
      </c>
      <c r="F3717" s="93" t="s">
        <v>12920</v>
      </c>
      <c r="G3717" s="2" t="s">
        <v>350</v>
      </c>
      <c r="H3717" s="7" t="s">
        <v>67</v>
      </c>
      <c r="I3717" s="2">
        <v>710000000</v>
      </c>
      <c r="J3717" s="2" t="s">
        <v>11537</v>
      </c>
      <c r="K3717" s="2" t="s">
        <v>1034</v>
      </c>
      <c r="L3717" s="2" t="s">
        <v>1142</v>
      </c>
      <c r="M3717" s="6" t="s">
        <v>32</v>
      </c>
      <c r="N3717" s="2" t="s">
        <v>453</v>
      </c>
      <c r="O3717" s="15" t="s">
        <v>61</v>
      </c>
      <c r="P3717" s="36" t="s">
        <v>40</v>
      </c>
      <c r="Q3717" s="5" t="s">
        <v>41</v>
      </c>
      <c r="R3717" s="2">
        <v>8</v>
      </c>
      <c r="S3717" s="9">
        <v>5000</v>
      </c>
      <c r="T3717" s="9">
        <f>[2]материалы!$H$56*1000</f>
        <v>40000</v>
      </c>
      <c r="U3717" s="9">
        <v>44800</v>
      </c>
      <c r="V3717" s="2" t="s">
        <v>42</v>
      </c>
      <c r="W3717" s="2">
        <v>2014</v>
      </c>
      <c r="X3717" s="2"/>
    </row>
    <row r="3718" spans="1:24" ht="63.75" outlineLevel="1" x14ac:dyDescent="0.25">
      <c r="A3718" s="2" t="s">
        <v>7642</v>
      </c>
      <c r="B3718" s="2" t="s">
        <v>27</v>
      </c>
      <c r="C3718" s="43" t="s">
        <v>12944</v>
      </c>
      <c r="D3718" s="93" t="s">
        <v>12943</v>
      </c>
      <c r="E3718" s="93" t="s">
        <v>12942</v>
      </c>
      <c r="F3718" s="93" t="s">
        <v>12921</v>
      </c>
      <c r="G3718" s="2" t="s">
        <v>350</v>
      </c>
      <c r="H3718" s="7" t="s">
        <v>67</v>
      </c>
      <c r="I3718" s="2">
        <v>710000000</v>
      </c>
      <c r="J3718" s="2" t="s">
        <v>11537</v>
      </c>
      <c r="K3718" s="2" t="s">
        <v>1034</v>
      </c>
      <c r="L3718" s="2" t="s">
        <v>1142</v>
      </c>
      <c r="M3718" s="6" t="s">
        <v>32</v>
      </c>
      <c r="N3718" s="2" t="s">
        <v>453</v>
      </c>
      <c r="O3718" s="15" t="s">
        <v>61</v>
      </c>
      <c r="P3718" s="20">
        <v>796</v>
      </c>
      <c r="Q3718" s="8" t="s">
        <v>41</v>
      </c>
      <c r="R3718" s="2">
        <v>2</v>
      </c>
      <c r="S3718" s="9">
        <v>12000</v>
      </c>
      <c r="T3718" s="9">
        <f>[2]материалы!$H$57*1000</f>
        <v>24000</v>
      </c>
      <c r="U3718" s="9">
        <v>26880</v>
      </c>
      <c r="V3718" s="2" t="s">
        <v>42</v>
      </c>
      <c r="W3718" s="2">
        <v>2014</v>
      </c>
      <c r="X3718" s="2"/>
    </row>
    <row r="3719" spans="1:24" ht="63.75" outlineLevel="1" x14ac:dyDescent="0.25">
      <c r="A3719" s="2" t="s">
        <v>7643</v>
      </c>
      <c r="B3719" s="2" t="s">
        <v>27</v>
      </c>
      <c r="C3719" s="43" t="s">
        <v>12944</v>
      </c>
      <c r="D3719" s="93" t="s">
        <v>12943</v>
      </c>
      <c r="E3719" s="93" t="s">
        <v>12942</v>
      </c>
      <c r="F3719" s="93" t="s">
        <v>12922</v>
      </c>
      <c r="G3719" s="2" t="s">
        <v>350</v>
      </c>
      <c r="H3719" s="7" t="s">
        <v>67</v>
      </c>
      <c r="I3719" s="2">
        <v>710000000</v>
      </c>
      <c r="J3719" s="2" t="s">
        <v>11537</v>
      </c>
      <c r="K3719" s="2" t="s">
        <v>1034</v>
      </c>
      <c r="L3719" s="2" t="s">
        <v>1142</v>
      </c>
      <c r="M3719" s="6" t="s">
        <v>32</v>
      </c>
      <c r="N3719" s="2" t="s">
        <v>453</v>
      </c>
      <c r="O3719" s="15" t="s">
        <v>61</v>
      </c>
      <c r="P3719" s="36" t="s">
        <v>40</v>
      </c>
      <c r="Q3719" s="5" t="s">
        <v>41</v>
      </c>
      <c r="R3719" s="2">
        <v>1</v>
      </c>
      <c r="S3719" s="9">
        <v>60000</v>
      </c>
      <c r="T3719" s="9">
        <f t="shared" ref="T3719:T3736" si="291">S3719*R3719</f>
        <v>60000</v>
      </c>
      <c r="U3719" s="9">
        <v>67200</v>
      </c>
      <c r="V3719" s="2" t="s">
        <v>42</v>
      </c>
      <c r="W3719" s="2">
        <v>2014</v>
      </c>
      <c r="X3719" s="2"/>
    </row>
    <row r="3720" spans="1:24" ht="63.75" outlineLevel="1" x14ac:dyDescent="0.25">
      <c r="A3720" s="2" t="s">
        <v>7644</v>
      </c>
      <c r="B3720" s="2" t="s">
        <v>27</v>
      </c>
      <c r="C3720" s="43" t="s">
        <v>12944</v>
      </c>
      <c r="D3720" s="93" t="s">
        <v>12943</v>
      </c>
      <c r="E3720" s="93" t="s">
        <v>12942</v>
      </c>
      <c r="F3720" s="93" t="s">
        <v>12923</v>
      </c>
      <c r="G3720" s="2" t="s">
        <v>350</v>
      </c>
      <c r="H3720" s="7" t="s">
        <v>67</v>
      </c>
      <c r="I3720" s="2">
        <v>710000000</v>
      </c>
      <c r="J3720" s="2" t="s">
        <v>11537</v>
      </c>
      <c r="K3720" s="2" t="s">
        <v>1034</v>
      </c>
      <c r="L3720" s="2" t="s">
        <v>1142</v>
      </c>
      <c r="M3720" s="6" t="s">
        <v>32</v>
      </c>
      <c r="N3720" s="2" t="s">
        <v>453</v>
      </c>
      <c r="O3720" s="15" t="s">
        <v>61</v>
      </c>
      <c r="P3720" s="36" t="s">
        <v>40</v>
      </c>
      <c r="Q3720" s="5" t="s">
        <v>41</v>
      </c>
      <c r="R3720" s="2">
        <v>2</v>
      </c>
      <c r="S3720" s="9">
        <v>62000</v>
      </c>
      <c r="T3720" s="9">
        <f t="shared" si="291"/>
        <v>124000</v>
      </c>
      <c r="U3720" s="9">
        <v>138880</v>
      </c>
      <c r="V3720" s="2" t="s">
        <v>42</v>
      </c>
      <c r="W3720" s="2">
        <v>2014</v>
      </c>
      <c r="X3720" s="2"/>
    </row>
    <row r="3721" spans="1:24" ht="63.75" outlineLevel="1" x14ac:dyDescent="0.25">
      <c r="A3721" s="2" t="s">
        <v>7645</v>
      </c>
      <c r="B3721" s="2" t="s">
        <v>27</v>
      </c>
      <c r="C3721" s="43" t="s">
        <v>12944</v>
      </c>
      <c r="D3721" s="93" t="s">
        <v>12943</v>
      </c>
      <c r="E3721" s="93" t="s">
        <v>12942</v>
      </c>
      <c r="F3721" s="93" t="s">
        <v>12924</v>
      </c>
      <c r="G3721" s="2" t="s">
        <v>350</v>
      </c>
      <c r="H3721" s="7" t="s">
        <v>67</v>
      </c>
      <c r="I3721" s="2">
        <v>710000000</v>
      </c>
      <c r="J3721" s="2" t="s">
        <v>11537</v>
      </c>
      <c r="K3721" s="2" t="s">
        <v>1034</v>
      </c>
      <c r="L3721" s="2" t="s">
        <v>1142</v>
      </c>
      <c r="M3721" s="6" t="s">
        <v>32</v>
      </c>
      <c r="N3721" s="2" t="s">
        <v>453</v>
      </c>
      <c r="O3721" s="15" t="s">
        <v>61</v>
      </c>
      <c r="P3721" s="36" t="s">
        <v>40</v>
      </c>
      <c r="Q3721" s="5" t="s">
        <v>41</v>
      </c>
      <c r="R3721" s="2">
        <v>2</v>
      </c>
      <c r="S3721" s="9">
        <v>16000</v>
      </c>
      <c r="T3721" s="9">
        <f t="shared" si="291"/>
        <v>32000</v>
      </c>
      <c r="U3721" s="9">
        <v>35840</v>
      </c>
      <c r="V3721" s="2" t="s">
        <v>42</v>
      </c>
      <c r="W3721" s="2">
        <v>2014</v>
      </c>
      <c r="X3721" s="2"/>
    </row>
    <row r="3722" spans="1:24" ht="63.75" outlineLevel="1" x14ac:dyDescent="0.25">
      <c r="A3722" s="2" t="s">
        <v>8926</v>
      </c>
      <c r="B3722" s="2" t="s">
        <v>27</v>
      </c>
      <c r="C3722" s="43" t="s">
        <v>12944</v>
      </c>
      <c r="D3722" s="93" t="s">
        <v>12943</v>
      </c>
      <c r="E3722" s="93" t="s">
        <v>12942</v>
      </c>
      <c r="F3722" s="93" t="s">
        <v>12925</v>
      </c>
      <c r="G3722" s="2" t="s">
        <v>350</v>
      </c>
      <c r="H3722" s="7" t="s">
        <v>67</v>
      </c>
      <c r="I3722" s="2">
        <v>710000000</v>
      </c>
      <c r="J3722" s="2" t="s">
        <v>11537</v>
      </c>
      <c r="K3722" s="2" t="s">
        <v>1034</v>
      </c>
      <c r="L3722" s="2" t="s">
        <v>1142</v>
      </c>
      <c r="M3722" s="6" t="s">
        <v>32</v>
      </c>
      <c r="N3722" s="2" t="s">
        <v>453</v>
      </c>
      <c r="O3722" s="15" t="s">
        <v>61</v>
      </c>
      <c r="P3722" s="36" t="s">
        <v>40</v>
      </c>
      <c r="Q3722" s="5" t="s">
        <v>41</v>
      </c>
      <c r="R3722" s="2">
        <v>1</v>
      </c>
      <c r="S3722" s="9">
        <v>38400</v>
      </c>
      <c r="T3722" s="9">
        <f t="shared" si="291"/>
        <v>38400</v>
      </c>
      <c r="U3722" s="9">
        <v>43008</v>
      </c>
      <c r="V3722" s="2" t="s">
        <v>42</v>
      </c>
      <c r="W3722" s="2">
        <v>2014</v>
      </c>
      <c r="X3722" s="2"/>
    </row>
    <row r="3723" spans="1:24" ht="63.75" outlineLevel="1" x14ac:dyDescent="0.25">
      <c r="A3723" s="2" t="s">
        <v>8927</v>
      </c>
      <c r="B3723" s="2" t="s">
        <v>27</v>
      </c>
      <c r="C3723" s="43" t="s">
        <v>12944</v>
      </c>
      <c r="D3723" s="93" t="s">
        <v>12943</v>
      </c>
      <c r="E3723" s="93" t="s">
        <v>12942</v>
      </c>
      <c r="F3723" s="93" t="s">
        <v>12926</v>
      </c>
      <c r="G3723" s="2" t="s">
        <v>350</v>
      </c>
      <c r="H3723" s="7" t="s">
        <v>67</v>
      </c>
      <c r="I3723" s="2">
        <v>710000000</v>
      </c>
      <c r="J3723" s="2" t="s">
        <v>11537</v>
      </c>
      <c r="K3723" s="2" t="s">
        <v>1034</v>
      </c>
      <c r="L3723" s="2" t="s">
        <v>1142</v>
      </c>
      <c r="M3723" s="6" t="s">
        <v>32</v>
      </c>
      <c r="N3723" s="2" t="s">
        <v>453</v>
      </c>
      <c r="O3723" s="15" t="s">
        <v>61</v>
      </c>
      <c r="P3723" s="36" t="s">
        <v>40</v>
      </c>
      <c r="Q3723" s="5" t="s">
        <v>41</v>
      </c>
      <c r="R3723" s="2">
        <v>1</v>
      </c>
      <c r="S3723" s="9">
        <v>120000</v>
      </c>
      <c r="T3723" s="9">
        <f t="shared" si="291"/>
        <v>120000</v>
      </c>
      <c r="U3723" s="9">
        <v>134400</v>
      </c>
      <c r="V3723" s="2" t="s">
        <v>42</v>
      </c>
      <c r="W3723" s="2">
        <v>2014</v>
      </c>
      <c r="X3723" s="2"/>
    </row>
    <row r="3724" spans="1:24" ht="63.75" outlineLevel="1" x14ac:dyDescent="0.25">
      <c r="A3724" s="2" t="s">
        <v>8928</v>
      </c>
      <c r="B3724" s="2" t="s">
        <v>27</v>
      </c>
      <c r="C3724" s="43" t="s">
        <v>12944</v>
      </c>
      <c r="D3724" s="93" t="s">
        <v>12943</v>
      </c>
      <c r="E3724" s="93" t="s">
        <v>12942</v>
      </c>
      <c r="F3724" s="93" t="s">
        <v>12927</v>
      </c>
      <c r="G3724" s="2" t="s">
        <v>350</v>
      </c>
      <c r="H3724" s="7" t="s">
        <v>67</v>
      </c>
      <c r="I3724" s="2">
        <v>710000000</v>
      </c>
      <c r="J3724" s="2" t="s">
        <v>11537</v>
      </c>
      <c r="K3724" s="2" t="s">
        <v>1034</v>
      </c>
      <c r="L3724" s="2" t="s">
        <v>1142</v>
      </c>
      <c r="M3724" s="6" t="s">
        <v>32</v>
      </c>
      <c r="N3724" s="2" t="s">
        <v>453</v>
      </c>
      <c r="O3724" s="15" t="s">
        <v>61</v>
      </c>
      <c r="P3724" s="36" t="s">
        <v>40</v>
      </c>
      <c r="Q3724" s="5" t="s">
        <v>41</v>
      </c>
      <c r="R3724" s="2">
        <v>1</v>
      </c>
      <c r="S3724" s="9">
        <v>11600</v>
      </c>
      <c r="T3724" s="9">
        <f t="shared" si="291"/>
        <v>11600</v>
      </c>
      <c r="U3724" s="9">
        <v>12992</v>
      </c>
      <c r="V3724" s="2" t="s">
        <v>42</v>
      </c>
      <c r="W3724" s="2">
        <v>2014</v>
      </c>
      <c r="X3724" s="2"/>
    </row>
    <row r="3725" spans="1:24" ht="63.75" outlineLevel="1" x14ac:dyDescent="0.25">
      <c r="A3725" s="2" t="s">
        <v>8929</v>
      </c>
      <c r="B3725" s="2" t="s">
        <v>27</v>
      </c>
      <c r="C3725" s="43" t="s">
        <v>12944</v>
      </c>
      <c r="D3725" s="93" t="s">
        <v>12943</v>
      </c>
      <c r="E3725" s="93" t="s">
        <v>12942</v>
      </c>
      <c r="F3725" s="93" t="s">
        <v>12928</v>
      </c>
      <c r="G3725" s="2" t="s">
        <v>350</v>
      </c>
      <c r="H3725" s="7" t="s">
        <v>67</v>
      </c>
      <c r="I3725" s="2">
        <v>710000000</v>
      </c>
      <c r="J3725" s="2" t="s">
        <v>11537</v>
      </c>
      <c r="K3725" s="2" t="s">
        <v>1034</v>
      </c>
      <c r="L3725" s="2" t="s">
        <v>1142</v>
      </c>
      <c r="M3725" s="6" t="s">
        <v>32</v>
      </c>
      <c r="N3725" s="2" t="s">
        <v>453</v>
      </c>
      <c r="O3725" s="15" t="s">
        <v>61</v>
      </c>
      <c r="P3725" s="36" t="s">
        <v>40</v>
      </c>
      <c r="Q3725" s="5" t="s">
        <v>41</v>
      </c>
      <c r="R3725" s="2">
        <v>1</v>
      </c>
      <c r="S3725" s="9">
        <v>9000</v>
      </c>
      <c r="T3725" s="9">
        <f t="shared" si="291"/>
        <v>9000</v>
      </c>
      <c r="U3725" s="9">
        <v>10080</v>
      </c>
      <c r="V3725" s="2" t="s">
        <v>42</v>
      </c>
      <c r="W3725" s="2">
        <v>2014</v>
      </c>
      <c r="X3725" s="2"/>
    </row>
    <row r="3726" spans="1:24" ht="63.75" outlineLevel="1" x14ac:dyDescent="0.25">
      <c r="A3726" s="2" t="s">
        <v>8930</v>
      </c>
      <c r="B3726" s="2" t="s">
        <v>27</v>
      </c>
      <c r="C3726" s="43" t="s">
        <v>12944</v>
      </c>
      <c r="D3726" s="93" t="s">
        <v>12943</v>
      </c>
      <c r="E3726" s="93" t="s">
        <v>12942</v>
      </c>
      <c r="F3726" s="93" t="s">
        <v>12929</v>
      </c>
      <c r="G3726" s="2" t="s">
        <v>350</v>
      </c>
      <c r="H3726" s="7" t="s">
        <v>67</v>
      </c>
      <c r="I3726" s="2">
        <v>710000000</v>
      </c>
      <c r="J3726" s="2" t="s">
        <v>11537</v>
      </c>
      <c r="K3726" s="2" t="s">
        <v>1034</v>
      </c>
      <c r="L3726" s="2" t="s">
        <v>1142</v>
      </c>
      <c r="M3726" s="6" t="s">
        <v>32</v>
      </c>
      <c r="N3726" s="2" t="s">
        <v>453</v>
      </c>
      <c r="O3726" s="15" t="s">
        <v>3810</v>
      </c>
      <c r="P3726" s="36" t="s">
        <v>40</v>
      </c>
      <c r="Q3726" s="2" t="s">
        <v>41</v>
      </c>
      <c r="R3726" s="2">
        <v>2</v>
      </c>
      <c r="S3726" s="9">
        <v>2600</v>
      </c>
      <c r="T3726" s="9">
        <f t="shared" si="291"/>
        <v>5200</v>
      </c>
      <c r="U3726" s="9">
        <v>5824</v>
      </c>
      <c r="V3726" s="2" t="s">
        <v>42</v>
      </c>
      <c r="W3726" s="2">
        <v>2014</v>
      </c>
      <c r="X3726" s="2"/>
    </row>
    <row r="3727" spans="1:24" ht="63.75" outlineLevel="1" x14ac:dyDescent="0.25">
      <c r="A3727" s="2" t="s">
        <v>8931</v>
      </c>
      <c r="B3727" s="2" t="s">
        <v>27</v>
      </c>
      <c r="C3727" s="43" t="s">
        <v>12944</v>
      </c>
      <c r="D3727" s="93" t="s">
        <v>12943</v>
      </c>
      <c r="E3727" s="93" t="s">
        <v>12942</v>
      </c>
      <c r="F3727" s="93" t="s">
        <v>12930</v>
      </c>
      <c r="G3727" s="2" t="s">
        <v>350</v>
      </c>
      <c r="H3727" s="7" t="s">
        <v>67</v>
      </c>
      <c r="I3727" s="2">
        <v>710000000</v>
      </c>
      <c r="J3727" s="2" t="s">
        <v>11537</v>
      </c>
      <c r="K3727" s="2" t="s">
        <v>1034</v>
      </c>
      <c r="L3727" s="2" t="s">
        <v>1142</v>
      </c>
      <c r="M3727" s="6" t="s">
        <v>32</v>
      </c>
      <c r="N3727" s="2" t="s">
        <v>453</v>
      </c>
      <c r="O3727" s="15" t="s">
        <v>61</v>
      </c>
      <c r="P3727" s="36" t="s">
        <v>40</v>
      </c>
      <c r="Q3727" s="5" t="s">
        <v>41</v>
      </c>
      <c r="R3727" s="2">
        <v>1</v>
      </c>
      <c r="S3727" s="9">
        <v>50000</v>
      </c>
      <c r="T3727" s="9">
        <f t="shared" si="291"/>
        <v>50000</v>
      </c>
      <c r="U3727" s="9">
        <v>56000</v>
      </c>
      <c r="V3727" s="2" t="s">
        <v>42</v>
      </c>
      <c r="W3727" s="2">
        <v>2014</v>
      </c>
      <c r="X3727" s="2"/>
    </row>
    <row r="3728" spans="1:24" ht="63.75" outlineLevel="1" x14ac:dyDescent="0.25">
      <c r="A3728" s="2" t="s">
        <v>8932</v>
      </c>
      <c r="B3728" s="2" t="s">
        <v>27</v>
      </c>
      <c r="C3728" s="43" t="s">
        <v>12944</v>
      </c>
      <c r="D3728" s="93" t="s">
        <v>12943</v>
      </c>
      <c r="E3728" s="93" t="s">
        <v>12942</v>
      </c>
      <c r="F3728" s="93" t="s">
        <v>12931</v>
      </c>
      <c r="G3728" s="2" t="s">
        <v>350</v>
      </c>
      <c r="H3728" s="7" t="s">
        <v>67</v>
      </c>
      <c r="I3728" s="2">
        <v>710000000</v>
      </c>
      <c r="J3728" s="2" t="s">
        <v>11537</v>
      </c>
      <c r="K3728" s="2" t="s">
        <v>1034</v>
      </c>
      <c r="L3728" s="2" t="s">
        <v>1142</v>
      </c>
      <c r="M3728" s="6" t="s">
        <v>32</v>
      </c>
      <c r="N3728" s="2" t="s">
        <v>453</v>
      </c>
      <c r="O3728" s="15" t="s">
        <v>61</v>
      </c>
      <c r="P3728" s="36" t="s">
        <v>40</v>
      </c>
      <c r="Q3728" s="5" t="s">
        <v>41</v>
      </c>
      <c r="R3728" s="2">
        <v>2</v>
      </c>
      <c r="S3728" s="9">
        <v>700</v>
      </c>
      <c r="T3728" s="9">
        <f t="shared" si="291"/>
        <v>1400</v>
      </c>
      <c r="U3728" s="9">
        <v>1568</v>
      </c>
      <c r="V3728" s="2" t="s">
        <v>42</v>
      </c>
      <c r="W3728" s="2">
        <v>2014</v>
      </c>
      <c r="X3728" s="2"/>
    </row>
    <row r="3729" spans="1:24" ht="63.75" outlineLevel="1" x14ac:dyDescent="0.25">
      <c r="A3729" s="2" t="s">
        <v>8933</v>
      </c>
      <c r="B3729" s="2" t="s">
        <v>27</v>
      </c>
      <c r="C3729" s="43" t="s">
        <v>12944</v>
      </c>
      <c r="D3729" s="93" t="s">
        <v>12943</v>
      </c>
      <c r="E3729" s="93" t="s">
        <v>12942</v>
      </c>
      <c r="F3729" s="93" t="s">
        <v>12932</v>
      </c>
      <c r="G3729" s="2" t="s">
        <v>350</v>
      </c>
      <c r="H3729" s="7" t="s">
        <v>67</v>
      </c>
      <c r="I3729" s="2">
        <v>710000000</v>
      </c>
      <c r="J3729" s="2" t="s">
        <v>11537</v>
      </c>
      <c r="K3729" s="2" t="s">
        <v>1034</v>
      </c>
      <c r="L3729" s="2" t="s">
        <v>1142</v>
      </c>
      <c r="M3729" s="6" t="s">
        <v>32</v>
      </c>
      <c r="N3729" s="2" t="s">
        <v>453</v>
      </c>
      <c r="O3729" s="15" t="s">
        <v>61</v>
      </c>
      <c r="P3729" s="36" t="s">
        <v>40</v>
      </c>
      <c r="Q3729" s="5" t="s">
        <v>41</v>
      </c>
      <c r="R3729" s="2">
        <v>1</v>
      </c>
      <c r="S3729" s="9">
        <v>3600</v>
      </c>
      <c r="T3729" s="9">
        <f t="shared" si="291"/>
        <v>3600</v>
      </c>
      <c r="U3729" s="9">
        <v>4032</v>
      </c>
      <c r="V3729" s="2" t="s">
        <v>42</v>
      </c>
      <c r="W3729" s="2">
        <v>2014</v>
      </c>
      <c r="X3729" s="2"/>
    </row>
    <row r="3730" spans="1:24" ht="63.75" outlineLevel="1" x14ac:dyDescent="0.25">
      <c r="A3730" s="2" t="s">
        <v>8934</v>
      </c>
      <c r="B3730" s="2" t="s">
        <v>27</v>
      </c>
      <c r="C3730" s="43" t="s">
        <v>12944</v>
      </c>
      <c r="D3730" s="93" t="s">
        <v>12943</v>
      </c>
      <c r="E3730" s="93" t="s">
        <v>12942</v>
      </c>
      <c r="F3730" s="93" t="s">
        <v>12933</v>
      </c>
      <c r="G3730" s="2" t="s">
        <v>350</v>
      </c>
      <c r="H3730" s="7" t="s">
        <v>67</v>
      </c>
      <c r="I3730" s="2">
        <v>710000000</v>
      </c>
      <c r="J3730" s="2" t="s">
        <v>11537</v>
      </c>
      <c r="K3730" s="2" t="s">
        <v>1034</v>
      </c>
      <c r="L3730" s="2" t="s">
        <v>1142</v>
      </c>
      <c r="M3730" s="6" t="s">
        <v>32</v>
      </c>
      <c r="N3730" s="2" t="s">
        <v>453</v>
      </c>
      <c r="O3730" s="15" t="s">
        <v>61</v>
      </c>
      <c r="P3730" s="36" t="s">
        <v>40</v>
      </c>
      <c r="Q3730" s="5" t="s">
        <v>41</v>
      </c>
      <c r="R3730" s="2">
        <v>1</v>
      </c>
      <c r="S3730" s="9">
        <v>7600</v>
      </c>
      <c r="T3730" s="9">
        <f t="shared" si="291"/>
        <v>7600</v>
      </c>
      <c r="U3730" s="9">
        <v>8512</v>
      </c>
      <c r="V3730" s="2" t="s">
        <v>42</v>
      </c>
      <c r="W3730" s="2">
        <v>2014</v>
      </c>
      <c r="X3730" s="2"/>
    </row>
    <row r="3731" spans="1:24" ht="63.75" outlineLevel="1" x14ac:dyDescent="0.25">
      <c r="A3731" s="2" t="s">
        <v>8935</v>
      </c>
      <c r="B3731" s="2" t="s">
        <v>27</v>
      </c>
      <c r="C3731" s="43" t="s">
        <v>12944</v>
      </c>
      <c r="D3731" s="93" t="s">
        <v>12943</v>
      </c>
      <c r="E3731" s="93" t="s">
        <v>12942</v>
      </c>
      <c r="F3731" s="93" t="s">
        <v>12934</v>
      </c>
      <c r="G3731" s="2" t="s">
        <v>350</v>
      </c>
      <c r="H3731" s="7" t="s">
        <v>67</v>
      </c>
      <c r="I3731" s="2">
        <v>710000000</v>
      </c>
      <c r="J3731" s="2" t="s">
        <v>11537</v>
      </c>
      <c r="K3731" s="2" t="s">
        <v>1034</v>
      </c>
      <c r="L3731" s="2" t="s">
        <v>1142</v>
      </c>
      <c r="M3731" s="6" t="s">
        <v>32</v>
      </c>
      <c r="N3731" s="2" t="s">
        <v>453</v>
      </c>
      <c r="O3731" s="15" t="s">
        <v>61</v>
      </c>
      <c r="P3731" s="36" t="s">
        <v>40</v>
      </c>
      <c r="Q3731" s="5" t="s">
        <v>41</v>
      </c>
      <c r="R3731" s="2">
        <v>1</v>
      </c>
      <c r="S3731" s="9">
        <v>6800</v>
      </c>
      <c r="T3731" s="9">
        <f t="shared" si="291"/>
        <v>6800</v>
      </c>
      <c r="U3731" s="9">
        <v>7616</v>
      </c>
      <c r="V3731" s="2" t="s">
        <v>42</v>
      </c>
      <c r="W3731" s="2">
        <v>2014</v>
      </c>
      <c r="X3731" s="2"/>
    </row>
    <row r="3732" spans="1:24" ht="63.75" outlineLevel="1" x14ac:dyDescent="0.25">
      <c r="A3732" s="2" t="s">
        <v>9564</v>
      </c>
      <c r="B3732" s="2" t="s">
        <v>27</v>
      </c>
      <c r="C3732" s="43" t="s">
        <v>12944</v>
      </c>
      <c r="D3732" s="93" t="s">
        <v>12943</v>
      </c>
      <c r="E3732" s="93" t="s">
        <v>12942</v>
      </c>
      <c r="F3732" s="93" t="s">
        <v>12935</v>
      </c>
      <c r="G3732" s="2" t="s">
        <v>350</v>
      </c>
      <c r="H3732" s="7" t="s">
        <v>67</v>
      </c>
      <c r="I3732" s="2">
        <v>710000000</v>
      </c>
      <c r="J3732" s="2" t="s">
        <v>11537</v>
      </c>
      <c r="K3732" s="2" t="s">
        <v>1034</v>
      </c>
      <c r="L3732" s="2" t="s">
        <v>1142</v>
      </c>
      <c r="M3732" s="6" t="s">
        <v>32</v>
      </c>
      <c r="N3732" s="2" t="s">
        <v>453</v>
      </c>
      <c r="O3732" s="15" t="s">
        <v>61</v>
      </c>
      <c r="P3732" s="36" t="s">
        <v>40</v>
      </c>
      <c r="Q3732" s="5" t="s">
        <v>41</v>
      </c>
      <c r="R3732" s="2">
        <v>2</v>
      </c>
      <c r="S3732" s="9">
        <v>6000</v>
      </c>
      <c r="T3732" s="9">
        <f t="shared" si="291"/>
        <v>12000</v>
      </c>
      <c r="U3732" s="9">
        <v>13440</v>
      </c>
      <c r="V3732" s="2" t="s">
        <v>42</v>
      </c>
      <c r="W3732" s="2">
        <v>2014</v>
      </c>
      <c r="X3732" s="2"/>
    </row>
    <row r="3733" spans="1:24" ht="63.75" outlineLevel="1" x14ac:dyDescent="0.25">
      <c r="A3733" s="2" t="s">
        <v>9571</v>
      </c>
      <c r="B3733" s="2" t="s">
        <v>27</v>
      </c>
      <c r="C3733" s="43" t="s">
        <v>12944</v>
      </c>
      <c r="D3733" s="93" t="s">
        <v>12943</v>
      </c>
      <c r="E3733" s="93" t="s">
        <v>12942</v>
      </c>
      <c r="F3733" s="93" t="s">
        <v>12936</v>
      </c>
      <c r="G3733" s="2" t="s">
        <v>350</v>
      </c>
      <c r="H3733" s="7" t="s">
        <v>67</v>
      </c>
      <c r="I3733" s="2">
        <v>710000000</v>
      </c>
      <c r="J3733" s="2" t="s">
        <v>11537</v>
      </c>
      <c r="K3733" s="2" t="s">
        <v>1034</v>
      </c>
      <c r="L3733" s="2" t="s">
        <v>1142</v>
      </c>
      <c r="M3733" s="6" t="s">
        <v>32</v>
      </c>
      <c r="N3733" s="2" t="s">
        <v>453</v>
      </c>
      <c r="O3733" s="15" t="s">
        <v>61</v>
      </c>
      <c r="P3733" s="36" t="s">
        <v>40</v>
      </c>
      <c r="Q3733" s="5" t="s">
        <v>41</v>
      </c>
      <c r="R3733" s="2">
        <v>1</v>
      </c>
      <c r="S3733" s="9">
        <v>8000</v>
      </c>
      <c r="T3733" s="9">
        <f t="shared" si="291"/>
        <v>8000</v>
      </c>
      <c r="U3733" s="9">
        <v>8960</v>
      </c>
      <c r="V3733" s="2" t="s">
        <v>42</v>
      </c>
      <c r="W3733" s="2">
        <v>2014</v>
      </c>
      <c r="X3733" s="2"/>
    </row>
    <row r="3734" spans="1:24" ht="63.75" outlineLevel="1" x14ac:dyDescent="0.25">
      <c r="A3734" s="2" t="s">
        <v>9572</v>
      </c>
      <c r="B3734" s="2" t="s">
        <v>27</v>
      </c>
      <c r="C3734" s="43" t="s">
        <v>12944</v>
      </c>
      <c r="D3734" s="93" t="s">
        <v>12943</v>
      </c>
      <c r="E3734" s="93" t="s">
        <v>12942</v>
      </c>
      <c r="F3734" s="93" t="s">
        <v>12937</v>
      </c>
      <c r="G3734" s="2" t="s">
        <v>350</v>
      </c>
      <c r="H3734" s="7" t="s">
        <v>67</v>
      </c>
      <c r="I3734" s="2">
        <v>710000000</v>
      </c>
      <c r="J3734" s="2" t="s">
        <v>11537</v>
      </c>
      <c r="K3734" s="2" t="s">
        <v>1034</v>
      </c>
      <c r="L3734" s="2" t="s">
        <v>1142</v>
      </c>
      <c r="M3734" s="6" t="s">
        <v>32</v>
      </c>
      <c r="N3734" s="2" t="s">
        <v>453</v>
      </c>
      <c r="O3734" s="15" t="s">
        <v>61</v>
      </c>
      <c r="P3734" s="36" t="s">
        <v>40</v>
      </c>
      <c r="Q3734" s="5" t="s">
        <v>41</v>
      </c>
      <c r="R3734" s="2">
        <v>1</v>
      </c>
      <c r="S3734" s="9">
        <v>6000</v>
      </c>
      <c r="T3734" s="9">
        <f t="shared" si="291"/>
        <v>6000</v>
      </c>
      <c r="U3734" s="9">
        <v>6720</v>
      </c>
      <c r="V3734" s="2" t="s">
        <v>42</v>
      </c>
      <c r="W3734" s="2">
        <v>2014</v>
      </c>
      <c r="X3734" s="2"/>
    </row>
    <row r="3735" spans="1:24" ht="63.75" outlineLevel="1" x14ac:dyDescent="0.25">
      <c r="A3735" s="2" t="s">
        <v>9573</v>
      </c>
      <c r="B3735" s="2" t="s">
        <v>27</v>
      </c>
      <c r="C3735" s="43" t="s">
        <v>12944</v>
      </c>
      <c r="D3735" s="93" t="s">
        <v>12943</v>
      </c>
      <c r="E3735" s="93" t="s">
        <v>12942</v>
      </c>
      <c r="F3735" s="93" t="s">
        <v>12938</v>
      </c>
      <c r="G3735" s="2" t="s">
        <v>350</v>
      </c>
      <c r="H3735" s="7" t="s">
        <v>67</v>
      </c>
      <c r="I3735" s="2">
        <v>710000000</v>
      </c>
      <c r="J3735" s="2" t="s">
        <v>11537</v>
      </c>
      <c r="K3735" s="2" t="s">
        <v>1034</v>
      </c>
      <c r="L3735" s="2" t="s">
        <v>1142</v>
      </c>
      <c r="M3735" s="6" t="s">
        <v>32</v>
      </c>
      <c r="N3735" s="2" t="s">
        <v>453</v>
      </c>
      <c r="O3735" s="15" t="s">
        <v>61</v>
      </c>
      <c r="P3735" s="36" t="s">
        <v>40</v>
      </c>
      <c r="Q3735" s="5" t="s">
        <v>41</v>
      </c>
      <c r="R3735" s="2">
        <v>1</v>
      </c>
      <c r="S3735" s="9">
        <v>31200</v>
      </c>
      <c r="T3735" s="9">
        <f t="shared" si="291"/>
        <v>31200</v>
      </c>
      <c r="U3735" s="9">
        <v>34944</v>
      </c>
      <c r="V3735" s="2" t="s">
        <v>42</v>
      </c>
      <c r="W3735" s="2">
        <v>2014</v>
      </c>
      <c r="X3735" s="2"/>
    </row>
    <row r="3736" spans="1:24" ht="63.75" outlineLevel="1" x14ac:dyDescent="0.25">
      <c r="A3736" s="2" t="s">
        <v>9574</v>
      </c>
      <c r="B3736" s="2" t="s">
        <v>27</v>
      </c>
      <c r="C3736" s="43" t="s">
        <v>12944</v>
      </c>
      <c r="D3736" s="93" t="s">
        <v>12943</v>
      </c>
      <c r="E3736" s="93" t="s">
        <v>12942</v>
      </c>
      <c r="F3736" s="93" t="s">
        <v>12939</v>
      </c>
      <c r="G3736" s="2" t="s">
        <v>350</v>
      </c>
      <c r="H3736" s="7" t="s">
        <v>67</v>
      </c>
      <c r="I3736" s="2">
        <v>710000000</v>
      </c>
      <c r="J3736" s="2" t="s">
        <v>11537</v>
      </c>
      <c r="K3736" s="2" t="s">
        <v>1034</v>
      </c>
      <c r="L3736" s="2" t="s">
        <v>1142</v>
      </c>
      <c r="M3736" s="6" t="s">
        <v>32</v>
      </c>
      <c r="N3736" s="2" t="s">
        <v>453</v>
      </c>
      <c r="O3736" s="15" t="s">
        <v>61</v>
      </c>
      <c r="P3736" s="36" t="s">
        <v>40</v>
      </c>
      <c r="Q3736" s="5" t="s">
        <v>41</v>
      </c>
      <c r="R3736" s="2">
        <v>1</v>
      </c>
      <c r="S3736" s="9">
        <v>30000</v>
      </c>
      <c r="T3736" s="9">
        <f t="shared" si="291"/>
        <v>30000</v>
      </c>
      <c r="U3736" s="9">
        <v>33600</v>
      </c>
      <c r="V3736" s="2" t="s">
        <v>42</v>
      </c>
      <c r="W3736" s="2">
        <v>2014</v>
      </c>
      <c r="X3736" s="2"/>
    </row>
    <row r="3737" spans="1:24" ht="63.75" outlineLevel="1" x14ac:dyDescent="0.25">
      <c r="A3737" s="2" t="s">
        <v>9575</v>
      </c>
      <c r="B3737" s="2" t="s">
        <v>27</v>
      </c>
      <c r="C3737" s="43" t="s">
        <v>12944</v>
      </c>
      <c r="D3737" s="93" t="s">
        <v>12943</v>
      </c>
      <c r="E3737" s="93" t="s">
        <v>12942</v>
      </c>
      <c r="F3737" s="93" t="s">
        <v>12940</v>
      </c>
      <c r="G3737" s="2" t="s">
        <v>350</v>
      </c>
      <c r="H3737" s="7" t="s">
        <v>67</v>
      </c>
      <c r="I3737" s="2">
        <v>710000000</v>
      </c>
      <c r="J3737" s="2" t="s">
        <v>11537</v>
      </c>
      <c r="K3737" s="2" t="s">
        <v>1034</v>
      </c>
      <c r="L3737" s="2" t="s">
        <v>1142</v>
      </c>
      <c r="M3737" s="6" t="s">
        <v>32</v>
      </c>
      <c r="N3737" s="2" t="s">
        <v>453</v>
      </c>
      <c r="O3737" s="15" t="s">
        <v>61</v>
      </c>
      <c r="P3737" s="36" t="s">
        <v>40</v>
      </c>
      <c r="Q3737" s="5" t="s">
        <v>41</v>
      </c>
      <c r="R3737" s="2">
        <v>2</v>
      </c>
      <c r="S3737" s="9">
        <v>30000</v>
      </c>
      <c r="T3737" s="9">
        <f>S3737*R3737</f>
        <v>60000</v>
      </c>
      <c r="U3737" s="9">
        <f>T3737*1.12</f>
        <v>67200</v>
      </c>
      <c r="V3737" s="2" t="s">
        <v>42</v>
      </c>
      <c r="W3737" s="2">
        <v>2014</v>
      </c>
      <c r="X3737" s="2"/>
    </row>
    <row r="3738" spans="1:24" ht="63.75" outlineLevel="1" x14ac:dyDescent="0.25">
      <c r="A3738" s="2" t="s">
        <v>9576</v>
      </c>
      <c r="B3738" s="2" t="s">
        <v>27</v>
      </c>
      <c r="C3738" s="43" t="s">
        <v>12944</v>
      </c>
      <c r="D3738" s="93" t="s">
        <v>12943</v>
      </c>
      <c r="E3738" s="93" t="s">
        <v>12942</v>
      </c>
      <c r="F3738" s="93" t="s">
        <v>12941</v>
      </c>
      <c r="G3738" s="2" t="s">
        <v>350</v>
      </c>
      <c r="H3738" s="7" t="s">
        <v>67</v>
      </c>
      <c r="I3738" s="2">
        <v>710000000</v>
      </c>
      <c r="J3738" s="2" t="s">
        <v>11537</v>
      </c>
      <c r="K3738" s="2" t="s">
        <v>1034</v>
      </c>
      <c r="L3738" s="2" t="s">
        <v>1142</v>
      </c>
      <c r="M3738" s="6" t="s">
        <v>32</v>
      </c>
      <c r="N3738" s="2" t="s">
        <v>453</v>
      </c>
      <c r="O3738" s="15" t="s">
        <v>61</v>
      </c>
      <c r="P3738" s="36" t="s">
        <v>40</v>
      </c>
      <c r="Q3738" s="5" t="s">
        <v>41</v>
      </c>
      <c r="R3738" s="2">
        <v>1</v>
      </c>
      <c r="S3738" s="9">
        <v>1600</v>
      </c>
      <c r="T3738" s="9">
        <f t="shared" ref="T3738:T3744" si="292">S3738*R3738</f>
        <v>1600</v>
      </c>
      <c r="U3738" s="9">
        <v>1792</v>
      </c>
      <c r="V3738" s="2" t="s">
        <v>42</v>
      </c>
      <c r="W3738" s="2">
        <v>2014</v>
      </c>
      <c r="X3738" s="2"/>
    </row>
    <row r="3739" spans="1:24" ht="63.75" outlineLevel="1" x14ac:dyDescent="0.25">
      <c r="A3739" s="2" t="s">
        <v>9577</v>
      </c>
      <c r="B3739" s="2" t="s">
        <v>27</v>
      </c>
      <c r="C3739" s="10" t="s">
        <v>7864</v>
      </c>
      <c r="D3739" s="10" t="s">
        <v>7865</v>
      </c>
      <c r="E3739" s="10" t="s">
        <v>4897</v>
      </c>
      <c r="F3739" s="93" t="s">
        <v>6596</v>
      </c>
      <c r="G3739" s="2" t="s">
        <v>350</v>
      </c>
      <c r="H3739" s="7" t="s">
        <v>67</v>
      </c>
      <c r="I3739" s="2">
        <v>710000000</v>
      </c>
      <c r="J3739" s="2" t="s">
        <v>11537</v>
      </c>
      <c r="K3739" s="2" t="s">
        <v>1034</v>
      </c>
      <c r="L3739" s="2" t="s">
        <v>1142</v>
      </c>
      <c r="M3739" s="6" t="s">
        <v>32</v>
      </c>
      <c r="N3739" s="2" t="s">
        <v>453</v>
      </c>
      <c r="O3739" s="15" t="s">
        <v>61</v>
      </c>
      <c r="P3739" s="36" t="s">
        <v>40</v>
      </c>
      <c r="Q3739" s="5" t="s">
        <v>41</v>
      </c>
      <c r="R3739" s="2">
        <v>6</v>
      </c>
      <c r="S3739" s="9">
        <v>13333.33</v>
      </c>
      <c r="T3739" s="9">
        <f t="shared" si="292"/>
        <v>79999.98</v>
      </c>
      <c r="U3739" s="9">
        <v>89600</v>
      </c>
      <c r="V3739" s="2" t="s">
        <v>42</v>
      </c>
      <c r="W3739" s="2">
        <v>2014</v>
      </c>
      <c r="X3739" s="2"/>
    </row>
    <row r="3740" spans="1:24" ht="63.75" outlineLevel="1" x14ac:dyDescent="0.25">
      <c r="A3740" s="2" t="s">
        <v>9578</v>
      </c>
      <c r="B3740" s="2" t="s">
        <v>27</v>
      </c>
      <c r="C3740" s="43" t="s">
        <v>12917</v>
      </c>
      <c r="D3740" s="93" t="s">
        <v>12916</v>
      </c>
      <c r="E3740" s="93" t="s">
        <v>4897</v>
      </c>
      <c r="F3740" s="93" t="s">
        <v>6596</v>
      </c>
      <c r="G3740" s="2" t="s">
        <v>350</v>
      </c>
      <c r="H3740" s="7" t="s">
        <v>67</v>
      </c>
      <c r="I3740" s="2">
        <v>710000000</v>
      </c>
      <c r="J3740" s="2" t="s">
        <v>11537</v>
      </c>
      <c r="K3740" s="2" t="s">
        <v>1034</v>
      </c>
      <c r="L3740" s="2" t="s">
        <v>1142</v>
      </c>
      <c r="M3740" s="6" t="s">
        <v>32</v>
      </c>
      <c r="N3740" s="2" t="s">
        <v>453</v>
      </c>
      <c r="O3740" s="15" t="s">
        <v>61</v>
      </c>
      <c r="P3740" s="36" t="s">
        <v>40</v>
      </c>
      <c r="Q3740" s="5" t="s">
        <v>41</v>
      </c>
      <c r="R3740" s="2">
        <v>1</v>
      </c>
      <c r="S3740" s="9">
        <v>8000</v>
      </c>
      <c r="T3740" s="9">
        <f t="shared" si="292"/>
        <v>8000</v>
      </c>
      <c r="U3740" s="9">
        <v>8960</v>
      </c>
      <c r="V3740" s="2" t="s">
        <v>42</v>
      </c>
      <c r="W3740" s="2">
        <v>2014</v>
      </c>
      <c r="X3740" s="2"/>
    </row>
    <row r="3741" spans="1:24" ht="63.75" outlineLevel="1" x14ac:dyDescent="0.25">
      <c r="A3741" s="2" t="s">
        <v>9579</v>
      </c>
      <c r="B3741" s="2" t="s">
        <v>27</v>
      </c>
      <c r="C3741" s="43" t="s">
        <v>7866</v>
      </c>
      <c r="D3741" s="93" t="s">
        <v>3923</v>
      </c>
      <c r="E3741" s="93" t="s">
        <v>7867</v>
      </c>
      <c r="F3741" s="93" t="s">
        <v>6596</v>
      </c>
      <c r="G3741" s="2" t="s">
        <v>350</v>
      </c>
      <c r="H3741" s="7" t="s">
        <v>67</v>
      </c>
      <c r="I3741" s="2">
        <v>710000000</v>
      </c>
      <c r="J3741" s="2" t="s">
        <v>11537</v>
      </c>
      <c r="K3741" s="2" t="s">
        <v>1034</v>
      </c>
      <c r="L3741" s="2" t="s">
        <v>1142</v>
      </c>
      <c r="M3741" s="6" t="s">
        <v>32</v>
      </c>
      <c r="N3741" s="2" t="s">
        <v>453</v>
      </c>
      <c r="O3741" s="15" t="s">
        <v>61</v>
      </c>
      <c r="P3741" s="36" t="s">
        <v>40</v>
      </c>
      <c r="Q3741" s="5" t="s">
        <v>41</v>
      </c>
      <c r="R3741" s="2">
        <v>1</v>
      </c>
      <c r="S3741" s="9">
        <v>72000</v>
      </c>
      <c r="T3741" s="9">
        <f t="shared" si="292"/>
        <v>72000</v>
      </c>
      <c r="U3741" s="9">
        <v>80640</v>
      </c>
      <c r="V3741" s="2" t="s">
        <v>42</v>
      </c>
      <c r="W3741" s="2">
        <v>2014</v>
      </c>
      <c r="X3741" s="2"/>
    </row>
    <row r="3742" spans="1:24" ht="63.75" outlineLevel="1" x14ac:dyDescent="0.25">
      <c r="A3742" s="2" t="s">
        <v>9580</v>
      </c>
      <c r="B3742" s="2" t="s">
        <v>27</v>
      </c>
      <c r="C3742" s="43" t="s">
        <v>12915</v>
      </c>
      <c r="D3742" s="93" t="s">
        <v>6636</v>
      </c>
      <c r="E3742" s="93" t="s">
        <v>12914</v>
      </c>
      <c r="F3742" s="93" t="s">
        <v>6596</v>
      </c>
      <c r="G3742" s="2" t="s">
        <v>350</v>
      </c>
      <c r="H3742" s="7" t="s">
        <v>67</v>
      </c>
      <c r="I3742" s="2">
        <v>710000000</v>
      </c>
      <c r="J3742" s="2" t="s">
        <v>11537</v>
      </c>
      <c r="K3742" s="2" t="s">
        <v>1034</v>
      </c>
      <c r="L3742" s="2" t="s">
        <v>1142</v>
      </c>
      <c r="M3742" s="6" t="s">
        <v>32</v>
      </c>
      <c r="N3742" s="2" t="s">
        <v>453</v>
      </c>
      <c r="O3742" s="15" t="s">
        <v>61</v>
      </c>
      <c r="P3742" s="36" t="s">
        <v>40</v>
      </c>
      <c r="Q3742" s="5" t="s">
        <v>41</v>
      </c>
      <c r="R3742" s="2">
        <v>2</v>
      </c>
      <c r="S3742" s="9">
        <v>13500</v>
      </c>
      <c r="T3742" s="9">
        <f t="shared" si="292"/>
        <v>27000</v>
      </c>
      <c r="U3742" s="9">
        <v>30240</v>
      </c>
      <c r="V3742" s="2" t="s">
        <v>42</v>
      </c>
      <c r="W3742" s="2">
        <v>2014</v>
      </c>
      <c r="X3742" s="2"/>
    </row>
    <row r="3743" spans="1:24" ht="63.75" outlineLevel="1" x14ac:dyDescent="0.25">
      <c r="A3743" s="2" t="s">
        <v>9581</v>
      </c>
      <c r="B3743" s="2" t="s">
        <v>27</v>
      </c>
      <c r="C3743" s="43" t="s">
        <v>12913</v>
      </c>
      <c r="D3743" s="93" t="s">
        <v>6637</v>
      </c>
      <c r="E3743" s="93" t="s">
        <v>12912</v>
      </c>
      <c r="F3743" s="93" t="s">
        <v>6596</v>
      </c>
      <c r="G3743" s="2" t="s">
        <v>350</v>
      </c>
      <c r="H3743" s="7" t="s">
        <v>67</v>
      </c>
      <c r="I3743" s="2">
        <v>710000000</v>
      </c>
      <c r="J3743" s="2" t="s">
        <v>11537</v>
      </c>
      <c r="K3743" s="2" t="s">
        <v>1034</v>
      </c>
      <c r="L3743" s="2" t="s">
        <v>1142</v>
      </c>
      <c r="M3743" s="6" t="s">
        <v>32</v>
      </c>
      <c r="N3743" s="2" t="s">
        <v>453</v>
      </c>
      <c r="O3743" s="15" t="s">
        <v>61</v>
      </c>
      <c r="P3743" s="36" t="s">
        <v>40</v>
      </c>
      <c r="Q3743" s="5" t="s">
        <v>41</v>
      </c>
      <c r="R3743" s="2">
        <v>1</v>
      </c>
      <c r="S3743" s="9">
        <v>140000</v>
      </c>
      <c r="T3743" s="9">
        <f t="shared" si="292"/>
        <v>140000</v>
      </c>
      <c r="U3743" s="9">
        <v>156800</v>
      </c>
      <c r="V3743" s="2" t="s">
        <v>42</v>
      </c>
      <c r="W3743" s="2">
        <v>2014</v>
      </c>
      <c r="X3743" s="2"/>
    </row>
    <row r="3744" spans="1:24" ht="63.75" outlineLevel="1" x14ac:dyDescent="0.25">
      <c r="A3744" s="2" t="s">
        <v>9582</v>
      </c>
      <c r="B3744" s="2" t="s">
        <v>27</v>
      </c>
      <c r="C3744" s="43" t="s">
        <v>12911</v>
      </c>
      <c r="D3744" s="93" t="s">
        <v>12910</v>
      </c>
      <c r="E3744" s="93" t="s">
        <v>12909</v>
      </c>
      <c r="F3744" s="93" t="s">
        <v>12908</v>
      </c>
      <c r="G3744" s="2" t="s">
        <v>350</v>
      </c>
      <c r="H3744" s="7" t="s">
        <v>67</v>
      </c>
      <c r="I3744" s="2">
        <v>710000000</v>
      </c>
      <c r="J3744" s="2" t="s">
        <v>11537</v>
      </c>
      <c r="K3744" s="2" t="s">
        <v>1034</v>
      </c>
      <c r="L3744" s="2" t="s">
        <v>1142</v>
      </c>
      <c r="M3744" s="6" t="s">
        <v>32</v>
      </c>
      <c r="N3744" s="2" t="s">
        <v>453</v>
      </c>
      <c r="O3744" s="15" t="s">
        <v>61</v>
      </c>
      <c r="P3744" s="36" t="s">
        <v>40</v>
      </c>
      <c r="Q3744" s="5" t="s">
        <v>41</v>
      </c>
      <c r="R3744" s="2">
        <v>1</v>
      </c>
      <c r="S3744" s="9">
        <v>38000</v>
      </c>
      <c r="T3744" s="9">
        <f t="shared" si="292"/>
        <v>38000</v>
      </c>
      <c r="U3744" s="9">
        <v>42560</v>
      </c>
      <c r="V3744" s="2" t="s">
        <v>42</v>
      </c>
      <c r="W3744" s="2">
        <v>2014</v>
      </c>
      <c r="X3744" s="2"/>
    </row>
    <row r="3745" spans="1:24" ht="63.75" outlineLevel="1" x14ac:dyDescent="0.25">
      <c r="A3745" s="2" t="s">
        <v>9583</v>
      </c>
      <c r="B3745" s="2" t="s">
        <v>27</v>
      </c>
      <c r="C3745" s="43" t="s">
        <v>8077</v>
      </c>
      <c r="D3745" s="93" t="s">
        <v>5776</v>
      </c>
      <c r="E3745" s="93" t="s">
        <v>1740</v>
      </c>
      <c r="F3745" s="93" t="s">
        <v>6596</v>
      </c>
      <c r="G3745" s="2" t="s">
        <v>350</v>
      </c>
      <c r="H3745" s="7" t="s">
        <v>67</v>
      </c>
      <c r="I3745" s="2">
        <v>710000000</v>
      </c>
      <c r="J3745" s="2" t="s">
        <v>11537</v>
      </c>
      <c r="K3745" s="2" t="s">
        <v>1034</v>
      </c>
      <c r="L3745" s="2" t="s">
        <v>1142</v>
      </c>
      <c r="M3745" s="6" t="s">
        <v>32</v>
      </c>
      <c r="N3745" s="2" t="s">
        <v>453</v>
      </c>
      <c r="O3745" s="15" t="s">
        <v>61</v>
      </c>
      <c r="P3745" s="36" t="s">
        <v>40</v>
      </c>
      <c r="Q3745" s="5" t="s">
        <v>41</v>
      </c>
      <c r="R3745" s="2"/>
      <c r="S3745" s="9"/>
      <c r="T3745" s="9">
        <f>[2]материалы!$H$98*1000</f>
        <v>58000</v>
      </c>
      <c r="U3745" s="9">
        <v>64960</v>
      </c>
      <c r="V3745" s="2" t="s">
        <v>42</v>
      </c>
      <c r="W3745" s="2">
        <v>2014</v>
      </c>
      <c r="X3745" s="2"/>
    </row>
    <row r="3746" spans="1:24" ht="63.75" outlineLevel="1" x14ac:dyDescent="0.25">
      <c r="A3746" s="2" t="s">
        <v>9584</v>
      </c>
      <c r="B3746" s="2" t="s">
        <v>27</v>
      </c>
      <c r="C3746" s="43" t="s">
        <v>8077</v>
      </c>
      <c r="D3746" s="93" t="s">
        <v>5776</v>
      </c>
      <c r="E3746" s="93" t="s">
        <v>1740</v>
      </c>
      <c r="F3746" s="93" t="s">
        <v>6596</v>
      </c>
      <c r="G3746" s="2" t="s">
        <v>350</v>
      </c>
      <c r="H3746" s="7" t="s">
        <v>67</v>
      </c>
      <c r="I3746" s="2">
        <v>710000000</v>
      </c>
      <c r="J3746" s="2" t="s">
        <v>11537</v>
      </c>
      <c r="K3746" s="2" t="s">
        <v>1034</v>
      </c>
      <c r="L3746" s="2" t="s">
        <v>1142</v>
      </c>
      <c r="M3746" s="6" t="s">
        <v>32</v>
      </c>
      <c r="N3746" s="2" t="s">
        <v>453</v>
      </c>
      <c r="O3746" s="15" t="s">
        <v>61</v>
      </c>
      <c r="P3746" s="36" t="s">
        <v>40</v>
      </c>
      <c r="Q3746" s="5" t="s">
        <v>41</v>
      </c>
      <c r="R3746" s="2">
        <v>1</v>
      </c>
      <c r="S3746" s="9">
        <v>190000</v>
      </c>
      <c r="T3746" s="9">
        <f t="shared" ref="T3746:T3756" si="293">S3746*R3746</f>
        <v>190000</v>
      </c>
      <c r="U3746" s="9">
        <v>212800</v>
      </c>
      <c r="V3746" s="2" t="s">
        <v>42</v>
      </c>
      <c r="W3746" s="2">
        <v>2014</v>
      </c>
      <c r="X3746" s="2"/>
    </row>
    <row r="3747" spans="1:24" ht="63.75" outlineLevel="1" x14ac:dyDescent="0.25">
      <c r="A3747" s="2" t="s">
        <v>9585</v>
      </c>
      <c r="B3747" s="2" t="s">
        <v>27</v>
      </c>
      <c r="C3747" s="43" t="s">
        <v>12907</v>
      </c>
      <c r="D3747" s="93" t="s">
        <v>8606</v>
      </c>
      <c r="E3747" s="93" t="s">
        <v>12906</v>
      </c>
      <c r="F3747" s="93" t="s">
        <v>6596</v>
      </c>
      <c r="G3747" s="2" t="s">
        <v>350</v>
      </c>
      <c r="H3747" s="7" t="s">
        <v>67</v>
      </c>
      <c r="I3747" s="2">
        <v>710000000</v>
      </c>
      <c r="J3747" s="2" t="s">
        <v>11537</v>
      </c>
      <c r="K3747" s="2" t="s">
        <v>1034</v>
      </c>
      <c r="L3747" s="2" t="s">
        <v>1142</v>
      </c>
      <c r="M3747" s="6" t="s">
        <v>32</v>
      </c>
      <c r="N3747" s="2" t="s">
        <v>453</v>
      </c>
      <c r="O3747" s="15" t="s">
        <v>61</v>
      </c>
      <c r="P3747" s="36" t="s">
        <v>40</v>
      </c>
      <c r="Q3747" s="5" t="s">
        <v>41</v>
      </c>
      <c r="R3747" s="2">
        <v>1</v>
      </c>
      <c r="S3747" s="9">
        <v>16800</v>
      </c>
      <c r="T3747" s="9">
        <f t="shared" si="293"/>
        <v>16800</v>
      </c>
      <c r="U3747" s="9">
        <v>18816</v>
      </c>
      <c r="V3747" s="2" t="s">
        <v>42</v>
      </c>
      <c r="W3747" s="2">
        <v>2014</v>
      </c>
      <c r="X3747" s="2"/>
    </row>
    <row r="3748" spans="1:24" ht="63.75" outlineLevel="1" x14ac:dyDescent="0.25">
      <c r="A3748" s="2" t="s">
        <v>9586</v>
      </c>
      <c r="B3748" s="2" t="s">
        <v>27</v>
      </c>
      <c r="C3748" s="43" t="s">
        <v>12907</v>
      </c>
      <c r="D3748" s="93" t="s">
        <v>8606</v>
      </c>
      <c r="E3748" s="93" t="s">
        <v>12906</v>
      </c>
      <c r="F3748" s="93" t="s">
        <v>6596</v>
      </c>
      <c r="G3748" s="2" t="s">
        <v>350</v>
      </c>
      <c r="H3748" s="7" t="s">
        <v>67</v>
      </c>
      <c r="I3748" s="2">
        <v>710000000</v>
      </c>
      <c r="J3748" s="2" t="s">
        <v>11537</v>
      </c>
      <c r="K3748" s="2" t="s">
        <v>1034</v>
      </c>
      <c r="L3748" s="2" t="s">
        <v>1142</v>
      </c>
      <c r="M3748" s="6" t="s">
        <v>32</v>
      </c>
      <c r="N3748" s="2" t="s">
        <v>453</v>
      </c>
      <c r="O3748" s="15" t="s">
        <v>61</v>
      </c>
      <c r="P3748" s="36" t="s">
        <v>40</v>
      </c>
      <c r="Q3748" s="5" t="s">
        <v>41</v>
      </c>
      <c r="R3748" s="2">
        <v>1</v>
      </c>
      <c r="S3748" s="9">
        <v>10400</v>
      </c>
      <c r="T3748" s="9">
        <f t="shared" si="293"/>
        <v>10400</v>
      </c>
      <c r="U3748" s="9">
        <v>11648</v>
      </c>
      <c r="V3748" s="2" t="s">
        <v>42</v>
      </c>
      <c r="W3748" s="2">
        <v>2014</v>
      </c>
      <c r="X3748" s="2"/>
    </row>
    <row r="3749" spans="1:24" ht="63.75" outlineLevel="1" x14ac:dyDescent="0.25">
      <c r="A3749" s="2" t="s">
        <v>9587</v>
      </c>
      <c r="B3749" s="2" t="s">
        <v>27</v>
      </c>
      <c r="C3749" s="43" t="s">
        <v>12905</v>
      </c>
      <c r="D3749" s="93" t="s">
        <v>12904</v>
      </c>
      <c r="E3749" s="93" t="s">
        <v>12903</v>
      </c>
      <c r="F3749" s="93" t="s">
        <v>6596</v>
      </c>
      <c r="G3749" s="2" t="s">
        <v>350</v>
      </c>
      <c r="H3749" s="7" t="s">
        <v>67</v>
      </c>
      <c r="I3749" s="2">
        <v>710000000</v>
      </c>
      <c r="J3749" s="2" t="s">
        <v>11537</v>
      </c>
      <c r="K3749" s="2" t="s">
        <v>1034</v>
      </c>
      <c r="L3749" s="2" t="s">
        <v>1142</v>
      </c>
      <c r="M3749" s="6" t="s">
        <v>32</v>
      </c>
      <c r="N3749" s="2" t="s">
        <v>453</v>
      </c>
      <c r="O3749" s="15" t="s">
        <v>61</v>
      </c>
      <c r="P3749" s="36" t="s">
        <v>40</v>
      </c>
      <c r="Q3749" s="5" t="s">
        <v>41</v>
      </c>
      <c r="R3749" s="2">
        <v>1</v>
      </c>
      <c r="S3749" s="9">
        <v>102000</v>
      </c>
      <c r="T3749" s="9">
        <f t="shared" si="293"/>
        <v>102000</v>
      </c>
      <c r="U3749" s="9">
        <v>114240</v>
      </c>
      <c r="V3749" s="2" t="s">
        <v>42</v>
      </c>
      <c r="W3749" s="2">
        <v>2014</v>
      </c>
      <c r="X3749" s="2"/>
    </row>
    <row r="3750" spans="1:24" ht="63.75" outlineLevel="1" x14ac:dyDescent="0.25">
      <c r="A3750" s="2" t="s">
        <v>9588</v>
      </c>
      <c r="B3750" s="2" t="s">
        <v>27</v>
      </c>
      <c r="C3750" s="43" t="s">
        <v>12902</v>
      </c>
      <c r="D3750" s="93" t="s">
        <v>7876</v>
      </c>
      <c r="E3750" s="93" t="s">
        <v>12901</v>
      </c>
      <c r="F3750" s="93" t="s">
        <v>6596</v>
      </c>
      <c r="G3750" s="2" t="s">
        <v>350</v>
      </c>
      <c r="H3750" s="7" t="s">
        <v>67</v>
      </c>
      <c r="I3750" s="2">
        <v>710000000</v>
      </c>
      <c r="J3750" s="2" t="s">
        <v>11537</v>
      </c>
      <c r="K3750" s="2" t="s">
        <v>1034</v>
      </c>
      <c r="L3750" s="2" t="s">
        <v>1142</v>
      </c>
      <c r="M3750" s="6" t="s">
        <v>32</v>
      </c>
      <c r="N3750" s="2" t="s">
        <v>453</v>
      </c>
      <c r="O3750" s="15" t="s">
        <v>61</v>
      </c>
      <c r="P3750" s="36" t="s">
        <v>40</v>
      </c>
      <c r="Q3750" s="5" t="s">
        <v>41</v>
      </c>
      <c r="R3750" s="2">
        <v>2</v>
      </c>
      <c r="S3750" s="9">
        <v>25000</v>
      </c>
      <c r="T3750" s="9">
        <f t="shared" si="293"/>
        <v>50000</v>
      </c>
      <c r="U3750" s="9">
        <v>56000</v>
      </c>
      <c r="V3750" s="2" t="s">
        <v>42</v>
      </c>
      <c r="W3750" s="2">
        <v>2014</v>
      </c>
      <c r="X3750" s="2"/>
    </row>
    <row r="3751" spans="1:24" ht="63.75" outlineLevel="1" x14ac:dyDescent="0.25">
      <c r="A3751" s="2" t="s">
        <v>9589</v>
      </c>
      <c r="B3751" s="2" t="s">
        <v>27</v>
      </c>
      <c r="C3751" s="43" t="s">
        <v>12900</v>
      </c>
      <c r="D3751" s="93" t="s">
        <v>12899</v>
      </c>
      <c r="E3751" s="93" t="s">
        <v>12898</v>
      </c>
      <c r="F3751" s="93" t="s">
        <v>6596</v>
      </c>
      <c r="G3751" s="2" t="s">
        <v>350</v>
      </c>
      <c r="H3751" s="7" t="s">
        <v>67</v>
      </c>
      <c r="I3751" s="2">
        <v>710000000</v>
      </c>
      <c r="J3751" s="2" t="s">
        <v>11537</v>
      </c>
      <c r="K3751" s="2" t="s">
        <v>1034</v>
      </c>
      <c r="L3751" s="2" t="s">
        <v>1142</v>
      </c>
      <c r="M3751" s="6" t="s">
        <v>32</v>
      </c>
      <c r="N3751" s="2" t="s">
        <v>453</v>
      </c>
      <c r="O3751" s="15" t="s">
        <v>61</v>
      </c>
      <c r="P3751" s="36" t="s">
        <v>40</v>
      </c>
      <c r="Q3751" s="5" t="s">
        <v>41</v>
      </c>
      <c r="R3751" s="2">
        <v>1</v>
      </c>
      <c r="S3751" s="9">
        <v>9000</v>
      </c>
      <c r="T3751" s="9">
        <f t="shared" si="293"/>
        <v>9000</v>
      </c>
      <c r="U3751" s="9">
        <v>10080</v>
      </c>
      <c r="V3751" s="2" t="s">
        <v>42</v>
      </c>
      <c r="W3751" s="2">
        <v>2014</v>
      </c>
      <c r="X3751" s="2"/>
    </row>
    <row r="3752" spans="1:24" ht="63.75" outlineLevel="1" x14ac:dyDescent="0.25">
      <c r="A3752" s="2" t="s">
        <v>9590</v>
      </c>
      <c r="B3752" s="2" t="s">
        <v>27</v>
      </c>
      <c r="C3752" s="43" t="s">
        <v>12897</v>
      </c>
      <c r="D3752" s="93" t="s">
        <v>9174</v>
      </c>
      <c r="E3752" s="93" t="s">
        <v>12896</v>
      </c>
      <c r="F3752" s="93" t="s">
        <v>6596</v>
      </c>
      <c r="G3752" s="2" t="s">
        <v>350</v>
      </c>
      <c r="H3752" s="7" t="s">
        <v>67</v>
      </c>
      <c r="I3752" s="2">
        <v>710000000</v>
      </c>
      <c r="J3752" s="2" t="s">
        <v>11537</v>
      </c>
      <c r="K3752" s="2" t="s">
        <v>1034</v>
      </c>
      <c r="L3752" s="2" t="s">
        <v>1142</v>
      </c>
      <c r="M3752" s="6" t="s">
        <v>32</v>
      </c>
      <c r="N3752" s="2" t="s">
        <v>453</v>
      </c>
      <c r="O3752" s="15" t="s">
        <v>61</v>
      </c>
      <c r="P3752" s="36" t="s">
        <v>40</v>
      </c>
      <c r="Q3752" s="5" t="s">
        <v>41</v>
      </c>
      <c r="R3752" s="2">
        <v>1</v>
      </c>
      <c r="S3752" s="9">
        <v>51200</v>
      </c>
      <c r="T3752" s="9">
        <f t="shared" si="293"/>
        <v>51200</v>
      </c>
      <c r="U3752" s="9">
        <v>57344</v>
      </c>
      <c r="V3752" s="2" t="s">
        <v>42</v>
      </c>
      <c r="W3752" s="2">
        <v>2014</v>
      </c>
      <c r="X3752" s="2"/>
    </row>
    <row r="3753" spans="1:24" ht="63.75" outlineLevel="1" x14ac:dyDescent="0.25">
      <c r="A3753" s="2" t="s">
        <v>9591</v>
      </c>
      <c r="B3753" s="2" t="s">
        <v>27</v>
      </c>
      <c r="C3753" s="43" t="s">
        <v>12895</v>
      </c>
      <c r="D3753" s="93" t="s">
        <v>12747</v>
      </c>
      <c r="E3753" s="93" t="s">
        <v>12746</v>
      </c>
      <c r="F3753" s="93" t="s">
        <v>6596</v>
      </c>
      <c r="G3753" s="2" t="s">
        <v>350</v>
      </c>
      <c r="H3753" s="7" t="s">
        <v>67</v>
      </c>
      <c r="I3753" s="2">
        <v>710000000</v>
      </c>
      <c r="J3753" s="2" t="s">
        <v>11537</v>
      </c>
      <c r="K3753" s="2" t="s">
        <v>1034</v>
      </c>
      <c r="L3753" s="2" t="s">
        <v>1142</v>
      </c>
      <c r="M3753" s="6" t="s">
        <v>32</v>
      </c>
      <c r="N3753" s="2" t="s">
        <v>453</v>
      </c>
      <c r="O3753" s="15" t="s">
        <v>61</v>
      </c>
      <c r="P3753" s="36" t="s">
        <v>40</v>
      </c>
      <c r="Q3753" s="5" t="s">
        <v>41</v>
      </c>
      <c r="R3753" s="2">
        <v>12</v>
      </c>
      <c r="S3753" s="9">
        <v>1400</v>
      </c>
      <c r="T3753" s="9">
        <f t="shared" si="293"/>
        <v>16800</v>
      </c>
      <c r="U3753" s="9">
        <v>18816</v>
      </c>
      <c r="V3753" s="2" t="s">
        <v>42</v>
      </c>
      <c r="W3753" s="2">
        <v>2014</v>
      </c>
      <c r="X3753" s="2"/>
    </row>
    <row r="3754" spans="1:24" ht="63.75" outlineLevel="1" x14ac:dyDescent="0.25">
      <c r="A3754" s="2" t="s">
        <v>9592</v>
      </c>
      <c r="B3754" s="2" t="s">
        <v>27</v>
      </c>
      <c r="C3754" s="43" t="s">
        <v>12894</v>
      </c>
      <c r="D3754" s="93" t="s">
        <v>12893</v>
      </c>
      <c r="E3754" s="93" t="s">
        <v>12892</v>
      </c>
      <c r="F3754" s="93" t="s">
        <v>6596</v>
      </c>
      <c r="G3754" s="2" t="s">
        <v>350</v>
      </c>
      <c r="H3754" s="7" t="s">
        <v>67</v>
      </c>
      <c r="I3754" s="2">
        <v>710000000</v>
      </c>
      <c r="J3754" s="2" t="s">
        <v>11537</v>
      </c>
      <c r="K3754" s="2" t="s">
        <v>1034</v>
      </c>
      <c r="L3754" s="2" t="s">
        <v>1142</v>
      </c>
      <c r="M3754" s="6" t="s">
        <v>32</v>
      </c>
      <c r="N3754" s="2" t="s">
        <v>453</v>
      </c>
      <c r="O3754" s="15" t="s">
        <v>3810</v>
      </c>
      <c r="P3754" s="36" t="s">
        <v>40</v>
      </c>
      <c r="Q3754" s="2" t="s">
        <v>41</v>
      </c>
      <c r="R3754" s="2">
        <v>1</v>
      </c>
      <c r="S3754" s="9">
        <v>12200</v>
      </c>
      <c r="T3754" s="9">
        <f t="shared" si="293"/>
        <v>12200</v>
      </c>
      <c r="U3754" s="9">
        <v>13664</v>
      </c>
      <c r="V3754" s="2" t="s">
        <v>42</v>
      </c>
      <c r="W3754" s="2">
        <v>2014</v>
      </c>
      <c r="X3754" s="2"/>
    </row>
    <row r="3755" spans="1:24" ht="63.75" outlineLevel="1" x14ac:dyDescent="0.25">
      <c r="A3755" s="2" t="s">
        <v>9593</v>
      </c>
      <c r="B3755" s="2" t="s">
        <v>27</v>
      </c>
      <c r="C3755" s="43" t="s">
        <v>2185</v>
      </c>
      <c r="D3755" s="93" t="s">
        <v>1968</v>
      </c>
      <c r="E3755" s="93" t="s">
        <v>4884</v>
      </c>
      <c r="F3755" s="93" t="s">
        <v>6596</v>
      </c>
      <c r="G3755" s="2" t="s">
        <v>350</v>
      </c>
      <c r="H3755" s="7" t="s">
        <v>67</v>
      </c>
      <c r="I3755" s="2">
        <v>710000000</v>
      </c>
      <c r="J3755" s="2" t="s">
        <v>11537</v>
      </c>
      <c r="K3755" s="2" t="s">
        <v>1034</v>
      </c>
      <c r="L3755" s="2" t="s">
        <v>1142</v>
      </c>
      <c r="M3755" s="6" t="s">
        <v>32</v>
      </c>
      <c r="N3755" s="2" t="s">
        <v>453</v>
      </c>
      <c r="O3755" s="15" t="s">
        <v>61</v>
      </c>
      <c r="P3755" s="36" t="s">
        <v>40</v>
      </c>
      <c r="Q3755" s="5" t="s">
        <v>41</v>
      </c>
      <c r="R3755" s="2">
        <v>4</v>
      </c>
      <c r="S3755" s="9">
        <v>3050</v>
      </c>
      <c r="T3755" s="9">
        <f t="shared" si="293"/>
        <v>12200</v>
      </c>
      <c r="U3755" s="9">
        <v>13664</v>
      </c>
      <c r="V3755" s="2" t="s">
        <v>42</v>
      </c>
      <c r="W3755" s="2">
        <v>2014</v>
      </c>
      <c r="X3755" s="2"/>
    </row>
    <row r="3756" spans="1:24" ht="63.75" outlineLevel="1" x14ac:dyDescent="0.25">
      <c r="A3756" s="2" t="s">
        <v>9594</v>
      </c>
      <c r="B3756" s="2" t="s">
        <v>27</v>
      </c>
      <c r="C3756" s="10" t="s">
        <v>12891</v>
      </c>
      <c r="D3756" s="10" t="s">
        <v>7917</v>
      </c>
      <c r="E3756" s="10" t="s">
        <v>12890</v>
      </c>
      <c r="F3756" s="93" t="s">
        <v>6596</v>
      </c>
      <c r="G3756" s="2" t="s">
        <v>350</v>
      </c>
      <c r="H3756" s="7" t="s">
        <v>67</v>
      </c>
      <c r="I3756" s="2">
        <v>710000000</v>
      </c>
      <c r="J3756" s="2" t="s">
        <v>11537</v>
      </c>
      <c r="K3756" s="2" t="s">
        <v>1034</v>
      </c>
      <c r="L3756" s="2" t="s">
        <v>1142</v>
      </c>
      <c r="M3756" s="6" t="s">
        <v>32</v>
      </c>
      <c r="N3756" s="2" t="s">
        <v>453</v>
      </c>
      <c r="O3756" s="15" t="s">
        <v>61</v>
      </c>
      <c r="P3756" s="36" t="s">
        <v>40</v>
      </c>
      <c r="Q3756" s="5" t="s">
        <v>41</v>
      </c>
      <c r="R3756" s="2">
        <v>34</v>
      </c>
      <c r="S3756" s="9">
        <v>21400</v>
      </c>
      <c r="T3756" s="9">
        <f t="shared" si="293"/>
        <v>727600</v>
      </c>
      <c r="U3756" s="9">
        <v>814912</v>
      </c>
      <c r="V3756" s="2" t="s">
        <v>42</v>
      </c>
      <c r="W3756" s="2">
        <v>2014</v>
      </c>
      <c r="X3756" s="2"/>
    </row>
    <row r="3757" spans="1:24" ht="63.75" outlineLevel="1" x14ac:dyDescent="0.25">
      <c r="A3757" s="2" t="s">
        <v>9595</v>
      </c>
      <c r="B3757" s="2" t="s">
        <v>27</v>
      </c>
      <c r="C3757" s="43" t="s">
        <v>12889</v>
      </c>
      <c r="D3757" s="93" t="s">
        <v>8487</v>
      </c>
      <c r="E3757" s="93" t="s">
        <v>3588</v>
      </c>
      <c r="F3757" s="93" t="s">
        <v>6596</v>
      </c>
      <c r="G3757" s="2" t="s">
        <v>350</v>
      </c>
      <c r="H3757" s="7" t="s">
        <v>67</v>
      </c>
      <c r="I3757" s="2">
        <v>710000000</v>
      </c>
      <c r="J3757" s="2" t="s">
        <v>11537</v>
      </c>
      <c r="K3757" s="2" t="s">
        <v>1034</v>
      </c>
      <c r="L3757" s="2" t="s">
        <v>1142</v>
      </c>
      <c r="M3757" s="6" t="s">
        <v>32</v>
      </c>
      <c r="N3757" s="2" t="s">
        <v>453</v>
      </c>
      <c r="O3757" s="15" t="s">
        <v>61</v>
      </c>
      <c r="P3757" s="36" t="s">
        <v>40</v>
      </c>
      <c r="Q3757" s="5" t="s">
        <v>41</v>
      </c>
      <c r="R3757" s="2">
        <v>5</v>
      </c>
      <c r="S3757" s="9">
        <v>5280</v>
      </c>
      <c r="T3757" s="9">
        <v>26400</v>
      </c>
      <c r="U3757" s="9">
        <v>29568</v>
      </c>
      <c r="V3757" s="2" t="s">
        <v>42</v>
      </c>
      <c r="W3757" s="2">
        <v>2014</v>
      </c>
      <c r="X3757" s="2"/>
    </row>
    <row r="3758" spans="1:24" ht="63.75" outlineLevel="1" x14ac:dyDescent="0.25">
      <c r="A3758" s="2" t="s">
        <v>9596</v>
      </c>
      <c r="B3758" s="2" t="s">
        <v>27</v>
      </c>
      <c r="C3758" s="43" t="s">
        <v>12888</v>
      </c>
      <c r="D3758" s="93" t="s">
        <v>4853</v>
      </c>
      <c r="E3758" s="93" t="s">
        <v>4939</v>
      </c>
      <c r="F3758" s="93" t="s">
        <v>6814</v>
      </c>
      <c r="G3758" s="2" t="s">
        <v>350</v>
      </c>
      <c r="H3758" s="7" t="s">
        <v>67</v>
      </c>
      <c r="I3758" s="2">
        <v>710000000</v>
      </c>
      <c r="J3758" s="2" t="s">
        <v>11537</v>
      </c>
      <c r="K3758" s="2" t="s">
        <v>1034</v>
      </c>
      <c r="L3758" s="2" t="s">
        <v>1142</v>
      </c>
      <c r="M3758" s="6" t="s">
        <v>32</v>
      </c>
      <c r="N3758" s="2" t="s">
        <v>453</v>
      </c>
      <c r="O3758" s="15" t="s">
        <v>61</v>
      </c>
      <c r="P3758" s="36" t="s">
        <v>40</v>
      </c>
      <c r="Q3758" s="5" t="s">
        <v>41</v>
      </c>
      <c r="R3758" s="2">
        <v>2</v>
      </c>
      <c r="S3758" s="9">
        <v>0</v>
      </c>
      <c r="T3758" s="9">
        <v>0</v>
      </c>
      <c r="U3758" s="9">
        <v>0</v>
      </c>
      <c r="V3758" s="2" t="s">
        <v>42</v>
      </c>
      <c r="W3758" s="2">
        <v>2014</v>
      </c>
      <c r="X3758" s="2"/>
    </row>
    <row r="3759" spans="1:24" ht="63.75" outlineLevel="1" x14ac:dyDescent="0.25">
      <c r="A3759" s="2" t="s">
        <v>9597</v>
      </c>
      <c r="B3759" s="2" t="s">
        <v>27</v>
      </c>
      <c r="C3759" s="43" t="s">
        <v>3888</v>
      </c>
      <c r="D3759" s="93" t="s">
        <v>12887</v>
      </c>
      <c r="E3759" s="93" t="s">
        <v>12702</v>
      </c>
      <c r="F3759" s="93" t="s">
        <v>6814</v>
      </c>
      <c r="G3759" s="2" t="s">
        <v>350</v>
      </c>
      <c r="H3759" s="7" t="s">
        <v>67</v>
      </c>
      <c r="I3759" s="2">
        <v>710000000</v>
      </c>
      <c r="J3759" s="2" t="s">
        <v>11537</v>
      </c>
      <c r="K3759" s="2" t="s">
        <v>1034</v>
      </c>
      <c r="L3759" s="2" t="s">
        <v>1142</v>
      </c>
      <c r="M3759" s="6" t="s">
        <v>32</v>
      </c>
      <c r="N3759" s="2" t="s">
        <v>453</v>
      </c>
      <c r="O3759" s="15" t="s">
        <v>61</v>
      </c>
      <c r="P3759" s="36" t="s">
        <v>40</v>
      </c>
      <c r="Q3759" s="5" t="s">
        <v>41</v>
      </c>
      <c r="R3759" s="2">
        <v>2</v>
      </c>
      <c r="S3759" s="9">
        <v>0</v>
      </c>
      <c r="T3759" s="9">
        <v>0</v>
      </c>
      <c r="U3759" s="9">
        <v>0</v>
      </c>
      <c r="V3759" s="2" t="s">
        <v>42</v>
      </c>
      <c r="W3759" s="2">
        <v>2014</v>
      </c>
      <c r="X3759" s="2"/>
    </row>
    <row r="3760" spans="1:24" ht="63.75" outlineLevel="1" x14ac:dyDescent="0.25">
      <c r="A3760" s="2" t="s">
        <v>9598</v>
      </c>
      <c r="B3760" s="2" t="s">
        <v>27</v>
      </c>
      <c r="C3760" s="43" t="s">
        <v>12886</v>
      </c>
      <c r="D3760" s="140" t="s">
        <v>4861</v>
      </c>
      <c r="E3760" s="140" t="s">
        <v>4939</v>
      </c>
      <c r="F3760" s="93" t="s">
        <v>6814</v>
      </c>
      <c r="G3760" s="2" t="s">
        <v>350</v>
      </c>
      <c r="H3760" s="7" t="s">
        <v>67</v>
      </c>
      <c r="I3760" s="2">
        <v>710000000</v>
      </c>
      <c r="J3760" s="2" t="s">
        <v>11537</v>
      </c>
      <c r="K3760" s="2" t="s">
        <v>1034</v>
      </c>
      <c r="L3760" s="2" t="s">
        <v>1142</v>
      </c>
      <c r="M3760" s="6" t="s">
        <v>32</v>
      </c>
      <c r="N3760" s="2" t="s">
        <v>453</v>
      </c>
      <c r="O3760" s="15" t="s">
        <v>61</v>
      </c>
      <c r="P3760" s="36" t="s">
        <v>40</v>
      </c>
      <c r="Q3760" s="5" t="s">
        <v>41</v>
      </c>
      <c r="R3760" s="2">
        <v>2</v>
      </c>
      <c r="S3760" s="9">
        <v>0</v>
      </c>
      <c r="T3760" s="9">
        <v>0</v>
      </c>
      <c r="U3760" s="9">
        <v>0</v>
      </c>
      <c r="V3760" s="2" t="s">
        <v>42</v>
      </c>
      <c r="W3760" s="2">
        <v>2014</v>
      </c>
      <c r="X3760" s="2"/>
    </row>
    <row r="3761" spans="1:24" ht="63.75" outlineLevel="1" x14ac:dyDescent="0.25">
      <c r="A3761" s="2" t="s">
        <v>9599</v>
      </c>
      <c r="B3761" s="2" t="s">
        <v>27</v>
      </c>
      <c r="C3761" s="43" t="s">
        <v>12885</v>
      </c>
      <c r="D3761" s="140" t="s">
        <v>12884</v>
      </c>
      <c r="E3761" s="140" t="s">
        <v>12686</v>
      </c>
      <c r="F3761" s="93" t="s">
        <v>6814</v>
      </c>
      <c r="G3761" s="2" t="s">
        <v>350</v>
      </c>
      <c r="H3761" s="7" t="s">
        <v>67</v>
      </c>
      <c r="I3761" s="2">
        <v>710000000</v>
      </c>
      <c r="J3761" s="2" t="s">
        <v>11537</v>
      </c>
      <c r="K3761" s="2" t="s">
        <v>1034</v>
      </c>
      <c r="L3761" s="2" t="s">
        <v>1142</v>
      </c>
      <c r="M3761" s="6" t="s">
        <v>32</v>
      </c>
      <c r="N3761" s="2" t="s">
        <v>453</v>
      </c>
      <c r="O3761" s="15" t="s">
        <v>61</v>
      </c>
      <c r="P3761" s="36" t="s">
        <v>40</v>
      </c>
      <c r="Q3761" s="5" t="s">
        <v>41</v>
      </c>
      <c r="R3761" s="2">
        <v>2</v>
      </c>
      <c r="S3761" s="9">
        <v>0</v>
      </c>
      <c r="T3761" s="9">
        <v>0</v>
      </c>
      <c r="U3761" s="9">
        <v>0</v>
      </c>
      <c r="V3761" s="2" t="s">
        <v>42</v>
      </c>
      <c r="W3761" s="2">
        <v>2014</v>
      </c>
      <c r="X3761" s="2"/>
    </row>
    <row r="3762" spans="1:24" ht="63.75" outlineLevel="1" x14ac:dyDescent="0.25">
      <c r="A3762" s="2" t="s">
        <v>9600</v>
      </c>
      <c r="B3762" s="2" t="s">
        <v>27</v>
      </c>
      <c r="C3762" s="43" t="s">
        <v>12423</v>
      </c>
      <c r="D3762" s="140" t="s">
        <v>1739</v>
      </c>
      <c r="E3762" s="140" t="s">
        <v>12424</v>
      </c>
      <c r="F3762" s="140" t="s">
        <v>6813</v>
      </c>
      <c r="G3762" s="2" t="s">
        <v>350</v>
      </c>
      <c r="H3762" s="7" t="s">
        <v>67</v>
      </c>
      <c r="I3762" s="2">
        <v>710000000</v>
      </c>
      <c r="J3762" s="2" t="s">
        <v>11537</v>
      </c>
      <c r="K3762" s="2" t="s">
        <v>1034</v>
      </c>
      <c r="L3762" s="2" t="s">
        <v>1142</v>
      </c>
      <c r="M3762" s="6" t="s">
        <v>32</v>
      </c>
      <c r="N3762" s="2" t="s">
        <v>453</v>
      </c>
      <c r="O3762" s="15" t="s">
        <v>61</v>
      </c>
      <c r="P3762" s="36" t="s">
        <v>40</v>
      </c>
      <c r="Q3762" s="5" t="s">
        <v>41</v>
      </c>
      <c r="R3762" s="2">
        <v>2</v>
      </c>
      <c r="S3762" s="9">
        <v>0</v>
      </c>
      <c r="T3762" s="9">
        <v>0</v>
      </c>
      <c r="U3762" s="9">
        <v>0</v>
      </c>
      <c r="V3762" s="2" t="s">
        <v>42</v>
      </c>
      <c r="W3762" s="2">
        <v>2014</v>
      </c>
      <c r="X3762" s="2"/>
    </row>
    <row r="3763" spans="1:24" ht="63.75" outlineLevel="1" x14ac:dyDescent="0.25">
      <c r="A3763" s="2" t="s">
        <v>9601</v>
      </c>
      <c r="B3763" s="2" t="s">
        <v>27</v>
      </c>
      <c r="C3763" s="43" t="s">
        <v>12423</v>
      </c>
      <c r="D3763" s="140" t="s">
        <v>1739</v>
      </c>
      <c r="E3763" s="140" t="s">
        <v>12424</v>
      </c>
      <c r="F3763" s="140" t="s">
        <v>1757</v>
      </c>
      <c r="G3763" s="2" t="s">
        <v>350</v>
      </c>
      <c r="H3763" s="7" t="s">
        <v>67</v>
      </c>
      <c r="I3763" s="2">
        <v>710000000</v>
      </c>
      <c r="J3763" s="2" t="s">
        <v>11537</v>
      </c>
      <c r="K3763" s="2" t="s">
        <v>1034</v>
      </c>
      <c r="L3763" s="2" t="s">
        <v>1142</v>
      </c>
      <c r="M3763" s="6" t="s">
        <v>32</v>
      </c>
      <c r="N3763" s="2" t="s">
        <v>453</v>
      </c>
      <c r="O3763" s="15" t="s">
        <v>61</v>
      </c>
      <c r="P3763" s="36" t="s">
        <v>40</v>
      </c>
      <c r="Q3763" s="5" t="s">
        <v>41</v>
      </c>
      <c r="R3763" s="2">
        <v>2</v>
      </c>
      <c r="S3763" s="9">
        <v>0</v>
      </c>
      <c r="T3763" s="9">
        <v>0</v>
      </c>
      <c r="U3763" s="9">
        <v>0</v>
      </c>
      <c r="V3763" s="2" t="s">
        <v>42</v>
      </c>
      <c r="W3763" s="2">
        <v>2014</v>
      </c>
      <c r="X3763" s="2"/>
    </row>
    <row r="3764" spans="1:24" ht="63.75" outlineLevel="1" x14ac:dyDescent="0.25">
      <c r="A3764" s="2" t="s">
        <v>9602</v>
      </c>
      <c r="B3764" s="2" t="s">
        <v>27</v>
      </c>
      <c r="C3764" s="43" t="s">
        <v>12883</v>
      </c>
      <c r="D3764" s="93" t="s">
        <v>6280</v>
      </c>
      <c r="E3764" s="93" t="s">
        <v>519</v>
      </c>
      <c r="F3764" s="93" t="s">
        <v>6815</v>
      </c>
      <c r="G3764" s="2" t="s">
        <v>350</v>
      </c>
      <c r="H3764" s="7" t="s">
        <v>67</v>
      </c>
      <c r="I3764" s="2">
        <v>710000000</v>
      </c>
      <c r="J3764" s="2" t="s">
        <v>11537</v>
      </c>
      <c r="K3764" s="2" t="s">
        <v>1034</v>
      </c>
      <c r="L3764" s="2" t="s">
        <v>1142</v>
      </c>
      <c r="M3764" s="6" t="s">
        <v>32</v>
      </c>
      <c r="N3764" s="2" t="s">
        <v>453</v>
      </c>
      <c r="O3764" s="15" t="s">
        <v>61</v>
      </c>
      <c r="P3764" s="36" t="s">
        <v>641</v>
      </c>
      <c r="Q3764" s="5" t="s">
        <v>642</v>
      </c>
      <c r="R3764" s="2">
        <v>100</v>
      </c>
      <c r="S3764" s="9">
        <v>0</v>
      </c>
      <c r="T3764" s="9">
        <v>0</v>
      </c>
      <c r="U3764" s="9">
        <v>0</v>
      </c>
      <c r="V3764" s="2" t="s">
        <v>42</v>
      </c>
      <c r="W3764" s="2">
        <v>2014</v>
      </c>
      <c r="X3764" s="2"/>
    </row>
    <row r="3765" spans="1:24" ht="63.75" outlineLevel="1" x14ac:dyDescent="0.25">
      <c r="A3765" s="2" t="s">
        <v>9603</v>
      </c>
      <c r="B3765" s="2" t="s">
        <v>27</v>
      </c>
      <c r="C3765" s="43" t="s">
        <v>12878</v>
      </c>
      <c r="D3765" s="93" t="s">
        <v>12877</v>
      </c>
      <c r="E3765" s="93" t="s">
        <v>12876</v>
      </c>
      <c r="F3765" s="93" t="s">
        <v>6814</v>
      </c>
      <c r="G3765" s="2" t="s">
        <v>350</v>
      </c>
      <c r="H3765" s="7" t="s">
        <v>67</v>
      </c>
      <c r="I3765" s="2">
        <v>710000000</v>
      </c>
      <c r="J3765" s="2" t="s">
        <v>11537</v>
      </c>
      <c r="K3765" s="2" t="s">
        <v>1034</v>
      </c>
      <c r="L3765" s="2" t="s">
        <v>1142</v>
      </c>
      <c r="M3765" s="6" t="s">
        <v>32</v>
      </c>
      <c r="N3765" s="2" t="s">
        <v>453</v>
      </c>
      <c r="O3765" s="15" t="s">
        <v>61</v>
      </c>
      <c r="P3765" s="36" t="s">
        <v>40</v>
      </c>
      <c r="Q3765" s="5" t="s">
        <v>41</v>
      </c>
      <c r="R3765" s="2">
        <v>1</v>
      </c>
      <c r="S3765" s="9">
        <v>0</v>
      </c>
      <c r="T3765" s="9">
        <f>S3765*R3765</f>
        <v>0</v>
      </c>
      <c r="U3765" s="9">
        <v>0</v>
      </c>
      <c r="V3765" s="2" t="s">
        <v>42</v>
      </c>
      <c r="W3765" s="2">
        <v>2014</v>
      </c>
      <c r="X3765" s="2"/>
    </row>
    <row r="3766" spans="1:24" ht="63.75" outlineLevel="1" x14ac:dyDescent="0.25">
      <c r="A3766" s="2" t="s">
        <v>9604</v>
      </c>
      <c r="B3766" s="2" t="s">
        <v>27</v>
      </c>
      <c r="C3766" s="43" t="s">
        <v>12792</v>
      </c>
      <c r="D3766" s="184" t="s">
        <v>956</v>
      </c>
      <c r="E3766" s="93" t="s">
        <v>12791</v>
      </c>
      <c r="F3766" s="5"/>
      <c r="G3766" s="2" t="s">
        <v>350</v>
      </c>
      <c r="H3766" s="7" t="s">
        <v>67</v>
      </c>
      <c r="I3766" s="2">
        <v>710000000</v>
      </c>
      <c r="J3766" s="2" t="s">
        <v>11537</v>
      </c>
      <c r="K3766" s="2" t="s">
        <v>1034</v>
      </c>
      <c r="L3766" s="2" t="s">
        <v>1142</v>
      </c>
      <c r="M3766" s="6" t="s">
        <v>32</v>
      </c>
      <c r="N3766" s="2" t="s">
        <v>453</v>
      </c>
      <c r="O3766" s="15" t="s">
        <v>3810</v>
      </c>
      <c r="P3766" s="36" t="s">
        <v>40</v>
      </c>
      <c r="Q3766" s="5" t="s">
        <v>41</v>
      </c>
      <c r="R3766" s="2">
        <v>1</v>
      </c>
      <c r="S3766" s="9"/>
      <c r="T3766" s="9">
        <f>[2]прочее!$C$137*1000</f>
        <v>480000</v>
      </c>
      <c r="U3766" s="9">
        <v>537600</v>
      </c>
      <c r="V3766" s="2" t="s">
        <v>42</v>
      </c>
      <c r="W3766" s="2">
        <v>2014</v>
      </c>
      <c r="X3766" s="2"/>
    </row>
    <row r="3767" spans="1:24" ht="63.75" outlineLevel="1" x14ac:dyDescent="0.25">
      <c r="A3767" s="2" t="s">
        <v>9605</v>
      </c>
      <c r="B3767" s="2" t="s">
        <v>27</v>
      </c>
      <c r="C3767" s="43" t="s">
        <v>3881</v>
      </c>
      <c r="D3767" s="93" t="s">
        <v>1795</v>
      </c>
      <c r="E3767" s="93" t="s">
        <v>6521</v>
      </c>
      <c r="F3767" s="93" t="s">
        <v>6816</v>
      </c>
      <c r="G3767" s="2" t="s">
        <v>350</v>
      </c>
      <c r="H3767" s="7" t="s">
        <v>67</v>
      </c>
      <c r="I3767" s="2">
        <v>710000000</v>
      </c>
      <c r="J3767" s="2" t="s">
        <v>11537</v>
      </c>
      <c r="K3767" s="2" t="s">
        <v>1034</v>
      </c>
      <c r="L3767" s="2" t="s">
        <v>1142</v>
      </c>
      <c r="M3767" s="6" t="s">
        <v>32</v>
      </c>
      <c r="N3767" s="2" t="s">
        <v>453</v>
      </c>
      <c r="O3767" s="15" t="s">
        <v>3810</v>
      </c>
      <c r="P3767" s="20">
        <v>796</v>
      </c>
      <c r="Q3767" s="8" t="s">
        <v>41</v>
      </c>
      <c r="R3767" s="8">
        <f>[2]материалы!$G$501</f>
        <v>3502</v>
      </c>
      <c r="S3767" s="9"/>
      <c r="T3767" s="9">
        <v>1000000</v>
      </c>
      <c r="U3767" s="9">
        <f>T3767*1.12</f>
        <v>1120000</v>
      </c>
      <c r="V3767" s="2" t="s">
        <v>42</v>
      </c>
      <c r="W3767" s="2">
        <v>2014</v>
      </c>
      <c r="X3767" s="2"/>
    </row>
    <row r="3768" spans="1:24" ht="76.5" customHeight="1" outlineLevel="1" x14ac:dyDescent="0.25">
      <c r="A3768" s="2" t="s">
        <v>9606</v>
      </c>
      <c r="B3768" s="2" t="s">
        <v>27</v>
      </c>
      <c r="C3768" s="10" t="s">
        <v>9909</v>
      </c>
      <c r="D3768" s="10" t="s">
        <v>2878</v>
      </c>
      <c r="E3768" s="10" t="s">
        <v>9910</v>
      </c>
      <c r="F3768" s="185" t="s">
        <v>9903</v>
      </c>
      <c r="G3768" s="2" t="s">
        <v>350</v>
      </c>
      <c r="H3768" s="7" t="s">
        <v>67</v>
      </c>
      <c r="I3768" s="2">
        <v>710000000</v>
      </c>
      <c r="J3768" s="2" t="s">
        <v>11537</v>
      </c>
      <c r="K3768" s="2" t="s">
        <v>6779</v>
      </c>
      <c r="L3768" s="2" t="s">
        <v>1142</v>
      </c>
      <c r="M3768" s="6" t="s">
        <v>32</v>
      </c>
      <c r="N3768" s="2" t="s">
        <v>453</v>
      </c>
      <c r="O3768" s="15" t="s">
        <v>3810</v>
      </c>
      <c r="P3768" s="2">
        <v>112</v>
      </c>
      <c r="Q3768" s="2" t="s">
        <v>9911</v>
      </c>
      <c r="R3768" s="140">
        <v>110</v>
      </c>
      <c r="S3768" s="9">
        <v>930</v>
      </c>
      <c r="T3768" s="9">
        <f>S3768*R3768</f>
        <v>102300</v>
      </c>
      <c r="U3768" s="9">
        <f>T3768*1.12</f>
        <v>114576.00000000001</v>
      </c>
      <c r="V3768" s="2" t="s">
        <v>42</v>
      </c>
      <c r="W3768" s="2">
        <v>2014</v>
      </c>
      <c r="X3768" s="2"/>
    </row>
    <row r="3769" spans="1:24" ht="76.5" customHeight="1" outlineLevel="1" x14ac:dyDescent="0.25">
      <c r="A3769" s="2" t="s">
        <v>9607</v>
      </c>
      <c r="B3769" s="2" t="s">
        <v>27</v>
      </c>
      <c r="C3769" s="10" t="s">
        <v>9909</v>
      </c>
      <c r="D3769" s="10" t="s">
        <v>2878</v>
      </c>
      <c r="E3769" s="10" t="s">
        <v>9910</v>
      </c>
      <c r="F3769" s="2" t="s">
        <v>9904</v>
      </c>
      <c r="G3769" s="2" t="s">
        <v>350</v>
      </c>
      <c r="H3769" s="7" t="s">
        <v>67</v>
      </c>
      <c r="I3769" s="2">
        <v>710000000</v>
      </c>
      <c r="J3769" s="2" t="s">
        <v>11537</v>
      </c>
      <c r="K3769" s="2" t="s">
        <v>6779</v>
      </c>
      <c r="L3769" s="2" t="s">
        <v>1142</v>
      </c>
      <c r="M3769" s="6" t="s">
        <v>32</v>
      </c>
      <c r="N3769" s="2" t="s">
        <v>453</v>
      </c>
      <c r="O3769" s="15" t="s">
        <v>3810</v>
      </c>
      <c r="P3769" s="2">
        <v>112</v>
      </c>
      <c r="Q3769" s="2" t="s">
        <v>9911</v>
      </c>
      <c r="R3769" s="10">
        <v>100</v>
      </c>
      <c r="S3769" s="9">
        <v>1007</v>
      </c>
      <c r="T3769" s="9">
        <f t="shared" ref="T3769:T3775" si="294">S3769*R3769</f>
        <v>100700</v>
      </c>
      <c r="U3769" s="9">
        <f t="shared" ref="U3769:U3775" si="295">T3769*1.12</f>
        <v>112784.00000000001</v>
      </c>
      <c r="V3769" s="2" t="s">
        <v>42</v>
      </c>
      <c r="W3769" s="2">
        <v>2014</v>
      </c>
      <c r="X3769" s="2"/>
    </row>
    <row r="3770" spans="1:24" ht="102" outlineLevel="1" x14ac:dyDescent="0.25">
      <c r="A3770" s="2" t="s">
        <v>9608</v>
      </c>
      <c r="B3770" s="2" t="s">
        <v>27</v>
      </c>
      <c r="C3770" s="10" t="s">
        <v>9912</v>
      </c>
      <c r="D3770" s="10" t="s">
        <v>1765</v>
      </c>
      <c r="E3770" s="10" t="s">
        <v>9913</v>
      </c>
      <c r="F3770" s="2" t="s">
        <v>9905</v>
      </c>
      <c r="G3770" s="2" t="s">
        <v>350</v>
      </c>
      <c r="H3770" s="7" t="s">
        <v>67</v>
      </c>
      <c r="I3770" s="2">
        <v>710000000</v>
      </c>
      <c r="J3770" s="2" t="s">
        <v>11537</v>
      </c>
      <c r="K3770" s="2" t="s">
        <v>6779</v>
      </c>
      <c r="L3770" s="2" t="s">
        <v>1142</v>
      </c>
      <c r="M3770" s="6" t="s">
        <v>32</v>
      </c>
      <c r="N3770" s="2" t="s">
        <v>453</v>
      </c>
      <c r="O3770" s="15" t="s">
        <v>3810</v>
      </c>
      <c r="P3770" s="2">
        <v>112</v>
      </c>
      <c r="Q3770" s="2" t="s">
        <v>9911</v>
      </c>
      <c r="R3770" s="10">
        <v>100</v>
      </c>
      <c r="S3770" s="9">
        <v>938.5</v>
      </c>
      <c r="T3770" s="9">
        <f t="shared" si="294"/>
        <v>93850</v>
      </c>
      <c r="U3770" s="9">
        <f t="shared" si="295"/>
        <v>105112.00000000001</v>
      </c>
      <c r="V3770" s="2" t="s">
        <v>42</v>
      </c>
      <c r="W3770" s="2">
        <v>2014</v>
      </c>
      <c r="X3770" s="2"/>
    </row>
    <row r="3771" spans="1:24" ht="102" outlineLevel="1" x14ac:dyDescent="0.25">
      <c r="A3771" s="2" t="s">
        <v>9609</v>
      </c>
      <c r="B3771" s="2" t="s">
        <v>27</v>
      </c>
      <c r="C3771" s="10" t="s">
        <v>9914</v>
      </c>
      <c r="D3771" s="10" t="s">
        <v>1765</v>
      </c>
      <c r="E3771" s="10" t="s">
        <v>9913</v>
      </c>
      <c r="F3771" s="2" t="s">
        <v>9906</v>
      </c>
      <c r="G3771" s="2" t="s">
        <v>350</v>
      </c>
      <c r="H3771" s="7" t="s">
        <v>67</v>
      </c>
      <c r="I3771" s="2">
        <v>710000000</v>
      </c>
      <c r="J3771" s="2" t="s">
        <v>11537</v>
      </c>
      <c r="K3771" s="2" t="s">
        <v>6779</v>
      </c>
      <c r="L3771" s="2" t="s">
        <v>1142</v>
      </c>
      <c r="M3771" s="6" t="s">
        <v>32</v>
      </c>
      <c r="N3771" s="2" t="s">
        <v>453</v>
      </c>
      <c r="O3771" s="15" t="s">
        <v>3810</v>
      </c>
      <c r="P3771" s="2">
        <v>112</v>
      </c>
      <c r="Q3771" s="2" t="s">
        <v>9911</v>
      </c>
      <c r="R3771" s="10">
        <v>100</v>
      </c>
      <c r="S3771" s="9">
        <v>860</v>
      </c>
      <c r="T3771" s="9">
        <f t="shared" si="294"/>
        <v>86000</v>
      </c>
      <c r="U3771" s="9">
        <f t="shared" si="295"/>
        <v>96320.000000000015</v>
      </c>
      <c r="V3771" s="2" t="s">
        <v>42</v>
      </c>
      <c r="W3771" s="2">
        <v>2014</v>
      </c>
      <c r="X3771" s="2"/>
    </row>
    <row r="3772" spans="1:24" ht="89.25" customHeight="1" outlineLevel="1" x14ac:dyDescent="0.25">
      <c r="A3772" s="2" t="s">
        <v>9610</v>
      </c>
      <c r="B3772" s="2" t="s">
        <v>27</v>
      </c>
      <c r="C3772" s="10" t="s">
        <v>9915</v>
      </c>
      <c r="D3772" s="10" t="s">
        <v>9917</v>
      </c>
      <c r="E3772" s="10" t="s">
        <v>9918</v>
      </c>
      <c r="F3772" s="2" t="s">
        <v>9916</v>
      </c>
      <c r="G3772" s="2" t="s">
        <v>350</v>
      </c>
      <c r="H3772" s="7" t="s">
        <v>67</v>
      </c>
      <c r="I3772" s="2">
        <v>710000000</v>
      </c>
      <c r="J3772" s="2" t="s">
        <v>11537</v>
      </c>
      <c r="K3772" s="2" t="s">
        <v>6779</v>
      </c>
      <c r="L3772" s="2" t="s">
        <v>1142</v>
      </c>
      <c r="M3772" s="6" t="s">
        <v>32</v>
      </c>
      <c r="N3772" s="2" t="s">
        <v>453</v>
      </c>
      <c r="O3772" s="15" t="s">
        <v>3810</v>
      </c>
      <c r="P3772" s="2">
        <v>112</v>
      </c>
      <c r="Q3772" s="2" t="s">
        <v>9911</v>
      </c>
      <c r="R3772" s="10">
        <v>100</v>
      </c>
      <c r="S3772" s="9">
        <v>484</v>
      </c>
      <c r="T3772" s="9">
        <f t="shared" si="294"/>
        <v>48400</v>
      </c>
      <c r="U3772" s="9">
        <f t="shared" si="295"/>
        <v>54208.000000000007</v>
      </c>
      <c r="V3772" s="2" t="s">
        <v>42</v>
      </c>
      <c r="W3772" s="2">
        <v>2014</v>
      </c>
      <c r="X3772" s="2"/>
    </row>
    <row r="3773" spans="1:24" ht="178.5" outlineLevel="1" x14ac:dyDescent="0.25">
      <c r="A3773" s="2" t="s">
        <v>9611</v>
      </c>
      <c r="B3773" s="2" t="s">
        <v>27</v>
      </c>
      <c r="C3773" s="10" t="s">
        <v>1761</v>
      </c>
      <c r="D3773" s="10" t="s">
        <v>1762</v>
      </c>
      <c r="E3773" s="10" t="s">
        <v>1763</v>
      </c>
      <c r="F3773" s="2" t="s">
        <v>9907</v>
      </c>
      <c r="G3773" s="2" t="s">
        <v>350</v>
      </c>
      <c r="H3773" s="7" t="s">
        <v>67</v>
      </c>
      <c r="I3773" s="2">
        <v>710000000</v>
      </c>
      <c r="J3773" s="2" t="s">
        <v>11537</v>
      </c>
      <c r="K3773" s="2" t="s">
        <v>6779</v>
      </c>
      <c r="L3773" s="2" t="s">
        <v>1142</v>
      </c>
      <c r="M3773" s="6" t="s">
        <v>32</v>
      </c>
      <c r="N3773" s="2" t="s">
        <v>453</v>
      </c>
      <c r="O3773" s="15" t="s">
        <v>3810</v>
      </c>
      <c r="P3773" s="2">
        <v>166</v>
      </c>
      <c r="Q3773" s="2" t="s">
        <v>1268</v>
      </c>
      <c r="R3773" s="10">
        <v>50</v>
      </c>
      <c r="S3773" s="9">
        <v>521</v>
      </c>
      <c r="T3773" s="9">
        <f t="shared" si="294"/>
        <v>26050</v>
      </c>
      <c r="U3773" s="9">
        <f t="shared" si="295"/>
        <v>29176.000000000004</v>
      </c>
      <c r="V3773" s="2" t="s">
        <v>42</v>
      </c>
      <c r="W3773" s="2">
        <v>2014</v>
      </c>
      <c r="X3773" s="2"/>
    </row>
    <row r="3774" spans="1:24" ht="89.25" outlineLevel="1" x14ac:dyDescent="0.25">
      <c r="A3774" s="2" t="s">
        <v>9612</v>
      </c>
      <c r="B3774" s="2" t="s">
        <v>27</v>
      </c>
      <c r="C3774" s="10" t="s">
        <v>3839</v>
      </c>
      <c r="D3774" s="10" t="s">
        <v>6427</v>
      </c>
      <c r="E3774" s="10" t="s">
        <v>6428</v>
      </c>
      <c r="F3774" s="2" t="s">
        <v>9908</v>
      </c>
      <c r="G3774" s="2" t="s">
        <v>350</v>
      </c>
      <c r="H3774" s="7" t="s">
        <v>67</v>
      </c>
      <c r="I3774" s="2">
        <v>710000000</v>
      </c>
      <c r="J3774" s="2" t="s">
        <v>11537</v>
      </c>
      <c r="K3774" s="2" t="s">
        <v>6779</v>
      </c>
      <c r="L3774" s="2" t="s">
        <v>1142</v>
      </c>
      <c r="M3774" s="6" t="s">
        <v>32</v>
      </c>
      <c r="N3774" s="2" t="s">
        <v>453</v>
      </c>
      <c r="O3774" s="15" t="s">
        <v>3810</v>
      </c>
      <c r="P3774" s="2">
        <v>112</v>
      </c>
      <c r="Q3774" s="2" t="s">
        <v>9911</v>
      </c>
      <c r="R3774" s="140">
        <v>130</v>
      </c>
      <c r="S3774" s="9">
        <v>670</v>
      </c>
      <c r="T3774" s="9">
        <f t="shared" si="294"/>
        <v>87100</v>
      </c>
      <c r="U3774" s="9">
        <f t="shared" si="295"/>
        <v>97552.000000000015</v>
      </c>
      <c r="V3774" s="2" t="s">
        <v>42</v>
      </c>
      <c r="W3774" s="2">
        <v>2014</v>
      </c>
      <c r="X3774" s="2"/>
    </row>
    <row r="3775" spans="1:24" ht="63.75" outlineLevel="1" x14ac:dyDescent="0.25">
      <c r="A3775" s="2" t="s">
        <v>9613</v>
      </c>
      <c r="B3775" s="2" t="s">
        <v>27</v>
      </c>
      <c r="C3775" s="10" t="s">
        <v>3842</v>
      </c>
      <c r="D3775" s="10" t="s">
        <v>4890</v>
      </c>
      <c r="E3775" s="10" t="s">
        <v>6432</v>
      </c>
      <c r="F3775" s="2" t="s">
        <v>6657</v>
      </c>
      <c r="G3775" s="2" t="s">
        <v>350</v>
      </c>
      <c r="H3775" s="7" t="s">
        <v>67</v>
      </c>
      <c r="I3775" s="2">
        <v>710000000</v>
      </c>
      <c r="J3775" s="2" t="s">
        <v>11537</v>
      </c>
      <c r="K3775" s="2" t="s">
        <v>6779</v>
      </c>
      <c r="L3775" s="2" t="s">
        <v>1142</v>
      </c>
      <c r="M3775" s="6" t="s">
        <v>32</v>
      </c>
      <c r="N3775" s="2" t="s">
        <v>453</v>
      </c>
      <c r="O3775" s="15" t="s">
        <v>3810</v>
      </c>
      <c r="P3775" s="2">
        <v>112</v>
      </c>
      <c r="Q3775" s="2" t="s">
        <v>9911</v>
      </c>
      <c r="R3775" s="10">
        <v>20</v>
      </c>
      <c r="S3775" s="9">
        <v>780</v>
      </c>
      <c r="T3775" s="9">
        <f t="shared" si="294"/>
        <v>15600</v>
      </c>
      <c r="U3775" s="9">
        <f t="shared" si="295"/>
        <v>17472</v>
      </c>
      <c r="V3775" s="2" t="s">
        <v>42</v>
      </c>
      <c r="W3775" s="2">
        <v>2014</v>
      </c>
      <c r="X3775" s="2"/>
    </row>
    <row r="3776" spans="1:24" ht="63.75" outlineLevel="1" x14ac:dyDescent="0.25">
      <c r="A3776" s="2" t="s">
        <v>9614</v>
      </c>
      <c r="B3776" s="2" t="s">
        <v>27</v>
      </c>
      <c r="C3776" s="10" t="s">
        <v>1868</v>
      </c>
      <c r="D3776" s="10" t="s">
        <v>9919</v>
      </c>
      <c r="E3776" s="10" t="s">
        <v>1869</v>
      </c>
      <c r="F3776" s="5"/>
      <c r="G3776" s="2" t="s">
        <v>343</v>
      </c>
      <c r="H3776" s="7" t="s">
        <v>67</v>
      </c>
      <c r="I3776" s="2">
        <v>710000000</v>
      </c>
      <c r="J3776" s="2" t="s">
        <v>11537</v>
      </c>
      <c r="K3776" s="2" t="s">
        <v>6779</v>
      </c>
      <c r="L3776" s="2" t="s">
        <v>1142</v>
      </c>
      <c r="M3776" s="6" t="s">
        <v>32</v>
      </c>
      <c r="N3776" s="2" t="s">
        <v>453</v>
      </c>
      <c r="O3776" s="15" t="s">
        <v>3810</v>
      </c>
      <c r="P3776" s="36" t="s">
        <v>1837</v>
      </c>
      <c r="Q3776" s="5" t="s">
        <v>1838</v>
      </c>
      <c r="R3776" s="5">
        <v>392</v>
      </c>
      <c r="S3776" s="9">
        <v>17900</v>
      </c>
      <c r="T3776" s="9">
        <f>S3776*R3776</f>
        <v>7016800</v>
      </c>
      <c r="U3776" s="9">
        <v>7858816</v>
      </c>
      <c r="V3776" s="2" t="s">
        <v>42</v>
      </c>
      <c r="W3776" s="2">
        <v>2014</v>
      </c>
      <c r="X3776" s="2"/>
    </row>
    <row r="3777" spans="1:24" ht="63.75" outlineLevel="1" x14ac:dyDescent="0.25">
      <c r="A3777" s="2" t="s">
        <v>9615</v>
      </c>
      <c r="B3777" s="2" t="s">
        <v>27</v>
      </c>
      <c r="C3777" s="43" t="s">
        <v>12875</v>
      </c>
      <c r="D3777" s="10" t="s">
        <v>12874</v>
      </c>
      <c r="E3777" s="2" t="s">
        <v>12873</v>
      </c>
      <c r="F3777" s="93" t="s">
        <v>6817</v>
      </c>
      <c r="G3777" s="2" t="s">
        <v>343</v>
      </c>
      <c r="H3777" s="7" t="s">
        <v>67</v>
      </c>
      <c r="I3777" s="2">
        <v>710000000</v>
      </c>
      <c r="J3777" s="2" t="s">
        <v>11537</v>
      </c>
      <c r="K3777" s="2" t="s">
        <v>6779</v>
      </c>
      <c r="L3777" s="2" t="s">
        <v>1142</v>
      </c>
      <c r="M3777" s="6" t="s">
        <v>32</v>
      </c>
      <c r="N3777" s="2" t="s">
        <v>453</v>
      </c>
      <c r="O3777" s="15" t="s">
        <v>3810</v>
      </c>
      <c r="P3777" s="20">
        <v>839</v>
      </c>
      <c r="Q3777" s="10" t="s">
        <v>1838</v>
      </c>
      <c r="R3777" s="2">
        <v>300</v>
      </c>
      <c r="S3777" s="9">
        <v>15535.714285714284</v>
      </c>
      <c r="T3777" s="9">
        <f>S3777*R3777</f>
        <v>4660714.2857142854</v>
      </c>
      <c r="U3777" s="9">
        <f>T3777*1.12</f>
        <v>5220000</v>
      </c>
      <c r="V3777" s="2" t="s">
        <v>42</v>
      </c>
      <c r="W3777" s="2">
        <v>2014</v>
      </c>
      <c r="X3777" s="2"/>
    </row>
    <row r="3778" spans="1:24" ht="63.75" outlineLevel="1" x14ac:dyDescent="0.25">
      <c r="A3778" s="2" t="s">
        <v>9616</v>
      </c>
      <c r="B3778" s="2" t="s">
        <v>27</v>
      </c>
      <c r="C3778" s="10" t="s">
        <v>9830</v>
      </c>
      <c r="D3778" s="10" t="s">
        <v>1878</v>
      </c>
      <c r="E3778" s="10" t="s">
        <v>9831</v>
      </c>
      <c r="F3778" s="2" t="s">
        <v>9876</v>
      </c>
      <c r="G3778" s="2" t="s">
        <v>343</v>
      </c>
      <c r="H3778" s="7" t="s">
        <v>67</v>
      </c>
      <c r="I3778" s="2">
        <v>710000000</v>
      </c>
      <c r="J3778" s="2" t="s">
        <v>11537</v>
      </c>
      <c r="K3778" s="2" t="s">
        <v>6779</v>
      </c>
      <c r="L3778" s="2" t="s">
        <v>1142</v>
      </c>
      <c r="M3778" s="6" t="s">
        <v>32</v>
      </c>
      <c r="N3778" s="2" t="s">
        <v>453</v>
      </c>
      <c r="O3778" s="15" t="s">
        <v>3810</v>
      </c>
      <c r="P3778" s="20">
        <v>839</v>
      </c>
      <c r="Q3778" s="2" t="s">
        <v>1838</v>
      </c>
      <c r="R3778" s="2">
        <v>300</v>
      </c>
      <c r="S3778" s="9">
        <v>8928.5714285714275</v>
      </c>
      <c r="T3778" s="9">
        <f t="shared" ref="T3778:T3791" si="296">S3778*R3778</f>
        <v>2678571.4285714282</v>
      </c>
      <c r="U3778" s="9">
        <f t="shared" ref="U3778:U3794" si="297">T3778*1.12</f>
        <v>3000000</v>
      </c>
      <c r="V3778" s="2" t="s">
        <v>42</v>
      </c>
      <c r="W3778" s="2">
        <v>2014</v>
      </c>
      <c r="X3778" s="2"/>
    </row>
    <row r="3779" spans="1:24" ht="63.75" outlineLevel="1" x14ac:dyDescent="0.25">
      <c r="A3779" s="2" t="s">
        <v>9617</v>
      </c>
      <c r="B3779" s="2" t="s">
        <v>27</v>
      </c>
      <c r="C3779" s="10" t="s">
        <v>9888</v>
      </c>
      <c r="D3779" s="10" t="s">
        <v>1881</v>
      </c>
      <c r="E3779" s="10" t="s">
        <v>9889</v>
      </c>
      <c r="F3779" s="2" t="s">
        <v>9877</v>
      </c>
      <c r="G3779" s="2" t="s">
        <v>343</v>
      </c>
      <c r="H3779" s="7" t="s">
        <v>67</v>
      </c>
      <c r="I3779" s="2">
        <v>710000000</v>
      </c>
      <c r="J3779" s="2" t="s">
        <v>11537</v>
      </c>
      <c r="K3779" s="2" t="s">
        <v>6779</v>
      </c>
      <c r="L3779" s="2" t="s">
        <v>1142</v>
      </c>
      <c r="M3779" s="6" t="s">
        <v>32</v>
      </c>
      <c r="N3779" s="2" t="s">
        <v>453</v>
      </c>
      <c r="O3779" s="15" t="s">
        <v>3810</v>
      </c>
      <c r="P3779" s="20">
        <v>715</v>
      </c>
      <c r="Q3779" s="2" t="s">
        <v>757</v>
      </c>
      <c r="R3779" s="2">
        <v>300</v>
      </c>
      <c r="S3779" s="9">
        <v>881.23749999999995</v>
      </c>
      <c r="T3779" s="9">
        <f t="shared" si="296"/>
        <v>264371.25</v>
      </c>
      <c r="U3779" s="9">
        <f t="shared" si="297"/>
        <v>296095.80000000005</v>
      </c>
      <c r="V3779" s="2" t="s">
        <v>42</v>
      </c>
      <c r="W3779" s="2">
        <v>2014</v>
      </c>
      <c r="X3779" s="2"/>
    </row>
    <row r="3780" spans="1:24" ht="63.75" outlineLevel="1" x14ac:dyDescent="0.25">
      <c r="A3780" s="2" t="s">
        <v>9618</v>
      </c>
      <c r="B3780" s="2" t="s">
        <v>27</v>
      </c>
      <c r="C3780" s="10" t="s">
        <v>2454</v>
      </c>
      <c r="D3780" s="10" t="s">
        <v>2922</v>
      </c>
      <c r="E3780" s="10" t="s">
        <v>4911</v>
      </c>
      <c r="F3780" s="2" t="s">
        <v>9878</v>
      </c>
      <c r="G3780" s="2" t="s">
        <v>343</v>
      </c>
      <c r="H3780" s="7" t="s">
        <v>67</v>
      </c>
      <c r="I3780" s="2">
        <v>710000000</v>
      </c>
      <c r="J3780" s="2" t="s">
        <v>11537</v>
      </c>
      <c r="K3780" s="2" t="s">
        <v>6779</v>
      </c>
      <c r="L3780" s="2" t="s">
        <v>1142</v>
      </c>
      <c r="M3780" s="6" t="s">
        <v>32</v>
      </c>
      <c r="N3780" s="2" t="s">
        <v>453</v>
      </c>
      <c r="O3780" s="15" t="s">
        <v>3810</v>
      </c>
      <c r="P3780" s="20">
        <v>796</v>
      </c>
      <c r="Q3780" s="2" t="s">
        <v>41</v>
      </c>
      <c r="R3780" s="2">
        <v>200</v>
      </c>
      <c r="S3780" s="9">
        <v>1249.9999999999998</v>
      </c>
      <c r="T3780" s="9">
        <f t="shared" si="296"/>
        <v>249999.99999999994</v>
      </c>
      <c r="U3780" s="9">
        <f t="shared" si="297"/>
        <v>279999.99999999994</v>
      </c>
      <c r="V3780" s="2" t="s">
        <v>42</v>
      </c>
      <c r="W3780" s="2">
        <v>2014</v>
      </c>
      <c r="X3780" s="2"/>
    </row>
    <row r="3781" spans="1:24" ht="76.5" outlineLevel="1" x14ac:dyDescent="0.25">
      <c r="A3781" s="2" t="s">
        <v>9619</v>
      </c>
      <c r="B3781" s="2" t="s">
        <v>27</v>
      </c>
      <c r="C3781" s="10" t="s">
        <v>9890</v>
      </c>
      <c r="D3781" s="10" t="s">
        <v>9891</v>
      </c>
      <c r="E3781" s="10" t="s">
        <v>9892</v>
      </c>
      <c r="F3781" s="2" t="s">
        <v>9879</v>
      </c>
      <c r="G3781" s="2" t="s">
        <v>343</v>
      </c>
      <c r="H3781" s="7" t="s">
        <v>67</v>
      </c>
      <c r="I3781" s="2">
        <v>710000000</v>
      </c>
      <c r="J3781" s="2" t="s">
        <v>11537</v>
      </c>
      <c r="K3781" s="2" t="s">
        <v>6779</v>
      </c>
      <c r="L3781" s="2" t="s">
        <v>1142</v>
      </c>
      <c r="M3781" s="6" t="s">
        <v>32</v>
      </c>
      <c r="N3781" s="2" t="s">
        <v>453</v>
      </c>
      <c r="O3781" s="15" t="s">
        <v>3810</v>
      </c>
      <c r="P3781" s="20">
        <v>839</v>
      </c>
      <c r="Q3781" s="2" t="s">
        <v>1838</v>
      </c>
      <c r="R3781" s="2">
        <v>4</v>
      </c>
      <c r="S3781" s="9">
        <v>4017.8571428571427</v>
      </c>
      <c r="T3781" s="9">
        <f t="shared" si="296"/>
        <v>16071.428571428571</v>
      </c>
      <c r="U3781" s="9">
        <f t="shared" si="297"/>
        <v>18000</v>
      </c>
      <c r="V3781" s="2" t="s">
        <v>42</v>
      </c>
      <c r="W3781" s="2">
        <v>2014</v>
      </c>
      <c r="X3781" s="2"/>
    </row>
    <row r="3782" spans="1:24" ht="63.75" outlineLevel="1" x14ac:dyDescent="0.25">
      <c r="A3782" s="2" t="s">
        <v>9620</v>
      </c>
      <c r="B3782" s="2" t="s">
        <v>27</v>
      </c>
      <c r="C3782" s="10" t="s">
        <v>2451</v>
      </c>
      <c r="D3782" s="10" t="s">
        <v>6505</v>
      </c>
      <c r="E3782" s="10" t="s">
        <v>6506</v>
      </c>
      <c r="F3782" s="10" t="s">
        <v>9864</v>
      </c>
      <c r="G3782" s="2" t="s">
        <v>343</v>
      </c>
      <c r="H3782" s="7" t="s">
        <v>67</v>
      </c>
      <c r="I3782" s="2">
        <v>710000000</v>
      </c>
      <c r="J3782" s="2" t="s">
        <v>11537</v>
      </c>
      <c r="K3782" s="2" t="s">
        <v>6779</v>
      </c>
      <c r="L3782" s="2" t="s">
        <v>1142</v>
      </c>
      <c r="M3782" s="6" t="s">
        <v>32</v>
      </c>
      <c r="N3782" s="2" t="s">
        <v>453</v>
      </c>
      <c r="O3782" s="15" t="s">
        <v>3810</v>
      </c>
      <c r="P3782" s="20"/>
      <c r="Q3782" s="10" t="s">
        <v>9108</v>
      </c>
      <c r="R3782" s="2">
        <v>200</v>
      </c>
      <c r="S3782" s="9">
        <v>2232.1428571428569</v>
      </c>
      <c r="T3782" s="9">
        <f t="shared" si="296"/>
        <v>446428.57142857136</v>
      </c>
      <c r="U3782" s="9">
        <f t="shared" si="297"/>
        <v>500000</v>
      </c>
      <c r="V3782" s="2" t="s">
        <v>42</v>
      </c>
      <c r="W3782" s="2">
        <v>2014</v>
      </c>
      <c r="X3782" s="2"/>
    </row>
    <row r="3783" spans="1:24" ht="63.75" outlineLevel="1" x14ac:dyDescent="0.25">
      <c r="A3783" s="2" t="s">
        <v>9621</v>
      </c>
      <c r="B3783" s="2" t="s">
        <v>27</v>
      </c>
      <c r="C3783" s="10" t="s">
        <v>9893</v>
      </c>
      <c r="D3783" s="10" t="s">
        <v>1887</v>
      </c>
      <c r="E3783" s="10" t="s">
        <v>9894</v>
      </c>
      <c r="F3783" s="2" t="s">
        <v>9865</v>
      </c>
      <c r="G3783" s="2" t="s">
        <v>343</v>
      </c>
      <c r="H3783" s="7" t="s">
        <v>67</v>
      </c>
      <c r="I3783" s="2">
        <v>710000000</v>
      </c>
      <c r="J3783" s="2" t="s">
        <v>11537</v>
      </c>
      <c r="K3783" s="2" t="s">
        <v>6779</v>
      </c>
      <c r="L3783" s="2" t="s">
        <v>1142</v>
      </c>
      <c r="M3783" s="6" t="s">
        <v>32</v>
      </c>
      <c r="N3783" s="2" t="s">
        <v>453</v>
      </c>
      <c r="O3783" s="15" t="s">
        <v>3810</v>
      </c>
      <c r="P3783" s="20">
        <v>715</v>
      </c>
      <c r="Q3783" s="2" t="s">
        <v>757</v>
      </c>
      <c r="R3783" s="2">
        <v>300</v>
      </c>
      <c r="S3783" s="9">
        <v>6339.2857142857138</v>
      </c>
      <c r="T3783" s="9">
        <f t="shared" si="296"/>
        <v>1901785.7142857141</v>
      </c>
      <c r="U3783" s="9">
        <f t="shared" si="297"/>
        <v>2130000</v>
      </c>
      <c r="V3783" s="2" t="s">
        <v>42</v>
      </c>
      <c r="W3783" s="2">
        <v>2014</v>
      </c>
      <c r="X3783" s="2"/>
    </row>
    <row r="3784" spans="1:24" ht="63.75" outlineLevel="1" x14ac:dyDescent="0.25">
      <c r="A3784" s="2" t="s">
        <v>9622</v>
      </c>
      <c r="B3784" s="2" t="s">
        <v>27</v>
      </c>
      <c r="C3784" s="10" t="s">
        <v>9895</v>
      </c>
      <c r="D3784" s="10" t="s">
        <v>1887</v>
      </c>
      <c r="E3784" s="10" t="s">
        <v>9896</v>
      </c>
      <c r="F3784" s="2" t="s">
        <v>9866</v>
      </c>
      <c r="G3784" s="2" t="s">
        <v>343</v>
      </c>
      <c r="H3784" s="7" t="s">
        <v>67</v>
      </c>
      <c r="I3784" s="2">
        <v>710000000</v>
      </c>
      <c r="J3784" s="2" t="s">
        <v>11537</v>
      </c>
      <c r="K3784" s="2" t="s">
        <v>6779</v>
      </c>
      <c r="L3784" s="2" t="s">
        <v>1142</v>
      </c>
      <c r="M3784" s="6" t="s">
        <v>32</v>
      </c>
      <c r="N3784" s="2" t="s">
        <v>453</v>
      </c>
      <c r="O3784" s="15" t="s">
        <v>3810</v>
      </c>
      <c r="P3784" s="20">
        <v>715</v>
      </c>
      <c r="Q3784" s="2" t="s">
        <v>757</v>
      </c>
      <c r="R3784" s="2">
        <v>300</v>
      </c>
      <c r="S3784" s="9">
        <v>5357.1428571428569</v>
      </c>
      <c r="T3784" s="9">
        <f t="shared" si="296"/>
        <v>1607142.857142857</v>
      </c>
      <c r="U3784" s="9">
        <f t="shared" si="297"/>
        <v>1800000</v>
      </c>
      <c r="V3784" s="2" t="s">
        <v>42</v>
      </c>
      <c r="W3784" s="2">
        <v>2014</v>
      </c>
      <c r="X3784" s="2"/>
    </row>
    <row r="3785" spans="1:24" ht="63.75" outlineLevel="1" x14ac:dyDescent="0.25">
      <c r="A3785" s="2" t="s">
        <v>9623</v>
      </c>
      <c r="B3785" s="2" t="s">
        <v>27</v>
      </c>
      <c r="C3785" s="10" t="s">
        <v>2234</v>
      </c>
      <c r="D3785" s="10" t="s">
        <v>1881</v>
      </c>
      <c r="E3785" s="10" t="s">
        <v>9226</v>
      </c>
      <c r="F3785" s="2" t="s">
        <v>9867</v>
      </c>
      <c r="G3785" s="2" t="s">
        <v>350</v>
      </c>
      <c r="H3785" s="7" t="s">
        <v>67</v>
      </c>
      <c r="I3785" s="2">
        <v>710000000</v>
      </c>
      <c r="J3785" s="2" t="s">
        <v>11537</v>
      </c>
      <c r="K3785" s="2" t="s">
        <v>6779</v>
      </c>
      <c r="L3785" s="2" t="s">
        <v>1142</v>
      </c>
      <c r="M3785" s="6" t="s">
        <v>32</v>
      </c>
      <c r="N3785" s="2" t="s">
        <v>453</v>
      </c>
      <c r="O3785" s="15" t="s">
        <v>3810</v>
      </c>
      <c r="P3785" s="20"/>
      <c r="Q3785" s="2" t="s">
        <v>757</v>
      </c>
      <c r="R3785" s="2">
        <v>8</v>
      </c>
      <c r="S3785" s="9">
        <v>4017.8571428571427</v>
      </c>
      <c r="T3785" s="9">
        <f t="shared" si="296"/>
        <v>32142.857142857141</v>
      </c>
      <c r="U3785" s="9">
        <f t="shared" si="297"/>
        <v>36000</v>
      </c>
      <c r="V3785" s="2" t="s">
        <v>42</v>
      </c>
      <c r="W3785" s="2">
        <v>2014</v>
      </c>
      <c r="X3785" s="2"/>
    </row>
    <row r="3786" spans="1:24" ht="63.75" outlineLevel="1" x14ac:dyDescent="0.25">
      <c r="A3786" s="2" t="s">
        <v>9624</v>
      </c>
      <c r="B3786" s="2" t="s">
        <v>27</v>
      </c>
      <c r="C3786" s="10" t="s">
        <v>1866</v>
      </c>
      <c r="D3786" s="10" t="s">
        <v>1884</v>
      </c>
      <c r="E3786" s="10" t="s">
        <v>9225</v>
      </c>
      <c r="F3786" s="2" t="s">
        <v>9868</v>
      </c>
      <c r="G3786" s="2" t="s">
        <v>343</v>
      </c>
      <c r="H3786" s="7" t="s">
        <v>67</v>
      </c>
      <c r="I3786" s="2">
        <v>710000000</v>
      </c>
      <c r="J3786" s="2" t="s">
        <v>11537</v>
      </c>
      <c r="K3786" s="2" t="s">
        <v>6779</v>
      </c>
      <c r="L3786" s="2" t="s">
        <v>1142</v>
      </c>
      <c r="M3786" s="6" t="s">
        <v>32</v>
      </c>
      <c r="N3786" s="2" t="s">
        <v>453</v>
      </c>
      <c r="O3786" s="15" t="s">
        <v>3810</v>
      </c>
      <c r="P3786" s="20"/>
      <c r="Q3786" s="2" t="s">
        <v>757</v>
      </c>
      <c r="R3786" s="2">
        <v>300</v>
      </c>
      <c r="S3786" s="9">
        <v>624.99999999999989</v>
      </c>
      <c r="T3786" s="9">
        <f t="shared" si="296"/>
        <v>187499.99999999997</v>
      </c>
      <c r="U3786" s="9">
        <f t="shared" si="297"/>
        <v>210000</v>
      </c>
      <c r="V3786" s="2" t="s">
        <v>42</v>
      </c>
      <c r="W3786" s="2">
        <v>2014</v>
      </c>
      <c r="X3786" s="2"/>
    </row>
    <row r="3787" spans="1:24" ht="63.75" outlineLevel="1" x14ac:dyDescent="0.25">
      <c r="A3787" s="2" t="s">
        <v>9625</v>
      </c>
      <c r="B3787" s="2" t="s">
        <v>27</v>
      </c>
      <c r="C3787" s="10" t="s">
        <v>9041</v>
      </c>
      <c r="D3787" s="10" t="s">
        <v>6517</v>
      </c>
      <c r="E3787" s="10" t="s">
        <v>9797</v>
      </c>
      <c r="F3787" s="2" t="s">
        <v>9869</v>
      </c>
      <c r="G3787" s="2" t="s">
        <v>350</v>
      </c>
      <c r="H3787" s="7" t="s">
        <v>67</v>
      </c>
      <c r="I3787" s="2">
        <v>710000000</v>
      </c>
      <c r="J3787" s="2" t="s">
        <v>11537</v>
      </c>
      <c r="K3787" s="2" t="s">
        <v>6779</v>
      </c>
      <c r="L3787" s="2" t="s">
        <v>1142</v>
      </c>
      <c r="M3787" s="6" t="s">
        <v>32</v>
      </c>
      <c r="N3787" s="2" t="s">
        <v>453</v>
      </c>
      <c r="O3787" s="15" t="s">
        <v>3810</v>
      </c>
      <c r="P3787" s="20"/>
      <c r="Q3787" s="10" t="s">
        <v>9108</v>
      </c>
      <c r="R3787" s="2">
        <v>200</v>
      </c>
      <c r="S3787" s="9">
        <v>1339.2857142857142</v>
      </c>
      <c r="T3787" s="9">
        <f t="shared" si="296"/>
        <v>267857.14285714284</v>
      </c>
      <c r="U3787" s="9">
        <f t="shared" si="297"/>
        <v>300000</v>
      </c>
      <c r="V3787" s="2" t="s">
        <v>42</v>
      </c>
      <c r="W3787" s="2">
        <v>2014</v>
      </c>
      <c r="X3787" s="2"/>
    </row>
    <row r="3788" spans="1:24" ht="153" outlineLevel="1" x14ac:dyDescent="0.25">
      <c r="A3788" s="2" t="s">
        <v>9626</v>
      </c>
      <c r="B3788" s="2" t="s">
        <v>27</v>
      </c>
      <c r="C3788" s="10" t="s">
        <v>9897</v>
      </c>
      <c r="D3788" s="10" t="s">
        <v>1878</v>
      </c>
      <c r="E3788" s="10" t="s">
        <v>9898</v>
      </c>
      <c r="F3788" s="2" t="s">
        <v>9870</v>
      </c>
      <c r="G3788" s="2" t="s">
        <v>343</v>
      </c>
      <c r="H3788" s="7" t="s">
        <v>67</v>
      </c>
      <c r="I3788" s="2">
        <v>710000000</v>
      </c>
      <c r="J3788" s="2" t="s">
        <v>11537</v>
      </c>
      <c r="K3788" s="2" t="s">
        <v>6779</v>
      </c>
      <c r="L3788" s="2" t="s">
        <v>1142</v>
      </c>
      <c r="M3788" s="6" t="s">
        <v>32</v>
      </c>
      <c r="N3788" s="2" t="s">
        <v>453</v>
      </c>
      <c r="O3788" s="15" t="s">
        <v>3810</v>
      </c>
      <c r="P3788" s="20">
        <v>839</v>
      </c>
      <c r="Q3788" s="2" t="s">
        <v>1838</v>
      </c>
      <c r="R3788" s="2">
        <v>4</v>
      </c>
      <c r="S3788" s="9">
        <v>12499.999999999998</v>
      </c>
      <c r="T3788" s="9">
        <f t="shared" si="296"/>
        <v>49999.999999999993</v>
      </c>
      <c r="U3788" s="9">
        <f t="shared" si="297"/>
        <v>56000</v>
      </c>
      <c r="V3788" s="2" t="s">
        <v>42</v>
      </c>
      <c r="W3788" s="2">
        <v>2014</v>
      </c>
      <c r="X3788" s="2"/>
    </row>
    <row r="3789" spans="1:24" ht="63.75" outlineLevel="1" x14ac:dyDescent="0.25">
      <c r="A3789" s="2" t="s">
        <v>9627</v>
      </c>
      <c r="B3789" s="2" t="s">
        <v>27</v>
      </c>
      <c r="C3789" s="10" t="s">
        <v>9899</v>
      </c>
      <c r="D3789" s="10" t="s">
        <v>9900</v>
      </c>
      <c r="E3789" s="10" t="s">
        <v>9901</v>
      </c>
      <c r="F3789" s="2" t="s">
        <v>9902</v>
      </c>
      <c r="G3789" s="2" t="s">
        <v>343</v>
      </c>
      <c r="H3789" s="7" t="s">
        <v>67</v>
      </c>
      <c r="I3789" s="2">
        <v>710000000</v>
      </c>
      <c r="J3789" s="2" t="s">
        <v>11537</v>
      </c>
      <c r="K3789" s="2" t="s">
        <v>6779</v>
      </c>
      <c r="L3789" s="2" t="s">
        <v>1142</v>
      </c>
      <c r="M3789" s="6" t="s">
        <v>32</v>
      </c>
      <c r="N3789" s="2" t="s">
        <v>453</v>
      </c>
      <c r="O3789" s="15" t="s">
        <v>3810</v>
      </c>
      <c r="P3789" s="20"/>
      <c r="Q3789" s="2" t="s">
        <v>9108</v>
      </c>
      <c r="R3789" s="2">
        <v>200</v>
      </c>
      <c r="S3789" s="9">
        <v>2276.7857142857142</v>
      </c>
      <c r="T3789" s="9">
        <f t="shared" si="296"/>
        <v>455357.14285714284</v>
      </c>
      <c r="U3789" s="9">
        <f t="shared" si="297"/>
        <v>510000.00000000006</v>
      </c>
      <c r="V3789" s="2" t="s">
        <v>42</v>
      </c>
      <c r="W3789" s="2">
        <v>2014</v>
      </c>
      <c r="X3789" s="2"/>
    </row>
    <row r="3790" spans="1:24" ht="63.75" outlineLevel="1" x14ac:dyDescent="0.25">
      <c r="A3790" s="2" t="s">
        <v>9628</v>
      </c>
      <c r="B3790" s="2" t="s">
        <v>27</v>
      </c>
      <c r="C3790" s="10" t="s">
        <v>2236</v>
      </c>
      <c r="D3790" s="10" t="s">
        <v>6515</v>
      </c>
      <c r="E3790" s="10" t="s">
        <v>8307</v>
      </c>
      <c r="F3790" s="2" t="s">
        <v>9871</v>
      </c>
      <c r="G3790" s="2" t="s">
        <v>350</v>
      </c>
      <c r="H3790" s="7" t="s">
        <v>67</v>
      </c>
      <c r="I3790" s="2">
        <v>710000000</v>
      </c>
      <c r="J3790" s="2" t="s">
        <v>11537</v>
      </c>
      <c r="K3790" s="2" t="s">
        <v>6779</v>
      </c>
      <c r="L3790" s="2" t="s">
        <v>1142</v>
      </c>
      <c r="M3790" s="6" t="s">
        <v>32</v>
      </c>
      <c r="N3790" s="2" t="s">
        <v>453</v>
      </c>
      <c r="O3790" s="15" t="s">
        <v>3810</v>
      </c>
      <c r="P3790" s="20"/>
      <c r="Q3790" s="2" t="s">
        <v>9108</v>
      </c>
      <c r="R3790" s="2">
        <v>200</v>
      </c>
      <c r="S3790" s="9">
        <v>1517.8571428571427</v>
      </c>
      <c r="T3790" s="9">
        <f t="shared" si="296"/>
        <v>303571.42857142852</v>
      </c>
      <c r="U3790" s="9">
        <f t="shared" si="297"/>
        <v>340000</v>
      </c>
      <c r="V3790" s="2" t="s">
        <v>42</v>
      </c>
      <c r="W3790" s="2">
        <v>2014</v>
      </c>
      <c r="X3790" s="2"/>
    </row>
    <row r="3791" spans="1:24" ht="63.75" outlineLevel="1" x14ac:dyDescent="0.25">
      <c r="A3791" s="2" t="s">
        <v>9629</v>
      </c>
      <c r="B3791" s="2" t="s">
        <v>27</v>
      </c>
      <c r="C3791" s="10" t="s">
        <v>2215</v>
      </c>
      <c r="D3791" s="10" t="s">
        <v>1885</v>
      </c>
      <c r="E3791" s="10" t="s">
        <v>9219</v>
      </c>
      <c r="F3791" s="2" t="s">
        <v>9872</v>
      </c>
      <c r="G3791" s="2" t="s">
        <v>343</v>
      </c>
      <c r="H3791" s="7" t="s">
        <v>67</v>
      </c>
      <c r="I3791" s="2">
        <v>710000000</v>
      </c>
      <c r="J3791" s="2" t="s">
        <v>11537</v>
      </c>
      <c r="K3791" s="2" t="s">
        <v>6779</v>
      </c>
      <c r="L3791" s="2" t="s">
        <v>1142</v>
      </c>
      <c r="M3791" s="6" t="s">
        <v>32</v>
      </c>
      <c r="N3791" s="2" t="s">
        <v>453</v>
      </c>
      <c r="O3791" s="15" t="s">
        <v>3810</v>
      </c>
      <c r="P3791" s="20"/>
      <c r="Q3791" s="2" t="s">
        <v>9108</v>
      </c>
      <c r="R3791" s="2">
        <v>200</v>
      </c>
      <c r="S3791" s="9">
        <v>3571.4285714285711</v>
      </c>
      <c r="T3791" s="9">
        <f t="shared" si="296"/>
        <v>714285.7142857142</v>
      </c>
      <c r="U3791" s="9">
        <f t="shared" si="297"/>
        <v>800000</v>
      </c>
      <c r="V3791" s="2" t="s">
        <v>42</v>
      </c>
      <c r="W3791" s="2">
        <v>2014</v>
      </c>
      <c r="X3791" s="2"/>
    </row>
    <row r="3792" spans="1:24" ht="63.75" outlineLevel="1" x14ac:dyDescent="0.25">
      <c r="A3792" s="2" t="s">
        <v>9630</v>
      </c>
      <c r="B3792" s="2" t="s">
        <v>27</v>
      </c>
      <c r="C3792" s="10" t="s">
        <v>3990</v>
      </c>
      <c r="D3792" s="10" t="s">
        <v>1895</v>
      </c>
      <c r="E3792" s="10" t="s">
        <v>3991</v>
      </c>
      <c r="F3792" s="5"/>
      <c r="G3792" s="2" t="s">
        <v>29</v>
      </c>
      <c r="H3792" s="7" t="s">
        <v>67</v>
      </c>
      <c r="I3792" s="2">
        <v>710000000</v>
      </c>
      <c r="J3792" s="2" t="s">
        <v>11537</v>
      </c>
      <c r="K3792" s="2" t="s">
        <v>6779</v>
      </c>
      <c r="L3792" s="2" t="s">
        <v>1142</v>
      </c>
      <c r="M3792" s="6" t="s">
        <v>32</v>
      </c>
      <c r="N3792" s="2" t="s">
        <v>453</v>
      </c>
      <c r="O3792" s="15" t="s">
        <v>3810</v>
      </c>
      <c r="P3792" s="36" t="s">
        <v>824</v>
      </c>
      <c r="Q3792" s="2" t="s">
        <v>1268</v>
      </c>
      <c r="R3792" s="2">
        <v>45</v>
      </c>
      <c r="S3792" s="9">
        <f>T3792/R3792</f>
        <v>2600</v>
      </c>
      <c r="T3792" s="9">
        <v>117000</v>
      </c>
      <c r="U3792" s="9">
        <f t="shared" si="297"/>
        <v>131040.00000000001</v>
      </c>
      <c r="V3792" s="2" t="s">
        <v>42</v>
      </c>
      <c r="W3792" s="2">
        <v>2014</v>
      </c>
      <c r="X3792" s="2"/>
    </row>
    <row r="3793" spans="1:24" ht="63.75" outlineLevel="1" x14ac:dyDescent="0.25">
      <c r="A3793" s="2" t="s">
        <v>9631</v>
      </c>
      <c r="B3793" s="2" t="s">
        <v>27</v>
      </c>
      <c r="C3793" s="10" t="s">
        <v>1891</v>
      </c>
      <c r="D3793" s="10" t="s">
        <v>1896</v>
      </c>
      <c r="E3793" s="10" t="s">
        <v>1892</v>
      </c>
      <c r="F3793" s="5"/>
      <c r="G3793" s="2" t="s">
        <v>29</v>
      </c>
      <c r="H3793" s="7" t="s">
        <v>67</v>
      </c>
      <c r="I3793" s="2">
        <v>710000000</v>
      </c>
      <c r="J3793" s="2" t="s">
        <v>11537</v>
      </c>
      <c r="K3793" s="2" t="s">
        <v>6779</v>
      </c>
      <c r="L3793" s="2" t="s">
        <v>1142</v>
      </c>
      <c r="M3793" s="6" t="s">
        <v>32</v>
      </c>
      <c r="N3793" s="2" t="s">
        <v>453</v>
      </c>
      <c r="O3793" s="15" t="s">
        <v>3810</v>
      </c>
      <c r="P3793" s="36" t="s">
        <v>909</v>
      </c>
      <c r="Q3793" s="2" t="s">
        <v>8308</v>
      </c>
      <c r="R3793" s="2">
        <v>9</v>
      </c>
      <c r="S3793" s="9">
        <f>T3793/R3793</f>
        <v>13000</v>
      </c>
      <c r="T3793" s="9">
        <v>117000</v>
      </c>
      <c r="U3793" s="9">
        <f t="shared" si="297"/>
        <v>131040.00000000001</v>
      </c>
      <c r="V3793" s="2" t="s">
        <v>42</v>
      </c>
      <c r="W3793" s="2">
        <v>2014</v>
      </c>
      <c r="X3793" s="2"/>
    </row>
    <row r="3794" spans="1:24" ht="63.75" outlineLevel="1" x14ac:dyDescent="0.25">
      <c r="A3794" s="2" t="s">
        <v>9632</v>
      </c>
      <c r="B3794" s="2" t="s">
        <v>27</v>
      </c>
      <c r="C3794" s="10" t="s">
        <v>1893</v>
      </c>
      <c r="D3794" s="10" t="s">
        <v>1897</v>
      </c>
      <c r="E3794" s="10" t="s">
        <v>1894</v>
      </c>
      <c r="F3794" s="5"/>
      <c r="G3794" s="2" t="s">
        <v>29</v>
      </c>
      <c r="H3794" s="7" t="s">
        <v>67</v>
      </c>
      <c r="I3794" s="2">
        <v>710000000</v>
      </c>
      <c r="J3794" s="2" t="s">
        <v>11537</v>
      </c>
      <c r="K3794" s="2" t="s">
        <v>6779</v>
      </c>
      <c r="L3794" s="2" t="s">
        <v>1142</v>
      </c>
      <c r="M3794" s="6" t="s">
        <v>32</v>
      </c>
      <c r="N3794" s="2" t="s">
        <v>453</v>
      </c>
      <c r="O3794" s="15" t="s">
        <v>3810</v>
      </c>
      <c r="P3794" s="36" t="s">
        <v>909</v>
      </c>
      <c r="Q3794" s="2" t="s">
        <v>8308</v>
      </c>
      <c r="R3794" s="2">
        <v>18</v>
      </c>
      <c r="S3794" s="9">
        <f>T3794/R3794</f>
        <v>6500</v>
      </c>
      <c r="T3794" s="9">
        <v>117000</v>
      </c>
      <c r="U3794" s="9">
        <f t="shared" si="297"/>
        <v>131040.00000000001</v>
      </c>
      <c r="V3794" s="2" t="s">
        <v>42</v>
      </c>
      <c r="W3794" s="2">
        <v>2014</v>
      </c>
      <c r="X3794" s="2"/>
    </row>
    <row r="3795" spans="1:24" ht="63.75" outlineLevel="1" x14ac:dyDescent="0.25">
      <c r="A3795" s="2" t="s">
        <v>9633</v>
      </c>
      <c r="B3795" s="2" t="s">
        <v>27</v>
      </c>
      <c r="C3795" s="43" t="s">
        <v>12797</v>
      </c>
      <c r="D3795" s="186" t="s">
        <v>12796</v>
      </c>
      <c r="E3795" s="93" t="s">
        <v>12795</v>
      </c>
      <c r="F3795" s="93" t="s">
        <v>6818</v>
      </c>
      <c r="G3795" s="2" t="s">
        <v>350</v>
      </c>
      <c r="H3795" s="7" t="s">
        <v>67</v>
      </c>
      <c r="I3795" s="2">
        <v>710000000</v>
      </c>
      <c r="J3795" s="2" t="s">
        <v>11537</v>
      </c>
      <c r="K3795" s="2" t="s">
        <v>6779</v>
      </c>
      <c r="L3795" s="2" t="s">
        <v>1142</v>
      </c>
      <c r="M3795" s="6" t="s">
        <v>32</v>
      </c>
      <c r="N3795" s="2" t="s">
        <v>453</v>
      </c>
      <c r="O3795" s="15" t="s">
        <v>3810</v>
      </c>
      <c r="P3795" s="36" t="s">
        <v>40</v>
      </c>
      <c r="Q3795" s="5" t="s">
        <v>41</v>
      </c>
      <c r="R3795" s="2"/>
      <c r="S3795" s="9"/>
      <c r="T3795" s="9">
        <f>[2]материалы!$H$480*1000</f>
        <v>1384000</v>
      </c>
      <c r="U3795" s="9">
        <f>T3795*1.12</f>
        <v>1550080.0000000002</v>
      </c>
      <c r="V3795" s="2" t="s">
        <v>42</v>
      </c>
      <c r="W3795" s="2">
        <v>2014</v>
      </c>
      <c r="X3795" s="2"/>
    </row>
    <row r="3796" spans="1:24" ht="63.75" outlineLevel="1" x14ac:dyDescent="0.25">
      <c r="A3796" s="2" t="s">
        <v>9634</v>
      </c>
      <c r="B3796" s="2" t="s">
        <v>27</v>
      </c>
      <c r="C3796" s="42" t="s">
        <v>9502</v>
      </c>
      <c r="D3796" s="42" t="s">
        <v>8638</v>
      </c>
      <c r="E3796" s="42" t="s">
        <v>9503</v>
      </c>
      <c r="F3796" s="93" t="s">
        <v>6676</v>
      </c>
      <c r="G3796" s="2" t="s">
        <v>350</v>
      </c>
      <c r="H3796" s="7" t="s">
        <v>67</v>
      </c>
      <c r="I3796" s="2">
        <v>710000000</v>
      </c>
      <c r="J3796" s="2" t="s">
        <v>11537</v>
      </c>
      <c r="K3796" s="2" t="s">
        <v>6779</v>
      </c>
      <c r="L3796" s="2" t="s">
        <v>1142</v>
      </c>
      <c r="M3796" s="6" t="s">
        <v>32</v>
      </c>
      <c r="N3796" s="2" t="s">
        <v>453</v>
      </c>
      <c r="O3796" s="15" t="s">
        <v>3810</v>
      </c>
      <c r="P3796" s="36" t="s">
        <v>857</v>
      </c>
      <c r="Q3796" s="5" t="s">
        <v>6191</v>
      </c>
      <c r="R3796" s="2">
        <v>1650</v>
      </c>
      <c r="S3796" s="9">
        <v>676.4</v>
      </c>
      <c r="T3796" s="9">
        <f>[2]материалы!$H$470*1000</f>
        <v>1116071.4285714284</v>
      </c>
      <c r="U3796" s="9">
        <f>T3796*1.12</f>
        <v>1250000</v>
      </c>
      <c r="V3796" s="2" t="s">
        <v>42</v>
      </c>
      <c r="W3796" s="2">
        <v>2014</v>
      </c>
      <c r="X3796" s="2"/>
    </row>
    <row r="3797" spans="1:24" ht="63.75" outlineLevel="1" x14ac:dyDescent="0.25">
      <c r="A3797" s="2" t="s">
        <v>9635</v>
      </c>
      <c r="B3797" s="2" t="s">
        <v>27</v>
      </c>
      <c r="C3797" s="10" t="s">
        <v>9504</v>
      </c>
      <c r="D3797" s="10" t="s">
        <v>9230</v>
      </c>
      <c r="E3797" s="10" t="s">
        <v>9231</v>
      </c>
      <c r="F3797" s="93" t="s">
        <v>6677</v>
      </c>
      <c r="G3797" s="2" t="s">
        <v>350</v>
      </c>
      <c r="H3797" s="7" t="s">
        <v>67</v>
      </c>
      <c r="I3797" s="2">
        <v>710000000</v>
      </c>
      <c r="J3797" s="2" t="s">
        <v>11537</v>
      </c>
      <c r="K3797" s="2" t="s">
        <v>6779</v>
      </c>
      <c r="L3797" s="2" t="s">
        <v>1142</v>
      </c>
      <c r="M3797" s="6" t="s">
        <v>32</v>
      </c>
      <c r="N3797" s="2" t="s">
        <v>453</v>
      </c>
      <c r="O3797" s="15" t="s">
        <v>3810</v>
      </c>
      <c r="P3797" s="20">
        <v>796</v>
      </c>
      <c r="Q3797" s="8" t="s">
        <v>41</v>
      </c>
      <c r="R3797" s="2">
        <v>750</v>
      </c>
      <c r="S3797" s="9">
        <v>349.33</v>
      </c>
      <c r="T3797" s="9">
        <f>[2]материалы!$H$471*1000</f>
        <v>262000</v>
      </c>
      <c r="U3797" s="9">
        <v>293440</v>
      </c>
      <c r="V3797" s="2" t="s">
        <v>42</v>
      </c>
      <c r="W3797" s="2">
        <v>2014</v>
      </c>
      <c r="X3797" s="2"/>
    </row>
    <row r="3798" spans="1:24" ht="63.75" outlineLevel="1" x14ac:dyDescent="0.25">
      <c r="A3798" s="2" t="s">
        <v>9636</v>
      </c>
      <c r="B3798" s="2" t="s">
        <v>27</v>
      </c>
      <c r="C3798" s="10" t="s">
        <v>9505</v>
      </c>
      <c r="D3798" s="10" t="s">
        <v>906</v>
      </c>
      <c r="E3798" s="10" t="s">
        <v>9506</v>
      </c>
      <c r="F3798" s="93" t="s">
        <v>3664</v>
      </c>
      <c r="G3798" s="2" t="s">
        <v>350</v>
      </c>
      <c r="H3798" s="7" t="s">
        <v>67</v>
      </c>
      <c r="I3798" s="2">
        <v>710000000</v>
      </c>
      <c r="J3798" s="2" t="s">
        <v>11537</v>
      </c>
      <c r="K3798" s="2" t="s">
        <v>6779</v>
      </c>
      <c r="L3798" s="2" t="s">
        <v>1142</v>
      </c>
      <c r="M3798" s="6" t="s">
        <v>32</v>
      </c>
      <c r="N3798" s="2" t="s">
        <v>453</v>
      </c>
      <c r="O3798" s="15" t="s">
        <v>3810</v>
      </c>
      <c r="P3798" s="20">
        <v>778</v>
      </c>
      <c r="Q3798" s="8" t="s">
        <v>35</v>
      </c>
      <c r="R3798" s="2">
        <v>150</v>
      </c>
      <c r="S3798" s="9">
        <v>193.33</v>
      </c>
      <c r="T3798" s="9">
        <v>29000</v>
      </c>
      <c r="U3798" s="9">
        <v>32480</v>
      </c>
      <c r="V3798" s="2" t="s">
        <v>42</v>
      </c>
      <c r="W3798" s="2">
        <v>2014</v>
      </c>
      <c r="X3798" s="2"/>
    </row>
    <row r="3799" spans="1:24" ht="63.75" outlineLevel="1" x14ac:dyDescent="0.25">
      <c r="A3799" s="2" t="s">
        <v>9637</v>
      </c>
      <c r="B3799" s="2" t="s">
        <v>27</v>
      </c>
      <c r="C3799" s="10" t="s">
        <v>9508</v>
      </c>
      <c r="D3799" s="10" t="s">
        <v>8644</v>
      </c>
      <c r="E3799" s="10" t="s">
        <v>9507</v>
      </c>
      <c r="F3799" s="93" t="s">
        <v>6678</v>
      </c>
      <c r="G3799" s="2" t="s">
        <v>350</v>
      </c>
      <c r="H3799" s="7" t="s">
        <v>67</v>
      </c>
      <c r="I3799" s="2">
        <v>710000000</v>
      </c>
      <c r="J3799" s="2" t="s">
        <v>11537</v>
      </c>
      <c r="K3799" s="2" t="s">
        <v>6779</v>
      </c>
      <c r="L3799" s="2" t="s">
        <v>1142</v>
      </c>
      <c r="M3799" s="6" t="s">
        <v>32</v>
      </c>
      <c r="N3799" s="2" t="s">
        <v>453</v>
      </c>
      <c r="O3799" s="15" t="s">
        <v>3810</v>
      </c>
      <c r="P3799" s="20">
        <v>796</v>
      </c>
      <c r="Q3799" s="8" t="s">
        <v>41</v>
      </c>
      <c r="R3799" s="2">
        <v>9</v>
      </c>
      <c r="S3799" s="9">
        <v>20000</v>
      </c>
      <c r="T3799" s="9">
        <v>180000</v>
      </c>
      <c r="U3799" s="9">
        <v>2016000</v>
      </c>
      <c r="V3799" s="2" t="s">
        <v>42</v>
      </c>
      <c r="W3799" s="2">
        <v>2014</v>
      </c>
      <c r="X3799" s="2"/>
    </row>
    <row r="3800" spans="1:24" ht="63.75" outlineLevel="1" x14ac:dyDescent="0.25">
      <c r="A3800" s="2" t="s">
        <v>9638</v>
      </c>
      <c r="B3800" s="2" t="s">
        <v>27</v>
      </c>
      <c r="C3800" s="10" t="s">
        <v>9463</v>
      </c>
      <c r="D3800" s="10" t="s">
        <v>902</v>
      </c>
      <c r="E3800" s="10" t="s">
        <v>8647</v>
      </c>
      <c r="F3800" s="10"/>
      <c r="G3800" s="2" t="s">
        <v>350</v>
      </c>
      <c r="H3800" s="7" t="s">
        <v>67</v>
      </c>
      <c r="I3800" s="2">
        <v>710000000</v>
      </c>
      <c r="J3800" s="2" t="s">
        <v>11537</v>
      </c>
      <c r="K3800" s="2" t="s">
        <v>6779</v>
      </c>
      <c r="L3800" s="2" t="s">
        <v>1142</v>
      </c>
      <c r="M3800" s="6" t="s">
        <v>32</v>
      </c>
      <c r="N3800" s="2" t="s">
        <v>453</v>
      </c>
      <c r="O3800" s="15" t="s">
        <v>3810</v>
      </c>
      <c r="P3800" s="20">
        <v>796</v>
      </c>
      <c r="Q3800" s="8" t="s">
        <v>41</v>
      </c>
      <c r="R3800" s="2">
        <v>300</v>
      </c>
      <c r="S3800" s="9">
        <v>1666.66</v>
      </c>
      <c r="T3800" s="9">
        <v>500000</v>
      </c>
      <c r="U3800" s="9">
        <v>560000</v>
      </c>
      <c r="V3800" s="2" t="s">
        <v>42</v>
      </c>
      <c r="W3800" s="2">
        <v>2014</v>
      </c>
      <c r="X3800" s="2"/>
    </row>
    <row r="3801" spans="1:24" ht="63.75" outlineLevel="1" x14ac:dyDescent="0.25">
      <c r="A3801" s="2" t="s">
        <v>9639</v>
      </c>
      <c r="B3801" s="2" t="s">
        <v>27</v>
      </c>
      <c r="C3801" s="10" t="s">
        <v>9509</v>
      </c>
      <c r="D3801" s="10" t="s">
        <v>9510</v>
      </c>
      <c r="E3801" s="10" t="s">
        <v>9511</v>
      </c>
      <c r="F3801" s="93" t="s">
        <v>6679</v>
      </c>
      <c r="G3801" s="2" t="s">
        <v>350</v>
      </c>
      <c r="H3801" s="7" t="s">
        <v>67</v>
      </c>
      <c r="I3801" s="2">
        <v>710000000</v>
      </c>
      <c r="J3801" s="2" t="s">
        <v>11537</v>
      </c>
      <c r="K3801" s="2" t="s">
        <v>6779</v>
      </c>
      <c r="L3801" s="2" t="s">
        <v>1142</v>
      </c>
      <c r="M3801" s="6" t="s">
        <v>32</v>
      </c>
      <c r="N3801" s="2" t="s">
        <v>453</v>
      </c>
      <c r="O3801" s="15" t="s">
        <v>3810</v>
      </c>
      <c r="P3801" s="187" t="s">
        <v>793</v>
      </c>
      <c r="Q3801" s="8" t="s">
        <v>1344</v>
      </c>
      <c r="R3801" s="2"/>
      <c r="S3801" s="9"/>
      <c r="T3801" s="9">
        <f>[2]материалы!$H$476*1000</f>
        <v>600000</v>
      </c>
      <c r="U3801" s="9">
        <v>672000</v>
      </c>
      <c r="V3801" s="2" t="s">
        <v>42</v>
      </c>
      <c r="W3801" s="2">
        <v>2014</v>
      </c>
      <c r="X3801" s="2"/>
    </row>
    <row r="3802" spans="1:24" ht="63.75" outlineLevel="1" x14ac:dyDescent="0.25">
      <c r="A3802" s="2" t="s">
        <v>9640</v>
      </c>
      <c r="B3802" s="2" t="s">
        <v>27</v>
      </c>
      <c r="C3802" s="10" t="s">
        <v>9512</v>
      </c>
      <c r="D3802" s="10" t="s">
        <v>1920</v>
      </c>
      <c r="E3802" s="10" t="s">
        <v>9513</v>
      </c>
      <c r="F3802" s="93" t="s">
        <v>6675</v>
      </c>
      <c r="G3802" s="2" t="s">
        <v>350</v>
      </c>
      <c r="H3802" s="7" t="s">
        <v>67</v>
      </c>
      <c r="I3802" s="2">
        <v>710000000</v>
      </c>
      <c r="J3802" s="2" t="s">
        <v>11537</v>
      </c>
      <c r="K3802" s="2" t="s">
        <v>6779</v>
      </c>
      <c r="L3802" s="2" t="s">
        <v>1142</v>
      </c>
      <c r="M3802" s="6" t="s">
        <v>32</v>
      </c>
      <c r="N3802" s="2" t="s">
        <v>453</v>
      </c>
      <c r="O3802" s="15" t="s">
        <v>3810</v>
      </c>
      <c r="P3802" s="20">
        <v>796</v>
      </c>
      <c r="Q3802" s="8" t="s">
        <v>41</v>
      </c>
      <c r="R3802" s="2">
        <v>400</v>
      </c>
      <c r="S3802" s="9">
        <v>425</v>
      </c>
      <c r="T3802" s="9">
        <f>[2]материалы!$H$469*1000</f>
        <v>170000</v>
      </c>
      <c r="U3802" s="9">
        <f>T3802*1.12</f>
        <v>190400.00000000003</v>
      </c>
      <c r="V3802" s="2" t="s">
        <v>42</v>
      </c>
      <c r="W3802" s="2">
        <v>2014</v>
      </c>
      <c r="X3802" s="2"/>
    </row>
    <row r="3803" spans="1:24" ht="63.75" outlineLevel="1" x14ac:dyDescent="0.25">
      <c r="A3803" s="2" t="s">
        <v>9641</v>
      </c>
      <c r="B3803" s="2" t="s">
        <v>27</v>
      </c>
      <c r="C3803" s="43" t="s">
        <v>12872</v>
      </c>
      <c r="D3803" s="93" t="s">
        <v>855</v>
      </c>
      <c r="E3803" s="13" t="s">
        <v>12871</v>
      </c>
      <c r="F3803" s="93" t="s">
        <v>6680</v>
      </c>
      <c r="G3803" s="2" t="s">
        <v>350</v>
      </c>
      <c r="H3803" s="7" t="s">
        <v>67</v>
      </c>
      <c r="I3803" s="2">
        <v>710000000</v>
      </c>
      <c r="J3803" s="2" t="s">
        <v>11537</v>
      </c>
      <c r="K3803" s="2" t="s">
        <v>6779</v>
      </c>
      <c r="L3803" s="2" t="s">
        <v>1142</v>
      </c>
      <c r="M3803" s="6" t="s">
        <v>32</v>
      </c>
      <c r="N3803" s="2" t="s">
        <v>453</v>
      </c>
      <c r="O3803" s="15" t="s">
        <v>3810</v>
      </c>
      <c r="P3803" s="36" t="s">
        <v>641</v>
      </c>
      <c r="Q3803" s="5" t="s">
        <v>642</v>
      </c>
      <c r="R3803" s="2">
        <v>1000</v>
      </c>
      <c r="S3803" s="9">
        <v>2226</v>
      </c>
      <c r="T3803" s="9">
        <f>[2]материалы!$H$503*1000</f>
        <v>2226000</v>
      </c>
      <c r="U3803" s="9">
        <v>2493120</v>
      </c>
      <c r="V3803" s="2" t="s">
        <v>42</v>
      </c>
      <c r="W3803" s="2">
        <v>2014</v>
      </c>
      <c r="X3803" s="2"/>
    </row>
    <row r="3804" spans="1:24" ht="63.75" outlineLevel="1" x14ac:dyDescent="0.25">
      <c r="A3804" s="2" t="s">
        <v>9642</v>
      </c>
      <c r="B3804" s="2" t="s">
        <v>27</v>
      </c>
      <c r="C3804" s="43" t="s">
        <v>12872</v>
      </c>
      <c r="D3804" s="93" t="s">
        <v>855</v>
      </c>
      <c r="E3804" s="13" t="s">
        <v>12871</v>
      </c>
      <c r="F3804" s="93" t="s">
        <v>6680</v>
      </c>
      <c r="G3804" s="2" t="s">
        <v>350</v>
      </c>
      <c r="H3804" s="7" t="s">
        <v>67</v>
      </c>
      <c r="I3804" s="2">
        <v>710000000</v>
      </c>
      <c r="J3804" s="2" t="s">
        <v>11537</v>
      </c>
      <c r="K3804" s="2" t="s">
        <v>6779</v>
      </c>
      <c r="L3804" s="2" t="s">
        <v>1142</v>
      </c>
      <c r="M3804" s="6" t="s">
        <v>32</v>
      </c>
      <c r="N3804" s="2" t="s">
        <v>453</v>
      </c>
      <c r="O3804" s="15" t="s">
        <v>3810</v>
      </c>
      <c r="P3804" s="36" t="s">
        <v>641</v>
      </c>
      <c r="Q3804" s="5" t="s">
        <v>642</v>
      </c>
      <c r="R3804" s="2">
        <v>1000</v>
      </c>
      <c r="S3804" s="9">
        <v>428</v>
      </c>
      <c r="T3804" s="9">
        <f>[2]материалы!$H$504*1000</f>
        <v>428000</v>
      </c>
      <c r="U3804" s="9">
        <v>479360</v>
      </c>
      <c r="V3804" s="2" t="s">
        <v>42</v>
      </c>
      <c r="W3804" s="2">
        <v>2014</v>
      </c>
      <c r="X3804" s="2"/>
    </row>
    <row r="3805" spans="1:24" ht="63.75" outlineLevel="1" x14ac:dyDescent="0.25">
      <c r="A3805" s="2" t="s">
        <v>9643</v>
      </c>
      <c r="B3805" s="2" t="s">
        <v>27</v>
      </c>
      <c r="C3805" s="43" t="s">
        <v>12872</v>
      </c>
      <c r="D3805" s="93" t="s">
        <v>855</v>
      </c>
      <c r="E3805" s="13" t="s">
        <v>12871</v>
      </c>
      <c r="F3805" s="93" t="s">
        <v>6680</v>
      </c>
      <c r="G3805" s="2" t="s">
        <v>350</v>
      </c>
      <c r="H3805" s="7" t="s">
        <v>67</v>
      </c>
      <c r="I3805" s="2">
        <v>710000000</v>
      </c>
      <c r="J3805" s="2" t="s">
        <v>11537</v>
      </c>
      <c r="K3805" s="2" t="s">
        <v>6779</v>
      </c>
      <c r="L3805" s="2" t="s">
        <v>1142</v>
      </c>
      <c r="M3805" s="6" t="s">
        <v>32</v>
      </c>
      <c r="N3805" s="2" t="s">
        <v>453</v>
      </c>
      <c r="O3805" s="15" t="s">
        <v>3810</v>
      </c>
      <c r="P3805" s="36" t="s">
        <v>641</v>
      </c>
      <c r="Q3805" s="5" t="s">
        <v>642</v>
      </c>
      <c r="R3805" s="2">
        <v>1000</v>
      </c>
      <c r="S3805" s="9">
        <v>482</v>
      </c>
      <c r="T3805" s="9">
        <v>482000</v>
      </c>
      <c r="U3805" s="9">
        <v>539840</v>
      </c>
      <c r="V3805" s="2" t="s">
        <v>42</v>
      </c>
      <c r="W3805" s="2">
        <v>2014</v>
      </c>
      <c r="X3805" s="2"/>
    </row>
    <row r="3806" spans="1:24" ht="140.25" outlineLevel="1" x14ac:dyDescent="0.25">
      <c r="A3806" s="2" t="s">
        <v>9644</v>
      </c>
      <c r="B3806" s="2" t="s">
        <v>27</v>
      </c>
      <c r="C3806" s="43" t="s">
        <v>13281</v>
      </c>
      <c r="D3806" s="93" t="s">
        <v>8668</v>
      </c>
      <c r="E3806" s="13" t="s">
        <v>12870</v>
      </c>
      <c r="F3806" s="93" t="s">
        <v>6680</v>
      </c>
      <c r="G3806" s="2" t="s">
        <v>350</v>
      </c>
      <c r="H3806" s="7" t="s">
        <v>67</v>
      </c>
      <c r="I3806" s="2">
        <v>710000000</v>
      </c>
      <c r="J3806" s="2" t="s">
        <v>11537</v>
      </c>
      <c r="K3806" s="2" t="s">
        <v>6779</v>
      </c>
      <c r="L3806" s="2" t="s">
        <v>1142</v>
      </c>
      <c r="M3806" s="6" t="s">
        <v>32</v>
      </c>
      <c r="N3806" s="2" t="s">
        <v>453</v>
      </c>
      <c r="O3806" s="15" t="s">
        <v>3810</v>
      </c>
      <c r="P3806" s="36" t="s">
        <v>40</v>
      </c>
      <c r="Q3806" s="5" t="s">
        <v>41</v>
      </c>
      <c r="R3806" s="2">
        <v>10</v>
      </c>
      <c r="S3806" s="9">
        <v>12800</v>
      </c>
      <c r="T3806" s="9">
        <v>128000</v>
      </c>
      <c r="U3806" s="9">
        <v>143360</v>
      </c>
      <c r="V3806" s="2" t="s">
        <v>42</v>
      </c>
      <c r="W3806" s="2">
        <v>2014</v>
      </c>
      <c r="X3806" s="2"/>
    </row>
    <row r="3807" spans="1:24" ht="63.75" outlineLevel="1" x14ac:dyDescent="0.25">
      <c r="A3807" s="2" t="s">
        <v>9645</v>
      </c>
      <c r="B3807" s="2" t="s">
        <v>27</v>
      </c>
      <c r="C3807" s="43" t="s">
        <v>12869</v>
      </c>
      <c r="D3807" s="13" t="s">
        <v>4853</v>
      </c>
      <c r="E3807" s="13" t="s">
        <v>12868</v>
      </c>
      <c r="F3807" s="93" t="s">
        <v>6680</v>
      </c>
      <c r="G3807" s="2" t="s">
        <v>350</v>
      </c>
      <c r="H3807" s="7" t="s">
        <v>67</v>
      </c>
      <c r="I3807" s="2">
        <v>710000000</v>
      </c>
      <c r="J3807" s="2" t="s">
        <v>11537</v>
      </c>
      <c r="K3807" s="2" t="s">
        <v>6779</v>
      </c>
      <c r="L3807" s="2" t="s">
        <v>1142</v>
      </c>
      <c r="M3807" s="6" t="s">
        <v>32</v>
      </c>
      <c r="N3807" s="2" t="s">
        <v>453</v>
      </c>
      <c r="O3807" s="15" t="s">
        <v>3810</v>
      </c>
      <c r="P3807" s="36" t="s">
        <v>40</v>
      </c>
      <c r="Q3807" s="5" t="s">
        <v>41</v>
      </c>
      <c r="R3807" s="2">
        <v>40</v>
      </c>
      <c r="S3807" s="9">
        <v>1050</v>
      </c>
      <c r="T3807" s="9">
        <v>42000</v>
      </c>
      <c r="U3807" s="9">
        <v>47040</v>
      </c>
      <c r="V3807" s="2" t="s">
        <v>42</v>
      </c>
      <c r="W3807" s="2">
        <v>2014</v>
      </c>
      <c r="X3807" s="2"/>
    </row>
    <row r="3808" spans="1:24" ht="76.5" outlineLevel="1" x14ac:dyDescent="0.25">
      <c r="A3808" s="2" t="s">
        <v>9701</v>
      </c>
      <c r="B3808" s="2" t="s">
        <v>27</v>
      </c>
      <c r="C3808" s="130" t="s">
        <v>5605</v>
      </c>
      <c r="D3808" s="10" t="s">
        <v>860</v>
      </c>
      <c r="E3808" s="10" t="s">
        <v>12857</v>
      </c>
      <c r="F3808" s="13" t="s">
        <v>6819</v>
      </c>
      <c r="G3808" s="2" t="s">
        <v>350</v>
      </c>
      <c r="H3808" s="7" t="s">
        <v>67</v>
      </c>
      <c r="I3808" s="2">
        <v>710000000</v>
      </c>
      <c r="J3808" s="2" t="s">
        <v>11537</v>
      </c>
      <c r="K3808" s="2" t="s">
        <v>6779</v>
      </c>
      <c r="L3808" s="2" t="s">
        <v>1142</v>
      </c>
      <c r="M3808" s="6" t="s">
        <v>32</v>
      </c>
      <c r="N3808" s="2" t="s">
        <v>453</v>
      </c>
      <c r="O3808" s="15" t="s">
        <v>3810</v>
      </c>
      <c r="P3808" s="36" t="s">
        <v>40</v>
      </c>
      <c r="Q3808" s="5" t="s">
        <v>41</v>
      </c>
      <c r="R3808" s="2">
        <v>100</v>
      </c>
      <c r="S3808" s="9">
        <v>540</v>
      </c>
      <c r="T3808" s="9">
        <v>54000</v>
      </c>
      <c r="U3808" s="9">
        <v>60480</v>
      </c>
      <c r="V3808" s="2" t="s">
        <v>42</v>
      </c>
      <c r="W3808" s="2">
        <v>2014</v>
      </c>
      <c r="X3808" s="2"/>
    </row>
    <row r="3809" spans="1:25" ht="63.75" outlineLevel="1" x14ac:dyDescent="0.25">
      <c r="A3809" s="2" t="s">
        <v>9702</v>
      </c>
      <c r="B3809" s="2" t="s">
        <v>27</v>
      </c>
      <c r="C3809" s="43" t="s">
        <v>12867</v>
      </c>
      <c r="D3809" s="13" t="s">
        <v>12866</v>
      </c>
      <c r="E3809" s="13" t="s">
        <v>12865</v>
      </c>
      <c r="F3809" s="13" t="s">
        <v>6684</v>
      </c>
      <c r="G3809" s="2" t="s">
        <v>350</v>
      </c>
      <c r="H3809" s="7" t="s">
        <v>67</v>
      </c>
      <c r="I3809" s="2">
        <v>710000000</v>
      </c>
      <c r="J3809" s="2" t="s">
        <v>11537</v>
      </c>
      <c r="K3809" s="2" t="s">
        <v>6779</v>
      </c>
      <c r="L3809" s="2" t="s">
        <v>1142</v>
      </c>
      <c r="M3809" s="6" t="s">
        <v>32</v>
      </c>
      <c r="N3809" s="2" t="s">
        <v>453</v>
      </c>
      <c r="O3809" s="15" t="s">
        <v>3810</v>
      </c>
      <c r="P3809" s="36" t="s">
        <v>40</v>
      </c>
      <c r="Q3809" s="5" t="s">
        <v>41</v>
      </c>
      <c r="R3809" s="2">
        <v>40</v>
      </c>
      <c r="S3809" s="9">
        <v>7500</v>
      </c>
      <c r="T3809" s="9">
        <v>300000</v>
      </c>
      <c r="U3809" s="9">
        <v>336000</v>
      </c>
      <c r="V3809" s="2" t="s">
        <v>42</v>
      </c>
      <c r="W3809" s="2">
        <v>2014</v>
      </c>
      <c r="X3809" s="2"/>
    </row>
    <row r="3810" spans="1:25" ht="63.75" outlineLevel="1" x14ac:dyDescent="0.25">
      <c r="A3810" s="2" t="s">
        <v>9703</v>
      </c>
      <c r="B3810" s="2" t="s">
        <v>27</v>
      </c>
      <c r="C3810" s="43" t="s">
        <v>12864</v>
      </c>
      <c r="D3810" s="93" t="s">
        <v>6039</v>
      </c>
      <c r="E3810" s="13" t="s">
        <v>12863</v>
      </c>
      <c r="F3810" s="13" t="s">
        <v>6685</v>
      </c>
      <c r="G3810" s="2" t="s">
        <v>350</v>
      </c>
      <c r="H3810" s="7" t="s">
        <v>67</v>
      </c>
      <c r="I3810" s="2">
        <v>710000000</v>
      </c>
      <c r="J3810" s="2" t="s">
        <v>11537</v>
      </c>
      <c r="K3810" s="2" t="s">
        <v>6779</v>
      </c>
      <c r="L3810" s="2" t="s">
        <v>1142</v>
      </c>
      <c r="M3810" s="6" t="s">
        <v>32</v>
      </c>
      <c r="N3810" s="2" t="s">
        <v>453</v>
      </c>
      <c r="O3810" s="15" t="s">
        <v>3810</v>
      </c>
      <c r="P3810" s="36" t="s">
        <v>40</v>
      </c>
      <c r="Q3810" s="5" t="s">
        <v>41</v>
      </c>
      <c r="R3810" s="2">
        <v>6</v>
      </c>
      <c r="S3810" s="9">
        <v>1000</v>
      </c>
      <c r="T3810" s="9">
        <v>6000</v>
      </c>
      <c r="U3810" s="9">
        <v>6720</v>
      </c>
      <c r="V3810" s="2" t="s">
        <v>42</v>
      </c>
      <c r="W3810" s="2">
        <v>2014</v>
      </c>
      <c r="X3810" s="2"/>
    </row>
    <row r="3811" spans="1:25" ht="63.75" outlineLevel="1" x14ac:dyDescent="0.25">
      <c r="A3811" s="2" t="s">
        <v>9704</v>
      </c>
      <c r="B3811" s="2" t="s">
        <v>27</v>
      </c>
      <c r="C3811" s="43" t="s">
        <v>12862</v>
      </c>
      <c r="D3811" s="93" t="s">
        <v>12861</v>
      </c>
      <c r="E3811" s="13" t="s">
        <v>12860</v>
      </c>
      <c r="F3811" s="93" t="s">
        <v>6680</v>
      </c>
      <c r="G3811" s="2" t="s">
        <v>350</v>
      </c>
      <c r="H3811" s="7" t="s">
        <v>67</v>
      </c>
      <c r="I3811" s="2">
        <v>710000000</v>
      </c>
      <c r="J3811" s="2" t="s">
        <v>11537</v>
      </c>
      <c r="K3811" s="2" t="s">
        <v>6779</v>
      </c>
      <c r="L3811" s="2" t="s">
        <v>1142</v>
      </c>
      <c r="M3811" s="6" t="s">
        <v>32</v>
      </c>
      <c r="N3811" s="2" t="s">
        <v>453</v>
      </c>
      <c r="O3811" s="15" t="s">
        <v>3810</v>
      </c>
      <c r="P3811" s="36" t="s">
        <v>40</v>
      </c>
      <c r="Q3811" s="5" t="s">
        <v>41</v>
      </c>
      <c r="R3811" s="2">
        <v>100</v>
      </c>
      <c r="S3811" s="9">
        <v>420</v>
      </c>
      <c r="T3811" s="9">
        <v>42000</v>
      </c>
      <c r="U3811" s="9">
        <v>47040</v>
      </c>
      <c r="V3811" s="2" t="s">
        <v>42</v>
      </c>
      <c r="W3811" s="2">
        <v>2014</v>
      </c>
      <c r="X3811" s="2"/>
    </row>
    <row r="3812" spans="1:25" ht="63.75" outlineLevel="1" x14ac:dyDescent="0.25">
      <c r="A3812" s="2" t="s">
        <v>9705</v>
      </c>
      <c r="B3812" s="2" t="s">
        <v>27</v>
      </c>
      <c r="C3812" s="43" t="s">
        <v>911</v>
      </c>
      <c r="D3812" s="93" t="s">
        <v>912</v>
      </c>
      <c r="E3812" s="13" t="s">
        <v>913</v>
      </c>
      <c r="F3812" s="13" t="s">
        <v>6820</v>
      </c>
      <c r="G3812" s="2" t="s">
        <v>350</v>
      </c>
      <c r="H3812" s="7" t="s">
        <v>67</v>
      </c>
      <c r="I3812" s="2">
        <v>710000000</v>
      </c>
      <c r="J3812" s="2" t="s">
        <v>11537</v>
      </c>
      <c r="K3812" s="2" t="s">
        <v>6779</v>
      </c>
      <c r="L3812" s="2" t="s">
        <v>1142</v>
      </c>
      <c r="M3812" s="6" t="s">
        <v>32</v>
      </c>
      <c r="N3812" s="2" t="s">
        <v>453</v>
      </c>
      <c r="O3812" s="15" t="s">
        <v>3810</v>
      </c>
      <c r="P3812" s="36" t="s">
        <v>40</v>
      </c>
      <c r="Q3812" s="5" t="s">
        <v>41</v>
      </c>
      <c r="R3812" s="2">
        <v>102</v>
      </c>
      <c r="S3812" s="9">
        <v>176.47</v>
      </c>
      <c r="T3812" s="9">
        <f>[2]материалы!$H$515*1000</f>
        <v>18000</v>
      </c>
      <c r="U3812" s="9">
        <v>20160</v>
      </c>
      <c r="V3812" s="2" t="s">
        <v>42</v>
      </c>
      <c r="W3812" s="2">
        <v>2014</v>
      </c>
      <c r="X3812" s="2"/>
    </row>
    <row r="3813" spans="1:25" ht="63.75" outlineLevel="1" x14ac:dyDescent="0.25">
      <c r="A3813" s="2" t="s">
        <v>9706</v>
      </c>
      <c r="B3813" s="2" t="s">
        <v>27</v>
      </c>
      <c r="C3813" s="43" t="s">
        <v>12859</v>
      </c>
      <c r="D3813" s="93" t="s">
        <v>8732</v>
      </c>
      <c r="E3813" s="13" t="s">
        <v>12858</v>
      </c>
      <c r="F3813" s="13" t="s">
        <v>6687</v>
      </c>
      <c r="G3813" s="2" t="s">
        <v>350</v>
      </c>
      <c r="H3813" s="7" t="s">
        <v>67</v>
      </c>
      <c r="I3813" s="2">
        <v>710000000</v>
      </c>
      <c r="J3813" s="2" t="s">
        <v>11537</v>
      </c>
      <c r="K3813" s="2" t="s">
        <v>6779</v>
      </c>
      <c r="L3813" s="2" t="s">
        <v>1142</v>
      </c>
      <c r="M3813" s="6" t="s">
        <v>32</v>
      </c>
      <c r="N3813" s="2" t="s">
        <v>453</v>
      </c>
      <c r="O3813" s="15" t="s">
        <v>3810</v>
      </c>
      <c r="P3813" s="36" t="s">
        <v>40</v>
      </c>
      <c r="Q3813" s="5" t="s">
        <v>41</v>
      </c>
      <c r="R3813" s="2">
        <v>6</v>
      </c>
      <c r="S3813" s="9">
        <v>178333.33</v>
      </c>
      <c r="T3813" s="9">
        <f>[2]материалы!$H$516*1000</f>
        <v>1070000</v>
      </c>
      <c r="U3813" s="9">
        <v>1198400</v>
      </c>
      <c r="V3813" s="2" t="s">
        <v>42</v>
      </c>
      <c r="W3813" s="2">
        <v>2014</v>
      </c>
      <c r="X3813" s="2"/>
    </row>
    <row r="3814" spans="1:25" ht="76.5" outlineLevel="1" x14ac:dyDescent="0.25">
      <c r="A3814" s="2" t="s">
        <v>9707</v>
      </c>
      <c r="B3814" s="2" t="s">
        <v>27</v>
      </c>
      <c r="C3814" s="130" t="s">
        <v>5605</v>
      </c>
      <c r="D3814" s="10" t="s">
        <v>860</v>
      </c>
      <c r="E3814" s="10" t="s">
        <v>12857</v>
      </c>
      <c r="F3814" s="13" t="s">
        <v>6688</v>
      </c>
      <c r="G3814" s="2" t="s">
        <v>350</v>
      </c>
      <c r="H3814" s="7" t="s">
        <v>67</v>
      </c>
      <c r="I3814" s="2">
        <v>710000000</v>
      </c>
      <c r="J3814" s="2" t="s">
        <v>11537</v>
      </c>
      <c r="K3814" s="2" t="s">
        <v>6779</v>
      </c>
      <c r="L3814" s="2" t="s">
        <v>1142</v>
      </c>
      <c r="M3814" s="6" t="s">
        <v>32</v>
      </c>
      <c r="N3814" s="2" t="s">
        <v>453</v>
      </c>
      <c r="O3814" s="15" t="s">
        <v>3810</v>
      </c>
      <c r="P3814" s="36" t="s">
        <v>40</v>
      </c>
      <c r="Q3814" s="5" t="s">
        <v>41</v>
      </c>
      <c r="R3814" s="2">
        <v>40</v>
      </c>
      <c r="S3814" s="9">
        <v>450</v>
      </c>
      <c r="T3814" s="9">
        <v>18000</v>
      </c>
      <c r="U3814" s="9">
        <v>20160</v>
      </c>
      <c r="V3814" s="2" t="s">
        <v>42</v>
      </c>
      <c r="W3814" s="2">
        <v>2014</v>
      </c>
      <c r="X3814" s="2"/>
    </row>
    <row r="3815" spans="1:25" ht="76.5" outlineLevel="1" x14ac:dyDescent="0.25">
      <c r="A3815" s="2" t="s">
        <v>9708</v>
      </c>
      <c r="B3815" s="2" t="s">
        <v>27</v>
      </c>
      <c r="C3815" s="130" t="s">
        <v>5605</v>
      </c>
      <c r="D3815" s="10" t="s">
        <v>860</v>
      </c>
      <c r="E3815" s="10" t="s">
        <v>12857</v>
      </c>
      <c r="F3815" s="13" t="s">
        <v>6689</v>
      </c>
      <c r="G3815" s="2" t="s">
        <v>350</v>
      </c>
      <c r="H3815" s="7" t="s">
        <v>67</v>
      </c>
      <c r="I3815" s="2">
        <v>710000000</v>
      </c>
      <c r="J3815" s="2" t="s">
        <v>11537</v>
      </c>
      <c r="K3815" s="2" t="s">
        <v>6779</v>
      </c>
      <c r="L3815" s="2" t="s">
        <v>1142</v>
      </c>
      <c r="M3815" s="6" t="s">
        <v>32</v>
      </c>
      <c r="N3815" s="2" t="s">
        <v>453</v>
      </c>
      <c r="O3815" s="15" t="s">
        <v>3810</v>
      </c>
      <c r="P3815" s="36" t="s">
        <v>40</v>
      </c>
      <c r="Q3815" s="5" t="s">
        <v>41</v>
      </c>
      <c r="R3815" s="2">
        <v>40</v>
      </c>
      <c r="S3815" s="9">
        <v>450</v>
      </c>
      <c r="T3815" s="9">
        <v>18000</v>
      </c>
      <c r="U3815" s="9">
        <v>20160</v>
      </c>
      <c r="V3815" s="2" t="s">
        <v>42</v>
      </c>
      <c r="W3815" s="2">
        <v>2014</v>
      </c>
      <c r="X3815" s="2"/>
    </row>
    <row r="3816" spans="1:25" ht="63.75" outlineLevel="1" x14ac:dyDescent="0.25">
      <c r="A3816" s="2" t="s">
        <v>9709</v>
      </c>
      <c r="B3816" s="2" t="s">
        <v>27</v>
      </c>
      <c r="C3816" s="10" t="s">
        <v>9514</v>
      </c>
      <c r="D3816" s="10" t="s">
        <v>878</v>
      </c>
      <c r="E3816" s="10" t="s">
        <v>9515</v>
      </c>
      <c r="F3816" s="13" t="s">
        <v>6720</v>
      </c>
      <c r="G3816" s="2" t="s">
        <v>350</v>
      </c>
      <c r="H3816" s="7" t="s">
        <v>67</v>
      </c>
      <c r="I3816" s="2">
        <v>710000000</v>
      </c>
      <c r="J3816" s="2" t="s">
        <v>11537</v>
      </c>
      <c r="K3816" s="2" t="s">
        <v>6779</v>
      </c>
      <c r="L3816" s="2" t="s">
        <v>1142</v>
      </c>
      <c r="M3816" s="6" t="s">
        <v>32</v>
      </c>
      <c r="N3816" s="2" t="s">
        <v>453</v>
      </c>
      <c r="O3816" s="15" t="s">
        <v>3810</v>
      </c>
      <c r="P3816" s="36" t="s">
        <v>40</v>
      </c>
      <c r="Q3816" s="5" t="s">
        <v>41</v>
      </c>
      <c r="R3816" s="140">
        <v>1600</v>
      </c>
      <c r="S3816" s="9">
        <v>1065</v>
      </c>
      <c r="T3816" s="9">
        <f>[2]материалы!$H$532*1000</f>
        <v>1704000</v>
      </c>
      <c r="U3816" s="9">
        <v>1908480</v>
      </c>
      <c r="V3816" s="2" t="s">
        <v>42</v>
      </c>
      <c r="W3816" s="2">
        <v>2014</v>
      </c>
      <c r="X3816" s="2"/>
    </row>
    <row r="3817" spans="1:25" ht="63.75" outlineLevel="1" x14ac:dyDescent="0.25">
      <c r="A3817" s="2" t="s">
        <v>9710</v>
      </c>
      <c r="B3817" s="2" t="s">
        <v>27</v>
      </c>
      <c r="C3817" s="43" t="s">
        <v>12794</v>
      </c>
      <c r="D3817" s="13" t="s">
        <v>10215</v>
      </c>
      <c r="E3817" s="188" t="s">
        <v>12793</v>
      </c>
      <c r="F3817" s="13" t="s">
        <v>6720</v>
      </c>
      <c r="G3817" s="2" t="s">
        <v>350</v>
      </c>
      <c r="H3817" s="7" t="s">
        <v>67</v>
      </c>
      <c r="I3817" s="2">
        <v>710000000</v>
      </c>
      <c r="J3817" s="2" t="s">
        <v>11537</v>
      </c>
      <c r="K3817" s="2" t="s">
        <v>6779</v>
      </c>
      <c r="L3817" s="2" t="s">
        <v>1142</v>
      </c>
      <c r="M3817" s="6" t="s">
        <v>32</v>
      </c>
      <c r="N3817" s="2" t="s">
        <v>453</v>
      </c>
      <c r="O3817" s="15" t="s">
        <v>3810</v>
      </c>
      <c r="P3817" s="36" t="s">
        <v>40</v>
      </c>
      <c r="Q3817" s="5" t="s">
        <v>41</v>
      </c>
      <c r="R3817" s="140">
        <v>30</v>
      </c>
      <c r="S3817" s="9">
        <v>200</v>
      </c>
      <c r="T3817" s="9">
        <f>[2]материалы!$H$535*1000</f>
        <v>6000</v>
      </c>
      <c r="U3817" s="9">
        <v>6720</v>
      </c>
      <c r="V3817" s="2" t="s">
        <v>42</v>
      </c>
      <c r="W3817" s="2">
        <v>2014</v>
      </c>
      <c r="X3817" s="2"/>
    </row>
    <row r="3818" spans="1:25" ht="63.75" outlineLevel="1" x14ac:dyDescent="0.25">
      <c r="A3818" s="2" t="s">
        <v>9711</v>
      </c>
      <c r="B3818" s="2" t="s">
        <v>27</v>
      </c>
      <c r="C3818" s="5" t="s">
        <v>28</v>
      </c>
      <c r="D3818" s="10" t="s">
        <v>3380</v>
      </c>
      <c r="E3818" s="10" t="s">
        <v>3723</v>
      </c>
      <c r="F3818" s="13"/>
      <c r="G3818" s="2" t="s">
        <v>350</v>
      </c>
      <c r="H3818" s="7" t="s">
        <v>67</v>
      </c>
      <c r="I3818" s="2">
        <v>710000000</v>
      </c>
      <c r="J3818" s="2" t="s">
        <v>11537</v>
      </c>
      <c r="K3818" s="2" t="s">
        <v>6779</v>
      </c>
      <c r="L3818" s="2" t="s">
        <v>1142</v>
      </c>
      <c r="M3818" s="6" t="s">
        <v>32</v>
      </c>
      <c r="N3818" s="2" t="s">
        <v>453</v>
      </c>
      <c r="O3818" s="15" t="s">
        <v>3810</v>
      </c>
      <c r="P3818" s="36" t="s">
        <v>34</v>
      </c>
      <c r="Q3818" s="2" t="s">
        <v>35</v>
      </c>
      <c r="R3818" s="140"/>
      <c r="S3818" s="9"/>
      <c r="T3818" s="9">
        <v>0</v>
      </c>
      <c r="U3818" s="9">
        <v>0</v>
      </c>
      <c r="V3818" s="2" t="s">
        <v>42</v>
      </c>
      <c r="W3818" s="2">
        <v>2014</v>
      </c>
      <c r="X3818" s="2"/>
    </row>
    <row r="3819" spans="1:25" s="273" customFormat="1" ht="72.75" customHeight="1" x14ac:dyDescent="0.25">
      <c r="A3819" s="276" t="s">
        <v>13804</v>
      </c>
      <c r="B3819" s="276" t="s">
        <v>27</v>
      </c>
      <c r="C3819" s="293" t="s">
        <v>28</v>
      </c>
      <c r="D3819" s="276" t="s">
        <v>3380</v>
      </c>
      <c r="E3819" s="276" t="s">
        <v>3723</v>
      </c>
      <c r="F3819" s="276"/>
      <c r="G3819" s="276" t="s">
        <v>350</v>
      </c>
      <c r="H3819" s="276">
        <v>100</v>
      </c>
      <c r="I3819" s="276">
        <v>710000000</v>
      </c>
      <c r="J3819" s="276" t="s">
        <v>1075</v>
      </c>
      <c r="K3819" s="276" t="s">
        <v>3806</v>
      </c>
      <c r="L3819" s="276" t="s">
        <v>13418</v>
      </c>
      <c r="M3819" s="276" t="s">
        <v>32</v>
      </c>
      <c r="N3819" s="276" t="s">
        <v>13799</v>
      </c>
      <c r="O3819" s="287">
        <v>0.3</v>
      </c>
      <c r="P3819" s="36" t="s">
        <v>34</v>
      </c>
      <c r="Q3819" s="291" t="s">
        <v>35</v>
      </c>
      <c r="R3819" s="276">
        <v>138</v>
      </c>
      <c r="S3819" s="276">
        <v>1852</v>
      </c>
      <c r="T3819" s="278">
        <v>255576</v>
      </c>
      <c r="U3819" s="278">
        <v>286245.12</v>
      </c>
      <c r="V3819" s="276" t="s">
        <v>36</v>
      </c>
      <c r="W3819" s="276">
        <v>2014</v>
      </c>
      <c r="X3819" s="276" t="s">
        <v>13801</v>
      </c>
      <c r="Y3819" s="290"/>
    </row>
    <row r="3820" spans="1:25" ht="140.25" outlineLevel="1" x14ac:dyDescent="0.25">
      <c r="A3820" s="2" t="s">
        <v>9712</v>
      </c>
      <c r="B3820" s="2" t="s">
        <v>27</v>
      </c>
      <c r="C3820" s="10" t="s">
        <v>11216</v>
      </c>
      <c r="D3820" s="2" t="s">
        <v>4429</v>
      </c>
      <c r="E3820" s="10" t="s">
        <v>12856</v>
      </c>
      <c r="F3820" s="13" t="s">
        <v>6720</v>
      </c>
      <c r="G3820" s="2" t="s">
        <v>29</v>
      </c>
      <c r="H3820" s="7" t="s">
        <v>67</v>
      </c>
      <c r="I3820" s="2">
        <v>710000000</v>
      </c>
      <c r="J3820" s="2" t="s">
        <v>11537</v>
      </c>
      <c r="K3820" s="2" t="s">
        <v>6779</v>
      </c>
      <c r="L3820" s="2" t="s">
        <v>1142</v>
      </c>
      <c r="M3820" s="6" t="s">
        <v>32</v>
      </c>
      <c r="N3820" s="2" t="s">
        <v>453</v>
      </c>
      <c r="O3820" s="15" t="s">
        <v>3810</v>
      </c>
      <c r="P3820" s="20">
        <v>778</v>
      </c>
      <c r="Q3820" s="8" t="s">
        <v>35</v>
      </c>
      <c r="R3820" s="140"/>
      <c r="S3820" s="9"/>
      <c r="T3820" s="9">
        <v>0</v>
      </c>
      <c r="U3820" s="9">
        <v>0</v>
      </c>
      <c r="V3820" s="2" t="s">
        <v>42</v>
      </c>
      <c r="W3820" s="2">
        <v>2014</v>
      </c>
      <c r="X3820" s="2"/>
    </row>
    <row r="3821" spans="1:25" ht="140.25" outlineLevel="1" x14ac:dyDescent="0.25">
      <c r="A3821" s="2" t="s">
        <v>11215</v>
      </c>
      <c r="B3821" s="2" t="s">
        <v>27</v>
      </c>
      <c r="C3821" s="10" t="s">
        <v>11216</v>
      </c>
      <c r="D3821" s="2" t="s">
        <v>4429</v>
      </c>
      <c r="E3821" s="10" t="s">
        <v>12856</v>
      </c>
      <c r="F3821" s="13"/>
      <c r="G3821" s="2" t="s">
        <v>29</v>
      </c>
      <c r="H3821" s="7" t="s">
        <v>67</v>
      </c>
      <c r="I3821" s="2">
        <v>710000000</v>
      </c>
      <c r="J3821" s="2" t="s">
        <v>11537</v>
      </c>
      <c r="K3821" s="2" t="s">
        <v>6016</v>
      </c>
      <c r="L3821" s="2" t="s">
        <v>1142</v>
      </c>
      <c r="M3821" s="6" t="s">
        <v>32</v>
      </c>
      <c r="N3821" s="2" t="s">
        <v>453</v>
      </c>
      <c r="O3821" s="15" t="s">
        <v>3810</v>
      </c>
      <c r="P3821" s="20">
        <v>778</v>
      </c>
      <c r="Q3821" s="8" t="s">
        <v>35</v>
      </c>
      <c r="R3821" s="140">
        <v>1662</v>
      </c>
      <c r="S3821" s="9">
        <v>260</v>
      </c>
      <c r="T3821" s="9">
        <f>[2]материалы!$H$760*1000</f>
        <v>432000</v>
      </c>
      <c r="U3821" s="9">
        <v>483840</v>
      </c>
      <c r="V3821" s="2" t="s">
        <v>42</v>
      </c>
      <c r="W3821" s="2">
        <v>2014</v>
      </c>
      <c r="X3821" s="2" t="s">
        <v>11217</v>
      </c>
    </row>
    <row r="3822" spans="1:25" ht="63.75" outlineLevel="1" x14ac:dyDescent="0.25">
      <c r="A3822" s="2" t="s">
        <v>9713</v>
      </c>
      <c r="B3822" s="2" t="s">
        <v>27</v>
      </c>
      <c r="C3822" s="2" t="s">
        <v>7567</v>
      </c>
      <c r="D3822" s="10" t="s">
        <v>7568</v>
      </c>
      <c r="E3822" s="10" t="s">
        <v>9862</v>
      </c>
      <c r="F3822" s="2" t="s">
        <v>7569</v>
      </c>
      <c r="G3822" s="2" t="s">
        <v>29</v>
      </c>
      <c r="H3822" s="36">
        <v>100</v>
      </c>
      <c r="I3822" s="2">
        <v>710000000</v>
      </c>
      <c r="J3822" s="2" t="s">
        <v>11537</v>
      </c>
      <c r="K3822" s="2" t="s">
        <v>3765</v>
      </c>
      <c r="L3822" s="2" t="s">
        <v>30</v>
      </c>
      <c r="M3822" s="2" t="s">
        <v>32</v>
      </c>
      <c r="N3822" s="2" t="s">
        <v>453</v>
      </c>
      <c r="O3822" s="21">
        <v>0</v>
      </c>
      <c r="P3822" s="2">
        <v>794</v>
      </c>
      <c r="Q3822" s="2" t="s">
        <v>41</v>
      </c>
      <c r="R3822" s="2">
        <v>10</v>
      </c>
      <c r="S3822" s="9">
        <v>7232.14</v>
      </c>
      <c r="T3822" s="9">
        <f t="shared" ref="T3822:T3861" si="298">S3822*R3822</f>
        <v>72321.400000000009</v>
      </c>
      <c r="U3822" s="9">
        <v>81000</v>
      </c>
      <c r="V3822" s="2" t="s">
        <v>42</v>
      </c>
      <c r="W3822" s="2">
        <v>2014</v>
      </c>
      <c r="X3822" s="2" t="s">
        <v>9415</v>
      </c>
    </row>
    <row r="3823" spans="1:25" ht="63.75" outlineLevel="1" x14ac:dyDescent="0.25">
      <c r="A3823" s="2" t="s">
        <v>9714</v>
      </c>
      <c r="B3823" s="2" t="s">
        <v>27</v>
      </c>
      <c r="C3823" s="2" t="s">
        <v>7567</v>
      </c>
      <c r="D3823" s="10" t="s">
        <v>7568</v>
      </c>
      <c r="E3823" s="10" t="s">
        <v>9862</v>
      </c>
      <c r="F3823" s="2" t="s">
        <v>7570</v>
      </c>
      <c r="G3823" s="2" t="s">
        <v>29</v>
      </c>
      <c r="H3823" s="36">
        <v>100</v>
      </c>
      <c r="I3823" s="2">
        <v>710000000</v>
      </c>
      <c r="J3823" s="2" t="s">
        <v>11537</v>
      </c>
      <c r="K3823" s="2" t="s">
        <v>3765</v>
      </c>
      <c r="L3823" s="2" t="s">
        <v>30</v>
      </c>
      <c r="M3823" s="2" t="s">
        <v>32</v>
      </c>
      <c r="N3823" s="2" t="s">
        <v>453</v>
      </c>
      <c r="O3823" s="21">
        <v>0</v>
      </c>
      <c r="P3823" s="2">
        <v>794</v>
      </c>
      <c r="Q3823" s="2" t="s">
        <v>3658</v>
      </c>
      <c r="R3823" s="2">
        <v>10</v>
      </c>
      <c r="S3823" s="9">
        <v>7232.14</v>
      </c>
      <c r="T3823" s="9">
        <f t="shared" si="298"/>
        <v>72321.400000000009</v>
      </c>
      <c r="U3823" s="9">
        <v>81000</v>
      </c>
      <c r="V3823" s="2" t="s">
        <v>42</v>
      </c>
      <c r="W3823" s="2">
        <v>2014</v>
      </c>
      <c r="X3823" s="2" t="s">
        <v>9415</v>
      </c>
    </row>
    <row r="3824" spans="1:25" ht="89.25" outlineLevel="1" x14ac:dyDescent="0.25">
      <c r="A3824" s="2" t="s">
        <v>9715</v>
      </c>
      <c r="B3824" s="2" t="s">
        <v>27</v>
      </c>
      <c r="C3824" s="2" t="s">
        <v>7567</v>
      </c>
      <c r="D3824" s="10" t="s">
        <v>7568</v>
      </c>
      <c r="E3824" s="10" t="s">
        <v>9862</v>
      </c>
      <c r="F3824" s="2" t="s">
        <v>7571</v>
      </c>
      <c r="G3824" s="2" t="s">
        <v>29</v>
      </c>
      <c r="H3824" s="36">
        <v>100</v>
      </c>
      <c r="I3824" s="2">
        <v>710000000</v>
      </c>
      <c r="J3824" s="2" t="s">
        <v>11537</v>
      </c>
      <c r="K3824" s="2" t="s">
        <v>3765</v>
      </c>
      <c r="L3824" s="2" t="s">
        <v>30</v>
      </c>
      <c r="M3824" s="2" t="s">
        <v>32</v>
      </c>
      <c r="N3824" s="2" t="s">
        <v>453</v>
      </c>
      <c r="O3824" s="21">
        <v>0</v>
      </c>
      <c r="P3824" s="2">
        <v>794</v>
      </c>
      <c r="Q3824" s="2" t="s">
        <v>3658</v>
      </c>
      <c r="R3824" s="2">
        <v>4</v>
      </c>
      <c r="S3824" s="9">
        <v>25803.57</v>
      </c>
      <c r="T3824" s="9">
        <f t="shared" si="298"/>
        <v>103214.28</v>
      </c>
      <c r="U3824" s="9">
        <v>115600</v>
      </c>
      <c r="V3824" s="2" t="s">
        <v>42</v>
      </c>
      <c r="W3824" s="2">
        <v>2014</v>
      </c>
      <c r="X3824" s="2" t="s">
        <v>9415</v>
      </c>
    </row>
    <row r="3825" spans="1:24" ht="89.25" outlineLevel="1" x14ac:dyDescent="0.25">
      <c r="A3825" s="2" t="s">
        <v>9716</v>
      </c>
      <c r="B3825" s="2" t="s">
        <v>27</v>
      </c>
      <c r="C3825" s="2" t="s">
        <v>7567</v>
      </c>
      <c r="D3825" s="10" t="s">
        <v>7568</v>
      </c>
      <c r="E3825" s="10" t="s">
        <v>9862</v>
      </c>
      <c r="F3825" s="2" t="s">
        <v>7572</v>
      </c>
      <c r="G3825" s="2" t="s">
        <v>29</v>
      </c>
      <c r="H3825" s="36">
        <v>100</v>
      </c>
      <c r="I3825" s="2">
        <v>710000000</v>
      </c>
      <c r="J3825" s="2" t="s">
        <v>11537</v>
      </c>
      <c r="K3825" s="2" t="s">
        <v>3765</v>
      </c>
      <c r="L3825" s="2" t="s">
        <v>30</v>
      </c>
      <c r="M3825" s="2" t="s">
        <v>32</v>
      </c>
      <c r="N3825" s="2" t="s">
        <v>453</v>
      </c>
      <c r="O3825" s="21">
        <v>0</v>
      </c>
      <c r="P3825" s="2">
        <v>794</v>
      </c>
      <c r="Q3825" s="2" t="s">
        <v>3658</v>
      </c>
      <c r="R3825" s="2">
        <v>4</v>
      </c>
      <c r="S3825" s="9">
        <v>25803.57</v>
      </c>
      <c r="T3825" s="9">
        <f t="shared" si="298"/>
        <v>103214.28</v>
      </c>
      <c r="U3825" s="9">
        <v>115600</v>
      </c>
      <c r="V3825" s="2" t="s">
        <v>42</v>
      </c>
      <c r="W3825" s="2">
        <v>2014</v>
      </c>
      <c r="X3825" s="2" t="s">
        <v>9415</v>
      </c>
    </row>
    <row r="3826" spans="1:24" ht="63.75" outlineLevel="1" x14ac:dyDescent="0.25">
      <c r="A3826" s="2" t="s">
        <v>9717</v>
      </c>
      <c r="B3826" s="2" t="s">
        <v>27</v>
      </c>
      <c r="C3826" s="2" t="s">
        <v>7567</v>
      </c>
      <c r="D3826" s="10" t="s">
        <v>7568</v>
      </c>
      <c r="E3826" s="10" t="s">
        <v>9862</v>
      </c>
      <c r="F3826" s="2" t="s">
        <v>7573</v>
      </c>
      <c r="G3826" s="2" t="s">
        <v>29</v>
      </c>
      <c r="H3826" s="36">
        <v>100</v>
      </c>
      <c r="I3826" s="2">
        <v>710000000</v>
      </c>
      <c r="J3826" s="2" t="s">
        <v>11537</v>
      </c>
      <c r="K3826" s="2" t="s">
        <v>3765</v>
      </c>
      <c r="L3826" s="2" t="s">
        <v>30</v>
      </c>
      <c r="M3826" s="2" t="s">
        <v>32</v>
      </c>
      <c r="N3826" s="2" t="s">
        <v>453</v>
      </c>
      <c r="O3826" s="21">
        <v>0</v>
      </c>
      <c r="P3826" s="2">
        <v>794</v>
      </c>
      <c r="Q3826" s="2" t="s">
        <v>3658</v>
      </c>
      <c r="R3826" s="2">
        <v>4</v>
      </c>
      <c r="S3826" s="9">
        <v>3526.79</v>
      </c>
      <c r="T3826" s="9">
        <f t="shared" si="298"/>
        <v>14107.16</v>
      </c>
      <c r="U3826" s="9">
        <v>15800</v>
      </c>
      <c r="V3826" s="2" t="s">
        <v>42</v>
      </c>
      <c r="W3826" s="2">
        <v>2014</v>
      </c>
      <c r="X3826" s="2" t="s">
        <v>9415</v>
      </c>
    </row>
    <row r="3827" spans="1:24" ht="63.75" outlineLevel="1" x14ac:dyDescent="0.25">
      <c r="A3827" s="2" t="s">
        <v>9765</v>
      </c>
      <c r="B3827" s="2" t="s">
        <v>27</v>
      </c>
      <c r="C3827" s="2" t="s">
        <v>7567</v>
      </c>
      <c r="D3827" s="10" t="s">
        <v>7568</v>
      </c>
      <c r="E3827" s="10" t="s">
        <v>9862</v>
      </c>
      <c r="F3827" s="2" t="s">
        <v>7574</v>
      </c>
      <c r="G3827" s="2" t="s">
        <v>29</v>
      </c>
      <c r="H3827" s="36">
        <v>100</v>
      </c>
      <c r="I3827" s="2">
        <v>710000000</v>
      </c>
      <c r="J3827" s="2" t="s">
        <v>11537</v>
      </c>
      <c r="K3827" s="2" t="s">
        <v>3765</v>
      </c>
      <c r="L3827" s="2" t="s">
        <v>30</v>
      </c>
      <c r="M3827" s="2" t="s">
        <v>32</v>
      </c>
      <c r="N3827" s="2" t="s">
        <v>453</v>
      </c>
      <c r="O3827" s="21">
        <v>0</v>
      </c>
      <c r="P3827" s="2">
        <v>794</v>
      </c>
      <c r="Q3827" s="2" t="s">
        <v>3658</v>
      </c>
      <c r="R3827" s="2">
        <v>2</v>
      </c>
      <c r="S3827" s="9">
        <v>24910.71</v>
      </c>
      <c r="T3827" s="9">
        <f t="shared" si="298"/>
        <v>49821.42</v>
      </c>
      <c r="U3827" s="9">
        <v>55800</v>
      </c>
      <c r="V3827" s="2" t="s">
        <v>42</v>
      </c>
      <c r="W3827" s="2">
        <v>2014</v>
      </c>
      <c r="X3827" s="2" t="s">
        <v>9415</v>
      </c>
    </row>
    <row r="3828" spans="1:24" ht="63.75" outlineLevel="1" x14ac:dyDescent="0.25">
      <c r="A3828" s="2" t="s">
        <v>9766</v>
      </c>
      <c r="B3828" s="2" t="s">
        <v>27</v>
      </c>
      <c r="C3828" s="2" t="s">
        <v>7567</v>
      </c>
      <c r="D3828" s="10" t="s">
        <v>7568</v>
      </c>
      <c r="E3828" s="10" t="s">
        <v>9862</v>
      </c>
      <c r="F3828" s="2" t="s">
        <v>7575</v>
      </c>
      <c r="G3828" s="2" t="s">
        <v>29</v>
      </c>
      <c r="H3828" s="36">
        <v>100</v>
      </c>
      <c r="I3828" s="2">
        <v>710000000</v>
      </c>
      <c r="J3828" s="2" t="s">
        <v>11537</v>
      </c>
      <c r="K3828" s="2" t="s">
        <v>3765</v>
      </c>
      <c r="L3828" s="2" t="s">
        <v>30</v>
      </c>
      <c r="M3828" s="2" t="s">
        <v>32</v>
      </c>
      <c r="N3828" s="2" t="s">
        <v>453</v>
      </c>
      <c r="O3828" s="21">
        <v>0</v>
      </c>
      <c r="P3828" s="2">
        <v>794</v>
      </c>
      <c r="Q3828" s="2" t="s">
        <v>3658</v>
      </c>
      <c r="R3828" s="2">
        <v>2</v>
      </c>
      <c r="S3828" s="9">
        <v>24910.71</v>
      </c>
      <c r="T3828" s="9">
        <f t="shared" si="298"/>
        <v>49821.42</v>
      </c>
      <c r="U3828" s="9">
        <v>55800</v>
      </c>
      <c r="V3828" s="2" t="s">
        <v>42</v>
      </c>
      <c r="W3828" s="2">
        <v>2014</v>
      </c>
      <c r="X3828" s="2" t="s">
        <v>9415</v>
      </c>
    </row>
    <row r="3829" spans="1:24" ht="63.75" outlineLevel="1" x14ac:dyDescent="0.25">
      <c r="A3829" s="2" t="s">
        <v>9767</v>
      </c>
      <c r="B3829" s="2" t="s">
        <v>27</v>
      </c>
      <c r="C3829" s="2" t="s">
        <v>7567</v>
      </c>
      <c r="D3829" s="10" t="s">
        <v>7568</v>
      </c>
      <c r="E3829" s="10" t="s">
        <v>9862</v>
      </c>
      <c r="F3829" s="2" t="s">
        <v>7576</v>
      </c>
      <c r="G3829" s="2" t="s">
        <v>29</v>
      </c>
      <c r="H3829" s="36">
        <v>100</v>
      </c>
      <c r="I3829" s="2">
        <v>710000000</v>
      </c>
      <c r="J3829" s="2" t="s">
        <v>11537</v>
      </c>
      <c r="K3829" s="2" t="s">
        <v>3765</v>
      </c>
      <c r="L3829" s="2" t="s">
        <v>30</v>
      </c>
      <c r="M3829" s="2" t="s">
        <v>32</v>
      </c>
      <c r="N3829" s="2" t="s">
        <v>453</v>
      </c>
      <c r="O3829" s="21">
        <v>0</v>
      </c>
      <c r="P3829" s="2">
        <v>794</v>
      </c>
      <c r="Q3829" s="2" t="s">
        <v>3658</v>
      </c>
      <c r="R3829" s="2">
        <v>2</v>
      </c>
      <c r="S3829" s="9">
        <v>24910.71</v>
      </c>
      <c r="T3829" s="9">
        <f t="shared" si="298"/>
        <v>49821.42</v>
      </c>
      <c r="U3829" s="9">
        <v>55800</v>
      </c>
      <c r="V3829" s="2" t="s">
        <v>42</v>
      </c>
      <c r="W3829" s="2">
        <v>2014</v>
      </c>
      <c r="X3829" s="2" t="s">
        <v>9415</v>
      </c>
    </row>
    <row r="3830" spans="1:24" ht="63.75" outlineLevel="1" x14ac:dyDescent="0.25">
      <c r="A3830" s="2" t="s">
        <v>9768</v>
      </c>
      <c r="B3830" s="2" t="s">
        <v>27</v>
      </c>
      <c r="C3830" s="2" t="s">
        <v>7567</v>
      </c>
      <c r="D3830" s="10" t="s">
        <v>7568</v>
      </c>
      <c r="E3830" s="10" t="s">
        <v>9862</v>
      </c>
      <c r="F3830" s="2" t="s">
        <v>7577</v>
      </c>
      <c r="G3830" s="2" t="s">
        <v>29</v>
      </c>
      <c r="H3830" s="36">
        <v>100</v>
      </c>
      <c r="I3830" s="2">
        <v>710000000</v>
      </c>
      <c r="J3830" s="2" t="s">
        <v>11537</v>
      </c>
      <c r="K3830" s="2" t="s">
        <v>3765</v>
      </c>
      <c r="L3830" s="2" t="s">
        <v>30</v>
      </c>
      <c r="M3830" s="2" t="s">
        <v>32</v>
      </c>
      <c r="N3830" s="2" t="s">
        <v>453</v>
      </c>
      <c r="O3830" s="21">
        <v>0</v>
      </c>
      <c r="P3830" s="2">
        <v>794</v>
      </c>
      <c r="Q3830" s="2" t="s">
        <v>3658</v>
      </c>
      <c r="R3830" s="2">
        <v>2</v>
      </c>
      <c r="S3830" s="9">
        <v>28482.14</v>
      </c>
      <c r="T3830" s="9">
        <f t="shared" si="298"/>
        <v>56964.28</v>
      </c>
      <c r="U3830" s="9">
        <v>63800</v>
      </c>
      <c r="V3830" s="2" t="s">
        <v>42</v>
      </c>
      <c r="W3830" s="2">
        <v>2014</v>
      </c>
      <c r="X3830" s="2" t="s">
        <v>9415</v>
      </c>
    </row>
    <row r="3831" spans="1:24" ht="63.75" outlineLevel="1" x14ac:dyDescent="0.25">
      <c r="A3831" s="2" t="s">
        <v>9769</v>
      </c>
      <c r="B3831" s="2" t="s">
        <v>27</v>
      </c>
      <c r="C3831" s="2" t="s">
        <v>7567</v>
      </c>
      <c r="D3831" s="10" t="s">
        <v>7568</v>
      </c>
      <c r="E3831" s="10" t="s">
        <v>9862</v>
      </c>
      <c r="F3831" s="2" t="s">
        <v>7578</v>
      </c>
      <c r="G3831" s="2" t="s">
        <v>29</v>
      </c>
      <c r="H3831" s="36">
        <v>100</v>
      </c>
      <c r="I3831" s="2">
        <v>710000000</v>
      </c>
      <c r="J3831" s="2" t="s">
        <v>11537</v>
      </c>
      <c r="K3831" s="2" t="s">
        <v>3765</v>
      </c>
      <c r="L3831" s="2" t="s">
        <v>30</v>
      </c>
      <c r="M3831" s="2" t="s">
        <v>32</v>
      </c>
      <c r="N3831" s="2" t="s">
        <v>453</v>
      </c>
      <c r="O3831" s="21">
        <v>0</v>
      </c>
      <c r="P3831" s="2">
        <v>794</v>
      </c>
      <c r="Q3831" s="2" t="s">
        <v>3658</v>
      </c>
      <c r="R3831" s="2">
        <v>5</v>
      </c>
      <c r="S3831" s="9">
        <v>1875</v>
      </c>
      <c r="T3831" s="9">
        <f t="shared" si="298"/>
        <v>9375</v>
      </c>
      <c r="U3831" s="9">
        <v>10500</v>
      </c>
      <c r="V3831" s="2" t="s">
        <v>42</v>
      </c>
      <c r="W3831" s="2">
        <v>2014</v>
      </c>
      <c r="X3831" s="2" t="s">
        <v>9415</v>
      </c>
    </row>
    <row r="3832" spans="1:24" ht="63.75" outlineLevel="1" x14ac:dyDescent="0.25">
      <c r="A3832" s="2" t="s">
        <v>9770</v>
      </c>
      <c r="B3832" s="2" t="s">
        <v>27</v>
      </c>
      <c r="C3832" s="2" t="s">
        <v>7567</v>
      </c>
      <c r="D3832" s="10" t="s">
        <v>7568</v>
      </c>
      <c r="E3832" s="10" t="s">
        <v>9862</v>
      </c>
      <c r="F3832" s="2" t="s">
        <v>7579</v>
      </c>
      <c r="G3832" s="2" t="s">
        <v>29</v>
      </c>
      <c r="H3832" s="36">
        <v>100</v>
      </c>
      <c r="I3832" s="2">
        <v>710000000</v>
      </c>
      <c r="J3832" s="2" t="s">
        <v>11537</v>
      </c>
      <c r="K3832" s="2" t="s">
        <v>3765</v>
      </c>
      <c r="L3832" s="2" t="s">
        <v>30</v>
      </c>
      <c r="M3832" s="2" t="s">
        <v>32</v>
      </c>
      <c r="N3832" s="2" t="s">
        <v>453</v>
      </c>
      <c r="O3832" s="21">
        <v>0</v>
      </c>
      <c r="P3832" s="2">
        <v>794</v>
      </c>
      <c r="Q3832" s="2" t="s">
        <v>3658</v>
      </c>
      <c r="R3832" s="2">
        <v>3</v>
      </c>
      <c r="S3832" s="9">
        <v>12678.57</v>
      </c>
      <c r="T3832" s="9">
        <f t="shared" si="298"/>
        <v>38035.71</v>
      </c>
      <c r="U3832" s="9">
        <v>42600</v>
      </c>
      <c r="V3832" s="2" t="s">
        <v>42</v>
      </c>
      <c r="W3832" s="2">
        <v>2014</v>
      </c>
      <c r="X3832" s="2" t="s">
        <v>9415</v>
      </c>
    </row>
    <row r="3833" spans="1:24" ht="63.75" outlineLevel="1" x14ac:dyDescent="0.25">
      <c r="A3833" s="2" t="s">
        <v>9771</v>
      </c>
      <c r="B3833" s="2" t="s">
        <v>27</v>
      </c>
      <c r="C3833" s="2" t="s">
        <v>7567</v>
      </c>
      <c r="D3833" s="10" t="s">
        <v>7568</v>
      </c>
      <c r="E3833" s="10" t="s">
        <v>9862</v>
      </c>
      <c r="F3833" s="2" t="s">
        <v>7580</v>
      </c>
      <c r="G3833" s="2" t="s">
        <v>29</v>
      </c>
      <c r="H3833" s="36">
        <v>100</v>
      </c>
      <c r="I3833" s="2">
        <v>710000000</v>
      </c>
      <c r="J3833" s="2" t="s">
        <v>11537</v>
      </c>
      <c r="K3833" s="2" t="s">
        <v>3765</v>
      </c>
      <c r="L3833" s="2" t="s">
        <v>30</v>
      </c>
      <c r="M3833" s="2" t="s">
        <v>32</v>
      </c>
      <c r="N3833" s="2" t="s">
        <v>453</v>
      </c>
      <c r="O3833" s="21">
        <v>0</v>
      </c>
      <c r="P3833" s="2">
        <v>794</v>
      </c>
      <c r="Q3833" s="2" t="s">
        <v>3658</v>
      </c>
      <c r="R3833" s="2">
        <v>3</v>
      </c>
      <c r="S3833" s="9">
        <v>12678.57</v>
      </c>
      <c r="T3833" s="9">
        <f t="shared" si="298"/>
        <v>38035.71</v>
      </c>
      <c r="U3833" s="9">
        <v>42600</v>
      </c>
      <c r="V3833" s="2" t="s">
        <v>42</v>
      </c>
      <c r="W3833" s="2">
        <v>2014</v>
      </c>
      <c r="X3833" s="2" t="s">
        <v>9415</v>
      </c>
    </row>
    <row r="3834" spans="1:24" ht="63.75" outlineLevel="1" x14ac:dyDescent="0.25">
      <c r="A3834" s="2" t="s">
        <v>9772</v>
      </c>
      <c r="B3834" s="2" t="s">
        <v>27</v>
      </c>
      <c r="C3834" s="2" t="s">
        <v>7567</v>
      </c>
      <c r="D3834" s="10" t="s">
        <v>7568</v>
      </c>
      <c r="E3834" s="10" t="s">
        <v>9862</v>
      </c>
      <c r="F3834" s="2" t="s">
        <v>7581</v>
      </c>
      <c r="G3834" s="2" t="s">
        <v>29</v>
      </c>
      <c r="H3834" s="36">
        <v>100</v>
      </c>
      <c r="I3834" s="2">
        <v>710000000</v>
      </c>
      <c r="J3834" s="2" t="s">
        <v>11537</v>
      </c>
      <c r="K3834" s="2" t="s">
        <v>3765</v>
      </c>
      <c r="L3834" s="2" t="s">
        <v>30</v>
      </c>
      <c r="M3834" s="2" t="s">
        <v>32</v>
      </c>
      <c r="N3834" s="2" t="s">
        <v>453</v>
      </c>
      <c r="O3834" s="21">
        <v>0</v>
      </c>
      <c r="P3834" s="2">
        <v>794</v>
      </c>
      <c r="Q3834" s="2" t="s">
        <v>3658</v>
      </c>
      <c r="R3834" s="2">
        <v>2</v>
      </c>
      <c r="S3834" s="9">
        <v>13437.5</v>
      </c>
      <c r="T3834" s="9">
        <f t="shared" si="298"/>
        <v>26875</v>
      </c>
      <c r="U3834" s="9">
        <v>30100</v>
      </c>
      <c r="V3834" s="2" t="s">
        <v>42</v>
      </c>
      <c r="W3834" s="2">
        <v>2014</v>
      </c>
      <c r="X3834" s="2" t="s">
        <v>9415</v>
      </c>
    </row>
    <row r="3835" spans="1:24" ht="76.5" outlineLevel="1" x14ac:dyDescent="0.25">
      <c r="A3835" s="2" t="s">
        <v>9861</v>
      </c>
      <c r="B3835" s="2" t="s">
        <v>27</v>
      </c>
      <c r="C3835" s="2" t="s">
        <v>7567</v>
      </c>
      <c r="D3835" s="10" t="s">
        <v>7568</v>
      </c>
      <c r="E3835" s="10" t="s">
        <v>9862</v>
      </c>
      <c r="F3835" s="2" t="s">
        <v>7582</v>
      </c>
      <c r="G3835" s="2" t="s">
        <v>29</v>
      </c>
      <c r="H3835" s="36">
        <v>100</v>
      </c>
      <c r="I3835" s="2">
        <v>710000000</v>
      </c>
      <c r="J3835" s="2" t="s">
        <v>11537</v>
      </c>
      <c r="K3835" s="2" t="s">
        <v>3765</v>
      </c>
      <c r="L3835" s="2" t="s">
        <v>30</v>
      </c>
      <c r="M3835" s="2" t="s">
        <v>32</v>
      </c>
      <c r="N3835" s="2" t="s">
        <v>453</v>
      </c>
      <c r="O3835" s="21">
        <v>0</v>
      </c>
      <c r="P3835" s="2">
        <v>794</v>
      </c>
      <c r="Q3835" s="2" t="s">
        <v>3658</v>
      </c>
      <c r="R3835" s="2">
        <v>4</v>
      </c>
      <c r="S3835" s="9">
        <v>16071.43</v>
      </c>
      <c r="T3835" s="9">
        <f t="shared" si="298"/>
        <v>64285.72</v>
      </c>
      <c r="U3835" s="9">
        <v>72000</v>
      </c>
      <c r="V3835" s="2" t="s">
        <v>42</v>
      </c>
      <c r="W3835" s="2">
        <v>2014</v>
      </c>
      <c r="X3835" s="2" t="s">
        <v>9415</v>
      </c>
    </row>
    <row r="3836" spans="1:24" ht="76.5" outlineLevel="1" x14ac:dyDescent="0.25">
      <c r="A3836" s="2" t="s">
        <v>9946</v>
      </c>
      <c r="B3836" s="2" t="s">
        <v>27</v>
      </c>
      <c r="C3836" s="2" t="s">
        <v>7567</v>
      </c>
      <c r="D3836" s="10" t="s">
        <v>7568</v>
      </c>
      <c r="E3836" s="10" t="s">
        <v>9862</v>
      </c>
      <c r="F3836" s="2" t="s">
        <v>7583</v>
      </c>
      <c r="G3836" s="2" t="s">
        <v>29</v>
      </c>
      <c r="H3836" s="36">
        <v>100</v>
      </c>
      <c r="I3836" s="2">
        <v>710000000</v>
      </c>
      <c r="J3836" s="2" t="s">
        <v>11537</v>
      </c>
      <c r="K3836" s="2" t="s">
        <v>3765</v>
      </c>
      <c r="L3836" s="2" t="s">
        <v>30</v>
      </c>
      <c r="M3836" s="2" t="s">
        <v>32</v>
      </c>
      <c r="N3836" s="2" t="s">
        <v>453</v>
      </c>
      <c r="O3836" s="21">
        <v>0</v>
      </c>
      <c r="P3836" s="2">
        <v>794</v>
      </c>
      <c r="Q3836" s="2" t="s">
        <v>3658</v>
      </c>
      <c r="R3836" s="2">
        <v>4</v>
      </c>
      <c r="S3836" s="9">
        <v>16071.43</v>
      </c>
      <c r="T3836" s="9">
        <f t="shared" si="298"/>
        <v>64285.72</v>
      </c>
      <c r="U3836" s="9">
        <v>72000</v>
      </c>
      <c r="V3836" s="2" t="s">
        <v>42</v>
      </c>
      <c r="W3836" s="2">
        <v>2014</v>
      </c>
      <c r="X3836" s="2" t="s">
        <v>9415</v>
      </c>
    </row>
    <row r="3837" spans="1:24" ht="63.75" outlineLevel="1" x14ac:dyDescent="0.25">
      <c r="A3837" s="2" t="s">
        <v>9989</v>
      </c>
      <c r="B3837" s="2" t="s">
        <v>27</v>
      </c>
      <c r="C3837" s="2" t="s">
        <v>7567</v>
      </c>
      <c r="D3837" s="10" t="s">
        <v>7568</v>
      </c>
      <c r="E3837" s="10" t="s">
        <v>9862</v>
      </c>
      <c r="F3837" s="2" t="s">
        <v>7584</v>
      </c>
      <c r="G3837" s="2" t="s">
        <v>29</v>
      </c>
      <c r="H3837" s="36">
        <v>100</v>
      </c>
      <c r="I3837" s="2">
        <v>710000000</v>
      </c>
      <c r="J3837" s="2" t="s">
        <v>11537</v>
      </c>
      <c r="K3837" s="2" t="s">
        <v>3765</v>
      </c>
      <c r="L3837" s="2" t="s">
        <v>30</v>
      </c>
      <c r="M3837" s="2" t="s">
        <v>32</v>
      </c>
      <c r="N3837" s="2" t="s">
        <v>453</v>
      </c>
      <c r="O3837" s="21">
        <v>0</v>
      </c>
      <c r="P3837" s="2">
        <v>794</v>
      </c>
      <c r="Q3837" s="2" t="s">
        <v>3658</v>
      </c>
      <c r="R3837" s="2">
        <v>4</v>
      </c>
      <c r="S3837" s="9">
        <v>19642.86</v>
      </c>
      <c r="T3837" s="9">
        <f t="shared" si="298"/>
        <v>78571.44</v>
      </c>
      <c r="U3837" s="9">
        <v>88000</v>
      </c>
      <c r="V3837" s="2" t="s">
        <v>42</v>
      </c>
      <c r="W3837" s="2">
        <v>2014</v>
      </c>
      <c r="X3837" s="2" t="s">
        <v>9415</v>
      </c>
    </row>
    <row r="3838" spans="1:24" ht="63.75" outlineLevel="1" x14ac:dyDescent="0.25">
      <c r="A3838" s="2" t="s">
        <v>9990</v>
      </c>
      <c r="B3838" s="2" t="s">
        <v>27</v>
      </c>
      <c r="C3838" s="2" t="s">
        <v>7567</v>
      </c>
      <c r="D3838" s="10" t="s">
        <v>7568</v>
      </c>
      <c r="E3838" s="10" t="s">
        <v>9862</v>
      </c>
      <c r="F3838" s="2" t="s">
        <v>7585</v>
      </c>
      <c r="G3838" s="2" t="s">
        <v>29</v>
      </c>
      <c r="H3838" s="36">
        <v>100</v>
      </c>
      <c r="I3838" s="2">
        <v>710000000</v>
      </c>
      <c r="J3838" s="2" t="s">
        <v>11537</v>
      </c>
      <c r="K3838" s="2" t="s">
        <v>3765</v>
      </c>
      <c r="L3838" s="2" t="s">
        <v>30</v>
      </c>
      <c r="M3838" s="2" t="s">
        <v>32</v>
      </c>
      <c r="N3838" s="2" t="s">
        <v>453</v>
      </c>
      <c r="O3838" s="21">
        <v>0</v>
      </c>
      <c r="P3838" s="2">
        <v>794</v>
      </c>
      <c r="Q3838" s="2" t="s">
        <v>3658</v>
      </c>
      <c r="R3838" s="2">
        <v>4</v>
      </c>
      <c r="S3838" s="9">
        <v>19642.86</v>
      </c>
      <c r="T3838" s="9">
        <f t="shared" si="298"/>
        <v>78571.44</v>
      </c>
      <c r="U3838" s="9">
        <v>88000</v>
      </c>
      <c r="V3838" s="2" t="s">
        <v>42</v>
      </c>
      <c r="W3838" s="2">
        <v>2014</v>
      </c>
      <c r="X3838" s="2" t="s">
        <v>9415</v>
      </c>
    </row>
    <row r="3839" spans="1:24" ht="114.75" outlineLevel="1" x14ac:dyDescent="0.25">
      <c r="A3839" s="2" t="s">
        <v>9991</v>
      </c>
      <c r="B3839" s="2" t="s">
        <v>27</v>
      </c>
      <c r="C3839" s="2" t="s">
        <v>7567</v>
      </c>
      <c r="D3839" s="10" t="s">
        <v>7568</v>
      </c>
      <c r="E3839" s="10" t="s">
        <v>9862</v>
      </c>
      <c r="F3839" s="2" t="s">
        <v>7586</v>
      </c>
      <c r="G3839" s="2" t="s">
        <v>29</v>
      </c>
      <c r="H3839" s="36">
        <v>100</v>
      </c>
      <c r="I3839" s="2">
        <v>710000000</v>
      </c>
      <c r="J3839" s="2" t="s">
        <v>11537</v>
      </c>
      <c r="K3839" s="2" t="s">
        <v>3765</v>
      </c>
      <c r="L3839" s="2" t="s">
        <v>30</v>
      </c>
      <c r="M3839" s="2" t="s">
        <v>32</v>
      </c>
      <c r="N3839" s="2" t="s">
        <v>453</v>
      </c>
      <c r="O3839" s="21">
        <v>0</v>
      </c>
      <c r="P3839" s="2">
        <v>794</v>
      </c>
      <c r="Q3839" s="2" t="s">
        <v>3658</v>
      </c>
      <c r="R3839" s="2">
        <v>1</v>
      </c>
      <c r="S3839" s="9">
        <v>21875</v>
      </c>
      <c r="T3839" s="9">
        <f t="shared" si="298"/>
        <v>21875</v>
      </c>
      <c r="U3839" s="9">
        <v>24500</v>
      </c>
      <c r="V3839" s="2" t="s">
        <v>42</v>
      </c>
      <c r="W3839" s="2">
        <v>2014</v>
      </c>
      <c r="X3839" s="2" t="s">
        <v>9415</v>
      </c>
    </row>
    <row r="3840" spans="1:24" ht="63.75" outlineLevel="1" x14ac:dyDescent="0.25">
      <c r="A3840" s="2" t="s">
        <v>9992</v>
      </c>
      <c r="B3840" s="2" t="s">
        <v>27</v>
      </c>
      <c r="C3840" s="2" t="s">
        <v>7567</v>
      </c>
      <c r="D3840" s="10" t="s">
        <v>7568</v>
      </c>
      <c r="E3840" s="10" t="s">
        <v>9862</v>
      </c>
      <c r="F3840" s="2" t="s">
        <v>7587</v>
      </c>
      <c r="G3840" s="2" t="s">
        <v>29</v>
      </c>
      <c r="H3840" s="36">
        <v>100</v>
      </c>
      <c r="I3840" s="2">
        <v>710000000</v>
      </c>
      <c r="J3840" s="2" t="s">
        <v>11537</v>
      </c>
      <c r="K3840" s="2" t="s">
        <v>3765</v>
      </c>
      <c r="L3840" s="2" t="s">
        <v>30</v>
      </c>
      <c r="M3840" s="2" t="s">
        <v>32</v>
      </c>
      <c r="N3840" s="2" t="s">
        <v>453</v>
      </c>
      <c r="O3840" s="21">
        <v>0</v>
      </c>
      <c r="P3840" s="2">
        <v>794</v>
      </c>
      <c r="Q3840" s="2" t="s">
        <v>3658</v>
      </c>
      <c r="R3840" s="2">
        <v>2</v>
      </c>
      <c r="S3840" s="9">
        <v>15357.14</v>
      </c>
      <c r="T3840" s="9">
        <f t="shared" si="298"/>
        <v>30714.28</v>
      </c>
      <c r="U3840" s="9">
        <v>34400</v>
      </c>
      <c r="V3840" s="2" t="s">
        <v>42</v>
      </c>
      <c r="W3840" s="2">
        <v>2014</v>
      </c>
      <c r="X3840" s="2" t="s">
        <v>9415</v>
      </c>
    </row>
    <row r="3841" spans="1:24" ht="204" outlineLevel="1" x14ac:dyDescent="0.25">
      <c r="A3841" s="2" t="s">
        <v>10008</v>
      </c>
      <c r="B3841" s="2" t="s">
        <v>27</v>
      </c>
      <c r="C3841" s="2" t="s">
        <v>7567</v>
      </c>
      <c r="D3841" s="10" t="s">
        <v>7568</v>
      </c>
      <c r="E3841" s="10" t="s">
        <v>9862</v>
      </c>
      <c r="F3841" s="2" t="s">
        <v>7588</v>
      </c>
      <c r="G3841" s="2" t="s">
        <v>29</v>
      </c>
      <c r="H3841" s="36">
        <v>100</v>
      </c>
      <c r="I3841" s="2">
        <v>710000000</v>
      </c>
      <c r="J3841" s="2" t="s">
        <v>11537</v>
      </c>
      <c r="K3841" s="2" t="s">
        <v>3765</v>
      </c>
      <c r="L3841" s="2" t="s">
        <v>30</v>
      </c>
      <c r="M3841" s="2" t="s">
        <v>32</v>
      </c>
      <c r="N3841" s="2" t="s">
        <v>453</v>
      </c>
      <c r="O3841" s="21">
        <v>0</v>
      </c>
      <c r="P3841" s="2">
        <v>794</v>
      </c>
      <c r="Q3841" s="2" t="s">
        <v>3658</v>
      </c>
      <c r="R3841" s="2">
        <v>2</v>
      </c>
      <c r="S3841" s="9">
        <v>12723.21</v>
      </c>
      <c r="T3841" s="9">
        <f t="shared" si="298"/>
        <v>25446.42</v>
      </c>
      <c r="U3841" s="9">
        <v>28500</v>
      </c>
      <c r="V3841" s="2" t="s">
        <v>42</v>
      </c>
      <c r="W3841" s="2">
        <v>2014</v>
      </c>
      <c r="X3841" s="2" t="s">
        <v>9415</v>
      </c>
    </row>
    <row r="3842" spans="1:24" ht="63.75" outlineLevel="1" x14ac:dyDescent="0.25">
      <c r="A3842" s="2" t="s">
        <v>10012</v>
      </c>
      <c r="B3842" s="2" t="s">
        <v>27</v>
      </c>
      <c r="C3842" s="2" t="s">
        <v>7567</v>
      </c>
      <c r="D3842" s="10" t="s">
        <v>7568</v>
      </c>
      <c r="E3842" s="10" t="s">
        <v>9862</v>
      </c>
      <c r="F3842" s="2" t="s">
        <v>7589</v>
      </c>
      <c r="G3842" s="2" t="s">
        <v>29</v>
      </c>
      <c r="H3842" s="36">
        <v>100</v>
      </c>
      <c r="I3842" s="2">
        <v>710000000</v>
      </c>
      <c r="J3842" s="2" t="s">
        <v>11537</v>
      </c>
      <c r="K3842" s="2" t="s">
        <v>3765</v>
      </c>
      <c r="L3842" s="2" t="s">
        <v>30</v>
      </c>
      <c r="M3842" s="2" t="s">
        <v>32</v>
      </c>
      <c r="N3842" s="2" t="s">
        <v>453</v>
      </c>
      <c r="O3842" s="21">
        <v>0</v>
      </c>
      <c r="P3842" s="2">
        <v>794</v>
      </c>
      <c r="Q3842" s="2" t="s">
        <v>3658</v>
      </c>
      <c r="R3842" s="2">
        <v>2</v>
      </c>
      <c r="S3842" s="9">
        <v>8125</v>
      </c>
      <c r="T3842" s="9">
        <f t="shared" si="298"/>
        <v>16250</v>
      </c>
      <c r="U3842" s="9">
        <v>18200</v>
      </c>
      <c r="V3842" s="2" t="s">
        <v>42</v>
      </c>
      <c r="W3842" s="2">
        <v>2014</v>
      </c>
      <c r="X3842" s="2" t="s">
        <v>9415</v>
      </c>
    </row>
    <row r="3843" spans="1:24" ht="63.75" outlineLevel="1" x14ac:dyDescent="0.25">
      <c r="A3843" s="2" t="s">
        <v>10015</v>
      </c>
      <c r="B3843" s="2" t="s">
        <v>27</v>
      </c>
      <c r="C3843" s="2" t="s">
        <v>7567</v>
      </c>
      <c r="D3843" s="10" t="s">
        <v>7568</v>
      </c>
      <c r="E3843" s="10" t="s">
        <v>9862</v>
      </c>
      <c r="F3843" s="2" t="s">
        <v>7590</v>
      </c>
      <c r="G3843" s="2" t="s">
        <v>29</v>
      </c>
      <c r="H3843" s="36">
        <v>100</v>
      </c>
      <c r="I3843" s="2">
        <v>710000000</v>
      </c>
      <c r="J3843" s="2" t="s">
        <v>11537</v>
      </c>
      <c r="K3843" s="2" t="s">
        <v>3765</v>
      </c>
      <c r="L3843" s="2" t="s">
        <v>30</v>
      </c>
      <c r="M3843" s="2" t="s">
        <v>32</v>
      </c>
      <c r="N3843" s="2" t="s">
        <v>453</v>
      </c>
      <c r="O3843" s="21">
        <v>0</v>
      </c>
      <c r="P3843" s="2">
        <v>794</v>
      </c>
      <c r="Q3843" s="2" t="s">
        <v>3658</v>
      </c>
      <c r="R3843" s="2">
        <v>2</v>
      </c>
      <c r="S3843" s="9">
        <v>8125</v>
      </c>
      <c r="T3843" s="9">
        <f t="shared" si="298"/>
        <v>16250</v>
      </c>
      <c r="U3843" s="9">
        <v>18200</v>
      </c>
      <c r="V3843" s="2" t="s">
        <v>42</v>
      </c>
      <c r="W3843" s="2">
        <v>2014</v>
      </c>
      <c r="X3843" s="2" t="s">
        <v>9415</v>
      </c>
    </row>
    <row r="3844" spans="1:24" ht="63.75" outlineLevel="1" x14ac:dyDescent="0.25">
      <c r="A3844" s="2" t="s">
        <v>10017</v>
      </c>
      <c r="B3844" s="2" t="s">
        <v>27</v>
      </c>
      <c r="C3844" s="2" t="s">
        <v>7567</v>
      </c>
      <c r="D3844" s="10" t="s">
        <v>7568</v>
      </c>
      <c r="E3844" s="10" t="s">
        <v>9862</v>
      </c>
      <c r="F3844" s="2" t="s">
        <v>7591</v>
      </c>
      <c r="G3844" s="2" t="s">
        <v>29</v>
      </c>
      <c r="H3844" s="36">
        <v>100</v>
      </c>
      <c r="I3844" s="2">
        <v>710000000</v>
      </c>
      <c r="J3844" s="2" t="s">
        <v>11537</v>
      </c>
      <c r="K3844" s="2" t="s">
        <v>3765</v>
      </c>
      <c r="L3844" s="2" t="s">
        <v>30</v>
      </c>
      <c r="M3844" s="2" t="s">
        <v>32</v>
      </c>
      <c r="N3844" s="2" t="s">
        <v>453</v>
      </c>
      <c r="O3844" s="21">
        <v>0</v>
      </c>
      <c r="P3844" s="2">
        <v>794</v>
      </c>
      <c r="Q3844" s="2" t="s">
        <v>3658</v>
      </c>
      <c r="R3844" s="2">
        <v>2</v>
      </c>
      <c r="S3844" s="9">
        <v>8125</v>
      </c>
      <c r="T3844" s="9">
        <f t="shared" si="298"/>
        <v>16250</v>
      </c>
      <c r="U3844" s="9">
        <v>18200</v>
      </c>
      <c r="V3844" s="2" t="s">
        <v>42</v>
      </c>
      <c r="W3844" s="2">
        <v>2014</v>
      </c>
      <c r="X3844" s="2" t="s">
        <v>9415</v>
      </c>
    </row>
    <row r="3845" spans="1:24" ht="127.5" outlineLevel="1" x14ac:dyDescent="0.25">
      <c r="A3845" s="2" t="s">
        <v>10018</v>
      </c>
      <c r="B3845" s="2" t="s">
        <v>27</v>
      </c>
      <c r="C3845" s="2" t="s">
        <v>7567</v>
      </c>
      <c r="D3845" s="10" t="s">
        <v>7568</v>
      </c>
      <c r="E3845" s="10" t="s">
        <v>9862</v>
      </c>
      <c r="F3845" s="2" t="s">
        <v>7592</v>
      </c>
      <c r="G3845" s="2" t="s">
        <v>29</v>
      </c>
      <c r="H3845" s="36">
        <v>100</v>
      </c>
      <c r="I3845" s="2">
        <v>710000000</v>
      </c>
      <c r="J3845" s="2" t="s">
        <v>11537</v>
      </c>
      <c r="K3845" s="2" t="s">
        <v>3765</v>
      </c>
      <c r="L3845" s="2" t="s">
        <v>30</v>
      </c>
      <c r="M3845" s="2" t="s">
        <v>32</v>
      </c>
      <c r="N3845" s="2" t="s">
        <v>453</v>
      </c>
      <c r="O3845" s="21">
        <v>0</v>
      </c>
      <c r="P3845" s="2">
        <v>794</v>
      </c>
      <c r="Q3845" s="2" t="s">
        <v>3658</v>
      </c>
      <c r="R3845" s="2">
        <v>1</v>
      </c>
      <c r="S3845" s="9">
        <v>20267.86</v>
      </c>
      <c r="T3845" s="9">
        <f t="shared" si="298"/>
        <v>20267.86</v>
      </c>
      <c r="U3845" s="9">
        <v>22700</v>
      </c>
      <c r="V3845" s="2" t="s">
        <v>42</v>
      </c>
      <c r="W3845" s="2">
        <v>2014</v>
      </c>
      <c r="X3845" s="2" t="s">
        <v>9415</v>
      </c>
    </row>
    <row r="3846" spans="1:24" ht="127.5" outlineLevel="1" x14ac:dyDescent="0.25">
      <c r="A3846" s="2" t="s">
        <v>10053</v>
      </c>
      <c r="B3846" s="2" t="s">
        <v>27</v>
      </c>
      <c r="C3846" s="2" t="s">
        <v>7567</v>
      </c>
      <c r="D3846" s="10" t="s">
        <v>7568</v>
      </c>
      <c r="E3846" s="10" t="s">
        <v>9862</v>
      </c>
      <c r="F3846" s="2" t="s">
        <v>7592</v>
      </c>
      <c r="G3846" s="2" t="s">
        <v>29</v>
      </c>
      <c r="H3846" s="36">
        <v>100</v>
      </c>
      <c r="I3846" s="2">
        <v>710000000</v>
      </c>
      <c r="J3846" s="2" t="s">
        <v>11537</v>
      </c>
      <c r="K3846" s="2" t="s">
        <v>3765</v>
      </c>
      <c r="L3846" s="2" t="s">
        <v>30</v>
      </c>
      <c r="M3846" s="2" t="s">
        <v>32</v>
      </c>
      <c r="N3846" s="2" t="s">
        <v>453</v>
      </c>
      <c r="O3846" s="21">
        <v>0</v>
      </c>
      <c r="P3846" s="2">
        <v>794</v>
      </c>
      <c r="Q3846" s="2" t="s">
        <v>3658</v>
      </c>
      <c r="R3846" s="2">
        <v>1</v>
      </c>
      <c r="S3846" s="9">
        <v>20267.86</v>
      </c>
      <c r="T3846" s="9">
        <f t="shared" si="298"/>
        <v>20267.86</v>
      </c>
      <c r="U3846" s="9">
        <v>22700</v>
      </c>
      <c r="V3846" s="2" t="s">
        <v>42</v>
      </c>
      <c r="W3846" s="2">
        <v>2014</v>
      </c>
      <c r="X3846" s="2" t="s">
        <v>9415</v>
      </c>
    </row>
    <row r="3847" spans="1:24" ht="63.75" outlineLevel="1" x14ac:dyDescent="0.25">
      <c r="A3847" s="2" t="s">
        <v>10054</v>
      </c>
      <c r="B3847" s="2" t="s">
        <v>27</v>
      </c>
      <c r="C3847" s="2" t="s">
        <v>7567</v>
      </c>
      <c r="D3847" s="10" t="s">
        <v>7568</v>
      </c>
      <c r="E3847" s="10" t="s">
        <v>9862</v>
      </c>
      <c r="F3847" s="2" t="s">
        <v>7593</v>
      </c>
      <c r="G3847" s="2" t="s">
        <v>29</v>
      </c>
      <c r="H3847" s="36">
        <v>100</v>
      </c>
      <c r="I3847" s="2">
        <v>710000000</v>
      </c>
      <c r="J3847" s="2" t="s">
        <v>11537</v>
      </c>
      <c r="K3847" s="2" t="s">
        <v>3765</v>
      </c>
      <c r="L3847" s="2" t="s">
        <v>30</v>
      </c>
      <c r="M3847" s="2" t="s">
        <v>32</v>
      </c>
      <c r="N3847" s="2" t="s">
        <v>453</v>
      </c>
      <c r="O3847" s="21">
        <v>0</v>
      </c>
      <c r="P3847" s="2">
        <v>794</v>
      </c>
      <c r="Q3847" s="2" t="s">
        <v>3658</v>
      </c>
      <c r="R3847" s="2">
        <v>1</v>
      </c>
      <c r="S3847" s="9">
        <v>23392.86</v>
      </c>
      <c r="T3847" s="9">
        <f t="shared" si="298"/>
        <v>23392.86</v>
      </c>
      <c r="U3847" s="9">
        <v>26200</v>
      </c>
      <c r="V3847" s="2" t="s">
        <v>42</v>
      </c>
      <c r="W3847" s="2">
        <v>2014</v>
      </c>
      <c r="X3847" s="2" t="s">
        <v>9415</v>
      </c>
    </row>
    <row r="3848" spans="1:24" ht="63.75" outlineLevel="1" x14ac:dyDescent="0.25">
      <c r="A3848" s="2" t="s">
        <v>10087</v>
      </c>
      <c r="B3848" s="2" t="s">
        <v>27</v>
      </c>
      <c r="C3848" s="2" t="s">
        <v>7567</v>
      </c>
      <c r="D3848" s="10" t="s">
        <v>7568</v>
      </c>
      <c r="E3848" s="10" t="s">
        <v>9862</v>
      </c>
      <c r="F3848" s="2" t="s">
        <v>7594</v>
      </c>
      <c r="G3848" s="2" t="s">
        <v>29</v>
      </c>
      <c r="H3848" s="36">
        <v>100</v>
      </c>
      <c r="I3848" s="2">
        <v>710000000</v>
      </c>
      <c r="J3848" s="2" t="s">
        <v>11537</v>
      </c>
      <c r="K3848" s="2" t="s">
        <v>3765</v>
      </c>
      <c r="L3848" s="2" t="s">
        <v>30</v>
      </c>
      <c r="M3848" s="2" t="s">
        <v>32</v>
      </c>
      <c r="N3848" s="2" t="s">
        <v>453</v>
      </c>
      <c r="O3848" s="21">
        <v>0</v>
      </c>
      <c r="P3848" s="2">
        <v>794</v>
      </c>
      <c r="Q3848" s="2" t="s">
        <v>3658</v>
      </c>
      <c r="R3848" s="2">
        <v>1</v>
      </c>
      <c r="S3848" s="9">
        <v>72160.710000000006</v>
      </c>
      <c r="T3848" s="9">
        <f t="shared" si="298"/>
        <v>72160.710000000006</v>
      </c>
      <c r="U3848" s="9">
        <v>80820</v>
      </c>
      <c r="V3848" s="2" t="s">
        <v>42</v>
      </c>
      <c r="W3848" s="2">
        <v>2014</v>
      </c>
      <c r="X3848" s="2" t="s">
        <v>9415</v>
      </c>
    </row>
    <row r="3849" spans="1:24" ht="63.75" outlineLevel="1" x14ac:dyDescent="0.25">
      <c r="A3849" s="2" t="s">
        <v>10088</v>
      </c>
      <c r="B3849" s="2" t="s">
        <v>27</v>
      </c>
      <c r="C3849" s="2" t="s">
        <v>7567</v>
      </c>
      <c r="D3849" s="10" t="s">
        <v>7568</v>
      </c>
      <c r="E3849" s="10" t="s">
        <v>9862</v>
      </c>
      <c r="F3849" s="2" t="s">
        <v>7595</v>
      </c>
      <c r="G3849" s="2" t="s">
        <v>29</v>
      </c>
      <c r="H3849" s="36">
        <v>100</v>
      </c>
      <c r="I3849" s="2">
        <v>710000000</v>
      </c>
      <c r="J3849" s="2" t="s">
        <v>11537</v>
      </c>
      <c r="K3849" s="2" t="s">
        <v>3765</v>
      </c>
      <c r="L3849" s="2" t="s">
        <v>30</v>
      </c>
      <c r="M3849" s="2" t="s">
        <v>32</v>
      </c>
      <c r="N3849" s="2" t="s">
        <v>453</v>
      </c>
      <c r="O3849" s="21">
        <v>0</v>
      </c>
      <c r="P3849" s="2">
        <v>794</v>
      </c>
      <c r="Q3849" s="2" t="s">
        <v>3658</v>
      </c>
      <c r="R3849" s="2">
        <v>1</v>
      </c>
      <c r="S3849" s="9">
        <v>44214.29</v>
      </c>
      <c r="T3849" s="9">
        <f t="shared" si="298"/>
        <v>44214.29</v>
      </c>
      <c r="U3849" s="9">
        <v>49520</v>
      </c>
      <c r="V3849" s="2" t="s">
        <v>42</v>
      </c>
      <c r="W3849" s="2">
        <v>2014</v>
      </c>
      <c r="X3849" s="2" t="s">
        <v>9415</v>
      </c>
    </row>
    <row r="3850" spans="1:24" ht="63.75" outlineLevel="1" x14ac:dyDescent="0.25">
      <c r="A3850" s="2" t="s">
        <v>10089</v>
      </c>
      <c r="B3850" s="2" t="s">
        <v>27</v>
      </c>
      <c r="C3850" s="2" t="s">
        <v>7567</v>
      </c>
      <c r="D3850" s="10" t="s">
        <v>7568</v>
      </c>
      <c r="E3850" s="10" t="s">
        <v>9862</v>
      </c>
      <c r="F3850" s="2" t="s">
        <v>7596</v>
      </c>
      <c r="G3850" s="2" t="s">
        <v>29</v>
      </c>
      <c r="H3850" s="36">
        <v>100</v>
      </c>
      <c r="I3850" s="2">
        <v>710000000</v>
      </c>
      <c r="J3850" s="2" t="s">
        <v>11537</v>
      </c>
      <c r="K3850" s="2" t="s">
        <v>3765</v>
      </c>
      <c r="L3850" s="2" t="s">
        <v>30</v>
      </c>
      <c r="M3850" s="2" t="s">
        <v>32</v>
      </c>
      <c r="N3850" s="2" t="s">
        <v>453</v>
      </c>
      <c r="O3850" s="21">
        <v>0</v>
      </c>
      <c r="P3850" s="2">
        <v>794</v>
      </c>
      <c r="Q3850" s="2" t="s">
        <v>3658</v>
      </c>
      <c r="R3850" s="2">
        <v>2</v>
      </c>
      <c r="S3850" s="9">
        <v>19464.29</v>
      </c>
      <c r="T3850" s="9">
        <f t="shared" si="298"/>
        <v>38928.58</v>
      </c>
      <c r="U3850" s="9">
        <v>43600</v>
      </c>
      <c r="V3850" s="2" t="s">
        <v>42</v>
      </c>
      <c r="W3850" s="2">
        <v>2014</v>
      </c>
      <c r="X3850" s="2" t="s">
        <v>9415</v>
      </c>
    </row>
    <row r="3851" spans="1:24" ht="63.75" outlineLevel="1" x14ac:dyDescent="0.25">
      <c r="A3851" s="2" t="s">
        <v>10090</v>
      </c>
      <c r="B3851" s="2" t="s">
        <v>27</v>
      </c>
      <c r="C3851" s="2" t="s">
        <v>7567</v>
      </c>
      <c r="D3851" s="10" t="s">
        <v>7568</v>
      </c>
      <c r="E3851" s="10" t="s">
        <v>9862</v>
      </c>
      <c r="F3851" s="2" t="s">
        <v>7597</v>
      </c>
      <c r="G3851" s="2" t="s">
        <v>29</v>
      </c>
      <c r="H3851" s="36">
        <v>100</v>
      </c>
      <c r="I3851" s="2">
        <v>710000000</v>
      </c>
      <c r="J3851" s="2" t="s">
        <v>11537</v>
      </c>
      <c r="K3851" s="2" t="s">
        <v>6189</v>
      </c>
      <c r="L3851" s="2" t="s">
        <v>30</v>
      </c>
      <c r="M3851" s="2" t="s">
        <v>32</v>
      </c>
      <c r="N3851" s="2" t="s">
        <v>453</v>
      </c>
      <c r="O3851" s="21">
        <v>0</v>
      </c>
      <c r="P3851" s="2">
        <v>794</v>
      </c>
      <c r="Q3851" s="2" t="s">
        <v>3658</v>
      </c>
      <c r="R3851" s="2">
        <v>50</v>
      </c>
      <c r="S3851" s="9">
        <v>696.43</v>
      </c>
      <c r="T3851" s="9">
        <f t="shared" si="298"/>
        <v>34821.5</v>
      </c>
      <c r="U3851" s="9">
        <v>39000</v>
      </c>
      <c r="V3851" s="2" t="s">
        <v>42</v>
      </c>
      <c r="W3851" s="2">
        <v>2014</v>
      </c>
      <c r="X3851" s="2" t="s">
        <v>9415</v>
      </c>
    </row>
    <row r="3852" spans="1:24" ht="63.75" outlineLevel="1" x14ac:dyDescent="0.25">
      <c r="A3852" s="2" t="s">
        <v>10091</v>
      </c>
      <c r="B3852" s="2" t="s">
        <v>27</v>
      </c>
      <c r="C3852" s="2" t="s">
        <v>7567</v>
      </c>
      <c r="D3852" s="10" t="s">
        <v>7568</v>
      </c>
      <c r="E3852" s="10" t="s">
        <v>9862</v>
      </c>
      <c r="F3852" s="2" t="s">
        <v>7598</v>
      </c>
      <c r="G3852" s="2" t="s">
        <v>29</v>
      </c>
      <c r="H3852" s="36">
        <v>100</v>
      </c>
      <c r="I3852" s="2">
        <v>710000000</v>
      </c>
      <c r="J3852" s="2" t="s">
        <v>11537</v>
      </c>
      <c r="K3852" s="2" t="s">
        <v>6189</v>
      </c>
      <c r="L3852" s="2" t="s">
        <v>30</v>
      </c>
      <c r="M3852" s="2" t="s">
        <v>32</v>
      </c>
      <c r="N3852" s="2" t="s">
        <v>453</v>
      </c>
      <c r="O3852" s="21">
        <v>0</v>
      </c>
      <c r="P3852" s="2">
        <v>794</v>
      </c>
      <c r="Q3852" s="2" t="s">
        <v>3658</v>
      </c>
      <c r="R3852" s="2">
        <v>30</v>
      </c>
      <c r="S3852" s="9">
        <v>1741.07</v>
      </c>
      <c r="T3852" s="9">
        <f t="shared" si="298"/>
        <v>52232.1</v>
      </c>
      <c r="U3852" s="9">
        <v>58500</v>
      </c>
      <c r="V3852" s="2" t="s">
        <v>42</v>
      </c>
      <c r="W3852" s="2">
        <v>2014</v>
      </c>
      <c r="X3852" s="2" t="s">
        <v>9415</v>
      </c>
    </row>
    <row r="3853" spans="1:24" ht="63.75" outlineLevel="1" x14ac:dyDescent="0.25">
      <c r="A3853" s="2" t="s">
        <v>10092</v>
      </c>
      <c r="B3853" s="2" t="s">
        <v>27</v>
      </c>
      <c r="C3853" s="2" t="s">
        <v>7567</v>
      </c>
      <c r="D3853" s="10" t="s">
        <v>7568</v>
      </c>
      <c r="E3853" s="10" t="s">
        <v>9862</v>
      </c>
      <c r="F3853" s="2" t="s">
        <v>7599</v>
      </c>
      <c r="G3853" s="2" t="s">
        <v>29</v>
      </c>
      <c r="H3853" s="36">
        <v>100</v>
      </c>
      <c r="I3853" s="2">
        <v>710000000</v>
      </c>
      <c r="J3853" s="2" t="s">
        <v>11537</v>
      </c>
      <c r="K3853" s="2" t="s">
        <v>6189</v>
      </c>
      <c r="L3853" s="2" t="s">
        <v>30</v>
      </c>
      <c r="M3853" s="2" t="s">
        <v>32</v>
      </c>
      <c r="N3853" s="2" t="s">
        <v>453</v>
      </c>
      <c r="O3853" s="21">
        <v>0</v>
      </c>
      <c r="P3853" s="2">
        <v>794</v>
      </c>
      <c r="Q3853" s="2" t="s">
        <v>3658</v>
      </c>
      <c r="R3853" s="2">
        <v>50</v>
      </c>
      <c r="S3853" s="9">
        <v>1031.25</v>
      </c>
      <c r="T3853" s="9">
        <f t="shared" si="298"/>
        <v>51562.5</v>
      </c>
      <c r="U3853" s="9">
        <v>57750</v>
      </c>
      <c r="V3853" s="2" t="s">
        <v>42</v>
      </c>
      <c r="W3853" s="2">
        <v>2014</v>
      </c>
      <c r="X3853" s="2" t="s">
        <v>9415</v>
      </c>
    </row>
    <row r="3854" spans="1:24" ht="63.75" outlineLevel="1" x14ac:dyDescent="0.25">
      <c r="A3854" s="2" t="s">
        <v>10093</v>
      </c>
      <c r="B3854" s="2" t="s">
        <v>27</v>
      </c>
      <c r="C3854" s="2" t="s">
        <v>7567</v>
      </c>
      <c r="D3854" s="10" t="s">
        <v>7568</v>
      </c>
      <c r="E3854" s="10" t="s">
        <v>9862</v>
      </c>
      <c r="F3854" s="2" t="s">
        <v>7600</v>
      </c>
      <c r="G3854" s="2" t="s">
        <v>29</v>
      </c>
      <c r="H3854" s="36">
        <v>100</v>
      </c>
      <c r="I3854" s="2">
        <v>710000000</v>
      </c>
      <c r="J3854" s="2" t="s">
        <v>11537</v>
      </c>
      <c r="K3854" s="2" t="s">
        <v>6189</v>
      </c>
      <c r="L3854" s="2" t="s">
        <v>30</v>
      </c>
      <c r="M3854" s="2" t="s">
        <v>32</v>
      </c>
      <c r="N3854" s="2" t="s">
        <v>453</v>
      </c>
      <c r="O3854" s="21">
        <v>0</v>
      </c>
      <c r="P3854" s="2">
        <v>794</v>
      </c>
      <c r="Q3854" s="2" t="s">
        <v>3658</v>
      </c>
      <c r="R3854" s="2">
        <v>30</v>
      </c>
      <c r="S3854" s="9">
        <v>2669.64</v>
      </c>
      <c r="T3854" s="9">
        <f t="shared" si="298"/>
        <v>80089.2</v>
      </c>
      <c r="U3854" s="9">
        <v>89700</v>
      </c>
      <c r="V3854" s="2" t="s">
        <v>42</v>
      </c>
      <c r="W3854" s="2">
        <v>2014</v>
      </c>
      <c r="X3854" s="2" t="s">
        <v>9415</v>
      </c>
    </row>
    <row r="3855" spans="1:24" ht="63.75" outlineLevel="1" x14ac:dyDescent="0.25">
      <c r="A3855" s="2" t="s">
        <v>10094</v>
      </c>
      <c r="B3855" s="2" t="s">
        <v>27</v>
      </c>
      <c r="C3855" s="2" t="s">
        <v>7567</v>
      </c>
      <c r="D3855" s="10" t="s">
        <v>7568</v>
      </c>
      <c r="E3855" s="10" t="s">
        <v>9862</v>
      </c>
      <c r="F3855" s="2" t="s">
        <v>7601</v>
      </c>
      <c r="G3855" s="2" t="s">
        <v>29</v>
      </c>
      <c r="H3855" s="36">
        <v>100</v>
      </c>
      <c r="I3855" s="2">
        <v>710000000</v>
      </c>
      <c r="J3855" s="2" t="s">
        <v>11537</v>
      </c>
      <c r="K3855" s="2" t="s">
        <v>6189</v>
      </c>
      <c r="L3855" s="2" t="s">
        <v>30</v>
      </c>
      <c r="M3855" s="2" t="s">
        <v>32</v>
      </c>
      <c r="N3855" s="2" t="s">
        <v>453</v>
      </c>
      <c r="O3855" s="21">
        <v>0</v>
      </c>
      <c r="P3855" s="2">
        <v>794</v>
      </c>
      <c r="Q3855" s="2" t="s">
        <v>3658</v>
      </c>
      <c r="R3855" s="2">
        <v>30</v>
      </c>
      <c r="S3855" s="9">
        <v>2767.86</v>
      </c>
      <c r="T3855" s="9">
        <f t="shared" si="298"/>
        <v>83035.8</v>
      </c>
      <c r="U3855" s="9">
        <v>93000</v>
      </c>
      <c r="V3855" s="2" t="s">
        <v>42</v>
      </c>
      <c r="W3855" s="2">
        <v>2014</v>
      </c>
      <c r="X3855" s="2" t="s">
        <v>9415</v>
      </c>
    </row>
    <row r="3856" spans="1:24" ht="63.75" outlineLevel="1" x14ac:dyDescent="0.25">
      <c r="A3856" s="2" t="s">
        <v>10095</v>
      </c>
      <c r="B3856" s="2" t="s">
        <v>27</v>
      </c>
      <c r="C3856" s="2" t="s">
        <v>7567</v>
      </c>
      <c r="D3856" s="10" t="s">
        <v>7568</v>
      </c>
      <c r="E3856" s="10" t="s">
        <v>9862</v>
      </c>
      <c r="F3856" s="2" t="s">
        <v>7602</v>
      </c>
      <c r="G3856" s="2" t="s">
        <v>29</v>
      </c>
      <c r="H3856" s="36">
        <v>100</v>
      </c>
      <c r="I3856" s="2">
        <v>710000000</v>
      </c>
      <c r="J3856" s="2" t="s">
        <v>11537</v>
      </c>
      <c r="K3856" s="2" t="s">
        <v>6189</v>
      </c>
      <c r="L3856" s="2" t="s">
        <v>30</v>
      </c>
      <c r="M3856" s="2" t="s">
        <v>32</v>
      </c>
      <c r="N3856" s="2" t="s">
        <v>453</v>
      </c>
      <c r="O3856" s="21">
        <v>0</v>
      </c>
      <c r="P3856" s="2">
        <v>794</v>
      </c>
      <c r="Q3856" s="2" t="s">
        <v>3658</v>
      </c>
      <c r="R3856" s="2">
        <v>20</v>
      </c>
      <c r="S3856" s="9">
        <v>13303.57</v>
      </c>
      <c r="T3856" s="9">
        <f t="shared" si="298"/>
        <v>266071.40000000002</v>
      </c>
      <c r="U3856" s="9">
        <v>298000</v>
      </c>
      <c r="V3856" s="2" t="s">
        <v>42</v>
      </c>
      <c r="W3856" s="2">
        <v>2014</v>
      </c>
      <c r="X3856" s="2" t="s">
        <v>9415</v>
      </c>
    </row>
    <row r="3857" spans="1:24" ht="63.75" outlineLevel="1" x14ac:dyDescent="0.25">
      <c r="A3857" s="2" t="s">
        <v>10096</v>
      </c>
      <c r="B3857" s="2" t="s">
        <v>27</v>
      </c>
      <c r="C3857" s="2" t="s">
        <v>7567</v>
      </c>
      <c r="D3857" s="10" t="s">
        <v>7568</v>
      </c>
      <c r="E3857" s="10" t="s">
        <v>9862</v>
      </c>
      <c r="F3857" s="2" t="s">
        <v>7603</v>
      </c>
      <c r="G3857" s="2" t="s">
        <v>29</v>
      </c>
      <c r="H3857" s="36">
        <v>100</v>
      </c>
      <c r="I3857" s="2">
        <v>710000000</v>
      </c>
      <c r="J3857" s="2" t="s">
        <v>11537</v>
      </c>
      <c r="K3857" s="2" t="s">
        <v>6189</v>
      </c>
      <c r="L3857" s="2" t="s">
        <v>30</v>
      </c>
      <c r="M3857" s="2" t="s">
        <v>32</v>
      </c>
      <c r="N3857" s="2" t="s">
        <v>453</v>
      </c>
      <c r="O3857" s="21">
        <v>0</v>
      </c>
      <c r="P3857" s="2">
        <v>794</v>
      </c>
      <c r="Q3857" s="2" t="s">
        <v>3658</v>
      </c>
      <c r="R3857" s="2">
        <v>20</v>
      </c>
      <c r="S3857" s="9">
        <v>16160.71</v>
      </c>
      <c r="T3857" s="9">
        <f t="shared" si="298"/>
        <v>323214.19999999995</v>
      </c>
      <c r="U3857" s="9">
        <v>362000</v>
      </c>
      <c r="V3857" s="2" t="s">
        <v>42</v>
      </c>
      <c r="W3857" s="2">
        <v>2014</v>
      </c>
      <c r="X3857" s="2" t="s">
        <v>9415</v>
      </c>
    </row>
    <row r="3858" spans="1:24" ht="63.75" outlineLevel="1" x14ac:dyDescent="0.25">
      <c r="A3858" s="2" t="s">
        <v>10097</v>
      </c>
      <c r="B3858" s="2" t="s">
        <v>27</v>
      </c>
      <c r="C3858" s="2" t="s">
        <v>7567</v>
      </c>
      <c r="D3858" s="10" t="s">
        <v>7568</v>
      </c>
      <c r="E3858" s="10" t="s">
        <v>9862</v>
      </c>
      <c r="F3858" s="2" t="s">
        <v>7604</v>
      </c>
      <c r="G3858" s="2" t="s">
        <v>29</v>
      </c>
      <c r="H3858" s="36">
        <v>100</v>
      </c>
      <c r="I3858" s="2">
        <v>710000000</v>
      </c>
      <c r="J3858" s="2" t="s">
        <v>11537</v>
      </c>
      <c r="K3858" s="2" t="s">
        <v>6189</v>
      </c>
      <c r="L3858" s="2" t="s">
        <v>30</v>
      </c>
      <c r="M3858" s="2" t="s">
        <v>32</v>
      </c>
      <c r="N3858" s="2" t="s">
        <v>453</v>
      </c>
      <c r="O3858" s="21">
        <v>0</v>
      </c>
      <c r="P3858" s="2">
        <v>794</v>
      </c>
      <c r="Q3858" s="2" t="s">
        <v>3658</v>
      </c>
      <c r="R3858" s="2">
        <v>20</v>
      </c>
      <c r="S3858" s="9">
        <v>3821.43</v>
      </c>
      <c r="T3858" s="9">
        <f t="shared" si="298"/>
        <v>76428.599999999991</v>
      </c>
      <c r="U3858" s="9">
        <v>85600</v>
      </c>
      <c r="V3858" s="2" t="s">
        <v>42</v>
      </c>
      <c r="W3858" s="2">
        <v>2014</v>
      </c>
      <c r="X3858" s="2" t="s">
        <v>9415</v>
      </c>
    </row>
    <row r="3859" spans="1:24" ht="63.75" outlineLevel="1" x14ac:dyDescent="0.25">
      <c r="A3859" s="2" t="s">
        <v>10098</v>
      </c>
      <c r="B3859" s="2" t="s">
        <v>27</v>
      </c>
      <c r="C3859" s="2" t="s">
        <v>7567</v>
      </c>
      <c r="D3859" s="10" t="s">
        <v>7568</v>
      </c>
      <c r="E3859" s="10" t="s">
        <v>9862</v>
      </c>
      <c r="F3859" s="2" t="s">
        <v>7605</v>
      </c>
      <c r="G3859" s="2" t="s">
        <v>29</v>
      </c>
      <c r="H3859" s="36">
        <v>100</v>
      </c>
      <c r="I3859" s="2">
        <v>710000000</v>
      </c>
      <c r="J3859" s="2" t="s">
        <v>11537</v>
      </c>
      <c r="K3859" s="2" t="s">
        <v>6189</v>
      </c>
      <c r="L3859" s="2" t="s">
        <v>30</v>
      </c>
      <c r="M3859" s="2" t="s">
        <v>32</v>
      </c>
      <c r="N3859" s="2" t="s">
        <v>453</v>
      </c>
      <c r="O3859" s="21">
        <v>0</v>
      </c>
      <c r="P3859" s="2">
        <v>794</v>
      </c>
      <c r="Q3859" s="2" t="s">
        <v>3658</v>
      </c>
      <c r="R3859" s="2">
        <v>100</v>
      </c>
      <c r="S3859" s="9">
        <v>1178.57</v>
      </c>
      <c r="T3859" s="9">
        <f t="shared" si="298"/>
        <v>117857</v>
      </c>
      <c r="U3859" s="9">
        <v>132000</v>
      </c>
      <c r="V3859" s="2" t="s">
        <v>42</v>
      </c>
      <c r="W3859" s="2">
        <v>2014</v>
      </c>
      <c r="X3859" s="2" t="s">
        <v>9415</v>
      </c>
    </row>
    <row r="3860" spans="1:24" ht="63.75" outlineLevel="1" x14ac:dyDescent="0.25">
      <c r="A3860" s="2" t="s">
        <v>10099</v>
      </c>
      <c r="B3860" s="2" t="s">
        <v>27</v>
      </c>
      <c r="C3860" s="2" t="s">
        <v>7567</v>
      </c>
      <c r="D3860" s="10" t="s">
        <v>7568</v>
      </c>
      <c r="E3860" s="10" t="s">
        <v>9862</v>
      </c>
      <c r="F3860" s="2" t="s">
        <v>7606</v>
      </c>
      <c r="G3860" s="2" t="s">
        <v>29</v>
      </c>
      <c r="H3860" s="36">
        <v>100</v>
      </c>
      <c r="I3860" s="2">
        <v>710000000</v>
      </c>
      <c r="J3860" s="2" t="s">
        <v>11537</v>
      </c>
      <c r="K3860" s="2" t="s">
        <v>6189</v>
      </c>
      <c r="L3860" s="2" t="s">
        <v>30</v>
      </c>
      <c r="M3860" s="2" t="s">
        <v>32</v>
      </c>
      <c r="N3860" s="2" t="s">
        <v>453</v>
      </c>
      <c r="O3860" s="21">
        <v>0</v>
      </c>
      <c r="P3860" s="2">
        <v>794</v>
      </c>
      <c r="Q3860" s="2" t="s">
        <v>3658</v>
      </c>
      <c r="R3860" s="2">
        <v>60</v>
      </c>
      <c r="S3860" s="9">
        <v>580.36</v>
      </c>
      <c r="T3860" s="9">
        <f t="shared" si="298"/>
        <v>34821.599999999999</v>
      </c>
      <c r="U3860" s="9">
        <v>39000</v>
      </c>
      <c r="V3860" s="2" t="s">
        <v>42</v>
      </c>
      <c r="W3860" s="2">
        <v>2014</v>
      </c>
      <c r="X3860" s="2" t="s">
        <v>9415</v>
      </c>
    </row>
    <row r="3861" spans="1:24" ht="140.25" outlineLevel="1" x14ac:dyDescent="0.25">
      <c r="A3861" s="2" t="s">
        <v>10100</v>
      </c>
      <c r="B3861" s="2" t="s">
        <v>27</v>
      </c>
      <c r="C3861" s="10" t="s">
        <v>11216</v>
      </c>
      <c r="D3861" s="10" t="s">
        <v>2481</v>
      </c>
      <c r="E3861" s="10" t="s">
        <v>12856</v>
      </c>
      <c r="F3861" s="2"/>
      <c r="G3861" s="2" t="s">
        <v>29</v>
      </c>
      <c r="H3861" s="36">
        <v>100</v>
      </c>
      <c r="I3861" s="2">
        <v>710000000</v>
      </c>
      <c r="J3861" s="2" t="s">
        <v>11537</v>
      </c>
      <c r="K3861" s="2" t="s">
        <v>6014</v>
      </c>
      <c r="L3861" s="2" t="s">
        <v>1141</v>
      </c>
      <c r="M3861" s="2" t="s">
        <v>32</v>
      </c>
      <c r="N3861" s="2" t="s">
        <v>453</v>
      </c>
      <c r="O3861" s="21">
        <v>0</v>
      </c>
      <c r="P3861" s="2">
        <v>778</v>
      </c>
      <c r="Q3861" s="2" t="s">
        <v>35</v>
      </c>
      <c r="R3861" s="2">
        <v>0</v>
      </c>
      <c r="S3861" s="9">
        <v>0</v>
      </c>
      <c r="T3861" s="9">
        <f t="shared" si="298"/>
        <v>0</v>
      </c>
      <c r="U3861" s="9">
        <f t="shared" ref="U3861:U3873" si="299">T3861*1.12</f>
        <v>0</v>
      </c>
      <c r="V3861" s="2" t="s">
        <v>42</v>
      </c>
      <c r="W3861" s="2">
        <v>2014</v>
      </c>
      <c r="X3861" s="2"/>
    </row>
    <row r="3862" spans="1:24" ht="150" customHeight="1" outlineLevel="1" x14ac:dyDescent="0.25">
      <c r="A3862" s="2" t="s">
        <v>11218</v>
      </c>
      <c r="B3862" s="2" t="s">
        <v>27</v>
      </c>
      <c r="C3862" s="10" t="s">
        <v>11216</v>
      </c>
      <c r="D3862" s="10" t="s">
        <v>2481</v>
      </c>
      <c r="E3862" s="10" t="s">
        <v>12856</v>
      </c>
      <c r="F3862" s="2"/>
      <c r="G3862" s="2" t="s">
        <v>29</v>
      </c>
      <c r="H3862" s="36">
        <v>100</v>
      </c>
      <c r="I3862" s="2">
        <v>710000000</v>
      </c>
      <c r="J3862" s="2" t="s">
        <v>11537</v>
      </c>
      <c r="K3862" s="2" t="s">
        <v>6016</v>
      </c>
      <c r="L3862" s="2" t="s">
        <v>1141</v>
      </c>
      <c r="M3862" s="2" t="s">
        <v>32</v>
      </c>
      <c r="N3862" s="2" t="s">
        <v>453</v>
      </c>
      <c r="O3862" s="21">
        <v>0</v>
      </c>
      <c r="P3862" s="2">
        <v>778</v>
      </c>
      <c r="Q3862" s="2" t="s">
        <v>35</v>
      </c>
      <c r="R3862" s="2" t="s">
        <v>11219</v>
      </c>
      <c r="S3862" s="9">
        <v>260</v>
      </c>
      <c r="T3862" s="9">
        <v>0</v>
      </c>
      <c r="U3862" s="9">
        <f t="shared" si="299"/>
        <v>0</v>
      </c>
      <c r="V3862" s="2" t="s">
        <v>42</v>
      </c>
      <c r="W3862" s="2">
        <v>2014</v>
      </c>
      <c r="X3862" s="2" t="s">
        <v>11220</v>
      </c>
    </row>
    <row r="3863" spans="1:24" ht="150" customHeight="1" outlineLevel="1" x14ac:dyDescent="0.25">
      <c r="A3863" s="2" t="s">
        <v>12530</v>
      </c>
      <c r="B3863" s="2" t="s">
        <v>27</v>
      </c>
      <c r="C3863" s="10" t="s">
        <v>11216</v>
      </c>
      <c r="D3863" s="10" t="s">
        <v>2481</v>
      </c>
      <c r="E3863" s="10" t="s">
        <v>12856</v>
      </c>
      <c r="F3863" s="2"/>
      <c r="G3863" s="2" t="s">
        <v>29</v>
      </c>
      <c r="H3863" s="36">
        <v>100</v>
      </c>
      <c r="I3863" s="2">
        <v>710000000</v>
      </c>
      <c r="J3863" s="2" t="s">
        <v>11537</v>
      </c>
      <c r="K3863" s="2" t="s">
        <v>12531</v>
      </c>
      <c r="L3863" s="2" t="s">
        <v>1141</v>
      </c>
      <c r="M3863" s="2" t="s">
        <v>32</v>
      </c>
      <c r="N3863" s="2" t="s">
        <v>12520</v>
      </c>
      <c r="O3863" s="21">
        <v>0</v>
      </c>
      <c r="P3863" s="2">
        <v>778</v>
      </c>
      <c r="Q3863" s="2" t="s">
        <v>35</v>
      </c>
      <c r="R3863" s="2" t="s">
        <v>11219</v>
      </c>
      <c r="S3863" s="9">
        <v>260</v>
      </c>
      <c r="T3863" s="9">
        <v>607725</v>
      </c>
      <c r="U3863" s="9">
        <f t="shared" si="299"/>
        <v>680652.00000000012</v>
      </c>
      <c r="V3863" s="2" t="s">
        <v>42</v>
      </c>
      <c r="W3863" s="2">
        <v>2014</v>
      </c>
      <c r="X3863" s="2">
        <v>11</v>
      </c>
    </row>
    <row r="3864" spans="1:24" ht="63.75" outlineLevel="1" x14ac:dyDescent="0.25">
      <c r="A3864" s="2" t="s">
        <v>10101</v>
      </c>
      <c r="B3864" s="3" t="s">
        <v>27</v>
      </c>
      <c r="C3864" s="5" t="s">
        <v>3655</v>
      </c>
      <c r="D3864" s="5" t="s">
        <v>9975</v>
      </c>
      <c r="E3864" s="5" t="s">
        <v>3657</v>
      </c>
      <c r="F3864" s="2"/>
      <c r="G3864" s="5" t="s">
        <v>350</v>
      </c>
      <c r="H3864" s="7" t="s">
        <v>475</v>
      </c>
      <c r="I3864" s="2">
        <v>710000000</v>
      </c>
      <c r="J3864" s="2" t="s">
        <v>11537</v>
      </c>
      <c r="K3864" s="2" t="s">
        <v>6014</v>
      </c>
      <c r="L3864" s="2" t="s">
        <v>9976</v>
      </c>
      <c r="M3864" s="2" t="s">
        <v>32</v>
      </c>
      <c r="N3864" s="2" t="s">
        <v>453</v>
      </c>
      <c r="O3864" s="21" t="s">
        <v>61</v>
      </c>
      <c r="P3864" s="5">
        <v>796</v>
      </c>
      <c r="Q3864" s="5" t="s">
        <v>41</v>
      </c>
      <c r="R3864" s="2">
        <v>18</v>
      </c>
      <c r="S3864" s="9">
        <v>0</v>
      </c>
      <c r="T3864" s="9">
        <v>0</v>
      </c>
      <c r="U3864" s="9">
        <f t="shared" si="299"/>
        <v>0</v>
      </c>
      <c r="V3864" s="2" t="s">
        <v>42</v>
      </c>
      <c r="W3864" s="2">
        <v>2014</v>
      </c>
      <c r="X3864" s="2"/>
    </row>
    <row r="3865" spans="1:24" ht="63.75" outlineLevel="1" x14ac:dyDescent="0.25">
      <c r="A3865" s="2" t="s">
        <v>11949</v>
      </c>
      <c r="B3865" s="3" t="s">
        <v>27</v>
      </c>
      <c r="C3865" s="5" t="s">
        <v>3655</v>
      </c>
      <c r="D3865" s="5" t="s">
        <v>9975</v>
      </c>
      <c r="E3865" s="5" t="s">
        <v>3657</v>
      </c>
      <c r="F3865" s="2"/>
      <c r="G3865" s="5" t="s">
        <v>350</v>
      </c>
      <c r="H3865" s="7" t="s">
        <v>475</v>
      </c>
      <c r="I3865" s="2">
        <v>710000000</v>
      </c>
      <c r="J3865" s="2" t="s">
        <v>11537</v>
      </c>
      <c r="K3865" s="2" t="s">
        <v>11950</v>
      </c>
      <c r="L3865" s="2" t="s">
        <v>9976</v>
      </c>
      <c r="M3865" s="2" t="s">
        <v>32</v>
      </c>
      <c r="N3865" s="2" t="s">
        <v>10994</v>
      </c>
      <c r="O3865" s="21">
        <v>0.3</v>
      </c>
      <c r="P3865" s="5">
        <v>796</v>
      </c>
      <c r="Q3865" s="5" t="s">
        <v>41</v>
      </c>
      <c r="R3865" s="2">
        <v>18</v>
      </c>
      <c r="S3865" s="9">
        <v>650</v>
      </c>
      <c r="T3865" s="9">
        <v>37000</v>
      </c>
      <c r="U3865" s="9">
        <f t="shared" si="299"/>
        <v>41440.000000000007</v>
      </c>
      <c r="V3865" s="2" t="s">
        <v>42</v>
      </c>
      <c r="W3865" s="2">
        <v>2014</v>
      </c>
      <c r="X3865" s="2" t="s">
        <v>11951</v>
      </c>
    </row>
    <row r="3866" spans="1:24" ht="63.75" outlineLevel="1" x14ac:dyDescent="0.25">
      <c r="A3866" s="2" t="s">
        <v>10102</v>
      </c>
      <c r="B3866" s="3" t="s">
        <v>27</v>
      </c>
      <c r="C3866" s="5" t="s">
        <v>6442</v>
      </c>
      <c r="D3866" s="10" t="s">
        <v>6443</v>
      </c>
      <c r="E3866" s="10" t="s">
        <v>6444</v>
      </c>
      <c r="F3866" s="2"/>
      <c r="G3866" s="5" t="s">
        <v>350</v>
      </c>
      <c r="H3866" s="7" t="s">
        <v>475</v>
      </c>
      <c r="I3866" s="2">
        <v>710000000</v>
      </c>
      <c r="J3866" s="2" t="s">
        <v>11537</v>
      </c>
      <c r="K3866" s="2" t="s">
        <v>6014</v>
      </c>
      <c r="L3866" s="2" t="s">
        <v>9976</v>
      </c>
      <c r="M3866" s="2" t="s">
        <v>32</v>
      </c>
      <c r="N3866" s="2" t="s">
        <v>453</v>
      </c>
      <c r="O3866" s="21" t="s">
        <v>61</v>
      </c>
      <c r="P3866" s="5">
        <v>796</v>
      </c>
      <c r="Q3866" s="5" t="s">
        <v>41</v>
      </c>
      <c r="R3866" s="2">
        <v>1</v>
      </c>
      <c r="S3866" s="9">
        <v>2000</v>
      </c>
      <c r="T3866" s="9">
        <v>2000</v>
      </c>
      <c r="U3866" s="9">
        <f t="shared" si="299"/>
        <v>2240</v>
      </c>
      <c r="V3866" s="2" t="s">
        <v>42</v>
      </c>
      <c r="W3866" s="2">
        <v>2014</v>
      </c>
      <c r="X3866" s="2"/>
    </row>
    <row r="3867" spans="1:24" ht="63.75" outlineLevel="1" x14ac:dyDescent="0.25">
      <c r="A3867" s="2" t="s">
        <v>10103</v>
      </c>
      <c r="B3867" s="3" t="s">
        <v>27</v>
      </c>
      <c r="C3867" s="10" t="s">
        <v>6305</v>
      </c>
      <c r="D3867" s="10" t="s">
        <v>3646</v>
      </c>
      <c r="E3867" s="10" t="s">
        <v>6306</v>
      </c>
      <c r="F3867" s="2"/>
      <c r="G3867" s="5" t="s">
        <v>343</v>
      </c>
      <c r="H3867" s="7" t="s">
        <v>475</v>
      </c>
      <c r="I3867" s="2">
        <v>710000000</v>
      </c>
      <c r="J3867" s="2" t="s">
        <v>11537</v>
      </c>
      <c r="K3867" s="2" t="s">
        <v>6014</v>
      </c>
      <c r="L3867" s="2" t="s">
        <v>9976</v>
      </c>
      <c r="M3867" s="2" t="s">
        <v>32</v>
      </c>
      <c r="N3867" s="2" t="s">
        <v>453</v>
      </c>
      <c r="O3867" s="21" t="s">
        <v>61</v>
      </c>
      <c r="P3867" s="5">
        <v>715</v>
      </c>
      <c r="Q3867" s="5" t="s">
        <v>757</v>
      </c>
      <c r="R3867" s="2">
        <v>16</v>
      </c>
      <c r="S3867" s="9">
        <v>0</v>
      </c>
      <c r="T3867" s="9">
        <f t="shared" ref="T3867:T3873" si="300">S3867*R3867</f>
        <v>0</v>
      </c>
      <c r="U3867" s="9">
        <f t="shared" si="299"/>
        <v>0</v>
      </c>
      <c r="V3867" s="2" t="s">
        <v>42</v>
      </c>
      <c r="W3867" s="2">
        <v>2014</v>
      </c>
      <c r="X3867" s="2"/>
    </row>
    <row r="3868" spans="1:24" ht="76.5" outlineLevel="1" x14ac:dyDescent="0.25">
      <c r="A3868" s="2" t="s">
        <v>10719</v>
      </c>
      <c r="B3868" s="3" t="s">
        <v>27</v>
      </c>
      <c r="C3868" s="10" t="s">
        <v>10702</v>
      </c>
      <c r="D3868" s="10" t="s">
        <v>3646</v>
      </c>
      <c r="E3868" s="108" t="s">
        <v>10703</v>
      </c>
      <c r="F3868" s="108" t="s">
        <v>10704</v>
      </c>
      <c r="G3868" s="5" t="s">
        <v>343</v>
      </c>
      <c r="H3868" s="7">
        <v>100</v>
      </c>
      <c r="I3868" s="2">
        <v>710000000</v>
      </c>
      <c r="J3868" s="2" t="s">
        <v>11537</v>
      </c>
      <c r="K3868" s="2" t="s">
        <v>3766</v>
      </c>
      <c r="L3868" s="2" t="s">
        <v>9976</v>
      </c>
      <c r="M3868" s="2" t="s">
        <v>32</v>
      </c>
      <c r="N3868" s="5" t="s">
        <v>10694</v>
      </c>
      <c r="O3868" s="15" t="s">
        <v>10158</v>
      </c>
      <c r="P3868" s="5">
        <v>715</v>
      </c>
      <c r="Q3868" s="5" t="s">
        <v>757</v>
      </c>
      <c r="R3868" s="2">
        <v>16</v>
      </c>
      <c r="S3868" s="9">
        <v>4420</v>
      </c>
      <c r="T3868" s="9">
        <f>S3868*R3868</f>
        <v>70720</v>
      </c>
      <c r="U3868" s="9">
        <f t="shared" si="299"/>
        <v>79206.400000000009</v>
      </c>
      <c r="V3868" s="2" t="s">
        <v>36</v>
      </c>
      <c r="W3868" s="2">
        <v>2014</v>
      </c>
      <c r="X3868" s="2" t="s">
        <v>10720</v>
      </c>
    </row>
    <row r="3869" spans="1:24" ht="76.5" outlineLevel="1" x14ac:dyDescent="0.25">
      <c r="A3869" s="2" t="s">
        <v>10104</v>
      </c>
      <c r="B3869" s="3" t="s">
        <v>27</v>
      </c>
      <c r="C3869" s="10" t="s">
        <v>10004</v>
      </c>
      <c r="D3869" s="10" t="s">
        <v>10005</v>
      </c>
      <c r="E3869" s="10" t="s">
        <v>10006</v>
      </c>
      <c r="F3869" s="34" t="s">
        <v>10007</v>
      </c>
      <c r="G3869" s="5" t="s">
        <v>29</v>
      </c>
      <c r="H3869" s="7">
        <v>0</v>
      </c>
      <c r="I3869" s="2">
        <v>710000000</v>
      </c>
      <c r="J3869" s="2" t="s">
        <v>11537</v>
      </c>
      <c r="K3869" s="2" t="s">
        <v>6014</v>
      </c>
      <c r="L3869" s="2" t="s">
        <v>1148</v>
      </c>
      <c r="M3869" s="2" t="s">
        <v>32</v>
      </c>
      <c r="N3869" s="2" t="s">
        <v>453</v>
      </c>
      <c r="O3869" s="21" t="s">
        <v>61</v>
      </c>
      <c r="P3869" s="5">
        <v>796</v>
      </c>
      <c r="Q3869" s="5" t="s">
        <v>41</v>
      </c>
      <c r="R3869" s="2">
        <v>19</v>
      </c>
      <c r="S3869" s="9">
        <v>3500</v>
      </c>
      <c r="T3869" s="9">
        <f t="shared" si="300"/>
        <v>66500</v>
      </c>
      <c r="U3869" s="9">
        <f t="shared" si="299"/>
        <v>74480</v>
      </c>
      <c r="V3869" s="2" t="s">
        <v>42</v>
      </c>
      <c r="W3869" s="2">
        <v>2014</v>
      </c>
      <c r="X3869" s="2"/>
    </row>
    <row r="3870" spans="1:24" ht="76.5" outlineLevel="1" x14ac:dyDescent="0.25">
      <c r="A3870" s="2" t="s">
        <v>10105</v>
      </c>
      <c r="B3870" s="3" t="s">
        <v>27</v>
      </c>
      <c r="C3870" s="163" t="s">
        <v>10009</v>
      </c>
      <c r="D3870" s="10" t="s">
        <v>9500</v>
      </c>
      <c r="E3870" s="10" t="s">
        <v>10010</v>
      </c>
      <c r="F3870" s="28" t="s">
        <v>10011</v>
      </c>
      <c r="G3870" s="5" t="s">
        <v>29</v>
      </c>
      <c r="H3870" s="7">
        <v>0</v>
      </c>
      <c r="I3870" s="2">
        <v>710000000</v>
      </c>
      <c r="J3870" s="2" t="s">
        <v>11537</v>
      </c>
      <c r="K3870" s="2" t="s">
        <v>6014</v>
      </c>
      <c r="L3870" s="2" t="s">
        <v>1148</v>
      </c>
      <c r="M3870" s="2" t="s">
        <v>32</v>
      </c>
      <c r="N3870" s="2" t="s">
        <v>453</v>
      </c>
      <c r="O3870" s="21" t="s">
        <v>61</v>
      </c>
      <c r="P3870" s="5">
        <v>839</v>
      </c>
      <c r="Q3870" s="5" t="s">
        <v>1838</v>
      </c>
      <c r="R3870" s="2">
        <v>5</v>
      </c>
      <c r="S3870" s="9">
        <v>12500</v>
      </c>
      <c r="T3870" s="9">
        <f t="shared" si="300"/>
        <v>62500</v>
      </c>
      <c r="U3870" s="9">
        <f t="shared" si="299"/>
        <v>70000</v>
      </c>
      <c r="V3870" s="2" t="s">
        <v>42</v>
      </c>
      <c r="W3870" s="2">
        <v>2014</v>
      </c>
      <c r="X3870" s="2"/>
    </row>
    <row r="3871" spans="1:24" ht="76.5" outlineLevel="1" x14ac:dyDescent="0.25">
      <c r="A3871" s="2" t="s">
        <v>10106</v>
      </c>
      <c r="B3871" s="3" t="s">
        <v>27</v>
      </c>
      <c r="C3871" s="10" t="s">
        <v>10013</v>
      </c>
      <c r="D3871" s="10" t="s">
        <v>9228</v>
      </c>
      <c r="E3871" s="10" t="s">
        <v>9424</v>
      </c>
      <c r="F3871" s="28" t="s">
        <v>10014</v>
      </c>
      <c r="G3871" s="5" t="s">
        <v>29</v>
      </c>
      <c r="H3871" s="7">
        <v>0</v>
      </c>
      <c r="I3871" s="2">
        <v>710000000</v>
      </c>
      <c r="J3871" s="2" t="s">
        <v>11537</v>
      </c>
      <c r="K3871" s="2" t="s">
        <v>6014</v>
      </c>
      <c r="L3871" s="2" t="s">
        <v>1148</v>
      </c>
      <c r="M3871" s="2" t="s">
        <v>32</v>
      </c>
      <c r="N3871" s="2" t="s">
        <v>453</v>
      </c>
      <c r="O3871" s="21" t="s">
        <v>61</v>
      </c>
      <c r="P3871" s="5">
        <v>796</v>
      </c>
      <c r="Q3871" s="5" t="s">
        <v>41</v>
      </c>
      <c r="R3871" s="38">
        <v>5</v>
      </c>
      <c r="S3871" s="9">
        <v>1600</v>
      </c>
      <c r="T3871" s="9">
        <f t="shared" si="300"/>
        <v>8000</v>
      </c>
      <c r="U3871" s="9">
        <f t="shared" si="299"/>
        <v>8960</v>
      </c>
      <c r="V3871" s="2" t="s">
        <v>42</v>
      </c>
      <c r="W3871" s="2">
        <v>2014</v>
      </c>
      <c r="X3871" s="2"/>
    </row>
    <row r="3872" spans="1:24" ht="76.5" outlineLevel="1" x14ac:dyDescent="0.25">
      <c r="A3872" s="2" t="s">
        <v>10107</v>
      </c>
      <c r="B3872" s="3" t="s">
        <v>27</v>
      </c>
      <c r="C3872" s="10" t="s">
        <v>6023</v>
      </c>
      <c r="D3872" s="10" t="s">
        <v>3613</v>
      </c>
      <c r="E3872" s="10" t="s">
        <v>6024</v>
      </c>
      <c r="F3872" s="28" t="s">
        <v>10016</v>
      </c>
      <c r="G3872" s="5" t="s">
        <v>29</v>
      </c>
      <c r="H3872" s="7">
        <v>0</v>
      </c>
      <c r="I3872" s="2">
        <v>710000000</v>
      </c>
      <c r="J3872" s="2" t="s">
        <v>11537</v>
      </c>
      <c r="K3872" s="2" t="s">
        <v>6014</v>
      </c>
      <c r="L3872" s="2" t="s">
        <v>1148</v>
      </c>
      <c r="M3872" s="2" t="s">
        <v>32</v>
      </c>
      <c r="N3872" s="2" t="s">
        <v>453</v>
      </c>
      <c r="O3872" s="21" t="s">
        <v>61</v>
      </c>
      <c r="P3872" s="5">
        <v>796</v>
      </c>
      <c r="Q3872" s="5" t="s">
        <v>41</v>
      </c>
      <c r="R3872" s="38">
        <v>10</v>
      </c>
      <c r="S3872" s="9">
        <v>1500</v>
      </c>
      <c r="T3872" s="9">
        <f t="shared" si="300"/>
        <v>15000</v>
      </c>
      <c r="U3872" s="9">
        <f t="shared" si="299"/>
        <v>16800</v>
      </c>
      <c r="V3872" s="2" t="s">
        <v>42</v>
      </c>
      <c r="W3872" s="2">
        <v>2014</v>
      </c>
      <c r="X3872" s="2"/>
    </row>
    <row r="3873" spans="1:24" ht="76.5" outlineLevel="1" x14ac:dyDescent="0.25">
      <c r="A3873" s="2" t="s">
        <v>10108</v>
      </c>
      <c r="B3873" s="3" t="s">
        <v>27</v>
      </c>
      <c r="C3873" s="10" t="s">
        <v>2469</v>
      </c>
      <c r="D3873" s="10" t="s">
        <v>6483</v>
      </c>
      <c r="E3873" s="10" t="s">
        <v>10019</v>
      </c>
      <c r="F3873" s="28" t="s">
        <v>5485</v>
      </c>
      <c r="G3873" s="5" t="s">
        <v>29</v>
      </c>
      <c r="H3873" s="7">
        <v>0</v>
      </c>
      <c r="I3873" s="2">
        <v>710000000</v>
      </c>
      <c r="J3873" s="2" t="s">
        <v>11537</v>
      </c>
      <c r="K3873" s="2" t="s">
        <v>6014</v>
      </c>
      <c r="L3873" s="2" t="s">
        <v>1148</v>
      </c>
      <c r="M3873" s="2" t="s">
        <v>32</v>
      </c>
      <c r="N3873" s="2" t="s">
        <v>453</v>
      </c>
      <c r="O3873" s="21" t="s">
        <v>61</v>
      </c>
      <c r="P3873" s="5">
        <v>796</v>
      </c>
      <c r="Q3873" s="5" t="s">
        <v>41</v>
      </c>
      <c r="R3873" s="38">
        <v>12</v>
      </c>
      <c r="S3873" s="9">
        <v>4000</v>
      </c>
      <c r="T3873" s="9">
        <f t="shared" si="300"/>
        <v>48000</v>
      </c>
      <c r="U3873" s="9">
        <f t="shared" si="299"/>
        <v>53760.000000000007</v>
      </c>
      <c r="V3873" s="2" t="s">
        <v>42</v>
      </c>
      <c r="W3873" s="2">
        <v>2014</v>
      </c>
      <c r="X3873" s="2"/>
    </row>
    <row r="3874" spans="1:24" ht="63.75" outlineLevel="1" x14ac:dyDescent="0.25">
      <c r="A3874" s="2" t="s">
        <v>10207</v>
      </c>
      <c r="B3874" s="3" t="s">
        <v>27</v>
      </c>
      <c r="C3874" s="20" t="s">
        <v>8691</v>
      </c>
      <c r="D3874" s="20" t="s">
        <v>860</v>
      </c>
      <c r="E3874" s="20" t="s">
        <v>8692</v>
      </c>
      <c r="F3874" s="13" t="s">
        <v>6689</v>
      </c>
      <c r="G3874" s="2" t="s">
        <v>350</v>
      </c>
      <c r="H3874" s="7" t="s">
        <v>67</v>
      </c>
      <c r="I3874" s="2">
        <v>710000000</v>
      </c>
      <c r="J3874" s="2" t="s">
        <v>11537</v>
      </c>
      <c r="K3874" s="2" t="s">
        <v>1034</v>
      </c>
      <c r="L3874" s="2" t="s">
        <v>1142</v>
      </c>
      <c r="M3874" s="6" t="s">
        <v>32</v>
      </c>
      <c r="N3874" s="2" t="s">
        <v>453</v>
      </c>
      <c r="O3874" s="15" t="s">
        <v>3810</v>
      </c>
      <c r="P3874" s="20">
        <v>796</v>
      </c>
      <c r="Q3874" s="8" t="s">
        <v>41</v>
      </c>
      <c r="R3874" s="8">
        <v>10</v>
      </c>
      <c r="S3874" s="9">
        <v>8000</v>
      </c>
      <c r="T3874" s="9">
        <v>80000</v>
      </c>
      <c r="U3874" s="9">
        <v>8960</v>
      </c>
      <c r="V3874" s="2" t="s">
        <v>42</v>
      </c>
      <c r="W3874" s="2">
        <v>2014</v>
      </c>
      <c r="X3874" s="2"/>
    </row>
    <row r="3875" spans="1:24" ht="63.75" outlineLevel="1" x14ac:dyDescent="0.25">
      <c r="A3875" s="2" t="s">
        <v>10208</v>
      </c>
      <c r="B3875" s="3" t="s">
        <v>27</v>
      </c>
      <c r="C3875" s="20" t="s">
        <v>8675</v>
      </c>
      <c r="D3875" s="20" t="s">
        <v>860</v>
      </c>
      <c r="E3875" s="20" t="s">
        <v>8676</v>
      </c>
      <c r="F3875" s="13" t="s">
        <v>6683</v>
      </c>
      <c r="G3875" s="2" t="s">
        <v>350</v>
      </c>
      <c r="H3875" s="7" t="s">
        <v>67</v>
      </c>
      <c r="I3875" s="2">
        <v>710000000</v>
      </c>
      <c r="J3875" s="2" t="s">
        <v>11537</v>
      </c>
      <c r="K3875" s="2" t="s">
        <v>1034</v>
      </c>
      <c r="L3875" s="2" t="s">
        <v>1142</v>
      </c>
      <c r="M3875" s="6" t="s">
        <v>32</v>
      </c>
      <c r="N3875" s="2" t="s">
        <v>453</v>
      </c>
      <c r="O3875" s="15" t="s">
        <v>3810</v>
      </c>
      <c r="P3875" s="20">
        <v>796</v>
      </c>
      <c r="Q3875" s="8" t="s">
        <v>41</v>
      </c>
      <c r="R3875" s="8">
        <v>10</v>
      </c>
      <c r="S3875" s="9">
        <v>14000</v>
      </c>
      <c r="T3875" s="9">
        <v>140000</v>
      </c>
      <c r="U3875" s="9">
        <v>156800</v>
      </c>
      <c r="V3875" s="2" t="s">
        <v>42</v>
      </c>
      <c r="W3875" s="2">
        <v>2014</v>
      </c>
      <c r="X3875" s="2"/>
    </row>
    <row r="3876" spans="1:24" ht="63.75" outlineLevel="1" x14ac:dyDescent="0.25">
      <c r="A3876" s="2" t="s">
        <v>10209</v>
      </c>
      <c r="B3876" s="3" t="s">
        <v>27</v>
      </c>
      <c r="C3876" s="43" t="s">
        <v>1935</v>
      </c>
      <c r="D3876" s="93" t="s">
        <v>878</v>
      </c>
      <c r="E3876" s="10" t="s">
        <v>1951</v>
      </c>
      <c r="F3876" s="13" t="s">
        <v>10210</v>
      </c>
      <c r="G3876" s="2" t="s">
        <v>350</v>
      </c>
      <c r="H3876" s="7" t="s">
        <v>67</v>
      </c>
      <c r="I3876" s="2">
        <v>710000000</v>
      </c>
      <c r="J3876" s="2" t="s">
        <v>11537</v>
      </c>
      <c r="K3876" s="2" t="s">
        <v>1034</v>
      </c>
      <c r="L3876" s="2" t="s">
        <v>1142</v>
      </c>
      <c r="M3876" s="6" t="s">
        <v>32</v>
      </c>
      <c r="N3876" s="2" t="s">
        <v>453</v>
      </c>
      <c r="O3876" s="15" t="s">
        <v>3810</v>
      </c>
      <c r="P3876" s="20">
        <v>796</v>
      </c>
      <c r="Q3876" s="8" t="s">
        <v>41</v>
      </c>
      <c r="R3876" s="8">
        <v>50</v>
      </c>
      <c r="S3876" s="9">
        <v>200</v>
      </c>
      <c r="T3876" s="9">
        <v>10000</v>
      </c>
      <c r="U3876" s="9">
        <v>11200</v>
      </c>
      <c r="V3876" s="2" t="s">
        <v>42</v>
      </c>
      <c r="W3876" s="2">
        <v>2014</v>
      </c>
      <c r="X3876" s="2"/>
    </row>
    <row r="3877" spans="1:24" ht="63.75" outlineLevel="1" x14ac:dyDescent="0.25">
      <c r="A3877" s="2" t="s">
        <v>10211</v>
      </c>
      <c r="B3877" s="3" t="s">
        <v>27</v>
      </c>
      <c r="C3877" s="10" t="s">
        <v>8460</v>
      </c>
      <c r="D3877" s="10" t="s">
        <v>855</v>
      </c>
      <c r="E3877" s="10" t="s">
        <v>8461</v>
      </c>
      <c r="F3877" s="5"/>
      <c r="G3877" s="2" t="s">
        <v>350</v>
      </c>
      <c r="H3877" s="7" t="s">
        <v>67</v>
      </c>
      <c r="I3877" s="2">
        <v>710000000</v>
      </c>
      <c r="J3877" s="2" t="s">
        <v>11537</v>
      </c>
      <c r="K3877" s="2" t="s">
        <v>1034</v>
      </c>
      <c r="L3877" s="2" t="s">
        <v>1142</v>
      </c>
      <c r="M3877" s="6" t="s">
        <v>32</v>
      </c>
      <c r="N3877" s="2" t="s">
        <v>453</v>
      </c>
      <c r="O3877" s="15" t="s">
        <v>3810</v>
      </c>
      <c r="P3877" s="187" t="s">
        <v>857</v>
      </c>
      <c r="Q3877" s="8" t="s">
        <v>6191</v>
      </c>
      <c r="R3877" s="8">
        <v>200</v>
      </c>
      <c r="S3877" s="9">
        <v>800</v>
      </c>
      <c r="T3877" s="9">
        <v>160000</v>
      </c>
      <c r="U3877" s="9">
        <v>179200</v>
      </c>
      <c r="V3877" s="2" t="s">
        <v>42</v>
      </c>
      <c r="W3877" s="2">
        <v>2014</v>
      </c>
      <c r="X3877" s="2"/>
    </row>
    <row r="3878" spans="1:24" ht="63.75" outlineLevel="1" x14ac:dyDescent="0.25">
      <c r="A3878" s="2" t="s">
        <v>10212</v>
      </c>
      <c r="B3878" s="3" t="s">
        <v>27</v>
      </c>
      <c r="C3878" s="43" t="s">
        <v>1947</v>
      </c>
      <c r="D3878" s="93" t="s">
        <v>1953</v>
      </c>
      <c r="E3878" s="10" t="s">
        <v>1949</v>
      </c>
      <c r="F3878" s="5" t="s">
        <v>10213</v>
      </c>
      <c r="G3878" s="2" t="s">
        <v>350</v>
      </c>
      <c r="H3878" s="7" t="s">
        <v>67</v>
      </c>
      <c r="I3878" s="2">
        <v>710000000</v>
      </c>
      <c r="J3878" s="2" t="s">
        <v>11537</v>
      </c>
      <c r="K3878" s="2" t="s">
        <v>1034</v>
      </c>
      <c r="L3878" s="2" t="s">
        <v>1142</v>
      </c>
      <c r="M3878" s="6" t="s">
        <v>32</v>
      </c>
      <c r="N3878" s="2" t="s">
        <v>453</v>
      </c>
      <c r="O3878" s="15" t="s">
        <v>3810</v>
      </c>
      <c r="P3878" s="20">
        <v>796</v>
      </c>
      <c r="Q3878" s="8" t="s">
        <v>41</v>
      </c>
      <c r="R3878" s="8">
        <v>50</v>
      </c>
      <c r="S3878" s="9">
        <v>160</v>
      </c>
      <c r="T3878" s="9">
        <v>8000</v>
      </c>
      <c r="U3878" s="9">
        <v>8960</v>
      </c>
      <c r="V3878" s="2" t="s">
        <v>42</v>
      </c>
      <c r="W3878" s="2">
        <v>2014</v>
      </c>
      <c r="X3878" s="2"/>
    </row>
    <row r="3879" spans="1:24" ht="63.75" outlineLevel="1" x14ac:dyDescent="0.25">
      <c r="A3879" s="2" t="s">
        <v>10214</v>
      </c>
      <c r="B3879" s="3" t="s">
        <v>27</v>
      </c>
      <c r="C3879" s="20" t="s">
        <v>8761</v>
      </c>
      <c r="D3879" s="93" t="s">
        <v>10215</v>
      </c>
      <c r="E3879" s="20" t="s">
        <v>8762</v>
      </c>
      <c r="F3879" s="13" t="s">
        <v>6733</v>
      </c>
      <c r="G3879" s="2" t="s">
        <v>350</v>
      </c>
      <c r="H3879" s="7" t="s">
        <v>67</v>
      </c>
      <c r="I3879" s="2">
        <v>710000000</v>
      </c>
      <c r="J3879" s="2" t="s">
        <v>11537</v>
      </c>
      <c r="K3879" s="2" t="s">
        <v>1034</v>
      </c>
      <c r="L3879" s="2" t="s">
        <v>1142</v>
      </c>
      <c r="M3879" s="6" t="s">
        <v>32</v>
      </c>
      <c r="N3879" s="2" t="s">
        <v>453</v>
      </c>
      <c r="O3879" s="15" t="s">
        <v>3810</v>
      </c>
      <c r="P3879" s="20">
        <v>796</v>
      </c>
      <c r="Q3879" s="8" t="s">
        <v>41</v>
      </c>
      <c r="R3879" s="8">
        <v>5</v>
      </c>
      <c r="S3879" s="9">
        <v>30000</v>
      </c>
      <c r="T3879" s="9">
        <v>150000</v>
      </c>
      <c r="U3879" s="9">
        <v>168000</v>
      </c>
      <c r="V3879" s="2" t="s">
        <v>42</v>
      </c>
      <c r="W3879" s="2">
        <v>2014</v>
      </c>
      <c r="X3879" s="2"/>
    </row>
    <row r="3880" spans="1:24" ht="63.75" outlineLevel="1" x14ac:dyDescent="0.25">
      <c r="A3880" s="2" t="s">
        <v>10216</v>
      </c>
      <c r="B3880" s="3" t="s">
        <v>27</v>
      </c>
      <c r="C3880" s="10" t="s">
        <v>8466</v>
      </c>
      <c r="D3880" s="10" t="s">
        <v>8467</v>
      </c>
      <c r="E3880" s="10" t="s">
        <v>8468</v>
      </c>
      <c r="F3880" s="5"/>
      <c r="G3880" s="2" t="s">
        <v>350</v>
      </c>
      <c r="H3880" s="7" t="s">
        <v>67</v>
      </c>
      <c r="I3880" s="2">
        <v>710000000</v>
      </c>
      <c r="J3880" s="2" t="s">
        <v>11537</v>
      </c>
      <c r="K3880" s="2" t="s">
        <v>1034</v>
      </c>
      <c r="L3880" s="2" t="s">
        <v>1142</v>
      </c>
      <c r="M3880" s="6" t="s">
        <v>32</v>
      </c>
      <c r="N3880" s="2" t="s">
        <v>453</v>
      </c>
      <c r="O3880" s="15" t="s">
        <v>3810</v>
      </c>
      <c r="P3880" s="20">
        <v>796</v>
      </c>
      <c r="Q3880" s="8" t="s">
        <v>41</v>
      </c>
      <c r="R3880" s="8">
        <v>150</v>
      </c>
      <c r="S3880" s="9">
        <v>250</v>
      </c>
      <c r="T3880" s="9">
        <v>37500</v>
      </c>
      <c r="U3880" s="9">
        <v>42000</v>
      </c>
      <c r="V3880" s="2" t="s">
        <v>42</v>
      </c>
      <c r="W3880" s="2">
        <v>2014</v>
      </c>
      <c r="X3880" s="2"/>
    </row>
    <row r="3881" spans="1:24" ht="63.75" outlineLevel="1" x14ac:dyDescent="0.25">
      <c r="A3881" s="2" t="s">
        <v>10217</v>
      </c>
      <c r="B3881" s="3" t="s">
        <v>27</v>
      </c>
      <c r="C3881" s="10" t="s">
        <v>10218</v>
      </c>
      <c r="D3881" s="10" t="s">
        <v>855</v>
      </c>
      <c r="E3881" s="10" t="s">
        <v>8470</v>
      </c>
      <c r="F3881" s="5" t="s">
        <v>10219</v>
      </c>
      <c r="G3881" s="2" t="s">
        <v>350</v>
      </c>
      <c r="H3881" s="7" t="s">
        <v>67</v>
      </c>
      <c r="I3881" s="2">
        <v>710000000</v>
      </c>
      <c r="J3881" s="2" t="s">
        <v>11537</v>
      </c>
      <c r="K3881" s="2" t="s">
        <v>1034</v>
      </c>
      <c r="L3881" s="2" t="s">
        <v>1142</v>
      </c>
      <c r="M3881" s="6" t="s">
        <v>32</v>
      </c>
      <c r="N3881" s="2" t="s">
        <v>453</v>
      </c>
      <c r="O3881" s="15" t="s">
        <v>3810</v>
      </c>
      <c r="P3881" s="187" t="s">
        <v>857</v>
      </c>
      <c r="Q3881" s="8" t="s">
        <v>6191</v>
      </c>
      <c r="R3881" s="8">
        <v>500</v>
      </c>
      <c r="S3881" s="9">
        <v>280</v>
      </c>
      <c r="T3881" s="9">
        <v>140000</v>
      </c>
      <c r="U3881" s="9">
        <v>156800</v>
      </c>
      <c r="V3881" s="2" t="s">
        <v>42</v>
      </c>
      <c r="W3881" s="2">
        <v>2014</v>
      </c>
      <c r="X3881" s="2"/>
    </row>
    <row r="3882" spans="1:24" ht="63.75" outlineLevel="1" x14ac:dyDescent="0.25">
      <c r="A3882" s="2" t="s">
        <v>10220</v>
      </c>
      <c r="B3882" s="3" t="s">
        <v>27</v>
      </c>
      <c r="C3882" s="10" t="s">
        <v>10221</v>
      </c>
      <c r="D3882" s="10" t="s">
        <v>10222</v>
      </c>
      <c r="E3882" s="10" t="s">
        <v>10223</v>
      </c>
      <c r="F3882" s="93" t="s">
        <v>10224</v>
      </c>
      <c r="G3882" s="2" t="s">
        <v>350</v>
      </c>
      <c r="H3882" s="7" t="s">
        <v>67</v>
      </c>
      <c r="I3882" s="2">
        <v>710000000</v>
      </c>
      <c r="J3882" s="2" t="s">
        <v>11537</v>
      </c>
      <c r="K3882" s="2" t="s">
        <v>1034</v>
      </c>
      <c r="L3882" s="2" t="s">
        <v>1142</v>
      </c>
      <c r="M3882" s="6" t="s">
        <v>32</v>
      </c>
      <c r="N3882" s="2" t="s">
        <v>453</v>
      </c>
      <c r="O3882" s="15" t="s">
        <v>3810</v>
      </c>
      <c r="P3882" s="20">
        <v>796</v>
      </c>
      <c r="Q3882" s="8" t="s">
        <v>41</v>
      </c>
      <c r="R3882" s="8">
        <v>10</v>
      </c>
      <c r="S3882" s="9">
        <v>4150</v>
      </c>
      <c r="T3882" s="9">
        <v>41500</v>
      </c>
      <c r="U3882" s="9">
        <v>46480</v>
      </c>
      <c r="V3882" s="2" t="s">
        <v>42</v>
      </c>
      <c r="W3882" s="2">
        <v>2014</v>
      </c>
      <c r="X3882" s="2"/>
    </row>
    <row r="3883" spans="1:24" ht="63.75" outlineLevel="1" x14ac:dyDescent="0.25">
      <c r="A3883" s="2" t="s">
        <v>10225</v>
      </c>
      <c r="B3883" s="3" t="s">
        <v>27</v>
      </c>
      <c r="C3883" s="10" t="s">
        <v>2189</v>
      </c>
      <c r="D3883" s="10" t="s">
        <v>3623</v>
      </c>
      <c r="E3883" s="10" t="s">
        <v>9200</v>
      </c>
      <c r="F3883" s="93" t="s">
        <v>10226</v>
      </c>
      <c r="G3883" s="2" t="s">
        <v>350</v>
      </c>
      <c r="H3883" s="7" t="s">
        <v>67</v>
      </c>
      <c r="I3883" s="2">
        <v>710000000</v>
      </c>
      <c r="J3883" s="2" t="s">
        <v>11537</v>
      </c>
      <c r="K3883" s="2" t="s">
        <v>1034</v>
      </c>
      <c r="L3883" s="2" t="s">
        <v>1142</v>
      </c>
      <c r="M3883" s="6" t="s">
        <v>32</v>
      </c>
      <c r="N3883" s="2" t="s">
        <v>453</v>
      </c>
      <c r="O3883" s="15" t="s">
        <v>3810</v>
      </c>
      <c r="P3883" s="20">
        <v>796</v>
      </c>
      <c r="Q3883" s="8" t="s">
        <v>41</v>
      </c>
      <c r="R3883" s="8">
        <v>10</v>
      </c>
      <c r="S3883" s="9">
        <v>4000</v>
      </c>
      <c r="T3883" s="9">
        <v>40000</v>
      </c>
      <c r="U3883" s="9">
        <v>44800</v>
      </c>
      <c r="V3883" s="2" t="s">
        <v>42</v>
      </c>
      <c r="W3883" s="2">
        <v>2014</v>
      </c>
      <c r="X3883" s="2"/>
    </row>
    <row r="3884" spans="1:24" ht="63.75" outlineLevel="1" x14ac:dyDescent="0.25">
      <c r="A3884" s="2" t="s">
        <v>10227</v>
      </c>
      <c r="B3884" s="3" t="s">
        <v>27</v>
      </c>
      <c r="C3884" s="43" t="s">
        <v>911</v>
      </c>
      <c r="D3884" s="10" t="s">
        <v>912</v>
      </c>
      <c r="E3884" s="10" t="s">
        <v>913</v>
      </c>
      <c r="F3884" s="43" t="s">
        <v>913</v>
      </c>
      <c r="G3884" s="2" t="s">
        <v>350</v>
      </c>
      <c r="H3884" s="7" t="s">
        <v>67</v>
      </c>
      <c r="I3884" s="2">
        <v>710000000</v>
      </c>
      <c r="J3884" s="2" t="s">
        <v>11537</v>
      </c>
      <c r="K3884" s="2" t="s">
        <v>1034</v>
      </c>
      <c r="L3884" s="2" t="s">
        <v>1142</v>
      </c>
      <c r="M3884" s="6" t="s">
        <v>32</v>
      </c>
      <c r="N3884" s="2" t="s">
        <v>453</v>
      </c>
      <c r="O3884" s="15" t="s">
        <v>3810</v>
      </c>
      <c r="P3884" s="20">
        <v>796</v>
      </c>
      <c r="Q3884" s="8" t="s">
        <v>41</v>
      </c>
      <c r="R3884" s="8">
        <v>50</v>
      </c>
      <c r="S3884" s="9">
        <v>430</v>
      </c>
      <c r="T3884" s="9">
        <v>21500</v>
      </c>
      <c r="U3884" s="9">
        <v>24080</v>
      </c>
      <c r="V3884" s="2" t="s">
        <v>42</v>
      </c>
      <c r="W3884" s="2">
        <v>2014</v>
      </c>
      <c r="X3884" s="2"/>
    </row>
    <row r="3885" spans="1:24" ht="63.75" outlineLevel="1" x14ac:dyDescent="0.25">
      <c r="A3885" s="2" t="s">
        <v>10228</v>
      </c>
      <c r="B3885" s="3" t="s">
        <v>27</v>
      </c>
      <c r="C3885" s="10" t="s">
        <v>891</v>
      </c>
      <c r="D3885" s="10" t="s">
        <v>892</v>
      </c>
      <c r="E3885" s="10" t="s">
        <v>893</v>
      </c>
      <c r="F3885" s="5"/>
      <c r="G3885" s="2" t="s">
        <v>350</v>
      </c>
      <c r="H3885" s="7" t="s">
        <v>67</v>
      </c>
      <c r="I3885" s="2">
        <v>710000000</v>
      </c>
      <c r="J3885" s="2" t="s">
        <v>11537</v>
      </c>
      <c r="K3885" s="2" t="s">
        <v>1034</v>
      </c>
      <c r="L3885" s="2" t="s">
        <v>1142</v>
      </c>
      <c r="M3885" s="6" t="s">
        <v>32</v>
      </c>
      <c r="N3885" s="2" t="s">
        <v>453</v>
      </c>
      <c r="O3885" s="15" t="s">
        <v>3810</v>
      </c>
      <c r="P3885" s="20">
        <v>796</v>
      </c>
      <c r="Q3885" s="8" t="s">
        <v>41</v>
      </c>
      <c r="R3885" s="8">
        <v>10</v>
      </c>
      <c r="S3885" s="9">
        <v>4000</v>
      </c>
      <c r="T3885" s="9">
        <v>40000</v>
      </c>
      <c r="U3885" s="9">
        <v>44800</v>
      </c>
      <c r="V3885" s="2" t="s">
        <v>42</v>
      </c>
      <c r="W3885" s="2">
        <v>2014</v>
      </c>
      <c r="X3885" s="2"/>
    </row>
    <row r="3886" spans="1:24" ht="63.75" outlineLevel="1" x14ac:dyDescent="0.25">
      <c r="A3886" s="2" t="s">
        <v>10229</v>
      </c>
      <c r="B3886" s="3" t="s">
        <v>27</v>
      </c>
      <c r="C3886" s="2" t="s">
        <v>3005</v>
      </c>
      <c r="D3886" s="10" t="s">
        <v>9684</v>
      </c>
      <c r="E3886" s="10" t="s">
        <v>9685</v>
      </c>
      <c r="F3886" s="43" t="s">
        <v>3006</v>
      </c>
      <c r="G3886" s="2" t="s">
        <v>350</v>
      </c>
      <c r="H3886" s="7" t="s">
        <v>67</v>
      </c>
      <c r="I3886" s="2">
        <v>710000000</v>
      </c>
      <c r="J3886" s="2" t="s">
        <v>11537</v>
      </c>
      <c r="K3886" s="2" t="s">
        <v>1034</v>
      </c>
      <c r="L3886" s="2" t="s">
        <v>1142</v>
      </c>
      <c r="M3886" s="6" t="s">
        <v>32</v>
      </c>
      <c r="N3886" s="2" t="s">
        <v>453</v>
      </c>
      <c r="O3886" s="15" t="s">
        <v>3810</v>
      </c>
      <c r="P3886" s="20">
        <v>796</v>
      </c>
      <c r="Q3886" s="8" t="s">
        <v>41</v>
      </c>
      <c r="R3886" s="8">
        <v>10</v>
      </c>
      <c r="S3886" s="9">
        <v>1150</v>
      </c>
      <c r="T3886" s="9">
        <v>11500</v>
      </c>
      <c r="U3886" s="9">
        <v>12880</v>
      </c>
      <c r="V3886" s="2" t="s">
        <v>42</v>
      </c>
      <c r="W3886" s="2">
        <v>2014</v>
      </c>
      <c r="X3886" s="2"/>
    </row>
    <row r="3887" spans="1:24" ht="63.75" outlineLevel="1" x14ac:dyDescent="0.25">
      <c r="A3887" s="2" t="s">
        <v>10230</v>
      </c>
      <c r="B3887" s="3" t="s">
        <v>27</v>
      </c>
      <c r="C3887" s="10" t="s">
        <v>10231</v>
      </c>
      <c r="D3887" s="10" t="s">
        <v>1927</v>
      </c>
      <c r="E3887" s="10" t="s">
        <v>10232</v>
      </c>
      <c r="F3887" s="10"/>
      <c r="G3887" s="5" t="s">
        <v>29</v>
      </c>
      <c r="H3887" s="7">
        <v>0</v>
      </c>
      <c r="I3887" s="2">
        <v>710000000</v>
      </c>
      <c r="J3887" s="2" t="s">
        <v>11537</v>
      </c>
      <c r="K3887" s="2" t="s">
        <v>10233</v>
      </c>
      <c r="L3887" s="2" t="s">
        <v>1139</v>
      </c>
      <c r="M3887" s="2" t="s">
        <v>32</v>
      </c>
      <c r="N3887" s="2" t="s">
        <v>453</v>
      </c>
      <c r="O3887" s="21">
        <v>1</v>
      </c>
      <c r="P3887" s="5">
        <v>796</v>
      </c>
      <c r="Q3887" s="5" t="s">
        <v>41</v>
      </c>
      <c r="R3887" s="38">
        <v>1</v>
      </c>
      <c r="S3887" s="9">
        <v>0</v>
      </c>
      <c r="T3887" s="9">
        <f t="shared" ref="T3887:T3918" si="301">S3887*R3887</f>
        <v>0</v>
      </c>
      <c r="U3887" s="9">
        <f t="shared" ref="U3887:U3940" si="302">T3887*1.12</f>
        <v>0</v>
      </c>
      <c r="V3887" s="2" t="s">
        <v>42</v>
      </c>
      <c r="W3887" s="2">
        <v>2014</v>
      </c>
      <c r="X3887" s="2"/>
    </row>
    <row r="3888" spans="1:24" ht="63.75" outlineLevel="1" x14ac:dyDescent="0.25">
      <c r="A3888" s="2" t="s">
        <v>11254</v>
      </c>
      <c r="B3888" s="3" t="s">
        <v>27</v>
      </c>
      <c r="C3888" s="10" t="s">
        <v>10231</v>
      </c>
      <c r="D3888" s="10" t="s">
        <v>1927</v>
      </c>
      <c r="E3888" s="10" t="s">
        <v>10232</v>
      </c>
      <c r="F3888" s="10"/>
      <c r="G3888" s="5" t="s">
        <v>29</v>
      </c>
      <c r="H3888" s="7">
        <v>0</v>
      </c>
      <c r="I3888" s="2">
        <v>710000000</v>
      </c>
      <c r="J3888" s="2" t="s">
        <v>11537</v>
      </c>
      <c r="K3888" s="2" t="s">
        <v>6016</v>
      </c>
      <c r="L3888" s="2" t="s">
        <v>1139</v>
      </c>
      <c r="M3888" s="2" t="s">
        <v>32</v>
      </c>
      <c r="N3888" s="2" t="s">
        <v>453</v>
      </c>
      <c r="O3888" s="21">
        <v>0</v>
      </c>
      <c r="P3888" s="5">
        <v>796</v>
      </c>
      <c r="Q3888" s="5" t="s">
        <v>41</v>
      </c>
      <c r="R3888" s="38">
        <v>1</v>
      </c>
      <c r="S3888" s="9">
        <v>30000</v>
      </c>
      <c r="T3888" s="9">
        <f t="shared" si="301"/>
        <v>30000</v>
      </c>
      <c r="U3888" s="9">
        <f t="shared" si="302"/>
        <v>33600</v>
      </c>
      <c r="V3888" s="2" t="s">
        <v>42</v>
      </c>
      <c r="W3888" s="2">
        <v>2014</v>
      </c>
      <c r="X3888" s="2" t="s">
        <v>11284</v>
      </c>
    </row>
    <row r="3889" spans="1:24" ht="63.75" outlineLevel="1" x14ac:dyDescent="0.25">
      <c r="A3889" s="2" t="s">
        <v>10234</v>
      </c>
      <c r="B3889" s="3" t="s">
        <v>27</v>
      </c>
      <c r="C3889" s="10" t="s">
        <v>10235</v>
      </c>
      <c r="D3889" s="10" t="s">
        <v>1810</v>
      </c>
      <c r="E3889" s="10" t="s">
        <v>10236</v>
      </c>
      <c r="F3889" s="28"/>
      <c r="G3889" s="5" t="s">
        <v>29</v>
      </c>
      <c r="H3889" s="7">
        <v>0</v>
      </c>
      <c r="I3889" s="2">
        <v>710000000</v>
      </c>
      <c r="J3889" s="2" t="s">
        <v>11537</v>
      </c>
      <c r="K3889" s="2" t="s">
        <v>10233</v>
      </c>
      <c r="L3889" s="2" t="s">
        <v>1139</v>
      </c>
      <c r="M3889" s="2" t="s">
        <v>32</v>
      </c>
      <c r="N3889" s="2" t="s">
        <v>453</v>
      </c>
      <c r="O3889" s="21">
        <v>1</v>
      </c>
      <c r="P3889" s="5">
        <v>796</v>
      </c>
      <c r="Q3889" s="5" t="s">
        <v>41</v>
      </c>
      <c r="R3889" s="38">
        <v>0</v>
      </c>
      <c r="S3889" s="9">
        <v>0</v>
      </c>
      <c r="T3889" s="9">
        <v>0</v>
      </c>
      <c r="U3889" s="9">
        <f t="shared" si="302"/>
        <v>0</v>
      </c>
      <c r="V3889" s="2" t="s">
        <v>42</v>
      </c>
      <c r="W3889" s="2">
        <v>2014</v>
      </c>
      <c r="X3889" s="2"/>
    </row>
    <row r="3890" spans="1:24" ht="63.75" outlineLevel="1" x14ac:dyDescent="0.25">
      <c r="A3890" s="2" t="s">
        <v>11255</v>
      </c>
      <c r="B3890" s="3" t="s">
        <v>27</v>
      </c>
      <c r="C3890" s="10" t="s">
        <v>10235</v>
      </c>
      <c r="D3890" s="10" t="s">
        <v>1810</v>
      </c>
      <c r="E3890" s="10" t="s">
        <v>10236</v>
      </c>
      <c r="F3890" s="28"/>
      <c r="G3890" s="5" t="s">
        <v>29</v>
      </c>
      <c r="H3890" s="7">
        <v>0</v>
      </c>
      <c r="I3890" s="2">
        <v>710000000</v>
      </c>
      <c r="J3890" s="2" t="s">
        <v>11537</v>
      </c>
      <c r="K3890" s="2" t="s">
        <v>6016</v>
      </c>
      <c r="L3890" s="2" t="s">
        <v>1139</v>
      </c>
      <c r="M3890" s="2" t="s">
        <v>32</v>
      </c>
      <c r="N3890" s="2" t="s">
        <v>453</v>
      </c>
      <c r="O3890" s="21">
        <v>0</v>
      </c>
      <c r="P3890" s="5">
        <v>796</v>
      </c>
      <c r="Q3890" s="5" t="s">
        <v>41</v>
      </c>
      <c r="R3890" s="38">
        <v>4</v>
      </c>
      <c r="S3890" s="9">
        <v>12100</v>
      </c>
      <c r="T3890" s="9">
        <f t="shared" si="301"/>
        <v>48400</v>
      </c>
      <c r="U3890" s="9">
        <f t="shared" si="302"/>
        <v>54208.000000000007</v>
      </c>
      <c r="V3890" s="2" t="s">
        <v>42</v>
      </c>
      <c r="W3890" s="2">
        <v>2014</v>
      </c>
      <c r="X3890" s="2" t="s">
        <v>11284</v>
      </c>
    </row>
    <row r="3891" spans="1:24" ht="63.75" outlineLevel="1" x14ac:dyDescent="0.25">
      <c r="A3891" s="2" t="s">
        <v>10237</v>
      </c>
      <c r="B3891" s="3" t="s">
        <v>27</v>
      </c>
      <c r="C3891" s="10" t="s">
        <v>3581</v>
      </c>
      <c r="D3891" s="10" t="s">
        <v>3582</v>
      </c>
      <c r="E3891" s="10" t="s">
        <v>3583</v>
      </c>
      <c r="F3891" s="28"/>
      <c r="G3891" s="5" t="s">
        <v>29</v>
      </c>
      <c r="H3891" s="7">
        <v>0</v>
      </c>
      <c r="I3891" s="2">
        <v>710000000</v>
      </c>
      <c r="J3891" s="2" t="s">
        <v>11537</v>
      </c>
      <c r="K3891" s="2" t="s">
        <v>10233</v>
      </c>
      <c r="L3891" s="2" t="s">
        <v>1139</v>
      </c>
      <c r="M3891" s="2" t="s">
        <v>32</v>
      </c>
      <c r="N3891" s="2" t="s">
        <v>453</v>
      </c>
      <c r="O3891" s="21">
        <v>1</v>
      </c>
      <c r="P3891" s="5">
        <v>796</v>
      </c>
      <c r="Q3891" s="5" t="s">
        <v>41</v>
      </c>
      <c r="R3891" s="38">
        <v>0</v>
      </c>
      <c r="S3891" s="9">
        <v>0</v>
      </c>
      <c r="T3891" s="9">
        <f t="shared" si="301"/>
        <v>0</v>
      </c>
      <c r="U3891" s="9">
        <f t="shared" si="302"/>
        <v>0</v>
      </c>
      <c r="V3891" s="2" t="s">
        <v>42</v>
      </c>
      <c r="W3891" s="2">
        <v>2014</v>
      </c>
      <c r="X3891" s="2"/>
    </row>
    <row r="3892" spans="1:24" ht="63.75" outlineLevel="1" x14ac:dyDescent="0.25">
      <c r="A3892" s="2" t="s">
        <v>11256</v>
      </c>
      <c r="B3892" s="3" t="s">
        <v>27</v>
      </c>
      <c r="C3892" s="10" t="s">
        <v>3581</v>
      </c>
      <c r="D3892" s="10" t="s">
        <v>3582</v>
      </c>
      <c r="E3892" s="10" t="s">
        <v>3583</v>
      </c>
      <c r="F3892" s="28"/>
      <c r="G3892" s="5" t="s">
        <v>29</v>
      </c>
      <c r="H3892" s="7">
        <v>0</v>
      </c>
      <c r="I3892" s="2">
        <v>710000000</v>
      </c>
      <c r="J3892" s="2" t="s">
        <v>11537</v>
      </c>
      <c r="K3892" s="2" t="s">
        <v>6016</v>
      </c>
      <c r="L3892" s="2" t="s">
        <v>1139</v>
      </c>
      <c r="M3892" s="2" t="s">
        <v>32</v>
      </c>
      <c r="N3892" s="2" t="s">
        <v>453</v>
      </c>
      <c r="O3892" s="21">
        <v>0</v>
      </c>
      <c r="P3892" s="5">
        <v>796</v>
      </c>
      <c r="Q3892" s="5" t="s">
        <v>41</v>
      </c>
      <c r="R3892" s="38">
        <v>2</v>
      </c>
      <c r="S3892" s="9">
        <v>11650</v>
      </c>
      <c r="T3892" s="9">
        <f t="shared" si="301"/>
        <v>23300</v>
      </c>
      <c r="U3892" s="9">
        <f t="shared" si="302"/>
        <v>26096.000000000004</v>
      </c>
      <c r="V3892" s="2" t="s">
        <v>42</v>
      </c>
      <c r="W3892" s="2">
        <v>2014</v>
      </c>
      <c r="X3892" s="2" t="s">
        <v>11284</v>
      </c>
    </row>
    <row r="3893" spans="1:24" ht="63.75" outlineLevel="1" x14ac:dyDescent="0.25">
      <c r="A3893" s="2" t="s">
        <v>10238</v>
      </c>
      <c r="B3893" s="3" t="s">
        <v>27</v>
      </c>
      <c r="C3893" s="10" t="s">
        <v>1777</v>
      </c>
      <c r="D3893" s="10" t="s">
        <v>1812</v>
      </c>
      <c r="E3893" s="10" t="s">
        <v>1779</v>
      </c>
      <c r="F3893" s="28"/>
      <c r="G3893" s="5" t="s">
        <v>29</v>
      </c>
      <c r="H3893" s="7">
        <v>0</v>
      </c>
      <c r="I3893" s="2">
        <v>710000000</v>
      </c>
      <c r="J3893" s="2" t="s">
        <v>11537</v>
      </c>
      <c r="K3893" s="2" t="s">
        <v>10233</v>
      </c>
      <c r="L3893" s="2" t="s">
        <v>1139</v>
      </c>
      <c r="M3893" s="2" t="s">
        <v>32</v>
      </c>
      <c r="N3893" s="2" t="s">
        <v>453</v>
      </c>
      <c r="O3893" s="21">
        <v>1</v>
      </c>
      <c r="P3893" s="5">
        <v>796</v>
      </c>
      <c r="Q3893" s="5" t="s">
        <v>41</v>
      </c>
      <c r="R3893" s="38">
        <v>0</v>
      </c>
      <c r="S3893" s="9">
        <v>0</v>
      </c>
      <c r="T3893" s="9">
        <f t="shared" si="301"/>
        <v>0</v>
      </c>
      <c r="U3893" s="9">
        <f t="shared" si="302"/>
        <v>0</v>
      </c>
      <c r="V3893" s="2" t="s">
        <v>42</v>
      </c>
      <c r="W3893" s="2">
        <v>2014</v>
      </c>
      <c r="X3893" s="2"/>
    </row>
    <row r="3894" spans="1:24" ht="63.75" outlineLevel="1" x14ac:dyDescent="0.25">
      <c r="A3894" s="2" t="s">
        <v>11257</v>
      </c>
      <c r="B3894" s="3" t="s">
        <v>27</v>
      </c>
      <c r="C3894" s="10" t="s">
        <v>1777</v>
      </c>
      <c r="D3894" s="10" t="s">
        <v>1812</v>
      </c>
      <c r="E3894" s="10" t="s">
        <v>1779</v>
      </c>
      <c r="F3894" s="28"/>
      <c r="G3894" s="5" t="s">
        <v>29</v>
      </c>
      <c r="H3894" s="7">
        <v>0</v>
      </c>
      <c r="I3894" s="2">
        <v>710000000</v>
      </c>
      <c r="J3894" s="2" t="s">
        <v>11537</v>
      </c>
      <c r="K3894" s="2" t="s">
        <v>6016</v>
      </c>
      <c r="L3894" s="2" t="s">
        <v>1139</v>
      </c>
      <c r="M3894" s="2" t="s">
        <v>32</v>
      </c>
      <c r="N3894" s="2" t="s">
        <v>453</v>
      </c>
      <c r="O3894" s="21">
        <v>0</v>
      </c>
      <c r="P3894" s="5">
        <v>796</v>
      </c>
      <c r="Q3894" s="5" t="s">
        <v>41</v>
      </c>
      <c r="R3894" s="38">
        <v>2</v>
      </c>
      <c r="S3894" s="9">
        <v>11650</v>
      </c>
      <c r="T3894" s="9">
        <f t="shared" si="301"/>
        <v>23300</v>
      </c>
      <c r="U3894" s="9">
        <f t="shared" si="302"/>
        <v>26096.000000000004</v>
      </c>
      <c r="V3894" s="2" t="s">
        <v>42</v>
      </c>
      <c r="W3894" s="2">
        <v>2014</v>
      </c>
      <c r="X3894" s="2" t="s">
        <v>11284</v>
      </c>
    </row>
    <row r="3895" spans="1:24" ht="63.75" outlineLevel="1" x14ac:dyDescent="0.25">
      <c r="A3895" s="2" t="s">
        <v>10239</v>
      </c>
      <c r="B3895" s="3" t="s">
        <v>27</v>
      </c>
      <c r="C3895" s="10" t="s">
        <v>6641</v>
      </c>
      <c r="D3895" s="10" t="s">
        <v>4221</v>
      </c>
      <c r="E3895" s="10" t="s">
        <v>9474</v>
      </c>
      <c r="F3895" s="28"/>
      <c r="G3895" s="5" t="s">
        <v>29</v>
      </c>
      <c r="H3895" s="7">
        <v>0</v>
      </c>
      <c r="I3895" s="2">
        <v>710000000</v>
      </c>
      <c r="J3895" s="2" t="s">
        <v>11537</v>
      </c>
      <c r="K3895" s="2" t="s">
        <v>10233</v>
      </c>
      <c r="L3895" s="2" t="s">
        <v>1139</v>
      </c>
      <c r="M3895" s="2" t="s">
        <v>32</v>
      </c>
      <c r="N3895" s="2" t="s">
        <v>453</v>
      </c>
      <c r="O3895" s="21">
        <v>1</v>
      </c>
      <c r="P3895" s="5">
        <v>796</v>
      </c>
      <c r="Q3895" s="5" t="s">
        <v>41</v>
      </c>
      <c r="R3895" s="38">
        <v>0</v>
      </c>
      <c r="S3895" s="9">
        <v>0</v>
      </c>
      <c r="T3895" s="9">
        <f t="shared" si="301"/>
        <v>0</v>
      </c>
      <c r="U3895" s="9">
        <f t="shared" si="302"/>
        <v>0</v>
      </c>
      <c r="V3895" s="2" t="s">
        <v>42</v>
      </c>
      <c r="W3895" s="2">
        <v>2014</v>
      </c>
      <c r="X3895" s="2"/>
    </row>
    <row r="3896" spans="1:24" ht="63.75" outlineLevel="1" x14ac:dyDescent="0.25">
      <c r="A3896" s="2" t="s">
        <v>11258</v>
      </c>
      <c r="B3896" s="3" t="s">
        <v>27</v>
      </c>
      <c r="C3896" s="10" t="s">
        <v>6641</v>
      </c>
      <c r="D3896" s="10" t="s">
        <v>4221</v>
      </c>
      <c r="E3896" s="10" t="s">
        <v>9474</v>
      </c>
      <c r="F3896" s="28"/>
      <c r="G3896" s="5" t="s">
        <v>29</v>
      </c>
      <c r="H3896" s="7">
        <v>0</v>
      </c>
      <c r="I3896" s="2">
        <v>710000000</v>
      </c>
      <c r="J3896" s="2" t="s">
        <v>11537</v>
      </c>
      <c r="K3896" s="2" t="s">
        <v>6016</v>
      </c>
      <c r="L3896" s="2" t="s">
        <v>1139</v>
      </c>
      <c r="M3896" s="2" t="s">
        <v>32</v>
      </c>
      <c r="N3896" s="2" t="s">
        <v>453</v>
      </c>
      <c r="O3896" s="21">
        <v>0</v>
      </c>
      <c r="P3896" s="5">
        <v>796</v>
      </c>
      <c r="Q3896" s="5" t="s">
        <v>41</v>
      </c>
      <c r="R3896" s="38">
        <v>2</v>
      </c>
      <c r="S3896" s="9">
        <v>63000</v>
      </c>
      <c r="T3896" s="9">
        <f t="shared" si="301"/>
        <v>126000</v>
      </c>
      <c r="U3896" s="9">
        <f t="shared" si="302"/>
        <v>141120</v>
      </c>
      <c r="V3896" s="2" t="s">
        <v>42</v>
      </c>
      <c r="W3896" s="2">
        <v>2014</v>
      </c>
      <c r="X3896" s="2" t="s">
        <v>11284</v>
      </c>
    </row>
    <row r="3897" spans="1:24" ht="49.5" customHeight="1" outlineLevel="1" x14ac:dyDescent="0.25">
      <c r="A3897" s="2" t="s">
        <v>10240</v>
      </c>
      <c r="B3897" s="3" t="s">
        <v>27</v>
      </c>
      <c r="C3897" s="10" t="s">
        <v>6643</v>
      </c>
      <c r="D3897" s="10" t="s">
        <v>4221</v>
      </c>
      <c r="E3897" s="10" t="s">
        <v>9475</v>
      </c>
      <c r="F3897" s="28"/>
      <c r="G3897" s="5" t="s">
        <v>29</v>
      </c>
      <c r="H3897" s="7">
        <v>0</v>
      </c>
      <c r="I3897" s="2">
        <v>710000000</v>
      </c>
      <c r="J3897" s="2" t="s">
        <v>11537</v>
      </c>
      <c r="K3897" s="2" t="s">
        <v>10233</v>
      </c>
      <c r="L3897" s="2" t="s">
        <v>1139</v>
      </c>
      <c r="M3897" s="2" t="s">
        <v>32</v>
      </c>
      <c r="N3897" s="2" t="s">
        <v>453</v>
      </c>
      <c r="O3897" s="21">
        <v>1</v>
      </c>
      <c r="P3897" s="5">
        <v>796</v>
      </c>
      <c r="Q3897" s="5" t="s">
        <v>41</v>
      </c>
      <c r="R3897" s="38">
        <v>0</v>
      </c>
      <c r="S3897" s="9">
        <v>0</v>
      </c>
      <c r="T3897" s="9">
        <f t="shared" si="301"/>
        <v>0</v>
      </c>
      <c r="U3897" s="9">
        <f t="shared" si="302"/>
        <v>0</v>
      </c>
      <c r="V3897" s="2" t="s">
        <v>42</v>
      </c>
      <c r="W3897" s="2">
        <v>2014</v>
      </c>
      <c r="X3897" s="2"/>
    </row>
    <row r="3898" spans="1:24" ht="49.5" customHeight="1" outlineLevel="1" x14ac:dyDescent="0.25">
      <c r="A3898" s="2" t="s">
        <v>11259</v>
      </c>
      <c r="B3898" s="3" t="s">
        <v>27</v>
      </c>
      <c r="C3898" s="10" t="s">
        <v>6643</v>
      </c>
      <c r="D3898" s="10" t="s">
        <v>4221</v>
      </c>
      <c r="E3898" s="10" t="s">
        <v>9475</v>
      </c>
      <c r="F3898" s="28"/>
      <c r="G3898" s="5" t="s">
        <v>29</v>
      </c>
      <c r="H3898" s="7">
        <v>0</v>
      </c>
      <c r="I3898" s="2">
        <v>710000000</v>
      </c>
      <c r="J3898" s="2" t="s">
        <v>11537</v>
      </c>
      <c r="K3898" s="2" t="s">
        <v>6016</v>
      </c>
      <c r="L3898" s="2" t="s">
        <v>1139</v>
      </c>
      <c r="M3898" s="2" t="s">
        <v>32</v>
      </c>
      <c r="N3898" s="2" t="s">
        <v>453</v>
      </c>
      <c r="O3898" s="21">
        <v>0</v>
      </c>
      <c r="P3898" s="5">
        <v>796</v>
      </c>
      <c r="Q3898" s="5" t="s">
        <v>41</v>
      </c>
      <c r="R3898" s="38">
        <v>2</v>
      </c>
      <c r="S3898" s="9">
        <v>72000</v>
      </c>
      <c r="T3898" s="9">
        <f t="shared" si="301"/>
        <v>144000</v>
      </c>
      <c r="U3898" s="9">
        <f t="shared" si="302"/>
        <v>161280.00000000003</v>
      </c>
      <c r="V3898" s="2" t="s">
        <v>42</v>
      </c>
      <c r="W3898" s="2">
        <v>2014</v>
      </c>
      <c r="X3898" s="2" t="s">
        <v>11284</v>
      </c>
    </row>
    <row r="3899" spans="1:24" ht="63.75" outlineLevel="1" x14ac:dyDescent="0.25">
      <c r="A3899" s="2" t="s">
        <v>10241</v>
      </c>
      <c r="B3899" s="3" t="s">
        <v>27</v>
      </c>
      <c r="C3899" s="10" t="s">
        <v>13262</v>
      </c>
      <c r="D3899" s="10" t="s">
        <v>10242</v>
      </c>
      <c r="E3899" s="10" t="s">
        <v>3588</v>
      </c>
      <c r="F3899" s="28"/>
      <c r="G3899" s="5" t="s">
        <v>29</v>
      </c>
      <c r="H3899" s="7">
        <v>0</v>
      </c>
      <c r="I3899" s="2">
        <v>710000000</v>
      </c>
      <c r="J3899" s="2" t="s">
        <v>11537</v>
      </c>
      <c r="K3899" s="2" t="s">
        <v>10233</v>
      </c>
      <c r="L3899" s="2" t="s">
        <v>1139</v>
      </c>
      <c r="M3899" s="2" t="s">
        <v>32</v>
      </c>
      <c r="N3899" s="2" t="s">
        <v>453</v>
      </c>
      <c r="O3899" s="21">
        <v>1</v>
      </c>
      <c r="P3899" s="5">
        <v>796</v>
      </c>
      <c r="Q3899" s="5" t="s">
        <v>41</v>
      </c>
      <c r="R3899" s="38">
        <v>0</v>
      </c>
      <c r="S3899" s="9">
        <v>0</v>
      </c>
      <c r="T3899" s="9">
        <f t="shared" si="301"/>
        <v>0</v>
      </c>
      <c r="U3899" s="9">
        <f t="shared" si="302"/>
        <v>0</v>
      </c>
      <c r="V3899" s="2" t="s">
        <v>42</v>
      </c>
      <c r="W3899" s="2">
        <v>2014</v>
      </c>
      <c r="X3899" s="2"/>
    </row>
    <row r="3900" spans="1:24" ht="63.75" outlineLevel="1" x14ac:dyDescent="0.25">
      <c r="A3900" s="2" t="s">
        <v>11260</v>
      </c>
      <c r="B3900" s="3" t="s">
        <v>27</v>
      </c>
      <c r="C3900" s="10" t="s">
        <v>13262</v>
      </c>
      <c r="D3900" s="10" t="s">
        <v>10242</v>
      </c>
      <c r="E3900" s="10" t="s">
        <v>3588</v>
      </c>
      <c r="F3900" s="28"/>
      <c r="G3900" s="5" t="s">
        <v>29</v>
      </c>
      <c r="H3900" s="7">
        <v>0</v>
      </c>
      <c r="I3900" s="2">
        <v>710000000</v>
      </c>
      <c r="J3900" s="2" t="s">
        <v>11537</v>
      </c>
      <c r="K3900" s="2" t="s">
        <v>6016</v>
      </c>
      <c r="L3900" s="2" t="s">
        <v>1139</v>
      </c>
      <c r="M3900" s="2" t="s">
        <v>32</v>
      </c>
      <c r="N3900" s="2" t="s">
        <v>453</v>
      </c>
      <c r="O3900" s="21">
        <v>0</v>
      </c>
      <c r="P3900" s="5">
        <v>796</v>
      </c>
      <c r="Q3900" s="5" t="s">
        <v>41</v>
      </c>
      <c r="R3900" s="38">
        <v>2</v>
      </c>
      <c r="S3900" s="9">
        <v>20000</v>
      </c>
      <c r="T3900" s="9">
        <f t="shared" si="301"/>
        <v>40000</v>
      </c>
      <c r="U3900" s="9">
        <f t="shared" si="302"/>
        <v>44800.000000000007</v>
      </c>
      <c r="V3900" s="2" t="s">
        <v>42</v>
      </c>
      <c r="W3900" s="2">
        <v>2014</v>
      </c>
      <c r="X3900" s="2" t="s">
        <v>11284</v>
      </c>
    </row>
    <row r="3901" spans="1:24" ht="63.75" outlineLevel="1" x14ac:dyDescent="0.25">
      <c r="A3901" s="2" t="s">
        <v>10243</v>
      </c>
      <c r="B3901" s="3" t="s">
        <v>27</v>
      </c>
      <c r="C3901" s="10" t="s">
        <v>3952</v>
      </c>
      <c r="D3901" s="10" t="s">
        <v>7963</v>
      </c>
      <c r="E3901" s="10" t="s">
        <v>4897</v>
      </c>
      <c r="F3901" s="28"/>
      <c r="G3901" s="5" t="s">
        <v>29</v>
      </c>
      <c r="H3901" s="7">
        <v>0</v>
      </c>
      <c r="I3901" s="2">
        <v>710000000</v>
      </c>
      <c r="J3901" s="2" t="s">
        <v>11537</v>
      </c>
      <c r="K3901" s="2" t="s">
        <v>10233</v>
      </c>
      <c r="L3901" s="2" t="s">
        <v>1139</v>
      </c>
      <c r="M3901" s="2" t="s">
        <v>32</v>
      </c>
      <c r="N3901" s="2" t="s">
        <v>453</v>
      </c>
      <c r="O3901" s="21">
        <v>1</v>
      </c>
      <c r="P3901" s="5">
        <v>796</v>
      </c>
      <c r="Q3901" s="5" t="s">
        <v>41</v>
      </c>
      <c r="R3901" s="38">
        <v>0</v>
      </c>
      <c r="S3901" s="9">
        <v>0</v>
      </c>
      <c r="T3901" s="9">
        <f t="shared" si="301"/>
        <v>0</v>
      </c>
      <c r="U3901" s="9">
        <f t="shared" si="302"/>
        <v>0</v>
      </c>
      <c r="V3901" s="2" t="s">
        <v>42</v>
      </c>
      <c r="W3901" s="2">
        <v>2014</v>
      </c>
      <c r="X3901" s="2"/>
    </row>
    <row r="3902" spans="1:24" ht="63.75" outlineLevel="1" x14ac:dyDescent="0.25">
      <c r="A3902" s="2" t="s">
        <v>11261</v>
      </c>
      <c r="B3902" s="3" t="s">
        <v>27</v>
      </c>
      <c r="C3902" s="10" t="s">
        <v>3952</v>
      </c>
      <c r="D3902" s="10" t="s">
        <v>7963</v>
      </c>
      <c r="E3902" s="10" t="s">
        <v>4897</v>
      </c>
      <c r="F3902" s="28"/>
      <c r="G3902" s="5" t="s">
        <v>29</v>
      </c>
      <c r="H3902" s="7">
        <v>0</v>
      </c>
      <c r="I3902" s="2">
        <v>710000000</v>
      </c>
      <c r="J3902" s="2" t="s">
        <v>11537</v>
      </c>
      <c r="K3902" s="2" t="s">
        <v>6016</v>
      </c>
      <c r="L3902" s="2" t="s">
        <v>1139</v>
      </c>
      <c r="M3902" s="2" t="s">
        <v>32</v>
      </c>
      <c r="N3902" s="2" t="s">
        <v>453</v>
      </c>
      <c r="O3902" s="21">
        <v>0</v>
      </c>
      <c r="P3902" s="5">
        <v>796</v>
      </c>
      <c r="Q3902" s="5" t="s">
        <v>41</v>
      </c>
      <c r="R3902" s="38">
        <v>10</v>
      </c>
      <c r="S3902" s="9">
        <v>3000</v>
      </c>
      <c r="T3902" s="9">
        <f t="shared" si="301"/>
        <v>30000</v>
      </c>
      <c r="U3902" s="9">
        <f t="shared" si="302"/>
        <v>33600</v>
      </c>
      <c r="V3902" s="2" t="s">
        <v>42</v>
      </c>
      <c r="W3902" s="2">
        <v>2014</v>
      </c>
      <c r="X3902" s="2" t="s">
        <v>11284</v>
      </c>
    </row>
    <row r="3903" spans="1:24" ht="63.75" outlineLevel="1" x14ac:dyDescent="0.25">
      <c r="A3903" s="2" t="s">
        <v>10244</v>
      </c>
      <c r="B3903" s="3" t="s">
        <v>27</v>
      </c>
      <c r="C3903" s="10" t="s">
        <v>10245</v>
      </c>
      <c r="D3903" s="10" t="s">
        <v>10246</v>
      </c>
      <c r="E3903" s="10" t="s">
        <v>4897</v>
      </c>
      <c r="F3903" s="28"/>
      <c r="G3903" s="5" t="s">
        <v>29</v>
      </c>
      <c r="H3903" s="7">
        <v>0</v>
      </c>
      <c r="I3903" s="2">
        <v>710000000</v>
      </c>
      <c r="J3903" s="2" t="s">
        <v>11537</v>
      </c>
      <c r="K3903" s="2" t="s">
        <v>10233</v>
      </c>
      <c r="L3903" s="2" t="s">
        <v>1139</v>
      </c>
      <c r="M3903" s="2" t="s">
        <v>32</v>
      </c>
      <c r="N3903" s="2" t="s">
        <v>453</v>
      </c>
      <c r="O3903" s="21">
        <v>1</v>
      </c>
      <c r="P3903" s="5">
        <v>796</v>
      </c>
      <c r="Q3903" s="5" t="s">
        <v>41</v>
      </c>
      <c r="R3903" s="38">
        <v>0</v>
      </c>
      <c r="S3903" s="9">
        <v>0</v>
      </c>
      <c r="T3903" s="9">
        <f t="shared" si="301"/>
        <v>0</v>
      </c>
      <c r="U3903" s="9">
        <f t="shared" si="302"/>
        <v>0</v>
      </c>
      <c r="V3903" s="2" t="s">
        <v>42</v>
      </c>
      <c r="W3903" s="2">
        <v>2014</v>
      </c>
      <c r="X3903" s="2"/>
    </row>
    <row r="3904" spans="1:24" ht="63.75" outlineLevel="1" x14ac:dyDescent="0.25">
      <c r="A3904" s="2" t="s">
        <v>11262</v>
      </c>
      <c r="B3904" s="3" t="s">
        <v>27</v>
      </c>
      <c r="C3904" s="10" t="s">
        <v>10245</v>
      </c>
      <c r="D3904" s="10" t="s">
        <v>10246</v>
      </c>
      <c r="E3904" s="10" t="s">
        <v>4897</v>
      </c>
      <c r="F3904" s="28"/>
      <c r="G3904" s="5" t="s">
        <v>29</v>
      </c>
      <c r="H3904" s="7">
        <v>0</v>
      </c>
      <c r="I3904" s="2">
        <v>710000000</v>
      </c>
      <c r="J3904" s="2" t="s">
        <v>11537</v>
      </c>
      <c r="K3904" s="2" t="s">
        <v>6016</v>
      </c>
      <c r="L3904" s="2" t="s">
        <v>1139</v>
      </c>
      <c r="M3904" s="2" t="s">
        <v>32</v>
      </c>
      <c r="N3904" s="2" t="s">
        <v>453</v>
      </c>
      <c r="O3904" s="21">
        <v>0</v>
      </c>
      <c r="P3904" s="5">
        <v>796</v>
      </c>
      <c r="Q3904" s="5" t="s">
        <v>41</v>
      </c>
      <c r="R3904" s="38">
        <v>5</v>
      </c>
      <c r="S3904" s="9">
        <v>2500</v>
      </c>
      <c r="T3904" s="9">
        <f t="shared" si="301"/>
        <v>12500</v>
      </c>
      <c r="U3904" s="9">
        <f t="shared" si="302"/>
        <v>14000.000000000002</v>
      </c>
      <c r="V3904" s="2" t="s">
        <v>42</v>
      </c>
      <c r="W3904" s="2">
        <v>2014</v>
      </c>
      <c r="X3904" s="2" t="s">
        <v>11284</v>
      </c>
    </row>
    <row r="3905" spans="1:24" ht="63.75" outlineLevel="1" x14ac:dyDescent="0.25">
      <c r="A3905" s="2" t="s">
        <v>10247</v>
      </c>
      <c r="B3905" s="3" t="s">
        <v>27</v>
      </c>
      <c r="C3905" s="10" t="s">
        <v>10248</v>
      </c>
      <c r="D3905" s="10" t="s">
        <v>10249</v>
      </c>
      <c r="E3905" s="10" t="s">
        <v>10250</v>
      </c>
      <c r="F3905" s="28"/>
      <c r="G3905" s="5" t="s">
        <v>29</v>
      </c>
      <c r="H3905" s="7">
        <v>0</v>
      </c>
      <c r="I3905" s="2">
        <v>710000000</v>
      </c>
      <c r="J3905" s="2" t="s">
        <v>11537</v>
      </c>
      <c r="K3905" s="2" t="s">
        <v>10233</v>
      </c>
      <c r="L3905" s="2" t="s">
        <v>1139</v>
      </c>
      <c r="M3905" s="2" t="s">
        <v>32</v>
      </c>
      <c r="N3905" s="2" t="s">
        <v>453</v>
      </c>
      <c r="O3905" s="21">
        <v>1</v>
      </c>
      <c r="P3905" s="5">
        <v>796</v>
      </c>
      <c r="Q3905" s="5" t="s">
        <v>41</v>
      </c>
      <c r="R3905" s="38">
        <v>0</v>
      </c>
      <c r="S3905" s="9">
        <v>0</v>
      </c>
      <c r="T3905" s="9">
        <f t="shared" si="301"/>
        <v>0</v>
      </c>
      <c r="U3905" s="9">
        <f t="shared" si="302"/>
        <v>0</v>
      </c>
      <c r="V3905" s="2" t="s">
        <v>42</v>
      </c>
      <c r="W3905" s="2">
        <v>2014</v>
      </c>
      <c r="X3905" s="2"/>
    </row>
    <row r="3906" spans="1:24" ht="63.75" outlineLevel="1" x14ac:dyDescent="0.25">
      <c r="A3906" s="2" t="s">
        <v>11263</v>
      </c>
      <c r="B3906" s="3" t="s">
        <v>27</v>
      </c>
      <c r="C3906" s="10" t="s">
        <v>10248</v>
      </c>
      <c r="D3906" s="10" t="s">
        <v>10249</v>
      </c>
      <c r="E3906" s="10" t="s">
        <v>10250</v>
      </c>
      <c r="F3906" s="28"/>
      <c r="G3906" s="5" t="s">
        <v>29</v>
      </c>
      <c r="H3906" s="7">
        <v>0</v>
      </c>
      <c r="I3906" s="2">
        <v>710000000</v>
      </c>
      <c r="J3906" s="2" t="s">
        <v>11537</v>
      </c>
      <c r="K3906" s="2" t="s">
        <v>6016</v>
      </c>
      <c r="L3906" s="2" t="s">
        <v>1139</v>
      </c>
      <c r="M3906" s="2" t="s">
        <v>32</v>
      </c>
      <c r="N3906" s="2" t="s">
        <v>453</v>
      </c>
      <c r="O3906" s="21">
        <v>0</v>
      </c>
      <c r="P3906" s="5">
        <v>796</v>
      </c>
      <c r="Q3906" s="5" t="s">
        <v>41</v>
      </c>
      <c r="R3906" s="38">
        <v>5</v>
      </c>
      <c r="S3906" s="9">
        <v>1500</v>
      </c>
      <c r="T3906" s="9">
        <f t="shared" si="301"/>
        <v>7500</v>
      </c>
      <c r="U3906" s="9">
        <f t="shared" si="302"/>
        <v>8400</v>
      </c>
      <c r="V3906" s="2" t="s">
        <v>42</v>
      </c>
      <c r="W3906" s="2">
        <v>2014</v>
      </c>
      <c r="X3906" s="2" t="s">
        <v>11284</v>
      </c>
    </row>
    <row r="3907" spans="1:24" ht="114.75" customHeight="1" outlineLevel="1" x14ac:dyDescent="0.25">
      <c r="A3907" s="2" t="s">
        <v>10251</v>
      </c>
      <c r="B3907" s="3" t="s">
        <v>27</v>
      </c>
      <c r="C3907" s="10" t="s">
        <v>10252</v>
      </c>
      <c r="D3907" s="10" t="s">
        <v>10253</v>
      </c>
      <c r="E3907" s="10" t="s">
        <v>10254</v>
      </c>
      <c r="F3907" s="28"/>
      <c r="G3907" s="5" t="s">
        <v>29</v>
      </c>
      <c r="H3907" s="7">
        <v>0</v>
      </c>
      <c r="I3907" s="2">
        <v>710000000</v>
      </c>
      <c r="J3907" s="2" t="s">
        <v>11537</v>
      </c>
      <c r="K3907" s="2" t="s">
        <v>10233</v>
      </c>
      <c r="L3907" s="2" t="s">
        <v>1139</v>
      </c>
      <c r="M3907" s="2" t="s">
        <v>32</v>
      </c>
      <c r="N3907" s="2" t="s">
        <v>453</v>
      </c>
      <c r="O3907" s="21">
        <v>1</v>
      </c>
      <c r="P3907" s="7" t="s">
        <v>641</v>
      </c>
      <c r="Q3907" s="5" t="s">
        <v>642</v>
      </c>
      <c r="R3907" s="38">
        <v>0</v>
      </c>
      <c r="S3907" s="9">
        <v>0</v>
      </c>
      <c r="T3907" s="9">
        <f t="shared" si="301"/>
        <v>0</v>
      </c>
      <c r="U3907" s="9">
        <f t="shared" si="302"/>
        <v>0</v>
      </c>
      <c r="V3907" s="2" t="s">
        <v>42</v>
      </c>
      <c r="W3907" s="2">
        <v>2014</v>
      </c>
      <c r="X3907" s="2"/>
    </row>
    <row r="3908" spans="1:24" ht="114.75" customHeight="1" outlineLevel="1" x14ac:dyDescent="0.25">
      <c r="A3908" s="2" t="s">
        <v>11264</v>
      </c>
      <c r="B3908" s="3" t="s">
        <v>27</v>
      </c>
      <c r="C3908" s="10" t="s">
        <v>10252</v>
      </c>
      <c r="D3908" s="10" t="s">
        <v>10253</v>
      </c>
      <c r="E3908" s="10" t="s">
        <v>10254</v>
      </c>
      <c r="F3908" s="28"/>
      <c r="G3908" s="5" t="s">
        <v>29</v>
      </c>
      <c r="H3908" s="7">
        <v>0</v>
      </c>
      <c r="I3908" s="2">
        <v>710000000</v>
      </c>
      <c r="J3908" s="2" t="s">
        <v>11537</v>
      </c>
      <c r="K3908" s="2" t="s">
        <v>6016</v>
      </c>
      <c r="L3908" s="2" t="s">
        <v>1139</v>
      </c>
      <c r="M3908" s="2" t="s">
        <v>32</v>
      </c>
      <c r="N3908" s="2" t="s">
        <v>453</v>
      </c>
      <c r="O3908" s="21">
        <v>0</v>
      </c>
      <c r="P3908" s="7" t="s">
        <v>641</v>
      </c>
      <c r="Q3908" s="5" t="s">
        <v>642</v>
      </c>
      <c r="R3908" s="38">
        <v>4</v>
      </c>
      <c r="S3908" s="9">
        <v>5000</v>
      </c>
      <c r="T3908" s="9">
        <f t="shared" si="301"/>
        <v>20000</v>
      </c>
      <c r="U3908" s="9">
        <f t="shared" si="302"/>
        <v>22400.000000000004</v>
      </c>
      <c r="V3908" s="2" t="s">
        <v>42</v>
      </c>
      <c r="W3908" s="2">
        <v>2014</v>
      </c>
      <c r="X3908" s="2" t="s">
        <v>11284</v>
      </c>
    </row>
    <row r="3909" spans="1:24" ht="63.75" outlineLevel="1" x14ac:dyDescent="0.25">
      <c r="A3909" s="2" t="s">
        <v>10255</v>
      </c>
      <c r="B3909" s="3" t="s">
        <v>27</v>
      </c>
      <c r="C3909" s="10" t="s">
        <v>1767</v>
      </c>
      <c r="D3909" s="10" t="s">
        <v>1795</v>
      </c>
      <c r="E3909" s="10" t="s">
        <v>1796</v>
      </c>
      <c r="F3909" s="28"/>
      <c r="G3909" s="5" t="s">
        <v>29</v>
      </c>
      <c r="H3909" s="7">
        <v>0</v>
      </c>
      <c r="I3909" s="2">
        <v>710000000</v>
      </c>
      <c r="J3909" s="2" t="s">
        <v>11537</v>
      </c>
      <c r="K3909" s="2" t="s">
        <v>10233</v>
      </c>
      <c r="L3909" s="2" t="s">
        <v>1139</v>
      </c>
      <c r="M3909" s="2" t="s">
        <v>32</v>
      </c>
      <c r="N3909" s="2" t="s">
        <v>453</v>
      </c>
      <c r="O3909" s="21">
        <v>1</v>
      </c>
      <c r="P3909" s="7" t="s">
        <v>40</v>
      </c>
      <c r="Q3909" s="5" t="s">
        <v>41</v>
      </c>
      <c r="R3909" s="38">
        <v>0</v>
      </c>
      <c r="S3909" s="9">
        <v>0</v>
      </c>
      <c r="T3909" s="9">
        <f t="shared" si="301"/>
        <v>0</v>
      </c>
      <c r="U3909" s="9">
        <f t="shared" si="302"/>
        <v>0</v>
      </c>
      <c r="V3909" s="2" t="s">
        <v>42</v>
      </c>
      <c r="W3909" s="2">
        <v>2014</v>
      </c>
      <c r="X3909" s="2"/>
    </row>
    <row r="3910" spans="1:24" ht="63.75" outlineLevel="1" x14ac:dyDescent="0.25">
      <c r="A3910" s="2" t="s">
        <v>11265</v>
      </c>
      <c r="B3910" s="3" t="s">
        <v>27</v>
      </c>
      <c r="C3910" s="10" t="s">
        <v>1767</v>
      </c>
      <c r="D3910" s="10" t="s">
        <v>1795</v>
      </c>
      <c r="E3910" s="10" t="s">
        <v>1796</v>
      </c>
      <c r="F3910" s="28"/>
      <c r="G3910" s="5" t="s">
        <v>29</v>
      </c>
      <c r="H3910" s="7">
        <v>0</v>
      </c>
      <c r="I3910" s="2">
        <v>710000000</v>
      </c>
      <c r="J3910" s="2" t="s">
        <v>11537</v>
      </c>
      <c r="K3910" s="2" t="s">
        <v>6016</v>
      </c>
      <c r="L3910" s="2" t="s">
        <v>1139</v>
      </c>
      <c r="M3910" s="2" t="s">
        <v>32</v>
      </c>
      <c r="N3910" s="2" t="s">
        <v>453</v>
      </c>
      <c r="O3910" s="21">
        <v>0</v>
      </c>
      <c r="P3910" s="7" t="s">
        <v>40</v>
      </c>
      <c r="Q3910" s="5" t="s">
        <v>41</v>
      </c>
      <c r="R3910" s="38">
        <v>1</v>
      </c>
      <c r="S3910" s="9">
        <v>20000</v>
      </c>
      <c r="T3910" s="9">
        <f t="shared" si="301"/>
        <v>20000</v>
      </c>
      <c r="U3910" s="9">
        <f t="shared" si="302"/>
        <v>22400.000000000004</v>
      </c>
      <c r="V3910" s="2" t="s">
        <v>42</v>
      </c>
      <c r="W3910" s="2">
        <v>2014</v>
      </c>
      <c r="X3910" s="2" t="s">
        <v>11284</v>
      </c>
    </row>
    <row r="3911" spans="1:24" ht="63.75" outlineLevel="1" x14ac:dyDescent="0.25">
      <c r="A3911" s="2" t="s">
        <v>10256</v>
      </c>
      <c r="B3911" s="3" t="s">
        <v>27</v>
      </c>
      <c r="C3911" s="10" t="s">
        <v>10257</v>
      </c>
      <c r="D3911" s="10" t="s">
        <v>8764</v>
      </c>
      <c r="E3911" s="10" t="s">
        <v>10258</v>
      </c>
      <c r="F3911" s="28"/>
      <c r="G3911" s="5" t="s">
        <v>29</v>
      </c>
      <c r="H3911" s="7">
        <v>0</v>
      </c>
      <c r="I3911" s="2">
        <v>710000000</v>
      </c>
      <c r="J3911" s="2" t="s">
        <v>11537</v>
      </c>
      <c r="K3911" s="2" t="s">
        <v>10233</v>
      </c>
      <c r="L3911" s="2" t="s">
        <v>1139</v>
      </c>
      <c r="M3911" s="2" t="s">
        <v>32</v>
      </c>
      <c r="N3911" s="2" t="s">
        <v>453</v>
      </c>
      <c r="O3911" s="21">
        <v>1</v>
      </c>
      <c r="P3911" s="7" t="s">
        <v>40</v>
      </c>
      <c r="Q3911" s="5" t="s">
        <v>41</v>
      </c>
      <c r="R3911" s="38">
        <v>0</v>
      </c>
      <c r="S3911" s="9">
        <v>0</v>
      </c>
      <c r="T3911" s="9">
        <f t="shared" si="301"/>
        <v>0</v>
      </c>
      <c r="U3911" s="9">
        <f t="shared" si="302"/>
        <v>0</v>
      </c>
      <c r="V3911" s="2" t="s">
        <v>42</v>
      </c>
      <c r="W3911" s="2">
        <v>2014</v>
      </c>
      <c r="X3911" s="2"/>
    </row>
    <row r="3912" spans="1:24" ht="63.75" outlineLevel="1" x14ac:dyDescent="0.25">
      <c r="A3912" s="2" t="s">
        <v>11266</v>
      </c>
      <c r="B3912" s="3" t="s">
        <v>27</v>
      </c>
      <c r="C3912" s="10" t="s">
        <v>10257</v>
      </c>
      <c r="D3912" s="10" t="s">
        <v>8764</v>
      </c>
      <c r="E3912" s="10" t="s">
        <v>10258</v>
      </c>
      <c r="F3912" s="28"/>
      <c r="G3912" s="5" t="s">
        <v>29</v>
      </c>
      <c r="H3912" s="7">
        <v>0</v>
      </c>
      <c r="I3912" s="2">
        <v>710000000</v>
      </c>
      <c r="J3912" s="2" t="s">
        <v>11537</v>
      </c>
      <c r="K3912" s="2" t="s">
        <v>6016</v>
      </c>
      <c r="L3912" s="2" t="s">
        <v>1139</v>
      </c>
      <c r="M3912" s="2" t="s">
        <v>32</v>
      </c>
      <c r="N3912" s="2" t="s">
        <v>453</v>
      </c>
      <c r="O3912" s="21">
        <v>0</v>
      </c>
      <c r="P3912" s="7" t="s">
        <v>40</v>
      </c>
      <c r="Q3912" s="5" t="s">
        <v>41</v>
      </c>
      <c r="R3912" s="38">
        <v>2</v>
      </c>
      <c r="S3912" s="9">
        <v>20000</v>
      </c>
      <c r="T3912" s="9">
        <f t="shared" si="301"/>
        <v>40000</v>
      </c>
      <c r="U3912" s="9">
        <f t="shared" si="302"/>
        <v>44800.000000000007</v>
      </c>
      <c r="V3912" s="2" t="s">
        <v>42</v>
      </c>
      <c r="W3912" s="2">
        <v>2014</v>
      </c>
      <c r="X3912" s="2" t="s">
        <v>11284</v>
      </c>
    </row>
    <row r="3913" spans="1:24" ht="63.75" outlineLevel="1" x14ac:dyDescent="0.25">
      <c r="A3913" s="2" t="s">
        <v>10259</v>
      </c>
      <c r="B3913" s="3" t="s">
        <v>27</v>
      </c>
      <c r="C3913" s="10" t="s">
        <v>6395</v>
      </c>
      <c r="D3913" s="10" t="s">
        <v>4861</v>
      </c>
      <c r="E3913" s="10" t="s">
        <v>6396</v>
      </c>
      <c r="F3913" s="28" t="s">
        <v>10260</v>
      </c>
      <c r="G3913" s="5" t="s">
        <v>29</v>
      </c>
      <c r="H3913" s="7">
        <v>0</v>
      </c>
      <c r="I3913" s="2">
        <v>710000000</v>
      </c>
      <c r="J3913" s="2" t="s">
        <v>11537</v>
      </c>
      <c r="K3913" s="2" t="s">
        <v>10233</v>
      </c>
      <c r="L3913" s="2" t="s">
        <v>1139</v>
      </c>
      <c r="M3913" s="2" t="s">
        <v>32</v>
      </c>
      <c r="N3913" s="2" t="s">
        <v>453</v>
      </c>
      <c r="O3913" s="21">
        <v>1</v>
      </c>
      <c r="P3913" s="7" t="s">
        <v>40</v>
      </c>
      <c r="Q3913" s="5" t="s">
        <v>41</v>
      </c>
      <c r="R3913" s="38">
        <v>0</v>
      </c>
      <c r="S3913" s="9">
        <v>0</v>
      </c>
      <c r="T3913" s="9">
        <f t="shared" si="301"/>
        <v>0</v>
      </c>
      <c r="U3913" s="9">
        <f t="shared" si="302"/>
        <v>0</v>
      </c>
      <c r="V3913" s="2" t="s">
        <v>42</v>
      </c>
      <c r="W3913" s="2">
        <v>2014</v>
      </c>
      <c r="X3913" s="2"/>
    </row>
    <row r="3914" spans="1:24" ht="63.75" outlineLevel="1" x14ac:dyDescent="0.25">
      <c r="A3914" s="2" t="s">
        <v>11267</v>
      </c>
      <c r="B3914" s="3" t="s">
        <v>27</v>
      </c>
      <c r="C3914" s="10" t="s">
        <v>6395</v>
      </c>
      <c r="D3914" s="10" t="s">
        <v>4861</v>
      </c>
      <c r="E3914" s="10" t="s">
        <v>6396</v>
      </c>
      <c r="F3914" s="28" t="s">
        <v>10260</v>
      </c>
      <c r="G3914" s="5" t="s">
        <v>29</v>
      </c>
      <c r="H3914" s="7">
        <v>0</v>
      </c>
      <c r="I3914" s="2">
        <v>710000000</v>
      </c>
      <c r="J3914" s="2" t="s">
        <v>11537</v>
      </c>
      <c r="K3914" s="2" t="s">
        <v>6016</v>
      </c>
      <c r="L3914" s="2" t="s">
        <v>1139</v>
      </c>
      <c r="M3914" s="2" t="s">
        <v>32</v>
      </c>
      <c r="N3914" s="2" t="s">
        <v>453</v>
      </c>
      <c r="O3914" s="21">
        <v>0</v>
      </c>
      <c r="P3914" s="7" t="s">
        <v>40</v>
      </c>
      <c r="Q3914" s="5" t="s">
        <v>41</v>
      </c>
      <c r="R3914" s="38">
        <v>2</v>
      </c>
      <c r="S3914" s="9">
        <v>20000</v>
      </c>
      <c r="T3914" s="9">
        <f t="shared" si="301"/>
        <v>40000</v>
      </c>
      <c r="U3914" s="9">
        <f t="shared" si="302"/>
        <v>44800.000000000007</v>
      </c>
      <c r="V3914" s="2" t="s">
        <v>42</v>
      </c>
      <c r="W3914" s="2">
        <v>2014</v>
      </c>
      <c r="X3914" s="2" t="s">
        <v>11284</v>
      </c>
    </row>
    <row r="3915" spans="1:24" ht="63.75" outlineLevel="1" x14ac:dyDescent="0.25">
      <c r="A3915" s="2" t="s">
        <v>10261</v>
      </c>
      <c r="B3915" s="3" t="s">
        <v>27</v>
      </c>
      <c r="C3915" s="10" t="s">
        <v>10262</v>
      </c>
      <c r="D3915" s="10" t="s">
        <v>10263</v>
      </c>
      <c r="E3915" s="10" t="s">
        <v>10264</v>
      </c>
      <c r="F3915" s="28"/>
      <c r="G3915" s="5" t="s">
        <v>29</v>
      </c>
      <c r="H3915" s="7">
        <v>0</v>
      </c>
      <c r="I3915" s="2">
        <v>710000000</v>
      </c>
      <c r="J3915" s="2" t="s">
        <v>11537</v>
      </c>
      <c r="K3915" s="2" t="s">
        <v>10233</v>
      </c>
      <c r="L3915" s="2" t="s">
        <v>1139</v>
      </c>
      <c r="M3915" s="2" t="s">
        <v>32</v>
      </c>
      <c r="N3915" s="2" t="s">
        <v>453</v>
      </c>
      <c r="O3915" s="21">
        <v>1</v>
      </c>
      <c r="P3915" s="7" t="s">
        <v>40</v>
      </c>
      <c r="Q3915" s="5" t="s">
        <v>41</v>
      </c>
      <c r="R3915" s="38">
        <v>0</v>
      </c>
      <c r="S3915" s="9">
        <v>0</v>
      </c>
      <c r="T3915" s="9">
        <f t="shared" si="301"/>
        <v>0</v>
      </c>
      <c r="U3915" s="9">
        <f t="shared" si="302"/>
        <v>0</v>
      </c>
      <c r="V3915" s="2" t="s">
        <v>42</v>
      </c>
      <c r="W3915" s="2">
        <v>2014</v>
      </c>
      <c r="X3915" s="2"/>
    </row>
    <row r="3916" spans="1:24" ht="63.75" outlineLevel="1" x14ac:dyDescent="0.25">
      <c r="A3916" s="2" t="s">
        <v>11268</v>
      </c>
      <c r="B3916" s="3" t="s">
        <v>27</v>
      </c>
      <c r="C3916" s="10" t="s">
        <v>10262</v>
      </c>
      <c r="D3916" s="10" t="s">
        <v>10263</v>
      </c>
      <c r="E3916" s="10" t="s">
        <v>10264</v>
      </c>
      <c r="F3916" s="28"/>
      <c r="G3916" s="5" t="s">
        <v>29</v>
      </c>
      <c r="H3916" s="7">
        <v>0</v>
      </c>
      <c r="I3916" s="2">
        <v>710000000</v>
      </c>
      <c r="J3916" s="2" t="s">
        <v>11537</v>
      </c>
      <c r="K3916" s="2" t="s">
        <v>6016</v>
      </c>
      <c r="L3916" s="2" t="s">
        <v>1139</v>
      </c>
      <c r="M3916" s="2" t="s">
        <v>32</v>
      </c>
      <c r="N3916" s="2" t="s">
        <v>453</v>
      </c>
      <c r="O3916" s="21">
        <v>0</v>
      </c>
      <c r="P3916" s="7" t="s">
        <v>40</v>
      </c>
      <c r="Q3916" s="5" t="s">
        <v>41</v>
      </c>
      <c r="R3916" s="38">
        <v>2</v>
      </c>
      <c r="S3916" s="9">
        <v>15000</v>
      </c>
      <c r="T3916" s="9">
        <f t="shared" si="301"/>
        <v>30000</v>
      </c>
      <c r="U3916" s="9">
        <f t="shared" si="302"/>
        <v>33600</v>
      </c>
      <c r="V3916" s="2" t="s">
        <v>42</v>
      </c>
      <c r="W3916" s="2">
        <v>2014</v>
      </c>
      <c r="X3916" s="2" t="s">
        <v>11284</v>
      </c>
    </row>
    <row r="3917" spans="1:24" ht="63.75" outlineLevel="1" x14ac:dyDescent="0.25">
      <c r="A3917" s="2" t="s">
        <v>10265</v>
      </c>
      <c r="B3917" s="3" t="s">
        <v>27</v>
      </c>
      <c r="C3917" s="10" t="s">
        <v>2171</v>
      </c>
      <c r="D3917" s="10" t="s">
        <v>6270</v>
      </c>
      <c r="E3917" s="10" t="s">
        <v>6271</v>
      </c>
      <c r="F3917" s="10" t="s">
        <v>10402</v>
      </c>
      <c r="G3917" s="5" t="s">
        <v>29</v>
      </c>
      <c r="H3917" s="7">
        <v>0</v>
      </c>
      <c r="I3917" s="2">
        <v>710000000</v>
      </c>
      <c r="J3917" s="2" t="s">
        <v>11537</v>
      </c>
      <c r="K3917" s="2" t="s">
        <v>10233</v>
      </c>
      <c r="L3917" s="2" t="s">
        <v>1139</v>
      </c>
      <c r="M3917" s="2" t="s">
        <v>32</v>
      </c>
      <c r="N3917" s="2" t="s">
        <v>453</v>
      </c>
      <c r="O3917" s="21">
        <v>1</v>
      </c>
      <c r="P3917" s="7" t="s">
        <v>40</v>
      </c>
      <c r="Q3917" s="5" t="s">
        <v>41</v>
      </c>
      <c r="R3917" s="38">
        <v>0</v>
      </c>
      <c r="S3917" s="9">
        <v>0</v>
      </c>
      <c r="T3917" s="9">
        <f t="shared" si="301"/>
        <v>0</v>
      </c>
      <c r="U3917" s="9">
        <f t="shared" si="302"/>
        <v>0</v>
      </c>
      <c r="V3917" s="2" t="s">
        <v>42</v>
      </c>
      <c r="W3917" s="2">
        <v>2014</v>
      </c>
      <c r="X3917" s="2"/>
    </row>
    <row r="3918" spans="1:24" ht="63.75" outlineLevel="1" x14ac:dyDescent="0.25">
      <c r="A3918" s="2" t="s">
        <v>11269</v>
      </c>
      <c r="B3918" s="3" t="s">
        <v>27</v>
      </c>
      <c r="C3918" s="10" t="s">
        <v>2171</v>
      </c>
      <c r="D3918" s="10" t="s">
        <v>6270</v>
      </c>
      <c r="E3918" s="10" t="s">
        <v>6271</v>
      </c>
      <c r="F3918" s="10" t="s">
        <v>10402</v>
      </c>
      <c r="G3918" s="5" t="s">
        <v>29</v>
      </c>
      <c r="H3918" s="7">
        <v>0</v>
      </c>
      <c r="I3918" s="2">
        <v>710000000</v>
      </c>
      <c r="J3918" s="2" t="s">
        <v>11537</v>
      </c>
      <c r="K3918" s="2" t="s">
        <v>6016</v>
      </c>
      <c r="L3918" s="2" t="s">
        <v>1139</v>
      </c>
      <c r="M3918" s="2" t="s">
        <v>32</v>
      </c>
      <c r="N3918" s="2" t="s">
        <v>453</v>
      </c>
      <c r="O3918" s="21">
        <v>0</v>
      </c>
      <c r="P3918" s="7" t="s">
        <v>40</v>
      </c>
      <c r="Q3918" s="5" t="s">
        <v>41</v>
      </c>
      <c r="R3918" s="38">
        <v>2</v>
      </c>
      <c r="S3918" s="9">
        <v>35000</v>
      </c>
      <c r="T3918" s="9">
        <f t="shared" si="301"/>
        <v>70000</v>
      </c>
      <c r="U3918" s="9">
        <f t="shared" si="302"/>
        <v>78400.000000000015</v>
      </c>
      <c r="V3918" s="2" t="s">
        <v>42</v>
      </c>
      <c r="W3918" s="2">
        <v>2014</v>
      </c>
      <c r="X3918" s="2" t="s">
        <v>11284</v>
      </c>
    </row>
    <row r="3919" spans="1:24" ht="63.75" outlineLevel="1" x14ac:dyDescent="0.25">
      <c r="A3919" s="2" t="s">
        <v>10266</v>
      </c>
      <c r="B3919" s="3" t="s">
        <v>27</v>
      </c>
      <c r="C3919" s="10" t="s">
        <v>2171</v>
      </c>
      <c r="D3919" s="10" t="s">
        <v>6270</v>
      </c>
      <c r="E3919" s="10" t="s">
        <v>6271</v>
      </c>
      <c r="F3919" s="10" t="s">
        <v>10403</v>
      </c>
      <c r="G3919" s="5" t="s">
        <v>29</v>
      </c>
      <c r="H3919" s="7">
        <v>0</v>
      </c>
      <c r="I3919" s="2">
        <v>710000000</v>
      </c>
      <c r="J3919" s="2" t="s">
        <v>11537</v>
      </c>
      <c r="K3919" s="2" t="s">
        <v>10233</v>
      </c>
      <c r="L3919" s="2" t="s">
        <v>1139</v>
      </c>
      <c r="M3919" s="2" t="s">
        <v>32</v>
      </c>
      <c r="N3919" s="2" t="s">
        <v>453</v>
      </c>
      <c r="O3919" s="21">
        <v>1</v>
      </c>
      <c r="P3919" s="7" t="s">
        <v>40</v>
      </c>
      <c r="Q3919" s="5" t="s">
        <v>41</v>
      </c>
      <c r="R3919" s="38">
        <v>0</v>
      </c>
      <c r="S3919" s="9">
        <v>0</v>
      </c>
      <c r="T3919" s="9">
        <f>S3919*R3919</f>
        <v>0</v>
      </c>
      <c r="U3919" s="9">
        <f>T3919*1.12</f>
        <v>0</v>
      </c>
      <c r="V3919" s="2" t="s">
        <v>42</v>
      </c>
      <c r="W3919" s="2">
        <v>2014</v>
      </c>
      <c r="X3919" s="2"/>
    </row>
    <row r="3920" spans="1:24" ht="63.75" outlineLevel="1" x14ac:dyDescent="0.25">
      <c r="A3920" s="2" t="s">
        <v>11270</v>
      </c>
      <c r="B3920" s="3" t="s">
        <v>27</v>
      </c>
      <c r="C3920" s="10" t="s">
        <v>2171</v>
      </c>
      <c r="D3920" s="10" t="s">
        <v>6270</v>
      </c>
      <c r="E3920" s="10" t="s">
        <v>6271</v>
      </c>
      <c r="F3920" s="10" t="s">
        <v>10403</v>
      </c>
      <c r="G3920" s="5" t="s">
        <v>29</v>
      </c>
      <c r="H3920" s="7">
        <v>0</v>
      </c>
      <c r="I3920" s="2">
        <v>710000000</v>
      </c>
      <c r="J3920" s="2" t="s">
        <v>11537</v>
      </c>
      <c r="K3920" s="2" t="s">
        <v>6016</v>
      </c>
      <c r="L3920" s="2" t="s">
        <v>1139</v>
      </c>
      <c r="M3920" s="2" t="s">
        <v>32</v>
      </c>
      <c r="N3920" s="2" t="s">
        <v>453</v>
      </c>
      <c r="O3920" s="21">
        <v>0</v>
      </c>
      <c r="P3920" s="7" t="s">
        <v>40</v>
      </c>
      <c r="Q3920" s="5" t="s">
        <v>41</v>
      </c>
      <c r="R3920" s="38">
        <v>2</v>
      </c>
      <c r="S3920" s="9">
        <v>20000</v>
      </c>
      <c r="T3920" s="9">
        <f>S3920*R3920</f>
        <v>40000</v>
      </c>
      <c r="U3920" s="9">
        <f>T3920*1.12</f>
        <v>44800.000000000007</v>
      </c>
      <c r="V3920" s="2" t="s">
        <v>42</v>
      </c>
      <c r="W3920" s="2">
        <v>2014</v>
      </c>
      <c r="X3920" s="2" t="s">
        <v>11284</v>
      </c>
    </row>
    <row r="3921" spans="1:24" ht="63.75" outlineLevel="1" x14ac:dyDescent="0.25">
      <c r="A3921" s="2" t="s">
        <v>10267</v>
      </c>
      <c r="B3921" s="3" t="s">
        <v>27</v>
      </c>
      <c r="C3921" s="10" t="s">
        <v>5861</v>
      </c>
      <c r="D3921" s="10" t="s">
        <v>8395</v>
      </c>
      <c r="E3921" s="10" t="s">
        <v>8478</v>
      </c>
      <c r="F3921" s="28"/>
      <c r="G3921" s="5" t="s">
        <v>29</v>
      </c>
      <c r="H3921" s="7">
        <v>0</v>
      </c>
      <c r="I3921" s="2">
        <v>710000000</v>
      </c>
      <c r="J3921" s="2" t="s">
        <v>11537</v>
      </c>
      <c r="K3921" s="2" t="s">
        <v>10233</v>
      </c>
      <c r="L3921" s="2" t="s">
        <v>1139</v>
      </c>
      <c r="M3921" s="2" t="s">
        <v>32</v>
      </c>
      <c r="N3921" s="2" t="s">
        <v>453</v>
      </c>
      <c r="O3921" s="21">
        <v>1</v>
      </c>
      <c r="P3921" s="7" t="s">
        <v>40</v>
      </c>
      <c r="Q3921" s="5" t="s">
        <v>41</v>
      </c>
      <c r="R3921" s="38">
        <v>0</v>
      </c>
      <c r="S3921" s="9">
        <v>0</v>
      </c>
      <c r="T3921" s="9">
        <f t="shared" ref="T3921:T3928" si="303">S3921*R3921</f>
        <v>0</v>
      </c>
      <c r="U3921" s="9">
        <f t="shared" si="302"/>
        <v>0</v>
      </c>
      <c r="V3921" s="2" t="s">
        <v>42</v>
      </c>
      <c r="W3921" s="2">
        <v>2014</v>
      </c>
      <c r="X3921" s="2"/>
    </row>
    <row r="3922" spans="1:24" ht="63.75" outlineLevel="1" x14ac:dyDescent="0.25">
      <c r="A3922" s="2" t="s">
        <v>11271</v>
      </c>
      <c r="B3922" s="3" t="s">
        <v>27</v>
      </c>
      <c r="C3922" s="10" t="s">
        <v>5861</v>
      </c>
      <c r="D3922" s="10" t="s">
        <v>8395</v>
      </c>
      <c r="E3922" s="10" t="s">
        <v>8478</v>
      </c>
      <c r="F3922" s="28"/>
      <c r="G3922" s="5" t="s">
        <v>29</v>
      </c>
      <c r="H3922" s="7">
        <v>0</v>
      </c>
      <c r="I3922" s="2">
        <v>710000000</v>
      </c>
      <c r="J3922" s="2" t="s">
        <v>11537</v>
      </c>
      <c r="K3922" s="2" t="s">
        <v>6016</v>
      </c>
      <c r="L3922" s="2" t="s">
        <v>1139</v>
      </c>
      <c r="M3922" s="2" t="s">
        <v>32</v>
      </c>
      <c r="N3922" s="2" t="s">
        <v>453</v>
      </c>
      <c r="O3922" s="21">
        <v>0</v>
      </c>
      <c r="P3922" s="7" t="s">
        <v>40</v>
      </c>
      <c r="Q3922" s="5" t="s">
        <v>41</v>
      </c>
      <c r="R3922" s="38">
        <v>4</v>
      </c>
      <c r="S3922" s="9">
        <v>10000</v>
      </c>
      <c r="T3922" s="9">
        <f t="shared" si="303"/>
        <v>40000</v>
      </c>
      <c r="U3922" s="9">
        <f t="shared" si="302"/>
        <v>44800.000000000007</v>
      </c>
      <c r="V3922" s="2" t="s">
        <v>42</v>
      </c>
      <c r="W3922" s="2">
        <v>2014</v>
      </c>
      <c r="X3922" s="2" t="s">
        <v>11284</v>
      </c>
    </row>
    <row r="3923" spans="1:24" ht="63.75" outlineLevel="1" x14ac:dyDescent="0.25">
      <c r="A3923" s="2" t="s">
        <v>10271</v>
      </c>
      <c r="B3923" s="3" t="s">
        <v>27</v>
      </c>
      <c r="C3923" s="10" t="s">
        <v>3905</v>
      </c>
      <c r="D3923" s="10" t="s">
        <v>10268</v>
      </c>
      <c r="E3923" s="10" t="s">
        <v>10269</v>
      </c>
      <c r="F3923" s="28" t="s">
        <v>10270</v>
      </c>
      <c r="G3923" s="5" t="s">
        <v>29</v>
      </c>
      <c r="H3923" s="7">
        <v>0</v>
      </c>
      <c r="I3923" s="2">
        <v>710000000</v>
      </c>
      <c r="J3923" s="2" t="s">
        <v>11537</v>
      </c>
      <c r="K3923" s="2" t="s">
        <v>10233</v>
      </c>
      <c r="L3923" s="2" t="s">
        <v>1139</v>
      </c>
      <c r="M3923" s="2" t="s">
        <v>32</v>
      </c>
      <c r="N3923" s="2" t="s">
        <v>453</v>
      </c>
      <c r="O3923" s="21">
        <v>1</v>
      </c>
      <c r="P3923" s="7" t="s">
        <v>40</v>
      </c>
      <c r="Q3923" s="5" t="s">
        <v>41</v>
      </c>
      <c r="R3923" s="38">
        <v>0</v>
      </c>
      <c r="S3923" s="9">
        <v>0</v>
      </c>
      <c r="T3923" s="9">
        <f t="shared" si="303"/>
        <v>0</v>
      </c>
      <c r="U3923" s="9">
        <f t="shared" si="302"/>
        <v>0</v>
      </c>
      <c r="V3923" s="2" t="s">
        <v>42</v>
      </c>
      <c r="W3923" s="2">
        <v>2014</v>
      </c>
      <c r="X3923" s="2"/>
    </row>
    <row r="3924" spans="1:24" ht="63.75" outlineLevel="1" x14ac:dyDescent="0.25">
      <c r="A3924" s="2" t="s">
        <v>11272</v>
      </c>
      <c r="B3924" s="3" t="s">
        <v>27</v>
      </c>
      <c r="C3924" s="10" t="s">
        <v>3905</v>
      </c>
      <c r="D3924" s="10" t="s">
        <v>10268</v>
      </c>
      <c r="E3924" s="10" t="s">
        <v>10269</v>
      </c>
      <c r="F3924" s="28" t="s">
        <v>10270</v>
      </c>
      <c r="G3924" s="5" t="s">
        <v>29</v>
      </c>
      <c r="H3924" s="7">
        <v>0</v>
      </c>
      <c r="I3924" s="2">
        <v>710000000</v>
      </c>
      <c r="J3924" s="2" t="s">
        <v>11537</v>
      </c>
      <c r="K3924" s="2" t="s">
        <v>6016</v>
      </c>
      <c r="L3924" s="2" t="s">
        <v>1139</v>
      </c>
      <c r="M3924" s="2" t="s">
        <v>32</v>
      </c>
      <c r="N3924" s="2" t="s">
        <v>453</v>
      </c>
      <c r="O3924" s="21">
        <v>0</v>
      </c>
      <c r="P3924" s="7" t="s">
        <v>40</v>
      </c>
      <c r="Q3924" s="5" t="s">
        <v>41</v>
      </c>
      <c r="R3924" s="38">
        <v>2</v>
      </c>
      <c r="S3924" s="9">
        <v>20000</v>
      </c>
      <c r="T3924" s="9">
        <f t="shared" si="303"/>
        <v>40000</v>
      </c>
      <c r="U3924" s="9">
        <f t="shared" si="302"/>
        <v>44800.000000000007</v>
      </c>
      <c r="V3924" s="2" t="s">
        <v>42</v>
      </c>
      <c r="W3924" s="2">
        <v>2014</v>
      </c>
      <c r="X3924" s="2" t="s">
        <v>11284</v>
      </c>
    </row>
    <row r="3925" spans="1:24" ht="63.75" outlineLevel="1" x14ac:dyDescent="0.25">
      <c r="A3925" s="2" t="s">
        <v>10273</v>
      </c>
      <c r="B3925" s="3" t="s">
        <v>27</v>
      </c>
      <c r="C3925" s="10" t="s">
        <v>5552</v>
      </c>
      <c r="D3925" s="10" t="s">
        <v>1952</v>
      </c>
      <c r="E3925" s="10" t="s">
        <v>5554</v>
      </c>
      <c r="F3925" s="28" t="s">
        <v>10272</v>
      </c>
      <c r="G3925" s="5" t="s">
        <v>29</v>
      </c>
      <c r="H3925" s="7">
        <v>0</v>
      </c>
      <c r="I3925" s="2">
        <v>710000000</v>
      </c>
      <c r="J3925" s="2" t="s">
        <v>11537</v>
      </c>
      <c r="K3925" s="2" t="s">
        <v>10233</v>
      </c>
      <c r="L3925" s="2" t="s">
        <v>1139</v>
      </c>
      <c r="M3925" s="2" t="s">
        <v>32</v>
      </c>
      <c r="N3925" s="2" t="s">
        <v>453</v>
      </c>
      <c r="O3925" s="21">
        <v>1</v>
      </c>
      <c r="P3925" s="7" t="s">
        <v>40</v>
      </c>
      <c r="Q3925" s="5" t="s">
        <v>41</v>
      </c>
      <c r="R3925" s="38">
        <v>0</v>
      </c>
      <c r="S3925" s="9">
        <v>0</v>
      </c>
      <c r="T3925" s="9">
        <f t="shared" si="303"/>
        <v>0</v>
      </c>
      <c r="U3925" s="9">
        <f t="shared" si="302"/>
        <v>0</v>
      </c>
      <c r="V3925" s="2" t="s">
        <v>42</v>
      </c>
      <c r="W3925" s="2">
        <v>2014</v>
      </c>
      <c r="X3925" s="2"/>
    </row>
    <row r="3926" spans="1:24" ht="63.75" outlineLevel="1" x14ac:dyDescent="0.25">
      <c r="A3926" s="2" t="s">
        <v>11273</v>
      </c>
      <c r="B3926" s="3" t="s">
        <v>27</v>
      </c>
      <c r="C3926" s="10" t="s">
        <v>5552</v>
      </c>
      <c r="D3926" s="10" t="s">
        <v>1952</v>
      </c>
      <c r="E3926" s="10" t="s">
        <v>5554</v>
      </c>
      <c r="F3926" s="28" t="s">
        <v>10272</v>
      </c>
      <c r="G3926" s="5" t="s">
        <v>29</v>
      </c>
      <c r="H3926" s="7">
        <v>0</v>
      </c>
      <c r="I3926" s="2">
        <v>710000000</v>
      </c>
      <c r="J3926" s="2" t="s">
        <v>11537</v>
      </c>
      <c r="K3926" s="2" t="s">
        <v>6016</v>
      </c>
      <c r="L3926" s="2" t="s">
        <v>1139</v>
      </c>
      <c r="M3926" s="2" t="s">
        <v>32</v>
      </c>
      <c r="N3926" s="2" t="s">
        <v>453</v>
      </c>
      <c r="O3926" s="21">
        <v>0</v>
      </c>
      <c r="P3926" s="7" t="s">
        <v>40</v>
      </c>
      <c r="Q3926" s="5" t="s">
        <v>41</v>
      </c>
      <c r="R3926" s="38">
        <v>3</v>
      </c>
      <c r="S3926" s="9">
        <v>2000</v>
      </c>
      <c r="T3926" s="9">
        <f t="shared" si="303"/>
        <v>6000</v>
      </c>
      <c r="U3926" s="9">
        <f t="shared" si="302"/>
        <v>6720.0000000000009</v>
      </c>
      <c r="V3926" s="2" t="s">
        <v>42</v>
      </c>
      <c r="W3926" s="2">
        <v>2014</v>
      </c>
      <c r="X3926" s="2" t="s">
        <v>11284</v>
      </c>
    </row>
    <row r="3927" spans="1:24" ht="63.75" outlineLevel="1" x14ac:dyDescent="0.25">
      <c r="A3927" s="2" t="s">
        <v>10277</v>
      </c>
      <c r="B3927" s="3" t="s">
        <v>27</v>
      </c>
      <c r="C3927" s="10" t="s">
        <v>10274</v>
      </c>
      <c r="D3927" s="10" t="s">
        <v>10275</v>
      </c>
      <c r="E3927" s="10" t="s">
        <v>10276</v>
      </c>
      <c r="F3927" s="28"/>
      <c r="G3927" s="5" t="s">
        <v>29</v>
      </c>
      <c r="H3927" s="7">
        <v>0</v>
      </c>
      <c r="I3927" s="2">
        <v>710000000</v>
      </c>
      <c r="J3927" s="2" t="s">
        <v>11537</v>
      </c>
      <c r="K3927" s="2" t="s">
        <v>10233</v>
      </c>
      <c r="L3927" s="2" t="s">
        <v>1139</v>
      </c>
      <c r="M3927" s="2" t="s">
        <v>32</v>
      </c>
      <c r="N3927" s="2" t="s">
        <v>453</v>
      </c>
      <c r="O3927" s="21">
        <v>1</v>
      </c>
      <c r="P3927" s="5">
        <v>704</v>
      </c>
      <c r="Q3927" s="5" t="s">
        <v>561</v>
      </c>
      <c r="R3927" s="38">
        <v>0</v>
      </c>
      <c r="S3927" s="9">
        <v>0</v>
      </c>
      <c r="T3927" s="9">
        <f t="shared" si="303"/>
        <v>0</v>
      </c>
      <c r="U3927" s="9">
        <f t="shared" si="302"/>
        <v>0</v>
      </c>
      <c r="V3927" s="2" t="s">
        <v>42</v>
      </c>
      <c r="W3927" s="2">
        <v>2014</v>
      </c>
      <c r="X3927" s="2"/>
    </row>
    <row r="3928" spans="1:24" ht="63.75" outlineLevel="1" x14ac:dyDescent="0.25">
      <c r="A3928" s="2" t="s">
        <v>11274</v>
      </c>
      <c r="B3928" s="3" t="s">
        <v>27</v>
      </c>
      <c r="C3928" s="10" t="s">
        <v>10274</v>
      </c>
      <c r="D3928" s="10" t="s">
        <v>10275</v>
      </c>
      <c r="E3928" s="10" t="s">
        <v>10276</v>
      </c>
      <c r="F3928" s="28"/>
      <c r="G3928" s="5" t="s">
        <v>29</v>
      </c>
      <c r="H3928" s="7">
        <v>0</v>
      </c>
      <c r="I3928" s="2">
        <v>710000000</v>
      </c>
      <c r="J3928" s="2" t="s">
        <v>11537</v>
      </c>
      <c r="K3928" s="2" t="s">
        <v>6016</v>
      </c>
      <c r="L3928" s="2" t="s">
        <v>1139</v>
      </c>
      <c r="M3928" s="2" t="s">
        <v>32</v>
      </c>
      <c r="N3928" s="2" t="s">
        <v>453</v>
      </c>
      <c r="O3928" s="21">
        <v>0</v>
      </c>
      <c r="P3928" s="5">
        <v>704</v>
      </c>
      <c r="Q3928" s="5" t="s">
        <v>561</v>
      </c>
      <c r="R3928" s="38">
        <v>80</v>
      </c>
      <c r="S3928" s="9">
        <v>937.5</v>
      </c>
      <c r="T3928" s="9">
        <f t="shared" si="303"/>
        <v>75000</v>
      </c>
      <c r="U3928" s="9">
        <f t="shared" si="302"/>
        <v>84000.000000000015</v>
      </c>
      <c r="V3928" s="2" t="s">
        <v>42</v>
      </c>
      <c r="W3928" s="2">
        <v>2014</v>
      </c>
      <c r="X3928" s="2" t="s">
        <v>11284</v>
      </c>
    </row>
    <row r="3929" spans="1:24" ht="63.75" outlineLevel="1" x14ac:dyDescent="0.25">
      <c r="A3929" s="2" t="s">
        <v>10280</v>
      </c>
      <c r="B3929" s="3" t="s">
        <v>27</v>
      </c>
      <c r="C3929" s="10" t="s">
        <v>10278</v>
      </c>
      <c r="D3929" s="10" t="s">
        <v>855</v>
      </c>
      <c r="E3929" s="10" t="s">
        <v>10279</v>
      </c>
      <c r="F3929" s="28"/>
      <c r="G3929" s="5" t="s">
        <v>29</v>
      </c>
      <c r="H3929" s="7">
        <v>0</v>
      </c>
      <c r="I3929" s="2">
        <v>710000000</v>
      </c>
      <c r="J3929" s="2" t="s">
        <v>11537</v>
      </c>
      <c r="K3929" s="2" t="s">
        <v>10233</v>
      </c>
      <c r="L3929" s="2" t="s">
        <v>1139</v>
      </c>
      <c r="M3929" s="2" t="s">
        <v>32</v>
      </c>
      <c r="N3929" s="2" t="s">
        <v>453</v>
      </c>
      <c r="O3929" s="21">
        <v>1</v>
      </c>
      <c r="P3929" s="7" t="s">
        <v>857</v>
      </c>
      <c r="Q3929" s="5" t="s">
        <v>6191</v>
      </c>
      <c r="R3929" s="38">
        <v>120</v>
      </c>
      <c r="S3929" s="9">
        <v>2291.66</v>
      </c>
      <c r="T3929" s="9">
        <v>275000</v>
      </c>
      <c r="U3929" s="9">
        <f t="shared" si="302"/>
        <v>308000.00000000006</v>
      </c>
      <c r="V3929" s="2" t="s">
        <v>42</v>
      </c>
      <c r="W3929" s="2">
        <v>2014</v>
      </c>
      <c r="X3929" s="2"/>
    </row>
    <row r="3930" spans="1:24" ht="60" customHeight="1" outlineLevel="1" x14ac:dyDescent="0.25">
      <c r="A3930" s="2" t="s">
        <v>11279</v>
      </c>
      <c r="B3930" s="3" t="s">
        <v>27</v>
      </c>
      <c r="C3930" s="10" t="s">
        <v>11280</v>
      </c>
      <c r="D3930" s="10" t="s">
        <v>855</v>
      </c>
      <c r="E3930" s="10" t="s">
        <v>11281</v>
      </c>
      <c r="F3930" s="28" t="s">
        <v>11282</v>
      </c>
      <c r="G3930" s="5" t="s">
        <v>29</v>
      </c>
      <c r="H3930" s="7">
        <v>0</v>
      </c>
      <c r="I3930" s="2">
        <v>710000000</v>
      </c>
      <c r="J3930" s="2" t="s">
        <v>11537</v>
      </c>
      <c r="K3930" s="2" t="s">
        <v>6016</v>
      </c>
      <c r="L3930" s="2" t="s">
        <v>1139</v>
      </c>
      <c r="M3930" s="2" t="s">
        <v>32</v>
      </c>
      <c r="N3930" s="2" t="s">
        <v>453</v>
      </c>
      <c r="O3930" s="21">
        <v>0</v>
      </c>
      <c r="P3930" s="7" t="s">
        <v>857</v>
      </c>
      <c r="Q3930" s="5" t="s">
        <v>6191</v>
      </c>
      <c r="R3930" s="38">
        <v>120</v>
      </c>
      <c r="S3930" s="9">
        <v>2291.66</v>
      </c>
      <c r="T3930" s="9">
        <v>275000</v>
      </c>
      <c r="U3930" s="9">
        <f t="shared" si="302"/>
        <v>308000.00000000006</v>
      </c>
      <c r="V3930" s="2" t="s">
        <v>42</v>
      </c>
      <c r="W3930" s="2">
        <v>2014</v>
      </c>
      <c r="X3930" s="2" t="s">
        <v>11283</v>
      </c>
    </row>
    <row r="3931" spans="1:24" ht="63.75" outlineLevel="1" x14ac:dyDescent="0.25">
      <c r="A3931" s="2" t="s">
        <v>10282</v>
      </c>
      <c r="B3931" s="3" t="s">
        <v>27</v>
      </c>
      <c r="C3931" s="10" t="s">
        <v>5600</v>
      </c>
      <c r="D3931" s="10" t="s">
        <v>7927</v>
      </c>
      <c r="E3931" s="10" t="s">
        <v>10281</v>
      </c>
      <c r="F3931" s="28"/>
      <c r="G3931" s="5" t="s">
        <v>29</v>
      </c>
      <c r="H3931" s="7">
        <v>0</v>
      </c>
      <c r="I3931" s="2">
        <v>710000000</v>
      </c>
      <c r="J3931" s="2" t="s">
        <v>11537</v>
      </c>
      <c r="K3931" s="2" t="s">
        <v>10233</v>
      </c>
      <c r="L3931" s="2" t="s">
        <v>1139</v>
      </c>
      <c r="M3931" s="2" t="s">
        <v>32</v>
      </c>
      <c r="N3931" s="2" t="s">
        <v>453</v>
      </c>
      <c r="O3931" s="21">
        <v>1</v>
      </c>
      <c r="P3931" s="5">
        <v>796</v>
      </c>
      <c r="Q3931" s="5" t="s">
        <v>41</v>
      </c>
      <c r="R3931" s="38">
        <v>0</v>
      </c>
      <c r="S3931" s="9">
        <v>0</v>
      </c>
      <c r="T3931" s="9">
        <f>R3931*S3931</f>
        <v>0</v>
      </c>
      <c r="U3931" s="9">
        <f t="shared" si="302"/>
        <v>0</v>
      </c>
      <c r="V3931" s="2" t="s">
        <v>42</v>
      </c>
      <c r="W3931" s="2">
        <v>2014</v>
      </c>
      <c r="X3931" s="2" t="s">
        <v>10152</v>
      </c>
    </row>
    <row r="3932" spans="1:24" ht="63.75" outlineLevel="1" x14ac:dyDescent="0.25">
      <c r="A3932" s="2" t="s">
        <v>10283</v>
      </c>
      <c r="B3932" s="3" t="s">
        <v>27</v>
      </c>
      <c r="C3932" s="10" t="s">
        <v>3840</v>
      </c>
      <c r="D3932" s="10" t="s">
        <v>1924</v>
      </c>
      <c r="E3932" s="10" t="s">
        <v>1925</v>
      </c>
      <c r="F3932" s="28"/>
      <c r="G3932" s="5" t="s">
        <v>29</v>
      </c>
      <c r="H3932" s="7">
        <v>0</v>
      </c>
      <c r="I3932" s="2">
        <v>710000000</v>
      </c>
      <c r="J3932" s="2" t="s">
        <v>11537</v>
      </c>
      <c r="K3932" s="2" t="s">
        <v>10233</v>
      </c>
      <c r="L3932" s="2" t="s">
        <v>1139</v>
      </c>
      <c r="M3932" s="2" t="s">
        <v>32</v>
      </c>
      <c r="N3932" s="2" t="s">
        <v>453</v>
      </c>
      <c r="O3932" s="21">
        <v>1</v>
      </c>
      <c r="P3932" s="5">
        <v>112</v>
      </c>
      <c r="Q3932" s="5" t="s">
        <v>9911</v>
      </c>
      <c r="R3932" s="38">
        <v>0</v>
      </c>
      <c r="S3932" s="9">
        <v>0</v>
      </c>
      <c r="T3932" s="9">
        <f t="shared" ref="T3932:T3954" si="304">S3932*R3932</f>
        <v>0</v>
      </c>
      <c r="U3932" s="9">
        <f t="shared" si="302"/>
        <v>0</v>
      </c>
      <c r="V3932" s="2" t="s">
        <v>42</v>
      </c>
      <c r="W3932" s="2">
        <v>2014</v>
      </c>
      <c r="X3932" s="2"/>
    </row>
    <row r="3933" spans="1:24" ht="63.75" outlineLevel="1" x14ac:dyDescent="0.25">
      <c r="A3933" s="2" t="s">
        <v>11275</v>
      </c>
      <c r="B3933" s="3" t="s">
        <v>27</v>
      </c>
      <c r="C3933" s="10" t="s">
        <v>3840</v>
      </c>
      <c r="D3933" s="10" t="s">
        <v>1924</v>
      </c>
      <c r="E3933" s="10" t="s">
        <v>1925</v>
      </c>
      <c r="F3933" s="28"/>
      <c r="G3933" s="5" t="s">
        <v>29</v>
      </c>
      <c r="H3933" s="7">
        <v>0</v>
      </c>
      <c r="I3933" s="2">
        <v>710000000</v>
      </c>
      <c r="J3933" s="2" t="s">
        <v>11537</v>
      </c>
      <c r="K3933" s="2" t="s">
        <v>6016</v>
      </c>
      <c r="L3933" s="2" t="s">
        <v>1139</v>
      </c>
      <c r="M3933" s="2" t="s">
        <v>32</v>
      </c>
      <c r="N3933" s="2" t="s">
        <v>453</v>
      </c>
      <c r="O3933" s="21">
        <v>0</v>
      </c>
      <c r="P3933" s="5">
        <v>112</v>
      </c>
      <c r="Q3933" s="5" t="s">
        <v>9911</v>
      </c>
      <c r="R3933" s="38">
        <v>20</v>
      </c>
      <c r="S3933" s="9">
        <v>500</v>
      </c>
      <c r="T3933" s="9">
        <f t="shared" si="304"/>
        <v>10000</v>
      </c>
      <c r="U3933" s="9">
        <f t="shared" si="302"/>
        <v>11200.000000000002</v>
      </c>
      <c r="V3933" s="2" t="s">
        <v>42</v>
      </c>
      <c r="W3933" s="2">
        <v>2014</v>
      </c>
      <c r="X3933" s="2" t="s">
        <v>11284</v>
      </c>
    </row>
    <row r="3934" spans="1:24" ht="89.25" outlineLevel="1" x14ac:dyDescent="0.25">
      <c r="A3934" s="2" t="s">
        <v>10286</v>
      </c>
      <c r="B3934" s="3" t="s">
        <v>27</v>
      </c>
      <c r="C3934" s="10" t="s">
        <v>10284</v>
      </c>
      <c r="D3934" s="10" t="s">
        <v>4901</v>
      </c>
      <c r="E3934" s="10" t="s">
        <v>10285</v>
      </c>
      <c r="F3934" s="28"/>
      <c r="G3934" s="5" t="s">
        <v>29</v>
      </c>
      <c r="H3934" s="7">
        <v>0</v>
      </c>
      <c r="I3934" s="2">
        <v>710000000</v>
      </c>
      <c r="J3934" s="2" t="s">
        <v>11537</v>
      </c>
      <c r="K3934" s="2" t="s">
        <v>10233</v>
      </c>
      <c r="L3934" s="2" t="s">
        <v>1139</v>
      </c>
      <c r="M3934" s="2" t="s">
        <v>32</v>
      </c>
      <c r="N3934" s="2" t="s">
        <v>453</v>
      </c>
      <c r="O3934" s="21">
        <v>1</v>
      </c>
      <c r="P3934" s="5">
        <v>166</v>
      </c>
      <c r="Q3934" s="5" t="s">
        <v>1268</v>
      </c>
      <c r="R3934" s="38">
        <v>0</v>
      </c>
      <c r="S3934" s="9">
        <v>0</v>
      </c>
      <c r="T3934" s="9">
        <f t="shared" si="304"/>
        <v>0</v>
      </c>
      <c r="U3934" s="9">
        <f t="shared" si="302"/>
        <v>0</v>
      </c>
      <c r="V3934" s="2" t="s">
        <v>42</v>
      </c>
      <c r="W3934" s="2">
        <v>2014</v>
      </c>
      <c r="X3934" s="2"/>
    </row>
    <row r="3935" spans="1:24" ht="89.25" outlineLevel="1" x14ac:dyDescent="0.25">
      <c r="A3935" s="2" t="s">
        <v>11276</v>
      </c>
      <c r="B3935" s="3" t="s">
        <v>27</v>
      </c>
      <c r="C3935" s="10" t="s">
        <v>10284</v>
      </c>
      <c r="D3935" s="10" t="s">
        <v>4901</v>
      </c>
      <c r="E3935" s="10" t="s">
        <v>10285</v>
      </c>
      <c r="F3935" s="28"/>
      <c r="G3935" s="5" t="s">
        <v>29</v>
      </c>
      <c r="H3935" s="7">
        <v>0</v>
      </c>
      <c r="I3935" s="2">
        <v>710000000</v>
      </c>
      <c r="J3935" s="2" t="s">
        <v>11537</v>
      </c>
      <c r="K3935" s="2" t="s">
        <v>6016</v>
      </c>
      <c r="L3935" s="2" t="s">
        <v>1139</v>
      </c>
      <c r="M3935" s="2" t="s">
        <v>32</v>
      </c>
      <c r="N3935" s="2" t="s">
        <v>453</v>
      </c>
      <c r="O3935" s="21">
        <v>0</v>
      </c>
      <c r="P3935" s="5">
        <v>166</v>
      </c>
      <c r="Q3935" s="5" t="s">
        <v>1268</v>
      </c>
      <c r="R3935" s="38">
        <v>5</v>
      </c>
      <c r="S3935" s="9">
        <v>400</v>
      </c>
      <c r="T3935" s="9">
        <f t="shared" si="304"/>
        <v>2000</v>
      </c>
      <c r="U3935" s="9">
        <f t="shared" si="302"/>
        <v>2240</v>
      </c>
      <c r="V3935" s="2" t="s">
        <v>42</v>
      </c>
      <c r="W3935" s="2">
        <v>2014</v>
      </c>
      <c r="X3935" s="2" t="s">
        <v>11284</v>
      </c>
    </row>
    <row r="3936" spans="1:24" ht="89.25" outlineLevel="1" x14ac:dyDescent="0.25">
      <c r="A3936" s="2" t="s">
        <v>10289</v>
      </c>
      <c r="B3936" s="3" t="s">
        <v>27</v>
      </c>
      <c r="C3936" s="10" t="s">
        <v>10287</v>
      </c>
      <c r="D3936" s="10" t="s">
        <v>1765</v>
      </c>
      <c r="E3936" s="10" t="s">
        <v>10288</v>
      </c>
      <c r="F3936" s="28"/>
      <c r="G3936" s="5" t="s">
        <v>29</v>
      </c>
      <c r="H3936" s="7">
        <v>0</v>
      </c>
      <c r="I3936" s="2">
        <v>710000000</v>
      </c>
      <c r="J3936" s="2" t="s">
        <v>11537</v>
      </c>
      <c r="K3936" s="2" t="s">
        <v>6016</v>
      </c>
      <c r="L3936" s="2" t="s">
        <v>1139</v>
      </c>
      <c r="M3936" s="2" t="s">
        <v>32</v>
      </c>
      <c r="N3936" s="2" t="s">
        <v>453</v>
      </c>
      <c r="O3936" s="21">
        <v>1</v>
      </c>
      <c r="P3936" s="5">
        <v>112</v>
      </c>
      <c r="Q3936" s="5" t="s">
        <v>9911</v>
      </c>
      <c r="R3936" s="38">
        <v>0</v>
      </c>
      <c r="S3936" s="9">
        <v>0</v>
      </c>
      <c r="T3936" s="9">
        <f t="shared" si="304"/>
        <v>0</v>
      </c>
      <c r="U3936" s="9">
        <f t="shared" si="302"/>
        <v>0</v>
      </c>
      <c r="V3936" s="2" t="s">
        <v>42</v>
      </c>
      <c r="W3936" s="2">
        <v>2014</v>
      </c>
      <c r="X3936" s="2"/>
    </row>
    <row r="3937" spans="1:24" ht="89.25" outlineLevel="1" x14ac:dyDescent="0.25">
      <c r="A3937" s="2" t="s">
        <v>11289</v>
      </c>
      <c r="B3937" s="3" t="s">
        <v>27</v>
      </c>
      <c r="C3937" s="10" t="s">
        <v>10287</v>
      </c>
      <c r="D3937" s="10" t="s">
        <v>1765</v>
      </c>
      <c r="E3937" s="10" t="s">
        <v>10288</v>
      </c>
      <c r="F3937" s="28"/>
      <c r="G3937" s="5" t="s">
        <v>29</v>
      </c>
      <c r="H3937" s="7">
        <v>0</v>
      </c>
      <c r="I3937" s="2">
        <v>710000000</v>
      </c>
      <c r="J3937" s="2" t="s">
        <v>11537</v>
      </c>
      <c r="K3937" s="2" t="s">
        <v>6016</v>
      </c>
      <c r="L3937" s="2" t="s">
        <v>1139</v>
      </c>
      <c r="M3937" s="2" t="s">
        <v>32</v>
      </c>
      <c r="N3937" s="2" t="s">
        <v>453</v>
      </c>
      <c r="O3937" s="21">
        <v>0</v>
      </c>
      <c r="P3937" s="5">
        <v>112</v>
      </c>
      <c r="Q3937" s="5" t="s">
        <v>9911</v>
      </c>
      <c r="R3937" s="38">
        <v>40</v>
      </c>
      <c r="S3937" s="9">
        <v>300</v>
      </c>
      <c r="T3937" s="9">
        <f t="shared" si="304"/>
        <v>12000</v>
      </c>
      <c r="U3937" s="9">
        <f t="shared" si="302"/>
        <v>13440.000000000002</v>
      </c>
      <c r="V3937" s="2" t="s">
        <v>42</v>
      </c>
      <c r="W3937" s="2">
        <v>2014</v>
      </c>
      <c r="X3937" s="2">
        <v>15</v>
      </c>
    </row>
    <row r="3938" spans="1:24" ht="63.75" outlineLevel="1" x14ac:dyDescent="0.25">
      <c r="A3938" s="2" t="s">
        <v>10404</v>
      </c>
      <c r="B3938" s="3" t="s">
        <v>27</v>
      </c>
      <c r="C3938" s="10" t="s">
        <v>10290</v>
      </c>
      <c r="D3938" s="10" t="s">
        <v>4870</v>
      </c>
      <c r="E3938" s="10" t="s">
        <v>10291</v>
      </c>
      <c r="F3938" s="28" t="s">
        <v>10292</v>
      </c>
      <c r="G3938" s="5" t="s">
        <v>29</v>
      </c>
      <c r="H3938" s="7">
        <v>0</v>
      </c>
      <c r="I3938" s="2">
        <v>710000000</v>
      </c>
      <c r="J3938" s="2" t="s">
        <v>11537</v>
      </c>
      <c r="K3938" s="2" t="s">
        <v>10233</v>
      </c>
      <c r="L3938" s="2" t="s">
        <v>1139</v>
      </c>
      <c r="M3938" s="2" t="s">
        <v>32</v>
      </c>
      <c r="N3938" s="2" t="s">
        <v>453</v>
      </c>
      <c r="O3938" s="21">
        <v>1</v>
      </c>
      <c r="P3938" s="5">
        <v>796</v>
      </c>
      <c r="Q3938" s="5" t="s">
        <v>41</v>
      </c>
      <c r="R3938" s="38">
        <v>0</v>
      </c>
      <c r="S3938" s="9">
        <v>0</v>
      </c>
      <c r="T3938" s="9">
        <f t="shared" si="304"/>
        <v>0</v>
      </c>
      <c r="U3938" s="9">
        <f t="shared" si="302"/>
        <v>0</v>
      </c>
      <c r="V3938" s="2" t="s">
        <v>42</v>
      </c>
      <c r="W3938" s="2">
        <v>2014</v>
      </c>
      <c r="X3938" s="2"/>
    </row>
    <row r="3939" spans="1:24" ht="63.75" outlineLevel="1" x14ac:dyDescent="0.25">
      <c r="A3939" s="2" t="s">
        <v>11277</v>
      </c>
      <c r="B3939" s="3" t="s">
        <v>27</v>
      </c>
      <c r="C3939" s="10" t="s">
        <v>10290</v>
      </c>
      <c r="D3939" s="10" t="s">
        <v>4870</v>
      </c>
      <c r="E3939" s="10" t="s">
        <v>10291</v>
      </c>
      <c r="F3939" s="28" t="s">
        <v>10292</v>
      </c>
      <c r="G3939" s="5" t="s">
        <v>29</v>
      </c>
      <c r="H3939" s="7">
        <v>0</v>
      </c>
      <c r="I3939" s="2">
        <v>710000000</v>
      </c>
      <c r="J3939" s="2" t="s">
        <v>11537</v>
      </c>
      <c r="K3939" s="2" t="s">
        <v>6016</v>
      </c>
      <c r="L3939" s="2" t="s">
        <v>1139</v>
      </c>
      <c r="M3939" s="2" t="s">
        <v>32</v>
      </c>
      <c r="N3939" s="2" t="s">
        <v>453</v>
      </c>
      <c r="O3939" s="21">
        <v>0</v>
      </c>
      <c r="P3939" s="5">
        <v>796</v>
      </c>
      <c r="Q3939" s="5" t="s">
        <v>41</v>
      </c>
      <c r="R3939" s="38">
        <v>4</v>
      </c>
      <c r="S3939" s="9">
        <v>15000</v>
      </c>
      <c r="T3939" s="9">
        <f t="shared" si="304"/>
        <v>60000</v>
      </c>
      <c r="U3939" s="9">
        <f t="shared" si="302"/>
        <v>67200</v>
      </c>
      <c r="V3939" s="2" t="s">
        <v>42</v>
      </c>
      <c r="W3939" s="2">
        <v>2014</v>
      </c>
      <c r="X3939" s="2" t="s">
        <v>11284</v>
      </c>
    </row>
    <row r="3940" spans="1:24" ht="63.75" outlineLevel="1" x14ac:dyDescent="0.25">
      <c r="A3940" s="2" t="s">
        <v>10417</v>
      </c>
      <c r="B3940" s="3" t="s">
        <v>27</v>
      </c>
      <c r="C3940" s="2" t="s">
        <v>6195</v>
      </c>
      <c r="D3940" s="10" t="s">
        <v>855</v>
      </c>
      <c r="E3940" s="10" t="s">
        <v>3910</v>
      </c>
      <c r="F3940" s="43" t="s">
        <v>10406</v>
      </c>
      <c r="G3940" s="2" t="s">
        <v>29</v>
      </c>
      <c r="H3940" s="7" t="s">
        <v>67</v>
      </c>
      <c r="I3940" s="2">
        <v>710000000</v>
      </c>
      <c r="J3940" s="2" t="s">
        <v>11537</v>
      </c>
      <c r="K3940" s="2" t="s">
        <v>10233</v>
      </c>
      <c r="L3940" s="10" t="s">
        <v>1198</v>
      </c>
      <c r="M3940" s="2" t="s">
        <v>32</v>
      </c>
      <c r="N3940" s="2" t="s">
        <v>453</v>
      </c>
      <c r="O3940" s="15" t="s">
        <v>67</v>
      </c>
      <c r="P3940" s="187" t="s">
        <v>857</v>
      </c>
      <c r="Q3940" s="8" t="s">
        <v>10405</v>
      </c>
      <c r="R3940" s="8">
        <v>260</v>
      </c>
      <c r="S3940" s="9">
        <v>2769.23</v>
      </c>
      <c r="T3940" s="9">
        <f t="shared" si="304"/>
        <v>719999.8</v>
      </c>
      <c r="U3940" s="9">
        <f t="shared" si="302"/>
        <v>806399.77600000007</v>
      </c>
      <c r="V3940" s="2" t="s">
        <v>42</v>
      </c>
      <c r="W3940" s="2">
        <v>2014</v>
      </c>
      <c r="X3940" s="2"/>
    </row>
    <row r="3941" spans="1:24" ht="63.75" outlineLevel="1" x14ac:dyDescent="0.25">
      <c r="A3941" s="2" t="s">
        <v>10418</v>
      </c>
      <c r="B3941" s="3" t="s">
        <v>27</v>
      </c>
      <c r="C3941" s="2" t="s">
        <v>10407</v>
      </c>
      <c r="D3941" s="10" t="s">
        <v>4873</v>
      </c>
      <c r="E3941" s="10" t="s">
        <v>10408</v>
      </c>
      <c r="F3941" s="43" t="s">
        <v>10409</v>
      </c>
      <c r="G3941" s="2" t="s">
        <v>29</v>
      </c>
      <c r="H3941" s="7" t="s">
        <v>67</v>
      </c>
      <c r="I3941" s="2">
        <v>710000000</v>
      </c>
      <c r="J3941" s="2" t="s">
        <v>11537</v>
      </c>
      <c r="K3941" s="2" t="s">
        <v>10233</v>
      </c>
      <c r="L3941" s="10" t="s">
        <v>1198</v>
      </c>
      <c r="M3941" s="2" t="s">
        <v>32</v>
      </c>
      <c r="N3941" s="2" t="s">
        <v>453</v>
      </c>
      <c r="O3941" s="15" t="s">
        <v>67</v>
      </c>
      <c r="P3941" s="187" t="s">
        <v>40</v>
      </c>
      <c r="Q3941" s="8" t="s">
        <v>41</v>
      </c>
      <c r="R3941" s="8">
        <v>84</v>
      </c>
      <c r="S3941" s="9">
        <v>0</v>
      </c>
      <c r="T3941" s="9">
        <f t="shared" si="304"/>
        <v>0</v>
      </c>
      <c r="U3941" s="9">
        <f t="shared" ref="U3941:U3956" si="305">T3941*1.12</f>
        <v>0</v>
      </c>
      <c r="V3941" s="2" t="s">
        <v>42</v>
      </c>
      <c r="W3941" s="2">
        <v>2014</v>
      </c>
      <c r="X3941" s="2"/>
    </row>
    <row r="3942" spans="1:24" ht="63.75" outlineLevel="1" x14ac:dyDescent="0.25">
      <c r="A3942" s="2" t="s">
        <v>10976</v>
      </c>
      <c r="B3942" s="3" t="s">
        <v>27</v>
      </c>
      <c r="C3942" s="2" t="s">
        <v>10407</v>
      </c>
      <c r="D3942" s="10" t="s">
        <v>4873</v>
      </c>
      <c r="E3942" s="10" t="s">
        <v>10408</v>
      </c>
      <c r="F3942" s="43" t="s">
        <v>10409</v>
      </c>
      <c r="G3942" s="2" t="s">
        <v>29</v>
      </c>
      <c r="H3942" s="7" t="s">
        <v>67</v>
      </c>
      <c r="I3942" s="2">
        <v>710000000</v>
      </c>
      <c r="J3942" s="2" t="s">
        <v>11537</v>
      </c>
      <c r="K3942" s="2" t="s">
        <v>6016</v>
      </c>
      <c r="L3942" s="10" t="s">
        <v>1198</v>
      </c>
      <c r="M3942" s="2" t="s">
        <v>32</v>
      </c>
      <c r="N3942" s="2" t="s">
        <v>453</v>
      </c>
      <c r="O3942" s="15" t="s">
        <v>67</v>
      </c>
      <c r="P3942" s="187" t="s">
        <v>40</v>
      </c>
      <c r="Q3942" s="8" t="s">
        <v>41</v>
      </c>
      <c r="R3942" s="8">
        <v>84</v>
      </c>
      <c r="S3942" s="9">
        <v>5000</v>
      </c>
      <c r="T3942" s="9">
        <f>S3942*R3942</f>
        <v>420000</v>
      </c>
      <c r="U3942" s="9">
        <f t="shared" si="305"/>
        <v>470400.00000000006</v>
      </c>
      <c r="V3942" s="2" t="s">
        <v>42</v>
      </c>
      <c r="W3942" s="2">
        <v>2014</v>
      </c>
      <c r="X3942" s="2">
        <v>11</v>
      </c>
    </row>
    <row r="3943" spans="1:24" ht="63.75" outlineLevel="1" x14ac:dyDescent="0.25">
      <c r="A3943" s="2" t="s">
        <v>10419</v>
      </c>
      <c r="B3943" s="3" t="s">
        <v>27</v>
      </c>
      <c r="C3943" s="2" t="s">
        <v>10410</v>
      </c>
      <c r="D3943" s="10" t="s">
        <v>4873</v>
      </c>
      <c r="E3943" s="10" t="s">
        <v>10411</v>
      </c>
      <c r="F3943" s="43" t="s">
        <v>10409</v>
      </c>
      <c r="G3943" s="2" t="s">
        <v>29</v>
      </c>
      <c r="H3943" s="7" t="s">
        <v>67</v>
      </c>
      <c r="I3943" s="2">
        <v>710000000</v>
      </c>
      <c r="J3943" s="2" t="s">
        <v>11537</v>
      </c>
      <c r="K3943" s="2" t="s">
        <v>10233</v>
      </c>
      <c r="L3943" s="10" t="s">
        <v>1198</v>
      </c>
      <c r="M3943" s="2" t="s">
        <v>32</v>
      </c>
      <c r="N3943" s="2" t="s">
        <v>453</v>
      </c>
      <c r="O3943" s="15" t="s">
        <v>67</v>
      </c>
      <c r="P3943" s="187" t="s">
        <v>40</v>
      </c>
      <c r="Q3943" s="8" t="s">
        <v>41</v>
      </c>
      <c r="R3943" s="8">
        <v>84</v>
      </c>
      <c r="S3943" s="9">
        <v>0</v>
      </c>
      <c r="T3943" s="9">
        <f t="shared" si="304"/>
        <v>0</v>
      </c>
      <c r="U3943" s="9">
        <f t="shared" si="305"/>
        <v>0</v>
      </c>
      <c r="V3943" s="2" t="s">
        <v>42</v>
      </c>
      <c r="W3943" s="2">
        <v>2014</v>
      </c>
      <c r="X3943" s="2"/>
    </row>
    <row r="3944" spans="1:24" ht="63.75" outlineLevel="1" x14ac:dyDescent="0.25">
      <c r="A3944" s="2" t="s">
        <v>10977</v>
      </c>
      <c r="B3944" s="3" t="s">
        <v>27</v>
      </c>
      <c r="C3944" s="2" t="s">
        <v>10410</v>
      </c>
      <c r="D3944" s="10" t="s">
        <v>4873</v>
      </c>
      <c r="E3944" s="10" t="s">
        <v>10411</v>
      </c>
      <c r="F3944" s="43" t="s">
        <v>10409</v>
      </c>
      <c r="G3944" s="2" t="s">
        <v>29</v>
      </c>
      <c r="H3944" s="7" t="s">
        <v>67</v>
      </c>
      <c r="I3944" s="2">
        <v>710000000</v>
      </c>
      <c r="J3944" s="2" t="s">
        <v>11537</v>
      </c>
      <c r="K3944" s="2" t="s">
        <v>6016</v>
      </c>
      <c r="L3944" s="10" t="s">
        <v>1198</v>
      </c>
      <c r="M3944" s="2" t="s">
        <v>32</v>
      </c>
      <c r="N3944" s="2" t="s">
        <v>453</v>
      </c>
      <c r="O3944" s="15" t="s">
        <v>67</v>
      </c>
      <c r="P3944" s="187" t="s">
        <v>40</v>
      </c>
      <c r="Q3944" s="8" t="s">
        <v>41</v>
      </c>
      <c r="R3944" s="8">
        <v>84</v>
      </c>
      <c r="S3944" s="9">
        <v>3000</v>
      </c>
      <c r="T3944" s="9">
        <f>S3944*R3944</f>
        <v>252000</v>
      </c>
      <c r="U3944" s="9">
        <f t="shared" si="305"/>
        <v>282240</v>
      </c>
      <c r="V3944" s="2" t="s">
        <v>42</v>
      </c>
      <c r="W3944" s="2">
        <v>2014</v>
      </c>
      <c r="X3944" s="2">
        <v>11</v>
      </c>
    </row>
    <row r="3945" spans="1:24" ht="63.75" outlineLevel="1" x14ac:dyDescent="0.25">
      <c r="A3945" s="2" t="s">
        <v>10420</v>
      </c>
      <c r="B3945" s="3" t="s">
        <v>27</v>
      </c>
      <c r="C3945" s="2" t="s">
        <v>5545</v>
      </c>
      <c r="D3945" s="10" t="s">
        <v>4873</v>
      </c>
      <c r="E3945" s="10" t="s">
        <v>7831</v>
      </c>
      <c r="F3945" s="43" t="s">
        <v>10409</v>
      </c>
      <c r="G3945" s="2" t="s">
        <v>29</v>
      </c>
      <c r="H3945" s="7" t="s">
        <v>67</v>
      </c>
      <c r="I3945" s="2">
        <v>710000000</v>
      </c>
      <c r="J3945" s="2" t="s">
        <v>11537</v>
      </c>
      <c r="K3945" s="2" t="s">
        <v>10233</v>
      </c>
      <c r="L3945" s="10" t="s">
        <v>1198</v>
      </c>
      <c r="M3945" s="2" t="s">
        <v>32</v>
      </c>
      <c r="N3945" s="2" t="s">
        <v>453</v>
      </c>
      <c r="O3945" s="15" t="s">
        <v>67</v>
      </c>
      <c r="P3945" s="187" t="s">
        <v>40</v>
      </c>
      <c r="Q3945" s="8" t="s">
        <v>41</v>
      </c>
      <c r="R3945" s="8">
        <v>16</v>
      </c>
      <c r="S3945" s="9">
        <v>0</v>
      </c>
      <c r="T3945" s="9">
        <f t="shared" si="304"/>
        <v>0</v>
      </c>
      <c r="U3945" s="9">
        <f t="shared" si="305"/>
        <v>0</v>
      </c>
      <c r="V3945" s="2" t="s">
        <v>42</v>
      </c>
      <c r="W3945" s="2">
        <v>2014</v>
      </c>
      <c r="X3945" s="2"/>
    </row>
    <row r="3946" spans="1:24" ht="63.75" outlineLevel="1" x14ac:dyDescent="0.25">
      <c r="A3946" s="2" t="s">
        <v>10978</v>
      </c>
      <c r="B3946" s="3" t="s">
        <v>27</v>
      </c>
      <c r="C3946" s="2" t="s">
        <v>5545</v>
      </c>
      <c r="D3946" s="10" t="s">
        <v>4873</v>
      </c>
      <c r="E3946" s="10" t="s">
        <v>7831</v>
      </c>
      <c r="F3946" s="43" t="s">
        <v>10409</v>
      </c>
      <c r="G3946" s="2" t="s">
        <v>29</v>
      </c>
      <c r="H3946" s="7" t="s">
        <v>67</v>
      </c>
      <c r="I3946" s="2">
        <v>710000000</v>
      </c>
      <c r="J3946" s="2" t="s">
        <v>11537</v>
      </c>
      <c r="K3946" s="2" t="s">
        <v>6016</v>
      </c>
      <c r="L3946" s="10" t="s">
        <v>1198</v>
      </c>
      <c r="M3946" s="2" t="s">
        <v>32</v>
      </c>
      <c r="N3946" s="2" t="s">
        <v>453</v>
      </c>
      <c r="O3946" s="15" t="s">
        <v>67</v>
      </c>
      <c r="P3946" s="187" t="s">
        <v>40</v>
      </c>
      <c r="Q3946" s="8" t="s">
        <v>41</v>
      </c>
      <c r="R3946" s="8">
        <v>16</v>
      </c>
      <c r="S3946" s="9">
        <v>8000</v>
      </c>
      <c r="T3946" s="9">
        <f>S3946*R3946</f>
        <v>128000</v>
      </c>
      <c r="U3946" s="9">
        <f t="shared" si="305"/>
        <v>143360</v>
      </c>
      <c r="V3946" s="2" t="s">
        <v>42</v>
      </c>
      <c r="W3946" s="2">
        <v>2014</v>
      </c>
      <c r="X3946" s="2">
        <v>11</v>
      </c>
    </row>
    <row r="3947" spans="1:24" ht="102" customHeight="1" outlineLevel="1" x14ac:dyDescent="0.25">
      <c r="A3947" s="2" t="s">
        <v>10421</v>
      </c>
      <c r="B3947" s="3" t="s">
        <v>27</v>
      </c>
      <c r="C3947" s="2" t="s">
        <v>10412</v>
      </c>
      <c r="D3947" s="10" t="s">
        <v>1765</v>
      </c>
      <c r="E3947" s="10" t="s">
        <v>10413</v>
      </c>
      <c r="F3947" s="2" t="s">
        <v>10414</v>
      </c>
      <c r="G3947" s="2" t="s">
        <v>29</v>
      </c>
      <c r="H3947" s="7" t="s">
        <v>67</v>
      </c>
      <c r="I3947" s="2">
        <v>710000000</v>
      </c>
      <c r="J3947" s="2" t="s">
        <v>11537</v>
      </c>
      <c r="K3947" s="2" t="s">
        <v>10233</v>
      </c>
      <c r="L3947" s="10" t="s">
        <v>1198</v>
      </c>
      <c r="M3947" s="2" t="s">
        <v>32</v>
      </c>
      <c r="N3947" s="2" t="s">
        <v>453</v>
      </c>
      <c r="O3947" s="15" t="s">
        <v>67</v>
      </c>
      <c r="P3947" s="187" t="s">
        <v>9135</v>
      </c>
      <c r="Q3947" s="8" t="s">
        <v>9911</v>
      </c>
      <c r="R3947" s="8">
        <v>100</v>
      </c>
      <c r="S3947" s="9">
        <v>0</v>
      </c>
      <c r="T3947" s="9">
        <f t="shared" si="304"/>
        <v>0</v>
      </c>
      <c r="U3947" s="9">
        <f t="shared" si="305"/>
        <v>0</v>
      </c>
      <c r="V3947" s="2" t="s">
        <v>42</v>
      </c>
      <c r="W3947" s="2">
        <v>2014</v>
      </c>
      <c r="X3947" s="2"/>
    </row>
    <row r="3948" spans="1:24" ht="102" customHeight="1" outlineLevel="1" x14ac:dyDescent="0.25">
      <c r="A3948" s="2" t="s">
        <v>10979</v>
      </c>
      <c r="B3948" s="3" t="s">
        <v>27</v>
      </c>
      <c r="C3948" s="2" t="s">
        <v>10412</v>
      </c>
      <c r="D3948" s="10" t="s">
        <v>1765</v>
      </c>
      <c r="E3948" s="10" t="s">
        <v>10413</v>
      </c>
      <c r="F3948" s="2" t="s">
        <v>10414</v>
      </c>
      <c r="G3948" s="2" t="s">
        <v>29</v>
      </c>
      <c r="H3948" s="7" t="s">
        <v>67</v>
      </c>
      <c r="I3948" s="2">
        <v>710000000</v>
      </c>
      <c r="J3948" s="2" t="s">
        <v>11537</v>
      </c>
      <c r="K3948" s="2" t="s">
        <v>3766</v>
      </c>
      <c r="L3948" s="10" t="s">
        <v>1198</v>
      </c>
      <c r="M3948" s="2" t="s">
        <v>32</v>
      </c>
      <c r="N3948" s="2" t="s">
        <v>453</v>
      </c>
      <c r="O3948" s="15" t="s">
        <v>67</v>
      </c>
      <c r="P3948" s="187" t="s">
        <v>9135</v>
      </c>
      <c r="Q3948" s="8" t="s">
        <v>9911</v>
      </c>
      <c r="R3948" s="8">
        <v>100</v>
      </c>
      <c r="S3948" s="9">
        <v>1153.8499999999999</v>
      </c>
      <c r="T3948" s="9">
        <f>S3948*R3948</f>
        <v>115384.99999999999</v>
      </c>
      <c r="U3948" s="9">
        <f t="shared" si="305"/>
        <v>129231.2</v>
      </c>
      <c r="V3948" s="2" t="s">
        <v>42</v>
      </c>
      <c r="W3948" s="2">
        <v>2014</v>
      </c>
      <c r="X3948" s="2">
        <v>11</v>
      </c>
    </row>
    <row r="3949" spans="1:24" ht="63.75" outlineLevel="1" x14ac:dyDescent="0.25">
      <c r="A3949" s="2" t="s">
        <v>10422</v>
      </c>
      <c r="B3949" s="3" t="s">
        <v>27</v>
      </c>
      <c r="C3949" s="2" t="s">
        <v>9136</v>
      </c>
      <c r="D3949" s="10" t="s">
        <v>1765</v>
      </c>
      <c r="E3949" s="10" t="s">
        <v>9137</v>
      </c>
      <c r="F3949" s="2" t="s">
        <v>10414</v>
      </c>
      <c r="G3949" s="2" t="s">
        <v>29</v>
      </c>
      <c r="H3949" s="7" t="s">
        <v>67</v>
      </c>
      <c r="I3949" s="2">
        <v>710000000</v>
      </c>
      <c r="J3949" s="2" t="s">
        <v>11537</v>
      </c>
      <c r="K3949" s="2" t="s">
        <v>10233</v>
      </c>
      <c r="L3949" s="10" t="s">
        <v>1198</v>
      </c>
      <c r="M3949" s="2" t="s">
        <v>32</v>
      </c>
      <c r="N3949" s="2" t="s">
        <v>453</v>
      </c>
      <c r="O3949" s="15" t="s">
        <v>67</v>
      </c>
      <c r="P3949" s="187" t="s">
        <v>9135</v>
      </c>
      <c r="Q3949" s="8" t="s">
        <v>9911</v>
      </c>
      <c r="R3949" s="8">
        <v>150</v>
      </c>
      <c r="S3949" s="9">
        <v>0</v>
      </c>
      <c r="T3949" s="9">
        <f t="shared" si="304"/>
        <v>0</v>
      </c>
      <c r="U3949" s="9">
        <f t="shared" si="305"/>
        <v>0</v>
      </c>
      <c r="V3949" s="2" t="s">
        <v>42</v>
      </c>
      <c r="W3949" s="2">
        <v>2014</v>
      </c>
      <c r="X3949" s="2"/>
    </row>
    <row r="3950" spans="1:24" ht="63.75" outlineLevel="1" x14ac:dyDescent="0.25">
      <c r="A3950" s="2" t="s">
        <v>10980</v>
      </c>
      <c r="B3950" s="3" t="s">
        <v>27</v>
      </c>
      <c r="C3950" s="2" t="s">
        <v>9136</v>
      </c>
      <c r="D3950" s="10" t="s">
        <v>1765</v>
      </c>
      <c r="E3950" s="10" t="s">
        <v>9137</v>
      </c>
      <c r="F3950" s="2" t="s">
        <v>10414</v>
      </c>
      <c r="G3950" s="2" t="s">
        <v>29</v>
      </c>
      <c r="H3950" s="7" t="s">
        <v>67</v>
      </c>
      <c r="I3950" s="2">
        <v>710000000</v>
      </c>
      <c r="J3950" s="2" t="s">
        <v>11537</v>
      </c>
      <c r="K3950" s="2" t="s">
        <v>6016</v>
      </c>
      <c r="L3950" s="10" t="s">
        <v>1198</v>
      </c>
      <c r="M3950" s="2" t="s">
        <v>32</v>
      </c>
      <c r="N3950" s="2" t="s">
        <v>453</v>
      </c>
      <c r="O3950" s="15" t="s">
        <v>67</v>
      </c>
      <c r="P3950" s="187" t="s">
        <v>9135</v>
      </c>
      <c r="Q3950" s="8" t="s">
        <v>9911</v>
      </c>
      <c r="R3950" s="8">
        <v>150</v>
      </c>
      <c r="S3950" s="9">
        <v>1153.8499999999999</v>
      </c>
      <c r="T3950" s="9">
        <f>S3950*R3950</f>
        <v>173077.5</v>
      </c>
      <c r="U3950" s="9">
        <f t="shared" si="305"/>
        <v>193846.80000000002</v>
      </c>
      <c r="V3950" s="2" t="s">
        <v>42</v>
      </c>
      <c r="W3950" s="2">
        <v>2014</v>
      </c>
      <c r="X3950" s="2">
        <v>11</v>
      </c>
    </row>
    <row r="3951" spans="1:24" ht="63.75" outlineLevel="1" x14ac:dyDescent="0.25">
      <c r="A3951" s="2" t="s">
        <v>10423</v>
      </c>
      <c r="B3951" s="3" t="s">
        <v>27</v>
      </c>
      <c r="C3951" s="2" t="s">
        <v>2877</v>
      </c>
      <c r="D3951" s="10" t="s">
        <v>2878</v>
      </c>
      <c r="E3951" s="10" t="s">
        <v>4902</v>
      </c>
      <c r="F3951" s="2" t="s">
        <v>10414</v>
      </c>
      <c r="G3951" s="2" t="s">
        <v>29</v>
      </c>
      <c r="H3951" s="7" t="s">
        <v>67</v>
      </c>
      <c r="I3951" s="2">
        <v>710000000</v>
      </c>
      <c r="J3951" s="2" t="s">
        <v>11537</v>
      </c>
      <c r="K3951" s="2" t="s">
        <v>10233</v>
      </c>
      <c r="L3951" s="10" t="s">
        <v>1198</v>
      </c>
      <c r="M3951" s="2" t="s">
        <v>32</v>
      </c>
      <c r="N3951" s="2" t="s">
        <v>453</v>
      </c>
      <c r="O3951" s="15" t="s">
        <v>67</v>
      </c>
      <c r="P3951" s="187" t="s">
        <v>9135</v>
      </c>
      <c r="Q3951" s="8" t="s">
        <v>9911</v>
      </c>
      <c r="R3951" s="8">
        <v>200</v>
      </c>
      <c r="S3951" s="9">
        <v>0</v>
      </c>
      <c r="T3951" s="9">
        <f t="shared" si="304"/>
        <v>0</v>
      </c>
      <c r="U3951" s="9">
        <f t="shared" si="305"/>
        <v>0</v>
      </c>
      <c r="V3951" s="2" t="s">
        <v>42</v>
      </c>
      <c r="W3951" s="2">
        <v>2014</v>
      </c>
      <c r="X3951" s="2"/>
    </row>
    <row r="3952" spans="1:24" ht="63.75" outlineLevel="1" x14ac:dyDescent="0.25">
      <c r="A3952" s="2" t="s">
        <v>10981</v>
      </c>
      <c r="B3952" s="3" t="s">
        <v>27</v>
      </c>
      <c r="C3952" s="2" t="s">
        <v>2877</v>
      </c>
      <c r="D3952" s="10" t="s">
        <v>2878</v>
      </c>
      <c r="E3952" s="10" t="s">
        <v>4902</v>
      </c>
      <c r="F3952" s="2" t="s">
        <v>10414</v>
      </c>
      <c r="G3952" s="2" t="s">
        <v>29</v>
      </c>
      <c r="H3952" s="7" t="s">
        <v>67</v>
      </c>
      <c r="I3952" s="2">
        <v>710000000</v>
      </c>
      <c r="J3952" s="2" t="s">
        <v>11537</v>
      </c>
      <c r="K3952" s="2" t="s">
        <v>6016</v>
      </c>
      <c r="L3952" s="10" t="s">
        <v>1198</v>
      </c>
      <c r="M3952" s="2" t="s">
        <v>32</v>
      </c>
      <c r="N3952" s="2" t="s">
        <v>453</v>
      </c>
      <c r="O3952" s="15" t="s">
        <v>67</v>
      </c>
      <c r="P3952" s="187" t="s">
        <v>9135</v>
      </c>
      <c r="Q3952" s="8" t="s">
        <v>9911</v>
      </c>
      <c r="R3952" s="8">
        <v>200</v>
      </c>
      <c r="S3952" s="9">
        <v>1153.8499999999999</v>
      </c>
      <c r="T3952" s="9">
        <v>0</v>
      </c>
      <c r="U3952" s="9">
        <f t="shared" si="305"/>
        <v>0</v>
      </c>
      <c r="V3952" s="2" t="s">
        <v>42</v>
      </c>
      <c r="W3952" s="2">
        <v>2014</v>
      </c>
      <c r="X3952" s="2">
        <v>11</v>
      </c>
    </row>
    <row r="3953" spans="1:24" s="85" customFormat="1" ht="63.75" outlineLevel="1" x14ac:dyDescent="0.25">
      <c r="A3953" s="2" t="s">
        <v>12546</v>
      </c>
      <c r="B3953" s="3" t="s">
        <v>27</v>
      </c>
      <c r="C3953" s="2" t="s">
        <v>2877</v>
      </c>
      <c r="D3953" s="10" t="s">
        <v>2878</v>
      </c>
      <c r="E3953" s="10" t="s">
        <v>4902</v>
      </c>
      <c r="F3953" s="2" t="s">
        <v>10414</v>
      </c>
      <c r="G3953" s="2" t="s">
        <v>29</v>
      </c>
      <c r="H3953" s="7" t="s">
        <v>67</v>
      </c>
      <c r="I3953" s="2">
        <v>710000000</v>
      </c>
      <c r="J3953" s="2" t="s">
        <v>11537</v>
      </c>
      <c r="K3953" s="2" t="s">
        <v>6133</v>
      </c>
      <c r="L3953" s="10" t="s">
        <v>1198</v>
      </c>
      <c r="M3953" s="2" t="s">
        <v>32</v>
      </c>
      <c r="N3953" s="2" t="s">
        <v>11021</v>
      </c>
      <c r="O3953" s="7" t="s">
        <v>67</v>
      </c>
      <c r="P3953" s="187" t="s">
        <v>9135</v>
      </c>
      <c r="Q3953" s="8" t="s">
        <v>9911</v>
      </c>
      <c r="R3953" s="8">
        <v>520</v>
      </c>
      <c r="S3953" s="9">
        <f t="shared" ref="S3953" si="306">T3953/R3953</f>
        <v>865.38461538461536</v>
      </c>
      <c r="T3953" s="189">
        <v>450000</v>
      </c>
      <c r="U3953" s="8">
        <f t="shared" si="305"/>
        <v>504000.00000000006</v>
      </c>
      <c r="V3953" s="2" t="s">
        <v>42</v>
      </c>
      <c r="W3953" s="2">
        <v>2014</v>
      </c>
      <c r="X3953" s="2" t="s">
        <v>12543</v>
      </c>
    </row>
    <row r="3954" spans="1:24" ht="63.75" outlineLevel="1" x14ac:dyDescent="0.25">
      <c r="A3954" s="2" t="s">
        <v>10424</v>
      </c>
      <c r="B3954" s="3" t="s">
        <v>27</v>
      </c>
      <c r="C3954" s="2" t="s">
        <v>10415</v>
      </c>
      <c r="D3954" s="10" t="s">
        <v>2878</v>
      </c>
      <c r="E3954" s="10" t="s">
        <v>10416</v>
      </c>
      <c r="F3954" s="2" t="s">
        <v>10414</v>
      </c>
      <c r="G3954" s="2" t="s">
        <v>29</v>
      </c>
      <c r="H3954" s="7" t="s">
        <v>67</v>
      </c>
      <c r="I3954" s="2">
        <v>710000000</v>
      </c>
      <c r="J3954" s="2" t="s">
        <v>11537</v>
      </c>
      <c r="K3954" s="2" t="s">
        <v>10233</v>
      </c>
      <c r="L3954" s="10" t="s">
        <v>1198</v>
      </c>
      <c r="M3954" s="2" t="s">
        <v>32</v>
      </c>
      <c r="N3954" s="2" t="s">
        <v>453</v>
      </c>
      <c r="O3954" s="15" t="s">
        <v>67</v>
      </c>
      <c r="P3954" s="187" t="s">
        <v>9135</v>
      </c>
      <c r="Q3954" s="8" t="s">
        <v>9911</v>
      </c>
      <c r="R3954" s="8">
        <v>200</v>
      </c>
      <c r="S3954" s="9">
        <v>0</v>
      </c>
      <c r="T3954" s="9">
        <f t="shared" si="304"/>
        <v>0</v>
      </c>
      <c r="U3954" s="9">
        <f t="shared" si="305"/>
        <v>0</v>
      </c>
      <c r="V3954" s="2" t="s">
        <v>42</v>
      </c>
      <c r="W3954" s="2">
        <v>2014</v>
      </c>
      <c r="X3954" s="2"/>
    </row>
    <row r="3955" spans="1:24" ht="63.75" outlineLevel="1" x14ac:dyDescent="0.25">
      <c r="A3955" s="2" t="s">
        <v>10982</v>
      </c>
      <c r="B3955" s="3" t="s">
        <v>27</v>
      </c>
      <c r="C3955" s="2" t="s">
        <v>10415</v>
      </c>
      <c r="D3955" s="10" t="s">
        <v>2878</v>
      </c>
      <c r="E3955" s="10" t="s">
        <v>10416</v>
      </c>
      <c r="F3955" s="2" t="s">
        <v>10414</v>
      </c>
      <c r="G3955" s="2" t="s">
        <v>29</v>
      </c>
      <c r="H3955" s="7" t="s">
        <v>67</v>
      </c>
      <c r="I3955" s="2">
        <v>710000000</v>
      </c>
      <c r="J3955" s="2" t="s">
        <v>11537</v>
      </c>
      <c r="K3955" s="2" t="s">
        <v>6016</v>
      </c>
      <c r="L3955" s="10" t="s">
        <v>1198</v>
      </c>
      <c r="M3955" s="2" t="s">
        <v>32</v>
      </c>
      <c r="N3955" s="2" t="s">
        <v>453</v>
      </c>
      <c r="O3955" s="15" t="s">
        <v>67</v>
      </c>
      <c r="P3955" s="187" t="s">
        <v>9135</v>
      </c>
      <c r="Q3955" s="8" t="s">
        <v>9911</v>
      </c>
      <c r="R3955" s="8">
        <v>200</v>
      </c>
      <c r="S3955" s="9">
        <v>1153.8499999999999</v>
      </c>
      <c r="T3955" s="9">
        <f>S3955*R3955</f>
        <v>230769.99999999997</v>
      </c>
      <c r="U3955" s="9">
        <f t="shared" si="305"/>
        <v>258462.4</v>
      </c>
      <c r="V3955" s="2" t="s">
        <v>42</v>
      </c>
      <c r="W3955" s="2">
        <v>2014</v>
      </c>
      <c r="X3955" s="2">
        <v>11</v>
      </c>
    </row>
    <row r="3956" spans="1:24" ht="63.75" outlineLevel="1" x14ac:dyDescent="0.25">
      <c r="A3956" s="2" t="s">
        <v>10425</v>
      </c>
      <c r="B3956" s="3" t="s">
        <v>27</v>
      </c>
      <c r="C3956" s="2" t="s">
        <v>2189</v>
      </c>
      <c r="D3956" s="10" t="s">
        <v>3623</v>
      </c>
      <c r="E3956" s="10" t="s">
        <v>9200</v>
      </c>
      <c r="F3956" s="43"/>
      <c r="G3956" s="2" t="s">
        <v>29</v>
      </c>
      <c r="H3956" s="7">
        <v>0</v>
      </c>
      <c r="I3956" s="2">
        <v>710000000</v>
      </c>
      <c r="J3956" s="2" t="s">
        <v>11537</v>
      </c>
      <c r="K3956" s="44" t="s">
        <v>3765</v>
      </c>
      <c r="L3956" s="2" t="s">
        <v>1144</v>
      </c>
      <c r="M3956" s="2" t="s">
        <v>32</v>
      </c>
      <c r="N3956" s="2" t="s">
        <v>453</v>
      </c>
      <c r="O3956" s="15" t="s">
        <v>61</v>
      </c>
      <c r="P3956" s="36" t="s">
        <v>40</v>
      </c>
      <c r="Q3956" s="2" t="s">
        <v>41</v>
      </c>
      <c r="R3956" s="2">
        <v>2</v>
      </c>
      <c r="S3956" s="9">
        <v>0</v>
      </c>
      <c r="T3956" s="9">
        <f t="shared" ref="T3956:T3986" si="307">R3956*S3956</f>
        <v>0</v>
      </c>
      <c r="U3956" s="9">
        <f t="shared" si="305"/>
        <v>0</v>
      </c>
      <c r="V3956" s="2" t="s">
        <v>42</v>
      </c>
      <c r="W3956" s="2">
        <v>2014</v>
      </c>
      <c r="X3956" s="2"/>
    </row>
    <row r="3957" spans="1:24" ht="63.75" outlineLevel="1" x14ac:dyDescent="0.25">
      <c r="A3957" s="2" t="s">
        <v>11784</v>
      </c>
      <c r="B3957" s="3" t="s">
        <v>27</v>
      </c>
      <c r="C3957" s="2" t="s">
        <v>2189</v>
      </c>
      <c r="D3957" s="10" t="s">
        <v>3623</v>
      </c>
      <c r="E3957" s="10" t="s">
        <v>9200</v>
      </c>
      <c r="F3957" s="2"/>
      <c r="G3957" s="2" t="s">
        <v>29</v>
      </c>
      <c r="H3957" s="7">
        <v>0</v>
      </c>
      <c r="I3957" s="2">
        <v>710000000</v>
      </c>
      <c r="J3957" s="2" t="s">
        <v>11537</v>
      </c>
      <c r="K3957" s="2" t="s">
        <v>6017</v>
      </c>
      <c r="L3957" s="10" t="s">
        <v>1144</v>
      </c>
      <c r="M3957" s="2" t="s">
        <v>32</v>
      </c>
      <c r="N3957" s="2" t="s">
        <v>10994</v>
      </c>
      <c r="O3957" s="15" t="s">
        <v>3810</v>
      </c>
      <c r="P3957" s="187" t="s">
        <v>40</v>
      </c>
      <c r="Q3957" s="8" t="s">
        <v>41</v>
      </c>
      <c r="R3957" s="8">
        <v>2</v>
      </c>
      <c r="S3957" s="9">
        <v>9610</v>
      </c>
      <c r="T3957" s="9">
        <v>19220</v>
      </c>
      <c r="U3957" s="9">
        <v>21526.400000000001</v>
      </c>
      <c r="V3957" s="2" t="s">
        <v>42</v>
      </c>
      <c r="W3957" s="2">
        <v>2014</v>
      </c>
      <c r="X3957" s="2" t="s">
        <v>11075</v>
      </c>
    </row>
    <row r="3958" spans="1:24" ht="63.75" outlineLevel="1" x14ac:dyDescent="0.25">
      <c r="A3958" s="2" t="s">
        <v>10426</v>
      </c>
      <c r="B3958" s="3" t="s">
        <v>27</v>
      </c>
      <c r="C3958" s="2" t="s">
        <v>891</v>
      </c>
      <c r="D3958" s="10" t="s">
        <v>892</v>
      </c>
      <c r="E3958" s="10" t="s">
        <v>893</v>
      </c>
      <c r="F3958" s="2"/>
      <c r="G3958" s="2" t="s">
        <v>29</v>
      </c>
      <c r="H3958" s="7">
        <v>0</v>
      </c>
      <c r="I3958" s="2">
        <v>710000000</v>
      </c>
      <c r="J3958" s="2" t="s">
        <v>11537</v>
      </c>
      <c r="K3958" s="2" t="s">
        <v>3765</v>
      </c>
      <c r="L3958" s="10" t="s">
        <v>1144</v>
      </c>
      <c r="M3958" s="2" t="s">
        <v>32</v>
      </c>
      <c r="N3958" s="2" t="s">
        <v>453</v>
      </c>
      <c r="O3958" s="15" t="s">
        <v>61</v>
      </c>
      <c r="P3958" s="187" t="s">
        <v>40</v>
      </c>
      <c r="Q3958" s="8" t="s">
        <v>41</v>
      </c>
      <c r="R3958" s="8">
        <v>2</v>
      </c>
      <c r="S3958" s="9">
        <v>0</v>
      </c>
      <c r="T3958" s="9">
        <f t="shared" si="307"/>
        <v>0</v>
      </c>
      <c r="U3958" s="9">
        <f>T3958*1.12</f>
        <v>0</v>
      </c>
      <c r="V3958" s="2" t="s">
        <v>42</v>
      </c>
      <c r="W3958" s="2">
        <v>2014</v>
      </c>
      <c r="X3958" s="2"/>
    </row>
    <row r="3959" spans="1:24" ht="63.75" outlineLevel="1" x14ac:dyDescent="0.25">
      <c r="A3959" s="2" t="s">
        <v>11785</v>
      </c>
      <c r="B3959" s="3" t="s">
        <v>27</v>
      </c>
      <c r="C3959" s="2" t="s">
        <v>891</v>
      </c>
      <c r="D3959" s="10" t="s">
        <v>892</v>
      </c>
      <c r="E3959" s="10" t="s">
        <v>893</v>
      </c>
      <c r="F3959" s="2"/>
      <c r="G3959" s="2" t="s">
        <v>29</v>
      </c>
      <c r="H3959" s="7">
        <v>0</v>
      </c>
      <c r="I3959" s="2">
        <v>710000000</v>
      </c>
      <c r="J3959" s="2" t="s">
        <v>11537</v>
      </c>
      <c r="K3959" s="2" t="s">
        <v>6017</v>
      </c>
      <c r="L3959" s="10" t="s">
        <v>1144</v>
      </c>
      <c r="M3959" s="2" t="s">
        <v>32</v>
      </c>
      <c r="N3959" s="2" t="s">
        <v>10994</v>
      </c>
      <c r="O3959" s="15" t="s">
        <v>3810</v>
      </c>
      <c r="P3959" s="187" t="s">
        <v>40</v>
      </c>
      <c r="Q3959" s="8" t="s">
        <v>41</v>
      </c>
      <c r="R3959" s="8">
        <v>2</v>
      </c>
      <c r="S3959" s="9">
        <v>885</v>
      </c>
      <c r="T3959" s="9">
        <v>1770</v>
      </c>
      <c r="U3959" s="9">
        <v>1982.4</v>
      </c>
      <c r="V3959" s="2" t="s">
        <v>42</v>
      </c>
      <c r="W3959" s="2">
        <v>2014</v>
      </c>
      <c r="X3959" s="2" t="s">
        <v>11075</v>
      </c>
    </row>
    <row r="3960" spans="1:24" ht="63.75" outlineLevel="1" x14ac:dyDescent="0.25">
      <c r="A3960" s="2" t="s">
        <v>10641</v>
      </c>
      <c r="B3960" s="3" t="s">
        <v>27</v>
      </c>
      <c r="C3960" s="2" t="s">
        <v>10663</v>
      </c>
      <c r="D3960" s="10" t="s">
        <v>10039</v>
      </c>
      <c r="E3960" s="10" t="s">
        <v>10664</v>
      </c>
      <c r="F3960" s="2"/>
      <c r="G3960" s="2" t="s">
        <v>29</v>
      </c>
      <c r="H3960" s="7">
        <v>0</v>
      </c>
      <c r="I3960" s="2">
        <v>710000000</v>
      </c>
      <c r="J3960" s="2" t="s">
        <v>11537</v>
      </c>
      <c r="K3960" s="2" t="s">
        <v>3765</v>
      </c>
      <c r="L3960" s="10" t="s">
        <v>1144</v>
      </c>
      <c r="M3960" s="2" t="s">
        <v>32</v>
      </c>
      <c r="N3960" s="2" t="s">
        <v>453</v>
      </c>
      <c r="O3960" s="15" t="s">
        <v>61</v>
      </c>
      <c r="P3960" s="187" t="s">
        <v>40</v>
      </c>
      <c r="Q3960" s="8" t="s">
        <v>41</v>
      </c>
      <c r="R3960" s="8">
        <v>2</v>
      </c>
      <c r="S3960" s="9">
        <v>0</v>
      </c>
      <c r="T3960" s="9">
        <v>0</v>
      </c>
      <c r="U3960" s="9">
        <f>T3960*1.12</f>
        <v>0</v>
      </c>
      <c r="V3960" s="2" t="s">
        <v>42</v>
      </c>
      <c r="W3960" s="2">
        <v>2014</v>
      </c>
      <c r="X3960" s="2"/>
    </row>
    <row r="3961" spans="1:24" ht="63.75" outlineLevel="1" x14ac:dyDescent="0.25">
      <c r="A3961" s="2" t="s">
        <v>11786</v>
      </c>
      <c r="B3961" s="3" t="s">
        <v>27</v>
      </c>
      <c r="C3961" s="2" t="s">
        <v>10663</v>
      </c>
      <c r="D3961" s="10" t="s">
        <v>10039</v>
      </c>
      <c r="E3961" s="10" t="s">
        <v>10664</v>
      </c>
      <c r="F3961" s="2"/>
      <c r="G3961" s="2" t="s">
        <v>29</v>
      </c>
      <c r="H3961" s="7">
        <v>0</v>
      </c>
      <c r="I3961" s="2">
        <v>710000000</v>
      </c>
      <c r="J3961" s="2" t="s">
        <v>11537</v>
      </c>
      <c r="K3961" s="2" t="s">
        <v>6017</v>
      </c>
      <c r="L3961" s="10" t="s">
        <v>1144</v>
      </c>
      <c r="M3961" s="2" t="s">
        <v>32</v>
      </c>
      <c r="N3961" s="2" t="s">
        <v>10994</v>
      </c>
      <c r="O3961" s="15" t="s">
        <v>3810</v>
      </c>
      <c r="P3961" s="187" t="s">
        <v>40</v>
      </c>
      <c r="Q3961" s="8" t="s">
        <v>41</v>
      </c>
      <c r="R3961" s="8">
        <v>2</v>
      </c>
      <c r="S3961" s="9">
        <v>530</v>
      </c>
      <c r="T3961" s="9">
        <v>1060</v>
      </c>
      <c r="U3961" s="9">
        <v>1187.2</v>
      </c>
      <c r="V3961" s="2" t="s">
        <v>42</v>
      </c>
      <c r="W3961" s="2">
        <v>2014</v>
      </c>
      <c r="X3961" s="2" t="s">
        <v>11075</v>
      </c>
    </row>
    <row r="3962" spans="1:24" ht="63.75" outlineLevel="1" x14ac:dyDescent="0.25">
      <c r="A3962" s="2" t="s">
        <v>10642</v>
      </c>
      <c r="B3962" s="3" t="s">
        <v>27</v>
      </c>
      <c r="C3962" s="2" t="s">
        <v>10665</v>
      </c>
      <c r="D3962" s="10" t="s">
        <v>10039</v>
      </c>
      <c r="E3962" s="10" t="s">
        <v>10666</v>
      </c>
      <c r="F3962" s="2"/>
      <c r="G3962" s="2" t="s">
        <v>29</v>
      </c>
      <c r="H3962" s="7">
        <v>0</v>
      </c>
      <c r="I3962" s="2">
        <v>710000000</v>
      </c>
      <c r="J3962" s="2" t="s">
        <v>11537</v>
      </c>
      <c r="K3962" s="2" t="s">
        <v>3765</v>
      </c>
      <c r="L3962" s="10" t="s">
        <v>1144</v>
      </c>
      <c r="M3962" s="2" t="s">
        <v>32</v>
      </c>
      <c r="N3962" s="2" t="s">
        <v>453</v>
      </c>
      <c r="O3962" s="15" t="s">
        <v>61</v>
      </c>
      <c r="P3962" s="187" t="s">
        <v>40</v>
      </c>
      <c r="Q3962" s="8" t="s">
        <v>41</v>
      </c>
      <c r="R3962" s="8">
        <v>2</v>
      </c>
      <c r="S3962" s="9">
        <v>0</v>
      </c>
      <c r="T3962" s="9">
        <v>0</v>
      </c>
      <c r="U3962" s="9">
        <f>T3962*1.12</f>
        <v>0</v>
      </c>
      <c r="V3962" s="2" t="s">
        <v>42</v>
      </c>
      <c r="W3962" s="2">
        <v>2014</v>
      </c>
      <c r="X3962" s="2"/>
    </row>
    <row r="3963" spans="1:24" ht="63.75" outlineLevel="1" x14ac:dyDescent="0.25">
      <c r="A3963" s="2" t="s">
        <v>11787</v>
      </c>
      <c r="B3963" s="3" t="s">
        <v>27</v>
      </c>
      <c r="C3963" s="2" t="s">
        <v>10665</v>
      </c>
      <c r="D3963" s="10" t="s">
        <v>10039</v>
      </c>
      <c r="E3963" s="10" t="s">
        <v>10666</v>
      </c>
      <c r="F3963" s="2"/>
      <c r="G3963" s="2" t="s">
        <v>29</v>
      </c>
      <c r="H3963" s="7">
        <v>0</v>
      </c>
      <c r="I3963" s="2">
        <v>710000000</v>
      </c>
      <c r="J3963" s="2" t="s">
        <v>11537</v>
      </c>
      <c r="K3963" s="2" t="s">
        <v>6017</v>
      </c>
      <c r="L3963" s="10" t="s">
        <v>1144</v>
      </c>
      <c r="M3963" s="2" t="s">
        <v>32</v>
      </c>
      <c r="N3963" s="2" t="s">
        <v>10994</v>
      </c>
      <c r="O3963" s="15" t="s">
        <v>3810</v>
      </c>
      <c r="P3963" s="187" t="s">
        <v>40</v>
      </c>
      <c r="Q3963" s="8" t="s">
        <v>41</v>
      </c>
      <c r="R3963" s="8">
        <v>2</v>
      </c>
      <c r="S3963" s="9">
        <v>630</v>
      </c>
      <c r="T3963" s="9">
        <v>1260</v>
      </c>
      <c r="U3963" s="9">
        <v>1411.2</v>
      </c>
      <c r="V3963" s="2" t="s">
        <v>42</v>
      </c>
      <c r="W3963" s="2">
        <v>2014</v>
      </c>
      <c r="X3963" s="2" t="s">
        <v>11075</v>
      </c>
    </row>
    <row r="3964" spans="1:24" ht="63.75" outlineLevel="1" x14ac:dyDescent="0.25">
      <c r="A3964" s="2" t="s">
        <v>10643</v>
      </c>
      <c r="B3964" s="3" t="s">
        <v>27</v>
      </c>
      <c r="C3964" s="2" t="s">
        <v>10667</v>
      </c>
      <c r="D3964" s="10" t="s">
        <v>10668</v>
      </c>
      <c r="E3964" s="10" t="s">
        <v>10669</v>
      </c>
      <c r="F3964" s="2"/>
      <c r="G3964" s="2" t="s">
        <v>29</v>
      </c>
      <c r="H3964" s="7">
        <v>0</v>
      </c>
      <c r="I3964" s="2">
        <v>710000000</v>
      </c>
      <c r="J3964" s="2" t="s">
        <v>11537</v>
      </c>
      <c r="K3964" s="2" t="s">
        <v>3765</v>
      </c>
      <c r="L3964" s="10" t="s">
        <v>1144</v>
      </c>
      <c r="M3964" s="2" t="s">
        <v>32</v>
      </c>
      <c r="N3964" s="2" t="s">
        <v>453</v>
      </c>
      <c r="O3964" s="15" t="s">
        <v>61</v>
      </c>
      <c r="P3964" s="187" t="s">
        <v>40</v>
      </c>
      <c r="Q3964" s="8" t="s">
        <v>41</v>
      </c>
      <c r="R3964" s="8">
        <v>10</v>
      </c>
      <c r="S3964" s="9">
        <v>0</v>
      </c>
      <c r="T3964" s="9">
        <f t="shared" si="307"/>
        <v>0</v>
      </c>
      <c r="U3964" s="9">
        <f t="shared" ref="U3964:U3993" si="308">T3964*1.12</f>
        <v>0</v>
      </c>
      <c r="V3964" s="2" t="s">
        <v>42</v>
      </c>
      <c r="W3964" s="2">
        <v>2014</v>
      </c>
      <c r="X3964" s="2"/>
    </row>
    <row r="3965" spans="1:24" ht="63.75" outlineLevel="1" x14ac:dyDescent="0.25">
      <c r="A3965" s="2" t="s">
        <v>11832</v>
      </c>
      <c r="B3965" s="3" t="s">
        <v>27</v>
      </c>
      <c r="C3965" s="2" t="s">
        <v>10667</v>
      </c>
      <c r="D3965" s="10" t="s">
        <v>10668</v>
      </c>
      <c r="E3965" s="10" t="s">
        <v>10669</v>
      </c>
      <c r="F3965" s="2"/>
      <c r="G3965" s="2" t="s">
        <v>29</v>
      </c>
      <c r="H3965" s="7">
        <v>0</v>
      </c>
      <c r="I3965" s="2">
        <v>710000000</v>
      </c>
      <c r="J3965" s="2" t="s">
        <v>11537</v>
      </c>
      <c r="K3965" s="2" t="s">
        <v>6017</v>
      </c>
      <c r="L3965" s="10" t="s">
        <v>1144</v>
      </c>
      <c r="M3965" s="2" t="s">
        <v>32</v>
      </c>
      <c r="N3965" s="2" t="s">
        <v>11021</v>
      </c>
      <c r="O3965" s="15" t="s">
        <v>3810</v>
      </c>
      <c r="P3965" s="187" t="s">
        <v>40</v>
      </c>
      <c r="Q3965" s="8" t="s">
        <v>41</v>
      </c>
      <c r="R3965" s="8">
        <v>10</v>
      </c>
      <c r="S3965" s="9">
        <v>725</v>
      </c>
      <c r="T3965" s="9">
        <f t="shared" si="307"/>
        <v>7250</v>
      </c>
      <c r="U3965" s="9">
        <f t="shared" si="308"/>
        <v>8120.0000000000009</v>
      </c>
      <c r="V3965" s="2" t="s">
        <v>42</v>
      </c>
      <c r="W3965" s="2">
        <v>2014</v>
      </c>
      <c r="X3965" s="2" t="s">
        <v>11075</v>
      </c>
    </row>
    <row r="3966" spans="1:24" ht="63.75" outlineLevel="1" x14ac:dyDescent="0.25">
      <c r="A3966" s="2" t="s">
        <v>10644</v>
      </c>
      <c r="B3966" s="3" t="s">
        <v>27</v>
      </c>
      <c r="C3966" s="2" t="s">
        <v>10670</v>
      </c>
      <c r="D3966" s="10" t="s">
        <v>6453</v>
      </c>
      <c r="E3966" s="10" t="s">
        <v>10671</v>
      </c>
      <c r="F3966" s="2"/>
      <c r="G3966" s="2" t="s">
        <v>29</v>
      </c>
      <c r="H3966" s="7">
        <v>0</v>
      </c>
      <c r="I3966" s="2">
        <v>710000000</v>
      </c>
      <c r="J3966" s="2" t="s">
        <v>11537</v>
      </c>
      <c r="K3966" s="2" t="s">
        <v>3765</v>
      </c>
      <c r="L3966" s="10" t="s">
        <v>1144</v>
      </c>
      <c r="M3966" s="2" t="s">
        <v>32</v>
      </c>
      <c r="N3966" s="2" t="s">
        <v>453</v>
      </c>
      <c r="O3966" s="15" t="s">
        <v>61</v>
      </c>
      <c r="P3966" s="187" t="s">
        <v>40</v>
      </c>
      <c r="Q3966" s="8" t="s">
        <v>41</v>
      </c>
      <c r="R3966" s="8">
        <v>5</v>
      </c>
      <c r="S3966" s="9">
        <v>0</v>
      </c>
      <c r="T3966" s="9">
        <f t="shared" si="307"/>
        <v>0</v>
      </c>
      <c r="U3966" s="9">
        <f t="shared" si="308"/>
        <v>0</v>
      </c>
      <c r="V3966" s="2" t="s">
        <v>42</v>
      </c>
      <c r="W3966" s="2">
        <v>2014</v>
      </c>
      <c r="X3966" s="2"/>
    </row>
    <row r="3967" spans="1:24" ht="63.75" outlineLevel="1" x14ac:dyDescent="0.25">
      <c r="A3967" s="2" t="s">
        <v>11833</v>
      </c>
      <c r="B3967" s="3" t="s">
        <v>27</v>
      </c>
      <c r="C3967" s="2" t="s">
        <v>10670</v>
      </c>
      <c r="D3967" s="10" t="s">
        <v>6453</v>
      </c>
      <c r="E3967" s="10" t="s">
        <v>10671</v>
      </c>
      <c r="F3967" s="2"/>
      <c r="G3967" s="2" t="s">
        <v>29</v>
      </c>
      <c r="H3967" s="7">
        <v>0</v>
      </c>
      <c r="I3967" s="2">
        <v>710000000</v>
      </c>
      <c r="J3967" s="2" t="s">
        <v>11537</v>
      </c>
      <c r="K3967" s="2" t="s">
        <v>6017</v>
      </c>
      <c r="L3967" s="10" t="s">
        <v>1144</v>
      </c>
      <c r="M3967" s="2" t="s">
        <v>32</v>
      </c>
      <c r="N3967" s="2" t="s">
        <v>11021</v>
      </c>
      <c r="O3967" s="15" t="s">
        <v>3810</v>
      </c>
      <c r="P3967" s="187" t="s">
        <v>40</v>
      </c>
      <c r="Q3967" s="8" t="s">
        <v>41</v>
      </c>
      <c r="R3967" s="8">
        <v>5</v>
      </c>
      <c r="S3967" s="9">
        <v>141.07</v>
      </c>
      <c r="T3967" s="9">
        <f t="shared" si="307"/>
        <v>705.34999999999991</v>
      </c>
      <c r="U3967" s="9">
        <f t="shared" si="308"/>
        <v>789.99199999999996</v>
      </c>
      <c r="V3967" s="2" t="s">
        <v>42</v>
      </c>
      <c r="W3967" s="2">
        <v>2014</v>
      </c>
      <c r="X3967" s="2" t="s">
        <v>11075</v>
      </c>
    </row>
    <row r="3968" spans="1:24" ht="63.75" outlineLevel="1" x14ac:dyDescent="0.25">
      <c r="A3968" s="2" t="s">
        <v>10645</v>
      </c>
      <c r="B3968" s="3" t="s">
        <v>27</v>
      </c>
      <c r="C3968" s="2" t="s">
        <v>911</v>
      </c>
      <c r="D3968" s="10" t="s">
        <v>912</v>
      </c>
      <c r="E3968" s="10" t="s">
        <v>913</v>
      </c>
      <c r="F3968" s="2"/>
      <c r="G3968" s="2" t="s">
        <v>29</v>
      </c>
      <c r="H3968" s="7">
        <v>0</v>
      </c>
      <c r="I3968" s="2">
        <v>710000000</v>
      </c>
      <c r="J3968" s="2" t="s">
        <v>11537</v>
      </c>
      <c r="K3968" s="2" t="s">
        <v>3765</v>
      </c>
      <c r="L3968" s="10" t="s">
        <v>1144</v>
      </c>
      <c r="M3968" s="2" t="s">
        <v>32</v>
      </c>
      <c r="N3968" s="2" t="s">
        <v>453</v>
      </c>
      <c r="O3968" s="15" t="s">
        <v>61</v>
      </c>
      <c r="P3968" s="187" t="s">
        <v>40</v>
      </c>
      <c r="Q3968" s="8" t="s">
        <v>41</v>
      </c>
      <c r="R3968" s="8">
        <v>20</v>
      </c>
      <c r="S3968" s="9">
        <v>0</v>
      </c>
      <c r="T3968" s="9">
        <f t="shared" si="307"/>
        <v>0</v>
      </c>
      <c r="U3968" s="9">
        <f t="shared" si="308"/>
        <v>0</v>
      </c>
      <c r="V3968" s="2" t="s">
        <v>42</v>
      </c>
      <c r="W3968" s="2">
        <v>2014</v>
      </c>
      <c r="X3968" s="2"/>
    </row>
    <row r="3969" spans="1:24" ht="63.75" outlineLevel="1" x14ac:dyDescent="0.25">
      <c r="A3969" s="2" t="s">
        <v>11834</v>
      </c>
      <c r="B3969" s="3" t="s">
        <v>27</v>
      </c>
      <c r="C3969" s="2" t="s">
        <v>911</v>
      </c>
      <c r="D3969" s="10" t="s">
        <v>912</v>
      </c>
      <c r="E3969" s="10" t="s">
        <v>913</v>
      </c>
      <c r="F3969" s="2"/>
      <c r="G3969" s="2" t="s">
        <v>29</v>
      </c>
      <c r="H3969" s="7">
        <v>0</v>
      </c>
      <c r="I3969" s="2">
        <v>710000000</v>
      </c>
      <c r="J3969" s="2" t="s">
        <v>11537</v>
      </c>
      <c r="K3969" s="2" t="s">
        <v>6017</v>
      </c>
      <c r="L3969" s="10" t="s">
        <v>1144</v>
      </c>
      <c r="M3969" s="2" t="s">
        <v>32</v>
      </c>
      <c r="N3969" s="2" t="s">
        <v>11021</v>
      </c>
      <c r="O3969" s="15" t="s">
        <v>3810</v>
      </c>
      <c r="P3969" s="187" t="s">
        <v>40</v>
      </c>
      <c r="Q3969" s="8" t="s">
        <v>41</v>
      </c>
      <c r="R3969" s="8">
        <v>20</v>
      </c>
      <c r="S3969" s="9">
        <v>267.85000000000002</v>
      </c>
      <c r="T3969" s="9">
        <f t="shared" si="307"/>
        <v>5357</v>
      </c>
      <c r="U3969" s="9">
        <f t="shared" si="308"/>
        <v>5999.84</v>
      </c>
      <c r="V3969" s="2" t="s">
        <v>42</v>
      </c>
      <c r="W3969" s="2">
        <v>2014</v>
      </c>
      <c r="X3969" s="2" t="s">
        <v>11075</v>
      </c>
    </row>
    <row r="3970" spans="1:24" ht="63.75" outlineLevel="1" x14ac:dyDescent="0.25">
      <c r="A3970" s="2" t="s">
        <v>10646</v>
      </c>
      <c r="B3970" s="3" t="s">
        <v>27</v>
      </c>
      <c r="C3970" s="2" t="s">
        <v>8466</v>
      </c>
      <c r="D3970" s="10" t="s">
        <v>8467</v>
      </c>
      <c r="E3970" s="10" t="s">
        <v>8468</v>
      </c>
      <c r="F3970" s="2"/>
      <c r="G3970" s="2" t="s">
        <v>29</v>
      </c>
      <c r="H3970" s="7">
        <v>0</v>
      </c>
      <c r="I3970" s="2">
        <v>710000000</v>
      </c>
      <c r="J3970" s="2" t="s">
        <v>11537</v>
      </c>
      <c r="K3970" s="2" t="s">
        <v>3765</v>
      </c>
      <c r="L3970" s="10" t="s">
        <v>1144</v>
      </c>
      <c r="M3970" s="2" t="s">
        <v>32</v>
      </c>
      <c r="N3970" s="2" t="s">
        <v>453</v>
      </c>
      <c r="O3970" s="15" t="s">
        <v>61</v>
      </c>
      <c r="P3970" s="187" t="s">
        <v>40</v>
      </c>
      <c r="Q3970" s="8" t="s">
        <v>41</v>
      </c>
      <c r="R3970" s="8">
        <v>5</v>
      </c>
      <c r="S3970" s="9">
        <v>0</v>
      </c>
      <c r="T3970" s="9">
        <f t="shared" si="307"/>
        <v>0</v>
      </c>
      <c r="U3970" s="9">
        <f t="shared" si="308"/>
        <v>0</v>
      </c>
      <c r="V3970" s="2" t="s">
        <v>42</v>
      </c>
      <c r="W3970" s="2">
        <v>2014</v>
      </c>
      <c r="X3970" s="2"/>
    </row>
    <row r="3971" spans="1:24" ht="63.75" outlineLevel="1" x14ac:dyDescent="0.25">
      <c r="A3971" s="2" t="s">
        <v>11835</v>
      </c>
      <c r="B3971" s="3" t="s">
        <v>27</v>
      </c>
      <c r="C3971" s="2" t="s">
        <v>8466</v>
      </c>
      <c r="D3971" s="10" t="s">
        <v>8467</v>
      </c>
      <c r="E3971" s="10" t="s">
        <v>8468</v>
      </c>
      <c r="F3971" s="2"/>
      <c r="G3971" s="2" t="s">
        <v>29</v>
      </c>
      <c r="H3971" s="7">
        <v>0</v>
      </c>
      <c r="I3971" s="2">
        <v>710000000</v>
      </c>
      <c r="J3971" s="2" t="s">
        <v>11537</v>
      </c>
      <c r="K3971" s="2" t="s">
        <v>6017</v>
      </c>
      <c r="L3971" s="10" t="s">
        <v>1144</v>
      </c>
      <c r="M3971" s="2" t="s">
        <v>32</v>
      </c>
      <c r="N3971" s="2" t="s">
        <v>11021</v>
      </c>
      <c r="O3971" s="15" t="s">
        <v>3810</v>
      </c>
      <c r="P3971" s="187" t="s">
        <v>40</v>
      </c>
      <c r="Q3971" s="8" t="s">
        <v>41</v>
      </c>
      <c r="R3971" s="8">
        <v>5</v>
      </c>
      <c r="S3971" s="9">
        <v>151.78</v>
      </c>
      <c r="T3971" s="9">
        <f t="shared" si="307"/>
        <v>758.9</v>
      </c>
      <c r="U3971" s="9">
        <f t="shared" si="308"/>
        <v>849.96800000000007</v>
      </c>
      <c r="V3971" s="2" t="s">
        <v>42</v>
      </c>
      <c r="W3971" s="2">
        <v>2014</v>
      </c>
      <c r="X3971" s="2" t="s">
        <v>11075</v>
      </c>
    </row>
    <row r="3972" spans="1:24" ht="63.75" outlineLevel="1" x14ac:dyDescent="0.25">
      <c r="A3972" s="2" t="s">
        <v>10647</v>
      </c>
      <c r="B3972" s="3" t="s">
        <v>27</v>
      </c>
      <c r="C3972" s="2" t="s">
        <v>9044</v>
      </c>
      <c r="D3972" s="10" t="s">
        <v>10672</v>
      </c>
      <c r="E3972" s="10" t="s">
        <v>10673</v>
      </c>
      <c r="F3972" s="2"/>
      <c r="G3972" s="2" t="s">
        <v>29</v>
      </c>
      <c r="H3972" s="7">
        <v>0</v>
      </c>
      <c r="I3972" s="2">
        <v>710000000</v>
      </c>
      <c r="J3972" s="2" t="s">
        <v>11537</v>
      </c>
      <c r="K3972" s="2" t="s">
        <v>3765</v>
      </c>
      <c r="L3972" s="10" t="s">
        <v>1144</v>
      </c>
      <c r="M3972" s="2" t="s">
        <v>32</v>
      </c>
      <c r="N3972" s="2" t="s">
        <v>453</v>
      </c>
      <c r="O3972" s="15" t="s">
        <v>61</v>
      </c>
      <c r="P3972" s="187" t="s">
        <v>40</v>
      </c>
      <c r="Q3972" s="8" t="s">
        <v>41</v>
      </c>
      <c r="R3972" s="8">
        <v>5</v>
      </c>
      <c r="S3972" s="9">
        <v>0</v>
      </c>
      <c r="T3972" s="9">
        <f t="shared" si="307"/>
        <v>0</v>
      </c>
      <c r="U3972" s="9">
        <f t="shared" si="308"/>
        <v>0</v>
      </c>
      <c r="V3972" s="2" t="s">
        <v>42</v>
      </c>
      <c r="W3972" s="2">
        <v>2014</v>
      </c>
      <c r="X3972" s="2"/>
    </row>
    <row r="3973" spans="1:24" ht="63.75" outlineLevel="1" x14ac:dyDescent="0.25">
      <c r="A3973" s="2" t="s">
        <v>11836</v>
      </c>
      <c r="B3973" s="3" t="s">
        <v>27</v>
      </c>
      <c r="C3973" s="2" t="s">
        <v>9044</v>
      </c>
      <c r="D3973" s="10" t="s">
        <v>10672</v>
      </c>
      <c r="E3973" s="10" t="s">
        <v>10673</v>
      </c>
      <c r="F3973" s="2"/>
      <c r="G3973" s="2" t="s">
        <v>29</v>
      </c>
      <c r="H3973" s="7">
        <v>0</v>
      </c>
      <c r="I3973" s="2">
        <v>710000000</v>
      </c>
      <c r="J3973" s="2" t="s">
        <v>11537</v>
      </c>
      <c r="K3973" s="2" t="s">
        <v>6017</v>
      </c>
      <c r="L3973" s="10" t="s">
        <v>1144</v>
      </c>
      <c r="M3973" s="2" t="s">
        <v>32</v>
      </c>
      <c r="N3973" s="2" t="s">
        <v>11021</v>
      </c>
      <c r="O3973" s="15" t="s">
        <v>3810</v>
      </c>
      <c r="P3973" s="187" t="s">
        <v>40</v>
      </c>
      <c r="Q3973" s="8" t="s">
        <v>41</v>
      </c>
      <c r="R3973" s="8">
        <v>5</v>
      </c>
      <c r="S3973" s="9">
        <v>110.71</v>
      </c>
      <c r="T3973" s="9">
        <f t="shared" si="307"/>
        <v>553.54999999999995</v>
      </c>
      <c r="U3973" s="9">
        <f t="shared" si="308"/>
        <v>619.976</v>
      </c>
      <c r="V3973" s="2" t="s">
        <v>42</v>
      </c>
      <c r="W3973" s="2">
        <v>2014</v>
      </c>
      <c r="X3973" s="2" t="s">
        <v>11075</v>
      </c>
    </row>
    <row r="3974" spans="1:24" ht="63.75" outlineLevel="1" x14ac:dyDescent="0.25">
      <c r="A3974" s="2" t="s">
        <v>10648</v>
      </c>
      <c r="B3974" s="3" t="s">
        <v>27</v>
      </c>
      <c r="C3974" s="2" t="s">
        <v>1866</v>
      </c>
      <c r="D3974" s="10" t="s">
        <v>1884</v>
      </c>
      <c r="E3974" s="10" t="s">
        <v>9225</v>
      </c>
      <c r="F3974" s="2"/>
      <c r="G3974" s="2" t="s">
        <v>343</v>
      </c>
      <c r="H3974" s="7">
        <v>0</v>
      </c>
      <c r="I3974" s="2">
        <v>710000000</v>
      </c>
      <c r="J3974" s="2" t="s">
        <v>11537</v>
      </c>
      <c r="K3974" s="2" t="s">
        <v>3765</v>
      </c>
      <c r="L3974" s="10" t="s">
        <v>1144</v>
      </c>
      <c r="M3974" s="2" t="s">
        <v>32</v>
      </c>
      <c r="N3974" s="2" t="s">
        <v>453</v>
      </c>
      <c r="O3974" s="15" t="s">
        <v>61</v>
      </c>
      <c r="P3974" s="187" t="s">
        <v>756</v>
      </c>
      <c r="Q3974" s="8" t="s">
        <v>757</v>
      </c>
      <c r="R3974" s="8">
        <v>20</v>
      </c>
      <c r="S3974" s="9">
        <v>0</v>
      </c>
      <c r="T3974" s="9">
        <v>0</v>
      </c>
      <c r="U3974" s="9">
        <f t="shared" si="308"/>
        <v>0</v>
      </c>
      <c r="V3974" s="2" t="s">
        <v>42</v>
      </c>
      <c r="W3974" s="2">
        <v>2014</v>
      </c>
      <c r="X3974" s="2"/>
    </row>
    <row r="3975" spans="1:24" ht="63.75" outlineLevel="1" x14ac:dyDescent="0.25">
      <c r="A3975" s="2" t="s">
        <v>11854</v>
      </c>
      <c r="B3975" s="3" t="s">
        <v>27</v>
      </c>
      <c r="C3975" s="2" t="s">
        <v>1866</v>
      </c>
      <c r="D3975" s="10" t="s">
        <v>1884</v>
      </c>
      <c r="E3975" s="10" t="s">
        <v>9225</v>
      </c>
      <c r="F3975" s="2"/>
      <c r="G3975" s="2" t="s">
        <v>343</v>
      </c>
      <c r="H3975" s="7">
        <v>0</v>
      </c>
      <c r="I3975" s="2">
        <v>710000000</v>
      </c>
      <c r="J3975" s="2" t="s">
        <v>11537</v>
      </c>
      <c r="K3975" s="2" t="s">
        <v>6017</v>
      </c>
      <c r="L3975" s="10" t="s">
        <v>1144</v>
      </c>
      <c r="M3975" s="2" t="s">
        <v>32</v>
      </c>
      <c r="N3975" s="2" t="s">
        <v>11021</v>
      </c>
      <c r="O3975" s="15" t="s">
        <v>3810</v>
      </c>
      <c r="P3975" s="187" t="s">
        <v>756</v>
      </c>
      <c r="Q3975" s="8" t="s">
        <v>757</v>
      </c>
      <c r="R3975" s="8">
        <v>20</v>
      </c>
      <c r="S3975" s="9">
        <v>290</v>
      </c>
      <c r="T3975" s="9">
        <f t="shared" si="307"/>
        <v>5800</v>
      </c>
      <c r="U3975" s="9">
        <f t="shared" si="308"/>
        <v>6496.0000000000009</v>
      </c>
      <c r="V3975" s="2" t="s">
        <v>42</v>
      </c>
      <c r="W3975" s="2">
        <v>2014</v>
      </c>
      <c r="X3975" s="2" t="s">
        <v>11075</v>
      </c>
    </row>
    <row r="3976" spans="1:24" ht="63.75" outlineLevel="1" x14ac:dyDescent="0.25">
      <c r="A3976" s="2" t="s">
        <v>10649</v>
      </c>
      <c r="B3976" s="3" t="s">
        <v>27</v>
      </c>
      <c r="C3976" s="2" t="s">
        <v>13261</v>
      </c>
      <c r="D3976" s="10" t="s">
        <v>1881</v>
      </c>
      <c r="E3976" s="10" t="s">
        <v>13260</v>
      </c>
      <c r="F3976" s="43"/>
      <c r="G3976" s="2" t="s">
        <v>343</v>
      </c>
      <c r="H3976" s="4">
        <v>0</v>
      </c>
      <c r="I3976" s="2">
        <v>710000000</v>
      </c>
      <c r="J3976" s="2" t="s">
        <v>11537</v>
      </c>
      <c r="K3976" s="44" t="s">
        <v>3765</v>
      </c>
      <c r="L3976" s="2" t="s">
        <v>1144</v>
      </c>
      <c r="M3976" s="2" t="s">
        <v>32</v>
      </c>
      <c r="N3976" s="2" t="s">
        <v>453</v>
      </c>
      <c r="O3976" s="15" t="s">
        <v>61</v>
      </c>
      <c r="P3976" s="36" t="s">
        <v>756</v>
      </c>
      <c r="Q3976" s="2" t="s">
        <v>757</v>
      </c>
      <c r="R3976" s="2">
        <v>240</v>
      </c>
      <c r="S3976" s="9">
        <v>96</v>
      </c>
      <c r="T3976" s="9">
        <f t="shared" si="307"/>
        <v>23040</v>
      </c>
      <c r="U3976" s="9">
        <f t="shared" si="308"/>
        <v>25804.800000000003</v>
      </c>
      <c r="V3976" s="2" t="s">
        <v>42</v>
      </c>
      <c r="W3976" s="2">
        <v>2014</v>
      </c>
      <c r="X3976" s="2"/>
    </row>
    <row r="3977" spans="1:24" ht="63.75" outlineLevel="1" x14ac:dyDescent="0.25">
      <c r="A3977" s="2" t="s">
        <v>10650</v>
      </c>
      <c r="B3977" s="3" t="s">
        <v>27</v>
      </c>
      <c r="C3977" s="2" t="s">
        <v>10674</v>
      </c>
      <c r="D3977" s="10" t="s">
        <v>855</v>
      </c>
      <c r="E3977" s="10" t="s">
        <v>10675</v>
      </c>
      <c r="F3977" s="2"/>
      <c r="G3977" s="2" t="s">
        <v>29</v>
      </c>
      <c r="H3977" s="7">
        <v>0</v>
      </c>
      <c r="I3977" s="2">
        <v>710000000</v>
      </c>
      <c r="J3977" s="2" t="s">
        <v>11537</v>
      </c>
      <c r="K3977" s="2" t="s">
        <v>3765</v>
      </c>
      <c r="L3977" s="10" t="s">
        <v>1144</v>
      </c>
      <c r="M3977" s="2" t="s">
        <v>32</v>
      </c>
      <c r="N3977" s="2" t="s">
        <v>453</v>
      </c>
      <c r="O3977" s="15" t="s">
        <v>61</v>
      </c>
      <c r="P3977" s="187" t="s">
        <v>857</v>
      </c>
      <c r="Q3977" s="8" t="s">
        <v>6191</v>
      </c>
      <c r="R3977" s="8">
        <v>60</v>
      </c>
      <c r="S3977" s="9">
        <v>0</v>
      </c>
      <c r="T3977" s="9">
        <f t="shared" si="307"/>
        <v>0</v>
      </c>
      <c r="U3977" s="9">
        <f t="shared" si="308"/>
        <v>0</v>
      </c>
      <c r="V3977" s="2" t="s">
        <v>42</v>
      </c>
      <c r="W3977" s="2">
        <v>2014</v>
      </c>
      <c r="X3977" s="2"/>
    </row>
    <row r="3978" spans="1:24" ht="63.75" outlineLevel="1" x14ac:dyDescent="0.25">
      <c r="A3978" s="2" t="s">
        <v>11837</v>
      </c>
      <c r="B3978" s="3" t="s">
        <v>27</v>
      </c>
      <c r="C3978" s="2" t="s">
        <v>10674</v>
      </c>
      <c r="D3978" s="10" t="s">
        <v>855</v>
      </c>
      <c r="E3978" s="10" t="s">
        <v>10675</v>
      </c>
      <c r="F3978" s="2"/>
      <c r="G3978" s="2" t="s">
        <v>29</v>
      </c>
      <c r="H3978" s="7">
        <v>0</v>
      </c>
      <c r="I3978" s="2">
        <v>710000000</v>
      </c>
      <c r="J3978" s="2" t="s">
        <v>11537</v>
      </c>
      <c r="K3978" s="2" t="s">
        <v>6017</v>
      </c>
      <c r="L3978" s="10" t="s">
        <v>1144</v>
      </c>
      <c r="M3978" s="2" t="s">
        <v>32</v>
      </c>
      <c r="N3978" s="2" t="s">
        <v>11021</v>
      </c>
      <c r="O3978" s="15" t="s">
        <v>3810</v>
      </c>
      <c r="P3978" s="187" t="s">
        <v>857</v>
      </c>
      <c r="Q3978" s="8" t="s">
        <v>6191</v>
      </c>
      <c r="R3978" s="8">
        <v>60</v>
      </c>
      <c r="S3978" s="9">
        <v>1900</v>
      </c>
      <c r="T3978" s="9">
        <f t="shared" si="307"/>
        <v>114000</v>
      </c>
      <c r="U3978" s="9">
        <f t="shared" si="308"/>
        <v>127680.00000000001</v>
      </c>
      <c r="V3978" s="2" t="s">
        <v>42</v>
      </c>
      <c r="W3978" s="2">
        <v>2014</v>
      </c>
      <c r="X3978" s="2" t="s">
        <v>11838</v>
      </c>
    </row>
    <row r="3979" spans="1:24" ht="63.75" outlineLevel="1" x14ac:dyDescent="0.25">
      <c r="A3979" s="2" t="s">
        <v>10651</v>
      </c>
      <c r="B3979" s="3" t="s">
        <v>27</v>
      </c>
      <c r="C3979" s="2" t="s">
        <v>10676</v>
      </c>
      <c r="D3979" s="10" t="s">
        <v>855</v>
      </c>
      <c r="E3979" s="10" t="s">
        <v>10677</v>
      </c>
      <c r="F3979" s="2"/>
      <c r="G3979" s="2" t="s">
        <v>29</v>
      </c>
      <c r="H3979" s="7">
        <v>0</v>
      </c>
      <c r="I3979" s="2">
        <v>710000000</v>
      </c>
      <c r="J3979" s="2" t="s">
        <v>11537</v>
      </c>
      <c r="K3979" s="2" t="s">
        <v>3765</v>
      </c>
      <c r="L3979" s="10" t="s">
        <v>1144</v>
      </c>
      <c r="M3979" s="2" t="s">
        <v>32</v>
      </c>
      <c r="N3979" s="2" t="s">
        <v>453</v>
      </c>
      <c r="O3979" s="15" t="s">
        <v>61</v>
      </c>
      <c r="P3979" s="187" t="s">
        <v>857</v>
      </c>
      <c r="Q3979" s="8" t="s">
        <v>6191</v>
      </c>
      <c r="R3979" s="8">
        <v>36</v>
      </c>
      <c r="S3979" s="9">
        <v>0</v>
      </c>
      <c r="T3979" s="9">
        <f t="shared" si="307"/>
        <v>0</v>
      </c>
      <c r="U3979" s="9">
        <f t="shared" si="308"/>
        <v>0</v>
      </c>
      <c r="V3979" s="2" t="s">
        <v>42</v>
      </c>
      <c r="W3979" s="2">
        <v>2014</v>
      </c>
      <c r="X3979" s="2"/>
    </row>
    <row r="3980" spans="1:24" ht="63.75" outlineLevel="1" x14ac:dyDescent="0.25">
      <c r="A3980" s="2" t="s">
        <v>11839</v>
      </c>
      <c r="B3980" s="3" t="s">
        <v>27</v>
      </c>
      <c r="C3980" s="2" t="s">
        <v>10676</v>
      </c>
      <c r="D3980" s="10" t="s">
        <v>855</v>
      </c>
      <c r="E3980" s="10" t="s">
        <v>10677</v>
      </c>
      <c r="F3980" s="2"/>
      <c r="G3980" s="2" t="s">
        <v>29</v>
      </c>
      <c r="H3980" s="7">
        <v>0</v>
      </c>
      <c r="I3980" s="2">
        <v>710000000</v>
      </c>
      <c r="J3980" s="2" t="s">
        <v>11537</v>
      </c>
      <c r="K3980" s="2" t="s">
        <v>6017</v>
      </c>
      <c r="L3980" s="10" t="s">
        <v>1144</v>
      </c>
      <c r="M3980" s="2" t="s">
        <v>32</v>
      </c>
      <c r="N3980" s="2" t="s">
        <v>11021</v>
      </c>
      <c r="O3980" s="15" t="s">
        <v>3810</v>
      </c>
      <c r="P3980" s="187" t="s">
        <v>857</v>
      </c>
      <c r="Q3980" s="8" t="s">
        <v>6191</v>
      </c>
      <c r="R3980" s="8">
        <v>36</v>
      </c>
      <c r="S3980" s="9">
        <v>1000</v>
      </c>
      <c r="T3980" s="9">
        <f t="shared" si="307"/>
        <v>36000</v>
      </c>
      <c r="U3980" s="9">
        <f t="shared" si="308"/>
        <v>40320.000000000007</v>
      </c>
      <c r="V3980" s="2" t="s">
        <v>42</v>
      </c>
      <c r="W3980" s="2">
        <v>2014</v>
      </c>
      <c r="X3980" s="2" t="s">
        <v>11838</v>
      </c>
    </row>
    <row r="3981" spans="1:24" ht="63.75" outlineLevel="1" x14ac:dyDescent="0.25">
      <c r="A3981" s="2" t="s">
        <v>10652</v>
      </c>
      <c r="B3981" s="3" t="s">
        <v>27</v>
      </c>
      <c r="C3981" s="2" t="s">
        <v>10678</v>
      </c>
      <c r="D3981" s="10" t="s">
        <v>7956</v>
      </c>
      <c r="E3981" s="10" t="s">
        <v>10679</v>
      </c>
      <c r="F3981" s="43"/>
      <c r="G3981" s="2" t="s">
        <v>29</v>
      </c>
      <c r="H3981" s="4">
        <v>0</v>
      </c>
      <c r="I3981" s="2">
        <v>710000000</v>
      </c>
      <c r="J3981" s="2" t="s">
        <v>11537</v>
      </c>
      <c r="K3981" s="44" t="s">
        <v>3765</v>
      </c>
      <c r="L3981" s="2" t="s">
        <v>1144</v>
      </c>
      <c r="M3981" s="2" t="s">
        <v>32</v>
      </c>
      <c r="N3981" s="2" t="s">
        <v>453</v>
      </c>
      <c r="O3981" s="15" t="s">
        <v>61</v>
      </c>
      <c r="P3981" s="36" t="s">
        <v>40</v>
      </c>
      <c r="Q3981" s="2" t="s">
        <v>41</v>
      </c>
      <c r="R3981" s="2">
        <v>1</v>
      </c>
      <c r="S3981" s="9">
        <v>0</v>
      </c>
      <c r="T3981" s="9">
        <f t="shared" si="307"/>
        <v>0</v>
      </c>
      <c r="U3981" s="9">
        <f t="shared" si="308"/>
        <v>0</v>
      </c>
      <c r="V3981" s="2" t="s">
        <v>42</v>
      </c>
      <c r="W3981" s="2">
        <v>2014</v>
      </c>
      <c r="X3981" s="2"/>
    </row>
    <row r="3982" spans="1:24" ht="63.75" outlineLevel="1" x14ac:dyDescent="0.25">
      <c r="A3982" s="2" t="s">
        <v>11801</v>
      </c>
      <c r="B3982" s="3" t="s">
        <v>27</v>
      </c>
      <c r="C3982" s="2" t="s">
        <v>10678</v>
      </c>
      <c r="D3982" s="10" t="s">
        <v>7956</v>
      </c>
      <c r="E3982" s="10" t="s">
        <v>10679</v>
      </c>
      <c r="F3982" s="43"/>
      <c r="G3982" s="2" t="s">
        <v>29</v>
      </c>
      <c r="H3982" s="4">
        <v>0</v>
      </c>
      <c r="I3982" s="2">
        <v>710000000</v>
      </c>
      <c r="J3982" s="2" t="s">
        <v>11537</v>
      </c>
      <c r="K3982" s="44" t="s">
        <v>6017</v>
      </c>
      <c r="L3982" s="2" t="s">
        <v>1144</v>
      </c>
      <c r="M3982" s="2" t="s">
        <v>32</v>
      </c>
      <c r="N3982" s="2" t="s">
        <v>11021</v>
      </c>
      <c r="O3982" s="15" t="s">
        <v>3810</v>
      </c>
      <c r="P3982" s="36" t="s">
        <v>40</v>
      </c>
      <c r="Q3982" s="2" t="s">
        <v>41</v>
      </c>
      <c r="R3982" s="2">
        <v>1</v>
      </c>
      <c r="S3982" s="9">
        <v>40000</v>
      </c>
      <c r="T3982" s="9">
        <f t="shared" si="307"/>
        <v>40000</v>
      </c>
      <c r="U3982" s="9">
        <f t="shared" si="308"/>
        <v>44800.000000000007</v>
      </c>
      <c r="V3982" s="2" t="s">
        <v>42</v>
      </c>
      <c r="W3982" s="2">
        <v>2014</v>
      </c>
      <c r="X3982" s="2" t="s">
        <v>11075</v>
      </c>
    </row>
    <row r="3983" spans="1:24" ht="63.75" outlineLevel="1" x14ac:dyDescent="0.25">
      <c r="A3983" s="2" t="s">
        <v>10653</v>
      </c>
      <c r="B3983" s="3" t="s">
        <v>27</v>
      </c>
      <c r="C3983" s="2" t="s">
        <v>3710</v>
      </c>
      <c r="D3983" s="10" t="s">
        <v>3711</v>
      </c>
      <c r="E3983" s="10" t="s">
        <v>3712</v>
      </c>
      <c r="F3983" s="43"/>
      <c r="G3983" s="2" t="s">
        <v>29</v>
      </c>
      <c r="H3983" s="4">
        <v>0</v>
      </c>
      <c r="I3983" s="2">
        <v>710000000</v>
      </c>
      <c r="J3983" s="2" t="s">
        <v>11537</v>
      </c>
      <c r="K3983" s="44" t="s">
        <v>3765</v>
      </c>
      <c r="L3983" s="2" t="s">
        <v>1144</v>
      </c>
      <c r="M3983" s="2" t="s">
        <v>32</v>
      </c>
      <c r="N3983" s="2" t="s">
        <v>453</v>
      </c>
      <c r="O3983" s="15" t="s">
        <v>61</v>
      </c>
      <c r="P3983" s="36" t="s">
        <v>40</v>
      </c>
      <c r="Q3983" s="2" t="s">
        <v>41</v>
      </c>
      <c r="R3983" s="2">
        <v>175</v>
      </c>
      <c r="S3983" s="9">
        <v>71.430000000000007</v>
      </c>
      <c r="T3983" s="9">
        <v>0</v>
      </c>
      <c r="U3983" s="9">
        <f t="shared" si="308"/>
        <v>0</v>
      </c>
      <c r="V3983" s="2" t="s">
        <v>42</v>
      </c>
      <c r="W3983" s="2">
        <v>2014</v>
      </c>
      <c r="X3983" s="2"/>
    </row>
    <row r="3984" spans="1:24" ht="63.75" outlineLevel="1" x14ac:dyDescent="0.25">
      <c r="A3984" s="2" t="s">
        <v>11753</v>
      </c>
      <c r="B3984" s="3" t="s">
        <v>27</v>
      </c>
      <c r="C3984" s="2" t="s">
        <v>3710</v>
      </c>
      <c r="D3984" s="10" t="s">
        <v>3711</v>
      </c>
      <c r="E3984" s="10" t="s">
        <v>3712</v>
      </c>
      <c r="F3984" s="43"/>
      <c r="G3984" s="2" t="s">
        <v>29</v>
      </c>
      <c r="H3984" s="4">
        <v>0</v>
      </c>
      <c r="I3984" s="2">
        <v>710000000</v>
      </c>
      <c r="J3984" s="2" t="s">
        <v>11537</v>
      </c>
      <c r="K3984" s="44" t="s">
        <v>6017</v>
      </c>
      <c r="L3984" s="2" t="s">
        <v>1144</v>
      </c>
      <c r="M3984" s="2" t="s">
        <v>32</v>
      </c>
      <c r="N3984" s="2" t="s">
        <v>10994</v>
      </c>
      <c r="O3984" s="15" t="s">
        <v>3810</v>
      </c>
      <c r="P3984" s="36" t="s">
        <v>40</v>
      </c>
      <c r="Q3984" s="2" t="s">
        <v>41</v>
      </c>
      <c r="R3984" s="2">
        <v>175</v>
      </c>
      <c r="S3984" s="9">
        <v>71.430000000000007</v>
      </c>
      <c r="T3984" s="9">
        <f t="shared" si="307"/>
        <v>12500.250000000002</v>
      </c>
      <c r="U3984" s="9">
        <f t="shared" si="308"/>
        <v>14000.280000000002</v>
      </c>
      <c r="V3984" s="2" t="s">
        <v>42</v>
      </c>
      <c r="W3984" s="2">
        <v>2014</v>
      </c>
      <c r="X3984" s="2" t="s">
        <v>11745</v>
      </c>
    </row>
    <row r="3985" spans="1:25" ht="63.75" outlineLevel="1" x14ac:dyDescent="0.25">
      <c r="A3985" s="2" t="s">
        <v>10654</v>
      </c>
      <c r="B3985" s="3" t="s">
        <v>27</v>
      </c>
      <c r="C3985" s="2" t="s">
        <v>2192</v>
      </c>
      <c r="D3985" s="10" t="s">
        <v>848</v>
      </c>
      <c r="E3985" s="10" t="s">
        <v>3679</v>
      </c>
      <c r="F3985" s="43" t="s">
        <v>10680</v>
      </c>
      <c r="G3985" s="2" t="s">
        <v>29</v>
      </c>
      <c r="H3985" s="4">
        <v>0</v>
      </c>
      <c r="I3985" s="2">
        <v>710000000</v>
      </c>
      <c r="J3985" s="2" t="s">
        <v>11537</v>
      </c>
      <c r="K3985" s="44" t="s">
        <v>3765</v>
      </c>
      <c r="L3985" s="2" t="s">
        <v>1144</v>
      </c>
      <c r="M3985" s="2" t="s">
        <v>32</v>
      </c>
      <c r="N3985" s="2" t="s">
        <v>453</v>
      </c>
      <c r="O3985" s="15" t="s">
        <v>61</v>
      </c>
      <c r="P3985" s="36" t="s">
        <v>40</v>
      </c>
      <c r="Q3985" s="2" t="s">
        <v>41</v>
      </c>
      <c r="R3985" s="2">
        <v>6</v>
      </c>
      <c r="S3985" s="9">
        <v>0</v>
      </c>
      <c r="T3985" s="9">
        <v>0</v>
      </c>
      <c r="U3985" s="9">
        <f t="shared" si="308"/>
        <v>0</v>
      </c>
      <c r="V3985" s="2" t="s">
        <v>42</v>
      </c>
      <c r="W3985" s="2">
        <v>2014</v>
      </c>
      <c r="X3985" s="2" t="s">
        <v>10152</v>
      </c>
    </row>
    <row r="3986" spans="1:25" ht="63.75" outlineLevel="1" x14ac:dyDescent="0.25">
      <c r="A3986" s="2" t="s">
        <v>10655</v>
      </c>
      <c r="B3986" s="3" t="s">
        <v>27</v>
      </c>
      <c r="C3986" s="2" t="s">
        <v>2192</v>
      </c>
      <c r="D3986" s="10" t="s">
        <v>848</v>
      </c>
      <c r="E3986" s="10" t="s">
        <v>3679</v>
      </c>
      <c r="F3986" s="43" t="s">
        <v>10681</v>
      </c>
      <c r="G3986" s="2" t="s">
        <v>29</v>
      </c>
      <c r="H3986" s="4">
        <v>0</v>
      </c>
      <c r="I3986" s="2">
        <v>710000000</v>
      </c>
      <c r="J3986" s="2" t="s">
        <v>11537</v>
      </c>
      <c r="K3986" s="44" t="s">
        <v>3765</v>
      </c>
      <c r="L3986" s="2" t="s">
        <v>1144</v>
      </c>
      <c r="M3986" s="2" t="s">
        <v>32</v>
      </c>
      <c r="N3986" s="2" t="s">
        <v>453</v>
      </c>
      <c r="O3986" s="15" t="s">
        <v>61</v>
      </c>
      <c r="P3986" s="36" t="s">
        <v>40</v>
      </c>
      <c r="Q3986" s="2" t="s">
        <v>41</v>
      </c>
      <c r="R3986" s="2">
        <v>6</v>
      </c>
      <c r="S3986" s="9">
        <v>0</v>
      </c>
      <c r="T3986" s="9">
        <f t="shared" si="307"/>
        <v>0</v>
      </c>
      <c r="U3986" s="9">
        <f t="shared" si="308"/>
        <v>0</v>
      </c>
      <c r="V3986" s="2" t="s">
        <v>42</v>
      </c>
      <c r="W3986" s="2">
        <v>2014</v>
      </c>
      <c r="X3986" s="2" t="s">
        <v>10152</v>
      </c>
    </row>
    <row r="3987" spans="1:25" ht="63.75" outlineLevel="1" x14ac:dyDescent="0.25">
      <c r="A3987" s="2" t="s">
        <v>10656</v>
      </c>
      <c r="B3987" s="3" t="s">
        <v>27</v>
      </c>
      <c r="C3987" s="2" t="s">
        <v>2192</v>
      </c>
      <c r="D3987" s="10" t="s">
        <v>848</v>
      </c>
      <c r="E3987" s="10" t="s">
        <v>3679</v>
      </c>
      <c r="F3987" s="43" t="s">
        <v>10682</v>
      </c>
      <c r="G3987" s="2" t="s">
        <v>29</v>
      </c>
      <c r="H3987" s="4">
        <v>0</v>
      </c>
      <c r="I3987" s="2">
        <v>710000000</v>
      </c>
      <c r="J3987" s="2" t="s">
        <v>11537</v>
      </c>
      <c r="K3987" s="44" t="s">
        <v>3765</v>
      </c>
      <c r="L3987" s="2" t="s">
        <v>1144</v>
      </c>
      <c r="M3987" s="2" t="s">
        <v>32</v>
      </c>
      <c r="N3987" s="2" t="s">
        <v>453</v>
      </c>
      <c r="O3987" s="15" t="s">
        <v>61</v>
      </c>
      <c r="P3987" s="36" t="s">
        <v>40</v>
      </c>
      <c r="Q3987" s="2" t="s">
        <v>41</v>
      </c>
      <c r="R3987" s="2">
        <v>10</v>
      </c>
      <c r="S3987" s="9">
        <v>0</v>
      </c>
      <c r="T3987" s="9">
        <f>R3987*S3987</f>
        <v>0</v>
      </c>
      <c r="U3987" s="9">
        <f t="shared" si="308"/>
        <v>0</v>
      </c>
      <c r="V3987" s="2" t="s">
        <v>42</v>
      </c>
      <c r="W3987" s="2">
        <v>2014</v>
      </c>
      <c r="X3987" s="2" t="s">
        <v>10152</v>
      </c>
    </row>
    <row r="3988" spans="1:25" ht="63.75" outlineLevel="1" x14ac:dyDescent="0.25">
      <c r="A3988" s="2" t="s">
        <v>10657</v>
      </c>
      <c r="B3988" s="3" t="s">
        <v>27</v>
      </c>
      <c r="C3988" s="2" t="s">
        <v>2474</v>
      </c>
      <c r="D3988" s="10" t="s">
        <v>3618</v>
      </c>
      <c r="E3988" s="10" t="s">
        <v>6493</v>
      </c>
      <c r="F3988" s="43"/>
      <c r="G3988" s="2" t="s">
        <v>29</v>
      </c>
      <c r="H3988" s="4">
        <v>0</v>
      </c>
      <c r="I3988" s="2">
        <v>710000000</v>
      </c>
      <c r="J3988" s="2" t="s">
        <v>11537</v>
      </c>
      <c r="K3988" s="44" t="s">
        <v>3765</v>
      </c>
      <c r="L3988" s="2" t="s">
        <v>1144</v>
      </c>
      <c r="M3988" s="2" t="s">
        <v>32</v>
      </c>
      <c r="N3988" s="2" t="s">
        <v>453</v>
      </c>
      <c r="O3988" s="15" t="s">
        <v>61</v>
      </c>
      <c r="P3988" s="36" t="s">
        <v>40</v>
      </c>
      <c r="Q3988" s="2" t="s">
        <v>41</v>
      </c>
      <c r="R3988" s="2">
        <v>10</v>
      </c>
      <c r="S3988" s="9">
        <v>0</v>
      </c>
      <c r="T3988" s="9">
        <f>R3988*S3988</f>
        <v>0</v>
      </c>
      <c r="U3988" s="9">
        <f t="shared" si="308"/>
        <v>0</v>
      </c>
      <c r="V3988" s="2" t="s">
        <v>42</v>
      </c>
      <c r="W3988" s="2">
        <v>2014</v>
      </c>
      <c r="X3988" s="2"/>
    </row>
    <row r="3989" spans="1:25" ht="63.75" outlineLevel="1" x14ac:dyDescent="0.25">
      <c r="A3989" s="2" t="s">
        <v>13577</v>
      </c>
      <c r="B3989" s="3" t="s">
        <v>27</v>
      </c>
      <c r="C3989" s="2" t="s">
        <v>2474</v>
      </c>
      <c r="D3989" s="10" t="s">
        <v>3618</v>
      </c>
      <c r="E3989" s="10" t="s">
        <v>6493</v>
      </c>
      <c r="F3989" s="43"/>
      <c r="G3989" s="2" t="s">
        <v>29</v>
      </c>
      <c r="H3989" s="4">
        <v>0</v>
      </c>
      <c r="I3989" s="2">
        <v>710000000</v>
      </c>
      <c r="J3989" s="2" t="s">
        <v>11537</v>
      </c>
      <c r="K3989" s="44" t="s">
        <v>6017</v>
      </c>
      <c r="L3989" s="2" t="s">
        <v>1144</v>
      </c>
      <c r="M3989" s="2" t="s">
        <v>32</v>
      </c>
      <c r="N3989" s="2" t="s">
        <v>11021</v>
      </c>
      <c r="O3989" s="15" t="s">
        <v>3810</v>
      </c>
      <c r="P3989" s="36" t="s">
        <v>40</v>
      </c>
      <c r="Q3989" s="2" t="s">
        <v>41</v>
      </c>
      <c r="R3989" s="2">
        <v>10</v>
      </c>
      <c r="S3989" s="9">
        <v>1000</v>
      </c>
      <c r="T3989" s="9">
        <f>R3989*S3989</f>
        <v>10000</v>
      </c>
      <c r="U3989" s="9">
        <f t="shared" si="308"/>
        <v>11200.000000000002</v>
      </c>
      <c r="V3989" s="2" t="s">
        <v>42</v>
      </c>
      <c r="W3989" s="2">
        <v>2014</v>
      </c>
      <c r="X3989" s="2" t="s">
        <v>11075</v>
      </c>
    </row>
    <row r="3990" spans="1:25" ht="96" customHeight="1" outlineLevel="1" x14ac:dyDescent="0.25">
      <c r="A3990" s="276" t="s">
        <v>10658</v>
      </c>
      <c r="B3990" s="238" t="s">
        <v>27</v>
      </c>
      <c r="C3990" s="275" t="s">
        <v>10702</v>
      </c>
      <c r="D3990" s="275" t="s">
        <v>3646</v>
      </c>
      <c r="E3990" s="250" t="s">
        <v>10703</v>
      </c>
      <c r="F3990" s="250" t="s">
        <v>10704</v>
      </c>
      <c r="G3990" s="276" t="s">
        <v>343</v>
      </c>
      <c r="H3990" s="281">
        <v>0</v>
      </c>
      <c r="I3990" s="276">
        <v>710000000</v>
      </c>
      <c r="J3990" s="276" t="s">
        <v>1075</v>
      </c>
      <c r="K3990" s="286" t="s">
        <v>3766</v>
      </c>
      <c r="L3990" s="276" t="s">
        <v>1139</v>
      </c>
      <c r="M3990" s="276" t="s">
        <v>32</v>
      </c>
      <c r="N3990" s="274" t="s">
        <v>10694</v>
      </c>
      <c r="O3990" s="285" t="s">
        <v>10158</v>
      </c>
      <c r="P3990" s="279" t="s">
        <v>756</v>
      </c>
      <c r="Q3990" s="276" t="s">
        <v>757</v>
      </c>
      <c r="R3990" s="277">
        <v>32</v>
      </c>
      <c r="S3990" s="278">
        <v>0</v>
      </c>
      <c r="T3990" s="278">
        <v>0</v>
      </c>
      <c r="U3990" s="278">
        <f t="shared" si="308"/>
        <v>0</v>
      </c>
      <c r="V3990" s="276" t="s">
        <v>36</v>
      </c>
      <c r="W3990" s="276">
        <v>2014</v>
      </c>
      <c r="X3990" s="276"/>
      <c r="Y3990" s="290"/>
    </row>
    <row r="3991" spans="1:25" ht="84.75" customHeight="1" outlineLevel="1" x14ac:dyDescent="0.25">
      <c r="A3991" s="276" t="s">
        <v>11994</v>
      </c>
      <c r="B3991" s="238" t="s">
        <v>27</v>
      </c>
      <c r="C3991" s="276" t="s">
        <v>10702</v>
      </c>
      <c r="D3991" s="280" t="s">
        <v>3646</v>
      </c>
      <c r="E3991" s="280" t="s">
        <v>10703</v>
      </c>
      <c r="F3991" s="274" t="s">
        <v>10704</v>
      </c>
      <c r="G3991" s="276" t="s">
        <v>343</v>
      </c>
      <c r="H3991" s="281">
        <v>100</v>
      </c>
      <c r="I3991" s="276">
        <v>710000000</v>
      </c>
      <c r="J3991" s="276" t="s">
        <v>1075</v>
      </c>
      <c r="K3991" s="286" t="s">
        <v>3766</v>
      </c>
      <c r="L3991" s="276" t="s">
        <v>1139</v>
      </c>
      <c r="M3991" s="282" t="s">
        <v>32</v>
      </c>
      <c r="N3991" s="276" t="s">
        <v>11911</v>
      </c>
      <c r="O3991" s="285" t="s">
        <v>10158</v>
      </c>
      <c r="P3991" s="279" t="s">
        <v>756</v>
      </c>
      <c r="Q3991" s="276" t="s">
        <v>757</v>
      </c>
      <c r="R3991" s="277">
        <v>32</v>
      </c>
      <c r="S3991" s="278">
        <v>4320</v>
      </c>
      <c r="T3991" s="278">
        <v>138240</v>
      </c>
      <c r="U3991" s="278">
        <f t="shared" si="308"/>
        <v>154828.80000000002</v>
      </c>
      <c r="V3991" s="276" t="s">
        <v>36</v>
      </c>
      <c r="W3991" s="276">
        <v>2014</v>
      </c>
      <c r="X3991" s="276" t="s">
        <v>11980</v>
      </c>
      <c r="Y3991" s="290"/>
    </row>
    <row r="3992" spans="1:25" ht="89.25" outlineLevel="1" x14ac:dyDescent="0.25">
      <c r="A3992" s="2" t="s">
        <v>10659</v>
      </c>
      <c r="B3992" s="3" t="s">
        <v>27</v>
      </c>
      <c r="C3992" s="5" t="s">
        <v>10722</v>
      </c>
      <c r="D3992" s="10" t="s">
        <v>1878</v>
      </c>
      <c r="E3992" s="10" t="s">
        <v>6500</v>
      </c>
      <c r="F3992" s="5" t="s">
        <v>10723</v>
      </c>
      <c r="G3992" s="2" t="s">
        <v>343</v>
      </c>
      <c r="H3992" s="4">
        <v>0</v>
      </c>
      <c r="I3992" s="2">
        <v>710000000</v>
      </c>
      <c r="J3992" s="2" t="s">
        <v>11537</v>
      </c>
      <c r="K3992" s="44" t="s">
        <v>3766</v>
      </c>
      <c r="L3992" s="2" t="s">
        <v>1139</v>
      </c>
      <c r="M3992" s="2" t="s">
        <v>32</v>
      </c>
      <c r="N3992" s="5" t="s">
        <v>10694</v>
      </c>
      <c r="O3992" s="15" t="s">
        <v>10158</v>
      </c>
      <c r="P3992" s="36" t="s">
        <v>756</v>
      </c>
      <c r="Q3992" s="2" t="s">
        <v>757</v>
      </c>
      <c r="R3992" s="8">
        <v>32</v>
      </c>
      <c r="S3992" s="9">
        <v>0</v>
      </c>
      <c r="T3992" s="9">
        <f t="shared" ref="T3992:T4027" si="309">S3992*R3992</f>
        <v>0</v>
      </c>
      <c r="U3992" s="9">
        <f t="shared" si="308"/>
        <v>0</v>
      </c>
      <c r="V3992" s="2" t="s">
        <v>36</v>
      </c>
      <c r="W3992" s="2">
        <v>2014</v>
      </c>
      <c r="X3992" s="2"/>
    </row>
    <row r="3993" spans="1:25" ht="93" customHeight="1" outlineLevel="1" x14ac:dyDescent="0.25">
      <c r="A3993" s="276" t="s">
        <v>11993</v>
      </c>
      <c r="B3993" s="238" t="s">
        <v>27</v>
      </c>
      <c r="C3993" s="276" t="s">
        <v>10722</v>
      </c>
      <c r="D3993" s="280" t="s">
        <v>1878</v>
      </c>
      <c r="E3993" s="280" t="s">
        <v>6500</v>
      </c>
      <c r="F3993" s="274" t="s">
        <v>10723</v>
      </c>
      <c r="G3993" s="276" t="s">
        <v>343</v>
      </c>
      <c r="H3993" s="281">
        <v>100</v>
      </c>
      <c r="I3993" s="276">
        <v>710000000</v>
      </c>
      <c r="J3993" s="276" t="s">
        <v>1075</v>
      </c>
      <c r="K3993" s="286" t="s">
        <v>11984</v>
      </c>
      <c r="L3993" s="276" t="s">
        <v>1139</v>
      </c>
      <c r="M3993" s="282" t="s">
        <v>32</v>
      </c>
      <c r="N3993" s="276" t="s">
        <v>11911</v>
      </c>
      <c r="O3993" s="285" t="s">
        <v>10158</v>
      </c>
      <c r="P3993" s="279" t="s">
        <v>1837</v>
      </c>
      <c r="Q3993" s="276" t="s">
        <v>1838</v>
      </c>
      <c r="R3993" s="277">
        <v>32</v>
      </c>
      <c r="S3993" s="278">
        <v>4960</v>
      </c>
      <c r="T3993" s="278">
        <f t="shared" si="309"/>
        <v>158720</v>
      </c>
      <c r="U3993" s="278">
        <f t="shared" si="308"/>
        <v>177766.40000000002</v>
      </c>
      <c r="V3993" s="276" t="s">
        <v>36</v>
      </c>
      <c r="W3993" s="276">
        <v>2014</v>
      </c>
      <c r="X3993" s="276" t="s">
        <v>11991</v>
      </c>
    </row>
    <row r="3994" spans="1:25" ht="78" customHeight="1" outlineLevel="1" x14ac:dyDescent="0.25">
      <c r="A3994" s="2" t="s">
        <v>10660</v>
      </c>
      <c r="B3994" s="3" t="s">
        <v>27</v>
      </c>
      <c r="C3994" s="2" t="s">
        <v>10739</v>
      </c>
      <c r="D3994" s="10" t="s">
        <v>1971</v>
      </c>
      <c r="E3994" s="10" t="s">
        <v>10740</v>
      </c>
      <c r="F3994" s="43"/>
      <c r="G3994" s="2" t="s">
        <v>29</v>
      </c>
      <c r="H3994" s="7" t="s">
        <v>67</v>
      </c>
      <c r="I3994" s="2">
        <v>710000000</v>
      </c>
      <c r="J3994" s="2" t="s">
        <v>11537</v>
      </c>
      <c r="K3994" s="44" t="s">
        <v>3766</v>
      </c>
      <c r="L3994" s="2" t="s">
        <v>1148</v>
      </c>
      <c r="M3994" s="2" t="s">
        <v>32</v>
      </c>
      <c r="N3994" s="2" t="s">
        <v>11992</v>
      </c>
      <c r="O3994" s="15" t="s">
        <v>67</v>
      </c>
      <c r="P3994" s="20">
        <v>796</v>
      </c>
      <c r="Q3994" s="8" t="s">
        <v>41</v>
      </c>
      <c r="R3994" s="8">
        <v>4</v>
      </c>
      <c r="S3994" s="9">
        <v>65000</v>
      </c>
      <c r="T3994" s="9">
        <f t="shared" si="309"/>
        <v>260000</v>
      </c>
      <c r="U3994" s="9">
        <f t="shared" ref="U3994:U4027" si="310">T3994*1.12</f>
        <v>291200</v>
      </c>
      <c r="V3994" s="2" t="s">
        <v>42</v>
      </c>
      <c r="W3994" s="2">
        <v>2014</v>
      </c>
      <c r="X3994" s="2"/>
    </row>
    <row r="3995" spans="1:25" ht="89.25" outlineLevel="1" x14ac:dyDescent="0.25">
      <c r="A3995" s="2" t="s">
        <v>10661</v>
      </c>
      <c r="B3995" s="3" t="s">
        <v>27</v>
      </c>
      <c r="C3995" s="2" t="s">
        <v>10742</v>
      </c>
      <c r="D3995" s="10" t="s">
        <v>1971</v>
      </c>
      <c r="E3995" s="10" t="s">
        <v>10743</v>
      </c>
      <c r="F3995" s="43"/>
      <c r="G3995" s="2" t="s">
        <v>29</v>
      </c>
      <c r="H3995" s="7" t="s">
        <v>67</v>
      </c>
      <c r="I3995" s="2">
        <v>710000000</v>
      </c>
      <c r="J3995" s="2" t="s">
        <v>11537</v>
      </c>
      <c r="K3995" s="44" t="s">
        <v>3766</v>
      </c>
      <c r="L3995" s="2" t="s">
        <v>1148</v>
      </c>
      <c r="M3995" s="2" t="s">
        <v>32</v>
      </c>
      <c r="N3995" s="2" t="s">
        <v>10741</v>
      </c>
      <c r="O3995" s="15" t="s">
        <v>67</v>
      </c>
      <c r="P3995" s="20">
        <v>796</v>
      </c>
      <c r="Q3995" s="8" t="s">
        <v>41</v>
      </c>
      <c r="R3995" s="8">
        <v>12</v>
      </c>
      <c r="S3995" s="9">
        <v>50000</v>
      </c>
      <c r="T3995" s="9">
        <f t="shared" si="309"/>
        <v>600000</v>
      </c>
      <c r="U3995" s="9">
        <f t="shared" si="310"/>
        <v>672000.00000000012</v>
      </c>
      <c r="V3995" s="2" t="s">
        <v>42</v>
      </c>
      <c r="W3995" s="2">
        <v>2014</v>
      </c>
      <c r="X3995" s="2"/>
    </row>
    <row r="3996" spans="1:25" ht="89.25" outlineLevel="1" x14ac:dyDescent="0.25">
      <c r="A3996" s="2" t="s">
        <v>10662</v>
      </c>
      <c r="B3996" s="3" t="s">
        <v>27</v>
      </c>
      <c r="C3996" s="2" t="s">
        <v>10744</v>
      </c>
      <c r="D3996" s="10" t="s">
        <v>1971</v>
      </c>
      <c r="E3996" s="10" t="s">
        <v>10745</v>
      </c>
      <c r="F3996" s="43"/>
      <c r="G3996" s="2" t="s">
        <v>29</v>
      </c>
      <c r="H3996" s="7" t="s">
        <v>67</v>
      </c>
      <c r="I3996" s="2">
        <v>710000000</v>
      </c>
      <c r="J3996" s="2" t="s">
        <v>11537</v>
      </c>
      <c r="K3996" s="44" t="s">
        <v>3766</v>
      </c>
      <c r="L3996" s="2" t="s">
        <v>1148</v>
      </c>
      <c r="M3996" s="2" t="s">
        <v>32</v>
      </c>
      <c r="N3996" s="2" t="s">
        <v>10741</v>
      </c>
      <c r="O3996" s="15" t="s">
        <v>67</v>
      </c>
      <c r="P3996" s="20">
        <v>796</v>
      </c>
      <c r="Q3996" s="8" t="s">
        <v>41</v>
      </c>
      <c r="R3996" s="8">
        <v>4</v>
      </c>
      <c r="S3996" s="9">
        <v>40000</v>
      </c>
      <c r="T3996" s="9">
        <f t="shared" si="309"/>
        <v>160000</v>
      </c>
      <c r="U3996" s="9">
        <f t="shared" si="310"/>
        <v>179200.00000000003</v>
      </c>
      <c r="V3996" s="2" t="s">
        <v>42</v>
      </c>
      <c r="W3996" s="2">
        <v>2014</v>
      </c>
      <c r="X3996" s="2"/>
    </row>
    <row r="3997" spans="1:25" ht="76.5" outlineLevel="1" x14ac:dyDescent="0.25">
      <c r="A3997" s="2" t="s">
        <v>10746</v>
      </c>
      <c r="B3997" s="3" t="s">
        <v>27</v>
      </c>
      <c r="C3997" s="2" t="s">
        <v>10749</v>
      </c>
      <c r="D3997" s="10" t="s">
        <v>1971</v>
      </c>
      <c r="E3997" s="10" t="s">
        <v>10750</v>
      </c>
      <c r="F3997" s="2"/>
      <c r="G3997" s="2" t="s">
        <v>29</v>
      </c>
      <c r="H3997" s="7" t="s">
        <v>67</v>
      </c>
      <c r="I3997" s="2">
        <v>710000000</v>
      </c>
      <c r="J3997" s="2" t="s">
        <v>11537</v>
      </c>
      <c r="K3997" s="44" t="s">
        <v>3766</v>
      </c>
      <c r="L3997" s="2" t="s">
        <v>1148</v>
      </c>
      <c r="M3997" s="2" t="s">
        <v>32</v>
      </c>
      <c r="N3997" s="2" t="s">
        <v>10741</v>
      </c>
      <c r="O3997" s="15" t="s">
        <v>67</v>
      </c>
      <c r="P3997" s="20">
        <v>796</v>
      </c>
      <c r="Q3997" s="8" t="s">
        <v>41</v>
      </c>
      <c r="R3997" s="8">
        <v>8</v>
      </c>
      <c r="S3997" s="9">
        <v>40000</v>
      </c>
      <c r="T3997" s="9">
        <f t="shared" si="309"/>
        <v>320000</v>
      </c>
      <c r="U3997" s="9">
        <f t="shared" si="310"/>
        <v>358400.00000000006</v>
      </c>
      <c r="V3997" s="2" t="s">
        <v>42</v>
      </c>
      <c r="W3997" s="2">
        <v>2014</v>
      </c>
      <c r="X3997" s="2"/>
    </row>
    <row r="3998" spans="1:25" ht="89.25" outlineLevel="1" x14ac:dyDescent="0.25">
      <c r="A3998" s="2" t="s">
        <v>10747</v>
      </c>
      <c r="B3998" s="3" t="s">
        <v>27</v>
      </c>
      <c r="C3998" s="2" t="s">
        <v>10751</v>
      </c>
      <c r="D3998" s="10" t="s">
        <v>1971</v>
      </c>
      <c r="E3998" s="10" t="s">
        <v>12855</v>
      </c>
      <c r="F3998" s="43"/>
      <c r="G3998" s="2" t="s">
        <v>29</v>
      </c>
      <c r="H3998" s="7" t="s">
        <v>67</v>
      </c>
      <c r="I3998" s="2">
        <v>710000000</v>
      </c>
      <c r="J3998" s="2" t="s">
        <v>11537</v>
      </c>
      <c r="K3998" s="44" t="s">
        <v>3766</v>
      </c>
      <c r="L3998" s="2" t="s">
        <v>1148</v>
      </c>
      <c r="M3998" s="2" t="s">
        <v>32</v>
      </c>
      <c r="N3998" s="2" t="s">
        <v>10741</v>
      </c>
      <c r="O3998" s="15" t="s">
        <v>67</v>
      </c>
      <c r="P3998" s="20">
        <v>796</v>
      </c>
      <c r="Q3998" s="8" t="s">
        <v>41</v>
      </c>
      <c r="R3998" s="8">
        <v>4</v>
      </c>
      <c r="S3998" s="9">
        <v>70000</v>
      </c>
      <c r="T3998" s="9">
        <f t="shared" si="309"/>
        <v>280000</v>
      </c>
      <c r="U3998" s="9">
        <f t="shared" si="310"/>
        <v>313600.00000000006</v>
      </c>
      <c r="V3998" s="2" t="s">
        <v>42</v>
      </c>
      <c r="W3998" s="2">
        <v>2014</v>
      </c>
      <c r="X3998" s="2"/>
    </row>
    <row r="3999" spans="1:25" ht="76.5" outlineLevel="1" x14ac:dyDescent="0.25">
      <c r="A3999" s="2" t="s">
        <v>10748</v>
      </c>
      <c r="B3999" s="3" t="s">
        <v>27</v>
      </c>
      <c r="C3999" s="2" t="s">
        <v>10749</v>
      </c>
      <c r="D3999" s="10" t="s">
        <v>1971</v>
      </c>
      <c r="E3999" s="10" t="s">
        <v>10750</v>
      </c>
      <c r="F3999" s="43"/>
      <c r="G3999" s="2" t="s">
        <v>29</v>
      </c>
      <c r="H3999" s="7" t="s">
        <v>67</v>
      </c>
      <c r="I3999" s="2">
        <v>710000000</v>
      </c>
      <c r="J3999" s="2" t="s">
        <v>11537</v>
      </c>
      <c r="K3999" s="44" t="s">
        <v>3766</v>
      </c>
      <c r="L3999" s="2" t="s">
        <v>1148</v>
      </c>
      <c r="M3999" s="2" t="s">
        <v>32</v>
      </c>
      <c r="N3999" s="2" t="s">
        <v>10741</v>
      </c>
      <c r="O3999" s="15" t="s">
        <v>67</v>
      </c>
      <c r="P3999" s="20">
        <v>796</v>
      </c>
      <c r="Q3999" s="8" t="s">
        <v>41</v>
      </c>
      <c r="R3999" s="8">
        <v>4</v>
      </c>
      <c r="S3999" s="9">
        <v>35000</v>
      </c>
      <c r="T3999" s="9">
        <f t="shared" si="309"/>
        <v>140000</v>
      </c>
      <c r="U3999" s="9">
        <f t="shared" si="310"/>
        <v>156800.00000000003</v>
      </c>
      <c r="V3999" s="2" t="s">
        <v>42</v>
      </c>
      <c r="W3999" s="2">
        <v>2014</v>
      </c>
      <c r="X3999" s="2"/>
    </row>
    <row r="4000" spans="1:25" ht="76.5" outlineLevel="1" x14ac:dyDescent="0.25">
      <c r="A4000" s="2" t="s">
        <v>10752</v>
      </c>
      <c r="B4000" s="3" t="s">
        <v>27</v>
      </c>
      <c r="C4000" s="2" t="s">
        <v>13259</v>
      </c>
      <c r="D4000" s="10" t="s">
        <v>7898</v>
      </c>
      <c r="E4000" s="10" t="s">
        <v>10756</v>
      </c>
      <c r="F4000" s="43" t="s">
        <v>10757</v>
      </c>
      <c r="G4000" s="2" t="s">
        <v>29</v>
      </c>
      <c r="H4000" s="7" t="s">
        <v>67</v>
      </c>
      <c r="I4000" s="2">
        <v>710000000</v>
      </c>
      <c r="J4000" s="2" t="s">
        <v>11537</v>
      </c>
      <c r="K4000" s="44" t="s">
        <v>3766</v>
      </c>
      <c r="L4000" s="2" t="s">
        <v>1148</v>
      </c>
      <c r="M4000" s="2" t="s">
        <v>32</v>
      </c>
      <c r="N4000" s="2" t="s">
        <v>10741</v>
      </c>
      <c r="O4000" s="15" t="s">
        <v>67</v>
      </c>
      <c r="P4000" s="20">
        <v>796</v>
      </c>
      <c r="Q4000" s="8" t="s">
        <v>41</v>
      </c>
      <c r="R4000" s="8">
        <v>2</v>
      </c>
      <c r="S4000" s="9">
        <v>77000</v>
      </c>
      <c r="T4000" s="9">
        <f t="shared" si="309"/>
        <v>154000</v>
      </c>
      <c r="U4000" s="9">
        <f t="shared" si="310"/>
        <v>172480.00000000003</v>
      </c>
      <c r="V4000" s="2" t="s">
        <v>42</v>
      </c>
      <c r="W4000" s="2">
        <v>2014</v>
      </c>
      <c r="X4000" s="2"/>
    </row>
    <row r="4001" spans="1:24" ht="76.5" outlineLevel="1" x14ac:dyDescent="0.25">
      <c r="A4001" s="2" t="s">
        <v>10753</v>
      </c>
      <c r="B4001" s="3" t="s">
        <v>27</v>
      </c>
      <c r="C4001" s="2" t="s">
        <v>10758</v>
      </c>
      <c r="D4001" s="10" t="s">
        <v>841</v>
      </c>
      <c r="E4001" s="10" t="s">
        <v>10759</v>
      </c>
      <c r="F4001" s="43" t="s">
        <v>10760</v>
      </c>
      <c r="G4001" s="2" t="s">
        <v>29</v>
      </c>
      <c r="H4001" s="7" t="s">
        <v>67</v>
      </c>
      <c r="I4001" s="2">
        <v>710000000</v>
      </c>
      <c r="J4001" s="2" t="s">
        <v>11537</v>
      </c>
      <c r="K4001" s="44" t="s">
        <v>3766</v>
      </c>
      <c r="L4001" s="2" t="s">
        <v>1148</v>
      </c>
      <c r="M4001" s="2" t="s">
        <v>32</v>
      </c>
      <c r="N4001" s="2" t="s">
        <v>10741</v>
      </c>
      <c r="O4001" s="15" t="s">
        <v>67</v>
      </c>
      <c r="P4001" s="20">
        <v>839</v>
      </c>
      <c r="Q4001" s="8" t="s">
        <v>1838</v>
      </c>
      <c r="R4001" s="8">
        <v>12</v>
      </c>
      <c r="S4001" s="9">
        <v>20000</v>
      </c>
      <c r="T4001" s="9">
        <f t="shared" si="309"/>
        <v>240000</v>
      </c>
      <c r="U4001" s="9">
        <f t="shared" si="310"/>
        <v>268800</v>
      </c>
      <c r="V4001" s="2" t="s">
        <v>42</v>
      </c>
      <c r="W4001" s="2">
        <v>2014</v>
      </c>
      <c r="X4001" s="2"/>
    </row>
    <row r="4002" spans="1:24" ht="76.5" outlineLevel="1" x14ac:dyDescent="0.25">
      <c r="A4002" s="2" t="s">
        <v>10754</v>
      </c>
      <c r="B4002" s="3" t="s">
        <v>27</v>
      </c>
      <c r="C4002" s="2" t="s">
        <v>6485</v>
      </c>
      <c r="D4002" s="10" t="s">
        <v>6483</v>
      </c>
      <c r="E4002" s="10" t="s">
        <v>6486</v>
      </c>
      <c r="F4002" s="10" t="s">
        <v>10760</v>
      </c>
      <c r="G4002" s="2" t="s">
        <v>29</v>
      </c>
      <c r="H4002" s="7" t="s">
        <v>67</v>
      </c>
      <c r="I4002" s="2">
        <v>710000000</v>
      </c>
      <c r="J4002" s="2" t="s">
        <v>11537</v>
      </c>
      <c r="K4002" s="44" t="s">
        <v>3766</v>
      </c>
      <c r="L4002" s="2" t="s">
        <v>1148</v>
      </c>
      <c r="M4002" s="2" t="s">
        <v>32</v>
      </c>
      <c r="N4002" s="2" t="s">
        <v>10741</v>
      </c>
      <c r="O4002" s="15" t="s">
        <v>67</v>
      </c>
      <c r="P4002" s="20">
        <v>796</v>
      </c>
      <c r="Q4002" s="8" t="s">
        <v>41</v>
      </c>
      <c r="R4002" s="8">
        <v>12</v>
      </c>
      <c r="S4002" s="9">
        <v>7000</v>
      </c>
      <c r="T4002" s="9">
        <f t="shared" si="309"/>
        <v>84000</v>
      </c>
      <c r="U4002" s="9">
        <f t="shared" si="310"/>
        <v>94080.000000000015</v>
      </c>
      <c r="V4002" s="2" t="s">
        <v>42</v>
      </c>
      <c r="W4002" s="2">
        <v>2014</v>
      </c>
      <c r="X4002" s="2"/>
    </row>
    <row r="4003" spans="1:24" ht="76.5" outlineLevel="1" x14ac:dyDescent="0.25">
      <c r="A4003" s="2" t="s">
        <v>10755</v>
      </c>
      <c r="B4003" s="3" t="s">
        <v>27</v>
      </c>
      <c r="C4003" s="2" t="s">
        <v>1930</v>
      </c>
      <c r="D4003" s="10" t="s">
        <v>1932</v>
      </c>
      <c r="E4003" s="10" t="s">
        <v>1931</v>
      </c>
      <c r="F4003" s="43" t="s">
        <v>10761</v>
      </c>
      <c r="G4003" s="2" t="s">
        <v>29</v>
      </c>
      <c r="H4003" s="7" t="s">
        <v>67</v>
      </c>
      <c r="I4003" s="2">
        <v>710000000</v>
      </c>
      <c r="J4003" s="2" t="s">
        <v>11537</v>
      </c>
      <c r="K4003" s="44" t="s">
        <v>3766</v>
      </c>
      <c r="L4003" s="2" t="s">
        <v>1148</v>
      </c>
      <c r="M4003" s="2" t="s">
        <v>32</v>
      </c>
      <c r="N4003" s="2" t="s">
        <v>10741</v>
      </c>
      <c r="O4003" s="15" t="s">
        <v>67</v>
      </c>
      <c r="P4003" s="20">
        <v>796</v>
      </c>
      <c r="Q4003" s="8" t="s">
        <v>41</v>
      </c>
      <c r="R4003" s="8">
        <v>12</v>
      </c>
      <c r="S4003" s="9">
        <v>4000</v>
      </c>
      <c r="T4003" s="9">
        <f t="shared" si="309"/>
        <v>48000</v>
      </c>
      <c r="U4003" s="9">
        <f t="shared" si="310"/>
        <v>53760.000000000007</v>
      </c>
      <c r="V4003" s="2" t="s">
        <v>42</v>
      </c>
      <c r="W4003" s="2">
        <v>2014</v>
      </c>
      <c r="X4003" s="2"/>
    </row>
    <row r="4004" spans="1:24" ht="76.5" outlineLevel="1" x14ac:dyDescent="0.25">
      <c r="A4004" s="2" t="s">
        <v>10762</v>
      </c>
      <c r="B4004" s="3" t="s">
        <v>27</v>
      </c>
      <c r="C4004" s="2" t="s">
        <v>10765</v>
      </c>
      <c r="D4004" s="10" t="s">
        <v>10766</v>
      </c>
      <c r="E4004" s="10" t="s">
        <v>10767</v>
      </c>
      <c r="F4004" s="43" t="s">
        <v>10761</v>
      </c>
      <c r="G4004" s="2" t="s">
        <v>29</v>
      </c>
      <c r="H4004" s="7" t="s">
        <v>67</v>
      </c>
      <c r="I4004" s="2">
        <v>710000000</v>
      </c>
      <c r="J4004" s="2" t="s">
        <v>11537</v>
      </c>
      <c r="K4004" s="44" t="s">
        <v>3766</v>
      </c>
      <c r="L4004" s="2" t="s">
        <v>1148</v>
      </c>
      <c r="M4004" s="2" t="s">
        <v>32</v>
      </c>
      <c r="N4004" s="2" t="s">
        <v>10741</v>
      </c>
      <c r="O4004" s="15" t="s">
        <v>67</v>
      </c>
      <c r="P4004" s="20">
        <v>796</v>
      </c>
      <c r="Q4004" s="8" t="s">
        <v>41</v>
      </c>
      <c r="R4004" s="8">
        <v>12</v>
      </c>
      <c r="S4004" s="9">
        <v>2000</v>
      </c>
      <c r="T4004" s="9">
        <f t="shared" si="309"/>
        <v>24000</v>
      </c>
      <c r="U4004" s="9">
        <f t="shared" si="310"/>
        <v>26880.000000000004</v>
      </c>
      <c r="V4004" s="2" t="s">
        <v>42</v>
      </c>
      <c r="W4004" s="2">
        <v>2014</v>
      </c>
      <c r="X4004" s="2"/>
    </row>
    <row r="4005" spans="1:24" ht="76.5" outlineLevel="1" x14ac:dyDescent="0.25">
      <c r="A4005" s="2" t="s">
        <v>10763</v>
      </c>
      <c r="B4005" s="3" t="s">
        <v>27</v>
      </c>
      <c r="C4005" s="2" t="s">
        <v>5854</v>
      </c>
      <c r="D4005" s="10" t="s">
        <v>1927</v>
      </c>
      <c r="E4005" s="10" t="s">
        <v>12854</v>
      </c>
      <c r="F4005" s="43" t="s">
        <v>10761</v>
      </c>
      <c r="G4005" s="2" t="s">
        <v>29</v>
      </c>
      <c r="H4005" s="7" t="s">
        <v>67</v>
      </c>
      <c r="I4005" s="2">
        <v>710000000</v>
      </c>
      <c r="J4005" s="2" t="s">
        <v>11537</v>
      </c>
      <c r="K4005" s="44" t="s">
        <v>3766</v>
      </c>
      <c r="L4005" s="2" t="s">
        <v>1148</v>
      </c>
      <c r="M4005" s="2" t="s">
        <v>32</v>
      </c>
      <c r="N4005" s="2" t="s">
        <v>10741</v>
      </c>
      <c r="O4005" s="15" t="s">
        <v>67</v>
      </c>
      <c r="P4005" s="20">
        <v>796</v>
      </c>
      <c r="Q4005" s="8" t="s">
        <v>41</v>
      </c>
      <c r="R4005" s="8">
        <v>2</v>
      </c>
      <c r="S4005" s="9">
        <v>25000</v>
      </c>
      <c r="T4005" s="9">
        <f t="shared" si="309"/>
        <v>50000</v>
      </c>
      <c r="U4005" s="9">
        <f t="shared" si="310"/>
        <v>56000.000000000007</v>
      </c>
      <c r="V4005" s="2" t="s">
        <v>42</v>
      </c>
      <c r="W4005" s="2">
        <v>2014</v>
      </c>
      <c r="X4005" s="2"/>
    </row>
    <row r="4006" spans="1:24" ht="76.5" outlineLevel="1" x14ac:dyDescent="0.25">
      <c r="A4006" s="2" t="s">
        <v>10764</v>
      </c>
      <c r="B4006" s="3" t="s">
        <v>27</v>
      </c>
      <c r="C4006" s="2" t="s">
        <v>10768</v>
      </c>
      <c r="D4006" s="10" t="s">
        <v>1927</v>
      </c>
      <c r="E4006" s="10" t="s">
        <v>10769</v>
      </c>
      <c r="F4006" s="43" t="s">
        <v>10770</v>
      </c>
      <c r="G4006" s="2" t="s">
        <v>29</v>
      </c>
      <c r="H4006" s="7" t="s">
        <v>67</v>
      </c>
      <c r="I4006" s="2">
        <v>710000000</v>
      </c>
      <c r="J4006" s="2" t="s">
        <v>11537</v>
      </c>
      <c r="K4006" s="44" t="s">
        <v>3766</v>
      </c>
      <c r="L4006" s="2" t="s">
        <v>1148</v>
      </c>
      <c r="M4006" s="2" t="s">
        <v>32</v>
      </c>
      <c r="N4006" s="2" t="s">
        <v>10741</v>
      </c>
      <c r="O4006" s="15" t="s">
        <v>67</v>
      </c>
      <c r="P4006" s="20">
        <v>796</v>
      </c>
      <c r="Q4006" s="8" t="s">
        <v>41</v>
      </c>
      <c r="R4006" s="8">
        <v>1</v>
      </c>
      <c r="S4006" s="9">
        <v>30000</v>
      </c>
      <c r="T4006" s="9">
        <f t="shared" si="309"/>
        <v>30000</v>
      </c>
      <c r="U4006" s="9">
        <f t="shared" si="310"/>
        <v>33600</v>
      </c>
      <c r="V4006" s="2" t="s">
        <v>42</v>
      </c>
      <c r="W4006" s="2">
        <v>2014</v>
      </c>
      <c r="X4006" s="2"/>
    </row>
    <row r="4007" spans="1:24" ht="89.25" outlineLevel="1" x14ac:dyDescent="0.25">
      <c r="A4007" s="2" t="s">
        <v>10774</v>
      </c>
      <c r="B4007" s="3" t="s">
        <v>27</v>
      </c>
      <c r="C4007" s="5" t="s">
        <v>10722</v>
      </c>
      <c r="D4007" s="10" t="s">
        <v>1878</v>
      </c>
      <c r="E4007" s="10" t="s">
        <v>6500</v>
      </c>
      <c r="F4007" s="5" t="s">
        <v>10723</v>
      </c>
      <c r="G4007" s="2" t="s">
        <v>343</v>
      </c>
      <c r="H4007" s="4">
        <v>100</v>
      </c>
      <c r="I4007" s="2">
        <v>710000000</v>
      </c>
      <c r="J4007" s="2" t="s">
        <v>11537</v>
      </c>
      <c r="K4007" s="14" t="s">
        <v>3766</v>
      </c>
      <c r="L4007" s="5" t="s">
        <v>10384</v>
      </c>
      <c r="M4007" s="2" t="s">
        <v>32</v>
      </c>
      <c r="N4007" s="5" t="s">
        <v>10694</v>
      </c>
      <c r="O4007" s="35">
        <v>0.3</v>
      </c>
      <c r="P4007" s="36" t="s">
        <v>1837</v>
      </c>
      <c r="Q4007" s="5" t="s">
        <v>1838</v>
      </c>
      <c r="R4007" s="5">
        <v>14</v>
      </c>
      <c r="S4007" s="9">
        <v>4960</v>
      </c>
      <c r="T4007" s="9">
        <f t="shared" si="309"/>
        <v>69440</v>
      </c>
      <c r="U4007" s="9">
        <f t="shared" si="310"/>
        <v>77772.800000000003</v>
      </c>
      <c r="V4007" s="2" t="s">
        <v>36</v>
      </c>
      <c r="W4007" s="2">
        <v>2014</v>
      </c>
      <c r="X4007" s="2"/>
    </row>
    <row r="4008" spans="1:24" ht="229.5" outlineLevel="1" x14ac:dyDescent="0.25">
      <c r="A4008" s="2" t="s">
        <v>10871</v>
      </c>
      <c r="B4008" s="3" t="s">
        <v>27</v>
      </c>
      <c r="C4008" s="5" t="s">
        <v>1120</v>
      </c>
      <c r="D4008" s="10" t="s">
        <v>1121</v>
      </c>
      <c r="E4008" s="5" t="s">
        <v>11091</v>
      </c>
      <c r="F4008" s="10" t="s">
        <v>11092</v>
      </c>
      <c r="G4008" s="2" t="s">
        <v>343</v>
      </c>
      <c r="H4008" s="4">
        <v>0</v>
      </c>
      <c r="I4008" s="2">
        <v>710000000</v>
      </c>
      <c r="J4008" s="2" t="s">
        <v>11537</v>
      </c>
      <c r="K4008" s="5" t="s">
        <v>6161</v>
      </c>
      <c r="L4008" s="2" t="s">
        <v>1197</v>
      </c>
      <c r="M4008" s="2" t="s">
        <v>32</v>
      </c>
      <c r="N4008" s="5" t="s">
        <v>11093</v>
      </c>
      <c r="O4008" s="15" t="s">
        <v>67</v>
      </c>
      <c r="P4008" s="36" t="s">
        <v>40</v>
      </c>
      <c r="Q4008" s="2" t="s">
        <v>41</v>
      </c>
      <c r="R4008" s="5">
        <v>1</v>
      </c>
      <c r="S4008" s="9">
        <v>3400000</v>
      </c>
      <c r="T4008" s="9">
        <f t="shared" si="309"/>
        <v>3400000</v>
      </c>
      <c r="U4008" s="9">
        <f t="shared" si="310"/>
        <v>3808000.0000000005</v>
      </c>
      <c r="V4008" s="2" t="s">
        <v>345</v>
      </c>
      <c r="W4008" s="2">
        <v>2014</v>
      </c>
      <c r="X4008" s="2"/>
    </row>
    <row r="4009" spans="1:24" ht="178.5" outlineLevel="1" x14ac:dyDescent="0.25">
      <c r="A4009" s="2" t="s">
        <v>10872</v>
      </c>
      <c r="B4009" s="3" t="s">
        <v>27</v>
      </c>
      <c r="C4009" s="5" t="s">
        <v>1120</v>
      </c>
      <c r="D4009" s="10" t="s">
        <v>1121</v>
      </c>
      <c r="E4009" s="5" t="s">
        <v>11091</v>
      </c>
      <c r="F4009" s="10" t="s">
        <v>11094</v>
      </c>
      <c r="G4009" s="2" t="s">
        <v>343</v>
      </c>
      <c r="H4009" s="4">
        <v>0</v>
      </c>
      <c r="I4009" s="2">
        <v>710000000</v>
      </c>
      <c r="J4009" s="2" t="s">
        <v>11537</v>
      </c>
      <c r="K4009" s="5" t="s">
        <v>6161</v>
      </c>
      <c r="L4009" s="5" t="s">
        <v>11095</v>
      </c>
      <c r="M4009" s="2" t="s">
        <v>32</v>
      </c>
      <c r="N4009" s="5" t="s">
        <v>11096</v>
      </c>
      <c r="O4009" s="15" t="s">
        <v>67</v>
      </c>
      <c r="P4009" s="36" t="s">
        <v>40</v>
      </c>
      <c r="Q4009" s="2" t="s">
        <v>41</v>
      </c>
      <c r="R4009" s="5">
        <v>1</v>
      </c>
      <c r="S4009" s="9">
        <v>1650000</v>
      </c>
      <c r="T4009" s="9">
        <f t="shared" si="309"/>
        <v>1650000</v>
      </c>
      <c r="U4009" s="9">
        <f t="shared" si="310"/>
        <v>1848000.0000000002</v>
      </c>
      <c r="V4009" s="2" t="s">
        <v>345</v>
      </c>
      <c r="W4009" s="2">
        <v>2014</v>
      </c>
      <c r="X4009" s="2"/>
    </row>
    <row r="4010" spans="1:24" ht="178.5" outlineLevel="1" x14ac:dyDescent="0.25">
      <c r="A4010" s="2" t="s">
        <v>10873</v>
      </c>
      <c r="B4010" s="3" t="s">
        <v>27</v>
      </c>
      <c r="C4010" s="5" t="s">
        <v>1120</v>
      </c>
      <c r="D4010" s="10" t="s">
        <v>1121</v>
      </c>
      <c r="E4010" s="5" t="s">
        <v>11091</v>
      </c>
      <c r="F4010" s="10" t="s">
        <v>11094</v>
      </c>
      <c r="G4010" s="2" t="s">
        <v>343</v>
      </c>
      <c r="H4010" s="4">
        <v>0</v>
      </c>
      <c r="I4010" s="2">
        <v>710000000</v>
      </c>
      <c r="J4010" s="2" t="s">
        <v>11537</v>
      </c>
      <c r="K4010" s="5" t="s">
        <v>6161</v>
      </c>
      <c r="L4010" s="5" t="s">
        <v>11097</v>
      </c>
      <c r="M4010" s="2" t="s">
        <v>32</v>
      </c>
      <c r="N4010" s="5" t="s">
        <v>11093</v>
      </c>
      <c r="O4010" s="15" t="s">
        <v>67</v>
      </c>
      <c r="P4010" s="36" t="s">
        <v>40</v>
      </c>
      <c r="Q4010" s="2" t="s">
        <v>41</v>
      </c>
      <c r="R4010" s="5">
        <v>1</v>
      </c>
      <c r="S4010" s="9">
        <v>1650000</v>
      </c>
      <c r="T4010" s="9">
        <f t="shared" si="309"/>
        <v>1650000</v>
      </c>
      <c r="U4010" s="9">
        <f t="shared" si="310"/>
        <v>1848000.0000000002</v>
      </c>
      <c r="V4010" s="2" t="s">
        <v>345</v>
      </c>
      <c r="W4010" s="2">
        <v>2014</v>
      </c>
      <c r="X4010" s="2"/>
    </row>
    <row r="4011" spans="1:24" ht="201.75" customHeight="1" outlineLevel="1" x14ac:dyDescent="0.25">
      <c r="A4011" s="2" t="s">
        <v>10874</v>
      </c>
      <c r="B4011" s="3" t="s">
        <v>27</v>
      </c>
      <c r="C4011" s="5" t="s">
        <v>1120</v>
      </c>
      <c r="D4011" s="10" t="s">
        <v>1121</v>
      </c>
      <c r="E4011" s="5" t="s">
        <v>11091</v>
      </c>
      <c r="F4011" s="10" t="s">
        <v>11094</v>
      </c>
      <c r="G4011" s="2" t="s">
        <v>343</v>
      </c>
      <c r="H4011" s="4">
        <v>0</v>
      </c>
      <c r="I4011" s="2">
        <v>710000000</v>
      </c>
      <c r="J4011" s="2" t="s">
        <v>11537</v>
      </c>
      <c r="K4011" s="5" t="s">
        <v>6161</v>
      </c>
      <c r="L4011" s="5" t="s">
        <v>11098</v>
      </c>
      <c r="M4011" s="2" t="s">
        <v>32</v>
      </c>
      <c r="N4011" s="5" t="s">
        <v>11096</v>
      </c>
      <c r="O4011" s="15" t="s">
        <v>67</v>
      </c>
      <c r="P4011" s="36" t="s">
        <v>40</v>
      </c>
      <c r="Q4011" s="2" t="s">
        <v>41</v>
      </c>
      <c r="R4011" s="5">
        <v>1</v>
      </c>
      <c r="S4011" s="9">
        <v>1650000</v>
      </c>
      <c r="T4011" s="9">
        <f t="shared" si="309"/>
        <v>1650000</v>
      </c>
      <c r="U4011" s="9">
        <f t="shared" si="310"/>
        <v>1848000.0000000002</v>
      </c>
      <c r="V4011" s="2" t="s">
        <v>345</v>
      </c>
      <c r="W4011" s="2">
        <v>2014</v>
      </c>
      <c r="X4011" s="2"/>
    </row>
    <row r="4012" spans="1:24" ht="178.5" outlineLevel="1" x14ac:dyDescent="0.25">
      <c r="A4012" s="2" t="s">
        <v>10875</v>
      </c>
      <c r="B4012" s="3" t="s">
        <v>27</v>
      </c>
      <c r="C4012" s="5" t="s">
        <v>1120</v>
      </c>
      <c r="D4012" s="10" t="s">
        <v>1121</v>
      </c>
      <c r="E4012" s="5" t="s">
        <v>11091</v>
      </c>
      <c r="F4012" s="10" t="s">
        <v>11094</v>
      </c>
      <c r="G4012" s="2" t="s">
        <v>343</v>
      </c>
      <c r="H4012" s="4">
        <v>0</v>
      </c>
      <c r="I4012" s="2">
        <v>710000000</v>
      </c>
      <c r="J4012" s="2" t="s">
        <v>11537</v>
      </c>
      <c r="K4012" s="5" t="s">
        <v>6161</v>
      </c>
      <c r="L4012" s="5" t="s">
        <v>11099</v>
      </c>
      <c r="M4012" s="2" t="s">
        <v>32</v>
      </c>
      <c r="N4012" s="5" t="s">
        <v>11096</v>
      </c>
      <c r="O4012" s="15" t="s">
        <v>67</v>
      </c>
      <c r="P4012" s="36" t="s">
        <v>40</v>
      </c>
      <c r="Q4012" s="2" t="s">
        <v>41</v>
      </c>
      <c r="R4012" s="5">
        <v>1</v>
      </c>
      <c r="S4012" s="9">
        <v>1650000</v>
      </c>
      <c r="T4012" s="9">
        <f t="shared" si="309"/>
        <v>1650000</v>
      </c>
      <c r="U4012" s="9">
        <f t="shared" si="310"/>
        <v>1848000.0000000002</v>
      </c>
      <c r="V4012" s="2" t="s">
        <v>345</v>
      </c>
      <c r="W4012" s="2">
        <v>2014</v>
      </c>
      <c r="X4012" s="2"/>
    </row>
    <row r="4013" spans="1:24" ht="40.5" customHeight="1" outlineLevel="1" x14ac:dyDescent="0.25">
      <c r="A4013" s="2" t="s">
        <v>10876</v>
      </c>
      <c r="B4013" s="3" t="s">
        <v>27</v>
      </c>
      <c r="C4013" s="5" t="s">
        <v>11100</v>
      </c>
      <c r="D4013" s="10" t="s">
        <v>11101</v>
      </c>
      <c r="E4013" s="5" t="s">
        <v>11102</v>
      </c>
      <c r="F4013" s="5" t="s">
        <v>11102</v>
      </c>
      <c r="G4013" s="2" t="s">
        <v>343</v>
      </c>
      <c r="H4013" s="21">
        <v>1</v>
      </c>
      <c r="I4013" s="2">
        <v>710000000</v>
      </c>
      <c r="J4013" s="2" t="s">
        <v>11537</v>
      </c>
      <c r="K4013" s="5" t="s">
        <v>6161</v>
      </c>
      <c r="L4013" s="2" t="s">
        <v>1197</v>
      </c>
      <c r="M4013" s="2" t="s">
        <v>32</v>
      </c>
      <c r="N4013" s="5" t="s">
        <v>11093</v>
      </c>
      <c r="O4013" s="15" t="s">
        <v>67</v>
      </c>
      <c r="P4013" s="36" t="s">
        <v>40</v>
      </c>
      <c r="Q4013" s="2" t="s">
        <v>41</v>
      </c>
      <c r="R4013" s="48">
        <v>35</v>
      </c>
      <c r="S4013" s="9">
        <v>122680</v>
      </c>
      <c r="T4013" s="9">
        <f t="shared" si="309"/>
        <v>4293800</v>
      </c>
      <c r="U4013" s="9">
        <f t="shared" si="310"/>
        <v>4809056</v>
      </c>
      <c r="V4013" s="2" t="s">
        <v>36</v>
      </c>
      <c r="W4013" s="2">
        <v>2014</v>
      </c>
      <c r="X4013" s="2"/>
    </row>
    <row r="4014" spans="1:24" ht="37.5" customHeight="1" outlineLevel="1" x14ac:dyDescent="0.25">
      <c r="A4014" s="2" t="s">
        <v>10877</v>
      </c>
      <c r="B4014" s="3" t="s">
        <v>27</v>
      </c>
      <c r="C4014" s="5" t="s">
        <v>11103</v>
      </c>
      <c r="D4014" s="10" t="s">
        <v>11104</v>
      </c>
      <c r="E4014" s="5" t="s">
        <v>11105</v>
      </c>
      <c r="F4014" s="5" t="s">
        <v>11105</v>
      </c>
      <c r="G4014" s="2" t="s">
        <v>343</v>
      </c>
      <c r="H4014" s="21">
        <v>1</v>
      </c>
      <c r="I4014" s="2">
        <v>710000000</v>
      </c>
      <c r="J4014" s="2" t="s">
        <v>11537</v>
      </c>
      <c r="K4014" s="5" t="s">
        <v>6161</v>
      </c>
      <c r="L4014" s="2" t="s">
        <v>1197</v>
      </c>
      <c r="M4014" s="2" t="s">
        <v>32</v>
      </c>
      <c r="N4014" s="5" t="s">
        <v>11093</v>
      </c>
      <c r="O4014" s="15" t="s">
        <v>67</v>
      </c>
      <c r="P4014" s="36" t="s">
        <v>40</v>
      </c>
      <c r="Q4014" s="2" t="s">
        <v>41</v>
      </c>
      <c r="R4014" s="48">
        <v>30</v>
      </c>
      <c r="S4014" s="9">
        <v>53110</v>
      </c>
      <c r="T4014" s="9">
        <f t="shared" si="309"/>
        <v>1593300</v>
      </c>
      <c r="U4014" s="9">
        <f t="shared" si="310"/>
        <v>1784496.0000000002</v>
      </c>
      <c r="V4014" s="2" t="s">
        <v>36</v>
      </c>
      <c r="W4014" s="2">
        <v>2014</v>
      </c>
      <c r="X4014" s="2"/>
    </row>
    <row r="4015" spans="1:24" ht="48" customHeight="1" outlineLevel="1" x14ac:dyDescent="0.25">
      <c r="A4015" s="2" t="s">
        <v>10878</v>
      </c>
      <c r="B4015" s="3" t="s">
        <v>27</v>
      </c>
      <c r="C4015" s="5" t="s">
        <v>11106</v>
      </c>
      <c r="D4015" s="10" t="s">
        <v>11107</v>
      </c>
      <c r="E4015" s="5" t="s">
        <v>11108</v>
      </c>
      <c r="F4015" s="5" t="s">
        <v>11108</v>
      </c>
      <c r="G4015" s="2" t="s">
        <v>343</v>
      </c>
      <c r="H4015" s="4">
        <v>0</v>
      </c>
      <c r="I4015" s="2">
        <v>710000000</v>
      </c>
      <c r="J4015" s="2" t="s">
        <v>11537</v>
      </c>
      <c r="K4015" s="5" t="s">
        <v>6161</v>
      </c>
      <c r="L4015" s="2" t="s">
        <v>1197</v>
      </c>
      <c r="M4015" s="2" t="s">
        <v>32</v>
      </c>
      <c r="N4015" s="5" t="s">
        <v>11093</v>
      </c>
      <c r="O4015" s="15" t="s">
        <v>67</v>
      </c>
      <c r="P4015" s="36" t="s">
        <v>40</v>
      </c>
      <c r="Q4015" s="2" t="s">
        <v>41</v>
      </c>
      <c r="R4015" s="190">
        <v>15</v>
      </c>
      <c r="S4015" s="9">
        <v>47840</v>
      </c>
      <c r="T4015" s="9">
        <f t="shared" si="309"/>
        <v>717600</v>
      </c>
      <c r="U4015" s="9">
        <f t="shared" si="310"/>
        <v>803712.00000000012</v>
      </c>
      <c r="V4015" s="2" t="s">
        <v>345</v>
      </c>
      <c r="W4015" s="2">
        <v>2014</v>
      </c>
      <c r="X4015" s="2"/>
    </row>
    <row r="4016" spans="1:24" ht="51" customHeight="1" outlineLevel="1" x14ac:dyDescent="0.25">
      <c r="A4016" s="2" t="s">
        <v>10879</v>
      </c>
      <c r="B4016" s="3" t="s">
        <v>27</v>
      </c>
      <c r="C4016" s="5" t="s">
        <v>11109</v>
      </c>
      <c r="D4016" s="10" t="s">
        <v>11110</v>
      </c>
      <c r="E4016" s="5" t="s">
        <v>11111</v>
      </c>
      <c r="F4016" s="5" t="s">
        <v>11111</v>
      </c>
      <c r="G4016" s="2" t="s">
        <v>343</v>
      </c>
      <c r="H4016" s="4">
        <v>0</v>
      </c>
      <c r="I4016" s="2">
        <v>710000000</v>
      </c>
      <c r="J4016" s="2" t="s">
        <v>11537</v>
      </c>
      <c r="K4016" s="5" t="s">
        <v>6161</v>
      </c>
      <c r="L4016" s="2" t="s">
        <v>1197</v>
      </c>
      <c r="M4016" s="2" t="s">
        <v>32</v>
      </c>
      <c r="N4016" s="5" t="s">
        <v>11093</v>
      </c>
      <c r="O4016" s="15" t="s">
        <v>67</v>
      </c>
      <c r="P4016" s="36" t="s">
        <v>40</v>
      </c>
      <c r="Q4016" s="2" t="s">
        <v>41</v>
      </c>
      <c r="R4016" s="190">
        <v>25</v>
      </c>
      <c r="S4016" s="9">
        <v>70070</v>
      </c>
      <c r="T4016" s="9">
        <f t="shared" si="309"/>
        <v>1751750</v>
      </c>
      <c r="U4016" s="9">
        <f t="shared" si="310"/>
        <v>1961960.0000000002</v>
      </c>
      <c r="V4016" s="2" t="s">
        <v>345</v>
      </c>
      <c r="W4016" s="2">
        <v>2014</v>
      </c>
      <c r="X4016" s="2"/>
    </row>
    <row r="4017" spans="1:24" ht="63.75" outlineLevel="1" x14ac:dyDescent="0.25">
      <c r="A4017" s="2" t="s">
        <v>10880</v>
      </c>
      <c r="B4017" s="3" t="s">
        <v>27</v>
      </c>
      <c r="C4017" s="5" t="s">
        <v>11112</v>
      </c>
      <c r="D4017" s="10" t="s">
        <v>11107</v>
      </c>
      <c r="E4017" s="5" t="s">
        <v>11113</v>
      </c>
      <c r="F4017" s="5" t="s">
        <v>11113</v>
      </c>
      <c r="G4017" s="2" t="s">
        <v>343</v>
      </c>
      <c r="H4017" s="4">
        <v>0</v>
      </c>
      <c r="I4017" s="2">
        <v>710000000</v>
      </c>
      <c r="J4017" s="2" t="s">
        <v>11537</v>
      </c>
      <c r="K4017" s="5" t="s">
        <v>6161</v>
      </c>
      <c r="L4017" s="2" t="s">
        <v>1197</v>
      </c>
      <c r="M4017" s="2" t="s">
        <v>32</v>
      </c>
      <c r="N4017" s="5" t="s">
        <v>11093</v>
      </c>
      <c r="O4017" s="15" t="s">
        <v>67</v>
      </c>
      <c r="P4017" s="36" t="s">
        <v>40</v>
      </c>
      <c r="Q4017" s="2" t="s">
        <v>41</v>
      </c>
      <c r="R4017" s="190">
        <v>1</v>
      </c>
      <c r="S4017" s="9">
        <v>336700</v>
      </c>
      <c r="T4017" s="9">
        <f t="shared" si="309"/>
        <v>336700</v>
      </c>
      <c r="U4017" s="9">
        <f t="shared" si="310"/>
        <v>377104.00000000006</v>
      </c>
      <c r="V4017" s="2" t="s">
        <v>345</v>
      </c>
      <c r="W4017" s="2">
        <v>2014</v>
      </c>
      <c r="X4017" s="2"/>
    </row>
    <row r="4018" spans="1:24" ht="63.75" outlineLevel="1" x14ac:dyDescent="0.25">
      <c r="A4018" s="2" t="s">
        <v>10881</v>
      </c>
      <c r="B4018" s="3" t="s">
        <v>27</v>
      </c>
      <c r="C4018" s="5" t="s">
        <v>11114</v>
      </c>
      <c r="D4018" s="10" t="s">
        <v>11115</v>
      </c>
      <c r="E4018" s="5" t="s">
        <v>11116</v>
      </c>
      <c r="F4018" s="5" t="s">
        <v>11116</v>
      </c>
      <c r="G4018" s="2" t="s">
        <v>343</v>
      </c>
      <c r="H4018" s="4">
        <v>0</v>
      </c>
      <c r="I4018" s="2">
        <v>710000000</v>
      </c>
      <c r="J4018" s="2" t="s">
        <v>11537</v>
      </c>
      <c r="K4018" s="5" t="s">
        <v>6161</v>
      </c>
      <c r="L4018" s="2" t="s">
        <v>1197</v>
      </c>
      <c r="M4018" s="2" t="s">
        <v>32</v>
      </c>
      <c r="N4018" s="5" t="s">
        <v>11093</v>
      </c>
      <c r="O4018" s="15" t="s">
        <v>67</v>
      </c>
      <c r="P4018" s="36" t="s">
        <v>40</v>
      </c>
      <c r="Q4018" s="2" t="s">
        <v>41</v>
      </c>
      <c r="R4018" s="190">
        <v>2</v>
      </c>
      <c r="S4018" s="9">
        <v>176800</v>
      </c>
      <c r="T4018" s="9">
        <f t="shared" si="309"/>
        <v>353600</v>
      </c>
      <c r="U4018" s="9">
        <f t="shared" si="310"/>
        <v>396032.00000000006</v>
      </c>
      <c r="V4018" s="2" t="s">
        <v>345</v>
      </c>
      <c r="W4018" s="2">
        <v>2014</v>
      </c>
      <c r="X4018" s="2"/>
    </row>
    <row r="4019" spans="1:24" ht="63.75" outlineLevel="1" x14ac:dyDescent="0.25">
      <c r="A4019" s="2" t="s">
        <v>10882</v>
      </c>
      <c r="B4019" s="3" t="s">
        <v>27</v>
      </c>
      <c r="C4019" s="5" t="s">
        <v>11117</v>
      </c>
      <c r="D4019" s="10" t="s">
        <v>11118</v>
      </c>
      <c r="E4019" s="5" t="s">
        <v>11119</v>
      </c>
      <c r="F4019" s="5" t="s">
        <v>11119</v>
      </c>
      <c r="G4019" s="2" t="s">
        <v>343</v>
      </c>
      <c r="H4019" s="4">
        <v>0</v>
      </c>
      <c r="I4019" s="2">
        <v>710000000</v>
      </c>
      <c r="J4019" s="2" t="s">
        <v>11537</v>
      </c>
      <c r="K4019" s="5" t="s">
        <v>6161</v>
      </c>
      <c r="L4019" s="2" t="s">
        <v>1197</v>
      </c>
      <c r="M4019" s="2" t="s">
        <v>32</v>
      </c>
      <c r="N4019" s="5" t="s">
        <v>11093</v>
      </c>
      <c r="O4019" s="15" t="s">
        <v>67</v>
      </c>
      <c r="P4019" s="36" t="s">
        <v>40</v>
      </c>
      <c r="Q4019" s="2" t="s">
        <v>41</v>
      </c>
      <c r="R4019" s="190">
        <v>4</v>
      </c>
      <c r="S4019" s="9">
        <v>202930</v>
      </c>
      <c r="T4019" s="9">
        <f t="shared" si="309"/>
        <v>811720</v>
      </c>
      <c r="U4019" s="9">
        <f t="shared" si="310"/>
        <v>909126.40000000014</v>
      </c>
      <c r="V4019" s="2" t="s">
        <v>345</v>
      </c>
      <c r="W4019" s="2">
        <v>2014</v>
      </c>
      <c r="X4019" s="2"/>
    </row>
    <row r="4020" spans="1:24" ht="63.75" outlineLevel="1" x14ac:dyDescent="0.25">
      <c r="A4020" s="2" t="s">
        <v>10883</v>
      </c>
      <c r="B4020" s="3" t="s">
        <v>27</v>
      </c>
      <c r="C4020" s="5" t="s">
        <v>11120</v>
      </c>
      <c r="D4020" s="10" t="s">
        <v>11121</v>
      </c>
      <c r="E4020" s="5" t="s">
        <v>11122</v>
      </c>
      <c r="F4020" s="5" t="s">
        <v>11122</v>
      </c>
      <c r="G4020" s="2" t="s">
        <v>343</v>
      </c>
      <c r="H4020" s="4">
        <v>0</v>
      </c>
      <c r="I4020" s="2">
        <v>710000000</v>
      </c>
      <c r="J4020" s="2" t="s">
        <v>11537</v>
      </c>
      <c r="K4020" s="5" t="s">
        <v>6161</v>
      </c>
      <c r="L4020" s="2" t="s">
        <v>1197</v>
      </c>
      <c r="M4020" s="2" t="s">
        <v>32</v>
      </c>
      <c r="N4020" s="5" t="s">
        <v>11093</v>
      </c>
      <c r="O4020" s="15" t="s">
        <v>67</v>
      </c>
      <c r="P4020" s="36" t="s">
        <v>40</v>
      </c>
      <c r="Q4020" s="2" t="s">
        <v>41</v>
      </c>
      <c r="R4020" s="190">
        <v>5</v>
      </c>
      <c r="S4020" s="9">
        <v>1490</v>
      </c>
      <c r="T4020" s="9">
        <f t="shared" si="309"/>
        <v>7450</v>
      </c>
      <c r="U4020" s="9">
        <f t="shared" si="310"/>
        <v>8344</v>
      </c>
      <c r="V4020" s="2" t="s">
        <v>345</v>
      </c>
      <c r="W4020" s="2">
        <v>2014</v>
      </c>
      <c r="X4020" s="2"/>
    </row>
    <row r="4021" spans="1:24" ht="63.75" outlineLevel="1" x14ac:dyDescent="0.25">
      <c r="A4021" s="2" t="s">
        <v>10884</v>
      </c>
      <c r="B4021" s="3" t="s">
        <v>27</v>
      </c>
      <c r="C4021" s="5" t="s">
        <v>11123</v>
      </c>
      <c r="D4021" s="10" t="s">
        <v>1987</v>
      </c>
      <c r="E4021" s="5" t="s">
        <v>11124</v>
      </c>
      <c r="F4021" s="5" t="s">
        <v>11124</v>
      </c>
      <c r="G4021" s="2" t="s">
        <v>343</v>
      </c>
      <c r="H4021" s="4">
        <v>0</v>
      </c>
      <c r="I4021" s="2">
        <v>710000000</v>
      </c>
      <c r="J4021" s="2" t="s">
        <v>11537</v>
      </c>
      <c r="K4021" s="5" t="s">
        <v>6161</v>
      </c>
      <c r="L4021" s="2" t="s">
        <v>1197</v>
      </c>
      <c r="M4021" s="2" t="s">
        <v>32</v>
      </c>
      <c r="N4021" s="5" t="s">
        <v>11093</v>
      </c>
      <c r="O4021" s="15" t="s">
        <v>67</v>
      </c>
      <c r="P4021" s="36" t="s">
        <v>40</v>
      </c>
      <c r="Q4021" s="2" t="s">
        <v>41</v>
      </c>
      <c r="R4021" s="190">
        <v>6</v>
      </c>
      <c r="S4021" s="9">
        <v>8320</v>
      </c>
      <c r="T4021" s="9">
        <f t="shared" si="309"/>
        <v>49920</v>
      </c>
      <c r="U4021" s="9">
        <f t="shared" si="310"/>
        <v>55910.400000000009</v>
      </c>
      <c r="V4021" s="2" t="s">
        <v>345</v>
      </c>
      <c r="W4021" s="2">
        <v>2014</v>
      </c>
      <c r="X4021" s="2"/>
    </row>
    <row r="4022" spans="1:24" ht="63.75" outlineLevel="1" x14ac:dyDescent="0.25">
      <c r="A4022" s="2" t="s">
        <v>10885</v>
      </c>
      <c r="B4022" s="3" t="s">
        <v>27</v>
      </c>
      <c r="C4022" s="5" t="s">
        <v>11125</v>
      </c>
      <c r="D4022" s="10" t="s">
        <v>1987</v>
      </c>
      <c r="E4022" s="5" t="s">
        <v>11126</v>
      </c>
      <c r="F4022" s="5" t="s">
        <v>11126</v>
      </c>
      <c r="G4022" s="2" t="s">
        <v>343</v>
      </c>
      <c r="H4022" s="4">
        <v>0</v>
      </c>
      <c r="I4022" s="2">
        <v>710000000</v>
      </c>
      <c r="J4022" s="2" t="s">
        <v>11537</v>
      </c>
      <c r="K4022" s="5" t="s">
        <v>6161</v>
      </c>
      <c r="L4022" s="2" t="s">
        <v>1197</v>
      </c>
      <c r="M4022" s="2" t="s">
        <v>32</v>
      </c>
      <c r="N4022" s="5" t="s">
        <v>11093</v>
      </c>
      <c r="O4022" s="15" t="s">
        <v>67</v>
      </c>
      <c r="P4022" s="36" t="s">
        <v>40</v>
      </c>
      <c r="Q4022" s="2" t="s">
        <v>41</v>
      </c>
      <c r="R4022" s="190">
        <v>3</v>
      </c>
      <c r="S4022" s="9">
        <v>30290</v>
      </c>
      <c r="T4022" s="9">
        <f t="shared" si="309"/>
        <v>90870</v>
      </c>
      <c r="U4022" s="9">
        <f t="shared" si="310"/>
        <v>101774.40000000001</v>
      </c>
      <c r="V4022" s="2" t="s">
        <v>345</v>
      </c>
      <c r="W4022" s="2">
        <v>2014</v>
      </c>
      <c r="X4022" s="2"/>
    </row>
    <row r="4023" spans="1:24" ht="89.25" outlineLevel="1" x14ac:dyDescent="0.25">
      <c r="A4023" s="2" t="s">
        <v>10886</v>
      </c>
      <c r="B4023" s="3" t="s">
        <v>27</v>
      </c>
      <c r="C4023" s="5" t="s">
        <v>11127</v>
      </c>
      <c r="D4023" s="10" t="s">
        <v>1987</v>
      </c>
      <c r="E4023" s="5" t="s">
        <v>11128</v>
      </c>
      <c r="F4023" s="5" t="s">
        <v>11128</v>
      </c>
      <c r="G4023" s="2" t="s">
        <v>343</v>
      </c>
      <c r="H4023" s="4">
        <v>0</v>
      </c>
      <c r="I4023" s="2">
        <v>710000000</v>
      </c>
      <c r="J4023" s="2" t="s">
        <v>11537</v>
      </c>
      <c r="K4023" s="5" t="s">
        <v>6161</v>
      </c>
      <c r="L4023" s="2" t="s">
        <v>1197</v>
      </c>
      <c r="M4023" s="2" t="s">
        <v>32</v>
      </c>
      <c r="N4023" s="5" t="s">
        <v>11093</v>
      </c>
      <c r="O4023" s="15" t="s">
        <v>67</v>
      </c>
      <c r="P4023" s="36" t="s">
        <v>40</v>
      </c>
      <c r="Q4023" s="2" t="s">
        <v>41</v>
      </c>
      <c r="R4023" s="190">
        <v>13</v>
      </c>
      <c r="S4023" s="9">
        <v>62400</v>
      </c>
      <c r="T4023" s="9">
        <f t="shared" si="309"/>
        <v>811200</v>
      </c>
      <c r="U4023" s="9">
        <f t="shared" si="310"/>
        <v>908544.00000000012</v>
      </c>
      <c r="V4023" s="2" t="s">
        <v>345</v>
      </c>
      <c r="W4023" s="2">
        <v>2014</v>
      </c>
      <c r="X4023" s="2"/>
    </row>
    <row r="4024" spans="1:24" ht="63.75" outlineLevel="1" x14ac:dyDescent="0.25">
      <c r="A4024" s="2" t="s">
        <v>10887</v>
      </c>
      <c r="B4024" s="3" t="s">
        <v>27</v>
      </c>
      <c r="C4024" s="5" t="s">
        <v>11129</v>
      </c>
      <c r="D4024" s="10" t="s">
        <v>11130</v>
      </c>
      <c r="E4024" s="5" t="s">
        <v>11131</v>
      </c>
      <c r="F4024" s="5" t="s">
        <v>11132</v>
      </c>
      <c r="G4024" s="2" t="s">
        <v>343</v>
      </c>
      <c r="H4024" s="4">
        <v>0</v>
      </c>
      <c r="I4024" s="2">
        <v>710000000</v>
      </c>
      <c r="J4024" s="2" t="s">
        <v>11537</v>
      </c>
      <c r="K4024" s="5" t="s">
        <v>6161</v>
      </c>
      <c r="L4024" s="2" t="s">
        <v>1197</v>
      </c>
      <c r="M4024" s="2" t="s">
        <v>32</v>
      </c>
      <c r="N4024" s="5" t="s">
        <v>11093</v>
      </c>
      <c r="O4024" s="15" t="s">
        <v>67</v>
      </c>
      <c r="P4024" s="36" t="s">
        <v>40</v>
      </c>
      <c r="Q4024" s="2" t="s">
        <v>41</v>
      </c>
      <c r="R4024" s="190">
        <v>1</v>
      </c>
      <c r="S4024" s="9">
        <v>129600</v>
      </c>
      <c r="T4024" s="9">
        <f t="shared" si="309"/>
        <v>129600</v>
      </c>
      <c r="U4024" s="9">
        <f t="shared" si="310"/>
        <v>145152</v>
      </c>
      <c r="V4024" s="2" t="s">
        <v>345</v>
      </c>
      <c r="W4024" s="2">
        <v>2014</v>
      </c>
      <c r="X4024" s="2"/>
    </row>
    <row r="4025" spans="1:24" ht="195" customHeight="1" outlineLevel="1" x14ac:dyDescent="0.25">
      <c r="A4025" s="2" t="s">
        <v>10888</v>
      </c>
      <c r="B4025" s="3" t="s">
        <v>27</v>
      </c>
      <c r="C4025" s="5" t="s">
        <v>11232</v>
      </c>
      <c r="D4025" s="5" t="s">
        <v>11233</v>
      </c>
      <c r="E4025" s="20" t="s">
        <v>11234</v>
      </c>
      <c r="F4025" s="20" t="s">
        <v>11234</v>
      </c>
      <c r="G4025" s="2" t="s">
        <v>343</v>
      </c>
      <c r="H4025" s="4">
        <v>0</v>
      </c>
      <c r="I4025" s="2">
        <v>710000000</v>
      </c>
      <c r="J4025" s="2" t="s">
        <v>11537</v>
      </c>
      <c r="K4025" s="5" t="s">
        <v>10794</v>
      </c>
      <c r="L4025" s="2" t="s">
        <v>1197</v>
      </c>
      <c r="M4025" s="2" t="s">
        <v>32</v>
      </c>
      <c r="N4025" s="5" t="s">
        <v>11235</v>
      </c>
      <c r="O4025" s="15" t="s">
        <v>67</v>
      </c>
      <c r="P4025" s="2">
        <v>796</v>
      </c>
      <c r="Q4025" s="2" t="s">
        <v>41</v>
      </c>
      <c r="R4025" s="48">
        <v>4</v>
      </c>
      <c r="S4025" s="9">
        <v>2650000</v>
      </c>
      <c r="T4025" s="9">
        <f t="shared" si="309"/>
        <v>10600000</v>
      </c>
      <c r="U4025" s="9">
        <f t="shared" si="310"/>
        <v>11872000.000000002</v>
      </c>
      <c r="V4025" s="2" t="s">
        <v>345</v>
      </c>
      <c r="W4025" s="2">
        <v>2014</v>
      </c>
      <c r="X4025" s="2"/>
    </row>
    <row r="4026" spans="1:24" ht="63.75" outlineLevel="1" x14ac:dyDescent="0.25">
      <c r="A4026" s="2" t="s">
        <v>11029</v>
      </c>
      <c r="B4026" s="3" t="s">
        <v>27</v>
      </c>
      <c r="C4026" s="5" t="s">
        <v>11129</v>
      </c>
      <c r="D4026" s="10" t="s">
        <v>11130</v>
      </c>
      <c r="E4026" s="5" t="s">
        <v>11131</v>
      </c>
      <c r="F4026" s="5" t="s">
        <v>11133</v>
      </c>
      <c r="G4026" s="2" t="s">
        <v>343</v>
      </c>
      <c r="H4026" s="4">
        <v>0</v>
      </c>
      <c r="I4026" s="2">
        <v>710000000</v>
      </c>
      <c r="J4026" s="2" t="s">
        <v>11537</v>
      </c>
      <c r="K4026" s="5" t="s">
        <v>6161</v>
      </c>
      <c r="L4026" s="2" t="s">
        <v>1197</v>
      </c>
      <c r="M4026" s="2" t="s">
        <v>32</v>
      </c>
      <c r="N4026" s="5" t="s">
        <v>11093</v>
      </c>
      <c r="O4026" s="15" t="s">
        <v>67</v>
      </c>
      <c r="P4026" s="36" t="s">
        <v>40</v>
      </c>
      <c r="Q4026" s="2" t="s">
        <v>41</v>
      </c>
      <c r="R4026" s="190">
        <v>2</v>
      </c>
      <c r="S4026" s="9">
        <v>160000</v>
      </c>
      <c r="T4026" s="9">
        <f t="shared" si="309"/>
        <v>320000</v>
      </c>
      <c r="U4026" s="9">
        <f t="shared" si="310"/>
        <v>358400.00000000006</v>
      </c>
      <c r="V4026" s="2" t="s">
        <v>345</v>
      </c>
      <c r="W4026" s="2">
        <v>2014</v>
      </c>
      <c r="X4026" s="2"/>
    </row>
    <row r="4027" spans="1:24" ht="63.75" outlineLevel="1" x14ac:dyDescent="0.25">
      <c r="A4027" s="2" t="s">
        <v>11231</v>
      </c>
      <c r="B4027" s="3" t="s">
        <v>27</v>
      </c>
      <c r="C4027" s="5" t="s">
        <v>11129</v>
      </c>
      <c r="D4027" s="10" t="s">
        <v>11130</v>
      </c>
      <c r="E4027" s="5" t="s">
        <v>11131</v>
      </c>
      <c r="F4027" s="5" t="s">
        <v>11134</v>
      </c>
      <c r="G4027" s="2" t="s">
        <v>343</v>
      </c>
      <c r="H4027" s="4">
        <v>0</v>
      </c>
      <c r="I4027" s="2">
        <v>710000000</v>
      </c>
      <c r="J4027" s="2" t="s">
        <v>11537</v>
      </c>
      <c r="K4027" s="5" t="s">
        <v>6161</v>
      </c>
      <c r="L4027" s="2" t="s">
        <v>1197</v>
      </c>
      <c r="M4027" s="2" t="s">
        <v>32</v>
      </c>
      <c r="N4027" s="5" t="s">
        <v>11093</v>
      </c>
      <c r="O4027" s="15" t="s">
        <v>67</v>
      </c>
      <c r="P4027" s="36" t="s">
        <v>40</v>
      </c>
      <c r="Q4027" s="2" t="s">
        <v>41</v>
      </c>
      <c r="R4027" s="190">
        <v>2</v>
      </c>
      <c r="S4027" s="9">
        <v>366245</v>
      </c>
      <c r="T4027" s="9">
        <f t="shared" si="309"/>
        <v>732490</v>
      </c>
      <c r="U4027" s="9">
        <f t="shared" si="310"/>
        <v>820388.8</v>
      </c>
      <c r="V4027" s="2" t="s">
        <v>345</v>
      </c>
      <c r="W4027" s="2">
        <v>2014</v>
      </c>
      <c r="X4027" s="2"/>
    </row>
    <row r="4028" spans="1:24" ht="63.75" outlineLevel="1" x14ac:dyDescent="0.25">
      <c r="A4028" s="2" t="s">
        <v>11236</v>
      </c>
      <c r="B4028" s="3" t="s">
        <v>27</v>
      </c>
      <c r="C4028" s="5" t="s">
        <v>1106</v>
      </c>
      <c r="D4028" s="5" t="s">
        <v>11327</v>
      </c>
      <c r="E4028" s="5" t="s">
        <v>1108</v>
      </c>
      <c r="F4028" s="5" t="s">
        <v>1109</v>
      </c>
      <c r="G4028" s="5" t="s">
        <v>29</v>
      </c>
      <c r="H4028" s="4">
        <v>0</v>
      </c>
      <c r="I4028" s="2">
        <v>710000000</v>
      </c>
      <c r="J4028" s="2" t="s">
        <v>11537</v>
      </c>
      <c r="K4028" s="14" t="s">
        <v>1034</v>
      </c>
      <c r="L4028" s="5" t="s">
        <v>1154</v>
      </c>
      <c r="M4028" s="5" t="s">
        <v>32</v>
      </c>
      <c r="N4028" s="5" t="s">
        <v>10994</v>
      </c>
      <c r="O4028" s="15">
        <v>0</v>
      </c>
      <c r="P4028" s="36" t="s">
        <v>40</v>
      </c>
      <c r="Q4028" s="8" t="s">
        <v>41</v>
      </c>
      <c r="R4028" s="5">
        <v>1</v>
      </c>
      <c r="S4028" s="9"/>
      <c r="T4028" s="9">
        <v>491000</v>
      </c>
      <c r="U4028" s="9">
        <f>T4028*1.12</f>
        <v>549920</v>
      </c>
      <c r="V4028" s="5" t="s">
        <v>42</v>
      </c>
      <c r="W4028" s="2">
        <v>2014</v>
      </c>
      <c r="X4028" s="5"/>
    </row>
    <row r="4029" spans="1:24" ht="63.75" outlineLevel="1" x14ac:dyDescent="0.25">
      <c r="A4029" s="2" t="s">
        <v>11246</v>
      </c>
      <c r="B4029" s="3" t="s">
        <v>27</v>
      </c>
      <c r="C4029" s="10" t="s">
        <v>7567</v>
      </c>
      <c r="D4029" s="10" t="s">
        <v>7568</v>
      </c>
      <c r="E4029" s="10" t="s">
        <v>9862</v>
      </c>
      <c r="F4029" s="28" t="s">
        <v>11247</v>
      </c>
      <c r="G4029" s="5" t="s">
        <v>29</v>
      </c>
      <c r="H4029" s="4">
        <v>0</v>
      </c>
      <c r="I4029" s="2">
        <v>710000000</v>
      </c>
      <c r="J4029" s="2" t="s">
        <v>11537</v>
      </c>
      <c r="K4029" s="2" t="s">
        <v>6016</v>
      </c>
      <c r="L4029" s="2" t="s">
        <v>1197</v>
      </c>
      <c r="M4029" s="2" t="s">
        <v>32</v>
      </c>
      <c r="N4029" s="2" t="s">
        <v>11365</v>
      </c>
      <c r="O4029" s="21">
        <v>0</v>
      </c>
      <c r="P4029" s="5" t="s">
        <v>40</v>
      </c>
      <c r="Q4029" s="5" t="s">
        <v>41</v>
      </c>
      <c r="R4029" s="38">
        <v>80</v>
      </c>
      <c r="S4029" s="9">
        <v>2723.21</v>
      </c>
      <c r="T4029" s="9">
        <v>217857</v>
      </c>
      <c r="U4029" s="9">
        <v>244000</v>
      </c>
      <c r="V4029" s="2" t="s">
        <v>36</v>
      </c>
      <c r="W4029" s="2">
        <v>2014</v>
      </c>
      <c r="X4029" s="2"/>
    </row>
    <row r="4030" spans="1:24" ht="63.75" outlineLevel="1" x14ac:dyDescent="0.25">
      <c r="A4030" s="2" t="s">
        <v>11285</v>
      </c>
      <c r="B4030" s="3" t="s">
        <v>27</v>
      </c>
      <c r="C4030" s="10" t="s">
        <v>5600</v>
      </c>
      <c r="D4030" s="10" t="s">
        <v>7927</v>
      </c>
      <c r="E4030" s="10" t="s">
        <v>10281</v>
      </c>
      <c r="F4030" s="28" t="s">
        <v>11287</v>
      </c>
      <c r="G4030" s="5" t="s">
        <v>29</v>
      </c>
      <c r="H4030" s="4">
        <v>0</v>
      </c>
      <c r="I4030" s="2">
        <v>710000000</v>
      </c>
      <c r="J4030" s="2" t="s">
        <v>11537</v>
      </c>
      <c r="K4030" s="2" t="s">
        <v>6016</v>
      </c>
      <c r="L4030" s="2" t="s">
        <v>1139</v>
      </c>
      <c r="M4030" s="2" t="s">
        <v>32</v>
      </c>
      <c r="N4030" s="2" t="s">
        <v>453</v>
      </c>
      <c r="O4030" s="21">
        <v>0</v>
      </c>
      <c r="P4030" s="5">
        <v>796</v>
      </c>
      <c r="Q4030" s="5" t="s">
        <v>41</v>
      </c>
      <c r="R4030" s="38">
        <v>3</v>
      </c>
      <c r="S4030" s="9">
        <v>22333</v>
      </c>
      <c r="T4030" s="9">
        <v>67000</v>
      </c>
      <c r="U4030" s="9">
        <f t="shared" ref="U4030:U4035" si="311">T4030*1.12</f>
        <v>75040</v>
      </c>
      <c r="V4030" s="2" t="s">
        <v>42</v>
      </c>
      <c r="W4030" s="2">
        <v>2014</v>
      </c>
      <c r="X4030" s="2"/>
    </row>
    <row r="4031" spans="1:24" ht="63.75" outlineLevel="1" x14ac:dyDescent="0.25">
      <c r="A4031" s="2" t="s">
        <v>11286</v>
      </c>
      <c r="B4031" s="3" t="s">
        <v>27</v>
      </c>
      <c r="C4031" s="10" t="s">
        <v>5600</v>
      </c>
      <c r="D4031" s="10" t="s">
        <v>7927</v>
      </c>
      <c r="E4031" s="10" t="s">
        <v>10281</v>
      </c>
      <c r="F4031" s="28" t="s">
        <v>11288</v>
      </c>
      <c r="G4031" s="5" t="s">
        <v>29</v>
      </c>
      <c r="H4031" s="4">
        <v>0</v>
      </c>
      <c r="I4031" s="2">
        <v>710000000</v>
      </c>
      <c r="J4031" s="2" t="s">
        <v>11537</v>
      </c>
      <c r="K4031" s="2" t="s">
        <v>6016</v>
      </c>
      <c r="L4031" s="2" t="s">
        <v>1139</v>
      </c>
      <c r="M4031" s="2" t="s">
        <v>32</v>
      </c>
      <c r="N4031" s="2" t="s">
        <v>453</v>
      </c>
      <c r="O4031" s="21">
        <v>0</v>
      </c>
      <c r="P4031" s="5">
        <v>796</v>
      </c>
      <c r="Q4031" s="5" t="s">
        <v>41</v>
      </c>
      <c r="R4031" s="38">
        <v>2</v>
      </c>
      <c r="S4031" s="9">
        <v>14000</v>
      </c>
      <c r="T4031" s="9">
        <f>R4031*S4031</f>
        <v>28000</v>
      </c>
      <c r="U4031" s="9">
        <f t="shared" si="311"/>
        <v>31360.000000000004</v>
      </c>
      <c r="V4031" s="2" t="s">
        <v>42</v>
      </c>
      <c r="W4031" s="2">
        <v>2014</v>
      </c>
      <c r="X4031" s="2"/>
    </row>
    <row r="4032" spans="1:24" ht="63.75" outlineLevel="1" x14ac:dyDescent="0.25">
      <c r="A4032" s="2" t="s">
        <v>11290</v>
      </c>
      <c r="B4032" s="3" t="s">
        <v>27</v>
      </c>
      <c r="C4032" s="10" t="s">
        <v>11291</v>
      </c>
      <c r="D4032" s="10" t="s">
        <v>6317</v>
      </c>
      <c r="E4032" s="10" t="s">
        <v>8653</v>
      </c>
      <c r="F4032" s="28"/>
      <c r="G4032" s="5" t="s">
        <v>29</v>
      </c>
      <c r="H4032" s="4">
        <v>0</v>
      </c>
      <c r="I4032" s="2">
        <v>710000000</v>
      </c>
      <c r="J4032" s="2" t="s">
        <v>11537</v>
      </c>
      <c r="K4032" s="2" t="s">
        <v>6016</v>
      </c>
      <c r="L4032" s="2" t="s">
        <v>1139</v>
      </c>
      <c r="M4032" s="2" t="s">
        <v>32</v>
      </c>
      <c r="N4032" s="2" t="s">
        <v>453</v>
      </c>
      <c r="O4032" s="21">
        <v>0</v>
      </c>
      <c r="P4032" s="5">
        <v>625</v>
      </c>
      <c r="Q4032" s="5" t="s">
        <v>1916</v>
      </c>
      <c r="R4032" s="38">
        <v>34</v>
      </c>
      <c r="S4032" s="9">
        <v>1380</v>
      </c>
      <c r="T4032" s="9">
        <f t="shared" ref="T4032:T4040" si="312">R4032*S4032</f>
        <v>46920</v>
      </c>
      <c r="U4032" s="9">
        <f t="shared" si="311"/>
        <v>52550.400000000001</v>
      </c>
      <c r="V4032" s="2" t="s">
        <v>42</v>
      </c>
      <c r="W4032" s="2">
        <v>2014</v>
      </c>
      <c r="X4032" s="2"/>
    </row>
    <row r="4033" spans="1:24" ht="63.75" outlineLevel="1" x14ac:dyDescent="0.25">
      <c r="A4033" s="2" t="s">
        <v>11292</v>
      </c>
      <c r="B4033" s="3" t="s">
        <v>27</v>
      </c>
      <c r="C4033" s="10" t="s">
        <v>11293</v>
      </c>
      <c r="D4033" s="10" t="s">
        <v>11294</v>
      </c>
      <c r="E4033" s="10" t="s">
        <v>519</v>
      </c>
      <c r="F4033" s="28"/>
      <c r="G4033" s="5" t="s">
        <v>29</v>
      </c>
      <c r="H4033" s="4">
        <v>0</v>
      </c>
      <c r="I4033" s="2">
        <v>710000000</v>
      </c>
      <c r="J4033" s="2" t="s">
        <v>11537</v>
      </c>
      <c r="K4033" s="2" t="s">
        <v>6016</v>
      </c>
      <c r="L4033" s="2" t="s">
        <v>1139</v>
      </c>
      <c r="M4033" s="2" t="s">
        <v>32</v>
      </c>
      <c r="N4033" s="2" t="s">
        <v>453</v>
      </c>
      <c r="O4033" s="21">
        <v>0</v>
      </c>
      <c r="P4033" s="5">
        <v>796</v>
      </c>
      <c r="Q4033" s="5" t="s">
        <v>41</v>
      </c>
      <c r="R4033" s="38">
        <v>2</v>
      </c>
      <c r="S4033" s="9">
        <v>10000</v>
      </c>
      <c r="T4033" s="9">
        <f t="shared" si="312"/>
        <v>20000</v>
      </c>
      <c r="U4033" s="9">
        <f t="shared" si="311"/>
        <v>22400.000000000004</v>
      </c>
      <c r="V4033" s="2" t="s">
        <v>42</v>
      </c>
      <c r="W4033" s="2">
        <v>2014</v>
      </c>
      <c r="X4033" s="2"/>
    </row>
    <row r="4034" spans="1:24" ht="63.75" outlineLevel="1" x14ac:dyDescent="0.25">
      <c r="A4034" s="2" t="s">
        <v>11295</v>
      </c>
      <c r="B4034" s="3" t="s">
        <v>27</v>
      </c>
      <c r="C4034" s="10" t="s">
        <v>11296</v>
      </c>
      <c r="D4034" s="10" t="s">
        <v>11297</v>
      </c>
      <c r="E4034" s="10" t="s">
        <v>11298</v>
      </c>
      <c r="F4034" s="28"/>
      <c r="G4034" s="5" t="s">
        <v>29</v>
      </c>
      <c r="H4034" s="4">
        <v>0</v>
      </c>
      <c r="I4034" s="2">
        <v>710000000</v>
      </c>
      <c r="J4034" s="2" t="s">
        <v>11537</v>
      </c>
      <c r="K4034" s="2" t="s">
        <v>6016</v>
      </c>
      <c r="L4034" s="2" t="s">
        <v>1139</v>
      </c>
      <c r="M4034" s="2" t="s">
        <v>32</v>
      </c>
      <c r="N4034" s="2" t="s">
        <v>453</v>
      </c>
      <c r="O4034" s="21">
        <v>0</v>
      </c>
      <c r="P4034" s="5">
        <v>796</v>
      </c>
      <c r="Q4034" s="5" t="s">
        <v>41</v>
      </c>
      <c r="R4034" s="38">
        <v>60</v>
      </c>
      <c r="S4034" s="9">
        <v>333</v>
      </c>
      <c r="T4034" s="9">
        <f t="shared" si="312"/>
        <v>19980</v>
      </c>
      <c r="U4034" s="9">
        <f t="shared" si="311"/>
        <v>22377.600000000002</v>
      </c>
      <c r="V4034" s="2" t="s">
        <v>42</v>
      </c>
      <c r="W4034" s="2">
        <v>2014</v>
      </c>
      <c r="X4034" s="2"/>
    </row>
    <row r="4035" spans="1:24" ht="63.75" outlineLevel="1" x14ac:dyDescent="0.25">
      <c r="A4035" s="2" t="s">
        <v>11299</v>
      </c>
      <c r="B4035" s="3" t="s">
        <v>27</v>
      </c>
      <c r="C4035" s="10" t="s">
        <v>11300</v>
      </c>
      <c r="D4035" s="10" t="s">
        <v>6317</v>
      </c>
      <c r="E4035" s="10" t="s">
        <v>11301</v>
      </c>
      <c r="F4035" s="28"/>
      <c r="G4035" s="5" t="s">
        <v>29</v>
      </c>
      <c r="H4035" s="4">
        <v>0</v>
      </c>
      <c r="I4035" s="2">
        <v>710000000</v>
      </c>
      <c r="J4035" s="2" t="s">
        <v>11537</v>
      </c>
      <c r="K4035" s="2" t="s">
        <v>6016</v>
      </c>
      <c r="L4035" s="2" t="s">
        <v>1139</v>
      </c>
      <c r="M4035" s="2" t="s">
        <v>32</v>
      </c>
      <c r="N4035" s="2" t="s">
        <v>453</v>
      </c>
      <c r="O4035" s="21">
        <v>0</v>
      </c>
      <c r="P4035" s="7" t="s">
        <v>793</v>
      </c>
      <c r="Q4035" s="5" t="s">
        <v>11302</v>
      </c>
      <c r="R4035" s="38">
        <v>8</v>
      </c>
      <c r="S4035" s="9">
        <v>7000</v>
      </c>
      <c r="T4035" s="9">
        <f t="shared" si="312"/>
        <v>56000</v>
      </c>
      <c r="U4035" s="9">
        <f t="shared" si="311"/>
        <v>62720.000000000007</v>
      </c>
      <c r="V4035" s="2" t="s">
        <v>42</v>
      </c>
      <c r="W4035" s="2">
        <v>2014</v>
      </c>
      <c r="X4035" s="2"/>
    </row>
    <row r="4036" spans="1:24" ht="63.75" outlineLevel="1" x14ac:dyDescent="0.25">
      <c r="A4036" s="2" t="s">
        <v>11303</v>
      </c>
      <c r="B4036" s="3" t="s">
        <v>27</v>
      </c>
      <c r="C4036" s="10" t="s">
        <v>11304</v>
      </c>
      <c r="D4036" s="10" t="s">
        <v>11305</v>
      </c>
      <c r="E4036" s="10" t="s">
        <v>12853</v>
      </c>
      <c r="F4036" s="28"/>
      <c r="G4036" s="5" t="s">
        <v>29</v>
      </c>
      <c r="H4036" s="4">
        <v>0</v>
      </c>
      <c r="I4036" s="2">
        <v>710000000</v>
      </c>
      <c r="J4036" s="2" t="s">
        <v>11537</v>
      </c>
      <c r="K4036" s="2" t="s">
        <v>6016</v>
      </c>
      <c r="L4036" s="2" t="s">
        <v>1139</v>
      </c>
      <c r="M4036" s="2" t="s">
        <v>32</v>
      </c>
      <c r="N4036" s="2" t="s">
        <v>453</v>
      </c>
      <c r="O4036" s="21">
        <v>0</v>
      </c>
      <c r="P4036" s="7" t="s">
        <v>40</v>
      </c>
      <c r="Q4036" s="5" t="s">
        <v>41</v>
      </c>
      <c r="R4036" s="38">
        <v>3</v>
      </c>
      <c r="S4036" s="9">
        <v>1500</v>
      </c>
      <c r="T4036" s="9">
        <f t="shared" si="312"/>
        <v>4500</v>
      </c>
      <c r="U4036" s="9">
        <v>5020</v>
      </c>
      <c r="V4036" s="2" t="s">
        <v>42</v>
      </c>
      <c r="W4036" s="2">
        <v>2014</v>
      </c>
      <c r="X4036" s="2"/>
    </row>
    <row r="4037" spans="1:24" ht="63.75" outlineLevel="1" x14ac:dyDescent="0.25">
      <c r="A4037" s="2" t="s">
        <v>11308</v>
      </c>
      <c r="B4037" s="3" t="s">
        <v>27</v>
      </c>
      <c r="C4037" s="10" t="s">
        <v>11309</v>
      </c>
      <c r="D4037" s="10" t="s">
        <v>11310</v>
      </c>
      <c r="E4037" s="10" t="s">
        <v>11311</v>
      </c>
      <c r="F4037" s="28"/>
      <c r="G4037" s="5" t="s">
        <v>29</v>
      </c>
      <c r="H4037" s="4">
        <v>0</v>
      </c>
      <c r="I4037" s="2">
        <v>710000000</v>
      </c>
      <c r="J4037" s="2" t="s">
        <v>11537</v>
      </c>
      <c r="K4037" s="2" t="s">
        <v>6016</v>
      </c>
      <c r="L4037" s="2" t="s">
        <v>1139</v>
      </c>
      <c r="M4037" s="2" t="s">
        <v>32</v>
      </c>
      <c r="N4037" s="2" t="s">
        <v>453</v>
      </c>
      <c r="O4037" s="21">
        <v>0</v>
      </c>
      <c r="P4037" s="7" t="s">
        <v>40</v>
      </c>
      <c r="Q4037" s="5" t="s">
        <v>41</v>
      </c>
      <c r="R4037" s="38">
        <v>2</v>
      </c>
      <c r="S4037" s="9">
        <v>2500</v>
      </c>
      <c r="T4037" s="9">
        <f t="shared" si="312"/>
        <v>5000</v>
      </c>
      <c r="U4037" s="9">
        <f>T4037*112%</f>
        <v>5600.0000000000009</v>
      </c>
      <c r="V4037" s="2" t="s">
        <v>42</v>
      </c>
      <c r="W4037" s="2">
        <v>2014</v>
      </c>
      <c r="X4037" s="2"/>
    </row>
    <row r="4038" spans="1:24" ht="63" customHeight="1" outlineLevel="1" x14ac:dyDescent="0.25">
      <c r="A4038" s="2" t="s">
        <v>11312</v>
      </c>
      <c r="B4038" s="3" t="s">
        <v>27</v>
      </c>
      <c r="C4038" s="10" t="s">
        <v>11313</v>
      </c>
      <c r="D4038" s="10" t="s">
        <v>11310</v>
      </c>
      <c r="E4038" s="10" t="s">
        <v>11314</v>
      </c>
      <c r="F4038" s="28"/>
      <c r="G4038" s="5" t="s">
        <v>29</v>
      </c>
      <c r="H4038" s="4">
        <v>0</v>
      </c>
      <c r="I4038" s="2">
        <v>710000000</v>
      </c>
      <c r="J4038" s="2" t="s">
        <v>11537</v>
      </c>
      <c r="K4038" s="2" t="s">
        <v>6016</v>
      </c>
      <c r="L4038" s="2" t="s">
        <v>1139</v>
      </c>
      <c r="M4038" s="2" t="s">
        <v>32</v>
      </c>
      <c r="N4038" s="2" t="s">
        <v>453</v>
      </c>
      <c r="O4038" s="21">
        <v>0</v>
      </c>
      <c r="P4038" s="7" t="s">
        <v>756</v>
      </c>
      <c r="Q4038" s="5" t="s">
        <v>757</v>
      </c>
      <c r="R4038" s="38">
        <v>2</v>
      </c>
      <c r="S4038" s="9">
        <v>2500</v>
      </c>
      <c r="T4038" s="9">
        <f t="shared" si="312"/>
        <v>5000</v>
      </c>
      <c r="U4038" s="9">
        <f>T4038*112%</f>
        <v>5600.0000000000009</v>
      </c>
      <c r="V4038" s="2" t="s">
        <v>42</v>
      </c>
      <c r="W4038" s="2">
        <v>2014</v>
      </c>
      <c r="X4038" s="2"/>
    </row>
    <row r="4039" spans="1:24" ht="63" customHeight="1" outlineLevel="1" x14ac:dyDescent="0.25">
      <c r="A4039" s="2" t="s">
        <v>11335</v>
      </c>
      <c r="B4039" s="3" t="s">
        <v>27</v>
      </c>
      <c r="C4039" s="10" t="s">
        <v>3710</v>
      </c>
      <c r="D4039" s="10" t="s">
        <v>3711</v>
      </c>
      <c r="E4039" s="10" t="s">
        <v>3712</v>
      </c>
      <c r="F4039" s="28"/>
      <c r="G4039" s="5" t="s">
        <v>29</v>
      </c>
      <c r="H4039" s="4">
        <v>0</v>
      </c>
      <c r="I4039" s="2">
        <v>710000000</v>
      </c>
      <c r="J4039" s="2" t="s">
        <v>11537</v>
      </c>
      <c r="K4039" s="2" t="s">
        <v>6016</v>
      </c>
      <c r="L4039" s="2" t="s">
        <v>1139</v>
      </c>
      <c r="M4039" s="2" t="s">
        <v>32</v>
      </c>
      <c r="N4039" s="2" t="s">
        <v>453</v>
      </c>
      <c r="O4039" s="21">
        <v>0</v>
      </c>
      <c r="P4039" s="7" t="s">
        <v>40</v>
      </c>
      <c r="Q4039" s="5" t="s">
        <v>41</v>
      </c>
      <c r="R4039" s="38">
        <v>220</v>
      </c>
      <c r="S4039" s="9">
        <v>100</v>
      </c>
      <c r="T4039" s="9">
        <f t="shared" si="312"/>
        <v>22000</v>
      </c>
      <c r="U4039" s="9">
        <f>T4039*112%</f>
        <v>24640.000000000004</v>
      </c>
      <c r="V4039" s="2" t="s">
        <v>42</v>
      </c>
      <c r="W4039" s="2">
        <v>2014</v>
      </c>
      <c r="X4039" s="2"/>
    </row>
    <row r="4040" spans="1:24" ht="63" customHeight="1" outlineLevel="1" x14ac:dyDescent="0.25">
      <c r="A4040" s="2" t="s">
        <v>11336</v>
      </c>
      <c r="B4040" s="3" t="s">
        <v>27</v>
      </c>
      <c r="C4040" s="10" t="s">
        <v>11337</v>
      </c>
      <c r="D4040" s="10" t="s">
        <v>737</v>
      </c>
      <c r="E4040" s="10" t="s">
        <v>11338</v>
      </c>
      <c r="F4040" s="28"/>
      <c r="G4040" s="5" t="s">
        <v>29</v>
      </c>
      <c r="H4040" s="4">
        <v>0</v>
      </c>
      <c r="I4040" s="2">
        <v>710000000</v>
      </c>
      <c r="J4040" s="2" t="s">
        <v>11537</v>
      </c>
      <c r="K4040" s="2" t="s">
        <v>6016</v>
      </c>
      <c r="L4040" s="2" t="s">
        <v>1139</v>
      </c>
      <c r="M4040" s="2" t="s">
        <v>32</v>
      </c>
      <c r="N4040" s="2" t="s">
        <v>453</v>
      </c>
      <c r="O4040" s="21">
        <v>0</v>
      </c>
      <c r="P4040" s="7" t="s">
        <v>40</v>
      </c>
      <c r="Q4040" s="5" t="s">
        <v>41</v>
      </c>
      <c r="R4040" s="38">
        <v>20</v>
      </c>
      <c r="S4040" s="9">
        <v>100</v>
      </c>
      <c r="T4040" s="9">
        <f t="shared" si="312"/>
        <v>2000</v>
      </c>
      <c r="U4040" s="9">
        <f>T4040*112%</f>
        <v>2240</v>
      </c>
      <c r="V4040" s="2" t="s">
        <v>42</v>
      </c>
      <c r="W4040" s="2">
        <v>2014</v>
      </c>
      <c r="X4040" s="2"/>
    </row>
    <row r="4041" spans="1:24" ht="63.75" outlineLevel="1" x14ac:dyDescent="0.25">
      <c r="A4041" s="2" t="s">
        <v>11341</v>
      </c>
      <c r="B4041" s="3" t="s">
        <v>27</v>
      </c>
      <c r="C4041" s="10" t="s">
        <v>11342</v>
      </c>
      <c r="D4041" s="10" t="s">
        <v>11343</v>
      </c>
      <c r="E4041" s="10" t="s">
        <v>11344</v>
      </c>
      <c r="F4041" s="28"/>
      <c r="G4041" s="5" t="s">
        <v>29</v>
      </c>
      <c r="H4041" s="4">
        <v>0</v>
      </c>
      <c r="I4041" s="2">
        <v>710000000</v>
      </c>
      <c r="J4041" s="2" t="s">
        <v>11537</v>
      </c>
      <c r="K4041" s="2" t="s">
        <v>6016</v>
      </c>
      <c r="L4041" s="2" t="s">
        <v>1139</v>
      </c>
      <c r="M4041" s="2" t="s">
        <v>32</v>
      </c>
      <c r="N4041" s="2" t="s">
        <v>453</v>
      </c>
      <c r="O4041" s="21">
        <v>0</v>
      </c>
      <c r="P4041" s="5">
        <v>778</v>
      </c>
      <c r="Q4041" s="5" t="s">
        <v>35</v>
      </c>
      <c r="R4041" s="38">
        <v>48</v>
      </c>
      <c r="S4041" s="9">
        <v>500</v>
      </c>
      <c r="T4041" s="9">
        <f>S4041*R4041</f>
        <v>24000</v>
      </c>
      <c r="U4041" s="9">
        <f>T4041*1.12</f>
        <v>26880.000000000004</v>
      </c>
      <c r="V4041" s="2" t="s">
        <v>42</v>
      </c>
      <c r="W4041" s="2">
        <v>2014</v>
      </c>
      <c r="X4041" s="2"/>
    </row>
    <row r="4042" spans="1:24" ht="216.75" outlineLevel="1" x14ac:dyDescent="0.25">
      <c r="A4042" s="2" t="s">
        <v>11424</v>
      </c>
      <c r="B4042" s="88" t="s">
        <v>27</v>
      </c>
      <c r="C4042" s="5" t="s">
        <v>11419</v>
      </c>
      <c r="D4042" s="5" t="s">
        <v>8732</v>
      </c>
      <c r="E4042" s="5" t="s">
        <v>11420</v>
      </c>
      <c r="F4042" s="5" t="s">
        <v>11421</v>
      </c>
      <c r="G4042" s="2" t="s">
        <v>29</v>
      </c>
      <c r="H4042" s="4">
        <v>0</v>
      </c>
      <c r="I4042" s="2">
        <v>710000000</v>
      </c>
      <c r="J4042" s="2" t="s">
        <v>11537</v>
      </c>
      <c r="K4042" s="5" t="s">
        <v>11422</v>
      </c>
      <c r="L4042" s="2" t="s">
        <v>1197</v>
      </c>
      <c r="M4042" s="2" t="s">
        <v>32</v>
      </c>
      <c r="N4042" s="5" t="s">
        <v>11423</v>
      </c>
      <c r="O4042" s="15">
        <v>0</v>
      </c>
      <c r="P4042" s="100">
        <v>796</v>
      </c>
      <c r="Q4042" s="5" t="s">
        <v>41</v>
      </c>
      <c r="R4042" s="5">
        <v>7</v>
      </c>
      <c r="S4042" s="9">
        <f>T4042/R4042</f>
        <v>42857.142857142855</v>
      </c>
      <c r="T4042" s="9">
        <v>300000</v>
      </c>
      <c r="U4042" s="9">
        <f>T4042*1.12</f>
        <v>336000.00000000006</v>
      </c>
      <c r="V4042" s="5" t="s">
        <v>42</v>
      </c>
      <c r="W4042" s="2">
        <v>2014</v>
      </c>
      <c r="X4042" s="5"/>
    </row>
    <row r="4043" spans="1:24" s="49" customFormat="1" ht="63.75" outlineLevel="1" x14ac:dyDescent="0.25">
      <c r="A4043" s="2" t="s">
        <v>11532</v>
      </c>
      <c r="B4043" s="2" t="s">
        <v>27</v>
      </c>
      <c r="C4043" s="191" t="s">
        <v>11533</v>
      </c>
      <c r="D4043" s="10" t="s">
        <v>11534</v>
      </c>
      <c r="E4043" s="5" t="s">
        <v>11535</v>
      </c>
      <c r="F4043" s="5" t="s">
        <v>11536</v>
      </c>
      <c r="G4043" s="2" t="s">
        <v>350</v>
      </c>
      <c r="H4043" s="4">
        <v>0</v>
      </c>
      <c r="I4043" s="2">
        <v>710000000</v>
      </c>
      <c r="J4043" s="2" t="s">
        <v>11537</v>
      </c>
      <c r="K4043" s="5" t="s">
        <v>6017</v>
      </c>
      <c r="L4043" s="2" t="s">
        <v>1197</v>
      </c>
      <c r="M4043" s="2" t="s">
        <v>32</v>
      </c>
      <c r="N4043" s="2" t="s">
        <v>11093</v>
      </c>
      <c r="O4043" s="15" t="s">
        <v>67</v>
      </c>
      <c r="P4043" s="2">
        <v>796</v>
      </c>
      <c r="Q4043" s="2" t="s">
        <v>9533</v>
      </c>
      <c r="R4043" s="47">
        <v>83</v>
      </c>
      <c r="S4043" s="9">
        <v>9822</v>
      </c>
      <c r="T4043" s="9">
        <f>S4043*R4043</f>
        <v>815226</v>
      </c>
      <c r="U4043" s="9">
        <f>T4043*1.12</f>
        <v>913053.12000000011</v>
      </c>
      <c r="V4043" s="2" t="s">
        <v>345</v>
      </c>
      <c r="W4043" s="2">
        <v>2014</v>
      </c>
      <c r="X4043" s="2"/>
    </row>
    <row r="4044" spans="1:24" s="49" customFormat="1" ht="63.75" outlineLevel="1" x14ac:dyDescent="0.25">
      <c r="A4044" s="2" t="s">
        <v>11538</v>
      </c>
      <c r="B4044" s="2" t="s">
        <v>27</v>
      </c>
      <c r="C4044" s="5" t="s">
        <v>11539</v>
      </c>
      <c r="D4044" s="10" t="s">
        <v>11540</v>
      </c>
      <c r="E4044" s="10" t="s">
        <v>13282</v>
      </c>
      <c r="F4044" s="5" t="s">
        <v>11541</v>
      </c>
      <c r="G4044" s="2" t="s">
        <v>350</v>
      </c>
      <c r="H4044" s="4">
        <v>0</v>
      </c>
      <c r="I4044" s="2">
        <v>710000000</v>
      </c>
      <c r="J4044" s="2" t="s">
        <v>11537</v>
      </c>
      <c r="K4044" s="5" t="s">
        <v>6017</v>
      </c>
      <c r="L4044" s="2" t="s">
        <v>1197</v>
      </c>
      <c r="M4044" s="2" t="s">
        <v>32</v>
      </c>
      <c r="N4044" s="2" t="s">
        <v>11093</v>
      </c>
      <c r="O4044" s="15" t="s">
        <v>67</v>
      </c>
      <c r="P4044" s="2">
        <v>796</v>
      </c>
      <c r="Q4044" s="2" t="s">
        <v>9533</v>
      </c>
      <c r="R4044" s="47">
        <v>15</v>
      </c>
      <c r="S4044" s="9">
        <v>9822</v>
      </c>
      <c r="T4044" s="9">
        <f>S4044*R4044</f>
        <v>147330</v>
      </c>
      <c r="U4044" s="9">
        <f>T4044*1.12</f>
        <v>165009.60000000001</v>
      </c>
      <c r="V4044" s="2" t="s">
        <v>345</v>
      </c>
      <c r="W4044" s="2">
        <v>2014</v>
      </c>
      <c r="X4044" s="2"/>
    </row>
    <row r="4045" spans="1:24" s="49" customFormat="1" ht="63.75" outlineLevel="1" x14ac:dyDescent="0.25">
      <c r="A4045" s="2" t="s">
        <v>11542</v>
      </c>
      <c r="B4045" s="2" t="s">
        <v>27</v>
      </c>
      <c r="C4045" s="5" t="s">
        <v>11543</v>
      </c>
      <c r="D4045" s="45" t="s">
        <v>11544</v>
      </c>
      <c r="E4045" s="10" t="s">
        <v>11545</v>
      </c>
      <c r="F4045" s="10" t="s">
        <v>11546</v>
      </c>
      <c r="G4045" s="2" t="s">
        <v>350</v>
      </c>
      <c r="H4045" s="4">
        <v>0</v>
      </c>
      <c r="I4045" s="2">
        <v>710000000</v>
      </c>
      <c r="J4045" s="2" t="s">
        <v>11537</v>
      </c>
      <c r="K4045" s="5" t="s">
        <v>6017</v>
      </c>
      <c r="L4045" s="2" t="s">
        <v>1197</v>
      </c>
      <c r="M4045" s="2" t="s">
        <v>32</v>
      </c>
      <c r="N4045" s="2" t="s">
        <v>11093</v>
      </c>
      <c r="O4045" s="15" t="s">
        <v>67</v>
      </c>
      <c r="P4045" s="2">
        <v>796</v>
      </c>
      <c r="Q4045" s="2" t="s">
        <v>9533</v>
      </c>
      <c r="R4045" s="47">
        <v>80</v>
      </c>
      <c r="S4045" s="9">
        <v>18</v>
      </c>
      <c r="T4045" s="9">
        <f t="shared" ref="T4045:T4078" si="313">S4045*R4045</f>
        <v>1440</v>
      </c>
      <c r="U4045" s="9">
        <f t="shared" ref="U4045:U4078" si="314">T4045*1.12</f>
        <v>1612.8000000000002</v>
      </c>
      <c r="V4045" s="2" t="s">
        <v>345</v>
      </c>
      <c r="W4045" s="2">
        <v>2014</v>
      </c>
      <c r="X4045" s="2"/>
    </row>
    <row r="4046" spans="1:24" s="49" customFormat="1" ht="95.25" customHeight="1" outlineLevel="1" x14ac:dyDescent="0.25">
      <c r="A4046" s="2" t="s">
        <v>11547</v>
      </c>
      <c r="B4046" s="2" t="s">
        <v>27</v>
      </c>
      <c r="C4046" s="5" t="s">
        <v>11548</v>
      </c>
      <c r="D4046" s="45" t="s">
        <v>11549</v>
      </c>
      <c r="E4046" s="10" t="s">
        <v>11550</v>
      </c>
      <c r="F4046" s="10" t="s">
        <v>11551</v>
      </c>
      <c r="G4046" s="2" t="s">
        <v>350</v>
      </c>
      <c r="H4046" s="4">
        <v>0</v>
      </c>
      <c r="I4046" s="2">
        <v>710000000</v>
      </c>
      <c r="J4046" s="2" t="s">
        <v>11537</v>
      </c>
      <c r="K4046" s="5" t="s">
        <v>6017</v>
      </c>
      <c r="L4046" s="2" t="s">
        <v>1197</v>
      </c>
      <c r="M4046" s="2" t="s">
        <v>32</v>
      </c>
      <c r="N4046" s="2" t="s">
        <v>11093</v>
      </c>
      <c r="O4046" s="15" t="s">
        <v>67</v>
      </c>
      <c r="P4046" s="2">
        <v>796</v>
      </c>
      <c r="Q4046" s="2" t="s">
        <v>9533</v>
      </c>
      <c r="R4046" s="47">
        <v>30</v>
      </c>
      <c r="S4046" s="9">
        <v>2054</v>
      </c>
      <c r="T4046" s="9">
        <f t="shared" si="313"/>
        <v>61620</v>
      </c>
      <c r="U4046" s="9">
        <f t="shared" si="314"/>
        <v>69014.400000000009</v>
      </c>
      <c r="V4046" s="2" t="s">
        <v>345</v>
      </c>
      <c r="W4046" s="2">
        <v>2014</v>
      </c>
      <c r="X4046" s="2"/>
    </row>
    <row r="4047" spans="1:24" s="49" customFormat="1" ht="89.25" outlineLevel="1" x14ac:dyDescent="0.25">
      <c r="A4047" s="2" t="s">
        <v>11552</v>
      </c>
      <c r="B4047" s="2" t="s">
        <v>27</v>
      </c>
      <c r="C4047" s="5" t="s">
        <v>11553</v>
      </c>
      <c r="D4047" s="45" t="s">
        <v>11554</v>
      </c>
      <c r="E4047" s="10" t="s">
        <v>11555</v>
      </c>
      <c r="F4047" s="10" t="s">
        <v>11556</v>
      </c>
      <c r="G4047" s="2" t="s">
        <v>350</v>
      </c>
      <c r="H4047" s="4">
        <v>0</v>
      </c>
      <c r="I4047" s="2">
        <v>710000000</v>
      </c>
      <c r="J4047" s="2" t="s">
        <v>11537</v>
      </c>
      <c r="K4047" s="5" t="s">
        <v>6017</v>
      </c>
      <c r="L4047" s="2" t="s">
        <v>1197</v>
      </c>
      <c r="M4047" s="2" t="s">
        <v>32</v>
      </c>
      <c r="N4047" s="2" t="s">
        <v>11093</v>
      </c>
      <c r="O4047" s="15" t="s">
        <v>67</v>
      </c>
      <c r="P4047" s="2">
        <v>796</v>
      </c>
      <c r="Q4047" s="2" t="s">
        <v>9533</v>
      </c>
      <c r="R4047" s="47">
        <v>21</v>
      </c>
      <c r="S4047" s="9">
        <v>6249.9999999999991</v>
      </c>
      <c r="T4047" s="9">
        <f t="shared" si="313"/>
        <v>131249.99999999997</v>
      </c>
      <c r="U4047" s="9">
        <f t="shared" si="314"/>
        <v>146999.99999999997</v>
      </c>
      <c r="V4047" s="2" t="s">
        <v>345</v>
      </c>
      <c r="W4047" s="2">
        <v>2014</v>
      </c>
      <c r="X4047" s="2"/>
    </row>
    <row r="4048" spans="1:24" s="49" customFormat="1" ht="63.75" outlineLevel="1" x14ac:dyDescent="0.25">
      <c r="A4048" s="2" t="s">
        <v>11557</v>
      </c>
      <c r="B4048" s="2" t="s">
        <v>27</v>
      </c>
      <c r="C4048" s="5" t="s">
        <v>11558</v>
      </c>
      <c r="D4048" s="45" t="s">
        <v>11559</v>
      </c>
      <c r="E4048" s="10" t="s">
        <v>11560</v>
      </c>
      <c r="F4048" s="10" t="s">
        <v>11561</v>
      </c>
      <c r="G4048" s="2" t="s">
        <v>350</v>
      </c>
      <c r="H4048" s="4">
        <v>0</v>
      </c>
      <c r="I4048" s="2">
        <v>710000000</v>
      </c>
      <c r="J4048" s="2" t="s">
        <v>11537</v>
      </c>
      <c r="K4048" s="5" t="s">
        <v>6017</v>
      </c>
      <c r="L4048" s="2" t="s">
        <v>1197</v>
      </c>
      <c r="M4048" s="2" t="s">
        <v>32</v>
      </c>
      <c r="N4048" s="2" t="s">
        <v>11093</v>
      </c>
      <c r="O4048" s="15" t="s">
        <v>67</v>
      </c>
      <c r="P4048" s="2">
        <v>796</v>
      </c>
      <c r="Q4048" s="2" t="s">
        <v>9533</v>
      </c>
      <c r="R4048" s="47">
        <v>4</v>
      </c>
      <c r="S4048" s="9">
        <v>89286</v>
      </c>
      <c r="T4048" s="9">
        <f t="shared" si="313"/>
        <v>357144</v>
      </c>
      <c r="U4048" s="9">
        <f t="shared" si="314"/>
        <v>400001.28000000003</v>
      </c>
      <c r="V4048" s="2" t="s">
        <v>345</v>
      </c>
      <c r="W4048" s="2">
        <v>2014</v>
      </c>
      <c r="X4048" s="2"/>
    </row>
    <row r="4049" spans="1:24" s="49" customFormat="1" ht="63.75" outlineLevel="1" x14ac:dyDescent="0.25">
      <c r="A4049" s="2" t="s">
        <v>11562</v>
      </c>
      <c r="B4049" s="2" t="s">
        <v>27</v>
      </c>
      <c r="C4049" s="5" t="s">
        <v>11558</v>
      </c>
      <c r="D4049" s="45" t="s">
        <v>11559</v>
      </c>
      <c r="E4049" s="10" t="s">
        <v>11560</v>
      </c>
      <c r="F4049" s="10" t="s">
        <v>11563</v>
      </c>
      <c r="G4049" s="2" t="s">
        <v>350</v>
      </c>
      <c r="H4049" s="4">
        <v>0</v>
      </c>
      <c r="I4049" s="2">
        <v>710000000</v>
      </c>
      <c r="J4049" s="2" t="s">
        <v>11537</v>
      </c>
      <c r="K4049" s="5" t="s">
        <v>6017</v>
      </c>
      <c r="L4049" s="2" t="s">
        <v>1197</v>
      </c>
      <c r="M4049" s="2" t="s">
        <v>32</v>
      </c>
      <c r="N4049" s="2" t="s">
        <v>11093</v>
      </c>
      <c r="O4049" s="15" t="s">
        <v>67</v>
      </c>
      <c r="P4049" s="2">
        <v>796</v>
      </c>
      <c r="Q4049" s="2" t="s">
        <v>9533</v>
      </c>
      <c r="R4049" s="47">
        <v>4</v>
      </c>
      <c r="S4049" s="9">
        <v>139326</v>
      </c>
      <c r="T4049" s="9">
        <f t="shared" si="313"/>
        <v>557304</v>
      </c>
      <c r="U4049" s="9">
        <f t="shared" si="314"/>
        <v>624180.4800000001</v>
      </c>
      <c r="V4049" s="2" t="s">
        <v>345</v>
      </c>
      <c r="W4049" s="2">
        <v>2014</v>
      </c>
      <c r="X4049" s="2"/>
    </row>
    <row r="4050" spans="1:24" s="49" customFormat="1" ht="63.75" outlineLevel="1" x14ac:dyDescent="0.25">
      <c r="A4050" s="2" t="s">
        <v>11564</v>
      </c>
      <c r="B4050" s="2" t="s">
        <v>27</v>
      </c>
      <c r="C4050" s="5" t="s">
        <v>11558</v>
      </c>
      <c r="D4050" s="45" t="s">
        <v>11559</v>
      </c>
      <c r="E4050" s="10" t="s">
        <v>11560</v>
      </c>
      <c r="F4050" s="10" t="s">
        <v>11565</v>
      </c>
      <c r="G4050" s="2" t="s">
        <v>350</v>
      </c>
      <c r="H4050" s="4">
        <v>0</v>
      </c>
      <c r="I4050" s="2">
        <v>710000000</v>
      </c>
      <c r="J4050" s="2" t="s">
        <v>11537</v>
      </c>
      <c r="K4050" s="5" t="s">
        <v>6017</v>
      </c>
      <c r="L4050" s="2" t="s">
        <v>1197</v>
      </c>
      <c r="M4050" s="2" t="s">
        <v>32</v>
      </c>
      <c r="N4050" s="2" t="s">
        <v>11093</v>
      </c>
      <c r="O4050" s="15" t="s">
        <v>67</v>
      </c>
      <c r="P4050" s="2">
        <v>796</v>
      </c>
      <c r="Q4050" s="2" t="s">
        <v>9533</v>
      </c>
      <c r="R4050" s="47">
        <v>4</v>
      </c>
      <c r="S4050" s="9">
        <v>13393</v>
      </c>
      <c r="T4050" s="9">
        <f t="shared" si="313"/>
        <v>53572</v>
      </c>
      <c r="U4050" s="9">
        <f t="shared" si="314"/>
        <v>60000.640000000007</v>
      </c>
      <c r="V4050" s="2" t="s">
        <v>345</v>
      </c>
      <c r="W4050" s="2">
        <v>2014</v>
      </c>
      <c r="X4050" s="2"/>
    </row>
    <row r="4051" spans="1:24" s="49" customFormat="1" ht="63.75" outlineLevel="1" x14ac:dyDescent="0.25">
      <c r="A4051" s="2" t="s">
        <v>11566</v>
      </c>
      <c r="B4051" s="2" t="s">
        <v>27</v>
      </c>
      <c r="C4051" s="5" t="s">
        <v>11558</v>
      </c>
      <c r="D4051" s="45" t="s">
        <v>11559</v>
      </c>
      <c r="E4051" s="10" t="s">
        <v>11560</v>
      </c>
      <c r="F4051" s="10" t="s">
        <v>11567</v>
      </c>
      <c r="G4051" s="2" t="s">
        <v>350</v>
      </c>
      <c r="H4051" s="4">
        <v>0</v>
      </c>
      <c r="I4051" s="2">
        <v>710000000</v>
      </c>
      <c r="J4051" s="2" t="s">
        <v>11537</v>
      </c>
      <c r="K4051" s="5" t="s">
        <v>6017</v>
      </c>
      <c r="L4051" s="2" t="s">
        <v>1197</v>
      </c>
      <c r="M4051" s="2" t="s">
        <v>32</v>
      </c>
      <c r="N4051" s="2" t="s">
        <v>11093</v>
      </c>
      <c r="O4051" s="15" t="s">
        <v>67</v>
      </c>
      <c r="P4051" s="2">
        <v>796</v>
      </c>
      <c r="Q4051" s="2" t="s">
        <v>9533</v>
      </c>
      <c r="R4051" s="47">
        <v>4</v>
      </c>
      <c r="S4051" s="9">
        <v>89286</v>
      </c>
      <c r="T4051" s="9">
        <f t="shared" si="313"/>
        <v>357144</v>
      </c>
      <c r="U4051" s="9">
        <f t="shared" si="314"/>
        <v>400001.28000000003</v>
      </c>
      <c r="V4051" s="2" t="s">
        <v>345</v>
      </c>
      <c r="W4051" s="2">
        <v>2014</v>
      </c>
      <c r="X4051" s="2"/>
    </row>
    <row r="4052" spans="1:24" s="49" customFormat="1" ht="63.75" outlineLevel="1" x14ac:dyDescent="0.25">
      <c r="A4052" s="2" t="s">
        <v>11568</v>
      </c>
      <c r="B4052" s="2" t="s">
        <v>27</v>
      </c>
      <c r="C4052" s="5" t="s">
        <v>11569</v>
      </c>
      <c r="D4052" s="45" t="s">
        <v>11540</v>
      </c>
      <c r="E4052" s="10" t="s">
        <v>11570</v>
      </c>
      <c r="F4052" s="10" t="s">
        <v>11571</v>
      </c>
      <c r="G4052" s="2" t="s">
        <v>350</v>
      </c>
      <c r="H4052" s="4">
        <v>0</v>
      </c>
      <c r="I4052" s="2">
        <v>710000000</v>
      </c>
      <c r="J4052" s="2" t="s">
        <v>11537</v>
      </c>
      <c r="K4052" s="5" t="s">
        <v>6017</v>
      </c>
      <c r="L4052" s="2" t="s">
        <v>1197</v>
      </c>
      <c r="M4052" s="2" t="s">
        <v>32</v>
      </c>
      <c r="N4052" s="2" t="s">
        <v>11093</v>
      </c>
      <c r="O4052" s="15" t="s">
        <v>67</v>
      </c>
      <c r="P4052" s="2">
        <v>796</v>
      </c>
      <c r="Q4052" s="2" t="s">
        <v>9533</v>
      </c>
      <c r="R4052" s="47">
        <v>8</v>
      </c>
      <c r="S4052" s="9">
        <v>84821</v>
      </c>
      <c r="T4052" s="9">
        <f t="shared" si="313"/>
        <v>678568</v>
      </c>
      <c r="U4052" s="9">
        <f t="shared" si="314"/>
        <v>759996.16</v>
      </c>
      <c r="V4052" s="2" t="s">
        <v>345</v>
      </c>
      <c r="W4052" s="2">
        <v>2014</v>
      </c>
      <c r="X4052" s="2"/>
    </row>
    <row r="4053" spans="1:24" s="49" customFormat="1" ht="63.75" outlineLevel="1" x14ac:dyDescent="0.25">
      <c r="A4053" s="2" t="s">
        <v>11572</v>
      </c>
      <c r="B4053" s="2" t="s">
        <v>27</v>
      </c>
      <c r="C4053" s="5" t="s">
        <v>2352</v>
      </c>
      <c r="D4053" s="45" t="s">
        <v>1979</v>
      </c>
      <c r="E4053" s="10" t="s">
        <v>6360</v>
      </c>
      <c r="F4053" s="10" t="s">
        <v>11573</v>
      </c>
      <c r="G4053" s="2" t="s">
        <v>350</v>
      </c>
      <c r="H4053" s="4">
        <v>0</v>
      </c>
      <c r="I4053" s="2">
        <v>710000000</v>
      </c>
      <c r="J4053" s="2" t="s">
        <v>11537</v>
      </c>
      <c r="K4053" s="5" t="s">
        <v>6017</v>
      </c>
      <c r="L4053" s="2" t="s">
        <v>1197</v>
      </c>
      <c r="M4053" s="2" t="s">
        <v>32</v>
      </c>
      <c r="N4053" s="2" t="s">
        <v>11093</v>
      </c>
      <c r="O4053" s="15" t="s">
        <v>67</v>
      </c>
      <c r="P4053" s="2">
        <v>796</v>
      </c>
      <c r="Q4053" s="2" t="s">
        <v>9533</v>
      </c>
      <c r="R4053" s="47">
        <v>5</v>
      </c>
      <c r="S4053" s="9">
        <v>13393</v>
      </c>
      <c r="T4053" s="9">
        <f t="shared" si="313"/>
        <v>66965</v>
      </c>
      <c r="U4053" s="9">
        <f t="shared" si="314"/>
        <v>75000.800000000003</v>
      </c>
      <c r="V4053" s="2" t="s">
        <v>345</v>
      </c>
      <c r="W4053" s="2">
        <v>2014</v>
      </c>
      <c r="X4053" s="2"/>
    </row>
    <row r="4054" spans="1:24" s="49" customFormat="1" ht="63.75" outlineLevel="1" x14ac:dyDescent="0.25">
      <c r="A4054" s="2" t="s">
        <v>11574</v>
      </c>
      <c r="B4054" s="2" t="s">
        <v>27</v>
      </c>
      <c r="C4054" s="5" t="s">
        <v>2352</v>
      </c>
      <c r="D4054" s="45" t="s">
        <v>1979</v>
      </c>
      <c r="E4054" s="10" t="s">
        <v>6360</v>
      </c>
      <c r="F4054" s="10" t="s">
        <v>11575</v>
      </c>
      <c r="G4054" s="2" t="s">
        <v>350</v>
      </c>
      <c r="H4054" s="4">
        <v>0</v>
      </c>
      <c r="I4054" s="2">
        <v>710000000</v>
      </c>
      <c r="J4054" s="2" t="s">
        <v>11537</v>
      </c>
      <c r="K4054" s="5" t="s">
        <v>6017</v>
      </c>
      <c r="L4054" s="2" t="s">
        <v>1197</v>
      </c>
      <c r="M4054" s="2" t="s">
        <v>32</v>
      </c>
      <c r="N4054" s="2" t="s">
        <v>11093</v>
      </c>
      <c r="O4054" s="15" t="s">
        <v>67</v>
      </c>
      <c r="P4054" s="2">
        <v>796</v>
      </c>
      <c r="Q4054" s="2" t="s">
        <v>9533</v>
      </c>
      <c r="R4054" s="47">
        <v>5</v>
      </c>
      <c r="S4054" s="9">
        <v>49107</v>
      </c>
      <c r="T4054" s="9">
        <f t="shared" si="313"/>
        <v>245535</v>
      </c>
      <c r="U4054" s="9">
        <f t="shared" si="314"/>
        <v>274999.2</v>
      </c>
      <c r="V4054" s="2" t="s">
        <v>345</v>
      </c>
      <c r="W4054" s="2">
        <v>2014</v>
      </c>
      <c r="X4054" s="2"/>
    </row>
    <row r="4055" spans="1:24" s="49" customFormat="1" ht="63.75" outlineLevel="1" x14ac:dyDescent="0.25">
      <c r="A4055" s="2" t="s">
        <v>11576</v>
      </c>
      <c r="B4055" s="2" t="s">
        <v>27</v>
      </c>
      <c r="C4055" s="5" t="s">
        <v>2352</v>
      </c>
      <c r="D4055" s="45" t="s">
        <v>1979</v>
      </c>
      <c r="E4055" s="10" t="s">
        <v>6360</v>
      </c>
      <c r="F4055" s="10" t="s">
        <v>11577</v>
      </c>
      <c r="G4055" s="2" t="s">
        <v>350</v>
      </c>
      <c r="H4055" s="4">
        <v>0</v>
      </c>
      <c r="I4055" s="2">
        <v>710000000</v>
      </c>
      <c r="J4055" s="2" t="s">
        <v>11537</v>
      </c>
      <c r="K4055" s="5" t="s">
        <v>6017</v>
      </c>
      <c r="L4055" s="2" t="s">
        <v>1197</v>
      </c>
      <c r="M4055" s="2" t="s">
        <v>32</v>
      </c>
      <c r="N4055" s="2" t="s">
        <v>11093</v>
      </c>
      <c r="O4055" s="15" t="s">
        <v>67</v>
      </c>
      <c r="P4055" s="2">
        <v>796</v>
      </c>
      <c r="Q4055" s="2" t="s">
        <v>9533</v>
      </c>
      <c r="R4055" s="47">
        <v>5</v>
      </c>
      <c r="S4055" s="9">
        <v>13929</v>
      </c>
      <c r="T4055" s="9">
        <f t="shared" si="313"/>
        <v>69645</v>
      </c>
      <c r="U4055" s="9">
        <f t="shared" si="314"/>
        <v>78002.400000000009</v>
      </c>
      <c r="V4055" s="2" t="s">
        <v>345</v>
      </c>
      <c r="W4055" s="2">
        <v>2014</v>
      </c>
      <c r="X4055" s="2"/>
    </row>
    <row r="4056" spans="1:24" s="49" customFormat="1" ht="63.75" outlineLevel="1" x14ac:dyDescent="0.25">
      <c r="A4056" s="2" t="s">
        <v>11578</v>
      </c>
      <c r="B4056" s="2" t="s">
        <v>27</v>
      </c>
      <c r="C4056" s="5" t="s">
        <v>2352</v>
      </c>
      <c r="D4056" s="45" t="s">
        <v>1979</v>
      </c>
      <c r="E4056" s="10" t="s">
        <v>6360</v>
      </c>
      <c r="F4056" s="10" t="s">
        <v>11579</v>
      </c>
      <c r="G4056" s="2" t="s">
        <v>350</v>
      </c>
      <c r="H4056" s="4">
        <v>0</v>
      </c>
      <c r="I4056" s="2">
        <v>710000000</v>
      </c>
      <c r="J4056" s="2" t="s">
        <v>11537</v>
      </c>
      <c r="K4056" s="5" t="s">
        <v>6017</v>
      </c>
      <c r="L4056" s="2" t="s">
        <v>1197</v>
      </c>
      <c r="M4056" s="2" t="s">
        <v>32</v>
      </c>
      <c r="N4056" s="2" t="s">
        <v>11093</v>
      </c>
      <c r="O4056" s="15" t="s">
        <v>67</v>
      </c>
      <c r="P4056" s="2">
        <v>796</v>
      </c>
      <c r="Q4056" s="2" t="s">
        <v>9533</v>
      </c>
      <c r="R4056" s="47">
        <v>15</v>
      </c>
      <c r="S4056" s="9">
        <v>13304</v>
      </c>
      <c r="T4056" s="9">
        <f t="shared" si="313"/>
        <v>199560</v>
      </c>
      <c r="U4056" s="9">
        <f t="shared" si="314"/>
        <v>223507.20000000001</v>
      </c>
      <c r="V4056" s="2" t="s">
        <v>345</v>
      </c>
      <c r="W4056" s="2">
        <v>2014</v>
      </c>
      <c r="X4056" s="2"/>
    </row>
    <row r="4057" spans="1:24" s="49" customFormat="1" ht="63.75" outlineLevel="1" x14ac:dyDescent="0.25">
      <c r="A4057" s="2" t="s">
        <v>11580</v>
      </c>
      <c r="B4057" s="2" t="s">
        <v>27</v>
      </c>
      <c r="C4057" s="5" t="s">
        <v>2352</v>
      </c>
      <c r="D4057" s="45" t="s">
        <v>1979</v>
      </c>
      <c r="E4057" s="10" t="s">
        <v>6360</v>
      </c>
      <c r="F4057" s="10" t="s">
        <v>11581</v>
      </c>
      <c r="G4057" s="2" t="s">
        <v>350</v>
      </c>
      <c r="H4057" s="4">
        <v>0</v>
      </c>
      <c r="I4057" s="2">
        <v>710000000</v>
      </c>
      <c r="J4057" s="2" t="s">
        <v>11537</v>
      </c>
      <c r="K4057" s="5" t="s">
        <v>6017</v>
      </c>
      <c r="L4057" s="2" t="s">
        <v>1197</v>
      </c>
      <c r="M4057" s="2" t="s">
        <v>32</v>
      </c>
      <c r="N4057" s="2" t="s">
        <v>11093</v>
      </c>
      <c r="O4057" s="15" t="s">
        <v>67</v>
      </c>
      <c r="P4057" s="2">
        <v>796</v>
      </c>
      <c r="Q4057" s="2" t="s">
        <v>9533</v>
      </c>
      <c r="R4057" s="47">
        <v>2</v>
      </c>
      <c r="S4057" s="9">
        <v>15268</v>
      </c>
      <c r="T4057" s="9">
        <f t="shared" si="313"/>
        <v>30536</v>
      </c>
      <c r="U4057" s="9">
        <f t="shared" si="314"/>
        <v>34200.32</v>
      </c>
      <c r="V4057" s="2" t="s">
        <v>345</v>
      </c>
      <c r="W4057" s="2">
        <v>2014</v>
      </c>
      <c r="X4057" s="2"/>
    </row>
    <row r="4058" spans="1:24" s="49" customFormat="1" ht="63.75" outlineLevel="1" x14ac:dyDescent="0.25">
      <c r="A4058" s="2" t="s">
        <v>11582</v>
      </c>
      <c r="B4058" s="2" t="s">
        <v>27</v>
      </c>
      <c r="C4058" s="5" t="s">
        <v>11583</v>
      </c>
      <c r="D4058" s="45" t="s">
        <v>1979</v>
      </c>
      <c r="E4058" s="10" t="s">
        <v>11584</v>
      </c>
      <c r="F4058" s="10" t="s">
        <v>11585</v>
      </c>
      <c r="G4058" s="2" t="s">
        <v>350</v>
      </c>
      <c r="H4058" s="4">
        <v>0</v>
      </c>
      <c r="I4058" s="2">
        <v>710000000</v>
      </c>
      <c r="J4058" s="2" t="s">
        <v>11537</v>
      </c>
      <c r="K4058" s="5" t="s">
        <v>6017</v>
      </c>
      <c r="L4058" s="2" t="s">
        <v>1197</v>
      </c>
      <c r="M4058" s="2" t="s">
        <v>32</v>
      </c>
      <c r="N4058" s="2" t="s">
        <v>11093</v>
      </c>
      <c r="O4058" s="15" t="s">
        <v>67</v>
      </c>
      <c r="P4058" s="2">
        <v>796</v>
      </c>
      <c r="Q4058" s="2" t="s">
        <v>9533</v>
      </c>
      <c r="R4058" s="47">
        <v>5</v>
      </c>
      <c r="S4058" s="9">
        <v>160714</v>
      </c>
      <c r="T4058" s="9">
        <f t="shared" si="313"/>
        <v>803570</v>
      </c>
      <c r="U4058" s="9">
        <f t="shared" si="314"/>
        <v>899998.40000000014</v>
      </c>
      <c r="V4058" s="2" t="s">
        <v>345</v>
      </c>
      <c r="W4058" s="2">
        <v>2014</v>
      </c>
      <c r="X4058" s="2"/>
    </row>
    <row r="4059" spans="1:24" s="49" customFormat="1" ht="63.75" outlineLevel="1" x14ac:dyDescent="0.25">
      <c r="A4059" s="2" t="s">
        <v>11586</v>
      </c>
      <c r="B4059" s="2" t="s">
        <v>27</v>
      </c>
      <c r="C4059" s="5" t="s">
        <v>11583</v>
      </c>
      <c r="D4059" s="45" t="s">
        <v>1979</v>
      </c>
      <c r="E4059" s="10" t="s">
        <v>11584</v>
      </c>
      <c r="F4059" s="10" t="s">
        <v>11587</v>
      </c>
      <c r="G4059" s="2" t="s">
        <v>350</v>
      </c>
      <c r="H4059" s="4">
        <v>0</v>
      </c>
      <c r="I4059" s="2">
        <v>710000000</v>
      </c>
      <c r="J4059" s="2" t="s">
        <v>11537</v>
      </c>
      <c r="K4059" s="5" t="s">
        <v>6017</v>
      </c>
      <c r="L4059" s="2" t="s">
        <v>1197</v>
      </c>
      <c r="M4059" s="2" t="s">
        <v>32</v>
      </c>
      <c r="N4059" s="2" t="s">
        <v>11093</v>
      </c>
      <c r="O4059" s="15" t="s">
        <v>67</v>
      </c>
      <c r="P4059" s="2">
        <v>796</v>
      </c>
      <c r="Q4059" s="2" t="s">
        <v>9533</v>
      </c>
      <c r="R4059" s="47">
        <v>5</v>
      </c>
      <c r="S4059" s="9">
        <v>92857</v>
      </c>
      <c r="T4059" s="9">
        <f t="shared" si="313"/>
        <v>464285</v>
      </c>
      <c r="U4059" s="9">
        <f t="shared" si="314"/>
        <v>519999.20000000007</v>
      </c>
      <c r="V4059" s="2" t="s">
        <v>345</v>
      </c>
      <c r="W4059" s="2">
        <v>2014</v>
      </c>
      <c r="X4059" s="2"/>
    </row>
    <row r="4060" spans="1:24" s="49" customFormat="1" ht="63.75" outlineLevel="1" x14ac:dyDescent="0.25">
      <c r="A4060" s="2" t="s">
        <v>11588</v>
      </c>
      <c r="B4060" s="2" t="s">
        <v>27</v>
      </c>
      <c r="C4060" s="5" t="s">
        <v>2352</v>
      </c>
      <c r="D4060" s="45" t="s">
        <v>1979</v>
      </c>
      <c r="E4060" s="10" t="s">
        <v>6360</v>
      </c>
      <c r="F4060" s="10" t="s">
        <v>11589</v>
      </c>
      <c r="G4060" s="2" t="s">
        <v>350</v>
      </c>
      <c r="H4060" s="4">
        <v>0</v>
      </c>
      <c r="I4060" s="2">
        <v>710000000</v>
      </c>
      <c r="J4060" s="2" t="s">
        <v>11537</v>
      </c>
      <c r="K4060" s="5" t="s">
        <v>6017</v>
      </c>
      <c r="L4060" s="2" t="s">
        <v>1197</v>
      </c>
      <c r="M4060" s="2" t="s">
        <v>32</v>
      </c>
      <c r="N4060" s="2" t="s">
        <v>11093</v>
      </c>
      <c r="O4060" s="15" t="s">
        <v>67</v>
      </c>
      <c r="P4060" s="2">
        <v>796</v>
      </c>
      <c r="Q4060" s="2" t="s">
        <v>9533</v>
      </c>
      <c r="R4060" s="47">
        <v>20</v>
      </c>
      <c r="S4060" s="9">
        <v>11786</v>
      </c>
      <c r="T4060" s="9">
        <f t="shared" si="313"/>
        <v>235720</v>
      </c>
      <c r="U4060" s="9">
        <f t="shared" si="314"/>
        <v>264006.40000000002</v>
      </c>
      <c r="V4060" s="2" t="s">
        <v>345</v>
      </c>
      <c r="W4060" s="2">
        <v>2014</v>
      </c>
      <c r="X4060" s="2"/>
    </row>
    <row r="4061" spans="1:24" s="49" customFormat="1" ht="63.75" outlineLevel="1" x14ac:dyDescent="0.25">
      <c r="A4061" s="2" t="s">
        <v>11590</v>
      </c>
      <c r="B4061" s="2" t="s">
        <v>27</v>
      </c>
      <c r="C4061" s="5" t="s">
        <v>11591</v>
      </c>
      <c r="D4061" s="45" t="s">
        <v>11592</v>
      </c>
      <c r="E4061" s="10" t="s">
        <v>11593</v>
      </c>
      <c r="F4061" s="10" t="s">
        <v>11594</v>
      </c>
      <c r="G4061" s="2" t="s">
        <v>350</v>
      </c>
      <c r="H4061" s="4">
        <v>0</v>
      </c>
      <c r="I4061" s="2">
        <v>710000000</v>
      </c>
      <c r="J4061" s="2" t="s">
        <v>11537</v>
      </c>
      <c r="K4061" s="5" t="s">
        <v>6017</v>
      </c>
      <c r="L4061" s="2" t="s">
        <v>1197</v>
      </c>
      <c r="M4061" s="2" t="s">
        <v>32</v>
      </c>
      <c r="N4061" s="2" t="s">
        <v>11093</v>
      </c>
      <c r="O4061" s="15" t="s">
        <v>67</v>
      </c>
      <c r="P4061" s="2">
        <v>796</v>
      </c>
      <c r="Q4061" s="2" t="s">
        <v>9533</v>
      </c>
      <c r="R4061" s="47">
        <v>1000</v>
      </c>
      <c r="S4061" s="9">
        <v>13</v>
      </c>
      <c r="T4061" s="9">
        <f t="shared" si="313"/>
        <v>13000</v>
      </c>
      <c r="U4061" s="9">
        <f t="shared" si="314"/>
        <v>14560.000000000002</v>
      </c>
      <c r="V4061" s="2" t="s">
        <v>345</v>
      </c>
      <c r="W4061" s="2">
        <v>2014</v>
      </c>
      <c r="X4061" s="2"/>
    </row>
    <row r="4062" spans="1:24" s="49" customFormat="1" ht="378" customHeight="1" outlineLevel="1" x14ac:dyDescent="0.25">
      <c r="A4062" s="2" t="s">
        <v>11595</v>
      </c>
      <c r="B4062" s="2" t="s">
        <v>27</v>
      </c>
      <c r="C4062" s="5" t="s">
        <v>11596</v>
      </c>
      <c r="D4062" s="45" t="s">
        <v>11597</v>
      </c>
      <c r="E4062" s="10" t="s">
        <v>11598</v>
      </c>
      <c r="F4062" s="10" t="s">
        <v>11599</v>
      </c>
      <c r="G4062" s="2" t="s">
        <v>350</v>
      </c>
      <c r="H4062" s="4">
        <v>0</v>
      </c>
      <c r="I4062" s="2">
        <v>710000000</v>
      </c>
      <c r="J4062" s="2" t="s">
        <v>11537</v>
      </c>
      <c r="K4062" s="5" t="s">
        <v>6017</v>
      </c>
      <c r="L4062" s="2" t="s">
        <v>1197</v>
      </c>
      <c r="M4062" s="2" t="s">
        <v>32</v>
      </c>
      <c r="N4062" s="2" t="s">
        <v>11093</v>
      </c>
      <c r="O4062" s="15" t="s">
        <v>67</v>
      </c>
      <c r="P4062" s="2">
        <v>839</v>
      </c>
      <c r="Q4062" s="2" t="s">
        <v>4907</v>
      </c>
      <c r="R4062" s="47">
        <v>4</v>
      </c>
      <c r="S4062" s="9">
        <v>26786</v>
      </c>
      <c r="T4062" s="9">
        <f t="shared" si="313"/>
        <v>107144</v>
      </c>
      <c r="U4062" s="9">
        <f t="shared" si="314"/>
        <v>120001.28000000001</v>
      </c>
      <c r="V4062" s="2" t="s">
        <v>345</v>
      </c>
      <c r="W4062" s="2">
        <v>2014</v>
      </c>
      <c r="X4062" s="2"/>
    </row>
    <row r="4063" spans="1:24" s="49" customFormat="1" ht="130.5" customHeight="1" outlineLevel="1" x14ac:dyDescent="0.25">
      <c r="A4063" s="2" t="s">
        <v>11600</v>
      </c>
      <c r="B4063" s="2" t="s">
        <v>27</v>
      </c>
      <c r="C4063" s="5" t="s">
        <v>11673</v>
      </c>
      <c r="D4063" s="45" t="s">
        <v>11674</v>
      </c>
      <c r="E4063" s="10" t="s">
        <v>11675</v>
      </c>
      <c r="F4063" s="10" t="s">
        <v>11676</v>
      </c>
      <c r="G4063" s="2" t="s">
        <v>350</v>
      </c>
      <c r="H4063" s="4">
        <v>0</v>
      </c>
      <c r="I4063" s="2">
        <v>710000000</v>
      </c>
      <c r="J4063" s="2" t="s">
        <v>11537</v>
      </c>
      <c r="K4063" s="5" t="s">
        <v>6017</v>
      </c>
      <c r="L4063" s="2" t="s">
        <v>1197</v>
      </c>
      <c r="M4063" s="2" t="s">
        <v>32</v>
      </c>
      <c r="N4063" s="2" t="s">
        <v>11093</v>
      </c>
      <c r="O4063" s="15" t="s">
        <v>67</v>
      </c>
      <c r="P4063" s="2">
        <v>796</v>
      </c>
      <c r="Q4063" s="2" t="s">
        <v>9533</v>
      </c>
      <c r="R4063" s="47">
        <v>3</v>
      </c>
      <c r="S4063" s="48">
        <v>15625</v>
      </c>
      <c r="T4063" s="48">
        <f t="shared" si="313"/>
        <v>46875</v>
      </c>
      <c r="U4063" s="17">
        <f t="shared" si="314"/>
        <v>52500.000000000007</v>
      </c>
      <c r="V4063" s="2" t="s">
        <v>345</v>
      </c>
      <c r="W4063" s="2">
        <v>2014</v>
      </c>
      <c r="X4063" s="2"/>
    </row>
    <row r="4064" spans="1:24" s="49" customFormat="1" ht="132" customHeight="1" outlineLevel="1" x14ac:dyDescent="0.25">
      <c r="A4064" s="2" t="s">
        <v>11602</v>
      </c>
      <c r="B4064" s="2" t="s">
        <v>27</v>
      </c>
      <c r="C4064" s="5" t="s">
        <v>12848</v>
      </c>
      <c r="D4064" s="45" t="s">
        <v>1980</v>
      </c>
      <c r="E4064" s="46" t="s">
        <v>12847</v>
      </c>
      <c r="F4064" s="10" t="s">
        <v>11677</v>
      </c>
      <c r="G4064" s="2" t="s">
        <v>350</v>
      </c>
      <c r="H4064" s="4">
        <v>0</v>
      </c>
      <c r="I4064" s="2">
        <v>710000000</v>
      </c>
      <c r="J4064" s="2" t="s">
        <v>11537</v>
      </c>
      <c r="K4064" s="5" t="s">
        <v>6017</v>
      </c>
      <c r="L4064" s="2" t="s">
        <v>1197</v>
      </c>
      <c r="M4064" s="2" t="s">
        <v>32</v>
      </c>
      <c r="N4064" s="2" t="s">
        <v>11093</v>
      </c>
      <c r="O4064" s="15" t="s">
        <v>67</v>
      </c>
      <c r="P4064" s="2">
        <v>796</v>
      </c>
      <c r="Q4064" s="2" t="s">
        <v>9533</v>
      </c>
      <c r="R4064" s="47">
        <v>10</v>
      </c>
      <c r="S4064" s="48">
        <v>8500</v>
      </c>
      <c r="T4064" s="48">
        <f t="shared" si="313"/>
        <v>85000</v>
      </c>
      <c r="U4064" s="17">
        <f t="shared" si="314"/>
        <v>95200.000000000015</v>
      </c>
      <c r="V4064" s="2" t="s">
        <v>345</v>
      </c>
      <c r="W4064" s="2">
        <v>2014</v>
      </c>
      <c r="X4064" s="2"/>
    </row>
    <row r="4065" spans="1:24" s="49" customFormat="1" ht="293.25" outlineLevel="1" x14ac:dyDescent="0.25">
      <c r="A4065" s="2" t="s">
        <v>11607</v>
      </c>
      <c r="B4065" s="2" t="s">
        <v>27</v>
      </c>
      <c r="C4065" s="5" t="s">
        <v>12848</v>
      </c>
      <c r="D4065" s="45" t="s">
        <v>1980</v>
      </c>
      <c r="E4065" s="46" t="s">
        <v>12847</v>
      </c>
      <c r="F4065" s="10" t="s">
        <v>11601</v>
      </c>
      <c r="G4065" s="2" t="s">
        <v>350</v>
      </c>
      <c r="H4065" s="4">
        <v>0</v>
      </c>
      <c r="I4065" s="2">
        <v>710000000</v>
      </c>
      <c r="J4065" s="2" t="s">
        <v>11537</v>
      </c>
      <c r="K4065" s="5" t="s">
        <v>6017</v>
      </c>
      <c r="L4065" s="2" t="s">
        <v>1197</v>
      </c>
      <c r="M4065" s="2" t="s">
        <v>32</v>
      </c>
      <c r="N4065" s="2" t="s">
        <v>11093</v>
      </c>
      <c r="O4065" s="15" t="s">
        <v>67</v>
      </c>
      <c r="P4065" s="2">
        <v>796</v>
      </c>
      <c r="Q4065" s="2" t="s">
        <v>9533</v>
      </c>
      <c r="R4065" s="192">
        <v>2</v>
      </c>
      <c r="S4065" s="9">
        <v>38839</v>
      </c>
      <c r="T4065" s="9">
        <f t="shared" si="313"/>
        <v>77678</v>
      </c>
      <c r="U4065" s="9">
        <f t="shared" si="314"/>
        <v>86999.360000000015</v>
      </c>
      <c r="V4065" s="2" t="s">
        <v>345</v>
      </c>
      <c r="W4065" s="2">
        <v>2014</v>
      </c>
      <c r="X4065" s="2"/>
    </row>
    <row r="4066" spans="1:24" s="49" customFormat="1" ht="140.25" customHeight="1" outlineLevel="1" x14ac:dyDescent="0.25">
      <c r="A4066" s="2" t="s">
        <v>11612</v>
      </c>
      <c r="B4066" s="2" t="s">
        <v>27</v>
      </c>
      <c r="C4066" s="5" t="s">
        <v>11603</v>
      </c>
      <c r="D4066" s="5" t="s">
        <v>11604</v>
      </c>
      <c r="E4066" s="46" t="s">
        <v>11605</v>
      </c>
      <c r="F4066" s="10" t="s">
        <v>11606</v>
      </c>
      <c r="G4066" s="2" t="s">
        <v>350</v>
      </c>
      <c r="H4066" s="4">
        <v>0</v>
      </c>
      <c r="I4066" s="2">
        <v>710000000</v>
      </c>
      <c r="J4066" s="2" t="s">
        <v>11537</v>
      </c>
      <c r="K4066" s="5" t="s">
        <v>6017</v>
      </c>
      <c r="L4066" s="2" t="s">
        <v>1197</v>
      </c>
      <c r="M4066" s="2" t="s">
        <v>32</v>
      </c>
      <c r="N4066" s="2" t="s">
        <v>11093</v>
      </c>
      <c r="O4066" s="15" t="s">
        <v>67</v>
      </c>
      <c r="P4066" s="2">
        <v>796</v>
      </c>
      <c r="Q4066" s="2" t="s">
        <v>9533</v>
      </c>
      <c r="R4066" s="192">
        <v>2</v>
      </c>
      <c r="S4066" s="9">
        <v>26786</v>
      </c>
      <c r="T4066" s="9">
        <f t="shared" si="313"/>
        <v>53572</v>
      </c>
      <c r="U4066" s="9">
        <f t="shared" si="314"/>
        <v>60000.640000000007</v>
      </c>
      <c r="V4066" s="2" t="s">
        <v>345</v>
      </c>
      <c r="W4066" s="2">
        <v>2014</v>
      </c>
      <c r="X4066" s="2"/>
    </row>
    <row r="4067" spans="1:24" s="194" customFormat="1" ht="63.75" outlineLevel="1" x14ac:dyDescent="0.2">
      <c r="A4067" s="2" t="s">
        <v>11616</v>
      </c>
      <c r="B4067" s="2" t="s">
        <v>27</v>
      </c>
      <c r="C4067" s="5" t="s">
        <v>11608</v>
      </c>
      <c r="D4067" s="5" t="s">
        <v>11609</v>
      </c>
      <c r="E4067" s="193" t="s">
        <v>11610</v>
      </c>
      <c r="F4067" s="10" t="s">
        <v>11611</v>
      </c>
      <c r="G4067" s="2" t="s">
        <v>350</v>
      </c>
      <c r="H4067" s="4">
        <v>0</v>
      </c>
      <c r="I4067" s="2">
        <v>710000000</v>
      </c>
      <c r="J4067" s="2" t="s">
        <v>11537</v>
      </c>
      <c r="K4067" s="5" t="s">
        <v>6017</v>
      </c>
      <c r="L4067" s="2" t="s">
        <v>1197</v>
      </c>
      <c r="M4067" s="2" t="s">
        <v>32</v>
      </c>
      <c r="N4067" s="2" t="s">
        <v>11093</v>
      </c>
      <c r="O4067" s="15" t="s">
        <v>67</v>
      </c>
      <c r="P4067" s="2">
        <v>796</v>
      </c>
      <c r="Q4067" s="2" t="s">
        <v>9533</v>
      </c>
      <c r="R4067" s="192">
        <v>10</v>
      </c>
      <c r="S4067" s="9">
        <v>1339</v>
      </c>
      <c r="T4067" s="9">
        <f t="shared" si="313"/>
        <v>13390</v>
      </c>
      <c r="U4067" s="9">
        <f t="shared" si="314"/>
        <v>14996.800000000001</v>
      </c>
      <c r="V4067" s="2" t="s">
        <v>345</v>
      </c>
      <c r="W4067" s="2">
        <v>2014</v>
      </c>
      <c r="X4067" s="2"/>
    </row>
    <row r="4068" spans="1:24" s="194" customFormat="1" ht="63.75" outlineLevel="1" x14ac:dyDescent="0.2">
      <c r="A4068" s="2" t="s">
        <v>11618</v>
      </c>
      <c r="B4068" s="2" t="s">
        <v>27</v>
      </c>
      <c r="C4068" s="5" t="s">
        <v>11613</v>
      </c>
      <c r="D4068" s="45" t="s">
        <v>11614</v>
      </c>
      <c r="E4068" s="193" t="s">
        <v>519</v>
      </c>
      <c r="F4068" s="10" t="s">
        <v>11615</v>
      </c>
      <c r="G4068" s="2" t="s">
        <v>350</v>
      </c>
      <c r="H4068" s="4">
        <v>0</v>
      </c>
      <c r="I4068" s="2">
        <v>710000000</v>
      </c>
      <c r="J4068" s="2" t="s">
        <v>11537</v>
      </c>
      <c r="K4068" s="5" t="s">
        <v>6017</v>
      </c>
      <c r="L4068" s="2" t="s">
        <v>1197</v>
      </c>
      <c r="M4068" s="2" t="s">
        <v>32</v>
      </c>
      <c r="N4068" s="2" t="s">
        <v>11093</v>
      </c>
      <c r="O4068" s="15" t="s">
        <v>67</v>
      </c>
      <c r="P4068" s="2">
        <v>796</v>
      </c>
      <c r="Q4068" s="2" t="s">
        <v>9533</v>
      </c>
      <c r="R4068" s="192">
        <v>4</v>
      </c>
      <c r="S4068" s="9">
        <v>122321</v>
      </c>
      <c r="T4068" s="9">
        <f t="shared" si="313"/>
        <v>489284</v>
      </c>
      <c r="U4068" s="9">
        <f t="shared" si="314"/>
        <v>547998.08000000007</v>
      </c>
      <c r="V4068" s="2" t="s">
        <v>345</v>
      </c>
      <c r="W4068" s="2">
        <v>2014</v>
      </c>
      <c r="X4068" s="2"/>
    </row>
    <row r="4069" spans="1:24" s="194" customFormat="1" ht="131.25" customHeight="1" outlineLevel="1" x14ac:dyDescent="0.2">
      <c r="A4069" s="2" t="s">
        <v>11622</v>
      </c>
      <c r="B4069" s="2" t="s">
        <v>27</v>
      </c>
      <c r="C4069" s="5" t="s">
        <v>1972</v>
      </c>
      <c r="D4069" s="45" t="s">
        <v>1978</v>
      </c>
      <c r="E4069" s="10" t="s">
        <v>1973</v>
      </c>
      <c r="F4069" s="10" t="s">
        <v>11617</v>
      </c>
      <c r="G4069" s="2" t="s">
        <v>350</v>
      </c>
      <c r="H4069" s="4">
        <v>0</v>
      </c>
      <c r="I4069" s="2">
        <v>710000000</v>
      </c>
      <c r="J4069" s="2" t="s">
        <v>11537</v>
      </c>
      <c r="K4069" s="5" t="s">
        <v>6017</v>
      </c>
      <c r="L4069" s="2" t="s">
        <v>1197</v>
      </c>
      <c r="M4069" s="2" t="s">
        <v>32</v>
      </c>
      <c r="N4069" s="2" t="s">
        <v>11093</v>
      </c>
      <c r="O4069" s="15" t="s">
        <v>67</v>
      </c>
      <c r="P4069" s="2">
        <v>796</v>
      </c>
      <c r="Q4069" s="2" t="s">
        <v>9533</v>
      </c>
      <c r="R4069" s="192">
        <v>10</v>
      </c>
      <c r="S4069" s="9">
        <v>1071</v>
      </c>
      <c r="T4069" s="9">
        <f t="shared" si="313"/>
        <v>10710</v>
      </c>
      <c r="U4069" s="9">
        <f t="shared" si="314"/>
        <v>11995.2</v>
      </c>
      <c r="V4069" s="2" t="s">
        <v>345</v>
      </c>
      <c r="W4069" s="2">
        <v>2014</v>
      </c>
      <c r="X4069" s="2"/>
    </row>
    <row r="4070" spans="1:24" s="194" customFormat="1" ht="63.75" outlineLevel="1" x14ac:dyDescent="0.2">
      <c r="A4070" s="2" t="s">
        <v>11627</v>
      </c>
      <c r="B4070" s="2" t="s">
        <v>27</v>
      </c>
      <c r="C4070" s="5" t="s">
        <v>11619</v>
      </c>
      <c r="D4070" s="45" t="s">
        <v>11620</v>
      </c>
      <c r="E4070" s="10" t="s">
        <v>519</v>
      </c>
      <c r="F4070" s="10" t="s">
        <v>11621</v>
      </c>
      <c r="G4070" s="2" t="s">
        <v>350</v>
      </c>
      <c r="H4070" s="4">
        <v>0</v>
      </c>
      <c r="I4070" s="2">
        <v>710000000</v>
      </c>
      <c r="J4070" s="2" t="s">
        <v>11537</v>
      </c>
      <c r="K4070" s="5" t="s">
        <v>6017</v>
      </c>
      <c r="L4070" s="2" t="s">
        <v>1197</v>
      </c>
      <c r="M4070" s="2" t="s">
        <v>32</v>
      </c>
      <c r="N4070" s="2" t="s">
        <v>11093</v>
      </c>
      <c r="O4070" s="15" t="s">
        <v>67</v>
      </c>
      <c r="P4070" s="2">
        <v>796</v>
      </c>
      <c r="Q4070" s="2" t="s">
        <v>9533</v>
      </c>
      <c r="R4070" s="192">
        <v>3</v>
      </c>
      <c r="S4070" s="9">
        <v>8929</v>
      </c>
      <c r="T4070" s="9">
        <f t="shared" si="313"/>
        <v>26787</v>
      </c>
      <c r="U4070" s="9">
        <f t="shared" si="314"/>
        <v>30001.440000000002</v>
      </c>
      <c r="V4070" s="2" t="s">
        <v>345</v>
      </c>
      <c r="W4070" s="2">
        <v>2014</v>
      </c>
      <c r="X4070" s="2"/>
    </row>
    <row r="4071" spans="1:24" s="194" customFormat="1" ht="89.25" outlineLevel="1" x14ac:dyDescent="0.2">
      <c r="A4071" s="2" t="s">
        <v>11631</v>
      </c>
      <c r="B4071" s="2" t="s">
        <v>27</v>
      </c>
      <c r="C4071" s="5" t="s">
        <v>11623</v>
      </c>
      <c r="D4071" s="45" t="s">
        <v>11624</v>
      </c>
      <c r="E4071" s="10" t="s">
        <v>11625</v>
      </c>
      <c r="F4071" s="10" t="s">
        <v>11626</v>
      </c>
      <c r="G4071" s="2" t="s">
        <v>350</v>
      </c>
      <c r="H4071" s="4">
        <v>0</v>
      </c>
      <c r="I4071" s="2">
        <v>710000000</v>
      </c>
      <c r="J4071" s="2" t="s">
        <v>11537</v>
      </c>
      <c r="K4071" s="5" t="s">
        <v>6017</v>
      </c>
      <c r="L4071" s="2" t="s">
        <v>1197</v>
      </c>
      <c r="M4071" s="2" t="s">
        <v>32</v>
      </c>
      <c r="N4071" s="2" t="s">
        <v>11093</v>
      </c>
      <c r="O4071" s="15" t="s">
        <v>67</v>
      </c>
      <c r="P4071" s="2">
        <v>796</v>
      </c>
      <c r="Q4071" s="2" t="s">
        <v>9533</v>
      </c>
      <c r="R4071" s="192">
        <v>200</v>
      </c>
      <c r="S4071" s="9">
        <v>80</v>
      </c>
      <c r="T4071" s="9">
        <f t="shared" si="313"/>
        <v>16000</v>
      </c>
      <c r="U4071" s="9">
        <f t="shared" si="314"/>
        <v>17920</v>
      </c>
      <c r="V4071" s="2" t="s">
        <v>345</v>
      </c>
      <c r="W4071" s="2">
        <v>2014</v>
      </c>
      <c r="X4071" s="2"/>
    </row>
    <row r="4072" spans="1:24" s="194" customFormat="1" ht="63.75" outlineLevel="1" x14ac:dyDescent="0.2">
      <c r="A4072" s="2" t="s">
        <v>11636</v>
      </c>
      <c r="B4072" s="2" t="s">
        <v>27</v>
      </c>
      <c r="C4072" s="5" t="s">
        <v>11628</v>
      </c>
      <c r="D4072" s="45" t="s">
        <v>1979</v>
      </c>
      <c r="E4072" s="10" t="s">
        <v>11629</v>
      </c>
      <c r="F4072" s="10" t="s">
        <v>11630</v>
      </c>
      <c r="G4072" s="2" t="s">
        <v>350</v>
      </c>
      <c r="H4072" s="4">
        <v>0</v>
      </c>
      <c r="I4072" s="2">
        <v>710000000</v>
      </c>
      <c r="J4072" s="2" t="s">
        <v>11537</v>
      </c>
      <c r="K4072" s="5" t="s">
        <v>6017</v>
      </c>
      <c r="L4072" s="2" t="s">
        <v>1197</v>
      </c>
      <c r="M4072" s="2" t="s">
        <v>32</v>
      </c>
      <c r="N4072" s="2" t="s">
        <v>11093</v>
      </c>
      <c r="O4072" s="15" t="s">
        <v>67</v>
      </c>
      <c r="P4072" s="2">
        <v>796</v>
      </c>
      <c r="Q4072" s="2" t="s">
        <v>9533</v>
      </c>
      <c r="R4072" s="192">
        <v>1</v>
      </c>
      <c r="S4072" s="9">
        <v>26786</v>
      </c>
      <c r="T4072" s="9">
        <f t="shared" si="313"/>
        <v>26786</v>
      </c>
      <c r="U4072" s="9">
        <f t="shared" si="314"/>
        <v>30000.320000000003</v>
      </c>
      <c r="V4072" s="2" t="s">
        <v>345</v>
      </c>
      <c r="W4072" s="2">
        <v>2014</v>
      </c>
      <c r="X4072" s="2"/>
    </row>
    <row r="4073" spans="1:24" s="194" customFormat="1" ht="63.75" outlineLevel="1" x14ac:dyDescent="0.2">
      <c r="A4073" s="2" t="s">
        <v>11641</v>
      </c>
      <c r="B4073" s="2" t="s">
        <v>27</v>
      </c>
      <c r="C4073" s="5" t="s">
        <v>11632</v>
      </c>
      <c r="D4073" s="45" t="s">
        <v>11633</v>
      </c>
      <c r="E4073" s="10" t="s">
        <v>11634</v>
      </c>
      <c r="F4073" s="10" t="s">
        <v>11635</v>
      </c>
      <c r="G4073" s="2" t="s">
        <v>350</v>
      </c>
      <c r="H4073" s="4">
        <v>0</v>
      </c>
      <c r="I4073" s="2">
        <v>710000000</v>
      </c>
      <c r="J4073" s="2" t="s">
        <v>11537</v>
      </c>
      <c r="K4073" s="5" t="s">
        <v>6017</v>
      </c>
      <c r="L4073" s="2" t="s">
        <v>1197</v>
      </c>
      <c r="M4073" s="2" t="s">
        <v>32</v>
      </c>
      <c r="N4073" s="2" t="s">
        <v>11093</v>
      </c>
      <c r="O4073" s="15" t="s">
        <v>67</v>
      </c>
      <c r="P4073" s="2">
        <v>796</v>
      </c>
      <c r="Q4073" s="2" t="s">
        <v>9533</v>
      </c>
      <c r="R4073" s="192">
        <v>4</v>
      </c>
      <c r="S4073" s="9">
        <v>28124.999999999996</v>
      </c>
      <c r="T4073" s="9">
        <f t="shared" si="313"/>
        <v>112499.99999999999</v>
      </c>
      <c r="U4073" s="9">
        <f t="shared" si="314"/>
        <v>126000</v>
      </c>
      <c r="V4073" s="2" t="s">
        <v>345</v>
      </c>
      <c r="W4073" s="2">
        <v>2014</v>
      </c>
      <c r="X4073" s="2"/>
    </row>
    <row r="4074" spans="1:24" s="194" customFormat="1" ht="129" customHeight="1" outlineLevel="1" x14ac:dyDescent="0.2">
      <c r="A4074" s="2" t="s">
        <v>11646</v>
      </c>
      <c r="B4074" s="2" t="s">
        <v>27</v>
      </c>
      <c r="C4074" s="5" t="s">
        <v>11637</v>
      </c>
      <c r="D4074" s="45" t="s">
        <v>11638</v>
      </c>
      <c r="E4074" s="10" t="s">
        <v>11639</v>
      </c>
      <c r="F4074" s="10" t="s">
        <v>11640</v>
      </c>
      <c r="G4074" s="2" t="s">
        <v>350</v>
      </c>
      <c r="H4074" s="4">
        <v>0</v>
      </c>
      <c r="I4074" s="2">
        <v>710000000</v>
      </c>
      <c r="J4074" s="2" t="s">
        <v>11537</v>
      </c>
      <c r="K4074" s="5" t="s">
        <v>6017</v>
      </c>
      <c r="L4074" s="2" t="s">
        <v>1197</v>
      </c>
      <c r="M4074" s="2" t="s">
        <v>32</v>
      </c>
      <c r="N4074" s="2" t="s">
        <v>11093</v>
      </c>
      <c r="O4074" s="15" t="s">
        <v>67</v>
      </c>
      <c r="P4074" s="2">
        <v>796</v>
      </c>
      <c r="Q4074" s="2" t="s">
        <v>9533</v>
      </c>
      <c r="R4074" s="192">
        <v>1</v>
      </c>
      <c r="S4074" s="9">
        <v>23830</v>
      </c>
      <c r="T4074" s="9">
        <f t="shared" si="313"/>
        <v>23830</v>
      </c>
      <c r="U4074" s="9">
        <f t="shared" si="314"/>
        <v>26689.600000000002</v>
      </c>
      <c r="V4074" s="2" t="s">
        <v>345</v>
      </c>
      <c r="W4074" s="2">
        <v>2014</v>
      </c>
      <c r="X4074" s="2"/>
    </row>
    <row r="4075" spans="1:24" s="194" customFormat="1" ht="63.75" outlineLevel="1" x14ac:dyDescent="0.2">
      <c r="A4075" s="2" t="s">
        <v>11649</v>
      </c>
      <c r="B4075" s="2" t="s">
        <v>27</v>
      </c>
      <c r="C4075" s="5" t="s">
        <v>11642</v>
      </c>
      <c r="D4075" s="10" t="s">
        <v>11643</v>
      </c>
      <c r="E4075" s="10" t="s">
        <v>11644</v>
      </c>
      <c r="F4075" s="10" t="s">
        <v>11645</v>
      </c>
      <c r="G4075" s="2" t="s">
        <v>350</v>
      </c>
      <c r="H4075" s="4">
        <v>0</v>
      </c>
      <c r="I4075" s="2">
        <v>710000000</v>
      </c>
      <c r="J4075" s="2" t="s">
        <v>11537</v>
      </c>
      <c r="K4075" s="5" t="s">
        <v>6017</v>
      </c>
      <c r="L4075" s="2" t="s">
        <v>1197</v>
      </c>
      <c r="M4075" s="2" t="s">
        <v>32</v>
      </c>
      <c r="N4075" s="2" t="s">
        <v>11093</v>
      </c>
      <c r="O4075" s="15" t="s">
        <v>67</v>
      </c>
      <c r="P4075" s="2">
        <v>796</v>
      </c>
      <c r="Q4075" s="2" t="s">
        <v>9533</v>
      </c>
      <c r="R4075" s="192">
        <v>6</v>
      </c>
      <c r="S4075" s="9">
        <v>3081</v>
      </c>
      <c r="T4075" s="9">
        <f t="shared" si="313"/>
        <v>18486</v>
      </c>
      <c r="U4075" s="9">
        <f t="shared" si="314"/>
        <v>20704.320000000003</v>
      </c>
      <c r="V4075" s="2" t="s">
        <v>345</v>
      </c>
      <c r="W4075" s="2">
        <v>2014</v>
      </c>
      <c r="X4075" s="2"/>
    </row>
    <row r="4076" spans="1:24" s="194" customFormat="1" ht="117" customHeight="1" outlineLevel="1" x14ac:dyDescent="0.2">
      <c r="A4076" s="2" t="s">
        <v>11651</v>
      </c>
      <c r="B4076" s="2" t="s">
        <v>27</v>
      </c>
      <c r="C4076" s="5" t="s">
        <v>8209</v>
      </c>
      <c r="D4076" s="45" t="s">
        <v>8365</v>
      </c>
      <c r="E4076" s="10" t="s">
        <v>11647</v>
      </c>
      <c r="F4076" s="10" t="s">
        <v>11648</v>
      </c>
      <c r="G4076" s="2" t="s">
        <v>350</v>
      </c>
      <c r="H4076" s="4">
        <v>0</v>
      </c>
      <c r="I4076" s="2">
        <v>710000000</v>
      </c>
      <c r="J4076" s="2" t="s">
        <v>11537</v>
      </c>
      <c r="K4076" s="5" t="s">
        <v>6017</v>
      </c>
      <c r="L4076" s="2" t="s">
        <v>1197</v>
      </c>
      <c r="M4076" s="2" t="s">
        <v>32</v>
      </c>
      <c r="N4076" s="2" t="s">
        <v>11093</v>
      </c>
      <c r="O4076" s="15" t="s">
        <v>67</v>
      </c>
      <c r="P4076" s="2">
        <v>796</v>
      </c>
      <c r="Q4076" s="2" t="s">
        <v>9533</v>
      </c>
      <c r="R4076" s="192">
        <v>2</v>
      </c>
      <c r="S4076" s="9">
        <v>15839</v>
      </c>
      <c r="T4076" s="9">
        <f t="shared" si="313"/>
        <v>31678</v>
      </c>
      <c r="U4076" s="9">
        <f t="shared" si="314"/>
        <v>35479.360000000001</v>
      </c>
      <c r="V4076" s="2" t="s">
        <v>345</v>
      </c>
      <c r="W4076" s="2">
        <v>2014</v>
      </c>
      <c r="X4076" s="2"/>
    </row>
    <row r="4077" spans="1:24" s="194" customFormat="1" ht="63.75" outlineLevel="1" x14ac:dyDescent="0.2">
      <c r="A4077" s="2" t="s">
        <v>11653</v>
      </c>
      <c r="B4077" s="2" t="s">
        <v>27</v>
      </c>
      <c r="C4077" s="5" t="s">
        <v>11613</v>
      </c>
      <c r="D4077" s="45" t="s">
        <v>11614</v>
      </c>
      <c r="E4077" s="193" t="s">
        <v>519</v>
      </c>
      <c r="F4077" s="10" t="s">
        <v>11650</v>
      </c>
      <c r="G4077" s="2" t="s">
        <v>350</v>
      </c>
      <c r="H4077" s="4">
        <v>0</v>
      </c>
      <c r="I4077" s="2">
        <v>710000000</v>
      </c>
      <c r="J4077" s="2" t="s">
        <v>11537</v>
      </c>
      <c r="K4077" s="5" t="s">
        <v>6017</v>
      </c>
      <c r="L4077" s="2" t="s">
        <v>1197</v>
      </c>
      <c r="M4077" s="2" t="s">
        <v>32</v>
      </c>
      <c r="N4077" s="2" t="s">
        <v>11093</v>
      </c>
      <c r="O4077" s="15" t="s">
        <v>67</v>
      </c>
      <c r="P4077" s="2">
        <v>796</v>
      </c>
      <c r="Q4077" s="2" t="s">
        <v>9533</v>
      </c>
      <c r="R4077" s="192">
        <v>1</v>
      </c>
      <c r="S4077" s="9">
        <v>2589</v>
      </c>
      <c r="T4077" s="9">
        <f t="shared" si="313"/>
        <v>2589</v>
      </c>
      <c r="U4077" s="9">
        <f t="shared" si="314"/>
        <v>2899.6800000000003</v>
      </c>
      <c r="V4077" s="2" t="s">
        <v>345</v>
      </c>
      <c r="W4077" s="2">
        <v>2014</v>
      </c>
      <c r="X4077" s="2"/>
    </row>
    <row r="4078" spans="1:24" s="194" customFormat="1" ht="213.75" customHeight="1" outlineLevel="1" x14ac:dyDescent="0.2">
      <c r="A4078" s="2" t="s">
        <v>11655</v>
      </c>
      <c r="B4078" s="2" t="s">
        <v>27</v>
      </c>
      <c r="C4078" s="5" t="s">
        <v>2353</v>
      </c>
      <c r="D4078" s="45" t="s">
        <v>2354</v>
      </c>
      <c r="E4078" s="10" t="s">
        <v>2355</v>
      </c>
      <c r="F4078" s="10" t="s">
        <v>11652</v>
      </c>
      <c r="G4078" s="2" t="s">
        <v>350</v>
      </c>
      <c r="H4078" s="4">
        <v>0</v>
      </c>
      <c r="I4078" s="2">
        <v>710000000</v>
      </c>
      <c r="J4078" s="2" t="s">
        <v>11537</v>
      </c>
      <c r="K4078" s="5" t="s">
        <v>6017</v>
      </c>
      <c r="L4078" s="2" t="s">
        <v>1197</v>
      </c>
      <c r="M4078" s="2" t="s">
        <v>32</v>
      </c>
      <c r="N4078" s="2" t="s">
        <v>11093</v>
      </c>
      <c r="O4078" s="15" t="s">
        <v>67</v>
      </c>
      <c r="P4078" s="2">
        <v>796</v>
      </c>
      <c r="Q4078" s="2" t="s">
        <v>9533</v>
      </c>
      <c r="R4078" s="192">
        <v>3</v>
      </c>
      <c r="S4078" s="9">
        <v>8781</v>
      </c>
      <c r="T4078" s="9">
        <f t="shared" si="313"/>
        <v>26343</v>
      </c>
      <c r="U4078" s="9">
        <f t="shared" si="314"/>
        <v>29504.160000000003</v>
      </c>
      <c r="V4078" s="2" t="s">
        <v>345</v>
      </c>
      <c r="W4078" s="2">
        <v>2014</v>
      </c>
      <c r="X4078" s="2"/>
    </row>
    <row r="4079" spans="1:24" s="194" customFormat="1" ht="63.75" outlineLevel="1" x14ac:dyDescent="0.2">
      <c r="A4079" s="2" t="s">
        <v>11658</v>
      </c>
      <c r="B4079" s="2" t="s">
        <v>27</v>
      </c>
      <c r="C4079" s="5" t="s">
        <v>11129</v>
      </c>
      <c r="D4079" s="10" t="s">
        <v>11130</v>
      </c>
      <c r="E4079" s="10" t="s">
        <v>11131</v>
      </c>
      <c r="F4079" s="5" t="s">
        <v>11654</v>
      </c>
      <c r="G4079" s="2" t="s">
        <v>343</v>
      </c>
      <c r="H4079" s="4">
        <v>0</v>
      </c>
      <c r="I4079" s="2">
        <v>710000000</v>
      </c>
      <c r="J4079" s="2" t="s">
        <v>11537</v>
      </c>
      <c r="K4079" s="5" t="s">
        <v>6017</v>
      </c>
      <c r="L4079" s="2" t="s">
        <v>1197</v>
      </c>
      <c r="M4079" s="2" t="s">
        <v>32</v>
      </c>
      <c r="N4079" s="2" t="s">
        <v>11093</v>
      </c>
      <c r="O4079" s="15" t="s">
        <v>67</v>
      </c>
      <c r="P4079" s="2">
        <v>796</v>
      </c>
      <c r="Q4079" s="2" t="s">
        <v>9533</v>
      </c>
      <c r="R4079" s="2">
        <v>4</v>
      </c>
      <c r="S4079" s="9">
        <v>1500000</v>
      </c>
      <c r="T4079" s="9">
        <v>6000000</v>
      </c>
      <c r="U4079" s="9">
        <v>6720000.0000000009</v>
      </c>
      <c r="V4079" s="2" t="s">
        <v>345</v>
      </c>
      <c r="W4079" s="2">
        <v>2014</v>
      </c>
      <c r="X4079" s="2"/>
    </row>
    <row r="4080" spans="1:24" s="18" customFormat="1" ht="54" customHeight="1" outlineLevel="1" x14ac:dyDescent="0.25">
      <c r="A4080" s="2" t="s">
        <v>11663</v>
      </c>
      <c r="B4080" s="40" t="s">
        <v>27</v>
      </c>
      <c r="C4080" s="5" t="s">
        <v>11656</v>
      </c>
      <c r="D4080" s="39" t="s">
        <v>1112</v>
      </c>
      <c r="E4080" s="39" t="s">
        <v>1113</v>
      </c>
      <c r="F4080" s="151" t="s">
        <v>11657</v>
      </c>
      <c r="G4080" s="40" t="s">
        <v>343</v>
      </c>
      <c r="H4080" s="195">
        <v>0</v>
      </c>
      <c r="I4080" s="2">
        <v>710000000</v>
      </c>
      <c r="J4080" s="2" t="s">
        <v>11537</v>
      </c>
      <c r="K4080" s="151" t="s">
        <v>6017</v>
      </c>
      <c r="L4080" s="40" t="s">
        <v>1197</v>
      </c>
      <c r="M4080" s="40" t="s">
        <v>32</v>
      </c>
      <c r="N4080" s="2" t="s">
        <v>11093</v>
      </c>
      <c r="O4080" s="196" t="s">
        <v>67</v>
      </c>
      <c r="P4080" s="40">
        <v>839</v>
      </c>
      <c r="Q4080" s="40" t="s">
        <v>4907</v>
      </c>
      <c r="R4080" s="40">
        <v>1</v>
      </c>
      <c r="S4080" s="9">
        <v>7130000</v>
      </c>
      <c r="T4080" s="9">
        <v>7130000</v>
      </c>
      <c r="U4080" s="9">
        <v>7985600.0000000009</v>
      </c>
      <c r="V4080" s="40" t="s">
        <v>345</v>
      </c>
      <c r="W4080" s="2">
        <v>2014</v>
      </c>
      <c r="X4080" s="40"/>
    </row>
    <row r="4081" spans="1:24" ht="72.75" customHeight="1" outlineLevel="1" x14ac:dyDescent="0.25">
      <c r="A4081" s="2" t="s">
        <v>11678</v>
      </c>
      <c r="B4081" s="2" t="s">
        <v>27</v>
      </c>
      <c r="C4081" s="43" t="s">
        <v>11664</v>
      </c>
      <c r="D4081" s="93" t="s">
        <v>11665</v>
      </c>
      <c r="E4081" s="93" t="s">
        <v>11666</v>
      </c>
      <c r="F4081" s="93" t="s">
        <v>11667</v>
      </c>
      <c r="G4081" s="2" t="s">
        <v>350</v>
      </c>
      <c r="H4081" s="7">
        <v>0</v>
      </c>
      <c r="I4081" s="2">
        <v>710000000</v>
      </c>
      <c r="J4081" s="2" t="s">
        <v>11537</v>
      </c>
      <c r="K4081" s="2" t="s">
        <v>6017</v>
      </c>
      <c r="L4081" s="2" t="s">
        <v>1197</v>
      </c>
      <c r="M4081" s="6" t="s">
        <v>32</v>
      </c>
      <c r="N4081" s="40" t="s">
        <v>11093</v>
      </c>
      <c r="O4081" s="7" t="s">
        <v>67</v>
      </c>
      <c r="P4081" s="36">
        <v>796</v>
      </c>
      <c r="Q4081" s="5" t="s">
        <v>9533</v>
      </c>
      <c r="R4081" s="2">
        <v>10</v>
      </c>
      <c r="S4081" s="9">
        <v>0</v>
      </c>
      <c r="T4081" s="9">
        <v>0</v>
      </c>
      <c r="U4081" s="9">
        <v>0</v>
      </c>
      <c r="V4081" s="2" t="s">
        <v>345</v>
      </c>
      <c r="W4081" s="2">
        <v>2014</v>
      </c>
      <c r="X4081" s="2"/>
    </row>
    <row r="4082" spans="1:24" ht="72.75" customHeight="1" outlineLevel="1" x14ac:dyDescent="0.25">
      <c r="A4082" s="2" t="s">
        <v>12611</v>
      </c>
      <c r="B4082" s="2" t="s">
        <v>27</v>
      </c>
      <c r="C4082" s="43" t="s">
        <v>11664</v>
      </c>
      <c r="D4082" s="93" t="s">
        <v>11665</v>
      </c>
      <c r="E4082" s="93" t="s">
        <v>11666</v>
      </c>
      <c r="F4082" s="93" t="s">
        <v>11667</v>
      </c>
      <c r="G4082" s="2" t="s">
        <v>29</v>
      </c>
      <c r="H4082" s="7">
        <v>0</v>
      </c>
      <c r="I4082" s="2">
        <v>710000000</v>
      </c>
      <c r="J4082" s="2" t="s">
        <v>11537</v>
      </c>
      <c r="K4082" s="2" t="s">
        <v>6017</v>
      </c>
      <c r="L4082" s="2" t="s">
        <v>1197</v>
      </c>
      <c r="M4082" s="6" t="s">
        <v>32</v>
      </c>
      <c r="N4082" s="40" t="s">
        <v>11093</v>
      </c>
      <c r="O4082" s="7" t="s">
        <v>67</v>
      </c>
      <c r="P4082" s="36">
        <v>796</v>
      </c>
      <c r="Q4082" s="5" t="s">
        <v>9533</v>
      </c>
      <c r="R4082" s="2">
        <v>10</v>
      </c>
      <c r="S4082" s="9">
        <v>150000</v>
      </c>
      <c r="T4082" s="9">
        <v>1500000</v>
      </c>
      <c r="U4082" s="9">
        <v>1680000.0000000002</v>
      </c>
      <c r="V4082" s="2" t="s">
        <v>345</v>
      </c>
      <c r="W4082" s="2">
        <v>2014</v>
      </c>
      <c r="X4082" s="2">
        <v>7</v>
      </c>
    </row>
    <row r="4083" spans="1:24" s="62" customFormat="1" ht="73.5" customHeight="1" outlineLevel="1" x14ac:dyDescent="0.25">
      <c r="A4083" s="2" t="s">
        <v>11685</v>
      </c>
      <c r="B4083" s="2" t="s">
        <v>27</v>
      </c>
      <c r="C4083" s="43" t="s">
        <v>2171</v>
      </c>
      <c r="D4083" s="93" t="s">
        <v>6270</v>
      </c>
      <c r="E4083" s="93" t="s">
        <v>6271</v>
      </c>
      <c r="F4083" s="93" t="s">
        <v>11686</v>
      </c>
      <c r="G4083" s="2" t="s">
        <v>29</v>
      </c>
      <c r="H4083" s="7" t="s">
        <v>67</v>
      </c>
      <c r="I4083" s="2">
        <v>710000000</v>
      </c>
      <c r="J4083" s="2" t="s">
        <v>11537</v>
      </c>
      <c r="K4083" s="2" t="s">
        <v>11174</v>
      </c>
      <c r="L4083" s="2" t="s">
        <v>1142</v>
      </c>
      <c r="M4083" s="6" t="s">
        <v>32</v>
      </c>
      <c r="N4083" s="2" t="s">
        <v>11021</v>
      </c>
      <c r="O4083" s="15" t="s">
        <v>3810</v>
      </c>
      <c r="P4083" s="36" t="s">
        <v>40</v>
      </c>
      <c r="Q4083" s="5" t="s">
        <v>41</v>
      </c>
      <c r="R4083" s="2">
        <v>8</v>
      </c>
      <c r="S4083" s="9">
        <v>33825</v>
      </c>
      <c r="T4083" s="9">
        <f>R4083*S4083</f>
        <v>270600</v>
      </c>
      <c r="U4083" s="9">
        <f t="shared" ref="U4083:U4093" si="315">T4083*1.12</f>
        <v>303072</v>
      </c>
      <c r="V4083" s="2" t="s">
        <v>42</v>
      </c>
      <c r="W4083" s="2">
        <v>2014</v>
      </c>
      <c r="X4083" s="2"/>
    </row>
    <row r="4084" spans="1:24" s="62" customFormat="1" ht="73.5" customHeight="1" outlineLevel="1" x14ac:dyDescent="0.25">
      <c r="A4084" s="2" t="s">
        <v>11687</v>
      </c>
      <c r="B4084" s="2" t="s">
        <v>27</v>
      </c>
      <c r="C4084" s="43" t="s">
        <v>11688</v>
      </c>
      <c r="D4084" s="62" t="s">
        <v>11689</v>
      </c>
      <c r="E4084" s="93" t="s">
        <v>11690</v>
      </c>
      <c r="F4084" s="93" t="s">
        <v>11691</v>
      </c>
      <c r="G4084" s="2" t="s">
        <v>29</v>
      </c>
      <c r="H4084" s="7" t="s">
        <v>67</v>
      </c>
      <c r="I4084" s="2">
        <v>710000000</v>
      </c>
      <c r="J4084" s="2" t="s">
        <v>11537</v>
      </c>
      <c r="K4084" s="2" t="s">
        <v>11174</v>
      </c>
      <c r="L4084" s="2" t="s">
        <v>1142</v>
      </c>
      <c r="M4084" s="6" t="s">
        <v>32</v>
      </c>
      <c r="N4084" s="2" t="s">
        <v>11021</v>
      </c>
      <c r="O4084" s="15" t="s">
        <v>3810</v>
      </c>
      <c r="P4084" s="36" t="s">
        <v>40</v>
      </c>
      <c r="Q4084" s="5" t="s">
        <v>41</v>
      </c>
      <c r="R4084" s="2">
        <v>4</v>
      </c>
      <c r="S4084" s="9">
        <v>126500</v>
      </c>
      <c r="T4084" s="9">
        <f>S4084*R4084</f>
        <v>506000</v>
      </c>
      <c r="U4084" s="9">
        <f t="shared" si="315"/>
        <v>566720</v>
      </c>
      <c r="V4084" s="2" t="s">
        <v>42</v>
      </c>
      <c r="W4084" s="2">
        <v>2014</v>
      </c>
      <c r="X4084" s="2"/>
    </row>
    <row r="4085" spans="1:24" s="62" customFormat="1" ht="73.5" customHeight="1" outlineLevel="1" x14ac:dyDescent="0.25">
      <c r="A4085" s="2" t="s">
        <v>11692</v>
      </c>
      <c r="B4085" s="2" t="s">
        <v>27</v>
      </c>
      <c r="C4085" s="43" t="s">
        <v>11693</v>
      </c>
      <c r="D4085" s="93" t="s">
        <v>11694</v>
      </c>
      <c r="E4085" s="93" t="s">
        <v>11695</v>
      </c>
      <c r="F4085" s="93" t="s">
        <v>11696</v>
      </c>
      <c r="G4085" s="2" t="s">
        <v>29</v>
      </c>
      <c r="H4085" s="7" t="s">
        <v>67</v>
      </c>
      <c r="I4085" s="2">
        <v>710000000</v>
      </c>
      <c r="J4085" s="2" t="s">
        <v>11537</v>
      </c>
      <c r="K4085" s="2" t="s">
        <v>11174</v>
      </c>
      <c r="L4085" s="2" t="s">
        <v>1142</v>
      </c>
      <c r="M4085" s="6" t="s">
        <v>32</v>
      </c>
      <c r="N4085" s="2" t="s">
        <v>11021</v>
      </c>
      <c r="O4085" s="15" t="s">
        <v>3810</v>
      </c>
      <c r="P4085" s="36" t="s">
        <v>40</v>
      </c>
      <c r="Q4085" s="5" t="s">
        <v>41</v>
      </c>
      <c r="R4085" s="2">
        <v>4</v>
      </c>
      <c r="S4085" s="9">
        <f>T4085/R4085</f>
        <v>71450</v>
      </c>
      <c r="T4085" s="9">
        <v>285800</v>
      </c>
      <c r="U4085" s="9">
        <f t="shared" si="315"/>
        <v>320096.00000000006</v>
      </c>
      <c r="V4085" s="2" t="s">
        <v>42</v>
      </c>
      <c r="W4085" s="2">
        <v>2014</v>
      </c>
      <c r="X4085" s="2"/>
    </row>
    <row r="4086" spans="1:24" s="62" customFormat="1" ht="73.5" customHeight="1" outlineLevel="1" x14ac:dyDescent="0.25">
      <c r="A4086" s="2" t="s">
        <v>11697</v>
      </c>
      <c r="B4086" s="2" t="s">
        <v>27</v>
      </c>
      <c r="C4086" s="43" t="s">
        <v>11698</v>
      </c>
      <c r="D4086" s="93" t="s">
        <v>11699</v>
      </c>
      <c r="E4086" s="93" t="s">
        <v>11700</v>
      </c>
      <c r="F4086" s="93" t="s">
        <v>11701</v>
      </c>
      <c r="G4086" s="2" t="s">
        <v>29</v>
      </c>
      <c r="H4086" s="7" t="s">
        <v>67</v>
      </c>
      <c r="I4086" s="2">
        <v>710000000</v>
      </c>
      <c r="J4086" s="2" t="s">
        <v>11537</v>
      </c>
      <c r="K4086" s="2" t="s">
        <v>11174</v>
      </c>
      <c r="L4086" s="2" t="s">
        <v>1142</v>
      </c>
      <c r="M4086" s="6" t="s">
        <v>32</v>
      </c>
      <c r="N4086" s="2" t="s">
        <v>11021</v>
      </c>
      <c r="O4086" s="15" t="s">
        <v>3810</v>
      </c>
      <c r="P4086" s="36" t="s">
        <v>40</v>
      </c>
      <c r="Q4086" s="5" t="s">
        <v>41</v>
      </c>
      <c r="R4086" s="2">
        <v>24</v>
      </c>
      <c r="S4086" s="9">
        <f>T4086/R4086</f>
        <v>28100</v>
      </c>
      <c r="T4086" s="9">
        <v>674400</v>
      </c>
      <c r="U4086" s="9">
        <f t="shared" si="315"/>
        <v>755328.00000000012</v>
      </c>
      <c r="V4086" s="2" t="s">
        <v>42</v>
      </c>
      <c r="W4086" s="2">
        <v>2014</v>
      </c>
      <c r="X4086" s="2"/>
    </row>
    <row r="4087" spans="1:24" s="62" customFormat="1" ht="73.5" customHeight="1" outlineLevel="1" x14ac:dyDescent="0.25">
      <c r="A4087" s="2" t="s">
        <v>11702</v>
      </c>
      <c r="B4087" s="2" t="s">
        <v>27</v>
      </c>
      <c r="C4087" s="43" t="s">
        <v>11703</v>
      </c>
      <c r="D4087" s="93" t="s">
        <v>8343</v>
      </c>
      <c r="E4087" s="93" t="s">
        <v>11704</v>
      </c>
      <c r="F4087" s="93" t="s">
        <v>11705</v>
      </c>
      <c r="G4087" s="2" t="s">
        <v>29</v>
      </c>
      <c r="H4087" s="7" t="s">
        <v>67</v>
      </c>
      <c r="I4087" s="2">
        <v>710000000</v>
      </c>
      <c r="J4087" s="2" t="s">
        <v>11537</v>
      </c>
      <c r="K4087" s="2" t="s">
        <v>11174</v>
      </c>
      <c r="L4087" s="2" t="s">
        <v>1142</v>
      </c>
      <c r="M4087" s="6" t="s">
        <v>32</v>
      </c>
      <c r="N4087" s="2" t="s">
        <v>11021</v>
      </c>
      <c r="O4087" s="15" t="s">
        <v>3810</v>
      </c>
      <c r="P4087" s="36" t="s">
        <v>40</v>
      </c>
      <c r="Q4087" s="5" t="s">
        <v>41</v>
      </c>
      <c r="R4087" s="2">
        <v>24</v>
      </c>
      <c r="S4087" s="9">
        <f>T4087/R4087</f>
        <v>550</v>
      </c>
      <c r="T4087" s="9">
        <v>13200</v>
      </c>
      <c r="U4087" s="9">
        <f t="shared" si="315"/>
        <v>14784.000000000002</v>
      </c>
      <c r="V4087" s="2" t="s">
        <v>42</v>
      </c>
      <c r="W4087" s="2">
        <v>2014</v>
      </c>
      <c r="X4087" s="2"/>
    </row>
    <row r="4088" spans="1:24" s="62" customFormat="1" ht="73.5" customHeight="1" outlineLevel="1" x14ac:dyDescent="0.25">
      <c r="A4088" s="2" t="s">
        <v>11737</v>
      </c>
      <c r="B4088" s="2" t="s">
        <v>27</v>
      </c>
      <c r="C4088" s="43" t="s">
        <v>11733</v>
      </c>
      <c r="D4088" s="93" t="s">
        <v>11734</v>
      </c>
      <c r="E4088" s="93" t="s">
        <v>11735</v>
      </c>
      <c r="F4088" s="93" t="s">
        <v>11736</v>
      </c>
      <c r="G4088" s="2" t="s">
        <v>29</v>
      </c>
      <c r="H4088" s="7">
        <v>0</v>
      </c>
      <c r="I4088" s="2">
        <v>710000000</v>
      </c>
      <c r="J4088" s="2" t="s">
        <v>11537</v>
      </c>
      <c r="K4088" s="2" t="s">
        <v>6017</v>
      </c>
      <c r="L4088" s="2" t="s">
        <v>1144</v>
      </c>
      <c r="M4088" s="6" t="s">
        <v>32</v>
      </c>
      <c r="N4088" s="2" t="s">
        <v>11021</v>
      </c>
      <c r="O4088" s="15" t="s">
        <v>3810</v>
      </c>
      <c r="P4088" s="36" t="s">
        <v>1819</v>
      </c>
      <c r="Q4088" s="5" t="s">
        <v>1227</v>
      </c>
      <c r="R4088" s="2">
        <v>2</v>
      </c>
      <c r="S4088" s="9">
        <f>27000/1.12</f>
        <v>24107.142857142855</v>
      </c>
      <c r="T4088" s="9">
        <f>R4088*S4088</f>
        <v>48214.28571428571</v>
      </c>
      <c r="U4088" s="9">
        <f t="shared" si="315"/>
        <v>54000</v>
      </c>
      <c r="V4088" s="2" t="s">
        <v>42</v>
      </c>
      <c r="W4088" s="2">
        <v>2014</v>
      </c>
      <c r="X4088" s="2"/>
    </row>
    <row r="4089" spans="1:24" s="62" customFormat="1" ht="73.5" customHeight="1" outlineLevel="1" x14ac:dyDescent="0.25">
      <c r="A4089" s="2" t="s">
        <v>11856</v>
      </c>
      <c r="B4089" s="2" t="s">
        <v>27</v>
      </c>
      <c r="C4089" s="43" t="s">
        <v>11857</v>
      </c>
      <c r="D4089" s="93" t="s">
        <v>11858</v>
      </c>
      <c r="E4089" s="93" t="s">
        <v>11859</v>
      </c>
      <c r="F4089" s="93" t="s">
        <v>11860</v>
      </c>
      <c r="G4089" s="2" t="s">
        <v>350</v>
      </c>
      <c r="H4089" s="7">
        <v>0</v>
      </c>
      <c r="I4089" s="2">
        <v>710000000</v>
      </c>
      <c r="J4089" s="2" t="s">
        <v>11537</v>
      </c>
      <c r="K4089" s="2" t="s">
        <v>11861</v>
      </c>
      <c r="L4089" s="2" t="s">
        <v>1141</v>
      </c>
      <c r="M4089" s="6" t="s">
        <v>32</v>
      </c>
      <c r="N4089" s="2" t="s">
        <v>10994</v>
      </c>
      <c r="O4089" s="15" t="s">
        <v>3810</v>
      </c>
      <c r="P4089" s="36">
        <v>168</v>
      </c>
      <c r="Q4089" s="5" t="s">
        <v>1233</v>
      </c>
      <c r="R4089" s="291">
        <v>15</v>
      </c>
      <c r="S4089" s="294">
        <f>T4089/R4089</f>
        <v>0</v>
      </c>
      <c r="T4089" s="294">
        <v>0</v>
      </c>
      <c r="U4089" s="294">
        <f t="shared" si="315"/>
        <v>0</v>
      </c>
      <c r="V4089" s="2" t="s">
        <v>42</v>
      </c>
      <c r="W4089" s="2">
        <v>2014</v>
      </c>
      <c r="X4089" s="2"/>
    </row>
    <row r="4090" spans="1:24" s="62" customFormat="1" ht="73.5" customHeight="1" outlineLevel="1" x14ac:dyDescent="0.25">
      <c r="A4090" s="291" t="s">
        <v>13870</v>
      </c>
      <c r="B4090" s="291" t="s">
        <v>27</v>
      </c>
      <c r="C4090" s="43" t="s">
        <v>13868</v>
      </c>
      <c r="D4090" s="93" t="s">
        <v>11858</v>
      </c>
      <c r="E4090" s="93" t="s">
        <v>11859</v>
      </c>
      <c r="F4090" s="93" t="s">
        <v>13869</v>
      </c>
      <c r="G4090" s="291" t="s">
        <v>350</v>
      </c>
      <c r="H4090" s="295">
        <v>0</v>
      </c>
      <c r="I4090" s="291">
        <v>710000000</v>
      </c>
      <c r="J4090" s="291" t="s">
        <v>11537</v>
      </c>
      <c r="K4090" s="291" t="s">
        <v>3806</v>
      </c>
      <c r="L4090" s="291" t="s">
        <v>1141</v>
      </c>
      <c r="M4090" s="6" t="s">
        <v>32</v>
      </c>
      <c r="N4090" s="291" t="s">
        <v>10994</v>
      </c>
      <c r="O4090" s="15" t="s">
        <v>3810</v>
      </c>
      <c r="P4090" s="36" t="s">
        <v>9135</v>
      </c>
      <c r="Q4090" s="293" t="s">
        <v>751</v>
      </c>
      <c r="R4090" s="8">
        <v>13455</v>
      </c>
      <c r="S4090" s="294">
        <v>220</v>
      </c>
      <c r="T4090" s="294">
        <f t="shared" ref="T4090" si="316">S4090*R4090</f>
        <v>2960100</v>
      </c>
      <c r="U4090" s="294">
        <f t="shared" si="315"/>
        <v>3315312.0000000005</v>
      </c>
      <c r="V4090" s="291" t="s">
        <v>42</v>
      </c>
      <c r="W4090" s="291">
        <v>2014</v>
      </c>
      <c r="X4090" s="291" t="s">
        <v>13871</v>
      </c>
    </row>
    <row r="4091" spans="1:24" s="62" customFormat="1" ht="73.5" customHeight="1" outlineLevel="1" x14ac:dyDescent="0.25">
      <c r="A4091" s="2" t="s">
        <v>11862</v>
      </c>
      <c r="B4091" s="2" t="s">
        <v>27</v>
      </c>
      <c r="C4091" s="43" t="s">
        <v>11863</v>
      </c>
      <c r="D4091" s="93" t="s">
        <v>11864</v>
      </c>
      <c r="E4091" s="93" t="s">
        <v>11865</v>
      </c>
      <c r="F4091" s="93" t="s">
        <v>11866</v>
      </c>
      <c r="G4091" s="2" t="s">
        <v>29</v>
      </c>
      <c r="H4091" s="7" t="s">
        <v>67</v>
      </c>
      <c r="I4091" s="2">
        <v>710000000</v>
      </c>
      <c r="J4091" s="2" t="s">
        <v>11537</v>
      </c>
      <c r="K4091" s="2" t="s">
        <v>11867</v>
      </c>
      <c r="L4091" s="2" t="s">
        <v>1141</v>
      </c>
      <c r="M4091" s="6" t="s">
        <v>32</v>
      </c>
      <c r="N4091" s="2" t="s">
        <v>10994</v>
      </c>
      <c r="O4091" s="15" t="s">
        <v>3810</v>
      </c>
      <c r="P4091" s="36">
        <v>796</v>
      </c>
      <c r="Q4091" s="5" t="s">
        <v>41</v>
      </c>
      <c r="R4091" s="2">
        <v>1</v>
      </c>
      <c r="S4091" s="9">
        <v>872500</v>
      </c>
      <c r="T4091" s="9">
        <f>S4091*R4091</f>
        <v>872500</v>
      </c>
      <c r="U4091" s="9">
        <f t="shared" si="315"/>
        <v>977200.00000000012</v>
      </c>
      <c r="V4091" s="2" t="s">
        <v>42</v>
      </c>
      <c r="W4091" s="2">
        <v>2014</v>
      </c>
      <c r="X4091" s="2"/>
    </row>
    <row r="4092" spans="1:24" s="62" customFormat="1" ht="73.5" customHeight="1" outlineLevel="1" x14ac:dyDescent="0.25">
      <c r="A4092" s="2" t="s">
        <v>11880</v>
      </c>
      <c r="B4092" s="2" t="s">
        <v>27</v>
      </c>
      <c r="C4092" s="43" t="s">
        <v>11877</v>
      </c>
      <c r="D4092" s="93" t="s">
        <v>6320</v>
      </c>
      <c r="E4092" s="93" t="s">
        <v>11878</v>
      </c>
      <c r="F4092" s="93" t="s">
        <v>11879</v>
      </c>
      <c r="G4092" s="2" t="s">
        <v>29</v>
      </c>
      <c r="H4092" s="7">
        <v>0</v>
      </c>
      <c r="I4092" s="2">
        <v>710000000</v>
      </c>
      <c r="J4092" s="2" t="s">
        <v>11537</v>
      </c>
      <c r="K4092" s="2" t="s">
        <v>6017</v>
      </c>
      <c r="L4092" s="2" t="s">
        <v>1144</v>
      </c>
      <c r="M4092" s="6" t="s">
        <v>32</v>
      </c>
      <c r="N4092" s="2" t="s">
        <v>11021</v>
      </c>
      <c r="O4092" s="15">
        <v>0</v>
      </c>
      <c r="P4092" s="36" t="s">
        <v>40</v>
      </c>
      <c r="Q4092" s="5" t="s">
        <v>41</v>
      </c>
      <c r="R4092" s="2">
        <v>1</v>
      </c>
      <c r="S4092" s="9">
        <f>8000/1.12</f>
        <v>7142.8571428571422</v>
      </c>
      <c r="T4092" s="9">
        <f>R4092*S4092</f>
        <v>7142.8571428571422</v>
      </c>
      <c r="U4092" s="9">
        <f t="shared" si="315"/>
        <v>8000</v>
      </c>
      <c r="V4092" s="2" t="s">
        <v>42</v>
      </c>
      <c r="W4092" s="2">
        <v>2014</v>
      </c>
      <c r="X4092" s="2"/>
    </row>
    <row r="4093" spans="1:24" s="26" customFormat="1" ht="63.75" outlineLevel="1" x14ac:dyDescent="0.25">
      <c r="A4093" s="2" t="s">
        <v>11948</v>
      </c>
      <c r="B4093" s="3" t="s">
        <v>27</v>
      </c>
      <c r="C4093" s="20" t="s">
        <v>8192</v>
      </c>
      <c r="D4093" s="20" t="s">
        <v>6511</v>
      </c>
      <c r="E4093" s="20" t="s">
        <v>8356</v>
      </c>
      <c r="F4093" s="34"/>
      <c r="G4093" s="2" t="s">
        <v>350</v>
      </c>
      <c r="H4093" s="7">
        <v>100</v>
      </c>
      <c r="I4093" s="2">
        <v>710000000</v>
      </c>
      <c r="J4093" s="2" t="s">
        <v>11537</v>
      </c>
      <c r="K4093" s="2" t="s">
        <v>6017</v>
      </c>
      <c r="L4093" s="2" t="s">
        <v>1140</v>
      </c>
      <c r="M4093" s="2" t="s">
        <v>32</v>
      </c>
      <c r="N4093" s="2" t="s">
        <v>11401</v>
      </c>
      <c r="O4093" s="21">
        <v>0.3</v>
      </c>
      <c r="P4093" s="36" t="s">
        <v>756</v>
      </c>
      <c r="Q4093" s="5" t="s">
        <v>757</v>
      </c>
      <c r="R4093" s="37">
        <v>130</v>
      </c>
      <c r="S4093" s="9">
        <v>150</v>
      </c>
      <c r="T4093" s="9">
        <f t="shared" ref="T4093" si="317">R4093*S4093</f>
        <v>19500</v>
      </c>
      <c r="U4093" s="9">
        <f t="shared" si="315"/>
        <v>21840.000000000004</v>
      </c>
      <c r="V4093" s="2" t="s">
        <v>42</v>
      </c>
      <c r="W4093" s="2">
        <v>2014</v>
      </c>
      <c r="X4093" s="10"/>
    </row>
    <row r="4094" spans="1:24" s="26" customFormat="1" ht="63.75" outlineLevel="1" x14ac:dyDescent="0.25">
      <c r="A4094" s="2" t="s">
        <v>11954</v>
      </c>
      <c r="B4094" s="3" t="s">
        <v>27</v>
      </c>
      <c r="C4094" s="20" t="s">
        <v>6670</v>
      </c>
      <c r="D4094" s="20" t="s">
        <v>11952</v>
      </c>
      <c r="E4094" s="20" t="s">
        <v>11953</v>
      </c>
      <c r="F4094" s="34"/>
      <c r="G4094" s="2" t="s">
        <v>350</v>
      </c>
      <c r="H4094" s="7">
        <v>100</v>
      </c>
      <c r="I4094" s="2">
        <v>710000000</v>
      </c>
      <c r="J4094" s="2" t="s">
        <v>11537</v>
      </c>
      <c r="K4094" s="2" t="s">
        <v>6017</v>
      </c>
      <c r="L4094" s="2" t="s">
        <v>1140</v>
      </c>
      <c r="M4094" s="2" t="s">
        <v>32</v>
      </c>
      <c r="N4094" s="2" t="s">
        <v>11401</v>
      </c>
      <c r="O4094" s="21">
        <v>0.3</v>
      </c>
      <c r="P4094" s="36">
        <v>796</v>
      </c>
      <c r="Q4094" s="5" t="s">
        <v>3658</v>
      </c>
      <c r="R4094" s="37">
        <v>1</v>
      </c>
      <c r="S4094" s="9">
        <v>20000</v>
      </c>
      <c r="T4094" s="9">
        <v>20000</v>
      </c>
      <c r="U4094" s="9">
        <f>T4094*1.12</f>
        <v>22400.000000000004</v>
      </c>
      <c r="V4094" s="2" t="s">
        <v>42</v>
      </c>
      <c r="W4094" s="2">
        <v>2014</v>
      </c>
      <c r="X4094" s="10"/>
    </row>
    <row r="4095" spans="1:24" ht="67.5" customHeight="1" outlineLevel="1" x14ac:dyDescent="0.25">
      <c r="A4095" s="2" t="s">
        <v>11978</v>
      </c>
      <c r="B4095" s="3" t="s">
        <v>27</v>
      </c>
      <c r="C4095" s="2" t="s">
        <v>11975</v>
      </c>
      <c r="D4095" s="43" t="s">
        <v>6515</v>
      </c>
      <c r="E4095" s="43" t="s">
        <v>11976</v>
      </c>
      <c r="F4095" s="5"/>
      <c r="G4095" s="2" t="s">
        <v>343</v>
      </c>
      <c r="H4095" s="7">
        <v>100</v>
      </c>
      <c r="I4095" s="2">
        <v>710000000</v>
      </c>
      <c r="J4095" s="2" t="s">
        <v>11537</v>
      </c>
      <c r="K4095" s="44" t="s">
        <v>11977</v>
      </c>
      <c r="L4095" s="2" t="s">
        <v>11966</v>
      </c>
      <c r="M4095" s="6" t="s">
        <v>32</v>
      </c>
      <c r="N4095" s="2" t="s">
        <v>10994</v>
      </c>
      <c r="O4095" s="15">
        <v>0.3</v>
      </c>
      <c r="P4095" s="36">
        <v>796</v>
      </c>
      <c r="Q4095" s="2" t="s">
        <v>41</v>
      </c>
      <c r="R4095" s="8">
        <v>40</v>
      </c>
      <c r="S4095" s="9">
        <v>250</v>
      </c>
      <c r="T4095" s="9">
        <v>10000</v>
      </c>
      <c r="U4095" s="9">
        <v>11200</v>
      </c>
      <c r="V4095" s="2" t="s">
        <v>42</v>
      </c>
      <c r="W4095" s="2">
        <v>2014</v>
      </c>
      <c r="X4095" s="2"/>
    </row>
    <row r="4096" spans="1:24" ht="67.5" customHeight="1" outlineLevel="1" x14ac:dyDescent="0.25">
      <c r="A4096" s="2" t="s">
        <v>11979</v>
      </c>
      <c r="B4096" s="3" t="s">
        <v>27</v>
      </c>
      <c r="C4096" s="2" t="s">
        <v>1865</v>
      </c>
      <c r="D4096" s="43" t="s">
        <v>1882</v>
      </c>
      <c r="E4096" s="43" t="s">
        <v>6301</v>
      </c>
      <c r="F4096" s="5"/>
      <c r="G4096" s="2" t="s">
        <v>343</v>
      </c>
      <c r="H4096" s="7">
        <v>100</v>
      </c>
      <c r="I4096" s="2">
        <v>710000000</v>
      </c>
      <c r="J4096" s="2" t="s">
        <v>11537</v>
      </c>
      <c r="K4096" s="44" t="s">
        <v>11969</v>
      </c>
      <c r="L4096" s="2" t="s">
        <v>11966</v>
      </c>
      <c r="M4096" s="6" t="s">
        <v>32</v>
      </c>
      <c r="N4096" s="2" t="s">
        <v>10994</v>
      </c>
      <c r="O4096" s="15">
        <v>0.3</v>
      </c>
      <c r="P4096" s="36">
        <v>796</v>
      </c>
      <c r="Q4096" s="2" t="s">
        <v>41</v>
      </c>
      <c r="R4096" s="8">
        <v>4</v>
      </c>
      <c r="S4096" s="9">
        <v>2500</v>
      </c>
      <c r="T4096" s="9">
        <v>10000</v>
      </c>
      <c r="U4096" s="9">
        <v>11200</v>
      </c>
      <c r="V4096" s="2" t="s">
        <v>42</v>
      </c>
      <c r="W4096" s="2">
        <v>2014</v>
      </c>
      <c r="X4096" s="2"/>
    </row>
    <row r="4097" spans="1:24" ht="67.5" customHeight="1" outlineLevel="1" x14ac:dyDescent="0.25">
      <c r="A4097" s="2" t="s">
        <v>11985</v>
      </c>
      <c r="B4097" s="3" t="s">
        <v>27</v>
      </c>
      <c r="C4097" s="2" t="s">
        <v>11981</v>
      </c>
      <c r="D4097" s="43" t="s">
        <v>11982</v>
      </c>
      <c r="E4097" s="43" t="s">
        <v>11983</v>
      </c>
      <c r="F4097" s="5"/>
      <c r="G4097" s="2" t="s">
        <v>343</v>
      </c>
      <c r="H4097" s="7">
        <v>100</v>
      </c>
      <c r="I4097" s="2">
        <v>710000000</v>
      </c>
      <c r="J4097" s="2" t="s">
        <v>11537</v>
      </c>
      <c r="K4097" s="44" t="s">
        <v>11984</v>
      </c>
      <c r="L4097" s="2" t="s">
        <v>11966</v>
      </c>
      <c r="M4097" s="6" t="s">
        <v>32</v>
      </c>
      <c r="N4097" s="2" t="s">
        <v>10994</v>
      </c>
      <c r="O4097" s="15">
        <v>0.3</v>
      </c>
      <c r="P4097" s="36">
        <v>839</v>
      </c>
      <c r="Q4097" s="2" t="s">
        <v>1838</v>
      </c>
      <c r="R4097" s="8">
        <v>16</v>
      </c>
      <c r="S4097" s="9">
        <v>17188</v>
      </c>
      <c r="T4097" s="9">
        <v>275000</v>
      </c>
      <c r="U4097" s="9">
        <v>308000</v>
      </c>
      <c r="V4097" s="2" t="s">
        <v>42</v>
      </c>
      <c r="W4097" s="2">
        <v>2014</v>
      </c>
      <c r="X4097" s="2"/>
    </row>
    <row r="4098" spans="1:24" ht="67.5" customHeight="1" outlineLevel="1" x14ac:dyDescent="0.25">
      <c r="A4098" s="2" t="s">
        <v>11990</v>
      </c>
      <c r="B4098" s="3" t="s">
        <v>27</v>
      </c>
      <c r="C4098" s="2" t="s">
        <v>11988</v>
      </c>
      <c r="D4098" s="43" t="s">
        <v>6513</v>
      </c>
      <c r="E4098" s="43" t="s">
        <v>11989</v>
      </c>
      <c r="F4098" s="5"/>
      <c r="G4098" s="2" t="s">
        <v>343</v>
      </c>
      <c r="H4098" s="7">
        <v>100</v>
      </c>
      <c r="I4098" s="2">
        <v>710000000</v>
      </c>
      <c r="J4098" s="2" t="s">
        <v>11537</v>
      </c>
      <c r="K4098" s="44" t="s">
        <v>11984</v>
      </c>
      <c r="L4098" s="2" t="s">
        <v>11966</v>
      </c>
      <c r="M4098" s="6" t="s">
        <v>32</v>
      </c>
      <c r="N4098" s="2" t="s">
        <v>10994</v>
      </c>
      <c r="O4098" s="15">
        <v>0.3</v>
      </c>
      <c r="P4098" s="36">
        <v>796</v>
      </c>
      <c r="Q4098" s="2" t="s">
        <v>41</v>
      </c>
      <c r="R4098" s="8">
        <v>3</v>
      </c>
      <c r="S4098" s="9">
        <v>5000</v>
      </c>
      <c r="T4098" s="9">
        <v>15000</v>
      </c>
      <c r="U4098" s="9">
        <v>16800</v>
      </c>
      <c r="V4098" s="2" t="s">
        <v>42</v>
      </c>
      <c r="W4098" s="2">
        <v>2014</v>
      </c>
      <c r="X4098" s="2"/>
    </row>
    <row r="4099" spans="1:24" s="26" customFormat="1" ht="63.75" outlineLevel="1" x14ac:dyDescent="0.25">
      <c r="A4099" s="2" t="s">
        <v>12013</v>
      </c>
      <c r="B4099" s="3" t="s">
        <v>27</v>
      </c>
      <c r="C4099" s="10" t="s">
        <v>1223</v>
      </c>
      <c r="D4099" s="10" t="s">
        <v>1189</v>
      </c>
      <c r="E4099" s="10" t="s">
        <v>1192</v>
      </c>
      <c r="F4099" s="2"/>
      <c r="G4099" s="10" t="s">
        <v>29</v>
      </c>
      <c r="H4099" s="2">
        <v>0</v>
      </c>
      <c r="I4099" s="2">
        <v>710000000</v>
      </c>
      <c r="J4099" s="2" t="s">
        <v>11537</v>
      </c>
      <c r="K4099" s="2" t="s">
        <v>6017</v>
      </c>
      <c r="L4099" s="2" t="s">
        <v>1140</v>
      </c>
      <c r="M4099" s="2" t="s">
        <v>32</v>
      </c>
      <c r="N4099" s="2" t="s">
        <v>11401</v>
      </c>
      <c r="O4099" s="21">
        <v>1</v>
      </c>
      <c r="P4099" s="2">
        <v>112</v>
      </c>
      <c r="Q4099" s="2" t="s">
        <v>751</v>
      </c>
      <c r="R4099" s="10">
        <v>10000</v>
      </c>
      <c r="S4099" s="9">
        <v>120</v>
      </c>
      <c r="T4099" s="9">
        <f>R4099*S4099</f>
        <v>1200000</v>
      </c>
      <c r="U4099" s="9">
        <f>T4099*1.12</f>
        <v>1344000.0000000002</v>
      </c>
      <c r="V4099" s="2" t="s">
        <v>469</v>
      </c>
      <c r="W4099" s="2">
        <v>2014</v>
      </c>
      <c r="X4099" s="10"/>
    </row>
    <row r="4100" spans="1:24" s="26" customFormat="1" ht="63.75" outlineLevel="1" x14ac:dyDescent="0.25">
      <c r="A4100" s="2" t="s">
        <v>12014</v>
      </c>
      <c r="B4100" s="3" t="s">
        <v>27</v>
      </c>
      <c r="C4100" s="10" t="s">
        <v>1225</v>
      </c>
      <c r="D4100" s="10" t="s">
        <v>1194</v>
      </c>
      <c r="E4100" s="10" t="s">
        <v>1196</v>
      </c>
      <c r="F4100" s="2"/>
      <c r="G4100" s="2" t="s">
        <v>29</v>
      </c>
      <c r="H4100" s="2">
        <v>0</v>
      </c>
      <c r="I4100" s="2">
        <v>710000000</v>
      </c>
      <c r="J4100" s="2" t="s">
        <v>11537</v>
      </c>
      <c r="K4100" s="2" t="s">
        <v>6017</v>
      </c>
      <c r="L4100" s="2" t="s">
        <v>1140</v>
      </c>
      <c r="M4100" s="2" t="s">
        <v>32</v>
      </c>
      <c r="N4100" s="2" t="s">
        <v>11401</v>
      </c>
      <c r="O4100" s="21">
        <v>1</v>
      </c>
      <c r="P4100" s="2">
        <v>112</v>
      </c>
      <c r="Q4100" s="2" t="s">
        <v>751</v>
      </c>
      <c r="R4100" s="10">
        <v>3000</v>
      </c>
      <c r="S4100" s="9">
        <v>130</v>
      </c>
      <c r="T4100" s="9">
        <f>R4100*S4100</f>
        <v>390000</v>
      </c>
      <c r="U4100" s="9">
        <f>T4100*1.12</f>
        <v>436800.00000000006</v>
      </c>
      <c r="V4100" s="2" t="s">
        <v>469</v>
      </c>
      <c r="W4100" s="2">
        <v>2014</v>
      </c>
      <c r="X4100" s="10"/>
    </row>
    <row r="4101" spans="1:24" s="26" customFormat="1" ht="63.75" outlineLevel="1" x14ac:dyDescent="0.25">
      <c r="A4101" s="2" t="s">
        <v>12015</v>
      </c>
      <c r="B4101" s="3" t="s">
        <v>27</v>
      </c>
      <c r="C4101" s="43" t="s">
        <v>489</v>
      </c>
      <c r="D4101" s="43" t="s">
        <v>691</v>
      </c>
      <c r="E4101" s="43" t="s">
        <v>491</v>
      </c>
      <c r="F4101" s="10"/>
      <c r="G4101" s="5" t="s">
        <v>29</v>
      </c>
      <c r="H4101" s="2">
        <v>50</v>
      </c>
      <c r="I4101" s="2">
        <v>710000000</v>
      </c>
      <c r="J4101" s="2" t="s">
        <v>11537</v>
      </c>
      <c r="K4101" s="2" t="s">
        <v>6017</v>
      </c>
      <c r="L4101" s="2" t="s">
        <v>1140</v>
      </c>
      <c r="M4101" s="2" t="s">
        <v>32</v>
      </c>
      <c r="N4101" s="2" t="s">
        <v>11401</v>
      </c>
      <c r="O4101" s="21">
        <v>0</v>
      </c>
      <c r="P4101" s="10">
        <v>5111</v>
      </c>
      <c r="Q4101" s="20" t="s">
        <v>494</v>
      </c>
      <c r="R4101" s="20">
        <v>100</v>
      </c>
      <c r="S4101" s="9">
        <v>700</v>
      </c>
      <c r="T4101" s="9">
        <f t="shared" ref="T4101" si="318">S4101*R4101</f>
        <v>70000</v>
      </c>
      <c r="U4101" s="9">
        <f t="shared" ref="U4101" si="319">T4101*1.12</f>
        <v>78400.000000000015</v>
      </c>
      <c r="V4101" s="2" t="s">
        <v>42</v>
      </c>
      <c r="W4101" s="2">
        <v>2014</v>
      </c>
      <c r="X4101" s="10"/>
    </row>
    <row r="4102" spans="1:24" s="18" customFormat="1" ht="99" customHeight="1" outlineLevel="1" x14ac:dyDescent="0.25">
      <c r="A4102" s="2" t="s">
        <v>12022</v>
      </c>
      <c r="B4102" s="3" t="s">
        <v>27</v>
      </c>
      <c r="C4102" s="5" t="s">
        <v>12016</v>
      </c>
      <c r="D4102" s="13" t="s">
        <v>12017</v>
      </c>
      <c r="E4102" s="13" t="s">
        <v>12018</v>
      </c>
      <c r="F4102" s="5"/>
      <c r="G4102" s="2" t="s">
        <v>29</v>
      </c>
      <c r="H4102" s="4">
        <v>0</v>
      </c>
      <c r="I4102" s="2">
        <v>710000000</v>
      </c>
      <c r="J4102" s="2" t="s">
        <v>11537</v>
      </c>
      <c r="K4102" s="117" t="s">
        <v>12019</v>
      </c>
      <c r="L4102" s="5" t="s">
        <v>2170</v>
      </c>
      <c r="M4102" s="2" t="s">
        <v>32</v>
      </c>
      <c r="N4102" s="2" t="s">
        <v>11021</v>
      </c>
      <c r="O4102" s="15">
        <v>0</v>
      </c>
      <c r="P4102" s="36" t="s">
        <v>12020</v>
      </c>
      <c r="Q4102" s="2" t="s">
        <v>12021</v>
      </c>
      <c r="R4102" s="5">
        <f>1.3*175</f>
        <v>227.5</v>
      </c>
      <c r="S4102" s="9">
        <f>T4102/R4102</f>
        <v>2483.5164835164837</v>
      </c>
      <c r="T4102" s="9">
        <v>565000</v>
      </c>
      <c r="U4102" s="9">
        <f>T4102*1.12</f>
        <v>632800.00000000012</v>
      </c>
      <c r="V4102" s="2" t="s">
        <v>42</v>
      </c>
      <c r="W4102" s="2">
        <v>2014</v>
      </c>
      <c r="X4102" s="10"/>
    </row>
    <row r="4103" spans="1:24" ht="63.75" outlineLevel="1" x14ac:dyDescent="0.25">
      <c r="A4103" s="2" t="s">
        <v>12071</v>
      </c>
      <c r="B4103" s="3" t="s">
        <v>27</v>
      </c>
      <c r="C4103" s="94" t="s">
        <v>2324</v>
      </c>
      <c r="D4103" s="93" t="s">
        <v>3711</v>
      </c>
      <c r="E4103" s="93" t="s">
        <v>9407</v>
      </c>
      <c r="F4103" s="93"/>
      <c r="G4103" s="2" t="s">
        <v>29</v>
      </c>
      <c r="H4103" s="4">
        <v>0</v>
      </c>
      <c r="I4103" s="2">
        <v>710000000</v>
      </c>
      <c r="J4103" s="2" t="s">
        <v>11537</v>
      </c>
      <c r="K4103" s="2" t="s">
        <v>12054</v>
      </c>
      <c r="L4103" s="2" t="s">
        <v>1141</v>
      </c>
      <c r="M4103" s="6" t="s">
        <v>32</v>
      </c>
      <c r="N4103" s="2" t="s">
        <v>10994</v>
      </c>
      <c r="O4103" s="7" t="s">
        <v>3810</v>
      </c>
      <c r="P4103" s="36" t="s">
        <v>40</v>
      </c>
      <c r="Q4103" s="5" t="s">
        <v>41</v>
      </c>
      <c r="R4103" s="4">
        <v>16600</v>
      </c>
      <c r="S4103" s="9">
        <v>100</v>
      </c>
      <c r="T4103" s="9">
        <f t="shared" ref="T4103:T4111" si="320">S4103*R4103</f>
        <v>1660000</v>
      </c>
      <c r="U4103" s="9">
        <f t="shared" ref="U4103:U4121" si="321">T4103*1.12</f>
        <v>1859200.0000000002</v>
      </c>
      <c r="V4103" s="2" t="s">
        <v>42</v>
      </c>
      <c r="W4103" s="2">
        <v>2014</v>
      </c>
      <c r="X4103" s="2"/>
    </row>
    <row r="4104" spans="1:24" ht="63.75" outlineLevel="1" x14ac:dyDescent="0.25">
      <c r="A4104" s="2" t="s">
        <v>12072</v>
      </c>
      <c r="B4104" s="3" t="s">
        <v>27</v>
      </c>
      <c r="C4104" s="94" t="s">
        <v>1840</v>
      </c>
      <c r="D4104" s="93" t="s">
        <v>1855</v>
      </c>
      <c r="E4104" s="93" t="s">
        <v>1842</v>
      </c>
      <c r="F4104" s="93"/>
      <c r="G4104" s="2" t="s">
        <v>29</v>
      </c>
      <c r="H4104" s="4">
        <v>0</v>
      </c>
      <c r="I4104" s="2">
        <v>710000000</v>
      </c>
      <c r="J4104" s="2" t="s">
        <v>11537</v>
      </c>
      <c r="K4104" s="2" t="s">
        <v>12054</v>
      </c>
      <c r="L4104" s="2" t="s">
        <v>1141</v>
      </c>
      <c r="M4104" s="6" t="s">
        <v>32</v>
      </c>
      <c r="N4104" s="2" t="s">
        <v>10994</v>
      </c>
      <c r="O4104" s="7" t="s">
        <v>3810</v>
      </c>
      <c r="P4104" s="36" t="s">
        <v>40</v>
      </c>
      <c r="Q4104" s="5" t="s">
        <v>41</v>
      </c>
      <c r="R4104" s="4">
        <v>200</v>
      </c>
      <c r="S4104" s="9">
        <v>5200</v>
      </c>
      <c r="T4104" s="9">
        <f t="shared" si="320"/>
        <v>1040000</v>
      </c>
      <c r="U4104" s="9">
        <f t="shared" si="321"/>
        <v>1164800</v>
      </c>
      <c r="V4104" s="2" t="s">
        <v>42</v>
      </c>
      <c r="W4104" s="2">
        <v>2014</v>
      </c>
      <c r="X4104" s="2"/>
    </row>
    <row r="4105" spans="1:24" ht="63.75" outlineLevel="1" x14ac:dyDescent="0.25">
      <c r="A4105" s="2" t="s">
        <v>12073</v>
      </c>
      <c r="B4105" s="3" t="s">
        <v>27</v>
      </c>
      <c r="C4105" s="94" t="s">
        <v>12055</v>
      </c>
      <c r="D4105" s="93" t="s">
        <v>2878</v>
      </c>
      <c r="E4105" s="93" t="s">
        <v>12056</v>
      </c>
      <c r="F4105" s="93" t="s">
        <v>12057</v>
      </c>
      <c r="G4105" s="2" t="s">
        <v>350</v>
      </c>
      <c r="H4105" s="4">
        <v>0</v>
      </c>
      <c r="I4105" s="2">
        <v>710000000</v>
      </c>
      <c r="J4105" s="2" t="s">
        <v>11537</v>
      </c>
      <c r="K4105" s="2" t="s">
        <v>12054</v>
      </c>
      <c r="L4105" s="2" t="s">
        <v>1141</v>
      </c>
      <c r="M4105" s="6" t="s">
        <v>32</v>
      </c>
      <c r="N4105" s="2" t="s">
        <v>10994</v>
      </c>
      <c r="O4105" s="7" t="s">
        <v>3810</v>
      </c>
      <c r="P4105" s="36" t="s">
        <v>9135</v>
      </c>
      <c r="Q4105" s="5" t="s">
        <v>751</v>
      </c>
      <c r="R4105" s="4">
        <v>4000</v>
      </c>
      <c r="S4105" s="9">
        <v>930</v>
      </c>
      <c r="T4105" s="9">
        <f t="shared" si="320"/>
        <v>3720000</v>
      </c>
      <c r="U4105" s="9">
        <f t="shared" si="321"/>
        <v>4166400.0000000005</v>
      </c>
      <c r="V4105" s="2" t="s">
        <v>42</v>
      </c>
      <c r="W4105" s="2">
        <v>2014</v>
      </c>
      <c r="X4105" s="2"/>
    </row>
    <row r="4106" spans="1:24" ht="63.75" outlineLevel="1" x14ac:dyDescent="0.25">
      <c r="A4106" s="2" t="s">
        <v>12074</v>
      </c>
      <c r="B4106" s="3" t="s">
        <v>27</v>
      </c>
      <c r="C4106" s="43" t="s">
        <v>12058</v>
      </c>
      <c r="D4106" s="93" t="s">
        <v>2878</v>
      </c>
      <c r="E4106" s="93" t="s">
        <v>12059</v>
      </c>
      <c r="F4106" s="93" t="s">
        <v>12060</v>
      </c>
      <c r="G4106" s="2" t="s">
        <v>29</v>
      </c>
      <c r="H4106" s="4">
        <v>0</v>
      </c>
      <c r="I4106" s="2">
        <v>710000000</v>
      </c>
      <c r="J4106" s="2" t="s">
        <v>11537</v>
      </c>
      <c r="K4106" s="2" t="s">
        <v>12054</v>
      </c>
      <c r="L4106" s="2" t="s">
        <v>1141</v>
      </c>
      <c r="M4106" s="6" t="s">
        <v>32</v>
      </c>
      <c r="N4106" s="2" t="s">
        <v>10994</v>
      </c>
      <c r="O4106" s="7" t="s">
        <v>3810</v>
      </c>
      <c r="P4106" s="36" t="s">
        <v>9135</v>
      </c>
      <c r="Q4106" s="5" t="s">
        <v>751</v>
      </c>
      <c r="R4106" s="4">
        <v>600</v>
      </c>
      <c r="S4106" s="9">
        <v>1007</v>
      </c>
      <c r="T4106" s="9">
        <f t="shared" si="320"/>
        <v>604200</v>
      </c>
      <c r="U4106" s="9">
        <f t="shared" si="321"/>
        <v>676704.00000000012</v>
      </c>
      <c r="V4106" s="2" t="s">
        <v>42</v>
      </c>
      <c r="W4106" s="2">
        <v>2014</v>
      </c>
      <c r="X4106" s="2"/>
    </row>
    <row r="4107" spans="1:24" ht="63.75" outlineLevel="1" x14ac:dyDescent="0.25">
      <c r="A4107" s="2" t="s">
        <v>12075</v>
      </c>
      <c r="B4107" s="3" t="s">
        <v>27</v>
      </c>
      <c r="C4107" s="43" t="s">
        <v>12061</v>
      </c>
      <c r="D4107" s="5" t="s">
        <v>6427</v>
      </c>
      <c r="E4107" s="5" t="s">
        <v>12062</v>
      </c>
      <c r="F4107" s="93" t="s">
        <v>12063</v>
      </c>
      <c r="G4107" s="2" t="s">
        <v>350</v>
      </c>
      <c r="H4107" s="4">
        <v>0</v>
      </c>
      <c r="I4107" s="2">
        <v>710000000</v>
      </c>
      <c r="J4107" s="2" t="s">
        <v>11537</v>
      </c>
      <c r="K4107" s="2" t="s">
        <v>12054</v>
      </c>
      <c r="L4107" s="2" t="s">
        <v>1141</v>
      </c>
      <c r="M4107" s="6" t="s">
        <v>32</v>
      </c>
      <c r="N4107" s="2" t="s">
        <v>10994</v>
      </c>
      <c r="O4107" s="7" t="s">
        <v>3810</v>
      </c>
      <c r="P4107" s="36" t="s">
        <v>9135</v>
      </c>
      <c r="Q4107" s="5" t="s">
        <v>751</v>
      </c>
      <c r="R4107" s="5">
        <v>9000</v>
      </c>
      <c r="S4107" s="9">
        <v>665.33</v>
      </c>
      <c r="T4107" s="9">
        <f t="shared" si="320"/>
        <v>5987970</v>
      </c>
      <c r="U4107" s="9">
        <f t="shared" si="321"/>
        <v>6706526.4000000004</v>
      </c>
      <c r="V4107" s="2" t="s">
        <v>42</v>
      </c>
      <c r="W4107" s="2">
        <v>2014</v>
      </c>
      <c r="X4107" s="2"/>
    </row>
    <row r="4108" spans="1:24" ht="63.75" outlineLevel="1" x14ac:dyDescent="0.25">
      <c r="A4108" s="2" t="s">
        <v>12076</v>
      </c>
      <c r="B4108" s="3" t="s">
        <v>27</v>
      </c>
      <c r="C4108" s="43" t="s">
        <v>3841</v>
      </c>
      <c r="D4108" s="5" t="s">
        <v>12064</v>
      </c>
      <c r="E4108" s="5" t="s">
        <v>6431</v>
      </c>
      <c r="F4108" s="93" t="s">
        <v>12065</v>
      </c>
      <c r="G4108" s="2" t="s">
        <v>29</v>
      </c>
      <c r="H4108" s="4">
        <v>0</v>
      </c>
      <c r="I4108" s="2">
        <v>710000000</v>
      </c>
      <c r="J4108" s="2" t="s">
        <v>11537</v>
      </c>
      <c r="K4108" s="2" t="s">
        <v>12054</v>
      </c>
      <c r="L4108" s="2" t="s">
        <v>1141</v>
      </c>
      <c r="M4108" s="6" t="s">
        <v>32</v>
      </c>
      <c r="N4108" s="2" t="s">
        <v>10994</v>
      </c>
      <c r="O4108" s="7" t="s">
        <v>3810</v>
      </c>
      <c r="P4108" s="36" t="s">
        <v>9135</v>
      </c>
      <c r="Q4108" s="5" t="s">
        <v>751</v>
      </c>
      <c r="R4108" s="5">
        <v>1500</v>
      </c>
      <c r="S4108" s="9">
        <v>847.55</v>
      </c>
      <c r="T4108" s="9">
        <f t="shared" si="320"/>
        <v>1271325</v>
      </c>
      <c r="U4108" s="9">
        <f t="shared" si="321"/>
        <v>1423884.0000000002</v>
      </c>
      <c r="V4108" s="2" t="s">
        <v>42</v>
      </c>
      <c r="W4108" s="2">
        <v>2014</v>
      </c>
      <c r="X4108" s="2"/>
    </row>
    <row r="4109" spans="1:24" ht="63.75" outlineLevel="1" x14ac:dyDescent="0.25">
      <c r="A4109" s="2" t="s">
        <v>12077</v>
      </c>
      <c r="B4109" s="3" t="s">
        <v>27</v>
      </c>
      <c r="C4109" s="5" t="s">
        <v>12066</v>
      </c>
      <c r="D4109" s="10" t="s">
        <v>1924</v>
      </c>
      <c r="E4109" s="10" t="s">
        <v>12067</v>
      </c>
      <c r="F4109" s="5"/>
      <c r="G4109" s="2" t="s">
        <v>29</v>
      </c>
      <c r="H4109" s="4">
        <v>0</v>
      </c>
      <c r="I4109" s="2">
        <v>710000000</v>
      </c>
      <c r="J4109" s="2" t="s">
        <v>11537</v>
      </c>
      <c r="K4109" s="2" t="s">
        <v>12054</v>
      </c>
      <c r="L4109" s="2" t="s">
        <v>1141</v>
      </c>
      <c r="M4109" s="6" t="s">
        <v>32</v>
      </c>
      <c r="N4109" s="2" t="s">
        <v>10994</v>
      </c>
      <c r="O4109" s="7" t="s">
        <v>3810</v>
      </c>
      <c r="P4109" s="36" t="s">
        <v>9135</v>
      </c>
      <c r="Q4109" s="5" t="s">
        <v>751</v>
      </c>
      <c r="R4109" s="5">
        <v>1500</v>
      </c>
      <c r="S4109" s="9">
        <v>465.32</v>
      </c>
      <c r="T4109" s="9">
        <f t="shared" si="320"/>
        <v>697980</v>
      </c>
      <c r="U4109" s="9">
        <f t="shared" si="321"/>
        <v>781737.60000000009</v>
      </c>
      <c r="V4109" s="2" t="s">
        <v>42</v>
      </c>
      <c r="W4109" s="2">
        <v>2014</v>
      </c>
      <c r="X4109" s="2"/>
    </row>
    <row r="4110" spans="1:24" ht="115.5" customHeight="1" outlineLevel="1" x14ac:dyDescent="0.25">
      <c r="A4110" s="2" t="s">
        <v>12078</v>
      </c>
      <c r="B4110" s="3" t="s">
        <v>27</v>
      </c>
      <c r="C4110" s="10" t="s">
        <v>1761</v>
      </c>
      <c r="D4110" s="10" t="s">
        <v>1762</v>
      </c>
      <c r="E4110" s="197" t="s">
        <v>1763</v>
      </c>
      <c r="F4110" s="108" t="s">
        <v>12068</v>
      </c>
      <c r="G4110" s="2" t="s">
        <v>29</v>
      </c>
      <c r="H4110" s="4">
        <v>0</v>
      </c>
      <c r="I4110" s="2">
        <v>710000000</v>
      </c>
      <c r="J4110" s="2" t="s">
        <v>11537</v>
      </c>
      <c r="K4110" s="2" t="s">
        <v>12054</v>
      </c>
      <c r="L4110" s="2" t="s">
        <v>1141</v>
      </c>
      <c r="M4110" s="6" t="s">
        <v>32</v>
      </c>
      <c r="N4110" s="2" t="s">
        <v>10994</v>
      </c>
      <c r="O4110" s="7" t="s">
        <v>3810</v>
      </c>
      <c r="P4110" s="36" t="s">
        <v>824</v>
      </c>
      <c r="Q4110" s="5" t="s">
        <v>825</v>
      </c>
      <c r="R4110" s="2">
        <v>400</v>
      </c>
      <c r="S4110" s="9">
        <v>442.36</v>
      </c>
      <c r="T4110" s="9">
        <f t="shared" si="320"/>
        <v>176944</v>
      </c>
      <c r="U4110" s="9">
        <f t="shared" si="321"/>
        <v>198177.28000000003</v>
      </c>
      <c r="V4110" s="2" t="s">
        <v>42</v>
      </c>
      <c r="W4110" s="2">
        <v>2014</v>
      </c>
      <c r="X4110" s="2"/>
    </row>
    <row r="4111" spans="1:24" ht="63.75" outlineLevel="1" x14ac:dyDescent="0.25">
      <c r="A4111" s="2" t="s">
        <v>12079</v>
      </c>
      <c r="B4111" s="3" t="s">
        <v>27</v>
      </c>
      <c r="C4111" s="20" t="s">
        <v>12069</v>
      </c>
      <c r="D4111" s="20" t="s">
        <v>4890</v>
      </c>
      <c r="E4111" s="20" t="s">
        <v>12070</v>
      </c>
      <c r="F4111" s="5" t="s">
        <v>6657</v>
      </c>
      <c r="G4111" s="2" t="s">
        <v>29</v>
      </c>
      <c r="H4111" s="4">
        <v>0</v>
      </c>
      <c r="I4111" s="2">
        <v>710000000</v>
      </c>
      <c r="J4111" s="2" t="s">
        <v>11537</v>
      </c>
      <c r="K4111" s="2" t="s">
        <v>12054</v>
      </c>
      <c r="L4111" s="2" t="s">
        <v>1141</v>
      </c>
      <c r="M4111" s="6" t="s">
        <v>32</v>
      </c>
      <c r="N4111" s="2" t="s">
        <v>10994</v>
      </c>
      <c r="O4111" s="7" t="s">
        <v>3810</v>
      </c>
      <c r="P4111" s="36" t="s">
        <v>9135</v>
      </c>
      <c r="Q4111" s="5" t="s">
        <v>751</v>
      </c>
      <c r="R4111" s="2">
        <v>280</v>
      </c>
      <c r="S4111" s="9">
        <v>647</v>
      </c>
      <c r="T4111" s="9">
        <f t="shared" si="320"/>
        <v>181160</v>
      </c>
      <c r="U4111" s="9">
        <f t="shared" si="321"/>
        <v>202899.20000000001</v>
      </c>
      <c r="V4111" s="2" t="s">
        <v>42</v>
      </c>
      <c r="W4111" s="2">
        <v>2014</v>
      </c>
      <c r="X4111" s="2"/>
    </row>
    <row r="4112" spans="1:24" ht="63.75" outlineLevel="1" x14ac:dyDescent="0.25">
      <c r="A4112" s="2" t="s">
        <v>12080</v>
      </c>
      <c r="B4112" s="2" t="s">
        <v>27</v>
      </c>
      <c r="C4112" s="43" t="s">
        <v>11688</v>
      </c>
      <c r="D4112" s="62" t="s">
        <v>11689</v>
      </c>
      <c r="E4112" s="93" t="s">
        <v>11690</v>
      </c>
      <c r="F4112" s="93" t="s">
        <v>3901</v>
      </c>
      <c r="G4112" s="2" t="s">
        <v>29</v>
      </c>
      <c r="H4112" s="7" t="s">
        <v>67</v>
      </c>
      <c r="I4112" s="2">
        <v>710000000</v>
      </c>
      <c r="J4112" s="2" t="s">
        <v>11537</v>
      </c>
      <c r="K4112" s="2" t="s">
        <v>11174</v>
      </c>
      <c r="L4112" s="2" t="s">
        <v>1142</v>
      </c>
      <c r="M4112" s="6" t="s">
        <v>32</v>
      </c>
      <c r="N4112" s="2" t="s">
        <v>10994</v>
      </c>
      <c r="O4112" s="7" t="s">
        <v>3810</v>
      </c>
      <c r="P4112" s="36" t="s">
        <v>40</v>
      </c>
      <c r="Q4112" s="5" t="s">
        <v>41</v>
      </c>
      <c r="R4112" s="2">
        <v>8</v>
      </c>
      <c r="S4112" s="9">
        <v>165178.6</v>
      </c>
      <c r="T4112" s="9">
        <f>S4112*R4112</f>
        <v>1321428.8</v>
      </c>
      <c r="U4112" s="9">
        <f t="shared" si="321"/>
        <v>1480000.2560000003</v>
      </c>
      <c r="V4112" s="2" t="s">
        <v>42</v>
      </c>
      <c r="W4112" s="2">
        <v>2014</v>
      </c>
      <c r="X4112" s="2"/>
    </row>
    <row r="4113" spans="1:25" ht="58.5" customHeight="1" outlineLevel="1" x14ac:dyDescent="0.25">
      <c r="A4113" s="2" t="s">
        <v>12196</v>
      </c>
      <c r="B4113" s="2" t="s">
        <v>27</v>
      </c>
      <c r="C4113" s="3" t="s">
        <v>12193</v>
      </c>
      <c r="D4113" s="94" t="s">
        <v>7852</v>
      </c>
      <c r="E4113" s="93" t="s">
        <v>12846</v>
      </c>
      <c r="F4113" s="93"/>
      <c r="G4113" s="93" t="s">
        <v>29</v>
      </c>
      <c r="H4113" s="2">
        <v>0</v>
      </c>
      <c r="I4113" s="2">
        <v>710000000</v>
      </c>
      <c r="J4113" s="2" t="s">
        <v>11537</v>
      </c>
      <c r="K4113" s="2" t="s">
        <v>6017</v>
      </c>
      <c r="L4113" s="2" t="s">
        <v>1141</v>
      </c>
      <c r="M4113" s="2" t="s">
        <v>32</v>
      </c>
      <c r="N4113" s="6" t="s">
        <v>10994</v>
      </c>
      <c r="O4113" s="2" t="s">
        <v>3810</v>
      </c>
      <c r="P4113" s="7">
        <v>796</v>
      </c>
      <c r="Q4113" s="36" t="s">
        <v>41</v>
      </c>
      <c r="R4113" s="5">
        <v>6</v>
      </c>
      <c r="S4113" s="9">
        <v>53500</v>
      </c>
      <c r="T4113" s="9">
        <f t="shared" ref="T4113:T4118" si="322">R4113*S4113</f>
        <v>321000</v>
      </c>
      <c r="U4113" s="9">
        <f t="shared" si="321"/>
        <v>359520.00000000006</v>
      </c>
      <c r="V4113" s="48" t="s">
        <v>42</v>
      </c>
      <c r="W4113" s="2">
        <v>2014</v>
      </c>
      <c r="X4113" s="2"/>
    </row>
    <row r="4114" spans="1:25" ht="63.75" outlineLevel="1" x14ac:dyDescent="0.25">
      <c r="A4114" s="2" t="s">
        <v>12197</v>
      </c>
      <c r="B4114" s="2" t="s">
        <v>27</v>
      </c>
      <c r="C4114" s="3" t="s">
        <v>7858</v>
      </c>
      <c r="D4114" s="94" t="s">
        <v>12194</v>
      </c>
      <c r="E4114" s="93" t="s">
        <v>7860</v>
      </c>
      <c r="F4114" s="93" t="s">
        <v>7857</v>
      </c>
      <c r="G4114" s="93" t="s">
        <v>29</v>
      </c>
      <c r="H4114" s="2">
        <v>0</v>
      </c>
      <c r="I4114" s="2">
        <v>710000000</v>
      </c>
      <c r="J4114" s="2" t="s">
        <v>11537</v>
      </c>
      <c r="K4114" s="2" t="s">
        <v>6017</v>
      </c>
      <c r="L4114" s="2" t="s">
        <v>1141</v>
      </c>
      <c r="M4114" s="2" t="s">
        <v>32</v>
      </c>
      <c r="N4114" s="6" t="s">
        <v>10994</v>
      </c>
      <c r="O4114" s="2" t="s">
        <v>3810</v>
      </c>
      <c r="P4114" s="7">
        <v>796</v>
      </c>
      <c r="Q4114" s="36" t="s">
        <v>41</v>
      </c>
      <c r="R4114" s="5">
        <v>10</v>
      </c>
      <c r="S4114" s="9">
        <v>58000</v>
      </c>
      <c r="T4114" s="9">
        <f t="shared" si="322"/>
        <v>580000</v>
      </c>
      <c r="U4114" s="9">
        <f t="shared" si="321"/>
        <v>649600.00000000012</v>
      </c>
      <c r="V4114" s="48" t="s">
        <v>42</v>
      </c>
      <c r="W4114" s="2">
        <v>2014</v>
      </c>
      <c r="X4114" s="2"/>
    </row>
    <row r="4115" spans="1:25" ht="63.75" outlineLevel="1" x14ac:dyDescent="0.25">
      <c r="A4115" s="2" t="s">
        <v>12198</v>
      </c>
      <c r="B4115" s="2" t="s">
        <v>27</v>
      </c>
      <c r="C4115" s="3" t="s">
        <v>7866</v>
      </c>
      <c r="D4115" s="94" t="s">
        <v>3923</v>
      </c>
      <c r="E4115" s="93" t="s">
        <v>7867</v>
      </c>
      <c r="F4115" s="93" t="s">
        <v>6596</v>
      </c>
      <c r="G4115" s="93" t="s">
        <v>29</v>
      </c>
      <c r="H4115" s="2">
        <v>0</v>
      </c>
      <c r="I4115" s="2">
        <v>710000000</v>
      </c>
      <c r="J4115" s="2" t="s">
        <v>11537</v>
      </c>
      <c r="K4115" s="2" t="s">
        <v>6017</v>
      </c>
      <c r="L4115" s="2" t="s">
        <v>1141</v>
      </c>
      <c r="M4115" s="2" t="s">
        <v>32</v>
      </c>
      <c r="N4115" s="6" t="s">
        <v>10994</v>
      </c>
      <c r="O4115" s="2" t="s">
        <v>3810</v>
      </c>
      <c r="P4115" s="7">
        <v>796</v>
      </c>
      <c r="Q4115" s="36" t="s">
        <v>41</v>
      </c>
      <c r="R4115" s="5">
        <v>6</v>
      </c>
      <c r="S4115" s="9">
        <v>64200.000000000007</v>
      </c>
      <c r="T4115" s="9">
        <f t="shared" si="322"/>
        <v>385200.00000000006</v>
      </c>
      <c r="U4115" s="9">
        <f t="shared" si="321"/>
        <v>431424.00000000012</v>
      </c>
      <c r="V4115" s="48" t="s">
        <v>42</v>
      </c>
      <c r="W4115" s="2">
        <v>2014</v>
      </c>
      <c r="X4115" s="2"/>
    </row>
    <row r="4116" spans="1:25" ht="63.75" outlineLevel="1" x14ac:dyDescent="0.25">
      <c r="A4116" s="2" t="s">
        <v>12199</v>
      </c>
      <c r="B4116" s="2" t="s">
        <v>27</v>
      </c>
      <c r="C4116" s="3" t="s">
        <v>7882</v>
      </c>
      <c r="D4116" s="94" t="s">
        <v>7883</v>
      </c>
      <c r="E4116" s="93" t="s">
        <v>7884</v>
      </c>
      <c r="F4116" s="93" t="s">
        <v>7881</v>
      </c>
      <c r="G4116" s="93" t="s">
        <v>29</v>
      </c>
      <c r="H4116" s="2">
        <v>0</v>
      </c>
      <c r="I4116" s="2">
        <v>710000000</v>
      </c>
      <c r="J4116" s="2" t="s">
        <v>11537</v>
      </c>
      <c r="K4116" s="2" t="s">
        <v>6017</v>
      </c>
      <c r="L4116" s="2" t="s">
        <v>1141</v>
      </c>
      <c r="M4116" s="2" t="s">
        <v>32</v>
      </c>
      <c r="N4116" s="6" t="s">
        <v>10994</v>
      </c>
      <c r="O4116" s="2" t="s">
        <v>3810</v>
      </c>
      <c r="P4116" s="7">
        <v>796</v>
      </c>
      <c r="Q4116" s="36" t="s">
        <v>41</v>
      </c>
      <c r="R4116" s="5">
        <v>2</v>
      </c>
      <c r="S4116" s="9">
        <v>372859</v>
      </c>
      <c r="T4116" s="9">
        <f t="shared" si="322"/>
        <v>745718</v>
      </c>
      <c r="U4116" s="9">
        <f t="shared" si="321"/>
        <v>835204.16</v>
      </c>
      <c r="V4116" s="48" t="s">
        <v>42</v>
      </c>
      <c r="W4116" s="2">
        <v>2014</v>
      </c>
      <c r="X4116" s="2"/>
    </row>
    <row r="4117" spans="1:25" ht="63.75" outlineLevel="1" x14ac:dyDescent="0.25">
      <c r="A4117" s="2" t="s">
        <v>12200</v>
      </c>
      <c r="B4117" s="2" t="s">
        <v>27</v>
      </c>
      <c r="C4117" s="3" t="s">
        <v>7900</v>
      </c>
      <c r="D4117" s="94" t="s">
        <v>12195</v>
      </c>
      <c r="E4117" s="93" t="s">
        <v>7901</v>
      </c>
      <c r="F4117" s="93" t="s">
        <v>6596</v>
      </c>
      <c r="G4117" s="93" t="s">
        <v>29</v>
      </c>
      <c r="H4117" s="2">
        <v>0</v>
      </c>
      <c r="I4117" s="2">
        <v>710000000</v>
      </c>
      <c r="J4117" s="2" t="s">
        <v>11537</v>
      </c>
      <c r="K4117" s="2" t="s">
        <v>6017</v>
      </c>
      <c r="L4117" s="2" t="s">
        <v>1141</v>
      </c>
      <c r="M4117" s="2" t="s">
        <v>32</v>
      </c>
      <c r="N4117" s="6" t="s">
        <v>10994</v>
      </c>
      <c r="O4117" s="2" t="s">
        <v>3810</v>
      </c>
      <c r="P4117" s="7">
        <v>796</v>
      </c>
      <c r="Q4117" s="36" t="s">
        <v>41</v>
      </c>
      <c r="R4117" s="5">
        <v>5</v>
      </c>
      <c r="S4117" s="9">
        <v>37450</v>
      </c>
      <c r="T4117" s="9">
        <f t="shared" si="322"/>
        <v>187250</v>
      </c>
      <c r="U4117" s="9">
        <f t="shared" si="321"/>
        <v>209720.00000000003</v>
      </c>
      <c r="V4117" s="48" t="s">
        <v>42</v>
      </c>
      <c r="W4117" s="2">
        <v>2014</v>
      </c>
      <c r="X4117" s="2"/>
    </row>
    <row r="4118" spans="1:25" ht="63.75" outlineLevel="1" x14ac:dyDescent="0.25">
      <c r="A4118" s="2" t="s">
        <v>12201</v>
      </c>
      <c r="B4118" s="2" t="s">
        <v>27</v>
      </c>
      <c r="C4118" s="3" t="s">
        <v>7904</v>
      </c>
      <c r="D4118" s="94" t="s">
        <v>7905</v>
      </c>
      <c r="E4118" s="93" t="s">
        <v>7906</v>
      </c>
      <c r="F4118" s="93" t="s">
        <v>6596</v>
      </c>
      <c r="G4118" s="93" t="s">
        <v>29</v>
      </c>
      <c r="H4118" s="2">
        <v>0</v>
      </c>
      <c r="I4118" s="2">
        <v>710000000</v>
      </c>
      <c r="J4118" s="2" t="s">
        <v>11537</v>
      </c>
      <c r="K4118" s="2" t="s">
        <v>6017</v>
      </c>
      <c r="L4118" s="2" t="s">
        <v>1141</v>
      </c>
      <c r="M4118" s="2" t="s">
        <v>32</v>
      </c>
      <c r="N4118" s="6" t="s">
        <v>10994</v>
      </c>
      <c r="O4118" s="2" t="s">
        <v>3810</v>
      </c>
      <c r="P4118" s="7">
        <v>796</v>
      </c>
      <c r="Q4118" s="36" t="s">
        <v>41</v>
      </c>
      <c r="R4118" s="5">
        <v>73</v>
      </c>
      <c r="S4118" s="9">
        <v>9000</v>
      </c>
      <c r="T4118" s="9">
        <f t="shared" si="322"/>
        <v>657000</v>
      </c>
      <c r="U4118" s="9">
        <f t="shared" si="321"/>
        <v>735840.00000000012</v>
      </c>
      <c r="V4118" s="48" t="s">
        <v>42</v>
      </c>
      <c r="W4118" s="2">
        <v>2014</v>
      </c>
      <c r="X4118" s="2"/>
    </row>
    <row r="4119" spans="1:25" s="85" customFormat="1" ht="63.75" outlineLevel="1" x14ac:dyDescent="0.25">
      <c r="A4119" s="2" t="s">
        <v>12242</v>
      </c>
      <c r="B4119" s="3" t="s">
        <v>27</v>
      </c>
      <c r="C4119" s="5" t="s">
        <v>1917</v>
      </c>
      <c r="D4119" s="13" t="s">
        <v>1919</v>
      </c>
      <c r="E4119" s="13" t="s">
        <v>12243</v>
      </c>
      <c r="F4119" s="5"/>
      <c r="G4119" s="2" t="s">
        <v>29</v>
      </c>
      <c r="H4119" s="4">
        <v>0</v>
      </c>
      <c r="I4119" s="2">
        <v>710000000</v>
      </c>
      <c r="J4119" s="2" t="s">
        <v>11537</v>
      </c>
      <c r="K4119" s="14" t="s">
        <v>6017</v>
      </c>
      <c r="L4119" s="5" t="s">
        <v>1153</v>
      </c>
      <c r="M4119" s="2" t="s">
        <v>32</v>
      </c>
      <c r="N4119" s="2" t="s">
        <v>11021</v>
      </c>
      <c r="O4119" s="15">
        <v>0</v>
      </c>
      <c r="P4119" s="36" t="s">
        <v>40</v>
      </c>
      <c r="Q4119" s="2" t="s">
        <v>41</v>
      </c>
      <c r="R4119" s="5">
        <v>3</v>
      </c>
      <c r="S4119" s="9">
        <v>10000</v>
      </c>
      <c r="T4119" s="9">
        <v>30000</v>
      </c>
      <c r="U4119" s="9">
        <f t="shared" si="321"/>
        <v>33600</v>
      </c>
      <c r="V4119" s="2" t="s">
        <v>42</v>
      </c>
      <c r="W4119" s="2">
        <v>2014</v>
      </c>
      <c r="X4119" s="92"/>
    </row>
    <row r="4120" spans="1:25" s="85" customFormat="1" ht="63.75" outlineLevel="1" x14ac:dyDescent="0.25">
      <c r="A4120" s="2" t="s">
        <v>12277</v>
      </c>
      <c r="B4120" s="3" t="s">
        <v>27</v>
      </c>
      <c r="C4120" s="43" t="s">
        <v>12275</v>
      </c>
      <c r="D4120" s="43" t="s">
        <v>3701</v>
      </c>
      <c r="E4120" s="43" t="s">
        <v>12276</v>
      </c>
      <c r="F4120" s="5"/>
      <c r="G4120" s="2" t="s">
        <v>29</v>
      </c>
      <c r="H4120" s="4">
        <v>100</v>
      </c>
      <c r="I4120" s="2">
        <v>710000000</v>
      </c>
      <c r="J4120" s="2" t="s">
        <v>11537</v>
      </c>
      <c r="K4120" s="2" t="s">
        <v>6017</v>
      </c>
      <c r="L4120" s="10" t="s">
        <v>1198</v>
      </c>
      <c r="M4120" s="2" t="s">
        <v>32</v>
      </c>
      <c r="N4120" s="2" t="s">
        <v>11021</v>
      </c>
      <c r="O4120" s="7" t="s">
        <v>61</v>
      </c>
      <c r="P4120" s="36" t="s">
        <v>12020</v>
      </c>
      <c r="Q4120" s="2" t="s">
        <v>1233</v>
      </c>
      <c r="R4120" s="2">
        <v>16</v>
      </c>
      <c r="S4120" s="9">
        <v>8437.5</v>
      </c>
      <c r="T4120" s="9">
        <f>R4120*S4120</f>
        <v>135000</v>
      </c>
      <c r="U4120" s="9">
        <f t="shared" si="321"/>
        <v>151200</v>
      </c>
      <c r="V4120" s="5" t="s">
        <v>42</v>
      </c>
      <c r="W4120" s="2">
        <v>2014</v>
      </c>
      <c r="X4120" s="30"/>
    </row>
    <row r="4121" spans="1:25" s="85" customFormat="1" ht="63.75" outlineLevel="1" x14ac:dyDescent="0.25">
      <c r="A4121" s="2" t="s">
        <v>12282</v>
      </c>
      <c r="B4121" s="3" t="s">
        <v>27</v>
      </c>
      <c r="C4121" s="43" t="s">
        <v>12280</v>
      </c>
      <c r="D4121" s="10" t="s">
        <v>8544</v>
      </c>
      <c r="E4121" s="43" t="s">
        <v>12281</v>
      </c>
      <c r="F4121" s="5"/>
      <c r="G4121" s="2" t="s">
        <v>29</v>
      </c>
      <c r="H4121" s="4">
        <v>0</v>
      </c>
      <c r="I4121" s="2">
        <v>710000000</v>
      </c>
      <c r="J4121" s="2" t="s">
        <v>11537</v>
      </c>
      <c r="K4121" s="2" t="s">
        <v>6017</v>
      </c>
      <c r="L4121" s="10" t="s">
        <v>1198</v>
      </c>
      <c r="M4121" s="2" t="s">
        <v>32</v>
      </c>
      <c r="N4121" s="2" t="s">
        <v>10994</v>
      </c>
      <c r="O4121" s="7" t="s">
        <v>3810</v>
      </c>
      <c r="P4121" s="2">
        <v>168</v>
      </c>
      <c r="Q4121" s="10" t="s">
        <v>1233</v>
      </c>
      <c r="R4121" s="2">
        <v>3</v>
      </c>
      <c r="S4121" s="9">
        <v>158666</v>
      </c>
      <c r="T4121" s="9">
        <f>R4121*S4121</f>
        <v>475998</v>
      </c>
      <c r="U4121" s="9">
        <f t="shared" si="321"/>
        <v>533117.76</v>
      </c>
      <c r="V4121" s="5" t="s">
        <v>42</v>
      </c>
      <c r="W4121" s="2">
        <v>2014</v>
      </c>
      <c r="X4121" s="2"/>
    </row>
    <row r="4122" spans="1:25" s="26" customFormat="1" ht="90.75" customHeight="1" outlineLevel="1" x14ac:dyDescent="0.25">
      <c r="A4122" s="2" t="s">
        <v>12425</v>
      </c>
      <c r="B4122" s="88" t="s">
        <v>27</v>
      </c>
      <c r="C4122" s="5" t="s">
        <v>12419</v>
      </c>
      <c r="D4122" s="34" t="s">
        <v>8638</v>
      </c>
      <c r="E4122" s="5" t="s">
        <v>12420</v>
      </c>
      <c r="F4122" s="34" t="s">
        <v>8638</v>
      </c>
      <c r="G4122" s="34" t="s">
        <v>29</v>
      </c>
      <c r="H4122" s="4">
        <v>0</v>
      </c>
      <c r="I4122" s="2">
        <v>710000000</v>
      </c>
      <c r="J4122" s="2" t="s">
        <v>11537</v>
      </c>
      <c r="K4122" s="30" t="s">
        <v>6133</v>
      </c>
      <c r="L4122" s="2" t="s">
        <v>1148</v>
      </c>
      <c r="M4122" s="6" t="s">
        <v>32</v>
      </c>
      <c r="N4122" s="2" t="s">
        <v>453</v>
      </c>
      <c r="O4122" s="35">
        <v>0</v>
      </c>
      <c r="P4122" s="34">
        <v>796</v>
      </c>
      <c r="Q4122" s="2" t="s">
        <v>41</v>
      </c>
      <c r="R4122" s="121">
        <v>100</v>
      </c>
      <c r="S4122" s="9">
        <v>530</v>
      </c>
      <c r="T4122" s="9">
        <v>53000</v>
      </c>
      <c r="U4122" s="9">
        <v>59360</v>
      </c>
      <c r="V4122" s="2" t="s">
        <v>42</v>
      </c>
      <c r="W4122" s="2">
        <v>2014</v>
      </c>
      <c r="X4122" s="151"/>
    </row>
    <row r="4123" spans="1:25" s="26" customFormat="1" ht="76.5" outlineLevel="1" x14ac:dyDescent="0.25">
      <c r="A4123" s="2" t="s">
        <v>12426</v>
      </c>
      <c r="B4123" s="88" t="s">
        <v>27</v>
      </c>
      <c r="C4123" s="5" t="s">
        <v>5822</v>
      </c>
      <c r="D4123" s="34" t="s">
        <v>12421</v>
      </c>
      <c r="E4123" s="5" t="s">
        <v>6407</v>
      </c>
      <c r="F4123" s="34" t="s">
        <v>4900</v>
      </c>
      <c r="G4123" s="34" t="s">
        <v>29</v>
      </c>
      <c r="H4123" s="4">
        <v>0</v>
      </c>
      <c r="I4123" s="2">
        <v>710000000</v>
      </c>
      <c r="J4123" s="2" t="s">
        <v>11537</v>
      </c>
      <c r="K4123" s="30" t="s">
        <v>6133</v>
      </c>
      <c r="L4123" s="2" t="s">
        <v>1148</v>
      </c>
      <c r="M4123" s="6" t="s">
        <v>32</v>
      </c>
      <c r="N4123" s="2" t="s">
        <v>12422</v>
      </c>
      <c r="O4123" s="35">
        <v>0</v>
      </c>
      <c r="P4123" s="34">
        <v>796</v>
      </c>
      <c r="Q4123" s="2" t="s">
        <v>41</v>
      </c>
      <c r="R4123" s="121">
        <v>10</v>
      </c>
      <c r="S4123" s="9">
        <v>5100</v>
      </c>
      <c r="T4123" s="9">
        <v>51000</v>
      </c>
      <c r="U4123" s="9">
        <f t="shared" ref="U4123:U4125" si="323">T4123*1.12</f>
        <v>57120.000000000007</v>
      </c>
      <c r="V4123" s="2" t="s">
        <v>42</v>
      </c>
      <c r="W4123" s="2">
        <v>2014</v>
      </c>
      <c r="X4123" s="151"/>
    </row>
    <row r="4124" spans="1:25" s="26" customFormat="1" ht="76.5" outlineLevel="1" x14ac:dyDescent="0.25">
      <c r="A4124" s="2" t="s">
        <v>12427</v>
      </c>
      <c r="B4124" s="88" t="s">
        <v>27</v>
      </c>
      <c r="C4124" s="5" t="s">
        <v>3886</v>
      </c>
      <c r="D4124" s="34" t="s">
        <v>4853</v>
      </c>
      <c r="E4124" s="5" t="s">
        <v>9103</v>
      </c>
      <c r="F4124" s="34" t="s">
        <v>5578</v>
      </c>
      <c r="G4124" s="34" t="s">
        <v>29</v>
      </c>
      <c r="H4124" s="4">
        <v>0</v>
      </c>
      <c r="I4124" s="2">
        <v>710000000</v>
      </c>
      <c r="J4124" s="2" t="s">
        <v>11537</v>
      </c>
      <c r="K4124" s="30" t="s">
        <v>6133</v>
      </c>
      <c r="L4124" s="2" t="s">
        <v>1148</v>
      </c>
      <c r="M4124" s="6" t="s">
        <v>32</v>
      </c>
      <c r="N4124" s="2" t="s">
        <v>453</v>
      </c>
      <c r="O4124" s="35">
        <v>0</v>
      </c>
      <c r="P4124" s="5">
        <v>796</v>
      </c>
      <c r="Q4124" s="2" t="s">
        <v>41</v>
      </c>
      <c r="R4124" s="121">
        <v>8</v>
      </c>
      <c r="S4124" s="9">
        <v>8000</v>
      </c>
      <c r="T4124" s="9">
        <v>64000</v>
      </c>
      <c r="U4124" s="9">
        <f t="shared" si="323"/>
        <v>71680</v>
      </c>
      <c r="V4124" s="2" t="s">
        <v>42</v>
      </c>
      <c r="W4124" s="2">
        <v>2014</v>
      </c>
      <c r="X4124" s="151"/>
    </row>
    <row r="4125" spans="1:25" s="26" customFormat="1" ht="76.5" outlineLevel="1" x14ac:dyDescent="0.25">
      <c r="A4125" s="2" t="s">
        <v>12428</v>
      </c>
      <c r="B4125" s="88" t="s">
        <v>27</v>
      </c>
      <c r="C4125" s="130" t="s">
        <v>12423</v>
      </c>
      <c r="D4125" s="130" t="s">
        <v>3885</v>
      </c>
      <c r="E4125" s="130" t="s">
        <v>12424</v>
      </c>
      <c r="F4125" s="130"/>
      <c r="G4125" s="34" t="s">
        <v>29</v>
      </c>
      <c r="H4125" s="4">
        <v>0</v>
      </c>
      <c r="I4125" s="2">
        <v>710000000</v>
      </c>
      <c r="J4125" s="2" t="s">
        <v>11537</v>
      </c>
      <c r="K4125" s="30" t="s">
        <v>6133</v>
      </c>
      <c r="L4125" s="2" t="s">
        <v>1148</v>
      </c>
      <c r="M4125" s="6" t="s">
        <v>32</v>
      </c>
      <c r="N4125" s="2" t="s">
        <v>12422</v>
      </c>
      <c r="O4125" s="35">
        <v>0</v>
      </c>
      <c r="P4125" s="34">
        <v>796</v>
      </c>
      <c r="Q4125" s="2" t="s">
        <v>41</v>
      </c>
      <c r="R4125" s="121">
        <v>5</v>
      </c>
      <c r="S4125" s="9">
        <v>30000</v>
      </c>
      <c r="T4125" s="9">
        <f t="shared" ref="T4125" si="324">S4125*R4125</f>
        <v>150000</v>
      </c>
      <c r="U4125" s="9">
        <f t="shared" si="323"/>
        <v>168000.00000000003</v>
      </c>
      <c r="V4125" s="2" t="s">
        <v>42</v>
      </c>
      <c r="W4125" s="2">
        <v>2014</v>
      </c>
      <c r="X4125" s="151"/>
    </row>
    <row r="4126" spans="1:25" s="26" customFormat="1" ht="76.5" outlineLevel="1" x14ac:dyDescent="0.25">
      <c r="A4126" s="2" t="s">
        <v>12429</v>
      </c>
      <c r="B4126" s="88" t="s">
        <v>27</v>
      </c>
      <c r="C4126" s="5" t="s">
        <v>3911</v>
      </c>
      <c r="D4126" s="34" t="s">
        <v>3912</v>
      </c>
      <c r="E4126" s="5" t="s">
        <v>3913</v>
      </c>
      <c r="F4126" s="34" t="s">
        <v>5577</v>
      </c>
      <c r="G4126" s="34" t="s">
        <v>29</v>
      </c>
      <c r="H4126" s="4">
        <v>0</v>
      </c>
      <c r="I4126" s="2">
        <v>710000000</v>
      </c>
      <c r="J4126" s="2" t="s">
        <v>11537</v>
      </c>
      <c r="K4126" s="30" t="s">
        <v>6133</v>
      </c>
      <c r="L4126" s="2" t="s">
        <v>1148</v>
      </c>
      <c r="M4126" s="6" t="s">
        <v>32</v>
      </c>
      <c r="N4126" s="2" t="s">
        <v>453</v>
      </c>
      <c r="O4126" s="35">
        <v>0</v>
      </c>
      <c r="P4126" s="34">
        <v>796</v>
      </c>
      <c r="Q4126" s="2" t="s">
        <v>41</v>
      </c>
      <c r="R4126" s="121">
        <v>6</v>
      </c>
      <c r="S4126" s="9">
        <v>16832</v>
      </c>
      <c r="T4126" s="9">
        <v>100992</v>
      </c>
      <c r="U4126" s="9">
        <f t="shared" ref="U4126:U4128" si="325">T4126*1.12</f>
        <v>113111.04000000001</v>
      </c>
      <c r="V4126" s="2" t="s">
        <v>42</v>
      </c>
      <c r="W4126" s="2">
        <v>2014</v>
      </c>
      <c r="X4126" s="151"/>
    </row>
    <row r="4127" spans="1:25" ht="127.5" outlineLevel="1" x14ac:dyDescent="0.25">
      <c r="A4127" s="2" t="s">
        <v>12489</v>
      </c>
      <c r="B4127" s="3" t="s">
        <v>27</v>
      </c>
      <c r="C4127" s="2" t="s">
        <v>6129</v>
      </c>
      <c r="D4127" s="2" t="s">
        <v>4429</v>
      </c>
      <c r="E4127" s="2" t="s">
        <v>6130</v>
      </c>
      <c r="F4127" s="2"/>
      <c r="G4127" s="2" t="s">
        <v>29</v>
      </c>
      <c r="H4127" s="4">
        <v>100</v>
      </c>
      <c r="I4127" s="2">
        <v>710000000</v>
      </c>
      <c r="J4127" s="2" t="s">
        <v>11537</v>
      </c>
      <c r="K4127" s="2" t="s">
        <v>6133</v>
      </c>
      <c r="L4127" s="5" t="s">
        <v>1147</v>
      </c>
      <c r="M4127" s="6" t="s">
        <v>32</v>
      </c>
      <c r="N4127" s="2" t="s">
        <v>10994</v>
      </c>
      <c r="O4127" s="7" t="s">
        <v>67</v>
      </c>
      <c r="P4127" s="2">
        <v>112</v>
      </c>
      <c r="Q4127" s="2" t="s">
        <v>751</v>
      </c>
      <c r="R4127" s="2">
        <f>T4127/S4127</f>
        <v>300</v>
      </c>
      <c r="S4127" s="2">
        <v>160</v>
      </c>
      <c r="T4127" s="8">
        <v>48000</v>
      </c>
      <c r="U4127" s="9">
        <f t="shared" si="325"/>
        <v>53760.000000000007</v>
      </c>
      <c r="V4127" s="2" t="s">
        <v>42</v>
      </c>
      <c r="W4127" s="2">
        <v>2014</v>
      </c>
      <c r="X4127" s="2"/>
    </row>
    <row r="4128" spans="1:25" s="26" customFormat="1" ht="96.75" customHeight="1" outlineLevel="1" x14ac:dyDescent="0.25">
      <c r="A4128" s="2" t="s">
        <v>12586</v>
      </c>
      <c r="B4128" s="3" t="s">
        <v>27</v>
      </c>
      <c r="C4128" s="10" t="s">
        <v>1225</v>
      </c>
      <c r="D4128" s="10" t="s">
        <v>1194</v>
      </c>
      <c r="E4128" s="10" t="s">
        <v>1196</v>
      </c>
      <c r="F4128" s="2"/>
      <c r="G4128" s="2" t="s">
        <v>29</v>
      </c>
      <c r="H4128" s="2">
        <v>0</v>
      </c>
      <c r="I4128" s="2">
        <v>710000000</v>
      </c>
      <c r="J4128" s="2" t="s">
        <v>11537</v>
      </c>
      <c r="K4128" s="2" t="s">
        <v>12585</v>
      </c>
      <c r="L4128" s="2" t="s">
        <v>1148</v>
      </c>
      <c r="M4128" s="2" t="s">
        <v>32</v>
      </c>
      <c r="N4128" s="7" t="s">
        <v>11455</v>
      </c>
      <c r="O4128" s="21">
        <v>1</v>
      </c>
      <c r="P4128" s="2">
        <v>112</v>
      </c>
      <c r="Q4128" s="2" t="s">
        <v>751</v>
      </c>
      <c r="R4128" s="10">
        <v>7996</v>
      </c>
      <c r="S4128" s="198">
        <v>114.29</v>
      </c>
      <c r="T4128" s="79">
        <v>0</v>
      </c>
      <c r="U4128" s="79">
        <f t="shared" si="325"/>
        <v>0</v>
      </c>
      <c r="V4128" s="2" t="s">
        <v>42</v>
      </c>
      <c r="W4128" s="2">
        <v>2014</v>
      </c>
      <c r="X4128" s="2"/>
      <c r="Y4128" s="144"/>
    </row>
    <row r="4129" spans="1:25" s="26" customFormat="1" ht="96.75" customHeight="1" outlineLevel="1" x14ac:dyDescent="0.25">
      <c r="A4129" s="291" t="s">
        <v>13907</v>
      </c>
      <c r="B4129" s="3" t="s">
        <v>27</v>
      </c>
      <c r="C4129" s="292" t="s">
        <v>1225</v>
      </c>
      <c r="D4129" s="292" t="s">
        <v>1194</v>
      </c>
      <c r="E4129" s="292" t="s">
        <v>1196</v>
      </c>
      <c r="F4129" s="291"/>
      <c r="G4129" s="291" t="s">
        <v>29</v>
      </c>
      <c r="H4129" s="291">
        <v>0</v>
      </c>
      <c r="I4129" s="291">
        <v>710000000</v>
      </c>
      <c r="J4129" s="291" t="s">
        <v>11537</v>
      </c>
      <c r="K4129" s="291" t="s">
        <v>13908</v>
      </c>
      <c r="L4129" s="291" t="s">
        <v>1148</v>
      </c>
      <c r="M4129" s="291" t="s">
        <v>32</v>
      </c>
      <c r="N4129" s="295" t="s">
        <v>11455</v>
      </c>
      <c r="O4129" s="21">
        <v>1</v>
      </c>
      <c r="P4129" s="291">
        <v>112</v>
      </c>
      <c r="Q4129" s="291" t="s">
        <v>751</v>
      </c>
      <c r="R4129" s="79">
        <v>14760</v>
      </c>
      <c r="S4129" s="79">
        <v>114.28570000000001</v>
      </c>
      <c r="T4129" s="79">
        <v>1686891.3148000001</v>
      </c>
      <c r="U4129" s="79">
        <v>1889318.2718</v>
      </c>
      <c r="V4129" s="291" t="s">
        <v>13998</v>
      </c>
      <c r="W4129" s="291">
        <v>2014</v>
      </c>
      <c r="X4129" s="291" t="s">
        <v>13999</v>
      </c>
      <c r="Y4129" s="144"/>
    </row>
    <row r="4130" spans="1:25" s="253" customFormat="1" ht="73.5" customHeight="1" x14ac:dyDescent="0.25">
      <c r="A4130" s="237" t="s">
        <v>13289</v>
      </c>
      <c r="B4130" s="247" t="s">
        <v>27</v>
      </c>
      <c r="C4130" s="240" t="s">
        <v>13290</v>
      </c>
      <c r="D4130" s="240" t="s">
        <v>13291</v>
      </c>
      <c r="E4130" s="240" t="s">
        <v>13292</v>
      </c>
      <c r="F4130" s="240"/>
      <c r="G4130" s="240" t="s">
        <v>29</v>
      </c>
      <c r="H4130" s="257">
        <v>100</v>
      </c>
      <c r="I4130" s="237">
        <v>710000000</v>
      </c>
      <c r="J4130" s="237" t="s">
        <v>1075</v>
      </c>
      <c r="K4130" s="248" t="s">
        <v>6133</v>
      </c>
      <c r="L4130" s="237" t="s">
        <v>13293</v>
      </c>
      <c r="M4130" s="237" t="s">
        <v>32</v>
      </c>
      <c r="N4130" s="240" t="s">
        <v>11401</v>
      </c>
      <c r="O4130" s="240">
        <v>30</v>
      </c>
      <c r="P4130" s="249">
        <v>796</v>
      </c>
      <c r="Q4130" s="240" t="s">
        <v>41</v>
      </c>
      <c r="R4130" s="250">
        <v>1</v>
      </c>
      <c r="S4130" s="245">
        <v>26785.71</v>
      </c>
      <c r="T4130" s="245">
        <v>26785.71</v>
      </c>
      <c r="U4130" s="245">
        <v>30000</v>
      </c>
      <c r="V4130" s="240" t="s">
        <v>42</v>
      </c>
      <c r="W4130" s="240">
        <v>2014</v>
      </c>
      <c r="X4130" s="240"/>
      <c r="Y4130" s="237" t="s">
        <v>13294</v>
      </c>
    </row>
    <row r="4131" spans="1:25" s="253" customFormat="1" ht="64.5" customHeight="1" x14ac:dyDescent="0.25">
      <c r="A4131" s="237" t="s">
        <v>13295</v>
      </c>
      <c r="B4131" s="247" t="s">
        <v>27</v>
      </c>
      <c r="C4131" s="240" t="s">
        <v>13296</v>
      </c>
      <c r="D4131" s="240" t="s">
        <v>13385</v>
      </c>
      <c r="E4131" s="240" t="s">
        <v>13298</v>
      </c>
      <c r="F4131" s="240" t="s">
        <v>13299</v>
      </c>
      <c r="G4131" s="240" t="s">
        <v>29</v>
      </c>
      <c r="H4131" s="257">
        <v>100</v>
      </c>
      <c r="I4131" s="237">
        <v>710000000</v>
      </c>
      <c r="J4131" s="237" t="s">
        <v>1075</v>
      </c>
      <c r="K4131" s="248" t="s">
        <v>6133</v>
      </c>
      <c r="L4131" s="237" t="s">
        <v>13293</v>
      </c>
      <c r="M4131" s="237" t="s">
        <v>32</v>
      </c>
      <c r="N4131" s="240" t="s">
        <v>11401</v>
      </c>
      <c r="O4131" s="240">
        <v>30</v>
      </c>
      <c r="P4131" s="249">
        <v>796</v>
      </c>
      <c r="Q4131" s="240" t="s">
        <v>41</v>
      </c>
      <c r="R4131" s="250">
        <v>1</v>
      </c>
      <c r="S4131" s="245">
        <v>99725.57</v>
      </c>
      <c r="T4131" s="245">
        <v>99725.57</v>
      </c>
      <c r="U4131" s="245">
        <v>111696</v>
      </c>
      <c r="V4131" s="240" t="s">
        <v>42</v>
      </c>
      <c r="W4131" s="240">
        <v>2014</v>
      </c>
      <c r="X4131" s="240"/>
      <c r="Y4131" s="237" t="s">
        <v>13294</v>
      </c>
    </row>
    <row r="4132" spans="1:25" s="288" customFormat="1" ht="69" customHeight="1" x14ac:dyDescent="0.25">
      <c r="A4132" s="276" t="s">
        <v>13300</v>
      </c>
      <c r="B4132" s="247" t="s">
        <v>27</v>
      </c>
      <c r="C4132" s="274" t="s">
        <v>13853</v>
      </c>
      <c r="D4132" s="274" t="s">
        <v>13854</v>
      </c>
      <c r="E4132" s="274" t="s">
        <v>1852</v>
      </c>
      <c r="F4132" s="274" t="s">
        <v>13301</v>
      </c>
      <c r="G4132" s="274" t="s">
        <v>29</v>
      </c>
      <c r="H4132" s="281">
        <v>100</v>
      </c>
      <c r="I4132" s="276">
        <v>710000000</v>
      </c>
      <c r="J4132" s="276" t="s">
        <v>1075</v>
      </c>
      <c r="K4132" s="248" t="s">
        <v>6133</v>
      </c>
      <c r="L4132" s="276" t="s">
        <v>13293</v>
      </c>
      <c r="M4132" s="276" t="s">
        <v>32</v>
      </c>
      <c r="N4132" s="274" t="s">
        <v>11401</v>
      </c>
      <c r="O4132" s="274">
        <v>30</v>
      </c>
      <c r="P4132" s="249">
        <v>796</v>
      </c>
      <c r="Q4132" s="274" t="s">
        <v>41</v>
      </c>
      <c r="R4132" s="250">
        <v>1</v>
      </c>
      <c r="S4132" s="245">
        <v>15942.9</v>
      </c>
      <c r="T4132" s="245">
        <v>15942.9</v>
      </c>
      <c r="U4132" s="245">
        <v>17856</v>
      </c>
      <c r="V4132" s="274" t="s">
        <v>42</v>
      </c>
      <c r="W4132" s="274">
        <v>2014</v>
      </c>
      <c r="X4132" s="274"/>
      <c r="Y4132" s="276" t="s">
        <v>13294</v>
      </c>
    </row>
    <row r="4133" spans="1:25" s="288" customFormat="1" ht="63.75" customHeight="1" x14ac:dyDescent="0.25">
      <c r="A4133" s="276" t="s">
        <v>13302</v>
      </c>
      <c r="B4133" s="247" t="s">
        <v>27</v>
      </c>
      <c r="C4133" s="274" t="s">
        <v>13317</v>
      </c>
      <c r="D4133" s="274" t="s">
        <v>8732</v>
      </c>
      <c r="E4133" s="274" t="s">
        <v>13318</v>
      </c>
      <c r="F4133" s="274" t="s">
        <v>13303</v>
      </c>
      <c r="G4133" s="274" t="s">
        <v>29</v>
      </c>
      <c r="H4133" s="281">
        <v>100</v>
      </c>
      <c r="I4133" s="276">
        <v>710000000</v>
      </c>
      <c r="J4133" s="276" t="s">
        <v>1075</v>
      </c>
      <c r="K4133" s="248" t="s">
        <v>6133</v>
      </c>
      <c r="L4133" s="276" t="s">
        <v>13293</v>
      </c>
      <c r="M4133" s="276" t="s">
        <v>32</v>
      </c>
      <c r="N4133" s="274" t="s">
        <v>11401</v>
      </c>
      <c r="O4133" s="274">
        <v>30</v>
      </c>
      <c r="P4133" s="249" t="s">
        <v>40</v>
      </c>
      <c r="Q4133" s="274" t="s">
        <v>41</v>
      </c>
      <c r="R4133" s="250">
        <v>1</v>
      </c>
      <c r="S4133" s="245">
        <v>42600</v>
      </c>
      <c r="T4133" s="245">
        <v>42600</v>
      </c>
      <c r="U4133" s="245">
        <v>47712</v>
      </c>
      <c r="V4133" s="274" t="s">
        <v>42</v>
      </c>
      <c r="W4133" s="274">
        <v>2014</v>
      </c>
      <c r="X4133" s="274"/>
      <c r="Y4133" s="276" t="s">
        <v>13294</v>
      </c>
    </row>
    <row r="4134" spans="1:25" s="253" customFormat="1" ht="66.75" customHeight="1" x14ac:dyDescent="0.25">
      <c r="A4134" s="237" t="s">
        <v>13304</v>
      </c>
      <c r="B4134" s="247" t="s">
        <v>27</v>
      </c>
      <c r="C4134" s="240" t="s">
        <v>13305</v>
      </c>
      <c r="D4134" s="240" t="s">
        <v>13306</v>
      </c>
      <c r="E4134" s="240" t="s">
        <v>13307</v>
      </c>
      <c r="F4134" s="240" t="s">
        <v>13308</v>
      </c>
      <c r="G4134" s="240" t="s">
        <v>29</v>
      </c>
      <c r="H4134" s="257">
        <v>100</v>
      </c>
      <c r="I4134" s="237">
        <v>710000000</v>
      </c>
      <c r="J4134" s="237" t="s">
        <v>1075</v>
      </c>
      <c r="K4134" s="248" t="s">
        <v>6133</v>
      </c>
      <c r="L4134" s="237" t="s">
        <v>13293</v>
      </c>
      <c r="M4134" s="237" t="s">
        <v>32</v>
      </c>
      <c r="N4134" s="240" t="s">
        <v>11401</v>
      </c>
      <c r="O4134" s="240">
        <v>30</v>
      </c>
      <c r="P4134" s="249">
        <v>796</v>
      </c>
      <c r="Q4134" s="240" t="s">
        <v>41</v>
      </c>
      <c r="R4134" s="250">
        <v>1</v>
      </c>
      <c r="S4134" s="245">
        <v>33728.57</v>
      </c>
      <c r="T4134" s="245">
        <v>33728.57</v>
      </c>
      <c r="U4134" s="245">
        <v>37776</v>
      </c>
      <c r="V4134" s="240" t="s">
        <v>42</v>
      </c>
      <c r="W4134" s="240">
        <v>2014</v>
      </c>
      <c r="X4134" s="240"/>
      <c r="Y4134" s="237" t="s">
        <v>13294</v>
      </c>
    </row>
    <row r="4135" spans="1:25" s="288" customFormat="1" ht="69" customHeight="1" x14ac:dyDescent="0.25">
      <c r="A4135" s="276" t="s">
        <v>13309</v>
      </c>
      <c r="B4135" s="247" t="s">
        <v>27</v>
      </c>
      <c r="C4135" s="274" t="s">
        <v>13855</v>
      </c>
      <c r="D4135" s="274" t="s">
        <v>13856</v>
      </c>
      <c r="E4135" s="274" t="s">
        <v>13857</v>
      </c>
      <c r="F4135" s="274" t="s">
        <v>13310</v>
      </c>
      <c r="G4135" s="274" t="s">
        <v>29</v>
      </c>
      <c r="H4135" s="281">
        <v>100</v>
      </c>
      <c r="I4135" s="276">
        <v>710000000</v>
      </c>
      <c r="J4135" s="276" t="s">
        <v>1075</v>
      </c>
      <c r="K4135" s="248" t="s">
        <v>6133</v>
      </c>
      <c r="L4135" s="276" t="s">
        <v>13293</v>
      </c>
      <c r="M4135" s="276" t="s">
        <v>32</v>
      </c>
      <c r="N4135" s="274" t="s">
        <v>11401</v>
      </c>
      <c r="O4135" s="274">
        <v>30</v>
      </c>
      <c r="P4135" s="249" t="s">
        <v>40</v>
      </c>
      <c r="Q4135" s="274" t="s">
        <v>41</v>
      </c>
      <c r="R4135" s="250">
        <v>1</v>
      </c>
      <c r="S4135" s="245">
        <v>58457.14</v>
      </c>
      <c r="T4135" s="245">
        <v>58457.14</v>
      </c>
      <c r="U4135" s="245">
        <v>65472</v>
      </c>
      <c r="V4135" s="274" t="s">
        <v>42</v>
      </c>
      <c r="W4135" s="274">
        <v>2014</v>
      </c>
      <c r="X4135" s="274"/>
      <c r="Y4135" s="276" t="s">
        <v>13294</v>
      </c>
    </row>
    <row r="4136" spans="1:25" s="253" customFormat="1" ht="75.75" customHeight="1" x14ac:dyDescent="0.25">
      <c r="A4136" s="237" t="s">
        <v>13311</v>
      </c>
      <c r="B4136" s="240" t="s">
        <v>27</v>
      </c>
      <c r="C4136" s="240" t="s">
        <v>13312</v>
      </c>
      <c r="D4136" s="240" t="s">
        <v>13313</v>
      </c>
      <c r="E4136" s="240" t="s">
        <v>13314</v>
      </c>
      <c r="F4136" s="240" t="s">
        <v>13315</v>
      </c>
      <c r="G4136" s="240" t="s">
        <v>29</v>
      </c>
      <c r="H4136" s="257">
        <v>100</v>
      </c>
      <c r="I4136" s="237">
        <v>710000000</v>
      </c>
      <c r="J4136" s="237" t="s">
        <v>1075</v>
      </c>
      <c r="K4136" s="248" t="s">
        <v>6133</v>
      </c>
      <c r="L4136" s="237" t="s">
        <v>13293</v>
      </c>
      <c r="M4136" s="237" t="s">
        <v>32</v>
      </c>
      <c r="N4136" s="240" t="s">
        <v>11401</v>
      </c>
      <c r="O4136" s="240">
        <v>30</v>
      </c>
      <c r="P4136" s="249">
        <v>796</v>
      </c>
      <c r="Q4136" s="240" t="s">
        <v>41</v>
      </c>
      <c r="R4136" s="250">
        <v>1</v>
      </c>
      <c r="S4136" s="245">
        <v>62400</v>
      </c>
      <c r="T4136" s="245">
        <v>62400</v>
      </c>
      <c r="U4136" s="245">
        <v>69888</v>
      </c>
      <c r="V4136" s="240" t="s">
        <v>42</v>
      </c>
      <c r="W4136" s="240">
        <v>2014</v>
      </c>
      <c r="X4136" s="240"/>
      <c r="Y4136" s="237" t="s">
        <v>13294</v>
      </c>
    </row>
    <row r="4137" spans="1:25" s="253" customFormat="1" ht="73.5" customHeight="1" x14ac:dyDescent="0.25">
      <c r="A4137" s="237" t="s">
        <v>13316</v>
      </c>
      <c r="B4137" s="240" t="s">
        <v>27</v>
      </c>
      <c r="C4137" s="240" t="s">
        <v>13317</v>
      </c>
      <c r="D4137" s="240" t="s">
        <v>8732</v>
      </c>
      <c r="E4137" s="240" t="s">
        <v>13318</v>
      </c>
      <c r="F4137" s="240" t="s">
        <v>13319</v>
      </c>
      <c r="G4137" s="240" t="s">
        <v>29</v>
      </c>
      <c r="H4137" s="257">
        <v>100</v>
      </c>
      <c r="I4137" s="237">
        <v>710000000</v>
      </c>
      <c r="J4137" s="237" t="s">
        <v>1075</v>
      </c>
      <c r="K4137" s="248" t="s">
        <v>6133</v>
      </c>
      <c r="L4137" s="237" t="s">
        <v>13293</v>
      </c>
      <c r="M4137" s="237" t="s">
        <v>32</v>
      </c>
      <c r="N4137" s="240" t="s">
        <v>11401</v>
      </c>
      <c r="O4137" s="240">
        <v>30</v>
      </c>
      <c r="P4137" s="249">
        <v>796</v>
      </c>
      <c r="Q4137" s="240" t="s">
        <v>41</v>
      </c>
      <c r="R4137" s="250">
        <v>1</v>
      </c>
      <c r="S4137" s="245">
        <v>76800</v>
      </c>
      <c r="T4137" s="245">
        <v>76800</v>
      </c>
      <c r="U4137" s="245">
        <v>86016</v>
      </c>
      <c r="V4137" s="240" t="s">
        <v>42</v>
      </c>
      <c r="W4137" s="240">
        <v>2014</v>
      </c>
      <c r="X4137" s="240"/>
      <c r="Y4137" s="237" t="s">
        <v>13294</v>
      </c>
    </row>
    <row r="4138" spans="1:25" s="253" customFormat="1" ht="71.25" customHeight="1" x14ac:dyDescent="0.25">
      <c r="A4138" s="237" t="s">
        <v>13320</v>
      </c>
      <c r="B4138" s="247" t="s">
        <v>27</v>
      </c>
      <c r="C4138" s="240" t="s">
        <v>13321</v>
      </c>
      <c r="D4138" s="240" t="s">
        <v>13322</v>
      </c>
      <c r="E4138" s="240" t="s">
        <v>13323</v>
      </c>
      <c r="F4138" s="240" t="s">
        <v>13326</v>
      </c>
      <c r="G4138" s="240" t="s">
        <v>29</v>
      </c>
      <c r="H4138" s="257">
        <v>100</v>
      </c>
      <c r="I4138" s="237">
        <v>710000000</v>
      </c>
      <c r="J4138" s="237" t="s">
        <v>1075</v>
      </c>
      <c r="K4138" s="248" t="s">
        <v>6133</v>
      </c>
      <c r="L4138" s="237" t="s">
        <v>13293</v>
      </c>
      <c r="M4138" s="237" t="s">
        <v>32</v>
      </c>
      <c r="N4138" s="240" t="s">
        <v>11401</v>
      </c>
      <c r="O4138" s="240">
        <v>30</v>
      </c>
      <c r="P4138" s="249" t="s">
        <v>40</v>
      </c>
      <c r="Q4138" s="240" t="s">
        <v>41</v>
      </c>
      <c r="R4138" s="250">
        <v>2</v>
      </c>
      <c r="S4138" s="245">
        <v>6026.79</v>
      </c>
      <c r="T4138" s="245">
        <v>12053.57</v>
      </c>
      <c r="U4138" s="245">
        <v>13500</v>
      </c>
      <c r="V4138" s="240" t="s">
        <v>42</v>
      </c>
      <c r="W4138" s="240">
        <v>2014</v>
      </c>
      <c r="X4138" s="240"/>
      <c r="Y4138" s="237" t="s">
        <v>13294</v>
      </c>
    </row>
    <row r="4139" spans="1:25" s="253" customFormat="1" ht="75.75" customHeight="1" x14ac:dyDescent="0.25">
      <c r="A4139" s="237" t="s">
        <v>13324</v>
      </c>
      <c r="B4139" s="247" t="s">
        <v>27</v>
      </c>
      <c r="C4139" s="240" t="s">
        <v>13325</v>
      </c>
      <c r="D4139" s="240" t="s">
        <v>13322</v>
      </c>
      <c r="E4139" s="240" t="s">
        <v>13386</v>
      </c>
      <c r="F4139" s="240" t="s">
        <v>13326</v>
      </c>
      <c r="G4139" s="240" t="s">
        <v>29</v>
      </c>
      <c r="H4139" s="257">
        <v>100</v>
      </c>
      <c r="I4139" s="237">
        <v>710000000</v>
      </c>
      <c r="J4139" s="237" t="s">
        <v>1075</v>
      </c>
      <c r="K4139" s="248" t="s">
        <v>6133</v>
      </c>
      <c r="L4139" s="237" t="s">
        <v>13293</v>
      </c>
      <c r="M4139" s="237" t="s">
        <v>32</v>
      </c>
      <c r="N4139" s="240" t="s">
        <v>11401</v>
      </c>
      <c r="O4139" s="240">
        <v>30</v>
      </c>
      <c r="P4139" s="249" t="s">
        <v>40</v>
      </c>
      <c r="Q4139" s="240" t="s">
        <v>41</v>
      </c>
      <c r="R4139" s="250">
        <v>4</v>
      </c>
      <c r="S4139" s="245">
        <v>7633.93</v>
      </c>
      <c r="T4139" s="245">
        <v>30535.71</v>
      </c>
      <c r="U4139" s="245">
        <v>34200</v>
      </c>
      <c r="V4139" s="240" t="s">
        <v>42</v>
      </c>
      <c r="W4139" s="240">
        <v>2014</v>
      </c>
      <c r="X4139" s="240"/>
      <c r="Y4139" s="237" t="s">
        <v>13294</v>
      </c>
    </row>
    <row r="4140" spans="1:25" s="253" customFormat="1" ht="74.25" customHeight="1" x14ac:dyDescent="0.25">
      <c r="A4140" s="237" t="s">
        <v>13327</v>
      </c>
      <c r="B4140" s="247" t="s">
        <v>27</v>
      </c>
      <c r="C4140" s="240" t="s">
        <v>13328</v>
      </c>
      <c r="D4140" s="240" t="s">
        <v>13306</v>
      </c>
      <c r="E4140" s="240" t="s">
        <v>13329</v>
      </c>
      <c r="F4140" s="240" t="s">
        <v>13330</v>
      </c>
      <c r="G4140" s="240" t="s">
        <v>29</v>
      </c>
      <c r="H4140" s="257">
        <v>100</v>
      </c>
      <c r="I4140" s="237">
        <v>710000000</v>
      </c>
      <c r="J4140" s="237" t="s">
        <v>1075</v>
      </c>
      <c r="K4140" s="248" t="s">
        <v>6133</v>
      </c>
      <c r="L4140" s="237" t="s">
        <v>13293</v>
      </c>
      <c r="M4140" s="237" t="s">
        <v>32</v>
      </c>
      <c r="N4140" s="240" t="s">
        <v>11401</v>
      </c>
      <c r="O4140" s="240">
        <v>30</v>
      </c>
      <c r="P4140" s="249" t="s">
        <v>40</v>
      </c>
      <c r="Q4140" s="240" t="s">
        <v>41</v>
      </c>
      <c r="R4140" s="250">
        <v>1</v>
      </c>
      <c r="S4140" s="245">
        <v>20892.86</v>
      </c>
      <c r="T4140" s="245">
        <v>20892.86</v>
      </c>
      <c r="U4140" s="245">
        <v>23400</v>
      </c>
      <c r="V4140" s="240" t="s">
        <v>42</v>
      </c>
      <c r="W4140" s="240">
        <v>2014</v>
      </c>
      <c r="X4140" s="240"/>
      <c r="Y4140" s="237" t="s">
        <v>13294</v>
      </c>
    </row>
    <row r="4141" spans="1:25" s="253" customFormat="1" ht="66.75" customHeight="1" x14ac:dyDescent="0.25">
      <c r="A4141" s="237" t="s">
        <v>13331</v>
      </c>
      <c r="B4141" s="247" t="s">
        <v>27</v>
      </c>
      <c r="C4141" s="240" t="s">
        <v>13332</v>
      </c>
      <c r="D4141" s="240" t="s">
        <v>13385</v>
      </c>
      <c r="E4141" s="240" t="s">
        <v>13387</v>
      </c>
      <c r="F4141" s="240" t="s">
        <v>13333</v>
      </c>
      <c r="G4141" s="240" t="s">
        <v>29</v>
      </c>
      <c r="H4141" s="257">
        <v>100</v>
      </c>
      <c r="I4141" s="237">
        <v>710000000</v>
      </c>
      <c r="J4141" s="237" t="s">
        <v>1075</v>
      </c>
      <c r="K4141" s="248" t="s">
        <v>6133</v>
      </c>
      <c r="L4141" s="237" t="s">
        <v>13293</v>
      </c>
      <c r="M4141" s="237" t="s">
        <v>32</v>
      </c>
      <c r="N4141" s="240" t="s">
        <v>11401</v>
      </c>
      <c r="O4141" s="240">
        <v>30</v>
      </c>
      <c r="P4141" s="249" t="s">
        <v>40</v>
      </c>
      <c r="Q4141" s="240" t="s">
        <v>41</v>
      </c>
      <c r="R4141" s="250">
        <v>1</v>
      </c>
      <c r="S4141" s="245">
        <v>21696.43</v>
      </c>
      <c r="T4141" s="245">
        <v>21696.43</v>
      </c>
      <c r="U4141" s="245">
        <v>24300</v>
      </c>
      <c r="V4141" s="240" t="s">
        <v>42</v>
      </c>
      <c r="W4141" s="240">
        <v>2014</v>
      </c>
      <c r="X4141" s="240"/>
      <c r="Y4141" s="237" t="s">
        <v>13294</v>
      </c>
    </row>
    <row r="4142" spans="1:25" s="253" customFormat="1" ht="72" customHeight="1" x14ac:dyDescent="0.25">
      <c r="A4142" s="237" t="s">
        <v>13334</v>
      </c>
      <c r="B4142" s="247" t="s">
        <v>27</v>
      </c>
      <c r="C4142" s="240" t="s">
        <v>13335</v>
      </c>
      <c r="D4142" s="254" t="s">
        <v>8732</v>
      </c>
      <c r="E4142" s="254" t="s">
        <v>13336</v>
      </c>
      <c r="F4142" s="254" t="s">
        <v>13337</v>
      </c>
      <c r="G4142" s="240" t="s">
        <v>29</v>
      </c>
      <c r="H4142" s="257">
        <v>100</v>
      </c>
      <c r="I4142" s="237">
        <v>710000000</v>
      </c>
      <c r="J4142" s="237" t="s">
        <v>1075</v>
      </c>
      <c r="K4142" s="248" t="s">
        <v>6133</v>
      </c>
      <c r="L4142" s="237" t="s">
        <v>13293</v>
      </c>
      <c r="M4142" s="237" t="s">
        <v>32</v>
      </c>
      <c r="N4142" s="240" t="s">
        <v>11401</v>
      </c>
      <c r="O4142" s="240">
        <v>30</v>
      </c>
      <c r="P4142" s="249" t="s">
        <v>40</v>
      </c>
      <c r="Q4142" s="240" t="s">
        <v>41</v>
      </c>
      <c r="R4142" s="250">
        <v>1</v>
      </c>
      <c r="S4142" s="245">
        <v>28928.57</v>
      </c>
      <c r="T4142" s="245">
        <v>28928.57</v>
      </c>
      <c r="U4142" s="245">
        <v>32400</v>
      </c>
      <c r="V4142" s="240" t="s">
        <v>42</v>
      </c>
      <c r="W4142" s="240">
        <v>2014</v>
      </c>
      <c r="X4142" s="240"/>
      <c r="Y4142" s="237" t="s">
        <v>13294</v>
      </c>
    </row>
    <row r="4143" spans="1:25" s="253" customFormat="1" ht="72" customHeight="1" x14ac:dyDescent="0.25">
      <c r="A4143" s="237" t="s">
        <v>13338</v>
      </c>
      <c r="B4143" s="247" t="s">
        <v>27</v>
      </c>
      <c r="C4143" s="240" t="s">
        <v>13339</v>
      </c>
      <c r="D4143" s="254" t="s">
        <v>13291</v>
      </c>
      <c r="E4143" s="254" t="s">
        <v>13340</v>
      </c>
      <c r="F4143" s="254" t="s">
        <v>13341</v>
      </c>
      <c r="G4143" s="240" t="s">
        <v>29</v>
      </c>
      <c r="H4143" s="257">
        <v>100</v>
      </c>
      <c r="I4143" s="237">
        <v>710000000</v>
      </c>
      <c r="J4143" s="237" t="s">
        <v>1075</v>
      </c>
      <c r="K4143" s="248" t="s">
        <v>6133</v>
      </c>
      <c r="L4143" s="237" t="s">
        <v>13293</v>
      </c>
      <c r="M4143" s="237" t="s">
        <v>32</v>
      </c>
      <c r="N4143" s="240" t="s">
        <v>11401</v>
      </c>
      <c r="O4143" s="240">
        <v>30</v>
      </c>
      <c r="P4143" s="249" t="s">
        <v>40</v>
      </c>
      <c r="Q4143" s="240" t="s">
        <v>41</v>
      </c>
      <c r="R4143" s="250">
        <v>1</v>
      </c>
      <c r="S4143" s="245">
        <v>15736.61</v>
      </c>
      <c r="T4143" s="245">
        <v>15736.61</v>
      </c>
      <c r="U4143" s="245">
        <v>17625</v>
      </c>
      <c r="V4143" s="240" t="s">
        <v>42</v>
      </c>
      <c r="W4143" s="240">
        <v>2014</v>
      </c>
      <c r="X4143" s="240"/>
      <c r="Y4143" s="237" t="s">
        <v>13294</v>
      </c>
    </row>
    <row r="4144" spans="1:25" s="253" customFormat="1" ht="76.5" customHeight="1" x14ac:dyDescent="0.25">
      <c r="A4144" s="237" t="s">
        <v>13342</v>
      </c>
      <c r="B4144" s="247" t="s">
        <v>27</v>
      </c>
      <c r="C4144" s="240" t="s">
        <v>13343</v>
      </c>
      <c r="D4144" s="254" t="s">
        <v>8732</v>
      </c>
      <c r="E4144" s="254" t="s">
        <v>13344</v>
      </c>
      <c r="F4144" s="240" t="s">
        <v>13345</v>
      </c>
      <c r="G4144" s="240" t="s">
        <v>29</v>
      </c>
      <c r="H4144" s="257">
        <v>100</v>
      </c>
      <c r="I4144" s="237">
        <v>710000000</v>
      </c>
      <c r="J4144" s="237" t="s">
        <v>1075</v>
      </c>
      <c r="K4144" s="248" t="s">
        <v>6133</v>
      </c>
      <c r="L4144" s="237" t="s">
        <v>13293</v>
      </c>
      <c r="M4144" s="237" t="s">
        <v>32</v>
      </c>
      <c r="N4144" s="240" t="s">
        <v>11401</v>
      </c>
      <c r="O4144" s="240">
        <v>30</v>
      </c>
      <c r="P4144" s="249" t="s">
        <v>40</v>
      </c>
      <c r="Q4144" s="240" t="s">
        <v>41</v>
      </c>
      <c r="R4144" s="250">
        <v>1</v>
      </c>
      <c r="S4144" s="245">
        <v>18303.57</v>
      </c>
      <c r="T4144" s="245">
        <v>18303.57</v>
      </c>
      <c r="U4144" s="245">
        <v>20500</v>
      </c>
      <c r="V4144" s="240" t="s">
        <v>42</v>
      </c>
      <c r="W4144" s="240">
        <v>2014</v>
      </c>
      <c r="X4144" s="240"/>
      <c r="Y4144" s="237" t="s">
        <v>13294</v>
      </c>
    </row>
    <row r="4145" spans="1:25" s="256" customFormat="1" ht="76.5" customHeight="1" x14ac:dyDescent="0.25">
      <c r="A4145" s="237" t="s">
        <v>13346</v>
      </c>
      <c r="B4145" s="247" t="s">
        <v>27</v>
      </c>
      <c r="C4145" s="240" t="s">
        <v>13347</v>
      </c>
      <c r="D4145" s="240" t="s">
        <v>13322</v>
      </c>
      <c r="E4145" s="240" t="s">
        <v>13348</v>
      </c>
      <c r="F4145" s="240" t="s">
        <v>13349</v>
      </c>
      <c r="G4145" s="240" t="s">
        <v>29</v>
      </c>
      <c r="H4145" s="257">
        <v>100</v>
      </c>
      <c r="I4145" s="237">
        <v>710000000</v>
      </c>
      <c r="J4145" s="237" t="s">
        <v>1075</v>
      </c>
      <c r="K4145" s="248" t="s">
        <v>6133</v>
      </c>
      <c r="L4145" s="237" t="s">
        <v>13293</v>
      </c>
      <c r="M4145" s="237" t="s">
        <v>32</v>
      </c>
      <c r="N4145" s="240" t="s">
        <v>11401</v>
      </c>
      <c r="O4145" s="240">
        <v>30</v>
      </c>
      <c r="P4145" s="255" t="s">
        <v>40</v>
      </c>
      <c r="Q4145" s="255" t="s">
        <v>41</v>
      </c>
      <c r="R4145" s="250">
        <v>13</v>
      </c>
      <c r="S4145" s="245">
        <v>3125</v>
      </c>
      <c r="T4145" s="245">
        <v>40625</v>
      </c>
      <c r="U4145" s="245">
        <v>45500</v>
      </c>
      <c r="V4145" s="240" t="s">
        <v>42</v>
      </c>
      <c r="W4145" s="240">
        <v>2014</v>
      </c>
      <c r="X4145" s="240"/>
      <c r="Y4145" s="237" t="s">
        <v>13294</v>
      </c>
    </row>
    <row r="4146" spans="1:25" s="256" customFormat="1" ht="71.25" customHeight="1" x14ac:dyDescent="0.25">
      <c r="A4146" s="237" t="s">
        <v>13350</v>
      </c>
      <c r="B4146" s="240" t="s">
        <v>27</v>
      </c>
      <c r="C4146" s="240" t="s">
        <v>13351</v>
      </c>
      <c r="D4146" s="240" t="s">
        <v>13352</v>
      </c>
      <c r="E4146" s="240" t="s">
        <v>13353</v>
      </c>
      <c r="F4146" s="240" t="s">
        <v>13353</v>
      </c>
      <c r="G4146" s="240" t="s">
        <v>29</v>
      </c>
      <c r="H4146" s="257">
        <v>100</v>
      </c>
      <c r="I4146" s="237">
        <v>710000000</v>
      </c>
      <c r="J4146" s="237" t="s">
        <v>1075</v>
      </c>
      <c r="K4146" s="248" t="s">
        <v>6133</v>
      </c>
      <c r="L4146" s="237" t="s">
        <v>13293</v>
      </c>
      <c r="M4146" s="237" t="s">
        <v>32</v>
      </c>
      <c r="N4146" s="240" t="s">
        <v>11401</v>
      </c>
      <c r="O4146" s="240">
        <v>30</v>
      </c>
      <c r="P4146" s="251">
        <v>796</v>
      </c>
      <c r="Q4146" s="255" t="s">
        <v>41</v>
      </c>
      <c r="R4146" s="250">
        <v>6</v>
      </c>
      <c r="S4146" s="245">
        <v>8763.4</v>
      </c>
      <c r="T4146" s="245">
        <f>R4146*S4146</f>
        <v>52580.399999999994</v>
      </c>
      <c r="U4146" s="245">
        <f>T4146*1.12</f>
        <v>58890.048000000003</v>
      </c>
      <c r="V4146" s="240" t="s">
        <v>42</v>
      </c>
      <c r="W4146" s="240">
        <v>2014</v>
      </c>
      <c r="X4146" s="240"/>
      <c r="Y4146" s="237" t="s">
        <v>13294</v>
      </c>
    </row>
    <row r="4147" spans="1:25" s="256" customFormat="1" ht="71.25" customHeight="1" x14ac:dyDescent="0.25">
      <c r="A4147" s="237" t="s">
        <v>13354</v>
      </c>
      <c r="B4147" s="240" t="s">
        <v>27</v>
      </c>
      <c r="C4147" s="240" t="s">
        <v>13355</v>
      </c>
      <c r="D4147" s="240" t="s">
        <v>13297</v>
      </c>
      <c r="E4147" s="240" t="s">
        <v>13356</v>
      </c>
      <c r="F4147" s="240" t="s">
        <v>13357</v>
      </c>
      <c r="G4147" s="240" t="s">
        <v>29</v>
      </c>
      <c r="H4147" s="257">
        <v>100</v>
      </c>
      <c r="I4147" s="237">
        <v>710000000</v>
      </c>
      <c r="J4147" s="237" t="s">
        <v>1075</v>
      </c>
      <c r="K4147" s="248" t="s">
        <v>6133</v>
      </c>
      <c r="L4147" s="237" t="s">
        <v>13293</v>
      </c>
      <c r="M4147" s="237" t="s">
        <v>32</v>
      </c>
      <c r="N4147" s="240" t="s">
        <v>11401</v>
      </c>
      <c r="O4147" s="240">
        <v>30</v>
      </c>
      <c r="P4147" s="249">
        <v>796</v>
      </c>
      <c r="Q4147" s="255" t="s">
        <v>41</v>
      </c>
      <c r="R4147" s="250">
        <v>1</v>
      </c>
      <c r="S4147" s="245">
        <v>41785.71</v>
      </c>
      <c r="T4147" s="245">
        <v>41785.71</v>
      </c>
      <c r="U4147" s="245">
        <v>46800</v>
      </c>
      <c r="V4147" s="240" t="s">
        <v>42</v>
      </c>
      <c r="W4147" s="240">
        <v>2014</v>
      </c>
      <c r="X4147" s="240"/>
      <c r="Y4147" s="237" t="s">
        <v>13294</v>
      </c>
    </row>
    <row r="4148" spans="1:25" s="253" customFormat="1" ht="70.5" customHeight="1" x14ac:dyDescent="0.25">
      <c r="A4148" s="237" t="s">
        <v>13358</v>
      </c>
      <c r="B4148" s="247" t="s">
        <v>27</v>
      </c>
      <c r="C4148" s="240" t="s">
        <v>13359</v>
      </c>
      <c r="D4148" s="240" t="s">
        <v>13322</v>
      </c>
      <c r="E4148" s="240" t="s">
        <v>13360</v>
      </c>
      <c r="F4148" s="240" t="s">
        <v>13389</v>
      </c>
      <c r="G4148" s="240" t="s">
        <v>29</v>
      </c>
      <c r="H4148" s="257">
        <v>100</v>
      </c>
      <c r="I4148" s="237">
        <v>710000000</v>
      </c>
      <c r="J4148" s="237" t="s">
        <v>1075</v>
      </c>
      <c r="K4148" s="248" t="s">
        <v>6133</v>
      </c>
      <c r="L4148" s="237" t="s">
        <v>13361</v>
      </c>
      <c r="M4148" s="237" t="s">
        <v>32</v>
      </c>
      <c r="N4148" s="240" t="s">
        <v>11401</v>
      </c>
      <c r="O4148" s="240">
        <v>30</v>
      </c>
      <c r="P4148" s="249" t="s">
        <v>1837</v>
      </c>
      <c r="Q4148" s="240" t="s">
        <v>4907</v>
      </c>
      <c r="R4148" s="250">
        <v>7</v>
      </c>
      <c r="S4148" s="245">
        <v>12000</v>
      </c>
      <c r="T4148" s="245">
        <v>84000</v>
      </c>
      <c r="U4148" s="245">
        <v>94080</v>
      </c>
      <c r="V4148" s="240" t="s">
        <v>42</v>
      </c>
      <c r="W4148" s="240">
        <v>2014</v>
      </c>
      <c r="X4148" s="240"/>
      <c r="Y4148" s="237" t="s">
        <v>13294</v>
      </c>
    </row>
    <row r="4149" spans="1:25" s="253" customFormat="1" ht="73.5" customHeight="1" x14ac:dyDescent="0.25">
      <c r="A4149" s="237" t="s">
        <v>13362</v>
      </c>
      <c r="B4149" s="247" t="s">
        <v>27</v>
      </c>
      <c r="C4149" s="240" t="s">
        <v>13363</v>
      </c>
      <c r="D4149" s="240" t="s">
        <v>13388</v>
      </c>
      <c r="E4149" s="240" t="s">
        <v>13364</v>
      </c>
      <c r="F4149" s="240" t="s">
        <v>13390</v>
      </c>
      <c r="G4149" s="240" t="s">
        <v>29</v>
      </c>
      <c r="H4149" s="257">
        <v>100</v>
      </c>
      <c r="I4149" s="237">
        <v>710000000</v>
      </c>
      <c r="J4149" s="237" t="s">
        <v>1075</v>
      </c>
      <c r="K4149" s="248" t="s">
        <v>6133</v>
      </c>
      <c r="L4149" s="237" t="s">
        <v>13361</v>
      </c>
      <c r="M4149" s="237" t="s">
        <v>32</v>
      </c>
      <c r="N4149" s="240" t="s">
        <v>11401</v>
      </c>
      <c r="O4149" s="240">
        <v>30</v>
      </c>
      <c r="P4149" s="249">
        <v>796</v>
      </c>
      <c r="Q4149" s="240" t="s">
        <v>41</v>
      </c>
      <c r="R4149" s="250">
        <v>1</v>
      </c>
      <c r="S4149" s="245">
        <v>32000</v>
      </c>
      <c r="T4149" s="245">
        <v>32000</v>
      </c>
      <c r="U4149" s="245">
        <v>35840</v>
      </c>
      <c r="V4149" s="240" t="s">
        <v>42</v>
      </c>
      <c r="W4149" s="240">
        <v>2014</v>
      </c>
      <c r="X4149" s="240"/>
      <c r="Y4149" s="237" t="s">
        <v>13294</v>
      </c>
    </row>
    <row r="4150" spans="1:25" s="253" customFormat="1" ht="63.75" customHeight="1" x14ac:dyDescent="0.25">
      <c r="A4150" s="237" t="s">
        <v>13365</v>
      </c>
      <c r="B4150" s="247" t="s">
        <v>27</v>
      </c>
      <c r="C4150" s="240" t="s">
        <v>13366</v>
      </c>
      <c r="D4150" s="240" t="s">
        <v>13388</v>
      </c>
      <c r="E4150" s="240" t="s">
        <v>13367</v>
      </c>
      <c r="F4150" s="240" t="s">
        <v>13391</v>
      </c>
      <c r="G4150" s="240" t="s">
        <v>29</v>
      </c>
      <c r="H4150" s="257">
        <v>100</v>
      </c>
      <c r="I4150" s="237">
        <v>710000000</v>
      </c>
      <c r="J4150" s="237" t="s">
        <v>1075</v>
      </c>
      <c r="K4150" s="248" t="s">
        <v>6133</v>
      </c>
      <c r="L4150" s="237" t="s">
        <v>13361</v>
      </c>
      <c r="M4150" s="237" t="s">
        <v>32</v>
      </c>
      <c r="N4150" s="240" t="s">
        <v>11401</v>
      </c>
      <c r="O4150" s="240">
        <v>30</v>
      </c>
      <c r="P4150" s="249">
        <v>796</v>
      </c>
      <c r="Q4150" s="240" t="s">
        <v>41</v>
      </c>
      <c r="R4150" s="250">
        <v>3</v>
      </c>
      <c r="S4150" s="245">
        <v>18000</v>
      </c>
      <c r="T4150" s="245">
        <v>54000</v>
      </c>
      <c r="U4150" s="245">
        <v>60480</v>
      </c>
      <c r="V4150" s="240" t="s">
        <v>42</v>
      </c>
      <c r="W4150" s="240">
        <v>2014</v>
      </c>
      <c r="X4150" s="240"/>
      <c r="Y4150" s="237" t="s">
        <v>13294</v>
      </c>
    </row>
    <row r="4151" spans="1:25" s="253" customFormat="1" ht="71.25" customHeight="1" x14ac:dyDescent="0.25">
      <c r="A4151" s="237" t="s">
        <v>13368</v>
      </c>
      <c r="B4151" s="247" t="s">
        <v>27</v>
      </c>
      <c r="C4151" s="240" t="s">
        <v>13369</v>
      </c>
      <c r="D4151" s="240" t="s">
        <v>8732</v>
      </c>
      <c r="E4151" s="240" t="s">
        <v>13370</v>
      </c>
      <c r="F4151" s="240" t="s">
        <v>13392</v>
      </c>
      <c r="G4151" s="240" t="s">
        <v>29</v>
      </c>
      <c r="H4151" s="257">
        <v>100</v>
      </c>
      <c r="I4151" s="237">
        <v>710000000</v>
      </c>
      <c r="J4151" s="237" t="s">
        <v>1075</v>
      </c>
      <c r="K4151" s="248" t="s">
        <v>6133</v>
      </c>
      <c r="L4151" s="237" t="s">
        <v>13361</v>
      </c>
      <c r="M4151" s="237" t="s">
        <v>32</v>
      </c>
      <c r="N4151" s="240" t="s">
        <v>11401</v>
      </c>
      <c r="O4151" s="240">
        <v>30</v>
      </c>
      <c r="P4151" s="249">
        <v>796</v>
      </c>
      <c r="Q4151" s="240" t="s">
        <v>41</v>
      </c>
      <c r="R4151" s="250">
        <v>1</v>
      </c>
      <c r="S4151" s="245">
        <v>36000</v>
      </c>
      <c r="T4151" s="245">
        <v>40320</v>
      </c>
      <c r="U4151" s="245">
        <v>45158.400000000001</v>
      </c>
      <c r="V4151" s="240" t="s">
        <v>42</v>
      </c>
      <c r="W4151" s="240">
        <v>2014</v>
      </c>
      <c r="X4151" s="240"/>
      <c r="Y4151" s="237" t="s">
        <v>13294</v>
      </c>
    </row>
    <row r="4152" spans="1:25" s="253" customFormat="1" ht="73.5" customHeight="1" x14ac:dyDescent="0.25">
      <c r="A4152" s="237" t="s">
        <v>13371</v>
      </c>
      <c r="B4152" s="247" t="s">
        <v>27</v>
      </c>
      <c r="C4152" s="240" t="s">
        <v>13372</v>
      </c>
      <c r="D4152" s="240" t="s">
        <v>8732</v>
      </c>
      <c r="E4152" s="240" t="s">
        <v>13373</v>
      </c>
      <c r="F4152" s="240" t="s">
        <v>13393</v>
      </c>
      <c r="G4152" s="240" t="s">
        <v>29</v>
      </c>
      <c r="H4152" s="257">
        <v>100</v>
      </c>
      <c r="I4152" s="237">
        <v>710000000</v>
      </c>
      <c r="J4152" s="237" t="s">
        <v>1075</v>
      </c>
      <c r="K4152" s="248" t="s">
        <v>6133</v>
      </c>
      <c r="L4152" s="237" t="s">
        <v>13361</v>
      </c>
      <c r="M4152" s="237" t="s">
        <v>32</v>
      </c>
      <c r="N4152" s="240" t="s">
        <v>11401</v>
      </c>
      <c r="O4152" s="240">
        <v>30</v>
      </c>
      <c r="P4152" s="249">
        <v>796</v>
      </c>
      <c r="Q4152" s="240" t="s">
        <v>41</v>
      </c>
      <c r="R4152" s="250">
        <v>3</v>
      </c>
      <c r="S4152" s="245">
        <v>32000</v>
      </c>
      <c r="T4152" s="245">
        <v>96000</v>
      </c>
      <c r="U4152" s="245">
        <v>107520</v>
      </c>
      <c r="V4152" s="240" t="s">
        <v>42</v>
      </c>
      <c r="W4152" s="240">
        <v>2014</v>
      </c>
      <c r="X4152" s="240"/>
      <c r="Y4152" s="237" t="s">
        <v>13294</v>
      </c>
    </row>
    <row r="4153" spans="1:25" s="253" customFormat="1" ht="73.5" customHeight="1" x14ac:dyDescent="0.25">
      <c r="A4153" s="237" t="s">
        <v>13374</v>
      </c>
      <c r="B4153" s="247" t="s">
        <v>27</v>
      </c>
      <c r="C4153" s="240" t="s">
        <v>13375</v>
      </c>
      <c r="D4153" s="240" t="s">
        <v>13385</v>
      </c>
      <c r="E4153" s="240" t="s">
        <v>13376</v>
      </c>
      <c r="F4153" s="240" t="s">
        <v>13394</v>
      </c>
      <c r="G4153" s="240" t="s">
        <v>29</v>
      </c>
      <c r="H4153" s="257">
        <v>100</v>
      </c>
      <c r="I4153" s="237">
        <v>710000000</v>
      </c>
      <c r="J4153" s="237" t="s">
        <v>1075</v>
      </c>
      <c r="K4153" s="248" t="s">
        <v>6133</v>
      </c>
      <c r="L4153" s="237" t="s">
        <v>13361</v>
      </c>
      <c r="M4153" s="237" t="s">
        <v>32</v>
      </c>
      <c r="N4153" s="240" t="s">
        <v>11401</v>
      </c>
      <c r="O4153" s="240">
        <v>30</v>
      </c>
      <c r="P4153" s="249">
        <v>796</v>
      </c>
      <c r="Q4153" s="240" t="s">
        <v>41</v>
      </c>
      <c r="R4153" s="250">
        <v>2</v>
      </c>
      <c r="S4153" s="245">
        <v>27000</v>
      </c>
      <c r="T4153" s="245">
        <v>54000</v>
      </c>
      <c r="U4153" s="245">
        <v>60480</v>
      </c>
      <c r="V4153" s="240" t="s">
        <v>42</v>
      </c>
      <c r="W4153" s="240">
        <v>2014</v>
      </c>
      <c r="X4153" s="240"/>
      <c r="Y4153" s="237" t="s">
        <v>13294</v>
      </c>
    </row>
    <row r="4154" spans="1:25" s="253" customFormat="1" ht="72" customHeight="1" x14ac:dyDescent="0.25">
      <c r="A4154" s="237" t="s">
        <v>13377</v>
      </c>
      <c r="B4154" s="247" t="s">
        <v>27</v>
      </c>
      <c r="C4154" s="240" t="s">
        <v>13378</v>
      </c>
      <c r="D4154" s="240" t="s">
        <v>8732</v>
      </c>
      <c r="E4154" s="240" t="s">
        <v>13379</v>
      </c>
      <c r="F4154" s="240" t="s">
        <v>13380</v>
      </c>
      <c r="G4154" s="240" t="s">
        <v>29</v>
      </c>
      <c r="H4154" s="257">
        <v>100</v>
      </c>
      <c r="I4154" s="237">
        <v>710000000</v>
      </c>
      <c r="J4154" s="237" t="s">
        <v>1075</v>
      </c>
      <c r="K4154" s="248" t="s">
        <v>6133</v>
      </c>
      <c r="L4154" s="237" t="s">
        <v>13361</v>
      </c>
      <c r="M4154" s="237" t="s">
        <v>32</v>
      </c>
      <c r="N4154" s="240" t="s">
        <v>11401</v>
      </c>
      <c r="O4154" s="240">
        <v>30</v>
      </c>
      <c r="P4154" s="249">
        <v>796</v>
      </c>
      <c r="Q4154" s="240" t="s">
        <v>41</v>
      </c>
      <c r="R4154" s="250">
        <v>3</v>
      </c>
      <c r="S4154" s="245">
        <v>22000</v>
      </c>
      <c r="T4154" s="245">
        <v>66000</v>
      </c>
      <c r="U4154" s="245">
        <v>73920</v>
      </c>
      <c r="V4154" s="240" t="s">
        <v>42</v>
      </c>
      <c r="W4154" s="240">
        <v>2014</v>
      </c>
      <c r="X4154" s="240"/>
      <c r="Y4154" s="237" t="s">
        <v>13294</v>
      </c>
    </row>
    <row r="4155" spans="1:25" s="253" customFormat="1" ht="78" customHeight="1" x14ac:dyDescent="0.25">
      <c r="A4155" s="237" t="s">
        <v>13381</v>
      </c>
      <c r="B4155" s="247" t="s">
        <v>27</v>
      </c>
      <c r="C4155" s="240" t="s">
        <v>13382</v>
      </c>
      <c r="D4155" s="240" t="s">
        <v>8732</v>
      </c>
      <c r="E4155" s="240" t="s">
        <v>13383</v>
      </c>
      <c r="F4155" s="237" t="s">
        <v>13384</v>
      </c>
      <c r="G4155" s="240" t="s">
        <v>29</v>
      </c>
      <c r="H4155" s="257">
        <v>100</v>
      </c>
      <c r="I4155" s="237">
        <v>710000000</v>
      </c>
      <c r="J4155" s="237" t="s">
        <v>1075</v>
      </c>
      <c r="K4155" s="248" t="s">
        <v>6133</v>
      </c>
      <c r="L4155" s="237" t="s">
        <v>13361</v>
      </c>
      <c r="M4155" s="237" t="s">
        <v>32</v>
      </c>
      <c r="N4155" s="240" t="s">
        <v>11401</v>
      </c>
      <c r="O4155" s="240">
        <v>30</v>
      </c>
      <c r="P4155" s="249">
        <v>796</v>
      </c>
      <c r="Q4155" s="240" t="s">
        <v>41</v>
      </c>
      <c r="R4155" s="250">
        <v>7</v>
      </c>
      <c r="S4155" s="245">
        <v>39000</v>
      </c>
      <c r="T4155" s="245">
        <v>273000</v>
      </c>
      <c r="U4155" s="245">
        <v>305760</v>
      </c>
      <c r="V4155" s="240" t="s">
        <v>42</v>
      </c>
      <c r="W4155" s="240">
        <v>2014</v>
      </c>
      <c r="X4155" s="240"/>
      <c r="Y4155" s="237" t="s">
        <v>13294</v>
      </c>
    </row>
    <row r="4156" spans="1:25" s="288" customFormat="1" ht="78" customHeight="1" x14ac:dyDescent="0.25">
      <c r="A4156" s="276" t="s">
        <v>13422</v>
      </c>
      <c r="B4156" s="247" t="s">
        <v>27</v>
      </c>
      <c r="C4156" s="274" t="s">
        <v>10702</v>
      </c>
      <c r="D4156" s="274" t="s">
        <v>3646</v>
      </c>
      <c r="E4156" s="274" t="s">
        <v>10703</v>
      </c>
      <c r="F4156" s="276" t="s">
        <v>13724</v>
      </c>
      <c r="G4156" s="274" t="s">
        <v>343</v>
      </c>
      <c r="H4156" s="281">
        <v>100</v>
      </c>
      <c r="I4156" s="276">
        <v>710000000</v>
      </c>
      <c r="J4156" s="276" t="s">
        <v>1075</v>
      </c>
      <c r="K4156" s="248" t="s">
        <v>13725</v>
      </c>
      <c r="L4156" s="276" t="s">
        <v>8093</v>
      </c>
      <c r="M4156" s="276" t="s">
        <v>32</v>
      </c>
      <c r="N4156" s="274" t="s">
        <v>10994</v>
      </c>
      <c r="O4156" s="274">
        <v>30</v>
      </c>
      <c r="P4156" s="249" t="s">
        <v>756</v>
      </c>
      <c r="Q4156" s="274" t="s">
        <v>757</v>
      </c>
      <c r="R4156" s="250">
        <v>15</v>
      </c>
      <c r="S4156" s="245">
        <v>5000</v>
      </c>
      <c r="T4156" s="245">
        <f>R4156*S4156</f>
        <v>75000</v>
      </c>
      <c r="U4156" s="245">
        <f>T4156*112%</f>
        <v>84000.000000000015</v>
      </c>
      <c r="V4156" s="274" t="s">
        <v>36</v>
      </c>
      <c r="W4156" s="274">
        <v>2014</v>
      </c>
      <c r="X4156" s="274"/>
      <c r="Y4156" s="289"/>
    </row>
    <row r="4157" spans="1:25" s="288" customFormat="1" ht="90" customHeight="1" x14ac:dyDescent="0.25">
      <c r="A4157" s="276" t="s">
        <v>13424</v>
      </c>
      <c r="B4157" s="247" t="s">
        <v>27</v>
      </c>
      <c r="C4157" s="274" t="s">
        <v>1868</v>
      </c>
      <c r="D4157" s="274" t="s">
        <v>9919</v>
      </c>
      <c r="E4157" s="274" t="s">
        <v>1869</v>
      </c>
      <c r="F4157" s="276" t="s">
        <v>13722</v>
      </c>
      <c r="G4157" s="274" t="s">
        <v>343</v>
      </c>
      <c r="H4157" s="281">
        <v>100</v>
      </c>
      <c r="I4157" s="276">
        <v>710000000</v>
      </c>
      <c r="J4157" s="276" t="s">
        <v>1075</v>
      </c>
      <c r="K4157" s="248" t="s">
        <v>3806</v>
      </c>
      <c r="L4157" s="276" t="s">
        <v>13423</v>
      </c>
      <c r="M4157" s="276" t="s">
        <v>32</v>
      </c>
      <c r="N4157" s="274" t="s">
        <v>10994</v>
      </c>
      <c r="O4157" s="274" t="s">
        <v>9391</v>
      </c>
      <c r="P4157" s="249" t="s">
        <v>1837</v>
      </c>
      <c r="Q4157" s="274" t="s">
        <v>1838</v>
      </c>
      <c r="R4157" s="250">
        <v>9</v>
      </c>
      <c r="S4157" s="245">
        <v>16000</v>
      </c>
      <c r="T4157" s="245">
        <v>144000</v>
      </c>
      <c r="U4157" s="245">
        <f>T4157*1.12</f>
        <v>161280.00000000003</v>
      </c>
      <c r="V4157" s="274" t="s">
        <v>36</v>
      </c>
      <c r="W4157" s="274">
        <v>2014</v>
      </c>
      <c r="X4157" s="276"/>
      <c r="Y4157" s="289"/>
    </row>
    <row r="4158" spans="1:25" s="288" customFormat="1" ht="90" customHeight="1" x14ac:dyDescent="0.25">
      <c r="A4158" s="276" t="s">
        <v>13444</v>
      </c>
      <c r="B4158" s="247" t="s">
        <v>27</v>
      </c>
      <c r="C4158" s="274" t="s">
        <v>10702</v>
      </c>
      <c r="D4158" s="274" t="s">
        <v>3646</v>
      </c>
      <c r="E4158" s="274" t="s">
        <v>10703</v>
      </c>
      <c r="F4158" s="276" t="s">
        <v>13724</v>
      </c>
      <c r="G4158" s="274" t="s">
        <v>343</v>
      </c>
      <c r="H4158" s="281">
        <v>100</v>
      </c>
      <c r="I4158" s="276">
        <v>710000000</v>
      </c>
      <c r="J4158" s="276" t="s">
        <v>1075</v>
      </c>
      <c r="K4158" s="248" t="s">
        <v>3806</v>
      </c>
      <c r="L4158" s="276" t="s">
        <v>1141</v>
      </c>
      <c r="M4158" s="276" t="s">
        <v>32</v>
      </c>
      <c r="N4158" s="274" t="s">
        <v>10994</v>
      </c>
      <c r="O4158" s="274">
        <v>30</v>
      </c>
      <c r="P4158" s="249" t="s">
        <v>756</v>
      </c>
      <c r="Q4158" s="274" t="s">
        <v>757</v>
      </c>
      <c r="R4158" s="250">
        <v>516</v>
      </c>
      <c r="S4158" s="245">
        <v>5000</v>
      </c>
      <c r="T4158" s="245">
        <f>R4158*S4158</f>
        <v>2580000</v>
      </c>
      <c r="U4158" s="245">
        <f t="shared" ref="U4158" si="326">T4158*1.12</f>
        <v>2889600.0000000005</v>
      </c>
      <c r="V4158" s="274" t="s">
        <v>42</v>
      </c>
      <c r="W4158" s="274">
        <v>2014</v>
      </c>
      <c r="X4158" s="274"/>
      <c r="Y4158" s="289"/>
    </row>
    <row r="4159" spans="1:25" s="288" customFormat="1" ht="90" customHeight="1" x14ac:dyDescent="0.25">
      <c r="A4159" s="276" t="s">
        <v>13447</v>
      </c>
      <c r="B4159" s="247" t="s">
        <v>27</v>
      </c>
      <c r="C4159" s="274" t="s">
        <v>2229</v>
      </c>
      <c r="D4159" s="274" t="s">
        <v>6304</v>
      </c>
      <c r="E4159" s="274" t="s">
        <v>2230</v>
      </c>
      <c r="F4159" s="276" t="s">
        <v>13726</v>
      </c>
      <c r="G4159" s="274" t="s">
        <v>343</v>
      </c>
      <c r="H4159" s="281">
        <v>100</v>
      </c>
      <c r="I4159" s="276">
        <v>710000000</v>
      </c>
      <c r="J4159" s="276" t="s">
        <v>1075</v>
      </c>
      <c r="K4159" s="248" t="s">
        <v>3806</v>
      </c>
      <c r="L4159" s="276" t="s">
        <v>1143</v>
      </c>
      <c r="M4159" s="276" t="s">
        <v>32</v>
      </c>
      <c r="N4159" s="274" t="s">
        <v>10994</v>
      </c>
      <c r="O4159" s="274">
        <v>30</v>
      </c>
      <c r="P4159" s="249">
        <v>796</v>
      </c>
      <c r="Q4159" s="274" t="s">
        <v>41</v>
      </c>
      <c r="R4159" s="250">
        <v>10</v>
      </c>
      <c r="S4159" s="245">
        <v>3500</v>
      </c>
      <c r="T4159" s="245">
        <f>S4159*R4159</f>
        <v>35000</v>
      </c>
      <c r="U4159" s="245">
        <f>T4159*1.12</f>
        <v>39200.000000000007</v>
      </c>
      <c r="V4159" s="274" t="s">
        <v>36</v>
      </c>
      <c r="W4159" s="274">
        <v>2014</v>
      </c>
      <c r="X4159" s="274"/>
      <c r="Y4159" s="289"/>
    </row>
    <row r="4160" spans="1:25" s="288" customFormat="1" ht="75" customHeight="1" x14ac:dyDescent="0.25">
      <c r="A4160" s="276" t="s">
        <v>13454</v>
      </c>
      <c r="B4160" s="238" t="s">
        <v>11501</v>
      </c>
      <c r="C4160" s="275" t="s">
        <v>10702</v>
      </c>
      <c r="D4160" s="275" t="s">
        <v>3646</v>
      </c>
      <c r="E4160" s="274" t="s">
        <v>10703</v>
      </c>
      <c r="F4160" s="108" t="s">
        <v>13724</v>
      </c>
      <c r="G4160" s="291" t="s">
        <v>343</v>
      </c>
      <c r="H4160" s="296">
        <v>100</v>
      </c>
      <c r="I4160" s="291">
        <v>711000000</v>
      </c>
      <c r="J4160" s="291" t="s">
        <v>1075</v>
      </c>
      <c r="K4160" s="30" t="s">
        <v>13452</v>
      </c>
      <c r="L4160" s="81" t="s">
        <v>11504</v>
      </c>
      <c r="M4160" s="291" t="s">
        <v>32</v>
      </c>
      <c r="N4160" s="274" t="s">
        <v>10994</v>
      </c>
      <c r="O4160" s="15" t="s">
        <v>9391</v>
      </c>
      <c r="P4160" s="78">
        <v>715</v>
      </c>
      <c r="Q4160" s="128" t="s">
        <v>757</v>
      </c>
      <c r="R4160" s="33">
        <v>24</v>
      </c>
      <c r="S4160" s="294">
        <v>5000</v>
      </c>
      <c r="T4160" s="294">
        <v>120000</v>
      </c>
      <c r="U4160" s="294">
        <f t="shared" ref="U4160" si="327">T4160*1.12</f>
        <v>134400</v>
      </c>
      <c r="V4160" s="291" t="s">
        <v>36</v>
      </c>
      <c r="W4160" s="276">
        <v>2014</v>
      </c>
      <c r="X4160" s="274"/>
      <c r="Y4160" s="289"/>
    </row>
    <row r="4161" spans="1:25" s="288" customFormat="1" ht="75" customHeight="1" x14ac:dyDescent="0.25">
      <c r="A4161" s="276" t="s">
        <v>13455</v>
      </c>
      <c r="B4161" s="238" t="s">
        <v>11501</v>
      </c>
      <c r="C4161" s="275" t="s">
        <v>1868</v>
      </c>
      <c r="D4161" s="275" t="s">
        <v>9919</v>
      </c>
      <c r="E4161" s="108" t="s">
        <v>1869</v>
      </c>
      <c r="F4161" s="108" t="s">
        <v>13722</v>
      </c>
      <c r="G4161" s="291" t="s">
        <v>343</v>
      </c>
      <c r="H4161" s="296">
        <v>100</v>
      </c>
      <c r="I4161" s="291">
        <v>711000000</v>
      </c>
      <c r="J4161" s="291" t="s">
        <v>1075</v>
      </c>
      <c r="K4161" s="30" t="s">
        <v>13453</v>
      </c>
      <c r="L4161" s="81" t="s">
        <v>11504</v>
      </c>
      <c r="M4161" s="291" t="s">
        <v>32</v>
      </c>
      <c r="N4161" s="293" t="s">
        <v>10994</v>
      </c>
      <c r="O4161" s="15" t="s">
        <v>9391</v>
      </c>
      <c r="P4161" s="78">
        <v>839</v>
      </c>
      <c r="Q4161" s="128" t="s">
        <v>1838</v>
      </c>
      <c r="R4161" s="33">
        <v>24</v>
      </c>
      <c r="S4161" s="294">
        <v>16000</v>
      </c>
      <c r="T4161" s="294">
        <v>384000</v>
      </c>
      <c r="U4161" s="294">
        <f>T4161*1.12</f>
        <v>430080.00000000006</v>
      </c>
      <c r="V4161" s="291" t="s">
        <v>36</v>
      </c>
      <c r="W4161" s="276">
        <v>2014</v>
      </c>
      <c r="X4161" s="274"/>
      <c r="Y4161" s="289"/>
    </row>
    <row r="4162" spans="1:25" s="288" customFormat="1" ht="75" customHeight="1" x14ac:dyDescent="0.25">
      <c r="A4162" s="276" t="s">
        <v>13483</v>
      </c>
      <c r="B4162" s="238" t="s">
        <v>27</v>
      </c>
      <c r="C4162" s="275" t="s">
        <v>13312</v>
      </c>
      <c r="D4162" s="275" t="s">
        <v>13297</v>
      </c>
      <c r="E4162" s="108" t="s">
        <v>13314</v>
      </c>
      <c r="F4162" s="108"/>
      <c r="G4162" s="291" t="s">
        <v>29</v>
      </c>
      <c r="H4162" s="296">
        <v>100</v>
      </c>
      <c r="I4162" s="291">
        <v>710000000</v>
      </c>
      <c r="J4162" s="291" t="s">
        <v>1075</v>
      </c>
      <c r="K4162" s="30" t="s">
        <v>3806</v>
      </c>
      <c r="L4162" s="81" t="s">
        <v>30</v>
      </c>
      <c r="M4162" s="291" t="s">
        <v>32</v>
      </c>
      <c r="N4162" s="293" t="s">
        <v>10994</v>
      </c>
      <c r="O4162" s="15">
        <v>0.3</v>
      </c>
      <c r="P4162" s="78" t="s">
        <v>40</v>
      </c>
      <c r="Q4162" s="128" t="s">
        <v>3658</v>
      </c>
      <c r="R4162" s="33">
        <v>1</v>
      </c>
      <c r="S4162" s="294">
        <v>92000</v>
      </c>
      <c r="T4162" s="294">
        <v>92000</v>
      </c>
      <c r="U4162" s="294">
        <v>103040</v>
      </c>
      <c r="V4162" s="291" t="s">
        <v>36</v>
      </c>
      <c r="W4162" s="276" t="s">
        <v>13461</v>
      </c>
      <c r="X4162" s="291"/>
      <c r="Y4162" s="289" t="s">
        <v>13294</v>
      </c>
    </row>
    <row r="4163" spans="1:25" s="288" customFormat="1" ht="75" customHeight="1" x14ac:dyDescent="0.25">
      <c r="A4163" s="276" t="s">
        <v>13484</v>
      </c>
      <c r="B4163" s="238" t="s">
        <v>27</v>
      </c>
      <c r="C4163" s="275" t="s">
        <v>13462</v>
      </c>
      <c r="D4163" s="275" t="s">
        <v>13385</v>
      </c>
      <c r="E4163" s="108" t="s">
        <v>13463</v>
      </c>
      <c r="F4163" s="108"/>
      <c r="G4163" s="291" t="s">
        <v>29</v>
      </c>
      <c r="H4163" s="296">
        <v>100</v>
      </c>
      <c r="I4163" s="291">
        <v>710000000</v>
      </c>
      <c r="J4163" s="291" t="s">
        <v>1075</v>
      </c>
      <c r="K4163" s="30" t="s">
        <v>3806</v>
      </c>
      <c r="L4163" s="81" t="s">
        <v>30</v>
      </c>
      <c r="M4163" s="291" t="s">
        <v>32</v>
      </c>
      <c r="N4163" s="293" t="s">
        <v>10994</v>
      </c>
      <c r="O4163" s="15">
        <v>0.3</v>
      </c>
      <c r="P4163" s="78" t="s">
        <v>40</v>
      </c>
      <c r="Q4163" s="128" t="s">
        <v>3658</v>
      </c>
      <c r="R4163" s="33">
        <v>5</v>
      </c>
      <c r="S4163" s="294">
        <v>42200</v>
      </c>
      <c r="T4163" s="294">
        <v>211000</v>
      </c>
      <c r="U4163" s="294">
        <v>236320</v>
      </c>
      <c r="V4163" s="291" t="s">
        <v>36</v>
      </c>
      <c r="W4163" s="276" t="s">
        <v>13461</v>
      </c>
      <c r="X4163" s="291"/>
      <c r="Y4163" s="289" t="s">
        <v>13294</v>
      </c>
    </row>
    <row r="4164" spans="1:25" s="288" customFormat="1" ht="75" customHeight="1" x14ac:dyDescent="0.25">
      <c r="A4164" s="276" t="s">
        <v>13485</v>
      </c>
      <c r="B4164" s="238" t="s">
        <v>27</v>
      </c>
      <c r="C4164" s="275" t="s">
        <v>13464</v>
      </c>
      <c r="D4164" s="275" t="s">
        <v>13297</v>
      </c>
      <c r="E4164" s="108" t="s">
        <v>13465</v>
      </c>
      <c r="F4164" s="108"/>
      <c r="G4164" s="291" t="s">
        <v>29</v>
      </c>
      <c r="H4164" s="296">
        <v>100</v>
      </c>
      <c r="I4164" s="291">
        <v>710000000</v>
      </c>
      <c r="J4164" s="291" t="s">
        <v>1075</v>
      </c>
      <c r="K4164" s="30" t="s">
        <v>3806</v>
      </c>
      <c r="L4164" s="81" t="s">
        <v>30</v>
      </c>
      <c r="M4164" s="291" t="s">
        <v>32</v>
      </c>
      <c r="N4164" s="293" t="s">
        <v>10994</v>
      </c>
      <c r="O4164" s="15">
        <v>0.3</v>
      </c>
      <c r="P4164" s="78" t="s">
        <v>40</v>
      </c>
      <c r="Q4164" s="128" t="s">
        <v>3658</v>
      </c>
      <c r="R4164" s="33">
        <v>1</v>
      </c>
      <c r="S4164" s="294">
        <v>70000</v>
      </c>
      <c r="T4164" s="294">
        <v>70000</v>
      </c>
      <c r="U4164" s="294">
        <v>78400</v>
      </c>
      <c r="V4164" s="291" t="s">
        <v>36</v>
      </c>
      <c r="W4164" s="276" t="s">
        <v>13461</v>
      </c>
      <c r="X4164" s="291"/>
      <c r="Y4164" s="289" t="s">
        <v>13294</v>
      </c>
    </row>
    <row r="4165" spans="1:25" s="288" customFormat="1" ht="75" customHeight="1" x14ac:dyDescent="0.25">
      <c r="A4165" s="276" t="s">
        <v>13486</v>
      </c>
      <c r="B4165" s="238" t="s">
        <v>27</v>
      </c>
      <c r="C4165" s="275" t="s">
        <v>13466</v>
      </c>
      <c r="D4165" s="275" t="s">
        <v>13385</v>
      </c>
      <c r="E4165" s="108" t="s">
        <v>13298</v>
      </c>
      <c r="F4165" s="108"/>
      <c r="G4165" s="291" t="s">
        <v>29</v>
      </c>
      <c r="H4165" s="296">
        <v>100</v>
      </c>
      <c r="I4165" s="291">
        <v>710000000</v>
      </c>
      <c r="J4165" s="291" t="s">
        <v>1075</v>
      </c>
      <c r="K4165" s="30" t="s">
        <v>3806</v>
      </c>
      <c r="L4165" s="81" t="s">
        <v>30</v>
      </c>
      <c r="M4165" s="291" t="s">
        <v>32</v>
      </c>
      <c r="N4165" s="293" t="s">
        <v>10994</v>
      </c>
      <c r="O4165" s="15">
        <v>0.3</v>
      </c>
      <c r="P4165" s="78" t="s">
        <v>40</v>
      </c>
      <c r="Q4165" s="128" t="s">
        <v>3658</v>
      </c>
      <c r="R4165" s="33">
        <v>1</v>
      </c>
      <c r="S4165" s="294">
        <v>99726</v>
      </c>
      <c r="T4165" s="294">
        <v>99726</v>
      </c>
      <c r="U4165" s="294">
        <v>111693.12</v>
      </c>
      <c r="V4165" s="291" t="s">
        <v>36</v>
      </c>
      <c r="W4165" s="276" t="s">
        <v>13461</v>
      </c>
      <c r="X4165" s="291"/>
      <c r="Y4165" s="289" t="s">
        <v>13294</v>
      </c>
    </row>
    <row r="4166" spans="1:25" s="288" customFormat="1" ht="75" customHeight="1" x14ac:dyDescent="0.25">
      <c r="A4166" s="276" t="s">
        <v>13487</v>
      </c>
      <c r="B4166" s="238" t="s">
        <v>27</v>
      </c>
      <c r="C4166" s="275" t="s">
        <v>13467</v>
      </c>
      <c r="D4166" s="275" t="s">
        <v>13468</v>
      </c>
      <c r="E4166" s="108" t="s">
        <v>13469</v>
      </c>
      <c r="F4166" s="108"/>
      <c r="G4166" s="291" t="s">
        <v>29</v>
      </c>
      <c r="H4166" s="296">
        <v>100</v>
      </c>
      <c r="I4166" s="291">
        <v>710000000</v>
      </c>
      <c r="J4166" s="291" t="s">
        <v>1075</v>
      </c>
      <c r="K4166" s="30" t="s">
        <v>3806</v>
      </c>
      <c r="L4166" s="81" t="s">
        <v>30</v>
      </c>
      <c r="M4166" s="291" t="s">
        <v>32</v>
      </c>
      <c r="N4166" s="293" t="s">
        <v>10994</v>
      </c>
      <c r="O4166" s="15">
        <v>0.3</v>
      </c>
      <c r="P4166" s="78" t="s">
        <v>40</v>
      </c>
      <c r="Q4166" s="128" t="s">
        <v>3658</v>
      </c>
      <c r="R4166" s="33">
        <v>8</v>
      </c>
      <c r="S4166" s="294">
        <v>20893</v>
      </c>
      <c r="T4166" s="294">
        <v>167144</v>
      </c>
      <c r="U4166" s="294">
        <v>187201.28</v>
      </c>
      <c r="V4166" s="291" t="s">
        <v>36</v>
      </c>
      <c r="W4166" s="276" t="s">
        <v>13461</v>
      </c>
      <c r="X4166" s="291"/>
      <c r="Y4166" s="289" t="s">
        <v>13294</v>
      </c>
    </row>
    <row r="4167" spans="1:25" s="288" customFormat="1" ht="75" customHeight="1" x14ac:dyDescent="0.25">
      <c r="A4167" s="276" t="s">
        <v>13488</v>
      </c>
      <c r="B4167" s="238" t="s">
        <v>27</v>
      </c>
      <c r="C4167" s="275" t="s">
        <v>13470</v>
      </c>
      <c r="D4167" s="275" t="s">
        <v>13468</v>
      </c>
      <c r="E4167" s="108" t="s">
        <v>13471</v>
      </c>
      <c r="F4167" s="108"/>
      <c r="G4167" s="291" t="s">
        <v>29</v>
      </c>
      <c r="H4167" s="296">
        <v>100</v>
      </c>
      <c r="I4167" s="291">
        <v>710000000</v>
      </c>
      <c r="J4167" s="291" t="s">
        <v>1075</v>
      </c>
      <c r="K4167" s="30" t="s">
        <v>3806</v>
      </c>
      <c r="L4167" s="81" t="s">
        <v>30</v>
      </c>
      <c r="M4167" s="291" t="s">
        <v>32</v>
      </c>
      <c r="N4167" s="293" t="s">
        <v>10994</v>
      </c>
      <c r="O4167" s="15">
        <v>0.3</v>
      </c>
      <c r="P4167" s="78" t="s">
        <v>40</v>
      </c>
      <c r="Q4167" s="128" t="s">
        <v>3658</v>
      </c>
      <c r="R4167" s="33">
        <v>2</v>
      </c>
      <c r="S4167" s="294">
        <v>33729</v>
      </c>
      <c r="T4167" s="294">
        <v>67458</v>
      </c>
      <c r="U4167" s="294">
        <v>75552.960000000006</v>
      </c>
      <c r="V4167" s="291" t="s">
        <v>36</v>
      </c>
      <c r="W4167" s="276" t="s">
        <v>13461</v>
      </c>
      <c r="X4167" s="291"/>
      <c r="Y4167" s="289" t="s">
        <v>13294</v>
      </c>
    </row>
    <row r="4168" spans="1:25" s="288" customFormat="1" ht="75" customHeight="1" x14ac:dyDescent="0.25">
      <c r="A4168" s="276" t="s">
        <v>13489</v>
      </c>
      <c r="B4168" s="238" t="s">
        <v>27</v>
      </c>
      <c r="C4168" s="275" t="s">
        <v>13472</v>
      </c>
      <c r="D4168" s="275" t="s">
        <v>8732</v>
      </c>
      <c r="E4168" s="108" t="s">
        <v>13858</v>
      </c>
      <c r="F4168" s="108"/>
      <c r="G4168" s="291" t="s">
        <v>29</v>
      </c>
      <c r="H4168" s="296">
        <v>100</v>
      </c>
      <c r="I4168" s="291">
        <v>710000000</v>
      </c>
      <c r="J4168" s="291" t="s">
        <v>1075</v>
      </c>
      <c r="K4168" s="30" t="s">
        <v>3806</v>
      </c>
      <c r="L4168" s="81" t="s">
        <v>30</v>
      </c>
      <c r="M4168" s="291" t="s">
        <v>32</v>
      </c>
      <c r="N4168" s="293" t="s">
        <v>10994</v>
      </c>
      <c r="O4168" s="15">
        <v>0.3</v>
      </c>
      <c r="P4168" s="78" t="s">
        <v>40</v>
      </c>
      <c r="Q4168" s="128" t="s">
        <v>3658</v>
      </c>
      <c r="R4168" s="33">
        <v>4</v>
      </c>
      <c r="S4168" s="294">
        <v>18304</v>
      </c>
      <c r="T4168" s="294">
        <v>73216</v>
      </c>
      <c r="U4168" s="294">
        <v>82001.919999999998</v>
      </c>
      <c r="V4168" s="291" t="s">
        <v>36</v>
      </c>
      <c r="W4168" s="276" t="s">
        <v>13461</v>
      </c>
      <c r="X4168" s="291"/>
      <c r="Y4168" s="289" t="s">
        <v>13294</v>
      </c>
    </row>
    <row r="4169" spans="1:25" s="288" customFormat="1" ht="75" customHeight="1" x14ac:dyDescent="0.25">
      <c r="A4169" s="276" t="s">
        <v>13490</v>
      </c>
      <c r="B4169" s="238" t="s">
        <v>27</v>
      </c>
      <c r="C4169" s="275" t="s">
        <v>13473</v>
      </c>
      <c r="D4169" s="275" t="s">
        <v>8732</v>
      </c>
      <c r="E4169" s="108" t="s">
        <v>13474</v>
      </c>
      <c r="F4169" s="108"/>
      <c r="G4169" s="291" t="s">
        <v>29</v>
      </c>
      <c r="H4169" s="296">
        <v>100</v>
      </c>
      <c r="I4169" s="291">
        <v>710000000</v>
      </c>
      <c r="J4169" s="291" t="s">
        <v>1075</v>
      </c>
      <c r="K4169" s="30" t="s">
        <v>3806</v>
      </c>
      <c r="L4169" s="81" t="s">
        <v>30</v>
      </c>
      <c r="M4169" s="291" t="s">
        <v>32</v>
      </c>
      <c r="N4169" s="293" t="s">
        <v>10994</v>
      </c>
      <c r="O4169" s="15">
        <v>0.3</v>
      </c>
      <c r="P4169" s="78" t="s">
        <v>40</v>
      </c>
      <c r="Q4169" s="128" t="s">
        <v>3658</v>
      </c>
      <c r="R4169" s="33">
        <v>3</v>
      </c>
      <c r="S4169" s="294">
        <v>28929</v>
      </c>
      <c r="T4169" s="294">
        <v>86787</v>
      </c>
      <c r="U4169" s="294">
        <v>97201.44</v>
      </c>
      <c r="V4169" s="291" t="s">
        <v>36</v>
      </c>
      <c r="W4169" s="276" t="s">
        <v>13461</v>
      </c>
      <c r="X4169" s="291"/>
      <c r="Y4169" s="289" t="s">
        <v>13294</v>
      </c>
    </row>
    <row r="4170" spans="1:25" s="288" customFormat="1" ht="75" customHeight="1" x14ac:dyDescent="0.25">
      <c r="A4170" s="276" t="s">
        <v>13491</v>
      </c>
      <c r="B4170" s="238" t="s">
        <v>27</v>
      </c>
      <c r="C4170" s="275" t="s">
        <v>13290</v>
      </c>
      <c r="D4170" s="275" t="s">
        <v>13291</v>
      </c>
      <c r="E4170" s="108" t="s">
        <v>13292</v>
      </c>
      <c r="F4170" s="108"/>
      <c r="G4170" s="291" t="s">
        <v>29</v>
      </c>
      <c r="H4170" s="296">
        <v>100</v>
      </c>
      <c r="I4170" s="291">
        <v>710000000</v>
      </c>
      <c r="J4170" s="291" t="s">
        <v>1075</v>
      </c>
      <c r="K4170" s="30" t="s">
        <v>3806</v>
      </c>
      <c r="L4170" s="81" t="s">
        <v>30</v>
      </c>
      <c r="M4170" s="291" t="s">
        <v>32</v>
      </c>
      <c r="N4170" s="293" t="s">
        <v>10994</v>
      </c>
      <c r="O4170" s="15">
        <v>0.3</v>
      </c>
      <c r="P4170" s="78" t="s">
        <v>40</v>
      </c>
      <c r="Q4170" s="128" t="s">
        <v>3658</v>
      </c>
      <c r="R4170" s="33">
        <v>20</v>
      </c>
      <c r="S4170" s="294">
        <v>58000</v>
      </c>
      <c r="T4170" s="294">
        <v>1160000</v>
      </c>
      <c r="U4170" s="294">
        <f>T4170*112%</f>
        <v>1299200.0000000002</v>
      </c>
      <c r="V4170" s="291" t="s">
        <v>36</v>
      </c>
      <c r="W4170" s="276" t="s">
        <v>13461</v>
      </c>
      <c r="X4170" s="291"/>
      <c r="Y4170" s="289" t="s">
        <v>13294</v>
      </c>
    </row>
    <row r="4171" spans="1:25" s="288" customFormat="1" ht="75" customHeight="1" x14ac:dyDescent="0.25">
      <c r="A4171" s="276" t="s">
        <v>13492</v>
      </c>
      <c r="B4171" s="238" t="s">
        <v>27</v>
      </c>
      <c r="C4171" s="275" t="s">
        <v>13366</v>
      </c>
      <c r="D4171" s="275" t="s">
        <v>13388</v>
      </c>
      <c r="E4171" s="108" t="s">
        <v>13367</v>
      </c>
      <c r="F4171" s="108"/>
      <c r="G4171" s="291" t="s">
        <v>29</v>
      </c>
      <c r="H4171" s="296">
        <v>100</v>
      </c>
      <c r="I4171" s="291">
        <v>710000000</v>
      </c>
      <c r="J4171" s="291" t="s">
        <v>1075</v>
      </c>
      <c r="K4171" s="30" t="s">
        <v>3806</v>
      </c>
      <c r="L4171" s="81" t="s">
        <v>30</v>
      </c>
      <c r="M4171" s="291" t="s">
        <v>32</v>
      </c>
      <c r="N4171" s="293" t="s">
        <v>10994</v>
      </c>
      <c r="O4171" s="15">
        <v>0.3</v>
      </c>
      <c r="P4171" s="78" t="s">
        <v>40</v>
      </c>
      <c r="Q4171" s="128" t="s">
        <v>3658</v>
      </c>
      <c r="R4171" s="33">
        <v>46</v>
      </c>
      <c r="S4171" s="294">
        <v>15400</v>
      </c>
      <c r="T4171" s="294">
        <v>708400</v>
      </c>
      <c r="U4171" s="294">
        <v>793408</v>
      </c>
      <c r="V4171" s="291" t="s">
        <v>36</v>
      </c>
      <c r="W4171" s="276" t="s">
        <v>13461</v>
      </c>
      <c r="X4171" s="291"/>
      <c r="Y4171" s="289" t="s">
        <v>13294</v>
      </c>
    </row>
    <row r="4172" spans="1:25" s="288" customFormat="1" ht="75" customHeight="1" x14ac:dyDescent="0.25">
      <c r="A4172" s="276" t="s">
        <v>13493</v>
      </c>
      <c r="B4172" s="238" t="s">
        <v>27</v>
      </c>
      <c r="C4172" s="275" t="s">
        <v>13363</v>
      </c>
      <c r="D4172" s="275" t="s">
        <v>13388</v>
      </c>
      <c r="E4172" s="108" t="s">
        <v>13364</v>
      </c>
      <c r="F4172" s="108"/>
      <c r="G4172" s="291" t="s">
        <v>29</v>
      </c>
      <c r="H4172" s="296">
        <v>100</v>
      </c>
      <c r="I4172" s="291">
        <v>710000000</v>
      </c>
      <c r="J4172" s="291" t="s">
        <v>1075</v>
      </c>
      <c r="K4172" s="30" t="s">
        <v>3806</v>
      </c>
      <c r="L4172" s="81" t="s">
        <v>30</v>
      </c>
      <c r="M4172" s="291" t="s">
        <v>32</v>
      </c>
      <c r="N4172" s="293" t="s">
        <v>10994</v>
      </c>
      <c r="O4172" s="15">
        <v>0.3</v>
      </c>
      <c r="P4172" s="78" t="s">
        <v>40</v>
      </c>
      <c r="Q4172" s="128" t="s">
        <v>3658</v>
      </c>
      <c r="R4172" s="33">
        <v>7</v>
      </c>
      <c r="S4172" s="294">
        <v>36000</v>
      </c>
      <c r="T4172" s="294">
        <v>252000</v>
      </c>
      <c r="U4172" s="294">
        <v>282240</v>
      </c>
      <c r="V4172" s="291" t="s">
        <v>36</v>
      </c>
      <c r="W4172" s="276" t="s">
        <v>13461</v>
      </c>
      <c r="X4172" s="291"/>
      <c r="Y4172" s="289" t="s">
        <v>13294</v>
      </c>
    </row>
    <row r="4173" spans="1:25" s="288" customFormat="1" ht="75" customHeight="1" x14ac:dyDescent="0.25">
      <c r="A4173" s="276" t="s">
        <v>13494</v>
      </c>
      <c r="B4173" s="238" t="s">
        <v>27</v>
      </c>
      <c r="C4173" s="275" t="s">
        <v>13325</v>
      </c>
      <c r="D4173" s="275" t="s">
        <v>13322</v>
      </c>
      <c r="E4173" s="108" t="s">
        <v>13386</v>
      </c>
      <c r="F4173" s="108"/>
      <c r="G4173" s="291" t="s">
        <v>29</v>
      </c>
      <c r="H4173" s="296">
        <v>100</v>
      </c>
      <c r="I4173" s="291">
        <v>710000000</v>
      </c>
      <c r="J4173" s="291" t="s">
        <v>1075</v>
      </c>
      <c r="K4173" s="30" t="s">
        <v>3806</v>
      </c>
      <c r="L4173" s="81" t="s">
        <v>30</v>
      </c>
      <c r="M4173" s="291" t="s">
        <v>32</v>
      </c>
      <c r="N4173" s="293" t="s">
        <v>10994</v>
      </c>
      <c r="O4173" s="15">
        <v>0.3</v>
      </c>
      <c r="P4173" s="78" t="s">
        <v>40</v>
      </c>
      <c r="Q4173" s="128" t="s">
        <v>3658</v>
      </c>
      <c r="R4173" s="33">
        <v>25</v>
      </c>
      <c r="S4173" s="294">
        <v>28700</v>
      </c>
      <c r="T4173" s="294">
        <v>717500</v>
      </c>
      <c r="U4173" s="294">
        <v>803600</v>
      </c>
      <c r="V4173" s="291" t="s">
        <v>36</v>
      </c>
      <c r="W4173" s="276" t="s">
        <v>13461</v>
      </c>
      <c r="X4173" s="291"/>
      <c r="Y4173" s="289" t="s">
        <v>13294</v>
      </c>
    </row>
    <row r="4174" spans="1:25" s="288" customFormat="1" ht="75" customHeight="1" x14ac:dyDescent="0.25">
      <c r="A4174" s="276" t="s">
        <v>13495</v>
      </c>
      <c r="B4174" s="238" t="s">
        <v>27</v>
      </c>
      <c r="C4174" s="275" t="s">
        <v>13475</v>
      </c>
      <c r="D4174" s="275" t="s">
        <v>13322</v>
      </c>
      <c r="E4174" s="108" t="s">
        <v>13476</v>
      </c>
      <c r="F4174" s="108"/>
      <c r="G4174" s="291" t="s">
        <v>29</v>
      </c>
      <c r="H4174" s="296">
        <v>100</v>
      </c>
      <c r="I4174" s="291">
        <v>710000000</v>
      </c>
      <c r="J4174" s="291" t="s">
        <v>1075</v>
      </c>
      <c r="K4174" s="30" t="s">
        <v>3806</v>
      </c>
      <c r="L4174" s="81" t="s">
        <v>30</v>
      </c>
      <c r="M4174" s="291" t="s">
        <v>32</v>
      </c>
      <c r="N4174" s="293" t="s">
        <v>10994</v>
      </c>
      <c r="O4174" s="15">
        <v>0.3</v>
      </c>
      <c r="P4174" s="78" t="s">
        <v>40</v>
      </c>
      <c r="Q4174" s="128" t="s">
        <v>3658</v>
      </c>
      <c r="R4174" s="33">
        <v>56</v>
      </c>
      <c r="S4174" s="294">
        <v>7163</v>
      </c>
      <c r="T4174" s="294">
        <v>401128</v>
      </c>
      <c r="U4174" s="294">
        <v>449263</v>
      </c>
      <c r="V4174" s="291" t="s">
        <v>36</v>
      </c>
      <c r="W4174" s="276" t="s">
        <v>13461</v>
      </c>
      <c r="X4174" s="291"/>
      <c r="Y4174" s="289" t="s">
        <v>13294</v>
      </c>
    </row>
    <row r="4175" spans="1:25" s="288" customFormat="1" ht="75" customHeight="1" x14ac:dyDescent="0.25">
      <c r="A4175" s="276" t="s">
        <v>13496</v>
      </c>
      <c r="B4175" s="238" t="s">
        <v>27</v>
      </c>
      <c r="C4175" s="275" t="s">
        <v>13477</v>
      </c>
      <c r="D4175" s="275" t="s">
        <v>13478</v>
      </c>
      <c r="E4175" s="108" t="s">
        <v>13479</v>
      </c>
      <c r="F4175" s="108"/>
      <c r="G4175" s="291" t="s">
        <v>29</v>
      </c>
      <c r="H4175" s="296">
        <v>100</v>
      </c>
      <c r="I4175" s="291">
        <v>710000000</v>
      </c>
      <c r="J4175" s="291" t="s">
        <v>1075</v>
      </c>
      <c r="K4175" s="30" t="s">
        <v>3806</v>
      </c>
      <c r="L4175" s="81" t="s">
        <v>30</v>
      </c>
      <c r="M4175" s="291" t="s">
        <v>32</v>
      </c>
      <c r="N4175" s="293" t="s">
        <v>10994</v>
      </c>
      <c r="O4175" s="15">
        <v>0.3</v>
      </c>
      <c r="P4175" s="78" t="s">
        <v>40</v>
      </c>
      <c r="Q4175" s="128" t="s">
        <v>3658</v>
      </c>
      <c r="R4175" s="33">
        <v>1</v>
      </c>
      <c r="S4175" s="294">
        <v>180000</v>
      </c>
      <c r="T4175" s="294">
        <v>180000</v>
      </c>
      <c r="U4175" s="294">
        <v>201600</v>
      </c>
      <c r="V4175" s="291" t="s">
        <v>36</v>
      </c>
      <c r="W4175" s="276" t="s">
        <v>13461</v>
      </c>
      <c r="X4175" s="291"/>
      <c r="Y4175" s="289" t="s">
        <v>13294</v>
      </c>
    </row>
    <row r="4176" spans="1:25" s="288" customFormat="1" ht="75" customHeight="1" x14ac:dyDescent="0.25">
      <c r="A4176" s="276" t="s">
        <v>13497</v>
      </c>
      <c r="B4176" s="238" t="s">
        <v>27</v>
      </c>
      <c r="C4176" s="275" t="s">
        <v>13480</v>
      </c>
      <c r="D4176" s="275" t="s">
        <v>13291</v>
      </c>
      <c r="E4176" s="108" t="s">
        <v>13292</v>
      </c>
      <c r="F4176" s="108"/>
      <c r="G4176" s="291" t="s">
        <v>29</v>
      </c>
      <c r="H4176" s="296">
        <v>100</v>
      </c>
      <c r="I4176" s="291">
        <v>710000000</v>
      </c>
      <c r="J4176" s="291" t="s">
        <v>1075</v>
      </c>
      <c r="K4176" s="30" t="s">
        <v>3806</v>
      </c>
      <c r="L4176" s="81" t="s">
        <v>30</v>
      </c>
      <c r="M4176" s="291" t="s">
        <v>32</v>
      </c>
      <c r="N4176" s="293" t="s">
        <v>10994</v>
      </c>
      <c r="O4176" s="15">
        <v>0.3</v>
      </c>
      <c r="P4176" s="78" t="s">
        <v>40</v>
      </c>
      <c r="Q4176" s="128" t="s">
        <v>3658</v>
      </c>
      <c r="R4176" s="33">
        <v>1</v>
      </c>
      <c r="S4176" s="294">
        <v>192000</v>
      </c>
      <c r="T4176" s="294">
        <v>192000</v>
      </c>
      <c r="U4176" s="294">
        <v>215040</v>
      </c>
      <c r="V4176" s="291" t="s">
        <v>36</v>
      </c>
      <c r="W4176" s="276" t="s">
        <v>13461</v>
      </c>
      <c r="X4176" s="291"/>
      <c r="Y4176" s="289" t="s">
        <v>13294</v>
      </c>
    </row>
    <row r="4177" spans="1:25" s="288" customFormat="1" ht="75" customHeight="1" x14ac:dyDescent="0.25">
      <c r="A4177" s="276" t="s">
        <v>13498</v>
      </c>
      <c r="B4177" s="238" t="s">
        <v>27</v>
      </c>
      <c r="C4177" s="275" t="s">
        <v>13481</v>
      </c>
      <c r="D4177" s="275" t="s">
        <v>13385</v>
      </c>
      <c r="E4177" s="108" t="s">
        <v>13482</v>
      </c>
      <c r="F4177" s="108"/>
      <c r="G4177" s="291" t="s">
        <v>29</v>
      </c>
      <c r="H4177" s="296">
        <v>100</v>
      </c>
      <c r="I4177" s="291">
        <v>710000000</v>
      </c>
      <c r="J4177" s="291" t="s">
        <v>1075</v>
      </c>
      <c r="K4177" s="30" t="s">
        <v>3806</v>
      </c>
      <c r="L4177" s="81" t="s">
        <v>30</v>
      </c>
      <c r="M4177" s="291" t="s">
        <v>32</v>
      </c>
      <c r="N4177" s="293" t="s">
        <v>10994</v>
      </c>
      <c r="O4177" s="15">
        <v>0.3</v>
      </c>
      <c r="P4177" s="78" t="s">
        <v>40</v>
      </c>
      <c r="Q4177" s="128" t="s">
        <v>3658</v>
      </c>
      <c r="R4177" s="33">
        <v>2</v>
      </c>
      <c r="S4177" s="294">
        <v>44750</v>
      </c>
      <c r="T4177" s="294">
        <v>89500</v>
      </c>
      <c r="U4177" s="294">
        <v>100240</v>
      </c>
      <c r="V4177" s="291" t="s">
        <v>36</v>
      </c>
      <c r="W4177" s="276" t="s">
        <v>13461</v>
      </c>
      <c r="X4177" s="291"/>
      <c r="Y4177" s="289" t="s">
        <v>13294</v>
      </c>
    </row>
    <row r="4178" spans="1:25" s="288" customFormat="1" ht="141.75" customHeight="1" x14ac:dyDescent="0.25">
      <c r="A4178" s="276" t="s">
        <v>13535</v>
      </c>
      <c r="B4178" s="276" t="s">
        <v>27</v>
      </c>
      <c r="C4178" s="280" t="s">
        <v>1868</v>
      </c>
      <c r="D4178" s="268" t="s">
        <v>9919</v>
      </c>
      <c r="E4178" s="268" t="s">
        <v>1869</v>
      </c>
      <c r="F4178" s="268" t="s">
        <v>13722</v>
      </c>
      <c r="G4178" s="276" t="s">
        <v>343</v>
      </c>
      <c r="H4178" s="276">
        <v>100</v>
      </c>
      <c r="I4178" s="281">
        <v>710000000</v>
      </c>
      <c r="J4178" s="276" t="s">
        <v>1075</v>
      </c>
      <c r="K4178" s="276" t="s">
        <v>3806</v>
      </c>
      <c r="L4178" s="276" t="s">
        <v>1198</v>
      </c>
      <c r="M4178" s="276" t="s">
        <v>32</v>
      </c>
      <c r="N4178" s="276" t="s">
        <v>10994</v>
      </c>
      <c r="O4178" s="276">
        <v>30</v>
      </c>
      <c r="P4178" s="287" t="s">
        <v>1837</v>
      </c>
      <c r="Q4178" s="276" t="s">
        <v>1838</v>
      </c>
      <c r="R4178" s="278">
        <v>123</v>
      </c>
      <c r="S4178" s="278">
        <v>16000</v>
      </c>
      <c r="T4178" s="278">
        <v>1968000</v>
      </c>
      <c r="U4178" s="278">
        <v>2204160</v>
      </c>
      <c r="V4178" s="278" t="s">
        <v>36</v>
      </c>
      <c r="W4178" s="276">
        <v>2014</v>
      </c>
      <c r="X4178" s="276"/>
      <c r="Y4178" s="289"/>
    </row>
    <row r="4179" spans="1:25" s="288" customFormat="1" ht="81.75" customHeight="1" x14ac:dyDescent="0.25">
      <c r="A4179" s="276" t="s">
        <v>13536</v>
      </c>
      <c r="B4179" s="276" t="s">
        <v>27</v>
      </c>
      <c r="C4179" s="280" t="s">
        <v>10702</v>
      </c>
      <c r="D4179" s="268" t="s">
        <v>3646</v>
      </c>
      <c r="E4179" s="268" t="s">
        <v>10703</v>
      </c>
      <c r="F4179" s="268" t="s">
        <v>13724</v>
      </c>
      <c r="G4179" s="276" t="s">
        <v>343</v>
      </c>
      <c r="H4179" s="276">
        <v>100</v>
      </c>
      <c r="I4179" s="281">
        <v>710000000</v>
      </c>
      <c r="J4179" s="276" t="s">
        <v>1075</v>
      </c>
      <c r="K4179" s="276" t="s">
        <v>3806</v>
      </c>
      <c r="L4179" s="276" t="s">
        <v>1198</v>
      </c>
      <c r="M4179" s="276" t="s">
        <v>32</v>
      </c>
      <c r="N4179" s="276" t="s">
        <v>10994</v>
      </c>
      <c r="O4179" s="276">
        <v>30</v>
      </c>
      <c r="P4179" s="287" t="s">
        <v>756</v>
      </c>
      <c r="Q4179" s="276" t="s">
        <v>757</v>
      </c>
      <c r="R4179" s="278">
        <v>130</v>
      </c>
      <c r="S4179" s="278">
        <v>5000</v>
      </c>
      <c r="T4179" s="278">
        <v>650000</v>
      </c>
      <c r="U4179" s="278">
        <v>728000</v>
      </c>
      <c r="V4179" s="278" t="s">
        <v>36</v>
      </c>
      <c r="W4179" s="276">
        <v>2014</v>
      </c>
      <c r="X4179" s="276"/>
      <c r="Y4179" s="289"/>
    </row>
    <row r="4180" spans="1:25" s="273" customFormat="1" ht="54" customHeight="1" x14ac:dyDescent="0.25">
      <c r="A4180" s="276" t="s">
        <v>13582</v>
      </c>
      <c r="B4180" s="88" t="s">
        <v>27</v>
      </c>
      <c r="C4180" s="314" t="s">
        <v>13579</v>
      </c>
      <c r="D4180" s="34" t="s">
        <v>13580</v>
      </c>
      <c r="E4180" s="291" t="s">
        <v>4897</v>
      </c>
      <c r="F4180" s="34" t="s">
        <v>13581</v>
      </c>
      <c r="G4180" s="291" t="s">
        <v>29</v>
      </c>
      <c r="H4180" s="296">
        <v>0</v>
      </c>
      <c r="I4180" s="291">
        <v>710000000</v>
      </c>
      <c r="J4180" s="291" t="s">
        <v>1075</v>
      </c>
      <c r="K4180" s="30" t="s">
        <v>6133</v>
      </c>
      <c r="L4180" s="86" t="s">
        <v>1143</v>
      </c>
      <c r="M4180" s="291" t="s">
        <v>32</v>
      </c>
      <c r="N4180" s="291" t="s">
        <v>11021</v>
      </c>
      <c r="O4180" s="15" t="s">
        <v>3810</v>
      </c>
      <c r="P4180" s="36" t="s">
        <v>40</v>
      </c>
      <c r="Q4180" s="291" t="s">
        <v>41</v>
      </c>
      <c r="R4180" s="37">
        <v>1</v>
      </c>
      <c r="S4180" s="294">
        <v>40000</v>
      </c>
      <c r="T4180" s="294">
        <v>40000</v>
      </c>
      <c r="U4180" s="294">
        <v>44800</v>
      </c>
      <c r="V4180" s="291" t="s">
        <v>42</v>
      </c>
      <c r="W4180" s="291">
        <v>2014</v>
      </c>
      <c r="X4180" s="291"/>
      <c r="Y4180" s="144"/>
    </row>
    <row r="4181" spans="1:25" s="315" customFormat="1" ht="49.5" customHeight="1" x14ac:dyDescent="0.25">
      <c r="A4181" s="276" t="s">
        <v>13588</v>
      </c>
      <c r="B4181" s="88" t="s">
        <v>27</v>
      </c>
      <c r="C4181" s="314" t="s">
        <v>13585</v>
      </c>
      <c r="D4181" s="314" t="s">
        <v>8009</v>
      </c>
      <c r="E4181" s="313" t="s">
        <v>13586</v>
      </c>
      <c r="F4181" s="34" t="s">
        <v>13587</v>
      </c>
      <c r="G4181" s="291" t="s">
        <v>29</v>
      </c>
      <c r="H4181" s="296">
        <v>0</v>
      </c>
      <c r="I4181" s="291">
        <v>710000000</v>
      </c>
      <c r="J4181" s="291" t="s">
        <v>1075</v>
      </c>
      <c r="K4181" s="30" t="s">
        <v>6133</v>
      </c>
      <c r="L4181" s="86" t="s">
        <v>1143</v>
      </c>
      <c r="M4181" s="291" t="s">
        <v>32</v>
      </c>
      <c r="N4181" s="291" t="s">
        <v>10994</v>
      </c>
      <c r="O4181" s="15" t="s">
        <v>3810</v>
      </c>
      <c r="P4181" s="36" t="s">
        <v>40</v>
      </c>
      <c r="Q4181" s="291" t="s">
        <v>41</v>
      </c>
      <c r="R4181" s="37">
        <v>4</v>
      </c>
      <c r="S4181" s="294">
        <v>4000</v>
      </c>
      <c r="T4181" s="294">
        <v>16000</v>
      </c>
      <c r="U4181" s="294">
        <v>17920</v>
      </c>
      <c r="V4181" s="291" t="s">
        <v>42</v>
      </c>
      <c r="W4181" s="291">
        <v>2014</v>
      </c>
      <c r="X4181" s="291"/>
      <c r="Y4181" s="144"/>
    </row>
    <row r="4182" spans="1:25" s="273" customFormat="1" ht="58.5" customHeight="1" x14ac:dyDescent="0.25">
      <c r="A4182" s="276" t="s">
        <v>13591</v>
      </c>
      <c r="B4182" s="88" t="s">
        <v>27</v>
      </c>
      <c r="C4182" s="314" t="s">
        <v>13589</v>
      </c>
      <c r="D4182" s="34" t="s">
        <v>3930</v>
      </c>
      <c r="E4182" s="34" t="s">
        <v>13590</v>
      </c>
      <c r="F4182" s="34" t="s">
        <v>13581</v>
      </c>
      <c r="G4182" s="291" t="s">
        <v>29</v>
      </c>
      <c r="H4182" s="296">
        <v>0</v>
      </c>
      <c r="I4182" s="291">
        <v>710000000</v>
      </c>
      <c r="J4182" s="291" t="s">
        <v>1075</v>
      </c>
      <c r="K4182" s="30" t="s">
        <v>6133</v>
      </c>
      <c r="L4182" s="86" t="s">
        <v>1143</v>
      </c>
      <c r="M4182" s="291" t="s">
        <v>32</v>
      </c>
      <c r="N4182" s="291" t="s">
        <v>453</v>
      </c>
      <c r="O4182" s="15" t="s">
        <v>3810</v>
      </c>
      <c r="P4182" s="36" t="s">
        <v>40</v>
      </c>
      <c r="Q4182" s="291" t="s">
        <v>41</v>
      </c>
      <c r="R4182" s="121">
        <v>4</v>
      </c>
      <c r="S4182" s="294">
        <v>2500</v>
      </c>
      <c r="T4182" s="294">
        <v>10000</v>
      </c>
      <c r="U4182" s="294">
        <v>11200</v>
      </c>
      <c r="V4182" s="291" t="s">
        <v>42</v>
      </c>
      <c r="W4182" s="291">
        <v>2014</v>
      </c>
      <c r="X4182" s="291"/>
      <c r="Y4182" s="144"/>
    </row>
    <row r="4183" spans="1:25" s="273" customFormat="1" ht="60" customHeight="1" x14ac:dyDescent="0.25">
      <c r="A4183" s="276" t="s">
        <v>13593</v>
      </c>
      <c r="B4183" s="88" t="s">
        <v>27</v>
      </c>
      <c r="C4183" s="313" t="s">
        <v>13592</v>
      </c>
      <c r="D4183" s="316" t="s">
        <v>8009</v>
      </c>
      <c r="E4183" s="34" t="s">
        <v>13859</v>
      </c>
      <c r="F4183" s="293" t="s">
        <v>3924</v>
      </c>
      <c r="G4183" s="291" t="s">
        <v>29</v>
      </c>
      <c r="H4183" s="296">
        <v>0</v>
      </c>
      <c r="I4183" s="291">
        <v>710000000</v>
      </c>
      <c r="J4183" s="291" t="s">
        <v>1075</v>
      </c>
      <c r="K4183" s="30" t="s">
        <v>6133</v>
      </c>
      <c r="L4183" s="86" t="s">
        <v>1143</v>
      </c>
      <c r="M4183" s="291" t="s">
        <v>32</v>
      </c>
      <c r="N4183" s="291" t="s">
        <v>453</v>
      </c>
      <c r="O4183" s="15" t="s">
        <v>3810</v>
      </c>
      <c r="P4183" s="36" t="s">
        <v>1837</v>
      </c>
      <c r="Q4183" s="291" t="s">
        <v>1838</v>
      </c>
      <c r="R4183" s="121">
        <v>4</v>
      </c>
      <c r="S4183" s="294">
        <v>7500</v>
      </c>
      <c r="T4183" s="294">
        <v>30000</v>
      </c>
      <c r="U4183" s="294">
        <v>33600</v>
      </c>
      <c r="V4183" s="291" t="s">
        <v>42</v>
      </c>
      <c r="W4183" s="291">
        <v>2014</v>
      </c>
      <c r="X4183" s="291"/>
      <c r="Y4183" s="144"/>
    </row>
    <row r="4184" spans="1:25" s="273" customFormat="1" ht="63" customHeight="1" x14ac:dyDescent="0.25">
      <c r="A4184" s="276" t="s">
        <v>13596</v>
      </c>
      <c r="B4184" s="88" t="s">
        <v>27</v>
      </c>
      <c r="C4184" s="314" t="s">
        <v>6626</v>
      </c>
      <c r="D4184" s="316" t="s">
        <v>10242</v>
      </c>
      <c r="E4184" s="34" t="s">
        <v>3933</v>
      </c>
      <c r="F4184" s="34" t="s">
        <v>3924</v>
      </c>
      <c r="G4184" s="291" t="s">
        <v>29</v>
      </c>
      <c r="H4184" s="296">
        <v>0</v>
      </c>
      <c r="I4184" s="291">
        <v>710000000</v>
      </c>
      <c r="J4184" s="291" t="s">
        <v>1075</v>
      </c>
      <c r="K4184" s="30" t="s">
        <v>6133</v>
      </c>
      <c r="L4184" s="86" t="s">
        <v>1143</v>
      </c>
      <c r="M4184" s="291" t="s">
        <v>32</v>
      </c>
      <c r="N4184" s="291" t="s">
        <v>453</v>
      </c>
      <c r="O4184" s="15" t="s">
        <v>3810</v>
      </c>
      <c r="P4184" s="36" t="s">
        <v>40</v>
      </c>
      <c r="Q4184" s="291" t="s">
        <v>41</v>
      </c>
      <c r="R4184" s="121">
        <v>1</v>
      </c>
      <c r="S4184" s="294">
        <v>165500</v>
      </c>
      <c r="T4184" s="294">
        <v>165500</v>
      </c>
      <c r="U4184" s="294">
        <v>185360</v>
      </c>
      <c r="V4184" s="291" t="s">
        <v>42</v>
      </c>
      <c r="W4184" s="291">
        <v>2014</v>
      </c>
      <c r="X4184" s="291"/>
      <c r="Y4184" s="144"/>
    </row>
    <row r="4185" spans="1:25" s="315" customFormat="1" ht="57.75" customHeight="1" x14ac:dyDescent="0.25">
      <c r="A4185" s="276" t="s">
        <v>13597</v>
      </c>
      <c r="B4185" s="88" t="s">
        <v>27</v>
      </c>
      <c r="C4185" s="314" t="s">
        <v>5840</v>
      </c>
      <c r="D4185" s="34" t="s">
        <v>1969</v>
      </c>
      <c r="E4185" s="314" t="s">
        <v>3933</v>
      </c>
      <c r="F4185" s="34" t="s">
        <v>3924</v>
      </c>
      <c r="G4185" s="291" t="s">
        <v>29</v>
      </c>
      <c r="H4185" s="296">
        <v>0</v>
      </c>
      <c r="I4185" s="291">
        <v>710000000</v>
      </c>
      <c r="J4185" s="291" t="s">
        <v>1075</v>
      </c>
      <c r="K4185" s="30" t="s">
        <v>6133</v>
      </c>
      <c r="L4185" s="86" t="s">
        <v>1143</v>
      </c>
      <c r="M4185" s="291" t="s">
        <v>32</v>
      </c>
      <c r="N4185" s="291" t="s">
        <v>10994</v>
      </c>
      <c r="O4185" s="15" t="s">
        <v>3810</v>
      </c>
      <c r="P4185" s="36" t="s">
        <v>40</v>
      </c>
      <c r="Q4185" s="293" t="s">
        <v>41</v>
      </c>
      <c r="R4185" s="121">
        <v>4</v>
      </c>
      <c r="S4185" s="294">
        <v>2500</v>
      </c>
      <c r="T4185" s="294">
        <v>10000</v>
      </c>
      <c r="U4185" s="294">
        <v>5600</v>
      </c>
      <c r="V4185" s="291" t="s">
        <v>42</v>
      </c>
      <c r="W4185" s="291">
        <v>2014</v>
      </c>
      <c r="X4185" s="291"/>
      <c r="Y4185" s="144"/>
    </row>
    <row r="4186" spans="1:25" s="315" customFormat="1" ht="108.75" customHeight="1" x14ac:dyDescent="0.25">
      <c r="A4186" s="276" t="s">
        <v>13598</v>
      </c>
      <c r="B4186" s="88" t="s">
        <v>27</v>
      </c>
      <c r="C4186" s="293" t="s">
        <v>13595</v>
      </c>
      <c r="D4186" s="34" t="s">
        <v>1804</v>
      </c>
      <c r="E4186" s="293" t="s">
        <v>8333</v>
      </c>
      <c r="F4186" s="293" t="s">
        <v>13581</v>
      </c>
      <c r="G4186" s="291" t="s">
        <v>29</v>
      </c>
      <c r="H4186" s="296">
        <v>0</v>
      </c>
      <c r="I4186" s="291">
        <v>710000000</v>
      </c>
      <c r="J4186" s="291" t="s">
        <v>1075</v>
      </c>
      <c r="K4186" s="30" t="s">
        <v>6133</v>
      </c>
      <c r="L4186" s="86" t="s">
        <v>1143</v>
      </c>
      <c r="M4186" s="291" t="s">
        <v>32</v>
      </c>
      <c r="N4186" s="291" t="s">
        <v>10994</v>
      </c>
      <c r="O4186" s="15" t="s">
        <v>3810</v>
      </c>
      <c r="P4186" s="36" t="s">
        <v>40</v>
      </c>
      <c r="Q4186" s="293" t="s">
        <v>41</v>
      </c>
      <c r="R4186" s="121">
        <v>1</v>
      </c>
      <c r="S4186" s="294">
        <v>50000</v>
      </c>
      <c r="T4186" s="294">
        <v>50000</v>
      </c>
      <c r="U4186" s="294">
        <v>56000</v>
      </c>
      <c r="V4186" s="291" t="s">
        <v>42</v>
      </c>
      <c r="W4186" s="291">
        <v>2014</v>
      </c>
      <c r="X4186" s="291"/>
      <c r="Y4186" s="144"/>
    </row>
    <row r="4187" spans="1:25" s="315" customFormat="1" ht="74.25" customHeight="1" x14ac:dyDescent="0.25">
      <c r="A4187" s="276" t="s">
        <v>13599</v>
      </c>
      <c r="B4187" s="88" t="s">
        <v>27</v>
      </c>
      <c r="C4187" s="314" t="s">
        <v>6623</v>
      </c>
      <c r="D4187" s="314" t="s">
        <v>8011</v>
      </c>
      <c r="E4187" s="314" t="s">
        <v>3933</v>
      </c>
      <c r="F4187" s="293" t="s">
        <v>3924</v>
      </c>
      <c r="G4187" s="291" t="s">
        <v>29</v>
      </c>
      <c r="H4187" s="296">
        <v>0</v>
      </c>
      <c r="I4187" s="291">
        <v>710000000</v>
      </c>
      <c r="J4187" s="291" t="s">
        <v>1075</v>
      </c>
      <c r="K4187" s="30" t="s">
        <v>6133</v>
      </c>
      <c r="L4187" s="86" t="s">
        <v>1143</v>
      </c>
      <c r="M4187" s="291" t="s">
        <v>32</v>
      </c>
      <c r="N4187" s="291" t="s">
        <v>10994</v>
      </c>
      <c r="O4187" s="15" t="s">
        <v>3810</v>
      </c>
      <c r="P4187" s="36" t="s">
        <v>1837</v>
      </c>
      <c r="Q4187" s="293" t="s">
        <v>1838</v>
      </c>
      <c r="R4187" s="121">
        <v>1</v>
      </c>
      <c r="S4187" s="294">
        <v>7000</v>
      </c>
      <c r="T4187" s="294">
        <v>7000</v>
      </c>
      <c r="U4187" s="294">
        <v>7840</v>
      </c>
      <c r="V4187" s="291" t="s">
        <v>42</v>
      </c>
      <c r="W4187" s="291">
        <v>2014</v>
      </c>
      <c r="X4187" s="291"/>
      <c r="Y4187" s="144"/>
    </row>
    <row r="4188" spans="1:25" s="315" customFormat="1" ht="74.25" customHeight="1" x14ac:dyDescent="0.25">
      <c r="A4188" s="276" t="s">
        <v>13614</v>
      </c>
      <c r="B4188" s="88" t="s">
        <v>27</v>
      </c>
      <c r="C4188" s="314" t="s">
        <v>7791</v>
      </c>
      <c r="D4188" s="314" t="s">
        <v>7792</v>
      </c>
      <c r="E4188" s="314" t="s">
        <v>7793</v>
      </c>
      <c r="F4188" s="293" t="s">
        <v>6582</v>
      </c>
      <c r="G4188" s="291" t="s">
        <v>29</v>
      </c>
      <c r="H4188" s="296">
        <v>0</v>
      </c>
      <c r="I4188" s="291">
        <v>710000000</v>
      </c>
      <c r="J4188" s="291" t="s">
        <v>1075</v>
      </c>
      <c r="K4188" s="30" t="s">
        <v>3806</v>
      </c>
      <c r="L4188" s="86" t="s">
        <v>1141</v>
      </c>
      <c r="M4188" s="291" t="s">
        <v>32</v>
      </c>
      <c r="N4188" s="291" t="s">
        <v>13612</v>
      </c>
      <c r="O4188" s="15" t="s">
        <v>3810</v>
      </c>
      <c r="P4188" s="36" t="s">
        <v>40</v>
      </c>
      <c r="Q4188" s="293" t="s">
        <v>41</v>
      </c>
      <c r="R4188" s="121">
        <v>50</v>
      </c>
      <c r="S4188" s="294">
        <v>16900</v>
      </c>
      <c r="T4188" s="294">
        <f>S4188*R4188</f>
        <v>845000</v>
      </c>
      <c r="U4188" s="294">
        <f>T4188*1.12</f>
        <v>946400.00000000012</v>
      </c>
      <c r="V4188" s="291" t="s">
        <v>42</v>
      </c>
      <c r="W4188" s="291">
        <v>2014</v>
      </c>
      <c r="X4188" s="291"/>
      <c r="Y4188" s="144"/>
    </row>
    <row r="4189" spans="1:25" s="315" customFormat="1" ht="74.25" customHeight="1" x14ac:dyDescent="0.25">
      <c r="A4189" s="276" t="s">
        <v>13615</v>
      </c>
      <c r="B4189" s="88" t="s">
        <v>27</v>
      </c>
      <c r="C4189" s="314" t="s">
        <v>13613</v>
      </c>
      <c r="D4189" s="314" t="s">
        <v>6029</v>
      </c>
      <c r="E4189" s="314" t="s">
        <v>3601</v>
      </c>
      <c r="F4189" s="293" t="s">
        <v>6579</v>
      </c>
      <c r="G4189" s="291" t="s">
        <v>29</v>
      </c>
      <c r="H4189" s="296">
        <v>0</v>
      </c>
      <c r="I4189" s="291">
        <v>710000000</v>
      </c>
      <c r="J4189" s="291" t="s">
        <v>1075</v>
      </c>
      <c r="K4189" s="30" t="s">
        <v>3806</v>
      </c>
      <c r="L4189" s="86" t="s">
        <v>1141</v>
      </c>
      <c r="M4189" s="291" t="s">
        <v>32</v>
      </c>
      <c r="N4189" s="291" t="s">
        <v>13612</v>
      </c>
      <c r="O4189" s="15" t="s">
        <v>3810</v>
      </c>
      <c r="P4189" s="36" t="s">
        <v>40</v>
      </c>
      <c r="Q4189" s="293" t="s">
        <v>41</v>
      </c>
      <c r="R4189" s="121">
        <v>7</v>
      </c>
      <c r="S4189" s="294">
        <v>1969</v>
      </c>
      <c r="T4189" s="294">
        <f>S4189*R4189</f>
        <v>13783</v>
      </c>
      <c r="U4189" s="294">
        <f t="shared" ref="U4189:U4190" si="328">T4189*1.12</f>
        <v>15436.960000000001</v>
      </c>
      <c r="V4189" s="291" t="s">
        <v>42</v>
      </c>
      <c r="W4189" s="291">
        <v>2014</v>
      </c>
      <c r="X4189" s="291"/>
      <c r="Y4189" s="144"/>
    </row>
    <row r="4190" spans="1:25" s="315" customFormat="1" ht="74.25" customHeight="1" x14ac:dyDescent="0.25">
      <c r="A4190" s="276" t="s">
        <v>13616</v>
      </c>
      <c r="B4190" s="88" t="s">
        <v>27</v>
      </c>
      <c r="C4190" s="314" t="s">
        <v>7789</v>
      </c>
      <c r="D4190" s="314" t="s">
        <v>3615</v>
      </c>
      <c r="E4190" s="314" t="s">
        <v>7790</v>
      </c>
      <c r="F4190" s="293" t="s">
        <v>6580</v>
      </c>
      <c r="G4190" s="291" t="s">
        <v>29</v>
      </c>
      <c r="H4190" s="296">
        <v>0</v>
      </c>
      <c r="I4190" s="291">
        <v>710000000</v>
      </c>
      <c r="J4190" s="291" t="s">
        <v>1075</v>
      </c>
      <c r="K4190" s="30" t="s">
        <v>3806</v>
      </c>
      <c r="L4190" s="86" t="s">
        <v>1141</v>
      </c>
      <c r="M4190" s="291" t="s">
        <v>32</v>
      </c>
      <c r="N4190" s="291" t="s">
        <v>13612</v>
      </c>
      <c r="O4190" s="15" t="s">
        <v>3810</v>
      </c>
      <c r="P4190" s="36" t="s">
        <v>40</v>
      </c>
      <c r="Q4190" s="293" t="s">
        <v>41</v>
      </c>
      <c r="R4190" s="121">
        <v>30</v>
      </c>
      <c r="S4190" s="294">
        <v>1650</v>
      </c>
      <c r="T4190" s="294">
        <f>S4190*R4190</f>
        <v>49500</v>
      </c>
      <c r="U4190" s="294">
        <f t="shared" si="328"/>
        <v>55440.000000000007</v>
      </c>
      <c r="V4190" s="291" t="s">
        <v>42</v>
      </c>
      <c r="W4190" s="291">
        <v>2014</v>
      </c>
      <c r="X4190" s="291"/>
      <c r="Y4190" s="144"/>
    </row>
    <row r="4191" spans="1:25" s="315" customFormat="1" ht="74.25" customHeight="1" x14ac:dyDescent="0.25">
      <c r="A4191" s="276" t="s">
        <v>13627</v>
      </c>
      <c r="B4191" s="88" t="s">
        <v>27</v>
      </c>
      <c r="C4191" s="314" t="s">
        <v>3973</v>
      </c>
      <c r="D4191" s="314" t="s">
        <v>3974</v>
      </c>
      <c r="E4191" s="314" t="s">
        <v>13625</v>
      </c>
      <c r="F4191" s="293" t="s">
        <v>13626</v>
      </c>
      <c r="G4191" s="291" t="s">
        <v>350</v>
      </c>
      <c r="H4191" s="296">
        <v>0</v>
      </c>
      <c r="I4191" s="291">
        <v>710000000</v>
      </c>
      <c r="J4191" s="291" t="s">
        <v>1075</v>
      </c>
      <c r="K4191" s="30" t="s">
        <v>3806</v>
      </c>
      <c r="L4191" s="86" t="s">
        <v>1141</v>
      </c>
      <c r="M4191" s="291" t="s">
        <v>32</v>
      </c>
      <c r="N4191" s="291" t="s">
        <v>13612</v>
      </c>
      <c r="O4191" s="15" t="s">
        <v>3810</v>
      </c>
      <c r="P4191" s="36" t="s">
        <v>40</v>
      </c>
      <c r="Q4191" s="293" t="s">
        <v>41</v>
      </c>
      <c r="R4191" s="121">
        <v>5895</v>
      </c>
      <c r="S4191" s="294">
        <v>400</v>
      </c>
      <c r="T4191" s="294">
        <f>R4191*S4191</f>
        <v>2358000</v>
      </c>
      <c r="U4191" s="294">
        <f>T4191*1.12</f>
        <v>2640960.0000000005</v>
      </c>
      <c r="V4191" s="291" t="s">
        <v>42</v>
      </c>
      <c r="W4191" s="291">
        <v>2014</v>
      </c>
      <c r="X4191" s="291"/>
      <c r="Y4191" s="144"/>
    </row>
    <row r="4192" spans="1:25" s="273" customFormat="1" ht="109.5" customHeight="1" x14ac:dyDescent="0.25">
      <c r="A4192" s="276" t="s">
        <v>13659</v>
      </c>
      <c r="B4192" s="238" t="s">
        <v>27</v>
      </c>
      <c r="C4192" s="274" t="s">
        <v>13657</v>
      </c>
      <c r="D4192" s="275" t="s">
        <v>1927</v>
      </c>
      <c r="E4192" s="275" t="s">
        <v>13658</v>
      </c>
      <c r="F4192" s="264"/>
      <c r="G4192" s="264" t="s">
        <v>29</v>
      </c>
      <c r="H4192" s="281">
        <v>0</v>
      </c>
      <c r="I4192" s="276">
        <v>710000000</v>
      </c>
      <c r="J4192" s="276" t="s">
        <v>1075</v>
      </c>
      <c r="K4192" s="30" t="s">
        <v>3806</v>
      </c>
      <c r="L4192" s="276" t="s">
        <v>1149</v>
      </c>
      <c r="M4192" s="282" t="s">
        <v>32</v>
      </c>
      <c r="N4192" s="276" t="s">
        <v>11021</v>
      </c>
      <c r="O4192" s="323">
        <v>0</v>
      </c>
      <c r="P4192" s="279" t="s">
        <v>40</v>
      </c>
      <c r="Q4192" s="274" t="s">
        <v>41</v>
      </c>
      <c r="R4192" s="327">
        <v>2</v>
      </c>
      <c r="S4192" s="278">
        <v>35000</v>
      </c>
      <c r="T4192" s="278">
        <f t="shared" ref="T4192" si="329">R4192*S4192</f>
        <v>70000</v>
      </c>
      <c r="U4192" s="278">
        <f t="shared" ref="U4192:U4193" si="330">T4192*1.12</f>
        <v>78400.000000000015</v>
      </c>
      <c r="V4192" s="276" t="s">
        <v>42</v>
      </c>
      <c r="W4192" s="263">
        <v>2014</v>
      </c>
      <c r="X4192" s="263"/>
      <c r="Y4192" s="144"/>
    </row>
    <row r="4193" spans="1:25" s="273" customFormat="1" ht="76.5" x14ac:dyDescent="0.25">
      <c r="A4193" s="276" t="s">
        <v>13663</v>
      </c>
      <c r="B4193" s="238" t="s">
        <v>27</v>
      </c>
      <c r="C4193" s="274" t="s">
        <v>13660</v>
      </c>
      <c r="D4193" s="274" t="s">
        <v>13661</v>
      </c>
      <c r="E4193" s="274" t="s">
        <v>13662</v>
      </c>
      <c r="F4193" s="274"/>
      <c r="G4193" s="264" t="s">
        <v>29</v>
      </c>
      <c r="H4193" s="281">
        <v>0</v>
      </c>
      <c r="I4193" s="276">
        <v>710000000</v>
      </c>
      <c r="J4193" s="276" t="s">
        <v>1075</v>
      </c>
      <c r="K4193" s="263" t="s">
        <v>3806</v>
      </c>
      <c r="L4193" s="276" t="s">
        <v>1148</v>
      </c>
      <c r="M4193" s="282" t="s">
        <v>32</v>
      </c>
      <c r="N4193" s="276" t="s">
        <v>10694</v>
      </c>
      <c r="O4193" s="323">
        <v>0</v>
      </c>
      <c r="P4193" s="264">
        <v>55</v>
      </c>
      <c r="Q4193" s="263" t="s">
        <v>1344</v>
      </c>
      <c r="R4193" s="327">
        <v>26</v>
      </c>
      <c r="S4193" s="278">
        <v>1500</v>
      </c>
      <c r="T4193" s="278">
        <f>R4193*S4193</f>
        <v>39000</v>
      </c>
      <c r="U4193" s="278">
        <f t="shared" si="330"/>
        <v>43680.000000000007</v>
      </c>
      <c r="V4193" s="276" t="s">
        <v>42</v>
      </c>
      <c r="W4193" s="274">
        <v>2014</v>
      </c>
      <c r="X4193" s="274"/>
      <c r="Y4193" s="144"/>
    </row>
    <row r="4194" spans="1:25" s="273" customFormat="1" ht="81" customHeight="1" x14ac:dyDescent="0.25">
      <c r="A4194" s="276" t="s">
        <v>13685</v>
      </c>
      <c r="B4194" s="330" t="s">
        <v>27</v>
      </c>
      <c r="C4194" s="88" t="s">
        <v>13668</v>
      </c>
      <c r="D4194" s="293" t="s">
        <v>9858</v>
      </c>
      <c r="E4194" s="274" t="s">
        <v>13669</v>
      </c>
      <c r="F4194" s="274"/>
      <c r="G4194" s="291" t="s">
        <v>350</v>
      </c>
      <c r="H4194" s="274">
        <v>100</v>
      </c>
      <c r="I4194" s="293">
        <v>710000000</v>
      </c>
      <c r="J4194" s="291" t="s">
        <v>1075</v>
      </c>
      <c r="K4194" s="291" t="s">
        <v>11805</v>
      </c>
      <c r="L4194" s="14" t="s">
        <v>1198</v>
      </c>
      <c r="M4194" s="291" t="s">
        <v>32</v>
      </c>
      <c r="N4194" s="276" t="s">
        <v>11021</v>
      </c>
      <c r="O4194" s="291">
        <v>30</v>
      </c>
      <c r="P4194" s="274">
        <v>796</v>
      </c>
      <c r="Q4194" s="249" t="s">
        <v>41</v>
      </c>
      <c r="R4194" s="331">
        <v>500</v>
      </c>
      <c r="S4194" s="17">
        <v>5500</v>
      </c>
      <c r="T4194" s="17">
        <v>2750000</v>
      </c>
      <c r="U4194" s="17">
        <f>T4194*112%</f>
        <v>3080000.0000000005</v>
      </c>
      <c r="V4194" s="8" t="s">
        <v>36</v>
      </c>
      <c r="W4194" s="293">
        <v>2014</v>
      </c>
      <c r="X4194" s="293"/>
    </row>
    <row r="4195" spans="1:25" s="273" customFormat="1" ht="68.25" customHeight="1" x14ac:dyDescent="0.25">
      <c r="A4195" s="276" t="s">
        <v>13686</v>
      </c>
      <c r="B4195" s="330" t="s">
        <v>27</v>
      </c>
      <c r="C4195" s="88" t="s">
        <v>13670</v>
      </c>
      <c r="D4195" s="293" t="s">
        <v>13671</v>
      </c>
      <c r="E4195" s="293" t="s">
        <v>13672</v>
      </c>
      <c r="F4195" s="293"/>
      <c r="G4195" s="291" t="s">
        <v>29</v>
      </c>
      <c r="H4195" s="274">
        <v>0</v>
      </c>
      <c r="I4195" s="293">
        <v>710000000</v>
      </c>
      <c r="J4195" s="291" t="s">
        <v>1075</v>
      </c>
      <c r="K4195" s="291" t="s">
        <v>11805</v>
      </c>
      <c r="L4195" s="14" t="s">
        <v>1198</v>
      </c>
      <c r="M4195" s="291" t="s">
        <v>32</v>
      </c>
      <c r="N4195" s="276" t="s">
        <v>11021</v>
      </c>
      <c r="O4195" s="291">
        <v>0</v>
      </c>
      <c r="P4195" s="274">
        <v>168</v>
      </c>
      <c r="Q4195" s="249" t="s">
        <v>12021</v>
      </c>
      <c r="R4195" s="331">
        <v>6.25</v>
      </c>
      <c r="S4195" s="17">
        <v>100000</v>
      </c>
      <c r="T4195" s="17">
        <v>625000</v>
      </c>
      <c r="U4195" s="17">
        <f>T4195*112%</f>
        <v>700000.00000000012</v>
      </c>
      <c r="V4195" s="8" t="s">
        <v>42</v>
      </c>
      <c r="W4195" s="293">
        <v>2014</v>
      </c>
      <c r="X4195" s="293"/>
    </row>
    <row r="4196" spans="1:25" s="273" customFormat="1" ht="68.25" customHeight="1" x14ac:dyDescent="0.25">
      <c r="A4196" s="276" t="s">
        <v>13687</v>
      </c>
      <c r="B4196" s="330" t="s">
        <v>27</v>
      </c>
      <c r="C4196" s="88" t="s">
        <v>13673</v>
      </c>
      <c r="D4196" s="293" t="s">
        <v>1851</v>
      </c>
      <c r="E4196" s="293" t="s">
        <v>13674</v>
      </c>
      <c r="F4196" s="293" t="s">
        <v>13675</v>
      </c>
      <c r="G4196" s="291" t="s">
        <v>350</v>
      </c>
      <c r="H4196" s="274">
        <v>100</v>
      </c>
      <c r="I4196" s="293">
        <v>710000000</v>
      </c>
      <c r="J4196" s="291" t="s">
        <v>1075</v>
      </c>
      <c r="K4196" s="291" t="s">
        <v>11805</v>
      </c>
      <c r="L4196" s="14" t="s">
        <v>1198</v>
      </c>
      <c r="M4196" s="291" t="s">
        <v>32</v>
      </c>
      <c r="N4196" s="276" t="s">
        <v>11021</v>
      </c>
      <c r="O4196" s="291">
        <v>30</v>
      </c>
      <c r="P4196" s="279" t="s">
        <v>641</v>
      </c>
      <c r="Q4196" s="249" t="s">
        <v>642</v>
      </c>
      <c r="R4196" s="331">
        <v>1800</v>
      </c>
      <c r="S4196" s="17">
        <v>2638.88</v>
      </c>
      <c r="T4196" s="17">
        <v>0</v>
      </c>
      <c r="U4196" s="17">
        <f t="shared" ref="U4196:U4203" si="331">T4196*112%</f>
        <v>0</v>
      </c>
      <c r="V4196" s="8" t="s">
        <v>36</v>
      </c>
      <c r="W4196" s="293">
        <v>2014</v>
      </c>
      <c r="X4196" s="293"/>
    </row>
    <row r="4197" spans="1:25" s="273" customFormat="1" ht="109.5" customHeight="1" x14ac:dyDescent="0.25">
      <c r="A4197" s="276" t="s">
        <v>13873</v>
      </c>
      <c r="B4197" s="276" t="s">
        <v>27</v>
      </c>
      <c r="C4197" s="276" t="s">
        <v>1850</v>
      </c>
      <c r="D4197" s="276" t="s">
        <v>1851</v>
      </c>
      <c r="E4197" s="276" t="s">
        <v>1852</v>
      </c>
      <c r="F4197" s="276" t="s">
        <v>13874</v>
      </c>
      <c r="G4197" s="276" t="s">
        <v>350</v>
      </c>
      <c r="H4197" s="276">
        <v>100</v>
      </c>
      <c r="I4197" s="276">
        <v>710000000</v>
      </c>
      <c r="J4197" s="276" t="s">
        <v>1075</v>
      </c>
      <c r="K4197" s="276" t="s">
        <v>11805</v>
      </c>
      <c r="L4197" s="276" t="s">
        <v>1198</v>
      </c>
      <c r="M4197" s="276" t="s">
        <v>32</v>
      </c>
      <c r="N4197" s="276" t="s">
        <v>11021</v>
      </c>
      <c r="O4197" s="291">
        <v>30</v>
      </c>
      <c r="P4197" s="279" t="s">
        <v>641</v>
      </c>
      <c r="Q4197" s="276" t="s">
        <v>642</v>
      </c>
      <c r="R4197" s="278">
        <v>1800</v>
      </c>
      <c r="S4197" s="278">
        <v>2638.88</v>
      </c>
      <c r="T4197" s="278">
        <f t="shared" ref="T4197" si="332">R4197*S4197</f>
        <v>4749984</v>
      </c>
      <c r="U4197" s="278">
        <f t="shared" ref="U4197" si="333">T4197*1.12</f>
        <v>5319982.08</v>
      </c>
      <c r="V4197" s="8" t="s">
        <v>36</v>
      </c>
      <c r="W4197" s="276">
        <v>2014</v>
      </c>
      <c r="X4197" s="293" t="s">
        <v>13875</v>
      </c>
    </row>
    <row r="4198" spans="1:25" s="273" customFormat="1" ht="68.25" customHeight="1" x14ac:dyDescent="0.25">
      <c r="A4198" s="276" t="s">
        <v>13688</v>
      </c>
      <c r="B4198" s="330" t="s">
        <v>27</v>
      </c>
      <c r="C4198" s="88" t="s">
        <v>13676</v>
      </c>
      <c r="D4198" s="293" t="s">
        <v>13671</v>
      </c>
      <c r="E4198" s="293" t="s">
        <v>13677</v>
      </c>
      <c r="F4198" s="293" t="s">
        <v>13678</v>
      </c>
      <c r="G4198" s="291" t="s">
        <v>29</v>
      </c>
      <c r="H4198" s="274">
        <v>0</v>
      </c>
      <c r="I4198" s="293">
        <v>710000000</v>
      </c>
      <c r="J4198" s="291" t="s">
        <v>1075</v>
      </c>
      <c r="K4198" s="291" t="s">
        <v>11805</v>
      </c>
      <c r="L4198" s="14" t="s">
        <v>1198</v>
      </c>
      <c r="M4198" s="291" t="s">
        <v>32</v>
      </c>
      <c r="N4198" s="276" t="s">
        <v>11021</v>
      </c>
      <c r="O4198" s="291">
        <v>0</v>
      </c>
      <c r="P4198" s="274">
        <v>168</v>
      </c>
      <c r="Q4198" s="249" t="s">
        <v>12021</v>
      </c>
      <c r="R4198" s="331">
        <v>8.4</v>
      </c>
      <c r="S4198" s="17">
        <v>100000</v>
      </c>
      <c r="T4198" s="17">
        <v>840000</v>
      </c>
      <c r="U4198" s="17">
        <f t="shared" si="331"/>
        <v>940800.00000000012</v>
      </c>
      <c r="V4198" s="8" t="s">
        <v>42</v>
      </c>
      <c r="W4198" s="293">
        <v>2014</v>
      </c>
      <c r="X4198" s="293"/>
    </row>
    <row r="4199" spans="1:25" s="273" customFormat="1" ht="68.25" customHeight="1" x14ac:dyDescent="0.25">
      <c r="A4199" s="276" t="s">
        <v>13689</v>
      </c>
      <c r="B4199" s="330" t="s">
        <v>27</v>
      </c>
      <c r="C4199" s="88" t="s">
        <v>13679</v>
      </c>
      <c r="D4199" s="293" t="s">
        <v>13680</v>
      </c>
      <c r="E4199" s="293" t="s">
        <v>13681</v>
      </c>
      <c r="F4199" s="293"/>
      <c r="G4199" s="291" t="s">
        <v>29</v>
      </c>
      <c r="H4199" s="274">
        <v>0</v>
      </c>
      <c r="I4199" s="293">
        <v>710000000</v>
      </c>
      <c r="J4199" s="291" t="s">
        <v>1075</v>
      </c>
      <c r="K4199" s="291" t="s">
        <v>11805</v>
      </c>
      <c r="L4199" s="14" t="s">
        <v>1198</v>
      </c>
      <c r="M4199" s="291" t="s">
        <v>32</v>
      </c>
      <c r="N4199" s="276" t="s">
        <v>11021</v>
      </c>
      <c r="O4199" s="291">
        <v>0</v>
      </c>
      <c r="P4199" s="274">
        <v>796</v>
      </c>
      <c r="Q4199" s="249" t="s">
        <v>41</v>
      </c>
      <c r="R4199" s="331">
        <v>2</v>
      </c>
      <c r="S4199" s="17">
        <v>378000</v>
      </c>
      <c r="T4199" s="17">
        <v>756000</v>
      </c>
      <c r="U4199" s="17">
        <f t="shared" si="331"/>
        <v>846720.00000000012</v>
      </c>
      <c r="V4199" s="8" t="s">
        <v>42</v>
      </c>
      <c r="W4199" s="293">
        <v>2014</v>
      </c>
      <c r="X4199" s="293"/>
    </row>
    <row r="4200" spans="1:25" s="273" customFormat="1" ht="68.25" customHeight="1" x14ac:dyDescent="0.25">
      <c r="A4200" s="276" t="s">
        <v>13690</v>
      </c>
      <c r="B4200" s="330" t="s">
        <v>27</v>
      </c>
      <c r="C4200" s="88" t="s">
        <v>13682</v>
      </c>
      <c r="D4200" s="293" t="s">
        <v>6425</v>
      </c>
      <c r="E4200" s="293" t="s">
        <v>13683</v>
      </c>
      <c r="F4200" s="293"/>
      <c r="G4200" s="291" t="s">
        <v>29</v>
      </c>
      <c r="H4200" s="274">
        <v>0</v>
      </c>
      <c r="I4200" s="293">
        <v>710000000</v>
      </c>
      <c r="J4200" s="291" t="s">
        <v>1075</v>
      </c>
      <c r="K4200" s="291" t="s">
        <v>11805</v>
      </c>
      <c r="L4200" s="14" t="s">
        <v>1198</v>
      </c>
      <c r="M4200" s="291" t="s">
        <v>32</v>
      </c>
      <c r="N4200" s="276" t="s">
        <v>11021</v>
      </c>
      <c r="O4200" s="291">
        <v>0</v>
      </c>
      <c r="P4200" s="274">
        <v>168</v>
      </c>
      <c r="Q4200" s="249" t="s">
        <v>13684</v>
      </c>
      <c r="R4200" s="331">
        <v>0.5</v>
      </c>
      <c r="S4200" s="17">
        <v>250000</v>
      </c>
      <c r="T4200" s="17">
        <v>125000</v>
      </c>
      <c r="U4200" s="17">
        <f t="shared" si="331"/>
        <v>140000</v>
      </c>
      <c r="V4200" s="8" t="s">
        <v>42</v>
      </c>
      <c r="W4200" s="293">
        <v>2014</v>
      </c>
      <c r="X4200" s="293"/>
    </row>
    <row r="4201" spans="1:25" s="273" customFormat="1" ht="68.25" customHeight="1" x14ac:dyDescent="0.25">
      <c r="A4201" s="276" t="s">
        <v>13702</v>
      </c>
      <c r="B4201" s="330" t="s">
        <v>27</v>
      </c>
      <c r="C4201" s="88" t="s">
        <v>13691</v>
      </c>
      <c r="D4201" s="293" t="s">
        <v>13692</v>
      </c>
      <c r="E4201" s="293" t="s">
        <v>13693</v>
      </c>
      <c r="F4201" s="293"/>
      <c r="G4201" s="291" t="s">
        <v>29</v>
      </c>
      <c r="H4201" s="274">
        <v>0</v>
      </c>
      <c r="I4201" s="293">
        <v>710000000</v>
      </c>
      <c r="J4201" s="291" t="s">
        <v>1075</v>
      </c>
      <c r="K4201" s="291" t="s">
        <v>11805</v>
      </c>
      <c r="L4201" s="14" t="s">
        <v>1198</v>
      </c>
      <c r="M4201" s="291" t="s">
        <v>32</v>
      </c>
      <c r="N4201" s="276" t="s">
        <v>11021</v>
      </c>
      <c r="O4201" s="295" t="s">
        <v>67</v>
      </c>
      <c r="P4201" s="274">
        <v>796</v>
      </c>
      <c r="Q4201" s="249" t="s">
        <v>41</v>
      </c>
      <c r="R4201" s="331">
        <v>6</v>
      </c>
      <c r="S4201" s="17">
        <v>6500</v>
      </c>
      <c r="T4201" s="17">
        <v>39000</v>
      </c>
      <c r="U4201" s="17">
        <f t="shared" si="331"/>
        <v>43680.000000000007</v>
      </c>
      <c r="V4201" s="8" t="s">
        <v>42</v>
      </c>
      <c r="W4201" s="293">
        <v>2014</v>
      </c>
      <c r="X4201" s="293"/>
    </row>
    <row r="4202" spans="1:25" s="273" customFormat="1" ht="68.25" customHeight="1" x14ac:dyDescent="0.25">
      <c r="A4202" s="276" t="s">
        <v>13703</v>
      </c>
      <c r="B4202" s="330" t="s">
        <v>27</v>
      </c>
      <c r="C4202" s="88" t="s">
        <v>13694</v>
      </c>
      <c r="D4202" s="293" t="s">
        <v>1952</v>
      </c>
      <c r="E4202" s="293" t="s">
        <v>13695</v>
      </c>
      <c r="F4202" s="293"/>
      <c r="G4202" s="291" t="s">
        <v>29</v>
      </c>
      <c r="H4202" s="274">
        <v>0</v>
      </c>
      <c r="I4202" s="293">
        <v>710000000</v>
      </c>
      <c r="J4202" s="291" t="s">
        <v>1075</v>
      </c>
      <c r="K4202" s="291" t="s">
        <v>11805</v>
      </c>
      <c r="L4202" s="14" t="s">
        <v>1198</v>
      </c>
      <c r="M4202" s="291" t="s">
        <v>32</v>
      </c>
      <c r="N4202" s="276" t="s">
        <v>11021</v>
      </c>
      <c r="O4202" s="295" t="s">
        <v>67</v>
      </c>
      <c r="P4202" s="274">
        <v>796</v>
      </c>
      <c r="Q4202" s="249" t="s">
        <v>41</v>
      </c>
      <c r="R4202" s="331">
        <v>6</v>
      </c>
      <c r="S4202" s="17">
        <v>3500</v>
      </c>
      <c r="T4202" s="17">
        <v>21000</v>
      </c>
      <c r="U4202" s="17">
        <f t="shared" si="331"/>
        <v>23520.000000000004</v>
      </c>
      <c r="V4202" s="8" t="s">
        <v>42</v>
      </c>
      <c r="W4202" s="293">
        <v>2014</v>
      </c>
      <c r="X4202" s="293"/>
    </row>
    <row r="4203" spans="1:25" s="273" customFormat="1" ht="68.25" customHeight="1" x14ac:dyDescent="0.25">
      <c r="A4203" s="276" t="s">
        <v>13704</v>
      </c>
      <c r="B4203" s="330" t="s">
        <v>27</v>
      </c>
      <c r="C4203" s="88" t="s">
        <v>13696</v>
      </c>
      <c r="D4203" s="293" t="s">
        <v>4221</v>
      </c>
      <c r="E4203" s="293" t="s">
        <v>13697</v>
      </c>
      <c r="F4203" s="293" t="s">
        <v>13698</v>
      </c>
      <c r="G4203" s="291" t="s">
        <v>29</v>
      </c>
      <c r="H4203" s="274">
        <v>0</v>
      </c>
      <c r="I4203" s="293">
        <v>710000000</v>
      </c>
      <c r="J4203" s="291" t="s">
        <v>1075</v>
      </c>
      <c r="K4203" s="291" t="s">
        <v>11805</v>
      </c>
      <c r="L4203" s="14" t="s">
        <v>1198</v>
      </c>
      <c r="M4203" s="291" t="s">
        <v>32</v>
      </c>
      <c r="N4203" s="276" t="s">
        <v>11021</v>
      </c>
      <c r="O4203" s="295" t="s">
        <v>67</v>
      </c>
      <c r="P4203" s="274">
        <v>166</v>
      </c>
      <c r="Q4203" s="249" t="s">
        <v>6191</v>
      </c>
      <c r="R4203" s="331">
        <v>8</v>
      </c>
      <c r="S4203" s="17">
        <v>850</v>
      </c>
      <c r="T4203" s="17">
        <v>6800</v>
      </c>
      <c r="U4203" s="17">
        <f t="shared" si="331"/>
        <v>7616.0000000000009</v>
      </c>
      <c r="V4203" s="8" t="s">
        <v>42</v>
      </c>
      <c r="W4203" s="293">
        <v>2014</v>
      </c>
      <c r="X4203" s="293"/>
    </row>
    <row r="4204" spans="1:25" s="273" customFormat="1" ht="68.25" customHeight="1" x14ac:dyDescent="0.25">
      <c r="A4204" s="276" t="s">
        <v>13705</v>
      </c>
      <c r="B4204" s="330" t="s">
        <v>27</v>
      </c>
      <c r="C4204" s="88" t="s">
        <v>13699</v>
      </c>
      <c r="D4204" s="274" t="s">
        <v>4935</v>
      </c>
      <c r="E4204" s="293" t="s">
        <v>13700</v>
      </c>
      <c r="F4204" s="293" t="s">
        <v>13701</v>
      </c>
      <c r="G4204" s="291" t="s">
        <v>29</v>
      </c>
      <c r="H4204" s="274">
        <v>0</v>
      </c>
      <c r="I4204" s="293">
        <v>710000000</v>
      </c>
      <c r="J4204" s="291" t="s">
        <v>1075</v>
      </c>
      <c r="K4204" s="291" t="s">
        <v>11805</v>
      </c>
      <c r="L4204" s="14" t="s">
        <v>1198</v>
      </c>
      <c r="M4204" s="291" t="s">
        <v>32</v>
      </c>
      <c r="N4204" s="276" t="s">
        <v>11021</v>
      </c>
      <c r="O4204" s="295" t="s">
        <v>67</v>
      </c>
      <c r="P4204" s="274">
        <v>18</v>
      </c>
      <c r="Q4204" s="249" t="s">
        <v>6191</v>
      </c>
      <c r="R4204" s="331">
        <v>200</v>
      </c>
      <c r="S4204" s="17">
        <v>916</v>
      </c>
      <c r="T4204" s="17">
        <v>183200</v>
      </c>
      <c r="U4204" s="17">
        <f t="shared" ref="U4204" si="334">T4204*112%</f>
        <v>205184.00000000003</v>
      </c>
      <c r="V4204" s="8" t="s">
        <v>42</v>
      </c>
      <c r="W4204" s="293">
        <v>2014</v>
      </c>
      <c r="X4204" s="293"/>
    </row>
    <row r="4205" spans="1:25" s="273" customFormat="1" ht="90.75" customHeight="1" x14ac:dyDescent="0.25">
      <c r="A4205" s="276" t="s">
        <v>13721</v>
      </c>
      <c r="B4205" s="272" t="s">
        <v>27</v>
      </c>
      <c r="C4205" s="276" t="s">
        <v>10702</v>
      </c>
      <c r="D4205" s="280" t="s">
        <v>3646</v>
      </c>
      <c r="E4205" s="280" t="s">
        <v>10703</v>
      </c>
      <c r="F4205" s="293" t="s">
        <v>13724</v>
      </c>
      <c r="G4205" s="276" t="s">
        <v>343</v>
      </c>
      <c r="H4205" s="281">
        <v>100</v>
      </c>
      <c r="I4205" s="276">
        <v>710000000</v>
      </c>
      <c r="J4205" s="276" t="s">
        <v>1075</v>
      </c>
      <c r="K4205" s="286" t="s">
        <v>13460</v>
      </c>
      <c r="L4205" s="276" t="s">
        <v>1139</v>
      </c>
      <c r="M4205" s="282" t="s">
        <v>32</v>
      </c>
      <c r="N4205" s="276" t="s">
        <v>10994</v>
      </c>
      <c r="O4205" s="285">
        <v>0.3</v>
      </c>
      <c r="P4205" s="279" t="s">
        <v>756</v>
      </c>
      <c r="Q4205" s="276" t="s">
        <v>757</v>
      </c>
      <c r="R4205" s="277">
        <v>28</v>
      </c>
      <c r="S4205" s="278">
        <v>5000</v>
      </c>
      <c r="T4205" s="278">
        <v>140000</v>
      </c>
      <c r="U4205" s="278">
        <f t="shared" ref="U4205" si="335">T4205*1.12</f>
        <v>156800.00000000003</v>
      </c>
      <c r="V4205" s="276" t="s">
        <v>36</v>
      </c>
      <c r="W4205" s="276">
        <v>2014</v>
      </c>
      <c r="X4205" s="276"/>
      <c r="Y4205" s="290"/>
    </row>
    <row r="4206" spans="1:25" s="290" customFormat="1" ht="51.75" customHeight="1" outlineLevel="1" x14ac:dyDescent="0.25">
      <c r="A4206" s="276" t="s">
        <v>13727</v>
      </c>
      <c r="B4206" s="3" t="s">
        <v>27</v>
      </c>
      <c r="C4206" s="293" t="s">
        <v>1868</v>
      </c>
      <c r="D4206" s="292" t="s">
        <v>13426</v>
      </c>
      <c r="E4206" s="292" t="s">
        <v>1869</v>
      </c>
      <c r="F4206" s="293" t="s">
        <v>11925</v>
      </c>
      <c r="G4206" s="291" t="s">
        <v>343</v>
      </c>
      <c r="H4206" s="296">
        <v>100</v>
      </c>
      <c r="I4206" s="291">
        <v>710000000</v>
      </c>
      <c r="J4206" s="291" t="s">
        <v>1075</v>
      </c>
      <c r="K4206" s="44" t="s">
        <v>3806</v>
      </c>
      <c r="L4206" s="293" t="s">
        <v>1147</v>
      </c>
      <c r="M4206" s="291" t="s">
        <v>32</v>
      </c>
      <c r="N4206" s="293" t="s">
        <v>11401</v>
      </c>
      <c r="O4206" s="15">
        <v>0.3</v>
      </c>
      <c r="P4206" s="94">
        <v>839</v>
      </c>
      <c r="Q4206" s="91" t="s">
        <v>1838</v>
      </c>
      <c r="R4206" s="8">
        <v>14</v>
      </c>
      <c r="S4206" s="294">
        <v>16000</v>
      </c>
      <c r="T4206" s="294">
        <f>R4206*S4206</f>
        <v>224000</v>
      </c>
      <c r="U4206" s="294">
        <f>T4206*112%</f>
        <v>250880.00000000003</v>
      </c>
      <c r="V4206" s="291" t="s">
        <v>36</v>
      </c>
      <c r="W4206" s="291">
        <v>2014</v>
      </c>
      <c r="X4206" s="291"/>
    </row>
    <row r="4207" spans="1:25" s="288" customFormat="1" ht="75" customHeight="1" x14ac:dyDescent="0.25">
      <c r="A4207" s="276" t="s">
        <v>13728</v>
      </c>
      <c r="B4207" s="238" t="s">
        <v>27</v>
      </c>
      <c r="C4207" s="275" t="s">
        <v>10702</v>
      </c>
      <c r="D4207" s="275" t="s">
        <v>3646</v>
      </c>
      <c r="E4207" s="108" t="s">
        <v>10703</v>
      </c>
      <c r="F4207" s="108" t="s">
        <v>13724</v>
      </c>
      <c r="G4207" s="291" t="s">
        <v>343</v>
      </c>
      <c r="H4207" s="296">
        <v>100</v>
      </c>
      <c r="I4207" s="276">
        <v>710000000</v>
      </c>
      <c r="J4207" s="276" t="s">
        <v>1075</v>
      </c>
      <c r="K4207" s="263" t="s">
        <v>3806</v>
      </c>
      <c r="L4207" s="269" t="s">
        <v>1143</v>
      </c>
      <c r="M4207" s="276" t="s">
        <v>32</v>
      </c>
      <c r="N4207" s="274" t="s">
        <v>10994</v>
      </c>
      <c r="O4207" s="15" t="s">
        <v>10158</v>
      </c>
      <c r="P4207" s="78">
        <v>715</v>
      </c>
      <c r="Q4207" s="128" t="s">
        <v>757</v>
      </c>
      <c r="R4207" s="270">
        <v>24</v>
      </c>
      <c r="S4207" s="278">
        <v>5000</v>
      </c>
      <c r="T4207" s="278">
        <f>S4207*R4207</f>
        <v>120000</v>
      </c>
      <c r="U4207" s="278">
        <f>T4207*1.12</f>
        <v>134400</v>
      </c>
      <c r="V4207" s="291" t="s">
        <v>36</v>
      </c>
      <c r="W4207" s="276">
        <v>2014</v>
      </c>
      <c r="X4207" s="291"/>
      <c r="Y4207" s="290"/>
    </row>
    <row r="4208" spans="1:25" s="26" customFormat="1" ht="76.5" customHeight="1" x14ac:dyDescent="0.25">
      <c r="A4208" s="276" t="s">
        <v>13729</v>
      </c>
      <c r="B4208" s="3" t="s">
        <v>27</v>
      </c>
      <c r="C4208" s="293" t="s">
        <v>1868</v>
      </c>
      <c r="D4208" s="34" t="s">
        <v>9919</v>
      </c>
      <c r="E4208" s="293" t="s">
        <v>1869</v>
      </c>
      <c r="F4208" s="34" t="s">
        <v>13722</v>
      </c>
      <c r="G4208" s="34" t="s">
        <v>343</v>
      </c>
      <c r="H4208" s="29" t="s">
        <v>375</v>
      </c>
      <c r="I4208" s="291">
        <v>710000000</v>
      </c>
      <c r="J4208" s="291" t="s">
        <v>1075</v>
      </c>
      <c r="K4208" s="263" t="s">
        <v>3806</v>
      </c>
      <c r="L4208" s="291" t="s">
        <v>1148</v>
      </c>
      <c r="M4208" s="6" t="s">
        <v>32</v>
      </c>
      <c r="N4208" s="291" t="s">
        <v>10994</v>
      </c>
      <c r="O4208" s="35">
        <v>0.3</v>
      </c>
      <c r="P4208" s="36" t="s">
        <v>1837</v>
      </c>
      <c r="Q4208" s="293" t="s">
        <v>1838</v>
      </c>
      <c r="R4208" s="294">
        <v>103</v>
      </c>
      <c r="S4208" s="294">
        <v>0</v>
      </c>
      <c r="T4208" s="294">
        <f t="shared" ref="T4208" si="336">R4208*S4208</f>
        <v>0</v>
      </c>
      <c r="U4208" s="294">
        <f t="shared" ref="U4208" si="337">T4208*1.12</f>
        <v>0</v>
      </c>
      <c r="V4208" s="291" t="s">
        <v>36</v>
      </c>
      <c r="W4208" s="30">
        <v>2014</v>
      </c>
      <c r="X4208" s="30" t="s">
        <v>10152</v>
      </c>
      <c r="Y4208" s="290"/>
    </row>
    <row r="4209" spans="1:26" s="26" customFormat="1" ht="94.5" customHeight="1" x14ac:dyDescent="0.25">
      <c r="A4209" s="276" t="s">
        <v>13730</v>
      </c>
      <c r="B4209" s="238" t="s">
        <v>27</v>
      </c>
      <c r="C4209" s="275" t="s">
        <v>10702</v>
      </c>
      <c r="D4209" s="275" t="s">
        <v>3646</v>
      </c>
      <c r="E4209" s="250" t="s">
        <v>10703</v>
      </c>
      <c r="F4209" s="108" t="s">
        <v>13724</v>
      </c>
      <c r="G4209" s="264" t="s">
        <v>343</v>
      </c>
      <c r="H4209" s="281">
        <v>100</v>
      </c>
      <c r="I4209" s="276">
        <v>710000000</v>
      </c>
      <c r="J4209" s="276" t="s">
        <v>1075</v>
      </c>
      <c r="K4209" s="263" t="s">
        <v>3806</v>
      </c>
      <c r="L4209" s="276" t="s">
        <v>1148</v>
      </c>
      <c r="M4209" s="282" t="s">
        <v>32</v>
      </c>
      <c r="N4209" s="291" t="s">
        <v>10994</v>
      </c>
      <c r="O4209" s="285" t="s">
        <v>10158</v>
      </c>
      <c r="P4209" s="264">
        <v>715</v>
      </c>
      <c r="Q4209" s="264" t="s">
        <v>757</v>
      </c>
      <c r="R4209" s="294">
        <v>100</v>
      </c>
      <c r="S4209" s="294">
        <v>5000</v>
      </c>
      <c r="T4209" s="294">
        <f t="shared" ref="T4209" si="338">R4209*S4209</f>
        <v>500000</v>
      </c>
      <c r="U4209" s="294">
        <f t="shared" ref="U4209:U4210" si="339">T4209*1.12</f>
        <v>560000</v>
      </c>
      <c r="V4209" s="276" t="s">
        <v>36</v>
      </c>
      <c r="W4209" s="263">
        <v>2014</v>
      </c>
      <c r="X4209" s="293"/>
      <c r="Y4209" s="290"/>
    </row>
    <row r="4210" spans="1:26" s="288" customFormat="1" ht="73.5" customHeight="1" x14ac:dyDescent="0.25">
      <c r="A4210" s="276" t="s">
        <v>13731</v>
      </c>
      <c r="B4210" s="247" t="s">
        <v>27</v>
      </c>
      <c r="C4210" s="274" t="s">
        <v>1868</v>
      </c>
      <c r="D4210" s="274" t="s">
        <v>9919</v>
      </c>
      <c r="E4210" s="274" t="s">
        <v>1869</v>
      </c>
      <c r="F4210" s="274" t="s">
        <v>13722</v>
      </c>
      <c r="G4210" s="274" t="s">
        <v>343</v>
      </c>
      <c r="H4210" s="281">
        <v>100</v>
      </c>
      <c r="I4210" s="276">
        <v>710000000</v>
      </c>
      <c r="J4210" s="276" t="s">
        <v>1075</v>
      </c>
      <c r="K4210" s="248" t="s">
        <v>13459</v>
      </c>
      <c r="L4210" s="276" t="s">
        <v>1139</v>
      </c>
      <c r="M4210" s="276" t="s">
        <v>32</v>
      </c>
      <c r="N4210" s="274" t="s">
        <v>10994</v>
      </c>
      <c r="O4210" s="15" t="s">
        <v>10158</v>
      </c>
      <c r="P4210" s="249" t="s">
        <v>1837</v>
      </c>
      <c r="Q4210" s="274" t="s">
        <v>1838</v>
      </c>
      <c r="R4210" s="294">
        <v>17</v>
      </c>
      <c r="S4210" s="294">
        <v>16000</v>
      </c>
      <c r="T4210" s="294">
        <v>272000</v>
      </c>
      <c r="U4210" s="294">
        <f t="shared" si="339"/>
        <v>304640</v>
      </c>
      <c r="V4210" s="274" t="s">
        <v>36</v>
      </c>
      <c r="W4210" s="274">
        <v>2014</v>
      </c>
      <c r="X4210" s="293"/>
      <c r="Y4210" s="290"/>
    </row>
    <row r="4211" spans="1:26" s="288" customFormat="1" ht="63.75" outlineLevel="1" x14ac:dyDescent="0.25">
      <c r="A4211" s="276" t="s">
        <v>13757</v>
      </c>
      <c r="B4211" s="238" t="s">
        <v>27</v>
      </c>
      <c r="C4211" s="276" t="s">
        <v>13742</v>
      </c>
      <c r="D4211" s="275" t="s">
        <v>4861</v>
      </c>
      <c r="E4211" s="275" t="s">
        <v>13743</v>
      </c>
      <c r="F4211" s="280" t="s">
        <v>13744</v>
      </c>
      <c r="G4211" s="276" t="s">
        <v>29</v>
      </c>
      <c r="H4211" s="243" t="s">
        <v>67</v>
      </c>
      <c r="I4211" s="276">
        <v>710000000</v>
      </c>
      <c r="J4211" s="276" t="s">
        <v>11537</v>
      </c>
      <c r="K4211" s="276" t="s">
        <v>3806</v>
      </c>
      <c r="L4211" s="276" t="s">
        <v>1142</v>
      </c>
      <c r="M4211" s="282" t="s">
        <v>32</v>
      </c>
      <c r="N4211" s="276" t="s">
        <v>11398</v>
      </c>
      <c r="O4211" s="285" t="s">
        <v>3810</v>
      </c>
      <c r="P4211" s="242">
        <v>796</v>
      </c>
      <c r="Q4211" s="277" t="s">
        <v>41</v>
      </c>
      <c r="R4211" s="294">
        <v>8</v>
      </c>
      <c r="S4211" s="294">
        <v>40000</v>
      </c>
      <c r="T4211" s="294">
        <f>S4211*R4211</f>
        <v>320000</v>
      </c>
      <c r="U4211" s="294">
        <f>T4211*1.12</f>
        <v>358400.00000000006</v>
      </c>
      <c r="V4211" s="276" t="s">
        <v>42</v>
      </c>
      <c r="W4211" s="276">
        <v>2014</v>
      </c>
      <c r="X4211" s="276"/>
      <c r="Y4211" s="144"/>
    </row>
    <row r="4212" spans="1:26" s="288" customFormat="1" ht="63.75" outlineLevel="1" x14ac:dyDescent="0.25">
      <c r="A4212" s="276" t="s">
        <v>13758</v>
      </c>
      <c r="B4212" s="238" t="s">
        <v>27</v>
      </c>
      <c r="C4212" s="276" t="s">
        <v>13745</v>
      </c>
      <c r="D4212" s="275" t="s">
        <v>13746</v>
      </c>
      <c r="E4212" s="275" t="s">
        <v>13747</v>
      </c>
      <c r="F4212" s="280" t="s">
        <v>13748</v>
      </c>
      <c r="G4212" s="276" t="s">
        <v>29</v>
      </c>
      <c r="H4212" s="243" t="s">
        <v>67</v>
      </c>
      <c r="I4212" s="276">
        <v>710000000</v>
      </c>
      <c r="J4212" s="276" t="s">
        <v>11537</v>
      </c>
      <c r="K4212" s="276" t="s">
        <v>3806</v>
      </c>
      <c r="L4212" s="276" t="s">
        <v>1142</v>
      </c>
      <c r="M4212" s="282" t="s">
        <v>32</v>
      </c>
      <c r="N4212" s="276" t="s">
        <v>11398</v>
      </c>
      <c r="O4212" s="285" t="s">
        <v>3810</v>
      </c>
      <c r="P4212" s="242">
        <v>796</v>
      </c>
      <c r="Q4212" s="277" t="s">
        <v>41</v>
      </c>
      <c r="R4212" s="294">
        <v>2</v>
      </c>
      <c r="S4212" s="294">
        <v>65000</v>
      </c>
      <c r="T4212" s="294">
        <f>S4212*R4212</f>
        <v>130000</v>
      </c>
      <c r="U4212" s="294">
        <f>T4212*1.12</f>
        <v>145600</v>
      </c>
      <c r="V4212" s="276" t="s">
        <v>42</v>
      </c>
      <c r="W4212" s="276">
        <v>2014</v>
      </c>
      <c r="X4212" s="276"/>
      <c r="Y4212" s="144"/>
    </row>
    <row r="4213" spans="1:26" s="288" customFormat="1" ht="63.75" outlineLevel="1" x14ac:dyDescent="0.25">
      <c r="A4213" s="276" t="s">
        <v>13759</v>
      </c>
      <c r="B4213" s="238" t="s">
        <v>27</v>
      </c>
      <c r="C4213" s="276" t="s">
        <v>13179</v>
      </c>
      <c r="D4213" s="275" t="s">
        <v>13178</v>
      </c>
      <c r="E4213" s="275" t="s">
        <v>13177</v>
      </c>
      <c r="F4213" s="280" t="s">
        <v>13749</v>
      </c>
      <c r="G4213" s="276" t="s">
        <v>29</v>
      </c>
      <c r="H4213" s="243" t="s">
        <v>67</v>
      </c>
      <c r="I4213" s="276">
        <v>710000000</v>
      </c>
      <c r="J4213" s="276" t="s">
        <v>11537</v>
      </c>
      <c r="K4213" s="276" t="s">
        <v>3806</v>
      </c>
      <c r="L4213" s="276" t="s">
        <v>1142</v>
      </c>
      <c r="M4213" s="282" t="s">
        <v>32</v>
      </c>
      <c r="N4213" s="276" t="s">
        <v>11398</v>
      </c>
      <c r="O4213" s="285" t="s">
        <v>3810</v>
      </c>
      <c r="P4213" s="242">
        <v>796</v>
      </c>
      <c r="Q4213" s="277" t="s">
        <v>41</v>
      </c>
      <c r="R4213" s="294">
        <v>3</v>
      </c>
      <c r="S4213" s="294">
        <v>140000</v>
      </c>
      <c r="T4213" s="294">
        <f>S4213*R4213</f>
        <v>420000</v>
      </c>
      <c r="U4213" s="294">
        <f>T4213*1.12</f>
        <v>470400.00000000006</v>
      </c>
      <c r="V4213" s="276" t="s">
        <v>42</v>
      </c>
      <c r="W4213" s="276">
        <v>2014</v>
      </c>
      <c r="X4213" s="276"/>
      <c r="Y4213" s="144"/>
    </row>
    <row r="4214" spans="1:26" s="288" customFormat="1" ht="76.5" outlineLevel="1" x14ac:dyDescent="0.25">
      <c r="A4214" s="276" t="s">
        <v>13760</v>
      </c>
      <c r="B4214" s="238" t="s">
        <v>27</v>
      </c>
      <c r="C4214" s="276" t="s">
        <v>13750</v>
      </c>
      <c r="D4214" s="275" t="s">
        <v>13751</v>
      </c>
      <c r="E4214" s="275" t="s">
        <v>13752</v>
      </c>
      <c r="F4214" s="280" t="s">
        <v>13753</v>
      </c>
      <c r="G4214" s="276" t="s">
        <v>350</v>
      </c>
      <c r="H4214" s="243" t="s">
        <v>67</v>
      </c>
      <c r="I4214" s="276">
        <v>710000000</v>
      </c>
      <c r="J4214" s="276" t="s">
        <v>11537</v>
      </c>
      <c r="K4214" s="276" t="s">
        <v>3806</v>
      </c>
      <c r="L4214" s="276" t="s">
        <v>1142</v>
      </c>
      <c r="M4214" s="282" t="s">
        <v>32</v>
      </c>
      <c r="N4214" s="276" t="s">
        <v>11398</v>
      </c>
      <c r="O4214" s="285" t="s">
        <v>3810</v>
      </c>
      <c r="P4214" s="242">
        <v>796</v>
      </c>
      <c r="Q4214" s="277" t="s">
        <v>41</v>
      </c>
      <c r="R4214" s="294">
        <v>5</v>
      </c>
      <c r="S4214" s="294">
        <v>356000</v>
      </c>
      <c r="T4214" s="294">
        <f>S4214*R4214</f>
        <v>1780000</v>
      </c>
      <c r="U4214" s="294">
        <f>T4214*1.12</f>
        <v>1993600.0000000002</v>
      </c>
      <c r="V4214" s="276" t="s">
        <v>42</v>
      </c>
      <c r="W4214" s="276">
        <v>2014</v>
      </c>
      <c r="X4214" s="276"/>
      <c r="Y4214" s="144"/>
    </row>
    <row r="4215" spans="1:26" s="288" customFormat="1" ht="63.75" outlineLevel="1" x14ac:dyDescent="0.25">
      <c r="A4215" s="276" t="s">
        <v>13761</v>
      </c>
      <c r="B4215" s="238" t="s">
        <v>27</v>
      </c>
      <c r="C4215" s="276" t="s">
        <v>13754</v>
      </c>
      <c r="D4215" s="275" t="s">
        <v>1795</v>
      </c>
      <c r="E4215" s="275" t="s">
        <v>13755</v>
      </c>
      <c r="F4215" s="280" t="s">
        <v>13756</v>
      </c>
      <c r="G4215" s="276" t="s">
        <v>29</v>
      </c>
      <c r="H4215" s="243" t="s">
        <v>67</v>
      </c>
      <c r="I4215" s="276">
        <v>710000000</v>
      </c>
      <c r="J4215" s="276" t="s">
        <v>11537</v>
      </c>
      <c r="K4215" s="276" t="s">
        <v>3806</v>
      </c>
      <c r="L4215" s="276" t="s">
        <v>1142</v>
      </c>
      <c r="M4215" s="282" t="s">
        <v>32</v>
      </c>
      <c r="N4215" s="276" t="s">
        <v>11398</v>
      </c>
      <c r="O4215" s="285" t="s">
        <v>3810</v>
      </c>
      <c r="P4215" s="242">
        <v>796</v>
      </c>
      <c r="Q4215" s="277" t="s">
        <v>41</v>
      </c>
      <c r="R4215" s="294">
        <v>2</v>
      </c>
      <c r="S4215" s="294">
        <v>20000</v>
      </c>
      <c r="T4215" s="294">
        <f>S4215*R4215</f>
        <v>40000</v>
      </c>
      <c r="U4215" s="294">
        <f>T4215*1.12</f>
        <v>44800.000000000007</v>
      </c>
      <c r="V4215" s="276" t="s">
        <v>42</v>
      </c>
      <c r="W4215" s="276">
        <v>2014</v>
      </c>
      <c r="X4215" s="276"/>
      <c r="Y4215" s="144"/>
    </row>
    <row r="4216" spans="1:26" s="273" customFormat="1" ht="91.5" customHeight="1" x14ac:dyDescent="0.25">
      <c r="A4216" s="276" t="s">
        <v>13812</v>
      </c>
      <c r="B4216" s="276" t="s">
        <v>27</v>
      </c>
      <c r="C4216" s="293" t="s">
        <v>28</v>
      </c>
      <c r="D4216" s="276" t="s">
        <v>3380</v>
      </c>
      <c r="E4216" s="276" t="s">
        <v>3723</v>
      </c>
      <c r="F4216" s="276"/>
      <c r="G4216" s="276" t="s">
        <v>350</v>
      </c>
      <c r="H4216" s="276">
        <v>100</v>
      </c>
      <c r="I4216" s="276">
        <v>710000000</v>
      </c>
      <c r="J4216" s="276" t="s">
        <v>1075</v>
      </c>
      <c r="K4216" s="276" t="s">
        <v>3806</v>
      </c>
      <c r="L4216" s="276" t="s">
        <v>13805</v>
      </c>
      <c r="M4216" s="276" t="s">
        <v>32</v>
      </c>
      <c r="N4216" s="276" t="s">
        <v>13799</v>
      </c>
      <c r="O4216" s="287">
        <v>0.3</v>
      </c>
      <c r="P4216" s="36" t="s">
        <v>34</v>
      </c>
      <c r="Q4216" s="291" t="s">
        <v>35</v>
      </c>
      <c r="R4216" s="294">
        <v>34</v>
      </c>
      <c r="S4216" s="294">
        <v>1852</v>
      </c>
      <c r="T4216" s="294">
        <v>62968</v>
      </c>
      <c r="U4216" s="294">
        <v>70524.160000000003</v>
      </c>
      <c r="V4216" s="276" t="s">
        <v>36</v>
      </c>
      <c r="W4216" s="276">
        <v>2014</v>
      </c>
      <c r="X4216" s="276"/>
      <c r="Y4216" s="144"/>
    </row>
    <row r="4217" spans="1:26" s="273" customFormat="1" ht="91.5" customHeight="1" x14ac:dyDescent="0.25">
      <c r="A4217" s="276" t="s">
        <v>13813</v>
      </c>
      <c r="B4217" s="276" t="s">
        <v>27</v>
      </c>
      <c r="C4217" s="293" t="s">
        <v>28</v>
      </c>
      <c r="D4217" s="276" t="s">
        <v>3380</v>
      </c>
      <c r="E4217" s="276" t="s">
        <v>3723</v>
      </c>
      <c r="F4217" s="276"/>
      <c r="G4217" s="276" t="s">
        <v>350</v>
      </c>
      <c r="H4217" s="276">
        <v>100</v>
      </c>
      <c r="I4217" s="276">
        <v>710000000</v>
      </c>
      <c r="J4217" s="276" t="s">
        <v>1075</v>
      </c>
      <c r="K4217" s="276" t="s">
        <v>3806</v>
      </c>
      <c r="L4217" s="276" t="s">
        <v>13806</v>
      </c>
      <c r="M4217" s="276" t="s">
        <v>32</v>
      </c>
      <c r="N4217" s="276" t="s">
        <v>13799</v>
      </c>
      <c r="O4217" s="287">
        <v>0.3</v>
      </c>
      <c r="P4217" s="36" t="s">
        <v>34</v>
      </c>
      <c r="Q4217" s="291" t="s">
        <v>35</v>
      </c>
      <c r="R4217" s="294">
        <v>5</v>
      </c>
      <c r="S4217" s="294">
        <v>1852</v>
      </c>
      <c r="T4217" s="294">
        <v>9260</v>
      </c>
      <c r="U4217" s="294">
        <v>10371.200000000001</v>
      </c>
      <c r="V4217" s="276" t="s">
        <v>36</v>
      </c>
      <c r="W4217" s="276">
        <v>2014</v>
      </c>
      <c r="X4217" s="276"/>
      <c r="Y4217" s="144"/>
    </row>
    <row r="4218" spans="1:26" s="273" customFormat="1" ht="94.5" customHeight="1" x14ac:dyDescent="0.25">
      <c r="A4218" s="276" t="s">
        <v>13814</v>
      </c>
      <c r="B4218" s="276" t="s">
        <v>27</v>
      </c>
      <c r="C4218" s="293" t="s">
        <v>28</v>
      </c>
      <c r="D4218" s="276" t="s">
        <v>3380</v>
      </c>
      <c r="E4218" s="276" t="s">
        <v>3723</v>
      </c>
      <c r="F4218" s="276"/>
      <c r="G4218" s="276" t="s">
        <v>350</v>
      </c>
      <c r="H4218" s="276">
        <v>100</v>
      </c>
      <c r="I4218" s="276">
        <v>710000000</v>
      </c>
      <c r="J4218" s="276" t="s">
        <v>1075</v>
      </c>
      <c r="K4218" s="276" t="s">
        <v>3806</v>
      </c>
      <c r="L4218" s="276" t="s">
        <v>13807</v>
      </c>
      <c r="M4218" s="276" t="s">
        <v>32</v>
      </c>
      <c r="N4218" s="276" t="s">
        <v>13799</v>
      </c>
      <c r="O4218" s="287">
        <v>0.3</v>
      </c>
      <c r="P4218" s="36" t="s">
        <v>34</v>
      </c>
      <c r="Q4218" s="291" t="s">
        <v>35</v>
      </c>
      <c r="R4218" s="294">
        <v>43</v>
      </c>
      <c r="S4218" s="294">
        <v>1852</v>
      </c>
      <c r="T4218" s="294">
        <v>79636</v>
      </c>
      <c r="U4218" s="294">
        <v>89192.320000000007</v>
      </c>
      <c r="V4218" s="276" t="s">
        <v>36</v>
      </c>
      <c r="W4218" s="276">
        <v>2014</v>
      </c>
      <c r="X4218" s="276"/>
      <c r="Y4218" s="144"/>
    </row>
    <row r="4219" spans="1:26" s="273" customFormat="1" ht="75.75" customHeight="1" x14ac:dyDescent="0.25">
      <c r="A4219" s="276" t="s">
        <v>13815</v>
      </c>
      <c r="B4219" s="276" t="s">
        <v>27</v>
      </c>
      <c r="C4219" s="293" t="s">
        <v>28</v>
      </c>
      <c r="D4219" s="276" t="s">
        <v>3380</v>
      </c>
      <c r="E4219" s="276" t="s">
        <v>3723</v>
      </c>
      <c r="F4219" s="276"/>
      <c r="G4219" s="276" t="s">
        <v>350</v>
      </c>
      <c r="H4219" s="276">
        <v>100</v>
      </c>
      <c r="I4219" s="276">
        <v>710000000</v>
      </c>
      <c r="J4219" s="276" t="s">
        <v>1075</v>
      </c>
      <c r="K4219" s="276" t="s">
        <v>3806</v>
      </c>
      <c r="L4219" s="276" t="s">
        <v>13808</v>
      </c>
      <c r="M4219" s="276" t="s">
        <v>32</v>
      </c>
      <c r="N4219" s="276" t="s">
        <v>13799</v>
      </c>
      <c r="O4219" s="287">
        <v>0.3</v>
      </c>
      <c r="P4219" s="36" t="s">
        <v>34</v>
      </c>
      <c r="Q4219" s="291" t="s">
        <v>35</v>
      </c>
      <c r="R4219" s="294">
        <v>19</v>
      </c>
      <c r="S4219" s="294">
        <v>1852</v>
      </c>
      <c r="T4219" s="294">
        <v>35188</v>
      </c>
      <c r="U4219" s="294">
        <v>39410.559999999998</v>
      </c>
      <c r="V4219" s="276" t="s">
        <v>36</v>
      </c>
      <c r="W4219" s="276">
        <v>2014</v>
      </c>
      <c r="X4219" s="276"/>
      <c r="Y4219" s="144"/>
    </row>
    <row r="4220" spans="1:26" s="273" customFormat="1" ht="58.5" customHeight="1" x14ac:dyDescent="0.25">
      <c r="A4220" s="276" t="s">
        <v>13816</v>
      </c>
      <c r="B4220" s="276" t="s">
        <v>27</v>
      </c>
      <c r="C4220" s="293" t="s">
        <v>28</v>
      </c>
      <c r="D4220" s="276" t="s">
        <v>3380</v>
      </c>
      <c r="E4220" s="276" t="s">
        <v>3723</v>
      </c>
      <c r="F4220" s="276"/>
      <c r="G4220" s="276" t="s">
        <v>350</v>
      </c>
      <c r="H4220" s="276">
        <v>100</v>
      </c>
      <c r="I4220" s="276">
        <v>710000000</v>
      </c>
      <c r="J4220" s="276" t="s">
        <v>1075</v>
      </c>
      <c r="K4220" s="276" t="s">
        <v>3806</v>
      </c>
      <c r="L4220" s="276" t="s">
        <v>13809</v>
      </c>
      <c r="M4220" s="276" t="s">
        <v>32</v>
      </c>
      <c r="N4220" s="276" t="s">
        <v>13799</v>
      </c>
      <c r="O4220" s="287">
        <v>0.3</v>
      </c>
      <c r="P4220" s="36" t="s">
        <v>34</v>
      </c>
      <c r="Q4220" s="291" t="s">
        <v>35</v>
      </c>
      <c r="R4220" s="294">
        <v>24</v>
      </c>
      <c r="S4220" s="294">
        <v>1852</v>
      </c>
      <c r="T4220" s="294">
        <v>44448</v>
      </c>
      <c r="U4220" s="294">
        <v>49781.760000000002</v>
      </c>
      <c r="V4220" s="276" t="s">
        <v>36</v>
      </c>
      <c r="W4220" s="276">
        <v>2014</v>
      </c>
      <c r="X4220" s="276"/>
      <c r="Y4220" s="144"/>
    </row>
    <row r="4221" spans="1:26" s="273" customFormat="1" ht="94.5" customHeight="1" x14ac:dyDescent="0.25">
      <c r="A4221" s="276" t="s">
        <v>13817</v>
      </c>
      <c r="B4221" s="276" t="s">
        <v>27</v>
      </c>
      <c r="C4221" s="293" t="s">
        <v>28</v>
      </c>
      <c r="D4221" s="276" t="s">
        <v>3380</v>
      </c>
      <c r="E4221" s="276" t="s">
        <v>3723</v>
      </c>
      <c r="F4221" s="276"/>
      <c r="G4221" s="276" t="s">
        <v>350</v>
      </c>
      <c r="H4221" s="276">
        <v>100</v>
      </c>
      <c r="I4221" s="276">
        <v>710000000</v>
      </c>
      <c r="J4221" s="276" t="s">
        <v>1075</v>
      </c>
      <c r="K4221" s="276" t="s">
        <v>3806</v>
      </c>
      <c r="L4221" s="276" t="s">
        <v>13810</v>
      </c>
      <c r="M4221" s="276" t="s">
        <v>32</v>
      </c>
      <c r="N4221" s="276" t="s">
        <v>13799</v>
      </c>
      <c r="O4221" s="287">
        <v>0.3</v>
      </c>
      <c r="P4221" s="36" t="s">
        <v>34</v>
      </c>
      <c r="Q4221" s="291" t="s">
        <v>35</v>
      </c>
      <c r="R4221" s="294">
        <v>92</v>
      </c>
      <c r="S4221" s="294">
        <v>1852</v>
      </c>
      <c r="T4221" s="294">
        <v>170384</v>
      </c>
      <c r="U4221" s="294">
        <v>190830.07999999999</v>
      </c>
      <c r="V4221" s="276" t="s">
        <v>36</v>
      </c>
      <c r="W4221" s="276">
        <v>2014</v>
      </c>
      <c r="X4221" s="276"/>
      <c r="Y4221" s="144"/>
    </row>
    <row r="4222" spans="1:26" s="273" customFormat="1" ht="94.5" customHeight="1" x14ac:dyDescent="0.25">
      <c r="A4222" s="276" t="s">
        <v>13818</v>
      </c>
      <c r="B4222" s="276" t="s">
        <v>27</v>
      </c>
      <c r="C4222" s="293" t="s">
        <v>28</v>
      </c>
      <c r="D4222" s="276" t="s">
        <v>3380</v>
      </c>
      <c r="E4222" s="276" t="s">
        <v>3723</v>
      </c>
      <c r="F4222" s="276"/>
      <c r="G4222" s="276" t="s">
        <v>350</v>
      </c>
      <c r="H4222" s="276">
        <v>100</v>
      </c>
      <c r="I4222" s="276">
        <v>710000000</v>
      </c>
      <c r="J4222" s="276" t="s">
        <v>1075</v>
      </c>
      <c r="K4222" s="276" t="s">
        <v>3806</v>
      </c>
      <c r="L4222" s="276" t="s">
        <v>13811</v>
      </c>
      <c r="M4222" s="276" t="s">
        <v>32</v>
      </c>
      <c r="N4222" s="276" t="s">
        <v>13799</v>
      </c>
      <c r="O4222" s="287">
        <v>0.3</v>
      </c>
      <c r="P4222" s="36" t="s">
        <v>34</v>
      </c>
      <c r="Q4222" s="291" t="s">
        <v>35</v>
      </c>
      <c r="R4222" s="294">
        <v>18</v>
      </c>
      <c r="S4222" s="294">
        <v>1852</v>
      </c>
      <c r="T4222" s="294">
        <v>33336</v>
      </c>
      <c r="U4222" s="294">
        <v>37336.32</v>
      </c>
      <c r="V4222" s="276" t="s">
        <v>36</v>
      </c>
      <c r="W4222" s="276">
        <v>2014</v>
      </c>
      <c r="X4222" s="276"/>
      <c r="Y4222" s="144"/>
    </row>
    <row r="4223" spans="1:26" s="290" customFormat="1" ht="63.75" x14ac:dyDescent="0.25">
      <c r="A4223" s="276" t="s">
        <v>13898</v>
      </c>
      <c r="B4223" s="3" t="s">
        <v>27</v>
      </c>
      <c r="C4223" s="43" t="s">
        <v>2877</v>
      </c>
      <c r="D4223" s="43" t="s">
        <v>2878</v>
      </c>
      <c r="E4223" s="43" t="s">
        <v>4902</v>
      </c>
      <c r="F4223" s="43" t="s">
        <v>13888</v>
      </c>
      <c r="G4223" s="291" t="s">
        <v>29</v>
      </c>
      <c r="H4223" s="296">
        <v>0</v>
      </c>
      <c r="I4223" s="291">
        <v>710000000</v>
      </c>
      <c r="J4223" s="291" t="s">
        <v>11537</v>
      </c>
      <c r="K4223" s="291" t="s">
        <v>13505</v>
      </c>
      <c r="L4223" s="293" t="s">
        <v>1147</v>
      </c>
      <c r="M4223" s="291" t="s">
        <v>32</v>
      </c>
      <c r="N4223" s="291" t="s">
        <v>12493</v>
      </c>
      <c r="O4223" s="15">
        <v>0</v>
      </c>
      <c r="P4223" s="291">
        <v>112</v>
      </c>
      <c r="Q4223" s="291" t="s">
        <v>751</v>
      </c>
      <c r="R4223" s="294">
        <v>50</v>
      </c>
      <c r="S4223" s="294">
        <f>674.6/1.12</f>
        <v>602.32142857142856</v>
      </c>
      <c r="T4223" s="294">
        <f>R4223*S4223</f>
        <v>30116.071428571428</v>
      </c>
      <c r="U4223" s="294">
        <f t="shared" ref="U4223:U4226" si="340">T4223*1.12</f>
        <v>33730</v>
      </c>
      <c r="V4223" s="291" t="s">
        <v>42</v>
      </c>
      <c r="W4223" s="291">
        <v>2014</v>
      </c>
      <c r="X4223" s="291"/>
      <c r="Y4223" s="144"/>
    </row>
    <row r="4224" spans="1:26" s="290" customFormat="1" ht="63.75" x14ac:dyDescent="0.25">
      <c r="A4224" s="276" t="s">
        <v>13899</v>
      </c>
      <c r="B4224" s="3" t="s">
        <v>27</v>
      </c>
      <c r="C4224" s="43" t="s">
        <v>9136</v>
      </c>
      <c r="D4224" s="43" t="s">
        <v>1765</v>
      </c>
      <c r="E4224" s="43" t="s">
        <v>13890</v>
      </c>
      <c r="F4224" s="43" t="s">
        <v>13891</v>
      </c>
      <c r="G4224" s="291" t="s">
        <v>29</v>
      </c>
      <c r="H4224" s="296">
        <v>0</v>
      </c>
      <c r="I4224" s="291">
        <v>710000000</v>
      </c>
      <c r="J4224" s="291" t="s">
        <v>11537</v>
      </c>
      <c r="K4224" s="291" t="s">
        <v>13505</v>
      </c>
      <c r="L4224" s="293" t="s">
        <v>1147</v>
      </c>
      <c r="M4224" s="291" t="s">
        <v>32</v>
      </c>
      <c r="N4224" s="291" t="s">
        <v>12493</v>
      </c>
      <c r="O4224" s="15">
        <v>0</v>
      </c>
      <c r="P4224" s="291">
        <v>112</v>
      </c>
      <c r="Q4224" s="291" t="s">
        <v>751</v>
      </c>
      <c r="R4224" s="294">
        <v>20</v>
      </c>
      <c r="S4224" s="294">
        <f>585/1.12</f>
        <v>522.32142857142856</v>
      </c>
      <c r="T4224" s="294">
        <f>R4224*S4224</f>
        <v>10446.428571428571</v>
      </c>
      <c r="U4224" s="294">
        <f t="shared" si="340"/>
        <v>11700</v>
      </c>
      <c r="V4224" s="291" t="s">
        <v>42</v>
      </c>
      <c r="W4224" s="291">
        <v>2014</v>
      </c>
      <c r="X4224" s="291"/>
      <c r="Y4224" s="144"/>
      <c r="Z4224" s="343"/>
    </row>
    <row r="4225" spans="1:25" s="290" customFormat="1" ht="63.75" x14ac:dyDescent="0.25">
      <c r="A4225" s="276" t="s">
        <v>13900</v>
      </c>
      <c r="B4225" s="3" t="s">
        <v>27</v>
      </c>
      <c r="C4225" s="43" t="s">
        <v>9136</v>
      </c>
      <c r="D4225" s="43" t="s">
        <v>1765</v>
      </c>
      <c r="E4225" s="43" t="s">
        <v>13890</v>
      </c>
      <c r="F4225" s="43" t="s">
        <v>13892</v>
      </c>
      <c r="G4225" s="291" t="s">
        <v>29</v>
      </c>
      <c r="H4225" s="296">
        <v>0</v>
      </c>
      <c r="I4225" s="291">
        <v>710000000</v>
      </c>
      <c r="J4225" s="291" t="s">
        <v>11537</v>
      </c>
      <c r="K4225" s="291" t="s">
        <v>13505</v>
      </c>
      <c r="L4225" s="293" t="s">
        <v>1147</v>
      </c>
      <c r="M4225" s="291" t="s">
        <v>32</v>
      </c>
      <c r="N4225" s="291" t="s">
        <v>12493</v>
      </c>
      <c r="O4225" s="15">
        <v>0</v>
      </c>
      <c r="P4225" s="291">
        <v>112</v>
      </c>
      <c r="Q4225" s="291" t="s">
        <v>751</v>
      </c>
      <c r="R4225" s="294">
        <v>8</v>
      </c>
      <c r="S4225" s="294">
        <f>615/1.12</f>
        <v>549.10714285714278</v>
      </c>
      <c r="T4225" s="294">
        <f>R4225*S4225</f>
        <v>4392.8571428571422</v>
      </c>
      <c r="U4225" s="294">
        <f t="shared" si="340"/>
        <v>4920</v>
      </c>
      <c r="V4225" s="291" t="s">
        <v>42</v>
      </c>
      <c r="W4225" s="291">
        <v>2014</v>
      </c>
      <c r="X4225" s="291"/>
      <c r="Y4225" s="144"/>
    </row>
    <row r="4226" spans="1:25" s="290" customFormat="1" ht="89.25" x14ac:dyDescent="0.25">
      <c r="A4226" s="276" t="s">
        <v>13901</v>
      </c>
      <c r="B4226" s="3" t="s">
        <v>27</v>
      </c>
      <c r="C4226" s="43" t="s">
        <v>13893</v>
      </c>
      <c r="D4226" s="43" t="s">
        <v>1765</v>
      </c>
      <c r="E4226" s="43" t="s">
        <v>13894</v>
      </c>
      <c r="F4226" s="43" t="s">
        <v>13895</v>
      </c>
      <c r="G4226" s="291" t="s">
        <v>29</v>
      </c>
      <c r="H4226" s="296">
        <v>0</v>
      </c>
      <c r="I4226" s="291">
        <v>710000000</v>
      </c>
      <c r="J4226" s="291" t="s">
        <v>11537</v>
      </c>
      <c r="K4226" s="291" t="s">
        <v>13505</v>
      </c>
      <c r="L4226" s="293" t="s">
        <v>1147</v>
      </c>
      <c r="M4226" s="291" t="s">
        <v>32</v>
      </c>
      <c r="N4226" s="291" t="s">
        <v>12493</v>
      </c>
      <c r="O4226" s="15">
        <v>0</v>
      </c>
      <c r="P4226" s="291">
        <v>112</v>
      </c>
      <c r="Q4226" s="291" t="s">
        <v>751</v>
      </c>
      <c r="R4226" s="294">
        <v>40</v>
      </c>
      <c r="S4226" s="294">
        <f>310/1.12</f>
        <v>276.78571428571428</v>
      </c>
      <c r="T4226" s="294">
        <f>R4226*S4226</f>
        <v>11071.428571428571</v>
      </c>
      <c r="U4226" s="294">
        <f t="shared" si="340"/>
        <v>12400</v>
      </c>
      <c r="V4226" s="291" t="s">
        <v>42</v>
      </c>
      <c r="W4226" s="291">
        <v>2014</v>
      </c>
      <c r="X4226" s="291"/>
      <c r="Y4226" s="144"/>
    </row>
    <row r="4227" spans="1:25" s="290" customFormat="1" ht="89.25" x14ac:dyDescent="0.25">
      <c r="A4227" s="276" t="s">
        <v>13902</v>
      </c>
      <c r="B4227" s="3" t="s">
        <v>27</v>
      </c>
      <c r="C4227" s="43" t="s">
        <v>13896</v>
      </c>
      <c r="D4227" s="43" t="s">
        <v>6427</v>
      </c>
      <c r="E4227" s="43" t="s">
        <v>6428</v>
      </c>
      <c r="F4227" s="43" t="s">
        <v>13897</v>
      </c>
      <c r="G4227" s="291" t="s">
        <v>29</v>
      </c>
      <c r="H4227" s="296">
        <v>0</v>
      </c>
      <c r="I4227" s="291">
        <v>710000000</v>
      </c>
      <c r="J4227" s="291" t="s">
        <v>11537</v>
      </c>
      <c r="K4227" s="291" t="s">
        <v>13505</v>
      </c>
      <c r="L4227" s="293" t="s">
        <v>1147</v>
      </c>
      <c r="M4227" s="291" t="s">
        <v>32</v>
      </c>
      <c r="N4227" s="291" t="s">
        <v>13889</v>
      </c>
      <c r="O4227" s="15">
        <v>0</v>
      </c>
      <c r="P4227" s="78">
        <v>168</v>
      </c>
      <c r="Q4227" s="291" t="s">
        <v>12021</v>
      </c>
      <c r="R4227" s="294">
        <v>0.17399999999999999</v>
      </c>
      <c r="S4227" s="294">
        <f>351500/1.12</f>
        <v>313839.28571428568</v>
      </c>
      <c r="T4227" s="294">
        <f>R4227*S4227</f>
        <v>54608.035714285703</v>
      </c>
      <c r="U4227" s="294">
        <f>T4227*1.12</f>
        <v>61160.999999999993</v>
      </c>
      <c r="V4227" s="291" t="s">
        <v>42</v>
      </c>
      <c r="W4227" s="291">
        <v>2014</v>
      </c>
      <c r="X4227" s="291"/>
      <c r="Y4227" s="144"/>
    </row>
    <row r="4228" spans="1:25" s="288" customFormat="1" ht="72.75" customHeight="1" x14ac:dyDescent="0.25">
      <c r="A4228" s="276" t="s">
        <v>13985</v>
      </c>
      <c r="B4228" s="276" t="s">
        <v>27</v>
      </c>
      <c r="C4228" s="276" t="s">
        <v>13983</v>
      </c>
      <c r="D4228" s="275" t="s">
        <v>1156</v>
      </c>
      <c r="E4228" s="275" t="s">
        <v>13984</v>
      </c>
      <c r="F4228" s="276"/>
      <c r="G4228" s="276" t="s">
        <v>350</v>
      </c>
      <c r="H4228" s="281">
        <v>0</v>
      </c>
      <c r="I4228" s="276">
        <v>710000000</v>
      </c>
      <c r="J4228" s="276" t="s">
        <v>1075</v>
      </c>
      <c r="K4228" s="276" t="s">
        <v>3806</v>
      </c>
      <c r="L4228" s="276" t="s">
        <v>1197</v>
      </c>
      <c r="M4228" s="291" t="s">
        <v>32</v>
      </c>
      <c r="N4228" s="276" t="s">
        <v>10994</v>
      </c>
      <c r="O4228" s="287">
        <v>0</v>
      </c>
      <c r="P4228" s="276">
        <v>796</v>
      </c>
      <c r="Q4228" s="276" t="s">
        <v>3658</v>
      </c>
      <c r="R4228" s="294">
        <v>1</v>
      </c>
      <c r="S4228" s="278">
        <v>3394000</v>
      </c>
      <c r="T4228" s="278">
        <v>3394000</v>
      </c>
      <c r="U4228" s="278">
        <f t="shared" ref="U4228" si="341">T4228*1.12</f>
        <v>3801280.0000000005</v>
      </c>
      <c r="V4228" s="291" t="s">
        <v>42</v>
      </c>
      <c r="W4228" s="276">
        <v>2014</v>
      </c>
      <c r="X4228" s="276"/>
      <c r="Y4228" s="144"/>
    </row>
    <row r="4229" spans="1:25" s="71" customFormat="1" x14ac:dyDescent="0.25">
      <c r="A4229" s="366" t="s">
        <v>449</v>
      </c>
      <c r="B4229" s="367"/>
      <c r="C4229" s="368"/>
      <c r="D4229" s="199"/>
      <c r="E4229" s="199"/>
      <c r="F4229" s="199"/>
      <c r="G4229" s="199"/>
      <c r="H4229" s="200"/>
      <c r="I4229" s="200"/>
      <c r="J4229" s="199"/>
      <c r="K4229" s="199"/>
      <c r="L4229" s="199"/>
      <c r="M4229" s="199"/>
      <c r="N4229" s="199"/>
      <c r="O4229" s="103"/>
      <c r="P4229" s="199"/>
      <c r="Q4229" s="199"/>
      <c r="R4229" s="199"/>
      <c r="S4229" s="199"/>
      <c r="T4229" s="201">
        <f>SUM(T16:T4228)</f>
        <v>4439340663.1081772</v>
      </c>
      <c r="U4229" s="201">
        <f>SUM(U16:U4228)</f>
        <v>4974158194.6839809</v>
      </c>
      <c r="V4229" s="199"/>
      <c r="W4229" s="199"/>
      <c r="X4229" s="199"/>
    </row>
    <row r="4230" spans="1:25" s="71" customFormat="1" x14ac:dyDescent="0.25">
      <c r="A4230" s="366" t="s">
        <v>336</v>
      </c>
      <c r="B4230" s="367"/>
      <c r="C4230" s="368"/>
      <c r="D4230" s="199"/>
      <c r="E4230" s="199"/>
      <c r="F4230" s="199"/>
      <c r="G4230" s="199"/>
      <c r="H4230" s="200"/>
      <c r="I4230" s="200"/>
      <c r="J4230" s="199"/>
      <c r="K4230" s="199"/>
      <c r="L4230" s="199"/>
      <c r="M4230" s="199"/>
      <c r="N4230" s="199"/>
      <c r="O4230" s="103"/>
      <c r="P4230" s="199"/>
      <c r="Q4230" s="199"/>
      <c r="R4230" s="199"/>
      <c r="S4230" s="9"/>
      <c r="T4230" s="9"/>
      <c r="U4230" s="9"/>
      <c r="V4230" s="199"/>
      <c r="W4230" s="199"/>
      <c r="X4230" s="199"/>
    </row>
    <row r="4231" spans="1:25" ht="87.75" customHeight="1" outlineLevel="1" x14ac:dyDescent="0.25">
      <c r="A4231" s="2" t="s">
        <v>337</v>
      </c>
      <c r="B4231" s="3" t="s">
        <v>27</v>
      </c>
      <c r="C4231" s="10" t="s">
        <v>1276</v>
      </c>
      <c r="D4231" s="10" t="s">
        <v>1238</v>
      </c>
      <c r="E4231" s="10" t="s">
        <v>1275</v>
      </c>
      <c r="F4231" s="5" t="s">
        <v>1239</v>
      </c>
      <c r="G4231" s="2" t="s">
        <v>29</v>
      </c>
      <c r="H4231" s="2">
        <v>50</v>
      </c>
      <c r="I4231" s="2">
        <v>710000000</v>
      </c>
      <c r="J4231" s="2" t="s">
        <v>11537</v>
      </c>
      <c r="K4231" s="2" t="s">
        <v>1138</v>
      </c>
      <c r="L4231" s="10" t="s">
        <v>1198</v>
      </c>
      <c r="M4231" s="2"/>
      <c r="N4231" s="2" t="s">
        <v>1240</v>
      </c>
      <c r="O4231" s="21" t="s">
        <v>61</v>
      </c>
      <c r="P4231" s="2"/>
      <c r="Q4231" s="2"/>
      <c r="R4231" s="2"/>
      <c r="S4231" s="9"/>
      <c r="T4231" s="9">
        <v>0</v>
      </c>
      <c r="U4231" s="9">
        <f>T4231*1.12</f>
        <v>0</v>
      </c>
      <c r="V4231" s="2" t="s">
        <v>345</v>
      </c>
      <c r="W4231" s="2">
        <v>2014</v>
      </c>
      <c r="X4231" s="2"/>
    </row>
    <row r="4232" spans="1:25" s="350" customFormat="1" ht="65.25" customHeight="1" x14ac:dyDescent="0.25">
      <c r="A4232" s="322" t="s">
        <v>13973</v>
      </c>
      <c r="B4232" s="274" t="s">
        <v>27</v>
      </c>
      <c r="C4232" s="274" t="s">
        <v>1276</v>
      </c>
      <c r="D4232" s="276" t="s">
        <v>1238</v>
      </c>
      <c r="E4232" s="276" t="s">
        <v>1275</v>
      </c>
      <c r="F4232" s="329" t="s">
        <v>13974</v>
      </c>
      <c r="G4232" s="276" t="s">
        <v>29</v>
      </c>
      <c r="H4232" s="276">
        <v>70</v>
      </c>
      <c r="I4232" s="276">
        <v>710000000</v>
      </c>
      <c r="J4232" s="274" t="s">
        <v>11537</v>
      </c>
      <c r="K4232" s="276" t="s">
        <v>31</v>
      </c>
      <c r="L4232" s="276" t="s">
        <v>1198</v>
      </c>
      <c r="M4232" s="285"/>
      <c r="N4232" s="287" t="s">
        <v>11021</v>
      </c>
      <c r="O4232" s="287">
        <v>0</v>
      </c>
      <c r="P4232" s="349"/>
      <c r="Q4232" s="259"/>
      <c r="R4232" s="259"/>
      <c r="S4232" s="259"/>
      <c r="T4232" s="255">
        <v>1500000</v>
      </c>
      <c r="U4232" s="79">
        <f>T4232*1.12</f>
        <v>1680000.0000000002</v>
      </c>
      <c r="V4232" s="276" t="s">
        <v>345</v>
      </c>
      <c r="W4232" s="274">
        <v>2014</v>
      </c>
      <c r="X4232" s="274" t="s">
        <v>13975</v>
      </c>
    </row>
    <row r="4233" spans="1:25" ht="74.25" customHeight="1" outlineLevel="1" x14ac:dyDescent="0.25">
      <c r="A4233" s="2" t="s">
        <v>338</v>
      </c>
      <c r="B4233" s="3" t="s">
        <v>27</v>
      </c>
      <c r="C4233" s="10" t="s">
        <v>1278</v>
      </c>
      <c r="D4233" s="10" t="s">
        <v>1277</v>
      </c>
      <c r="E4233" s="10" t="s">
        <v>1277</v>
      </c>
      <c r="F4233" s="5" t="s">
        <v>1241</v>
      </c>
      <c r="G4233" s="2" t="s">
        <v>350</v>
      </c>
      <c r="H4233" s="2">
        <v>50</v>
      </c>
      <c r="I4233" s="2">
        <v>710000000</v>
      </c>
      <c r="J4233" s="2" t="s">
        <v>11537</v>
      </c>
      <c r="K4233" s="2" t="s">
        <v>1138</v>
      </c>
      <c r="L4233" s="10" t="s">
        <v>1198</v>
      </c>
      <c r="M4233" s="2"/>
      <c r="N4233" s="2" t="s">
        <v>1242</v>
      </c>
      <c r="O4233" s="21" t="s">
        <v>61</v>
      </c>
      <c r="P4233" s="2"/>
      <c r="Q4233" s="2"/>
      <c r="R4233" s="2"/>
      <c r="S4233" s="9"/>
      <c r="T4233" s="9">
        <v>1071429</v>
      </c>
      <c r="U4233" s="9">
        <f>T4233*1.12</f>
        <v>1200000.4800000002</v>
      </c>
      <c r="V4233" s="2" t="s">
        <v>345</v>
      </c>
      <c r="W4233" s="2">
        <v>2014</v>
      </c>
      <c r="X4233" s="2"/>
    </row>
    <row r="4234" spans="1:25" ht="97.5" customHeight="1" outlineLevel="1" x14ac:dyDescent="0.25">
      <c r="A4234" s="2" t="s">
        <v>339</v>
      </c>
      <c r="B4234" s="3" t="s">
        <v>27</v>
      </c>
      <c r="C4234" s="94" t="s">
        <v>1279</v>
      </c>
      <c r="D4234" s="91" t="s">
        <v>1280</v>
      </c>
      <c r="E4234" s="91" t="s">
        <v>1281</v>
      </c>
      <c r="F4234" s="5" t="s">
        <v>1243</v>
      </c>
      <c r="G4234" s="2" t="s">
        <v>343</v>
      </c>
      <c r="H4234" s="2">
        <v>37</v>
      </c>
      <c r="I4234" s="2">
        <v>710000000</v>
      </c>
      <c r="J4234" s="2" t="s">
        <v>11537</v>
      </c>
      <c r="K4234" s="2" t="s">
        <v>1138</v>
      </c>
      <c r="L4234" s="5" t="s">
        <v>1244</v>
      </c>
      <c r="M4234" s="2"/>
      <c r="N4234" s="2" t="s">
        <v>1245</v>
      </c>
      <c r="O4234" s="21" t="s">
        <v>61</v>
      </c>
      <c r="P4234" s="2"/>
      <c r="Q4234" s="2"/>
      <c r="R4234" s="2"/>
      <c r="S4234" s="9"/>
      <c r="T4234" s="9">
        <v>96873000</v>
      </c>
      <c r="U4234" s="9">
        <f>T4234*1.12</f>
        <v>108497760.00000001</v>
      </c>
      <c r="V4234" s="2" t="s">
        <v>345</v>
      </c>
      <c r="W4234" s="2">
        <v>2014</v>
      </c>
      <c r="X4234" s="2"/>
    </row>
    <row r="4235" spans="1:25" ht="51" customHeight="1" outlineLevel="1" x14ac:dyDescent="0.25">
      <c r="A4235" s="2" t="s">
        <v>1547</v>
      </c>
      <c r="B4235" s="3" t="s">
        <v>27</v>
      </c>
      <c r="C4235" s="20" t="s">
        <v>9928</v>
      </c>
      <c r="D4235" s="20" t="s">
        <v>9929</v>
      </c>
      <c r="E4235" s="20" t="s">
        <v>9930</v>
      </c>
      <c r="F4235" s="5" t="s">
        <v>10199</v>
      </c>
      <c r="G4235" s="11" t="s">
        <v>343</v>
      </c>
      <c r="H4235" s="7" t="s">
        <v>375</v>
      </c>
      <c r="I4235" s="2">
        <v>710000000</v>
      </c>
      <c r="J4235" s="2" t="s">
        <v>11537</v>
      </c>
      <c r="K4235" s="44" t="s">
        <v>10200</v>
      </c>
      <c r="L4235" s="2" t="s">
        <v>1142</v>
      </c>
      <c r="M4235" s="6"/>
      <c r="N4235" s="2" t="s">
        <v>10157</v>
      </c>
      <c r="O4235" s="15" t="s">
        <v>10158</v>
      </c>
      <c r="P4235" s="2"/>
      <c r="Q4235" s="2"/>
      <c r="R4235" s="2"/>
      <c r="S4235" s="9"/>
      <c r="T4235" s="9">
        <v>34000000</v>
      </c>
      <c r="U4235" s="9">
        <f>T4235*1.12</f>
        <v>38080000</v>
      </c>
      <c r="V4235" s="2" t="s">
        <v>345</v>
      </c>
      <c r="W4235" s="2">
        <v>2014</v>
      </c>
      <c r="X4235" s="2"/>
    </row>
    <row r="4236" spans="1:25" ht="114.75" customHeight="1" outlineLevel="1" x14ac:dyDescent="0.25">
      <c r="A4236" s="2" t="s">
        <v>1548</v>
      </c>
      <c r="B4236" s="3" t="s">
        <v>27</v>
      </c>
      <c r="C4236" s="5" t="s">
        <v>1299</v>
      </c>
      <c r="D4236" s="5" t="s">
        <v>1300</v>
      </c>
      <c r="E4236" s="5" t="s">
        <v>1301</v>
      </c>
      <c r="F4236" s="5" t="s">
        <v>1284</v>
      </c>
      <c r="G4236" s="10" t="s">
        <v>343</v>
      </c>
      <c r="H4236" s="2">
        <v>50</v>
      </c>
      <c r="I4236" s="2">
        <v>710000000</v>
      </c>
      <c r="J4236" s="2" t="s">
        <v>11537</v>
      </c>
      <c r="K4236" s="2" t="s">
        <v>1138</v>
      </c>
      <c r="L4236" s="10" t="s">
        <v>1154</v>
      </c>
      <c r="M4236" s="2"/>
      <c r="N4236" s="7" t="s">
        <v>10995</v>
      </c>
      <c r="O4236" s="21" t="s">
        <v>1727</v>
      </c>
      <c r="P4236" s="2"/>
      <c r="Q4236" s="2"/>
      <c r="R4236" s="2"/>
      <c r="S4236" s="9"/>
      <c r="T4236" s="9">
        <v>63000000</v>
      </c>
      <c r="U4236" s="9">
        <f t="shared" ref="U4236:U4248" si="342">T4236*1.12</f>
        <v>70560000</v>
      </c>
      <c r="V4236" s="2" t="s">
        <v>345</v>
      </c>
      <c r="W4236" s="2">
        <v>2014</v>
      </c>
      <c r="X4236" s="2"/>
    </row>
    <row r="4237" spans="1:25" ht="76.5" customHeight="1" outlineLevel="1" x14ac:dyDescent="0.25">
      <c r="A4237" s="2" t="s">
        <v>1549</v>
      </c>
      <c r="B4237" s="3" t="s">
        <v>27</v>
      </c>
      <c r="C4237" s="10" t="s">
        <v>1286</v>
      </c>
      <c r="D4237" s="10" t="s">
        <v>1287</v>
      </c>
      <c r="E4237" s="10" t="s">
        <v>1288</v>
      </c>
      <c r="F4237" s="5" t="s">
        <v>1285</v>
      </c>
      <c r="G4237" s="2" t="s">
        <v>343</v>
      </c>
      <c r="H4237" s="2">
        <v>100</v>
      </c>
      <c r="I4237" s="2">
        <v>710000000</v>
      </c>
      <c r="J4237" s="2" t="s">
        <v>11537</v>
      </c>
      <c r="K4237" s="2" t="s">
        <v>1138</v>
      </c>
      <c r="L4237" s="2" t="s">
        <v>1148</v>
      </c>
      <c r="M4237" s="2"/>
      <c r="N4237" s="7" t="s">
        <v>10996</v>
      </c>
      <c r="O4237" s="21" t="s">
        <v>61</v>
      </c>
      <c r="P4237" s="2"/>
      <c r="Q4237" s="2"/>
      <c r="R4237" s="2"/>
      <c r="S4237" s="9"/>
      <c r="T4237" s="9">
        <v>2500000</v>
      </c>
      <c r="U4237" s="9">
        <f t="shared" si="342"/>
        <v>2800000.0000000005</v>
      </c>
      <c r="V4237" s="2" t="s">
        <v>345</v>
      </c>
      <c r="W4237" s="2">
        <v>2014</v>
      </c>
      <c r="X4237" s="2"/>
    </row>
    <row r="4238" spans="1:25" ht="51" customHeight="1" outlineLevel="1" x14ac:dyDescent="0.25">
      <c r="A4238" s="2" t="s">
        <v>1550</v>
      </c>
      <c r="B4238" s="3" t="s">
        <v>27</v>
      </c>
      <c r="C4238" s="10" t="s">
        <v>4177</v>
      </c>
      <c r="D4238" s="10" t="s">
        <v>10029</v>
      </c>
      <c r="E4238" s="10" t="s">
        <v>10030</v>
      </c>
      <c r="F4238" s="5" t="s">
        <v>10854</v>
      </c>
      <c r="G4238" s="11" t="s">
        <v>350</v>
      </c>
      <c r="H4238" s="7" t="s">
        <v>375</v>
      </c>
      <c r="I4238" s="2">
        <v>710000000</v>
      </c>
      <c r="J4238" s="2" t="s">
        <v>11537</v>
      </c>
      <c r="K4238" s="2" t="s">
        <v>3766</v>
      </c>
      <c r="L4238" s="10" t="s">
        <v>1154</v>
      </c>
      <c r="M4238" s="9"/>
      <c r="N4238" s="2" t="s">
        <v>10772</v>
      </c>
      <c r="O4238" s="15" t="s">
        <v>61</v>
      </c>
      <c r="P4238" s="2"/>
      <c r="Q4238" s="2"/>
      <c r="R4238" s="2"/>
      <c r="S4238" s="9"/>
      <c r="T4238" s="9">
        <v>2132000</v>
      </c>
      <c r="U4238" s="9">
        <f t="shared" si="342"/>
        <v>2387840</v>
      </c>
      <c r="V4238" s="2" t="s">
        <v>345</v>
      </c>
      <c r="W4238" s="2">
        <v>2014</v>
      </c>
      <c r="X4238" s="2"/>
    </row>
    <row r="4239" spans="1:25" ht="63.75" customHeight="1" outlineLevel="1" x14ac:dyDescent="0.25">
      <c r="A4239" s="2" t="s">
        <v>1551</v>
      </c>
      <c r="B4239" s="3" t="s">
        <v>27</v>
      </c>
      <c r="C4239" s="10" t="s">
        <v>9084</v>
      </c>
      <c r="D4239" s="10" t="s">
        <v>9082</v>
      </c>
      <c r="E4239" s="10" t="s">
        <v>9083</v>
      </c>
      <c r="F4239" s="10" t="s">
        <v>9081</v>
      </c>
      <c r="G4239" s="2" t="s">
        <v>350</v>
      </c>
      <c r="H4239" s="2">
        <v>50</v>
      </c>
      <c r="I4239" s="2">
        <v>710000000</v>
      </c>
      <c r="J4239" s="2" t="s">
        <v>11537</v>
      </c>
      <c r="K4239" s="2" t="s">
        <v>1138</v>
      </c>
      <c r="L4239" s="2" t="s">
        <v>1141</v>
      </c>
      <c r="M4239" s="2"/>
      <c r="N4239" s="7" t="s">
        <v>1247</v>
      </c>
      <c r="O4239" s="21" t="s">
        <v>1730</v>
      </c>
      <c r="P4239" s="2"/>
      <c r="Q4239" s="2"/>
      <c r="R4239" s="2"/>
      <c r="S4239" s="9"/>
      <c r="T4239" s="9">
        <v>5000000</v>
      </c>
      <c r="U4239" s="9">
        <f t="shared" si="342"/>
        <v>5600000.0000000009</v>
      </c>
      <c r="V4239" s="2" t="s">
        <v>345</v>
      </c>
      <c r="W4239" s="2">
        <v>2014</v>
      </c>
      <c r="X4239" s="2"/>
    </row>
    <row r="4240" spans="1:25" ht="51" customHeight="1" outlineLevel="1" x14ac:dyDescent="0.25">
      <c r="A4240" s="2" t="s">
        <v>1552</v>
      </c>
      <c r="B4240" s="3" t="s">
        <v>27</v>
      </c>
      <c r="C4240" s="10" t="s">
        <v>1286</v>
      </c>
      <c r="D4240" s="10" t="s">
        <v>1287</v>
      </c>
      <c r="E4240" s="10" t="s">
        <v>1288</v>
      </c>
      <c r="F4240" s="2" t="s">
        <v>1302</v>
      </c>
      <c r="G4240" s="2" t="s">
        <v>343</v>
      </c>
      <c r="H4240" s="2">
        <v>100</v>
      </c>
      <c r="I4240" s="2">
        <v>710000000</v>
      </c>
      <c r="J4240" s="2" t="s">
        <v>11537</v>
      </c>
      <c r="K4240" s="2" t="s">
        <v>1138</v>
      </c>
      <c r="L4240" s="2" t="s">
        <v>1142</v>
      </c>
      <c r="M4240" s="2"/>
      <c r="N4240" s="7" t="s">
        <v>1247</v>
      </c>
      <c r="O4240" s="21" t="s">
        <v>61</v>
      </c>
      <c r="P4240" s="2"/>
      <c r="Q4240" s="2"/>
      <c r="R4240" s="2"/>
      <c r="S4240" s="9"/>
      <c r="T4240" s="9">
        <v>0</v>
      </c>
      <c r="U4240" s="9">
        <f t="shared" si="342"/>
        <v>0</v>
      </c>
      <c r="V4240" s="2" t="s">
        <v>345</v>
      </c>
      <c r="W4240" s="2">
        <v>2014</v>
      </c>
      <c r="X4240" s="2" t="s">
        <v>10152</v>
      </c>
    </row>
    <row r="4241" spans="1:24" ht="51" customHeight="1" outlineLevel="1" x14ac:dyDescent="0.25">
      <c r="A4241" s="2" t="s">
        <v>1553</v>
      </c>
      <c r="B4241" s="3" t="s">
        <v>27</v>
      </c>
      <c r="C4241" s="10" t="s">
        <v>1286</v>
      </c>
      <c r="D4241" s="10" t="s">
        <v>1287</v>
      </c>
      <c r="E4241" s="10" t="s">
        <v>1288</v>
      </c>
      <c r="F4241" s="5" t="s">
        <v>1345</v>
      </c>
      <c r="G4241" s="2" t="s">
        <v>343</v>
      </c>
      <c r="H4241" s="2">
        <v>100</v>
      </c>
      <c r="I4241" s="2">
        <v>710000000</v>
      </c>
      <c r="J4241" s="2" t="s">
        <v>11537</v>
      </c>
      <c r="K4241" s="2" t="s">
        <v>1138</v>
      </c>
      <c r="L4241" s="2" t="s">
        <v>1142</v>
      </c>
      <c r="M4241" s="2"/>
      <c r="N4241" s="7" t="s">
        <v>1247</v>
      </c>
      <c r="O4241" s="21" t="s">
        <v>61</v>
      </c>
      <c r="P4241" s="2"/>
      <c r="Q4241" s="2"/>
      <c r="R4241" s="2"/>
      <c r="S4241" s="9"/>
      <c r="T4241" s="9">
        <v>0</v>
      </c>
      <c r="U4241" s="9">
        <f t="shared" si="342"/>
        <v>0</v>
      </c>
      <c r="V4241" s="2" t="s">
        <v>345</v>
      </c>
      <c r="W4241" s="2">
        <v>2014</v>
      </c>
      <c r="X4241" s="2"/>
    </row>
    <row r="4242" spans="1:24" ht="63" customHeight="1" outlineLevel="1" x14ac:dyDescent="0.25">
      <c r="A4242" s="2" t="s">
        <v>10793</v>
      </c>
      <c r="B4242" s="3" t="s">
        <v>27</v>
      </c>
      <c r="C4242" s="10" t="s">
        <v>1286</v>
      </c>
      <c r="D4242" s="10" t="s">
        <v>1287</v>
      </c>
      <c r="E4242" s="10" t="s">
        <v>1288</v>
      </c>
      <c r="F4242" s="5" t="s">
        <v>1345</v>
      </c>
      <c r="G4242" s="2" t="s">
        <v>343</v>
      </c>
      <c r="H4242" s="2">
        <v>100</v>
      </c>
      <c r="I4242" s="2">
        <v>710000000</v>
      </c>
      <c r="J4242" s="2" t="s">
        <v>11537</v>
      </c>
      <c r="K4242" s="2" t="s">
        <v>10794</v>
      </c>
      <c r="L4242" s="2" t="s">
        <v>1142</v>
      </c>
      <c r="M4242" s="2"/>
      <c r="N4242" s="7" t="s">
        <v>10997</v>
      </c>
      <c r="O4242" s="21" t="s">
        <v>61</v>
      </c>
      <c r="P4242" s="2"/>
      <c r="Q4242" s="2"/>
      <c r="R4242" s="2"/>
      <c r="S4242" s="9"/>
      <c r="T4242" s="9">
        <v>0</v>
      </c>
      <c r="U4242" s="9">
        <f t="shared" si="342"/>
        <v>0</v>
      </c>
      <c r="V4242" s="2" t="s">
        <v>345</v>
      </c>
      <c r="W4242" s="2">
        <v>2014</v>
      </c>
      <c r="X4242" s="2" t="s">
        <v>10152</v>
      </c>
    </row>
    <row r="4243" spans="1:24" ht="63.75" customHeight="1" outlineLevel="1" x14ac:dyDescent="0.25">
      <c r="A4243" s="2" t="s">
        <v>1554</v>
      </c>
      <c r="B4243" s="3" t="s">
        <v>27</v>
      </c>
      <c r="C4243" s="10" t="s">
        <v>1283</v>
      </c>
      <c r="D4243" s="10" t="s">
        <v>1282</v>
      </c>
      <c r="E4243" s="10" t="s">
        <v>1282</v>
      </c>
      <c r="F4243" s="5" t="s">
        <v>1248</v>
      </c>
      <c r="G4243" s="10" t="s">
        <v>343</v>
      </c>
      <c r="H4243" s="2">
        <v>100</v>
      </c>
      <c r="I4243" s="2">
        <v>710000000</v>
      </c>
      <c r="J4243" s="2" t="s">
        <v>11537</v>
      </c>
      <c r="K4243" s="2" t="s">
        <v>1138</v>
      </c>
      <c r="L4243" s="2" t="s">
        <v>1144</v>
      </c>
      <c r="M4243" s="2"/>
      <c r="N4243" s="7" t="s">
        <v>1246</v>
      </c>
      <c r="O4243" s="21" t="s">
        <v>61</v>
      </c>
      <c r="P4243" s="2"/>
      <c r="Q4243" s="2"/>
      <c r="R4243" s="2"/>
      <c r="S4243" s="9"/>
      <c r="T4243" s="9">
        <v>0</v>
      </c>
      <c r="U4243" s="9">
        <f t="shared" si="342"/>
        <v>0</v>
      </c>
      <c r="V4243" s="2" t="s">
        <v>345</v>
      </c>
      <c r="W4243" s="2">
        <v>2014</v>
      </c>
      <c r="X4243" s="2"/>
    </row>
    <row r="4244" spans="1:24" ht="63.75" customHeight="1" outlineLevel="1" x14ac:dyDescent="0.25">
      <c r="A4244" s="2" t="s">
        <v>10325</v>
      </c>
      <c r="B4244" s="3" t="s">
        <v>27</v>
      </c>
      <c r="C4244" s="10" t="s">
        <v>1283</v>
      </c>
      <c r="D4244" s="10" t="s">
        <v>1282</v>
      </c>
      <c r="E4244" s="10" t="s">
        <v>1282</v>
      </c>
      <c r="F4244" s="5" t="s">
        <v>10326</v>
      </c>
      <c r="G4244" s="10" t="s">
        <v>343</v>
      </c>
      <c r="H4244" s="2">
        <v>100</v>
      </c>
      <c r="I4244" s="2">
        <v>710000000</v>
      </c>
      <c r="J4244" s="2" t="s">
        <v>11537</v>
      </c>
      <c r="K4244" s="2" t="s">
        <v>3765</v>
      </c>
      <c r="L4244" s="2" t="s">
        <v>1075</v>
      </c>
      <c r="M4244" s="2"/>
      <c r="N4244" s="7" t="s">
        <v>453</v>
      </c>
      <c r="O4244" s="21" t="s">
        <v>61</v>
      </c>
      <c r="P4244" s="2"/>
      <c r="Q4244" s="2"/>
      <c r="R4244" s="2"/>
      <c r="S4244" s="9"/>
      <c r="T4244" s="9">
        <v>0</v>
      </c>
      <c r="U4244" s="9">
        <f t="shared" si="342"/>
        <v>0</v>
      </c>
      <c r="V4244" s="2" t="s">
        <v>345</v>
      </c>
      <c r="W4244" s="2">
        <v>2014</v>
      </c>
      <c r="X4244" s="2" t="s">
        <v>10323</v>
      </c>
    </row>
    <row r="4245" spans="1:24" ht="51" customHeight="1" outlineLevel="1" x14ac:dyDescent="0.25">
      <c r="A4245" s="2" t="s">
        <v>11400</v>
      </c>
      <c r="B4245" s="3" t="s">
        <v>27</v>
      </c>
      <c r="C4245" s="10" t="s">
        <v>1283</v>
      </c>
      <c r="D4245" s="10" t="s">
        <v>1282</v>
      </c>
      <c r="E4245" s="10" t="s">
        <v>1282</v>
      </c>
      <c r="F4245" s="5" t="s">
        <v>10326</v>
      </c>
      <c r="G4245" s="10" t="s">
        <v>343</v>
      </c>
      <c r="H4245" s="2">
        <v>100</v>
      </c>
      <c r="I4245" s="2">
        <v>710000000</v>
      </c>
      <c r="J4245" s="2" t="s">
        <v>11537</v>
      </c>
      <c r="K4245" s="2" t="s">
        <v>6161</v>
      </c>
      <c r="L4245" s="2" t="s">
        <v>1075</v>
      </c>
      <c r="M4245" s="2"/>
      <c r="N4245" s="7" t="s">
        <v>10994</v>
      </c>
      <c r="O4245" s="21">
        <v>0.3</v>
      </c>
      <c r="P4245" s="2"/>
      <c r="Q4245" s="2"/>
      <c r="R4245" s="2"/>
      <c r="S4245" s="9"/>
      <c r="T4245" s="9">
        <v>12602000</v>
      </c>
      <c r="U4245" s="9">
        <f t="shared" si="342"/>
        <v>14114240.000000002</v>
      </c>
      <c r="V4245" s="2" t="s">
        <v>345</v>
      </c>
      <c r="W4245" s="2">
        <v>2014</v>
      </c>
      <c r="X4245" s="2" t="s">
        <v>11075</v>
      </c>
    </row>
    <row r="4246" spans="1:24" ht="63.75" customHeight="1" outlineLevel="1" x14ac:dyDescent="0.25">
      <c r="A4246" s="2" t="s">
        <v>1555</v>
      </c>
      <c r="B4246" s="3" t="s">
        <v>27</v>
      </c>
      <c r="C4246" s="10" t="s">
        <v>1283</v>
      </c>
      <c r="D4246" s="10" t="s">
        <v>1282</v>
      </c>
      <c r="E4246" s="10" t="s">
        <v>1282</v>
      </c>
      <c r="F4246" s="5" t="s">
        <v>1346</v>
      </c>
      <c r="G4246" s="10" t="s">
        <v>343</v>
      </c>
      <c r="H4246" s="2">
        <v>100</v>
      </c>
      <c r="I4246" s="2">
        <v>710000000</v>
      </c>
      <c r="J4246" s="2" t="s">
        <v>11537</v>
      </c>
      <c r="K4246" s="2" t="s">
        <v>1138</v>
      </c>
      <c r="L4246" s="2" t="s">
        <v>1139</v>
      </c>
      <c r="M4246" s="2"/>
      <c r="N4246" s="7" t="s">
        <v>1246</v>
      </c>
      <c r="O4246" s="21" t="s">
        <v>61</v>
      </c>
      <c r="P4246" s="2"/>
      <c r="Q4246" s="2"/>
      <c r="R4246" s="2"/>
      <c r="S4246" s="9"/>
      <c r="T4246" s="9">
        <v>0</v>
      </c>
      <c r="U4246" s="9">
        <f t="shared" si="342"/>
        <v>0</v>
      </c>
      <c r="V4246" s="2" t="s">
        <v>345</v>
      </c>
      <c r="W4246" s="2">
        <v>2014</v>
      </c>
      <c r="X4246" s="2"/>
    </row>
    <row r="4247" spans="1:24" ht="63.75" customHeight="1" outlineLevel="1" x14ac:dyDescent="0.25">
      <c r="A4247" s="2" t="s">
        <v>10327</v>
      </c>
      <c r="B4247" s="3" t="s">
        <v>27</v>
      </c>
      <c r="C4247" s="10" t="s">
        <v>1283</v>
      </c>
      <c r="D4247" s="10" t="s">
        <v>1282</v>
      </c>
      <c r="E4247" s="10" t="s">
        <v>1282</v>
      </c>
      <c r="F4247" s="5" t="s">
        <v>10328</v>
      </c>
      <c r="G4247" s="10" t="s">
        <v>343</v>
      </c>
      <c r="H4247" s="2">
        <v>100</v>
      </c>
      <c r="I4247" s="2">
        <v>710000000</v>
      </c>
      <c r="J4247" s="2" t="s">
        <v>11537</v>
      </c>
      <c r="K4247" s="2" t="s">
        <v>3765</v>
      </c>
      <c r="L4247" s="2" t="s">
        <v>1075</v>
      </c>
      <c r="M4247" s="2"/>
      <c r="N4247" s="7" t="s">
        <v>453</v>
      </c>
      <c r="O4247" s="21" t="s">
        <v>61</v>
      </c>
      <c r="P4247" s="2"/>
      <c r="Q4247" s="2"/>
      <c r="R4247" s="2"/>
      <c r="S4247" s="9"/>
      <c r="T4247" s="9">
        <v>0</v>
      </c>
      <c r="U4247" s="9">
        <f t="shared" si="342"/>
        <v>0</v>
      </c>
      <c r="V4247" s="2" t="s">
        <v>345</v>
      </c>
      <c r="W4247" s="2">
        <v>2014</v>
      </c>
      <c r="X4247" s="2" t="s">
        <v>10323</v>
      </c>
    </row>
    <row r="4248" spans="1:24" ht="51" customHeight="1" outlineLevel="1" x14ac:dyDescent="0.25">
      <c r="A4248" s="2" t="s">
        <v>11171</v>
      </c>
      <c r="B4248" s="3" t="s">
        <v>27</v>
      </c>
      <c r="C4248" s="10" t="s">
        <v>1283</v>
      </c>
      <c r="D4248" s="10" t="s">
        <v>1282</v>
      </c>
      <c r="E4248" s="10" t="s">
        <v>1282</v>
      </c>
      <c r="F4248" s="5" t="s">
        <v>10328</v>
      </c>
      <c r="G4248" s="10" t="s">
        <v>343</v>
      </c>
      <c r="H4248" s="2">
        <v>100</v>
      </c>
      <c r="I4248" s="2">
        <v>710000000</v>
      </c>
      <c r="J4248" s="2" t="s">
        <v>11537</v>
      </c>
      <c r="K4248" s="2" t="s">
        <v>6161</v>
      </c>
      <c r="L4248" s="2" t="s">
        <v>1075</v>
      </c>
      <c r="M4248" s="2"/>
      <c r="N4248" s="7" t="s">
        <v>11401</v>
      </c>
      <c r="O4248" s="21" t="s">
        <v>1727</v>
      </c>
      <c r="P4248" s="2"/>
      <c r="Q4248" s="2"/>
      <c r="R4248" s="80"/>
      <c r="S4248" s="9"/>
      <c r="T4248" s="9">
        <v>13081000</v>
      </c>
      <c r="U4248" s="9">
        <f t="shared" si="342"/>
        <v>14650720.000000002</v>
      </c>
      <c r="V4248" s="2" t="s">
        <v>345</v>
      </c>
      <c r="W4248" s="2">
        <v>2014</v>
      </c>
      <c r="X4248" s="2" t="s">
        <v>11075</v>
      </c>
    </row>
    <row r="4249" spans="1:24" ht="63.75" outlineLevel="1" x14ac:dyDescent="0.25">
      <c r="A4249" s="2" t="s">
        <v>1556</v>
      </c>
      <c r="B4249" s="2" t="s">
        <v>27</v>
      </c>
      <c r="C4249" s="10" t="s">
        <v>1348</v>
      </c>
      <c r="D4249" s="10" t="s">
        <v>1347</v>
      </c>
      <c r="E4249" s="10" t="s">
        <v>1347</v>
      </c>
      <c r="F4249" s="5"/>
      <c r="G4249" s="2" t="s">
        <v>350</v>
      </c>
      <c r="H4249" s="2">
        <v>50</v>
      </c>
      <c r="I4249" s="2">
        <v>710000000</v>
      </c>
      <c r="J4249" s="2" t="s">
        <v>11537</v>
      </c>
      <c r="K4249" s="2" t="s">
        <v>1138</v>
      </c>
      <c r="L4249" s="2" t="s">
        <v>1145</v>
      </c>
      <c r="M4249" s="2"/>
      <c r="N4249" s="10" t="s">
        <v>480</v>
      </c>
      <c r="O4249" s="21" t="s">
        <v>61</v>
      </c>
      <c r="P4249" s="36"/>
      <c r="Q4249" s="2"/>
      <c r="R4249" s="2"/>
      <c r="S4249" s="9"/>
      <c r="T4249" s="9">
        <v>530000</v>
      </c>
      <c r="U4249" s="9">
        <f>T4249*1.12</f>
        <v>593600</v>
      </c>
      <c r="V4249" s="2" t="s">
        <v>345</v>
      </c>
      <c r="W4249" s="2">
        <v>2014</v>
      </c>
      <c r="X4249" s="2"/>
    </row>
    <row r="4250" spans="1:24" ht="38.25" customHeight="1" outlineLevel="1" x14ac:dyDescent="0.25">
      <c r="A4250" s="2" t="s">
        <v>1557</v>
      </c>
      <c r="B4250" s="3" t="s">
        <v>27</v>
      </c>
      <c r="C4250" s="10" t="s">
        <v>1348</v>
      </c>
      <c r="D4250" s="10" t="s">
        <v>1347</v>
      </c>
      <c r="E4250" s="10" t="s">
        <v>1347</v>
      </c>
      <c r="F4250" s="2"/>
      <c r="G4250" s="2" t="s">
        <v>350</v>
      </c>
      <c r="H4250" s="2">
        <v>50</v>
      </c>
      <c r="I4250" s="2">
        <v>710000000</v>
      </c>
      <c r="J4250" s="2" t="s">
        <v>11537</v>
      </c>
      <c r="K4250" s="2" t="s">
        <v>1138</v>
      </c>
      <c r="L4250" s="5" t="s">
        <v>8093</v>
      </c>
      <c r="M4250" s="2"/>
      <c r="N4250" s="10" t="s">
        <v>480</v>
      </c>
      <c r="O4250" s="21" t="s">
        <v>61</v>
      </c>
      <c r="P4250" s="2"/>
      <c r="Q4250" s="2"/>
      <c r="R4250" s="2"/>
      <c r="S4250" s="9"/>
      <c r="T4250" s="9">
        <v>206200</v>
      </c>
      <c r="U4250" s="9">
        <f>T4250*1.12</f>
        <v>230944.00000000003</v>
      </c>
      <c r="V4250" s="2" t="s">
        <v>345</v>
      </c>
      <c r="W4250" s="2">
        <v>2014</v>
      </c>
      <c r="X4250" s="2"/>
    </row>
    <row r="4251" spans="1:24" ht="63.75" customHeight="1" outlineLevel="1" x14ac:dyDescent="0.25">
      <c r="A4251" s="2" t="s">
        <v>1558</v>
      </c>
      <c r="B4251" s="3" t="s">
        <v>27</v>
      </c>
      <c r="C4251" s="10" t="s">
        <v>1349</v>
      </c>
      <c r="D4251" s="10" t="s">
        <v>1350</v>
      </c>
      <c r="E4251" s="10" t="s">
        <v>1350</v>
      </c>
      <c r="F4251" s="5" t="s">
        <v>1250</v>
      </c>
      <c r="G4251" s="2" t="s">
        <v>350</v>
      </c>
      <c r="H4251" s="2">
        <v>70</v>
      </c>
      <c r="I4251" s="2">
        <v>710000000</v>
      </c>
      <c r="J4251" s="2" t="s">
        <v>11537</v>
      </c>
      <c r="K4251" s="2" t="s">
        <v>1138</v>
      </c>
      <c r="L4251" s="10" t="s">
        <v>1198</v>
      </c>
      <c r="M4251" s="2"/>
      <c r="N4251" s="2" t="s">
        <v>1251</v>
      </c>
      <c r="O4251" s="21" t="s">
        <v>61</v>
      </c>
      <c r="P4251" s="2"/>
      <c r="Q4251" s="2"/>
      <c r="R4251" s="2"/>
      <c r="S4251" s="9"/>
      <c r="T4251" s="9">
        <v>460000</v>
      </c>
      <c r="U4251" s="9">
        <v>515200</v>
      </c>
      <c r="V4251" s="2" t="s">
        <v>345</v>
      </c>
      <c r="W4251" s="2">
        <v>2014</v>
      </c>
      <c r="X4251" s="2"/>
    </row>
    <row r="4252" spans="1:24" ht="63.75" customHeight="1" outlineLevel="1" x14ac:dyDescent="0.25">
      <c r="A4252" s="2" t="s">
        <v>1559</v>
      </c>
      <c r="B4252" s="3" t="s">
        <v>27</v>
      </c>
      <c r="C4252" s="10" t="s">
        <v>1278</v>
      </c>
      <c r="D4252" s="10" t="s">
        <v>1277</v>
      </c>
      <c r="E4252" s="10" t="s">
        <v>1277</v>
      </c>
      <c r="F4252" s="5" t="s">
        <v>1252</v>
      </c>
      <c r="G4252" s="2" t="s">
        <v>350</v>
      </c>
      <c r="H4252" s="2">
        <v>70</v>
      </c>
      <c r="I4252" s="2">
        <v>710000000</v>
      </c>
      <c r="J4252" s="2" t="s">
        <v>11537</v>
      </c>
      <c r="K4252" s="2" t="s">
        <v>1138</v>
      </c>
      <c r="L4252" s="10" t="s">
        <v>1198</v>
      </c>
      <c r="M4252" s="2"/>
      <c r="N4252" s="2" t="s">
        <v>1253</v>
      </c>
      <c r="O4252" s="21" t="s">
        <v>61</v>
      </c>
      <c r="P4252" s="2"/>
      <c r="Q4252" s="2"/>
      <c r="R4252" s="2"/>
      <c r="S4252" s="9"/>
      <c r="T4252" s="9">
        <v>362143</v>
      </c>
      <c r="U4252" s="9">
        <v>405600</v>
      </c>
      <c r="V4252" s="2" t="s">
        <v>345</v>
      </c>
      <c r="W4252" s="2">
        <v>2014</v>
      </c>
      <c r="X4252" s="2"/>
    </row>
    <row r="4253" spans="1:24" ht="76.5" customHeight="1" outlineLevel="1" x14ac:dyDescent="0.25">
      <c r="A4253" s="2" t="s">
        <v>1560</v>
      </c>
      <c r="B4253" s="3" t="s">
        <v>27</v>
      </c>
      <c r="C4253" s="10" t="s">
        <v>1278</v>
      </c>
      <c r="D4253" s="10" t="s">
        <v>1277</v>
      </c>
      <c r="E4253" s="10" t="s">
        <v>1277</v>
      </c>
      <c r="F4253" s="2"/>
      <c r="G4253" s="2" t="s">
        <v>350</v>
      </c>
      <c r="H4253" s="2">
        <v>70</v>
      </c>
      <c r="I4253" s="2">
        <v>710000000</v>
      </c>
      <c r="J4253" s="2" t="s">
        <v>11537</v>
      </c>
      <c r="K4253" s="2" t="s">
        <v>1138</v>
      </c>
      <c r="L4253" s="2" t="s">
        <v>1148</v>
      </c>
      <c r="M4253" s="2"/>
      <c r="N4253" s="2" t="s">
        <v>1253</v>
      </c>
      <c r="O4253" s="21" t="s">
        <v>61</v>
      </c>
      <c r="P4253" s="2"/>
      <c r="Q4253" s="2"/>
      <c r="R4253" s="2"/>
      <c r="S4253" s="9"/>
      <c r="T4253" s="9">
        <v>891000</v>
      </c>
      <c r="U4253" s="9">
        <f>T4253*1.12</f>
        <v>997920.00000000012</v>
      </c>
      <c r="V4253" s="2" t="s">
        <v>345</v>
      </c>
      <c r="W4253" s="2">
        <v>2014</v>
      </c>
      <c r="X4253" s="2"/>
    </row>
    <row r="4254" spans="1:24" ht="76.5" customHeight="1" outlineLevel="1" x14ac:dyDescent="0.25">
      <c r="A4254" s="2" t="s">
        <v>1561</v>
      </c>
      <c r="B4254" s="3" t="s">
        <v>27</v>
      </c>
      <c r="C4254" s="10" t="s">
        <v>1352</v>
      </c>
      <c r="D4254" s="10" t="s">
        <v>1353</v>
      </c>
      <c r="E4254" s="10" t="s">
        <v>1353</v>
      </c>
      <c r="F4254" s="5" t="s">
        <v>1351</v>
      </c>
      <c r="G4254" s="2" t="s">
        <v>343</v>
      </c>
      <c r="H4254" s="2">
        <v>70</v>
      </c>
      <c r="I4254" s="2">
        <v>710000000</v>
      </c>
      <c r="J4254" s="2" t="s">
        <v>11537</v>
      </c>
      <c r="K4254" s="2" t="s">
        <v>1138</v>
      </c>
      <c r="L4254" s="2" t="s">
        <v>1148</v>
      </c>
      <c r="M4254" s="2"/>
      <c r="N4254" s="2" t="s">
        <v>1254</v>
      </c>
      <c r="O4254" s="21" t="s">
        <v>1727</v>
      </c>
      <c r="P4254" s="2"/>
      <c r="Q4254" s="2"/>
      <c r="R4254" s="2"/>
      <c r="S4254" s="9"/>
      <c r="T4254" s="9">
        <v>20000000</v>
      </c>
      <c r="U4254" s="9">
        <f>T4254*1.12</f>
        <v>22400000.000000004</v>
      </c>
      <c r="V4254" s="2" t="s">
        <v>345</v>
      </c>
      <c r="W4254" s="2">
        <v>2014</v>
      </c>
      <c r="X4254" s="2"/>
    </row>
    <row r="4255" spans="1:24" ht="63.75" customHeight="1" outlineLevel="1" x14ac:dyDescent="0.25">
      <c r="A4255" s="2" t="s">
        <v>1562</v>
      </c>
      <c r="B4255" s="3" t="s">
        <v>27</v>
      </c>
      <c r="C4255" s="5" t="s">
        <v>1354</v>
      </c>
      <c r="D4255" s="5" t="s">
        <v>1355</v>
      </c>
      <c r="E4255" s="5" t="s">
        <v>1355</v>
      </c>
      <c r="F4255" s="5" t="s">
        <v>1356</v>
      </c>
      <c r="G4255" s="2" t="s">
        <v>343</v>
      </c>
      <c r="H4255" s="2">
        <v>70</v>
      </c>
      <c r="I4255" s="2">
        <v>710000000</v>
      </c>
      <c r="J4255" s="2" t="s">
        <v>11537</v>
      </c>
      <c r="K4255" s="2" t="s">
        <v>116</v>
      </c>
      <c r="L4255" s="81" t="s">
        <v>1143</v>
      </c>
      <c r="M4255" s="5"/>
      <c r="N4255" s="2" t="s">
        <v>1454</v>
      </c>
      <c r="O4255" s="21" t="s">
        <v>1727</v>
      </c>
      <c r="P4255" s="102"/>
      <c r="Q4255" s="202"/>
      <c r="R4255" s="5"/>
      <c r="S4255" s="9"/>
      <c r="T4255" s="9">
        <v>0</v>
      </c>
      <c r="U4255" s="9">
        <f>T4255*1.12</f>
        <v>0</v>
      </c>
      <c r="V4255" s="2" t="s">
        <v>345</v>
      </c>
      <c r="W4255" s="2">
        <v>2014</v>
      </c>
      <c r="X4255" s="2"/>
    </row>
    <row r="4256" spans="1:24" ht="68.25" customHeight="1" outlineLevel="1" x14ac:dyDescent="0.25">
      <c r="A4256" s="2" t="s">
        <v>10796</v>
      </c>
      <c r="B4256" s="3" t="s">
        <v>27</v>
      </c>
      <c r="C4256" s="5" t="s">
        <v>1354</v>
      </c>
      <c r="D4256" s="5" t="s">
        <v>1355</v>
      </c>
      <c r="E4256" s="5" t="s">
        <v>1355</v>
      </c>
      <c r="F4256" s="5" t="s">
        <v>1356</v>
      </c>
      <c r="G4256" s="2" t="s">
        <v>343</v>
      </c>
      <c r="H4256" s="2">
        <v>70</v>
      </c>
      <c r="I4256" s="2">
        <v>710000000</v>
      </c>
      <c r="J4256" s="2" t="s">
        <v>11537</v>
      </c>
      <c r="K4256" s="2" t="s">
        <v>10794</v>
      </c>
      <c r="L4256" s="81" t="s">
        <v>1143</v>
      </c>
      <c r="M4256" s="5"/>
      <c r="N4256" s="2" t="s">
        <v>10184</v>
      </c>
      <c r="O4256" s="21" t="s">
        <v>1727</v>
      </c>
      <c r="P4256" s="102"/>
      <c r="Q4256" s="202"/>
      <c r="R4256" s="5"/>
      <c r="S4256" s="9"/>
      <c r="T4256" s="9">
        <v>0</v>
      </c>
      <c r="U4256" s="9">
        <v>0</v>
      </c>
      <c r="V4256" s="2" t="s">
        <v>345</v>
      </c>
      <c r="W4256" s="2">
        <v>2014</v>
      </c>
      <c r="X4256" s="2" t="s">
        <v>10795</v>
      </c>
    </row>
    <row r="4257" spans="1:24" ht="68.25" customHeight="1" outlineLevel="1" x14ac:dyDescent="0.25">
      <c r="A4257" s="2" t="s">
        <v>11027</v>
      </c>
      <c r="B4257" s="3" t="s">
        <v>27</v>
      </c>
      <c r="C4257" s="203" t="s">
        <v>11007</v>
      </c>
      <c r="D4257" s="20" t="s">
        <v>11008</v>
      </c>
      <c r="E4257" s="20" t="s">
        <v>11009</v>
      </c>
      <c r="F4257" s="5" t="s">
        <v>1356</v>
      </c>
      <c r="G4257" s="2" t="s">
        <v>343</v>
      </c>
      <c r="H4257" s="2">
        <v>70</v>
      </c>
      <c r="I4257" s="2">
        <v>710000000</v>
      </c>
      <c r="J4257" s="2" t="s">
        <v>11537</v>
      </c>
      <c r="K4257" s="2" t="s">
        <v>6016</v>
      </c>
      <c r="L4257" s="81" t="s">
        <v>1143</v>
      </c>
      <c r="M4257" s="5"/>
      <c r="N4257" s="2" t="s">
        <v>10993</v>
      </c>
      <c r="O4257" s="21" t="s">
        <v>1727</v>
      </c>
      <c r="P4257" s="102"/>
      <c r="Q4257" s="23"/>
      <c r="R4257" s="5"/>
      <c r="S4257" s="9"/>
      <c r="T4257" s="9">
        <v>13000000</v>
      </c>
      <c r="U4257" s="9">
        <f>T4257*1.12</f>
        <v>14560000.000000002</v>
      </c>
      <c r="V4257" s="2" t="s">
        <v>345</v>
      </c>
      <c r="W4257" s="2">
        <v>2014</v>
      </c>
      <c r="X4257" s="2" t="s">
        <v>11028</v>
      </c>
    </row>
    <row r="4258" spans="1:24" ht="63.75" customHeight="1" outlineLevel="1" x14ac:dyDescent="0.25">
      <c r="A4258" s="2" t="s">
        <v>1563</v>
      </c>
      <c r="B4258" s="3" t="s">
        <v>27</v>
      </c>
      <c r="C4258" s="5" t="s">
        <v>1357</v>
      </c>
      <c r="D4258" s="5" t="s">
        <v>1358</v>
      </c>
      <c r="E4258" s="5" t="s">
        <v>1359</v>
      </c>
      <c r="F4258" s="5" t="s">
        <v>1360</v>
      </c>
      <c r="G4258" s="2" t="s">
        <v>343</v>
      </c>
      <c r="H4258" s="2">
        <v>70</v>
      </c>
      <c r="I4258" s="2">
        <v>710000000</v>
      </c>
      <c r="J4258" s="2" t="s">
        <v>11537</v>
      </c>
      <c r="K4258" s="2" t="s">
        <v>116</v>
      </c>
      <c r="L4258" s="81" t="s">
        <v>1143</v>
      </c>
      <c r="M4258" s="5"/>
      <c r="N4258" s="2" t="s">
        <v>1454</v>
      </c>
      <c r="O4258" s="21" t="s">
        <v>1727</v>
      </c>
      <c r="P4258" s="22"/>
      <c r="Q4258" s="202"/>
      <c r="R4258" s="5"/>
      <c r="S4258" s="9"/>
      <c r="T4258" s="9">
        <v>0</v>
      </c>
      <c r="U4258" s="9">
        <f>T4258*1.12</f>
        <v>0</v>
      </c>
      <c r="V4258" s="2" t="s">
        <v>345</v>
      </c>
      <c r="W4258" s="2">
        <v>2014</v>
      </c>
      <c r="X4258" s="2"/>
    </row>
    <row r="4259" spans="1:24" ht="62.25" customHeight="1" outlineLevel="1" x14ac:dyDescent="0.25">
      <c r="A4259" s="2" t="s">
        <v>10797</v>
      </c>
      <c r="B4259" s="3" t="s">
        <v>27</v>
      </c>
      <c r="C4259" s="5" t="s">
        <v>1357</v>
      </c>
      <c r="D4259" s="5" t="s">
        <v>1358</v>
      </c>
      <c r="E4259" s="5" t="s">
        <v>1359</v>
      </c>
      <c r="F4259" s="5" t="s">
        <v>1360</v>
      </c>
      <c r="G4259" s="2" t="s">
        <v>343</v>
      </c>
      <c r="H4259" s="2">
        <v>70</v>
      </c>
      <c r="I4259" s="2">
        <v>710000000</v>
      </c>
      <c r="J4259" s="2" t="s">
        <v>11537</v>
      </c>
      <c r="K4259" s="2" t="s">
        <v>10794</v>
      </c>
      <c r="L4259" s="81" t="s">
        <v>1143</v>
      </c>
      <c r="M4259" s="5"/>
      <c r="N4259" s="2" t="s">
        <v>10190</v>
      </c>
      <c r="O4259" s="21" t="s">
        <v>1727</v>
      </c>
      <c r="P4259" s="22"/>
      <c r="Q4259" s="202"/>
      <c r="R4259" s="5"/>
      <c r="S4259" s="9"/>
      <c r="T4259" s="9">
        <v>0</v>
      </c>
      <c r="U4259" s="9">
        <f>T4259*1.12</f>
        <v>0</v>
      </c>
      <c r="V4259" s="2" t="s">
        <v>345</v>
      </c>
      <c r="W4259" s="2">
        <v>2014</v>
      </c>
      <c r="X4259" s="2" t="s">
        <v>10152</v>
      </c>
    </row>
    <row r="4260" spans="1:24" ht="127.5" customHeight="1" outlineLevel="1" x14ac:dyDescent="0.25">
      <c r="A4260" s="2" t="s">
        <v>1564</v>
      </c>
      <c r="B4260" s="3" t="s">
        <v>27</v>
      </c>
      <c r="C4260" s="5" t="s">
        <v>1361</v>
      </c>
      <c r="D4260" s="5" t="s">
        <v>1362</v>
      </c>
      <c r="E4260" s="5" t="s">
        <v>1363</v>
      </c>
      <c r="F4260" s="5" t="s">
        <v>1364</v>
      </c>
      <c r="G4260" s="2" t="s">
        <v>343</v>
      </c>
      <c r="H4260" s="2">
        <v>70</v>
      </c>
      <c r="I4260" s="2">
        <v>710000000</v>
      </c>
      <c r="J4260" s="2" t="s">
        <v>11537</v>
      </c>
      <c r="K4260" s="2" t="s">
        <v>1448</v>
      </c>
      <c r="L4260" s="81" t="s">
        <v>1143</v>
      </c>
      <c r="M4260" s="5"/>
      <c r="N4260" s="2" t="s">
        <v>1454</v>
      </c>
      <c r="O4260" s="21" t="s">
        <v>1727</v>
      </c>
      <c r="P4260" s="102"/>
      <c r="Q4260" s="202"/>
      <c r="R4260" s="5"/>
      <c r="S4260" s="9"/>
      <c r="T4260" s="9">
        <v>0</v>
      </c>
      <c r="U4260" s="9">
        <v>0</v>
      </c>
      <c r="V4260" s="2" t="s">
        <v>345</v>
      </c>
      <c r="W4260" s="2">
        <v>2014</v>
      </c>
      <c r="X4260" s="2" t="s">
        <v>10152</v>
      </c>
    </row>
    <row r="4261" spans="1:24" ht="63.75" customHeight="1" outlineLevel="1" x14ac:dyDescent="0.25">
      <c r="A4261" s="2" t="s">
        <v>1565</v>
      </c>
      <c r="B4261" s="3" t="s">
        <v>27</v>
      </c>
      <c r="C4261" s="5" t="s">
        <v>1354</v>
      </c>
      <c r="D4261" s="5" t="s">
        <v>1355</v>
      </c>
      <c r="E4261" s="5" t="s">
        <v>1355</v>
      </c>
      <c r="F4261" s="5" t="s">
        <v>1366</v>
      </c>
      <c r="G4261" s="2" t="s">
        <v>343</v>
      </c>
      <c r="H4261" s="2">
        <v>70</v>
      </c>
      <c r="I4261" s="2">
        <v>710000000</v>
      </c>
      <c r="J4261" s="2" t="s">
        <v>11537</v>
      </c>
      <c r="K4261" s="2" t="s">
        <v>116</v>
      </c>
      <c r="L4261" s="81" t="s">
        <v>1143</v>
      </c>
      <c r="M4261" s="5"/>
      <c r="N4261" s="2" t="s">
        <v>11032</v>
      </c>
      <c r="O4261" s="21" t="s">
        <v>1727</v>
      </c>
      <c r="P4261" s="102"/>
      <c r="Q4261" s="202"/>
      <c r="R4261" s="5"/>
      <c r="S4261" s="9"/>
      <c r="T4261" s="9">
        <v>0</v>
      </c>
      <c r="U4261" s="9">
        <f>T4261*1.12</f>
        <v>0</v>
      </c>
      <c r="V4261" s="2" t="s">
        <v>345</v>
      </c>
      <c r="W4261" s="2">
        <v>2014</v>
      </c>
      <c r="X4261" s="2"/>
    </row>
    <row r="4262" spans="1:24" ht="63.75" customHeight="1" outlineLevel="1" x14ac:dyDescent="0.25">
      <c r="A4262" s="2" t="s">
        <v>10798</v>
      </c>
      <c r="B4262" s="3" t="s">
        <v>27</v>
      </c>
      <c r="C4262" s="5" t="s">
        <v>1354</v>
      </c>
      <c r="D4262" s="5" t="s">
        <v>1355</v>
      </c>
      <c r="E4262" s="5" t="s">
        <v>1355</v>
      </c>
      <c r="F4262" s="5" t="s">
        <v>1366</v>
      </c>
      <c r="G4262" s="2" t="s">
        <v>343</v>
      </c>
      <c r="H4262" s="2">
        <v>70</v>
      </c>
      <c r="I4262" s="2">
        <v>710000000</v>
      </c>
      <c r="J4262" s="2" t="s">
        <v>11537</v>
      </c>
      <c r="K4262" s="2" t="s">
        <v>10794</v>
      </c>
      <c r="L4262" s="81" t="s">
        <v>1143</v>
      </c>
      <c r="M4262" s="5"/>
      <c r="N4262" s="2" t="s">
        <v>10184</v>
      </c>
      <c r="O4262" s="21" t="s">
        <v>1727</v>
      </c>
      <c r="P4262" s="102"/>
      <c r="Q4262" s="202"/>
      <c r="R4262" s="5"/>
      <c r="S4262" s="9"/>
      <c r="T4262" s="9">
        <v>0</v>
      </c>
      <c r="U4262" s="9">
        <v>0</v>
      </c>
      <c r="V4262" s="2" t="s">
        <v>345</v>
      </c>
      <c r="W4262" s="2">
        <v>2014</v>
      </c>
      <c r="X4262" s="2" t="s">
        <v>10795</v>
      </c>
    </row>
    <row r="4263" spans="1:24" ht="63.75" customHeight="1" outlineLevel="1" x14ac:dyDescent="0.25">
      <c r="A4263" s="2" t="s">
        <v>11030</v>
      </c>
      <c r="B4263" s="3" t="s">
        <v>27</v>
      </c>
      <c r="C4263" s="203" t="s">
        <v>11007</v>
      </c>
      <c r="D4263" s="20" t="s">
        <v>11008</v>
      </c>
      <c r="E4263" s="20" t="s">
        <v>11009</v>
      </c>
      <c r="F4263" s="5" t="s">
        <v>1366</v>
      </c>
      <c r="G4263" s="2" t="s">
        <v>343</v>
      </c>
      <c r="H4263" s="2">
        <v>70</v>
      </c>
      <c r="I4263" s="2">
        <v>710000000</v>
      </c>
      <c r="J4263" s="2" t="s">
        <v>11537</v>
      </c>
      <c r="K4263" s="2" t="s">
        <v>6016</v>
      </c>
      <c r="L4263" s="81" t="s">
        <v>1143</v>
      </c>
      <c r="M4263" s="5"/>
      <c r="N4263" s="2" t="s">
        <v>10993</v>
      </c>
      <c r="O4263" s="21" t="s">
        <v>1727</v>
      </c>
      <c r="P4263" s="102"/>
      <c r="Q4263" s="23"/>
      <c r="R4263" s="5"/>
      <c r="S4263" s="9"/>
      <c r="T4263" s="9">
        <v>10000000</v>
      </c>
      <c r="U4263" s="9">
        <f>T4263*1.12</f>
        <v>11200000.000000002</v>
      </c>
      <c r="V4263" s="2" t="s">
        <v>345</v>
      </c>
      <c r="W4263" s="2">
        <v>2014</v>
      </c>
      <c r="X4263" s="2" t="s">
        <v>11031</v>
      </c>
    </row>
    <row r="4264" spans="1:24" ht="63.75" customHeight="1" outlineLevel="1" x14ac:dyDescent="0.25">
      <c r="A4264" s="2" t="s">
        <v>1566</v>
      </c>
      <c r="B4264" s="3" t="s">
        <v>27</v>
      </c>
      <c r="C4264" s="5" t="s">
        <v>1367</v>
      </c>
      <c r="D4264" s="5" t="s">
        <v>1368</v>
      </c>
      <c r="E4264" s="5" t="s">
        <v>1369</v>
      </c>
      <c r="F4264" s="5" t="s">
        <v>1370</v>
      </c>
      <c r="G4264" s="2" t="s">
        <v>343</v>
      </c>
      <c r="H4264" s="2">
        <v>70</v>
      </c>
      <c r="I4264" s="2">
        <v>710000000</v>
      </c>
      <c r="J4264" s="2" t="s">
        <v>11537</v>
      </c>
      <c r="K4264" s="2" t="s">
        <v>1448</v>
      </c>
      <c r="L4264" s="81" t="s">
        <v>1143</v>
      </c>
      <c r="M4264" s="5"/>
      <c r="N4264" s="2" t="s">
        <v>1455</v>
      </c>
      <c r="O4264" s="21" t="s">
        <v>1727</v>
      </c>
      <c r="P4264" s="102"/>
      <c r="Q4264" s="202"/>
      <c r="R4264" s="5"/>
      <c r="S4264" s="9"/>
      <c r="T4264" s="9">
        <v>0</v>
      </c>
      <c r="U4264" s="9">
        <f>T4264*1.12</f>
        <v>0</v>
      </c>
      <c r="V4264" s="2" t="s">
        <v>345</v>
      </c>
      <c r="W4264" s="2">
        <v>2014</v>
      </c>
      <c r="X4264" s="2"/>
    </row>
    <row r="4265" spans="1:24" ht="63.75" customHeight="1" outlineLevel="1" x14ac:dyDescent="0.25">
      <c r="A4265" s="2" t="s">
        <v>10799</v>
      </c>
      <c r="B4265" s="3" t="s">
        <v>27</v>
      </c>
      <c r="C4265" s="5" t="s">
        <v>1367</v>
      </c>
      <c r="D4265" s="5" t="s">
        <v>1368</v>
      </c>
      <c r="E4265" s="5" t="s">
        <v>1369</v>
      </c>
      <c r="F4265" s="5" t="s">
        <v>1370</v>
      </c>
      <c r="G4265" s="2" t="s">
        <v>343</v>
      </c>
      <c r="H4265" s="2">
        <v>70</v>
      </c>
      <c r="I4265" s="2">
        <v>710000000</v>
      </c>
      <c r="J4265" s="2" t="s">
        <v>11537</v>
      </c>
      <c r="K4265" s="2" t="s">
        <v>10794</v>
      </c>
      <c r="L4265" s="81" t="s">
        <v>1143</v>
      </c>
      <c r="M4265" s="5"/>
      <c r="N4265" s="2" t="s">
        <v>10184</v>
      </c>
      <c r="O4265" s="21" t="s">
        <v>1727</v>
      </c>
      <c r="P4265" s="102"/>
      <c r="Q4265" s="202"/>
      <c r="R4265" s="5"/>
      <c r="S4265" s="9"/>
      <c r="T4265" s="9">
        <v>0</v>
      </c>
      <c r="U4265" s="9">
        <v>0</v>
      </c>
      <c r="V4265" s="2" t="s">
        <v>345</v>
      </c>
      <c r="W4265" s="2">
        <v>2014</v>
      </c>
      <c r="X4265" s="2" t="s">
        <v>10795</v>
      </c>
    </row>
    <row r="4266" spans="1:24" ht="63.75" customHeight="1" outlineLevel="1" x14ac:dyDescent="0.25">
      <c r="A4266" s="2" t="s">
        <v>11033</v>
      </c>
      <c r="B4266" s="3" t="s">
        <v>27</v>
      </c>
      <c r="C4266" s="203" t="s">
        <v>11034</v>
      </c>
      <c r="D4266" s="20" t="s">
        <v>11035</v>
      </c>
      <c r="E4266" s="20" t="s">
        <v>11036</v>
      </c>
      <c r="F4266" s="5" t="s">
        <v>1370</v>
      </c>
      <c r="G4266" s="2" t="s">
        <v>343</v>
      </c>
      <c r="H4266" s="2">
        <v>70</v>
      </c>
      <c r="I4266" s="2">
        <v>710000000</v>
      </c>
      <c r="J4266" s="2" t="s">
        <v>11537</v>
      </c>
      <c r="K4266" s="2" t="s">
        <v>6016</v>
      </c>
      <c r="L4266" s="81" t="s">
        <v>1143</v>
      </c>
      <c r="M4266" s="5"/>
      <c r="N4266" s="2" t="s">
        <v>10993</v>
      </c>
      <c r="O4266" s="21" t="s">
        <v>1727</v>
      </c>
      <c r="P4266" s="102"/>
      <c r="Q4266" s="23"/>
      <c r="R4266" s="5"/>
      <c r="S4266" s="9"/>
      <c r="T4266" s="9">
        <v>8482000</v>
      </c>
      <c r="U4266" s="9">
        <f>T4266*1.12</f>
        <v>9499840</v>
      </c>
      <c r="V4266" s="2" t="s">
        <v>345</v>
      </c>
      <c r="W4266" s="2">
        <v>2014</v>
      </c>
      <c r="X4266" s="2" t="s">
        <v>10585</v>
      </c>
    </row>
    <row r="4267" spans="1:24" ht="63.75" customHeight="1" outlineLevel="1" x14ac:dyDescent="0.25">
      <c r="A4267" s="2" t="s">
        <v>1567</v>
      </c>
      <c r="B4267" s="3" t="s">
        <v>27</v>
      </c>
      <c r="C4267" s="5" t="s">
        <v>1371</v>
      </c>
      <c r="D4267" s="5" t="s">
        <v>1372</v>
      </c>
      <c r="E4267" s="5" t="s">
        <v>1373</v>
      </c>
      <c r="F4267" s="5" t="s">
        <v>1374</v>
      </c>
      <c r="G4267" s="2" t="s">
        <v>343</v>
      </c>
      <c r="H4267" s="2">
        <v>70</v>
      </c>
      <c r="I4267" s="2">
        <v>710000000</v>
      </c>
      <c r="J4267" s="2" t="s">
        <v>11537</v>
      </c>
      <c r="K4267" s="2" t="s">
        <v>1448</v>
      </c>
      <c r="L4267" s="81" t="s">
        <v>1143</v>
      </c>
      <c r="M4267" s="5"/>
      <c r="N4267" s="2" t="s">
        <v>1456</v>
      </c>
      <c r="O4267" s="21" t="s">
        <v>1727</v>
      </c>
      <c r="P4267" s="102"/>
      <c r="Q4267" s="202"/>
      <c r="R4267" s="5"/>
      <c r="S4267" s="9"/>
      <c r="T4267" s="9">
        <v>0</v>
      </c>
      <c r="U4267" s="9">
        <f>T4267*1.12</f>
        <v>0</v>
      </c>
      <c r="V4267" s="2" t="s">
        <v>345</v>
      </c>
      <c r="W4267" s="2">
        <v>2014</v>
      </c>
      <c r="X4267" s="2"/>
    </row>
    <row r="4268" spans="1:24" ht="63.75" customHeight="1" outlineLevel="1" x14ac:dyDescent="0.25">
      <c r="A4268" s="2" t="s">
        <v>10800</v>
      </c>
      <c r="B4268" s="3" t="s">
        <v>27</v>
      </c>
      <c r="C4268" s="5" t="s">
        <v>1371</v>
      </c>
      <c r="D4268" s="5" t="s">
        <v>1372</v>
      </c>
      <c r="E4268" s="5" t="s">
        <v>1373</v>
      </c>
      <c r="F4268" s="5" t="s">
        <v>1374</v>
      </c>
      <c r="G4268" s="2" t="s">
        <v>343</v>
      </c>
      <c r="H4268" s="2">
        <v>70</v>
      </c>
      <c r="I4268" s="2">
        <v>710000000</v>
      </c>
      <c r="J4268" s="2" t="s">
        <v>11537</v>
      </c>
      <c r="K4268" s="2" t="s">
        <v>10794</v>
      </c>
      <c r="L4268" s="81" t="s">
        <v>1143</v>
      </c>
      <c r="M4268" s="5"/>
      <c r="N4268" s="2" t="s">
        <v>10184</v>
      </c>
      <c r="O4268" s="21" t="s">
        <v>1727</v>
      </c>
      <c r="P4268" s="102"/>
      <c r="Q4268" s="202"/>
      <c r="R4268" s="5"/>
      <c r="S4268" s="9"/>
      <c r="T4268" s="9">
        <v>0</v>
      </c>
      <c r="U4268" s="9">
        <v>0</v>
      </c>
      <c r="V4268" s="2" t="s">
        <v>345</v>
      </c>
      <c r="W4268" s="2">
        <v>2014</v>
      </c>
      <c r="X4268" s="2" t="s">
        <v>10795</v>
      </c>
    </row>
    <row r="4269" spans="1:24" ht="63.75" customHeight="1" outlineLevel="1" x14ac:dyDescent="0.25">
      <c r="A4269" s="2" t="s">
        <v>11037</v>
      </c>
      <c r="B4269" s="3" t="s">
        <v>27</v>
      </c>
      <c r="C4269" s="203" t="s">
        <v>11038</v>
      </c>
      <c r="D4269" s="20" t="s">
        <v>11039</v>
      </c>
      <c r="E4269" s="20" t="s">
        <v>11040</v>
      </c>
      <c r="F4269" s="5" t="s">
        <v>1374</v>
      </c>
      <c r="G4269" s="2" t="s">
        <v>343</v>
      </c>
      <c r="H4269" s="2">
        <v>70</v>
      </c>
      <c r="I4269" s="2">
        <v>710000000</v>
      </c>
      <c r="J4269" s="2" t="s">
        <v>11537</v>
      </c>
      <c r="K4269" s="2" t="s">
        <v>6161</v>
      </c>
      <c r="L4269" s="81" t="s">
        <v>1143</v>
      </c>
      <c r="M4269" s="5"/>
      <c r="N4269" s="2" t="s">
        <v>10993</v>
      </c>
      <c r="O4269" s="21" t="s">
        <v>1727</v>
      </c>
      <c r="P4269" s="102"/>
      <c r="Q4269" s="23"/>
      <c r="R4269" s="5"/>
      <c r="S4269" s="9"/>
      <c r="T4269" s="9">
        <v>6900000</v>
      </c>
      <c r="U4269" s="9">
        <f>T4269*1.12</f>
        <v>7728000.0000000009</v>
      </c>
      <c r="V4269" s="2" t="s">
        <v>345</v>
      </c>
      <c r="W4269" s="2">
        <v>2014</v>
      </c>
      <c r="X4269" s="2" t="s">
        <v>11031</v>
      </c>
    </row>
    <row r="4270" spans="1:24" ht="63.75" customHeight="1" outlineLevel="1" x14ac:dyDescent="0.25">
      <c r="A4270" s="2" t="s">
        <v>1568</v>
      </c>
      <c r="B4270" s="3" t="s">
        <v>27</v>
      </c>
      <c r="C4270" s="5" t="s">
        <v>1375</v>
      </c>
      <c r="D4270" s="5" t="s">
        <v>1376</v>
      </c>
      <c r="E4270" s="5" t="s">
        <v>1377</v>
      </c>
      <c r="F4270" s="5" t="s">
        <v>1378</v>
      </c>
      <c r="G4270" s="2" t="s">
        <v>343</v>
      </c>
      <c r="H4270" s="2">
        <v>70</v>
      </c>
      <c r="I4270" s="2">
        <v>710000000</v>
      </c>
      <c r="J4270" s="2" t="s">
        <v>11537</v>
      </c>
      <c r="K4270" s="2" t="s">
        <v>116</v>
      </c>
      <c r="L4270" s="81" t="s">
        <v>1143</v>
      </c>
      <c r="M4270" s="5"/>
      <c r="N4270" s="2" t="s">
        <v>1455</v>
      </c>
      <c r="O4270" s="21" t="s">
        <v>61</v>
      </c>
      <c r="P4270" s="102"/>
      <c r="Q4270" s="202"/>
      <c r="R4270" s="5"/>
      <c r="S4270" s="9"/>
      <c r="T4270" s="9">
        <v>0</v>
      </c>
      <c r="U4270" s="9">
        <f>T4270*1.12</f>
        <v>0</v>
      </c>
      <c r="V4270" s="2" t="s">
        <v>345</v>
      </c>
      <c r="W4270" s="2">
        <v>2014</v>
      </c>
      <c r="X4270" s="2"/>
    </row>
    <row r="4271" spans="1:24" ht="63.75" customHeight="1" outlineLevel="1" x14ac:dyDescent="0.25">
      <c r="A4271" s="2" t="s">
        <v>10801</v>
      </c>
      <c r="B4271" s="3" t="s">
        <v>27</v>
      </c>
      <c r="C4271" s="5" t="s">
        <v>1375</v>
      </c>
      <c r="D4271" s="5" t="s">
        <v>1376</v>
      </c>
      <c r="E4271" s="5" t="s">
        <v>1377</v>
      </c>
      <c r="F4271" s="5" t="s">
        <v>1378</v>
      </c>
      <c r="G4271" s="2" t="s">
        <v>343</v>
      </c>
      <c r="H4271" s="2">
        <v>70</v>
      </c>
      <c r="I4271" s="2">
        <v>710000000</v>
      </c>
      <c r="J4271" s="2" t="s">
        <v>11537</v>
      </c>
      <c r="K4271" s="2" t="s">
        <v>10794</v>
      </c>
      <c r="L4271" s="81" t="s">
        <v>1143</v>
      </c>
      <c r="M4271" s="5"/>
      <c r="N4271" s="2" t="s">
        <v>10184</v>
      </c>
      <c r="O4271" s="21" t="s">
        <v>61</v>
      </c>
      <c r="P4271" s="102"/>
      <c r="Q4271" s="202"/>
      <c r="R4271" s="5"/>
      <c r="S4271" s="9"/>
      <c r="T4271" s="9">
        <v>0</v>
      </c>
      <c r="U4271" s="9">
        <v>0</v>
      </c>
      <c r="V4271" s="2" t="s">
        <v>345</v>
      </c>
      <c r="W4271" s="2">
        <v>2014</v>
      </c>
      <c r="X4271" s="2" t="s">
        <v>10795</v>
      </c>
    </row>
    <row r="4272" spans="1:24" ht="63.75" customHeight="1" outlineLevel="1" x14ac:dyDescent="0.25">
      <c r="A4272" s="2" t="s">
        <v>11041</v>
      </c>
      <c r="B4272" s="3" t="s">
        <v>27</v>
      </c>
      <c r="C4272" s="203" t="s">
        <v>11034</v>
      </c>
      <c r="D4272" s="20" t="s">
        <v>11035</v>
      </c>
      <c r="E4272" s="20" t="s">
        <v>11036</v>
      </c>
      <c r="F4272" s="5" t="s">
        <v>1378</v>
      </c>
      <c r="G4272" s="2" t="s">
        <v>343</v>
      </c>
      <c r="H4272" s="2">
        <v>70</v>
      </c>
      <c r="I4272" s="2">
        <v>710000000</v>
      </c>
      <c r="J4272" s="2" t="s">
        <v>11537</v>
      </c>
      <c r="K4272" s="2" t="s">
        <v>11402</v>
      </c>
      <c r="L4272" s="81" t="s">
        <v>1143</v>
      </c>
      <c r="M4272" s="5"/>
      <c r="N4272" s="2" t="s">
        <v>10993</v>
      </c>
      <c r="O4272" s="21" t="s">
        <v>1727</v>
      </c>
      <c r="P4272" s="102"/>
      <c r="Q4272" s="23"/>
      <c r="R4272" s="5"/>
      <c r="S4272" s="9"/>
      <c r="T4272" s="9">
        <v>2000000</v>
      </c>
      <c r="U4272" s="9">
        <f t="shared" ref="U4272:U4292" si="343">T4272*1.12</f>
        <v>2240000</v>
      </c>
      <c r="V4272" s="2" t="s">
        <v>345</v>
      </c>
      <c r="W4272" s="2">
        <v>2014</v>
      </c>
      <c r="X4272" s="2" t="s">
        <v>11172</v>
      </c>
    </row>
    <row r="4273" spans="1:24" ht="63.75" customHeight="1" outlineLevel="1" x14ac:dyDescent="0.25">
      <c r="A4273" s="2" t="s">
        <v>1569</v>
      </c>
      <c r="B4273" s="3" t="s">
        <v>27</v>
      </c>
      <c r="C4273" s="5" t="s">
        <v>6388</v>
      </c>
      <c r="D4273" s="5" t="s">
        <v>6389</v>
      </c>
      <c r="E4273" s="5" t="s">
        <v>6390</v>
      </c>
      <c r="F4273" s="5" t="s">
        <v>1379</v>
      </c>
      <c r="G4273" s="2" t="s">
        <v>343</v>
      </c>
      <c r="H4273" s="2">
        <v>70</v>
      </c>
      <c r="I4273" s="2">
        <v>710000000</v>
      </c>
      <c r="J4273" s="2" t="s">
        <v>11537</v>
      </c>
      <c r="K4273" s="2" t="s">
        <v>1448</v>
      </c>
      <c r="L4273" s="81" t="s">
        <v>1143</v>
      </c>
      <c r="M4273" s="5"/>
      <c r="N4273" s="2" t="s">
        <v>1457</v>
      </c>
      <c r="O4273" s="21" t="s">
        <v>1727</v>
      </c>
      <c r="P4273" s="102"/>
      <c r="Q4273" s="202"/>
      <c r="R4273" s="5"/>
      <c r="S4273" s="9"/>
      <c r="T4273" s="9">
        <v>0</v>
      </c>
      <c r="U4273" s="9">
        <f t="shared" si="343"/>
        <v>0</v>
      </c>
      <c r="V4273" s="2" t="s">
        <v>345</v>
      </c>
      <c r="W4273" s="2">
        <v>2014</v>
      </c>
      <c r="X4273" s="2" t="s">
        <v>10152</v>
      </c>
    </row>
    <row r="4274" spans="1:24" ht="63.75" customHeight="1" outlineLevel="1" x14ac:dyDescent="0.25">
      <c r="A4274" s="2" t="s">
        <v>1570</v>
      </c>
      <c r="B4274" s="3" t="s">
        <v>27</v>
      </c>
      <c r="C4274" s="20" t="s">
        <v>9925</v>
      </c>
      <c r="D4274" s="20" t="s">
        <v>9926</v>
      </c>
      <c r="E4274" s="20" t="s">
        <v>9927</v>
      </c>
      <c r="F4274" s="5" t="s">
        <v>1381</v>
      </c>
      <c r="G4274" s="2" t="s">
        <v>343</v>
      </c>
      <c r="H4274" s="2">
        <v>70</v>
      </c>
      <c r="I4274" s="2">
        <v>710000000</v>
      </c>
      <c r="J4274" s="2" t="s">
        <v>11537</v>
      </c>
      <c r="K4274" s="2" t="s">
        <v>1449</v>
      </c>
      <c r="L4274" s="10" t="s">
        <v>1154</v>
      </c>
      <c r="M4274" s="5"/>
      <c r="N4274" s="2" t="s">
        <v>1458</v>
      </c>
      <c r="O4274" s="21" t="s">
        <v>1727</v>
      </c>
      <c r="P4274" s="102"/>
      <c r="Q4274" s="23"/>
      <c r="R4274" s="5"/>
      <c r="S4274" s="9"/>
      <c r="T4274" s="9">
        <v>0</v>
      </c>
      <c r="U4274" s="9">
        <f t="shared" si="343"/>
        <v>0</v>
      </c>
      <c r="V4274" s="2" t="s">
        <v>345</v>
      </c>
      <c r="W4274" s="2">
        <v>2014</v>
      </c>
      <c r="X4274" s="2"/>
    </row>
    <row r="4275" spans="1:24" ht="51" customHeight="1" outlineLevel="1" x14ac:dyDescent="0.25">
      <c r="A4275" s="2" t="s">
        <v>10802</v>
      </c>
      <c r="B4275" s="3" t="s">
        <v>27</v>
      </c>
      <c r="C4275" s="20" t="s">
        <v>9925</v>
      </c>
      <c r="D4275" s="20" t="s">
        <v>9926</v>
      </c>
      <c r="E4275" s="20" t="s">
        <v>9927</v>
      </c>
      <c r="F4275" s="5" t="s">
        <v>1381</v>
      </c>
      <c r="G4275" s="2" t="s">
        <v>343</v>
      </c>
      <c r="H4275" s="2">
        <v>70</v>
      </c>
      <c r="I4275" s="2">
        <v>710000000</v>
      </c>
      <c r="J4275" s="2" t="s">
        <v>11537</v>
      </c>
      <c r="K4275" s="2" t="s">
        <v>6016</v>
      </c>
      <c r="L4275" s="10" t="s">
        <v>1154</v>
      </c>
      <c r="M4275" s="5"/>
      <c r="N4275" s="2" t="s">
        <v>10993</v>
      </c>
      <c r="O4275" s="21" t="s">
        <v>1727</v>
      </c>
      <c r="P4275" s="102"/>
      <c r="Q4275" s="23"/>
      <c r="R4275" s="5"/>
      <c r="S4275" s="9"/>
      <c r="T4275" s="9">
        <v>13715000</v>
      </c>
      <c r="U4275" s="9">
        <f t="shared" si="343"/>
        <v>15360800.000000002</v>
      </c>
      <c r="V4275" s="2" t="s">
        <v>345</v>
      </c>
      <c r="W4275" s="2">
        <v>2014</v>
      </c>
      <c r="X4275" s="2" t="s">
        <v>10795</v>
      </c>
    </row>
    <row r="4276" spans="1:24" ht="61.5" customHeight="1" outlineLevel="1" x14ac:dyDescent="0.25">
      <c r="A4276" s="2" t="s">
        <v>1571</v>
      </c>
      <c r="B4276" s="3" t="s">
        <v>27</v>
      </c>
      <c r="C4276" s="20" t="s">
        <v>9928</v>
      </c>
      <c r="D4276" s="20" t="s">
        <v>9929</v>
      </c>
      <c r="E4276" s="20" t="s">
        <v>9930</v>
      </c>
      <c r="F4276" s="5" t="s">
        <v>1385</v>
      </c>
      <c r="G4276" s="2" t="s">
        <v>343</v>
      </c>
      <c r="H4276" s="2">
        <v>70</v>
      </c>
      <c r="I4276" s="2">
        <v>710000000</v>
      </c>
      <c r="J4276" s="2" t="s">
        <v>11537</v>
      </c>
      <c r="K4276" s="2" t="s">
        <v>1450</v>
      </c>
      <c r="L4276" s="10" t="s">
        <v>1154</v>
      </c>
      <c r="M4276" s="5"/>
      <c r="N4276" s="2" t="s">
        <v>1458</v>
      </c>
      <c r="O4276" s="21" t="s">
        <v>61</v>
      </c>
      <c r="P4276" s="22"/>
      <c r="Q4276" s="202"/>
      <c r="R4276" s="5"/>
      <c r="S4276" s="9"/>
      <c r="T4276" s="9">
        <v>0</v>
      </c>
      <c r="U4276" s="9">
        <f t="shared" si="343"/>
        <v>0</v>
      </c>
      <c r="V4276" s="2" t="s">
        <v>345</v>
      </c>
      <c r="W4276" s="2">
        <v>2014</v>
      </c>
      <c r="X4276" s="2"/>
    </row>
    <row r="4277" spans="1:24" ht="69" customHeight="1" outlineLevel="1" x14ac:dyDescent="0.25">
      <c r="A4277" s="2" t="s">
        <v>10917</v>
      </c>
      <c r="B4277" s="3" t="s">
        <v>27</v>
      </c>
      <c r="C4277" s="20" t="s">
        <v>9928</v>
      </c>
      <c r="D4277" s="20" t="s">
        <v>9929</v>
      </c>
      <c r="E4277" s="20" t="s">
        <v>9930</v>
      </c>
      <c r="F4277" s="5" t="s">
        <v>10918</v>
      </c>
      <c r="G4277" s="2" t="s">
        <v>343</v>
      </c>
      <c r="H4277" s="2">
        <v>70</v>
      </c>
      <c r="I4277" s="2">
        <v>710000000</v>
      </c>
      <c r="J4277" s="2" t="s">
        <v>11537</v>
      </c>
      <c r="K4277" s="14" t="s">
        <v>10919</v>
      </c>
      <c r="L4277" s="10" t="s">
        <v>1154</v>
      </c>
      <c r="M4277" s="5"/>
      <c r="N4277" s="2" t="s">
        <v>11025</v>
      </c>
      <c r="O4277" s="21" t="s">
        <v>1727</v>
      </c>
      <c r="P4277" s="22"/>
      <c r="Q4277" s="23"/>
      <c r="R4277" s="5"/>
      <c r="S4277" s="9"/>
      <c r="T4277" s="9">
        <v>0</v>
      </c>
      <c r="U4277" s="9">
        <f t="shared" si="343"/>
        <v>0</v>
      </c>
      <c r="V4277" s="2" t="s">
        <v>345</v>
      </c>
      <c r="W4277" s="2">
        <v>2014</v>
      </c>
      <c r="X4277" s="2" t="s">
        <v>11026</v>
      </c>
    </row>
    <row r="4278" spans="1:24" ht="69" customHeight="1" outlineLevel="1" x14ac:dyDescent="0.25">
      <c r="A4278" s="2" t="s">
        <v>12577</v>
      </c>
      <c r="B4278" s="3" t="s">
        <v>27</v>
      </c>
      <c r="C4278" s="20" t="s">
        <v>9928</v>
      </c>
      <c r="D4278" s="20" t="s">
        <v>9929</v>
      </c>
      <c r="E4278" s="20" t="s">
        <v>9930</v>
      </c>
      <c r="F4278" s="5" t="s">
        <v>10918</v>
      </c>
      <c r="G4278" s="2" t="s">
        <v>343</v>
      </c>
      <c r="H4278" s="2">
        <v>70</v>
      </c>
      <c r="I4278" s="2">
        <v>710000000</v>
      </c>
      <c r="J4278" s="2" t="s">
        <v>11537</v>
      </c>
      <c r="K4278" s="14" t="s">
        <v>6133</v>
      </c>
      <c r="L4278" s="10" t="s">
        <v>1154</v>
      </c>
      <c r="M4278" s="5"/>
      <c r="N4278" s="2" t="s">
        <v>11021</v>
      </c>
      <c r="O4278" s="21">
        <v>0.3</v>
      </c>
      <c r="P4278" s="22"/>
      <c r="Q4278" s="23"/>
      <c r="R4278" s="5"/>
      <c r="S4278" s="8"/>
      <c r="T4278" s="9">
        <v>2000000</v>
      </c>
      <c r="U4278" s="9">
        <f t="shared" si="343"/>
        <v>2240000</v>
      </c>
      <c r="V4278" s="2" t="s">
        <v>345</v>
      </c>
      <c r="W4278" s="2">
        <v>2014</v>
      </c>
      <c r="X4278" s="2" t="s">
        <v>10795</v>
      </c>
    </row>
    <row r="4279" spans="1:24" ht="51" customHeight="1" outlineLevel="1" x14ac:dyDescent="0.25">
      <c r="A4279" s="2" t="s">
        <v>1572</v>
      </c>
      <c r="B4279" s="3" t="s">
        <v>27</v>
      </c>
      <c r="C4279" s="5" t="s">
        <v>6388</v>
      </c>
      <c r="D4279" s="5" t="s">
        <v>6389</v>
      </c>
      <c r="E4279" s="5" t="s">
        <v>6390</v>
      </c>
      <c r="F4279" s="5" t="s">
        <v>1386</v>
      </c>
      <c r="G4279" s="2" t="s">
        <v>343</v>
      </c>
      <c r="H4279" s="2">
        <v>70</v>
      </c>
      <c r="I4279" s="2">
        <v>710000000</v>
      </c>
      <c r="J4279" s="2" t="s">
        <v>11537</v>
      </c>
      <c r="K4279" s="2" t="s">
        <v>1448</v>
      </c>
      <c r="L4279" s="10" t="s">
        <v>1154</v>
      </c>
      <c r="M4279" s="5"/>
      <c r="N4279" s="2" t="s">
        <v>1455</v>
      </c>
      <c r="O4279" s="21" t="s">
        <v>1727</v>
      </c>
      <c r="P4279" s="102"/>
      <c r="Q4279" s="202"/>
      <c r="R4279" s="5"/>
      <c r="S4279" s="9"/>
      <c r="T4279" s="9">
        <v>0</v>
      </c>
      <c r="U4279" s="9">
        <f t="shared" si="343"/>
        <v>0</v>
      </c>
      <c r="V4279" s="2" t="s">
        <v>345</v>
      </c>
      <c r="W4279" s="2">
        <v>2014</v>
      </c>
      <c r="X4279" s="2" t="s">
        <v>10152</v>
      </c>
    </row>
    <row r="4280" spans="1:24" ht="51" customHeight="1" outlineLevel="1" x14ac:dyDescent="0.25">
      <c r="A4280" s="2" t="s">
        <v>1573</v>
      </c>
      <c r="B4280" s="3" t="s">
        <v>27</v>
      </c>
      <c r="C4280" s="5" t="s">
        <v>6388</v>
      </c>
      <c r="D4280" s="5" t="s">
        <v>6389</v>
      </c>
      <c r="E4280" s="5" t="s">
        <v>6390</v>
      </c>
      <c r="F4280" s="5" t="s">
        <v>1387</v>
      </c>
      <c r="G4280" s="2" t="s">
        <v>343</v>
      </c>
      <c r="H4280" s="2">
        <v>70</v>
      </c>
      <c r="I4280" s="2">
        <v>710000000</v>
      </c>
      <c r="J4280" s="2" t="s">
        <v>11537</v>
      </c>
      <c r="K4280" s="2" t="s">
        <v>1448</v>
      </c>
      <c r="L4280" s="10" t="s">
        <v>1154</v>
      </c>
      <c r="M4280" s="5"/>
      <c r="N4280" s="2" t="s">
        <v>1455</v>
      </c>
      <c r="O4280" s="21" t="s">
        <v>1727</v>
      </c>
      <c r="P4280" s="102"/>
      <c r="Q4280" s="202"/>
      <c r="R4280" s="5"/>
      <c r="S4280" s="9"/>
      <c r="T4280" s="9">
        <v>0</v>
      </c>
      <c r="U4280" s="9">
        <f t="shared" si="343"/>
        <v>0</v>
      </c>
      <c r="V4280" s="2" t="s">
        <v>345</v>
      </c>
      <c r="W4280" s="2">
        <v>2014</v>
      </c>
      <c r="X4280" s="2" t="s">
        <v>10152</v>
      </c>
    </row>
    <row r="4281" spans="1:24" ht="51" customHeight="1" outlineLevel="1" x14ac:dyDescent="0.25">
      <c r="A4281" s="2" t="s">
        <v>1574</v>
      </c>
      <c r="B4281" s="3" t="s">
        <v>27</v>
      </c>
      <c r="C4281" s="20" t="s">
        <v>9925</v>
      </c>
      <c r="D4281" s="20" t="s">
        <v>9926</v>
      </c>
      <c r="E4281" s="20" t="s">
        <v>9927</v>
      </c>
      <c r="F4281" s="5" t="s">
        <v>1388</v>
      </c>
      <c r="G4281" s="2" t="s">
        <v>343</v>
      </c>
      <c r="H4281" s="2">
        <v>70</v>
      </c>
      <c r="I4281" s="2">
        <v>710000000</v>
      </c>
      <c r="J4281" s="2" t="s">
        <v>11537</v>
      </c>
      <c r="K4281" s="2" t="s">
        <v>116</v>
      </c>
      <c r="L4281" s="10" t="s">
        <v>1154</v>
      </c>
      <c r="M4281" s="5"/>
      <c r="N4281" s="2" t="s">
        <v>1457</v>
      </c>
      <c r="O4281" s="21" t="s">
        <v>1727</v>
      </c>
      <c r="P4281" s="102"/>
      <c r="Q4281" s="202"/>
      <c r="R4281" s="5"/>
      <c r="S4281" s="9"/>
      <c r="T4281" s="9">
        <v>0</v>
      </c>
      <c r="U4281" s="9">
        <f t="shared" si="343"/>
        <v>0</v>
      </c>
      <c r="V4281" s="2" t="s">
        <v>345</v>
      </c>
      <c r="W4281" s="2">
        <v>2014</v>
      </c>
      <c r="X4281" s="2"/>
    </row>
    <row r="4282" spans="1:24" ht="50.25" customHeight="1" outlineLevel="1" x14ac:dyDescent="0.25">
      <c r="A4282" s="2" t="s">
        <v>10803</v>
      </c>
      <c r="B4282" s="3" t="s">
        <v>27</v>
      </c>
      <c r="C4282" s="20" t="s">
        <v>9925</v>
      </c>
      <c r="D4282" s="20" t="s">
        <v>9926</v>
      </c>
      <c r="E4282" s="20" t="s">
        <v>9927</v>
      </c>
      <c r="F4282" s="5" t="s">
        <v>1388</v>
      </c>
      <c r="G4282" s="2" t="s">
        <v>343</v>
      </c>
      <c r="H4282" s="2">
        <v>70</v>
      </c>
      <c r="I4282" s="2">
        <v>710000000</v>
      </c>
      <c r="J4282" s="2" t="s">
        <v>11537</v>
      </c>
      <c r="K4282" s="2" t="s">
        <v>10920</v>
      </c>
      <c r="L4282" s="10" t="s">
        <v>10804</v>
      </c>
      <c r="M4282" s="5"/>
      <c r="N4282" s="2" t="s">
        <v>10993</v>
      </c>
      <c r="O4282" s="21" t="s">
        <v>1727</v>
      </c>
      <c r="P4282" s="102"/>
      <c r="Q4282" s="202"/>
      <c r="R4282" s="5"/>
      <c r="S4282" s="9"/>
      <c r="T4282" s="9">
        <v>10763000</v>
      </c>
      <c r="U4282" s="9">
        <f t="shared" si="343"/>
        <v>12054560.000000002</v>
      </c>
      <c r="V4282" s="2" t="s">
        <v>345</v>
      </c>
      <c r="W4282" s="2">
        <v>2014</v>
      </c>
      <c r="X4282" s="2" t="s">
        <v>10805</v>
      </c>
    </row>
    <row r="4283" spans="1:24" ht="51" customHeight="1" outlineLevel="1" x14ac:dyDescent="0.25">
      <c r="A4283" s="2" t="s">
        <v>1575</v>
      </c>
      <c r="B4283" s="3" t="s">
        <v>27</v>
      </c>
      <c r="C4283" s="5" t="s">
        <v>1389</v>
      </c>
      <c r="D4283" s="5" t="s">
        <v>1390</v>
      </c>
      <c r="E4283" s="5" t="s">
        <v>1391</v>
      </c>
      <c r="F4283" s="5" t="s">
        <v>1392</v>
      </c>
      <c r="G4283" s="2" t="s">
        <v>343</v>
      </c>
      <c r="H4283" s="2">
        <v>70</v>
      </c>
      <c r="I4283" s="2">
        <v>710000000</v>
      </c>
      <c r="J4283" s="2" t="s">
        <v>11537</v>
      </c>
      <c r="K4283" s="2" t="s">
        <v>58</v>
      </c>
      <c r="L4283" s="10" t="s">
        <v>1154</v>
      </c>
      <c r="M4283" s="5"/>
      <c r="N4283" s="2" t="s">
        <v>11042</v>
      </c>
      <c r="O4283" s="21" t="s">
        <v>1727</v>
      </c>
      <c r="P4283" s="102"/>
      <c r="Q4283" s="23"/>
      <c r="R4283" s="5"/>
      <c r="S4283" s="9"/>
      <c r="T4283" s="9">
        <v>0</v>
      </c>
      <c r="U4283" s="9">
        <f t="shared" si="343"/>
        <v>0</v>
      </c>
      <c r="V4283" s="2" t="s">
        <v>345</v>
      </c>
      <c r="W4283" s="2">
        <v>2014</v>
      </c>
      <c r="X4283" s="2"/>
    </row>
    <row r="4284" spans="1:24" ht="51" customHeight="1" outlineLevel="1" x14ac:dyDescent="0.25">
      <c r="A4284" s="2" t="s">
        <v>10806</v>
      </c>
      <c r="B4284" s="3" t="s">
        <v>27</v>
      </c>
      <c r="C4284" s="203" t="s">
        <v>11043</v>
      </c>
      <c r="D4284" s="20" t="s">
        <v>11044</v>
      </c>
      <c r="E4284" s="20" t="s">
        <v>11045</v>
      </c>
      <c r="F4284" s="5" t="s">
        <v>1392</v>
      </c>
      <c r="G4284" s="2" t="s">
        <v>343</v>
      </c>
      <c r="H4284" s="2">
        <v>70</v>
      </c>
      <c r="I4284" s="2">
        <v>710000000</v>
      </c>
      <c r="J4284" s="2" t="s">
        <v>11537</v>
      </c>
      <c r="K4284" s="2" t="s">
        <v>6016</v>
      </c>
      <c r="L4284" s="10" t="s">
        <v>1154</v>
      </c>
      <c r="M4284" s="5"/>
      <c r="N4284" s="2" t="s">
        <v>10993</v>
      </c>
      <c r="O4284" s="21" t="s">
        <v>1727</v>
      </c>
      <c r="P4284" s="102"/>
      <c r="Q4284" s="23"/>
      <c r="R4284" s="5"/>
      <c r="S4284" s="9"/>
      <c r="T4284" s="9">
        <v>17000000</v>
      </c>
      <c r="U4284" s="9">
        <f t="shared" si="343"/>
        <v>19040000</v>
      </c>
      <c r="V4284" s="2" t="s">
        <v>345</v>
      </c>
      <c r="W4284" s="2">
        <v>2014</v>
      </c>
      <c r="X4284" s="2" t="s">
        <v>11046</v>
      </c>
    </row>
    <row r="4285" spans="1:24" ht="51" customHeight="1" outlineLevel="1" x14ac:dyDescent="0.25">
      <c r="A4285" s="2" t="s">
        <v>1576</v>
      </c>
      <c r="B4285" s="3" t="s">
        <v>27</v>
      </c>
      <c r="C4285" s="5" t="s">
        <v>1389</v>
      </c>
      <c r="D4285" s="5" t="s">
        <v>1390</v>
      </c>
      <c r="E4285" s="5" t="s">
        <v>1391</v>
      </c>
      <c r="F4285" s="5" t="s">
        <v>1393</v>
      </c>
      <c r="G4285" s="2" t="s">
        <v>350</v>
      </c>
      <c r="H4285" s="2">
        <v>70</v>
      </c>
      <c r="I4285" s="2">
        <v>710000000</v>
      </c>
      <c r="J4285" s="2" t="s">
        <v>11537</v>
      </c>
      <c r="K4285" s="2" t="s">
        <v>58</v>
      </c>
      <c r="L4285" s="10" t="s">
        <v>1154</v>
      </c>
      <c r="M4285" s="5"/>
      <c r="N4285" s="2" t="s">
        <v>1457</v>
      </c>
      <c r="O4285" s="21" t="s">
        <v>61</v>
      </c>
      <c r="P4285" s="102"/>
      <c r="Q4285" s="202"/>
      <c r="R4285" s="5"/>
      <c r="S4285" s="9"/>
      <c r="T4285" s="9">
        <v>0</v>
      </c>
      <c r="U4285" s="9">
        <f t="shared" si="343"/>
        <v>0</v>
      </c>
      <c r="V4285" s="2" t="s">
        <v>345</v>
      </c>
      <c r="W4285" s="2">
        <v>2014</v>
      </c>
      <c r="X4285" s="2"/>
    </row>
    <row r="4286" spans="1:24" ht="158.25" customHeight="1" outlineLevel="1" x14ac:dyDescent="0.25">
      <c r="A4286" s="2" t="s">
        <v>10807</v>
      </c>
      <c r="B4286" s="3" t="s">
        <v>27</v>
      </c>
      <c r="C4286" s="20" t="s">
        <v>11403</v>
      </c>
      <c r="D4286" s="20" t="s">
        <v>11404</v>
      </c>
      <c r="E4286" s="20" t="s">
        <v>11405</v>
      </c>
      <c r="F4286" s="5" t="s">
        <v>11406</v>
      </c>
      <c r="G4286" s="5" t="s">
        <v>343</v>
      </c>
      <c r="H4286" s="2">
        <v>70</v>
      </c>
      <c r="I4286" s="2">
        <v>710000000</v>
      </c>
      <c r="J4286" s="2" t="s">
        <v>11537</v>
      </c>
      <c r="K4286" s="5" t="s">
        <v>11407</v>
      </c>
      <c r="L4286" s="10" t="s">
        <v>1154</v>
      </c>
      <c r="M4286" s="5"/>
      <c r="N4286" s="2" t="s">
        <v>11418</v>
      </c>
      <c r="O4286" s="21" t="s">
        <v>1727</v>
      </c>
      <c r="P4286" s="102"/>
      <c r="Q4286" s="23"/>
      <c r="R4286" s="5"/>
      <c r="S4286" s="9"/>
      <c r="T4286" s="9">
        <v>5000000</v>
      </c>
      <c r="U4286" s="9">
        <f t="shared" si="343"/>
        <v>5600000.0000000009</v>
      </c>
      <c r="V4286" s="2" t="s">
        <v>345</v>
      </c>
      <c r="W4286" s="2">
        <v>2014</v>
      </c>
      <c r="X4286" s="2" t="s">
        <v>11408</v>
      </c>
    </row>
    <row r="4287" spans="1:24" ht="114.75" customHeight="1" outlineLevel="1" x14ac:dyDescent="0.25">
      <c r="A4287" s="2" t="s">
        <v>1577</v>
      </c>
      <c r="B4287" s="3" t="s">
        <v>27</v>
      </c>
      <c r="C4287" s="5" t="s">
        <v>1299</v>
      </c>
      <c r="D4287" s="5" t="s">
        <v>1300</v>
      </c>
      <c r="E4287" s="5" t="s">
        <v>1301</v>
      </c>
      <c r="F4287" s="5" t="s">
        <v>1394</v>
      </c>
      <c r="G4287" s="2" t="s">
        <v>343</v>
      </c>
      <c r="H4287" s="2">
        <v>70</v>
      </c>
      <c r="I4287" s="2">
        <v>710000000</v>
      </c>
      <c r="J4287" s="2" t="s">
        <v>11537</v>
      </c>
      <c r="K4287" s="2" t="s">
        <v>58</v>
      </c>
      <c r="L4287" s="2" t="s">
        <v>1148</v>
      </c>
      <c r="M4287" s="5"/>
      <c r="N4287" s="2" t="s">
        <v>1457</v>
      </c>
      <c r="O4287" s="21" t="s">
        <v>1727</v>
      </c>
      <c r="P4287" s="102"/>
      <c r="Q4287" s="202"/>
      <c r="R4287" s="5"/>
      <c r="S4287" s="9"/>
      <c r="T4287" s="9">
        <v>0</v>
      </c>
      <c r="U4287" s="9">
        <f t="shared" si="343"/>
        <v>0</v>
      </c>
      <c r="V4287" s="2" t="s">
        <v>345</v>
      </c>
      <c r="W4287" s="2">
        <v>2014</v>
      </c>
      <c r="X4287" s="2" t="s">
        <v>10152</v>
      </c>
    </row>
    <row r="4288" spans="1:24" ht="76.5" customHeight="1" outlineLevel="1" x14ac:dyDescent="0.25">
      <c r="A4288" s="2" t="s">
        <v>1578</v>
      </c>
      <c r="B4288" s="3" t="s">
        <v>27</v>
      </c>
      <c r="C4288" s="5" t="s">
        <v>1354</v>
      </c>
      <c r="D4288" s="5" t="s">
        <v>1355</v>
      </c>
      <c r="E4288" s="5" t="s">
        <v>1355</v>
      </c>
      <c r="F4288" s="5" t="s">
        <v>1395</v>
      </c>
      <c r="G4288" s="2" t="s">
        <v>343</v>
      </c>
      <c r="H4288" s="2">
        <v>70</v>
      </c>
      <c r="I4288" s="2">
        <v>710000000</v>
      </c>
      <c r="J4288" s="2" t="s">
        <v>11537</v>
      </c>
      <c r="K4288" s="2" t="s">
        <v>10794</v>
      </c>
      <c r="L4288" s="2" t="s">
        <v>1148</v>
      </c>
      <c r="M4288" s="5"/>
      <c r="N4288" s="2" t="s">
        <v>10168</v>
      </c>
      <c r="O4288" s="21" t="s">
        <v>1727</v>
      </c>
      <c r="P4288" s="102"/>
      <c r="Q4288" s="202"/>
      <c r="R4288" s="5"/>
      <c r="S4288" s="9"/>
      <c r="T4288" s="9">
        <v>0</v>
      </c>
      <c r="U4288" s="9">
        <f t="shared" si="343"/>
        <v>0</v>
      </c>
      <c r="V4288" s="2" t="s">
        <v>345</v>
      </c>
      <c r="W4288" s="2">
        <v>2014</v>
      </c>
      <c r="X4288" s="2" t="s">
        <v>10198</v>
      </c>
    </row>
    <row r="4289" spans="1:24" ht="76.5" customHeight="1" outlineLevel="1" x14ac:dyDescent="0.25">
      <c r="A4289" s="2" t="s">
        <v>11047</v>
      </c>
      <c r="B4289" s="3" t="s">
        <v>27</v>
      </c>
      <c r="C4289" s="203" t="s">
        <v>11007</v>
      </c>
      <c r="D4289" s="20" t="s">
        <v>11008</v>
      </c>
      <c r="E4289" s="20" t="s">
        <v>11009</v>
      </c>
      <c r="F4289" s="5" t="s">
        <v>1395</v>
      </c>
      <c r="G4289" s="2" t="s">
        <v>343</v>
      </c>
      <c r="H4289" s="2">
        <v>70</v>
      </c>
      <c r="I4289" s="2">
        <v>710000000</v>
      </c>
      <c r="J4289" s="2" t="s">
        <v>11537</v>
      </c>
      <c r="K4289" s="2" t="s">
        <v>6016</v>
      </c>
      <c r="L4289" s="2" t="s">
        <v>1148</v>
      </c>
      <c r="M4289" s="5"/>
      <c r="N4289" s="2" t="s">
        <v>10993</v>
      </c>
      <c r="O4289" s="21" t="s">
        <v>1727</v>
      </c>
      <c r="P4289" s="102"/>
      <c r="Q4289" s="23"/>
      <c r="R4289" s="5"/>
      <c r="S4289" s="9"/>
      <c r="T4289" s="9">
        <v>17748000</v>
      </c>
      <c r="U4289" s="9">
        <f t="shared" si="343"/>
        <v>19877760.000000004</v>
      </c>
      <c r="V4289" s="2" t="s">
        <v>345</v>
      </c>
      <c r="W4289" s="2">
        <v>2014</v>
      </c>
      <c r="X4289" s="2" t="s">
        <v>11048</v>
      </c>
    </row>
    <row r="4290" spans="1:24" ht="76.5" customHeight="1" outlineLevel="1" x14ac:dyDescent="0.25">
      <c r="A4290" s="2" t="s">
        <v>1579</v>
      </c>
      <c r="B4290" s="3" t="s">
        <v>27</v>
      </c>
      <c r="C4290" s="20" t="s">
        <v>9925</v>
      </c>
      <c r="D4290" s="20" t="s">
        <v>9926</v>
      </c>
      <c r="E4290" s="20" t="s">
        <v>9927</v>
      </c>
      <c r="F4290" s="5" t="s">
        <v>1396</v>
      </c>
      <c r="G4290" s="2" t="s">
        <v>343</v>
      </c>
      <c r="H4290" s="2">
        <v>70</v>
      </c>
      <c r="I4290" s="2">
        <v>710000000</v>
      </c>
      <c r="J4290" s="2" t="s">
        <v>11537</v>
      </c>
      <c r="K4290" s="2" t="s">
        <v>58</v>
      </c>
      <c r="L4290" s="2" t="s">
        <v>1148</v>
      </c>
      <c r="M4290" s="5"/>
      <c r="N4290" s="2" t="s">
        <v>1460</v>
      </c>
      <c r="O4290" s="21" t="s">
        <v>1727</v>
      </c>
      <c r="P4290" s="102"/>
      <c r="Q4290" s="202"/>
      <c r="R4290" s="5"/>
      <c r="S4290" s="9"/>
      <c r="T4290" s="9">
        <v>0</v>
      </c>
      <c r="U4290" s="9">
        <f t="shared" si="343"/>
        <v>0</v>
      </c>
      <c r="V4290" s="2" t="s">
        <v>345</v>
      </c>
      <c r="W4290" s="2">
        <v>2014</v>
      </c>
      <c r="X4290" s="2"/>
    </row>
    <row r="4291" spans="1:24" ht="78.75" customHeight="1" outlineLevel="1" x14ac:dyDescent="0.25">
      <c r="A4291" s="2" t="s">
        <v>10775</v>
      </c>
      <c r="B4291" s="3" t="s">
        <v>27</v>
      </c>
      <c r="C4291" s="20" t="s">
        <v>9925</v>
      </c>
      <c r="D4291" s="10" t="s">
        <v>9926</v>
      </c>
      <c r="E4291" s="10" t="s">
        <v>9927</v>
      </c>
      <c r="F4291" s="5" t="s">
        <v>10776</v>
      </c>
      <c r="G4291" s="2" t="s">
        <v>343</v>
      </c>
      <c r="H4291" s="2">
        <v>70</v>
      </c>
      <c r="I4291" s="2">
        <v>710000000</v>
      </c>
      <c r="J4291" s="2" t="s">
        <v>11537</v>
      </c>
      <c r="K4291" s="2" t="s">
        <v>6016</v>
      </c>
      <c r="L4291" s="2" t="s">
        <v>1148</v>
      </c>
      <c r="M4291" s="5"/>
      <c r="N4291" s="2" t="s">
        <v>10993</v>
      </c>
      <c r="O4291" s="21" t="s">
        <v>1727</v>
      </c>
      <c r="P4291" s="102"/>
      <c r="Q4291" s="202"/>
      <c r="R4291" s="5"/>
      <c r="S4291" s="9"/>
      <c r="T4291" s="9">
        <v>14564000</v>
      </c>
      <c r="U4291" s="9">
        <f t="shared" si="343"/>
        <v>16311680.000000002</v>
      </c>
      <c r="V4291" s="2" t="s">
        <v>345</v>
      </c>
      <c r="W4291" s="2">
        <v>2014</v>
      </c>
      <c r="X4291" s="2" t="s">
        <v>10777</v>
      </c>
    </row>
    <row r="4292" spans="1:24" ht="49.5" customHeight="1" outlineLevel="1" x14ac:dyDescent="0.25">
      <c r="A4292" s="2" t="s">
        <v>1580</v>
      </c>
      <c r="B4292" s="3" t="s">
        <v>27</v>
      </c>
      <c r="C4292" s="5" t="s">
        <v>1354</v>
      </c>
      <c r="D4292" s="5" t="s">
        <v>1355</v>
      </c>
      <c r="E4292" s="5" t="s">
        <v>1355</v>
      </c>
      <c r="F4292" s="5" t="s">
        <v>1397</v>
      </c>
      <c r="G4292" s="2" t="s">
        <v>343</v>
      </c>
      <c r="H4292" s="2">
        <v>70</v>
      </c>
      <c r="I4292" s="2">
        <v>710000000</v>
      </c>
      <c r="J4292" s="2" t="s">
        <v>11537</v>
      </c>
      <c r="K4292" s="2" t="s">
        <v>1448</v>
      </c>
      <c r="L4292" s="2" t="s">
        <v>1148</v>
      </c>
      <c r="M4292" s="5"/>
      <c r="N4292" s="2" t="s">
        <v>1459</v>
      </c>
      <c r="O4292" s="21" t="s">
        <v>1727</v>
      </c>
      <c r="P4292" s="22"/>
      <c r="Q4292" s="202"/>
      <c r="R4292" s="5"/>
      <c r="S4292" s="9"/>
      <c r="T4292" s="9">
        <v>0</v>
      </c>
      <c r="U4292" s="9">
        <f t="shared" si="343"/>
        <v>0</v>
      </c>
      <c r="V4292" s="2" t="s">
        <v>345</v>
      </c>
      <c r="W4292" s="2">
        <v>2014</v>
      </c>
      <c r="X4292" s="2"/>
    </row>
    <row r="4293" spans="1:24" ht="49.5" customHeight="1" outlineLevel="1" x14ac:dyDescent="0.25">
      <c r="A4293" s="2" t="s">
        <v>10809</v>
      </c>
      <c r="B4293" s="3" t="s">
        <v>27</v>
      </c>
      <c r="C4293" s="5" t="s">
        <v>1354</v>
      </c>
      <c r="D4293" s="5" t="s">
        <v>1355</v>
      </c>
      <c r="E4293" s="5" t="s">
        <v>1355</v>
      </c>
      <c r="F4293" s="5" t="s">
        <v>1397</v>
      </c>
      <c r="G4293" s="2" t="s">
        <v>343</v>
      </c>
      <c r="H4293" s="2">
        <v>70</v>
      </c>
      <c r="I4293" s="2">
        <v>710000000</v>
      </c>
      <c r="J4293" s="2" t="s">
        <v>11537</v>
      </c>
      <c r="K4293" s="2" t="s">
        <v>10794</v>
      </c>
      <c r="L4293" s="2" t="s">
        <v>1148</v>
      </c>
      <c r="M4293" s="5"/>
      <c r="N4293" s="2" t="s">
        <v>10184</v>
      </c>
      <c r="O4293" s="21" t="s">
        <v>1727</v>
      </c>
      <c r="P4293" s="22"/>
      <c r="Q4293" s="202"/>
      <c r="R4293" s="5"/>
      <c r="S4293" s="9"/>
      <c r="T4293" s="9">
        <v>0</v>
      </c>
      <c r="U4293" s="9">
        <f t="shared" ref="U4293:U4300" si="344">T4293*1.12</f>
        <v>0</v>
      </c>
      <c r="V4293" s="2" t="s">
        <v>345</v>
      </c>
      <c r="W4293" s="2">
        <v>2014</v>
      </c>
      <c r="X4293" s="2" t="s">
        <v>10152</v>
      </c>
    </row>
    <row r="4294" spans="1:24" ht="102" customHeight="1" outlineLevel="1" x14ac:dyDescent="0.25">
      <c r="A4294" s="2" t="s">
        <v>1581</v>
      </c>
      <c r="B4294" s="3" t="s">
        <v>27</v>
      </c>
      <c r="C4294" s="5" t="s">
        <v>1398</v>
      </c>
      <c r="D4294" s="5" t="s">
        <v>1399</v>
      </c>
      <c r="E4294" s="5" t="s">
        <v>1400</v>
      </c>
      <c r="F4294" s="5" t="s">
        <v>1401</v>
      </c>
      <c r="G4294" s="2" t="s">
        <v>343</v>
      </c>
      <c r="H4294" s="2">
        <v>70</v>
      </c>
      <c r="I4294" s="2">
        <v>710000000</v>
      </c>
      <c r="J4294" s="2" t="s">
        <v>11537</v>
      </c>
      <c r="K4294" s="2" t="s">
        <v>1450</v>
      </c>
      <c r="L4294" s="2" t="s">
        <v>1148</v>
      </c>
      <c r="M4294" s="5"/>
      <c r="N4294" s="2" t="s">
        <v>1458</v>
      </c>
      <c r="O4294" s="21" t="s">
        <v>1727</v>
      </c>
      <c r="P4294" s="102"/>
      <c r="Q4294" s="23"/>
      <c r="R4294" s="5"/>
      <c r="S4294" s="9"/>
      <c r="T4294" s="9">
        <v>0</v>
      </c>
      <c r="U4294" s="9">
        <f t="shared" si="344"/>
        <v>0</v>
      </c>
      <c r="V4294" s="2" t="s">
        <v>345</v>
      </c>
      <c r="W4294" s="2">
        <v>2014</v>
      </c>
      <c r="X4294" s="2"/>
    </row>
    <row r="4295" spans="1:24" ht="102" customHeight="1" outlineLevel="1" x14ac:dyDescent="0.25">
      <c r="A4295" s="2" t="s">
        <v>10810</v>
      </c>
      <c r="B4295" s="3" t="s">
        <v>27</v>
      </c>
      <c r="C4295" s="5" t="s">
        <v>1398</v>
      </c>
      <c r="D4295" s="5" t="s">
        <v>1399</v>
      </c>
      <c r="E4295" s="5" t="s">
        <v>1400</v>
      </c>
      <c r="F4295" s="5" t="s">
        <v>1401</v>
      </c>
      <c r="G4295" s="2" t="s">
        <v>343</v>
      </c>
      <c r="H4295" s="2">
        <v>70</v>
      </c>
      <c r="I4295" s="2">
        <v>710000000</v>
      </c>
      <c r="J4295" s="2" t="s">
        <v>11537</v>
      </c>
      <c r="K4295" s="2" t="s">
        <v>6016</v>
      </c>
      <c r="L4295" s="2" t="s">
        <v>1148</v>
      </c>
      <c r="M4295" s="5"/>
      <c r="N4295" s="2" t="s">
        <v>10190</v>
      </c>
      <c r="O4295" s="21" t="s">
        <v>1727</v>
      </c>
      <c r="P4295" s="102"/>
      <c r="Q4295" s="23"/>
      <c r="R4295" s="5"/>
      <c r="S4295" s="9"/>
      <c r="T4295" s="9">
        <v>0</v>
      </c>
      <c r="U4295" s="9">
        <f t="shared" si="344"/>
        <v>0</v>
      </c>
      <c r="V4295" s="2" t="s">
        <v>345</v>
      </c>
      <c r="W4295" s="2">
        <v>2014</v>
      </c>
      <c r="X4295" s="2" t="s">
        <v>10795</v>
      </c>
    </row>
    <row r="4296" spans="1:24" ht="76.5" customHeight="1" outlineLevel="1" x14ac:dyDescent="0.25">
      <c r="A4296" s="2" t="s">
        <v>11049</v>
      </c>
      <c r="B4296" s="3" t="s">
        <v>27</v>
      </c>
      <c r="C4296" s="20" t="s">
        <v>11050</v>
      </c>
      <c r="D4296" s="20" t="s">
        <v>11051</v>
      </c>
      <c r="E4296" s="20" t="s">
        <v>11052</v>
      </c>
      <c r="F4296" s="5" t="s">
        <v>1401</v>
      </c>
      <c r="G4296" s="2" t="s">
        <v>343</v>
      </c>
      <c r="H4296" s="2">
        <v>70</v>
      </c>
      <c r="I4296" s="2">
        <v>710000000</v>
      </c>
      <c r="J4296" s="2" t="s">
        <v>11537</v>
      </c>
      <c r="K4296" s="5" t="s">
        <v>11407</v>
      </c>
      <c r="L4296" s="2" t="s">
        <v>1148</v>
      </c>
      <c r="M4296" s="5"/>
      <c r="N4296" s="2" t="s">
        <v>10997</v>
      </c>
      <c r="O4296" s="21" t="s">
        <v>1727</v>
      </c>
      <c r="P4296" s="102"/>
      <c r="Q4296" s="23"/>
      <c r="R4296" s="5"/>
      <c r="S4296" s="9"/>
      <c r="T4296" s="9">
        <v>0</v>
      </c>
      <c r="U4296" s="9">
        <f>T4296*1.12</f>
        <v>0</v>
      </c>
      <c r="V4296" s="2" t="s">
        <v>345</v>
      </c>
      <c r="W4296" s="2">
        <v>2014</v>
      </c>
      <c r="X4296" s="2" t="s">
        <v>11031</v>
      </c>
    </row>
    <row r="4297" spans="1:24" ht="76.5" customHeight="1" outlineLevel="1" x14ac:dyDescent="0.25">
      <c r="A4297" s="2" t="s">
        <v>11706</v>
      </c>
      <c r="B4297" s="3" t="s">
        <v>27</v>
      </c>
      <c r="C4297" s="20" t="s">
        <v>11050</v>
      </c>
      <c r="D4297" s="20" t="s">
        <v>11051</v>
      </c>
      <c r="E4297" s="20" t="s">
        <v>11052</v>
      </c>
      <c r="F4297" s="5" t="s">
        <v>1401</v>
      </c>
      <c r="G4297" s="2" t="s">
        <v>343</v>
      </c>
      <c r="H4297" s="2">
        <v>70</v>
      </c>
      <c r="I4297" s="2">
        <v>710000000</v>
      </c>
      <c r="J4297" s="2" t="s">
        <v>11537</v>
      </c>
      <c r="K4297" s="5" t="s">
        <v>11407</v>
      </c>
      <c r="L4297" s="2" t="s">
        <v>1148</v>
      </c>
      <c r="M4297" s="5"/>
      <c r="N4297" s="5" t="s">
        <v>10994</v>
      </c>
      <c r="O4297" s="21">
        <v>0.3</v>
      </c>
      <c r="P4297" s="102"/>
      <c r="Q4297" s="23"/>
      <c r="R4297" s="5"/>
      <c r="S4297" s="9"/>
      <c r="T4297" s="9">
        <v>70000080</v>
      </c>
      <c r="U4297" s="9">
        <f>T4297*1.12</f>
        <v>78400089.600000009</v>
      </c>
      <c r="V4297" s="2" t="s">
        <v>345</v>
      </c>
      <c r="W4297" s="2">
        <v>2014</v>
      </c>
      <c r="X4297" s="2" t="s">
        <v>11707</v>
      </c>
    </row>
    <row r="4298" spans="1:24" ht="76.5" customHeight="1" outlineLevel="1" x14ac:dyDescent="0.25">
      <c r="A4298" s="2" t="s">
        <v>1582</v>
      </c>
      <c r="B4298" s="3" t="s">
        <v>27</v>
      </c>
      <c r="C4298" s="5" t="s">
        <v>1354</v>
      </c>
      <c r="D4298" s="5" t="s">
        <v>1355</v>
      </c>
      <c r="E4298" s="5" t="s">
        <v>1355</v>
      </c>
      <c r="F4298" s="5" t="s">
        <v>1402</v>
      </c>
      <c r="G4298" s="2" t="s">
        <v>343</v>
      </c>
      <c r="H4298" s="2">
        <v>70</v>
      </c>
      <c r="I4298" s="2">
        <v>710000000</v>
      </c>
      <c r="J4298" s="2" t="s">
        <v>11537</v>
      </c>
      <c r="K4298" s="2" t="s">
        <v>1448</v>
      </c>
      <c r="L4298" s="2" t="s">
        <v>1148</v>
      </c>
      <c r="M4298" s="5"/>
      <c r="N4298" s="2" t="s">
        <v>1461</v>
      </c>
      <c r="O4298" s="21" t="s">
        <v>1727</v>
      </c>
      <c r="P4298" s="102"/>
      <c r="Q4298" s="23"/>
      <c r="R4298" s="5"/>
      <c r="S4298" s="9"/>
      <c r="T4298" s="9">
        <v>0</v>
      </c>
      <c r="U4298" s="9">
        <f t="shared" si="344"/>
        <v>0</v>
      </c>
      <c r="V4298" s="2" t="s">
        <v>345</v>
      </c>
      <c r="W4298" s="2">
        <v>2014</v>
      </c>
      <c r="X4298" s="2"/>
    </row>
    <row r="4299" spans="1:24" ht="76.5" customHeight="1" outlineLevel="1" x14ac:dyDescent="0.25">
      <c r="A4299" s="2" t="s">
        <v>10811</v>
      </c>
      <c r="B4299" s="3" t="s">
        <v>27</v>
      </c>
      <c r="C4299" s="5" t="s">
        <v>1354</v>
      </c>
      <c r="D4299" s="5" t="s">
        <v>1355</v>
      </c>
      <c r="E4299" s="5" t="s">
        <v>1355</v>
      </c>
      <c r="F4299" s="5" t="s">
        <v>1402</v>
      </c>
      <c r="G4299" s="2" t="s">
        <v>343</v>
      </c>
      <c r="H4299" s="2">
        <v>70</v>
      </c>
      <c r="I4299" s="2">
        <v>710000000</v>
      </c>
      <c r="J4299" s="2" t="s">
        <v>11537</v>
      </c>
      <c r="K4299" s="2" t="s">
        <v>10794</v>
      </c>
      <c r="L4299" s="2" t="s">
        <v>1148</v>
      </c>
      <c r="M4299" s="5"/>
      <c r="N4299" s="2" t="s">
        <v>10184</v>
      </c>
      <c r="O4299" s="21" t="s">
        <v>1727</v>
      </c>
      <c r="P4299" s="102"/>
      <c r="Q4299" s="23"/>
      <c r="R4299" s="5"/>
      <c r="S4299" s="9"/>
      <c r="T4299" s="9">
        <v>0</v>
      </c>
      <c r="U4299" s="9">
        <v>0</v>
      </c>
      <c r="V4299" s="2" t="s">
        <v>345</v>
      </c>
      <c r="W4299" s="2">
        <v>2014</v>
      </c>
      <c r="X4299" s="2" t="s">
        <v>10795</v>
      </c>
    </row>
    <row r="4300" spans="1:24" ht="76.5" customHeight="1" outlineLevel="1" x14ac:dyDescent="0.25">
      <c r="A4300" s="2" t="s">
        <v>11054</v>
      </c>
      <c r="B4300" s="3" t="s">
        <v>27</v>
      </c>
      <c r="C4300" s="203" t="s">
        <v>11007</v>
      </c>
      <c r="D4300" s="203" t="s">
        <v>11008</v>
      </c>
      <c r="E4300" s="203" t="s">
        <v>11009</v>
      </c>
      <c r="F4300" s="5" t="s">
        <v>1402</v>
      </c>
      <c r="G4300" s="2" t="s">
        <v>343</v>
      </c>
      <c r="H4300" s="2">
        <v>70</v>
      </c>
      <c r="I4300" s="2">
        <v>710000000</v>
      </c>
      <c r="J4300" s="2" t="s">
        <v>11537</v>
      </c>
      <c r="K4300" s="2" t="s">
        <v>6016</v>
      </c>
      <c r="L4300" s="2" t="s">
        <v>1148</v>
      </c>
      <c r="M4300" s="5"/>
      <c r="N4300" s="2" t="s">
        <v>10993</v>
      </c>
      <c r="O4300" s="21" t="s">
        <v>1727</v>
      </c>
      <c r="P4300" s="102"/>
      <c r="Q4300" s="23"/>
      <c r="R4300" s="5"/>
      <c r="S4300" s="9"/>
      <c r="T4300" s="9">
        <v>33471000</v>
      </c>
      <c r="U4300" s="9">
        <f t="shared" si="344"/>
        <v>37487520</v>
      </c>
      <c r="V4300" s="2" t="s">
        <v>345</v>
      </c>
      <c r="W4300" s="2">
        <v>2014</v>
      </c>
      <c r="X4300" s="2" t="s">
        <v>11031</v>
      </c>
    </row>
    <row r="4301" spans="1:24" ht="76.5" customHeight="1" outlineLevel="1" x14ac:dyDescent="0.25">
      <c r="A4301" s="2" t="s">
        <v>1583</v>
      </c>
      <c r="B4301" s="3" t="s">
        <v>27</v>
      </c>
      <c r="C4301" s="5" t="s">
        <v>1357</v>
      </c>
      <c r="D4301" s="5" t="s">
        <v>1358</v>
      </c>
      <c r="E4301" s="5" t="s">
        <v>1359</v>
      </c>
      <c r="F4301" s="5" t="s">
        <v>1403</v>
      </c>
      <c r="G4301" s="2" t="s">
        <v>343</v>
      </c>
      <c r="H4301" s="2">
        <v>70</v>
      </c>
      <c r="I4301" s="2">
        <v>710000000</v>
      </c>
      <c r="J4301" s="2" t="s">
        <v>11537</v>
      </c>
      <c r="K4301" s="2" t="s">
        <v>1448</v>
      </c>
      <c r="L4301" s="2" t="s">
        <v>1148</v>
      </c>
      <c r="M4301" s="5"/>
      <c r="N4301" s="2" t="s">
        <v>1461</v>
      </c>
      <c r="O4301" s="21" t="s">
        <v>1727</v>
      </c>
      <c r="P4301" s="102"/>
      <c r="Q4301" s="202"/>
      <c r="R4301" s="5"/>
      <c r="S4301" s="9"/>
      <c r="T4301" s="9">
        <v>0</v>
      </c>
      <c r="U4301" s="9">
        <f>T4301*1.12</f>
        <v>0</v>
      </c>
      <c r="V4301" s="2" t="s">
        <v>345</v>
      </c>
      <c r="W4301" s="2">
        <v>2014</v>
      </c>
      <c r="X4301" s="2"/>
    </row>
    <row r="4302" spans="1:24" ht="76.5" customHeight="1" outlineLevel="1" x14ac:dyDescent="0.25">
      <c r="A4302" s="2" t="s">
        <v>10812</v>
      </c>
      <c r="B4302" s="3" t="s">
        <v>27</v>
      </c>
      <c r="C4302" s="5" t="s">
        <v>1357</v>
      </c>
      <c r="D4302" s="5" t="s">
        <v>1358</v>
      </c>
      <c r="E4302" s="5" t="s">
        <v>1359</v>
      </c>
      <c r="F4302" s="5" t="s">
        <v>1403</v>
      </c>
      <c r="G4302" s="2" t="s">
        <v>343</v>
      </c>
      <c r="H4302" s="2">
        <v>70</v>
      </c>
      <c r="I4302" s="2">
        <v>710000000</v>
      </c>
      <c r="J4302" s="2" t="s">
        <v>11537</v>
      </c>
      <c r="K4302" s="2" t="s">
        <v>10794</v>
      </c>
      <c r="L4302" s="2" t="s">
        <v>1148</v>
      </c>
      <c r="M4302" s="5"/>
      <c r="N4302" s="2" t="s">
        <v>10190</v>
      </c>
      <c r="O4302" s="21" t="s">
        <v>1727</v>
      </c>
      <c r="P4302" s="102"/>
      <c r="Q4302" s="202"/>
      <c r="R4302" s="5"/>
      <c r="S4302" s="9"/>
      <c r="T4302" s="9">
        <v>0</v>
      </c>
      <c r="U4302" s="9">
        <f>T4302*1.12</f>
        <v>0</v>
      </c>
      <c r="V4302" s="2" t="s">
        <v>345</v>
      </c>
      <c r="W4302" s="2">
        <v>2014</v>
      </c>
      <c r="X4302" s="2"/>
    </row>
    <row r="4303" spans="1:24" ht="153" customHeight="1" outlineLevel="1" x14ac:dyDescent="0.25">
      <c r="A4303" s="2" t="s">
        <v>11055</v>
      </c>
      <c r="B4303" s="3" t="s">
        <v>27</v>
      </c>
      <c r="C4303" s="5" t="s">
        <v>11409</v>
      </c>
      <c r="D4303" s="5" t="s">
        <v>11410</v>
      </c>
      <c r="E4303" s="5" t="s">
        <v>11411</v>
      </c>
      <c r="F4303" s="5" t="s">
        <v>1403</v>
      </c>
      <c r="G4303" s="2" t="s">
        <v>343</v>
      </c>
      <c r="H4303" s="2">
        <v>70</v>
      </c>
      <c r="I4303" s="2">
        <v>710000000</v>
      </c>
      <c r="J4303" s="2" t="s">
        <v>11537</v>
      </c>
      <c r="K4303" s="5" t="s">
        <v>11407</v>
      </c>
      <c r="L4303" s="2" t="s">
        <v>1148</v>
      </c>
      <c r="M4303" s="5"/>
      <c r="N4303" s="2" t="s">
        <v>11401</v>
      </c>
      <c r="O4303" s="21" t="s">
        <v>1727</v>
      </c>
      <c r="P4303" s="102"/>
      <c r="Q4303" s="23"/>
      <c r="R4303" s="5"/>
      <c r="S4303" s="9"/>
      <c r="T4303" s="9">
        <v>9742000</v>
      </c>
      <c r="U4303" s="9">
        <f>T4303*1.12</f>
        <v>10911040.000000002</v>
      </c>
      <c r="V4303" s="2" t="s">
        <v>345</v>
      </c>
      <c r="W4303" s="2">
        <v>2014</v>
      </c>
      <c r="X4303" s="2" t="s">
        <v>11412</v>
      </c>
    </row>
    <row r="4304" spans="1:24" ht="76.5" customHeight="1" outlineLevel="1" x14ac:dyDescent="0.25">
      <c r="A4304" s="2" t="s">
        <v>1584</v>
      </c>
      <c r="B4304" s="3" t="s">
        <v>27</v>
      </c>
      <c r="C4304" s="5" t="s">
        <v>1404</v>
      </c>
      <c r="D4304" s="5" t="s">
        <v>1405</v>
      </c>
      <c r="E4304" s="5" t="s">
        <v>1406</v>
      </c>
      <c r="F4304" s="5" t="s">
        <v>1407</v>
      </c>
      <c r="G4304" s="2" t="s">
        <v>343</v>
      </c>
      <c r="H4304" s="2">
        <v>70</v>
      </c>
      <c r="I4304" s="2">
        <v>710000000</v>
      </c>
      <c r="J4304" s="2" t="s">
        <v>11537</v>
      </c>
      <c r="K4304" s="2" t="s">
        <v>1448</v>
      </c>
      <c r="L4304" s="2" t="s">
        <v>1148</v>
      </c>
      <c r="M4304" s="5"/>
      <c r="N4304" s="2" t="s">
        <v>1461</v>
      </c>
      <c r="O4304" s="21" t="s">
        <v>1727</v>
      </c>
      <c r="P4304" s="102"/>
      <c r="Q4304" s="202"/>
      <c r="R4304" s="5"/>
      <c r="S4304" s="9"/>
      <c r="T4304" s="9">
        <v>0</v>
      </c>
      <c r="U4304" s="9">
        <f>T4304*1.12</f>
        <v>0</v>
      </c>
      <c r="V4304" s="2" t="s">
        <v>345</v>
      </c>
      <c r="W4304" s="2">
        <v>2014</v>
      </c>
      <c r="X4304" s="2"/>
    </row>
    <row r="4305" spans="1:24" ht="76.5" customHeight="1" outlineLevel="1" x14ac:dyDescent="0.25">
      <c r="A4305" s="2" t="s">
        <v>10813</v>
      </c>
      <c r="B4305" s="3" t="s">
        <v>27</v>
      </c>
      <c r="C4305" s="5" t="s">
        <v>1404</v>
      </c>
      <c r="D4305" s="5" t="s">
        <v>1405</v>
      </c>
      <c r="E4305" s="5" t="s">
        <v>1406</v>
      </c>
      <c r="F4305" s="5" t="s">
        <v>1407</v>
      </c>
      <c r="G4305" s="2" t="s">
        <v>343</v>
      </c>
      <c r="H4305" s="2">
        <v>70</v>
      </c>
      <c r="I4305" s="2">
        <v>710000000</v>
      </c>
      <c r="J4305" s="2" t="s">
        <v>11537</v>
      </c>
      <c r="K4305" s="2" t="s">
        <v>10794</v>
      </c>
      <c r="L4305" s="2" t="s">
        <v>1148</v>
      </c>
      <c r="M4305" s="5"/>
      <c r="N4305" s="2" t="s">
        <v>10184</v>
      </c>
      <c r="O4305" s="21" t="s">
        <v>1727</v>
      </c>
      <c r="P4305" s="102"/>
      <c r="Q4305" s="202"/>
      <c r="R4305" s="5"/>
      <c r="S4305" s="9"/>
      <c r="T4305" s="9">
        <v>0</v>
      </c>
      <c r="U4305" s="9">
        <f t="shared" ref="U4305:U4317" si="345">T4305*1.12</f>
        <v>0</v>
      </c>
      <c r="V4305" s="2" t="s">
        <v>345</v>
      </c>
      <c r="W4305" s="2">
        <v>2014</v>
      </c>
      <c r="X4305" s="2" t="s">
        <v>10152</v>
      </c>
    </row>
    <row r="4306" spans="1:24" ht="63.75" customHeight="1" outlineLevel="1" x14ac:dyDescent="0.25">
      <c r="A4306" s="2" t="s">
        <v>1585</v>
      </c>
      <c r="B4306" s="2" t="s">
        <v>27</v>
      </c>
      <c r="C4306" s="5" t="s">
        <v>1357</v>
      </c>
      <c r="D4306" s="10" t="s">
        <v>1358</v>
      </c>
      <c r="E4306" s="10" t="s">
        <v>1359</v>
      </c>
      <c r="F4306" s="5" t="s">
        <v>1408</v>
      </c>
      <c r="G4306" s="2" t="s">
        <v>343</v>
      </c>
      <c r="H4306" s="2">
        <v>70</v>
      </c>
      <c r="I4306" s="2">
        <v>710000000</v>
      </c>
      <c r="J4306" s="2" t="s">
        <v>11537</v>
      </c>
      <c r="K4306" s="2" t="s">
        <v>58</v>
      </c>
      <c r="L4306" s="2" t="s">
        <v>1145</v>
      </c>
      <c r="M4306" s="5"/>
      <c r="N4306" s="2" t="s">
        <v>1460</v>
      </c>
      <c r="O4306" s="21" t="s">
        <v>1727</v>
      </c>
      <c r="P4306" s="100"/>
      <c r="Q4306" s="23"/>
      <c r="R4306" s="5"/>
      <c r="S4306" s="9"/>
      <c r="T4306" s="9">
        <v>0</v>
      </c>
      <c r="U4306" s="9">
        <f t="shared" si="345"/>
        <v>0</v>
      </c>
      <c r="V4306" s="2" t="s">
        <v>345</v>
      </c>
      <c r="W4306" s="2">
        <v>2014</v>
      </c>
      <c r="X4306" s="2"/>
    </row>
    <row r="4307" spans="1:24" ht="63.75" customHeight="1" outlineLevel="1" x14ac:dyDescent="0.25">
      <c r="A4307" s="2" t="s">
        <v>10814</v>
      </c>
      <c r="B4307" s="2" t="s">
        <v>27</v>
      </c>
      <c r="C4307" s="5" t="s">
        <v>1357</v>
      </c>
      <c r="D4307" s="10" t="s">
        <v>1358</v>
      </c>
      <c r="E4307" s="10" t="s">
        <v>1359</v>
      </c>
      <c r="F4307" s="5" t="s">
        <v>1408</v>
      </c>
      <c r="G4307" s="2" t="s">
        <v>343</v>
      </c>
      <c r="H4307" s="2">
        <v>70</v>
      </c>
      <c r="I4307" s="2">
        <v>710000000</v>
      </c>
      <c r="J4307" s="2" t="s">
        <v>11537</v>
      </c>
      <c r="K4307" s="2" t="s">
        <v>10794</v>
      </c>
      <c r="L4307" s="2" t="s">
        <v>1145</v>
      </c>
      <c r="M4307" s="5"/>
      <c r="N4307" s="2" t="s">
        <v>1458</v>
      </c>
      <c r="O4307" s="21" t="s">
        <v>1727</v>
      </c>
      <c r="P4307" s="100"/>
      <c r="Q4307" s="23"/>
      <c r="R4307" s="5"/>
      <c r="S4307" s="9"/>
      <c r="T4307" s="9">
        <v>0</v>
      </c>
      <c r="U4307" s="9">
        <f t="shared" si="345"/>
        <v>0</v>
      </c>
      <c r="V4307" s="2" t="s">
        <v>345</v>
      </c>
      <c r="W4307" s="2">
        <v>2014</v>
      </c>
      <c r="X4307" s="2" t="s">
        <v>10795</v>
      </c>
    </row>
    <row r="4308" spans="1:24" ht="63.75" customHeight="1" outlineLevel="1" x14ac:dyDescent="0.25">
      <c r="A4308" s="2" t="s">
        <v>11056</v>
      </c>
      <c r="B4308" s="2" t="s">
        <v>27</v>
      </c>
      <c r="C4308" s="20" t="s">
        <v>11034</v>
      </c>
      <c r="D4308" s="20" t="s">
        <v>11035</v>
      </c>
      <c r="E4308" s="20" t="s">
        <v>11036</v>
      </c>
      <c r="F4308" s="5" t="s">
        <v>1408</v>
      </c>
      <c r="G4308" s="2" t="s">
        <v>343</v>
      </c>
      <c r="H4308" s="2">
        <v>70</v>
      </c>
      <c r="I4308" s="2">
        <v>710000000</v>
      </c>
      <c r="J4308" s="2" t="s">
        <v>11537</v>
      </c>
      <c r="K4308" s="5" t="s">
        <v>11407</v>
      </c>
      <c r="L4308" s="2" t="s">
        <v>1145</v>
      </c>
      <c r="M4308" s="5"/>
      <c r="N4308" s="2" t="s">
        <v>10993</v>
      </c>
      <c r="O4308" s="21" t="s">
        <v>1727</v>
      </c>
      <c r="P4308" s="100"/>
      <c r="Q4308" s="23"/>
      <c r="R4308" s="5"/>
      <c r="S4308" s="9"/>
      <c r="T4308" s="9">
        <v>26071000</v>
      </c>
      <c r="U4308" s="9">
        <f t="shared" si="345"/>
        <v>29199520.000000004</v>
      </c>
      <c r="V4308" s="2" t="s">
        <v>345</v>
      </c>
      <c r="W4308" s="2">
        <v>2014</v>
      </c>
      <c r="X4308" s="2" t="s">
        <v>11031</v>
      </c>
    </row>
    <row r="4309" spans="1:24" ht="63.75" customHeight="1" outlineLevel="1" x14ac:dyDescent="0.25">
      <c r="A4309" s="2" t="s">
        <v>1586</v>
      </c>
      <c r="B4309" s="2" t="s">
        <v>27</v>
      </c>
      <c r="C4309" s="5" t="s">
        <v>1354</v>
      </c>
      <c r="D4309" s="5" t="s">
        <v>1355</v>
      </c>
      <c r="E4309" s="5" t="s">
        <v>1355</v>
      </c>
      <c r="F4309" s="5" t="s">
        <v>1409</v>
      </c>
      <c r="G4309" s="2" t="s">
        <v>343</v>
      </c>
      <c r="H4309" s="2">
        <v>70</v>
      </c>
      <c r="I4309" s="2">
        <v>710000000</v>
      </c>
      <c r="J4309" s="2" t="s">
        <v>11537</v>
      </c>
      <c r="K4309" s="2" t="s">
        <v>58</v>
      </c>
      <c r="L4309" s="2" t="s">
        <v>1145</v>
      </c>
      <c r="M4309" s="5"/>
      <c r="N4309" s="2" t="s">
        <v>1460</v>
      </c>
      <c r="O4309" s="21" t="s">
        <v>1727</v>
      </c>
      <c r="P4309" s="7"/>
      <c r="Q4309" s="23"/>
      <c r="R4309" s="5"/>
      <c r="S4309" s="9"/>
      <c r="T4309" s="9">
        <v>0</v>
      </c>
      <c r="U4309" s="9">
        <f t="shared" si="345"/>
        <v>0</v>
      </c>
      <c r="V4309" s="2" t="s">
        <v>345</v>
      </c>
      <c r="W4309" s="2">
        <v>2014</v>
      </c>
      <c r="X4309" s="2"/>
    </row>
    <row r="4310" spans="1:24" ht="63.75" customHeight="1" outlineLevel="1" x14ac:dyDescent="0.25">
      <c r="A4310" s="2" t="s">
        <v>10815</v>
      </c>
      <c r="B4310" s="2" t="s">
        <v>27</v>
      </c>
      <c r="C4310" s="5" t="s">
        <v>1354</v>
      </c>
      <c r="D4310" s="5" t="s">
        <v>1355</v>
      </c>
      <c r="E4310" s="5" t="s">
        <v>1355</v>
      </c>
      <c r="F4310" s="5" t="s">
        <v>1409</v>
      </c>
      <c r="G4310" s="2" t="s">
        <v>343</v>
      </c>
      <c r="H4310" s="2">
        <v>70</v>
      </c>
      <c r="I4310" s="2">
        <v>710000000</v>
      </c>
      <c r="J4310" s="2" t="s">
        <v>11537</v>
      </c>
      <c r="K4310" s="2" t="s">
        <v>10794</v>
      </c>
      <c r="L4310" s="2" t="s">
        <v>1145</v>
      </c>
      <c r="M4310" s="5"/>
      <c r="N4310" s="2" t="s">
        <v>10184</v>
      </c>
      <c r="O4310" s="21" t="s">
        <v>1727</v>
      </c>
      <c r="P4310" s="7"/>
      <c r="Q4310" s="23"/>
      <c r="R4310" s="5"/>
      <c r="S4310" s="9"/>
      <c r="T4310" s="9">
        <v>0</v>
      </c>
      <c r="U4310" s="9">
        <f t="shared" si="345"/>
        <v>0</v>
      </c>
      <c r="V4310" s="2" t="s">
        <v>345</v>
      </c>
      <c r="W4310" s="2">
        <v>2014</v>
      </c>
      <c r="X4310" s="2" t="s">
        <v>10795</v>
      </c>
    </row>
    <row r="4311" spans="1:24" ht="63.75" customHeight="1" outlineLevel="1" x14ac:dyDescent="0.25">
      <c r="A4311" s="2" t="s">
        <v>11057</v>
      </c>
      <c r="B4311" s="2" t="s">
        <v>27</v>
      </c>
      <c r="C4311" s="203" t="s">
        <v>11007</v>
      </c>
      <c r="D4311" s="203" t="s">
        <v>11008</v>
      </c>
      <c r="E4311" s="203" t="s">
        <v>11009</v>
      </c>
      <c r="F4311" s="5" t="s">
        <v>11058</v>
      </c>
      <c r="G4311" s="2" t="s">
        <v>343</v>
      </c>
      <c r="H4311" s="2">
        <v>70</v>
      </c>
      <c r="I4311" s="2">
        <v>710000000</v>
      </c>
      <c r="J4311" s="2" t="s">
        <v>11537</v>
      </c>
      <c r="K4311" s="2" t="s">
        <v>6016</v>
      </c>
      <c r="L4311" s="2" t="s">
        <v>1145</v>
      </c>
      <c r="M4311" s="5"/>
      <c r="N4311" s="2" t="s">
        <v>10993</v>
      </c>
      <c r="O4311" s="21" t="s">
        <v>1727</v>
      </c>
      <c r="P4311" s="7"/>
      <c r="Q4311" s="23"/>
      <c r="R4311" s="5"/>
      <c r="S4311" s="9"/>
      <c r="T4311" s="9">
        <v>22000000</v>
      </c>
      <c r="U4311" s="9">
        <f t="shared" si="345"/>
        <v>24640000.000000004</v>
      </c>
      <c r="V4311" s="2" t="s">
        <v>345</v>
      </c>
      <c r="W4311" s="2">
        <v>2014</v>
      </c>
      <c r="X4311" s="2" t="s">
        <v>10173</v>
      </c>
    </row>
    <row r="4312" spans="1:24" ht="63.75" customHeight="1" outlineLevel="1" x14ac:dyDescent="0.25">
      <c r="A4312" s="2" t="s">
        <v>1587</v>
      </c>
      <c r="B4312" s="2" t="s">
        <v>27</v>
      </c>
      <c r="C4312" s="5" t="s">
        <v>1354</v>
      </c>
      <c r="D4312" s="5" t="s">
        <v>1355</v>
      </c>
      <c r="E4312" s="5" t="s">
        <v>1355</v>
      </c>
      <c r="F4312" s="5" t="s">
        <v>1410</v>
      </c>
      <c r="G4312" s="2" t="s">
        <v>343</v>
      </c>
      <c r="H4312" s="2">
        <v>70</v>
      </c>
      <c r="I4312" s="2">
        <v>710000000</v>
      </c>
      <c r="J4312" s="2" t="s">
        <v>11537</v>
      </c>
      <c r="K4312" s="2" t="s">
        <v>1448</v>
      </c>
      <c r="L4312" s="2" t="s">
        <v>1145</v>
      </c>
      <c r="M4312" s="5"/>
      <c r="N4312" s="2" t="s">
        <v>1461</v>
      </c>
      <c r="O4312" s="21" t="s">
        <v>1727</v>
      </c>
      <c r="P4312" s="100"/>
      <c r="Q4312" s="23"/>
      <c r="R4312" s="5"/>
      <c r="S4312" s="9"/>
      <c r="T4312" s="9">
        <v>0</v>
      </c>
      <c r="U4312" s="9">
        <f t="shared" si="345"/>
        <v>0</v>
      </c>
      <c r="V4312" s="2" t="s">
        <v>345</v>
      </c>
      <c r="W4312" s="2">
        <v>2014</v>
      </c>
      <c r="X4312" s="2"/>
    </row>
    <row r="4313" spans="1:24" ht="63.75" customHeight="1" outlineLevel="1" x14ac:dyDescent="0.25">
      <c r="A4313" s="2" t="s">
        <v>10816</v>
      </c>
      <c r="B4313" s="2" t="s">
        <v>27</v>
      </c>
      <c r="C4313" s="5" t="s">
        <v>1354</v>
      </c>
      <c r="D4313" s="5" t="s">
        <v>1355</v>
      </c>
      <c r="E4313" s="5" t="s">
        <v>1355</v>
      </c>
      <c r="F4313" s="5" t="s">
        <v>1410</v>
      </c>
      <c r="G4313" s="2" t="s">
        <v>343</v>
      </c>
      <c r="H4313" s="2">
        <v>70</v>
      </c>
      <c r="I4313" s="2">
        <v>710000000</v>
      </c>
      <c r="J4313" s="2" t="s">
        <v>11537</v>
      </c>
      <c r="K4313" s="2" t="s">
        <v>10794</v>
      </c>
      <c r="L4313" s="2" t="s">
        <v>1145</v>
      </c>
      <c r="M4313" s="5"/>
      <c r="N4313" s="2" t="s">
        <v>10184</v>
      </c>
      <c r="O4313" s="21" t="s">
        <v>1727</v>
      </c>
      <c r="P4313" s="100"/>
      <c r="Q4313" s="23"/>
      <c r="R4313" s="5"/>
      <c r="S4313" s="9"/>
      <c r="T4313" s="9">
        <v>0</v>
      </c>
      <c r="U4313" s="9">
        <f t="shared" si="345"/>
        <v>0</v>
      </c>
      <c r="V4313" s="2" t="s">
        <v>345</v>
      </c>
      <c r="W4313" s="2">
        <v>2014</v>
      </c>
      <c r="X4313" s="2" t="s">
        <v>10795</v>
      </c>
    </row>
    <row r="4314" spans="1:24" ht="51" customHeight="1" outlineLevel="1" x14ac:dyDescent="0.25">
      <c r="A4314" s="2" t="s">
        <v>11059</v>
      </c>
      <c r="B4314" s="2" t="s">
        <v>27</v>
      </c>
      <c r="C4314" s="203" t="s">
        <v>11007</v>
      </c>
      <c r="D4314" s="20" t="s">
        <v>11008</v>
      </c>
      <c r="E4314" s="20" t="s">
        <v>11009</v>
      </c>
      <c r="F4314" s="5" t="s">
        <v>1410</v>
      </c>
      <c r="G4314" s="2" t="s">
        <v>343</v>
      </c>
      <c r="H4314" s="2">
        <v>70</v>
      </c>
      <c r="I4314" s="2">
        <v>710000000</v>
      </c>
      <c r="J4314" s="2" t="s">
        <v>11537</v>
      </c>
      <c r="K4314" s="2" t="s">
        <v>6016</v>
      </c>
      <c r="L4314" s="2" t="s">
        <v>11237</v>
      </c>
      <c r="M4314" s="5"/>
      <c r="N4314" s="2" t="s">
        <v>10993</v>
      </c>
      <c r="O4314" s="21" t="s">
        <v>1727</v>
      </c>
      <c r="P4314" s="100"/>
      <c r="Q4314" s="23"/>
      <c r="R4314" s="5"/>
      <c r="S4314" s="9"/>
      <c r="T4314" s="9">
        <v>14550000</v>
      </c>
      <c r="U4314" s="9">
        <f t="shared" si="345"/>
        <v>16296000.000000002</v>
      </c>
      <c r="V4314" s="2" t="s">
        <v>345</v>
      </c>
      <c r="W4314" s="2">
        <v>2014</v>
      </c>
      <c r="X4314" s="2" t="s">
        <v>11238</v>
      </c>
    </row>
    <row r="4315" spans="1:24" ht="102" customHeight="1" outlineLevel="1" x14ac:dyDescent="0.25">
      <c r="A4315" s="2" t="s">
        <v>1588</v>
      </c>
      <c r="B4315" s="2" t="s">
        <v>27</v>
      </c>
      <c r="C4315" s="5" t="s">
        <v>1398</v>
      </c>
      <c r="D4315" s="5" t="s">
        <v>1399</v>
      </c>
      <c r="E4315" s="5" t="s">
        <v>1400</v>
      </c>
      <c r="F4315" s="5" t="s">
        <v>1411</v>
      </c>
      <c r="G4315" s="2" t="s">
        <v>343</v>
      </c>
      <c r="H4315" s="2">
        <v>70</v>
      </c>
      <c r="I4315" s="2">
        <v>710000000</v>
      </c>
      <c r="J4315" s="2" t="s">
        <v>11537</v>
      </c>
      <c r="K4315" s="2" t="s">
        <v>1448</v>
      </c>
      <c r="L4315" s="2" t="s">
        <v>1145</v>
      </c>
      <c r="M4315" s="5"/>
      <c r="N4315" s="2" t="s">
        <v>1461</v>
      </c>
      <c r="O4315" s="21" t="s">
        <v>1727</v>
      </c>
      <c r="P4315" s="100"/>
      <c r="Q4315" s="23"/>
      <c r="R4315" s="5"/>
      <c r="S4315" s="9"/>
      <c r="T4315" s="9">
        <v>0</v>
      </c>
      <c r="U4315" s="9">
        <f t="shared" si="345"/>
        <v>0</v>
      </c>
      <c r="V4315" s="2" t="s">
        <v>345</v>
      </c>
      <c r="W4315" s="2">
        <v>2014</v>
      </c>
      <c r="X4315" s="2"/>
    </row>
    <row r="4316" spans="1:24" ht="102" customHeight="1" outlineLevel="1" x14ac:dyDescent="0.25">
      <c r="A4316" s="2" t="s">
        <v>10817</v>
      </c>
      <c r="B4316" s="2" t="s">
        <v>27</v>
      </c>
      <c r="C4316" s="5" t="s">
        <v>1398</v>
      </c>
      <c r="D4316" s="5" t="s">
        <v>1399</v>
      </c>
      <c r="E4316" s="5" t="s">
        <v>1400</v>
      </c>
      <c r="F4316" s="5" t="s">
        <v>1411</v>
      </c>
      <c r="G4316" s="2" t="s">
        <v>343</v>
      </c>
      <c r="H4316" s="2">
        <v>70</v>
      </c>
      <c r="I4316" s="2">
        <v>710000000</v>
      </c>
      <c r="J4316" s="2" t="s">
        <v>11537</v>
      </c>
      <c r="K4316" s="2" t="s">
        <v>10794</v>
      </c>
      <c r="L4316" s="2" t="s">
        <v>1145</v>
      </c>
      <c r="M4316" s="5"/>
      <c r="N4316" s="2" t="s">
        <v>10184</v>
      </c>
      <c r="O4316" s="21" t="s">
        <v>1727</v>
      </c>
      <c r="P4316" s="100"/>
      <c r="Q4316" s="23"/>
      <c r="R4316" s="5"/>
      <c r="S4316" s="9"/>
      <c r="T4316" s="9">
        <v>0</v>
      </c>
      <c r="U4316" s="9">
        <f t="shared" si="345"/>
        <v>0</v>
      </c>
      <c r="V4316" s="2" t="s">
        <v>345</v>
      </c>
      <c r="W4316" s="2">
        <v>2014</v>
      </c>
      <c r="X4316" s="2" t="s">
        <v>10795</v>
      </c>
    </row>
    <row r="4317" spans="1:24" ht="63.75" customHeight="1" outlineLevel="1" x14ac:dyDescent="0.25">
      <c r="A4317" s="2" t="s">
        <v>11060</v>
      </c>
      <c r="B4317" s="2" t="s">
        <v>27</v>
      </c>
      <c r="C4317" s="203" t="s">
        <v>11050</v>
      </c>
      <c r="D4317" s="203" t="s">
        <v>11051</v>
      </c>
      <c r="E4317" s="203" t="s">
        <v>11052</v>
      </c>
      <c r="F4317" s="5" t="s">
        <v>1411</v>
      </c>
      <c r="G4317" s="2" t="s">
        <v>343</v>
      </c>
      <c r="H4317" s="2">
        <v>70</v>
      </c>
      <c r="I4317" s="2">
        <v>710000000</v>
      </c>
      <c r="J4317" s="2" t="s">
        <v>11537</v>
      </c>
      <c r="K4317" s="2" t="s">
        <v>6016</v>
      </c>
      <c r="L4317" s="2" t="s">
        <v>1145</v>
      </c>
      <c r="M4317" s="5"/>
      <c r="N4317" s="2" t="s">
        <v>10993</v>
      </c>
      <c r="O4317" s="21" t="s">
        <v>1727</v>
      </c>
      <c r="P4317" s="100"/>
      <c r="Q4317" s="23"/>
      <c r="R4317" s="5"/>
      <c r="S4317" s="9"/>
      <c r="T4317" s="9">
        <v>13750000</v>
      </c>
      <c r="U4317" s="9">
        <f t="shared" si="345"/>
        <v>15400000.000000002</v>
      </c>
      <c r="V4317" s="2" t="s">
        <v>345</v>
      </c>
      <c r="W4317" s="2">
        <v>2014</v>
      </c>
      <c r="X4317" s="2" t="s">
        <v>11031</v>
      </c>
    </row>
    <row r="4318" spans="1:24" ht="63.75" customHeight="1" outlineLevel="1" x14ac:dyDescent="0.25">
      <c r="A4318" s="2" t="s">
        <v>1589</v>
      </c>
      <c r="B4318" s="2" t="s">
        <v>27</v>
      </c>
      <c r="C4318" s="20" t="s">
        <v>9925</v>
      </c>
      <c r="D4318" s="20" t="s">
        <v>9926</v>
      </c>
      <c r="E4318" s="20" t="s">
        <v>9927</v>
      </c>
      <c r="F4318" s="5" t="s">
        <v>1412</v>
      </c>
      <c r="G4318" s="2" t="s">
        <v>343</v>
      </c>
      <c r="H4318" s="2">
        <v>70</v>
      </c>
      <c r="I4318" s="2">
        <v>710000000</v>
      </c>
      <c r="J4318" s="2" t="s">
        <v>11537</v>
      </c>
      <c r="K4318" s="2" t="s">
        <v>1448</v>
      </c>
      <c r="L4318" s="2" t="s">
        <v>1145</v>
      </c>
      <c r="M4318" s="5"/>
      <c r="N4318" s="2" t="s">
        <v>1461</v>
      </c>
      <c r="O4318" s="21" t="s">
        <v>1727</v>
      </c>
      <c r="P4318" s="100"/>
      <c r="Q4318" s="202"/>
      <c r="R4318" s="5"/>
      <c r="S4318" s="9"/>
      <c r="T4318" s="9">
        <v>0</v>
      </c>
      <c r="U4318" s="9">
        <f>T4318*1.12</f>
        <v>0</v>
      </c>
      <c r="V4318" s="2" t="s">
        <v>345</v>
      </c>
      <c r="W4318" s="2">
        <v>2014</v>
      </c>
      <c r="X4318" s="2"/>
    </row>
    <row r="4319" spans="1:24" ht="63.75" customHeight="1" outlineLevel="1" x14ac:dyDescent="0.25">
      <c r="A4319" s="2" t="s">
        <v>10818</v>
      </c>
      <c r="B4319" s="2" t="s">
        <v>27</v>
      </c>
      <c r="C4319" s="20" t="s">
        <v>9925</v>
      </c>
      <c r="D4319" s="20" t="s">
        <v>9926</v>
      </c>
      <c r="E4319" s="20" t="s">
        <v>9927</v>
      </c>
      <c r="F4319" s="5" t="s">
        <v>1412</v>
      </c>
      <c r="G4319" s="2" t="s">
        <v>343</v>
      </c>
      <c r="H4319" s="2">
        <v>70</v>
      </c>
      <c r="I4319" s="2">
        <v>710000000</v>
      </c>
      <c r="J4319" s="2" t="s">
        <v>11537</v>
      </c>
      <c r="K4319" s="2" t="s">
        <v>6016</v>
      </c>
      <c r="L4319" s="2" t="s">
        <v>1145</v>
      </c>
      <c r="M4319" s="5"/>
      <c r="N4319" s="2" t="s">
        <v>10993</v>
      </c>
      <c r="O4319" s="21" t="s">
        <v>1727</v>
      </c>
      <c r="P4319" s="100"/>
      <c r="Q4319" s="23"/>
      <c r="R4319" s="5"/>
      <c r="S4319" s="9"/>
      <c r="T4319" s="9">
        <v>0</v>
      </c>
      <c r="U4319" s="9">
        <f>T4319*1.12</f>
        <v>0</v>
      </c>
      <c r="V4319" s="2" t="s">
        <v>345</v>
      </c>
      <c r="W4319" s="2">
        <v>2014</v>
      </c>
      <c r="X4319" s="2" t="s">
        <v>10795</v>
      </c>
    </row>
    <row r="4320" spans="1:24" s="290" customFormat="1" ht="63.75" x14ac:dyDescent="0.25">
      <c r="A4320" s="291" t="s">
        <v>13709</v>
      </c>
      <c r="B4320" s="291" t="s">
        <v>27</v>
      </c>
      <c r="C4320" s="20" t="s">
        <v>9925</v>
      </c>
      <c r="D4320" s="20" t="s">
        <v>9926</v>
      </c>
      <c r="E4320" s="20" t="s">
        <v>9927</v>
      </c>
      <c r="F4320" s="293" t="s">
        <v>1412</v>
      </c>
      <c r="G4320" s="291" t="s">
        <v>343</v>
      </c>
      <c r="H4320" s="291">
        <v>70</v>
      </c>
      <c r="I4320" s="291">
        <v>710000000</v>
      </c>
      <c r="J4320" s="291" t="s">
        <v>1075</v>
      </c>
      <c r="K4320" s="291" t="s">
        <v>6133</v>
      </c>
      <c r="L4320" s="291" t="s">
        <v>1145</v>
      </c>
      <c r="M4320" s="293"/>
      <c r="N4320" s="291" t="s">
        <v>453</v>
      </c>
      <c r="O4320" s="21" t="s">
        <v>1727</v>
      </c>
      <c r="P4320" s="100"/>
      <c r="Q4320" s="23"/>
      <c r="R4320" s="293"/>
      <c r="S4320" s="8"/>
      <c r="T4320" s="294">
        <v>12000000</v>
      </c>
      <c r="U4320" s="294">
        <f t="shared" ref="U4320" si="346">T4320*1.12</f>
        <v>13440000.000000002</v>
      </c>
      <c r="V4320" s="291" t="s">
        <v>345</v>
      </c>
      <c r="W4320" s="291">
        <v>2014</v>
      </c>
      <c r="X4320" s="291" t="s">
        <v>10795</v>
      </c>
    </row>
    <row r="4321" spans="1:24" ht="102" customHeight="1" outlineLevel="1" x14ac:dyDescent="0.25">
      <c r="A4321" s="2" t="s">
        <v>1590</v>
      </c>
      <c r="B4321" s="2" t="s">
        <v>27</v>
      </c>
      <c r="C4321" s="5" t="s">
        <v>1398</v>
      </c>
      <c r="D4321" s="5" t="s">
        <v>1399</v>
      </c>
      <c r="E4321" s="5" t="s">
        <v>1400</v>
      </c>
      <c r="F4321" s="5" t="s">
        <v>1413</v>
      </c>
      <c r="G4321" s="2" t="s">
        <v>343</v>
      </c>
      <c r="H4321" s="2">
        <v>70</v>
      </c>
      <c r="I4321" s="2">
        <v>710000000</v>
      </c>
      <c r="J4321" s="2" t="s">
        <v>11537</v>
      </c>
      <c r="K4321" s="2" t="s">
        <v>116</v>
      </c>
      <c r="L4321" s="2" t="s">
        <v>1145</v>
      </c>
      <c r="M4321" s="5"/>
      <c r="N4321" s="2" t="s">
        <v>1456</v>
      </c>
      <c r="O4321" s="21" t="s">
        <v>1727</v>
      </c>
      <c r="P4321" s="100"/>
      <c r="Q4321" s="202"/>
      <c r="R4321" s="5"/>
      <c r="S4321" s="9"/>
      <c r="T4321" s="9">
        <v>0</v>
      </c>
      <c r="U4321" s="9">
        <f>T4321*1.12</f>
        <v>0</v>
      </c>
      <c r="V4321" s="2" t="s">
        <v>345</v>
      </c>
      <c r="W4321" s="2">
        <v>2014</v>
      </c>
      <c r="X4321" s="2"/>
    </row>
    <row r="4322" spans="1:24" ht="102" customHeight="1" outlineLevel="1" x14ac:dyDescent="0.25">
      <c r="A4322" s="2" t="s">
        <v>10819</v>
      </c>
      <c r="B4322" s="2" t="s">
        <v>27</v>
      </c>
      <c r="C4322" s="5" t="s">
        <v>1398</v>
      </c>
      <c r="D4322" s="5" t="s">
        <v>1399</v>
      </c>
      <c r="E4322" s="5" t="s">
        <v>1400</v>
      </c>
      <c r="F4322" s="5" t="s">
        <v>1413</v>
      </c>
      <c r="G4322" s="2" t="s">
        <v>343</v>
      </c>
      <c r="H4322" s="2">
        <v>70</v>
      </c>
      <c r="I4322" s="2">
        <v>710000000</v>
      </c>
      <c r="J4322" s="2" t="s">
        <v>11537</v>
      </c>
      <c r="K4322" s="2" t="s">
        <v>10794</v>
      </c>
      <c r="L4322" s="2" t="s">
        <v>1145</v>
      </c>
      <c r="M4322" s="5"/>
      <c r="N4322" s="2" t="s">
        <v>10184</v>
      </c>
      <c r="O4322" s="21" t="s">
        <v>1727</v>
      </c>
      <c r="P4322" s="100"/>
      <c r="Q4322" s="202"/>
      <c r="R4322" s="5"/>
      <c r="S4322" s="9"/>
      <c r="T4322" s="9">
        <v>0</v>
      </c>
      <c r="U4322" s="9">
        <f t="shared" ref="U4322:U4328" si="347">T4322*1.12</f>
        <v>0</v>
      </c>
      <c r="V4322" s="2" t="s">
        <v>345</v>
      </c>
      <c r="W4322" s="2">
        <v>2014</v>
      </c>
      <c r="X4322" s="2" t="s">
        <v>10152</v>
      </c>
    </row>
    <row r="4323" spans="1:24" ht="63.75" customHeight="1" outlineLevel="1" x14ac:dyDescent="0.25">
      <c r="A4323" s="2" t="s">
        <v>1591</v>
      </c>
      <c r="B4323" s="2" t="s">
        <v>27</v>
      </c>
      <c r="C4323" s="5" t="s">
        <v>1382</v>
      </c>
      <c r="D4323" s="5" t="s">
        <v>1383</v>
      </c>
      <c r="E4323" s="5" t="s">
        <v>1384</v>
      </c>
      <c r="F4323" s="5" t="s">
        <v>1414</v>
      </c>
      <c r="G4323" s="2" t="s">
        <v>343</v>
      </c>
      <c r="H4323" s="2">
        <v>70</v>
      </c>
      <c r="I4323" s="2">
        <v>710000000</v>
      </c>
      <c r="J4323" s="2" t="s">
        <v>11537</v>
      </c>
      <c r="K4323" s="2" t="s">
        <v>58</v>
      </c>
      <c r="L4323" s="2" t="s">
        <v>1145</v>
      </c>
      <c r="M4323" s="5"/>
      <c r="N4323" s="2" t="s">
        <v>1460</v>
      </c>
      <c r="O4323" s="21" t="s">
        <v>61</v>
      </c>
      <c r="P4323" s="7"/>
      <c r="Q4323" s="23"/>
      <c r="R4323" s="5"/>
      <c r="S4323" s="9"/>
      <c r="T4323" s="9">
        <v>0</v>
      </c>
      <c r="U4323" s="9">
        <f t="shared" si="347"/>
        <v>0</v>
      </c>
      <c r="V4323" s="2" t="s">
        <v>345</v>
      </c>
      <c r="W4323" s="2">
        <v>2014</v>
      </c>
      <c r="X4323" s="2"/>
    </row>
    <row r="4324" spans="1:24" ht="63.75" customHeight="1" outlineLevel="1" x14ac:dyDescent="0.25">
      <c r="A4324" s="2" t="s">
        <v>10820</v>
      </c>
      <c r="B4324" s="2" t="s">
        <v>27</v>
      </c>
      <c r="C4324" s="5" t="s">
        <v>1382</v>
      </c>
      <c r="D4324" s="5" t="s">
        <v>1383</v>
      </c>
      <c r="E4324" s="5" t="s">
        <v>1384</v>
      </c>
      <c r="F4324" s="5" t="s">
        <v>1414</v>
      </c>
      <c r="G4324" s="2" t="s">
        <v>343</v>
      </c>
      <c r="H4324" s="2">
        <v>70</v>
      </c>
      <c r="I4324" s="2">
        <v>710000000</v>
      </c>
      <c r="J4324" s="2" t="s">
        <v>11537</v>
      </c>
      <c r="K4324" s="2" t="s">
        <v>10794</v>
      </c>
      <c r="L4324" s="2" t="s">
        <v>1145</v>
      </c>
      <c r="M4324" s="5"/>
      <c r="N4324" s="2" t="s">
        <v>10184</v>
      </c>
      <c r="O4324" s="21" t="s">
        <v>61</v>
      </c>
      <c r="P4324" s="7"/>
      <c r="Q4324" s="23"/>
      <c r="R4324" s="5"/>
      <c r="S4324" s="9"/>
      <c r="T4324" s="9">
        <v>0</v>
      </c>
      <c r="U4324" s="9">
        <f t="shared" si="347"/>
        <v>0</v>
      </c>
      <c r="V4324" s="2" t="s">
        <v>345</v>
      </c>
      <c r="W4324" s="2">
        <v>2014</v>
      </c>
      <c r="X4324" s="2" t="s">
        <v>10795</v>
      </c>
    </row>
    <row r="4325" spans="1:24" ht="63.75" customHeight="1" outlineLevel="1" x14ac:dyDescent="0.25">
      <c r="A4325" s="2" t="s">
        <v>11061</v>
      </c>
      <c r="B4325" s="2" t="s">
        <v>27</v>
      </c>
      <c r="C4325" s="203" t="s">
        <v>9928</v>
      </c>
      <c r="D4325" s="20" t="s">
        <v>9929</v>
      </c>
      <c r="E4325" s="20" t="s">
        <v>9930</v>
      </c>
      <c r="F4325" s="24" t="s">
        <v>10918</v>
      </c>
      <c r="G4325" s="2" t="s">
        <v>343</v>
      </c>
      <c r="H4325" s="2">
        <v>70</v>
      </c>
      <c r="I4325" s="2">
        <v>710000000</v>
      </c>
      <c r="J4325" s="2" t="s">
        <v>11537</v>
      </c>
      <c r="K4325" s="2" t="s">
        <v>6016</v>
      </c>
      <c r="L4325" s="2" t="s">
        <v>1145</v>
      </c>
      <c r="M4325" s="5"/>
      <c r="N4325" s="2" t="s">
        <v>11025</v>
      </c>
      <c r="O4325" s="21" t="s">
        <v>1727</v>
      </c>
      <c r="P4325" s="7"/>
      <c r="Q4325" s="23"/>
      <c r="R4325" s="5"/>
      <c r="S4325" s="9"/>
      <c r="T4325" s="9">
        <v>0</v>
      </c>
      <c r="U4325" s="9">
        <f t="shared" si="347"/>
        <v>0</v>
      </c>
      <c r="V4325" s="2" t="s">
        <v>345</v>
      </c>
      <c r="W4325" s="2">
        <v>2014</v>
      </c>
      <c r="X4325" s="2" t="s">
        <v>11062</v>
      </c>
    </row>
    <row r="4326" spans="1:24" ht="63.75" outlineLevel="1" x14ac:dyDescent="0.25">
      <c r="A4326" s="2" t="s">
        <v>12578</v>
      </c>
      <c r="B4326" s="2" t="s">
        <v>27</v>
      </c>
      <c r="C4326" s="20" t="s">
        <v>9928</v>
      </c>
      <c r="D4326" s="20" t="s">
        <v>9929</v>
      </c>
      <c r="E4326" s="20" t="s">
        <v>9930</v>
      </c>
      <c r="F4326" s="24" t="s">
        <v>10918</v>
      </c>
      <c r="G4326" s="2" t="s">
        <v>343</v>
      </c>
      <c r="H4326" s="2">
        <v>70</v>
      </c>
      <c r="I4326" s="2">
        <v>710000000</v>
      </c>
      <c r="J4326" s="2" t="s">
        <v>11537</v>
      </c>
      <c r="K4326" s="14" t="s">
        <v>6133</v>
      </c>
      <c r="L4326" s="2" t="s">
        <v>1145</v>
      </c>
      <c r="M4326" s="5"/>
      <c r="N4326" s="2" t="s">
        <v>11021</v>
      </c>
      <c r="O4326" s="21">
        <v>0.3</v>
      </c>
      <c r="P4326" s="7"/>
      <c r="Q4326" s="23"/>
      <c r="R4326" s="5"/>
      <c r="S4326" s="8"/>
      <c r="T4326" s="9">
        <v>2000000</v>
      </c>
      <c r="U4326" s="9">
        <f t="shared" si="347"/>
        <v>2240000</v>
      </c>
      <c r="V4326" s="2" t="s">
        <v>345</v>
      </c>
      <c r="W4326" s="2">
        <v>2014</v>
      </c>
      <c r="X4326" s="2" t="s">
        <v>10795</v>
      </c>
    </row>
    <row r="4327" spans="1:24" ht="63.75" customHeight="1" outlineLevel="1" x14ac:dyDescent="0.25">
      <c r="A4327" s="2" t="s">
        <v>1592</v>
      </c>
      <c r="B4327" s="2" t="s">
        <v>27</v>
      </c>
      <c r="C4327" s="5" t="s">
        <v>1354</v>
      </c>
      <c r="D4327" s="5" t="s">
        <v>1355</v>
      </c>
      <c r="E4327" s="5" t="s">
        <v>1355</v>
      </c>
      <c r="F4327" s="5" t="s">
        <v>1415</v>
      </c>
      <c r="G4327" s="2" t="s">
        <v>343</v>
      </c>
      <c r="H4327" s="2">
        <v>70</v>
      </c>
      <c r="I4327" s="2">
        <v>710000000</v>
      </c>
      <c r="J4327" s="2" t="s">
        <v>11537</v>
      </c>
      <c r="K4327" s="2" t="s">
        <v>1449</v>
      </c>
      <c r="L4327" s="2" t="s">
        <v>1145</v>
      </c>
      <c r="M4327" s="5"/>
      <c r="N4327" s="2" t="s">
        <v>453</v>
      </c>
      <c r="O4327" s="21" t="s">
        <v>1727</v>
      </c>
      <c r="P4327" s="100"/>
      <c r="Q4327" s="23"/>
      <c r="R4327" s="5"/>
      <c r="S4327" s="9"/>
      <c r="T4327" s="9">
        <v>0</v>
      </c>
      <c r="U4327" s="9">
        <f t="shared" si="347"/>
        <v>0</v>
      </c>
      <c r="V4327" s="2" t="s">
        <v>345</v>
      </c>
      <c r="W4327" s="2">
        <v>2014</v>
      </c>
      <c r="X4327" s="2"/>
    </row>
    <row r="4328" spans="1:24" ht="63.75" customHeight="1" outlineLevel="1" x14ac:dyDescent="0.25">
      <c r="A4328" s="2" t="s">
        <v>10821</v>
      </c>
      <c r="B4328" s="2" t="s">
        <v>27</v>
      </c>
      <c r="C4328" s="5" t="s">
        <v>1354</v>
      </c>
      <c r="D4328" s="5" t="s">
        <v>1355</v>
      </c>
      <c r="E4328" s="5" t="s">
        <v>1355</v>
      </c>
      <c r="F4328" s="5" t="s">
        <v>1415</v>
      </c>
      <c r="G4328" s="2" t="s">
        <v>343</v>
      </c>
      <c r="H4328" s="2">
        <v>70</v>
      </c>
      <c r="I4328" s="2">
        <v>710000000</v>
      </c>
      <c r="J4328" s="2" t="s">
        <v>11537</v>
      </c>
      <c r="K4328" s="2" t="s">
        <v>10794</v>
      </c>
      <c r="L4328" s="2" t="s">
        <v>1145</v>
      </c>
      <c r="M4328" s="5"/>
      <c r="N4328" s="2" t="s">
        <v>453</v>
      </c>
      <c r="O4328" s="21" t="s">
        <v>1727</v>
      </c>
      <c r="P4328" s="100"/>
      <c r="Q4328" s="23"/>
      <c r="R4328" s="5"/>
      <c r="S4328" s="9"/>
      <c r="T4328" s="9">
        <v>0</v>
      </c>
      <c r="U4328" s="9">
        <f t="shared" si="347"/>
        <v>0</v>
      </c>
      <c r="V4328" s="2" t="s">
        <v>345</v>
      </c>
      <c r="W4328" s="2">
        <v>2014</v>
      </c>
      <c r="X4328" s="2">
        <v>11</v>
      </c>
    </row>
    <row r="4329" spans="1:24" ht="63.75" customHeight="1" outlineLevel="1" x14ac:dyDescent="0.25">
      <c r="A4329" s="2" t="s">
        <v>11063</v>
      </c>
      <c r="B4329" s="2" t="s">
        <v>27</v>
      </c>
      <c r="C4329" s="20" t="s">
        <v>11007</v>
      </c>
      <c r="D4329" s="20" t="s">
        <v>11008</v>
      </c>
      <c r="E4329" s="20" t="s">
        <v>11009</v>
      </c>
      <c r="F4329" s="5" t="s">
        <v>1415</v>
      </c>
      <c r="G4329" s="2" t="s">
        <v>343</v>
      </c>
      <c r="H4329" s="2">
        <v>70</v>
      </c>
      <c r="I4329" s="2">
        <v>710000000</v>
      </c>
      <c r="J4329" s="2" t="s">
        <v>11537</v>
      </c>
      <c r="K4329" s="5" t="s">
        <v>11407</v>
      </c>
      <c r="L4329" s="2" t="s">
        <v>1145</v>
      </c>
      <c r="M4329" s="5"/>
      <c r="N4329" s="2" t="s">
        <v>10997</v>
      </c>
      <c r="O4329" s="21" t="s">
        <v>1727</v>
      </c>
      <c r="P4329" s="100"/>
      <c r="Q4329" s="23"/>
      <c r="R4329" s="5"/>
      <c r="S4329" s="9"/>
      <c r="T4329" s="9">
        <v>0</v>
      </c>
      <c r="U4329" s="9">
        <v>0</v>
      </c>
      <c r="V4329" s="2" t="s">
        <v>345</v>
      </c>
      <c r="W4329" s="2">
        <v>2014</v>
      </c>
      <c r="X4329" s="2" t="s">
        <v>11408</v>
      </c>
    </row>
    <row r="4330" spans="1:24" ht="63.75" customHeight="1" outlineLevel="1" x14ac:dyDescent="0.25">
      <c r="A4330" s="2" t="s">
        <v>11708</v>
      </c>
      <c r="B4330" s="2" t="s">
        <v>27</v>
      </c>
      <c r="C4330" s="20" t="s">
        <v>11007</v>
      </c>
      <c r="D4330" s="20" t="s">
        <v>11008</v>
      </c>
      <c r="E4330" s="20" t="s">
        <v>11009</v>
      </c>
      <c r="F4330" s="5" t="s">
        <v>1415</v>
      </c>
      <c r="G4330" s="2" t="s">
        <v>343</v>
      </c>
      <c r="H4330" s="2">
        <v>70</v>
      </c>
      <c r="I4330" s="2">
        <v>710000000</v>
      </c>
      <c r="J4330" s="2" t="s">
        <v>11537</v>
      </c>
      <c r="K4330" s="5" t="s">
        <v>11407</v>
      </c>
      <c r="L4330" s="2" t="s">
        <v>1145</v>
      </c>
      <c r="M4330" s="5"/>
      <c r="N4330" s="5" t="s">
        <v>10994</v>
      </c>
      <c r="O4330" s="21">
        <v>0.3</v>
      </c>
      <c r="P4330" s="100"/>
      <c r="Q4330" s="23"/>
      <c r="R4330" s="5"/>
      <c r="S4330" s="9"/>
      <c r="T4330" s="9">
        <v>90000390</v>
      </c>
      <c r="U4330" s="9">
        <f>T4330*1.12</f>
        <v>100800436.80000001</v>
      </c>
      <c r="V4330" s="2" t="s">
        <v>345</v>
      </c>
      <c r="W4330" s="2">
        <v>2014</v>
      </c>
      <c r="X4330" s="2" t="s">
        <v>11707</v>
      </c>
    </row>
    <row r="4331" spans="1:24" ht="63.75" customHeight="1" outlineLevel="1" x14ac:dyDescent="0.25">
      <c r="A4331" s="2" t="s">
        <v>1593</v>
      </c>
      <c r="B4331" s="2" t="s">
        <v>27</v>
      </c>
      <c r="C4331" s="5" t="s">
        <v>1354</v>
      </c>
      <c r="D4331" s="5" t="s">
        <v>1355</v>
      </c>
      <c r="E4331" s="5" t="s">
        <v>1355</v>
      </c>
      <c r="F4331" s="5" t="s">
        <v>1416</v>
      </c>
      <c r="G4331" s="2" t="s">
        <v>343</v>
      </c>
      <c r="H4331" s="2">
        <v>70</v>
      </c>
      <c r="I4331" s="2">
        <v>710000000</v>
      </c>
      <c r="J4331" s="2" t="s">
        <v>11537</v>
      </c>
      <c r="K4331" s="2" t="s">
        <v>58</v>
      </c>
      <c r="L4331" s="2" t="s">
        <v>1145</v>
      </c>
      <c r="M4331" s="5"/>
      <c r="N4331" s="2" t="s">
        <v>1462</v>
      </c>
      <c r="O4331" s="21" t="s">
        <v>1727</v>
      </c>
      <c r="P4331" s="100"/>
      <c r="Q4331" s="202"/>
      <c r="R4331" s="5"/>
      <c r="S4331" s="9"/>
      <c r="T4331" s="9">
        <v>0</v>
      </c>
      <c r="U4331" s="9">
        <f>T4331*1.12</f>
        <v>0</v>
      </c>
      <c r="V4331" s="2" t="s">
        <v>345</v>
      </c>
      <c r="W4331" s="2">
        <v>2014</v>
      </c>
      <c r="X4331" s="2"/>
    </row>
    <row r="4332" spans="1:24" ht="63.75" customHeight="1" outlineLevel="1" x14ac:dyDescent="0.25">
      <c r="A4332" s="2" t="s">
        <v>10822</v>
      </c>
      <c r="B4332" s="2" t="s">
        <v>27</v>
      </c>
      <c r="C4332" s="5" t="s">
        <v>1354</v>
      </c>
      <c r="D4332" s="5" t="s">
        <v>1355</v>
      </c>
      <c r="E4332" s="5" t="s">
        <v>1355</v>
      </c>
      <c r="F4332" s="5" t="s">
        <v>1416</v>
      </c>
      <c r="G4332" s="2" t="s">
        <v>343</v>
      </c>
      <c r="H4332" s="2">
        <v>70</v>
      </c>
      <c r="I4332" s="2">
        <v>710000000</v>
      </c>
      <c r="J4332" s="2" t="s">
        <v>11537</v>
      </c>
      <c r="K4332" s="2" t="s">
        <v>10794</v>
      </c>
      <c r="L4332" s="2" t="s">
        <v>1145</v>
      </c>
      <c r="M4332" s="5"/>
      <c r="N4332" s="2" t="s">
        <v>10184</v>
      </c>
      <c r="O4332" s="21" t="s">
        <v>1727</v>
      </c>
      <c r="P4332" s="100"/>
      <c r="Q4332" s="202"/>
      <c r="R4332" s="5"/>
      <c r="S4332" s="9"/>
      <c r="T4332" s="9">
        <v>0</v>
      </c>
      <c r="U4332" s="9">
        <v>0</v>
      </c>
      <c r="V4332" s="2" t="s">
        <v>345</v>
      </c>
      <c r="W4332" s="2">
        <v>2014</v>
      </c>
      <c r="X4332" s="2" t="s">
        <v>10152</v>
      </c>
    </row>
    <row r="4333" spans="1:24" ht="63.75" customHeight="1" outlineLevel="1" x14ac:dyDescent="0.25">
      <c r="A4333" s="2" t="s">
        <v>1594</v>
      </c>
      <c r="B4333" s="2" t="s">
        <v>27</v>
      </c>
      <c r="C4333" s="5" t="s">
        <v>1354</v>
      </c>
      <c r="D4333" s="5" t="s">
        <v>1355</v>
      </c>
      <c r="E4333" s="5" t="s">
        <v>1355</v>
      </c>
      <c r="F4333" s="5" t="s">
        <v>1417</v>
      </c>
      <c r="G4333" s="2" t="s">
        <v>343</v>
      </c>
      <c r="H4333" s="2">
        <v>70</v>
      </c>
      <c r="I4333" s="2">
        <v>710000000</v>
      </c>
      <c r="J4333" s="2" t="s">
        <v>11537</v>
      </c>
      <c r="K4333" s="2" t="s">
        <v>58</v>
      </c>
      <c r="L4333" s="2" t="s">
        <v>1145</v>
      </c>
      <c r="M4333" s="5"/>
      <c r="N4333" s="2" t="s">
        <v>1462</v>
      </c>
      <c r="O4333" s="21" t="s">
        <v>1727</v>
      </c>
      <c r="P4333" s="100"/>
      <c r="Q4333" s="202"/>
      <c r="R4333" s="5"/>
      <c r="S4333" s="9"/>
      <c r="T4333" s="9">
        <v>0</v>
      </c>
      <c r="U4333" s="9">
        <f>T4333*1.12</f>
        <v>0</v>
      </c>
      <c r="V4333" s="2" t="s">
        <v>345</v>
      </c>
      <c r="W4333" s="2">
        <v>2014</v>
      </c>
      <c r="X4333" s="2"/>
    </row>
    <row r="4334" spans="1:24" ht="63.75" customHeight="1" outlineLevel="1" x14ac:dyDescent="0.25">
      <c r="A4334" s="2" t="s">
        <v>10823</v>
      </c>
      <c r="B4334" s="2" t="s">
        <v>27</v>
      </c>
      <c r="C4334" s="5" t="s">
        <v>1354</v>
      </c>
      <c r="D4334" s="5" t="s">
        <v>1355</v>
      </c>
      <c r="E4334" s="5" t="s">
        <v>1355</v>
      </c>
      <c r="F4334" s="5" t="s">
        <v>1417</v>
      </c>
      <c r="G4334" s="2" t="s">
        <v>343</v>
      </c>
      <c r="H4334" s="2">
        <v>70</v>
      </c>
      <c r="I4334" s="2">
        <v>710000000</v>
      </c>
      <c r="J4334" s="2" t="s">
        <v>11537</v>
      </c>
      <c r="K4334" s="2" t="s">
        <v>10794</v>
      </c>
      <c r="L4334" s="2" t="s">
        <v>1145</v>
      </c>
      <c r="M4334" s="5"/>
      <c r="N4334" s="2" t="s">
        <v>10184</v>
      </c>
      <c r="O4334" s="21" t="s">
        <v>1727</v>
      </c>
      <c r="P4334" s="100"/>
      <c r="Q4334" s="202"/>
      <c r="R4334" s="5"/>
      <c r="S4334" s="9"/>
      <c r="T4334" s="9">
        <v>0</v>
      </c>
      <c r="U4334" s="9">
        <v>0</v>
      </c>
      <c r="V4334" s="2" t="s">
        <v>345</v>
      </c>
      <c r="W4334" s="2">
        <v>2014</v>
      </c>
      <c r="X4334" s="2" t="s">
        <v>10152</v>
      </c>
    </row>
    <row r="4335" spans="1:24" ht="63.75" customHeight="1" outlineLevel="1" x14ac:dyDescent="0.25">
      <c r="A4335" s="2" t="s">
        <v>1595</v>
      </c>
      <c r="B4335" s="2" t="s">
        <v>27</v>
      </c>
      <c r="C4335" s="5" t="s">
        <v>1354</v>
      </c>
      <c r="D4335" s="5" t="s">
        <v>1355</v>
      </c>
      <c r="E4335" s="5" t="s">
        <v>1355</v>
      </c>
      <c r="F4335" s="5" t="s">
        <v>1418</v>
      </c>
      <c r="G4335" s="2" t="s">
        <v>343</v>
      </c>
      <c r="H4335" s="2">
        <v>70</v>
      </c>
      <c r="I4335" s="2">
        <v>710000000</v>
      </c>
      <c r="J4335" s="2" t="s">
        <v>11537</v>
      </c>
      <c r="K4335" s="2" t="s">
        <v>58</v>
      </c>
      <c r="L4335" s="2" t="s">
        <v>1145</v>
      </c>
      <c r="M4335" s="5"/>
      <c r="N4335" s="2" t="s">
        <v>1462</v>
      </c>
      <c r="O4335" s="21" t="s">
        <v>61</v>
      </c>
      <c r="P4335" s="100"/>
      <c r="Q4335" s="23"/>
      <c r="R4335" s="5"/>
      <c r="S4335" s="9"/>
      <c r="T4335" s="9">
        <v>0</v>
      </c>
      <c r="U4335" s="9">
        <f t="shared" ref="U4335:U4340" si="348">T4335*1.12</f>
        <v>0</v>
      </c>
      <c r="V4335" s="2" t="s">
        <v>345</v>
      </c>
      <c r="W4335" s="2">
        <v>2014</v>
      </c>
      <c r="X4335" s="2"/>
    </row>
    <row r="4336" spans="1:24" ht="63.75" customHeight="1" outlineLevel="1" x14ac:dyDescent="0.25">
      <c r="A4336" s="2" t="s">
        <v>10824</v>
      </c>
      <c r="B4336" s="2" t="s">
        <v>27</v>
      </c>
      <c r="C4336" s="5" t="s">
        <v>1354</v>
      </c>
      <c r="D4336" s="5" t="s">
        <v>1355</v>
      </c>
      <c r="E4336" s="5" t="s">
        <v>1355</v>
      </c>
      <c r="F4336" s="5" t="s">
        <v>1418</v>
      </c>
      <c r="G4336" s="2" t="s">
        <v>343</v>
      </c>
      <c r="H4336" s="2">
        <v>70</v>
      </c>
      <c r="I4336" s="2">
        <v>710000000</v>
      </c>
      <c r="J4336" s="2" t="s">
        <v>11537</v>
      </c>
      <c r="K4336" s="2" t="s">
        <v>10794</v>
      </c>
      <c r="L4336" s="2" t="s">
        <v>1145</v>
      </c>
      <c r="M4336" s="5"/>
      <c r="N4336" s="2" t="s">
        <v>10184</v>
      </c>
      <c r="O4336" s="21" t="s">
        <v>61</v>
      </c>
      <c r="P4336" s="100"/>
      <c r="Q4336" s="23"/>
      <c r="R4336" s="5"/>
      <c r="S4336" s="9"/>
      <c r="T4336" s="9">
        <v>0</v>
      </c>
      <c r="U4336" s="9">
        <f t="shared" si="348"/>
        <v>0</v>
      </c>
      <c r="V4336" s="2" t="s">
        <v>345</v>
      </c>
      <c r="W4336" s="2">
        <v>2014</v>
      </c>
      <c r="X4336" s="2" t="s">
        <v>10795</v>
      </c>
    </row>
    <row r="4337" spans="1:24" ht="63.75" customHeight="1" outlineLevel="1" x14ac:dyDescent="0.25">
      <c r="A4337" s="2" t="s">
        <v>11064</v>
      </c>
      <c r="B4337" s="2" t="s">
        <v>27</v>
      </c>
      <c r="C4337" s="203" t="s">
        <v>11007</v>
      </c>
      <c r="D4337" s="20" t="s">
        <v>11008</v>
      </c>
      <c r="E4337" s="20" t="s">
        <v>11009</v>
      </c>
      <c r="F4337" s="5" t="s">
        <v>1418</v>
      </c>
      <c r="G4337" s="2" t="s">
        <v>343</v>
      </c>
      <c r="H4337" s="2">
        <v>70</v>
      </c>
      <c r="I4337" s="2">
        <v>710000000</v>
      </c>
      <c r="J4337" s="2" t="s">
        <v>11537</v>
      </c>
      <c r="K4337" s="2" t="s">
        <v>6016</v>
      </c>
      <c r="L4337" s="2" t="s">
        <v>1145</v>
      </c>
      <c r="M4337" s="5"/>
      <c r="N4337" s="2" t="s">
        <v>10993</v>
      </c>
      <c r="O4337" s="21" t="s">
        <v>1727</v>
      </c>
      <c r="P4337" s="100"/>
      <c r="Q4337" s="23"/>
      <c r="R4337" s="5"/>
      <c r="S4337" s="9"/>
      <c r="T4337" s="9">
        <v>17857000</v>
      </c>
      <c r="U4337" s="9">
        <f t="shared" si="348"/>
        <v>19999840.000000004</v>
      </c>
      <c r="V4337" s="2" t="s">
        <v>345</v>
      </c>
      <c r="W4337" s="2">
        <v>2014</v>
      </c>
      <c r="X4337" s="2" t="s">
        <v>10173</v>
      </c>
    </row>
    <row r="4338" spans="1:24" ht="63.75" customHeight="1" outlineLevel="1" x14ac:dyDescent="0.25">
      <c r="A4338" s="2" t="s">
        <v>1596</v>
      </c>
      <c r="B4338" s="2" t="s">
        <v>27</v>
      </c>
      <c r="C4338" s="5" t="s">
        <v>6165</v>
      </c>
      <c r="D4338" s="5" t="s">
        <v>1383</v>
      </c>
      <c r="E4338" s="5" t="s">
        <v>1383</v>
      </c>
      <c r="F4338" s="5" t="s">
        <v>1374</v>
      </c>
      <c r="G4338" s="2" t="s">
        <v>343</v>
      </c>
      <c r="H4338" s="2">
        <v>70</v>
      </c>
      <c r="I4338" s="2">
        <v>710000000</v>
      </c>
      <c r="J4338" s="2" t="s">
        <v>11537</v>
      </c>
      <c r="K4338" s="2" t="s">
        <v>1451</v>
      </c>
      <c r="L4338" s="2" t="s">
        <v>1145</v>
      </c>
      <c r="M4338" s="5"/>
      <c r="N4338" s="2" t="s">
        <v>1463</v>
      </c>
      <c r="O4338" s="21" t="s">
        <v>1727</v>
      </c>
      <c r="P4338" s="100"/>
      <c r="Q4338" s="202"/>
      <c r="R4338" s="5"/>
      <c r="S4338" s="9"/>
      <c r="T4338" s="9">
        <v>0</v>
      </c>
      <c r="U4338" s="9">
        <f t="shared" si="348"/>
        <v>0</v>
      </c>
      <c r="V4338" s="2" t="s">
        <v>345</v>
      </c>
      <c r="W4338" s="2">
        <v>2014</v>
      </c>
      <c r="X4338" s="2" t="s">
        <v>10152</v>
      </c>
    </row>
    <row r="4339" spans="1:24" ht="63.75" customHeight="1" outlineLevel="1" x14ac:dyDescent="0.25">
      <c r="A4339" s="2" t="s">
        <v>1597</v>
      </c>
      <c r="B4339" s="2" t="s">
        <v>27</v>
      </c>
      <c r="C4339" s="5" t="s">
        <v>3762</v>
      </c>
      <c r="D4339" s="5" t="s">
        <v>3763</v>
      </c>
      <c r="E4339" s="5" t="s">
        <v>3764</v>
      </c>
      <c r="F4339" s="5" t="s">
        <v>1419</v>
      </c>
      <c r="G4339" s="2" t="s">
        <v>343</v>
      </c>
      <c r="H4339" s="2">
        <v>70</v>
      </c>
      <c r="I4339" s="2">
        <v>710000000</v>
      </c>
      <c r="J4339" s="2" t="s">
        <v>11537</v>
      </c>
      <c r="K4339" s="2" t="s">
        <v>1450</v>
      </c>
      <c r="L4339" s="2" t="s">
        <v>1145</v>
      </c>
      <c r="M4339" s="5"/>
      <c r="N4339" s="2" t="s">
        <v>11066</v>
      </c>
      <c r="O4339" s="21" t="s">
        <v>1727</v>
      </c>
      <c r="P4339" s="100"/>
      <c r="Q4339" s="202"/>
      <c r="R4339" s="5"/>
      <c r="S4339" s="9"/>
      <c r="T4339" s="9">
        <v>0</v>
      </c>
      <c r="U4339" s="9">
        <f t="shared" si="348"/>
        <v>0</v>
      </c>
      <c r="V4339" s="2" t="s">
        <v>345</v>
      </c>
      <c r="W4339" s="2">
        <v>2014</v>
      </c>
      <c r="X4339" s="2"/>
    </row>
    <row r="4340" spans="1:24" ht="63.75" customHeight="1" outlineLevel="1" x14ac:dyDescent="0.25">
      <c r="A4340" s="2" t="s">
        <v>11065</v>
      </c>
      <c r="B4340" s="2" t="s">
        <v>27</v>
      </c>
      <c r="C4340" s="5" t="s">
        <v>3762</v>
      </c>
      <c r="D4340" s="5" t="s">
        <v>3763</v>
      </c>
      <c r="E4340" s="5" t="s">
        <v>3764</v>
      </c>
      <c r="F4340" s="5" t="s">
        <v>1419</v>
      </c>
      <c r="G4340" s="2" t="s">
        <v>343</v>
      </c>
      <c r="H4340" s="2">
        <v>70</v>
      </c>
      <c r="I4340" s="2">
        <v>710000000</v>
      </c>
      <c r="J4340" s="2" t="s">
        <v>11537</v>
      </c>
      <c r="K4340" s="5" t="s">
        <v>11407</v>
      </c>
      <c r="L4340" s="2" t="s">
        <v>1145</v>
      </c>
      <c r="M4340" s="5"/>
      <c r="N4340" s="2" t="s">
        <v>10993</v>
      </c>
      <c r="O4340" s="21" t="s">
        <v>1727</v>
      </c>
      <c r="P4340" s="100"/>
      <c r="Q4340" s="202"/>
      <c r="R4340" s="5"/>
      <c r="S4340" s="9"/>
      <c r="T4340" s="9">
        <v>10000000</v>
      </c>
      <c r="U4340" s="9">
        <f t="shared" si="348"/>
        <v>11200000.000000002</v>
      </c>
      <c r="V4340" s="2" t="s">
        <v>345</v>
      </c>
      <c r="W4340" s="2">
        <v>2014</v>
      </c>
      <c r="X4340" s="2" t="s">
        <v>11031</v>
      </c>
    </row>
    <row r="4341" spans="1:24" ht="63.75" customHeight="1" outlineLevel="1" x14ac:dyDescent="0.25">
      <c r="A4341" s="2" t="s">
        <v>1598</v>
      </c>
      <c r="B4341" s="88" t="s">
        <v>27</v>
      </c>
      <c r="C4341" s="5" t="s">
        <v>1382</v>
      </c>
      <c r="D4341" s="5" t="s">
        <v>1383</v>
      </c>
      <c r="E4341" s="5" t="s">
        <v>1384</v>
      </c>
      <c r="F4341" s="5" t="s">
        <v>1420</v>
      </c>
      <c r="G4341" s="2" t="s">
        <v>343</v>
      </c>
      <c r="H4341" s="2">
        <v>70</v>
      </c>
      <c r="I4341" s="2">
        <v>710000000</v>
      </c>
      <c r="J4341" s="2" t="s">
        <v>11537</v>
      </c>
      <c r="K4341" s="2" t="s">
        <v>58</v>
      </c>
      <c r="L4341" s="2" t="s">
        <v>1141</v>
      </c>
      <c r="M4341" s="5"/>
      <c r="N4341" s="2" t="s">
        <v>1460</v>
      </c>
      <c r="O4341" s="21" t="s">
        <v>1727</v>
      </c>
      <c r="P4341" s="102"/>
      <c r="Q4341" s="202"/>
      <c r="R4341" s="5"/>
      <c r="S4341" s="9"/>
      <c r="T4341" s="9">
        <v>0</v>
      </c>
      <c r="U4341" s="9">
        <v>0</v>
      </c>
      <c r="V4341" s="2" t="s">
        <v>345</v>
      </c>
      <c r="W4341" s="2">
        <v>2014</v>
      </c>
      <c r="X4341" s="2"/>
    </row>
    <row r="4342" spans="1:24" ht="63.75" customHeight="1" outlineLevel="1" x14ac:dyDescent="0.25">
      <c r="A4342" s="2" t="s">
        <v>10167</v>
      </c>
      <c r="B4342" s="88" t="s">
        <v>27</v>
      </c>
      <c r="C4342" s="5" t="s">
        <v>11331</v>
      </c>
      <c r="D4342" s="5" t="s">
        <v>11332</v>
      </c>
      <c r="E4342" s="5" t="s">
        <v>11333</v>
      </c>
      <c r="F4342" s="5" t="s">
        <v>11333</v>
      </c>
      <c r="G4342" s="2" t="s">
        <v>343</v>
      </c>
      <c r="H4342" s="2">
        <v>70</v>
      </c>
      <c r="I4342" s="2">
        <v>710000000</v>
      </c>
      <c r="J4342" s="2" t="s">
        <v>11537</v>
      </c>
      <c r="K4342" s="2" t="s">
        <v>6161</v>
      </c>
      <c r="L4342" s="2" t="s">
        <v>1141</v>
      </c>
      <c r="M4342" s="5"/>
      <c r="N4342" s="2" t="s">
        <v>10168</v>
      </c>
      <c r="O4342" s="21" t="s">
        <v>1727</v>
      </c>
      <c r="P4342" s="102"/>
      <c r="Q4342" s="202"/>
      <c r="R4342" s="5"/>
      <c r="S4342" s="9"/>
      <c r="T4342" s="9">
        <v>135000000</v>
      </c>
      <c r="U4342" s="9">
        <f>T4342*1.12</f>
        <v>151200000</v>
      </c>
      <c r="V4342" s="2" t="s">
        <v>345</v>
      </c>
      <c r="W4342" s="2">
        <v>2014</v>
      </c>
      <c r="X4342" s="2" t="s">
        <v>11334</v>
      </c>
    </row>
    <row r="4343" spans="1:24" ht="111" customHeight="1" outlineLevel="1" x14ac:dyDescent="0.25">
      <c r="A4343" s="2" t="s">
        <v>1599</v>
      </c>
      <c r="B4343" s="88" t="s">
        <v>27</v>
      </c>
      <c r="C4343" s="5" t="s">
        <v>1361</v>
      </c>
      <c r="D4343" s="5" t="s">
        <v>1362</v>
      </c>
      <c r="E4343" s="5" t="s">
        <v>1363</v>
      </c>
      <c r="F4343" s="5" t="s">
        <v>1421</v>
      </c>
      <c r="G4343" s="2" t="s">
        <v>343</v>
      </c>
      <c r="H4343" s="2">
        <v>70</v>
      </c>
      <c r="I4343" s="2">
        <v>710000000</v>
      </c>
      <c r="J4343" s="2" t="s">
        <v>11537</v>
      </c>
      <c r="K4343" s="2" t="s">
        <v>58</v>
      </c>
      <c r="L4343" s="2" t="s">
        <v>1141</v>
      </c>
      <c r="M4343" s="5"/>
      <c r="N4343" s="2" t="s">
        <v>1456</v>
      </c>
      <c r="O4343" s="21" t="s">
        <v>1727</v>
      </c>
      <c r="P4343" s="22"/>
      <c r="Q4343" s="202"/>
      <c r="R4343" s="5"/>
      <c r="S4343" s="9"/>
      <c r="T4343" s="9">
        <v>0</v>
      </c>
      <c r="U4343" s="9">
        <f>T4343*1.12</f>
        <v>0</v>
      </c>
      <c r="V4343" s="2" t="s">
        <v>345</v>
      </c>
      <c r="W4343" s="2">
        <v>2014</v>
      </c>
      <c r="X4343" s="2"/>
    </row>
    <row r="4344" spans="1:24" ht="138.75" customHeight="1" outlineLevel="1" x14ac:dyDescent="0.25">
      <c r="A4344" s="2" t="s">
        <v>10169</v>
      </c>
      <c r="B4344" s="88" t="s">
        <v>27</v>
      </c>
      <c r="C4344" s="5" t="s">
        <v>1361</v>
      </c>
      <c r="D4344" s="5" t="s">
        <v>1362</v>
      </c>
      <c r="E4344" s="5" t="s">
        <v>1363</v>
      </c>
      <c r="F4344" s="5" t="s">
        <v>1421</v>
      </c>
      <c r="G4344" s="2" t="s">
        <v>343</v>
      </c>
      <c r="H4344" s="2">
        <v>70</v>
      </c>
      <c r="I4344" s="2">
        <v>710000000</v>
      </c>
      <c r="J4344" s="2" t="s">
        <v>11537</v>
      </c>
      <c r="K4344" s="2" t="s">
        <v>3765</v>
      </c>
      <c r="L4344" s="2" t="s">
        <v>1141</v>
      </c>
      <c r="M4344" s="5"/>
      <c r="N4344" s="2" t="s">
        <v>10168</v>
      </c>
      <c r="O4344" s="21" t="s">
        <v>1727</v>
      </c>
      <c r="P4344" s="22"/>
      <c r="Q4344" s="202"/>
      <c r="R4344" s="5"/>
      <c r="S4344" s="9"/>
      <c r="T4344" s="9">
        <v>0</v>
      </c>
      <c r="U4344" s="9">
        <f>T4344*1.12</f>
        <v>0</v>
      </c>
      <c r="V4344" s="2" t="s">
        <v>345</v>
      </c>
      <c r="W4344" s="2">
        <v>2014</v>
      </c>
      <c r="X4344" s="2">
        <v>11.14</v>
      </c>
    </row>
    <row r="4345" spans="1:24" ht="111" customHeight="1" outlineLevel="1" x14ac:dyDescent="0.25">
      <c r="A4345" s="2" t="s">
        <v>10921</v>
      </c>
      <c r="B4345" s="88" t="s">
        <v>27</v>
      </c>
      <c r="C4345" s="203" t="s">
        <v>11034</v>
      </c>
      <c r="D4345" s="20" t="s">
        <v>11035</v>
      </c>
      <c r="E4345" s="20" t="s">
        <v>11036</v>
      </c>
      <c r="F4345" s="5" t="s">
        <v>11067</v>
      </c>
      <c r="G4345" s="2" t="s">
        <v>343</v>
      </c>
      <c r="H4345" s="2">
        <v>70</v>
      </c>
      <c r="I4345" s="2">
        <v>710000000</v>
      </c>
      <c r="J4345" s="2" t="s">
        <v>11537</v>
      </c>
      <c r="K4345" s="2" t="s">
        <v>6161</v>
      </c>
      <c r="L4345" s="2" t="s">
        <v>1141</v>
      </c>
      <c r="M4345" s="5"/>
      <c r="N4345" s="2" t="s">
        <v>10993</v>
      </c>
      <c r="O4345" s="21" t="s">
        <v>1727</v>
      </c>
      <c r="P4345" s="22"/>
      <c r="Q4345" s="202"/>
      <c r="R4345" s="5"/>
      <c r="S4345" s="9"/>
      <c r="T4345" s="9">
        <v>124379000</v>
      </c>
      <c r="U4345" s="9">
        <f>T4345*1.12</f>
        <v>139304480</v>
      </c>
      <c r="V4345" s="2" t="s">
        <v>345</v>
      </c>
      <c r="W4345" s="2">
        <v>2014</v>
      </c>
      <c r="X4345" s="2" t="s">
        <v>11068</v>
      </c>
    </row>
    <row r="4346" spans="1:24" ht="63.75" customHeight="1" outlineLevel="1" x14ac:dyDescent="0.25">
      <c r="A4346" s="2" t="s">
        <v>1600</v>
      </c>
      <c r="B4346" s="88" t="s">
        <v>27</v>
      </c>
      <c r="C4346" s="5" t="s">
        <v>1357</v>
      </c>
      <c r="D4346" s="5" t="s">
        <v>1358</v>
      </c>
      <c r="E4346" s="5" t="s">
        <v>1359</v>
      </c>
      <c r="F4346" s="5" t="s">
        <v>1422</v>
      </c>
      <c r="G4346" s="2" t="s">
        <v>343</v>
      </c>
      <c r="H4346" s="2">
        <v>70</v>
      </c>
      <c r="I4346" s="2">
        <v>710000000</v>
      </c>
      <c r="J4346" s="2" t="s">
        <v>11537</v>
      </c>
      <c r="K4346" s="2" t="s">
        <v>1448</v>
      </c>
      <c r="L4346" s="2" t="s">
        <v>1141</v>
      </c>
      <c r="M4346" s="5"/>
      <c r="N4346" s="2" t="s">
        <v>1455</v>
      </c>
      <c r="O4346" s="21" t="s">
        <v>1727</v>
      </c>
      <c r="P4346" s="102"/>
      <c r="Q4346" s="202"/>
      <c r="R4346" s="5"/>
      <c r="S4346" s="9"/>
      <c r="T4346" s="9">
        <v>0</v>
      </c>
      <c r="U4346" s="9">
        <v>0</v>
      </c>
      <c r="V4346" s="2" t="s">
        <v>345</v>
      </c>
      <c r="W4346" s="2">
        <v>2014</v>
      </c>
      <c r="X4346" s="2"/>
    </row>
    <row r="4347" spans="1:24" ht="76.5" customHeight="1" outlineLevel="1" x14ac:dyDescent="0.25">
      <c r="A4347" s="2" t="s">
        <v>10170</v>
      </c>
      <c r="B4347" s="3" t="s">
        <v>27</v>
      </c>
      <c r="C4347" s="5" t="s">
        <v>11069</v>
      </c>
      <c r="D4347" s="5" t="s">
        <v>11070</v>
      </c>
      <c r="E4347" s="5" t="s">
        <v>11071</v>
      </c>
      <c r="F4347" s="5" t="s">
        <v>1422</v>
      </c>
      <c r="G4347" s="2" t="s">
        <v>343</v>
      </c>
      <c r="H4347" s="2">
        <v>70</v>
      </c>
      <c r="I4347" s="2">
        <v>710000000</v>
      </c>
      <c r="J4347" s="2" t="s">
        <v>11537</v>
      </c>
      <c r="K4347" s="2" t="s">
        <v>6161</v>
      </c>
      <c r="L4347" s="2" t="s">
        <v>1141</v>
      </c>
      <c r="M4347" s="5"/>
      <c r="N4347" s="2" t="s">
        <v>10994</v>
      </c>
      <c r="O4347" s="21" t="s">
        <v>1727</v>
      </c>
      <c r="P4347" s="102"/>
      <c r="Q4347" s="23"/>
      <c r="R4347" s="5"/>
      <c r="S4347" s="9"/>
      <c r="T4347" s="9">
        <v>109264000</v>
      </c>
      <c r="U4347" s="9">
        <f>T4347*1.12</f>
        <v>122375680.00000001</v>
      </c>
      <c r="V4347" s="2" t="s">
        <v>345</v>
      </c>
      <c r="W4347" s="2">
        <v>2014</v>
      </c>
      <c r="X4347" s="2" t="s">
        <v>10173</v>
      </c>
    </row>
    <row r="4348" spans="1:24" ht="63.75" customHeight="1" outlineLevel="1" x14ac:dyDescent="0.25">
      <c r="A4348" s="2" t="s">
        <v>1601</v>
      </c>
      <c r="B4348" s="88" t="s">
        <v>27</v>
      </c>
      <c r="C4348" s="5" t="s">
        <v>6166</v>
      </c>
      <c r="D4348" s="5" t="s">
        <v>6167</v>
      </c>
      <c r="E4348" s="5" t="s">
        <v>6167</v>
      </c>
      <c r="F4348" s="5" t="s">
        <v>1423</v>
      </c>
      <c r="G4348" s="2" t="s">
        <v>343</v>
      </c>
      <c r="H4348" s="2">
        <v>70</v>
      </c>
      <c r="I4348" s="2">
        <v>710000000</v>
      </c>
      <c r="J4348" s="2" t="s">
        <v>11537</v>
      </c>
      <c r="K4348" s="2" t="s">
        <v>58</v>
      </c>
      <c r="L4348" s="2" t="s">
        <v>1141</v>
      </c>
      <c r="M4348" s="5"/>
      <c r="N4348" s="2" t="s">
        <v>1456</v>
      </c>
      <c r="O4348" s="21" t="s">
        <v>1727</v>
      </c>
      <c r="P4348" s="102"/>
      <c r="Q4348" s="202"/>
      <c r="R4348" s="5"/>
      <c r="S4348" s="9"/>
      <c r="T4348" s="9">
        <v>0</v>
      </c>
      <c r="U4348" s="9">
        <v>0</v>
      </c>
      <c r="V4348" s="2" t="s">
        <v>345</v>
      </c>
      <c r="W4348" s="2">
        <v>2014</v>
      </c>
      <c r="X4348" s="2"/>
    </row>
    <row r="4349" spans="1:24" ht="63.75" customHeight="1" outlineLevel="1" x14ac:dyDescent="0.25">
      <c r="A4349" s="2" t="s">
        <v>10174</v>
      </c>
      <c r="B4349" s="88" t="s">
        <v>27</v>
      </c>
      <c r="C4349" s="5" t="s">
        <v>6166</v>
      </c>
      <c r="D4349" s="5" t="s">
        <v>6167</v>
      </c>
      <c r="E4349" s="5" t="s">
        <v>6167</v>
      </c>
      <c r="F4349" s="5" t="s">
        <v>1423</v>
      </c>
      <c r="G4349" s="2" t="s">
        <v>343</v>
      </c>
      <c r="H4349" s="2">
        <v>70</v>
      </c>
      <c r="I4349" s="2">
        <v>710000000</v>
      </c>
      <c r="J4349" s="2" t="s">
        <v>11537</v>
      </c>
      <c r="K4349" s="2" t="s">
        <v>3765</v>
      </c>
      <c r="L4349" s="2" t="s">
        <v>1141</v>
      </c>
      <c r="M4349" s="5"/>
      <c r="N4349" s="2" t="s">
        <v>10175</v>
      </c>
      <c r="O4349" s="21" t="s">
        <v>1727</v>
      </c>
      <c r="P4349" s="102"/>
      <c r="Q4349" s="202"/>
      <c r="R4349" s="5"/>
      <c r="S4349" s="9"/>
      <c r="T4349" s="9">
        <v>0</v>
      </c>
      <c r="U4349" s="9">
        <f t="shared" ref="U4349:U4355" si="349">T4349*1.12</f>
        <v>0</v>
      </c>
      <c r="V4349" s="2" t="s">
        <v>345</v>
      </c>
      <c r="W4349" s="2">
        <v>2014</v>
      </c>
      <c r="X4349" s="2" t="s">
        <v>10152</v>
      </c>
    </row>
    <row r="4350" spans="1:24" ht="63.75" customHeight="1" outlineLevel="1" x14ac:dyDescent="0.25">
      <c r="A4350" s="2" t="s">
        <v>1602</v>
      </c>
      <c r="B4350" s="88" t="s">
        <v>27</v>
      </c>
      <c r="C4350" s="5" t="s">
        <v>6166</v>
      </c>
      <c r="D4350" s="5" t="s">
        <v>6167</v>
      </c>
      <c r="E4350" s="5" t="s">
        <v>6167</v>
      </c>
      <c r="F4350" s="5" t="s">
        <v>10176</v>
      </c>
      <c r="G4350" s="2" t="s">
        <v>343</v>
      </c>
      <c r="H4350" s="2">
        <v>70</v>
      </c>
      <c r="I4350" s="2">
        <v>710000000</v>
      </c>
      <c r="J4350" s="2" t="s">
        <v>11537</v>
      </c>
      <c r="K4350" s="2" t="s">
        <v>1448</v>
      </c>
      <c r="L4350" s="2" t="s">
        <v>1141</v>
      </c>
      <c r="M4350" s="5"/>
      <c r="N4350" s="2" t="s">
        <v>1455</v>
      </c>
      <c r="O4350" s="21" t="s">
        <v>1727</v>
      </c>
      <c r="P4350" s="102"/>
      <c r="Q4350" s="202"/>
      <c r="R4350" s="5"/>
      <c r="S4350" s="9"/>
      <c r="T4350" s="9">
        <v>0</v>
      </c>
      <c r="U4350" s="9">
        <f t="shared" si="349"/>
        <v>0</v>
      </c>
      <c r="V4350" s="2" t="s">
        <v>345</v>
      </c>
      <c r="W4350" s="2">
        <v>2014</v>
      </c>
      <c r="X4350" s="2"/>
    </row>
    <row r="4351" spans="1:24" ht="63.75" customHeight="1" outlineLevel="1" x14ac:dyDescent="0.25">
      <c r="A4351" s="2" t="s">
        <v>10177</v>
      </c>
      <c r="B4351" s="3" t="s">
        <v>27</v>
      </c>
      <c r="C4351" s="5" t="s">
        <v>10171</v>
      </c>
      <c r="D4351" s="5" t="s">
        <v>10172</v>
      </c>
      <c r="E4351" s="5" t="s">
        <v>10172</v>
      </c>
      <c r="F4351" s="5" t="s">
        <v>10176</v>
      </c>
      <c r="G4351" s="2" t="s">
        <v>343</v>
      </c>
      <c r="H4351" s="2">
        <v>70</v>
      </c>
      <c r="I4351" s="2">
        <v>710000000</v>
      </c>
      <c r="J4351" s="2" t="s">
        <v>11537</v>
      </c>
      <c r="K4351" s="2" t="s">
        <v>3765</v>
      </c>
      <c r="L4351" s="2" t="s">
        <v>1141</v>
      </c>
      <c r="M4351" s="5"/>
      <c r="N4351" s="2" t="s">
        <v>10168</v>
      </c>
      <c r="O4351" s="21" t="s">
        <v>1727</v>
      </c>
      <c r="P4351" s="102"/>
      <c r="Q4351" s="202"/>
      <c r="R4351" s="5"/>
      <c r="S4351" s="9"/>
      <c r="T4351" s="9">
        <v>0</v>
      </c>
      <c r="U4351" s="9">
        <f t="shared" si="349"/>
        <v>0</v>
      </c>
      <c r="V4351" s="2" t="s">
        <v>345</v>
      </c>
      <c r="W4351" s="2">
        <v>2014</v>
      </c>
      <c r="X4351" s="2" t="s">
        <v>10152</v>
      </c>
    </row>
    <row r="4352" spans="1:24" ht="63.75" customHeight="1" outlineLevel="1" x14ac:dyDescent="0.25">
      <c r="A4352" s="2" t="s">
        <v>1603</v>
      </c>
      <c r="B4352" s="88" t="s">
        <v>27</v>
      </c>
      <c r="C4352" s="5" t="s">
        <v>1367</v>
      </c>
      <c r="D4352" s="5" t="s">
        <v>1368</v>
      </c>
      <c r="E4352" s="5" t="s">
        <v>1369</v>
      </c>
      <c r="F4352" s="5" t="s">
        <v>1424</v>
      </c>
      <c r="G4352" s="2" t="s">
        <v>343</v>
      </c>
      <c r="H4352" s="2">
        <v>70</v>
      </c>
      <c r="I4352" s="2">
        <v>710000000</v>
      </c>
      <c r="J4352" s="2" t="s">
        <v>11537</v>
      </c>
      <c r="K4352" s="2" t="s">
        <v>58</v>
      </c>
      <c r="L4352" s="2" t="s">
        <v>1141</v>
      </c>
      <c r="M4352" s="5"/>
      <c r="N4352" s="2" t="s">
        <v>1456</v>
      </c>
      <c r="O4352" s="21" t="s">
        <v>1727</v>
      </c>
      <c r="P4352" s="102"/>
      <c r="Q4352" s="202"/>
      <c r="R4352" s="5"/>
      <c r="S4352" s="9"/>
      <c r="T4352" s="9">
        <v>0</v>
      </c>
      <c r="U4352" s="9">
        <f t="shared" si="349"/>
        <v>0</v>
      </c>
      <c r="V4352" s="2" t="s">
        <v>345</v>
      </c>
      <c r="W4352" s="2">
        <v>2014</v>
      </c>
      <c r="X4352" s="2"/>
    </row>
    <row r="4353" spans="1:24" ht="63.75" customHeight="1" outlineLevel="1" x14ac:dyDescent="0.25">
      <c r="A4353" s="2" t="s">
        <v>10178</v>
      </c>
      <c r="B4353" s="88" t="s">
        <v>27</v>
      </c>
      <c r="C4353" s="5" t="s">
        <v>1367</v>
      </c>
      <c r="D4353" s="5" t="s">
        <v>1368</v>
      </c>
      <c r="E4353" s="5" t="s">
        <v>1369</v>
      </c>
      <c r="F4353" s="5" t="s">
        <v>1424</v>
      </c>
      <c r="G4353" s="2" t="s">
        <v>343</v>
      </c>
      <c r="H4353" s="2">
        <v>70</v>
      </c>
      <c r="I4353" s="2">
        <v>710000000</v>
      </c>
      <c r="J4353" s="2" t="s">
        <v>11537</v>
      </c>
      <c r="K4353" s="2" t="s">
        <v>3765</v>
      </c>
      <c r="L4353" s="2" t="s">
        <v>1141</v>
      </c>
      <c r="M4353" s="5"/>
      <c r="N4353" s="2" t="s">
        <v>10168</v>
      </c>
      <c r="O4353" s="21" t="s">
        <v>1727</v>
      </c>
      <c r="P4353" s="102"/>
      <c r="Q4353" s="202"/>
      <c r="R4353" s="5"/>
      <c r="S4353" s="9"/>
      <c r="T4353" s="9">
        <v>0</v>
      </c>
      <c r="U4353" s="9">
        <f t="shared" si="349"/>
        <v>0</v>
      </c>
      <c r="V4353" s="2" t="s">
        <v>345</v>
      </c>
      <c r="W4353" s="2">
        <v>2014</v>
      </c>
      <c r="X4353" s="2">
        <v>11.14</v>
      </c>
    </row>
    <row r="4354" spans="1:24" ht="63.75" customHeight="1" outlineLevel="1" x14ac:dyDescent="0.25">
      <c r="A4354" s="2" t="s">
        <v>11072</v>
      </c>
      <c r="B4354" s="88" t="s">
        <v>27</v>
      </c>
      <c r="C4354" s="203" t="s">
        <v>11034</v>
      </c>
      <c r="D4354" s="20" t="s">
        <v>11035</v>
      </c>
      <c r="E4354" s="20" t="s">
        <v>11036</v>
      </c>
      <c r="F4354" s="5" t="s">
        <v>1424</v>
      </c>
      <c r="G4354" s="2" t="s">
        <v>343</v>
      </c>
      <c r="H4354" s="2">
        <v>70</v>
      </c>
      <c r="I4354" s="2">
        <v>710000000</v>
      </c>
      <c r="J4354" s="2" t="s">
        <v>11537</v>
      </c>
      <c r="K4354" s="2" t="s">
        <v>6161</v>
      </c>
      <c r="L4354" s="2" t="s">
        <v>1141</v>
      </c>
      <c r="M4354" s="5"/>
      <c r="N4354" s="2" t="s">
        <v>10993</v>
      </c>
      <c r="O4354" s="21" t="s">
        <v>1727</v>
      </c>
      <c r="P4354" s="102"/>
      <c r="Q4354" s="202"/>
      <c r="R4354" s="80"/>
      <c r="S4354" s="9"/>
      <c r="T4354" s="9">
        <v>0</v>
      </c>
      <c r="U4354" s="9">
        <f t="shared" si="349"/>
        <v>0</v>
      </c>
      <c r="V4354" s="2" t="s">
        <v>345</v>
      </c>
      <c r="W4354" s="2">
        <v>2014</v>
      </c>
      <c r="X4354" s="2" t="s">
        <v>11413</v>
      </c>
    </row>
    <row r="4355" spans="1:24" ht="63.75" customHeight="1" outlineLevel="1" x14ac:dyDescent="0.25">
      <c r="A4355" s="2" t="s">
        <v>11709</v>
      </c>
      <c r="B4355" s="88" t="s">
        <v>27</v>
      </c>
      <c r="C4355" s="203" t="s">
        <v>11034</v>
      </c>
      <c r="D4355" s="20" t="s">
        <v>11035</v>
      </c>
      <c r="E4355" s="20" t="s">
        <v>11036</v>
      </c>
      <c r="F4355" s="5" t="s">
        <v>1424</v>
      </c>
      <c r="G4355" s="2" t="s">
        <v>343</v>
      </c>
      <c r="H4355" s="2">
        <v>70</v>
      </c>
      <c r="I4355" s="2">
        <v>710000000</v>
      </c>
      <c r="J4355" s="2" t="s">
        <v>11537</v>
      </c>
      <c r="K4355" s="2" t="s">
        <v>6161</v>
      </c>
      <c r="L4355" s="2" t="s">
        <v>1141</v>
      </c>
      <c r="M4355" s="5"/>
      <c r="N4355" s="5" t="s">
        <v>10994</v>
      </c>
      <c r="O4355" s="21">
        <v>0.3</v>
      </c>
      <c r="P4355" s="102"/>
      <c r="Q4355" s="202"/>
      <c r="R4355" s="80"/>
      <c r="S4355" s="9"/>
      <c r="T4355" s="9">
        <v>9376130</v>
      </c>
      <c r="U4355" s="9">
        <f t="shared" si="349"/>
        <v>10501265.600000001</v>
      </c>
      <c r="V4355" s="2" t="s">
        <v>345</v>
      </c>
      <c r="W4355" s="2">
        <v>2014</v>
      </c>
      <c r="X4355" s="2" t="s">
        <v>11707</v>
      </c>
    </row>
    <row r="4356" spans="1:24" ht="63.75" customHeight="1" outlineLevel="1" x14ac:dyDescent="0.25">
      <c r="A4356" s="2" t="s">
        <v>1604</v>
      </c>
      <c r="B4356" s="88" t="s">
        <v>27</v>
      </c>
      <c r="C4356" s="5" t="s">
        <v>1367</v>
      </c>
      <c r="D4356" s="5" t="s">
        <v>1368</v>
      </c>
      <c r="E4356" s="5" t="s">
        <v>1369</v>
      </c>
      <c r="F4356" s="5" t="s">
        <v>1425</v>
      </c>
      <c r="G4356" s="2" t="s">
        <v>343</v>
      </c>
      <c r="H4356" s="2">
        <v>70</v>
      </c>
      <c r="I4356" s="2">
        <v>710000000</v>
      </c>
      <c r="J4356" s="2" t="s">
        <v>11537</v>
      </c>
      <c r="K4356" s="2" t="s">
        <v>116</v>
      </c>
      <c r="L4356" s="2" t="s">
        <v>1141</v>
      </c>
      <c r="M4356" s="5"/>
      <c r="N4356" s="2" t="s">
        <v>1458</v>
      </c>
      <c r="O4356" s="21" t="s">
        <v>1727</v>
      </c>
      <c r="P4356" s="102"/>
      <c r="Q4356" s="202"/>
      <c r="R4356" s="5"/>
      <c r="S4356" s="9"/>
      <c r="T4356" s="9">
        <v>0</v>
      </c>
      <c r="U4356" s="9">
        <v>0</v>
      </c>
      <c r="V4356" s="2" t="s">
        <v>345</v>
      </c>
      <c r="W4356" s="2">
        <v>2014</v>
      </c>
      <c r="X4356" s="2"/>
    </row>
    <row r="4357" spans="1:24" ht="63.75" customHeight="1" outlineLevel="1" x14ac:dyDescent="0.25">
      <c r="A4357" s="2" t="s">
        <v>10179</v>
      </c>
      <c r="B4357" s="88" t="s">
        <v>27</v>
      </c>
      <c r="C4357" s="5" t="s">
        <v>1367</v>
      </c>
      <c r="D4357" s="5" t="s">
        <v>1368</v>
      </c>
      <c r="E4357" s="5" t="s">
        <v>1369</v>
      </c>
      <c r="F4357" s="5" t="s">
        <v>1425</v>
      </c>
      <c r="G4357" s="2" t="s">
        <v>343</v>
      </c>
      <c r="H4357" s="2">
        <v>70</v>
      </c>
      <c r="I4357" s="2">
        <v>710000000</v>
      </c>
      <c r="J4357" s="2" t="s">
        <v>11537</v>
      </c>
      <c r="K4357" s="2" t="s">
        <v>9974</v>
      </c>
      <c r="L4357" s="2" t="s">
        <v>1141</v>
      </c>
      <c r="M4357" s="5"/>
      <c r="N4357" s="2" t="s">
        <v>10168</v>
      </c>
      <c r="O4357" s="21" t="s">
        <v>1727</v>
      </c>
      <c r="P4357" s="102"/>
      <c r="Q4357" s="202"/>
      <c r="R4357" s="5"/>
      <c r="S4357" s="9"/>
      <c r="T4357" s="9">
        <v>0</v>
      </c>
      <c r="U4357" s="9">
        <f>T4357*1.12</f>
        <v>0</v>
      </c>
      <c r="V4357" s="2" t="s">
        <v>345</v>
      </c>
      <c r="W4357" s="2">
        <v>2014</v>
      </c>
      <c r="X4357" s="2">
        <v>11.14</v>
      </c>
    </row>
    <row r="4358" spans="1:24" ht="63.75" customHeight="1" outlineLevel="1" x14ac:dyDescent="0.25">
      <c r="A4358" s="2" t="s">
        <v>11073</v>
      </c>
      <c r="B4358" s="88" t="s">
        <v>27</v>
      </c>
      <c r="C4358" s="203" t="s">
        <v>11034</v>
      </c>
      <c r="D4358" s="20" t="s">
        <v>11035</v>
      </c>
      <c r="E4358" s="20" t="s">
        <v>11036</v>
      </c>
      <c r="F4358" s="5" t="s">
        <v>1425</v>
      </c>
      <c r="G4358" s="2" t="s">
        <v>343</v>
      </c>
      <c r="H4358" s="2">
        <v>70</v>
      </c>
      <c r="I4358" s="2">
        <v>710000000</v>
      </c>
      <c r="J4358" s="2" t="s">
        <v>11537</v>
      </c>
      <c r="K4358" s="2" t="s">
        <v>6161</v>
      </c>
      <c r="L4358" s="2" t="s">
        <v>1141</v>
      </c>
      <c r="M4358" s="5"/>
      <c r="N4358" s="2" t="s">
        <v>10993</v>
      </c>
      <c r="O4358" s="21" t="s">
        <v>1727</v>
      </c>
      <c r="P4358" s="102"/>
      <c r="Q4358" s="202"/>
      <c r="R4358" s="5"/>
      <c r="S4358" s="9"/>
      <c r="T4358" s="9">
        <v>157471000</v>
      </c>
      <c r="U4358" s="9">
        <f>T4358*1.12</f>
        <v>176367520.00000003</v>
      </c>
      <c r="V4358" s="2" t="s">
        <v>345</v>
      </c>
      <c r="W4358" s="2">
        <v>2014</v>
      </c>
      <c r="X4358" s="2" t="s">
        <v>11031</v>
      </c>
    </row>
    <row r="4359" spans="1:24" ht="63.75" customHeight="1" outlineLevel="1" x14ac:dyDescent="0.25">
      <c r="A4359" s="2" t="s">
        <v>1605</v>
      </c>
      <c r="B4359" s="88" t="s">
        <v>27</v>
      </c>
      <c r="C4359" s="5" t="s">
        <v>6168</v>
      </c>
      <c r="D4359" s="5" t="s">
        <v>1287</v>
      </c>
      <c r="E4359" s="5" t="s">
        <v>6169</v>
      </c>
      <c r="F4359" s="5" t="s">
        <v>1426</v>
      </c>
      <c r="G4359" s="2" t="s">
        <v>343</v>
      </c>
      <c r="H4359" s="2">
        <v>70</v>
      </c>
      <c r="I4359" s="2">
        <v>710000000</v>
      </c>
      <c r="J4359" s="2" t="s">
        <v>11537</v>
      </c>
      <c r="K4359" s="90" t="s">
        <v>1034</v>
      </c>
      <c r="L4359" s="2" t="s">
        <v>1141</v>
      </c>
      <c r="M4359" s="5"/>
      <c r="N4359" s="2" t="s">
        <v>1460</v>
      </c>
      <c r="O4359" s="21" t="s">
        <v>1727</v>
      </c>
      <c r="P4359" s="102"/>
      <c r="Q4359" s="202"/>
      <c r="R4359" s="5"/>
      <c r="S4359" s="9"/>
      <c r="T4359" s="9">
        <v>0</v>
      </c>
      <c r="U4359" s="9">
        <f t="shared" ref="U4359:U4368" si="350">T4359*1.12</f>
        <v>0</v>
      </c>
      <c r="V4359" s="2" t="s">
        <v>345</v>
      </c>
      <c r="W4359" s="2">
        <v>2014</v>
      </c>
      <c r="X4359" s="2"/>
    </row>
    <row r="4360" spans="1:24" ht="63.75" customHeight="1" outlineLevel="1" x14ac:dyDescent="0.25">
      <c r="A4360" s="2" t="s">
        <v>10180</v>
      </c>
      <c r="B4360" s="88" t="s">
        <v>27</v>
      </c>
      <c r="C4360" s="5" t="s">
        <v>6168</v>
      </c>
      <c r="D4360" s="5" t="s">
        <v>1287</v>
      </c>
      <c r="E4360" s="5" t="s">
        <v>6169</v>
      </c>
      <c r="F4360" s="5" t="s">
        <v>1426</v>
      </c>
      <c r="G4360" s="2" t="s">
        <v>343</v>
      </c>
      <c r="H4360" s="2">
        <v>70</v>
      </c>
      <c r="I4360" s="2">
        <v>710000000</v>
      </c>
      <c r="J4360" s="2" t="s">
        <v>11537</v>
      </c>
      <c r="K4360" s="90" t="s">
        <v>3765</v>
      </c>
      <c r="L4360" s="2" t="s">
        <v>1141</v>
      </c>
      <c r="M4360" s="5"/>
      <c r="N4360" s="2" t="s">
        <v>10181</v>
      </c>
      <c r="O4360" s="21" t="s">
        <v>1727</v>
      </c>
      <c r="P4360" s="102"/>
      <c r="Q4360" s="202"/>
      <c r="R4360" s="5"/>
      <c r="S4360" s="9"/>
      <c r="T4360" s="9">
        <v>0</v>
      </c>
      <c r="U4360" s="9">
        <f t="shared" si="350"/>
        <v>0</v>
      </c>
      <c r="V4360" s="2" t="s">
        <v>345</v>
      </c>
      <c r="W4360" s="2">
        <v>2014</v>
      </c>
      <c r="X4360" s="2" t="s">
        <v>10152</v>
      </c>
    </row>
    <row r="4361" spans="1:24" ht="63.75" customHeight="1" outlineLevel="1" x14ac:dyDescent="0.25">
      <c r="A4361" s="2" t="s">
        <v>1606</v>
      </c>
      <c r="B4361" s="88" t="s">
        <v>27</v>
      </c>
      <c r="C4361" s="5" t="s">
        <v>6168</v>
      </c>
      <c r="D4361" s="5" t="s">
        <v>1287</v>
      </c>
      <c r="E4361" s="5" t="s">
        <v>6169</v>
      </c>
      <c r="F4361" s="5" t="s">
        <v>1427</v>
      </c>
      <c r="G4361" s="2" t="s">
        <v>343</v>
      </c>
      <c r="H4361" s="2">
        <v>70</v>
      </c>
      <c r="I4361" s="2">
        <v>710000000</v>
      </c>
      <c r="J4361" s="2" t="s">
        <v>11537</v>
      </c>
      <c r="K4361" s="90" t="s">
        <v>1034</v>
      </c>
      <c r="L4361" s="2" t="s">
        <v>1141</v>
      </c>
      <c r="M4361" s="5"/>
      <c r="N4361" s="2" t="s">
        <v>1460</v>
      </c>
      <c r="O4361" s="21" t="s">
        <v>61</v>
      </c>
      <c r="P4361" s="102"/>
      <c r="Q4361" s="202"/>
      <c r="R4361" s="5"/>
      <c r="S4361" s="9"/>
      <c r="T4361" s="9">
        <v>0</v>
      </c>
      <c r="U4361" s="9">
        <f t="shared" si="350"/>
        <v>0</v>
      </c>
      <c r="V4361" s="2" t="s">
        <v>345</v>
      </c>
      <c r="W4361" s="2">
        <v>2014</v>
      </c>
      <c r="X4361" s="2">
        <v>0</v>
      </c>
    </row>
    <row r="4362" spans="1:24" ht="63.75" customHeight="1" outlineLevel="1" x14ac:dyDescent="0.25">
      <c r="A4362" s="2" t="s">
        <v>10182</v>
      </c>
      <c r="B4362" s="88" t="s">
        <v>27</v>
      </c>
      <c r="C4362" s="5" t="s">
        <v>6168</v>
      </c>
      <c r="D4362" s="5" t="s">
        <v>1287</v>
      </c>
      <c r="E4362" s="5" t="s">
        <v>6169</v>
      </c>
      <c r="F4362" s="5" t="s">
        <v>1427</v>
      </c>
      <c r="G4362" s="2" t="s">
        <v>343</v>
      </c>
      <c r="H4362" s="2">
        <v>70</v>
      </c>
      <c r="I4362" s="2">
        <v>710000000</v>
      </c>
      <c r="J4362" s="2" t="s">
        <v>11537</v>
      </c>
      <c r="K4362" s="90" t="s">
        <v>3765</v>
      </c>
      <c r="L4362" s="2" t="s">
        <v>1141</v>
      </c>
      <c r="M4362" s="5"/>
      <c r="N4362" s="2" t="s">
        <v>10181</v>
      </c>
      <c r="O4362" s="21" t="s">
        <v>61</v>
      </c>
      <c r="P4362" s="102"/>
      <c r="Q4362" s="202"/>
      <c r="R4362" s="5"/>
      <c r="S4362" s="9"/>
      <c r="T4362" s="9">
        <v>0</v>
      </c>
      <c r="U4362" s="9">
        <f t="shared" si="350"/>
        <v>0</v>
      </c>
      <c r="V4362" s="2" t="s">
        <v>345</v>
      </c>
      <c r="W4362" s="2">
        <v>2014</v>
      </c>
      <c r="X4362" s="2" t="s">
        <v>10152</v>
      </c>
    </row>
    <row r="4363" spans="1:24" ht="63.75" customHeight="1" outlineLevel="1" x14ac:dyDescent="0.25">
      <c r="A4363" s="2" t="s">
        <v>1607</v>
      </c>
      <c r="B4363" s="88" t="s">
        <v>27</v>
      </c>
      <c r="C4363" s="5" t="s">
        <v>1357</v>
      </c>
      <c r="D4363" s="5" t="s">
        <v>1358</v>
      </c>
      <c r="E4363" s="5" t="s">
        <v>1359</v>
      </c>
      <c r="F4363" s="5" t="s">
        <v>1428</v>
      </c>
      <c r="G4363" s="2" t="s">
        <v>343</v>
      </c>
      <c r="H4363" s="2">
        <v>70</v>
      </c>
      <c r="I4363" s="2">
        <v>710000000</v>
      </c>
      <c r="J4363" s="2" t="s">
        <v>11537</v>
      </c>
      <c r="K4363" s="2" t="s">
        <v>116</v>
      </c>
      <c r="L4363" s="2" t="s">
        <v>1142</v>
      </c>
      <c r="M4363" s="5"/>
      <c r="N4363" s="2" t="s">
        <v>1458</v>
      </c>
      <c r="O4363" s="21" t="s">
        <v>1727</v>
      </c>
      <c r="P4363" s="102"/>
      <c r="Q4363" s="202"/>
      <c r="R4363" s="5"/>
      <c r="S4363" s="9"/>
      <c r="T4363" s="9">
        <v>0</v>
      </c>
      <c r="U4363" s="9">
        <f t="shared" si="350"/>
        <v>0</v>
      </c>
      <c r="V4363" s="2" t="s">
        <v>345</v>
      </c>
      <c r="W4363" s="2">
        <v>2014</v>
      </c>
      <c r="X4363" s="2">
        <v>0</v>
      </c>
    </row>
    <row r="4364" spans="1:24" ht="63.75" customHeight="1" outlineLevel="1" x14ac:dyDescent="0.25">
      <c r="A4364" s="2" t="s">
        <v>10183</v>
      </c>
      <c r="B4364" s="88" t="s">
        <v>27</v>
      </c>
      <c r="C4364" s="5" t="s">
        <v>1357</v>
      </c>
      <c r="D4364" s="5" t="s">
        <v>1358</v>
      </c>
      <c r="E4364" s="5" t="s">
        <v>1359</v>
      </c>
      <c r="F4364" s="5" t="s">
        <v>1428</v>
      </c>
      <c r="G4364" s="2" t="s">
        <v>343</v>
      </c>
      <c r="H4364" s="2">
        <v>70</v>
      </c>
      <c r="I4364" s="2">
        <v>710000000</v>
      </c>
      <c r="J4364" s="2" t="s">
        <v>11537</v>
      </c>
      <c r="K4364" s="2" t="s">
        <v>3765</v>
      </c>
      <c r="L4364" s="2" t="s">
        <v>1142</v>
      </c>
      <c r="M4364" s="5"/>
      <c r="N4364" s="2" t="s">
        <v>10184</v>
      </c>
      <c r="O4364" s="21" t="s">
        <v>1727</v>
      </c>
      <c r="P4364" s="102"/>
      <c r="Q4364" s="202"/>
      <c r="R4364" s="5"/>
      <c r="S4364" s="9"/>
      <c r="T4364" s="9">
        <v>0</v>
      </c>
      <c r="U4364" s="9">
        <f t="shared" si="350"/>
        <v>0</v>
      </c>
      <c r="V4364" s="2" t="s">
        <v>345</v>
      </c>
      <c r="W4364" s="2">
        <v>2014</v>
      </c>
      <c r="X4364" s="2" t="s">
        <v>10152</v>
      </c>
    </row>
    <row r="4365" spans="1:24" ht="51" customHeight="1" outlineLevel="1" x14ac:dyDescent="0.25">
      <c r="A4365" s="2" t="s">
        <v>1608</v>
      </c>
      <c r="B4365" s="88" t="s">
        <v>27</v>
      </c>
      <c r="C4365" s="5" t="s">
        <v>6170</v>
      </c>
      <c r="D4365" s="5" t="s">
        <v>6171</v>
      </c>
      <c r="E4365" s="5" t="s">
        <v>6172</v>
      </c>
      <c r="F4365" s="5" t="s">
        <v>1429</v>
      </c>
      <c r="G4365" s="2" t="s">
        <v>343</v>
      </c>
      <c r="H4365" s="2">
        <v>70</v>
      </c>
      <c r="I4365" s="2">
        <v>710000000</v>
      </c>
      <c r="J4365" s="2" t="s">
        <v>11537</v>
      </c>
      <c r="K4365" s="2" t="s">
        <v>1448</v>
      </c>
      <c r="L4365" s="2" t="s">
        <v>1142</v>
      </c>
      <c r="M4365" s="5"/>
      <c r="N4365" s="2" t="s">
        <v>1460</v>
      </c>
      <c r="O4365" s="21" t="s">
        <v>61</v>
      </c>
      <c r="P4365" s="102"/>
      <c r="Q4365" s="202"/>
      <c r="R4365" s="5"/>
      <c r="S4365" s="9"/>
      <c r="T4365" s="9">
        <v>0</v>
      </c>
      <c r="U4365" s="9">
        <f t="shared" si="350"/>
        <v>0</v>
      </c>
      <c r="V4365" s="2" t="s">
        <v>345</v>
      </c>
      <c r="W4365" s="2">
        <v>2014</v>
      </c>
      <c r="X4365" s="2"/>
    </row>
    <row r="4366" spans="1:24" ht="38.25" customHeight="1" outlineLevel="1" x14ac:dyDescent="0.25">
      <c r="A4366" s="2" t="s">
        <v>10185</v>
      </c>
      <c r="B4366" s="3" t="s">
        <v>27</v>
      </c>
      <c r="C4366" s="5" t="s">
        <v>6170</v>
      </c>
      <c r="D4366" s="5" t="s">
        <v>6171</v>
      </c>
      <c r="E4366" s="5" t="s">
        <v>6172</v>
      </c>
      <c r="F4366" s="5" t="s">
        <v>1429</v>
      </c>
      <c r="G4366" s="2" t="s">
        <v>350</v>
      </c>
      <c r="H4366" s="2">
        <v>70</v>
      </c>
      <c r="I4366" s="2">
        <v>710000000</v>
      </c>
      <c r="J4366" s="2" t="s">
        <v>11537</v>
      </c>
      <c r="K4366" s="2" t="s">
        <v>3766</v>
      </c>
      <c r="L4366" s="2" t="s">
        <v>1142</v>
      </c>
      <c r="M4366" s="5"/>
      <c r="N4366" s="2" t="s">
        <v>10184</v>
      </c>
      <c r="O4366" s="21" t="s">
        <v>61</v>
      </c>
      <c r="P4366" s="102"/>
      <c r="Q4366" s="23"/>
      <c r="R4366" s="5"/>
      <c r="S4366" s="9"/>
      <c r="T4366" s="9">
        <v>0</v>
      </c>
      <c r="U4366" s="9">
        <f t="shared" si="350"/>
        <v>0</v>
      </c>
      <c r="V4366" s="2" t="s">
        <v>345</v>
      </c>
      <c r="W4366" s="2">
        <v>2014</v>
      </c>
      <c r="X4366" s="2" t="s">
        <v>10186</v>
      </c>
    </row>
    <row r="4367" spans="1:24" ht="153" customHeight="1" outlineLevel="1" x14ac:dyDescent="0.25">
      <c r="A4367" s="2" t="s">
        <v>10922</v>
      </c>
      <c r="B4367" s="3" t="s">
        <v>27</v>
      </c>
      <c r="C4367" s="5" t="s">
        <v>11409</v>
      </c>
      <c r="D4367" s="5" t="s">
        <v>11410</v>
      </c>
      <c r="E4367" s="5" t="s">
        <v>11411</v>
      </c>
      <c r="F4367" s="5" t="s">
        <v>1429</v>
      </c>
      <c r="G4367" s="2" t="s">
        <v>350</v>
      </c>
      <c r="H4367" s="2">
        <v>70</v>
      </c>
      <c r="I4367" s="2">
        <v>710000000</v>
      </c>
      <c r="J4367" s="2" t="s">
        <v>11537</v>
      </c>
      <c r="K4367" s="5" t="s">
        <v>11407</v>
      </c>
      <c r="L4367" s="2" t="s">
        <v>1142</v>
      </c>
      <c r="M4367" s="5"/>
      <c r="N4367" s="2" t="s">
        <v>10994</v>
      </c>
      <c r="O4367" s="21" t="s">
        <v>1727</v>
      </c>
      <c r="P4367" s="102"/>
      <c r="Q4367" s="23"/>
      <c r="R4367" s="5">
        <v>2</v>
      </c>
      <c r="S4367" s="9"/>
      <c r="T4367" s="9">
        <v>0</v>
      </c>
      <c r="U4367" s="9">
        <f t="shared" si="350"/>
        <v>0</v>
      </c>
      <c r="V4367" s="2" t="s">
        <v>345</v>
      </c>
      <c r="W4367" s="2">
        <v>2014</v>
      </c>
      <c r="X4367" s="2" t="s">
        <v>11414</v>
      </c>
    </row>
    <row r="4368" spans="1:24" ht="153" customHeight="1" outlineLevel="1" x14ac:dyDescent="0.25">
      <c r="A4368" s="2" t="s">
        <v>11710</v>
      </c>
      <c r="B4368" s="3" t="s">
        <v>27</v>
      </c>
      <c r="C4368" s="5" t="s">
        <v>11409</v>
      </c>
      <c r="D4368" s="5" t="s">
        <v>11410</v>
      </c>
      <c r="E4368" s="5" t="s">
        <v>11411</v>
      </c>
      <c r="F4368" s="5" t="s">
        <v>1429</v>
      </c>
      <c r="G4368" s="2" t="s">
        <v>343</v>
      </c>
      <c r="H4368" s="2">
        <v>70</v>
      </c>
      <c r="I4368" s="2">
        <v>710000000</v>
      </c>
      <c r="J4368" s="2" t="s">
        <v>11537</v>
      </c>
      <c r="K4368" s="5" t="s">
        <v>11407</v>
      </c>
      <c r="L4368" s="2" t="s">
        <v>1142</v>
      </c>
      <c r="M4368" s="5"/>
      <c r="N4368" s="2" t="s">
        <v>10994</v>
      </c>
      <c r="O4368" s="21">
        <v>0.3</v>
      </c>
      <c r="P4368" s="102"/>
      <c r="Q4368" s="23"/>
      <c r="R4368" s="5">
        <v>2</v>
      </c>
      <c r="S4368" s="9"/>
      <c r="T4368" s="9">
        <v>4000000</v>
      </c>
      <c r="U4368" s="9">
        <f t="shared" si="350"/>
        <v>4480000</v>
      </c>
      <c r="V4368" s="2" t="s">
        <v>345</v>
      </c>
      <c r="W4368" s="2">
        <v>2014</v>
      </c>
      <c r="X4368" s="2" t="s">
        <v>11711</v>
      </c>
    </row>
    <row r="4369" spans="1:24" ht="63.75" customHeight="1" outlineLevel="1" x14ac:dyDescent="0.25">
      <c r="A4369" s="2" t="s">
        <v>1609</v>
      </c>
      <c r="B4369" s="3" t="s">
        <v>27</v>
      </c>
      <c r="C4369" s="5" t="s">
        <v>6173</v>
      </c>
      <c r="D4369" s="5" t="s">
        <v>1287</v>
      </c>
      <c r="E4369" s="5" t="s">
        <v>6174</v>
      </c>
      <c r="F4369" s="5" t="s">
        <v>1430</v>
      </c>
      <c r="G4369" s="2" t="s">
        <v>343</v>
      </c>
      <c r="H4369" s="2">
        <v>70</v>
      </c>
      <c r="I4369" s="2">
        <v>710000000</v>
      </c>
      <c r="J4369" s="2" t="s">
        <v>11537</v>
      </c>
      <c r="K4369" s="90" t="s">
        <v>1034</v>
      </c>
      <c r="L4369" s="2" t="s">
        <v>1144</v>
      </c>
      <c r="M4369" s="5"/>
      <c r="N4369" s="2" t="s">
        <v>1460</v>
      </c>
      <c r="O4369" s="21" t="s">
        <v>1727</v>
      </c>
      <c r="P4369" s="102"/>
      <c r="Q4369" s="202"/>
      <c r="R4369" s="5"/>
      <c r="S4369" s="9"/>
      <c r="T4369" s="9">
        <v>0</v>
      </c>
      <c r="U4369" s="9">
        <f>T4369*1.12</f>
        <v>0</v>
      </c>
      <c r="V4369" s="2" t="s">
        <v>345</v>
      </c>
      <c r="W4369" s="2">
        <v>2014</v>
      </c>
      <c r="X4369" s="2" t="s">
        <v>10152</v>
      </c>
    </row>
    <row r="4370" spans="1:24" ht="63.75" customHeight="1" outlineLevel="1" x14ac:dyDescent="0.25">
      <c r="A4370" s="2" t="s">
        <v>1610</v>
      </c>
      <c r="B4370" s="88" t="s">
        <v>27</v>
      </c>
      <c r="C4370" s="5" t="s">
        <v>9086</v>
      </c>
      <c r="D4370" s="5" t="s">
        <v>9085</v>
      </c>
      <c r="E4370" s="5" t="s">
        <v>9085</v>
      </c>
      <c r="F4370" s="5" t="s">
        <v>10187</v>
      </c>
      <c r="G4370" s="2" t="s">
        <v>343</v>
      </c>
      <c r="H4370" s="2">
        <v>70</v>
      </c>
      <c r="I4370" s="2">
        <v>710000000</v>
      </c>
      <c r="J4370" s="2" t="s">
        <v>11537</v>
      </c>
      <c r="K4370" s="2" t="s">
        <v>58</v>
      </c>
      <c r="L4370" s="2" t="s">
        <v>1144</v>
      </c>
      <c r="M4370" s="5"/>
      <c r="N4370" s="2" t="s">
        <v>1458</v>
      </c>
      <c r="O4370" s="21" t="s">
        <v>1727</v>
      </c>
      <c r="P4370" s="22"/>
      <c r="Q4370" s="202"/>
      <c r="R4370" s="5"/>
      <c r="S4370" s="9"/>
      <c r="T4370" s="9">
        <v>0</v>
      </c>
      <c r="U4370" s="9">
        <f>T4370*1.12</f>
        <v>0</v>
      </c>
      <c r="V4370" s="2" t="s">
        <v>345</v>
      </c>
      <c r="W4370" s="2">
        <v>2014</v>
      </c>
      <c r="X4370" s="2"/>
    </row>
    <row r="4371" spans="1:24" ht="63.75" customHeight="1" outlineLevel="1" x14ac:dyDescent="0.25">
      <c r="A4371" s="2" t="s">
        <v>10188</v>
      </c>
      <c r="B4371" s="88" t="s">
        <v>27</v>
      </c>
      <c r="C4371" s="5" t="s">
        <v>9086</v>
      </c>
      <c r="D4371" s="5" t="s">
        <v>9085</v>
      </c>
      <c r="E4371" s="5" t="s">
        <v>9085</v>
      </c>
      <c r="F4371" s="5" t="s">
        <v>10189</v>
      </c>
      <c r="G4371" s="2" t="s">
        <v>343</v>
      </c>
      <c r="H4371" s="2">
        <v>70</v>
      </c>
      <c r="I4371" s="2">
        <v>710000000</v>
      </c>
      <c r="J4371" s="2" t="s">
        <v>11537</v>
      </c>
      <c r="K4371" s="2" t="s">
        <v>3765</v>
      </c>
      <c r="L4371" s="2" t="s">
        <v>1144</v>
      </c>
      <c r="M4371" s="5"/>
      <c r="N4371" s="2" t="s">
        <v>10190</v>
      </c>
      <c r="O4371" s="21" t="s">
        <v>1727</v>
      </c>
      <c r="P4371" s="22"/>
      <c r="Q4371" s="202"/>
      <c r="R4371" s="5"/>
      <c r="S4371" s="9"/>
      <c r="T4371" s="9">
        <v>37500000</v>
      </c>
      <c r="U4371" s="9">
        <f>T4371*1.12</f>
        <v>42000000.000000007</v>
      </c>
      <c r="V4371" s="2" t="s">
        <v>345</v>
      </c>
      <c r="W4371" s="2">
        <v>2014</v>
      </c>
      <c r="X4371" s="2" t="s">
        <v>10191</v>
      </c>
    </row>
    <row r="4372" spans="1:24" ht="63.75" customHeight="1" outlineLevel="1" x14ac:dyDescent="0.25">
      <c r="A4372" s="2" t="s">
        <v>1611</v>
      </c>
      <c r="B4372" s="88" t="s">
        <v>27</v>
      </c>
      <c r="C4372" s="5" t="s">
        <v>1283</v>
      </c>
      <c r="D4372" s="5" t="s">
        <v>1282</v>
      </c>
      <c r="E4372" s="5" t="s">
        <v>1282</v>
      </c>
      <c r="F4372" s="5" t="s">
        <v>1360</v>
      </c>
      <c r="G4372" s="2" t="s">
        <v>343</v>
      </c>
      <c r="H4372" s="2">
        <v>70</v>
      </c>
      <c r="I4372" s="2">
        <v>710000000</v>
      </c>
      <c r="J4372" s="2" t="s">
        <v>11537</v>
      </c>
      <c r="K4372" s="90" t="s">
        <v>1034</v>
      </c>
      <c r="L4372" s="2" t="s">
        <v>1144</v>
      </c>
      <c r="M4372" s="5"/>
      <c r="N4372" s="2" t="s">
        <v>1464</v>
      </c>
      <c r="O4372" s="21" t="s">
        <v>1727</v>
      </c>
      <c r="P4372" s="22"/>
      <c r="Q4372" s="202"/>
      <c r="R4372" s="5"/>
      <c r="S4372" s="9"/>
      <c r="T4372" s="9">
        <v>0</v>
      </c>
      <c r="U4372" s="9">
        <v>0</v>
      </c>
      <c r="V4372" s="2" t="s">
        <v>345</v>
      </c>
      <c r="W4372" s="2">
        <v>2014</v>
      </c>
      <c r="X4372" s="2"/>
    </row>
    <row r="4373" spans="1:24" ht="63.75" customHeight="1" outlineLevel="1" x14ac:dyDescent="0.25">
      <c r="A4373" s="2" t="s">
        <v>10192</v>
      </c>
      <c r="B4373" s="204" t="s">
        <v>27</v>
      </c>
      <c r="C4373" s="5" t="s">
        <v>1283</v>
      </c>
      <c r="D4373" s="5" t="s">
        <v>1282</v>
      </c>
      <c r="E4373" s="5" t="s">
        <v>1282</v>
      </c>
      <c r="F4373" s="5" t="s">
        <v>1248</v>
      </c>
      <c r="G4373" s="2" t="s">
        <v>343</v>
      </c>
      <c r="H4373" s="2">
        <v>70</v>
      </c>
      <c r="I4373" s="2">
        <v>710000000</v>
      </c>
      <c r="J4373" s="2" t="s">
        <v>11537</v>
      </c>
      <c r="K4373" s="2" t="s">
        <v>6161</v>
      </c>
      <c r="L4373" s="2" t="s">
        <v>1144</v>
      </c>
      <c r="M4373" s="5"/>
      <c r="N4373" s="2" t="s">
        <v>10998</v>
      </c>
      <c r="O4373" s="21" t="s">
        <v>61</v>
      </c>
      <c r="P4373" s="22"/>
      <c r="Q4373" s="202"/>
      <c r="R4373" s="5"/>
      <c r="S4373" s="9"/>
      <c r="T4373" s="9">
        <v>12602000</v>
      </c>
      <c r="U4373" s="9">
        <f t="shared" ref="U4373:U4382" si="351">T4373*1.12</f>
        <v>14114240.000000002</v>
      </c>
      <c r="V4373" s="2" t="s">
        <v>345</v>
      </c>
      <c r="W4373" s="2">
        <v>2014</v>
      </c>
      <c r="X4373" s="2" t="s">
        <v>11074</v>
      </c>
    </row>
    <row r="4374" spans="1:24" ht="63.75" customHeight="1" outlineLevel="1" x14ac:dyDescent="0.25">
      <c r="A4374" s="2" t="s">
        <v>1612</v>
      </c>
      <c r="B4374" s="88" t="s">
        <v>27</v>
      </c>
      <c r="C4374" s="5" t="s">
        <v>1357</v>
      </c>
      <c r="D4374" s="5" t="s">
        <v>1358</v>
      </c>
      <c r="E4374" s="5" t="s">
        <v>1359</v>
      </c>
      <c r="F4374" s="5" t="s">
        <v>1360</v>
      </c>
      <c r="G4374" s="2" t="s">
        <v>343</v>
      </c>
      <c r="H4374" s="2">
        <v>70</v>
      </c>
      <c r="I4374" s="2">
        <v>710000000</v>
      </c>
      <c r="J4374" s="2" t="s">
        <v>11537</v>
      </c>
      <c r="K4374" s="2" t="s">
        <v>116</v>
      </c>
      <c r="L4374" s="2" t="s">
        <v>1144</v>
      </c>
      <c r="M4374" s="5"/>
      <c r="N4374" s="2" t="s">
        <v>1464</v>
      </c>
      <c r="O4374" s="21" t="s">
        <v>61</v>
      </c>
      <c r="P4374" s="22"/>
      <c r="Q4374" s="202"/>
      <c r="R4374" s="5"/>
      <c r="S4374" s="9"/>
      <c r="T4374" s="9">
        <v>0</v>
      </c>
      <c r="U4374" s="9">
        <f t="shared" si="351"/>
        <v>0</v>
      </c>
      <c r="V4374" s="2" t="s">
        <v>345</v>
      </c>
      <c r="W4374" s="2">
        <v>2014</v>
      </c>
      <c r="X4374" s="2" t="s">
        <v>10152</v>
      </c>
    </row>
    <row r="4375" spans="1:24" ht="63.75" customHeight="1" outlineLevel="1" x14ac:dyDescent="0.25">
      <c r="A4375" s="2" t="s">
        <v>10197</v>
      </c>
      <c r="B4375" s="204" t="s">
        <v>27</v>
      </c>
      <c r="C4375" s="5" t="s">
        <v>10193</v>
      </c>
      <c r="D4375" s="10" t="s">
        <v>10194</v>
      </c>
      <c r="E4375" s="10" t="s">
        <v>10195</v>
      </c>
      <c r="F4375" s="5" t="s">
        <v>10196</v>
      </c>
      <c r="G4375" s="2" t="s">
        <v>343</v>
      </c>
      <c r="H4375" s="2">
        <v>70</v>
      </c>
      <c r="I4375" s="2">
        <v>710000000</v>
      </c>
      <c r="J4375" s="2" t="s">
        <v>11537</v>
      </c>
      <c r="K4375" s="90" t="s">
        <v>3765</v>
      </c>
      <c r="L4375" s="2" t="s">
        <v>1144</v>
      </c>
      <c r="M4375" s="5"/>
      <c r="N4375" s="2" t="s">
        <v>10184</v>
      </c>
      <c r="O4375" s="21" t="s">
        <v>1727</v>
      </c>
      <c r="P4375" s="22"/>
      <c r="Q4375" s="202"/>
      <c r="R4375" s="5"/>
      <c r="S4375" s="9"/>
      <c r="T4375" s="9">
        <v>0</v>
      </c>
      <c r="U4375" s="9">
        <f t="shared" si="351"/>
        <v>0</v>
      </c>
      <c r="V4375" s="2" t="s">
        <v>345</v>
      </c>
      <c r="W4375" s="2">
        <v>2014</v>
      </c>
      <c r="X4375" s="2" t="s">
        <v>10152</v>
      </c>
    </row>
    <row r="4376" spans="1:24" ht="63.75" customHeight="1" outlineLevel="1" x14ac:dyDescent="0.25">
      <c r="A4376" s="2" t="s">
        <v>1613</v>
      </c>
      <c r="B4376" s="25" t="s">
        <v>27</v>
      </c>
      <c r="C4376" s="20" t="s">
        <v>9925</v>
      </c>
      <c r="D4376" s="20" t="s">
        <v>9926</v>
      </c>
      <c r="E4376" s="20" t="s">
        <v>9927</v>
      </c>
      <c r="F4376" s="5" t="s">
        <v>1431</v>
      </c>
      <c r="G4376" s="2" t="s">
        <v>343</v>
      </c>
      <c r="H4376" s="2">
        <v>70</v>
      </c>
      <c r="I4376" s="2">
        <v>710000000</v>
      </c>
      <c r="J4376" s="2" t="s">
        <v>11537</v>
      </c>
      <c r="K4376" s="2" t="s">
        <v>1450</v>
      </c>
      <c r="L4376" s="2" t="s">
        <v>1150</v>
      </c>
      <c r="M4376" s="5"/>
      <c r="N4376" s="2" t="s">
        <v>1465</v>
      </c>
      <c r="O4376" s="21" t="s">
        <v>1727</v>
      </c>
      <c r="P4376" s="102"/>
      <c r="Q4376" s="23"/>
      <c r="R4376" s="5"/>
      <c r="S4376" s="9"/>
      <c r="T4376" s="9">
        <v>0</v>
      </c>
      <c r="U4376" s="9">
        <f t="shared" si="351"/>
        <v>0</v>
      </c>
      <c r="V4376" s="2" t="s">
        <v>345</v>
      </c>
      <c r="W4376" s="2">
        <v>2014</v>
      </c>
      <c r="X4376" s="2"/>
    </row>
    <row r="4377" spans="1:24" ht="63.75" customHeight="1" outlineLevel="1" x14ac:dyDescent="0.25">
      <c r="A4377" s="2" t="s">
        <v>10825</v>
      </c>
      <c r="B4377" s="25" t="s">
        <v>27</v>
      </c>
      <c r="C4377" s="20" t="s">
        <v>9925</v>
      </c>
      <c r="D4377" s="20" t="s">
        <v>9926</v>
      </c>
      <c r="E4377" s="20" t="s">
        <v>9927</v>
      </c>
      <c r="F4377" s="5" t="s">
        <v>1431</v>
      </c>
      <c r="G4377" s="2" t="s">
        <v>343</v>
      </c>
      <c r="H4377" s="2">
        <v>70</v>
      </c>
      <c r="I4377" s="2">
        <v>710000000</v>
      </c>
      <c r="J4377" s="2" t="s">
        <v>11537</v>
      </c>
      <c r="K4377" s="2" t="s">
        <v>10794</v>
      </c>
      <c r="L4377" s="2" t="s">
        <v>1150</v>
      </c>
      <c r="M4377" s="5"/>
      <c r="N4377" s="2" t="s">
        <v>10184</v>
      </c>
      <c r="O4377" s="21" t="s">
        <v>1727</v>
      </c>
      <c r="P4377" s="102"/>
      <c r="Q4377" s="23"/>
      <c r="R4377" s="5"/>
      <c r="S4377" s="9"/>
      <c r="T4377" s="9">
        <v>0</v>
      </c>
      <c r="U4377" s="9">
        <f t="shared" si="351"/>
        <v>0</v>
      </c>
      <c r="V4377" s="2" t="s">
        <v>345</v>
      </c>
      <c r="W4377" s="2">
        <v>2014</v>
      </c>
      <c r="X4377" s="2" t="s">
        <v>10795</v>
      </c>
    </row>
    <row r="4378" spans="1:24" ht="63.75" customHeight="1" outlineLevel="1" x14ac:dyDescent="0.25">
      <c r="A4378" s="2" t="s">
        <v>10923</v>
      </c>
      <c r="B4378" s="3" t="s">
        <v>27</v>
      </c>
      <c r="C4378" s="20" t="s">
        <v>9925</v>
      </c>
      <c r="D4378" s="20" t="s">
        <v>9926</v>
      </c>
      <c r="E4378" s="20" t="s">
        <v>9927</v>
      </c>
      <c r="F4378" s="5" t="s">
        <v>11229</v>
      </c>
      <c r="G4378" s="2" t="s">
        <v>343</v>
      </c>
      <c r="H4378" s="2">
        <v>70</v>
      </c>
      <c r="I4378" s="2">
        <v>710000000</v>
      </c>
      <c r="J4378" s="2" t="s">
        <v>11537</v>
      </c>
      <c r="K4378" s="2" t="s">
        <v>6016</v>
      </c>
      <c r="L4378" s="2" t="s">
        <v>1150</v>
      </c>
      <c r="M4378" s="5"/>
      <c r="N4378" s="2" t="s">
        <v>10994</v>
      </c>
      <c r="O4378" s="21" t="s">
        <v>1727</v>
      </c>
      <c r="P4378" s="102"/>
      <c r="Q4378" s="23"/>
      <c r="R4378" s="5"/>
      <c r="S4378" s="9"/>
      <c r="T4378" s="9">
        <v>35056000</v>
      </c>
      <c r="U4378" s="9">
        <f t="shared" si="351"/>
        <v>39262720.000000007</v>
      </c>
      <c r="V4378" s="2" t="s">
        <v>345</v>
      </c>
      <c r="W4378" s="2">
        <v>2014</v>
      </c>
      <c r="X4378" s="2" t="s">
        <v>11230</v>
      </c>
    </row>
    <row r="4379" spans="1:24" ht="102" customHeight="1" outlineLevel="1" x14ac:dyDescent="0.25">
      <c r="A4379" s="2" t="s">
        <v>1614</v>
      </c>
      <c r="B4379" s="3" t="s">
        <v>27</v>
      </c>
      <c r="C4379" s="5" t="s">
        <v>1398</v>
      </c>
      <c r="D4379" s="5" t="s">
        <v>1399</v>
      </c>
      <c r="E4379" s="5" t="s">
        <v>1400</v>
      </c>
      <c r="F4379" s="5" t="s">
        <v>1432</v>
      </c>
      <c r="G4379" s="2" t="s">
        <v>343</v>
      </c>
      <c r="H4379" s="2">
        <v>70</v>
      </c>
      <c r="I4379" s="2">
        <v>710000000</v>
      </c>
      <c r="J4379" s="2" t="s">
        <v>11537</v>
      </c>
      <c r="K4379" s="2" t="s">
        <v>1448</v>
      </c>
      <c r="L4379" s="2" t="s">
        <v>1150</v>
      </c>
      <c r="M4379" s="5"/>
      <c r="N4379" s="2" t="s">
        <v>1455</v>
      </c>
      <c r="O4379" s="21" t="s">
        <v>61</v>
      </c>
      <c r="P4379" s="102"/>
      <c r="Q4379" s="202"/>
      <c r="R4379" s="5"/>
      <c r="S4379" s="9"/>
      <c r="T4379" s="9">
        <v>0</v>
      </c>
      <c r="U4379" s="9">
        <f t="shared" si="351"/>
        <v>0</v>
      </c>
      <c r="V4379" s="2" t="s">
        <v>345</v>
      </c>
      <c r="W4379" s="2">
        <v>2014</v>
      </c>
      <c r="X4379" s="2" t="s">
        <v>10152</v>
      </c>
    </row>
    <row r="4380" spans="1:24" ht="63.75" customHeight="1" outlineLevel="1" x14ac:dyDescent="0.25">
      <c r="A4380" s="2" t="s">
        <v>1615</v>
      </c>
      <c r="B4380" s="25" t="s">
        <v>27</v>
      </c>
      <c r="C4380" s="5" t="s">
        <v>1354</v>
      </c>
      <c r="D4380" s="5" t="s">
        <v>1355</v>
      </c>
      <c r="E4380" s="5" t="s">
        <v>1355</v>
      </c>
      <c r="F4380" s="5" t="s">
        <v>1432</v>
      </c>
      <c r="G4380" s="2" t="s">
        <v>29</v>
      </c>
      <c r="H4380" s="2">
        <v>70</v>
      </c>
      <c r="I4380" s="2">
        <v>710000000</v>
      </c>
      <c r="J4380" s="2" t="s">
        <v>11537</v>
      </c>
      <c r="K4380" s="2" t="s">
        <v>1452</v>
      </c>
      <c r="L4380" s="2" t="s">
        <v>1150</v>
      </c>
      <c r="M4380" s="5"/>
      <c r="N4380" s="2" t="s">
        <v>1455</v>
      </c>
      <c r="O4380" s="21" t="s">
        <v>61</v>
      </c>
      <c r="P4380" s="22"/>
      <c r="Q4380" s="23"/>
      <c r="R4380" s="5"/>
      <c r="S4380" s="9"/>
      <c r="T4380" s="9">
        <v>0</v>
      </c>
      <c r="U4380" s="9">
        <f t="shared" si="351"/>
        <v>0</v>
      </c>
      <c r="V4380" s="2" t="s">
        <v>345</v>
      </c>
      <c r="W4380" s="2">
        <v>2014</v>
      </c>
      <c r="X4380" s="2"/>
    </row>
    <row r="4381" spans="1:24" ht="63.75" customHeight="1" outlineLevel="1" x14ac:dyDescent="0.25">
      <c r="A4381" s="2" t="s">
        <v>10826</v>
      </c>
      <c r="B4381" s="25" t="s">
        <v>27</v>
      </c>
      <c r="C4381" s="203" t="s">
        <v>11007</v>
      </c>
      <c r="D4381" s="20" t="s">
        <v>11008</v>
      </c>
      <c r="E4381" s="20" t="s">
        <v>11009</v>
      </c>
      <c r="F4381" s="5" t="s">
        <v>1432</v>
      </c>
      <c r="G4381" s="2" t="s">
        <v>29</v>
      </c>
      <c r="H4381" s="2">
        <v>70</v>
      </c>
      <c r="I4381" s="2">
        <v>710000000</v>
      </c>
      <c r="J4381" s="2" t="s">
        <v>11537</v>
      </c>
      <c r="K4381" s="2" t="s">
        <v>6016</v>
      </c>
      <c r="L4381" s="2" t="s">
        <v>1150</v>
      </c>
      <c r="M4381" s="5"/>
      <c r="N4381" s="2" t="s">
        <v>10993</v>
      </c>
      <c r="O4381" s="21" t="s">
        <v>1727</v>
      </c>
      <c r="P4381" s="22"/>
      <c r="Q4381" s="23"/>
      <c r="R4381" s="5"/>
      <c r="S4381" s="9"/>
      <c r="T4381" s="9">
        <v>5182000</v>
      </c>
      <c r="U4381" s="9">
        <f t="shared" si="351"/>
        <v>5803840.0000000009</v>
      </c>
      <c r="V4381" s="2" t="s">
        <v>345</v>
      </c>
      <c r="W4381" s="2">
        <v>2014</v>
      </c>
      <c r="X4381" s="2" t="s">
        <v>11076</v>
      </c>
    </row>
    <row r="4382" spans="1:24" ht="63.75" customHeight="1" outlineLevel="1" x14ac:dyDescent="0.25">
      <c r="A4382" s="2" t="s">
        <v>1616</v>
      </c>
      <c r="B4382" s="25" t="s">
        <v>27</v>
      </c>
      <c r="C4382" s="5" t="s">
        <v>1357</v>
      </c>
      <c r="D4382" s="5" t="s">
        <v>1358</v>
      </c>
      <c r="E4382" s="5" t="s">
        <v>1359</v>
      </c>
      <c r="F4382" s="5" t="s">
        <v>1433</v>
      </c>
      <c r="G4382" s="2" t="s">
        <v>343</v>
      </c>
      <c r="H4382" s="2">
        <v>70</v>
      </c>
      <c r="I4382" s="2">
        <v>710000000</v>
      </c>
      <c r="J4382" s="2" t="s">
        <v>11537</v>
      </c>
      <c r="K4382" s="2" t="s">
        <v>1448</v>
      </c>
      <c r="L4382" s="2" t="s">
        <v>1150</v>
      </c>
      <c r="M4382" s="5"/>
      <c r="N4382" s="2" t="s">
        <v>1466</v>
      </c>
      <c r="O4382" s="21" t="s">
        <v>61</v>
      </c>
      <c r="P4382" s="102"/>
      <c r="Q4382" s="23"/>
      <c r="R4382" s="5"/>
      <c r="S4382" s="9"/>
      <c r="T4382" s="9">
        <v>0</v>
      </c>
      <c r="U4382" s="9">
        <f t="shared" si="351"/>
        <v>0</v>
      </c>
      <c r="V4382" s="2" t="s">
        <v>345</v>
      </c>
      <c r="W4382" s="2">
        <v>2014</v>
      </c>
      <c r="X4382" s="2"/>
    </row>
    <row r="4383" spans="1:24" ht="63.75" customHeight="1" outlineLevel="1" x14ac:dyDescent="0.25">
      <c r="A4383" s="2" t="s">
        <v>10827</v>
      </c>
      <c r="B4383" s="25" t="s">
        <v>27</v>
      </c>
      <c r="C4383" s="5" t="s">
        <v>1357</v>
      </c>
      <c r="D4383" s="5" t="s">
        <v>1358</v>
      </c>
      <c r="E4383" s="5" t="s">
        <v>1359</v>
      </c>
      <c r="F4383" s="5" t="s">
        <v>1433</v>
      </c>
      <c r="G4383" s="2" t="s">
        <v>343</v>
      </c>
      <c r="H4383" s="2">
        <v>70</v>
      </c>
      <c r="I4383" s="2">
        <v>710000000</v>
      </c>
      <c r="J4383" s="2" t="s">
        <v>11537</v>
      </c>
      <c r="K4383" s="2" t="s">
        <v>10794</v>
      </c>
      <c r="L4383" s="2" t="s">
        <v>1150</v>
      </c>
      <c r="M4383" s="5"/>
      <c r="N4383" s="2" t="s">
        <v>10184</v>
      </c>
      <c r="O4383" s="21" t="s">
        <v>61</v>
      </c>
      <c r="P4383" s="102"/>
      <c r="Q4383" s="23"/>
      <c r="R4383" s="5"/>
      <c r="S4383" s="9"/>
      <c r="T4383" s="9">
        <v>0</v>
      </c>
      <c r="U4383" s="9">
        <f t="shared" ref="U4383:U4395" si="352">T4383*1.12</f>
        <v>0</v>
      </c>
      <c r="V4383" s="2" t="s">
        <v>345</v>
      </c>
      <c r="W4383" s="2">
        <v>2014</v>
      </c>
      <c r="X4383" s="2" t="s">
        <v>10795</v>
      </c>
    </row>
    <row r="4384" spans="1:24" ht="153" customHeight="1" outlineLevel="1" x14ac:dyDescent="0.25">
      <c r="A4384" s="2" t="s">
        <v>11077</v>
      </c>
      <c r="B4384" s="25" t="s">
        <v>27</v>
      </c>
      <c r="C4384" s="5" t="s">
        <v>11409</v>
      </c>
      <c r="D4384" s="5" t="s">
        <v>11410</v>
      </c>
      <c r="E4384" s="5" t="s">
        <v>11411</v>
      </c>
      <c r="F4384" s="5" t="s">
        <v>1433</v>
      </c>
      <c r="G4384" s="2" t="s">
        <v>343</v>
      </c>
      <c r="H4384" s="2">
        <v>70</v>
      </c>
      <c r="I4384" s="2">
        <v>710000000</v>
      </c>
      <c r="J4384" s="2" t="s">
        <v>11537</v>
      </c>
      <c r="K4384" s="5" t="s">
        <v>11402</v>
      </c>
      <c r="L4384" s="2" t="s">
        <v>1150</v>
      </c>
      <c r="M4384" s="5"/>
      <c r="N4384" s="2" t="s">
        <v>10994</v>
      </c>
      <c r="O4384" s="21" t="s">
        <v>1727</v>
      </c>
      <c r="P4384" s="102"/>
      <c r="Q4384" s="23"/>
      <c r="R4384" s="5"/>
      <c r="S4384" s="9"/>
      <c r="T4384" s="9">
        <v>1429000</v>
      </c>
      <c r="U4384" s="9">
        <f t="shared" si="352"/>
        <v>1600480.0000000002</v>
      </c>
      <c r="V4384" s="2" t="s">
        <v>345</v>
      </c>
      <c r="W4384" s="2">
        <v>2014</v>
      </c>
      <c r="X4384" s="2" t="s">
        <v>11078</v>
      </c>
    </row>
    <row r="4385" spans="1:24" ht="51" customHeight="1" outlineLevel="1" x14ac:dyDescent="0.25">
      <c r="A4385" s="2" t="s">
        <v>1617</v>
      </c>
      <c r="B4385" s="25" t="s">
        <v>27</v>
      </c>
      <c r="C4385" s="5" t="s">
        <v>1382</v>
      </c>
      <c r="D4385" s="5" t="s">
        <v>1383</v>
      </c>
      <c r="E4385" s="5" t="s">
        <v>1384</v>
      </c>
      <c r="F4385" s="5" t="s">
        <v>1434</v>
      </c>
      <c r="G4385" s="2" t="s">
        <v>343</v>
      </c>
      <c r="H4385" s="2">
        <v>70</v>
      </c>
      <c r="I4385" s="2">
        <v>710000000</v>
      </c>
      <c r="J4385" s="2" t="s">
        <v>11537</v>
      </c>
      <c r="K4385" s="2" t="s">
        <v>58</v>
      </c>
      <c r="L4385" s="2" t="s">
        <v>1151</v>
      </c>
      <c r="M4385" s="5"/>
      <c r="N4385" s="2" t="s">
        <v>1460</v>
      </c>
      <c r="O4385" s="21" t="s">
        <v>61</v>
      </c>
      <c r="P4385" s="22"/>
      <c r="Q4385" s="23"/>
      <c r="R4385" s="5"/>
      <c r="S4385" s="9"/>
      <c r="T4385" s="9">
        <v>0</v>
      </c>
      <c r="U4385" s="9">
        <f t="shared" si="352"/>
        <v>0</v>
      </c>
      <c r="V4385" s="2" t="s">
        <v>345</v>
      </c>
      <c r="W4385" s="2">
        <v>2014</v>
      </c>
      <c r="X4385" s="2"/>
    </row>
    <row r="4386" spans="1:24" ht="51" customHeight="1" outlineLevel="1" x14ac:dyDescent="0.25">
      <c r="A4386" s="2" t="s">
        <v>10828</v>
      </c>
      <c r="B4386" s="25" t="s">
        <v>27</v>
      </c>
      <c r="C4386" s="5" t="s">
        <v>1382</v>
      </c>
      <c r="D4386" s="5" t="s">
        <v>1383</v>
      </c>
      <c r="E4386" s="5" t="s">
        <v>1384</v>
      </c>
      <c r="F4386" s="5" t="s">
        <v>1434</v>
      </c>
      <c r="G4386" s="2" t="s">
        <v>343</v>
      </c>
      <c r="H4386" s="2">
        <v>70</v>
      </c>
      <c r="I4386" s="2">
        <v>710000000</v>
      </c>
      <c r="J4386" s="2" t="s">
        <v>11537</v>
      </c>
      <c r="K4386" s="2" t="s">
        <v>10794</v>
      </c>
      <c r="L4386" s="2" t="s">
        <v>1151</v>
      </c>
      <c r="M4386" s="5"/>
      <c r="N4386" s="2" t="s">
        <v>10184</v>
      </c>
      <c r="O4386" s="21" t="s">
        <v>61</v>
      </c>
      <c r="P4386" s="22"/>
      <c r="Q4386" s="23"/>
      <c r="R4386" s="5"/>
      <c r="S4386" s="9"/>
      <c r="T4386" s="9">
        <v>0</v>
      </c>
      <c r="U4386" s="9">
        <f t="shared" si="352"/>
        <v>0</v>
      </c>
      <c r="V4386" s="2" t="s">
        <v>345</v>
      </c>
      <c r="W4386" s="2">
        <v>2014</v>
      </c>
      <c r="X4386" s="2" t="s">
        <v>10795</v>
      </c>
    </row>
    <row r="4387" spans="1:24" ht="70.5" customHeight="1" outlineLevel="1" x14ac:dyDescent="0.25">
      <c r="A4387" s="2" t="s">
        <v>10924</v>
      </c>
      <c r="B4387" s="25" t="s">
        <v>27</v>
      </c>
      <c r="C4387" s="203" t="s">
        <v>9928</v>
      </c>
      <c r="D4387" s="20" t="s">
        <v>9929</v>
      </c>
      <c r="E4387" s="20" t="s">
        <v>9930</v>
      </c>
      <c r="F4387" s="5" t="s">
        <v>10918</v>
      </c>
      <c r="G4387" s="2" t="s">
        <v>343</v>
      </c>
      <c r="H4387" s="2">
        <v>70</v>
      </c>
      <c r="I4387" s="2">
        <v>710000000</v>
      </c>
      <c r="J4387" s="2" t="s">
        <v>11537</v>
      </c>
      <c r="K4387" s="2" t="s">
        <v>10794</v>
      </c>
      <c r="L4387" s="2" t="s">
        <v>1151</v>
      </c>
      <c r="M4387" s="5"/>
      <c r="N4387" s="2" t="s">
        <v>11025</v>
      </c>
      <c r="O4387" s="21" t="s">
        <v>1727</v>
      </c>
      <c r="P4387" s="22"/>
      <c r="Q4387" s="23"/>
      <c r="R4387" s="5"/>
      <c r="S4387" s="9"/>
      <c r="T4387" s="9">
        <v>0</v>
      </c>
      <c r="U4387" s="9">
        <f t="shared" si="352"/>
        <v>0</v>
      </c>
      <c r="V4387" s="2" t="s">
        <v>345</v>
      </c>
      <c r="W4387" s="2">
        <v>2014</v>
      </c>
      <c r="X4387" s="2" t="s">
        <v>11080</v>
      </c>
    </row>
    <row r="4388" spans="1:24" ht="70.5" customHeight="1" outlineLevel="1" x14ac:dyDescent="0.25">
      <c r="A4388" s="2" t="s">
        <v>11437</v>
      </c>
      <c r="B4388" s="25" t="s">
        <v>27</v>
      </c>
      <c r="C4388" s="203" t="s">
        <v>9928</v>
      </c>
      <c r="D4388" s="20" t="s">
        <v>9929</v>
      </c>
      <c r="E4388" s="20" t="s">
        <v>9930</v>
      </c>
      <c r="F4388" s="5" t="s">
        <v>10918</v>
      </c>
      <c r="G4388" s="2" t="s">
        <v>343</v>
      </c>
      <c r="H4388" s="2">
        <v>70</v>
      </c>
      <c r="I4388" s="2">
        <v>710000000</v>
      </c>
      <c r="J4388" s="2" t="s">
        <v>11537</v>
      </c>
      <c r="K4388" s="2" t="s">
        <v>10920</v>
      </c>
      <c r="L4388" s="2" t="s">
        <v>1151</v>
      </c>
      <c r="M4388" s="5"/>
      <c r="N4388" s="2" t="s">
        <v>11025</v>
      </c>
      <c r="O4388" s="21">
        <v>0.3</v>
      </c>
      <c r="P4388" s="22"/>
      <c r="Q4388" s="23"/>
      <c r="R4388" s="5"/>
      <c r="S4388" s="9"/>
      <c r="T4388" s="9">
        <v>0</v>
      </c>
      <c r="U4388" s="9">
        <f t="shared" si="352"/>
        <v>0</v>
      </c>
      <c r="V4388" s="2" t="s">
        <v>345</v>
      </c>
      <c r="W4388" s="2">
        <v>2014</v>
      </c>
      <c r="X4388" s="2" t="s">
        <v>11284</v>
      </c>
    </row>
    <row r="4389" spans="1:24" ht="70.5" customHeight="1" outlineLevel="1" x14ac:dyDescent="0.25">
      <c r="A4389" s="2" t="s">
        <v>12579</v>
      </c>
      <c r="B4389" s="25" t="s">
        <v>27</v>
      </c>
      <c r="C4389" s="20" t="s">
        <v>9928</v>
      </c>
      <c r="D4389" s="20" t="s">
        <v>9929</v>
      </c>
      <c r="E4389" s="20" t="s">
        <v>9930</v>
      </c>
      <c r="F4389" s="5" t="s">
        <v>10918</v>
      </c>
      <c r="G4389" s="2" t="s">
        <v>343</v>
      </c>
      <c r="H4389" s="2">
        <v>70</v>
      </c>
      <c r="I4389" s="2">
        <v>710000000</v>
      </c>
      <c r="J4389" s="2" t="s">
        <v>11537</v>
      </c>
      <c r="K4389" s="14" t="s">
        <v>6133</v>
      </c>
      <c r="L4389" s="2" t="s">
        <v>1151</v>
      </c>
      <c r="M4389" s="5"/>
      <c r="N4389" s="2" t="s">
        <v>11021</v>
      </c>
      <c r="O4389" s="21">
        <v>0.3</v>
      </c>
      <c r="P4389" s="22"/>
      <c r="Q4389" s="23"/>
      <c r="R4389" s="5"/>
      <c r="S4389" s="8"/>
      <c r="T4389" s="9">
        <v>3500000</v>
      </c>
      <c r="U4389" s="9">
        <f t="shared" si="352"/>
        <v>3920000.0000000005</v>
      </c>
      <c r="V4389" s="2" t="s">
        <v>345</v>
      </c>
      <c r="W4389" s="2">
        <v>2014</v>
      </c>
      <c r="X4389" s="2" t="s">
        <v>10795</v>
      </c>
    </row>
    <row r="4390" spans="1:24" ht="51" customHeight="1" outlineLevel="1" x14ac:dyDescent="0.25">
      <c r="A4390" s="2" t="s">
        <v>1618</v>
      </c>
      <c r="B4390" s="25" t="s">
        <v>27</v>
      </c>
      <c r="C4390" s="5" t="s">
        <v>1354</v>
      </c>
      <c r="D4390" s="5" t="s">
        <v>1355</v>
      </c>
      <c r="E4390" s="5" t="s">
        <v>1355</v>
      </c>
      <c r="F4390" s="5" t="s">
        <v>1435</v>
      </c>
      <c r="G4390" s="2" t="s">
        <v>343</v>
      </c>
      <c r="H4390" s="2">
        <v>70</v>
      </c>
      <c r="I4390" s="2">
        <v>710000000</v>
      </c>
      <c r="J4390" s="2" t="s">
        <v>11537</v>
      </c>
      <c r="K4390" s="2" t="s">
        <v>1452</v>
      </c>
      <c r="L4390" s="5" t="s">
        <v>1153</v>
      </c>
      <c r="M4390" s="5"/>
      <c r="N4390" s="2" t="s">
        <v>1467</v>
      </c>
      <c r="O4390" s="21" t="s">
        <v>1727</v>
      </c>
      <c r="P4390" s="102"/>
      <c r="Q4390" s="23"/>
      <c r="R4390" s="5"/>
      <c r="S4390" s="9"/>
      <c r="T4390" s="9">
        <v>0</v>
      </c>
      <c r="U4390" s="9">
        <f t="shared" si="352"/>
        <v>0</v>
      </c>
      <c r="V4390" s="2" t="s">
        <v>345</v>
      </c>
      <c r="W4390" s="2">
        <v>2014</v>
      </c>
      <c r="X4390" s="2"/>
    </row>
    <row r="4391" spans="1:24" ht="51" customHeight="1" outlineLevel="1" x14ac:dyDescent="0.25">
      <c r="A4391" s="2" t="s">
        <v>10829</v>
      </c>
      <c r="B4391" s="25" t="s">
        <v>27</v>
      </c>
      <c r="C4391" s="5" t="s">
        <v>1354</v>
      </c>
      <c r="D4391" s="5" t="s">
        <v>1355</v>
      </c>
      <c r="E4391" s="5" t="s">
        <v>1355</v>
      </c>
      <c r="F4391" s="5" t="s">
        <v>1435</v>
      </c>
      <c r="G4391" s="2" t="s">
        <v>343</v>
      </c>
      <c r="H4391" s="2">
        <v>70</v>
      </c>
      <c r="I4391" s="2">
        <v>710000000</v>
      </c>
      <c r="J4391" s="2" t="s">
        <v>11537</v>
      </c>
      <c r="K4391" s="2" t="s">
        <v>10794</v>
      </c>
      <c r="L4391" s="5" t="s">
        <v>1153</v>
      </c>
      <c r="M4391" s="5"/>
      <c r="N4391" s="2" t="s">
        <v>10184</v>
      </c>
      <c r="O4391" s="21" t="s">
        <v>1727</v>
      </c>
      <c r="P4391" s="102"/>
      <c r="Q4391" s="23"/>
      <c r="R4391" s="5"/>
      <c r="S4391" s="9"/>
      <c r="T4391" s="9">
        <v>0</v>
      </c>
      <c r="U4391" s="9">
        <f t="shared" si="352"/>
        <v>0</v>
      </c>
      <c r="V4391" s="2" t="s">
        <v>345</v>
      </c>
      <c r="W4391" s="2">
        <v>2014</v>
      </c>
      <c r="X4391" s="2" t="s">
        <v>10795</v>
      </c>
    </row>
    <row r="4392" spans="1:24" ht="51" customHeight="1" outlineLevel="1" x14ac:dyDescent="0.25">
      <c r="A4392" s="2" t="s">
        <v>11081</v>
      </c>
      <c r="B4392" s="25" t="s">
        <v>27</v>
      </c>
      <c r="C4392" s="203" t="s">
        <v>11007</v>
      </c>
      <c r="D4392" s="20" t="s">
        <v>11008</v>
      </c>
      <c r="E4392" s="20" t="s">
        <v>11009</v>
      </c>
      <c r="F4392" s="5" t="s">
        <v>1435</v>
      </c>
      <c r="G4392" s="2" t="s">
        <v>343</v>
      </c>
      <c r="H4392" s="2">
        <v>70</v>
      </c>
      <c r="I4392" s="2">
        <v>710000000</v>
      </c>
      <c r="J4392" s="2" t="s">
        <v>11537</v>
      </c>
      <c r="K4392" s="2" t="s">
        <v>10794</v>
      </c>
      <c r="L4392" s="5" t="s">
        <v>1153</v>
      </c>
      <c r="M4392" s="5"/>
      <c r="N4392" s="2" t="s">
        <v>10993</v>
      </c>
      <c r="O4392" s="21" t="s">
        <v>1727</v>
      </c>
      <c r="P4392" s="102"/>
      <c r="Q4392" s="23"/>
      <c r="R4392" s="5"/>
      <c r="S4392" s="9"/>
      <c r="T4392" s="9">
        <v>25870000</v>
      </c>
      <c r="U4392" s="9">
        <f t="shared" si="352"/>
        <v>28974400.000000004</v>
      </c>
      <c r="V4392" s="2" t="s">
        <v>345</v>
      </c>
      <c r="W4392" s="2">
        <v>2014</v>
      </c>
      <c r="X4392" s="2" t="s">
        <v>11028</v>
      </c>
    </row>
    <row r="4393" spans="1:24" ht="63.75" customHeight="1" outlineLevel="1" x14ac:dyDescent="0.25">
      <c r="A4393" s="2" t="s">
        <v>1619</v>
      </c>
      <c r="B4393" s="25" t="s">
        <v>27</v>
      </c>
      <c r="C4393" s="5" t="s">
        <v>1357</v>
      </c>
      <c r="D4393" s="5" t="s">
        <v>1358</v>
      </c>
      <c r="E4393" s="5" t="s">
        <v>1359</v>
      </c>
      <c r="F4393" s="5" t="s">
        <v>1360</v>
      </c>
      <c r="G4393" s="2" t="s">
        <v>343</v>
      </c>
      <c r="H4393" s="2">
        <v>70</v>
      </c>
      <c r="I4393" s="2">
        <v>710000000</v>
      </c>
      <c r="J4393" s="2" t="s">
        <v>11537</v>
      </c>
      <c r="K4393" s="2" t="s">
        <v>116</v>
      </c>
      <c r="L4393" s="5" t="s">
        <v>1153</v>
      </c>
      <c r="M4393" s="5"/>
      <c r="N4393" s="2" t="s">
        <v>1466</v>
      </c>
      <c r="O4393" s="21" t="s">
        <v>1727</v>
      </c>
      <c r="P4393" s="22"/>
      <c r="Q4393" s="23"/>
      <c r="R4393" s="5"/>
      <c r="S4393" s="9"/>
      <c r="T4393" s="9">
        <v>0</v>
      </c>
      <c r="U4393" s="9">
        <f t="shared" si="352"/>
        <v>0</v>
      </c>
      <c r="V4393" s="2" t="s">
        <v>345</v>
      </c>
      <c r="W4393" s="2">
        <v>2014</v>
      </c>
      <c r="X4393" s="2"/>
    </row>
    <row r="4394" spans="1:24" ht="63.75" customHeight="1" outlineLevel="1" x14ac:dyDescent="0.25">
      <c r="A4394" s="2" t="s">
        <v>10830</v>
      </c>
      <c r="B4394" s="25" t="s">
        <v>27</v>
      </c>
      <c r="C4394" s="5" t="s">
        <v>1357</v>
      </c>
      <c r="D4394" s="5" t="s">
        <v>1358</v>
      </c>
      <c r="E4394" s="5" t="s">
        <v>1359</v>
      </c>
      <c r="F4394" s="5" t="s">
        <v>1360</v>
      </c>
      <c r="G4394" s="2" t="s">
        <v>343</v>
      </c>
      <c r="H4394" s="2">
        <v>70</v>
      </c>
      <c r="I4394" s="2">
        <v>710000000</v>
      </c>
      <c r="J4394" s="2" t="s">
        <v>11537</v>
      </c>
      <c r="K4394" s="2" t="s">
        <v>10831</v>
      </c>
      <c r="L4394" s="5" t="s">
        <v>1153</v>
      </c>
      <c r="M4394" s="5"/>
      <c r="N4394" s="2" t="s">
        <v>10184</v>
      </c>
      <c r="O4394" s="21" t="s">
        <v>1727</v>
      </c>
      <c r="P4394" s="22"/>
      <c r="Q4394" s="23"/>
      <c r="R4394" s="5"/>
      <c r="S4394" s="9"/>
      <c r="T4394" s="9">
        <v>0</v>
      </c>
      <c r="U4394" s="9">
        <f t="shared" si="352"/>
        <v>0</v>
      </c>
      <c r="V4394" s="2" t="s">
        <v>345</v>
      </c>
      <c r="W4394" s="2">
        <v>2014</v>
      </c>
      <c r="X4394" s="2" t="s">
        <v>10795</v>
      </c>
    </row>
    <row r="4395" spans="1:24" ht="51" customHeight="1" outlineLevel="1" x14ac:dyDescent="0.25">
      <c r="A4395" s="2" t="s">
        <v>11082</v>
      </c>
      <c r="B4395" s="3" t="s">
        <v>27</v>
      </c>
      <c r="C4395" s="203" t="s">
        <v>11034</v>
      </c>
      <c r="D4395" s="20" t="s">
        <v>11035</v>
      </c>
      <c r="E4395" s="20" t="s">
        <v>11036</v>
      </c>
      <c r="F4395" s="5" t="s">
        <v>1360</v>
      </c>
      <c r="G4395" s="2" t="s">
        <v>343</v>
      </c>
      <c r="H4395" s="2">
        <v>70</v>
      </c>
      <c r="I4395" s="2">
        <v>710000000</v>
      </c>
      <c r="J4395" s="2" t="s">
        <v>11537</v>
      </c>
      <c r="K4395" s="2" t="s">
        <v>10831</v>
      </c>
      <c r="L4395" s="5" t="s">
        <v>1153</v>
      </c>
      <c r="M4395" s="5"/>
      <c r="N4395" s="2" t="s">
        <v>10994</v>
      </c>
      <c r="O4395" s="21" t="s">
        <v>1727</v>
      </c>
      <c r="P4395" s="22"/>
      <c r="Q4395" s="23"/>
      <c r="R4395" s="80"/>
      <c r="S4395" s="9"/>
      <c r="T4395" s="9">
        <v>18881000</v>
      </c>
      <c r="U4395" s="9">
        <f t="shared" si="352"/>
        <v>21146720.000000004</v>
      </c>
      <c r="V4395" s="2" t="s">
        <v>345</v>
      </c>
      <c r="W4395" s="2">
        <v>2014</v>
      </c>
      <c r="X4395" s="2" t="s">
        <v>11031</v>
      </c>
    </row>
    <row r="4396" spans="1:24" ht="50.25" customHeight="1" outlineLevel="1" x14ac:dyDescent="0.25">
      <c r="A4396" s="2" t="s">
        <v>1620</v>
      </c>
      <c r="B4396" s="3" t="s">
        <v>27</v>
      </c>
      <c r="C4396" s="20" t="s">
        <v>9925</v>
      </c>
      <c r="D4396" s="20" t="s">
        <v>9926</v>
      </c>
      <c r="E4396" s="20" t="s">
        <v>9927</v>
      </c>
      <c r="F4396" s="5" t="s">
        <v>1436</v>
      </c>
      <c r="G4396" s="2" t="s">
        <v>343</v>
      </c>
      <c r="H4396" s="2">
        <v>70</v>
      </c>
      <c r="I4396" s="2">
        <v>710000000</v>
      </c>
      <c r="J4396" s="2" t="s">
        <v>11537</v>
      </c>
      <c r="K4396" s="2" t="s">
        <v>1448</v>
      </c>
      <c r="L4396" s="5" t="s">
        <v>1153</v>
      </c>
      <c r="M4396" s="5"/>
      <c r="N4396" s="2" t="s">
        <v>1455</v>
      </c>
      <c r="O4396" s="21" t="s">
        <v>1727</v>
      </c>
      <c r="P4396" s="102"/>
      <c r="Q4396" s="202"/>
      <c r="R4396" s="5"/>
      <c r="S4396" s="9"/>
      <c r="T4396" s="9">
        <v>0</v>
      </c>
      <c r="U4396" s="9">
        <f t="shared" ref="U4396:U4409" si="353">T4396*1.12</f>
        <v>0</v>
      </c>
      <c r="V4396" s="2" t="s">
        <v>345</v>
      </c>
      <c r="W4396" s="2">
        <v>2014</v>
      </c>
      <c r="X4396" s="2"/>
    </row>
    <row r="4397" spans="1:24" ht="50.25" customHeight="1" outlineLevel="1" x14ac:dyDescent="0.25">
      <c r="A4397" s="2" t="s">
        <v>10832</v>
      </c>
      <c r="B4397" s="3" t="s">
        <v>27</v>
      </c>
      <c r="C4397" s="20" t="s">
        <v>9925</v>
      </c>
      <c r="D4397" s="20" t="s">
        <v>9926</v>
      </c>
      <c r="E4397" s="20" t="s">
        <v>9927</v>
      </c>
      <c r="F4397" s="5" t="s">
        <v>1436</v>
      </c>
      <c r="G4397" s="2" t="s">
        <v>343</v>
      </c>
      <c r="H4397" s="2">
        <v>70</v>
      </c>
      <c r="I4397" s="2">
        <v>710000000</v>
      </c>
      <c r="J4397" s="2" t="s">
        <v>11537</v>
      </c>
      <c r="K4397" s="2" t="s">
        <v>10794</v>
      </c>
      <c r="L4397" s="5" t="s">
        <v>10833</v>
      </c>
      <c r="M4397" s="5"/>
      <c r="N4397" s="2" t="s">
        <v>10998</v>
      </c>
      <c r="O4397" s="21" t="s">
        <v>1727</v>
      </c>
      <c r="P4397" s="102"/>
      <c r="Q4397" s="202"/>
      <c r="R4397" s="5"/>
      <c r="S4397" s="9"/>
      <c r="T4397" s="9">
        <v>12000000</v>
      </c>
      <c r="U4397" s="9">
        <f t="shared" si="353"/>
        <v>13440000.000000002</v>
      </c>
      <c r="V4397" s="2" t="s">
        <v>345</v>
      </c>
      <c r="W4397" s="2">
        <v>2014</v>
      </c>
      <c r="X4397" s="2" t="s">
        <v>10795</v>
      </c>
    </row>
    <row r="4398" spans="1:24" ht="51" customHeight="1" outlineLevel="1" x14ac:dyDescent="0.25">
      <c r="A4398" s="2" t="s">
        <v>1621</v>
      </c>
      <c r="B4398" s="25" t="s">
        <v>27</v>
      </c>
      <c r="C4398" s="5" t="s">
        <v>1382</v>
      </c>
      <c r="D4398" s="5" t="s">
        <v>1383</v>
      </c>
      <c r="E4398" s="5" t="s">
        <v>1384</v>
      </c>
      <c r="F4398" s="5" t="s">
        <v>1385</v>
      </c>
      <c r="G4398" s="2" t="s">
        <v>343</v>
      </c>
      <c r="H4398" s="2">
        <v>70</v>
      </c>
      <c r="I4398" s="2">
        <v>710000000</v>
      </c>
      <c r="J4398" s="2" t="s">
        <v>11537</v>
      </c>
      <c r="K4398" s="2" t="s">
        <v>58</v>
      </c>
      <c r="L4398" s="5" t="s">
        <v>1153</v>
      </c>
      <c r="M4398" s="5"/>
      <c r="N4398" s="2" t="s">
        <v>1460</v>
      </c>
      <c r="O4398" s="21" t="s">
        <v>61</v>
      </c>
      <c r="P4398" s="22"/>
      <c r="Q4398" s="23"/>
      <c r="R4398" s="5"/>
      <c r="S4398" s="9"/>
      <c r="T4398" s="9">
        <v>0</v>
      </c>
      <c r="U4398" s="9">
        <f t="shared" si="353"/>
        <v>0</v>
      </c>
      <c r="V4398" s="2" t="s">
        <v>345</v>
      </c>
      <c r="W4398" s="2">
        <v>2014</v>
      </c>
      <c r="X4398" s="2"/>
    </row>
    <row r="4399" spans="1:24" ht="51" customHeight="1" outlineLevel="1" x14ac:dyDescent="0.25">
      <c r="A4399" s="2" t="s">
        <v>10834</v>
      </c>
      <c r="B4399" s="25" t="s">
        <v>27</v>
      </c>
      <c r="C4399" s="5" t="s">
        <v>1382</v>
      </c>
      <c r="D4399" s="5" t="s">
        <v>1383</v>
      </c>
      <c r="E4399" s="5" t="s">
        <v>1384</v>
      </c>
      <c r="F4399" s="5" t="s">
        <v>1385</v>
      </c>
      <c r="G4399" s="2" t="s">
        <v>343</v>
      </c>
      <c r="H4399" s="2">
        <v>70</v>
      </c>
      <c r="I4399" s="2">
        <v>710000000</v>
      </c>
      <c r="J4399" s="2" t="s">
        <v>11537</v>
      </c>
      <c r="K4399" s="2" t="s">
        <v>10794</v>
      </c>
      <c r="L4399" s="5" t="s">
        <v>1153</v>
      </c>
      <c r="M4399" s="5"/>
      <c r="N4399" s="2" t="s">
        <v>10184</v>
      </c>
      <c r="O4399" s="21" t="s">
        <v>61</v>
      </c>
      <c r="P4399" s="22"/>
      <c r="Q4399" s="23"/>
      <c r="R4399" s="5"/>
      <c r="S4399" s="9"/>
      <c r="T4399" s="9">
        <v>0</v>
      </c>
      <c r="U4399" s="9">
        <f t="shared" si="353"/>
        <v>0</v>
      </c>
      <c r="V4399" s="2" t="s">
        <v>345</v>
      </c>
      <c r="W4399" s="2">
        <v>2014</v>
      </c>
      <c r="X4399" s="2" t="s">
        <v>10795</v>
      </c>
    </row>
    <row r="4400" spans="1:24" ht="72.75" customHeight="1" outlineLevel="1" x14ac:dyDescent="0.25">
      <c r="A4400" s="2" t="s">
        <v>10925</v>
      </c>
      <c r="B4400" s="25" t="s">
        <v>27</v>
      </c>
      <c r="C4400" s="203" t="s">
        <v>9928</v>
      </c>
      <c r="D4400" s="20" t="s">
        <v>9929</v>
      </c>
      <c r="E4400" s="20" t="s">
        <v>9930</v>
      </c>
      <c r="F4400" s="5" t="s">
        <v>10918</v>
      </c>
      <c r="G4400" s="2" t="s">
        <v>343</v>
      </c>
      <c r="H4400" s="2">
        <v>70</v>
      </c>
      <c r="I4400" s="2">
        <v>710000000</v>
      </c>
      <c r="J4400" s="2" t="s">
        <v>11537</v>
      </c>
      <c r="K4400" s="2" t="s">
        <v>6016</v>
      </c>
      <c r="L4400" s="5" t="s">
        <v>1153</v>
      </c>
      <c r="M4400" s="5"/>
      <c r="N4400" s="2" t="s">
        <v>11025</v>
      </c>
      <c r="O4400" s="21" t="s">
        <v>1727</v>
      </c>
      <c r="P4400" s="22"/>
      <c r="Q4400" s="23"/>
      <c r="R4400" s="5"/>
      <c r="S4400" s="9"/>
      <c r="T4400" s="9">
        <v>0</v>
      </c>
      <c r="U4400" s="9">
        <f t="shared" si="353"/>
        <v>0</v>
      </c>
      <c r="V4400" s="2" t="s">
        <v>345</v>
      </c>
      <c r="W4400" s="2">
        <v>2014</v>
      </c>
      <c r="X4400" s="2" t="s">
        <v>11079</v>
      </c>
    </row>
    <row r="4401" spans="1:25" ht="72.75" customHeight="1" outlineLevel="1" x14ac:dyDescent="0.25">
      <c r="A4401" s="2" t="s">
        <v>12580</v>
      </c>
      <c r="B4401" s="25" t="s">
        <v>27</v>
      </c>
      <c r="C4401" s="20" t="s">
        <v>9928</v>
      </c>
      <c r="D4401" s="20" t="s">
        <v>9929</v>
      </c>
      <c r="E4401" s="20" t="s">
        <v>9930</v>
      </c>
      <c r="F4401" s="5" t="s">
        <v>10918</v>
      </c>
      <c r="G4401" s="2" t="s">
        <v>343</v>
      </c>
      <c r="H4401" s="2">
        <v>70</v>
      </c>
      <c r="I4401" s="2">
        <v>710000000</v>
      </c>
      <c r="J4401" s="2" t="s">
        <v>11537</v>
      </c>
      <c r="K4401" s="14" t="s">
        <v>6133</v>
      </c>
      <c r="L4401" s="5" t="s">
        <v>1153</v>
      </c>
      <c r="M4401" s="5"/>
      <c r="N4401" s="2" t="s">
        <v>11021</v>
      </c>
      <c r="O4401" s="21">
        <v>0.3</v>
      </c>
      <c r="P4401" s="22"/>
      <c r="Q4401" s="23"/>
      <c r="R4401" s="5"/>
      <c r="S4401" s="8"/>
      <c r="T4401" s="9">
        <v>2000000</v>
      </c>
      <c r="U4401" s="9">
        <f t="shared" si="353"/>
        <v>2240000</v>
      </c>
      <c r="V4401" s="2" t="s">
        <v>345</v>
      </c>
      <c r="W4401" s="2">
        <v>2014</v>
      </c>
      <c r="X4401" s="2" t="s">
        <v>10795</v>
      </c>
    </row>
    <row r="4402" spans="1:25" ht="51" customHeight="1" outlineLevel="1" x14ac:dyDescent="0.25">
      <c r="A4402" s="2" t="s">
        <v>1622</v>
      </c>
      <c r="B4402" s="3" t="s">
        <v>27</v>
      </c>
      <c r="C4402" s="20" t="s">
        <v>9925</v>
      </c>
      <c r="D4402" s="20" t="s">
        <v>9926</v>
      </c>
      <c r="E4402" s="20" t="s">
        <v>9927</v>
      </c>
      <c r="F4402" s="2" t="s">
        <v>9088</v>
      </c>
      <c r="G4402" s="2" t="s">
        <v>343</v>
      </c>
      <c r="H4402" s="2">
        <v>70</v>
      </c>
      <c r="I4402" s="2">
        <v>710000000</v>
      </c>
      <c r="J4402" s="2" t="s">
        <v>11537</v>
      </c>
      <c r="K4402" s="2" t="s">
        <v>1449</v>
      </c>
      <c r="L4402" s="5" t="s">
        <v>1147</v>
      </c>
      <c r="M4402" s="5"/>
      <c r="N4402" s="2" t="s">
        <v>1468</v>
      </c>
      <c r="O4402" s="21" t="s">
        <v>1727</v>
      </c>
      <c r="P4402" s="102"/>
      <c r="Q4402" s="202"/>
      <c r="R4402" s="5"/>
      <c r="S4402" s="9"/>
      <c r="T4402" s="9">
        <v>0</v>
      </c>
      <c r="U4402" s="9">
        <f t="shared" si="353"/>
        <v>0</v>
      </c>
      <c r="V4402" s="2" t="s">
        <v>345</v>
      </c>
      <c r="W4402" s="2">
        <v>2014</v>
      </c>
      <c r="X4402" s="2"/>
    </row>
    <row r="4403" spans="1:25" ht="51" customHeight="1" outlineLevel="1" x14ac:dyDescent="0.25">
      <c r="A4403" s="2" t="s">
        <v>10835</v>
      </c>
      <c r="B4403" s="3" t="s">
        <v>27</v>
      </c>
      <c r="C4403" s="20" t="s">
        <v>9925</v>
      </c>
      <c r="D4403" s="20" t="s">
        <v>9926</v>
      </c>
      <c r="E4403" s="20" t="s">
        <v>9927</v>
      </c>
      <c r="F4403" s="2" t="s">
        <v>9088</v>
      </c>
      <c r="G4403" s="2" t="s">
        <v>343</v>
      </c>
      <c r="H4403" s="2">
        <v>70</v>
      </c>
      <c r="I4403" s="2">
        <v>710000000</v>
      </c>
      <c r="J4403" s="2" t="s">
        <v>11537</v>
      </c>
      <c r="K4403" s="2" t="s">
        <v>10794</v>
      </c>
      <c r="L4403" s="5" t="s">
        <v>1147</v>
      </c>
      <c r="M4403" s="5"/>
      <c r="N4403" s="2" t="s">
        <v>10998</v>
      </c>
      <c r="O4403" s="21" t="s">
        <v>1727</v>
      </c>
      <c r="P4403" s="102"/>
      <c r="Q4403" s="202"/>
      <c r="R4403" s="5"/>
      <c r="S4403" s="9"/>
      <c r="T4403" s="9">
        <v>11161000</v>
      </c>
      <c r="U4403" s="9">
        <f t="shared" si="353"/>
        <v>12500320.000000002</v>
      </c>
      <c r="V4403" s="2" t="s">
        <v>345</v>
      </c>
      <c r="W4403" s="2">
        <v>2014</v>
      </c>
      <c r="X4403" s="2" t="s">
        <v>10795</v>
      </c>
    </row>
    <row r="4404" spans="1:25" ht="51" customHeight="1" outlineLevel="1" x14ac:dyDescent="0.25">
      <c r="A4404" s="2" t="s">
        <v>1623</v>
      </c>
      <c r="B4404" s="25" t="s">
        <v>27</v>
      </c>
      <c r="C4404" s="5" t="s">
        <v>3762</v>
      </c>
      <c r="D4404" s="5" t="s">
        <v>3763</v>
      </c>
      <c r="E4404" s="5" t="s">
        <v>3764</v>
      </c>
      <c r="F4404" s="5" t="s">
        <v>1437</v>
      </c>
      <c r="G4404" s="2" t="s">
        <v>343</v>
      </c>
      <c r="H4404" s="2">
        <v>70</v>
      </c>
      <c r="I4404" s="2">
        <v>710000000</v>
      </c>
      <c r="J4404" s="2" t="s">
        <v>11537</v>
      </c>
      <c r="K4404" s="2" t="s">
        <v>116</v>
      </c>
      <c r="L4404" s="5" t="s">
        <v>1147</v>
      </c>
      <c r="M4404" s="5"/>
      <c r="N4404" s="2" t="s">
        <v>1469</v>
      </c>
      <c r="O4404" s="21" t="s">
        <v>1727</v>
      </c>
      <c r="P4404" s="22"/>
      <c r="Q4404" s="23"/>
      <c r="R4404" s="5"/>
      <c r="S4404" s="9"/>
      <c r="T4404" s="9">
        <v>0</v>
      </c>
      <c r="U4404" s="9">
        <f t="shared" si="353"/>
        <v>0</v>
      </c>
      <c r="V4404" s="2" t="s">
        <v>345</v>
      </c>
      <c r="W4404" s="2">
        <v>2014</v>
      </c>
      <c r="X4404" s="2"/>
    </row>
    <row r="4405" spans="1:25" ht="51" customHeight="1" outlineLevel="1" x14ac:dyDescent="0.25">
      <c r="A4405" s="2" t="s">
        <v>10836</v>
      </c>
      <c r="B4405" s="25" t="s">
        <v>27</v>
      </c>
      <c r="C4405" s="5" t="s">
        <v>3762</v>
      </c>
      <c r="D4405" s="5" t="s">
        <v>3763</v>
      </c>
      <c r="E4405" s="5" t="s">
        <v>3764</v>
      </c>
      <c r="F4405" s="5" t="s">
        <v>1437</v>
      </c>
      <c r="G4405" s="2" t="s">
        <v>343</v>
      </c>
      <c r="H4405" s="2">
        <v>70</v>
      </c>
      <c r="I4405" s="2">
        <v>710000000</v>
      </c>
      <c r="J4405" s="2" t="s">
        <v>11537</v>
      </c>
      <c r="K4405" s="2" t="s">
        <v>10794</v>
      </c>
      <c r="L4405" s="5" t="s">
        <v>1147</v>
      </c>
      <c r="M4405" s="5"/>
      <c r="N4405" s="2" t="s">
        <v>10993</v>
      </c>
      <c r="O4405" s="21" t="s">
        <v>1727</v>
      </c>
      <c r="P4405" s="22"/>
      <c r="Q4405" s="23"/>
      <c r="R4405" s="5"/>
      <c r="S4405" s="9"/>
      <c r="T4405" s="9">
        <v>9753000</v>
      </c>
      <c r="U4405" s="9">
        <f t="shared" si="353"/>
        <v>10923360.000000002</v>
      </c>
      <c r="V4405" s="2" t="s">
        <v>345</v>
      </c>
      <c r="W4405" s="2">
        <v>2014</v>
      </c>
      <c r="X4405" s="2" t="s">
        <v>11083</v>
      </c>
    </row>
    <row r="4406" spans="1:25" ht="51" customHeight="1" outlineLevel="1" x14ac:dyDescent="0.25">
      <c r="A4406" s="2" t="s">
        <v>1624</v>
      </c>
      <c r="B4406" s="25" t="s">
        <v>27</v>
      </c>
      <c r="C4406" s="5" t="s">
        <v>1382</v>
      </c>
      <c r="D4406" s="5" t="s">
        <v>1383</v>
      </c>
      <c r="E4406" s="5" t="s">
        <v>1384</v>
      </c>
      <c r="F4406" s="5" t="s">
        <v>1385</v>
      </c>
      <c r="G4406" s="2" t="s">
        <v>343</v>
      </c>
      <c r="H4406" s="2">
        <v>70</v>
      </c>
      <c r="I4406" s="2">
        <v>710000000</v>
      </c>
      <c r="J4406" s="2" t="s">
        <v>11537</v>
      </c>
      <c r="K4406" s="2" t="s">
        <v>1450</v>
      </c>
      <c r="L4406" s="5" t="s">
        <v>1147</v>
      </c>
      <c r="M4406" s="5"/>
      <c r="N4406" s="2" t="s">
        <v>1470</v>
      </c>
      <c r="O4406" s="21" t="s">
        <v>61</v>
      </c>
      <c r="P4406" s="22"/>
      <c r="Q4406" s="23"/>
      <c r="R4406" s="5"/>
      <c r="S4406" s="9"/>
      <c r="T4406" s="9">
        <v>0</v>
      </c>
      <c r="U4406" s="9">
        <f t="shared" si="353"/>
        <v>0</v>
      </c>
      <c r="V4406" s="2" t="s">
        <v>345</v>
      </c>
      <c r="W4406" s="2">
        <v>2014</v>
      </c>
      <c r="X4406" s="2"/>
    </row>
    <row r="4407" spans="1:25" ht="51" customHeight="1" outlineLevel="1" x14ac:dyDescent="0.25">
      <c r="A4407" s="2" t="s">
        <v>10926</v>
      </c>
      <c r="B4407" s="25" t="s">
        <v>27</v>
      </c>
      <c r="C4407" s="203" t="s">
        <v>9928</v>
      </c>
      <c r="D4407" s="20" t="s">
        <v>9929</v>
      </c>
      <c r="E4407" s="20" t="s">
        <v>9930</v>
      </c>
      <c r="F4407" s="5" t="s">
        <v>10918</v>
      </c>
      <c r="G4407" s="2" t="s">
        <v>343</v>
      </c>
      <c r="H4407" s="2">
        <v>70</v>
      </c>
      <c r="I4407" s="2">
        <v>710000000</v>
      </c>
      <c r="J4407" s="2" t="s">
        <v>11537</v>
      </c>
      <c r="K4407" s="2" t="s">
        <v>11402</v>
      </c>
      <c r="L4407" s="5" t="s">
        <v>1147</v>
      </c>
      <c r="M4407" s="5"/>
      <c r="N4407" s="2" t="s">
        <v>11025</v>
      </c>
      <c r="O4407" s="21" t="s">
        <v>1727</v>
      </c>
      <c r="P4407" s="22"/>
      <c r="Q4407" s="23"/>
      <c r="R4407" s="5"/>
      <c r="S4407" s="9"/>
      <c r="T4407" s="9">
        <v>0</v>
      </c>
      <c r="U4407" s="9">
        <f t="shared" si="353"/>
        <v>0</v>
      </c>
      <c r="V4407" s="2" t="s">
        <v>345</v>
      </c>
      <c r="W4407" s="2">
        <v>2014</v>
      </c>
      <c r="X4407" s="2" t="s">
        <v>11084</v>
      </c>
    </row>
    <row r="4408" spans="1:25" ht="63.75" outlineLevel="1" x14ac:dyDescent="0.25">
      <c r="A4408" s="2" t="s">
        <v>12581</v>
      </c>
      <c r="B4408" s="25" t="s">
        <v>27</v>
      </c>
      <c r="C4408" s="20" t="s">
        <v>9928</v>
      </c>
      <c r="D4408" s="20" t="s">
        <v>9929</v>
      </c>
      <c r="E4408" s="20" t="s">
        <v>9930</v>
      </c>
      <c r="F4408" s="5" t="s">
        <v>10918</v>
      </c>
      <c r="G4408" s="2" t="s">
        <v>343</v>
      </c>
      <c r="H4408" s="2">
        <v>70</v>
      </c>
      <c r="I4408" s="2">
        <v>710000000</v>
      </c>
      <c r="J4408" s="2" t="s">
        <v>11537</v>
      </c>
      <c r="K4408" s="14" t="s">
        <v>6133</v>
      </c>
      <c r="L4408" s="5" t="s">
        <v>1147</v>
      </c>
      <c r="M4408" s="5"/>
      <c r="N4408" s="2" t="s">
        <v>11021</v>
      </c>
      <c r="O4408" s="21">
        <v>0.3</v>
      </c>
      <c r="P4408" s="22"/>
      <c r="Q4408" s="23"/>
      <c r="R4408" s="5"/>
      <c r="S4408" s="8"/>
      <c r="T4408" s="9">
        <v>2500000</v>
      </c>
      <c r="U4408" s="9">
        <f t="shared" si="353"/>
        <v>2800000.0000000005</v>
      </c>
      <c r="V4408" s="2" t="s">
        <v>345</v>
      </c>
      <c r="W4408" s="2">
        <v>2014</v>
      </c>
      <c r="X4408" s="2" t="s">
        <v>10795</v>
      </c>
    </row>
    <row r="4409" spans="1:25" ht="63.75" customHeight="1" outlineLevel="1" x14ac:dyDescent="0.25">
      <c r="A4409" s="2" t="s">
        <v>1625</v>
      </c>
      <c r="B4409" s="3" t="s">
        <v>27</v>
      </c>
      <c r="C4409" s="5" t="s">
        <v>1354</v>
      </c>
      <c r="D4409" s="5" t="s">
        <v>1355</v>
      </c>
      <c r="E4409" s="5" t="s">
        <v>1355</v>
      </c>
      <c r="F4409" s="5" t="s">
        <v>1438</v>
      </c>
      <c r="G4409" s="2" t="s">
        <v>343</v>
      </c>
      <c r="H4409" s="2">
        <v>70</v>
      </c>
      <c r="I4409" s="2">
        <v>710000000</v>
      </c>
      <c r="J4409" s="2" t="s">
        <v>11537</v>
      </c>
      <c r="K4409" s="2" t="s">
        <v>58</v>
      </c>
      <c r="L4409" s="2" t="s">
        <v>1140</v>
      </c>
      <c r="M4409" s="5"/>
      <c r="N4409" s="2" t="s">
        <v>1456</v>
      </c>
      <c r="O4409" s="21" t="s">
        <v>1727</v>
      </c>
      <c r="P4409" s="102"/>
      <c r="Q4409" s="202"/>
      <c r="R4409" s="5"/>
      <c r="S4409" s="9"/>
      <c r="T4409" s="9">
        <v>0</v>
      </c>
      <c r="U4409" s="9">
        <f t="shared" si="353"/>
        <v>0</v>
      </c>
      <c r="V4409" s="2" t="s">
        <v>345</v>
      </c>
      <c r="W4409" s="2">
        <v>2014</v>
      </c>
      <c r="X4409" s="2"/>
    </row>
    <row r="4410" spans="1:25" ht="63.75" customHeight="1" outlineLevel="1" x14ac:dyDescent="0.25">
      <c r="A4410" s="2" t="s">
        <v>10837</v>
      </c>
      <c r="B4410" s="3" t="s">
        <v>27</v>
      </c>
      <c r="C4410" s="5" t="s">
        <v>1354</v>
      </c>
      <c r="D4410" s="5" t="s">
        <v>1355</v>
      </c>
      <c r="E4410" s="5" t="s">
        <v>1355</v>
      </c>
      <c r="F4410" s="5" t="s">
        <v>1438</v>
      </c>
      <c r="G4410" s="2" t="s">
        <v>343</v>
      </c>
      <c r="H4410" s="2">
        <v>70</v>
      </c>
      <c r="I4410" s="2">
        <v>710000000</v>
      </c>
      <c r="J4410" s="2" t="s">
        <v>11537</v>
      </c>
      <c r="K4410" s="2" t="s">
        <v>10794</v>
      </c>
      <c r="L4410" s="2" t="s">
        <v>1140</v>
      </c>
      <c r="M4410" s="5"/>
      <c r="N4410" s="2" t="s">
        <v>10184</v>
      </c>
      <c r="O4410" s="21" t="s">
        <v>1727</v>
      </c>
      <c r="P4410" s="102"/>
      <c r="Q4410" s="202"/>
      <c r="R4410" s="5"/>
      <c r="S4410" s="9"/>
      <c r="T4410" s="9">
        <v>0</v>
      </c>
      <c r="U4410" s="9">
        <f t="shared" ref="U4410:U4420" si="354">T4410*1.12</f>
        <v>0</v>
      </c>
      <c r="V4410" s="2" t="s">
        <v>345</v>
      </c>
      <c r="W4410" s="2">
        <v>2014</v>
      </c>
      <c r="X4410" s="2" t="s">
        <v>10152</v>
      </c>
    </row>
    <row r="4411" spans="1:25" ht="63.75" customHeight="1" outlineLevel="1" x14ac:dyDescent="0.25">
      <c r="A4411" s="2" t="s">
        <v>1626</v>
      </c>
      <c r="B4411" s="25" t="s">
        <v>27</v>
      </c>
      <c r="C4411" s="20" t="s">
        <v>9931</v>
      </c>
      <c r="D4411" s="20" t="s">
        <v>9932</v>
      </c>
      <c r="E4411" s="20" t="s">
        <v>9933</v>
      </c>
      <c r="F4411" s="5" t="s">
        <v>1439</v>
      </c>
      <c r="G4411" s="2" t="s">
        <v>343</v>
      </c>
      <c r="H4411" s="2">
        <v>70</v>
      </c>
      <c r="I4411" s="2">
        <v>710000000</v>
      </c>
      <c r="J4411" s="2" t="s">
        <v>11537</v>
      </c>
      <c r="K4411" s="2" t="s">
        <v>58</v>
      </c>
      <c r="L4411" s="2" t="s">
        <v>1140</v>
      </c>
      <c r="M4411" s="5"/>
      <c r="N4411" s="2" t="s">
        <v>1457</v>
      </c>
      <c r="O4411" s="21" t="s">
        <v>61</v>
      </c>
      <c r="P4411" s="102"/>
      <c r="Q4411" s="23"/>
      <c r="R4411" s="5"/>
      <c r="S4411" s="9"/>
      <c r="T4411" s="9">
        <v>0</v>
      </c>
      <c r="U4411" s="9">
        <f t="shared" si="354"/>
        <v>0</v>
      </c>
      <c r="V4411" s="2" t="s">
        <v>345</v>
      </c>
      <c r="W4411" s="2">
        <v>2014</v>
      </c>
      <c r="X4411" s="2"/>
    </row>
    <row r="4412" spans="1:25" ht="74.25" customHeight="1" outlineLevel="1" x14ac:dyDescent="0.25">
      <c r="A4412" s="2" t="s">
        <v>10838</v>
      </c>
      <c r="B4412" s="25" t="s">
        <v>27</v>
      </c>
      <c r="C4412" s="20" t="s">
        <v>9931</v>
      </c>
      <c r="D4412" s="20" t="s">
        <v>9932</v>
      </c>
      <c r="E4412" s="20" t="s">
        <v>9933</v>
      </c>
      <c r="F4412" s="5" t="s">
        <v>1439</v>
      </c>
      <c r="G4412" s="2" t="s">
        <v>343</v>
      </c>
      <c r="H4412" s="2">
        <v>70</v>
      </c>
      <c r="I4412" s="2">
        <v>710000000</v>
      </c>
      <c r="J4412" s="2" t="s">
        <v>11537</v>
      </c>
      <c r="K4412" s="2" t="s">
        <v>10794</v>
      </c>
      <c r="L4412" s="2" t="s">
        <v>1140</v>
      </c>
      <c r="M4412" s="5"/>
      <c r="N4412" s="2" t="s">
        <v>10993</v>
      </c>
      <c r="O4412" s="21" t="s">
        <v>1727</v>
      </c>
      <c r="P4412" s="102"/>
      <c r="Q4412" s="23"/>
      <c r="R4412" s="5"/>
      <c r="S4412" s="9"/>
      <c r="T4412" s="9">
        <v>0</v>
      </c>
      <c r="U4412" s="9">
        <f t="shared" si="354"/>
        <v>0</v>
      </c>
      <c r="V4412" s="2" t="s">
        <v>345</v>
      </c>
      <c r="W4412" s="2">
        <v>2014</v>
      </c>
      <c r="X4412" s="2" t="s">
        <v>11085</v>
      </c>
    </row>
    <row r="4413" spans="1:25" s="290" customFormat="1" ht="74.25" customHeight="1" outlineLevel="1" x14ac:dyDescent="0.25">
      <c r="A4413" s="291" t="s">
        <v>13719</v>
      </c>
      <c r="B4413" s="25" t="s">
        <v>27</v>
      </c>
      <c r="C4413" s="20" t="s">
        <v>9931</v>
      </c>
      <c r="D4413" s="20" t="s">
        <v>9932</v>
      </c>
      <c r="E4413" s="20" t="s">
        <v>9933</v>
      </c>
      <c r="F4413" s="293" t="s">
        <v>1439</v>
      </c>
      <c r="G4413" s="291" t="s">
        <v>343</v>
      </c>
      <c r="H4413" s="291">
        <v>70</v>
      </c>
      <c r="I4413" s="291">
        <v>710000000</v>
      </c>
      <c r="J4413" s="291" t="s">
        <v>11537</v>
      </c>
      <c r="K4413" s="291" t="s">
        <v>10794</v>
      </c>
      <c r="L4413" s="291" t="s">
        <v>1140</v>
      </c>
      <c r="M4413" s="293"/>
      <c r="N4413" s="291" t="s">
        <v>1456</v>
      </c>
      <c r="O4413" s="21" t="s">
        <v>1727</v>
      </c>
      <c r="P4413" s="102"/>
      <c r="Q4413" s="23"/>
      <c r="R4413" s="293"/>
      <c r="S4413" s="294"/>
      <c r="T4413" s="294">
        <v>4902000</v>
      </c>
      <c r="U4413" s="294">
        <f t="shared" ref="U4413" si="355">T4413*1.12</f>
        <v>5490240.0000000009</v>
      </c>
      <c r="V4413" s="291" t="s">
        <v>345</v>
      </c>
      <c r="W4413" s="291">
        <v>2014</v>
      </c>
      <c r="X4413" s="291">
        <v>14</v>
      </c>
      <c r="Y4413" s="290" t="s">
        <v>13294</v>
      </c>
    </row>
    <row r="4414" spans="1:25" ht="63.75" customHeight="1" outlineLevel="1" x14ac:dyDescent="0.25">
      <c r="A4414" s="2" t="s">
        <v>1627</v>
      </c>
      <c r="B4414" s="25" t="s">
        <v>27</v>
      </c>
      <c r="C4414" s="5" t="s">
        <v>1382</v>
      </c>
      <c r="D4414" s="5" t="s">
        <v>1383</v>
      </c>
      <c r="E4414" s="5" t="s">
        <v>1384</v>
      </c>
      <c r="F4414" s="5" t="s">
        <v>1385</v>
      </c>
      <c r="G4414" s="2" t="s">
        <v>343</v>
      </c>
      <c r="H4414" s="2">
        <v>70</v>
      </c>
      <c r="I4414" s="2">
        <v>710000000</v>
      </c>
      <c r="J4414" s="2" t="s">
        <v>11537</v>
      </c>
      <c r="K4414" s="2" t="s">
        <v>1450</v>
      </c>
      <c r="L4414" s="2" t="s">
        <v>1140</v>
      </c>
      <c r="M4414" s="5"/>
      <c r="N4414" s="2" t="s">
        <v>1458</v>
      </c>
      <c r="O4414" s="21" t="s">
        <v>61</v>
      </c>
      <c r="P4414" s="22"/>
      <c r="Q4414" s="23"/>
      <c r="R4414" s="5"/>
      <c r="S4414" s="9"/>
      <c r="T4414" s="9">
        <v>0</v>
      </c>
      <c r="U4414" s="9">
        <f t="shared" si="354"/>
        <v>0</v>
      </c>
      <c r="V4414" s="2" t="s">
        <v>345</v>
      </c>
      <c r="W4414" s="2">
        <v>2014</v>
      </c>
      <c r="X4414" s="2"/>
    </row>
    <row r="4415" spans="1:25" ht="63.75" customHeight="1" outlineLevel="1" x14ac:dyDescent="0.25">
      <c r="A4415" s="2" t="s">
        <v>10839</v>
      </c>
      <c r="B4415" s="25" t="s">
        <v>27</v>
      </c>
      <c r="C4415" s="5" t="s">
        <v>1382</v>
      </c>
      <c r="D4415" s="5" t="s">
        <v>1383</v>
      </c>
      <c r="E4415" s="5" t="s">
        <v>1384</v>
      </c>
      <c r="F4415" s="5" t="s">
        <v>1385</v>
      </c>
      <c r="G4415" s="2" t="s">
        <v>343</v>
      </c>
      <c r="H4415" s="2">
        <v>70</v>
      </c>
      <c r="I4415" s="2">
        <v>710000000</v>
      </c>
      <c r="J4415" s="2" t="s">
        <v>11537</v>
      </c>
      <c r="K4415" s="2" t="s">
        <v>10794</v>
      </c>
      <c r="L4415" s="2" t="s">
        <v>1140</v>
      </c>
      <c r="M4415" s="5"/>
      <c r="N4415" s="2" t="s">
        <v>10184</v>
      </c>
      <c r="O4415" s="21" t="s">
        <v>61</v>
      </c>
      <c r="P4415" s="22"/>
      <c r="Q4415" s="23"/>
      <c r="R4415" s="5"/>
      <c r="S4415" s="9"/>
      <c r="T4415" s="9">
        <v>0</v>
      </c>
      <c r="U4415" s="9">
        <f t="shared" si="354"/>
        <v>0</v>
      </c>
      <c r="V4415" s="2" t="s">
        <v>345</v>
      </c>
      <c r="W4415" s="2">
        <v>2014</v>
      </c>
      <c r="X4415" s="2" t="s">
        <v>10795</v>
      </c>
    </row>
    <row r="4416" spans="1:25" ht="63.75" customHeight="1" outlineLevel="1" x14ac:dyDescent="0.25">
      <c r="A4416" s="2" t="s">
        <v>10927</v>
      </c>
      <c r="B4416" s="25" t="s">
        <v>27</v>
      </c>
      <c r="C4416" s="203" t="s">
        <v>9928</v>
      </c>
      <c r="D4416" s="20" t="s">
        <v>9929</v>
      </c>
      <c r="E4416" s="20" t="s">
        <v>9930</v>
      </c>
      <c r="F4416" s="5" t="s">
        <v>10918</v>
      </c>
      <c r="G4416" s="2" t="s">
        <v>343</v>
      </c>
      <c r="H4416" s="2">
        <v>70</v>
      </c>
      <c r="I4416" s="2">
        <v>710000000</v>
      </c>
      <c r="J4416" s="2" t="s">
        <v>11537</v>
      </c>
      <c r="K4416" s="2" t="s">
        <v>6016</v>
      </c>
      <c r="L4416" s="2" t="s">
        <v>1140</v>
      </c>
      <c r="M4416" s="5"/>
      <c r="N4416" s="2" t="s">
        <v>11025</v>
      </c>
      <c r="O4416" s="21" t="s">
        <v>1727</v>
      </c>
      <c r="P4416" s="22"/>
      <c r="Q4416" s="23"/>
      <c r="R4416" s="5"/>
      <c r="S4416" s="9"/>
      <c r="T4416" s="9">
        <v>0</v>
      </c>
      <c r="U4416" s="9">
        <f t="shared" si="354"/>
        <v>0</v>
      </c>
      <c r="V4416" s="2" t="s">
        <v>345</v>
      </c>
      <c r="W4416" s="2">
        <v>2014</v>
      </c>
      <c r="X4416" s="2" t="s">
        <v>11086</v>
      </c>
    </row>
    <row r="4417" spans="1:25" ht="63.75" outlineLevel="1" x14ac:dyDescent="0.25">
      <c r="A4417" s="2" t="s">
        <v>12582</v>
      </c>
      <c r="B4417" s="25" t="s">
        <v>27</v>
      </c>
      <c r="C4417" s="20" t="s">
        <v>9928</v>
      </c>
      <c r="D4417" s="20" t="s">
        <v>9929</v>
      </c>
      <c r="E4417" s="20" t="s">
        <v>9930</v>
      </c>
      <c r="F4417" s="5" t="s">
        <v>10918</v>
      </c>
      <c r="G4417" s="2" t="s">
        <v>343</v>
      </c>
      <c r="H4417" s="2">
        <v>70</v>
      </c>
      <c r="I4417" s="2">
        <v>710000000</v>
      </c>
      <c r="J4417" s="2" t="s">
        <v>11537</v>
      </c>
      <c r="K4417" s="14" t="s">
        <v>6133</v>
      </c>
      <c r="L4417" s="2" t="s">
        <v>1140</v>
      </c>
      <c r="M4417" s="5"/>
      <c r="N4417" s="2" t="s">
        <v>11021</v>
      </c>
      <c r="O4417" s="21">
        <v>0.3</v>
      </c>
      <c r="P4417" s="22"/>
      <c r="Q4417" s="23"/>
      <c r="R4417" s="5"/>
      <c r="S4417" s="8"/>
      <c r="T4417" s="9">
        <v>3000000</v>
      </c>
      <c r="U4417" s="9">
        <f t="shared" si="354"/>
        <v>3360000.0000000005</v>
      </c>
      <c r="V4417" s="2" t="s">
        <v>345</v>
      </c>
      <c r="W4417" s="2">
        <v>2014</v>
      </c>
      <c r="X4417" s="2" t="s">
        <v>10795</v>
      </c>
    </row>
    <row r="4418" spans="1:25" ht="84" customHeight="1" outlineLevel="1" x14ac:dyDescent="0.25">
      <c r="A4418" s="2" t="s">
        <v>1628</v>
      </c>
      <c r="B4418" s="3" t="s">
        <v>27</v>
      </c>
      <c r="C4418" s="5" t="s">
        <v>1357</v>
      </c>
      <c r="D4418" s="5" t="s">
        <v>1358</v>
      </c>
      <c r="E4418" s="5" t="s">
        <v>1359</v>
      </c>
      <c r="F4418" s="5" t="s">
        <v>1440</v>
      </c>
      <c r="G4418" s="2" t="s">
        <v>343</v>
      </c>
      <c r="H4418" s="2">
        <v>70</v>
      </c>
      <c r="I4418" s="2">
        <v>710000000</v>
      </c>
      <c r="J4418" s="2" t="s">
        <v>11537</v>
      </c>
      <c r="K4418" s="2" t="s">
        <v>1448</v>
      </c>
      <c r="L4418" s="2" t="s">
        <v>1140</v>
      </c>
      <c r="M4418" s="5"/>
      <c r="N4418" s="2" t="s">
        <v>1455</v>
      </c>
      <c r="O4418" s="21" t="s">
        <v>1727</v>
      </c>
      <c r="P4418" s="102"/>
      <c r="Q4418" s="23"/>
      <c r="R4418" s="5"/>
      <c r="S4418" s="9"/>
      <c r="T4418" s="9">
        <v>0</v>
      </c>
      <c r="U4418" s="9">
        <f t="shared" si="354"/>
        <v>0</v>
      </c>
      <c r="V4418" s="2" t="s">
        <v>345</v>
      </c>
      <c r="W4418" s="2">
        <v>2014</v>
      </c>
      <c r="X4418" s="2"/>
    </row>
    <row r="4419" spans="1:25" ht="70.5" customHeight="1" outlineLevel="1" x14ac:dyDescent="0.25">
      <c r="A4419" s="2" t="s">
        <v>10840</v>
      </c>
      <c r="B4419" s="3" t="s">
        <v>27</v>
      </c>
      <c r="C4419" s="5" t="s">
        <v>1357</v>
      </c>
      <c r="D4419" s="5" t="s">
        <v>1358</v>
      </c>
      <c r="E4419" s="5" t="s">
        <v>1359</v>
      </c>
      <c r="F4419" s="5" t="s">
        <v>1440</v>
      </c>
      <c r="G4419" s="2" t="s">
        <v>343</v>
      </c>
      <c r="H4419" s="2">
        <v>70</v>
      </c>
      <c r="I4419" s="2">
        <v>710000000</v>
      </c>
      <c r="J4419" s="2" t="s">
        <v>11537</v>
      </c>
      <c r="K4419" s="2" t="s">
        <v>10794</v>
      </c>
      <c r="L4419" s="2" t="s">
        <v>1140</v>
      </c>
      <c r="M4419" s="5"/>
      <c r="N4419" s="2" t="s">
        <v>10184</v>
      </c>
      <c r="O4419" s="21" t="s">
        <v>1727</v>
      </c>
      <c r="P4419" s="102"/>
      <c r="Q4419" s="23"/>
      <c r="R4419" s="5"/>
      <c r="S4419" s="9"/>
      <c r="T4419" s="9">
        <v>0</v>
      </c>
      <c r="U4419" s="9">
        <f t="shared" si="354"/>
        <v>0</v>
      </c>
      <c r="V4419" s="2" t="s">
        <v>345</v>
      </c>
      <c r="W4419" s="2">
        <v>2014</v>
      </c>
      <c r="X4419" s="2" t="s">
        <v>10795</v>
      </c>
    </row>
    <row r="4420" spans="1:25" ht="63.75" customHeight="1" outlineLevel="1" x14ac:dyDescent="0.25">
      <c r="A4420" s="2" t="s">
        <v>11145</v>
      </c>
      <c r="B4420" s="3" t="s">
        <v>27</v>
      </c>
      <c r="C4420" s="203" t="s">
        <v>11034</v>
      </c>
      <c r="D4420" s="20" t="s">
        <v>11035</v>
      </c>
      <c r="E4420" s="20" t="s">
        <v>11036</v>
      </c>
      <c r="F4420" s="5" t="s">
        <v>1440</v>
      </c>
      <c r="G4420" s="2" t="s">
        <v>343</v>
      </c>
      <c r="H4420" s="2">
        <v>70</v>
      </c>
      <c r="I4420" s="2">
        <v>710000000</v>
      </c>
      <c r="J4420" s="2" t="s">
        <v>11537</v>
      </c>
      <c r="K4420" s="2" t="s">
        <v>10794</v>
      </c>
      <c r="L4420" s="2" t="s">
        <v>1140</v>
      </c>
      <c r="M4420" s="5"/>
      <c r="N4420" s="2" t="s">
        <v>10993</v>
      </c>
      <c r="O4420" s="21" t="s">
        <v>1727</v>
      </c>
      <c r="P4420" s="102"/>
      <c r="Q4420" s="23"/>
      <c r="R4420" s="5"/>
      <c r="S4420" s="9"/>
      <c r="T4420" s="9">
        <v>43606000</v>
      </c>
      <c r="U4420" s="9">
        <f t="shared" si="354"/>
        <v>48838720.000000007</v>
      </c>
      <c r="V4420" s="2" t="s">
        <v>345</v>
      </c>
      <c r="W4420" s="2">
        <v>2014</v>
      </c>
      <c r="X4420" s="2" t="s">
        <v>11053</v>
      </c>
    </row>
    <row r="4421" spans="1:25" ht="63.75" customHeight="1" outlineLevel="1" x14ac:dyDescent="0.25">
      <c r="A4421" s="2" t="s">
        <v>1629</v>
      </c>
      <c r="B4421" s="3" t="s">
        <v>27</v>
      </c>
      <c r="C4421" s="20" t="s">
        <v>9934</v>
      </c>
      <c r="D4421" s="20" t="s">
        <v>9935</v>
      </c>
      <c r="E4421" s="20" t="s">
        <v>9936</v>
      </c>
      <c r="F4421" s="5" t="s">
        <v>1441</v>
      </c>
      <c r="G4421" s="2" t="s">
        <v>343</v>
      </c>
      <c r="H4421" s="2">
        <v>70</v>
      </c>
      <c r="I4421" s="2">
        <v>710000000</v>
      </c>
      <c r="J4421" s="2" t="s">
        <v>11537</v>
      </c>
      <c r="K4421" s="2" t="s">
        <v>58</v>
      </c>
      <c r="L4421" s="2" t="s">
        <v>1140</v>
      </c>
      <c r="M4421" s="5"/>
      <c r="N4421" s="2" t="s">
        <v>1456</v>
      </c>
      <c r="O4421" s="21" t="s">
        <v>61</v>
      </c>
      <c r="P4421" s="102"/>
      <c r="Q4421" s="202"/>
      <c r="R4421" s="5"/>
      <c r="S4421" s="9"/>
      <c r="T4421" s="9">
        <v>0</v>
      </c>
      <c r="U4421" s="9">
        <f>T4421*1.12</f>
        <v>0</v>
      </c>
      <c r="V4421" s="2" t="s">
        <v>345</v>
      </c>
      <c r="W4421" s="2">
        <v>2014</v>
      </c>
      <c r="X4421" s="2"/>
    </row>
    <row r="4422" spans="1:25" ht="63.75" customHeight="1" outlineLevel="1" x14ac:dyDescent="0.25">
      <c r="A4422" s="2" t="s">
        <v>10841</v>
      </c>
      <c r="B4422" s="3" t="s">
        <v>27</v>
      </c>
      <c r="C4422" s="20" t="s">
        <v>9934</v>
      </c>
      <c r="D4422" s="20" t="s">
        <v>9935</v>
      </c>
      <c r="E4422" s="20" t="s">
        <v>9936</v>
      </c>
      <c r="F4422" s="5" t="s">
        <v>1441</v>
      </c>
      <c r="G4422" s="2" t="s">
        <v>343</v>
      </c>
      <c r="H4422" s="2">
        <v>70</v>
      </c>
      <c r="I4422" s="2">
        <v>710000000</v>
      </c>
      <c r="J4422" s="2" t="s">
        <v>11537</v>
      </c>
      <c r="K4422" s="2" t="s">
        <v>10794</v>
      </c>
      <c r="L4422" s="2" t="s">
        <v>1140</v>
      </c>
      <c r="M4422" s="5"/>
      <c r="N4422" s="2" t="s">
        <v>10184</v>
      </c>
      <c r="O4422" s="21" t="s">
        <v>61</v>
      </c>
      <c r="P4422" s="102"/>
      <c r="Q4422" s="202"/>
      <c r="R4422" s="5"/>
      <c r="S4422" s="9"/>
      <c r="T4422" s="9">
        <v>0</v>
      </c>
      <c r="U4422" s="9">
        <v>0</v>
      </c>
      <c r="V4422" s="2" t="s">
        <v>345</v>
      </c>
      <c r="W4422" s="2">
        <v>2014</v>
      </c>
      <c r="X4422" s="2" t="s">
        <v>10152</v>
      </c>
    </row>
    <row r="4423" spans="1:25" ht="63.75" customHeight="1" outlineLevel="1" x14ac:dyDescent="0.25">
      <c r="A4423" s="2" t="s">
        <v>1630</v>
      </c>
      <c r="B4423" s="3" t="s">
        <v>27</v>
      </c>
      <c r="C4423" s="5" t="s">
        <v>1354</v>
      </c>
      <c r="D4423" s="5" t="s">
        <v>1355</v>
      </c>
      <c r="E4423" s="5" t="s">
        <v>1355</v>
      </c>
      <c r="F4423" s="5" t="s">
        <v>1442</v>
      </c>
      <c r="G4423" s="2" t="s">
        <v>343</v>
      </c>
      <c r="H4423" s="2">
        <v>70</v>
      </c>
      <c r="I4423" s="2">
        <v>710000000</v>
      </c>
      <c r="J4423" s="2" t="s">
        <v>11537</v>
      </c>
      <c r="K4423" s="2" t="s">
        <v>1450</v>
      </c>
      <c r="L4423" s="2" t="s">
        <v>1139</v>
      </c>
      <c r="M4423" s="5"/>
      <c r="N4423" s="2" t="s">
        <v>453</v>
      </c>
      <c r="O4423" s="21" t="s">
        <v>1727</v>
      </c>
      <c r="P4423" s="102"/>
      <c r="Q4423" s="23"/>
      <c r="R4423" s="5"/>
      <c r="S4423" s="9"/>
      <c r="T4423" s="9">
        <v>0</v>
      </c>
      <c r="U4423" s="9">
        <f t="shared" ref="U4423:U4429" si="356">T4423*1.12</f>
        <v>0</v>
      </c>
      <c r="V4423" s="2" t="s">
        <v>345</v>
      </c>
      <c r="W4423" s="2">
        <v>2014</v>
      </c>
      <c r="X4423" s="2"/>
    </row>
    <row r="4424" spans="1:25" ht="102" customHeight="1" outlineLevel="1" x14ac:dyDescent="0.25">
      <c r="A4424" s="2" t="s">
        <v>11146</v>
      </c>
      <c r="B4424" s="3" t="s">
        <v>27</v>
      </c>
      <c r="C4424" s="203" t="s">
        <v>11147</v>
      </c>
      <c r="D4424" s="20" t="s">
        <v>1300</v>
      </c>
      <c r="E4424" s="20" t="s">
        <v>11148</v>
      </c>
      <c r="F4424" s="5" t="s">
        <v>1442</v>
      </c>
      <c r="G4424" s="2" t="s">
        <v>343</v>
      </c>
      <c r="H4424" s="2">
        <v>70</v>
      </c>
      <c r="I4424" s="2">
        <v>710000000</v>
      </c>
      <c r="J4424" s="2" t="s">
        <v>11537</v>
      </c>
      <c r="K4424" s="2" t="s">
        <v>6016</v>
      </c>
      <c r="L4424" s="2" t="s">
        <v>1139</v>
      </c>
      <c r="M4424" s="5"/>
      <c r="N4424" s="2" t="s">
        <v>10993</v>
      </c>
      <c r="O4424" s="21" t="s">
        <v>1727</v>
      </c>
      <c r="P4424" s="102"/>
      <c r="Q4424" s="23"/>
      <c r="R4424" s="5"/>
      <c r="S4424" s="9"/>
      <c r="T4424" s="9">
        <v>0</v>
      </c>
      <c r="U4424" s="9">
        <f t="shared" si="356"/>
        <v>0</v>
      </c>
      <c r="V4424" s="2" t="s">
        <v>345</v>
      </c>
      <c r="W4424" s="2">
        <v>2014</v>
      </c>
      <c r="X4424" s="2" t="s">
        <v>11010</v>
      </c>
    </row>
    <row r="4425" spans="1:25" ht="102" customHeight="1" x14ac:dyDescent="0.25">
      <c r="A4425" s="2" t="s">
        <v>13395</v>
      </c>
      <c r="B4425" s="3" t="s">
        <v>27</v>
      </c>
      <c r="C4425" s="20" t="s">
        <v>11147</v>
      </c>
      <c r="D4425" s="20" t="s">
        <v>1300</v>
      </c>
      <c r="E4425" s="20" t="s">
        <v>11148</v>
      </c>
      <c r="F4425" s="5" t="s">
        <v>1442</v>
      </c>
      <c r="G4425" s="2" t="s">
        <v>343</v>
      </c>
      <c r="H4425" s="2">
        <v>70</v>
      </c>
      <c r="I4425" s="2">
        <v>710000000</v>
      </c>
      <c r="J4425" s="2" t="s">
        <v>1075</v>
      </c>
      <c r="K4425" s="2" t="s">
        <v>6133</v>
      </c>
      <c r="L4425" s="2" t="s">
        <v>1139</v>
      </c>
      <c r="M4425" s="5"/>
      <c r="N4425" s="2" t="s">
        <v>11021</v>
      </c>
      <c r="O4425" s="21" t="s">
        <v>1727</v>
      </c>
      <c r="P4425" s="102"/>
      <c r="Q4425" s="23"/>
      <c r="R4425" s="5"/>
      <c r="S4425" s="8"/>
      <c r="T4425" s="246">
        <v>40031104</v>
      </c>
      <c r="U4425" s="246">
        <f t="shared" si="356"/>
        <v>44834836.480000004</v>
      </c>
      <c r="V4425" s="2" t="s">
        <v>345</v>
      </c>
      <c r="W4425" s="2">
        <v>2014</v>
      </c>
      <c r="X4425" s="2" t="s">
        <v>10845</v>
      </c>
      <c r="Y4425" s="237" t="s">
        <v>13294</v>
      </c>
    </row>
    <row r="4426" spans="1:25" ht="63.75" customHeight="1" outlineLevel="1" x14ac:dyDescent="0.25">
      <c r="A4426" s="2" t="s">
        <v>1631</v>
      </c>
      <c r="B4426" s="3" t="s">
        <v>27</v>
      </c>
      <c r="C4426" s="5" t="s">
        <v>1283</v>
      </c>
      <c r="D4426" s="5" t="s">
        <v>1282</v>
      </c>
      <c r="E4426" s="5" t="s">
        <v>1282</v>
      </c>
      <c r="F4426" s="5" t="s">
        <v>1249</v>
      </c>
      <c r="G4426" s="2" t="s">
        <v>343</v>
      </c>
      <c r="H4426" s="2">
        <v>70</v>
      </c>
      <c r="I4426" s="2">
        <v>710000000</v>
      </c>
      <c r="J4426" s="2" t="s">
        <v>11537</v>
      </c>
      <c r="K4426" s="90" t="s">
        <v>1034</v>
      </c>
      <c r="L4426" s="2" t="s">
        <v>1139</v>
      </c>
      <c r="M4426" s="5"/>
      <c r="N4426" s="2" t="s">
        <v>1455</v>
      </c>
      <c r="O4426" s="21" t="s">
        <v>1727</v>
      </c>
      <c r="P4426" s="22"/>
      <c r="Q4426" s="23"/>
      <c r="R4426" s="5"/>
      <c r="S4426" s="9"/>
      <c r="T4426" s="9">
        <v>0</v>
      </c>
      <c r="U4426" s="9">
        <f t="shared" si="356"/>
        <v>0</v>
      </c>
      <c r="V4426" s="2" t="s">
        <v>345</v>
      </c>
      <c r="W4426" s="2">
        <v>2014</v>
      </c>
      <c r="X4426" s="2" t="s">
        <v>10152</v>
      </c>
    </row>
    <row r="4427" spans="1:25" ht="102" customHeight="1" outlineLevel="1" x14ac:dyDescent="0.25">
      <c r="A4427" s="2" t="s">
        <v>1632</v>
      </c>
      <c r="B4427" s="3" t="s">
        <v>27</v>
      </c>
      <c r="C4427" s="5" t="s">
        <v>1398</v>
      </c>
      <c r="D4427" s="5" t="s">
        <v>1399</v>
      </c>
      <c r="E4427" s="5" t="s">
        <v>1400</v>
      </c>
      <c r="F4427" s="5" t="s">
        <v>1443</v>
      </c>
      <c r="G4427" s="2" t="s">
        <v>343</v>
      </c>
      <c r="H4427" s="2">
        <v>70</v>
      </c>
      <c r="I4427" s="2">
        <v>710000000</v>
      </c>
      <c r="J4427" s="2" t="s">
        <v>11537</v>
      </c>
      <c r="K4427" s="2" t="s">
        <v>116</v>
      </c>
      <c r="L4427" s="2" t="s">
        <v>1139</v>
      </c>
      <c r="M4427" s="5"/>
      <c r="N4427" s="2" t="s">
        <v>1456</v>
      </c>
      <c r="O4427" s="21" t="s">
        <v>1727</v>
      </c>
      <c r="P4427" s="102"/>
      <c r="Q4427" s="23"/>
      <c r="R4427" s="5"/>
      <c r="S4427" s="9"/>
      <c r="T4427" s="9">
        <v>0</v>
      </c>
      <c r="U4427" s="9">
        <f t="shared" si="356"/>
        <v>0</v>
      </c>
      <c r="V4427" s="2" t="s">
        <v>345</v>
      </c>
      <c r="W4427" s="2">
        <v>2014</v>
      </c>
      <c r="X4427" s="2"/>
    </row>
    <row r="4428" spans="1:25" ht="102" customHeight="1" outlineLevel="1" x14ac:dyDescent="0.25">
      <c r="A4428" s="2" t="s">
        <v>10842</v>
      </c>
      <c r="B4428" s="3" t="s">
        <v>27</v>
      </c>
      <c r="C4428" s="5" t="s">
        <v>1398</v>
      </c>
      <c r="D4428" s="5" t="s">
        <v>1399</v>
      </c>
      <c r="E4428" s="5" t="s">
        <v>1400</v>
      </c>
      <c r="F4428" s="5" t="s">
        <v>1443</v>
      </c>
      <c r="G4428" s="2" t="s">
        <v>343</v>
      </c>
      <c r="H4428" s="2">
        <v>70</v>
      </c>
      <c r="I4428" s="2">
        <v>710000000</v>
      </c>
      <c r="J4428" s="2" t="s">
        <v>11537</v>
      </c>
      <c r="K4428" s="2" t="s">
        <v>10794</v>
      </c>
      <c r="L4428" s="2" t="s">
        <v>1139</v>
      </c>
      <c r="M4428" s="5"/>
      <c r="N4428" s="2" t="s">
        <v>10184</v>
      </c>
      <c r="O4428" s="21" t="s">
        <v>1727</v>
      </c>
      <c r="P4428" s="102"/>
      <c r="Q4428" s="23"/>
      <c r="R4428" s="5"/>
      <c r="S4428" s="9"/>
      <c r="T4428" s="9">
        <v>0</v>
      </c>
      <c r="U4428" s="9">
        <f t="shared" si="356"/>
        <v>0</v>
      </c>
      <c r="V4428" s="2" t="s">
        <v>345</v>
      </c>
      <c r="W4428" s="2">
        <v>2014</v>
      </c>
      <c r="X4428" s="2" t="s">
        <v>10795</v>
      </c>
    </row>
    <row r="4429" spans="1:25" ht="63.75" customHeight="1" outlineLevel="1" x14ac:dyDescent="0.25">
      <c r="A4429" s="2" t="s">
        <v>11149</v>
      </c>
      <c r="B4429" s="3" t="s">
        <v>27</v>
      </c>
      <c r="C4429" s="203" t="s">
        <v>11050</v>
      </c>
      <c r="D4429" s="20" t="s">
        <v>11051</v>
      </c>
      <c r="E4429" s="20" t="s">
        <v>11052</v>
      </c>
      <c r="F4429" s="5" t="s">
        <v>1443</v>
      </c>
      <c r="G4429" s="2" t="s">
        <v>343</v>
      </c>
      <c r="H4429" s="2">
        <v>70</v>
      </c>
      <c r="I4429" s="2">
        <v>710000000</v>
      </c>
      <c r="J4429" s="2" t="s">
        <v>11537</v>
      </c>
      <c r="K4429" s="2" t="s">
        <v>10794</v>
      </c>
      <c r="L4429" s="2" t="s">
        <v>1139</v>
      </c>
      <c r="M4429" s="5"/>
      <c r="N4429" s="2" t="s">
        <v>10993</v>
      </c>
      <c r="O4429" s="21" t="s">
        <v>1727</v>
      </c>
      <c r="P4429" s="102"/>
      <c r="Q4429" s="23"/>
      <c r="R4429" s="5"/>
      <c r="S4429" s="9"/>
      <c r="T4429" s="9">
        <v>13393000</v>
      </c>
      <c r="U4429" s="9">
        <f t="shared" si="356"/>
        <v>15000160.000000002</v>
      </c>
      <c r="V4429" s="2" t="s">
        <v>345</v>
      </c>
      <c r="W4429" s="2">
        <v>2014</v>
      </c>
      <c r="X4429" s="2" t="s">
        <v>11053</v>
      </c>
    </row>
    <row r="4430" spans="1:25" ht="63.75" customHeight="1" outlineLevel="1" x14ac:dyDescent="0.25">
      <c r="A4430" s="2" t="s">
        <v>1633</v>
      </c>
      <c r="B4430" s="3" t="s">
        <v>27</v>
      </c>
      <c r="C4430" s="5" t="s">
        <v>1380</v>
      </c>
      <c r="D4430" s="5" t="s">
        <v>3761</v>
      </c>
      <c r="E4430" s="5" t="s">
        <v>3761</v>
      </c>
      <c r="F4430" s="5" t="s">
        <v>1444</v>
      </c>
      <c r="G4430" s="2" t="s">
        <v>343</v>
      </c>
      <c r="H4430" s="2">
        <v>70</v>
      </c>
      <c r="I4430" s="2">
        <v>710000000</v>
      </c>
      <c r="J4430" s="2" t="s">
        <v>11537</v>
      </c>
      <c r="K4430" s="2" t="s">
        <v>116</v>
      </c>
      <c r="L4430" s="2" t="s">
        <v>1139</v>
      </c>
      <c r="M4430" s="5"/>
      <c r="N4430" s="2" t="s">
        <v>1456</v>
      </c>
      <c r="O4430" s="21" t="s">
        <v>1727</v>
      </c>
      <c r="P4430" s="102"/>
      <c r="Q4430" s="202"/>
      <c r="R4430" s="5"/>
      <c r="S4430" s="9"/>
      <c r="T4430" s="9">
        <v>0</v>
      </c>
      <c r="U4430" s="9">
        <f t="shared" ref="U4430:U4439" si="357">T4430*1.12</f>
        <v>0</v>
      </c>
      <c r="V4430" s="2" t="s">
        <v>345</v>
      </c>
      <c r="W4430" s="2">
        <v>2014</v>
      </c>
      <c r="X4430" s="2" t="s">
        <v>10152</v>
      </c>
    </row>
    <row r="4431" spans="1:25" ht="63.75" customHeight="1" outlineLevel="1" x14ac:dyDescent="0.25">
      <c r="A4431" s="2" t="s">
        <v>1634</v>
      </c>
      <c r="B4431" s="3" t="s">
        <v>27</v>
      </c>
      <c r="C4431" s="5" t="s">
        <v>1357</v>
      </c>
      <c r="D4431" s="5" t="s">
        <v>1358</v>
      </c>
      <c r="E4431" s="5" t="s">
        <v>1359</v>
      </c>
      <c r="F4431" s="5" t="s">
        <v>1360</v>
      </c>
      <c r="G4431" s="2" t="s">
        <v>343</v>
      </c>
      <c r="H4431" s="2">
        <v>70</v>
      </c>
      <c r="I4431" s="2">
        <v>710000000</v>
      </c>
      <c r="J4431" s="2" t="s">
        <v>11537</v>
      </c>
      <c r="K4431" s="2" t="s">
        <v>116</v>
      </c>
      <c r="L4431" s="2" t="s">
        <v>1139</v>
      </c>
      <c r="M4431" s="5"/>
      <c r="N4431" s="2" t="s">
        <v>1456</v>
      </c>
      <c r="O4431" s="21" t="s">
        <v>61</v>
      </c>
      <c r="P4431" s="22"/>
      <c r="Q4431" s="202"/>
      <c r="R4431" s="5"/>
      <c r="S4431" s="9"/>
      <c r="T4431" s="9">
        <v>0</v>
      </c>
      <c r="U4431" s="9">
        <f t="shared" si="357"/>
        <v>0</v>
      </c>
      <c r="V4431" s="2" t="s">
        <v>345</v>
      </c>
      <c r="W4431" s="2">
        <v>2014</v>
      </c>
      <c r="X4431" s="2" t="s">
        <v>10152</v>
      </c>
    </row>
    <row r="4432" spans="1:25" ht="63.75" customHeight="1" outlineLevel="1" x14ac:dyDescent="0.25">
      <c r="A4432" s="2" t="s">
        <v>1635</v>
      </c>
      <c r="B4432" s="3" t="s">
        <v>27</v>
      </c>
      <c r="C4432" s="20" t="s">
        <v>9928</v>
      </c>
      <c r="D4432" s="20" t="s">
        <v>9929</v>
      </c>
      <c r="E4432" s="20" t="s">
        <v>9930</v>
      </c>
      <c r="F4432" s="5" t="s">
        <v>1385</v>
      </c>
      <c r="G4432" s="2" t="s">
        <v>343</v>
      </c>
      <c r="H4432" s="2">
        <v>70</v>
      </c>
      <c r="I4432" s="2">
        <v>710000000</v>
      </c>
      <c r="J4432" s="2" t="s">
        <v>11537</v>
      </c>
      <c r="K4432" s="2" t="s">
        <v>58</v>
      </c>
      <c r="L4432" s="2" t="s">
        <v>1139</v>
      </c>
      <c r="M4432" s="5"/>
      <c r="N4432" s="2" t="s">
        <v>1457</v>
      </c>
      <c r="O4432" s="21" t="s">
        <v>61</v>
      </c>
      <c r="P4432" s="22"/>
      <c r="Q4432" s="23"/>
      <c r="R4432" s="5"/>
      <c r="S4432" s="9"/>
      <c r="T4432" s="9">
        <v>0</v>
      </c>
      <c r="U4432" s="9">
        <f t="shared" si="357"/>
        <v>0</v>
      </c>
      <c r="V4432" s="2" t="s">
        <v>345</v>
      </c>
      <c r="W4432" s="2">
        <v>2014</v>
      </c>
      <c r="X4432" s="2"/>
    </row>
    <row r="4433" spans="1:24" ht="63.75" customHeight="1" outlineLevel="1" x14ac:dyDescent="0.25">
      <c r="A4433" s="2" t="s">
        <v>10843</v>
      </c>
      <c r="B4433" s="3" t="s">
        <v>27</v>
      </c>
      <c r="C4433" s="20" t="s">
        <v>9928</v>
      </c>
      <c r="D4433" s="20" t="s">
        <v>9929</v>
      </c>
      <c r="E4433" s="20" t="s">
        <v>9930</v>
      </c>
      <c r="F4433" s="5" t="s">
        <v>1385</v>
      </c>
      <c r="G4433" s="2" t="s">
        <v>343</v>
      </c>
      <c r="H4433" s="2">
        <v>70</v>
      </c>
      <c r="I4433" s="2">
        <v>710000000</v>
      </c>
      <c r="J4433" s="2" t="s">
        <v>11537</v>
      </c>
      <c r="K4433" s="2" t="s">
        <v>10794</v>
      </c>
      <c r="L4433" s="2" t="s">
        <v>1139</v>
      </c>
      <c r="M4433" s="5"/>
      <c r="N4433" s="2" t="s">
        <v>10184</v>
      </c>
      <c r="O4433" s="21" t="s">
        <v>61</v>
      </c>
      <c r="P4433" s="22"/>
      <c r="Q4433" s="23"/>
      <c r="R4433" s="5"/>
      <c r="S4433" s="9"/>
      <c r="T4433" s="9">
        <v>0</v>
      </c>
      <c r="U4433" s="9">
        <f t="shared" si="357"/>
        <v>0</v>
      </c>
      <c r="V4433" s="2" t="s">
        <v>345</v>
      </c>
      <c r="W4433" s="2">
        <v>2014</v>
      </c>
      <c r="X4433" s="2" t="s">
        <v>10795</v>
      </c>
    </row>
    <row r="4434" spans="1:24" ht="63.75" customHeight="1" outlineLevel="1" x14ac:dyDescent="0.25">
      <c r="A4434" s="2" t="s">
        <v>10928</v>
      </c>
      <c r="B4434" s="3" t="s">
        <v>27</v>
      </c>
      <c r="C4434" s="20" t="s">
        <v>9928</v>
      </c>
      <c r="D4434" s="20" t="s">
        <v>9929</v>
      </c>
      <c r="E4434" s="20" t="s">
        <v>9930</v>
      </c>
      <c r="F4434" s="20" t="s">
        <v>11150</v>
      </c>
      <c r="G4434" s="2" t="s">
        <v>343</v>
      </c>
      <c r="H4434" s="2">
        <v>70</v>
      </c>
      <c r="I4434" s="2">
        <v>710000000</v>
      </c>
      <c r="J4434" s="2" t="s">
        <v>11537</v>
      </c>
      <c r="K4434" s="2" t="s">
        <v>6016</v>
      </c>
      <c r="L4434" s="2" t="s">
        <v>1139</v>
      </c>
      <c r="M4434" s="5"/>
      <c r="N4434" s="2" t="s">
        <v>11025</v>
      </c>
      <c r="O4434" s="21" t="s">
        <v>1727</v>
      </c>
      <c r="P4434" s="22"/>
      <c r="Q4434" s="23"/>
      <c r="R4434" s="5"/>
      <c r="S4434" s="9"/>
      <c r="T4434" s="9">
        <v>0</v>
      </c>
      <c r="U4434" s="9">
        <f t="shared" si="357"/>
        <v>0</v>
      </c>
      <c r="V4434" s="2" t="s">
        <v>345</v>
      </c>
      <c r="W4434" s="2">
        <v>2014</v>
      </c>
      <c r="X4434" s="2" t="s">
        <v>11151</v>
      </c>
    </row>
    <row r="4435" spans="1:24" ht="63.75" outlineLevel="1" x14ac:dyDescent="0.25">
      <c r="A4435" s="2" t="s">
        <v>12583</v>
      </c>
      <c r="B4435" s="3" t="s">
        <v>27</v>
      </c>
      <c r="C4435" s="20" t="s">
        <v>9928</v>
      </c>
      <c r="D4435" s="20" t="s">
        <v>9929</v>
      </c>
      <c r="E4435" s="20" t="s">
        <v>9930</v>
      </c>
      <c r="F4435" s="20" t="s">
        <v>11150</v>
      </c>
      <c r="G4435" s="2" t="s">
        <v>343</v>
      </c>
      <c r="H4435" s="2">
        <v>70</v>
      </c>
      <c r="I4435" s="2">
        <v>710000000</v>
      </c>
      <c r="J4435" s="2" t="s">
        <v>11537</v>
      </c>
      <c r="K4435" s="14" t="s">
        <v>6133</v>
      </c>
      <c r="L4435" s="2" t="s">
        <v>1139</v>
      </c>
      <c r="M4435" s="5"/>
      <c r="N4435" s="2" t="s">
        <v>11021</v>
      </c>
      <c r="O4435" s="21">
        <v>0.3</v>
      </c>
      <c r="P4435" s="22"/>
      <c r="Q4435" s="23"/>
      <c r="R4435" s="5"/>
      <c r="S4435" s="8"/>
      <c r="T4435" s="9">
        <v>2000000</v>
      </c>
      <c r="U4435" s="9">
        <f>T4435*1.12</f>
        <v>2240000</v>
      </c>
      <c r="V4435" s="2" t="s">
        <v>345</v>
      </c>
      <c r="W4435" s="2">
        <v>2014</v>
      </c>
      <c r="X4435" s="2" t="s">
        <v>10795</v>
      </c>
    </row>
    <row r="4436" spans="1:24" ht="63.75" customHeight="1" outlineLevel="1" x14ac:dyDescent="0.25">
      <c r="A4436" s="2" t="s">
        <v>1636</v>
      </c>
      <c r="B4436" s="3" t="s">
        <v>27</v>
      </c>
      <c r="C4436" s="20" t="s">
        <v>9928</v>
      </c>
      <c r="D4436" s="20" t="s">
        <v>9929</v>
      </c>
      <c r="E4436" s="20" t="s">
        <v>9930</v>
      </c>
      <c r="F4436" s="5" t="s">
        <v>1385</v>
      </c>
      <c r="G4436" s="2" t="s">
        <v>343</v>
      </c>
      <c r="H4436" s="2">
        <v>70</v>
      </c>
      <c r="I4436" s="2">
        <v>710000000</v>
      </c>
      <c r="J4436" s="2" t="s">
        <v>11537</v>
      </c>
      <c r="K4436" s="2" t="s">
        <v>1450</v>
      </c>
      <c r="L4436" s="2" t="s">
        <v>1144</v>
      </c>
      <c r="M4436" s="5"/>
      <c r="N4436" s="2" t="s">
        <v>1458</v>
      </c>
      <c r="O4436" s="21" t="s">
        <v>61</v>
      </c>
      <c r="P4436" s="22"/>
      <c r="Q4436" s="202"/>
      <c r="R4436" s="5"/>
      <c r="S4436" s="9"/>
      <c r="T4436" s="9">
        <v>0</v>
      </c>
      <c r="U4436" s="9">
        <f t="shared" si="357"/>
        <v>0</v>
      </c>
      <c r="V4436" s="2" t="s">
        <v>345</v>
      </c>
      <c r="W4436" s="2">
        <v>2014</v>
      </c>
      <c r="X4436" s="2" t="s">
        <v>10152</v>
      </c>
    </row>
    <row r="4437" spans="1:24" ht="118.5" customHeight="1" outlineLevel="1" x14ac:dyDescent="0.25">
      <c r="A4437" s="2" t="s">
        <v>1637</v>
      </c>
      <c r="B4437" s="3" t="s">
        <v>27</v>
      </c>
      <c r="C4437" s="10" t="s">
        <v>6178</v>
      </c>
      <c r="D4437" s="10" t="s">
        <v>6179</v>
      </c>
      <c r="E4437" s="10" t="s">
        <v>6180</v>
      </c>
      <c r="F4437" s="5" t="s">
        <v>1447</v>
      </c>
      <c r="G4437" s="2" t="s">
        <v>343</v>
      </c>
      <c r="H4437" s="2">
        <v>70</v>
      </c>
      <c r="I4437" s="2">
        <v>710000000</v>
      </c>
      <c r="J4437" s="2" t="s">
        <v>11537</v>
      </c>
      <c r="K4437" s="2" t="s">
        <v>116</v>
      </c>
      <c r="L4437" s="2" t="s">
        <v>1197</v>
      </c>
      <c r="M4437" s="5"/>
      <c r="N4437" s="2" t="s">
        <v>11004</v>
      </c>
      <c r="O4437" s="21" t="s">
        <v>1727</v>
      </c>
      <c r="P4437" s="102"/>
      <c r="Q4437" s="202"/>
      <c r="R4437" s="5"/>
      <c r="S4437" s="9"/>
      <c r="T4437" s="9">
        <v>0</v>
      </c>
      <c r="U4437" s="9">
        <f t="shared" si="357"/>
        <v>0</v>
      </c>
      <c r="V4437" s="2" t="s">
        <v>345</v>
      </c>
      <c r="W4437" s="2">
        <v>2014</v>
      </c>
      <c r="X4437" s="2" t="s">
        <v>10152</v>
      </c>
    </row>
    <row r="4438" spans="1:24" ht="63.75" customHeight="1" outlineLevel="1" x14ac:dyDescent="0.25">
      <c r="A4438" s="2" t="s">
        <v>1638</v>
      </c>
      <c r="B4438" s="3" t="s">
        <v>27</v>
      </c>
      <c r="C4438" s="105" t="s">
        <v>2094</v>
      </c>
      <c r="D4438" s="91" t="s">
        <v>2095</v>
      </c>
      <c r="E4438" s="91" t="s">
        <v>2095</v>
      </c>
      <c r="F4438" s="2" t="s">
        <v>2085</v>
      </c>
      <c r="G4438" s="2" t="s">
        <v>350</v>
      </c>
      <c r="H4438" s="4">
        <v>50</v>
      </c>
      <c r="I4438" s="2">
        <v>710000000</v>
      </c>
      <c r="J4438" s="2" t="s">
        <v>11537</v>
      </c>
      <c r="K4438" s="30" t="s">
        <v>9783</v>
      </c>
      <c r="L4438" s="10" t="s">
        <v>1198</v>
      </c>
      <c r="M4438" s="2"/>
      <c r="N4438" s="2" t="s">
        <v>453</v>
      </c>
      <c r="O4438" s="21" t="s">
        <v>61</v>
      </c>
      <c r="P4438" s="2"/>
      <c r="Q4438" s="2"/>
      <c r="R4438" s="2"/>
      <c r="S4438" s="9"/>
      <c r="T4438" s="9">
        <v>0</v>
      </c>
      <c r="U4438" s="9">
        <f t="shared" si="357"/>
        <v>0</v>
      </c>
      <c r="V4438" s="2" t="s">
        <v>345</v>
      </c>
      <c r="W4438" s="2">
        <v>2014</v>
      </c>
      <c r="X4438" s="2"/>
    </row>
    <row r="4439" spans="1:24" ht="63.75" customHeight="1" outlineLevel="1" x14ac:dyDescent="0.25">
      <c r="A4439" s="2" t="s">
        <v>10983</v>
      </c>
      <c r="B4439" s="3" t="s">
        <v>27</v>
      </c>
      <c r="C4439" s="105" t="s">
        <v>2094</v>
      </c>
      <c r="D4439" s="91" t="s">
        <v>2095</v>
      </c>
      <c r="E4439" s="91" t="s">
        <v>2095</v>
      </c>
      <c r="F4439" s="2" t="s">
        <v>2085</v>
      </c>
      <c r="G4439" s="2" t="s">
        <v>350</v>
      </c>
      <c r="H4439" s="4">
        <v>50</v>
      </c>
      <c r="I4439" s="2">
        <v>710000000</v>
      </c>
      <c r="J4439" s="2" t="s">
        <v>11537</v>
      </c>
      <c r="K4439" s="30" t="s">
        <v>9951</v>
      </c>
      <c r="L4439" s="10" t="s">
        <v>1198</v>
      </c>
      <c r="M4439" s="2"/>
      <c r="N4439" s="2" t="s">
        <v>453</v>
      </c>
      <c r="O4439" s="21" t="s">
        <v>61</v>
      </c>
      <c r="P4439" s="2"/>
      <c r="Q4439" s="2"/>
      <c r="R4439" s="2"/>
      <c r="S4439" s="9"/>
      <c r="T4439" s="9">
        <v>140000</v>
      </c>
      <c r="U4439" s="9">
        <f t="shared" si="357"/>
        <v>156800.00000000003</v>
      </c>
      <c r="V4439" s="2" t="s">
        <v>345</v>
      </c>
      <c r="W4439" s="2">
        <v>2014</v>
      </c>
      <c r="X4439" s="2">
        <v>11</v>
      </c>
    </row>
    <row r="4440" spans="1:24" ht="63.75" customHeight="1" outlineLevel="1" x14ac:dyDescent="0.25">
      <c r="A4440" s="2" t="s">
        <v>1639</v>
      </c>
      <c r="B4440" s="3" t="s">
        <v>27</v>
      </c>
      <c r="C4440" s="105" t="s">
        <v>2094</v>
      </c>
      <c r="D4440" s="91" t="s">
        <v>2095</v>
      </c>
      <c r="E4440" s="91" t="s">
        <v>2095</v>
      </c>
      <c r="F4440" s="2" t="s">
        <v>2086</v>
      </c>
      <c r="G4440" s="2" t="s">
        <v>350</v>
      </c>
      <c r="H4440" s="4">
        <v>50</v>
      </c>
      <c r="I4440" s="2">
        <v>710000000</v>
      </c>
      <c r="J4440" s="2" t="s">
        <v>11537</v>
      </c>
      <c r="K4440" s="2" t="s">
        <v>6147</v>
      </c>
      <c r="L4440" s="10" t="s">
        <v>1198</v>
      </c>
      <c r="M4440" s="2"/>
      <c r="N4440" s="2" t="s">
        <v>453</v>
      </c>
      <c r="O4440" s="21" t="s">
        <v>61</v>
      </c>
      <c r="P4440" s="2"/>
      <c r="Q4440" s="2"/>
      <c r="R4440" s="2"/>
      <c r="S4440" s="9"/>
      <c r="T4440" s="9">
        <v>0</v>
      </c>
      <c r="U4440" s="9">
        <f t="shared" ref="U4440:U4448" si="358">T4440*1.12</f>
        <v>0</v>
      </c>
      <c r="V4440" s="2" t="s">
        <v>345</v>
      </c>
      <c r="W4440" s="2">
        <v>2014</v>
      </c>
      <c r="X4440" s="2"/>
    </row>
    <row r="4441" spans="1:24" ht="63.75" customHeight="1" outlineLevel="1" x14ac:dyDescent="0.25">
      <c r="A4441" s="2" t="s">
        <v>10984</v>
      </c>
      <c r="B4441" s="3" t="s">
        <v>27</v>
      </c>
      <c r="C4441" s="105" t="s">
        <v>2094</v>
      </c>
      <c r="D4441" s="91" t="s">
        <v>2095</v>
      </c>
      <c r="E4441" s="91" t="s">
        <v>2095</v>
      </c>
      <c r="F4441" s="2" t="s">
        <v>2086</v>
      </c>
      <c r="G4441" s="2" t="s">
        <v>350</v>
      </c>
      <c r="H4441" s="4">
        <v>50</v>
      </c>
      <c r="I4441" s="2">
        <v>710000000</v>
      </c>
      <c r="J4441" s="2" t="s">
        <v>11537</v>
      </c>
      <c r="K4441" s="2" t="s">
        <v>6016</v>
      </c>
      <c r="L4441" s="10" t="s">
        <v>1198</v>
      </c>
      <c r="M4441" s="2"/>
      <c r="N4441" s="2" t="s">
        <v>453</v>
      </c>
      <c r="O4441" s="21" t="s">
        <v>61</v>
      </c>
      <c r="P4441" s="2"/>
      <c r="Q4441" s="2"/>
      <c r="R4441" s="2"/>
      <c r="S4441" s="9"/>
      <c r="T4441" s="9">
        <v>0</v>
      </c>
      <c r="U4441" s="9">
        <f>T4441*1.12</f>
        <v>0</v>
      </c>
      <c r="V4441" s="2" t="s">
        <v>345</v>
      </c>
      <c r="W4441" s="2">
        <v>2014</v>
      </c>
      <c r="X4441" s="2">
        <v>11</v>
      </c>
    </row>
    <row r="4442" spans="1:24" s="85" customFormat="1" ht="63.75" customHeight="1" outlineLevel="1" x14ac:dyDescent="0.25">
      <c r="A4442" s="2" t="s">
        <v>11955</v>
      </c>
      <c r="B4442" s="3" t="s">
        <v>27</v>
      </c>
      <c r="C4442" s="105" t="s">
        <v>2094</v>
      </c>
      <c r="D4442" s="107" t="s">
        <v>2095</v>
      </c>
      <c r="E4442" s="107" t="s">
        <v>2095</v>
      </c>
      <c r="F4442" s="2" t="s">
        <v>2086</v>
      </c>
      <c r="G4442" s="2" t="s">
        <v>29</v>
      </c>
      <c r="H4442" s="4">
        <v>50</v>
      </c>
      <c r="I4442" s="2">
        <v>710000000</v>
      </c>
      <c r="J4442" s="2" t="s">
        <v>11537</v>
      </c>
      <c r="K4442" s="2" t="s">
        <v>6017</v>
      </c>
      <c r="L4442" s="10" t="s">
        <v>1198</v>
      </c>
      <c r="M4442" s="2"/>
      <c r="N4442" s="2" t="s">
        <v>11021</v>
      </c>
      <c r="O4442" s="21">
        <v>0</v>
      </c>
      <c r="P4442" s="2"/>
      <c r="Q4442" s="2"/>
      <c r="R4442" s="2"/>
      <c r="S4442" s="9"/>
      <c r="T4442" s="9">
        <v>476000</v>
      </c>
      <c r="U4442" s="9">
        <f t="shared" ref="U4442" si="359">T4442*1.12</f>
        <v>533120</v>
      </c>
      <c r="V4442" s="2" t="s">
        <v>345</v>
      </c>
      <c r="W4442" s="2">
        <v>2014</v>
      </c>
      <c r="X4442" s="2" t="s">
        <v>11956</v>
      </c>
    </row>
    <row r="4443" spans="1:24" ht="63.75" customHeight="1" outlineLevel="1" x14ac:dyDescent="0.25">
      <c r="A4443" s="2" t="s">
        <v>1640</v>
      </c>
      <c r="B4443" s="3" t="s">
        <v>27</v>
      </c>
      <c r="C4443" s="2" t="s">
        <v>2087</v>
      </c>
      <c r="D4443" s="10" t="s">
        <v>2096</v>
      </c>
      <c r="E4443" s="10" t="s">
        <v>2089</v>
      </c>
      <c r="F4443" s="2" t="s">
        <v>2088</v>
      </c>
      <c r="G4443" s="2" t="s">
        <v>350</v>
      </c>
      <c r="H4443" s="4">
        <v>50</v>
      </c>
      <c r="I4443" s="2">
        <v>710000000</v>
      </c>
      <c r="J4443" s="2" t="s">
        <v>11537</v>
      </c>
      <c r="K4443" s="2" t="s">
        <v>6147</v>
      </c>
      <c r="L4443" s="10" t="s">
        <v>1198</v>
      </c>
      <c r="M4443" s="2"/>
      <c r="N4443" s="2" t="s">
        <v>453</v>
      </c>
      <c r="O4443" s="21" t="s">
        <v>61</v>
      </c>
      <c r="P4443" s="2"/>
      <c r="Q4443" s="2"/>
      <c r="R4443" s="2"/>
      <c r="S4443" s="9"/>
      <c r="T4443" s="9">
        <v>0</v>
      </c>
      <c r="U4443" s="9">
        <f t="shared" si="358"/>
        <v>0</v>
      </c>
      <c r="V4443" s="2" t="s">
        <v>345</v>
      </c>
      <c r="W4443" s="2">
        <v>2014</v>
      </c>
      <c r="X4443" s="2"/>
    </row>
    <row r="4444" spans="1:24" ht="63.75" customHeight="1" outlineLevel="1" x14ac:dyDescent="0.25">
      <c r="A4444" s="2" t="s">
        <v>10988</v>
      </c>
      <c r="B4444" s="3" t="s">
        <v>27</v>
      </c>
      <c r="C4444" s="2" t="s">
        <v>2087</v>
      </c>
      <c r="D4444" s="10" t="s">
        <v>2096</v>
      </c>
      <c r="E4444" s="10" t="s">
        <v>2089</v>
      </c>
      <c r="F4444" s="2" t="s">
        <v>2088</v>
      </c>
      <c r="G4444" s="2" t="s">
        <v>350</v>
      </c>
      <c r="H4444" s="4">
        <v>50</v>
      </c>
      <c r="I4444" s="2">
        <v>710000000</v>
      </c>
      <c r="J4444" s="2" t="s">
        <v>11537</v>
      </c>
      <c r="K4444" s="2" t="s">
        <v>6016</v>
      </c>
      <c r="L4444" s="10" t="s">
        <v>1198</v>
      </c>
      <c r="M4444" s="2"/>
      <c r="N4444" s="2" t="s">
        <v>453</v>
      </c>
      <c r="O4444" s="21" t="s">
        <v>61</v>
      </c>
      <c r="P4444" s="2"/>
      <c r="Q4444" s="2"/>
      <c r="R4444" s="2"/>
      <c r="S4444" s="9"/>
      <c r="T4444" s="9">
        <v>1500000</v>
      </c>
      <c r="U4444" s="9">
        <f>T4444*1.12</f>
        <v>1680000.0000000002</v>
      </c>
      <c r="V4444" s="2" t="s">
        <v>345</v>
      </c>
      <c r="W4444" s="2">
        <v>2014</v>
      </c>
      <c r="X4444" s="2">
        <v>11</v>
      </c>
    </row>
    <row r="4445" spans="1:24" ht="63.75" customHeight="1" outlineLevel="1" x14ac:dyDescent="0.25">
      <c r="A4445" s="2" t="s">
        <v>1641</v>
      </c>
      <c r="B4445" s="3" t="s">
        <v>27</v>
      </c>
      <c r="C4445" s="2" t="s">
        <v>2087</v>
      </c>
      <c r="D4445" s="10" t="s">
        <v>2096</v>
      </c>
      <c r="E4445" s="10" t="s">
        <v>2089</v>
      </c>
      <c r="F4445" s="2" t="s">
        <v>2090</v>
      </c>
      <c r="G4445" s="2" t="s">
        <v>350</v>
      </c>
      <c r="H4445" s="4">
        <v>50</v>
      </c>
      <c r="I4445" s="2">
        <v>710000000</v>
      </c>
      <c r="J4445" s="2" t="s">
        <v>11537</v>
      </c>
      <c r="K4445" s="2" t="s">
        <v>6147</v>
      </c>
      <c r="L4445" s="10" t="s">
        <v>1198</v>
      </c>
      <c r="M4445" s="2"/>
      <c r="N4445" s="2" t="s">
        <v>453</v>
      </c>
      <c r="O4445" s="21" t="s">
        <v>61</v>
      </c>
      <c r="P4445" s="2"/>
      <c r="Q4445" s="2"/>
      <c r="R4445" s="2"/>
      <c r="S4445" s="9"/>
      <c r="T4445" s="9">
        <v>150000</v>
      </c>
      <c r="U4445" s="9">
        <f t="shared" si="358"/>
        <v>168000.00000000003</v>
      </c>
      <c r="V4445" s="2" t="s">
        <v>345</v>
      </c>
      <c r="W4445" s="2">
        <v>2014</v>
      </c>
      <c r="X4445" s="2"/>
    </row>
    <row r="4446" spans="1:24" ht="63.75" customHeight="1" outlineLevel="1" x14ac:dyDescent="0.25">
      <c r="A4446" s="2" t="s">
        <v>1642</v>
      </c>
      <c r="B4446" s="3" t="s">
        <v>27</v>
      </c>
      <c r="C4446" s="2" t="s">
        <v>2087</v>
      </c>
      <c r="D4446" s="10" t="s">
        <v>2096</v>
      </c>
      <c r="E4446" s="10" t="s">
        <v>2089</v>
      </c>
      <c r="F4446" s="2" t="s">
        <v>2091</v>
      </c>
      <c r="G4446" s="2" t="s">
        <v>350</v>
      </c>
      <c r="H4446" s="4">
        <v>50</v>
      </c>
      <c r="I4446" s="2">
        <v>710000000</v>
      </c>
      <c r="J4446" s="2" t="s">
        <v>11537</v>
      </c>
      <c r="K4446" s="2" t="s">
        <v>6147</v>
      </c>
      <c r="L4446" s="10" t="s">
        <v>1198</v>
      </c>
      <c r="M4446" s="2"/>
      <c r="N4446" s="2" t="s">
        <v>453</v>
      </c>
      <c r="O4446" s="21" t="s">
        <v>61</v>
      </c>
      <c r="P4446" s="2"/>
      <c r="Q4446" s="2"/>
      <c r="R4446" s="2"/>
      <c r="S4446" s="9"/>
      <c r="T4446" s="9">
        <v>150000</v>
      </c>
      <c r="U4446" s="9">
        <f t="shared" si="358"/>
        <v>168000.00000000003</v>
      </c>
      <c r="V4446" s="2" t="s">
        <v>345</v>
      </c>
      <c r="W4446" s="2">
        <v>2014</v>
      </c>
      <c r="X4446" s="2"/>
    </row>
    <row r="4447" spans="1:24" ht="63.75" customHeight="1" outlineLevel="1" x14ac:dyDescent="0.25">
      <c r="A4447" s="2" t="s">
        <v>1643</v>
      </c>
      <c r="B4447" s="3" t="s">
        <v>27</v>
      </c>
      <c r="C4447" s="2" t="s">
        <v>2087</v>
      </c>
      <c r="D4447" s="10" t="s">
        <v>2096</v>
      </c>
      <c r="E4447" s="10" t="s">
        <v>2089</v>
      </c>
      <c r="F4447" s="2" t="s">
        <v>2092</v>
      </c>
      <c r="G4447" s="2" t="s">
        <v>350</v>
      </c>
      <c r="H4447" s="4">
        <v>50</v>
      </c>
      <c r="I4447" s="2">
        <v>710000000</v>
      </c>
      <c r="J4447" s="2" t="s">
        <v>11537</v>
      </c>
      <c r="K4447" s="2" t="s">
        <v>6147</v>
      </c>
      <c r="L4447" s="10" t="s">
        <v>1198</v>
      </c>
      <c r="M4447" s="2"/>
      <c r="N4447" s="2" t="s">
        <v>453</v>
      </c>
      <c r="O4447" s="21" t="s">
        <v>61</v>
      </c>
      <c r="P4447" s="2"/>
      <c r="Q4447" s="2"/>
      <c r="R4447" s="2"/>
      <c r="S4447" s="9"/>
      <c r="T4447" s="9">
        <v>150000</v>
      </c>
      <c r="U4447" s="9">
        <f t="shared" si="358"/>
        <v>168000.00000000003</v>
      </c>
      <c r="V4447" s="2" t="s">
        <v>345</v>
      </c>
      <c r="W4447" s="2">
        <v>2014</v>
      </c>
      <c r="X4447" s="2"/>
    </row>
    <row r="4448" spans="1:24" ht="63.75" customHeight="1" outlineLevel="1" x14ac:dyDescent="0.25">
      <c r="A4448" s="2" t="s">
        <v>1644</v>
      </c>
      <c r="B4448" s="3" t="s">
        <v>27</v>
      </c>
      <c r="C4448" s="2" t="s">
        <v>2087</v>
      </c>
      <c r="D4448" s="10" t="s">
        <v>2096</v>
      </c>
      <c r="E4448" s="10" t="s">
        <v>2089</v>
      </c>
      <c r="F4448" s="2" t="s">
        <v>2093</v>
      </c>
      <c r="G4448" s="2" t="s">
        <v>350</v>
      </c>
      <c r="H4448" s="4">
        <v>50</v>
      </c>
      <c r="I4448" s="2">
        <v>710000000</v>
      </c>
      <c r="J4448" s="2" t="s">
        <v>11537</v>
      </c>
      <c r="K4448" s="2" t="s">
        <v>6148</v>
      </c>
      <c r="L4448" s="10" t="s">
        <v>1198</v>
      </c>
      <c r="M4448" s="2"/>
      <c r="N4448" s="2" t="s">
        <v>453</v>
      </c>
      <c r="O4448" s="21" t="s">
        <v>61</v>
      </c>
      <c r="P4448" s="2"/>
      <c r="Q4448" s="2"/>
      <c r="R4448" s="2"/>
      <c r="S4448" s="9"/>
      <c r="T4448" s="9">
        <v>150000</v>
      </c>
      <c r="U4448" s="9">
        <f t="shared" si="358"/>
        <v>168000.00000000003</v>
      </c>
      <c r="V4448" s="2" t="s">
        <v>345</v>
      </c>
      <c r="W4448" s="2">
        <v>2014</v>
      </c>
      <c r="X4448" s="2"/>
    </row>
    <row r="4449" spans="1:24" ht="63.75" customHeight="1" outlineLevel="1" x14ac:dyDescent="0.25">
      <c r="A4449" s="2" t="s">
        <v>1645</v>
      </c>
      <c r="B4449" s="3" t="s">
        <v>27</v>
      </c>
      <c r="C4449" s="94" t="s">
        <v>2097</v>
      </c>
      <c r="D4449" s="91" t="s">
        <v>2141</v>
      </c>
      <c r="E4449" s="91" t="s">
        <v>2141</v>
      </c>
      <c r="F4449" s="2" t="s">
        <v>2098</v>
      </c>
      <c r="G4449" s="2" t="s">
        <v>350</v>
      </c>
      <c r="H4449" s="4">
        <v>50</v>
      </c>
      <c r="I4449" s="2">
        <v>710000000</v>
      </c>
      <c r="J4449" s="2" t="s">
        <v>11537</v>
      </c>
      <c r="K4449" s="2" t="s">
        <v>6147</v>
      </c>
      <c r="L4449" s="10" t="s">
        <v>1198</v>
      </c>
      <c r="M4449" s="2"/>
      <c r="N4449" s="2" t="s">
        <v>453</v>
      </c>
      <c r="O4449" s="21" t="s">
        <v>61</v>
      </c>
      <c r="P4449" s="2"/>
      <c r="Q4449" s="2"/>
      <c r="R4449" s="2"/>
      <c r="S4449" s="9"/>
      <c r="T4449" s="9">
        <v>500000</v>
      </c>
      <c r="U4449" s="9">
        <f>T4449*1.12</f>
        <v>560000</v>
      </c>
      <c r="V4449" s="2" t="s">
        <v>345</v>
      </c>
      <c r="W4449" s="2">
        <v>2014</v>
      </c>
      <c r="X4449" s="2"/>
    </row>
    <row r="4450" spans="1:24" ht="63.75" customHeight="1" outlineLevel="1" x14ac:dyDescent="0.25">
      <c r="A4450" s="2" t="s">
        <v>6537</v>
      </c>
      <c r="B4450" s="3" t="s">
        <v>27</v>
      </c>
      <c r="C4450" s="94" t="s">
        <v>2097</v>
      </c>
      <c r="D4450" s="91" t="s">
        <v>2141</v>
      </c>
      <c r="E4450" s="91" t="s">
        <v>2141</v>
      </c>
      <c r="F4450" s="2" t="s">
        <v>2099</v>
      </c>
      <c r="G4450" s="2" t="s">
        <v>350</v>
      </c>
      <c r="H4450" s="4">
        <v>50</v>
      </c>
      <c r="I4450" s="2">
        <v>710000000</v>
      </c>
      <c r="J4450" s="2" t="s">
        <v>11537</v>
      </c>
      <c r="K4450" s="2" t="s">
        <v>6147</v>
      </c>
      <c r="L4450" s="10" t="s">
        <v>1198</v>
      </c>
      <c r="M4450" s="2"/>
      <c r="N4450" s="2" t="s">
        <v>453</v>
      </c>
      <c r="O4450" s="21" t="s">
        <v>61</v>
      </c>
      <c r="P4450" s="2"/>
      <c r="Q4450" s="2"/>
      <c r="R4450" s="2"/>
      <c r="S4450" s="9"/>
      <c r="T4450" s="9">
        <v>500000</v>
      </c>
      <c r="U4450" s="9">
        <f t="shared" ref="U4450:U4494" si="360">T4450*1.12</f>
        <v>560000</v>
      </c>
      <c r="V4450" s="2" t="s">
        <v>345</v>
      </c>
      <c r="W4450" s="2">
        <v>2014</v>
      </c>
      <c r="X4450" s="2"/>
    </row>
    <row r="4451" spans="1:24" ht="63.75" customHeight="1" outlineLevel="1" x14ac:dyDescent="0.25">
      <c r="A4451" s="2" t="s">
        <v>1646</v>
      </c>
      <c r="B4451" s="3" t="s">
        <v>27</v>
      </c>
      <c r="C4451" s="94" t="s">
        <v>2097</v>
      </c>
      <c r="D4451" s="91" t="s">
        <v>2141</v>
      </c>
      <c r="E4451" s="91" t="s">
        <v>2141</v>
      </c>
      <c r="F4451" s="2" t="s">
        <v>2100</v>
      </c>
      <c r="G4451" s="2" t="s">
        <v>350</v>
      </c>
      <c r="H4451" s="4">
        <v>50</v>
      </c>
      <c r="I4451" s="2">
        <v>710000000</v>
      </c>
      <c r="J4451" s="2" t="s">
        <v>11537</v>
      </c>
      <c r="K4451" s="2" t="s">
        <v>6147</v>
      </c>
      <c r="L4451" s="10" t="s">
        <v>1198</v>
      </c>
      <c r="M4451" s="2"/>
      <c r="N4451" s="2" t="s">
        <v>453</v>
      </c>
      <c r="O4451" s="21" t="s">
        <v>61</v>
      </c>
      <c r="P4451" s="2"/>
      <c r="Q4451" s="2"/>
      <c r="R4451" s="2"/>
      <c r="S4451" s="9"/>
      <c r="T4451" s="9">
        <v>500000</v>
      </c>
      <c r="U4451" s="9">
        <f t="shared" si="360"/>
        <v>560000</v>
      </c>
      <c r="V4451" s="2" t="s">
        <v>345</v>
      </c>
      <c r="W4451" s="2">
        <v>2014</v>
      </c>
      <c r="X4451" s="2"/>
    </row>
    <row r="4452" spans="1:24" ht="63.75" customHeight="1" outlineLevel="1" x14ac:dyDescent="0.25">
      <c r="A4452" s="2" t="s">
        <v>1647</v>
      </c>
      <c r="B4452" s="3" t="s">
        <v>27</v>
      </c>
      <c r="C4452" s="94" t="s">
        <v>2097</v>
      </c>
      <c r="D4452" s="91" t="s">
        <v>2141</v>
      </c>
      <c r="E4452" s="91" t="s">
        <v>2141</v>
      </c>
      <c r="F4452" s="2" t="s">
        <v>2101</v>
      </c>
      <c r="G4452" s="2" t="s">
        <v>350</v>
      </c>
      <c r="H4452" s="4">
        <v>50</v>
      </c>
      <c r="I4452" s="2">
        <v>710000000</v>
      </c>
      <c r="J4452" s="2" t="s">
        <v>11537</v>
      </c>
      <c r="K4452" s="2" t="s">
        <v>6147</v>
      </c>
      <c r="L4452" s="10" t="s">
        <v>1198</v>
      </c>
      <c r="M4452" s="2"/>
      <c r="N4452" s="2" t="s">
        <v>453</v>
      </c>
      <c r="O4452" s="21" t="s">
        <v>61</v>
      </c>
      <c r="P4452" s="2"/>
      <c r="Q4452" s="2"/>
      <c r="R4452" s="2"/>
      <c r="S4452" s="9"/>
      <c r="T4452" s="9">
        <v>500000</v>
      </c>
      <c r="U4452" s="9">
        <f t="shared" si="360"/>
        <v>560000</v>
      </c>
      <c r="V4452" s="2" t="s">
        <v>345</v>
      </c>
      <c r="W4452" s="2">
        <v>2014</v>
      </c>
      <c r="X4452" s="2"/>
    </row>
    <row r="4453" spans="1:24" ht="63.75" customHeight="1" outlineLevel="1" x14ac:dyDescent="0.25">
      <c r="A4453" s="2" t="s">
        <v>1648</v>
      </c>
      <c r="B4453" s="3" t="s">
        <v>27</v>
      </c>
      <c r="C4453" s="105" t="s">
        <v>1276</v>
      </c>
      <c r="D4453" s="10" t="s">
        <v>1238</v>
      </c>
      <c r="E4453" s="10" t="s">
        <v>1275</v>
      </c>
      <c r="F4453" s="2" t="s">
        <v>2102</v>
      </c>
      <c r="G4453" s="2" t="s">
        <v>350</v>
      </c>
      <c r="H4453" s="4">
        <v>50</v>
      </c>
      <c r="I4453" s="2">
        <v>710000000</v>
      </c>
      <c r="J4453" s="2" t="s">
        <v>11537</v>
      </c>
      <c r="K4453" s="2" t="s">
        <v>6147</v>
      </c>
      <c r="L4453" s="10" t="s">
        <v>1198</v>
      </c>
      <c r="M4453" s="2"/>
      <c r="N4453" s="2" t="s">
        <v>453</v>
      </c>
      <c r="O4453" s="21" t="s">
        <v>61</v>
      </c>
      <c r="P4453" s="2"/>
      <c r="Q4453" s="2"/>
      <c r="R4453" s="2"/>
      <c r="S4453" s="9"/>
      <c r="T4453" s="9">
        <v>300000</v>
      </c>
      <c r="U4453" s="9">
        <f t="shared" si="360"/>
        <v>336000.00000000006</v>
      </c>
      <c r="V4453" s="2" t="s">
        <v>345</v>
      </c>
      <c r="W4453" s="2">
        <v>2014</v>
      </c>
      <c r="X4453" s="2"/>
    </row>
    <row r="4454" spans="1:24" ht="63.75" customHeight="1" outlineLevel="1" x14ac:dyDescent="0.25">
      <c r="A4454" s="2" t="s">
        <v>1649</v>
      </c>
      <c r="B4454" s="3" t="s">
        <v>27</v>
      </c>
      <c r="C4454" s="94" t="s">
        <v>2097</v>
      </c>
      <c r="D4454" s="91" t="s">
        <v>2141</v>
      </c>
      <c r="E4454" s="91" t="s">
        <v>2141</v>
      </c>
      <c r="F4454" s="2" t="s">
        <v>2103</v>
      </c>
      <c r="G4454" s="2" t="s">
        <v>350</v>
      </c>
      <c r="H4454" s="4">
        <v>50</v>
      </c>
      <c r="I4454" s="2">
        <v>710000000</v>
      </c>
      <c r="J4454" s="2" t="s">
        <v>11537</v>
      </c>
      <c r="K4454" s="2" t="s">
        <v>6147</v>
      </c>
      <c r="L4454" s="10" t="s">
        <v>1198</v>
      </c>
      <c r="M4454" s="2"/>
      <c r="N4454" s="2" t="s">
        <v>453</v>
      </c>
      <c r="O4454" s="21" t="s">
        <v>61</v>
      </c>
      <c r="P4454" s="2"/>
      <c r="Q4454" s="2"/>
      <c r="R4454" s="2"/>
      <c r="S4454" s="9"/>
      <c r="T4454" s="9">
        <v>0</v>
      </c>
      <c r="U4454" s="9">
        <f t="shared" si="360"/>
        <v>0</v>
      </c>
      <c r="V4454" s="2" t="s">
        <v>345</v>
      </c>
      <c r="W4454" s="2">
        <v>2014</v>
      </c>
      <c r="X4454" s="2" t="s">
        <v>10152</v>
      </c>
    </row>
    <row r="4455" spans="1:24" ht="63.75" customHeight="1" outlineLevel="1" x14ac:dyDescent="0.25">
      <c r="A4455" s="2" t="s">
        <v>1650</v>
      </c>
      <c r="B4455" s="3" t="s">
        <v>27</v>
      </c>
      <c r="C4455" s="94" t="s">
        <v>2097</v>
      </c>
      <c r="D4455" s="91" t="s">
        <v>2141</v>
      </c>
      <c r="E4455" s="91" t="s">
        <v>2141</v>
      </c>
      <c r="F4455" s="2" t="s">
        <v>2104</v>
      </c>
      <c r="G4455" s="2" t="s">
        <v>350</v>
      </c>
      <c r="H4455" s="4">
        <v>50</v>
      </c>
      <c r="I4455" s="2">
        <v>710000000</v>
      </c>
      <c r="J4455" s="2" t="s">
        <v>11537</v>
      </c>
      <c r="K4455" s="2" t="s">
        <v>6147</v>
      </c>
      <c r="L4455" s="10" t="s">
        <v>1198</v>
      </c>
      <c r="M4455" s="2"/>
      <c r="N4455" s="2" t="s">
        <v>453</v>
      </c>
      <c r="O4455" s="21" t="s">
        <v>61</v>
      </c>
      <c r="P4455" s="2"/>
      <c r="Q4455" s="2"/>
      <c r="R4455" s="2"/>
      <c r="S4455" s="9"/>
      <c r="T4455" s="9">
        <v>540000</v>
      </c>
      <c r="U4455" s="9">
        <f t="shared" si="360"/>
        <v>604800</v>
      </c>
      <c r="V4455" s="2" t="s">
        <v>345</v>
      </c>
      <c r="W4455" s="2">
        <v>2014</v>
      </c>
      <c r="X4455" s="2"/>
    </row>
    <row r="4456" spans="1:24" ht="76.5" customHeight="1" outlineLevel="1" x14ac:dyDescent="0.25">
      <c r="A4456" s="2" t="s">
        <v>1651</v>
      </c>
      <c r="B4456" s="3" t="s">
        <v>27</v>
      </c>
      <c r="C4456" s="94" t="s">
        <v>1278</v>
      </c>
      <c r="D4456" s="91" t="s">
        <v>1277</v>
      </c>
      <c r="E4456" s="91" t="s">
        <v>1277</v>
      </c>
      <c r="F4456" s="2" t="s">
        <v>2105</v>
      </c>
      <c r="G4456" s="2" t="s">
        <v>350</v>
      </c>
      <c r="H4456" s="4">
        <v>50</v>
      </c>
      <c r="I4456" s="2">
        <v>710000000</v>
      </c>
      <c r="J4456" s="2" t="s">
        <v>11537</v>
      </c>
      <c r="K4456" s="2" t="s">
        <v>6147</v>
      </c>
      <c r="L4456" s="2" t="s">
        <v>1148</v>
      </c>
      <c r="M4456" s="2"/>
      <c r="N4456" s="2" t="s">
        <v>453</v>
      </c>
      <c r="O4456" s="21" t="s">
        <v>61</v>
      </c>
      <c r="P4456" s="2"/>
      <c r="Q4456" s="2"/>
      <c r="R4456" s="2"/>
      <c r="S4456" s="9"/>
      <c r="T4456" s="9">
        <v>130000</v>
      </c>
      <c r="U4456" s="9">
        <f>T4456*1.12</f>
        <v>145600</v>
      </c>
      <c r="V4456" s="2" t="s">
        <v>345</v>
      </c>
      <c r="W4456" s="2">
        <v>2014</v>
      </c>
      <c r="X4456" s="2"/>
    </row>
    <row r="4457" spans="1:24" ht="76.5" customHeight="1" outlineLevel="1" x14ac:dyDescent="0.25">
      <c r="A4457" s="2" t="s">
        <v>1652</v>
      </c>
      <c r="B4457" s="3" t="s">
        <v>27</v>
      </c>
      <c r="C4457" s="94" t="s">
        <v>1278</v>
      </c>
      <c r="D4457" s="91" t="s">
        <v>1277</v>
      </c>
      <c r="E4457" s="91" t="s">
        <v>1277</v>
      </c>
      <c r="F4457" s="2" t="s">
        <v>2106</v>
      </c>
      <c r="G4457" s="2" t="s">
        <v>350</v>
      </c>
      <c r="H4457" s="4">
        <v>50</v>
      </c>
      <c r="I4457" s="2">
        <v>710000000</v>
      </c>
      <c r="J4457" s="2" t="s">
        <v>11537</v>
      </c>
      <c r="K4457" s="2" t="s">
        <v>6147</v>
      </c>
      <c r="L4457" s="2" t="s">
        <v>1148</v>
      </c>
      <c r="M4457" s="2"/>
      <c r="N4457" s="2" t="s">
        <v>453</v>
      </c>
      <c r="O4457" s="21" t="s">
        <v>61</v>
      </c>
      <c r="P4457" s="2"/>
      <c r="Q4457" s="2"/>
      <c r="R4457" s="2"/>
      <c r="S4457" s="9"/>
      <c r="T4457" s="9">
        <v>130000</v>
      </c>
      <c r="U4457" s="9">
        <f t="shared" si="360"/>
        <v>145600</v>
      </c>
      <c r="V4457" s="2" t="s">
        <v>345</v>
      </c>
      <c r="W4457" s="2">
        <v>2014</v>
      </c>
      <c r="X4457" s="2"/>
    </row>
    <row r="4458" spans="1:24" ht="76.5" customHeight="1" outlineLevel="1" x14ac:dyDescent="0.25">
      <c r="A4458" s="2" t="s">
        <v>1653</v>
      </c>
      <c r="B4458" s="3" t="s">
        <v>27</v>
      </c>
      <c r="C4458" s="94" t="s">
        <v>1278</v>
      </c>
      <c r="D4458" s="91" t="s">
        <v>1277</v>
      </c>
      <c r="E4458" s="91" t="s">
        <v>1277</v>
      </c>
      <c r="F4458" s="2" t="s">
        <v>2107</v>
      </c>
      <c r="G4458" s="2" t="s">
        <v>350</v>
      </c>
      <c r="H4458" s="4">
        <v>50</v>
      </c>
      <c r="I4458" s="2">
        <v>710000000</v>
      </c>
      <c r="J4458" s="2" t="s">
        <v>11537</v>
      </c>
      <c r="K4458" s="2" t="s">
        <v>6147</v>
      </c>
      <c r="L4458" s="2" t="s">
        <v>1148</v>
      </c>
      <c r="M4458" s="2"/>
      <c r="N4458" s="2" t="s">
        <v>453</v>
      </c>
      <c r="O4458" s="21" t="s">
        <v>61</v>
      </c>
      <c r="P4458" s="2"/>
      <c r="Q4458" s="2"/>
      <c r="R4458" s="2"/>
      <c r="S4458" s="9"/>
      <c r="T4458" s="9">
        <v>130000</v>
      </c>
      <c r="U4458" s="9">
        <f t="shared" si="360"/>
        <v>145600</v>
      </c>
      <c r="V4458" s="2" t="s">
        <v>345</v>
      </c>
      <c r="W4458" s="2">
        <v>2014</v>
      </c>
      <c r="X4458" s="2"/>
    </row>
    <row r="4459" spans="1:24" ht="76.5" customHeight="1" outlineLevel="1" x14ac:dyDescent="0.25">
      <c r="A4459" s="2" t="s">
        <v>1654</v>
      </c>
      <c r="B4459" s="3" t="s">
        <v>27</v>
      </c>
      <c r="C4459" s="94" t="s">
        <v>1278</v>
      </c>
      <c r="D4459" s="91" t="s">
        <v>1277</v>
      </c>
      <c r="E4459" s="91" t="s">
        <v>1277</v>
      </c>
      <c r="F4459" s="2" t="s">
        <v>2108</v>
      </c>
      <c r="G4459" s="2" t="s">
        <v>350</v>
      </c>
      <c r="H4459" s="4">
        <v>50</v>
      </c>
      <c r="I4459" s="2">
        <v>710000000</v>
      </c>
      <c r="J4459" s="2" t="s">
        <v>11537</v>
      </c>
      <c r="K4459" s="2" t="s">
        <v>6147</v>
      </c>
      <c r="L4459" s="2" t="s">
        <v>1148</v>
      </c>
      <c r="M4459" s="2"/>
      <c r="N4459" s="2" t="s">
        <v>453</v>
      </c>
      <c r="O4459" s="21" t="s">
        <v>61</v>
      </c>
      <c r="P4459" s="2"/>
      <c r="Q4459" s="2"/>
      <c r="R4459" s="2"/>
      <c r="S4459" s="9"/>
      <c r="T4459" s="9">
        <v>130000</v>
      </c>
      <c r="U4459" s="9">
        <f t="shared" si="360"/>
        <v>145600</v>
      </c>
      <c r="V4459" s="2" t="s">
        <v>345</v>
      </c>
      <c r="W4459" s="2">
        <v>2014</v>
      </c>
      <c r="X4459" s="2"/>
    </row>
    <row r="4460" spans="1:24" ht="76.5" customHeight="1" outlineLevel="1" x14ac:dyDescent="0.25">
      <c r="A4460" s="2" t="s">
        <v>1655</v>
      </c>
      <c r="B4460" s="3" t="s">
        <v>27</v>
      </c>
      <c r="C4460" s="94" t="s">
        <v>1278</v>
      </c>
      <c r="D4460" s="91" t="s">
        <v>1277</v>
      </c>
      <c r="E4460" s="91" t="s">
        <v>1277</v>
      </c>
      <c r="F4460" s="2" t="s">
        <v>2109</v>
      </c>
      <c r="G4460" s="2" t="s">
        <v>350</v>
      </c>
      <c r="H4460" s="4">
        <v>50</v>
      </c>
      <c r="I4460" s="2">
        <v>710000000</v>
      </c>
      <c r="J4460" s="2" t="s">
        <v>11537</v>
      </c>
      <c r="K4460" s="2" t="s">
        <v>6147</v>
      </c>
      <c r="L4460" s="2" t="s">
        <v>1148</v>
      </c>
      <c r="M4460" s="2"/>
      <c r="N4460" s="2" t="s">
        <v>453</v>
      </c>
      <c r="O4460" s="21" t="s">
        <v>61</v>
      </c>
      <c r="P4460" s="2"/>
      <c r="Q4460" s="2"/>
      <c r="R4460" s="2"/>
      <c r="S4460" s="9"/>
      <c r="T4460" s="9">
        <v>100000</v>
      </c>
      <c r="U4460" s="9">
        <f t="shared" si="360"/>
        <v>112000.00000000001</v>
      </c>
      <c r="V4460" s="2" t="s">
        <v>345</v>
      </c>
      <c r="W4460" s="2">
        <v>2014</v>
      </c>
      <c r="X4460" s="2"/>
    </row>
    <row r="4461" spans="1:24" ht="63.75" customHeight="1" outlineLevel="1" x14ac:dyDescent="0.25">
      <c r="A4461" s="2" t="s">
        <v>1656</v>
      </c>
      <c r="B4461" s="3" t="s">
        <v>27</v>
      </c>
      <c r="C4461" s="94" t="s">
        <v>2142</v>
      </c>
      <c r="D4461" s="91" t="s">
        <v>2143</v>
      </c>
      <c r="E4461" s="91" t="s">
        <v>2143</v>
      </c>
      <c r="F4461" s="2" t="s">
        <v>2113</v>
      </c>
      <c r="G4461" s="2" t="s">
        <v>350</v>
      </c>
      <c r="H4461" s="4">
        <v>50</v>
      </c>
      <c r="I4461" s="2">
        <v>710000000</v>
      </c>
      <c r="J4461" s="2" t="s">
        <v>11537</v>
      </c>
      <c r="K4461" s="2" t="s">
        <v>6147</v>
      </c>
      <c r="L4461" s="10" t="s">
        <v>1198</v>
      </c>
      <c r="M4461" s="2"/>
      <c r="N4461" s="2" t="s">
        <v>453</v>
      </c>
      <c r="O4461" s="21" t="s">
        <v>61</v>
      </c>
      <c r="P4461" s="2"/>
      <c r="Q4461" s="2"/>
      <c r="R4461" s="2"/>
      <c r="S4461" s="9"/>
      <c r="T4461" s="9">
        <v>0</v>
      </c>
      <c r="U4461" s="9">
        <f t="shared" si="360"/>
        <v>0</v>
      </c>
      <c r="V4461" s="2" t="s">
        <v>345</v>
      </c>
      <c r="W4461" s="2">
        <v>2014</v>
      </c>
      <c r="X4461" s="2"/>
    </row>
    <row r="4462" spans="1:24" s="273" customFormat="1" ht="68.25" customHeight="1" x14ac:dyDescent="0.25">
      <c r="A4462" s="291" t="s">
        <v>13706</v>
      </c>
      <c r="B4462" s="330" t="s">
        <v>27</v>
      </c>
      <c r="C4462" s="247" t="s">
        <v>2142</v>
      </c>
      <c r="D4462" s="274" t="s">
        <v>2143</v>
      </c>
      <c r="E4462" s="274" t="s">
        <v>2143</v>
      </c>
      <c r="F4462" s="293"/>
      <c r="G4462" s="291" t="s">
        <v>29</v>
      </c>
      <c r="H4462" s="274">
        <v>50</v>
      </c>
      <c r="I4462" s="293">
        <v>710000000</v>
      </c>
      <c r="J4462" s="291" t="s">
        <v>1075</v>
      </c>
      <c r="K4462" s="291" t="s">
        <v>11805</v>
      </c>
      <c r="L4462" s="14" t="s">
        <v>1198</v>
      </c>
      <c r="M4462" s="291"/>
      <c r="N4462" s="276" t="s">
        <v>11021</v>
      </c>
      <c r="O4462" s="21" t="s">
        <v>61</v>
      </c>
      <c r="P4462" s="274"/>
      <c r="Q4462" s="249"/>
      <c r="R4462" s="331"/>
      <c r="S4462" s="17"/>
      <c r="T4462" s="17">
        <v>280000</v>
      </c>
      <c r="U4462" s="294">
        <f t="shared" si="360"/>
        <v>313600.00000000006</v>
      </c>
      <c r="V4462" s="8" t="s">
        <v>345</v>
      </c>
      <c r="W4462" s="293">
        <v>2014</v>
      </c>
      <c r="X4462" s="293" t="s">
        <v>13707</v>
      </c>
    </row>
    <row r="4463" spans="1:24" ht="63.75" customHeight="1" outlineLevel="1" x14ac:dyDescent="0.25">
      <c r="A4463" s="2" t="s">
        <v>5986</v>
      </c>
      <c r="B4463" s="3" t="s">
        <v>27</v>
      </c>
      <c r="C4463" s="105" t="s">
        <v>2094</v>
      </c>
      <c r="D4463" s="91" t="s">
        <v>2095</v>
      </c>
      <c r="E4463" s="91" t="s">
        <v>2095</v>
      </c>
      <c r="F4463" s="2" t="s">
        <v>2114</v>
      </c>
      <c r="G4463" s="2" t="s">
        <v>350</v>
      </c>
      <c r="H4463" s="4">
        <v>50</v>
      </c>
      <c r="I4463" s="2">
        <v>710000000</v>
      </c>
      <c r="J4463" s="2" t="s">
        <v>11537</v>
      </c>
      <c r="K4463" s="2" t="s">
        <v>6148</v>
      </c>
      <c r="L4463" s="10" t="s">
        <v>1198</v>
      </c>
      <c r="M4463" s="2"/>
      <c r="N4463" s="2" t="s">
        <v>453</v>
      </c>
      <c r="O4463" s="21" t="s">
        <v>61</v>
      </c>
      <c r="P4463" s="2"/>
      <c r="Q4463" s="2"/>
      <c r="R4463" s="2"/>
      <c r="S4463" s="9"/>
      <c r="T4463" s="9">
        <v>0</v>
      </c>
      <c r="U4463" s="9">
        <f t="shared" si="360"/>
        <v>0</v>
      </c>
      <c r="V4463" s="2" t="s">
        <v>345</v>
      </c>
      <c r="W4463" s="2">
        <v>2014</v>
      </c>
      <c r="X4463" s="2"/>
    </row>
    <row r="4464" spans="1:24" s="273" customFormat="1" ht="68.25" customHeight="1" x14ac:dyDescent="0.25">
      <c r="A4464" s="276" t="s">
        <v>13666</v>
      </c>
      <c r="B4464" s="238" t="s">
        <v>27</v>
      </c>
      <c r="C4464" s="328" t="s">
        <v>2094</v>
      </c>
      <c r="D4464" s="329" t="s">
        <v>2095</v>
      </c>
      <c r="E4464" s="329" t="s">
        <v>2095</v>
      </c>
      <c r="F4464" s="275" t="s">
        <v>13667</v>
      </c>
      <c r="G4464" s="276" t="s">
        <v>29</v>
      </c>
      <c r="H4464" s="281">
        <v>70</v>
      </c>
      <c r="I4464" s="276">
        <v>710000000</v>
      </c>
      <c r="J4464" s="276" t="s">
        <v>1075</v>
      </c>
      <c r="K4464" s="291" t="s">
        <v>11805</v>
      </c>
      <c r="L4464" s="275" t="s">
        <v>1198</v>
      </c>
      <c r="M4464" s="276"/>
      <c r="N4464" s="276" t="s">
        <v>11021</v>
      </c>
      <c r="O4464" s="276">
        <v>0</v>
      </c>
      <c r="P4464" s="276"/>
      <c r="Q4464" s="276"/>
      <c r="R4464" s="276"/>
      <c r="S4464" s="277"/>
      <c r="T4464" s="294">
        <v>0</v>
      </c>
      <c r="U4464" s="278">
        <f>T4464*1.12</f>
        <v>0</v>
      </c>
      <c r="V4464" s="274" t="s">
        <v>42</v>
      </c>
      <c r="W4464" s="276">
        <v>2014</v>
      </c>
      <c r="X4464" s="276" t="s">
        <v>10152</v>
      </c>
    </row>
    <row r="4465" spans="1:16383" ht="76.5" customHeight="1" outlineLevel="1" x14ac:dyDescent="0.25">
      <c r="A4465" s="2" t="s">
        <v>1657</v>
      </c>
      <c r="B4465" s="3" t="s">
        <v>27</v>
      </c>
      <c r="C4465" s="2" t="s">
        <v>12845</v>
      </c>
      <c r="D4465" s="10" t="s">
        <v>12844</v>
      </c>
      <c r="E4465" s="10" t="s">
        <v>12843</v>
      </c>
      <c r="F4465" s="2" t="s">
        <v>2126</v>
      </c>
      <c r="G4465" s="2" t="s">
        <v>29</v>
      </c>
      <c r="H4465" s="4">
        <v>50</v>
      </c>
      <c r="I4465" s="2">
        <v>710000000</v>
      </c>
      <c r="J4465" s="2" t="s">
        <v>11537</v>
      </c>
      <c r="K4465" s="30" t="s">
        <v>9783</v>
      </c>
      <c r="L4465" s="2" t="s">
        <v>1148</v>
      </c>
      <c r="M4465" s="2"/>
      <c r="N4465" s="2" t="s">
        <v>453</v>
      </c>
      <c r="O4465" s="21" t="s">
        <v>61</v>
      </c>
      <c r="P4465" s="2"/>
      <c r="Q4465" s="2"/>
      <c r="R4465" s="2"/>
      <c r="S4465" s="9"/>
      <c r="T4465" s="9">
        <v>400000</v>
      </c>
      <c r="U4465" s="9">
        <f t="shared" si="360"/>
        <v>448000.00000000006</v>
      </c>
      <c r="V4465" s="2" t="s">
        <v>345</v>
      </c>
      <c r="W4465" s="2">
        <v>2014</v>
      </c>
      <c r="X4465" s="2"/>
    </row>
    <row r="4466" spans="1:16383" ht="76.5" customHeight="1" outlineLevel="1" x14ac:dyDescent="0.25">
      <c r="A4466" s="2" t="s">
        <v>1658</v>
      </c>
      <c r="B4466" s="3" t="s">
        <v>27</v>
      </c>
      <c r="C4466" s="2" t="s">
        <v>2128</v>
      </c>
      <c r="D4466" s="10" t="s">
        <v>2129</v>
      </c>
      <c r="E4466" s="10" t="s">
        <v>2129</v>
      </c>
      <c r="F4466" s="5"/>
      <c r="G4466" s="2" t="s">
        <v>29</v>
      </c>
      <c r="H4466" s="4">
        <v>50</v>
      </c>
      <c r="I4466" s="2">
        <v>710000000</v>
      </c>
      <c r="J4466" s="2" t="s">
        <v>11537</v>
      </c>
      <c r="K4466" s="30" t="s">
        <v>9783</v>
      </c>
      <c r="L4466" s="2" t="s">
        <v>1148</v>
      </c>
      <c r="M4466" s="2"/>
      <c r="N4466" s="2" t="s">
        <v>453</v>
      </c>
      <c r="O4466" s="21" t="s">
        <v>61</v>
      </c>
      <c r="P4466" s="2"/>
      <c r="Q4466" s="2"/>
      <c r="R4466" s="2"/>
      <c r="S4466" s="9"/>
      <c r="T4466" s="9">
        <v>750000</v>
      </c>
      <c r="U4466" s="9">
        <f t="shared" si="360"/>
        <v>840000.00000000012</v>
      </c>
      <c r="V4466" s="2" t="s">
        <v>345</v>
      </c>
      <c r="W4466" s="2">
        <v>2014</v>
      </c>
      <c r="X4466" s="2"/>
    </row>
    <row r="4467" spans="1:16383" ht="63.75" customHeight="1" outlineLevel="1" x14ac:dyDescent="0.25">
      <c r="A4467" s="2" t="s">
        <v>1659</v>
      </c>
      <c r="B4467" s="3" t="s">
        <v>27</v>
      </c>
      <c r="C4467" s="2" t="s">
        <v>2759</v>
      </c>
      <c r="D4467" s="10" t="s">
        <v>9087</v>
      </c>
      <c r="E4467" s="10" t="s">
        <v>9087</v>
      </c>
      <c r="F4467" s="5" t="s">
        <v>2760</v>
      </c>
      <c r="G4467" s="2" t="s">
        <v>350</v>
      </c>
      <c r="H4467" s="2">
        <v>100</v>
      </c>
      <c r="I4467" s="2">
        <v>710000000</v>
      </c>
      <c r="J4467" s="2" t="s">
        <v>11537</v>
      </c>
      <c r="K4467" s="5" t="s">
        <v>2761</v>
      </c>
      <c r="L4467" s="5" t="s">
        <v>1153</v>
      </c>
      <c r="M4467" s="2"/>
      <c r="N4467" s="2" t="s">
        <v>453</v>
      </c>
      <c r="O4467" s="15" t="s">
        <v>61</v>
      </c>
      <c r="P4467" s="2"/>
      <c r="Q4467" s="2"/>
      <c r="R4467" s="5"/>
      <c r="S4467" s="9"/>
      <c r="T4467" s="9">
        <v>0</v>
      </c>
      <c r="U4467" s="9">
        <f t="shared" si="360"/>
        <v>0</v>
      </c>
      <c r="V4467" s="2" t="s">
        <v>345</v>
      </c>
      <c r="W4467" s="2">
        <v>2014</v>
      </c>
      <c r="X4467" s="2"/>
    </row>
    <row r="4468" spans="1:16383" s="236" customFormat="1" ht="77.25" customHeight="1" x14ac:dyDescent="0.25">
      <c r="A4468" s="276" t="s">
        <v>13572</v>
      </c>
      <c r="B4468" s="238" t="s">
        <v>27</v>
      </c>
      <c r="C4468" s="276" t="s">
        <v>2759</v>
      </c>
      <c r="D4468" s="275" t="s">
        <v>9087</v>
      </c>
      <c r="E4468" s="275" t="s">
        <v>9087</v>
      </c>
      <c r="F4468" s="274" t="s">
        <v>2760</v>
      </c>
      <c r="G4468" s="276" t="s">
        <v>29</v>
      </c>
      <c r="H4468" s="276">
        <v>100</v>
      </c>
      <c r="I4468" s="276">
        <v>710000000</v>
      </c>
      <c r="J4468" s="276" t="s">
        <v>1075</v>
      </c>
      <c r="K4468" s="274" t="s">
        <v>12040</v>
      </c>
      <c r="L4468" s="274" t="s">
        <v>1153</v>
      </c>
      <c r="M4468" s="276"/>
      <c r="N4468" s="276" t="s">
        <v>10994</v>
      </c>
      <c r="O4468" s="285">
        <v>0</v>
      </c>
      <c r="P4468" s="276"/>
      <c r="Q4468" s="276"/>
      <c r="R4468" s="274"/>
      <c r="S4468" s="278"/>
      <c r="T4468" s="278">
        <v>291105.36</v>
      </c>
      <c r="U4468" s="278">
        <v>326038.00320000004</v>
      </c>
      <c r="V4468" s="276" t="s">
        <v>345</v>
      </c>
      <c r="W4468" s="276">
        <v>2014</v>
      </c>
      <c r="X4468" s="276" t="s">
        <v>11175</v>
      </c>
      <c r="Y4468" s="290"/>
      <c r="Z4468" s="288"/>
      <c r="AA4468" s="288"/>
      <c r="AB4468" s="288"/>
      <c r="AC4468" s="288"/>
      <c r="AD4468" s="288"/>
      <c r="AE4468" s="288"/>
      <c r="AF4468" s="288"/>
      <c r="AG4468" s="288"/>
      <c r="AH4468" s="288"/>
      <c r="AI4468" s="288"/>
      <c r="AJ4468" s="288"/>
      <c r="AK4468" s="288"/>
      <c r="AL4468" s="288"/>
      <c r="AM4468" s="288"/>
      <c r="AN4468" s="288"/>
      <c r="AO4468" s="288"/>
      <c r="AP4468" s="288"/>
      <c r="AQ4468" s="288"/>
      <c r="AR4468" s="288"/>
      <c r="AS4468" s="288"/>
      <c r="AT4468" s="288"/>
      <c r="AU4468" s="288"/>
      <c r="AV4468" s="288"/>
      <c r="AW4468" s="288"/>
      <c r="AX4468" s="288"/>
      <c r="AY4468" s="288"/>
      <c r="AZ4468" s="288"/>
      <c r="BA4468" s="288"/>
      <c r="BB4468" s="288"/>
      <c r="BC4468" s="288"/>
      <c r="BD4468" s="288"/>
      <c r="BE4468" s="288"/>
      <c r="BF4468" s="288"/>
      <c r="BG4468" s="288"/>
      <c r="BH4468" s="288"/>
      <c r="BI4468" s="288"/>
      <c r="BJ4468" s="288"/>
      <c r="BK4468" s="288"/>
      <c r="BL4468" s="288"/>
      <c r="BM4468" s="288"/>
      <c r="BN4468" s="288"/>
      <c r="BO4468" s="288"/>
      <c r="BP4468" s="288"/>
      <c r="BQ4468" s="288"/>
      <c r="BR4468" s="288"/>
      <c r="BS4468" s="288"/>
      <c r="BT4468" s="288"/>
      <c r="BU4468" s="288"/>
      <c r="BV4468" s="288"/>
      <c r="BW4468" s="288"/>
      <c r="BX4468" s="288"/>
      <c r="BY4468" s="288"/>
      <c r="BZ4468" s="288"/>
      <c r="CA4468" s="288"/>
      <c r="CB4468" s="288"/>
      <c r="CC4468" s="288"/>
      <c r="CD4468" s="288"/>
      <c r="CE4468" s="288"/>
      <c r="CF4468" s="288"/>
      <c r="CG4468" s="288"/>
      <c r="CH4468" s="288"/>
      <c r="CI4468" s="288"/>
      <c r="CJ4468" s="288"/>
      <c r="CK4468" s="288"/>
      <c r="CL4468" s="288"/>
      <c r="CM4468" s="288"/>
      <c r="CN4468" s="288"/>
      <c r="CO4468" s="288"/>
      <c r="CP4468" s="288"/>
      <c r="CQ4468" s="288"/>
      <c r="CR4468" s="288"/>
      <c r="CS4468" s="288"/>
      <c r="CT4468" s="288"/>
      <c r="CU4468" s="288"/>
      <c r="CV4468" s="288"/>
      <c r="CW4468" s="288"/>
      <c r="CX4468" s="288"/>
      <c r="CY4468" s="288"/>
      <c r="CZ4468" s="288"/>
      <c r="DA4468" s="288"/>
      <c r="DB4468" s="288"/>
      <c r="DC4468" s="288"/>
      <c r="DD4468" s="288"/>
      <c r="DE4468" s="288"/>
      <c r="DF4468" s="288"/>
      <c r="DG4468" s="288"/>
      <c r="DH4468" s="288"/>
      <c r="DI4468" s="288"/>
      <c r="DJ4468" s="288"/>
      <c r="DK4468" s="288"/>
      <c r="DL4468" s="288"/>
      <c r="DM4468" s="288"/>
      <c r="DN4468" s="288"/>
      <c r="DO4468" s="288"/>
      <c r="DP4468" s="288"/>
      <c r="DQ4468" s="288"/>
      <c r="DR4468" s="288"/>
      <c r="DS4468" s="288"/>
      <c r="DT4468" s="288"/>
      <c r="DU4468" s="288"/>
      <c r="DV4468" s="288"/>
      <c r="DW4468" s="288"/>
      <c r="DX4468" s="288"/>
      <c r="DY4468" s="288"/>
      <c r="DZ4468" s="288"/>
      <c r="EA4468" s="288"/>
      <c r="EB4468" s="288"/>
      <c r="EC4468" s="288"/>
      <c r="ED4468" s="288"/>
      <c r="EE4468" s="288"/>
      <c r="EF4468" s="288"/>
      <c r="EG4468" s="288"/>
      <c r="EH4468" s="288"/>
      <c r="EI4468" s="288"/>
      <c r="EJ4468" s="288"/>
      <c r="EK4468" s="288"/>
      <c r="EL4468" s="288"/>
      <c r="EM4468" s="288"/>
      <c r="EN4468" s="288"/>
      <c r="EO4468" s="288"/>
      <c r="EP4468" s="288"/>
      <c r="EQ4468" s="288"/>
      <c r="ER4468" s="288"/>
      <c r="ES4468" s="288"/>
      <c r="ET4468" s="288"/>
      <c r="EU4468" s="288"/>
      <c r="EV4468" s="288"/>
      <c r="EW4468" s="288"/>
      <c r="EX4468" s="288"/>
      <c r="EY4468" s="288"/>
      <c r="EZ4468" s="288"/>
      <c r="FA4468" s="288"/>
      <c r="FB4468" s="288"/>
      <c r="FC4468" s="288"/>
      <c r="FD4468" s="288"/>
      <c r="FE4468" s="288"/>
      <c r="FF4468" s="288"/>
      <c r="FG4468" s="288"/>
      <c r="FH4468" s="288"/>
      <c r="FI4468" s="288"/>
      <c r="FJ4468" s="288"/>
      <c r="FK4468" s="288"/>
      <c r="FL4468" s="288"/>
      <c r="FM4468" s="288"/>
      <c r="FN4468" s="288"/>
      <c r="FO4468" s="288"/>
      <c r="FP4468" s="288"/>
      <c r="FQ4468" s="288"/>
      <c r="FR4468" s="288"/>
      <c r="FS4468" s="288"/>
      <c r="FT4468" s="288"/>
      <c r="FU4468" s="288"/>
      <c r="FV4468" s="288"/>
      <c r="FW4468" s="288"/>
      <c r="FX4468" s="288"/>
      <c r="FY4468" s="288"/>
      <c r="FZ4468" s="288"/>
      <c r="GA4468" s="288"/>
      <c r="GB4468" s="288"/>
      <c r="GC4468" s="288"/>
      <c r="GD4468" s="288"/>
      <c r="GE4468" s="288"/>
      <c r="GF4468" s="288"/>
      <c r="GG4468" s="288"/>
      <c r="GH4468" s="288"/>
      <c r="GI4468" s="288"/>
      <c r="GJ4468" s="288"/>
      <c r="GK4468" s="288"/>
      <c r="GL4468" s="288"/>
      <c r="GM4468" s="288"/>
      <c r="GN4468" s="288"/>
      <c r="GO4468" s="288"/>
      <c r="GP4468" s="288"/>
      <c r="GQ4468" s="288"/>
      <c r="GR4468" s="288"/>
      <c r="GS4468" s="288"/>
      <c r="GT4468" s="288"/>
      <c r="GU4468" s="288"/>
      <c r="GV4468" s="288"/>
      <c r="GW4468" s="288"/>
      <c r="GX4468" s="288"/>
      <c r="GY4468" s="288"/>
      <c r="GZ4468" s="288"/>
      <c r="HA4468" s="288"/>
      <c r="HB4468" s="288"/>
      <c r="HC4468" s="288"/>
      <c r="HD4468" s="288"/>
      <c r="HE4468" s="288"/>
      <c r="HF4468" s="288"/>
      <c r="HG4468" s="288"/>
      <c r="HH4468" s="288"/>
      <c r="HI4468" s="288"/>
      <c r="HJ4468" s="288"/>
      <c r="HK4468" s="288"/>
      <c r="HL4468" s="288"/>
      <c r="HM4468" s="288"/>
      <c r="HN4468" s="288"/>
      <c r="HO4468" s="288"/>
      <c r="HP4468" s="288"/>
      <c r="HQ4468" s="288"/>
      <c r="HR4468" s="288"/>
      <c r="HS4468" s="288"/>
      <c r="HT4468" s="288"/>
      <c r="HU4468" s="288"/>
      <c r="HV4468" s="288"/>
      <c r="HW4468" s="288"/>
      <c r="HX4468" s="288"/>
      <c r="HY4468" s="288"/>
      <c r="HZ4468" s="288"/>
      <c r="IA4468" s="288"/>
      <c r="IB4468" s="288"/>
      <c r="IC4468" s="288"/>
      <c r="ID4468" s="288"/>
      <c r="IE4468" s="288"/>
      <c r="IF4468" s="288"/>
      <c r="IG4468" s="288"/>
      <c r="IH4468" s="288"/>
      <c r="II4468" s="288"/>
      <c r="IJ4468" s="288"/>
      <c r="IK4468" s="288"/>
      <c r="IL4468" s="288"/>
      <c r="IM4468" s="288"/>
      <c r="IN4468" s="288"/>
      <c r="IO4468" s="288"/>
      <c r="IP4468" s="288"/>
      <c r="IQ4468" s="288"/>
      <c r="IR4468" s="288"/>
      <c r="IS4468" s="288"/>
      <c r="IT4468" s="288"/>
      <c r="IU4468" s="288"/>
      <c r="IV4468" s="288"/>
      <c r="IW4468" s="288"/>
      <c r="IX4468" s="288"/>
      <c r="IY4468" s="288"/>
      <c r="IZ4468" s="288"/>
      <c r="JA4468" s="288"/>
      <c r="JB4468" s="288"/>
      <c r="JC4468" s="288"/>
      <c r="JD4468" s="288"/>
      <c r="JE4468" s="288"/>
      <c r="JF4468" s="288"/>
      <c r="JG4468" s="288"/>
      <c r="JH4468" s="288"/>
      <c r="JI4468" s="288"/>
      <c r="JJ4468" s="288"/>
      <c r="JK4468" s="288"/>
      <c r="JL4468" s="288"/>
      <c r="JM4468" s="288"/>
      <c r="JN4468" s="288"/>
      <c r="JO4468" s="288"/>
      <c r="JP4468" s="288"/>
      <c r="JQ4468" s="288"/>
      <c r="JR4468" s="288"/>
      <c r="JS4468" s="288"/>
      <c r="JT4468" s="288"/>
      <c r="JU4468" s="288"/>
      <c r="JV4468" s="288"/>
      <c r="JW4468" s="288"/>
      <c r="JX4468" s="288"/>
      <c r="JY4468" s="288"/>
      <c r="JZ4468" s="288"/>
      <c r="KA4468" s="288"/>
      <c r="KB4468" s="288"/>
      <c r="KC4468" s="288"/>
      <c r="KD4468" s="288"/>
      <c r="KE4468" s="288"/>
      <c r="KF4468" s="288"/>
      <c r="KG4468" s="288"/>
      <c r="KH4468" s="288"/>
      <c r="KI4468" s="288"/>
      <c r="KJ4468" s="288"/>
      <c r="KK4468" s="288"/>
      <c r="KL4468" s="288"/>
      <c r="KM4468" s="288"/>
      <c r="KN4468" s="288"/>
      <c r="KO4468" s="288"/>
      <c r="KP4468" s="288"/>
      <c r="KQ4468" s="288"/>
      <c r="KR4468" s="288"/>
      <c r="KS4468" s="288"/>
      <c r="KT4468" s="288"/>
      <c r="KU4468" s="288"/>
      <c r="KV4468" s="288"/>
      <c r="KW4468" s="288"/>
      <c r="KX4468" s="288"/>
      <c r="KY4468" s="288"/>
      <c r="KZ4468" s="288"/>
      <c r="LA4468" s="288"/>
      <c r="LB4468" s="288"/>
      <c r="LC4468" s="288"/>
      <c r="LD4468" s="288"/>
      <c r="LE4468" s="288"/>
      <c r="LF4468" s="288"/>
      <c r="LG4468" s="288"/>
      <c r="LH4468" s="288"/>
      <c r="LI4468" s="288"/>
      <c r="LJ4468" s="288"/>
      <c r="LK4468" s="288"/>
      <c r="LL4468" s="288"/>
      <c r="LM4468" s="288"/>
      <c r="LN4468" s="288"/>
      <c r="LO4468" s="288"/>
      <c r="LP4468" s="288"/>
      <c r="LQ4468" s="288"/>
      <c r="LR4468" s="288"/>
      <c r="LS4468" s="288"/>
      <c r="LT4468" s="288"/>
      <c r="LU4468" s="288"/>
      <c r="LV4468" s="288"/>
      <c r="LW4468" s="288"/>
      <c r="LX4468" s="288"/>
      <c r="LY4468" s="288"/>
      <c r="LZ4468" s="288"/>
      <c r="MA4468" s="288"/>
      <c r="MB4468" s="288"/>
      <c r="MC4468" s="288"/>
      <c r="MD4468" s="288"/>
      <c r="ME4468" s="288"/>
      <c r="MF4468" s="288"/>
      <c r="MG4468" s="288"/>
      <c r="MH4468" s="288"/>
      <c r="MI4468" s="288"/>
      <c r="MJ4468" s="288"/>
      <c r="MK4468" s="288"/>
      <c r="ML4468" s="288"/>
      <c r="MM4468" s="288"/>
      <c r="MN4468" s="288"/>
      <c r="MO4468" s="288"/>
      <c r="MP4468" s="288"/>
      <c r="MQ4468" s="288"/>
      <c r="MR4468" s="288"/>
      <c r="MS4468" s="288"/>
      <c r="MT4468" s="288"/>
      <c r="MU4468" s="288"/>
      <c r="MV4468" s="288"/>
      <c r="MW4468" s="288"/>
      <c r="MX4468" s="288"/>
      <c r="MY4468" s="288"/>
      <c r="MZ4468" s="288"/>
      <c r="NA4468" s="288"/>
      <c r="NB4468" s="288"/>
      <c r="NC4468" s="288"/>
      <c r="ND4468" s="288"/>
      <c r="NE4468" s="288"/>
      <c r="NF4468" s="288"/>
      <c r="NG4468" s="288"/>
      <c r="NH4468" s="288"/>
      <c r="NI4468" s="288"/>
      <c r="NJ4468" s="288"/>
      <c r="NK4468" s="288"/>
      <c r="NL4468" s="288"/>
      <c r="NM4468" s="288"/>
      <c r="NN4468" s="288"/>
      <c r="NO4468" s="288"/>
      <c r="NP4468" s="288"/>
      <c r="NQ4468" s="288"/>
      <c r="NR4468" s="288"/>
      <c r="NS4468" s="288"/>
      <c r="NT4468" s="288"/>
      <c r="NU4468" s="288"/>
      <c r="NV4468" s="288"/>
      <c r="NW4468" s="288"/>
      <c r="NX4468" s="288"/>
      <c r="NY4468" s="288"/>
      <c r="NZ4468" s="288"/>
      <c r="OA4468" s="288"/>
      <c r="OB4468" s="288"/>
      <c r="OC4468" s="288"/>
      <c r="OD4468" s="288"/>
      <c r="OE4468" s="288"/>
      <c r="OF4468" s="288"/>
      <c r="OG4468" s="288"/>
      <c r="OH4468" s="288"/>
      <c r="OI4468" s="288"/>
      <c r="OJ4468" s="288"/>
      <c r="OK4468" s="288"/>
      <c r="OL4468" s="288"/>
      <c r="OM4468" s="288"/>
      <c r="ON4468" s="288"/>
      <c r="OO4468" s="288"/>
      <c r="OP4468" s="288"/>
      <c r="OQ4468" s="288"/>
      <c r="OR4468" s="288"/>
      <c r="OS4468" s="288"/>
      <c r="OT4468" s="288"/>
      <c r="OU4468" s="288"/>
      <c r="OV4468" s="288"/>
      <c r="OW4468" s="288"/>
      <c r="OX4468" s="288"/>
      <c r="OY4468" s="288"/>
      <c r="OZ4468" s="288"/>
      <c r="PA4468" s="288"/>
      <c r="PB4468" s="288"/>
      <c r="PC4468" s="288"/>
      <c r="PD4468" s="288"/>
      <c r="PE4468" s="288"/>
      <c r="PF4468" s="288"/>
      <c r="PG4468" s="288"/>
      <c r="PH4468" s="288"/>
      <c r="PI4468" s="288"/>
      <c r="PJ4468" s="288"/>
      <c r="PK4468" s="288"/>
      <c r="PL4468" s="288"/>
      <c r="PM4468" s="288"/>
      <c r="PN4468" s="288"/>
      <c r="PO4468" s="288"/>
      <c r="PP4468" s="288"/>
      <c r="PQ4468" s="288"/>
      <c r="PR4468" s="288"/>
      <c r="PS4468" s="288"/>
      <c r="PT4468" s="288"/>
      <c r="PU4468" s="288"/>
      <c r="PV4468" s="288"/>
      <c r="PW4468" s="288"/>
      <c r="PX4468" s="288"/>
      <c r="PY4468" s="288"/>
      <c r="PZ4468" s="288"/>
      <c r="QA4468" s="288"/>
      <c r="QB4468" s="288"/>
      <c r="QC4468" s="288"/>
      <c r="QD4468" s="288"/>
      <c r="QE4468" s="288"/>
      <c r="QF4468" s="288"/>
      <c r="QG4468" s="288"/>
      <c r="QH4468" s="288"/>
      <c r="QI4468" s="288"/>
      <c r="QJ4468" s="288"/>
      <c r="QK4468" s="288"/>
      <c r="QL4468" s="288"/>
      <c r="QM4468" s="288"/>
      <c r="QN4468" s="288"/>
      <c r="QO4468" s="288"/>
      <c r="QP4468" s="288"/>
      <c r="QQ4468" s="288"/>
      <c r="QR4468" s="288"/>
      <c r="QS4468" s="288"/>
      <c r="QT4468" s="288"/>
      <c r="QU4468" s="288"/>
      <c r="QV4468" s="288"/>
      <c r="QW4468" s="288"/>
      <c r="QX4468" s="288"/>
      <c r="QY4468" s="288"/>
      <c r="QZ4468" s="288"/>
      <c r="RA4468" s="288"/>
      <c r="RB4468" s="288"/>
      <c r="RC4468" s="288"/>
      <c r="RD4468" s="288"/>
      <c r="RE4468" s="288"/>
      <c r="RF4468" s="288"/>
      <c r="RG4468" s="288"/>
      <c r="RH4468" s="288"/>
      <c r="RI4468" s="288"/>
      <c r="RJ4468" s="288"/>
      <c r="RK4468" s="288"/>
      <c r="RL4468" s="288"/>
      <c r="RM4468" s="288"/>
      <c r="RN4468" s="288"/>
      <c r="RO4468" s="288"/>
      <c r="RP4468" s="288"/>
      <c r="RQ4468" s="288"/>
      <c r="RR4468" s="288"/>
      <c r="RS4468" s="288"/>
      <c r="RT4468" s="288"/>
      <c r="RU4468" s="288"/>
      <c r="RV4468" s="288"/>
      <c r="RW4468" s="288"/>
      <c r="RX4468" s="288"/>
      <c r="RY4468" s="288"/>
      <c r="RZ4468" s="288"/>
      <c r="SA4468" s="288"/>
      <c r="SB4468" s="288"/>
      <c r="SC4468" s="288"/>
      <c r="SD4468" s="288"/>
      <c r="SE4468" s="288"/>
      <c r="SF4468" s="288"/>
      <c r="SG4468" s="288"/>
      <c r="SH4468" s="288"/>
      <c r="SI4468" s="288"/>
      <c r="SJ4468" s="288"/>
      <c r="SK4468" s="288"/>
      <c r="SL4468" s="288"/>
      <c r="SM4468" s="288"/>
      <c r="SN4468" s="288"/>
      <c r="SO4468" s="288"/>
      <c r="SP4468" s="288"/>
      <c r="SQ4468" s="288"/>
      <c r="SR4468" s="288"/>
      <c r="SS4468" s="288"/>
      <c r="ST4468" s="288"/>
      <c r="SU4468" s="288"/>
      <c r="SV4468" s="288"/>
      <c r="SW4468" s="288"/>
      <c r="SX4468" s="288"/>
      <c r="SY4468" s="288"/>
      <c r="SZ4468" s="288"/>
      <c r="TA4468" s="288"/>
      <c r="TB4468" s="288"/>
      <c r="TC4468" s="288"/>
      <c r="TD4468" s="288"/>
      <c r="TE4468" s="288"/>
      <c r="TF4468" s="288"/>
      <c r="TG4468" s="288"/>
      <c r="TH4468" s="288"/>
      <c r="TI4468" s="288"/>
      <c r="TJ4468" s="288"/>
      <c r="TK4468" s="288"/>
      <c r="TL4468" s="288"/>
      <c r="TM4468" s="288"/>
      <c r="TN4468" s="288"/>
      <c r="TO4468" s="288"/>
      <c r="TP4468" s="288"/>
      <c r="TQ4468" s="288"/>
      <c r="TR4468" s="288"/>
      <c r="TS4468" s="288"/>
      <c r="TT4468" s="288"/>
      <c r="TU4468" s="288"/>
      <c r="TV4468" s="288"/>
      <c r="TW4468" s="288"/>
      <c r="TX4468" s="288"/>
      <c r="TY4468" s="288"/>
      <c r="TZ4468" s="288"/>
      <c r="UA4468" s="288"/>
      <c r="UB4468" s="288"/>
      <c r="UC4468" s="288"/>
      <c r="UD4468" s="288"/>
      <c r="UE4468" s="288"/>
      <c r="UF4468" s="288"/>
      <c r="UG4468" s="288"/>
      <c r="UH4468" s="288"/>
      <c r="UI4468" s="288"/>
      <c r="UJ4468" s="288"/>
      <c r="UK4468" s="288"/>
      <c r="UL4468" s="288"/>
      <c r="UM4468" s="288"/>
      <c r="UN4468" s="288"/>
      <c r="UO4468" s="288"/>
      <c r="UP4468" s="288"/>
      <c r="UQ4468" s="288"/>
      <c r="UR4468" s="288"/>
      <c r="US4468" s="288"/>
      <c r="UT4468" s="288"/>
      <c r="UU4468" s="288"/>
      <c r="UV4468" s="288"/>
      <c r="UW4468" s="288"/>
      <c r="UX4468" s="288"/>
      <c r="UY4468" s="288"/>
      <c r="UZ4468" s="288"/>
      <c r="VA4468" s="288"/>
      <c r="VB4468" s="288"/>
      <c r="VC4468" s="288"/>
      <c r="VD4468" s="288"/>
      <c r="VE4468" s="288"/>
      <c r="VF4468" s="288"/>
      <c r="VG4468" s="288"/>
      <c r="VH4468" s="288"/>
      <c r="VI4468" s="288"/>
      <c r="VJ4468" s="288"/>
      <c r="VK4468" s="288"/>
      <c r="VL4468" s="288"/>
      <c r="VM4468" s="288"/>
      <c r="VN4468" s="288"/>
      <c r="VO4468" s="288"/>
      <c r="VP4468" s="288"/>
      <c r="VQ4468" s="288"/>
      <c r="VR4468" s="288"/>
      <c r="VS4468" s="288"/>
      <c r="VT4468" s="288"/>
      <c r="VU4468" s="288"/>
      <c r="VV4468" s="288"/>
      <c r="VW4468" s="288"/>
      <c r="VX4468" s="288"/>
      <c r="VY4468" s="288"/>
      <c r="VZ4468" s="288"/>
      <c r="WA4468" s="288"/>
      <c r="WB4468" s="288"/>
      <c r="WC4468" s="288"/>
      <c r="WD4468" s="288"/>
      <c r="WE4468" s="288"/>
      <c r="WF4468" s="288"/>
      <c r="WG4468" s="288"/>
      <c r="WH4468" s="288"/>
      <c r="WI4468" s="288"/>
      <c r="WJ4468" s="288"/>
      <c r="WK4468" s="288"/>
      <c r="WL4468" s="288"/>
      <c r="WM4468" s="288"/>
      <c r="WN4468" s="288"/>
      <c r="WO4468" s="288"/>
      <c r="WP4468" s="288"/>
      <c r="WQ4468" s="288"/>
      <c r="WR4468" s="288"/>
      <c r="WS4468" s="288"/>
      <c r="WT4468" s="288"/>
      <c r="WU4468" s="288"/>
      <c r="WV4468" s="288"/>
      <c r="WW4468" s="288"/>
      <c r="WX4468" s="288"/>
      <c r="WY4468" s="288"/>
      <c r="WZ4468" s="288"/>
      <c r="XA4468" s="288"/>
      <c r="XB4468" s="288"/>
      <c r="XC4468" s="288"/>
      <c r="XD4468" s="288"/>
      <c r="XE4468" s="288"/>
      <c r="XF4468" s="288"/>
      <c r="XG4468" s="288"/>
      <c r="XH4468" s="288"/>
      <c r="XI4468" s="288"/>
      <c r="XJ4468" s="288"/>
      <c r="XK4468" s="288"/>
      <c r="XL4468" s="288"/>
      <c r="XM4468" s="288"/>
      <c r="XN4468" s="288"/>
      <c r="XO4468" s="288"/>
      <c r="XP4468" s="288"/>
      <c r="XQ4468" s="288"/>
      <c r="XR4468" s="288"/>
      <c r="XS4468" s="288"/>
      <c r="XT4468" s="288"/>
      <c r="XU4468" s="288"/>
      <c r="XV4468" s="288"/>
      <c r="XW4468" s="288"/>
      <c r="XX4468" s="288"/>
      <c r="XY4468" s="288"/>
      <c r="XZ4468" s="288"/>
      <c r="YA4468" s="288"/>
      <c r="YB4468" s="288"/>
      <c r="YC4468" s="288"/>
      <c r="YD4468" s="288"/>
      <c r="YE4468" s="288"/>
      <c r="YF4468" s="288"/>
      <c r="YG4468" s="288"/>
      <c r="YH4468" s="288"/>
      <c r="YI4468" s="288"/>
      <c r="YJ4468" s="288"/>
      <c r="YK4468" s="288"/>
      <c r="YL4468" s="288"/>
      <c r="YM4468" s="288"/>
      <c r="YN4468" s="288"/>
      <c r="YO4468" s="288"/>
      <c r="YP4468" s="288"/>
      <c r="YQ4468" s="288"/>
      <c r="YR4468" s="288"/>
      <c r="YS4468" s="288"/>
      <c r="YT4468" s="288"/>
      <c r="YU4468" s="288"/>
      <c r="YV4468" s="288"/>
      <c r="YW4468" s="288"/>
      <c r="YX4468" s="288"/>
      <c r="YY4468" s="288"/>
      <c r="YZ4468" s="288"/>
      <c r="ZA4468" s="288"/>
      <c r="ZB4468" s="288"/>
      <c r="ZC4468" s="288"/>
      <c r="ZD4468" s="288"/>
      <c r="ZE4468" s="288"/>
      <c r="ZF4468" s="288"/>
      <c r="ZG4468" s="288"/>
      <c r="ZH4468" s="288"/>
      <c r="ZI4468" s="288"/>
      <c r="ZJ4468" s="288"/>
      <c r="ZK4468" s="288"/>
      <c r="ZL4468" s="288"/>
      <c r="ZM4468" s="288"/>
      <c r="ZN4468" s="288"/>
      <c r="ZO4468" s="288"/>
      <c r="ZP4468" s="288"/>
      <c r="ZQ4468" s="288"/>
      <c r="ZR4468" s="288"/>
      <c r="ZS4468" s="288"/>
      <c r="ZT4468" s="288"/>
      <c r="ZU4468" s="288"/>
      <c r="ZV4468" s="288"/>
      <c r="ZW4468" s="288"/>
      <c r="ZX4468" s="288"/>
      <c r="ZY4468" s="288"/>
      <c r="ZZ4468" s="288"/>
      <c r="AAA4468" s="288"/>
      <c r="AAB4468" s="288"/>
      <c r="AAC4468" s="288"/>
      <c r="AAD4468" s="288"/>
      <c r="AAE4468" s="288"/>
      <c r="AAF4468" s="288"/>
      <c r="AAG4468" s="288"/>
      <c r="AAH4468" s="288"/>
      <c r="AAI4468" s="288"/>
      <c r="AAJ4468" s="288"/>
      <c r="AAK4468" s="288"/>
      <c r="AAL4468" s="288"/>
      <c r="AAM4468" s="288"/>
      <c r="AAN4468" s="288"/>
      <c r="AAO4468" s="288"/>
      <c r="AAP4468" s="288"/>
      <c r="AAQ4468" s="288"/>
      <c r="AAR4468" s="288"/>
      <c r="AAS4468" s="288"/>
      <c r="AAT4468" s="288"/>
      <c r="AAU4468" s="288"/>
      <c r="AAV4468" s="288"/>
      <c r="AAW4468" s="288"/>
      <c r="AAX4468" s="288"/>
      <c r="AAY4468" s="288"/>
      <c r="AAZ4468" s="288"/>
      <c r="ABA4468" s="288"/>
      <c r="ABB4468" s="288"/>
      <c r="ABC4468" s="288"/>
      <c r="ABD4468" s="288"/>
      <c r="ABE4468" s="288"/>
      <c r="ABF4468" s="288"/>
      <c r="ABG4468" s="288"/>
      <c r="ABH4468" s="288"/>
      <c r="ABI4468" s="288"/>
      <c r="ABJ4468" s="288"/>
      <c r="ABK4468" s="288"/>
      <c r="ABL4468" s="288"/>
      <c r="ABM4468" s="288"/>
      <c r="ABN4468" s="288"/>
      <c r="ABO4468" s="288"/>
      <c r="ABP4468" s="288"/>
      <c r="ABQ4468" s="288"/>
      <c r="ABR4468" s="288"/>
      <c r="ABS4468" s="288"/>
      <c r="ABT4468" s="288"/>
      <c r="ABU4468" s="288"/>
      <c r="ABV4468" s="288"/>
      <c r="ABW4468" s="288"/>
      <c r="ABX4468" s="288"/>
      <c r="ABY4468" s="288"/>
      <c r="ABZ4468" s="288"/>
      <c r="ACA4468" s="288"/>
      <c r="ACB4468" s="288"/>
      <c r="ACC4468" s="288"/>
      <c r="ACD4468" s="288"/>
      <c r="ACE4468" s="288"/>
      <c r="ACF4468" s="288"/>
      <c r="ACG4468" s="288"/>
      <c r="ACH4468" s="288"/>
      <c r="ACI4468" s="288"/>
      <c r="ACJ4468" s="288"/>
      <c r="ACK4468" s="288"/>
      <c r="ACL4468" s="288"/>
      <c r="ACM4468" s="288"/>
      <c r="ACN4468" s="288"/>
      <c r="ACO4468" s="288"/>
      <c r="ACP4468" s="288"/>
      <c r="ACQ4468" s="288"/>
      <c r="ACR4468" s="288"/>
      <c r="ACS4468" s="288"/>
      <c r="ACT4468" s="288"/>
      <c r="ACU4468" s="288"/>
      <c r="ACV4468" s="288"/>
      <c r="ACW4468" s="288"/>
      <c r="ACX4468" s="288"/>
      <c r="ACY4468" s="288"/>
      <c r="ACZ4468" s="288"/>
      <c r="ADA4468" s="288"/>
      <c r="ADB4468" s="288"/>
      <c r="ADC4468" s="288"/>
      <c r="ADD4468" s="288"/>
      <c r="ADE4468" s="288"/>
      <c r="ADF4468" s="288"/>
      <c r="ADG4468" s="288"/>
      <c r="ADH4468" s="288"/>
      <c r="ADI4468" s="288"/>
      <c r="ADJ4468" s="288"/>
      <c r="ADK4468" s="288"/>
      <c r="ADL4468" s="288"/>
      <c r="ADM4468" s="288"/>
      <c r="ADN4468" s="288"/>
      <c r="ADO4468" s="288"/>
      <c r="ADP4468" s="288"/>
      <c r="ADQ4468" s="288"/>
      <c r="ADR4468" s="288"/>
      <c r="ADS4468" s="288"/>
      <c r="ADT4468" s="288"/>
      <c r="ADU4468" s="288"/>
      <c r="ADV4468" s="288"/>
      <c r="ADW4468" s="288"/>
      <c r="ADX4468" s="288"/>
      <c r="ADY4468" s="288"/>
      <c r="ADZ4468" s="288"/>
      <c r="AEA4468" s="288"/>
      <c r="AEB4468" s="288"/>
      <c r="AEC4468" s="288"/>
      <c r="AED4468" s="288"/>
      <c r="AEE4468" s="288"/>
      <c r="AEF4468" s="288"/>
      <c r="AEG4468" s="288"/>
      <c r="AEH4468" s="288"/>
      <c r="AEI4468" s="288"/>
      <c r="AEJ4468" s="288"/>
      <c r="AEK4468" s="288"/>
      <c r="AEL4468" s="288"/>
      <c r="AEM4468" s="288"/>
      <c r="AEN4468" s="288"/>
      <c r="AEO4468" s="288"/>
      <c r="AEP4468" s="288"/>
      <c r="AEQ4468" s="288"/>
      <c r="AER4468" s="288"/>
      <c r="AES4468" s="288"/>
      <c r="AET4468" s="288"/>
      <c r="AEU4468" s="288"/>
      <c r="AEV4468" s="288"/>
      <c r="AEW4468" s="288"/>
      <c r="AEX4468" s="288"/>
      <c r="AEY4468" s="288"/>
      <c r="AEZ4468" s="288"/>
      <c r="AFA4468" s="288"/>
      <c r="AFB4468" s="288"/>
      <c r="AFC4468" s="288"/>
      <c r="AFD4468" s="288"/>
      <c r="AFE4468" s="288"/>
      <c r="AFF4468" s="288"/>
      <c r="AFG4468" s="288"/>
      <c r="AFH4468" s="288"/>
      <c r="AFI4468" s="288"/>
      <c r="AFJ4468" s="288"/>
      <c r="AFK4468" s="288"/>
      <c r="AFL4468" s="288"/>
      <c r="AFM4468" s="288"/>
      <c r="AFN4468" s="288"/>
      <c r="AFO4468" s="288"/>
      <c r="AFP4468" s="288"/>
      <c r="AFQ4468" s="288"/>
      <c r="AFR4468" s="288"/>
      <c r="AFS4468" s="288"/>
      <c r="AFT4468" s="288"/>
      <c r="AFU4468" s="288"/>
      <c r="AFV4468" s="288"/>
      <c r="AFW4468" s="288"/>
      <c r="AFX4468" s="288"/>
      <c r="AFY4468" s="288"/>
      <c r="AFZ4468" s="288"/>
      <c r="AGA4468" s="288"/>
      <c r="AGB4468" s="288"/>
      <c r="AGC4468" s="288"/>
      <c r="AGD4468" s="288"/>
      <c r="AGE4468" s="288"/>
      <c r="AGF4468" s="288"/>
      <c r="AGG4468" s="288"/>
      <c r="AGH4468" s="288"/>
      <c r="AGI4468" s="288"/>
      <c r="AGJ4468" s="288"/>
      <c r="AGK4468" s="288"/>
      <c r="AGL4468" s="288"/>
      <c r="AGM4468" s="288"/>
      <c r="AGN4468" s="288"/>
      <c r="AGO4468" s="288"/>
      <c r="AGP4468" s="288"/>
      <c r="AGQ4468" s="288"/>
      <c r="AGR4468" s="288"/>
      <c r="AGS4468" s="288"/>
      <c r="AGT4468" s="288"/>
      <c r="AGU4468" s="288"/>
      <c r="AGV4468" s="288"/>
      <c r="AGW4468" s="288"/>
      <c r="AGX4468" s="288"/>
      <c r="AGY4468" s="288"/>
      <c r="AGZ4468" s="288"/>
      <c r="AHA4468" s="288"/>
      <c r="AHB4468" s="288"/>
      <c r="AHC4468" s="288"/>
      <c r="AHD4468" s="288"/>
      <c r="AHE4468" s="288"/>
      <c r="AHF4468" s="288"/>
      <c r="AHG4468" s="288"/>
      <c r="AHH4468" s="288"/>
      <c r="AHI4468" s="288"/>
      <c r="AHJ4468" s="288"/>
      <c r="AHK4468" s="288"/>
      <c r="AHL4468" s="288"/>
      <c r="AHM4468" s="288"/>
      <c r="AHN4468" s="288"/>
      <c r="AHO4468" s="288"/>
      <c r="AHP4468" s="288"/>
      <c r="AHQ4468" s="288"/>
      <c r="AHR4468" s="288"/>
      <c r="AHS4468" s="288"/>
      <c r="AHT4468" s="288"/>
      <c r="AHU4468" s="288"/>
      <c r="AHV4468" s="288"/>
      <c r="AHW4468" s="288"/>
      <c r="AHX4468" s="288"/>
      <c r="AHY4468" s="288"/>
      <c r="AHZ4468" s="288"/>
      <c r="AIA4468" s="288"/>
      <c r="AIB4468" s="288"/>
      <c r="AIC4468" s="288"/>
      <c r="AID4468" s="288"/>
      <c r="AIE4468" s="288"/>
      <c r="AIF4468" s="288"/>
      <c r="AIG4468" s="288"/>
      <c r="AIH4468" s="288"/>
      <c r="AII4468" s="288"/>
      <c r="AIJ4468" s="288"/>
      <c r="AIK4468" s="288"/>
      <c r="AIL4468" s="288"/>
      <c r="AIM4468" s="288"/>
      <c r="AIN4468" s="288"/>
      <c r="AIO4468" s="288"/>
      <c r="AIP4468" s="288"/>
      <c r="AIQ4468" s="288"/>
      <c r="AIR4468" s="288"/>
      <c r="AIS4468" s="288"/>
      <c r="AIT4468" s="288"/>
      <c r="AIU4468" s="288"/>
      <c r="AIV4468" s="288"/>
      <c r="AIW4468" s="288"/>
      <c r="AIX4468" s="288"/>
      <c r="AIY4468" s="288"/>
      <c r="AIZ4468" s="288"/>
      <c r="AJA4468" s="288"/>
      <c r="AJB4468" s="288"/>
      <c r="AJC4468" s="288"/>
      <c r="AJD4468" s="288"/>
      <c r="AJE4468" s="288"/>
      <c r="AJF4468" s="288"/>
      <c r="AJG4468" s="288"/>
      <c r="AJH4468" s="288"/>
      <c r="AJI4468" s="288"/>
      <c r="AJJ4468" s="288"/>
      <c r="AJK4468" s="288"/>
      <c r="AJL4468" s="288"/>
      <c r="AJM4468" s="288"/>
      <c r="AJN4468" s="288"/>
      <c r="AJO4468" s="288"/>
      <c r="AJP4468" s="288"/>
      <c r="AJQ4468" s="288"/>
      <c r="AJR4468" s="288"/>
      <c r="AJS4468" s="288"/>
      <c r="AJT4468" s="288"/>
      <c r="AJU4468" s="288"/>
      <c r="AJV4468" s="288"/>
      <c r="AJW4468" s="288"/>
      <c r="AJX4468" s="288"/>
      <c r="AJY4468" s="288"/>
      <c r="AJZ4468" s="288"/>
      <c r="AKA4468" s="288"/>
      <c r="AKB4468" s="288"/>
      <c r="AKC4468" s="288"/>
      <c r="AKD4468" s="288"/>
      <c r="AKE4468" s="288"/>
      <c r="AKF4468" s="288"/>
      <c r="AKG4468" s="288"/>
      <c r="AKH4468" s="288"/>
      <c r="AKI4468" s="288"/>
      <c r="AKJ4468" s="288"/>
      <c r="AKK4468" s="288"/>
      <c r="AKL4468" s="288"/>
      <c r="AKM4468" s="288"/>
      <c r="AKN4468" s="288"/>
      <c r="AKO4468" s="288"/>
      <c r="AKP4468" s="288"/>
      <c r="AKQ4468" s="288"/>
      <c r="AKR4468" s="288"/>
      <c r="AKS4468" s="288"/>
      <c r="AKT4468" s="288"/>
      <c r="AKU4468" s="288"/>
      <c r="AKV4468" s="288"/>
      <c r="AKW4468" s="288"/>
      <c r="AKX4468" s="288"/>
      <c r="AKY4468" s="288"/>
      <c r="AKZ4468" s="288"/>
      <c r="ALA4468" s="288"/>
      <c r="ALB4468" s="288"/>
      <c r="ALC4468" s="288"/>
      <c r="ALD4468" s="288"/>
      <c r="ALE4468" s="288"/>
      <c r="ALF4468" s="288"/>
      <c r="ALG4468" s="288"/>
      <c r="ALH4468" s="288"/>
      <c r="ALI4468" s="288"/>
      <c r="ALJ4468" s="288"/>
      <c r="ALK4468" s="288"/>
      <c r="ALL4468" s="288"/>
      <c r="ALM4468" s="288"/>
      <c r="ALN4468" s="288"/>
      <c r="ALO4468" s="288"/>
      <c r="ALP4468" s="288"/>
      <c r="ALQ4468" s="288"/>
      <c r="ALR4468" s="288"/>
      <c r="ALS4468" s="288"/>
      <c r="ALT4468" s="288"/>
      <c r="ALU4468" s="288"/>
      <c r="ALV4468" s="288"/>
      <c r="ALW4468" s="288"/>
      <c r="ALX4468" s="288"/>
      <c r="ALY4468" s="288"/>
      <c r="ALZ4468" s="288"/>
      <c r="AMA4468" s="288"/>
      <c r="AMB4468" s="288"/>
      <c r="AMC4468" s="288"/>
      <c r="AMD4468" s="288"/>
      <c r="AME4468" s="288"/>
      <c r="AMF4468" s="288"/>
      <c r="AMG4468" s="288"/>
      <c r="AMH4468" s="288"/>
      <c r="AMI4468" s="288"/>
      <c r="AMJ4468" s="288"/>
      <c r="AMK4468" s="288"/>
      <c r="AML4468" s="288"/>
      <c r="AMM4468" s="288"/>
      <c r="AMN4468" s="288"/>
      <c r="AMO4468" s="288"/>
      <c r="AMP4468" s="288"/>
      <c r="AMQ4468" s="288"/>
      <c r="AMR4468" s="288"/>
      <c r="AMS4468" s="288"/>
      <c r="AMT4468" s="288"/>
      <c r="AMU4468" s="288"/>
      <c r="AMV4468" s="288"/>
      <c r="AMW4468" s="288"/>
      <c r="AMX4468" s="288"/>
      <c r="AMY4468" s="288"/>
      <c r="AMZ4468" s="288"/>
      <c r="ANA4468" s="288"/>
      <c r="ANB4468" s="288"/>
      <c r="ANC4468" s="288"/>
      <c r="AND4468" s="288"/>
      <c r="ANE4468" s="288"/>
      <c r="ANF4468" s="288"/>
      <c r="ANG4468" s="288"/>
      <c r="ANH4468" s="288"/>
      <c r="ANI4468" s="288"/>
      <c r="ANJ4468" s="288"/>
      <c r="ANK4468" s="288"/>
      <c r="ANL4468" s="288"/>
      <c r="ANM4468" s="288"/>
      <c r="ANN4468" s="288"/>
      <c r="ANO4468" s="288"/>
      <c r="ANP4468" s="288"/>
      <c r="ANQ4468" s="288"/>
      <c r="ANR4468" s="288"/>
      <c r="ANS4468" s="288"/>
      <c r="ANT4468" s="288"/>
      <c r="ANU4468" s="288"/>
      <c r="ANV4468" s="288"/>
      <c r="ANW4468" s="288"/>
      <c r="ANX4468" s="288"/>
      <c r="ANY4468" s="288"/>
      <c r="ANZ4468" s="288"/>
      <c r="AOA4468" s="288"/>
      <c r="AOB4468" s="288"/>
      <c r="AOC4468" s="288"/>
      <c r="AOD4468" s="288"/>
      <c r="AOE4468" s="288"/>
      <c r="AOF4468" s="288"/>
      <c r="AOG4468" s="288"/>
      <c r="AOH4468" s="288"/>
      <c r="AOI4468" s="288"/>
      <c r="AOJ4468" s="288"/>
      <c r="AOK4468" s="288"/>
      <c r="AOL4468" s="288"/>
      <c r="AOM4468" s="288"/>
      <c r="AON4468" s="288"/>
      <c r="AOO4468" s="288"/>
      <c r="AOP4468" s="288"/>
      <c r="AOQ4468" s="288"/>
      <c r="AOR4468" s="288"/>
      <c r="AOS4468" s="288"/>
      <c r="AOT4468" s="288"/>
      <c r="AOU4468" s="288"/>
      <c r="AOV4468" s="288"/>
      <c r="AOW4468" s="288"/>
      <c r="AOX4468" s="288"/>
      <c r="AOY4468" s="288"/>
      <c r="AOZ4468" s="288"/>
      <c r="APA4468" s="288"/>
      <c r="APB4468" s="288"/>
      <c r="APC4468" s="288"/>
      <c r="APD4468" s="288"/>
      <c r="APE4468" s="288"/>
      <c r="APF4468" s="288"/>
      <c r="APG4468" s="288"/>
      <c r="APH4468" s="288"/>
      <c r="API4468" s="288"/>
      <c r="APJ4468" s="288"/>
      <c r="APK4468" s="288"/>
      <c r="APL4468" s="288"/>
      <c r="APM4468" s="288"/>
      <c r="APN4468" s="288"/>
      <c r="APO4468" s="288"/>
      <c r="APP4468" s="288"/>
      <c r="APQ4468" s="288"/>
      <c r="APR4468" s="288"/>
      <c r="APS4468" s="288"/>
      <c r="APT4468" s="288"/>
      <c r="APU4468" s="288"/>
      <c r="APV4468" s="288"/>
      <c r="APW4468" s="288"/>
      <c r="APX4468" s="288"/>
      <c r="APY4468" s="288"/>
      <c r="APZ4468" s="288"/>
      <c r="AQA4468" s="288"/>
      <c r="AQB4468" s="288"/>
      <c r="AQC4468" s="288"/>
      <c r="AQD4468" s="288"/>
      <c r="AQE4468" s="288"/>
      <c r="AQF4468" s="288"/>
      <c r="AQG4468" s="288"/>
      <c r="AQH4468" s="288"/>
      <c r="AQI4468" s="288"/>
      <c r="AQJ4468" s="288"/>
      <c r="AQK4468" s="288"/>
      <c r="AQL4468" s="288"/>
      <c r="AQM4468" s="288"/>
      <c r="AQN4468" s="288"/>
      <c r="AQO4468" s="288"/>
      <c r="AQP4468" s="288"/>
      <c r="AQQ4468" s="288"/>
      <c r="AQR4468" s="288"/>
      <c r="AQS4468" s="288"/>
      <c r="AQT4468" s="288"/>
      <c r="AQU4468" s="288"/>
      <c r="AQV4468" s="288"/>
      <c r="AQW4468" s="288"/>
      <c r="AQX4468" s="288"/>
      <c r="AQY4468" s="288"/>
      <c r="AQZ4468" s="288"/>
      <c r="ARA4468" s="288"/>
      <c r="ARB4468" s="288"/>
      <c r="ARC4468" s="288"/>
      <c r="ARD4468" s="288"/>
      <c r="ARE4468" s="288"/>
      <c r="ARF4468" s="288"/>
      <c r="ARG4468" s="288"/>
      <c r="ARH4468" s="288"/>
      <c r="ARI4468" s="288"/>
      <c r="ARJ4468" s="288"/>
      <c r="ARK4468" s="288"/>
      <c r="ARL4468" s="288"/>
      <c r="ARM4468" s="288"/>
      <c r="ARN4468" s="288"/>
      <c r="ARO4468" s="288"/>
      <c r="ARP4468" s="288"/>
      <c r="ARQ4468" s="288"/>
      <c r="ARR4468" s="288"/>
      <c r="ARS4468" s="288"/>
      <c r="ART4468" s="288"/>
      <c r="ARU4468" s="288"/>
      <c r="ARV4468" s="288"/>
      <c r="ARW4468" s="288"/>
      <c r="ARX4468" s="288"/>
      <c r="ARY4468" s="288"/>
      <c r="ARZ4468" s="288"/>
      <c r="ASA4468" s="288"/>
      <c r="ASB4468" s="288"/>
      <c r="ASC4468" s="288"/>
      <c r="ASD4468" s="288"/>
      <c r="ASE4468" s="288"/>
      <c r="ASF4468" s="288"/>
      <c r="ASG4468" s="288"/>
      <c r="ASH4468" s="288"/>
      <c r="ASI4468" s="288"/>
      <c r="ASJ4468" s="288"/>
      <c r="ASK4468" s="288"/>
      <c r="ASL4468" s="288"/>
      <c r="ASM4468" s="288"/>
      <c r="ASN4468" s="288"/>
      <c r="ASO4468" s="288"/>
      <c r="ASP4468" s="288"/>
      <c r="ASQ4468" s="288"/>
      <c r="ASR4468" s="288"/>
      <c r="ASS4468" s="288"/>
      <c r="AST4468" s="288"/>
      <c r="ASU4468" s="288"/>
      <c r="ASV4468" s="288"/>
      <c r="ASW4468" s="288"/>
      <c r="ASX4468" s="288"/>
      <c r="ASY4468" s="288"/>
      <c r="ASZ4468" s="288"/>
      <c r="ATA4468" s="288"/>
      <c r="ATB4468" s="288"/>
      <c r="ATC4468" s="288"/>
      <c r="ATD4468" s="288"/>
      <c r="ATE4468" s="288"/>
      <c r="ATF4468" s="288"/>
      <c r="ATG4468" s="288"/>
      <c r="ATH4468" s="288"/>
      <c r="ATI4468" s="288"/>
      <c r="ATJ4468" s="288"/>
      <c r="ATK4468" s="288"/>
      <c r="ATL4468" s="288"/>
      <c r="ATM4468" s="288"/>
      <c r="ATN4468" s="288"/>
      <c r="ATO4468" s="288"/>
      <c r="ATP4468" s="288"/>
      <c r="ATQ4468" s="288"/>
      <c r="ATR4468" s="288"/>
      <c r="ATS4468" s="288"/>
      <c r="ATT4468" s="288"/>
      <c r="ATU4468" s="288"/>
      <c r="ATV4468" s="288"/>
      <c r="ATW4468" s="288"/>
      <c r="ATX4468" s="288"/>
      <c r="ATY4468" s="288"/>
      <c r="ATZ4468" s="288"/>
      <c r="AUA4468" s="288"/>
      <c r="AUB4468" s="288"/>
      <c r="AUC4468" s="288"/>
      <c r="AUD4468" s="288"/>
      <c r="AUE4468" s="288"/>
      <c r="AUF4468" s="288"/>
      <c r="AUG4468" s="288"/>
      <c r="AUH4468" s="288"/>
      <c r="AUI4468" s="288"/>
      <c r="AUJ4468" s="288"/>
      <c r="AUK4468" s="288"/>
      <c r="AUL4468" s="288"/>
      <c r="AUM4468" s="288"/>
      <c r="AUN4468" s="288"/>
      <c r="AUO4468" s="288"/>
      <c r="AUP4468" s="288"/>
      <c r="AUQ4468" s="288"/>
      <c r="AUR4468" s="288"/>
      <c r="AUS4468" s="288"/>
      <c r="AUT4468" s="288"/>
      <c r="AUU4468" s="288"/>
      <c r="AUV4468" s="288"/>
      <c r="AUW4468" s="288"/>
      <c r="AUX4468" s="288"/>
      <c r="AUY4468" s="288"/>
      <c r="AUZ4468" s="288"/>
      <c r="AVA4468" s="288"/>
      <c r="AVB4468" s="288"/>
      <c r="AVC4468" s="288"/>
      <c r="AVD4468" s="288"/>
      <c r="AVE4468" s="288"/>
      <c r="AVF4468" s="288"/>
      <c r="AVG4468" s="288"/>
      <c r="AVH4468" s="288"/>
      <c r="AVI4468" s="288"/>
      <c r="AVJ4468" s="288"/>
      <c r="AVK4468" s="288"/>
      <c r="AVL4468" s="288"/>
      <c r="AVM4468" s="288"/>
      <c r="AVN4468" s="288"/>
      <c r="AVO4468" s="288"/>
      <c r="AVP4468" s="288"/>
      <c r="AVQ4468" s="288"/>
      <c r="AVR4468" s="288"/>
      <c r="AVS4468" s="288"/>
      <c r="AVT4468" s="288"/>
      <c r="AVU4468" s="288"/>
      <c r="AVV4468" s="288"/>
      <c r="AVW4468" s="288"/>
      <c r="AVX4468" s="288"/>
      <c r="AVY4468" s="288"/>
      <c r="AVZ4468" s="288"/>
      <c r="AWA4468" s="288"/>
      <c r="AWB4468" s="288"/>
      <c r="AWC4468" s="288"/>
      <c r="AWD4468" s="288"/>
      <c r="AWE4468" s="288"/>
      <c r="AWF4468" s="288"/>
      <c r="AWG4468" s="288"/>
      <c r="AWH4468" s="288"/>
      <c r="AWI4468" s="288"/>
      <c r="AWJ4468" s="288"/>
      <c r="AWK4468" s="288"/>
      <c r="AWL4468" s="288"/>
      <c r="AWM4468" s="288"/>
      <c r="AWN4468" s="288"/>
      <c r="AWO4468" s="288"/>
      <c r="AWP4468" s="288"/>
      <c r="AWQ4468" s="288"/>
      <c r="AWR4468" s="288"/>
      <c r="AWS4468" s="288"/>
      <c r="AWT4468" s="288"/>
      <c r="AWU4468" s="288"/>
      <c r="AWV4468" s="288"/>
      <c r="AWW4468" s="288"/>
      <c r="AWX4468" s="288"/>
      <c r="AWY4468" s="288"/>
      <c r="AWZ4468" s="288"/>
      <c r="AXA4468" s="288"/>
      <c r="AXB4468" s="288"/>
      <c r="AXC4468" s="288"/>
      <c r="AXD4468" s="288"/>
      <c r="AXE4468" s="288"/>
      <c r="AXF4468" s="288"/>
      <c r="AXG4468" s="288"/>
      <c r="AXH4468" s="288"/>
      <c r="AXI4468" s="288"/>
      <c r="AXJ4468" s="288"/>
      <c r="AXK4468" s="288"/>
      <c r="AXL4468" s="288"/>
      <c r="AXM4468" s="288"/>
      <c r="AXN4468" s="288"/>
      <c r="AXO4468" s="288"/>
      <c r="AXP4468" s="288"/>
      <c r="AXQ4468" s="288"/>
      <c r="AXR4468" s="288"/>
      <c r="AXS4468" s="288"/>
      <c r="AXT4468" s="288"/>
      <c r="AXU4468" s="288"/>
      <c r="AXV4468" s="288"/>
      <c r="AXW4468" s="288"/>
      <c r="AXX4468" s="288"/>
      <c r="AXY4468" s="288"/>
      <c r="AXZ4468" s="288"/>
      <c r="AYA4468" s="288"/>
      <c r="AYB4468" s="288"/>
      <c r="AYC4468" s="288"/>
      <c r="AYD4468" s="288"/>
      <c r="AYE4468" s="288"/>
      <c r="AYF4468" s="288"/>
      <c r="AYG4468" s="288"/>
      <c r="AYH4468" s="288"/>
      <c r="AYI4468" s="288"/>
      <c r="AYJ4468" s="288"/>
      <c r="AYK4468" s="288"/>
      <c r="AYL4468" s="288"/>
      <c r="AYM4468" s="288"/>
      <c r="AYN4468" s="288"/>
      <c r="AYO4468" s="288"/>
      <c r="AYP4468" s="288"/>
      <c r="AYQ4468" s="288"/>
      <c r="AYR4468" s="288"/>
      <c r="AYS4468" s="288"/>
      <c r="AYT4468" s="288"/>
      <c r="AYU4468" s="288"/>
      <c r="AYV4468" s="288"/>
      <c r="AYW4468" s="288"/>
      <c r="AYX4468" s="288"/>
      <c r="AYY4468" s="288"/>
      <c r="AYZ4468" s="288"/>
      <c r="AZA4468" s="288"/>
      <c r="AZB4468" s="288"/>
      <c r="AZC4468" s="288"/>
      <c r="AZD4468" s="288"/>
      <c r="AZE4468" s="288"/>
      <c r="AZF4468" s="288"/>
      <c r="AZG4468" s="288"/>
      <c r="AZH4468" s="288"/>
      <c r="AZI4468" s="288"/>
      <c r="AZJ4468" s="288"/>
      <c r="AZK4468" s="288"/>
      <c r="AZL4468" s="288"/>
      <c r="AZM4468" s="288"/>
      <c r="AZN4468" s="288"/>
      <c r="AZO4468" s="288"/>
      <c r="AZP4468" s="288"/>
      <c r="AZQ4468" s="288"/>
      <c r="AZR4468" s="288"/>
      <c r="AZS4468" s="288"/>
      <c r="AZT4468" s="288"/>
      <c r="AZU4468" s="288"/>
      <c r="AZV4468" s="288"/>
      <c r="AZW4468" s="288"/>
      <c r="AZX4468" s="288"/>
      <c r="AZY4468" s="288"/>
      <c r="AZZ4468" s="288"/>
      <c r="BAA4468" s="288"/>
      <c r="BAB4468" s="288"/>
      <c r="BAC4468" s="288"/>
      <c r="BAD4468" s="288"/>
      <c r="BAE4468" s="288"/>
      <c r="BAF4468" s="288"/>
      <c r="BAG4468" s="288"/>
      <c r="BAH4468" s="288"/>
      <c r="BAI4468" s="288"/>
      <c r="BAJ4468" s="288"/>
      <c r="BAK4468" s="288"/>
      <c r="BAL4468" s="288"/>
      <c r="BAM4468" s="288"/>
      <c r="BAN4468" s="288"/>
      <c r="BAO4468" s="288"/>
      <c r="BAP4468" s="288"/>
      <c r="BAQ4468" s="288"/>
      <c r="BAR4468" s="288"/>
      <c r="BAS4468" s="288"/>
      <c r="BAT4468" s="288"/>
      <c r="BAU4468" s="288"/>
      <c r="BAV4468" s="288"/>
      <c r="BAW4468" s="288"/>
      <c r="BAX4468" s="288"/>
      <c r="BAY4468" s="288"/>
      <c r="BAZ4468" s="288"/>
      <c r="BBA4468" s="288"/>
      <c r="BBB4468" s="288"/>
      <c r="BBC4468" s="288"/>
      <c r="BBD4468" s="288"/>
      <c r="BBE4468" s="288"/>
      <c r="BBF4468" s="288"/>
      <c r="BBG4468" s="288"/>
      <c r="BBH4468" s="288"/>
      <c r="BBI4468" s="288"/>
      <c r="BBJ4468" s="288"/>
      <c r="BBK4468" s="288"/>
      <c r="BBL4468" s="288"/>
      <c r="BBM4468" s="288"/>
      <c r="BBN4468" s="288"/>
      <c r="BBO4468" s="288"/>
      <c r="BBP4468" s="288"/>
      <c r="BBQ4468" s="288"/>
      <c r="BBR4468" s="288"/>
      <c r="BBS4468" s="288"/>
      <c r="BBT4468" s="288"/>
      <c r="BBU4468" s="288"/>
      <c r="BBV4468" s="288"/>
      <c r="BBW4468" s="288"/>
      <c r="BBX4468" s="288"/>
      <c r="BBY4468" s="288"/>
      <c r="BBZ4468" s="288"/>
      <c r="BCA4468" s="288"/>
      <c r="BCB4468" s="288"/>
      <c r="BCC4468" s="288"/>
      <c r="BCD4468" s="288"/>
      <c r="BCE4468" s="288"/>
      <c r="BCF4468" s="288"/>
      <c r="BCG4468" s="288"/>
      <c r="BCH4468" s="288"/>
      <c r="BCI4468" s="288"/>
      <c r="BCJ4468" s="288"/>
      <c r="BCK4468" s="288"/>
      <c r="BCL4468" s="288"/>
      <c r="BCM4468" s="288"/>
      <c r="BCN4468" s="288"/>
      <c r="BCO4468" s="288"/>
      <c r="BCP4468" s="288"/>
      <c r="BCQ4468" s="288"/>
      <c r="BCR4468" s="288"/>
      <c r="BCS4468" s="288"/>
      <c r="BCT4468" s="288"/>
      <c r="BCU4468" s="288"/>
      <c r="BCV4468" s="288"/>
      <c r="BCW4468" s="288"/>
      <c r="BCX4468" s="288"/>
      <c r="BCY4468" s="288"/>
      <c r="BCZ4468" s="288"/>
      <c r="BDA4468" s="288"/>
      <c r="BDB4468" s="288"/>
      <c r="BDC4468" s="288"/>
      <c r="BDD4468" s="288"/>
      <c r="BDE4468" s="288"/>
      <c r="BDF4468" s="288"/>
      <c r="BDG4468" s="288"/>
      <c r="BDH4468" s="288"/>
      <c r="BDI4468" s="288"/>
      <c r="BDJ4468" s="288"/>
      <c r="BDK4468" s="288"/>
      <c r="BDL4468" s="288"/>
      <c r="BDM4468" s="288"/>
      <c r="BDN4468" s="288"/>
      <c r="BDO4468" s="288"/>
      <c r="BDP4468" s="288"/>
      <c r="BDQ4468" s="288"/>
      <c r="BDR4468" s="288"/>
      <c r="BDS4468" s="288"/>
      <c r="BDT4468" s="288"/>
      <c r="BDU4468" s="288"/>
      <c r="BDV4468" s="288"/>
      <c r="BDW4468" s="288"/>
      <c r="BDX4468" s="288"/>
      <c r="BDY4468" s="288"/>
      <c r="BDZ4468" s="288"/>
      <c r="BEA4468" s="288"/>
      <c r="BEB4468" s="288"/>
      <c r="BEC4468" s="288"/>
      <c r="BED4468" s="288"/>
      <c r="BEE4468" s="288"/>
      <c r="BEF4468" s="288"/>
      <c r="BEG4468" s="288"/>
      <c r="BEH4468" s="288"/>
      <c r="BEI4468" s="288"/>
      <c r="BEJ4468" s="288"/>
      <c r="BEK4468" s="288"/>
      <c r="BEL4468" s="288"/>
      <c r="BEM4468" s="288"/>
      <c r="BEN4468" s="288"/>
      <c r="BEO4468" s="288"/>
      <c r="BEP4468" s="288"/>
      <c r="BEQ4468" s="288"/>
      <c r="BER4468" s="288"/>
      <c r="BES4468" s="288"/>
      <c r="BET4468" s="288"/>
      <c r="BEU4468" s="288"/>
      <c r="BEV4468" s="288"/>
      <c r="BEW4468" s="288"/>
      <c r="BEX4468" s="288"/>
      <c r="BEY4468" s="288"/>
      <c r="BEZ4468" s="288"/>
      <c r="BFA4468" s="288"/>
      <c r="BFB4468" s="288"/>
      <c r="BFC4468" s="288"/>
      <c r="BFD4468" s="288"/>
      <c r="BFE4468" s="288"/>
      <c r="BFF4468" s="288"/>
      <c r="BFG4468" s="288"/>
      <c r="BFH4468" s="288"/>
      <c r="BFI4468" s="288"/>
      <c r="BFJ4468" s="288"/>
      <c r="BFK4468" s="288"/>
      <c r="BFL4468" s="288"/>
      <c r="BFM4468" s="288"/>
      <c r="BFN4468" s="288"/>
      <c r="BFO4468" s="288"/>
      <c r="BFP4468" s="288"/>
      <c r="BFQ4468" s="288"/>
      <c r="BFR4468" s="288"/>
      <c r="BFS4468" s="288"/>
      <c r="BFT4468" s="288"/>
      <c r="BFU4468" s="288"/>
      <c r="BFV4468" s="288"/>
      <c r="BFW4468" s="288"/>
      <c r="BFX4468" s="288"/>
      <c r="BFY4468" s="288"/>
      <c r="BFZ4468" s="288"/>
      <c r="BGA4468" s="288"/>
      <c r="BGB4468" s="288"/>
      <c r="BGC4468" s="288"/>
      <c r="BGD4468" s="288"/>
      <c r="BGE4468" s="288"/>
      <c r="BGF4468" s="288"/>
      <c r="BGG4468" s="288"/>
      <c r="BGH4468" s="288"/>
      <c r="BGI4468" s="288"/>
      <c r="BGJ4468" s="288"/>
      <c r="BGK4468" s="288"/>
      <c r="BGL4468" s="288"/>
      <c r="BGM4468" s="288"/>
      <c r="BGN4468" s="288"/>
      <c r="BGO4468" s="288"/>
      <c r="BGP4468" s="288"/>
      <c r="BGQ4468" s="288"/>
      <c r="BGR4468" s="288"/>
      <c r="BGS4468" s="288"/>
      <c r="BGT4468" s="288"/>
      <c r="BGU4468" s="288"/>
      <c r="BGV4468" s="288"/>
      <c r="BGW4468" s="288"/>
      <c r="BGX4468" s="288"/>
      <c r="BGY4468" s="288"/>
      <c r="BGZ4468" s="288"/>
      <c r="BHA4468" s="288"/>
      <c r="BHB4468" s="288"/>
      <c r="BHC4468" s="288"/>
      <c r="BHD4468" s="288"/>
      <c r="BHE4468" s="288"/>
      <c r="BHF4468" s="288"/>
      <c r="BHG4468" s="288"/>
      <c r="BHH4468" s="288"/>
      <c r="BHI4468" s="288"/>
      <c r="BHJ4468" s="288"/>
      <c r="BHK4468" s="288"/>
      <c r="BHL4468" s="288"/>
      <c r="BHM4468" s="288"/>
      <c r="BHN4468" s="288"/>
      <c r="BHO4468" s="288"/>
      <c r="BHP4468" s="288"/>
      <c r="BHQ4468" s="288"/>
      <c r="BHR4468" s="288"/>
      <c r="BHS4468" s="288"/>
      <c r="BHT4468" s="288"/>
      <c r="BHU4468" s="288"/>
      <c r="BHV4468" s="288"/>
      <c r="BHW4468" s="288"/>
      <c r="BHX4468" s="288"/>
      <c r="BHY4468" s="288"/>
      <c r="BHZ4468" s="288"/>
      <c r="BIA4468" s="288"/>
      <c r="BIB4468" s="288"/>
      <c r="BIC4468" s="288"/>
      <c r="BID4468" s="288"/>
      <c r="BIE4468" s="288"/>
      <c r="BIF4468" s="288"/>
      <c r="BIG4468" s="288"/>
      <c r="BIH4468" s="288"/>
      <c r="BII4468" s="288"/>
      <c r="BIJ4468" s="288"/>
      <c r="BIK4468" s="288"/>
      <c r="BIL4468" s="288"/>
      <c r="BIM4468" s="288"/>
      <c r="BIN4468" s="288"/>
      <c r="BIO4468" s="288"/>
      <c r="BIP4468" s="288"/>
      <c r="BIQ4468" s="288"/>
      <c r="BIR4468" s="288"/>
      <c r="BIS4468" s="288"/>
      <c r="BIT4468" s="288"/>
      <c r="BIU4468" s="288"/>
      <c r="BIV4468" s="288"/>
      <c r="BIW4468" s="288"/>
      <c r="BIX4468" s="288"/>
      <c r="BIY4468" s="288"/>
      <c r="BIZ4468" s="288"/>
      <c r="BJA4468" s="288"/>
      <c r="BJB4468" s="288"/>
      <c r="BJC4468" s="288"/>
      <c r="BJD4468" s="288"/>
      <c r="BJE4468" s="288"/>
      <c r="BJF4468" s="288"/>
      <c r="BJG4468" s="288"/>
      <c r="BJH4468" s="288"/>
      <c r="BJI4468" s="288"/>
      <c r="BJJ4468" s="288"/>
      <c r="BJK4468" s="288"/>
      <c r="BJL4468" s="288"/>
      <c r="BJM4468" s="288"/>
      <c r="BJN4468" s="288"/>
      <c r="BJO4468" s="288"/>
      <c r="BJP4468" s="288"/>
      <c r="BJQ4468" s="288"/>
      <c r="BJR4468" s="288"/>
      <c r="BJS4468" s="288"/>
      <c r="BJT4468" s="288"/>
      <c r="BJU4468" s="288"/>
      <c r="BJV4468" s="288"/>
      <c r="BJW4468" s="288"/>
      <c r="BJX4468" s="288"/>
      <c r="BJY4468" s="288"/>
      <c r="BJZ4468" s="288"/>
      <c r="BKA4468" s="288"/>
      <c r="BKB4468" s="288"/>
      <c r="BKC4468" s="288"/>
      <c r="BKD4468" s="288"/>
      <c r="BKE4468" s="288"/>
      <c r="BKF4468" s="288"/>
      <c r="BKG4468" s="288"/>
      <c r="BKH4468" s="288"/>
      <c r="BKI4468" s="288"/>
      <c r="BKJ4468" s="288"/>
      <c r="BKK4468" s="288"/>
      <c r="BKL4468" s="288"/>
      <c r="BKM4468" s="288"/>
      <c r="BKN4468" s="288"/>
      <c r="BKO4468" s="288"/>
      <c r="BKP4468" s="288"/>
      <c r="BKQ4468" s="288"/>
      <c r="BKR4468" s="288"/>
      <c r="BKS4468" s="288"/>
      <c r="BKT4468" s="288"/>
      <c r="BKU4468" s="288"/>
      <c r="BKV4468" s="288"/>
      <c r="BKW4468" s="288"/>
      <c r="BKX4468" s="288"/>
      <c r="BKY4468" s="288"/>
      <c r="BKZ4468" s="288"/>
      <c r="BLA4468" s="288"/>
      <c r="BLB4468" s="288"/>
      <c r="BLC4468" s="288"/>
      <c r="BLD4468" s="288"/>
      <c r="BLE4468" s="288"/>
      <c r="BLF4468" s="288"/>
      <c r="BLG4468" s="288"/>
      <c r="BLH4468" s="288"/>
      <c r="BLI4468" s="288"/>
      <c r="BLJ4468" s="288"/>
      <c r="BLK4468" s="288"/>
      <c r="BLL4468" s="288"/>
      <c r="BLM4468" s="288"/>
      <c r="BLN4468" s="288"/>
      <c r="BLO4468" s="288"/>
      <c r="BLP4468" s="288"/>
      <c r="BLQ4468" s="288"/>
      <c r="BLR4468" s="288"/>
      <c r="BLS4468" s="288"/>
      <c r="BLT4468" s="288"/>
      <c r="BLU4468" s="288"/>
      <c r="BLV4468" s="288"/>
      <c r="BLW4468" s="288"/>
      <c r="BLX4468" s="288"/>
      <c r="BLY4468" s="288"/>
      <c r="BLZ4468" s="288"/>
      <c r="BMA4468" s="288"/>
      <c r="BMB4468" s="288"/>
      <c r="BMC4468" s="288"/>
      <c r="BMD4468" s="288"/>
      <c r="BME4468" s="288"/>
      <c r="BMF4468" s="288"/>
      <c r="BMG4468" s="288"/>
      <c r="BMH4468" s="288"/>
      <c r="BMI4468" s="288"/>
      <c r="BMJ4468" s="288"/>
      <c r="BMK4468" s="288"/>
      <c r="BML4468" s="288"/>
      <c r="BMM4468" s="288"/>
      <c r="BMN4468" s="288"/>
      <c r="BMO4468" s="288"/>
      <c r="BMP4468" s="288"/>
      <c r="BMQ4468" s="288"/>
      <c r="BMR4468" s="288"/>
      <c r="BMS4468" s="288"/>
      <c r="BMT4468" s="288"/>
      <c r="BMU4468" s="288"/>
      <c r="BMV4468" s="288"/>
      <c r="BMW4468" s="288"/>
      <c r="BMX4468" s="288"/>
      <c r="BMY4468" s="288"/>
      <c r="BMZ4468" s="288"/>
      <c r="BNA4468" s="288"/>
      <c r="BNB4468" s="288"/>
      <c r="BNC4468" s="288"/>
      <c r="BND4468" s="288"/>
      <c r="BNE4468" s="288"/>
      <c r="BNF4468" s="288"/>
      <c r="BNG4468" s="288"/>
      <c r="BNH4468" s="288"/>
      <c r="BNI4468" s="288"/>
      <c r="BNJ4468" s="288"/>
      <c r="BNK4468" s="288"/>
      <c r="BNL4468" s="288"/>
      <c r="BNM4468" s="288"/>
      <c r="BNN4468" s="288"/>
      <c r="BNO4468" s="288"/>
      <c r="BNP4468" s="288"/>
      <c r="BNQ4468" s="288"/>
      <c r="BNR4468" s="288"/>
      <c r="BNS4468" s="288"/>
      <c r="BNT4468" s="288"/>
      <c r="BNU4468" s="288"/>
      <c r="BNV4468" s="288"/>
      <c r="BNW4468" s="288"/>
      <c r="BNX4468" s="288"/>
      <c r="BNY4468" s="288"/>
      <c r="BNZ4468" s="288"/>
      <c r="BOA4468" s="288"/>
      <c r="BOB4468" s="288"/>
      <c r="BOC4468" s="288"/>
      <c r="BOD4468" s="288"/>
      <c r="BOE4468" s="288"/>
      <c r="BOF4468" s="288"/>
      <c r="BOG4468" s="288"/>
      <c r="BOH4468" s="288"/>
      <c r="BOI4468" s="288"/>
      <c r="BOJ4468" s="288"/>
      <c r="BOK4468" s="288"/>
      <c r="BOL4468" s="288"/>
      <c r="BOM4468" s="288"/>
      <c r="BON4468" s="288"/>
      <c r="BOO4468" s="288"/>
      <c r="BOP4468" s="288"/>
      <c r="BOQ4468" s="288"/>
      <c r="BOR4468" s="288"/>
      <c r="BOS4468" s="288"/>
      <c r="BOT4468" s="288"/>
      <c r="BOU4468" s="288"/>
      <c r="BOV4468" s="288"/>
      <c r="BOW4468" s="288"/>
      <c r="BOX4468" s="288"/>
      <c r="BOY4468" s="288"/>
      <c r="BOZ4468" s="288"/>
      <c r="BPA4468" s="288"/>
      <c r="BPB4468" s="288"/>
      <c r="BPC4468" s="288"/>
      <c r="BPD4468" s="288"/>
      <c r="BPE4468" s="288"/>
      <c r="BPF4468" s="288"/>
      <c r="BPG4468" s="288"/>
      <c r="BPH4468" s="288"/>
      <c r="BPI4468" s="288"/>
      <c r="BPJ4468" s="288"/>
      <c r="BPK4468" s="288"/>
      <c r="BPL4468" s="288"/>
      <c r="BPM4468" s="288"/>
      <c r="BPN4468" s="288"/>
      <c r="BPO4468" s="288"/>
      <c r="BPP4468" s="288"/>
      <c r="BPQ4468" s="288"/>
      <c r="BPR4468" s="288"/>
      <c r="BPS4468" s="288"/>
      <c r="BPT4468" s="288"/>
      <c r="BPU4468" s="288"/>
      <c r="BPV4468" s="288"/>
      <c r="BPW4468" s="288"/>
      <c r="BPX4468" s="288"/>
      <c r="BPY4468" s="288"/>
      <c r="BPZ4468" s="288"/>
      <c r="BQA4468" s="288"/>
      <c r="BQB4468" s="288"/>
      <c r="BQC4468" s="288"/>
      <c r="BQD4468" s="288"/>
      <c r="BQE4468" s="288"/>
      <c r="BQF4468" s="288"/>
      <c r="BQG4468" s="288"/>
      <c r="BQH4468" s="288"/>
      <c r="BQI4468" s="288"/>
      <c r="BQJ4468" s="288"/>
      <c r="BQK4468" s="288"/>
      <c r="BQL4468" s="288"/>
      <c r="BQM4468" s="288"/>
      <c r="BQN4468" s="288"/>
      <c r="BQO4468" s="288"/>
      <c r="BQP4468" s="288"/>
      <c r="BQQ4468" s="288"/>
      <c r="BQR4468" s="288"/>
      <c r="BQS4468" s="288"/>
      <c r="BQT4468" s="288"/>
      <c r="BQU4468" s="288"/>
      <c r="BQV4468" s="288"/>
      <c r="BQW4468" s="288"/>
      <c r="BQX4468" s="288"/>
      <c r="BQY4468" s="288"/>
      <c r="BQZ4468" s="288"/>
      <c r="BRA4468" s="288"/>
      <c r="BRB4468" s="288"/>
      <c r="BRC4468" s="288"/>
      <c r="BRD4468" s="288"/>
      <c r="BRE4468" s="288"/>
      <c r="BRF4468" s="288"/>
      <c r="BRG4468" s="288"/>
      <c r="BRH4468" s="288"/>
      <c r="BRI4468" s="288"/>
      <c r="BRJ4468" s="288"/>
      <c r="BRK4468" s="288"/>
      <c r="BRL4468" s="288"/>
      <c r="BRM4468" s="288"/>
      <c r="BRN4468" s="288"/>
      <c r="BRO4468" s="288"/>
      <c r="BRP4468" s="288"/>
      <c r="BRQ4468" s="288"/>
      <c r="BRR4468" s="288"/>
      <c r="BRS4468" s="288"/>
      <c r="BRT4468" s="288"/>
      <c r="BRU4468" s="288"/>
      <c r="BRV4468" s="288"/>
      <c r="BRW4468" s="288"/>
      <c r="BRX4468" s="288"/>
      <c r="BRY4468" s="288"/>
      <c r="BRZ4468" s="288"/>
      <c r="BSA4468" s="288"/>
      <c r="BSB4468" s="288"/>
      <c r="BSC4468" s="288"/>
      <c r="BSD4468" s="288"/>
      <c r="BSE4468" s="288"/>
      <c r="BSF4468" s="288"/>
      <c r="BSG4468" s="288"/>
      <c r="BSH4468" s="288"/>
      <c r="BSI4468" s="288"/>
      <c r="BSJ4468" s="288"/>
      <c r="BSK4468" s="288"/>
      <c r="BSL4468" s="288"/>
      <c r="BSM4468" s="288"/>
      <c r="BSN4468" s="288"/>
      <c r="BSO4468" s="288"/>
      <c r="BSP4468" s="288"/>
      <c r="BSQ4468" s="288"/>
      <c r="BSR4468" s="288"/>
      <c r="BSS4468" s="288"/>
      <c r="BST4468" s="288"/>
      <c r="BSU4468" s="288"/>
      <c r="BSV4468" s="288"/>
      <c r="BSW4468" s="288"/>
      <c r="BSX4468" s="288"/>
      <c r="BSY4468" s="288"/>
      <c r="BSZ4468" s="288"/>
      <c r="BTA4468" s="288"/>
      <c r="BTB4468" s="288"/>
      <c r="BTC4468" s="288"/>
      <c r="BTD4468" s="288"/>
      <c r="BTE4468" s="288"/>
      <c r="BTF4468" s="288"/>
      <c r="BTG4468" s="288"/>
      <c r="BTH4468" s="288"/>
      <c r="BTI4468" s="288"/>
      <c r="BTJ4468" s="288"/>
      <c r="BTK4468" s="288"/>
      <c r="BTL4468" s="288"/>
      <c r="BTM4468" s="288"/>
      <c r="BTN4468" s="288"/>
      <c r="BTO4468" s="288"/>
      <c r="BTP4468" s="288"/>
      <c r="BTQ4468" s="288"/>
      <c r="BTR4468" s="288"/>
      <c r="BTS4468" s="288"/>
      <c r="BTT4468" s="288"/>
      <c r="BTU4468" s="288"/>
      <c r="BTV4468" s="288"/>
      <c r="BTW4468" s="288"/>
      <c r="BTX4468" s="288"/>
      <c r="BTY4468" s="288"/>
      <c r="BTZ4468" s="288"/>
      <c r="BUA4468" s="288"/>
      <c r="BUB4468" s="288"/>
      <c r="BUC4468" s="288"/>
      <c r="BUD4468" s="288"/>
      <c r="BUE4468" s="288"/>
      <c r="BUF4468" s="288"/>
      <c r="BUG4468" s="288"/>
      <c r="BUH4468" s="288"/>
      <c r="BUI4468" s="288"/>
      <c r="BUJ4468" s="288"/>
      <c r="BUK4468" s="288"/>
      <c r="BUL4468" s="288"/>
      <c r="BUM4468" s="288"/>
      <c r="BUN4468" s="288"/>
      <c r="BUO4468" s="288"/>
      <c r="BUP4468" s="288"/>
      <c r="BUQ4468" s="288"/>
      <c r="BUR4468" s="288"/>
      <c r="BUS4468" s="288"/>
      <c r="BUT4468" s="288"/>
      <c r="BUU4468" s="288"/>
      <c r="BUV4468" s="288"/>
      <c r="BUW4468" s="288"/>
      <c r="BUX4468" s="288"/>
      <c r="BUY4468" s="288"/>
      <c r="BUZ4468" s="288"/>
      <c r="BVA4468" s="288"/>
      <c r="BVB4468" s="288"/>
      <c r="BVC4468" s="288"/>
      <c r="BVD4468" s="288"/>
      <c r="BVE4468" s="288"/>
      <c r="BVF4468" s="288"/>
      <c r="BVG4468" s="288"/>
      <c r="BVH4468" s="288"/>
      <c r="BVI4468" s="288"/>
      <c r="BVJ4468" s="288"/>
      <c r="BVK4468" s="288"/>
      <c r="BVL4468" s="288"/>
      <c r="BVM4468" s="288"/>
      <c r="BVN4468" s="288"/>
      <c r="BVO4468" s="288"/>
      <c r="BVP4468" s="288"/>
      <c r="BVQ4468" s="288"/>
      <c r="BVR4468" s="288"/>
      <c r="BVS4468" s="288"/>
      <c r="BVT4468" s="288"/>
      <c r="BVU4468" s="288"/>
      <c r="BVV4468" s="288"/>
      <c r="BVW4468" s="288"/>
      <c r="BVX4468" s="288"/>
      <c r="BVY4468" s="288"/>
      <c r="BVZ4468" s="288"/>
      <c r="BWA4468" s="288"/>
      <c r="BWB4468" s="288"/>
      <c r="BWC4468" s="288"/>
      <c r="BWD4468" s="288"/>
      <c r="BWE4468" s="288"/>
      <c r="BWF4468" s="288"/>
      <c r="BWG4468" s="288"/>
      <c r="BWH4468" s="288"/>
      <c r="BWI4468" s="288"/>
      <c r="BWJ4468" s="288"/>
      <c r="BWK4468" s="288"/>
      <c r="BWL4468" s="288"/>
      <c r="BWM4468" s="288"/>
      <c r="BWN4468" s="288"/>
      <c r="BWO4468" s="288"/>
      <c r="BWP4468" s="288"/>
      <c r="BWQ4468" s="288"/>
      <c r="BWR4468" s="288"/>
      <c r="BWS4468" s="288"/>
      <c r="BWT4468" s="288"/>
      <c r="BWU4468" s="288"/>
      <c r="BWV4468" s="288"/>
      <c r="BWW4468" s="288"/>
      <c r="BWX4468" s="288"/>
      <c r="BWY4468" s="288"/>
      <c r="BWZ4468" s="288"/>
      <c r="BXA4468" s="288"/>
      <c r="BXB4468" s="288"/>
      <c r="BXC4468" s="288"/>
      <c r="BXD4468" s="288"/>
      <c r="BXE4468" s="288"/>
      <c r="BXF4468" s="288"/>
      <c r="BXG4468" s="288"/>
      <c r="BXH4468" s="288"/>
      <c r="BXI4468" s="288"/>
      <c r="BXJ4468" s="288"/>
      <c r="BXK4468" s="288"/>
      <c r="BXL4468" s="288"/>
      <c r="BXM4468" s="288"/>
      <c r="BXN4468" s="288"/>
      <c r="BXO4468" s="288"/>
      <c r="BXP4468" s="288"/>
      <c r="BXQ4468" s="288"/>
      <c r="BXR4468" s="288"/>
      <c r="BXS4468" s="288"/>
      <c r="BXT4468" s="288"/>
      <c r="BXU4468" s="288"/>
      <c r="BXV4468" s="288"/>
      <c r="BXW4468" s="288"/>
      <c r="BXX4468" s="288"/>
      <c r="BXY4468" s="288"/>
      <c r="BXZ4468" s="288"/>
      <c r="BYA4468" s="288"/>
      <c r="BYB4468" s="288"/>
      <c r="BYC4468" s="288"/>
      <c r="BYD4468" s="288"/>
      <c r="BYE4468" s="288"/>
      <c r="BYF4468" s="288"/>
      <c r="BYG4468" s="288"/>
      <c r="BYH4468" s="288"/>
      <c r="BYI4468" s="288"/>
      <c r="BYJ4468" s="288"/>
      <c r="BYK4468" s="288"/>
      <c r="BYL4468" s="288"/>
      <c r="BYM4468" s="288"/>
      <c r="BYN4468" s="288"/>
      <c r="BYO4468" s="288"/>
      <c r="BYP4468" s="288"/>
      <c r="BYQ4468" s="288"/>
      <c r="BYR4468" s="288"/>
      <c r="BYS4468" s="288"/>
      <c r="BYT4468" s="288"/>
      <c r="BYU4468" s="288"/>
      <c r="BYV4468" s="288"/>
      <c r="BYW4468" s="288"/>
      <c r="BYX4468" s="288"/>
      <c r="BYY4468" s="288"/>
      <c r="BYZ4468" s="288"/>
      <c r="BZA4468" s="288"/>
      <c r="BZB4468" s="288"/>
      <c r="BZC4468" s="288"/>
      <c r="BZD4468" s="288"/>
      <c r="BZE4468" s="288"/>
      <c r="BZF4468" s="288"/>
      <c r="BZG4468" s="288"/>
      <c r="BZH4468" s="288"/>
      <c r="BZI4468" s="288"/>
      <c r="BZJ4468" s="288"/>
      <c r="BZK4468" s="288"/>
      <c r="BZL4468" s="288"/>
      <c r="BZM4468" s="288"/>
      <c r="BZN4468" s="288"/>
      <c r="BZO4468" s="288"/>
      <c r="BZP4468" s="288"/>
      <c r="BZQ4468" s="288"/>
      <c r="BZR4468" s="288"/>
      <c r="BZS4468" s="288"/>
      <c r="BZT4468" s="288"/>
      <c r="BZU4468" s="288"/>
      <c r="BZV4468" s="288"/>
      <c r="BZW4468" s="288"/>
      <c r="BZX4468" s="288"/>
      <c r="BZY4468" s="288"/>
      <c r="BZZ4468" s="288"/>
      <c r="CAA4468" s="288"/>
      <c r="CAB4468" s="288"/>
      <c r="CAC4468" s="288"/>
      <c r="CAD4468" s="288"/>
      <c r="CAE4468" s="288"/>
      <c r="CAF4468" s="288"/>
      <c r="CAG4468" s="288"/>
      <c r="CAH4468" s="288"/>
      <c r="CAI4468" s="288"/>
      <c r="CAJ4468" s="288"/>
      <c r="CAK4468" s="288"/>
      <c r="CAL4468" s="288"/>
      <c r="CAM4468" s="288"/>
      <c r="CAN4468" s="288"/>
      <c r="CAO4468" s="288"/>
      <c r="CAP4468" s="288"/>
      <c r="CAQ4468" s="288"/>
      <c r="CAR4468" s="288"/>
      <c r="CAS4468" s="288"/>
      <c r="CAT4468" s="288"/>
      <c r="CAU4468" s="288"/>
      <c r="CAV4468" s="288"/>
      <c r="CAW4468" s="288"/>
      <c r="CAX4468" s="288"/>
      <c r="CAY4468" s="288"/>
      <c r="CAZ4468" s="288"/>
      <c r="CBA4468" s="288"/>
      <c r="CBB4468" s="288"/>
      <c r="CBC4468" s="288"/>
      <c r="CBD4468" s="288"/>
      <c r="CBE4468" s="288"/>
      <c r="CBF4468" s="288"/>
      <c r="CBG4468" s="288"/>
      <c r="CBH4468" s="288"/>
      <c r="CBI4468" s="288"/>
      <c r="CBJ4468" s="288"/>
      <c r="CBK4468" s="288"/>
      <c r="CBL4468" s="288"/>
      <c r="CBM4468" s="288"/>
      <c r="CBN4468" s="288"/>
      <c r="CBO4468" s="288"/>
      <c r="CBP4468" s="288"/>
      <c r="CBQ4468" s="288"/>
      <c r="CBR4468" s="288"/>
      <c r="CBS4468" s="288"/>
      <c r="CBT4468" s="288"/>
      <c r="CBU4468" s="288"/>
      <c r="CBV4468" s="288"/>
      <c r="CBW4468" s="288"/>
      <c r="CBX4468" s="288"/>
      <c r="CBY4468" s="288"/>
      <c r="CBZ4468" s="288"/>
      <c r="CCA4468" s="288"/>
      <c r="CCB4468" s="288"/>
      <c r="CCC4468" s="288"/>
      <c r="CCD4468" s="288"/>
      <c r="CCE4468" s="288"/>
      <c r="CCF4468" s="288"/>
      <c r="CCG4468" s="288"/>
      <c r="CCH4468" s="288"/>
      <c r="CCI4468" s="288"/>
      <c r="CCJ4468" s="288"/>
      <c r="CCK4468" s="288"/>
      <c r="CCL4468" s="288"/>
      <c r="CCM4468" s="288"/>
      <c r="CCN4468" s="288"/>
      <c r="CCO4468" s="288"/>
      <c r="CCP4468" s="288"/>
      <c r="CCQ4468" s="288"/>
      <c r="CCR4468" s="288"/>
      <c r="CCS4468" s="288"/>
      <c r="CCT4468" s="288"/>
      <c r="CCU4468" s="288"/>
      <c r="CCV4468" s="288"/>
      <c r="CCW4468" s="288"/>
      <c r="CCX4468" s="288"/>
      <c r="CCY4468" s="288"/>
      <c r="CCZ4468" s="288"/>
      <c r="CDA4468" s="288"/>
      <c r="CDB4468" s="288"/>
      <c r="CDC4468" s="288"/>
      <c r="CDD4468" s="288"/>
      <c r="CDE4468" s="288"/>
      <c r="CDF4468" s="288"/>
      <c r="CDG4468" s="288"/>
      <c r="CDH4468" s="288"/>
      <c r="CDI4468" s="288"/>
      <c r="CDJ4468" s="288"/>
      <c r="CDK4468" s="288"/>
      <c r="CDL4468" s="288"/>
      <c r="CDM4468" s="288"/>
      <c r="CDN4468" s="288"/>
      <c r="CDO4468" s="288"/>
      <c r="CDP4468" s="288"/>
      <c r="CDQ4468" s="288"/>
      <c r="CDR4468" s="288"/>
      <c r="CDS4468" s="288"/>
      <c r="CDT4468" s="288"/>
      <c r="CDU4468" s="288"/>
      <c r="CDV4468" s="288"/>
      <c r="CDW4468" s="288"/>
      <c r="CDX4468" s="288"/>
      <c r="CDY4468" s="288"/>
      <c r="CDZ4468" s="288"/>
      <c r="CEA4468" s="288"/>
      <c r="CEB4468" s="288"/>
      <c r="CEC4468" s="288"/>
      <c r="CED4468" s="288"/>
      <c r="CEE4468" s="288"/>
      <c r="CEF4468" s="288"/>
      <c r="CEG4468" s="288"/>
      <c r="CEH4468" s="288"/>
      <c r="CEI4468" s="288"/>
      <c r="CEJ4468" s="288"/>
      <c r="CEK4468" s="288"/>
      <c r="CEL4468" s="288"/>
      <c r="CEM4468" s="288"/>
      <c r="CEN4468" s="288"/>
      <c r="CEO4468" s="288"/>
      <c r="CEP4468" s="288"/>
      <c r="CEQ4468" s="288"/>
      <c r="CER4468" s="288"/>
      <c r="CES4468" s="288"/>
      <c r="CET4468" s="288"/>
      <c r="CEU4468" s="288"/>
      <c r="CEV4468" s="288"/>
      <c r="CEW4468" s="288"/>
      <c r="CEX4468" s="288"/>
      <c r="CEY4468" s="288"/>
      <c r="CEZ4468" s="288"/>
      <c r="CFA4468" s="288"/>
      <c r="CFB4468" s="288"/>
      <c r="CFC4468" s="288"/>
      <c r="CFD4468" s="288"/>
      <c r="CFE4468" s="288"/>
      <c r="CFF4468" s="288"/>
      <c r="CFG4468" s="288"/>
      <c r="CFH4468" s="288"/>
      <c r="CFI4468" s="288"/>
      <c r="CFJ4468" s="288"/>
      <c r="CFK4468" s="288"/>
      <c r="CFL4468" s="288"/>
      <c r="CFM4468" s="288"/>
      <c r="CFN4468" s="288"/>
      <c r="CFO4468" s="288"/>
      <c r="CFP4468" s="288"/>
      <c r="CFQ4468" s="288"/>
      <c r="CFR4468" s="288"/>
      <c r="CFS4468" s="288"/>
      <c r="CFT4468" s="288"/>
      <c r="CFU4468" s="288"/>
      <c r="CFV4468" s="288"/>
      <c r="CFW4468" s="288"/>
      <c r="CFX4468" s="288"/>
      <c r="CFY4468" s="288"/>
      <c r="CFZ4468" s="288"/>
      <c r="CGA4468" s="288"/>
      <c r="CGB4468" s="288"/>
      <c r="CGC4468" s="288"/>
      <c r="CGD4468" s="288"/>
      <c r="CGE4468" s="288"/>
      <c r="CGF4468" s="288"/>
      <c r="CGG4468" s="288"/>
      <c r="CGH4468" s="288"/>
      <c r="CGI4468" s="288"/>
      <c r="CGJ4468" s="288"/>
      <c r="CGK4468" s="288"/>
      <c r="CGL4468" s="288"/>
      <c r="CGM4468" s="288"/>
      <c r="CGN4468" s="288"/>
      <c r="CGO4468" s="288"/>
      <c r="CGP4468" s="288"/>
      <c r="CGQ4468" s="288"/>
      <c r="CGR4468" s="288"/>
      <c r="CGS4468" s="288"/>
      <c r="CGT4468" s="288"/>
      <c r="CGU4468" s="288"/>
      <c r="CGV4468" s="288"/>
      <c r="CGW4468" s="288"/>
      <c r="CGX4468" s="288"/>
      <c r="CGY4468" s="288"/>
      <c r="CGZ4468" s="288"/>
      <c r="CHA4468" s="288"/>
      <c r="CHB4468" s="288"/>
      <c r="CHC4468" s="288"/>
      <c r="CHD4468" s="288"/>
      <c r="CHE4468" s="288"/>
      <c r="CHF4468" s="288"/>
      <c r="CHG4468" s="288"/>
      <c r="CHH4468" s="288"/>
      <c r="CHI4468" s="288"/>
      <c r="CHJ4468" s="288"/>
      <c r="CHK4468" s="288"/>
      <c r="CHL4468" s="288"/>
      <c r="CHM4468" s="288"/>
      <c r="CHN4468" s="288"/>
      <c r="CHO4468" s="288"/>
      <c r="CHP4468" s="288"/>
      <c r="CHQ4468" s="288"/>
      <c r="CHR4468" s="288"/>
      <c r="CHS4468" s="288"/>
      <c r="CHT4468" s="288"/>
      <c r="CHU4468" s="288"/>
      <c r="CHV4468" s="288"/>
      <c r="CHW4468" s="288"/>
      <c r="CHX4468" s="288"/>
      <c r="CHY4468" s="288"/>
      <c r="CHZ4468" s="288"/>
      <c r="CIA4468" s="288"/>
      <c r="CIB4468" s="288"/>
      <c r="CIC4468" s="288"/>
      <c r="CID4468" s="288"/>
      <c r="CIE4468" s="288"/>
      <c r="CIF4468" s="288"/>
      <c r="CIG4468" s="288"/>
      <c r="CIH4468" s="288"/>
      <c r="CII4468" s="288"/>
      <c r="CIJ4468" s="288"/>
      <c r="CIK4468" s="288"/>
      <c r="CIL4468" s="288"/>
      <c r="CIM4468" s="288"/>
      <c r="CIN4468" s="288"/>
      <c r="CIO4468" s="288"/>
      <c r="CIP4468" s="288"/>
      <c r="CIQ4468" s="288"/>
      <c r="CIR4468" s="288"/>
      <c r="CIS4468" s="288"/>
      <c r="CIT4468" s="288"/>
      <c r="CIU4468" s="288"/>
      <c r="CIV4468" s="288"/>
      <c r="CIW4468" s="288"/>
      <c r="CIX4468" s="288"/>
      <c r="CIY4468" s="288"/>
      <c r="CIZ4468" s="288"/>
      <c r="CJA4468" s="288"/>
      <c r="CJB4468" s="288"/>
      <c r="CJC4468" s="288"/>
      <c r="CJD4468" s="288"/>
      <c r="CJE4468" s="288"/>
      <c r="CJF4468" s="288"/>
      <c r="CJG4468" s="288"/>
      <c r="CJH4468" s="288"/>
      <c r="CJI4468" s="288"/>
      <c r="CJJ4468" s="288"/>
      <c r="CJK4468" s="288"/>
      <c r="CJL4468" s="288"/>
      <c r="CJM4468" s="288"/>
      <c r="CJN4468" s="288"/>
      <c r="CJO4468" s="288"/>
      <c r="CJP4468" s="288"/>
      <c r="CJQ4468" s="288"/>
      <c r="CJR4468" s="288"/>
      <c r="CJS4468" s="288"/>
      <c r="CJT4468" s="288"/>
      <c r="CJU4468" s="288"/>
      <c r="CJV4468" s="288"/>
      <c r="CJW4468" s="288"/>
      <c r="CJX4468" s="288"/>
      <c r="CJY4468" s="288"/>
      <c r="CJZ4468" s="288"/>
      <c r="CKA4468" s="288"/>
      <c r="CKB4468" s="288"/>
      <c r="CKC4468" s="288"/>
      <c r="CKD4468" s="288"/>
      <c r="CKE4468" s="288"/>
      <c r="CKF4468" s="288"/>
      <c r="CKG4468" s="288"/>
      <c r="CKH4468" s="288"/>
      <c r="CKI4468" s="288"/>
      <c r="CKJ4468" s="288"/>
      <c r="CKK4468" s="288"/>
      <c r="CKL4468" s="288"/>
      <c r="CKM4468" s="288"/>
      <c r="CKN4468" s="288"/>
      <c r="CKO4468" s="288"/>
      <c r="CKP4468" s="288"/>
      <c r="CKQ4468" s="288"/>
      <c r="CKR4468" s="288"/>
      <c r="CKS4468" s="288"/>
      <c r="CKT4468" s="288"/>
      <c r="CKU4468" s="288"/>
      <c r="CKV4468" s="288"/>
      <c r="CKW4468" s="288"/>
      <c r="CKX4468" s="288"/>
      <c r="CKY4468" s="288"/>
      <c r="CKZ4468" s="288"/>
      <c r="CLA4468" s="288"/>
      <c r="CLB4468" s="288"/>
      <c r="CLC4468" s="288"/>
      <c r="CLD4468" s="288"/>
      <c r="CLE4468" s="288"/>
      <c r="CLF4468" s="288"/>
      <c r="CLG4468" s="288"/>
      <c r="CLH4468" s="288"/>
      <c r="CLI4468" s="288"/>
      <c r="CLJ4468" s="288"/>
      <c r="CLK4468" s="288"/>
      <c r="CLL4468" s="288"/>
      <c r="CLM4468" s="288"/>
      <c r="CLN4468" s="288"/>
      <c r="CLO4468" s="288"/>
      <c r="CLP4468" s="288"/>
      <c r="CLQ4468" s="288"/>
      <c r="CLR4468" s="288"/>
      <c r="CLS4468" s="288"/>
      <c r="CLT4468" s="288"/>
      <c r="CLU4468" s="288"/>
      <c r="CLV4468" s="288"/>
      <c r="CLW4468" s="288"/>
      <c r="CLX4468" s="288"/>
      <c r="CLY4468" s="288"/>
      <c r="CLZ4468" s="288"/>
      <c r="CMA4468" s="288"/>
      <c r="CMB4468" s="288"/>
      <c r="CMC4468" s="288"/>
      <c r="CMD4468" s="288"/>
      <c r="CME4468" s="288"/>
      <c r="CMF4468" s="288"/>
      <c r="CMG4468" s="288"/>
      <c r="CMH4468" s="288"/>
      <c r="CMI4468" s="288"/>
      <c r="CMJ4468" s="288"/>
      <c r="CMK4468" s="288"/>
      <c r="CML4468" s="288"/>
      <c r="CMM4468" s="288"/>
      <c r="CMN4468" s="288"/>
      <c r="CMO4468" s="288"/>
      <c r="CMP4468" s="288"/>
      <c r="CMQ4468" s="288"/>
      <c r="CMR4468" s="288"/>
      <c r="CMS4468" s="288"/>
      <c r="CMT4468" s="288"/>
      <c r="CMU4468" s="288"/>
      <c r="CMV4468" s="288"/>
      <c r="CMW4468" s="288"/>
      <c r="CMX4468" s="288"/>
      <c r="CMY4468" s="288"/>
      <c r="CMZ4468" s="288"/>
      <c r="CNA4468" s="288"/>
      <c r="CNB4468" s="288"/>
      <c r="CNC4468" s="288"/>
      <c r="CND4468" s="288"/>
      <c r="CNE4468" s="288"/>
      <c r="CNF4468" s="288"/>
      <c r="CNG4468" s="288"/>
      <c r="CNH4468" s="288"/>
      <c r="CNI4468" s="288"/>
      <c r="CNJ4468" s="288"/>
      <c r="CNK4468" s="288"/>
      <c r="CNL4468" s="288"/>
      <c r="CNM4468" s="288"/>
      <c r="CNN4468" s="288"/>
      <c r="CNO4468" s="288"/>
      <c r="CNP4468" s="288"/>
      <c r="CNQ4468" s="288"/>
      <c r="CNR4468" s="288"/>
      <c r="CNS4468" s="288"/>
      <c r="CNT4468" s="288"/>
      <c r="CNU4468" s="288"/>
      <c r="CNV4468" s="288"/>
      <c r="CNW4468" s="288"/>
      <c r="CNX4468" s="288"/>
      <c r="CNY4468" s="288"/>
      <c r="CNZ4468" s="288"/>
      <c r="COA4468" s="288"/>
      <c r="COB4468" s="288"/>
      <c r="COC4468" s="288"/>
      <c r="COD4468" s="288"/>
      <c r="COE4468" s="288"/>
      <c r="COF4468" s="288"/>
      <c r="COG4468" s="288"/>
      <c r="COH4468" s="288"/>
      <c r="COI4468" s="288"/>
      <c r="COJ4468" s="288"/>
      <c r="COK4468" s="288"/>
      <c r="COL4468" s="288"/>
      <c r="COM4468" s="288"/>
      <c r="CON4468" s="288"/>
      <c r="COO4468" s="288"/>
      <c r="COP4468" s="288"/>
      <c r="COQ4468" s="288"/>
      <c r="COR4468" s="288"/>
      <c r="COS4468" s="288"/>
      <c r="COT4468" s="288"/>
      <c r="COU4468" s="288"/>
      <c r="COV4468" s="288"/>
      <c r="COW4468" s="288"/>
      <c r="COX4468" s="288"/>
      <c r="COY4468" s="288"/>
      <c r="COZ4468" s="288"/>
      <c r="CPA4468" s="288"/>
      <c r="CPB4468" s="288"/>
      <c r="CPC4468" s="288"/>
      <c r="CPD4468" s="288"/>
      <c r="CPE4468" s="288"/>
      <c r="CPF4468" s="288"/>
      <c r="CPG4468" s="288"/>
      <c r="CPH4468" s="288"/>
      <c r="CPI4468" s="288"/>
      <c r="CPJ4468" s="288"/>
      <c r="CPK4468" s="288"/>
      <c r="CPL4468" s="288"/>
      <c r="CPM4468" s="288"/>
      <c r="CPN4468" s="288"/>
      <c r="CPO4468" s="288"/>
      <c r="CPP4468" s="288"/>
      <c r="CPQ4468" s="288"/>
      <c r="CPR4468" s="288"/>
      <c r="CPS4468" s="288"/>
      <c r="CPT4468" s="288"/>
      <c r="CPU4468" s="288"/>
      <c r="CPV4468" s="288"/>
      <c r="CPW4468" s="288"/>
      <c r="CPX4468" s="288"/>
      <c r="CPY4468" s="288"/>
      <c r="CPZ4468" s="288"/>
      <c r="CQA4468" s="288"/>
      <c r="CQB4468" s="288"/>
      <c r="CQC4468" s="288"/>
      <c r="CQD4468" s="288"/>
      <c r="CQE4468" s="288"/>
      <c r="CQF4468" s="288"/>
      <c r="CQG4468" s="288"/>
      <c r="CQH4468" s="288"/>
      <c r="CQI4468" s="288"/>
      <c r="CQJ4468" s="288"/>
      <c r="CQK4468" s="288"/>
      <c r="CQL4468" s="288"/>
      <c r="CQM4468" s="288"/>
      <c r="CQN4468" s="288"/>
      <c r="CQO4468" s="288"/>
      <c r="CQP4468" s="288"/>
      <c r="CQQ4468" s="288"/>
      <c r="CQR4468" s="288"/>
      <c r="CQS4468" s="288"/>
      <c r="CQT4468" s="288"/>
      <c r="CQU4468" s="288"/>
      <c r="CQV4468" s="288"/>
      <c r="CQW4468" s="288"/>
      <c r="CQX4468" s="288"/>
      <c r="CQY4468" s="288"/>
      <c r="CQZ4468" s="288"/>
      <c r="CRA4468" s="288"/>
      <c r="CRB4468" s="288"/>
      <c r="CRC4468" s="288"/>
      <c r="CRD4468" s="288"/>
      <c r="CRE4468" s="288"/>
      <c r="CRF4468" s="288"/>
      <c r="CRG4468" s="288"/>
      <c r="CRH4468" s="288"/>
      <c r="CRI4468" s="288"/>
      <c r="CRJ4468" s="288"/>
      <c r="CRK4468" s="288"/>
      <c r="CRL4468" s="288"/>
      <c r="CRM4468" s="288"/>
      <c r="CRN4468" s="288"/>
      <c r="CRO4468" s="288"/>
      <c r="CRP4468" s="288"/>
      <c r="CRQ4468" s="288"/>
      <c r="CRR4468" s="288"/>
      <c r="CRS4468" s="288"/>
      <c r="CRT4468" s="288"/>
      <c r="CRU4468" s="288"/>
      <c r="CRV4468" s="288"/>
      <c r="CRW4468" s="288"/>
      <c r="CRX4468" s="288"/>
      <c r="CRY4468" s="288"/>
      <c r="CRZ4468" s="288"/>
      <c r="CSA4468" s="288"/>
      <c r="CSB4468" s="288"/>
      <c r="CSC4468" s="288"/>
      <c r="CSD4468" s="288"/>
      <c r="CSE4468" s="288"/>
      <c r="CSF4468" s="288"/>
      <c r="CSG4468" s="288"/>
      <c r="CSH4468" s="288"/>
      <c r="CSI4468" s="288"/>
      <c r="CSJ4468" s="288"/>
      <c r="CSK4468" s="288"/>
      <c r="CSL4468" s="288"/>
      <c r="CSM4468" s="288"/>
      <c r="CSN4468" s="288"/>
      <c r="CSO4468" s="288"/>
      <c r="CSP4468" s="288"/>
      <c r="CSQ4468" s="288"/>
      <c r="CSR4468" s="288"/>
      <c r="CSS4468" s="288"/>
      <c r="CST4468" s="288"/>
      <c r="CSU4468" s="288"/>
      <c r="CSV4468" s="288"/>
      <c r="CSW4468" s="288"/>
      <c r="CSX4468" s="288"/>
      <c r="CSY4468" s="288"/>
      <c r="CSZ4468" s="288"/>
      <c r="CTA4468" s="288"/>
      <c r="CTB4468" s="288"/>
      <c r="CTC4468" s="288"/>
      <c r="CTD4468" s="288"/>
      <c r="CTE4468" s="288"/>
      <c r="CTF4468" s="288"/>
      <c r="CTG4468" s="288"/>
      <c r="CTH4468" s="288"/>
      <c r="CTI4468" s="288"/>
      <c r="CTJ4468" s="288"/>
      <c r="CTK4468" s="288"/>
      <c r="CTL4468" s="288"/>
      <c r="CTM4468" s="288"/>
      <c r="CTN4468" s="288"/>
      <c r="CTO4468" s="288"/>
      <c r="CTP4468" s="288"/>
      <c r="CTQ4468" s="288"/>
      <c r="CTR4468" s="288"/>
      <c r="CTS4468" s="288"/>
      <c r="CTT4468" s="288"/>
      <c r="CTU4468" s="288"/>
      <c r="CTV4468" s="288"/>
      <c r="CTW4468" s="288"/>
      <c r="CTX4468" s="288"/>
      <c r="CTY4468" s="288"/>
      <c r="CTZ4468" s="288"/>
      <c r="CUA4468" s="288"/>
      <c r="CUB4468" s="288"/>
      <c r="CUC4468" s="288"/>
      <c r="CUD4468" s="288"/>
      <c r="CUE4468" s="288"/>
      <c r="CUF4468" s="288"/>
      <c r="CUG4468" s="288"/>
      <c r="CUH4468" s="288"/>
      <c r="CUI4468" s="288"/>
      <c r="CUJ4468" s="288"/>
      <c r="CUK4468" s="288"/>
      <c r="CUL4468" s="288"/>
      <c r="CUM4468" s="288"/>
      <c r="CUN4468" s="288"/>
      <c r="CUO4468" s="288"/>
      <c r="CUP4468" s="288"/>
      <c r="CUQ4468" s="288"/>
      <c r="CUR4468" s="288"/>
      <c r="CUS4468" s="288"/>
      <c r="CUT4468" s="288"/>
      <c r="CUU4468" s="288"/>
      <c r="CUV4468" s="288"/>
      <c r="CUW4468" s="288"/>
      <c r="CUX4468" s="288"/>
      <c r="CUY4468" s="288"/>
      <c r="CUZ4468" s="288"/>
      <c r="CVA4468" s="288"/>
      <c r="CVB4468" s="288"/>
      <c r="CVC4468" s="288"/>
      <c r="CVD4468" s="288"/>
      <c r="CVE4468" s="288"/>
      <c r="CVF4468" s="288"/>
      <c r="CVG4468" s="288"/>
      <c r="CVH4468" s="288"/>
      <c r="CVI4468" s="288"/>
      <c r="CVJ4468" s="288"/>
      <c r="CVK4468" s="288"/>
      <c r="CVL4468" s="288"/>
      <c r="CVM4468" s="288"/>
      <c r="CVN4468" s="288"/>
      <c r="CVO4468" s="288"/>
      <c r="CVP4468" s="288"/>
      <c r="CVQ4468" s="288"/>
      <c r="CVR4468" s="288"/>
      <c r="CVS4468" s="288"/>
      <c r="CVT4468" s="288"/>
      <c r="CVU4468" s="288"/>
      <c r="CVV4468" s="288"/>
      <c r="CVW4468" s="288"/>
      <c r="CVX4468" s="288"/>
      <c r="CVY4468" s="288"/>
      <c r="CVZ4468" s="288"/>
      <c r="CWA4468" s="288"/>
      <c r="CWB4468" s="288"/>
      <c r="CWC4468" s="288"/>
      <c r="CWD4468" s="288"/>
      <c r="CWE4468" s="288"/>
      <c r="CWF4468" s="288"/>
      <c r="CWG4468" s="288"/>
      <c r="CWH4468" s="288"/>
      <c r="CWI4468" s="288"/>
      <c r="CWJ4468" s="288"/>
      <c r="CWK4468" s="288"/>
      <c r="CWL4468" s="288"/>
      <c r="CWM4468" s="288"/>
      <c r="CWN4468" s="288"/>
      <c r="CWO4468" s="288"/>
      <c r="CWP4468" s="288"/>
      <c r="CWQ4468" s="288"/>
      <c r="CWR4468" s="288"/>
      <c r="CWS4468" s="288"/>
      <c r="CWT4468" s="288"/>
      <c r="CWU4468" s="288"/>
      <c r="CWV4468" s="288"/>
      <c r="CWW4468" s="288"/>
      <c r="CWX4468" s="288"/>
      <c r="CWY4468" s="288"/>
      <c r="CWZ4468" s="288"/>
      <c r="CXA4468" s="288"/>
      <c r="CXB4468" s="288"/>
      <c r="CXC4468" s="288"/>
      <c r="CXD4468" s="288"/>
      <c r="CXE4468" s="288"/>
      <c r="CXF4468" s="288"/>
      <c r="CXG4468" s="288"/>
      <c r="CXH4468" s="288"/>
      <c r="CXI4468" s="288"/>
      <c r="CXJ4468" s="288"/>
      <c r="CXK4468" s="288"/>
      <c r="CXL4468" s="288"/>
      <c r="CXM4468" s="288"/>
      <c r="CXN4468" s="288"/>
      <c r="CXO4468" s="288"/>
      <c r="CXP4468" s="288"/>
      <c r="CXQ4468" s="288"/>
      <c r="CXR4468" s="288"/>
      <c r="CXS4468" s="288"/>
      <c r="CXT4468" s="288"/>
      <c r="CXU4468" s="288"/>
      <c r="CXV4468" s="288"/>
      <c r="CXW4468" s="288"/>
      <c r="CXX4468" s="288"/>
      <c r="CXY4468" s="288"/>
      <c r="CXZ4468" s="288"/>
      <c r="CYA4468" s="288"/>
      <c r="CYB4468" s="288"/>
      <c r="CYC4468" s="288"/>
      <c r="CYD4468" s="288"/>
      <c r="CYE4468" s="288"/>
      <c r="CYF4468" s="288"/>
      <c r="CYG4468" s="288"/>
      <c r="CYH4468" s="288"/>
      <c r="CYI4468" s="288"/>
      <c r="CYJ4468" s="288"/>
      <c r="CYK4468" s="288"/>
      <c r="CYL4468" s="288"/>
      <c r="CYM4468" s="288"/>
      <c r="CYN4468" s="288"/>
      <c r="CYO4468" s="288"/>
      <c r="CYP4468" s="288"/>
      <c r="CYQ4468" s="288"/>
      <c r="CYR4468" s="288"/>
      <c r="CYS4468" s="288"/>
      <c r="CYT4468" s="288"/>
      <c r="CYU4468" s="288"/>
      <c r="CYV4468" s="288"/>
      <c r="CYW4468" s="288"/>
      <c r="CYX4468" s="288"/>
      <c r="CYY4468" s="288"/>
      <c r="CYZ4468" s="288"/>
      <c r="CZA4468" s="288"/>
      <c r="CZB4468" s="288"/>
      <c r="CZC4468" s="288"/>
      <c r="CZD4468" s="288"/>
      <c r="CZE4468" s="288"/>
      <c r="CZF4468" s="288"/>
      <c r="CZG4468" s="288"/>
      <c r="CZH4468" s="288"/>
      <c r="CZI4468" s="288"/>
      <c r="CZJ4468" s="288"/>
      <c r="CZK4468" s="288"/>
      <c r="CZL4468" s="288"/>
      <c r="CZM4468" s="288"/>
      <c r="CZN4468" s="288"/>
      <c r="CZO4468" s="288"/>
      <c r="CZP4468" s="288"/>
      <c r="CZQ4468" s="288"/>
      <c r="CZR4468" s="288"/>
      <c r="CZS4468" s="288"/>
      <c r="CZT4468" s="288"/>
      <c r="CZU4468" s="288"/>
      <c r="CZV4468" s="288"/>
      <c r="CZW4468" s="288"/>
      <c r="CZX4468" s="288"/>
      <c r="CZY4468" s="288"/>
      <c r="CZZ4468" s="288"/>
      <c r="DAA4468" s="288"/>
      <c r="DAB4468" s="288"/>
      <c r="DAC4468" s="288"/>
      <c r="DAD4468" s="288"/>
      <c r="DAE4468" s="288"/>
      <c r="DAF4468" s="288"/>
      <c r="DAG4468" s="288"/>
      <c r="DAH4468" s="288"/>
      <c r="DAI4468" s="288"/>
      <c r="DAJ4468" s="288"/>
      <c r="DAK4468" s="288"/>
      <c r="DAL4468" s="288"/>
      <c r="DAM4468" s="288"/>
      <c r="DAN4468" s="288"/>
      <c r="DAO4468" s="288"/>
      <c r="DAP4468" s="288"/>
      <c r="DAQ4468" s="288"/>
      <c r="DAR4468" s="288"/>
      <c r="DAS4468" s="288"/>
      <c r="DAT4468" s="288"/>
      <c r="DAU4468" s="288"/>
      <c r="DAV4468" s="288"/>
      <c r="DAW4468" s="288"/>
      <c r="DAX4468" s="288"/>
      <c r="DAY4468" s="288"/>
      <c r="DAZ4468" s="288"/>
      <c r="DBA4468" s="288"/>
      <c r="DBB4468" s="288"/>
      <c r="DBC4468" s="288"/>
      <c r="DBD4468" s="288"/>
      <c r="DBE4468" s="288"/>
      <c r="DBF4468" s="288"/>
      <c r="DBG4468" s="288"/>
      <c r="DBH4468" s="288"/>
      <c r="DBI4468" s="288"/>
      <c r="DBJ4468" s="288"/>
      <c r="DBK4468" s="288"/>
      <c r="DBL4468" s="288"/>
      <c r="DBM4468" s="288"/>
      <c r="DBN4468" s="288"/>
      <c r="DBO4468" s="288"/>
      <c r="DBP4468" s="288"/>
      <c r="DBQ4468" s="288"/>
      <c r="DBR4468" s="288"/>
      <c r="DBS4468" s="288"/>
      <c r="DBT4468" s="288"/>
      <c r="DBU4468" s="288"/>
      <c r="DBV4468" s="288"/>
      <c r="DBW4468" s="288"/>
      <c r="DBX4468" s="288"/>
      <c r="DBY4468" s="288"/>
      <c r="DBZ4468" s="288"/>
      <c r="DCA4468" s="288"/>
      <c r="DCB4468" s="288"/>
      <c r="DCC4468" s="288"/>
      <c r="DCD4468" s="288"/>
      <c r="DCE4468" s="288"/>
      <c r="DCF4468" s="288"/>
      <c r="DCG4468" s="288"/>
      <c r="DCH4468" s="288"/>
      <c r="DCI4468" s="288"/>
      <c r="DCJ4468" s="288"/>
      <c r="DCK4468" s="288"/>
      <c r="DCL4468" s="288"/>
      <c r="DCM4468" s="288"/>
      <c r="DCN4468" s="288"/>
      <c r="DCO4468" s="288"/>
      <c r="DCP4468" s="288"/>
      <c r="DCQ4468" s="288"/>
      <c r="DCR4468" s="288"/>
      <c r="DCS4468" s="288"/>
      <c r="DCT4468" s="288"/>
      <c r="DCU4468" s="288"/>
      <c r="DCV4468" s="288"/>
      <c r="DCW4468" s="288"/>
      <c r="DCX4468" s="288"/>
      <c r="DCY4468" s="288"/>
      <c r="DCZ4468" s="288"/>
      <c r="DDA4468" s="288"/>
      <c r="DDB4468" s="288"/>
      <c r="DDC4468" s="288"/>
      <c r="DDD4468" s="288"/>
      <c r="DDE4468" s="288"/>
      <c r="DDF4468" s="288"/>
      <c r="DDG4468" s="288"/>
      <c r="DDH4468" s="288"/>
      <c r="DDI4468" s="288"/>
      <c r="DDJ4468" s="288"/>
      <c r="DDK4468" s="288"/>
      <c r="DDL4468" s="288"/>
      <c r="DDM4468" s="288"/>
      <c r="DDN4468" s="288"/>
      <c r="DDO4468" s="288"/>
      <c r="DDP4468" s="288"/>
      <c r="DDQ4468" s="288"/>
      <c r="DDR4468" s="288"/>
      <c r="DDS4468" s="288"/>
      <c r="DDT4468" s="288"/>
      <c r="DDU4468" s="288"/>
      <c r="DDV4468" s="288"/>
      <c r="DDW4468" s="288"/>
      <c r="DDX4468" s="288"/>
      <c r="DDY4468" s="288"/>
      <c r="DDZ4468" s="288"/>
      <c r="DEA4468" s="288"/>
      <c r="DEB4468" s="288"/>
      <c r="DEC4468" s="288"/>
      <c r="DED4468" s="288"/>
      <c r="DEE4468" s="288"/>
      <c r="DEF4468" s="288"/>
      <c r="DEG4468" s="288"/>
      <c r="DEH4468" s="288"/>
      <c r="DEI4468" s="288"/>
      <c r="DEJ4468" s="288"/>
      <c r="DEK4468" s="288"/>
      <c r="DEL4468" s="288"/>
      <c r="DEM4468" s="288"/>
      <c r="DEN4468" s="288"/>
      <c r="DEO4468" s="288"/>
      <c r="DEP4468" s="288"/>
      <c r="DEQ4468" s="288"/>
      <c r="DER4468" s="288"/>
      <c r="DES4468" s="288"/>
      <c r="DET4468" s="288"/>
      <c r="DEU4468" s="288"/>
      <c r="DEV4468" s="288"/>
      <c r="DEW4468" s="288"/>
      <c r="DEX4468" s="288"/>
      <c r="DEY4468" s="288"/>
      <c r="DEZ4468" s="288"/>
      <c r="DFA4468" s="288"/>
      <c r="DFB4468" s="288"/>
      <c r="DFC4468" s="288"/>
      <c r="DFD4468" s="288"/>
      <c r="DFE4468" s="288"/>
      <c r="DFF4468" s="288"/>
      <c r="DFG4468" s="288"/>
      <c r="DFH4468" s="288"/>
      <c r="DFI4468" s="288"/>
      <c r="DFJ4468" s="288"/>
      <c r="DFK4468" s="288"/>
      <c r="DFL4468" s="288"/>
      <c r="DFM4468" s="288"/>
      <c r="DFN4468" s="288"/>
      <c r="DFO4468" s="288"/>
      <c r="DFP4468" s="288"/>
      <c r="DFQ4468" s="288"/>
      <c r="DFR4468" s="288"/>
      <c r="DFS4468" s="288"/>
      <c r="DFT4468" s="288"/>
      <c r="DFU4468" s="288"/>
      <c r="DFV4468" s="288"/>
      <c r="DFW4468" s="288"/>
      <c r="DFX4468" s="288"/>
      <c r="DFY4468" s="288"/>
      <c r="DFZ4468" s="288"/>
      <c r="DGA4468" s="288"/>
      <c r="DGB4468" s="288"/>
      <c r="DGC4468" s="288"/>
      <c r="DGD4468" s="288"/>
      <c r="DGE4468" s="288"/>
      <c r="DGF4468" s="288"/>
      <c r="DGG4468" s="288"/>
      <c r="DGH4468" s="288"/>
      <c r="DGI4468" s="288"/>
      <c r="DGJ4468" s="288"/>
      <c r="DGK4468" s="288"/>
      <c r="DGL4468" s="288"/>
      <c r="DGM4468" s="288"/>
      <c r="DGN4468" s="288"/>
      <c r="DGO4468" s="288"/>
      <c r="DGP4468" s="288"/>
      <c r="DGQ4468" s="288"/>
      <c r="DGR4468" s="288"/>
      <c r="DGS4468" s="288"/>
      <c r="DGT4468" s="288"/>
      <c r="DGU4468" s="288"/>
      <c r="DGV4468" s="288"/>
      <c r="DGW4468" s="288"/>
      <c r="DGX4468" s="288"/>
      <c r="DGY4468" s="288"/>
      <c r="DGZ4468" s="288"/>
      <c r="DHA4468" s="288"/>
      <c r="DHB4468" s="288"/>
      <c r="DHC4468" s="288"/>
      <c r="DHD4468" s="288"/>
      <c r="DHE4468" s="288"/>
      <c r="DHF4468" s="288"/>
      <c r="DHG4468" s="288"/>
      <c r="DHH4468" s="288"/>
      <c r="DHI4468" s="288"/>
      <c r="DHJ4468" s="288"/>
      <c r="DHK4468" s="288"/>
      <c r="DHL4468" s="288"/>
      <c r="DHM4468" s="288"/>
      <c r="DHN4468" s="288"/>
      <c r="DHO4468" s="288"/>
      <c r="DHP4468" s="288"/>
      <c r="DHQ4468" s="288"/>
      <c r="DHR4468" s="288"/>
      <c r="DHS4468" s="288"/>
      <c r="DHT4468" s="288"/>
      <c r="DHU4468" s="288"/>
      <c r="DHV4468" s="288"/>
      <c r="DHW4468" s="288"/>
      <c r="DHX4468" s="288"/>
      <c r="DHY4468" s="288"/>
      <c r="DHZ4468" s="288"/>
      <c r="DIA4468" s="288"/>
      <c r="DIB4468" s="288"/>
      <c r="DIC4468" s="288"/>
      <c r="DID4468" s="288"/>
      <c r="DIE4468" s="288"/>
      <c r="DIF4468" s="288"/>
      <c r="DIG4468" s="288"/>
      <c r="DIH4468" s="288"/>
      <c r="DII4468" s="288"/>
      <c r="DIJ4468" s="288"/>
      <c r="DIK4468" s="288"/>
      <c r="DIL4468" s="288"/>
      <c r="DIM4468" s="288"/>
      <c r="DIN4468" s="288"/>
      <c r="DIO4468" s="288"/>
      <c r="DIP4468" s="288"/>
      <c r="DIQ4468" s="288"/>
      <c r="DIR4468" s="288"/>
      <c r="DIS4468" s="288"/>
      <c r="DIT4468" s="288"/>
      <c r="DIU4468" s="288"/>
      <c r="DIV4468" s="288"/>
      <c r="DIW4468" s="288"/>
      <c r="DIX4468" s="288"/>
      <c r="DIY4468" s="288"/>
      <c r="DIZ4468" s="288"/>
      <c r="DJA4468" s="288"/>
      <c r="DJB4468" s="288"/>
      <c r="DJC4468" s="288"/>
      <c r="DJD4468" s="288"/>
      <c r="DJE4468" s="288"/>
      <c r="DJF4468" s="288"/>
      <c r="DJG4468" s="288"/>
      <c r="DJH4468" s="288"/>
      <c r="DJI4468" s="288"/>
      <c r="DJJ4468" s="288"/>
      <c r="DJK4468" s="288"/>
      <c r="DJL4468" s="288"/>
      <c r="DJM4468" s="288"/>
      <c r="DJN4468" s="288"/>
      <c r="DJO4468" s="288"/>
      <c r="DJP4468" s="288"/>
      <c r="DJQ4468" s="288"/>
      <c r="DJR4468" s="288"/>
      <c r="DJS4468" s="288"/>
      <c r="DJT4468" s="288"/>
      <c r="DJU4468" s="288"/>
      <c r="DJV4468" s="288"/>
      <c r="DJW4468" s="288"/>
      <c r="DJX4468" s="288"/>
      <c r="DJY4468" s="288"/>
      <c r="DJZ4468" s="288"/>
      <c r="DKA4468" s="288"/>
      <c r="DKB4468" s="288"/>
      <c r="DKC4468" s="288"/>
      <c r="DKD4468" s="288"/>
      <c r="DKE4468" s="288"/>
      <c r="DKF4468" s="288"/>
      <c r="DKG4468" s="288"/>
      <c r="DKH4468" s="288"/>
      <c r="DKI4468" s="288"/>
      <c r="DKJ4468" s="288"/>
      <c r="DKK4468" s="288"/>
      <c r="DKL4468" s="288"/>
      <c r="DKM4468" s="288"/>
      <c r="DKN4468" s="288"/>
      <c r="DKO4468" s="288"/>
      <c r="DKP4468" s="288"/>
      <c r="DKQ4468" s="288"/>
      <c r="DKR4468" s="288"/>
      <c r="DKS4468" s="288"/>
      <c r="DKT4468" s="288"/>
      <c r="DKU4468" s="288"/>
      <c r="DKV4468" s="288"/>
      <c r="DKW4468" s="288"/>
      <c r="DKX4468" s="288"/>
      <c r="DKY4468" s="288"/>
      <c r="DKZ4468" s="288"/>
      <c r="DLA4468" s="288"/>
      <c r="DLB4468" s="288"/>
      <c r="DLC4468" s="288"/>
      <c r="DLD4468" s="288"/>
      <c r="DLE4468" s="288"/>
      <c r="DLF4468" s="288"/>
      <c r="DLG4468" s="288"/>
      <c r="DLH4468" s="288"/>
      <c r="DLI4468" s="288"/>
      <c r="DLJ4468" s="288"/>
      <c r="DLK4468" s="288"/>
      <c r="DLL4468" s="288"/>
      <c r="DLM4468" s="288"/>
      <c r="DLN4468" s="288"/>
      <c r="DLO4468" s="288"/>
      <c r="DLP4468" s="288"/>
      <c r="DLQ4468" s="288"/>
      <c r="DLR4468" s="288"/>
      <c r="DLS4468" s="288"/>
      <c r="DLT4468" s="288"/>
      <c r="DLU4468" s="288"/>
      <c r="DLV4468" s="288"/>
      <c r="DLW4468" s="288"/>
      <c r="DLX4468" s="288"/>
      <c r="DLY4468" s="288"/>
      <c r="DLZ4468" s="288"/>
      <c r="DMA4468" s="288"/>
      <c r="DMB4468" s="288"/>
      <c r="DMC4468" s="288"/>
      <c r="DMD4468" s="288"/>
      <c r="DME4468" s="288"/>
      <c r="DMF4468" s="288"/>
      <c r="DMG4468" s="288"/>
      <c r="DMH4468" s="288"/>
      <c r="DMI4468" s="288"/>
      <c r="DMJ4468" s="288"/>
      <c r="DMK4468" s="288"/>
      <c r="DML4468" s="288"/>
      <c r="DMM4468" s="288"/>
      <c r="DMN4468" s="288"/>
      <c r="DMO4468" s="288"/>
      <c r="DMP4468" s="288"/>
      <c r="DMQ4468" s="288"/>
      <c r="DMR4468" s="288"/>
      <c r="DMS4468" s="288"/>
      <c r="DMT4468" s="288"/>
      <c r="DMU4468" s="288"/>
      <c r="DMV4468" s="288"/>
      <c r="DMW4468" s="288"/>
      <c r="DMX4468" s="288"/>
      <c r="DMY4468" s="288"/>
      <c r="DMZ4468" s="288"/>
      <c r="DNA4468" s="288"/>
      <c r="DNB4468" s="288"/>
      <c r="DNC4468" s="288"/>
      <c r="DND4468" s="288"/>
      <c r="DNE4468" s="288"/>
      <c r="DNF4468" s="288"/>
      <c r="DNG4468" s="288"/>
      <c r="DNH4468" s="288"/>
      <c r="DNI4468" s="288"/>
      <c r="DNJ4468" s="288"/>
      <c r="DNK4468" s="288"/>
      <c r="DNL4468" s="288"/>
      <c r="DNM4468" s="288"/>
      <c r="DNN4468" s="288"/>
      <c r="DNO4468" s="288"/>
      <c r="DNP4468" s="288"/>
      <c r="DNQ4468" s="288"/>
      <c r="DNR4468" s="288"/>
      <c r="DNS4468" s="288"/>
      <c r="DNT4468" s="288"/>
      <c r="DNU4468" s="288"/>
      <c r="DNV4468" s="288"/>
      <c r="DNW4468" s="288"/>
      <c r="DNX4468" s="288"/>
      <c r="DNY4468" s="288"/>
      <c r="DNZ4468" s="288"/>
      <c r="DOA4468" s="288"/>
      <c r="DOB4468" s="288"/>
      <c r="DOC4468" s="288"/>
      <c r="DOD4468" s="288"/>
      <c r="DOE4468" s="288"/>
      <c r="DOF4468" s="288"/>
      <c r="DOG4468" s="288"/>
      <c r="DOH4468" s="288"/>
      <c r="DOI4468" s="288"/>
      <c r="DOJ4468" s="288"/>
      <c r="DOK4468" s="288"/>
      <c r="DOL4468" s="288"/>
      <c r="DOM4468" s="288"/>
      <c r="DON4468" s="288"/>
      <c r="DOO4468" s="288"/>
      <c r="DOP4468" s="288"/>
      <c r="DOQ4468" s="288"/>
      <c r="DOR4468" s="288"/>
      <c r="DOS4468" s="288"/>
      <c r="DOT4468" s="288"/>
      <c r="DOU4468" s="288"/>
      <c r="DOV4468" s="288"/>
      <c r="DOW4468" s="288"/>
      <c r="DOX4468" s="288"/>
      <c r="DOY4468" s="288"/>
      <c r="DOZ4468" s="288"/>
      <c r="DPA4468" s="288"/>
      <c r="DPB4468" s="288"/>
      <c r="DPC4468" s="288"/>
      <c r="DPD4468" s="288"/>
      <c r="DPE4468" s="288"/>
      <c r="DPF4468" s="288"/>
      <c r="DPG4468" s="288"/>
      <c r="DPH4468" s="288"/>
      <c r="DPI4468" s="288"/>
      <c r="DPJ4468" s="288"/>
      <c r="DPK4468" s="288"/>
      <c r="DPL4468" s="288"/>
      <c r="DPM4468" s="288"/>
      <c r="DPN4468" s="288"/>
      <c r="DPO4468" s="288"/>
      <c r="DPP4468" s="288"/>
      <c r="DPQ4468" s="288"/>
      <c r="DPR4468" s="288"/>
      <c r="DPS4468" s="288"/>
      <c r="DPT4468" s="288"/>
      <c r="DPU4468" s="288"/>
      <c r="DPV4468" s="288"/>
      <c r="DPW4468" s="288"/>
      <c r="DPX4468" s="288"/>
      <c r="DPY4468" s="288"/>
      <c r="DPZ4468" s="288"/>
      <c r="DQA4468" s="288"/>
      <c r="DQB4468" s="288"/>
      <c r="DQC4468" s="288"/>
      <c r="DQD4468" s="288"/>
      <c r="DQE4468" s="288"/>
      <c r="DQF4468" s="288"/>
      <c r="DQG4468" s="288"/>
      <c r="DQH4468" s="288"/>
      <c r="DQI4468" s="288"/>
      <c r="DQJ4468" s="288"/>
      <c r="DQK4468" s="288"/>
      <c r="DQL4468" s="288"/>
      <c r="DQM4468" s="288"/>
      <c r="DQN4468" s="288"/>
      <c r="DQO4468" s="288"/>
      <c r="DQP4468" s="288"/>
      <c r="DQQ4468" s="288"/>
      <c r="DQR4468" s="288"/>
      <c r="DQS4468" s="288"/>
      <c r="DQT4468" s="288"/>
      <c r="DQU4468" s="288"/>
      <c r="DQV4468" s="288"/>
      <c r="DQW4468" s="288"/>
      <c r="DQX4468" s="288"/>
      <c r="DQY4468" s="288"/>
      <c r="DQZ4468" s="288"/>
      <c r="DRA4468" s="288"/>
      <c r="DRB4468" s="288"/>
      <c r="DRC4468" s="288"/>
      <c r="DRD4468" s="288"/>
      <c r="DRE4468" s="288"/>
      <c r="DRF4468" s="288"/>
      <c r="DRG4468" s="288"/>
      <c r="DRH4468" s="288"/>
      <c r="DRI4468" s="288"/>
      <c r="DRJ4468" s="288"/>
      <c r="DRK4468" s="288"/>
      <c r="DRL4468" s="288"/>
      <c r="DRM4468" s="288"/>
      <c r="DRN4468" s="288"/>
      <c r="DRO4468" s="288"/>
      <c r="DRP4468" s="288"/>
      <c r="DRQ4468" s="288"/>
      <c r="DRR4468" s="288"/>
      <c r="DRS4468" s="288"/>
      <c r="DRT4468" s="288"/>
      <c r="DRU4468" s="288"/>
      <c r="DRV4468" s="288"/>
      <c r="DRW4468" s="288"/>
      <c r="DRX4468" s="288"/>
      <c r="DRY4468" s="288"/>
      <c r="DRZ4468" s="288"/>
      <c r="DSA4468" s="288"/>
      <c r="DSB4468" s="288"/>
      <c r="DSC4468" s="288"/>
      <c r="DSD4468" s="288"/>
      <c r="DSE4468" s="288"/>
      <c r="DSF4468" s="288"/>
      <c r="DSG4468" s="288"/>
      <c r="DSH4468" s="288"/>
      <c r="DSI4468" s="288"/>
      <c r="DSJ4468" s="288"/>
      <c r="DSK4468" s="288"/>
      <c r="DSL4468" s="288"/>
      <c r="DSM4468" s="288"/>
      <c r="DSN4468" s="288"/>
      <c r="DSO4468" s="288"/>
      <c r="DSP4468" s="288"/>
      <c r="DSQ4468" s="288"/>
      <c r="DSR4468" s="288"/>
      <c r="DSS4468" s="288"/>
      <c r="DST4468" s="288"/>
      <c r="DSU4468" s="288"/>
      <c r="DSV4468" s="288"/>
      <c r="DSW4468" s="288"/>
      <c r="DSX4468" s="288"/>
      <c r="DSY4468" s="288"/>
      <c r="DSZ4468" s="288"/>
      <c r="DTA4468" s="288"/>
      <c r="DTB4468" s="288"/>
      <c r="DTC4468" s="288"/>
      <c r="DTD4468" s="288"/>
      <c r="DTE4468" s="288"/>
      <c r="DTF4468" s="288"/>
      <c r="DTG4468" s="288"/>
      <c r="DTH4468" s="288"/>
      <c r="DTI4468" s="288"/>
      <c r="DTJ4468" s="288"/>
      <c r="DTK4468" s="288"/>
      <c r="DTL4468" s="288"/>
      <c r="DTM4468" s="288"/>
      <c r="DTN4468" s="288"/>
      <c r="DTO4468" s="288"/>
      <c r="DTP4468" s="288"/>
      <c r="DTQ4468" s="288"/>
      <c r="DTR4468" s="288"/>
      <c r="DTS4468" s="288"/>
      <c r="DTT4468" s="288"/>
      <c r="DTU4468" s="288"/>
      <c r="DTV4468" s="288"/>
      <c r="DTW4468" s="288"/>
      <c r="DTX4468" s="288"/>
      <c r="DTY4468" s="288"/>
      <c r="DTZ4468" s="288"/>
      <c r="DUA4468" s="288"/>
      <c r="DUB4468" s="288"/>
      <c r="DUC4468" s="288"/>
      <c r="DUD4468" s="288"/>
      <c r="DUE4468" s="288"/>
      <c r="DUF4468" s="288"/>
      <c r="DUG4468" s="288"/>
      <c r="DUH4468" s="288"/>
      <c r="DUI4468" s="288"/>
      <c r="DUJ4468" s="288"/>
      <c r="DUK4468" s="288"/>
      <c r="DUL4468" s="288"/>
      <c r="DUM4468" s="288"/>
      <c r="DUN4468" s="288"/>
      <c r="DUO4468" s="288"/>
      <c r="DUP4468" s="288"/>
      <c r="DUQ4468" s="288"/>
      <c r="DUR4468" s="288"/>
      <c r="DUS4468" s="288"/>
      <c r="DUT4468" s="288"/>
      <c r="DUU4468" s="288"/>
      <c r="DUV4468" s="288"/>
      <c r="DUW4468" s="288"/>
      <c r="DUX4468" s="288"/>
      <c r="DUY4468" s="288"/>
      <c r="DUZ4468" s="288"/>
      <c r="DVA4468" s="288"/>
      <c r="DVB4468" s="288"/>
      <c r="DVC4468" s="288"/>
      <c r="DVD4468" s="288"/>
      <c r="DVE4468" s="288"/>
      <c r="DVF4468" s="288"/>
      <c r="DVG4468" s="288"/>
      <c r="DVH4468" s="288"/>
      <c r="DVI4468" s="288"/>
      <c r="DVJ4468" s="288"/>
      <c r="DVK4468" s="288"/>
      <c r="DVL4468" s="288"/>
      <c r="DVM4468" s="288"/>
      <c r="DVN4468" s="288"/>
      <c r="DVO4468" s="288"/>
      <c r="DVP4468" s="288"/>
      <c r="DVQ4468" s="288"/>
      <c r="DVR4468" s="288"/>
      <c r="DVS4468" s="288"/>
      <c r="DVT4468" s="288"/>
      <c r="DVU4468" s="288"/>
      <c r="DVV4468" s="288"/>
      <c r="DVW4468" s="288"/>
      <c r="DVX4468" s="288"/>
      <c r="DVY4468" s="288"/>
      <c r="DVZ4468" s="288"/>
      <c r="DWA4468" s="288"/>
      <c r="DWB4468" s="288"/>
      <c r="DWC4468" s="288"/>
      <c r="DWD4468" s="288"/>
      <c r="DWE4468" s="288"/>
      <c r="DWF4468" s="288"/>
      <c r="DWG4468" s="288"/>
      <c r="DWH4468" s="288"/>
      <c r="DWI4468" s="288"/>
      <c r="DWJ4468" s="288"/>
      <c r="DWK4468" s="288"/>
      <c r="DWL4468" s="288"/>
      <c r="DWM4468" s="288"/>
      <c r="DWN4468" s="288"/>
      <c r="DWO4468" s="288"/>
      <c r="DWP4468" s="288"/>
      <c r="DWQ4468" s="288"/>
      <c r="DWR4468" s="288"/>
      <c r="DWS4468" s="288"/>
      <c r="DWT4468" s="288"/>
      <c r="DWU4468" s="288"/>
      <c r="DWV4468" s="288"/>
      <c r="DWW4468" s="288"/>
      <c r="DWX4468" s="288"/>
      <c r="DWY4468" s="288"/>
      <c r="DWZ4468" s="288"/>
      <c r="DXA4468" s="288"/>
      <c r="DXB4468" s="288"/>
      <c r="DXC4468" s="288"/>
      <c r="DXD4468" s="288"/>
      <c r="DXE4468" s="288"/>
      <c r="DXF4468" s="288"/>
      <c r="DXG4468" s="288"/>
      <c r="DXH4468" s="288"/>
      <c r="DXI4468" s="288"/>
      <c r="DXJ4468" s="288"/>
      <c r="DXK4468" s="288"/>
      <c r="DXL4468" s="288"/>
      <c r="DXM4468" s="288"/>
      <c r="DXN4468" s="288"/>
      <c r="DXO4468" s="288"/>
      <c r="DXP4468" s="288"/>
      <c r="DXQ4468" s="288"/>
      <c r="DXR4468" s="288"/>
      <c r="DXS4468" s="288"/>
      <c r="DXT4468" s="288"/>
      <c r="DXU4468" s="288"/>
      <c r="DXV4468" s="288"/>
      <c r="DXW4468" s="288"/>
      <c r="DXX4468" s="288"/>
      <c r="DXY4468" s="288"/>
      <c r="DXZ4468" s="288"/>
      <c r="DYA4468" s="288"/>
      <c r="DYB4468" s="288"/>
      <c r="DYC4468" s="288"/>
      <c r="DYD4468" s="288"/>
      <c r="DYE4468" s="288"/>
      <c r="DYF4468" s="288"/>
      <c r="DYG4468" s="288"/>
      <c r="DYH4468" s="288"/>
      <c r="DYI4468" s="288"/>
      <c r="DYJ4468" s="288"/>
      <c r="DYK4468" s="288"/>
      <c r="DYL4468" s="288"/>
      <c r="DYM4468" s="288"/>
      <c r="DYN4468" s="288"/>
      <c r="DYO4468" s="288"/>
      <c r="DYP4468" s="288"/>
      <c r="DYQ4468" s="288"/>
      <c r="DYR4468" s="288"/>
      <c r="DYS4468" s="288"/>
      <c r="DYT4468" s="288"/>
      <c r="DYU4468" s="288"/>
      <c r="DYV4468" s="288"/>
      <c r="DYW4468" s="288"/>
      <c r="DYX4468" s="288"/>
      <c r="DYY4468" s="288"/>
      <c r="DYZ4468" s="288"/>
      <c r="DZA4468" s="288"/>
      <c r="DZB4468" s="288"/>
      <c r="DZC4468" s="288"/>
      <c r="DZD4468" s="288"/>
      <c r="DZE4468" s="288"/>
      <c r="DZF4468" s="288"/>
      <c r="DZG4468" s="288"/>
      <c r="DZH4468" s="288"/>
      <c r="DZI4468" s="288"/>
      <c r="DZJ4468" s="288"/>
      <c r="DZK4468" s="288"/>
      <c r="DZL4468" s="288"/>
      <c r="DZM4468" s="288"/>
      <c r="DZN4468" s="288"/>
      <c r="DZO4468" s="288"/>
      <c r="DZP4468" s="288"/>
      <c r="DZQ4468" s="288"/>
      <c r="DZR4468" s="288"/>
      <c r="DZS4468" s="288"/>
      <c r="DZT4468" s="288"/>
      <c r="DZU4468" s="288"/>
      <c r="DZV4468" s="288"/>
      <c r="DZW4468" s="288"/>
      <c r="DZX4468" s="288"/>
      <c r="DZY4468" s="288"/>
      <c r="DZZ4468" s="288"/>
      <c r="EAA4468" s="288"/>
      <c r="EAB4468" s="288"/>
      <c r="EAC4468" s="288"/>
      <c r="EAD4468" s="288"/>
      <c r="EAE4468" s="288"/>
      <c r="EAF4468" s="288"/>
      <c r="EAG4468" s="288"/>
      <c r="EAH4468" s="288"/>
      <c r="EAI4468" s="288"/>
      <c r="EAJ4468" s="288"/>
      <c r="EAK4468" s="288"/>
      <c r="EAL4468" s="288"/>
      <c r="EAM4468" s="288"/>
      <c r="EAN4468" s="288"/>
      <c r="EAO4468" s="288"/>
      <c r="EAP4468" s="288"/>
      <c r="EAQ4468" s="288"/>
      <c r="EAR4468" s="288"/>
      <c r="EAS4468" s="288"/>
      <c r="EAT4468" s="288"/>
      <c r="EAU4468" s="288"/>
      <c r="EAV4468" s="288"/>
      <c r="EAW4468" s="288"/>
      <c r="EAX4468" s="288"/>
      <c r="EAY4468" s="288"/>
      <c r="EAZ4468" s="288"/>
      <c r="EBA4468" s="288"/>
      <c r="EBB4468" s="288"/>
      <c r="EBC4468" s="288"/>
      <c r="EBD4468" s="288"/>
      <c r="EBE4468" s="288"/>
      <c r="EBF4468" s="288"/>
      <c r="EBG4468" s="288"/>
      <c r="EBH4468" s="288"/>
      <c r="EBI4468" s="288"/>
      <c r="EBJ4468" s="288"/>
      <c r="EBK4468" s="288"/>
      <c r="EBL4468" s="288"/>
      <c r="EBM4468" s="288"/>
      <c r="EBN4468" s="288"/>
      <c r="EBO4468" s="288"/>
      <c r="EBP4468" s="288"/>
      <c r="EBQ4468" s="288"/>
      <c r="EBR4468" s="288"/>
      <c r="EBS4468" s="288"/>
      <c r="EBT4468" s="288"/>
      <c r="EBU4468" s="288"/>
      <c r="EBV4468" s="288"/>
      <c r="EBW4468" s="288"/>
      <c r="EBX4468" s="288"/>
      <c r="EBY4468" s="288"/>
      <c r="EBZ4468" s="288"/>
      <c r="ECA4468" s="288"/>
      <c r="ECB4468" s="288"/>
      <c r="ECC4468" s="288"/>
      <c r="ECD4468" s="288"/>
      <c r="ECE4468" s="288"/>
      <c r="ECF4468" s="288"/>
      <c r="ECG4468" s="288"/>
      <c r="ECH4468" s="288"/>
      <c r="ECI4468" s="288"/>
      <c r="ECJ4468" s="288"/>
      <c r="ECK4468" s="288"/>
      <c r="ECL4468" s="288"/>
      <c r="ECM4468" s="288"/>
      <c r="ECN4468" s="288"/>
      <c r="ECO4468" s="288"/>
      <c r="ECP4468" s="288"/>
      <c r="ECQ4468" s="288"/>
      <c r="ECR4468" s="288"/>
      <c r="ECS4468" s="288"/>
      <c r="ECT4468" s="288"/>
      <c r="ECU4468" s="288"/>
      <c r="ECV4468" s="288"/>
      <c r="ECW4468" s="288"/>
      <c r="ECX4468" s="288"/>
      <c r="ECY4468" s="288"/>
      <c r="ECZ4468" s="288"/>
      <c r="EDA4468" s="288"/>
      <c r="EDB4468" s="288"/>
      <c r="EDC4468" s="288"/>
      <c r="EDD4468" s="288"/>
      <c r="EDE4468" s="288"/>
      <c r="EDF4468" s="288"/>
      <c r="EDG4468" s="288"/>
      <c r="EDH4468" s="288"/>
      <c r="EDI4468" s="288"/>
      <c r="EDJ4468" s="288"/>
      <c r="EDK4468" s="288"/>
      <c r="EDL4468" s="288"/>
      <c r="EDM4468" s="288"/>
      <c r="EDN4468" s="288"/>
      <c r="EDO4468" s="288"/>
      <c r="EDP4468" s="288"/>
      <c r="EDQ4468" s="288"/>
      <c r="EDR4468" s="288"/>
      <c r="EDS4468" s="288"/>
      <c r="EDT4468" s="288"/>
      <c r="EDU4468" s="288"/>
      <c r="EDV4468" s="288"/>
      <c r="EDW4468" s="288"/>
      <c r="EDX4468" s="288"/>
      <c r="EDY4468" s="288"/>
      <c r="EDZ4468" s="288"/>
      <c r="EEA4468" s="288"/>
      <c r="EEB4468" s="288"/>
      <c r="EEC4468" s="288"/>
      <c r="EED4468" s="288"/>
      <c r="EEE4468" s="288"/>
      <c r="EEF4468" s="288"/>
      <c r="EEG4468" s="288"/>
      <c r="EEH4468" s="288"/>
      <c r="EEI4468" s="288"/>
      <c r="EEJ4468" s="288"/>
      <c r="EEK4468" s="288"/>
      <c r="EEL4468" s="288"/>
      <c r="EEM4468" s="288"/>
      <c r="EEN4468" s="288"/>
      <c r="EEO4468" s="288"/>
      <c r="EEP4468" s="288"/>
      <c r="EEQ4468" s="288"/>
      <c r="EER4468" s="288"/>
      <c r="EES4468" s="288"/>
      <c r="EET4468" s="288"/>
      <c r="EEU4468" s="288"/>
      <c r="EEV4468" s="288"/>
      <c r="EEW4468" s="288"/>
      <c r="EEX4468" s="288"/>
      <c r="EEY4468" s="288"/>
      <c r="EEZ4468" s="288"/>
      <c r="EFA4468" s="288"/>
      <c r="EFB4468" s="288"/>
      <c r="EFC4468" s="288"/>
      <c r="EFD4468" s="288"/>
      <c r="EFE4468" s="288"/>
      <c r="EFF4468" s="288"/>
      <c r="EFG4468" s="288"/>
      <c r="EFH4468" s="288"/>
      <c r="EFI4468" s="288"/>
      <c r="EFJ4468" s="288"/>
      <c r="EFK4468" s="288"/>
      <c r="EFL4468" s="288"/>
      <c r="EFM4468" s="288"/>
      <c r="EFN4468" s="288"/>
      <c r="EFO4468" s="288"/>
      <c r="EFP4468" s="288"/>
      <c r="EFQ4468" s="288"/>
      <c r="EFR4468" s="288"/>
      <c r="EFS4468" s="288"/>
      <c r="EFT4468" s="288"/>
      <c r="EFU4468" s="288"/>
      <c r="EFV4468" s="288"/>
      <c r="EFW4468" s="288"/>
      <c r="EFX4468" s="288"/>
      <c r="EFY4468" s="288"/>
      <c r="EFZ4468" s="288"/>
      <c r="EGA4468" s="288"/>
      <c r="EGB4468" s="288"/>
      <c r="EGC4468" s="288"/>
      <c r="EGD4468" s="288"/>
      <c r="EGE4468" s="288"/>
      <c r="EGF4468" s="288"/>
      <c r="EGG4468" s="288"/>
      <c r="EGH4468" s="288"/>
      <c r="EGI4468" s="288"/>
      <c r="EGJ4468" s="288"/>
      <c r="EGK4468" s="288"/>
      <c r="EGL4468" s="288"/>
      <c r="EGM4468" s="288"/>
      <c r="EGN4468" s="288"/>
      <c r="EGO4468" s="288"/>
      <c r="EGP4468" s="288"/>
      <c r="EGQ4468" s="288"/>
      <c r="EGR4468" s="288"/>
      <c r="EGS4468" s="288"/>
      <c r="EGT4468" s="288"/>
      <c r="EGU4468" s="288"/>
      <c r="EGV4468" s="288"/>
      <c r="EGW4468" s="288"/>
      <c r="EGX4468" s="288"/>
      <c r="EGY4468" s="288"/>
      <c r="EGZ4468" s="288"/>
      <c r="EHA4468" s="288"/>
      <c r="EHB4468" s="288"/>
      <c r="EHC4468" s="288"/>
      <c r="EHD4468" s="288"/>
      <c r="EHE4468" s="288"/>
      <c r="EHF4468" s="288"/>
      <c r="EHG4468" s="288"/>
      <c r="EHH4468" s="288"/>
      <c r="EHI4468" s="288"/>
      <c r="EHJ4468" s="288"/>
      <c r="EHK4468" s="288"/>
      <c r="EHL4468" s="288"/>
      <c r="EHM4468" s="288"/>
      <c r="EHN4468" s="288"/>
      <c r="EHO4468" s="288"/>
      <c r="EHP4468" s="288"/>
      <c r="EHQ4468" s="288"/>
      <c r="EHR4468" s="288"/>
      <c r="EHS4468" s="288"/>
      <c r="EHT4468" s="288"/>
      <c r="EHU4468" s="288"/>
      <c r="EHV4468" s="288"/>
      <c r="EHW4468" s="288"/>
      <c r="EHX4468" s="288"/>
      <c r="EHY4468" s="288"/>
      <c r="EHZ4468" s="288"/>
      <c r="EIA4468" s="288"/>
      <c r="EIB4468" s="288"/>
      <c r="EIC4468" s="288"/>
      <c r="EID4468" s="288"/>
      <c r="EIE4468" s="288"/>
      <c r="EIF4468" s="288"/>
      <c r="EIG4468" s="288"/>
      <c r="EIH4468" s="288"/>
      <c r="EII4468" s="288"/>
      <c r="EIJ4468" s="288"/>
      <c r="EIK4468" s="288"/>
      <c r="EIL4468" s="288"/>
      <c r="EIM4468" s="288"/>
      <c r="EIN4468" s="288"/>
      <c r="EIO4468" s="288"/>
      <c r="EIP4468" s="288"/>
      <c r="EIQ4468" s="288"/>
      <c r="EIR4468" s="288"/>
      <c r="EIS4468" s="288"/>
      <c r="EIT4468" s="288"/>
      <c r="EIU4468" s="288"/>
      <c r="EIV4468" s="288"/>
      <c r="EIW4468" s="288"/>
      <c r="EIX4468" s="288"/>
      <c r="EIY4468" s="288"/>
      <c r="EIZ4468" s="288"/>
      <c r="EJA4468" s="288"/>
      <c r="EJB4468" s="288"/>
      <c r="EJC4468" s="288"/>
      <c r="EJD4468" s="288"/>
      <c r="EJE4468" s="288"/>
      <c r="EJF4468" s="288"/>
      <c r="EJG4468" s="288"/>
      <c r="EJH4468" s="288"/>
      <c r="EJI4468" s="288"/>
      <c r="EJJ4468" s="288"/>
      <c r="EJK4468" s="288"/>
      <c r="EJL4468" s="288"/>
      <c r="EJM4468" s="288"/>
      <c r="EJN4468" s="288"/>
      <c r="EJO4468" s="288"/>
      <c r="EJP4468" s="288"/>
      <c r="EJQ4468" s="288"/>
      <c r="EJR4468" s="288"/>
      <c r="EJS4468" s="288"/>
      <c r="EJT4468" s="288"/>
      <c r="EJU4468" s="288"/>
      <c r="EJV4468" s="288"/>
      <c r="EJW4468" s="288"/>
      <c r="EJX4468" s="288"/>
      <c r="EJY4468" s="288"/>
      <c r="EJZ4468" s="288"/>
      <c r="EKA4468" s="288"/>
      <c r="EKB4468" s="288"/>
      <c r="EKC4468" s="288"/>
      <c r="EKD4468" s="288"/>
      <c r="EKE4468" s="288"/>
      <c r="EKF4468" s="288"/>
      <c r="EKG4468" s="288"/>
      <c r="EKH4468" s="288"/>
      <c r="EKI4468" s="288"/>
      <c r="EKJ4468" s="288"/>
      <c r="EKK4468" s="288"/>
      <c r="EKL4468" s="288"/>
      <c r="EKM4468" s="288"/>
      <c r="EKN4468" s="288"/>
      <c r="EKO4468" s="288"/>
      <c r="EKP4468" s="288"/>
      <c r="EKQ4468" s="288"/>
      <c r="EKR4468" s="288"/>
      <c r="EKS4468" s="288"/>
      <c r="EKT4468" s="288"/>
      <c r="EKU4468" s="288"/>
      <c r="EKV4468" s="288"/>
      <c r="EKW4468" s="288"/>
      <c r="EKX4468" s="288"/>
      <c r="EKY4468" s="288"/>
      <c r="EKZ4468" s="288"/>
      <c r="ELA4468" s="288"/>
      <c r="ELB4468" s="288"/>
      <c r="ELC4468" s="288"/>
      <c r="ELD4468" s="288"/>
      <c r="ELE4468" s="288"/>
      <c r="ELF4468" s="288"/>
      <c r="ELG4468" s="288"/>
      <c r="ELH4468" s="288"/>
      <c r="ELI4468" s="288"/>
      <c r="ELJ4468" s="288"/>
      <c r="ELK4468" s="288"/>
      <c r="ELL4468" s="288"/>
      <c r="ELM4468" s="288"/>
      <c r="ELN4468" s="288"/>
      <c r="ELO4468" s="288"/>
      <c r="ELP4468" s="288"/>
      <c r="ELQ4468" s="288"/>
      <c r="ELR4468" s="288"/>
      <c r="ELS4468" s="288"/>
      <c r="ELT4468" s="288"/>
      <c r="ELU4468" s="288"/>
      <c r="ELV4468" s="288"/>
      <c r="ELW4468" s="288"/>
      <c r="ELX4468" s="288"/>
      <c r="ELY4468" s="288"/>
      <c r="ELZ4468" s="288"/>
      <c r="EMA4468" s="288"/>
      <c r="EMB4468" s="288"/>
      <c r="EMC4468" s="288"/>
      <c r="EMD4468" s="288"/>
      <c r="EME4468" s="288"/>
      <c r="EMF4468" s="288"/>
      <c r="EMG4468" s="288"/>
      <c r="EMH4468" s="288"/>
      <c r="EMI4468" s="288"/>
      <c r="EMJ4468" s="288"/>
      <c r="EMK4468" s="288"/>
      <c r="EML4468" s="288"/>
      <c r="EMM4468" s="288"/>
      <c r="EMN4468" s="288"/>
      <c r="EMO4468" s="288"/>
      <c r="EMP4468" s="288"/>
      <c r="EMQ4468" s="288"/>
      <c r="EMR4468" s="288"/>
      <c r="EMS4468" s="288"/>
      <c r="EMT4468" s="288"/>
      <c r="EMU4468" s="288"/>
      <c r="EMV4468" s="288"/>
      <c r="EMW4468" s="288"/>
      <c r="EMX4468" s="288"/>
      <c r="EMY4468" s="288"/>
      <c r="EMZ4468" s="288"/>
      <c r="ENA4468" s="288"/>
      <c r="ENB4468" s="288"/>
      <c r="ENC4468" s="288"/>
      <c r="END4468" s="288"/>
      <c r="ENE4468" s="288"/>
      <c r="ENF4468" s="288"/>
      <c r="ENG4468" s="288"/>
      <c r="ENH4468" s="288"/>
      <c r="ENI4468" s="288"/>
      <c r="ENJ4468" s="288"/>
      <c r="ENK4468" s="288"/>
      <c r="ENL4468" s="288"/>
      <c r="ENM4468" s="288"/>
      <c r="ENN4468" s="288"/>
      <c r="ENO4468" s="288"/>
      <c r="ENP4468" s="288"/>
      <c r="ENQ4468" s="288"/>
      <c r="ENR4468" s="288"/>
      <c r="ENS4468" s="288"/>
      <c r="ENT4468" s="288"/>
      <c r="ENU4468" s="288"/>
      <c r="ENV4468" s="288"/>
      <c r="ENW4468" s="288"/>
      <c r="ENX4468" s="288"/>
      <c r="ENY4468" s="288"/>
      <c r="ENZ4468" s="288"/>
      <c r="EOA4468" s="288"/>
      <c r="EOB4468" s="288"/>
      <c r="EOC4468" s="288"/>
      <c r="EOD4468" s="288"/>
      <c r="EOE4468" s="288"/>
      <c r="EOF4468" s="288"/>
      <c r="EOG4468" s="288"/>
      <c r="EOH4468" s="288"/>
      <c r="EOI4468" s="288"/>
      <c r="EOJ4468" s="288"/>
      <c r="EOK4468" s="288"/>
      <c r="EOL4468" s="288"/>
      <c r="EOM4468" s="288"/>
      <c r="EON4468" s="288"/>
      <c r="EOO4468" s="288"/>
      <c r="EOP4468" s="288"/>
      <c r="EOQ4468" s="288"/>
      <c r="EOR4468" s="288"/>
      <c r="EOS4468" s="288"/>
      <c r="EOT4468" s="288"/>
      <c r="EOU4468" s="288"/>
      <c r="EOV4468" s="288"/>
      <c r="EOW4468" s="288"/>
      <c r="EOX4468" s="288"/>
      <c r="EOY4468" s="288"/>
      <c r="EOZ4468" s="288"/>
      <c r="EPA4468" s="288"/>
      <c r="EPB4468" s="288"/>
      <c r="EPC4468" s="288"/>
      <c r="EPD4468" s="288"/>
      <c r="EPE4468" s="288"/>
      <c r="EPF4468" s="288"/>
      <c r="EPG4468" s="288"/>
      <c r="EPH4468" s="288"/>
      <c r="EPI4468" s="288"/>
      <c r="EPJ4468" s="288"/>
      <c r="EPK4468" s="288"/>
      <c r="EPL4468" s="288"/>
      <c r="EPM4468" s="288"/>
      <c r="EPN4468" s="288"/>
      <c r="EPO4468" s="288"/>
      <c r="EPP4468" s="288"/>
      <c r="EPQ4468" s="288"/>
      <c r="EPR4468" s="288"/>
      <c r="EPS4468" s="288"/>
      <c r="EPT4468" s="288"/>
      <c r="EPU4468" s="288"/>
      <c r="EPV4468" s="288"/>
      <c r="EPW4468" s="288"/>
      <c r="EPX4468" s="288"/>
      <c r="EPY4468" s="288"/>
      <c r="EPZ4468" s="288"/>
      <c r="EQA4468" s="288"/>
      <c r="EQB4468" s="288"/>
      <c r="EQC4468" s="288"/>
      <c r="EQD4468" s="288"/>
      <c r="EQE4468" s="288"/>
      <c r="EQF4468" s="288"/>
      <c r="EQG4468" s="288"/>
      <c r="EQH4468" s="288"/>
      <c r="EQI4468" s="288"/>
      <c r="EQJ4468" s="288"/>
      <c r="EQK4468" s="288"/>
      <c r="EQL4468" s="288"/>
      <c r="EQM4468" s="288"/>
      <c r="EQN4468" s="288"/>
      <c r="EQO4468" s="288"/>
      <c r="EQP4468" s="288"/>
      <c r="EQQ4468" s="288"/>
      <c r="EQR4468" s="288"/>
      <c r="EQS4468" s="288"/>
      <c r="EQT4468" s="288"/>
      <c r="EQU4468" s="288"/>
      <c r="EQV4468" s="288"/>
      <c r="EQW4468" s="288"/>
      <c r="EQX4468" s="288"/>
      <c r="EQY4468" s="288"/>
      <c r="EQZ4468" s="288"/>
      <c r="ERA4468" s="288"/>
      <c r="ERB4468" s="288"/>
      <c r="ERC4468" s="288"/>
      <c r="ERD4468" s="288"/>
      <c r="ERE4468" s="288"/>
      <c r="ERF4468" s="288"/>
      <c r="ERG4468" s="288"/>
      <c r="ERH4468" s="288"/>
      <c r="ERI4468" s="288"/>
      <c r="ERJ4468" s="288"/>
      <c r="ERK4468" s="288"/>
      <c r="ERL4468" s="288"/>
      <c r="ERM4468" s="288"/>
      <c r="ERN4468" s="288"/>
      <c r="ERO4468" s="288"/>
      <c r="ERP4468" s="288"/>
      <c r="ERQ4468" s="288"/>
      <c r="ERR4468" s="288"/>
      <c r="ERS4468" s="288"/>
      <c r="ERT4468" s="288"/>
      <c r="ERU4468" s="288"/>
      <c r="ERV4468" s="288"/>
      <c r="ERW4468" s="288"/>
      <c r="ERX4468" s="288"/>
      <c r="ERY4468" s="288"/>
      <c r="ERZ4468" s="288"/>
      <c r="ESA4468" s="288"/>
      <c r="ESB4468" s="288"/>
      <c r="ESC4468" s="288"/>
      <c r="ESD4468" s="288"/>
      <c r="ESE4468" s="288"/>
      <c r="ESF4468" s="288"/>
      <c r="ESG4468" s="288"/>
      <c r="ESH4468" s="288"/>
      <c r="ESI4468" s="288"/>
      <c r="ESJ4468" s="288"/>
      <c r="ESK4468" s="288"/>
      <c r="ESL4468" s="288"/>
      <c r="ESM4468" s="288"/>
      <c r="ESN4468" s="288"/>
      <c r="ESO4468" s="288"/>
      <c r="ESP4468" s="288"/>
      <c r="ESQ4468" s="288"/>
      <c r="ESR4468" s="288"/>
      <c r="ESS4468" s="288"/>
      <c r="EST4468" s="288"/>
      <c r="ESU4468" s="288"/>
      <c r="ESV4468" s="288"/>
      <c r="ESW4468" s="288"/>
      <c r="ESX4468" s="288"/>
      <c r="ESY4468" s="288"/>
      <c r="ESZ4468" s="288"/>
      <c r="ETA4468" s="288"/>
      <c r="ETB4468" s="288"/>
      <c r="ETC4468" s="288"/>
      <c r="ETD4468" s="288"/>
      <c r="ETE4468" s="288"/>
      <c r="ETF4468" s="288"/>
      <c r="ETG4468" s="288"/>
      <c r="ETH4468" s="288"/>
      <c r="ETI4468" s="288"/>
      <c r="ETJ4468" s="288"/>
      <c r="ETK4468" s="288"/>
      <c r="ETL4468" s="288"/>
      <c r="ETM4468" s="288"/>
      <c r="ETN4468" s="288"/>
      <c r="ETO4468" s="288"/>
      <c r="ETP4468" s="288"/>
      <c r="ETQ4468" s="288"/>
      <c r="ETR4468" s="288"/>
      <c r="ETS4468" s="288"/>
      <c r="ETT4468" s="288"/>
      <c r="ETU4468" s="288"/>
      <c r="ETV4468" s="288"/>
      <c r="ETW4468" s="288"/>
      <c r="ETX4468" s="288"/>
      <c r="ETY4468" s="288"/>
      <c r="ETZ4468" s="288"/>
      <c r="EUA4468" s="288"/>
      <c r="EUB4468" s="288"/>
      <c r="EUC4468" s="288"/>
      <c r="EUD4468" s="288"/>
      <c r="EUE4468" s="288"/>
      <c r="EUF4468" s="288"/>
      <c r="EUG4468" s="288"/>
      <c r="EUH4468" s="288"/>
      <c r="EUI4468" s="288"/>
      <c r="EUJ4468" s="288"/>
      <c r="EUK4468" s="288"/>
      <c r="EUL4468" s="288"/>
      <c r="EUM4468" s="288"/>
      <c r="EUN4468" s="288"/>
      <c r="EUO4468" s="288"/>
      <c r="EUP4468" s="288"/>
      <c r="EUQ4468" s="288"/>
      <c r="EUR4468" s="288"/>
      <c r="EUS4468" s="288"/>
      <c r="EUT4468" s="288"/>
      <c r="EUU4468" s="288"/>
      <c r="EUV4468" s="288"/>
      <c r="EUW4468" s="288"/>
      <c r="EUX4468" s="288"/>
      <c r="EUY4468" s="288"/>
      <c r="EUZ4468" s="288"/>
      <c r="EVA4468" s="288"/>
      <c r="EVB4468" s="288"/>
      <c r="EVC4468" s="288"/>
      <c r="EVD4468" s="288"/>
      <c r="EVE4468" s="288"/>
      <c r="EVF4468" s="288"/>
      <c r="EVG4468" s="288"/>
      <c r="EVH4468" s="288"/>
      <c r="EVI4468" s="288"/>
      <c r="EVJ4468" s="288"/>
      <c r="EVK4468" s="288"/>
      <c r="EVL4468" s="288"/>
      <c r="EVM4468" s="288"/>
      <c r="EVN4468" s="288"/>
      <c r="EVO4468" s="288"/>
      <c r="EVP4468" s="288"/>
      <c r="EVQ4468" s="288"/>
      <c r="EVR4468" s="288"/>
      <c r="EVS4468" s="288"/>
      <c r="EVT4468" s="288"/>
      <c r="EVU4468" s="288"/>
      <c r="EVV4468" s="288"/>
      <c r="EVW4468" s="288"/>
      <c r="EVX4468" s="288"/>
      <c r="EVY4468" s="288"/>
      <c r="EVZ4468" s="288"/>
      <c r="EWA4468" s="288"/>
      <c r="EWB4468" s="288"/>
      <c r="EWC4468" s="288"/>
      <c r="EWD4468" s="288"/>
      <c r="EWE4468" s="288"/>
      <c r="EWF4468" s="288"/>
      <c r="EWG4468" s="288"/>
      <c r="EWH4468" s="288"/>
      <c r="EWI4468" s="288"/>
      <c r="EWJ4468" s="288"/>
      <c r="EWK4468" s="288"/>
      <c r="EWL4468" s="288"/>
      <c r="EWM4468" s="288"/>
      <c r="EWN4468" s="288"/>
      <c r="EWO4468" s="288"/>
      <c r="EWP4468" s="288"/>
      <c r="EWQ4468" s="288"/>
      <c r="EWR4468" s="288"/>
      <c r="EWS4468" s="288"/>
      <c r="EWT4468" s="288"/>
      <c r="EWU4468" s="288"/>
      <c r="EWV4468" s="288"/>
      <c r="EWW4468" s="288"/>
      <c r="EWX4468" s="288"/>
      <c r="EWY4468" s="288"/>
      <c r="EWZ4468" s="288"/>
      <c r="EXA4468" s="288"/>
      <c r="EXB4468" s="288"/>
      <c r="EXC4468" s="288"/>
      <c r="EXD4468" s="288"/>
      <c r="EXE4468" s="288"/>
      <c r="EXF4468" s="288"/>
      <c r="EXG4468" s="288"/>
      <c r="EXH4468" s="288"/>
      <c r="EXI4468" s="288"/>
      <c r="EXJ4468" s="288"/>
      <c r="EXK4468" s="288"/>
      <c r="EXL4468" s="288"/>
      <c r="EXM4468" s="288"/>
      <c r="EXN4468" s="288"/>
      <c r="EXO4468" s="288"/>
      <c r="EXP4468" s="288"/>
      <c r="EXQ4468" s="288"/>
      <c r="EXR4468" s="288"/>
      <c r="EXS4468" s="288"/>
      <c r="EXT4468" s="288"/>
      <c r="EXU4468" s="288"/>
      <c r="EXV4468" s="288"/>
      <c r="EXW4468" s="288"/>
      <c r="EXX4468" s="288"/>
      <c r="EXY4468" s="288"/>
      <c r="EXZ4468" s="288"/>
      <c r="EYA4468" s="288"/>
      <c r="EYB4468" s="288"/>
      <c r="EYC4468" s="288"/>
      <c r="EYD4468" s="288"/>
      <c r="EYE4468" s="288"/>
      <c r="EYF4468" s="288"/>
      <c r="EYG4468" s="288"/>
      <c r="EYH4468" s="288"/>
      <c r="EYI4468" s="288"/>
      <c r="EYJ4468" s="288"/>
      <c r="EYK4468" s="288"/>
      <c r="EYL4468" s="288"/>
      <c r="EYM4468" s="288"/>
      <c r="EYN4468" s="288"/>
      <c r="EYO4468" s="288"/>
      <c r="EYP4468" s="288"/>
      <c r="EYQ4468" s="288"/>
      <c r="EYR4468" s="288"/>
      <c r="EYS4468" s="288"/>
      <c r="EYT4468" s="288"/>
      <c r="EYU4468" s="288"/>
      <c r="EYV4468" s="288"/>
      <c r="EYW4468" s="288"/>
      <c r="EYX4468" s="288"/>
      <c r="EYY4468" s="288"/>
      <c r="EYZ4468" s="288"/>
      <c r="EZA4468" s="288"/>
      <c r="EZB4468" s="288"/>
      <c r="EZC4468" s="288"/>
      <c r="EZD4468" s="288"/>
      <c r="EZE4468" s="288"/>
      <c r="EZF4468" s="288"/>
      <c r="EZG4468" s="288"/>
      <c r="EZH4468" s="288"/>
      <c r="EZI4468" s="288"/>
      <c r="EZJ4468" s="288"/>
      <c r="EZK4468" s="288"/>
      <c r="EZL4468" s="288"/>
      <c r="EZM4468" s="288"/>
      <c r="EZN4468" s="288"/>
      <c r="EZO4468" s="288"/>
      <c r="EZP4468" s="288"/>
      <c r="EZQ4468" s="288"/>
      <c r="EZR4468" s="288"/>
      <c r="EZS4468" s="288"/>
      <c r="EZT4468" s="288"/>
      <c r="EZU4468" s="288"/>
      <c r="EZV4468" s="288"/>
      <c r="EZW4468" s="288"/>
      <c r="EZX4468" s="288"/>
      <c r="EZY4468" s="288"/>
      <c r="EZZ4468" s="288"/>
      <c r="FAA4468" s="288"/>
      <c r="FAB4468" s="288"/>
      <c r="FAC4468" s="288"/>
      <c r="FAD4468" s="288"/>
      <c r="FAE4468" s="288"/>
      <c r="FAF4468" s="288"/>
      <c r="FAG4468" s="288"/>
      <c r="FAH4468" s="288"/>
      <c r="FAI4468" s="288"/>
      <c r="FAJ4468" s="288"/>
      <c r="FAK4468" s="288"/>
      <c r="FAL4468" s="288"/>
      <c r="FAM4468" s="288"/>
      <c r="FAN4468" s="288"/>
      <c r="FAO4468" s="288"/>
      <c r="FAP4468" s="288"/>
      <c r="FAQ4468" s="288"/>
      <c r="FAR4468" s="288"/>
      <c r="FAS4468" s="288"/>
      <c r="FAT4468" s="288"/>
      <c r="FAU4468" s="288"/>
      <c r="FAV4468" s="288"/>
      <c r="FAW4468" s="288"/>
      <c r="FAX4468" s="288"/>
      <c r="FAY4468" s="288"/>
      <c r="FAZ4468" s="288"/>
      <c r="FBA4468" s="288"/>
      <c r="FBB4468" s="288"/>
      <c r="FBC4468" s="288"/>
      <c r="FBD4468" s="288"/>
      <c r="FBE4468" s="288"/>
      <c r="FBF4468" s="288"/>
      <c r="FBG4468" s="288"/>
      <c r="FBH4468" s="288"/>
      <c r="FBI4468" s="288"/>
      <c r="FBJ4468" s="288"/>
      <c r="FBK4468" s="288"/>
      <c r="FBL4468" s="288"/>
      <c r="FBM4468" s="288"/>
      <c r="FBN4468" s="288"/>
      <c r="FBO4468" s="288"/>
      <c r="FBP4468" s="288"/>
      <c r="FBQ4468" s="288"/>
      <c r="FBR4468" s="288"/>
      <c r="FBS4468" s="288"/>
      <c r="FBT4468" s="288"/>
      <c r="FBU4468" s="288"/>
      <c r="FBV4468" s="288"/>
      <c r="FBW4468" s="288"/>
      <c r="FBX4468" s="288"/>
      <c r="FBY4468" s="288"/>
      <c r="FBZ4468" s="288"/>
      <c r="FCA4468" s="288"/>
      <c r="FCB4468" s="288"/>
      <c r="FCC4468" s="288"/>
      <c r="FCD4468" s="288"/>
      <c r="FCE4468" s="288"/>
      <c r="FCF4468" s="288"/>
      <c r="FCG4468" s="288"/>
      <c r="FCH4468" s="288"/>
      <c r="FCI4468" s="288"/>
      <c r="FCJ4468" s="288"/>
      <c r="FCK4468" s="288"/>
      <c r="FCL4468" s="288"/>
      <c r="FCM4468" s="288"/>
      <c r="FCN4468" s="288"/>
      <c r="FCO4468" s="288"/>
      <c r="FCP4468" s="288"/>
      <c r="FCQ4468" s="288"/>
      <c r="FCR4468" s="288"/>
      <c r="FCS4468" s="288"/>
      <c r="FCT4468" s="288"/>
      <c r="FCU4468" s="288"/>
      <c r="FCV4468" s="288"/>
      <c r="FCW4468" s="288"/>
      <c r="FCX4468" s="288"/>
      <c r="FCY4468" s="288"/>
      <c r="FCZ4468" s="288"/>
      <c r="FDA4468" s="288"/>
      <c r="FDB4468" s="288"/>
      <c r="FDC4468" s="288"/>
      <c r="FDD4468" s="288"/>
      <c r="FDE4468" s="288"/>
      <c r="FDF4468" s="288"/>
      <c r="FDG4468" s="288"/>
      <c r="FDH4468" s="288"/>
      <c r="FDI4468" s="288"/>
      <c r="FDJ4468" s="288"/>
      <c r="FDK4468" s="288"/>
      <c r="FDL4468" s="288"/>
      <c r="FDM4468" s="288"/>
      <c r="FDN4468" s="288"/>
      <c r="FDO4468" s="288"/>
      <c r="FDP4468" s="288"/>
      <c r="FDQ4468" s="288"/>
      <c r="FDR4468" s="288"/>
      <c r="FDS4468" s="288"/>
      <c r="FDT4468" s="288"/>
      <c r="FDU4468" s="288"/>
      <c r="FDV4468" s="288"/>
      <c r="FDW4468" s="288"/>
      <c r="FDX4468" s="288"/>
      <c r="FDY4468" s="288"/>
      <c r="FDZ4468" s="288"/>
      <c r="FEA4468" s="288"/>
      <c r="FEB4468" s="288"/>
      <c r="FEC4468" s="288"/>
      <c r="FED4468" s="288"/>
      <c r="FEE4468" s="288"/>
      <c r="FEF4468" s="288"/>
      <c r="FEG4468" s="288"/>
      <c r="FEH4468" s="288"/>
      <c r="FEI4468" s="288"/>
      <c r="FEJ4468" s="288"/>
      <c r="FEK4468" s="288"/>
      <c r="FEL4468" s="288"/>
      <c r="FEM4468" s="288"/>
      <c r="FEN4468" s="288"/>
      <c r="FEO4468" s="288"/>
      <c r="FEP4468" s="288"/>
      <c r="FEQ4468" s="288"/>
      <c r="FER4468" s="288"/>
      <c r="FES4468" s="288"/>
      <c r="FET4468" s="288"/>
      <c r="FEU4468" s="288"/>
      <c r="FEV4468" s="288"/>
      <c r="FEW4468" s="288"/>
      <c r="FEX4468" s="288"/>
      <c r="FEY4468" s="288"/>
      <c r="FEZ4468" s="288"/>
      <c r="FFA4468" s="288"/>
      <c r="FFB4468" s="288"/>
      <c r="FFC4468" s="288"/>
      <c r="FFD4468" s="288"/>
      <c r="FFE4468" s="288"/>
      <c r="FFF4468" s="288"/>
      <c r="FFG4468" s="288"/>
      <c r="FFH4468" s="288"/>
      <c r="FFI4468" s="288"/>
      <c r="FFJ4468" s="288"/>
      <c r="FFK4468" s="288"/>
      <c r="FFL4468" s="288"/>
      <c r="FFM4468" s="288"/>
      <c r="FFN4468" s="288"/>
      <c r="FFO4468" s="288"/>
      <c r="FFP4468" s="288"/>
      <c r="FFQ4468" s="288"/>
      <c r="FFR4468" s="288"/>
      <c r="FFS4468" s="288"/>
      <c r="FFT4468" s="288"/>
      <c r="FFU4468" s="288"/>
      <c r="FFV4468" s="288"/>
      <c r="FFW4468" s="288"/>
      <c r="FFX4468" s="288"/>
      <c r="FFY4468" s="288"/>
      <c r="FFZ4468" s="288"/>
      <c r="FGA4468" s="288"/>
      <c r="FGB4468" s="288"/>
      <c r="FGC4468" s="288"/>
      <c r="FGD4468" s="288"/>
      <c r="FGE4468" s="288"/>
      <c r="FGF4468" s="288"/>
      <c r="FGG4468" s="288"/>
      <c r="FGH4468" s="288"/>
      <c r="FGI4468" s="288"/>
      <c r="FGJ4468" s="288"/>
      <c r="FGK4468" s="288"/>
      <c r="FGL4468" s="288"/>
      <c r="FGM4468" s="288"/>
      <c r="FGN4468" s="288"/>
      <c r="FGO4468" s="288"/>
      <c r="FGP4468" s="288"/>
      <c r="FGQ4468" s="288"/>
      <c r="FGR4468" s="288"/>
      <c r="FGS4468" s="288"/>
      <c r="FGT4468" s="288"/>
      <c r="FGU4468" s="288"/>
      <c r="FGV4468" s="288"/>
      <c r="FGW4468" s="288"/>
      <c r="FGX4468" s="288"/>
      <c r="FGY4468" s="288"/>
      <c r="FGZ4468" s="288"/>
      <c r="FHA4468" s="288"/>
      <c r="FHB4468" s="288"/>
      <c r="FHC4468" s="288"/>
      <c r="FHD4468" s="288"/>
      <c r="FHE4468" s="288"/>
      <c r="FHF4468" s="288"/>
      <c r="FHG4468" s="288"/>
      <c r="FHH4468" s="288"/>
      <c r="FHI4468" s="288"/>
      <c r="FHJ4468" s="288"/>
      <c r="FHK4468" s="288"/>
      <c r="FHL4468" s="288"/>
      <c r="FHM4468" s="288"/>
      <c r="FHN4468" s="288"/>
      <c r="FHO4468" s="288"/>
      <c r="FHP4468" s="288"/>
      <c r="FHQ4468" s="288"/>
      <c r="FHR4468" s="288"/>
      <c r="FHS4468" s="288"/>
      <c r="FHT4468" s="288"/>
      <c r="FHU4468" s="288"/>
      <c r="FHV4468" s="288"/>
      <c r="FHW4468" s="288"/>
      <c r="FHX4468" s="288"/>
      <c r="FHY4468" s="288"/>
      <c r="FHZ4468" s="288"/>
      <c r="FIA4468" s="288"/>
      <c r="FIB4468" s="288"/>
      <c r="FIC4468" s="288"/>
      <c r="FID4468" s="288"/>
      <c r="FIE4468" s="288"/>
      <c r="FIF4468" s="288"/>
      <c r="FIG4468" s="288"/>
      <c r="FIH4468" s="288"/>
      <c r="FII4468" s="288"/>
      <c r="FIJ4468" s="288"/>
      <c r="FIK4468" s="288"/>
      <c r="FIL4468" s="288"/>
      <c r="FIM4468" s="288"/>
      <c r="FIN4468" s="288"/>
      <c r="FIO4468" s="288"/>
      <c r="FIP4468" s="288"/>
      <c r="FIQ4468" s="288"/>
      <c r="FIR4468" s="288"/>
      <c r="FIS4468" s="288"/>
      <c r="FIT4468" s="288"/>
      <c r="FIU4468" s="288"/>
      <c r="FIV4468" s="288"/>
      <c r="FIW4468" s="288"/>
      <c r="FIX4468" s="288"/>
      <c r="FIY4468" s="288"/>
      <c r="FIZ4468" s="288"/>
      <c r="FJA4468" s="288"/>
      <c r="FJB4468" s="288"/>
      <c r="FJC4468" s="288"/>
      <c r="FJD4468" s="288"/>
      <c r="FJE4468" s="288"/>
      <c r="FJF4468" s="288"/>
      <c r="FJG4468" s="288"/>
      <c r="FJH4468" s="288"/>
      <c r="FJI4468" s="288"/>
      <c r="FJJ4468" s="288"/>
      <c r="FJK4468" s="288"/>
      <c r="FJL4468" s="288"/>
      <c r="FJM4468" s="288"/>
      <c r="FJN4468" s="288"/>
      <c r="FJO4468" s="288"/>
      <c r="FJP4468" s="288"/>
      <c r="FJQ4468" s="288"/>
      <c r="FJR4468" s="288"/>
      <c r="FJS4468" s="288"/>
      <c r="FJT4468" s="288"/>
      <c r="FJU4468" s="288"/>
      <c r="FJV4468" s="288"/>
      <c r="FJW4468" s="288"/>
      <c r="FJX4468" s="288"/>
      <c r="FJY4468" s="288"/>
      <c r="FJZ4468" s="288"/>
      <c r="FKA4468" s="288"/>
      <c r="FKB4468" s="288"/>
      <c r="FKC4468" s="288"/>
      <c r="FKD4468" s="288"/>
      <c r="FKE4468" s="288"/>
      <c r="FKF4468" s="288"/>
      <c r="FKG4468" s="288"/>
      <c r="FKH4468" s="288"/>
      <c r="FKI4468" s="288"/>
      <c r="FKJ4468" s="288"/>
      <c r="FKK4468" s="288"/>
      <c r="FKL4468" s="288"/>
      <c r="FKM4468" s="288"/>
      <c r="FKN4468" s="288"/>
      <c r="FKO4468" s="288"/>
      <c r="FKP4468" s="288"/>
      <c r="FKQ4468" s="288"/>
      <c r="FKR4468" s="288"/>
      <c r="FKS4468" s="288"/>
      <c r="FKT4468" s="288"/>
      <c r="FKU4468" s="288"/>
      <c r="FKV4468" s="288"/>
      <c r="FKW4468" s="288"/>
      <c r="FKX4468" s="288"/>
      <c r="FKY4468" s="288"/>
      <c r="FKZ4468" s="288"/>
      <c r="FLA4468" s="288"/>
      <c r="FLB4468" s="288"/>
      <c r="FLC4468" s="288"/>
      <c r="FLD4468" s="288"/>
      <c r="FLE4468" s="288"/>
      <c r="FLF4468" s="288"/>
      <c r="FLG4468" s="288"/>
      <c r="FLH4468" s="288"/>
      <c r="FLI4468" s="288"/>
      <c r="FLJ4468" s="288"/>
      <c r="FLK4468" s="288"/>
      <c r="FLL4468" s="288"/>
      <c r="FLM4468" s="288"/>
      <c r="FLN4468" s="288"/>
      <c r="FLO4468" s="288"/>
      <c r="FLP4468" s="288"/>
      <c r="FLQ4468" s="288"/>
      <c r="FLR4468" s="288"/>
      <c r="FLS4468" s="288"/>
      <c r="FLT4468" s="288"/>
      <c r="FLU4468" s="288"/>
      <c r="FLV4468" s="288"/>
      <c r="FLW4468" s="288"/>
      <c r="FLX4468" s="288"/>
      <c r="FLY4468" s="288"/>
      <c r="FLZ4468" s="288"/>
      <c r="FMA4468" s="288"/>
      <c r="FMB4468" s="288"/>
      <c r="FMC4468" s="288"/>
      <c r="FMD4468" s="288"/>
      <c r="FME4468" s="288"/>
      <c r="FMF4468" s="288"/>
      <c r="FMG4468" s="288"/>
      <c r="FMH4468" s="288"/>
      <c r="FMI4468" s="288"/>
      <c r="FMJ4468" s="288"/>
      <c r="FMK4468" s="288"/>
      <c r="FML4468" s="288"/>
      <c r="FMM4468" s="288"/>
      <c r="FMN4468" s="288"/>
      <c r="FMO4468" s="288"/>
      <c r="FMP4468" s="288"/>
      <c r="FMQ4468" s="288"/>
      <c r="FMR4468" s="288"/>
      <c r="FMS4468" s="288"/>
      <c r="FMT4468" s="288"/>
      <c r="FMU4468" s="288"/>
      <c r="FMV4468" s="288"/>
      <c r="FMW4468" s="288"/>
      <c r="FMX4468" s="288"/>
      <c r="FMY4468" s="288"/>
      <c r="FMZ4468" s="288"/>
      <c r="FNA4468" s="288"/>
      <c r="FNB4468" s="288"/>
      <c r="FNC4468" s="288"/>
      <c r="FND4468" s="288"/>
      <c r="FNE4468" s="288"/>
      <c r="FNF4468" s="288"/>
      <c r="FNG4468" s="288"/>
      <c r="FNH4468" s="288"/>
      <c r="FNI4468" s="288"/>
      <c r="FNJ4468" s="288"/>
      <c r="FNK4468" s="288"/>
      <c r="FNL4468" s="288"/>
      <c r="FNM4468" s="288"/>
      <c r="FNN4468" s="288"/>
      <c r="FNO4468" s="288"/>
      <c r="FNP4468" s="288"/>
      <c r="FNQ4468" s="288"/>
      <c r="FNR4468" s="288"/>
      <c r="FNS4468" s="288"/>
      <c r="FNT4468" s="288"/>
      <c r="FNU4468" s="288"/>
      <c r="FNV4468" s="288"/>
      <c r="FNW4468" s="288"/>
      <c r="FNX4468" s="288"/>
      <c r="FNY4468" s="288"/>
      <c r="FNZ4468" s="288"/>
      <c r="FOA4468" s="288"/>
      <c r="FOB4468" s="288"/>
      <c r="FOC4468" s="288"/>
      <c r="FOD4468" s="288"/>
      <c r="FOE4468" s="288"/>
      <c r="FOF4468" s="288"/>
      <c r="FOG4468" s="288"/>
      <c r="FOH4468" s="288"/>
      <c r="FOI4468" s="288"/>
      <c r="FOJ4468" s="288"/>
      <c r="FOK4468" s="288"/>
      <c r="FOL4468" s="288"/>
      <c r="FOM4468" s="288"/>
      <c r="FON4468" s="288"/>
      <c r="FOO4468" s="288"/>
      <c r="FOP4468" s="288"/>
      <c r="FOQ4468" s="288"/>
      <c r="FOR4468" s="288"/>
      <c r="FOS4468" s="288"/>
      <c r="FOT4468" s="288"/>
      <c r="FOU4468" s="288"/>
      <c r="FOV4468" s="288"/>
      <c r="FOW4468" s="288"/>
      <c r="FOX4468" s="288"/>
      <c r="FOY4468" s="288"/>
      <c r="FOZ4468" s="288"/>
      <c r="FPA4468" s="288"/>
      <c r="FPB4468" s="288"/>
      <c r="FPC4468" s="288"/>
      <c r="FPD4468" s="288"/>
      <c r="FPE4468" s="288"/>
      <c r="FPF4468" s="288"/>
      <c r="FPG4468" s="288"/>
      <c r="FPH4468" s="288"/>
      <c r="FPI4468" s="288"/>
      <c r="FPJ4468" s="288"/>
      <c r="FPK4468" s="288"/>
      <c r="FPL4468" s="288"/>
      <c r="FPM4468" s="288"/>
      <c r="FPN4468" s="288"/>
      <c r="FPO4468" s="288"/>
      <c r="FPP4468" s="288"/>
      <c r="FPQ4468" s="288"/>
      <c r="FPR4468" s="288"/>
      <c r="FPS4468" s="288"/>
      <c r="FPT4468" s="288"/>
      <c r="FPU4468" s="288"/>
      <c r="FPV4468" s="288"/>
      <c r="FPW4468" s="288"/>
      <c r="FPX4468" s="288"/>
      <c r="FPY4468" s="288"/>
      <c r="FPZ4468" s="288"/>
      <c r="FQA4468" s="288"/>
      <c r="FQB4468" s="288"/>
      <c r="FQC4468" s="288"/>
      <c r="FQD4468" s="288"/>
      <c r="FQE4468" s="288"/>
      <c r="FQF4468" s="288"/>
      <c r="FQG4468" s="288"/>
      <c r="FQH4468" s="288"/>
      <c r="FQI4468" s="288"/>
      <c r="FQJ4468" s="288"/>
      <c r="FQK4468" s="288"/>
      <c r="FQL4468" s="288"/>
      <c r="FQM4468" s="288"/>
      <c r="FQN4468" s="288"/>
      <c r="FQO4468" s="288"/>
      <c r="FQP4468" s="288"/>
      <c r="FQQ4468" s="288"/>
      <c r="FQR4468" s="288"/>
      <c r="FQS4468" s="288"/>
      <c r="FQT4468" s="288"/>
      <c r="FQU4468" s="288"/>
      <c r="FQV4468" s="288"/>
      <c r="FQW4468" s="288"/>
      <c r="FQX4468" s="288"/>
      <c r="FQY4468" s="288"/>
      <c r="FQZ4468" s="288"/>
      <c r="FRA4468" s="288"/>
      <c r="FRB4468" s="288"/>
      <c r="FRC4468" s="288"/>
      <c r="FRD4468" s="288"/>
      <c r="FRE4468" s="288"/>
      <c r="FRF4468" s="288"/>
      <c r="FRG4468" s="288"/>
      <c r="FRH4468" s="288"/>
      <c r="FRI4468" s="288"/>
      <c r="FRJ4468" s="288"/>
      <c r="FRK4468" s="288"/>
      <c r="FRL4468" s="288"/>
      <c r="FRM4468" s="288"/>
      <c r="FRN4468" s="288"/>
      <c r="FRO4468" s="288"/>
      <c r="FRP4468" s="288"/>
      <c r="FRQ4468" s="288"/>
      <c r="FRR4468" s="288"/>
      <c r="FRS4468" s="288"/>
      <c r="FRT4468" s="288"/>
      <c r="FRU4468" s="288"/>
      <c r="FRV4468" s="288"/>
      <c r="FRW4468" s="288"/>
      <c r="FRX4468" s="288"/>
      <c r="FRY4468" s="288"/>
      <c r="FRZ4468" s="288"/>
      <c r="FSA4468" s="288"/>
      <c r="FSB4468" s="288"/>
      <c r="FSC4468" s="288"/>
      <c r="FSD4468" s="288"/>
      <c r="FSE4468" s="288"/>
      <c r="FSF4468" s="288"/>
      <c r="FSG4468" s="288"/>
      <c r="FSH4468" s="288"/>
      <c r="FSI4468" s="288"/>
      <c r="FSJ4468" s="288"/>
      <c r="FSK4468" s="288"/>
      <c r="FSL4468" s="288"/>
      <c r="FSM4468" s="288"/>
      <c r="FSN4468" s="288"/>
      <c r="FSO4468" s="288"/>
      <c r="FSP4468" s="288"/>
      <c r="FSQ4468" s="288"/>
      <c r="FSR4468" s="288"/>
      <c r="FSS4468" s="288"/>
      <c r="FST4468" s="288"/>
      <c r="FSU4468" s="288"/>
      <c r="FSV4468" s="288"/>
      <c r="FSW4468" s="288"/>
      <c r="FSX4468" s="288"/>
      <c r="FSY4468" s="288"/>
      <c r="FSZ4468" s="288"/>
      <c r="FTA4468" s="288"/>
      <c r="FTB4468" s="288"/>
      <c r="FTC4468" s="288"/>
      <c r="FTD4468" s="288"/>
      <c r="FTE4468" s="288"/>
      <c r="FTF4468" s="288"/>
      <c r="FTG4468" s="288"/>
      <c r="FTH4468" s="288"/>
      <c r="FTI4468" s="288"/>
      <c r="FTJ4468" s="288"/>
      <c r="FTK4468" s="288"/>
      <c r="FTL4468" s="288"/>
      <c r="FTM4468" s="288"/>
      <c r="FTN4468" s="288"/>
      <c r="FTO4468" s="288"/>
      <c r="FTP4468" s="288"/>
      <c r="FTQ4468" s="288"/>
      <c r="FTR4468" s="288"/>
      <c r="FTS4468" s="288"/>
      <c r="FTT4468" s="288"/>
      <c r="FTU4468" s="288"/>
      <c r="FTV4468" s="288"/>
      <c r="FTW4468" s="288"/>
      <c r="FTX4468" s="288"/>
      <c r="FTY4468" s="288"/>
      <c r="FTZ4468" s="288"/>
      <c r="FUA4468" s="288"/>
      <c r="FUB4468" s="288"/>
      <c r="FUC4468" s="288"/>
      <c r="FUD4468" s="288"/>
      <c r="FUE4468" s="288"/>
      <c r="FUF4468" s="288"/>
      <c r="FUG4468" s="288"/>
      <c r="FUH4468" s="288"/>
      <c r="FUI4468" s="288"/>
      <c r="FUJ4468" s="288"/>
      <c r="FUK4468" s="288"/>
      <c r="FUL4468" s="288"/>
      <c r="FUM4468" s="288"/>
      <c r="FUN4468" s="288"/>
      <c r="FUO4468" s="288"/>
      <c r="FUP4468" s="288"/>
      <c r="FUQ4468" s="288"/>
      <c r="FUR4468" s="288"/>
      <c r="FUS4468" s="288"/>
      <c r="FUT4468" s="288"/>
      <c r="FUU4468" s="288"/>
      <c r="FUV4468" s="288"/>
      <c r="FUW4468" s="288"/>
      <c r="FUX4468" s="288"/>
      <c r="FUY4468" s="288"/>
      <c r="FUZ4468" s="288"/>
      <c r="FVA4468" s="288"/>
      <c r="FVB4468" s="288"/>
      <c r="FVC4468" s="288"/>
      <c r="FVD4468" s="288"/>
      <c r="FVE4468" s="288"/>
      <c r="FVF4468" s="288"/>
      <c r="FVG4468" s="288"/>
      <c r="FVH4468" s="288"/>
      <c r="FVI4468" s="288"/>
      <c r="FVJ4468" s="288"/>
      <c r="FVK4468" s="288"/>
      <c r="FVL4468" s="288"/>
      <c r="FVM4468" s="288"/>
      <c r="FVN4468" s="288"/>
      <c r="FVO4468" s="288"/>
      <c r="FVP4468" s="288"/>
      <c r="FVQ4468" s="288"/>
      <c r="FVR4468" s="288"/>
      <c r="FVS4468" s="288"/>
      <c r="FVT4468" s="288"/>
      <c r="FVU4468" s="288"/>
      <c r="FVV4468" s="288"/>
      <c r="FVW4468" s="288"/>
      <c r="FVX4468" s="288"/>
      <c r="FVY4468" s="288"/>
      <c r="FVZ4468" s="288"/>
      <c r="FWA4468" s="288"/>
      <c r="FWB4468" s="288"/>
      <c r="FWC4468" s="288"/>
      <c r="FWD4468" s="288"/>
      <c r="FWE4468" s="288"/>
      <c r="FWF4468" s="288"/>
      <c r="FWG4468" s="288"/>
      <c r="FWH4468" s="288"/>
      <c r="FWI4468" s="288"/>
      <c r="FWJ4468" s="288"/>
      <c r="FWK4468" s="288"/>
      <c r="FWL4468" s="288"/>
      <c r="FWM4468" s="288"/>
      <c r="FWN4468" s="288"/>
      <c r="FWO4468" s="288"/>
      <c r="FWP4468" s="288"/>
      <c r="FWQ4468" s="288"/>
      <c r="FWR4468" s="288"/>
      <c r="FWS4468" s="288"/>
      <c r="FWT4468" s="288"/>
      <c r="FWU4468" s="288"/>
      <c r="FWV4468" s="288"/>
      <c r="FWW4468" s="288"/>
      <c r="FWX4468" s="288"/>
      <c r="FWY4468" s="288"/>
      <c r="FWZ4468" s="288"/>
      <c r="FXA4468" s="288"/>
      <c r="FXB4468" s="288"/>
      <c r="FXC4468" s="288"/>
      <c r="FXD4468" s="288"/>
      <c r="FXE4468" s="288"/>
      <c r="FXF4468" s="288"/>
      <c r="FXG4468" s="288"/>
      <c r="FXH4468" s="288"/>
      <c r="FXI4468" s="288"/>
      <c r="FXJ4468" s="288"/>
      <c r="FXK4468" s="288"/>
      <c r="FXL4468" s="288"/>
      <c r="FXM4468" s="288"/>
      <c r="FXN4468" s="288"/>
      <c r="FXO4468" s="288"/>
      <c r="FXP4468" s="288"/>
      <c r="FXQ4468" s="288"/>
      <c r="FXR4468" s="288"/>
      <c r="FXS4468" s="288"/>
      <c r="FXT4468" s="288"/>
      <c r="FXU4468" s="288"/>
      <c r="FXV4468" s="288"/>
      <c r="FXW4468" s="288"/>
      <c r="FXX4468" s="288"/>
      <c r="FXY4468" s="288"/>
      <c r="FXZ4468" s="288"/>
      <c r="FYA4468" s="288"/>
      <c r="FYB4468" s="288"/>
      <c r="FYC4468" s="288"/>
      <c r="FYD4468" s="288"/>
      <c r="FYE4468" s="288"/>
      <c r="FYF4468" s="288"/>
      <c r="FYG4468" s="288"/>
      <c r="FYH4468" s="288"/>
      <c r="FYI4468" s="288"/>
      <c r="FYJ4468" s="288"/>
      <c r="FYK4468" s="288"/>
      <c r="FYL4468" s="288"/>
      <c r="FYM4468" s="288"/>
      <c r="FYN4468" s="288"/>
      <c r="FYO4468" s="288"/>
      <c r="FYP4468" s="288"/>
      <c r="FYQ4468" s="288"/>
      <c r="FYR4468" s="288"/>
      <c r="FYS4468" s="288"/>
      <c r="FYT4468" s="288"/>
      <c r="FYU4468" s="288"/>
      <c r="FYV4468" s="288"/>
      <c r="FYW4468" s="288"/>
      <c r="FYX4468" s="288"/>
      <c r="FYY4468" s="288"/>
      <c r="FYZ4468" s="288"/>
      <c r="FZA4468" s="288"/>
      <c r="FZB4468" s="288"/>
      <c r="FZC4468" s="288"/>
      <c r="FZD4468" s="288"/>
      <c r="FZE4468" s="288"/>
      <c r="FZF4468" s="288"/>
      <c r="FZG4468" s="288"/>
      <c r="FZH4468" s="288"/>
      <c r="FZI4468" s="288"/>
      <c r="FZJ4468" s="288"/>
      <c r="FZK4468" s="288"/>
      <c r="FZL4468" s="288"/>
      <c r="FZM4468" s="288"/>
      <c r="FZN4468" s="288"/>
      <c r="FZO4468" s="288"/>
      <c r="FZP4468" s="288"/>
      <c r="FZQ4468" s="288"/>
      <c r="FZR4468" s="288"/>
      <c r="FZS4468" s="288"/>
      <c r="FZT4468" s="288"/>
      <c r="FZU4468" s="288"/>
      <c r="FZV4468" s="288"/>
      <c r="FZW4468" s="288"/>
      <c r="FZX4468" s="288"/>
      <c r="FZY4468" s="288"/>
      <c r="FZZ4468" s="288"/>
      <c r="GAA4468" s="288"/>
      <c r="GAB4468" s="288"/>
      <c r="GAC4468" s="288"/>
      <c r="GAD4468" s="288"/>
      <c r="GAE4468" s="288"/>
      <c r="GAF4468" s="288"/>
      <c r="GAG4468" s="288"/>
      <c r="GAH4468" s="288"/>
      <c r="GAI4468" s="288"/>
      <c r="GAJ4468" s="288"/>
      <c r="GAK4468" s="288"/>
      <c r="GAL4468" s="288"/>
      <c r="GAM4468" s="288"/>
      <c r="GAN4468" s="288"/>
      <c r="GAO4468" s="288"/>
      <c r="GAP4468" s="288"/>
      <c r="GAQ4468" s="288"/>
      <c r="GAR4468" s="288"/>
      <c r="GAS4468" s="288"/>
      <c r="GAT4468" s="288"/>
      <c r="GAU4468" s="288"/>
      <c r="GAV4468" s="288"/>
      <c r="GAW4468" s="288"/>
      <c r="GAX4468" s="288"/>
      <c r="GAY4468" s="288"/>
      <c r="GAZ4468" s="288"/>
      <c r="GBA4468" s="288"/>
      <c r="GBB4468" s="288"/>
      <c r="GBC4468" s="288"/>
      <c r="GBD4468" s="288"/>
      <c r="GBE4468" s="288"/>
      <c r="GBF4468" s="288"/>
      <c r="GBG4468" s="288"/>
      <c r="GBH4468" s="288"/>
      <c r="GBI4468" s="288"/>
      <c r="GBJ4468" s="288"/>
      <c r="GBK4468" s="288"/>
      <c r="GBL4468" s="288"/>
      <c r="GBM4468" s="288"/>
      <c r="GBN4468" s="288"/>
      <c r="GBO4468" s="288"/>
      <c r="GBP4468" s="288"/>
      <c r="GBQ4468" s="288"/>
      <c r="GBR4468" s="288"/>
      <c r="GBS4468" s="288"/>
      <c r="GBT4468" s="288"/>
      <c r="GBU4468" s="288"/>
      <c r="GBV4468" s="288"/>
      <c r="GBW4468" s="288"/>
      <c r="GBX4468" s="288"/>
      <c r="GBY4468" s="288"/>
      <c r="GBZ4468" s="288"/>
      <c r="GCA4468" s="288"/>
      <c r="GCB4468" s="288"/>
      <c r="GCC4468" s="288"/>
      <c r="GCD4468" s="288"/>
      <c r="GCE4468" s="288"/>
      <c r="GCF4468" s="288"/>
      <c r="GCG4468" s="288"/>
      <c r="GCH4468" s="288"/>
      <c r="GCI4468" s="288"/>
      <c r="GCJ4468" s="288"/>
      <c r="GCK4468" s="288"/>
      <c r="GCL4468" s="288"/>
      <c r="GCM4468" s="288"/>
      <c r="GCN4468" s="288"/>
      <c r="GCO4468" s="288"/>
      <c r="GCP4468" s="288"/>
      <c r="GCQ4468" s="288"/>
      <c r="GCR4468" s="288"/>
      <c r="GCS4468" s="288"/>
      <c r="GCT4468" s="288"/>
      <c r="GCU4468" s="288"/>
      <c r="GCV4468" s="288"/>
      <c r="GCW4468" s="288"/>
      <c r="GCX4468" s="288"/>
      <c r="GCY4468" s="288"/>
      <c r="GCZ4468" s="288"/>
      <c r="GDA4468" s="288"/>
      <c r="GDB4468" s="288"/>
      <c r="GDC4468" s="288"/>
      <c r="GDD4468" s="288"/>
      <c r="GDE4468" s="288"/>
      <c r="GDF4468" s="288"/>
      <c r="GDG4468" s="288"/>
      <c r="GDH4468" s="288"/>
      <c r="GDI4468" s="288"/>
      <c r="GDJ4468" s="288"/>
      <c r="GDK4468" s="288"/>
      <c r="GDL4468" s="288"/>
      <c r="GDM4468" s="288"/>
      <c r="GDN4468" s="288"/>
      <c r="GDO4468" s="288"/>
      <c r="GDP4468" s="288"/>
      <c r="GDQ4468" s="288"/>
      <c r="GDR4468" s="288"/>
      <c r="GDS4468" s="288"/>
      <c r="GDT4468" s="288"/>
      <c r="GDU4468" s="288"/>
      <c r="GDV4468" s="288"/>
      <c r="GDW4468" s="288"/>
      <c r="GDX4468" s="288"/>
      <c r="GDY4468" s="288"/>
      <c r="GDZ4468" s="288"/>
      <c r="GEA4468" s="288"/>
      <c r="GEB4468" s="288"/>
      <c r="GEC4468" s="288"/>
      <c r="GED4468" s="288"/>
      <c r="GEE4468" s="288"/>
      <c r="GEF4468" s="288"/>
      <c r="GEG4468" s="288"/>
      <c r="GEH4468" s="288"/>
      <c r="GEI4468" s="288"/>
      <c r="GEJ4468" s="288"/>
      <c r="GEK4468" s="288"/>
      <c r="GEL4468" s="288"/>
      <c r="GEM4468" s="288"/>
      <c r="GEN4468" s="288"/>
      <c r="GEO4468" s="288"/>
      <c r="GEP4468" s="288"/>
      <c r="GEQ4468" s="288"/>
      <c r="GER4468" s="288"/>
      <c r="GES4468" s="288"/>
      <c r="GET4468" s="288"/>
      <c r="GEU4468" s="288"/>
      <c r="GEV4468" s="288"/>
      <c r="GEW4468" s="288"/>
      <c r="GEX4468" s="288"/>
      <c r="GEY4468" s="288"/>
      <c r="GEZ4468" s="288"/>
      <c r="GFA4468" s="288"/>
      <c r="GFB4468" s="288"/>
      <c r="GFC4468" s="288"/>
      <c r="GFD4468" s="288"/>
      <c r="GFE4468" s="288"/>
      <c r="GFF4468" s="288"/>
      <c r="GFG4468" s="288"/>
      <c r="GFH4468" s="288"/>
      <c r="GFI4468" s="288"/>
      <c r="GFJ4468" s="288"/>
      <c r="GFK4468" s="288"/>
      <c r="GFL4468" s="288"/>
      <c r="GFM4468" s="288"/>
      <c r="GFN4468" s="288"/>
      <c r="GFO4468" s="288"/>
      <c r="GFP4468" s="288"/>
      <c r="GFQ4468" s="288"/>
      <c r="GFR4468" s="288"/>
      <c r="GFS4468" s="288"/>
      <c r="GFT4468" s="288"/>
      <c r="GFU4468" s="288"/>
      <c r="GFV4468" s="288"/>
      <c r="GFW4468" s="288"/>
      <c r="GFX4468" s="288"/>
      <c r="GFY4468" s="288"/>
      <c r="GFZ4468" s="288"/>
      <c r="GGA4468" s="288"/>
      <c r="GGB4468" s="288"/>
      <c r="GGC4468" s="288"/>
      <c r="GGD4468" s="288"/>
      <c r="GGE4468" s="288"/>
      <c r="GGF4468" s="288"/>
      <c r="GGG4468" s="288"/>
      <c r="GGH4468" s="288"/>
      <c r="GGI4468" s="288"/>
      <c r="GGJ4468" s="288"/>
      <c r="GGK4468" s="288"/>
      <c r="GGL4468" s="288"/>
      <c r="GGM4468" s="288"/>
      <c r="GGN4468" s="288"/>
      <c r="GGO4468" s="288"/>
      <c r="GGP4468" s="288"/>
      <c r="GGQ4468" s="288"/>
      <c r="GGR4468" s="288"/>
      <c r="GGS4468" s="288"/>
      <c r="GGT4468" s="288"/>
      <c r="GGU4468" s="288"/>
      <c r="GGV4468" s="288"/>
      <c r="GGW4468" s="288"/>
      <c r="GGX4468" s="288"/>
      <c r="GGY4468" s="288"/>
      <c r="GGZ4468" s="288"/>
      <c r="GHA4468" s="288"/>
      <c r="GHB4468" s="288"/>
      <c r="GHC4468" s="288"/>
      <c r="GHD4468" s="288"/>
      <c r="GHE4468" s="288"/>
      <c r="GHF4468" s="288"/>
      <c r="GHG4468" s="288"/>
      <c r="GHH4468" s="288"/>
      <c r="GHI4468" s="288"/>
      <c r="GHJ4468" s="288"/>
      <c r="GHK4468" s="288"/>
      <c r="GHL4468" s="288"/>
      <c r="GHM4468" s="288"/>
      <c r="GHN4468" s="288"/>
      <c r="GHO4468" s="288"/>
      <c r="GHP4468" s="288"/>
      <c r="GHQ4468" s="288"/>
      <c r="GHR4468" s="288"/>
      <c r="GHS4468" s="288"/>
      <c r="GHT4468" s="288"/>
      <c r="GHU4468" s="288"/>
      <c r="GHV4468" s="288"/>
      <c r="GHW4468" s="288"/>
      <c r="GHX4468" s="288"/>
      <c r="GHY4468" s="288"/>
      <c r="GHZ4468" s="288"/>
      <c r="GIA4468" s="288"/>
      <c r="GIB4468" s="288"/>
      <c r="GIC4468" s="288"/>
      <c r="GID4468" s="288"/>
      <c r="GIE4468" s="288"/>
      <c r="GIF4468" s="288"/>
      <c r="GIG4468" s="288"/>
      <c r="GIH4468" s="288"/>
      <c r="GII4468" s="288"/>
      <c r="GIJ4468" s="288"/>
      <c r="GIK4468" s="288"/>
      <c r="GIL4468" s="288"/>
      <c r="GIM4468" s="288"/>
      <c r="GIN4468" s="288"/>
      <c r="GIO4468" s="288"/>
      <c r="GIP4468" s="288"/>
      <c r="GIQ4468" s="288"/>
      <c r="GIR4468" s="288"/>
      <c r="GIS4468" s="288"/>
      <c r="GIT4468" s="288"/>
      <c r="GIU4468" s="288"/>
      <c r="GIV4468" s="288"/>
      <c r="GIW4468" s="288"/>
      <c r="GIX4468" s="288"/>
      <c r="GIY4468" s="288"/>
      <c r="GIZ4468" s="288"/>
      <c r="GJA4468" s="288"/>
      <c r="GJB4468" s="288"/>
      <c r="GJC4468" s="288"/>
      <c r="GJD4468" s="288"/>
      <c r="GJE4468" s="288"/>
      <c r="GJF4468" s="288"/>
      <c r="GJG4468" s="288"/>
      <c r="GJH4468" s="288"/>
      <c r="GJI4468" s="288"/>
      <c r="GJJ4468" s="288"/>
      <c r="GJK4468" s="288"/>
      <c r="GJL4468" s="288"/>
      <c r="GJM4468" s="288"/>
      <c r="GJN4468" s="288"/>
      <c r="GJO4468" s="288"/>
      <c r="GJP4468" s="288"/>
      <c r="GJQ4468" s="288"/>
      <c r="GJR4468" s="288"/>
      <c r="GJS4468" s="288"/>
      <c r="GJT4468" s="288"/>
      <c r="GJU4468" s="288"/>
      <c r="GJV4468" s="288"/>
      <c r="GJW4468" s="288"/>
      <c r="GJX4468" s="288"/>
      <c r="GJY4468" s="288"/>
      <c r="GJZ4468" s="288"/>
      <c r="GKA4468" s="288"/>
      <c r="GKB4468" s="288"/>
      <c r="GKC4468" s="288"/>
      <c r="GKD4468" s="288"/>
      <c r="GKE4468" s="288"/>
      <c r="GKF4468" s="288"/>
      <c r="GKG4468" s="288"/>
      <c r="GKH4468" s="288"/>
      <c r="GKI4468" s="288"/>
      <c r="GKJ4468" s="288"/>
      <c r="GKK4468" s="288"/>
      <c r="GKL4468" s="288"/>
      <c r="GKM4468" s="288"/>
      <c r="GKN4468" s="288"/>
      <c r="GKO4468" s="288"/>
      <c r="GKP4468" s="288"/>
      <c r="GKQ4468" s="288"/>
      <c r="GKR4468" s="288"/>
      <c r="GKS4468" s="288"/>
      <c r="GKT4468" s="288"/>
      <c r="GKU4468" s="288"/>
      <c r="GKV4468" s="288"/>
      <c r="GKW4468" s="288"/>
      <c r="GKX4468" s="288"/>
      <c r="GKY4468" s="288"/>
      <c r="GKZ4468" s="288"/>
      <c r="GLA4468" s="288"/>
      <c r="GLB4468" s="288"/>
      <c r="GLC4468" s="288"/>
      <c r="GLD4468" s="288"/>
      <c r="GLE4468" s="288"/>
      <c r="GLF4468" s="288"/>
      <c r="GLG4468" s="288"/>
      <c r="GLH4468" s="288"/>
      <c r="GLI4468" s="288"/>
      <c r="GLJ4468" s="288"/>
      <c r="GLK4468" s="288"/>
      <c r="GLL4468" s="288"/>
      <c r="GLM4468" s="288"/>
      <c r="GLN4468" s="288"/>
      <c r="GLO4468" s="288"/>
      <c r="GLP4468" s="288"/>
      <c r="GLQ4468" s="288"/>
      <c r="GLR4468" s="288"/>
      <c r="GLS4468" s="288"/>
      <c r="GLT4468" s="288"/>
      <c r="GLU4468" s="288"/>
      <c r="GLV4468" s="288"/>
      <c r="GLW4468" s="288"/>
      <c r="GLX4468" s="288"/>
      <c r="GLY4468" s="288"/>
      <c r="GLZ4468" s="288"/>
      <c r="GMA4468" s="288"/>
      <c r="GMB4468" s="288"/>
      <c r="GMC4468" s="288"/>
      <c r="GMD4468" s="288"/>
      <c r="GME4468" s="288"/>
      <c r="GMF4468" s="288"/>
      <c r="GMG4468" s="288"/>
      <c r="GMH4468" s="288"/>
      <c r="GMI4468" s="288"/>
      <c r="GMJ4468" s="288"/>
      <c r="GMK4468" s="288"/>
      <c r="GML4468" s="288"/>
      <c r="GMM4468" s="288"/>
      <c r="GMN4468" s="288"/>
      <c r="GMO4468" s="288"/>
      <c r="GMP4468" s="288"/>
      <c r="GMQ4468" s="288"/>
      <c r="GMR4468" s="288"/>
      <c r="GMS4468" s="288"/>
      <c r="GMT4468" s="288"/>
      <c r="GMU4468" s="288"/>
      <c r="GMV4468" s="288"/>
      <c r="GMW4468" s="288"/>
      <c r="GMX4468" s="288"/>
      <c r="GMY4468" s="288"/>
      <c r="GMZ4468" s="288"/>
      <c r="GNA4468" s="288"/>
      <c r="GNB4468" s="288"/>
      <c r="GNC4468" s="288"/>
      <c r="GND4468" s="288"/>
      <c r="GNE4468" s="288"/>
      <c r="GNF4468" s="288"/>
      <c r="GNG4468" s="288"/>
      <c r="GNH4468" s="288"/>
      <c r="GNI4468" s="288"/>
      <c r="GNJ4468" s="288"/>
      <c r="GNK4468" s="288"/>
      <c r="GNL4468" s="288"/>
      <c r="GNM4468" s="288"/>
      <c r="GNN4468" s="288"/>
      <c r="GNO4468" s="288"/>
      <c r="GNP4468" s="288"/>
      <c r="GNQ4468" s="288"/>
      <c r="GNR4468" s="288"/>
      <c r="GNS4468" s="288"/>
      <c r="GNT4468" s="288"/>
      <c r="GNU4468" s="288"/>
      <c r="GNV4468" s="288"/>
      <c r="GNW4468" s="288"/>
      <c r="GNX4468" s="288"/>
      <c r="GNY4468" s="288"/>
      <c r="GNZ4468" s="288"/>
      <c r="GOA4468" s="288"/>
      <c r="GOB4468" s="288"/>
      <c r="GOC4468" s="288"/>
      <c r="GOD4468" s="288"/>
      <c r="GOE4468" s="288"/>
      <c r="GOF4468" s="288"/>
      <c r="GOG4468" s="288"/>
      <c r="GOH4468" s="288"/>
      <c r="GOI4468" s="288"/>
      <c r="GOJ4468" s="288"/>
      <c r="GOK4468" s="288"/>
      <c r="GOL4468" s="288"/>
      <c r="GOM4468" s="288"/>
      <c r="GON4468" s="288"/>
      <c r="GOO4468" s="288"/>
      <c r="GOP4468" s="288"/>
      <c r="GOQ4468" s="288"/>
      <c r="GOR4468" s="288"/>
      <c r="GOS4468" s="288"/>
      <c r="GOT4468" s="288"/>
      <c r="GOU4468" s="288"/>
      <c r="GOV4468" s="288"/>
      <c r="GOW4468" s="288"/>
      <c r="GOX4468" s="288"/>
      <c r="GOY4468" s="288"/>
      <c r="GOZ4468" s="288"/>
      <c r="GPA4468" s="288"/>
      <c r="GPB4468" s="288"/>
      <c r="GPC4468" s="288"/>
      <c r="GPD4468" s="288"/>
      <c r="GPE4468" s="288"/>
      <c r="GPF4468" s="288"/>
      <c r="GPG4468" s="288"/>
      <c r="GPH4468" s="288"/>
      <c r="GPI4468" s="288"/>
      <c r="GPJ4468" s="288"/>
      <c r="GPK4468" s="288"/>
      <c r="GPL4468" s="288"/>
      <c r="GPM4468" s="288"/>
      <c r="GPN4468" s="288"/>
      <c r="GPO4468" s="288"/>
      <c r="GPP4468" s="288"/>
      <c r="GPQ4468" s="288"/>
      <c r="GPR4468" s="288"/>
      <c r="GPS4468" s="288"/>
      <c r="GPT4468" s="288"/>
      <c r="GPU4468" s="288"/>
      <c r="GPV4468" s="288"/>
      <c r="GPW4468" s="288"/>
      <c r="GPX4468" s="288"/>
      <c r="GPY4468" s="288"/>
      <c r="GPZ4468" s="288"/>
      <c r="GQA4468" s="288"/>
      <c r="GQB4468" s="288"/>
      <c r="GQC4468" s="288"/>
      <c r="GQD4468" s="288"/>
      <c r="GQE4468" s="288"/>
      <c r="GQF4468" s="288"/>
      <c r="GQG4468" s="288"/>
      <c r="GQH4468" s="288"/>
      <c r="GQI4468" s="288"/>
      <c r="GQJ4468" s="288"/>
      <c r="GQK4468" s="288"/>
      <c r="GQL4468" s="288"/>
      <c r="GQM4468" s="288"/>
      <c r="GQN4468" s="288"/>
      <c r="GQO4468" s="288"/>
      <c r="GQP4468" s="288"/>
      <c r="GQQ4468" s="288"/>
      <c r="GQR4468" s="288"/>
      <c r="GQS4468" s="288"/>
      <c r="GQT4468" s="288"/>
      <c r="GQU4468" s="288"/>
      <c r="GQV4468" s="288"/>
      <c r="GQW4468" s="288"/>
      <c r="GQX4468" s="288"/>
      <c r="GQY4468" s="288"/>
      <c r="GQZ4468" s="288"/>
      <c r="GRA4468" s="288"/>
      <c r="GRB4468" s="288"/>
      <c r="GRC4468" s="288"/>
      <c r="GRD4468" s="288"/>
      <c r="GRE4468" s="288"/>
      <c r="GRF4468" s="288"/>
      <c r="GRG4468" s="288"/>
      <c r="GRH4468" s="288"/>
      <c r="GRI4468" s="288"/>
      <c r="GRJ4468" s="288"/>
      <c r="GRK4468" s="288"/>
      <c r="GRL4468" s="288"/>
      <c r="GRM4468" s="288"/>
      <c r="GRN4468" s="288"/>
      <c r="GRO4468" s="288"/>
      <c r="GRP4468" s="288"/>
      <c r="GRQ4468" s="288"/>
      <c r="GRR4468" s="288"/>
      <c r="GRS4468" s="288"/>
      <c r="GRT4468" s="288"/>
      <c r="GRU4468" s="288"/>
      <c r="GRV4468" s="288"/>
      <c r="GRW4468" s="288"/>
      <c r="GRX4468" s="288"/>
      <c r="GRY4468" s="288"/>
      <c r="GRZ4468" s="288"/>
      <c r="GSA4468" s="288"/>
      <c r="GSB4468" s="288"/>
      <c r="GSC4468" s="288"/>
      <c r="GSD4468" s="288"/>
      <c r="GSE4468" s="288"/>
      <c r="GSF4468" s="288"/>
      <c r="GSG4468" s="288"/>
      <c r="GSH4468" s="288"/>
      <c r="GSI4468" s="288"/>
      <c r="GSJ4468" s="288"/>
      <c r="GSK4468" s="288"/>
      <c r="GSL4468" s="288"/>
      <c r="GSM4468" s="288"/>
      <c r="GSN4468" s="288"/>
      <c r="GSO4468" s="288"/>
      <c r="GSP4468" s="288"/>
      <c r="GSQ4468" s="288"/>
      <c r="GSR4468" s="288"/>
      <c r="GSS4468" s="288"/>
      <c r="GST4468" s="288"/>
      <c r="GSU4468" s="288"/>
      <c r="GSV4468" s="288"/>
      <c r="GSW4468" s="288"/>
      <c r="GSX4468" s="288"/>
      <c r="GSY4468" s="288"/>
      <c r="GSZ4468" s="288"/>
      <c r="GTA4468" s="288"/>
      <c r="GTB4468" s="288"/>
      <c r="GTC4468" s="288"/>
      <c r="GTD4468" s="288"/>
      <c r="GTE4468" s="288"/>
      <c r="GTF4468" s="288"/>
      <c r="GTG4468" s="288"/>
      <c r="GTH4468" s="288"/>
      <c r="GTI4468" s="288"/>
      <c r="GTJ4468" s="288"/>
      <c r="GTK4468" s="288"/>
      <c r="GTL4468" s="288"/>
      <c r="GTM4468" s="288"/>
      <c r="GTN4468" s="288"/>
      <c r="GTO4468" s="288"/>
      <c r="GTP4468" s="288"/>
      <c r="GTQ4468" s="288"/>
      <c r="GTR4468" s="288"/>
      <c r="GTS4468" s="288"/>
      <c r="GTT4468" s="288"/>
      <c r="GTU4468" s="288"/>
      <c r="GTV4468" s="288"/>
      <c r="GTW4468" s="288"/>
      <c r="GTX4468" s="288"/>
      <c r="GTY4468" s="288"/>
      <c r="GTZ4468" s="288"/>
      <c r="GUA4468" s="288"/>
      <c r="GUB4468" s="288"/>
      <c r="GUC4468" s="288"/>
      <c r="GUD4468" s="288"/>
      <c r="GUE4468" s="288"/>
      <c r="GUF4468" s="288"/>
      <c r="GUG4468" s="288"/>
      <c r="GUH4468" s="288"/>
      <c r="GUI4468" s="288"/>
      <c r="GUJ4468" s="288"/>
      <c r="GUK4468" s="288"/>
      <c r="GUL4468" s="288"/>
      <c r="GUM4468" s="288"/>
      <c r="GUN4468" s="288"/>
      <c r="GUO4468" s="288"/>
      <c r="GUP4468" s="288"/>
      <c r="GUQ4468" s="288"/>
      <c r="GUR4468" s="288"/>
      <c r="GUS4468" s="288"/>
      <c r="GUT4468" s="288"/>
      <c r="GUU4468" s="288"/>
      <c r="GUV4468" s="288"/>
      <c r="GUW4468" s="288"/>
      <c r="GUX4468" s="288"/>
      <c r="GUY4468" s="288"/>
      <c r="GUZ4468" s="288"/>
      <c r="GVA4468" s="288"/>
      <c r="GVB4468" s="288"/>
      <c r="GVC4468" s="288"/>
      <c r="GVD4468" s="288"/>
      <c r="GVE4468" s="288"/>
      <c r="GVF4468" s="288"/>
      <c r="GVG4468" s="288"/>
      <c r="GVH4468" s="288"/>
      <c r="GVI4468" s="288"/>
      <c r="GVJ4468" s="288"/>
      <c r="GVK4468" s="288"/>
      <c r="GVL4468" s="288"/>
      <c r="GVM4468" s="288"/>
      <c r="GVN4468" s="288"/>
      <c r="GVO4468" s="288"/>
      <c r="GVP4468" s="288"/>
      <c r="GVQ4468" s="288"/>
      <c r="GVR4468" s="288"/>
      <c r="GVS4468" s="288"/>
      <c r="GVT4468" s="288"/>
      <c r="GVU4468" s="288"/>
      <c r="GVV4468" s="288"/>
      <c r="GVW4468" s="288"/>
      <c r="GVX4468" s="288"/>
      <c r="GVY4468" s="288"/>
      <c r="GVZ4468" s="288"/>
      <c r="GWA4468" s="288"/>
      <c r="GWB4468" s="288"/>
      <c r="GWC4468" s="288"/>
      <c r="GWD4468" s="288"/>
      <c r="GWE4468" s="288"/>
      <c r="GWF4468" s="288"/>
      <c r="GWG4468" s="288"/>
      <c r="GWH4468" s="288"/>
      <c r="GWI4468" s="288"/>
      <c r="GWJ4468" s="288"/>
      <c r="GWK4468" s="288"/>
      <c r="GWL4468" s="288"/>
      <c r="GWM4468" s="288"/>
      <c r="GWN4468" s="288"/>
      <c r="GWO4468" s="288"/>
      <c r="GWP4468" s="288"/>
      <c r="GWQ4468" s="288"/>
      <c r="GWR4468" s="288"/>
      <c r="GWS4468" s="288"/>
      <c r="GWT4468" s="288"/>
      <c r="GWU4468" s="288"/>
      <c r="GWV4468" s="288"/>
      <c r="GWW4468" s="288"/>
      <c r="GWX4468" s="288"/>
      <c r="GWY4468" s="288"/>
      <c r="GWZ4468" s="288"/>
      <c r="GXA4468" s="288"/>
      <c r="GXB4468" s="288"/>
      <c r="GXC4468" s="288"/>
      <c r="GXD4468" s="288"/>
      <c r="GXE4468" s="288"/>
      <c r="GXF4468" s="288"/>
      <c r="GXG4468" s="288"/>
      <c r="GXH4468" s="288"/>
      <c r="GXI4468" s="288"/>
      <c r="GXJ4468" s="288"/>
      <c r="GXK4468" s="288"/>
      <c r="GXL4468" s="288"/>
      <c r="GXM4468" s="288"/>
      <c r="GXN4468" s="288"/>
      <c r="GXO4468" s="288"/>
      <c r="GXP4468" s="288"/>
      <c r="GXQ4468" s="288"/>
      <c r="GXR4468" s="288"/>
      <c r="GXS4468" s="288"/>
      <c r="GXT4468" s="288"/>
      <c r="GXU4468" s="288"/>
      <c r="GXV4468" s="288"/>
      <c r="GXW4468" s="288"/>
      <c r="GXX4468" s="288"/>
      <c r="GXY4468" s="288"/>
      <c r="GXZ4468" s="288"/>
      <c r="GYA4468" s="288"/>
      <c r="GYB4468" s="288"/>
      <c r="GYC4468" s="288"/>
      <c r="GYD4468" s="288"/>
      <c r="GYE4468" s="288"/>
      <c r="GYF4468" s="288"/>
      <c r="GYG4468" s="288"/>
      <c r="GYH4468" s="288"/>
      <c r="GYI4468" s="288"/>
      <c r="GYJ4468" s="288"/>
      <c r="GYK4468" s="288"/>
      <c r="GYL4468" s="288"/>
      <c r="GYM4468" s="288"/>
      <c r="GYN4468" s="288"/>
      <c r="GYO4468" s="288"/>
      <c r="GYP4468" s="288"/>
      <c r="GYQ4468" s="288"/>
      <c r="GYR4468" s="288"/>
      <c r="GYS4468" s="288"/>
      <c r="GYT4468" s="288"/>
      <c r="GYU4468" s="288"/>
      <c r="GYV4468" s="288"/>
      <c r="GYW4468" s="288"/>
      <c r="GYX4468" s="288"/>
      <c r="GYY4468" s="288"/>
      <c r="GYZ4468" s="288"/>
      <c r="GZA4468" s="288"/>
      <c r="GZB4468" s="288"/>
      <c r="GZC4468" s="288"/>
      <c r="GZD4468" s="288"/>
      <c r="GZE4468" s="288"/>
      <c r="GZF4468" s="288"/>
      <c r="GZG4468" s="288"/>
      <c r="GZH4468" s="288"/>
      <c r="GZI4468" s="288"/>
      <c r="GZJ4468" s="288"/>
      <c r="GZK4468" s="288"/>
      <c r="GZL4468" s="288"/>
      <c r="GZM4468" s="288"/>
      <c r="GZN4468" s="288"/>
      <c r="GZO4468" s="288"/>
      <c r="GZP4468" s="288"/>
      <c r="GZQ4468" s="288"/>
      <c r="GZR4468" s="288"/>
      <c r="GZS4468" s="288"/>
      <c r="GZT4468" s="288"/>
      <c r="GZU4468" s="288"/>
      <c r="GZV4468" s="288"/>
      <c r="GZW4468" s="288"/>
      <c r="GZX4468" s="288"/>
      <c r="GZY4468" s="288"/>
      <c r="GZZ4468" s="288"/>
      <c r="HAA4468" s="288"/>
      <c r="HAB4468" s="288"/>
      <c r="HAC4468" s="288"/>
      <c r="HAD4468" s="288"/>
      <c r="HAE4468" s="288"/>
      <c r="HAF4468" s="288"/>
      <c r="HAG4468" s="288"/>
      <c r="HAH4468" s="288"/>
      <c r="HAI4468" s="288"/>
      <c r="HAJ4468" s="288"/>
      <c r="HAK4468" s="288"/>
      <c r="HAL4468" s="288"/>
      <c r="HAM4468" s="288"/>
      <c r="HAN4468" s="288"/>
      <c r="HAO4468" s="288"/>
      <c r="HAP4468" s="288"/>
      <c r="HAQ4468" s="288"/>
      <c r="HAR4468" s="288"/>
      <c r="HAS4468" s="288"/>
      <c r="HAT4468" s="288"/>
      <c r="HAU4468" s="288"/>
      <c r="HAV4468" s="288"/>
      <c r="HAW4468" s="288"/>
      <c r="HAX4468" s="288"/>
      <c r="HAY4468" s="288"/>
      <c r="HAZ4468" s="288"/>
      <c r="HBA4468" s="288"/>
      <c r="HBB4468" s="288"/>
      <c r="HBC4468" s="288"/>
      <c r="HBD4468" s="288"/>
      <c r="HBE4468" s="288"/>
      <c r="HBF4468" s="288"/>
      <c r="HBG4468" s="288"/>
      <c r="HBH4468" s="288"/>
      <c r="HBI4468" s="288"/>
      <c r="HBJ4468" s="288"/>
      <c r="HBK4468" s="288"/>
      <c r="HBL4468" s="288"/>
      <c r="HBM4468" s="288"/>
      <c r="HBN4468" s="288"/>
      <c r="HBO4468" s="288"/>
      <c r="HBP4468" s="288"/>
      <c r="HBQ4468" s="288"/>
      <c r="HBR4468" s="288"/>
      <c r="HBS4468" s="288"/>
      <c r="HBT4468" s="288"/>
      <c r="HBU4468" s="288"/>
      <c r="HBV4468" s="288"/>
      <c r="HBW4468" s="288"/>
      <c r="HBX4468" s="288"/>
      <c r="HBY4468" s="288"/>
      <c r="HBZ4468" s="288"/>
      <c r="HCA4468" s="288"/>
      <c r="HCB4468" s="288"/>
      <c r="HCC4468" s="288"/>
      <c r="HCD4468" s="288"/>
      <c r="HCE4468" s="288"/>
      <c r="HCF4468" s="288"/>
      <c r="HCG4468" s="288"/>
      <c r="HCH4468" s="288"/>
      <c r="HCI4468" s="288"/>
      <c r="HCJ4468" s="288"/>
      <c r="HCK4468" s="288"/>
      <c r="HCL4468" s="288"/>
      <c r="HCM4468" s="288"/>
      <c r="HCN4468" s="288"/>
      <c r="HCO4468" s="288"/>
      <c r="HCP4468" s="288"/>
      <c r="HCQ4468" s="288"/>
      <c r="HCR4468" s="288"/>
      <c r="HCS4468" s="288"/>
      <c r="HCT4468" s="288"/>
      <c r="HCU4468" s="288"/>
      <c r="HCV4468" s="288"/>
      <c r="HCW4468" s="288"/>
      <c r="HCX4468" s="288"/>
      <c r="HCY4468" s="288"/>
      <c r="HCZ4468" s="288"/>
      <c r="HDA4468" s="288"/>
      <c r="HDB4468" s="288"/>
      <c r="HDC4468" s="288"/>
      <c r="HDD4468" s="288"/>
      <c r="HDE4468" s="288"/>
      <c r="HDF4468" s="288"/>
      <c r="HDG4468" s="288"/>
      <c r="HDH4468" s="288"/>
      <c r="HDI4468" s="288"/>
      <c r="HDJ4468" s="288"/>
      <c r="HDK4468" s="288"/>
      <c r="HDL4468" s="288"/>
      <c r="HDM4468" s="288"/>
      <c r="HDN4468" s="288"/>
      <c r="HDO4468" s="288"/>
      <c r="HDP4468" s="288"/>
      <c r="HDQ4468" s="288"/>
      <c r="HDR4468" s="288"/>
      <c r="HDS4468" s="288"/>
      <c r="HDT4468" s="288"/>
      <c r="HDU4468" s="288"/>
      <c r="HDV4468" s="288"/>
      <c r="HDW4468" s="288"/>
      <c r="HDX4468" s="288"/>
      <c r="HDY4468" s="288"/>
      <c r="HDZ4468" s="288"/>
      <c r="HEA4468" s="288"/>
      <c r="HEB4468" s="288"/>
      <c r="HEC4468" s="288"/>
      <c r="HED4468" s="288"/>
      <c r="HEE4468" s="288"/>
      <c r="HEF4468" s="288"/>
      <c r="HEG4468" s="288"/>
      <c r="HEH4468" s="288"/>
      <c r="HEI4468" s="288"/>
      <c r="HEJ4468" s="288"/>
      <c r="HEK4468" s="288"/>
      <c r="HEL4468" s="288"/>
      <c r="HEM4468" s="288"/>
      <c r="HEN4468" s="288"/>
      <c r="HEO4468" s="288"/>
      <c r="HEP4468" s="288"/>
      <c r="HEQ4468" s="288"/>
      <c r="HER4468" s="288"/>
      <c r="HES4468" s="288"/>
      <c r="HET4468" s="288"/>
      <c r="HEU4468" s="288"/>
      <c r="HEV4468" s="288"/>
      <c r="HEW4468" s="288"/>
      <c r="HEX4468" s="288"/>
      <c r="HEY4468" s="288"/>
      <c r="HEZ4468" s="288"/>
      <c r="HFA4468" s="288"/>
      <c r="HFB4468" s="288"/>
      <c r="HFC4468" s="288"/>
      <c r="HFD4468" s="288"/>
      <c r="HFE4468" s="288"/>
      <c r="HFF4468" s="288"/>
      <c r="HFG4468" s="288"/>
      <c r="HFH4468" s="288"/>
      <c r="HFI4468" s="288"/>
      <c r="HFJ4468" s="288"/>
      <c r="HFK4468" s="288"/>
      <c r="HFL4468" s="288"/>
      <c r="HFM4468" s="288"/>
      <c r="HFN4468" s="288"/>
      <c r="HFO4468" s="288"/>
      <c r="HFP4468" s="288"/>
      <c r="HFQ4468" s="288"/>
      <c r="HFR4468" s="288"/>
      <c r="HFS4468" s="288"/>
      <c r="HFT4468" s="288"/>
      <c r="HFU4468" s="288"/>
      <c r="HFV4468" s="288"/>
      <c r="HFW4468" s="288"/>
      <c r="HFX4468" s="288"/>
      <c r="HFY4468" s="288"/>
      <c r="HFZ4468" s="288"/>
      <c r="HGA4468" s="288"/>
      <c r="HGB4468" s="288"/>
      <c r="HGC4468" s="288"/>
      <c r="HGD4468" s="288"/>
      <c r="HGE4468" s="288"/>
      <c r="HGF4468" s="288"/>
      <c r="HGG4468" s="288"/>
      <c r="HGH4468" s="288"/>
      <c r="HGI4468" s="288"/>
      <c r="HGJ4468" s="288"/>
      <c r="HGK4468" s="288"/>
      <c r="HGL4468" s="288"/>
      <c r="HGM4468" s="288"/>
      <c r="HGN4468" s="288"/>
      <c r="HGO4468" s="288"/>
      <c r="HGP4468" s="288"/>
      <c r="HGQ4468" s="288"/>
      <c r="HGR4468" s="288"/>
      <c r="HGS4468" s="288"/>
      <c r="HGT4468" s="288"/>
      <c r="HGU4468" s="288"/>
      <c r="HGV4468" s="288"/>
      <c r="HGW4468" s="288"/>
      <c r="HGX4468" s="288"/>
      <c r="HGY4468" s="288"/>
      <c r="HGZ4468" s="288"/>
      <c r="HHA4468" s="288"/>
      <c r="HHB4468" s="288"/>
      <c r="HHC4468" s="288"/>
      <c r="HHD4468" s="288"/>
      <c r="HHE4468" s="288"/>
      <c r="HHF4468" s="288"/>
      <c r="HHG4468" s="288"/>
      <c r="HHH4468" s="288"/>
      <c r="HHI4468" s="288"/>
      <c r="HHJ4468" s="288"/>
      <c r="HHK4468" s="288"/>
      <c r="HHL4468" s="288"/>
      <c r="HHM4468" s="288"/>
      <c r="HHN4468" s="288"/>
      <c r="HHO4468" s="288"/>
      <c r="HHP4468" s="288"/>
      <c r="HHQ4468" s="288"/>
      <c r="HHR4468" s="288"/>
      <c r="HHS4468" s="288"/>
      <c r="HHT4468" s="288"/>
      <c r="HHU4468" s="288"/>
      <c r="HHV4468" s="288"/>
      <c r="HHW4468" s="288"/>
      <c r="HHX4468" s="288"/>
      <c r="HHY4468" s="288"/>
      <c r="HHZ4468" s="288"/>
      <c r="HIA4468" s="288"/>
      <c r="HIB4468" s="288"/>
      <c r="HIC4468" s="288"/>
      <c r="HID4468" s="288"/>
      <c r="HIE4468" s="288"/>
      <c r="HIF4468" s="288"/>
      <c r="HIG4468" s="288"/>
      <c r="HIH4468" s="288"/>
      <c r="HII4468" s="288"/>
      <c r="HIJ4468" s="288"/>
      <c r="HIK4468" s="288"/>
      <c r="HIL4468" s="288"/>
      <c r="HIM4468" s="288"/>
      <c r="HIN4468" s="288"/>
      <c r="HIO4468" s="288"/>
      <c r="HIP4468" s="288"/>
      <c r="HIQ4468" s="288"/>
      <c r="HIR4468" s="288"/>
      <c r="HIS4468" s="288"/>
      <c r="HIT4468" s="288"/>
      <c r="HIU4468" s="288"/>
      <c r="HIV4468" s="288"/>
      <c r="HIW4468" s="288"/>
      <c r="HIX4468" s="288"/>
      <c r="HIY4468" s="288"/>
      <c r="HIZ4468" s="288"/>
      <c r="HJA4468" s="288"/>
      <c r="HJB4468" s="288"/>
      <c r="HJC4468" s="288"/>
      <c r="HJD4468" s="288"/>
      <c r="HJE4468" s="288"/>
      <c r="HJF4468" s="288"/>
      <c r="HJG4468" s="288"/>
      <c r="HJH4468" s="288"/>
      <c r="HJI4468" s="288"/>
      <c r="HJJ4468" s="288"/>
      <c r="HJK4468" s="288"/>
      <c r="HJL4468" s="288"/>
      <c r="HJM4468" s="288"/>
      <c r="HJN4468" s="288"/>
      <c r="HJO4468" s="288"/>
      <c r="HJP4468" s="288"/>
      <c r="HJQ4468" s="288"/>
      <c r="HJR4468" s="288"/>
      <c r="HJS4468" s="288"/>
      <c r="HJT4468" s="288"/>
      <c r="HJU4468" s="288"/>
      <c r="HJV4468" s="288"/>
      <c r="HJW4468" s="288"/>
      <c r="HJX4468" s="288"/>
      <c r="HJY4468" s="288"/>
      <c r="HJZ4468" s="288"/>
      <c r="HKA4468" s="288"/>
      <c r="HKB4468" s="288"/>
      <c r="HKC4468" s="288"/>
      <c r="HKD4468" s="288"/>
      <c r="HKE4468" s="288"/>
      <c r="HKF4468" s="288"/>
      <c r="HKG4468" s="288"/>
      <c r="HKH4468" s="288"/>
      <c r="HKI4468" s="288"/>
      <c r="HKJ4468" s="288"/>
      <c r="HKK4468" s="288"/>
      <c r="HKL4468" s="288"/>
      <c r="HKM4468" s="288"/>
      <c r="HKN4468" s="288"/>
      <c r="HKO4468" s="288"/>
      <c r="HKP4468" s="288"/>
      <c r="HKQ4468" s="288"/>
      <c r="HKR4468" s="288"/>
      <c r="HKS4468" s="288"/>
      <c r="HKT4468" s="288"/>
      <c r="HKU4468" s="288"/>
      <c r="HKV4468" s="288"/>
      <c r="HKW4468" s="288"/>
      <c r="HKX4468" s="288"/>
      <c r="HKY4468" s="288"/>
      <c r="HKZ4468" s="288"/>
      <c r="HLA4468" s="288"/>
      <c r="HLB4468" s="288"/>
      <c r="HLC4468" s="288"/>
      <c r="HLD4468" s="288"/>
      <c r="HLE4468" s="288"/>
      <c r="HLF4468" s="288"/>
      <c r="HLG4468" s="288"/>
      <c r="HLH4468" s="288"/>
      <c r="HLI4468" s="288"/>
      <c r="HLJ4468" s="288"/>
      <c r="HLK4468" s="288"/>
      <c r="HLL4468" s="288"/>
      <c r="HLM4468" s="288"/>
      <c r="HLN4468" s="288"/>
      <c r="HLO4468" s="288"/>
      <c r="HLP4468" s="288"/>
      <c r="HLQ4468" s="288"/>
      <c r="HLR4468" s="288"/>
      <c r="HLS4468" s="288"/>
      <c r="HLT4468" s="288"/>
      <c r="HLU4468" s="288"/>
      <c r="HLV4468" s="288"/>
      <c r="HLW4468" s="288"/>
      <c r="HLX4468" s="288"/>
      <c r="HLY4468" s="288"/>
      <c r="HLZ4468" s="288"/>
      <c r="HMA4468" s="288"/>
      <c r="HMB4468" s="288"/>
      <c r="HMC4468" s="288"/>
      <c r="HMD4468" s="288"/>
      <c r="HME4468" s="288"/>
      <c r="HMF4468" s="288"/>
      <c r="HMG4468" s="288"/>
      <c r="HMH4468" s="288"/>
      <c r="HMI4468" s="288"/>
      <c r="HMJ4468" s="288"/>
      <c r="HMK4468" s="288"/>
      <c r="HML4468" s="288"/>
      <c r="HMM4468" s="288"/>
      <c r="HMN4468" s="288"/>
      <c r="HMO4468" s="288"/>
      <c r="HMP4468" s="288"/>
      <c r="HMQ4468" s="288"/>
      <c r="HMR4468" s="288"/>
      <c r="HMS4468" s="288"/>
      <c r="HMT4468" s="288"/>
      <c r="HMU4468" s="288"/>
      <c r="HMV4468" s="288"/>
      <c r="HMW4468" s="288"/>
      <c r="HMX4468" s="288"/>
      <c r="HMY4468" s="288"/>
      <c r="HMZ4468" s="288"/>
      <c r="HNA4468" s="288"/>
      <c r="HNB4468" s="288"/>
      <c r="HNC4468" s="288"/>
      <c r="HND4468" s="288"/>
      <c r="HNE4468" s="288"/>
      <c r="HNF4468" s="288"/>
      <c r="HNG4468" s="288"/>
      <c r="HNH4468" s="288"/>
      <c r="HNI4468" s="288"/>
      <c r="HNJ4468" s="288"/>
      <c r="HNK4468" s="288"/>
      <c r="HNL4468" s="288"/>
      <c r="HNM4468" s="288"/>
      <c r="HNN4468" s="288"/>
      <c r="HNO4468" s="288"/>
      <c r="HNP4468" s="288"/>
      <c r="HNQ4468" s="288"/>
      <c r="HNR4468" s="288"/>
      <c r="HNS4468" s="288"/>
      <c r="HNT4468" s="288"/>
      <c r="HNU4468" s="288"/>
      <c r="HNV4468" s="288"/>
      <c r="HNW4468" s="288"/>
      <c r="HNX4468" s="288"/>
      <c r="HNY4468" s="288"/>
      <c r="HNZ4468" s="288"/>
      <c r="HOA4468" s="288"/>
      <c r="HOB4468" s="288"/>
      <c r="HOC4468" s="288"/>
      <c r="HOD4468" s="288"/>
      <c r="HOE4468" s="288"/>
      <c r="HOF4468" s="288"/>
      <c r="HOG4468" s="288"/>
      <c r="HOH4468" s="288"/>
      <c r="HOI4468" s="288"/>
      <c r="HOJ4468" s="288"/>
      <c r="HOK4468" s="288"/>
      <c r="HOL4468" s="288"/>
      <c r="HOM4468" s="288"/>
      <c r="HON4468" s="288"/>
      <c r="HOO4468" s="288"/>
      <c r="HOP4468" s="288"/>
      <c r="HOQ4468" s="288"/>
      <c r="HOR4468" s="288"/>
      <c r="HOS4468" s="288"/>
      <c r="HOT4468" s="288"/>
      <c r="HOU4468" s="288"/>
      <c r="HOV4468" s="288"/>
      <c r="HOW4468" s="288"/>
      <c r="HOX4468" s="288"/>
      <c r="HOY4468" s="288"/>
      <c r="HOZ4468" s="288"/>
      <c r="HPA4468" s="288"/>
      <c r="HPB4468" s="288"/>
      <c r="HPC4468" s="288"/>
      <c r="HPD4468" s="288"/>
      <c r="HPE4468" s="288"/>
      <c r="HPF4468" s="288"/>
      <c r="HPG4468" s="288"/>
      <c r="HPH4468" s="288"/>
      <c r="HPI4468" s="288"/>
      <c r="HPJ4468" s="288"/>
      <c r="HPK4468" s="288"/>
      <c r="HPL4468" s="288"/>
      <c r="HPM4468" s="288"/>
      <c r="HPN4468" s="288"/>
      <c r="HPO4468" s="288"/>
      <c r="HPP4468" s="288"/>
      <c r="HPQ4468" s="288"/>
      <c r="HPR4468" s="288"/>
      <c r="HPS4468" s="288"/>
      <c r="HPT4468" s="288"/>
      <c r="HPU4468" s="288"/>
      <c r="HPV4468" s="288"/>
      <c r="HPW4468" s="288"/>
      <c r="HPX4468" s="288"/>
      <c r="HPY4468" s="288"/>
      <c r="HPZ4468" s="288"/>
      <c r="HQA4468" s="288"/>
      <c r="HQB4468" s="288"/>
      <c r="HQC4468" s="288"/>
      <c r="HQD4468" s="288"/>
      <c r="HQE4468" s="288"/>
      <c r="HQF4468" s="288"/>
      <c r="HQG4468" s="288"/>
      <c r="HQH4468" s="288"/>
      <c r="HQI4468" s="288"/>
      <c r="HQJ4468" s="288"/>
      <c r="HQK4468" s="288"/>
      <c r="HQL4468" s="288"/>
      <c r="HQM4468" s="288"/>
      <c r="HQN4468" s="288"/>
      <c r="HQO4468" s="288"/>
      <c r="HQP4468" s="288"/>
      <c r="HQQ4468" s="288"/>
      <c r="HQR4468" s="288"/>
      <c r="HQS4468" s="288"/>
      <c r="HQT4468" s="288"/>
      <c r="HQU4468" s="288"/>
      <c r="HQV4468" s="288"/>
      <c r="HQW4468" s="288"/>
      <c r="HQX4468" s="288"/>
      <c r="HQY4468" s="288"/>
      <c r="HQZ4468" s="288"/>
      <c r="HRA4468" s="288"/>
      <c r="HRB4468" s="288"/>
      <c r="HRC4468" s="288"/>
      <c r="HRD4468" s="288"/>
      <c r="HRE4468" s="288"/>
      <c r="HRF4468" s="288"/>
      <c r="HRG4468" s="288"/>
      <c r="HRH4468" s="288"/>
      <c r="HRI4468" s="288"/>
      <c r="HRJ4468" s="288"/>
      <c r="HRK4468" s="288"/>
      <c r="HRL4468" s="288"/>
      <c r="HRM4468" s="288"/>
      <c r="HRN4468" s="288"/>
      <c r="HRO4468" s="288"/>
      <c r="HRP4468" s="288"/>
      <c r="HRQ4468" s="288"/>
      <c r="HRR4468" s="288"/>
      <c r="HRS4468" s="288"/>
      <c r="HRT4468" s="288"/>
      <c r="HRU4468" s="288"/>
      <c r="HRV4468" s="288"/>
      <c r="HRW4468" s="288"/>
      <c r="HRX4468" s="288"/>
      <c r="HRY4468" s="288"/>
      <c r="HRZ4468" s="288"/>
      <c r="HSA4468" s="288"/>
      <c r="HSB4468" s="288"/>
      <c r="HSC4468" s="288"/>
      <c r="HSD4468" s="288"/>
      <c r="HSE4468" s="288"/>
      <c r="HSF4468" s="288"/>
      <c r="HSG4468" s="288"/>
      <c r="HSH4468" s="288"/>
      <c r="HSI4468" s="288"/>
      <c r="HSJ4468" s="288"/>
      <c r="HSK4468" s="288"/>
      <c r="HSL4468" s="288"/>
      <c r="HSM4468" s="288"/>
      <c r="HSN4468" s="288"/>
      <c r="HSO4468" s="288"/>
      <c r="HSP4468" s="288"/>
      <c r="HSQ4468" s="288"/>
      <c r="HSR4468" s="288"/>
      <c r="HSS4468" s="288"/>
      <c r="HST4468" s="288"/>
      <c r="HSU4468" s="288"/>
      <c r="HSV4468" s="288"/>
      <c r="HSW4468" s="288"/>
      <c r="HSX4468" s="288"/>
      <c r="HSY4468" s="288"/>
      <c r="HSZ4468" s="288"/>
      <c r="HTA4468" s="288"/>
      <c r="HTB4468" s="288"/>
      <c r="HTC4468" s="288"/>
      <c r="HTD4468" s="288"/>
      <c r="HTE4468" s="288"/>
      <c r="HTF4468" s="288"/>
      <c r="HTG4468" s="288"/>
      <c r="HTH4468" s="288"/>
      <c r="HTI4468" s="288"/>
      <c r="HTJ4468" s="288"/>
      <c r="HTK4468" s="288"/>
      <c r="HTL4468" s="288"/>
      <c r="HTM4468" s="288"/>
      <c r="HTN4468" s="288"/>
      <c r="HTO4468" s="288"/>
      <c r="HTP4468" s="288"/>
      <c r="HTQ4468" s="288"/>
      <c r="HTR4468" s="288"/>
      <c r="HTS4468" s="288"/>
      <c r="HTT4468" s="288"/>
      <c r="HTU4468" s="288"/>
      <c r="HTV4468" s="288"/>
      <c r="HTW4468" s="288"/>
      <c r="HTX4468" s="288"/>
      <c r="HTY4468" s="288"/>
      <c r="HTZ4468" s="288"/>
      <c r="HUA4468" s="288"/>
      <c r="HUB4468" s="288"/>
      <c r="HUC4468" s="288"/>
      <c r="HUD4468" s="288"/>
      <c r="HUE4468" s="288"/>
      <c r="HUF4468" s="288"/>
      <c r="HUG4468" s="288"/>
      <c r="HUH4468" s="288"/>
      <c r="HUI4468" s="288"/>
      <c r="HUJ4468" s="288"/>
      <c r="HUK4468" s="288"/>
      <c r="HUL4468" s="288"/>
      <c r="HUM4468" s="288"/>
      <c r="HUN4468" s="288"/>
      <c r="HUO4468" s="288"/>
      <c r="HUP4468" s="288"/>
      <c r="HUQ4468" s="288"/>
      <c r="HUR4468" s="288"/>
      <c r="HUS4468" s="288"/>
      <c r="HUT4468" s="288"/>
      <c r="HUU4468" s="288"/>
      <c r="HUV4468" s="288"/>
      <c r="HUW4468" s="288"/>
      <c r="HUX4468" s="288"/>
      <c r="HUY4468" s="288"/>
      <c r="HUZ4468" s="288"/>
      <c r="HVA4468" s="288"/>
      <c r="HVB4468" s="288"/>
      <c r="HVC4468" s="288"/>
      <c r="HVD4468" s="288"/>
      <c r="HVE4468" s="288"/>
      <c r="HVF4468" s="288"/>
      <c r="HVG4468" s="288"/>
      <c r="HVH4468" s="288"/>
      <c r="HVI4468" s="288"/>
      <c r="HVJ4468" s="288"/>
      <c r="HVK4468" s="288"/>
      <c r="HVL4468" s="288"/>
      <c r="HVM4468" s="288"/>
      <c r="HVN4468" s="288"/>
      <c r="HVO4468" s="288"/>
      <c r="HVP4468" s="288"/>
      <c r="HVQ4468" s="288"/>
      <c r="HVR4468" s="288"/>
      <c r="HVS4468" s="288"/>
      <c r="HVT4468" s="288"/>
      <c r="HVU4468" s="288"/>
      <c r="HVV4468" s="288"/>
      <c r="HVW4468" s="288"/>
      <c r="HVX4468" s="288"/>
      <c r="HVY4468" s="288"/>
      <c r="HVZ4468" s="288"/>
      <c r="HWA4468" s="288"/>
      <c r="HWB4468" s="288"/>
      <c r="HWC4468" s="288"/>
      <c r="HWD4468" s="288"/>
      <c r="HWE4468" s="288"/>
      <c r="HWF4468" s="288"/>
      <c r="HWG4468" s="288"/>
      <c r="HWH4468" s="288"/>
      <c r="HWI4468" s="288"/>
      <c r="HWJ4468" s="288"/>
      <c r="HWK4468" s="288"/>
      <c r="HWL4468" s="288"/>
      <c r="HWM4468" s="288"/>
      <c r="HWN4468" s="288"/>
      <c r="HWO4468" s="288"/>
      <c r="HWP4468" s="288"/>
      <c r="HWQ4468" s="288"/>
      <c r="HWR4468" s="288"/>
      <c r="HWS4468" s="288"/>
      <c r="HWT4468" s="288"/>
      <c r="HWU4468" s="288"/>
      <c r="HWV4468" s="288"/>
      <c r="HWW4468" s="288"/>
      <c r="HWX4468" s="288"/>
      <c r="HWY4468" s="288"/>
      <c r="HWZ4468" s="288"/>
      <c r="HXA4468" s="288"/>
      <c r="HXB4468" s="288"/>
      <c r="HXC4468" s="288"/>
      <c r="HXD4468" s="288"/>
      <c r="HXE4468" s="288"/>
      <c r="HXF4468" s="288"/>
      <c r="HXG4468" s="288"/>
      <c r="HXH4468" s="288"/>
      <c r="HXI4468" s="288"/>
      <c r="HXJ4468" s="288"/>
      <c r="HXK4468" s="288"/>
      <c r="HXL4468" s="288"/>
      <c r="HXM4468" s="288"/>
      <c r="HXN4468" s="288"/>
      <c r="HXO4468" s="288"/>
      <c r="HXP4468" s="288"/>
      <c r="HXQ4468" s="288"/>
      <c r="HXR4468" s="288"/>
      <c r="HXS4468" s="288"/>
      <c r="HXT4468" s="288"/>
      <c r="HXU4468" s="288"/>
      <c r="HXV4468" s="288"/>
      <c r="HXW4468" s="288"/>
      <c r="HXX4468" s="288"/>
      <c r="HXY4468" s="288"/>
      <c r="HXZ4468" s="288"/>
      <c r="HYA4468" s="288"/>
      <c r="HYB4468" s="288"/>
      <c r="HYC4468" s="288"/>
      <c r="HYD4468" s="288"/>
      <c r="HYE4468" s="288"/>
      <c r="HYF4468" s="288"/>
      <c r="HYG4468" s="288"/>
      <c r="HYH4468" s="288"/>
      <c r="HYI4468" s="288"/>
      <c r="HYJ4468" s="288"/>
      <c r="HYK4468" s="288"/>
      <c r="HYL4468" s="288"/>
      <c r="HYM4468" s="288"/>
      <c r="HYN4468" s="288"/>
      <c r="HYO4468" s="288"/>
      <c r="HYP4468" s="288"/>
      <c r="HYQ4468" s="288"/>
      <c r="HYR4468" s="288"/>
      <c r="HYS4468" s="288"/>
      <c r="HYT4468" s="288"/>
      <c r="HYU4468" s="288"/>
      <c r="HYV4468" s="288"/>
      <c r="HYW4468" s="288"/>
      <c r="HYX4468" s="288"/>
      <c r="HYY4468" s="288"/>
      <c r="HYZ4468" s="288"/>
      <c r="HZA4468" s="288"/>
      <c r="HZB4468" s="288"/>
      <c r="HZC4468" s="288"/>
      <c r="HZD4468" s="288"/>
      <c r="HZE4468" s="288"/>
      <c r="HZF4468" s="288"/>
      <c r="HZG4468" s="288"/>
      <c r="HZH4468" s="288"/>
      <c r="HZI4468" s="288"/>
      <c r="HZJ4468" s="288"/>
      <c r="HZK4468" s="288"/>
      <c r="HZL4468" s="288"/>
      <c r="HZM4468" s="288"/>
      <c r="HZN4468" s="288"/>
      <c r="HZO4468" s="288"/>
      <c r="HZP4468" s="288"/>
      <c r="HZQ4468" s="288"/>
      <c r="HZR4468" s="288"/>
      <c r="HZS4468" s="288"/>
      <c r="HZT4468" s="288"/>
      <c r="HZU4468" s="288"/>
      <c r="HZV4468" s="288"/>
      <c r="HZW4468" s="288"/>
      <c r="HZX4468" s="288"/>
      <c r="HZY4468" s="288"/>
      <c r="HZZ4468" s="288"/>
      <c r="IAA4468" s="288"/>
      <c r="IAB4468" s="288"/>
      <c r="IAC4468" s="288"/>
      <c r="IAD4468" s="288"/>
      <c r="IAE4468" s="288"/>
      <c r="IAF4468" s="288"/>
      <c r="IAG4468" s="288"/>
      <c r="IAH4468" s="288"/>
      <c r="IAI4468" s="288"/>
      <c r="IAJ4468" s="288"/>
      <c r="IAK4468" s="288"/>
      <c r="IAL4468" s="288"/>
      <c r="IAM4468" s="288"/>
      <c r="IAN4468" s="288"/>
      <c r="IAO4468" s="288"/>
      <c r="IAP4468" s="288"/>
      <c r="IAQ4468" s="288"/>
      <c r="IAR4468" s="288"/>
      <c r="IAS4468" s="288"/>
      <c r="IAT4468" s="288"/>
      <c r="IAU4468" s="288"/>
      <c r="IAV4468" s="288"/>
      <c r="IAW4468" s="288"/>
      <c r="IAX4468" s="288"/>
      <c r="IAY4468" s="288"/>
      <c r="IAZ4468" s="288"/>
      <c r="IBA4468" s="288"/>
      <c r="IBB4468" s="288"/>
      <c r="IBC4468" s="288"/>
      <c r="IBD4468" s="288"/>
      <c r="IBE4468" s="288"/>
      <c r="IBF4468" s="288"/>
      <c r="IBG4468" s="288"/>
      <c r="IBH4468" s="288"/>
      <c r="IBI4468" s="288"/>
      <c r="IBJ4468" s="288"/>
      <c r="IBK4468" s="288"/>
      <c r="IBL4468" s="288"/>
      <c r="IBM4468" s="288"/>
      <c r="IBN4468" s="288"/>
      <c r="IBO4468" s="288"/>
      <c r="IBP4468" s="288"/>
      <c r="IBQ4468" s="288"/>
      <c r="IBR4468" s="288"/>
      <c r="IBS4468" s="288"/>
      <c r="IBT4468" s="288"/>
      <c r="IBU4468" s="288"/>
      <c r="IBV4468" s="288"/>
      <c r="IBW4468" s="288"/>
      <c r="IBX4468" s="288"/>
      <c r="IBY4468" s="288"/>
      <c r="IBZ4468" s="288"/>
      <c r="ICA4468" s="288"/>
      <c r="ICB4468" s="288"/>
      <c r="ICC4468" s="288"/>
      <c r="ICD4468" s="288"/>
      <c r="ICE4468" s="288"/>
      <c r="ICF4468" s="288"/>
      <c r="ICG4468" s="288"/>
      <c r="ICH4468" s="288"/>
      <c r="ICI4468" s="288"/>
      <c r="ICJ4468" s="288"/>
      <c r="ICK4468" s="288"/>
      <c r="ICL4468" s="288"/>
      <c r="ICM4468" s="288"/>
      <c r="ICN4468" s="288"/>
      <c r="ICO4468" s="288"/>
      <c r="ICP4468" s="288"/>
      <c r="ICQ4468" s="288"/>
      <c r="ICR4468" s="288"/>
      <c r="ICS4468" s="288"/>
      <c r="ICT4468" s="288"/>
      <c r="ICU4468" s="288"/>
      <c r="ICV4468" s="288"/>
      <c r="ICW4468" s="288"/>
      <c r="ICX4468" s="288"/>
      <c r="ICY4468" s="288"/>
      <c r="ICZ4468" s="288"/>
      <c r="IDA4468" s="288"/>
      <c r="IDB4468" s="288"/>
      <c r="IDC4468" s="288"/>
      <c r="IDD4468" s="288"/>
      <c r="IDE4468" s="288"/>
      <c r="IDF4468" s="288"/>
      <c r="IDG4468" s="288"/>
      <c r="IDH4468" s="288"/>
      <c r="IDI4468" s="288"/>
      <c r="IDJ4468" s="288"/>
      <c r="IDK4468" s="288"/>
      <c r="IDL4468" s="288"/>
      <c r="IDM4468" s="288"/>
      <c r="IDN4468" s="288"/>
      <c r="IDO4468" s="288"/>
      <c r="IDP4468" s="288"/>
      <c r="IDQ4468" s="288"/>
      <c r="IDR4468" s="288"/>
      <c r="IDS4468" s="288"/>
      <c r="IDT4468" s="288"/>
      <c r="IDU4468" s="288"/>
      <c r="IDV4468" s="288"/>
      <c r="IDW4468" s="288"/>
      <c r="IDX4468" s="288"/>
      <c r="IDY4468" s="288"/>
      <c r="IDZ4468" s="288"/>
      <c r="IEA4468" s="288"/>
      <c r="IEB4468" s="288"/>
      <c r="IEC4468" s="288"/>
      <c r="IED4468" s="288"/>
      <c r="IEE4468" s="288"/>
      <c r="IEF4468" s="288"/>
      <c r="IEG4468" s="288"/>
      <c r="IEH4468" s="288"/>
      <c r="IEI4468" s="288"/>
      <c r="IEJ4468" s="288"/>
      <c r="IEK4468" s="288"/>
      <c r="IEL4468" s="288"/>
      <c r="IEM4468" s="288"/>
      <c r="IEN4468" s="288"/>
      <c r="IEO4468" s="288"/>
      <c r="IEP4468" s="288"/>
      <c r="IEQ4468" s="288"/>
      <c r="IER4468" s="288"/>
      <c r="IES4468" s="288"/>
      <c r="IET4468" s="288"/>
      <c r="IEU4468" s="288"/>
      <c r="IEV4468" s="288"/>
      <c r="IEW4468" s="288"/>
      <c r="IEX4468" s="288"/>
      <c r="IEY4468" s="288"/>
      <c r="IEZ4468" s="288"/>
      <c r="IFA4468" s="288"/>
      <c r="IFB4468" s="288"/>
      <c r="IFC4468" s="288"/>
      <c r="IFD4468" s="288"/>
      <c r="IFE4468" s="288"/>
      <c r="IFF4468" s="288"/>
      <c r="IFG4468" s="288"/>
      <c r="IFH4468" s="288"/>
      <c r="IFI4468" s="288"/>
      <c r="IFJ4468" s="288"/>
      <c r="IFK4468" s="288"/>
      <c r="IFL4468" s="288"/>
      <c r="IFM4468" s="288"/>
      <c r="IFN4468" s="288"/>
      <c r="IFO4468" s="288"/>
      <c r="IFP4468" s="288"/>
      <c r="IFQ4468" s="288"/>
      <c r="IFR4468" s="288"/>
      <c r="IFS4468" s="288"/>
      <c r="IFT4468" s="288"/>
      <c r="IFU4468" s="288"/>
      <c r="IFV4468" s="288"/>
      <c r="IFW4468" s="288"/>
      <c r="IFX4468" s="288"/>
      <c r="IFY4468" s="288"/>
      <c r="IFZ4468" s="288"/>
      <c r="IGA4468" s="288"/>
      <c r="IGB4468" s="288"/>
      <c r="IGC4468" s="288"/>
      <c r="IGD4468" s="288"/>
      <c r="IGE4468" s="288"/>
      <c r="IGF4468" s="288"/>
      <c r="IGG4468" s="288"/>
      <c r="IGH4468" s="288"/>
      <c r="IGI4468" s="288"/>
      <c r="IGJ4468" s="288"/>
      <c r="IGK4468" s="288"/>
      <c r="IGL4468" s="288"/>
      <c r="IGM4468" s="288"/>
      <c r="IGN4468" s="288"/>
      <c r="IGO4468" s="288"/>
      <c r="IGP4468" s="288"/>
      <c r="IGQ4468" s="288"/>
      <c r="IGR4468" s="288"/>
      <c r="IGS4468" s="288"/>
      <c r="IGT4468" s="288"/>
      <c r="IGU4468" s="288"/>
      <c r="IGV4468" s="288"/>
      <c r="IGW4468" s="288"/>
      <c r="IGX4468" s="288"/>
      <c r="IGY4468" s="288"/>
      <c r="IGZ4468" s="288"/>
      <c r="IHA4468" s="288"/>
      <c r="IHB4468" s="288"/>
      <c r="IHC4468" s="288"/>
      <c r="IHD4468" s="288"/>
      <c r="IHE4468" s="288"/>
      <c r="IHF4468" s="288"/>
      <c r="IHG4468" s="288"/>
      <c r="IHH4468" s="288"/>
      <c r="IHI4468" s="288"/>
      <c r="IHJ4468" s="288"/>
      <c r="IHK4468" s="288"/>
      <c r="IHL4468" s="288"/>
      <c r="IHM4468" s="288"/>
      <c r="IHN4468" s="288"/>
      <c r="IHO4468" s="288"/>
      <c r="IHP4468" s="288"/>
      <c r="IHQ4468" s="288"/>
      <c r="IHR4468" s="288"/>
      <c r="IHS4468" s="288"/>
      <c r="IHT4468" s="288"/>
      <c r="IHU4468" s="288"/>
      <c r="IHV4468" s="288"/>
      <c r="IHW4468" s="288"/>
      <c r="IHX4468" s="288"/>
      <c r="IHY4468" s="288"/>
      <c r="IHZ4468" s="288"/>
      <c r="IIA4468" s="288"/>
      <c r="IIB4468" s="288"/>
      <c r="IIC4468" s="288"/>
      <c r="IID4468" s="288"/>
      <c r="IIE4468" s="288"/>
      <c r="IIF4468" s="288"/>
      <c r="IIG4468" s="288"/>
      <c r="IIH4468" s="288"/>
      <c r="III4468" s="288"/>
      <c r="IIJ4468" s="288"/>
      <c r="IIK4468" s="288"/>
      <c r="IIL4468" s="288"/>
      <c r="IIM4468" s="288"/>
      <c r="IIN4468" s="288"/>
      <c r="IIO4468" s="288"/>
      <c r="IIP4468" s="288"/>
      <c r="IIQ4468" s="288"/>
      <c r="IIR4468" s="288"/>
      <c r="IIS4468" s="288"/>
      <c r="IIT4468" s="288"/>
      <c r="IIU4468" s="288"/>
      <c r="IIV4468" s="288"/>
      <c r="IIW4468" s="288"/>
      <c r="IIX4468" s="288"/>
      <c r="IIY4468" s="288"/>
      <c r="IIZ4468" s="288"/>
      <c r="IJA4468" s="288"/>
      <c r="IJB4468" s="288"/>
      <c r="IJC4468" s="288"/>
      <c r="IJD4468" s="288"/>
      <c r="IJE4468" s="288"/>
      <c r="IJF4468" s="288"/>
      <c r="IJG4468" s="288"/>
      <c r="IJH4468" s="288"/>
      <c r="IJI4468" s="288"/>
      <c r="IJJ4468" s="288"/>
      <c r="IJK4468" s="288"/>
      <c r="IJL4468" s="288"/>
      <c r="IJM4468" s="288"/>
      <c r="IJN4468" s="288"/>
      <c r="IJO4468" s="288"/>
      <c r="IJP4468" s="288"/>
      <c r="IJQ4468" s="288"/>
      <c r="IJR4468" s="288"/>
      <c r="IJS4468" s="288"/>
      <c r="IJT4468" s="288"/>
      <c r="IJU4468" s="288"/>
      <c r="IJV4468" s="288"/>
      <c r="IJW4468" s="288"/>
      <c r="IJX4468" s="288"/>
      <c r="IJY4468" s="288"/>
      <c r="IJZ4468" s="288"/>
      <c r="IKA4468" s="288"/>
      <c r="IKB4468" s="288"/>
      <c r="IKC4468" s="288"/>
      <c r="IKD4468" s="288"/>
      <c r="IKE4468" s="288"/>
      <c r="IKF4468" s="288"/>
      <c r="IKG4468" s="288"/>
      <c r="IKH4468" s="288"/>
      <c r="IKI4468" s="288"/>
      <c r="IKJ4468" s="288"/>
      <c r="IKK4468" s="288"/>
      <c r="IKL4468" s="288"/>
      <c r="IKM4468" s="288"/>
      <c r="IKN4468" s="288"/>
      <c r="IKO4468" s="288"/>
      <c r="IKP4468" s="288"/>
      <c r="IKQ4468" s="288"/>
      <c r="IKR4468" s="288"/>
      <c r="IKS4468" s="288"/>
      <c r="IKT4468" s="288"/>
      <c r="IKU4468" s="288"/>
      <c r="IKV4468" s="288"/>
      <c r="IKW4468" s="288"/>
      <c r="IKX4468" s="288"/>
      <c r="IKY4468" s="288"/>
      <c r="IKZ4468" s="288"/>
      <c r="ILA4468" s="288"/>
      <c r="ILB4468" s="288"/>
      <c r="ILC4468" s="288"/>
      <c r="ILD4468" s="288"/>
      <c r="ILE4468" s="288"/>
      <c r="ILF4468" s="288"/>
      <c r="ILG4468" s="288"/>
      <c r="ILH4468" s="288"/>
      <c r="ILI4468" s="288"/>
      <c r="ILJ4468" s="288"/>
      <c r="ILK4468" s="288"/>
      <c r="ILL4468" s="288"/>
      <c r="ILM4468" s="288"/>
      <c r="ILN4468" s="288"/>
      <c r="ILO4468" s="288"/>
      <c r="ILP4468" s="288"/>
      <c r="ILQ4468" s="288"/>
      <c r="ILR4468" s="288"/>
      <c r="ILS4468" s="288"/>
      <c r="ILT4468" s="288"/>
      <c r="ILU4468" s="288"/>
      <c r="ILV4468" s="288"/>
      <c r="ILW4468" s="288"/>
      <c r="ILX4468" s="288"/>
      <c r="ILY4468" s="288"/>
      <c r="ILZ4468" s="288"/>
      <c r="IMA4468" s="288"/>
      <c r="IMB4468" s="288"/>
      <c r="IMC4468" s="288"/>
      <c r="IMD4468" s="288"/>
      <c r="IME4468" s="288"/>
      <c r="IMF4468" s="288"/>
      <c r="IMG4468" s="288"/>
      <c r="IMH4468" s="288"/>
      <c r="IMI4468" s="288"/>
      <c r="IMJ4468" s="288"/>
      <c r="IMK4468" s="288"/>
      <c r="IML4468" s="288"/>
      <c r="IMM4468" s="288"/>
      <c r="IMN4468" s="288"/>
      <c r="IMO4468" s="288"/>
      <c r="IMP4468" s="288"/>
      <c r="IMQ4468" s="288"/>
      <c r="IMR4468" s="288"/>
      <c r="IMS4468" s="288"/>
      <c r="IMT4468" s="288"/>
      <c r="IMU4468" s="288"/>
      <c r="IMV4468" s="288"/>
      <c r="IMW4468" s="288"/>
      <c r="IMX4468" s="288"/>
      <c r="IMY4468" s="288"/>
      <c r="IMZ4468" s="288"/>
      <c r="INA4468" s="288"/>
      <c r="INB4468" s="288"/>
      <c r="INC4468" s="288"/>
      <c r="IND4468" s="288"/>
      <c r="INE4468" s="288"/>
      <c r="INF4468" s="288"/>
      <c r="ING4468" s="288"/>
      <c r="INH4468" s="288"/>
      <c r="INI4468" s="288"/>
      <c r="INJ4468" s="288"/>
      <c r="INK4468" s="288"/>
      <c r="INL4468" s="288"/>
      <c r="INM4468" s="288"/>
      <c r="INN4468" s="288"/>
      <c r="INO4468" s="288"/>
      <c r="INP4468" s="288"/>
      <c r="INQ4468" s="288"/>
      <c r="INR4468" s="288"/>
      <c r="INS4468" s="288"/>
      <c r="INT4468" s="288"/>
      <c r="INU4468" s="288"/>
      <c r="INV4468" s="288"/>
      <c r="INW4468" s="288"/>
      <c r="INX4468" s="288"/>
      <c r="INY4468" s="288"/>
      <c r="INZ4468" s="288"/>
      <c r="IOA4468" s="288"/>
      <c r="IOB4468" s="288"/>
      <c r="IOC4468" s="288"/>
      <c r="IOD4468" s="288"/>
      <c r="IOE4468" s="288"/>
      <c r="IOF4468" s="288"/>
      <c r="IOG4468" s="288"/>
      <c r="IOH4468" s="288"/>
      <c r="IOI4468" s="288"/>
      <c r="IOJ4468" s="288"/>
      <c r="IOK4468" s="288"/>
      <c r="IOL4468" s="288"/>
      <c r="IOM4468" s="288"/>
      <c r="ION4468" s="288"/>
      <c r="IOO4468" s="288"/>
      <c r="IOP4468" s="288"/>
      <c r="IOQ4468" s="288"/>
      <c r="IOR4468" s="288"/>
      <c r="IOS4468" s="288"/>
      <c r="IOT4468" s="288"/>
      <c r="IOU4468" s="288"/>
      <c r="IOV4468" s="288"/>
      <c r="IOW4468" s="288"/>
      <c r="IOX4468" s="288"/>
      <c r="IOY4468" s="288"/>
      <c r="IOZ4468" s="288"/>
      <c r="IPA4468" s="288"/>
      <c r="IPB4468" s="288"/>
      <c r="IPC4468" s="288"/>
      <c r="IPD4468" s="288"/>
      <c r="IPE4468" s="288"/>
      <c r="IPF4468" s="288"/>
      <c r="IPG4468" s="288"/>
      <c r="IPH4468" s="288"/>
      <c r="IPI4468" s="288"/>
      <c r="IPJ4468" s="288"/>
      <c r="IPK4468" s="288"/>
      <c r="IPL4468" s="288"/>
      <c r="IPM4468" s="288"/>
      <c r="IPN4468" s="288"/>
      <c r="IPO4468" s="288"/>
      <c r="IPP4468" s="288"/>
      <c r="IPQ4468" s="288"/>
      <c r="IPR4468" s="288"/>
      <c r="IPS4468" s="288"/>
      <c r="IPT4468" s="288"/>
      <c r="IPU4468" s="288"/>
      <c r="IPV4468" s="288"/>
      <c r="IPW4468" s="288"/>
      <c r="IPX4468" s="288"/>
      <c r="IPY4468" s="288"/>
      <c r="IPZ4468" s="288"/>
      <c r="IQA4468" s="288"/>
      <c r="IQB4468" s="288"/>
      <c r="IQC4468" s="288"/>
      <c r="IQD4468" s="288"/>
      <c r="IQE4468" s="288"/>
      <c r="IQF4468" s="288"/>
      <c r="IQG4468" s="288"/>
      <c r="IQH4468" s="288"/>
      <c r="IQI4468" s="288"/>
      <c r="IQJ4468" s="288"/>
      <c r="IQK4468" s="288"/>
      <c r="IQL4468" s="288"/>
      <c r="IQM4468" s="288"/>
      <c r="IQN4468" s="288"/>
      <c r="IQO4468" s="288"/>
      <c r="IQP4468" s="288"/>
      <c r="IQQ4468" s="288"/>
      <c r="IQR4468" s="288"/>
      <c r="IQS4468" s="288"/>
      <c r="IQT4468" s="288"/>
      <c r="IQU4468" s="288"/>
      <c r="IQV4468" s="288"/>
      <c r="IQW4468" s="288"/>
      <c r="IQX4468" s="288"/>
      <c r="IQY4468" s="288"/>
      <c r="IQZ4468" s="288"/>
      <c r="IRA4468" s="288"/>
      <c r="IRB4468" s="288"/>
      <c r="IRC4468" s="288"/>
      <c r="IRD4468" s="288"/>
      <c r="IRE4468" s="288"/>
      <c r="IRF4468" s="288"/>
      <c r="IRG4468" s="288"/>
      <c r="IRH4468" s="288"/>
      <c r="IRI4468" s="288"/>
      <c r="IRJ4468" s="288"/>
      <c r="IRK4468" s="288"/>
      <c r="IRL4468" s="288"/>
      <c r="IRM4468" s="288"/>
      <c r="IRN4468" s="288"/>
      <c r="IRO4468" s="288"/>
      <c r="IRP4468" s="288"/>
      <c r="IRQ4468" s="288"/>
      <c r="IRR4468" s="288"/>
      <c r="IRS4468" s="288"/>
      <c r="IRT4468" s="288"/>
      <c r="IRU4468" s="288"/>
      <c r="IRV4468" s="288"/>
      <c r="IRW4468" s="288"/>
      <c r="IRX4468" s="288"/>
      <c r="IRY4468" s="288"/>
      <c r="IRZ4468" s="288"/>
      <c r="ISA4468" s="288"/>
      <c r="ISB4468" s="288"/>
      <c r="ISC4468" s="288"/>
      <c r="ISD4468" s="288"/>
      <c r="ISE4468" s="288"/>
      <c r="ISF4468" s="288"/>
      <c r="ISG4468" s="288"/>
      <c r="ISH4468" s="288"/>
      <c r="ISI4468" s="288"/>
      <c r="ISJ4468" s="288"/>
      <c r="ISK4468" s="288"/>
      <c r="ISL4468" s="288"/>
      <c r="ISM4468" s="288"/>
      <c r="ISN4468" s="288"/>
      <c r="ISO4468" s="288"/>
      <c r="ISP4468" s="288"/>
      <c r="ISQ4468" s="288"/>
      <c r="ISR4468" s="288"/>
      <c r="ISS4468" s="288"/>
      <c r="IST4468" s="288"/>
      <c r="ISU4468" s="288"/>
      <c r="ISV4468" s="288"/>
      <c r="ISW4468" s="288"/>
      <c r="ISX4468" s="288"/>
      <c r="ISY4468" s="288"/>
      <c r="ISZ4468" s="288"/>
      <c r="ITA4468" s="288"/>
      <c r="ITB4468" s="288"/>
      <c r="ITC4468" s="288"/>
      <c r="ITD4468" s="288"/>
      <c r="ITE4468" s="288"/>
      <c r="ITF4468" s="288"/>
      <c r="ITG4468" s="288"/>
      <c r="ITH4468" s="288"/>
      <c r="ITI4468" s="288"/>
      <c r="ITJ4468" s="288"/>
      <c r="ITK4468" s="288"/>
      <c r="ITL4468" s="288"/>
      <c r="ITM4468" s="288"/>
      <c r="ITN4468" s="288"/>
      <c r="ITO4468" s="288"/>
      <c r="ITP4468" s="288"/>
      <c r="ITQ4468" s="288"/>
      <c r="ITR4468" s="288"/>
      <c r="ITS4468" s="288"/>
      <c r="ITT4468" s="288"/>
      <c r="ITU4468" s="288"/>
      <c r="ITV4468" s="288"/>
      <c r="ITW4468" s="288"/>
      <c r="ITX4468" s="288"/>
      <c r="ITY4468" s="288"/>
      <c r="ITZ4468" s="288"/>
      <c r="IUA4468" s="288"/>
      <c r="IUB4468" s="288"/>
      <c r="IUC4468" s="288"/>
      <c r="IUD4468" s="288"/>
      <c r="IUE4468" s="288"/>
      <c r="IUF4468" s="288"/>
      <c r="IUG4468" s="288"/>
      <c r="IUH4468" s="288"/>
      <c r="IUI4468" s="288"/>
      <c r="IUJ4468" s="288"/>
      <c r="IUK4468" s="288"/>
      <c r="IUL4468" s="288"/>
      <c r="IUM4468" s="288"/>
      <c r="IUN4468" s="288"/>
      <c r="IUO4468" s="288"/>
      <c r="IUP4468" s="288"/>
      <c r="IUQ4468" s="288"/>
      <c r="IUR4468" s="288"/>
      <c r="IUS4468" s="288"/>
      <c r="IUT4468" s="288"/>
      <c r="IUU4468" s="288"/>
      <c r="IUV4468" s="288"/>
      <c r="IUW4468" s="288"/>
      <c r="IUX4468" s="288"/>
      <c r="IUY4468" s="288"/>
      <c r="IUZ4468" s="288"/>
      <c r="IVA4468" s="288"/>
      <c r="IVB4468" s="288"/>
      <c r="IVC4468" s="288"/>
      <c r="IVD4468" s="288"/>
      <c r="IVE4468" s="288"/>
      <c r="IVF4468" s="288"/>
      <c r="IVG4468" s="288"/>
      <c r="IVH4468" s="288"/>
      <c r="IVI4468" s="288"/>
      <c r="IVJ4468" s="288"/>
      <c r="IVK4468" s="288"/>
      <c r="IVL4468" s="288"/>
      <c r="IVM4468" s="288"/>
      <c r="IVN4468" s="288"/>
      <c r="IVO4468" s="288"/>
      <c r="IVP4468" s="288"/>
      <c r="IVQ4468" s="288"/>
      <c r="IVR4468" s="288"/>
      <c r="IVS4468" s="288"/>
      <c r="IVT4468" s="288"/>
      <c r="IVU4468" s="288"/>
      <c r="IVV4468" s="288"/>
      <c r="IVW4468" s="288"/>
      <c r="IVX4468" s="288"/>
      <c r="IVY4468" s="288"/>
      <c r="IVZ4468" s="288"/>
      <c r="IWA4468" s="288"/>
      <c r="IWB4468" s="288"/>
      <c r="IWC4468" s="288"/>
      <c r="IWD4468" s="288"/>
      <c r="IWE4468" s="288"/>
      <c r="IWF4468" s="288"/>
      <c r="IWG4468" s="288"/>
      <c r="IWH4468" s="288"/>
      <c r="IWI4468" s="288"/>
      <c r="IWJ4468" s="288"/>
      <c r="IWK4468" s="288"/>
      <c r="IWL4468" s="288"/>
      <c r="IWM4468" s="288"/>
      <c r="IWN4468" s="288"/>
      <c r="IWO4468" s="288"/>
      <c r="IWP4468" s="288"/>
      <c r="IWQ4468" s="288"/>
      <c r="IWR4468" s="288"/>
      <c r="IWS4468" s="288"/>
      <c r="IWT4468" s="288"/>
      <c r="IWU4468" s="288"/>
      <c r="IWV4468" s="288"/>
      <c r="IWW4468" s="288"/>
      <c r="IWX4468" s="288"/>
      <c r="IWY4468" s="288"/>
      <c r="IWZ4468" s="288"/>
      <c r="IXA4468" s="288"/>
      <c r="IXB4468" s="288"/>
      <c r="IXC4468" s="288"/>
      <c r="IXD4468" s="288"/>
      <c r="IXE4468" s="288"/>
      <c r="IXF4468" s="288"/>
      <c r="IXG4468" s="288"/>
      <c r="IXH4468" s="288"/>
      <c r="IXI4468" s="288"/>
      <c r="IXJ4468" s="288"/>
      <c r="IXK4468" s="288"/>
      <c r="IXL4468" s="288"/>
      <c r="IXM4468" s="288"/>
      <c r="IXN4468" s="288"/>
      <c r="IXO4468" s="288"/>
      <c r="IXP4468" s="288"/>
      <c r="IXQ4468" s="288"/>
      <c r="IXR4468" s="288"/>
      <c r="IXS4468" s="288"/>
      <c r="IXT4468" s="288"/>
      <c r="IXU4468" s="288"/>
      <c r="IXV4468" s="288"/>
      <c r="IXW4468" s="288"/>
      <c r="IXX4468" s="288"/>
      <c r="IXY4468" s="288"/>
      <c r="IXZ4468" s="288"/>
      <c r="IYA4468" s="288"/>
      <c r="IYB4468" s="288"/>
      <c r="IYC4468" s="288"/>
      <c r="IYD4468" s="288"/>
      <c r="IYE4468" s="288"/>
      <c r="IYF4468" s="288"/>
      <c r="IYG4468" s="288"/>
      <c r="IYH4468" s="288"/>
      <c r="IYI4468" s="288"/>
      <c r="IYJ4468" s="288"/>
      <c r="IYK4468" s="288"/>
      <c r="IYL4468" s="288"/>
      <c r="IYM4468" s="288"/>
      <c r="IYN4468" s="288"/>
      <c r="IYO4468" s="288"/>
      <c r="IYP4468" s="288"/>
      <c r="IYQ4468" s="288"/>
      <c r="IYR4468" s="288"/>
      <c r="IYS4468" s="288"/>
      <c r="IYT4468" s="288"/>
      <c r="IYU4468" s="288"/>
      <c r="IYV4468" s="288"/>
      <c r="IYW4468" s="288"/>
      <c r="IYX4468" s="288"/>
      <c r="IYY4468" s="288"/>
      <c r="IYZ4468" s="288"/>
      <c r="IZA4468" s="288"/>
      <c r="IZB4468" s="288"/>
      <c r="IZC4468" s="288"/>
      <c r="IZD4468" s="288"/>
      <c r="IZE4468" s="288"/>
      <c r="IZF4468" s="288"/>
      <c r="IZG4468" s="288"/>
      <c r="IZH4468" s="288"/>
      <c r="IZI4468" s="288"/>
      <c r="IZJ4468" s="288"/>
      <c r="IZK4468" s="288"/>
      <c r="IZL4468" s="288"/>
      <c r="IZM4468" s="288"/>
      <c r="IZN4468" s="288"/>
      <c r="IZO4468" s="288"/>
      <c r="IZP4468" s="288"/>
      <c r="IZQ4468" s="288"/>
      <c r="IZR4468" s="288"/>
      <c r="IZS4468" s="288"/>
      <c r="IZT4468" s="288"/>
      <c r="IZU4468" s="288"/>
      <c r="IZV4468" s="288"/>
      <c r="IZW4468" s="288"/>
      <c r="IZX4468" s="288"/>
      <c r="IZY4468" s="288"/>
      <c r="IZZ4468" s="288"/>
      <c r="JAA4468" s="288"/>
      <c r="JAB4468" s="288"/>
      <c r="JAC4468" s="288"/>
      <c r="JAD4468" s="288"/>
      <c r="JAE4468" s="288"/>
      <c r="JAF4468" s="288"/>
      <c r="JAG4468" s="288"/>
      <c r="JAH4468" s="288"/>
      <c r="JAI4468" s="288"/>
      <c r="JAJ4468" s="288"/>
      <c r="JAK4468" s="288"/>
      <c r="JAL4468" s="288"/>
      <c r="JAM4468" s="288"/>
      <c r="JAN4468" s="288"/>
      <c r="JAO4468" s="288"/>
      <c r="JAP4468" s="288"/>
      <c r="JAQ4468" s="288"/>
      <c r="JAR4468" s="288"/>
      <c r="JAS4468" s="288"/>
      <c r="JAT4468" s="288"/>
      <c r="JAU4468" s="288"/>
      <c r="JAV4468" s="288"/>
      <c r="JAW4468" s="288"/>
      <c r="JAX4468" s="288"/>
      <c r="JAY4468" s="288"/>
      <c r="JAZ4468" s="288"/>
      <c r="JBA4468" s="288"/>
      <c r="JBB4468" s="288"/>
      <c r="JBC4468" s="288"/>
      <c r="JBD4468" s="288"/>
      <c r="JBE4468" s="288"/>
      <c r="JBF4468" s="288"/>
      <c r="JBG4468" s="288"/>
      <c r="JBH4468" s="288"/>
      <c r="JBI4468" s="288"/>
      <c r="JBJ4468" s="288"/>
      <c r="JBK4468" s="288"/>
      <c r="JBL4468" s="288"/>
      <c r="JBM4468" s="288"/>
      <c r="JBN4468" s="288"/>
      <c r="JBO4468" s="288"/>
      <c r="JBP4468" s="288"/>
      <c r="JBQ4468" s="288"/>
      <c r="JBR4468" s="288"/>
      <c r="JBS4468" s="288"/>
      <c r="JBT4468" s="288"/>
      <c r="JBU4468" s="288"/>
      <c r="JBV4468" s="288"/>
      <c r="JBW4468" s="288"/>
      <c r="JBX4468" s="288"/>
      <c r="JBY4468" s="288"/>
      <c r="JBZ4468" s="288"/>
      <c r="JCA4468" s="288"/>
      <c r="JCB4468" s="288"/>
      <c r="JCC4468" s="288"/>
      <c r="JCD4468" s="288"/>
      <c r="JCE4468" s="288"/>
      <c r="JCF4468" s="288"/>
      <c r="JCG4468" s="288"/>
      <c r="JCH4468" s="288"/>
      <c r="JCI4468" s="288"/>
      <c r="JCJ4468" s="288"/>
      <c r="JCK4468" s="288"/>
      <c r="JCL4468" s="288"/>
      <c r="JCM4468" s="288"/>
      <c r="JCN4468" s="288"/>
      <c r="JCO4468" s="288"/>
      <c r="JCP4468" s="288"/>
      <c r="JCQ4468" s="288"/>
      <c r="JCR4468" s="288"/>
      <c r="JCS4468" s="288"/>
      <c r="JCT4468" s="288"/>
      <c r="JCU4468" s="288"/>
      <c r="JCV4468" s="288"/>
      <c r="JCW4468" s="288"/>
      <c r="JCX4468" s="288"/>
      <c r="JCY4468" s="288"/>
      <c r="JCZ4468" s="288"/>
      <c r="JDA4468" s="288"/>
      <c r="JDB4468" s="288"/>
      <c r="JDC4468" s="288"/>
      <c r="JDD4468" s="288"/>
      <c r="JDE4468" s="288"/>
      <c r="JDF4468" s="288"/>
      <c r="JDG4468" s="288"/>
      <c r="JDH4468" s="288"/>
      <c r="JDI4468" s="288"/>
      <c r="JDJ4468" s="288"/>
      <c r="JDK4468" s="288"/>
      <c r="JDL4468" s="288"/>
      <c r="JDM4468" s="288"/>
      <c r="JDN4468" s="288"/>
      <c r="JDO4468" s="288"/>
      <c r="JDP4468" s="288"/>
      <c r="JDQ4468" s="288"/>
      <c r="JDR4468" s="288"/>
      <c r="JDS4468" s="288"/>
      <c r="JDT4468" s="288"/>
      <c r="JDU4468" s="288"/>
      <c r="JDV4468" s="288"/>
      <c r="JDW4468" s="288"/>
      <c r="JDX4468" s="288"/>
      <c r="JDY4468" s="288"/>
      <c r="JDZ4468" s="288"/>
      <c r="JEA4468" s="288"/>
      <c r="JEB4468" s="288"/>
      <c r="JEC4468" s="288"/>
      <c r="JED4468" s="288"/>
      <c r="JEE4468" s="288"/>
      <c r="JEF4468" s="288"/>
      <c r="JEG4468" s="288"/>
      <c r="JEH4468" s="288"/>
      <c r="JEI4468" s="288"/>
      <c r="JEJ4468" s="288"/>
      <c r="JEK4468" s="288"/>
      <c r="JEL4468" s="288"/>
      <c r="JEM4468" s="288"/>
      <c r="JEN4468" s="288"/>
      <c r="JEO4468" s="288"/>
      <c r="JEP4468" s="288"/>
      <c r="JEQ4468" s="288"/>
      <c r="JER4468" s="288"/>
      <c r="JES4468" s="288"/>
      <c r="JET4468" s="288"/>
      <c r="JEU4468" s="288"/>
      <c r="JEV4468" s="288"/>
      <c r="JEW4468" s="288"/>
      <c r="JEX4468" s="288"/>
      <c r="JEY4468" s="288"/>
      <c r="JEZ4468" s="288"/>
      <c r="JFA4468" s="288"/>
      <c r="JFB4468" s="288"/>
      <c r="JFC4468" s="288"/>
      <c r="JFD4468" s="288"/>
      <c r="JFE4468" s="288"/>
      <c r="JFF4468" s="288"/>
      <c r="JFG4468" s="288"/>
      <c r="JFH4468" s="288"/>
      <c r="JFI4468" s="288"/>
      <c r="JFJ4468" s="288"/>
      <c r="JFK4468" s="288"/>
      <c r="JFL4468" s="288"/>
      <c r="JFM4468" s="288"/>
      <c r="JFN4468" s="288"/>
      <c r="JFO4468" s="288"/>
      <c r="JFP4468" s="288"/>
      <c r="JFQ4468" s="288"/>
      <c r="JFR4468" s="288"/>
      <c r="JFS4468" s="288"/>
      <c r="JFT4468" s="288"/>
      <c r="JFU4468" s="288"/>
      <c r="JFV4468" s="288"/>
      <c r="JFW4468" s="288"/>
      <c r="JFX4468" s="288"/>
      <c r="JFY4468" s="288"/>
      <c r="JFZ4468" s="288"/>
      <c r="JGA4468" s="288"/>
      <c r="JGB4468" s="288"/>
      <c r="JGC4468" s="288"/>
      <c r="JGD4468" s="288"/>
      <c r="JGE4468" s="288"/>
      <c r="JGF4468" s="288"/>
      <c r="JGG4468" s="288"/>
      <c r="JGH4468" s="288"/>
      <c r="JGI4468" s="288"/>
      <c r="JGJ4468" s="288"/>
      <c r="JGK4468" s="288"/>
      <c r="JGL4468" s="288"/>
      <c r="JGM4468" s="288"/>
      <c r="JGN4468" s="288"/>
      <c r="JGO4468" s="288"/>
      <c r="JGP4468" s="288"/>
      <c r="JGQ4468" s="288"/>
      <c r="JGR4468" s="288"/>
      <c r="JGS4468" s="288"/>
      <c r="JGT4468" s="288"/>
      <c r="JGU4468" s="288"/>
      <c r="JGV4468" s="288"/>
      <c r="JGW4468" s="288"/>
      <c r="JGX4468" s="288"/>
      <c r="JGY4468" s="288"/>
      <c r="JGZ4468" s="288"/>
      <c r="JHA4468" s="288"/>
      <c r="JHB4468" s="288"/>
      <c r="JHC4468" s="288"/>
      <c r="JHD4468" s="288"/>
      <c r="JHE4468" s="288"/>
      <c r="JHF4468" s="288"/>
      <c r="JHG4468" s="288"/>
      <c r="JHH4468" s="288"/>
      <c r="JHI4468" s="288"/>
      <c r="JHJ4468" s="288"/>
      <c r="JHK4468" s="288"/>
      <c r="JHL4468" s="288"/>
      <c r="JHM4468" s="288"/>
      <c r="JHN4468" s="288"/>
      <c r="JHO4468" s="288"/>
      <c r="JHP4468" s="288"/>
      <c r="JHQ4468" s="288"/>
      <c r="JHR4468" s="288"/>
      <c r="JHS4468" s="288"/>
      <c r="JHT4468" s="288"/>
      <c r="JHU4468" s="288"/>
      <c r="JHV4468" s="288"/>
      <c r="JHW4468" s="288"/>
      <c r="JHX4468" s="288"/>
      <c r="JHY4468" s="288"/>
      <c r="JHZ4468" s="288"/>
      <c r="JIA4468" s="288"/>
      <c r="JIB4468" s="288"/>
      <c r="JIC4468" s="288"/>
      <c r="JID4468" s="288"/>
      <c r="JIE4468" s="288"/>
      <c r="JIF4468" s="288"/>
      <c r="JIG4468" s="288"/>
      <c r="JIH4468" s="288"/>
      <c r="JII4468" s="288"/>
      <c r="JIJ4468" s="288"/>
      <c r="JIK4468" s="288"/>
      <c r="JIL4468" s="288"/>
      <c r="JIM4468" s="288"/>
      <c r="JIN4468" s="288"/>
      <c r="JIO4468" s="288"/>
      <c r="JIP4468" s="288"/>
      <c r="JIQ4468" s="288"/>
      <c r="JIR4468" s="288"/>
      <c r="JIS4468" s="288"/>
      <c r="JIT4468" s="288"/>
      <c r="JIU4468" s="288"/>
      <c r="JIV4468" s="288"/>
      <c r="JIW4468" s="288"/>
      <c r="JIX4468" s="288"/>
      <c r="JIY4468" s="288"/>
      <c r="JIZ4468" s="288"/>
      <c r="JJA4468" s="288"/>
      <c r="JJB4468" s="288"/>
      <c r="JJC4468" s="288"/>
      <c r="JJD4468" s="288"/>
      <c r="JJE4468" s="288"/>
      <c r="JJF4468" s="288"/>
      <c r="JJG4468" s="288"/>
      <c r="JJH4468" s="288"/>
      <c r="JJI4468" s="288"/>
      <c r="JJJ4468" s="288"/>
      <c r="JJK4468" s="288"/>
      <c r="JJL4468" s="288"/>
      <c r="JJM4468" s="288"/>
      <c r="JJN4468" s="288"/>
      <c r="JJO4468" s="288"/>
      <c r="JJP4468" s="288"/>
      <c r="JJQ4468" s="288"/>
      <c r="JJR4468" s="288"/>
      <c r="JJS4468" s="288"/>
      <c r="JJT4468" s="288"/>
      <c r="JJU4468" s="288"/>
      <c r="JJV4468" s="288"/>
      <c r="JJW4468" s="288"/>
      <c r="JJX4468" s="288"/>
      <c r="JJY4468" s="288"/>
      <c r="JJZ4468" s="288"/>
      <c r="JKA4468" s="288"/>
      <c r="JKB4468" s="288"/>
      <c r="JKC4468" s="288"/>
      <c r="JKD4468" s="288"/>
      <c r="JKE4468" s="288"/>
      <c r="JKF4468" s="288"/>
      <c r="JKG4468" s="288"/>
      <c r="JKH4468" s="288"/>
      <c r="JKI4468" s="288"/>
      <c r="JKJ4468" s="288"/>
      <c r="JKK4468" s="288"/>
      <c r="JKL4468" s="288"/>
      <c r="JKM4468" s="288"/>
      <c r="JKN4468" s="288"/>
      <c r="JKO4468" s="288"/>
      <c r="JKP4468" s="288"/>
      <c r="JKQ4468" s="288"/>
      <c r="JKR4468" s="288"/>
      <c r="JKS4468" s="288"/>
      <c r="JKT4468" s="288"/>
      <c r="JKU4468" s="288"/>
      <c r="JKV4468" s="288"/>
      <c r="JKW4468" s="288"/>
      <c r="JKX4468" s="288"/>
      <c r="JKY4468" s="288"/>
      <c r="JKZ4468" s="288"/>
      <c r="JLA4468" s="288"/>
      <c r="JLB4468" s="288"/>
      <c r="JLC4468" s="288"/>
      <c r="JLD4468" s="288"/>
      <c r="JLE4468" s="288"/>
      <c r="JLF4468" s="288"/>
      <c r="JLG4468" s="288"/>
      <c r="JLH4468" s="288"/>
      <c r="JLI4468" s="288"/>
      <c r="JLJ4468" s="288"/>
      <c r="JLK4468" s="288"/>
      <c r="JLL4468" s="288"/>
      <c r="JLM4468" s="288"/>
      <c r="JLN4468" s="288"/>
      <c r="JLO4468" s="288"/>
      <c r="JLP4468" s="288"/>
      <c r="JLQ4468" s="288"/>
      <c r="JLR4468" s="288"/>
      <c r="JLS4468" s="288"/>
      <c r="JLT4468" s="288"/>
      <c r="JLU4468" s="288"/>
      <c r="JLV4468" s="288"/>
      <c r="JLW4468" s="288"/>
      <c r="JLX4468" s="288"/>
      <c r="JLY4468" s="288"/>
      <c r="JLZ4468" s="288"/>
      <c r="JMA4468" s="288"/>
      <c r="JMB4468" s="288"/>
      <c r="JMC4468" s="288"/>
      <c r="JMD4468" s="288"/>
      <c r="JME4468" s="288"/>
      <c r="JMF4468" s="288"/>
      <c r="JMG4468" s="288"/>
      <c r="JMH4468" s="288"/>
      <c r="JMI4468" s="288"/>
      <c r="JMJ4468" s="288"/>
      <c r="JMK4468" s="288"/>
      <c r="JML4468" s="288"/>
      <c r="JMM4468" s="288"/>
      <c r="JMN4468" s="288"/>
      <c r="JMO4468" s="288"/>
      <c r="JMP4468" s="288"/>
      <c r="JMQ4468" s="288"/>
      <c r="JMR4468" s="288"/>
      <c r="JMS4468" s="288"/>
      <c r="JMT4468" s="288"/>
      <c r="JMU4468" s="288"/>
      <c r="JMV4468" s="288"/>
      <c r="JMW4468" s="288"/>
      <c r="JMX4468" s="288"/>
      <c r="JMY4468" s="288"/>
      <c r="JMZ4468" s="288"/>
      <c r="JNA4468" s="288"/>
      <c r="JNB4468" s="288"/>
      <c r="JNC4468" s="288"/>
      <c r="JND4468" s="288"/>
      <c r="JNE4468" s="288"/>
      <c r="JNF4468" s="288"/>
      <c r="JNG4468" s="288"/>
      <c r="JNH4468" s="288"/>
      <c r="JNI4468" s="288"/>
      <c r="JNJ4468" s="288"/>
      <c r="JNK4468" s="288"/>
      <c r="JNL4468" s="288"/>
      <c r="JNM4468" s="288"/>
      <c r="JNN4468" s="288"/>
      <c r="JNO4468" s="288"/>
      <c r="JNP4468" s="288"/>
      <c r="JNQ4468" s="288"/>
      <c r="JNR4468" s="288"/>
      <c r="JNS4468" s="288"/>
      <c r="JNT4468" s="288"/>
      <c r="JNU4468" s="288"/>
      <c r="JNV4468" s="288"/>
      <c r="JNW4468" s="288"/>
      <c r="JNX4468" s="288"/>
      <c r="JNY4468" s="288"/>
      <c r="JNZ4468" s="288"/>
      <c r="JOA4468" s="288"/>
      <c r="JOB4468" s="288"/>
      <c r="JOC4468" s="288"/>
      <c r="JOD4468" s="288"/>
      <c r="JOE4468" s="288"/>
      <c r="JOF4468" s="288"/>
      <c r="JOG4468" s="288"/>
      <c r="JOH4468" s="288"/>
      <c r="JOI4468" s="288"/>
      <c r="JOJ4468" s="288"/>
      <c r="JOK4468" s="288"/>
      <c r="JOL4468" s="288"/>
      <c r="JOM4468" s="288"/>
      <c r="JON4468" s="288"/>
      <c r="JOO4468" s="288"/>
      <c r="JOP4468" s="288"/>
      <c r="JOQ4468" s="288"/>
      <c r="JOR4468" s="288"/>
      <c r="JOS4468" s="288"/>
      <c r="JOT4468" s="288"/>
      <c r="JOU4468" s="288"/>
      <c r="JOV4468" s="288"/>
      <c r="JOW4468" s="288"/>
      <c r="JOX4468" s="288"/>
      <c r="JOY4468" s="288"/>
      <c r="JOZ4468" s="288"/>
      <c r="JPA4468" s="288"/>
      <c r="JPB4468" s="288"/>
      <c r="JPC4468" s="288"/>
      <c r="JPD4468" s="288"/>
      <c r="JPE4468" s="288"/>
      <c r="JPF4468" s="288"/>
      <c r="JPG4468" s="288"/>
      <c r="JPH4468" s="288"/>
      <c r="JPI4468" s="288"/>
      <c r="JPJ4468" s="288"/>
      <c r="JPK4468" s="288"/>
      <c r="JPL4468" s="288"/>
      <c r="JPM4468" s="288"/>
      <c r="JPN4468" s="288"/>
      <c r="JPO4468" s="288"/>
      <c r="JPP4468" s="288"/>
      <c r="JPQ4468" s="288"/>
      <c r="JPR4468" s="288"/>
      <c r="JPS4468" s="288"/>
      <c r="JPT4468" s="288"/>
      <c r="JPU4468" s="288"/>
      <c r="JPV4468" s="288"/>
      <c r="JPW4468" s="288"/>
      <c r="JPX4468" s="288"/>
      <c r="JPY4468" s="288"/>
      <c r="JPZ4468" s="288"/>
      <c r="JQA4468" s="288"/>
      <c r="JQB4468" s="288"/>
      <c r="JQC4468" s="288"/>
      <c r="JQD4468" s="288"/>
      <c r="JQE4468" s="288"/>
      <c r="JQF4468" s="288"/>
      <c r="JQG4468" s="288"/>
      <c r="JQH4468" s="288"/>
      <c r="JQI4468" s="288"/>
      <c r="JQJ4468" s="288"/>
      <c r="JQK4468" s="288"/>
      <c r="JQL4468" s="288"/>
      <c r="JQM4468" s="288"/>
      <c r="JQN4468" s="288"/>
      <c r="JQO4468" s="288"/>
      <c r="JQP4468" s="288"/>
      <c r="JQQ4468" s="288"/>
      <c r="JQR4468" s="288"/>
      <c r="JQS4468" s="288"/>
      <c r="JQT4468" s="288"/>
      <c r="JQU4468" s="288"/>
      <c r="JQV4468" s="288"/>
      <c r="JQW4468" s="288"/>
      <c r="JQX4468" s="288"/>
      <c r="JQY4468" s="288"/>
      <c r="JQZ4468" s="288"/>
      <c r="JRA4468" s="288"/>
      <c r="JRB4468" s="288"/>
      <c r="JRC4468" s="288"/>
      <c r="JRD4468" s="288"/>
      <c r="JRE4468" s="288"/>
      <c r="JRF4468" s="288"/>
      <c r="JRG4468" s="288"/>
      <c r="JRH4468" s="288"/>
      <c r="JRI4468" s="288"/>
      <c r="JRJ4468" s="288"/>
      <c r="JRK4468" s="288"/>
      <c r="JRL4468" s="288"/>
      <c r="JRM4468" s="288"/>
      <c r="JRN4468" s="288"/>
      <c r="JRO4468" s="288"/>
      <c r="JRP4468" s="288"/>
      <c r="JRQ4468" s="288"/>
      <c r="JRR4468" s="288"/>
      <c r="JRS4468" s="288"/>
      <c r="JRT4468" s="288"/>
      <c r="JRU4468" s="288"/>
      <c r="JRV4468" s="288"/>
      <c r="JRW4468" s="288"/>
      <c r="JRX4468" s="288"/>
      <c r="JRY4468" s="288"/>
      <c r="JRZ4468" s="288"/>
      <c r="JSA4468" s="288"/>
      <c r="JSB4468" s="288"/>
      <c r="JSC4468" s="288"/>
      <c r="JSD4468" s="288"/>
      <c r="JSE4468" s="288"/>
      <c r="JSF4468" s="288"/>
      <c r="JSG4468" s="288"/>
      <c r="JSH4468" s="288"/>
      <c r="JSI4468" s="288"/>
      <c r="JSJ4468" s="288"/>
      <c r="JSK4468" s="288"/>
      <c r="JSL4468" s="288"/>
      <c r="JSM4468" s="288"/>
      <c r="JSN4468" s="288"/>
      <c r="JSO4468" s="288"/>
      <c r="JSP4468" s="288"/>
      <c r="JSQ4468" s="288"/>
      <c r="JSR4468" s="288"/>
      <c r="JSS4468" s="288"/>
      <c r="JST4468" s="288"/>
      <c r="JSU4468" s="288"/>
      <c r="JSV4468" s="288"/>
      <c r="JSW4468" s="288"/>
      <c r="JSX4468" s="288"/>
      <c r="JSY4468" s="288"/>
      <c r="JSZ4468" s="288"/>
      <c r="JTA4468" s="288"/>
      <c r="JTB4468" s="288"/>
      <c r="JTC4468" s="288"/>
      <c r="JTD4468" s="288"/>
      <c r="JTE4468" s="288"/>
      <c r="JTF4468" s="288"/>
      <c r="JTG4468" s="288"/>
      <c r="JTH4468" s="288"/>
      <c r="JTI4468" s="288"/>
      <c r="JTJ4468" s="288"/>
      <c r="JTK4468" s="288"/>
      <c r="JTL4468" s="288"/>
      <c r="JTM4468" s="288"/>
      <c r="JTN4468" s="288"/>
      <c r="JTO4468" s="288"/>
      <c r="JTP4468" s="288"/>
      <c r="JTQ4468" s="288"/>
      <c r="JTR4468" s="288"/>
      <c r="JTS4468" s="288"/>
      <c r="JTT4468" s="288"/>
      <c r="JTU4468" s="288"/>
      <c r="JTV4468" s="288"/>
      <c r="JTW4468" s="288"/>
      <c r="JTX4468" s="288"/>
      <c r="JTY4468" s="288"/>
      <c r="JTZ4468" s="288"/>
      <c r="JUA4468" s="288"/>
      <c r="JUB4468" s="288"/>
      <c r="JUC4468" s="288"/>
      <c r="JUD4468" s="288"/>
      <c r="JUE4468" s="288"/>
      <c r="JUF4468" s="288"/>
      <c r="JUG4468" s="288"/>
      <c r="JUH4468" s="288"/>
      <c r="JUI4468" s="288"/>
      <c r="JUJ4468" s="288"/>
      <c r="JUK4468" s="288"/>
      <c r="JUL4468" s="288"/>
      <c r="JUM4468" s="288"/>
      <c r="JUN4468" s="288"/>
      <c r="JUO4468" s="288"/>
      <c r="JUP4468" s="288"/>
      <c r="JUQ4468" s="288"/>
      <c r="JUR4468" s="288"/>
      <c r="JUS4468" s="288"/>
      <c r="JUT4468" s="288"/>
      <c r="JUU4468" s="288"/>
      <c r="JUV4468" s="288"/>
      <c r="JUW4468" s="288"/>
      <c r="JUX4468" s="288"/>
      <c r="JUY4468" s="288"/>
      <c r="JUZ4468" s="288"/>
      <c r="JVA4468" s="288"/>
      <c r="JVB4468" s="288"/>
      <c r="JVC4468" s="288"/>
      <c r="JVD4468" s="288"/>
      <c r="JVE4468" s="288"/>
      <c r="JVF4468" s="288"/>
      <c r="JVG4468" s="288"/>
      <c r="JVH4468" s="288"/>
      <c r="JVI4468" s="288"/>
      <c r="JVJ4468" s="288"/>
      <c r="JVK4468" s="288"/>
      <c r="JVL4468" s="288"/>
      <c r="JVM4468" s="288"/>
      <c r="JVN4468" s="288"/>
      <c r="JVO4468" s="288"/>
      <c r="JVP4468" s="288"/>
      <c r="JVQ4468" s="288"/>
      <c r="JVR4468" s="288"/>
      <c r="JVS4468" s="288"/>
      <c r="JVT4468" s="288"/>
      <c r="JVU4468" s="288"/>
      <c r="JVV4468" s="288"/>
      <c r="JVW4468" s="288"/>
      <c r="JVX4468" s="288"/>
      <c r="JVY4468" s="288"/>
      <c r="JVZ4468" s="288"/>
      <c r="JWA4468" s="288"/>
      <c r="JWB4468" s="288"/>
      <c r="JWC4468" s="288"/>
      <c r="JWD4468" s="288"/>
      <c r="JWE4468" s="288"/>
      <c r="JWF4468" s="288"/>
      <c r="JWG4468" s="288"/>
      <c r="JWH4468" s="288"/>
      <c r="JWI4468" s="288"/>
      <c r="JWJ4468" s="288"/>
      <c r="JWK4468" s="288"/>
      <c r="JWL4468" s="288"/>
      <c r="JWM4468" s="288"/>
      <c r="JWN4468" s="288"/>
      <c r="JWO4468" s="288"/>
      <c r="JWP4468" s="288"/>
      <c r="JWQ4468" s="288"/>
      <c r="JWR4468" s="288"/>
      <c r="JWS4468" s="288"/>
      <c r="JWT4468" s="288"/>
      <c r="JWU4468" s="288"/>
      <c r="JWV4468" s="288"/>
      <c r="JWW4468" s="288"/>
      <c r="JWX4468" s="288"/>
      <c r="JWY4468" s="288"/>
      <c r="JWZ4468" s="288"/>
      <c r="JXA4468" s="288"/>
      <c r="JXB4468" s="288"/>
      <c r="JXC4468" s="288"/>
      <c r="JXD4468" s="288"/>
      <c r="JXE4468" s="288"/>
      <c r="JXF4468" s="288"/>
      <c r="JXG4468" s="288"/>
      <c r="JXH4468" s="288"/>
      <c r="JXI4468" s="288"/>
      <c r="JXJ4468" s="288"/>
      <c r="JXK4468" s="288"/>
      <c r="JXL4468" s="288"/>
      <c r="JXM4468" s="288"/>
      <c r="JXN4468" s="288"/>
      <c r="JXO4468" s="288"/>
      <c r="JXP4468" s="288"/>
      <c r="JXQ4468" s="288"/>
      <c r="JXR4468" s="288"/>
      <c r="JXS4468" s="288"/>
      <c r="JXT4468" s="288"/>
      <c r="JXU4468" s="288"/>
      <c r="JXV4468" s="288"/>
      <c r="JXW4468" s="288"/>
      <c r="JXX4468" s="288"/>
      <c r="JXY4468" s="288"/>
      <c r="JXZ4468" s="288"/>
      <c r="JYA4468" s="288"/>
      <c r="JYB4468" s="288"/>
      <c r="JYC4468" s="288"/>
      <c r="JYD4468" s="288"/>
      <c r="JYE4468" s="288"/>
      <c r="JYF4468" s="288"/>
      <c r="JYG4468" s="288"/>
      <c r="JYH4468" s="288"/>
      <c r="JYI4468" s="288"/>
      <c r="JYJ4468" s="288"/>
      <c r="JYK4468" s="288"/>
      <c r="JYL4468" s="288"/>
      <c r="JYM4468" s="288"/>
      <c r="JYN4468" s="288"/>
      <c r="JYO4468" s="288"/>
      <c r="JYP4468" s="288"/>
      <c r="JYQ4468" s="288"/>
      <c r="JYR4468" s="288"/>
      <c r="JYS4468" s="288"/>
      <c r="JYT4468" s="288"/>
      <c r="JYU4468" s="288"/>
      <c r="JYV4468" s="288"/>
      <c r="JYW4468" s="288"/>
      <c r="JYX4468" s="288"/>
      <c r="JYY4468" s="288"/>
      <c r="JYZ4468" s="288"/>
      <c r="JZA4468" s="288"/>
      <c r="JZB4468" s="288"/>
      <c r="JZC4468" s="288"/>
      <c r="JZD4468" s="288"/>
      <c r="JZE4468" s="288"/>
      <c r="JZF4468" s="288"/>
      <c r="JZG4468" s="288"/>
      <c r="JZH4468" s="288"/>
      <c r="JZI4468" s="288"/>
      <c r="JZJ4468" s="288"/>
      <c r="JZK4468" s="288"/>
      <c r="JZL4468" s="288"/>
      <c r="JZM4468" s="288"/>
      <c r="JZN4468" s="288"/>
      <c r="JZO4468" s="288"/>
      <c r="JZP4468" s="288"/>
      <c r="JZQ4468" s="288"/>
      <c r="JZR4468" s="288"/>
      <c r="JZS4468" s="288"/>
      <c r="JZT4468" s="288"/>
      <c r="JZU4468" s="288"/>
      <c r="JZV4468" s="288"/>
      <c r="JZW4468" s="288"/>
      <c r="JZX4468" s="288"/>
      <c r="JZY4468" s="288"/>
      <c r="JZZ4468" s="288"/>
      <c r="KAA4468" s="288"/>
      <c r="KAB4468" s="288"/>
      <c r="KAC4468" s="288"/>
      <c r="KAD4468" s="288"/>
      <c r="KAE4468" s="288"/>
      <c r="KAF4468" s="288"/>
      <c r="KAG4468" s="288"/>
      <c r="KAH4468" s="288"/>
      <c r="KAI4468" s="288"/>
      <c r="KAJ4468" s="288"/>
      <c r="KAK4468" s="288"/>
      <c r="KAL4468" s="288"/>
      <c r="KAM4468" s="288"/>
      <c r="KAN4468" s="288"/>
      <c r="KAO4468" s="288"/>
      <c r="KAP4468" s="288"/>
      <c r="KAQ4468" s="288"/>
      <c r="KAR4468" s="288"/>
      <c r="KAS4468" s="288"/>
      <c r="KAT4468" s="288"/>
      <c r="KAU4468" s="288"/>
      <c r="KAV4468" s="288"/>
      <c r="KAW4468" s="288"/>
      <c r="KAX4468" s="288"/>
      <c r="KAY4468" s="288"/>
      <c r="KAZ4468" s="288"/>
      <c r="KBA4468" s="288"/>
      <c r="KBB4468" s="288"/>
      <c r="KBC4468" s="288"/>
      <c r="KBD4468" s="288"/>
      <c r="KBE4468" s="288"/>
      <c r="KBF4468" s="288"/>
      <c r="KBG4468" s="288"/>
      <c r="KBH4468" s="288"/>
      <c r="KBI4468" s="288"/>
      <c r="KBJ4468" s="288"/>
      <c r="KBK4468" s="288"/>
      <c r="KBL4468" s="288"/>
      <c r="KBM4468" s="288"/>
      <c r="KBN4468" s="288"/>
      <c r="KBO4468" s="288"/>
      <c r="KBP4468" s="288"/>
      <c r="KBQ4468" s="288"/>
      <c r="KBR4468" s="288"/>
      <c r="KBS4468" s="288"/>
      <c r="KBT4468" s="288"/>
      <c r="KBU4468" s="288"/>
      <c r="KBV4468" s="288"/>
      <c r="KBW4468" s="288"/>
      <c r="KBX4468" s="288"/>
      <c r="KBY4468" s="288"/>
      <c r="KBZ4468" s="288"/>
      <c r="KCA4468" s="288"/>
      <c r="KCB4468" s="288"/>
      <c r="KCC4468" s="288"/>
      <c r="KCD4468" s="288"/>
      <c r="KCE4468" s="288"/>
      <c r="KCF4468" s="288"/>
      <c r="KCG4468" s="288"/>
      <c r="KCH4468" s="288"/>
      <c r="KCI4468" s="288"/>
      <c r="KCJ4468" s="288"/>
      <c r="KCK4468" s="288"/>
      <c r="KCL4468" s="288"/>
      <c r="KCM4468" s="288"/>
      <c r="KCN4468" s="288"/>
      <c r="KCO4468" s="288"/>
      <c r="KCP4468" s="288"/>
      <c r="KCQ4468" s="288"/>
      <c r="KCR4468" s="288"/>
      <c r="KCS4468" s="288"/>
      <c r="KCT4468" s="288"/>
      <c r="KCU4468" s="288"/>
      <c r="KCV4468" s="288"/>
      <c r="KCW4468" s="288"/>
      <c r="KCX4468" s="288"/>
      <c r="KCY4468" s="288"/>
      <c r="KCZ4468" s="288"/>
      <c r="KDA4468" s="288"/>
      <c r="KDB4468" s="288"/>
      <c r="KDC4468" s="288"/>
      <c r="KDD4468" s="288"/>
      <c r="KDE4468" s="288"/>
      <c r="KDF4468" s="288"/>
      <c r="KDG4468" s="288"/>
      <c r="KDH4468" s="288"/>
      <c r="KDI4468" s="288"/>
      <c r="KDJ4468" s="288"/>
      <c r="KDK4468" s="288"/>
      <c r="KDL4468" s="288"/>
      <c r="KDM4468" s="288"/>
      <c r="KDN4468" s="288"/>
      <c r="KDO4468" s="288"/>
      <c r="KDP4468" s="288"/>
      <c r="KDQ4468" s="288"/>
      <c r="KDR4468" s="288"/>
      <c r="KDS4468" s="288"/>
      <c r="KDT4468" s="288"/>
      <c r="KDU4468" s="288"/>
      <c r="KDV4468" s="288"/>
      <c r="KDW4468" s="288"/>
      <c r="KDX4468" s="288"/>
      <c r="KDY4468" s="288"/>
      <c r="KDZ4468" s="288"/>
      <c r="KEA4468" s="288"/>
      <c r="KEB4468" s="288"/>
      <c r="KEC4468" s="288"/>
      <c r="KED4468" s="288"/>
      <c r="KEE4468" s="288"/>
      <c r="KEF4468" s="288"/>
      <c r="KEG4468" s="288"/>
      <c r="KEH4468" s="288"/>
      <c r="KEI4468" s="288"/>
      <c r="KEJ4468" s="288"/>
      <c r="KEK4468" s="288"/>
      <c r="KEL4468" s="288"/>
      <c r="KEM4468" s="288"/>
      <c r="KEN4468" s="288"/>
      <c r="KEO4468" s="288"/>
      <c r="KEP4468" s="288"/>
      <c r="KEQ4468" s="288"/>
      <c r="KER4468" s="288"/>
      <c r="KES4468" s="288"/>
      <c r="KET4468" s="288"/>
      <c r="KEU4468" s="288"/>
      <c r="KEV4468" s="288"/>
      <c r="KEW4468" s="288"/>
      <c r="KEX4468" s="288"/>
      <c r="KEY4468" s="288"/>
      <c r="KEZ4468" s="288"/>
      <c r="KFA4468" s="288"/>
      <c r="KFB4468" s="288"/>
      <c r="KFC4468" s="288"/>
      <c r="KFD4468" s="288"/>
      <c r="KFE4468" s="288"/>
      <c r="KFF4468" s="288"/>
      <c r="KFG4468" s="288"/>
      <c r="KFH4468" s="288"/>
      <c r="KFI4468" s="288"/>
      <c r="KFJ4468" s="288"/>
      <c r="KFK4468" s="288"/>
      <c r="KFL4468" s="288"/>
      <c r="KFM4468" s="288"/>
      <c r="KFN4468" s="288"/>
      <c r="KFO4468" s="288"/>
      <c r="KFP4468" s="288"/>
      <c r="KFQ4468" s="288"/>
      <c r="KFR4468" s="288"/>
      <c r="KFS4468" s="288"/>
      <c r="KFT4468" s="288"/>
      <c r="KFU4468" s="288"/>
      <c r="KFV4468" s="288"/>
      <c r="KFW4468" s="288"/>
      <c r="KFX4468" s="288"/>
      <c r="KFY4468" s="288"/>
      <c r="KFZ4468" s="288"/>
      <c r="KGA4468" s="288"/>
      <c r="KGB4468" s="288"/>
      <c r="KGC4468" s="288"/>
      <c r="KGD4468" s="288"/>
      <c r="KGE4468" s="288"/>
      <c r="KGF4468" s="288"/>
      <c r="KGG4468" s="288"/>
      <c r="KGH4468" s="288"/>
      <c r="KGI4468" s="288"/>
      <c r="KGJ4468" s="288"/>
      <c r="KGK4468" s="288"/>
      <c r="KGL4468" s="288"/>
      <c r="KGM4468" s="288"/>
      <c r="KGN4468" s="288"/>
      <c r="KGO4468" s="288"/>
      <c r="KGP4468" s="288"/>
      <c r="KGQ4468" s="288"/>
      <c r="KGR4468" s="288"/>
      <c r="KGS4468" s="288"/>
      <c r="KGT4468" s="288"/>
      <c r="KGU4468" s="288"/>
      <c r="KGV4468" s="288"/>
      <c r="KGW4468" s="288"/>
      <c r="KGX4468" s="288"/>
      <c r="KGY4468" s="288"/>
      <c r="KGZ4468" s="288"/>
      <c r="KHA4468" s="288"/>
      <c r="KHB4468" s="288"/>
      <c r="KHC4468" s="288"/>
      <c r="KHD4468" s="288"/>
      <c r="KHE4468" s="288"/>
      <c r="KHF4468" s="288"/>
      <c r="KHG4468" s="288"/>
      <c r="KHH4468" s="288"/>
      <c r="KHI4468" s="288"/>
      <c r="KHJ4468" s="288"/>
      <c r="KHK4468" s="288"/>
      <c r="KHL4468" s="288"/>
      <c r="KHM4468" s="288"/>
      <c r="KHN4468" s="288"/>
      <c r="KHO4468" s="288"/>
      <c r="KHP4468" s="288"/>
      <c r="KHQ4468" s="288"/>
      <c r="KHR4468" s="288"/>
      <c r="KHS4468" s="288"/>
      <c r="KHT4468" s="288"/>
      <c r="KHU4468" s="288"/>
      <c r="KHV4468" s="288"/>
      <c r="KHW4468" s="288"/>
      <c r="KHX4468" s="288"/>
      <c r="KHY4468" s="288"/>
      <c r="KHZ4468" s="288"/>
      <c r="KIA4468" s="288"/>
      <c r="KIB4468" s="288"/>
      <c r="KIC4468" s="288"/>
      <c r="KID4468" s="288"/>
      <c r="KIE4468" s="288"/>
      <c r="KIF4468" s="288"/>
      <c r="KIG4468" s="288"/>
      <c r="KIH4468" s="288"/>
      <c r="KII4468" s="288"/>
      <c r="KIJ4468" s="288"/>
      <c r="KIK4468" s="288"/>
      <c r="KIL4468" s="288"/>
      <c r="KIM4468" s="288"/>
      <c r="KIN4468" s="288"/>
      <c r="KIO4468" s="288"/>
      <c r="KIP4468" s="288"/>
      <c r="KIQ4468" s="288"/>
      <c r="KIR4468" s="288"/>
      <c r="KIS4468" s="288"/>
      <c r="KIT4468" s="288"/>
      <c r="KIU4468" s="288"/>
      <c r="KIV4468" s="288"/>
      <c r="KIW4468" s="288"/>
      <c r="KIX4468" s="288"/>
      <c r="KIY4468" s="288"/>
      <c r="KIZ4468" s="288"/>
      <c r="KJA4468" s="288"/>
      <c r="KJB4468" s="288"/>
      <c r="KJC4468" s="288"/>
      <c r="KJD4468" s="288"/>
      <c r="KJE4468" s="288"/>
      <c r="KJF4468" s="288"/>
      <c r="KJG4468" s="288"/>
      <c r="KJH4468" s="288"/>
      <c r="KJI4468" s="288"/>
      <c r="KJJ4468" s="288"/>
      <c r="KJK4468" s="288"/>
      <c r="KJL4468" s="288"/>
      <c r="KJM4468" s="288"/>
      <c r="KJN4468" s="288"/>
      <c r="KJO4468" s="288"/>
      <c r="KJP4468" s="288"/>
      <c r="KJQ4468" s="288"/>
      <c r="KJR4468" s="288"/>
      <c r="KJS4468" s="288"/>
      <c r="KJT4468" s="288"/>
      <c r="KJU4468" s="288"/>
      <c r="KJV4468" s="288"/>
      <c r="KJW4468" s="288"/>
      <c r="KJX4468" s="288"/>
      <c r="KJY4468" s="288"/>
      <c r="KJZ4468" s="288"/>
      <c r="KKA4468" s="288"/>
      <c r="KKB4468" s="288"/>
      <c r="KKC4468" s="288"/>
      <c r="KKD4468" s="288"/>
      <c r="KKE4468" s="288"/>
      <c r="KKF4468" s="288"/>
      <c r="KKG4468" s="288"/>
      <c r="KKH4468" s="288"/>
      <c r="KKI4468" s="288"/>
      <c r="KKJ4468" s="288"/>
      <c r="KKK4468" s="288"/>
      <c r="KKL4468" s="288"/>
      <c r="KKM4468" s="288"/>
      <c r="KKN4468" s="288"/>
      <c r="KKO4468" s="288"/>
      <c r="KKP4468" s="288"/>
      <c r="KKQ4468" s="288"/>
      <c r="KKR4468" s="288"/>
      <c r="KKS4468" s="288"/>
      <c r="KKT4468" s="288"/>
      <c r="KKU4468" s="288"/>
      <c r="KKV4468" s="288"/>
      <c r="KKW4468" s="288"/>
      <c r="KKX4468" s="288"/>
      <c r="KKY4468" s="288"/>
      <c r="KKZ4468" s="288"/>
      <c r="KLA4468" s="288"/>
      <c r="KLB4468" s="288"/>
      <c r="KLC4468" s="288"/>
      <c r="KLD4468" s="288"/>
      <c r="KLE4468" s="288"/>
      <c r="KLF4468" s="288"/>
      <c r="KLG4468" s="288"/>
      <c r="KLH4468" s="288"/>
      <c r="KLI4468" s="288"/>
      <c r="KLJ4468" s="288"/>
      <c r="KLK4468" s="288"/>
      <c r="KLL4468" s="288"/>
      <c r="KLM4468" s="288"/>
      <c r="KLN4468" s="288"/>
      <c r="KLO4468" s="288"/>
      <c r="KLP4468" s="288"/>
      <c r="KLQ4468" s="288"/>
      <c r="KLR4468" s="288"/>
      <c r="KLS4468" s="288"/>
      <c r="KLT4468" s="288"/>
      <c r="KLU4468" s="288"/>
      <c r="KLV4468" s="288"/>
      <c r="KLW4468" s="288"/>
      <c r="KLX4468" s="288"/>
      <c r="KLY4468" s="288"/>
      <c r="KLZ4468" s="288"/>
      <c r="KMA4468" s="288"/>
      <c r="KMB4468" s="288"/>
      <c r="KMC4468" s="288"/>
      <c r="KMD4468" s="288"/>
      <c r="KME4468" s="288"/>
      <c r="KMF4468" s="288"/>
      <c r="KMG4468" s="288"/>
      <c r="KMH4468" s="288"/>
      <c r="KMI4468" s="288"/>
      <c r="KMJ4468" s="288"/>
      <c r="KMK4468" s="288"/>
      <c r="KML4468" s="288"/>
      <c r="KMM4468" s="288"/>
      <c r="KMN4468" s="288"/>
      <c r="KMO4468" s="288"/>
      <c r="KMP4468" s="288"/>
      <c r="KMQ4468" s="288"/>
      <c r="KMR4468" s="288"/>
      <c r="KMS4468" s="288"/>
      <c r="KMT4468" s="288"/>
      <c r="KMU4468" s="288"/>
      <c r="KMV4468" s="288"/>
      <c r="KMW4468" s="288"/>
      <c r="KMX4468" s="288"/>
      <c r="KMY4468" s="288"/>
      <c r="KMZ4468" s="288"/>
      <c r="KNA4468" s="288"/>
      <c r="KNB4468" s="288"/>
      <c r="KNC4468" s="288"/>
      <c r="KND4468" s="288"/>
      <c r="KNE4468" s="288"/>
      <c r="KNF4468" s="288"/>
      <c r="KNG4468" s="288"/>
      <c r="KNH4468" s="288"/>
      <c r="KNI4468" s="288"/>
      <c r="KNJ4468" s="288"/>
      <c r="KNK4468" s="288"/>
      <c r="KNL4468" s="288"/>
      <c r="KNM4468" s="288"/>
      <c r="KNN4468" s="288"/>
      <c r="KNO4468" s="288"/>
      <c r="KNP4468" s="288"/>
      <c r="KNQ4468" s="288"/>
      <c r="KNR4468" s="288"/>
      <c r="KNS4468" s="288"/>
      <c r="KNT4468" s="288"/>
      <c r="KNU4468" s="288"/>
      <c r="KNV4468" s="288"/>
      <c r="KNW4468" s="288"/>
      <c r="KNX4468" s="288"/>
      <c r="KNY4468" s="288"/>
      <c r="KNZ4468" s="288"/>
      <c r="KOA4468" s="288"/>
      <c r="KOB4468" s="288"/>
      <c r="KOC4468" s="288"/>
      <c r="KOD4468" s="288"/>
      <c r="KOE4468" s="288"/>
      <c r="KOF4468" s="288"/>
      <c r="KOG4468" s="288"/>
      <c r="KOH4468" s="288"/>
      <c r="KOI4468" s="288"/>
      <c r="KOJ4468" s="288"/>
      <c r="KOK4468" s="288"/>
      <c r="KOL4468" s="288"/>
      <c r="KOM4468" s="288"/>
      <c r="KON4468" s="288"/>
      <c r="KOO4468" s="288"/>
      <c r="KOP4468" s="288"/>
      <c r="KOQ4468" s="288"/>
      <c r="KOR4468" s="288"/>
      <c r="KOS4468" s="288"/>
      <c r="KOT4468" s="288"/>
      <c r="KOU4468" s="288"/>
      <c r="KOV4468" s="288"/>
      <c r="KOW4468" s="288"/>
      <c r="KOX4468" s="288"/>
      <c r="KOY4468" s="288"/>
      <c r="KOZ4468" s="288"/>
      <c r="KPA4468" s="288"/>
      <c r="KPB4468" s="288"/>
      <c r="KPC4468" s="288"/>
      <c r="KPD4468" s="288"/>
      <c r="KPE4468" s="288"/>
      <c r="KPF4468" s="288"/>
      <c r="KPG4468" s="288"/>
      <c r="KPH4468" s="288"/>
      <c r="KPI4468" s="288"/>
      <c r="KPJ4468" s="288"/>
      <c r="KPK4468" s="288"/>
      <c r="KPL4468" s="288"/>
      <c r="KPM4468" s="288"/>
      <c r="KPN4468" s="288"/>
      <c r="KPO4468" s="288"/>
      <c r="KPP4468" s="288"/>
      <c r="KPQ4468" s="288"/>
      <c r="KPR4468" s="288"/>
      <c r="KPS4468" s="288"/>
      <c r="KPT4468" s="288"/>
      <c r="KPU4468" s="288"/>
      <c r="KPV4468" s="288"/>
      <c r="KPW4468" s="288"/>
      <c r="KPX4468" s="288"/>
      <c r="KPY4468" s="288"/>
      <c r="KPZ4468" s="288"/>
      <c r="KQA4468" s="288"/>
      <c r="KQB4468" s="288"/>
      <c r="KQC4468" s="288"/>
      <c r="KQD4468" s="288"/>
      <c r="KQE4468" s="288"/>
      <c r="KQF4468" s="288"/>
      <c r="KQG4468" s="288"/>
      <c r="KQH4468" s="288"/>
      <c r="KQI4468" s="288"/>
      <c r="KQJ4468" s="288"/>
      <c r="KQK4468" s="288"/>
      <c r="KQL4468" s="288"/>
      <c r="KQM4468" s="288"/>
      <c r="KQN4468" s="288"/>
      <c r="KQO4468" s="288"/>
      <c r="KQP4468" s="288"/>
      <c r="KQQ4468" s="288"/>
      <c r="KQR4468" s="288"/>
      <c r="KQS4468" s="288"/>
      <c r="KQT4468" s="288"/>
      <c r="KQU4468" s="288"/>
      <c r="KQV4468" s="288"/>
      <c r="KQW4468" s="288"/>
      <c r="KQX4468" s="288"/>
      <c r="KQY4468" s="288"/>
      <c r="KQZ4468" s="288"/>
      <c r="KRA4468" s="288"/>
      <c r="KRB4468" s="288"/>
      <c r="KRC4468" s="288"/>
      <c r="KRD4468" s="288"/>
      <c r="KRE4468" s="288"/>
      <c r="KRF4468" s="288"/>
      <c r="KRG4468" s="288"/>
      <c r="KRH4468" s="288"/>
      <c r="KRI4468" s="288"/>
      <c r="KRJ4468" s="288"/>
      <c r="KRK4468" s="288"/>
      <c r="KRL4468" s="288"/>
      <c r="KRM4468" s="288"/>
      <c r="KRN4468" s="288"/>
      <c r="KRO4468" s="288"/>
      <c r="KRP4468" s="288"/>
      <c r="KRQ4468" s="288"/>
      <c r="KRR4468" s="288"/>
      <c r="KRS4468" s="288"/>
      <c r="KRT4468" s="288"/>
      <c r="KRU4468" s="288"/>
      <c r="KRV4468" s="288"/>
      <c r="KRW4468" s="288"/>
      <c r="KRX4468" s="288"/>
      <c r="KRY4468" s="288"/>
      <c r="KRZ4468" s="288"/>
      <c r="KSA4468" s="288"/>
      <c r="KSB4468" s="288"/>
      <c r="KSC4468" s="288"/>
      <c r="KSD4468" s="288"/>
      <c r="KSE4468" s="288"/>
      <c r="KSF4468" s="288"/>
      <c r="KSG4468" s="288"/>
      <c r="KSH4468" s="288"/>
      <c r="KSI4468" s="288"/>
      <c r="KSJ4468" s="288"/>
      <c r="KSK4468" s="288"/>
      <c r="KSL4468" s="288"/>
      <c r="KSM4468" s="288"/>
      <c r="KSN4468" s="288"/>
      <c r="KSO4468" s="288"/>
      <c r="KSP4468" s="288"/>
      <c r="KSQ4468" s="288"/>
      <c r="KSR4468" s="288"/>
      <c r="KSS4468" s="288"/>
      <c r="KST4468" s="288"/>
      <c r="KSU4468" s="288"/>
      <c r="KSV4468" s="288"/>
      <c r="KSW4468" s="288"/>
      <c r="KSX4468" s="288"/>
      <c r="KSY4468" s="288"/>
      <c r="KSZ4468" s="288"/>
      <c r="KTA4468" s="288"/>
      <c r="KTB4468" s="288"/>
      <c r="KTC4468" s="288"/>
      <c r="KTD4468" s="288"/>
      <c r="KTE4468" s="288"/>
      <c r="KTF4468" s="288"/>
      <c r="KTG4468" s="288"/>
      <c r="KTH4468" s="288"/>
      <c r="KTI4468" s="288"/>
      <c r="KTJ4468" s="288"/>
      <c r="KTK4468" s="288"/>
      <c r="KTL4468" s="288"/>
      <c r="KTM4468" s="288"/>
      <c r="KTN4468" s="288"/>
      <c r="KTO4468" s="288"/>
      <c r="KTP4468" s="288"/>
      <c r="KTQ4468" s="288"/>
      <c r="KTR4468" s="288"/>
      <c r="KTS4468" s="288"/>
      <c r="KTT4468" s="288"/>
      <c r="KTU4468" s="288"/>
      <c r="KTV4468" s="288"/>
      <c r="KTW4468" s="288"/>
      <c r="KTX4468" s="288"/>
      <c r="KTY4468" s="288"/>
      <c r="KTZ4468" s="288"/>
      <c r="KUA4468" s="288"/>
      <c r="KUB4468" s="288"/>
      <c r="KUC4468" s="288"/>
      <c r="KUD4468" s="288"/>
      <c r="KUE4468" s="288"/>
      <c r="KUF4468" s="288"/>
      <c r="KUG4468" s="288"/>
      <c r="KUH4468" s="288"/>
      <c r="KUI4468" s="288"/>
      <c r="KUJ4468" s="288"/>
      <c r="KUK4468" s="288"/>
      <c r="KUL4468" s="288"/>
      <c r="KUM4468" s="288"/>
      <c r="KUN4468" s="288"/>
      <c r="KUO4468" s="288"/>
      <c r="KUP4468" s="288"/>
      <c r="KUQ4468" s="288"/>
      <c r="KUR4468" s="288"/>
      <c r="KUS4468" s="288"/>
      <c r="KUT4468" s="288"/>
      <c r="KUU4468" s="288"/>
      <c r="KUV4468" s="288"/>
      <c r="KUW4468" s="288"/>
      <c r="KUX4468" s="288"/>
      <c r="KUY4468" s="288"/>
      <c r="KUZ4468" s="288"/>
      <c r="KVA4468" s="288"/>
      <c r="KVB4468" s="288"/>
      <c r="KVC4468" s="288"/>
      <c r="KVD4468" s="288"/>
      <c r="KVE4468" s="288"/>
      <c r="KVF4468" s="288"/>
      <c r="KVG4468" s="288"/>
      <c r="KVH4468" s="288"/>
      <c r="KVI4468" s="288"/>
      <c r="KVJ4468" s="288"/>
      <c r="KVK4468" s="288"/>
      <c r="KVL4468" s="288"/>
      <c r="KVM4468" s="288"/>
      <c r="KVN4468" s="288"/>
      <c r="KVO4468" s="288"/>
      <c r="KVP4468" s="288"/>
      <c r="KVQ4468" s="288"/>
      <c r="KVR4468" s="288"/>
      <c r="KVS4468" s="288"/>
      <c r="KVT4468" s="288"/>
      <c r="KVU4468" s="288"/>
      <c r="KVV4468" s="288"/>
      <c r="KVW4468" s="288"/>
      <c r="KVX4468" s="288"/>
      <c r="KVY4468" s="288"/>
      <c r="KVZ4468" s="288"/>
      <c r="KWA4468" s="288"/>
      <c r="KWB4468" s="288"/>
      <c r="KWC4468" s="288"/>
      <c r="KWD4468" s="288"/>
      <c r="KWE4468" s="288"/>
      <c r="KWF4468" s="288"/>
      <c r="KWG4468" s="288"/>
      <c r="KWH4468" s="288"/>
      <c r="KWI4468" s="288"/>
      <c r="KWJ4468" s="288"/>
      <c r="KWK4468" s="288"/>
      <c r="KWL4468" s="288"/>
      <c r="KWM4468" s="288"/>
      <c r="KWN4468" s="288"/>
      <c r="KWO4468" s="288"/>
      <c r="KWP4468" s="288"/>
      <c r="KWQ4468" s="288"/>
      <c r="KWR4468" s="288"/>
      <c r="KWS4468" s="288"/>
      <c r="KWT4468" s="288"/>
      <c r="KWU4468" s="288"/>
      <c r="KWV4468" s="288"/>
      <c r="KWW4468" s="288"/>
      <c r="KWX4468" s="288"/>
      <c r="KWY4468" s="288"/>
      <c r="KWZ4468" s="288"/>
      <c r="KXA4468" s="288"/>
      <c r="KXB4468" s="288"/>
      <c r="KXC4468" s="288"/>
      <c r="KXD4468" s="288"/>
      <c r="KXE4468" s="288"/>
      <c r="KXF4468" s="288"/>
      <c r="KXG4468" s="288"/>
      <c r="KXH4468" s="288"/>
      <c r="KXI4468" s="288"/>
      <c r="KXJ4468" s="288"/>
      <c r="KXK4468" s="288"/>
      <c r="KXL4468" s="288"/>
      <c r="KXM4468" s="288"/>
      <c r="KXN4468" s="288"/>
      <c r="KXO4468" s="288"/>
      <c r="KXP4468" s="288"/>
      <c r="KXQ4468" s="288"/>
      <c r="KXR4468" s="288"/>
      <c r="KXS4468" s="288"/>
      <c r="KXT4468" s="288"/>
      <c r="KXU4468" s="288"/>
      <c r="KXV4468" s="288"/>
      <c r="KXW4468" s="288"/>
      <c r="KXX4468" s="288"/>
      <c r="KXY4468" s="288"/>
      <c r="KXZ4468" s="288"/>
      <c r="KYA4468" s="288"/>
      <c r="KYB4468" s="288"/>
      <c r="KYC4468" s="288"/>
      <c r="KYD4468" s="288"/>
      <c r="KYE4468" s="288"/>
      <c r="KYF4468" s="288"/>
      <c r="KYG4468" s="288"/>
      <c r="KYH4468" s="288"/>
      <c r="KYI4468" s="288"/>
      <c r="KYJ4468" s="288"/>
      <c r="KYK4468" s="288"/>
      <c r="KYL4468" s="288"/>
      <c r="KYM4468" s="288"/>
      <c r="KYN4468" s="288"/>
      <c r="KYO4468" s="288"/>
      <c r="KYP4468" s="288"/>
      <c r="KYQ4468" s="288"/>
      <c r="KYR4468" s="288"/>
      <c r="KYS4468" s="288"/>
      <c r="KYT4468" s="288"/>
      <c r="KYU4468" s="288"/>
      <c r="KYV4468" s="288"/>
      <c r="KYW4468" s="288"/>
      <c r="KYX4468" s="288"/>
      <c r="KYY4468" s="288"/>
      <c r="KYZ4468" s="288"/>
      <c r="KZA4468" s="288"/>
      <c r="KZB4468" s="288"/>
      <c r="KZC4468" s="288"/>
      <c r="KZD4468" s="288"/>
      <c r="KZE4468" s="288"/>
      <c r="KZF4468" s="288"/>
      <c r="KZG4468" s="288"/>
      <c r="KZH4468" s="288"/>
      <c r="KZI4468" s="288"/>
      <c r="KZJ4468" s="288"/>
      <c r="KZK4468" s="288"/>
      <c r="KZL4468" s="288"/>
      <c r="KZM4468" s="288"/>
      <c r="KZN4468" s="288"/>
      <c r="KZO4468" s="288"/>
      <c r="KZP4468" s="288"/>
      <c r="KZQ4468" s="288"/>
      <c r="KZR4468" s="288"/>
      <c r="KZS4468" s="288"/>
      <c r="KZT4468" s="288"/>
      <c r="KZU4468" s="288"/>
      <c r="KZV4468" s="288"/>
      <c r="KZW4468" s="288"/>
      <c r="KZX4468" s="288"/>
      <c r="KZY4468" s="288"/>
      <c r="KZZ4468" s="288"/>
      <c r="LAA4468" s="288"/>
      <c r="LAB4468" s="288"/>
      <c r="LAC4468" s="288"/>
      <c r="LAD4468" s="288"/>
      <c r="LAE4468" s="288"/>
      <c r="LAF4468" s="288"/>
      <c r="LAG4468" s="288"/>
      <c r="LAH4468" s="288"/>
      <c r="LAI4468" s="288"/>
      <c r="LAJ4468" s="288"/>
      <c r="LAK4468" s="288"/>
      <c r="LAL4468" s="288"/>
      <c r="LAM4468" s="288"/>
      <c r="LAN4468" s="288"/>
      <c r="LAO4468" s="288"/>
      <c r="LAP4468" s="288"/>
      <c r="LAQ4468" s="288"/>
      <c r="LAR4468" s="288"/>
      <c r="LAS4468" s="288"/>
      <c r="LAT4468" s="288"/>
      <c r="LAU4468" s="288"/>
      <c r="LAV4468" s="288"/>
      <c r="LAW4468" s="288"/>
      <c r="LAX4468" s="288"/>
      <c r="LAY4468" s="288"/>
      <c r="LAZ4468" s="288"/>
      <c r="LBA4468" s="288"/>
      <c r="LBB4468" s="288"/>
      <c r="LBC4468" s="288"/>
      <c r="LBD4468" s="288"/>
      <c r="LBE4468" s="288"/>
      <c r="LBF4468" s="288"/>
      <c r="LBG4468" s="288"/>
      <c r="LBH4468" s="288"/>
      <c r="LBI4468" s="288"/>
      <c r="LBJ4468" s="288"/>
      <c r="LBK4468" s="288"/>
      <c r="LBL4468" s="288"/>
      <c r="LBM4468" s="288"/>
      <c r="LBN4468" s="288"/>
      <c r="LBO4468" s="288"/>
      <c r="LBP4468" s="288"/>
      <c r="LBQ4468" s="288"/>
      <c r="LBR4468" s="288"/>
      <c r="LBS4468" s="288"/>
      <c r="LBT4468" s="288"/>
      <c r="LBU4468" s="288"/>
      <c r="LBV4468" s="288"/>
      <c r="LBW4468" s="288"/>
      <c r="LBX4468" s="288"/>
      <c r="LBY4468" s="288"/>
      <c r="LBZ4468" s="288"/>
      <c r="LCA4468" s="288"/>
      <c r="LCB4468" s="288"/>
      <c r="LCC4468" s="288"/>
      <c r="LCD4468" s="288"/>
      <c r="LCE4468" s="288"/>
      <c r="LCF4468" s="288"/>
      <c r="LCG4468" s="288"/>
      <c r="LCH4468" s="288"/>
      <c r="LCI4468" s="288"/>
      <c r="LCJ4468" s="288"/>
      <c r="LCK4468" s="288"/>
      <c r="LCL4468" s="288"/>
      <c r="LCM4468" s="288"/>
      <c r="LCN4468" s="288"/>
      <c r="LCO4468" s="288"/>
      <c r="LCP4468" s="288"/>
      <c r="LCQ4468" s="288"/>
      <c r="LCR4468" s="288"/>
      <c r="LCS4468" s="288"/>
      <c r="LCT4468" s="288"/>
      <c r="LCU4468" s="288"/>
      <c r="LCV4468" s="288"/>
      <c r="LCW4468" s="288"/>
      <c r="LCX4468" s="288"/>
      <c r="LCY4468" s="288"/>
      <c r="LCZ4468" s="288"/>
      <c r="LDA4468" s="288"/>
      <c r="LDB4468" s="288"/>
      <c r="LDC4468" s="288"/>
      <c r="LDD4468" s="288"/>
      <c r="LDE4468" s="288"/>
      <c r="LDF4468" s="288"/>
      <c r="LDG4468" s="288"/>
      <c r="LDH4468" s="288"/>
      <c r="LDI4468" s="288"/>
      <c r="LDJ4468" s="288"/>
      <c r="LDK4468" s="288"/>
      <c r="LDL4468" s="288"/>
      <c r="LDM4468" s="288"/>
      <c r="LDN4468" s="288"/>
      <c r="LDO4468" s="288"/>
      <c r="LDP4468" s="288"/>
      <c r="LDQ4468" s="288"/>
      <c r="LDR4468" s="288"/>
      <c r="LDS4468" s="288"/>
      <c r="LDT4468" s="288"/>
      <c r="LDU4468" s="288"/>
      <c r="LDV4468" s="288"/>
      <c r="LDW4468" s="288"/>
      <c r="LDX4468" s="288"/>
      <c r="LDY4468" s="288"/>
      <c r="LDZ4468" s="288"/>
      <c r="LEA4468" s="288"/>
      <c r="LEB4468" s="288"/>
      <c r="LEC4468" s="288"/>
      <c r="LED4468" s="288"/>
      <c r="LEE4468" s="288"/>
      <c r="LEF4468" s="288"/>
      <c r="LEG4468" s="288"/>
      <c r="LEH4468" s="288"/>
      <c r="LEI4468" s="288"/>
      <c r="LEJ4468" s="288"/>
      <c r="LEK4468" s="288"/>
      <c r="LEL4468" s="288"/>
      <c r="LEM4468" s="288"/>
      <c r="LEN4468" s="288"/>
      <c r="LEO4468" s="288"/>
      <c r="LEP4468" s="288"/>
      <c r="LEQ4468" s="288"/>
      <c r="LER4468" s="288"/>
      <c r="LES4468" s="288"/>
      <c r="LET4468" s="288"/>
      <c r="LEU4468" s="288"/>
      <c r="LEV4468" s="288"/>
      <c r="LEW4468" s="288"/>
      <c r="LEX4468" s="288"/>
      <c r="LEY4468" s="288"/>
      <c r="LEZ4468" s="288"/>
      <c r="LFA4468" s="288"/>
      <c r="LFB4468" s="288"/>
      <c r="LFC4468" s="288"/>
      <c r="LFD4468" s="288"/>
      <c r="LFE4468" s="288"/>
      <c r="LFF4468" s="288"/>
      <c r="LFG4468" s="288"/>
      <c r="LFH4468" s="288"/>
      <c r="LFI4468" s="288"/>
      <c r="LFJ4468" s="288"/>
      <c r="LFK4468" s="288"/>
      <c r="LFL4468" s="288"/>
      <c r="LFM4468" s="288"/>
      <c r="LFN4468" s="288"/>
      <c r="LFO4468" s="288"/>
      <c r="LFP4468" s="288"/>
      <c r="LFQ4468" s="288"/>
      <c r="LFR4468" s="288"/>
      <c r="LFS4468" s="288"/>
      <c r="LFT4468" s="288"/>
      <c r="LFU4468" s="288"/>
      <c r="LFV4468" s="288"/>
      <c r="LFW4468" s="288"/>
      <c r="LFX4468" s="288"/>
      <c r="LFY4468" s="288"/>
      <c r="LFZ4468" s="288"/>
      <c r="LGA4468" s="288"/>
      <c r="LGB4468" s="288"/>
      <c r="LGC4468" s="288"/>
      <c r="LGD4468" s="288"/>
      <c r="LGE4468" s="288"/>
      <c r="LGF4468" s="288"/>
      <c r="LGG4468" s="288"/>
      <c r="LGH4468" s="288"/>
      <c r="LGI4468" s="288"/>
      <c r="LGJ4468" s="288"/>
      <c r="LGK4468" s="288"/>
      <c r="LGL4468" s="288"/>
      <c r="LGM4468" s="288"/>
      <c r="LGN4468" s="288"/>
      <c r="LGO4468" s="288"/>
      <c r="LGP4468" s="288"/>
      <c r="LGQ4468" s="288"/>
      <c r="LGR4468" s="288"/>
      <c r="LGS4468" s="288"/>
      <c r="LGT4468" s="288"/>
      <c r="LGU4468" s="288"/>
      <c r="LGV4468" s="288"/>
      <c r="LGW4468" s="288"/>
      <c r="LGX4468" s="288"/>
      <c r="LGY4468" s="288"/>
      <c r="LGZ4468" s="288"/>
      <c r="LHA4468" s="288"/>
      <c r="LHB4468" s="288"/>
      <c r="LHC4468" s="288"/>
      <c r="LHD4468" s="288"/>
      <c r="LHE4468" s="288"/>
      <c r="LHF4468" s="288"/>
      <c r="LHG4468" s="288"/>
      <c r="LHH4468" s="288"/>
      <c r="LHI4468" s="288"/>
      <c r="LHJ4468" s="288"/>
      <c r="LHK4468" s="288"/>
      <c r="LHL4468" s="288"/>
      <c r="LHM4468" s="288"/>
      <c r="LHN4468" s="288"/>
      <c r="LHO4468" s="288"/>
      <c r="LHP4468" s="288"/>
      <c r="LHQ4468" s="288"/>
      <c r="LHR4468" s="288"/>
      <c r="LHS4468" s="288"/>
      <c r="LHT4468" s="288"/>
      <c r="LHU4468" s="288"/>
      <c r="LHV4468" s="288"/>
      <c r="LHW4468" s="288"/>
      <c r="LHX4468" s="288"/>
      <c r="LHY4468" s="288"/>
      <c r="LHZ4468" s="288"/>
      <c r="LIA4468" s="288"/>
      <c r="LIB4468" s="288"/>
      <c r="LIC4468" s="288"/>
      <c r="LID4468" s="288"/>
      <c r="LIE4468" s="288"/>
      <c r="LIF4468" s="288"/>
      <c r="LIG4468" s="288"/>
      <c r="LIH4468" s="288"/>
      <c r="LII4468" s="288"/>
      <c r="LIJ4468" s="288"/>
      <c r="LIK4468" s="288"/>
      <c r="LIL4468" s="288"/>
      <c r="LIM4468" s="288"/>
      <c r="LIN4468" s="288"/>
      <c r="LIO4468" s="288"/>
      <c r="LIP4468" s="288"/>
      <c r="LIQ4468" s="288"/>
      <c r="LIR4468" s="288"/>
      <c r="LIS4468" s="288"/>
      <c r="LIT4468" s="288"/>
      <c r="LIU4468" s="288"/>
      <c r="LIV4468" s="288"/>
      <c r="LIW4468" s="288"/>
      <c r="LIX4468" s="288"/>
      <c r="LIY4468" s="288"/>
      <c r="LIZ4468" s="288"/>
      <c r="LJA4468" s="288"/>
      <c r="LJB4468" s="288"/>
      <c r="LJC4468" s="288"/>
      <c r="LJD4468" s="288"/>
      <c r="LJE4468" s="288"/>
      <c r="LJF4468" s="288"/>
      <c r="LJG4468" s="288"/>
      <c r="LJH4468" s="288"/>
      <c r="LJI4468" s="288"/>
      <c r="LJJ4468" s="288"/>
      <c r="LJK4468" s="288"/>
      <c r="LJL4468" s="288"/>
      <c r="LJM4468" s="288"/>
      <c r="LJN4468" s="288"/>
      <c r="LJO4468" s="288"/>
      <c r="LJP4468" s="288"/>
      <c r="LJQ4468" s="288"/>
      <c r="LJR4468" s="288"/>
      <c r="LJS4468" s="288"/>
      <c r="LJT4468" s="288"/>
      <c r="LJU4468" s="288"/>
      <c r="LJV4468" s="288"/>
      <c r="LJW4468" s="288"/>
      <c r="LJX4468" s="288"/>
      <c r="LJY4468" s="288"/>
      <c r="LJZ4468" s="288"/>
      <c r="LKA4468" s="288"/>
      <c r="LKB4468" s="288"/>
      <c r="LKC4468" s="288"/>
      <c r="LKD4468" s="288"/>
      <c r="LKE4468" s="288"/>
      <c r="LKF4468" s="288"/>
      <c r="LKG4468" s="288"/>
      <c r="LKH4468" s="288"/>
      <c r="LKI4468" s="288"/>
      <c r="LKJ4468" s="288"/>
      <c r="LKK4468" s="288"/>
      <c r="LKL4468" s="288"/>
      <c r="LKM4468" s="288"/>
      <c r="LKN4468" s="288"/>
      <c r="LKO4468" s="288"/>
      <c r="LKP4468" s="288"/>
      <c r="LKQ4468" s="288"/>
      <c r="LKR4468" s="288"/>
      <c r="LKS4468" s="288"/>
      <c r="LKT4468" s="288"/>
      <c r="LKU4468" s="288"/>
      <c r="LKV4468" s="288"/>
      <c r="LKW4468" s="288"/>
      <c r="LKX4468" s="288"/>
      <c r="LKY4468" s="288"/>
      <c r="LKZ4468" s="288"/>
      <c r="LLA4468" s="288"/>
      <c r="LLB4468" s="288"/>
      <c r="LLC4468" s="288"/>
      <c r="LLD4468" s="288"/>
      <c r="LLE4468" s="288"/>
      <c r="LLF4468" s="288"/>
      <c r="LLG4468" s="288"/>
      <c r="LLH4468" s="288"/>
      <c r="LLI4468" s="288"/>
      <c r="LLJ4468" s="288"/>
      <c r="LLK4468" s="288"/>
      <c r="LLL4468" s="288"/>
      <c r="LLM4468" s="288"/>
      <c r="LLN4468" s="288"/>
      <c r="LLO4468" s="288"/>
      <c r="LLP4468" s="288"/>
      <c r="LLQ4468" s="288"/>
      <c r="LLR4468" s="288"/>
      <c r="LLS4468" s="288"/>
      <c r="LLT4468" s="288"/>
      <c r="LLU4468" s="288"/>
      <c r="LLV4468" s="288"/>
      <c r="LLW4468" s="288"/>
      <c r="LLX4468" s="288"/>
      <c r="LLY4468" s="288"/>
      <c r="LLZ4468" s="288"/>
      <c r="LMA4468" s="288"/>
      <c r="LMB4468" s="288"/>
      <c r="LMC4468" s="288"/>
      <c r="LMD4468" s="288"/>
      <c r="LME4468" s="288"/>
      <c r="LMF4468" s="288"/>
      <c r="LMG4468" s="288"/>
      <c r="LMH4468" s="288"/>
      <c r="LMI4468" s="288"/>
      <c r="LMJ4468" s="288"/>
      <c r="LMK4468" s="288"/>
      <c r="LML4468" s="288"/>
      <c r="LMM4468" s="288"/>
      <c r="LMN4468" s="288"/>
      <c r="LMO4468" s="288"/>
      <c r="LMP4468" s="288"/>
      <c r="LMQ4468" s="288"/>
      <c r="LMR4468" s="288"/>
      <c r="LMS4468" s="288"/>
      <c r="LMT4468" s="288"/>
      <c r="LMU4468" s="288"/>
      <c r="LMV4468" s="288"/>
      <c r="LMW4468" s="288"/>
      <c r="LMX4468" s="288"/>
      <c r="LMY4468" s="288"/>
      <c r="LMZ4468" s="288"/>
      <c r="LNA4468" s="288"/>
      <c r="LNB4468" s="288"/>
      <c r="LNC4468" s="288"/>
      <c r="LND4468" s="288"/>
      <c r="LNE4468" s="288"/>
      <c r="LNF4468" s="288"/>
      <c r="LNG4468" s="288"/>
      <c r="LNH4468" s="288"/>
      <c r="LNI4468" s="288"/>
      <c r="LNJ4468" s="288"/>
      <c r="LNK4468" s="288"/>
      <c r="LNL4468" s="288"/>
      <c r="LNM4468" s="288"/>
      <c r="LNN4468" s="288"/>
      <c r="LNO4468" s="288"/>
      <c r="LNP4468" s="288"/>
      <c r="LNQ4468" s="288"/>
      <c r="LNR4468" s="288"/>
      <c r="LNS4468" s="288"/>
      <c r="LNT4468" s="288"/>
      <c r="LNU4468" s="288"/>
      <c r="LNV4468" s="288"/>
      <c r="LNW4468" s="288"/>
      <c r="LNX4468" s="288"/>
      <c r="LNY4468" s="288"/>
      <c r="LNZ4468" s="288"/>
      <c r="LOA4468" s="288"/>
      <c r="LOB4468" s="288"/>
      <c r="LOC4468" s="288"/>
      <c r="LOD4468" s="288"/>
      <c r="LOE4468" s="288"/>
      <c r="LOF4468" s="288"/>
      <c r="LOG4468" s="288"/>
      <c r="LOH4468" s="288"/>
      <c r="LOI4468" s="288"/>
      <c r="LOJ4468" s="288"/>
      <c r="LOK4468" s="288"/>
      <c r="LOL4468" s="288"/>
      <c r="LOM4468" s="288"/>
      <c r="LON4468" s="288"/>
      <c r="LOO4468" s="288"/>
      <c r="LOP4468" s="288"/>
      <c r="LOQ4468" s="288"/>
      <c r="LOR4468" s="288"/>
      <c r="LOS4468" s="288"/>
      <c r="LOT4468" s="288"/>
      <c r="LOU4468" s="288"/>
      <c r="LOV4468" s="288"/>
      <c r="LOW4468" s="288"/>
      <c r="LOX4468" s="288"/>
      <c r="LOY4468" s="288"/>
      <c r="LOZ4468" s="288"/>
      <c r="LPA4468" s="288"/>
      <c r="LPB4468" s="288"/>
      <c r="LPC4468" s="288"/>
      <c r="LPD4468" s="288"/>
      <c r="LPE4468" s="288"/>
      <c r="LPF4468" s="288"/>
      <c r="LPG4468" s="288"/>
      <c r="LPH4468" s="288"/>
      <c r="LPI4468" s="288"/>
      <c r="LPJ4468" s="288"/>
      <c r="LPK4468" s="288"/>
      <c r="LPL4468" s="288"/>
      <c r="LPM4468" s="288"/>
      <c r="LPN4468" s="288"/>
      <c r="LPO4468" s="288"/>
      <c r="LPP4468" s="288"/>
      <c r="LPQ4468" s="288"/>
      <c r="LPR4468" s="288"/>
      <c r="LPS4468" s="288"/>
      <c r="LPT4468" s="288"/>
      <c r="LPU4468" s="288"/>
      <c r="LPV4468" s="288"/>
      <c r="LPW4468" s="288"/>
      <c r="LPX4468" s="288"/>
      <c r="LPY4468" s="288"/>
      <c r="LPZ4468" s="288"/>
      <c r="LQA4468" s="288"/>
      <c r="LQB4468" s="288"/>
      <c r="LQC4468" s="288"/>
      <c r="LQD4468" s="288"/>
      <c r="LQE4468" s="288"/>
      <c r="LQF4468" s="288"/>
      <c r="LQG4468" s="288"/>
      <c r="LQH4468" s="288"/>
      <c r="LQI4468" s="288"/>
      <c r="LQJ4468" s="288"/>
      <c r="LQK4468" s="288"/>
      <c r="LQL4468" s="288"/>
      <c r="LQM4468" s="288"/>
      <c r="LQN4468" s="288"/>
      <c r="LQO4468" s="288"/>
      <c r="LQP4468" s="288"/>
      <c r="LQQ4468" s="288"/>
      <c r="LQR4468" s="288"/>
      <c r="LQS4468" s="288"/>
      <c r="LQT4468" s="288"/>
      <c r="LQU4468" s="288"/>
      <c r="LQV4468" s="288"/>
      <c r="LQW4468" s="288"/>
      <c r="LQX4468" s="288"/>
      <c r="LQY4468" s="288"/>
      <c r="LQZ4468" s="288"/>
      <c r="LRA4468" s="288"/>
      <c r="LRB4468" s="288"/>
      <c r="LRC4468" s="288"/>
      <c r="LRD4468" s="288"/>
      <c r="LRE4468" s="288"/>
      <c r="LRF4468" s="288"/>
      <c r="LRG4468" s="288"/>
      <c r="LRH4468" s="288"/>
      <c r="LRI4468" s="288"/>
      <c r="LRJ4468" s="288"/>
      <c r="LRK4468" s="288"/>
      <c r="LRL4468" s="288"/>
      <c r="LRM4468" s="288"/>
      <c r="LRN4468" s="288"/>
      <c r="LRO4468" s="288"/>
      <c r="LRP4468" s="288"/>
      <c r="LRQ4468" s="288"/>
      <c r="LRR4468" s="288"/>
      <c r="LRS4468" s="288"/>
      <c r="LRT4468" s="288"/>
      <c r="LRU4468" s="288"/>
      <c r="LRV4468" s="288"/>
      <c r="LRW4468" s="288"/>
      <c r="LRX4468" s="288"/>
      <c r="LRY4468" s="288"/>
      <c r="LRZ4468" s="288"/>
      <c r="LSA4468" s="288"/>
      <c r="LSB4468" s="288"/>
      <c r="LSC4468" s="288"/>
      <c r="LSD4468" s="288"/>
      <c r="LSE4468" s="288"/>
      <c r="LSF4468" s="288"/>
      <c r="LSG4468" s="288"/>
      <c r="LSH4468" s="288"/>
      <c r="LSI4468" s="288"/>
      <c r="LSJ4468" s="288"/>
      <c r="LSK4468" s="288"/>
      <c r="LSL4468" s="288"/>
      <c r="LSM4468" s="288"/>
      <c r="LSN4468" s="288"/>
      <c r="LSO4468" s="288"/>
      <c r="LSP4468" s="288"/>
      <c r="LSQ4468" s="288"/>
      <c r="LSR4468" s="288"/>
      <c r="LSS4468" s="288"/>
      <c r="LST4468" s="288"/>
      <c r="LSU4468" s="288"/>
      <c r="LSV4468" s="288"/>
      <c r="LSW4468" s="288"/>
      <c r="LSX4468" s="288"/>
      <c r="LSY4468" s="288"/>
      <c r="LSZ4468" s="288"/>
      <c r="LTA4468" s="288"/>
      <c r="LTB4468" s="288"/>
      <c r="LTC4468" s="288"/>
      <c r="LTD4468" s="288"/>
      <c r="LTE4468" s="288"/>
      <c r="LTF4468" s="288"/>
      <c r="LTG4468" s="288"/>
      <c r="LTH4468" s="288"/>
      <c r="LTI4468" s="288"/>
      <c r="LTJ4468" s="288"/>
      <c r="LTK4468" s="288"/>
      <c r="LTL4468" s="288"/>
      <c r="LTM4468" s="288"/>
      <c r="LTN4468" s="288"/>
      <c r="LTO4468" s="288"/>
      <c r="LTP4468" s="288"/>
      <c r="LTQ4468" s="288"/>
      <c r="LTR4468" s="288"/>
      <c r="LTS4468" s="288"/>
      <c r="LTT4468" s="288"/>
      <c r="LTU4468" s="288"/>
      <c r="LTV4468" s="288"/>
      <c r="LTW4468" s="288"/>
      <c r="LTX4468" s="288"/>
      <c r="LTY4468" s="288"/>
      <c r="LTZ4468" s="288"/>
      <c r="LUA4468" s="288"/>
      <c r="LUB4468" s="288"/>
      <c r="LUC4468" s="288"/>
      <c r="LUD4468" s="288"/>
      <c r="LUE4468" s="288"/>
      <c r="LUF4468" s="288"/>
      <c r="LUG4468" s="288"/>
      <c r="LUH4468" s="288"/>
      <c r="LUI4468" s="288"/>
      <c r="LUJ4468" s="288"/>
      <c r="LUK4468" s="288"/>
      <c r="LUL4468" s="288"/>
      <c r="LUM4468" s="288"/>
      <c r="LUN4468" s="288"/>
      <c r="LUO4468" s="288"/>
      <c r="LUP4468" s="288"/>
      <c r="LUQ4468" s="288"/>
      <c r="LUR4468" s="288"/>
      <c r="LUS4468" s="288"/>
      <c r="LUT4468" s="288"/>
      <c r="LUU4468" s="288"/>
      <c r="LUV4468" s="288"/>
      <c r="LUW4468" s="288"/>
      <c r="LUX4468" s="288"/>
      <c r="LUY4468" s="288"/>
      <c r="LUZ4468" s="288"/>
      <c r="LVA4468" s="288"/>
      <c r="LVB4468" s="288"/>
      <c r="LVC4468" s="288"/>
      <c r="LVD4468" s="288"/>
      <c r="LVE4468" s="288"/>
      <c r="LVF4468" s="288"/>
      <c r="LVG4468" s="288"/>
      <c r="LVH4468" s="288"/>
      <c r="LVI4468" s="288"/>
      <c r="LVJ4468" s="288"/>
      <c r="LVK4468" s="288"/>
      <c r="LVL4468" s="288"/>
      <c r="LVM4468" s="288"/>
      <c r="LVN4468" s="288"/>
      <c r="LVO4468" s="288"/>
      <c r="LVP4468" s="288"/>
      <c r="LVQ4468" s="288"/>
      <c r="LVR4468" s="288"/>
      <c r="LVS4468" s="288"/>
      <c r="LVT4468" s="288"/>
      <c r="LVU4468" s="288"/>
      <c r="LVV4468" s="288"/>
      <c r="LVW4468" s="288"/>
      <c r="LVX4468" s="288"/>
      <c r="LVY4468" s="288"/>
      <c r="LVZ4468" s="288"/>
      <c r="LWA4468" s="288"/>
      <c r="LWB4468" s="288"/>
      <c r="LWC4468" s="288"/>
      <c r="LWD4468" s="288"/>
      <c r="LWE4468" s="288"/>
      <c r="LWF4468" s="288"/>
      <c r="LWG4468" s="288"/>
      <c r="LWH4468" s="288"/>
      <c r="LWI4468" s="288"/>
      <c r="LWJ4468" s="288"/>
      <c r="LWK4468" s="288"/>
      <c r="LWL4468" s="288"/>
      <c r="LWM4468" s="288"/>
      <c r="LWN4468" s="288"/>
      <c r="LWO4468" s="288"/>
      <c r="LWP4468" s="288"/>
      <c r="LWQ4468" s="288"/>
      <c r="LWR4468" s="288"/>
      <c r="LWS4468" s="288"/>
      <c r="LWT4468" s="288"/>
      <c r="LWU4468" s="288"/>
      <c r="LWV4468" s="288"/>
      <c r="LWW4468" s="288"/>
      <c r="LWX4468" s="288"/>
      <c r="LWY4468" s="288"/>
      <c r="LWZ4468" s="288"/>
      <c r="LXA4468" s="288"/>
      <c r="LXB4468" s="288"/>
      <c r="LXC4468" s="288"/>
      <c r="LXD4468" s="288"/>
      <c r="LXE4468" s="288"/>
      <c r="LXF4468" s="288"/>
      <c r="LXG4468" s="288"/>
      <c r="LXH4468" s="288"/>
      <c r="LXI4468" s="288"/>
      <c r="LXJ4468" s="288"/>
      <c r="LXK4468" s="288"/>
      <c r="LXL4468" s="288"/>
      <c r="LXM4468" s="288"/>
      <c r="LXN4468" s="288"/>
      <c r="LXO4468" s="288"/>
      <c r="LXP4468" s="288"/>
      <c r="LXQ4468" s="288"/>
      <c r="LXR4468" s="288"/>
      <c r="LXS4468" s="288"/>
      <c r="LXT4468" s="288"/>
      <c r="LXU4468" s="288"/>
      <c r="LXV4468" s="288"/>
      <c r="LXW4468" s="288"/>
      <c r="LXX4468" s="288"/>
      <c r="LXY4468" s="288"/>
      <c r="LXZ4468" s="288"/>
      <c r="LYA4468" s="288"/>
      <c r="LYB4468" s="288"/>
      <c r="LYC4468" s="288"/>
      <c r="LYD4468" s="288"/>
      <c r="LYE4468" s="288"/>
      <c r="LYF4468" s="288"/>
      <c r="LYG4468" s="288"/>
      <c r="LYH4468" s="288"/>
      <c r="LYI4468" s="288"/>
      <c r="LYJ4468" s="288"/>
      <c r="LYK4468" s="288"/>
      <c r="LYL4468" s="288"/>
      <c r="LYM4468" s="288"/>
      <c r="LYN4468" s="288"/>
      <c r="LYO4468" s="288"/>
      <c r="LYP4468" s="288"/>
      <c r="LYQ4468" s="288"/>
      <c r="LYR4468" s="288"/>
      <c r="LYS4468" s="288"/>
      <c r="LYT4468" s="288"/>
      <c r="LYU4468" s="288"/>
      <c r="LYV4468" s="288"/>
      <c r="LYW4468" s="288"/>
      <c r="LYX4468" s="288"/>
      <c r="LYY4468" s="288"/>
      <c r="LYZ4468" s="288"/>
      <c r="LZA4468" s="288"/>
      <c r="LZB4468" s="288"/>
      <c r="LZC4468" s="288"/>
      <c r="LZD4468" s="288"/>
      <c r="LZE4468" s="288"/>
      <c r="LZF4468" s="288"/>
      <c r="LZG4468" s="288"/>
      <c r="LZH4468" s="288"/>
      <c r="LZI4468" s="288"/>
      <c r="LZJ4468" s="288"/>
      <c r="LZK4468" s="288"/>
      <c r="LZL4468" s="288"/>
      <c r="LZM4468" s="288"/>
      <c r="LZN4468" s="288"/>
      <c r="LZO4468" s="288"/>
      <c r="LZP4468" s="288"/>
      <c r="LZQ4468" s="288"/>
      <c r="LZR4468" s="288"/>
      <c r="LZS4468" s="288"/>
      <c r="LZT4468" s="288"/>
      <c r="LZU4468" s="288"/>
      <c r="LZV4468" s="288"/>
      <c r="LZW4468" s="288"/>
      <c r="LZX4468" s="288"/>
      <c r="LZY4468" s="288"/>
      <c r="LZZ4468" s="288"/>
      <c r="MAA4468" s="288"/>
      <c r="MAB4468" s="288"/>
      <c r="MAC4468" s="288"/>
      <c r="MAD4468" s="288"/>
      <c r="MAE4468" s="288"/>
      <c r="MAF4468" s="288"/>
      <c r="MAG4468" s="288"/>
      <c r="MAH4468" s="288"/>
      <c r="MAI4468" s="288"/>
      <c r="MAJ4468" s="288"/>
      <c r="MAK4468" s="288"/>
      <c r="MAL4468" s="288"/>
      <c r="MAM4468" s="288"/>
      <c r="MAN4468" s="288"/>
      <c r="MAO4468" s="288"/>
      <c r="MAP4468" s="288"/>
      <c r="MAQ4468" s="288"/>
      <c r="MAR4468" s="288"/>
      <c r="MAS4468" s="288"/>
      <c r="MAT4468" s="288"/>
      <c r="MAU4468" s="288"/>
      <c r="MAV4468" s="288"/>
      <c r="MAW4468" s="288"/>
      <c r="MAX4468" s="288"/>
      <c r="MAY4468" s="288"/>
      <c r="MAZ4468" s="288"/>
      <c r="MBA4468" s="288"/>
      <c r="MBB4468" s="288"/>
      <c r="MBC4468" s="288"/>
      <c r="MBD4468" s="288"/>
      <c r="MBE4468" s="288"/>
      <c r="MBF4468" s="288"/>
      <c r="MBG4468" s="288"/>
      <c r="MBH4468" s="288"/>
      <c r="MBI4468" s="288"/>
      <c r="MBJ4468" s="288"/>
      <c r="MBK4468" s="288"/>
      <c r="MBL4468" s="288"/>
      <c r="MBM4468" s="288"/>
      <c r="MBN4468" s="288"/>
      <c r="MBO4468" s="288"/>
      <c r="MBP4468" s="288"/>
      <c r="MBQ4468" s="288"/>
      <c r="MBR4468" s="288"/>
      <c r="MBS4468" s="288"/>
      <c r="MBT4468" s="288"/>
      <c r="MBU4468" s="288"/>
      <c r="MBV4468" s="288"/>
      <c r="MBW4468" s="288"/>
      <c r="MBX4468" s="288"/>
      <c r="MBY4468" s="288"/>
      <c r="MBZ4468" s="288"/>
      <c r="MCA4468" s="288"/>
      <c r="MCB4468" s="288"/>
      <c r="MCC4468" s="288"/>
      <c r="MCD4468" s="288"/>
      <c r="MCE4468" s="288"/>
      <c r="MCF4468" s="288"/>
      <c r="MCG4468" s="288"/>
      <c r="MCH4468" s="288"/>
      <c r="MCI4468" s="288"/>
      <c r="MCJ4468" s="288"/>
      <c r="MCK4468" s="288"/>
      <c r="MCL4468" s="288"/>
      <c r="MCM4468" s="288"/>
      <c r="MCN4468" s="288"/>
      <c r="MCO4468" s="288"/>
      <c r="MCP4468" s="288"/>
      <c r="MCQ4468" s="288"/>
      <c r="MCR4468" s="288"/>
      <c r="MCS4468" s="288"/>
      <c r="MCT4468" s="288"/>
      <c r="MCU4468" s="288"/>
      <c r="MCV4468" s="288"/>
      <c r="MCW4468" s="288"/>
      <c r="MCX4468" s="288"/>
      <c r="MCY4468" s="288"/>
      <c r="MCZ4468" s="288"/>
      <c r="MDA4468" s="288"/>
      <c r="MDB4468" s="288"/>
      <c r="MDC4468" s="288"/>
      <c r="MDD4468" s="288"/>
      <c r="MDE4468" s="288"/>
      <c r="MDF4468" s="288"/>
      <c r="MDG4468" s="288"/>
      <c r="MDH4468" s="288"/>
      <c r="MDI4468" s="288"/>
      <c r="MDJ4468" s="288"/>
      <c r="MDK4468" s="288"/>
      <c r="MDL4468" s="288"/>
      <c r="MDM4468" s="288"/>
      <c r="MDN4468" s="288"/>
      <c r="MDO4468" s="288"/>
      <c r="MDP4468" s="288"/>
      <c r="MDQ4468" s="288"/>
      <c r="MDR4468" s="288"/>
      <c r="MDS4468" s="288"/>
      <c r="MDT4468" s="288"/>
      <c r="MDU4468" s="288"/>
      <c r="MDV4468" s="288"/>
      <c r="MDW4468" s="288"/>
      <c r="MDX4468" s="288"/>
      <c r="MDY4468" s="288"/>
      <c r="MDZ4468" s="288"/>
      <c r="MEA4468" s="288"/>
      <c r="MEB4468" s="288"/>
      <c r="MEC4468" s="288"/>
      <c r="MED4468" s="288"/>
      <c r="MEE4468" s="288"/>
      <c r="MEF4468" s="288"/>
      <c r="MEG4468" s="288"/>
      <c r="MEH4468" s="288"/>
      <c r="MEI4468" s="288"/>
      <c r="MEJ4468" s="288"/>
      <c r="MEK4468" s="288"/>
      <c r="MEL4468" s="288"/>
      <c r="MEM4468" s="288"/>
      <c r="MEN4468" s="288"/>
      <c r="MEO4468" s="288"/>
      <c r="MEP4468" s="288"/>
      <c r="MEQ4468" s="288"/>
      <c r="MER4468" s="288"/>
      <c r="MES4468" s="288"/>
      <c r="MET4468" s="288"/>
      <c r="MEU4468" s="288"/>
      <c r="MEV4468" s="288"/>
      <c r="MEW4468" s="288"/>
      <c r="MEX4468" s="288"/>
      <c r="MEY4468" s="288"/>
      <c r="MEZ4468" s="288"/>
      <c r="MFA4468" s="288"/>
      <c r="MFB4468" s="288"/>
      <c r="MFC4468" s="288"/>
      <c r="MFD4468" s="288"/>
      <c r="MFE4468" s="288"/>
      <c r="MFF4468" s="288"/>
      <c r="MFG4468" s="288"/>
      <c r="MFH4468" s="288"/>
      <c r="MFI4468" s="288"/>
      <c r="MFJ4468" s="288"/>
      <c r="MFK4468" s="288"/>
      <c r="MFL4468" s="288"/>
      <c r="MFM4468" s="288"/>
      <c r="MFN4468" s="288"/>
      <c r="MFO4468" s="288"/>
      <c r="MFP4468" s="288"/>
      <c r="MFQ4468" s="288"/>
      <c r="MFR4468" s="288"/>
      <c r="MFS4468" s="288"/>
      <c r="MFT4468" s="288"/>
      <c r="MFU4468" s="288"/>
      <c r="MFV4468" s="288"/>
      <c r="MFW4468" s="288"/>
      <c r="MFX4468" s="288"/>
      <c r="MFY4468" s="288"/>
      <c r="MFZ4468" s="288"/>
      <c r="MGA4468" s="288"/>
      <c r="MGB4468" s="288"/>
      <c r="MGC4468" s="288"/>
      <c r="MGD4468" s="288"/>
      <c r="MGE4468" s="288"/>
      <c r="MGF4468" s="288"/>
      <c r="MGG4468" s="288"/>
      <c r="MGH4468" s="288"/>
      <c r="MGI4468" s="288"/>
      <c r="MGJ4468" s="288"/>
      <c r="MGK4468" s="288"/>
      <c r="MGL4468" s="288"/>
      <c r="MGM4468" s="288"/>
      <c r="MGN4468" s="288"/>
      <c r="MGO4468" s="288"/>
      <c r="MGP4468" s="288"/>
      <c r="MGQ4468" s="288"/>
      <c r="MGR4468" s="288"/>
      <c r="MGS4468" s="288"/>
      <c r="MGT4468" s="288"/>
      <c r="MGU4468" s="288"/>
      <c r="MGV4468" s="288"/>
      <c r="MGW4468" s="288"/>
      <c r="MGX4468" s="288"/>
      <c r="MGY4468" s="288"/>
      <c r="MGZ4468" s="288"/>
      <c r="MHA4468" s="288"/>
      <c r="MHB4468" s="288"/>
      <c r="MHC4468" s="288"/>
      <c r="MHD4468" s="288"/>
      <c r="MHE4468" s="288"/>
      <c r="MHF4468" s="288"/>
      <c r="MHG4468" s="288"/>
      <c r="MHH4468" s="288"/>
      <c r="MHI4468" s="288"/>
      <c r="MHJ4468" s="288"/>
      <c r="MHK4468" s="288"/>
      <c r="MHL4468" s="288"/>
      <c r="MHM4468" s="288"/>
      <c r="MHN4468" s="288"/>
      <c r="MHO4468" s="288"/>
      <c r="MHP4468" s="288"/>
      <c r="MHQ4468" s="288"/>
      <c r="MHR4468" s="288"/>
      <c r="MHS4468" s="288"/>
      <c r="MHT4468" s="288"/>
      <c r="MHU4468" s="288"/>
      <c r="MHV4468" s="288"/>
      <c r="MHW4468" s="288"/>
      <c r="MHX4468" s="288"/>
      <c r="MHY4468" s="288"/>
      <c r="MHZ4468" s="288"/>
      <c r="MIA4468" s="288"/>
      <c r="MIB4468" s="288"/>
      <c r="MIC4468" s="288"/>
      <c r="MID4468" s="288"/>
      <c r="MIE4468" s="288"/>
      <c r="MIF4468" s="288"/>
      <c r="MIG4468" s="288"/>
      <c r="MIH4468" s="288"/>
      <c r="MII4468" s="288"/>
      <c r="MIJ4468" s="288"/>
      <c r="MIK4468" s="288"/>
      <c r="MIL4468" s="288"/>
      <c r="MIM4468" s="288"/>
      <c r="MIN4468" s="288"/>
      <c r="MIO4468" s="288"/>
      <c r="MIP4468" s="288"/>
      <c r="MIQ4468" s="288"/>
      <c r="MIR4468" s="288"/>
      <c r="MIS4468" s="288"/>
      <c r="MIT4468" s="288"/>
      <c r="MIU4468" s="288"/>
      <c r="MIV4468" s="288"/>
      <c r="MIW4468" s="288"/>
      <c r="MIX4468" s="288"/>
      <c r="MIY4468" s="288"/>
      <c r="MIZ4468" s="288"/>
      <c r="MJA4468" s="288"/>
      <c r="MJB4468" s="288"/>
      <c r="MJC4468" s="288"/>
      <c r="MJD4468" s="288"/>
      <c r="MJE4468" s="288"/>
      <c r="MJF4468" s="288"/>
      <c r="MJG4468" s="288"/>
      <c r="MJH4468" s="288"/>
      <c r="MJI4468" s="288"/>
      <c r="MJJ4468" s="288"/>
      <c r="MJK4468" s="288"/>
      <c r="MJL4468" s="288"/>
      <c r="MJM4468" s="288"/>
      <c r="MJN4468" s="288"/>
      <c r="MJO4468" s="288"/>
      <c r="MJP4468" s="288"/>
      <c r="MJQ4468" s="288"/>
      <c r="MJR4468" s="288"/>
      <c r="MJS4468" s="288"/>
      <c r="MJT4468" s="288"/>
      <c r="MJU4468" s="288"/>
      <c r="MJV4468" s="288"/>
      <c r="MJW4468" s="288"/>
      <c r="MJX4468" s="288"/>
      <c r="MJY4468" s="288"/>
      <c r="MJZ4468" s="288"/>
      <c r="MKA4468" s="288"/>
      <c r="MKB4468" s="288"/>
      <c r="MKC4468" s="288"/>
      <c r="MKD4468" s="288"/>
      <c r="MKE4468" s="288"/>
      <c r="MKF4468" s="288"/>
      <c r="MKG4468" s="288"/>
      <c r="MKH4468" s="288"/>
      <c r="MKI4468" s="288"/>
      <c r="MKJ4468" s="288"/>
      <c r="MKK4468" s="288"/>
      <c r="MKL4468" s="288"/>
      <c r="MKM4468" s="288"/>
      <c r="MKN4468" s="288"/>
      <c r="MKO4468" s="288"/>
      <c r="MKP4468" s="288"/>
      <c r="MKQ4468" s="288"/>
      <c r="MKR4468" s="288"/>
      <c r="MKS4468" s="288"/>
      <c r="MKT4468" s="288"/>
      <c r="MKU4468" s="288"/>
      <c r="MKV4468" s="288"/>
      <c r="MKW4468" s="288"/>
      <c r="MKX4468" s="288"/>
      <c r="MKY4468" s="288"/>
      <c r="MKZ4468" s="288"/>
      <c r="MLA4468" s="288"/>
      <c r="MLB4468" s="288"/>
      <c r="MLC4468" s="288"/>
      <c r="MLD4468" s="288"/>
      <c r="MLE4468" s="288"/>
      <c r="MLF4468" s="288"/>
      <c r="MLG4468" s="288"/>
      <c r="MLH4468" s="288"/>
      <c r="MLI4468" s="288"/>
      <c r="MLJ4468" s="288"/>
      <c r="MLK4468" s="288"/>
      <c r="MLL4468" s="288"/>
      <c r="MLM4468" s="288"/>
      <c r="MLN4468" s="288"/>
      <c r="MLO4468" s="288"/>
      <c r="MLP4468" s="288"/>
      <c r="MLQ4468" s="288"/>
      <c r="MLR4468" s="288"/>
      <c r="MLS4468" s="288"/>
      <c r="MLT4468" s="288"/>
      <c r="MLU4468" s="288"/>
      <c r="MLV4468" s="288"/>
      <c r="MLW4468" s="288"/>
      <c r="MLX4468" s="288"/>
      <c r="MLY4468" s="288"/>
      <c r="MLZ4468" s="288"/>
      <c r="MMA4468" s="288"/>
      <c r="MMB4468" s="288"/>
      <c r="MMC4468" s="288"/>
      <c r="MMD4468" s="288"/>
      <c r="MME4468" s="288"/>
      <c r="MMF4468" s="288"/>
      <c r="MMG4468" s="288"/>
      <c r="MMH4468" s="288"/>
      <c r="MMI4468" s="288"/>
      <c r="MMJ4468" s="288"/>
      <c r="MMK4468" s="288"/>
      <c r="MML4468" s="288"/>
      <c r="MMM4468" s="288"/>
      <c r="MMN4468" s="288"/>
      <c r="MMO4468" s="288"/>
      <c r="MMP4468" s="288"/>
      <c r="MMQ4468" s="288"/>
      <c r="MMR4468" s="288"/>
      <c r="MMS4468" s="288"/>
      <c r="MMT4468" s="288"/>
      <c r="MMU4468" s="288"/>
      <c r="MMV4468" s="288"/>
      <c r="MMW4468" s="288"/>
      <c r="MMX4468" s="288"/>
      <c r="MMY4468" s="288"/>
      <c r="MMZ4468" s="288"/>
      <c r="MNA4468" s="288"/>
      <c r="MNB4468" s="288"/>
      <c r="MNC4468" s="288"/>
      <c r="MND4468" s="288"/>
      <c r="MNE4468" s="288"/>
      <c r="MNF4468" s="288"/>
      <c r="MNG4468" s="288"/>
      <c r="MNH4468" s="288"/>
      <c r="MNI4468" s="288"/>
      <c r="MNJ4468" s="288"/>
      <c r="MNK4468" s="288"/>
      <c r="MNL4468" s="288"/>
      <c r="MNM4468" s="288"/>
      <c r="MNN4468" s="288"/>
      <c r="MNO4468" s="288"/>
      <c r="MNP4468" s="288"/>
      <c r="MNQ4468" s="288"/>
      <c r="MNR4468" s="288"/>
      <c r="MNS4468" s="288"/>
      <c r="MNT4468" s="288"/>
      <c r="MNU4468" s="288"/>
      <c r="MNV4468" s="288"/>
      <c r="MNW4468" s="288"/>
      <c r="MNX4468" s="288"/>
      <c r="MNY4468" s="288"/>
      <c r="MNZ4468" s="288"/>
      <c r="MOA4468" s="288"/>
      <c r="MOB4468" s="288"/>
      <c r="MOC4468" s="288"/>
      <c r="MOD4468" s="288"/>
      <c r="MOE4468" s="288"/>
      <c r="MOF4468" s="288"/>
      <c r="MOG4468" s="288"/>
      <c r="MOH4468" s="288"/>
      <c r="MOI4468" s="288"/>
      <c r="MOJ4468" s="288"/>
      <c r="MOK4468" s="288"/>
      <c r="MOL4468" s="288"/>
      <c r="MOM4468" s="288"/>
      <c r="MON4468" s="288"/>
      <c r="MOO4468" s="288"/>
      <c r="MOP4468" s="288"/>
      <c r="MOQ4468" s="288"/>
      <c r="MOR4468" s="288"/>
      <c r="MOS4468" s="288"/>
      <c r="MOT4468" s="288"/>
      <c r="MOU4468" s="288"/>
      <c r="MOV4468" s="288"/>
      <c r="MOW4468" s="288"/>
      <c r="MOX4468" s="288"/>
      <c r="MOY4468" s="288"/>
      <c r="MOZ4468" s="288"/>
      <c r="MPA4468" s="288"/>
      <c r="MPB4468" s="288"/>
      <c r="MPC4468" s="288"/>
      <c r="MPD4468" s="288"/>
      <c r="MPE4468" s="288"/>
      <c r="MPF4468" s="288"/>
      <c r="MPG4468" s="288"/>
      <c r="MPH4468" s="288"/>
      <c r="MPI4468" s="288"/>
      <c r="MPJ4468" s="288"/>
      <c r="MPK4468" s="288"/>
      <c r="MPL4468" s="288"/>
      <c r="MPM4468" s="288"/>
      <c r="MPN4468" s="288"/>
      <c r="MPO4468" s="288"/>
      <c r="MPP4468" s="288"/>
      <c r="MPQ4468" s="288"/>
      <c r="MPR4468" s="288"/>
      <c r="MPS4468" s="288"/>
      <c r="MPT4468" s="288"/>
      <c r="MPU4468" s="288"/>
      <c r="MPV4468" s="288"/>
      <c r="MPW4468" s="288"/>
      <c r="MPX4468" s="288"/>
      <c r="MPY4468" s="288"/>
      <c r="MPZ4468" s="288"/>
      <c r="MQA4468" s="288"/>
      <c r="MQB4468" s="288"/>
      <c r="MQC4468" s="288"/>
      <c r="MQD4468" s="288"/>
      <c r="MQE4468" s="288"/>
      <c r="MQF4468" s="288"/>
      <c r="MQG4468" s="288"/>
      <c r="MQH4468" s="288"/>
      <c r="MQI4468" s="288"/>
      <c r="MQJ4468" s="288"/>
      <c r="MQK4468" s="288"/>
      <c r="MQL4468" s="288"/>
      <c r="MQM4468" s="288"/>
      <c r="MQN4468" s="288"/>
      <c r="MQO4468" s="288"/>
      <c r="MQP4468" s="288"/>
      <c r="MQQ4468" s="288"/>
      <c r="MQR4468" s="288"/>
      <c r="MQS4468" s="288"/>
      <c r="MQT4468" s="288"/>
      <c r="MQU4468" s="288"/>
      <c r="MQV4468" s="288"/>
      <c r="MQW4468" s="288"/>
      <c r="MQX4468" s="288"/>
      <c r="MQY4468" s="288"/>
      <c r="MQZ4468" s="288"/>
      <c r="MRA4468" s="288"/>
      <c r="MRB4468" s="288"/>
      <c r="MRC4468" s="288"/>
      <c r="MRD4468" s="288"/>
      <c r="MRE4468" s="288"/>
      <c r="MRF4468" s="288"/>
      <c r="MRG4468" s="288"/>
      <c r="MRH4468" s="288"/>
      <c r="MRI4468" s="288"/>
      <c r="MRJ4468" s="288"/>
      <c r="MRK4468" s="288"/>
      <c r="MRL4468" s="288"/>
      <c r="MRM4468" s="288"/>
      <c r="MRN4468" s="288"/>
      <c r="MRO4468" s="288"/>
      <c r="MRP4468" s="288"/>
      <c r="MRQ4468" s="288"/>
      <c r="MRR4468" s="288"/>
      <c r="MRS4468" s="288"/>
      <c r="MRT4468" s="288"/>
      <c r="MRU4468" s="288"/>
      <c r="MRV4468" s="288"/>
      <c r="MRW4468" s="288"/>
      <c r="MRX4468" s="288"/>
      <c r="MRY4468" s="288"/>
      <c r="MRZ4468" s="288"/>
      <c r="MSA4468" s="288"/>
      <c r="MSB4468" s="288"/>
      <c r="MSC4468" s="288"/>
      <c r="MSD4468" s="288"/>
      <c r="MSE4468" s="288"/>
      <c r="MSF4468" s="288"/>
      <c r="MSG4468" s="288"/>
      <c r="MSH4468" s="288"/>
      <c r="MSI4468" s="288"/>
      <c r="MSJ4468" s="288"/>
      <c r="MSK4468" s="288"/>
      <c r="MSL4468" s="288"/>
      <c r="MSM4468" s="288"/>
      <c r="MSN4468" s="288"/>
      <c r="MSO4468" s="288"/>
      <c r="MSP4468" s="288"/>
      <c r="MSQ4468" s="288"/>
      <c r="MSR4468" s="288"/>
      <c r="MSS4468" s="288"/>
      <c r="MST4468" s="288"/>
      <c r="MSU4468" s="288"/>
      <c r="MSV4468" s="288"/>
      <c r="MSW4468" s="288"/>
      <c r="MSX4468" s="288"/>
      <c r="MSY4468" s="288"/>
      <c r="MSZ4468" s="288"/>
      <c r="MTA4468" s="288"/>
      <c r="MTB4468" s="288"/>
      <c r="MTC4468" s="288"/>
      <c r="MTD4468" s="288"/>
      <c r="MTE4468" s="288"/>
      <c r="MTF4468" s="288"/>
      <c r="MTG4468" s="288"/>
      <c r="MTH4468" s="288"/>
      <c r="MTI4468" s="288"/>
      <c r="MTJ4468" s="288"/>
      <c r="MTK4468" s="288"/>
      <c r="MTL4468" s="288"/>
      <c r="MTM4468" s="288"/>
      <c r="MTN4468" s="288"/>
      <c r="MTO4468" s="288"/>
      <c r="MTP4468" s="288"/>
      <c r="MTQ4468" s="288"/>
      <c r="MTR4468" s="288"/>
      <c r="MTS4468" s="288"/>
      <c r="MTT4468" s="288"/>
      <c r="MTU4468" s="288"/>
      <c r="MTV4468" s="288"/>
      <c r="MTW4468" s="288"/>
      <c r="MTX4468" s="288"/>
      <c r="MTY4468" s="288"/>
      <c r="MTZ4468" s="288"/>
      <c r="MUA4468" s="288"/>
      <c r="MUB4468" s="288"/>
      <c r="MUC4468" s="288"/>
      <c r="MUD4468" s="288"/>
      <c r="MUE4468" s="288"/>
      <c r="MUF4468" s="288"/>
      <c r="MUG4468" s="288"/>
      <c r="MUH4468" s="288"/>
      <c r="MUI4468" s="288"/>
      <c r="MUJ4468" s="288"/>
      <c r="MUK4468" s="288"/>
      <c r="MUL4468" s="288"/>
      <c r="MUM4468" s="288"/>
      <c r="MUN4468" s="288"/>
      <c r="MUO4468" s="288"/>
      <c r="MUP4468" s="288"/>
      <c r="MUQ4468" s="288"/>
      <c r="MUR4468" s="288"/>
      <c r="MUS4468" s="288"/>
      <c r="MUT4468" s="288"/>
      <c r="MUU4468" s="288"/>
      <c r="MUV4468" s="288"/>
      <c r="MUW4468" s="288"/>
      <c r="MUX4468" s="288"/>
      <c r="MUY4468" s="288"/>
      <c r="MUZ4468" s="288"/>
      <c r="MVA4468" s="288"/>
      <c r="MVB4468" s="288"/>
      <c r="MVC4468" s="288"/>
      <c r="MVD4468" s="288"/>
      <c r="MVE4468" s="288"/>
      <c r="MVF4468" s="288"/>
      <c r="MVG4468" s="288"/>
      <c r="MVH4468" s="288"/>
      <c r="MVI4468" s="288"/>
      <c r="MVJ4468" s="288"/>
      <c r="MVK4468" s="288"/>
      <c r="MVL4468" s="288"/>
      <c r="MVM4468" s="288"/>
      <c r="MVN4468" s="288"/>
      <c r="MVO4468" s="288"/>
      <c r="MVP4468" s="288"/>
      <c r="MVQ4468" s="288"/>
      <c r="MVR4468" s="288"/>
      <c r="MVS4468" s="288"/>
      <c r="MVT4468" s="288"/>
      <c r="MVU4468" s="288"/>
      <c r="MVV4468" s="288"/>
      <c r="MVW4468" s="288"/>
      <c r="MVX4468" s="288"/>
      <c r="MVY4468" s="288"/>
      <c r="MVZ4468" s="288"/>
      <c r="MWA4468" s="288"/>
      <c r="MWB4468" s="288"/>
      <c r="MWC4468" s="288"/>
      <c r="MWD4468" s="288"/>
      <c r="MWE4468" s="288"/>
      <c r="MWF4468" s="288"/>
      <c r="MWG4468" s="288"/>
      <c r="MWH4468" s="288"/>
      <c r="MWI4468" s="288"/>
      <c r="MWJ4468" s="288"/>
      <c r="MWK4468" s="288"/>
      <c r="MWL4468" s="288"/>
      <c r="MWM4468" s="288"/>
      <c r="MWN4468" s="288"/>
      <c r="MWO4468" s="288"/>
      <c r="MWP4468" s="288"/>
      <c r="MWQ4468" s="288"/>
      <c r="MWR4468" s="288"/>
      <c r="MWS4468" s="288"/>
      <c r="MWT4468" s="288"/>
      <c r="MWU4468" s="288"/>
      <c r="MWV4468" s="288"/>
      <c r="MWW4468" s="288"/>
      <c r="MWX4468" s="288"/>
      <c r="MWY4468" s="288"/>
      <c r="MWZ4468" s="288"/>
      <c r="MXA4468" s="288"/>
      <c r="MXB4468" s="288"/>
      <c r="MXC4468" s="288"/>
      <c r="MXD4468" s="288"/>
      <c r="MXE4468" s="288"/>
      <c r="MXF4468" s="288"/>
      <c r="MXG4468" s="288"/>
      <c r="MXH4468" s="288"/>
      <c r="MXI4468" s="288"/>
      <c r="MXJ4468" s="288"/>
      <c r="MXK4468" s="288"/>
      <c r="MXL4468" s="288"/>
      <c r="MXM4468" s="288"/>
      <c r="MXN4468" s="288"/>
      <c r="MXO4468" s="288"/>
      <c r="MXP4468" s="288"/>
      <c r="MXQ4468" s="288"/>
      <c r="MXR4468" s="288"/>
      <c r="MXS4468" s="288"/>
      <c r="MXT4468" s="288"/>
      <c r="MXU4468" s="288"/>
      <c r="MXV4468" s="288"/>
      <c r="MXW4468" s="288"/>
      <c r="MXX4468" s="288"/>
      <c r="MXY4468" s="288"/>
      <c r="MXZ4468" s="288"/>
      <c r="MYA4468" s="288"/>
      <c r="MYB4468" s="288"/>
      <c r="MYC4468" s="288"/>
      <c r="MYD4468" s="288"/>
      <c r="MYE4468" s="288"/>
      <c r="MYF4468" s="288"/>
      <c r="MYG4468" s="288"/>
      <c r="MYH4468" s="288"/>
      <c r="MYI4468" s="288"/>
      <c r="MYJ4468" s="288"/>
      <c r="MYK4468" s="288"/>
      <c r="MYL4468" s="288"/>
      <c r="MYM4468" s="288"/>
      <c r="MYN4468" s="288"/>
      <c r="MYO4468" s="288"/>
      <c r="MYP4468" s="288"/>
      <c r="MYQ4468" s="288"/>
      <c r="MYR4468" s="288"/>
      <c r="MYS4468" s="288"/>
      <c r="MYT4468" s="288"/>
      <c r="MYU4468" s="288"/>
      <c r="MYV4468" s="288"/>
      <c r="MYW4468" s="288"/>
      <c r="MYX4468" s="288"/>
      <c r="MYY4468" s="288"/>
      <c r="MYZ4468" s="288"/>
      <c r="MZA4468" s="288"/>
      <c r="MZB4468" s="288"/>
      <c r="MZC4468" s="288"/>
      <c r="MZD4468" s="288"/>
      <c r="MZE4468" s="288"/>
      <c r="MZF4468" s="288"/>
      <c r="MZG4468" s="288"/>
      <c r="MZH4468" s="288"/>
      <c r="MZI4468" s="288"/>
      <c r="MZJ4468" s="288"/>
      <c r="MZK4468" s="288"/>
      <c r="MZL4468" s="288"/>
      <c r="MZM4468" s="288"/>
      <c r="MZN4468" s="288"/>
      <c r="MZO4468" s="288"/>
      <c r="MZP4468" s="288"/>
      <c r="MZQ4468" s="288"/>
      <c r="MZR4468" s="288"/>
      <c r="MZS4468" s="288"/>
      <c r="MZT4468" s="288"/>
      <c r="MZU4468" s="288"/>
      <c r="MZV4468" s="288"/>
      <c r="MZW4468" s="288"/>
      <c r="MZX4468" s="288"/>
      <c r="MZY4468" s="288"/>
      <c r="MZZ4468" s="288"/>
      <c r="NAA4468" s="288"/>
      <c r="NAB4468" s="288"/>
      <c r="NAC4468" s="288"/>
      <c r="NAD4468" s="288"/>
      <c r="NAE4468" s="288"/>
      <c r="NAF4468" s="288"/>
      <c r="NAG4468" s="288"/>
      <c r="NAH4468" s="288"/>
      <c r="NAI4468" s="288"/>
      <c r="NAJ4468" s="288"/>
      <c r="NAK4468" s="288"/>
      <c r="NAL4468" s="288"/>
      <c r="NAM4468" s="288"/>
      <c r="NAN4468" s="288"/>
      <c r="NAO4468" s="288"/>
      <c r="NAP4468" s="288"/>
      <c r="NAQ4468" s="288"/>
      <c r="NAR4468" s="288"/>
      <c r="NAS4468" s="288"/>
      <c r="NAT4468" s="288"/>
      <c r="NAU4468" s="288"/>
      <c r="NAV4468" s="288"/>
      <c r="NAW4468" s="288"/>
      <c r="NAX4468" s="288"/>
      <c r="NAY4468" s="288"/>
      <c r="NAZ4468" s="288"/>
      <c r="NBA4468" s="288"/>
      <c r="NBB4468" s="288"/>
      <c r="NBC4468" s="288"/>
      <c r="NBD4468" s="288"/>
      <c r="NBE4468" s="288"/>
      <c r="NBF4468" s="288"/>
      <c r="NBG4468" s="288"/>
      <c r="NBH4468" s="288"/>
      <c r="NBI4468" s="288"/>
      <c r="NBJ4468" s="288"/>
      <c r="NBK4468" s="288"/>
      <c r="NBL4468" s="288"/>
      <c r="NBM4468" s="288"/>
      <c r="NBN4468" s="288"/>
      <c r="NBO4468" s="288"/>
      <c r="NBP4468" s="288"/>
      <c r="NBQ4468" s="288"/>
      <c r="NBR4468" s="288"/>
      <c r="NBS4468" s="288"/>
      <c r="NBT4468" s="288"/>
      <c r="NBU4468" s="288"/>
      <c r="NBV4468" s="288"/>
      <c r="NBW4468" s="288"/>
      <c r="NBX4468" s="288"/>
      <c r="NBY4468" s="288"/>
      <c r="NBZ4468" s="288"/>
      <c r="NCA4468" s="288"/>
      <c r="NCB4468" s="288"/>
      <c r="NCC4468" s="288"/>
      <c r="NCD4468" s="288"/>
      <c r="NCE4468" s="288"/>
      <c r="NCF4468" s="288"/>
      <c r="NCG4468" s="288"/>
      <c r="NCH4468" s="288"/>
      <c r="NCI4468" s="288"/>
      <c r="NCJ4468" s="288"/>
      <c r="NCK4468" s="288"/>
      <c r="NCL4468" s="288"/>
      <c r="NCM4468" s="288"/>
      <c r="NCN4468" s="288"/>
      <c r="NCO4468" s="288"/>
      <c r="NCP4468" s="288"/>
      <c r="NCQ4468" s="288"/>
      <c r="NCR4468" s="288"/>
      <c r="NCS4468" s="288"/>
      <c r="NCT4468" s="288"/>
      <c r="NCU4468" s="288"/>
      <c r="NCV4468" s="288"/>
      <c r="NCW4468" s="288"/>
      <c r="NCX4468" s="288"/>
      <c r="NCY4468" s="288"/>
      <c r="NCZ4468" s="288"/>
      <c r="NDA4468" s="288"/>
      <c r="NDB4468" s="288"/>
      <c r="NDC4468" s="288"/>
      <c r="NDD4468" s="288"/>
      <c r="NDE4468" s="288"/>
      <c r="NDF4468" s="288"/>
      <c r="NDG4468" s="288"/>
      <c r="NDH4468" s="288"/>
      <c r="NDI4468" s="288"/>
      <c r="NDJ4468" s="288"/>
      <c r="NDK4468" s="288"/>
      <c r="NDL4468" s="288"/>
      <c r="NDM4468" s="288"/>
      <c r="NDN4468" s="288"/>
      <c r="NDO4468" s="288"/>
      <c r="NDP4468" s="288"/>
      <c r="NDQ4468" s="288"/>
      <c r="NDR4468" s="288"/>
      <c r="NDS4468" s="288"/>
      <c r="NDT4468" s="288"/>
      <c r="NDU4468" s="288"/>
      <c r="NDV4468" s="288"/>
      <c r="NDW4468" s="288"/>
      <c r="NDX4468" s="288"/>
      <c r="NDY4468" s="288"/>
      <c r="NDZ4468" s="288"/>
      <c r="NEA4468" s="288"/>
      <c r="NEB4468" s="288"/>
      <c r="NEC4468" s="288"/>
      <c r="NED4468" s="288"/>
      <c r="NEE4468" s="288"/>
      <c r="NEF4468" s="288"/>
      <c r="NEG4468" s="288"/>
      <c r="NEH4468" s="288"/>
      <c r="NEI4468" s="288"/>
      <c r="NEJ4468" s="288"/>
      <c r="NEK4468" s="288"/>
      <c r="NEL4468" s="288"/>
      <c r="NEM4468" s="288"/>
      <c r="NEN4468" s="288"/>
      <c r="NEO4468" s="288"/>
      <c r="NEP4468" s="288"/>
      <c r="NEQ4468" s="288"/>
      <c r="NER4468" s="288"/>
      <c r="NES4468" s="288"/>
      <c r="NET4468" s="288"/>
      <c r="NEU4468" s="288"/>
      <c r="NEV4468" s="288"/>
      <c r="NEW4468" s="288"/>
      <c r="NEX4468" s="288"/>
      <c r="NEY4468" s="288"/>
      <c r="NEZ4468" s="288"/>
      <c r="NFA4468" s="288"/>
      <c r="NFB4468" s="288"/>
      <c r="NFC4468" s="288"/>
      <c r="NFD4468" s="288"/>
      <c r="NFE4468" s="288"/>
      <c r="NFF4468" s="288"/>
      <c r="NFG4468" s="288"/>
      <c r="NFH4468" s="288"/>
      <c r="NFI4468" s="288"/>
      <c r="NFJ4468" s="288"/>
      <c r="NFK4468" s="288"/>
      <c r="NFL4468" s="288"/>
      <c r="NFM4468" s="288"/>
      <c r="NFN4468" s="288"/>
      <c r="NFO4468" s="288"/>
      <c r="NFP4468" s="288"/>
      <c r="NFQ4468" s="288"/>
      <c r="NFR4468" s="288"/>
      <c r="NFS4468" s="288"/>
      <c r="NFT4468" s="288"/>
      <c r="NFU4468" s="288"/>
      <c r="NFV4468" s="288"/>
      <c r="NFW4468" s="288"/>
      <c r="NFX4468" s="288"/>
      <c r="NFY4468" s="288"/>
      <c r="NFZ4468" s="288"/>
      <c r="NGA4468" s="288"/>
      <c r="NGB4468" s="288"/>
      <c r="NGC4468" s="288"/>
      <c r="NGD4468" s="288"/>
      <c r="NGE4468" s="288"/>
      <c r="NGF4468" s="288"/>
      <c r="NGG4468" s="288"/>
      <c r="NGH4468" s="288"/>
      <c r="NGI4468" s="288"/>
      <c r="NGJ4468" s="288"/>
      <c r="NGK4468" s="288"/>
      <c r="NGL4468" s="288"/>
      <c r="NGM4468" s="288"/>
      <c r="NGN4468" s="288"/>
      <c r="NGO4468" s="288"/>
      <c r="NGP4468" s="288"/>
      <c r="NGQ4468" s="288"/>
      <c r="NGR4468" s="288"/>
      <c r="NGS4468" s="288"/>
      <c r="NGT4468" s="288"/>
      <c r="NGU4468" s="288"/>
      <c r="NGV4468" s="288"/>
      <c r="NGW4468" s="288"/>
      <c r="NGX4468" s="288"/>
      <c r="NGY4468" s="288"/>
      <c r="NGZ4468" s="288"/>
      <c r="NHA4468" s="288"/>
      <c r="NHB4468" s="288"/>
      <c r="NHC4468" s="288"/>
      <c r="NHD4468" s="288"/>
      <c r="NHE4468" s="288"/>
      <c r="NHF4468" s="288"/>
      <c r="NHG4468" s="288"/>
      <c r="NHH4468" s="288"/>
      <c r="NHI4468" s="288"/>
      <c r="NHJ4468" s="288"/>
      <c r="NHK4468" s="288"/>
      <c r="NHL4468" s="288"/>
      <c r="NHM4468" s="288"/>
      <c r="NHN4468" s="288"/>
      <c r="NHO4468" s="288"/>
      <c r="NHP4468" s="288"/>
      <c r="NHQ4468" s="288"/>
      <c r="NHR4468" s="288"/>
      <c r="NHS4468" s="288"/>
      <c r="NHT4468" s="288"/>
      <c r="NHU4468" s="288"/>
      <c r="NHV4468" s="288"/>
      <c r="NHW4468" s="288"/>
      <c r="NHX4468" s="288"/>
      <c r="NHY4468" s="288"/>
      <c r="NHZ4468" s="288"/>
      <c r="NIA4468" s="288"/>
      <c r="NIB4468" s="288"/>
      <c r="NIC4468" s="288"/>
      <c r="NID4468" s="288"/>
      <c r="NIE4468" s="288"/>
      <c r="NIF4468" s="288"/>
      <c r="NIG4468" s="288"/>
      <c r="NIH4468" s="288"/>
      <c r="NII4468" s="288"/>
      <c r="NIJ4468" s="288"/>
      <c r="NIK4468" s="288"/>
      <c r="NIL4468" s="288"/>
      <c r="NIM4468" s="288"/>
      <c r="NIN4468" s="288"/>
      <c r="NIO4468" s="288"/>
      <c r="NIP4468" s="288"/>
      <c r="NIQ4468" s="288"/>
      <c r="NIR4468" s="288"/>
      <c r="NIS4468" s="288"/>
      <c r="NIT4468" s="288"/>
      <c r="NIU4468" s="288"/>
      <c r="NIV4468" s="288"/>
      <c r="NIW4468" s="288"/>
      <c r="NIX4468" s="288"/>
      <c r="NIY4468" s="288"/>
      <c r="NIZ4468" s="288"/>
      <c r="NJA4468" s="288"/>
      <c r="NJB4468" s="288"/>
      <c r="NJC4468" s="288"/>
      <c r="NJD4468" s="288"/>
      <c r="NJE4468" s="288"/>
      <c r="NJF4468" s="288"/>
      <c r="NJG4468" s="288"/>
      <c r="NJH4468" s="288"/>
      <c r="NJI4468" s="288"/>
      <c r="NJJ4468" s="288"/>
      <c r="NJK4468" s="288"/>
      <c r="NJL4468" s="288"/>
      <c r="NJM4468" s="288"/>
      <c r="NJN4468" s="288"/>
      <c r="NJO4468" s="288"/>
      <c r="NJP4468" s="288"/>
      <c r="NJQ4468" s="288"/>
      <c r="NJR4468" s="288"/>
      <c r="NJS4468" s="288"/>
      <c r="NJT4468" s="288"/>
      <c r="NJU4468" s="288"/>
      <c r="NJV4468" s="288"/>
      <c r="NJW4468" s="288"/>
      <c r="NJX4468" s="288"/>
      <c r="NJY4468" s="288"/>
      <c r="NJZ4468" s="288"/>
      <c r="NKA4468" s="288"/>
      <c r="NKB4468" s="288"/>
      <c r="NKC4468" s="288"/>
      <c r="NKD4468" s="288"/>
      <c r="NKE4468" s="288"/>
      <c r="NKF4468" s="288"/>
      <c r="NKG4468" s="288"/>
      <c r="NKH4468" s="288"/>
      <c r="NKI4468" s="288"/>
      <c r="NKJ4468" s="288"/>
      <c r="NKK4468" s="288"/>
      <c r="NKL4468" s="288"/>
      <c r="NKM4468" s="288"/>
      <c r="NKN4468" s="288"/>
      <c r="NKO4468" s="288"/>
      <c r="NKP4468" s="288"/>
      <c r="NKQ4468" s="288"/>
      <c r="NKR4468" s="288"/>
      <c r="NKS4468" s="288"/>
      <c r="NKT4468" s="288"/>
      <c r="NKU4468" s="288"/>
      <c r="NKV4468" s="288"/>
      <c r="NKW4468" s="288"/>
      <c r="NKX4468" s="288"/>
      <c r="NKY4468" s="288"/>
      <c r="NKZ4468" s="288"/>
      <c r="NLA4468" s="288"/>
      <c r="NLB4468" s="288"/>
      <c r="NLC4468" s="288"/>
      <c r="NLD4468" s="288"/>
      <c r="NLE4468" s="288"/>
      <c r="NLF4468" s="288"/>
      <c r="NLG4468" s="288"/>
      <c r="NLH4468" s="288"/>
      <c r="NLI4468" s="288"/>
      <c r="NLJ4468" s="288"/>
      <c r="NLK4468" s="288"/>
      <c r="NLL4468" s="288"/>
      <c r="NLM4468" s="288"/>
      <c r="NLN4468" s="288"/>
      <c r="NLO4468" s="288"/>
      <c r="NLP4468" s="288"/>
      <c r="NLQ4468" s="288"/>
      <c r="NLR4468" s="288"/>
      <c r="NLS4468" s="288"/>
      <c r="NLT4468" s="288"/>
      <c r="NLU4468" s="288"/>
      <c r="NLV4468" s="288"/>
      <c r="NLW4468" s="288"/>
      <c r="NLX4468" s="288"/>
      <c r="NLY4468" s="288"/>
      <c r="NLZ4468" s="288"/>
      <c r="NMA4468" s="288"/>
      <c r="NMB4468" s="288"/>
      <c r="NMC4468" s="288"/>
      <c r="NMD4468" s="288"/>
      <c r="NME4468" s="288"/>
      <c r="NMF4468" s="288"/>
      <c r="NMG4468" s="288"/>
      <c r="NMH4468" s="288"/>
      <c r="NMI4468" s="288"/>
      <c r="NMJ4468" s="288"/>
      <c r="NMK4468" s="288"/>
      <c r="NML4468" s="288"/>
      <c r="NMM4468" s="288"/>
      <c r="NMN4468" s="288"/>
      <c r="NMO4468" s="288"/>
      <c r="NMP4468" s="288"/>
      <c r="NMQ4468" s="288"/>
      <c r="NMR4468" s="288"/>
      <c r="NMS4468" s="288"/>
      <c r="NMT4468" s="288"/>
      <c r="NMU4468" s="288"/>
      <c r="NMV4468" s="288"/>
      <c r="NMW4468" s="288"/>
      <c r="NMX4468" s="288"/>
      <c r="NMY4468" s="288"/>
      <c r="NMZ4468" s="288"/>
      <c r="NNA4468" s="288"/>
      <c r="NNB4468" s="288"/>
      <c r="NNC4468" s="288"/>
      <c r="NND4468" s="288"/>
      <c r="NNE4468" s="288"/>
      <c r="NNF4468" s="288"/>
      <c r="NNG4468" s="288"/>
      <c r="NNH4468" s="288"/>
      <c r="NNI4468" s="288"/>
      <c r="NNJ4468" s="288"/>
      <c r="NNK4468" s="288"/>
      <c r="NNL4468" s="288"/>
      <c r="NNM4468" s="288"/>
      <c r="NNN4468" s="288"/>
      <c r="NNO4468" s="288"/>
      <c r="NNP4468" s="288"/>
      <c r="NNQ4468" s="288"/>
      <c r="NNR4468" s="288"/>
      <c r="NNS4468" s="288"/>
      <c r="NNT4468" s="288"/>
      <c r="NNU4468" s="288"/>
      <c r="NNV4468" s="288"/>
      <c r="NNW4468" s="288"/>
      <c r="NNX4468" s="288"/>
      <c r="NNY4468" s="288"/>
      <c r="NNZ4468" s="288"/>
      <c r="NOA4468" s="288"/>
      <c r="NOB4468" s="288"/>
      <c r="NOC4468" s="288"/>
      <c r="NOD4468" s="288"/>
      <c r="NOE4468" s="288"/>
      <c r="NOF4468" s="288"/>
      <c r="NOG4468" s="288"/>
      <c r="NOH4468" s="288"/>
      <c r="NOI4468" s="288"/>
      <c r="NOJ4468" s="288"/>
      <c r="NOK4468" s="288"/>
      <c r="NOL4468" s="288"/>
      <c r="NOM4468" s="288"/>
      <c r="NON4468" s="288"/>
      <c r="NOO4468" s="288"/>
      <c r="NOP4468" s="288"/>
      <c r="NOQ4468" s="288"/>
      <c r="NOR4468" s="288"/>
      <c r="NOS4468" s="288"/>
      <c r="NOT4468" s="288"/>
      <c r="NOU4468" s="288"/>
      <c r="NOV4468" s="288"/>
      <c r="NOW4468" s="288"/>
      <c r="NOX4468" s="288"/>
      <c r="NOY4468" s="288"/>
      <c r="NOZ4468" s="288"/>
      <c r="NPA4468" s="288"/>
      <c r="NPB4468" s="288"/>
      <c r="NPC4468" s="288"/>
      <c r="NPD4468" s="288"/>
      <c r="NPE4468" s="288"/>
      <c r="NPF4468" s="288"/>
      <c r="NPG4468" s="288"/>
      <c r="NPH4468" s="288"/>
      <c r="NPI4468" s="288"/>
      <c r="NPJ4468" s="288"/>
      <c r="NPK4468" s="288"/>
      <c r="NPL4468" s="288"/>
      <c r="NPM4468" s="288"/>
      <c r="NPN4468" s="288"/>
      <c r="NPO4468" s="288"/>
      <c r="NPP4468" s="288"/>
      <c r="NPQ4468" s="288"/>
      <c r="NPR4468" s="288"/>
      <c r="NPS4468" s="288"/>
      <c r="NPT4468" s="288"/>
      <c r="NPU4468" s="288"/>
      <c r="NPV4468" s="288"/>
      <c r="NPW4468" s="288"/>
      <c r="NPX4468" s="288"/>
      <c r="NPY4468" s="288"/>
      <c r="NPZ4468" s="288"/>
      <c r="NQA4468" s="288"/>
      <c r="NQB4468" s="288"/>
      <c r="NQC4468" s="288"/>
      <c r="NQD4468" s="288"/>
      <c r="NQE4468" s="288"/>
      <c r="NQF4468" s="288"/>
      <c r="NQG4468" s="288"/>
      <c r="NQH4468" s="288"/>
      <c r="NQI4468" s="288"/>
      <c r="NQJ4468" s="288"/>
      <c r="NQK4468" s="288"/>
      <c r="NQL4468" s="288"/>
      <c r="NQM4468" s="288"/>
      <c r="NQN4468" s="288"/>
      <c r="NQO4468" s="288"/>
      <c r="NQP4468" s="288"/>
      <c r="NQQ4468" s="288"/>
      <c r="NQR4468" s="288"/>
      <c r="NQS4468" s="288"/>
      <c r="NQT4468" s="288"/>
      <c r="NQU4468" s="288"/>
      <c r="NQV4468" s="288"/>
      <c r="NQW4468" s="288"/>
      <c r="NQX4468" s="288"/>
      <c r="NQY4468" s="288"/>
      <c r="NQZ4468" s="288"/>
      <c r="NRA4468" s="288"/>
      <c r="NRB4468" s="288"/>
      <c r="NRC4468" s="288"/>
      <c r="NRD4468" s="288"/>
      <c r="NRE4468" s="288"/>
      <c r="NRF4468" s="288"/>
      <c r="NRG4468" s="288"/>
      <c r="NRH4468" s="288"/>
      <c r="NRI4468" s="288"/>
      <c r="NRJ4468" s="288"/>
      <c r="NRK4468" s="288"/>
      <c r="NRL4468" s="288"/>
      <c r="NRM4468" s="288"/>
      <c r="NRN4468" s="288"/>
      <c r="NRO4468" s="288"/>
      <c r="NRP4468" s="288"/>
      <c r="NRQ4468" s="288"/>
      <c r="NRR4468" s="288"/>
      <c r="NRS4468" s="288"/>
      <c r="NRT4468" s="288"/>
      <c r="NRU4468" s="288"/>
      <c r="NRV4468" s="288"/>
      <c r="NRW4468" s="288"/>
      <c r="NRX4468" s="288"/>
      <c r="NRY4468" s="288"/>
      <c r="NRZ4468" s="288"/>
      <c r="NSA4468" s="288"/>
      <c r="NSB4468" s="288"/>
      <c r="NSC4468" s="288"/>
      <c r="NSD4468" s="288"/>
      <c r="NSE4468" s="288"/>
      <c r="NSF4468" s="288"/>
      <c r="NSG4468" s="288"/>
      <c r="NSH4468" s="288"/>
      <c r="NSI4468" s="288"/>
      <c r="NSJ4468" s="288"/>
      <c r="NSK4468" s="288"/>
      <c r="NSL4468" s="288"/>
      <c r="NSM4468" s="288"/>
      <c r="NSN4468" s="288"/>
      <c r="NSO4468" s="288"/>
      <c r="NSP4468" s="288"/>
      <c r="NSQ4468" s="288"/>
      <c r="NSR4468" s="288"/>
      <c r="NSS4468" s="288"/>
      <c r="NST4468" s="288"/>
      <c r="NSU4468" s="288"/>
      <c r="NSV4468" s="288"/>
      <c r="NSW4468" s="288"/>
      <c r="NSX4468" s="288"/>
      <c r="NSY4468" s="288"/>
      <c r="NSZ4468" s="288"/>
      <c r="NTA4468" s="288"/>
      <c r="NTB4468" s="288"/>
      <c r="NTC4468" s="288"/>
      <c r="NTD4468" s="288"/>
      <c r="NTE4468" s="288"/>
      <c r="NTF4468" s="288"/>
      <c r="NTG4468" s="288"/>
      <c r="NTH4468" s="288"/>
      <c r="NTI4468" s="288"/>
      <c r="NTJ4468" s="288"/>
      <c r="NTK4468" s="288"/>
      <c r="NTL4468" s="288"/>
      <c r="NTM4468" s="288"/>
      <c r="NTN4468" s="288"/>
      <c r="NTO4468" s="288"/>
      <c r="NTP4468" s="288"/>
      <c r="NTQ4468" s="288"/>
      <c r="NTR4468" s="288"/>
      <c r="NTS4468" s="288"/>
      <c r="NTT4468" s="288"/>
      <c r="NTU4468" s="288"/>
      <c r="NTV4468" s="288"/>
      <c r="NTW4468" s="288"/>
      <c r="NTX4468" s="288"/>
      <c r="NTY4468" s="288"/>
      <c r="NTZ4468" s="288"/>
      <c r="NUA4468" s="288"/>
      <c r="NUB4468" s="288"/>
      <c r="NUC4468" s="288"/>
      <c r="NUD4468" s="288"/>
      <c r="NUE4468" s="288"/>
      <c r="NUF4468" s="288"/>
      <c r="NUG4468" s="288"/>
      <c r="NUH4468" s="288"/>
      <c r="NUI4468" s="288"/>
      <c r="NUJ4468" s="288"/>
      <c r="NUK4468" s="288"/>
      <c r="NUL4468" s="288"/>
      <c r="NUM4468" s="288"/>
      <c r="NUN4468" s="288"/>
      <c r="NUO4468" s="288"/>
      <c r="NUP4468" s="288"/>
      <c r="NUQ4468" s="288"/>
      <c r="NUR4468" s="288"/>
      <c r="NUS4468" s="288"/>
      <c r="NUT4468" s="288"/>
      <c r="NUU4468" s="288"/>
      <c r="NUV4468" s="288"/>
      <c r="NUW4468" s="288"/>
      <c r="NUX4468" s="288"/>
      <c r="NUY4468" s="288"/>
      <c r="NUZ4468" s="288"/>
      <c r="NVA4468" s="288"/>
      <c r="NVB4468" s="288"/>
      <c r="NVC4468" s="288"/>
      <c r="NVD4468" s="288"/>
      <c r="NVE4468" s="288"/>
      <c r="NVF4468" s="288"/>
      <c r="NVG4468" s="288"/>
      <c r="NVH4468" s="288"/>
      <c r="NVI4468" s="288"/>
      <c r="NVJ4468" s="288"/>
      <c r="NVK4468" s="288"/>
      <c r="NVL4468" s="288"/>
      <c r="NVM4468" s="288"/>
      <c r="NVN4468" s="288"/>
      <c r="NVO4468" s="288"/>
      <c r="NVP4468" s="288"/>
      <c r="NVQ4468" s="288"/>
      <c r="NVR4468" s="288"/>
      <c r="NVS4468" s="288"/>
      <c r="NVT4468" s="288"/>
      <c r="NVU4468" s="288"/>
      <c r="NVV4468" s="288"/>
      <c r="NVW4468" s="288"/>
      <c r="NVX4468" s="288"/>
      <c r="NVY4468" s="288"/>
      <c r="NVZ4468" s="288"/>
      <c r="NWA4468" s="288"/>
      <c r="NWB4468" s="288"/>
      <c r="NWC4468" s="288"/>
      <c r="NWD4468" s="288"/>
      <c r="NWE4468" s="288"/>
      <c r="NWF4468" s="288"/>
      <c r="NWG4468" s="288"/>
      <c r="NWH4468" s="288"/>
      <c r="NWI4468" s="288"/>
      <c r="NWJ4468" s="288"/>
      <c r="NWK4468" s="288"/>
      <c r="NWL4468" s="288"/>
      <c r="NWM4468" s="288"/>
      <c r="NWN4468" s="288"/>
      <c r="NWO4468" s="288"/>
      <c r="NWP4468" s="288"/>
      <c r="NWQ4468" s="288"/>
      <c r="NWR4468" s="288"/>
      <c r="NWS4468" s="288"/>
      <c r="NWT4468" s="288"/>
      <c r="NWU4468" s="288"/>
      <c r="NWV4468" s="288"/>
      <c r="NWW4468" s="288"/>
      <c r="NWX4468" s="288"/>
      <c r="NWY4468" s="288"/>
      <c r="NWZ4468" s="288"/>
      <c r="NXA4468" s="288"/>
      <c r="NXB4468" s="288"/>
      <c r="NXC4468" s="288"/>
      <c r="NXD4468" s="288"/>
      <c r="NXE4468" s="288"/>
      <c r="NXF4468" s="288"/>
      <c r="NXG4468" s="288"/>
      <c r="NXH4468" s="288"/>
      <c r="NXI4468" s="288"/>
      <c r="NXJ4468" s="288"/>
      <c r="NXK4468" s="288"/>
      <c r="NXL4468" s="288"/>
      <c r="NXM4468" s="288"/>
      <c r="NXN4468" s="288"/>
      <c r="NXO4468" s="288"/>
      <c r="NXP4468" s="288"/>
      <c r="NXQ4468" s="288"/>
      <c r="NXR4468" s="288"/>
      <c r="NXS4468" s="288"/>
      <c r="NXT4468" s="288"/>
      <c r="NXU4468" s="288"/>
      <c r="NXV4468" s="288"/>
      <c r="NXW4468" s="288"/>
      <c r="NXX4468" s="288"/>
      <c r="NXY4468" s="288"/>
      <c r="NXZ4468" s="288"/>
      <c r="NYA4468" s="288"/>
      <c r="NYB4468" s="288"/>
      <c r="NYC4468" s="288"/>
      <c r="NYD4468" s="288"/>
      <c r="NYE4468" s="288"/>
      <c r="NYF4468" s="288"/>
      <c r="NYG4468" s="288"/>
      <c r="NYH4468" s="288"/>
      <c r="NYI4468" s="288"/>
      <c r="NYJ4468" s="288"/>
      <c r="NYK4468" s="288"/>
      <c r="NYL4468" s="288"/>
      <c r="NYM4468" s="288"/>
      <c r="NYN4468" s="288"/>
      <c r="NYO4468" s="288"/>
      <c r="NYP4468" s="288"/>
      <c r="NYQ4468" s="288"/>
      <c r="NYR4468" s="288"/>
      <c r="NYS4468" s="288"/>
      <c r="NYT4468" s="288"/>
      <c r="NYU4468" s="288"/>
      <c r="NYV4468" s="288"/>
      <c r="NYW4468" s="288"/>
      <c r="NYX4468" s="288"/>
      <c r="NYY4468" s="288"/>
      <c r="NYZ4468" s="288"/>
      <c r="NZA4468" s="288"/>
      <c r="NZB4468" s="288"/>
      <c r="NZC4468" s="288"/>
      <c r="NZD4468" s="288"/>
      <c r="NZE4468" s="288"/>
      <c r="NZF4468" s="288"/>
      <c r="NZG4468" s="288"/>
      <c r="NZH4468" s="288"/>
      <c r="NZI4468" s="288"/>
      <c r="NZJ4468" s="288"/>
      <c r="NZK4468" s="288"/>
      <c r="NZL4468" s="288"/>
      <c r="NZM4468" s="288"/>
      <c r="NZN4468" s="288"/>
      <c r="NZO4468" s="288"/>
      <c r="NZP4468" s="288"/>
      <c r="NZQ4468" s="288"/>
      <c r="NZR4468" s="288"/>
      <c r="NZS4468" s="288"/>
      <c r="NZT4468" s="288"/>
      <c r="NZU4468" s="288"/>
      <c r="NZV4468" s="288"/>
      <c r="NZW4468" s="288"/>
      <c r="NZX4468" s="288"/>
      <c r="NZY4468" s="288"/>
      <c r="NZZ4468" s="288"/>
      <c r="OAA4468" s="288"/>
      <c r="OAB4468" s="288"/>
      <c r="OAC4468" s="288"/>
      <c r="OAD4468" s="288"/>
      <c r="OAE4468" s="288"/>
      <c r="OAF4468" s="288"/>
      <c r="OAG4468" s="288"/>
      <c r="OAH4468" s="288"/>
      <c r="OAI4468" s="288"/>
      <c r="OAJ4468" s="288"/>
      <c r="OAK4468" s="288"/>
      <c r="OAL4468" s="288"/>
      <c r="OAM4468" s="288"/>
      <c r="OAN4468" s="288"/>
      <c r="OAO4468" s="288"/>
      <c r="OAP4468" s="288"/>
      <c r="OAQ4468" s="288"/>
      <c r="OAR4468" s="288"/>
      <c r="OAS4468" s="288"/>
      <c r="OAT4468" s="288"/>
      <c r="OAU4468" s="288"/>
      <c r="OAV4468" s="288"/>
      <c r="OAW4468" s="288"/>
      <c r="OAX4468" s="288"/>
      <c r="OAY4468" s="288"/>
      <c r="OAZ4468" s="288"/>
      <c r="OBA4468" s="288"/>
      <c r="OBB4468" s="288"/>
      <c r="OBC4468" s="288"/>
      <c r="OBD4468" s="288"/>
      <c r="OBE4468" s="288"/>
      <c r="OBF4468" s="288"/>
      <c r="OBG4468" s="288"/>
      <c r="OBH4468" s="288"/>
      <c r="OBI4468" s="288"/>
      <c r="OBJ4468" s="288"/>
      <c r="OBK4468" s="288"/>
      <c r="OBL4468" s="288"/>
      <c r="OBM4468" s="288"/>
      <c r="OBN4468" s="288"/>
      <c r="OBO4468" s="288"/>
      <c r="OBP4468" s="288"/>
      <c r="OBQ4468" s="288"/>
      <c r="OBR4468" s="288"/>
      <c r="OBS4468" s="288"/>
      <c r="OBT4468" s="288"/>
      <c r="OBU4468" s="288"/>
      <c r="OBV4468" s="288"/>
      <c r="OBW4468" s="288"/>
      <c r="OBX4468" s="288"/>
      <c r="OBY4468" s="288"/>
      <c r="OBZ4468" s="288"/>
      <c r="OCA4468" s="288"/>
      <c r="OCB4468" s="288"/>
      <c r="OCC4468" s="288"/>
      <c r="OCD4468" s="288"/>
      <c r="OCE4468" s="288"/>
      <c r="OCF4468" s="288"/>
      <c r="OCG4468" s="288"/>
      <c r="OCH4468" s="288"/>
      <c r="OCI4468" s="288"/>
      <c r="OCJ4468" s="288"/>
      <c r="OCK4468" s="288"/>
      <c r="OCL4468" s="288"/>
      <c r="OCM4468" s="288"/>
      <c r="OCN4468" s="288"/>
      <c r="OCO4468" s="288"/>
      <c r="OCP4468" s="288"/>
      <c r="OCQ4468" s="288"/>
      <c r="OCR4468" s="288"/>
      <c r="OCS4468" s="288"/>
      <c r="OCT4468" s="288"/>
      <c r="OCU4468" s="288"/>
      <c r="OCV4468" s="288"/>
      <c r="OCW4468" s="288"/>
      <c r="OCX4468" s="288"/>
      <c r="OCY4468" s="288"/>
      <c r="OCZ4468" s="288"/>
      <c r="ODA4468" s="288"/>
      <c r="ODB4468" s="288"/>
      <c r="ODC4468" s="288"/>
      <c r="ODD4468" s="288"/>
      <c r="ODE4468" s="288"/>
      <c r="ODF4468" s="288"/>
      <c r="ODG4468" s="288"/>
      <c r="ODH4468" s="288"/>
      <c r="ODI4468" s="288"/>
      <c r="ODJ4468" s="288"/>
      <c r="ODK4468" s="288"/>
      <c r="ODL4468" s="288"/>
      <c r="ODM4468" s="288"/>
      <c r="ODN4468" s="288"/>
      <c r="ODO4468" s="288"/>
      <c r="ODP4468" s="288"/>
      <c r="ODQ4468" s="288"/>
      <c r="ODR4468" s="288"/>
      <c r="ODS4468" s="288"/>
      <c r="ODT4468" s="288"/>
      <c r="ODU4468" s="288"/>
      <c r="ODV4468" s="288"/>
      <c r="ODW4468" s="288"/>
      <c r="ODX4468" s="288"/>
      <c r="ODY4468" s="288"/>
      <c r="ODZ4468" s="288"/>
      <c r="OEA4468" s="288"/>
      <c r="OEB4468" s="288"/>
      <c r="OEC4468" s="288"/>
      <c r="OED4468" s="288"/>
      <c r="OEE4468" s="288"/>
      <c r="OEF4468" s="288"/>
      <c r="OEG4468" s="288"/>
      <c r="OEH4468" s="288"/>
      <c r="OEI4468" s="288"/>
      <c r="OEJ4468" s="288"/>
      <c r="OEK4468" s="288"/>
      <c r="OEL4468" s="288"/>
      <c r="OEM4468" s="288"/>
      <c r="OEN4468" s="288"/>
      <c r="OEO4468" s="288"/>
      <c r="OEP4468" s="288"/>
      <c r="OEQ4468" s="288"/>
      <c r="OER4468" s="288"/>
      <c r="OES4468" s="288"/>
      <c r="OET4468" s="288"/>
      <c r="OEU4468" s="288"/>
      <c r="OEV4468" s="288"/>
      <c r="OEW4468" s="288"/>
      <c r="OEX4468" s="288"/>
      <c r="OEY4468" s="288"/>
      <c r="OEZ4468" s="288"/>
      <c r="OFA4468" s="288"/>
      <c r="OFB4468" s="288"/>
      <c r="OFC4468" s="288"/>
      <c r="OFD4468" s="288"/>
      <c r="OFE4468" s="288"/>
      <c r="OFF4468" s="288"/>
      <c r="OFG4468" s="288"/>
      <c r="OFH4468" s="288"/>
      <c r="OFI4468" s="288"/>
      <c r="OFJ4468" s="288"/>
      <c r="OFK4468" s="288"/>
      <c r="OFL4468" s="288"/>
      <c r="OFM4468" s="288"/>
      <c r="OFN4468" s="288"/>
      <c r="OFO4468" s="288"/>
      <c r="OFP4468" s="288"/>
      <c r="OFQ4468" s="288"/>
      <c r="OFR4468" s="288"/>
      <c r="OFS4468" s="288"/>
      <c r="OFT4468" s="288"/>
      <c r="OFU4468" s="288"/>
      <c r="OFV4468" s="288"/>
      <c r="OFW4468" s="288"/>
      <c r="OFX4468" s="288"/>
      <c r="OFY4468" s="288"/>
      <c r="OFZ4468" s="288"/>
      <c r="OGA4468" s="288"/>
      <c r="OGB4468" s="288"/>
      <c r="OGC4468" s="288"/>
      <c r="OGD4468" s="288"/>
      <c r="OGE4468" s="288"/>
      <c r="OGF4468" s="288"/>
      <c r="OGG4468" s="288"/>
      <c r="OGH4468" s="288"/>
      <c r="OGI4468" s="288"/>
      <c r="OGJ4468" s="288"/>
      <c r="OGK4468" s="288"/>
      <c r="OGL4468" s="288"/>
      <c r="OGM4468" s="288"/>
      <c r="OGN4468" s="288"/>
      <c r="OGO4468" s="288"/>
      <c r="OGP4468" s="288"/>
      <c r="OGQ4468" s="288"/>
      <c r="OGR4468" s="288"/>
      <c r="OGS4468" s="288"/>
      <c r="OGT4468" s="288"/>
      <c r="OGU4468" s="288"/>
      <c r="OGV4468" s="288"/>
      <c r="OGW4468" s="288"/>
      <c r="OGX4468" s="288"/>
      <c r="OGY4468" s="288"/>
      <c r="OGZ4468" s="288"/>
      <c r="OHA4468" s="288"/>
      <c r="OHB4468" s="288"/>
      <c r="OHC4468" s="288"/>
      <c r="OHD4468" s="288"/>
      <c r="OHE4468" s="288"/>
      <c r="OHF4468" s="288"/>
      <c r="OHG4468" s="288"/>
      <c r="OHH4468" s="288"/>
      <c r="OHI4468" s="288"/>
      <c r="OHJ4468" s="288"/>
      <c r="OHK4468" s="288"/>
      <c r="OHL4468" s="288"/>
      <c r="OHM4468" s="288"/>
      <c r="OHN4468" s="288"/>
      <c r="OHO4468" s="288"/>
      <c r="OHP4468" s="288"/>
      <c r="OHQ4468" s="288"/>
      <c r="OHR4468" s="288"/>
      <c r="OHS4468" s="288"/>
      <c r="OHT4468" s="288"/>
      <c r="OHU4468" s="288"/>
      <c r="OHV4468" s="288"/>
      <c r="OHW4468" s="288"/>
      <c r="OHX4468" s="288"/>
      <c r="OHY4468" s="288"/>
      <c r="OHZ4468" s="288"/>
      <c r="OIA4468" s="288"/>
      <c r="OIB4468" s="288"/>
      <c r="OIC4468" s="288"/>
      <c r="OID4468" s="288"/>
      <c r="OIE4468" s="288"/>
      <c r="OIF4468" s="288"/>
      <c r="OIG4468" s="288"/>
      <c r="OIH4468" s="288"/>
      <c r="OII4468" s="288"/>
      <c r="OIJ4468" s="288"/>
      <c r="OIK4468" s="288"/>
      <c r="OIL4468" s="288"/>
      <c r="OIM4468" s="288"/>
      <c r="OIN4468" s="288"/>
      <c r="OIO4468" s="288"/>
      <c r="OIP4468" s="288"/>
      <c r="OIQ4468" s="288"/>
      <c r="OIR4468" s="288"/>
      <c r="OIS4468" s="288"/>
      <c r="OIT4468" s="288"/>
      <c r="OIU4468" s="288"/>
      <c r="OIV4468" s="288"/>
      <c r="OIW4468" s="288"/>
      <c r="OIX4468" s="288"/>
      <c r="OIY4468" s="288"/>
      <c r="OIZ4468" s="288"/>
      <c r="OJA4468" s="288"/>
      <c r="OJB4468" s="288"/>
      <c r="OJC4468" s="288"/>
      <c r="OJD4468" s="288"/>
      <c r="OJE4468" s="288"/>
      <c r="OJF4468" s="288"/>
      <c r="OJG4468" s="288"/>
      <c r="OJH4468" s="288"/>
      <c r="OJI4468" s="288"/>
      <c r="OJJ4468" s="288"/>
      <c r="OJK4468" s="288"/>
      <c r="OJL4468" s="288"/>
      <c r="OJM4468" s="288"/>
      <c r="OJN4468" s="288"/>
      <c r="OJO4468" s="288"/>
      <c r="OJP4468" s="288"/>
      <c r="OJQ4468" s="288"/>
      <c r="OJR4468" s="288"/>
      <c r="OJS4468" s="288"/>
      <c r="OJT4468" s="288"/>
      <c r="OJU4468" s="288"/>
      <c r="OJV4468" s="288"/>
      <c r="OJW4468" s="288"/>
      <c r="OJX4468" s="288"/>
      <c r="OJY4468" s="288"/>
      <c r="OJZ4468" s="288"/>
      <c r="OKA4468" s="288"/>
      <c r="OKB4468" s="288"/>
      <c r="OKC4468" s="288"/>
      <c r="OKD4468" s="288"/>
      <c r="OKE4468" s="288"/>
      <c r="OKF4468" s="288"/>
      <c r="OKG4468" s="288"/>
      <c r="OKH4468" s="288"/>
      <c r="OKI4468" s="288"/>
      <c r="OKJ4468" s="288"/>
      <c r="OKK4468" s="288"/>
      <c r="OKL4468" s="288"/>
      <c r="OKM4468" s="288"/>
      <c r="OKN4468" s="288"/>
      <c r="OKO4468" s="288"/>
      <c r="OKP4468" s="288"/>
      <c r="OKQ4468" s="288"/>
      <c r="OKR4468" s="288"/>
      <c r="OKS4468" s="288"/>
      <c r="OKT4468" s="288"/>
      <c r="OKU4468" s="288"/>
      <c r="OKV4468" s="288"/>
      <c r="OKW4468" s="288"/>
      <c r="OKX4468" s="288"/>
      <c r="OKY4468" s="288"/>
      <c r="OKZ4468" s="288"/>
      <c r="OLA4468" s="288"/>
      <c r="OLB4468" s="288"/>
      <c r="OLC4468" s="288"/>
      <c r="OLD4468" s="288"/>
      <c r="OLE4468" s="288"/>
      <c r="OLF4468" s="288"/>
      <c r="OLG4468" s="288"/>
      <c r="OLH4468" s="288"/>
      <c r="OLI4468" s="288"/>
      <c r="OLJ4468" s="288"/>
      <c r="OLK4468" s="288"/>
      <c r="OLL4468" s="288"/>
      <c r="OLM4468" s="288"/>
      <c r="OLN4468" s="288"/>
      <c r="OLO4468" s="288"/>
      <c r="OLP4468" s="288"/>
      <c r="OLQ4468" s="288"/>
      <c r="OLR4468" s="288"/>
      <c r="OLS4468" s="288"/>
      <c r="OLT4468" s="288"/>
      <c r="OLU4468" s="288"/>
      <c r="OLV4468" s="288"/>
      <c r="OLW4468" s="288"/>
      <c r="OLX4468" s="288"/>
      <c r="OLY4468" s="288"/>
      <c r="OLZ4468" s="288"/>
      <c r="OMA4468" s="288"/>
      <c r="OMB4468" s="288"/>
      <c r="OMC4468" s="288"/>
      <c r="OMD4468" s="288"/>
      <c r="OME4468" s="288"/>
      <c r="OMF4468" s="288"/>
      <c r="OMG4468" s="288"/>
      <c r="OMH4468" s="288"/>
      <c r="OMI4468" s="288"/>
      <c r="OMJ4468" s="288"/>
      <c r="OMK4468" s="288"/>
      <c r="OML4468" s="288"/>
      <c r="OMM4468" s="288"/>
      <c r="OMN4468" s="288"/>
      <c r="OMO4468" s="288"/>
      <c r="OMP4468" s="288"/>
      <c r="OMQ4468" s="288"/>
      <c r="OMR4468" s="288"/>
      <c r="OMS4468" s="288"/>
      <c r="OMT4468" s="288"/>
      <c r="OMU4468" s="288"/>
      <c r="OMV4468" s="288"/>
      <c r="OMW4468" s="288"/>
      <c r="OMX4468" s="288"/>
      <c r="OMY4468" s="288"/>
      <c r="OMZ4468" s="288"/>
      <c r="ONA4468" s="288"/>
      <c r="ONB4468" s="288"/>
      <c r="ONC4468" s="288"/>
      <c r="OND4468" s="288"/>
      <c r="ONE4468" s="288"/>
      <c r="ONF4468" s="288"/>
      <c r="ONG4468" s="288"/>
      <c r="ONH4468" s="288"/>
      <c r="ONI4468" s="288"/>
      <c r="ONJ4468" s="288"/>
      <c r="ONK4468" s="288"/>
      <c r="ONL4468" s="288"/>
      <c r="ONM4468" s="288"/>
      <c r="ONN4468" s="288"/>
      <c r="ONO4468" s="288"/>
      <c r="ONP4468" s="288"/>
      <c r="ONQ4468" s="288"/>
      <c r="ONR4468" s="288"/>
      <c r="ONS4468" s="288"/>
      <c r="ONT4468" s="288"/>
      <c r="ONU4468" s="288"/>
      <c r="ONV4468" s="288"/>
      <c r="ONW4468" s="288"/>
      <c r="ONX4468" s="288"/>
      <c r="ONY4468" s="288"/>
      <c r="ONZ4468" s="288"/>
      <c r="OOA4468" s="288"/>
      <c r="OOB4468" s="288"/>
      <c r="OOC4468" s="288"/>
      <c r="OOD4468" s="288"/>
      <c r="OOE4468" s="288"/>
      <c r="OOF4468" s="288"/>
      <c r="OOG4468" s="288"/>
      <c r="OOH4468" s="288"/>
      <c r="OOI4468" s="288"/>
      <c r="OOJ4468" s="288"/>
      <c r="OOK4468" s="288"/>
      <c r="OOL4468" s="288"/>
      <c r="OOM4468" s="288"/>
      <c r="OON4468" s="288"/>
      <c r="OOO4468" s="288"/>
      <c r="OOP4468" s="288"/>
      <c r="OOQ4468" s="288"/>
      <c r="OOR4468" s="288"/>
      <c r="OOS4468" s="288"/>
      <c r="OOT4468" s="288"/>
      <c r="OOU4468" s="288"/>
      <c r="OOV4468" s="288"/>
      <c r="OOW4468" s="288"/>
      <c r="OOX4468" s="288"/>
      <c r="OOY4468" s="288"/>
      <c r="OOZ4468" s="288"/>
      <c r="OPA4468" s="288"/>
      <c r="OPB4468" s="288"/>
      <c r="OPC4468" s="288"/>
      <c r="OPD4468" s="288"/>
      <c r="OPE4468" s="288"/>
      <c r="OPF4468" s="288"/>
      <c r="OPG4468" s="288"/>
      <c r="OPH4468" s="288"/>
      <c r="OPI4468" s="288"/>
      <c r="OPJ4468" s="288"/>
      <c r="OPK4468" s="288"/>
      <c r="OPL4468" s="288"/>
      <c r="OPM4468" s="288"/>
      <c r="OPN4468" s="288"/>
      <c r="OPO4468" s="288"/>
      <c r="OPP4468" s="288"/>
      <c r="OPQ4468" s="288"/>
      <c r="OPR4468" s="288"/>
      <c r="OPS4468" s="288"/>
      <c r="OPT4468" s="288"/>
      <c r="OPU4468" s="288"/>
      <c r="OPV4468" s="288"/>
      <c r="OPW4468" s="288"/>
      <c r="OPX4468" s="288"/>
      <c r="OPY4468" s="288"/>
      <c r="OPZ4468" s="288"/>
      <c r="OQA4468" s="288"/>
      <c r="OQB4468" s="288"/>
      <c r="OQC4468" s="288"/>
      <c r="OQD4468" s="288"/>
      <c r="OQE4468" s="288"/>
      <c r="OQF4468" s="288"/>
      <c r="OQG4468" s="288"/>
      <c r="OQH4468" s="288"/>
      <c r="OQI4468" s="288"/>
      <c r="OQJ4468" s="288"/>
      <c r="OQK4468" s="288"/>
      <c r="OQL4468" s="288"/>
      <c r="OQM4468" s="288"/>
      <c r="OQN4468" s="288"/>
      <c r="OQO4468" s="288"/>
      <c r="OQP4468" s="288"/>
      <c r="OQQ4468" s="288"/>
      <c r="OQR4468" s="288"/>
      <c r="OQS4468" s="288"/>
      <c r="OQT4468" s="288"/>
      <c r="OQU4468" s="288"/>
      <c r="OQV4468" s="288"/>
      <c r="OQW4468" s="288"/>
      <c r="OQX4468" s="288"/>
      <c r="OQY4468" s="288"/>
      <c r="OQZ4468" s="288"/>
      <c r="ORA4468" s="288"/>
      <c r="ORB4468" s="288"/>
      <c r="ORC4468" s="288"/>
      <c r="ORD4468" s="288"/>
      <c r="ORE4468" s="288"/>
      <c r="ORF4468" s="288"/>
      <c r="ORG4468" s="288"/>
      <c r="ORH4468" s="288"/>
      <c r="ORI4468" s="288"/>
      <c r="ORJ4468" s="288"/>
      <c r="ORK4468" s="288"/>
      <c r="ORL4468" s="288"/>
      <c r="ORM4468" s="288"/>
      <c r="ORN4468" s="288"/>
      <c r="ORO4468" s="288"/>
      <c r="ORP4468" s="288"/>
      <c r="ORQ4468" s="288"/>
      <c r="ORR4468" s="288"/>
      <c r="ORS4468" s="288"/>
      <c r="ORT4468" s="288"/>
      <c r="ORU4468" s="288"/>
      <c r="ORV4468" s="288"/>
      <c r="ORW4468" s="288"/>
      <c r="ORX4468" s="288"/>
      <c r="ORY4468" s="288"/>
      <c r="ORZ4468" s="288"/>
      <c r="OSA4468" s="288"/>
      <c r="OSB4468" s="288"/>
      <c r="OSC4468" s="288"/>
      <c r="OSD4468" s="288"/>
      <c r="OSE4468" s="288"/>
      <c r="OSF4468" s="288"/>
      <c r="OSG4468" s="288"/>
      <c r="OSH4468" s="288"/>
      <c r="OSI4468" s="288"/>
      <c r="OSJ4468" s="288"/>
      <c r="OSK4468" s="288"/>
      <c r="OSL4468" s="288"/>
      <c r="OSM4468" s="288"/>
      <c r="OSN4468" s="288"/>
      <c r="OSO4468" s="288"/>
      <c r="OSP4468" s="288"/>
      <c r="OSQ4468" s="288"/>
      <c r="OSR4468" s="288"/>
      <c r="OSS4468" s="288"/>
      <c r="OST4468" s="288"/>
      <c r="OSU4468" s="288"/>
      <c r="OSV4468" s="288"/>
      <c r="OSW4468" s="288"/>
      <c r="OSX4468" s="288"/>
      <c r="OSY4468" s="288"/>
      <c r="OSZ4468" s="288"/>
      <c r="OTA4468" s="288"/>
      <c r="OTB4468" s="288"/>
      <c r="OTC4468" s="288"/>
      <c r="OTD4468" s="288"/>
      <c r="OTE4468" s="288"/>
      <c r="OTF4468" s="288"/>
      <c r="OTG4468" s="288"/>
      <c r="OTH4468" s="288"/>
      <c r="OTI4468" s="288"/>
      <c r="OTJ4468" s="288"/>
      <c r="OTK4468" s="288"/>
      <c r="OTL4468" s="288"/>
      <c r="OTM4468" s="288"/>
      <c r="OTN4468" s="288"/>
      <c r="OTO4468" s="288"/>
      <c r="OTP4468" s="288"/>
      <c r="OTQ4468" s="288"/>
      <c r="OTR4468" s="288"/>
      <c r="OTS4468" s="288"/>
      <c r="OTT4468" s="288"/>
      <c r="OTU4468" s="288"/>
      <c r="OTV4468" s="288"/>
      <c r="OTW4468" s="288"/>
      <c r="OTX4468" s="288"/>
      <c r="OTY4468" s="288"/>
      <c r="OTZ4468" s="288"/>
      <c r="OUA4468" s="288"/>
      <c r="OUB4468" s="288"/>
      <c r="OUC4468" s="288"/>
      <c r="OUD4468" s="288"/>
      <c r="OUE4468" s="288"/>
      <c r="OUF4468" s="288"/>
      <c r="OUG4468" s="288"/>
      <c r="OUH4468" s="288"/>
      <c r="OUI4468" s="288"/>
      <c r="OUJ4468" s="288"/>
      <c r="OUK4468" s="288"/>
      <c r="OUL4468" s="288"/>
      <c r="OUM4468" s="288"/>
      <c r="OUN4468" s="288"/>
      <c r="OUO4468" s="288"/>
      <c r="OUP4468" s="288"/>
      <c r="OUQ4468" s="288"/>
      <c r="OUR4468" s="288"/>
      <c r="OUS4468" s="288"/>
      <c r="OUT4468" s="288"/>
      <c r="OUU4468" s="288"/>
      <c r="OUV4468" s="288"/>
      <c r="OUW4468" s="288"/>
      <c r="OUX4468" s="288"/>
      <c r="OUY4468" s="288"/>
      <c r="OUZ4468" s="288"/>
      <c r="OVA4468" s="288"/>
      <c r="OVB4468" s="288"/>
      <c r="OVC4468" s="288"/>
      <c r="OVD4468" s="288"/>
      <c r="OVE4468" s="288"/>
      <c r="OVF4468" s="288"/>
      <c r="OVG4468" s="288"/>
      <c r="OVH4468" s="288"/>
      <c r="OVI4468" s="288"/>
      <c r="OVJ4468" s="288"/>
      <c r="OVK4468" s="288"/>
      <c r="OVL4468" s="288"/>
      <c r="OVM4468" s="288"/>
      <c r="OVN4468" s="288"/>
      <c r="OVO4468" s="288"/>
      <c r="OVP4468" s="288"/>
      <c r="OVQ4468" s="288"/>
      <c r="OVR4468" s="288"/>
      <c r="OVS4468" s="288"/>
      <c r="OVT4468" s="288"/>
      <c r="OVU4468" s="288"/>
      <c r="OVV4468" s="288"/>
      <c r="OVW4468" s="288"/>
      <c r="OVX4468" s="288"/>
      <c r="OVY4468" s="288"/>
      <c r="OVZ4468" s="288"/>
      <c r="OWA4468" s="288"/>
      <c r="OWB4468" s="288"/>
      <c r="OWC4468" s="288"/>
      <c r="OWD4468" s="288"/>
      <c r="OWE4468" s="288"/>
      <c r="OWF4468" s="288"/>
      <c r="OWG4468" s="288"/>
      <c r="OWH4468" s="288"/>
      <c r="OWI4468" s="288"/>
      <c r="OWJ4468" s="288"/>
      <c r="OWK4468" s="288"/>
      <c r="OWL4468" s="288"/>
      <c r="OWM4468" s="288"/>
      <c r="OWN4468" s="288"/>
      <c r="OWO4468" s="288"/>
      <c r="OWP4468" s="288"/>
      <c r="OWQ4468" s="288"/>
      <c r="OWR4468" s="288"/>
      <c r="OWS4468" s="288"/>
      <c r="OWT4468" s="288"/>
      <c r="OWU4468" s="288"/>
      <c r="OWV4468" s="288"/>
      <c r="OWW4468" s="288"/>
      <c r="OWX4468" s="288"/>
      <c r="OWY4468" s="288"/>
      <c r="OWZ4468" s="288"/>
      <c r="OXA4468" s="288"/>
      <c r="OXB4468" s="288"/>
      <c r="OXC4468" s="288"/>
      <c r="OXD4468" s="288"/>
      <c r="OXE4468" s="288"/>
      <c r="OXF4468" s="288"/>
      <c r="OXG4468" s="288"/>
      <c r="OXH4468" s="288"/>
      <c r="OXI4468" s="288"/>
      <c r="OXJ4468" s="288"/>
      <c r="OXK4468" s="288"/>
      <c r="OXL4468" s="288"/>
      <c r="OXM4468" s="288"/>
      <c r="OXN4468" s="288"/>
      <c r="OXO4468" s="288"/>
      <c r="OXP4468" s="288"/>
      <c r="OXQ4468" s="288"/>
      <c r="OXR4468" s="288"/>
      <c r="OXS4468" s="288"/>
      <c r="OXT4468" s="288"/>
      <c r="OXU4468" s="288"/>
      <c r="OXV4468" s="288"/>
      <c r="OXW4468" s="288"/>
      <c r="OXX4468" s="288"/>
      <c r="OXY4468" s="288"/>
      <c r="OXZ4468" s="288"/>
      <c r="OYA4468" s="288"/>
      <c r="OYB4468" s="288"/>
      <c r="OYC4468" s="288"/>
      <c r="OYD4468" s="288"/>
      <c r="OYE4468" s="288"/>
      <c r="OYF4468" s="288"/>
      <c r="OYG4468" s="288"/>
      <c r="OYH4468" s="288"/>
      <c r="OYI4468" s="288"/>
      <c r="OYJ4468" s="288"/>
      <c r="OYK4468" s="288"/>
      <c r="OYL4468" s="288"/>
      <c r="OYM4468" s="288"/>
      <c r="OYN4468" s="288"/>
      <c r="OYO4468" s="288"/>
      <c r="OYP4468" s="288"/>
      <c r="OYQ4468" s="288"/>
      <c r="OYR4468" s="288"/>
      <c r="OYS4468" s="288"/>
      <c r="OYT4468" s="288"/>
      <c r="OYU4468" s="288"/>
      <c r="OYV4468" s="288"/>
      <c r="OYW4468" s="288"/>
      <c r="OYX4468" s="288"/>
      <c r="OYY4468" s="288"/>
      <c r="OYZ4468" s="288"/>
      <c r="OZA4468" s="288"/>
      <c r="OZB4468" s="288"/>
      <c r="OZC4468" s="288"/>
      <c r="OZD4468" s="288"/>
      <c r="OZE4468" s="288"/>
      <c r="OZF4468" s="288"/>
      <c r="OZG4468" s="288"/>
      <c r="OZH4468" s="288"/>
      <c r="OZI4468" s="288"/>
      <c r="OZJ4468" s="288"/>
      <c r="OZK4468" s="288"/>
      <c r="OZL4468" s="288"/>
      <c r="OZM4468" s="288"/>
      <c r="OZN4468" s="288"/>
      <c r="OZO4468" s="288"/>
      <c r="OZP4468" s="288"/>
      <c r="OZQ4468" s="288"/>
      <c r="OZR4468" s="288"/>
      <c r="OZS4468" s="288"/>
      <c r="OZT4468" s="288"/>
      <c r="OZU4468" s="288"/>
      <c r="OZV4468" s="288"/>
      <c r="OZW4468" s="288"/>
      <c r="OZX4468" s="288"/>
      <c r="OZY4468" s="288"/>
      <c r="OZZ4468" s="288"/>
      <c r="PAA4468" s="288"/>
      <c r="PAB4468" s="288"/>
      <c r="PAC4468" s="288"/>
      <c r="PAD4468" s="288"/>
      <c r="PAE4468" s="288"/>
      <c r="PAF4468" s="288"/>
      <c r="PAG4468" s="288"/>
      <c r="PAH4468" s="288"/>
      <c r="PAI4468" s="288"/>
      <c r="PAJ4468" s="288"/>
      <c r="PAK4468" s="288"/>
      <c r="PAL4468" s="288"/>
      <c r="PAM4468" s="288"/>
      <c r="PAN4468" s="288"/>
      <c r="PAO4468" s="288"/>
      <c r="PAP4468" s="288"/>
      <c r="PAQ4468" s="288"/>
      <c r="PAR4468" s="288"/>
      <c r="PAS4468" s="288"/>
      <c r="PAT4468" s="288"/>
      <c r="PAU4468" s="288"/>
      <c r="PAV4468" s="288"/>
      <c r="PAW4468" s="288"/>
      <c r="PAX4468" s="288"/>
      <c r="PAY4468" s="288"/>
      <c r="PAZ4468" s="288"/>
      <c r="PBA4468" s="288"/>
      <c r="PBB4468" s="288"/>
      <c r="PBC4468" s="288"/>
      <c r="PBD4468" s="288"/>
      <c r="PBE4468" s="288"/>
      <c r="PBF4468" s="288"/>
      <c r="PBG4468" s="288"/>
      <c r="PBH4468" s="288"/>
      <c r="PBI4468" s="288"/>
      <c r="PBJ4468" s="288"/>
      <c r="PBK4468" s="288"/>
      <c r="PBL4468" s="288"/>
      <c r="PBM4468" s="288"/>
      <c r="PBN4468" s="288"/>
      <c r="PBO4468" s="288"/>
      <c r="PBP4468" s="288"/>
      <c r="PBQ4468" s="288"/>
      <c r="PBR4468" s="288"/>
      <c r="PBS4468" s="288"/>
      <c r="PBT4468" s="288"/>
      <c r="PBU4468" s="288"/>
      <c r="PBV4468" s="288"/>
      <c r="PBW4468" s="288"/>
      <c r="PBX4468" s="288"/>
      <c r="PBY4468" s="288"/>
      <c r="PBZ4468" s="288"/>
      <c r="PCA4468" s="288"/>
      <c r="PCB4468" s="288"/>
      <c r="PCC4468" s="288"/>
      <c r="PCD4468" s="288"/>
      <c r="PCE4468" s="288"/>
      <c r="PCF4468" s="288"/>
      <c r="PCG4468" s="288"/>
      <c r="PCH4468" s="288"/>
      <c r="PCI4468" s="288"/>
      <c r="PCJ4468" s="288"/>
      <c r="PCK4468" s="288"/>
      <c r="PCL4468" s="288"/>
      <c r="PCM4468" s="288"/>
      <c r="PCN4468" s="288"/>
      <c r="PCO4468" s="288"/>
      <c r="PCP4468" s="288"/>
      <c r="PCQ4468" s="288"/>
      <c r="PCR4468" s="288"/>
      <c r="PCS4468" s="288"/>
      <c r="PCT4468" s="288"/>
      <c r="PCU4468" s="288"/>
      <c r="PCV4468" s="288"/>
      <c r="PCW4468" s="288"/>
      <c r="PCX4468" s="288"/>
      <c r="PCY4468" s="288"/>
      <c r="PCZ4468" s="288"/>
      <c r="PDA4468" s="288"/>
      <c r="PDB4468" s="288"/>
      <c r="PDC4468" s="288"/>
      <c r="PDD4468" s="288"/>
      <c r="PDE4468" s="288"/>
      <c r="PDF4468" s="288"/>
      <c r="PDG4468" s="288"/>
      <c r="PDH4468" s="288"/>
      <c r="PDI4468" s="288"/>
      <c r="PDJ4468" s="288"/>
      <c r="PDK4468" s="288"/>
      <c r="PDL4468" s="288"/>
      <c r="PDM4468" s="288"/>
      <c r="PDN4468" s="288"/>
      <c r="PDO4468" s="288"/>
      <c r="PDP4468" s="288"/>
      <c r="PDQ4468" s="288"/>
      <c r="PDR4468" s="288"/>
      <c r="PDS4468" s="288"/>
      <c r="PDT4468" s="288"/>
      <c r="PDU4468" s="288"/>
      <c r="PDV4468" s="288"/>
      <c r="PDW4468" s="288"/>
      <c r="PDX4468" s="288"/>
      <c r="PDY4468" s="288"/>
      <c r="PDZ4468" s="288"/>
      <c r="PEA4468" s="288"/>
      <c r="PEB4468" s="288"/>
      <c r="PEC4468" s="288"/>
      <c r="PED4468" s="288"/>
      <c r="PEE4468" s="288"/>
      <c r="PEF4468" s="288"/>
      <c r="PEG4468" s="288"/>
      <c r="PEH4468" s="288"/>
      <c r="PEI4468" s="288"/>
      <c r="PEJ4468" s="288"/>
      <c r="PEK4468" s="288"/>
      <c r="PEL4468" s="288"/>
      <c r="PEM4468" s="288"/>
      <c r="PEN4468" s="288"/>
      <c r="PEO4468" s="288"/>
      <c r="PEP4468" s="288"/>
      <c r="PEQ4468" s="288"/>
      <c r="PER4468" s="288"/>
      <c r="PES4468" s="288"/>
      <c r="PET4468" s="288"/>
      <c r="PEU4468" s="288"/>
      <c r="PEV4468" s="288"/>
      <c r="PEW4468" s="288"/>
      <c r="PEX4468" s="288"/>
      <c r="PEY4468" s="288"/>
      <c r="PEZ4468" s="288"/>
      <c r="PFA4468" s="288"/>
      <c r="PFB4468" s="288"/>
      <c r="PFC4468" s="288"/>
      <c r="PFD4468" s="288"/>
      <c r="PFE4468" s="288"/>
      <c r="PFF4468" s="288"/>
      <c r="PFG4468" s="288"/>
      <c r="PFH4468" s="288"/>
      <c r="PFI4468" s="288"/>
      <c r="PFJ4468" s="288"/>
      <c r="PFK4468" s="288"/>
      <c r="PFL4468" s="288"/>
      <c r="PFM4468" s="288"/>
      <c r="PFN4468" s="288"/>
      <c r="PFO4468" s="288"/>
      <c r="PFP4468" s="288"/>
      <c r="PFQ4468" s="288"/>
      <c r="PFR4468" s="288"/>
      <c r="PFS4468" s="288"/>
      <c r="PFT4468" s="288"/>
      <c r="PFU4468" s="288"/>
      <c r="PFV4468" s="288"/>
      <c r="PFW4468" s="288"/>
      <c r="PFX4468" s="288"/>
      <c r="PFY4468" s="288"/>
      <c r="PFZ4468" s="288"/>
      <c r="PGA4468" s="288"/>
      <c r="PGB4468" s="288"/>
      <c r="PGC4468" s="288"/>
      <c r="PGD4468" s="288"/>
      <c r="PGE4468" s="288"/>
      <c r="PGF4468" s="288"/>
      <c r="PGG4468" s="288"/>
      <c r="PGH4468" s="288"/>
      <c r="PGI4468" s="288"/>
      <c r="PGJ4468" s="288"/>
      <c r="PGK4468" s="288"/>
      <c r="PGL4468" s="288"/>
      <c r="PGM4468" s="288"/>
      <c r="PGN4468" s="288"/>
      <c r="PGO4468" s="288"/>
      <c r="PGP4468" s="288"/>
      <c r="PGQ4468" s="288"/>
      <c r="PGR4468" s="288"/>
      <c r="PGS4468" s="288"/>
      <c r="PGT4468" s="288"/>
      <c r="PGU4468" s="288"/>
      <c r="PGV4468" s="288"/>
      <c r="PGW4468" s="288"/>
      <c r="PGX4468" s="288"/>
      <c r="PGY4468" s="288"/>
      <c r="PGZ4468" s="288"/>
      <c r="PHA4468" s="288"/>
      <c r="PHB4468" s="288"/>
      <c r="PHC4468" s="288"/>
      <c r="PHD4468" s="288"/>
      <c r="PHE4468" s="288"/>
      <c r="PHF4468" s="288"/>
      <c r="PHG4468" s="288"/>
      <c r="PHH4468" s="288"/>
      <c r="PHI4468" s="288"/>
      <c r="PHJ4468" s="288"/>
      <c r="PHK4468" s="288"/>
      <c r="PHL4468" s="288"/>
      <c r="PHM4468" s="288"/>
      <c r="PHN4468" s="288"/>
      <c r="PHO4468" s="288"/>
      <c r="PHP4468" s="288"/>
      <c r="PHQ4468" s="288"/>
      <c r="PHR4468" s="288"/>
      <c r="PHS4468" s="288"/>
      <c r="PHT4468" s="288"/>
      <c r="PHU4468" s="288"/>
      <c r="PHV4468" s="288"/>
      <c r="PHW4468" s="288"/>
      <c r="PHX4468" s="288"/>
      <c r="PHY4468" s="288"/>
      <c r="PHZ4468" s="288"/>
      <c r="PIA4468" s="288"/>
      <c r="PIB4468" s="288"/>
      <c r="PIC4468" s="288"/>
      <c r="PID4468" s="288"/>
      <c r="PIE4468" s="288"/>
      <c r="PIF4468" s="288"/>
      <c r="PIG4468" s="288"/>
      <c r="PIH4468" s="288"/>
      <c r="PII4468" s="288"/>
      <c r="PIJ4468" s="288"/>
      <c r="PIK4468" s="288"/>
      <c r="PIL4468" s="288"/>
      <c r="PIM4468" s="288"/>
      <c r="PIN4468" s="288"/>
      <c r="PIO4468" s="288"/>
      <c r="PIP4468" s="288"/>
      <c r="PIQ4468" s="288"/>
      <c r="PIR4468" s="288"/>
      <c r="PIS4468" s="288"/>
      <c r="PIT4468" s="288"/>
      <c r="PIU4468" s="288"/>
      <c r="PIV4468" s="288"/>
      <c r="PIW4468" s="288"/>
      <c r="PIX4468" s="288"/>
      <c r="PIY4468" s="288"/>
      <c r="PIZ4468" s="288"/>
      <c r="PJA4468" s="288"/>
      <c r="PJB4468" s="288"/>
      <c r="PJC4468" s="288"/>
      <c r="PJD4468" s="288"/>
      <c r="PJE4468" s="288"/>
      <c r="PJF4468" s="288"/>
      <c r="PJG4468" s="288"/>
      <c r="PJH4468" s="288"/>
      <c r="PJI4468" s="288"/>
      <c r="PJJ4468" s="288"/>
      <c r="PJK4468" s="288"/>
      <c r="PJL4468" s="288"/>
      <c r="PJM4468" s="288"/>
      <c r="PJN4468" s="288"/>
      <c r="PJO4468" s="288"/>
      <c r="PJP4468" s="288"/>
      <c r="PJQ4468" s="288"/>
      <c r="PJR4468" s="288"/>
      <c r="PJS4468" s="288"/>
      <c r="PJT4468" s="288"/>
      <c r="PJU4468" s="288"/>
      <c r="PJV4468" s="288"/>
      <c r="PJW4468" s="288"/>
      <c r="PJX4468" s="288"/>
      <c r="PJY4468" s="288"/>
      <c r="PJZ4468" s="288"/>
      <c r="PKA4468" s="288"/>
      <c r="PKB4468" s="288"/>
      <c r="PKC4468" s="288"/>
      <c r="PKD4468" s="288"/>
      <c r="PKE4468" s="288"/>
      <c r="PKF4468" s="288"/>
      <c r="PKG4468" s="288"/>
      <c r="PKH4468" s="288"/>
      <c r="PKI4468" s="288"/>
      <c r="PKJ4468" s="288"/>
      <c r="PKK4468" s="288"/>
      <c r="PKL4468" s="288"/>
      <c r="PKM4468" s="288"/>
      <c r="PKN4468" s="288"/>
      <c r="PKO4468" s="288"/>
      <c r="PKP4468" s="288"/>
      <c r="PKQ4468" s="288"/>
      <c r="PKR4468" s="288"/>
      <c r="PKS4468" s="288"/>
      <c r="PKT4468" s="288"/>
      <c r="PKU4468" s="288"/>
      <c r="PKV4468" s="288"/>
      <c r="PKW4468" s="288"/>
      <c r="PKX4468" s="288"/>
      <c r="PKY4468" s="288"/>
      <c r="PKZ4468" s="288"/>
      <c r="PLA4468" s="288"/>
      <c r="PLB4468" s="288"/>
      <c r="PLC4468" s="288"/>
      <c r="PLD4468" s="288"/>
      <c r="PLE4468" s="288"/>
      <c r="PLF4468" s="288"/>
      <c r="PLG4468" s="288"/>
      <c r="PLH4468" s="288"/>
      <c r="PLI4468" s="288"/>
      <c r="PLJ4468" s="288"/>
      <c r="PLK4468" s="288"/>
      <c r="PLL4468" s="288"/>
      <c r="PLM4468" s="288"/>
      <c r="PLN4468" s="288"/>
      <c r="PLO4468" s="288"/>
      <c r="PLP4468" s="288"/>
      <c r="PLQ4468" s="288"/>
      <c r="PLR4468" s="288"/>
      <c r="PLS4468" s="288"/>
      <c r="PLT4468" s="288"/>
      <c r="PLU4468" s="288"/>
      <c r="PLV4468" s="288"/>
      <c r="PLW4468" s="288"/>
      <c r="PLX4468" s="288"/>
      <c r="PLY4468" s="288"/>
      <c r="PLZ4468" s="288"/>
      <c r="PMA4468" s="288"/>
      <c r="PMB4468" s="288"/>
      <c r="PMC4468" s="288"/>
      <c r="PMD4468" s="288"/>
      <c r="PME4468" s="288"/>
      <c r="PMF4468" s="288"/>
      <c r="PMG4468" s="288"/>
      <c r="PMH4468" s="288"/>
      <c r="PMI4468" s="288"/>
      <c r="PMJ4468" s="288"/>
      <c r="PMK4468" s="288"/>
      <c r="PML4468" s="288"/>
      <c r="PMM4468" s="288"/>
      <c r="PMN4468" s="288"/>
      <c r="PMO4468" s="288"/>
      <c r="PMP4468" s="288"/>
      <c r="PMQ4468" s="288"/>
      <c r="PMR4468" s="288"/>
      <c r="PMS4468" s="288"/>
      <c r="PMT4468" s="288"/>
      <c r="PMU4468" s="288"/>
      <c r="PMV4468" s="288"/>
      <c r="PMW4468" s="288"/>
      <c r="PMX4468" s="288"/>
      <c r="PMY4468" s="288"/>
      <c r="PMZ4468" s="288"/>
      <c r="PNA4468" s="288"/>
      <c r="PNB4468" s="288"/>
      <c r="PNC4468" s="288"/>
      <c r="PND4468" s="288"/>
      <c r="PNE4468" s="288"/>
      <c r="PNF4468" s="288"/>
      <c r="PNG4468" s="288"/>
      <c r="PNH4468" s="288"/>
      <c r="PNI4468" s="288"/>
      <c r="PNJ4468" s="288"/>
      <c r="PNK4468" s="288"/>
      <c r="PNL4468" s="288"/>
      <c r="PNM4468" s="288"/>
      <c r="PNN4468" s="288"/>
      <c r="PNO4468" s="288"/>
      <c r="PNP4468" s="288"/>
      <c r="PNQ4468" s="288"/>
      <c r="PNR4468" s="288"/>
      <c r="PNS4468" s="288"/>
      <c r="PNT4468" s="288"/>
      <c r="PNU4468" s="288"/>
      <c r="PNV4468" s="288"/>
      <c r="PNW4468" s="288"/>
      <c r="PNX4468" s="288"/>
      <c r="PNY4468" s="288"/>
      <c r="PNZ4468" s="288"/>
      <c r="POA4468" s="288"/>
      <c r="POB4468" s="288"/>
      <c r="POC4468" s="288"/>
      <c r="POD4468" s="288"/>
      <c r="POE4468" s="288"/>
      <c r="POF4468" s="288"/>
      <c r="POG4468" s="288"/>
      <c r="POH4468" s="288"/>
      <c r="POI4468" s="288"/>
      <c r="POJ4468" s="288"/>
      <c r="POK4468" s="288"/>
      <c r="POL4468" s="288"/>
      <c r="POM4468" s="288"/>
      <c r="PON4468" s="288"/>
      <c r="POO4468" s="288"/>
      <c r="POP4468" s="288"/>
      <c r="POQ4468" s="288"/>
      <c r="POR4468" s="288"/>
      <c r="POS4468" s="288"/>
      <c r="POT4468" s="288"/>
      <c r="POU4468" s="288"/>
      <c r="POV4468" s="288"/>
      <c r="POW4468" s="288"/>
      <c r="POX4468" s="288"/>
      <c r="POY4468" s="288"/>
      <c r="POZ4468" s="288"/>
      <c r="PPA4468" s="288"/>
      <c r="PPB4468" s="288"/>
      <c r="PPC4468" s="288"/>
      <c r="PPD4468" s="288"/>
      <c r="PPE4468" s="288"/>
      <c r="PPF4468" s="288"/>
      <c r="PPG4468" s="288"/>
      <c r="PPH4468" s="288"/>
      <c r="PPI4468" s="288"/>
      <c r="PPJ4468" s="288"/>
      <c r="PPK4468" s="288"/>
      <c r="PPL4468" s="288"/>
      <c r="PPM4468" s="288"/>
      <c r="PPN4468" s="288"/>
      <c r="PPO4468" s="288"/>
      <c r="PPP4468" s="288"/>
      <c r="PPQ4468" s="288"/>
      <c r="PPR4468" s="288"/>
      <c r="PPS4468" s="288"/>
      <c r="PPT4468" s="288"/>
      <c r="PPU4468" s="288"/>
      <c r="PPV4468" s="288"/>
      <c r="PPW4468" s="288"/>
      <c r="PPX4468" s="288"/>
      <c r="PPY4468" s="288"/>
      <c r="PPZ4468" s="288"/>
      <c r="PQA4468" s="288"/>
      <c r="PQB4468" s="288"/>
      <c r="PQC4468" s="288"/>
      <c r="PQD4468" s="288"/>
      <c r="PQE4468" s="288"/>
      <c r="PQF4468" s="288"/>
      <c r="PQG4468" s="288"/>
      <c r="PQH4468" s="288"/>
      <c r="PQI4468" s="288"/>
      <c r="PQJ4468" s="288"/>
      <c r="PQK4468" s="288"/>
      <c r="PQL4468" s="288"/>
      <c r="PQM4468" s="288"/>
      <c r="PQN4468" s="288"/>
      <c r="PQO4468" s="288"/>
      <c r="PQP4468" s="288"/>
      <c r="PQQ4468" s="288"/>
      <c r="PQR4468" s="288"/>
      <c r="PQS4468" s="288"/>
      <c r="PQT4468" s="288"/>
      <c r="PQU4468" s="288"/>
      <c r="PQV4468" s="288"/>
      <c r="PQW4468" s="288"/>
      <c r="PQX4468" s="288"/>
      <c r="PQY4468" s="288"/>
      <c r="PQZ4468" s="288"/>
      <c r="PRA4468" s="288"/>
      <c r="PRB4468" s="288"/>
      <c r="PRC4468" s="288"/>
      <c r="PRD4468" s="288"/>
      <c r="PRE4468" s="288"/>
      <c r="PRF4468" s="288"/>
      <c r="PRG4468" s="288"/>
      <c r="PRH4468" s="288"/>
      <c r="PRI4468" s="288"/>
      <c r="PRJ4468" s="288"/>
      <c r="PRK4468" s="288"/>
      <c r="PRL4468" s="288"/>
      <c r="PRM4468" s="288"/>
      <c r="PRN4468" s="288"/>
      <c r="PRO4468" s="288"/>
      <c r="PRP4468" s="288"/>
      <c r="PRQ4468" s="288"/>
      <c r="PRR4468" s="288"/>
      <c r="PRS4468" s="288"/>
      <c r="PRT4468" s="288"/>
      <c r="PRU4468" s="288"/>
      <c r="PRV4468" s="288"/>
      <c r="PRW4468" s="288"/>
      <c r="PRX4468" s="288"/>
      <c r="PRY4468" s="288"/>
      <c r="PRZ4468" s="288"/>
      <c r="PSA4468" s="288"/>
      <c r="PSB4468" s="288"/>
      <c r="PSC4468" s="288"/>
      <c r="PSD4468" s="288"/>
      <c r="PSE4468" s="288"/>
      <c r="PSF4468" s="288"/>
      <c r="PSG4468" s="288"/>
      <c r="PSH4468" s="288"/>
      <c r="PSI4468" s="288"/>
      <c r="PSJ4468" s="288"/>
      <c r="PSK4468" s="288"/>
      <c r="PSL4468" s="288"/>
      <c r="PSM4468" s="288"/>
      <c r="PSN4468" s="288"/>
      <c r="PSO4468" s="288"/>
      <c r="PSP4468" s="288"/>
      <c r="PSQ4468" s="288"/>
      <c r="PSR4468" s="288"/>
      <c r="PSS4468" s="288"/>
      <c r="PST4468" s="288"/>
      <c r="PSU4468" s="288"/>
      <c r="PSV4468" s="288"/>
      <c r="PSW4468" s="288"/>
      <c r="PSX4468" s="288"/>
      <c r="PSY4468" s="288"/>
      <c r="PSZ4468" s="288"/>
      <c r="PTA4468" s="288"/>
      <c r="PTB4468" s="288"/>
      <c r="PTC4468" s="288"/>
      <c r="PTD4468" s="288"/>
      <c r="PTE4468" s="288"/>
      <c r="PTF4468" s="288"/>
      <c r="PTG4468" s="288"/>
      <c r="PTH4468" s="288"/>
      <c r="PTI4468" s="288"/>
      <c r="PTJ4468" s="288"/>
      <c r="PTK4468" s="288"/>
      <c r="PTL4468" s="288"/>
      <c r="PTM4468" s="288"/>
      <c r="PTN4468" s="288"/>
      <c r="PTO4468" s="288"/>
      <c r="PTP4468" s="288"/>
      <c r="PTQ4468" s="288"/>
      <c r="PTR4468" s="288"/>
      <c r="PTS4468" s="288"/>
      <c r="PTT4468" s="288"/>
      <c r="PTU4468" s="288"/>
      <c r="PTV4468" s="288"/>
      <c r="PTW4468" s="288"/>
      <c r="PTX4468" s="288"/>
      <c r="PTY4468" s="288"/>
      <c r="PTZ4468" s="288"/>
      <c r="PUA4468" s="288"/>
      <c r="PUB4468" s="288"/>
      <c r="PUC4468" s="288"/>
      <c r="PUD4468" s="288"/>
      <c r="PUE4468" s="288"/>
      <c r="PUF4468" s="288"/>
      <c r="PUG4468" s="288"/>
      <c r="PUH4468" s="288"/>
      <c r="PUI4468" s="288"/>
      <c r="PUJ4468" s="288"/>
      <c r="PUK4468" s="288"/>
      <c r="PUL4468" s="288"/>
      <c r="PUM4468" s="288"/>
      <c r="PUN4468" s="288"/>
      <c r="PUO4468" s="288"/>
      <c r="PUP4468" s="288"/>
      <c r="PUQ4468" s="288"/>
      <c r="PUR4468" s="288"/>
      <c r="PUS4468" s="288"/>
      <c r="PUT4468" s="288"/>
      <c r="PUU4468" s="288"/>
      <c r="PUV4468" s="288"/>
      <c r="PUW4468" s="288"/>
      <c r="PUX4468" s="288"/>
      <c r="PUY4468" s="288"/>
      <c r="PUZ4468" s="288"/>
      <c r="PVA4468" s="288"/>
      <c r="PVB4468" s="288"/>
      <c r="PVC4468" s="288"/>
      <c r="PVD4468" s="288"/>
      <c r="PVE4468" s="288"/>
      <c r="PVF4468" s="288"/>
      <c r="PVG4468" s="288"/>
      <c r="PVH4468" s="288"/>
      <c r="PVI4468" s="288"/>
      <c r="PVJ4468" s="288"/>
      <c r="PVK4468" s="288"/>
      <c r="PVL4468" s="288"/>
      <c r="PVM4468" s="288"/>
      <c r="PVN4468" s="288"/>
      <c r="PVO4468" s="288"/>
      <c r="PVP4468" s="288"/>
      <c r="PVQ4468" s="288"/>
      <c r="PVR4468" s="288"/>
      <c r="PVS4468" s="288"/>
      <c r="PVT4468" s="288"/>
      <c r="PVU4468" s="288"/>
      <c r="PVV4468" s="288"/>
      <c r="PVW4468" s="288"/>
      <c r="PVX4468" s="288"/>
      <c r="PVY4468" s="288"/>
      <c r="PVZ4468" s="288"/>
      <c r="PWA4468" s="288"/>
      <c r="PWB4468" s="288"/>
      <c r="PWC4468" s="288"/>
      <c r="PWD4468" s="288"/>
      <c r="PWE4468" s="288"/>
      <c r="PWF4468" s="288"/>
      <c r="PWG4468" s="288"/>
      <c r="PWH4468" s="288"/>
      <c r="PWI4468" s="288"/>
      <c r="PWJ4468" s="288"/>
      <c r="PWK4468" s="288"/>
      <c r="PWL4468" s="288"/>
      <c r="PWM4468" s="288"/>
      <c r="PWN4468" s="288"/>
      <c r="PWO4468" s="288"/>
      <c r="PWP4468" s="288"/>
      <c r="PWQ4468" s="288"/>
      <c r="PWR4468" s="288"/>
      <c r="PWS4468" s="288"/>
      <c r="PWT4468" s="288"/>
      <c r="PWU4468" s="288"/>
      <c r="PWV4468" s="288"/>
      <c r="PWW4468" s="288"/>
      <c r="PWX4468" s="288"/>
      <c r="PWY4468" s="288"/>
      <c r="PWZ4468" s="288"/>
      <c r="PXA4468" s="288"/>
      <c r="PXB4468" s="288"/>
      <c r="PXC4468" s="288"/>
      <c r="PXD4468" s="288"/>
      <c r="PXE4468" s="288"/>
      <c r="PXF4468" s="288"/>
      <c r="PXG4468" s="288"/>
      <c r="PXH4468" s="288"/>
      <c r="PXI4468" s="288"/>
      <c r="PXJ4468" s="288"/>
      <c r="PXK4468" s="288"/>
      <c r="PXL4468" s="288"/>
      <c r="PXM4468" s="288"/>
      <c r="PXN4468" s="288"/>
      <c r="PXO4468" s="288"/>
      <c r="PXP4468" s="288"/>
      <c r="PXQ4468" s="288"/>
      <c r="PXR4468" s="288"/>
      <c r="PXS4468" s="288"/>
      <c r="PXT4468" s="288"/>
      <c r="PXU4468" s="288"/>
      <c r="PXV4468" s="288"/>
      <c r="PXW4468" s="288"/>
      <c r="PXX4468" s="288"/>
      <c r="PXY4468" s="288"/>
      <c r="PXZ4468" s="288"/>
      <c r="PYA4468" s="288"/>
      <c r="PYB4468" s="288"/>
      <c r="PYC4468" s="288"/>
      <c r="PYD4468" s="288"/>
      <c r="PYE4468" s="288"/>
      <c r="PYF4468" s="288"/>
      <c r="PYG4468" s="288"/>
      <c r="PYH4468" s="288"/>
      <c r="PYI4468" s="288"/>
      <c r="PYJ4468" s="288"/>
      <c r="PYK4468" s="288"/>
      <c r="PYL4468" s="288"/>
      <c r="PYM4468" s="288"/>
      <c r="PYN4468" s="288"/>
      <c r="PYO4468" s="288"/>
      <c r="PYP4468" s="288"/>
      <c r="PYQ4468" s="288"/>
      <c r="PYR4468" s="288"/>
      <c r="PYS4468" s="288"/>
      <c r="PYT4468" s="288"/>
      <c r="PYU4468" s="288"/>
      <c r="PYV4468" s="288"/>
      <c r="PYW4468" s="288"/>
      <c r="PYX4468" s="288"/>
      <c r="PYY4468" s="288"/>
      <c r="PYZ4468" s="288"/>
      <c r="PZA4468" s="288"/>
      <c r="PZB4468" s="288"/>
      <c r="PZC4468" s="288"/>
      <c r="PZD4468" s="288"/>
      <c r="PZE4468" s="288"/>
      <c r="PZF4468" s="288"/>
      <c r="PZG4468" s="288"/>
      <c r="PZH4468" s="288"/>
      <c r="PZI4468" s="288"/>
      <c r="PZJ4468" s="288"/>
      <c r="PZK4468" s="288"/>
      <c r="PZL4468" s="288"/>
      <c r="PZM4468" s="288"/>
      <c r="PZN4468" s="288"/>
      <c r="PZO4468" s="288"/>
      <c r="PZP4468" s="288"/>
      <c r="PZQ4468" s="288"/>
      <c r="PZR4468" s="288"/>
      <c r="PZS4468" s="288"/>
      <c r="PZT4468" s="288"/>
      <c r="PZU4468" s="288"/>
      <c r="PZV4468" s="288"/>
      <c r="PZW4468" s="288"/>
      <c r="PZX4468" s="288"/>
      <c r="PZY4468" s="288"/>
      <c r="PZZ4468" s="288"/>
      <c r="QAA4468" s="288"/>
      <c r="QAB4468" s="288"/>
      <c r="QAC4468" s="288"/>
      <c r="QAD4468" s="288"/>
      <c r="QAE4468" s="288"/>
      <c r="QAF4468" s="288"/>
      <c r="QAG4468" s="288"/>
      <c r="QAH4468" s="288"/>
      <c r="QAI4468" s="288"/>
      <c r="QAJ4468" s="288"/>
      <c r="QAK4468" s="288"/>
      <c r="QAL4468" s="288"/>
      <c r="QAM4468" s="288"/>
      <c r="QAN4468" s="288"/>
      <c r="QAO4468" s="288"/>
      <c r="QAP4468" s="288"/>
      <c r="QAQ4468" s="288"/>
      <c r="QAR4468" s="288"/>
      <c r="QAS4468" s="288"/>
      <c r="QAT4468" s="288"/>
      <c r="QAU4468" s="288"/>
      <c r="QAV4468" s="288"/>
      <c r="QAW4468" s="288"/>
      <c r="QAX4468" s="288"/>
      <c r="QAY4468" s="288"/>
      <c r="QAZ4468" s="288"/>
      <c r="QBA4468" s="288"/>
      <c r="QBB4468" s="288"/>
      <c r="QBC4468" s="288"/>
      <c r="QBD4468" s="288"/>
      <c r="QBE4468" s="288"/>
      <c r="QBF4468" s="288"/>
      <c r="QBG4468" s="288"/>
      <c r="QBH4468" s="288"/>
      <c r="QBI4468" s="288"/>
      <c r="QBJ4468" s="288"/>
      <c r="QBK4468" s="288"/>
      <c r="QBL4468" s="288"/>
      <c r="QBM4468" s="288"/>
      <c r="QBN4468" s="288"/>
      <c r="QBO4468" s="288"/>
      <c r="QBP4468" s="288"/>
      <c r="QBQ4468" s="288"/>
      <c r="QBR4468" s="288"/>
      <c r="QBS4468" s="288"/>
      <c r="QBT4468" s="288"/>
      <c r="QBU4468" s="288"/>
      <c r="QBV4468" s="288"/>
      <c r="QBW4468" s="288"/>
      <c r="QBX4468" s="288"/>
      <c r="QBY4468" s="288"/>
      <c r="QBZ4468" s="288"/>
      <c r="QCA4468" s="288"/>
      <c r="QCB4468" s="288"/>
      <c r="QCC4468" s="288"/>
      <c r="QCD4468" s="288"/>
      <c r="QCE4468" s="288"/>
      <c r="QCF4468" s="288"/>
      <c r="QCG4468" s="288"/>
      <c r="QCH4468" s="288"/>
      <c r="QCI4468" s="288"/>
      <c r="QCJ4468" s="288"/>
      <c r="QCK4468" s="288"/>
      <c r="QCL4468" s="288"/>
      <c r="QCM4468" s="288"/>
      <c r="QCN4468" s="288"/>
      <c r="QCO4468" s="288"/>
      <c r="QCP4468" s="288"/>
      <c r="QCQ4468" s="288"/>
      <c r="QCR4468" s="288"/>
      <c r="QCS4468" s="288"/>
      <c r="QCT4468" s="288"/>
      <c r="QCU4468" s="288"/>
      <c r="QCV4468" s="288"/>
      <c r="QCW4468" s="288"/>
      <c r="QCX4468" s="288"/>
      <c r="QCY4468" s="288"/>
      <c r="QCZ4468" s="288"/>
      <c r="QDA4468" s="288"/>
      <c r="QDB4468" s="288"/>
      <c r="QDC4468" s="288"/>
      <c r="QDD4468" s="288"/>
      <c r="QDE4468" s="288"/>
      <c r="QDF4468" s="288"/>
      <c r="QDG4468" s="288"/>
      <c r="QDH4468" s="288"/>
      <c r="QDI4468" s="288"/>
      <c r="QDJ4468" s="288"/>
      <c r="QDK4468" s="288"/>
      <c r="QDL4468" s="288"/>
      <c r="QDM4468" s="288"/>
      <c r="QDN4468" s="288"/>
      <c r="QDO4468" s="288"/>
      <c r="QDP4468" s="288"/>
      <c r="QDQ4468" s="288"/>
      <c r="QDR4468" s="288"/>
      <c r="QDS4468" s="288"/>
      <c r="QDT4468" s="288"/>
      <c r="QDU4468" s="288"/>
      <c r="QDV4468" s="288"/>
      <c r="QDW4468" s="288"/>
      <c r="QDX4468" s="288"/>
      <c r="QDY4468" s="288"/>
      <c r="QDZ4468" s="288"/>
      <c r="QEA4468" s="288"/>
      <c r="QEB4468" s="288"/>
      <c r="QEC4468" s="288"/>
      <c r="QED4468" s="288"/>
      <c r="QEE4468" s="288"/>
      <c r="QEF4468" s="288"/>
      <c r="QEG4468" s="288"/>
      <c r="QEH4468" s="288"/>
      <c r="QEI4468" s="288"/>
      <c r="QEJ4468" s="288"/>
      <c r="QEK4468" s="288"/>
      <c r="QEL4468" s="288"/>
      <c r="QEM4468" s="288"/>
      <c r="QEN4468" s="288"/>
      <c r="QEO4468" s="288"/>
      <c r="QEP4468" s="288"/>
      <c r="QEQ4468" s="288"/>
      <c r="QER4468" s="288"/>
      <c r="QES4468" s="288"/>
      <c r="QET4468" s="288"/>
      <c r="QEU4468" s="288"/>
      <c r="QEV4468" s="288"/>
      <c r="QEW4468" s="288"/>
      <c r="QEX4468" s="288"/>
      <c r="QEY4468" s="288"/>
      <c r="QEZ4468" s="288"/>
      <c r="QFA4468" s="288"/>
      <c r="QFB4468" s="288"/>
      <c r="QFC4468" s="288"/>
      <c r="QFD4468" s="288"/>
      <c r="QFE4468" s="288"/>
      <c r="QFF4468" s="288"/>
      <c r="QFG4468" s="288"/>
      <c r="QFH4468" s="288"/>
      <c r="QFI4468" s="288"/>
      <c r="QFJ4468" s="288"/>
      <c r="QFK4468" s="288"/>
      <c r="QFL4468" s="288"/>
      <c r="QFM4468" s="288"/>
      <c r="QFN4468" s="288"/>
      <c r="QFO4468" s="288"/>
      <c r="QFP4468" s="288"/>
      <c r="QFQ4468" s="288"/>
      <c r="QFR4468" s="288"/>
      <c r="QFS4468" s="288"/>
      <c r="QFT4468" s="288"/>
      <c r="QFU4468" s="288"/>
      <c r="QFV4468" s="288"/>
      <c r="QFW4468" s="288"/>
      <c r="QFX4468" s="288"/>
      <c r="QFY4468" s="288"/>
      <c r="QFZ4468" s="288"/>
      <c r="QGA4468" s="288"/>
      <c r="QGB4468" s="288"/>
      <c r="QGC4468" s="288"/>
      <c r="QGD4468" s="288"/>
      <c r="QGE4468" s="288"/>
      <c r="QGF4468" s="288"/>
      <c r="QGG4468" s="288"/>
      <c r="QGH4468" s="288"/>
      <c r="QGI4468" s="288"/>
      <c r="QGJ4468" s="288"/>
      <c r="QGK4468" s="288"/>
      <c r="QGL4468" s="288"/>
      <c r="QGM4468" s="288"/>
      <c r="QGN4468" s="288"/>
      <c r="QGO4468" s="288"/>
      <c r="QGP4468" s="288"/>
      <c r="QGQ4468" s="288"/>
      <c r="QGR4468" s="288"/>
      <c r="QGS4468" s="288"/>
      <c r="QGT4468" s="288"/>
      <c r="QGU4468" s="288"/>
      <c r="QGV4468" s="288"/>
      <c r="QGW4468" s="288"/>
      <c r="QGX4468" s="288"/>
      <c r="QGY4468" s="288"/>
      <c r="QGZ4468" s="288"/>
      <c r="QHA4468" s="288"/>
      <c r="QHB4468" s="288"/>
      <c r="QHC4468" s="288"/>
      <c r="QHD4468" s="288"/>
      <c r="QHE4468" s="288"/>
      <c r="QHF4468" s="288"/>
      <c r="QHG4468" s="288"/>
      <c r="QHH4468" s="288"/>
      <c r="QHI4468" s="288"/>
      <c r="QHJ4468" s="288"/>
      <c r="QHK4468" s="288"/>
      <c r="QHL4468" s="288"/>
      <c r="QHM4468" s="288"/>
      <c r="QHN4468" s="288"/>
      <c r="QHO4468" s="288"/>
      <c r="QHP4468" s="288"/>
      <c r="QHQ4468" s="288"/>
      <c r="QHR4468" s="288"/>
      <c r="QHS4468" s="288"/>
      <c r="QHT4468" s="288"/>
      <c r="QHU4468" s="288"/>
      <c r="QHV4468" s="288"/>
      <c r="QHW4468" s="288"/>
      <c r="QHX4468" s="288"/>
      <c r="QHY4468" s="288"/>
      <c r="QHZ4468" s="288"/>
      <c r="QIA4468" s="288"/>
      <c r="QIB4468" s="288"/>
      <c r="QIC4468" s="288"/>
      <c r="QID4468" s="288"/>
      <c r="QIE4468" s="288"/>
      <c r="QIF4468" s="288"/>
      <c r="QIG4468" s="288"/>
      <c r="QIH4468" s="288"/>
      <c r="QII4468" s="288"/>
      <c r="QIJ4468" s="288"/>
      <c r="QIK4468" s="288"/>
      <c r="QIL4468" s="288"/>
      <c r="QIM4468" s="288"/>
      <c r="QIN4468" s="288"/>
      <c r="QIO4468" s="288"/>
      <c r="QIP4468" s="288"/>
      <c r="QIQ4468" s="288"/>
      <c r="QIR4468" s="288"/>
      <c r="QIS4468" s="288"/>
      <c r="QIT4468" s="288"/>
      <c r="QIU4468" s="288"/>
      <c r="QIV4468" s="288"/>
      <c r="QIW4468" s="288"/>
      <c r="QIX4468" s="288"/>
      <c r="QIY4468" s="288"/>
      <c r="QIZ4468" s="288"/>
      <c r="QJA4468" s="288"/>
      <c r="QJB4468" s="288"/>
      <c r="QJC4468" s="288"/>
      <c r="QJD4468" s="288"/>
      <c r="QJE4468" s="288"/>
      <c r="QJF4468" s="288"/>
      <c r="QJG4468" s="288"/>
      <c r="QJH4468" s="288"/>
      <c r="QJI4468" s="288"/>
      <c r="QJJ4468" s="288"/>
      <c r="QJK4468" s="288"/>
      <c r="QJL4468" s="288"/>
      <c r="QJM4468" s="288"/>
      <c r="QJN4468" s="288"/>
      <c r="QJO4468" s="288"/>
      <c r="QJP4468" s="288"/>
      <c r="QJQ4468" s="288"/>
      <c r="QJR4468" s="288"/>
      <c r="QJS4468" s="288"/>
      <c r="QJT4468" s="288"/>
      <c r="QJU4468" s="288"/>
      <c r="QJV4468" s="288"/>
      <c r="QJW4468" s="288"/>
      <c r="QJX4468" s="288"/>
      <c r="QJY4468" s="288"/>
      <c r="QJZ4468" s="288"/>
      <c r="QKA4468" s="288"/>
      <c r="QKB4468" s="288"/>
      <c r="QKC4468" s="288"/>
      <c r="QKD4468" s="288"/>
      <c r="QKE4468" s="288"/>
      <c r="QKF4468" s="288"/>
      <c r="QKG4468" s="288"/>
      <c r="QKH4468" s="288"/>
      <c r="QKI4468" s="288"/>
      <c r="QKJ4468" s="288"/>
      <c r="QKK4468" s="288"/>
      <c r="QKL4468" s="288"/>
      <c r="QKM4468" s="288"/>
      <c r="QKN4468" s="288"/>
      <c r="QKO4468" s="288"/>
      <c r="QKP4468" s="288"/>
      <c r="QKQ4468" s="288"/>
      <c r="QKR4468" s="288"/>
      <c r="QKS4468" s="288"/>
      <c r="QKT4468" s="288"/>
      <c r="QKU4468" s="288"/>
      <c r="QKV4468" s="288"/>
      <c r="QKW4468" s="288"/>
      <c r="QKX4468" s="288"/>
      <c r="QKY4468" s="288"/>
      <c r="QKZ4468" s="288"/>
      <c r="QLA4468" s="288"/>
      <c r="QLB4468" s="288"/>
      <c r="QLC4468" s="288"/>
      <c r="QLD4468" s="288"/>
      <c r="QLE4468" s="288"/>
      <c r="QLF4468" s="288"/>
      <c r="QLG4468" s="288"/>
      <c r="QLH4468" s="288"/>
      <c r="QLI4468" s="288"/>
      <c r="QLJ4468" s="288"/>
      <c r="QLK4468" s="288"/>
      <c r="QLL4468" s="288"/>
      <c r="QLM4468" s="288"/>
      <c r="QLN4468" s="288"/>
      <c r="QLO4468" s="288"/>
      <c r="QLP4468" s="288"/>
      <c r="QLQ4468" s="288"/>
      <c r="QLR4468" s="288"/>
      <c r="QLS4468" s="288"/>
      <c r="QLT4468" s="288"/>
      <c r="QLU4468" s="288"/>
      <c r="QLV4468" s="288"/>
      <c r="QLW4468" s="288"/>
      <c r="QLX4468" s="288"/>
      <c r="QLY4468" s="288"/>
      <c r="QLZ4468" s="288"/>
      <c r="QMA4468" s="288"/>
      <c r="QMB4468" s="288"/>
      <c r="QMC4468" s="288"/>
      <c r="QMD4468" s="288"/>
      <c r="QME4468" s="288"/>
      <c r="QMF4468" s="288"/>
      <c r="QMG4468" s="288"/>
      <c r="QMH4468" s="288"/>
      <c r="QMI4468" s="288"/>
      <c r="QMJ4468" s="288"/>
      <c r="QMK4468" s="288"/>
      <c r="QML4468" s="288"/>
      <c r="QMM4468" s="288"/>
      <c r="QMN4468" s="288"/>
      <c r="QMO4468" s="288"/>
      <c r="QMP4468" s="288"/>
      <c r="QMQ4468" s="288"/>
      <c r="QMR4468" s="288"/>
      <c r="QMS4468" s="288"/>
      <c r="QMT4468" s="288"/>
      <c r="QMU4468" s="288"/>
      <c r="QMV4468" s="288"/>
      <c r="QMW4468" s="288"/>
      <c r="QMX4468" s="288"/>
      <c r="QMY4468" s="288"/>
      <c r="QMZ4468" s="288"/>
      <c r="QNA4468" s="288"/>
      <c r="QNB4468" s="288"/>
      <c r="QNC4468" s="288"/>
      <c r="QND4468" s="288"/>
      <c r="QNE4468" s="288"/>
      <c r="QNF4468" s="288"/>
      <c r="QNG4468" s="288"/>
      <c r="QNH4468" s="288"/>
      <c r="QNI4468" s="288"/>
      <c r="QNJ4468" s="288"/>
      <c r="QNK4468" s="288"/>
      <c r="QNL4468" s="288"/>
      <c r="QNM4468" s="288"/>
      <c r="QNN4468" s="288"/>
      <c r="QNO4468" s="288"/>
      <c r="QNP4468" s="288"/>
      <c r="QNQ4468" s="288"/>
      <c r="QNR4468" s="288"/>
      <c r="QNS4468" s="288"/>
      <c r="QNT4468" s="288"/>
      <c r="QNU4468" s="288"/>
      <c r="QNV4468" s="288"/>
      <c r="QNW4468" s="288"/>
      <c r="QNX4468" s="288"/>
      <c r="QNY4468" s="288"/>
      <c r="QNZ4468" s="288"/>
      <c r="QOA4468" s="288"/>
      <c r="QOB4468" s="288"/>
      <c r="QOC4468" s="288"/>
      <c r="QOD4468" s="288"/>
      <c r="QOE4468" s="288"/>
      <c r="QOF4468" s="288"/>
      <c r="QOG4468" s="288"/>
      <c r="QOH4468" s="288"/>
      <c r="QOI4468" s="288"/>
      <c r="QOJ4468" s="288"/>
      <c r="QOK4468" s="288"/>
      <c r="QOL4468" s="288"/>
      <c r="QOM4468" s="288"/>
      <c r="QON4468" s="288"/>
      <c r="QOO4468" s="288"/>
      <c r="QOP4468" s="288"/>
      <c r="QOQ4468" s="288"/>
      <c r="QOR4468" s="288"/>
      <c r="QOS4468" s="288"/>
      <c r="QOT4468" s="288"/>
      <c r="QOU4468" s="288"/>
      <c r="QOV4468" s="288"/>
      <c r="QOW4468" s="288"/>
      <c r="QOX4468" s="288"/>
      <c r="QOY4468" s="288"/>
      <c r="QOZ4468" s="288"/>
      <c r="QPA4468" s="288"/>
      <c r="QPB4468" s="288"/>
      <c r="QPC4468" s="288"/>
      <c r="QPD4468" s="288"/>
      <c r="QPE4468" s="288"/>
      <c r="QPF4468" s="288"/>
      <c r="QPG4468" s="288"/>
      <c r="QPH4468" s="288"/>
      <c r="QPI4468" s="288"/>
      <c r="QPJ4468" s="288"/>
      <c r="QPK4468" s="288"/>
      <c r="QPL4468" s="288"/>
      <c r="QPM4468" s="288"/>
      <c r="QPN4468" s="288"/>
      <c r="QPO4468" s="288"/>
      <c r="QPP4468" s="288"/>
      <c r="QPQ4468" s="288"/>
      <c r="QPR4468" s="288"/>
      <c r="QPS4468" s="288"/>
      <c r="QPT4468" s="288"/>
      <c r="QPU4468" s="288"/>
      <c r="QPV4468" s="288"/>
      <c r="QPW4468" s="288"/>
      <c r="QPX4468" s="288"/>
      <c r="QPY4468" s="288"/>
      <c r="QPZ4468" s="288"/>
      <c r="QQA4468" s="288"/>
      <c r="QQB4468" s="288"/>
      <c r="QQC4468" s="288"/>
      <c r="QQD4468" s="288"/>
      <c r="QQE4468" s="288"/>
      <c r="QQF4468" s="288"/>
      <c r="QQG4468" s="288"/>
      <c r="QQH4468" s="288"/>
      <c r="QQI4468" s="288"/>
      <c r="QQJ4468" s="288"/>
      <c r="QQK4468" s="288"/>
      <c r="QQL4468" s="288"/>
      <c r="QQM4468" s="288"/>
      <c r="QQN4468" s="288"/>
      <c r="QQO4468" s="288"/>
      <c r="QQP4468" s="288"/>
      <c r="QQQ4468" s="288"/>
      <c r="QQR4468" s="288"/>
      <c r="QQS4468" s="288"/>
      <c r="QQT4468" s="288"/>
      <c r="QQU4468" s="288"/>
      <c r="QQV4468" s="288"/>
      <c r="QQW4468" s="288"/>
      <c r="QQX4468" s="288"/>
      <c r="QQY4468" s="288"/>
      <c r="QQZ4468" s="288"/>
      <c r="QRA4468" s="288"/>
      <c r="QRB4468" s="288"/>
      <c r="QRC4468" s="288"/>
      <c r="QRD4468" s="288"/>
      <c r="QRE4468" s="288"/>
      <c r="QRF4468" s="288"/>
      <c r="QRG4468" s="288"/>
      <c r="QRH4468" s="288"/>
      <c r="QRI4468" s="288"/>
      <c r="QRJ4468" s="288"/>
      <c r="QRK4468" s="288"/>
      <c r="QRL4468" s="288"/>
      <c r="QRM4468" s="288"/>
      <c r="QRN4468" s="288"/>
      <c r="QRO4468" s="288"/>
      <c r="QRP4468" s="288"/>
      <c r="QRQ4468" s="288"/>
      <c r="QRR4468" s="288"/>
      <c r="QRS4468" s="288"/>
      <c r="QRT4468" s="288"/>
      <c r="QRU4468" s="288"/>
      <c r="QRV4468" s="288"/>
      <c r="QRW4468" s="288"/>
      <c r="QRX4468" s="288"/>
      <c r="QRY4468" s="288"/>
      <c r="QRZ4468" s="288"/>
      <c r="QSA4468" s="288"/>
      <c r="QSB4468" s="288"/>
      <c r="QSC4468" s="288"/>
      <c r="QSD4468" s="288"/>
      <c r="QSE4468" s="288"/>
      <c r="QSF4468" s="288"/>
      <c r="QSG4468" s="288"/>
      <c r="QSH4468" s="288"/>
      <c r="QSI4468" s="288"/>
      <c r="QSJ4468" s="288"/>
      <c r="QSK4468" s="288"/>
      <c r="QSL4468" s="288"/>
      <c r="QSM4468" s="288"/>
      <c r="QSN4468" s="288"/>
      <c r="QSO4468" s="288"/>
      <c r="QSP4468" s="288"/>
      <c r="QSQ4468" s="288"/>
      <c r="QSR4468" s="288"/>
      <c r="QSS4468" s="288"/>
      <c r="QST4468" s="288"/>
      <c r="QSU4468" s="288"/>
      <c r="QSV4468" s="288"/>
      <c r="QSW4468" s="288"/>
      <c r="QSX4468" s="288"/>
      <c r="QSY4468" s="288"/>
      <c r="QSZ4468" s="288"/>
      <c r="QTA4468" s="288"/>
      <c r="QTB4468" s="288"/>
      <c r="QTC4468" s="288"/>
      <c r="QTD4468" s="288"/>
      <c r="QTE4468" s="288"/>
      <c r="QTF4468" s="288"/>
      <c r="QTG4468" s="288"/>
      <c r="QTH4468" s="288"/>
      <c r="QTI4468" s="288"/>
      <c r="QTJ4468" s="288"/>
      <c r="QTK4468" s="288"/>
      <c r="QTL4468" s="288"/>
      <c r="QTM4468" s="288"/>
      <c r="QTN4468" s="288"/>
      <c r="QTO4468" s="288"/>
      <c r="QTP4468" s="288"/>
      <c r="QTQ4468" s="288"/>
      <c r="QTR4468" s="288"/>
      <c r="QTS4468" s="288"/>
      <c r="QTT4468" s="288"/>
      <c r="QTU4468" s="288"/>
      <c r="QTV4468" s="288"/>
      <c r="QTW4468" s="288"/>
      <c r="QTX4468" s="288"/>
      <c r="QTY4468" s="288"/>
      <c r="QTZ4468" s="288"/>
      <c r="QUA4468" s="288"/>
      <c r="QUB4468" s="288"/>
      <c r="QUC4468" s="288"/>
      <c r="QUD4468" s="288"/>
      <c r="QUE4468" s="288"/>
      <c r="QUF4468" s="288"/>
      <c r="QUG4468" s="288"/>
      <c r="QUH4468" s="288"/>
      <c r="QUI4468" s="288"/>
      <c r="QUJ4468" s="288"/>
      <c r="QUK4468" s="288"/>
      <c r="QUL4468" s="288"/>
      <c r="QUM4468" s="288"/>
      <c r="QUN4468" s="288"/>
      <c r="QUO4468" s="288"/>
      <c r="QUP4468" s="288"/>
      <c r="QUQ4468" s="288"/>
      <c r="QUR4468" s="288"/>
      <c r="QUS4468" s="288"/>
      <c r="QUT4468" s="288"/>
      <c r="QUU4468" s="288"/>
      <c r="QUV4468" s="288"/>
      <c r="QUW4468" s="288"/>
      <c r="QUX4468" s="288"/>
      <c r="QUY4468" s="288"/>
      <c r="QUZ4468" s="288"/>
      <c r="QVA4468" s="288"/>
      <c r="QVB4468" s="288"/>
      <c r="QVC4468" s="288"/>
      <c r="QVD4468" s="288"/>
      <c r="QVE4468" s="288"/>
      <c r="QVF4468" s="288"/>
      <c r="QVG4468" s="288"/>
      <c r="QVH4468" s="288"/>
      <c r="QVI4468" s="288"/>
      <c r="QVJ4468" s="288"/>
      <c r="QVK4468" s="288"/>
      <c r="QVL4468" s="288"/>
      <c r="QVM4468" s="288"/>
      <c r="QVN4468" s="288"/>
      <c r="QVO4468" s="288"/>
      <c r="QVP4468" s="288"/>
      <c r="QVQ4468" s="288"/>
      <c r="QVR4468" s="288"/>
      <c r="QVS4468" s="288"/>
      <c r="QVT4468" s="288"/>
      <c r="QVU4468" s="288"/>
      <c r="QVV4468" s="288"/>
      <c r="QVW4468" s="288"/>
      <c r="QVX4468" s="288"/>
      <c r="QVY4468" s="288"/>
      <c r="QVZ4468" s="288"/>
      <c r="QWA4468" s="288"/>
      <c r="QWB4468" s="288"/>
      <c r="QWC4468" s="288"/>
      <c r="QWD4468" s="288"/>
      <c r="QWE4468" s="288"/>
      <c r="QWF4468" s="288"/>
      <c r="QWG4468" s="288"/>
      <c r="QWH4468" s="288"/>
      <c r="QWI4468" s="288"/>
      <c r="QWJ4468" s="288"/>
      <c r="QWK4468" s="288"/>
      <c r="QWL4468" s="288"/>
      <c r="QWM4468" s="288"/>
      <c r="QWN4468" s="288"/>
      <c r="QWO4468" s="288"/>
      <c r="QWP4468" s="288"/>
      <c r="QWQ4468" s="288"/>
      <c r="QWR4468" s="288"/>
      <c r="QWS4468" s="288"/>
      <c r="QWT4468" s="288"/>
      <c r="QWU4468" s="288"/>
      <c r="QWV4468" s="288"/>
      <c r="QWW4468" s="288"/>
      <c r="QWX4468" s="288"/>
      <c r="QWY4468" s="288"/>
      <c r="QWZ4468" s="288"/>
      <c r="QXA4468" s="288"/>
      <c r="QXB4468" s="288"/>
      <c r="QXC4468" s="288"/>
      <c r="QXD4468" s="288"/>
      <c r="QXE4468" s="288"/>
      <c r="QXF4468" s="288"/>
      <c r="QXG4468" s="288"/>
      <c r="QXH4468" s="288"/>
      <c r="QXI4468" s="288"/>
      <c r="QXJ4468" s="288"/>
      <c r="QXK4468" s="288"/>
      <c r="QXL4468" s="288"/>
      <c r="QXM4468" s="288"/>
      <c r="QXN4468" s="288"/>
      <c r="QXO4468" s="288"/>
      <c r="QXP4468" s="288"/>
      <c r="QXQ4468" s="288"/>
      <c r="QXR4468" s="288"/>
      <c r="QXS4468" s="288"/>
      <c r="QXT4468" s="288"/>
      <c r="QXU4468" s="288"/>
      <c r="QXV4468" s="288"/>
      <c r="QXW4468" s="288"/>
      <c r="QXX4468" s="288"/>
      <c r="QXY4468" s="288"/>
      <c r="QXZ4468" s="288"/>
      <c r="QYA4468" s="288"/>
      <c r="QYB4468" s="288"/>
      <c r="QYC4468" s="288"/>
      <c r="QYD4468" s="288"/>
      <c r="QYE4468" s="288"/>
      <c r="QYF4468" s="288"/>
      <c r="QYG4468" s="288"/>
      <c r="QYH4468" s="288"/>
      <c r="QYI4468" s="288"/>
      <c r="QYJ4468" s="288"/>
      <c r="QYK4468" s="288"/>
      <c r="QYL4468" s="288"/>
      <c r="QYM4468" s="288"/>
      <c r="QYN4468" s="288"/>
      <c r="QYO4468" s="288"/>
      <c r="QYP4468" s="288"/>
      <c r="QYQ4468" s="288"/>
      <c r="QYR4468" s="288"/>
      <c r="QYS4468" s="288"/>
      <c r="QYT4468" s="288"/>
      <c r="QYU4468" s="288"/>
      <c r="QYV4468" s="288"/>
      <c r="QYW4468" s="288"/>
      <c r="QYX4468" s="288"/>
      <c r="QYY4468" s="288"/>
      <c r="QYZ4468" s="288"/>
      <c r="QZA4468" s="288"/>
      <c r="QZB4468" s="288"/>
      <c r="QZC4468" s="288"/>
      <c r="QZD4468" s="288"/>
      <c r="QZE4468" s="288"/>
      <c r="QZF4468" s="288"/>
      <c r="QZG4468" s="288"/>
      <c r="QZH4468" s="288"/>
      <c r="QZI4468" s="288"/>
      <c r="QZJ4468" s="288"/>
      <c r="QZK4468" s="288"/>
      <c r="QZL4468" s="288"/>
      <c r="QZM4468" s="288"/>
      <c r="QZN4468" s="288"/>
      <c r="QZO4468" s="288"/>
      <c r="QZP4468" s="288"/>
      <c r="QZQ4468" s="288"/>
      <c r="QZR4468" s="288"/>
      <c r="QZS4468" s="288"/>
      <c r="QZT4468" s="288"/>
      <c r="QZU4468" s="288"/>
      <c r="QZV4468" s="288"/>
      <c r="QZW4468" s="288"/>
      <c r="QZX4468" s="288"/>
      <c r="QZY4468" s="288"/>
      <c r="QZZ4468" s="288"/>
      <c r="RAA4468" s="288"/>
      <c r="RAB4468" s="288"/>
      <c r="RAC4468" s="288"/>
      <c r="RAD4468" s="288"/>
      <c r="RAE4468" s="288"/>
      <c r="RAF4468" s="288"/>
      <c r="RAG4468" s="288"/>
      <c r="RAH4468" s="288"/>
      <c r="RAI4468" s="288"/>
      <c r="RAJ4468" s="288"/>
      <c r="RAK4468" s="288"/>
      <c r="RAL4468" s="288"/>
      <c r="RAM4468" s="288"/>
      <c r="RAN4468" s="288"/>
      <c r="RAO4468" s="288"/>
      <c r="RAP4468" s="288"/>
      <c r="RAQ4468" s="288"/>
      <c r="RAR4468" s="288"/>
      <c r="RAS4468" s="288"/>
      <c r="RAT4468" s="288"/>
      <c r="RAU4468" s="288"/>
      <c r="RAV4468" s="288"/>
      <c r="RAW4468" s="288"/>
      <c r="RAX4468" s="288"/>
      <c r="RAY4468" s="288"/>
      <c r="RAZ4468" s="288"/>
      <c r="RBA4468" s="288"/>
      <c r="RBB4468" s="288"/>
      <c r="RBC4468" s="288"/>
      <c r="RBD4468" s="288"/>
      <c r="RBE4468" s="288"/>
      <c r="RBF4468" s="288"/>
      <c r="RBG4468" s="288"/>
      <c r="RBH4468" s="288"/>
      <c r="RBI4468" s="288"/>
      <c r="RBJ4468" s="288"/>
      <c r="RBK4468" s="288"/>
      <c r="RBL4468" s="288"/>
      <c r="RBM4468" s="288"/>
      <c r="RBN4468" s="288"/>
      <c r="RBO4468" s="288"/>
      <c r="RBP4468" s="288"/>
      <c r="RBQ4468" s="288"/>
      <c r="RBR4468" s="288"/>
      <c r="RBS4468" s="288"/>
      <c r="RBT4468" s="288"/>
      <c r="RBU4468" s="288"/>
      <c r="RBV4468" s="288"/>
      <c r="RBW4468" s="288"/>
      <c r="RBX4468" s="288"/>
      <c r="RBY4468" s="288"/>
      <c r="RBZ4468" s="288"/>
      <c r="RCA4468" s="288"/>
      <c r="RCB4468" s="288"/>
      <c r="RCC4468" s="288"/>
      <c r="RCD4468" s="288"/>
      <c r="RCE4468" s="288"/>
      <c r="RCF4468" s="288"/>
      <c r="RCG4468" s="288"/>
      <c r="RCH4468" s="288"/>
      <c r="RCI4468" s="288"/>
      <c r="RCJ4468" s="288"/>
      <c r="RCK4468" s="288"/>
      <c r="RCL4468" s="288"/>
      <c r="RCM4468" s="288"/>
      <c r="RCN4468" s="288"/>
      <c r="RCO4468" s="288"/>
      <c r="RCP4468" s="288"/>
      <c r="RCQ4468" s="288"/>
      <c r="RCR4468" s="288"/>
      <c r="RCS4468" s="288"/>
      <c r="RCT4468" s="288"/>
      <c r="RCU4468" s="288"/>
      <c r="RCV4468" s="288"/>
      <c r="RCW4468" s="288"/>
      <c r="RCX4468" s="288"/>
      <c r="RCY4468" s="288"/>
      <c r="RCZ4468" s="288"/>
      <c r="RDA4468" s="288"/>
      <c r="RDB4468" s="288"/>
      <c r="RDC4468" s="288"/>
      <c r="RDD4468" s="288"/>
      <c r="RDE4468" s="288"/>
      <c r="RDF4468" s="288"/>
      <c r="RDG4468" s="288"/>
      <c r="RDH4468" s="288"/>
      <c r="RDI4468" s="288"/>
      <c r="RDJ4468" s="288"/>
      <c r="RDK4468" s="288"/>
      <c r="RDL4468" s="288"/>
      <c r="RDM4468" s="288"/>
      <c r="RDN4468" s="288"/>
      <c r="RDO4468" s="288"/>
      <c r="RDP4468" s="288"/>
      <c r="RDQ4468" s="288"/>
      <c r="RDR4468" s="288"/>
      <c r="RDS4468" s="288"/>
      <c r="RDT4468" s="288"/>
      <c r="RDU4468" s="288"/>
      <c r="RDV4468" s="288"/>
      <c r="RDW4468" s="288"/>
      <c r="RDX4468" s="288"/>
      <c r="RDY4468" s="288"/>
      <c r="RDZ4468" s="288"/>
      <c r="REA4468" s="288"/>
      <c r="REB4468" s="288"/>
      <c r="REC4468" s="288"/>
      <c r="RED4468" s="288"/>
      <c r="REE4468" s="288"/>
      <c r="REF4468" s="288"/>
      <c r="REG4468" s="288"/>
      <c r="REH4468" s="288"/>
      <c r="REI4468" s="288"/>
      <c r="REJ4468" s="288"/>
      <c r="REK4468" s="288"/>
      <c r="REL4468" s="288"/>
      <c r="REM4468" s="288"/>
      <c r="REN4468" s="288"/>
      <c r="REO4468" s="288"/>
      <c r="REP4468" s="288"/>
      <c r="REQ4468" s="288"/>
      <c r="RER4468" s="288"/>
      <c r="RES4468" s="288"/>
      <c r="RET4468" s="288"/>
      <c r="REU4468" s="288"/>
      <c r="REV4468" s="288"/>
      <c r="REW4468" s="288"/>
      <c r="REX4468" s="288"/>
      <c r="REY4468" s="288"/>
      <c r="REZ4468" s="288"/>
      <c r="RFA4468" s="288"/>
      <c r="RFB4468" s="288"/>
      <c r="RFC4468" s="288"/>
      <c r="RFD4468" s="288"/>
      <c r="RFE4468" s="288"/>
      <c r="RFF4468" s="288"/>
      <c r="RFG4468" s="288"/>
      <c r="RFH4468" s="288"/>
      <c r="RFI4468" s="288"/>
      <c r="RFJ4468" s="288"/>
      <c r="RFK4468" s="288"/>
      <c r="RFL4468" s="288"/>
      <c r="RFM4468" s="288"/>
      <c r="RFN4468" s="288"/>
      <c r="RFO4468" s="288"/>
      <c r="RFP4468" s="288"/>
      <c r="RFQ4468" s="288"/>
      <c r="RFR4468" s="288"/>
      <c r="RFS4468" s="288"/>
      <c r="RFT4468" s="288"/>
      <c r="RFU4468" s="288"/>
      <c r="RFV4468" s="288"/>
      <c r="RFW4468" s="288"/>
      <c r="RFX4468" s="288"/>
      <c r="RFY4468" s="288"/>
      <c r="RFZ4468" s="288"/>
      <c r="RGA4468" s="288"/>
      <c r="RGB4468" s="288"/>
      <c r="RGC4468" s="288"/>
      <c r="RGD4468" s="288"/>
      <c r="RGE4468" s="288"/>
      <c r="RGF4468" s="288"/>
      <c r="RGG4468" s="288"/>
      <c r="RGH4468" s="288"/>
      <c r="RGI4468" s="288"/>
      <c r="RGJ4468" s="288"/>
      <c r="RGK4468" s="288"/>
      <c r="RGL4468" s="288"/>
      <c r="RGM4468" s="288"/>
      <c r="RGN4468" s="288"/>
      <c r="RGO4468" s="288"/>
      <c r="RGP4468" s="288"/>
      <c r="RGQ4468" s="288"/>
      <c r="RGR4468" s="288"/>
      <c r="RGS4468" s="288"/>
      <c r="RGT4468" s="288"/>
      <c r="RGU4468" s="288"/>
      <c r="RGV4468" s="288"/>
      <c r="RGW4468" s="288"/>
      <c r="RGX4468" s="288"/>
      <c r="RGY4468" s="288"/>
      <c r="RGZ4468" s="288"/>
      <c r="RHA4468" s="288"/>
      <c r="RHB4468" s="288"/>
      <c r="RHC4468" s="288"/>
      <c r="RHD4468" s="288"/>
      <c r="RHE4468" s="288"/>
      <c r="RHF4468" s="288"/>
      <c r="RHG4468" s="288"/>
      <c r="RHH4468" s="288"/>
      <c r="RHI4468" s="288"/>
      <c r="RHJ4468" s="288"/>
      <c r="RHK4468" s="288"/>
      <c r="RHL4468" s="288"/>
      <c r="RHM4468" s="288"/>
      <c r="RHN4468" s="288"/>
      <c r="RHO4468" s="288"/>
      <c r="RHP4468" s="288"/>
      <c r="RHQ4468" s="288"/>
      <c r="RHR4468" s="288"/>
      <c r="RHS4468" s="288"/>
      <c r="RHT4468" s="288"/>
      <c r="RHU4468" s="288"/>
      <c r="RHV4468" s="288"/>
      <c r="RHW4468" s="288"/>
      <c r="RHX4468" s="288"/>
      <c r="RHY4468" s="288"/>
      <c r="RHZ4468" s="288"/>
      <c r="RIA4468" s="288"/>
      <c r="RIB4468" s="288"/>
      <c r="RIC4468" s="288"/>
      <c r="RID4468" s="288"/>
      <c r="RIE4468" s="288"/>
      <c r="RIF4468" s="288"/>
      <c r="RIG4468" s="288"/>
      <c r="RIH4468" s="288"/>
      <c r="RII4468" s="288"/>
      <c r="RIJ4468" s="288"/>
      <c r="RIK4468" s="288"/>
      <c r="RIL4468" s="288"/>
      <c r="RIM4468" s="288"/>
      <c r="RIN4468" s="288"/>
      <c r="RIO4468" s="288"/>
      <c r="RIP4468" s="288"/>
      <c r="RIQ4468" s="288"/>
      <c r="RIR4468" s="288"/>
      <c r="RIS4468" s="288"/>
      <c r="RIT4468" s="288"/>
      <c r="RIU4468" s="288"/>
      <c r="RIV4468" s="288"/>
      <c r="RIW4468" s="288"/>
      <c r="RIX4468" s="288"/>
      <c r="RIY4468" s="288"/>
      <c r="RIZ4468" s="288"/>
      <c r="RJA4468" s="288"/>
      <c r="RJB4468" s="288"/>
      <c r="RJC4468" s="288"/>
      <c r="RJD4468" s="288"/>
      <c r="RJE4468" s="288"/>
      <c r="RJF4468" s="288"/>
      <c r="RJG4468" s="288"/>
      <c r="RJH4468" s="288"/>
      <c r="RJI4468" s="288"/>
      <c r="RJJ4468" s="288"/>
      <c r="RJK4468" s="288"/>
      <c r="RJL4468" s="288"/>
      <c r="RJM4468" s="288"/>
      <c r="RJN4468" s="288"/>
      <c r="RJO4468" s="288"/>
      <c r="RJP4468" s="288"/>
      <c r="RJQ4468" s="288"/>
      <c r="RJR4468" s="288"/>
      <c r="RJS4468" s="288"/>
      <c r="RJT4468" s="288"/>
      <c r="RJU4468" s="288"/>
      <c r="RJV4468" s="288"/>
      <c r="RJW4468" s="288"/>
      <c r="RJX4468" s="288"/>
      <c r="RJY4468" s="288"/>
      <c r="RJZ4468" s="288"/>
      <c r="RKA4468" s="288"/>
      <c r="RKB4468" s="288"/>
      <c r="RKC4468" s="288"/>
      <c r="RKD4468" s="288"/>
      <c r="RKE4468" s="288"/>
      <c r="RKF4468" s="288"/>
      <c r="RKG4468" s="288"/>
      <c r="RKH4468" s="288"/>
      <c r="RKI4468" s="288"/>
      <c r="RKJ4468" s="288"/>
      <c r="RKK4468" s="288"/>
      <c r="RKL4468" s="288"/>
      <c r="RKM4468" s="288"/>
      <c r="RKN4468" s="288"/>
      <c r="RKO4468" s="288"/>
      <c r="RKP4468" s="288"/>
      <c r="RKQ4468" s="288"/>
      <c r="RKR4468" s="288"/>
      <c r="RKS4468" s="288"/>
      <c r="RKT4468" s="288"/>
      <c r="RKU4468" s="288"/>
      <c r="RKV4468" s="288"/>
      <c r="RKW4468" s="288"/>
      <c r="RKX4468" s="288"/>
      <c r="RKY4468" s="288"/>
      <c r="RKZ4468" s="288"/>
      <c r="RLA4468" s="288"/>
      <c r="RLB4468" s="288"/>
      <c r="RLC4468" s="288"/>
      <c r="RLD4468" s="288"/>
      <c r="RLE4468" s="288"/>
      <c r="RLF4468" s="288"/>
      <c r="RLG4468" s="288"/>
      <c r="RLH4468" s="288"/>
      <c r="RLI4468" s="288"/>
      <c r="RLJ4468" s="288"/>
      <c r="RLK4468" s="288"/>
      <c r="RLL4468" s="288"/>
      <c r="RLM4468" s="288"/>
      <c r="RLN4468" s="288"/>
      <c r="RLO4468" s="288"/>
      <c r="RLP4468" s="288"/>
      <c r="RLQ4468" s="288"/>
      <c r="RLR4468" s="288"/>
      <c r="RLS4468" s="288"/>
      <c r="RLT4468" s="288"/>
      <c r="RLU4468" s="288"/>
      <c r="RLV4468" s="288"/>
      <c r="RLW4468" s="288"/>
      <c r="RLX4468" s="288"/>
      <c r="RLY4468" s="288"/>
      <c r="RLZ4468" s="288"/>
      <c r="RMA4468" s="288"/>
      <c r="RMB4468" s="288"/>
      <c r="RMC4468" s="288"/>
      <c r="RMD4468" s="288"/>
      <c r="RME4468" s="288"/>
      <c r="RMF4468" s="288"/>
      <c r="RMG4468" s="288"/>
      <c r="RMH4468" s="288"/>
      <c r="RMI4468" s="288"/>
      <c r="RMJ4468" s="288"/>
      <c r="RMK4468" s="288"/>
      <c r="RML4468" s="288"/>
      <c r="RMM4468" s="288"/>
      <c r="RMN4468" s="288"/>
      <c r="RMO4468" s="288"/>
      <c r="RMP4468" s="288"/>
      <c r="RMQ4468" s="288"/>
      <c r="RMR4468" s="288"/>
      <c r="RMS4468" s="288"/>
      <c r="RMT4468" s="288"/>
      <c r="RMU4468" s="288"/>
      <c r="RMV4468" s="288"/>
      <c r="RMW4468" s="288"/>
      <c r="RMX4468" s="288"/>
      <c r="RMY4468" s="288"/>
      <c r="RMZ4468" s="288"/>
      <c r="RNA4468" s="288"/>
      <c r="RNB4468" s="288"/>
      <c r="RNC4468" s="288"/>
      <c r="RND4468" s="288"/>
      <c r="RNE4468" s="288"/>
      <c r="RNF4468" s="288"/>
      <c r="RNG4468" s="288"/>
      <c r="RNH4468" s="288"/>
      <c r="RNI4468" s="288"/>
      <c r="RNJ4468" s="288"/>
      <c r="RNK4468" s="288"/>
      <c r="RNL4468" s="288"/>
      <c r="RNM4468" s="288"/>
      <c r="RNN4468" s="288"/>
      <c r="RNO4468" s="288"/>
      <c r="RNP4468" s="288"/>
      <c r="RNQ4468" s="288"/>
      <c r="RNR4468" s="288"/>
      <c r="RNS4468" s="288"/>
      <c r="RNT4468" s="288"/>
      <c r="RNU4468" s="288"/>
      <c r="RNV4468" s="288"/>
      <c r="RNW4468" s="288"/>
      <c r="RNX4468" s="288"/>
      <c r="RNY4468" s="288"/>
      <c r="RNZ4468" s="288"/>
      <c r="ROA4468" s="288"/>
      <c r="ROB4468" s="288"/>
      <c r="ROC4468" s="288"/>
      <c r="ROD4468" s="288"/>
      <c r="ROE4468" s="288"/>
      <c r="ROF4468" s="288"/>
      <c r="ROG4468" s="288"/>
      <c r="ROH4468" s="288"/>
      <c r="ROI4468" s="288"/>
      <c r="ROJ4468" s="288"/>
      <c r="ROK4468" s="288"/>
      <c r="ROL4468" s="288"/>
      <c r="ROM4468" s="288"/>
      <c r="RON4468" s="288"/>
      <c r="ROO4468" s="288"/>
      <c r="ROP4468" s="288"/>
      <c r="ROQ4468" s="288"/>
      <c r="ROR4468" s="288"/>
      <c r="ROS4468" s="288"/>
      <c r="ROT4468" s="288"/>
      <c r="ROU4468" s="288"/>
      <c r="ROV4468" s="288"/>
      <c r="ROW4468" s="288"/>
      <c r="ROX4468" s="288"/>
      <c r="ROY4468" s="288"/>
      <c r="ROZ4468" s="288"/>
      <c r="RPA4468" s="288"/>
      <c r="RPB4468" s="288"/>
      <c r="RPC4468" s="288"/>
      <c r="RPD4468" s="288"/>
      <c r="RPE4468" s="288"/>
      <c r="RPF4468" s="288"/>
      <c r="RPG4468" s="288"/>
      <c r="RPH4468" s="288"/>
      <c r="RPI4468" s="288"/>
      <c r="RPJ4468" s="288"/>
      <c r="RPK4468" s="288"/>
      <c r="RPL4468" s="288"/>
      <c r="RPM4468" s="288"/>
      <c r="RPN4468" s="288"/>
      <c r="RPO4468" s="288"/>
      <c r="RPP4468" s="288"/>
      <c r="RPQ4468" s="288"/>
      <c r="RPR4468" s="288"/>
      <c r="RPS4468" s="288"/>
      <c r="RPT4468" s="288"/>
      <c r="RPU4468" s="288"/>
      <c r="RPV4468" s="288"/>
      <c r="RPW4468" s="288"/>
      <c r="RPX4468" s="288"/>
      <c r="RPY4468" s="288"/>
      <c r="RPZ4468" s="288"/>
      <c r="RQA4468" s="288"/>
      <c r="RQB4468" s="288"/>
      <c r="RQC4468" s="288"/>
      <c r="RQD4468" s="288"/>
      <c r="RQE4468" s="288"/>
      <c r="RQF4468" s="288"/>
      <c r="RQG4468" s="288"/>
      <c r="RQH4468" s="288"/>
      <c r="RQI4468" s="288"/>
      <c r="RQJ4468" s="288"/>
      <c r="RQK4468" s="288"/>
      <c r="RQL4468" s="288"/>
      <c r="RQM4468" s="288"/>
      <c r="RQN4468" s="288"/>
      <c r="RQO4468" s="288"/>
      <c r="RQP4468" s="288"/>
      <c r="RQQ4468" s="288"/>
      <c r="RQR4468" s="288"/>
      <c r="RQS4468" s="288"/>
      <c r="RQT4468" s="288"/>
      <c r="RQU4468" s="288"/>
      <c r="RQV4468" s="288"/>
      <c r="RQW4468" s="288"/>
      <c r="RQX4468" s="288"/>
      <c r="RQY4468" s="288"/>
      <c r="RQZ4468" s="288"/>
      <c r="RRA4468" s="288"/>
      <c r="RRB4468" s="288"/>
      <c r="RRC4468" s="288"/>
      <c r="RRD4468" s="288"/>
      <c r="RRE4468" s="288"/>
      <c r="RRF4468" s="288"/>
      <c r="RRG4468" s="288"/>
      <c r="RRH4468" s="288"/>
      <c r="RRI4468" s="288"/>
      <c r="RRJ4468" s="288"/>
      <c r="RRK4468" s="288"/>
      <c r="RRL4468" s="288"/>
      <c r="RRM4468" s="288"/>
      <c r="RRN4468" s="288"/>
      <c r="RRO4468" s="288"/>
      <c r="RRP4468" s="288"/>
      <c r="RRQ4468" s="288"/>
      <c r="RRR4468" s="288"/>
      <c r="RRS4468" s="288"/>
      <c r="RRT4468" s="288"/>
      <c r="RRU4468" s="288"/>
      <c r="RRV4468" s="288"/>
      <c r="RRW4468" s="288"/>
      <c r="RRX4468" s="288"/>
      <c r="RRY4468" s="288"/>
      <c r="RRZ4468" s="288"/>
      <c r="RSA4468" s="288"/>
      <c r="RSB4468" s="288"/>
      <c r="RSC4468" s="288"/>
      <c r="RSD4468" s="288"/>
      <c r="RSE4468" s="288"/>
      <c r="RSF4468" s="288"/>
      <c r="RSG4468" s="288"/>
      <c r="RSH4468" s="288"/>
      <c r="RSI4468" s="288"/>
      <c r="RSJ4468" s="288"/>
      <c r="RSK4468" s="288"/>
      <c r="RSL4468" s="288"/>
      <c r="RSM4468" s="288"/>
      <c r="RSN4468" s="288"/>
      <c r="RSO4468" s="288"/>
      <c r="RSP4468" s="288"/>
      <c r="RSQ4468" s="288"/>
      <c r="RSR4468" s="288"/>
      <c r="RSS4468" s="288"/>
      <c r="RST4468" s="288"/>
      <c r="RSU4468" s="288"/>
      <c r="RSV4468" s="288"/>
      <c r="RSW4468" s="288"/>
      <c r="RSX4468" s="288"/>
      <c r="RSY4468" s="288"/>
      <c r="RSZ4468" s="288"/>
      <c r="RTA4468" s="288"/>
      <c r="RTB4468" s="288"/>
      <c r="RTC4468" s="288"/>
      <c r="RTD4468" s="288"/>
      <c r="RTE4468" s="288"/>
      <c r="RTF4468" s="288"/>
      <c r="RTG4468" s="288"/>
      <c r="RTH4468" s="288"/>
      <c r="RTI4468" s="288"/>
      <c r="RTJ4468" s="288"/>
      <c r="RTK4468" s="288"/>
      <c r="RTL4468" s="288"/>
      <c r="RTM4468" s="288"/>
      <c r="RTN4468" s="288"/>
      <c r="RTO4468" s="288"/>
      <c r="RTP4468" s="288"/>
      <c r="RTQ4468" s="288"/>
      <c r="RTR4468" s="288"/>
      <c r="RTS4468" s="288"/>
      <c r="RTT4468" s="288"/>
      <c r="RTU4468" s="288"/>
      <c r="RTV4468" s="288"/>
      <c r="RTW4468" s="288"/>
      <c r="RTX4468" s="288"/>
      <c r="RTY4468" s="288"/>
      <c r="RTZ4468" s="288"/>
      <c r="RUA4468" s="288"/>
      <c r="RUB4468" s="288"/>
      <c r="RUC4468" s="288"/>
      <c r="RUD4468" s="288"/>
      <c r="RUE4468" s="288"/>
      <c r="RUF4468" s="288"/>
      <c r="RUG4468" s="288"/>
      <c r="RUH4468" s="288"/>
      <c r="RUI4468" s="288"/>
      <c r="RUJ4468" s="288"/>
      <c r="RUK4468" s="288"/>
      <c r="RUL4468" s="288"/>
      <c r="RUM4468" s="288"/>
      <c r="RUN4468" s="288"/>
      <c r="RUO4468" s="288"/>
      <c r="RUP4468" s="288"/>
      <c r="RUQ4468" s="288"/>
      <c r="RUR4468" s="288"/>
      <c r="RUS4468" s="288"/>
      <c r="RUT4468" s="288"/>
      <c r="RUU4468" s="288"/>
      <c r="RUV4468" s="288"/>
      <c r="RUW4468" s="288"/>
      <c r="RUX4468" s="288"/>
      <c r="RUY4468" s="288"/>
      <c r="RUZ4468" s="288"/>
      <c r="RVA4468" s="288"/>
      <c r="RVB4468" s="288"/>
      <c r="RVC4468" s="288"/>
      <c r="RVD4468" s="288"/>
      <c r="RVE4468" s="288"/>
      <c r="RVF4468" s="288"/>
      <c r="RVG4468" s="288"/>
      <c r="RVH4468" s="288"/>
      <c r="RVI4468" s="288"/>
      <c r="RVJ4468" s="288"/>
      <c r="RVK4468" s="288"/>
      <c r="RVL4468" s="288"/>
      <c r="RVM4468" s="288"/>
      <c r="RVN4468" s="288"/>
      <c r="RVO4468" s="288"/>
      <c r="RVP4468" s="288"/>
      <c r="RVQ4468" s="288"/>
      <c r="RVR4468" s="288"/>
      <c r="RVS4468" s="288"/>
      <c r="RVT4468" s="288"/>
      <c r="RVU4468" s="288"/>
      <c r="RVV4468" s="288"/>
      <c r="RVW4468" s="288"/>
      <c r="RVX4468" s="288"/>
      <c r="RVY4468" s="288"/>
      <c r="RVZ4468" s="288"/>
      <c r="RWA4468" s="288"/>
      <c r="RWB4468" s="288"/>
      <c r="RWC4468" s="288"/>
      <c r="RWD4468" s="288"/>
      <c r="RWE4468" s="288"/>
      <c r="RWF4468" s="288"/>
      <c r="RWG4468" s="288"/>
      <c r="RWH4468" s="288"/>
      <c r="RWI4468" s="288"/>
      <c r="RWJ4468" s="288"/>
      <c r="RWK4468" s="288"/>
      <c r="RWL4468" s="288"/>
      <c r="RWM4468" s="288"/>
      <c r="RWN4468" s="288"/>
      <c r="RWO4468" s="288"/>
      <c r="RWP4468" s="288"/>
      <c r="RWQ4468" s="288"/>
      <c r="RWR4468" s="288"/>
      <c r="RWS4468" s="288"/>
      <c r="RWT4468" s="288"/>
      <c r="RWU4468" s="288"/>
      <c r="RWV4468" s="288"/>
      <c r="RWW4468" s="288"/>
      <c r="RWX4468" s="288"/>
      <c r="RWY4468" s="288"/>
      <c r="RWZ4468" s="288"/>
      <c r="RXA4468" s="288"/>
      <c r="RXB4468" s="288"/>
      <c r="RXC4468" s="288"/>
      <c r="RXD4468" s="288"/>
      <c r="RXE4468" s="288"/>
      <c r="RXF4468" s="288"/>
      <c r="RXG4468" s="288"/>
      <c r="RXH4468" s="288"/>
      <c r="RXI4468" s="288"/>
      <c r="RXJ4468" s="288"/>
      <c r="RXK4468" s="288"/>
      <c r="RXL4468" s="288"/>
      <c r="RXM4468" s="288"/>
      <c r="RXN4468" s="288"/>
      <c r="RXO4468" s="288"/>
      <c r="RXP4468" s="288"/>
      <c r="RXQ4468" s="288"/>
      <c r="RXR4468" s="288"/>
      <c r="RXS4468" s="288"/>
      <c r="RXT4468" s="288"/>
      <c r="RXU4468" s="288"/>
      <c r="RXV4468" s="288"/>
      <c r="RXW4468" s="288"/>
      <c r="RXX4468" s="288"/>
      <c r="RXY4468" s="288"/>
      <c r="RXZ4468" s="288"/>
      <c r="RYA4468" s="288"/>
      <c r="RYB4468" s="288"/>
      <c r="RYC4468" s="288"/>
      <c r="RYD4468" s="288"/>
      <c r="RYE4468" s="288"/>
      <c r="RYF4468" s="288"/>
      <c r="RYG4468" s="288"/>
      <c r="RYH4468" s="288"/>
      <c r="RYI4468" s="288"/>
      <c r="RYJ4468" s="288"/>
      <c r="RYK4468" s="288"/>
      <c r="RYL4468" s="288"/>
      <c r="RYM4468" s="288"/>
      <c r="RYN4468" s="288"/>
      <c r="RYO4468" s="288"/>
      <c r="RYP4468" s="288"/>
      <c r="RYQ4468" s="288"/>
      <c r="RYR4468" s="288"/>
      <c r="RYS4468" s="288"/>
      <c r="RYT4468" s="288"/>
      <c r="RYU4468" s="288"/>
      <c r="RYV4468" s="288"/>
      <c r="RYW4468" s="288"/>
      <c r="RYX4468" s="288"/>
      <c r="RYY4468" s="288"/>
      <c r="RYZ4468" s="288"/>
      <c r="RZA4468" s="288"/>
      <c r="RZB4468" s="288"/>
      <c r="RZC4468" s="288"/>
      <c r="RZD4468" s="288"/>
      <c r="RZE4468" s="288"/>
      <c r="RZF4468" s="288"/>
      <c r="RZG4468" s="288"/>
      <c r="RZH4468" s="288"/>
      <c r="RZI4468" s="288"/>
      <c r="RZJ4468" s="288"/>
      <c r="RZK4468" s="288"/>
      <c r="RZL4468" s="288"/>
      <c r="RZM4468" s="288"/>
      <c r="RZN4468" s="288"/>
      <c r="RZO4468" s="288"/>
      <c r="RZP4468" s="288"/>
      <c r="RZQ4468" s="288"/>
      <c r="RZR4468" s="288"/>
      <c r="RZS4468" s="288"/>
      <c r="RZT4468" s="288"/>
      <c r="RZU4468" s="288"/>
      <c r="RZV4468" s="288"/>
      <c r="RZW4468" s="288"/>
      <c r="RZX4468" s="288"/>
      <c r="RZY4468" s="288"/>
      <c r="RZZ4468" s="288"/>
      <c r="SAA4468" s="288"/>
      <c r="SAB4468" s="288"/>
      <c r="SAC4468" s="288"/>
      <c r="SAD4468" s="288"/>
      <c r="SAE4468" s="288"/>
      <c r="SAF4468" s="288"/>
      <c r="SAG4468" s="288"/>
      <c r="SAH4468" s="288"/>
      <c r="SAI4468" s="288"/>
      <c r="SAJ4468" s="288"/>
      <c r="SAK4468" s="288"/>
      <c r="SAL4468" s="288"/>
      <c r="SAM4468" s="288"/>
      <c r="SAN4468" s="288"/>
      <c r="SAO4468" s="288"/>
      <c r="SAP4468" s="288"/>
      <c r="SAQ4468" s="288"/>
      <c r="SAR4468" s="288"/>
      <c r="SAS4468" s="288"/>
      <c r="SAT4468" s="288"/>
      <c r="SAU4468" s="288"/>
      <c r="SAV4468" s="288"/>
      <c r="SAW4468" s="288"/>
      <c r="SAX4468" s="288"/>
      <c r="SAY4468" s="288"/>
      <c r="SAZ4468" s="288"/>
      <c r="SBA4468" s="288"/>
      <c r="SBB4468" s="288"/>
      <c r="SBC4468" s="288"/>
      <c r="SBD4468" s="288"/>
      <c r="SBE4468" s="288"/>
      <c r="SBF4468" s="288"/>
      <c r="SBG4468" s="288"/>
      <c r="SBH4468" s="288"/>
      <c r="SBI4468" s="288"/>
      <c r="SBJ4468" s="288"/>
      <c r="SBK4468" s="288"/>
      <c r="SBL4468" s="288"/>
      <c r="SBM4468" s="288"/>
      <c r="SBN4468" s="288"/>
      <c r="SBO4468" s="288"/>
      <c r="SBP4468" s="288"/>
      <c r="SBQ4468" s="288"/>
      <c r="SBR4468" s="288"/>
      <c r="SBS4468" s="288"/>
      <c r="SBT4468" s="288"/>
      <c r="SBU4468" s="288"/>
      <c r="SBV4468" s="288"/>
      <c r="SBW4468" s="288"/>
      <c r="SBX4468" s="288"/>
      <c r="SBY4468" s="288"/>
      <c r="SBZ4468" s="288"/>
      <c r="SCA4468" s="288"/>
      <c r="SCB4468" s="288"/>
      <c r="SCC4468" s="288"/>
      <c r="SCD4468" s="288"/>
      <c r="SCE4468" s="288"/>
      <c r="SCF4468" s="288"/>
      <c r="SCG4468" s="288"/>
      <c r="SCH4468" s="288"/>
      <c r="SCI4468" s="288"/>
      <c r="SCJ4468" s="288"/>
      <c r="SCK4468" s="288"/>
      <c r="SCL4468" s="288"/>
      <c r="SCM4468" s="288"/>
      <c r="SCN4468" s="288"/>
      <c r="SCO4468" s="288"/>
      <c r="SCP4468" s="288"/>
      <c r="SCQ4468" s="288"/>
      <c r="SCR4468" s="288"/>
      <c r="SCS4468" s="288"/>
      <c r="SCT4468" s="288"/>
      <c r="SCU4468" s="288"/>
      <c r="SCV4468" s="288"/>
      <c r="SCW4468" s="288"/>
      <c r="SCX4468" s="288"/>
      <c r="SCY4468" s="288"/>
      <c r="SCZ4468" s="288"/>
      <c r="SDA4468" s="288"/>
      <c r="SDB4468" s="288"/>
      <c r="SDC4468" s="288"/>
      <c r="SDD4468" s="288"/>
      <c r="SDE4468" s="288"/>
      <c r="SDF4468" s="288"/>
      <c r="SDG4468" s="288"/>
      <c r="SDH4468" s="288"/>
      <c r="SDI4468" s="288"/>
      <c r="SDJ4468" s="288"/>
      <c r="SDK4468" s="288"/>
      <c r="SDL4468" s="288"/>
      <c r="SDM4468" s="288"/>
      <c r="SDN4468" s="288"/>
      <c r="SDO4468" s="288"/>
      <c r="SDP4468" s="288"/>
      <c r="SDQ4468" s="288"/>
      <c r="SDR4468" s="288"/>
      <c r="SDS4468" s="288"/>
      <c r="SDT4468" s="288"/>
      <c r="SDU4468" s="288"/>
      <c r="SDV4468" s="288"/>
      <c r="SDW4468" s="288"/>
      <c r="SDX4468" s="288"/>
      <c r="SDY4468" s="288"/>
      <c r="SDZ4468" s="288"/>
      <c r="SEA4468" s="288"/>
      <c r="SEB4468" s="288"/>
      <c r="SEC4468" s="288"/>
      <c r="SED4468" s="288"/>
      <c r="SEE4468" s="288"/>
      <c r="SEF4468" s="288"/>
      <c r="SEG4468" s="288"/>
      <c r="SEH4468" s="288"/>
      <c r="SEI4468" s="288"/>
      <c r="SEJ4468" s="288"/>
      <c r="SEK4468" s="288"/>
      <c r="SEL4468" s="288"/>
      <c r="SEM4468" s="288"/>
      <c r="SEN4468" s="288"/>
      <c r="SEO4468" s="288"/>
      <c r="SEP4468" s="288"/>
      <c r="SEQ4468" s="288"/>
      <c r="SER4468" s="288"/>
      <c r="SES4468" s="288"/>
      <c r="SET4468" s="288"/>
      <c r="SEU4468" s="288"/>
      <c r="SEV4468" s="288"/>
      <c r="SEW4468" s="288"/>
      <c r="SEX4468" s="288"/>
      <c r="SEY4468" s="288"/>
      <c r="SEZ4468" s="288"/>
      <c r="SFA4468" s="288"/>
      <c r="SFB4468" s="288"/>
      <c r="SFC4468" s="288"/>
      <c r="SFD4468" s="288"/>
      <c r="SFE4468" s="288"/>
      <c r="SFF4468" s="288"/>
      <c r="SFG4468" s="288"/>
      <c r="SFH4468" s="288"/>
      <c r="SFI4468" s="288"/>
      <c r="SFJ4468" s="288"/>
      <c r="SFK4468" s="288"/>
      <c r="SFL4468" s="288"/>
      <c r="SFM4468" s="288"/>
      <c r="SFN4468" s="288"/>
      <c r="SFO4468" s="288"/>
      <c r="SFP4468" s="288"/>
      <c r="SFQ4468" s="288"/>
      <c r="SFR4468" s="288"/>
      <c r="SFS4468" s="288"/>
      <c r="SFT4468" s="288"/>
      <c r="SFU4468" s="288"/>
      <c r="SFV4468" s="288"/>
      <c r="SFW4468" s="288"/>
      <c r="SFX4468" s="288"/>
      <c r="SFY4468" s="288"/>
      <c r="SFZ4468" s="288"/>
      <c r="SGA4468" s="288"/>
      <c r="SGB4468" s="288"/>
      <c r="SGC4468" s="288"/>
      <c r="SGD4468" s="288"/>
      <c r="SGE4468" s="288"/>
      <c r="SGF4468" s="288"/>
      <c r="SGG4468" s="288"/>
      <c r="SGH4468" s="288"/>
      <c r="SGI4468" s="288"/>
      <c r="SGJ4468" s="288"/>
      <c r="SGK4468" s="288"/>
      <c r="SGL4468" s="288"/>
      <c r="SGM4468" s="288"/>
      <c r="SGN4468" s="288"/>
      <c r="SGO4468" s="288"/>
      <c r="SGP4468" s="288"/>
      <c r="SGQ4468" s="288"/>
      <c r="SGR4468" s="288"/>
      <c r="SGS4468" s="288"/>
      <c r="SGT4468" s="288"/>
      <c r="SGU4468" s="288"/>
      <c r="SGV4468" s="288"/>
      <c r="SGW4468" s="288"/>
      <c r="SGX4468" s="288"/>
      <c r="SGY4468" s="288"/>
      <c r="SGZ4468" s="288"/>
      <c r="SHA4468" s="288"/>
      <c r="SHB4468" s="288"/>
      <c r="SHC4468" s="288"/>
      <c r="SHD4468" s="288"/>
      <c r="SHE4468" s="288"/>
      <c r="SHF4468" s="288"/>
      <c r="SHG4468" s="288"/>
      <c r="SHH4468" s="288"/>
      <c r="SHI4468" s="288"/>
      <c r="SHJ4468" s="288"/>
      <c r="SHK4468" s="288"/>
      <c r="SHL4468" s="288"/>
      <c r="SHM4468" s="288"/>
      <c r="SHN4468" s="288"/>
      <c r="SHO4468" s="288"/>
      <c r="SHP4468" s="288"/>
      <c r="SHQ4468" s="288"/>
      <c r="SHR4468" s="288"/>
      <c r="SHS4468" s="288"/>
      <c r="SHT4468" s="288"/>
      <c r="SHU4468" s="288"/>
      <c r="SHV4468" s="288"/>
      <c r="SHW4468" s="288"/>
      <c r="SHX4468" s="288"/>
      <c r="SHY4468" s="288"/>
      <c r="SHZ4468" s="288"/>
      <c r="SIA4468" s="288"/>
      <c r="SIB4468" s="288"/>
      <c r="SIC4468" s="288"/>
      <c r="SID4468" s="288"/>
      <c r="SIE4468" s="288"/>
      <c r="SIF4468" s="288"/>
      <c r="SIG4468" s="288"/>
      <c r="SIH4468" s="288"/>
      <c r="SII4468" s="288"/>
      <c r="SIJ4468" s="288"/>
      <c r="SIK4468" s="288"/>
      <c r="SIL4468" s="288"/>
      <c r="SIM4468" s="288"/>
      <c r="SIN4468" s="288"/>
      <c r="SIO4468" s="288"/>
      <c r="SIP4468" s="288"/>
      <c r="SIQ4468" s="288"/>
      <c r="SIR4468" s="288"/>
      <c r="SIS4468" s="288"/>
      <c r="SIT4468" s="288"/>
      <c r="SIU4468" s="288"/>
      <c r="SIV4468" s="288"/>
      <c r="SIW4468" s="288"/>
      <c r="SIX4468" s="288"/>
      <c r="SIY4468" s="288"/>
      <c r="SIZ4468" s="288"/>
      <c r="SJA4468" s="288"/>
      <c r="SJB4468" s="288"/>
      <c r="SJC4468" s="288"/>
      <c r="SJD4468" s="288"/>
      <c r="SJE4468" s="288"/>
      <c r="SJF4468" s="288"/>
      <c r="SJG4468" s="288"/>
      <c r="SJH4468" s="288"/>
      <c r="SJI4468" s="288"/>
      <c r="SJJ4468" s="288"/>
      <c r="SJK4468" s="288"/>
      <c r="SJL4468" s="288"/>
      <c r="SJM4468" s="288"/>
      <c r="SJN4468" s="288"/>
      <c r="SJO4468" s="288"/>
      <c r="SJP4468" s="288"/>
      <c r="SJQ4468" s="288"/>
      <c r="SJR4468" s="288"/>
      <c r="SJS4468" s="288"/>
      <c r="SJT4468" s="288"/>
      <c r="SJU4468" s="288"/>
      <c r="SJV4468" s="288"/>
      <c r="SJW4468" s="288"/>
      <c r="SJX4468" s="288"/>
      <c r="SJY4468" s="288"/>
      <c r="SJZ4468" s="288"/>
      <c r="SKA4468" s="288"/>
      <c r="SKB4468" s="288"/>
      <c r="SKC4468" s="288"/>
      <c r="SKD4468" s="288"/>
      <c r="SKE4468" s="288"/>
      <c r="SKF4468" s="288"/>
      <c r="SKG4468" s="288"/>
      <c r="SKH4468" s="288"/>
      <c r="SKI4468" s="288"/>
      <c r="SKJ4468" s="288"/>
      <c r="SKK4468" s="288"/>
      <c r="SKL4468" s="288"/>
      <c r="SKM4468" s="288"/>
      <c r="SKN4468" s="288"/>
      <c r="SKO4468" s="288"/>
      <c r="SKP4468" s="288"/>
      <c r="SKQ4468" s="288"/>
      <c r="SKR4468" s="288"/>
      <c r="SKS4468" s="288"/>
      <c r="SKT4468" s="288"/>
      <c r="SKU4468" s="288"/>
      <c r="SKV4468" s="288"/>
      <c r="SKW4468" s="288"/>
      <c r="SKX4468" s="288"/>
      <c r="SKY4468" s="288"/>
      <c r="SKZ4468" s="288"/>
      <c r="SLA4468" s="288"/>
      <c r="SLB4468" s="288"/>
      <c r="SLC4468" s="288"/>
      <c r="SLD4468" s="288"/>
      <c r="SLE4468" s="288"/>
      <c r="SLF4468" s="288"/>
      <c r="SLG4468" s="288"/>
      <c r="SLH4468" s="288"/>
      <c r="SLI4468" s="288"/>
      <c r="SLJ4468" s="288"/>
      <c r="SLK4468" s="288"/>
      <c r="SLL4468" s="288"/>
      <c r="SLM4468" s="288"/>
      <c r="SLN4468" s="288"/>
      <c r="SLO4468" s="288"/>
      <c r="SLP4468" s="288"/>
      <c r="SLQ4468" s="288"/>
      <c r="SLR4468" s="288"/>
      <c r="SLS4468" s="288"/>
      <c r="SLT4468" s="288"/>
      <c r="SLU4468" s="288"/>
      <c r="SLV4468" s="288"/>
      <c r="SLW4468" s="288"/>
      <c r="SLX4468" s="288"/>
      <c r="SLY4468" s="288"/>
      <c r="SLZ4468" s="288"/>
      <c r="SMA4468" s="288"/>
      <c r="SMB4468" s="288"/>
      <c r="SMC4468" s="288"/>
      <c r="SMD4468" s="288"/>
      <c r="SME4468" s="288"/>
      <c r="SMF4468" s="288"/>
      <c r="SMG4468" s="288"/>
      <c r="SMH4468" s="288"/>
      <c r="SMI4468" s="288"/>
      <c r="SMJ4468" s="288"/>
      <c r="SMK4468" s="288"/>
      <c r="SML4468" s="288"/>
      <c r="SMM4468" s="288"/>
      <c r="SMN4468" s="288"/>
      <c r="SMO4468" s="288"/>
      <c r="SMP4468" s="288"/>
      <c r="SMQ4468" s="288"/>
      <c r="SMR4468" s="288"/>
      <c r="SMS4468" s="288"/>
      <c r="SMT4468" s="288"/>
      <c r="SMU4468" s="288"/>
      <c r="SMV4468" s="288"/>
      <c r="SMW4468" s="288"/>
      <c r="SMX4468" s="288"/>
      <c r="SMY4468" s="288"/>
      <c r="SMZ4468" s="288"/>
      <c r="SNA4468" s="288"/>
      <c r="SNB4468" s="288"/>
      <c r="SNC4468" s="288"/>
      <c r="SND4468" s="288"/>
      <c r="SNE4468" s="288"/>
      <c r="SNF4468" s="288"/>
      <c r="SNG4468" s="288"/>
      <c r="SNH4468" s="288"/>
      <c r="SNI4468" s="288"/>
      <c r="SNJ4468" s="288"/>
      <c r="SNK4468" s="288"/>
      <c r="SNL4468" s="288"/>
      <c r="SNM4468" s="288"/>
      <c r="SNN4468" s="288"/>
      <c r="SNO4468" s="288"/>
      <c r="SNP4468" s="288"/>
      <c r="SNQ4468" s="288"/>
      <c r="SNR4468" s="288"/>
      <c r="SNS4468" s="288"/>
      <c r="SNT4468" s="288"/>
      <c r="SNU4468" s="288"/>
      <c r="SNV4468" s="288"/>
      <c r="SNW4468" s="288"/>
      <c r="SNX4468" s="288"/>
      <c r="SNY4468" s="288"/>
      <c r="SNZ4468" s="288"/>
      <c r="SOA4468" s="288"/>
      <c r="SOB4468" s="288"/>
      <c r="SOC4468" s="288"/>
      <c r="SOD4468" s="288"/>
      <c r="SOE4468" s="288"/>
      <c r="SOF4468" s="288"/>
      <c r="SOG4468" s="288"/>
      <c r="SOH4468" s="288"/>
      <c r="SOI4468" s="288"/>
      <c r="SOJ4468" s="288"/>
      <c r="SOK4468" s="288"/>
      <c r="SOL4468" s="288"/>
      <c r="SOM4468" s="288"/>
      <c r="SON4468" s="288"/>
      <c r="SOO4468" s="288"/>
      <c r="SOP4468" s="288"/>
      <c r="SOQ4468" s="288"/>
      <c r="SOR4468" s="288"/>
      <c r="SOS4468" s="288"/>
      <c r="SOT4468" s="288"/>
      <c r="SOU4468" s="288"/>
      <c r="SOV4468" s="288"/>
      <c r="SOW4468" s="288"/>
      <c r="SOX4468" s="288"/>
      <c r="SOY4468" s="288"/>
      <c r="SOZ4468" s="288"/>
      <c r="SPA4468" s="288"/>
      <c r="SPB4468" s="288"/>
      <c r="SPC4468" s="288"/>
      <c r="SPD4468" s="288"/>
      <c r="SPE4468" s="288"/>
      <c r="SPF4468" s="288"/>
      <c r="SPG4468" s="288"/>
      <c r="SPH4468" s="288"/>
      <c r="SPI4468" s="288"/>
      <c r="SPJ4468" s="288"/>
      <c r="SPK4468" s="288"/>
      <c r="SPL4468" s="288"/>
      <c r="SPM4468" s="288"/>
      <c r="SPN4468" s="288"/>
      <c r="SPO4468" s="288"/>
      <c r="SPP4468" s="288"/>
      <c r="SPQ4468" s="288"/>
      <c r="SPR4468" s="288"/>
      <c r="SPS4468" s="288"/>
      <c r="SPT4468" s="288"/>
      <c r="SPU4468" s="288"/>
      <c r="SPV4468" s="288"/>
      <c r="SPW4468" s="288"/>
      <c r="SPX4468" s="288"/>
      <c r="SPY4468" s="288"/>
      <c r="SPZ4468" s="288"/>
      <c r="SQA4468" s="288"/>
      <c r="SQB4468" s="288"/>
      <c r="SQC4468" s="288"/>
      <c r="SQD4468" s="288"/>
      <c r="SQE4468" s="288"/>
      <c r="SQF4468" s="288"/>
      <c r="SQG4468" s="288"/>
      <c r="SQH4468" s="288"/>
      <c r="SQI4468" s="288"/>
      <c r="SQJ4468" s="288"/>
      <c r="SQK4468" s="288"/>
      <c r="SQL4468" s="288"/>
      <c r="SQM4468" s="288"/>
      <c r="SQN4468" s="288"/>
      <c r="SQO4468" s="288"/>
      <c r="SQP4468" s="288"/>
      <c r="SQQ4468" s="288"/>
      <c r="SQR4468" s="288"/>
      <c r="SQS4468" s="288"/>
      <c r="SQT4468" s="288"/>
      <c r="SQU4468" s="288"/>
      <c r="SQV4468" s="288"/>
      <c r="SQW4468" s="288"/>
      <c r="SQX4468" s="288"/>
      <c r="SQY4468" s="288"/>
      <c r="SQZ4468" s="288"/>
      <c r="SRA4468" s="288"/>
      <c r="SRB4468" s="288"/>
      <c r="SRC4468" s="288"/>
      <c r="SRD4468" s="288"/>
      <c r="SRE4468" s="288"/>
      <c r="SRF4468" s="288"/>
      <c r="SRG4468" s="288"/>
      <c r="SRH4468" s="288"/>
      <c r="SRI4468" s="288"/>
      <c r="SRJ4468" s="288"/>
      <c r="SRK4468" s="288"/>
      <c r="SRL4468" s="288"/>
      <c r="SRM4468" s="288"/>
      <c r="SRN4468" s="288"/>
      <c r="SRO4468" s="288"/>
      <c r="SRP4468" s="288"/>
      <c r="SRQ4468" s="288"/>
      <c r="SRR4468" s="288"/>
      <c r="SRS4468" s="288"/>
      <c r="SRT4468" s="288"/>
      <c r="SRU4468" s="288"/>
      <c r="SRV4468" s="288"/>
      <c r="SRW4468" s="288"/>
      <c r="SRX4468" s="288"/>
      <c r="SRY4468" s="288"/>
      <c r="SRZ4468" s="288"/>
      <c r="SSA4468" s="288"/>
      <c r="SSB4468" s="288"/>
      <c r="SSC4468" s="288"/>
      <c r="SSD4468" s="288"/>
      <c r="SSE4468" s="288"/>
      <c r="SSF4468" s="288"/>
      <c r="SSG4468" s="288"/>
      <c r="SSH4468" s="288"/>
      <c r="SSI4468" s="288"/>
      <c r="SSJ4468" s="288"/>
      <c r="SSK4468" s="288"/>
      <c r="SSL4468" s="288"/>
      <c r="SSM4468" s="288"/>
      <c r="SSN4468" s="288"/>
      <c r="SSO4468" s="288"/>
      <c r="SSP4468" s="288"/>
      <c r="SSQ4468" s="288"/>
      <c r="SSR4468" s="288"/>
      <c r="SSS4468" s="288"/>
      <c r="SST4468" s="288"/>
      <c r="SSU4468" s="288"/>
      <c r="SSV4468" s="288"/>
      <c r="SSW4468" s="288"/>
      <c r="SSX4468" s="288"/>
      <c r="SSY4468" s="288"/>
      <c r="SSZ4468" s="288"/>
      <c r="STA4468" s="288"/>
      <c r="STB4468" s="288"/>
      <c r="STC4468" s="288"/>
      <c r="STD4468" s="288"/>
      <c r="STE4468" s="288"/>
      <c r="STF4468" s="288"/>
      <c r="STG4468" s="288"/>
      <c r="STH4468" s="288"/>
      <c r="STI4468" s="288"/>
      <c r="STJ4468" s="288"/>
      <c r="STK4468" s="288"/>
      <c r="STL4468" s="288"/>
      <c r="STM4468" s="288"/>
      <c r="STN4468" s="288"/>
      <c r="STO4468" s="288"/>
      <c r="STP4468" s="288"/>
      <c r="STQ4468" s="288"/>
      <c r="STR4468" s="288"/>
      <c r="STS4468" s="288"/>
      <c r="STT4468" s="288"/>
      <c r="STU4468" s="288"/>
      <c r="STV4468" s="288"/>
      <c r="STW4468" s="288"/>
      <c r="STX4468" s="288"/>
      <c r="STY4468" s="288"/>
      <c r="STZ4468" s="288"/>
      <c r="SUA4468" s="288"/>
      <c r="SUB4468" s="288"/>
      <c r="SUC4468" s="288"/>
      <c r="SUD4468" s="288"/>
      <c r="SUE4468" s="288"/>
      <c r="SUF4468" s="288"/>
      <c r="SUG4468" s="288"/>
      <c r="SUH4468" s="288"/>
      <c r="SUI4468" s="288"/>
      <c r="SUJ4468" s="288"/>
      <c r="SUK4468" s="288"/>
      <c r="SUL4468" s="288"/>
      <c r="SUM4468" s="288"/>
      <c r="SUN4468" s="288"/>
      <c r="SUO4468" s="288"/>
      <c r="SUP4468" s="288"/>
      <c r="SUQ4468" s="288"/>
      <c r="SUR4468" s="288"/>
      <c r="SUS4468" s="288"/>
      <c r="SUT4468" s="288"/>
      <c r="SUU4468" s="288"/>
      <c r="SUV4468" s="288"/>
      <c r="SUW4468" s="288"/>
      <c r="SUX4468" s="288"/>
      <c r="SUY4468" s="288"/>
      <c r="SUZ4468" s="288"/>
      <c r="SVA4468" s="288"/>
      <c r="SVB4468" s="288"/>
      <c r="SVC4468" s="288"/>
      <c r="SVD4468" s="288"/>
      <c r="SVE4468" s="288"/>
      <c r="SVF4468" s="288"/>
      <c r="SVG4468" s="288"/>
      <c r="SVH4468" s="288"/>
      <c r="SVI4468" s="288"/>
      <c r="SVJ4468" s="288"/>
      <c r="SVK4468" s="288"/>
      <c r="SVL4468" s="288"/>
      <c r="SVM4468" s="288"/>
      <c r="SVN4468" s="288"/>
      <c r="SVO4468" s="288"/>
      <c r="SVP4468" s="288"/>
      <c r="SVQ4468" s="288"/>
      <c r="SVR4468" s="288"/>
      <c r="SVS4468" s="288"/>
      <c r="SVT4468" s="288"/>
      <c r="SVU4468" s="288"/>
      <c r="SVV4468" s="288"/>
      <c r="SVW4468" s="288"/>
      <c r="SVX4468" s="288"/>
      <c r="SVY4468" s="288"/>
      <c r="SVZ4468" s="288"/>
      <c r="SWA4468" s="288"/>
      <c r="SWB4468" s="288"/>
      <c r="SWC4468" s="288"/>
      <c r="SWD4468" s="288"/>
      <c r="SWE4468" s="288"/>
      <c r="SWF4468" s="288"/>
      <c r="SWG4468" s="288"/>
      <c r="SWH4468" s="288"/>
      <c r="SWI4468" s="288"/>
      <c r="SWJ4468" s="288"/>
      <c r="SWK4468" s="288"/>
      <c r="SWL4468" s="288"/>
      <c r="SWM4468" s="288"/>
      <c r="SWN4468" s="288"/>
      <c r="SWO4468" s="288"/>
      <c r="SWP4468" s="288"/>
      <c r="SWQ4468" s="288"/>
      <c r="SWR4468" s="288"/>
      <c r="SWS4468" s="288"/>
      <c r="SWT4468" s="288"/>
      <c r="SWU4468" s="288"/>
      <c r="SWV4468" s="288"/>
      <c r="SWW4468" s="288"/>
      <c r="SWX4468" s="288"/>
      <c r="SWY4468" s="288"/>
      <c r="SWZ4468" s="288"/>
      <c r="SXA4468" s="288"/>
      <c r="SXB4468" s="288"/>
      <c r="SXC4468" s="288"/>
      <c r="SXD4468" s="288"/>
      <c r="SXE4468" s="288"/>
      <c r="SXF4468" s="288"/>
      <c r="SXG4468" s="288"/>
      <c r="SXH4468" s="288"/>
      <c r="SXI4468" s="288"/>
      <c r="SXJ4468" s="288"/>
      <c r="SXK4468" s="288"/>
      <c r="SXL4468" s="288"/>
      <c r="SXM4468" s="288"/>
      <c r="SXN4468" s="288"/>
      <c r="SXO4468" s="288"/>
      <c r="SXP4468" s="288"/>
      <c r="SXQ4468" s="288"/>
      <c r="SXR4468" s="288"/>
      <c r="SXS4468" s="288"/>
      <c r="SXT4468" s="288"/>
      <c r="SXU4468" s="288"/>
      <c r="SXV4468" s="288"/>
      <c r="SXW4468" s="288"/>
      <c r="SXX4468" s="288"/>
      <c r="SXY4468" s="288"/>
      <c r="SXZ4468" s="288"/>
      <c r="SYA4468" s="288"/>
      <c r="SYB4468" s="288"/>
      <c r="SYC4468" s="288"/>
      <c r="SYD4468" s="288"/>
      <c r="SYE4468" s="288"/>
      <c r="SYF4468" s="288"/>
      <c r="SYG4468" s="288"/>
      <c r="SYH4468" s="288"/>
      <c r="SYI4468" s="288"/>
      <c r="SYJ4468" s="288"/>
      <c r="SYK4468" s="288"/>
      <c r="SYL4468" s="288"/>
      <c r="SYM4468" s="288"/>
      <c r="SYN4468" s="288"/>
      <c r="SYO4468" s="288"/>
      <c r="SYP4468" s="288"/>
      <c r="SYQ4468" s="288"/>
      <c r="SYR4468" s="288"/>
      <c r="SYS4468" s="288"/>
      <c r="SYT4468" s="288"/>
      <c r="SYU4468" s="288"/>
      <c r="SYV4468" s="288"/>
      <c r="SYW4468" s="288"/>
      <c r="SYX4468" s="288"/>
      <c r="SYY4468" s="288"/>
      <c r="SYZ4468" s="288"/>
      <c r="SZA4468" s="288"/>
      <c r="SZB4468" s="288"/>
      <c r="SZC4468" s="288"/>
      <c r="SZD4468" s="288"/>
      <c r="SZE4468" s="288"/>
      <c r="SZF4468" s="288"/>
      <c r="SZG4468" s="288"/>
      <c r="SZH4468" s="288"/>
      <c r="SZI4468" s="288"/>
      <c r="SZJ4468" s="288"/>
      <c r="SZK4468" s="288"/>
      <c r="SZL4468" s="288"/>
      <c r="SZM4468" s="288"/>
      <c r="SZN4468" s="288"/>
      <c r="SZO4468" s="288"/>
      <c r="SZP4468" s="288"/>
      <c r="SZQ4468" s="288"/>
      <c r="SZR4468" s="288"/>
      <c r="SZS4468" s="288"/>
      <c r="SZT4468" s="288"/>
      <c r="SZU4468" s="288"/>
      <c r="SZV4468" s="288"/>
      <c r="SZW4468" s="288"/>
      <c r="SZX4468" s="288"/>
      <c r="SZY4468" s="288"/>
      <c r="SZZ4468" s="288"/>
      <c r="TAA4468" s="288"/>
      <c r="TAB4468" s="288"/>
      <c r="TAC4468" s="288"/>
      <c r="TAD4468" s="288"/>
      <c r="TAE4468" s="288"/>
      <c r="TAF4468" s="288"/>
      <c r="TAG4468" s="288"/>
      <c r="TAH4468" s="288"/>
      <c r="TAI4468" s="288"/>
      <c r="TAJ4468" s="288"/>
      <c r="TAK4468" s="288"/>
      <c r="TAL4468" s="288"/>
      <c r="TAM4468" s="288"/>
      <c r="TAN4468" s="288"/>
      <c r="TAO4468" s="288"/>
      <c r="TAP4468" s="288"/>
      <c r="TAQ4468" s="288"/>
      <c r="TAR4468" s="288"/>
      <c r="TAS4468" s="288"/>
      <c r="TAT4468" s="288"/>
      <c r="TAU4468" s="288"/>
      <c r="TAV4468" s="288"/>
      <c r="TAW4468" s="288"/>
      <c r="TAX4468" s="288"/>
      <c r="TAY4468" s="288"/>
      <c r="TAZ4468" s="288"/>
      <c r="TBA4468" s="288"/>
      <c r="TBB4468" s="288"/>
      <c r="TBC4468" s="288"/>
      <c r="TBD4468" s="288"/>
      <c r="TBE4468" s="288"/>
      <c r="TBF4468" s="288"/>
      <c r="TBG4468" s="288"/>
      <c r="TBH4468" s="288"/>
      <c r="TBI4468" s="288"/>
      <c r="TBJ4468" s="288"/>
      <c r="TBK4468" s="288"/>
      <c r="TBL4468" s="288"/>
      <c r="TBM4468" s="288"/>
      <c r="TBN4468" s="288"/>
      <c r="TBO4468" s="288"/>
      <c r="TBP4468" s="288"/>
      <c r="TBQ4468" s="288"/>
      <c r="TBR4468" s="288"/>
      <c r="TBS4468" s="288"/>
      <c r="TBT4468" s="288"/>
      <c r="TBU4468" s="288"/>
      <c r="TBV4468" s="288"/>
      <c r="TBW4468" s="288"/>
      <c r="TBX4468" s="288"/>
      <c r="TBY4468" s="288"/>
      <c r="TBZ4468" s="288"/>
      <c r="TCA4468" s="288"/>
      <c r="TCB4468" s="288"/>
      <c r="TCC4468" s="288"/>
      <c r="TCD4468" s="288"/>
      <c r="TCE4468" s="288"/>
      <c r="TCF4468" s="288"/>
      <c r="TCG4468" s="288"/>
      <c r="TCH4468" s="288"/>
      <c r="TCI4468" s="288"/>
      <c r="TCJ4468" s="288"/>
      <c r="TCK4468" s="288"/>
      <c r="TCL4468" s="288"/>
      <c r="TCM4468" s="288"/>
      <c r="TCN4468" s="288"/>
      <c r="TCO4468" s="288"/>
      <c r="TCP4468" s="288"/>
      <c r="TCQ4468" s="288"/>
      <c r="TCR4468" s="288"/>
      <c r="TCS4468" s="288"/>
      <c r="TCT4468" s="288"/>
      <c r="TCU4468" s="288"/>
      <c r="TCV4468" s="288"/>
      <c r="TCW4468" s="288"/>
      <c r="TCX4468" s="288"/>
      <c r="TCY4468" s="288"/>
      <c r="TCZ4468" s="288"/>
      <c r="TDA4468" s="288"/>
      <c r="TDB4468" s="288"/>
      <c r="TDC4468" s="288"/>
      <c r="TDD4468" s="288"/>
      <c r="TDE4468" s="288"/>
      <c r="TDF4468" s="288"/>
      <c r="TDG4468" s="288"/>
      <c r="TDH4468" s="288"/>
      <c r="TDI4468" s="288"/>
      <c r="TDJ4468" s="288"/>
      <c r="TDK4468" s="288"/>
      <c r="TDL4468" s="288"/>
      <c r="TDM4468" s="288"/>
      <c r="TDN4468" s="288"/>
      <c r="TDO4468" s="288"/>
      <c r="TDP4468" s="288"/>
      <c r="TDQ4468" s="288"/>
      <c r="TDR4468" s="288"/>
      <c r="TDS4468" s="288"/>
      <c r="TDT4468" s="288"/>
      <c r="TDU4468" s="288"/>
      <c r="TDV4468" s="288"/>
      <c r="TDW4468" s="288"/>
      <c r="TDX4468" s="288"/>
      <c r="TDY4468" s="288"/>
      <c r="TDZ4468" s="288"/>
      <c r="TEA4468" s="288"/>
      <c r="TEB4468" s="288"/>
      <c r="TEC4468" s="288"/>
      <c r="TED4468" s="288"/>
      <c r="TEE4468" s="288"/>
      <c r="TEF4468" s="288"/>
      <c r="TEG4468" s="288"/>
      <c r="TEH4468" s="288"/>
      <c r="TEI4468" s="288"/>
      <c r="TEJ4468" s="288"/>
      <c r="TEK4468" s="288"/>
      <c r="TEL4468" s="288"/>
      <c r="TEM4468" s="288"/>
      <c r="TEN4468" s="288"/>
      <c r="TEO4468" s="288"/>
      <c r="TEP4468" s="288"/>
      <c r="TEQ4468" s="288"/>
      <c r="TER4468" s="288"/>
      <c r="TES4468" s="288"/>
      <c r="TET4468" s="288"/>
      <c r="TEU4468" s="288"/>
      <c r="TEV4468" s="288"/>
      <c r="TEW4468" s="288"/>
      <c r="TEX4468" s="288"/>
      <c r="TEY4468" s="288"/>
      <c r="TEZ4468" s="288"/>
      <c r="TFA4468" s="288"/>
      <c r="TFB4468" s="288"/>
      <c r="TFC4468" s="288"/>
      <c r="TFD4468" s="288"/>
      <c r="TFE4468" s="288"/>
      <c r="TFF4468" s="288"/>
      <c r="TFG4468" s="288"/>
      <c r="TFH4468" s="288"/>
      <c r="TFI4468" s="288"/>
      <c r="TFJ4468" s="288"/>
      <c r="TFK4468" s="288"/>
      <c r="TFL4468" s="288"/>
      <c r="TFM4468" s="288"/>
      <c r="TFN4468" s="288"/>
      <c r="TFO4468" s="288"/>
      <c r="TFP4468" s="288"/>
      <c r="TFQ4468" s="288"/>
      <c r="TFR4468" s="288"/>
      <c r="TFS4468" s="288"/>
      <c r="TFT4468" s="288"/>
      <c r="TFU4468" s="288"/>
      <c r="TFV4468" s="288"/>
      <c r="TFW4468" s="288"/>
      <c r="TFX4468" s="288"/>
      <c r="TFY4468" s="288"/>
      <c r="TFZ4468" s="288"/>
      <c r="TGA4468" s="288"/>
      <c r="TGB4468" s="288"/>
      <c r="TGC4468" s="288"/>
      <c r="TGD4468" s="288"/>
      <c r="TGE4468" s="288"/>
      <c r="TGF4468" s="288"/>
      <c r="TGG4468" s="288"/>
      <c r="TGH4468" s="288"/>
      <c r="TGI4468" s="288"/>
      <c r="TGJ4468" s="288"/>
      <c r="TGK4468" s="288"/>
      <c r="TGL4468" s="288"/>
      <c r="TGM4468" s="288"/>
      <c r="TGN4468" s="288"/>
      <c r="TGO4468" s="288"/>
      <c r="TGP4468" s="288"/>
      <c r="TGQ4468" s="288"/>
      <c r="TGR4468" s="288"/>
      <c r="TGS4468" s="288"/>
      <c r="TGT4468" s="288"/>
      <c r="TGU4468" s="288"/>
      <c r="TGV4468" s="288"/>
      <c r="TGW4468" s="288"/>
      <c r="TGX4468" s="288"/>
      <c r="TGY4468" s="288"/>
      <c r="TGZ4468" s="288"/>
      <c r="THA4468" s="288"/>
      <c r="THB4468" s="288"/>
      <c r="THC4468" s="288"/>
      <c r="THD4468" s="288"/>
      <c r="THE4468" s="288"/>
      <c r="THF4468" s="288"/>
      <c r="THG4468" s="288"/>
      <c r="THH4468" s="288"/>
      <c r="THI4468" s="288"/>
      <c r="THJ4468" s="288"/>
      <c r="THK4468" s="288"/>
      <c r="THL4468" s="288"/>
      <c r="THM4468" s="288"/>
      <c r="THN4468" s="288"/>
      <c r="THO4468" s="288"/>
      <c r="THP4468" s="288"/>
      <c r="THQ4468" s="288"/>
      <c r="THR4468" s="288"/>
      <c r="THS4468" s="288"/>
      <c r="THT4468" s="288"/>
      <c r="THU4468" s="288"/>
      <c r="THV4468" s="288"/>
      <c r="THW4468" s="288"/>
      <c r="THX4468" s="288"/>
      <c r="THY4468" s="288"/>
      <c r="THZ4468" s="288"/>
      <c r="TIA4468" s="288"/>
      <c r="TIB4468" s="288"/>
      <c r="TIC4468" s="288"/>
      <c r="TID4468" s="288"/>
      <c r="TIE4468" s="288"/>
      <c r="TIF4468" s="288"/>
      <c r="TIG4468" s="288"/>
      <c r="TIH4468" s="288"/>
      <c r="TII4468" s="288"/>
      <c r="TIJ4468" s="288"/>
      <c r="TIK4468" s="288"/>
      <c r="TIL4468" s="288"/>
      <c r="TIM4468" s="288"/>
      <c r="TIN4468" s="288"/>
      <c r="TIO4468" s="288"/>
      <c r="TIP4468" s="288"/>
      <c r="TIQ4468" s="288"/>
      <c r="TIR4468" s="288"/>
      <c r="TIS4468" s="288"/>
      <c r="TIT4468" s="288"/>
      <c r="TIU4468" s="288"/>
      <c r="TIV4468" s="288"/>
      <c r="TIW4468" s="288"/>
      <c r="TIX4468" s="288"/>
      <c r="TIY4468" s="288"/>
      <c r="TIZ4468" s="288"/>
      <c r="TJA4468" s="288"/>
      <c r="TJB4468" s="288"/>
      <c r="TJC4468" s="288"/>
      <c r="TJD4468" s="288"/>
      <c r="TJE4468" s="288"/>
      <c r="TJF4468" s="288"/>
      <c r="TJG4468" s="288"/>
      <c r="TJH4468" s="288"/>
      <c r="TJI4468" s="288"/>
      <c r="TJJ4468" s="288"/>
      <c r="TJK4468" s="288"/>
      <c r="TJL4468" s="288"/>
      <c r="TJM4468" s="288"/>
      <c r="TJN4468" s="288"/>
      <c r="TJO4468" s="288"/>
      <c r="TJP4468" s="288"/>
      <c r="TJQ4468" s="288"/>
      <c r="TJR4468" s="288"/>
      <c r="TJS4468" s="288"/>
      <c r="TJT4468" s="288"/>
      <c r="TJU4468" s="288"/>
      <c r="TJV4468" s="288"/>
      <c r="TJW4468" s="288"/>
      <c r="TJX4468" s="288"/>
      <c r="TJY4468" s="288"/>
      <c r="TJZ4468" s="288"/>
      <c r="TKA4468" s="288"/>
      <c r="TKB4468" s="288"/>
      <c r="TKC4468" s="288"/>
      <c r="TKD4468" s="288"/>
      <c r="TKE4468" s="288"/>
      <c r="TKF4468" s="288"/>
      <c r="TKG4468" s="288"/>
      <c r="TKH4468" s="288"/>
      <c r="TKI4468" s="288"/>
      <c r="TKJ4468" s="288"/>
      <c r="TKK4468" s="288"/>
      <c r="TKL4468" s="288"/>
      <c r="TKM4468" s="288"/>
      <c r="TKN4468" s="288"/>
      <c r="TKO4468" s="288"/>
      <c r="TKP4468" s="288"/>
      <c r="TKQ4468" s="288"/>
      <c r="TKR4468" s="288"/>
      <c r="TKS4468" s="288"/>
      <c r="TKT4468" s="288"/>
      <c r="TKU4468" s="288"/>
      <c r="TKV4468" s="288"/>
      <c r="TKW4468" s="288"/>
      <c r="TKX4468" s="288"/>
      <c r="TKY4468" s="288"/>
      <c r="TKZ4468" s="288"/>
      <c r="TLA4468" s="288"/>
      <c r="TLB4468" s="288"/>
      <c r="TLC4468" s="288"/>
      <c r="TLD4468" s="288"/>
      <c r="TLE4468" s="288"/>
      <c r="TLF4468" s="288"/>
      <c r="TLG4468" s="288"/>
      <c r="TLH4468" s="288"/>
      <c r="TLI4468" s="288"/>
      <c r="TLJ4468" s="288"/>
      <c r="TLK4468" s="288"/>
      <c r="TLL4468" s="288"/>
      <c r="TLM4468" s="288"/>
      <c r="TLN4468" s="288"/>
      <c r="TLO4468" s="288"/>
      <c r="TLP4468" s="288"/>
      <c r="TLQ4468" s="288"/>
      <c r="TLR4468" s="288"/>
      <c r="TLS4468" s="288"/>
      <c r="TLT4468" s="288"/>
      <c r="TLU4468" s="288"/>
      <c r="TLV4468" s="288"/>
      <c r="TLW4468" s="288"/>
      <c r="TLX4468" s="288"/>
      <c r="TLY4468" s="288"/>
      <c r="TLZ4468" s="288"/>
      <c r="TMA4468" s="288"/>
      <c r="TMB4468" s="288"/>
      <c r="TMC4468" s="288"/>
      <c r="TMD4468" s="288"/>
      <c r="TME4468" s="288"/>
      <c r="TMF4468" s="288"/>
      <c r="TMG4468" s="288"/>
      <c r="TMH4468" s="288"/>
      <c r="TMI4468" s="288"/>
      <c r="TMJ4468" s="288"/>
      <c r="TMK4468" s="288"/>
      <c r="TML4468" s="288"/>
      <c r="TMM4468" s="288"/>
      <c r="TMN4468" s="288"/>
      <c r="TMO4468" s="288"/>
      <c r="TMP4468" s="288"/>
      <c r="TMQ4468" s="288"/>
      <c r="TMR4468" s="288"/>
      <c r="TMS4468" s="288"/>
      <c r="TMT4468" s="288"/>
      <c r="TMU4468" s="288"/>
      <c r="TMV4468" s="288"/>
      <c r="TMW4468" s="288"/>
      <c r="TMX4468" s="288"/>
      <c r="TMY4468" s="288"/>
      <c r="TMZ4468" s="288"/>
      <c r="TNA4468" s="288"/>
      <c r="TNB4468" s="288"/>
      <c r="TNC4468" s="288"/>
      <c r="TND4468" s="288"/>
      <c r="TNE4468" s="288"/>
      <c r="TNF4468" s="288"/>
      <c r="TNG4468" s="288"/>
      <c r="TNH4468" s="288"/>
      <c r="TNI4468" s="288"/>
      <c r="TNJ4468" s="288"/>
      <c r="TNK4468" s="288"/>
      <c r="TNL4468" s="288"/>
      <c r="TNM4468" s="288"/>
      <c r="TNN4468" s="288"/>
      <c r="TNO4468" s="288"/>
      <c r="TNP4468" s="288"/>
      <c r="TNQ4468" s="288"/>
      <c r="TNR4468" s="288"/>
      <c r="TNS4468" s="288"/>
      <c r="TNT4468" s="288"/>
      <c r="TNU4468" s="288"/>
      <c r="TNV4468" s="288"/>
      <c r="TNW4468" s="288"/>
      <c r="TNX4468" s="288"/>
      <c r="TNY4468" s="288"/>
      <c r="TNZ4468" s="288"/>
      <c r="TOA4468" s="288"/>
      <c r="TOB4468" s="288"/>
      <c r="TOC4468" s="288"/>
      <c r="TOD4468" s="288"/>
      <c r="TOE4468" s="288"/>
      <c r="TOF4468" s="288"/>
      <c r="TOG4468" s="288"/>
      <c r="TOH4468" s="288"/>
      <c r="TOI4468" s="288"/>
      <c r="TOJ4468" s="288"/>
      <c r="TOK4468" s="288"/>
      <c r="TOL4468" s="288"/>
      <c r="TOM4468" s="288"/>
      <c r="TON4468" s="288"/>
      <c r="TOO4468" s="288"/>
      <c r="TOP4468" s="288"/>
      <c r="TOQ4468" s="288"/>
      <c r="TOR4468" s="288"/>
      <c r="TOS4468" s="288"/>
      <c r="TOT4468" s="288"/>
      <c r="TOU4468" s="288"/>
      <c r="TOV4468" s="288"/>
      <c r="TOW4468" s="288"/>
      <c r="TOX4468" s="288"/>
      <c r="TOY4468" s="288"/>
      <c r="TOZ4468" s="288"/>
      <c r="TPA4468" s="288"/>
      <c r="TPB4468" s="288"/>
      <c r="TPC4468" s="288"/>
      <c r="TPD4468" s="288"/>
      <c r="TPE4468" s="288"/>
      <c r="TPF4468" s="288"/>
      <c r="TPG4468" s="288"/>
      <c r="TPH4468" s="288"/>
      <c r="TPI4468" s="288"/>
      <c r="TPJ4468" s="288"/>
      <c r="TPK4468" s="288"/>
      <c r="TPL4468" s="288"/>
      <c r="TPM4468" s="288"/>
      <c r="TPN4468" s="288"/>
      <c r="TPO4468" s="288"/>
      <c r="TPP4468" s="288"/>
      <c r="TPQ4468" s="288"/>
      <c r="TPR4468" s="288"/>
      <c r="TPS4468" s="288"/>
      <c r="TPT4468" s="288"/>
      <c r="TPU4468" s="288"/>
      <c r="TPV4468" s="288"/>
      <c r="TPW4468" s="288"/>
      <c r="TPX4468" s="288"/>
      <c r="TPY4468" s="288"/>
      <c r="TPZ4468" s="288"/>
      <c r="TQA4468" s="288"/>
      <c r="TQB4468" s="288"/>
      <c r="TQC4468" s="288"/>
      <c r="TQD4468" s="288"/>
      <c r="TQE4468" s="288"/>
      <c r="TQF4468" s="288"/>
      <c r="TQG4468" s="288"/>
      <c r="TQH4468" s="288"/>
      <c r="TQI4468" s="288"/>
      <c r="TQJ4468" s="288"/>
      <c r="TQK4468" s="288"/>
      <c r="TQL4468" s="288"/>
      <c r="TQM4468" s="288"/>
      <c r="TQN4468" s="288"/>
      <c r="TQO4468" s="288"/>
      <c r="TQP4468" s="288"/>
      <c r="TQQ4468" s="288"/>
      <c r="TQR4468" s="288"/>
      <c r="TQS4468" s="288"/>
      <c r="TQT4468" s="288"/>
      <c r="TQU4468" s="288"/>
      <c r="TQV4468" s="288"/>
      <c r="TQW4468" s="288"/>
      <c r="TQX4468" s="288"/>
      <c r="TQY4468" s="288"/>
      <c r="TQZ4468" s="288"/>
      <c r="TRA4468" s="288"/>
      <c r="TRB4468" s="288"/>
      <c r="TRC4468" s="288"/>
      <c r="TRD4468" s="288"/>
      <c r="TRE4468" s="288"/>
      <c r="TRF4468" s="288"/>
      <c r="TRG4468" s="288"/>
      <c r="TRH4468" s="288"/>
      <c r="TRI4468" s="288"/>
      <c r="TRJ4468" s="288"/>
      <c r="TRK4468" s="288"/>
      <c r="TRL4468" s="288"/>
      <c r="TRM4468" s="288"/>
      <c r="TRN4468" s="288"/>
      <c r="TRO4468" s="288"/>
      <c r="TRP4468" s="288"/>
      <c r="TRQ4468" s="288"/>
      <c r="TRR4468" s="288"/>
      <c r="TRS4468" s="288"/>
      <c r="TRT4468" s="288"/>
      <c r="TRU4468" s="288"/>
      <c r="TRV4468" s="288"/>
      <c r="TRW4468" s="288"/>
      <c r="TRX4468" s="288"/>
      <c r="TRY4468" s="288"/>
      <c r="TRZ4468" s="288"/>
      <c r="TSA4468" s="288"/>
      <c r="TSB4468" s="288"/>
      <c r="TSC4468" s="288"/>
      <c r="TSD4468" s="288"/>
      <c r="TSE4468" s="288"/>
      <c r="TSF4468" s="288"/>
      <c r="TSG4468" s="288"/>
      <c r="TSH4468" s="288"/>
      <c r="TSI4468" s="288"/>
      <c r="TSJ4468" s="288"/>
      <c r="TSK4468" s="288"/>
      <c r="TSL4468" s="288"/>
      <c r="TSM4468" s="288"/>
      <c r="TSN4468" s="288"/>
      <c r="TSO4468" s="288"/>
      <c r="TSP4468" s="288"/>
      <c r="TSQ4468" s="288"/>
      <c r="TSR4468" s="288"/>
      <c r="TSS4468" s="288"/>
      <c r="TST4468" s="288"/>
      <c r="TSU4468" s="288"/>
      <c r="TSV4468" s="288"/>
      <c r="TSW4468" s="288"/>
      <c r="TSX4468" s="288"/>
      <c r="TSY4468" s="288"/>
      <c r="TSZ4468" s="288"/>
      <c r="TTA4468" s="288"/>
      <c r="TTB4468" s="288"/>
      <c r="TTC4468" s="288"/>
      <c r="TTD4468" s="288"/>
      <c r="TTE4468" s="288"/>
      <c r="TTF4468" s="288"/>
      <c r="TTG4468" s="288"/>
      <c r="TTH4468" s="288"/>
      <c r="TTI4468" s="288"/>
      <c r="TTJ4468" s="288"/>
      <c r="TTK4468" s="288"/>
      <c r="TTL4468" s="288"/>
      <c r="TTM4468" s="288"/>
      <c r="TTN4468" s="288"/>
      <c r="TTO4468" s="288"/>
      <c r="TTP4468" s="288"/>
      <c r="TTQ4468" s="288"/>
      <c r="TTR4468" s="288"/>
      <c r="TTS4468" s="288"/>
      <c r="TTT4468" s="288"/>
      <c r="TTU4468" s="288"/>
      <c r="TTV4468" s="288"/>
      <c r="TTW4468" s="288"/>
      <c r="TTX4468" s="288"/>
      <c r="TTY4468" s="288"/>
      <c r="TTZ4468" s="288"/>
      <c r="TUA4468" s="288"/>
      <c r="TUB4468" s="288"/>
      <c r="TUC4468" s="288"/>
      <c r="TUD4468" s="288"/>
      <c r="TUE4468" s="288"/>
      <c r="TUF4468" s="288"/>
      <c r="TUG4468" s="288"/>
      <c r="TUH4468" s="288"/>
      <c r="TUI4468" s="288"/>
      <c r="TUJ4468" s="288"/>
      <c r="TUK4468" s="288"/>
      <c r="TUL4468" s="288"/>
      <c r="TUM4468" s="288"/>
      <c r="TUN4468" s="288"/>
      <c r="TUO4468" s="288"/>
      <c r="TUP4468" s="288"/>
      <c r="TUQ4468" s="288"/>
      <c r="TUR4468" s="288"/>
      <c r="TUS4468" s="288"/>
      <c r="TUT4468" s="288"/>
      <c r="TUU4468" s="288"/>
      <c r="TUV4468" s="288"/>
      <c r="TUW4468" s="288"/>
      <c r="TUX4468" s="288"/>
      <c r="TUY4468" s="288"/>
      <c r="TUZ4468" s="288"/>
      <c r="TVA4468" s="288"/>
      <c r="TVB4468" s="288"/>
      <c r="TVC4468" s="288"/>
      <c r="TVD4468" s="288"/>
      <c r="TVE4468" s="288"/>
      <c r="TVF4468" s="288"/>
      <c r="TVG4468" s="288"/>
      <c r="TVH4468" s="288"/>
      <c r="TVI4468" s="288"/>
      <c r="TVJ4468" s="288"/>
      <c r="TVK4468" s="288"/>
      <c r="TVL4468" s="288"/>
      <c r="TVM4468" s="288"/>
      <c r="TVN4468" s="288"/>
      <c r="TVO4468" s="288"/>
      <c r="TVP4468" s="288"/>
      <c r="TVQ4468" s="288"/>
      <c r="TVR4468" s="288"/>
      <c r="TVS4468" s="288"/>
      <c r="TVT4468" s="288"/>
      <c r="TVU4468" s="288"/>
      <c r="TVV4468" s="288"/>
      <c r="TVW4468" s="288"/>
      <c r="TVX4468" s="288"/>
      <c r="TVY4468" s="288"/>
      <c r="TVZ4468" s="288"/>
      <c r="TWA4468" s="288"/>
      <c r="TWB4468" s="288"/>
      <c r="TWC4468" s="288"/>
      <c r="TWD4468" s="288"/>
      <c r="TWE4468" s="288"/>
      <c r="TWF4468" s="288"/>
      <c r="TWG4468" s="288"/>
      <c r="TWH4468" s="288"/>
      <c r="TWI4468" s="288"/>
      <c r="TWJ4468" s="288"/>
      <c r="TWK4468" s="288"/>
      <c r="TWL4468" s="288"/>
      <c r="TWM4468" s="288"/>
      <c r="TWN4468" s="288"/>
      <c r="TWO4468" s="288"/>
      <c r="TWP4468" s="288"/>
      <c r="TWQ4468" s="288"/>
      <c r="TWR4468" s="288"/>
      <c r="TWS4468" s="288"/>
      <c r="TWT4468" s="288"/>
      <c r="TWU4468" s="288"/>
      <c r="TWV4468" s="288"/>
      <c r="TWW4468" s="288"/>
      <c r="TWX4468" s="288"/>
      <c r="TWY4468" s="288"/>
      <c r="TWZ4468" s="288"/>
      <c r="TXA4468" s="288"/>
      <c r="TXB4468" s="288"/>
      <c r="TXC4468" s="288"/>
      <c r="TXD4468" s="288"/>
      <c r="TXE4468" s="288"/>
      <c r="TXF4468" s="288"/>
      <c r="TXG4468" s="288"/>
      <c r="TXH4468" s="288"/>
      <c r="TXI4468" s="288"/>
      <c r="TXJ4468" s="288"/>
      <c r="TXK4468" s="288"/>
      <c r="TXL4468" s="288"/>
      <c r="TXM4468" s="288"/>
      <c r="TXN4468" s="288"/>
      <c r="TXO4468" s="288"/>
      <c r="TXP4468" s="288"/>
      <c r="TXQ4468" s="288"/>
      <c r="TXR4468" s="288"/>
      <c r="TXS4468" s="288"/>
      <c r="TXT4468" s="288"/>
      <c r="TXU4468" s="288"/>
      <c r="TXV4468" s="288"/>
      <c r="TXW4468" s="288"/>
      <c r="TXX4468" s="288"/>
      <c r="TXY4468" s="288"/>
      <c r="TXZ4468" s="288"/>
      <c r="TYA4468" s="288"/>
      <c r="TYB4468" s="288"/>
      <c r="TYC4468" s="288"/>
      <c r="TYD4468" s="288"/>
      <c r="TYE4468" s="288"/>
      <c r="TYF4468" s="288"/>
      <c r="TYG4468" s="288"/>
      <c r="TYH4468" s="288"/>
      <c r="TYI4468" s="288"/>
      <c r="TYJ4468" s="288"/>
      <c r="TYK4468" s="288"/>
      <c r="TYL4468" s="288"/>
      <c r="TYM4468" s="288"/>
      <c r="TYN4468" s="288"/>
      <c r="TYO4468" s="288"/>
      <c r="TYP4468" s="288"/>
      <c r="TYQ4468" s="288"/>
      <c r="TYR4468" s="288"/>
      <c r="TYS4468" s="288"/>
      <c r="TYT4468" s="288"/>
      <c r="TYU4468" s="288"/>
      <c r="TYV4468" s="288"/>
      <c r="TYW4468" s="288"/>
      <c r="TYX4468" s="288"/>
      <c r="TYY4468" s="288"/>
      <c r="TYZ4468" s="288"/>
      <c r="TZA4468" s="288"/>
      <c r="TZB4468" s="288"/>
      <c r="TZC4468" s="288"/>
      <c r="TZD4468" s="288"/>
      <c r="TZE4468" s="288"/>
      <c r="TZF4468" s="288"/>
      <c r="TZG4468" s="288"/>
      <c r="TZH4468" s="288"/>
      <c r="TZI4468" s="288"/>
      <c r="TZJ4468" s="288"/>
      <c r="TZK4468" s="288"/>
      <c r="TZL4468" s="288"/>
      <c r="TZM4468" s="288"/>
      <c r="TZN4468" s="288"/>
      <c r="TZO4468" s="288"/>
      <c r="TZP4468" s="288"/>
      <c r="TZQ4468" s="288"/>
      <c r="TZR4468" s="288"/>
      <c r="TZS4468" s="288"/>
      <c r="TZT4468" s="288"/>
      <c r="TZU4468" s="288"/>
      <c r="TZV4468" s="288"/>
      <c r="TZW4468" s="288"/>
      <c r="TZX4468" s="288"/>
      <c r="TZY4468" s="288"/>
      <c r="TZZ4468" s="288"/>
      <c r="UAA4468" s="288"/>
      <c r="UAB4468" s="288"/>
      <c r="UAC4468" s="288"/>
      <c r="UAD4468" s="288"/>
      <c r="UAE4468" s="288"/>
      <c r="UAF4468" s="288"/>
      <c r="UAG4468" s="288"/>
      <c r="UAH4468" s="288"/>
      <c r="UAI4468" s="288"/>
      <c r="UAJ4468" s="288"/>
      <c r="UAK4468" s="288"/>
      <c r="UAL4468" s="288"/>
      <c r="UAM4468" s="288"/>
      <c r="UAN4468" s="288"/>
      <c r="UAO4468" s="288"/>
      <c r="UAP4468" s="288"/>
      <c r="UAQ4468" s="288"/>
      <c r="UAR4468" s="288"/>
      <c r="UAS4468" s="288"/>
      <c r="UAT4468" s="288"/>
      <c r="UAU4468" s="288"/>
      <c r="UAV4468" s="288"/>
      <c r="UAW4468" s="288"/>
      <c r="UAX4468" s="288"/>
      <c r="UAY4468" s="288"/>
      <c r="UAZ4468" s="288"/>
      <c r="UBA4468" s="288"/>
      <c r="UBB4468" s="288"/>
      <c r="UBC4468" s="288"/>
      <c r="UBD4468" s="288"/>
      <c r="UBE4468" s="288"/>
      <c r="UBF4468" s="288"/>
      <c r="UBG4468" s="288"/>
      <c r="UBH4468" s="288"/>
      <c r="UBI4468" s="288"/>
      <c r="UBJ4468" s="288"/>
      <c r="UBK4468" s="288"/>
      <c r="UBL4468" s="288"/>
      <c r="UBM4468" s="288"/>
      <c r="UBN4468" s="288"/>
      <c r="UBO4468" s="288"/>
      <c r="UBP4468" s="288"/>
      <c r="UBQ4468" s="288"/>
      <c r="UBR4468" s="288"/>
      <c r="UBS4468" s="288"/>
      <c r="UBT4468" s="288"/>
      <c r="UBU4468" s="288"/>
      <c r="UBV4468" s="288"/>
      <c r="UBW4468" s="288"/>
      <c r="UBX4468" s="288"/>
      <c r="UBY4468" s="288"/>
      <c r="UBZ4468" s="288"/>
      <c r="UCA4468" s="288"/>
      <c r="UCB4468" s="288"/>
      <c r="UCC4468" s="288"/>
      <c r="UCD4468" s="288"/>
      <c r="UCE4468" s="288"/>
      <c r="UCF4468" s="288"/>
      <c r="UCG4468" s="288"/>
      <c r="UCH4468" s="288"/>
      <c r="UCI4468" s="288"/>
      <c r="UCJ4468" s="288"/>
      <c r="UCK4468" s="288"/>
      <c r="UCL4468" s="288"/>
      <c r="UCM4468" s="288"/>
      <c r="UCN4468" s="288"/>
      <c r="UCO4468" s="288"/>
      <c r="UCP4468" s="288"/>
      <c r="UCQ4468" s="288"/>
      <c r="UCR4468" s="288"/>
      <c r="UCS4468" s="288"/>
      <c r="UCT4468" s="288"/>
      <c r="UCU4468" s="288"/>
      <c r="UCV4468" s="288"/>
      <c r="UCW4468" s="288"/>
      <c r="UCX4468" s="288"/>
      <c r="UCY4468" s="288"/>
      <c r="UCZ4468" s="288"/>
      <c r="UDA4468" s="288"/>
      <c r="UDB4468" s="288"/>
      <c r="UDC4468" s="288"/>
      <c r="UDD4468" s="288"/>
      <c r="UDE4468" s="288"/>
      <c r="UDF4468" s="288"/>
      <c r="UDG4468" s="288"/>
      <c r="UDH4468" s="288"/>
      <c r="UDI4468" s="288"/>
      <c r="UDJ4468" s="288"/>
      <c r="UDK4468" s="288"/>
      <c r="UDL4468" s="288"/>
      <c r="UDM4468" s="288"/>
      <c r="UDN4468" s="288"/>
      <c r="UDO4468" s="288"/>
      <c r="UDP4468" s="288"/>
      <c r="UDQ4468" s="288"/>
      <c r="UDR4468" s="288"/>
      <c r="UDS4468" s="288"/>
      <c r="UDT4468" s="288"/>
      <c r="UDU4468" s="288"/>
      <c r="UDV4468" s="288"/>
      <c r="UDW4468" s="288"/>
      <c r="UDX4468" s="288"/>
      <c r="UDY4468" s="288"/>
      <c r="UDZ4468" s="288"/>
      <c r="UEA4468" s="288"/>
      <c r="UEB4468" s="288"/>
      <c r="UEC4468" s="288"/>
      <c r="UED4468" s="288"/>
      <c r="UEE4468" s="288"/>
      <c r="UEF4468" s="288"/>
      <c r="UEG4468" s="288"/>
      <c r="UEH4468" s="288"/>
      <c r="UEI4468" s="288"/>
      <c r="UEJ4468" s="288"/>
      <c r="UEK4468" s="288"/>
      <c r="UEL4468" s="288"/>
      <c r="UEM4468" s="288"/>
      <c r="UEN4468" s="288"/>
      <c r="UEO4468" s="288"/>
      <c r="UEP4468" s="288"/>
      <c r="UEQ4468" s="288"/>
      <c r="UER4468" s="288"/>
      <c r="UES4468" s="288"/>
      <c r="UET4468" s="288"/>
      <c r="UEU4468" s="288"/>
      <c r="UEV4468" s="288"/>
      <c r="UEW4468" s="288"/>
      <c r="UEX4468" s="288"/>
      <c r="UEY4468" s="288"/>
      <c r="UEZ4468" s="288"/>
      <c r="UFA4468" s="288"/>
      <c r="UFB4468" s="288"/>
      <c r="UFC4468" s="288"/>
      <c r="UFD4468" s="288"/>
      <c r="UFE4468" s="288"/>
      <c r="UFF4468" s="288"/>
      <c r="UFG4468" s="288"/>
      <c r="UFH4468" s="288"/>
      <c r="UFI4468" s="288"/>
      <c r="UFJ4468" s="288"/>
      <c r="UFK4468" s="288"/>
      <c r="UFL4468" s="288"/>
      <c r="UFM4468" s="288"/>
      <c r="UFN4468" s="288"/>
      <c r="UFO4468" s="288"/>
      <c r="UFP4468" s="288"/>
      <c r="UFQ4468" s="288"/>
      <c r="UFR4468" s="288"/>
      <c r="UFS4468" s="288"/>
      <c r="UFT4468" s="288"/>
      <c r="UFU4468" s="288"/>
      <c r="UFV4468" s="288"/>
      <c r="UFW4468" s="288"/>
      <c r="UFX4468" s="288"/>
      <c r="UFY4468" s="288"/>
      <c r="UFZ4468" s="288"/>
      <c r="UGA4468" s="288"/>
      <c r="UGB4468" s="288"/>
      <c r="UGC4468" s="288"/>
      <c r="UGD4468" s="288"/>
      <c r="UGE4468" s="288"/>
      <c r="UGF4468" s="288"/>
      <c r="UGG4468" s="288"/>
      <c r="UGH4468" s="288"/>
      <c r="UGI4468" s="288"/>
      <c r="UGJ4468" s="288"/>
      <c r="UGK4468" s="288"/>
      <c r="UGL4468" s="288"/>
      <c r="UGM4468" s="288"/>
      <c r="UGN4468" s="288"/>
      <c r="UGO4468" s="288"/>
      <c r="UGP4468" s="288"/>
      <c r="UGQ4468" s="288"/>
      <c r="UGR4468" s="288"/>
      <c r="UGS4468" s="288"/>
      <c r="UGT4468" s="288"/>
      <c r="UGU4468" s="288"/>
      <c r="UGV4468" s="288"/>
      <c r="UGW4468" s="288"/>
      <c r="UGX4468" s="288"/>
      <c r="UGY4468" s="288"/>
      <c r="UGZ4468" s="288"/>
      <c r="UHA4468" s="288"/>
      <c r="UHB4468" s="288"/>
      <c r="UHC4468" s="288"/>
      <c r="UHD4468" s="288"/>
      <c r="UHE4468" s="288"/>
      <c r="UHF4468" s="288"/>
      <c r="UHG4468" s="288"/>
      <c r="UHH4468" s="288"/>
      <c r="UHI4468" s="288"/>
      <c r="UHJ4468" s="288"/>
      <c r="UHK4468" s="288"/>
      <c r="UHL4468" s="288"/>
      <c r="UHM4468" s="288"/>
      <c r="UHN4468" s="288"/>
      <c r="UHO4468" s="288"/>
      <c r="UHP4468" s="288"/>
      <c r="UHQ4468" s="288"/>
      <c r="UHR4468" s="288"/>
      <c r="UHS4468" s="288"/>
      <c r="UHT4468" s="288"/>
      <c r="UHU4468" s="288"/>
      <c r="UHV4468" s="288"/>
      <c r="UHW4468" s="288"/>
      <c r="UHX4468" s="288"/>
      <c r="UHY4468" s="288"/>
      <c r="UHZ4468" s="288"/>
      <c r="UIA4468" s="288"/>
      <c r="UIB4468" s="288"/>
      <c r="UIC4468" s="288"/>
      <c r="UID4468" s="288"/>
      <c r="UIE4468" s="288"/>
      <c r="UIF4468" s="288"/>
      <c r="UIG4468" s="288"/>
      <c r="UIH4468" s="288"/>
      <c r="UII4468" s="288"/>
      <c r="UIJ4468" s="288"/>
      <c r="UIK4468" s="288"/>
      <c r="UIL4468" s="288"/>
      <c r="UIM4468" s="288"/>
      <c r="UIN4468" s="288"/>
      <c r="UIO4468" s="288"/>
      <c r="UIP4468" s="288"/>
      <c r="UIQ4468" s="288"/>
      <c r="UIR4468" s="288"/>
      <c r="UIS4468" s="288"/>
      <c r="UIT4468" s="288"/>
      <c r="UIU4468" s="288"/>
      <c r="UIV4468" s="288"/>
      <c r="UIW4468" s="288"/>
      <c r="UIX4468" s="288"/>
      <c r="UIY4468" s="288"/>
      <c r="UIZ4468" s="288"/>
      <c r="UJA4468" s="288"/>
      <c r="UJB4468" s="288"/>
      <c r="UJC4468" s="288"/>
      <c r="UJD4468" s="288"/>
      <c r="UJE4468" s="288"/>
      <c r="UJF4468" s="288"/>
      <c r="UJG4468" s="288"/>
      <c r="UJH4468" s="288"/>
      <c r="UJI4468" s="288"/>
      <c r="UJJ4468" s="288"/>
      <c r="UJK4468" s="288"/>
      <c r="UJL4468" s="288"/>
      <c r="UJM4468" s="288"/>
      <c r="UJN4468" s="288"/>
      <c r="UJO4468" s="288"/>
      <c r="UJP4468" s="288"/>
      <c r="UJQ4468" s="288"/>
      <c r="UJR4468" s="288"/>
      <c r="UJS4468" s="288"/>
      <c r="UJT4468" s="288"/>
      <c r="UJU4468" s="288"/>
      <c r="UJV4468" s="288"/>
      <c r="UJW4468" s="288"/>
      <c r="UJX4468" s="288"/>
      <c r="UJY4468" s="288"/>
      <c r="UJZ4468" s="288"/>
      <c r="UKA4468" s="288"/>
      <c r="UKB4468" s="288"/>
      <c r="UKC4468" s="288"/>
      <c r="UKD4468" s="288"/>
      <c r="UKE4468" s="288"/>
      <c r="UKF4468" s="288"/>
      <c r="UKG4468" s="288"/>
      <c r="UKH4468" s="288"/>
      <c r="UKI4468" s="288"/>
      <c r="UKJ4468" s="288"/>
      <c r="UKK4468" s="288"/>
      <c r="UKL4468" s="288"/>
      <c r="UKM4468" s="288"/>
      <c r="UKN4468" s="288"/>
      <c r="UKO4468" s="288"/>
      <c r="UKP4468" s="288"/>
      <c r="UKQ4468" s="288"/>
      <c r="UKR4468" s="288"/>
      <c r="UKS4468" s="288"/>
      <c r="UKT4468" s="288"/>
      <c r="UKU4468" s="288"/>
      <c r="UKV4468" s="288"/>
      <c r="UKW4468" s="288"/>
      <c r="UKX4468" s="288"/>
      <c r="UKY4468" s="288"/>
      <c r="UKZ4468" s="288"/>
      <c r="ULA4468" s="288"/>
      <c r="ULB4468" s="288"/>
      <c r="ULC4468" s="288"/>
      <c r="ULD4468" s="288"/>
      <c r="ULE4468" s="288"/>
      <c r="ULF4468" s="288"/>
      <c r="ULG4468" s="288"/>
      <c r="ULH4468" s="288"/>
      <c r="ULI4468" s="288"/>
      <c r="ULJ4468" s="288"/>
      <c r="ULK4468" s="288"/>
      <c r="ULL4468" s="288"/>
      <c r="ULM4468" s="288"/>
      <c r="ULN4468" s="288"/>
      <c r="ULO4468" s="288"/>
      <c r="ULP4468" s="288"/>
      <c r="ULQ4468" s="288"/>
      <c r="ULR4468" s="288"/>
      <c r="ULS4468" s="288"/>
      <c r="ULT4468" s="288"/>
      <c r="ULU4468" s="288"/>
      <c r="ULV4468" s="288"/>
      <c r="ULW4468" s="288"/>
      <c r="ULX4468" s="288"/>
      <c r="ULY4468" s="288"/>
      <c r="ULZ4468" s="288"/>
      <c r="UMA4468" s="288"/>
      <c r="UMB4468" s="288"/>
      <c r="UMC4468" s="288"/>
      <c r="UMD4468" s="288"/>
      <c r="UME4468" s="288"/>
      <c r="UMF4468" s="288"/>
      <c r="UMG4468" s="288"/>
      <c r="UMH4468" s="288"/>
      <c r="UMI4468" s="288"/>
      <c r="UMJ4468" s="288"/>
      <c r="UMK4468" s="288"/>
      <c r="UML4468" s="288"/>
      <c r="UMM4468" s="288"/>
      <c r="UMN4468" s="288"/>
      <c r="UMO4468" s="288"/>
      <c r="UMP4468" s="288"/>
      <c r="UMQ4468" s="288"/>
      <c r="UMR4468" s="288"/>
      <c r="UMS4468" s="288"/>
      <c r="UMT4468" s="288"/>
      <c r="UMU4468" s="288"/>
      <c r="UMV4468" s="288"/>
      <c r="UMW4468" s="288"/>
      <c r="UMX4468" s="288"/>
      <c r="UMY4468" s="288"/>
      <c r="UMZ4468" s="288"/>
      <c r="UNA4468" s="288"/>
      <c r="UNB4468" s="288"/>
      <c r="UNC4468" s="288"/>
      <c r="UND4468" s="288"/>
      <c r="UNE4468" s="288"/>
      <c r="UNF4468" s="288"/>
      <c r="UNG4468" s="288"/>
      <c r="UNH4468" s="288"/>
      <c r="UNI4468" s="288"/>
      <c r="UNJ4468" s="288"/>
      <c r="UNK4468" s="288"/>
      <c r="UNL4468" s="288"/>
      <c r="UNM4468" s="288"/>
      <c r="UNN4468" s="288"/>
      <c r="UNO4468" s="288"/>
      <c r="UNP4468" s="288"/>
      <c r="UNQ4468" s="288"/>
      <c r="UNR4468" s="288"/>
      <c r="UNS4468" s="288"/>
      <c r="UNT4468" s="288"/>
      <c r="UNU4468" s="288"/>
      <c r="UNV4468" s="288"/>
      <c r="UNW4468" s="288"/>
      <c r="UNX4468" s="288"/>
      <c r="UNY4468" s="288"/>
      <c r="UNZ4468" s="288"/>
      <c r="UOA4468" s="288"/>
      <c r="UOB4468" s="288"/>
      <c r="UOC4468" s="288"/>
      <c r="UOD4468" s="288"/>
      <c r="UOE4468" s="288"/>
      <c r="UOF4468" s="288"/>
      <c r="UOG4468" s="288"/>
      <c r="UOH4468" s="288"/>
      <c r="UOI4468" s="288"/>
      <c r="UOJ4468" s="288"/>
      <c r="UOK4468" s="288"/>
      <c r="UOL4468" s="288"/>
      <c r="UOM4468" s="288"/>
      <c r="UON4468" s="288"/>
      <c r="UOO4468" s="288"/>
      <c r="UOP4468" s="288"/>
      <c r="UOQ4468" s="288"/>
      <c r="UOR4468" s="288"/>
      <c r="UOS4468" s="288"/>
      <c r="UOT4468" s="288"/>
      <c r="UOU4468" s="288"/>
      <c r="UOV4468" s="288"/>
      <c r="UOW4468" s="288"/>
      <c r="UOX4468" s="288"/>
      <c r="UOY4468" s="288"/>
      <c r="UOZ4468" s="288"/>
      <c r="UPA4468" s="288"/>
      <c r="UPB4468" s="288"/>
      <c r="UPC4468" s="288"/>
      <c r="UPD4468" s="288"/>
      <c r="UPE4468" s="288"/>
      <c r="UPF4468" s="288"/>
      <c r="UPG4468" s="288"/>
      <c r="UPH4468" s="288"/>
      <c r="UPI4468" s="288"/>
      <c r="UPJ4468" s="288"/>
      <c r="UPK4468" s="288"/>
      <c r="UPL4468" s="288"/>
      <c r="UPM4468" s="288"/>
      <c r="UPN4468" s="288"/>
      <c r="UPO4468" s="288"/>
      <c r="UPP4468" s="288"/>
      <c r="UPQ4468" s="288"/>
      <c r="UPR4468" s="288"/>
      <c r="UPS4468" s="288"/>
      <c r="UPT4468" s="288"/>
      <c r="UPU4468" s="288"/>
      <c r="UPV4468" s="288"/>
      <c r="UPW4468" s="288"/>
      <c r="UPX4468" s="288"/>
      <c r="UPY4468" s="288"/>
      <c r="UPZ4468" s="288"/>
      <c r="UQA4468" s="288"/>
      <c r="UQB4468" s="288"/>
      <c r="UQC4468" s="288"/>
      <c r="UQD4468" s="288"/>
      <c r="UQE4468" s="288"/>
      <c r="UQF4468" s="288"/>
      <c r="UQG4468" s="288"/>
      <c r="UQH4468" s="288"/>
      <c r="UQI4468" s="288"/>
      <c r="UQJ4468" s="288"/>
      <c r="UQK4468" s="288"/>
      <c r="UQL4468" s="288"/>
      <c r="UQM4468" s="288"/>
      <c r="UQN4468" s="288"/>
      <c r="UQO4468" s="288"/>
      <c r="UQP4468" s="288"/>
      <c r="UQQ4468" s="288"/>
      <c r="UQR4468" s="288"/>
      <c r="UQS4468" s="288"/>
      <c r="UQT4468" s="288"/>
      <c r="UQU4468" s="288"/>
      <c r="UQV4468" s="288"/>
      <c r="UQW4468" s="288"/>
      <c r="UQX4468" s="288"/>
      <c r="UQY4468" s="288"/>
      <c r="UQZ4468" s="288"/>
      <c r="URA4468" s="288"/>
      <c r="URB4468" s="288"/>
      <c r="URC4468" s="288"/>
      <c r="URD4468" s="288"/>
      <c r="URE4468" s="288"/>
      <c r="URF4468" s="288"/>
      <c r="URG4468" s="288"/>
      <c r="URH4468" s="288"/>
      <c r="URI4468" s="288"/>
      <c r="URJ4468" s="288"/>
      <c r="URK4468" s="288"/>
      <c r="URL4468" s="288"/>
      <c r="URM4468" s="288"/>
      <c r="URN4468" s="288"/>
      <c r="URO4468" s="288"/>
      <c r="URP4468" s="288"/>
      <c r="URQ4468" s="288"/>
      <c r="URR4468" s="288"/>
      <c r="URS4468" s="288"/>
      <c r="URT4468" s="288"/>
      <c r="URU4468" s="288"/>
      <c r="URV4468" s="288"/>
      <c r="URW4468" s="288"/>
      <c r="URX4468" s="288"/>
      <c r="URY4468" s="288"/>
      <c r="URZ4468" s="288"/>
      <c r="USA4468" s="288"/>
      <c r="USB4468" s="288"/>
      <c r="USC4468" s="288"/>
      <c r="USD4468" s="288"/>
      <c r="USE4468" s="288"/>
      <c r="USF4468" s="288"/>
      <c r="USG4468" s="288"/>
      <c r="USH4468" s="288"/>
      <c r="USI4468" s="288"/>
      <c r="USJ4468" s="288"/>
      <c r="USK4468" s="288"/>
      <c r="USL4468" s="288"/>
      <c r="USM4468" s="288"/>
      <c r="USN4468" s="288"/>
      <c r="USO4468" s="288"/>
      <c r="USP4468" s="288"/>
      <c r="USQ4468" s="288"/>
      <c r="USR4468" s="288"/>
      <c r="USS4468" s="288"/>
      <c r="UST4468" s="288"/>
      <c r="USU4468" s="288"/>
      <c r="USV4468" s="288"/>
      <c r="USW4468" s="288"/>
      <c r="USX4468" s="288"/>
      <c r="USY4468" s="288"/>
      <c r="USZ4468" s="288"/>
      <c r="UTA4468" s="288"/>
      <c r="UTB4468" s="288"/>
      <c r="UTC4468" s="288"/>
      <c r="UTD4468" s="288"/>
      <c r="UTE4468" s="288"/>
      <c r="UTF4468" s="288"/>
      <c r="UTG4468" s="288"/>
      <c r="UTH4468" s="288"/>
      <c r="UTI4468" s="288"/>
      <c r="UTJ4468" s="288"/>
      <c r="UTK4468" s="288"/>
      <c r="UTL4468" s="288"/>
      <c r="UTM4468" s="288"/>
      <c r="UTN4468" s="288"/>
      <c r="UTO4468" s="288"/>
      <c r="UTP4468" s="288"/>
      <c r="UTQ4468" s="288"/>
      <c r="UTR4468" s="288"/>
      <c r="UTS4468" s="288"/>
      <c r="UTT4468" s="288"/>
      <c r="UTU4468" s="288"/>
      <c r="UTV4468" s="288"/>
      <c r="UTW4468" s="288"/>
      <c r="UTX4468" s="288"/>
      <c r="UTY4468" s="288"/>
      <c r="UTZ4468" s="288"/>
      <c r="UUA4468" s="288"/>
      <c r="UUB4468" s="288"/>
      <c r="UUC4468" s="288"/>
      <c r="UUD4468" s="288"/>
      <c r="UUE4468" s="288"/>
      <c r="UUF4468" s="288"/>
      <c r="UUG4468" s="288"/>
      <c r="UUH4468" s="288"/>
      <c r="UUI4468" s="288"/>
      <c r="UUJ4468" s="288"/>
      <c r="UUK4468" s="288"/>
      <c r="UUL4468" s="288"/>
      <c r="UUM4468" s="288"/>
      <c r="UUN4468" s="288"/>
      <c r="UUO4468" s="288"/>
      <c r="UUP4468" s="288"/>
      <c r="UUQ4468" s="288"/>
      <c r="UUR4468" s="288"/>
      <c r="UUS4468" s="288"/>
      <c r="UUT4468" s="288"/>
      <c r="UUU4468" s="288"/>
      <c r="UUV4468" s="288"/>
      <c r="UUW4468" s="288"/>
      <c r="UUX4468" s="288"/>
      <c r="UUY4468" s="288"/>
      <c r="UUZ4468" s="288"/>
      <c r="UVA4468" s="288"/>
      <c r="UVB4468" s="288"/>
      <c r="UVC4468" s="288"/>
      <c r="UVD4468" s="288"/>
      <c r="UVE4468" s="288"/>
      <c r="UVF4468" s="288"/>
      <c r="UVG4468" s="288"/>
      <c r="UVH4468" s="288"/>
      <c r="UVI4468" s="288"/>
      <c r="UVJ4468" s="288"/>
      <c r="UVK4468" s="288"/>
      <c r="UVL4468" s="288"/>
      <c r="UVM4468" s="288"/>
      <c r="UVN4468" s="288"/>
      <c r="UVO4468" s="288"/>
      <c r="UVP4468" s="288"/>
      <c r="UVQ4468" s="288"/>
      <c r="UVR4468" s="288"/>
      <c r="UVS4468" s="288"/>
      <c r="UVT4468" s="288"/>
      <c r="UVU4468" s="288"/>
      <c r="UVV4468" s="288"/>
      <c r="UVW4468" s="288"/>
      <c r="UVX4468" s="288"/>
      <c r="UVY4468" s="288"/>
      <c r="UVZ4468" s="288"/>
      <c r="UWA4468" s="288"/>
      <c r="UWB4468" s="288"/>
      <c r="UWC4468" s="288"/>
      <c r="UWD4468" s="288"/>
      <c r="UWE4468" s="288"/>
      <c r="UWF4468" s="288"/>
      <c r="UWG4468" s="288"/>
      <c r="UWH4468" s="288"/>
      <c r="UWI4468" s="288"/>
      <c r="UWJ4468" s="288"/>
      <c r="UWK4468" s="288"/>
      <c r="UWL4468" s="288"/>
      <c r="UWM4468" s="288"/>
      <c r="UWN4468" s="288"/>
      <c r="UWO4468" s="288"/>
      <c r="UWP4468" s="288"/>
      <c r="UWQ4468" s="288"/>
      <c r="UWR4468" s="288"/>
      <c r="UWS4468" s="288"/>
      <c r="UWT4468" s="288"/>
      <c r="UWU4468" s="288"/>
      <c r="UWV4468" s="288"/>
      <c r="UWW4468" s="288"/>
      <c r="UWX4468" s="288"/>
      <c r="UWY4468" s="288"/>
      <c r="UWZ4468" s="288"/>
      <c r="UXA4468" s="288"/>
      <c r="UXB4468" s="288"/>
      <c r="UXC4468" s="288"/>
      <c r="UXD4468" s="288"/>
      <c r="UXE4468" s="288"/>
      <c r="UXF4468" s="288"/>
      <c r="UXG4468" s="288"/>
      <c r="UXH4468" s="288"/>
      <c r="UXI4468" s="288"/>
      <c r="UXJ4468" s="288"/>
      <c r="UXK4468" s="288"/>
      <c r="UXL4468" s="288"/>
      <c r="UXM4468" s="288"/>
      <c r="UXN4468" s="288"/>
      <c r="UXO4468" s="288"/>
      <c r="UXP4468" s="288"/>
      <c r="UXQ4468" s="288"/>
      <c r="UXR4468" s="288"/>
      <c r="UXS4468" s="288"/>
      <c r="UXT4468" s="288"/>
      <c r="UXU4468" s="288"/>
      <c r="UXV4468" s="288"/>
      <c r="UXW4468" s="288"/>
      <c r="UXX4468" s="288"/>
      <c r="UXY4468" s="288"/>
      <c r="UXZ4468" s="288"/>
      <c r="UYA4468" s="288"/>
      <c r="UYB4468" s="288"/>
      <c r="UYC4468" s="288"/>
      <c r="UYD4468" s="288"/>
      <c r="UYE4468" s="288"/>
      <c r="UYF4468" s="288"/>
      <c r="UYG4468" s="288"/>
      <c r="UYH4468" s="288"/>
      <c r="UYI4468" s="288"/>
      <c r="UYJ4468" s="288"/>
      <c r="UYK4468" s="288"/>
      <c r="UYL4468" s="288"/>
      <c r="UYM4468" s="288"/>
      <c r="UYN4468" s="288"/>
      <c r="UYO4468" s="288"/>
      <c r="UYP4468" s="288"/>
      <c r="UYQ4468" s="288"/>
      <c r="UYR4468" s="288"/>
      <c r="UYS4468" s="288"/>
      <c r="UYT4468" s="288"/>
      <c r="UYU4468" s="288"/>
      <c r="UYV4468" s="288"/>
      <c r="UYW4468" s="288"/>
      <c r="UYX4468" s="288"/>
      <c r="UYY4468" s="288"/>
      <c r="UYZ4468" s="288"/>
      <c r="UZA4468" s="288"/>
      <c r="UZB4468" s="288"/>
      <c r="UZC4468" s="288"/>
      <c r="UZD4468" s="288"/>
      <c r="UZE4468" s="288"/>
      <c r="UZF4468" s="288"/>
      <c r="UZG4468" s="288"/>
      <c r="UZH4468" s="288"/>
      <c r="UZI4468" s="288"/>
      <c r="UZJ4468" s="288"/>
      <c r="UZK4468" s="288"/>
      <c r="UZL4468" s="288"/>
      <c r="UZM4468" s="288"/>
      <c r="UZN4468" s="288"/>
      <c r="UZO4468" s="288"/>
      <c r="UZP4468" s="288"/>
      <c r="UZQ4468" s="288"/>
      <c r="UZR4468" s="288"/>
      <c r="UZS4468" s="288"/>
      <c r="UZT4468" s="288"/>
      <c r="UZU4468" s="288"/>
      <c r="UZV4468" s="288"/>
      <c r="UZW4468" s="288"/>
      <c r="UZX4468" s="288"/>
      <c r="UZY4468" s="288"/>
      <c r="UZZ4468" s="288"/>
      <c r="VAA4468" s="288"/>
      <c r="VAB4468" s="288"/>
      <c r="VAC4468" s="288"/>
      <c r="VAD4468" s="288"/>
      <c r="VAE4468" s="288"/>
      <c r="VAF4468" s="288"/>
      <c r="VAG4468" s="288"/>
      <c r="VAH4468" s="288"/>
      <c r="VAI4468" s="288"/>
      <c r="VAJ4468" s="288"/>
      <c r="VAK4468" s="288"/>
      <c r="VAL4468" s="288"/>
      <c r="VAM4468" s="288"/>
      <c r="VAN4468" s="288"/>
      <c r="VAO4468" s="288"/>
      <c r="VAP4468" s="288"/>
      <c r="VAQ4468" s="288"/>
      <c r="VAR4468" s="288"/>
      <c r="VAS4468" s="288"/>
      <c r="VAT4468" s="288"/>
      <c r="VAU4468" s="288"/>
      <c r="VAV4468" s="288"/>
      <c r="VAW4468" s="288"/>
      <c r="VAX4468" s="288"/>
      <c r="VAY4468" s="288"/>
      <c r="VAZ4468" s="288"/>
      <c r="VBA4468" s="288"/>
      <c r="VBB4468" s="288"/>
      <c r="VBC4468" s="288"/>
      <c r="VBD4468" s="288"/>
      <c r="VBE4468" s="288"/>
      <c r="VBF4468" s="288"/>
      <c r="VBG4468" s="288"/>
      <c r="VBH4468" s="288"/>
      <c r="VBI4468" s="288"/>
      <c r="VBJ4468" s="288"/>
      <c r="VBK4468" s="288"/>
      <c r="VBL4468" s="288"/>
      <c r="VBM4468" s="288"/>
      <c r="VBN4468" s="288"/>
      <c r="VBO4468" s="288"/>
      <c r="VBP4468" s="288"/>
      <c r="VBQ4468" s="288"/>
      <c r="VBR4468" s="288"/>
      <c r="VBS4468" s="288"/>
      <c r="VBT4468" s="288"/>
      <c r="VBU4468" s="288"/>
      <c r="VBV4468" s="288"/>
      <c r="VBW4468" s="288"/>
      <c r="VBX4468" s="288"/>
      <c r="VBY4468" s="288"/>
      <c r="VBZ4468" s="288"/>
      <c r="VCA4468" s="288"/>
      <c r="VCB4468" s="288"/>
      <c r="VCC4468" s="288"/>
      <c r="VCD4468" s="288"/>
      <c r="VCE4468" s="288"/>
      <c r="VCF4468" s="288"/>
      <c r="VCG4468" s="288"/>
      <c r="VCH4468" s="288"/>
      <c r="VCI4468" s="288"/>
      <c r="VCJ4468" s="288"/>
      <c r="VCK4468" s="288"/>
      <c r="VCL4468" s="288"/>
      <c r="VCM4468" s="288"/>
      <c r="VCN4468" s="288"/>
      <c r="VCO4468" s="288"/>
      <c r="VCP4468" s="288"/>
      <c r="VCQ4468" s="288"/>
      <c r="VCR4468" s="288"/>
      <c r="VCS4468" s="288"/>
      <c r="VCT4468" s="288"/>
      <c r="VCU4468" s="288"/>
      <c r="VCV4468" s="288"/>
      <c r="VCW4468" s="288"/>
      <c r="VCX4468" s="288"/>
      <c r="VCY4468" s="288"/>
      <c r="VCZ4468" s="288"/>
      <c r="VDA4468" s="288"/>
      <c r="VDB4468" s="288"/>
      <c r="VDC4468" s="288"/>
      <c r="VDD4468" s="288"/>
      <c r="VDE4468" s="288"/>
      <c r="VDF4468" s="288"/>
      <c r="VDG4468" s="288"/>
      <c r="VDH4468" s="288"/>
      <c r="VDI4468" s="288"/>
      <c r="VDJ4468" s="288"/>
      <c r="VDK4468" s="288"/>
      <c r="VDL4468" s="288"/>
      <c r="VDM4468" s="288"/>
      <c r="VDN4468" s="288"/>
      <c r="VDO4468" s="288"/>
      <c r="VDP4468" s="288"/>
      <c r="VDQ4468" s="288"/>
      <c r="VDR4468" s="288"/>
      <c r="VDS4468" s="288"/>
      <c r="VDT4468" s="288"/>
      <c r="VDU4468" s="288"/>
      <c r="VDV4468" s="288"/>
      <c r="VDW4468" s="288"/>
      <c r="VDX4468" s="288"/>
      <c r="VDY4468" s="288"/>
      <c r="VDZ4468" s="288"/>
      <c r="VEA4468" s="288"/>
      <c r="VEB4468" s="288"/>
      <c r="VEC4468" s="288"/>
      <c r="VED4468" s="288"/>
      <c r="VEE4468" s="288"/>
      <c r="VEF4468" s="288"/>
      <c r="VEG4468" s="288"/>
      <c r="VEH4468" s="288"/>
      <c r="VEI4468" s="288"/>
      <c r="VEJ4468" s="288"/>
      <c r="VEK4468" s="288"/>
      <c r="VEL4468" s="288"/>
      <c r="VEM4468" s="288"/>
      <c r="VEN4468" s="288"/>
      <c r="VEO4468" s="288"/>
      <c r="VEP4468" s="288"/>
      <c r="VEQ4468" s="288"/>
      <c r="VER4468" s="288"/>
      <c r="VES4468" s="288"/>
      <c r="VET4468" s="288"/>
      <c r="VEU4468" s="288"/>
      <c r="VEV4468" s="288"/>
      <c r="VEW4468" s="288"/>
      <c r="VEX4468" s="288"/>
      <c r="VEY4468" s="288"/>
      <c r="VEZ4468" s="288"/>
      <c r="VFA4468" s="288"/>
      <c r="VFB4468" s="288"/>
      <c r="VFC4468" s="288"/>
      <c r="VFD4468" s="288"/>
      <c r="VFE4468" s="288"/>
      <c r="VFF4468" s="288"/>
      <c r="VFG4468" s="288"/>
      <c r="VFH4468" s="288"/>
      <c r="VFI4468" s="288"/>
      <c r="VFJ4468" s="288"/>
      <c r="VFK4468" s="288"/>
      <c r="VFL4468" s="288"/>
      <c r="VFM4468" s="288"/>
      <c r="VFN4468" s="288"/>
      <c r="VFO4468" s="288"/>
      <c r="VFP4468" s="288"/>
      <c r="VFQ4468" s="288"/>
      <c r="VFR4468" s="288"/>
      <c r="VFS4468" s="288"/>
      <c r="VFT4468" s="288"/>
      <c r="VFU4468" s="288"/>
      <c r="VFV4468" s="288"/>
      <c r="VFW4468" s="288"/>
      <c r="VFX4468" s="288"/>
      <c r="VFY4468" s="288"/>
      <c r="VFZ4468" s="288"/>
      <c r="VGA4468" s="288"/>
      <c r="VGB4468" s="288"/>
      <c r="VGC4468" s="288"/>
      <c r="VGD4468" s="288"/>
      <c r="VGE4468" s="288"/>
      <c r="VGF4468" s="288"/>
      <c r="VGG4468" s="288"/>
      <c r="VGH4468" s="288"/>
      <c r="VGI4468" s="288"/>
      <c r="VGJ4468" s="288"/>
      <c r="VGK4468" s="288"/>
      <c r="VGL4468" s="288"/>
      <c r="VGM4468" s="288"/>
      <c r="VGN4468" s="288"/>
      <c r="VGO4468" s="288"/>
      <c r="VGP4468" s="288"/>
      <c r="VGQ4468" s="288"/>
      <c r="VGR4468" s="288"/>
      <c r="VGS4468" s="288"/>
      <c r="VGT4468" s="288"/>
      <c r="VGU4468" s="288"/>
      <c r="VGV4468" s="288"/>
      <c r="VGW4468" s="288"/>
      <c r="VGX4468" s="288"/>
      <c r="VGY4468" s="288"/>
      <c r="VGZ4468" s="288"/>
      <c r="VHA4468" s="288"/>
      <c r="VHB4468" s="288"/>
      <c r="VHC4468" s="288"/>
      <c r="VHD4468" s="288"/>
      <c r="VHE4468" s="288"/>
      <c r="VHF4468" s="288"/>
      <c r="VHG4468" s="288"/>
      <c r="VHH4468" s="288"/>
      <c r="VHI4468" s="288"/>
      <c r="VHJ4468" s="288"/>
      <c r="VHK4468" s="288"/>
      <c r="VHL4468" s="288"/>
      <c r="VHM4468" s="288"/>
      <c r="VHN4468" s="288"/>
      <c r="VHO4468" s="288"/>
      <c r="VHP4468" s="288"/>
      <c r="VHQ4468" s="288"/>
      <c r="VHR4468" s="288"/>
      <c r="VHS4468" s="288"/>
      <c r="VHT4468" s="288"/>
      <c r="VHU4468" s="288"/>
      <c r="VHV4468" s="288"/>
      <c r="VHW4468" s="288"/>
      <c r="VHX4468" s="288"/>
      <c r="VHY4468" s="288"/>
      <c r="VHZ4468" s="288"/>
      <c r="VIA4468" s="288"/>
      <c r="VIB4468" s="288"/>
      <c r="VIC4468" s="288"/>
      <c r="VID4468" s="288"/>
      <c r="VIE4468" s="288"/>
      <c r="VIF4468" s="288"/>
      <c r="VIG4468" s="288"/>
      <c r="VIH4468" s="288"/>
      <c r="VII4468" s="288"/>
      <c r="VIJ4468" s="288"/>
      <c r="VIK4468" s="288"/>
      <c r="VIL4468" s="288"/>
      <c r="VIM4468" s="288"/>
      <c r="VIN4468" s="288"/>
      <c r="VIO4468" s="288"/>
      <c r="VIP4468" s="288"/>
      <c r="VIQ4468" s="288"/>
      <c r="VIR4468" s="288"/>
      <c r="VIS4468" s="288"/>
      <c r="VIT4468" s="288"/>
      <c r="VIU4468" s="288"/>
      <c r="VIV4468" s="288"/>
      <c r="VIW4468" s="288"/>
      <c r="VIX4468" s="288"/>
      <c r="VIY4468" s="288"/>
      <c r="VIZ4468" s="288"/>
      <c r="VJA4468" s="288"/>
      <c r="VJB4468" s="288"/>
      <c r="VJC4468" s="288"/>
      <c r="VJD4468" s="288"/>
      <c r="VJE4468" s="288"/>
      <c r="VJF4468" s="288"/>
      <c r="VJG4468" s="288"/>
      <c r="VJH4468" s="288"/>
      <c r="VJI4468" s="288"/>
      <c r="VJJ4468" s="288"/>
      <c r="VJK4468" s="288"/>
      <c r="VJL4468" s="288"/>
      <c r="VJM4468" s="288"/>
      <c r="VJN4468" s="288"/>
      <c r="VJO4468" s="288"/>
      <c r="VJP4468" s="288"/>
      <c r="VJQ4468" s="288"/>
      <c r="VJR4468" s="288"/>
      <c r="VJS4468" s="288"/>
      <c r="VJT4468" s="288"/>
      <c r="VJU4468" s="288"/>
      <c r="VJV4468" s="288"/>
      <c r="VJW4468" s="288"/>
      <c r="VJX4468" s="288"/>
      <c r="VJY4468" s="288"/>
      <c r="VJZ4468" s="288"/>
      <c r="VKA4468" s="288"/>
      <c r="VKB4468" s="288"/>
      <c r="VKC4468" s="288"/>
      <c r="VKD4468" s="288"/>
      <c r="VKE4468" s="288"/>
      <c r="VKF4468" s="288"/>
      <c r="VKG4468" s="288"/>
      <c r="VKH4468" s="288"/>
      <c r="VKI4468" s="288"/>
      <c r="VKJ4468" s="288"/>
      <c r="VKK4468" s="288"/>
      <c r="VKL4468" s="288"/>
      <c r="VKM4468" s="288"/>
      <c r="VKN4468" s="288"/>
      <c r="VKO4468" s="288"/>
      <c r="VKP4468" s="288"/>
      <c r="VKQ4468" s="288"/>
      <c r="VKR4468" s="288"/>
      <c r="VKS4468" s="288"/>
      <c r="VKT4468" s="288"/>
      <c r="VKU4468" s="288"/>
      <c r="VKV4468" s="288"/>
      <c r="VKW4468" s="288"/>
      <c r="VKX4468" s="288"/>
      <c r="VKY4468" s="288"/>
      <c r="VKZ4468" s="288"/>
      <c r="VLA4468" s="288"/>
      <c r="VLB4468" s="288"/>
      <c r="VLC4468" s="288"/>
      <c r="VLD4468" s="288"/>
      <c r="VLE4468" s="288"/>
      <c r="VLF4468" s="288"/>
      <c r="VLG4468" s="288"/>
      <c r="VLH4468" s="288"/>
      <c r="VLI4468" s="288"/>
      <c r="VLJ4468" s="288"/>
      <c r="VLK4468" s="288"/>
      <c r="VLL4468" s="288"/>
      <c r="VLM4468" s="288"/>
      <c r="VLN4468" s="288"/>
      <c r="VLO4468" s="288"/>
      <c r="VLP4468" s="288"/>
      <c r="VLQ4468" s="288"/>
      <c r="VLR4468" s="288"/>
      <c r="VLS4468" s="288"/>
      <c r="VLT4468" s="288"/>
      <c r="VLU4468" s="288"/>
      <c r="VLV4468" s="288"/>
      <c r="VLW4468" s="288"/>
      <c r="VLX4468" s="288"/>
      <c r="VLY4468" s="288"/>
      <c r="VLZ4468" s="288"/>
      <c r="VMA4468" s="288"/>
      <c r="VMB4468" s="288"/>
      <c r="VMC4468" s="288"/>
      <c r="VMD4468" s="288"/>
      <c r="VME4468" s="288"/>
      <c r="VMF4468" s="288"/>
      <c r="VMG4468" s="288"/>
      <c r="VMH4468" s="288"/>
      <c r="VMI4468" s="288"/>
      <c r="VMJ4468" s="288"/>
      <c r="VMK4468" s="288"/>
      <c r="VML4468" s="288"/>
      <c r="VMM4468" s="288"/>
      <c r="VMN4468" s="288"/>
      <c r="VMO4468" s="288"/>
      <c r="VMP4468" s="288"/>
      <c r="VMQ4468" s="288"/>
      <c r="VMR4468" s="288"/>
      <c r="VMS4468" s="288"/>
      <c r="VMT4468" s="288"/>
      <c r="VMU4468" s="288"/>
      <c r="VMV4468" s="288"/>
      <c r="VMW4468" s="288"/>
      <c r="VMX4468" s="288"/>
      <c r="VMY4468" s="288"/>
      <c r="VMZ4468" s="288"/>
      <c r="VNA4468" s="288"/>
      <c r="VNB4468" s="288"/>
      <c r="VNC4468" s="288"/>
      <c r="VND4468" s="288"/>
      <c r="VNE4468" s="288"/>
      <c r="VNF4468" s="288"/>
      <c r="VNG4468" s="288"/>
      <c r="VNH4468" s="288"/>
      <c r="VNI4468" s="288"/>
      <c r="VNJ4468" s="288"/>
      <c r="VNK4468" s="288"/>
      <c r="VNL4468" s="288"/>
      <c r="VNM4468" s="288"/>
      <c r="VNN4468" s="288"/>
      <c r="VNO4468" s="288"/>
      <c r="VNP4468" s="288"/>
      <c r="VNQ4468" s="288"/>
      <c r="VNR4468" s="288"/>
      <c r="VNS4468" s="288"/>
      <c r="VNT4468" s="288"/>
      <c r="VNU4468" s="288"/>
      <c r="VNV4468" s="288"/>
      <c r="VNW4468" s="288"/>
      <c r="VNX4468" s="288"/>
      <c r="VNY4468" s="288"/>
      <c r="VNZ4468" s="288"/>
      <c r="VOA4468" s="288"/>
      <c r="VOB4468" s="288"/>
      <c r="VOC4468" s="288"/>
      <c r="VOD4468" s="288"/>
      <c r="VOE4468" s="288"/>
      <c r="VOF4468" s="288"/>
      <c r="VOG4468" s="288"/>
      <c r="VOH4468" s="288"/>
      <c r="VOI4468" s="288"/>
      <c r="VOJ4468" s="288"/>
      <c r="VOK4468" s="288"/>
      <c r="VOL4468" s="288"/>
      <c r="VOM4468" s="288"/>
      <c r="VON4468" s="288"/>
      <c r="VOO4468" s="288"/>
      <c r="VOP4468" s="288"/>
      <c r="VOQ4468" s="288"/>
      <c r="VOR4468" s="288"/>
      <c r="VOS4468" s="288"/>
      <c r="VOT4468" s="288"/>
      <c r="VOU4468" s="288"/>
      <c r="VOV4468" s="288"/>
      <c r="VOW4468" s="288"/>
      <c r="VOX4468" s="288"/>
      <c r="VOY4468" s="288"/>
      <c r="VOZ4468" s="288"/>
      <c r="VPA4468" s="288"/>
      <c r="VPB4468" s="288"/>
      <c r="VPC4468" s="288"/>
      <c r="VPD4468" s="288"/>
      <c r="VPE4468" s="288"/>
      <c r="VPF4468" s="288"/>
      <c r="VPG4468" s="288"/>
      <c r="VPH4468" s="288"/>
      <c r="VPI4468" s="288"/>
      <c r="VPJ4468" s="288"/>
      <c r="VPK4468" s="288"/>
      <c r="VPL4468" s="288"/>
      <c r="VPM4468" s="288"/>
      <c r="VPN4468" s="288"/>
      <c r="VPO4468" s="288"/>
      <c r="VPP4468" s="288"/>
      <c r="VPQ4468" s="288"/>
      <c r="VPR4468" s="288"/>
      <c r="VPS4468" s="288"/>
      <c r="VPT4468" s="288"/>
      <c r="VPU4468" s="288"/>
      <c r="VPV4468" s="288"/>
      <c r="VPW4468" s="288"/>
      <c r="VPX4468" s="288"/>
      <c r="VPY4468" s="288"/>
      <c r="VPZ4468" s="288"/>
      <c r="VQA4468" s="288"/>
      <c r="VQB4468" s="288"/>
      <c r="VQC4468" s="288"/>
      <c r="VQD4468" s="288"/>
      <c r="VQE4468" s="288"/>
      <c r="VQF4468" s="288"/>
      <c r="VQG4468" s="288"/>
      <c r="VQH4468" s="288"/>
      <c r="VQI4468" s="288"/>
      <c r="VQJ4468" s="288"/>
      <c r="VQK4468" s="288"/>
      <c r="VQL4468" s="288"/>
      <c r="VQM4468" s="288"/>
      <c r="VQN4468" s="288"/>
      <c r="VQO4468" s="288"/>
      <c r="VQP4468" s="288"/>
      <c r="VQQ4468" s="288"/>
      <c r="VQR4468" s="288"/>
      <c r="VQS4468" s="288"/>
      <c r="VQT4468" s="288"/>
      <c r="VQU4468" s="288"/>
      <c r="VQV4468" s="288"/>
      <c r="VQW4468" s="288"/>
      <c r="VQX4468" s="288"/>
      <c r="VQY4468" s="288"/>
      <c r="VQZ4468" s="288"/>
      <c r="VRA4468" s="288"/>
      <c r="VRB4468" s="288"/>
      <c r="VRC4468" s="288"/>
      <c r="VRD4468" s="288"/>
      <c r="VRE4468" s="288"/>
      <c r="VRF4468" s="288"/>
      <c r="VRG4468" s="288"/>
      <c r="VRH4468" s="288"/>
      <c r="VRI4468" s="288"/>
      <c r="VRJ4468" s="288"/>
      <c r="VRK4468" s="288"/>
      <c r="VRL4468" s="288"/>
      <c r="VRM4468" s="288"/>
      <c r="VRN4468" s="288"/>
      <c r="VRO4468" s="288"/>
      <c r="VRP4468" s="288"/>
      <c r="VRQ4468" s="288"/>
      <c r="VRR4468" s="288"/>
      <c r="VRS4468" s="288"/>
      <c r="VRT4468" s="288"/>
      <c r="VRU4468" s="288"/>
      <c r="VRV4468" s="288"/>
      <c r="VRW4468" s="288"/>
      <c r="VRX4468" s="288"/>
      <c r="VRY4468" s="288"/>
      <c r="VRZ4468" s="288"/>
      <c r="VSA4468" s="288"/>
      <c r="VSB4468" s="288"/>
      <c r="VSC4468" s="288"/>
      <c r="VSD4468" s="288"/>
      <c r="VSE4468" s="288"/>
      <c r="VSF4468" s="288"/>
      <c r="VSG4468" s="288"/>
      <c r="VSH4468" s="288"/>
      <c r="VSI4468" s="288"/>
      <c r="VSJ4468" s="288"/>
      <c r="VSK4468" s="288"/>
      <c r="VSL4468" s="288"/>
      <c r="VSM4468" s="288"/>
      <c r="VSN4468" s="288"/>
      <c r="VSO4468" s="288"/>
      <c r="VSP4468" s="288"/>
      <c r="VSQ4468" s="288"/>
      <c r="VSR4468" s="288"/>
      <c r="VSS4468" s="288"/>
      <c r="VST4468" s="288"/>
      <c r="VSU4468" s="288"/>
      <c r="VSV4468" s="288"/>
      <c r="VSW4468" s="288"/>
      <c r="VSX4468" s="288"/>
      <c r="VSY4468" s="288"/>
      <c r="VSZ4468" s="288"/>
      <c r="VTA4468" s="288"/>
      <c r="VTB4468" s="288"/>
      <c r="VTC4468" s="288"/>
      <c r="VTD4468" s="288"/>
      <c r="VTE4468" s="288"/>
      <c r="VTF4468" s="288"/>
      <c r="VTG4468" s="288"/>
      <c r="VTH4468" s="288"/>
      <c r="VTI4468" s="288"/>
      <c r="VTJ4468" s="288"/>
      <c r="VTK4468" s="288"/>
      <c r="VTL4468" s="288"/>
      <c r="VTM4468" s="288"/>
      <c r="VTN4468" s="288"/>
      <c r="VTO4468" s="288"/>
      <c r="VTP4468" s="288"/>
      <c r="VTQ4468" s="288"/>
      <c r="VTR4468" s="288"/>
      <c r="VTS4468" s="288"/>
      <c r="VTT4468" s="288"/>
      <c r="VTU4468" s="288"/>
      <c r="VTV4468" s="288"/>
      <c r="VTW4468" s="288"/>
      <c r="VTX4468" s="288"/>
      <c r="VTY4468" s="288"/>
      <c r="VTZ4468" s="288"/>
      <c r="VUA4468" s="288"/>
      <c r="VUB4468" s="288"/>
      <c r="VUC4468" s="288"/>
      <c r="VUD4468" s="288"/>
      <c r="VUE4468" s="288"/>
      <c r="VUF4468" s="288"/>
      <c r="VUG4468" s="288"/>
      <c r="VUH4468" s="288"/>
      <c r="VUI4468" s="288"/>
      <c r="VUJ4468" s="288"/>
      <c r="VUK4468" s="288"/>
      <c r="VUL4468" s="288"/>
      <c r="VUM4468" s="288"/>
      <c r="VUN4468" s="288"/>
      <c r="VUO4468" s="288"/>
      <c r="VUP4468" s="288"/>
      <c r="VUQ4468" s="288"/>
      <c r="VUR4468" s="288"/>
      <c r="VUS4468" s="288"/>
      <c r="VUT4468" s="288"/>
      <c r="VUU4468" s="288"/>
      <c r="VUV4468" s="288"/>
      <c r="VUW4468" s="288"/>
      <c r="VUX4468" s="288"/>
      <c r="VUY4468" s="288"/>
      <c r="VUZ4468" s="288"/>
      <c r="VVA4468" s="288"/>
      <c r="VVB4468" s="288"/>
      <c r="VVC4468" s="288"/>
      <c r="VVD4468" s="288"/>
      <c r="VVE4468" s="288"/>
      <c r="VVF4468" s="288"/>
      <c r="VVG4468" s="288"/>
      <c r="VVH4468" s="288"/>
      <c r="VVI4468" s="288"/>
      <c r="VVJ4468" s="288"/>
      <c r="VVK4468" s="288"/>
      <c r="VVL4468" s="288"/>
      <c r="VVM4468" s="288"/>
      <c r="VVN4468" s="288"/>
      <c r="VVO4468" s="288"/>
      <c r="VVP4468" s="288"/>
      <c r="VVQ4468" s="288"/>
      <c r="VVR4468" s="288"/>
      <c r="VVS4468" s="288"/>
      <c r="VVT4468" s="288"/>
      <c r="VVU4468" s="288"/>
      <c r="VVV4468" s="288"/>
      <c r="VVW4468" s="288"/>
      <c r="VVX4468" s="288"/>
      <c r="VVY4468" s="288"/>
      <c r="VVZ4468" s="288"/>
      <c r="VWA4468" s="288"/>
      <c r="VWB4468" s="288"/>
      <c r="VWC4468" s="288"/>
      <c r="VWD4468" s="288"/>
      <c r="VWE4468" s="288"/>
      <c r="VWF4468" s="288"/>
      <c r="VWG4468" s="288"/>
      <c r="VWH4468" s="288"/>
      <c r="VWI4468" s="288"/>
      <c r="VWJ4468" s="288"/>
      <c r="VWK4468" s="288"/>
      <c r="VWL4468" s="288"/>
      <c r="VWM4468" s="288"/>
      <c r="VWN4468" s="288"/>
      <c r="VWO4468" s="288"/>
      <c r="VWP4468" s="288"/>
      <c r="VWQ4468" s="288"/>
      <c r="VWR4468" s="288"/>
      <c r="VWS4468" s="288"/>
      <c r="VWT4468" s="288"/>
      <c r="VWU4468" s="288"/>
      <c r="VWV4468" s="288"/>
      <c r="VWW4468" s="288"/>
      <c r="VWX4468" s="288"/>
      <c r="VWY4468" s="288"/>
      <c r="VWZ4468" s="288"/>
      <c r="VXA4468" s="288"/>
      <c r="VXB4468" s="288"/>
      <c r="VXC4468" s="288"/>
      <c r="VXD4468" s="288"/>
      <c r="VXE4468" s="288"/>
      <c r="VXF4468" s="288"/>
      <c r="VXG4468" s="288"/>
      <c r="VXH4468" s="288"/>
      <c r="VXI4468" s="288"/>
      <c r="VXJ4468" s="288"/>
      <c r="VXK4468" s="288"/>
      <c r="VXL4468" s="288"/>
      <c r="VXM4468" s="288"/>
      <c r="VXN4468" s="288"/>
      <c r="VXO4468" s="288"/>
      <c r="VXP4468" s="288"/>
      <c r="VXQ4468" s="288"/>
      <c r="VXR4468" s="288"/>
      <c r="VXS4468" s="288"/>
      <c r="VXT4468" s="288"/>
      <c r="VXU4468" s="288"/>
      <c r="VXV4468" s="288"/>
      <c r="VXW4468" s="288"/>
      <c r="VXX4468" s="288"/>
      <c r="VXY4468" s="288"/>
      <c r="VXZ4468" s="288"/>
      <c r="VYA4468" s="288"/>
      <c r="VYB4468" s="288"/>
      <c r="VYC4468" s="288"/>
      <c r="VYD4468" s="288"/>
      <c r="VYE4468" s="288"/>
      <c r="VYF4468" s="288"/>
      <c r="VYG4468" s="288"/>
      <c r="VYH4468" s="288"/>
      <c r="VYI4468" s="288"/>
      <c r="VYJ4468" s="288"/>
      <c r="VYK4468" s="288"/>
      <c r="VYL4468" s="288"/>
      <c r="VYM4468" s="288"/>
      <c r="VYN4468" s="288"/>
      <c r="VYO4468" s="288"/>
      <c r="VYP4468" s="288"/>
      <c r="VYQ4468" s="288"/>
      <c r="VYR4468" s="288"/>
      <c r="VYS4468" s="288"/>
      <c r="VYT4468" s="288"/>
      <c r="VYU4468" s="288"/>
      <c r="VYV4468" s="288"/>
      <c r="VYW4468" s="288"/>
      <c r="VYX4468" s="288"/>
      <c r="VYY4468" s="288"/>
      <c r="VYZ4468" s="288"/>
      <c r="VZA4468" s="288"/>
      <c r="VZB4468" s="288"/>
      <c r="VZC4468" s="288"/>
      <c r="VZD4468" s="288"/>
      <c r="VZE4468" s="288"/>
      <c r="VZF4468" s="288"/>
      <c r="VZG4468" s="288"/>
      <c r="VZH4468" s="288"/>
      <c r="VZI4468" s="288"/>
      <c r="VZJ4468" s="288"/>
      <c r="VZK4468" s="288"/>
      <c r="VZL4468" s="288"/>
      <c r="VZM4468" s="288"/>
      <c r="VZN4468" s="288"/>
      <c r="VZO4468" s="288"/>
      <c r="VZP4468" s="288"/>
      <c r="VZQ4468" s="288"/>
      <c r="VZR4468" s="288"/>
      <c r="VZS4468" s="288"/>
      <c r="VZT4468" s="288"/>
      <c r="VZU4468" s="288"/>
      <c r="VZV4468" s="288"/>
      <c r="VZW4468" s="288"/>
      <c r="VZX4468" s="288"/>
      <c r="VZY4468" s="288"/>
      <c r="VZZ4468" s="288"/>
      <c r="WAA4468" s="288"/>
      <c r="WAB4468" s="288"/>
      <c r="WAC4468" s="288"/>
      <c r="WAD4468" s="288"/>
      <c r="WAE4468" s="288"/>
      <c r="WAF4468" s="288"/>
      <c r="WAG4468" s="288"/>
      <c r="WAH4468" s="288"/>
      <c r="WAI4468" s="288"/>
      <c r="WAJ4468" s="288"/>
      <c r="WAK4468" s="288"/>
      <c r="WAL4468" s="288"/>
      <c r="WAM4468" s="288"/>
      <c r="WAN4468" s="288"/>
      <c r="WAO4468" s="288"/>
      <c r="WAP4468" s="288"/>
      <c r="WAQ4468" s="288"/>
      <c r="WAR4468" s="288"/>
      <c r="WAS4468" s="288"/>
      <c r="WAT4468" s="288"/>
      <c r="WAU4468" s="288"/>
      <c r="WAV4468" s="288"/>
      <c r="WAW4468" s="288"/>
      <c r="WAX4468" s="288"/>
      <c r="WAY4468" s="288"/>
      <c r="WAZ4468" s="288"/>
      <c r="WBA4468" s="288"/>
      <c r="WBB4468" s="288"/>
      <c r="WBC4468" s="288"/>
      <c r="WBD4468" s="288"/>
      <c r="WBE4468" s="288"/>
      <c r="WBF4468" s="288"/>
      <c r="WBG4468" s="288"/>
      <c r="WBH4468" s="288"/>
      <c r="WBI4468" s="288"/>
      <c r="WBJ4468" s="288"/>
      <c r="WBK4468" s="288"/>
      <c r="WBL4468" s="288"/>
      <c r="WBM4468" s="288"/>
      <c r="WBN4468" s="288"/>
      <c r="WBO4468" s="288"/>
      <c r="WBP4468" s="288"/>
      <c r="WBQ4468" s="288"/>
      <c r="WBR4468" s="288"/>
      <c r="WBS4468" s="288"/>
      <c r="WBT4468" s="288"/>
      <c r="WBU4468" s="288"/>
      <c r="WBV4468" s="288"/>
      <c r="WBW4468" s="288"/>
      <c r="WBX4468" s="288"/>
      <c r="WBY4468" s="288"/>
      <c r="WBZ4468" s="288"/>
      <c r="WCA4468" s="288"/>
      <c r="WCB4468" s="288"/>
      <c r="WCC4468" s="288"/>
      <c r="WCD4468" s="288"/>
      <c r="WCE4468" s="288"/>
      <c r="WCF4468" s="288"/>
      <c r="WCG4468" s="288"/>
      <c r="WCH4468" s="288"/>
      <c r="WCI4468" s="288"/>
      <c r="WCJ4468" s="288"/>
      <c r="WCK4468" s="288"/>
      <c r="WCL4468" s="288"/>
      <c r="WCM4468" s="288"/>
      <c r="WCN4468" s="288"/>
      <c r="WCO4468" s="288"/>
      <c r="WCP4468" s="288"/>
      <c r="WCQ4468" s="288"/>
      <c r="WCR4468" s="288"/>
      <c r="WCS4468" s="288"/>
      <c r="WCT4468" s="288"/>
      <c r="WCU4468" s="288"/>
      <c r="WCV4468" s="288"/>
      <c r="WCW4468" s="288"/>
      <c r="WCX4468" s="288"/>
      <c r="WCY4468" s="288"/>
      <c r="WCZ4468" s="288"/>
      <c r="WDA4468" s="288"/>
      <c r="WDB4468" s="288"/>
      <c r="WDC4468" s="288"/>
      <c r="WDD4468" s="288"/>
      <c r="WDE4468" s="288"/>
      <c r="WDF4468" s="288"/>
      <c r="WDG4468" s="288"/>
      <c r="WDH4468" s="288"/>
      <c r="WDI4468" s="288"/>
      <c r="WDJ4468" s="288"/>
      <c r="WDK4468" s="288"/>
      <c r="WDL4468" s="288"/>
      <c r="WDM4468" s="288"/>
      <c r="WDN4468" s="288"/>
      <c r="WDO4468" s="288"/>
      <c r="WDP4468" s="288"/>
      <c r="WDQ4468" s="288"/>
      <c r="WDR4468" s="288"/>
      <c r="WDS4468" s="288"/>
      <c r="WDT4468" s="288"/>
      <c r="WDU4468" s="288"/>
      <c r="WDV4468" s="288"/>
      <c r="WDW4468" s="288"/>
      <c r="WDX4468" s="288"/>
      <c r="WDY4468" s="288"/>
      <c r="WDZ4468" s="288"/>
      <c r="WEA4468" s="288"/>
      <c r="WEB4468" s="288"/>
      <c r="WEC4468" s="288"/>
      <c r="WED4468" s="288"/>
      <c r="WEE4468" s="288"/>
      <c r="WEF4468" s="288"/>
      <c r="WEG4468" s="288"/>
      <c r="WEH4468" s="288"/>
      <c r="WEI4468" s="288"/>
      <c r="WEJ4468" s="288"/>
      <c r="WEK4468" s="288"/>
      <c r="WEL4468" s="288"/>
      <c r="WEM4468" s="288"/>
      <c r="WEN4468" s="288"/>
      <c r="WEO4468" s="288"/>
      <c r="WEP4468" s="288"/>
      <c r="WEQ4468" s="288"/>
      <c r="WER4468" s="288"/>
      <c r="WES4468" s="288"/>
      <c r="WET4468" s="288"/>
      <c r="WEU4468" s="288"/>
      <c r="WEV4468" s="288"/>
      <c r="WEW4468" s="288"/>
      <c r="WEX4468" s="288"/>
      <c r="WEY4468" s="288"/>
      <c r="WEZ4468" s="288"/>
      <c r="WFA4468" s="288"/>
      <c r="WFB4468" s="288"/>
      <c r="WFC4468" s="288"/>
      <c r="WFD4468" s="288"/>
      <c r="WFE4468" s="288"/>
      <c r="WFF4468" s="288"/>
      <c r="WFG4468" s="288"/>
      <c r="WFH4468" s="288"/>
      <c r="WFI4468" s="288"/>
      <c r="WFJ4468" s="288"/>
      <c r="WFK4468" s="288"/>
      <c r="WFL4468" s="288"/>
      <c r="WFM4468" s="288"/>
      <c r="WFN4468" s="288"/>
      <c r="WFO4468" s="288"/>
      <c r="WFP4468" s="288"/>
      <c r="WFQ4468" s="288"/>
      <c r="WFR4468" s="288"/>
      <c r="WFS4468" s="288"/>
      <c r="WFT4468" s="288"/>
      <c r="WFU4468" s="288"/>
      <c r="WFV4468" s="288"/>
      <c r="WFW4468" s="288"/>
      <c r="WFX4468" s="288"/>
      <c r="WFY4468" s="288"/>
      <c r="WFZ4468" s="288"/>
      <c r="WGA4468" s="288"/>
      <c r="WGB4468" s="288"/>
      <c r="WGC4468" s="288"/>
      <c r="WGD4468" s="288"/>
      <c r="WGE4468" s="288"/>
      <c r="WGF4468" s="288"/>
      <c r="WGG4468" s="288"/>
      <c r="WGH4468" s="288"/>
      <c r="WGI4468" s="288"/>
      <c r="WGJ4468" s="288"/>
      <c r="WGK4468" s="288"/>
      <c r="WGL4468" s="288"/>
      <c r="WGM4468" s="288"/>
      <c r="WGN4468" s="288"/>
      <c r="WGO4468" s="288"/>
      <c r="WGP4468" s="288"/>
      <c r="WGQ4468" s="288"/>
      <c r="WGR4468" s="288"/>
      <c r="WGS4468" s="288"/>
      <c r="WGT4468" s="288"/>
      <c r="WGU4468" s="288"/>
      <c r="WGV4468" s="288"/>
      <c r="WGW4468" s="288"/>
      <c r="WGX4468" s="288"/>
      <c r="WGY4468" s="288"/>
      <c r="WGZ4468" s="288"/>
      <c r="WHA4468" s="288"/>
      <c r="WHB4468" s="288"/>
      <c r="WHC4468" s="288"/>
      <c r="WHD4468" s="288"/>
      <c r="WHE4468" s="288"/>
      <c r="WHF4468" s="288"/>
      <c r="WHG4468" s="288"/>
      <c r="WHH4468" s="288"/>
      <c r="WHI4468" s="288"/>
      <c r="WHJ4468" s="288"/>
      <c r="WHK4468" s="288"/>
      <c r="WHL4468" s="288"/>
      <c r="WHM4468" s="288"/>
      <c r="WHN4468" s="288"/>
      <c r="WHO4468" s="288"/>
      <c r="WHP4468" s="288"/>
      <c r="WHQ4468" s="288"/>
      <c r="WHR4468" s="288"/>
      <c r="WHS4468" s="288"/>
      <c r="WHT4468" s="288"/>
      <c r="WHU4468" s="288"/>
      <c r="WHV4468" s="288"/>
      <c r="WHW4468" s="288"/>
      <c r="WHX4468" s="288"/>
      <c r="WHY4468" s="288"/>
      <c r="WHZ4468" s="288"/>
      <c r="WIA4468" s="288"/>
      <c r="WIB4468" s="288"/>
      <c r="WIC4468" s="288"/>
      <c r="WID4468" s="288"/>
      <c r="WIE4468" s="288"/>
      <c r="WIF4468" s="288"/>
      <c r="WIG4468" s="288"/>
      <c r="WIH4468" s="288"/>
      <c r="WII4468" s="288"/>
      <c r="WIJ4468" s="288"/>
      <c r="WIK4468" s="288"/>
      <c r="WIL4468" s="288"/>
      <c r="WIM4468" s="288"/>
      <c r="WIN4468" s="288"/>
      <c r="WIO4468" s="288"/>
      <c r="WIP4468" s="288"/>
      <c r="WIQ4468" s="288"/>
      <c r="WIR4468" s="288"/>
      <c r="WIS4468" s="288"/>
      <c r="WIT4468" s="288"/>
      <c r="WIU4468" s="288"/>
      <c r="WIV4468" s="288"/>
      <c r="WIW4468" s="288"/>
      <c r="WIX4468" s="288"/>
      <c r="WIY4468" s="288"/>
      <c r="WIZ4468" s="288"/>
      <c r="WJA4468" s="288"/>
      <c r="WJB4468" s="288"/>
      <c r="WJC4468" s="288"/>
      <c r="WJD4468" s="288"/>
      <c r="WJE4468" s="288"/>
      <c r="WJF4468" s="288"/>
      <c r="WJG4468" s="288"/>
      <c r="WJH4468" s="288"/>
      <c r="WJI4468" s="288"/>
      <c r="WJJ4468" s="288"/>
      <c r="WJK4468" s="288"/>
      <c r="WJL4468" s="288"/>
      <c r="WJM4468" s="288"/>
      <c r="WJN4468" s="288"/>
      <c r="WJO4468" s="288"/>
      <c r="WJP4468" s="288"/>
      <c r="WJQ4468" s="288"/>
      <c r="WJR4468" s="288"/>
      <c r="WJS4468" s="288"/>
      <c r="WJT4468" s="288"/>
      <c r="WJU4468" s="288"/>
      <c r="WJV4468" s="288"/>
      <c r="WJW4468" s="288"/>
      <c r="WJX4468" s="288"/>
      <c r="WJY4468" s="288"/>
      <c r="WJZ4468" s="288"/>
      <c r="WKA4468" s="288"/>
      <c r="WKB4468" s="288"/>
      <c r="WKC4468" s="288"/>
      <c r="WKD4468" s="288"/>
      <c r="WKE4468" s="288"/>
      <c r="WKF4468" s="288"/>
      <c r="WKG4468" s="288"/>
      <c r="WKH4468" s="288"/>
      <c r="WKI4468" s="288"/>
      <c r="WKJ4468" s="288"/>
      <c r="WKK4468" s="288"/>
      <c r="WKL4468" s="288"/>
      <c r="WKM4468" s="288"/>
      <c r="WKN4468" s="288"/>
      <c r="WKO4468" s="288"/>
      <c r="WKP4468" s="288"/>
      <c r="WKQ4468" s="288"/>
      <c r="WKR4468" s="288"/>
      <c r="WKS4468" s="288"/>
      <c r="WKT4468" s="288"/>
      <c r="WKU4468" s="288"/>
      <c r="WKV4468" s="288"/>
      <c r="WKW4468" s="288"/>
      <c r="WKX4468" s="288"/>
      <c r="WKY4468" s="288"/>
      <c r="WKZ4468" s="288"/>
      <c r="WLA4468" s="288"/>
      <c r="WLB4468" s="288"/>
      <c r="WLC4468" s="288"/>
      <c r="WLD4468" s="288"/>
      <c r="WLE4468" s="288"/>
      <c r="WLF4468" s="288"/>
      <c r="WLG4468" s="288"/>
      <c r="WLH4468" s="288"/>
      <c r="WLI4468" s="288"/>
      <c r="WLJ4468" s="288"/>
      <c r="WLK4468" s="288"/>
      <c r="WLL4468" s="288"/>
      <c r="WLM4468" s="288"/>
      <c r="WLN4468" s="288"/>
      <c r="WLO4468" s="288"/>
      <c r="WLP4468" s="288"/>
      <c r="WLQ4468" s="288"/>
      <c r="WLR4468" s="288"/>
      <c r="WLS4468" s="288"/>
      <c r="WLT4468" s="288"/>
      <c r="WLU4468" s="288"/>
      <c r="WLV4468" s="288"/>
      <c r="WLW4468" s="288"/>
      <c r="WLX4468" s="288"/>
      <c r="WLY4468" s="288"/>
      <c r="WLZ4468" s="288"/>
      <c r="WMA4468" s="288"/>
      <c r="WMB4468" s="288"/>
      <c r="WMC4468" s="288"/>
      <c r="WMD4468" s="288"/>
      <c r="WME4468" s="288"/>
      <c r="WMF4468" s="288"/>
      <c r="WMG4468" s="288"/>
      <c r="WMH4468" s="288"/>
      <c r="WMI4468" s="288"/>
      <c r="WMJ4468" s="288"/>
      <c r="WMK4468" s="288"/>
      <c r="WML4468" s="288"/>
      <c r="WMM4468" s="288"/>
      <c r="WMN4468" s="288"/>
      <c r="WMO4468" s="288"/>
      <c r="WMP4468" s="288"/>
      <c r="WMQ4468" s="288"/>
      <c r="WMR4468" s="288"/>
      <c r="WMS4468" s="288"/>
      <c r="WMT4468" s="288"/>
      <c r="WMU4468" s="288"/>
      <c r="WMV4468" s="288"/>
      <c r="WMW4468" s="288"/>
      <c r="WMX4468" s="288"/>
      <c r="WMY4468" s="288"/>
      <c r="WMZ4468" s="288"/>
      <c r="WNA4468" s="288"/>
      <c r="WNB4468" s="288"/>
      <c r="WNC4468" s="288"/>
      <c r="WND4468" s="288"/>
      <c r="WNE4468" s="288"/>
      <c r="WNF4468" s="288"/>
      <c r="WNG4468" s="288"/>
      <c r="WNH4468" s="288"/>
      <c r="WNI4468" s="288"/>
      <c r="WNJ4468" s="288"/>
      <c r="WNK4468" s="288"/>
      <c r="WNL4468" s="288"/>
      <c r="WNM4468" s="288"/>
      <c r="WNN4468" s="288"/>
      <c r="WNO4468" s="288"/>
      <c r="WNP4468" s="288"/>
      <c r="WNQ4468" s="288"/>
      <c r="WNR4468" s="288"/>
      <c r="WNS4468" s="288"/>
      <c r="WNT4468" s="288"/>
      <c r="WNU4468" s="288"/>
      <c r="WNV4468" s="288"/>
      <c r="WNW4468" s="288"/>
      <c r="WNX4468" s="288"/>
      <c r="WNY4468" s="288"/>
      <c r="WNZ4468" s="288"/>
      <c r="WOA4468" s="288"/>
      <c r="WOB4468" s="288"/>
      <c r="WOC4468" s="288"/>
      <c r="WOD4468" s="288"/>
      <c r="WOE4468" s="288"/>
      <c r="WOF4468" s="288"/>
      <c r="WOG4468" s="288"/>
      <c r="WOH4468" s="288"/>
      <c r="WOI4468" s="288"/>
      <c r="WOJ4468" s="288"/>
      <c r="WOK4468" s="288"/>
      <c r="WOL4468" s="288"/>
      <c r="WOM4468" s="288"/>
      <c r="WON4468" s="288"/>
      <c r="WOO4468" s="288"/>
      <c r="WOP4468" s="288"/>
      <c r="WOQ4468" s="288"/>
      <c r="WOR4468" s="288"/>
      <c r="WOS4468" s="288"/>
      <c r="WOT4468" s="288"/>
      <c r="WOU4468" s="288"/>
      <c r="WOV4468" s="288"/>
      <c r="WOW4468" s="288"/>
      <c r="WOX4468" s="288"/>
      <c r="WOY4468" s="288"/>
      <c r="WOZ4468" s="288"/>
      <c r="WPA4468" s="288"/>
      <c r="WPB4468" s="288"/>
      <c r="WPC4468" s="288"/>
      <c r="WPD4468" s="288"/>
      <c r="WPE4468" s="288"/>
      <c r="WPF4468" s="288"/>
      <c r="WPG4468" s="288"/>
      <c r="WPH4468" s="288"/>
      <c r="WPI4468" s="288"/>
      <c r="WPJ4468" s="288"/>
      <c r="WPK4468" s="288"/>
      <c r="WPL4468" s="288"/>
      <c r="WPM4468" s="288"/>
      <c r="WPN4468" s="288"/>
      <c r="WPO4468" s="288"/>
      <c r="WPP4468" s="288"/>
      <c r="WPQ4468" s="288"/>
      <c r="WPR4468" s="288"/>
      <c r="WPS4468" s="288"/>
      <c r="WPT4468" s="288"/>
      <c r="WPU4468" s="288"/>
      <c r="WPV4468" s="288"/>
      <c r="WPW4468" s="288"/>
      <c r="WPX4468" s="288"/>
      <c r="WPY4468" s="288"/>
      <c r="WPZ4468" s="288"/>
      <c r="WQA4468" s="288"/>
      <c r="WQB4468" s="288"/>
      <c r="WQC4468" s="288"/>
      <c r="WQD4468" s="288"/>
      <c r="WQE4468" s="288"/>
      <c r="WQF4468" s="288"/>
      <c r="WQG4468" s="288"/>
      <c r="WQH4468" s="288"/>
      <c r="WQI4468" s="288"/>
      <c r="WQJ4468" s="288"/>
      <c r="WQK4468" s="288"/>
      <c r="WQL4468" s="288"/>
      <c r="WQM4468" s="288"/>
      <c r="WQN4468" s="288"/>
      <c r="WQO4468" s="288"/>
      <c r="WQP4468" s="288"/>
      <c r="WQQ4468" s="288"/>
      <c r="WQR4468" s="288"/>
      <c r="WQS4468" s="288"/>
      <c r="WQT4468" s="288"/>
      <c r="WQU4468" s="288"/>
      <c r="WQV4468" s="288"/>
      <c r="WQW4468" s="288"/>
      <c r="WQX4468" s="288"/>
      <c r="WQY4468" s="288"/>
      <c r="WQZ4468" s="288"/>
      <c r="WRA4468" s="288"/>
      <c r="WRB4468" s="288"/>
      <c r="WRC4468" s="288"/>
      <c r="WRD4468" s="288"/>
      <c r="WRE4468" s="288"/>
      <c r="WRF4468" s="288"/>
      <c r="WRG4468" s="288"/>
      <c r="WRH4468" s="288"/>
      <c r="WRI4468" s="288"/>
      <c r="WRJ4468" s="288"/>
      <c r="WRK4468" s="288"/>
      <c r="WRL4468" s="288"/>
      <c r="WRM4468" s="288"/>
      <c r="WRN4468" s="288"/>
      <c r="WRO4468" s="288"/>
      <c r="WRP4468" s="288"/>
      <c r="WRQ4468" s="288"/>
      <c r="WRR4468" s="288"/>
      <c r="WRS4468" s="288"/>
      <c r="WRT4468" s="288"/>
      <c r="WRU4468" s="288"/>
      <c r="WRV4468" s="288"/>
      <c r="WRW4468" s="288"/>
      <c r="WRX4468" s="288"/>
      <c r="WRY4468" s="288"/>
      <c r="WRZ4468" s="288"/>
      <c r="WSA4468" s="288"/>
      <c r="WSB4468" s="288"/>
      <c r="WSC4468" s="288"/>
      <c r="WSD4468" s="288"/>
      <c r="WSE4468" s="288"/>
      <c r="WSF4468" s="288"/>
      <c r="WSG4468" s="288"/>
      <c r="WSH4468" s="288"/>
      <c r="WSI4468" s="288"/>
      <c r="WSJ4468" s="288"/>
      <c r="WSK4468" s="288"/>
      <c r="WSL4468" s="288"/>
      <c r="WSM4468" s="288"/>
      <c r="WSN4468" s="288"/>
      <c r="WSO4468" s="288"/>
      <c r="WSP4468" s="288"/>
      <c r="WSQ4468" s="288"/>
      <c r="WSR4468" s="288"/>
      <c r="WSS4468" s="288"/>
      <c r="WST4468" s="288"/>
      <c r="WSU4468" s="288"/>
      <c r="WSV4468" s="288"/>
      <c r="WSW4468" s="288"/>
      <c r="WSX4468" s="288"/>
      <c r="WSY4468" s="288"/>
      <c r="WSZ4468" s="288"/>
      <c r="WTA4468" s="288"/>
      <c r="WTB4468" s="288"/>
      <c r="WTC4468" s="288"/>
      <c r="WTD4468" s="288"/>
      <c r="WTE4468" s="288"/>
      <c r="WTF4468" s="288"/>
      <c r="WTG4468" s="288"/>
      <c r="WTH4468" s="288"/>
      <c r="WTI4468" s="288"/>
      <c r="WTJ4468" s="288"/>
      <c r="WTK4468" s="288"/>
      <c r="WTL4468" s="288"/>
      <c r="WTM4468" s="288"/>
      <c r="WTN4468" s="288"/>
      <c r="WTO4468" s="288"/>
      <c r="WTP4468" s="288"/>
      <c r="WTQ4468" s="288"/>
      <c r="WTR4468" s="288"/>
      <c r="WTS4468" s="288"/>
      <c r="WTT4468" s="288"/>
      <c r="WTU4468" s="288"/>
      <c r="WTV4468" s="288"/>
      <c r="WTW4468" s="288"/>
      <c r="WTX4468" s="288"/>
      <c r="WTY4468" s="288"/>
      <c r="WTZ4468" s="288"/>
      <c r="WUA4468" s="288"/>
      <c r="WUB4468" s="288"/>
      <c r="WUC4468" s="288"/>
      <c r="WUD4468" s="288"/>
      <c r="WUE4468" s="288"/>
      <c r="WUF4468" s="288"/>
      <c r="WUG4468" s="288"/>
      <c r="WUH4468" s="288"/>
      <c r="WUI4468" s="288"/>
      <c r="WUJ4468" s="288"/>
      <c r="WUK4468" s="288"/>
      <c r="WUL4468" s="288"/>
      <c r="WUM4468" s="288"/>
      <c r="WUN4468" s="288"/>
      <c r="WUO4468" s="288"/>
      <c r="WUP4468" s="288"/>
      <c r="WUQ4468" s="288"/>
      <c r="WUR4468" s="288"/>
      <c r="WUS4468" s="288"/>
      <c r="WUT4468" s="288"/>
      <c r="WUU4468" s="288"/>
      <c r="WUV4468" s="288"/>
      <c r="WUW4468" s="288"/>
      <c r="WUX4468" s="288"/>
      <c r="WUY4468" s="288"/>
      <c r="WUZ4468" s="288"/>
      <c r="WVA4468" s="288"/>
      <c r="WVB4468" s="288"/>
      <c r="WVC4468" s="288"/>
      <c r="WVD4468" s="288"/>
      <c r="WVE4468" s="288"/>
      <c r="WVF4468" s="288"/>
      <c r="WVG4468" s="288"/>
      <c r="WVH4468" s="288"/>
      <c r="WVI4468" s="288"/>
      <c r="WVJ4468" s="288"/>
      <c r="WVK4468" s="288"/>
      <c r="WVL4468" s="288"/>
      <c r="WVM4468" s="288"/>
      <c r="WVN4468" s="288"/>
      <c r="WVO4468" s="288"/>
      <c r="WVP4468" s="288"/>
      <c r="WVQ4468" s="288"/>
      <c r="WVR4468" s="288"/>
      <c r="WVS4468" s="288"/>
      <c r="WVT4468" s="288"/>
      <c r="WVU4468" s="288"/>
      <c r="WVV4468" s="288"/>
      <c r="WVW4468" s="288"/>
      <c r="WVX4468" s="288"/>
      <c r="WVY4468" s="288"/>
      <c r="WVZ4468" s="288"/>
      <c r="WWA4468" s="288"/>
      <c r="WWB4468" s="288"/>
      <c r="WWC4468" s="288"/>
      <c r="WWD4468" s="288"/>
      <c r="WWE4468" s="288"/>
      <c r="WWF4468" s="288"/>
      <c r="WWG4468" s="288"/>
      <c r="WWH4468" s="288"/>
      <c r="WWI4468" s="288"/>
      <c r="WWJ4468" s="288"/>
      <c r="WWK4468" s="288"/>
      <c r="WWL4468" s="288"/>
      <c r="WWM4468" s="288"/>
      <c r="WWN4468" s="288"/>
      <c r="WWO4468" s="288"/>
      <c r="WWP4468" s="288"/>
      <c r="WWQ4468" s="288"/>
      <c r="WWR4468" s="288"/>
      <c r="WWS4468" s="288"/>
      <c r="WWT4468" s="288"/>
      <c r="WWU4468" s="288"/>
      <c r="WWV4468" s="288"/>
      <c r="WWW4468" s="288"/>
      <c r="WWX4468" s="288"/>
      <c r="WWY4468" s="288"/>
      <c r="WWZ4468" s="288"/>
      <c r="WXA4468" s="288"/>
      <c r="WXB4468" s="288"/>
      <c r="WXC4468" s="288"/>
      <c r="WXD4468" s="288"/>
      <c r="WXE4468" s="288"/>
      <c r="WXF4468" s="288"/>
      <c r="WXG4468" s="288"/>
      <c r="WXH4468" s="288"/>
      <c r="WXI4468" s="288"/>
      <c r="WXJ4468" s="288"/>
      <c r="WXK4468" s="288"/>
      <c r="WXL4468" s="288"/>
      <c r="WXM4468" s="288"/>
      <c r="WXN4468" s="288"/>
      <c r="WXO4468" s="288"/>
      <c r="WXP4468" s="288"/>
      <c r="WXQ4468" s="288"/>
      <c r="WXR4468" s="288"/>
      <c r="WXS4468" s="288"/>
      <c r="WXT4468" s="288"/>
      <c r="WXU4468" s="288"/>
      <c r="WXV4468" s="288"/>
      <c r="WXW4468" s="288"/>
      <c r="WXX4468" s="288"/>
      <c r="WXY4468" s="288"/>
      <c r="WXZ4468" s="288"/>
      <c r="WYA4468" s="288"/>
      <c r="WYB4468" s="288"/>
      <c r="WYC4468" s="288"/>
      <c r="WYD4468" s="288"/>
      <c r="WYE4468" s="288"/>
      <c r="WYF4468" s="288"/>
      <c r="WYG4468" s="288"/>
      <c r="WYH4468" s="288"/>
      <c r="WYI4468" s="288"/>
      <c r="WYJ4468" s="288"/>
      <c r="WYK4468" s="288"/>
      <c r="WYL4468" s="288"/>
      <c r="WYM4468" s="288"/>
      <c r="WYN4468" s="288"/>
      <c r="WYO4468" s="288"/>
      <c r="WYP4468" s="288"/>
      <c r="WYQ4468" s="288"/>
      <c r="WYR4468" s="288"/>
      <c r="WYS4468" s="288"/>
      <c r="WYT4468" s="288"/>
      <c r="WYU4468" s="288"/>
      <c r="WYV4468" s="288"/>
      <c r="WYW4468" s="288"/>
      <c r="WYX4468" s="288"/>
      <c r="WYY4468" s="288"/>
      <c r="WYZ4468" s="288"/>
      <c r="WZA4468" s="288"/>
      <c r="WZB4468" s="288"/>
      <c r="WZC4468" s="288"/>
      <c r="WZD4468" s="288"/>
      <c r="WZE4468" s="288"/>
      <c r="WZF4468" s="288"/>
      <c r="WZG4468" s="288"/>
      <c r="WZH4468" s="288"/>
      <c r="WZI4468" s="288"/>
      <c r="WZJ4468" s="288"/>
      <c r="WZK4468" s="288"/>
      <c r="WZL4468" s="288"/>
      <c r="WZM4468" s="288"/>
      <c r="WZN4468" s="288"/>
      <c r="WZO4468" s="288"/>
      <c r="WZP4468" s="288"/>
      <c r="WZQ4468" s="288"/>
      <c r="WZR4468" s="288"/>
      <c r="WZS4468" s="288"/>
      <c r="WZT4468" s="288"/>
      <c r="WZU4468" s="288"/>
      <c r="WZV4468" s="288"/>
      <c r="WZW4468" s="288"/>
      <c r="WZX4468" s="288"/>
      <c r="WZY4468" s="288"/>
      <c r="WZZ4468" s="288"/>
      <c r="XAA4468" s="288"/>
      <c r="XAB4468" s="288"/>
      <c r="XAC4468" s="288"/>
      <c r="XAD4468" s="288"/>
      <c r="XAE4468" s="288"/>
      <c r="XAF4468" s="288"/>
      <c r="XAG4468" s="288"/>
      <c r="XAH4468" s="288"/>
      <c r="XAI4468" s="288"/>
      <c r="XAJ4468" s="288"/>
      <c r="XAK4468" s="288"/>
      <c r="XAL4468" s="288"/>
      <c r="XAM4468" s="288"/>
      <c r="XAN4468" s="288"/>
      <c r="XAO4468" s="288"/>
      <c r="XAP4468" s="288"/>
      <c r="XAQ4468" s="288"/>
      <c r="XAR4468" s="288"/>
      <c r="XAS4468" s="288"/>
      <c r="XAT4468" s="288"/>
      <c r="XAU4468" s="288"/>
      <c r="XAV4468" s="288"/>
      <c r="XAW4468" s="288"/>
      <c r="XAX4468" s="288"/>
      <c r="XAY4468" s="288"/>
      <c r="XAZ4468" s="288"/>
      <c r="XBA4468" s="288"/>
      <c r="XBB4468" s="288"/>
      <c r="XBC4468" s="288"/>
      <c r="XBD4468" s="288"/>
      <c r="XBE4468" s="288"/>
      <c r="XBF4468" s="288"/>
      <c r="XBG4468" s="288"/>
      <c r="XBH4468" s="288"/>
      <c r="XBI4468" s="288"/>
      <c r="XBJ4468" s="288"/>
      <c r="XBK4468" s="288"/>
      <c r="XBL4468" s="288"/>
      <c r="XBM4468" s="288"/>
      <c r="XBN4468" s="288"/>
      <c r="XBO4468" s="288"/>
      <c r="XBP4468" s="288"/>
      <c r="XBQ4468" s="288"/>
      <c r="XBR4468" s="288"/>
      <c r="XBS4468" s="288"/>
      <c r="XBT4468" s="288"/>
      <c r="XBU4468" s="288"/>
      <c r="XBV4468" s="288"/>
      <c r="XBW4468" s="288"/>
      <c r="XBX4468" s="288"/>
      <c r="XBY4468" s="288"/>
      <c r="XBZ4468" s="288"/>
      <c r="XCA4468" s="288"/>
      <c r="XCB4468" s="288"/>
      <c r="XCC4468" s="288"/>
      <c r="XCD4468" s="288"/>
      <c r="XCE4468" s="288"/>
      <c r="XCF4468" s="288"/>
      <c r="XCG4468" s="288"/>
      <c r="XCH4468" s="288"/>
      <c r="XCI4468" s="288"/>
      <c r="XCJ4468" s="288"/>
      <c r="XCK4468" s="288"/>
      <c r="XCL4468" s="288"/>
      <c r="XCM4468" s="288"/>
      <c r="XCN4468" s="288"/>
      <c r="XCO4468" s="288"/>
      <c r="XCP4468" s="288"/>
      <c r="XCQ4468" s="288"/>
      <c r="XCR4468" s="288"/>
      <c r="XCS4468" s="288"/>
      <c r="XCT4468" s="288"/>
      <c r="XCU4468" s="288"/>
      <c r="XCV4468" s="288"/>
      <c r="XCW4468" s="288"/>
      <c r="XCX4468" s="288"/>
      <c r="XCY4468" s="288"/>
      <c r="XCZ4468" s="288"/>
      <c r="XDA4468" s="288"/>
      <c r="XDB4468" s="288"/>
      <c r="XDC4468" s="288"/>
      <c r="XDD4468" s="288"/>
      <c r="XDE4468" s="288"/>
      <c r="XDF4468" s="288"/>
      <c r="XDG4468" s="288"/>
      <c r="XDH4468" s="288"/>
      <c r="XDI4468" s="288"/>
      <c r="XDJ4468" s="288"/>
      <c r="XDK4468" s="288"/>
      <c r="XDL4468" s="288"/>
      <c r="XDM4468" s="288"/>
      <c r="XDN4468" s="288"/>
      <c r="XDO4468" s="288"/>
      <c r="XDP4468" s="288"/>
      <c r="XDQ4468" s="288"/>
      <c r="XDR4468" s="288"/>
      <c r="XDS4468" s="288"/>
      <c r="XDT4468" s="288"/>
      <c r="XDU4468" s="288"/>
      <c r="XDV4468" s="288"/>
      <c r="XDW4468" s="288"/>
      <c r="XDX4468" s="288"/>
      <c r="XDY4468" s="288"/>
      <c r="XDZ4468" s="288"/>
      <c r="XEA4468" s="288"/>
      <c r="XEB4468" s="288"/>
      <c r="XEC4468" s="288"/>
      <c r="XED4468" s="288"/>
      <c r="XEE4468" s="288"/>
      <c r="XEF4468" s="288"/>
      <c r="XEG4468" s="288"/>
      <c r="XEH4468" s="288"/>
      <c r="XEI4468" s="288"/>
      <c r="XEJ4468" s="288"/>
      <c r="XEK4468" s="288"/>
      <c r="XEL4468" s="288"/>
      <c r="XEM4468" s="288"/>
      <c r="XEN4468" s="288"/>
      <c r="XEO4468" s="288"/>
      <c r="XEP4468" s="288"/>
      <c r="XEQ4468" s="288"/>
      <c r="XER4468" s="288"/>
      <c r="XES4468" s="288"/>
      <c r="XET4468" s="288"/>
      <c r="XEU4468" s="288"/>
      <c r="XEV4468" s="288"/>
      <c r="XEW4468" s="288"/>
      <c r="XEX4468" s="288"/>
      <c r="XEY4468" s="288"/>
      <c r="XEZ4468" s="288"/>
      <c r="XFA4468" s="288"/>
      <c r="XFB4468" s="288"/>
      <c r="XFC4468" s="288"/>
    </row>
    <row r="4469" spans="1:16383" ht="63.75" customHeight="1" outlineLevel="1" x14ac:dyDescent="0.25">
      <c r="A4469" s="2" t="s">
        <v>1660</v>
      </c>
      <c r="B4469" s="3" t="s">
        <v>27</v>
      </c>
      <c r="C4469" s="2" t="s">
        <v>2759</v>
      </c>
      <c r="D4469" s="10" t="s">
        <v>9087</v>
      </c>
      <c r="E4469" s="10" t="s">
        <v>9087</v>
      </c>
      <c r="F4469" s="5" t="s">
        <v>2762</v>
      </c>
      <c r="G4469" s="2" t="s">
        <v>350</v>
      </c>
      <c r="H4469" s="2">
        <v>100</v>
      </c>
      <c r="I4469" s="2">
        <v>710000000</v>
      </c>
      <c r="J4469" s="2" t="s">
        <v>11537</v>
      </c>
      <c r="K4469" s="14">
        <v>41944</v>
      </c>
      <c r="L4469" s="5" t="s">
        <v>1153</v>
      </c>
      <c r="M4469" s="2"/>
      <c r="N4469" s="2" t="s">
        <v>453</v>
      </c>
      <c r="O4469" s="15" t="s">
        <v>61</v>
      </c>
      <c r="P4469" s="2"/>
      <c r="Q4469" s="2"/>
      <c r="R4469" s="5"/>
      <c r="S4469" s="9"/>
      <c r="T4469" s="9">
        <v>0</v>
      </c>
      <c r="U4469" s="9">
        <f t="shared" si="360"/>
        <v>0</v>
      </c>
      <c r="V4469" s="2" t="s">
        <v>345</v>
      </c>
      <c r="W4469" s="2">
        <v>2014</v>
      </c>
      <c r="X4469" s="2"/>
    </row>
    <row r="4470" spans="1:16383" s="236" customFormat="1" ht="69.75" customHeight="1" x14ac:dyDescent="0.25">
      <c r="A4470" s="276" t="s">
        <v>13573</v>
      </c>
      <c r="B4470" s="238" t="s">
        <v>27</v>
      </c>
      <c r="C4470" s="276" t="s">
        <v>2759</v>
      </c>
      <c r="D4470" s="275" t="s">
        <v>9087</v>
      </c>
      <c r="E4470" s="275" t="s">
        <v>9087</v>
      </c>
      <c r="F4470" s="274" t="s">
        <v>2762</v>
      </c>
      <c r="G4470" s="276" t="s">
        <v>29</v>
      </c>
      <c r="H4470" s="276">
        <v>100</v>
      </c>
      <c r="I4470" s="276">
        <v>710000000</v>
      </c>
      <c r="J4470" s="276" t="s">
        <v>1075</v>
      </c>
      <c r="K4470" s="248" t="s">
        <v>8555</v>
      </c>
      <c r="L4470" s="274" t="s">
        <v>1153</v>
      </c>
      <c r="M4470" s="276"/>
      <c r="N4470" s="276" t="s">
        <v>10994</v>
      </c>
      <c r="O4470" s="285">
        <v>0</v>
      </c>
      <c r="P4470" s="276"/>
      <c r="Q4470" s="276"/>
      <c r="R4470" s="274"/>
      <c r="S4470" s="278"/>
      <c r="T4470" s="278">
        <v>175655.35714285713</v>
      </c>
      <c r="U4470" s="278">
        <v>196734</v>
      </c>
      <c r="V4470" s="276" t="s">
        <v>345</v>
      </c>
      <c r="W4470" s="276">
        <v>2014</v>
      </c>
      <c r="X4470" s="276" t="s">
        <v>13574</v>
      </c>
      <c r="Y4470" s="290"/>
      <c r="Z4470" s="288"/>
      <c r="AA4470" s="288"/>
      <c r="AB4470" s="288"/>
      <c r="AC4470" s="288"/>
      <c r="AD4470" s="288"/>
      <c r="AE4470" s="288"/>
      <c r="AF4470" s="288"/>
      <c r="AG4470" s="288"/>
      <c r="AH4470" s="288"/>
      <c r="AI4470" s="288"/>
      <c r="AJ4470" s="288"/>
      <c r="AK4470" s="288"/>
      <c r="AL4470" s="288"/>
      <c r="AM4470" s="288"/>
      <c r="AN4470" s="288"/>
      <c r="AO4470" s="288"/>
      <c r="AP4470" s="288"/>
      <c r="AQ4470" s="288"/>
      <c r="AR4470" s="288"/>
      <c r="AS4470" s="288"/>
      <c r="AT4470" s="288"/>
      <c r="AU4470" s="288"/>
      <c r="AV4470" s="288"/>
      <c r="AW4470" s="288"/>
      <c r="AX4470" s="288"/>
      <c r="AY4470" s="288"/>
      <c r="AZ4470" s="288"/>
      <c r="BA4470" s="288"/>
      <c r="BB4470" s="288"/>
      <c r="BC4470" s="288"/>
      <c r="BD4470" s="288"/>
      <c r="BE4470" s="288"/>
      <c r="BF4470" s="288"/>
      <c r="BG4470" s="288"/>
      <c r="BH4470" s="288"/>
      <c r="BI4470" s="288"/>
      <c r="BJ4470" s="288"/>
      <c r="BK4470" s="288"/>
      <c r="BL4470" s="288"/>
      <c r="BM4470" s="288"/>
      <c r="BN4470" s="288"/>
      <c r="BO4470" s="288"/>
      <c r="BP4470" s="288"/>
      <c r="BQ4470" s="288"/>
      <c r="BR4470" s="288"/>
      <c r="BS4470" s="288"/>
      <c r="BT4470" s="288"/>
      <c r="BU4470" s="288"/>
      <c r="BV4470" s="288"/>
      <c r="BW4470" s="288"/>
      <c r="BX4470" s="288"/>
      <c r="BY4470" s="288"/>
      <c r="BZ4470" s="288"/>
      <c r="CA4470" s="288"/>
      <c r="CB4470" s="288"/>
      <c r="CC4470" s="288"/>
      <c r="CD4470" s="288"/>
      <c r="CE4470" s="288"/>
      <c r="CF4470" s="288"/>
      <c r="CG4470" s="288"/>
      <c r="CH4470" s="288"/>
      <c r="CI4470" s="288"/>
      <c r="CJ4470" s="288"/>
      <c r="CK4470" s="288"/>
      <c r="CL4470" s="288"/>
      <c r="CM4470" s="288"/>
      <c r="CN4470" s="288"/>
      <c r="CO4470" s="288"/>
      <c r="CP4470" s="288"/>
      <c r="CQ4470" s="288"/>
      <c r="CR4470" s="288"/>
      <c r="CS4470" s="288"/>
      <c r="CT4470" s="288"/>
      <c r="CU4470" s="288"/>
      <c r="CV4470" s="288"/>
      <c r="CW4470" s="288"/>
      <c r="CX4470" s="288"/>
      <c r="CY4470" s="288"/>
      <c r="CZ4470" s="288"/>
      <c r="DA4470" s="288"/>
      <c r="DB4470" s="288"/>
      <c r="DC4470" s="288"/>
      <c r="DD4470" s="288"/>
      <c r="DE4470" s="288"/>
      <c r="DF4470" s="288"/>
      <c r="DG4470" s="288"/>
      <c r="DH4470" s="288"/>
      <c r="DI4470" s="288"/>
      <c r="DJ4470" s="288"/>
      <c r="DK4470" s="288"/>
      <c r="DL4470" s="288"/>
      <c r="DM4470" s="288"/>
      <c r="DN4470" s="288"/>
      <c r="DO4470" s="288"/>
      <c r="DP4470" s="288"/>
      <c r="DQ4470" s="288"/>
      <c r="DR4470" s="288"/>
      <c r="DS4470" s="288"/>
      <c r="DT4470" s="288"/>
      <c r="DU4470" s="288"/>
      <c r="DV4470" s="288"/>
      <c r="DW4470" s="288"/>
      <c r="DX4470" s="288"/>
      <c r="DY4470" s="288"/>
      <c r="DZ4470" s="288"/>
      <c r="EA4470" s="288"/>
      <c r="EB4470" s="288"/>
      <c r="EC4470" s="288"/>
      <c r="ED4470" s="288"/>
      <c r="EE4470" s="288"/>
      <c r="EF4470" s="288"/>
      <c r="EG4470" s="288"/>
      <c r="EH4470" s="288"/>
      <c r="EI4470" s="288"/>
      <c r="EJ4470" s="288"/>
      <c r="EK4470" s="288"/>
      <c r="EL4470" s="288"/>
      <c r="EM4470" s="288"/>
      <c r="EN4470" s="288"/>
      <c r="EO4470" s="288"/>
      <c r="EP4470" s="288"/>
      <c r="EQ4470" s="288"/>
      <c r="ER4470" s="288"/>
      <c r="ES4470" s="288"/>
      <c r="ET4470" s="288"/>
      <c r="EU4470" s="288"/>
      <c r="EV4470" s="288"/>
      <c r="EW4470" s="288"/>
      <c r="EX4470" s="288"/>
      <c r="EY4470" s="288"/>
      <c r="EZ4470" s="288"/>
      <c r="FA4470" s="288"/>
      <c r="FB4470" s="288"/>
      <c r="FC4470" s="288"/>
      <c r="FD4470" s="288"/>
      <c r="FE4470" s="288"/>
      <c r="FF4470" s="288"/>
      <c r="FG4470" s="288"/>
      <c r="FH4470" s="288"/>
      <c r="FI4470" s="288"/>
      <c r="FJ4470" s="288"/>
      <c r="FK4470" s="288"/>
      <c r="FL4470" s="288"/>
      <c r="FM4470" s="288"/>
      <c r="FN4470" s="288"/>
      <c r="FO4470" s="288"/>
      <c r="FP4470" s="288"/>
      <c r="FQ4470" s="288"/>
      <c r="FR4470" s="288"/>
      <c r="FS4470" s="288"/>
      <c r="FT4470" s="288"/>
      <c r="FU4470" s="288"/>
      <c r="FV4470" s="288"/>
      <c r="FW4470" s="288"/>
      <c r="FX4470" s="288"/>
      <c r="FY4470" s="288"/>
      <c r="FZ4470" s="288"/>
      <c r="GA4470" s="288"/>
      <c r="GB4470" s="288"/>
      <c r="GC4470" s="288"/>
      <c r="GD4470" s="288"/>
      <c r="GE4470" s="288"/>
      <c r="GF4470" s="288"/>
      <c r="GG4470" s="288"/>
      <c r="GH4470" s="288"/>
      <c r="GI4470" s="288"/>
      <c r="GJ4470" s="288"/>
      <c r="GK4470" s="288"/>
      <c r="GL4470" s="288"/>
      <c r="GM4470" s="288"/>
      <c r="GN4470" s="288"/>
      <c r="GO4470" s="288"/>
      <c r="GP4470" s="288"/>
      <c r="GQ4470" s="288"/>
      <c r="GR4470" s="288"/>
      <c r="GS4470" s="288"/>
      <c r="GT4470" s="288"/>
      <c r="GU4470" s="288"/>
      <c r="GV4470" s="288"/>
      <c r="GW4470" s="288"/>
      <c r="GX4470" s="288"/>
      <c r="GY4470" s="288"/>
      <c r="GZ4470" s="288"/>
      <c r="HA4470" s="288"/>
      <c r="HB4470" s="288"/>
      <c r="HC4470" s="288"/>
      <c r="HD4470" s="288"/>
      <c r="HE4470" s="288"/>
      <c r="HF4470" s="288"/>
      <c r="HG4470" s="288"/>
      <c r="HH4470" s="288"/>
      <c r="HI4470" s="288"/>
      <c r="HJ4470" s="288"/>
      <c r="HK4470" s="288"/>
      <c r="HL4470" s="288"/>
      <c r="HM4470" s="288"/>
      <c r="HN4470" s="288"/>
      <c r="HO4470" s="288"/>
      <c r="HP4470" s="288"/>
      <c r="HQ4470" s="288"/>
      <c r="HR4470" s="288"/>
      <c r="HS4470" s="288"/>
      <c r="HT4470" s="288"/>
      <c r="HU4470" s="288"/>
      <c r="HV4470" s="288"/>
      <c r="HW4470" s="288"/>
      <c r="HX4470" s="288"/>
      <c r="HY4470" s="288"/>
      <c r="HZ4470" s="288"/>
      <c r="IA4470" s="288"/>
      <c r="IB4470" s="288"/>
      <c r="IC4470" s="288"/>
      <c r="ID4470" s="288"/>
      <c r="IE4470" s="288"/>
      <c r="IF4470" s="288"/>
      <c r="IG4470" s="288"/>
      <c r="IH4470" s="288"/>
      <c r="II4470" s="288"/>
      <c r="IJ4470" s="288"/>
      <c r="IK4470" s="288"/>
      <c r="IL4470" s="288"/>
      <c r="IM4470" s="288"/>
      <c r="IN4470" s="288"/>
      <c r="IO4470" s="288"/>
      <c r="IP4470" s="288"/>
      <c r="IQ4470" s="288"/>
      <c r="IR4470" s="288"/>
      <c r="IS4470" s="288"/>
      <c r="IT4470" s="288"/>
      <c r="IU4470" s="288"/>
      <c r="IV4470" s="288"/>
      <c r="IW4470" s="288"/>
      <c r="IX4470" s="288"/>
      <c r="IY4470" s="288"/>
      <c r="IZ4470" s="288"/>
      <c r="JA4470" s="288"/>
      <c r="JB4470" s="288"/>
      <c r="JC4470" s="288"/>
      <c r="JD4470" s="288"/>
      <c r="JE4470" s="288"/>
      <c r="JF4470" s="288"/>
      <c r="JG4470" s="288"/>
      <c r="JH4470" s="288"/>
      <c r="JI4470" s="288"/>
      <c r="JJ4470" s="288"/>
      <c r="JK4470" s="288"/>
      <c r="JL4470" s="288"/>
      <c r="JM4470" s="288"/>
      <c r="JN4470" s="288"/>
      <c r="JO4470" s="288"/>
      <c r="JP4470" s="288"/>
      <c r="JQ4470" s="288"/>
      <c r="JR4470" s="288"/>
      <c r="JS4470" s="288"/>
      <c r="JT4470" s="288"/>
      <c r="JU4470" s="288"/>
      <c r="JV4470" s="288"/>
      <c r="JW4470" s="288"/>
      <c r="JX4470" s="288"/>
      <c r="JY4470" s="288"/>
      <c r="JZ4470" s="288"/>
      <c r="KA4470" s="288"/>
      <c r="KB4470" s="288"/>
      <c r="KC4470" s="288"/>
      <c r="KD4470" s="288"/>
      <c r="KE4470" s="288"/>
      <c r="KF4470" s="288"/>
      <c r="KG4470" s="288"/>
      <c r="KH4470" s="288"/>
      <c r="KI4470" s="288"/>
      <c r="KJ4470" s="288"/>
      <c r="KK4470" s="288"/>
      <c r="KL4470" s="288"/>
      <c r="KM4470" s="288"/>
      <c r="KN4470" s="288"/>
      <c r="KO4470" s="288"/>
      <c r="KP4470" s="288"/>
      <c r="KQ4470" s="288"/>
      <c r="KR4470" s="288"/>
      <c r="KS4470" s="288"/>
      <c r="KT4470" s="288"/>
      <c r="KU4470" s="288"/>
      <c r="KV4470" s="288"/>
      <c r="KW4470" s="288"/>
      <c r="KX4470" s="288"/>
      <c r="KY4470" s="288"/>
      <c r="KZ4470" s="288"/>
      <c r="LA4470" s="288"/>
      <c r="LB4470" s="288"/>
      <c r="LC4470" s="288"/>
      <c r="LD4470" s="288"/>
      <c r="LE4470" s="288"/>
      <c r="LF4470" s="288"/>
      <c r="LG4470" s="288"/>
      <c r="LH4470" s="288"/>
      <c r="LI4470" s="288"/>
      <c r="LJ4470" s="288"/>
      <c r="LK4470" s="288"/>
      <c r="LL4470" s="288"/>
      <c r="LM4470" s="288"/>
      <c r="LN4470" s="288"/>
      <c r="LO4470" s="288"/>
      <c r="LP4470" s="288"/>
      <c r="LQ4470" s="288"/>
      <c r="LR4470" s="288"/>
      <c r="LS4470" s="288"/>
      <c r="LT4470" s="288"/>
      <c r="LU4470" s="288"/>
      <c r="LV4470" s="288"/>
      <c r="LW4470" s="288"/>
      <c r="LX4470" s="288"/>
      <c r="LY4470" s="288"/>
      <c r="LZ4470" s="288"/>
      <c r="MA4470" s="288"/>
      <c r="MB4470" s="288"/>
      <c r="MC4470" s="288"/>
      <c r="MD4470" s="288"/>
      <c r="ME4470" s="288"/>
      <c r="MF4470" s="288"/>
      <c r="MG4470" s="288"/>
      <c r="MH4470" s="288"/>
      <c r="MI4470" s="288"/>
      <c r="MJ4470" s="288"/>
      <c r="MK4470" s="288"/>
      <c r="ML4470" s="288"/>
      <c r="MM4470" s="288"/>
      <c r="MN4470" s="288"/>
      <c r="MO4470" s="288"/>
      <c r="MP4470" s="288"/>
      <c r="MQ4470" s="288"/>
      <c r="MR4470" s="288"/>
      <c r="MS4470" s="288"/>
      <c r="MT4470" s="288"/>
      <c r="MU4470" s="288"/>
      <c r="MV4470" s="288"/>
      <c r="MW4470" s="288"/>
      <c r="MX4470" s="288"/>
      <c r="MY4470" s="288"/>
      <c r="MZ4470" s="288"/>
      <c r="NA4470" s="288"/>
      <c r="NB4470" s="288"/>
      <c r="NC4470" s="288"/>
      <c r="ND4470" s="288"/>
      <c r="NE4470" s="288"/>
      <c r="NF4470" s="288"/>
      <c r="NG4470" s="288"/>
      <c r="NH4470" s="288"/>
      <c r="NI4470" s="288"/>
      <c r="NJ4470" s="288"/>
      <c r="NK4470" s="288"/>
      <c r="NL4470" s="288"/>
      <c r="NM4470" s="288"/>
      <c r="NN4470" s="288"/>
      <c r="NO4470" s="288"/>
      <c r="NP4470" s="288"/>
      <c r="NQ4470" s="288"/>
      <c r="NR4470" s="288"/>
      <c r="NS4470" s="288"/>
      <c r="NT4470" s="288"/>
      <c r="NU4470" s="288"/>
      <c r="NV4470" s="288"/>
      <c r="NW4470" s="288"/>
      <c r="NX4470" s="288"/>
      <c r="NY4470" s="288"/>
      <c r="NZ4470" s="288"/>
      <c r="OA4470" s="288"/>
      <c r="OB4470" s="288"/>
      <c r="OC4470" s="288"/>
      <c r="OD4470" s="288"/>
      <c r="OE4470" s="288"/>
      <c r="OF4470" s="288"/>
      <c r="OG4470" s="288"/>
      <c r="OH4470" s="288"/>
      <c r="OI4470" s="288"/>
      <c r="OJ4470" s="288"/>
      <c r="OK4470" s="288"/>
      <c r="OL4470" s="288"/>
      <c r="OM4470" s="288"/>
      <c r="ON4470" s="288"/>
      <c r="OO4470" s="288"/>
      <c r="OP4470" s="288"/>
      <c r="OQ4470" s="288"/>
      <c r="OR4470" s="288"/>
      <c r="OS4470" s="288"/>
      <c r="OT4470" s="288"/>
      <c r="OU4470" s="288"/>
      <c r="OV4470" s="288"/>
      <c r="OW4470" s="288"/>
      <c r="OX4470" s="288"/>
      <c r="OY4470" s="288"/>
      <c r="OZ4470" s="288"/>
      <c r="PA4470" s="288"/>
      <c r="PB4470" s="288"/>
      <c r="PC4470" s="288"/>
      <c r="PD4470" s="288"/>
      <c r="PE4470" s="288"/>
      <c r="PF4470" s="288"/>
      <c r="PG4470" s="288"/>
      <c r="PH4470" s="288"/>
      <c r="PI4470" s="288"/>
      <c r="PJ4470" s="288"/>
      <c r="PK4470" s="288"/>
      <c r="PL4470" s="288"/>
      <c r="PM4470" s="288"/>
      <c r="PN4470" s="288"/>
      <c r="PO4470" s="288"/>
      <c r="PP4470" s="288"/>
      <c r="PQ4470" s="288"/>
      <c r="PR4470" s="288"/>
      <c r="PS4470" s="288"/>
      <c r="PT4470" s="288"/>
      <c r="PU4470" s="288"/>
      <c r="PV4470" s="288"/>
      <c r="PW4470" s="288"/>
      <c r="PX4470" s="288"/>
      <c r="PY4470" s="288"/>
      <c r="PZ4470" s="288"/>
      <c r="QA4470" s="288"/>
      <c r="QB4470" s="288"/>
      <c r="QC4470" s="288"/>
      <c r="QD4470" s="288"/>
      <c r="QE4470" s="288"/>
      <c r="QF4470" s="288"/>
      <c r="QG4470" s="288"/>
      <c r="QH4470" s="288"/>
      <c r="QI4470" s="288"/>
      <c r="QJ4470" s="288"/>
      <c r="QK4470" s="288"/>
      <c r="QL4470" s="288"/>
      <c r="QM4470" s="288"/>
      <c r="QN4470" s="288"/>
      <c r="QO4470" s="288"/>
      <c r="QP4470" s="288"/>
      <c r="QQ4470" s="288"/>
      <c r="QR4470" s="288"/>
      <c r="QS4470" s="288"/>
      <c r="QT4470" s="288"/>
      <c r="QU4470" s="288"/>
      <c r="QV4470" s="288"/>
      <c r="QW4470" s="288"/>
      <c r="QX4470" s="288"/>
      <c r="QY4470" s="288"/>
      <c r="QZ4470" s="288"/>
      <c r="RA4470" s="288"/>
      <c r="RB4470" s="288"/>
      <c r="RC4470" s="288"/>
      <c r="RD4470" s="288"/>
      <c r="RE4470" s="288"/>
      <c r="RF4470" s="288"/>
      <c r="RG4470" s="288"/>
      <c r="RH4470" s="288"/>
      <c r="RI4470" s="288"/>
      <c r="RJ4470" s="288"/>
      <c r="RK4470" s="288"/>
      <c r="RL4470" s="288"/>
      <c r="RM4470" s="288"/>
      <c r="RN4470" s="288"/>
      <c r="RO4470" s="288"/>
      <c r="RP4470" s="288"/>
      <c r="RQ4470" s="288"/>
      <c r="RR4470" s="288"/>
      <c r="RS4470" s="288"/>
      <c r="RT4470" s="288"/>
      <c r="RU4470" s="288"/>
      <c r="RV4470" s="288"/>
      <c r="RW4470" s="288"/>
      <c r="RX4470" s="288"/>
      <c r="RY4470" s="288"/>
      <c r="RZ4470" s="288"/>
      <c r="SA4470" s="288"/>
      <c r="SB4470" s="288"/>
      <c r="SC4470" s="288"/>
      <c r="SD4470" s="288"/>
      <c r="SE4470" s="288"/>
      <c r="SF4470" s="288"/>
      <c r="SG4470" s="288"/>
      <c r="SH4470" s="288"/>
      <c r="SI4470" s="288"/>
      <c r="SJ4470" s="288"/>
      <c r="SK4470" s="288"/>
      <c r="SL4470" s="288"/>
      <c r="SM4470" s="288"/>
      <c r="SN4470" s="288"/>
      <c r="SO4470" s="288"/>
      <c r="SP4470" s="288"/>
      <c r="SQ4470" s="288"/>
      <c r="SR4470" s="288"/>
      <c r="SS4470" s="288"/>
      <c r="ST4470" s="288"/>
      <c r="SU4470" s="288"/>
      <c r="SV4470" s="288"/>
      <c r="SW4470" s="288"/>
      <c r="SX4470" s="288"/>
      <c r="SY4470" s="288"/>
      <c r="SZ4470" s="288"/>
      <c r="TA4470" s="288"/>
      <c r="TB4470" s="288"/>
      <c r="TC4470" s="288"/>
      <c r="TD4470" s="288"/>
      <c r="TE4470" s="288"/>
      <c r="TF4470" s="288"/>
      <c r="TG4470" s="288"/>
      <c r="TH4470" s="288"/>
      <c r="TI4470" s="288"/>
      <c r="TJ4470" s="288"/>
      <c r="TK4470" s="288"/>
      <c r="TL4470" s="288"/>
      <c r="TM4470" s="288"/>
      <c r="TN4470" s="288"/>
      <c r="TO4470" s="288"/>
      <c r="TP4470" s="288"/>
      <c r="TQ4470" s="288"/>
      <c r="TR4470" s="288"/>
      <c r="TS4470" s="288"/>
      <c r="TT4470" s="288"/>
      <c r="TU4470" s="288"/>
      <c r="TV4470" s="288"/>
      <c r="TW4470" s="288"/>
      <c r="TX4470" s="288"/>
      <c r="TY4470" s="288"/>
      <c r="TZ4470" s="288"/>
      <c r="UA4470" s="288"/>
      <c r="UB4470" s="288"/>
      <c r="UC4470" s="288"/>
      <c r="UD4470" s="288"/>
      <c r="UE4470" s="288"/>
      <c r="UF4470" s="288"/>
      <c r="UG4470" s="288"/>
      <c r="UH4470" s="288"/>
      <c r="UI4470" s="288"/>
      <c r="UJ4470" s="288"/>
      <c r="UK4470" s="288"/>
      <c r="UL4470" s="288"/>
      <c r="UM4470" s="288"/>
      <c r="UN4470" s="288"/>
      <c r="UO4470" s="288"/>
      <c r="UP4470" s="288"/>
      <c r="UQ4470" s="288"/>
      <c r="UR4470" s="288"/>
      <c r="US4470" s="288"/>
      <c r="UT4470" s="288"/>
      <c r="UU4470" s="288"/>
      <c r="UV4470" s="288"/>
      <c r="UW4470" s="288"/>
      <c r="UX4470" s="288"/>
      <c r="UY4470" s="288"/>
      <c r="UZ4470" s="288"/>
      <c r="VA4470" s="288"/>
      <c r="VB4470" s="288"/>
      <c r="VC4470" s="288"/>
      <c r="VD4470" s="288"/>
      <c r="VE4470" s="288"/>
      <c r="VF4470" s="288"/>
      <c r="VG4470" s="288"/>
      <c r="VH4470" s="288"/>
      <c r="VI4470" s="288"/>
      <c r="VJ4470" s="288"/>
      <c r="VK4470" s="288"/>
      <c r="VL4470" s="288"/>
      <c r="VM4470" s="288"/>
      <c r="VN4470" s="288"/>
      <c r="VO4470" s="288"/>
      <c r="VP4470" s="288"/>
      <c r="VQ4470" s="288"/>
      <c r="VR4470" s="288"/>
      <c r="VS4470" s="288"/>
      <c r="VT4470" s="288"/>
      <c r="VU4470" s="288"/>
      <c r="VV4470" s="288"/>
      <c r="VW4470" s="288"/>
      <c r="VX4470" s="288"/>
      <c r="VY4470" s="288"/>
      <c r="VZ4470" s="288"/>
      <c r="WA4470" s="288"/>
      <c r="WB4470" s="288"/>
      <c r="WC4470" s="288"/>
      <c r="WD4470" s="288"/>
      <c r="WE4470" s="288"/>
      <c r="WF4470" s="288"/>
      <c r="WG4470" s="288"/>
      <c r="WH4470" s="288"/>
      <c r="WI4470" s="288"/>
      <c r="WJ4470" s="288"/>
      <c r="WK4470" s="288"/>
      <c r="WL4470" s="288"/>
      <c r="WM4470" s="288"/>
      <c r="WN4470" s="288"/>
      <c r="WO4470" s="288"/>
      <c r="WP4470" s="288"/>
      <c r="WQ4470" s="288"/>
      <c r="WR4470" s="288"/>
      <c r="WS4470" s="288"/>
      <c r="WT4470" s="288"/>
      <c r="WU4470" s="288"/>
      <c r="WV4470" s="288"/>
      <c r="WW4470" s="288"/>
      <c r="WX4470" s="288"/>
      <c r="WY4470" s="288"/>
      <c r="WZ4470" s="288"/>
      <c r="XA4470" s="288"/>
      <c r="XB4470" s="288"/>
      <c r="XC4470" s="288"/>
      <c r="XD4470" s="288"/>
      <c r="XE4470" s="288"/>
      <c r="XF4470" s="288"/>
      <c r="XG4470" s="288"/>
      <c r="XH4470" s="288"/>
      <c r="XI4470" s="288"/>
      <c r="XJ4470" s="288"/>
      <c r="XK4470" s="288"/>
      <c r="XL4470" s="288"/>
      <c r="XM4470" s="288"/>
      <c r="XN4470" s="288"/>
      <c r="XO4470" s="288"/>
      <c r="XP4470" s="288"/>
      <c r="XQ4470" s="288"/>
      <c r="XR4470" s="288"/>
      <c r="XS4470" s="288"/>
      <c r="XT4470" s="288"/>
      <c r="XU4470" s="288"/>
      <c r="XV4470" s="288"/>
      <c r="XW4470" s="288"/>
      <c r="XX4470" s="288"/>
      <c r="XY4470" s="288"/>
      <c r="XZ4470" s="288"/>
      <c r="YA4470" s="288"/>
      <c r="YB4470" s="288"/>
      <c r="YC4470" s="288"/>
      <c r="YD4470" s="288"/>
      <c r="YE4470" s="288"/>
      <c r="YF4470" s="288"/>
      <c r="YG4470" s="288"/>
      <c r="YH4470" s="288"/>
      <c r="YI4470" s="288"/>
      <c r="YJ4470" s="288"/>
      <c r="YK4470" s="288"/>
      <c r="YL4470" s="288"/>
      <c r="YM4470" s="288"/>
      <c r="YN4470" s="288"/>
      <c r="YO4470" s="288"/>
      <c r="YP4470" s="288"/>
      <c r="YQ4470" s="288"/>
      <c r="YR4470" s="288"/>
      <c r="YS4470" s="288"/>
      <c r="YT4470" s="288"/>
      <c r="YU4470" s="288"/>
      <c r="YV4470" s="288"/>
      <c r="YW4470" s="288"/>
      <c r="YX4470" s="288"/>
      <c r="YY4470" s="288"/>
      <c r="YZ4470" s="288"/>
      <c r="ZA4470" s="288"/>
      <c r="ZB4470" s="288"/>
      <c r="ZC4470" s="288"/>
      <c r="ZD4470" s="288"/>
      <c r="ZE4470" s="288"/>
      <c r="ZF4470" s="288"/>
      <c r="ZG4470" s="288"/>
      <c r="ZH4470" s="288"/>
      <c r="ZI4470" s="288"/>
      <c r="ZJ4470" s="288"/>
      <c r="ZK4470" s="288"/>
      <c r="ZL4470" s="288"/>
      <c r="ZM4470" s="288"/>
      <c r="ZN4470" s="288"/>
      <c r="ZO4470" s="288"/>
      <c r="ZP4470" s="288"/>
      <c r="ZQ4470" s="288"/>
      <c r="ZR4470" s="288"/>
      <c r="ZS4470" s="288"/>
      <c r="ZT4470" s="288"/>
      <c r="ZU4470" s="288"/>
      <c r="ZV4470" s="288"/>
      <c r="ZW4470" s="288"/>
      <c r="ZX4470" s="288"/>
      <c r="ZY4470" s="288"/>
      <c r="ZZ4470" s="288"/>
      <c r="AAA4470" s="288"/>
      <c r="AAB4470" s="288"/>
      <c r="AAC4470" s="288"/>
      <c r="AAD4470" s="288"/>
      <c r="AAE4470" s="288"/>
      <c r="AAF4470" s="288"/>
      <c r="AAG4470" s="288"/>
      <c r="AAH4470" s="288"/>
      <c r="AAI4470" s="288"/>
      <c r="AAJ4470" s="288"/>
      <c r="AAK4470" s="288"/>
      <c r="AAL4470" s="288"/>
      <c r="AAM4470" s="288"/>
      <c r="AAN4470" s="288"/>
      <c r="AAO4470" s="288"/>
      <c r="AAP4470" s="288"/>
      <c r="AAQ4470" s="288"/>
      <c r="AAR4470" s="288"/>
      <c r="AAS4470" s="288"/>
      <c r="AAT4470" s="288"/>
      <c r="AAU4470" s="288"/>
      <c r="AAV4470" s="288"/>
      <c r="AAW4470" s="288"/>
      <c r="AAX4470" s="288"/>
      <c r="AAY4470" s="288"/>
      <c r="AAZ4470" s="288"/>
      <c r="ABA4470" s="288"/>
      <c r="ABB4470" s="288"/>
      <c r="ABC4470" s="288"/>
      <c r="ABD4470" s="288"/>
      <c r="ABE4470" s="288"/>
      <c r="ABF4470" s="288"/>
      <c r="ABG4470" s="288"/>
      <c r="ABH4470" s="288"/>
      <c r="ABI4470" s="288"/>
      <c r="ABJ4470" s="288"/>
      <c r="ABK4470" s="288"/>
      <c r="ABL4470" s="288"/>
      <c r="ABM4470" s="288"/>
      <c r="ABN4470" s="288"/>
      <c r="ABO4470" s="288"/>
      <c r="ABP4470" s="288"/>
      <c r="ABQ4470" s="288"/>
      <c r="ABR4470" s="288"/>
      <c r="ABS4470" s="288"/>
      <c r="ABT4470" s="288"/>
      <c r="ABU4470" s="288"/>
      <c r="ABV4470" s="288"/>
      <c r="ABW4470" s="288"/>
      <c r="ABX4470" s="288"/>
      <c r="ABY4470" s="288"/>
      <c r="ABZ4470" s="288"/>
      <c r="ACA4470" s="288"/>
      <c r="ACB4470" s="288"/>
      <c r="ACC4470" s="288"/>
      <c r="ACD4470" s="288"/>
      <c r="ACE4470" s="288"/>
      <c r="ACF4470" s="288"/>
      <c r="ACG4470" s="288"/>
      <c r="ACH4470" s="288"/>
      <c r="ACI4470" s="288"/>
      <c r="ACJ4470" s="288"/>
      <c r="ACK4470" s="288"/>
      <c r="ACL4470" s="288"/>
      <c r="ACM4470" s="288"/>
      <c r="ACN4470" s="288"/>
      <c r="ACO4470" s="288"/>
      <c r="ACP4470" s="288"/>
      <c r="ACQ4470" s="288"/>
      <c r="ACR4470" s="288"/>
      <c r="ACS4470" s="288"/>
      <c r="ACT4470" s="288"/>
      <c r="ACU4470" s="288"/>
      <c r="ACV4470" s="288"/>
      <c r="ACW4470" s="288"/>
      <c r="ACX4470" s="288"/>
      <c r="ACY4470" s="288"/>
      <c r="ACZ4470" s="288"/>
      <c r="ADA4470" s="288"/>
      <c r="ADB4470" s="288"/>
      <c r="ADC4470" s="288"/>
      <c r="ADD4470" s="288"/>
      <c r="ADE4470" s="288"/>
      <c r="ADF4470" s="288"/>
      <c r="ADG4470" s="288"/>
      <c r="ADH4470" s="288"/>
      <c r="ADI4470" s="288"/>
      <c r="ADJ4470" s="288"/>
      <c r="ADK4470" s="288"/>
      <c r="ADL4470" s="288"/>
      <c r="ADM4470" s="288"/>
      <c r="ADN4470" s="288"/>
      <c r="ADO4470" s="288"/>
      <c r="ADP4470" s="288"/>
      <c r="ADQ4470" s="288"/>
      <c r="ADR4470" s="288"/>
      <c r="ADS4470" s="288"/>
      <c r="ADT4470" s="288"/>
      <c r="ADU4470" s="288"/>
      <c r="ADV4470" s="288"/>
      <c r="ADW4470" s="288"/>
      <c r="ADX4470" s="288"/>
      <c r="ADY4470" s="288"/>
      <c r="ADZ4470" s="288"/>
      <c r="AEA4470" s="288"/>
      <c r="AEB4470" s="288"/>
      <c r="AEC4470" s="288"/>
      <c r="AED4470" s="288"/>
      <c r="AEE4470" s="288"/>
      <c r="AEF4470" s="288"/>
      <c r="AEG4470" s="288"/>
      <c r="AEH4470" s="288"/>
      <c r="AEI4470" s="288"/>
      <c r="AEJ4470" s="288"/>
      <c r="AEK4470" s="288"/>
      <c r="AEL4470" s="288"/>
      <c r="AEM4470" s="288"/>
      <c r="AEN4470" s="288"/>
      <c r="AEO4470" s="288"/>
      <c r="AEP4470" s="288"/>
      <c r="AEQ4470" s="288"/>
      <c r="AER4470" s="288"/>
      <c r="AES4470" s="288"/>
      <c r="AET4470" s="288"/>
      <c r="AEU4470" s="288"/>
      <c r="AEV4470" s="288"/>
      <c r="AEW4470" s="288"/>
      <c r="AEX4470" s="288"/>
      <c r="AEY4470" s="288"/>
      <c r="AEZ4470" s="288"/>
      <c r="AFA4470" s="288"/>
      <c r="AFB4470" s="288"/>
      <c r="AFC4470" s="288"/>
      <c r="AFD4470" s="288"/>
      <c r="AFE4470" s="288"/>
      <c r="AFF4470" s="288"/>
      <c r="AFG4470" s="288"/>
      <c r="AFH4470" s="288"/>
      <c r="AFI4470" s="288"/>
      <c r="AFJ4470" s="288"/>
      <c r="AFK4470" s="288"/>
      <c r="AFL4470" s="288"/>
      <c r="AFM4470" s="288"/>
      <c r="AFN4470" s="288"/>
      <c r="AFO4470" s="288"/>
      <c r="AFP4470" s="288"/>
      <c r="AFQ4470" s="288"/>
      <c r="AFR4470" s="288"/>
      <c r="AFS4470" s="288"/>
      <c r="AFT4470" s="288"/>
      <c r="AFU4470" s="288"/>
      <c r="AFV4470" s="288"/>
      <c r="AFW4470" s="288"/>
      <c r="AFX4470" s="288"/>
      <c r="AFY4470" s="288"/>
      <c r="AFZ4470" s="288"/>
      <c r="AGA4470" s="288"/>
      <c r="AGB4470" s="288"/>
      <c r="AGC4470" s="288"/>
      <c r="AGD4470" s="288"/>
      <c r="AGE4470" s="288"/>
      <c r="AGF4470" s="288"/>
      <c r="AGG4470" s="288"/>
      <c r="AGH4470" s="288"/>
      <c r="AGI4470" s="288"/>
      <c r="AGJ4470" s="288"/>
      <c r="AGK4470" s="288"/>
      <c r="AGL4470" s="288"/>
      <c r="AGM4470" s="288"/>
      <c r="AGN4470" s="288"/>
      <c r="AGO4470" s="288"/>
      <c r="AGP4470" s="288"/>
      <c r="AGQ4470" s="288"/>
      <c r="AGR4470" s="288"/>
      <c r="AGS4470" s="288"/>
      <c r="AGT4470" s="288"/>
      <c r="AGU4470" s="288"/>
      <c r="AGV4470" s="288"/>
      <c r="AGW4470" s="288"/>
      <c r="AGX4470" s="288"/>
      <c r="AGY4470" s="288"/>
      <c r="AGZ4470" s="288"/>
      <c r="AHA4470" s="288"/>
      <c r="AHB4470" s="288"/>
      <c r="AHC4470" s="288"/>
      <c r="AHD4470" s="288"/>
      <c r="AHE4470" s="288"/>
      <c r="AHF4470" s="288"/>
      <c r="AHG4470" s="288"/>
      <c r="AHH4470" s="288"/>
      <c r="AHI4470" s="288"/>
      <c r="AHJ4470" s="288"/>
      <c r="AHK4470" s="288"/>
      <c r="AHL4470" s="288"/>
      <c r="AHM4470" s="288"/>
      <c r="AHN4470" s="288"/>
      <c r="AHO4470" s="288"/>
      <c r="AHP4470" s="288"/>
      <c r="AHQ4470" s="288"/>
      <c r="AHR4470" s="288"/>
      <c r="AHS4470" s="288"/>
      <c r="AHT4470" s="288"/>
      <c r="AHU4470" s="288"/>
      <c r="AHV4470" s="288"/>
      <c r="AHW4470" s="288"/>
      <c r="AHX4470" s="288"/>
      <c r="AHY4470" s="288"/>
      <c r="AHZ4470" s="288"/>
      <c r="AIA4470" s="288"/>
      <c r="AIB4470" s="288"/>
      <c r="AIC4470" s="288"/>
      <c r="AID4470" s="288"/>
      <c r="AIE4470" s="288"/>
      <c r="AIF4470" s="288"/>
      <c r="AIG4470" s="288"/>
      <c r="AIH4470" s="288"/>
      <c r="AII4470" s="288"/>
      <c r="AIJ4470" s="288"/>
      <c r="AIK4470" s="288"/>
      <c r="AIL4470" s="288"/>
      <c r="AIM4470" s="288"/>
      <c r="AIN4470" s="288"/>
      <c r="AIO4470" s="288"/>
      <c r="AIP4470" s="288"/>
      <c r="AIQ4470" s="288"/>
      <c r="AIR4470" s="288"/>
      <c r="AIS4470" s="288"/>
      <c r="AIT4470" s="288"/>
      <c r="AIU4470" s="288"/>
      <c r="AIV4470" s="288"/>
      <c r="AIW4470" s="288"/>
      <c r="AIX4470" s="288"/>
      <c r="AIY4470" s="288"/>
      <c r="AIZ4470" s="288"/>
      <c r="AJA4470" s="288"/>
      <c r="AJB4470" s="288"/>
      <c r="AJC4470" s="288"/>
      <c r="AJD4470" s="288"/>
      <c r="AJE4470" s="288"/>
      <c r="AJF4470" s="288"/>
      <c r="AJG4470" s="288"/>
      <c r="AJH4470" s="288"/>
      <c r="AJI4470" s="288"/>
      <c r="AJJ4470" s="288"/>
      <c r="AJK4470" s="288"/>
      <c r="AJL4470" s="288"/>
      <c r="AJM4470" s="288"/>
      <c r="AJN4470" s="288"/>
      <c r="AJO4470" s="288"/>
      <c r="AJP4470" s="288"/>
      <c r="AJQ4470" s="288"/>
      <c r="AJR4470" s="288"/>
      <c r="AJS4470" s="288"/>
      <c r="AJT4470" s="288"/>
      <c r="AJU4470" s="288"/>
      <c r="AJV4470" s="288"/>
      <c r="AJW4470" s="288"/>
      <c r="AJX4470" s="288"/>
      <c r="AJY4470" s="288"/>
      <c r="AJZ4470" s="288"/>
      <c r="AKA4470" s="288"/>
      <c r="AKB4470" s="288"/>
      <c r="AKC4470" s="288"/>
      <c r="AKD4470" s="288"/>
      <c r="AKE4470" s="288"/>
      <c r="AKF4470" s="288"/>
      <c r="AKG4470" s="288"/>
      <c r="AKH4470" s="288"/>
      <c r="AKI4470" s="288"/>
      <c r="AKJ4470" s="288"/>
      <c r="AKK4470" s="288"/>
      <c r="AKL4470" s="288"/>
      <c r="AKM4470" s="288"/>
      <c r="AKN4470" s="288"/>
      <c r="AKO4470" s="288"/>
      <c r="AKP4470" s="288"/>
      <c r="AKQ4470" s="288"/>
      <c r="AKR4470" s="288"/>
      <c r="AKS4470" s="288"/>
      <c r="AKT4470" s="288"/>
      <c r="AKU4470" s="288"/>
      <c r="AKV4470" s="288"/>
      <c r="AKW4470" s="288"/>
      <c r="AKX4470" s="288"/>
      <c r="AKY4470" s="288"/>
      <c r="AKZ4470" s="288"/>
      <c r="ALA4470" s="288"/>
      <c r="ALB4470" s="288"/>
      <c r="ALC4470" s="288"/>
      <c r="ALD4470" s="288"/>
      <c r="ALE4470" s="288"/>
      <c r="ALF4470" s="288"/>
      <c r="ALG4470" s="288"/>
      <c r="ALH4470" s="288"/>
      <c r="ALI4470" s="288"/>
      <c r="ALJ4470" s="288"/>
      <c r="ALK4470" s="288"/>
      <c r="ALL4470" s="288"/>
      <c r="ALM4470" s="288"/>
      <c r="ALN4470" s="288"/>
      <c r="ALO4470" s="288"/>
      <c r="ALP4470" s="288"/>
      <c r="ALQ4470" s="288"/>
      <c r="ALR4470" s="288"/>
      <c r="ALS4470" s="288"/>
      <c r="ALT4470" s="288"/>
      <c r="ALU4470" s="288"/>
      <c r="ALV4470" s="288"/>
      <c r="ALW4470" s="288"/>
      <c r="ALX4470" s="288"/>
      <c r="ALY4470" s="288"/>
      <c r="ALZ4470" s="288"/>
      <c r="AMA4470" s="288"/>
      <c r="AMB4470" s="288"/>
      <c r="AMC4470" s="288"/>
      <c r="AMD4470" s="288"/>
      <c r="AME4470" s="288"/>
      <c r="AMF4470" s="288"/>
      <c r="AMG4470" s="288"/>
      <c r="AMH4470" s="288"/>
      <c r="AMI4470" s="288"/>
      <c r="AMJ4470" s="288"/>
      <c r="AMK4470" s="288"/>
      <c r="AML4470" s="288"/>
      <c r="AMM4470" s="288"/>
      <c r="AMN4470" s="288"/>
      <c r="AMO4470" s="288"/>
      <c r="AMP4470" s="288"/>
      <c r="AMQ4470" s="288"/>
      <c r="AMR4470" s="288"/>
      <c r="AMS4470" s="288"/>
      <c r="AMT4470" s="288"/>
      <c r="AMU4470" s="288"/>
      <c r="AMV4470" s="288"/>
      <c r="AMW4470" s="288"/>
      <c r="AMX4470" s="288"/>
      <c r="AMY4470" s="288"/>
      <c r="AMZ4470" s="288"/>
      <c r="ANA4470" s="288"/>
      <c r="ANB4470" s="288"/>
      <c r="ANC4470" s="288"/>
      <c r="AND4470" s="288"/>
      <c r="ANE4470" s="288"/>
      <c r="ANF4470" s="288"/>
      <c r="ANG4470" s="288"/>
      <c r="ANH4470" s="288"/>
      <c r="ANI4470" s="288"/>
      <c r="ANJ4470" s="288"/>
      <c r="ANK4470" s="288"/>
      <c r="ANL4470" s="288"/>
      <c r="ANM4470" s="288"/>
      <c r="ANN4470" s="288"/>
      <c r="ANO4470" s="288"/>
      <c r="ANP4470" s="288"/>
      <c r="ANQ4470" s="288"/>
      <c r="ANR4470" s="288"/>
      <c r="ANS4470" s="288"/>
      <c r="ANT4470" s="288"/>
      <c r="ANU4470" s="288"/>
      <c r="ANV4470" s="288"/>
      <c r="ANW4470" s="288"/>
      <c r="ANX4470" s="288"/>
      <c r="ANY4470" s="288"/>
      <c r="ANZ4470" s="288"/>
      <c r="AOA4470" s="288"/>
      <c r="AOB4470" s="288"/>
      <c r="AOC4470" s="288"/>
      <c r="AOD4470" s="288"/>
      <c r="AOE4470" s="288"/>
      <c r="AOF4470" s="288"/>
      <c r="AOG4470" s="288"/>
      <c r="AOH4470" s="288"/>
      <c r="AOI4470" s="288"/>
      <c r="AOJ4470" s="288"/>
      <c r="AOK4470" s="288"/>
      <c r="AOL4470" s="288"/>
      <c r="AOM4470" s="288"/>
      <c r="AON4470" s="288"/>
      <c r="AOO4470" s="288"/>
      <c r="AOP4470" s="288"/>
      <c r="AOQ4470" s="288"/>
      <c r="AOR4470" s="288"/>
      <c r="AOS4470" s="288"/>
      <c r="AOT4470" s="288"/>
      <c r="AOU4470" s="288"/>
      <c r="AOV4470" s="288"/>
      <c r="AOW4470" s="288"/>
      <c r="AOX4470" s="288"/>
      <c r="AOY4470" s="288"/>
      <c r="AOZ4470" s="288"/>
      <c r="APA4470" s="288"/>
      <c r="APB4470" s="288"/>
      <c r="APC4470" s="288"/>
      <c r="APD4470" s="288"/>
      <c r="APE4470" s="288"/>
      <c r="APF4470" s="288"/>
      <c r="APG4470" s="288"/>
      <c r="APH4470" s="288"/>
      <c r="API4470" s="288"/>
      <c r="APJ4470" s="288"/>
      <c r="APK4470" s="288"/>
      <c r="APL4470" s="288"/>
      <c r="APM4470" s="288"/>
      <c r="APN4470" s="288"/>
      <c r="APO4470" s="288"/>
      <c r="APP4470" s="288"/>
      <c r="APQ4470" s="288"/>
      <c r="APR4470" s="288"/>
      <c r="APS4470" s="288"/>
      <c r="APT4470" s="288"/>
      <c r="APU4470" s="288"/>
      <c r="APV4470" s="288"/>
      <c r="APW4470" s="288"/>
      <c r="APX4470" s="288"/>
      <c r="APY4470" s="288"/>
      <c r="APZ4470" s="288"/>
      <c r="AQA4470" s="288"/>
      <c r="AQB4470" s="288"/>
      <c r="AQC4470" s="288"/>
      <c r="AQD4470" s="288"/>
      <c r="AQE4470" s="288"/>
      <c r="AQF4470" s="288"/>
      <c r="AQG4470" s="288"/>
      <c r="AQH4470" s="288"/>
      <c r="AQI4470" s="288"/>
      <c r="AQJ4470" s="288"/>
      <c r="AQK4470" s="288"/>
      <c r="AQL4470" s="288"/>
      <c r="AQM4470" s="288"/>
      <c r="AQN4470" s="288"/>
      <c r="AQO4470" s="288"/>
      <c r="AQP4470" s="288"/>
      <c r="AQQ4470" s="288"/>
      <c r="AQR4470" s="288"/>
      <c r="AQS4470" s="288"/>
      <c r="AQT4470" s="288"/>
      <c r="AQU4470" s="288"/>
      <c r="AQV4470" s="288"/>
      <c r="AQW4470" s="288"/>
      <c r="AQX4470" s="288"/>
      <c r="AQY4470" s="288"/>
      <c r="AQZ4470" s="288"/>
      <c r="ARA4470" s="288"/>
      <c r="ARB4470" s="288"/>
      <c r="ARC4470" s="288"/>
      <c r="ARD4470" s="288"/>
      <c r="ARE4470" s="288"/>
      <c r="ARF4470" s="288"/>
      <c r="ARG4470" s="288"/>
      <c r="ARH4470" s="288"/>
      <c r="ARI4470" s="288"/>
      <c r="ARJ4470" s="288"/>
      <c r="ARK4470" s="288"/>
      <c r="ARL4470" s="288"/>
      <c r="ARM4470" s="288"/>
      <c r="ARN4470" s="288"/>
      <c r="ARO4470" s="288"/>
      <c r="ARP4470" s="288"/>
      <c r="ARQ4470" s="288"/>
      <c r="ARR4470" s="288"/>
      <c r="ARS4470" s="288"/>
      <c r="ART4470" s="288"/>
      <c r="ARU4470" s="288"/>
      <c r="ARV4470" s="288"/>
      <c r="ARW4470" s="288"/>
      <c r="ARX4470" s="288"/>
      <c r="ARY4470" s="288"/>
      <c r="ARZ4470" s="288"/>
      <c r="ASA4470" s="288"/>
      <c r="ASB4470" s="288"/>
      <c r="ASC4470" s="288"/>
      <c r="ASD4470" s="288"/>
      <c r="ASE4470" s="288"/>
      <c r="ASF4470" s="288"/>
      <c r="ASG4470" s="288"/>
      <c r="ASH4470" s="288"/>
      <c r="ASI4470" s="288"/>
      <c r="ASJ4470" s="288"/>
      <c r="ASK4470" s="288"/>
      <c r="ASL4470" s="288"/>
      <c r="ASM4470" s="288"/>
      <c r="ASN4470" s="288"/>
      <c r="ASO4470" s="288"/>
      <c r="ASP4470" s="288"/>
      <c r="ASQ4470" s="288"/>
      <c r="ASR4470" s="288"/>
      <c r="ASS4470" s="288"/>
      <c r="AST4470" s="288"/>
      <c r="ASU4470" s="288"/>
      <c r="ASV4470" s="288"/>
      <c r="ASW4470" s="288"/>
      <c r="ASX4470" s="288"/>
      <c r="ASY4470" s="288"/>
      <c r="ASZ4470" s="288"/>
      <c r="ATA4470" s="288"/>
      <c r="ATB4470" s="288"/>
      <c r="ATC4470" s="288"/>
      <c r="ATD4470" s="288"/>
      <c r="ATE4470" s="288"/>
      <c r="ATF4470" s="288"/>
      <c r="ATG4470" s="288"/>
      <c r="ATH4470" s="288"/>
      <c r="ATI4470" s="288"/>
      <c r="ATJ4470" s="288"/>
      <c r="ATK4470" s="288"/>
      <c r="ATL4470" s="288"/>
      <c r="ATM4470" s="288"/>
      <c r="ATN4470" s="288"/>
      <c r="ATO4470" s="288"/>
      <c r="ATP4470" s="288"/>
      <c r="ATQ4470" s="288"/>
      <c r="ATR4470" s="288"/>
      <c r="ATS4470" s="288"/>
      <c r="ATT4470" s="288"/>
      <c r="ATU4470" s="288"/>
      <c r="ATV4470" s="288"/>
      <c r="ATW4470" s="288"/>
      <c r="ATX4470" s="288"/>
      <c r="ATY4470" s="288"/>
      <c r="ATZ4470" s="288"/>
      <c r="AUA4470" s="288"/>
      <c r="AUB4470" s="288"/>
      <c r="AUC4470" s="288"/>
      <c r="AUD4470" s="288"/>
      <c r="AUE4470" s="288"/>
      <c r="AUF4470" s="288"/>
      <c r="AUG4470" s="288"/>
      <c r="AUH4470" s="288"/>
      <c r="AUI4470" s="288"/>
      <c r="AUJ4470" s="288"/>
      <c r="AUK4470" s="288"/>
      <c r="AUL4470" s="288"/>
      <c r="AUM4470" s="288"/>
      <c r="AUN4470" s="288"/>
      <c r="AUO4470" s="288"/>
      <c r="AUP4470" s="288"/>
      <c r="AUQ4470" s="288"/>
      <c r="AUR4470" s="288"/>
      <c r="AUS4470" s="288"/>
      <c r="AUT4470" s="288"/>
      <c r="AUU4470" s="288"/>
      <c r="AUV4470" s="288"/>
      <c r="AUW4470" s="288"/>
      <c r="AUX4470" s="288"/>
      <c r="AUY4470" s="288"/>
      <c r="AUZ4470" s="288"/>
      <c r="AVA4470" s="288"/>
      <c r="AVB4470" s="288"/>
      <c r="AVC4470" s="288"/>
      <c r="AVD4470" s="288"/>
      <c r="AVE4470" s="288"/>
      <c r="AVF4470" s="288"/>
      <c r="AVG4470" s="288"/>
      <c r="AVH4470" s="288"/>
      <c r="AVI4470" s="288"/>
      <c r="AVJ4470" s="288"/>
      <c r="AVK4470" s="288"/>
      <c r="AVL4470" s="288"/>
      <c r="AVM4470" s="288"/>
      <c r="AVN4470" s="288"/>
      <c r="AVO4470" s="288"/>
      <c r="AVP4470" s="288"/>
      <c r="AVQ4470" s="288"/>
      <c r="AVR4470" s="288"/>
      <c r="AVS4470" s="288"/>
      <c r="AVT4470" s="288"/>
      <c r="AVU4470" s="288"/>
      <c r="AVV4470" s="288"/>
      <c r="AVW4470" s="288"/>
      <c r="AVX4470" s="288"/>
      <c r="AVY4470" s="288"/>
      <c r="AVZ4470" s="288"/>
      <c r="AWA4470" s="288"/>
      <c r="AWB4470" s="288"/>
      <c r="AWC4470" s="288"/>
      <c r="AWD4470" s="288"/>
      <c r="AWE4470" s="288"/>
      <c r="AWF4470" s="288"/>
      <c r="AWG4470" s="288"/>
      <c r="AWH4470" s="288"/>
      <c r="AWI4470" s="288"/>
      <c r="AWJ4470" s="288"/>
      <c r="AWK4470" s="288"/>
      <c r="AWL4470" s="288"/>
      <c r="AWM4470" s="288"/>
      <c r="AWN4470" s="288"/>
      <c r="AWO4470" s="288"/>
      <c r="AWP4470" s="288"/>
      <c r="AWQ4470" s="288"/>
      <c r="AWR4470" s="288"/>
      <c r="AWS4470" s="288"/>
      <c r="AWT4470" s="288"/>
      <c r="AWU4470" s="288"/>
      <c r="AWV4470" s="288"/>
      <c r="AWW4470" s="288"/>
      <c r="AWX4470" s="288"/>
      <c r="AWY4470" s="288"/>
      <c r="AWZ4470" s="288"/>
      <c r="AXA4470" s="288"/>
      <c r="AXB4470" s="288"/>
      <c r="AXC4470" s="288"/>
      <c r="AXD4470" s="288"/>
      <c r="AXE4470" s="288"/>
      <c r="AXF4470" s="288"/>
      <c r="AXG4470" s="288"/>
      <c r="AXH4470" s="288"/>
      <c r="AXI4470" s="288"/>
      <c r="AXJ4470" s="288"/>
      <c r="AXK4470" s="288"/>
      <c r="AXL4470" s="288"/>
      <c r="AXM4470" s="288"/>
      <c r="AXN4470" s="288"/>
      <c r="AXO4470" s="288"/>
      <c r="AXP4470" s="288"/>
      <c r="AXQ4470" s="288"/>
      <c r="AXR4470" s="288"/>
      <c r="AXS4470" s="288"/>
      <c r="AXT4470" s="288"/>
      <c r="AXU4470" s="288"/>
      <c r="AXV4470" s="288"/>
      <c r="AXW4470" s="288"/>
      <c r="AXX4470" s="288"/>
      <c r="AXY4470" s="288"/>
      <c r="AXZ4470" s="288"/>
      <c r="AYA4470" s="288"/>
      <c r="AYB4470" s="288"/>
      <c r="AYC4470" s="288"/>
      <c r="AYD4470" s="288"/>
      <c r="AYE4470" s="288"/>
      <c r="AYF4470" s="288"/>
      <c r="AYG4470" s="288"/>
      <c r="AYH4470" s="288"/>
      <c r="AYI4470" s="288"/>
      <c r="AYJ4470" s="288"/>
      <c r="AYK4470" s="288"/>
      <c r="AYL4470" s="288"/>
      <c r="AYM4470" s="288"/>
      <c r="AYN4470" s="288"/>
      <c r="AYO4470" s="288"/>
      <c r="AYP4470" s="288"/>
      <c r="AYQ4470" s="288"/>
      <c r="AYR4470" s="288"/>
      <c r="AYS4470" s="288"/>
      <c r="AYT4470" s="288"/>
      <c r="AYU4470" s="288"/>
      <c r="AYV4470" s="288"/>
      <c r="AYW4470" s="288"/>
      <c r="AYX4470" s="288"/>
      <c r="AYY4470" s="288"/>
      <c r="AYZ4470" s="288"/>
      <c r="AZA4470" s="288"/>
      <c r="AZB4470" s="288"/>
      <c r="AZC4470" s="288"/>
      <c r="AZD4470" s="288"/>
      <c r="AZE4470" s="288"/>
      <c r="AZF4470" s="288"/>
      <c r="AZG4470" s="288"/>
      <c r="AZH4470" s="288"/>
      <c r="AZI4470" s="288"/>
      <c r="AZJ4470" s="288"/>
      <c r="AZK4470" s="288"/>
      <c r="AZL4470" s="288"/>
      <c r="AZM4470" s="288"/>
      <c r="AZN4470" s="288"/>
      <c r="AZO4470" s="288"/>
      <c r="AZP4470" s="288"/>
      <c r="AZQ4470" s="288"/>
      <c r="AZR4470" s="288"/>
      <c r="AZS4470" s="288"/>
      <c r="AZT4470" s="288"/>
      <c r="AZU4470" s="288"/>
      <c r="AZV4470" s="288"/>
      <c r="AZW4470" s="288"/>
      <c r="AZX4470" s="288"/>
      <c r="AZY4470" s="288"/>
      <c r="AZZ4470" s="288"/>
      <c r="BAA4470" s="288"/>
      <c r="BAB4470" s="288"/>
      <c r="BAC4470" s="288"/>
      <c r="BAD4470" s="288"/>
      <c r="BAE4470" s="288"/>
      <c r="BAF4470" s="288"/>
      <c r="BAG4470" s="288"/>
      <c r="BAH4470" s="288"/>
      <c r="BAI4470" s="288"/>
      <c r="BAJ4470" s="288"/>
      <c r="BAK4470" s="288"/>
      <c r="BAL4470" s="288"/>
      <c r="BAM4470" s="288"/>
      <c r="BAN4470" s="288"/>
      <c r="BAO4470" s="288"/>
      <c r="BAP4470" s="288"/>
      <c r="BAQ4470" s="288"/>
      <c r="BAR4470" s="288"/>
      <c r="BAS4470" s="288"/>
      <c r="BAT4470" s="288"/>
      <c r="BAU4470" s="288"/>
      <c r="BAV4470" s="288"/>
      <c r="BAW4470" s="288"/>
      <c r="BAX4470" s="288"/>
      <c r="BAY4470" s="288"/>
      <c r="BAZ4470" s="288"/>
      <c r="BBA4470" s="288"/>
      <c r="BBB4470" s="288"/>
      <c r="BBC4470" s="288"/>
      <c r="BBD4470" s="288"/>
      <c r="BBE4470" s="288"/>
      <c r="BBF4470" s="288"/>
      <c r="BBG4470" s="288"/>
      <c r="BBH4470" s="288"/>
      <c r="BBI4470" s="288"/>
      <c r="BBJ4470" s="288"/>
      <c r="BBK4470" s="288"/>
      <c r="BBL4470" s="288"/>
      <c r="BBM4470" s="288"/>
      <c r="BBN4470" s="288"/>
      <c r="BBO4470" s="288"/>
      <c r="BBP4470" s="288"/>
      <c r="BBQ4470" s="288"/>
      <c r="BBR4470" s="288"/>
      <c r="BBS4470" s="288"/>
      <c r="BBT4470" s="288"/>
      <c r="BBU4470" s="288"/>
      <c r="BBV4470" s="288"/>
      <c r="BBW4470" s="288"/>
      <c r="BBX4470" s="288"/>
      <c r="BBY4470" s="288"/>
      <c r="BBZ4470" s="288"/>
      <c r="BCA4470" s="288"/>
      <c r="BCB4470" s="288"/>
      <c r="BCC4470" s="288"/>
      <c r="BCD4470" s="288"/>
      <c r="BCE4470" s="288"/>
      <c r="BCF4470" s="288"/>
      <c r="BCG4470" s="288"/>
      <c r="BCH4470" s="288"/>
      <c r="BCI4470" s="288"/>
      <c r="BCJ4470" s="288"/>
      <c r="BCK4470" s="288"/>
      <c r="BCL4470" s="288"/>
      <c r="BCM4470" s="288"/>
      <c r="BCN4470" s="288"/>
      <c r="BCO4470" s="288"/>
      <c r="BCP4470" s="288"/>
      <c r="BCQ4470" s="288"/>
      <c r="BCR4470" s="288"/>
      <c r="BCS4470" s="288"/>
      <c r="BCT4470" s="288"/>
      <c r="BCU4470" s="288"/>
      <c r="BCV4470" s="288"/>
      <c r="BCW4470" s="288"/>
      <c r="BCX4470" s="288"/>
      <c r="BCY4470" s="288"/>
      <c r="BCZ4470" s="288"/>
      <c r="BDA4470" s="288"/>
      <c r="BDB4470" s="288"/>
      <c r="BDC4470" s="288"/>
      <c r="BDD4470" s="288"/>
      <c r="BDE4470" s="288"/>
      <c r="BDF4470" s="288"/>
      <c r="BDG4470" s="288"/>
      <c r="BDH4470" s="288"/>
      <c r="BDI4470" s="288"/>
      <c r="BDJ4470" s="288"/>
      <c r="BDK4470" s="288"/>
      <c r="BDL4470" s="288"/>
      <c r="BDM4470" s="288"/>
      <c r="BDN4470" s="288"/>
      <c r="BDO4470" s="288"/>
      <c r="BDP4470" s="288"/>
      <c r="BDQ4470" s="288"/>
      <c r="BDR4470" s="288"/>
      <c r="BDS4470" s="288"/>
      <c r="BDT4470" s="288"/>
      <c r="BDU4470" s="288"/>
      <c r="BDV4470" s="288"/>
      <c r="BDW4470" s="288"/>
      <c r="BDX4470" s="288"/>
      <c r="BDY4470" s="288"/>
      <c r="BDZ4470" s="288"/>
      <c r="BEA4470" s="288"/>
      <c r="BEB4470" s="288"/>
      <c r="BEC4470" s="288"/>
      <c r="BED4470" s="288"/>
      <c r="BEE4470" s="288"/>
      <c r="BEF4470" s="288"/>
      <c r="BEG4470" s="288"/>
      <c r="BEH4470" s="288"/>
      <c r="BEI4470" s="288"/>
      <c r="BEJ4470" s="288"/>
      <c r="BEK4470" s="288"/>
      <c r="BEL4470" s="288"/>
      <c r="BEM4470" s="288"/>
      <c r="BEN4470" s="288"/>
      <c r="BEO4470" s="288"/>
      <c r="BEP4470" s="288"/>
      <c r="BEQ4470" s="288"/>
      <c r="BER4470" s="288"/>
      <c r="BES4470" s="288"/>
      <c r="BET4470" s="288"/>
      <c r="BEU4470" s="288"/>
      <c r="BEV4470" s="288"/>
      <c r="BEW4470" s="288"/>
      <c r="BEX4470" s="288"/>
      <c r="BEY4470" s="288"/>
      <c r="BEZ4470" s="288"/>
      <c r="BFA4470" s="288"/>
      <c r="BFB4470" s="288"/>
      <c r="BFC4470" s="288"/>
      <c r="BFD4470" s="288"/>
      <c r="BFE4470" s="288"/>
      <c r="BFF4470" s="288"/>
      <c r="BFG4470" s="288"/>
      <c r="BFH4470" s="288"/>
      <c r="BFI4470" s="288"/>
      <c r="BFJ4470" s="288"/>
      <c r="BFK4470" s="288"/>
      <c r="BFL4470" s="288"/>
      <c r="BFM4470" s="288"/>
      <c r="BFN4470" s="288"/>
      <c r="BFO4470" s="288"/>
      <c r="BFP4470" s="288"/>
      <c r="BFQ4470" s="288"/>
      <c r="BFR4470" s="288"/>
      <c r="BFS4470" s="288"/>
      <c r="BFT4470" s="288"/>
      <c r="BFU4470" s="288"/>
      <c r="BFV4470" s="288"/>
      <c r="BFW4470" s="288"/>
      <c r="BFX4470" s="288"/>
      <c r="BFY4470" s="288"/>
      <c r="BFZ4470" s="288"/>
      <c r="BGA4470" s="288"/>
      <c r="BGB4470" s="288"/>
      <c r="BGC4470" s="288"/>
      <c r="BGD4470" s="288"/>
      <c r="BGE4470" s="288"/>
      <c r="BGF4470" s="288"/>
      <c r="BGG4470" s="288"/>
      <c r="BGH4470" s="288"/>
      <c r="BGI4470" s="288"/>
      <c r="BGJ4470" s="288"/>
      <c r="BGK4470" s="288"/>
      <c r="BGL4470" s="288"/>
      <c r="BGM4470" s="288"/>
      <c r="BGN4470" s="288"/>
      <c r="BGO4470" s="288"/>
      <c r="BGP4470" s="288"/>
      <c r="BGQ4470" s="288"/>
      <c r="BGR4470" s="288"/>
      <c r="BGS4470" s="288"/>
      <c r="BGT4470" s="288"/>
      <c r="BGU4470" s="288"/>
      <c r="BGV4470" s="288"/>
      <c r="BGW4470" s="288"/>
      <c r="BGX4470" s="288"/>
      <c r="BGY4470" s="288"/>
      <c r="BGZ4470" s="288"/>
      <c r="BHA4470" s="288"/>
      <c r="BHB4470" s="288"/>
      <c r="BHC4470" s="288"/>
      <c r="BHD4470" s="288"/>
      <c r="BHE4470" s="288"/>
      <c r="BHF4470" s="288"/>
      <c r="BHG4470" s="288"/>
      <c r="BHH4470" s="288"/>
      <c r="BHI4470" s="288"/>
      <c r="BHJ4470" s="288"/>
      <c r="BHK4470" s="288"/>
      <c r="BHL4470" s="288"/>
      <c r="BHM4470" s="288"/>
      <c r="BHN4470" s="288"/>
      <c r="BHO4470" s="288"/>
      <c r="BHP4470" s="288"/>
      <c r="BHQ4470" s="288"/>
      <c r="BHR4470" s="288"/>
      <c r="BHS4470" s="288"/>
      <c r="BHT4470" s="288"/>
      <c r="BHU4470" s="288"/>
      <c r="BHV4470" s="288"/>
      <c r="BHW4470" s="288"/>
      <c r="BHX4470" s="288"/>
      <c r="BHY4470" s="288"/>
      <c r="BHZ4470" s="288"/>
      <c r="BIA4470" s="288"/>
      <c r="BIB4470" s="288"/>
      <c r="BIC4470" s="288"/>
      <c r="BID4470" s="288"/>
      <c r="BIE4470" s="288"/>
      <c r="BIF4470" s="288"/>
      <c r="BIG4470" s="288"/>
      <c r="BIH4470" s="288"/>
      <c r="BII4470" s="288"/>
      <c r="BIJ4470" s="288"/>
      <c r="BIK4470" s="288"/>
      <c r="BIL4470" s="288"/>
      <c r="BIM4470" s="288"/>
      <c r="BIN4470" s="288"/>
      <c r="BIO4470" s="288"/>
      <c r="BIP4470" s="288"/>
      <c r="BIQ4470" s="288"/>
      <c r="BIR4470" s="288"/>
      <c r="BIS4470" s="288"/>
      <c r="BIT4470" s="288"/>
      <c r="BIU4470" s="288"/>
      <c r="BIV4470" s="288"/>
      <c r="BIW4470" s="288"/>
      <c r="BIX4470" s="288"/>
      <c r="BIY4470" s="288"/>
      <c r="BIZ4470" s="288"/>
      <c r="BJA4470" s="288"/>
      <c r="BJB4470" s="288"/>
      <c r="BJC4470" s="288"/>
      <c r="BJD4470" s="288"/>
      <c r="BJE4470" s="288"/>
      <c r="BJF4470" s="288"/>
      <c r="BJG4470" s="288"/>
      <c r="BJH4470" s="288"/>
      <c r="BJI4470" s="288"/>
      <c r="BJJ4470" s="288"/>
      <c r="BJK4470" s="288"/>
      <c r="BJL4470" s="288"/>
      <c r="BJM4470" s="288"/>
      <c r="BJN4470" s="288"/>
      <c r="BJO4470" s="288"/>
      <c r="BJP4470" s="288"/>
      <c r="BJQ4470" s="288"/>
      <c r="BJR4470" s="288"/>
      <c r="BJS4470" s="288"/>
      <c r="BJT4470" s="288"/>
      <c r="BJU4470" s="288"/>
      <c r="BJV4470" s="288"/>
      <c r="BJW4470" s="288"/>
      <c r="BJX4470" s="288"/>
      <c r="BJY4470" s="288"/>
      <c r="BJZ4470" s="288"/>
      <c r="BKA4470" s="288"/>
      <c r="BKB4470" s="288"/>
      <c r="BKC4470" s="288"/>
      <c r="BKD4470" s="288"/>
      <c r="BKE4470" s="288"/>
      <c r="BKF4470" s="288"/>
      <c r="BKG4470" s="288"/>
      <c r="BKH4470" s="288"/>
      <c r="BKI4470" s="288"/>
      <c r="BKJ4470" s="288"/>
      <c r="BKK4470" s="288"/>
      <c r="BKL4470" s="288"/>
      <c r="BKM4470" s="288"/>
      <c r="BKN4470" s="288"/>
      <c r="BKO4470" s="288"/>
      <c r="BKP4470" s="288"/>
      <c r="BKQ4470" s="288"/>
      <c r="BKR4470" s="288"/>
      <c r="BKS4470" s="288"/>
      <c r="BKT4470" s="288"/>
      <c r="BKU4470" s="288"/>
      <c r="BKV4470" s="288"/>
      <c r="BKW4470" s="288"/>
      <c r="BKX4470" s="288"/>
      <c r="BKY4470" s="288"/>
      <c r="BKZ4470" s="288"/>
      <c r="BLA4470" s="288"/>
      <c r="BLB4470" s="288"/>
      <c r="BLC4470" s="288"/>
      <c r="BLD4470" s="288"/>
      <c r="BLE4470" s="288"/>
      <c r="BLF4470" s="288"/>
      <c r="BLG4470" s="288"/>
      <c r="BLH4470" s="288"/>
      <c r="BLI4470" s="288"/>
      <c r="BLJ4470" s="288"/>
      <c r="BLK4470" s="288"/>
      <c r="BLL4470" s="288"/>
      <c r="BLM4470" s="288"/>
      <c r="BLN4470" s="288"/>
      <c r="BLO4470" s="288"/>
      <c r="BLP4470" s="288"/>
      <c r="BLQ4470" s="288"/>
      <c r="BLR4470" s="288"/>
      <c r="BLS4470" s="288"/>
      <c r="BLT4470" s="288"/>
      <c r="BLU4470" s="288"/>
      <c r="BLV4470" s="288"/>
      <c r="BLW4470" s="288"/>
      <c r="BLX4470" s="288"/>
      <c r="BLY4470" s="288"/>
      <c r="BLZ4470" s="288"/>
      <c r="BMA4470" s="288"/>
      <c r="BMB4470" s="288"/>
      <c r="BMC4470" s="288"/>
      <c r="BMD4470" s="288"/>
      <c r="BME4470" s="288"/>
      <c r="BMF4470" s="288"/>
      <c r="BMG4470" s="288"/>
      <c r="BMH4470" s="288"/>
      <c r="BMI4470" s="288"/>
      <c r="BMJ4470" s="288"/>
      <c r="BMK4470" s="288"/>
      <c r="BML4470" s="288"/>
      <c r="BMM4470" s="288"/>
      <c r="BMN4470" s="288"/>
      <c r="BMO4470" s="288"/>
      <c r="BMP4470" s="288"/>
      <c r="BMQ4470" s="288"/>
      <c r="BMR4470" s="288"/>
      <c r="BMS4470" s="288"/>
      <c r="BMT4470" s="288"/>
      <c r="BMU4470" s="288"/>
      <c r="BMV4470" s="288"/>
      <c r="BMW4470" s="288"/>
      <c r="BMX4470" s="288"/>
      <c r="BMY4470" s="288"/>
      <c r="BMZ4470" s="288"/>
      <c r="BNA4470" s="288"/>
      <c r="BNB4470" s="288"/>
      <c r="BNC4470" s="288"/>
      <c r="BND4470" s="288"/>
      <c r="BNE4470" s="288"/>
      <c r="BNF4470" s="288"/>
      <c r="BNG4470" s="288"/>
      <c r="BNH4470" s="288"/>
      <c r="BNI4470" s="288"/>
      <c r="BNJ4470" s="288"/>
      <c r="BNK4470" s="288"/>
      <c r="BNL4470" s="288"/>
      <c r="BNM4470" s="288"/>
      <c r="BNN4470" s="288"/>
      <c r="BNO4470" s="288"/>
      <c r="BNP4470" s="288"/>
      <c r="BNQ4470" s="288"/>
      <c r="BNR4470" s="288"/>
      <c r="BNS4470" s="288"/>
      <c r="BNT4470" s="288"/>
      <c r="BNU4470" s="288"/>
      <c r="BNV4470" s="288"/>
      <c r="BNW4470" s="288"/>
      <c r="BNX4470" s="288"/>
      <c r="BNY4470" s="288"/>
      <c r="BNZ4470" s="288"/>
      <c r="BOA4470" s="288"/>
      <c r="BOB4470" s="288"/>
      <c r="BOC4470" s="288"/>
      <c r="BOD4470" s="288"/>
      <c r="BOE4470" s="288"/>
      <c r="BOF4470" s="288"/>
      <c r="BOG4470" s="288"/>
      <c r="BOH4470" s="288"/>
      <c r="BOI4470" s="288"/>
      <c r="BOJ4470" s="288"/>
      <c r="BOK4470" s="288"/>
      <c r="BOL4470" s="288"/>
      <c r="BOM4470" s="288"/>
      <c r="BON4470" s="288"/>
      <c r="BOO4470" s="288"/>
      <c r="BOP4470" s="288"/>
      <c r="BOQ4470" s="288"/>
      <c r="BOR4470" s="288"/>
      <c r="BOS4470" s="288"/>
      <c r="BOT4470" s="288"/>
      <c r="BOU4470" s="288"/>
      <c r="BOV4470" s="288"/>
      <c r="BOW4470" s="288"/>
      <c r="BOX4470" s="288"/>
      <c r="BOY4470" s="288"/>
      <c r="BOZ4470" s="288"/>
      <c r="BPA4470" s="288"/>
      <c r="BPB4470" s="288"/>
      <c r="BPC4470" s="288"/>
      <c r="BPD4470" s="288"/>
      <c r="BPE4470" s="288"/>
      <c r="BPF4470" s="288"/>
      <c r="BPG4470" s="288"/>
      <c r="BPH4470" s="288"/>
      <c r="BPI4470" s="288"/>
      <c r="BPJ4470" s="288"/>
      <c r="BPK4470" s="288"/>
      <c r="BPL4470" s="288"/>
      <c r="BPM4470" s="288"/>
      <c r="BPN4470" s="288"/>
      <c r="BPO4470" s="288"/>
      <c r="BPP4470" s="288"/>
      <c r="BPQ4470" s="288"/>
      <c r="BPR4470" s="288"/>
      <c r="BPS4470" s="288"/>
      <c r="BPT4470" s="288"/>
      <c r="BPU4470" s="288"/>
      <c r="BPV4470" s="288"/>
      <c r="BPW4470" s="288"/>
      <c r="BPX4470" s="288"/>
      <c r="BPY4470" s="288"/>
      <c r="BPZ4470" s="288"/>
      <c r="BQA4470" s="288"/>
      <c r="BQB4470" s="288"/>
      <c r="BQC4470" s="288"/>
      <c r="BQD4470" s="288"/>
      <c r="BQE4470" s="288"/>
      <c r="BQF4470" s="288"/>
      <c r="BQG4470" s="288"/>
      <c r="BQH4470" s="288"/>
      <c r="BQI4470" s="288"/>
      <c r="BQJ4470" s="288"/>
      <c r="BQK4470" s="288"/>
      <c r="BQL4470" s="288"/>
      <c r="BQM4470" s="288"/>
      <c r="BQN4470" s="288"/>
      <c r="BQO4470" s="288"/>
      <c r="BQP4470" s="288"/>
      <c r="BQQ4470" s="288"/>
      <c r="BQR4470" s="288"/>
      <c r="BQS4470" s="288"/>
      <c r="BQT4470" s="288"/>
      <c r="BQU4470" s="288"/>
      <c r="BQV4470" s="288"/>
      <c r="BQW4470" s="288"/>
      <c r="BQX4470" s="288"/>
      <c r="BQY4470" s="288"/>
      <c r="BQZ4470" s="288"/>
      <c r="BRA4470" s="288"/>
      <c r="BRB4470" s="288"/>
      <c r="BRC4470" s="288"/>
      <c r="BRD4470" s="288"/>
      <c r="BRE4470" s="288"/>
      <c r="BRF4470" s="288"/>
      <c r="BRG4470" s="288"/>
      <c r="BRH4470" s="288"/>
      <c r="BRI4470" s="288"/>
      <c r="BRJ4470" s="288"/>
      <c r="BRK4470" s="288"/>
      <c r="BRL4470" s="288"/>
      <c r="BRM4470" s="288"/>
      <c r="BRN4470" s="288"/>
      <c r="BRO4470" s="288"/>
      <c r="BRP4470" s="288"/>
      <c r="BRQ4470" s="288"/>
      <c r="BRR4470" s="288"/>
      <c r="BRS4470" s="288"/>
      <c r="BRT4470" s="288"/>
      <c r="BRU4470" s="288"/>
      <c r="BRV4470" s="288"/>
      <c r="BRW4470" s="288"/>
      <c r="BRX4470" s="288"/>
      <c r="BRY4470" s="288"/>
      <c r="BRZ4470" s="288"/>
      <c r="BSA4470" s="288"/>
      <c r="BSB4470" s="288"/>
      <c r="BSC4470" s="288"/>
      <c r="BSD4470" s="288"/>
      <c r="BSE4470" s="288"/>
      <c r="BSF4470" s="288"/>
      <c r="BSG4470" s="288"/>
      <c r="BSH4470" s="288"/>
      <c r="BSI4470" s="288"/>
      <c r="BSJ4470" s="288"/>
      <c r="BSK4470" s="288"/>
      <c r="BSL4470" s="288"/>
      <c r="BSM4470" s="288"/>
      <c r="BSN4470" s="288"/>
      <c r="BSO4470" s="288"/>
      <c r="BSP4470" s="288"/>
      <c r="BSQ4470" s="288"/>
      <c r="BSR4470" s="288"/>
      <c r="BSS4470" s="288"/>
      <c r="BST4470" s="288"/>
      <c r="BSU4470" s="288"/>
      <c r="BSV4470" s="288"/>
      <c r="BSW4470" s="288"/>
      <c r="BSX4470" s="288"/>
      <c r="BSY4470" s="288"/>
      <c r="BSZ4470" s="288"/>
      <c r="BTA4470" s="288"/>
      <c r="BTB4470" s="288"/>
      <c r="BTC4470" s="288"/>
      <c r="BTD4470" s="288"/>
      <c r="BTE4470" s="288"/>
      <c r="BTF4470" s="288"/>
      <c r="BTG4470" s="288"/>
      <c r="BTH4470" s="288"/>
      <c r="BTI4470" s="288"/>
      <c r="BTJ4470" s="288"/>
      <c r="BTK4470" s="288"/>
      <c r="BTL4470" s="288"/>
      <c r="BTM4470" s="288"/>
      <c r="BTN4470" s="288"/>
      <c r="BTO4470" s="288"/>
      <c r="BTP4470" s="288"/>
      <c r="BTQ4470" s="288"/>
      <c r="BTR4470" s="288"/>
      <c r="BTS4470" s="288"/>
      <c r="BTT4470" s="288"/>
      <c r="BTU4470" s="288"/>
      <c r="BTV4470" s="288"/>
      <c r="BTW4470" s="288"/>
      <c r="BTX4470" s="288"/>
      <c r="BTY4470" s="288"/>
      <c r="BTZ4470" s="288"/>
      <c r="BUA4470" s="288"/>
      <c r="BUB4470" s="288"/>
      <c r="BUC4470" s="288"/>
      <c r="BUD4470" s="288"/>
      <c r="BUE4470" s="288"/>
      <c r="BUF4470" s="288"/>
      <c r="BUG4470" s="288"/>
      <c r="BUH4470" s="288"/>
      <c r="BUI4470" s="288"/>
      <c r="BUJ4470" s="288"/>
      <c r="BUK4470" s="288"/>
      <c r="BUL4470" s="288"/>
      <c r="BUM4470" s="288"/>
      <c r="BUN4470" s="288"/>
      <c r="BUO4470" s="288"/>
      <c r="BUP4470" s="288"/>
      <c r="BUQ4470" s="288"/>
      <c r="BUR4470" s="288"/>
      <c r="BUS4470" s="288"/>
      <c r="BUT4470" s="288"/>
      <c r="BUU4470" s="288"/>
      <c r="BUV4470" s="288"/>
      <c r="BUW4470" s="288"/>
      <c r="BUX4470" s="288"/>
      <c r="BUY4470" s="288"/>
      <c r="BUZ4470" s="288"/>
      <c r="BVA4470" s="288"/>
      <c r="BVB4470" s="288"/>
      <c r="BVC4470" s="288"/>
      <c r="BVD4470" s="288"/>
      <c r="BVE4470" s="288"/>
      <c r="BVF4470" s="288"/>
      <c r="BVG4470" s="288"/>
      <c r="BVH4470" s="288"/>
      <c r="BVI4470" s="288"/>
      <c r="BVJ4470" s="288"/>
      <c r="BVK4470" s="288"/>
      <c r="BVL4470" s="288"/>
      <c r="BVM4470" s="288"/>
      <c r="BVN4470" s="288"/>
      <c r="BVO4470" s="288"/>
      <c r="BVP4470" s="288"/>
      <c r="BVQ4470" s="288"/>
      <c r="BVR4470" s="288"/>
      <c r="BVS4470" s="288"/>
      <c r="BVT4470" s="288"/>
      <c r="BVU4470" s="288"/>
      <c r="BVV4470" s="288"/>
      <c r="BVW4470" s="288"/>
      <c r="BVX4470" s="288"/>
      <c r="BVY4470" s="288"/>
      <c r="BVZ4470" s="288"/>
      <c r="BWA4470" s="288"/>
      <c r="BWB4470" s="288"/>
      <c r="BWC4470" s="288"/>
      <c r="BWD4470" s="288"/>
      <c r="BWE4470" s="288"/>
      <c r="BWF4470" s="288"/>
      <c r="BWG4470" s="288"/>
      <c r="BWH4470" s="288"/>
      <c r="BWI4470" s="288"/>
      <c r="BWJ4470" s="288"/>
      <c r="BWK4470" s="288"/>
      <c r="BWL4470" s="288"/>
      <c r="BWM4470" s="288"/>
      <c r="BWN4470" s="288"/>
      <c r="BWO4470" s="288"/>
      <c r="BWP4470" s="288"/>
      <c r="BWQ4470" s="288"/>
      <c r="BWR4470" s="288"/>
      <c r="BWS4470" s="288"/>
      <c r="BWT4470" s="288"/>
      <c r="BWU4470" s="288"/>
      <c r="BWV4470" s="288"/>
      <c r="BWW4470" s="288"/>
      <c r="BWX4470" s="288"/>
      <c r="BWY4470" s="288"/>
      <c r="BWZ4470" s="288"/>
      <c r="BXA4470" s="288"/>
      <c r="BXB4470" s="288"/>
      <c r="BXC4470" s="288"/>
      <c r="BXD4470" s="288"/>
      <c r="BXE4470" s="288"/>
      <c r="BXF4470" s="288"/>
      <c r="BXG4470" s="288"/>
      <c r="BXH4470" s="288"/>
      <c r="BXI4470" s="288"/>
      <c r="BXJ4470" s="288"/>
      <c r="BXK4470" s="288"/>
      <c r="BXL4470" s="288"/>
      <c r="BXM4470" s="288"/>
      <c r="BXN4470" s="288"/>
      <c r="BXO4470" s="288"/>
      <c r="BXP4470" s="288"/>
      <c r="BXQ4470" s="288"/>
      <c r="BXR4470" s="288"/>
      <c r="BXS4470" s="288"/>
      <c r="BXT4470" s="288"/>
      <c r="BXU4470" s="288"/>
      <c r="BXV4470" s="288"/>
      <c r="BXW4470" s="288"/>
      <c r="BXX4470" s="288"/>
      <c r="BXY4470" s="288"/>
      <c r="BXZ4470" s="288"/>
      <c r="BYA4470" s="288"/>
      <c r="BYB4470" s="288"/>
      <c r="BYC4470" s="288"/>
      <c r="BYD4470" s="288"/>
      <c r="BYE4470" s="288"/>
      <c r="BYF4470" s="288"/>
      <c r="BYG4470" s="288"/>
      <c r="BYH4470" s="288"/>
      <c r="BYI4470" s="288"/>
      <c r="BYJ4470" s="288"/>
      <c r="BYK4470" s="288"/>
      <c r="BYL4470" s="288"/>
      <c r="BYM4470" s="288"/>
      <c r="BYN4470" s="288"/>
      <c r="BYO4470" s="288"/>
      <c r="BYP4470" s="288"/>
      <c r="BYQ4470" s="288"/>
      <c r="BYR4470" s="288"/>
      <c r="BYS4470" s="288"/>
      <c r="BYT4470" s="288"/>
      <c r="BYU4470" s="288"/>
      <c r="BYV4470" s="288"/>
      <c r="BYW4470" s="288"/>
      <c r="BYX4470" s="288"/>
      <c r="BYY4470" s="288"/>
      <c r="BYZ4470" s="288"/>
      <c r="BZA4470" s="288"/>
      <c r="BZB4470" s="288"/>
      <c r="BZC4470" s="288"/>
      <c r="BZD4470" s="288"/>
      <c r="BZE4470" s="288"/>
      <c r="BZF4470" s="288"/>
      <c r="BZG4470" s="288"/>
      <c r="BZH4470" s="288"/>
      <c r="BZI4470" s="288"/>
      <c r="BZJ4470" s="288"/>
      <c r="BZK4470" s="288"/>
      <c r="BZL4470" s="288"/>
      <c r="BZM4470" s="288"/>
      <c r="BZN4470" s="288"/>
      <c r="BZO4470" s="288"/>
      <c r="BZP4470" s="288"/>
      <c r="BZQ4470" s="288"/>
      <c r="BZR4470" s="288"/>
      <c r="BZS4470" s="288"/>
      <c r="BZT4470" s="288"/>
      <c r="BZU4470" s="288"/>
      <c r="BZV4470" s="288"/>
      <c r="BZW4470" s="288"/>
      <c r="BZX4470" s="288"/>
      <c r="BZY4470" s="288"/>
      <c r="BZZ4470" s="288"/>
      <c r="CAA4470" s="288"/>
      <c r="CAB4470" s="288"/>
      <c r="CAC4470" s="288"/>
      <c r="CAD4470" s="288"/>
      <c r="CAE4470" s="288"/>
      <c r="CAF4470" s="288"/>
      <c r="CAG4470" s="288"/>
      <c r="CAH4470" s="288"/>
      <c r="CAI4470" s="288"/>
      <c r="CAJ4470" s="288"/>
      <c r="CAK4470" s="288"/>
      <c r="CAL4470" s="288"/>
      <c r="CAM4470" s="288"/>
      <c r="CAN4470" s="288"/>
      <c r="CAO4470" s="288"/>
      <c r="CAP4470" s="288"/>
      <c r="CAQ4470" s="288"/>
      <c r="CAR4470" s="288"/>
      <c r="CAS4470" s="288"/>
      <c r="CAT4470" s="288"/>
      <c r="CAU4470" s="288"/>
      <c r="CAV4470" s="288"/>
      <c r="CAW4470" s="288"/>
      <c r="CAX4470" s="288"/>
      <c r="CAY4470" s="288"/>
      <c r="CAZ4470" s="288"/>
      <c r="CBA4470" s="288"/>
      <c r="CBB4470" s="288"/>
      <c r="CBC4470" s="288"/>
      <c r="CBD4470" s="288"/>
      <c r="CBE4470" s="288"/>
      <c r="CBF4470" s="288"/>
      <c r="CBG4470" s="288"/>
      <c r="CBH4470" s="288"/>
      <c r="CBI4470" s="288"/>
      <c r="CBJ4470" s="288"/>
      <c r="CBK4470" s="288"/>
      <c r="CBL4470" s="288"/>
      <c r="CBM4470" s="288"/>
      <c r="CBN4470" s="288"/>
      <c r="CBO4470" s="288"/>
      <c r="CBP4470" s="288"/>
      <c r="CBQ4470" s="288"/>
      <c r="CBR4470" s="288"/>
      <c r="CBS4470" s="288"/>
      <c r="CBT4470" s="288"/>
      <c r="CBU4470" s="288"/>
      <c r="CBV4470" s="288"/>
      <c r="CBW4470" s="288"/>
      <c r="CBX4470" s="288"/>
      <c r="CBY4470" s="288"/>
      <c r="CBZ4470" s="288"/>
      <c r="CCA4470" s="288"/>
      <c r="CCB4470" s="288"/>
      <c r="CCC4470" s="288"/>
      <c r="CCD4470" s="288"/>
      <c r="CCE4470" s="288"/>
      <c r="CCF4470" s="288"/>
      <c r="CCG4470" s="288"/>
      <c r="CCH4470" s="288"/>
      <c r="CCI4470" s="288"/>
      <c r="CCJ4470" s="288"/>
      <c r="CCK4470" s="288"/>
      <c r="CCL4470" s="288"/>
      <c r="CCM4470" s="288"/>
      <c r="CCN4470" s="288"/>
      <c r="CCO4470" s="288"/>
      <c r="CCP4470" s="288"/>
      <c r="CCQ4470" s="288"/>
      <c r="CCR4470" s="288"/>
      <c r="CCS4470" s="288"/>
      <c r="CCT4470" s="288"/>
      <c r="CCU4470" s="288"/>
      <c r="CCV4470" s="288"/>
      <c r="CCW4470" s="288"/>
      <c r="CCX4470" s="288"/>
      <c r="CCY4470" s="288"/>
      <c r="CCZ4470" s="288"/>
      <c r="CDA4470" s="288"/>
      <c r="CDB4470" s="288"/>
      <c r="CDC4470" s="288"/>
      <c r="CDD4470" s="288"/>
      <c r="CDE4470" s="288"/>
      <c r="CDF4470" s="288"/>
      <c r="CDG4470" s="288"/>
      <c r="CDH4470" s="288"/>
      <c r="CDI4470" s="288"/>
      <c r="CDJ4470" s="288"/>
      <c r="CDK4470" s="288"/>
      <c r="CDL4470" s="288"/>
      <c r="CDM4470" s="288"/>
      <c r="CDN4470" s="288"/>
      <c r="CDO4470" s="288"/>
      <c r="CDP4470" s="288"/>
      <c r="CDQ4470" s="288"/>
      <c r="CDR4470" s="288"/>
      <c r="CDS4470" s="288"/>
      <c r="CDT4470" s="288"/>
      <c r="CDU4470" s="288"/>
      <c r="CDV4470" s="288"/>
      <c r="CDW4470" s="288"/>
      <c r="CDX4470" s="288"/>
      <c r="CDY4470" s="288"/>
      <c r="CDZ4470" s="288"/>
      <c r="CEA4470" s="288"/>
      <c r="CEB4470" s="288"/>
      <c r="CEC4470" s="288"/>
      <c r="CED4470" s="288"/>
      <c r="CEE4470" s="288"/>
      <c r="CEF4470" s="288"/>
      <c r="CEG4470" s="288"/>
      <c r="CEH4470" s="288"/>
      <c r="CEI4470" s="288"/>
      <c r="CEJ4470" s="288"/>
      <c r="CEK4470" s="288"/>
      <c r="CEL4470" s="288"/>
      <c r="CEM4470" s="288"/>
      <c r="CEN4470" s="288"/>
      <c r="CEO4470" s="288"/>
      <c r="CEP4470" s="288"/>
      <c r="CEQ4470" s="288"/>
      <c r="CER4470" s="288"/>
      <c r="CES4470" s="288"/>
      <c r="CET4470" s="288"/>
      <c r="CEU4470" s="288"/>
      <c r="CEV4470" s="288"/>
      <c r="CEW4470" s="288"/>
      <c r="CEX4470" s="288"/>
      <c r="CEY4470" s="288"/>
      <c r="CEZ4470" s="288"/>
      <c r="CFA4470" s="288"/>
      <c r="CFB4470" s="288"/>
      <c r="CFC4470" s="288"/>
      <c r="CFD4470" s="288"/>
      <c r="CFE4470" s="288"/>
      <c r="CFF4470" s="288"/>
      <c r="CFG4470" s="288"/>
      <c r="CFH4470" s="288"/>
      <c r="CFI4470" s="288"/>
      <c r="CFJ4470" s="288"/>
      <c r="CFK4470" s="288"/>
      <c r="CFL4470" s="288"/>
      <c r="CFM4470" s="288"/>
      <c r="CFN4470" s="288"/>
      <c r="CFO4470" s="288"/>
      <c r="CFP4470" s="288"/>
      <c r="CFQ4470" s="288"/>
      <c r="CFR4470" s="288"/>
      <c r="CFS4470" s="288"/>
      <c r="CFT4470" s="288"/>
      <c r="CFU4470" s="288"/>
      <c r="CFV4470" s="288"/>
      <c r="CFW4470" s="288"/>
      <c r="CFX4470" s="288"/>
      <c r="CFY4470" s="288"/>
      <c r="CFZ4470" s="288"/>
      <c r="CGA4470" s="288"/>
      <c r="CGB4470" s="288"/>
      <c r="CGC4470" s="288"/>
      <c r="CGD4470" s="288"/>
      <c r="CGE4470" s="288"/>
      <c r="CGF4470" s="288"/>
      <c r="CGG4470" s="288"/>
      <c r="CGH4470" s="288"/>
      <c r="CGI4470" s="288"/>
      <c r="CGJ4470" s="288"/>
      <c r="CGK4470" s="288"/>
      <c r="CGL4470" s="288"/>
      <c r="CGM4470" s="288"/>
      <c r="CGN4470" s="288"/>
      <c r="CGO4470" s="288"/>
      <c r="CGP4470" s="288"/>
      <c r="CGQ4470" s="288"/>
      <c r="CGR4470" s="288"/>
      <c r="CGS4470" s="288"/>
      <c r="CGT4470" s="288"/>
      <c r="CGU4470" s="288"/>
      <c r="CGV4470" s="288"/>
      <c r="CGW4470" s="288"/>
      <c r="CGX4470" s="288"/>
      <c r="CGY4470" s="288"/>
      <c r="CGZ4470" s="288"/>
      <c r="CHA4470" s="288"/>
      <c r="CHB4470" s="288"/>
      <c r="CHC4470" s="288"/>
      <c r="CHD4470" s="288"/>
      <c r="CHE4470" s="288"/>
      <c r="CHF4470" s="288"/>
      <c r="CHG4470" s="288"/>
      <c r="CHH4470" s="288"/>
      <c r="CHI4470" s="288"/>
      <c r="CHJ4470" s="288"/>
      <c r="CHK4470" s="288"/>
      <c r="CHL4470" s="288"/>
      <c r="CHM4470" s="288"/>
      <c r="CHN4470" s="288"/>
      <c r="CHO4470" s="288"/>
      <c r="CHP4470" s="288"/>
      <c r="CHQ4470" s="288"/>
      <c r="CHR4470" s="288"/>
      <c r="CHS4470" s="288"/>
      <c r="CHT4470" s="288"/>
      <c r="CHU4470" s="288"/>
      <c r="CHV4470" s="288"/>
      <c r="CHW4470" s="288"/>
      <c r="CHX4470" s="288"/>
      <c r="CHY4470" s="288"/>
      <c r="CHZ4470" s="288"/>
      <c r="CIA4470" s="288"/>
      <c r="CIB4470" s="288"/>
      <c r="CIC4470" s="288"/>
      <c r="CID4470" s="288"/>
      <c r="CIE4470" s="288"/>
      <c r="CIF4470" s="288"/>
      <c r="CIG4470" s="288"/>
      <c r="CIH4470" s="288"/>
      <c r="CII4470" s="288"/>
      <c r="CIJ4470" s="288"/>
      <c r="CIK4470" s="288"/>
      <c r="CIL4470" s="288"/>
      <c r="CIM4470" s="288"/>
      <c r="CIN4470" s="288"/>
      <c r="CIO4470" s="288"/>
      <c r="CIP4470" s="288"/>
      <c r="CIQ4470" s="288"/>
      <c r="CIR4470" s="288"/>
      <c r="CIS4470" s="288"/>
      <c r="CIT4470" s="288"/>
      <c r="CIU4470" s="288"/>
      <c r="CIV4470" s="288"/>
      <c r="CIW4470" s="288"/>
      <c r="CIX4470" s="288"/>
      <c r="CIY4470" s="288"/>
      <c r="CIZ4470" s="288"/>
      <c r="CJA4470" s="288"/>
      <c r="CJB4470" s="288"/>
      <c r="CJC4470" s="288"/>
      <c r="CJD4470" s="288"/>
      <c r="CJE4470" s="288"/>
      <c r="CJF4470" s="288"/>
      <c r="CJG4470" s="288"/>
      <c r="CJH4470" s="288"/>
      <c r="CJI4470" s="288"/>
      <c r="CJJ4470" s="288"/>
      <c r="CJK4470" s="288"/>
      <c r="CJL4470" s="288"/>
      <c r="CJM4470" s="288"/>
      <c r="CJN4470" s="288"/>
      <c r="CJO4470" s="288"/>
      <c r="CJP4470" s="288"/>
      <c r="CJQ4470" s="288"/>
      <c r="CJR4470" s="288"/>
      <c r="CJS4470" s="288"/>
      <c r="CJT4470" s="288"/>
      <c r="CJU4470" s="288"/>
      <c r="CJV4470" s="288"/>
      <c r="CJW4470" s="288"/>
      <c r="CJX4470" s="288"/>
      <c r="CJY4470" s="288"/>
      <c r="CJZ4470" s="288"/>
      <c r="CKA4470" s="288"/>
      <c r="CKB4470" s="288"/>
      <c r="CKC4470" s="288"/>
      <c r="CKD4470" s="288"/>
      <c r="CKE4470" s="288"/>
      <c r="CKF4470" s="288"/>
      <c r="CKG4470" s="288"/>
      <c r="CKH4470" s="288"/>
      <c r="CKI4470" s="288"/>
      <c r="CKJ4470" s="288"/>
      <c r="CKK4470" s="288"/>
      <c r="CKL4470" s="288"/>
      <c r="CKM4470" s="288"/>
      <c r="CKN4470" s="288"/>
      <c r="CKO4470" s="288"/>
      <c r="CKP4470" s="288"/>
      <c r="CKQ4470" s="288"/>
      <c r="CKR4470" s="288"/>
      <c r="CKS4470" s="288"/>
      <c r="CKT4470" s="288"/>
      <c r="CKU4470" s="288"/>
      <c r="CKV4470" s="288"/>
      <c r="CKW4470" s="288"/>
      <c r="CKX4470" s="288"/>
      <c r="CKY4470" s="288"/>
      <c r="CKZ4470" s="288"/>
      <c r="CLA4470" s="288"/>
      <c r="CLB4470" s="288"/>
      <c r="CLC4470" s="288"/>
      <c r="CLD4470" s="288"/>
      <c r="CLE4470" s="288"/>
      <c r="CLF4470" s="288"/>
      <c r="CLG4470" s="288"/>
      <c r="CLH4470" s="288"/>
      <c r="CLI4470" s="288"/>
      <c r="CLJ4470" s="288"/>
      <c r="CLK4470" s="288"/>
      <c r="CLL4470" s="288"/>
      <c r="CLM4470" s="288"/>
      <c r="CLN4470" s="288"/>
      <c r="CLO4470" s="288"/>
      <c r="CLP4470" s="288"/>
      <c r="CLQ4470" s="288"/>
      <c r="CLR4470" s="288"/>
      <c r="CLS4470" s="288"/>
      <c r="CLT4470" s="288"/>
      <c r="CLU4470" s="288"/>
      <c r="CLV4470" s="288"/>
      <c r="CLW4470" s="288"/>
      <c r="CLX4470" s="288"/>
      <c r="CLY4470" s="288"/>
      <c r="CLZ4470" s="288"/>
      <c r="CMA4470" s="288"/>
      <c r="CMB4470" s="288"/>
      <c r="CMC4470" s="288"/>
      <c r="CMD4470" s="288"/>
      <c r="CME4470" s="288"/>
      <c r="CMF4470" s="288"/>
      <c r="CMG4470" s="288"/>
      <c r="CMH4470" s="288"/>
      <c r="CMI4470" s="288"/>
      <c r="CMJ4470" s="288"/>
      <c r="CMK4470" s="288"/>
      <c r="CML4470" s="288"/>
      <c r="CMM4470" s="288"/>
      <c r="CMN4470" s="288"/>
      <c r="CMO4470" s="288"/>
      <c r="CMP4470" s="288"/>
      <c r="CMQ4470" s="288"/>
      <c r="CMR4470" s="288"/>
      <c r="CMS4470" s="288"/>
      <c r="CMT4470" s="288"/>
      <c r="CMU4470" s="288"/>
      <c r="CMV4470" s="288"/>
      <c r="CMW4470" s="288"/>
      <c r="CMX4470" s="288"/>
      <c r="CMY4470" s="288"/>
      <c r="CMZ4470" s="288"/>
      <c r="CNA4470" s="288"/>
      <c r="CNB4470" s="288"/>
      <c r="CNC4470" s="288"/>
      <c r="CND4470" s="288"/>
      <c r="CNE4470" s="288"/>
      <c r="CNF4470" s="288"/>
      <c r="CNG4470" s="288"/>
      <c r="CNH4470" s="288"/>
      <c r="CNI4470" s="288"/>
      <c r="CNJ4470" s="288"/>
      <c r="CNK4470" s="288"/>
      <c r="CNL4470" s="288"/>
      <c r="CNM4470" s="288"/>
      <c r="CNN4470" s="288"/>
      <c r="CNO4470" s="288"/>
      <c r="CNP4470" s="288"/>
      <c r="CNQ4470" s="288"/>
      <c r="CNR4470" s="288"/>
      <c r="CNS4470" s="288"/>
      <c r="CNT4470" s="288"/>
      <c r="CNU4470" s="288"/>
      <c r="CNV4470" s="288"/>
      <c r="CNW4470" s="288"/>
      <c r="CNX4470" s="288"/>
      <c r="CNY4470" s="288"/>
      <c r="CNZ4470" s="288"/>
      <c r="COA4470" s="288"/>
      <c r="COB4470" s="288"/>
      <c r="COC4470" s="288"/>
      <c r="COD4470" s="288"/>
      <c r="COE4470" s="288"/>
      <c r="COF4470" s="288"/>
      <c r="COG4470" s="288"/>
      <c r="COH4470" s="288"/>
      <c r="COI4470" s="288"/>
      <c r="COJ4470" s="288"/>
      <c r="COK4470" s="288"/>
      <c r="COL4470" s="288"/>
      <c r="COM4470" s="288"/>
      <c r="CON4470" s="288"/>
      <c r="COO4470" s="288"/>
      <c r="COP4470" s="288"/>
      <c r="COQ4470" s="288"/>
      <c r="COR4470" s="288"/>
      <c r="COS4470" s="288"/>
      <c r="COT4470" s="288"/>
      <c r="COU4470" s="288"/>
      <c r="COV4470" s="288"/>
      <c r="COW4470" s="288"/>
      <c r="COX4470" s="288"/>
      <c r="COY4470" s="288"/>
      <c r="COZ4470" s="288"/>
      <c r="CPA4470" s="288"/>
      <c r="CPB4470" s="288"/>
      <c r="CPC4470" s="288"/>
      <c r="CPD4470" s="288"/>
      <c r="CPE4470" s="288"/>
      <c r="CPF4470" s="288"/>
      <c r="CPG4470" s="288"/>
      <c r="CPH4470" s="288"/>
      <c r="CPI4470" s="288"/>
      <c r="CPJ4470" s="288"/>
      <c r="CPK4470" s="288"/>
      <c r="CPL4470" s="288"/>
      <c r="CPM4470" s="288"/>
      <c r="CPN4470" s="288"/>
      <c r="CPO4470" s="288"/>
      <c r="CPP4470" s="288"/>
      <c r="CPQ4470" s="288"/>
      <c r="CPR4470" s="288"/>
      <c r="CPS4470" s="288"/>
      <c r="CPT4470" s="288"/>
      <c r="CPU4470" s="288"/>
      <c r="CPV4470" s="288"/>
      <c r="CPW4470" s="288"/>
      <c r="CPX4470" s="288"/>
      <c r="CPY4470" s="288"/>
      <c r="CPZ4470" s="288"/>
      <c r="CQA4470" s="288"/>
      <c r="CQB4470" s="288"/>
      <c r="CQC4470" s="288"/>
      <c r="CQD4470" s="288"/>
      <c r="CQE4470" s="288"/>
      <c r="CQF4470" s="288"/>
      <c r="CQG4470" s="288"/>
      <c r="CQH4470" s="288"/>
      <c r="CQI4470" s="288"/>
      <c r="CQJ4470" s="288"/>
      <c r="CQK4470" s="288"/>
      <c r="CQL4470" s="288"/>
      <c r="CQM4470" s="288"/>
      <c r="CQN4470" s="288"/>
      <c r="CQO4470" s="288"/>
      <c r="CQP4470" s="288"/>
      <c r="CQQ4470" s="288"/>
      <c r="CQR4470" s="288"/>
      <c r="CQS4470" s="288"/>
      <c r="CQT4470" s="288"/>
      <c r="CQU4470" s="288"/>
      <c r="CQV4470" s="288"/>
      <c r="CQW4470" s="288"/>
      <c r="CQX4470" s="288"/>
      <c r="CQY4470" s="288"/>
      <c r="CQZ4470" s="288"/>
      <c r="CRA4470" s="288"/>
      <c r="CRB4470" s="288"/>
      <c r="CRC4470" s="288"/>
      <c r="CRD4470" s="288"/>
      <c r="CRE4470" s="288"/>
      <c r="CRF4470" s="288"/>
      <c r="CRG4470" s="288"/>
      <c r="CRH4470" s="288"/>
      <c r="CRI4470" s="288"/>
      <c r="CRJ4470" s="288"/>
      <c r="CRK4470" s="288"/>
      <c r="CRL4470" s="288"/>
      <c r="CRM4470" s="288"/>
      <c r="CRN4470" s="288"/>
      <c r="CRO4470" s="288"/>
      <c r="CRP4470" s="288"/>
      <c r="CRQ4470" s="288"/>
      <c r="CRR4470" s="288"/>
      <c r="CRS4470" s="288"/>
      <c r="CRT4470" s="288"/>
      <c r="CRU4470" s="288"/>
      <c r="CRV4470" s="288"/>
      <c r="CRW4470" s="288"/>
      <c r="CRX4470" s="288"/>
      <c r="CRY4470" s="288"/>
      <c r="CRZ4470" s="288"/>
      <c r="CSA4470" s="288"/>
      <c r="CSB4470" s="288"/>
      <c r="CSC4470" s="288"/>
      <c r="CSD4470" s="288"/>
      <c r="CSE4470" s="288"/>
      <c r="CSF4470" s="288"/>
      <c r="CSG4470" s="288"/>
      <c r="CSH4470" s="288"/>
      <c r="CSI4470" s="288"/>
      <c r="CSJ4470" s="288"/>
      <c r="CSK4470" s="288"/>
      <c r="CSL4470" s="288"/>
      <c r="CSM4470" s="288"/>
      <c r="CSN4470" s="288"/>
      <c r="CSO4470" s="288"/>
      <c r="CSP4470" s="288"/>
      <c r="CSQ4470" s="288"/>
      <c r="CSR4470" s="288"/>
      <c r="CSS4470" s="288"/>
      <c r="CST4470" s="288"/>
      <c r="CSU4470" s="288"/>
      <c r="CSV4470" s="288"/>
      <c r="CSW4470" s="288"/>
      <c r="CSX4470" s="288"/>
      <c r="CSY4470" s="288"/>
      <c r="CSZ4470" s="288"/>
      <c r="CTA4470" s="288"/>
      <c r="CTB4470" s="288"/>
      <c r="CTC4470" s="288"/>
      <c r="CTD4470" s="288"/>
      <c r="CTE4470" s="288"/>
      <c r="CTF4470" s="288"/>
      <c r="CTG4470" s="288"/>
      <c r="CTH4470" s="288"/>
      <c r="CTI4470" s="288"/>
      <c r="CTJ4470" s="288"/>
      <c r="CTK4470" s="288"/>
      <c r="CTL4470" s="288"/>
      <c r="CTM4470" s="288"/>
      <c r="CTN4470" s="288"/>
      <c r="CTO4470" s="288"/>
      <c r="CTP4470" s="288"/>
      <c r="CTQ4470" s="288"/>
      <c r="CTR4470" s="288"/>
      <c r="CTS4470" s="288"/>
      <c r="CTT4470" s="288"/>
      <c r="CTU4470" s="288"/>
      <c r="CTV4470" s="288"/>
      <c r="CTW4470" s="288"/>
      <c r="CTX4470" s="288"/>
      <c r="CTY4470" s="288"/>
      <c r="CTZ4470" s="288"/>
      <c r="CUA4470" s="288"/>
      <c r="CUB4470" s="288"/>
      <c r="CUC4470" s="288"/>
      <c r="CUD4470" s="288"/>
      <c r="CUE4470" s="288"/>
      <c r="CUF4470" s="288"/>
      <c r="CUG4470" s="288"/>
      <c r="CUH4470" s="288"/>
      <c r="CUI4470" s="288"/>
      <c r="CUJ4470" s="288"/>
      <c r="CUK4470" s="288"/>
      <c r="CUL4470" s="288"/>
      <c r="CUM4470" s="288"/>
      <c r="CUN4470" s="288"/>
      <c r="CUO4470" s="288"/>
      <c r="CUP4470" s="288"/>
      <c r="CUQ4470" s="288"/>
      <c r="CUR4470" s="288"/>
      <c r="CUS4470" s="288"/>
      <c r="CUT4470" s="288"/>
      <c r="CUU4470" s="288"/>
      <c r="CUV4470" s="288"/>
      <c r="CUW4470" s="288"/>
      <c r="CUX4470" s="288"/>
      <c r="CUY4470" s="288"/>
      <c r="CUZ4470" s="288"/>
      <c r="CVA4470" s="288"/>
      <c r="CVB4470" s="288"/>
      <c r="CVC4470" s="288"/>
      <c r="CVD4470" s="288"/>
      <c r="CVE4470" s="288"/>
      <c r="CVF4470" s="288"/>
      <c r="CVG4470" s="288"/>
      <c r="CVH4470" s="288"/>
      <c r="CVI4470" s="288"/>
      <c r="CVJ4470" s="288"/>
      <c r="CVK4470" s="288"/>
      <c r="CVL4470" s="288"/>
      <c r="CVM4470" s="288"/>
      <c r="CVN4470" s="288"/>
      <c r="CVO4470" s="288"/>
      <c r="CVP4470" s="288"/>
      <c r="CVQ4470" s="288"/>
      <c r="CVR4470" s="288"/>
      <c r="CVS4470" s="288"/>
      <c r="CVT4470" s="288"/>
      <c r="CVU4470" s="288"/>
      <c r="CVV4470" s="288"/>
      <c r="CVW4470" s="288"/>
      <c r="CVX4470" s="288"/>
      <c r="CVY4470" s="288"/>
      <c r="CVZ4470" s="288"/>
      <c r="CWA4470" s="288"/>
      <c r="CWB4470" s="288"/>
      <c r="CWC4470" s="288"/>
      <c r="CWD4470" s="288"/>
      <c r="CWE4470" s="288"/>
      <c r="CWF4470" s="288"/>
      <c r="CWG4470" s="288"/>
      <c r="CWH4470" s="288"/>
      <c r="CWI4470" s="288"/>
      <c r="CWJ4470" s="288"/>
      <c r="CWK4470" s="288"/>
      <c r="CWL4470" s="288"/>
      <c r="CWM4470" s="288"/>
      <c r="CWN4470" s="288"/>
      <c r="CWO4470" s="288"/>
      <c r="CWP4470" s="288"/>
      <c r="CWQ4470" s="288"/>
      <c r="CWR4470" s="288"/>
      <c r="CWS4470" s="288"/>
      <c r="CWT4470" s="288"/>
      <c r="CWU4470" s="288"/>
      <c r="CWV4470" s="288"/>
      <c r="CWW4470" s="288"/>
      <c r="CWX4470" s="288"/>
      <c r="CWY4470" s="288"/>
      <c r="CWZ4470" s="288"/>
      <c r="CXA4470" s="288"/>
      <c r="CXB4470" s="288"/>
      <c r="CXC4470" s="288"/>
      <c r="CXD4470" s="288"/>
      <c r="CXE4470" s="288"/>
      <c r="CXF4470" s="288"/>
      <c r="CXG4470" s="288"/>
      <c r="CXH4470" s="288"/>
      <c r="CXI4470" s="288"/>
      <c r="CXJ4470" s="288"/>
      <c r="CXK4470" s="288"/>
      <c r="CXL4470" s="288"/>
      <c r="CXM4470" s="288"/>
      <c r="CXN4470" s="288"/>
      <c r="CXO4470" s="288"/>
      <c r="CXP4470" s="288"/>
      <c r="CXQ4470" s="288"/>
      <c r="CXR4470" s="288"/>
      <c r="CXS4470" s="288"/>
      <c r="CXT4470" s="288"/>
      <c r="CXU4470" s="288"/>
      <c r="CXV4470" s="288"/>
      <c r="CXW4470" s="288"/>
      <c r="CXX4470" s="288"/>
      <c r="CXY4470" s="288"/>
      <c r="CXZ4470" s="288"/>
      <c r="CYA4470" s="288"/>
      <c r="CYB4470" s="288"/>
      <c r="CYC4470" s="288"/>
      <c r="CYD4470" s="288"/>
      <c r="CYE4470" s="288"/>
      <c r="CYF4470" s="288"/>
      <c r="CYG4470" s="288"/>
      <c r="CYH4470" s="288"/>
      <c r="CYI4470" s="288"/>
      <c r="CYJ4470" s="288"/>
      <c r="CYK4470" s="288"/>
      <c r="CYL4470" s="288"/>
      <c r="CYM4470" s="288"/>
      <c r="CYN4470" s="288"/>
      <c r="CYO4470" s="288"/>
      <c r="CYP4470" s="288"/>
      <c r="CYQ4470" s="288"/>
      <c r="CYR4470" s="288"/>
      <c r="CYS4470" s="288"/>
      <c r="CYT4470" s="288"/>
      <c r="CYU4470" s="288"/>
      <c r="CYV4470" s="288"/>
      <c r="CYW4470" s="288"/>
      <c r="CYX4470" s="288"/>
      <c r="CYY4470" s="288"/>
      <c r="CYZ4470" s="288"/>
      <c r="CZA4470" s="288"/>
      <c r="CZB4470" s="288"/>
      <c r="CZC4470" s="288"/>
      <c r="CZD4470" s="288"/>
      <c r="CZE4470" s="288"/>
      <c r="CZF4470" s="288"/>
      <c r="CZG4470" s="288"/>
      <c r="CZH4470" s="288"/>
      <c r="CZI4470" s="288"/>
      <c r="CZJ4470" s="288"/>
      <c r="CZK4470" s="288"/>
      <c r="CZL4470" s="288"/>
      <c r="CZM4470" s="288"/>
      <c r="CZN4470" s="288"/>
      <c r="CZO4470" s="288"/>
      <c r="CZP4470" s="288"/>
      <c r="CZQ4470" s="288"/>
      <c r="CZR4470" s="288"/>
      <c r="CZS4470" s="288"/>
      <c r="CZT4470" s="288"/>
      <c r="CZU4470" s="288"/>
      <c r="CZV4470" s="288"/>
      <c r="CZW4470" s="288"/>
      <c r="CZX4470" s="288"/>
      <c r="CZY4470" s="288"/>
      <c r="CZZ4470" s="288"/>
      <c r="DAA4470" s="288"/>
      <c r="DAB4470" s="288"/>
      <c r="DAC4470" s="288"/>
      <c r="DAD4470" s="288"/>
      <c r="DAE4470" s="288"/>
      <c r="DAF4470" s="288"/>
      <c r="DAG4470" s="288"/>
      <c r="DAH4470" s="288"/>
      <c r="DAI4470" s="288"/>
      <c r="DAJ4470" s="288"/>
      <c r="DAK4470" s="288"/>
      <c r="DAL4470" s="288"/>
      <c r="DAM4470" s="288"/>
      <c r="DAN4470" s="288"/>
      <c r="DAO4470" s="288"/>
      <c r="DAP4470" s="288"/>
      <c r="DAQ4470" s="288"/>
      <c r="DAR4470" s="288"/>
      <c r="DAS4470" s="288"/>
      <c r="DAT4470" s="288"/>
      <c r="DAU4470" s="288"/>
      <c r="DAV4470" s="288"/>
      <c r="DAW4470" s="288"/>
      <c r="DAX4470" s="288"/>
      <c r="DAY4470" s="288"/>
      <c r="DAZ4470" s="288"/>
      <c r="DBA4470" s="288"/>
      <c r="DBB4470" s="288"/>
      <c r="DBC4470" s="288"/>
      <c r="DBD4470" s="288"/>
      <c r="DBE4470" s="288"/>
      <c r="DBF4470" s="288"/>
      <c r="DBG4470" s="288"/>
      <c r="DBH4470" s="288"/>
      <c r="DBI4470" s="288"/>
      <c r="DBJ4470" s="288"/>
      <c r="DBK4470" s="288"/>
      <c r="DBL4470" s="288"/>
      <c r="DBM4470" s="288"/>
      <c r="DBN4470" s="288"/>
      <c r="DBO4470" s="288"/>
      <c r="DBP4470" s="288"/>
      <c r="DBQ4470" s="288"/>
      <c r="DBR4470" s="288"/>
      <c r="DBS4470" s="288"/>
      <c r="DBT4470" s="288"/>
      <c r="DBU4470" s="288"/>
      <c r="DBV4470" s="288"/>
      <c r="DBW4470" s="288"/>
      <c r="DBX4470" s="288"/>
      <c r="DBY4470" s="288"/>
      <c r="DBZ4470" s="288"/>
      <c r="DCA4470" s="288"/>
      <c r="DCB4470" s="288"/>
      <c r="DCC4470" s="288"/>
      <c r="DCD4470" s="288"/>
      <c r="DCE4470" s="288"/>
      <c r="DCF4470" s="288"/>
      <c r="DCG4470" s="288"/>
      <c r="DCH4470" s="288"/>
      <c r="DCI4470" s="288"/>
      <c r="DCJ4470" s="288"/>
      <c r="DCK4470" s="288"/>
      <c r="DCL4470" s="288"/>
      <c r="DCM4470" s="288"/>
      <c r="DCN4470" s="288"/>
      <c r="DCO4470" s="288"/>
      <c r="DCP4470" s="288"/>
      <c r="DCQ4470" s="288"/>
      <c r="DCR4470" s="288"/>
      <c r="DCS4470" s="288"/>
      <c r="DCT4470" s="288"/>
      <c r="DCU4470" s="288"/>
      <c r="DCV4470" s="288"/>
      <c r="DCW4470" s="288"/>
      <c r="DCX4470" s="288"/>
      <c r="DCY4470" s="288"/>
      <c r="DCZ4470" s="288"/>
      <c r="DDA4470" s="288"/>
      <c r="DDB4470" s="288"/>
      <c r="DDC4470" s="288"/>
      <c r="DDD4470" s="288"/>
      <c r="DDE4470" s="288"/>
      <c r="DDF4470" s="288"/>
      <c r="DDG4470" s="288"/>
      <c r="DDH4470" s="288"/>
      <c r="DDI4470" s="288"/>
      <c r="DDJ4470" s="288"/>
      <c r="DDK4470" s="288"/>
      <c r="DDL4470" s="288"/>
      <c r="DDM4470" s="288"/>
      <c r="DDN4470" s="288"/>
      <c r="DDO4470" s="288"/>
      <c r="DDP4470" s="288"/>
      <c r="DDQ4470" s="288"/>
      <c r="DDR4470" s="288"/>
      <c r="DDS4470" s="288"/>
      <c r="DDT4470" s="288"/>
      <c r="DDU4470" s="288"/>
      <c r="DDV4470" s="288"/>
      <c r="DDW4470" s="288"/>
      <c r="DDX4470" s="288"/>
      <c r="DDY4470" s="288"/>
      <c r="DDZ4470" s="288"/>
      <c r="DEA4470" s="288"/>
      <c r="DEB4470" s="288"/>
      <c r="DEC4470" s="288"/>
      <c r="DED4470" s="288"/>
      <c r="DEE4470" s="288"/>
      <c r="DEF4470" s="288"/>
      <c r="DEG4470" s="288"/>
      <c r="DEH4470" s="288"/>
      <c r="DEI4470" s="288"/>
      <c r="DEJ4470" s="288"/>
      <c r="DEK4470" s="288"/>
      <c r="DEL4470" s="288"/>
      <c r="DEM4470" s="288"/>
      <c r="DEN4470" s="288"/>
      <c r="DEO4470" s="288"/>
      <c r="DEP4470" s="288"/>
      <c r="DEQ4470" s="288"/>
      <c r="DER4470" s="288"/>
      <c r="DES4470" s="288"/>
      <c r="DET4470" s="288"/>
      <c r="DEU4470" s="288"/>
      <c r="DEV4470" s="288"/>
      <c r="DEW4470" s="288"/>
      <c r="DEX4470" s="288"/>
      <c r="DEY4470" s="288"/>
      <c r="DEZ4470" s="288"/>
      <c r="DFA4470" s="288"/>
      <c r="DFB4470" s="288"/>
      <c r="DFC4470" s="288"/>
      <c r="DFD4470" s="288"/>
      <c r="DFE4470" s="288"/>
      <c r="DFF4470" s="288"/>
      <c r="DFG4470" s="288"/>
      <c r="DFH4470" s="288"/>
      <c r="DFI4470" s="288"/>
      <c r="DFJ4470" s="288"/>
      <c r="DFK4470" s="288"/>
      <c r="DFL4470" s="288"/>
      <c r="DFM4470" s="288"/>
      <c r="DFN4470" s="288"/>
      <c r="DFO4470" s="288"/>
      <c r="DFP4470" s="288"/>
      <c r="DFQ4470" s="288"/>
      <c r="DFR4470" s="288"/>
      <c r="DFS4470" s="288"/>
      <c r="DFT4470" s="288"/>
      <c r="DFU4470" s="288"/>
      <c r="DFV4470" s="288"/>
      <c r="DFW4470" s="288"/>
      <c r="DFX4470" s="288"/>
      <c r="DFY4470" s="288"/>
      <c r="DFZ4470" s="288"/>
      <c r="DGA4470" s="288"/>
      <c r="DGB4470" s="288"/>
      <c r="DGC4470" s="288"/>
      <c r="DGD4470" s="288"/>
      <c r="DGE4470" s="288"/>
      <c r="DGF4470" s="288"/>
      <c r="DGG4470" s="288"/>
      <c r="DGH4470" s="288"/>
      <c r="DGI4470" s="288"/>
      <c r="DGJ4470" s="288"/>
      <c r="DGK4470" s="288"/>
      <c r="DGL4470" s="288"/>
      <c r="DGM4470" s="288"/>
      <c r="DGN4470" s="288"/>
      <c r="DGO4470" s="288"/>
      <c r="DGP4470" s="288"/>
      <c r="DGQ4470" s="288"/>
      <c r="DGR4470" s="288"/>
      <c r="DGS4470" s="288"/>
      <c r="DGT4470" s="288"/>
      <c r="DGU4470" s="288"/>
      <c r="DGV4470" s="288"/>
      <c r="DGW4470" s="288"/>
      <c r="DGX4470" s="288"/>
      <c r="DGY4470" s="288"/>
      <c r="DGZ4470" s="288"/>
      <c r="DHA4470" s="288"/>
      <c r="DHB4470" s="288"/>
      <c r="DHC4470" s="288"/>
      <c r="DHD4470" s="288"/>
      <c r="DHE4470" s="288"/>
      <c r="DHF4470" s="288"/>
      <c r="DHG4470" s="288"/>
      <c r="DHH4470" s="288"/>
      <c r="DHI4470" s="288"/>
      <c r="DHJ4470" s="288"/>
      <c r="DHK4470" s="288"/>
      <c r="DHL4470" s="288"/>
      <c r="DHM4470" s="288"/>
      <c r="DHN4470" s="288"/>
      <c r="DHO4470" s="288"/>
      <c r="DHP4470" s="288"/>
      <c r="DHQ4470" s="288"/>
      <c r="DHR4470" s="288"/>
      <c r="DHS4470" s="288"/>
      <c r="DHT4470" s="288"/>
      <c r="DHU4470" s="288"/>
      <c r="DHV4470" s="288"/>
      <c r="DHW4470" s="288"/>
      <c r="DHX4470" s="288"/>
      <c r="DHY4470" s="288"/>
      <c r="DHZ4470" s="288"/>
      <c r="DIA4470" s="288"/>
      <c r="DIB4470" s="288"/>
      <c r="DIC4470" s="288"/>
      <c r="DID4470" s="288"/>
      <c r="DIE4470" s="288"/>
      <c r="DIF4470" s="288"/>
      <c r="DIG4470" s="288"/>
      <c r="DIH4470" s="288"/>
      <c r="DII4470" s="288"/>
      <c r="DIJ4470" s="288"/>
      <c r="DIK4470" s="288"/>
      <c r="DIL4470" s="288"/>
      <c r="DIM4470" s="288"/>
      <c r="DIN4470" s="288"/>
      <c r="DIO4470" s="288"/>
      <c r="DIP4470" s="288"/>
      <c r="DIQ4470" s="288"/>
      <c r="DIR4470" s="288"/>
      <c r="DIS4470" s="288"/>
      <c r="DIT4470" s="288"/>
      <c r="DIU4470" s="288"/>
      <c r="DIV4470" s="288"/>
      <c r="DIW4470" s="288"/>
      <c r="DIX4470" s="288"/>
      <c r="DIY4470" s="288"/>
      <c r="DIZ4470" s="288"/>
      <c r="DJA4470" s="288"/>
      <c r="DJB4470" s="288"/>
      <c r="DJC4470" s="288"/>
      <c r="DJD4470" s="288"/>
      <c r="DJE4470" s="288"/>
      <c r="DJF4470" s="288"/>
      <c r="DJG4470" s="288"/>
      <c r="DJH4470" s="288"/>
      <c r="DJI4470" s="288"/>
      <c r="DJJ4470" s="288"/>
      <c r="DJK4470" s="288"/>
      <c r="DJL4470" s="288"/>
      <c r="DJM4470" s="288"/>
      <c r="DJN4470" s="288"/>
      <c r="DJO4470" s="288"/>
      <c r="DJP4470" s="288"/>
      <c r="DJQ4470" s="288"/>
      <c r="DJR4470" s="288"/>
      <c r="DJS4470" s="288"/>
      <c r="DJT4470" s="288"/>
      <c r="DJU4470" s="288"/>
      <c r="DJV4470" s="288"/>
      <c r="DJW4470" s="288"/>
      <c r="DJX4470" s="288"/>
      <c r="DJY4470" s="288"/>
      <c r="DJZ4470" s="288"/>
      <c r="DKA4470" s="288"/>
      <c r="DKB4470" s="288"/>
      <c r="DKC4470" s="288"/>
      <c r="DKD4470" s="288"/>
      <c r="DKE4470" s="288"/>
      <c r="DKF4470" s="288"/>
      <c r="DKG4470" s="288"/>
      <c r="DKH4470" s="288"/>
      <c r="DKI4470" s="288"/>
      <c r="DKJ4470" s="288"/>
      <c r="DKK4470" s="288"/>
      <c r="DKL4470" s="288"/>
      <c r="DKM4470" s="288"/>
      <c r="DKN4470" s="288"/>
      <c r="DKO4470" s="288"/>
      <c r="DKP4470" s="288"/>
      <c r="DKQ4470" s="288"/>
      <c r="DKR4470" s="288"/>
      <c r="DKS4470" s="288"/>
      <c r="DKT4470" s="288"/>
      <c r="DKU4470" s="288"/>
      <c r="DKV4470" s="288"/>
      <c r="DKW4470" s="288"/>
      <c r="DKX4470" s="288"/>
      <c r="DKY4470" s="288"/>
      <c r="DKZ4470" s="288"/>
      <c r="DLA4470" s="288"/>
      <c r="DLB4470" s="288"/>
      <c r="DLC4470" s="288"/>
      <c r="DLD4470" s="288"/>
      <c r="DLE4470" s="288"/>
      <c r="DLF4470" s="288"/>
      <c r="DLG4470" s="288"/>
      <c r="DLH4470" s="288"/>
      <c r="DLI4470" s="288"/>
      <c r="DLJ4470" s="288"/>
      <c r="DLK4470" s="288"/>
      <c r="DLL4470" s="288"/>
      <c r="DLM4470" s="288"/>
      <c r="DLN4470" s="288"/>
      <c r="DLO4470" s="288"/>
      <c r="DLP4470" s="288"/>
      <c r="DLQ4470" s="288"/>
      <c r="DLR4470" s="288"/>
      <c r="DLS4470" s="288"/>
      <c r="DLT4470" s="288"/>
      <c r="DLU4470" s="288"/>
      <c r="DLV4470" s="288"/>
      <c r="DLW4470" s="288"/>
      <c r="DLX4470" s="288"/>
      <c r="DLY4470" s="288"/>
      <c r="DLZ4470" s="288"/>
      <c r="DMA4470" s="288"/>
      <c r="DMB4470" s="288"/>
      <c r="DMC4470" s="288"/>
      <c r="DMD4470" s="288"/>
      <c r="DME4470" s="288"/>
      <c r="DMF4470" s="288"/>
      <c r="DMG4470" s="288"/>
      <c r="DMH4470" s="288"/>
      <c r="DMI4470" s="288"/>
      <c r="DMJ4470" s="288"/>
      <c r="DMK4470" s="288"/>
      <c r="DML4470" s="288"/>
      <c r="DMM4470" s="288"/>
      <c r="DMN4470" s="288"/>
      <c r="DMO4470" s="288"/>
      <c r="DMP4470" s="288"/>
      <c r="DMQ4470" s="288"/>
      <c r="DMR4470" s="288"/>
      <c r="DMS4470" s="288"/>
      <c r="DMT4470" s="288"/>
      <c r="DMU4470" s="288"/>
      <c r="DMV4470" s="288"/>
      <c r="DMW4470" s="288"/>
      <c r="DMX4470" s="288"/>
      <c r="DMY4470" s="288"/>
      <c r="DMZ4470" s="288"/>
      <c r="DNA4470" s="288"/>
      <c r="DNB4470" s="288"/>
      <c r="DNC4470" s="288"/>
      <c r="DND4470" s="288"/>
      <c r="DNE4470" s="288"/>
      <c r="DNF4470" s="288"/>
      <c r="DNG4470" s="288"/>
      <c r="DNH4470" s="288"/>
      <c r="DNI4470" s="288"/>
      <c r="DNJ4470" s="288"/>
      <c r="DNK4470" s="288"/>
      <c r="DNL4470" s="288"/>
      <c r="DNM4470" s="288"/>
      <c r="DNN4470" s="288"/>
      <c r="DNO4470" s="288"/>
      <c r="DNP4470" s="288"/>
      <c r="DNQ4470" s="288"/>
      <c r="DNR4470" s="288"/>
      <c r="DNS4470" s="288"/>
      <c r="DNT4470" s="288"/>
      <c r="DNU4470" s="288"/>
      <c r="DNV4470" s="288"/>
      <c r="DNW4470" s="288"/>
      <c r="DNX4470" s="288"/>
      <c r="DNY4470" s="288"/>
      <c r="DNZ4470" s="288"/>
      <c r="DOA4470" s="288"/>
      <c r="DOB4470" s="288"/>
      <c r="DOC4470" s="288"/>
      <c r="DOD4470" s="288"/>
      <c r="DOE4470" s="288"/>
      <c r="DOF4470" s="288"/>
      <c r="DOG4470" s="288"/>
      <c r="DOH4470" s="288"/>
      <c r="DOI4470" s="288"/>
      <c r="DOJ4470" s="288"/>
      <c r="DOK4470" s="288"/>
      <c r="DOL4470" s="288"/>
      <c r="DOM4470" s="288"/>
      <c r="DON4470" s="288"/>
      <c r="DOO4470" s="288"/>
      <c r="DOP4470" s="288"/>
      <c r="DOQ4470" s="288"/>
      <c r="DOR4470" s="288"/>
      <c r="DOS4470" s="288"/>
      <c r="DOT4470" s="288"/>
      <c r="DOU4470" s="288"/>
      <c r="DOV4470" s="288"/>
      <c r="DOW4470" s="288"/>
      <c r="DOX4470" s="288"/>
      <c r="DOY4470" s="288"/>
      <c r="DOZ4470" s="288"/>
      <c r="DPA4470" s="288"/>
      <c r="DPB4470" s="288"/>
      <c r="DPC4470" s="288"/>
      <c r="DPD4470" s="288"/>
      <c r="DPE4470" s="288"/>
      <c r="DPF4470" s="288"/>
      <c r="DPG4470" s="288"/>
      <c r="DPH4470" s="288"/>
      <c r="DPI4470" s="288"/>
      <c r="DPJ4470" s="288"/>
      <c r="DPK4470" s="288"/>
      <c r="DPL4470" s="288"/>
      <c r="DPM4470" s="288"/>
      <c r="DPN4470" s="288"/>
      <c r="DPO4470" s="288"/>
      <c r="DPP4470" s="288"/>
      <c r="DPQ4470" s="288"/>
      <c r="DPR4470" s="288"/>
      <c r="DPS4470" s="288"/>
      <c r="DPT4470" s="288"/>
      <c r="DPU4470" s="288"/>
      <c r="DPV4470" s="288"/>
      <c r="DPW4470" s="288"/>
      <c r="DPX4470" s="288"/>
      <c r="DPY4470" s="288"/>
      <c r="DPZ4470" s="288"/>
      <c r="DQA4470" s="288"/>
      <c r="DQB4470" s="288"/>
      <c r="DQC4470" s="288"/>
      <c r="DQD4470" s="288"/>
      <c r="DQE4470" s="288"/>
      <c r="DQF4470" s="288"/>
      <c r="DQG4470" s="288"/>
      <c r="DQH4470" s="288"/>
      <c r="DQI4470" s="288"/>
      <c r="DQJ4470" s="288"/>
      <c r="DQK4470" s="288"/>
      <c r="DQL4470" s="288"/>
      <c r="DQM4470" s="288"/>
      <c r="DQN4470" s="288"/>
      <c r="DQO4470" s="288"/>
      <c r="DQP4470" s="288"/>
      <c r="DQQ4470" s="288"/>
      <c r="DQR4470" s="288"/>
      <c r="DQS4470" s="288"/>
      <c r="DQT4470" s="288"/>
      <c r="DQU4470" s="288"/>
      <c r="DQV4470" s="288"/>
      <c r="DQW4470" s="288"/>
      <c r="DQX4470" s="288"/>
      <c r="DQY4470" s="288"/>
      <c r="DQZ4470" s="288"/>
      <c r="DRA4470" s="288"/>
      <c r="DRB4470" s="288"/>
      <c r="DRC4470" s="288"/>
      <c r="DRD4470" s="288"/>
      <c r="DRE4470" s="288"/>
      <c r="DRF4470" s="288"/>
      <c r="DRG4470" s="288"/>
      <c r="DRH4470" s="288"/>
      <c r="DRI4470" s="288"/>
      <c r="DRJ4470" s="288"/>
      <c r="DRK4470" s="288"/>
      <c r="DRL4470" s="288"/>
      <c r="DRM4470" s="288"/>
      <c r="DRN4470" s="288"/>
      <c r="DRO4470" s="288"/>
      <c r="DRP4470" s="288"/>
      <c r="DRQ4470" s="288"/>
      <c r="DRR4470" s="288"/>
      <c r="DRS4470" s="288"/>
      <c r="DRT4470" s="288"/>
      <c r="DRU4470" s="288"/>
      <c r="DRV4470" s="288"/>
      <c r="DRW4470" s="288"/>
      <c r="DRX4470" s="288"/>
      <c r="DRY4470" s="288"/>
      <c r="DRZ4470" s="288"/>
      <c r="DSA4470" s="288"/>
      <c r="DSB4470" s="288"/>
      <c r="DSC4470" s="288"/>
      <c r="DSD4470" s="288"/>
      <c r="DSE4470" s="288"/>
      <c r="DSF4470" s="288"/>
      <c r="DSG4470" s="288"/>
      <c r="DSH4470" s="288"/>
      <c r="DSI4470" s="288"/>
      <c r="DSJ4470" s="288"/>
      <c r="DSK4470" s="288"/>
      <c r="DSL4470" s="288"/>
      <c r="DSM4470" s="288"/>
      <c r="DSN4470" s="288"/>
      <c r="DSO4470" s="288"/>
      <c r="DSP4470" s="288"/>
      <c r="DSQ4470" s="288"/>
      <c r="DSR4470" s="288"/>
      <c r="DSS4470" s="288"/>
      <c r="DST4470" s="288"/>
      <c r="DSU4470" s="288"/>
      <c r="DSV4470" s="288"/>
      <c r="DSW4470" s="288"/>
      <c r="DSX4470" s="288"/>
      <c r="DSY4470" s="288"/>
      <c r="DSZ4470" s="288"/>
      <c r="DTA4470" s="288"/>
      <c r="DTB4470" s="288"/>
      <c r="DTC4470" s="288"/>
      <c r="DTD4470" s="288"/>
      <c r="DTE4470" s="288"/>
      <c r="DTF4470" s="288"/>
      <c r="DTG4470" s="288"/>
      <c r="DTH4470" s="288"/>
      <c r="DTI4470" s="288"/>
      <c r="DTJ4470" s="288"/>
      <c r="DTK4470" s="288"/>
      <c r="DTL4470" s="288"/>
      <c r="DTM4470" s="288"/>
      <c r="DTN4470" s="288"/>
      <c r="DTO4470" s="288"/>
      <c r="DTP4470" s="288"/>
      <c r="DTQ4470" s="288"/>
      <c r="DTR4470" s="288"/>
      <c r="DTS4470" s="288"/>
      <c r="DTT4470" s="288"/>
      <c r="DTU4470" s="288"/>
      <c r="DTV4470" s="288"/>
      <c r="DTW4470" s="288"/>
      <c r="DTX4470" s="288"/>
      <c r="DTY4470" s="288"/>
      <c r="DTZ4470" s="288"/>
      <c r="DUA4470" s="288"/>
      <c r="DUB4470" s="288"/>
      <c r="DUC4470" s="288"/>
      <c r="DUD4470" s="288"/>
      <c r="DUE4470" s="288"/>
      <c r="DUF4470" s="288"/>
      <c r="DUG4470" s="288"/>
      <c r="DUH4470" s="288"/>
      <c r="DUI4470" s="288"/>
      <c r="DUJ4470" s="288"/>
      <c r="DUK4470" s="288"/>
      <c r="DUL4470" s="288"/>
      <c r="DUM4470" s="288"/>
      <c r="DUN4470" s="288"/>
      <c r="DUO4470" s="288"/>
      <c r="DUP4470" s="288"/>
      <c r="DUQ4470" s="288"/>
      <c r="DUR4470" s="288"/>
      <c r="DUS4470" s="288"/>
      <c r="DUT4470" s="288"/>
      <c r="DUU4470" s="288"/>
      <c r="DUV4470" s="288"/>
      <c r="DUW4470" s="288"/>
      <c r="DUX4470" s="288"/>
      <c r="DUY4470" s="288"/>
      <c r="DUZ4470" s="288"/>
      <c r="DVA4470" s="288"/>
      <c r="DVB4470" s="288"/>
      <c r="DVC4470" s="288"/>
      <c r="DVD4470" s="288"/>
      <c r="DVE4470" s="288"/>
      <c r="DVF4470" s="288"/>
      <c r="DVG4470" s="288"/>
      <c r="DVH4470" s="288"/>
      <c r="DVI4470" s="288"/>
      <c r="DVJ4470" s="288"/>
      <c r="DVK4470" s="288"/>
      <c r="DVL4470" s="288"/>
      <c r="DVM4470" s="288"/>
      <c r="DVN4470" s="288"/>
      <c r="DVO4470" s="288"/>
      <c r="DVP4470" s="288"/>
      <c r="DVQ4470" s="288"/>
      <c r="DVR4470" s="288"/>
      <c r="DVS4470" s="288"/>
      <c r="DVT4470" s="288"/>
      <c r="DVU4470" s="288"/>
      <c r="DVV4470" s="288"/>
      <c r="DVW4470" s="288"/>
      <c r="DVX4470" s="288"/>
      <c r="DVY4470" s="288"/>
      <c r="DVZ4470" s="288"/>
      <c r="DWA4470" s="288"/>
      <c r="DWB4470" s="288"/>
      <c r="DWC4470" s="288"/>
      <c r="DWD4470" s="288"/>
      <c r="DWE4470" s="288"/>
      <c r="DWF4470" s="288"/>
      <c r="DWG4470" s="288"/>
      <c r="DWH4470" s="288"/>
      <c r="DWI4470" s="288"/>
      <c r="DWJ4470" s="288"/>
      <c r="DWK4470" s="288"/>
      <c r="DWL4470" s="288"/>
      <c r="DWM4470" s="288"/>
      <c r="DWN4470" s="288"/>
      <c r="DWO4470" s="288"/>
      <c r="DWP4470" s="288"/>
      <c r="DWQ4470" s="288"/>
      <c r="DWR4470" s="288"/>
      <c r="DWS4470" s="288"/>
      <c r="DWT4470" s="288"/>
      <c r="DWU4470" s="288"/>
      <c r="DWV4470" s="288"/>
      <c r="DWW4470" s="288"/>
      <c r="DWX4470" s="288"/>
      <c r="DWY4470" s="288"/>
      <c r="DWZ4470" s="288"/>
      <c r="DXA4470" s="288"/>
      <c r="DXB4470" s="288"/>
      <c r="DXC4470" s="288"/>
      <c r="DXD4470" s="288"/>
      <c r="DXE4470" s="288"/>
      <c r="DXF4470" s="288"/>
      <c r="DXG4470" s="288"/>
      <c r="DXH4470" s="288"/>
      <c r="DXI4470" s="288"/>
      <c r="DXJ4470" s="288"/>
      <c r="DXK4470" s="288"/>
      <c r="DXL4470" s="288"/>
      <c r="DXM4470" s="288"/>
      <c r="DXN4470" s="288"/>
      <c r="DXO4470" s="288"/>
      <c r="DXP4470" s="288"/>
      <c r="DXQ4470" s="288"/>
      <c r="DXR4470" s="288"/>
      <c r="DXS4470" s="288"/>
      <c r="DXT4470" s="288"/>
      <c r="DXU4470" s="288"/>
      <c r="DXV4470" s="288"/>
      <c r="DXW4470" s="288"/>
      <c r="DXX4470" s="288"/>
      <c r="DXY4470" s="288"/>
      <c r="DXZ4470" s="288"/>
      <c r="DYA4470" s="288"/>
      <c r="DYB4470" s="288"/>
      <c r="DYC4470" s="288"/>
      <c r="DYD4470" s="288"/>
      <c r="DYE4470" s="288"/>
      <c r="DYF4470" s="288"/>
      <c r="DYG4470" s="288"/>
      <c r="DYH4470" s="288"/>
      <c r="DYI4470" s="288"/>
      <c r="DYJ4470" s="288"/>
      <c r="DYK4470" s="288"/>
      <c r="DYL4470" s="288"/>
      <c r="DYM4470" s="288"/>
      <c r="DYN4470" s="288"/>
      <c r="DYO4470" s="288"/>
      <c r="DYP4470" s="288"/>
      <c r="DYQ4470" s="288"/>
      <c r="DYR4470" s="288"/>
      <c r="DYS4470" s="288"/>
      <c r="DYT4470" s="288"/>
      <c r="DYU4470" s="288"/>
      <c r="DYV4470" s="288"/>
      <c r="DYW4470" s="288"/>
      <c r="DYX4470" s="288"/>
      <c r="DYY4470" s="288"/>
      <c r="DYZ4470" s="288"/>
      <c r="DZA4470" s="288"/>
      <c r="DZB4470" s="288"/>
      <c r="DZC4470" s="288"/>
      <c r="DZD4470" s="288"/>
      <c r="DZE4470" s="288"/>
      <c r="DZF4470" s="288"/>
      <c r="DZG4470" s="288"/>
      <c r="DZH4470" s="288"/>
      <c r="DZI4470" s="288"/>
      <c r="DZJ4470" s="288"/>
      <c r="DZK4470" s="288"/>
      <c r="DZL4470" s="288"/>
      <c r="DZM4470" s="288"/>
      <c r="DZN4470" s="288"/>
      <c r="DZO4470" s="288"/>
      <c r="DZP4470" s="288"/>
      <c r="DZQ4470" s="288"/>
      <c r="DZR4470" s="288"/>
      <c r="DZS4470" s="288"/>
      <c r="DZT4470" s="288"/>
      <c r="DZU4470" s="288"/>
      <c r="DZV4470" s="288"/>
      <c r="DZW4470" s="288"/>
      <c r="DZX4470" s="288"/>
      <c r="DZY4470" s="288"/>
      <c r="DZZ4470" s="288"/>
      <c r="EAA4470" s="288"/>
      <c r="EAB4470" s="288"/>
      <c r="EAC4470" s="288"/>
      <c r="EAD4470" s="288"/>
      <c r="EAE4470" s="288"/>
      <c r="EAF4470" s="288"/>
      <c r="EAG4470" s="288"/>
      <c r="EAH4470" s="288"/>
      <c r="EAI4470" s="288"/>
      <c r="EAJ4470" s="288"/>
      <c r="EAK4470" s="288"/>
      <c r="EAL4470" s="288"/>
      <c r="EAM4470" s="288"/>
      <c r="EAN4470" s="288"/>
      <c r="EAO4470" s="288"/>
      <c r="EAP4470" s="288"/>
      <c r="EAQ4470" s="288"/>
      <c r="EAR4470" s="288"/>
      <c r="EAS4470" s="288"/>
      <c r="EAT4470" s="288"/>
      <c r="EAU4470" s="288"/>
      <c r="EAV4470" s="288"/>
      <c r="EAW4470" s="288"/>
      <c r="EAX4470" s="288"/>
      <c r="EAY4470" s="288"/>
      <c r="EAZ4470" s="288"/>
      <c r="EBA4470" s="288"/>
      <c r="EBB4470" s="288"/>
      <c r="EBC4470" s="288"/>
      <c r="EBD4470" s="288"/>
      <c r="EBE4470" s="288"/>
      <c r="EBF4470" s="288"/>
      <c r="EBG4470" s="288"/>
      <c r="EBH4470" s="288"/>
      <c r="EBI4470" s="288"/>
      <c r="EBJ4470" s="288"/>
      <c r="EBK4470" s="288"/>
      <c r="EBL4470" s="288"/>
      <c r="EBM4470" s="288"/>
      <c r="EBN4470" s="288"/>
      <c r="EBO4470" s="288"/>
      <c r="EBP4470" s="288"/>
      <c r="EBQ4470" s="288"/>
      <c r="EBR4470" s="288"/>
      <c r="EBS4470" s="288"/>
      <c r="EBT4470" s="288"/>
      <c r="EBU4470" s="288"/>
      <c r="EBV4470" s="288"/>
      <c r="EBW4470" s="288"/>
      <c r="EBX4470" s="288"/>
      <c r="EBY4470" s="288"/>
      <c r="EBZ4470" s="288"/>
      <c r="ECA4470" s="288"/>
      <c r="ECB4470" s="288"/>
      <c r="ECC4470" s="288"/>
      <c r="ECD4470" s="288"/>
      <c r="ECE4470" s="288"/>
      <c r="ECF4470" s="288"/>
      <c r="ECG4470" s="288"/>
      <c r="ECH4470" s="288"/>
      <c r="ECI4470" s="288"/>
      <c r="ECJ4470" s="288"/>
      <c r="ECK4470" s="288"/>
      <c r="ECL4470" s="288"/>
      <c r="ECM4470" s="288"/>
      <c r="ECN4470" s="288"/>
      <c r="ECO4470" s="288"/>
      <c r="ECP4470" s="288"/>
      <c r="ECQ4470" s="288"/>
      <c r="ECR4470" s="288"/>
      <c r="ECS4470" s="288"/>
      <c r="ECT4470" s="288"/>
      <c r="ECU4470" s="288"/>
      <c r="ECV4470" s="288"/>
      <c r="ECW4470" s="288"/>
      <c r="ECX4470" s="288"/>
      <c r="ECY4470" s="288"/>
      <c r="ECZ4470" s="288"/>
      <c r="EDA4470" s="288"/>
      <c r="EDB4470" s="288"/>
      <c r="EDC4470" s="288"/>
      <c r="EDD4470" s="288"/>
      <c r="EDE4470" s="288"/>
      <c r="EDF4470" s="288"/>
      <c r="EDG4470" s="288"/>
      <c r="EDH4470" s="288"/>
      <c r="EDI4470" s="288"/>
      <c r="EDJ4470" s="288"/>
      <c r="EDK4470" s="288"/>
      <c r="EDL4470" s="288"/>
      <c r="EDM4470" s="288"/>
      <c r="EDN4470" s="288"/>
      <c r="EDO4470" s="288"/>
      <c r="EDP4470" s="288"/>
      <c r="EDQ4470" s="288"/>
      <c r="EDR4470" s="288"/>
      <c r="EDS4470" s="288"/>
      <c r="EDT4470" s="288"/>
      <c r="EDU4470" s="288"/>
      <c r="EDV4470" s="288"/>
      <c r="EDW4470" s="288"/>
      <c r="EDX4470" s="288"/>
      <c r="EDY4470" s="288"/>
      <c r="EDZ4470" s="288"/>
      <c r="EEA4470" s="288"/>
      <c r="EEB4470" s="288"/>
      <c r="EEC4470" s="288"/>
      <c r="EED4470" s="288"/>
      <c r="EEE4470" s="288"/>
      <c r="EEF4470" s="288"/>
      <c r="EEG4470" s="288"/>
      <c r="EEH4470" s="288"/>
      <c r="EEI4470" s="288"/>
      <c r="EEJ4470" s="288"/>
      <c r="EEK4470" s="288"/>
      <c r="EEL4470" s="288"/>
      <c r="EEM4470" s="288"/>
      <c r="EEN4470" s="288"/>
      <c r="EEO4470" s="288"/>
      <c r="EEP4470" s="288"/>
      <c r="EEQ4470" s="288"/>
      <c r="EER4470" s="288"/>
      <c r="EES4470" s="288"/>
      <c r="EET4470" s="288"/>
      <c r="EEU4470" s="288"/>
      <c r="EEV4470" s="288"/>
      <c r="EEW4470" s="288"/>
      <c r="EEX4470" s="288"/>
      <c r="EEY4470" s="288"/>
      <c r="EEZ4470" s="288"/>
      <c r="EFA4470" s="288"/>
      <c r="EFB4470" s="288"/>
      <c r="EFC4470" s="288"/>
      <c r="EFD4470" s="288"/>
      <c r="EFE4470" s="288"/>
      <c r="EFF4470" s="288"/>
      <c r="EFG4470" s="288"/>
      <c r="EFH4470" s="288"/>
      <c r="EFI4470" s="288"/>
      <c r="EFJ4470" s="288"/>
      <c r="EFK4470" s="288"/>
      <c r="EFL4470" s="288"/>
      <c r="EFM4470" s="288"/>
      <c r="EFN4470" s="288"/>
      <c r="EFO4470" s="288"/>
      <c r="EFP4470" s="288"/>
      <c r="EFQ4470" s="288"/>
      <c r="EFR4470" s="288"/>
      <c r="EFS4470" s="288"/>
      <c r="EFT4470" s="288"/>
      <c r="EFU4470" s="288"/>
      <c r="EFV4470" s="288"/>
      <c r="EFW4470" s="288"/>
      <c r="EFX4470" s="288"/>
      <c r="EFY4470" s="288"/>
      <c r="EFZ4470" s="288"/>
      <c r="EGA4470" s="288"/>
      <c r="EGB4470" s="288"/>
      <c r="EGC4470" s="288"/>
      <c r="EGD4470" s="288"/>
      <c r="EGE4470" s="288"/>
      <c r="EGF4470" s="288"/>
      <c r="EGG4470" s="288"/>
      <c r="EGH4470" s="288"/>
      <c r="EGI4470" s="288"/>
      <c r="EGJ4470" s="288"/>
      <c r="EGK4470" s="288"/>
      <c r="EGL4470" s="288"/>
      <c r="EGM4470" s="288"/>
      <c r="EGN4470" s="288"/>
      <c r="EGO4470" s="288"/>
      <c r="EGP4470" s="288"/>
      <c r="EGQ4470" s="288"/>
      <c r="EGR4470" s="288"/>
      <c r="EGS4470" s="288"/>
      <c r="EGT4470" s="288"/>
      <c r="EGU4470" s="288"/>
      <c r="EGV4470" s="288"/>
      <c r="EGW4470" s="288"/>
      <c r="EGX4470" s="288"/>
      <c r="EGY4470" s="288"/>
      <c r="EGZ4470" s="288"/>
      <c r="EHA4470" s="288"/>
      <c r="EHB4470" s="288"/>
      <c r="EHC4470" s="288"/>
      <c r="EHD4470" s="288"/>
      <c r="EHE4470" s="288"/>
      <c r="EHF4470" s="288"/>
      <c r="EHG4470" s="288"/>
      <c r="EHH4470" s="288"/>
      <c r="EHI4470" s="288"/>
      <c r="EHJ4470" s="288"/>
      <c r="EHK4470" s="288"/>
      <c r="EHL4470" s="288"/>
      <c r="EHM4470" s="288"/>
      <c r="EHN4470" s="288"/>
      <c r="EHO4470" s="288"/>
      <c r="EHP4470" s="288"/>
      <c r="EHQ4470" s="288"/>
      <c r="EHR4470" s="288"/>
      <c r="EHS4470" s="288"/>
      <c r="EHT4470" s="288"/>
      <c r="EHU4470" s="288"/>
      <c r="EHV4470" s="288"/>
      <c r="EHW4470" s="288"/>
      <c r="EHX4470" s="288"/>
      <c r="EHY4470" s="288"/>
      <c r="EHZ4470" s="288"/>
      <c r="EIA4470" s="288"/>
      <c r="EIB4470" s="288"/>
      <c r="EIC4470" s="288"/>
      <c r="EID4470" s="288"/>
      <c r="EIE4470" s="288"/>
      <c r="EIF4470" s="288"/>
      <c r="EIG4470" s="288"/>
      <c r="EIH4470" s="288"/>
      <c r="EII4470" s="288"/>
      <c r="EIJ4470" s="288"/>
      <c r="EIK4470" s="288"/>
      <c r="EIL4470" s="288"/>
      <c r="EIM4470" s="288"/>
      <c r="EIN4470" s="288"/>
      <c r="EIO4470" s="288"/>
      <c r="EIP4470" s="288"/>
      <c r="EIQ4470" s="288"/>
      <c r="EIR4470" s="288"/>
      <c r="EIS4470" s="288"/>
      <c r="EIT4470" s="288"/>
      <c r="EIU4470" s="288"/>
      <c r="EIV4470" s="288"/>
      <c r="EIW4470" s="288"/>
      <c r="EIX4470" s="288"/>
      <c r="EIY4470" s="288"/>
      <c r="EIZ4470" s="288"/>
      <c r="EJA4470" s="288"/>
      <c r="EJB4470" s="288"/>
      <c r="EJC4470" s="288"/>
      <c r="EJD4470" s="288"/>
      <c r="EJE4470" s="288"/>
      <c r="EJF4470" s="288"/>
      <c r="EJG4470" s="288"/>
      <c r="EJH4470" s="288"/>
      <c r="EJI4470" s="288"/>
      <c r="EJJ4470" s="288"/>
      <c r="EJK4470" s="288"/>
      <c r="EJL4470" s="288"/>
      <c r="EJM4470" s="288"/>
      <c r="EJN4470" s="288"/>
      <c r="EJO4470" s="288"/>
      <c r="EJP4470" s="288"/>
      <c r="EJQ4470" s="288"/>
      <c r="EJR4470" s="288"/>
      <c r="EJS4470" s="288"/>
      <c r="EJT4470" s="288"/>
      <c r="EJU4470" s="288"/>
      <c r="EJV4470" s="288"/>
      <c r="EJW4470" s="288"/>
      <c r="EJX4470" s="288"/>
      <c r="EJY4470" s="288"/>
      <c r="EJZ4470" s="288"/>
      <c r="EKA4470" s="288"/>
      <c r="EKB4470" s="288"/>
      <c r="EKC4470" s="288"/>
      <c r="EKD4470" s="288"/>
      <c r="EKE4470" s="288"/>
      <c r="EKF4470" s="288"/>
      <c r="EKG4470" s="288"/>
      <c r="EKH4470" s="288"/>
      <c r="EKI4470" s="288"/>
      <c r="EKJ4470" s="288"/>
      <c r="EKK4470" s="288"/>
      <c r="EKL4470" s="288"/>
      <c r="EKM4470" s="288"/>
      <c r="EKN4470" s="288"/>
      <c r="EKO4470" s="288"/>
      <c r="EKP4470" s="288"/>
      <c r="EKQ4470" s="288"/>
      <c r="EKR4470" s="288"/>
      <c r="EKS4470" s="288"/>
      <c r="EKT4470" s="288"/>
      <c r="EKU4470" s="288"/>
      <c r="EKV4470" s="288"/>
      <c r="EKW4470" s="288"/>
      <c r="EKX4470" s="288"/>
      <c r="EKY4470" s="288"/>
      <c r="EKZ4470" s="288"/>
      <c r="ELA4470" s="288"/>
      <c r="ELB4470" s="288"/>
      <c r="ELC4470" s="288"/>
      <c r="ELD4470" s="288"/>
      <c r="ELE4470" s="288"/>
      <c r="ELF4470" s="288"/>
      <c r="ELG4470" s="288"/>
      <c r="ELH4470" s="288"/>
      <c r="ELI4470" s="288"/>
      <c r="ELJ4470" s="288"/>
      <c r="ELK4470" s="288"/>
      <c r="ELL4470" s="288"/>
      <c r="ELM4470" s="288"/>
      <c r="ELN4470" s="288"/>
      <c r="ELO4470" s="288"/>
      <c r="ELP4470" s="288"/>
      <c r="ELQ4470" s="288"/>
      <c r="ELR4470" s="288"/>
      <c r="ELS4470" s="288"/>
      <c r="ELT4470" s="288"/>
      <c r="ELU4470" s="288"/>
      <c r="ELV4470" s="288"/>
      <c r="ELW4470" s="288"/>
      <c r="ELX4470" s="288"/>
      <c r="ELY4470" s="288"/>
      <c r="ELZ4470" s="288"/>
      <c r="EMA4470" s="288"/>
      <c r="EMB4470" s="288"/>
      <c r="EMC4470" s="288"/>
      <c r="EMD4470" s="288"/>
      <c r="EME4470" s="288"/>
      <c r="EMF4470" s="288"/>
      <c r="EMG4470" s="288"/>
      <c r="EMH4470" s="288"/>
      <c r="EMI4470" s="288"/>
      <c r="EMJ4470" s="288"/>
      <c r="EMK4470" s="288"/>
      <c r="EML4470" s="288"/>
      <c r="EMM4470" s="288"/>
      <c r="EMN4470" s="288"/>
      <c r="EMO4470" s="288"/>
      <c r="EMP4470" s="288"/>
      <c r="EMQ4470" s="288"/>
      <c r="EMR4470" s="288"/>
      <c r="EMS4470" s="288"/>
      <c r="EMT4470" s="288"/>
      <c r="EMU4470" s="288"/>
      <c r="EMV4470" s="288"/>
      <c r="EMW4470" s="288"/>
      <c r="EMX4470" s="288"/>
      <c r="EMY4470" s="288"/>
      <c r="EMZ4470" s="288"/>
      <c r="ENA4470" s="288"/>
      <c r="ENB4470" s="288"/>
      <c r="ENC4470" s="288"/>
      <c r="END4470" s="288"/>
      <c r="ENE4470" s="288"/>
      <c r="ENF4470" s="288"/>
      <c r="ENG4470" s="288"/>
      <c r="ENH4470" s="288"/>
      <c r="ENI4470" s="288"/>
      <c r="ENJ4470" s="288"/>
      <c r="ENK4470" s="288"/>
      <c r="ENL4470" s="288"/>
      <c r="ENM4470" s="288"/>
      <c r="ENN4470" s="288"/>
      <c r="ENO4470" s="288"/>
      <c r="ENP4470" s="288"/>
      <c r="ENQ4470" s="288"/>
      <c r="ENR4470" s="288"/>
      <c r="ENS4470" s="288"/>
      <c r="ENT4470" s="288"/>
      <c r="ENU4470" s="288"/>
      <c r="ENV4470" s="288"/>
      <c r="ENW4470" s="288"/>
      <c r="ENX4470" s="288"/>
      <c r="ENY4470" s="288"/>
      <c r="ENZ4470" s="288"/>
      <c r="EOA4470" s="288"/>
      <c r="EOB4470" s="288"/>
      <c r="EOC4470" s="288"/>
      <c r="EOD4470" s="288"/>
      <c r="EOE4470" s="288"/>
      <c r="EOF4470" s="288"/>
      <c r="EOG4470" s="288"/>
      <c r="EOH4470" s="288"/>
      <c r="EOI4470" s="288"/>
      <c r="EOJ4470" s="288"/>
      <c r="EOK4470" s="288"/>
      <c r="EOL4470" s="288"/>
      <c r="EOM4470" s="288"/>
      <c r="EON4470" s="288"/>
      <c r="EOO4470" s="288"/>
      <c r="EOP4470" s="288"/>
      <c r="EOQ4470" s="288"/>
      <c r="EOR4470" s="288"/>
      <c r="EOS4470" s="288"/>
      <c r="EOT4470" s="288"/>
      <c r="EOU4470" s="288"/>
      <c r="EOV4470" s="288"/>
      <c r="EOW4470" s="288"/>
      <c r="EOX4470" s="288"/>
      <c r="EOY4470" s="288"/>
      <c r="EOZ4470" s="288"/>
      <c r="EPA4470" s="288"/>
      <c r="EPB4470" s="288"/>
      <c r="EPC4470" s="288"/>
      <c r="EPD4470" s="288"/>
      <c r="EPE4470" s="288"/>
      <c r="EPF4470" s="288"/>
      <c r="EPG4470" s="288"/>
      <c r="EPH4470" s="288"/>
      <c r="EPI4470" s="288"/>
      <c r="EPJ4470" s="288"/>
      <c r="EPK4470" s="288"/>
      <c r="EPL4470" s="288"/>
      <c r="EPM4470" s="288"/>
      <c r="EPN4470" s="288"/>
      <c r="EPO4470" s="288"/>
      <c r="EPP4470" s="288"/>
      <c r="EPQ4470" s="288"/>
      <c r="EPR4470" s="288"/>
      <c r="EPS4470" s="288"/>
      <c r="EPT4470" s="288"/>
      <c r="EPU4470" s="288"/>
      <c r="EPV4470" s="288"/>
      <c r="EPW4470" s="288"/>
      <c r="EPX4470" s="288"/>
      <c r="EPY4470" s="288"/>
      <c r="EPZ4470" s="288"/>
      <c r="EQA4470" s="288"/>
      <c r="EQB4470" s="288"/>
      <c r="EQC4470" s="288"/>
      <c r="EQD4470" s="288"/>
      <c r="EQE4470" s="288"/>
      <c r="EQF4470" s="288"/>
      <c r="EQG4470" s="288"/>
      <c r="EQH4470" s="288"/>
      <c r="EQI4470" s="288"/>
      <c r="EQJ4470" s="288"/>
      <c r="EQK4470" s="288"/>
      <c r="EQL4470" s="288"/>
      <c r="EQM4470" s="288"/>
      <c r="EQN4470" s="288"/>
      <c r="EQO4470" s="288"/>
      <c r="EQP4470" s="288"/>
      <c r="EQQ4470" s="288"/>
      <c r="EQR4470" s="288"/>
      <c r="EQS4470" s="288"/>
      <c r="EQT4470" s="288"/>
      <c r="EQU4470" s="288"/>
      <c r="EQV4470" s="288"/>
      <c r="EQW4470" s="288"/>
      <c r="EQX4470" s="288"/>
      <c r="EQY4470" s="288"/>
      <c r="EQZ4470" s="288"/>
      <c r="ERA4470" s="288"/>
      <c r="ERB4470" s="288"/>
      <c r="ERC4470" s="288"/>
      <c r="ERD4470" s="288"/>
      <c r="ERE4470" s="288"/>
      <c r="ERF4470" s="288"/>
      <c r="ERG4470" s="288"/>
      <c r="ERH4470" s="288"/>
      <c r="ERI4470" s="288"/>
      <c r="ERJ4470" s="288"/>
      <c r="ERK4470" s="288"/>
      <c r="ERL4470" s="288"/>
      <c r="ERM4470" s="288"/>
      <c r="ERN4470" s="288"/>
      <c r="ERO4470" s="288"/>
      <c r="ERP4470" s="288"/>
      <c r="ERQ4470" s="288"/>
      <c r="ERR4470" s="288"/>
      <c r="ERS4470" s="288"/>
      <c r="ERT4470" s="288"/>
      <c r="ERU4470" s="288"/>
      <c r="ERV4470" s="288"/>
      <c r="ERW4470" s="288"/>
      <c r="ERX4470" s="288"/>
      <c r="ERY4470" s="288"/>
      <c r="ERZ4470" s="288"/>
      <c r="ESA4470" s="288"/>
      <c r="ESB4470" s="288"/>
      <c r="ESC4470" s="288"/>
      <c r="ESD4470" s="288"/>
      <c r="ESE4470" s="288"/>
      <c r="ESF4470" s="288"/>
      <c r="ESG4470" s="288"/>
      <c r="ESH4470" s="288"/>
      <c r="ESI4470" s="288"/>
      <c r="ESJ4470" s="288"/>
      <c r="ESK4470" s="288"/>
      <c r="ESL4470" s="288"/>
      <c r="ESM4470" s="288"/>
      <c r="ESN4470" s="288"/>
      <c r="ESO4470" s="288"/>
      <c r="ESP4470" s="288"/>
      <c r="ESQ4470" s="288"/>
      <c r="ESR4470" s="288"/>
      <c r="ESS4470" s="288"/>
      <c r="EST4470" s="288"/>
      <c r="ESU4470" s="288"/>
      <c r="ESV4470" s="288"/>
      <c r="ESW4470" s="288"/>
      <c r="ESX4470" s="288"/>
      <c r="ESY4470" s="288"/>
      <c r="ESZ4470" s="288"/>
      <c r="ETA4470" s="288"/>
      <c r="ETB4470" s="288"/>
      <c r="ETC4470" s="288"/>
      <c r="ETD4470" s="288"/>
      <c r="ETE4470" s="288"/>
      <c r="ETF4470" s="288"/>
      <c r="ETG4470" s="288"/>
      <c r="ETH4470" s="288"/>
      <c r="ETI4470" s="288"/>
      <c r="ETJ4470" s="288"/>
      <c r="ETK4470" s="288"/>
      <c r="ETL4470" s="288"/>
      <c r="ETM4470" s="288"/>
      <c r="ETN4470" s="288"/>
      <c r="ETO4470" s="288"/>
      <c r="ETP4470" s="288"/>
      <c r="ETQ4470" s="288"/>
      <c r="ETR4470" s="288"/>
      <c r="ETS4470" s="288"/>
      <c r="ETT4470" s="288"/>
      <c r="ETU4470" s="288"/>
      <c r="ETV4470" s="288"/>
      <c r="ETW4470" s="288"/>
      <c r="ETX4470" s="288"/>
      <c r="ETY4470" s="288"/>
      <c r="ETZ4470" s="288"/>
      <c r="EUA4470" s="288"/>
      <c r="EUB4470" s="288"/>
      <c r="EUC4470" s="288"/>
      <c r="EUD4470" s="288"/>
      <c r="EUE4470" s="288"/>
      <c r="EUF4470" s="288"/>
      <c r="EUG4470" s="288"/>
      <c r="EUH4470" s="288"/>
      <c r="EUI4470" s="288"/>
      <c r="EUJ4470" s="288"/>
      <c r="EUK4470" s="288"/>
      <c r="EUL4470" s="288"/>
      <c r="EUM4470" s="288"/>
      <c r="EUN4470" s="288"/>
      <c r="EUO4470" s="288"/>
      <c r="EUP4470" s="288"/>
      <c r="EUQ4470" s="288"/>
      <c r="EUR4470" s="288"/>
      <c r="EUS4470" s="288"/>
      <c r="EUT4470" s="288"/>
      <c r="EUU4470" s="288"/>
      <c r="EUV4470" s="288"/>
      <c r="EUW4470" s="288"/>
      <c r="EUX4470" s="288"/>
      <c r="EUY4470" s="288"/>
      <c r="EUZ4470" s="288"/>
      <c r="EVA4470" s="288"/>
      <c r="EVB4470" s="288"/>
      <c r="EVC4470" s="288"/>
      <c r="EVD4470" s="288"/>
      <c r="EVE4470" s="288"/>
      <c r="EVF4470" s="288"/>
      <c r="EVG4470" s="288"/>
      <c r="EVH4470" s="288"/>
      <c r="EVI4470" s="288"/>
      <c r="EVJ4470" s="288"/>
      <c r="EVK4470" s="288"/>
      <c r="EVL4470" s="288"/>
      <c r="EVM4470" s="288"/>
      <c r="EVN4470" s="288"/>
      <c r="EVO4470" s="288"/>
      <c r="EVP4470" s="288"/>
      <c r="EVQ4470" s="288"/>
      <c r="EVR4470" s="288"/>
      <c r="EVS4470" s="288"/>
      <c r="EVT4470" s="288"/>
      <c r="EVU4470" s="288"/>
      <c r="EVV4470" s="288"/>
      <c r="EVW4470" s="288"/>
      <c r="EVX4470" s="288"/>
      <c r="EVY4470" s="288"/>
      <c r="EVZ4470" s="288"/>
      <c r="EWA4470" s="288"/>
      <c r="EWB4470" s="288"/>
      <c r="EWC4470" s="288"/>
      <c r="EWD4470" s="288"/>
      <c r="EWE4470" s="288"/>
      <c r="EWF4470" s="288"/>
      <c r="EWG4470" s="288"/>
      <c r="EWH4470" s="288"/>
      <c r="EWI4470" s="288"/>
      <c r="EWJ4470" s="288"/>
      <c r="EWK4470" s="288"/>
      <c r="EWL4470" s="288"/>
      <c r="EWM4470" s="288"/>
      <c r="EWN4470" s="288"/>
      <c r="EWO4470" s="288"/>
      <c r="EWP4470" s="288"/>
      <c r="EWQ4470" s="288"/>
      <c r="EWR4470" s="288"/>
      <c r="EWS4470" s="288"/>
      <c r="EWT4470" s="288"/>
      <c r="EWU4470" s="288"/>
      <c r="EWV4470" s="288"/>
      <c r="EWW4470" s="288"/>
      <c r="EWX4470" s="288"/>
      <c r="EWY4470" s="288"/>
      <c r="EWZ4470" s="288"/>
      <c r="EXA4470" s="288"/>
      <c r="EXB4470" s="288"/>
      <c r="EXC4470" s="288"/>
      <c r="EXD4470" s="288"/>
      <c r="EXE4470" s="288"/>
      <c r="EXF4470" s="288"/>
      <c r="EXG4470" s="288"/>
      <c r="EXH4470" s="288"/>
      <c r="EXI4470" s="288"/>
      <c r="EXJ4470" s="288"/>
      <c r="EXK4470" s="288"/>
      <c r="EXL4470" s="288"/>
      <c r="EXM4470" s="288"/>
      <c r="EXN4470" s="288"/>
      <c r="EXO4470" s="288"/>
      <c r="EXP4470" s="288"/>
      <c r="EXQ4470" s="288"/>
      <c r="EXR4470" s="288"/>
      <c r="EXS4470" s="288"/>
      <c r="EXT4470" s="288"/>
      <c r="EXU4470" s="288"/>
      <c r="EXV4470" s="288"/>
      <c r="EXW4470" s="288"/>
      <c r="EXX4470" s="288"/>
      <c r="EXY4470" s="288"/>
      <c r="EXZ4470" s="288"/>
      <c r="EYA4470" s="288"/>
      <c r="EYB4470" s="288"/>
      <c r="EYC4470" s="288"/>
      <c r="EYD4470" s="288"/>
      <c r="EYE4470" s="288"/>
      <c r="EYF4470" s="288"/>
      <c r="EYG4470" s="288"/>
      <c r="EYH4470" s="288"/>
      <c r="EYI4470" s="288"/>
      <c r="EYJ4470" s="288"/>
      <c r="EYK4470" s="288"/>
      <c r="EYL4470" s="288"/>
      <c r="EYM4470" s="288"/>
      <c r="EYN4470" s="288"/>
      <c r="EYO4470" s="288"/>
      <c r="EYP4470" s="288"/>
      <c r="EYQ4470" s="288"/>
      <c r="EYR4470" s="288"/>
      <c r="EYS4470" s="288"/>
      <c r="EYT4470" s="288"/>
      <c r="EYU4470" s="288"/>
      <c r="EYV4470" s="288"/>
      <c r="EYW4470" s="288"/>
      <c r="EYX4470" s="288"/>
      <c r="EYY4470" s="288"/>
      <c r="EYZ4470" s="288"/>
      <c r="EZA4470" s="288"/>
      <c r="EZB4470" s="288"/>
      <c r="EZC4470" s="288"/>
      <c r="EZD4470" s="288"/>
      <c r="EZE4470" s="288"/>
      <c r="EZF4470" s="288"/>
      <c r="EZG4470" s="288"/>
      <c r="EZH4470" s="288"/>
      <c r="EZI4470" s="288"/>
      <c r="EZJ4470" s="288"/>
      <c r="EZK4470" s="288"/>
      <c r="EZL4470" s="288"/>
      <c r="EZM4470" s="288"/>
      <c r="EZN4470" s="288"/>
      <c r="EZO4470" s="288"/>
      <c r="EZP4470" s="288"/>
      <c r="EZQ4470" s="288"/>
      <c r="EZR4470" s="288"/>
      <c r="EZS4470" s="288"/>
      <c r="EZT4470" s="288"/>
      <c r="EZU4470" s="288"/>
      <c r="EZV4470" s="288"/>
      <c r="EZW4470" s="288"/>
      <c r="EZX4470" s="288"/>
      <c r="EZY4470" s="288"/>
      <c r="EZZ4470" s="288"/>
      <c r="FAA4470" s="288"/>
      <c r="FAB4470" s="288"/>
      <c r="FAC4470" s="288"/>
      <c r="FAD4470" s="288"/>
      <c r="FAE4470" s="288"/>
      <c r="FAF4470" s="288"/>
      <c r="FAG4470" s="288"/>
      <c r="FAH4470" s="288"/>
      <c r="FAI4470" s="288"/>
      <c r="FAJ4470" s="288"/>
      <c r="FAK4470" s="288"/>
      <c r="FAL4470" s="288"/>
      <c r="FAM4470" s="288"/>
      <c r="FAN4470" s="288"/>
      <c r="FAO4470" s="288"/>
      <c r="FAP4470" s="288"/>
      <c r="FAQ4470" s="288"/>
      <c r="FAR4470" s="288"/>
      <c r="FAS4470" s="288"/>
      <c r="FAT4470" s="288"/>
      <c r="FAU4470" s="288"/>
      <c r="FAV4470" s="288"/>
      <c r="FAW4470" s="288"/>
      <c r="FAX4470" s="288"/>
      <c r="FAY4470" s="288"/>
      <c r="FAZ4470" s="288"/>
      <c r="FBA4470" s="288"/>
      <c r="FBB4470" s="288"/>
      <c r="FBC4470" s="288"/>
      <c r="FBD4470" s="288"/>
      <c r="FBE4470" s="288"/>
      <c r="FBF4470" s="288"/>
      <c r="FBG4470" s="288"/>
      <c r="FBH4470" s="288"/>
      <c r="FBI4470" s="288"/>
      <c r="FBJ4470" s="288"/>
      <c r="FBK4470" s="288"/>
      <c r="FBL4470" s="288"/>
      <c r="FBM4470" s="288"/>
      <c r="FBN4470" s="288"/>
      <c r="FBO4470" s="288"/>
      <c r="FBP4470" s="288"/>
      <c r="FBQ4470" s="288"/>
      <c r="FBR4470" s="288"/>
      <c r="FBS4470" s="288"/>
      <c r="FBT4470" s="288"/>
      <c r="FBU4470" s="288"/>
      <c r="FBV4470" s="288"/>
      <c r="FBW4470" s="288"/>
      <c r="FBX4470" s="288"/>
      <c r="FBY4470" s="288"/>
      <c r="FBZ4470" s="288"/>
      <c r="FCA4470" s="288"/>
      <c r="FCB4470" s="288"/>
      <c r="FCC4470" s="288"/>
      <c r="FCD4470" s="288"/>
      <c r="FCE4470" s="288"/>
      <c r="FCF4470" s="288"/>
      <c r="FCG4470" s="288"/>
      <c r="FCH4470" s="288"/>
      <c r="FCI4470" s="288"/>
      <c r="FCJ4470" s="288"/>
      <c r="FCK4470" s="288"/>
      <c r="FCL4470" s="288"/>
      <c r="FCM4470" s="288"/>
      <c r="FCN4470" s="288"/>
      <c r="FCO4470" s="288"/>
      <c r="FCP4470" s="288"/>
      <c r="FCQ4470" s="288"/>
      <c r="FCR4470" s="288"/>
      <c r="FCS4470" s="288"/>
      <c r="FCT4470" s="288"/>
      <c r="FCU4470" s="288"/>
      <c r="FCV4470" s="288"/>
      <c r="FCW4470" s="288"/>
      <c r="FCX4470" s="288"/>
      <c r="FCY4470" s="288"/>
      <c r="FCZ4470" s="288"/>
      <c r="FDA4470" s="288"/>
      <c r="FDB4470" s="288"/>
      <c r="FDC4470" s="288"/>
      <c r="FDD4470" s="288"/>
      <c r="FDE4470" s="288"/>
      <c r="FDF4470" s="288"/>
      <c r="FDG4470" s="288"/>
      <c r="FDH4470" s="288"/>
      <c r="FDI4470" s="288"/>
      <c r="FDJ4470" s="288"/>
      <c r="FDK4470" s="288"/>
      <c r="FDL4470" s="288"/>
      <c r="FDM4470" s="288"/>
      <c r="FDN4470" s="288"/>
      <c r="FDO4470" s="288"/>
      <c r="FDP4470" s="288"/>
      <c r="FDQ4470" s="288"/>
      <c r="FDR4470" s="288"/>
      <c r="FDS4470" s="288"/>
      <c r="FDT4470" s="288"/>
      <c r="FDU4470" s="288"/>
      <c r="FDV4470" s="288"/>
      <c r="FDW4470" s="288"/>
      <c r="FDX4470" s="288"/>
      <c r="FDY4470" s="288"/>
      <c r="FDZ4470" s="288"/>
      <c r="FEA4470" s="288"/>
      <c r="FEB4470" s="288"/>
      <c r="FEC4470" s="288"/>
      <c r="FED4470" s="288"/>
      <c r="FEE4470" s="288"/>
      <c r="FEF4470" s="288"/>
      <c r="FEG4470" s="288"/>
      <c r="FEH4470" s="288"/>
      <c r="FEI4470" s="288"/>
      <c r="FEJ4470" s="288"/>
      <c r="FEK4470" s="288"/>
      <c r="FEL4470" s="288"/>
      <c r="FEM4470" s="288"/>
      <c r="FEN4470" s="288"/>
      <c r="FEO4470" s="288"/>
      <c r="FEP4470" s="288"/>
      <c r="FEQ4470" s="288"/>
      <c r="FER4470" s="288"/>
      <c r="FES4470" s="288"/>
      <c r="FET4470" s="288"/>
      <c r="FEU4470" s="288"/>
      <c r="FEV4470" s="288"/>
      <c r="FEW4470" s="288"/>
      <c r="FEX4470" s="288"/>
      <c r="FEY4470" s="288"/>
      <c r="FEZ4470" s="288"/>
      <c r="FFA4470" s="288"/>
      <c r="FFB4470" s="288"/>
      <c r="FFC4470" s="288"/>
      <c r="FFD4470" s="288"/>
      <c r="FFE4470" s="288"/>
      <c r="FFF4470" s="288"/>
      <c r="FFG4470" s="288"/>
      <c r="FFH4470" s="288"/>
      <c r="FFI4470" s="288"/>
      <c r="FFJ4470" s="288"/>
      <c r="FFK4470" s="288"/>
      <c r="FFL4470" s="288"/>
      <c r="FFM4470" s="288"/>
      <c r="FFN4470" s="288"/>
      <c r="FFO4470" s="288"/>
      <c r="FFP4470" s="288"/>
      <c r="FFQ4470" s="288"/>
      <c r="FFR4470" s="288"/>
      <c r="FFS4470" s="288"/>
      <c r="FFT4470" s="288"/>
      <c r="FFU4470" s="288"/>
      <c r="FFV4470" s="288"/>
      <c r="FFW4470" s="288"/>
      <c r="FFX4470" s="288"/>
      <c r="FFY4470" s="288"/>
      <c r="FFZ4470" s="288"/>
      <c r="FGA4470" s="288"/>
      <c r="FGB4470" s="288"/>
      <c r="FGC4470" s="288"/>
      <c r="FGD4470" s="288"/>
      <c r="FGE4470" s="288"/>
      <c r="FGF4470" s="288"/>
      <c r="FGG4470" s="288"/>
      <c r="FGH4470" s="288"/>
      <c r="FGI4470" s="288"/>
      <c r="FGJ4470" s="288"/>
      <c r="FGK4470" s="288"/>
      <c r="FGL4470" s="288"/>
      <c r="FGM4470" s="288"/>
      <c r="FGN4470" s="288"/>
      <c r="FGO4470" s="288"/>
      <c r="FGP4470" s="288"/>
      <c r="FGQ4470" s="288"/>
      <c r="FGR4470" s="288"/>
      <c r="FGS4470" s="288"/>
      <c r="FGT4470" s="288"/>
      <c r="FGU4470" s="288"/>
      <c r="FGV4470" s="288"/>
      <c r="FGW4470" s="288"/>
      <c r="FGX4470" s="288"/>
      <c r="FGY4470" s="288"/>
      <c r="FGZ4470" s="288"/>
      <c r="FHA4470" s="288"/>
      <c r="FHB4470" s="288"/>
      <c r="FHC4470" s="288"/>
      <c r="FHD4470" s="288"/>
      <c r="FHE4470" s="288"/>
      <c r="FHF4470" s="288"/>
      <c r="FHG4470" s="288"/>
      <c r="FHH4470" s="288"/>
      <c r="FHI4470" s="288"/>
      <c r="FHJ4470" s="288"/>
      <c r="FHK4470" s="288"/>
      <c r="FHL4470" s="288"/>
      <c r="FHM4470" s="288"/>
      <c r="FHN4470" s="288"/>
      <c r="FHO4470" s="288"/>
      <c r="FHP4470" s="288"/>
      <c r="FHQ4470" s="288"/>
      <c r="FHR4470" s="288"/>
      <c r="FHS4470" s="288"/>
      <c r="FHT4470" s="288"/>
      <c r="FHU4470" s="288"/>
      <c r="FHV4470" s="288"/>
      <c r="FHW4470" s="288"/>
      <c r="FHX4470" s="288"/>
      <c r="FHY4470" s="288"/>
      <c r="FHZ4470" s="288"/>
      <c r="FIA4470" s="288"/>
      <c r="FIB4470" s="288"/>
      <c r="FIC4470" s="288"/>
      <c r="FID4470" s="288"/>
      <c r="FIE4470" s="288"/>
      <c r="FIF4470" s="288"/>
      <c r="FIG4470" s="288"/>
      <c r="FIH4470" s="288"/>
      <c r="FII4470" s="288"/>
      <c r="FIJ4470" s="288"/>
      <c r="FIK4470" s="288"/>
      <c r="FIL4470" s="288"/>
      <c r="FIM4470" s="288"/>
      <c r="FIN4470" s="288"/>
      <c r="FIO4470" s="288"/>
      <c r="FIP4470" s="288"/>
      <c r="FIQ4470" s="288"/>
      <c r="FIR4470" s="288"/>
      <c r="FIS4470" s="288"/>
      <c r="FIT4470" s="288"/>
      <c r="FIU4470" s="288"/>
      <c r="FIV4470" s="288"/>
      <c r="FIW4470" s="288"/>
      <c r="FIX4470" s="288"/>
      <c r="FIY4470" s="288"/>
      <c r="FIZ4470" s="288"/>
      <c r="FJA4470" s="288"/>
      <c r="FJB4470" s="288"/>
      <c r="FJC4470" s="288"/>
      <c r="FJD4470" s="288"/>
      <c r="FJE4470" s="288"/>
      <c r="FJF4470" s="288"/>
      <c r="FJG4470" s="288"/>
      <c r="FJH4470" s="288"/>
      <c r="FJI4470" s="288"/>
      <c r="FJJ4470" s="288"/>
      <c r="FJK4470" s="288"/>
      <c r="FJL4470" s="288"/>
      <c r="FJM4470" s="288"/>
      <c r="FJN4470" s="288"/>
      <c r="FJO4470" s="288"/>
      <c r="FJP4470" s="288"/>
      <c r="FJQ4470" s="288"/>
      <c r="FJR4470" s="288"/>
      <c r="FJS4470" s="288"/>
      <c r="FJT4470" s="288"/>
      <c r="FJU4470" s="288"/>
      <c r="FJV4470" s="288"/>
      <c r="FJW4470" s="288"/>
      <c r="FJX4470" s="288"/>
      <c r="FJY4470" s="288"/>
      <c r="FJZ4470" s="288"/>
      <c r="FKA4470" s="288"/>
      <c r="FKB4470" s="288"/>
      <c r="FKC4470" s="288"/>
      <c r="FKD4470" s="288"/>
      <c r="FKE4470" s="288"/>
      <c r="FKF4470" s="288"/>
      <c r="FKG4470" s="288"/>
      <c r="FKH4470" s="288"/>
      <c r="FKI4470" s="288"/>
      <c r="FKJ4470" s="288"/>
      <c r="FKK4470" s="288"/>
      <c r="FKL4470" s="288"/>
      <c r="FKM4470" s="288"/>
      <c r="FKN4470" s="288"/>
      <c r="FKO4470" s="288"/>
      <c r="FKP4470" s="288"/>
      <c r="FKQ4470" s="288"/>
      <c r="FKR4470" s="288"/>
      <c r="FKS4470" s="288"/>
      <c r="FKT4470" s="288"/>
      <c r="FKU4470" s="288"/>
      <c r="FKV4470" s="288"/>
      <c r="FKW4470" s="288"/>
      <c r="FKX4470" s="288"/>
      <c r="FKY4470" s="288"/>
      <c r="FKZ4470" s="288"/>
      <c r="FLA4470" s="288"/>
      <c r="FLB4470" s="288"/>
      <c r="FLC4470" s="288"/>
      <c r="FLD4470" s="288"/>
      <c r="FLE4470" s="288"/>
      <c r="FLF4470" s="288"/>
      <c r="FLG4470" s="288"/>
      <c r="FLH4470" s="288"/>
      <c r="FLI4470" s="288"/>
      <c r="FLJ4470" s="288"/>
      <c r="FLK4470" s="288"/>
      <c r="FLL4470" s="288"/>
      <c r="FLM4470" s="288"/>
      <c r="FLN4470" s="288"/>
      <c r="FLO4470" s="288"/>
      <c r="FLP4470" s="288"/>
      <c r="FLQ4470" s="288"/>
      <c r="FLR4470" s="288"/>
      <c r="FLS4470" s="288"/>
      <c r="FLT4470" s="288"/>
      <c r="FLU4470" s="288"/>
      <c r="FLV4470" s="288"/>
      <c r="FLW4470" s="288"/>
      <c r="FLX4470" s="288"/>
      <c r="FLY4470" s="288"/>
      <c r="FLZ4470" s="288"/>
      <c r="FMA4470" s="288"/>
      <c r="FMB4470" s="288"/>
      <c r="FMC4470" s="288"/>
      <c r="FMD4470" s="288"/>
      <c r="FME4470" s="288"/>
      <c r="FMF4470" s="288"/>
      <c r="FMG4470" s="288"/>
      <c r="FMH4470" s="288"/>
      <c r="FMI4470" s="288"/>
      <c r="FMJ4470" s="288"/>
      <c r="FMK4470" s="288"/>
      <c r="FML4470" s="288"/>
      <c r="FMM4470" s="288"/>
      <c r="FMN4470" s="288"/>
      <c r="FMO4470" s="288"/>
      <c r="FMP4470" s="288"/>
      <c r="FMQ4470" s="288"/>
      <c r="FMR4470" s="288"/>
      <c r="FMS4470" s="288"/>
      <c r="FMT4470" s="288"/>
      <c r="FMU4470" s="288"/>
      <c r="FMV4470" s="288"/>
      <c r="FMW4470" s="288"/>
      <c r="FMX4470" s="288"/>
      <c r="FMY4470" s="288"/>
      <c r="FMZ4470" s="288"/>
      <c r="FNA4470" s="288"/>
      <c r="FNB4470" s="288"/>
      <c r="FNC4470" s="288"/>
      <c r="FND4470" s="288"/>
      <c r="FNE4470" s="288"/>
      <c r="FNF4470" s="288"/>
      <c r="FNG4470" s="288"/>
      <c r="FNH4470" s="288"/>
      <c r="FNI4470" s="288"/>
      <c r="FNJ4470" s="288"/>
      <c r="FNK4470" s="288"/>
      <c r="FNL4470" s="288"/>
      <c r="FNM4470" s="288"/>
      <c r="FNN4470" s="288"/>
      <c r="FNO4470" s="288"/>
      <c r="FNP4470" s="288"/>
      <c r="FNQ4470" s="288"/>
      <c r="FNR4470" s="288"/>
      <c r="FNS4470" s="288"/>
      <c r="FNT4470" s="288"/>
      <c r="FNU4470" s="288"/>
      <c r="FNV4470" s="288"/>
      <c r="FNW4470" s="288"/>
      <c r="FNX4470" s="288"/>
      <c r="FNY4470" s="288"/>
      <c r="FNZ4470" s="288"/>
      <c r="FOA4470" s="288"/>
      <c r="FOB4470" s="288"/>
      <c r="FOC4470" s="288"/>
      <c r="FOD4470" s="288"/>
      <c r="FOE4470" s="288"/>
      <c r="FOF4470" s="288"/>
      <c r="FOG4470" s="288"/>
      <c r="FOH4470" s="288"/>
      <c r="FOI4470" s="288"/>
      <c r="FOJ4470" s="288"/>
      <c r="FOK4470" s="288"/>
      <c r="FOL4470" s="288"/>
      <c r="FOM4470" s="288"/>
      <c r="FON4470" s="288"/>
      <c r="FOO4470" s="288"/>
      <c r="FOP4470" s="288"/>
      <c r="FOQ4470" s="288"/>
      <c r="FOR4470" s="288"/>
      <c r="FOS4470" s="288"/>
      <c r="FOT4470" s="288"/>
      <c r="FOU4470" s="288"/>
      <c r="FOV4470" s="288"/>
      <c r="FOW4470" s="288"/>
      <c r="FOX4470" s="288"/>
      <c r="FOY4470" s="288"/>
      <c r="FOZ4470" s="288"/>
      <c r="FPA4470" s="288"/>
      <c r="FPB4470" s="288"/>
      <c r="FPC4470" s="288"/>
      <c r="FPD4470" s="288"/>
      <c r="FPE4470" s="288"/>
      <c r="FPF4470" s="288"/>
      <c r="FPG4470" s="288"/>
      <c r="FPH4470" s="288"/>
      <c r="FPI4470" s="288"/>
      <c r="FPJ4470" s="288"/>
      <c r="FPK4470" s="288"/>
      <c r="FPL4470" s="288"/>
      <c r="FPM4470" s="288"/>
      <c r="FPN4470" s="288"/>
      <c r="FPO4470" s="288"/>
      <c r="FPP4470" s="288"/>
      <c r="FPQ4470" s="288"/>
      <c r="FPR4470" s="288"/>
      <c r="FPS4470" s="288"/>
      <c r="FPT4470" s="288"/>
      <c r="FPU4470" s="288"/>
      <c r="FPV4470" s="288"/>
      <c r="FPW4470" s="288"/>
      <c r="FPX4470" s="288"/>
      <c r="FPY4470" s="288"/>
      <c r="FPZ4470" s="288"/>
      <c r="FQA4470" s="288"/>
      <c r="FQB4470" s="288"/>
      <c r="FQC4470" s="288"/>
      <c r="FQD4470" s="288"/>
      <c r="FQE4470" s="288"/>
      <c r="FQF4470" s="288"/>
      <c r="FQG4470" s="288"/>
      <c r="FQH4470" s="288"/>
      <c r="FQI4470" s="288"/>
      <c r="FQJ4470" s="288"/>
      <c r="FQK4470" s="288"/>
      <c r="FQL4470" s="288"/>
      <c r="FQM4470" s="288"/>
      <c r="FQN4470" s="288"/>
      <c r="FQO4470" s="288"/>
      <c r="FQP4470" s="288"/>
      <c r="FQQ4470" s="288"/>
      <c r="FQR4470" s="288"/>
      <c r="FQS4470" s="288"/>
      <c r="FQT4470" s="288"/>
      <c r="FQU4470" s="288"/>
      <c r="FQV4470" s="288"/>
      <c r="FQW4470" s="288"/>
      <c r="FQX4470" s="288"/>
      <c r="FQY4470" s="288"/>
      <c r="FQZ4470" s="288"/>
      <c r="FRA4470" s="288"/>
      <c r="FRB4470" s="288"/>
      <c r="FRC4470" s="288"/>
      <c r="FRD4470" s="288"/>
      <c r="FRE4470" s="288"/>
      <c r="FRF4470" s="288"/>
      <c r="FRG4470" s="288"/>
      <c r="FRH4470" s="288"/>
      <c r="FRI4470" s="288"/>
      <c r="FRJ4470" s="288"/>
      <c r="FRK4470" s="288"/>
      <c r="FRL4470" s="288"/>
      <c r="FRM4470" s="288"/>
      <c r="FRN4470" s="288"/>
      <c r="FRO4470" s="288"/>
      <c r="FRP4470" s="288"/>
      <c r="FRQ4470" s="288"/>
      <c r="FRR4470" s="288"/>
      <c r="FRS4470" s="288"/>
      <c r="FRT4470" s="288"/>
      <c r="FRU4470" s="288"/>
      <c r="FRV4470" s="288"/>
      <c r="FRW4470" s="288"/>
      <c r="FRX4470" s="288"/>
      <c r="FRY4470" s="288"/>
      <c r="FRZ4470" s="288"/>
      <c r="FSA4470" s="288"/>
      <c r="FSB4470" s="288"/>
      <c r="FSC4470" s="288"/>
      <c r="FSD4470" s="288"/>
      <c r="FSE4470" s="288"/>
      <c r="FSF4470" s="288"/>
      <c r="FSG4470" s="288"/>
      <c r="FSH4470" s="288"/>
      <c r="FSI4470" s="288"/>
      <c r="FSJ4470" s="288"/>
      <c r="FSK4470" s="288"/>
      <c r="FSL4470" s="288"/>
      <c r="FSM4470" s="288"/>
      <c r="FSN4470" s="288"/>
      <c r="FSO4470" s="288"/>
      <c r="FSP4470" s="288"/>
      <c r="FSQ4470" s="288"/>
      <c r="FSR4470" s="288"/>
      <c r="FSS4470" s="288"/>
      <c r="FST4470" s="288"/>
      <c r="FSU4470" s="288"/>
      <c r="FSV4470" s="288"/>
      <c r="FSW4470" s="288"/>
      <c r="FSX4470" s="288"/>
      <c r="FSY4470" s="288"/>
      <c r="FSZ4470" s="288"/>
      <c r="FTA4470" s="288"/>
      <c r="FTB4470" s="288"/>
      <c r="FTC4470" s="288"/>
      <c r="FTD4470" s="288"/>
      <c r="FTE4470" s="288"/>
      <c r="FTF4470" s="288"/>
      <c r="FTG4470" s="288"/>
      <c r="FTH4470" s="288"/>
      <c r="FTI4470" s="288"/>
      <c r="FTJ4470" s="288"/>
      <c r="FTK4470" s="288"/>
      <c r="FTL4470" s="288"/>
      <c r="FTM4470" s="288"/>
      <c r="FTN4470" s="288"/>
      <c r="FTO4470" s="288"/>
      <c r="FTP4470" s="288"/>
      <c r="FTQ4470" s="288"/>
      <c r="FTR4470" s="288"/>
      <c r="FTS4470" s="288"/>
      <c r="FTT4470" s="288"/>
      <c r="FTU4470" s="288"/>
      <c r="FTV4470" s="288"/>
      <c r="FTW4470" s="288"/>
      <c r="FTX4470" s="288"/>
      <c r="FTY4470" s="288"/>
      <c r="FTZ4470" s="288"/>
      <c r="FUA4470" s="288"/>
      <c r="FUB4470" s="288"/>
      <c r="FUC4470" s="288"/>
      <c r="FUD4470" s="288"/>
      <c r="FUE4470" s="288"/>
      <c r="FUF4470" s="288"/>
      <c r="FUG4470" s="288"/>
      <c r="FUH4470" s="288"/>
      <c r="FUI4470" s="288"/>
      <c r="FUJ4470" s="288"/>
      <c r="FUK4470" s="288"/>
      <c r="FUL4470" s="288"/>
      <c r="FUM4470" s="288"/>
      <c r="FUN4470" s="288"/>
      <c r="FUO4470" s="288"/>
      <c r="FUP4470" s="288"/>
      <c r="FUQ4470" s="288"/>
      <c r="FUR4470" s="288"/>
      <c r="FUS4470" s="288"/>
      <c r="FUT4470" s="288"/>
      <c r="FUU4470" s="288"/>
      <c r="FUV4470" s="288"/>
      <c r="FUW4470" s="288"/>
      <c r="FUX4470" s="288"/>
      <c r="FUY4470" s="288"/>
      <c r="FUZ4470" s="288"/>
      <c r="FVA4470" s="288"/>
      <c r="FVB4470" s="288"/>
      <c r="FVC4470" s="288"/>
      <c r="FVD4470" s="288"/>
      <c r="FVE4470" s="288"/>
      <c r="FVF4470" s="288"/>
      <c r="FVG4470" s="288"/>
      <c r="FVH4470" s="288"/>
      <c r="FVI4470" s="288"/>
      <c r="FVJ4470" s="288"/>
      <c r="FVK4470" s="288"/>
      <c r="FVL4470" s="288"/>
      <c r="FVM4470" s="288"/>
      <c r="FVN4470" s="288"/>
      <c r="FVO4470" s="288"/>
      <c r="FVP4470" s="288"/>
      <c r="FVQ4470" s="288"/>
      <c r="FVR4470" s="288"/>
      <c r="FVS4470" s="288"/>
      <c r="FVT4470" s="288"/>
      <c r="FVU4470" s="288"/>
      <c r="FVV4470" s="288"/>
      <c r="FVW4470" s="288"/>
      <c r="FVX4470" s="288"/>
      <c r="FVY4470" s="288"/>
      <c r="FVZ4470" s="288"/>
      <c r="FWA4470" s="288"/>
      <c r="FWB4470" s="288"/>
      <c r="FWC4470" s="288"/>
      <c r="FWD4470" s="288"/>
      <c r="FWE4470" s="288"/>
      <c r="FWF4470" s="288"/>
      <c r="FWG4470" s="288"/>
      <c r="FWH4470" s="288"/>
      <c r="FWI4470" s="288"/>
      <c r="FWJ4470" s="288"/>
      <c r="FWK4470" s="288"/>
      <c r="FWL4470" s="288"/>
      <c r="FWM4470" s="288"/>
      <c r="FWN4470" s="288"/>
      <c r="FWO4470" s="288"/>
      <c r="FWP4470" s="288"/>
      <c r="FWQ4470" s="288"/>
      <c r="FWR4470" s="288"/>
      <c r="FWS4470" s="288"/>
      <c r="FWT4470" s="288"/>
      <c r="FWU4470" s="288"/>
      <c r="FWV4470" s="288"/>
      <c r="FWW4470" s="288"/>
      <c r="FWX4470" s="288"/>
      <c r="FWY4470" s="288"/>
      <c r="FWZ4470" s="288"/>
      <c r="FXA4470" s="288"/>
      <c r="FXB4470" s="288"/>
      <c r="FXC4470" s="288"/>
      <c r="FXD4470" s="288"/>
      <c r="FXE4470" s="288"/>
      <c r="FXF4470" s="288"/>
      <c r="FXG4470" s="288"/>
      <c r="FXH4470" s="288"/>
      <c r="FXI4470" s="288"/>
      <c r="FXJ4470" s="288"/>
      <c r="FXK4470" s="288"/>
      <c r="FXL4470" s="288"/>
      <c r="FXM4470" s="288"/>
      <c r="FXN4470" s="288"/>
      <c r="FXO4470" s="288"/>
      <c r="FXP4470" s="288"/>
      <c r="FXQ4470" s="288"/>
      <c r="FXR4470" s="288"/>
      <c r="FXS4470" s="288"/>
      <c r="FXT4470" s="288"/>
      <c r="FXU4470" s="288"/>
      <c r="FXV4470" s="288"/>
      <c r="FXW4470" s="288"/>
      <c r="FXX4470" s="288"/>
      <c r="FXY4470" s="288"/>
      <c r="FXZ4470" s="288"/>
      <c r="FYA4470" s="288"/>
      <c r="FYB4470" s="288"/>
      <c r="FYC4470" s="288"/>
      <c r="FYD4470" s="288"/>
      <c r="FYE4470" s="288"/>
      <c r="FYF4470" s="288"/>
      <c r="FYG4470" s="288"/>
      <c r="FYH4470" s="288"/>
      <c r="FYI4470" s="288"/>
      <c r="FYJ4470" s="288"/>
      <c r="FYK4470" s="288"/>
      <c r="FYL4470" s="288"/>
      <c r="FYM4470" s="288"/>
      <c r="FYN4470" s="288"/>
      <c r="FYO4470" s="288"/>
      <c r="FYP4470" s="288"/>
      <c r="FYQ4470" s="288"/>
      <c r="FYR4470" s="288"/>
      <c r="FYS4470" s="288"/>
      <c r="FYT4470" s="288"/>
      <c r="FYU4470" s="288"/>
      <c r="FYV4470" s="288"/>
      <c r="FYW4470" s="288"/>
      <c r="FYX4470" s="288"/>
      <c r="FYY4470" s="288"/>
      <c r="FYZ4470" s="288"/>
      <c r="FZA4470" s="288"/>
      <c r="FZB4470" s="288"/>
      <c r="FZC4470" s="288"/>
      <c r="FZD4470" s="288"/>
      <c r="FZE4470" s="288"/>
      <c r="FZF4470" s="288"/>
      <c r="FZG4470" s="288"/>
      <c r="FZH4470" s="288"/>
      <c r="FZI4470" s="288"/>
      <c r="FZJ4470" s="288"/>
      <c r="FZK4470" s="288"/>
      <c r="FZL4470" s="288"/>
      <c r="FZM4470" s="288"/>
      <c r="FZN4470" s="288"/>
      <c r="FZO4470" s="288"/>
      <c r="FZP4470" s="288"/>
      <c r="FZQ4470" s="288"/>
      <c r="FZR4470" s="288"/>
      <c r="FZS4470" s="288"/>
      <c r="FZT4470" s="288"/>
      <c r="FZU4470" s="288"/>
      <c r="FZV4470" s="288"/>
      <c r="FZW4470" s="288"/>
      <c r="FZX4470" s="288"/>
      <c r="FZY4470" s="288"/>
      <c r="FZZ4470" s="288"/>
      <c r="GAA4470" s="288"/>
      <c r="GAB4470" s="288"/>
      <c r="GAC4470" s="288"/>
      <c r="GAD4470" s="288"/>
      <c r="GAE4470" s="288"/>
      <c r="GAF4470" s="288"/>
      <c r="GAG4470" s="288"/>
      <c r="GAH4470" s="288"/>
      <c r="GAI4470" s="288"/>
      <c r="GAJ4470" s="288"/>
      <c r="GAK4470" s="288"/>
      <c r="GAL4470" s="288"/>
      <c r="GAM4470" s="288"/>
      <c r="GAN4470" s="288"/>
      <c r="GAO4470" s="288"/>
      <c r="GAP4470" s="288"/>
      <c r="GAQ4470" s="288"/>
      <c r="GAR4470" s="288"/>
      <c r="GAS4470" s="288"/>
      <c r="GAT4470" s="288"/>
      <c r="GAU4470" s="288"/>
      <c r="GAV4470" s="288"/>
      <c r="GAW4470" s="288"/>
      <c r="GAX4470" s="288"/>
      <c r="GAY4470" s="288"/>
      <c r="GAZ4470" s="288"/>
      <c r="GBA4470" s="288"/>
      <c r="GBB4470" s="288"/>
      <c r="GBC4470" s="288"/>
      <c r="GBD4470" s="288"/>
      <c r="GBE4470" s="288"/>
      <c r="GBF4470" s="288"/>
      <c r="GBG4470" s="288"/>
      <c r="GBH4470" s="288"/>
      <c r="GBI4470" s="288"/>
      <c r="GBJ4470" s="288"/>
      <c r="GBK4470" s="288"/>
      <c r="GBL4470" s="288"/>
      <c r="GBM4470" s="288"/>
      <c r="GBN4470" s="288"/>
      <c r="GBO4470" s="288"/>
      <c r="GBP4470" s="288"/>
      <c r="GBQ4470" s="288"/>
      <c r="GBR4470" s="288"/>
      <c r="GBS4470" s="288"/>
      <c r="GBT4470" s="288"/>
      <c r="GBU4470" s="288"/>
      <c r="GBV4470" s="288"/>
      <c r="GBW4470" s="288"/>
      <c r="GBX4470" s="288"/>
      <c r="GBY4470" s="288"/>
      <c r="GBZ4470" s="288"/>
      <c r="GCA4470" s="288"/>
      <c r="GCB4470" s="288"/>
      <c r="GCC4470" s="288"/>
      <c r="GCD4470" s="288"/>
      <c r="GCE4470" s="288"/>
      <c r="GCF4470" s="288"/>
      <c r="GCG4470" s="288"/>
      <c r="GCH4470" s="288"/>
      <c r="GCI4470" s="288"/>
      <c r="GCJ4470" s="288"/>
      <c r="GCK4470" s="288"/>
      <c r="GCL4470" s="288"/>
      <c r="GCM4470" s="288"/>
      <c r="GCN4470" s="288"/>
      <c r="GCO4470" s="288"/>
      <c r="GCP4470" s="288"/>
      <c r="GCQ4470" s="288"/>
      <c r="GCR4470" s="288"/>
      <c r="GCS4470" s="288"/>
      <c r="GCT4470" s="288"/>
      <c r="GCU4470" s="288"/>
      <c r="GCV4470" s="288"/>
      <c r="GCW4470" s="288"/>
      <c r="GCX4470" s="288"/>
      <c r="GCY4470" s="288"/>
      <c r="GCZ4470" s="288"/>
      <c r="GDA4470" s="288"/>
      <c r="GDB4470" s="288"/>
      <c r="GDC4470" s="288"/>
      <c r="GDD4470" s="288"/>
      <c r="GDE4470" s="288"/>
      <c r="GDF4470" s="288"/>
      <c r="GDG4470" s="288"/>
      <c r="GDH4470" s="288"/>
      <c r="GDI4470" s="288"/>
      <c r="GDJ4470" s="288"/>
      <c r="GDK4470" s="288"/>
      <c r="GDL4470" s="288"/>
      <c r="GDM4470" s="288"/>
      <c r="GDN4470" s="288"/>
      <c r="GDO4470" s="288"/>
      <c r="GDP4470" s="288"/>
      <c r="GDQ4470" s="288"/>
      <c r="GDR4470" s="288"/>
      <c r="GDS4470" s="288"/>
      <c r="GDT4470" s="288"/>
      <c r="GDU4470" s="288"/>
      <c r="GDV4470" s="288"/>
      <c r="GDW4470" s="288"/>
      <c r="GDX4470" s="288"/>
      <c r="GDY4470" s="288"/>
      <c r="GDZ4470" s="288"/>
      <c r="GEA4470" s="288"/>
      <c r="GEB4470" s="288"/>
      <c r="GEC4470" s="288"/>
      <c r="GED4470" s="288"/>
      <c r="GEE4470" s="288"/>
      <c r="GEF4470" s="288"/>
      <c r="GEG4470" s="288"/>
      <c r="GEH4470" s="288"/>
      <c r="GEI4470" s="288"/>
      <c r="GEJ4470" s="288"/>
      <c r="GEK4470" s="288"/>
      <c r="GEL4470" s="288"/>
      <c r="GEM4470" s="288"/>
      <c r="GEN4470" s="288"/>
      <c r="GEO4470" s="288"/>
      <c r="GEP4470" s="288"/>
      <c r="GEQ4470" s="288"/>
      <c r="GER4470" s="288"/>
      <c r="GES4470" s="288"/>
      <c r="GET4470" s="288"/>
      <c r="GEU4470" s="288"/>
      <c r="GEV4470" s="288"/>
      <c r="GEW4470" s="288"/>
      <c r="GEX4470" s="288"/>
      <c r="GEY4470" s="288"/>
      <c r="GEZ4470" s="288"/>
      <c r="GFA4470" s="288"/>
      <c r="GFB4470" s="288"/>
      <c r="GFC4470" s="288"/>
      <c r="GFD4470" s="288"/>
      <c r="GFE4470" s="288"/>
      <c r="GFF4470" s="288"/>
      <c r="GFG4470" s="288"/>
      <c r="GFH4470" s="288"/>
      <c r="GFI4470" s="288"/>
      <c r="GFJ4470" s="288"/>
      <c r="GFK4470" s="288"/>
      <c r="GFL4470" s="288"/>
      <c r="GFM4470" s="288"/>
      <c r="GFN4470" s="288"/>
      <c r="GFO4470" s="288"/>
      <c r="GFP4470" s="288"/>
      <c r="GFQ4470" s="288"/>
      <c r="GFR4470" s="288"/>
      <c r="GFS4470" s="288"/>
      <c r="GFT4470" s="288"/>
      <c r="GFU4470" s="288"/>
      <c r="GFV4470" s="288"/>
      <c r="GFW4470" s="288"/>
      <c r="GFX4470" s="288"/>
      <c r="GFY4470" s="288"/>
      <c r="GFZ4470" s="288"/>
      <c r="GGA4470" s="288"/>
      <c r="GGB4470" s="288"/>
      <c r="GGC4470" s="288"/>
      <c r="GGD4470" s="288"/>
      <c r="GGE4470" s="288"/>
      <c r="GGF4470" s="288"/>
      <c r="GGG4470" s="288"/>
      <c r="GGH4470" s="288"/>
      <c r="GGI4470" s="288"/>
      <c r="GGJ4470" s="288"/>
      <c r="GGK4470" s="288"/>
      <c r="GGL4470" s="288"/>
      <c r="GGM4470" s="288"/>
      <c r="GGN4470" s="288"/>
      <c r="GGO4470" s="288"/>
      <c r="GGP4470" s="288"/>
      <c r="GGQ4470" s="288"/>
      <c r="GGR4470" s="288"/>
      <c r="GGS4470" s="288"/>
      <c r="GGT4470" s="288"/>
      <c r="GGU4470" s="288"/>
      <c r="GGV4470" s="288"/>
      <c r="GGW4470" s="288"/>
      <c r="GGX4470" s="288"/>
      <c r="GGY4470" s="288"/>
      <c r="GGZ4470" s="288"/>
      <c r="GHA4470" s="288"/>
      <c r="GHB4470" s="288"/>
      <c r="GHC4470" s="288"/>
      <c r="GHD4470" s="288"/>
      <c r="GHE4470" s="288"/>
      <c r="GHF4470" s="288"/>
      <c r="GHG4470" s="288"/>
      <c r="GHH4470" s="288"/>
      <c r="GHI4470" s="288"/>
      <c r="GHJ4470" s="288"/>
      <c r="GHK4470" s="288"/>
      <c r="GHL4470" s="288"/>
      <c r="GHM4470" s="288"/>
      <c r="GHN4470" s="288"/>
      <c r="GHO4470" s="288"/>
      <c r="GHP4470" s="288"/>
      <c r="GHQ4470" s="288"/>
      <c r="GHR4470" s="288"/>
      <c r="GHS4470" s="288"/>
      <c r="GHT4470" s="288"/>
      <c r="GHU4470" s="288"/>
      <c r="GHV4470" s="288"/>
      <c r="GHW4470" s="288"/>
      <c r="GHX4470" s="288"/>
      <c r="GHY4470" s="288"/>
      <c r="GHZ4470" s="288"/>
      <c r="GIA4470" s="288"/>
      <c r="GIB4470" s="288"/>
      <c r="GIC4470" s="288"/>
      <c r="GID4470" s="288"/>
      <c r="GIE4470" s="288"/>
      <c r="GIF4470" s="288"/>
      <c r="GIG4470" s="288"/>
      <c r="GIH4470" s="288"/>
      <c r="GII4470" s="288"/>
      <c r="GIJ4470" s="288"/>
      <c r="GIK4470" s="288"/>
      <c r="GIL4470" s="288"/>
      <c r="GIM4470" s="288"/>
      <c r="GIN4470" s="288"/>
      <c r="GIO4470" s="288"/>
      <c r="GIP4470" s="288"/>
      <c r="GIQ4470" s="288"/>
      <c r="GIR4470" s="288"/>
      <c r="GIS4470" s="288"/>
      <c r="GIT4470" s="288"/>
      <c r="GIU4470" s="288"/>
      <c r="GIV4470" s="288"/>
      <c r="GIW4470" s="288"/>
      <c r="GIX4470" s="288"/>
      <c r="GIY4470" s="288"/>
      <c r="GIZ4470" s="288"/>
      <c r="GJA4470" s="288"/>
      <c r="GJB4470" s="288"/>
      <c r="GJC4470" s="288"/>
      <c r="GJD4470" s="288"/>
      <c r="GJE4470" s="288"/>
      <c r="GJF4470" s="288"/>
      <c r="GJG4470" s="288"/>
      <c r="GJH4470" s="288"/>
      <c r="GJI4470" s="288"/>
      <c r="GJJ4470" s="288"/>
      <c r="GJK4470" s="288"/>
      <c r="GJL4470" s="288"/>
      <c r="GJM4470" s="288"/>
      <c r="GJN4470" s="288"/>
      <c r="GJO4470" s="288"/>
      <c r="GJP4470" s="288"/>
      <c r="GJQ4470" s="288"/>
      <c r="GJR4470" s="288"/>
      <c r="GJS4470" s="288"/>
      <c r="GJT4470" s="288"/>
      <c r="GJU4470" s="288"/>
      <c r="GJV4470" s="288"/>
      <c r="GJW4470" s="288"/>
      <c r="GJX4470" s="288"/>
      <c r="GJY4470" s="288"/>
      <c r="GJZ4470" s="288"/>
      <c r="GKA4470" s="288"/>
      <c r="GKB4470" s="288"/>
      <c r="GKC4470" s="288"/>
      <c r="GKD4470" s="288"/>
      <c r="GKE4470" s="288"/>
      <c r="GKF4470" s="288"/>
      <c r="GKG4470" s="288"/>
      <c r="GKH4470" s="288"/>
      <c r="GKI4470" s="288"/>
      <c r="GKJ4470" s="288"/>
      <c r="GKK4470" s="288"/>
      <c r="GKL4470" s="288"/>
      <c r="GKM4470" s="288"/>
      <c r="GKN4470" s="288"/>
      <c r="GKO4470" s="288"/>
      <c r="GKP4470" s="288"/>
      <c r="GKQ4470" s="288"/>
      <c r="GKR4470" s="288"/>
      <c r="GKS4470" s="288"/>
      <c r="GKT4470" s="288"/>
      <c r="GKU4470" s="288"/>
      <c r="GKV4470" s="288"/>
      <c r="GKW4470" s="288"/>
      <c r="GKX4470" s="288"/>
      <c r="GKY4470" s="288"/>
      <c r="GKZ4470" s="288"/>
      <c r="GLA4470" s="288"/>
      <c r="GLB4470" s="288"/>
      <c r="GLC4470" s="288"/>
      <c r="GLD4470" s="288"/>
      <c r="GLE4470" s="288"/>
      <c r="GLF4470" s="288"/>
      <c r="GLG4470" s="288"/>
      <c r="GLH4470" s="288"/>
      <c r="GLI4470" s="288"/>
      <c r="GLJ4470" s="288"/>
      <c r="GLK4470" s="288"/>
      <c r="GLL4470" s="288"/>
      <c r="GLM4470" s="288"/>
      <c r="GLN4470" s="288"/>
      <c r="GLO4470" s="288"/>
      <c r="GLP4470" s="288"/>
      <c r="GLQ4470" s="288"/>
      <c r="GLR4470" s="288"/>
      <c r="GLS4470" s="288"/>
      <c r="GLT4470" s="288"/>
      <c r="GLU4470" s="288"/>
      <c r="GLV4470" s="288"/>
      <c r="GLW4470" s="288"/>
      <c r="GLX4470" s="288"/>
      <c r="GLY4470" s="288"/>
      <c r="GLZ4470" s="288"/>
      <c r="GMA4470" s="288"/>
      <c r="GMB4470" s="288"/>
      <c r="GMC4470" s="288"/>
      <c r="GMD4470" s="288"/>
      <c r="GME4470" s="288"/>
      <c r="GMF4470" s="288"/>
      <c r="GMG4470" s="288"/>
      <c r="GMH4470" s="288"/>
      <c r="GMI4470" s="288"/>
      <c r="GMJ4470" s="288"/>
      <c r="GMK4470" s="288"/>
      <c r="GML4470" s="288"/>
      <c r="GMM4470" s="288"/>
      <c r="GMN4470" s="288"/>
      <c r="GMO4470" s="288"/>
      <c r="GMP4470" s="288"/>
      <c r="GMQ4470" s="288"/>
      <c r="GMR4470" s="288"/>
      <c r="GMS4470" s="288"/>
      <c r="GMT4470" s="288"/>
      <c r="GMU4470" s="288"/>
      <c r="GMV4470" s="288"/>
      <c r="GMW4470" s="288"/>
      <c r="GMX4470" s="288"/>
      <c r="GMY4470" s="288"/>
      <c r="GMZ4470" s="288"/>
      <c r="GNA4470" s="288"/>
      <c r="GNB4470" s="288"/>
      <c r="GNC4470" s="288"/>
      <c r="GND4470" s="288"/>
      <c r="GNE4470" s="288"/>
      <c r="GNF4470" s="288"/>
      <c r="GNG4470" s="288"/>
      <c r="GNH4470" s="288"/>
      <c r="GNI4470" s="288"/>
      <c r="GNJ4470" s="288"/>
      <c r="GNK4470" s="288"/>
      <c r="GNL4470" s="288"/>
      <c r="GNM4470" s="288"/>
      <c r="GNN4470" s="288"/>
      <c r="GNO4470" s="288"/>
      <c r="GNP4470" s="288"/>
      <c r="GNQ4470" s="288"/>
      <c r="GNR4470" s="288"/>
      <c r="GNS4470" s="288"/>
      <c r="GNT4470" s="288"/>
      <c r="GNU4470" s="288"/>
      <c r="GNV4470" s="288"/>
      <c r="GNW4470" s="288"/>
      <c r="GNX4470" s="288"/>
      <c r="GNY4470" s="288"/>
      <c r="GNZ4470" s="288"/>
      <c r="GOA4470" s="288"/>
      <c r="GOB4470" s="288"/>
      <c r="GOC4470" s="288"/>
      <c r="GOD4470" s="288"/>
      <c r="GOE4470" s="288"/>
      <c r="GOF4470" s="288"/>
      <c r="GOG4470" s="288"/>
      <c r="GOH4470" s="288"/>
      <c r="GOI4470" s="288"/>
      <c r="GOJ4470" s="288"/>
      <c r="GOK4470" s="288"/>
      <c r="GOL4470" s="288"/>
      <c r="GOM4470" s="288"/>
      <c r="GON4470" s="288"/>
      <c r="GOO4470" s="288"/>
      <c r="GOP4470" s="288"/>
      <c r="GOQ4470" s="288"/>
      <c r="GOR4470" s="288"/>
      <c r="GOS4470" s="288"/>
      <c r="GOT4470" s="288"/>
      <c r="GOU4470" s="288"/>
      <c r="GOV4470" s="288"/>
      <c r="GOW4470" s="288"/>
      <c r="GOX4470" s="288"/>
      <c r="GOY4470" s="288"/>
      <c r="GOZ4470" s="288"/>
      <c r="GPA4470" s="288"/>
      <c r="GPB4470" s="288"/>
      <c r="GPC4470" s="288"/>
      <c r="GPD4470" s="288"/>
      <c r="GPE4470" s="288"/>
      <c r="GPF4470" s="288"/>
      <c r="GPG4470" s="288"/>
      <c r="GPH4470" s="288"/>
      <c r="GPI4470" s="288"/>
      <c r="GPJ4470" s="288"/>
      <c r="GPK4470" s="288"/>
      <c r="GPL4470" s="288"/>
      <c r="GPM4470" s="288"/>
      <c r="GPN4470" s="288"/>
      <c r="GPO4470" s="288"/>
      <c r="GPP4470" s="288"/>
      <c r="GPQ4470" s="288"/>
      <c r="GPR4470" s="288"/>
      <c r="GPS4470" s="288"/>
      <c r="GPT4470" s="288"/>
      <c r="GPU4470" s="288"/>
      <c r="GPV4470" s="288"/>
      <c r="GPW4470" s="288"/>
      <c r="GPX4470" s="288"/>
      <c r="GPY4470" s="288"/>
      <c r="GPZ4470" s="288"/>
      <c r="GQA4470" s="288"/>
      <c r="GQB4470" s="288"/>
      <c r="GQC4470" s="288"/>
      <c r="GQD4470" s="288"/>
      <c r="GQE4470" s="288"/>
      <c r="GQF4470" s="288"/>
      <c r="GQG4470" s="288"/>
      <c r="GQH4470" s="288"/>
      <c r="GQI4470" s="288"/>
      <c r="GQJ4470" s="288"/>
      <c r="GQK4470" s="288"/>
      <c r="GQL4470" s="288"/>
      <c r="GQM4470" s="288"/>
      <c r="GQN4470" s="288"/>
      <c r="GQO4470" s="288"/>
      <c r="GQP4470" s="288"/>
      <c r="GQQ4470" s="288"/>
      <c r="GQR4470" s="288"/>
      <c r="GQS4470" s="288"/>
      <c r="GQT4470" s="288"/>
      <c r="GQU4470" s="288"/>
      <c r="GQV4470" s="288"/>
      <c r="GQW4470" s="288"/>
      <c r="GQX4470" s="288"/>
      <c r="GQY4470" s="288"/>
      <c r="GQZ4470" s="288"/>
      <c r="GRA4470" s="288"/>
      <c r="GRB4470" s="288"/>
      <c r="GRC4470" s="288"/>
      <c r="GRD4470" s="288"/>
      <c r="GRE4470" s="288"/>
      <c r="GRF4470" s="288"/>
      <c r="GRG4470" s="288"/>
      <c r="GRH4470" s="288"/>
      <c r="GRI4470" s="288"/>
      <c r="GRJ4470" s="288"/>
      <c r="GRK4470" s="288"/>
      <c r="GRL4470" s="288"/>
      <c r="GRM4470" s="288"/>
      <c r="GRN4470" s="288"/>
      <c r="GRO4470" s="288"/>
      <c r="GRP4470" s="288"/>
      <c r="GRQ4470" s="288"/>
      <c r="GRR4470" s="288"/>
      <c r="GRS4470" s="288"/>
      <c r="GRT4470" s="288"/>
      <c r="GRU4470" s="288"/>
      <c r="GRV4470" s="288"/>
      <c r="GRW4470" s="288"/>
      <c r="GRX4470" s="288"/>
      <c r="GRY4470" s="288"/>
      <c r="GRZ4470" s="288"/>
      <c r="GSA4470" s="288"/>
      <c r="GSB4470" s="288"/>
      <c r="GSC4470" s="288"/>
      <c r="GSD4470" s="288"/>
      <c r="GSE4470" s="288"/>
      <c r="GSF4470" s="288"/>
      <c r="GSG4470" s="288"/>
      <c r="GSH4470" s="288"/>
      <c r="GSI4470" s="288"/>
      <c r="GSJ4470" s="288"/>
      <c r="GSK4470" s="288"/>
      <c r="GSL4470" s="288"/>
      <c r="GSM4470" s="288"/>
      <c r="GSN4470" s="288"/>
      <c r="GSO4470" s="288"/>
      <c r="GSP4470" s="288"/>
      <c r="GSQ4470" s="288"/>
      <c r="GSR4470" s="288"/>
      <c r="GSS4470" s="288"/>
      <c r="GST4470" s="288"/>
      <c r="GSU4470" s="288"/>
      <c r="GSV4470" s="288"/>
      <c r="GSW4470" s="288"/>
      <c r="GSX4470" s="288"/>
      <c r="GSY4470" s="288"/>
      <c r="GSZ4470" s="288"/>
      <c r="GTA4470" s="288"/>
      <c r="GTB4470" s="288"/>
      <c r="GTC4470" s="288"/>
      <c r="GTD4470" s="288"/>
      <c r="GTE4470" s="288"/>
      <c r="GTF4470" s="288"/>
      <c r="GTG4470" s="288"/>
      <c r="GTH4470" s="288"/>
      <c r="GTI4470" s="288"/>
      <c r="GTJ4470" s="288"/>
      <c r="GTK4470" s="288"/>
      <c r="GTL4470" s="288"/>
      <c r="GTM4470" s="288"/>
      <c r="GTN4470" s="288"/>
      <c r="GTO4470" s="288"/>
      <c r="GTP4470" s="288"/>
      <c r="GTQ4470" s="288"/>
      <c r="GTR4470" s="288"/>
      <c r="GTS4470" s="288"/>
      <c r="GTT4470" s="288"/>
      <c r="GTU4470" s="288"/>
      <c r="GTV4470" s="288"/>
      <c r="GTW4470" s="288"/>
      <c r="GTX4470" s="288"/>
      <c r="GTY4470" s="288"/>
      <c r="GTZ4470" s="288"/>
      <c r="GUA4470" s="288"/>
      <c r="GUB4470" s="288"/>
      <c r="GUC4470" s="288"/>
      <c r="GUD4470" s="288"/>
      <c r="GUE4470" s="288"/>
      <c r="GUF4470" s="288"/>
      <c r="GUG4470" s="288"/>
      <c r="GUH4470" s="288"/>
      <c r="GUI4470" s="288"/>
      <c r="GUJ4470" s="288"/>
      <c r="GUK4470" s="288"/>
      <c r="GUL4470" s="288"/>
      <c r="GUM4470" s="288"/>
      <c r="GUN4470" s="288"/>
      <c r="GUO4470" s="288"/>
      <c r="GUP4470" s="288"/>
      <c r="GUQ4470" s="288"/>
      <c r="GUR4470" s="288"/>
      <c r="GUS4470" s="288"/>
      <c r="GUT4470" s="288"/>
      <c r="GUU4470" s="288"/>
      <c r="GUV4470" s="288"/>
      <c r="GUW4470" s="288"/>
      <c r="GUX4470" s="288"/>
      <c r="GUY4470" s="288"/>
      <c r="GUZ4470" s="288"/>
      <c r="GVA4470" s="288"/>
      <c r="GVB4470" s="288"/>
      <c r="GVC4470" s="288"/>
      <c r="GVD4470" s="288"/>
      <c r="GVE4470" s="288"/>
      <c r="GVF4470" s="288"/>
      <c r="GVG4470" s="288"/>
      <c r="GVH4470" s="288"/>
      <c r="GVI4470" s="288"/>
      <c r="GVJ4470" s="288"/>
      <c r="GVK4470" s="288"/>
      <c r="GVL4470" s="288"/>
      <c r="GVM4470" s="288"/>
      <c r="GVN4470" s="288"/>
      <c r="GVO4470" s="288"/>
      <c r="GVP4470" s="288"/>
      <c r="GVQ4470" s="288"/>
      <c r="GVR4470" s="288"/>
      <c r="GVS4470" s="288"/>
      <c r="GVT4470" s="288"/>
      <c r="GVU4470" s="288"/>
      <c r="GVV4470" s="288"/>
      <c r="GVW4470" s="288"/>
      <c r="GVX4470" s="288"/>
      <c r="GVY4470" s="288"/>
      <c r="GVZ4470" s="288"/>
      <c r="GWA4470" s="288"/>
      <c r="GWB4470" s="288"/>
      <c r="GWC4470" s="288"/>
      <c r="GWD4470" s="288"/>
      <c r="GWE4470" s="288"/>
      <c r="GWF4470" s="288"/>
      <c r="GWG4470" s="288"/>
      <c r="GWH4470" s="288"/>
      <c r="GWI4470" s="288"/>
      <c r="GWJ4470" s="288"/>
      <c r="GWK4470" s="288"/>
      <c r="GWL4470" s="288"/>
      <c r="GWM4470" s="288"/>
      <c r="GWN4470" s="288"/>
      <c r="GWO4470" s="288"/>
      <c r="GWP4470" s="288"/>
      <c r="GWQ4470" s="288"/>
      <c r="GWR4470" s="288"/>
      <c r="GWS4470" s="288"/>
      <c r="GWT4470" s="288"/>
      <c r="GWU4470" s="288"/>
      <c r="GWV4470" s="288"/>
      <c r="GWW4470" s="288"/>
      <c r="GWX4470" s="288"/>
      <c r="GWY4470" s="288"/>
      <c r="GWZ4470" s="288"/>
      <c r="GXA4470" s="288"/>
      <c r="GXB4470" s="288"/>
      <c r="GXC4470" s="288"/>
      <c r="GXD4470" s="288"/>
      <c r="GXE4470" s="288"/>
      <c r="GXF4470" s="288"/>
      <c r="GXG4470" s="288"/>
      <c r="GXH4470" s="288"/>
      <c r="GXI4470" s="288"/>
      <c r="GXJ4470" s="288"/>
      <c r="GXK4470" s="288"/>
      <c r="GXL4470" s="288"/>
      <c r="GXM4470" s="288"/>
      <c r="GXN4470" s="288"/>
      <c r="GXO4470" s="288"/>
      <c r="GXP4470" s="288"/>
      <c r="GXQ4470" s="288"/>
      <c r="GXR4470" s="288"/>
      <c r="GXS4470" s="288"/>
      <c r="GXT4470" s="288"/>
      <c r="GXU4470" s="288"/>
      <c r="GXV4470" s="288"/>
      <c r="GXW4470" s="288"/>
      <c r="GXX4470" s="288"/>
      <c r="GXY4470" s="288"/>
      <c r="GXZ4470" s="288"/>
      <c r="GYA4470" s="288"/>
      <c r="GYB4470" s="288"/>
      <c r="GYC4470" s="288"/>
      <c r="GYD4470" s="288"/>
      <c r="GYE4470" s="288"/>
      <c r="GYF4470" s="288"/>
      <c r="GYG4470" s="288"/>
      <c r="GYH4470" s="288"/>
      <c r="GYI4470" s="288"/>
      <c r="GYJ4470" s="288"/>
      <c r="GYK4470" s="288"/>
      <c r="GYL4470" s="288"/>
      <c r="GYM4470" s="288"/>
      <c r="GYN4470" s="288"/>
      <c r="GYO4470" s="288"/>
      <c r="GYP4470" s="288"/>
      <c r="GYQ4470" s="288"/>
      <c r="GYR4470" s="288"/>
      <c r="GYS4470" s="288"/>
      <c r="GYT4470" s="288"/>
      <c r="GYU4470" s="288"/>
      <c r="GYV4470" s="288"/>
      <c r="GYW4470" s="288"/>
      <c r="GYX4470" s="288"/>
      <c r="GYY4470" s="288"/>
      <c r="GYZ4470" s="288"/>
      <c r="GZA4470" s="288"/>
      <c r="GZB4470" s="288"/>
      <c r="GZC4470" s="288"/>
      <c r="GZD4470" s="288"/>
      <c r="GZE4470" s="288"/>
      <c r="GZF4470" s="288"/>
      <c r="GZG4470" s="288"/>
      <c r="GZH4470" s="288"/>
      <c r="GZI4470" s="288"/>
      <c r="GZJ4470" s="288"/>
      <c r="GZK4470" s="288"/>
      <c r="GZL4470" s="288"/>
      <c r="GZM4470" s="288"/>
      <c r="GZN4470" s="288"/>
      <c r="GZO4470" s="288"/>
      <c r="GZP4470" s="288"/>
      <c r="GZQ4470" s="288"/>
      <c r="GZR4470" s="288"/>
      <c r="GZS4470" s="288"/>
      <c r="GZT4470" s="288"/>
      <c r="GZU4470" s="288"/>
      <c r="GZV4470" s="288"/>
      <c r="GZW4470" s="288"/>
      <c r="GZX4470" s="288"/>
      <c r="GZY4470" s="288"/>
      <c r="GZZ4470" s="288"/>
      <c r="HAA4470" s="288"/>
      <c r="HAB4470" s="288"/>
      <c r="HAC4470" s="288"/>
      <c r="HAD4470" s="288"/>
      <c r="HAE4470" s="288"/>
      <c r="HAF4470" s="288"/>
      <c r="HAG4470" s="288"/>
      <c r="HAH4470" s="288"/>
      <c r="HAI4470" s="288"/>
      <c r="HAJ4470" s="288"/>
      <c r="HAK4470" s="288"/>
      <c r="HAL4470" s="288"/>
      <c r="HAM4470" s="288"/>
      <c r="HAN4470" s="288"/>
      <c r="HAO4470" s="288"/>
      <c r="HAP4470" s="288"/>
      <c r="HAQ4470" s="288"/>
      <c r="HAR4470" s="288"/>
      <c r="HAS4470" s="288"/>
      <c r="HAT4470" s="288"/>
      <c r="HAU4470" s="288"/>
      <c r="HAV4470" s="288"/>
      <c r="HAW4470" s="288"/>
      <c r="HAX4470" s="288"/>
      <c r="HAY4470" s="288"/>
      <c r="HAZ4470" s="288"/>
      <c r="HBA4470" s="288"/>
      <c r="HBB4470" s="288"/>
      <c r="HBC4470" s="288"/>
      <c r="HBD4470" s="288"/>
      <c r="HBE4470" s="288"/>
      <c r="HBF4470" s="288"/>
      <c r="HBG4470" s="288"/>
      <c r="HBH4470" s="288"/>
      <c r="HBI4470" s="288"/>
      <c r="HBJ4470" s="288"/>
      <c r="HBK4470" s="288"/>
      <c r="HBL4470" s="288"/>
      <c r="HBM4470" s="288"/>
      <c r="HBN4470" s="288"/>
      <c r="HBO4470" s="288"/>
      <c r="HBP4470" s="288"/>
      <c r="HBQ4470" s="288"/>
      <c r="HBR4470" s="288"/>
      <c r="HBS4470" s="288"/>
      <c r="HBT4470" s="288"/>
      <c r="HBU4470" s="288"/>
      <c r="HBV4470" s="288"/>
      <c r="HBW4470" s="288"/>
      <c r="HBX4470" s="288"/>
      <c r="HBY4470" s="288"/>
      <c r="HBZ4470" s="288"/>
      <c r="HCA4470" s="288"/>
      <c r="HCB4470" s="288"/>
      <c r="HCC4470" s="288"/>
      <c r="HCD4470" s="288"/>
      <c r="HCE4470" s="288"/>
      <c r="HCF4470" s="288"/>
      <c r="HCG4470" s="288"/>
      <c r="HCH4470" s="288"/>
      <c r="HCI4470" s="288"/>
      <c r="HCJ4470" s="288"/>
      <c r="HCK4470" s="288"/>
      <c r="HCL4470" s="288"/>
      <c r="HCM4470" s="288"/>
      <c r="HCN4470" s="288"/>
      <c r="HCO4470" s="288"/>
      <c r="HCP4470" s="288"/>
      <c r="HCQ4470" s="288"/>
      <c r="HCR4470" s="288"/>
      <c r="HCS4470" s="288"/>
      <c r="HCT4470" s="288"/>
      <c r="HCU4470" s="288"/>
      <c r="HCV4470" s="288"/>
      <c r="HCW4470" s="288"/>
      <c r="HCX4470" s="288"/>
      <c r="HCY4470" s="288"/>
      <c r="HCZ4470" s="288"/>
      <c r="HDA4470" s="288"/>
      <c r="HDB4470" s="288"/>
      <c r="HDC4470" s="288"/>
      <c r="HDD4470" s="288"/>
      <c r="HDE4470" s="288"/>
      <c r="HDF4470" s="288"/>
      <c r="HDG4470" s="288"/>
      <c r="HDH4470" s="288"/>
      <c r="HDI4470" s="288"/>
      <c r="HDJ4470" s="288"/>
      <c r="HDK4470" s="288"/>
      <c r="HDL4470" s="288"/>
      <c r="HDM4470" s="288"/>
      <c r="HDN4470" s="288"/>
      <c r="HDO4470" s="288"/>
      <c r="HDP4470" s="288"/>
      <c r="HDQ4470" s="288"/>
      <c r="HDR4470" s="288"/>
      <c r="HDS4470" s="288"/>
      <c r="HDT4470" s="288"/>
      <c r="HDU4470" s="288"/>
      <c r="HDV4470" s="288"/>
      <c r="HDW4470" s="288"/>
      <c r="HDX4470" s="288"/>
      <c r="HDY4470" s="288"/>
      <c r="HDZ4470" s="288"/>
      <c r="HEA4470" s="288"/>
      <c r="HEB4470" s="288"/>
      <c r="HEC4470" s="288"/>
      <c r="HED4470" s="288"/>
      <c r="HEE4470" s="288"/>
      <c r="HEF4470" s="288"/>
      <c r="HEG4470" s="288"/>
      <c r="HEH4470" s="288"/>
      <c r="HEI4470" s="288"/>
      <c r="HEJ4470" s="288"/>
      <c r="HEK4470" s="288"/>
      <c r="HEL4470" s="288"/>
      <c r="HEM4470" s="288"/>
      <c r="HEN4470" s="288"/>
      <c r="HEO4470" s="288"/>
      <c r="HEP4470" s="288"/>
      <c r="HEQ4470" s="288"/>
      <c r="HER4470" s="288"/>
      <c r="HES4470" s="288"/>
      <c r="HET4470" s="288"/>
      <c r="HEU4470" s="288"/>
      <c r="HEV4470" s="288"/>
      <c r="HEW4470" s="288"/>
      <c r="HEX4470" s="288"/>
      <c r="HEY4470" s="288"/>
      <c r="HEZ4470" s="288"/>
      <c r="HFA4470" s="288"/>
      <c r="HFB4470" s="288"/>
      <c r="HFC4470" s="288"/>
      <c r="HFD4470" s="288"/>
      <c r="HFE4470" s="288"/>
      <c r="HFF4470" s="288"/>
      <c r="HFG4470" s="288"/>
      <c r="HFH4470" s="288"/>
      <c r="HFI4470" s="288"/>
      <c r="HFJ4470" s="288"/>
      <c r="HFK4470" s="288"/>
      <c r="HFL4470" s="288"/>
      <c r="HFM4470" s="288"/>
      <c r="HFN4470" s="288"/>
      <c r="HFO4470" s="288"/>
      <c r="HFP4470" s="288"/>
      <c r="HFQ4470" s="288"/>
      <c r="HFR4470" s="288"/>
      <c r="HFS4470" s="288"/>
      <c r="HFT4470" s="288"/>
      <c r="HFU4470" s="288"/>
      <c r="HFV4470" s="288"/>
      <c r="HFW4470" s="288"/>
      <c r="HFX4470" s="288"/>
      <c r="HFY4470" s="288"/>
      <c r="HFZ4470" s="288"/>
      <c r="HGA4470" s="288"/>
      <c r="HGB4470" s="288"/>
      <c r="HGC4470" s="288"/>
      <c r="HGD4470" s="288"/>
      <c r="HGE4470" s="288"/>
      <c r="HGF4470" s="288"/>
      <c r="HGG4470" s="288"/>
      <c r="HGH4470" s="288"/>
      <c r="HGI4470" s="288"/>
      <c r="HGJ4470" s="288"/>
      <c r="HGK4470" s="288"/>
      <c r="HGL4470" s="288"/>
      <c r="HGM4470" s="288"/>
      <c r="HGN4470" s="288"/>
      <c r="HGO4470" s="288"/>
      <c r="HGP4470" s="288"/>
      <c r="HGQ4470" s="288"/>
      <c r="HGR4470" s="288"/>
      <c r="HGS4470" s="288"/>
      <c r="HGT4470" s="288"/>
      <c r="HGU4470" s="288"/>
      <c r="HGV4470" s="288"/>
      <c r="HGW4470" s="288"/>
      <c r="HGX4470" s="288"/>
      <c r="HGY4470" s="288"/>
      <c r="HGZ4470" s="288"/>
      <c r="HHA4470" s="288"/>
      <c r="HHB4470" s="288"/>
      <c r="HHC4470" s="288"/>
      <c r="HHD4470" s="288"/>
      <c r="HHE4470" s="288"/>
      <c r="HHF4470" s="288"/>
      <c r="HHG4470" s="288"/>
      <c r="HHH4470" s="288"/>
      <c r="HHI4470" s="288"/>
      <c r="HHJ4470" s="288"/>
      <c r="HHK4470" s="288"/>
      <c r="HHL4470" s="288"/>
      <c r="HHM4470" s="288"/>
      <c r="HHN4470" s="288"/>
      <c r="HHO4470" s="288"/>
      <c r="HHP4470" s="288"/>
      <c r="HHQ4470" s="288"/>
      <c r="HHR4470" s="288"/>
      <c r="HHS4470" s="288"/>
      <c r="HHT4470" s="288"/>
      <c r="HHU4470" s="288"/>
      <c r="HHV4470" s="288"/>
      <c r="HHW4470" s="288"/>
      <c r="HHX4470" s="288"/>
      <c r="HHY4470" s="288"/>
      <c r="HHZ4470" s="288"/>
      <c r="HIA4470" s="288"/>
      <c r="HIB4470" s="288"/>
      <c r="HIC4470" s="288"/>
      <c r="HID4470" s="288"/>
      <c r="HIE4470" s="288"/>
      <c r="HIF4470" s="288"/>
      <c r="HIG4470" s="288"/>
      <c r="HIH4470" s="288"/>
      <c r="HII4470" s="288"/>
      <c r="HIJ4470" s="288"/>
      <c r="HIK4470" s="288"/>
      <c r="HIL4470" s="288"/>
      <c r="HIM4470" s="288"/>
      <c r="HIN4470" s="288"/>
      <c r="HIO4470" s="288"/>
      <c r="HIP4470" s="288"/>
      <c r="HIQ4470" s="288"/>
      <c r="HIR4470" s="288"/>
      <c r="HIS4470" s="288"/>
      <c r="HIT4470" s="288"/>
      <c r="HIU4470" s="288"/>
      <c r="HIV4470" s="288"/>
      <c r="HIW4470" s="288"/>
      <c r="HIX4470" s="288"/>
      <c r="HIY4470" s="288"/>
      <c r="HIZ4470" s="288"/>
      <c r="HJA4470" s="288"/>
      <c r="HJB4470" s="288"/>
      <c r="HJC4470" s="288"/>
      <c r="HJD4470" s="288"/>
      <c r="HJE4470" s="288"/>
      <c r="HJF4470" s="288"/>
      <c r="HJG4470" s="288"/>
      <c r="HJH4470" s="288"/>
      <c r="HJI4470" s="288"/>
      <c r="HJJ4470" s="288"/>
      <c r="HJK4470" s="288"/>
      <c r="HJL4470" s="288"/>
      <c r="HJM4470" s="288"/>
      <c r="HJN4470" s="288"/>
      <c r="HJO4470" s="288"/>
      <c r="HJP4470" s="288"/>
      <c r="HJQ4470" s="288"/>
      <c r="HJR4470" s="288"/>
      <c r="HJS4470" s="288"/>
      <c r="HJT4470" s="288"/>
      <c r="HJU4470" s="288"/>
      <c r="HJV4470" s="288"/>
      <c r="HJW4470" s="288"/>
      <c r="HJX4470" s="288"/>
      <c r="HJY4470" s="288"/>
      <c r="HJZ4470" s="288"/>
      <c r="HKA4470" s="288"/>
      <c r="HKB4470" s="288"/>
      <c r="HKC4470" s="288"/>
      <c r="HKD4470" s="288"/>
      <c r="HKE4470" s="288"/>
      <c r="HKF4470" s="288"/>
      <c r="HKG4470" s="288"/>
      <c r="HKH4470" s="288"/>
      <c r="HKI4470" s="288"/>
      <c r="HKJ4470" s="288"/>
      <c r="HKK4470" s="288"/>
      <c r="HKL4470" s="288"/>
      <c r="HKM4470" s="288"/>
      <c r="HKN4470" s="288"/>
      <c r="HKO4470" s="288"/>
      <c r="HKP4470" s="288"/>
      <c r="HKQ4470" s="288"/>
      <c r="HKR4470" s="288"/>
      <c r="HKS4470" s="288"/>
      <c r="HKT4470" s="288"/>
      <c r="HKU4470" s="288"/>
      <c r="HKV4470" s="288"/>
      <c r="HKW4470" s="288"/>
      <c r="HKX4470" s="288"/>
      <c r="HKY4470" s="288"/>
      <c r="HKZ4470" s="288"/>
      <c r="HLA4470" s="288"/>
      <c r="HLB4470" s="288"/>
      <c r="HLC4470" s="288"/>
      <c r="HLD4470" s="288"/>
      <c r="HLE4470" s="288"/>
      <c r="HLF4470" s="288"/>
      <c r="HLG4470" s="288"/>
      <c r="HLH4470" s="288"/>
      <c r="HLI4470" s="288"/>
      <c r="HLJ4470" s="288"/>
      <c r="HLK4470" s="288"/>
      <c r="HLL4470" s="288"/>
      <c r="HLM4470" s="288"/>
      <c r="HLN4470" s="288"/>
      <c r="HLO4470" s="288"/>
      <c r="HLP4470" s="288"/>
      <c r="HLQ4470" s="288"/>
      <c r="HLR4470" s="288"/>
      <c r="HLS4470" s="288"/>
      <c r="HLT4470" s="288"/>
      <c r="HLU4470" s="288"/>
      <c r="HLV4470" s="288"/>
      <c r="HLW4470" s="288"/>
      <c r="HLX4470" s="288"/>
      <c r="HLY4470" s="288"/>
      <c r="HLZ4470" s="288"/>
      <c r="HMA4470" s="288"/>
      <c r="HMB4470" s="288"/>
      <c r="HMC4470" s="288"/>
      <c r="HMD4470" s="288"/>
      <c r="HME4470" s="288"/>
      <c r="HMF4470" s="288"/>
      <c r="HMG4470" s="288"/>
      <c r="HMH4470" s="288"/>
      <c r="HMI4470" s="288"/>
      <c r="HMJ4470" s="288"/>
      <c r="HMK4470" s="288"/>
      <c r="HML4470" s="288"/>
      <c r="HMM4470" s="288"/>
      <c r="HMN4470" s="288"/>
      <c r="HMO4470" s="288"/>
      <c r="HMP4470" s="288"/>
      <c r="HMQ4470" s="288"/>
      <c r="HMR4470" s="288"/>
      <c r="HMS4470" s="288"/>
      <c r="HMT4470" s="288"/>
      <c r="HMU4470" s="288"/>
      <c r="HMV4470" s="288"/>
      <c r="HMW4470" s="288"/>
      <c r="HMX4470" s="288"/>
      <c r="HMY4470" s="288"/>
      <c r="HMZ4470" s="288"/>
      <c r="HNA4470" s="288"/>
      <c r="HNB4470" s="288"/>
      <c r="HNC4470" s="288"/>
      <c r="HND4470" s="288"/>
      <c r="HNE4470" s="288"/>
      <c r="HNF4470" s="288"/>
      <c r="HNG4470" s="288"/>
      <c r="HNH4470" s="288"/>
      <c r="HNI4470" s="288"/>
      <c r="HNJ4470" s="288"/>
      <c r="HNK4470" s="288"/>
      <c r="HNL4470" s="288"/>
      <c r="HNM4470" s="288"/>
      <c r="HNN4470" s="288"/>
      <c r="HNO4470" s="288"/>
      <c r="HNP4470" s="288"/>
      <c r="HNQ4470" s="288"/>
      <c r="HNR4470" s="288"/>
      <c r="HNS4470" s="288"/>
      <c r="HNT4470" s="288"/>
      <c r="HNU4470" s="288"/>
      <c r="HNV4470" s="288"/>
      <c r="HNW4470" s="288"/>
      <c r="HNX4470" s="288"/>
      <c r="HNY4470" s="288"/>
      <c r="HNZ4470" s="288"/>
      <c r="HOA4470" s="288"/>
      <c r="HOB4470" s="288"/>
      <c r="HOC4470" s="288"/>
      <c r="HOD4470" s="288"/>
      <c r="HOE4470" s="288"/>
      <c r="HOF4470" s="288"/>
      <c r="HOG4470" s="288"/>
      <c r="HOH4470" s="288"/>
      <c r="HOI4470" s="288"/>
      <c r="HOJ4470" s="288"/>
      <c r="HOK4470" s="288"/>
      <c r="HOL4470" s="288"/>
      <c r="HOM4470" s="288"/>
      <c r="HON4470" s="288"/>
      <c r="HOO4470" s="288"/>
      <c r="HOP4470" s="288"/>
      <c r="HOQ4470" s="288"/>
      <c r="HOR4470" s="288"/>
      <c r="HOS4470" s="288"/>
      <c r="HOT4470" s="288"/>
      <c r="HOU4470" s="288"/>
      <c r="HOV4470" s="288"/>
      <c r="HOW4470" s="288"/>
      <c r="HOX4470" s="288"/>
      <c r="HOY4470" s="288"/>
      <c r="HOZ4470" s="288"/>
      <c r="HPA4470" s="288"/>
      <c r="HPB4470" s="288"/>
      <c r="HPC4470" s="288"/>
      <c r="HPD4470" s="288"/>
      <c r="HPE4470" s="288"/>
      <c r="HPF4470" s="288"/>
      <c r="HPG4470" s="288"/>
      <c r="HPH4470" s="288"/>
      <c r="HPI4470" s="288"/>
      <c r="HPJ4470" s="288"/>
      <c r="HPK4470" s="288"/>
      <c r="HPL4470" s="288"/>
      <c r="HPM4470" s="288"/>
      <c r="HPN4470" s="288"/>
      <c r="HPO4470" s="288"/>
      <c r="HPP4470" s="288"/>
      <c r="HPQ4470" s="288"/>
      <c r="HPR4470" s="288"/>
      <c r="HPS4470" s="288"/>
      <c r="HPT4470" s="288"/>
      <c r="HPU4470" s="288"/>
      <c r="HPV4470" s="288"/>
      <c r="HPW4470" s="288"/>
      <c r="HPX4470" s="288"/>
      <c r="HPY4470" s="288"/>
      <c r="HPZ4470" s="288"/>
      <c r="HQA4470" s="288"/>
      <c r="HQB4470" s="288"/>
      <c r="HQC4470" s="288"/>
      <c r="HQD4470" s="288"/>
      <c r="HQE4470" s="288"/>
      <c r="HQF4470" s="288"/>
      <c r="HQG4470" s="288"/>
      <c r="HQH4470" s="288"/>
      <c r="HQI4470" s="288"/>
      <c r="HQJ4470" s="288"/>
      <c r="HQK4470" s="288"/>
      <c r="HQL4470" s="288"/>
      <c r="HQM4470" s="288"/>
      <c r="HQN4470" s="288"/>
      <c r="HQO4470" s="288"/>
      <c r="HQP4470" s="288"/>
      <c r="HQQ4470" s="288"/>
      <c r="HQR4470" s="288"/>
      <c r="HQS4470" s="288"/>
      <c r="HQT4470" s="288"/>
      <c r="HQU4470" s="288"/>
      <c r="HQV4470" s="288"/>
      <c r="HQW4470" s="288"/>
      <c r="HQX4470" s="288"/>
      <c r="HQY4470" s="288"/>
      <c r="HQZ4470" s="288"/>
      <c r="HRA4470" s="288"/>
      <c r="HRB4470" s="288"/>
      <c r="HRC4470" s="288"/>
      <c r="HRD4470" s="288"/>
      <c r="HRE4470" s="288"/>
      <c r="HRF4470" s="288"/>
      <c r="HRG4470" s="288"/>
      <c r="HRH4470" s="288"/>
      <c r="HRI4470" s="288"/>
      <c r="HRJ4470" s="288"/>
      <c r="HRK4470" s="288"/>
      <c r="HRL4470" s="288"/>
      <c r="HRM4470" s="288"/>
      <c r="HRN4470" s="288"/>
      <c r="HRO4470" s="288"/>
      <c r="HRP4470" s="288"/>
      <c r="HRQ4470" s="288"/>
      <c r="HRR4470" s="288"/>
      <c r="HRS4470" s="288"/>
      <c r="HRT4470" s="288"/>
      <c r="HRU4470" s="288"/>
      <c r="HRV4470" s="288"/>
      <c r="HRW4470" s="288"/>
      <c r="HRX4470" s="288"/>
      <c r="HRY4470" s="288"/>
      <c r="HRZ4470" s="288"/>
      <c r="HSA4470" s="288"/>
      <c r="HSB4470" s="288"/>
      <c r="HSC4470" s="288"/>
      <c r="HSD4470" s="288"/>
      <c r="HSE4470" s="288"/>
      <c r="HSF4470" s="288"/>
      <c r="HSG4470" s="288"/>
      <c r="HSH4470" s="288"/>
      <c r="HSI4470" s="288"/>
      <c r="HSJ4470" s="288"/>
      <c r="HSK4470" s="288"/>
      <c r="HSL4470" s="288"/>
      <c r="HSM4470" s="288"/>
      <c r="HSN4470" s="288"/>
      <c r="HSO4470" s="288"/>
      <c r="HSP4470" s="288"/>
      <c r="HSQ4470" s="288"/>
      <c r="HSR4470" s="288"/>
      <c r="HSS4470" s="288"/>
      <c r="HST4470" s="288"/>
      <c r="HSU4470" s="288"/>
      <c r="HSV4470" s="288"/>
      <c r="HSW4470" s="288"/>
      <c r="HSX4470" s="288"/>
      <c r="HSY4470" s="288"/>
      <c r="HSZ4470" s="288"/>
      <c r="HTA4470" s="288"/>
      <c r="HTB4470" s="288"/>
      <c r="HTC4470" s="288"/>
      <c r="HTD4470" s="288"/>
      <c r="HTE4470" s="288"/>
      <c r="HTF4470" s="288"/>
      <c r="HTG4470" s="288"/>
      <c r="HTH4470" s="288"/>
      <c r="HTI4470" s="288"/>
      <c r="HTJ4470" s="288"/>
      <c r="HTK4470" s="288"/>
      <c r="HTL4470" s="288"/>
      <c r="HTM4470" s="288"/>
      <c r="HTN4470" s="288"/>
      <c r="HTO4470" s="288"/>
      <c r="HTP4470" s="288"/>
      <c r="HTQ4470" s="288"/>
      <c r="HTR4470" s="288"/>
      <c r="HTS4470" s="288"/>
      <c r="HTT4470" s="288"/>
      <c r="HTU4470" s="288"/>
      <c r="HTV4470" s="288"/>
      <c r="HTW4470" s="288"/>
      <c r="HTX4470" s="288"/>
      <c r="HTY4470" s="288"/>
      <c r="HTZ4470" s="288"/>
      <c r="HUA4470" s="288"/>
      <c r="HUB4470" s="288"/>
      <c r="HUC4470" s="288"/>
      <c r="HUD4470" s="288"/>
      <c r="HUE4470" s="288"/>
      <c r="HUF4470" s="288"/>
      <c r="HUG4470" s="288"/>
      <c r="HUH4470" s="288"/>
      <c r="HUI4470" s="288"/>
      <c r="HUJ4470" s="288"/>
      <c r="HUK4470" s="288"/>
      <c r="HUL4470" s="288"/>
      <c r="HUM4470" s="288"/>
      <c r="HUN4470" s="288"/>
      <c r="HUO4470" s="288"/>
      <c r="HUP4470" s="288"/>
      <c r="HUQ4470" s="288"/>
      <c r="HUR4470" s="288"/>
      <c r="HUS4470" s="288"/>
      <c r="HUT4470" s="288"/>
      <c r="HUU4470" s="288"/>
      <c r="HUV4470" s="288"/>
      <c r="HUW4470" s="288"/>
      <c r="HUX4470" s="288"/>
      <c r="HUY4470" s="288"/>
      <c r="HUZ4470" s="288"/>
      <c r="HVA4470" s="288"/>
      <c r="HVB4470" s="288"/>
      <c r="HVC4470" s="288"/>
      <c r="HVD4470" s="288"/>
      <c r="HVE4470" s="288"/>
      <c r="HVF4470" s="288"/>
      <c r="HVG4470" s="288"/>
      <c r="HVH4470" s="288"/>
      <c r="HVI4470" s="288"/>
      <c r="HVJ4470" s="288"/>
      <c r="HVK4470" s="288"/>
      <c r="HVL4470" s="288"/>
      <c r="HVM4470" s="288"/>
      <c r="HVN4470" s="288"/>
      <c r="HVO4470" s="288"/>
      <c r="HVP4470" s="288"/>
      <c r="HVQ4470" s="288"/>
      <c r="HVR4470" s="288"/>
      <c r="HVS4470" s="288"/>
      <c r="HVT4470" s="288"/>
      <c r="HVU4470" s="288"/>
      <c r="HVV4470" s="288"/>
      <c r="HVW4470" s="288"/>
      <c r="HVX4470" s="288"/>
      <c r="HVY4470" s="288"/>
      <c r="HVZ4470" s="288"/>
      <c r="HWA4470" s="288"/>
      <c r="HWB4470" s="288"/>
      <c r="HWC4470" s="288"/>
      <c r="HWD4470" s="288"/>
      <c r="HWE4470" s="288"/>
      <c r="HWF4470" s="288"/>
      <c r="HWG4470" s="288"/>
      <c r="HWH4470" s="288"/>
      <c r="HWI4470" s="288"/>
      <c r="HWJ4470" s="288"/>
      <c r="HWK4470" s="288"/>
      <c r="HWL4470" s="288"/>
      <c r="HWM4470" s="288"/>
      <c r="HWN4470" s="288"/>
      <c r="HWO4470" s="288"/>
      <c r="HWP4470" s="288"/>
      <c r="HWQ4470" s="288"/>
      <c r="HWR4470" s="288"/>
      <c r="HWS4470" s="288"/>
      <c r="HWT4470" s="288"/>
      <c r="HWU4470" s="288"/>
      <c r="HWV4470" s="288"/>
      <c r="HWW4470" s="288"/>
      <c r="HWX4470" s="288"/>
      <c r="HWY4470" s="288"/>
      <c r="HWZ4470" s="288"/>
      <c r="HXA4470" s="288"/>
      <c r="HXB4470" s="288"/>
      <c r="HXC4470" s="288"/>
      <c r="HXD4470" s="288"/>
      <c r="HXE4470" s="288"/>
      <c r="HXF4470" s="288"/>
      <c r="HXG4470" s="288"/>
      <c r="HXH4470" s="288"/>
      <c r="HXI4470" s="288"/>
      <c r="HXJ4470" s="288"/>
      <c r="HXK4470" s="288"/>
      <c r="HXL4470" s="288"/>
      <c r="HXM4470" s="288"/>
      <c r="HXN4470" s="288"/>
      <c r="HXO4470" s="288"/>
      <c r="HXP4470" s="288"/>
      <c r="HXQ4470" s="288"/>
      <c r="HXR4470" s="288"/>
      <c r="HXS4470" s="288"/>
      <c r="HXT4470" s="288"/>
      <c r="HXU4470" s="288"/>
      <c r="HXV4470" s="288"/>
      <c r="HXW4470" s="288"/>
      <c r="HXX4470" s="288"/>
      <c r="HXY4470" s="288"/>
      <c r="HXZ4470" s="288"/>
      <c r="HYA4470" s="288"/>
      <c r="HYB4470" s="288"/>
      <c r="HYC4470" s="288"/>
      <c r="HYD4470" s="288"/>
      <c r="HYE4470" s="288"/>
      <c r="HYF4470" s="288"/>
      <c r="HYG4470" s="288"/>
      <c r="HYH4470" s="288"/>
      <c r="HYI4470" s="288"/>
      <c r="HYJ4470" s="288"/>
      <c r="HYK4470" s="288"/>
      <c r="HYL4470" s="288"/>
      <c r="HYM4470" s="288"/>
      <c r="HYN4470" s="288"/>
      <c r="HYO4470" s="288"/>
      <c r="HYP4470" s="288"/>
      <c r="HYQ4470" s="288"/>
      <c r="HYR4470" s="288"/>
      <c r="HYS4470" s="288"/>
      <c r="HYT4470" s="288"/>
      <c r="HYU4470" s="288"/>
      <c r="HYV4470" s="288"/>
      <c r="HYW4470" s="288"/>
      <c r="HYX4470" s="288"/>
      <c r="HYY4470" s="288"/>
      <c r="HYZ4470" s="288"/>
      <c r="HZA4470" s="288"/>
      <c r="HZB4470" s="288"/>
      <c r="HZC4470" s="288"/>
      <c r="HZD4470" s="288"/>
      <c r="HZE4470" s="288"/>
      <c r="HZF4470" s="288"/>
      <c r="HZG4470" s="288"/>
      <c r="HZH4470" s="288"/>
      <c r="HZI4470" s="288"/>
      <c r="HZJ4470" s="288"/>
      <c r="HZK4470" s="288"/>
      <c r="HZL4470" s="288"/>
      <c r="HZM4470" s="288"/>
      <c r="HZN4470" s="288"/>
      <c r="HZO4470" s="288"/>
      <c r="HZP4470" s="288"/>
      <c r="HZQ4470" s="288"/>
      <c r="HZR4470" s="288"/>
      <c r="HZS4470" s="288"/>
      <c r="HZT4470" s="288"/>
      <c r="HZU4470" s="288"/>
      <c r="HZV4470" s="288"/>
      <c r="HZW4470" s="288"/>
      <c r="HZX4470" s="288"/>
      <c r="HZY4470" s="288"/>
      <c r="HZZ4470" s="288"/>
      <c r="IAA4470" s="288"/>
      <c r="IAB4470" s="288"/>
      <c r="IAC4470" s="288"/>
      <c r="IAD4470" s="288"/>
      <c r="IAE4470" s="288"/>
      <c r="IAF4470" s="288"/>
      <c r="IAG4470" s="288"/>
      <c r="IAH4470" s="288"/>
      <c r="IAI4470" s="288"/>
      <c r="IAJ4470" s="288"/>
      <c r="IAK4470" s="288"/>
      <c r="IAL4470" s="288"/>
      <c r="IAM4470" s="288"/>
      <c r="IAN4470" s="288"/>
      <c r="IAO4470" s="288"/>
      <c r="IAP4470" s="288"/>
      <c r="IAQ4470" s="288"/>
      <c r="IAR4470" s="288"/>
      <c r="IAS4470" s="288"/>
      <c r="IAT4470" s="288"/>
      <c r="IAU4470" s="288"/>
      <c r="IAV4470" s="288"/>
      <c r="IAW4470" s="288"/>
      <c r="IAX4470" s="288"/>
      <c r="IAY4470" s="288"/>
      <c r="IAZ4470" s="288"/>
      <c r="IBA4470" s="288"/>
      <c r="IBB4470" s="288"/>
      <c r="IBC4470" s="288"/>
      <c r="IBD4470" s="288"/>
      <c r="IBE4470" s="288"/>
      <c r="IBF4470" s="288"/>
      <c r="IBG4470" s="288"/>
      <c r="IBH4470" s="288"/>
      <c r="IBI4470" s="288"/>
      <c r="IBJ4470" s="288"/>
      <c r="IBK4470" s="288"/>
      <c r="IBL4470" s="288"/>
      <c r="IBM4470" s="288"/>
      <c r="IBN4470" s="288"/>
      <c r="IBO4470" s="288"/>
      <c r="IBP4470" s="288"/>
      <c r="IBQ4470" s="288"/>
      <c r="IBR4470" s="288"/>
      <c r="IBS4470" s="288"/>
      <c r="IBT4470" s="288"/>
      <c r="IBU4470" s="288"/>
      <c r="IBV4470" s="288"/>
      <c r="IBW4470" s="288"/>
      <c r="IBX4470" s="288"/>
      <c r="IBY4470" s="288"/>
      <c r="IBZ4470" s="288"/>
      <c r="ICA4470" s="288"/>
      <c r="ICB4470" s="288"/>
      <c r="ICC4470" s="288"/>
      <c r="ICD4470" s="288"/>
      <c r="ICE4470" s="288"/>
      <c r="ICF4470" s="288"/>
      <c r="ICG4470" s="288"/>
      <c r="ICH4470" s="288"/>
      <c r="ICI4470" s="288"/>
      <c r="ICJ4470" s="288"/>
      <c r="ICK4470" s="288"/>
      <c r="ICL4470" s="288"/>
      <c r="ICM4470" s="288"/>
      <c r="ICN4470" s="288"/>
      <c r="ICO4470" s="288"/>
      <c r="ICP4470" s="288"/>
      <c r="ICQ4470" s="288"/>
      <c r="ICR4470" s="288"/>
      <c r="ICS4470" s="288"/>
      <c r="ICT4470" s="288"/>
      <c r="ICU4470" s="288"/>
      <c r="ICV4470" s="288"/>
      <c r="ICW4470" s="288"/>
      <c r="ICX4470" s="288"/>
      <c r="ICY4470" s="288"/>
      <c r="ICZ4470" s="288"/>
      <c r="IDA4470" s="288"/>
      <c r="IDB4470" s="288"/>
      <c r="IDC4470" s="288"/>
      <c r="IDD4470" s="288"/>
      <c r="IDE4470" s="288"/>
      <c r="IDF4470" s="288"/>
      <c r="IDG4470" s="288"/>
      <c r="IDH4470" s="288"/>
      <c r="IDI4470" s="288"/>
      <c r="IDJ4470" s="288"/>
      <c r="IDK4470" s="288"/>
      <c r="IDL4470" s="288"/>
      <c r="IDM4470" s="288"/>
      <c r="IDN4470" s="288"/>
      <c r="IDO4470" s="288"/>
      <c r="IDP4470" s="288"/>
      <c r="IDQ4470" s="288"/>
      <c r="IDR4470" s="288"/>
      <c r="IDS4470" s="288"/>
      <c r="IDT4470" s="288"/>
      <c r="IDU4470" s="288"/>
      <c r="IDV4470" s="288"/>
      <c r="IDW4470" s="288"/>
      <c r="IDX4470" s="288"/>
      <c r="IDY4470" s="288"/>
      <c r="IDZ4470" s="288"/>
      <c r="IEA4470" s="288"/>
      <c r="IEB4470" s="288"/>
      <c r="IEC4470" s="288"/>
      <c r="IED4470" s="288"/>
      <c r="IEE4470" s="288"/>
      <c r="IEF4470" s="288"/>
      <c r="IEG4470" s="288"/>
      <c r="IEH4470" s="288"/>
      <c r="IEI4470" s="288"/>
      <c r="IEJ4470" s="288"/>
      <c r="IEK4470" s="288"/>
      <c r="IEL4470" s="288"/>
      <c r="IEM4470" s="288"/>
      <c r="IEN4470" s="288"/>
      <c r="IEO4470" s="288"/>
      <c r="IEP4470" s="288"/>
      <c r="IEQ4470" s="288"/>
      <c r="IER4470" s="288"/>
      <c r="IES4470" s="288"/>
      <c r="IET4470" s="288"/>
      <c r="IEU4470" s="288"/>
      <c r="IEV4470" s="288"/>
      <c r="IEW4470" s="288"/>
      <c r="IEX4470" s="288"/>
      <c r="IEY4470" s="288"/>
      <c r="IEZ4470" s="288"/>
      <c r="IFA4470" s="288"/>
      <c r="IFB4470" s="288"/>
      <c r="IFC4470" s="288"/>
      <c r="IFD4470" s="288"/>
      <c r="IFE4470" s="288"/>
      <c r="IFF4470" s="288"/>
      <c r="IFG4470" s="288"/>
      <c r="IFH4470" s="288"/>
      <c r="IFI4470" s="288"/>
      <c r="IFJ4470" s="288"/>
      <c r="IFK4470" s="288"/>
      <c r="IFL4470" s="288"/>
      <c r="IFM4470" s="288"/>
      <c r="IFN4470" s="288"/>
      <c r="IFO4470" s="288"/>
      <c r="IFP4470" s="288"/>
      <c r="IFQ4470" s="288"/>
      <c r="IFR4470" s="288"/>
      <c r="IFS4470" s="288"/>
      <c r="IFT4470" s="288"/>
      <c r="IFU4470" s="288"/>
      <c r="IFV4470" s="288"/>
      <c r="IFW4470" s="288"/>
      <c r="IFX4470" s="288"/>
      <c r="IFY4470" s="288"/>
      <c r="IFZ4470" s="288"/>
      <c r="IGA4470" s="288"/>
      <c r="IGB4470" s="288"/>
      <c r="IGC4470" s="288"/>
      <c r="IGD4470" s="288"/>
      <c r="IGE4470" s="288"/>
      <c r="IGF4470" s="288"/>
      <c r="IGG4470" s="288"/>
      <c r="IGH4470" s="288"/>
      <c r="IGI4470" s="288"/>
      <c r="IGJ4470" s="288"/>
      <c r="IGK4470" s="288"/>
      <c r="IGL4470" s="288"/>
      <c r="IGM4470" s="288"/>
      <c r="IGN4470" s="288"/>
      <c r="IGO4470" s="288"/>
      <c r="IGP4470" s="288"/>
      <c r="IGQ4470" s="288"/>
      <c r="IGR4470" s="288"/>
      <c r="IGS4470" s="288"/>
      <c r="IGT4470" s="288"/>
      <c r="IGU4470" s="288"/>
      <c r="IGV4470" s="288"/>
      <c r="IGW4470" s="288"/>
      <c r="IGX4470" s="288"/>
      <c r="IGY4470" s="288"/>
      <c r="IGZ4470" s="288"/>
      <c r="IHA4470" s="288"/>
      <c r="IHB4470" s="288"/>
      <c r="IHC4470" s="288"/>
      <c r="IHD4470" s="288"/>
      <c r="IHE4470" s="288"/>
      <c r="IHF4470" s="288"/>
      <c r="IHG4470" s="288"/>
      <c r="IHH4470" s="288"/>
      <c r="IHI4470" s="288"/>
      <c r="IHJ4470" s="288"/>
      <c r="IHK4470" s="288"/>
      <c r="IHL4470" s="288"/>
      <c r="IHM4470" s="288"/>
      <c r="IHN4470" s="288"/>
      <c r="IHO4470" s="288"/>
      <c r="IHP4470" s="288"/>
      <c r="IHQ4470" s="288"/>
      <c r="IHR4470" s="288"/>
      <c r="IHS4470" s="288"/>
      <c r="IHT4470" s="288"/>
      <c r="IHU4470" s="288"/>
      <c r="IHV4470" s="288"/>
      <c r="IHW4470" s="288"/>
      <c r="IHX4470" s="288"/>
      <c r="IHY4470" s="288"/>
      <c r="IHZ4470" s="288"/>
      <c r="IIA4470" s="288"/>
      <c r="IIB4470" s="288"/>
      <c r="IIC4470" s="288"/>
      <c r="IID4470" s="288"/>
      <c r="IIE4470" s="288"/>
      <c r="IIF4470" s="288"/>
      <c r="IIG4470" s="288"/>
      <c r="IIH4470" s="288"/>
      <c r="III4470" s="288"/>
      <c r="IIJ4470" s="288"/>
      <c r="IIK4470" s="288"/>
      <c r="IIL4470" s="288"/>
      <c r="IIM4470" s="288"/>
      <c r="IIN4470" s="288"/>
      <c r="IIO4470" s="288"/>
      <c r="IIP4470" s="288"/>
      <c r="IIQ4470" s="288"/>
      <c r="IIR4470" s="288"/>
      <c r="IIS4470" s="288"/>
      <c r="IIT4470" s="288"/>
      <c r="IIU4470" s="288"/>
      <c r="IIV4470" s="288"/>
      <c r="IIW4470" s="288"/>
      <c r="IIX4470" s="288"/>
      <c r="IIY4470" s="288"/>
      <c r="IIZ4470" s="288"/>
      <c r="IJA4470" s="288"/>
      <c r="IJB4470" s="288"/>
      <c r="IJC4470" s="288"/>
      <c r="IJD4470" s="288"/>
      <c r="IJE4470" s="288"/>
      <c r="IJF4470" s="288"/>
      <c r="IJG4470" s="288"/>
      <c r="IJH4470" s="288"/>
      <c r="IJI4470" s="288"/>
      <c r="IJJ4470" s="288"/>
      <c r="IJK4470" s="288"/>
      <c r="IJL4470" s="288"/>
      <c r="IJM4470" s="288"/>
      <c r="IJN4470" s="288"/>
      <c r="IJO4470" s="288"/>
      <c r="IJP4470" s="288"/>
      <c r="IJQ4470" s="288"/>
      <c r="IJR4470" s="288"/>
      <c r="IJS4470" s="288"/>
      <c r="IJT4470" s="288"/>
      <c r="IJU4470" s="288"/>
      <c r="IJV4470" s="288"/>
      <c r="IJW4470" s="288"/>
      <c r="IJX4470" s="288"/>
      <c r="IJY4470" s="288"/>
      <c r="IJZ4470" s="288"/>
      <c r="IKA4470" s="288"/>
      <c r="IKB4470" s="288"/>
      <c r="IKC4470" s="288"/>
      <c r="IKD4470" s="288"/>
      <c r="IKE4470" s="288"/>
      <c r="IKF4470" s="288"/>
      <c r="IKG4470" s="288"/>
      <c r="IKH4470" s="288"/>
      <c r="IKI4470" s="288"/>
      <c r="IKJ4470" s="288"/>
      <c r="IKK4470" s="288"/>
      <c r="IKL4470" s="288"/>
      <c r="IKM4470" s="288"/>
      <c r="IKN4470" s="288"/>
      <c r="IKO4470" s="288"/>
      <c r="IKP4470" s="288"/>
      <c r="IKQ4470" s="288"/>
      <c r="IKR4470" s="288"/>
      <c r="IKS4470" s="288"/>
      <c r="IKT4470" s="288"/>
      <c r="IKU4470" s="288"/>
      <c r="IKV4470" s="288"/>
      <c r="IKW4470" s="288"/>
      <c r="IKX4470" s="288"/>
      <c r="IKY4470" s="288"/>
      <c r="IKZ4470" s="288"/>
      <c r="ILA4470" s="288"/>
      <c r="ILB4470" s="288"/>
      <c r="ILC4470" s="288"/>
      <c r="ILD4470" s="288"/>
      <c r="ILE4470" s="288"/>
      <c r="ILF4470" s="288"/>
      <c r="ILG4470" s="288"/>
      <c r="ILH4470" s="288"/>
      <c r="ILI4470" s="288"/>
      <c r="ILJ4470" s="288"/>
      <c r="ILK4470" s="288"/>
      <c r="ILL4470" s="288"/>
      <c r="ILM4470" s="288"/>
      <c r="ILN4470" s="288"/>
      <c r="ILO4470" s="288"/>
      <c r="ILP4470" s="288"/>
      <c r="ILQ4470" s="288"/>
      <c r="ILR4470" s="288"/>
      <c r="ILS4470" s="288"/>
      <c r="ILT4470" s="288"/>
      <c r="ILU4470" s="288"/>
      <c r="ILV4470" s="288"/>
      <c r="ILW4470" s="288"/>
      <c r="ILX4470" s="288"/>
      <c r="ILY4470" s="288"/>
      <c r="ILZ4470" s="288"/>
      <c r="IMA4470" s="288"/>
      <c r="IMB4470" s="288"/>
      <c r="IMC4470" s="288"/>
      <c r="IMD4470" s="288"/>
      <c r="IME4470" s="288"/>
      <c r="IMF4470" s="288"/>
      <c r="IMG4470" s="288"/>
      <c r="IMH4470" s="288"/>
      <c r="IMI4470" s="288"/>
      <c r="IMJ4470" s="288"/>
      <c r="IMK4470" s="288"/>
      <c r="IML4470" s="288"/>
      <c r="IMM4470" s="288"/>
      <c r="IMN4470" s="288"/>
      <c r="IMO4470" s="288"/>
      <c r="IMP4470" s="288"/>
      <c r="IMQ4470" s="288"/>
      <c r="IMR4470" s="288"/>
      <c r="IMS4470" s="288"/>
      <c r="IMT4470" s="288"/>
      <c r="IMU4470" s="288"/>
      <c r="IMV4470" s="288"/>
      <c r="IMW4470" s="288"/>
      <c r="IMX4470" s="288"/>
      <c r="IMY4470" s="288"/>
      <c r="IMZ4470" s="288"/>
      <c r="INA4470" s="288"/>
      <c r="INB4470" s="288"/>
      <c r="INC4470" s="288"/>
      <c r="IND4470" s="288"/>
      <c r="INE4470" s="288"/>
      <c r="INF4470" s="288"/>
      <c r="ING4470" s="288"/>
      <c r="INH4470" s="288"/>
      <c r="INI4470" s="288"/>
      <c r="INJ4470" s="288"/>
      <c r="INK4470" s="288"/>
      <c r="INL4470" s="288"/>
      <c r="INM4470" s="288"/>
      <c r="INN4470" s="288"/>
      <c r="INO4470" s="288"/>
      <c r="INP4470" s="288"/>
      <c r="INQ4470" s="288"/>
      <c r="INR4470" s="288"/>
      <c r="INS4470" s="288"/>
      <c r="INT4470" s="288"/>
      <c r="INU4470" s="288"/>
      <c r="INV4470" s="288"/>
      <c r="INW4470" s="288"/>
      <c r="INX4470" s="288"/>
      <c r="INY4470" s="288"/>
      <c r="INZ4470" s="288"/>
      <c r="IOA4470" s="288"/>
      <c r="IOB4470" s="288"/>
      <c r="IOC4470" s="288"/>
      <c r="IOD4470" s="288"/>
      <c r="IOE4470" s="288"/>
      <c r="IOF4470" s="288"/>
      <c r="IOG4470" s="288"/>
      <c r="IOH4470" s="288"/>
      <c r="IOI4470" s="288"/>
      <c r="IOJ4470" s="288"/>
      <c r="IOK4470" s="288"/>
      <c r="IOL4470" s="288"/>
      <c r="IOM4470" s="288"/>
      <c r="ION4470" s="288"/>
      <c r="IOO4470" s="288"/>
      <c r="IOP4470" s="288"/>
      <c r="IOQ4470" s="288"/>
      <c r="IOR4470" s="288"/>
      <c r="IOS4470" s="288"/>
      <c r="IOT4470" s="288"/>
      <c r="IOU4470" s="288"/>
      <c r="IOV4470" s="288"/>
      <c r="IOW4470" s="288"/>
      <c r="IOX4470" s="288"/>
      <c r="IOY4470" s="288"/>
      <c r="IOZ4470" s="288"/>
      <c r="IPA4470" s="288"/>
      <c r="IPB4470" s="288"/>
      <c r="IPC4470" s="288"/>
      <c r="IPD4470" s="288"/>
      <c r="IPE4470" s="288"/>
      <c r="IPF4470" s="288"/>
      <c r="IPG4470" s="288"/>
      <c r="IPH4470" s="288"/>
      <c r="IPI4470" s="288"/>
      <c r="IPJ4470" s="288"/>
      <c r="IPK4470" s="288"/>
      <c r="IPL4470" s="288"/>
      <c r="IPM4470" s="288"/>
      <c r="IPN4470" s="288"/>
      <c r="IPO4470" s="288"/>
      <c r="IPP4470" s="288"/>
      <c r="IPQ4470" s="288"/>
      <c r="IPR4470" s="288"/>
      <c r="IPS4470" s="288"/>
      <c r="IPT4470" s="288"/>
      <c r="IPU4470" s="288"/>
      <c r="IPV4470" s="288"/>
      <c r="IPW4470" s="288"/>
      <c r="IPX4470" s="288"/>
      <c r="IPY4470" s="288"/>
      <c r="IPZ4470" s="288"/>
      <c r="IQA4470" s="288"/>
      <c r="IQB4470" s="288"/>
      <c r="IQC4470" s="288"/>
      <c r="IQD4470" s="288"/>
      <c r="IQE4470" s="288"/>
      <c r="IQF4470" s="288"/>
      <c r="IQG4470" s="288"/>
      <c r="IQH4470" s="288"/>
      <c r="IQI4470" s="288"/>
      <c r="IQJ4470" s="288"/>
      <c r="IQK4470" s="288"/>
      <c r="IQL4470" s="288"/>
      <c r="IQM4470" s="288"/>
      <c r="IQN4470" s="288"/>
      <c r="IQO4470" s="288"/>
      <c r="IQP4470" s="288"/>
      <c r="IQQ4470" s="288"/>
      <c r="IQR4470" s="288"/>
      <c r="IQS4470" s="288"/>
      <c r="IQT4470" s="288"/>
      <c r="IQU4470" s="288"/>
      <c r="IQV4470" s="288"/>
      <c r="IQW4470" s="288"/>
      <c r="IQX4470" s="288"/>
      <c r="IQY4470" s="288"/>
      <c r="IQZ4470" s="288"/>
      <c r="IRA4470" s="288"/>
      <c r="IRB4470" s="288"/>
      <c r="IRC4470" s="288"/>
      <c r="IRD4470" s="288"/>
      <c r="IRE4470" s="288"/>
      <c r="IRF4470" s="288"/>
      <c r="IRG4470" s="288"/>
      <c r="IRH4470" s="288"/>
      <c r="IRI4470" s="288"/>
      <c r="IRJ4470" s="288"/>
      <c r="IRK4470" s="288"/>
      <c r="IRL4470" s="288"/>
      <c r="IRM4470" s="288"/>
      <c r="IRN4470" s="288"/>
      <c r="IRO4470" s="288"/>
      <c r="IRP4470" s="288"/>
      <c r="IRQ4470" s="288"/>
      <c r="IRR4470" s="288"/>
      <c r="IRS4470" s="288"/>
      <c r="IRT4470" s="288"/>
      <c r="IRU4470" s="288"/>
      <c r="IRV4470" s="288"/>
      <c r="IRW4470" s="288"/>
      <c r="IRX4470" s="288"/>
      <c r="IRY4470" s="288"/>
      <c r="IRZ4470" s="288"/>
      <c r="ISA4470" s="288"/>
      <c r="ISB4470" s="288"/>
      <c r="ISC4470" s="288"/>
      <c r="ISD4470" s="288"/>
      <c r="ISE4470" s="288"/>
      <c r="ISF4470" s="288"/>
      <c r="ISG4470" s="288"/>
      <c r="ISH4470" s="288"/>
      <c r="ISI4470" s="288"/>
      <c r="ISJ4470" s="288"/>
      <c r="ISK4470" s="288"/>
      <c r="ISL4470" s="288"/>
      <c r="ISM4470" s="288"/>
      <c r="ISN4470" s="288"/>
      <c r="ISO4470" s="288"/>
      <c r="ISP4470" s="288"/>
      <c r="ISQ4470" s="288"/>
      <c r="ISR4470" s="288"/>
      <c r="ISS4470" s="288"/>
      <c r="IST4470" s="288"/>
      <c r="ISU4470" s="288"/>
      <c r="ISV4470" s="288"/>
      <c r="ISW4470" s="288"/>
      <c r="ISX4470" s="288"/>
      <c r="ISY4470" s="288"/>
      <c r="ISZ4470" s="288"/>
      <c r="ITA4470" s="288"/>
      <c r="ITB4470" s="288"/>
      <c r="ITC4470" s="288"/>
      <c r="ITD4470" s="288"/>
      <c r="ITE4470" s="288"/>
      <c r="ITF4470" s="288"/>
      <c r="ITG4470" s="288"/>
      <c r="ITH4470" s="288"/>
      <c r="ITI4470" s="288"/>
      <c r="ITJ4470" s="288"/>
      <c r="ITK4470" s="288"/>
      <c r="ITL4470" s="288"/>
      <c r="ITM4470" s="288"/>
      <c r="ITN4470" s="288"/>
      <c r="ITO4470" s="288"/>
      <c r="ITP4470" s="288"/>
      <c r="ITQ4470" s="288"/>
      <c r="ITR4470" s="288"/>
      <c r="ITS4470" s="288"/>
      <c r="ITT4470" s="288"/>
      <c r="ITU4470" s="288"/>
      <c r="ITV4470" s="288"/>
      <c r="ITW4470" s="288"/>
      <c r="ITX4470" s="288"/>
      <c r="ITY4470" s="288"/>
      <c r="ITZ4470" s="288"/>
      <c r="IUA4470" s="288"/>
      <c r="IUB4470" s="288"/>
      <c r="IUC4470" s="288"/>
      <c r="IUD4470" s="288"/>
      <c r="IUE4470" s="288"/>
      <c r="IUF4470" s="288"/>
      <c r="IUG4470" s="288"/>
      <c r="IUH4470" s="288"/>
      <c r="IUI4470" s="288"/>
      <c r="IUJ4470" s="288"/>
      <c r="IUK4470" s="288"/>
      <c r="IUL4470" s="288"/>
      <c r="IUM4470" s="288"/>
      <c r="IUN4470" s="288"/>
      <c r="IUO4470" s="288"/>
      <c r="IUP4470" s="288"/>
      <c r="IUQ4470" s="288"/>
      <c r="IUR4470" s="288"/>
      <c r="IUS4470" s="288"/>
      <c r="IUT4470" s="288"/>
      <c r="IUU4470" s="288"/>
      <c r="IUV4470" s="288"/>
      <c r="IUW4470" s="288"/>
      <c r="IUX4470" s="288"/>
      <c r="IUY4470" s="288"/>
      <c r="IUZ4470" s="288"/>
      <c r="IVA4470" s="288"/>
      <c r="IVB4470" s="288"/>
      <c r="IVC4470" s="288"/>
      <c r="IVD4470" s="288"/>
      <c r="IVE4470" s="288"/>
      <c r="IVF4470" s="288"/>
      <c r="IVG4470" s="288"/>
      <c r="IVH4470" s="288"/>
      <c r="IVI4470" s="288"/>
      <c r="IVJ4470" s="288"/>
      <c r="IVK4470" s="288"/>
      <c r="IVL4470" s="288"/>
      <c r="IVM4470" s="288"/>
      <c r="IVN4470" s="288"/>
      <c r="IVO4470" s="288"/>
      <c r="IVP4470" s="288"/>
      <c r="IVQ4470" s="288"/>
      <c r="IVR4470" s="288"/>
      <c r="IVS4470" s="288"/>
      <c r="IVT4470" s="288"/>
      <c r="IVU4470" s="288"/>
      <c r="IVV4470" s="288"/>
      <c r="IVW4470" s="288"/>
      <c r="IVX4470" s="288"/>
      <c r="IVY4470" s="288"/>
      <c r="IVZ4470" s="288"/>
      <c r="IWA4470" s="288"/>
      <c r="IWB4470" s="288"/>
      <c r="IWC4470" s="288"/>
      <c r="IWD4470" s="288"/>
      <c r="IWE4470" s="288"/>
      <c r="IWF4470" s="288"/>
      <c r="IWG4470" s="288"/>
      <c r="IWH4470" s="288"/>
      <c r="IWI4470" s="288"/>
      <c r="IWJ4470" s="288"/>
      <c r="IWK4470" s="288"/>
      <c r="IWL4470" s="288"/>
      <c r="IWM4470" s="288"/>
      <c r="IWN4470" s="288"/>
      <c r="IWO4470" s="288"/>
      <c r="IWP4470" s="288"/>
      <c r="IWQ4470" s="288"/>
      <c r="IWR4470" s="288"/>
      <c r="IWS4470" s="288"/>
      <c r="IWT4470" s="288"/>
      <c r="IWU4470" s="288"/>
      <c r="IWV4470" s="288"/>
      <c r="IWW4470" s="288"/>
      <c r="IWX4470" s="288"/>
      <c r="IWY4470" s="288"/>
      <c r="IWZ4470" s="288"/>
      <c r="IXA4470" s="288"/>
      <c r="IXB4470" s="288"/>
      <c r="IXC4470" s="288"/>
      <c r="IXD4470" s="288"/>
      <c r="IXE4470" s="288"/>
      <c r="IXF4470" s="288"/>
      <c r="IXG4470" s="288"/>
      <c r="IXH4470" s="288"/>
      <c r="IXI4470" s="288"/>
      <c r="IXJ4470" s="288"/>
      <c r="IXK4470" s="288"/>
      <c r="IXL4470" s="288"/>
      <c r="IXM4470" s="288"/>
      <c r="IXN4470" s="288"/>
      <c r="IXO4470" s="288"/>
      <c r="IXP4470" s="288"/>
      <c r="IXQ4470" s="288"/>
      <c r="IXR4470" s="288"/>
      <c r="IXS4470" s="288"/>
      <c r="IXT4470" s="288"/>
      <c r="IXU4470" s="288"/>
      <c r="IXV4470" s="288"/>
      <c r="IXW4470" s="288"/>
      <c r="IXX4470" s="288"/>
      <c r="IXY4470" s="288"/>
      <c r="IXZ4470" s="288"/>
      <c r="IYA4470" s="288"/>
      <c r="IYB4470" s="288"/>
      <c r="IYC4470" s="288"/>
      <c r="IYD4470" s="288"/>
      <c r="IYE4470" s="288"/>
      <c r="IYF4470" s="288"/>
      <c r="IYG4470" s="288"/>
      <c r="IYH4470" s="288"/>
      <c r="IYI4470" s="288"/>
      <c r="IYJ4470" s="288"/>
      <c r="IYK4470" s="288"/>
      <c r="IYL4470" s="288"/>
      <c r="IYM4470" s="288"/>
      <c r="IYN4470" s="288"/>
      <c r="IYO4470" s="288"/>
      <c r="IYP4470" s="288"/>
      <c r="IYQ4470" s="288"/>
      <c r="IYR4470" s="288"/>
      <c r="IYS4470" s="288"/>
      <c r="IYT4470" s="288"/>
      <c r="IYU4470" s="288"/>
      <c r="IYV4470" s="288"/>
      <c r="IYW4470" s="288"/>
      <c r="IYX4470" s="288"/>
      <c r="IYY4470" s="288"/>
      <c r="IYZ4470" s="288"/>
      <c r="IZA4470" s="288"/>
      <c r="IZB4470" s="288"/>
      <c r="IZC4470" s="288"/>
      <c r="IZD4470" s="288"/>
      <c r="IZE4470" s="288"/>
      <c r="IZF4470" s="288"/>
      <c r="IZG4470" s="288"/>
      <c r="IZH4470" s="288"/>
      <c r="IZI4470" s="288"/>
      <c r="IZJ4470" s="288"/>
      <c r="IZK4470" s="288"/>
      <c r="IZL4470" s="288"/>
      <c r="IZM4470" s="288"/>
      <c r="IZN4470" s="288"/>
      <c r="IZO4470" s="288"/>
      <c r="IZP4470" s="288"/>
      <c r="IZQ4470" s="288"/>
      <c r="IZR4470" s="288"/>
      <c r="IZS4470" s="288"/>
      <c r="IZT4470" s="288"/>
      <c r="IZU4470" s="288"/>
      <c r="IZV4470" s="288"/>
      <c r="IZW4470" s="288"/>
      <c r="IZX4470" s="288"/>
      <c r="IZY4470" s="288"/>
      <c r="IZZ4470" s="288"/>
      <c r="JAA4470" s="288"/>
      <c r="JAB4470" s="288"/>
      <c r="JAC4470" s="288"/>
      <c r="JAD4470" s="288"/>
      <c r="JAE4470" s="288"/>
      <c r="JAF4470" s="288"/>
      <c r="JAG4470" s="288"/>
      <c r="JAH4470" s="288"/>
      <c r="JAI4470" s="288"/>
      <c r="JAJ4470" s="288"/>
      <c r="JAK4470" s="288"/>
      <c r="JAL4470" s="288"/>
      <c r="JAM4470" s="288"/>
      <c r="JAN4470" s="288"/>
      <c r="JAO4470" s="288"/>
      <c r="JAP4470" s="288"/>
      <c r="JAQ4470" s="288"/>
      <c r="JAR4470" s="288"/>
      <c r="JAS4470" s="288"/>
      <c r="JAT4470" s="288"/>
      <c r="JAU4470" s="288"/>
      <c r="JAV4470" s="288"/>
      <c r="JAW4470" s="288"/>
      <c r="JAX4470" s="288"/>
      <c r="JAY4470" s="288"/>
      <c r="JAZ4470" s="288"/>
      <c r="JBA4470" s="288"/>
      <c r="JBB4470" s="288"/>
      <c r="JBC4470" s="288"/>
      <c r="JBD4470" s="288"/>
      <c r="JBE4470" s="288"/>
      <c r="JBF4470" s="288"/>
      <c r="JBG4470" s="288"/>
      <c r="JBH4470" s="288"/>
      <c r="JBI4470" s="288"/>
      <c r="JBJ4470" s="288"/>
      <c r="JBK4470" s="288"/>
      <c r="JBL4470" s="288"/>
      <c r="JBM4470" s="288"/>
      <c r="JBN4470" s="288"/>
      <c r="JBO4470" s="288"/>
      <c r="JBP4470" s="288"/>
      <c r="JBQ4470" s="288"/>
      <c r="JBR4470" s="288"/>
      <c r="JBS4470" s="288"/>
      <c r="JBT4470" s="288"/>
      <c r="JBU4470" s="288"/>
      <c r="JBV4470" s="288"/>
      <c r="JBW4470" s="288"/>
      <c r="JBX4470" s="288"/>
      <c r="JBY4470" s="288"/>
      <c r="JBZ4470" s="288"/>
      <c r="JCA4470" s="288"/>
      <c r="JCB4470" s="288"/>
      <c r="JCC4470" s="288"/>
      <c r="JCD4470" s="288"/>
      <c r="JCE4470" s="288"/>
      <c r="JCF4470" s="288"/>
      <c r="JCG4470" s="288"/>
      <c r="JCH4470" s="288"/>
      <c r="JCI4470" s="288"/>
      <c r="JCJ4470" s="288"/>
      <c r="JCK4470" s="288"/>
      <c r="JCL4470" s="288"/>
      <c r="JCM4470" s="288"/>
      <c r="JCN4470" s="288"/>
      <c r="JCO4470" s="288"/>
      <c r="JCP4470" s="288"/>
      <c r="JCQ4470" s="288"/>
      <c r="JCR4470" s="288"/>
      <c r="JCS4470" s="288"/>
      <c r="JCT4470" s="288"/>
      <c r="JCU4470" s="288"/>
      <c r="JCV4470" s="288"/>
      <c r="JCW4470" s="288"/>
      <c r="JCX4470" s="288"/>
      <c r="JCY4470" s="288"/>
      <c r="JCZ4470" s="288"/>
      <c r="JDA4470" s="288"/>
      <c r="JDB4470" s="288"/>
      <c r="JDC4470" s="288"/>
      <c r="JDD4470" s="288"/>
      <c r="JDE4470" s="288"/>
      <c r="JDF4470" s="288"/>
      <c r="JDG4470" s="288"/>
      <c r="JDH4470" s="288"/>
      <c r="JDI4470" s="288"/>
      <c r="JDJ4470" s="288"/>
      <c r="JDK4470" s="288"/>
      <c r="JDL4470" s="288"/>
      <c r="JDM4470" s="288"/>
      <c r="JDN4470" s="288"/>
      <c r="JDO4470" s="288"/>
      <c r="JDP4470" s="288"/>
      <c r="JDQ4470" s="288"/>
      <c r="JDR4470" s="288"/>
      <c r="JDS4470" s="288"/>
      <c r="JDT4470" s="288"/>
      <c r="JDU4470" s="288"/>
      <c r="JDV4470" s="288"/>
      <c r="JDW4470" s="288"/>
      <c r="JDX4470" s="288"/>
      <c r="JDY4470" s="288"/>
      <c r="JDZ4470" s="288"/>
      <c r="JEA4470" s="288"/>
      <c r="JEB4470" s="288"/>
      <c r="JEC4470" s="288"/>
      <c r="JED4470" s="288"/>
      <c r="JEE4470" s="288"/>
      <c r="JEF4470" s="288"/>
      <c r="JEG4470" s="288"/>
      <c r="JEH4470" s="288"/>
      <c r="JEI4470" s="288"/>
      <c r="JEJ4470" s="288"/>
      <c r="JEK4470" s="288"/>
      <c r="JEL4470" s="288"/>
      <c r="JEM4470" s="288"/>
      <c r="JEN4470" s="288"/>
      <c r="JEO4470" s="288"/>
      <c r="JEP4470" s="288"/>
      <c r="JEQ4470" s="288"/>
      <c r="JER4470" s="288"/>
      <c r="JES4470" s="288"/>
      <c r="JET4470" s="288"/>
      <c r="JEU4470" s="288"/>
      <c r="JEV4470" s="288"/>
      <c r="JEW4470" s="288"/>
      <c r="JEX4470" s="288"/>
      <c r="JEY4470" s="288"/>
      <c r="JEZ4470" s="288"/>
      <c r="JFA4470" s="288"/>
      <c r="JFB4470" s="288"/>
      <c r="JFC4470" s="288"/>
      <c r="JFD4470" s="288"/>
      <c r="JFE4470" s="288"/>
      <c r="JFF4470" s="288"/>
      <c r="JFG4470" s="288"/>
      <c r="JFH4470" s="288"/>
      <c r="JFI4470" s="288"/>
      <c r="JFJ4470" s="288"/>
      <c r="JFK4470" s="288"/>
      <c r="JFL4470" s="288"/>
      <c r="JFM4470" s="288"/>
      <c r="JFN4470" s="288"/>
      <c r="JFO4470" s="288"/>
      <c r="JFP4470" s="288"/>
      <c r="JFQ4470" s="288"/>
      <c r="JFR4470" s="288"/>
      <c r="JFS4470" s="288"/>
      <c r="JFT4470" s="288"/>
      <c r="JFU4470" s="288"/>
      <c r="JFV4470" s="288"/>
      <c r="JFW4470" s="288"/>
      <c r="JFX4470" s="288"/>
      <c r="JFY4470" s="288"/>
      <c r="JFZ4470" s="288"/>
      <c r="JGA4470" s="288"/>
      <c r="JGB4470" s="288"/>
      <c r="JGC4470" s="288"/>
      <c r="JGD4470" s="288"/>
      <c r="JGE4470" s="288"/>
      <c r="JGF4470" s="288"/>
      <c r="JGG4470" s="288"/>
      <c r="JGH4470" s="288"/>
      <c r="JGI4470" s="288"/>
      <c r="JGJ4470" s="288"/>
      <c r="JGK4470" s="288"/>
      <c r="JGL4470" s="288"/>
      <c r="JGM4470" s="288"/>
      <c r="JGN4470" s="288"/>
      <c r="JGO4470" s="288"/>
      <c r="JGP4470" s="288"/>
      <c r="JGQ4470" s="288"/>
      <c r="JGR4470" s="288"/>
      <c r="JGS4470" s="288"/>
      <c r="JGT4470" s="288"/>
      <c r="JGU4470" s="288"/>
      <c r="JGV4470" s="288"/>
      <c r="JGW4470" s="288"/>
      <c r="JGX4470" s="288"/>
      <c r="JGY4470" s="288"/>
      <c r="JGZ4470" s="288"/>
      <c r="JHA4470" s="288"/>
      <c r="JHB4470" s="288"/>
      <c r="JHC4470" s="288"/>
      <c r="JHD4470" s="288"/>
      <c r="JHE4470" s="288"/>
      <c r="JHF4470" s="288"/>
      <c r="JHG4470" s="288"/>
      <c r="JHH4470" s="288"/>
      <c r="JHI4470" s="288"/>
      <c r="JHJ4470" s="288"/>
      <c r="JHK4470" s="288"/>
      <c r="JHL4470" s="288"/>
      <c r="JHM4470" s="288"/>
      <c r="JHN4470" s="288"/>
      <c r="JHO4470" s="288"/>
      <c r="JHP4470" s="288"/>
      <c r="JHQ4470" s="288"/>
      <c r="JHR4470" s="288"/>
      <c r="JHS4470" s="288"/>
      <c r="JHT4470" s="288"/>
      <c r="JHU4470" s="288"/>
      <c r="JHV4470" s="288"/>
      <c r="JHW4470" s="288"/>
      <c r="JHX4470" s="288"/>
      <c r="JHY4470" s="288"/>
      <c r="JHZ4470" s="288"/>
      <c r="JIA4470" s="288"/>
      <c r="JIB4470" s="288"/>
      <c r="JIC4470" s="288"/>
      <c r="JID4470" s="288"/>
      <c r="JIE4470" s="288"/>
      <c r="JIF4470" s="288"/>
      <c r="JIG4470" s="288"/>
      <c r="JIH4470" s="288"/>
      <c r="JII4470" s="288"/>
      <c r="JIJ4470" s="288"/>
      <c r="JIK4470" s="288"/>
      <c r="JIL4470" s="288"/>
      <c r="JIM4470" s="288"/>
      <c r="JIN4470" s="288"/>
      <c r="JIO4470" s="288"/>
      <c r="JIP4470" s="288"/>
      <c r="JIQ4470" s="288"/>
      <c r="JIR4470" s="288"/>
      <c r="JIS4470" s="288"/>
      <c r="JIT4470" s="288"/>
      <c r="JIU4470" s="288"/>
      <c r="JIV4470" s="288"/>
      <c r="JIW4470" s="288"/>
      <c r="JIX4470" s="288"/>
      <c r="JIY4470" s="288"/>
      <c r="JIZ4470" s="288"/>
      <c r="JJA4470" s="288"/>
      <c r="JJB4470" s="288"/>
      <c r="JJC4470" s="288"/>
      <c r="JJD4470" s="288"/>
      <c r="JJE4470" s="288"/>
      <c r="JJF4470" s="288"/>
      <c r="JJG4470" s="288"/>
      <c r="JJH4470" s="288"/>
      <c r="JJI4470" s="288"/>
      <c r="JJJ4470" s="288"/>
      <c r="JJK4470" s="288"/>
      <c r="JJL4470" s="288"/>
      <c r="JJM4470" s="288"/>
      <c r="JJN4470" s="288"/>
      <c r="JJO4470" s="288"/>
      <c r="JJP4470" s="288"/>
      <c r="JJQ4470" s="288"/>
      <c r="JJR4470" s="288"/>
      <c r="JJS4470" s="288"/>
      <c r="JJT4470" s="288"/>
      <c r="JJU4470" s="288"/>
      <c r="JJV4470" s="288"/>
      <c r="JJW4470" s="288"/>
      <c r="JJX4470" s="288"/>
      <c r="JJY4470" s="288"/>
      <c r="JJZ4470" s="288"/>
      <c r="JKA4470" s="288"/>
      <c r="JKB4470" s="288"/>
      <c r="JKC4470" s="288"/>
      <c r="JKD4470" s="288"/>
      <c r="JKE4470" s="288"/>
      <c r="JKF4470" s="288"/>
      <c r="JKG4470" s="288"/>
      <c r="JKH4470" s="288"/>
      <c r="JKI4470" s="288"/>
      <c r="JKJ4470" s="288"/>
      <c r="JKK4470" s="288"/>
      <c r="JKL4470" s="288"/>
      <c r="JKM4470" s="288"/>
      <c r="JKN4470" s="288"/>
      <c r="JKO4470" s="288"/>
      <c r="JKP4470" s="288"/>
      <c r="JKQ4470" s="288"/>
      <c r="JKR4470" s="288"/>
      <c r="JKS4470" s="288"/>
      <c r="JKT4470" s="288"/>
      <c r="JKU4470" s="288"/>
      <c r="JKV4470" s="288"/>
      <c r="JKW4470" s="288"/>
      <c r="JKX4470" s="288"/>
      <c r="JKY4470" s="288"/>
      <c r="JKZ4470" s="288"/>
      <c r="JLA4470" s="288"/>
      <c r="JLB4470" s="288"/>
      <c r="JLC4470" s="288"/>
      <c r="JLD4470" s="288"/>
      <c r="JLE4470" s="288"/>
      <c r="JLF4470" s="288"/>
      <c r="JLG4470" s="288"/>
      <c r="JLH4470" s="288"/>
      <c r="JLI4470" s="288"/>
      <c r="JLJ4470" s="288"/>
      <c r="JLK4470" s="288"/>
      <c r="JLL4470" s="288"/>
      <c r="JLM4470" s="288"/>
      <c r="JLN4470" s="288"/>
      <c r="JLO4470" s="288"/>
      <c r="JLP4470" s="288"/>
      <c r="JLQ4470" s="288"/>
      <c r="JLR4470" s="288"/>
      <c r="JLS4470" s="288"/>
      <c r="JLT4470" s="288"/>
      <c r="JLU4470" s="288"/>
      <c r="JLV4470" s="288"/>
      <c r="JLW4470" s="288"/>
      <c r="JLX4470" s="288"/>
      <c r="JLY4470" s="288"/>
      <c r="JLZ4470" s="288"/>
      <c r="JMA4470" s="288"/>
      <c r="JMB4470" s="288"/>
      <c r="JMC4470" s="288"/>
      <c r="JMD4470" s="288"/>
      <c r="JME4470" s="288"/>
      <c r="JMF4470" s="288"/>
      <c r="JMG4470" s="288"/>
      <c r="JMH4470" s="288"/>
      <c r="JMI4470" s="288"/>
      <c r="JMJ4470" s="288"/>
      <c r="JMK4470" s="288"/>
      <c r="JML4470" s="288"/>
      <c r="JMM4470" s="288"/>
      <c r="JMN4470" s="288"/>
      <c r="JMO4470" s="288"/>
      <c r="JMP4470" s="288"/>
      <c r="JMQ4470" s="288"/>
      <c r="JMR4470" s="288"/>
      <c r="JMS4470" s="288"/>
      <c r="JMT4470" s="288"/>
      <c r="JMU4470" s="288"/>
      <c r="JMV4470" s="288"/>
      <c r="JMW4470" s="288"/>
      <c r="JMX4470" s="288"/>
      <c r="JMY4470" s="288"/>
      <c r="JMZ4470" s="288"/>
      <c r="JNA4470" s="288"/>
      <c r="JNB4470" s="288"/>
      <c r="JNC4470" s="288"/>
      <c r="JND4470" s="288"/>
      <c r="JNE4470" s="288"/>
      <c r="JNF4470" s="288"/>
      <c r="JNG4470" s="288"/>
      <c r="JNH4470" s="288"/>
      <c r="JNI4470" s="288"/>
      <c r="JNJ4470" s="288"/>
      <c r="JNK4470" s="288"/>
      <c r="JNL4470" s="288"/>
      <c r="JNM4470" s="288"/>
      <c r="JNN4470" s="288"/>
      <c r="JNO4470" s="288"/>
      <c r="JNP4470" s="288"/>
      <c r="JNQ4470" s="288"/>
      <c r="JNR4470" s="288"/>
      <c r="JNS4470" s="288"/>
      <c r="JNT4470" s="288"/>
      <c r="JNU4470" s="288"/>
      <c r="JNV4470" s="288"/>
      <c r="JNW4470" s="288"/>
      <c r="JNX4470" s="288"/>
      <c r="JNY4470" s="288"/>
      <c r="JNZ4470" s="288"/>
      <c r="JOA4470" s="288"/>
      <c r="JOB4470" s="288"/>
      <c r="JOC4470" s="288"/>
      <c r="JOD4470" s="288"/>
      <c r="JOE4470" s="288"/>
      <c r="JOF4470" s="288"/>
      <c r="JOG4470" s="288"/>
      <c r="JOH4470" s="288"/>
      <c r="JOI4470" s="288"/>
      <c r="JOJ4470" s="288"/>
      <c r="JOK4470" s="288"/>
      <c r="JOL4470" s="288"/>
      <c r="JOM4470" s="288"/>
      <c r="JON4470" s="288"/>
      <c r="JOO4470" s="288"/>
      <c r="JOP4470" s="288"/>
      <c r="JOQ4470" s="288"/>
      <c r="JOR4470" s="288"/>
      <c r="JOS4470" s="288"/>
      <c r="JOT4470" s="288"/>
      <c r="JOU4470" s="288"/>
      <c r="JOV4470" s="288"/>
      <c r="JOW4470" s="288"/>
      <c r="JOX4470" s="288"/>
      <c r="JOY4470" s="288"/>
      <c r="JOZ4470" s="288"/>
      <c r="JPA4470" s="288"/>
      <c r="JPB4470" s="288"/>
      <c r="JPC4470" s="288"/>
      <c r="JPD4470" s="288"/>
      <c r="JPE4470" s="288"/>
      <c r="JPF4470" s="288"/>
      <c r="JPG4470" s="288"/>
      <c r="JPH4470" s="288"/>
      <c r="JPI4470" s="288"/>
      <c r="JPJ4470" s="288"/>
      <c r="JPK4470" s="288"/>
      <c r="JPL4470" s="288"/>
      <c r="JPM4470" s="288"/>
      <c r="JPN4470" s="288"/>
      <c r="JPO4470" s="288"/>
      <c r="JPP4470" s="288"/>
      <c r="JPQ4470" s="288"/>
      <c r="JPR4470" s="288"/>
      <c r="JPS4470" s="288"/>
      <c r="JPT4470" s="288"/>
      <c r="JPU4470" s="288"/>
      <c r="JPV4470" s="288"/>
      <c r="JPW4470" s="288"/>
      <c r="JPX4470" s="288"/>
      <c r="JPY4470" s="288"/>
      <c r="JPZ4470" s="288"/>
      <c r="JQA4470" s="288"/>
      <c r="JQB4470" s="288"/>
      <c r="JQC4470" s="288"/>
      <c r="JQD4470" s="288"/>
      <c r="JQE4470" s="288"/>
      <c r="JQF4470" s="288"/>
      <c r="JQG4470" s="288"/>
      <c r="JQH4470" s="288"/>
      <c r="JQI4470" s="288"/>
      <c r="JQJ4470" s="288"/>
      <c r="JQK4470" s="288"/>
      <c r="JQL4470" s="288"/>
      <c r="JQM4470" s="288"/>
      <c r="JQN4470" s="288"/>
      <c r="JQO4470" s="288"/>
      <c r="JQP4470" s="288"/>
      <c r="JQQ4470" s="288"/>
      <c r="JQR4470" s="288"/>
      <c r="JQS4470" s="288"/>
      <c r="JQT4470" s="288"/>
      <c r="JQU4470" s="288"/>
      <c r="JQV4470" s="288"/>
      <c r="JQW4470" s="288"/>
      <c r="JQX4470" s="288"/>
      <c r="JQY4470" s="288"/>
      <c r="JQZ4470" s="288"/>
      <c r="JRA4470" s="288"/>
      <c r="JRB4470" s="288"/>
      <c r="JRC4470" s="288"/>
      <c r="JRD4470" s="288"/>
      <c r="JRE4470" s="288"/>
      <c r="JRF4470" s="288"/>
      <c r="JRG4470" s="288"/>
      <c r="JRH4470" s="288"/>
      <c r="JRI4470" s="288"/>
      <c r="JRJ4470" s="288"/>
      <c r="JRK4470" s="288"/>
      <c r="JRL4470" s="288"/>
      <c r="JRM4470" s="288"/>
      <c r="JRN4470" s="288"/>
      <c r="JRO4470" s="288"/>
      <c r="JRP4470" s="288"/>
      <c r="JRQ4470" s="288"/>
      <c r="JRR4470" s="288"/>
      <c r="JRS4470" s="288"/>
      <c r="JRT4470" s="288"/>
      <c r="JRU4470" s="288"/>
      <c r="JRV4470" s="288"/>
      <c r="JRW4470" s="288"/>
      <c r="JRX4470" s="288"/>
      <c r="JRY4470" s="288"/>
      <c r="JRZ4470" s="288"/>
      <c r="JSA4470" s="288"/>
      <c r="JSB4470" s="288"/>
      <c r="JSC4470" s="288"/>
      <c r="JSD4470" s="288"/>
      <c r="JSE4470" s="288"/>
      <c r="JSF4470" s="288"/>
      <c r="JSG4470" s="288"/>
      <c r="JSH4470" s="288"/>
      <c r="JSI4470" s="288"/>
      <c r="JSJ4470" s="288"/>
      <c r="JSK4470" s="288"/>
      <c r="JSL4470" s="288"/>
      <c r="JSM4470" s="288"/>
      <c r="JSN4470" s="288"/>
      <c r="JSO4470" s="288"/>
      <c r="JSP4470" s="288"/>
      <c r="JSQ4470" s="288"/>
      <c r="JSR4470" s="288"/>
      <c r="JSS4470" s="288"/>
      <c r="JST4470" s="288"/>
      <c r="JSU4470" s="288"/>
      <c r="JSV4470" s="288"/>
      <c r="JSW4470" s="288"/>
      <c r="JSX4470" s="288"/>
      <c r="JSY4470" s="288"/>
      <c r="JSZ4470" s="288"/>
      <c r="JTA4470" s="288"/>
      <c r="JTB4470" s="288"/>
      <c r="JTC4470" s="288"/>
      <c r="JTD4470" s="288"/>
      <c r="JTE4470" s="288"/>
      <c r="JTF4470" s="288"/>
      <c r="JTG4470" s="288"/>
      <c r="JTH4470" s="288"/>
      <c r="JTI4470" s="288"/>
      <c r="JTJ4470" s="288"/>
      <c r="JTK4470" s="288"/>
      <c r="JTL4470" s="288"/>
      <c r="JTM4470" s="288"/>
      <c r="JTN4470" s="288"/>
      <c r="JTO4470" s="288"/>
      <c r="JTP4470" s="288"/>
      <c r="JTQ4470" s="288"/>
      <c r="JTR4470" s="288"/>
      <c r="JTS4470" s="288"/>
      <c r="JTT4470" s="288"/>
      <c r="JTU4470" s="288"/>
      <c r="JTV4470" s="288"/>
      <c r="JTW4470" s="288"/>
      <c r="JTX4470" s="288"/>
      <c r="JTY4470" s="288"/>
      <c r="JTZ4470" s="288"/>
      <c r="JUA4470" s="288"/>
      <c r="JUB4470" s="288"/>
      <c r="JUC4470" s="288"/>
      <c r="JUD4470" s="288"/>
      <c r="JUE4470" s="288"/>
      <c r="JUF4470" s="288"/>
      <c r="JUG4470" s="288"/>
      <c r="JUH4470" s="288"/>
      <c r="JUI4470" s="288"/>
      <c r="JUJ4470" s="288"/>
      <c r="JUK4470" s="288"/>
      <c r="JUL4470" s="288"/>
      <c r="JUM4470" s="288"/>
      <c r="JUN4470" s="288"/>
      <c r="JUO4470" s="288"/>
      <c r="JUP4470" s="288"/>
      <c r="JUQ4470" s="288"/>
      <c r="JUR4470" s="288"/>
      <c r="JUS4470" s="288"/>
      <c r="JUT4470" s="288"/>
      <c r="JUU4470" s="288"/>
      <c r="JUV4470" s="288"/>
      <c r="JUW4470" s="288"/>
      <c r="JUX4470" s="288"/>
      <c r="JUY4470" s="288"/>
      <c r="JUZ4470" s="288"/>
      <c r="JVA4470" s="288"/>
      <c r="JVB4470" s="288"/>
      <c r="JVC4470" s="288"/>
      <c r="JVD4470" s="288"/>
      <c r="JVE4470" s="288"/>
      <c r="JVF4470" s="288"/>
      <c r="JVG4470" s="288"/>
      <c r="JVH4470" s="288"/>
      <c r="JVI4470" s="288"/>
      <c r="JVJ4470" s="288"/>
      <c r="JVK4470" s="288"/>
      <c r="JVL4470" s="288"/>
      <c r="JVM4470" s="288"/>
      <c r="JVN4470" s="288"/>
      <c r="JVO4470" s="288"/>
      <c r="JVP4470" s="288"/>
      <c r="JVQ4470" s="288"/>
      <c r="JVR4470" s="288"/>
      <c r="JVS4470" s="288"/>
      <c r="JVT4470" s="288"/>
      <c r="JVU4470" s="288"/>
      <c r="JVV4470" s="288"/>
      <c r="JVW4470" s="288"/>
      <c r="JVX4470" s="288"/>
      <c r="JVY4470" s="288"/>
      <c r="JVZ4470" s="288"/>
      <c r="JWA4470" s="288"/>
      <c r="JWB4470" s="288"/>
      <c r="JWC4470" s="288"/>
      <c r="JWD4470" s="288"/>
      <c r="JWE4470" s="288"/>
      <c r="JWF4470" s="288"/>
      <c r="JWG4470" s="288"/>
      <c r="JWH4470" s="288"/>
      <c r="JWI4470" s="288"/>
      <c r="JWJ4470" s="288"/>
      <c r="JWK4470" s="288"/>
      <c r="JWL4470" s="288"/>
      <c r="JWM4470" s="288"/>
      <c r="JWN4470" s="288"/>
      <c r="JWO4470" s="288"/>
      <c r="JWP4470" s="288"/>
      <c r="JWQ4470" s="288"/>
      <c r="JWR4470" s="288"/>
      <c r="JWS4470" s="288"/>
      <c r="JWT4470" s="288"/>
      <c r="JWU4470" s="288"/>
      <c r="JWV4470" s="288"/>
      <c r="JWW4470" s="288"/>
      <c r="JWX4470" s="288"/>
      <c r="JWY4470" s="288"/>
      <c r="JWZ4470" s="288"/>
      <c r="JXA4470" s="288"/>
      <c r="JXB4470" s="288"/>
      <c r="JXC4470" s="288"/>
      <c r="JXD4470" s="288"/>
      <c r="JXE4470" s="288"/>
      <c r="JXF4470" s="288"/>
      <c r="JXG4470" s="288"/>
      <c r="JXH4470" s="288"/>
      <c r="JXI4470" s="288"/>
      <c r="JXJ4470" s="288"/>
      <c r="JXK4470" s="288"/>
      <c r="JXL4470" s="288"/>
      <c r="JXM4470" s="288"/>
      <c r="JXN4470" s="288"/>
      <c r="JXO4470" s="288"/>
      <c r="JXP4470" s="288"/>
      <c r="JXQ4470" s="288"/>
      <c r="JXR4470" s="288"/>
      <c r="JXS4470" s="288"/>
      <c r="JXT4470" s="288"/>
      <c r="JXU4470" s="288"/>
      <c r="JXV4470" s="288"/>
      <c r="JXW4470" s="288"/>
      <c r="JXX4470" s="288"/>
      <c r="JXY4470" s="288"/>
      <c r="JXZ4470" s="288"/>
      <c r="JYA4470" s="288"/>
      <c r="JYB4470" s="288"/>
      <c r="JYC4470" s="288"/>
      <c r="JYD4470" s="288"/>
      <c r="JYE4470" s="288"/>
      <c r="JYF4470" s="288"/>
      <c r="JYG4470" s="288"/>
      <c r="JYH4470" s="288"/>
      <c r="JYI4470" s="288"/>
      <c r="JYJ4470" s="288"/>
      <c r="JYK4470" s="288"/>
      <c r="JYL4470" s="288"/>
      <c r="JYM4470" s="288"/>
      <c r="JYN4470" s="288"/>
      <c r="JYO4470" s="288"/>
      <c r="JYP4470" s="288"/>
      <c r="JYQ4470" s="288"/>
      <c r="JYR4470" s="288"/>
      <c r="JYS4470" s="288"/>
      <c r="JYT4470" s="288"/>
      <c r="JYU4470" s="288"/>
      <c r="JYV4470" s="288"/>
      <c r="JYW4470" s="288"/>
      <c r="JYX4470" s="288"/>
      <c r="JYY4470" s="288"/>
      <c r="JYZ4470" s="288"/>
      <c r="JZA4470" s="288"/>
      <c r="JZB4470" s="288"/>
      <c r="JZC4470" s="288"/>
      <c r="JZD4470" s="288"/>
      <c r="JZE4470" s="288"/>
      <c r="JZF4470" s="288"/>
      <c r="JZG4470" s="288"/>
      <c r="JZH4470" s="288"/>
      <c r="JZI4470" s="288"/>
      <c r="JZJ4470" s="288"/>
      <c r="JZK4470" s="288"/>
      <c r="JZL4470" s="288"/>
      <c r="JZM4470" s="288"/>
      <c r="JZN4470" s="288"/>
      <c r="JZO4470" s="288"/>
      <c r="JZP4470" s="288"/>
      <c r="JZQ4470" s="288"/>
      <c r="JZR4470" s="288"/>
      <c r="JZS4470" s="288"/>
      <c r="JZT4470" s="288"/>
      <c r="JZU4470" s="288"/>
      <c r="JZV4470" s="288"/>
      <c r="JZW4470" s="288"/>
      <c r="JZX4470" s="288"/>
      <c r="JZY4470" s="288"/>
      <c r="JZZ4470" s="288"/>
      <c r="KAA4470" s="288"/>
      <c r="KAB4470" s="288"/>
      <c r="KAC4470" s="288"/>
      <c r="KAD4470" s="288"/>
      <c r="KAE4470" s="288"/>
      <c r="KAF4470" s="288"/>
      <c r="KAG4470" s="288"/>
      <c r="KAH4470" s="288"/>
      <c r="KAI4470" s="288"/>
      <c r="KAJ4470" s="288"/>
      <c r="KAK4470" s="288"/>
      <c r="KAL4470" s="288"/>
      <c r="KAM4470" s="288"/>
      <c r="KAN4470" s="288"/>
      <c r="KAO4470" s="288"/>
      <c r="KAP4470" s="288"/>
      <c r="KAQ4470" s="288"/>
      <c r="KAR4470" s="288"/>
      <c r="KAS4470" s="288"/>
      <c r="KAT4470" s="288"/>
      <c r="KAU4470" s="288"/>
      <c r="KAV4470" s="288"/>
      <c r="KAW4470" s="288"/>
      <c r="KAX4470" s="288"/>
      <c r="KAY4470" s="288"/>
      <c r="KAZ4470" s="288"/>
      <c r="KBA4470" s="288"/>
      <c r="KBB4470" s="288"/>
      <c r="KBC4470" s="288"/>
      <c r="KBD4470" s="288"/>
      <c r="KBE4470" s="288"/>
      <c r="KBF4470" s="288"/>
      <c r="KBG4470" s="288"/>
      <c r="KBH4470" s="288"/>
      <c r="KBI4470" s="288"/>
      <c r="KBJ4470" s="288"/>
      <c r="KBK4470" s="288"/>
      <c r="KBL4470" s="288"/>
      <c r="KBM4470" s="288"/>
      <c r="KBN4470" s="288"/>
      <c r="KBO4470" s="288"/>
      <c r="KBP4470" s="288"/>
      <c r="KBQ4470" s="288"/>
      <c r="KBR4470" s="288"/>
      <c r="KBS4470" s="288"/>
      <c r="KBT4470" s="288"/>
      <c r="KBU4470" s="288"/>
      <c r="KBV4470" s="288"/>
      <c r="KBW4470" s="288"/>
      <c r="KBX4470" s="288"/>
      <c r="KBY4470" s="288"/>
      <c r="KBZ4470" s="288"/>
      <c r="KCA4470" s="288"/>
      <c r="KCB4470" s="288"/>
      <c r="KCC4470" s="288"/>
      <c r="KCD4470" s="288"/>
      <c r="KCE4470" s="288"/>
      <c r="KCF4470" s="288"/>
      <c r="KCG4470" s="288"/>
      <c r="KCH4470" s="288"/>
      <c r="KCI4470" s="288"/>
      <c r="KCJ4470" s="288"/>
      <c r="KCK4470" s="288"/>
      <c r="KCL4470" s="288"/>
      <c r="KCM4470" s="288"/>
      <c r="KCN4470" s="288"/>
      <c r="KCO4470" s="288"/>
      <c r="KCP4470" s="288"/>
      <c r="KCQ4470" s="288"/>
      <c r="KCR4470" s="288"/>
      <c r="KCS4470" s="288"/>
      <c r="KCT4470" s="288"/>
      <c r="KCU4470" s="288"/>
      <c r="KCV4470" s="288"/>
      <c r="KCW4470" s="288"/>
      <c r="KCX4470" s="288"/>
      <c r="KCY4470" s="288"/>
      <c r="KCZ4470" s="288"/>
      <c r="KDA4470" s="288"/>
      <c r="KDB4470" s="288"/>
      <c r="KDC4470" s="288"/>
      <c r="KDD4470" s="288"/>
      <c r="KDE4470" s="288"/>
      <c r="KDF4470" s="288"/>
      <c r="KDG4470" s="288"/>
      <c r="KDH4470" s="288"/>
      <c r="KDI4470" s="288"/>
      <c r="KDJ4470" s="288"/>
      <c r="KDK4470" s="288"/>
      <c r="KDL4470" s="288"/>
      <c r="KDM4470" s="288"/>
      <c r="KDN4470" s="288"/>
      <c r="KDO4470" s="288"/>
      <c r="KDP4470" s="288"/>
      <c r="KDQ4470" s="288"/>
      <c r="KDR4470" s="288"/>
      <c r="KDS4470" s="288"/>
      <c r="KDT4470" s="288"/>
      <c r="KDU4470" s="288"/>
      <c r="KDV4470" s="288"/>
      <c r="KDW4470" s="288"/>
      <c r="KDX4470" s="288"/>
      <c r="KDY4470" s="288"/>
      <c r="KDZ4470" s="288"/>
      <c r="KEA4470" s="288"/>
      <c r="KEB4470" s="288"/>
      <c r="KEC4470" s="288"/>
      <c r="KED4470" s="288"/>
      <c r="KEE4470" s="288"/>
      <c r="KEF4470" s="288"/>
      <c r="KEG4470" s="288"/>
      <c r="KEH4470" s="288"/>
      <c r="KEI4470" s="288"/>
      <c r="KEJ4470" s="288"/>
      <c r="KEK4470" s="288"/>
      <c r="KEL4470" s="288"/>
      <c r="KEM4470" s="288"/>
      <c r="KEN4470" s="288"/>
      <c r="KEO4470" s="288"/>
      <c r="KEP4470" s="288"/>
      <c r="KEQ4470" s="288"/>
      <c r="KER4470" s="288"/>
      <c r="KES4470" s="288"/>
      <c r="KET4470" s="288"/>
      <c r="KEU4470" s="288"/>
      <c r="KEV4470" s="288"/>
      <c r="KEW4470" s="288"/>
      <c r="KEX4470" s="288"/>
      <c r="KEY4470" s="288"/>
      <c r="KEZ4470" s="288"/>
      <c r="KFA4470" s="288"/>
      <c r="KFB4470" s="288"/>
      <c r="KFC4470" s="288"/>
      <c r="KFD4470" s="288"/>
      <c r="KFE4470" s="288"/>
      <c r="KFF4470" s="288"/>
      <c r="KFG4470" s="288"/>
      <c r="KFH4470" s="288"/>
      <c r="KFI4470" s="288"/>
      <c r="KFJ4470" s="288"/>
      <c r="KFK4470" s="288"/>
      <c r="KFL4470" s="288"/>
      <c r="KFM4470" s="288"/>
      <c r="KFN4470" s="288"/>
      <c r="KFO4470" s="288"/>
      <c r="KFP4470" s="288"/>
      <c r="KFQ4470" s="288"/>
      <c r="KFR4470" s="288"/>
      <c r="KFS4470" s="288"/>
      <c r="KFT4470" s="288"/>
      <c r="KFU4470" s="288"/>
      <c r="KFV4470" s="288"/>
      <c r="KFW4470" s="288"/>
      <c r="KFX4470" s="288"/>
      <c r="KFY4470" s="288"/>
      <c r="KFZ4470" s="288"/>
      <c r="KGA4470" s="288"/>
      <c r="KGB4470" s="288"/>
      <c r="KGC4470" s="288"/>
      <c r="KGD4470" s="288"/>
      <c r="KGE4470" s="288"/>
      <c r="KGF4470" s="288"/>
      <c r="KGG4470" s="288"/>
      <c r="KGH4470" s="288"/>
      <c r="KGI4470" s="288"/>
      <c r="KGJ4470" s="288"/>
      <c r="KGK4470" s="288"/>
      <c r="KGL4470" s="288"/>
      <c r="KGM4470" s="288"/>
      <c r="KGN4470" s="288"/>
      <c r="KGO4470" s="288"/>
      <c r="KGP4470" s="288"/>
      <c r="KGQ4470" s="288"/>
      <c r="KGR4470" s="288"/>
      <c r="KGS4470" s="288"/>
      <c r="KGT4470" s="288"/>
      <c r="KGU4470" s="288"/>
      <c r="KGV4470" s="288"/>
      <c r="KGW4470" s="288"/>
      <c r="KGX4470" s="288"/>
      <c r="KGY4470" s="288"/>
      <c r="KGZ4470" s="288"/>
      <c r="KHA4470" s="288"/>
      <c r="KHB4470" s="288"/>
      <c r="KHC4470" s="288"/>
      <c r="KHD4470" s="288"/>
      <c r="KHE4470" s="288"/>
      <c r="KHF4470" s="288"/>
      <c r="KHG4470" s="288"/>
      <c r="KHH4470" s="288"/>
      <c r="KHI4470" s="288"/>
      <c r="KHJ4470" s="288"/>
      <c r="KHK4470" s="288"/>
      <c r="KHL4470" s="288"/>
      <c r="KHM4470" s="288"/>
      <c r="KHN4470" s="288"/>
      <c r="KHO4470" s="288"/>
      <c r="KHP4470" s="288"/>
      <c r="KHQ4470" s="288"/>
      <c r="KHR4470" s="288"/>
      <c r="KHS4470" s="288"/>
      <c r="KHT4470" s="288"/>
      <c r="KHU4470" s="288"/>
      <c r="KHV4470" s="288"/>
      <c r="KHW4470" s="288"/>
      <c r="KHX4470" s="288"/>
      <c r="KHY4470" s="288"/>
      <c r="KHZ4470" s="288"/>
      <c r="KIA4470" s="288"/>
      <c r="KIB4470" s="288"/>
      <c r="KIC4470" s="288"/>
      <c r="KID4470" s="288"/>
      <c r="KIE4470" s="288"/>
      <c r="KIF4470" s="288"/>
      <c r="KIG4470" s="288"/>
      <c r="KIH4470" s="288"/>
      <c r="KII4470" s="288"/>
      <c r="KIJ4470" s="288"/>
      <c r="KIK4470" s="288"/>
      <c r="KIL4470" s="288"/>
      <c r="KIM4470" s="288"/>
      <c r="KIN4470" s="288"/>
      <c r="KIO4470" s="288"/>
      <c r="KIP4470" s="288"/>
      <c r="KIQ4470" s="288"/>
      <c r="KIR4470" s="288"/>
      <c r="KIS4470" s="288"/>
      <c r="KIT4470" s="288"/>
      <c r="KIU4470" s="288"/>
      <c r="KIV4470" s="288"/>
      <c r="KIW4470" s="288"/>
      <c r="KIX4470" s="288"/>
      <c r="KIY4470" s="288"/>
      <c r="KIZ4470" s="288"/>
      <c r="KJA4470" s="288"/>
      <c r="KJB4470" s="288"/>
      <c r="KJC4470" s="288"/>
      <c r="KJD4470" s="288"/>
      <c r="KJE4470" s="288"/>
      <c r="KJF4470" s="288"/>
      <c r="KJG4470" s="288"/>
      <c r="KJH4470" s="288"/>
      <c r="KJI4470" s="288"/>
      <c r="KJJ4470" s="288"/>
      <c r="KJK4470" s="288"/>
      <c r="KJL4470" s="288"/>
      <c r="KJM4470" s="288"/>
      <c r="KJN4470" s="288"/>
      <c r="KJO4470" s="288"/>
      <c r="KJP4470" s="288"/>
      <c r="KJQ4470" s="288"/>
      <c r="KJR4470" s="288"/>
      <c r="KJS4470" s="288"/>
      <c r="KJT4470" s="288"/>
      <c r="KJU4470" s="288"/>
      <c r="KJV4470" s="288"/>
      <c r="KJW4470" s="288"/>
      <c r="KJX4470" s="288"/>
      <c r="KJY4470" s="288"/>
      <c r="KJZ4470" s="288"/>
      <c r="KKA4470" s="288"/>
      <c r="KKB4470" s="288"/>
      <c r="KKC4470" s="288"/>
      <c r="KKD4470" s="288"/>
      <c r="KKE4470" s="288"/>
      <c r="KKF4470" s="288"/>
      <c r="KKG4470" s="288"/>
      <c r="KKH4470" s="288"/>
      <c r="KKI4470" s="288"/>
      <c r="KKJ4470" s="288"/>
      <c r="KKK4470" s="288"/>
      <c r="KKL4470" s="288"/>
      <c r="KKM4470" s="288"/>
      <c r="KKN4470" s="288"/>
      <c r="KKO4470" s="288"/>
      <c r="KKP4470" s="288"/>
      <c r="KKQ4470" s="288"/>
      <c r="KKR4470" s="288"/>
      <c r="KKS4470" s="288"/>
      <c r="KKT4470" s="288"/>
      <c r="KKU4470" s="288"/>
      <c r="KKV4470" s="288"/>
      <c r="KKW4470" s="288"/>
      <c r="KKX4470" s="288"/>
      <c r="KKY4470" s="288"/>
      <c r="KKZ4470" s="288"/>
      <c r="KLA4470" s="288"/>
      <c r="KLB4470" s="288"/>
      <c r="KLC4470" s="288"/>
      <c r="KLD4470" s="288"/>
      <c r="KLE4470" s="288"/>
      <c r="KLF4470" s="288"/>
      <c r="KLG4470" s="288"/>
      <c r="KLH4470" s="288"/>
      <c r="KLI4470" s="288"/>
      <c r="KLJ4470" s="288"/>
      <c r="KLK4470" s="288"/>
      <c r="KLL4470" s="288"/>
      <c r="KLM4470" s="288"/>
      <c r="KLN4470" s="288"/>
      <c r="KLO4470" s="288"/>
      <c r="KLP4470" s="288"/>
      <c r="KLQ4470" s="288"/>
      <c r="KLR4470" s="288"/>
      <c r="KLS4470" s="288"/>
      <c r="KLT4470" s="288"/>
      <c r="KLU4470" s="288"/>
      <c r="KLV4470" s="288"/>
      <c r="KLW4470" s="288"/>
      <c r="KLX4470" s="288"/>
      <c r="KLY4470" s="288"/>
      <c r="KLZ4470" s="288"/>
      <c r="KMA4470" s="288"/>
      <c r="KMB4470" s="288"/>
      <c r="KMC4470" s="288"/>
      <c r="KMD4470" s="288"/>
      <c r="KME4470" s="288"/>
      <c r="KMF4470" s="288"/>
      <c r="KMG4470" s="288"/>
      <c r="KMH4470" s="288"/>
      <c r="KMI4470" s="288"/>
      <c r="KMJ4470" s="288"/>
      <c r="KMK4470" s="288"/>
      <c r="KML4470" s="288"/>
      <c r="KMM4470" s="288"/>
      <c r="KMN4470" s="288"/>
      <c r="KMO4470" s="288"/>
      <c r="KMP4470" s="288"/>
      <c r="KMQ4470" s="288"/>
      <c r="KMR4470" s="288"/>
      <c r="KMS4470" s="288"/>
      <c r="KMT4470" s="288"/>
      <c r="KMU4470" s="288"/>
      <c r="KMV4470" s="288"/>
      <c r="KMW4470" s="288"/>
      <c r="KMX4470" s="288"/>
      <c r="KMY4470" s="288"/>
      <c r="KMZ4470" s="288"/>
      <c r="KNA4470" s="288"/>
      <c r="KNB4470" s="288"/>
      <c r="KNC4470" s="288"/>
      <c r="KND4470" s="288"/>
      <c r="KNE4470" s="288"/>
      <c r="KNF4470" s="288"/>
      <c r="KNG4470" s="288"/>
      <c r="KNH4470" s="288"/>
      <c r="KNI4470" s="288"/>
      <c r="KNJ4470" s="288"/>
      <c r="KNK4470" s="288"/>
      <c r="KNL4470" s="288"/>
      <c r="KNM4470" s="288"/>
      <c r="KNN4470" s="288"/>
      <c r="KNO4470" s="288"/>
      <c r="KNP4470" s="288"/>
      <c r="KNQ4470" s="288"/>
      <c r="KNR4470" s="288"/>
      <c r="KNS4470" s="288"/>
      <c r="KNT4470" s="288"/>
      <c r="KNU4470" s="288"/>
      <c r="KNV4470" s="288"/>
      <c r="KNW4470" s="288"/>
      <c r="KNX4470" s="288"/>
      <c r="KNY4470" s="288"/>
      <c r="KNZ4470" s="288"/>
      <c r="KOA4470" s="288"/>
      <c r="KOB4470" s="288"/>
      <c r="KOC4470" s="288"/>
      <c r="KOD4470" s="288"/>
      <c r="KOE4470" s="288"/>
      <c r="KOF4470" s="288"/>
      <c r="KOG4470" s="288"/>
      <c r="KOH4470" s="288"/>
      <c r="KOI4470" s="288"/>
      <c r="KOJ4470" s="288"/>
      <c r="KOK4470" s="288"/>
      <c r="KOL4470" s="288"/>
      <c r="KOM4470" s="288"/>
      <c r="KON4470" s="288"/>
      <c r="KOO4470" s="288"/>
      <c r="KOP4470" s="288"/>
      <c r="KOQ4470" s="288"/>
      <c r="KOR4470" s="288"/>
      <c r="KOS4470" s="288"/>
      <c r="KOT4470" s="288"/>
      <c r="KOU4470" s="288"/>
      <c r="KOV4470" s="288"/>
      <c r="KOW4470" s="288"/>
      <c r="KOX4470" s="288"/>
      <c r="KOY4470" s="288"/>
      <c r="KOZ4470" s="288"/>
      <c r="KPA4470" s="288"/>
      <c r="KPB4470" s="288"/>
      <c r="KPC4470" s="288"/>
      <c r="KPD4470" s="288"/>
      <c r="KPE4470" s="288"/>
      <c r="KPF4470" s="288"/>
      <c r="KPG4470" s="288"/>
      <c r="KPH4470" s="288"/>
      <c r="KPI4470" s="288"/>
      <c r="KPJ4470" s="288"/>
      <c r="KPK4470" s="288"/>
      <c r="KPL4470" s="288"/>
      <c r="KPM4470" s="288"/>
      <c r="KPN4470" s="288"/>
      <c r="KPO4470" s="288"/>
      <c r="KPP4470" s="288"/>
      <c r="KPQ4470" s="288"/>
      <c r="KPR4470" s="288"/>
      <c r="KPS4470" s="288"/>
      <c r="KPT4470" s="288"/>
      <c r="KPU4470" s="288"/>
      <c r="KPV4470" s="288"/>
      <c r="KPW4470" s="288"/>
      <c r="KPX4470" s="288"/>
      <c r="KPY4470" s="288"/>
      <c r="KPZ4470" s="288"/>
      <c r="KQA4470" s="288"/>
      <c r="KQB4470" s="288"/>
      <c r="KQC4470" s="288"/>
      <c r="KQD4470" s="288"/>
      <c r="KQE4470" s="288"/>
      <c r="KQF4470" s="288"/>
      <c r="KQG4470" s="288"/>
      <c r="KQH4470" s="288"/>
      <c r="KQI4470" s="288"/>
      <c r="KQJ4470" s="288"/>
      <c r="KQK4470" s="288"/>
      <c r="KQL4470" s="288"/>
      <c r="KQM4470" s="288"/>
      <c r="KQN4470" s="288"/>
      <c r="KQO4470" s="288"/>
      <c r="KQP4470" s="288"/>
      <c r="KQQ4470" s="288"/>
      <c r="KQR4470" s="288"/>
      <c r="KQS4470" s="288"/>
      <c r="KQT4470" s="288"/>
      <c r="KQU4470" s="288"/>
      <c r="KQV4470" s="288"/>
      <c r="KQW4470" s="288"/>
      <c r="KQX4470" s="288"/>
      <c r="KQY4470" s="288"/>
      <c r="KQZ4470" s="288"/>
      <c r="KRA4470" s="288"/>
      <c r="KRB4470" s="288"/>
      <c r="KRC4470" s="288"/>
      <c r="KRD4470" s="288"/>
      <c r="KRE4470" s="288"/>
      <c r="KRF4470" s="288"/>
      <c r="KRG4470" s="288"/>
      <c r="KRH4470" s="288"/>
      <c r="KRI4470" s="288"/>
      <c r="KRJ4470" s="288"/>
      <c r="KRK4470" s="288"/>
      <c r="KRL4470" s="288"/>
      <c r="KRM4470" s="288"/>
      <c r="KRN4470" s="288"/>
      <c r="KRO4470" s="288"/>
      <c r="KRP4470" s="288"/>
      <c r="KRQ4470" s="288"/>
      <c r="KRR4470" s="288"/>
      <c r="KRS4470" s="288"/>
      <c r="KRT4470" s="288"/>
      <c r="KRU4470" s="288"/>
      <c r="KRV4470" s="288"/>
      <c r="KRW4470" s="288"/>
      <c r="KRX4470" s="288"/>
      <c r="KRY4470" s="288"/>
      <c r="KRZ4470" s="288"/>
      <c r="KSA4470" s="288"/>
      <c r="KSB4470" s="288"/>
      <c r="KSC4470" s="288"/>
      <c r="KSD4470" s="288"/>
      <c r="KSE4470" s="288"/>
      <c r="KSF4470" s="288"/>
      <c r="KSG4470" s="288"/>
      <c r="KSH4470" s="288"/>
      <c r="KSI4470" s="288"/>
      <c r="KSJ4470" s="288"/>
      <c r="KSK4470" s="288"/>
      <c r="KSL4470" s="288"/>
      <c r="KSM4470" s="288"/>
      <c r="KSN4470" s="288"/>
      <c r="KSO4470" s="288"/>
      <c r="KSP4470" s="288"/>
      <c r="KSQ4470" s="288"/>
      <c r="KSR4470" s="288"/>
      <c r="KSS4470" s="288"/>
      <c r="KST4470" s="288"/>
      <c r="KSU4470" s="288"/>
      <c r="KSV4470" s="288"/>
      <c r="KSW4470" s="288"/>
      <c r="KSX4470" s="288"/>
      <c r="KSY4470" s="288"/>
      <c r="KSZ4470" s="288"/>
      <c r="KTA4470" s="288"/>
      <c r="KTB4470" s="288"/>
      <c r="KTC4470" s="288"/>
      <c r="KTD4470" s="288"/>
      <c r="KTE4470" s="288"/>
      <c r="KTF4470" s="288"/>
      <c r="KTG4470" s="288"/>
      <c r="KTH4470" s="288"/>
      <c r="KTI4470" s="288"/>
      <c r="KTJ4470" s="288"/>
      <c r="KTK4470" s="288"/>
      <c r="KTL4470" s="288"/>
      <c r="KTM4470" s="288"/>
      <c r="KTN4470" s="288"/>
      <c r="KTO4470" s="288"/>
      <c r="KTP4470" s="288"/>
      <c r="KTQ4470" s="288"/>
      <c r="KTR4470" s="288"/>
      <c r="KTS4470" s="288"/>
      <c r="KTT4470" s="288"/>
      <c r="KTU4470" s="288"/>
      <c r="KTV4470" s="288"/>
      <c r="KTW4470" s="288"/>
      <c r="KTX4470" s="288"/>
      <c r="KTY4470" s="288"/>
      <c r="KTZ4470" s="288"/>
      <c r="KUA4470" s="288"/>
      <c r="KUB4470" s="288"/>
      <c r="KUC4470" s="288"/>
      <c r="KUD4470" s="288"/>
      <c r="KUE4470" s="288"/>
      <c r="KUF4470" s="288"/>
      <c r="KUG4470" s="288"/>
      <c r="KUH4470" s="288"/>
      <c r="KUI4470" s="288"/>
      <c r="KUJ4470" s="288"/>
      <c r="KUK4470" s="288"/>
      <c r="KUL4470" s="288"/>
      <c r="KUM4470" s="288"/>
      <c r="KUN4470" s="288"/>
      <c r="KUO4470" s="288"/>
      <c r="KUP4470" s="288"/>
      <c r="KUQ4470" s="288"/>
      <c r="KUR4470" s="288"/>
      <c r="KUS4470" s="288"/>
      <c r="KUT4470" s="288"/>
      <c r="KUU4470" s="288"/>
      <c r="KUV4470" s="288"/>
      <c r="KUW4470" s="288"/>
      <c r="KUX4470" s="288"/>
      <c r="KUY4470" s="288"/>
      <c r="KUZ4470" s="288"/>
      <c r="KVA4470" s="288"/>
      <c r="KVB4470" s="288"/>
      <c r="KVC4470" s="288"/>
      <c r="KVD4470" s="288"/>
      <c r="KVE4470" s="288"/>
      <c r="KVF4470" s="288"/>
      <c r="KVG4470" s="288"/>
      <c r="KVH4470" s="288"/>
      <c r="KVI4470" s="288"/>
      <c r="KVJ4470" s="288"/>
      <c r="KVK4470" s="288"/>
      <c r="KVL4470" s="288"/>
      <c r="KVM4470" s="288"/>
      <c r="KVN4470" s="288"/>
      <c r="KVO4470" s="288"/>
      <c r="KVP4470" s="288"/>
      <c r="KVQ4470" s="288"/>
      <c r="KVR4470" s="288"/>
      <c r="KVS4470" s="288"/>
      <c r="KVT4470" s="288"/>
      <c r="KVU4470" s="288"/>
      <c r="KVV4470" s="288"/>
      <c r="KVW4470" s="288"/>
      <c r="KVX4470" s="288"/>
      <c r="KVY4470" s="288"/>
      <c r="KVZ4470" s="288"/>
      <c r="KWA4470" s="288"/>
      <c r="KWB4470" s="288"/>
      <c r="KWC4470" s="288"/>
      <c r="KWD4470" s="288"/>
      <c r="KWE4470" s="288"/>
      <c r="KWF4470" s="288"/>
      <c r="KWG4470" s="288"/>
      <c r="KWH4470" s="288"/>
      <c r="KWI4470" s="288"/>
      <c r="KWJ4470" s="288"/>
      <c r="KWK4470" s="288"/>
      <c r="KWL4470" s="288"/>
      <c r="KWM4470" s="288"/>
      <c r="KWN4470" s="288"/>
      <c r="KWO4470" s="288"/>
      <c r="KWP4470" s="288"/>
      <c r="KWQ4470" s="288"/>
      <c r="KWR4470" s="288"/>
      <c r="KWS4470" s="288"/>
      <c r="KWT4470" s="288"/>
      <c r="KWU4470" s="288"/>
      <c r="KWV4470" s="288"/>
      <c r="KWW4470" s="288"/>
      <c r="KWX4470" s="288"/>
      <c r="KWY4470" s="288"/>
      <c r="KWZ4470" s="288"/>
      <c r="KXA4470" s="288"/>
      <c r="KXB4470" s="288"/>
      <c r="KXC4470" s="288"/>
      <c r="KXD4470" s="288"/>
      <c r="KXE4470" s="288"/>
      <c r="KXF4470" s="288"/>
      <c r="KXG4470" s="288"/>
      <c r="KXH4470" s="288"/>
      <c r="KXI4470" s="288"/>
      <c r="KXJ4470" s="288"/>
      <c r="KXK4470" s="288"/>
      <c r="KXL4470" s="288"/>
      <c r="KXM4470" s="288"/>
      <c r="KXN4470" s="288"/>
      <c r="KXO4470" s="288"/>
      <c r="KXP4470" s="288"/>
      <c r="KXQ4470" s="288"/>
      <c r="KXR4470" s="288"/>
      <c r="KXS4470" s="288"/>
      <c r="KXT4470" s="288"/>
      <c r="KXU4470" s="288"/>
      <c r="KXV4470" s="288"/>
      <c r="KXW4470" s="288"/>
      <c r="KXX4470" s="288"/>
      <c r="KXY4470" s="288"/>
      <c r="KXZ4470" s="288"/>
      <c r="KYA4470" s="288"/>
      <c r="KYB4470" s="288"/>
      <c r="KYC4470" s="288"/>
      <c r="KYD4470" s="288"/>
      <c r="KYE4470" s="288"/>
      <c r="KYF4470" s="288"/>
      <c r="KYG4470" s="288"/>
      <c r="KYH4470" s="288"/>
      <c r="KYI4470" s="288"/>
      <c r="KYJ4470" s="288"/>
      <c r="KYK4470" s="288"/>
      <c r="KYL4470" s="288"/>
      <c r="KYM4470" s="288"/>
      <c r="KYN4470" s="288"/>
      <c r="KYO4470" s="288"/>
      <c r="KYP4470" s="288"/>
      <c r="KYQ4470" s="288"/>
      <c r="KYR4470" s="288"/>
      <c r="KYS4470" s="288"/>
      <c r="KYT4470" s="288"/>
      <c r="KYU4470" s="288"/>
      <c r="KYV4470" s="288"/>
      <c r="KYW4470" s="288"/>
      <c r="KYX4470" s="288"/>
      <c r="KYY4470" s="288"/>
      <c r="KYZ4470" s="288"/>
      <c r="KZA4470" s="288"/>
      <c r="KZB4470" s="288"/>
      <c r="KZC4470" s="288"/>
      <c r="KZD4470" s="288"/>
      <c r="KZE4470" s="288"/>
      <c r="KZF4470" s="288"/>
      <c r="KZG4470" s="288"/>
      <c r="KZH4470" s="288"/>
      <c r="KZI4470" s="288"/>
      <c r="KZJ4470" s="288"/>
      <c r="KZK4470" s="288"/>
      <c r="KZL4470" s="288"/>
      <c r="KZM4470" s="288"/>
      <c r="KZN4470" s="288"/>
      <c r="KZO4470" s="288"/>
      <c r="KZP4470" s="288"/>
      <c r="KZQ4470" s="288"/>
      <c r="KZR4470" s="288"/>
      <c r="KZS4470" s="288"/>
      <c r="KZT4470" s="288"/>
      <c r="KZU4470" s="288"/>
      <c r="KZV4470" s="288"/>
      <c r="KZW4470" s="288"/>
      <c r="KZX4470" s="288"/>
      <c r="KZY4470" s="288"/>
      <c r="KZZ4470" s="288"/>
      <c r="LAA4470" s="288"/>
      <c r="LAB4470" s="288"/>
      <c r="LAC4470" s="288"/>
      <c r="LAD4470" s="288"/>
      <c r="LAE4470" s="288"/>
      <c r="LAF4470" s="288"/>
      <c r="LAG4470" s="288"/>
      <c r="LAH4470" s="288"/>
      <c r="LAI4470" s="288"/>
      <c r="LAJ4470" s="288"/>
      <c r="LAK4470" s="288"/>
      <c r="LAL4470" s="288"/>
      <c r="LAM4470" s="288"/>
      <c r="LAN4470" s="288"/>
      <c r="LAO4470" s="288"/>
      <c r="LAP4470" s="288"/>
      <c r="LAQ4470" s="288"/>
      <c r="LAR4470" s="288"/>
      <c r="LAS4470" s="288"/>
      <c r="LAT4470" s="288"/>
      <c r="LAU4470" s="288"/>
      <c r="LAV4470" s="288"/>
      <c r="LAW4470" s="288"/>
      <c r="LAX4470" s="288"/>
      <c r="LAY4470" s="288"/>
      <c r="LAZ4470" s="288"/>
      <c r="LBA4470" s="288"/>
      <c r="LBB4470" s="288"/>
      <c r="LBC4470" s="288"/>
      <c r="LBD4470" s="288"/>
      <c r="LBE4470" s="288"/>
      <c r="LBF4470" s="288"/>
      <c r="LBG4470" s="288"/>
      <c r="LBH4470" s="288"/>
      <c r="LBI4470" s="288"/>
      <c r="LBJ4470" s="288"/>
      <c r="LBK4470" s="288"/>
      <c r="LBL4470" s="288"/>
      <c r="LBM4470" s="288"/>
      <c r="LBN4470" s="288"/>
      <c r="LBO4470" s="288"/>
      <c r="LBP4470" s="288"/>
      <c r="LBQ4470" s="288"/>
      <c r="LBR4470" s="288"/>
      <c r="LBS4470" s="288"/>
      <c r="LBT4470" s="288"/>
      <c r="LBU4470" s="288"/>
      <c r="LBV4470" s="288"/>
      <c r="LBW4470" s="288"/>
      <c r="LBX4470" s="288"/>
      <c r="LBY4470" s="288"/>
      <c r="LBZ4470" s="288"/>
      <c r="LCA4470" s="288"/>
      <c r="LCB4470" s="288"/>
      <c r="LCC4470" s="288"/>
      <c r="LCD4470" s="288"/>
      <c r="LCE4470" s="288"/>
      <c r="LCF4470" s="288"/>
      <c r="LCG4470" s="288"/>
      <c r="LCH4470" s="288"/>
      <c r="LCI4470" s="288"/>
      <c r="LCJ4470" s="288"/>
      <c r="LCK4470" s="288"/>
      <c r="LCL4470" s="288"/>
      <c r="LCM4470" s="288"/>
      <c r="LCN4470" s="288"/>
      <c r="LCO4470" s="288"/>
      <c r="LCP4470" s="288"/>
      <c r="LCQ4470" s="288"/>
      <c r="LCR4470" s="288"/>
      <c r="LCS4470" s="288"/>
      <c r="LCT4470" s="288"/>
      <c r="LCU4470" s="288"/>
      <c r="LCV4470" s="288"/>
      <c r="LCW4470" s="288"/>
      <c r="LCX4470" s="288"/>
      <c r="LCY4470" s="288"/>
      <c r="LCZ4470" s="288"/>
      <c r="LDA4470" s="288"/>
      <c r="LDB4470" s="288"/>
      <c r="LDC4470" s="288"/>
      <c r="LDD4470" s="288"/>
      <c r="LDE4470" s="288"/>
      <c r="LDF4470" s="288"/>
      <c r="LDG4470" s="288"/>
      <c r="LDH4470" s="288"/>
      <c r="LDI4470" s="288"/>
      <c r="LDJ4470" s="288"/>
      <c r="LDK4470" s="288"/>
      <c r="LDL4470" s="288"/>
      <c r="LDM4470" s="288"/>
      <c r="LDN4470" s="288"/>
      <c r="LDO4470" s="288"/>
      <c r="LDP4470" s="288"/>
      <c r="LDQ4470" s="288"/>
      <c r="LDR4470" s="288"/>
      <c r="LDS4470" s="288"/>
      <c r="LDT4470" s="288"/>
      <c r="LDU4470" s="288"/>
      <c r="LDV4470" s="288"/>
      <c r="LDW4470" s="288"/>
      <c r="LDX4470" s="288"/>
      <c r="LDY4470" s="288"/>
      <c r="LDZ4470" s="288"/>
      <c r="LEA4470" s="288"/>
      <c r="LEB4470" s="288"/>
      <c r="LEC4470" s="288"/>
      <c r="LED4470" s="288"/>
      <c r="LEE4470" s="288"/>
      <c r="LEF4470" s="288"/>
      <c r="LEG4470" s="288"/>
      <c r="LEH4470" s="288"/>
      <c r="LEI4470" s="288"/>
      <c r="LEJ4470" s="288"/>
      <c r="LEK4470" s="288"/>
      <c r="LEL4470" s="288"/>
      <c r="LEM4470" s="288"/>
      <c r="LEN4470" s="288"/>
      <c r="LEO4470" s="288"/>
      <c r="LEP4470" s="288"/>
      <c r="LEQ4470" s="288"/>
      <c r="LER4470" s="288"/>
      <c r="LES4470" s="288"/>
      <c r="LET4470" s="288"/>
      <c r="LEU4470" s="288"/>
      <c r="LEV4470" s="288"/>
      <c r="LEW4470" s="288"/>
      <c r="LEX4470" s="288"/>
      <c r="LEY4470" s="288"/>
      <c r="LEZ4470" s="288"/>
      <c r="LFA4470" s="288"/>
      <c r="LFB4470" s="288"/>
      <c r="LFC4470" s="288"/>
      <c r="LFD4470" s="288"/>
      <c r="LFE4470" s="288"/>
      <c r="LFF4470" s="288"/>
      <c r="LFG4470" s="288"/>
      <c r="LFH4470" s="288"/>
      <c r="LFI4470" s="288"/>
      <c r="LFJ4470" s="288"/>
      <c r="LFK4470" s="288"/>
      <c r="LFL4470" s="288"/>
      <c r="LFM4470" s="288"/>
      <c r="LFN4470" s="288"/>
      <c r="LFO4470" s="288"/>
      <c r="LFP4470" s="288"/>
      <c r="LFQ4470" s="288"/>
      <c r="LFR4470" s="288"/>
      <c r="LFS4470" s="288"/>
      <c r="LFT4470" s="288"/>
      <c r="LFU4470" s="288"/>
      <c r="LFV4470" s="288"/>
      <c r="LFW4470" s="288"/>
      <c r="LFX4470" s="288"/>
      <c r="LFY4470" s="288"/>
      <c r="LFZ4470" s="288"/>
      <c r="LGA4470" s="288"/>
      <c r="LGB4470" s="288"/>
      <c r="LGC4470" s="288"/>
      <c r="LGD4470" s="288"/>
      <c r="LGE4470" s="288"/>
      <c r="LGF4470" s="288"/>
      <c r="LGG4470" s="288"/>
      <c r="LGH4470" s="288"/>
      <c r="LGI4470" s="288"/>
      <c r="LGJ4470" s="288"/>
      <c r="LGK4470" s="288"/>
      <c r="LGL4470" s="288"/>
      <c r="LGM4470" s="288"/>
      <c r="LGN4470" s="288"/>
      <c r="LGO4470" s="288"/>
      <c r="LGP4470" s="288"/>
      <c r="LGQ4470" s="288"/>
      <c r="LGR4470" s="288"/>
      <c r="LGS4470" s="288"/>
      <c r="LGT4470" s="288"/>
      <c r="LGU4470" s="288"/>
      <c r="LGV4470" s="288"/>
      <c r="LGW4470" s="288"/>
      <c r="LGX4470" s="288"/>
      <c r="LGY4470" s="288"/>
      <c r="LGZ4470" s="288"/>
      <c r="LHA4470" s="288"/>
      <c r="LHB4470" s="288"/>
      <c r="LHC4470" s="288"/>
      <c r="LHD4470" s="288"/>
      <c r="LHE4470" s="288"/>
      <c r="LHF4470" s="288"/>
      <c r="LHG4470" s="288"/>
      <c r="LHH4470" s="288"/>
      <c r="LHI4470" s="288"/>
      <c r="LHJ4470" s="288"/>
      <c r="LHK4470" s="288"/>
      <c r="LHL4470" s="288"/>
      <c r="LHM4470" s="288"/>
      <c r="LHN4470" s="288"/>
      <c r="LHO4470" s="288"/>
      <c r="LHP4470" s="288"/>
      <c r="LHQ4470" s="288"/>
      <c r="LHR4470" s="288"/>
      <c r="LHS4470" s="288"/>
      <c r="LHT4470" s="288"/>
      <c r="LHU4470" s="288"/>
      <c r="LHV4470" s="288"/>
      <c r="LHW4470" s="288"/>
      <c r="LHX4470" s="288"/>
      <c r="LHY4470" s="288"/>
      <c r="LHZ4470" s="288"/>
      <c r="LIA4470" s="288"/>
      <c r="LIB4470" s="288"/>
      <c r="LIC4470" s="288"/>
      <c r="LID4470" s="288"/>
      <c r="LIE4470" s="288"/>
      <c r="LIF4470" s="288"/>
      <c r="LIG4470" s="288"/>
      <c r="LIH4470" s="288"/>
      <c r="LII4470" s="288"/>
      <c r="LIJ4470" s="288"/>
      <c r="LIK4470" s="288"/>
      <c r="LIL4470" s="288"/>
      <c r="LIM4470" s="288"/>
      <c r="LIN4470" s="288"/>
      <c r="LIO4470" s="288"/>
      <c r="LIP4470" s="288"/>
      <c r="LIQ4470" s="288"/>
      <c r="LIR4470" s="288"/>
      <c r="LIS4470" s="288"/>
      <c r="LIT4470" s="288"/>
      <c r="LIU4470" s="288"/>
      <c r="LIV4470" s="288"/>
      <c r="LIW4470" s="288"/>
      <c r="LIX4470" s="288"/>
      <c r="LIY4470" s="288"/>
      <c r="LIZ4470" s="288"/>
      <c r="LJA4470" s="288"/>
      <c r="LJB4470" s="288"/>
      <c r="LJC4470" s="288"/>
      <c r="LJD4470" s="288"/>
      <c r="LJE4470" s="288"/>
      <c r="LJF4470" s="288"/>
      <c r="LJG4470" s="288"/>
      <c r="LJH4470" s="288"/>
      <c r="LJI4470" s="288"/>
      <c r="LJJ4470" s="288"/>
      <c r="LJK4470" s="288"/>
      <c r="LJL4470" s="288"/>
      <c r="LJM4470" s="288"/>
      <c r="LJN4470" s="288"/>
      <c r="LJO4470" s="288"/>
      <c r="LJP4470" s="288"/>
      <c r="LJQ4470" s="288"/>
      <c r="LJR4470" s="288"/>
      <c r="LJS4470" s="288"/>
      <c r="LJT4470" s="288"/>
      <c r="LJU4470" s="288"/>
      <c r="LJV4470" s="288"/>
      <c r="LJW4470" s="288"/>
      <c r="LJX4470" s="288"/>
      <c r="LJY4470" s="288"/>
      <c r="LJZ4470" s="288"/>
      <c r="LKA4470" s="288"/>
      <c r="LKB4470" s="288"/>
      <c r="LKC4470" s="288"/>
      <c r="LKD4470" s="288"/>
      <c r="LKE4470" s="288"/>
      <c r="LKF4470" s="288"/>
      <c r="LKG4470" s="288"/>
      <c r="LKH4470" s="288"/>
      <c r="LKI4470" s="288"/>
      <c r="LKJ4470" s="288"/>
      <c r="LKK4470" s="288"/>
      <c r="LKL4470" s="288"/>
      <c r="LKM4470" s="288"/>
      <c r="LKN4470" s="288"/>
      <c r="LKO4470" s="288"/>
      <c r="LKP4470" s="288"/>
      <c r="LKQ4470" s="288"/>
      <c r="LKR4470" s="288"/>
      <c r="LKS4470" s="288"/>
      <c r="LKT4470" s="288"/>
      <c r="LKU4470" s="288"/>
      <c r="LKV4470" s="288"/>
      <c r="LKW4470" s="288"/>
      <c r="LKX4470" s="288"/>
      <c r="LKY4470" s="288"/>
      <c r="LKZ4470" s="288"/>
      <c r="LLA4470" s="288"/>
      <c r="LLB4470" s="288"/>
      <c r="LLC4470" s="288"/>
      <c r="LLD4470" s="288"/>
      <c r="LLE4470" s="288"/>
      <c r="LLF4470" s="288"/>
      <c r="LLG4470" s="288"/>
      <c r="LLH4470" s="288"/>
      <c r="LLI4470" s="288"/>
      <c r="LLJ4470" s="288"/>
      <c r="LLK4470" s="288"/>
      <c r="LLL4470" s="288"/>
      <c r="LLM4470" s="288"/>
      <c r="LLN4470" s="288"/>
      <c r="LLO4470" s="288"/>
      <c r="LLP4470" s="288"/>
      <c r="LLQ4470" s="288"/>
      <c r="LLR4470" s="288"/>
      <c r="LLS4470" s="288"/>
      <c r="LLT4470" s="288"/>
      <c r="LLU4470" s="288"/>
      <c r="LLV4470" s="288"/>
      <c r="LLW4470" s="288"/>
      <c r="LLX4470" s="288"/>
      <c r="LLY4470" s="288"/>
      <c r="LLZ4470" s="288"/>
      <c r="LMA4470" s="288"/>
      <c r="LMB4470" s="288"/>
      <c r="LMC4470" s="288"/>
      <c r="LMD4470" s="288"/>
      <c r="LME4470" s="288"/>
      <c r="LMF4470" s="288"/>
      <c r="LMG4470" s="288"/>
      <c r="LMH4470" s="288"/>
      <c r="LMI4470" s="288"/>
      <c r="LMJ4470" s="288"/>
      <c r="LMK4470" s="288"/>
      <c r="LML4470" s="288"/>
      <c r="LMM4470" s="288"/>
      <c r="LMN4470" s="288"/>
      <c r="LMO4470" s="288"/>
      <c r="LMP4470" s="288"/>
      <c r="LMQ4470" s="288"/>
      <c r="LMR4470" s="288"/>
      <c r="LMS4470" s="288"/>
      <c r="LMT4470" s="288"/>
      <c r="LMU4470" s="288"/>
      <c r="LMV4470" s="288"/>
      <c r="LMW4470" s="288"/>
      <c r="LMX4470" s="288"/>
      <c r="LMY4470" s="288"/>
      <c r="LMZ4470" s="288"/>
      <c r="LNA4470" s="288"/>
      <c r="LNB4470" s="288"/>
      <c r="LNC4470" s="288"/>
      <c r="LND4470" s="288"/>
      <c r="LNE4470" s="288"/>
      <c r="LNF4470" s="288"/>
      <c r="LNG4470" s="288"/>
      <c r="LNH4470" s="288"/>
      <c r="LNI4470" s="288"/>
      <c r="LNJ4470" s="288"/>
      <c r="LNK4470" s="288"/>
      <c r="LNL4470" s="288"/>
      <c r="LNM4470" s="288"/>
      <c r="LNN4470" s="288"/>
      <c r="LNO4470" s="288"/>
      <c r="LNP4470" s="288"/>
      <c r="LNQ4470" s="288"/>
      <c r="LNR4470" s="288"/>
      <c r="LNS4470" s="288"/>
      <c r="LNT4470" s="288"/>
      <c r="LNU4470" s="288"/>
      <c r="LNV4470" s="288"/>
      <c r="LNW4470" s="288"/>
      <c r="LNX4470" s="288"/>
      <c r="LNY4470" s="288"/>
      <c r="LNZ4470" s="288"/>
      <c r="LOA4470" s="288"/>
      <c r="LOB4470" s="288"/>
      <c r="LOC4470" s="288"/>
      <c r="LOD4470" s="288"/>
      <c r="LOE4470" s="288"/>
      <c r="LOF4470" s="288"/>
      <c r="LOG4470" s="288"/>
      <c r="LOH4470" s="288"/>
      <c r="LOI4470" s="288"/>
      <c r="LOJ4470" s="288"/>
      <c r="LOK4470" s="288"/>
      <c r="LOL4470" s="288"/>
      <c r="LOM4470" s="288"/>
      <c r="LON4470" s="288"/>
      <c r="LOO4470" s="288"/>
      <c r="LOP4470" s="288"/>
      <c r="LOQ4470" s="288"/>
      <c r="LOR4470" s="288"/>
      <c r="LOS4470" s="288"/>
      <c r="LOT4470" s="288"/>
      <c r="LOU4470" s="288"/>
      <c r="LOV4470" s="288"/>
      <c r="LOW4470" s="288"/>
      <c r="LOX4470" s="288"/>
      <c r="LOY4470" s="288"/>
      <c r="LOZ4470" s="288"/>
      <c r="LPA4470" s="288"/>
      <c r="LPB4470" s="288"/>
      <c r="LPC4470" s="288"/>
      <c r="LPD4470" s="288"/>
      <c r="LPE4470" s="288"/>
      <c r="LPF4470" s="288"/>
      <c r="LPG4470" s="288"/>
      <c r="LPH4470" s="288"/>
      <c r="LPI4470" s="288"/>
      <c r="LPJ4470" s="288"/>
      <c r="LPK4470" s="288"/>
      <c r="LPL4470" s="288"/>
      <c r="LPM4470" s="288"/>
      <c r="LPN4470" s="288"/>
      <c r="LPO4470" s="288"/>
      <c r="LPP4470" s="288"/>
      <c r="LPQ4470" s="288"/>
      <c r="LPR4470" s="288"/>
      <c r="LPS4470" s="288"/>
      <c r="LPT4470" s="288"/>
      <c r="LPU4470" s="288"/>
      <c r="LPV4470" s="288"/>
      <c r="LPW4470" s="288"/>
      <c r="LPX4470" s="288"/>
      <c r="LPY4470" s="288"/>
      <c r="LPZ4470" s="288"/>
      <c r="LQA4470" s="288"/>
      <c r="LQB4470" s="288"/>
      <c r="LQC4470" s="288"/>
      <c r="LQD4470" s="288"/>
      <c r="LQE4470" s="288"/>
      <c r="LQF4470" s="288"/>
      <c r="LQG4470" s="288"/>
      <c r="LQH4470" s="288"/>
      <c r="LQI4470" s="288"/>
      <c r="LQJ4470" s="288"/>
      <c r="LQK4470" s="288"/>
      <c r="LQL4470" s="288"/>
      <c r="LQM4470" s="288"/>
      <c r="LQN4470" s="288"/>
      <c r="LQO4470" s="288"/>
      <c r="LQP4470" s="288"/>
      <c r="LQQ4470" s="288"/>
      <c r="LQR4470" s="288"/>
      <c r="LQS4470" s="288"/>
      <c r="LQT4470" s="288"/>
      <c r="LQU4470" s="288"/>
      <c r="LQV4470" s="288"/>
      <c r="LQW4470" s="288"/>
      <c r="LQX4470" s="288"/>
      <c r="LQY4470" s="288"/>
      <c r="LQZ4470" s="288"/>
      <c r="LRA4470" s="288"/>
      <c r="LRB4470" s="288"/>
      <c r="LRC4470" s="288"/>
      <c r="LRD4470" s="288"/>
      <c r="LRE4470" s="288"/>
      <c r="LRF4470" s="288"/>
      <c r="LRG4470" s="288"/>
      <c r="LRH4470" s="288"/>
      <c r="LRI4470" s="288"/>
      <c r="LRJ4470" s="288"/>
      <c r="LRK4470" s="288"/>
      <c r="LRL4470" s="288"/>
      <c r="LRM4470" s="288"/>
      <c r="LRN4470" s="288"/>
      <c r="LRO4470" s="288"/>
      <c r="LRP4470" s="288"/>
      <c r="LRQ4470" s="288"/>
      <c r="LRR4470" s="288"/>
      <c r="LRS4470" s="288"/>
      <c r="LRT4470" s="288"/>
      <c r="LRU4470" s="288"/>
      <c r="LRV4470" s="288"/>
      <c r="LRW4470" s="288"/>
      <c r="LRX4470" s="288"/>
      <c r="LRY4470" s="288"/>
      <c r="LRZ4470" s="288"/>
      <c r="LSA4470" s="288"/>
      <c r="LSB4470" s="288"/>
      <c r="LSC4470" s="288"/>
      <c r="LSD4470" s="288"/>
      <c r="LSE4470" s="288"/>
      <c r="LSF4470" s="288"/>
      <c r="LSG4470" s="288"/>
      <c r="LSH4470" s="288"/>
      <c r="LSI4470" s="288"/>
      <c r="LSJ4470" s="288"/>
      <c r="LSK4470" s="288"/>
      <c r="LSL4470" s="288"/>
      <c r="LSM4470" s="288"/>
      <c r="LSN4470" s="288"/>
      <c r="LSO4470" s="288"/>
      <c r="LSP4470" s="288"/>
      <c r="LSQ4470" s="288"/>
      <c r="LSR4470" s="288"/>
      <c r="LSS4470" s="288"/>
      <c r="LST4470" s="288"/>
      <c r="LSU4470" s="288"/>
      <c r="LSV4470" s="288"/>
      <c r="LSW4470" s="288"/>
      <c r="LSX4470" s="288"/>
      <c r="LSY4470" s="288"/>
      <c r="LSZ4470" s="288"/>
      <c r="LTA4470" s="288"/>
      <c r="LTB4470" s="288"/>
      <c r="LTC4470" s="288"/>
      <c r="LTD4470" s="288"/>
      <c r="LTE4470" s="288"/>
      <c r="LTF4470" s="288"/>
      <c r="LTG4470" s="288"/>
      <c r="LTH4470" s="288"/>
      <c r="LTI4470" s="288"/>
      <c r="LTJ4470" s="288"/>
      <c r="LTK4470" s="288"/>
      <c r="LTL4470" s="288"/>
      <c r="LTM4470" s="288"/>
      <c r="LTN4470" s="288"/>
      <c r="LTO4470" s="288"/>
      <c r="LTP4470" s="288"/>
      <c r="LTQ4470" s="288"/>
      <c r="LTR4470" s="288"/>
      <c r="LTS4470" s="288"/>
      <c r="LTT4470" s="288"/>
      <c r="LTU4470" s="288"/>
      <c r="LTV4470" s="288"/>
      <c r="LTW4470" s="288"/>
      <c r="LTX4470" s="288"/>
      <c r="LTY4470" s="288"/>
      <c r="LTZ4470" s="288"/>
      <c r="LUA4470" s="288"/>
      <c r="LUB4470" s="288"/>
      <c r="LUC4470" s="288"/>
      <c r="LUD4470" s="288"/>
      <c r="LUE4470" s="288"/>
      <c r="LUF4470" s="288"/>
      <c r="LUG4470" s="288"/>
      <c r="LUH4470" s="288"/>
      <c r="LUI4470" s="288"/>
      <c r="LUJ4470" s="288"/>
      <c r="LUK4470" s="288"/>
      <c r="LUL4470" s="288"/>
      <c r="LUM4470" s="288"/>
      <c r="LUN4470" s="288"/>
      <c r="LUO4470" s="288"/>
      <c r="LUP4470" s="288"/>
      <c r="LUQ4470" s="288"/>
      <c r="LUR4470" s="288"/>
      <c r="LUS4470" s="288"/>
      <c r="LUT4470" s="288"/>
      <c r="LUU4470" s="288"/>
      <c r="LUV4470" s="288"/>
      <c r="LUW4470" s="288"/>
      <c r="LUX4470" s="288"/>
      <c r="LUY4470" s="288"/>
      <c r="LUZ4470" s="288"/>
      <c r="LVA4470" s="288"/>
      <c r="LVB4470" s="288"/>
      <c r="LVC4470" s="288"/>
      <c r="LVD4470" s="288"/>
      <c r="LVE4470" s="288"/>
      <c r="LVF4470" s="288"/>
      <c r="LVG4470" s="288"/>
      <c r="LVH4470" s="288"/>
      <c r="LVI4470" s="288"/>
      <c r="LVJ4470" s="288"/>
      <c r="LVK4470" s="288"/>
      <c r="LVL4470" s="288"/>
      <c r="LVM4470" s="288"/>
      <c r="LVN4470" s="288"/>
      <c r="LVO4470" s="288"/>
      <c r="LVP4470" s="288"/>
      <c r="LVQ4470" s="288"/>
      <c r="LVR4470" s="288"/>
      <c r="LVS4470" s="288"/>
      <c r="LVT4470" s="288"/>
      <c r="LVU4470" s="288"/>
      <c r="LVV4470" s="288"/>
      <c r="LVW4470" s="288"/>
      <c r="LVX4470" s="288"/>
      <c r="LVY4470" s="288"/>
      <c r="LVZ4470" s="288"/>
      <c r="LWA4470" s="288"/>
      <c r="LWB4470" s="288"/>
      <c r="LWC4470" s="288"/>
      <c r="LWD4470" s="288"/>
      <c r="LWE4470" s="288"/>
      <c r="LWF4470" s="288"/>
      <c r="LWG4470" s="288"/>
      <c r="LWH4470" s="288"/>
      <c r="LWI4470" s="288"/>
      <c r="LWJ4470" s="288"/>
      <c r="LWK4470" s="288"/>
      <c r="LWL4470" s="288"/>
      <c r="LWM4470" s="288"/>
      <c r="LWN4470" s="288"/>
      <c r="LWO4470" s="288"/>
      <c r="LWP4470" s="288"/>
      <c r="LWQ4470" s="288"/>
      <c r="LWR4470" s="288"/>
      <c r="LWS4470" s="288"/>
      <c r="LWT4470" s="288"/>
      <c r="LWU4470" s="288"/>
      <c r="LWV4470" s="288"/>
      <c r="LWW4470" s="288"/>
      <c r="LWX4470" s="288"/>
      <c r="LWY4470" s="288"/>
      <c r="LWZ4470" s="288"/>
      <c r="LXA4470" s="288"/>
      <c r="LXB4470" s="288"/>
      <c r="LXC4470" s="288"/>
      <c r="LXD4470" s="288"/>
      <c r="LXE4470" s="288"/>
      <c r="LXF4470" s="288"/>
      <c r="LXG4470" s="288"/>
      <c r="LXH4470" s="288"/>
      <c r="LXI4470" s="288"/>
      <c r="LXJ4470" s="288"/>
      <c r="LXK4470" s="288"/>
      <c r="LXL4470" s="288"/>
      <c r="LXM4470" s="288"/>
      <c r="LXN4470" s="288"/>
      <c r="LXO4470" s="288"/>
      <c r="LXP4470" s="288"/>
      <c r="LXQ4470" s="288"/>
      <c r="LXR4470" s="288"/>
      <c r="LXS4470" s="288"/>
      <c r="LXT4470" s="288"/>
      <c r="LXU4470" s="288"/>
      <c r="LXV4470" s="288"/>
      <c r="LXW4470" s="288"/>
      <c r="LXX4470" s="288"/>
      <c r="LXY4470" s="288"/>
      <c r="LXZ4470" s="288"/>
      <c r="LYA4470" s="288"/>
      <c r="LYB4470" s="288"/>
      <c r="LYC4470" s="288"/>
      <c r="LYD4470" s="288"/>
      <c r="LYE4470" s="288"/>
      <c r="LYF4470" s="288"/>
      <c r="LYG4470" s="288"/>
      <c r="LYH4470" s="288"/>
      <c r="LYI4470" s="288"/>
      <c r="LYJ4470" s="288"/>
      <c r="LYK4470" s="288"/>
      <c r="LYL4470" s="288"/>
      <c r="LYM4470" s="288"/>
      <c r="LYN4470" s="288"/>
      <c r="LYO4470" s="288"/>
      <c r="LYP4470" s="288"/>
      <c r="LYQ4470" s="288"/>
      <c r="LYR4470" s="288"/>
      <c r="LYS4470" s="288"/>
      <c r="LYT4470" s="288"/>
      <c r="LYU4470" s="288"/>
      <c r="LYV4470" s="288"/>
      <c r="LYW4470" s="288"/>
      <c r="LYX4470" s="288"/>
      <c r="LYY4470" s="288"/>
      <c r="LYZ4470" s="288"/>
      <c r="LZA4470" s="288"/>
      <c r="LZB4470" s="288"/>
      <c r="LZC4470" s="288"/>
      <c r="LZD4470" s="288"/>
      <c r="LZE4470" s="288"/>
      <c r="LZF4470" s="288"/>
      <c r="LZG4470" s="288"/>
      <c r="LZH4470" s="288"/>
      <c r="LZI4470" s="288"/>
      <c r="LZJ4470" s="288"/>
      <c r="LZK4470" s="288"/>
      <c r="LZL4470" s="288"/>
      <c r="LZM4470" s="288"/>
      <c r="LZN4470" s="288"/>
      <c r="LZO4470" s="288"/>
      <c r="LZP4470" s="288"/>
      <c r="LZQ4470" s="288"/>
      <c r="LZR4470" s="288"/>
      <c r="LZS4470" s="288"/>
      <c r="LZT4470" s="288"/>
      <c r="LZU4470" s="288"/>
      <c r="LZV4470" s="288"/>
      <c r="LZW4470" s="288"/>
      <c r="LZX4470" s="288"/>
      <c r="LZY4470" s="288"/>
      <c r="LZZ4470" s="288"/>
      <c r="MAA4470" s="288"/>
      <c r="MAB4470" s="288"/>
      <c r="MAC4470" s="288"/>
      <c r="MAD4470" s="288"/>
      <c r="MAE4470" s="288"/>
      <c r="MAF4470" s="288"/>
      <c r="MAG4470" s="288"/>
      <c r="MAH4470" s="288"/>
      <c r="MAI4470" s="288"/>
      <c r="MAJ4470" s="288"/>
      <c r="MAK4470" s="288"/>
      <c r="MAL4470" s="288"/>
      <c r="MAM4470" s="288"/>
      <c r="MAN4470" s="288"/>
      <c r="MAO4470" s="288"/>
      <c r="MAP4470" s="288"/>
      <c r="MAQ4470" s="288"/>
      <c r="MAR4470" s="288"/>
      <c r="MAS4470" s="288"/>
      <c r="MAT4470" s="288"/>
      <c r="MAU4470" s="288"/>
      <c r="MAV4470" s="288"/>
      <c r="MAW4470" s="288"/>
      <c r="MAX4470" s="288"/>
      <c r="MAY4470" s="288"/>
      <c r="MAZ4470" s="288"/>
      <c r="MBA4470" s="288"/>
      <c r="MBB4470" s="288"/>
      <c r="MBC4470" s="288"/>
      <c r="MBD4470" s="288"/>
      <c r="MBE4470" s="288"/>
      <c r="MBF4470" s="288"/>
      <c r="MBG4470" s="288"/>
      <c r="MBH4470" s="288"/>
      <c r="MBI4470" s="288"/>
      <c r="MBJ4470" s="288"/>
      <c r="MBK4470" s="288"/>
      <c r="MBL4470" s="288"/>
      <c r="MBM4470" s="288"/>
      <c r="MBN4470" s="288"/>
      <c r="MBO4470" s="288"/>
      <c r="MBP4470" s="288"/>
      <c r="MBQ4470" s="288"/>
      <c r="MBR4470" s="288"/>
      <c r="MBS4470" s="288"/>
      <c r="MBT4470" s="288"/>
      <c r="MBU4470" s="288"/>
      <c r="MBV4470" s="288"/>
      <c r="MBW4470" s="288"/>
      <c r="MBX4470" s="288"/>
      <c r="MBY4470" s="288"/>
      <c r="MBZ4470" s="288"/>
      <c r="MCA4470" s="288"/>
      <c r="MCB4470" s="288"/>
      <c r="MCC4470" s="288"/>
      <c r="MCD4470" s="288"/>
      <c r="MCE4470" s="288"/>
      <c r="MCF4470" s="288"/>
      <c r="MCG4470" s="288"/>
      <c r="MCH4470" s="288"/>
      <c r="MCI4470" s="288"/>
      <c r="MCJ4470" s="288"/>
      <c r="MCK4470" s="288"/>
      <c r="MCL4470" s="288"/>
      <c r="MCM4470" s="288"/>
      <c r="MCN4470" s="288"/>
      <c r="MCO4470" s="288"/>
      <c r="MCP4470" s="288"/>
      <c r="MCQ4470" s="288"/>
      <c r="MCR4470" s="288"/>
      <c r="MCS4470" s="288"/>
      <c r="MCT4470" s="288"/>
      <c r="MCU4470" s="288"/>
      <c r="MCV4470" s="288"/>
      <c r="MCW4470" s="288"/>
      <c r="MCX4470" s="288"/>
      <c r="MCY4470" s="288"/>
      <c r="MCZ4470" s="288"/>
      <c r="MDA4470" s="288"/>
      <c r="MDB4470" s="288"/>
      <c r="MDC4470" s="288"/>
      <c r="MDD4470" s="288"/>
      <c r="MDE4470" s="288"/>
      <c r="MDF4470" s="288"/>
      <c r="MDG4470" s="288"/>
      <c r="MDH4470" s="288"/>
      <c r="MDI4470" s="288"/>
      <c r="MDJ4470" s="288"/>
      <c r="MDK4470" s="288"/>
      <c r="MDL4470" s="288"/>
      <c r="MDM4470" s="288"/>
      <c r="MDN4470" s="288"/>
      <c r="MDO4470" s="288"/>
      <c r="MDP4470" s="288"/>
      <c r="MDQ4470" s="288"/>
      <c r="MDR4470" s="288"/>
      <c r="MDS4470" s="288"/>
      <c r="MDT4470" s="288"/>
      <c r="MDU4470" s="288"/>
      <c r="MDV4470" s="288"/>
      <c r="MDW4470" s="288"/>
      <c r="MDX4470" s="288"/>
      <c r="MDY4470" s="288"/>
      <c r="MDZ4470" s="288"/>
      <c r="MEA4470" s="288"/>
      <c r="MEB4470" s="288"/>
      <c r="MEC4470" s="288"/>
      <c r="MED4470" s="288"/>
      <c r="MEE4470" s="288"/>
      <c r="MEF4470" s="288"/>
      <c r="MEG4470" s="288"/>
      <c r="MEH4470" s="288"/>
      <c r="MEI4470" s="288"/>
      <c r="MEJ4470" s="288"/>
      <c r="MEK4470" s="288"/>
      <c r="MEL4470" s="288"/>
      <c r="MEM4470" s="288"/>
      <c r="MEN4470" s="288"/>
      <c r="MEO4470" s="288"/>
      <c r="MEP4470" s="288"/>
      <c r="MEQ4470" s="288"/>
      <c r="MER4470" s="288"/>
      <c r="MES4470" s="288"/>
      <c r="MET4470" s="288"/>
      <c r="MEU4470" s="288"/>
      <c r="MEV4470" s="288"/>
      <c r="MEW4470" s="288"/>
      <c r="MEX4470" s="288"/>
      <c r="MEY4470" s="288"/>
      <c r="MEZ4470" s="288"/>
      <c r="MFA4470" s="288"/>
      <c r="MFB4470" s="288"/>
      <c r="MFC4470" s="288"/>
      <c r="MFD4470" s="288"/>
      <c r="MFE4470" s="288"/>
      <c r="MFF4470" s="288"/>
      <c r="MFG4470" s="288"/>
      <c r="MFH4470" s="288"/>
      <c r="MFI4470" s="288"/>
      <c r="MFJ4470" s="288"/>
      <c r="MFK4470" s="288"/>
      <c r="MFL4470" s="288"/>
      <c r="MFM4470" s="288"/>
      <c r="MFN4470" s="288"/>
      <c r="MFO4470" s="288"/>
      <c r="MFP4470" s="288"/>
      <c r="MFQ4470" s="288"/>
      <c r="MFR4470" s="288"/>
      <c r="MFS4470" s="288"/>
      <c r="MFT4470" s="288"/>
      <c r="MFU4470" s="288"/>
      <c r="MFV4470" s="288"/>
      <c r="MFW4470" s="288"/>
      <c r="MFX4470" s="288"/>
      <c r="MFY4470" s="288"/>
      <c r="MFZ4470" s="288"/>
      <c r="MGA4470" s="288"/>
      <c r="MGB4470" s="288"/>
      <c r="MGC4470" s="288"/>
      <c r="MGD4470" s="288"/>
      <c r="MGE4470" s="288"/>
      <c r="MGF4470" s="288"/>
      <c r="MGG4470" s="288"/>
      <c r="MGH4470" s="288"/>
      <c r="MGI4470" s="288"/>
      <c r="MGJ4470" s="288"/>
      <c r="MGK4470" s="288"/>
      <c r="MGL4470" s="288"/>
      <c r="MGM4470" s="288"/>
      <c r="MGN4470" s="288"/>
      <c r="MGO4470" s="288"/>
      <c r="MGP4470" s="288"/>
      <c r="MGQ4470" s="288"/>
      <c r="MGR4470" s="288"/>
      <c r="MGS4470" s="288"/>
      <c r="MGT4470" s="288"/>
      <c r="MGU4470" s="288"/>
      <c r="MGV4470" s="288"/>
      <c r="MGW4470" s="288"/>
      <c r="MGX4470" s="288"/>
      <c r="MGY4470" s="288"/>
      <c r="MGZ4470" s="288"/>
      <c r="MHA4470" s="288"/>
      <c r="MHB4470" s="288"/>
      <c r="MHC4470" s="288"/>
      <c r="MHD4470" s="288"/>
      <c r="MHE4470" s="288"/>
      <c r="MHF4470" s="288"/>
      <c r="MHG4470" s="288"/>
      <c r="MHH4470" s="288"/>
      <c r="MHI4470" s="288"/>
      <c r="MHJ4470" s="288"/>
      <c r="MHK4470" s="288"/>
      <c r="MHL4470" s="288"/>
      <c r="MHM4470" s="288"/>
      <c r="MHN4470" s="288"/>
      <c r="MHO4470" s="288"/>
      <c r="MHP4470" s="288"/>
      <c r="MHQ4470" s="288"/>
      <c r="MHR4470" s="288"/>
      <c r="MHS4470" s="288"/>
      <c r="MHT4470" s="288"/>
      <c r="MHU4470" s="288"/>
      <c r="MHV4470" s="288"/>
      <c r="MHW4470" s="288"/>
      <c r="MHX4470" s="288"/>
      <c r="MHY4470" s="288"/>
      <c r="MHZ4470" s="288"/>
      <c r="MIA4470" s="288"/>
      <c r="MIB4470" s="288"/>
      <c r="MIC4470" s="288"/>
      <c r="MID4470" s="288"/>
      <c r="MIE4470" s="288"/>
      <c r="MIF4470" s="288"/>
      <c r="MIG4470" s="288"/>
      <c r="MIH4470" s="288"/>
      <c r="MII4470" s="288"/>
      <c r="MIJ4470" s="288"/>
      <c r="MIK4470" s="288"/>
      <c r="MIL4470" s="288"/>
      <c r="MIM4470" s="288"/>
      <c r="MIN4470" s="288"/>
      <c r="MIO4470" s="288"/>
      <c r="MIP4470" s="288"/>
      <c r="MIQ4470" s="288"/>
      <c r="MIR4470" s="288"/>
      <c r="MIS4470" s="288"/>
      <c r="MIT4470" s="288"/>
      <c r="MIU4470" s="288"/>
      <c r="MIV4470" s="288"/>
      <c r="MIW4470" s="288"/>
      <c r="MIX4470" s="288"/>
      <c r="MIY4470" s="288"/>
      <c r="MIZ4470" s="288"/>
      <c r="MJA4470" s="288"/>
      <c r="MJB4470" s="288"/>
      <c r="MJC4470" s="288"/>
      <c r="MJD4470" s="288"/>
      <c r="MJE4470" s="288"/>
      <c r="MJF4470" s="288"/>
      <c r="MJG4470" s="288"/>
      <c r="MJH4470" s="288"/>
      <c r="MJI4470" s="288"/>
      <c r="MJJ4470" s="288"/>
      <c r="MJK4470" s="288"/>
      <c r="MJL4470" s="288"/>
      <c r="MJM4470" s="288"/>
      <c r="MJN4470" s="288"/>
      <c r="MJO4470" s="288"/>
      <c r="MJP4470" s="288"/>
      <c r="MJQ4470" s="288"/>
      <c r="MJR4470" s="288"/>
      <c r="MJS4470" s="288"/>
      <c r="MJT4470" s="288"/>
      <c r="MJU4470" s="288"/>
      <c r="MJV4470" s="288"/>
      <c r="MJW4470" s="288"/>
      <c r="MJX4470" s="288"/>
      <c r="MJY4470" s="288"/>
      <c r="MJZ4470" s="288"/>
      <c r="MKA4470" s="288"/>
      <c r="MKB4470" s="288"/>
      <c r="MKC4470" s="288"/>
      <c r="MKD4470" s="288"/>
      <c r="MKE4470" s="288"/>
      <c r="MKF4470" s="288"/>
      <c r="MKG4470" s="288"/>
      <c r="MKH4470" s="288"/>
      <c r="MKI4470" s="288"/>
      <c r="MKJ4470" s="288"/>
      <c r="MKK4470" s="288"/>
      <c r="MKL4470" s="288"/>
      <c r="MKM4470" s="288"/>
      <c r="MKN4470" s="288"/>
      <c r="MKO4470" s="288"/>
      <c r="MKP4470" s="288"/>
      <c r="MKQ4470" s="288"/>
      <c r="MKR4470" s="288"/>
      <c r="MKS4470" s="288"/>
      <c r="MKT4470" s="288"/>
      <c r="MKU4470" s="288"/>
      <c r="MKV4470" s="288"/>
      <c r="MKW4470" s="288"/>
      <c r="MKX4470" s="288"/>
      <c r="MKY4470" s="288"/>
      <c r="MKZ4470" s="288"/>
      <c r="MLA4470" s="288"/>
      <c r="MLB4470" s="288"/>
      <c r="MLC4470" s="288"/>
      <c r="MLD4470" s="288"/>
      <c r="MLE4470" s="288"/>
      <c r="MLF4470" s="288"/>
      <c r="MLG4470" s="288"/>
      <c r="MLH4470" s="288"/>
      <c r="MLI4470" s="288"/>
      <c r="MLJ4470" s="288"/>
      <c r="MLK4470" s="288"/>
      <c r="MLL4470" s="288"/>
      <c r="MLM4470" s="288"/>
      <c r="MLN4470" s="288"/>
      <c r="MLO4470" s="288"/>
      <c r="MLP4470" s="288"/>
      <c r="MLQ4470" s="288"/>
      <c r="MLR4470" s="288"/>
      <c r="MLS4470" s="288"/>
      <c r="MLT4470" s="288"/>
      <c r="MLU4470" s="288"/>
      <c r="MLV4470" s="288"/>
      <c r="MLW4470" s="288"/>
      <c r="MLX4470" s="288"/>
      <c r="MLY4470" s="288"/>
      <c r="MLZ4470" s="288"/>
      <c r="MMA4470" s="288"/>
      <c r="MMB4470" s="288"/>
      <c r="MMC4470" s="288"/>
      <c r="MMD4470" s="288"/>
      <c r="MME4470" s="288"/>
      <c r="MMF4470" s="288"/>
      <c r="MMG4470" s="288"/>
      <c r="MMH4470" s="288"/>
      <c r="MMI4470" s="288"/>
      <c r="MMJ4470" s="288"/>
      <c r="MMK4470" s="288"/>
      <c r="MML4470" s="288"/>
      <c r="MMM4470" s="288"/>
      <c r="MMN4470" s="288"/>
      <c r="MMO4470" s="288"/>
      <c r="MMP4470" s="288"/>
      <c r="MMQ4470" s="288"/>
      <c r="MMR4470" s="288"/>
      <c r="MMS4470" s="288"/>
      <c r="MMT4470" s="288"/>
      <c r="MMU4470" s="288"/>
      <c r="MMV4470" s="288"/>
      <c r="MMW4470" s="288"/>
      <c r="MMX4470" s="288"/>
      <c r="MMY4470" s="288"/>
      <c r="MMZ4470" s="288"/>
      <c r="MNA4470" s="288"/>
      <c r="MNB4470" s="288"/>
      <c r="MNC4470" s="288"/>
      <c r="MND4470" s="288"/>
      <c r="MNE4470" s="288"/>
      <c r="MNF4470" s="288"/>
      <c r="MNG4470" s="288"/>
      <c r="MNH4470" s="288"/>
      <c r="MNI4470" s="288"/>
      <c r="MNJ4470" s="288"/>
      <c r="MNK4470" s="288"/>
      <c r="MNL4470" s="288"/>
      <c r="MNM4470" s="288"/>
      <c r="MNN4470" s="288"/>
      <c r="MNO4470" s="288"/>
      <c r="MNP4470" s="288"/>
      <c r="MNQ4470" s="288"/>
      <c r="MNR4470" s="288"/>
      <c r="MNS4470" s="288"/>
      <c r="MNT4470" s="288"/>
      <c r="MNU4470" s="288"/>
      <c r="MNV4470" s="288"/>
      <c r="MNW4470" s="288"/>
      <c r="MNX4470" s="288"/>
      <c r="MNY4470" s="288"/>
      <c r="MNZ4470" s="288"/>
      <c r="MOA4470" s="288"/>
      <c r="MOB4470" s="288"/>
      <c r="MOC4470" s="288"/>
      <c r="MOD4470" s="288"/>
      <c r="MOE4470" s="288"/>
      <c r="MOF4470" s="288"/>
      <c r="MOG4470" s="288"/>
      <c r="MOH4470" s="288"/>
      <c r="MOI4470" s="288"/>
      <c r="MOJ4470" s="288"/>
      <c r="MOK4470" s="288"/>
      <c r="MOL4470" s="288"/>
      <c r="MOM4470" s="288"/>
      <c r="MON4470" s="288"/>
      <c r="MOO4470" s="288"/>
      <c r="MOP4470" s="288"/>
      <c r="MOQ4470" s="288"/>
      <c r="MOR4470" s="288"/>
      <c r="MOS4470" s="288"/>
      <c r="MOT4470" s="288"/>
      <c r="MOU4470" s="288"/>
      <c r="MOV4470" s="288"/>
      <c r="MOW4470" s="288"/>
      <c r="MOX4470" s="288"/>
      <c r="MOY4470" s="288"/>
      <c r="MOZ4470" s="288"/>
      <c r="MPA4470" s="288"/>
      <c r="MPB4470" s="288"/>
      <c r="MPC4470" s="288"/>
      <c r="MPD4470" s="288"/>
      <c r="MPE4470" s="288"/>
      <c r="MPF4470" s="288"/>
      <c r="MPG4470" s="288"/>
      <c r="MPH4470" s="288"/>
      <c r="MPI4470" s="288"/>
      <c r="MPJ4470" s="288"/>
      <c r="MPK4470" s="288"/>
      <c r="MPL4470" s="288"/>
      <c r="MPM4470" s="288"/>
      <c r="MPN4470" s="288"/>
      <c r="MPO4470" s="288"/>
      <c r="MPP4470" s="288"/>
      <c r="MPQ4470" s="288"/>
      <c r="MPR4470" s="288"/>
      <c r="MPS4470" s="288"/>
      <c r="MPT4470" s="288"/>
      <c r="MPU4470" s="288"/>
      <c r="MPV4470" s="288"/>
      <c r="MPW4470" s="288"/>
      <c r="MPX4470" s="288"/>
      <c r="MPY4470" s="288"/>
      <c r="MPZ4470" s="288"/>
      <c r="MQA4470" s="288"/>
      <c r="MQB4470" s="288"/>
      <c r="MQC4470" s="288"/>
      <c r="MQD4470" s="288"/>
      <c r="MQE4470" s="288"/>
      <c r="MQF4470" s="288"/>
      <c r="MQG4470" s="288"/>
      <c r="MQH4470" s="288"/>
      <c r="MQI4470" s="288"/>
      <c r="MQJ4470" s="288"/>
      <c r="MQK4470" s="288"/>
      <c r="MQL4470" s="288"/>
      <c r="MQM4470" s="288"/>
      <c r="MQN4470" s="288"/>
      <c r="MQO4470" s="288"/>
      <c r="MQP4470" s="288"/>
      <c r="MQQ4470" s="288"/>
      <c r="MQR4470" s="288"/>
      <c r="MQS4470" s="288"/>
      <c r="MQT4470" s="288"/>
      <c r="MQU4470" s="288"/>
      <c r="MQV4470" s="288"/>
      <c r="MQW4470" s="288"/>
      <c r="MQX4470" s="288"/>
      <c r="MQY4470" s="288"/>
      <c r="MQZ4470" s="288"/>
      <c r="MRA4470" s="288"/>
      <c r="MRB4470" s="288"/>
      <c r="MRC4470" s="288"/>
      <c r="MRD4470" s="288"/>
      <c r="MRE4470" s="288"/>
      <c r="MRF4470" s="288"/>
      <c r="MRG4470" s="288"/>
      <c r="MRH4470" s="288"/>
      <c r="MRI4470" s="288"/>
      <c r="MRJ4470" s="288"/>
      <c r="MRK4470" s="288"/>
      <c r="MRL4470" s="288"/>
      <c r="MRM4470" s="288"/>
      <c r="MRN4470" s="288"/>
      <c r="MRO4470" s="288"/>
      <c r="MRP4470" s="288"/>
      <c r="MRQ4470" s="288"/>
      <c r="MRR4470" s="288"/>
      <c r="MRS4470" s="288"/>
      <c r="MRT4470" s="288"/>
      <c r="MRU4470" s="288"/>
      <c r="MRV4470" s="288"/>
      <c r="MRW4470" s="288"/>
      <c r="MRX4470" s="288"/>
      <c r="MRY4470" s="288"/>
      <c r="MRZ4470" s="288"/>
      <c r="MSA4470" s="288"/>
      <c r="MSB4470" s="288"/>
      <c r="MSC4470" s="288"/>
      <c r="MSD4470" s="288"/>
      <c r="MSE4470" s="288"/>
      <c r="MSF4470" s="288"/>
      <c r="MSG4470" s="288"/>
      <c r="MSH4470" s="288"/>
      <c r="MSI4470" s="288"/>
      <c r="MSJ4470" s="288"/>
      <c r="MSK4470" s="288"/>
      <c r="MSL4470" s="288"/>
      <c r="MSM4470" s="288"/>
      <c r="MSN4470" s="288"/>
      <c r="MSO4470" s="288"/>
      <c r="MSP4470" s="288"/>
      <c r="MSQ4470" s="288"/>
      <c r="MSR4470" s="288"/>
      <c r="MSS4470" s="288"/>
      <c r="MST4470" s="288"/>
      <c r="MSU4470" s="288"/>
      <c r="MSV4470" s="288"/>
      <c r="MSW4470" s="288"/>
      <c r="MSX4470" s="288"/>
      <c r="MSY4470" s="288"/>
      <c r="MSZ4470" s="288"/>
      <c r="MTA4470" s="288"/>
      <c r="MTB4470" s="288"/>
      <c r="MTC4470" s="288"/>
      <c r="MTD4470" s="288"/>
      <c r="MTE4470" s="288"/>
      <c r="MTF4470" s="288"/>
      <c r="MTG4470" s="288"/>
      <c r="MTH4470" s="288"/>
      <c r="MTI4470" s="288"/>
      <c r="MTJ4470" s="288"/>
      <c r="MTK4470" s="288"/>
      <c r="MTL4470" s="288"/>
      <c r="MTM4470" s="288"/>
      <c r="MTN4470" s="288"/>
      <c r="MTO4470" s="288"/>
      <c r="MTP4470" s="288"/>
      <c r="MTQ4470" s="288"/>
      <c r="MTR4470" s="288"/>
      <c r="MTS4470" s="288"/>
      <c r="MTT4470" s="288"/>
      <c r="MTU4470" s="288"/>
      <c r="MTV4470" s="288"/>
      <c r="MTW4470" s="288"/>
      <c r="MTX4470" s="288"/>
      <c r="MTY4470" s="288"/>
      <c r="MTZ4470" s="288"/>
      <c r="MUA4470" s="288"/>
      <c r="MUB4470" s="288"/>
      <c r="MUC4470" s="288"/>
      <c r="MUD4470" s="288"/>
      <c r="MUE4470" s="288"/>
      <c r="MUF4470" s="288"/>
      <c r="MUG4470" s="288"/>
      <c r="MUH4470" s="288"/>
      <c r="MUI4470" s="288"/>
      <c r="MUJ4470" s="288"/>
      <c r="MUK4470" s="288"/>
      <c r="MUL4470" s="288"/>
      <c r="MUM4470" s="288"/>
      <c r="MUN4470" s="288"/>
      <c r="MUO4470" s="288"/>
      <c r="MUP4470" s="288"/>
      <c r="MUQ4470" s="288"/>
      <c r="MUR4470" s="288"/>
      <c r="MUS4470" s="288"/>
      <c r="MUT4470" s="288"/>
      <c r="MUU4470" s="288"/>
      <c r="MUV4470" s="288"/>
      <c r="MUW4470" s="288"/>
      <c r="MUX4470" s="288"/>
      <c r="MUY4470" s="288"/>
      <c r="MUZ4470" s="288"/>
      <c r="MVA4470" s="288"/>
      <c r="MVB4470" s="288"/>
      <c r="MVC4470" s="288"/>
      <c r="MVD4470" s="288"/>
      <c r="MVE4470" s="288"/>
      <c r="MVF4470" s="288"/>
      <c r="MVG4470" s="288"/>
      <c r="MVH4470" s="288"/>
      <c r="MVI4470" s="288"/>
      <c r="MVJ4470" s="288"/>
      <c r="MVK4470" s="288"/>
      <c r="MVL4470" s="288"/>
      <c r="MVM4470" s="288"/>
      <c r="MVN4470" s="288"/>
      <c r="MVO4470" s="288"/>
      <c r="MVP4470" s="288"/>
      <c r="MVQ4470" s="288"/>
      <c r="MVR4470" s="288"/>
      <c r="MVS4470" s="288"/>
      <c r="MVT4470" s="288"/>
      <c r="MVU4470" s="288"/>
      <c r="MVV4470" s="288"/>
      <c r="MVW4470" s="288"/>
      <c r="MVX4470" s="288"/>
      <c r="MVY4470" s="288"/>
      <c r="MVZ4470" s="288"/>
      <c r="MWA4470" s="288"/>
      <c r="MWB4470" s="288"/>
      <c r="MWC4470" s="288"/>
      <c r="MWD4470" s="288"/>
      <c r="MWE4470" s="288"/>
      <c r="MWF4470" s="288"/>
      <c r="MWG4470" s="288"/>
      <c r="MWH4470" s="288"/>
      <c r="MWI4470" s="288"/>
      <c r="MWJ4470" s="288"/>
      <c r="MWK4470" s="288"/>
      <c r="MWL4470" s="288"/>
      <c r="MWM4470" s="288"/>
      <c r="MWN4470" s="288"/>
      <c r="MWO4470" s="288"/>
      <c r="MWP4470" s="288"/>
      <c r="MWQ4470" s="288"/>
      <c r="MWR4470" s="288"/>
      <c r="MWS4470" s="288"/>
      <c r="MWT4470" s="288"/>
      <c r="MWU4470" s="288"/>
      <c r="MWV4470" s="288"/>
      <c r="MWW4470" s="288"/>
      <c r="MWX4470" s="288"/>
      <c r="MWY4470" s="288"/>
      <c r="MWZ4470" s="288"/>
      <c r="MXA4470" s="288"/>
      <c r="MXB4470" s="288"/>
      <c r="MXC4470" s="288"/>
      <c r="MXD4470" s="288"/>
      <c r="MXE4470" s="288"/>
      <c r="MXF4470" s="288"/>
      <c r="MXG4470" s="288"/>
      <c r="MXH4470" s="288"/>
      <c r="MXI4470" s="288"/>
      <c r="MXJ4470" s="288"/>
      <c r="MXK4470" s="288"/>
      <c r="MXL4470" s="288"/>
      <c r="MXM4470" s="288"/>
      <c r="MXN4470" s="288"/>
      <c r="MXO4470" s="288"/>
      <c r="MXP4470" s="288"/>
      <c r="MXQ4470" s="288"/>
      <c r="MXR4470" s="288"/>
      <c r="MXS4470" s="288"/>
      <c r="MXT4470" s="288"/>
      <c r="MXU4470" s="288"/>
      <c r="MXV4470" s="288"/>
      <c r="MXW4470" s="288"/>
      <c r="MXX4470" s="288"/>
      <c r="MXY4470" s="288"/>
      <c r="MXZ4470" s="288"/>
      <c r="MYA4470" s="288"/>
      <c r="MYB4470" s="288"/>
      <c r="MYC4470" s="288"/>
      <c r="MYD4470" s="288"/>
      <c r="MYE4470" s="288"/>
      <c r="MYF4470" s="288"/>
      <c r="MYG4470" s="288"/>
      <c r="MYH4470" s="288"/>
      <c r="MYI4470" s="288"/>
      <c r="MYJ4470" s="288"/>
      <c r="MYK4470" s="288"/>
      <c r="MYL4470" s="288"/>
      <c r="MYM4470" s="288"/>
      <c r="MYN4470" s="288"/>
      <c r="MYO4470" s="288"/>
      <c r="MYP4470" s="288"/>
      <c r="MYQ4470" s="288"/>
      <c r="MYR4470" s="288"/>
      <c r="MYS4470" s="288"/>
      <c r="MYT4470" s="288"/>
      <c r="MYU4470" s="288"/>
      <c r="MYV4470" s="288"/>
      <c r="MYW4470" s="288"/>
      <c r="MYX4470" s="288"/>
      <c r="MYY4470" s="288"/>
      <c r="MYZ4470" s="288"/>
      <c r="MZA4470" s="288"/>
      <c r="MZB4470" s="288"/>
      <c r="MZC4470" s="288"/>
      <c r="MZD4470" s="288"/>
      <c r="MZE4470" s="288"/>
      <c r="MZF4470" s="288"/>
      <c r="MZG4470" s="288"/>
      <c r="MZH4470" s="288"/>
      <c r="MZI4470" s="288"/>
      <c r="MZJ4470" s="288"/>
      <c r="MZK4470" s="288"/>
      <c r="MZL4470" s="288"/>
      <c r="MZM4470" s="288"/>
      <c r="MZN4470" s="288"/>
      <c r="MZO4470" s="288"/>
      <c r="MZP4470" s="288"/>
      <c r="MZQ4470" s="288"/>
      <c r="MZR4470" s="288"/>
      <c r="MZS4470" s="288"/>
      <c r="MZT4470" s="288"/>
      <c r="MZU4470" s="288"/>
      <c r="MZV4470" s="288"/>
      <c r="MZW4470" s="288"/>
      <c r="MZX4470" s="288"/>
      <c r="MZY4470" s="288"/>
      <c r="MZZ4470" s="288"/>
      <c r="NAA4470" s="288"/>
      <c r="NAB4470" s="288"/>
      <c r="NAC4470" s="288"/>
      <c r="NAD4470" s="288"/>
      <c r="NAE4470" s="288"/>
      <c r="NAF4470" s="288"/>
      <c r="NAG4470" s="288"/>
      <c r="NAH4470" s="288"/>
      <c r="NAI4470" s="288"/>
      <c r="NAJ4470" s="288"/>
      <c r="NAK4470" s="288"/>
      <c r="NAL4470" s="288"/>
      <c r="NAM4470" s="288"/>
      <c r="NAN4470" s="288"/>
      <c r="NAO4470" s="288"/>
      <c r="NAP4470" s="288"/>
      <c r="NAQ4470" s="288"/>
      <c r="NAR4470" s="288"/>
      <c r="NAS4470" s="288"/>
      <c r="NAT4470" s="288"/>
      <c r="NAU4470" s="288"/>
      <c r="NAV4470" s="288"/>
      <c r="NAW4470" s="288"/>
      <c r="NAX4470" s="288"/>
      <c r="NAY4470" s="288"/>
      <c r="NAZ4470" s="288"/>
      <c r="NBA4470" s="288"/>
      <c r="NBB4470" s="288"/>
      <c r="NBC4470" s="288"/>
      <c r="NBD4470" s="288"/>
      <c r="NBE4470" s="288"/>
      <c r="NBF4470" s="288"/>
      <c r="NBG4470" s="288"/>
      <c r="NBH4470" s="288"/>
      <c r="NBI4470" s="288"/>
      <c r="NBJ4470" s="288"/>
      <c r="NBK4470" s="288"/>
      <c r="NBL4470" s="288"/>
      <c r="NBM4470" s="288"/>
      <c r="NBN4470" s="288"/>
      <c r="NBO4470" s="288"/>
      <c r="NBP4470" s="288"/>
      <c r="NBQ4470" s="288"/>
      <c r="NBR4470" s="288"/>
      <c r="NBS4470" s="288"/>
      <c r="NBT4470" s="288"/>
      <c r="NBU4470" s="288"/>
      <c r="NBV4470" s="288"/>
      <c r="NBW4470" s="288"/>
      <c r="NBX4470" s="288"/>
      <c r="NBY4470" s="288"/>
      <c r="NBZ4470" s="288"/>
      <c r="NCA4470" s="288"/>
      <c r="NCB4470" s="288"/>
      <c r="NCC4470" s="288"/>
      <c r="NCD4470" s="288"/>
      <c r="NCE4470" s="288"/>
      <c r="NCF4470" s="288"/>
      <c r="NCG4470" s="288"/>
      <c r="NCH4470" s="288"/>
      <c r="NCI4470" s="288"/>
      <c r="NCJ4470" s="288"/>
      <c r="NCK4470" s="288"/>
      <c r="NCL4470" s="288"/>
      <c r="NCM4470" s="288"/>
      <c r="NCN4470" s="288"/>
      <c r="NCO4470" s="288"/>
      <c r="NCP4470" s="288"/>
      <c r="NCQ4470" s="288"/>
      <c r="NCR4470" s="288"/>
      <c r="NCS4470" s="288"/>
      <c r="NCT4470" s="288"/>
      <c r="NCU4470" s="288"/>
      <c r="NCV4470" s="288"/>
      <c r="NCW4470" s="288"/>
      <c r="NCX4470" s="288"/>
      <c r="NCY4470" s="288"/>
      <c r="NCZ4470" s="288"/>
      <c r="NDA4470" s="288"/>
      <c r="NDB4470" s="288"/>
      <c r="NDC4470" s="288"/>
      <c r="NDD4470" s="288"/>
      <c r="NDE4470" s="288"/>
      <c r="NDF4470" s="288"/>
      <c r="NDG4470" s="288"/>
      <c r="NDH4470" s="288"/>
      <c r="NDI4470" s="288"/>
      <c r="NDJ4470" s="288"/>
      <c r="NDK4470" s="288"/>
      <c r="NDL4470" s="288"/>
      <c r="NDM4470" s="288"/>
      <c r="NDN4470" s="288"/>
      <c r="NDO4470" s="288"/>
      <c r="NDP4470" s="288"/>
      <c r="NDQ4470" s="288"/>
      <c r="NDR4470" s="288"/>
      <c r="NDS4470" s="288"/>
      <c r="NDT4470" s="288"/>
      <c r="NDU4470" s="288"/>
      <c r="NDV4470" s="288"/>
      <c r="NDW4470" s="288"/>
      <c r="NDX4470" s="288"/>
      <c r="NDY4470" s="288"/>
      <c r="NDZ4470" s="288"/>
      <c r="NEA4470" s="288"/>
      <c r="NEB4470" s="288"/>
      <c r="NEC4470" s="288"/>
      <c r="NED4470" s="288"/>
      <c r="NEE4470" s="288"/>
      <c r="NEF4470" s="288"/>
      <c r="NEG4470" s="288"/>
      <c r="NEH4470" s="288"/>
      <c r="NEI4470" s="288"/>
      <c r="NEJ4470" s="288"/>
      <c r="NEK4470" s="288"/>
      <c r="NEL4470" s="288"/>
      <c r="NEM4470" s="288"/>
      <c r="NEN4470" s="288"/>
      <c r="NEO4470" s="288"/>
      <c r="NEP4470" s="288"/>
      <c r="NEQ4470" s="288"/>
      <c r="NER4470" s="288"/>
      <c r="NES4470" s="288"/>
      <c r="NET4470" s="288"/>
      <c r="NEU4470" s="288"/>
      <c r="NEV4470" s="288"/>
      <c r="NEW4470" s="288"/>
      <c r="NEX4470" s="288"/>
      <c r="NEY4470" s="288"/>
      <c r="NEZ4470" s="288"/>
      <c r="NFA4470" s="288"/>
      <c r="NFB4470" s="288"/>
      <c r="NFC4470" s="288"/>
      <c r="NFD4470" s="288"/>
      <c r="NFE4470" s="288"/>
      <c r="NFF4470" s="288"/>
      <c r="NFG4470" s="288"/>
      <c r="NFH4470" s="288"/>
      <c r="NFI4470" s="288"/>
      <c r="NFJ4470" s="288"/>
      <c r="NFK4470" s="288"/>
      <c r="NFL4470" s="288"/>
      <c r="NFM4470" s="288"/>
      <c r="NFN4470" s="288"/>
      <c r="NFO4470" s="288"/>
      <c r="NFP4470" s="288"/>
      <c r="NFQ4470" s="288"/>
      <c r="NFR4470" s="288"/>
      <c r="NFS4470" s="288"/>
      <c r="NFT4470" s="288"/>
      <c r="NFU4470" s="288"/>
      <c r="NFV4470" s="288"/>
      <c r="NFW4470" s="288"/>
      <c r="NFX4470" s="288"/>
      <c r="NFY4470" s="288"/>
      <c r="NFZ4470" s="288"/>
      <c r="NGA4470" s="288"/>
      <c r="NGB4470" s="288"/>
      <c r="NGC4470" s="288"/>
      <c r="NGD4470" s="288"/>
      <c r="NGE4470" s="288"/>
      <c r="NGF4470" s="288"/>
      <c r="NGG4470" s="288"/>
      <c r="NGH4470" s="288"/>
      <c r="NGI4470" s="288"/>
      <c r="NGJ4470" s="288"/>
      <c r="NGK4470" s="288"/>
      <c r="NGL4470" s="288"/>
      <c r="NGM4470" s="288"/>
      <c r="NGN4470" s="288"/>
      <c r="NGO4470" s="288"/>
      <c r="NGP4470" s="288"/>
      <c r="NGQ4470" s="288"/>
      <c r="NGR4470" s="288"/>
      <c r="NGS4470" s="288"/>
      <c r="NGT4470" s="288"/>
      <c r="NGU4470" s="288"/>
      <c r="NGV4470" s="288"/>
      <c r="NGW4470" s="288"/>
      <c r="NGX4470" s="288"/>
      <c r="NGY4470" s="288"/>
      <c r="NGZ4470" s="288"/>
      <c r="NHA4470" s="288"/>
      <c r="NHB4470" s="288"/>
      <c r="NHC4470" s="288"/>
      <c r="NHD4470" s="288"/>
      <c r="NHE4470" s="288"/>
      <c r="NHF4470" s="288"/>
      <c r="NHG4470" s="288"/>
      <c r="NHH4470" s="288"/>
      <c r="NHI4470" s="288"/>
      <c r="NHJ4470" s="288"/>
      <c r="NHK4470" s="288"/>
      <c r="NHL4470" s="288"/>
      <c r="NHM4470" s="288"/>
      <c r="NHN4470" s="288"/>
      <c r="NHO4470" s="288"/>
      <c r="NHP4470" s="288"/>
      <c r="NHQ4470" s="288"/>
      <c r="NHR4470" s="288"/>
      <c r="NHS4470" s="288"/>
      <c r="NHT4470" s="288"/>
      <c r="NHU4470" s="288"/>
      <c r="NHV4470" s="288"/>
      <c r="NHW4470" s="288"/>
      <c r="NHX4470" s="288"/>
      <c r="NHY4470" s="288"/>
      <c r="NHZ4470" s="288"/>
      <c r="NIA4470" s="288"/>
      <c r="NIB4470" s="288"/>
      <c r="NIC4470" s="288"/>
      <c r="NID4470" s="288"/>
      <c r="NIE4470" s="288"/>
      <c r="NIF4470" s="288"/>
      <c r="NIG4470" s="288"/>
      <c r="NIH4470" s="288"/>
      <c r="NII4470" s="288"/>
      <c r="NIJ4470" s="288"/>
      <c r="NIK4470" s="288"/>
      <c r="NIL4470" s="288"/>
      <c r="NIM4470" s="288"/>
      <c r="NIN4470" s="288"/>
      <c r="NIO4470" s="288"/>
      <c r="NIP4470" s="288"/>
      <c r="NIQ4470" s="288"/>
      <c r="NIR4470" s="288"/>
      <c r="NIS4470" s="288"/>
      <c r="NIT4470" s="288"/>
      <c r="NIU4470" s="288"/>
      <c r="NIV4470" s="288"/>
      <c r="NIW4470" s="288"/>
      <c r="NIX4470" s="288"/>
      <c r="NIY4470" s="288"/>
      <c r="NIZ4470" s="288"/>
      <c r="NJA4470" s="288"/>
      <c r="NJB4470" s="288"/>
      <c r="NJC4470" s="288"/>
      <c r="NJD4470" s="288"/>
      <c r="NJE4470" s="288"/>
      <c r="NJF4470" s="288"/>
      <c r="NJG4470" s="288"/>
      <c r="NJH4470" s="288"/>
      <c r="NJI4470" s="288"/>
      <c r="NJJ4470" s="288"/>
      <c r="NJK4470" s="288"/>
      <c r="NJL4470" s="288"/>
      <c r="NJM4470" s="288"/>
      <c r="NJN4470" s="288"/>
      <c r="NJO4470" s="288"/>
      <c r="NJP4470" s="288"/>
      <c r="NJQ4470" s="288"/>
      <c r="NJR4470" s="288"/>
      <c r="NJS4470" s="288"/>
      <c r="NJT4470" s="288"/>
      <c r="NJU4470" s="288"/>
      <c r="NJV4470" s="288"/>
      <c r="NJW4470" s="288"/>
      <c r="NJX4470" s="288"/>
      <c r="NJY4470" s="288"/>
      <c r="NJZ4470" s="288"/>
      <c r="NKA4470" s="288"/>
      <c r="NKB4470" s="288"/>
      <c r="NKC4470" s="288"/>
      <c r="NKD4470" s="288"/>
      <c r="NKE4470" s="288"/>
      <c r="NKF4470" s="288"/>
      <c r="NKG4470" s="288"/>
      <c r="NKH4470" s="288"/>
      <c r="NKI4470" s="288"/>
      <c r="NKJ4470" s="288"/>
      <c r="NKK4470" s="288"/>
      <c r="NKL4470" s="288"/>
      <c r="NKM4470" s="288"/>
      <c r="NKN4470" s="288"/>
      <c r="NKO4470" s="288"/>
      <c r="NKP4470" s="288"/>
      <c r="NKQ4470" s="288"/>
      <c r="NKR4470" s="288"/>
      <c r="NKS4470" s="288"/>
      <c r="NKT4470" s="288"/>
      <c r="NKU4470" s="288"/>
      <c r="NKV4470" s="288"/>
      <c r="NKW4470" s="288"/>
      <c r="NKX4470" s="288"/>
      <c r="NKY4470" s="288"/>
      <c r="NKZ4470" s="288"/>
      <c r="NLA4470" s="288"/>
      <c r="NLB4470" s="288"/>
      <c r="NLC4470" s="288"/>
      <c r="NLD4470" s="288"/>
      <c r="NLE4470" s="288"/>
      <c r="NLF4470" s="288"/>
      <c r="NLG4470" s="288"/>
      <c r="NLH4470" s="288"/>
      <c r="NLI4470" s="288"/>
      <c r="NLJ4470" s="288"/>
      <c r="NLK4470" s="288"/>
      <c r="NLL4470" s="288"/>
      <c r="NLM4470" s="288"/>
      <c r="NLN4470" s="288"/>
      <c r="NLO4470" s="288"/>
      <c r="NLP4470" s="288"/>
      <c r="NLQ4470" s="288"/>
      <c r="NLR4470" s="288"/>
      <c r="NLS4470" s="288"/>
      <c r="NLT4470" s="288"/>
      <c r="NLU4470" s="288"/>
      <c r="NLV4470" s="288"/>
      <c r="NLW4470" s="288"/>
      <c r="NLX4470" s="288"/>
      <c r="NLY4470" s="288"/>
      <c r="NLZ4470" s="288"/>
      <c r="NMA4470" s="288"/>
      <c r="NMB4470" s="288"/>
      <c r="NMC4470" s="288"/>
      <c r="NMD4470" s="288"/>
      <c r="NME4470" s="288"/>
      <c r="NMF4470" s="288"/>
      <c r="NMG4470" s="288"/>
      <c r="NMH4470" s="288"/>
      <c r="NMI4470" s="288"/>
      <c r="NMJ4470" s="288"/>
      <c r="NMK4470" s="288"/>
      <c r="NML4470" s="288"/>
      <c r="NMM4470" s="288"/>
      <c r="NMN4470" s="288"/>
      <c r="NMO4470" s="288"/>
      <c r="NMP4470" s="288"/>
      <c r="NMQ4470" s="288"/>
      <c r="NMR4470" s="288"/>
      <c r="NMS4470" s="288"/>
      <c r="NMT4470" s="288"/>
      <c r="NMU4470" s="288"/>
      <c r="NMV4470" s="288"/>
      <c r="NMW4470" s="288"/>
      <c r="NMX4470" s="288"/>
      <c r="NMY4470" s="288"/>
      <c r="NMZ4470" s="288"/>
      <c r="NNA4470" s="288"/>
      <c r="NNB4470" s="288"/>
      <c r="NNC4470" s="288"/>
      <c r="NND4470" s="288"/>
      <c r="NNE4470" s="288"/>
      <c r="NNF4470" s="288"/>
      <c r="NNG4470" s="288"/>
      <c r="NNH4470" s="288"/>
      <c r="NNI4470" s="288"/>
      <c r="NNJ4470" s="288"/>
      <c r="NNK4470" s="288"/>
      <c r="NNL4470" s="288"/>
      <c r="NNM4470" s="288"/>
      <c r="NNN4470" s="288"/>
      <c r="NNO4470" s="288"/>
      <c r="NNP4470" s="288"/>
      <c r="NNQ4470" s="288"/>
      <c r="NNR4470" s="288"/>
      <c r="NNS4470" s="288"/>
      <c r="NNT4470" s="288"/>
      <c r="NNU4470" s="288"/>
      <c r="NNV4470" s="288"/>
      <c r="NNW4470" s="288"/>
      <c r="NNX4470" s="288"/>
      <c r="NNY4470" s="288"/>
      <c r="NNZ4470" s="288"/>
      <c r="NOA4470" s="288"/>
      <c r="NOB4470" s="288"/>
      <c r="NOC4470" s="288"/>
      <c r="NOD4470" s="288"/>
      <c r="NOE4470" s="288"/>
      <c r="NOF4470" s="288"/>
      <c r="NOG4470" s="288"/>
      <c r="NOH4470" s="288"/>
      <c r="NOI4470" s="288"/>
      <c r="NOJ4470" s="288"/>
      <c r="NOK4470" s="288"/>
      <c r="NOL4470" s="288"/>
      <c r="NOM4470" s="288"/>
      <c r="NON4470" s="288"/>
      <c r="NOO4470" s="288"/>
      <c r="NOP4470" s="288"/>
      <c r="NOQ4470" s="288"/>
      <c r="NOR4470" s="288"/>
      <c r="NOS4470" s="288"/>
      <c r="NOT4470" s="288"/>
      <c r="NOU4470" s="288"/>
      <c r="NOV4470" s="288"/>
      <c r="NOW4470" s="288"/>
      <c r="NOX4470" s="288"/>
      <c r="NOY4470" s="288"/>
      <c r="NOZ4470" s="288"/>
      <c r="NPA4470" s="288"/>
      <c r="NPB4470" s="288"/>
      <c r="NPC4470" s="288"/>
      <c r="NPD4470" s="288"/>
      <c r="NPE4470" s="288"/>
      <c r="NPF4470" s="288"/>
      <c r="NPG4470" s="288"/>
      <c r="NPH4470" s="288"/>
      <c r="NPI4470" s="288"/>
      <c r="NPJ4470" s="288"/>
      <c r="NPK4470" s="288"/>
      <c r="NPL4470" s="288"/>
      <c r="NPM4470" s="288"/>
      <c r="NPN4470" s="288"/>
      <c r="NPO4470" s="288"/>
      <c r="NPP4470" s="288"/>
      <c r="NPQ4470" s="288"/>
      <c r="NPR4470" s="288"/>
      <c r="NPS4470" s="288"/>
      <c r="NPT4470" s="288"/>
      <c r="NPU4470" s="288"/>
      <c r="NPV4470" s="288"/>
      <c r="NPW4470" s="288"/>
      <c r="NPX4470" s="288"/>
      <c r="NPY4470" s="288"/>
      <c r="NPZ4470" s="288"/>
      <c r="NQA4470" s="288"/>
      <c r="NQB4470" s="288"/>
      <c r="NQC4470" s="288"/>
      <c r="NQD4470" s="288"/>
      <c r="NQE4470" s="288"/>
      <c r="NQF4470" s="288"/>
      <c r="NQG4470" s="288"/>
      <c r="NQH4470" s="288"/>
      <c r="NQI4470" s="288"/>
      <c r="NQJ4470" s="288"/>
      <c r="NQK4470" s="288"/>
      <c r="NQL4470" s="288"/>
      <c r="NQM4470" s="288"/>
      <c r="NQN4470" s="288"/>
      <c r="NQO4470" s="288"/>
      <c r="NQP4470" s="288"/>
      <c r="NQQ4470" s="288"/>
      <c r="NQR4470" s="288"/>
      <c r="NQS4470" s="288"/>
      <c r="NQT4470" s="288"/>
      <c r="NQU4470" s="288"/>
      <c r="NQV4470" s="288"/>
      <c r="NQW4470" s="288"/>
      <c r="NQX4470" s="288"/>
      <c r="NQY4470" s="288"/>
      <c r="NQZ4470" s="288"/>
      <c r="NRA4470" s="288"/>
      <c r="NRB4470" s="288"/>
      <c r="NRC4470" s="288"/>
      <c r="NRD4470" s="288"/>
      <c r="NRE4470" s="288"/>
      <c r="NRF4470" s="288"/>
      <c r="NRG4470" s="288"/>
      <c r="NRH4470" s="288"/>
      <c r="NRI4470" s="288"/>
      <c r="NRJ4470" s="288"/>
      <c r="NRK4470" s="288"/>
      <c r="NRL4470" s="288"/>
      <c r="NRM4470" s="288"/>
      <c r="NRN4470" s="288"/>
      <c r="NRO4470" s="288"/>
      <c r="NRP4470" s="288"/>
      <c r="NRQ4470" s="288"/>
      <c r="NRR4470" s="288"/>
      <c r="NRS4470" s="288"/>
      <c r="NRT4470" s="288"/>
      <c r="NRU4470" s="288"/>
      <c r="NRV4470" s="288"/>
      <c r="NRW4470" s="288"/>
      <c r="NRX4470" s="288"/>
      <c r="NRY4470" s="288"/>
      <c r="NRZ4470" s="288"/>
      <c r="NSA4470" s="288"/>
      <c r="NSB4470" s="288"/>
      <c r="NSC4470" s="288"/>
      <c r="NSD4470" s="288"/>
      <c r="NSE4470" s="288"/>
      <c r="NSF4470" s="288"/>
      <c r="NSG4470" s="288"/>
      <c r="NSH4470" s="288"/>
      <c r="NSI4470" s="288"/>
      <c r="NSJ4470" s="288"/>
      <c r="NSK4470" s="288"/>
      <c r="NSL4470" s="288"/>
      <c r="NSM4470" s="288"/>
      <c r="NSN4470" s="288"/>
      <c r="NSO4470" s="288"/>
      <c r="NSP4470" s="288"/>
      <c r="NSQ4470" s="288"/>
      <c r="NSR4470" s="288"/>
      <c r="NSS4470" s="288"/>
      <c r="NST4470" s="288"/>
      <c r="NSU4470" s="288"/>
      <c r="NSV4470" s="288"/>
      <c r="NSW4470" s="288"/>
      <c r="NSX4470" s="288"/>
      <c r="NSY4470" s="288"/>
      <c r="NSZ4470" s="288"/>
      <c r="NTA4470" s="288"/>
      <c r="NTB4470" s="288"/>
      <c r="NTC4470" s="288"/>
      <c r="NTD4470" s="288"/>
      <c r="NTE4470" s="288"/>
      <c r="NTF4470" s="288"/>
      <c r="NTG4470" s="288"/>
      <c r="NTH4470" s="288"/>
      <c r="NTI4470" s="288"/>
      <c r="NTJ4470" s="288"/>
      <c r="NTK4470" s="288"/>
      <c r="NTL4470" s="288"/>
      <c r="NTM4470" s="288"/>
      <c r="NTN4470" s="288"/>
      <c r="NTO4470" s="288"/>
      <c r="NTP4470" s="288"/>
      <c r="NTQ4470" s="288"/>
      <c r="NTR4470" s="288"/>
      <c r="NTS4470" s="288"/>
      <c r="NTT4470" s="288"/>
      <c r="NTU4470" s="288"/>
      <c r="NTV4470" s="288"/>
      <c r="NTW4470" s="288"/>
      <c r="NTX4470" s="288"/>
      <c r="NTY4470" s="288"/>
      <c r="NTZ4470" s="288"/>
      <c r="NUA4470" s="288"/>
      <c r="NUB4470" s="288"/>
      <c r="NUC4470" s="288"/>
      <c r="NUD4470" s="288"/>
      <c r="NUE4470" s="288"/>
      <c r="NUF4470" s="288"/>
      <c r="NUG4470" s="288"/>
      <c r="NUH4470" s="288"/>
      <c r="NUI4470" s="288"/>
      <c r="NUJ4470" s="288"/>
      <c r="NUK4470" s="288"/>
      <c r="NUL4470" s="288"/>
      <c r="NUM4470" s="288"/>
      <c r="NUN4470" s="288"/>
      <c r="NUO4470" s="288"/>
      <c r="NUP4470" s="288"/>
      <c r="NUQ4470" s="288"/>
      <c r="NUR4470" s="288"/>
      <c r="NUS4470" s="288"/>
      <c r="NUT4470" s="288"/>
      <c r="NUU4470" s="288"/>
      <c r="NUV4470" s="288"/>
      <c r="NUW4470" s="288"/>
      <c r="NUX4470" s="288"/>
      <c r="NUY4470" s="288"/>
      <c r="NUZ4470" s="288"/>
      <c r="NVA4470" s="288"/>
      <c r="NVB4470" s="288"/>
      <c r="NVC4470" s="288"/>
      <c r="NVD4470" s="288"/>
      <c r="NVE4470" s="288"/>
      <c r="NVF4470" s="288"/>
      <c r="NVG4470" s="288"/>
      <c r="NVH4470" s="288"/>
      <c r="NVI4470" s="288"/>
      <c r="NVJ4470" s="288"/>
      <c r="NVK4470" s="288"/>
      <c r="NVL4470" s="288"/>
      <c r="NVM4470" s="288"/>
      <c r="NVN4470" s="288"/>
      <c r="NVO4470" s="288"/>
      <c r="NVP4470" s="288"/>
      <c r="NVQ4470" s="288"/>
      <c r="NVR4470" s="288"/>
      <c r="NVS4470" s="288"/>
      <c r="NVT4470" s="288"/>
      <c r="NVU4470" s="288"/>
      <c r="NVV4470" s="288"/>
      <c r="NVW4470" s="288"/>
      <c r="NVX4470" s="288"/>
      <c r="NVY4470" s="288"/>
      <c r="NVZ4470" s="288"/>
      <c r="NWA4470" s="288"/>
      <c r="NWB4470" s="288"/>
      <c r="NWC4470" s="288"/>
      <c r="NWD4470" s="288"/>
      <c r="NWE4470" s="288"/>
      <c r="NWF4470" s="288"/>
      <c r="NWG4470" s="288"/>
      <c r="NWH4470" s="288"/>
      <c r="NWI4470" s="288"/>
      <c r="NWJ4470" s="288"/>
      <c r="NWK4470" s="288"/>
      <c r="NWL4470" s="288"/>
      <c r="NWM4470" s="288"/>
      <c r="NWN4470" s="288"/>
      <c r="NWO4470" s="288"/>
      <c r="NWP4470" s="288"/>
      <c r="NWQ4470" s="288"/>
      <c r="NWR4470" s="288"/>
      <c r="NWS4470" s="288"/>
      <c r="NWT4470" s="288"/>
      <c r="NWU4470" s="288"/>
      <c r="NWV4470" s="288"/>
      <c r="NWW4470" s="288"/>
      <c r="NWX4470" s="288"/>
      <c r="NWY4470" s="288"/>
      <c r="NWZ4470" s="288"/>
      <c r="NXA4470" s="288"/>
      <c r="NXB4470" s="288"/>
      <c r="NXC4470" s="288"/>
      <c r="NXD4470" s="288"/>
      <c r="NXE4470" s="288"/>
      <c r="NXF4470" s="288"/>
      <c r="NXG4470" s="288"/>
      <c r="NXH4470" s="288"/>
      <c r="NXI4470" s="288"/>
      <c r="NXJ4470" s="288"/>
      <c r="NXK4470" s="288"/>
      <c r="NXL4470" s="288"/>
      <c r="NXM4470" s="288"/>
      <c r="NXN4470" s="288"/>
      <c r="NXO4470" s="288"/>
      <c r="NXP4470" s="288"/>
      <c r="NXQ4470" s="288"/>
      <c r="NXR4470" s="288"/>
      <c r="NXS4470" s="288"/>
      <c r="NXT4470" s="288"/>
      <c r="NXU4470" s="288"/>
      <c r="NXV4470" s="288"/>
      <c r="NXW4470" s="288"/>
      <c r="NXX4470" s="288"/>
      <c r="NXY4470" s="288"/>
      <c r="NXZ4470" s="288"/>
      <c r="NYA4470" s="288"/>
      <c r="NYB4470" s="288"/>
      <c r="NYC4470" s="288"/>
      <c r="NYD4470" s="288"/>
      <c r="NYE4470" s="288"/>
      <c r="NYF4470" s="288"/>
      <c r="NYG4470" s="288"/>
      <c r="NYH4470" s="288"/>
      <c r="NYI4470" s="288"/>
      <c r="NYJ4470" s="288"/>
      <c r="NYK4470" s="288"/>
      <c r="NYL4470" s="288"/>
      <c r="NYM4470" s="288"/>
      <c r="NYN4470" s="288"/>
      <c r="NYO4470" s="288"/>
      <c r="NYP4470" s="288"/>
      <c r="NYQ4470" s="288"/>
      <c r="NYR4470" s="288"/>
      <c r="NYS4470" s="288"/>
      <c r="NYT4470" s="288"/>
      <c r="NYU4470" s="288"/>
      <c r="NYV4470" s="288"/>
      <c r="NYW4470" s="288"/>
      <c r="NYX4470" s="288"/>
      <c r="NYY4470" s="288"/>
      <c r="NYZ4470" s="288"/>
      <c r="NZA4470" s="288"/>
      <c r="NZB4470" s="288"/>
      <c r="NZC4470" s="288"/>
      <c r="NZD4470" s="288"/>
      <c r="NZE4470" s="288"/>
      <c r="NZF4470" s="288"/>
      <c r="NZG4470" s="288"/>
      <c r="NZH4470" s="288"/>
      <c r="NZI4470" s="288"/>
      <c r="NZJ4470" s="288"/>
      <c r="NZK4470" s="288"/>
      <c r="NZL4470" s="288"/>
      <c r="NZM4470" s="288"/>
      <c r="NZN4470" s="288"/>
      <c r="NZO4470" s="288"/>
      <c r="NZP4470" s="288"/>
      <c r="NZQ4470" s="288"/>
      <c r="NZR4470" s="288"/>
      <c r="NZS4470" s="288"/>
      <c r="NZT4470" s="288"/>
      <c r="NZU4470" s="288"/>
      <c r="NZV4470" s="288"/>
      <c r="NZW4470" s="288"/>
      <c r="NZX4470" s="288"/>
      <c r="NZY4470" s="288"/>
      <c r="NZZ4470" s="288"/>
      <c r="OAA4470" s="288"/>
      <c r="OAB4470" s="288"/>
      <c r="OAC4470" s="288"/>
      <c r="OAD4470" s="288"/>
      <c r="OAE4470" s="288"/>
      <c r="OAF4470" s="288"/>
      <c r="OAG4470" s="288"/>
      <c r="OAH4470" s="288"/>
      <c r="OAI4470" s="288"/>
      <c r="OAJ4470" s="288"/>
      <c r="OAK4470" s="288"/>
      <c r="OAL4470" s="288"/>
      <c r="OAM4470" s="288"/>
      <c r="OAN4470" s="288"/>
      <c r="OAO4470" s="288"/>
      <c r="OAP4470" s="288"/>
      <c r="OAQ4470" s="288"/>
      <c r="OAR4470" s="288"/>
      <c r="OAS4470" s="288"/>
      <c r="OAT4470" s="288"/>
      <c r="OAU4470" s="288"/>
      <c r="OAV4470" s="288"/>
      <c r="OAW4470" s="288"/>
      <c r="OAX4470" s="288"/>
      <c r="OAY4470" s="288"/>
      <c r="OAZ4470" s="288"/>
      <c r="OBA4470" s="288"/>
      <c r="OBB4470" s="288"/>
      <c r="OBC4470" s="288"/>
      <c r="OBD4470" s="288"/>
      <c r="OBE4470" s="288"/>
      <c r="OBF4470" s="288"/>
      <c r="OBG4470" s="288"/>
      <c r="OBH4470" s="288"/>
      <c r="OBI4470" s="288"/>
      <c r="OBJ4470" s="288"/>
      <c r="OBK4470" s="288"/>
      <c r="OBL4470" s="288"/>
      <c r="OBM4470" s="288"/>
      <c r="OBN4470" s="288"/>
      <c r="OBO4470" s="288"/>
      <c r="OBP4470" s="288"/>
      <c r="OBQ4470" s="288"/>
      <c r="OBR4470" s="288"/>
      <c r="OBS4470" s="288"/>
      <c r="OBT4470" s="288"/>
      <c r="OBU4470" s="288"/>
      <c r="OBV4470" s="288"/>
      <c r="OBW4470" s="288"/>
      <c r="OBX4470" s="288"/>
      <c r="OBY4470" s="288"/>
      <c r="OBZ4470" s="288"/>
      <c r="OCA4470" s="288"/>
      <c r="OCB4470" s="288"/>
      <c r="OCC4470" s="288"/>
      <c r="OCD4470" s="288"/>
      <c r="OCE4470" s="288"/>
      <c r="OCF4470" s="288"/>
      <c r="OCG4470" s="288"/>
      <c r="OCH4470" s="288"/>
      <c r="OCI4470" s="288"/>
      <c r="OCJ4470" s="288"/>
      <c r="OCK4470" s="288"/>
      <c r="OCL4470" s="288"/>
      <c r="OCM4470" s="288"/>
      <c r="OCN4470" s="288"/>
      <c r="OCO4470" s="288"/>
      <c r="OCP4470" s="288"/>
      <c r="OCQ4470" s="288"/>
      <c r="OCR4470" s="288"/>
      <c r="OCS4470" s="288"/>
      <c r="OCT4470" s="288"/>
      <c r="OCU4470" s="288"/>
      <c r="OCV4470" s="288"/>
      <c r="OCW4470" s="288"/>
      <c r="OCX4470" s="288"/>
      <c r="OCY4470" s="288"/>
      <c r="OCZ4470" s="288"/>
      <c r="ODA4470" s="288"/>
      <c r="ODB4470" s="288"/>
      <c r="ODC4470" s="288"/>
      <c r="ODD4470" s="288"/>
      <c r="ODE4470" s="288"/>
      <c r="ODF4470" s="288"/>
      <c r="ODG4470" s="288"/>
      <c r="ODH4470" s="288"/>
      <c r="ODI4470" s="288"/>
      <c r="ODJ4470" s="288"/>
      <c r="ODK4470" s="288"/>
      <c r="ODL4470" s="288"/>
      <c r="ODM4470" s="288"/>
      <c r="ODN4470" s="288"/>
      <c r="ODO4470" s="288"/>
      <c r="ODP4470" s="288"/>
      <c r="ODQ4470" s="288"/>
      <c r="ODR4470" s="288"/>
      <c r="ODS4470" s="288"/>
      <c r="ODT4470" s="288"/>
      <c r="ODU4470" s="288"/>
      <c r="ODV4470" s="288"/>
      <c r="ODW4470" s="288"/>
      <c r="ODX4470" s="288"/>
      <c r="ODY4470" s="288"/>
      <c r="ODZ4470" s="288"/>
      <c r="OEA4470" s="288"/>
      <c r="OEB4470" s="288"/>
      <c r="OEC4470" s="288"/>
      <c r="OED4470" s="288"/>
      <c r="OEE4470" s="288"/>
      <c r="OEF4470" s="288"/>
      <c r="OEG4470" s="288"/>
      <c r="OEH4470" s="288"/>
      <c r="OEI4470" s="288"/>
      <c r="OEJ4470" s="288"/>
      <c r="OEK4470" s="288"/>
      <c r="OEL4470" s="288"/>
      <c r="OEM4470" s="288"/>
      <c r="OEN4470" s="288"/>
      <c r="OEO4470" s="288"/>
      <c r="OEP4470" s="288"/>
      <c r="OEQ4470" s="288"/>
      <c r="OER4470" s="288"/>
      <c r="OES4470" s="288"/>
      <c r="OET4470" s="288"/>
      <c r="OEU4470" s="288"/>
      <c r="OEV4470" s="288"/>
      <c r="OEW4470" s="288"/>
      <c r="OEX4470" s="288"/>
      <c r="OEY4470" s="288"/>
      <c r="OEZ4470" s="288"/>
      <c r="OFA4470" s="288"/>
      <c r="OFB4470" s="288"/>
      <c r="OFC4470" s="288"/>
      <c r="OFD4470" s="288"/>
      <c r="OFE4470" s="288"/>
      <c r="OFF4470" s="288"/>
      <c r="OFG4470" s="288"/>
      <c r="OFH4470" s="288"/>
      <c r="OFI4470" s="288"/>
      <c r="OFJ4470" s="288"/>
      <c r="OFK4470" s="288"/>
      <c r="OFL4470" s="288"/>
      <c r="OFM4470" s="288"/>
      <c r="OFN4470" s="288"/>
      <c r="OFO4470" s="288"/>
      <c r="OFP4470" s="288"/>
      <c r="OFQ4470" s="288"/>
      <c r="OFR4470" s="288"/>
      <c r="OFS4470" s="288"/>
      <c r="OFT4470" s="288"/>
      <c r="OFU4470" s="288"/>
      <c r="OFV4470" s="288"/>
      <c r="OFW4470" s="288"/>
      <c r="OFX4470" s="288"/>
      <c r="OFY4470" s="288"/>
      <c r="OFZ4470" s="288"/>
      <c r="OGA4470" s="288"/>
      <c r="OGB4470" s="288"/>
      <c r="OGC4470" s="288"/>
      <c r="OGD4470" s="288"/>
      <c r="OGE4470" s="288"/>
      <c r="OGF4470" s="288"/>
      <c r="OGG4470" s="288"/>
      <c r="OGH4470" s="288"/>
      <c r="OGI4470" s="288"/>
      <c r="OGJ4470" s="288"/>
      <c r="OGK4470" s="288"/>
      <c r="OGL4470" s="288"/>
      <c r="OGM4470" s="288"/>
      <c r="OGN4470" s="288"/>
      <c r="OGO4470" s="288"/>
      <c r="OGP4470" s="288"/>
      <c r="OGQ4470" s="288"/>
      <c r="OGR4470" s="288"/>
      <c r="OGS4470" s="288"/>
      <c r="OGT4470" s="288"/>
      <c r="OGU4470" s="288"/>
      <c r="OGV4470" s="288"/>
      <c r="OGW4470" s="288"/>
      <c r="OGX4470" s="288"/>
      <c r="OGY4470" s="288"/>
      <c r="OGZ4470" s="288"/>
      <c r="OHA4470" s="288"/>
      <c r="OHB4470" s="288"/>
      <c r="OHC4470" s="288"/>
      <c r="OHD4470" s="288"/>
      <c r="OHE4470" s="288"/>
      <c r="OHF4470" s="288"/>
      <c r="OHG4470" s="288"/>
      <c r="OHH4470" s="288"/>
      <c r="OHI4470" s="288"/>
      <c r="OHJ4470" s="288"/>
      <c r="OHK4470" s="288"/>
      <c r="OHL4470" s="288"/>
      <c r="OHM4470" s="288"/>
      <c r="OHN4470" s="288"/>
      <c r="OHO4470" s="288"/>
      <c r="OHP4470" s="288"/>
      <c r="OHQ4470" s="288"/>
      <c r="OHR4470" s="288"/>
      <c r="OHS4470" s="288"/>
      <c r="OHT4470" s="288"/>
      <c r="OHU4470" s="288"/>
      <c r="OHV4470" s="288"/>
      <c r="OHW4470" s="288"/>
      <c r="OHX4470" s="288"/>
      <c r="OHY4470" s="288"/>
      <c r="OHZ4470" s="288"/>
      <c r="OIA4470" s="288"/>
      <c r="OIB4470" s="288"/>
      <c r="OIC4470" s="288"/>
      <c r="OID4470" s="288"/>
      <c r="OIE4470" s="288"/>
      <c r="OIF4470" s="288"/>
      <c r="OIG4470" s="288"/>
      <c r="OIH4470" s="288"/>
      <c r="OII4470" s="288"/>
      <c r="OIJ4470" s="288"/>
      <c r="OIK4470" s="288"/>
      <c r="OIL4470" s="288"/>
      <c r="OIM4470" s="288"/>
      <c r="OIN4470" s="288"/>
      <c r="OIO4470" s="288"/>
      <c r="OIP4470" s="288"/>
      <c r="OIQ4470" s="288"/>
      <c r="OIR4470" s="288"/>
      <c r="OIS4470" s="288"/>
      <c r="OIT4470" s="288"/>
      <c r="OIU4470" s="288"/>
      <c r="OIV4470" s="288"/>
      <c r="OIW4470" s="288"/>
      <c r="OIX4470" s="288"/>
      <c r="OIY4470" s="288"/>
      <c r="OIZ4470" s="288"/>
      <c r="OJA4470" s="288"/>
      <c r="OJB4470" s="288"/>
      <c r="OJC4470" s="288"/>
      <c r="OJD4470" s="288"/>
      <c r="OJE4470" s="288"/>
      <c r="OJF4470" s="288"/>
      <c r="OJG4470" s="288"/>
      <c r="OJH4470" s="288"/>
      <c r="OJI4470" s="288"/>
      <c r="OJJ4470" s="288"/>
      <c r="OJK4470" s="288"/>
      <c r="OJL4470" s="288"/>
      <c r="OJM4470" s="288"/>
      <c r="OJN4470" s="288"/>
      <c r="OJO4470" s="288"/>
      <c r="OJP4470" s="288"/>
      <c r="OJQ4470" s="288"/>
      <c r="OJR4470" s="288"/>
      <c r="OJS4470" s="288"/>
      <c r="OJT4470" s="288"/>
      <c r="OJU4470" s="288"/>
      <c r="OJV4470" s="288"/>
      <c r="OJW4470" s="288"/>
      <c r="OJX4470" s="288"/>
      <c r="OJY4470" s="288"/>
      <c r="OJZ4470" s="288"/>
      <c r="OKA4470" s="288"/>
      <c r="OKB4470" s="288"/>
      <c r="OKC4470" s="288"/>
      <c r="OKD4470" s="288"/>
      <c r="OKE4470" s="288"/>
      <c r="OKF4470" s="288"/>
      <c r="OKG4470" s="288"/>
      <c r="OKH4470" s="288"/>
      <c r="OKI4470" s="288"/>
      <c r="OKJ4470" s="288"/>
      <c r="OKK4470" s="288"/>
      <c r="OKL4470" s="288"/>
      <c r="OKM4470" s="288"/>
      <c r="OKN4470" s="288"/>
      <c r="OKO4470" s="288"/>
      <c r="OKP4470" s="288"/>
      <c r="OKQ4470" s="288"/>
      <c r="OKR4470" s="288"/>
      <c r="OKS4470" s="288"/>
      <c r="OKT4470" s="288"/>
      <c r="OKU4470" s="288"/>
      <c r="OKV4470" s="288"/>
      <c r="OKW4470" s="288"/>
      <c r="OKX4470" s="288"/>
      <c r="OKY4470" s="288"/>
      <c r="OKZ4470" s="288"/>
      <c r="OLA4470" s="288"/>
      <c r="OLB4470" s="288"/>
      <c r="OLC4470" s="288"/>
      <c r="OLD4470" s="288"/>
      <c r="OLE4470" s="288"/>
      <c r="OLF4470" s="288"/>
      <c r="OLG4470" s="288"/>
      <c r="OLH4470" s="288"/>
      <c r="OLI4470" s="288"/>
      <c r="OLJ4470" s="288"/>
      <c r="OLK4470" s="288"/>
      <c r="OLL4470" s="288"/>
      <c r="OLM4470" s="288"/>
      <c r="OLN4470" s="288"/>
      <c r="OLO4470" s="288"/>
      <c r="OLP4470" s="288"/>
      <c r="OLQ4470" s="288"/>
      <c r="OLR4470" s="288"/>
      <c r="OLS4470" s="288"/>
      <c r="OLT4470" s="288"/>
      <c r="OLU4470" s="288"/>
      <c r="OLV4470" s="288"/>
      <c r="OLW4470" s="288"/>
      <c r="OLX4470" s="288"/>
      <c r="OLY4470" s="288"/>
      <c r="OLZ4470" s="288"/>
      <c r="OMA4470" s="288"/>
      <c r="OMB4470" s="288"/>
      <c r="OMC4470" s="288"/>
      <c r="OMD4470" s="288"/>
      <c r="OME4470" s="288"/>
      <c r="OMF4470" s="288"/>
      <c r="OMG4470" s="288"/>
      <c r="OMH4470" s="288"/>
      <c r="OMI4470" s="288"/>
      <c r="OMJ4470" s="288"/>
      <c r="OMK4470" s="288"/>
      <c r="OML4470" s="288"/>
      <c r="OMM4470" s="288"/>
      <c r="OMN4470" s="288"/>
      <c r="OMO4470" s="288"/>
      <c r="OMP4470" s="288"/>
      <c r="OMQ4470" s="288"/>
      <c r="OMR4470" s="288"/>
      <c r="OMS4470" s="288"/>
      <c r="OMT4470" s="288"/>
      <c r="OMU4470" s="288"/>
      <c r="OMV4470" s="288"/>
      <c r="OMW4470" s="288"/>
      <c r="OMX4470" s="288"/>
      <c r="OMY4470" s="288"/>
      <c r="OMZ4470" s="288"/>
      <c r="ONA4470" s="288"/>
      <c r="ONB4470" s="288"/>
      <c r="ONC4470" s="288"/>
      <c r="OND4470" s="288"/>
      <c r="ONE4470" s="288"/>
      <c r="ONF4470" s="288"/>
      <c r="ONG4470" s="288"/>
      <c r="ONH4470" s="288"/>
      <c r="ONI4470" s="288"/>
      <c r="ONJ4470" s="288"/>
      <c r="ONK4470" s="288"/>
      <c r="ONL4470" s="288"/>
      <c r="ONM4470" s="288"/>
      <c r="ONN4470" s="288"/>
      <c r="ONO4470" s="288"/>
      <c r="ONP4470" s="288"/>
      <c r="ONQ4470" s="288"/>
      <c r="ONR4470" s="288"/>
      <c r="ONS4470" s="288"/>
      <c r="ONT4470" s="288"/>
      <c r="ONU4470" s="288"/>
      <c r="ONV4470" s="288"/>
      <c r="ONW4470" s="288"/>
      <c r="ONX4470" s="288"/>
      <c r="ONY4470" s="288"/>
      <c r="ONZ4470" s="288"/>
      <c r="OOA4470" s="288"/>
      <c r="OOB4470" s="288"/>
      <c r="OOC4470" s="288"/>
      <c r="OOD4470" s="288"/>
      <c r="OOE4470" s="288"/>
      <c r="OOF4470" s="288"/>
      <c r="OOG4470" s="288"/>
      <c r="OOH4470" s="288"/>
      <c r="OOI4470" s="288"/>
      <c r="OOJ4470" s="288"/>
      <c r="OOK4470" s="288"/>
      <c r="OOL4470" s="288"/>
      <c r="OOM4470" s="288"/>
      <c r="OON4470" s="288"/>
      <c r="OOO4470" s="288"/>
      <c r="OOP4470" s="288"/>
      <c r="OOQ4470" s="288"/>
      <c r="OOR4470" s="288"/>
      <c r="OOS4470" s="288"/>
      <c r="OOT4470" s="288"/>
      <c r="OOU4470" s="288"/>
      <c r="OOV4470" s="288"/>
      <c r="OOW4470" s="288"/>
      <c r="OOX4470" s="288"/>
      <c r="OOY4470" s="288"/>
      <c r="OOZ4470" s="288"/>
      <c r="OPA4470" s="288"/>
      <c r="OPB4470" s="288"/>
      <c r="OPC4470" s="288"/>
      <c r="OPD4470" s="288"/>
      <c r="OPE4470" s="288"/>
      <c r="OPF4470" s="288"/>
      <c r="OPG4470" s="288"/>
      <c r="OPH4470" s="288"/>
      <c r="OPI4470" s="288"/>
      <c r="OPJ4470" s="288"/>
      <c r="OPK4470" s="288"/>
      <c r="OPL4470" s="288"/>
      <c r="OPM4470" s="288"/>
      <c r="OPN4470" s="288"/>
      <c r="OPO4470" s="288"/>
      <c r="OPP4470" s="288"/>
      <c r="OPQ4470" s="288"/>
      <c r="OPR4470" s="288"/>
      <c r="OPS4470" s="288"/>
      <c r="OPT4470" s="288"/>
      <c r="OPU4470" s="288"/>
      <c r="OPV4470" s="288"/>
      <c r="OPW4470" s="288"/>
      <c r="OPX4470" s="288"/>
      <c r="OPY4470" s="288"/>
      <c r="OPZ4470" s="288"/>
      <c r="OQA4470" s="288"/>
      <c r="OQB4470" s="288"/>
      <c r="OQC4470" s="288"/>
      <c r="OQD4470" s="288"/>
      <c r="OQE4470" s="288"/>
      <c r="OQF4470" s="288"/>
      <c r="OQG4470" s="288"/>
      <c r="OQH4470" s="288"/>
      <c r="OQI4470" s="288"/>
      <c r="OQJ4470" s="288"/>
      <c r="OQK4470" s="288"/>
      <c r="OQL4470" s="288"/>
      <c r="OQM4470" s="288"/>
      <c r="OQN4470" s="288"/>
      <c r="OQO4470" s="288"/>
      <c r="OQP4470" s="288"/>
      <c r="OQQ4470" s="288"/>
      <c r="OQR4470" s="288"/>
      <c r="OQS4470" s="288"/>
      <c r="OQT4470" s="288"/>
      <c r="OQU4470" s="288"/>
      <c r="OQV4470" s="288"/>
      <c r="OQW4470" s="288"/>
      <c r="OQX4470" s="288"/>
      <c r="OQY4470" s="288"/>
      <c r="OQZ4470" s="288"/>
      <c r="ORA4470" s="288"/>
      <c r="ORB4470" s="288"/>
      <c r="ORC4470" s="288"/>
      <c r="ORD4470" s="288"/>
      <c r="ORE4470" s="288"/>
      <c r="ORF4470" s="288"/>
      <c r="ORG4470" s="288"/>
      <c r="ORH4470" s="288"/>
      <c r="ORI4470" s="288"/>
      <c r="ORJ4470" s="288"/>
      <c r="ORK4470" s="288"/>
      <c r="ORL4470" s="288"/>
      <c r="ORM4470" s="288"/>
      <c r="ORN4470" s="288"/>
      <c r="ORO4470" s="288"/>
      <c r="ORP4470" s="288"/>
      <c r="ORQ4470" s="288"/>
      <c r="ORR4470" s="288"/>
      <c r="ORS4470" s="288"/>
      <c r="ORT4470" s="288"/>
      <c r="ORU4470" s="288"/>
      <c r="ORV4470" s="288"/>
      <c r="ORW4470" s="288"/>
      <c r="ORX4470" s="288"/>
      <c r="ORY4470" s="288"/>
      <c r="ORZ4470" s="288"/>
      <c r="OSA4470" s="288"/>
      <c r="OSB4470" s="288"/>
      <c r="OSC4470" s="288"/>
      <c r="OSD4470" s="288"/>
      <c r="OSE4470" s="288"/>
      <c r="OSF4470" s="288"/>
      <c r="OSG4470" s="288"/>
      <c r="OSH4470" s="288"/>
      <c r="OSI4470" s="288"/>
      <c r="OSJ4470" s="288"/>
      <c r="OSK4470" s="288"/>
      <c r="OSL4470" s="288"/>
      <c r="OSM4470" s="288"/>
      <c r="OSN4470" s="288"/>
      <c r="OSO4470" s="288"/>
      <c r="OSP4470" s="288"/>
      <c r="OSQ4470" s="288"/>
      <c r="OSR4470" s="288"/>
      <c r="OSS4470" s="288"/>
      <c r="OST4470" s="288"/>
      <c r="OSU4470" s="288"/>
      <c r="OSV4470" s="288"/>
      <c r="OSW4470" s="288"/>
      <c r="OSX4470" s="288"/>
      <c r="OSY4470" s="288"/>
      <c r="OSZ4470" s="288"/>
      <c r="OTA4470" s="288"/>
      <c r="OTB4470" s="288"/>
      <c r="OTC4470" s="288"/>
      <c r="OTD4470" s="288"/>
      <c r="OTE4470" s="288"/>
      <c r="OTF4470" s="288"/>
      <c r="OTG4470" s="288"/>
      <c r="OTH4470" s="288"/>
      <c r="OTI4470" s="288"/>
      <c r="OTJ4470" s="288"/>
      <c r="OTK4470" s="288"/>
      <c r="OTL4470" s="288"/>
      <c r="OTM4470" s="288"/>
      <c r="OTN4470" s="288"/>
      <c r="OTO4470" s="288"/>
      <c r="OTP4470" s="288"/>
      <c r="OTQ4470" s="288"/>
      <c r="OTR4470" s="288"/>
      <c r="OTS4470" s="288"/>
      <c r="OTT4470" s="288"/>
      <c r="OTU4470" s="288"/>
      <c r="OTV4470" s="288"/>
      <c r="OTW4470" s="288"/>
      <c r="OTX4470" s="288"/>
      <c r="OTY4470" s="288"/>
      <c r="OTZ4470" s="288"/>
      <c r="OUA4470" s="288"/>
      <c r="OUB4470" s="288"/>
      <c r="OUC4470" s="288"/>
      <c r="OUD4470" s="288"/>
      <c r="OUE4470" s="288"/>
      <c r="OUF4470" s="288"/>
      <c r="OUG4470" s="288"/>
      <c r="OUH4470" s="288"/>
      <c r="OUI4470" s="288"/>
      <c r="OUJ4470" s="288"/>
      <c r="OUK4470" s="288"/>
      <c r="OUL4470" s="288"/>
      <c r="OUM4470" s="288"/>
      <c r="OUN4470" s="288"/>
      <c r="OUO4470" s="288"/>
      <c r="OUP4470" s="288"/>
      <c r="OUQ4470" s="288"/>
      <c r="OUR4470" s="288"/>
      <c r="OUS4470" s="288"/>
      <c r="OUT4470" s="288"/>
      <c r="OUU4470" s="288"/>
      <c r="OUV4470" s="288"/>
      <c r="OUW4470" s="288"/>
      <c r="OUX4470" s="288"/>
      <c r="OUY4470" s="288"/>
      <c r="OUZ4470" s="288"/>
      <c r="OVA4470" s="288"/>
      <c r="OVB4470" s="288"/>
      <c r="OVC4470" s="288"/>
      <c r="OVD4470" s="288"/>
      <c r="OVE4470" s="288"/>
      <c r="OVF4470" s="288"/>
      <c r="OVG4470" s="288"/>
      <c r="OVH4470" s="288"/>
      <c r="OVI4470" s="288"/>
      <c r="OVJ4470" s="288"/>
      <c r="OVK4470" s="288"/>
      <c r="OVL4470" s="288"/>
      <c r="OVM4470" s="288"/>
      <c r="OVN4470" s="288"/>
      <c r="OVO4470" s="288"/>
      <c r="OVP4470" s="288"/>
      <c r="OVQ4470" s="288"/>
      <c r="OVR4470" s="288"/>
      <c r="OVS4470" s="288"/>
      <c r="OVT4470" s="288"/>
      <c r="OVU4470" s="288"/>
      <c r="OVV4470" s="288"/>
      <c r="OVW4470" s="288"/>
      <c r="OVX4470" s="288"/>
      <c r="OVY4470" s="288"/>
      <c r="OVZ4470" s="288"/>
      <c r="OWA4470" s="288"/>
      <c r="OWB4470" s="288"/>
      <c r="OWC4470" s="288"/>
      <c r="OWD4470" s="288"/>
      <c r="OWE4470" s="288"/>
      <c r="OWF4470" s="288"/>
      <c r="OWG4470" s="288"/>
      <c r="OWH4470" s="288"/>
      <c r="OWI4470" s="288"/>
      <c r="OWJ4470" s="288"/>
      <c r="OWK4470" s="288"/>
      <c r="OWL4470" s="288"/>
      <c r="OWM4470" s="288"/>
      <c r="OWN4470" s="288"/>
      <c r="OWO4470" s="288"/>
      <c r="OWP4470" s="288"/>
      <c r="OWQ4470" s="288"/>
      <c r="OWR4470" s="288"/>
      <c r="OWS4470" s="288"/>
      <c r="OWT4470" s="288"/>
      <c r="OWU4470" s="288"/>
      <c r="OWV4470" s="288"/>
      <c r="OWW4470" s="288"/>
      <c r="OWX4470" s="288"/>
      <c r="OWY4470" s="288"/>
      <c r="OWZ4470" s="288"/>
      <c r="OXA4470" s="288"/>
      <c r="OXB4470" s="288"/>
      <c r="OXC4470" s="288"/>
      <c r="OXD4470" s="288"/>
      <c r="OXE4470" s="288"/>
      <c r="OXF4470" s="288"/>
      <c r="OXG4470" s="288"/>
      <c r="OXH4470" s="288"/>
      <c r="OXI4470" s="288"/>
      <c r="OXJ4470" s="288"/>
      <c r="OXK4470" s="288"/>
      <c r="OXL4470" s="288"/>
      <c r="OXM4470" s="288"/>
      <c r="OXN4470" s="288"/>
      <c r="OXO4470" s="288"/>
      <c r="OXP4470" s="288"/>
      <c r="OXQ4470" s="288"/>
      <c r="OXR4470" s="288"/>
      <c r="OXS4470" s="288"/>
      <c r="OXT4470" s="288"/>
      <c r="OXU4470" s="288"/>
      <c r="OXV4470" s="288"/>
      <c r="OXW4470" s="288"/>
      <c r="OXX4470" s="288"/>
      <c r="OXY4470" s="288"/>
      <c r="OXZ4470" s="288"/>
      <c r="OYA4470" s="288"/>
      <c r="OYB4470" s="288"/>
      <c r="OYC4470" s="288"/>
      <c r="OYD4470" s="288"/>
      <c r="OYE4470" s="288"/>
      <c r="OYF4470" s="288"/>
      <c r="OYG4470" s="288"/>
      <c r="OYH4470" s="288"/>
      <c r="OYI4470" s="288"/>
      <c r="OYJ4470" s="288"/>
      <c r="OYK4470" s="288"/>
      <c r="OYL4470" s="288"/>
      <c r="OYM4470" s="288"/>
      <c r="OYN4470" s="288"/>
      <c r="OYO4470" s="288"/>
      <c r="OYP4470" s="288"/>
      <c r="OYQ4470" s="288"/>
      <c r="OYR4470" s="288"/>
      <c r="OYS4470" s="288"/>
      <c r="OYT4470" s="288"/>
      <c r="OYU4470" s="288"/>
      <c r="OYV4470" s="288"/>
      <c r="OYW4470" s="288"/>
      <c r="OYX4470" s="288"/>
      <c r="OYY4470" s="288"/>
      <c r="OYZ4470" s="288"/>
      <c r="OZA4470" s="288"/>
      <c r="OZB4470" s="288"/>
      <c r="OZC4470" s="288"/>
      <c r="OZD4470" s="288"/>
      <c r="OZE4470" s="288"/>
      <c r="OZF4470" s="288"/>
      <c r="OZG4470" s="288"/>
      <c r="OZH4470" s="288"/>
      <c r="OZI4470" s="288"/>
      <c r="OZJ4470" s="288"/>
      <c r="OZK4470" s="288"/>
      <c r="OZL4470" s="288"/>
      <c r="OZM4470" s="288"/>
      <c r="OZN4470" s="288"/>
      <c r="OZO4470" s="288"/>
      <c r="OZP4470" s="288"/>
      <c r="OZQ4470" s="288"/>
      <c r="OZR4470" s="288"/>
      <c r="OZS4470" s="288"/>
      <c r="OZT4470" s="288"/>
      <c r="OZU4470" s="288"/>
      <c r="OZV4470" s="288"/>
      <c r="OZW4470" s="288"/>
      <c r="OZX4470" s="288"/>
      <c r="OZY4470" s="288"/>
      <c r="OZZ4470" s="288"/>
      <c r="PAA4470" s="288"/>
      <c r="PAB4470" s="288"/>
      <c r="PAC4470" s="288"/>
      <c r="PAD4470" s="288"/>
      <c r="PAE4470" s="288"/>
      <c r="PAF4470" s="288"/>
      <c r="PAG4470" s="288"/>
      <c r="PAH4470" s="288"/>
      <c r="PAI4470" s="288"/>
      <c r="PAJ4470" s="288"/>
      <c r="PAK4470" s="288"/>
      <c r="PAL4470" s="288"/>
      <c r="PAM4470" s="288"/>
      <c r="PAN4470" s="288"/>
      <c r="PAO4470" s="288"/>
      <c r="PAP4470" s="288"/>
      <c r="PAQ4470" s="288"/>
      <c r="PAR4470" s="288"/>
      <c r="PAS4470" s="288"/>
      <c r="PAT4470" s="288"/>
      <c r="PAU4470" s="288"/>
      <c r="PAV4470" s="288"/>
      <c r="PAW4470" s="288"/>
      <c r="PAX4470" s="288"/>
      <c r="PAY4470" s="288"/>
      <c r="PAZ4470" s="288"/>
      <c r="PBA4470" s="288"/>
      <c r="PBB4470" s="288"/>
      <c r="PBC4470" s="288"/>
      <c r="PBD4470" s="288"/>
      <c r="PBE4470" s="288"/>
      <c r="PBF4470" s="288"/>
      <c r="PBG4470" s="288"/>
      <c r="PBH4470" s="288"/>
      <c r="PBI4470" s="288"/>
      <c r="PBJ4470" s="288"/>
      <c r="PBK4470" s="288"/>
      <c r="PBL4470" s="288"/>
      <c r="PBM4470" s="288"/>
      <c r="PBN4470" s="288"/>
      <c r="PBO4470" s="288"/>
      <c r="PBP4470" s="288"/>
      <c r="PBQ4470" s="288"/>
      <c r="PBR4470" s="288"/>
      <c r="PBS4470" s="288"/>
      <c r="PBT4470" s="288"/>
      <c r="PBU4470" s="288"/>
      <c r="PBV4470" s="288"/>
      <c r="PBW4470" s="288"/>
      <c r="PBX4470" s="288"/>
      <c r="PBY4470" s="288"/>
      <c r="PBZ4470" s="288"/>
      <c r="PCA4470" s="288"/>
      <c r="PCB4470" s="288"/>
      <c r="PCC4470" s="288"/>
      <c r="PCD4470" s="288"/>
      <c r="PCE4470" s="288"/>
      <c r="PCF4470" s="288"/>
      <c r="PCG4470" s="288"/>
      <c r="PCH4470" s="288"/>
      <c r="PCI4470" s="288"/>
      <c r="PCJ4470" s="288"/>
      <c r="PCK4470" s="288"/>
      <c r="PCL4470" s="288"/>
      <c r="PCM4470" s="288"/>
      <c r="PCN4470" s="288"/>
      <c r="PCO4470" s="288"/>
      <c r="PCP4470" s="288"/>
      <c r="PCQ4470" s="288"/>
      <c r="PCR4470" s="288"/>
      <c r="PCS4470" s="288"/>
      <c r="PCT4470" s="288"/>
      <c r="PCU4470" s="288"/>
      <c r="PCV4470" s="288"/>
      <c r="PCW4470" s="288"/>
      <c r="PCX4470" s="288"/>
      <c r="PCY4470" s="288"/>
      <c r="PCZ4470" s="288"/>
      <c r="PDA4470" s="288"/>
      <c r="PDB4470" s="288"/>
      <c r="PDC4470" s="288"/>
      <c r="PDD4470" s="288"/>
      <c r="PDE4470" s="288"/>
      <c r="PDF4470" s="288"/>
      <c r="PDG4470" s="288"/>
      <c r="PDH4470" s="288"/>
      <c r="PDI4470" s="288"/>
      <c r="PDJ4470" s="288"/>
      <c r="PDK4470" s="288"/>
      <c r="PDL4470" s="288"/>
      <c r="PDM4470" s="288"/>
      <c r="PDN4470" s="288"/>
      <c r="PDO4470" s="288"/>
      <c r="PDP4470" s="288"/>
      <c r="PDQ4470" s="288"/>
      <c r="PDR4470" s="288"/>
      <c r="PDS4470" s="288"/>
      <c r="PDT4470" s="288"/>
      <c r="PDU4470" s="288"/>
      <c r="PDV4470" s="288"/>
      <c r="PDW4470" s="288"/>
      <c r="PDX4470" s="288"/>
      <c r="PDY4470" s="288"/>
      <c r="PDZ4470" s="288"/>
      <c r="PEA4470" s="288"/>
      <c r="PEB4470" s="288"/>
      <c r="PEC4470" s="288"/>
      <c r="PED4470" s="288"/>
      <c r="PEE4470" s="288"/>
      <c r="PEF4470" s="288"/>
      <c r="PEG4470" s="288"/>
      <c r="PEH4470" s="288"/>
      <c r="PEI4470" s="288"/>
      <c r="PEJ4470" s="288"/>
      <c r="PEK4470" s="288"/>
      <c r="PEL4470" s="288"/>
      <c r="PEM4470" s="288"/>
      <c r="PEN4470" s="288"/>
      <c r="PEO4470" s="288"/>
      <c r="PEP4470" s="288"/>
      <c r="PEQ4470" s="288"/>
      <c r="PER4470" s="288"/>
      <c r="PES4470" s="288"/>
      <c r="PET4470" s="288"/>
      <c r="PEU4470" s="288"/>
      <c r="PEV4470" s="288"/>
      <c r="PEW4470" s="288"/>
      <c r="PEX4470" s="288"/>
      <c r="PEY4470" s="288"/>
      <c r="PEZ4470" s="288"/>
      <c r="PFA4470" s="288"/>
      <c r="PFB4470" s="288"/>
      <c r="PFC4470" s="288"/>
      <c r="PFD4470" s="288"/>
      <c r="PFE4470" s="288"/>
      <c r="PFF4470" s="288"/>
      <c r="PFG4470" s="288"/>
      <c r="PFH4470" s="288"/>
      <c r="PFI4470" s="288"/>
      <c r="PFJ4470" s="288"/>
      <c r="PFK4470" s="288"/>
      <c r="PFL4470" s="288"/>
      <c r="PFM4470" s="288"/>
      <c r="PFN4470" s="288"/>
      <c r="PFO4470" s="288"/>
      <c r="PFP4470" s="288"/>
      <c r="PFQ4470" s="288"/>
      <c r="PFR4470" s="288"/>
      <c r="PFS4470" s="288"/>
      <c r="PFT4470" s="288"/>
      <c r="PFU4470" s="288"/>
      <c r="PFV4470" s="288"/>
      <c r="PFW4470" s="288"/>
      <c r="PFX4470" s="288"/>
      <c r="PFY4470" s="288"/>
      <c r="PFZ4470" s="288"/>
      <c r="PGA4470" s="288"/>
      <c r="PGB4470" s="288"/>
      <c r="PGC4470" s="288"/>
      <c r="PGD4470" s="288"/>
      <c r="PGE4470" s="288"/>
      <c r="PGF4470" s="288"/>
      <c r="PGG4470" s="288"/>
      <c r="PGH4470" s="288"/>
      <c r="PGI4470" s="288"/>
      <c r="PGJ4470" s="288"/>
      <c r="PGK4470" s="288"/>
      <c r="PGL4470" s="288"/>
      <c r="PGM4470" s="288"/>
      <c r="PGN4470" s="288"/>
      <c r="PGO4470" s="288"/>
      <c r="PGP4470" s="288"/>
      <c r="PGQ4470" s="288"/>
      <c r="PGR4470" s="288"/>
      <c r="PGS4470" s="288"/>
      <c r="PGT4470" s="288"/>
      <c r="PGU4470" s="288"/>
      <c r="PGV4470" s="288"/>
      <c r="PGW4470" s="288"/>
      <c r="PGX4470" s="288"/>
      <c r="PGY4470" s="288"/>
      <c r="PGZ4470" s="288"/>
      <c r="PHA4470" s="288"/>
      <c r="PHB4470" s="288"/>
      <c r="PHC4470" s="288"/>
      <c r="PHD4470" s="288"/>
      <c r="PHE4470" s="288"/>
      <c r="PHF4470" s="288"/>
      <c r="PHG4470" s="288"/>
      <c r="PHH4470" s="288"/>
      <c r="PHI4470" s="288"/>
      <c r="PHJ4470" s="288"/>
      <c r="PHK4470" s="288"/>
      <c r="PHL4470" s="288"/>
      <c r="PHM4470" s="288"/>
      <c r="PHN4470" s="288"/>
      <c r="PHO4470" s="288"/>
      <c r="PHP4470" s="288"/>
      <c r="PHQ4470" s="288"/>
      <c r="PHR4470" s="288"/>
      <c r="PHS4470" s="288"/>
      <c r="PHT4470" s="288"/>
      <c r="PHU4470" s="288"/>
      <c r="PHV4470" s="288"/>
      <c r="PHW4470" s="288"/>
      <c r="PHX4470" s="288"/>
      <c r="PHY4470" s="288"/>
      <c r="PHZ4470" s="288"/>
      <c r="PIA4470" s="288"/>
      <c r="PIB4470" s="288"/>
      <c r="PIC4470" s="288"/>
      <c r="PID4470" s="288"/>
      <c r="PIE4470" s="288"/>
      <c r="PIF4470" s="288"/>
      <c r="PIG4470" s="288"/>
      <c r="PIH4470" s="288"/>
      <c r="PII4470" s="288"/>
      <c r="PIJ4470" s="288"/>
      <c r="PIK4470" s="288"/>
      <c r="PIL4470" s="288"/>
      <c r="PIM4470" s="288"/>
      <c r="PIN4470" s="288"/>
      <c r="PIO4470" s="288"/>
      <c r="PIP4470" s="288"/>
      <c r="PIQ4470" s="288"/>
      <c r="PIR4470" s="288"/>
      <c r="PIS4470" s="288"/>
      <c r="PIT4470" s="288"/>
      <c r="PIU4470" s="288"/>
      <c r="PIV4470" s="288"/>
      <c r="PIW4470" s="288"/>
      <c r="PIX4470" s="288"/>
      <c r="PIY4470" s="288"/>
      <c r="PIZ4470" s="288"/>
      <c r="PJA4470" s="288"/>
      <c r="PJB4470" s="288"/>
      <c r="PJC4470" s="288"/>
      <c r="PJD4470" s="288"/>
      <c r="PJE4470" s="288"/>
      <c r="PJF4470" s="288"/>
      <c r="PJG4470" s="288"/>
      <c r="PJH4470" s="288"/>
      <c r="PJI4470" s="288"/>
      <c r="PJJ4470" s="288"/>
      <c r="PJK4470" s="288"/>
      <c r="PJL4470" s="288"/>
      <c r="PJM4470" s="288"/>
      <c r="PJN4470" s="288"/>
      <c r="PJO4470" s="288"/>
      <c r="PJP4470" s="288"/>
      <c r="PJQ4470" s="288"/>
      <c r="PJR4470" s="288"/>
      <c r="PJS4470" s="288"/>
      <c r="PJT4470" s="288"/>
      <c r="PJU4470" s="288"/>
      <c r="PJV4470" s="288"/>
      <c r="PJW4470" s="288"/>
      <c r="PJX4470" s="288"/>
      <c r="PJY4470" s="288"/>
      <c r="PJZ4470" s="288"/>
      <c r="PKA4470" s="288"/>
      <c r="PKB4470" s="288"/>
      <c r="PKC4470" s="288"/>
      <c r="PKD4470" s="288"/>
      <c r="PKE4470" s="288"/>
      <c r="PKF4470" s="288"/>
      <c r="PKG4470" s="288"/>
      <c r="PKH4470" s="288"/>
      <c r="PKI4470" s="288"/>
      <c r="PKJ4470" s="288"/>
      <c r="PKK4470" s="288"/>
      <c r="PKL4470" s="288"/>
      <c r="PKM4470" s="288"/>
      <c r="PKN4470" s="288"/>
      <c r="PKO4470" s="288"/>
      <c r="PKP4470" s="288"/>
      <c r="PKQ4470" s="288"/>
      <c r="PKR4470" s="288"/>
      <c r="PKS4470" s="288"/>
      <c r="PKT4470" s="288"/>
      <c r="PKU4470" s="288"/>
      <c r="PKV4470" s="288"/>
      <c r="PKW4470" s="288"/>
      <c r="PKX4470" s="288"/>
      <c r="PKY4470" s="288"/>
      <c r="PKZ4470" s="288"/>
      <c r="PLA4470" s="288"/>
      <c r="PLB4470" s="288"/>
      <c r="PLC4470" s="288"/>
      <c r="PLD4470" s="288"/>
      <c r="PLE4470" s="288"/>
      <c r="PLF4470" s="288"/>
      <c r="PLG4470" s="288"/>
      <c r="PLH4470" s="288"/>
      <c r="PLI4470" s="288"/>
      <c r="PLJ4470" s="288"/>
      <c r="PLK4470" s="288"/>
      <c r="PLL4470" s="288"/>
      <c r="PLM4470" s="288"/>
      <c r="PLN4470" s="288"/>
      <c r="PLO4470" s="288"/>
      <c r="PLP4470" s="288"/>
      <c r="PLQ4470" s="288"/>
      <c r="PLR4470" s="288"/>
      <c r="PLS4470" s="288"/>
      <c r="PLT4470" s="288"/>
      <c r="PLU4470" s="288"/>
      <c r="PLV4470" s="288"/>
      <c r="PLW4470" s="288"/>
      <c r="PLX4470" s="288"/>
      <c r="PLY4470" s="288"/>
      <c r="PLZ4470" s="288"/>
      <c r="PMA4470" s="288"/>
      <c r="PMB4470" s="288"/>
      <c r="PMC4470" s="288"/>
      <c r="PMD4470" s="288"/>
      <c r="PME4470" s="288"/>
      <c r="PMF4470" s="288"/>
      <c r="PMG4470" s="288"/>
      <c r="PMH4470" s="288"/>
      <c r="PMI4470" s="288"/>
      <c r="PMJ4470" s="288"/>
      <c r="PMK4470" s="288"/>
      <c r="PML4470" s="288"/>
      <c r="PMM4470" s="288"/>
      <c r="PMN4470" s="288"/>
      <c r="PMO4470" s="288"/>
      <c r="PMP4470" s="288"/>
      <c r="PMQ4470" s="288"/>
      <c r="PMR4470" s="288"/>
      <c r="PMS4470" s="288"/>
      <c r="PMT4470" s="288"/>
      <c r="PMU4470" s="288"/>
      <c r="PMV4470" s="288"/>
      <c r="PMW4470" s="288"/>
      <c r="PMX4470" s="288"/>
      <c r="PMY4470" s="288"/>
      <c r="PMZ4470" s="288"/>
      <c r="PNA4470" s="288"/>
      <c r="PNB4470" s="288"/>
      <c r="PNC4470" s="288"/>
      <c r="PND4470" s="288"/>
      <c r="PNE4470" s="288"/>
      <c r="PNF4470" s="288"/>
      <c r="PNG4470" s="288"/>
      <c r="PNH4470" s="288"/>
      <c r="PNI4470" s="288"/>
      <c r="PNJ4470" s="288"/>
      <c r="PNK4470" s="288"/>
      <c r="PNL4470" s="288"/>
      <c r="PNM4470" s="288"/>
      <c r="PNN4470" s="288"/>
      <c r="PNO4470" s="288"/>
      <c r="PNP4470" s="288"/>
      <c r="PNQ4470" s="288"/>
      <c r="PNR4470" s="288"/>
      <c r="PNS4470" s="288"/>
      <c r="PNT4470" s="288"/>
      <c r="PNU4470" s="288"/>
      <c r="PNV4470" s="288"/>
      <c r="PNW4470" s="288"/>
      <c r="PNX4470" s="288"/>
      <c r="PNY4470" s="288"/>
      <c r="PNZ4470" s="288"/>
      <c r="POA4470" s="288"/>
      <c r="POB4470" s="288"/>
      <c r="POC4470" s="288"/>
      <c r="POD4470" s="288"/>
      <c r="POE4470" s="288"/>
      <c r="POF4470" s="288"/>
      <c r="POG4470" s="288"/>
      <c r="POH4470" s="288"/>
      <c r="POI4470" s="288"/>
      <c r="POJ4470" s="288"/>
      <c r="POK4470" s="288"/>
      <c r="POL4470" s="288"/>
      <c r="POM4470" s="288"/>
      <c r="PON4470" s="288"/>
      <c r="POO4470" s="288"/>
      <c r="POP4470" s="288"/>
      <c r="POQ4470" s="288"/>
      <c r="POR4470" s="288"/>
      <c r="POS4470" s="288"/>
      <c r="POT4470" s="288"/>
      <c r="POU4470" s="288"/>
      <c r="POV4470" s="288"/>
      <c r="POW4470" s="288"/>
      <c r="POX4470" s="288"/>
      <c r="POY4470" s="288"/>
      <c r="POZ4470" s="288"/>
      <c r="PPA4470" s="288"/>
      <c r="PPB4470" s="288"/>
      <c r="PPC4470" s="288"/>
      <c r="PPD4470" s="288"/>
      <c r="PPE4470" s="288"/>
      <c r="PPF4470" s="288"/>
      <c r="PPG4470" s="288"/>
      <c r="PPH4470" s="288"/>
      <c r="PPI4470" s="288"/>
      <c r="PPJ4470" s="288"/>
      <c r="PPK4470" s="288"/>
      <c r="PPL4470" s="288"/>
      <c r="PPM4470" s="288"/>
      <c r="PPN4470" s="288"/>
      <c r="PPO4470" s="288"/>
      <c r="PPP4470" s="288"/>
      <c r="PPQ4470" s="288"/>
      <c r="PPR4470" s="288"/>
      <c r="PPS4470" s="288"/>
      <c r="PPT4470" s="288"/>
      <c r="PPU4470" s="288"/>
      <c r="PPV4470" s="288"/>
      <c r="PPW4470" s="288"/>
      <c r="PPX4470" s="288"/>
      <c r="PPY4470" s="288"/>
      <c r="PPZ4470" s="288"/>
      <c r="PQA4470" s="288"/>
      <c r="PQB4470" s="288"/>
      <c r="PQC4470" s="288"/>
      <c r="PQD4470" s="288"/>
      <c r="PQE4470" s="288"/>
      <c r="PQF4470" s="288"/>
      <c r="PQG4470" s="288"/>
      <c r="PQH4470" s="288"/>
      <c r="PQI4470" s="288"/>
      <c r="PQJ4470" s="288"/>
      <c r="PQK4470" s="288"/>
      <c r="PQL4470" s="288"/>
      <c r="PQM4470" s="288"/>
      <c r="PQN4470" s="288"/>
      <c r="PQO4470" s="288"/>
      <c r="PQP4470" s="288"/>
      <c r="PQQ4470" s="288"/>
      <c r="PQR4470" s="288"/>
      <c r="PQS4470" s="288"/>
      <c r="PQT4470" s="288"/>
      <c r="PQU4470" s="288"/>
      <c r="PQV4470" s="288"/>
      <c r="PQW4470" s="288"/>
      <c r="PQX4470" s="288"/>
      <c r="PQY4470" s="288"/>
      <c r="PQZ4470" s="288"/>
      <c r="PRA4470" s="288"/>
      <c r="PRB4470" s="288"/>
      <c r="PRC4470" s="288"/>
      <c r="PRD4470" s="288"/>
      <c r="PRE4470" s="288"/>
      <c r="PRF4470" s="288"/>
      <c r="PRG4470" s="288"/>
      <c r="PRH4470" s="288"/>
      <c r="PRI4470" s="288"/>
      <c r="PRJ4470" s="288"/>
      <c r="PRK4470" s="288"/>
      <c r="PRL4470" s="288"/>
      <c r="PRM4470" s="288"/>
      <c r="PRN4470" s="288"/>
      <c r="PRO4470" s="288"/>
      <c r="PRP4470" s="288"/>
      <c r="PRQ4470" s="288"/>
      <c r="PRR4470" s="288"/>
      <c r="PRS4470" s="288"/>
      <c r="PRT4470" s="288"/>
      <c r="PRU4470" s="288"/>
      <c r="PRV4470" s="288"/>
      <c r="PRW4470" s="288"/>
      <c r="PRX4470" s="288"/>
      <c r="PRY4470" s="288"/>
      <c r="PRZ4470" s="288"/>
      <c r="PSA4470" s="288"/>
      <c r="PSB4470" s="288"/>
      <c r="PSC4470" s="288"/>
      <c r="PSD4470" s="288"/>
      <c r="PSE4470" s="288"/>
      <c r="PSF4470" s="288"/>
      <c r="PSG4470" s="288"/>
      <c r="PSH4470" s="288"/>
      <c r="PSI4470" s="288"/>
      <c r="PSJ4470" s="288"/>
      <c r="PSK4470" s="288"/>
      <c r="PSL4470" s="288"/>
      <c r="PSM4470" s="288"/>
      <c r="PSN4470" s="288"/>
      <c r="PSO4470" s="288"/>
      <c r="PSP4470" s="288"/>
      <c r="PSQ4470" s="288"/>
      <c r="PSR4470" s="288"/>
      <c r="PSS4470" s="288"/>
      <c r="PST4470" s="288"/>
      <c r="PSU4470" s="288"/>
      <c r="PSV4470" s="288"/>
      <c r="PSW4470" s="288"/>
      <c r="PSX4470" s="288"/>
      <c r="PSY4470" s="288"/>
      <c r="PSZ4470" s="288"/>
      <c r="PTA4470" s="288"/>
      <c r="PTB4470" s="288"/>
      <c r="PTC4470" s="288"/>
      <c r="PTD4470" s="288"/>
      <c r="PTE4470" s="288"/>
      <c r="PTF4470" s="288"/>
      <c r="PTG4470" s="288"/>
      <c r="PTH4470" s="288"/>
      <c r="PTI4470" s="288"/>
      <c r="PTJ4470" s="288"/>
      <c r="PTK4470" s="288"/>
      <c r="PTL4470" s="288"/>
      <c r="PTM4470" s="288"/>
      <c r="PTN4470" s="288"/>
      <c r="PTO4470" s="288"/>
      <c r="PTP4470" s="288"/>
      <c r="PTQ4470" s="288"/>
      <c r="PTR4470" s="288"/>
      <c r="PTS4470" s="288"/>
      <c r="PTT4470" s="288"/>
      <c r="PTU4470" s="288"/>
      <c r="PTV4470" s="288"/>
      <c r="PTW4470" s="288"/>
      <c r="PTX4470" s="288"/>
      <c r="PTY4470" s="288"/>
      <c r="PTZ4470" s="288"/>
      <c r="PUA4470" s="288"/>
      <c r="PUB4470" s="288"/>
      <c r="PUC4470" s="288"/>
      <c r="PUD4470" s="288"/>
      <c r="PUE4470" s="288"/>
      <c r="PUF4470" s="288"/>
      <c r="PUG4470" s="288"/>
      <c r="PUH4470" s="288"/>
      <c r="PUI4470" s="288"/>
      <c r="PUJ4470" s="288"/>
      <c r="PUK4470" s="288"/>
      <c r="PUL4470" s="288"/>
      <c r="PUM4470" s="288"/>
      <c r="PUN4470" s="288"/>
      <c r="PUO4470" s="288"/>
      <c r="PUP4470" s="288"/>
      <c r="PUQ4470" s="288"/>
      <c r="PUR4470" s="288"/>
      <c r="PUS4470" s="288"/>
      <c r="PUT4470" s="288"/>
      <c r="PUU4470" s="288"/>
      <c r="PUV4470" s="288"/>
      <c r="PUW4470" s="288"/>
      <c r="PUX4470" s="288"/>
      <c r="PUY4470" s="288"/>
      <c r="PUZ4470" s="288"/>
      <c r="PVA4470" s="288"/>
      <c r="PVB4470" s="288"/>
      <c r="PVC4470" s="288"/>
      <c r="PVD4470" s="288"/>
      <c r="PVE4470" s="288"/>
      <c r="PVF4470" s="288"/>
      <c r="PVG4470" s="288"/>
      <c r="PVH4470" s="288"/>
      <c r="PVI4470" s="288"/>
      <c r="PVJ4470" s="288"/>
      <c r="PVK4470" s="288"/>
      <c r="PVL4470" s="288"/>
      <c r="PVM4470" s="288"/>
      <c r="PVN4470" s="288"/>
      <c r="PVO4470" s="288"/>
      <c r="PVP4470" s="288"/>
      <c r="PVQ4470" s="288"/>
      <c r="PVR4470" s="288"/>
      <c r="PVS4470" s="288"/>
      <c r="PVT4470" s="288"/>
      <c r="PVU4470" s="288"/>
      <c r="PVV4470" s="288"/>
      <c r="PVW4470" s="288"/>
      <c r="PVX4470" s="288"/>
      <c r="PVY4470" s="288"/>
      <c r="PVZ4470" s="288"/>
      <c r="PWA4470" s="288"/>
      <c r="PWB4470" s="288"/>
      <c r="PWC4470" s="288"/>
      <c r="PWD4470" s="288"/>
      <c r="PWE4470" s="288"/>
      <c r="PWF4470" s="288"/>
      <c r="PWG4470" s="288"/>
      <c r="PWH4470" s="288"/>
      <c r="PWI4470" s="288"/>
      <c r="PWJ4470" s="288"/>
      <c r="PWK4470" s="288"/>
      <c r="PWL4470" s="288"/>
      <c r="PWM4470" s="288"/>
      <c r="PWN4470" s="288"/>
      <c r="PWO4470" s="288"/>
      <c r="PWP4470" s="288"/>
      <c r="PWQ4470" s="288"/>
      <c r="PWR4470" s="288"/>
      <c r="PWS4470" s="288"/>
      <c r="PWT4470" s="288"/>
      <c r="PWU4470" s="288"/>
      <c r="PWV4470" s="288"/>
      <c r="PWW4470" s="288"/>
      <c r="PWX4470" s="288"/>
      <c r="PWY4470" s="288"/>
      <c r="PWZ4470" s="288"/>
      <c r="PXA4470" s="288"/>
      <c r="PXB4470" s="288"/>
      <c r="PXC4470" s="288"/>
      <c r="PXD4470" s="288"/>
      <c r="PXE4470" s="288"/>
      <c r="PXF4470" s="288"/>
      <c r="PXG4470" s="288"/>
      <c r="PXH4470" s="288"/>
      <c r="PXI4470" s="288"/>
      <c r="PXJ4470" s="288"/>
      <c r="PXK4470" s="288"/>
      <c r="PXL4470" s="288"/>
      <c r="PXM4470" s="288"/>
      <c r="PXN4470" s="288"/>
      <c r="PXO4470" s="288"/>
      <c r="PXP4470" s="288"/>
      <c r="PXQ4470" s="288"/>
      <c r="PXR4470" s="288"/>
      <c r="PXS4470" s="288"/>
      <c r="PXT4470" s="288"/>
      <c r="PXU4470" s="288"/>
      <c r="PXV4470" s="288"/>
      <c r="PXW4470" s="288"/>
      <c r="PXX4470" s="288"/>
      <c r="PXY4470" s="288"/>
      <c r="PXZ4470" s="288"/>
      <c r="PYA4470" s="288"/>
      <c r="PYB4470" s="288"/>
      <c r="PYC4470" s="288"/>
      <c r="PYD4470" s="288"/>
      <c r="PYE4470" s="288"/>
      <c r="PYF4470" s="288"/>
      <c r="PYG4470" s="288"/>
      <c r="PYH4470" s="288"/>
      <c r="PYI4470" s="288"/>
      <c r="PYJ4470" s="288"/>
      <c r="PYK4470" s="288"/>
      <c r="PYL4470" s="288"/>
      <c r="PYM4470" s="288"/>
      <c r="PYN4470" s="288"/>
      <c r="PYO4470" s="288"/>
      <c r="PYP4470" s="288"/>
      <c r="PYQ4470" s="288"/>
      <c r="PYR4470" s="288"/>
      <c r="PYS4470" s="288"/>
      <c r="PYT4470" s="288"/>
      <c r="PYU4470" s="288"/>
      <c r="PYV4470" s="288"/>
      <c r="PYW4470" s="288"/>
      <c r="PYX4470" s="288"/>
      <c r="PYY4470" s="288"/>
      <c r="PYZ4470" s="288"/>
      <c r="PZA4470" s="288"/>
      <c r="PZB4470" s="288"/>
      <c r="PZC4470" s="288"/>
      <c r="PZD4470" s="288"/>
      <c r="PZE4470" s="288"/>
      <c r="PZF4470" s="288"/>
      <c r="PZG4470" s="288"/>
      <c r="PZH4470" s="288"/>
      <c r="PZI4470" s="288"/>
      <c r="PZJ4470" s="288"/>
      <c r="PZK4470" s="288"/>
      <c r="PZL4470" s="288"/>
      <c r="PZM4470" s="288"/>
      <c r="PZN4470" s="288"/>
      <c r="PZO4470" s="288"/>
      <c r="PZP4470" s="288"/>
      <c r="PZQ4470" s="288"/>
      <c r="PZR4470" s="288"/>
      <c r="PZS4470" s="288"/>
      <c r="PZT4470" s="288"/>
      <c r="PZU4470" s="288"/>
      <c r="PZV4470" s="288"/>
      <c r="PZW4470" s="288"/>
      <c r="PZX4470" s="288"/>
      <c r="PZY4470" s="288"/>
      <c r="PZZ4470" s="288"/>
      <c r="QAA4470" s="288"/>
      <c r="QAB4470" s="288"/>
      <c r="QAC4470" s="288"/>
      <c r="QAD4470" s="288"/>
      <c r="QAE4470" s="288"/>
      <c r="QAF4470" s="288"/>
      <c r="QAG4470" s="288"/>
      <c r="QAH4470" s="288"/>
      <c r="QAI4470" s="288"/>
      <c r="QAJ4470" s="288"/>
      <c r="QAK4470" s="288"/>
      <c r="QAL4470" s="288"/>
      <c r="QAM4470" s="288"/>
      <c r="QAN4470" s="288"/>
      <c r="QAO4470" s="288"/>
      <c r="QAP4470" s="288"/>
      <c r="QAQ4470" s="288"/>
      <c r="QAR4470" s="288"/>
      <c r="QAS4470" s="288"/>
      <c r="QAT4470" s="288"/>
      <c r="QAU4470" s="288"/>
      <c r="QAV4470" s="288"/>
      <c r="QAW4470" s="288"/>
      <c r="QAX4470" s="288"/>
      <c r="QAY4470" s="288"/>
      <c r="QAZ4470" s="288"/>
      <c r="QBA4470" s="288"/>
      <c r="QBB4470" s="288"/>
      <c r="QBC4470" s="288"/>
      <c r="QBD4470" s="288"/>
      <c r="QBE4470" s="288"/>
      <c r="QBF4470" s="288"/>
      <c r="QBG4470" s="288"/>
      <c r="QBH4470" s="288"/>
      <c r="QBI4470" s="288"/>
      <c r="QBJ4470" s="288"/>
      <c r="QBK4470" s="288"/>
      <c r="QBL4470" s="288"/>
      <c r="QBM4470" s="288"/>
      <c r="QBN4470" s="288"/>
      <c r="QBO4470" s="288"/>
      <c r="QBP4470" s="288"/>
      <c r="QBQ4470" s="288"/>
      <c r="QBR4470" s="288"/>
      <c r="QBS4470" s="288"/>
      <c r="QBT4470" s="288"/>
      <c r="QBU4470" s="288"/>
      <c r="QBV4470" s="288"/>
      <c r="QBW4470" s="288"/>
      <c r="QBX4470" s="288"/>
      <c r="QBY4470" s="288"/>
      <c r="QBZ4470" s="288"/>
      <c r="QCA4470" s="288"/>
      <c r="QCB4470" s="288"/>
      <c r="QCC4470" s="288"/>
      <c r="QCD4470" s="288"/>
      <c r="QCE4470" s="288"/>
      <c r="QCF4470" s="288"/>
      <c r="QCG4470" s="288"/>
      <c r="QCH4470" s="288"/>
      <c r="QCI4470" s="288"/>
      <c r="QCJ4470" s="288"/>
      <c r="QCK4470" s="288"/>
      <c r="QCL4470" s="288"/>
      <c r="QCM4470" s="288"/>
      <c r="QCN4470" s="288"/>
      <c r="QCO4470" s="288"/>
      <c r="QCP4470" s="288"/>
      <c r="QCQ4470" s="288"/>
      <c r="QCR4470" s="288"/>
      <c r="QCS4470" s="288"/>
      <c r="QCT4470" s="288"/>
      <c r="QCU4470" s="288"/>
      <c r="QCV4470" s="288"/>
      <c r="QCW4470" s="288"/>
      <c r="QCX4470" s="288"/>
      <c r="QCY4470" s="288"/>
      <c r="QCZ4470" s="288"/>
      <c r="QDA4470" s="288"/>
      <c r="QDB4470" s="288"/>
      <c r="QDC4470" s="288"/>
      <c r="QDD4470" s="288"/>
      <c r="QDE4470" s="288"/>
      <c r="QDF4470" s="288"/>
      <c r="QDG4470" s="288"/>
      <c r="QDH4470" s="288"/>
      <c r="QDI4470" s="288"/>
      <c r="QDJ4470" s="288"/>
      <c r="QDK4470" s="288"/>
      <c r="QDL4470" s="288"/>
      <c r="QDM4470" s="288"/>
      <c r="QDN4470" s="288"/>
      <c r="QDO4470" s="288"/>
      <c r="QDP4470" s="288"/>
      <c r="QDQ4470" s="288"/>
      <c r="QDR4470" s="288"/>
      <c r="QDS4470" s="288"/>
      <c r="QDT4470" s="288"/>
      <c r="QDU4470" s="288"/>
      <c r="QDV4470" s="288"/>
      <c r="QDW4470" s="288"/>
      <c r="QDX4470" s="288"/>
      <c r="QDY4470" s="288"/>
      <c r="QDZ4470" s="288"/>
      <c r="QEA4470" s="288"/>
      <c r="QEB4470" s="288"/>
      <c r="QEC4470" s="288"/>
      <c r="QED4470" s="288"/>
      <c r="QEE4470" s="288"/>
      <c r="QEF4470" s="288"/>
      <c r="QEG4470" s="288"/>
      <c r="QEH4470" s="288"/>
      <c r="QEI4470" s="288"/>
      <c r="QEJ4470" s="288"/>
      <c r="QEK4470" s="288"/>
      <c r="QEL4470" s="288"/>
      <c r="QEM4470" s="288"/>
      <c r="QEN4470" s="288"/>
      <c r="QEO4470" s="288"/>
      <c r="QEP4470" s="288"/>
      <c r="QEQ4470" s="288"/>
      <c r="QER4470" s="288"/>
      <c r="QES4470" s="288"/>
      <c r="QET4470" s="288"/>
      <c r="QEU4470" s="288"/>
      <c r="QEV4470" s="288"/>
      <c r="QEW4470" s="288"/>
      <c r="QEX4470" s="288"/>
      <c r="QEY4470" s="288"/>
      <c r="QEZ4470" s="288"/>
      <c r="QFA4470" s="288"/>
      <c r="QFB4470" s="288"/>
      <c r="QFC4470" s="288"/>
      <c r="QFD4470" s="288"/>
      <c r="QFE4470" s="288"/>
      <c r="QFF4470" s="288"/>
      <c r="QFG4470" s="288"/>
      <c r="QFH4470" s="288"/>
      <c r="QFI4470" s="288"/>
      <c r="QFJ4470" s="288"/>
      <c r="QFK4470" s="288"/>
      <c r="QFL4470" s="288"/>
      <c r="QFM4470" s="288"/>
      <c r="QFN4470" s="288"/>
      <c r="QFO4470" s="288"/>
      <c r="QFP4470" s="288"/>
      <c r="QFQ4470" s="288"/>
      <c r="QFR4470" s="288"/>
      <c r="QFS4470" s="288"/>
      <c r="QFT4470" s="288"/>
      <c r="QFU4470" s="288"/>
      <c r="QFV4470" s="288"/>
      <c r="QFW4470" s="288"/>
      <c r="QFX4470" s="288"/>
      <c r="QFY4470" s="288"/>
      <c r="QFZ4470" s="288"/>
      <c r="QGA4470" s="288"/>
      <c r="QGB4470" s="288"/>
      <c r="QGC4470" s="288"/>
      <c r="QGD4470" s="288"/>
      <c r="QGE4470" s="288"/>
      <c r="QGF4470" s="288"/>
      <c r="QGG4470" s="288"/>
      <c r="QGH4470" s="288"/>
      <c r="QGI4470" s="288"/>
      <c r="QGJ4470" s="288"/>
      <c r="QGK4470" s="288"/>
      <c r="QGL4470" s="288"/>
      <c r="QGM4470" s="288"/>
      <c r="QGN4470" s="288"/>
      <c r="QGO4470" s="288"/>
      <c r="QGP4470" s="288"/>
      <c r="QGQ4470" s="288"/>
      <c r="QGR4470" s="288"/>
      <c r="QGS4470" s="288"/>
      <c r="QGT4470" s="288"/>
      <c r="QGU4470" s="288"/>
      <c r="QGV4470" s="288"/>
      <c r="QGW4470" s="288"/>
      <c r="QGX4470" s="288"/>
      <c r="QGY4470" s="288"/>
      <c r="QGZ4470" s="288"/>
      <c r="QHA4470" s="288"/>
      <c r="QHB4470" s="288"/>
      <c r="QHC4470" s="288"/>
      <c r="QHD4470" s="288"/>
      <c r="QHE4470" s="288"/>
      <c r="QHF4470" s="288"/>
      <c r="QHG4470" s="288"/>
      <c r="QHH4470" s="288"/>
      <c r="QHI4470" s="288"/>
      <c r="QHJ4470" s="288"/>
      <c r="QHK4470" s="288"/>
      <c r="QHL4470" s="288"/>
      <c r="QHM4470" s="288"/>
      <c r="QHN4470" s="288"/>
      <c r="QHO4470" s="288"/>
      <c r="QHP4470" s="288"/>
      <c r="QHQ4470" s="288"/>
      <c r="QHR4470" s="288"/>
      <c r="QHS4470" s="288"/>
      <c r="QHT4470" s="288"/>
      <c r="QHU4470" s="288"/>
      <c r="QHV4470" s="288"/>
      <c r="QHW4470" s="288"/>
      <c r="QHX4470" s="288"/>
      <c r="QHY4470" s="288"/>
      <c r="QHZ4470" s="288"/>
      <c r="QIA4470" s="288"/>
      <c r="QIB4470" s="288"/>
      <c r="QIC4470" s="288"/>
      <c r="QID4470" s="288"/>
      <c r="QIE4470" s="288"/>
      <c r="QIF4470" s="288"/>
      <c r="QIG4470" s="288"/>
      <c r="QIH4470" s="288"/>
      <c r="QII4470" s="288"/>
      <c r="QIJ4470" s="288"/>
      <c r="QIK4470" s="288"/>
      <c r="QIL4470" s="288"/>
      <c r="QIM4470" s="288"/>
      <c r="QIN4470" s="288"/>
      <c r="QIO4470" s="288"/>
      <c r="QIP4470" s="288"/>
      <c r="QIQ4470" s="288"/>
      <c r="QIR4470" s="288"/>
      <c r="QIS4470" s="288"/>
      <c r="QIT4470" s="288"/>
      <c r="QIU4470" s="288"/>
      <c r="QIV4470" s="288"/>
      <c r="QIW4470" s="288"/>
      <c r="QIX4470" s="288"/>
      <c r="QIY4470" s="288"/>
      <c r="QIZ4470" s="288"/>
      <c r="QJA4470" s="288"/>
      <c r="QJB4470" s="288"/>
      <c r="QJC4470" s="288"/>
      <c r="QJD4470" s="288"/>
      <c r="QJE4470" s="288"/>
      <c r="QJF4470" s="288"/>
      <c r="QJG4470" s="288"/>
      <c r="QJH4470" s="288"/>
      <c r="QJI4470" s="288"/>
      <c r="QJJ4470" s="288"/>
      <c r="QJK4470" s="288"/>
      <c r="QJL4470" s="288"/>
      <c r="QJM4470" s="288"/>
      <c r="QJN4470" s="288"/>
      <c r="QJO4470" s="288"/>
      <c r="QJP4470" s="288"/>
      <c r="QJQ4470" s="288"/>
      <c r="QJR4470" s="288"/>
      <c r="QJS4470" s="288"/>
      <c r="QJT4470" s="288"/>
      <c r="QJU4470" s="288"/>
      <c r="QJV4470" s="288"/>
      <c r="QJW4470" s="288"/>
      <c r="QJX4470" s="288"/>
      <c r="QJY4470" s="288"/>
      <c r="QJZ4470" s="288"/>
      <c r="QKA4470" s="288"/>
      <c r="QKB4470" s="288"/>
      <c r="QKC4470" s="288"/>
      <c r="QKD4470" s="288"/>
      <c r="QKE4470" s="288"/>
      <c r="QKF4470" s="288"/>
      <c r="QKG4470" s="288"/>
      <c r="QKH4470" s="288"/>
      <c r="QKI4470" s="288"/>
      <c r="QKJ4470" s="288"/>
      <c r="QKK4470" s="288"/>
      <c r="QKL4470" s="288"/>
      <c r="QKM4470" s="288"/>
      <c r="QKN4470" s="288"/>
      <c r="QKO4470" s="288"/>
      <c r="QKP4470" s="288"/>
      <c r="QKQ4470" s="288"/>
      <c r="QKR4470" s="288"/>
      <c r="QKS4470" s="288"/>
      <c r="QKT4470" s="288"/>
      <c r="QKU4470" s="288"/>
      <c r="QKV4470" s="288"/>
      <c r="QKW4470" s="288"/>
      <c r="QKX4470" s="288"/>
      <c r="QKY4470" s="288"/>
      <c r="QKZ4470" s="288"/>
      <c r="QLA4470" s="288"/>
      <c r="QLB4470" s="288"/>
      <c r="QLC4470" s="288"/>
      <c r="QLD4470" s="288"/>
      <c r="QLE4470" s="288"/>
      <c r="QLF4470" s="288"/>
      <c r="QLG4470" s="288"/>
      <c r="QLH4470" s="288"/>
      <c r="QLI4470" s="288"/>
      <c r="QLJ4470" s="288"/>
      <c r="QLK4470" s="288"/>
      <c r="QLL4470" s="288"/>
      <c r="QLM4470" s="288"/>
      <c r="QLN4470" s="288"/>
      <c r="QLO4470" s="288"/>
      <c r="QLP4470" s="288"/>
      <c r="QLQ4470" s="288"/>
      <c r="QLR4470" s="288"/>
      <c r="QLS4470" s="288"/>
      <c r="QLT4470" s="288"/>
      <c r="QLU4470" s="288"/>
      <c r="QLV4470" s="288"/>
      <c r="QLW4470" s="288"/>
      <c r="QLX4470" s="288"/>
      <c r="QLY4470" s="288"/>
      <c r="QLZ4470" s="288"/>
      <c r="QMA4470" s="288"/>
      <c r="QMB4470" s="288"/>
      <c r="QMC4470" s="288"/>
      <c r="QMD4470" s="288"/>
      <c r="QME4470" s="288"/>
      <c r="QMF4470" s="288"/>
      <c r="QMG4470" s="288"/>
      <c r="QMH4470" s="288"/>
      <c r="QMI4470" s="288"/>
      <c r="QMJ4470" s="288"/>
      <c r="QMK4470" s="288"/>
      <c r="QML4470" s="288"/>
      <c r="QMM4470" s="288"/>
      <c r="QMN4470" s="288"/>
      <c r="QMO4470" s="288"/>
      <c r="QMP4470" s="288"/>
      <c r="QMQ4470" s="288"/>
      <c r="QMR4470" s="288"/>
      <c r="QMS4470" s="288"/>
      <c r="QMT4470" s="288"/>
      <c r="QMU4470" s="288"/>
      <c r="QMV4470" s="288"/>
      <c r="QMW4470" s="288"/>
      <c r="QMX4470" s="288"/>
      <c r="QMY4470" s="288"/>
      <c r="QMZ4470" s="288"/>
      <c r="QNA4470" s="288"/>
      <c r="QNB4470" s="288"/>
      <c r="QNC4470" s="288"/>
      <c r="QND4470" s="288"/>
      <c r="QNE4470" s="288"/>
      <c r="QNF4470" s="288"/>
      <c r="QNG4470" s="288"/>
      <c r="QNH4470" s="288"/>
      <c r="QNI4470" s="288"/>
      <c r="QNJ4470" s="288"/>
      <c r="QNK4470" s="288"/>
      <c r="QNL4470" s="288"/>
      <c r="QNM4470" s="288"/>
      <c r="QNN4470" s="288"/>
      <c r="QNO4470" s="288"/>
      <c r="QNP4470" s="288"/>
      <c r="QNQ4470" s="288"/>
      <c r="QNR4470" s="288"/>
      <c r="QNS4470" s="288"/>
      <c r="QNT4470" s="288"/>
      <c r="QNU4470" s="288"/>
      <c r="QNV4470" s="288"/>
      <c r="QNW4470" s="288"/>
      <c r="QNX4470" s="288"/>
      <c r="QNY4470" s="288"/>
      <c r="QNZ4470" s="288"/>
      <c r="QOA4470" s="288"/>
      <c r="QOB4470" s="288"/>
      <c r="QOC4470" s="288"/>
      <c r="QOD4470" s="288"/>
      <c r="QOE4470" s="288"/>
      <c r="QOF4470" s="288"/>
      <c r="QOG4470" s="288"/>
      <c r="QOH4470" s="288"/>
      <c r="QOI4470" s="288"/>
      <c r="QOJ4470" s="288"/>
      <c r="QOK4470" s="288"/>
      <c r="QOL4470" s="288"/>
      <c r="QOM4470" s="288"/>
      <c r="QON4470" s="288"/>
      <c r="QOO4470" s="288"/>
      <c r="QOP4470" s="288"/>
      <c r="QOQ4470" s="288"/>
      <c r="QOR4470" s="288"/>
      <c r="QOS4470" s="288"/>
      <c r="QOT4470" s="288"/>
      <c r="QOU4470" s="288"/>
      <c r="QOV4470" s="288"/>
      <c r="QOW4470" s="288"/>
      <c r="QOX4470" s="288"/>
      <c r="QOY4470" s="288"/>
      <c r="QOZ4470" s="288"/>
      <c r="QPA4470" s="288"/>
      <c r="QPB4470" s="288"/>
      <c r="QPC4470" s="288"/>
      <c r="QPD4470" s="288"/>
      <c r="QPE4470" s="288"/>
      <c r="QPF4470" s="288"/>
      <c r="QPG4470" s="288"/>
      <c r="QPH4470" s="288"/>
      <c r="QPI4470" s="288"/>
      <c r="QPJ4470" s="288"/>
      <c r="QPK4470" s="288"/>
      <c r="QPL4470" s="288"/>
      <c r="QPM4470" s="288"/>
      <c r="QPN4470" s="288"/>
      <c r="QPO4470" s="288"/>
      <c r="QPP4470" s="288"/>
      <c r="QPQ4470" s="288"/>
      <c r="QPR4470" s="288"/>
      <c r="QPS4470" s="288"/>
      <c r="QPT4470" s="288"/>
      <c r="QPU4470" s="288"/>
      <c r="QPV4470" s="288"/>
      <c r="QPW4470" s="288"/>
      <c r="QPX4470" s="288"/>
      <c r="QPY4470" s="288"/>
      <c r="QPZ4470" s="288"/>
      <c r="QQA4470" s="288"/>
      <c r="QQB4470" s="288"/>
      <c r="QQC4470" s="288"/>
      <c r="QQD4470" s="288"/>
      <c r="QQE4470" s="288"/>
      <c r="QQF4470" s="288"/>
      <c r="QQG4470" s="288"/>
      <c r="QQH4470" s="288"/>
      <c r="QQI4470" s="288"/>
      <c r="QQJ4470" s="288"/>
      <c r="QQK4470" s="288"/>
      <c r="QQL4470" s="288"/>
      <c r="QQM4470" s="288"/>
      <c r="QQN4470" s="288"/>
      <c r="QQO4470" s="288"/>
      <c r="QQP4470" s="288"/>
      <c r="QQQ4470" s="288"/>
      <c r="QQR4470" s="288"/>
      <c r="QQS4470" s="288"/>
      <c r="QQT4470" s="288"/>
      <c r="QQU4470" s="288"/>
      <c r="QQV4470" s="288"/>
      <c r="QQW4470" s="288"/>
      <c r="QQX4470" s="288"/>
      <c r="QQY4470" s="288"/>
      <c r="QQZ4470" s="288"/>
      <c r="QRA4470" s="288"/>
      <c r="QRB4470" s="288"/>
      <c r="QRC4470" s="288"/>
      <c r="QRD4470" s="288"/>
      <c r="QRE4470" s="288"/>
      <c r="QRF4470" s="288"/>
      <c r="QRG4470" s="288"/>
      <c r="QRH4470" s="288"/>
      <c r="QRI4470" s="288"/>
      <c r="QRJ4470" s="288"/>
      <c r="QRK4470" s="288"/>
      <c r="QRL4470" s="288"/>
      <c r="QRM4470" s="288"/>
      <c r="QRN4470" s="288"/>
      <c r="QRO4470" s="288"/>
      <c r="QRP4470" s="288"/>
      <c r="QRQ4470" s="288"/>
      <c r="QRR4470" s="288"/>
      <c r="QRS4470" s="288"/>
      <c r="QRT4470" s="288"/>
      <c r="QRU4470" s="288"/>
      <c r="QRV4470" s="288"/>
      <c r="QRW4470" s="288"/>
      <c r="QRX4470" s="288"/>
      <c r="QRY4470" s="288"/>
      <c r="QRZ4470" s="288"/>
      <c r="QSA4470" s="288"/>
      <c r="QSB4470" s="288"/>
      <c r="QSC4470" s="288"/>
      <c r="QSD4470" s="288"/>
      <c r="QSE4470" s="288"/>
      <c r="QSF4470" s="288"/>
      <c r="QSG4470" s="288"/>
      <c r="QSH4470" s="288"/>
      <c r="QSI4470" s="288"/>
      <c r="QSJ4470" s="288"/>
      <c r="QSK4470" s="288"/>
      <c r="QSL4470" s="288"/>
      <c r="QSM4470" s="288"/>
      <c r="QSN4470" s="288"/>
      <c r="QSO4470" s="288"/>
      <c r="QSP4470" s="288"/>
      <c r="QSQ4470" s="288"/>
      <c r="QSR4470" s="288"/>
      <c r="QSS4470" s="288"/>
      <c r="QST4470" s="288"/>
      <c r="QSU4470" s="288"/>
      <c r="QSV4470" s="288"/>
      <c r="QSW4470" s="288"/>
      <c r="QSX4470" s="288"/>
      <c r="QSY4470" s="288"/>
      <c r="QSZ4470" s="288"/>
      <c r="QTA4470" s="288"/>
      <c r="QTB4470" s="288"/>
      <c r="QTC4470" s="288"/>
      <c r="QTD4470" s="288"/>
      <c r="QTE4470" s="288"/>
      <c r="QTF4470" s="288"/>
      <c r="QTG4470" s="288"/>
      <c r="QTH4470" s="288"/>
      <c r="QTI4470" s="288"/>
      <c r="QTJ4470" s="288"/>
      <c r="QTK4470" s="288"/>
      <c r="QTL4470" s="288"/>
      <c r="QTM4470" s="288"/>
      <c r="QTN4470" s="288"/>
      <c r="QTO4470" s="288"/>
      <c r="QTP4470" s="288"/>
      <c r="QTQ4470" s="288"/>
      <c r="QTR4470" s="288"/>
      <c r="QTS4470" s="288"/>
      <c r="QTT4470" s="288"/>
      <c r="QTU4470" s="288"/>
      <c r="QTV4470" s="288"/>
      <c r="QTW4470" s="288"/>
      <c r="QTX4470" s="288"/>
      <c r="QTY4470" s="288"/>
      <c r="QTZ4470" s="288"/>
      <c r="QUA4470" s="288"/>
      <c r="QUB4470" s="288"/>
      <c r="QUC4470" s="288"/>
      <c r="QUD4470" s="288"/>
      <c r="QUE4470" s="288"/>
      <c r="QUF4470" s="288"/>
      <c r="QUG4470" s="288"/>
      <c r="QUH4470" s="288"/>
      <c r="QUI4470" s="288"/>
      <c r="QUJ4470" s="288"/>
      <c r="QUK4470" s="288"/>
      <c r="QUL4470" s="288"/>
      <c r="QUM4470" s="288"/>
      <c r="QUN4470" s="288"/>
      <c r="QUO4470" s="288"/>
      <c r="QUP4470" s="288"/>
      <c r="QUQ4470" s="288"/>
      <c r="QUR4470" s="288"/>
      <c r="QUS4470" s="288"/>
      <c r="QUT4470" s="288"/>
      <c r="QUU4470" s="288"/>
      <c r="QUV4470" s="288"/>
      <c r="QUW4470" s="288"/>
      <c r="QUX4470" s="288"/>
      <c r="QUY4470" s="288"/>
      <c r="QUZ4470" s="288"/>
      <c r="QVA4470" s="288"/>
      <c r="QVB4470" s="288"/>
      <c r="QVC4470" s="288"/>
      <c r="QVD4470" s="288"/>
      <c r="QVE4470" s="288"/>
      <c r="QVF4470" s="288"/>
      <c r="QVG4470" s="288"/>
      <c r="QVH4470" s="288"/>
      <c r="QVI4470" s="288"/>
      <c r="QVJ4470" s="288"/>
      <c r="QVK4470" s="288"/>
      <c r="QVL4470" s="288"/>
      <c r="QVM4470" s="288"/>
      <c r="QVN4470" s="288"/>
      <c r="QVO4470" s="288"/>
      <c r="QVP4470" s="288"/>
      <c r="QVQ4470" s="288"/>
      <c r="QVR4470" s="288"/>
      <c r="QVS4470" s="288"/>
      <c r="QVT4470" s="288"/>
      <c r="QVU4470" s="288"/>
      <c r="QVV4470" s="288"/>
      <c r="QVW4470" s="288"/>
      <c r="QVX4470" s="288"/>
      <c r="QVY4470" s="288"/>
      <c r="QVZ4470" s="288"/>
      <c r="QWA4470" s="288"/>
      <c r="QWB4470" s="288"/>
      <c r="QWC4470" s="288"/>
      <c r="QWD4470" s="288"/>
      <c r="QWE4470" s="288"/>
      <c r="QWF4470" s="288"/>
      <c r="QWG4470" s="288"/>
      <c r="QWH4470" s="288"/>
      <c r="QWI4470" s="288"/>
      <c r="QWJ4470" s="288"/>
      <c r="QWK4470" s="288"/>
      <c r="QWL4470" s="288"/>
      <c r="QWM4470" s="288"/>
      <c r="QWN4470" s="288"/>
      <c r="QWO4470" s="288"/>
      <c r="QWP4470" s="288"/>
      <c r="QWQ4470" s="288"/>
      <c r="QWR4470" s="288"/>
      <c r="QWS4470" s="288"/>
      <c r="QWT4470" s="288"/>
      <c r="QWU4470" s="288"/>
      <c r="QWV4470" s="288"/>
      <c r="QWW4470" s="288"/>
      <c r="QWX4470" s="288"/>
      <c r="QWY4470" s="288"/>
      <c r="QWZ4470" s="288"/>
      <c r="QXA4470" s="288"/>
      <c r="QXB4470" s="288"/>
      <c r="QXC4470" s="288"/>
      <c r="QXD4470" s="288"/>
      <c r="QXE4470" s="288"/>
      <c r="QXF4470" s="288"/>
      <c r="QXG4470" s="288"/>
      <c r="QXH4470" s="288"/>
      <c r="QXI4470" s="288"/>
      <c r="QXJ4470" s="288"/>
      <c r="QXK4470" s="288"/>
      <c r="QXL4470" s="288"/>
      <c r="QXM4470" s="288"/>
      <c r="QXN4470" s="288"/>
      <c r="QXO4470" s="288"/>
      <c r="QXP4470" s="288"/>
      <c r="QXQ4470" s="288"/>
      <c r="QXR4470" s="288"/>
      <c r="QXS4470" s="288"/>
      <c r="QXT4470" s="288"/>
      <c r="QXU4470" s="288"/>
      <c r="QXV4470" s="288"/>
      <c r="QXW4470" s="288"/>
      <c r="QXX4470" s="288"/>
      <c r="QXY4470" s="288"/>
      <c r="QXZ4470" s="288"/>
      <c r="QYA4470" s="288"/>
      <c r="QYB4470" s="288"/>
      <c r="QYC4470" s="288"/>
      <c r="QYD4470" s="288"/>
      <c r="QYE4470" s="288"/>
      <c r="QYF4470" s="288"/>
      <c r="QYG4470" s="288"/>
      <c r="QYH4470" s="288"/>
      <c r="QYI4470" s="288"/>
      <c r="QYJ4470" s="288"/>
      <c r="QYK4470" s="288"/>
      <c r="QYL4470" s="288"/>
      <c r="QYM4470" s="288"/>
      <c r="QYN4470" s="288"/>
      <c r="QYO4470" s="288"/>
      <c r="QYP4470" s="288"/>
      <c r="QYQ4470" s="288"/>
      <c r="QYR4470" s="288"/>
      <c r="QYS4470" s="288"/>
      <c r="QYT4470" s="288"/>
      <c r="QYU4470" s="288"/>
      <c r="QYV4470" s="288"/>
      <c r="QYW4470" s="288"/>
      <c r="QYX4470" s="288"/>
      <c r="QYY4470" s="288"/>
      <c r="QYZ4470" s="288"/>
      <c r="QZA4470" s="288"/>
      <c r="QZB4470" s="288"/>
      <c r="QZC4470" s="288"/>
      <c r="QZD4470" s="288"/>
      <c r="QZE4470" s="288"/>
      <c r="QZF4470" s="288"/>
      <c r="QZG4470" s="288"/>
      <c r="QZH4470" s="288"/>
      <c r="QZI4470" s="288"/>
      <c r="QZJ4470" s="288"/>
      <c r="QZK4470" s="288"/>
      <c r="QZL4470" s="288"/>
      <c r="QZM4470" s="288"/>
      <c r="QZN4470" s="288"/>
      <c r="QZO4470" s="288"/>
      <c r="QZP4470" s="288"/>
      <c r="QZQ4470" s="288"/>
      <c r="QZR4470" s="288"/>
      <c r="QZS4470" s="288"/>
      <c r="QZT4470" s="288"/>
      <c r="QZU4470" s="288"/>
      <c r="QZV4470" s="288"/>
      <c r="QZW4470" s="288"/>
      <c r="QZX4470" s="288"/>
      <c r="QZY4470" s="288"/>
      <c r="QZZ4470" s="288"/>
      <c r="RAA4470" s="288"/>
      <c r="RAB4470" s="288"/>
      <c r="RAC4470" s="288"/>
      <c r="RAD4470" s="288"/>
      <c r="RAE4470" s="288"/>
      <c r="RAF4470" s="288"/>
      <c r="RAG4470" s="288"/>
      <c r="RAH4470" s="288"/>
      <c r="RAI4470" s="288"/>
      <c r="RAJ4470" s="288"/>
      <c r="RAK4470" s="288"/>
      <c r="RAL4470" s="288"/>
      <c r="RAM4470" s="288"/>
      <c r="RAN4470" s="288"/>
      <c r="RAO4470" s="288"/>
      <c r="RAP4470" s="288"/>
      <c r="RAQ4470" s="288"/>
      <c r="RAR4470" s="288"/>
      <c r="RAS4470" s="288"/>
      <c r="RAT4470" s="288"/>
      <c r="RAU4470" s="288"/>
      <c r="RAV4470" s="288"/>
      <c r="RAW4470" s="288"/>
      <c r="RAX4470" s="288"/>
      <c r="RAY4470" s="288"/>
      <c r="RAZ4470" s="288"/>
      <c r="RBA4470" s="288"/>
      <c r="RBB4470" s="288"/>
      <c r="RBC4470" s="288"/>
      <c r="RBD4470" s="288"/>
      <c r="RBE4470" s="288"/>
      <c r="RBF4470" s="288"/>
      <c r="RBG4470" s="288"/>
      <c r="RBH4470" s="288"/>
      <c r="RBI4470" s="288"/>
      <c r="RBJ4470" s="288"/>
      <c r="RBK4470" s="288"/>
      <c r="RBL4470" s="288"/>
      <c r="RBM4470" s="288"/>
      <c r="RBN4470" s="288"/>
      <c r="RBO4470" s="288"/>
      <c r="RBP4470" s="288"/>
      <c r="RBQ4470" s="288"/>
      <c r="RBR4470" s="288"/>
      <c r="RBS4470" s="288"/>
      <c r="RBT4470" s="288"/>
      <c r="RBU4470" s="288"/>
      <c r="RBV4470" s="288"/>
      <c r="RBW4470" s="288"/>
      <c r="RBX4470" s="288"/>
      <c r="RBY4470" s="288"/>
      <c r="RBZ4470" s="288"/>
      <c r="RCA4470" s="288"/>
      <c r="RCB4470" s="288"/>
      <c r="RCC4470" s="288"/>
      <c r="RCD4470" s="288"/>
      <c r="RCE4470" s="288"/>
      <c r="RCF4470" s="288"/>
      <c r="RCG4470" s="288"/>
      <c r="RCH4470" s="288"/>
      <c r="RCI4470" s="288"/>
      <c r="RCJ4470" s="288"/>
      <c r="RCK4470" s="288"/>
      <c r="RCL4470" s="288"/>
      <c r="RCM4470" s="288"/>
      <c r="RCN4470" s="288"/>
      <c r="RCO4470" s="288"/>
      <c r="RCP4470" s="288"/>
      <c r="RCQ4470" s="288"/>
      <c r="RCR4470" s="288"/>
      <c r="RCS4470" s="288"/>
      <c r="RCT4470" s="288"/>
      <c r="RCU4470" s="288"/>
      <c r="RCV4470" s="288"/>
      <c r="RCW4470" s="288"/>
      <c r="RCX4470" s="288"/>
      <c r="RCY4470" s="288"/>
      <c r="RCZ4470" s="288"/>
      <c r="RDA4470" s="288"/>
      <c r="RDB4470" s="288"/>
      <c r="RDC4470" s="288"/>
      <c r="RDD4470" s="288"/>
      <c r="RDE4470" s="288"/>
      <c r="RDF4470" s="288"/>
      <c r="RDG4470" s="288"/>
      <c r="RDH4470" s="288"/>
      <c r="RDI4470" s="288"/>
      <c r="RDJ4470" s="288"/>
      <c r="RDK4470" s="288"/>
      <c r="RDL4470" s="288"/>
      <c r="RDM4470" s="288"/>
      <c r="RDN4470" s="288"/>
      <c r="RDO4470" s="288"/>
      <c r="RDP4470" s="288"/>
      <c r="RDQ4470" s="288"/>
      <c r="RDR4470" s="288"/>
      <c r="RDS4470" s="288"/>
      <c r="RDT4470" s="288"/>
      <c r="RDU4470" s="288"/>
      <c r="RDV4470" s="288"/>
      <c r="RDW4470" s="288"/>
      <c r="RDX4470" s="288"/>
      <c r="RDY4470" s="288"/>
      <c r="RDZ4470" s="288"/>
      <c r="REA4470" s="288"/>
      <c r="REB4470" s="288"/>
      <c r="REC4470" s="288"/>
      <c r="RED4470" s="288"/>
      <c r="REE4470" s="288"/>
      <c r="REF4470" s="288"/>
      <c r="REG4470" s="288"/>
      <c r="REH4470" s="288"/>
      <c r="REI4470" s="288"/>
      <c r="REJ4470" s="288"/>
      <c r="REK4470" s="288"/>
      <c r="REL4470" s="288"/>
      <c r="REM4470" s="288"/>
      <c r="REN4470" s="288"/>
      <c r="REO4470" s="288"/>
      <c r="REP4470" s="288"/>
      <c r="REQ4470" s="288"/>
      <c r="RER4470" s="288"/>
      <c r="RES4470" s="288"/>
      <c r="RET4470" s="288"/>
      <c r="REU4470" s="288"/>
      <c r="REV4470" s="288"/>
      <c r="REW4470" s="288"/>
      <c r="REX4470" s="288"/>
      <c r="REY4470" s="288"/>
      <c r="REZ4470" s="288"/>
      <c r="RFA4470" s="288"/>
      <c r="RFB4470" s="288"/>
      <c r="RFC4470" s="288"/>
      <c r="RFD4470" s="288"/>
      <c r="RFE4470" s="288"/>
      <c r="RFF4470" s="288"/>
      <c r="RFG4470" s="288"/>
      <c r="RFH4470" s="288"/>
      <c r="RFI4470" s="288"/>
      <c r="RFJ4470" s="288"/>
      <c r="RFK4470" s="288"/>
      <c r="RFL4470" s="288"/>
      <c r="RFM4470" s="288"/>
      <c r="RFN4470" s="288"/>
      <c r="RFO4470" s="288"/>
      <c r="RFP4470" s="288"/>
      <c r="RFQ4470" s="288"/>
      <c r="RFR4470" s="288"/>
      <c r="RFS4470" s="288"/>
      <c r="RFT4470" s="288"/>
      <c r="RFU4470" s="288"/>
      <c r="RFV4470" s="288"/>
      <c r="RFW4470" s="288"/>
      <c r="RFX4470" s="288"/>
      <c r="RFY4470" s="288"/>
      <c r="RFZ4470" s="288"/>
      <c r="RGA4470" s="288"/>
      <c r="RGB4470" s="288"/>
      <c r="RGC4470" s="288"/>
      <c r="RGD4470" s="288"/>
      <c r="RGE4470" s="288"/>
      <c r="RGF4470" s="288"/>
      <c r="RGG4470" s="288"/>
      <c r="RGH4470" s="288"/>
      <c r="RGI4470" s="288"/>
      <c r="RGJ4470" s="288"/>
      <c r="RGK4470" s="288"/>
      <c r="RGL4470" s="288"/>
      <c r="RGM4470" s="288"/>
      <c r="RGN4470" s="288"/>
      <c r="RGO4470" s="288"/>
      <c r="RGP4470" s="288"/>
      <c r="RGQ4470" s="288"/>
      <c r="RGR4470" s="288"/>
      <c r="RGS4470" s="288"/>
      <c r="RGT4470" s="288"/>
      <c r="RGU4470" s="288"/>
      <c r="RGV4470" s="288"/>
      <c r="RGW4470" s="288"/>
      <c r="RGX4470" s="288"/>
      <c r="RGY4470" s="288"/>
      <c r="RGZ4470" s="288"/>
      <c r="RHA4470" s="288"/>
      <c r="RHB4470" s="288"/>
      <c r="RHC4470" s="288"/>
      <c r="RHD4470" s="288"/>
      <c r="RHE4470" s="288"/>
      <c r="RHF4470" s="288"/>
      <c r="RHG4470" s="288"/>
      <c r="RHH4470" s="288"/>
      <c r="RHI4470" s="288"/>
      <c r="RHJ4470" s="288"/>
      <c r="RHK4470" s="288"/>
      <c r="RHL4470" s="288"/>
      <c r="RHM4470" s="288"/>
      <c r="RHN4470" s="288"/>
      <c r="RHO4470" s="288"/>
      <c r="RHP4470" s="288"/>
      <c r="RHQ4470" s="288"/>
      <c r="RHR4470" s="288"/>
      <c r="RHS4470" s="288"/>
      <c r="RHT4470" s="288"/>
      <c r="RHU4470" s="288"/>
      <c r="RHV4470" s="288"/>
      <c r="RHW4470" s="288"/>
      <c r="RHX4470" s="288"/>
      <c r="RHY4470" s="288"/>
      <c r="RHZ4470" s="288"/>
      <c r="RIA4470" s="288"/>
      <c r="RIB4470" s="288"/>
      <c r="RIC4470" s="288"/>
      <c r="RID4470" s="288"/>
      <c r="RIE4470" s="288"/>
      <c r="RIF4470" s="288"/>
      <c r="RIG4470" s="288"/>
      <c r="RIH4470" s="288"/>
      <c r="RII4470" s="288"/>
      <c r="RIJ4470" s="288"/>
      <c r="RIK4470" s="288"/>
      <c r="RIL4470" s="288"/>
      <c r="RIM4470" s="288"/>
      <c r="RIN4470" s="288"/>
      <c r="RIO4470" s="288"/>
      <c r="RIP4470" s="288"/>
      <c r="RIQ4470" s="288"/>
      <c r="RIR4470" s="288"/>
      <c r="RIS4470" s="288"/>
      <c r="RIT4470" s="288"/>
      <c r="RIU4470" s="288"/>
      <c r="RIV4470" s="288"/>
      <c r="RIW4470" s="288"/>
      <c r="RIX4470" s="288"/>
      <c r="RIY4470" s="288"/>
      <c r="RIZ4470" s="288"/>
      <c r="RJA4470" s="288"/>
      <c r="RJB4470" s="288"/>
      <c r="RJC4470" s="288"/>
      <c r="RJD4470" s="288"/>
      <c r="RJE4470" s="288"/>
      <c r="RJF4470" s="288"/>
      <c r="RJG4470" s="288"/>
      <c r="RJH4470" s="288"/>
      <c r="RJI4470" s="288"/>
      <c r="RJJ4470" s="288"/>
      <c r="RJK4470" s="288"/>
      <c r="RJL4470" s="288"/>
      <c r="RJM4470" s="288"/>
      <c r="RJN4470" s="288"/>
      <c r="RJO4470" s="288"/>
      <c r="RJP4470" s="288"/>
      <c r="RJQ4470" s="288"/>
      <c r="RJR4470" s="288"/>
      <c r="RJS4470" s="288"/>
      <c r="RJT4470" s="288"/>
      <c r="RJU4470" s="288"/>
      <c r="RJV4470" s="288"/>
      <c r="RJW4470" s="288"/>
      <c r="RJX4470" s="288"/>
      <c r="RJY4470" s="288"/>
      <c r="RJZ4470" s="288"/>
      <c r="RKA4470" s="288"/>
      <c r="RKB4470" s="288"/>
      <c r="RKC4470" s="288"/>
      <c r="RKD4470" s="288"/>
      <c r="RKE4470" s="288"/>
      <c r="RKF4470" s="288"/>
      <c r="RKG4470" s="288"/>
      <c r="RKH4470" s="288"/>
      <c r="RKI4470" s="288"/>
      <c r="RKJ4470" s="288"/>
      <c r="RKK4470" s="288"/>
      <c r="RKL4470" s="288"/>
      <c r="RKM4470" s="288"/>
      <c r="RKN4470" s="288"/>
      <c r="RKO4470" s="288"/>
      <c r="RKP4470" s="288"/>
      <c r="RKQ4470" s="288"/>
      <c r="RKR4470" s="288"/>
      <c r="RKS4470" s="288"/>
      <c r="RKT4470" s="288"/>
      <c r="RKU4470" s="288"/>
      <c r="RKV4470" s="288"/>
      <c r="RKW4470" s="288"/>
      <c r="RKX4470" s="288"/>
      <c r="RKY4470" s="288"/>
      <c r="RKZ4470" s="288"/>
      <c r="RLA4470" s="288"/>
      <c r="RLB4470" s="288"/>
      <c r="RLC4470" s="288"/>
      <c r="RLD4470" s="288"/>
      <c r="RLE4470" s="288"/>
      <c r="RLF4470" s="288"/>
      <c r="RLG4470" s="288"/>
      <c r="RLH4470" s="288"/>
      <c r="RLI4470" s="288"/>
      <c r="RLJ4470" s="288"/>
      <c r="RLK4470" s="288"/>
      <c r="RLL4470" s="288"/>
      <c r="RLM4470" s="288"/>
      <c r="RLN4470" s="288"/>
      <c r="RLO4470" s="288"/>
      <c r="RLP4470" s="288"/>
      <c r="RLQ4470" s="288"/>
      <c r="RLR4470" s="288"/>
      <c r="RLS4470" s="288"/>
      <c r="RLT4470" s="288"/>
      <c r="RLU4470" s="288"/>
      <c r="RLV4470" s="288"/>
      <c r="RLW4470" s="288"/>
      <c r="RLX4470" s="288"/>
      <c r="RLY4470" s="288"/>
      <c r="RLZ4470" s="288"/>
      <c r="RMA4470" s="288"/>
      <c r="RMB4470" s="288"/>
      <c r="RMC4470" s="288"/>
      <c r="RMD4470" s="288"/>
      <c r="RME4470" s="288"/>
      <c r="RMF4470" s="288"/>
      <c r="RMG4470" s="288"/>
      <c r="RMH4470" s="288"/>
      <c r="RMI4470" s="288"/>
      <c r="RMJ4470" s="288"/>
      <c r="RMK4470" s="288"/>
      <c r="RML4470" s="288"/>
      <c r="RMM4470" s="288"/>
      <c r="RMN4470" s="288"/>
      <c r="RMO4470" s="288"/>
      <c r="RMP4470" s="288"/>
      <c r="RMQ4470" s="288"/>
      <c r="RMR4470" s="288"/>
      <c r="RMS4470" s="288"/>
      <c r="RMT4470" s="288"/>
      <c r="RMU4470" s="288"/>
      <c r="RMV4470" s="288"/>
      <c r="RMW4470" s="288"/>
      <c r="RMX4470" s="288"/>
      <c r="RMY4470" s="288"/>
      <c r="RMZ4470" s="288"/>
      <c r="RNA4470" s="288"/>
      <c r="RNB4470" s="288"/>
      <c r="RNC4470" s="288"/>
      <c r="RND4470" s="288"/>
      <c r="RNE4470" s="288"/>
      <c r="RNF4470" s="288"/>
      <c r="RNG4470" s="288"/>
      <c r="RNH4470" s="288"/>
      <c r="RNI4470" s="288"/>
      <c r="RNJ4470" s="288"/>
      <c r="RNK4470" s="288"/>
      <c r="RNL4470" s="288"/>
      <c r="RNM4470" s="288"/>
      <c r="RNN4470" s="288"/>
      <c r="RNO4470" s="288"/>
      <c r="RNP4470" s="288"/>
      <c r="RNQ4470" s="288"/>
      <c r="RNR4470" s="288"/>
      <c r="RNS4470" s="288"/>
      <c r="RNT4470" s="288"/>
      <c r="RNU4470" s="288"/>
      <c r="RNV4470" s="288"/>
      <c r="RNW4470" s="288"/>
      <c r="RNX4470" s="288"/>
      <c r="RNY4470" s="288"/>
      <c r="RNZ4470" s="288"/>
      <c r="ROA4470" s="288"/>
      <c r="ROB4470" s="288"/>
      <c r="ROC4470" s="288"/>
      <c r="ROD4470" s="288"/>
      <c r="ROE4470" s="288"/>
      <c r="ROF4470" s="288"/>
      <c r="ROG4470" s="288"/>
      <c r="ROH4470" s="288"/>
      <c r="ROI4470" s="288"/>
      <c r="ROJ4470" s="288"/>
      <c r="ROK4470" s="288"/>
      <c r="ROL4470" s="288"/>
      <c r="ROM4470" s="288"/>
      <c r="RON4470" s="288"/>
      <c r="ROO4470" s="288"/>
      <c r="ROP4470" s="288"/>
      <c r="ROQ4470" s="288"/>
      <c r="ROR4470" s="288"/>
      <c r="ROS4470" s="288"/>
      <c r="ROT4470" s="288"/>
      <c r="ROU4470" s="288"/>
      <c r="ROV4470" s="288"/>
      <c r="ROW4470" s="288"/>
      <c r="ROX4470" s="288"/>
      <c r="ROY4470" s="288"/>
      <c r="ROZ4470" s="288"/>
      <c r="RPA4470" s="288"/>
      <c r="RPB4470" s="288"/>
      <c r="RPC4470" s="288"/>
      <c r="RPD4470" s="288"/>
      <c r="RPE4470" s="288"/>
      <c r="RPF4470" s="288"/>
      <c r="RPG4470" s="288"/>
      <c r="RPH4470" s="288"/>
      <c r="RPI4470" s="288"/>
      <c r="RPJ4470" s="288"/>
      <c r="RPK4470" s="288"/>
      <c r="RPL4470" s="288"/>
      <c r="RPM4470" s="288"/>
      <c r="RPN4470" s="288"/>
      <c r="RPO4470" s="288"/>
      <c r="RPP4470" s="288"/>
      <c r="RPQ4470" s="288"/>
      <c r="RPR4470" s="288"/>
      <c r="RPS4470" s="288"/>
      <c r="RPT4470" s="288"/>
      <c r="RPU4470" s="288"/>
      <c r="RPV4470" s="288"/>
      <c r="RPW4470" s="288"/>
      <c r="RPX4470" s="288"/>
      <c r="RPY4470" s="288"/>
      <c r="RPZ4470" s="288"/>
      <c r="RQA4470" s="288"/>
      <c r="RQB4470" s="288"/>
      <c r="RQC4470" s="288"/>
      <c r="RQD4470" s="288"/>
      <c r="RQE4470" s="288"/>
      <c r="RQF4470" s="288"/>
      <c r="RQG4470" s="288"/>
      <c r="RQH4470" s="288"/>
      <c r="RQI4470" s="288"/>
      <c r="RQJ4470" s="288"/>
      <c r="RQK4470" s="288"/>
      <c r="RQL4470" s="288"/>
      <c r="RQM4470" s="288"/>
      <c r="RQN4470" s="288"/>
      <c r="RQO4470" s="288"/>
      <c r="RQP4470" s="288"/>
      <c r="RQQ4470" s="288"/>
      <c r="RQR4470" s="288"/>
      <c r="RQS4470" s="288"/>
      <c r="RQT4470" s="288"/>
      <c r="RQU4470" s="288"/>
      <c r="RQV4470" s="288"/>
      <c r="RQW4470" s="288"/>
      <c r="RQX4470" s="288"/>
      <c r="RQY4470" s="288"/>
      <c r="RQZ4470" s="288"/>
      <c r="RRA4470" s="288"/>
      <c r="RRB4470" s="288"/>
      <c r="RRC4470" s="288"/>
      <c r="RRD4470" s="288"/>
      <c r="RRE4470" s="288"/>
      <c r="RRF4470" s="288"/>
      <c r="RRG4470" s="288"/>
      <c r="RRH4470" s="288"/>
      <c r="RRI4470" s="288"/>
      <c r="RRJ4470" s="288"/>
      <c r="RRK4470" s="288"/>
      <c r="RRL4470" s="288"/>
      <c r="RRM4470" s="288"/>
      <c r="RRN4470" s="288"/>
      <c r="RRO4470" s="288"/>
      <c r="RRP4470" s="288"/>
      <c r="RRQ4470" s="288"/>
      <c r="RRR4470" s="288"/>
      <c r="RRS4470" s="288"/>
      <c r="RRT4470" s="288"/>
      <c r="RRU4470" s="288"/>
      <c r="RRV4470" s="288"/>
      <c r="RRW4470" s="288"/>
      <c r="RRX4470" s="288"/>
      <c r="RRY4470" s="288"/>
      <c r="RRZ4470" s="288"/>
      <c r="RSA4470" s="288"/>
      <c r="RSB4470" s="288"/>
      <c r="RSC4470" s="288"/>
      <c r="RSD4470" s="288"/>
      <c r="RSE4470" s="288"/>
      <c r="RSF4470" s="288"/>
      <c r="RSG4470" s="288"/>
      <c r="RSH4470" s="288"/>
      <c r="RSI4470" s="288"/>
      <c r="RSJ4470" s="288"/>
      <c r="RSK4470" s="288"/>
      <c r="RSL4470" s="288"/>
      <c r="RSM4470" s="288"/>
      <c r="RSN4470" s="288"/>
      <c r="RSO4470" s="288"/>
      <c r="RSP4470" s="288"/>
      <c r="RSQ4470" s="288"/>
      <c r="RSR4470" s="288"/>
      <c r="RSS4470" s="288"/>
      <c r="RST4470" s="288"/>
      <c r="RSU4470" s="288"/>
      <c r="RSV4470" s="288"/>
      <c r="RSW4470" s="288"/>
      <c r="RSX4470" s="288"/>
      <c r="RSY4470" s="288"/>
      <c r="RSZ4470" s="288"/>
      <c r="RTA4470" s="288"/>
      <c r="RTB4470" s="288"/>
      <c r="RTC4470" s="288"/>
      <c r="RTD4470" s="288"/>
      <c r="RTE4470" s="288"/>
      <c r="RTF4470" s="288"/>
      <c r="RTG4470" s="288"/>
      <c r="RTH4470" s="288"/>
      <c r="RTI4470" s="288"/>
      <c r="RTJ4470" s="288"/>
      <c r="RTK4470" s="288"/>
      <c r="RTL4470" s="288"/>
      <c r="RTM4470" s="288"/>
      <c r="RTN4470" s="288"/>
      <c r="RTO4470" s="288"/>
      <c r="RTP4470" s="288"/>
      <c r="RTQ4470" s="288"/>
      <c r="RTR4470" s="288"/>
      <c r="RTS4470" s="288"/>
      <c r="RTT4470" s="288"/>
      <c r="RTU4470" s="288"/>
      <c r="RTV4470" s="288"/>
      <c r="RTW4470" s="288"/>
      <c r="RTX4470" s="288"/>
      <c r="RTY4470" s="288"/>
      <c r="RTZ4470" s="288"/>
      <c r="RUA4470" s="288"/>
      <c r="RUB4470" s="288"/>
      <c r="RUC4470" s="288"/>
      <c r="RUD4470" s="288"/>
      <c r="RUE4470" s="288"/>
      <c r="RUF4470" s="288"/>
      <c r="RUG4470" s="288"/>
      <c r="RUH4470" s="288"/>
      <c r="RUI4470" s="288"/>
      <c r="RUJ4470" s="288"/>
      <c r="RUK4470" s="288"/>
      <c r="RUL4470" s="288"/>
      <c r="RUM4470" s="288"/>
      <c r="RUN4470" s="288"/>
      <c r="RUO4470" s="288"/>
      <c r="RUP4470" s="288"/>
      <c r="RUQ4470" s="288"/>
      <c r="RUR4470" s="288"/>
      <c r="RUS4470" s="288"/>
      <c r="RUT4470" s="288"/>
      <c r="RUU4470" s="288"/>
      <c r="RUV4470" s="288"/>
      <c r="RUW4470" s="288"/>
      <c r="RUX4470" s="288"/>
      <c r="RUY4470" s="288"/>
      <c r="RUZ4470" s="288"/>
      <c r="RVA4470" s="288"/>
      <c r="RVB4470" s="288"/>
      <c r="RVC4470" s="288"/>
      <c r="RVD4470" s="288"/>
      <c r="RVE4470" s="288"/>
      <c r="RVF4470" s="288"/>
      <c r="RVG4470" s="288"/>
      <c r="RVH4470" s="288"/>
      <c r="RVI4470" s="288"/>
      <c r="RVJ4470" s="288"/>
      <c r="RVK4470" s="288"/>
      <c r="RVL4470" s="288"/>
      <c r="RVM4470" s="288"/>
      <c r="RVN4470" s="288"/>
      <c r="RVO4470" s="288"/>
      <c r="RVP4470" s="288"/>
      <c r="RVQ4470" s="288"/>
      <c r="RVR4470" s="288"/>
      <c r="RVS4470" s="288"/>
      <c r="RVT4470" s="288"/>
      <c r="RVU4470" s="288"/>
      <c r="RVV4470" s="288"/>
      <c r="RVW4470" s="288"/>
      <c r="RVX4470" s="288"/>
      <c r="RVY4470" s="288"/>
      <c r="RVZ4470" s="288"/>
      <c r="RWA4470" s="288"/>
      <c r="RWB4470" s="288"/>
      <c r="RWC4470" s="288"/>
      <c r="RWD4470" s="288"/>
      <c r="RWE4470" s="288"/>
      <c r="RWF4470" s="288"/>
      <c r="RWG4470" s="288"/>
      <c r="RWH4470" s="288"/>
      <c r="RWI4470" s="288"/>
      <c r="RWJ4470" s="288"/>
      <c r="RWK4470" s="288"/>
      <c r="RWL4470" s="288"/>
      <c r="RWM4470" s="288"/>
      <c r="RWN4470" s="288"/>
      <c r="RWO4470" s="288"/>
      <c r="RWP4470" s="288"/>
      <c r="RWQ4470" s="288"/>
      <c r="RWR4470" s="288"/>
      <c r="RWS4470" s="288"/>
      <c r="RWT4470" s="288"/>
      <c r="RWU4470" s="288"/>
      <c r="RWV4470" s="288"/>
      <c r="RWW4470" s="288"/>
      <c r="RWX4470" s="288"/>
      <c r="RWY4470" s="288"/>
      <c r="RWZ4470" s="288"/>
      <c r="RXA4470" s="288"/>
      <c r="RXB4470" s="288"/>
      <c r="RXC4470" s="288"/>
      <c r="RXD4470" s="288"/>
      <c r="RXE4470" s="288"/>
      <c r="RXF4470" s="288"/>
      <c r="RXG4470" s="288"/>
      <c r="RXH4470" s="288"/>
      <c r="RXI4470" s="288"/>
      <c r="RXJ4470" s="288"/>
      <c r="RXK4470" s="288"/>
      <c r="RXL4470" s="288"/>
      <c r="RXM4470" s="288"/>
      <c r="RXN4470" s="288"/>
      <c r="RXO4470" s="288"/>
      <c r="RXP4470" s="288"/>
      <c r="RXQ4470" s="288"/>
      <c r="RXR4470" s="288"/>
      <c r="RXS4470" s="288"/>
      <c r="RXT4470" s="288"/>
      <c r="RXU4470" s="288"/>
      <c r="RXV4470" s="288"/>
      <c r="RXW4470" s="288"/>
      <c r="RXX4470" s="288"/>
      <c r="RXY4470" s="288"/>
      <c r="RXZ4470" s="288"/>
      <c r="RYA4470" s="288"/>
      <c r="RYB4470" s="288"/>
      <c r="RYC4470" s="288"/>
      <c r="RYD4470" s="288"/>
      <c r="RYE4470" s="288"/>
      <c r="RYF4470" s="288"/>
      <c r="RYG4470" s="288"/>
      <c r="RYH4470" s="288"/>
      <c r="RYI4470" s="288"/>
      <c r="RYJ4470" s="288"/>
      <c r="RYK4470" s="288"/>
      <c r="RYL4470" s="288"/>
      <c r="RYM4470" s="288"/>
      <c r="RYN4470" s="288"/>
      <c r="RYO4470" s="288"/>
      <c r="RYP4470" s="288"/>
      <c r="RYQ4470" s="288"/>
      <c r="RYR4470" s="288"/>
      <c r="RYS4470" s="288"/>
      <c r="RYT4470" s="288"/>
      <c r="RYU4470" s="288"/>
      <c r="RYV4470" s="288"/>
      <c r="RYW4470" s="288"/>
      <c r="RYX4470" s="288"/>
      <c r="RYY4470" s="288"/>
      <c r="RYZ4470" s="288"/>
      <c r="RZA4470" s="288"/>
      <c r="RZB4470" s="288"/>
      <c r="RZC4470" s="288"/>
      <c r="RZD4470" s="288"/>
      <c r="RZE4470" s="288"/>
      <c r="RZF4470" s="288"/>
      <c r="RZG4470" s="288"/>
      <c r="RZH4470" s="288"/>
      <c r="RZI4470" s="288"/>
      <c r="RZJ4470" s="288"/>
      <c r="RZK4470" s="288"/>
      <c r="RZL4470" s="288"/>
      <c r="RZM4470" s="288"/>
      <c r="RZN4470" s="288"/>
      <c r="RZO4470" s="288"/>
      <c r="RZP4470" s="288"/>
      <c r="RZQ4470" s="288"/>
      <c r="RZR4470" s="288"/>
      <c r="RZS4470" s="288"/>
      <c r="RZT4470" s="288"/>
      <c r="RZU4470" s="288"/>
      <c r="RZV4470" s="288"/>
      <c r="RZW4470" s="288"/>
      <c r="RZX4470" s="288"/>
      <c r="RZY4470" s="288"/>
      <c r="RZZ4470" s="288"/>
      <c r="SAA4470" s="288"/>
      <c r="SAB4470" s="288"/>
      <c r="SAC4470" s="288"/>
      <c r="SAD4470" s="288"/>
      <c r="SAE4470" s="288"/>
      <c r="SAF4470" s="288"/>
      <c r="SAG4470" s="288"/>
      <c r="SAH4470" s="288"/>
      <c r="SAI4470" s="288"/>
      <c r="SAJ4470" s="288"/>
      <c r="SAK4470" s="288"/>
      <c r="SAL4470" s="288"/>
      <c r="SAM4470" s="288"/>
      <c r="SAN4470" s="288"/>
      <c r="SAO4470" s="288"/>
      <c r="SAP4470" s="288"/>
      <c r="SAQ4470" s="288"/>
      <c r="SAR4470" s="288"/>
      <c r="SAS4470" s="288"/>
      <c r="SAT4470" s="288"/>
      <c r="SAU4470" s="288"/>
      <c r="SAV4470" s="288"/>
      <c r="SAW4470" s="288"/>
      <c r="SAX4470" s="288"/>
      <c r="SAY4470" s="288"/>
      <c r="SAZ4470" s="288"/>
      <c r="SBA4470" s="288"/>
      <c r="SBB4470" s="288"/>
      <c r="SBC4470" s="288"/>
      <c r="SBD4470" s="288"/>
      <c r="SBE4470" s="288"/>
      <c r="SBF4470" s="288"/>
      <c r="SBG4470" s="288"/>
      <c r="SBH4470" s="288"/>
      <c r="SBI4470" s="288"/>
      <c r="SBJ4470" s="288"/>
      <c r="SBK4470" s="288"/>
      <c r="SBL4470" s="288"/>
      <c r="SBM4470" s="288"/>
      <c r="SBN4470" s="288"/>
      <c r="SBO4470" s="288"/>
      <c r="SBP4470" s="288"/>
      <c r="SBQ4470" s="288"/>
      <c r="SBR4470" s="288"/>
      <c r="SBS4470" s="288"/>
      <c r="SBT4470" s="288"/>
      <c r="SBU4470" s="288"/>
      <c r="SBV4470" s="288"/>
      <c r="SBW4470" s="288"/>
      <c r="SBX4470" s="288"/>
      <c r="SBY4470" s="288"/>
      <c r="SBZ4470" s="288"/>
      <c r="SCA4470" s="288"/>
      <c r="SCB4470" s="288"/>
      <c r="SCC4470" s="288"/>
      <c r="SCD4470" s="288"/>
      <c r="SCE4470" s="288"/>
      <c r="SCF4470" s="288"/>
      <c r="SCG4470" s="288"/>
      <c r="SCH4470" s="288"/>
      <c r="SCI4470" s="288"/>
      <c r="SCJ4470" s="288"/>
      <c r="SCK4470" s="288"/>
      <c r="SCL4470" s="288"/>
      <c r="SCM4470" s="288"/>
      <c r="SCN4470" s="288"/>
      <c r="SCO4470" s="288"/>
      <c r="SCP4470" s="288"/>
      <c r="SCQ4470" s="288"/>
      <c r="SCR4470" s="288"/>
      <c r="SCS4470" s="288"/>
      <c r="SCT4470" s="288"/>
      <c r="SCU4470" s="288"/>
      <c r="SCV4470" s="288"/>
      <c r="SCW4470" s="288"/>
      <c r="SCX4470" s="288"/>
      <c r="SCY4470" s="288"/>
      <c r="SCZ4470" s="288"/>
      <c r="SDA4470" s="288"/>
      <c r="SDB4470" s="288"/>
      <c r="SDC4470" s="288"/>
      <c r="SDD4470" s="288"/>
      <c r="SDE4470" s="288"/>
      <c r="SDF4470" s="288"/>
      <c r="SDG4470" s="288"/>
      <c r="SDH4470" s="288"/>
      <c r="SDI4470" s="288"/>
      <c r="SDJ4470" s="288"/>
      <c r="SDK4470" s="288"/>
      <c r="SDL4470" s="288"/>
      <c r="SDM4470" s="288"/>
      <c r="SDN4470" s="288"/>
      <c r="SDO4470" s="288"/>
      <c r="SDP4470" s="288"/>
      <c r="SDQ4470" s="288"/>
      <c r="SDR4470" s="288"/>
      <c r="SDS4470" s="288"/>
      <c r="SDT4470" s="288"/>
      <c r="SDU4470" s="288"/>
      <c r="SDV4470" s="288"/>
      <c r="SDW4470" s="288"/>
      <c r="SDX4470" s="288"/>
      <c r="SDY4470" s="288"/>
      <c r="SDZ4470" s="288"/>
      <c r="SEA4470" s="288"/>
      <c r="SEB4470" s="288"/>
      <c r="SEC4470" s="288"/>
      <c r="SED4470" s="288"/>
      <c r="SEE4470" s="288"/>
      <c r="SEF4470" s="288"/>
      <c r="SEG4470" s="288"/>
      <c r="SEH4470" s="288"/>
      <c r="SEI4470" s="288"/>
      <c r="SEJ4470" s="288"/>
      <c r="SEK4470" s="288"/>
      <c r="SEL4470" s="288"/>
      <c r="SEM4470" s="288"/>
      <c r="SEN4470" s="288"/>
      <c r="SEO4470" s="288"/>
      <c r="SEP4470" s="288"/>
      <c r="SEQ4470" s="288"/>
      <c r="SER4470" s="288"/>
      <c r="SES4470" s="288"/>
      <c r="SET4470" s="288"/>
      <c r="SEU4470" s="288"/>
      <c r="SEV4470" s="288"/>
      <c r="SEW4470" s="288"/>
      <c r="SEX4470" s="288"/>
      <c r="SEY4470" s="288"/>
      <c r="SEZ4470" s="288"/>
      <c r="SFA4470" s="288"/>
      <c r="SFB4470" s="288"/>
      <c r="SFC4470" s="288"/>
      <c r="SFD4470" s="288"/>
      <c r="SFE4470" s="288"/>
      <c r="SFF4470" s="288"/>
      <c r="SFG4470" s="288"/>
      <c r="SFH4470" s="288"/>
      <c r="SFI4470" s="288"/>
      <c r="SFJ4470" s="288"/>
      <c r="SFK4470" s="288"/>
      <c r="SFL4470" s="288"/>
      <c r="SFM4470" s="288"/>
      <c r="SFN4470" s="288"/>
      <c r="SFO4470" s="288"/>
      <c r="SFP4470" s="288"/>
      <c r="SFQ4470" s="288"/>
      <c r="SFR4470" s="288"/>
      <c r="SFS4470" s="288"/>
      <c r="SFT4470" s="288"/>
      <c r="SFU4470" s="288"/>
      <c r="SFV4470" s="288"/>
      <c r="SFW4470" s="288"/>
      <c r="SFX4470" s="288"/>
      <c r="SFY4470" s="288"/>
      <c r="SFZ4470" s="288"/>
      <c r="SGA4470" s="288"/>
      <c r="SGB4470" s="288"/>
      <c r="SGC4470" s="288"/>
      <c r="SGD4470" s="288"/>
      <c r="SGE4470" s="288"/>
      <c r="SGF4470" s="288"/>
      <c r="SGG4470" s="288"/>
      <c r="SGH4470" s="288"/>
      <c r="SGI4470" s="288"/>
      <c r="SGJ4470" s="288"/>
      <c r="SGK4470" s="288"/>
      <c r="SGL4470" s="288"/>
      <c r="SGM4470" s="288"/>
      <c r="SGN4470" s="288"/>
      <c r="SGO4470" s="288"/>
      <c r="SGP4470" s="288"/>
      <c r="SGQ4470" s="288"/>
      <c r="SGR4470" s="288"/>
      <c r="SGS4470" s="288"/>
      <c r="SGT4470" s="288"/>
      <c r="SGU4470" s="288"/>
      <c r="SGV4470" s="288"/>
      <c r="SGW4470" s="288"/>
      <c r="SGX4470" s="288"/>
      <c r="SGY4470" s="288"/>
      <c r="SGZ4470" s="288"/>
      <c r="SHA4470" s="288"/>
      <c r="SHB4470" s="288"/>
      <c r="SHC4470" s="288"/>
      <c r="SHD4470" s="288"/>
      <c r="SHE4470" s="288"/>
      <c r="SHF4470" s="288"/>
      <c r="SHG4470" s="288"/>
      <c r="SHH4470" s="288"/>
      <c r="SHI4470" s="288"/>
      <c r="SHJ4470" s="288"/>
      <c r="SHK4470" s="288"/>
      <c r="SHL4470" s="288"/>
      <c r="SHM4470" s="288"/>
      <c r="SHN4470" s="288"/>
      <c r="SHO4470" s="288"/>
      <c r="SHP4470" s="288"/>
      <c r="SHQ4470" s="288"/>
      <c r="SHR4470" s="288"/>
      <c r="SHS4470" s="288"/>
      <c r="SHT4470" s="288"/>
      <c r="SHU4470" s="288"/>
      <c r="SHV4470" s="288"/>
      <c r="SHW4470" s="288"/>
      <c r="SHX4470" s="288"/>
      <c r="SHY4470" s="288"/>
      <c r="SHZ4470" s="288"/>
      <c r="SIA4470" s="288"/>
      <c r="SIB4470" s="288"/>
      <c r="SIC4470" s="288"/>
      <c r="SID4470" s="288"/>
      <c r="SIE4470" s="288"/>
      <c r="SIF4470" s="288"/>
      <c r="SIG4470" s="288"/>
      <c r="SIH4470" s="288"/>
      <c r="SII4470" s="288"/>
      <c r="SIJ4470" s="288"/>
      <c r="SIK4470" s="288"/>
      <c r="SIL4470" s="288"/>
      <c r="SIM4470" s="288"/>
      <c r="SIN4470" s="288"/>
      <c r="SIO4470" s="288"/>
      <c r="SIP4470" s="288"/>
      <c r="SIQ4470" s="288"/>
      <c r="SIR4470" s="288"/>
      <c r="SIS4470" s="288"/>
      <c r="SIT4470" s="288"/>
      <c r="SIU4470" s="288"/>
      <c r="SIV4470" s="288"/>
      <c r="SIW4470" s="288"/>
      <c r="SIX4470" s="288"/>
      <c r="SIY4470" s="288"/>
      <c r="SIZ4470" s="288"/>
      <c r="SJA4470" s="288"/>
      <c r="SJB4470" s="288"/>
      <c r="SJC4470" s="288"/>
      <c r="SJD4470" s="288"/>
      <c r="SJE4470" s="288"/>
      <c r="SJF4470" s="288"/>
      <c r="SJG4470" s="288"/>
      <c r="SJH4470" s="288"/>
      <c r="SJI4470" s="288"/>
      <c r="SJJ4470" s="288"/>
      <c r="SJK4470" s="288"/>
      <c r="SJL4470" s="288"/>
      <c r="SJM4470" s="288"/>
      <c r="SJN4470" s="288"/>
      <c r="SJO4470" s="288"/>
      <c r="SJP4470" s="288"/>
      <c r="SJQ4470" s="288"/>
      <c r="SJR4470" s="288"/>
      <c r="SJS4470" s="288"/>
      <c r="SJT4470" s="288"/>
      <c r="SJU4470" s="288"/>
      <c r="SJV4470" s="288"/>
      <c r="SJW4470" s="288"/>
      <c r="SJX4470" s="288"/>
      <c r="SJY4470" s="288"/>
      <c r="SJZ4470" s="288"/>
      <c r="SKA4470" s="288"/>
      <c r="SKB4470" s="288"/>
      <c r="SKC4470" s="288"/>
      <c r="SKD4470" s="288"/>
      <c r="SKE4470" s="288"/>
      <c r="SKF4470" s="288"/>
      <c r="SKG4470" s="288"/>
      <c r="SKH4470" s="288"/>
      <c r="SKI4470" s="288"/>
      <c r="SKJ4470" s="288"/>
      <c r="SKK4470" s="288"/>
      <c r="SKL4470" s="288"/>
      <c r="SKM4470" s="288"/>
      <c r="SKN4470" s="288"/>
      <c r="SKO4470" s="288"/>
      <c r="SKP4470" s="288"/>
      <c r="SKQ4470" s="288"/>
      <c r="SKR4470" s="288"/>
      <c r="SKS4470" s="288"/>
      <c r="SKT4470" s="288"/>
      <c r="SKU4470" s="288"/>
      <c r="SKV4470" s="288"/>
      <c r="SKW4470" s="288"/>
      <c r="SKX4470" s="288"/>
      <c r="SKY4470" s="288"/>
      <c r="SKZ4470" s="288"/>
      <c r="SLA4470" s="288"/>
      <c r="SLB4470" s="288"/>
      <c r="SLC4470" s="288"/>
      <c r="SLD4470" s="288"/>
      <c r="SLE4470" s="288"/>
      <c r="SLF4470" s="288"/>
      <c r="SLG4470" s="288"/>
      <c r="SLH4470" s="288"/>
      <c r="SLI4470" s="288"/>
      <c r="SLJ4470" s="288"/>
      <c r="SLK4470" s="288"/>
      <c r="SLL4470" s="288"/>
      <c r="SLM4470" s="288"/>
      <c r="SLN4470" s="288"/>
      <c r="SLO4470" s="288"/>
      <c r="SLP4470" s="288"/>
      <c r="SLQ4470" s="288"/>
      <c r="SLR4470" s="288"/>
      <c r="SLS4470" s="288"/>
      <c r="SLT4470" s="288"/>
      <c r="SLU4470" s="288"/>
      <c r="SLV4470" s="288"/>
      <c r="SLW4470" s="288"/>
      <c r="SLX4470" s="288"/>
      <c r="SLY4470" s="288"/>
      <c r="SLZ4470" s="288"/>
      <c r="SMA4470" s="288"/>
      <c r="SMB4470" s="288"/>
      <c r="SMC4470" s="288"/>
      <c r="SMD4470" s="288"/>
      <c r="SME4470" s="288"/>
      <c r="SMF4470" s="288"/>
      <c r="SMG4470" s="288"/>
      <c r="SMH4470" s="288"/>
      <c r="SMI4470" s="288"/>
      <c r="SMJ4470" s="288"/>
      <c r="SMK4470" s="288"/>
      <c r="SML4470" s="288"/>
      <c r="SMM4470" s="288"/>
      <c r="SMN4470" s="288"/>
      <c r="SMO4470" s="288"/>
      <c r="SMP4470" s="288"/>
      <c r="SMQ4470" s="288"/>
      <c r="SMR4470" s="288"/>
      <c r="SMS4470" s="288"/>
      <c r="SMT4470" s="288"/>
      <c r="SMU4470" s="288"/>
      <c r="SMV4470" s="288"/>
      <c r="SMW4470" s="288"/>
      <c r="SMX4470" s="288"/>
      <c r="SMY4470" s="288"/>
      <c r="SMZ4470" s="288"/>
      <c r="SNA4470" s="288"/>
      <c r="SNB4470" s="288"/>
      <c r="SNC4470" s="288"/>
      <c r="SND4470" s="288"/>
      <c r="SNE4470" s="288"/>
      <c r="SNF4470" s="288"/>
      <c r="SNG4470" s="288"/>
      <c r="SNH4470" s="288"/>
      <c r="SNI4470" s="288"/>
      <c r="SNJ4470" s="288"/>
      <c r="SNK4470" s="288"/>
      <c r="SNL4470" s="288"/>
      <c r="SNM4470" s="288"/>
      <c r="SNN4470" s="288"/>
      <c r="SNO4470" s="288"/>
      <c r="SNP4470" s="288"/>
      <c r="SNQ4470" s="288"/>
      <c r="SNR4470" s="288"/>
      <c r="SNS4470" s="288"/>
      <c r="SNT4470" s="288"/>
      <c r="SNU4470" s="288"/>
      <c r="SNV4470" s="288"/>
      <c r="SNW4470" s="288"/>
      <c r="SNX4470" s="288"/>
      <c r="SNY4470" s="288"/>
      <c r="SNZ4470" s="288"/>
      <c r="SOA4470" s="288"/>
      <c r="SOB4470" s="288"/>
      <c r="SOC4470" s="288"/>
      <c r="SOD4470" s="288"/>
      <c r="SOE4470" s="288"/>
      <c r="SOF4470" s="288"/>
      <c r="SOG4470" s="288"/>
      <c r="SOH4470" s="288"/>
      <c r="SOI4470" s="288"/>
      <c r="SOJ4470" s="288"/>
      <c r="SOK4470" s="288"/>
      <c r="SOL4470" s="288"/>
      <c r="SOM4470" s="288"/>
      <c r="SON4470" s="288"/>
      <c r="SOO4470" s="288"/>
      <c r="SOP4470" s="288"/>
      <c r="SOQ4470" s="288"/>
      <c r="SOR4470" s="288"/>
      <c r="SOS4470" s="288"/>
      <c r="SOT4470" s="288"/>
      <c r="SOU4470" s="288"/>
      <c r="SOV4470" s="288"/>
      <c r="SOW4470" s="288"/>
      <c r="SOX4470" s="288"/>
      <c r="SOY4470" s="288"/>
      <c r="SOZ4470" s="288"/>
      <c r="SPA4470" s="288"/>
      <c r="SPB4470" s="288"/>
      <c r="SPC4470" s="288"/>
      <c r="SPD4470" s="288"/>
      <c r="SPE4470" s="288"/>
      <c r="SPF4470" s="288"/>
      <c r="SPG4470" s="288"/>
      <c r="SPH4470" s="288"/>
      <c r="SPI4470" s="288"/>
      <c r="SPJ4470" s="288"/>
      <c r="SPK4470" s="288"/>
      <c r="SPL4470" s="288"/>
      <c r="SPM4470" s="288"/>
      <c r="SPN4470" s="288"/>
      <c r="SPO4470" s="288"/>
      <c r="SPP4470" s="288"/>
      <c r="SPQ4470" s="288"/>
      <c r="SPR4470" s="288"/>
      <c r="SPS4470" s="288"/>
      <c r="SPT4470" s="288"/>
      <c r="SPU4470" s="288"/>
      <c r="SPV4470" s="288"/>
      <c r="SPW4470" s="288"/>
      <c r="SPX4470" s="288"/>
      <c r="SPY4470" s="288"/>
      <c r="SPZ4470" s="288"/>
      <c r="SQA4470" s="288"/>
      <c r="SQB4470" s="288"/>
      <c r="SQC4470" s="288"/>
      <c r="SQD4470" s="288"/>
      <c r="SQE4470" s="288"/>
      <c r="SQF4470" s="288"/>
      <c r="SQG4470" s="288"/>
      <c r="SQH4470" s="288"/>
      <c r="SQI4470" s="288"/>
      <c r="SQJ4470" s="288"/>
      <c r="SQK4470" s="288"/>
      <c r="SQL4470" s="288"/>
      <c r="SQM4470" s="288"/>
      <c r="SQN4470" s="288"/>
      <c r="SQO4470" s="288"/>
      <c r="SQP4470" s="288"/>
      <c r="SQQ4470" s="288"/>
      <c r="SQR4470" s="288"/>
      <c r="SQS4470" s="288"/>
      <c r="SQT4470" s="288"/>
      <c r="SQU4470" s="288"/>
      <c r="SQV4470" s="288"/>
      <c r="SQW4470" s="288"/>
      <c r="SQX4470" s="288"/>
      <c r="SQY4470" s="288"/>
      <c r="SQZ4470" s="288"/>
      <c r="SRA4470" s="288"/>
      <c r="SRB4470" s="288"/>
      <c r="SRC4470" s="288"/>
      <c r="SRD4470" s="288"/>
      <c r="SRE4470" s="288"/>
      <c r="SRF4470" s="288"/>
      <c r="SRG4470" s="288"/>
      <c r="SRH4470" s="288"/>
      <c r="SRI4470" s="288"/>
      <c r="SRJ4470" s="288"/>
      <c r="SRK4470" s="288"/>
      <c r="SRL4470" s="288"/>
      <c r="SRM4470" s="288"/>
      <c r="SRN4470" s="288"/>
      <c r="SRO4470" s="288"/>
      <c r="SRP4470" s="288"/>
      <c r="SRQ4470" s="288"/>
      <c r="SRR4470" s="288"/>
      <c r="SRS4470" s="288"/>
      <c r="SRT4470" s="288"/>
      <c r="SRU4470" s="288"/>
      <c r="SRV4470" s="288"/>
      <c r="SRW4470" s="288"/>
      <c r="SRX4470" s="288"/>
      <c r="SRY4470" s="288"/>
      <c r="SRZ4470" s="288"/>
      <c r="SSA4470" s="288"/>
      <c r="SSB4470" s="288"/>
      <c r="SSC4470" s="288"/>
      <c r="SSD4470" s="288"/>
      <c r="SSE4470" s="288"/>
      <c r="SSF4470" s="288"/>
      <c r="SSG4470" s="288"/>
      <c r="SSH4470" s="288"/>
      <c r="SSI4470" s="288"/>
      <c r="SSJ4470" s="288"/>
      <c r="SSK4470" s="288"/>
      <c r="SSL4470" s="288"/>
      <c r="SSM4470" s="288"/>
      <c r="SSN4470" s="288"/>
      <c r="SSO4470" s="288"/>
      <c r="SSP4470" s="288"/>
      <c r="SSQ4470" s="288"/>
      <c r="SSR4470" s="288"/>
      <c r="SSS4470" s="288"/>
      <c r="SST4470" s="288"/>
      <c r="SSU4470" s="288"/>
      <c r="SSV4470" s="288"/>
      <c r="SSW4470" s="288"/>
      <c r="SSX4470" s="288"/>
      <c r="SSY4470" s="288"/>
      <c r="SSZ4470" s="288"/>
      <c r="STA4470" s="288"/>
      <c r="STB4470" s="288"/>
      <c r="STC4470" s="288"/>
      <c r="STD4470" s="288"/>
      <c r="STE4470" s="288"/>
      <c r="STF4470" s="288"/>
      <c r="STG4470" s="288"/>
      <c r="STH4470" s="288"/>
      <c r="STI4470" s="288"/>
      <c r="STJ4470" s="288"/>
      <c r="STK4470" s="288"/>
      <c r="STL4470" s="288"/>
      <c r="STM4470" s="288"/>
      <c r="STN4470" s="288"/>
      <c r="STO4470" s="288"/>
      <c r="STP4470" s="288"/>
      <c r="STQ4470" s="288"/>
      <c r="STR4470" s="288"/>
      <c r="STS4470" s="288"/>
      <c r="STT4470" s="288"/>
      <c r="STU4470" s="288"/>
      <c r="STV4470" s="288"/>
      <c r="STW4470" s="288"/>
      <c r="STX4470" s="288"/>
      <c r="STY4470" s="288"/>
      <c r="STZ4470" s="288"/>
      <c r="SUA4470" s="288"/>
      <c r="SUB4470" s="288"/>
      <c r="SUC4470" s="288"/>
      <c r="SUD4470" s="288"/>
      <c r="SUE4470" s="288"/>
      <c r="SUF4470" s="288"/>
      <c r="SUG4470" s="288"/>
      <c r="SUH4470" s="288"/>
      <c r="SUI4470" s="288"/>
      <c r="SUJ4470" s="288"/>
      <c r="SUK4470" s="288"/>
      <c r="SUL4470" s="288"/>
      <c r="SUM4470" s="288"/>
      <c r="SUN4470" s="288"/>
      <c r="SUO4470" s="288"/>
      <c r="SUP4470" s="288"/>
      <c r="SUQ4470" s="288"/>
      <c r="SUR4470" s="288"/>
      <c r="SUS4470" s="288"/>
      <c r="SUT4470" s="288"/>
      <c r="SUU4470" s="288"/>
      <c r="SUV4470" s="288"/>
      <c r="SUW4470" s="288"/>
      <c r="SUX4470" s="288"/>
      <c r="SUY4470" s="288"/>
      <c r="SUZ4470" s="288"/>
      <c r="SVA4470" s="288"/>
      <c r="SVB4470" s="288"/>
      <c r="SVC4470" s="288"/>
      <c r="SVD4470" s="288"/>
      <c r="SVE4470" s="288"/>
      <c r="SVF4470" s="288"/>
      <c r="SVG4470" s="288"/>
      <c r="SVH4470" s="288"/>
      <c r="SVI4470" s="288"/>
      <c r="SVJ4470" s="288"/>
      <c r="SVK4470" s="288"/>
      <c r="SVL4470" s="288"/>
      <c r="SVM4470" s="288"/>
      <c r="SVN4470" s="288"/>
      <c r="SVO4470" s="288"/>
      <c r="SVP4470" s="288"/>
      <c r="SVQ4470" s="288"/>
      <c r="SVR4470" s="288"/>
      <c r="SVS4470" s="288"/>
      <c r="SVT4470" s="288"/>
      <c r="SVU4470" s="288"/>
      <c r="SVV4470" s="288"/>
      <c r="SVW4470" s="288"/>
      <c r="SVX4470" s="288"/>
      <c r="SVY4470" s="288"/>
      <c r="SVZ4470" s="288"/>
      <c r="SWA4470" s="288"/>
      <c r="SWB4470" s="288"/>
      <c r="SWC4470" s="288"/>
      <c r="SWD4470" s="288"/>
      <c r="SWE4470" s="288"/>
      <c r="SWF4470" s="288"/>
      <c r="SWG4470" s="288"/>
      <c r="SWH4470" s="288"/>
      <c r="SWI4470" s="288"/>
      <c r="SWJ4470" s="288"/>
      <c r="SWK4470" s="288"/>
      <c r="SWL4470" s="288"/>
      <c r="SWM4470" s="288"/>
      <c r="SWN4470" s="288"/>
      <c r="SWO4470" s="288"/>
      <c r="SWP4470" s="288"/>
      <c r="SWQ4470" s="288"/>
      <c r="SWR4470" s="288"/>
      <c r="SWS4470" s="288"/>
      <c r="SWT4470" s="288"/>
      <c r="SWU4470" s="288"/>
      <c r="SWV4470" s="288"/>
      <c r="SWW4470" s="288"/>
      <c r="SWX4470" s="288"/>
      <c r="SWY4470" s="288"/>
      <c r="SWZ4470" s="288"/>
      <c r="SXA4470" s="288"/>
      <c r="SXB4470" s="288"/>
      <c r="SXC4470" s="288"/>
      <c r="SXD4470" s="288"/>
      <c r="SXE4470" s="288"/>
      <c r="SXF4470" s="288"/>
      <c r="SXG4470" s="288"/>
      <c r="SXH4470" s="288"/>
      <c r="SXI4470" s="288"/>
      <c r="SXJ4470" s="288"/>
      <c r="SXK4470" s="288"/>
      <c r="SXL4470" s="288"/>
      <c r="SXM4470" s="288"/>
      <c r="SXN4470" s="288"/>
      <c r="SXO4470" s="288"/>
      <c r="SXP4470" s="288"/>
      <c r="SXQ4470" s="288"/>
      <c r="SXR4470" s="288"/>
      <c r="SXS4470" s="288"/>
      <c r="SXT4470" s="288"/>
      <c r="SXU4470" s="288"/>
      <c r="SXV4470" s="288"/>
      <c r="SXW4470" s="288"/>
      <c r="SXX4470" s="288"/>
      <c r="SXY4470" s="288"/>
      <c r="SXZ4470" s="288"/>
      <c r="SYA4470" s="288"/>
      <c r="SYB4470" s="288"/>
      <c r="SYC4470" s="288"/>
      <c r="SYD4470" s="288"/>
      <c r="SYE4470" s="288"/>
      <c r="SYF4470" s="288"/>
      <c r="SYG4470" s="288"/>
      <c r="SYH4470" s="288"/>
      <c r="SYI4470" s="288"/>
      <c r="SYJ4470" s="288"/>
      <c r="SYK4470" s="288"/>
      <c r="SYL4470" s="288"/>
      <c r="SYM4470" s="288"/>
      <c r="SYN4470" s="288"/>
      <c r="SYO4470" s="288"/>
      <c r="SYP4470" s="288"/>
      <c r="SYQ4470" s="288"/>
      <c r="SYR4470" s="288"/>
      <c r="SYS4470" s="288"/>
      <c r="SYT4470" s="288"/>
      <c r="SYU4470" s="288"/>
      <c r="SYV4470" s="288"/>
      <c r="SYW4470" s="288"/>
      <c r="SYX4470" s="288"/>
      <c r="SYY4470" s="288"/>
      <c r="SYZ4470" s="288"/>
      <c r="SZA4470" s="288"/>
      <c r="SZB4470" s="288"/>
      <c r="SZC4470" s="288"/>
      <c r="SZD4470" s="288"/>
      <c r="SZE4470" s="288"/>
      <c r="SZF4470" s="288"/>
      <c r="SZG4470" s="288"/>
      <c r="SZH4470" s="288"/>
      <c r="SZI4470" s="288"/>
      <c r="SZJ4470" s="288"/>
      <c r="SZK4470" s="288"/>
      <c r="SZL4470" s="288"/>
      <c r="SZM4470" s="288"/>
      <c r="SZN4470" s="288"/>
      <c r="SZO4470" s="288"/>
      <c r="SZP4470" s="288"/>
      <c r="SZQ4470" s="288"/>
      <c r="SZR4470" s="288"/>
      <c r="SZS4470" s="288"/>
      <c r="SZT4470" s="288"/>
      <c r="SZU4470" s="288"/>
      <c r="SZV4470" s="288"/>
      <c r="SZW4470" s="288"/>
      <c r="SZX4470" s="288"/>
      <c r="SZY4470" s="288"/>
      <c r="SZZ4470" s="288"/>
      <c r="TAA4470" s="288"/>
      <c r="TAB4470" s="288"/>
      <c r="TAC4470" s="288"/>
      <c r="TAD4470" s="288"/>
      <c r="TAE4470" s="288"/>
      <c r="TAF4470" s="288"/>
      <c r="TAG4470" s="288"/>
      <c r="TAH4470" s="288"/>
      <c r="TAI4470" s="288"/>
      <c r="TAJ4470" s="288"/>
      <c r="TAK4470" s="288"/>
      <c r="TAL4470" s="288"/>
      <c r="TAM4470" s="288"/>
      <c r="TAN4470" s="288"/>
      <c r="TAO4470" s="288"/>
      <c r="TAP4470" s="288"/>
      <c r="TAQ4470" s="288"/>
      <c r="TAR4470" s="288"/>
      <c r="TAS4470" s="288"/>
      <c r="TAT4470" s="288"/>
      <c r="TAU4470" s="288"/>
      <c r="TAV4470" s="288"/>
      <c r="TAW4470" s="288"/>
      <c r="TAX4470" s="288"/>
      <c r="TAY4470" s="288"/>
      <c r="TAZ4470" s="288"/>
      <c r="TBA4470" s="288"/>
      <c r="TBB4470" s="288"/>
      <c r="TBC4470" s="288"/>
      <c r="TBD4470" s="288"/>
      <c r="TBE4470" s="288"/>
      <c r="TBF4470" s="288"/>
      <c r="TBG4470" s="288"/>
      <c r="TBH4470" s="288"/>
      <c r="TBI4470" s="288"/>
      <c r="TBJ4470" s="288"/>
      <c r="TBK4470" s="288"/>
      <c r="TBL4470" s="288"/>
      <c r="TBM4470" s="288"/>
      <c r="TBN4470" s="288"/>
      <c r="TBO4470" s="288"/>
      <c r="TBP4470" s="288"/>
      <c r="TBQ4470" s="288"/>
      <c r="TBR4470" s="288"/>
      <c r="TBS4470" s="288"/>
      <c r="TBT4470" s="288"/>
      <c r="TBU4470" s="288"/>
      <c r="TBV4470" s="288"/>
      <c r="TBW4470" s="288"/>
      <c r="TBX4470" s="288"/>
      <c r="TBY4470" s="288"/>
      <c r="TBZ4470" s="288"/>
      <c r="TCA4470" s="288"/>
      <c r="TCB4470" s="288"/>
      <c r="TCC4470" s="288"/>
      <c r="TCD4470" s="288"/>
      <c r="TCE4470" s="288"/>
      <c r="TCF4470" s="288"/>
      <c r="TCG4470" s="288"/>
      <c r="TCH4470" s="288"/>
      <c r="TCI4470" s="288"/>
      <c r="TCJ4470" s="288"/>
      <c r="TCK4470" s="288"/>
      <c r="TCL4470" s="288"/>
      <c r="TCM4470" s="288"/>
      <c r="TCN4470" s="288"/>
      <c r="TCO4470" s="288"/>
      <c r="TCP4470" s="288"/>
      <c r="TCQ4470" s="288"/>
      <c r="TCR4470" s="288"/>
      <c r="TCS4470" s="288"/>
      <c r="TCT4470" s="288"/>
      <c r="TCU4470" s="288"/>
      <c r="TCV4470" s="288"/>
      <c r="TCW4470" s="288"/>
      <c r="TCX4470" s="288"/>
      <c r="TCY4470" s="288"/>
      <c r="TCZ4470" s="288"/>
      <c r="TDA4470" s="288"/>
      <c r="TDB4470" s="288"/>
      <c r="TDC4470" s="288"/>
      <c r="TDD4470" s="288"/>
      <c r="TDE4470" s="288"/>
      <c r="TDF4470" s="288"/>
      <c r="TDG4470" s="288"/>
      <c r="TDH4470" s="288"/>
      <c r="TDI4470" s="288"/>
      <c r="TDJ4470" s="288"/>
      <c r="TDK4470" s="288"/>
      <c r="TDL4470" s="288"/>
      <c r="TDM4470" s="288"/>
      <c r="TDN4470" s="288"/>
      <c r="TDO4470" s="288"/>
      <c r="TDP4470" s="288"/>
      <c r="TDQ4470" s="288"/>
      <c r="TDR4470" s="288"/>
      <c r="TDS4470" s="288"/>
      <c r="TDT4470" s="288"/>
      <c r="TDU4470" s="288"/>
      <c r="TDV4470" s="288"/>
      <c r="TDW4470" s="288"/>
      <c r="TDX4470" s="288"/>
      <c r="TDY4470" s="288"/>
      <c r="TDZ4470" s="288"/>
      <c r="TEA4470" s="288"/>
      <c r="TEB4470" s="288"/>
      <c r="TEC4470" s="288"/>
      <c r="TED4470" s="288"/>
      <c r="TEE4470" s="288"/>
      <c r="TEF4470" s="288"/>
      <c r="TEG4470" s="288"/>
      <c r="TEH4470" s="288"/>
      <c r="TEI4470" s="288"/>
      <c r="TEJ4470" s="288"/>
      <c r="TEK4470" s="288"/>
      <c r="TEL4470" s="288"/>
      <c r="TEM4470" s="288"/>
      <c r="TEN4470" s="288"/>
      <c r="TEO4470" s="288"/>
      <c r="TEP4470" s="288"/>
      <c r="TEQ4470" s="288"/>
      <c r="TER4470" s="288"/>
      <c r="TES4470" s="288"/>
      <c r="TET4470" s="288"/>
      <c r="TEU4470" s="288"/>
      <c r="TEV4470" s="288"/>
      <c r="TEW4470" s="288"/>
      <c r="TEX4470" s="288"/>
      <c r="TEY4470" s="288"/>
      <c r="TEZ4470" s="288"/>
      <c r="TFA4470" s="288"/>
      <c r="TFB4470" s="288"/>
      <c r="TFC4470" s="288"/>
      <c r="TFD4470" s="288"/>
      <c r="TFE4470" s="288"/>
      <c r="TFF4470" s="288"/>
      <c r="TFG4470" s="288"/>
      <c r="TFH4470" s="288"/>
      <c r="TFI4470" s="288"/>
      <c r="TFJ4470" s="288"/>
      <c r="TFK4470" s="288"/>
      <c r="TFL4470" s="288"/>
      <c r="TFM4470" s="288"/>
      <c r="TFN4470" s="288"/>
      <c r="TFO4470" s="288"/>
      <c r="TFP4470" s="288"/>
      <c r="TFQ4470" s="288"/>
      <c r="TFR4470" s="288"/>
      <c r="TFS4470" s="288"/>
      <c r="TFT4470" s="288"/>
      <c r="TFU4470" s="288"/>
      <c r="TFV4470" s="288"/>
      <c r="TFW4470" s="288"/>
      <c r="TFX4470" s="288"/>
      <c r="TFY4470" s="288"/>
      <c r="TFZ4470" s="288"/>
      <c r="TGA4470" s="288"/>
      <c r="TGB4470" s="288"/>
      <c r="TGC4470" s="288"/>
      <c r="TGD4470" s="288"/>
      <c r="TGE4470" s="288"/>
      <c r="TGF4470" s="288"/>
      <c r="TGG4470" s="288"/>
      <c r="TGH4470" s="288"/>
      <c r="TGI4470" s="288"/>
      <c r="TGJ4470" s="288"/>
      <c r="TGK4470" s="288"/>
      <c r="TGL4470" s="288"/>
      <c r="TGM4470" s="288"/>
      <c r="TGN4470" s="288"/>
      <c r="TGO4470" s="288"/>
      <c r="TGP4470" s="288"/>
      <c r="TGQ4470" s="288"/>
      <c r="TGR4470" s="288"/>
      <c r="TGS4470" s="288"/>
      <c r="TGT4470" s="288"/>
      <c r="TGU4470" s="288"/>
      <c r="TGV4470" s="288"/>
      <c r="TGW4470" s="288"/>
      <c r="TGX4470" s="288"/>
      <c r="TGY4470" s="288"/>
      <c r="TGZ4470" s="288"/>
      <c r="THA4470" s="288"/>
      <c r="THB4470" s="288"/>
      <c r="THC4470" s="288"/>
      <c r="THD4470" s="288"/>
      <c r="THE4470" s="288"/>
      <c r="THF4470" s="288"/>
      <c r="THG4470" s="288"/>
      <c r="THH4470" s="288"/>
      <c r="THI4470" s="288"/>
      <c r="THJ4470" s="288"/>
      <c r="THK4470" s="288"/>
      <c r="THL4470" s="288"/>
      <c r="THM4470" s="288"/>
      <c r="THN4470" s="288"/>
      <c r="THO4470" s="288"/>
      <c r="THP4470" s="288"/>
      <c r="THQ4470" s="288"/>
      <c r="THR4470" s="288"/>
      <c r="THS4470" s="288"/>
      <c r="THT4470" s="288"/>
      <c r="THU4470" s="288"/>
      <c r="THV4470" s="288"/>
      <c r="THW4470" s="288"/>
      <c r="THX4470" s="288"/>
      <c r="THY4470" s="288"/>
      <c r="THZ4470" s="288"/>
      <c r="TIA4470" s="288"/>
      <c r="TIB4470" s="288"/>
      <c r="TIC4470" s="288"/>
      <c r="TID4470" s="288"/>
      <c r="TIE4470" s="288"/>
      <c r="TIF4470" s="288"/>
      <c r="TIG4470" s="288"/>
      <c r="TIH4470" s="288"/>
      <c r="TII4470" s="288"/>
      <c r="TIJ4470" s="288"/>
      <c r="TIK4470" s="288"/>
      <c r="TIL4470" s="288"/>
      <c r="TIM4470" s="288"/>
      <c r="TIN4470" s="288"/>
      <c r="TIO4470" s="288"/>
      <c r="TIP4470" s="288"/>
      <c r="TIQ4470" s="288"/>
      <c r="TIR4470" s="288"/>
      <c r="TIS4470" s="288"/>
      <c r="TIT4470" s="288"/>
      <c r="TIU4470" s="288"/>
      <c r="TIV4470" s="288"/>
      <c r="TIW4470" s="288"/>
      <c r="TIX4470" s="288"/>
      <c r="TIY4470" s="288"/>
      <c r="TIZ4470" s="288"/>
      <c r="TJA4470" s="288"/>
      <c r="TJB4470" s="288"/>
      <c r="TJC4470" s="288"/>
      <c r="TJD4470" s="288"/>
      <c r="TJE4470" s="288"/>
      <c r="TJF4470" s="288"/>
      <c r="TJG4470" s="288"/>
      <c r="TJH4470" s="288"/>
      <c r="TJI4470" s="288"/>
      <c r="TJJ4470" s="288"/>
      <c r="TJK4470" s="288"/>
      <c r="TJL4470" s="288"/>
      <c r="TJM4470" s="288"/>
      <c r="TJN4470" s="288"/>
      <c r="TJO4470" s="288"/>
      <c r="TJP4470" s="288"/>
      <c r="TJQ4470" s="288"/>
      <c r="TJR4470" s="288"/>
      <c r="TJS4470" s="288"/>
      <c r="TJT4470" s="288"/>
      <c r="TJU4470" s="288"/>
      <c r="TJV4470" s="288"/>
      <c r="TJW4470" s="288"/>
      <c r="TJX4470" s="288"/>
      <c r="TJY4470" s="288"/>
      <c r="TJZ4470" s="288"/>
      <c r="TKA4470" s="288"/>
      <c r="TKB4470" s="288"/>
      <c r="TKC4470" s="288"/>
      <c r="TKD4470" s="288"/>
      <c r="TKE4470" s="288"/>
      <c r="TKF4470" s="288"/>
      <c r="TKG4470" s="288"/>
      <c r="TKH4470" s="288"/>
      <c r="TKI4470" s="288"/>
      <c r="TKJ4470" s="288"/>
      <c r="TKK4470" s="288"/>
      <c r="TKL4470" s="288"/>
      <c r="TKM4470" s="288"/>
      <c r="TKN4470" s="288"/>
      <c r="TKO4470" s="288"/>
      <c r="TKP4470" s="288"/>
      <c r="TKQ4470" s="288"/>
      <c r="TKR4470" s="288"/>
      <c r="TKS4470" s="288"/>
      <c r="TKT4470" s="288"/>
      <c r="TKU4470" s="288"/>
      <c r="TKV4470" s="288"/>
      <c r="TKW4470" s="288"/>
      <c r="TKX4470" s="288"/>
      <c r="TKY4470" s="288"/>
      <c r="TKZ4470" s="288"/>
      <c r="TLA4470" s="288"/>
      <c r="TLB4470" s="288"/>
      <c r="TLC4470" s="288"/>
      <c r="TLD4470" s="288"/>
      <c r="TLE4470" s="288"/>
      <c r="TLF4470" s="288"/>
      <c r="TLG4470" s="288"/>
      <c r="TLH4470" s="288"/>
      <c r="TLI4470" s="288"/>
      <c r="TLJ4470" s="288"/>
      <c r="TLK4470" s="288"/>
      <c r="TLL4470" s="288"/>
      <c r="TLM4470" s="288"/>
      <c r="TLN4470" s="288"/>
      <c r="TLO4470" s="288"/>
      <c r="TLP4470" s="288"/>
      <c r="TLQ4470" s="288"/>
      <c r="TLR4470" s="288"/>
      <c r="TLS4470" s="288"/>
      <c r="TLT4470" s="288"/>
      <c r="TLU4470" s="288"/>
      <c r="TLV4470" s="288"/>
      <c r="TLW4470" s="288"/>
      <c r="TLX4470" s="288"/>
      <c r="TLY4470" s="288"/>
      <c r="TLZ4470" s="288"/>
      <c r="TMA4470" s="288"/>
      <c r="TMB4470" s="288"/>
      <c r="TMC4470" s="288"/>
      <c r="TMD4470" s="288"/>
      <c r="TME4470" s="288"/>
      <c r="TMF4470" s="288"/>
      <c r="TMG4470" s="288"/>
      <c r="TMH4470" s="288"/>
      <c r="TMI4470" s="288"/>
      <c r="TMJ4470" s="288"/>
      <c r="TMK4470" s="288"/>
      <c r="TML4470" s="288"/>
      <c r="TMM4470" s="288"/>
      <c r="TMN4470" s="288"/>
      <c r="TMO4470" s="288"/>
      <c r="TMP4470" s="288"/>
      <c r="TMQ4470" s="288"/>
      <c r="TMR4470" s="288"/>
      <c r="TMS4470" s="288"/>
      <c r="TMT4470" s="288"/>
      <c r="TMU4470" s="288"/>
      <c r="TMV4470" s="288"/>
      <c r="TMW4470" s="288"/>
      <c r="TMX4470" s="288"/>
      <c r="TMY4470" s="288"/>
      <c r="TMZ4470" s="288"/>
      <c r="TNA4470" s="288"/>
      <c r="TNB4470" s="288"/>
      <c r="TNC4470" s="288"/>
      <c r="TND4470" s="288"/>
      <c r="TNE4470" s="288"/>
      <c r="TNF4470" s="288"/>
      <c r="TNG4470" s="288"/>
      <c r="TNH4470" s="288"/>
      <c r="TNI4470" s="288"/>
      <c r="TNJ4470" s="288"/>
      <c r="TNK4470" s="288"/>
      <c r="TNL4470" s="288"/>
      <c r="TNM4470" s="288"/>
      <c r="TNN4470" s="288"/>
      <c r="TNO4470" s="288"/>
      <c r="TNP4470" s="288"/>
      <c r="TNQ4470" s="288"/>
      <c r="TNR4470" s="288"/>
      <c r="TNS4470" s="288"/>
      <c r="TNT4470" s="288"/>
      <c r="TNU4470" s="288"/>
      <c r="TNV4470" s="288"/>
      <c r="TNW4470" s="288"/>
      <c r="TNX4470" s="288"/>
      <c r="TNY4470" s="288"/>
      <c r="TNZ4470" s="288"/>
      <c r="TOA4470" s="288"/>
      <c r="TOB4470" s="288"/>
      <c r="TOC4470" s="288"/>
      <c r="TOD4470" s="288"/>
      <c r="TOE4470" s="288"/>
      <c r="TOF4470" s="288"/>
      <c r="TOG4470" s="288"/>
      <c r="TOH4470" s="288"/>
      <c r="TOI4470" s="288"/>
      <c r="TOJ4470" s="288"/>
      <c r="TOK4470" s="288"/>
      <c r="TOL4470" s="288"/>
      <c r="TOM4470" s="288"/>
      <c r="TON4470" s="288"/>
      <c r="TOO4470" s="288"/>
      <c r="TOP4470" s="288"/>
      <c r="TOQ4470" s="288"/>
      <c r="TOR4470" s="288"/>
      <c r="TOS4470" s="288"/>
      <c r="TOT4470" s="288"/>
      <c r="TOU4470" s="288"/>
      <c r="TOV4470" s="288"/>
      <c r="TOW4470" s="288"/>
      <c r="TOX4470" s="288"/>
      <c r="TOY4470" s="288"/>
      <c r="TOZ4470" s="288"/>
      <c r="TPA4470" s="288"/>
      <c r="TPB4470" s="288"/>
      <c r="TPC4470" s="288"/>
      <c r="TPD4470" s="288"/>
      <c r="TPE4470" s="288"/>
      <c r="TPF4470" s="288"/>
      <c r="TPG4470" s="288"/>
      <c r="TPH4470" s="288"/>
      <c r="TPI4470" s="288"/>
      <c r="TPJ4470" s="288"/>
      <c r="TPK4470" s="288"/>
      <c r="TPL4470" s="288"/>
      <c r="TPM4470" s="288"/>
      <c r="TPN4470" s="288"/>
      <c r="TPO4470" s="288"/>
      <c r="TPP4470" s="288"/>
      <c r="TPQ4470" s="288"/>
      <c r="TPR4470" s="288"/>
      <c r="TPS4470" s="288"/>
      <c r="TPT4470" s="288"/>
      <c r="TPU4470" s="288"/>
      <c r="TPV4470" s="288"/>
      <c r="TPW4470" s="288"/>
      <c r="TPX4470" s="288"/>
      <c r="TPY4470" s="288"/>
      <c r="TPZ4470" s="288"/>
      <c r="TQA4470" s="288"/>
      <c r="TQB4470" s="288"/>
      <c r="TQC4470" s="288"/>
      <c r="TQD4470" s="288"/>
      <c r="TQE4470" s="288"/>
      <c r="TQF4470" s="288"/>
      <c r="TQG4470" s="288"/>
      <c r="TQH4470" s="288"/>
      <c r="TQI4470" s="288"/>
      <c r="TQJ4470" s="288"/>
      <c r="TQK4470" s="288"/>
      <c r="TQL4470" s="288"/>
      <c r="TQM4470" s="288"/>
      <c r="TQN4470" s="288"/>
      <c r="TQO4470" s="288"/>
      <c r="TQP4470" s="288"/>
      <c r="TQQ4470" s="288"/>
      <c r="TQR4470" s="288"/>
      <c r="TQS4470" s="288"/>
      <c r="TQT4470" s="288"/>
      <c r="TQU4470" s="288"/>
      <c r="TQV4470" s="288"/>
      <c r="TQW4470" s="288"/>
      <c r="TQX4470" s="288"/>
      <c r="TQY4470" s="288"/>
      <c r="TQZ4470" s="288"/>
      <c r="TRA4470" s="288"/>
      <c r="TRB4470" s="288"/>
      <c r="TRC4470" s="288"/>
      <c r="TRD4470" s="288"/>
      <c r="TRE4470" s="288"/>
      <c r="TRF4470" s="288"/>
      <c r="TRG4470" s="288"/>
      <c r="TRH4470" s="288"/>
      <c r="TRI4470" s="288"/>
      <c r="TRJ4470" s="288"/>
      <c r="TRK4470" s="288"/>
      <c r="TRL4470" s="288"/>
      <c r="TRM4470" s="288"/>
      <c r="TRN4470" s="288"/>
      <c r="TRO4470" s="288"/>
      <c r="TRP4470" s="288"/>
      <c r="TRQ4470" s="288"/>
      <c r="TRR4470" s="288"/>
      <c r="TRS4470" s="288"/>
      <c r="TRT4470" s="288"/>
      <c r="TRU4470" s="288"/>
      <c r="TRV4470" s="288"/>
      <c r="TRW4470" s="288"/>
      <c r="TRX4470" s="288"/>
      <c r="TRY4470" s="288"/>
      <c r="TRZ4470" s="288"/>
      <c r="TSA4470" s="288"/>
      <c r="TSB4470" s="288"/>
      <c r="TSC4470" s="288"/>
      <c r="TSD4470" s="288"/>
      <c r="TSE4470" s="288"/>
      <c r="TSF4470" s="288"/>
      <c r="TSG4470" s="288"/>
      <c r="TSH4470" s="288"/>
      <c r="TSI4470" s="288"/>
      <c r="TSJ4470" s="288"/>
      <c r="TSK4470" s="288"/>
      <c r="TSL4470" s="288"/>
      <c r="TSM4470" s="288"/>
      <c r="TSN4470" s="288"/>
      <c r="TSO4470" s="288"/>
      <c r="TSP4470" s="288"/>
      <c r="TSQ4470" s="288"/>
      <c r="TSR4470" s="288"/>
      <c r="TSS4470" s="288"/>
      <c r="TST4470" s="288"/>
      <c r="TSU4470" s="288"/>
      <c r="TSV4470" s="288"/>
      <c r="TSW4470" s="288"/>
      <c r="TSX4470" s="288"/>
      <c r="TSY4470" s="288"/>
      <c r="TSZ4470" s="288"/>
      <c r="TTA4470" s="288"/>
      <c r="TTB4470" s="288"/>
      <c r="TTC4470" s="288"/>
      <c r="TTD4470" s="288"/>
      <c r="TTE4470" s="288"/>
      <c r="TTF4470" s="288"/>
      <c r="TTG4470" s="288"/>
      <c r="TTH4470" s="288"/>
      <c r="TTI4470" s="288"/>
      <c r="TTJ4470" s="288"/>
      <c r="TTK4470" s="288"/>
      <c r="TTL4470" s="288"/>
      <c r="TTM4470" s="288"/>
      <c r="TTN4470" s="288"/>
      <c r="TTO4470" s="288"/>
      <c r="TTP4470" s="288"/>
      <c r="TTQ4470" s="288"/>
      <c r="TTR4470" s="288"/>
      <c r="TTS4470" s="288"/>
      <c r="TTT4470" s="288"/>
      <c r="TTU4470" s="288"/>
      <c r="TTV4470" s="288"/>
      <c r="TTW4470" s="288"/>
      <c r="TTX4470" s="288"/>
      <c r="TTY4470" s="288"/>
      <c r="TTZ4470" s="288"/>
      <c r="TUA4470" s="288"/>
      <c r="TUB4470" s="288"/>
      <c r="TUC4470" s="288"/>
      <c r="TUD4470" s="288"/>
      <c r="TUE4470" s="288"/>
      <c r="TUF4470" s="288"/>
      <c r="TUG4470" s="288"/>
      <c r="TUH4470" s="288"/>
      <c r="TUI4470" s="288"/>
      <c r="TUJ4470" s="288"/>
      <c r="TUK4470" s="288"/>
      <c r="TUL4470" s="288"/>
      <c r="TUM4470" s="288"/>
      <c r="TUN4470" s="288"/>
      <c r="TUO4470" s="288"/>
      <c r="TUP4470" s="288"/>
      <c r="TUQ4470" s="288"/>
      <c r="TUR4470" s="288"/>
      <c r="TUS4470" s="288"/>
      <c r="TUT4470" s="288"/>
      <c r="TUU4470" s="288"/>
      <c r="TUV4470" s="288"/>
      <c r="TUW4470" s="288"/>
      <c r="TUX4470" s="288"/>
      <c r="TUY4470" s="288"/>
      <c r="TUZ4470" s="288"/>
      <c r="TVA4470" s="288"/>
      <c r="TVB4470" s="288"/>
      <c r="TVC4470" s="288"/>
      <c r="TVD4470" s="288"/>
      <c r="TVE4470" s="288"/>
      <c r="TVF4470" s="288"/>
      <c r="TVG4470" s="288"/>
      <c r="TVH4470" s="288"/>
      <c r="TVI4470" s="288"/>
      <c r="TVJ4470" s="288"/>
      <c r="TVK4470" s="288"/>
      <c r="TVL4470" s="288"/>
      <c r="TVM4470" s="288"/>
      <c r="TVN4470" s="288"/>
      <c r="TVO4470" s="288"/>
      <c r="TVP4470" s="288"/>
      <c r="TVQ4470" s="288"/>
      <c r="TVR4470" s="288"/>
      <c r="TVS4470" s="288"/>
      <c r="TVT4470" s="288"/>
      <c r="TVU4470" s="288"/>
      <c r="TVV4470" s="288"/>
      <c r="TVW4470" s="288"/>
      <c r="TVX4470" s="288"/>
      <c r="TVY4470" s="288"/>
      <c r="TVZ4470" s="288"/>
      <c r="TWA4470" s="288"/>
      <c r="TWB4470" s="288"/>
      <c r="TWC4470" s="288"/>
      <c r="TWD4470" s="288"/>
      <c r="TWE4470" s="288"/>
      <c r="TWF4470" s="288"/>
      <c r="TWG4470" s="288"/>
      <c r="TWH4470" s="288"/>
      <c r="TWI4470" s="288"/>
      <c r="TWJ4470" s="288"/>
      <c r="TWK4470" s="288"/>
      <c r="TWL4470" s="288"/>
      <c r="TWM4470" s="288"/>
      <c r="TWN4470" s="288"/>
      <c r="TWO4470" s="288"/>
      <c r="TWP4470" s="288"/>
      <c r="TWQ4470" s="288"/>
      <c r="TWR4470" s="288"/>
      <c r="TWS4470" s="288"/>
      <c r="TWT4470" s="288"/>
      <c r="TWU4470" s="288"/>
      <c r="TWV4470" s="288"/>
      <c r="TWW4470" s="288"/>
      <c r="TWX4470" s="288"/>
      <c r="TWY4470" s="288"/>
      <c r="TWZ4470" s="288"/>
      <c r="TXA4470" s="288"/>
      <c r="TXB4470" s="288"/>
      <c r="TXC4470" s="288"/>
      <c r="TXD4470" s="288"/>
      <c r="TXE4470" s="288"/>
      <c r="TXF4470" s="288"/>
      <c r="TXG4470" s="288"/>
      <c r="TXH4470" s="288"/>
      <c r="TXI4470" s="288"/>
      <c r="TXJ4470" s="288"/>
      <c r="TXK4470" s="288"/>
      <c r="TXL4470" s="288"/>
      <c r="TXM4470" s="288"/>
      <c r="TXN4470" s="288"/>
      <c r="TXO4470" s="288"/>
      <c r="TXP4470" s="288"/>
      <c r="TXQ4470" s="288"/>
      <c r="TXR4470" s="288"/>
      <c r="TXS4470" s="288"/>
      <c r="TXT4470" s="288"/>
      <c r="TXU4470" s="288"/>
      <c r="TXV4470" s="288"/>
      <c r="TXW4470" s="288"/>
      <c r="TXX4470" s="288"/>
      <c r="TXY4470" s="288"/>
      <c r="TXZ4470" s="288"/>
      <c r="TYA4470" s="288"/>
      <c r="TYB4470" s="288"/>
      <c r="TYC4470" s="288"/>
      <c r="TYD4470" s="288"/>
      <c r="TYE4470" s="288"/>
      <c r="TYF4470" s="288"/>
      <c r="TYG4470" s="288"/>
      <c r="TYH4470" s="288"/>
      <c r="TYI4470" s="288"/>
      <c r="TYJ4470" s="288"/>
      <c r="TYK4470" s="288"/>
      <c r="TYL4470" s="288"/>
      <c r="TYM4470" s="288"/>
      <c r="TYN4470" s="288"/>
      <c r="TYO4470" s="288"/>
      <c r="TYP4470" s="288"/>
      <c r="TYQ4470" s="288"/>
      <c r="TYR4470" s="288"/>
      <c r="TYS4470" s="288"/>
      <c r="TYT4470" s="288"/>
      <c r="TYU4470" s="288"/>
      <c r="TYV4470" s="288"/>
      <c r="TYW4470" s="288"/>
      <c r="TYX4470" s="288"/>
      <c r="TYY4470" s="288"/>
      <c r="TYZ4470" s="288"/>
      <c r="TZA4470" s="288"/>
      <c r="TZB4470" s="288"/>
      <c r="TZC4470" s="288"/>
      <c r="TZD4470" s="288"/>
      <c r="TZE4470" s="288"/>
      <c r="TZF4470" s="288"/>
      <c r="TZG4470" s="288"/>
      <c r="TZH4470" s="288"/>
      <c r="TZI4470" s="288"/>
      <c r="TZJ4470" s="288"/>
      <c r="TZK4470" s="288"/>
      <c r="TZL4470" s="288"/>
      <c r="TZM4470" s="288"/>
      <c r="TZN4470" s="288"/>
      <c r="TZO4470" s="288"/>
      <c r="TZP4470" s="288"/>
      <c r="TZQ4470" s="288"/>
      <c r="TZR4470" s="288"/>
      <c r="TZS4470" s="288"/>
      <c r="TZT4470" s="288"/>
      <c r="TZU4470" s="288"/>
      <c r="TZV4470" s="288"/>
      <c r="TZW4470" s="288"/>
      <c r="TZX4470" s="288"/>
      <c r="TZY4470" s="288"/>
      <c r="TZZ4470" s="288"/>
      <c r="UAA4470" s="288"/>
      <c r="UAB4470" s="288"/>
      <c r="UAC4470" s="288"/>
      <c r="UAD4470" s="288"/>
      <c r="UAE4470" s="288"/>
      <c r="UAF4470" s="288"/>
      <c r="UAG4470" s="288"/>
      <c r="UAH4470" s="288"/>
      <c r="UAI4470" s="288"/>
      <c r="UAJ4470" s="288"/>
      <c r="UAK4470" s="288"/>
      <c r="UAL4470" s="288"/>
      <c r="UAM4470" s="288"/>
      <c r="UAN4470" s="288"/>
      <c r="UAO4470" s="288"/>
      <c r="UAP4470" s="288"/>
      <c r="UAQ4470" s="288"/>
      <c r="UAR4470" s="288"/>
      <c r="UAS4470" s="288"/>
      <c r="UAT4470" s="288"/>
      <c r="UAU4470" s="288"/>
      <c r="UAV4470" s="288"/>
      <c r="UAW4470" s="288"/>
      <c r="UAX4470" s="288"/>
      <c r="UAY4470" s="288"/>
      <c r="UAZ4470" s="288"/>
      <c r="UBA4470" s="288"/>
      <c r="UBB4470" s="288"/>
      <c r="UBC4470" s="288"/>
      <c r="UBD4470" s="288"/>
      <c r="UBE4470" s="288"/>
      <c r="UBF4470" s="288"/>
      <c r="UBG4470" s="288"/>
      <c r="UBH4470" s="288"/>
      <c r="UBI4470" s="288"/>
      <c r="UBJ4470" s="288"/>
      <c r="UBK4470" s="288"/>
      <c r="UBL4470" s="288"/>
      <c r="UBM4470" s="288"/>
      <c r="UBN4470" s="288"/>
      <c r="UBO4470" s="288"/>
      <c r="UBP4470" s="288"/>
      <c r="UBQ4470" s="288"/>
      <c r="UBR4470" s="288"/>
      <c r="UBS4470" s="288"/>
      <c r="UBT4470" s="288"/>
      <c r="UBU4470" s="288"/>
      <c r="UBV4470" s="288"/>
      <c r="UBW4470" s="288"/>
      <c r="UBX4470" s="288"/>
      <c r="UBY4470" s="288"/>
      <c r="UBZ4470" s="288"/>
      <c r="UCA4470" s="288"/>
      <c r="UCB4470" s="288"/>
      <c r="UCC4470" s="288"/>
      <c r="UCD4470" s="288"/>
      <c r="UCE4470" s="288"/>
      <c r="UCF4470" s="288"/>
      <c r="UCG4470" s="288"/>
      <c r="UCH4470" s="288"/>
      <c r="UCI4470" s="288"/>
      <c r="UCJ4470" s="288"/>
      <c r="UCK4470" s="288"/>
      <c r="UCL4470" s="288"/>
      <c r="UCM4470" s="288"/>
      <c r="UCN4470" s="288"/>
      <c r="UCO4470" s="288"/>
      <c r="UCP4470" s="288"/>
      <c r="UCQ4470" s="288"/>
      <c r="UCR4470" s="288"/>
      <c r="UCS4470" s="288"/>
      <c r="UCT4470" s="288"/>
      <c r="UCU4470" s="288"/>
      <c r="UCV4470" s="288"/>
      <c r="UCW4470" s="288"/>
      <c r="UCX4470" s="288"/>
      <c r="UCY4470" s="288"/>
      <c r="UCZ4470" s="288"/>
      <c r="UDA4470" s="288"/>
      <c r="UDB4470" s="288"/>
      <c r="UDC4470" s="288"/>
      <c r="UDD4470" s="288"/>
      <c r="UDE4470" s="288"/>
      <c r="UDF4470" s="288"/>
      <c r="UDG4470" s="288"/>
      <c r="UDH4470" s="288"/>
      <c r="UDI4470" s="288"/>
      <c r="UDJ4470" s="288"/>
      <c r="UDK4470" s="288"/>
      <c r="UDL4470" s="288"/>
      <c r="UDM4470" s="288"/>
      <c r="UDN4470" s="288"/>
      <c r="UDO4470" s="288"/>
      <c r="UDP4470" s="288"/>
      <c r="UDQ4470" s="288"/>
      <c r="UDR4470" s="288"/>
      <c r="UDS4470" s="288"/>
      <c r="UDT4470" s="288"/>
      <c r="UDU4470" s="288"/>
      <c r="UDV4470" s="288"/>
      <c r="UDW4470" s="288"/>
      <c r="UDX4470" s="288"/>
      <c r="UDY4470" s="288"/>
      <c r="UDZ4470" s="288"/>
      <c r="UEA4470" s="288"/>
      <c r="UEB4470" s="288"/>
      <c r="UEC4470" s="288"/>
      <c r="UED4470" s="288"/>
      <c r="UEE4470" s="288"/>
      <c r="UEF4470" s="288"/>
      <c r="UEG4470" s="288"/>
      <c r="UEH4470" s="288"/>
      <c r="UEI4470" s="288"/>
      <c r="UEJ4470" s="288"/>
      <c r="UEK4470" s="288"/>
      <c r="UEL4470" s="288"/>
      <c r="UEM4470" s="288"/>
      <c r="UEN4470" s="288"/>
      <c r="UEO4470" s="288"/>
      <c r="UEP4470" s="288"/>
      <c r="UEQ4470" s="288"/>
      <c r="UER4470" s="288"/>
      <c r="UES4470" s="288"/>
      <c r="UET4470" s="288"/>
      <c r="UEU4470" s="288"/>
      <c r="UEV4470" s="288"/>
      <c r="UEW4470" s="288"/>
      <c r="UEX4470" s="288"/>
      <c r="UEY4470" s="288"/>
      <c r="UEZ4470" s="288"/>
      <c r="UFA4470" s="288"/>
      <c r="UFB4470" s="288"/>
      <c r="UFC4470" s="288"/>
      <c r="UFD4470" s="288"/>
      <c r="UFE4470" s="288"/>
      <c r="UFF4470" s="288"/>
      <c r="UFG4470" s="288"/>
      <c r="UFH4470" s="288"/>
      <c r="UFI4470" s="288"/>
      <c r="UFJ4470" s="288"/>
      <c r="UFK4470" s="288"/>
      <c r="UFL4470" s="288"/>
      <c r="UFM4470" s="288"/>
      <c r="UFN4470" s="288"/>
      <c r="UFO4470" s="288"/>
      <c r="UFP4470" s="288"/>
      <c r="UFQ4470" s="288"/>
      <c r="UFR4470" s="288"/>
      <c r="UFS4470" s="288"/>
      <c r="UFT4470" s="288"/>
      <c r="UFU4470" s="288"/>
      <c r="UFV4470" s="288"/>
      <c r="UFW4470" s="288"/>
      <c r="UFX4470" s="288"/>
      <c r="UFY4470" s="288"/>
      <c r="UFZ4470" s="288"/>
      <c r="UGA4470" s="288"/>
      <c r="UGB4470" s="288"/>
      <c r="UGC4470" s="288"/>
      <c r="UGD4470" s="288"/>
      <c r="UGE4470" s="288"/>
      <c r="UGF4470" s="288"/>
      <c r="UGG4470" s="288"/>
      <c r="UGH4470" s="288"/>
      <c r="UGI4470" s="288"/>
      <c r="UGJ4470" s="288"/>
      <c r="UGK4470" s="288"/>
      <c r="UGL4470" s="288"/>
      <c r="UGM4470" s="288"/>
      <c r="UGN4470" s="288"/>
      <c r="UGO4470" s="288"/>
      <c r="UGP4470" s="288"/>
      <c r="UGQ4470" s="288"/>
      <c r="UGR4470" s="288"/>
      <c r="UGS4470" s="288"/>
      <c r="UGT4470" s="288"/>
      <c r="UGU4470" s="288"/>
      <c r="UGV4470" s="288"/>
      <c r="UGW4470" s="288"/>
      <c r="UGX4470" s="288"/>
      <c r="UGY4470" s="288"/>
      <c r="UGZ4470" s="288"/>
      <c r="UHA4470" s="288"/>
      <c r="UHB4470" s="288"/>
      <c r="UHC4470" s="288"/>
      <c r="UHD4470" s="288"/>
      <c r="UHE4470" s="288"/>
      <c r="UHF4470" s="288"/>
      <c r="UHG4470" s="288"/>
      <c r="UHH4470" s="288"/>
      <c r="UHI4470" s="288"/>
      <c r="UHJ4470" s="288"/>
      <c r="UHK4470" s="288"/>
      <c r="UHL4470" s="288"/>
      <c r="UHM4470" s="288"/>
      <c r="UHN4470" s="288"/>
      <c r="UHO4470" s="288"/>
      <c r="UHP4470" s="288"/>
      <c r="UHQ4470" s="288"/>
      <c r="UHR4470" s="288"/>
      <c r="UHS4470" s="288"/>
      <c r="UHT4470" s="288"/>
      <c r="UHU4470" s="288"/>
      <c r="UHV4470" s="288"/>
      <c r="UHW4470" s="288"/>
      <c r="UHX4470" s="288"/>
      <c r="UHY4470" s="288"/>
      <c r="UHZ4470" s="288"/>
      <c r="UIA4470" s="288"/>
      <c r="UIB4470" s="288"/>
      <c r="UIC4470" s="288"/>
      <c r="UID4470" s="288"/>
      <c r="UIE4470" s="288"/>
      <c r="UIF4470" s="288"/>
      <c r="UIG4470" s="288"/>
      <c r="UIH4470" s="288"/>
      <c r="UII4470" s="288"/>
      <c r="UIJ4470" s="288"/>
      <c r="UIK4470" s="288"/>
      <c r="UIL4470" s="288"/>
      <c r="UIM4470" s="288"/>
      <c r="UIN4470" s="288"/>
      <c r="UIO4470" s="288"/>
      <c r="UIP4470" s="288"/>
      <c r="UIQ4470" s="288"/>
      <c r="UIR4470" s="288"/>
      <c r="UIS4470" s="288"/>
      <c r="UIT4470" s="288"/>
      <c r="UIU4470" s="288"/>
      <c r="UIV4470" s="288"/>
      <c r="UIW4470" s="288"/>
      <c r="UIX4470" s="288"/>
      <c r="UIY4470" s="288"/>
      <c r="UIZ4470" s="288"/>
      <c r="UJA4470" s="288"/>
      <c r="UJB4470" s="288"/>
      <c r="UJC4470" s="288"/>
      <c r="UJD4470" s="288"/>
      <c r="UJE4470" s="288"/>
      <c r="UJF4470" s="288"/>
      <c r="UJG4470" s="288"/>
      <c r="UJH4470" s="288"/>
      <c r="UJI4470" s="288"/>
      <c r="UJJ4470" s="288"/>
      <c r="UJK4470" s="288"/>
      <c r="UJL4470" s="288"/>
      <c r="UJM4470" s="288"/>
      <c r="UJN4470" s="288"/>
      <c r="UJO4470" s="288"/>
      <c r="UJP4470" s="288"/>
      <c r="UJQ4470" s="288"/>
      <c r="UJR4470" s="288"/>
      <c r="UJS4470" s="288"/>
      <c r="UJT4470" s="288"/>
      <c r="UJU4470" s="288"/>
      <c r="UJV4470" s="288"/>
      <c r="UJW4470" s="288"/>
      <c r="UJX4470" s="288"/>
      <c r="UJY4470" s="288"/>
      <c r="UJZ4470" s="288"/>
      <c r="UKA4470" s="288"/>
      <c r="UKB4470" s="288"/>
      <c r="UKC4470" s="288"/>
      <c r="UKD4470" s="288"/>
      <c r="UKE4470" s="288"/>
      <c r="UKF4470" s="288"/>
      <c r="UKG4470" s="288"/>
      <c r="UKH4470" s="288"/>
      <c r="UKI4470" s="288"/>
      <c r="UKJ4470" s="288"/>
      <c r="UKK4470" s="288"/>
      <c r="UKL4470" s="288"/>
      <c r="UKM4470" s="288"/>
      <c r="UKN4470" s="288"/>
      <c r="UKO4470" s="288"/>
      <c r="UKP4470" s="288"/>
      <c r="UKQ4470" s="288"/>
      <c r="UKR4470" s="288"/>
      <c r="UKS4470" s="288"/>
      <c r="UKT4470" s="288"/>
      <c r="UKU4470" s="288"/>
      <c r="UKV4470" s="288"/>
      <c r="UKW4470" s="288"/>
      <c r="UKX4470" s="288"/>
      <c r="UKY4470" s="288"/>
      <c r="UKZ4470" s="288"/>
      <c r="ULA4470" s="288"/>
      <c r="ULB4470" s="288"/>
      <c r="ULC4470" s="288"/>
      <c r="ULD4470" s="288"/>
      <c r="ULE4470" s="288"/>
      <c r="ULF4470" s="288"/>
      <c r="ULG4470" s="288"/>
      <c r="ULH4470" s="288"/>
      <c r="ULI4470" s="288"/>
      <c r="ULJ4470" s="288"/>
      <c r="ULK4470" s="288"/>
      <c r="ULL4470" s="288"/>
      <c r="ULM4470" s="288"/>
      <c r="ULN4470" s="288"/>
      <c r="ULO4470" s="288"/>
      <c r="ULP4470" s="288"/>
      <c r="ULQ4470" s="288"/>
      <c r="ULR4470" s="288"/>
      <c r="ULS4470" s="288"/>
      <c r="ULT4470" s="288"/>
      <c r="ULU4470" s="288"/>
      <c r="ULV4470" s="288"/>
      <c r="ULW4470" s="288"/>
      <c r="ULX4470" s="288"/>
      <c r="ULY4470" s="288"/>
      <c r="ULZ4470" s="288"/>
      <c r="UMA4470" s="288"/>
      <c r="UMB4470" s="288"/>
      <c r="UMC4470" s="288"/>
      <c r="UMD4470" s="288"/>
      <c r="UME4470" s="288"/>
      <c r="UMF4470" s="288"/>
      <c r="UMG4470" s="288"/>
      <c r="UMH4470" s="288"/>
      <c r="UMI4470" s="288"/>
      <c r="UMJ4470" s="288"/>
      <c r="UMK4470" s="288"/>
      <c r="UML4470" s="288"/>
      <c r="UMM4470" s="288"/>
      <c r="UMN4470" s="288"/>
      <c r="UMO4470" s="288"/>
      <c r="UMP4470" s="288"/>
      <c r="UMQ4470" s="288"/>
      <c r="UMR4470" s="288"/>
      <c r="UMS4470" s="288"/>
      <c r="UMT4470" s="288"/>
      <c r="UMU4470" s="288"/>
      <c r="UMV4470" s="288"/>
      <c r="UMW4470" s="288"/>
      <c r="UMX4470" s="288"/>
      <c r="UMY4470" s="288"/>
      <c r="UMZ4470" s="288"/>
      <c r="UNA4470" s="288"/>
      <c r="UNB4470" s="288"/>
      <c r="UNC4470" s="288"/>
      <c r="UND4470" s="288"/>
      <c r="UNE4470" s="288"/>
      <c r="UNF4470" s="288"/>
      <c r="UNG4470" s="288"/>
      <c r="UNH4470" s="288"/>
      <c r="UNI4470" s="288"/>
      <c r="UNJ4470" s="288"/>
      <c r="UNK4470" s="288"/>
      <c r="UNL4470" s="288"/>
      <c r="UNM4470" s="288"/>
      <c r="UNN4470" s="288"/>
      <c r="UNO4470" s="288"/>
      <c r="UNP4470" s="288"/>
      <c r="UNQ4470" s="288"/>
      <c r="UNR4470" s="288"/>
      <c r="UNS4470" s="288"/>
      <c r="UNT4470" s="288"/>
      <c r="UNU4470" s="288"/>
      <c r="UNV4470" s="288"/>
      <c r="UNW4470" s="288"/>
      <c r="UNX4470" s="288"/>
      <c r="UNY4470" s="288"/>
      <c r="UNZ4470" s="288"/>
      <c r="UOA4470" s="288"/>
      <c r="UOB4470" s="288"/>
      <c r="UOC4470" s="288"/>
      <c r="UOD4470" s="288"/>
      <c r="UOE4470" s="288"/>
      <c r="UOF4470" s="288"/>
      <c r="UOG4470" s="288"/>
      <c r="UOH4470" s="288"/>
      <c r="UOI4470" s="288"/>
      <c r="UOJ4470" s="288"/>
      <c r="UOK4470" s="288"/>
      <c r="UOL4470" s="288"/>
      <c r="UOM4470" s="288"/>
      <c r="UON4470" s="288"/>
      <c r="UOO4470" s="288"/>
      <c r="UOP4470" s="288"/>
      <c r="UOQ4470" s="288"/>
      <c r="UOR4470" s="288"/>
      <c r="UOS4470" s="288"/>
      <c r="UOT4470" s="288"/>
      <c r="UOU4470" s="288"/>
      <c r="UOV4470" s="288"/>
      <c r="UOW4470" s="288"/>
      <c r="UOX4470" s="288"/>
      <c r="UOY4470" s="288"/>
      <c r="UOZ4470" s="288"/>
      <c r="UPA4470" s="288"/>
      <c r="UPB4470" s="288"/>
      <c r="UPC4470" s="288"/>
      <c r="UPD4470" s="288"/>
      <c r="UPE4470" s="288"/>
      <c r="UPF4470" s="288"/>
      <c r="UPG4470" s="288"/>
      <c r="UPH4470" s="288"/>
      <c r="UPI4470" s="288"/>
      <c r="UPJ4470" s="288"/>
      <c r="UPK4470" s="288"/>
      <c r="UPL4470" s="288"/>
      <c r="UPM4470" s="288"/>
      <c r="UPN4470" s="288"/>
      <c r="UPO4470" s="288"/>
      <c r="UPP4470" s="288"/>
      <c r="UPQ4470" s="288"/>
      <c r="UPR4470" s="288"/>
      <c r="UPS4470" s="288"/>
      <c r="UPT4470" s="288"/>
      <c r="UPU4470" s="288"/>
      <c r="UPV4470" s="288"/>
      <c r="UPW4470" s="288"/>
      <c r="UPX4470" s="288"/>
      <c r="UPY4470" s="288"/>
      <c r="UPZ4470" s="288"/>
      <c r="UQA4470" s="288"/>
      <c r="UQB4470" s="288"/>
      <c r="UQC4470" s="288"/>
      <c r="UQD4470" s="288"/>
      <c r="UQE4470" s="288"/>
      <c r="UQF4470" s="288"/>
      <c r="UQG4470" s="288"/>
      <c r="UQH4470" s="288"/>
      <c r="UQI4470" s="288"/>
      <c r="UQJ4470" s="288"/>
      <c r="UQK4470" s="288"/>
      <c r="UQL4470" s="288"/>
      <c r="UQM4470" s="288"/>
      <c r="UQN4470" s="288"/>
      <c r="UQO4470" s="288"/>
      <c r="UQP4470" s="288"/>
      <c r="UQQ4470" s="288"/>
      <c r="UQR4470" s="288"/>
      <c r="UQS4470" s="288"/>
      <c r="UQT4470" s="288"/>
      <c r="UQU4470" s="288"/>
      <c r="UQV4470" s="288"/>
      <c r="UQW4470" s="288"/>
      <c r="UQX4470" s="288"/>
      <c r="UQY4470" s="288"/>
      <c r="UQZ4470" s="288"/>
      <c r="URA4470" s="288"/>
      <c r="URB4470" s="288"/>
      <c r="URC4470" s="288"/>
      <c r="URD4470" s="288"/>
      <c r="URE4470" s="288"/>
      <c r="URF4470" s="288"/>
      <c r="URG4470" s="288"/>
      <c r="URH4470" s="288"/>
      <c r="URI4470" s="288"/>
      <c r="URJ4470" s="288"/>
      <c r="URK4470" s="288"/>
      <c r="URL4470" s="288"/>
      <c r="URM4470" s="288"/>
      <c r="URN4470" s="288"/>
      <c r="URO4470" s="288"/>
      <c r="URP4470" s="288"/>
      <c r="URQ4470" s="288"/>
      <c r="URR4470" s="288"/>
      <c r="URS4470" s="288"/>
      <c r="URT4470" s="288"/>
      <c r="URU4470" s="288"/>
      <c r="URV4470" s="288"/>
      <c r="URW4470" s="288"/>
      <c r="URX4470" s="288"/>
      <c r="URY4470" s="288"/>
      <c r="URZ4470" s="288"/>
      <c r="USA4470" s="288"/>
      <c r="USB4470" s="288"/>
      <c r="USC4470" s="288"/>
      <c r="USD4470" s="288"/>
      <c r="USE4470" s="288"/>
      <c r="USF4470" s="288"/>
      <c r="USG4470" s="288"/>
      <c r="USH4470" s="288"/>
      <c r="USI4470" s="288"/>
      <c r="USJ4470" s="288"/>
      <c r="USK4470" s="288"/>
      <c r="USL4470" s="288"/>
      <c r="USM4470" s="288"/>
      <c r="USN4470" s="288"/>
      <c r="USO4470" s="288"/>
      <c r="USP4470" s="288"/>
      <c r="USQ4470" s="288"/>
      <c r="USR4470" s="288"/>
      <c r="USS4470" s="288"/>
      <c r="UST4470" s="288"/>
      <c r="USU4470" s="288"/>
      <c r="USV4470" s="288"/>
      <c r="USW4470" s="288"/>
      <c r="USX4470" s="288"/>
      <c r="USY4470" s="288"/>
      <c r="USZ4470" s="288"/>
      <c r="UTA4470" s="288"/>
      <c r="UTB4470" s="288"/>
      <c r="UTC4470" s="288"/>
      <c r="UTD4470" s="288"/>
      <c r="UTE4470" s="288"/>
      <c r="UTF4470" s="288"/>
      <c r="UTG4470" s="288"/>
      <c r="UTH4470" s="288"/>
      <c r="UTI4470" s="288"/>
      <c r="UTJ4470" s="288"/>
      <c r="UTK4470" s="288"/>
      <c r="UTL4470" s="288"/>
      <c r="UTM4470" s="288"/>
      <c r="UTN4470" s="288"/>
      <c r="UTO4470" s="288"/>
      <c r="UTP4470" s="288"/>
      <c r="UTQ4470" s="288"/>
      <c r="UTR4470" s="288"/>
      <c r="UTS4470" s="288"/>
      <c r="UTT4470" s="288"/>
      <c r="UTU4470" s="288"/>
      <c r="UTV4470" s="288"/>
      <c r="UTW4470" s="288"/>
      <c r="UTX4470" s="288"/>
      <c r="UTY4470" s="288"/>
      <c r="UTZ4470" s="288"/>
      <c r="UUA4470" s="288"/>
      <c r="UUB4470" s="288"/>
      <c r="UUC4470" s="288"/>
      <c r="UUD4470" s="288"/>
      <c r="UUE4470" s="288"/>
      <c r="UUF4470" s="288"/>
      <c r="UUG4470" s="288"/>
      <c r="UUH4470" s="288"/>
      <c r="UUI4470" s="288"/>
      <c r="UUJ4470" s="288"/>
      <c r="UUK4470" s="288"/>
      <c r="UUL4470" s="288"/>
      <c r="UUM4470" s="288"/>
      <c r="UUN4470" s="288"/>
      <c r="UUO4470" s="288"/>
      <c r="UUP4470" s="288"/>
      <c r="UUQ4470" s="288"/>
      <c r="UUR4470" s="288"/>
      <c r="UUS4470" s="288"/>
      <c r="UUT4470" s="288"/>
      <c r="UUU4470" s="288"/>
      <c r="UUV4470" s="288"/>
      <c r="UUW4470" s="288"/>
      <c r="UUX4470" s="288"/>
      <c r="UUY4470" s="288"/>
      <c r="UUZ4470" s="288"/>
      <c r="UVA4470" s="288"/>
      <c r="UVB4470" s="288"/>
      <c r="UVC4470" s="288"/>
      <c r="UVD4470" s="288"/>
      <c r="UVE4470" s="288"/>
      <c r="UVF4470" s="288"/>
      <c r="UVG4470" s="288"/>
      <c r="UVH4470" s="288"/>
      <c r="UVI4470" s="288"/>
      <c r="UVJ4470" s="288"/>
      <c r="UVK4470" s="288"/>
      <c r="UVL4470" s="288"/>
      <c r="UVM4470" s="288"/>
      <c r="UVN4470" s="288"/>
      <c r="UVO4470" s="288"/>
      <c r="UVP4470" s="288"/>
      <c r="UVQ4470" s="288"/>
      <c r="UVR4470" s="288"/>
      <c r="UVS4470" s="288"/>
      <c r="UVT4470" s="288"/>
      <c r="UVU4470" s="288"/>
      <c r="UVV4470" s="288"/>
      <c r="UVW4470" s="288"/>
      <c r="UVX4470" s="288"/>
      <c r="UVY4470" s="288"/>
      <c r="UVZ4470" s="288"/>
      <c r="UWA4470" s="288"/>
      <c r="UWB4470" s="288"/>
      <c r="UWC4470" s="288"/>
      <c r="UWD4470" s="288"/>
      <c r="UWE4470" s="288"/>
      <c r="UWF4470" s="288"/>
      <c r="UWG4470" s="288"/>
      <c r="UWH4470" s="288"/>
      <c r="UWI4470" s="288"/>
      <c r="UWJ4470" s="288"/>
      <c r="UWK4470" s="288"/>
      <c r="UWL4470" s="288"/>
      <c r="UWM4470" s="288"/>
      <c r="UWN4470" s="288"/>
      <c r="UWO4470" s="288"/>
      <c r="UWP4470" s="288"/>
      <c r="UWQ4470" s="288"/>
      <c r="UWR4470" s="288"/>
      <c r="UWS4470" s="288"/>
      <c r="UWT4470" s="288"/>
      <c r="UWU4470" s="288"/>
      <c r="UWV4470" s="288"/>
      <c r="UWW4470" s="288"/>
      <c r="UWX4470" s="288"/>
      <c r="UWY4470" s="288"/>
      <c r="UWZ4470" s="288"/>
      <c r="UXA4470" s="288"/>
      <c r="UXB4470" s="288"/>
      <c r="UXC4470" s="288"/>
      <c r="UXD4470" s="288"/>
      <c r="UXE4470" s="288"/>
      <c r="UXF4470" s="288"/>
      <c r="UXG4470" s="288"/>
      <c r="UXH4470" s="288"/>
      <c r="UXI4470" s="288"/>
      <c r="UXJ4470" s="288"/>
      <c r="UXK4470" s="288"/>
      <c r="UXL4470" s="288"/>
      <c r="UXM4470" s="288"/>
      <c r="UXN4470" s="288"/>
      <c r="UXO4470" s="288"/>
      <c r="UXP4470" s="288"/>
      <c r="UXQ4470" s="288"/>
      <c r="UXR4470" s="288"/>
      <c r="UXS4470" s="288"/>
      <c r="UXT4470" s="288"/>
      <c r="UXU4470" s="288"/>
      <c r="UXV4470" s="288"/>
      <c r="UXW4470" s="288"/>
      <c r="UXX4470" s="288"/>
      <c r="UXY4470" s="288"/>
      <c r="UXZ4470" s="288"/>
      <c r="UYA4470" s="288"/>
      <c r="UYB4470" s="288"/>
      <c r="UYC4470" s="288"/>
      <c r="UYD4470" s="288"/>
      <c r="UYE4470" s="288"/>
      <c r="UYF4470" s="288"/>
      <c r="UYG4470" s="288"/>
      <c r="UYH4470" s="288"/>
      <c r="UYI4470" s="288"/>
      <c r="UYJ4470" s="288"/>
      <c r="UYK4470" s="288"/>
      <c r="UYL4470" s="288"/>
      <c r="UYM4470" s="288"/>
      <c r="UYN4470" s="288"/>
      <c r="UYO4470" s="288"/>
      <c r="UYP4470" s="288"/>
      <c r="UYQ4470" s="288"/>
      <c r="UYR4470" s="288"/>
      <c r="UYS4470" s="288"/>
      <c r="UYT4470" s="288"/>
      <c r="UYU4470" s="288"/>
      <c r="UYV4470" s="288"/>
      <c r="UYW4470" s="288"/>
      <c r="UYX4470" s="288"/>
      <c r="UYY4470" s="288"/>
      <c r="UYZ4470" s="288"/>
      <c r="UZA4470" s="288"/>
      <c r="UZB4470" s="288"/>
      <c r="UZC4470" s="288"/>
      <c r="UZD4470" s="288"/>
      <c r="UZE4470" s="288"/>
      <c r="UZF4470" s="288"/>
      <c r="UZG4470" s="288"/>
      <c r="UZH4470" s="288"/>
      <c r="UZI4470" s="288"/>
      <c r="UZJ4470" s="288"/>
      <c r="UZK4470" s="288"/>
      <c r="UZL4470" s="288"/>
      <c r="UZM4470" s="288"/>
      <c r="UZN4470" s="288"/>
      <c r="UZO4470" s="288"/>
      <c r="UZP4470" s="288"/>
      <c r="UZQ4470" s="288"/>
      <c r="UZR4470" s="288"/>
      <c r="UZS4470" s="288"/>
      <c r="UZT4470" s="288"/>
      <c r="UZU4470" s="288"/>
      <c r="UZV4470" s="288"/>
      <c r="UZW4470" s="288"/>
      <c r="UZX4470" s="288"/>
      <c r="UZY4470" s="288"/>
      <c r="UZZ4470" s="288"/>
      <c r="VAA4470" s="288"/>
      <c r="VAB4470" s="288"/>
      <c r="VAC4470" s="288"/>
      <c r="VAD4470" s="288"/>
      <c r="VAE4470" s="288"/>
      <c r="VAF4470" s="288"/>
      <c r="VAG4470" s="288"/>
      <c r="VAH4470" s="288"/>
      <c r="VAI4470" s="288"/>
      <c r="VAJ4470" s="288"/>
      <c r="VAK4470" s="288"/>
      <c r="VAL4470" s="288"/>
      <c r="VAM4470" s="288"/>
      <c r="VAN4470" s="288"/>
      <c r="VAO4470" s="288"/>
      <c r="VAP4470" s="288"/>
      <c r="VAQ4470" s="288"/>
      <c r="VAR4470" s="288"/>
      <c r="VAS4470" s="288"/>
      <c r="VAT4470" s="288"/>
      <c r="VAU4470" s="288"/>
      <c r="VAV4470" s="288"/>
      <c r="VAW4470" s="288"/>
      <c r="VAX4470" s="288"/>
      <c r="VAY4470" s="288"/>
      <c r="VAZ4470" s="288"/>
      <c r="VBA4470" s="288"/>
      <c r="VBB4470" s="288"/>
      <c r="VBC4470" s="288"/>
      <c r="VBD4470" s="288"/>
      <c r="VBE4470" s="288"/>
      <c r="VBF4470" s="288"/>
      <c r="VBG4470" s="288"/>
      <c r="VBH4470" s="288"/>
      <c r="VBI4470" s="288"/>
      <c r="VBJ4470" s="288"/>
      <c r="VBK4470" s="288"/>
      <c r="VBL4470" s="288"/>
      <c r="VBM4470" s="288"/>
      <c r="VBN4470" s="288"/>
      <c r="VBO4470" s="288"/>
      <c r="VBP4470" s="288"/>
      <c r="VBQ4470" s="288"/>
      <c r="VBR4470" s="288"/>
      <c r="VBS4470" s="288"/>
      <c r="VBT4470" s="288"/>
      <c r="VBU4470" s="288"/>
      <c r="VBV4470" s="288"/>
      <c r="VBW4470" s="288"/>
      <c r="VBX4470" s="288"/>
      <c r="VBY4470" s="288"/>
      <c r="VBZ4470" s="288"/>
      <c r="VCA4470" s="288"/>
      <c r="VCB4470" s="288"/>
      <c r="VCC4470" s="288"/>
      <c r="VCD4470" s="288"/>
      <c r="VCE4470" s="288"/>
      <c r="VCF4470" s="288"/>
      <c r="VCG4470" s="288"/>
      <c r="VCH4470" s="288"/>
      <c r="VCI4470" s="288"/>
      <c r="VCJ4470" s="288"/>
      <c r="VCK4470" s="288"/>
      <c r="VCL4470" s="288"/>
      <c r="VCM4470" s="288"/>
      <c r="VCN4470" s="288"/>
      <c r="VCO4470" s="288"/>
      <c r="VCP4470" s="288"/>
      <c r="VCQ4470" s="288"/>
      <c r="VCR4470" s="288"/>
      <c r="VCS4470" s="288"/>
      <c r="VCT4470" s="288"/>
      <c r="VCU4470" s="288"/>
      <c r="VCV4470" s="288"/>
      <c r="VCW4470" s="288"/>
      <c r="VCX4470" s="288"/>
      <c r="VCY4470" s="288"/>
      <c r="VCZ4470" s="288"/>
      <c r="VDA4470" s="288"/>
      <c r="VDB4470" s="288"/>
      <c r="VDC4470" s="288"/>
      <c r="VDD4470" s="288"/>
      <c r="VDE4470" s="288"/>
      <c r="VDF4470" s="288"/>
      <c r="VDG4470" s="288"/>
      <c r="VDH4470" s="288"/>
      <c r="VDI4470" s="288"/>
      <c r="VDJ4470" s="288"/>
      <c r="VDK4470" s="288"/>
      <c r="VDL4470" s="288"/>
      <c r="VDM4470" s="288"/>
      <c r="VDN4470" s="288"/>
      <c r="VDO4470" s="288"/>
      <c r="VDP4470" s="288"/>
      <c r="VDQ4470" s="288"/>
      <c r="VDR4470" s="288"/>
      <c r="VDS4470" s="288"/>
      <c r="VDT4470" s="288"/>
      <c r="VDU4470" s="288"/>
      <c r="VDV4470" s="288"/>
      <c r="VDW4470" s="288"/>
      <c r="VDX4470" s="288"/>
      <c r="VDY4470" s="288"/>
      <c r="VDZ4470" s="288"/>
      <c r="VEA4470" s="288"/>
      <c r="VEB4470" s="288"/>
      <c r="VEC4470" s="288"/>
      <c r="VED4470" s="288"/>
      <c r="VEE4470" s="288"/>
      <c r="VEF4470" s="288"/>
      <c r="VEG4470" s="288"/>
      <c r="VEH4470" s="288"/>
      <c r="VEI4470" s="288"/>
      <c r="VEJ4470" s="288"/>
      <c r="VEK4470" s="288"/>
      <c r="VEL4470" s="288"/>
      <c r="VEM4470" s="288"/>
      <c r="VEN4470" s="288"/>
      <c r="VEO4470" s="288"/>
      <c r="VEP4470" s="288"/>
      <c r="VEQ4470" s="288"/>
      <c r="VER4470" s="288"/>
      <c r="VES4470" s="288"/>
      <c r="VET4470" s="288"/>
      <c r="VEU4470" s="288"/>
      <c r="VEV4470" s="288"/>
      <c r="VEW4470" s="288"/>
      <c r="VEX4470" s="288"/>
      <c r="VEY4470" s="288"/>
      <c r="VEZ4470" s="288"/>
      <c r="VFA4470" s="288"/>
      <c r="VFB4470" s="288"/>
      <c r="VFC4470" s="288"/>
      <c r="VFD4470" s="288"/>
      <c r="VFE4470" s="288"/>
      <c r="VFF4470" s="288"/>
      <c r="VFG4470" s="288"/>
      <c r="VFH4470" s="288"/>
      <c r="VFI4470" s="288"/>
      <c r="VFJ4470" s="288"/>
      <c r="VFK4470" s="288"/>
      <c r="VFL4470" s="288"/>
      <c r="VFM4470" s="288"/>
      <c r="VFN4470" s="288"/>
      <c r="VFO4470" s="288"/>
      <c r="VFP4470" s="288"/>
      <c r="VFQ4470" s="288"/>
      <c r="VFR4470" s="288"/>
      <c r="VFS4470" s="288"/>
      <c r="VFT4470" s="288"/>
      <c r="VFU4470" s="288"/>
      <c r="VFV4470" s="288"/>
      <c r="VFW4470" s="288"/>
      <c r="VFX4470" s="288"/>
      <c r="VFY4470" s="288"/>
      <c r="VFZ4470" s="288"/>
      <c r="VGA4470" s="288"/>
      <c r="VGB4470" s="288"/>
      <c r="VGC4470" s="288"/>
      <c r="VGD4470" s="288"/>
      <c r="VGE4470" s="288"/>
      <c r="VGF4470" s="288"/>
      <c r="VGG4470" s="288"/>
      <c r="VGH4470" s="288"/>
      <c r="VGI4470" s="288"/>
      <c r="VGJ4470" s="288"/>
      <c r="VGK4470" s="288"/>
      <c r="VGL4470" s="288"/>
      <c r="VGM4470" s="288"/>
      <c r="VGN4470" s="288"/>
      <c r="VGO4470" s="288"/>
      <c r="VGP4470" s="288"/>
      <c r="VGQ4470" s="288"/>
      <c r="VGR4470" s="288"/>
      <c r="VGS4470" s="288"/>
      <c r="VGT4470" s="288"/>
      <c r="VGU4470" s="288"/>
      <c r="VGV4470" s="288"/>
      <c r="VGW4470" s="288"/>
      <c r="VGX4470" s="288"/>
      <c r="VGY4470" s="288"/>
      <c r="VGZ4470" s="288"/>
      <c r="VHA4470" s="288"/>
      <c r="VHB4470" s="288"/>
      <c r="VHC4470" s="288"/>
      <c r="VHD4470" s="288"/>
      <c r="VHE4470" s="288"/>
      <c r="VHF4470" s="288"/>
      <c r="VHG4470" s="288"/>
      <c r="VHH4470" s="288"/>
      <c r="VHI4470" s="288"/>
      <c r="VHJ4470" s="288"/>
      <c r="VHK4470" s="288"/>
      <c r="VHL4470" s="288"/>
      <c r="VHM4470" s="288"/>
      <c r="VHN4470" s="288"/>
      <c r="VHO4470" s="288"/>
      <c r="VHP4470" s="288"/>
      <c r="VHQ4470" s="288"/>
      <c r="VHR4470" s="288"/>
      <c r="VHS4470" s="288"/>
      <c r="VHT4470" s="288"/>
      <c r="VHU4470" s="288"/>
      <c r="VHV4470" s="288"/>
      <c r="VHW4470" s="288"/>
      <c r="VHX4470" s="288"/>
      <c r="VHY4470" s="288"/>
      <c r="VHZ4470" s="288"/>
      <c r="VIA4470" s="288"/>
      <c r="VIB4470" s="288"/>
      <c r="VIC4470" s="288"/>
      <c r="VID4470" s="288"/>
      <c r="VIE4470" s="288"/>
      <c r="VIF4470" s="288"/>
      <c r="VIG4470" s="288"/>
      <c r="VIH4470" s="288"/>
      <c r="VII4470" s="288"/>
      <c r="VIJ4470" s="288"/>
      <c r="VIK4470" s="288"/>
      <c r="VIL4470" s="288"/>
      <c r="VIM4470" s="288"/>
      <c r="VIN4470" s="288"/>
      <c r="VIO4470" s="288"/>
      <c r="VIP4470" s="288"/>
      <c r="VIQ4470" s="288"/>
      <c r="VIR4470" s="288"/>
      <c r="VIS4470" s="288"/>
      <c r="VIT4470" s="288"/>
      <c r="VIU4470" s="288"/>
      <c r="VIV4470" s="288"/>
      <c r="VIW4470" s="288"/>
      <c r="VIX4470" s="288"/>
      <c r="VIY4470" s="288"/>
      <c r="VIZ4470" s="288"/>
      <c r="VJA4470" s="288"/>
      <c r="VJB4470" s="288"/>
      <c r="VJC4470" s="288"/>
      <c r="VJD4470" s="288"/>
      <c r="VJE4470" s="288"/>
      <c r="VJF4470" s="288"/>
      <c r="VJG4470" s="288"/>
      <c r="VJH4470" s="288"/>
      <c r="VJI4470" s="288"/>
      <c r="VJJ4470" s="288"/>
      <c r="VJK4470" s="288"/>
      <c r="VJL4470" s="288"/>
      <c r="VJM4470" s="288"/>
      <c r="VJN4470" s="288"/>
      <c r="VJO4470" s="288"/>
      <c r="VJP4470" s="288"/>
      <c r="VJQ4470" s="288"/>
      <c r="VJR4470" s="288"/>
      <c r="VJS4470" s="288"/>
      <c r="VJT4470" s="288"/>
      <c r="VJU4470" s="288"/>
      <c r="VJV4470" s="288"/>
      <c r="VJW4470" s="288"/>
      <c r="VJX4470" s="288"/>
      <c r="VJY4470" s="288"/>
      <c r="VJZ4470" s="288"/>
      <c r="VKA4470" s="288"/>
      <c r="VKB4470" s="288"/>
      <c r="VKC4470" s="288"/>
      <c r="VKD4470" s="288"/>
      <c r="VKE4470" s="288"/>
      <c r="VKF4470" s="288"/>
      <c r="VKG4470" s="288"/>
      <c r="VKH4470" s="288"/>
      <c r="VKI4470" s="288"/>
      <c r="VKJ4470" s="288"/>
      <c r="VKK4470" s="288"/>
      <c r="VKL4470" s="288"/>
      <c r="VKM4470" s="288"/>
      <c r="VKN4470" s="288"/>
      <c r="VKO4470" s="288"/>
      <c r="VKP4470" s="288"/>
      <c r="VKQ4470" s="288"/>
      <c r="VKR4470" s="288"/>
      <c r="VKS4470" s="288"/>
      <c r="VKT4470" s="288"/>
      <c r="VKU4470" s="288"/>
      <c r="VKV4470" s="288"/>
      <c r="VKW4470" s="288"/>
      <c r="VKX4470" s="288"/>
      <c r="VKY4470" s="288"/>
      <c r="VKZ4470" s="288"/>
      <c r="VLA4470" s="288"/>
      <c r="VLB4470" s="288"/>
      <c r="VLC4470" s="288"/>
      <c r="VLD4470" s="288"/>
      <c r="VLE4470" s="288"/>
      <c r="VLF4470" s="288"/>
      <c r="VLG4470" s="288"/>
      <c r="VLH4470" s="288"/>
      <c r="VLI4470" s="288"/>
      <c r="VLJ4470" s="288"/>
      <c r="VLK4470" s="288"/>
      <c r="VLL4470" s="288"/>
      <c r="VLM4470" s="288"/>
      <c r="VLN4470" s="288"/>
      <c r="VLO4470" s="288"/>
      <c r="VLP4470" s="288"/>
      <c r="VLQ4470" s="288"/>
      <c r="VLR4470" s="288"/>
      <c r="VLS4470" s="288"/>
      <c r="VLT4470" s="288"/>
      <c r="VLU4470" s="288"/>
      <c r="VLV4470" s="288"/>
      <c r="VLW4470" s="288"/>
      <c r="VLX4470" s="288"/>
      <c r="VLY4470" s="288"/>
      <c r="VLZ4470" s="288"/>
      <c r="VMA4470" s="288"/>
      <c r="VMB4470" s="288"/>
      <c r="VMC4470" s="288"/>
      <c r="VMD4470" s="288"/>
      <c r="VME4470" s="288"/>
      <c r="VMF4470" s="288"/>
      <c r="VMG4470" s="288"/>
      <c r="VMH4470" s="288"/>
      <c r="VMI4470" s="288"/>
      <c r="VMJ4470" s="288"/>
      <c r="VMK4470" s="288"/>
      <c r="VML4470" s="288"/>
      <c r="VMM4470" s="288"/>
      <c r="VMN4470" s="288"/>
      <c r="VMO4470" s="288"/>
      <c r="VMP4470" s="288"/>
      <c r="VMQ4470" s="288"/>
      <c r="VMR4470" s="288"/>
      <c r="VMS4470" s="288"/>
      <c r="VMT4470" s="288"/>
      <c r="VMU4470" s="288"/>
      <c r="VMV4470" s="288"/>
      <c r="VMW4470" s="288"/>
      <c r="VMX4470" s="288"/>
      <c r="VMY4470" s="288"/>
      <c r="VMZ4470" s="288"/>
      <c r="VNA4470" s="288"/>
      <c r="VNB4470" s="288"/>
      <c r="VNC4470" s="288"/>
      <c r="VND4470" s="288"/>
      <c r="VNE4470" s="288"/>
      <c r="VNF4470" s="288"/>
      <c r="VNG4470" s="288"/>
      <c r="VNH4470" s="288"/>
      <c r="VNI4470" s="288"/>
      <c r="VNJ4470" s="288"/>
      <c r="VNK4470" s="288"/>
      <c r="VNL4470" s="288"/>
      <c r="VNM4470" s="288"/>
      <c r="VNN4470" s="288"/>
      <c r="VNO4470" s="288"/>
      <c r="VNP4470" s="288"/>
      <c r="VNQ4470" s="288"/>
      <c r="VNR4470" s="288"/>
      <c r="VNS4470" s="288"/>
      <c r="VNT4470" s="288"/>
      <c r="VNU4470" s="288"/>
      <c r="VNV4470" s="288"/>
      <c r="VNW4470" s="288"/>
      <c r="VNX4470" s="288"/>
      <c r="VNY4470" s="288"/>
      <c r="VNZ4470" s="288"/>
      <c r="VOA4470" s="288"/>
      <c r="VOB4470" s="288"/>
      <c r="VOC4470" s="288"/>
      <c r="VOD4470" s="288"/>
      <c r="VOE4470" s="288"/>
      <c r="VOF4470" s="288"/>
      <c r="VOG4470" s="288"/>
      <c r="VOH4470" s="288"/>
      <c r="VOI4470" s="288"/>
      <c r="VOJ4470" s="288"/>
      <c r="VOK4470" s="288"/>
      <c r="VOL4470" s="288"/>
      <c r="VOM4470" s="288"/>
      <c r="VON4470" s="288"/>
      <c r="VOO4470" s="288"/>
      <c r="VOP4470" s="288"/>
      <c r="VOQ4470" s="288"/>
      <c r="VOR4470" s="288"/>
      <c r="VOS4470" s="288"/>
      <c r="VOT4470" s="288"/>
      <c r="VOU4470" s="288"/>
      <c r="VOV4470" s="288"/>
      <c r="VOW4470" s="288"/>
      <c r="VOX4470" s="288"/>
      <c r="VOY4470" s="288"/>
      <c r="VOZ4470" s="288"/>
      <c r="VPA4470" s="288"/>
      <c r="VPB4470" s="288"/>
      <c r="VPC4470" s="288"/>
      <c r="VPD4470" s="288"/>
      <c r="VPE4470" s="288"/>
      <c r="VPF4470" s="288"/>
      <c r="VPG4470" s="288"/>
      <c r="VPH4470" s="288"/>
      <c r="VPI4470" s="288"/>
      <c r="VPJ4470" s="288"/>
      <c r="VPK4470" s="288"/>
      <c r="VPL4470" s="288"/>
      <c r="VPM4470" s="288"/>
      <c r="VPN4470" s="288"/>
      <c r="VPO4470" s="288"/>
      <c r="VPP4470" s="288"/>
      <c r="VPQ4470" s="288"/>
      <c r="VPR4470" s="288"/>
      <c r="VPS4470" s="288"/>
      <c r="VPT4470" s="288"/>
      <c r="VPU4470" s="288"/>
      <c r="VPV4470" s="288"/>
      <c r="VPW4470" s="288"/>
      <c r="VPX4470" s="288"/>
      <c r="VPY4470" s="288"/>
      <c r="VPZ4470" s="288"/>
      <c r="VQA4470" s="288"/>
      <c r="VQB4470" s="288"/>
      <c r="VQC4470" s="288"/>
      <c r="VQD4470" s="288"/>
      <c r="VQE4470" s="288"/>
      <c r="VQF4470" s="288"/>
      <c r="VQG4470" s="288"/>
      <c r="VQH4470" s="288"/>
      <c r="VQI4470" s="288"/>
      <c r="VQJ4470" s="288"/>
      <c r="VQK4470" s="288"/>
      <c r="VQL4470" s="288"/>
      <c r="VQM4470" s="288"/>
      <c r="VQN4470" s="288"/>
      <c r="VQO4470" s="288"/>
      <c r="VQP4470" s="288"/>
      <c r="VQQ4470" s="288"/>
      <c r="VQR4470" s="288"/>
      <c r="VQS4470" s="288"/>
      <c r="VQT4470" s="288"/>
      <c r="VQU4470" s="288"/>
      <c r="VQV4470" s="288"/>
      <c r="VQW4470" s="288"/>
      <c r="VQX4470" s="288"/>
      <c r="VQY4470" s="288"/>
      <c r="VQZ4470" s="288"/>
      <c r="VRA4470" s="288"/>
      <c r="VRB4470" s="288"/>
      <c r="VRC4470" s="288"/>
      <c r="VRD4470" s="288"/>
      <c r="VRE4470" s="288"/>
      <c r="VRF4470" s="288"/>
      <c r="VRG4470" s="288"/>
      <c r="VRH4470" s="288"/>
      <c r="VRI4470" s="288"/>
      <c r="VRJ4470" s="288"/>
      <c r="VRK4470" s="288"/>
      <c r="VRL4470" s="288"/>
      <c r="VRM4470" s="288"/>
      <c r="VRN4470" s="288"/>
      <c r="VRO4470" s="288"/>
      <c r="VRP4470" s="288"/>
      <c r="VRQ4470" s="288"/>
      <c r="VRR4470" s="288"/>
      <c r="VRS4470" s="288"/>
      <c r="VRT4470" s="288"/>
      <c r="VRU4470" s="288"/>
      <c r="VRV4470" s="288"/>
      <c r="VRW4470" s="288"/>
      <c r="VRX4470" s="288"/>
      <c r="VRY4470" s="288"/>
      <c r="VRZ4470" s="288"/>
      <c r="VSA4470" s="288"/>
      <c r="VSB4470" s="288"/>
      <c r="VSC4470" s="288"/>
      <c r="VSD4470" s="288"/>
      <c r="VSE4470" s="288"/>
      <c r="VSF4470" s="288"/>
      <c r="VSG4470" s="288"/>
      <c r="VSH4470" s="288"/>
      <c r="VSI4470" s="288"/>
      <c r="VSJ4470" s="288"/>
      <c r="VSK4470" s="288"/>
      <c r="VSL4470" s="288"/>
      <c r="VSM4470" s="288"/>
      <c r="VSN4470" s="288"/>
      <c r="VSO4470" s="288"/>
      <c r="VSP4470" s="288"/>
      <c r="VSQ4470" s="288"/>
      <c r="VSR4470" s="288"/>
      <c r="VSS4470" s="288"/>
      <c r="VST4470" s="288"/>
      <c r="VSU4470" s="288"/>
      <c r="VSV4470" s="288"/>
      <c r="VSW4470" s="288"/>
      <c r="VSX4470" s="288"/>
      <c r="VSY4470" s="288"/>
      <c r="VSZ4470" s="288"/>
      <c r="VTA4470" s="288"/>
      <c r="VTB4470" s="288"/>
      <c r="VTC4470" s="288"/>
      <c r="VTD4470" s="288"/>
      <c r="VTE4470" s="288"/>
      <c r="VTF4470" s="288"/>
      <c r="VTG4470" s="288"/>
      <c r="VTH4470" s="288"/>
      <c r="VTI4470" s="288"/>
      <c r="VTJ4470" s="288"/>
      <c r="VTK4470" s="288"/>
      <c r="VTL4470" s="288"/>
      <c r="VTM4470" s="288"/>
      <c r="VTN4470" s="288"/>
      <c r="VTO4470" s="288"/>
      <c r="VTP4470" s="288"/>
      <c r="VTQ4470" s="288"/>
      <c r="VTR4470" s="288"/>
      <c r="VTS4470" s="288"/>
      <c r="VTT4470" s="288"/>
      <c r="VTU4470" s="288"/>
      <c r="VTV4470" s="288"/>
      <c r="VTW4470" s="288"/>
      <c r="VTX4470" s="288"/>
      <c r="VTY4470" s="288"/>
      <c r="VTZ4470" s="288"/>
      <c r="VUA4470" s="288"/>
      <c r="VUB4470" s="288"/>
      <c r="VUC4470" s="288"/>
      <c r="VUD4470" s="288"/>
      <c r="VUE4470" s="288"/>
      <c r="VUF4470" s="288"/>
      <c r="VUG4470" s="288"/>
      <c r="VUH4470" s="288"/>
      <c r="VUI4470" s="288"/>
      <c r="VUJ4470" s="288"/>
      <c r="VUK4470" s="288"/>
      <c r="VUL4470" s="288"/>
      <c r="VUM4470" s="288"/>
      <c r="VUN4470" s="288"/>
      <c r="VUO4470" s="288"/>
      <c r="VUP4470" s="288"/>
      <c r="VUQ4470" s="288"/>
      <c r="VUR4470" s="288"/>
      <c r="VUS4470" s="288"/>
      <c r="VUT4470" s="288"/>
      <c r="VUU4470" s="288"/>
      <c r="VUV4470" s="288"/>
      <c r="VUW4470" s="288"/>
      <c r="VUX4470" s="288"/>
      <c r="VUY4470" s="288"/>
      <c r="VUZ4470" s="288"/>
      <c r="VVA4470" s="288"/>
      <c r="VVB4470" s="288"/>
      <c r="VVC4470" s="288"/>
      <c r="VVD4470" s="288"/>
      <c r="VVE4470" s="288"/>
      <c r="VVF4470" s="288"/>
      <c r="VVG4470" s="288"/>
      <c r="VVH4470" s="288"/>
      <c r="VVI4470" s="288"/>
      <c r="VVJ4470" s="288"/>
      <c r="VVK4470" s="288"/>
      <c r="VVL4470" s="288"/>
      <c r="VVM4470" s="288"/>
      <c r="VVN4470" s="288"/>
      <c r="VVO4470" s="288"/>
      <c r="VVP4470" s="288"/>
      <c r="VVQ4470" s="288"/>
      <c r="VVR4470" s="288"/>
      <c r="VVS4470" s="288"/>
      <c r="VVT4470" s="288"/>
      <c r="VVU4470" s="288"/>
      <c r="VVV4470" s="288"/>
      <c r="VVW4470" s="288"/>
      <c r="VVX4470" s="288"/>
      <c r="VVY4470" s="288"/>
      <c r="VVZ4470" s="288"/>
      <c r="VWA4470" s="288"/>
      <c r="VWB4470" s="288"/>
      <c r="VWC4470" s="288"/>
      <c r="VWD4470" s="288"/>
      <c r="VWE4470" s="288"/>
      <c r="VWF4470" s="288"/>
      <c r="VWG4470" s="288"/>
      <c r="VWH4470" s="288"/>
      <c r="VWI4470" s="288"/>
      <c r="VWJ4470" s="288"/>
      <c r="VWK4470" s="288"/>
      <c r="VWL4470" s="288"/>
      <c r="VWM4470" s="288"/>
      <c r="VWN4470" s="288"/>
      <c r="VWO4470" s="288"/>
      <c r="VWP4470" s="288"/>
      <c r="VWQ4470" s="288"/>
      <c r="VWR4470" s="288"/>
      <c r="VWS4470" s="288"/>
      <c r="VWT4470" s="288"/>
      <c r="VWU4470" s="288"/>
      <c r="VWV4470" s="288"/>
      <c r="VWW4470" s="288"/>
      <c r="VWX4470" s="288"/>
      <c r="VWY4470" s="288"/>
      <c r="VWZ4470" s="288"/>
      <c r="VXA4470" s="288"/>
      <c r="VXB4470" s="288"/>
      <c r="VXC4470" s="288"/>
      <c r="VXD4470" s="288"/>
      <c r="VXE4470" s="288"/>
      <c r="VXF4470" s="288"/>
      <c r="VXG4470" s="288"/>
      <c r="VXH4470" s="288"/>
      <c r="VXI4470" s="288"/>
      <c r="VXJ4470" s="288"/>
      <c r="VXK4470" s="288"/>
      <c r="VXL4470" s="288"/>
      <c r="VXM4470" s="288"/>
      <c r="VXN4470" s="288"/>
      <c r="VXO4470" s="288"/>
      <c r="VXP4470" s="288"/>
      <c r="VXQ4470" s="288"/>
      <c r="VXR4470" s="288"/>
      <c r="VXS4470" s="288"/>
      <c r="VXT4470" s="288"/>
      <c r="VXU4470" s="288"/>
      <c r="VXV4470" s="288"/>
      <c r="VXW4470" s="288"/>
      <c r="VXX4470" s="288"/>
      <c r="VXY4470" s="288"/>
      <c r="VXZ4470" s="288"/>
      <c r="VYA4470" s="288"/>
      <c r="VYB4470" s="288"/>
      <c r="VYC4470" s="288"/>
      <c r="VYD4470" s="288"/>
      <c r="VYE4470" s="288"/>
      <c r="VYF4470" s="288"/>
      <c r="VYG4470" s="288"/>
      <c r="VYH4470" s="288"/>
      <c r="VYI4470" s="288"/>
      <c r="VYJ4470" s="288"/>
      <c r="VYK4470" s="288"/>
      <c r="VYL4470" s="288"/>
      <c r="VYM4470" s="288"/>
      <c r="VYN4470" s="288"/>
      <c r="VYO4470" s="288"/>
      <c r="VYP4470" s="288"/>
      <c r="VYQ4470" s="288"/>
      <c r="VYR4470" s="288"/>
      <c r="VYS4470" s="288"/>
      <c r="VYT4470" s="288"/>
      <c r="VYU4470" s="288"/>
      <c r="VYV4470" s="288"/>
      <c r="VYW4470" s="288"/>
      <c r="VYX4470" s="288"/>
      <c r="VYY4470" s="288"/>
      <c r="VYZ4470" s="288"/>
      <c r="VZA4470" s="288"/>
      <c r="VZB4470" s="288"/>
      <c r="VZC4470" s="288"/>
      <c r="VZD4470" s="288"/>
      <c r="VZE4470" s="288"/>
      <c r="VZF4470" s="288"/>
      <c r="VZG4470" s="288"/>
      <c r="VZH4470" s="288"/>
      <c r="VZI4470" s="288"/>
      <c r="VZJ4470" s="288"/>
      <c r="VZK4470" s="288"/>
      <c r="VZL4470" s="288"/>
      <c r="VZM4470" s="288"/>
      <c r="VZN4470" s="288"/>
      <c r="VZO4470" s="288"/>
      <c r="VZP4470" s="288"/>
      <c r="VZQ4470" s="288"/>
      <c r="VZR4470" s="288"/>
      <c r="VZS4470" s="288"/>
      <c r="VZT4470" s="288"/>
      <c r="VZU4470" s="288"/>
      <c r="VZV4470" s="288"/>
      <c r="VZW4470" s="288"/>
      <c r="VZX4470" s="288"/>
      <c r="VZY4470" s="288"/>
      <c r="VZZ4470" s="288"/>
      <c r="WAA4470" s="288"/>
      <c r="WAB4470" s="288"/>
      <c r="WAC4470" s="288"/>
      <c r="WAD4470" s="288"/>
      <c r="WAE4470" s="288"/>
      <c r="WAF4470" s="288"/>
      <c r="WAG4470" s="288"/>
      <c r="WAH4470" s="288"/>
      <c r="WAI4470" s="288"/>
      <c r="WAJ4470" s="288"/>
      <c r="WAK4470" s="288"/>
      <c r="WAL4470" s="288"/>
      <c r="WAM4470" s="288"/>
      <c r="WAN4470" s="288"/>
      <c r="WAO4470" s="288"/>
      <c r="WAP4470" s="288"/>
      <c r="WAQ4470" s="288"/>
      <c r="WAR4470" s="288"/>
      <c r="WAS4470" s="288"/>
      <c r="WAT4470" s="288"/>
      <c r="WAU4470" s="288"/>
      <c r="WAV4470" s="288"/>
      <c r="WAW4470" s="288"/>
      <c r="WAX4470" s="288"/>
      <c r="WAY4470" s="288"/>
      <c r="WAZ4470" s="288"/>
      <c r="WBA4470" s="288"/>
      <c r="WBB4470" s="288"/>
      <c r="WBC4470" s="288"/>
      <c r="WBD4470" s="288"/>
      <c r="WBE4470" s="288"/>
      <c r="WBF4470" s="288"/>
      <c r="WBG4470" s="288"/>
      <c r="WBH4470" s="288"/>
      <c r="WBI4470" s="288"/>
      <c r="WBJ4470" s="288"/>
      <c r="WBK4470" s="288"/>
      <c r="WBL4470" s="288"/>
      <c r="WBM4470" s="288"/>
      <c r="WBN4470" s="288"/>
      <c r="WBO4470" s="288"/>
      <c r="WBP4470" s="288"/>
      <c r="WBQ4470" s="288"/>
      <c r="WBR4470" s="288"/>
      <c r="WBS4470" s="288"/>
      <c r="WBT4470" s="288"/>
      <c r="WBU4470" s="288"/>
      <c r="WBV4470" s="288"/>
      <c r="WBW4470" s="288"/>
      <c r="WBX4470" s="288"/>
      <c r="WBY4470" s="288"/>
      <c r="WBZ4470" s="288"/>
      <c r="WCA4470" s="288"/>
      <c r="WCB4470" s="288"/>
      <c r="WCC4470" s="288"/>
      <c r="WCD4470" s="288"/>
      <c r="WCE4470" s="288"/>
      <c r="WCF4470" s="288"/>
      <c r="WCG4470" s="288"/>
      <c r="WCH4470" s="288"/>
      <c r="WCI4470" s="288"/>
      <c r="WCJ4470" s="288"/>
      <c r="WCK4470" s="288"/>
      <c r="WCL4470" s="288"/>
      <c r="WCM4470" s="288"/>
      <c r="WCN4470" s="288"/>
      <c r="WCO4470" s="288"/>
      <c r="WCP4470" s="288"/>
      <c r="WCQ4470" s="288"/>
      <c r="WCR4470" s="288"/>
      <c r="WCS4470" s="288"/>
      <c r="WCT4470" s="288"/>
      <c r="WCU4470" s="288"/>
      <c r="WCV4470" s="288"/>
      <c r="WCW4470" s="288"/>
      <c r="WCX4470" s="288"/>
      <c r="WCY4470" s="288"/>
      <c r="WCZ4470" s="288"/>
      <c r="WDA4470" s="288"/>
      <c r="WDB4470" s="288"/>
      <c r="WDC4470" s="288"/>
      <c r="WDD4470" s="288"/>
      <c r="WDE4470" s="288"/>
      <c r="WDF4470" s="288"/>
      <c r="WDG4470" s="288"/>
      <c r="WDH4470" s="288"/>
      <c r="WDI4470" s="288"/>
      <c r="WDJ4470" s="288"/>
      <c r="WDK4470" s="288"/>
      <c r="WDL4470" s="288"/>
      <c r="WDM4470" s="288"/>
      <c r="WDN4470" s="288"/>
      <c r="WDO4470" s="288"/>
      <c r="WDP4470" s="288"/>
      <c r="WDQ4470" s="288"/>
      <c r="WDR4470" s="288"/>
      <c r="WDS4470" s="288"/>
      <c r="WDT4470" s="288"/>
      <c r="WDU4470" s="288"/>
      <c r="WDV4470" s="288"/>
      <c r="WDW4470" s="288"/>
      <c r="WDX4470" s="288"/>
      <c r="WDY4470" s="288"/>
      <c r="WDZ4470" s="288"/>
      <c r="WEA4470" s="288"/>
      <c r="WEB4470" s="288"/>
      <c r="WEC4470" s="288"/>
      <c r="WED4470" s="288"/>
      <c r="WEE4470" s="288"/>
      <c r="WEF4470" s="288"/>
      <c r="WEG4470" s="288"/>
      <c r="WEH4470" s="288"/>
      <c r="WEI4470" s="288"/>
      <c r="WEJ4470" s="288"/>
      <c r="WEK4470" s="288"/>
      <c r="WEL4470" s="288"/>
      <c r="WEM4470" s="288"/>
      <c r="WEN4470" s="288"/>
      <c r="WEO4470" s="288"/>
      <c r="WEP4470" s="288"/>
      <c r="WEQ4470" s="288"/>
      <c r="WER4470" s="288"/>
      <c r="WES4470" s="288"/>
      <c r="WET4470" s="288"/>
      <c r="WEU4470" s="288"/>
      <c r="WEV4470" s="288"/>
      <c r="WEW4470" s="288"/>
      <c r="WEX4470" s="288"/>
      <c r="WEY4470" s="288"/>
      <c r="WEZ4470" s="288"/>
      <c r="WFA4470" s="288"/>
      <c r="WFB4470" s="288"/>
      <c r="WFC4470" s="288"/>
      <c r="WFD4470" s="288"/>
      <c r="WFE4470" s="288"/>
      <c r="WFF4470" s="288"/>
      <c r="WFG4470" s="288"/>
      <c r="WFH4470" s="288"/>
      <c r="WFI4470" s="288"/>
      <c r="WFJ4470" s="288"/>
      <c r="WFK4470" s="288"/>
      <c r="WFL4470" s="288"/>
      <c r="WFM4470" s="288"/>
      <c r="WFN4470" s="288"/>
      <c r="WFO4470" s="288"/>
      <c r="WFP4470" s="288"/>
      <c r="WFQ4470" s="288"/>
      <c r="WFR4470" s="288"/>
      <c r="WFS4470" s="288"/>
      <c r="WFT4470" s="288"/>
      <c r="WFU4470" s="288"/>
      <c r="WFV4470" s="288"/>
      <c r="WFW4470" s="288"/>
      <c r="WFX4470" s="288"/>
      <c r="WFY4470" s="288"/>
      <c r="WFZ4470" s="288"/>
      <c r="WGA4470" s="288"/>
      <c r="WGB4470" s="288"/>
      <c r="WGC4470" s="288"/>
      <c r="WGD4470" s="288"/>
      <c r="WGE4470" s="288"/>
      <c r="WGF4470" s="288"/>
      <c r="WGG4470" s="288"/>
      <c r="WGH4470" s="288"/>
      <c r="WGI4470" s="288"/>
      <c r="WGJ4470" s="288"/>
      <c r="WGK4470" s="288"/>
      <c r="WGL4470" s="288"/>
      <c r="WGM4470" s="288"/>
      <c r="WGN4470" s="288"/>
      <c r="WGO4470" s="288"/>
      <c r="WGP4470" s="288"/>
      <c r="WGQ4470" s="288"/>
      <c r="WGR4470" s="288"/>
      <c r="WGS4470" s="288"/>
      <c r="WGT4470" s="288"/>
      <c r="WGU4470" s="288"/>
      <c r="WGV4470" s="288"/>
      <c r="WGW4470" s="288"/>
      <c r="WGX4470" s="288"/>
      <c r="WGY4470" s="288"/>
      <c r="WGZ4470" s="288"/>
      <c r="WHA4470" s="288"/>
      <c r="WHB4470" s="288"/>
      <c r="WHC4470" s="288"/>
      <c r="WHD4470" s="288"/>
      <c r="WHE4470" s="288"/>
      <c r="WHF4470" s="288"/>
      <c r="WHG4470" s="288"/>
      <c r="WHH4470" s="288"/>
      <c r="WHI4470" s="288"/>
      <c r="WHJ4470" s="288"/>
      <c r="WHK4470" s="288"/>
      <c r="WHL4470" s="288"/>
      <c r="WHM4470" s="288"/>
      <c r="WHN4470" s="288"/>
      <c r="WHO4470" s="288"/>
      <c r="WHP4470" s="288"/>
      <c r="WHQ4470" s="288"/>
      <c r="WHR4470" s="288"/>
      <c r="WHS4470" s="288"/>
      <c r="WHT4470" s="288"/>
      <c r="WHU4470" s="288"/>
      <c r="WHV4470" s="288"/>
      <c r="WHW4470" s="288"/>
      <c r="WHX4470" s="288"/>
      <c r="WHY4470" s="288"/>
      <c r="WHZ4470" s="288"/>
      <c r="WIA4470" s="288"/>
      <c r="WIB4470" s="288"/>
      <c r="WIC4470" s="288"/>
      <c r="WID4470" s="288"/>
      <c r="WIE4470" s="288"/>
      <c r="WIF4470" s="288"/>
      <c r="WIG4470" s="288"/>
      <c r="WIH4470" s="288"/>
      <c r="WII4470" s="288"/>
      <c r="WIJ4470" s="288"/>
      <c r="WIK4470" s="288"/>
      <c r="WIL4470" s="288"/>
      <c r="WIM4470" s="288"/>
      <c r="WIN4470" s="288"/>
      <c r="WIO4470" s="288"/>
      <c r="WIP4470" s="288"/>
      <c r="WIQ4470" s="288"/>
      <c r="WIR4470" s="288"/>
      <c r="WIS4470" s="288"/>
      <c r="WIT4470" s="288"/>
      <c r="WIU4470" s="288"/>
      <c r="WIV4470" s="288"/>
      <c r="WIW4470" s="288"/>
      <c r="WIX4470" s="288"/>
      <c r="WIY4470" s="288"/>
      <c r="WIZ4470" s="288"/>
      <c r="WJA4470" s="288"/>
      <c r="WJB4470" s="288"/>
      <c r="WJC4470" s="288"/>
      <c r="WJD4470" s="288"/>
      <c r="WJE4470" s="288"/>
      <c r="WJF4470" s="288"/>
      <c r="WJG4470" s="288"/>
      <c r="WJH4470" s="288"/>
      <c r="WJI4470" s="288"/>
      <c r="WJJ4470" s="288"/>
      <c r="WJK4470" s="288"/>
      <c r="WJL4470" s="288"/>
      <c r="WJM4470" s="288"/>
      <c r="WJN4470" s="288"/>
      <c r="WJO4470" s="288"/>
      <c r="WJP4470" s="288"/>
      <c r="WJQ4470" s="288"/>
      <c r="WJR4470" s="288"/>
      <c r="WJS4470" s="288"/>
      <c r="WJT4470" s="288"/>
      <c r="WJU4470" s="288"/>
      <c r="WJV4470" s="288"/>
      <c r="WJW4470" s="288"/>
      <c r="WJX4470" s="288"/>
      <c r="WJY4470" s="288"/>
      <c r="WJZ4470" s="288"/>
      <c r="WKA4470" s="288"/>
      <c r="WKB4470" s="288"/>
      <c r="WKC4470" s="288"/>
      <c r="WKD4470" s="288"/>
      <c r="WKE4470" s="288"/>
      <c r="WKF4470" s="288"/>
      <c r="WKG4470" s="288"/>
      <c r="WKH4470" s="288"/>
      <c r="WKI4470" s="288"/>
      <c r="WKJ4470" s="288"/>
      <c r="WKK4470" s="288"/>
      <c r="WKL4470" s="288"/>
      <c r="WKM4470" s="288"/>
      <c r="WKN4470" s="288"/>
      <c r="WKO4470" s="288"/>
      <c r="WKP4470" s="288"/>
      <c r="WKQ4470" s="288"/>
      <c r="WKR4470" s="288"/>
      <c r="WKS4470" s="288"/>
      <c r="WKT4470" s="288"/>
      <c r="WKU4470" s="288"/>
      <c r="WKV4470" s="288"/>
      <c r="WKW4470" s="288"/>
      <c r="WKX4470" s="288"/>
      <c r="WKY4470" s="288"/>
      <c r="WKZ4470" s="288"/>
      <c r="WLA4470" s="288"/>
      <c r="WLB4470" s="288"/>
      <c r="WLC4470" s="288"/>
      <c r="WLD4470" s="288"/>
      <c r="WLE4470" s="288"/>
      <c r="WLF4470" s="288"/>
      <c r="WLG4470" s="288"/>
      <c r="WLH4470" s="288"/>
      <c r="WLI4470" s="288"/>
      <c r="WLJ4470" s="288"/>
      <c r="WLK4470" s="288"/>
      <c r="WLL4470" s="288"/>
      <c r="WLM4470" s="288"/>
      <c r="WLN4470" s="288"/>
      <c r="WLO4470" s="288"/>
      <c r="WLP4470" s="288"/>
      <c r="WLQ4470" s="288"/>
      <c r="WLR4470" s="288"/>
      <c r="WLS4470" s="288"/>
      <c r="WLT4470" s="288"/>
      <c r="WLU4470" s="288"/>
      <c r="WLV4470" s="288"/>
      <c r="WLW4470" s="288"/>
      <c r="WLX4470" s="288"/>
      <c r="WLY4470" s="288"/>
      <c r="WLZ4470" s="288"/>
      <c r="WMA4470" s="288"/>
      <c r="WMB4470" s="288"/>
      <c r="WMC4470" s="288"/>
      <c r="WMD4470" s="288"/>
      <c r="WME4470" s="288"/>
      <c r="WMF4470" s="288"/>
      <c r="WMG4470" s="288"/>
      <c r="WMH4470" s="288"/>
      <c r="WMI4470" s="288"/>
      <c r="WMJ4470" s="288"/>
      <c r="WMK4470" s="288"/>
      <c r="WML4470" s="288"/>
      <c r="WMM4470" s="288"/>
      <c r="WMN4470" s="288"/>
      <c r="WMO4470" s="288"/>
      <c r="WMP4470" s="288"/>
      <c r="WMQ4470" s="288"/>
      <c r="WMR4470" s="288"/>
      <c r="WMS4470" s="288"/>
      <c r="WMT4470" s="288"/>
      <c r="WMU4470" s="288"/>
      <c r="WMV4470" s="288"/>
      <c r="WMW4470" s="288"/>
      <c r="WMX4470" s="288"/>
      <c r="WMY4470" s="288"/>
      <c r="WMZ4470" s="288"/>
      <c r="WNA4470" s="288"/>
      <c r="WNB4470" s="288"/>
      <c r="WNC4470" s="288"/>
      <c r="WND4470" s="288"/>
      <c r="WNE4470" s="288"/>
      <c r="WNF4470" s="288"/>
      <c r="WNG4470" s="288"/>
      <c r="WNH4470" s="288"/>
      <c r="WNI4470" s="288"/>
      <c r="WNJ4470" s="288"/>
      <c r="WNK4470" s="288"/>
      <c r="WNL4470" s="288"/>
      <c r="WNM4470" s="288"/>
      <c r="WNN4470" s="288"/>
      <c r="WNO4470" s="288"/>
      <c r="WNP4470" s="288"/>
      <c r="WNQ4470" s="288"/>
      <c r="WNR4470" s="288"/>
      <c r="WNS4470" s="288"/>
      <c r="WNT4470" s="288"/>
      <c r="WNU4470" s="288"/>
      <c r="WNV4470" s="288"/>
      <c r="WNW4470" s="288"/>
      <c r="WNX4470" s="288"/>
      <c r="WNY4470" s="288"/>
      <c r="WNZ4470" s="288"/>
      <c r="WOA4470" s="288"/>
      <c r="WOB4470" s="288"/>
      <c r="WOC4470" s="288"/>
      <c r="WOD4470" s="288"/>
      <c r="WOE4470" s="288"/>
      <c r="WOF4470" s="288"/>
      <c r="WOG4470" s="288"/>
      <c r="WOH4470" s="288"/>
      <c r="WOI4470" s="288"/>
      <c r="WOJ4470" s="288"/>
      <c r="WOK4470" s="288"/>
      <c r="WOL4470" s="288"/>
      <c r="WOM4470" s="288"/>
      <c r="WON4470" s="288"/>
      <c r="WOO4470" s="288"/>
      <c r="WOP4470" s="288"/>
      <c r="WOQ4470" s="288"/>
      <c r="WOR4470" s="288"/>
      <c r="WOS4470" s="288"/>
      <c r="WOT4470" s="288"/>
      <c r="WOU4470" s="288"/>
      <c r="WOV4470" s="288"/>
      <c r="WOW4470" s="288"/>
      <c r="WOX4470" s="288"/>
      <c r="WOY4470" s="288"/>
      <c r="WOZ4470" s="288"/>
      <c r="WPA4470" s="288"/>
      <c r="WPB4470" s="288"/>
      <c r="WPC4470" s="288"/>
      <c r="WPD4470" s="288"/>
      <c r="WPE4470" s="288"/>
      <c r="WPF4470" s="288"/>
      <c r="WPG4470" s="288"/>
      <c r="WPH4470" s="288"/>
      <c r="WPI4470" s="288"/>
      <c r="WPJ4470" s="288"/>
      <c r="WPK4470" s="288"/>
      <c r="WPL4470" s="288"/>
      <c r="WPM4470" s="288"/>
      <c r="WPN4470" s="288"/>
      <c r="WPO4470" s="288"/>
      <c r="WPP4470" s="288"/>
      <c r="WPQ4470" s="288"/>
      <c r="WPR4470" s="288"/>
      <c r="WPS4470" s="288"/>
      <c r="WPT4470" s="288"/>
      <c r="WPU4470" s="288"/>
      <c r="WPV4470" s="288"/>
      <c r="WPW4470" s="288"/>
      <c r="WPX4470" s="288"/>
      <c r="WPY4470" s="288"/>
      <c r="WPZ4470" s="288"/>
      <c r="WQA4470" s="288"/>
      <c r="WQB4470" s="288"/>
      <c r="WQC4470" s="288"/>
      <c r="WQD4470" s="288"/>
      <c r="WQE4470" s="288"/>
      <c r="WQF4470" s="288"/>
      <c r="WQG4470" s="288"/>
      <c r="WQH4470" s="288"/>
      <c r="WQI4470" s="288"/>
      <c r="WQJ4470" s="288"/>
      <c r="WQK4470" s="288"/>
      <c r="WQL4470" s="288"/>
      <c r="WQM4470" s="288"/>
      <c r="WQN4470" s="288"/>
      <c r="WQO4470" s="288"/>
      <c r="WQP4470" s="288"/>
      <c r="WQQ4470" s="288"/>
      <c r="WQR4470" s="288"/>
      <c r="WQS4470" s="288"/>
      <c r="WQT4470" s="288"/>
      <c r="WQU4470" s="288"/>
      <c r="WQV4470" s="288"/>
      <c r="WQW4470" s="288"/>
      <c r="WQX4470" s="288"/>
      <c r="WQY4470" s="288"/>
      <c r="WQZ4470" s="288"/>
      <c r="WRA4470" s="288"/>
      <c r="WRB4470" s="288"/>
      <c r="WRC4470" s="288"/>
      <c r="WRD4470" s="288"/>
      <c r="WRE4470" s="288"/>
      <c r="WRF4470" s="288"/>
      <c r="WRG4470" s="288"/>
      <c r="WRH4470" s="288"/>
      <c r="WRI4470" s="288"/>
      <c r="WRJ4470" s="288"/>
      <c r="WRK4470" s="288"/>
      <c r="WRL4470" s="288"/>
      <c r="WRM4470" s="288"/>
      <c r="WRN4470" s="288"/>
      <c r="WRO4470" s="288"/>
      <c r="WRP4470" s="288"/>
      <c r="WRQ4470" s="288"/>
      <c r="WRR4470" s="288"/>
      <c r="WRS4470" s="288"/>
      <c r="WRT4470" s="288"/>
      <c r="WRU4470" s="288"/>
      <c r="WRV4470" s="288"/>
      <c r="WRW4470" s="288"/>
      <c r="WRX4470" s="288"/>
      <c r="WRY4470" s="288"/>
      <c r="WRZ4470" s="288"/>
      <c r="WSA4470" s="288"/>
      <c r="WSB4470" s="288"/>
      <c r="WSC4470" s="288"/>
      <c r="WSD4470" s="288"/>
      <c r="WSE4470" s="288"/>
      <c r="WSF4470" s="288"/>
      <c r="WSG4470" s="288"/>
      <c r="WSH4470" s="288"/>
      <c r="WSI4470" s="288"/>
      <c r="WSJ4470" s="288"/>
      <c r="WSK4470" s="288"/>
      <c r="WSL4470" s="288"/>
      <c r="WSM4470" s="288"/>
      <c r="WSN4470" s="288"/>
      <c r="WSO4470" s="288"/>
      <c r="WSP4470" s="288"/>
      <c r="WSQ4470" s="288"/>
      <c r="WSR4470" s="288"/>
      <c r="WSS4470" s="288"/>
      <c r="WST4470" s="288"/>
      <c r="WSU4470" s="288"/>
      <c r="WSV4470" s="288"/>
      <c r="WSW4470" s="288"/>
      <c r="WSX4470" s="288"/>
      <c r="WSY4470" s="288"/>
      <c r="WSZ4470" s="288"/>
      <c r="WTA4470" s="288"/>
      <c r="WTB4470" s="288"/>
      <c r="WTC4470" s="288"/>
      <c r="WTD4470" s="288"/>
      <c r="WTE4470" s="288"/>
      <c r="WTF4470" s="288"/>
      <c r="WTG4470" s="288"/>
      <c r="WTH4470" s="288"/>
      <c r="WTI4470" s="288"/>
      <c r="WTJ4470" s="288"/>
      <c r="WTK4470" s="288"/>
      <c r="WTL4470" s="288"/>
      <c r="WTM4470" s="288"/>
      <c r="WTN4470" s="288"/>
      <c r="WTO4470" s="288"/>
      <c r="WTP4470" s="288"/>
      <c r="WTQ4470" s="288"/>
      <c r="WTR4470" s="288"/>
      <c r="WTS4470" s="288"/>
      <c r="WTT4470" s="288"/>
      <c r="WTU4470" s="288"/>
      <c r="WTV4470" s="288"/>
      <c r="WTW4470" s="288"/>
      <c r="WTX4470" s="288"/>
      <c r="WTY4470" s="288"/>
      <c r="WTZ4470" s="288"/>
      <c r="WUA4470" s="288"/>
      <c r="WUB4470" s="288"/>
      <c r="WUC4470" s="288"/>
      <c r="WUD4470" s="288"/>
      <c r="WUE4470" s="288"/>
      <c r="WUF4470" s="288"/>
      <c r="WUG4470" s="288"/>
      <c r="WUH4470" s="288"/>
      <c r="WUI4470" s="288"/>
      <c r="WUJ4470" s="288"/>
      <c r="WUK4470" s="288"/>
      <c r="WUL4470" s="288"/>
      <c r="WUM4470" s="288"/>
      <c r="WUN4470" s="288"/>
      <c r="WUO4470" s="288"/>
      <c r="WUP4470" s="288"/>
      <c r="WUQ4470" s="288"/>
      <c r="WUR4470" s="288"/>
      <c r="WUS4470" s="288"/>
      <c r="WUT4470" s="288"/>
      <c r="WUU4470" s="288"/>
      <c r="WUV4470" s="288"/>
      <c r="WUW4470" s="288"/>
      <c r="WUX4470" s="288"/>
      <c r="WUY4470" s="288"/>
      <c r="WUZ4470" s="288"/>
      <c r="WVA4470" s="288"/>
      <c r="WVB4470" s="288"/>
      <c r="WVC4470" s="288"/>
      <c r="WVD4470" s="288"/>
      <c r="WVE4470" s="288"/>
      <c r="WVF4470" s="288"/>
      <c r="WVG4470" s="288"/>
      <c r="WVH4470" s="288"/>
      <c r="WVI4470" s="288"/>
      <c r="WVJ4470" s="288"/>
      <c r="WVK4470" s="288"/>
      <c r="WVL4470" s="288"/>
      <c r="WVM4470" s="288"/>
      <c r="WVN4470" s="288"/>
      <c r="WVO4470" s="288"/>
      <c r="WVP4470" s="288"/>
      <c r="WVQ4470" s="288"/>
      <c r="WVR4470" s="288"/>
      <c r="WVS4470" s="288"/>
      <c r="WVT4470" s="288"/>
      <c r="WVU4470" s="288"/>
      <c r="WVV4470" s="288"/>
      <c r="WVW4470" s="288"/>
      <c r="WVX4470" s="288"/>
      <c r="WVY4470" s="288"/>
      <c r="WVZ4470" s="288"/>
      <c r="WWA4470" s="288"/>
      <c r="WWB4470" s="288"/>
      <c r="WWC4470" s="288"/>
      <c r="WWD4470" s="288"/>
      <c r="WWE4470" s="288"/>
      <c r="WWF4470" s="288"/>
      <c r="WWG4470" s="288"/>
      <c r="WWH4470" s="288"/>
      <c r="WWI4470" s="288"/>
      <c r="WWJ4470" s="288"/>
      <c r="WWK4470" s="288"/>
      <c r="WWL4470" s="288"/>
      <c r="WWM4470" s="288"/>
      <c r="WWN4470" s="288"/>
      <c r="WWO4470" s="288"/>
      <c r="WWP4470" s="288"/>
      <c r="WWQ4470" s="288"/>
      <c r="WWR4470" s="288"/>
      <c r="WWS4470" s="288"/>
      <c r="WWT4470" s="288"/>
      <c r="WWU4470" s="288"/>
      <c r="WWV4470" s="288"/>
      <c r="WWW4470" s="288"/>
      <c r="WWX4470" s="288"/>
      <c r="WWY4470" s="288"/>
      <c r="WWZ4470" s="288"/>
      <c r="WXA4470" s="288"/>
      <c r="WXB4470" s="288"/>
      <c r="WXC4470" s="288"/>
      <c r="WXD4470" s="288"/>
      <c r="WXE4470" s="288"/>
      <c r="WXF4470" s="288"/>
      <c r="WXG4470" s="288"/>
      <c r="WXH4470" s="288"/>
      <c r="WXI4470" s="288"/>
      <c r="WXJ4470" s="288"/>
      <c r="WXK4470" s="288"/>
      <c r="WXL4470" s="288"/>
      <c r="WXM4470" s="288"/>
      <c r="WXN4470" s="288"/>
      <c r="WXO4470" s="288"/>
      <c r="WXP4470" s="288"/>
      <c r="WXQ4470" s="288"/>
      <c r="WXR4470" s="288"/>
      <c r="WXS4470" s="288"/>
      <c r="WXT4470" s="288"/>
      <c r="WXU4470" s="288"/>
      <c r="WXV4470" s="288"/>
      <c r="WXW4470" s="288"/>
      <c r="WXX4470" s="288"/>
      <c r="WXY4470" s="288"/>
      <c r="WXZ4470" s="288"/>
      <c r="WYA4470" s="288"/>
      <c r="WYB4470" s="288"/>
      <c r="WYC4470" s="288"/>
      <c r="WYD4470" s="288"/>
      <c r="WYE4470" s="288"/>
      <c r="WYF4470" s="288"/>
      <c r="WYG4470" s="288"/>
      <c r="WYH4470" s="288"/>
      <c r="WYI4470" s="288"/>
      <c r="WYJ4470" s="288"/>
      <c r="WYK4470" s="288"/>
      <c r="WYL4470" s="288"/>
      <c r="WYM4470" s="288"/>
      <c r="WYN4470" s="288"/>
      <c r="WYO4470" s="288"/>
      <c r="WYP4470" s="288"/>
      <c r="WYQ4470" s="288"/>
      <c r="WYR4470" s="288"/>
      <c r="WYS4470" s="288"/>
      <c r="WYT4470" s="288"/>
      <c r="WYU4470" s="288"/>
      <c r="WYV4470" s="288"/>
      <c r="WYW4470" s="288"/>
      <c r="WYX4470" s="288"/>
      <c r="WYY4470" s="288"/>
      <c r="WYZ4470" s="288"/>
      <c r="WZA4470" s="288"/>
      <c r="WZB4470" s="288"/>
      <c r="WZC4470" s="288"/>
      <c r="WZD4470" s="288"/>
      <c r="WZE4470" s="288"/>
      <c r="WZF4470" s="288"/>
      <c r="WZG4470" s="288"/>
      <c r="WZH4470" s="288"/>
      <c r="WZI4470" s="288"/>
      <c r="WZJ4470" s="288"/>
      <c r="WZK4470" s="288"/>
      <c r="WZL4470" s="288"/>
      <c r="WZM4470" s="288"/>
      <c r="WZN4470" s="288"/>
      <c r="WZO4470" s="288"/>
      <c r="WZP4470" s="288"/>
      <c r="WZQ4470" s="288"/>
      <c r="WZR4470" s="288"/>
      <c r="WZS4470" s="288"/>
      <c r="WZT4470" s="288"/>
      <c r="WZU4470" s="288"/>
      <c r="WZV4470" s="288"/>
      <c r="WZW4470" s="288"/>
      <c r="WZX4470" s="288"/>
      <c r="WZY4470" s="288"/>
      <c r="WZZ4470" s="288"/>
      <c r="XAA4470" s="288"/>
      <c r="XAB4470" s="288"/>
      <c r="XAC4470" s="288"/>
      <c r="XAD4470" s="288"/>
      <c r="XAE4470" s="288"/>
      <c r="XAF4470" s="288"/>
      <c r="XAG4470" s="288"/>
      <c r="XAH4470" s="288"/>
      <c r="XAI4470" s="288"/>
      <c r="XAJ4470" s="288"/>
      <c r="XAK4470" s="288"/>
      <c r="XAL4470" s="288"/>
      <c r="XAM4470" s="288"/>
      <c r="XAN4470" s="288"/>
      <c r="XAO4470" s="288"/>
      <c r="XAP4470" s="288"/>
      <c r="XAQ4470" s="288"/>
      <c r="XAR4470" s="288"/>
      <c r="XAS4470" s="288"/>
      <c r="XAT4470" s="288"/>
      <c r="XAU4470" s="288"/>
      <c r="XAV4470" s="288"/>
      <c r="XAW4470" s="288"/>
      <c r="XAX4470" s="288"/>
      <c r="XAY4470" s="288"/>
      <c r="XAZ4470" s="288"/>
      <c r="XBA4470" s="288"/>
      <c r="XBB4470" s="288"/>
      <c r="XBC4470" s="288"/>
      <c r="XBD4470" s="288"/>
      <c r="XBE4470" s="288"/>
      <c r="XBF4470" s="288"/>
      <c r="XBG4470" s="288"/>
      <c r="XBH4470" s="288"/>
      <c r="XBI4470" s="288"/>
      <c r="XBJ4470" s="288"/>
      <c r="XBK4470" s="288"/>
      <c r="XBL4470" s="288"/>
      <c r="XBM4470" s="288"/>
      <c r="XBN4470" s="288"/>
      <c r="XBO4470" s="288"/>
      <c r="XBP4470" s="288"/>
      <c r="XBQ4470" s="288"/>
      <c r="XBR4470" s="288"/>
      <c r="XBS4470" s="288"/>
      <c r="XBT4470" s="288"/>
      <c r="XBU4470" s="288"/>
      <c r="XBV4470" s="288"/>
      <c r="XBW4470" s="288"/>
      <c r="XBX4470" s="288"/>
      <c r="XBY4470" s="288"/>
      <c r="XBZ4470" s="288"/>
      <c r="XCA4470" s="288"/>
      <c r="XCB4470" s="288"/>
      <c r="XCC4470" s="288"/>
      <c r="XCD4470" s="288"/>
      <c r="XCE4470" s="288"/>
      <c r="XCF4470" s="288"/>
      <c r="XCG4470" s="288"/>
      <c r="XCH4470" s="288"/>
      <c r="XCI4470" s="288"/>
      <c r="XCJ4470" s="288"/>
      <c r="XCK4470" s="288"/>
      <c r="XCL4470" s="288"/>
      <c r="XCM4470" s="288"/>
      <c r="XCN4470" s="288"/>
      <c r="XCO4470" s="288"/>
      <c r="XCP4470" s="288"/>
      <c r="XCQ4470" s="288"/>
      <c r="XCR4470" s="288"/>
      <c r="XCS4470" s="288"/>
      <c r="XCT4470" s="288"/>
      <c r="XCU4470" s="288"/>
      <c r="XCV4470" s="288"/>
      <c r="XCW4470" s="288"/>
      <c r="XCX4470" s="288"/>
      <c r="XCY4470" s="288"/>
      <c r="XCZ4470" s="288"/>
      <c r="XDA4470" s="288"/>
      <c r="XDB4470" s="288"/>
      <c r="XDC4470" s="288"/>
      <c r="XDD4470" s="288"/>
      <c r="XDE4470" s="288"/>
      <c r="XDF4470" s="288"/>
      <c r="XDG4470" s="288"/>
      <c r="XDH4470" s="288"/>
      <c r="XDI4470" s="288"/>
      <c r="XDJ4470" s="288"/>
      <c r="XDK4470" s="288"/>
      <c r="XDL4470" s="288"/>
      <c r="XDM4470" s="288"/>
      <c r="XDN4470" s="288"/>
      <c r="XDO4470" s="288"/>
      <c r="XDP4470" s="288"/>
      <c r="XDQ4470" s="288"/>
      <c r="XDR4470" s="288"/>
      <c r="XDS4470" s="288"/>
      <c r="XDT4470" s="288"/>
      <c r="XDU4470" s="288"/>
      <c r="XDV4470" s="288"/>
      <c r="XDW4470" s="288"/>
      <c r="XDX4470" s="288"/>
      <c r="XDY4470" s="288"/>
      <c r="XDZ4470" s="288"/>
      <c r="XEA4470" s="288"/>
      <c r="XEB4470" s="288"/>
      <c r="XEC4470" s="288"/>
      <c r="XED4470" s="288"/>
      <c r="XEE4470" s="288"/>
      <c r="XEF4470" s="288"/>
      <c r="XEG4470" s="288"/>
      <c r="XEH4470" s="288"/>
      <c r="XEI4470" s="288"/>
      <c r="XEJ4470" s="288"/>
      <c r="XEK4470" s="288"/>
      <c r="XEL4470" s="288"/>
      <c r="XEM4470" s="288"/>
      <c r="XEN4470" s="288"/>
      <c r="XEO4470" s="288"/>
      <c r="XEP4470" s="288"/>
      <c r="XEQ4470" s="288"/>
      <c r="XER4470" s="288"/>
      <c r="XES4470" s="288"/>
      <c r="XET4470" s="288"/>
      <c r="XEU4470" s="288"/>
      <c r="XEV4470" s="288"/>
      <c r="XEW4470" s="288"/>
      <c r="XEX4470" s="288"/>
      <c r="XEY4470" s="288"/>
      <c r="XEZ4470" s="288"/>
      <c r="XFA4470" s="288"/>
      <c r="XFB4470" s="288"/>
      <c r="XFC4470" s="288"/>
    </row>
    <row r="4471" spans="1:16383" ht="63.75" customHeight="1" outlineLevel="1" x14ac:dyDescent="0.25">
      <c r="A4471" s="2" t="s">
        <v>1661</v>
      </c>
      <c r="B4471" s="3" t="s">
        <v>27</v>
      </c>
      <c r="C4471" s="2" t="s">
        <v>2759</v>
      </c>
      <c r="D4471" s="10" t="s">
        <v>9087</v>
      </c>
      <c r="E4471" s="10" t="s">
        <v>9087</v>
      </c>
      <c r="F4471" s="13" t="s">
        <v>2763</v>
      </c>
      <c r="G4471" s="2" t="s">
        <v>350</v>
      </c>
      <c r="H4471" s="2">
        <v>100</v>
      </c>
      <c r="I4471" s="2">
        <v>710000000</v>
      </c>
      <c r="J4471" s="2" t="s">
        <v>11537</v>
      </c>
      <c r="K4471" s="14">
        <v>41974</v>
      </c>
      <c r="L4471" s="5" t="s">
        <v>1153</v>
      </c>
      <c r="M4471" s="2"/>
      <c r="N4471" s="2" t="s">
        <v>453</v>
      </c>
      <c r="O4471" s="15" t="s">
        <v>61</v>
      </c>
      <c r="P4471" s="2"/>
      <c r="Q4471" s="2"/>
      <c r="R4471" s="16"/>
      <c r="S4471" s="9"/>
      <c r="T4471" s="9">
        <v>0</v>
      </c>
      <c r="U4471" s="9">
        <f t="shared" si="360"/>
        <v>0</v>
      </c>
      <c r="V4471" s="2" t="s">
        <v>345</v>
      </c>
      <c r="W4471" s="2">
        <v>2014</v>
      </c>
      <c r="X4471" s="2" t="s">
        <v>10152</v>
      </c>
    </row>
    <row r="4472" spans="1:16383" ht="63.75" customHeight="1" outlineLevel="1" x14ac:dyDescent="0.25">
      <c r="A4472" s="2" t="s">
        <v>1662</v>
      </c>
      <c r="B4472" s="3" t="s">
        <v>27</v>
      </c>
      <c r="C4472" s="2" t="s">
        <v>2764</v>
      </c>
      <c r="D4472" s="13" t="s">
        <v>12626</v>
      </c>
      <c r="E4472" s="5" t="s">
        <v>12625</v>
      </c>
      <c r="F4472" s="5" t="s">
        <v>2765</v>
      </c>
      <c r="G4472" s="2" t="s">
        <v>350</v>
      </c>
      <c r="H4472" s="2">
        <v>100</v>
      </c>
      <c r="I4472" s="2">
        <v>710000000</v>
      </c>
      <c r="J4472" s="2" t="s">
        <v>11537</v>
      </c>
      <c r="K4472" s="14">
        <v>41974</v>
      </c>
      <c r="L4472" s="5" t="s">
        <v>1153</v>
      </c>
      <c r="M4472" s="2"/>
      <c r="N4472" s="2" t="s">
        <v>453</v>
      </c>
      <c r="O4472" s="15" t="s">
        <v>61</v>
      </c>
      <c r="P4472" s="2"/>
      <c r="Q4472" s="2"/>
      <c r="R4472" s="5"/>
      <c r="S4472" s="9"/>
      <c r="T4472" s="9">
        <v>0</v>
      </c>
      <c r="U4472" s="9">
        <f t="shared" si="360"/>
        <v>0</v>
      </c>
      <c r="V4472" s="2" t="s">
        <v>345</v>
      </c>
      <c r="W4472" s="2">
        <v>2014</v>
      </c>
      <c r="X4472" s="2"/>
    </row>
    <row r="4473" spans="1:16383" s="290" customFormat="1" ht="63.75" customHeight="1" outlineLevel="1" x14ac:dyDescent="0.25">
      <c r="A4473" s="291" t="s">
        <v>13885</v>
      </c>
      <c r="B4473" s="3" t="s">
        <v>27</v>
      </c>
      <c r="C4473" s="291" t="s">
        <v>2764</v>
      </c>
      <c r="D4473" s="13" t="s">
        <v>12626</v>
      </c>
      <c r="E4473" s="293" t="s">
        <v>12625</v>
      </c>
      <c r="F4473" s="293" t="s">
        <v>2765</v>
      </c>
      <c r="G4473" s="291" t="s">
        <v>29</v>
      </c>
      <c r="H4473" s="291">
        <v>100</v>
      </c>
      <c r="I4473" s="291">
        <v>710000000</v>
      </c>
      <c r="J4473" s="291" t="s">
        <v>11537</v>
      </c>
      <c r="K4473" s="14" t="s">
        <v>13886</v>
      </c>
      <c r="L4473" s="293" t="s">
        <v>1153</v>
      </c>
      <c r="M4473" s="291"/>
      <c r="N4473" s="291" t="s">
        <v>11021</v>
      </c>
      <c r="O4473" s="15">
        <v>0</v>
      </c>
      <c r="P4473" s="291"/>
      <c r="Q4473" s="291"/>
      <c r="R4473" s="293"/>
      <c r="S4473" s="294"/>
      <c r="T4473" s="294">
        <v>8900</v>
      </c>
      <c r="U4473" s="294">
        <f t="shared" si="360"/>
        <v>9968.0000000000018</v>
      </c>
      <c r="V4473" s="291" t="s">
        <v>345</v>
      </c>
      <c r="W4473" s="291">
        <v>2014</v>
      </c>
      <c r="X4473" s="291" t="s">
        <v>13413</v>
      </c>
    </row>
    <row r="4474" spans="1:16383" ht="63.75" customHeight="1" outlineLevel="1" x14ac:dyDescent="0.25">
      <c r="A4474" s="2" t="s">
        <v>5987</v>
      </c>
      <c r="B4474" s="3" t="s">
        <v>27</v>
      </c>
      <c r="C4474" s="2" t="s">
        <v>2764</v>
      </c>
      <c r="D4474" s="13" t="s">
        <v>12626</v>
      </c>
      <c r="E4474" s="5" t="s">
        <v>12625</v>
      </c>
      <c r="F4474" s="5" t="s">
        <v>2766</v>
      </c>
      <c r="G4474" s="2" t="s">
        <v>350</v>
      </c>
      <c r="H4474" s="2">
        <v>100</v>
      </c>
      <c r="I4474" s="2">
        <v>710000000</v>
      </c>
      <c r="J4474" s="2" t="s">
        <v>11537</v>
      </c>
      <c r="K4474" s="14">
        <v>41974</v>
      </c>
      <c r="L4474" s="5" t="s">
        <v>1153</v>
      </c>
      <c r="M4474" s="2"/>
      <c r="N4474" s="2" t="s">
        <v>453</v>
      </c>
      <c r="O4474" s="15" t="s">
        <v>61</v>
      </c>
      <c r="P4474" s="2"/>
      <c r="Q4474" s="2"/>
      <c r="R4474" s="5"/>
      <c r="S4474" s="9"/>
      <c r="T4474" s="9">
        <v>0</v>
      </c>
      <c r="U4474" s="9">
        <f t="shared" si="360"/>
        <v>0</v>
      </c>
      <c r="V4474" s="2" t="s">
        <v>345</v>
      </c>
      <c r="W4474" s="2">
        <v>2014</v>
      </c>
      <c r="X4474" s="2"/>
    </row>
    <row r="4475" spans="1:16383" s="290" customFormat="1" ht="63.75" customHeight="1" outlineLevel="1" x14ac:dyDescent="0.25">
      <c r="A4475" s="291" t="s">
        <v>13887</v>
      </c>
      <c r="B4475" s="3" t="s">
        <v>27</v>
      </c>
      <c r="C4475" s="291" t="s">
        <v>2764</v>
      </c>
      <c r="D4475" s="13" t="s">
        <v>12626</v>
      </c>
      <c r="E4475" s="293" t="s">
        <v>12625</v>
      </c>
      <c r="F4475" s="293" t="s">
        <v>2766</v>
      </c>
      <c r="G4475" s="291" t="s">
        <v>29</v>
      </c>
      <c r="H4475" s="291">
        <v>100</v>
      </c>
      <c r="I4475" s="291">
        <v>710000000</v>
      </c>
      <c r="J4475" s="291" t="s">
        <v>11537</v>
      </c>
      <c r="K4475" s="14" t="s">
        <v>13886</v>
      </c>
      <c r="L4475" s="293" t="s">
        <v>1153</v>
      </c>
      <c r="M4475" s="291"/>
      <c r="N4475" s="291" t="s">
        <v>11021</v>
      </c>
      <c r="O4475" s="15">
        <v>0</v>
      </c>
      <c r="P4475" s="291"/>
      <c r="Q4475" s="291"/>
      <c r="R4475" s="293"/>
      <c r="S4475" s="294"/>
      <c r="T4475" s="294">
        <v>3900</v>
      </c>
      <c r="U4475" s="294">
        <f t="shared" si="360"/>
        <v>4368</v>
      </c>
      <c r="V4475" s="291" t="s">
        <v>345</v>
      </c>
      <c r="W4475" s="291">
        <v>2014</v>
      </c>
      <c r="X4475" s="291" t="s">
        <v>13707</v>
      </c>
    </row>
    <row r="4476" spans="1:16383" ht="63.75" customHeight="1" outlineLevel="1" x14ac:dyDescent="0.25">
      <c r="A4476" s="2" t="s">
        <v>1663</v>
      </c>
      <c r="B4476" s="3" t="s">
        <v>27</v>
      </c>
      <c r="C4476" s="2" t="s">
        <v>2767</v>
      </c>
      <c r="D4476" s="13" t="s">
        <v>12619</v>
      </c>
      <c r="E4476" s="13" t="s">
        <v>12619</v>
      </c>
      <c r="F4476" s="5" t="s">
        <v>2768</v>
      </c>
      <c r="G4476" s="2" t="s">
        <v>350</v>
      </c>
      <c r="H4476" s="2">
        <v>100</v>
      </c>
      <c r="I4476" s="2">
        <v>710000000</v>
      </c>
      <c r="J4476" s="2" t="s">
        <v>11537</v>
      </c>
      <c r="K4476" s="14">
        <v>41699</v>
      </c>
      <c r="L4476" s="5" t="s">
        <v>1153</v>
      </c>
      <c r="M4476" s="2"/>
      <c r="N4476" s="2" t="s">
        <v>453</v>
      </c>
      <c r="O4476" s="15" t="s">
        <v>61</v>
      </c>
      <c r="P4476" s="2"/>
      <c r="Q4476" s="2"/>
      <c r="R4476" s="5"/>
      <c r="S4476" s="9"/>
      <c r="T4476" s="9">
        <v>8035.7142857142853</v>
      </c>
      <c r="U4476" s="9">
        <f t="shared" si="360"/>
        <v>9000</v>
      </c>
      <c r="V4476" s="2" t="s">
        <v>345</v>
      </c>
      <c r="W4476" s="2">
        <v>2014</v>
      </c>
      <c r="X4476" s="2"/>
    </row>
    <row r="4477" spans="1:16383" ht="63.75" customHeight="1" outlineLevel="1" x14ac:dyDescent="0.25">
      <c r="A4477" s="2" t="s">
        <v>5988</v>
      </c>
      <c r="B4477" s="3" t="s">
        <v>27</v>
      </c>
      <c r="C4477" s="2" t="s">
        <v>2767</v>
      </c>
      <c r="D4477" s="13" t="s">
        <v>12619</v>
      </c>
      <c r="E4477" s="13" t="s">
        <v>12619</v>
      </c>
      <c r="F4477" s="13" t="s">
        <v>2769</v>
      </c>
      <c r="G4477" s="2" t="s">
        <v>350</v>
      </c>
      <c r="H4477" s="2">
        <v>100</v>
      </c>
      <c r="I4477" s="2">
        <v>710000000</v>
      </c>
      <c r="J4477" s="2" t="s">
        <v>11537</v>
      </c>
      <c r="K4477" s="14">
        <v>41699</v>
      </c>
      <c r="L4477" s="5" t="s">
        <v>1153</v>
      </c>
      <c r="M4477" s="2"/>
      <c r="N4477" s="2" t="s">
        <v>453</v>
      </c>
      <c r="O4477" s="15" t="s">
        <v>61</v>
      </c>
      <c r="P4477" s="2"/>
      <c r="Q4477" s="2"/>
      <c r="R4477" s="5"/>
      <c r="S4477" s="9"/>
      <c r="T4477" s="9">
        <v>26785.714285714283</v>
      </c>
      <c r="U4477" s="9">
        <f t="shared" si="360"/>
        <v>30000</v>
      </c>
      <c r="V4477" s="2" t="s">
        <v>345</v>
      </c>
      <c r="W4477" s="2">
        <v>2014</v>
      </c>
      <c r="X4477" s="2"/>
    </row>
    <row r="4478" spans="1:16383" ht="63.75" customHeight="1" outlineLevel="1" x14ac:dyDescent="0.25">
      <c r="A4478" s="2" t="s">
        <v>5989</v>
      </c>
      <c r="B4478" s="3" t="s">
        <v>27</v>
      </c>
      <c r="C4478" s="2" t="s">
        <v>2767</v>
      </c>
      <c r="D4478" s="13" t="s">
        <v>12619</v>
      </c>
      <c r="E4478" s="13" t="s">
        <v>12619</v>
      </c>
      <c r="F4478" s="13" t="s">
        <v>2770</v>
      </c>
      <c r="G4478" s="2" t="s">
        <v>350</v>
      </c>
      <c r="H4478" s="2">
        <v>100</v>
      </c>
      <c r="I4478" s="2">
        <v>710000000</v>
      </c>
      <c r="J4478" s="2" t="s">
        <v>11537</v>
      </c>
      <c r="K4478" s="14">
        <v>41699</v>
      </c>
      <c r="L4478" s="5" t="s">
        <v>1153</v>
      </c>
      <c r="M4478" s="2"/>
      <c r="N4478" s="2" t="s">
        <v>453</v>
      </c>
      <c r="O4478" s="15" t="s">
        <v>61</v>
      </c>
      <c r="P4478" s="2"/>
      <c r="Q4478" s="2"/>
      <c r="R4478" s="5"/>
      <c r="S4478" s="9"/>
      <c r="T4478" s="9">
        <v>4000</v>
      </c>
      <c r="U4478" s="9">
        <f t="shared" si="360"/>
        <v>4480</v>
      </c>
      <c r="V4478" s="2" t="s">
        <v>345</v>
      </c>
      <c r="W4478" s="2">
        <v>2014</v>
      </c>
      <c r="X4478" s="2"/>
    </row>
    <row r="4479" spans="1:16383" ht="63.75" customHeight="1" outlineLevel="1" x14ac:dyDescent="0.25">
      <c r="A4479" s="2" t="s">
        <v>1664</v>
      </c>
      <c r="B4479" s="3" t="s">
        <v>27</v>
      </c>
      <c r="C4479" s="2" t="s">
        <v>2767</v>
      </c>
      <c r="D4479" s="13" t="s">
        <v>12619</v>
      </c>
      <c r="E4479" s="13" t="s">
        <v>12619</v>
      </c>
      <c r="F4479" s="13" t="s">
        <v>2771</v>
      </c>
      <c r="G4479" s="2" t="s">
        <v>350</v>
      </c>
      <c r="H4479" s="2">
        <v>100</v>
      </c>
      <c r="I4479" s="2">
        <v>710000000</v>
      </c>
      <c r="J4479" s="2" t="s">
        <v>11537</v>
      </c>
      <c r="K4479" s="14">
        <v>41699</v>
      </c>
      <c r="L4479" s="5" t="s">
        <v>1153</v>
      </c>
      <c r="M4479" s="2"/>
      <c r="N4479" s="2" t="s">
        <v>453</v>
      </c>
      <c r="O4479" s="15" t="s">
        <v>61</v>
      </c>
      <c r="P4479" s="2"/>
      <c r="Q4479" s="2"/>
      <c r="R4479" s="5"/>
      <c r="S4479" s="9"/>
      <c r="T4479" s="9">
        <v>500</v>
      </c>
      <c r="U4479" s="9">
        <f t="shared" si="360"/>
        <v>560</v>
      </c>
      <c r="V4479" s="2" t="s">
        <v>345</v>
      </c>
      <c r="W4479" s="2">
        <v>2014</v>
      </c>
      <c r="X4479" s="2"/>
    </row>
    <row r="4480" spans="1:16383" ht="63.75" customHeight="1" outlineLevel="1" x14ac:dyDescent="0.25">
      <c r="A4480" s="2" t="s">
        <v>5990</v>
      </c>
      <c r="B4480" s="3" t="s">
        <v>27</v>
      </c>
      <c r="C4480" s="2" t="s">
        <v>2767</v>
      </c>
      <c r="D4480" s="13" t="s">
        <v>12619</v>
      </c>
      <c r="E4480" s="13" t="s">
        <v>12619</v>
      </c>
      <c r="F4480" s="13" t="s">
        <v>2772</v>
      </c>
      <c r="G4480" s="2" t="s">
        <v>350</v>
      </c>
      <c r="H4480" s="2">
        <v>100</v>
      </c>
      <c r="I4480" s="2">
        <v>710000000</v>
      </c>
      <c r="J4480" s="2" t="s">
        <v>11537</v>
      </c>
      <c r="K4480" s="14">
        <v>41699</v>
      </c>
      <c r="L4480" s="5" t="s">
        <v>1153</v>
      </c>
      <c r="M4480" s="2"/>
      <c r="N4480" s="2" t="s">
        <v>453</v>
      </c>
      <c r="O4480" s="15" t="s">
        <v>61</v>
      </c>
      <c r="P4480" s="2"/>
      <c r="Q4480" s="2"/>
      <c r="R4480" s="5"/>
      <c r="S4480" s="9"/>
      <c r="T4480" s="9">
        <v>800</v>
      </c>
      <c r="U4480" s="9">
        <f t="shared" si="360"/>
        <v>896.00000000000011</v>
      </c>
      <c r="V4480" s="2" t="s">
        <v>345</v>
      </c>
      <c r="W4480" s="2">
        <v>2014</v>
      </c>
      <c r="X4480" s="2"/>
    </row>
    <row r="4481" spans="1:24" ht="63.75" customHeight="1" outlineLevel="1" x14ac:dyDescent="0.25">
      <c r="A4481" s="2" t="s">
        <v>1665</v>
      </c>
      <c r="B4481" s="3" t="s">
        <v>27</v>
      </c>
      <c r="C4481" s="2" t="s">
        <v>2767</v>
      </c>
      <c r="D4481" s="13" t="s">
        <v>12619</v>
      </c>
      <c r="E4481" s="13" t="s">
        <v>12619</v>
      </c>
      <c r="F4481" s="13" t="s">
        <v>2773</v>
      </c>
      <c r="G4481" s="2" t="s">
        <v>350</v>
      </c>
      <c r="H4481" s="2">
        <v>100</v>
      </c>
      <c r="I4481" s="2">
        <v>710000000</v>
      </c>
      <c r="J4481" s="2" t="s">
        <v>11537</v>
      </c>
      <c r="K4481" s="14">
        <v>41699</v>
      </c>
      <c r="L4481" s="5" t="s">
        <v>1153</v>
      </c>
      <c r="M4481" s="2"/>
      <c r="N4481" s="2" t="s">
        <v>453</v>
      </c>
      <c r="O4481" s="15" t="s">
        <v>61</v>
      </c>
      <c r="P4481" s="2"/>
      <c r="Q4481" s="2"/>
      <c r="R4481" s="5"/>
      <c r="S4481" s="9"/>
      <c r="T4481" s="9">
        <v>4000</v>
      </c>
      <c r="U4481" s="9">
        <f t="shared" si="360"/>
        <v>4480</v>
      </c>
      <c r="V4481" s="2" t="s">
        <v>345</v>
      </c>
      <c r="W4481" s="2">
        <v>2014</v>
      </c>
      <c r="X4481" s="2"/>
    </row>
    <row r="4482" spans="1:24" ht="63.75" customHeight="1" outlineLevel="1" x14ac:dyDescent="0.25">
      <c r="A4482" s="2" t="s">
        <v>5991</v>
      </c>
      <c r="B4482" s="3" t="s">
        <v>27</v>
      </c>
      <c r="C4482" s="2" t="s">
        <v>2767</v>
      </c>
      <c r="D4482" s="13" t="s">
        <v>12619</v>
      </c>
      <c r="E4482" s="13" t="s">
        <v>12619</v>
      </c>
      <c r="F4482" s="13" t="s">
        <v>2774</v>
      </c>
      <c r="G4482" s="2" t="s">
        <v>350</v>
      </c>
      <c r="H4482" s="2">
        <v>100</v>
      </c>
      <c r="I4482" s="2">
        <v>710000000</v>
      </c>
      <c r="J4482" s="2" t="s">
        <v>11537</v>
      </c>
      <c r="K4482" s="14">
        <v>41699</v>
      </c>
      <c r="L4482" s="5" t="s">
        <v>1153</v>
      </c>
      <c r="M4482" s="2"/>
      <c r="N4482" s="2" t="s">
        <v>453</v>
      </c>
      <c r="O4482" s="15" t="s">
        <v>61</v>
      </c>
      <c r="P4482" s="2"/>
      <c r="Q4482" s="2"/>
      <c r="R4482" s="5"/>
      <c r="S4482" s="9"/>
      <c r="T4482" s="9">
        <v>17000</v>
      </c>
      <c r="U4482" s="9">
        <f t="shared" si="360"/>
        <v>19040</v>
      </c>
      <c r="V4482" s="2" t="s">
        <v>345</v>
      </c>
      <c r="W4482" s="2">
        <v>2014</v>
      </c>
      <c r="X4482" s="2"/>
    </row>
    <row r="4483" spans="1:24" ht="63.75" customHeight="1" outlineLevel="1" x14ac:dyDescent="0.25">
      <c r="A4483" s="2" t="s">
        <v>5992</v>
      </c>
      <c r="B4483" s="3" t="s">
        <v>27</v>
      </c>
      <c r="C4483" s="10" t="s">
        <v>12842</v>
      </c>
      <c r="D4483" s="10" t="s">
        <v>12841</v>
      </c>
      <c r="E4483" s="10" t="s">
        <v>12840</v>
      </c>
      <c r="F4483" s="5" t="s">
        <v>2775</v>
      </c>
      <c r="G4483" s="2" t="s">
        <v>29</v>
      </c>
      <c r="H4483" s="2">
        <v>100</v>
      </c>
      <c r="I4483" s="2">
        <v>710000000</v>
      </c>
      <c r="J4483" s="2" t="s">
        <v>11537</v>
      </c>
      <c r="K4483" s="14" t="s">
        <v>4986</v>
      </c>
      <c r="L4483" s="5" t="s">
        <v>1153</v>
      </c>
      <c r="M4483" s="2"/>
      <c r="N4483" s="2" t="s">
        <v>453</v>
      </c>
      <c r="O4483" s="15" t="s">
        <v>61</v>
      </c>
      <c r="P4483" s="2"/>
      <c r="Q4483" s="2"/>
      <c r="R4483" s="5"/>
      <c r="S4483" s="9"/>
      <c r="T4483" s="9">
        <v>200000</v>
      </c>
      <c r="U4483" s="9">
        <f t="shared" si="360"/>
        <v>224000.00000000003</v>
      </c>
      <c r="V4483" s="2" t="s">
        <v>345</v>
      </c>
      <c r="W4483" s="2">
        <v>2014</v>
      </c>
      <c r="X4483" s="2"/>
    </row>
    <row r="4484" spans="1:24" ht="63.75" customHeight="1" outlineLevel="1" x14ac:dyDescent="0.25">
      <c r="A4484" s="2" t="s">
        <v>5993</v>
      </c>
      <c r="B4484" s="3" t="s">
        <v>27</v>
      </c>
      <c r="C4484" s="2" t="s">
        <v>2759</v>
      </c>
      <c r="D4484" s="10" t="s">
        <v>9087</v>
      </c>
      <c r="E4484" s="10" t="s">
        <v>9087</v>
      </c>
      <c r="F4484" s="13" t="s">
        <v>2776</v>
      </c>
      <c r="G4484" s="2" t="s">
        <v>350</v>
      </c>
      <c r="H4484" s="2">
        <v>100</v>
      </c>
      <c r="I4484" s="2">
        <v>710000000</v>
      </c>
      <c r="J4484" s="2" t="s">
        <v>11537</v>
      </c>
      <c r="K4484" s="14">
        <v>41699</v>
      </c>
      <c r="L4484" s="5" t="s">
        <v>1152</v>
      </c>
      <c r="M4484" s="2"/>
      <c r="N4484" s="2" t="s">
        <v>453</v>
      </c>
      <c r="O4484" s="15" t="s">
        <v>61</v>
      </c>
      <c r="P4484" s="2"/>
      <c r="Q4484" s="2"/>
      <c r="R4484" s="16"/>
      <c r="S4484" s="9"/>
      <c r="T4484" s="9">
        <v>0</v>
      </c>
      <c r="U4484" s="9">
        <f t="shared" si="360"/>
        <v>0</v>
      </c>
      <c r="V4484" s="2" t="s">
        <v>345</v>
      </c>
      <c r="W4484" s="2">
        <v>2014</v>
      </c>
      <c r="X4484" s="2" t="s">
        <v>10152</v>
      </c>
    </row>
    <row r="4485" spans="1:24" ht="63.75" customHeight="1" outlineLevel="1" x14ac:dyDescent="0.25">
      <c r="A4485" s="2" t="s">
        <v>5994</v>
      </c>
      <c r="B4485" s="3" t="s">
        <v>27</v>
      </c>
      <c r="C4485" s="2" t="s">
        <v>2759</v>
      </c>
      <c r="D4485" s="5" t="s">
        <v>9087</v>
      </c>
      <c r="E4485" s="5" t="s">
        <v>9087</v>
      </c>
      <c r="F4485" s="2"/>
      <c r="G4485" s="2" t="s">
        <v>350</v>
      </c>
      <c r="H4485" s="2">
        <v>100</v>
      </c>
      <c r="I4485" s="2">
        <v>710000000</v>
      </c>
      <c r="J4485" s="2" t="s">
        <v>11537</v>
      </c>
      <c r="K4485" s="5" t="s">
        <v>2777</v>
      </c>
      <c r="L4485" s="5" t="s">
        <v>1152</v>
      </c>
      <c r="M4485" s="2"/>
      <c r="N4485" s="2" t="s">
        <v>453</v>
      </c>
      <c r="O4485" s="15" t="s">
        <v>61</v>
      </c>
      <c r="P4485" s="2"/>
      <c r="Q4485" s="2"/>
      <c r="R4485" s="5"/>
      <c r="S4485" s="9"/>
      <c r="T4485" s="9">
        <v>0</v>
      </c>
      <c r="U4485" s="9">
        <f t="shared" si="360"/>
        <v>0</v>
      </c>
      <c r="V4485" s="2" t="s">
        <v>345</v>
      </c>
      <c r="W4485" s="2">
        <v>2014</v>
      </c>
      <c r="X4485" s="291" t="s">
        <v>10152</v>
      </c>
    </row>
    <row r="4486" spans="1:24" ht="63.75" customHeight="1" outlineLevel="1" x14ac:dyDescent="0.25">
      <c r="A4486" s="2" t="s">
        <v>5995</v>
      </c>
      <c r="B4486" s="3" t="s">
        <v>27</v>
      </c>
      <c r="C4486" s="2" t="s">
        <v>12624</v>
      </c>
      <c r="D4486" s="13" t="s">
        <v>12623</v>
      </c>
      <c r="E4486" s="5" t="s">
        <v>12622</v>
      </c>
      <c r="F4486" s="2"/>
      <c r="G4486" s="2" t="s">
        <v>350</v>
      </c>
      <c r="H4486" s="2">
        <v>100</v>
      </c>
      <c r="I4486" s="2">
        <v>710000000</v>
      </c>
      <c r="J4486" s="2" t="s">
        <v>11537</v>
      </c>
      <c r="K4486" s="14">
        <v>41640</v>
      </c>
      <c r="L4486" s="5" t="s">
        <v>1152</v>
      </c>
      <c r="M4486" s="2"/>
      <c r="N4486" s="2" t="s">
        <v>453</v>
      </c>
      <c r="O4486" s="15" t="s">
        <v>61</v>
      </c>
      <c r="P4486" s="2"/>
      <c r="Q4486" s="2"/>
      <c r="R4486" s="5"/>
      <c r="S4486" s="9"/>
      <c r="T4486" s="9">
        <v>100000</v>
      </c>
      <c r="U4486" s="9">
        <f t="shared" si="360"/>
        <v>112000.00000000001</v>
      </c>
      <c r="V4486" s="2" t="s">
        <v>345</v>
      </c>
      <c r="W4486" s="2">
        <v>2014</v>
      </c>
      <c r="X4486" s="2"/>
    </row>
    <row r="4487" spans="1:24" ht="63.75" customHeight="1" outlineLevel="1" x14ac:dyDescent="0.25">
      <c r="A4487" s="2" t="s">
        <v>5996</v>
      </c>
      <c r="B4487" s="3" t="s">
        <v>27</v>
      </c>
      <c r="C4487" s="2" t="s">
        <v>12624</v>
      </c>
      <c r="D4487" s="13" t="s">
        <v>12623</v>
      </c>
      <c r="E4487" s="5" t="s">
        <v>12622</v>
      </c>
      <c r="F4487" s="5" t="s">
        <v>2778</v>
      </c>
      <c r="G4487" s="2" t="s">
        <v>350</v>
      </c>
      <c r="H4487" s="2">
        <v>100</v>
      </c>
      <c r="I4487" s="2">
        <v>710000000</v>
      </c>
      <c r="J4487" s="2" t="s">
        <v>11537</v>
      </c>
      <c r="K4487" s="14">
        <v>41640</v>
      </c>
      <c r="L4487" s="5" t="s">
        <v>1152</v>
      </c>
      <c r="M4487" s="2"/>
      <c r="N4487" s="2" t="s">
        <v>453</v>
      </c>
      <c r="O4487" s="15" t="s">
        <v>61</v>
      </c>
      <c r="P4487" s="2"/>
      <c r="Q4487" s="2"/>
      <c r="R4487" s="5"/>
      <c r="S4487" s="9"/>
      <c r="T4487" s="9">
        <v>50000</v>
      </c>
      <c r="U4487" s="9">
        <f t="shared" si="360"/>
        <v>56000.000000000007</v>
      </c>
      <c r="V4487" s="2" t="s">
        <v>345</v>
      </c>
      <c r="W4487" s="2">
        <v>2014</v>
      </c>
      <c r="X4487" s="2"/>
    </row>
    <row r="4488" spans="1:24" ht="63.75" customHeight="1" outlineLevel="1" x14ac:dyDescent="0.25">
      <c r="A4488" s="2" t="s">
        <v>1666</v>
      </c>
      <c r="B4488" s="3" t="s">
        <v>27</v>
      </c>
      <c r="C4488" s="2" t="s">
        <v>12624</v>
      </c>
      <c r="D4488" s="13" t="s">
        <v>12623</v>
      </c>
      <c r="E4488" s="5" t="s">
        <v>12622</v>
      </c>
      <c r="F4488" s="13" t="s">
        <v>2779</v>
      </c>
      <c r="G4488" s="2" t="s">
        <v>350</v>
      </c>
      <c r="H4488" s="2">
        <v>100</v>
      </c>
      <c r="I4488" s="2">
        <v>710000000</v>
      </c>
      <c r="J4488" s="2" t="s">
        <v>11537</v>
      </c>
      <c r="K4488" s="14">
        <v>41730</v>
      </c>
      <c r="L4488" s="5" t="s">
        <v>1152</v>
      </c>
      <c r="M4488" s="2"/>
      <c r="N4488" s="2" t="s">
        <v>453</v>
      </c>
      <c r="O4488" s="15" t="s">
        <v>61</v>
      </c>
      <c r="P4488" s="2"/>
      <c r="Q4488" s="2"/>
      <c r="R4488" s="5"/>
      <c r="S4488" s="9"/>
      <c r="T4488" s="9">
        <v>50000</v>
      </c>
      <c r="U4488" s="9">
        <f t="shared" si="360"/>
        <v>56000.000000000007</v>
      </c>
      <c r="V4488" s="2" t="s">
        <v>345</v>
      </c>
      <c r="W4488" s="2">
        <v>2014</v>
      </c>
      <c r="X4488" s="2"/>
    </row>
    <row r="4489" spans="1:24" ht="63.75" customHeight="1" outlineLevel="1" x14ac:dyDescent="0.25">
      <c r="A4489" s="2" t="s">
        <v>1667</v>
      </c>
      <c r="B4489" s="3" t="s">
        <v>27</v>
      </c>
      <c r="C4489" s="2" t="s">
        <v>3107</v>
      </c>
      <c r="D4489" s="10" t="s">
        <v>5003</v>
      </c>
      <c r="E4489" s="10" t="s">
        <v>5004</v>
      </c>
      <c r="F4489" s="43" t="s">
        <v>3108</v>
      </c>
      <c r="G4489" s="2" t="s">
        <v>350</v>
      </c>
      <c r="H4489" s="4">
        <v>50</v>
      </c>
      <c r="I4489" s="2">
        <v>710000000</v>
      </c>
      <c r="J4489" s="2" t="s">
        <v>11537</v>
      </c>
      <c r="K4489" s="44" t="s">
        <v>3766</v>
      </c>
      <c r="L4489" s="2" t="s">
        <v>1144</v>
      </c>
      <c r="M4489" s="2"/>
      <c r="N4489" s="2" t="s">
        <v>453</v>
      </c>
      <c r="O4489" s="15" t="s">
        <v>3373</v>
      </c>
      <c r="P4489" s="2"/>
      <c r="Q4489" s="2"/>
      <c r="R4489" s="2"/>
      <c r="S4489" s="9"/>
      <c r="T4489" s="9">
        <v>0</v>
      </c>
      <c r="U4489" s="9">
        <f t="shared" si="360"/>
        <v>0</v>
      </c>
      <c r="V4489" s="2" t="s">
        <v>345</v>
      </c>
      <c r="W4489" s="2">
        <v>2014</v>
      </c>
      <c r="X4489" s="2" t="s">
        <v>10152</v>
      </c>
    </row>
    <row r="4490" spans="1:24" ht="63.75" customHeight="1" outlineLevel="1" x14ac:dyDescent="0.25">
      <c r="A4490" s="2" t="s">
        <v>1668</v>
      </c>
      <c r="B4490" s="3" t="s">
        <v>27</v>
      </c>
      <c r="C4490" s="2" t="s">
        <v>3107</v>
      </c>
      <c r="D4490" s="10" t="s">
        <v>5003</v>
      </c>
      <c r="E4490" s="10" t="s">
        <v>5004</v>
      </c>
      <c r="F4490" s="43" t="s">
        <v>3109</v>
      </c>
      <c r="G4490" s="2" t="s">
        <v>350</v>
      </c>
      <c r="H4490" s="4">
        <v>50</v>
      </c>
      <c r="I4490" s="2">
        <v>710000000</v>
      </c>
      <c r="J4490" s="2" t="s">
        <v>11537</v>
      </c>
      <c r="K4490" s="44" t="s">
        <v>3766</v>
      </c>
      <c r="L4490" s="2" t="s">
        <v>1144</v>
      </c>
      <c r="M4490" s="2"/>
      <c r="N4490" s="2" t="s">
        <v>453</v>
      </c>
      <c r="O4490" s="15" t="s">
        <v>3373</v>
      </c>
      <c r="P4490" s="7"/>
      <c r="Q4490" s="2"/>
      <c r="R4490" s="2"/>
      <c r="S4490" s="9"/>
      <c r="T4490" s="9">
        <v>0</v>
      </c>
      <c r="U4490" s="9">
        <f t="shared" si="360"/>
        <v>0</v>
      </c>
      <c r="V4490" s="2" t="s">
        <v>345</v>
      </c>
      <c r="W4490" s="2">
        <v>2014</v>
      </c>
      <c r="X4490" s="2" t="s">
        <v>10152</v>
      </c>
    </row>
    <row r="4491" spans="1:24" ht="63.75" customHeight="1" outlineLevel="1" x14ac:dyDescent="0.25">
      <c r="A4491" s="2" t="s">
        <v>1669</v>
      </c>
      <c r="B4491" s="3" t="s">
        <v>27</v>
      </c>
      <c r="C4491" s="2" t="s">
        <v>3107</v>
      </c>
      <c r="D4491" s="10" t="s">
        <v>5003</v>
      </c>
      <c r="E4491" s="10" t="s">
        <v>5004</v>
      </c>
      <c r="F4491" s="43" t="s">
        <v>3110</v>
      </c>
      <c r="G4491" s="2" t="s">
        <v>350</v>
      </c>
      <c r="H4491" s="4">
        <v>50</v>
      </c>
      <c r="I4491" s="2">
        <v>710000000</v>
      </c>
      <c r="J4491" s="2" t="s">
        <v>11537</v>
      </c>
      <c r="K4491" s="44" t="s">
        <v>3766</v>
      </c>
      <c r="L4491" s="2" t="s">
        <v>1144</v>
      </c>
      <c r="M4491" s="2"/>
      <c r="N4491" s="2" t="s">
        <v>453</v>
      </c>
      <c r="O4491" s="15" t="s">
        <v>3373</v>
      </c>
      <c r="P4491" s="7"/>
      <c r="Q4491" s="2"/>
      <c r="R4491" s="2"/>
      <c r="S4491" s="9"/>
      <c r="T4491" s="9">
        <v>0</v>
      </c>
      <c r="U4491" s="9">
        <f t="shared" si="360"/>
        <v>0</v>
      </c>
      <c r="V4491" s="2" t="s">
        <v>345</v>
      </c>
      <c r="W4491" s="2">
        <v>2014</v>
      </c>
      <c r="X4491" s="2" t="s">
        <v>10152</v>
      </c>
    </row>
    <row r="4492" spans="1:24" ht="63.75" customHeight="1" outlineLevel="1" x14ac:dyDescent="0.25">
      <c r="A4492" s="2" t="s">
        <v>9045</v>
      </c>
      <c r="B4492" s="3" t="s">
        <v>27</v>
      </c>
      <c r="C4492" s="2" t="s">
        <v>3107</v>
      </c>
      <c r="D4492" s="10" t="s">
        <v>5003</v>
      </c>
      <c r="E4492" s="10" t="s">
        <v>5004</v>
      </c>
      <c r="F4492" s="43" t="s">
        <v>3111</v>
      </c>
      <c r="G4492" s="2" t="s">
        <v>350</v>
      </c>
      <c r="H4492" s="4">
        <v>50</v>
      </c>
      <c r="I4492" s="2">
        <v>710000000</v>
      </c>
      <c r="J4492" s="2" t="s">
        <v>11537</v>
      </c>
      <c r="K4492" s="44" t="s">
        <v>3766</v>
      </c>
      <c r="L4492" s="2" t="s">
        <v>1144</v>
      </c>
      <c r="M4492" s="2"/>
      <c r="N4492" s="2" t="s">
        <v>453</v>
      </c>
      <c r="O4492" s="15" t="s">
        <v>3373</v>
      </c>
      <c r="P4492" s="7"/>
      <c r="Q4492" s="2"/>
      <c r="R4492" s="2"/>
      <c r="S4492" s="9"/>
      <c r="T4492" s="9">
        <v>0</v>
      </c>
      <c r="U4492" s="9">
        <f t="shared" si="360"/>
        <v>0</v>
      </c>
      <c r="V4492" s="2" t="s">
        <v>345</v>
      </c>
      <c r="W4492" s="2">
        <v>2014</v>
      </c>
      <c r="X4492" s="2" t="s">
        <v>10152</v>
      </c>
    </row>
    <row r="4493" spans="1:24" ht="63.75" customHeight="1" outlineLevel="1" x14ac:dyDescent="0.25">
      <c r="A4493" s="2" t="s">
        <v>1670</v>
      </c>
      <c r="B4493" s="3" t="s">
        <v>27</v>
      </c>
      <c r="C4493" s="2" t="s">
        <v>3107</v>
      </c>
      <c r="D4493" s="10" t="s">
        <v>5003</v>
      </c>
      <c r="E4493" s="10" t="s">
        <v>5004</v>
      </c>
      <c r="F4493" s="43" t="s">
        <v>3112</v>
      </c>
      <c r="G4493" s="2" t="s">
        <v>350</v>
      </c>
      <c r="H4493" s="4">
        <v>50</v>
      </c>
      <c r="I4493" s="2">
        <v>710000000</v>
      </c>
      <c r="J4493" s="2" t="s">
        <v>11537</v>
      </c>
      <c r="K4493" s="44" t="s">
        <v>3766</v>
      </c>
      <c r="L4493" s="2" t="s">
        <v>1144</v>
      </c>
      <c r="M4493" s="2"/>
      <c r="N4493" s="2" t="s">
        <v>453</v>
      </c>
      <c r="O4493" s="15" t="s">
        <v>3373</v>
      </c>
      <c r="P4493" s="7"/>
      <c r="Q4493" s="2"/>
      <c r="R4493" s="2"/>
      <c r="S4493" s="9"/>
      <c r="T4493" s="9">
        <v>0</v>
      </c>
      <c r="U4493" s="9">
        <f t="shared" si="360"/>
        <v>0</v>
      </c>
      <c r="V4493" s="2" t="s">
        <v>345</v>
      </c>
      <c r="W4493" s="2">
        <v>2014</v>
      </c>
      <c r="X4493" s="2" t="s">
        <v>10152</v>
      </c>
    </row>
    <row r="4494" spans="1:24" ht="102" customHeight="1" outlineLevel="1" x14ac:dyDescent="0.25">
      <c r="A4494" s="2" t="s">
        <v>1671</v>
      </c>
      <c r="B4494" s="3" t="s">
        <v>27</v>
      </c>
      <c r="C4494" s="2" t="s">
        <v>1398</v>
      </c>
      <c r="D4494" s="10" t="s">
        <v>1399</v>
      </c>
      <c r="E4494" s="10" t="s">
        <v>1400</v>
      </c>
      <c r="F4494" s="43" t="s">
        <v>3113</v>
      </c>
      <c r="G4494" s="2" t="s">
        <v>350</v>
      </c>
      <c r="H4494" s="4">
        <v>50</v>
      </c>
      <c r="I4494" s="2">
        <v>710000000</v>
      </c>
      <c r="J4494" s="2" t="s">
        <v>11537</v>
      </c>
      <c r="K4494" s="44" t="s">
        <v>3766</v>
      </c>
      <c r="L4494" s="2" t="s">
        <v>1144</v>
      </c>
      <c r="M4494" s="11"/>
      <c r="N4494" s="2" t="s">
        <v>453</v>
      </c>
      <c r="O4494" s="15" t="s">
        <v>3373</v>
      </c>
      <c r="P4494" s="7"/>
      <c r="Q4494" s="7"/>
      <c r="R4494" s="2"/>
      <c r="S4494" s="9"/>
      <c r="T4494" s="9">
        <v>0</v>
      </c>
      <c r="U4494" s="9">
        <f t="shared" si="360"/>
        <v>0</v>
      </c>
      <c r="V4494" s="2" t="s">
        <v>345</v>
      </c>
      <c r="W4494" s="2">
        <v>2014</v>
      </c>
      <c r="X4494" s="2" t="s">
        <v>10152</v>
      </c>
    </row>
    <row r="4495" spans="1:24" ht="63.75" customHeight="1" outlineLevel="1" x14ac:dyDescent="0.25">
      <c r="A4495" s="2" t="s">
        <v>1672</v>
      </c>
      <c r="B4495" s="3" t="s">
        <v>27</v>
      </c>
      <c r="C4495" s="20" t="s">
        <v>9931</v>
      </c>
      <c r="D4495" s="20" t="s">
        <v>9932</v>
      </c>
      <c r="E4495" s="20" t="s">
        <v>9933</v>
      </c>
      <c r="F4495" s="2" t="s">
        <v>3760</v>
      </c>
      <c r="G4495" s="2" t="s">
        <v>29</v>
      </c>
      <c r="H4495" s="2">
        <v>50</v>
      </c>
      <c r="I4495" s="2">
        <v>710000000</v>
      </c>
      <c r="J4495" s="2" t="s">
        <v>11537</v>
      </c>
      <c r="K4495" s="2" t="s">
        <v>3765</v>
      </c>
      <c r="L4495" s="5" t="s">
        <v>1147</v>
      </c>
      <c r="M4495" s="2"/>
      <c r="N4495" s="2" t="s">
        <v>453</v>
      </c>
      <c r="O4495" s="15" t="s">
        <v>475</v>
      </c>
      <c r="P4495" s="2"/>
      <c r="Q4495" s="2"/>
      <c r="R4495" s="2"/>
      <c r="S4495" s="9"/>
      <c r="T4495" s="9">
        <v>0</v>
      </c>
      <c r="U4495" s="9">
        <v>0</v>
      </c>
      <c r="V4495" s="2" t="s">
        <v>345</v>
      </c>
      <c r="W4495" s="2">
        <v>2014</v>
      </c>
      <c r="X4495" s="2"/>
    </row>
    <row r="4496" spans="1:24" ht="51" customHeight="1" outlineLevel="1" x14ac:dyDescent="0.25">
      <c r="A4496" s="2" t="s">
        <v>10844</v>
      </c>
      <c r="B4496" s="3" t="s">
        <v>27</v>
      </c>
      <c r="C4496" s="20" t="s">
        <v>9931</v>
      </c>
      <c r="D4496" s="20" t="s">
        <v>9932</v>
      </c>
      <c r="E4496" s="20" t="s">
        <v>9933</v>
      </c>
      <c r="F4496" s="2" t="s">
        <v>3760</v>
      </c>
      <c r="G4496" s="2" t="s">
        <v>29</v>
      </c>
      <c r="H4496" s="2">
        <v>50</v>
      </c>
      <c r="I4496" s="2">
        <v>710000000</v>
      </c>
      <c r="J4496" s="2" t="s">
        <v>11537</v>
      </c>
      <c r="K4496" s="2" t="s">
        <v>9974</v>
      </c>
      <c r="L4496" s="5" t="s">
        <v>1147</v>
      </c>
      <c r="M4496" s="2"/>
      <c r="N4496" s="2" t="s">
        <v>10168</v>
      </c>
      <c r="O4496" s="15" t="s">
        <v>475</v>
      </c>
      <c r="P4496" s="2"/>
      <c r="Q4496" s="2"/>
      <c r="R4496" s="2"/>
      <c r="S4496" s="9"/>
      <c r="T4496" s="9">
        <v>0</v>
      </c>
      <c r="U4496" s="9">
        <v>0</v>
      </c>
      <c r="V4496" s="2" t="s">
        <v>345</v>
      </c>
      <c r="W4496" s="2">
        <v>2014</v>
      </c>
      <c r="X4496" s="2" t="s">
        <v>10845</v>
      </c>
    </row>
    <row r="4497" spans="1:24" ht="66.75" customHeight="1" outlineLevel="1" x14ac:dyDescent="0.25">
      <c r="A4497" s="2" t="s">
        <v>11006</v>
      </c>
      <c r="B4497" s="3" t="s">
        <v>27</v>
      </c>
      <c r="C4497" s="203" t="s">
        <v>11007</v>
      </c>
      <c r="D4497" s="20" t="s">
        <v>11008</v>
      </c>
      <c r="E4497" s="20" t="s">
        <v>11009</v>
      </c>
      <c r="F4497" s="2" t="s">
        <v>3760</v>
      </c>
      <c r="G4497" s="2" t="s">
        <v>343</v>
      </c>
      <c r="H4497" s="2">
        <v>50</v>
      </c>
      <c r="I4497" s="2">
        <v>710000000</v>
      </c>
      <c r="J4497" s="2" t="s">
        <v>11537</v>
      </c>
      <c r="K4497" s="2" t="s">
        <v>10920</v>
      </c>
      <c r="L4497" s="5" t="s">
        <v>1147</v>
      </c>
      <c r="M4497" s="2"/>
      <c r="N4497" s="2" t="s">
        <v>10993</v>
      </c>
      <c r="O4497" s="15" t="s">
        <v>9391</v>
      </c>
      <c r="P4497" s="2"/>
      <c r="Q4497" s="2"/>
      <c r="R4497" s="2"/>
      <c r="S4497" s="9"/>
      <c r="T4497" s="9">
        <v>35000000</v>
      </c>
      <c r="U4497" s="9">
        <v>39200000</v>
      </c>
      <c r="V4497" s="2" t="s">
        <v>345</v>
      </c>
      <c r="W4497" s="2">
        <v>2014</v>
      </c>
      <c r="X4497" s="2" t="s">
        <v>11240</v>
      </c>
    </row>
    <row r="4498" spans="1:24" ht="63.75" customHeight="1" outlineLevel="1" x14ac:dyDescent="0.25">
      <c r="A4498" s="2" t="s">
        <v>1673</v>
      </c>
      <c r="B4498" s="3" t="s">
        <v>27</v>
      </c>
      <c r="C4498" s="41" t="s">
        <v>1348</v>
      </c>
      <c r="D4498" s="42" t="s">
        <v>1347</v>
      </c>
      <c r="E4498" s="42" t="s">
        <v>1347</v>
      </c>
      <c r="F4498" s="2" t="s">
        <v>4170</v>
      </c>
      <c r="G4498" s="2" t="s">
        <v>350</v>
      </c>
      <c r="H4498" s="2">
        <v>50</v>
      </c>
      <c r="I4498" s="2">
        <v>710000000</v>
      </c>
      <c r="J4498" s="2" t="s">
        <v>11537</v>
      </c>
      <c r="K4498" s="30" t="s">
        <v>3809</v>
      </c>
      <c r="L4498" s="81" t="s">
        <v>1143</v>
      </c>
      <c r="M4498" s="2"/>
      <c r="N4498" s="2" t="s">
        <v>453</v>
      </c>
      <c r="O4498" s="15" t="s">
        <v>3810</v>
      </c>
      <c r="P4498" s="2"/>
      <c r="Q4498" s="5"/>
      <c r="R4498" s="2"/>
      <c r="S4498" s="9"/>
      <c r="T4498" s="9">
        <v>140000</v>
      </c>
      <c r="U4498" s="9">
        <v>156800</v>
      </c>
      <c r="V4498" s="2" t="s">
        <v>345</v>
      </c>
      <c r="W4498" s="2">
        <v>2014</v>
      </c>
      <c r="X4498" s="2"/>
    </row>
    <row r="4499" spans="1:24" ht="63.75" customHeight="1" outlineLevel="1" x14ac:dyDescent="0.25">
      <c r="A4499" s="2" t="s">
        <v>1674</v>
      </c>
      <c r="B4499" s="3" t="s">
        <v>27</v>
      </c>
      <c r="C4499" s="41" t="s">
        <v>1348</v>
      </c>
      <c r="D4499" s="42" t="s">
        <v>1347</v>
      </c>
      <c r="E4499" s="42" t="s">
        <v>1347</v>
      </c>
      <c r="F4499" s="2" t="s">
        <v>4171</v>
      </c>
      <c r="G4499" s="2" t="s">
        <v>350</v>
      </c>
      <c r="H4499" s="2">
        <v>50</v>
      </c>
      <c r="I4499" s="2">
        <v>710000000</v>
      </c>
      <c r="J4499" s="2" t="s">
        <v>11537</v>
      </c>
      <c r="K4499" s="30" t="s">
        <v>3809</v>
      </c>
      <c r="L4499" s="81" t="s">
        <v>1143</v>
      </c>
      <c r="M4499" s="2"/>
      <c r="N4499" s="2" t="s">
        <v>453</v>
      </c>
      <c r="O4499" s="15" t="s">
        <v>3810</v>
      </c>
      <c r="P4499" s="2"/>
      <c r="Q4499" s="5"/>
      <c r="R4499" s="2"/>
      <c r="S4499" s="9"/>
      <c r="T4499" s="9">
        <v>140000</v>
      </c>
      <c r="U4499" s="9">
        <v>156800</v>
      </c>
      <c r="V4499" s="2" t="s">
        <v>345</v>
      </c>
      <c r="W4499" s="2">
        <v>2014</v>
      </c>
      <c r="X4499" s="2"/>
    </row>
    <row r="4500" spans="1:24" ht="63.75" customHeight="1" outlineLevel="1" x14ac:dyDescent="0.25">
      <c r="A4500" s="2" t="s">
        <v>1675</v>
      </c>
      <c r="B4500" s="3" t="s">
        <v>27</v>
      </c>
      <c r="C4500" s="41" t="s">
        <v>1348</v>
      </c>
      <c r="D4500" s="42" t="s">
        <v>1347</v>
      </c>
      <c r="E4500" s="42" t="s">
        <v>1347</v>
      </c>
      <c r="F4500" s="2" t="s">
        <v>4172</v>
      </c>
      <c r="G4500" s="2" t="s">
        <v>350</v>
      </c>
      <c r="H4500" s="2">
        <v>0</v>
      </c>
      <c r="I4500" s="2">
        <v>710000000</v>
      </c>
      <c r="J4500" s="2" t="s">
        <v>11537</v>
      </c>
      <c r="K4500" s="30" t="s">
        <v>3809</v>
      </c>
      <c r="L4500" s="81" t="s">
        <v>1143</v>
      </c>
      <c r="M4500" s="2"/>
      <c r="N4500" s="2" t="s">
        <v>453</v>
      </c>
      <c r="O4500" s="15" t="s">
        <v>3810</v>
      </c>
      <c r="P4500" s="2"/>
      <c r="Q4500" s="5"/>
      <c r="R4500" s="2"/>
      <c r="S4500" s="9"/>
      <c r="T4500" s="9">
        <v>160000</v>
      </c>
      <c r="U4500" s="9">
        <v>179200</v>
      </c>
      <c r="V4500" s="2" t="s">
        <v>345</v>
      </c>
      <c r="W4500" s="2">
        <v>2014</v>
      </c>
      <c r="X4500" s="2"/>
    </row>
    <row r="4501" spans="1:24" ht="63.75" customHeight="1" outlineLevel="1" x14ac:dyDescent="0.25">
      <c r="A4501" s="2" t="s">
        <v>1676</v>
      </c>
      <c r="B4501" s="3" t="s">
        <v>27</v>
      </c>
      <c r="C4501" s="41" t="s">
        <v>1348</v>
      </c>
      <c r="D4501" s="42" t="s">
        <v>1347</v>
      </c>
      <c r="E4501" s="42" t="s">
        <v>1347</v>
      </c>
      <c r="F4501" s="13" t="s">
        <v>4173</v>
      </c>
      <c r="G4501" s="2" t="s">
        <v>350</v>
      </c>
      <c r="H4501" s="2">
        <v>0</v>
      </c>
      <c r="I4501" s="2">
        <v>710000000</v>
      </c>
      <c r="J4501" s="2" t="s">
        <v>11537</v>
      </c>
      <c r="K4501" s="30" t="s">
        <v>3809</v>
      </c>
      <c r="L4501" s="81" t="s">
        <v>1143</v>
      </c>
      <c r="M4501" s="2"/>
      <c r="N4501" s="2" t="s">
        <v>453</v>
      </c>
      <c r="O4501" s="15" t="s">
        <v>3810</v>
      </c>
      <c r="P4501" s="2"/>
      <c r="Q4501" s="5"/>
      <c r="R4501" s="2"/>
      <c r="S4501" s="9"/>
      <c r="T4501" s="9">
        <v>250000</v>
      </c>
      <c r="U4501" s="9">
        <v>280000</v>
      </c>
      <c r="V4501" s="2" t="s">
        <v>345</v>
      </c>
      <c r="W4501" s="2">
        <v>2014</v>
      </c>
      <c r="X4501" s="2"/>
    </row>
    <row r="4502" spans="1:24" ht="63.75" customHeight="1" outlineLevel="1" x14ac:dyDescent="0.25">
      <c r="A4502" s="2" t="s">
        <v>1677</v>
      </c>
      <c r="B4502" s="3" t="s">
        <v>27</v>
      </c>
      <c r="C4502" s="2" t="s">
        <v>3107</v>
      </c>
      <c r="D4502" s="10" t="s">
        <v>5003</v>
      </c>
      <c r="E4502" s="10" t="s">
        <v>5004</v>
      </c>
      <c r="F4502" s="2" t="s">
        <v>4174</v>
      </c>
      <c r="G4502" s="2" t="s">
        <v>350</v>
      </c>
      <c r="H4502" s="2">
        <v>0</v>
      </c>
      <c r="I4502" s="2">
        <v>710000000</v>
      </c>
      <c r="J4502" s="2" t="s">
        <v>11537</v>
      </c>
      <c r="K4502" s="30" t="s">
        <v>3809</v>
      </c>
      <c r="L4502" s="81" t="s">
        <v>1143</v>
      </c>
      <c r="M4502" s="2"/>
      <c r="N4502" s="2" t="s">
        <v>453</v>
      </c>
      <c r="O4502" s="15" t="s">
        <v>3810</v>
      </c>
      <c r="P4502" s="30"/>
      <c r="Q4502" s="5"/>
      <c r="R4502" s="2"/>
      <c r="S4502" s="9"/>
      <c r="T4502" s="9">
        <v>480000</v>
      </c>
      <c r="U4502" s="9">
        <v>537600</v>
      </c>
      <c r="V4502" s="2" t="s">
        <v>345</v>
      </c>
      <c r="W4502" s="2">
        <v>2014</v>
      </c>
      <c r="X4502" s="2"/>
    </row>
    <row r="4503" spans="1:24" ht="63.75" customHeight="1" outlineLevel="1" x14ac:dyDescent="0.25">
      <c r="A4503" s="2" t="s">
        <v>1678</v>
      </c>
      <c r="B4503" s="3" t="s">
        <v>27</v>
      </c>
      <c r="C4503" s="10" t="s">
        <v>10021</v>
      </c>
      <c r="D4503" s="10" t="s">
        <v>10022</v>
      </c>
      <c r="E4503" s="10" t="s">
        <v>10023</v>
      </c>
      <c r="F4503" s="2"/>
      <c r="G4503" s="2" t="s">
        <v>29</v>
      </c>
      <c r="H4503" s="2">
        <v>0</v>
      </c>
      <c r="I4503" s="2">
        <v>710000000</v>
      </c>
      <c r="J4503" s="2" t="s">
        <v>11537</v>
      </c>
      <c r="K4503" s="30" t="s">
        <v>3809</v>
      </c>
      <c r="L4503" s="81" t="s">
        <v>1143</v>
      </c>
      <c r="M4503" s="2"/>
      <c r="N4503" s="2" t="s">
        <v>453</v>
      </c>
      <c r="O4503" s="15" t="s">
        <v>3810</v>
      </c>
      <c r="P4503" s="30"/>
      <c r="Q4503" s="5"/>
      <c r="R4503" s="2"/>
      <c r="S4503" s="9"/>
      <c r="T4503" s="9">
        <v>170000</v>
      </c>
      <c r="U4503" s="9">
        <v>190400</v>
      </c>
      <c r="V4503" s="2" t="s">
        <v>345</v>
      </c>
      <c r="W4503" s="2">
        <v>2014</v>
      </c>
      <c r="X4503" s="2"/>
    </row>
    <row r="4504" spans="1:24" ht="63.75" customHeight="1" outlineLevel="1" x14ac:dyDescent="0.25">
      <c r="A4504" s="2" t="s">
        <v>1679</v>
      </c>
      <c r="B4504" s="3" t="s">
        <v>27</v>
      </c>
      <c r="C4504" s="94" t="s">
        <v>1278</v>
      </c>
      <c r="D4504" s="91" t="s">
        <v>1277</v>
      </c>
      <c r="E4504" s="91" t="s">
        <v>1277</v>
      </c>
      <c r="F4504" s="30" t="s">
        <v>4175</v>
      </c>
      <c r="G4504" s="2" t="s">
        <v>350</v>
      </c>
      <c r="H4504" s="2">
        <v>0</v>
      </c>
      <c r="I4504" s="2">
        <v>710000000</v>
      </c>
      <c r="J4504" s="2" t="s">
        <v>11537</v>
      </c>
      <c r="K4504" s="30" t="s">
        <v>3809</v>
      </c>
      <c r="L4504" s="81" t="s">
        <v>1143</v>
      </c>
      <c r="M4504" s="2"/>
      <c r="N4504" s="2" t="s">
        <v>453</v>
      </c>
      <c r="O4504" s="15" t="s">
        <v>3810</v>
      </c>
      <c r="P4504" s="30"/>
      <c r="Q4504" s="5"/>
      <c r="R4504" s="2"/>
      <c r="S4504" s="9"/>
      <c r="T4504" s="9">
        <v>210000</v>
      </c>
      <c r="U4504" s="9">
        <v>235200</v>
      </c>
      <c r="V4504" s="2" t="s">
        <v>345</v>
      </c>
      <c r="W4504" s="2">
        <v>2014</v>
      </c>
      <c r="X4504" s="2"/>
    </row>
    <row r="4505" spans="1:24" ht="63.75" customHeight="1" outlineLevel="1" x14ac:dyDescent="0.25">
      <c r="A4505" s="2" t="s">
        <v>1680</v>
      </c>
      <c r="B4505" s="3" t="s">
        <v>27</v>
      </c>
      <c r="C4505" s="41" t="s">
        <v>4176</v>
      </c>
      <c r="D4505" s="13" t="s">
        <v>6160</v>
      </c>
      <c r="E4505" s="121" t="s">
        <v>6160</v>
      </c>
      <c r="F4505" s="2"/>
      <c r="G4505" s="2" t="s">
        <v>29</v>
      </c>
      <c r="H4505" s="2">
        <v>0</v>
      </c>
      <c r="I4505" s="2">
        <v>710000000</v>
      </c>
      <c r="J4505" s="2" t="s">
        <v>11537</v>
      </c>
      <c r="K4505" s="30" t="s">
        <v>3809</v>
      </c>
      <c r="L4505" s="81" t="s">
        <v>1143</v>
      </c>
      <c r="M4505" s="2"/>
      <c r="N4505" s="2" t="s">
        <v>453</v>
      </c>
      <c r="O4505" s="15" t="s">
        <v>3810</v>
      </c>
      <c r="P4505" s="30"/>
      <c r="Q4505" s="5"/>
      <c r="R4505" s="2"/>
      <c r="S4505" s="9"/>
      <c r="T4505" s="9">
        <v>300000</v>
      </c>
      <c r="U4505" s="9">
        <v>336000</v>
      </c>
      <c r="V4505" s="2" t="s">
        <v>345</v>
      </c>
      <c r="W4505" s="2">
        <v>2014</v>
      </c>
      <c r="X4505" s="2"/>
    </row>
    <row r="4506" spans="1:24" ht="63.75" customHeight="1" outlineLevel="1" x14ac:dyDescent="0.25">
      <c r="A4506" s="2" t="s">
        <v>1681</v>
      </c>
      <c r="B4506" s="3" t="s">
        <v>27</v>
      </c>
      <c r="C4506" s="5" t="s">
        <v>4177</v>
      </c>
      <c r="D4506" s="10" t="s">
        <v>10029</v>
      </c>
      <c r="E4506" s="10" t="s">
        <v>10030</v>
      </c>
      <c r="F4506" s="5" t="s">
        <v>4178</v>
      </c>
      <c r="G4506" s="2" t="s">
        <v>350</v>
      </c>
      <c r="H4506" s="2">
        <v>0</v>
      </c>
      <c r="I4506" s="2">
        <v>710000000</v>
      </c>
      <c r="J4506" s="2" t="s">
        <v>11537</v>
      </c>
      <c r="K4506" s="30" t="s">
        <v>3809</v>
      </c>
      <c r="L4506" s="81" t="s">
        <v>1143</v>
      </c>
      <c r="M4506" s="2"/>
      <c r="N4506" s="2" t="s">
        <v>453</v>
      </c>
      <c r="O4506" s="15" t="s">
        <v>3810</v>
      </c>
      <c r="P4506" s="121"/>
      <c r="Q4506" s="5"/>
      <c r="R4506" s="2"/>
      <c r="S4506" s="9"/>
      <c r="T4506" s="9">
        <v>1000000</v>
      </c>
      <c r="U4506" s="9">
        <v>1120000</v>
      </c>
      <c r="V4506" s="2" t="s">
        <v>345</v>
      </c>
      <c r="W4506" s="2">
        <v>2014</v>
      </c>
      <c r="X4506" s="2"/>
    </row>
    <row r="4507" spans="1:24" ht="63.75" customHeight="1" outlineLevel="1" x14ac:dyDescent="0.25">
      <c r="A4507" s="2" t="s">
        <v>1682</v>
      </c>
      <c r="B4507" s="3" t="s">
        <v>27</v>
      </c>
      <c r="C4507" s="5" t="s">
        <v>3762</v>
      </c>
      <c r="D4507" s="5" t="s">
        <v>3763</v>
      </c>
      <c r="E4507" s="5" t="s">
        <v>3764</v>
      </c>
      <c r="F4507" s="139" t="s">
        <v>4227</v>
      </c>
      <c r="G4507" s="2" t="s">
        <v>29</v>
      </c>
      <c r="H4507" s="4">
        <v>50</v>
      </c>
      <c r="I4507" s="2">
        <v>710000000</v>
      </c>
      <c r="J4507" s="2" t="s">
        <v>11537</v>
      </c>
      <c r="K4507" s="2" t="s">
        <v>1449</v>
      </c>
      <c r="L4507" s="2" t="s">
        <v>1151</v>
      </c>
      <c r="M4507" s="6"/>
      <c r="N4507" s="2" t="s">
        <v>453</v>
      </c>
      <c r="O4507" s="15" t="s">
        <v>475</v>
      </c>
      <c r="P4507" s="36"/>
      <c r="Q4507" s="2"/>
      <c r="R4507" s="2"/>
      <c r="S4507" s="9"/>
      <c r="T4507" s="9">
        <v>225000</v>
      </c>
      <c r="U4507" s="9">
        <f t="shared" ref="U4507:U4513" si="361">T4507*1.12</f>
        <v>252000.00000000003</v>
      </c>
      <c r="V4507" s="2" t="s">
        <v>345</v>
      </c>
      <c r="W4507" s="2">
        <v>2014</v>
      </c>
      <c r="X4507" s="2"/>
    </row>
    <row r="4508" spans="1:24" ht="63.75" customHeight="1" outlineLevel="1" x14ac:dyDescent="0.25">
      <c r="A4508" s="2" t="s">
        <v>1683</v>
      </c>
      <c r="B4508" s="3" t="s">
        <v>27</v>
      </c>
      <c r="C4508" s="10" t="s">
        <v>6385</v>
      </c>
      <c r="D4508" s="10" t="s">
        <v>6386</v>
      </c>
      <c r="E4508" s="10" t="s">
        <v>6387</v>
      </c>
      <c r="F4508" s="139" t="s">
        <v>4228</v>
      </c>
      <c r="G4508" s="2" t="s">
        <v>29</v>
      </c>
      <c r="H4508" s="4">
        <v>50</v>
      </c>
      <c r="I4508" s="2">
        <v>710000000</v>
      </c>
      <c r="J4508" s="2" t="s">
        <v>11537</v>
      </c>
      <c r="K4508" s="90" t="s">
        <v>6189</v>
      </c>
      <c r="L4508" s="2" t="s">
        <v>1151</v>
      </c>
      <c r="M4508" s="6"/>
      <c r="N4508" s="2" t="s">
        <v>453</v>
      </c>
      <c r="O4508" s="15" t="s">
        <v>475</v>
      </c>
      <c r="P4508" s="36"/>
      <c r="Q4508" s="2"/>
      <c r="R4508" s="2"/>
      <c r="S4508" s="9"/>
      <c r="T4508" s="9">
        <v>88000</v>
      </c>
      <c r="U4508" s="9">
        <f>T4508*1.12</f>
        <v>98560.000000000015</v>
      </c>
      <c r="V4508" s="2" t="s">
        <v>345</v>
      </c>
      <c r="W4508" s="2">
        <v>2014</v>
      </c>
      <c r="X4508" s="2"/>
    </row>
    <row r="4509" spans="1:24" ht="63.75" customHeight="1" outlineLevel="1" x14ac:dyDescent="0.25">
      <c r="A4509" s="2" t="s">
        <v>6538</v>
      </c>
      <c r="B4509" s="3" t="s">
        <v>27</v>
      </c>
      <c r="C4509" s="10" t="s">
        <v>6385</v>
      </c>
      <c r="D4509" s="10" t="s">
        <v>6386</v>
      </c>
      <c r="E4509" s="10" t="s">
        <v>6387</v>
      </c>
      <c r="F4509" s="139" t="s">
        <v>4229</v>
      </c>
      <c r="G4509" s="7" t="s">
        <v>29</v>
      </c>
      <c r="H4509" s="4">
        <v>50</v>
      </c>
      <c r="I4509" s="2">
        <v>710000000</v>
      </c>
      <c r="J4509" s="2" t="s">
        <v>11537</v>
      </c>
      <c r="K4509" s="7" t="s">
        <v>6014</v>
      </c>
      <c r="L4509" s="2" t="s">
        <v>1151</v>
      </c>
      <c r="M4509" s="6"/>
      <c r="N4509" s="2" t="s">
        <v>453</v>
      </c>
      <c r="O4509" s="15" t="s">
        <v>61</v>
      </c>
      <c r="P4509" s="7"/>
      <c r="Q4509" s="7"/>
      <c r="R4509" s="2"/>
      <c r="S4509" s="9"/>
      <c r="T4509" s="9">
        <v>30000</v>
      </c>
      <c r="U4509" s="9">
        <f t="shared" si="361"/>
        <v>33600</v>
      </c>
      <c r="V4509" s="2" t="s">
        <v>345</v>
      </c>
      <c r="W4509" s="2">
        <v>2014</v>
      </c>
      <c r="X4509" s="2"/>
    </row>
    <row r="4510" spans="1:24" ht="63.75" customHeight="1" outlineLevel="1" x14ac:dyDescent="0.25">
      <c r="A4510" s="2" t="s">
        <v>1684</v>
      </c>
      <c r="B4510" s="3" t="s">
        <v>27</v>
      </c>
      <c r="C4510" s="2" t="s">
        <v>3107</v>
      </c>
      <c r="D4510" s="10" t="s">
        <v>5003</v>
      </c>
      <c r="E4510" s="10" t="s">
        <v>5004</v>
      </c>
      <c r="F4510" s="43" t="s">
        <v>4843</v>
      </c>
      <c r="G4510" s="2" t="s">
        <v>350</v>
      </c>
      <c r="H4510" s="4">
        <v>50</v>
      </c>
      <c r="I4510" s="2">
        <v>710000000</v>
      </c>
      <c r="J4510" s="2" t="s">
        <v>11537</v>
      </c>
      <c r="K4510" s="44" t="s">
        <v>2861</v>
      </c>
      <c r="L4510" s="2" t="s">
        <v>1139</v>
      </c>
      <c r="M4510" s="2"/>
      <c r="N4510" s="2" t="s">
        <v>453</v>
      </c>
      <c r="O4510" s="15" t="s">
        <v>3373</v>
      </c>
      <c r="P4510" s="2"/>
      <c r="Q4510" s="2"/>
      <c r="R4510" s="2"/>
      <c r="S4510" s="9"/>
      <c r="T4510" s="9">
        <v>120000</v>
      </c>
      <c r="U4510" s="9">
        <f t="shared" si="361"/>
        <v>134400</v>
      </c>
      <c r="V4510" s="2" t="s">
        <v>345</v>
      </c>
      <c r="W4510" s="2">
        <v>2014</v>
      </c>
      <c r="X4510" s="2"/>
    </row>
    <row r="4511" spans="1:24" ht="63.75" customHeight="1" outlineLevel="1" x14ac:dyDescent="0.25">
      <c r="A4511" s="2" t="s">
        <v>1685</v>
      </c>
      <c r="B4511" s="3" t="s">
        <v>27</v>
      </c>
      <c r="C4511" s="2" t="s">
        <v>3107</v>
      </c>
      <c r="D4511" s="10" t="s">
        <v>5003</v>
      </c>
      <c r="E4511" s="10" t="s">
        <v>5004</v>
      </c>
      <c r="F4511" s="43" t="s">
        <v>4844</v>
      </c>
      <c r="G4511" s="2" t="s">
        <v>350</v>
      </c>
      <c r="H4511" s="4">
        <v>50</v>
      </c>
      <c r="I4511" s="2">
        <v>710000000</v>
      </c>
      <c r="J4511" s="2" t="s">
        <v>11537</v>
      </c>
      <c r="K4511" s="44" t="s">
        <v>2861</v>
      </c>
      <c r="L4511" s="2" t="s">
        <v>1139</v>
      </c>
      <c r="M4511" s="2"/>
      <c r="N4511" s="2" t="s">
        <v>453</v>
      </c>
      <c r="O4511" s="15" t="s">
        <v>3373</v>
      </c>
      <c r="P4511" s="7"/>
      <c r="Q4511" s="2"/>
      <c r="R4511" s="2"/>
      <c r="S4511" s="9"/>
      <c r="T4511" s="9">
        <v>240000</v>
      </c>
      <c r="U4511" s="9">
        <f t="shared" si="361"/>
        <v>268800</v>
      </c>
      <c r="V4511" s="2" t="s">
        <v>345</v>
      </c>
      <c r="W4511" s="2">
        <v>2014</v>
      </c>
      <c r="X4511" s="2"/>
    </row>
    <row r="4512" spans="1:24" ht="63.75" customHeight="1" outlineLevel="1" x14ac:dyDescent="0.25">
      <c r="A4512" s="2" t="s">
        <v>1686</v>
      </c>
      <c r="B4512" s="3" t="s">
        <v>27</v>
      </c>
      <c r="C4512" s="2" t="s">
        <v>3107</v>
      </c>
      <c r="D4512" s="10" t="s">
        <v>5003</v>
      </c>
      <c r="E4512" s="10" t="s">
        <v>5004</v>
      </c>
      <c r="F4512" s="43" t="s">
        <v>4845</v>
      </c>
      <c r="G4512" s="2" t="s">
        <v>350</v>
      </c>
      <c r="H4512" s="4">
        <v>50</v>
      </c>
      <c r="I4512" s="2">
        <v>710000000</v>
      </c>
      <c r="J4512" s="2" t="s">
        <v>11537</v>
      </c>
      <c r="K4512" s="44" t="s">
        <v>2863</v>
      </c>
      <c r="L4512" s="2" t="s">
        <v>1139</v>
      </c>
      <c r="M4512" s="2"/>
      <c r="N4512" s="2" t="s">
        <v>453</v>
      </c>
      <c r="O4512" s="15" t="s">
        <v>3373</v>
      </c>
      <c r="P4512" s="7"/>
      <c r="Q4512" s="2"/>
      <c r="R4512" s="2"/>
      <c r="S4512" s="9"/>
      <c r="T4512" s="9">
        <v>120000</v>
      </c>
      <c r="U4512" s="9">
        <f t="shared" si="361"/>
        <v>134400</v>
      </c>
      <c r="V4512" s="2" t="s">
        <v>345</v>
      </c>
      <c r="W4512" s="2">
        <v>2014</v>
      </c>
      <c r="X4512" s="2"/>
    </row>
    <row r="4513" spans="1:24" ht="63.75" customHeight="1" outlineLevel="1" x14ac:dyDescent="0.25">
      <c r="A4513" s="2" t="s">
        <v>1687</v>
      </c>
      <c r="B4513" s="3" t="s">
        <v>27</v>
      </c>
      <c r="C4513" s="5" t="s">
        <v>1348</v>
      </c>
      <c r="D4513" s="5" t="s">
        <v>1347</v>
      </c>
      <c r="E4513" s="5" t="s">
        <v>1347</v>
      </c>
      <c r="F4513" s="2" t="s">
        <v>4993</v>
      </c>
      <c r="G4513" s="5" t="s">
        <v>350</v>
      </c>
      <c r="H4513" s="4">
        <v>50</v>
      </c>
      <c r="I4513" s="2">
        <v>710000000</v>
      </c>
      <c r="J4513" s="2" t="s">
        <v>11537</v>
      </c>
      <c r="K4513" s="2" t="s">
        <v>3765</v>
      </c>
      <c r="L4513" s="2" t="s">
        <v>1140</v>
      </c>
      <c r="M4513" s="2"/>
      <c r="N4513" s="2" t="s">
        <v>453</v>
      </c>
      <c r="O4513" s="21" t="s">
        <v>61</v>
      </c>
      <c r="P4513" s="2"/>
      <c r="Q4513" s="2"/>
      <c r="R4513" s="2"/>
      <c r="S4513" s="9"/>
      <c r="T4513" s="9">
        <v>110531</v>
      </c>
      <c r="U4513" s="9">
        <f t="shared" si="361"/>
        <v>123794.72000000002</v>
      </c>
      <c r="V4513" s="2" t="s">
        <v>345</v>
      </c>
      <c r="W4513" s="2">
        <v>2014</v>
      </c>
      <c r="X4513" s="2"/>
    </row>
    <row r="4514" spans="1:24" ht="63.75" customHeight="1" outlineLevel="1" x14ac:dyDescent="0.25">
      <c r="A4514" s="2" t="s">
        <v>1688</v>
      </c>
      <c r="B4514" s="3" t="s">
        <v>27</v>
      </c>
      <c r="C4514" s="5" t="s">
        <v>1348</v>
      </c>
      <c r="D4514" s="5" t="s">
        <v>1347</v>
      </c>
      <c r="E4514" s="5" t="s">
        <v>1347</v>
      </c>
      <c r="F4514" s="2" t="s">
        <v>4994</v>
      </c>
      <c r="G4514" s="5" t="s">
        <v>350</v>
      </c>
      <c r="H4514" s="4">
        <v>50</v>
      </c>
      <c r="I4514" s="2">
        <v>710000000</v>
      </c>
      <c r="J4514" s="2" t="s">
        <v>11537</v>
      </c>
      <c r="K4514" s="2" t="s">
        <v>3765</v>
      </c>
      <c r="L4514" s="2" t="s">
        <v>1140</v>
      </c>
      <c r="M4514" s="2"/>
      <c r="N4514" s="2" t="s">
        <v>453</v>
      </c>
      <c r="O4514" s="21" t="s">
        <v>61</v>
      </c>
      <c r="P4514" s="2"/>
      <c r="Q4514" s="2"/>
      <c r="R4514" s="2"/>
      <c r="S4514" s="9"/>
      <c r="T4514" s="9">
        <v>166920</v>
      </c>
      <c r="U4514" s="9">
        <f t="shared" ref="U4514:U4540" si="362">T4514*1.12</f>
        <v>186950.40000000002</v>
      </c>
      <c r="V4514" s="2" t="s">
        <v>345</v>
      </c>
      <c r="W4514" s="2">
        <v>2014</v>
      </c>
      <c r="X4514" s="2"/>
    </row>
    <row r="4515" spans="1:24" ht="63.75" customHeight="1" outlineLevel="1" x14ac:dyDescent="0.25">
      <c r="A4515" s="2" t="s">
        <v>1689</v>
      </c>
      <c r="B4515" s="3" t="s">
        <v>27</v>
      </c>
      <c r="C4515" s="5" t="s">
        <v>1278</v>
      </c>
      <c r="D4515" s="5" t="s">
        <v>1277</v>
      </c>
      <c r="E4515" s="5" t="s">
        <v>1277</v>
      </c>
      <c r="F4515" s="2"/>
      <c r="G4515" s="5" t="s">
        <v>350</v>
      </c>
      <c r="H4515" s="4">
        <v>50</v>
      </c>
      <c r="I4515" s="2">
        <v>710000000</v>
      </c>
      <c r="J4515" s="2" t="s">
        <v>11537</v>
      </c>
      <c r="K4515" s="2" t="s">
        <v>3765</v>
      </c>
      <c r="L4515" s="2" t="s">
        <v>1140</v>
      </c>
      <c r="M4515" s="2"/>
      <c r="N4515" s="2" t="s">
        <v>453</v>
      </c>
      <c r="O4515" s="21" t="s">
        <v>61</v>
      </c>
      <c r="P4515" s="2"/>
      <c r="Q4515" s="2"/>
      <c r="R4515" s="2"/>
      <c r="S4515" s="9"/>
      <c r="T4515" s="9">
        <v>200000</v>
      </c>
      <c r="U4515" s="9">
        <f t="shared" si="362"/>
        <v>224000.00000000003</v>
      </c>
      <c r="V4515" s="2" t="s">
        <v>345</v>
      </c>
      <c r="W4515" s="2">
        <v>2014</v>
      </c>
      <c r="X4515" s="2"/>
    </row>
    <row r="4516" spans="1:24" ht="63.75" customHeight="1" outlineLevel="1" x14ac:dyDescent="0.25">
      <c r="A4516" s="2" t="s">
        <v>1690</v>
      </c>
      <c r="B4516" s="3" t="s">
        <v>27</v>
      </c>
      <c r="C4516" s="5" t="s">
        <v>4995</v>
      </c>
      <c r="D4516" s="5" t="s">
        <v>4996</v>
      </c>
      <c r="E4516" s="5" t="s">
        <v>4996</v>
      </c>
      <c r="F4516" s="2"/>
      <c r="G4516" s="5" t="s">
        <v>350</v>
      </c>
      <c r="H4516" s="4">
        <v>100</v>
      </c>
      <c r="I4516" s="2">
        <v>710000000</v>
      </c>
      <c r="J4516" s="2" t="s">
        <v>11537</v>
      </c>
      <c r="K4516" s="2" t="s">
        <v>3765</v>
      </c>
      <c r="L4516" s="2" t="s">
        <v>1140</v>
      </c>
      <c r="M4516" s="2"/>
      <c r="N4516" s="2" t="s">
        <v>453</v>
      </c>
      <c r="O4516" s="21" t="s">
        <v>61</v>
      </c>
      <c r="P4516" s="2"/>
      <c r="Q4516" s="2"/>
      <c r="R4516" s="2"/>
      <c r="S4516" s="9"/>
      <c r="T4516" s="9">
        <v>100000</v>
      </c>
      <c r="U4516" s="9">
        <f t="shared" si="362"/>
        <v>112000.00000000001</v>
      </c>
      <c r="V4516" s="2" t="s">
        <v>345</v>
      </c>
      <c r="W4516" s="2">
        <v>2014</v>
      </c>
      <c r="X4516" s="2"/>
    </row>
    <row r="4517" spans="1:24" ht="63.75" customHeight="1" outlineLevel="1" x14ac:dyDescent="0.25">
      <c r="A4517" s="2" t="s">
        <v>1691</v>
      </c>
      <c r="B4517" s="3" t="s">
        <v>27</v>
      </c>
      <c r="C4517" s="5" t="s">
        <v>4997</v>
      </c>
      <c r="D4517" s="5" t="s">
        <v>4998</v>
      </c>
      <c r="E4517" s="5" t="s">
        <v>4998</v>
      </c>
      <c r="F4517" s="2"/>
      <c r="G4517" s="5" t="s">
        <v>350</v>
      </c>
      <c r="H4517" s="4">
        <v>50</v>
      </c>
      <c r="I4517" s="2">
        <v>710000000</v>
      </c>
      <c r="J4517" s="2" t="s">
        <v>11537</v>
      </c>
      <c r="K4517" s="2" t="s">
        <v>3765</v>
      </c>
      <c r="L4517" s="2" t="s">
        <v>1140</v>
      </c>
      <c r="M4517" s="2"/>
      <c r="N4517" s="2" t="s">
        <v>453</v>
      </c>
      <c r="O4517" s="21" t="s">
        <v>61</v>
      </c>
      <c r="P4517" s="2"/>
      <c r="Q4517" s="2"/>
      <c r="R4517" s="2"/>
      <c r="S4517" s="9"/>
      <c r="T4517" s="9">
        <v>100000</v>
      </c>
      <c r="U4517" s="9">
        <f t="shared" si="362"/>
        <v>112000.00000000001</v>
      </c>
      <c r="V4517" s="2" t="s">
        <v>345</v>
      </c>
      <c r="W4517" s="2">
        <v>2014</v>
      </c>
      <c r="X4517" s="2"/>
    </row>
    <row r="4518" spans="1:24" ht="63.75" customHeight="1" outlineLevel="1" x14ac:dyDescent="0.25">
      <c r="A4518" s="2" t="s">
        <v>8936</v>
      </c>
      <c r="B4518" s="3" t="s">
        <v>27</v>
      </c>
      <c r="C4518" s="5" t="s">
        <v>4999</v>
      </c>
      <c r="D4518" s="5" t="s">
        <v>5000</v>
      </c>
      <c r="E4518" s="5" t="s">
        <v>5000</v>
      </c>
      <c r="F4518" s="2"/>
      <c r="G4518" s="5" t="s">
        <v>29</v>
      </c>
      <c r="H4518" s="4">
        <v>50</v>
      </c>
      <c r="I4518" s="2">
        <v>710000000</v>
      </c>
      <c r="J4518" s="2" t="s">
        <v>11537</v>
      </c>
      <c r="K4518" s="2" t="s">
        <v>4990</v>
      </c>
      <c r="L4518" s="2" t="s">
        <v>1140</v>
      </c>
      <c r="M4518" s="2"/>
      <c r="N4518" s="2" t="s">
        <v>453</v>
      </c>
      <c r="O4518" s="21" t="s">
        <v>61</v>
      </c>
      <c r="P4518" s="2"/>
      <c r="Q4518" s="2"/>
      <c r="R4518" s="2"/>
      <c r="S4518" s="9"/>
      <c r="T4518" s="9">
        <v>100000</v>
      </c>
      <c r="U4518" s="9">
        <f t="shared" si="362"/>
        <v>112000.00000000001</v>
      </c>
      <c r="V4518" s="2" t="s">
        <v>345</v>
      </c>
      <c r="W4518" s="2">
        <v>2014</v>
      </c>
      <c r="X4518" s="2"/>
    </row>
    <row r="4519" spans="1:24" ht="76.5" customHeight="1" outlineLevel="1" x14ac:dyDescent="0.25">
      <c r="A4519" s="2" t="s">
        <v>1692</v>
      </c>
      <c r="B4519" s="3" t="s">
        <v>27</v>
      </c>
      <c r="C4519" s="10" t="s">
        <v>5001</v>
      </c>
      <c r="D4519" s="5" t="s">
        <v>5002</v>
      </c>
      <c r="E4519" s="5" t="s">
        <v>5002</v>
      </c>
      <c r="F4519" s="2"/>
      <c r="G4519" s="5" t="s">
        <v>350</v>
      </c>
      <c r="H4519" s="4">
        <v>100</v>
      </c>
      <c r="I4519" s="2">
        <v>710000000</v>
      </c>
      <c r="J4519" s="2" t="s">
        <v>11537</v>
      </c>
      <c r="K4519" s="2" t="s">
        <v>9741</v>
      </c>
      <c r="L4519" s="2" t="s">
        <v>1140</v>
      </c>
      <c r="M4519" s="2"/>
      <c r="N4519" s="2" t="s">
        <v>453</v>
      </c>
      <c r="O4519" s="21" t="s">
        <v>61</v>
      </c>
      <c r="P4519" s="2"/>
      <c r="Q4519" s="2"/>
      <c r="R4519" s="2"/>
      <c r="S4519" s="9"/>
      <c r="T4519" s="9">
        <v>100000</v>
      </c>
      <c r="U4519" s="9">
        <f t="shared" si="362"/>
        <v>112000.00000000001</v>
      </c>
      <c r="V4519" s="2" t="s">
        <v>345</v>
      </c>
      <c r="W4519" s="2">
        <v>2014</v>
      </c>
      <c r="X4519" s="2"/>
    </row>
    <row r="4520" spans="1:24" ht="63.75" customHeight="1" outlineLevel="1" x14ac:dyDescent="0.25">
      <c r="A4520" s="2" t="s">
        <v>5997</v>
      </c>
      <c r="B4520" s="3" t="s">
        <v>27</v>
      </c>
      <c r="C4520" s="10" t="s">
        <v>3107</v>
      </c>
      <c r="D4520" s="5" t="s">
        <v>5003</v>
      </c>
      <c r="E4520" s="5" t="s">
        <v>5004</v>
      </c>
      <c r="F4520" s="2"/>
      <c r="G4520" s="5" t="s">
        <v>350</v>
      </c>
      <c r="H4520" s="4">
        <v>100</v>
      </c>
      <c r="I4520" s="2">
        <v>710000000</v>
      </c>
      <c r="J4520" s="2" t="s">
        <v>11537</v>
      </c>
      <c r="K4520" s="2" t="s">
        <v>1451</v>
      </c>
      <c r="L4520" s="2" t="s">
        <v>1140</v>
      </c>
      <c r="M4520" s="2"/>
      <c r="N4520" s="2" t="s">
        <v>453</v>
      </c>
      <c r="O4520" s="21" t="s">
        <v>61</v>
      </c>
      <c r="P4520" s="2"/>
      <c r="Q4520" s="2"/>
      <c r="R4520" s="2"/>
      <c r="S4520" s="9"/>
      <c r="T4520" s="9">
        <v>260000</v>
      </c>
      <c r="U4520" s="9">
        <f t="shared" si="362"/>
        <v>291200</v>
      </c>
      <c r="V4520" s="2" t="s">
        <v>345</v>
      </c>
      <c r="W4520" s="2">
        <v>2014</v>
      </c>
      <c r="X4520" s="2"/>
    </row>
    <row r="4521" spans="1:24" ht="76.5" customHeight="1" outlineLevel="1" x14ac:dyDescent="0.25">
      <c r="A4521" s="2" t="s">
        <v>6539</v>
      </c>
      <c r="B4521" s="3" t="s">
        <v>27</v>
      </c>
      <c r="C4521" s="41" t="s">
        <v>1348</v>
      </c>
      <c r="D4521" s="42" t="s">
        <v>1347</v>
      </c>
      <c r="E4521" s="42" t="s">
        <v>1347</v>
      </c>
      <c r="F4521" s="30" t="s">
        <v>5726</v>
      </c>
      <c r="G4521" s="34" t="s">
        <v>350</v>
      </c>
      <c r="H4521" s="4">
        <v>50</v>
      </c>
      <c r="I4521" s="2">
        <v>710000000</v>
      </c>
      <c r="J4521" s="2" t="s">
        <v>11537</v>
      </c>
      <c r="K4521" s="30" t="s">
        <v>5417</v>
      </c>
      <c r="L4521" s="2" t="s">
        <v>1148</v>
      </c>
      <c r="M4521" s="30"/>
      <c r="N4521" s="2" t="s">
        <v>453</v>
      </c>
      <c r="O4521" s="35">
        <v>0</v>
      </c>
      <c r="P4521" s="30"/>
      <c r="Q4521" s="5"/>
      <c r="R4521" s="5"/>
      <c r="S4521" s="9"/>
      <c r="T4521" s="9">
        <v>50000</v>
      </c>
      <c r="U4521" s="9">
        <f t="shared" si="362"/>
        <v>56000.000000000007</v>
      </c>
      <c r="V4521" s="2" t="s">
        <v>345</v>
      </c>
      <c r="W4521" s="2">
        <v>2014</v>
      </c>
      <c r="X4521" s="2"/>
    </row>
    <row r="4522" spans="1:24" ht="76.5" customHeight="1" outlineLevel="1" x14ac:dyDescent="0.25">
      <c r="A4522" s="2" t="s">
        <v>1693</v>
      </c>
      <c r="B4522" s="3" t="s">
        <v>27</v>
      </c>
      <c r="C4522" s="41" t="s">
        <v>1348</v>
      </c>
      <c r="D4522" s="42" t="s">
        <v>1347</v>
      </c>
      <c r="E4522" s="42" t="s">
        <v>1347</v>
      </c>
      <c r="F4522" s="30" t="s">
        <v>5727</v>
      </c>
      <c r="G4522" s="34" t="s">
        <v>350</v>
      </c>
      <c r="H4522" s="4">
        <v>50</v>
      </c>
      <c r="I4522" s="2">
        <v>710000000</v>
      </c>
      <c r="J4522" s="2" t="s">
        <v>11537</v>
      </c>
      <c r="K4522" s="30" t="s">
        <v>5417</v>
      </c>
      <c r="L4522" s="2" t="s">
        <v>1148</v>
      </c>
      <c r="M4522" s="30"/>
      <c r="N4522" s="2" t="s">
        <v>453</v>
      </c>
      <c r="O4522" s="35">
        <v>0</v>
      </c>
      <c r="P4522" s="30"/>
      <c r="Q4522" s="5"/>
      <c r="R4522" s="5"/>
      <c r="S4522" s="9"/>
      <c r="T4522" s="9">
        <v>450000</v>
      </c>
      <c r="U4522" s="9">
        <f>T4522*1.12</f>
        <v>504000.00000000006</v>
      </c>
      <c r="V4522" s="2" t="s">
        <v>345</v>
      </c>
      <c r="W4522" s="2">
        <v>2014</v>
      </c>
      <c r="X4522" s="2"/>
    </row>
    <row r="4523" spans="1:24" ht="76.5" customHeight="1" outlineLevel="1" x14ac:dyDescent="0.25">
      <c r="A4523" s="2" t="s">
        <v>1694</v>
      </c>
      <c r="B4523" s="3" t="s">
        <v>27</v>
      </c>
      <c r="C4523" s="41" t="s">
        <v>1348</v>
      </c>
      <c r="D4523" s="42" t="s">
        <v>1347</v>
      </c>
      <c r="E4523" s="42" t="s">
        <v>1347</v>
      </c>
      <c r="F4523" s="30" t="s">
        <v>5728</v>
      </c>
      <c r="G4523" s="34" t="s">
        <v>350</v>
      </c>
      <c r="H4523" s="4">
        <v>50</v>
      </c>
      <c r="I4523" s="2">
        <v>710000000</v>
      </c>
      <c r="J4523" s="2" t="s">
        <v>11537</v>
      </c>
      <c r="K4523" s="30" t="s">
        <v>5417</v>
      </c>
      <c r="L4523" s="2" t="s">
        <v>1148</v>
      </c>
      <c r="M4523" s="30"/>
      <c r="N4523" s="2" t="s">
        <v>453</v>
      </c>
      <c r="O4523" s="35">
        <v>0</v>
      </c>
      <c r="P4523" s="30"/>
      <c r="Q4523" s="5"/>
      <c r="R4523" s="5"/>
      <c r="S4523" s="9"/>
      <c r="T4523" s="9">
        <v>50000</v>
      </c>
      <c r="U4523" s="9">
        <f>T4523*1.12</f>
        <v>56000.000000000007</v>
      </c>
      <c r="V4523" s="2" t="s">
        <v>345</v>
      </c>
      <c r="W4523" s="2">
        <v>2014</v>
      </c>
      <c r="X4523" s="2"/>
    </row>
    <row r="4524" spans="1:24" ht="76.5" customHeight="1" outlineLevel="1" x14ac:dyDescent="0.25">
      <c r="A4524" s="2" t="s">
        <v>1695</v>
      </c>
      <c r="B4524" s="3" t="s">
        <v>27</v>
      </c>
      <c r="C4524" s="41" t="s">
        <v>1348</v>
      </c>
      <c r="D4524" s="42" t="s">
        <v>1347</v>
      </c>
      <c r="E4524" s="42" t="s">
        <v>1347</v>
      </c>
      <c r="F4524" s="30" t="s">
        <v>5729</v>
      </c>
      <c r="G4524" s="34" t="s">
        <v>350</v>
      </c>
      <c r="H4524" s="4">
        <v>50</v>
      </c>
      <c r="I4524" s="2">
        <v>710000000</v>
      </c>
      <c r="J4524" s="2" t="s">
        <v>11537</v>
      </c>
      <c r="K4524" s="30" t="s">
        <v>5417</v>
      </c>
      <c r="L4524" s="2" t="s">
        <v>1148</v>
      </c>
      <c r="M4524" s="30"/>
      <c r="N4524" s="2" t="s">
        <v>453</v>
      </c>
      <c r="O4524" s="35">
        <v>0</v>
      </c>
      <c r="P4524" s="30"/>
      <c r="Q4524" s="5"/>
      <c r="R4524" s="5"/>
      <c r="S4524" s="9"/>
      <c r="T4524" s="9">
        <v>100000</v>
      </c>
      <c r="U4524" s="9">
        <f>T4524*1.12</f>
        <v>112000.00000000001</v>
      </c>
      <c r="V4524" s="2" t="s">
        <v>345</v>
      </c>
      <c r="W4524" s="2">
        <v>2014</v>
      </c>
      <c r="X4524" s="2"/>
    </row>
    <row r="4525" spans="1:24" ht="76.5" customHeight="1" outlineLevel="1" x14ac:dyDescent="0.25">
      <c r="A4525" s="2" t="s">
        <v>1696</v>
      </c>
      <c r="B4525" s="3" t="s">
        <v>27</v>
      </c>
      <c r="C4525" s="41" t="s">
        <v>1348</v>
      </c>
      <c r="D4525" s="42" t="s">
        <v>1347</v>
      </c>
      <c r="E4525" s="42" t="s">
        <v>1347</v>
      </c>
      <c r="F4525" s="30" t="s">
        <v>5729</v>
      </c>
      <c r="G4525" s="34" t="s">
        <v>350</v>
      </c>
      <c r="H4525" s="4">
        <v>50</v>
      </c>
      <c r="I4525" s="2">
        <v>710000000</v>
      </c>
      <c r="J4525" s="2" t="s">
        <v>11537</v>
      </c>
      <c r="K4525" s="30" t="s">
        <v>5417</v>
      </c>
      <c r="L4525" s="2" t="s">
        <v>1148</v>
      </c>
      <c r="M4525" s="30"/>
      <c r="N4525" s="2" t="s">
        <v>453</v>
      </c>
      <c r="O4525" s="35">
        <v>0</v>
      </c>
      <c r="P4525" s="30"/>
      <c r="Q4525" s="5"/>
      <c r="R4525" s="5"/>
      <c r="S4525" s="9"/>
      <c r="T4525" s="9">
        <v>150000</v>
      </c>
      <c r="U4525" s="9">
        <f>T4525*1.12</f>
        <v>168000.00000000003</v>
      </c>
      <c r="V4525" s="2" t="s">
        <v>345</v>
      </c>
      <c r="W4525" s="2">
        <v>2014</v>
      </c>
      <c r="X4525" s="2"/>
    </row>
    <row r="4526" spans="1:24" ht="76.5" customHeight="1" outlineLevel="1" x14ac:dyDescent="0.25">
      <c r="A4526" s="2" t="s">
        <v>1697</v>
      </c>
      <c r="B4526" s="3" t="s">
        <v>27</v>
      </c>
      <c r="C4526" s="2" t="s">
        <v>3107</v>
      </c>
      <c r="D4526" s="10" t="s">
        <v>5003</v>
      </c>
      <c r="E4526" s="10" t="s">
        <v>5004</v>
      </c>
      <c r="F4526" s="30" t="s">
        <v>5730</v>
      </c>
      <c r="G4526" s="34" t="s">
        <v>350</v>
      </c>
      <c r="H4526" s="4">
        <v>50</v>
      </c>
      <c r="I4526" s="2">
        <v>710000000</v>
      </c>
      <c r="J4526" s="2" t="s">
        <v>11537</v>
      </c>
      <c r="K4526" s="30" t="s">
        <v>6016</v>
      </c>
      <c r="L4526" s="2" t="s">
        <v>1148</v>
      </c>
      <c r="M4526" s="30"/>
      <c r="N4526" s="2" t="s">
        <v>453</v>
      </c>
      <c r="O4526" s="35">
        <v>0</v>
      </c>
      <c r="P4526" s="30"/>
      <c r="Q4526" s="5"/>
      <c r="R4526" s="5"/>
      <c r="S4526" s="9"/>
      <c r="T4526" s="9">
        <v>120000</v>
      </c>
      <c r="U4526" s="9">
        <f t="shared" si="362"/>
        <v>134400</v>
      </c>
      <c r="V4526" s="2" t="s">
        <v>345</v>
      </c>
      <c r="W4526" s="2">
        <v>2014</v>
      </c>
      <c r="X4526" s="2"/>
    </row>
    <row r="4527" spans="1:24" ht="76.5" customHeight="1" outlineLevel="1" x14ac:dyDescent="0.25">
      <c r="A4527" s="2" t="s">
        <v>1698</v>
      </c>
      <c r="B4527" s="3" t="s">
        <v>27</v>
      </c>
      <c r="C4527" s="2" t="s">
        <v>3107</v>
      </c>
      <c r="D4527" s="10" t="s">
        <v>5003</v>
      </c>
      <c r="E4527" s="10" t="s">
        <v>5004</v>
      </c>
      <c r="F4527" s="30" t="s">
        <v>5731</v>
      </c>
      <c r="G4527" s="34" t="s">
        <v>350</v>
      </c>
      <c r="H4527" s="4">
        <v>50</v>
      </c>
      <c r="I4527" s="2">
        <v>710000000</v>
      </c>
      <c r="J4527" s="2" t="s">
        <v>11537</v>
      </c>
      <c r="K4527" s="30" t="s">
        <v>6016</v>
      </c>
      <c r="L4527" s="2" t="s">
        <v>1148</v>
      </c>
      <c r="M4527" s="30"/>
      <c r="N4527" s="2" t="s">
        <v>453</v>
      </c>
      <c r="O4527" s="35">
        <v>0</v>
      </c>
      <c r="P4527" s="30"/>
      <c r="Q4527" s="5"/>
      <c r="R4527" s="5"/>
      <c r="S4527" s="9"/>
      <c r="T4527" s="9">
        <v>120000</v>
      </c>
      <c r="U4527" s="9">
        <f>T4527*1.12</f>
        <v>134400</v>
      </c>
      <c r="V4527" s="2" t="s">
        <v>345</v>
      </c>
      <c r="W4527" s="2">
        <v>2014</v>
      </c>
      <c r="X4527" s="2"/>
    </row>
    <row r="4528" spans="1:24" ht="76.5" customHeight="1" outlineLevel="1" x14ac:dyDescent="0.25">
      <c r="A4528" s="2" t="s">
        <v>1699</v>
      </c>
      <c r="B4528" s="3" t="s">
        <v>27</v>
      </c>
      <c r="C4528" s="10" t="s">
        <v>10021</v>
      </c>
      <c r="D4528" s="10" t="s">
        <v>10022</v>
      </c>
      <c r="E4528" s="10" t="s">
        <v>10023</v>
      </c>
      <c r="F4528" s="30" t="s">
        <v>5732</v>
      </c>
      <c r="G4528" s="34" t="s">
        <v>29</v>
      </c>
      <c r="H4528" s="4">
        <v>50</v>
      </c>
      <c r="I4528" s="2">
        <v>710000000</v>
      </c>
      <c r="J4528" s="2" t="s">
        <v>11537</v>
      </c>
      <c r="K4528" s="30" t="s">
        <v>5417</v>
      </c>
      <c r="L4528" s="2" t="s">
        <v>1148</v>
      </c>
      <c r="M4528" s="30"/>
      <c r="N4528" s="2" t="s">
        <v>453</v>
      </c>
      <c r="O4528" s="35">
        <v>0</v>
      </c>
      <c r="P4528" s="30"/>
      <c r="Q4528" s="5"/>
      <c r="R4528" s="5"/>
      <c r="S4528" s="9"/>
      <c r="T4528" s="9">
        <v>240000</v>
      </c>
      <c r="U4528" s="9">
        <f>T4528*1.12</f>
        <v>268800</v>
      </c>
      <c r="V4528" s="2" t="s">
        <v>345</v>
      </c>
      <c r="W4528" s="2">
        <v>2014</v>
      </c>
      <c r="X4528" s="2"/>
    </row>
    <row r="4529" spans="1:24" ht="89.25" customHeight="1" outlineLevel="1" x14ac:dyDescent="0.25">
      <c r="A4529" s="2" t="s">
        <v>1700</v>
      </c>
      <c r="B4529" s="3" t="s">
        <v>27</v>
      </c>
      <c r="C4529" s="5" t="s">
        <v>5733</v>
      </c>
      <c r="D4529" s="5" t="s">
        <v>1300</v>
      </c>
      <c r="E4529" s="5" t="s">
        <v>5734</v>
      </c>
      <c r="F4529" s="121" t="s">
        <v>5735</v>
      </c>
      <c r="G4529" s="34" t="s">
        <v>29</v>
      </c>
      <c r="H4529" s="4">
        <v>50</v>
      </c>
      <c r="I4529" s="2">
        <v>710000000</v>
      </c>
      <c r="J4529" s="2" t="s">
        <v>11537</v>
      </c>
      <c r="K4529" s="30" t="s">
        <v>5417</v>
      </c>
      <c r="L4529" s="2" t="s">
        <v>1148</v>
      </c>
      <c r="M4529" s="30"/>
      <c r="N4529" s="2" t="s">
        <v>453</v>
      </c>
      <c r="O4529" s="35">
        <v>0</v>
      </c>
      <c r="P4529" s="30"/>
      <c r="Q4529" s="5"/>
      <c r="R4529" s="5"/>
      <c r="S4529" s="9"/>
      <c r="T4529" s="9">
        <v>20000</v>
      </c>
      <c r="U4529" s="9">
        <f>T4529*1.12</f>
        <v>22400.000000000004</v>
      </c>
      <c r="V4529" s="2" t="s">
        <v>345</v>
      </c>
      <c r="W4529" s="2">
        <v>2014</v>
      </c>
      <c r="X4529" s="2"/>
    </row>
    <row r="4530" spans="1:24" ht="76.5" customHeight="1" outlineLevel="1" x14ac:dyDescent="0.25">
      <c r="A4530" s="2" t="s">
        <v>1701</v>
      </c>
      <c r="B4530" s="3" t="s">
        <v>27</v>
      </c>
      <c r="C4530" s="5" t="s">
        <v>5733</v>
      </c>
      <c r="D4530" s="5" t="s">
        <v>1300</v>
      </c>
      <c r="E4530" s="5" t="s">
        <v>5734</v>
      </c>
      <c r="F4530" s="121" t="s">
        <v>5736</v>
      </c>
      <c r="G4530" s="34" t="s">
        <v>29</v>
      </c>
      <c r="H4530" s="4">
        <v>50</v>
      </c>
      <c r="I4530" s="2">
        <v>710000000</v>
      </c>
      <c r="J4530" s="2" t="s">
        <v>11537</v>
      </c>
      <c r="K4530" s="30" t="s">
        <v>5417</v>
      </c>
      <c r="L4530" s="2" t="s">
        <v>1148</v>
      </c>
      <c r="M4530" s="121"/>
      <c r="N4530" s="2" t="s">
        <v>453</v>
      </c>
      <c r="O4530" s="35">
        <v>0</v>
      </c>
      <c r="P4530" s="121"/>
      <c r="Q4530" s="5"/>
      <c r="R4530" s="5"/>
      <c r="S4530" s="9"/>
      <c r="T4530" s="9">
        <v>20000</v>
      </c>
      <c r="U4530" s="9">
        <f t="shared" si="362"/>
        <v>22400.000000000004</v>
      </c>
      <c r="V4530" s="2" t="s">
        <v>345</v>
      </c>
      <c r="W4530" s="2">
        <v>2014</v>
      </c>
      <c r="X4530" s="2"/>
    </row>
    <row r="4531" spans="1:24" ht="76.5" customHeight="1" outlineLevel="1" x14ac:dyDescent="0.25">
      <c r="A4531" s="2" t="s">
        <v>1702</v>
      </c>
      <c r="B4531" s="3" t="s">
        <v>27</v>
      </c>
      <c r="C4531" s="41" t="s">
        <v>1348</v>
      </c>
      <c r="D4531" s="42" t="s">
        <v>1347</v>
      </c>
      <c r="E4531" s="42" t="s">
        <v>1347</v>
      </c>
      <c r="F4531" s="30" t="s">
        <v>11417</v>
      </c>
      <c r="G4531" s="34" t="s">
        <v>350</v>
      </c>
      <c r="H4531" s="4">
        <v>50</v>
      </c>
      <c r="I4531" s="2">
        <v>710000000</v>
      </c>
      <c r="J4531" s="2" t="s">
        <v>11537</v>
      </c>
      <c r="K4531" s="30" t="s">
        <v>5417</v>
      </c>
      <c r="L4531" s="2" t="s">
        <v>1148</v>
      </c>
      <c r="M4531" s="30"/>
      <c r="N4531" s="2" t="s">
        <v>453</v>
      </c>
      <c r="O4531" s="35">
        <v>0</v>
      </c>
      <c r="P4531" s="30"/>
      <c r="Q4531" s="5"/>
      <c r="R4531" s="5"/>
      <c r="S4531" s="9"/>
      <c r="T4531" s="9">
        <v>60000</v>
      </c>
      <c r="U4531" s="9">
        <f t="shared" si="362"/>
        <v>67200</v>
      </c>
      <c r="V4531" s="2" t="s">
        <v>345</v>
      </c>
      <c r="W4531" s="2">
        <v>2014</v>
      </c>
      <c r="X4531" s="5"/>
    </row>
    <row r="4532" spans="1:24" ht="76.5" customHeight="1" outlineLevel="1" x14ac:dyDescent="0.25">
      <c r="A4532" s="2" t="s">
        <v>1703</v>
      </c>
      <c r="B4532" s="3" t="s">
        <v>27</v>
      </c>
      <c r="C4532" s="41" t="s">
        <v>1348</v>
      </c>
      <c r="D4532" s="42" t="s">
        <v>1347</v>
      </c>
      <c r="E4532" s="42" t="s">
        <v>1347</v>
      </c>
      <c r="F4532" s="30" t="s">
        <v>5727</v>
      </c>
      <c r="G4532" s="34" t="s">
        <v>350</v>
      </c>
      <c r="H4532" s="4">
        <v>50</v>
      </c>
      <c r="I4532" s="2">
        <v>710000000</v>
      </c>
      <c r="J4532" s="2" t="s">
        <v>11537</v>
      </c>
      <c r="K4532" s="30" t="s">
        <v>5417</v>
      </c>
      <c r="L4532" s="2" t="s">
        <v>1148</v>
      </c>
      <c r="M4532" s="30"/>
      <c r="N4532" s="2" t="s">
        <v>453</v>
      </c>
      <c r="O4532" s="35">
        <v>0</v>
      </c>
      <c r="P4532" s="30"/>
      <c r="Q4532" s="5"/>
      <c r="R4532" s="5"/>
      <c r="S4532" s="9"/>
      <c r="T4532" s="9">
        <v>100000</v>
      </c>
      <c r="U4532" s="9">
        <f>T4532*1.12</f>
        <v>112000.00000000001</v>
      </c>
      <c r="V4532" s="2" t="s">
        <v>345</v>
      </c>
      <c r="W4532" s="2">
        <v>2014</v>
      </c>
      <c r="X4532" s="5"/>
    </row>
    <row r="4533" spans="1:24" ht="76.5" customHeight="1" outlineLevel="1" x14ac:dyDescent="0.25">
      <c r="A4533" s="2" t="s">
        <v>1704</v>
      </c>
      <c r="B4533" s="3" t="s">
        <v>27</v>
      </c>
      <c r="C4533" s="41" t="s">
        <v>1348</v>
      </c>
      <c r="D4533" s="42" t="s">
        <v>1347</v>
      </c>
      <c r="E4533" s="42" t="s">
        <v>1347</v>
      </c>
      <c r="F4533" s="30" t="s">
        <v>5728</v>
      </c>
      <c r="G4533" s="34" t="s">
        <v>350</v>
      </c>
      <c r="H4533" s="4">
        <v>50</v>
      </c>
      <c r="I4533" s="2">
        <v>710000000</v>
      </c>
      <c r="J4533" s="2" t="s">
        <v>11537</v>
      </c>
      <c r="K4533" s="30" t="s">
        <v>5417</v>
      </c>
      <c r="L4533" s="2" t="s">
        <v>1148</v>
      </c>
      <c r="M4533" s="30"/>
      <c r="N4533" s="2" t="s">
        <v>453</v>
      </c>
      <c r="O4533" s="35">
        <v>0</v>
      </c>
      <c r="P4533" s="30"/>
      <c r="Q4533" s="5"/>
      <c r="R4533" s="5"/>
      <c r="S4533" s="9"/>
      <c r="T4533" s="9">
        <v>100000</v>
      </c>
      <c r="U4533" s="9">
        <f>T4533*1.12</f>
        <v>112000.00000000001</v>
      </c>
      <c r="V4533" s="2" t="s">
        <v>345</v>
      </c>
      <c r="W4533" s="2">
        <v>2014</v>
      </c>
      <c r="X4533" s="5"/>
    </row>
    <row r="4534" spans="1:24" ht="76.5" customHeight="1" outlineLevel="1" x14ac:dyDescent="0.25">
      <c r="A4534" s="2" t="s">
        <v>1705</v>
      </c>
      <c r="B4534" s="3" t="s">
        <v>27</v>
      </c>
      <c r="C4534" s="41" t="s">
        <v>1348</v>
      </c>
      <c r="D4534" s="42" t="s">
        <v>1347</v>
      </c>
      <c r="E4534" s="42" t="s">
        <v>1347</v>
      </c>
      <c r="F4534" s="30" t="s">
        <v>5729</v>
      </c>
      <c r="G4534" s="34" t="s">
        <v>350</v>
      </c>
      <c r="H4534" s="4">
        <v>50</v>
      </c>
      <c r="I4534" s="2">
        <v>710000000</v>
      </c>
      <c r="J4534" s="2" t="s">
        <v>11537</v>
      </c>
      <c r="K4534" s="30" t="s">
        <v>5417</v>
      </c>
      <c r="L4534" s="2" t="s">
        <v>1148</v>
      </c>
      <c r="M4534" s="30"/>
      <c r="N4534" s="2" t="s">
        <v>453</v>
      </c>
      <c r="O4534" s="35">
        <v>0</v>
      </c>
      <c r="P4534" s="30"/>
      <c r="Q4534" s="5"/>
      <c r="R4534" s="5"/>
      <c r="S4534" s="9"/>
      <c r="T4534" s="9">
        <v>50000</v>
      </c>
      <c r="U4534" s="9">
        <f>T4534*1.12</f>
        <v>56000.000000000007</v>
      </c>
      <c r="V4534" s="2" t="s">
        <v>345</v>
      </c>
      <c r="W4534" s="2">
        <v>2014</v>
      </c>
      <c r="X4534" s="5"/>
    </row>
    <row r="4535" spans="1:24" ht="76.5" customHeight="1" outlineLevel="1" x14ac:dyDescent="0.25">
      <c r="A4535" s="2" t="s">
        <v>1706</v>
      </c>
      <c r="B4535" s="3" t="s">
        <v>27</v>
      </c>
      <c r="C4535" s="2" t="s">
        <v>3107</v>
      </c>
      <c r="D4535" s="10" t="s">
        <v>5003</v>
      </c>
      <c r="E4535" s="10" t="s">
        <v>5004</v>
      </c>
      <c r="F4535" s="30" t="s">
        <v>5800</v>
      </c>
      <c r="G4535" s="34" t="s">
        <v>350</v>
      </c>
      <c r="H4535" s="4">
        <v>50</v>
      </c>
      <c r="I4535" s="2">
        <v>710000000</v>
      </c>
      <c r="J4535" s="2" t="s">
        <v>11537</v>
      </c>
      <c r="K4535" s="30" t="s">
        <v>5417</v>
      </c>
      <c r="L4535" s="2" t="s">
        <v>1148</v>
      </c>
      <c r="M4535" s="30"/>
      <c r="N4535" s="2" t="s">
        <v>453</v>
      </c>
      <c r="O4535" s="35">
        <v>0</v>
      </c>
      <c r="P4535" s="30"/>
      <c r="Q4535" s="5"/>
      <c r="R4535" s="5"/>
      <c r="S4535" s="9"/>
      <c r="T4535" s="9">
        <v>120000</v>
      </c>
      <c r="U4535" s="9">
        <f t="shared" si="362"/>
        <v>134400</v>
      </c>
      <c r="V4535" s="2" t="s">
        <v>345</v>
      </c>
      <c r="W4535" s="2">
        <v>2014</v>
      </c>
      <c r="X4535" s="5"/>
    </row>
    <row r="4536" spans="1:24" ht="76.5" customHeight="1" outlineLevel="1" x14ac:dyDescent="0.25">
      <c r="A4536" s="2" t="s">
        <v>1707</v>
      </c>
      <c r="B4536" s="3" t="s">
        <v>27</v>
      </c>
      <c r="C4536" s="2" t="s">
        <v>3107</v>
      </c>
      <c r="D4536" s="10" t="s">
        <v>5003</v>
      </c>
      <c r="E4536" s="10" t="s">
        <v>5004</v>
      </c>
      <c r="F4536" s="30" t="s">
        <v>5801</v>
      </c>
      <c r="G4536" s="34" t="s">
        <v>350</v>
      </c>
      <c r="H4536" s="4">
        <v>50</v>
      </c>
      <c r="I4536" s="2">
        <v>710000000</v>
      </c>
      <c r="J4536" s="2" t="s">
        <v>11537</v>
      </c>
      <c r="K4536" s="30" t="s">
        <v>5417</v>
      </c>
      <c r="L4536" s="2" t="s">
        <v>1148</v>
      </c>
      <c r="M4536" s="30"/>
      <c r="N4536" s="2" t="s">
        <v>453</v>
      </c>
      <c r="O4536" s="35">
        <v>0</v>
      </c>
      <c r="P4536" s="30"/>
      <c r="Q4536" s="5"/>
      <c r="R4536" s="5"/>
      <c r="S4536" s="9"/>
      <c r="T4536" s="9">
        <v>181000</v>
      </c>
      <c r="U4536" s="9">
        <f>T4536*1.12</f>
        <v>202720.00000000003</v>
      </c>
      <c r="V4536" s="2" t="s">
        <v>345</v>
      </c>
      <c r="W4536" s="2">
        <v>2014</v>
      </c>
      <c r="X4536" s="5"/>
    </row>
    <row r="4537" spans="1:24" ht="76.5" customHeight="1" outlineLevel="1" x14ac:dyDescent="0.25">
      <c r="A4537" s="2" t="s">
        <v>1708</v>
      </c>
      <c r="B4537" s="3" t="s">
        <v>27</v>
      </c>
      <c r="C4537" s="2" t="s">
        <v>3107</v>
      </c>
      <c r="D4537" s="10" t="s">
        <v>5003</v>
      </c>
      <c r="E4537" s="10" t="s">
        <v>5004</v>
      </c>
      <c r="F4537" s="30" t="s">
        <v>5802</v>
      </c>
      <c r="G4537" s="34" t="s">
        <v>350</v>
      </c>
      <c r="H4537" s="4">
        <v>50</v>
      </c>
      <c r="I4537" s="2">
        <v>710000000</v>
      </c>
      <c r="J4537" s="2" t="s">
        <v>11537</v>
      </c>
      <c r="K4537" s="30" t="s">
        <v>5417</v>
      </c>
      <c r="L4537" s="2" t="s">
        <v>1148</v>
      </c>
      <c r="M4537" s="30"/>
      <c r="N4537" s="2" t="s">
        <v>453</v>
      </c>
      <c r="O4537" s="35">
        <v>0</v>
      </c>
      <c r="P4537" s="30"/>
      <c r="Q4537" s="5"/>
      <c r="R4537" s="5"/>
      <c r="S4537" s="9"/>
      <c r="T4537" s="9">
        <v>120000</v>
      </c>
      <c r="U4537" s="9">
        <f>T4537*1.12</f>
        <v>134400</v>
      </c>
      <c r="V4537" s="2" t="s">
        <v>345</v>
      </c>
      <c r="W4537" s="2">
        <v>2014</v>
      </c>
      <c r="X4537" s="5"/>
    </row>
    <row r="4538" spans="1:24" ht="76.5" customHeight="1" outlineLevel="1" x14ac:dyDescent="0.25">
      <c r="A4538" s="2" t="s">
        <v>1709</v>
      </c>
      <c r="B4538" s="3" t="s">
        <v>27</v>
      </c>
      <c r="C4538" s="10" t="s">
        <v>10021</v>
      </c>
      <c r="D4538" s="10" t="s">
        <v>10022</v>
      </c>
      <c r="E4538" s="10" t="s">
        <v>10023</v>
      </c>
      <c r="F4538" s="30" t="s">
        <v>5732</v>
      </c>
      <c r="G4538" s="34" t="s">
        <v>29</v>
      </c>
      <c r="H4538" s="4">
        <v>50</v>
      </c>
      <c r="I4538" s="2">
        <v>710000000</v>
      </c>
      <c r="J4538" s="2" t="s">
        <v>11537</v>
      </c>
      <c r="K4538" s="30" t="s">
        <v>5417</v>
      </c>
      <c r="L4538" s="2" t="s">
        <v>1148</v>
      </c>
      <c r="M4538" s="30"/>
      <c r="N4538" s="2" t="s">
        <v>453</v>
      </c>
      <c r="O4538" s="35">
        <v>0</v>
      </c>
      <c r="P4538" s="30"/>
      <c r="Q4538" s="5"/>
      <c r="R4538" s="5"/>
      <c r="S4538" s="9"/>
      <c r="T4538" s="9">
        <v>80000</v>
      </c>
      <c r="U4538" s="9">
        <f>T4538*1.12</f>
        <v>89600.000000000015</v>
      </c>
      <c r="V4538" s="2" t="s">
        <v>345</v>
      </c>
      <c r="W4538" s="2">
        <v>2014</v>
      </c>
      <c r="X4538" s="5"/>
    </row>
    <row r="4539" spans="1:24" ht="76.5" customHeight="1" outlineLevel="1" x14ac:dyDescent="0.25">
      <c r="A4539" s="2" t="s">
        <v>1710</v>
      </c>
      <c r="B4539" s="3" t="s">
        <v>27</v>
      </c>
      <c r="C4539" s="5" t="s">
        <v>5733</v>
      </c>
      <c r="D4539" s="5" t="s">
        <v>1300</v>
      </c>
      <c r="E4539" s="5" t="s">
        <v>5734</v>
      </c>
      <c r="F4539" s="121" t="s">
        <v>5803</v>
      </c>
      <c r="G4539" s="34" t="s">
        <v>29</v>
      </c>
      <c r="H4539" s="4">
        <v>50</v>
      </c>
      <c r="I4539" s="2">
        <v>710000000</v>
      </c>
      <c r="J4539" s="2" t="s">
        <v>11537</v>
      </c>
      <c r="K4539" s="30" t="s">
        <v>6014</v>
      </c>
      <c r="L4539" s="2" t="s">
        <v>1149</v>
      </c>
      <c r="M4539" s="30"/>
      <c r="N4539" s="2" t="s">
        <v>453</v>
      </c>
      <c r="O4539" s="35">
        <v>0</v>
      </c>
      <c r="P4539" s="30"/>
      <c r="Q4539" s="5"/>
      <c r="R4539" s="5"/>
      <c r="S4539" s="9"/>
      <c r="T4539" s="9">
        <v>100000</v>
      </c>
      <c r="U4539" s="9">
        <f>T4539*1.12</f>
        <v>112000.00000000001</v>
      </c>
      <c r="V4539" s="2" t="s">
        <v>345</v>
      </c>
      <c r="W4539" s="2">
        <v>2014</v>
      </c>
      <c r="X4539" s="5"/>
    </row>
    <row r="4540" spans="1:24" ht="76.5" customHeight="1" outlineLevel="1" x14ac:dyDescent="0.25">
      <c r="A4540" s="2" t="s">
        <v>1711</v>
      </c>
      <c r="B4540" s="3" t="s">
        <v>27</v>
      </c>
      <c r="C4540" s="94" t="s">
        <v>1278</v>
      </c>
      <c r="D4540" s="91" t="s">
        <v>1277</v>
      </c>
      <c r="E4540" s="91" t="s">
        <v>1277</v>
      </c>
      <c r="F4540" s="30" t="s">
        <v>4175</v>
      </c>
      <c r="G4540" s="34" t="s">
        <v>350</v>
      </c>
      <c r="H4540" s="4">
        <v>50</v>
      </c>
      <c r="I4540" s="2">
        <v>710000000</v>
      </c>
      <c r="J4540" s="2" t="s">
        <v>11537</v>
      </c>
      <c r="K4540" s="30" t="s">
        <v>6014</v>
      </c>
      <c r="L4540" s="2" t="s">
        <v>1149</v>
      </c>
      <c r="M4540" s="30"/>
      <c r="N4540" s="2" t="s">
        <v>453</v>
      </c>
      <c r="O4540" s="35">
        <v>0</v>
      </c>
      <c r="P4540" s="30"/>
      <c r="Q4540" s="5"/>
      <c r="R4540" s="5"/>
      <c r="S4540" s="9"/>
      <c r="T4540" s="9">
        <v>505000</v>
      </c>
      <c r="U4540" s="9">
        <f t="shared" si="362"/>
        <v>565600</v>
      </c>
      <c r="V4540" s="2" t="s">
        <v>345</v>
      </c>
      <c r="W4540" s="2">
        <v>2014</v>
      </c>
      <c r="X4540" s="5"/>
    </row>
    <row r="4541" spans="1:24" ht="63.75" customHeight="1" outlineLevel="1" x14ac:dyDescent="0.25">
      <c r="A4541" s="2" t="s">
        <v>1712</v>
      </c>
      <c r="B4541" s="3" t="s">
        <v>27</v>
      </c>
      <c r="C4541" s="2" t="s">
        <v>2767</v>
      </c>
      <c r="D4541" s="13" t="s">
        <v>12619</v>
      </c>
      <c r="E4541" s="13" t="s">
        <v>12619</v>
      </c>
      <c r="F4541" s="13"/>
      <c r="G4541" s="2" t="s">
        <v>350</v>
      </c>
      <c r="H4541" s="2">
        <v>100</v>
      </c>
      <c r="I4541" s="2">
        <v>710000000</v>
      </c>
      <c r="J4541" s="2" t="s">
        <v>11537</v>
      </c>
      <c r="K4541" s="14" t="s">
        <v>6189</v>
      </c>
      <c r="L4541" s="5" t="s">
        <v>1153</v>
      </c>
      <c r="M4541" s="2"/>
      <c r="N4541" s="2" t="s">
        <v>453</v>
      </c>
      <c r="O4541" s="15" t="s">
        <v>61</v>
      </c>
      <c r="P4541" s="2"/>
      <c r="Q4541" s="2"/>
      <c r="R4541" s="5"/>
      <c r="S4541" s="9"/>
      <c r="T4541" s="9">
        <v>14000</v>
      </c>
      <c r="U4541" s="9">
        <f>T4541*1.12</f>
        <v>15680.000000000002</v>
      </c>
      <c r="V4541" s="2" t="s">
        <v>345</v>
      </c>
      <c r="W4541" s="2">
        <v>2014</v>
      </c>
      <c r="X4541" s="2"/>
    </row>
    <row r="4542" spans="1:24" ht="63.75" customHeight="1" outlineLevel="1" x14ac:dyDescent="0.25">
      <c r="A4542" s="2" t="s">
        <v>1713</v>
      </c>
      <c r="B4542" s="2" t="s">
        <v>27</v>
      </c>
      <c r="C4542" s="2" t="s">
        <v>2767</v>
      </c>
      <c r="D4542" s="13" t="s">
        <v>12619</v>
      </c>
      <c r="E4542" s="13" t="s">
        <v>12619</v>
      </c>
      <c r="F4542" s="13"/>
      <c r="G4542" s="2" t="s">
        <v>350</v>
      </c>
      <c r="H4542" s="2">
        <v>100</v>
      </c>
      <c r="I4542" s="2">
        <v>710000000</v>
      </c>
      <c r="J4542" s="2" t="s">
        <v>11537</v>
      </c>
      <c r="K4542" s="14" t="s">
        <v>6189</v>
      </c>
      <c r="L4542" s="2" t="s">
        <v>1145</v>
      </c>
      <c r="M4542" s="2"/>
      <c r="N4542" s="2" t="s">
        <v>453</v>
      </c>
      <c r="O4542" s="35" t="s">
        <v>8240</v>
      </c>
      <c r="P4542" s="36"/>
      <c r="Q4542" s="2"/>
      <c r="R4542" s="5"/>
      <c r="S4542" s="9"/>
      <c r="T4542" s="9">
        <v>14000</v>
      </c>
      <c r="U4542" s="9">
        <f>T4542*1.12</f>
        <v>15680.000000000002</v>
      </c>
      <c r="V4542" s="2" t="s">
        <v>345</v>
      </c>
      <c r="W4542" s="2">
        <v>2014</v>
      </c>
      <c r="X4542" s="2"/>
    </row>
    <row r="4543" spans="1:24" ht="63.75" customHeight="1" outlineLevel="1" x14ac:dyDescent="0.25">
      <c r="A4543" s="2" t="s">
        <v>1714</v>
      </c>
      <c r="B4543" s="2" t="s">
        <v>27</v>
      </c>
      <c r="C4543" s="2" t="s">
        <v>2759</v>
      </c>
      <c r="D4543" s="10" t="s">
        <v>9087</v>
      </c>
      <c r="E4543" s="10" t="s">
        <v>9087</v>
      </c>
      <c r="F4543" s="13" t="s">
        <v>5975</v>
      </c>
      <c r="G4543" s="2" t="s">
        <v>350</v>
      </c>
      <c r="H4543" s="2">
        <v>100</v>
      </c>
      <c r="I4543" s="2">
        <v>710000000</v>
      </c>
      <c r="J4543" s="2" t="s">
        <v>11537</v>
      </c>
      <c r="K4543" s="14" t="s">
        <v>6189</v>
      </c>
      <c r="L4543" s="2" t="s">
        <v>1145</v>
      </c>
      <c r="M4543" s="2"/>
      <c r="N4543" s="2" t="s">
        <v>453</v>
      </c>
      <c r="O4543" s="35" t="s">
        <v>8240</v>
      </c>
      <c r="P4543" s="36"/>
      <c r="Q4543" s="2"/>
      <c r="R4543" s="5"/>
      <c r="S4543" s="9"/>
      <c r="T4543" s="9">
        <v>268000</v>
      </c>
      <c r="U4543" s="9">
        <f t="shared" ref="U4543:U4561" si="363">T4543*1.12</f>
        <v>300160</v>
      </c>
      <c r="V4543" s="2" t="s">
        <v>345</v>
      </c>
      <c r="W4543" s="2">
        <v>2014</v>
      </c>
      <c r="X4543" s="2"/>
    </row>
    <row r="4544" spans="1:24" ht="63.75" customHeight="1" outlineLevel="1" x14ac:dyDescent="0.25">
      <c r="A4544" s="2" t="s">
        <v>1715</v>
      </c>
      <c r="B4544" s="3" t="s">
        <v>27</v>
      </c>
      <c r="C4544" s="2" t="s">
        <v>3107</v>
      </c>
      <c r="D4544" s="10" t="s">
        <v>5003</v>
      </c>
      <c r="E4544" s="10" t="s">
        <v>5004</v>
      </c>
      <c r="F4544" s="13" t="s">
        <v>5976</v>
      </c>
      <c r="G4544" s="2" t="s">
        <v>350</v>
      </c>
      <c r="H4544" s="2">
        <v>100</v>
      </c>
      <c r="I4544" s="2">
        <v>710000000</v>
      </c>
      <c r="J4544" s="2" t="s">
        <v>11537</v>
      </c>
      <c r="K4544" s="14" t="s">
        <v>6189</v>
      </c>
      <c r="L4544" s="5" t="s">
        <v>8093</v>
      </c>
      <c r="M4544" s="2"/>
      <c r="N4544" s="2" t="s">
        <v>453</v>
      </c>
      <c r="O4544" s="35" t="s">
        <v>8240</v>
      </c>
      <c r="P4544" s="2"/>
      <c r="Q4544" s="2"/>
      <c r="R4544" s="108"/>
      <c r="S4544" s="9"/>
      <c r="T4544" s="9">
        <v>120000</v>
      </c>
      <c r="U4544" s="9">
        <f t="shared" si="363"/>
        <v>134400</v>
      </c>
      <c r="V4544" s="2" t="s">
        <v>345</v>
      </c>
      <c r="W4544" s="2">
        <v>2014</v>
      </c>
      <c r="X4544" s="2"/>
    </row>
    <row r="4545" spans="1:24" ht="63.75" customHeight="1" outlineLevel="1" x14ac:dyDescent="0.25">
      <c r="A4545" s="2" t="s">
        <v>1716</v>
      </c>
      <c r="B4545" s="3" t="s">
        <v>27</v>
      </c>
      <c r="C4545" s="2" t="s">
        <v>3107</v>
      </c>
      <c r="D4545" s="10" t="s">
        <v>5003</v>
      </c>
      <c r="E4545" s="10" t="s">
        <v>5004</v>
      </c>
      <c r="F4545" s="13" t="s">
        <v>5977</v>
      </c>
      <c r="G4545" s="2" t="s">
        <v>350</v>
      </c>
      <c r="H4545" s="2">
        <v>100</v>
      </c>
      <c r="I4545" s="2">
        <v>710000000</v>
      </c>
      <c r="J4545" s="2" t="s">
        <v>11537</v>
      </c>
      <c r="K4545" s="14" t="s">
        <v>6189</v>
      </c>
      <c r="L4545" s="5" t="s">
        <v>8093</v>
      </c>
      <c r="M4545" s="2"/>
      <c r="N4545" s="2" t="s">
        <v>453</v>
      </c>
      <c r="O4545" s="35" t="s">
        <v>8240</v>
      </c>
      <c r="P4545" s="2"/>
      <c r="Q4545" s="2"/>
      <c r="R4545" s="108"/>
      <c r="S4545" s="9"/>
      <c r="T4545" s="9">
        <v>120000</v>
      </c>
      <c r="U4545" s="9">
        <f t="shared" si="363"/>
        <v>134400</v>
      </c>
      <c r="V4545" s="2" t="s">
        <v>345</v>
      </c>
      <c r="W4545" s="2">
        <v>2014</v>
      </c>
      <c r="X4545" s="2"/>
    </row>
    <row r="4546" spans="1:24" ht="63.75" customHeight="1" outlineLevel="1" x14ac:dyDescent="0.25">
      <c r="A4546" s="2" t="s">
        <v>1717</v>
      </c>
      <c r="B4546" s="2" t="s">
        <v>27</v>
      </c>
      <c r="C4546" s="2" t="s">
        <v>3107</v>
      </c>
      <c r="D4546" s="10" t="s">
        <v>5003</v>
      </c>
      <c r="E4546" s="10" t="s">
        <v>5004</v>
      </c>
      <c r="F4546" s="13" t="s">
        <v>5978</v>
      </c>
      <c r="G4546" s="2" t="s">
        <v>350</v>
      </c>
      <c r="H4546" s="2">
        <v>100</v>
      </c>
      <c r="I4546" s="2">
        <v>710000000</v>
      </c>
      <c r="J4546" s="2" t="s">
        <v>11537</v>
      </c>
      <c r="K4546" s="14" t="s">
        <v>6189</v>
      </c>
      <c r="L4546" s="2" t="s">
        <v>1145</v>
      </c>
      <c r="M4546" s="2"/>
      <c r="N4546" s="2" t="s">
        <v>453</v>
      </c>
      <c r="O4546" s="35" t="s">
        <v>8240</v>
      </c>
      <c r="P4546" s="36"/>
      <c r="Q4546" s="2"/>
      <c r="R4546" s="108"/>
      <c r="S4546" s="9"/>
      <c r="T4546" s="9">
        <v>120000</v>
      </c>
      <c r="U4546" s="9">
        <f t="shared" si="363"/>
        <v>134400</v>
      </c>
      <c r="V4546" s="2" t="s">
        <v>345</v>
      </c>
      <c r="W4546" s="2">
        <v>2014</v>
      </c>
      <c r="X4546" s="2"/>
    </row>
    <row r="4547" spans="1:24" ht="63.75" customHeight="1" outlineLevel="1" x14ac:dyDescent="0.25">
      <c r="A4547" s="2" t="s">
        <v>1718</v>
      </c>
      <c r="B4547" s="2" t="s">
        <v>27</v>
      </c>
      <c r="C4547" s="2" t="s">
        <v>3107</v>
      </c>
      <c r="D4547" s="10" t="s">
        <v>5003</v>
      </c>
      <c r="E4547" s="10" t="s">
        <v>5004</v>
      </c>
      <c r="F4547" s="13" t="s">
        <v>5979</v>
      </c>
      <c r="G4547" s="2" t="s">
        <v>350</v>
      </c>
      <c r="H4547" s="2">
        <v>100</v>
      </c>
      <c r="I4547" s="2">
        <v>710000000</v>
      </c>
      <c r="J4547" s="2" t="s">
        <v>11537</v>
      </c>
      <c r="K4547" s="14" t="s">
        <v>3766</v>
      </c>
      <c r="L4547" s="2" t="s">
        <v>1145</v>
      </c>
      <c r="M4547" s="2"/>
      <c r="N4547" s="2" t="s">
        <v>453</v>
      </c>
      <c r="O4547" s="35" t="s">
        <v>8240</v>
      </c>
      <c r="P4547" s="36"/>
      <c r="Q4547" s="2"/>
      <c r="R4547" s="108"/>
      <c r="S4547" s="9"/>
      <c r="T4547" s="9">
        <v>120000</v>
      </c>
      <c r="U4547" s="9">
        <f t="shared" si="363"/>
        <v>134400</v>
      </c>
      <c r="V4547" s="2" t="s">
        <v>345</v>
      </c>
      <c r="W4547" s="2">
        <v>2014</v>
      </c>
      <c r="X4547" s="2"/>
    </row>
    <row r="4548" spans="1:24" ht="63.75" customHeight="1" outlineLevel="1" x14ac:dyDescent="0.25">
      <c r="A4548" s="2" t="s">
        <v>1719</v>
      </c>
      <c r="B4548" s="2" t="s">
        <v>27</v>
      </c>
      <c r="C4548" s="2" t="s">
        <v>3107</v>
      </c>
      <c r="D4548" s="10" t="s">
        <v>5003</v>
      </c>
      <c r="E4548" s="10" t="s">
        <v>5004</v>
      </c>
      <c r="F4548" s="13" t="s">
        <v>5980</v>
      </c>
      <c r="G4548" s="2" t="s">
        <v>350</v>
      </c>
      <c r="H4548" s="2">
        <v>100</v>
      </c>
      <c r="I4548" s="2">
        <v>710000000</v>
      </c>
      <c r="J4548" s="2" t="s">
        <v>11537</v>
      </c>
      <c r="K4548" s="14" t="s">
        <v>451</v>
      </c>
      <c r="L4548" s="2" t="s">
        <v>1145</v>
      </c>
      <c r="M4548" s="2"/>
      <c r="N4548" s="2" t="s">
        <v>453</v>
      </c>
      <c r="O4548" s="35" t="s">
        <v>8240</v>
      </c>
      <c r="P4548" s="36"/>
      <c r="Q4548" s="2"/>
      <c r="R4548" s="108"/>
      <c r="S4548" s="9"/>
      <c r="T4548" s="9">
        <v>120000</v>
      </c>
      <c r="U4548" s="9">
        <f t="shared" si="363"/>
        <v>134400</v>
      </c>
      <c r="V4548" s="2" t="s">
        <v>345</v>
      </c>
      <c r="W4548" s="2">
        <v>2014</v>
      </c>
      <c r="X4548" s="2"/>
    </row>
    <row r="4549" spans="1:24" ht="63.75" customHeight="1" outlineLevel="1" x14ac:dyDescent="0.25">
      <c r="A4549" s="2" t="s">
        <v>1720</v>
      </c>
      <c r="B4549" s="2" t="s">
        <v>27</v>
      </c>
      <c r="C4549" s="2" t="s">
        <v>3107</v>
      </c>
      <c r="D4549" s="10" t="s">
        <v>5003</v>
      </c>
      <c r="E4549" s="10" t="s">
        <v>5004</v>
      </c>
      <c r="F4549" s="13" t="s">
        <v>5981</v>
      </c>
      <c r="G4549" s="2" t="s">
        <v>350</v>
      </c>
      <c r="H4549" s="2">
        <v>100</v>
      </c>
      <c r="I4549" s="2">
        <v>710000000</v>
      </c>
      <c r="J4549" s="2" t="s">
        <v>11537</v>
      </c>
      <c r="K4549" s="14" t="s">
        <v>6189</v>
      </c>
      <c r="L4549" s="2" t="s">
        <v>1145</v>
      </c>
      <c r="M4549" s="2"/>
      <c r="N4549" s="2" t="s">
        <v>453</v>
      </c>
      <c r="O4549" s="35" t="s">
        <v>8240</v>
      </c>
      <c r="P4549" s="36"/>
      <c r="Q4549" s="2"/>
      <c r="R4549" s="108"/>
      <c r="S4549" s="9"/>
      <c r="T4549" s="9">
        <v>120000</v>
      </c>
      <c r="U4549" s="9">
        <f t="shared" si="363"/>
        <v>134400</v>
      </c>
      <c r="V4549" s="2" t="s">
        <v>345</v>
      </c>
      <c r="W4549" s="2">
        <v>2014</v>
      </c>
      <c r="X4549" s="2"/>
    </row>
    <row r="4550" spans="1:24" ht="63.75" customHeight="1" outlineLevel="1" x14ac:dyDescent="0.25">
      <c r="A4550" s="2" t="s">
        <v>1721</v>
      </c>
      <c r="B4550" s="2" t="s">
        <v>27</v>
      </c>
      <c r="C4550" s="2" t="s">
        <v>3107</v>
      </c>
      <c r="D4550" s="10" t="s">
        <v>5003</v>
      </c>
      <c r="E4550" s="10" t="s">
        <v>5004</v>
      </c>
      <c r="F4550" s="13" t="s">
        <v>5982</v>
      </c>
      <c r="G4550" s="2" t="s">
        <v>350</v>
      </c>
      <c r="H4550" s="2">
        <v>100</v>
      </c>
      <c r="I4550" s="2">
        <v>710000000</v>
      </c>
      <c r="J4550" s="2" t="s">
        <v>11537</v>
      </c>
      <c r="K4550" s="14" t="s">
        <v>6014</v>
      </c>
      <c r="L4550" s="2" t="s">
        <v>1145</v>
      </c>
      <c r="M4550" s="2"/>
      <c r="N4550" s="2" t="s">
        <v>453</v>
      </c>
      <c r="O4550" s="35" t="s">
        <v>8240</v>
      </c>
      <c r="P4550" s="36"/>
      <c r="Q4550" s="2"/>
      <c r="R4550" s="108"/>
      <c r="S4550" s="9"/>
      <c r="T4550" s="9">
        <v>120000</v>
      </c>
      <c r="U4550" s="9">
        <f t="shared" si="363"/>
        <v>134400</v>
      </c>
      <c r="V4550" s="2" t="s">
        <v>345</v>
      </c>
      <c r="W4550" s="2">
        <v>2014</v>
      </c>
      <c r="X4550" s="2"/>
    </row>
    <row r="4551" spans="1:24" ht="63.75" customHeight="1" outlineLevel="1" x14ac:dyDescent="0.25">
      <c r="A4551" s="2" t="s">
        <v>1722</v>
      </c>
      <c r="B4551" s="2" t="s">
        <v>27</v>
      </c>
      <c r="C4551" s="2" t="s">
        <v>1348</v>
      </c>
      <c r="D4551" s="13" t="s">
        <v>1347</v>
      </c>
      <c r="E4551" s="13" t="s">
        <v>1347</v>
      </c>
      <c r="F4551" s="13" t="s">
        <v>8241</v>
      </c>
      <c r="G4551" s="2" t="s">
        <v>350</v>
      </c>
      <c r="H4551" s="2">
        <v>100</v>
      </c>
      <c r="I4551" s="2">
        <v>710000000</v>
      </c>
      <c r="J4551" s="2" t="s">
        <v>11537</v>
      </c>
      <c r="K4551" s="14" t="s">
        <v>2276</v>
      </c>
      <c r="L4551" s="2" t="s">
        <v>1145</v>
      </c>
      <c r="M4551" s="2"/>
      <c r="N4551" s="2" t="s">
        <v>453</v>
      </c>
      <c r="O4551" s="35" t="s">
        <v>8240</v>
      </c>
      <c r="P4551" s="36"/>
      <c r="Q4551" s="2"/>
      <c r="R4551" s="108"/>
      <c r="S4551" s="9"/>
      <c r="T4551" s="9">
        <v>224700</v>
      </c>
      <c r="U4551" s="9">
        <f t="shared" si="363"/>
        <v>251664.00000000003</v>
      </c>
      <c r="V4551" s="2" t="s">
        <v>345</v>
      </c>
      <c r="W4551" s="2">
        <v>2014</v>
      </c>
      <c r="X4551" s="2"/>
    </row>
    <row r="4552" spans="1:24" ht="63.75" customHeight="1" outlineLevel="1" x14ac:dyDescent="0.25">
      <c r="A4552" s="2" t="s">
        <v>8937</v>
      </c>
      <c r="B4552" s="2" t="s">
        <v>27</v>
      </c>
      <c r="C4552" s="2" t="s">
        <v>1348</v>
      </c>
      <c r="D4552" s="13" t="s">
        <v>1347</v>
      </c>
      <c r="E4552" s="13" t="s">
        <v>1347</v>
      </c>
      <c r="F4552" s="13" t="s">
        <v>8242</v>
      </c>
      <c r="G4552" s="2" t="s">
        <v>350</v>
      </c>
      <c r="H4552" s="2">
        <v>100</v>
      </c>
      <c r="I4552" s="2">
        <v>710000000</v>
      </c>
      <c r="J4552" s="2" t="s">
        <v>11537</v>
      </c>
      <c r="K4552" s="14" t="s">
        <v>2276</v>
      </c>
      <c r="L4552" s="2" t="s">
        <v>1145</v>
      </c>
      <c r="M4552" s="2"/>
      <c r="N4552" s="2" t="s">
        <v>453</v>
      </c>
      <c r="O4552" s="35" t="s">
        <v>8240</v>
      </c>
      <c r="P4552" s="36"/>
      <c r="Q4552" s="2"/>
      <c r="R4552" s="108"/>
      <c r="S4552" s="9"/>
      <c r="T4552" s="9">
        <v>151200</v>
      </c>
      <c r="U4552" s="9">
        <f t="shared" si="363"/>
        <v>169344.00000000003</v>
      </c>
      <c r="V4552" s="2" t="s">
        <v>345</v>
      </c>
      <c r="W4552" s="2">
        <v>2014</v>
      </c>
      <c r="X4552" s="2"/>
    </row>
    <row r="4553" spans="1:24" ht="63.75" customHeight="1" outlineLevel="1" x14ac:dyDescent="0.25">
      <c r="A4553" s="2" t="s">
        <v>8938</v>
      </c>
      <c r="B4553" s="2" t="s">
        <v>27</v>
      </c>
      <c r="C4553" s="2" t="s">
        <v>1348</v>
      </c>
      <c r="D4553" s="13" t="s">
        <v>1347</v>
      </c>
      <c r="E4553" s="13" t="s">
        <v>1347</v>
      </c>
      <c r="F4553" s="13" t="s">
        <v>8243</v>
      </c>
      <c r="G4553" s="2" t="s">
        <v>350</v>
      </c>
      <c r="H4553" s="2">
        <v>100</v>
      </c>
      <c r="I4553" s="2">
        <v>710000000</v>
      </c>
      <c r="J4553" s="2" t="s">
        <v>11537</v>
      </c>
      <c r="K4553" s="14" t="s">
        <v>2276</v>
      </c>
      <c r="L4553" s="2" t="s">
        <v>1145</v>
      </c>
      <c r="M4553" s="2"/>
      <c r="N4553" s="2" t="s">
        <v>453</v>
      </c>
      <c r="O4553" s="35" t="s">
        <v>8240</v>
      </c>
      <c r="P4553" s="36"/>
      <c r="Q4553" s="2"/>
      <c r="R4553" s="108"/>
      <c r="S4553" s="9"/>
      <c r="T4553" s="9">
        <v>75600</v>
      </c>
      <c r="U4553" s="9">
        <f t="shared" si="363"/>
        <v>84672.000000000015</v>
      </c>
      <c r="V4553" s="2" t="s">
        <v>345</v>
      </c>
      <c r="W4553" s="2">
        <v>2014</v>
      </c>
      <c r="X4553" s="2"/>
    </row>
    <row r="4554" spans="1:24" ht="63.75" customHeight="1" outlineLevel="1" x14ac:dyDescent="0.25">
      <c r="A4554" s="2" t="s">
        <v>8939</v>
      </c>
      <c r="B4554" s="2" t="s">
        <v>27</v>
      </c>
      <c r="C4554" s="2" t="s">
        <v>1348</v>
      </c>
      <c r="D4554" s="13" t="s">
        <v>1347</v>
      </c>
      <c r="E4554" s="13" t="s">
        <v>1347</v>
      </c>
      <c r="F4554" s="13" t="s">
        <v>8244</v>
      </c>
      <c r="G4554" s="2" t="s">
        <v>350</v>
      </c>
      <c r="H4554" s="2">
        <v>100</v>
      </c>
      <c r="I4554" s="2">
        <v>710000000</v>
      </c>
      <c r="J4554" s="2" t="s">
        <v>11537</v>
      </c>
      <c r="K4554" s="14" t="s">
        <v>2276</v>
      </c>
      <c r="L4554" s="2" t="s">
        <v>1145</v>
      </c>
      <c r="M4554" s="2"/>
      <c r="N4554" s="2" t="s">
        <v>453</v>
      </c>
      <c r="O4554" s="35" t="s">
        <v>8240</v>
      </c>
      <c r="P4554" s="36"/>
      <c r="Q4554" s="2"/>
      <c r="R4554" s="108"/>
      <c r="S4554" s="9"/>
      <c r="T4554" s="9">
        <v>75600</v>
      </c>
      <c r="U4554" s="9">
        <f t="shared" si="363"/>
        <v>84672.000000000015</v>
      </c>
      <c r="V4554" s="2" t="s">
        <v>345</v>
      </c>
      <c r="W4554" s="2">
        <v>2014</v>
      </c>
      <c r="X4554" s="2"/>
    </row>
    <row r="4555" spans="1:24" ht="63.75" customHeight="1" outlineLevel="1" x14ac:dyDescent="0.25">
      <c r="A4555" s="2" t="s">
        <v>8940</v>
      </c>
      <c r="B4555" s="3" t="s">
        <v>27</v>
      </c>
      <c r="C4555" s="2" t="s">
        <v>1348</v>
      </c>
      <c r="D4555" s="13" t="s">
        <v>1347</v>
      </c>
      <c r="E4555" s="13" t="s">
        <v>1347</v>
      </c>
      <c r="F4555" s="13" t="s">
        <v>8243</v>
      </c>
      <c r="G4555" s="2" t="s">
        <v>350</v>
      </c>
      <c r="H4555" s="2">
        <v>100</v>
      </c>
      <c r="I4555" s="2">
        <v>710000000</v>
      </c>
      <c r="J4555" s="2" t="s">
        <v>11537</v>
      </c>
      <c r="K4555" s="14" t="s">
        <v>6189</v>
      </c>
      <c r="L4555" s="5" t="s">
        <v>8093</v>
      </c>
      <c r="M4555" s="2"/>
      <c r="N4555" s="2" t="s">
        <v>453</v>
      </c>
      <c r="O4555" s="35" t="s">
        <v>8240</v>
      </c>
      <c r="P4555" s="2"/>
      <c r="Q4555" s="2"/>
      <c r="R4555" s="108"/>
      <c r="S4555" s="9"/>
      <c r="T4555" s="9">
        <v>93740</v>
      </c>
      <c r="U4555" s="9">
        <f t="shared" si="363"/>
        <v>104988.8</v>
      </c>
      <c r="V4555" s="2" t="s">
        <v>345</v>
      </c>
      <c r="W4555" s="2">
        <v>2014</v>
      </c>
      <c r="X4555" s="2"/>
    </row>
    <row r="4556" spans="1:24" ht="63.75" customHeight="1" outlineLevel="1" x14ac:dyDescent="0.25">
      <c r="A4556" s="2" t="s">
        <v>8941</v>
      </c>
      <c r="B4556" s="3" t="s">
        <v>27</v>
      </c>
      <c r="C4556" s="2" t="s">
        <v>1348</v>
      </c>
      <c r="D4556" s="13" t="s">
        <v>1347</v>
      </c>
      <c r="E4556" s="13" t="s">
        <v>1347</v>
      </c>
      <c r="F4556" s="13" t="s">
        <v>8244</v>
      </c>
      <c r="G4556" s="2" t="s">
        <v>350</v>
      </c>
      <c r="H4556" s="2">
        <v>100</v>
      </c>
      <c r="I4556" s="2">
        <v>710000000</v>
      </c>
      <c r="J4556" s="2" t="s">
        <v>11537</v>
      </c>
      <c r="K4556" s="14" t="s">
        <v>6189</v>
      </c>
      <c r="L4556" s="5" t="s">
        <v>8093</v>
      </c>
      <c r="M4556" s="2"/>
      <c r="N4556" s="2" t="s">
        <v>453</v>
      </c>
      <c r="O4556" s="35" t="s">
        <v>8240</v>
      </c>
      <c r="P4556" s="2"/>
      <c r="Q4556" s="2"/>
      <c r="R4556" s="108"/>
      <c r="S4556" s="9"/>
      <c r="T4556" s="9">
        <v>112500</v>
      </c>
      <c r="U4556" s="9">
        <f t="shared" si="363"/>
        <v>126000.00000000001</v>
      </c>
      <c r="V4556" s="2" t="s">
        <v>345</v>
      </c>
      <c r="W4556" s="2">
        <v>2014</v>
      </c>
      <c r="X4556" s="2"/>
    </row>
    <row r="4557" spans="1:24" ht="63.75" customHeight="1" outlineLevel="1" x14ac:dyDescent="0.25">
      <c r="A4557" s="2" t="s">
        <v>8942</v>
      </c>
      <c r="B4557" s="2" t="s">
        <v>27</v>
      </c>
      <c r="C4557" s="20" t="s">
        <v>1276</v>
      </c>
      <c r="D4557" s="20" t="s">
        <v>1238</v>
      </c>
      <c r="E4557" s="20" t="s">
        <v>1275</v>
      </c>
      <c r="F4557" s="13" t="s">
        <v>8245</v>
      </c>
      <c r="G4557" s="2" t="s">
        <v>350</v>
      </c>
      <c r="H4557" s="2">
        <v>100</v>
      </c>
      <c r="I4557" s="2">
        <v>710000000</v>
      </c>
      <c r="J4557" s="2" t="s">
        <v>11537</v>
      </c>
      <c r="K4557" s="14" t="s">
        <v>2276</v>
      </c>
      <c r="L4557" s="2" t="s">
        <v>1145</v>
      </c>
      <c r="M4557" s="2"/>
      <c r="N4557" s="30" t="s">
        <v>8588</v>
      </c>
      <c r="O4557" s="35" t="s">
        <v>8240</v>
      </c>
      <c r="P4557" s="36"/>
      <c r="Q4557" s="2"/>
      <c r="R4557" s="108"/>
      <c r="S4557" s="9"/>
      <c r="T4557" s="9">
        <v>410000</v>
      </c>
      <c r="U4557" s="9">
        <f t="shared" si="363"/>
        <v>459200.00000000006</v>
      </c>
      <c r="V4557" s="2" t="s">
        <v>345</v>
      </c>
      <c r="W4557" s="2">
        <v>2014</v>
      </c>
      <c r="X4557" s="2"/>
    </row>
    <row r="4558" spans="1:24" ht="63.75" customHeight="1" outlineLevel="1" x14ac:dyDescent="0.25">
      <c r="A4558" s="2" t="s">
        <v>8943</v>
      </c>
      <c r="B4558" s="2" t="s">
        <v>27</v>
      </c>
      <c r="C4558" s="20" t="s">
        <v>8589</v>
      </c>
      <c r="D4558" s="20" t="s">
        <v>8590</v>
      </c>
      <c r="E4558" s="20" t="s">
        <v>8590</v>
      </c>
      <c r="F4558" s="2" t="s">
        <v>8246</v>
      </c>
      <c r="G4558" s="2" t="s">
        <v>350</v>
      </c>
      <c r="H4558" s="2">
        <v>100</v>
      </c>
      <c r="I4558" s="2">
        <v>710000000</v>
      </c>
      <c r="J4558" s="2" t="s">
        <v>11537</v>
      </c>
      <c r="K4558" s="14" t="s">
        <v>2276</v>
      </c>
      <c r="L4558" s="2" t="s">
        <v>1145</v>
      </c>
      <c r="M4558" s="2"/>
      <c r="N4558" s="30" t="s">
        <v>8588</v>
      </c>
      <c r="O4558" s="35" t="s">
        <v>8240</v>
      </c>
      <c r="P4558" s="36"/>
      <c r="Q4558" s="2"/>
      <c r="R4558" s="108"/>
      <c r="S4558" s="9"/>
      <c r="T4558" s="9">
        <v>56000</v>
      </c>
      <c r="U4558" s="9">
        <f t="shared" si="363"/>
        <v>62720.000000000007</v>
      </c>
      <c r="V4558" s="2" t="s">
        <v>345</v>
      </c>
      <c r="W4558" s="2">
        <v>2014</v>
      </c>
      <c r="X4558" s="2"/>
    </row>
    <row r="4559" spans="1:24" ht="63.75" customHeight="1" outlineLevel="1" x14ac:dyDescent="0.25">
      <c r="A4559" s="2" t="s">
        <v>8944</v>
      </c>
      <c r="B4559" s="2" t="s">
        <v>27</v>
      </c>
      <c r="C4559" s="20" t="s">
        <v>8591</v>
      </c>
      <c r="D4559" s="20" t="s">
        <v>8592</v>
      </c>
      <c r="E4559" s="20" t="s">
        <v>8593</v>
      </c>
      <c r="F4559" s="13" t="s">
        <v>8247</v>
      </c>
      <c r="G4559" s="2" t="s">
        <v>350</v>
      </c>
      <c r="H4559" s="2">
        <v>100</v>
      </c>
      <c r="I4559" s="2">
        <v>710000000</v>
      </c>
      <c r="J4559" s="2" t="s">
        <v>11537</v>
      </c>
      <c r="K4559" s="14" t="s">
        <v>2276</v>
      </c>
      <c r="L4559" s="2" t="s">
        <v>1145</v>
      </c>
      <c r="M4559" s="2"/>
      <c r="N4559" s="30" t="s">
        <v>8588</v>
      </c>
      <c r="O4559" s="15" t="s">
        <v>61</v>
      </c>
      <c r="P4559" s="36"/>
      <c r="Q4559" s="2"/>
      <c r="R4559" s="108"/>
      <c r="S4559" s="9"/>
      <c r="T4559" s="9">
        <v>186000</v>
      </c>
      <c r="U4559" s="9">
        <f t="shared" si="363"/>
        <v>208320.00000000003</v>
      </c>
      <c r="V4559" s="2" t="s">
        <v>345</v>
      </c>
      <c r="W4559" s="2">
        <v>2014</v>
      </c>
      <c r="X4559" s="2"/>
    </row>
    <row r="4560" spans="1:24" ht="63.75" customHeight="1" outlineLevel="1" x14ac:dyDescent="0.25">
      <c r="A4560" s="2" t="s">
        <v>8945</v>
      </c>
      <c r="B4560" s="3" t="s">
        <v>27</v>
      </c>
      <c r="C4560" s="91" t="s">
        <v>8248</v>
      </c>
      <c r="D4560" s="13" t="s">
        <v>12621</v>
      </c>
      <c r="E4560" s="13" t="s">
        <v>12620</v>
      </c>
      <c r="F4560" s="5"/>
      <c r="G4560" s="2" t="s">
        <v>350</v>
      </c>
      <c r="H4560" s="2">
        <v>100</v>
      </c>
      <c r="I4560" s="2">
        <v>710000000</v>
      </c>
      <c r="J4560" s="2" t="s">
        <v>11537</v>
      </c>
      <c r="K4560" s="14" t="s">
        <v>6189</v>
      </c>
      <c r="L4560" s="5" t="s">
        <v>8093</v>
      </c>
      <c r="M4560" s="6" t="s">
        <v>32</v>
      </c>
      <c r="N4560" s="2" t="s">
        <v>453</v>
      </c>
      <c r="O4560" s="15" t="s">
        <v>61</v>
      </c>
      <c r="P4560" s="36"/>
      <c r="Q4560" s="2"/>
      <c r="R4560" s="108"/>
      <c r="S4560" s="9"/>
      <c r="T4560" s="9">
        <v>14000</v>
      </c>
      <c r="U4560" s="9">
        <f t="shared" si="363"/>
        <v>15680.000000000002</v>
      </c>
      <c r="V4560" s="2" t="s">
        <v>345</v>
      </c>
      <c r="W4560" s="2">
        <v>2014</v>
      </c>
      <c r="X4560" s="2"/>
    </row>
    <row r="4561" spans="1:24" ht="63.75" customHeight="1" outlineLevel="1" x14ac:dyDescent="0.25">
      <c r="A4561" s="2" t="s">
        <v>1723</v>
      </c>
      <c r="B4561" s="3" t="s">
        <v>27</v>
      </c>
      <c r="C4561" s="91" t="s">
        <v>8591</v>
      </c>
      <c r="D4561" s="91" t="s">
        <v>8592</v>
      </c>
      <c r="E4561" s="91" t="s">
        <v>8593</v>
      </c>
      <c r="F4561" s="2"/>
      <c r="G4561" s="2" t="s">
        <v>350</v>
      </c>
      <c r="H4561" s="2">
        <v>100</v>
      </c>
      <c r="I4561" s="2">
        <v>710000000</v>
      </c>
      <c r="J4561" s="2" t="s">
        <v>11537</v>
      </c>
      <c r="K4561" s="14" t="s">
        <v>6189</v>
      </c>
      <c r="L4561" s="5" t="s">
        <v>8093</v>
      </c>
      <c r="M4561" s="6" t="s">
        <v>32</v>
      </c>
      <c r="N4561" s="2" t="s">
        <v>453</v>
      </c>
      <c r="O4561" s="15" t="s">
        <v>61</v>
      </c>
      <c r="P4561" s="2"/>
      <c r="Q4561" s="2"/>
      <c r="R4561" s="108"/>
      <c r="S4561" s="9"/>
      <c r="T4561" s="9">
        <v>186000</v>
      </c>
      <c r="U4561" s="9">
        <f t="shared" si="363"/>
        <v>208320.00000000003</v>
      </c>
      <c r="V4561" s="2" t="s">
        <v>345</v>
      </c>
      <c r="W4561" s="2">
        <v>2014</v>
      </c>
      <c r="X4561" s="2"/>
    </row>
    <row r="4562" spans="1:24" ht="76.5" customHeight="1" outlineLevel="1" x14ac:dyDescent="0.25">
      <c r="A4562" s="2" t="s">
        <v>1724</v>
      </c>
      <c r="B4562" s="3" t="s">
        <v>27</v>
      </c>
      <c r="C4562" s="41" t="s">
        <v>1278</v>
      </c>
      <c r="D4562" s="10" t="s">
        <v>1277</v>
      </c>
      <c r="E4562" s="10" t="s">
        <v>1277</v>
      </c>
      <c r="F4562" s="30" t="s">
        <v>4175</v>
      </c>
      <c r="G4562" s="34" t="s">
        <v>350</v>
      </c>
      <c r="H4562" s="30">
        <v>50</v>
      </c>
      <c r="I4562" s="2">
        <v>710000000</v>
      </c>
      <c r="J4562" s="2" t="s">
        <v>11537</v>
      </c>
      <c r="K4562" s="30" t="s">
        <v>5417</v>
      </c>
      <c r="L4562" s="2" t="s">
        <v>1148</v>
      </c>
      <c r="M4562" s="30"/>
      <c r="N4562" s="2" t="s">
        <v>453</v>
      </c>
      <c r="O4562" s="35">
        <v>0</v>
      </c>
      <c r="P4562" s="30"/>
      <c r="Q4562" s="5"/>
      <c r="R4562" s="5"/>
      <c r="S4562" s="9"/>
      <c r="T4562" s="9">
        <v>891000</v>
      </c>
      <c r="U4562" s="9">
        <f>T4562*1.12</f>
        <v>997920.00000000012</v>
      </c>
      <c r="V4562" s="2" t="s">
        <v>345</v>
      </c>
      <c r="W4562" s="2">
        <v>2014</v>
      </c>
      <c r="X4562" s="5"/>
    </row>
    <row r="4563" spans="1:24" ht="76.5" customHeight="1" outlineLevel="1" x14ac:dyDescent="0.25">
      <c r="A4563" s="2" t="s">
        <v>1725</v>
      </c>
      <c r="B4563" s="3" t="s">
        <v>27</v>
      </c>
      <c r="C4563" s="41" t="s">
        <v>4176</v>
      </c>
      <c r="D4563" s="10" t="s">
        <v>6160</v>
      </c>
      <c r="E4563" s="10" t="s">
        <v>6160</v>
      </c>
      <c r="F4563" s="121" t="s">
        <v>5737</v>
      </c>
      <c r="G4563" s="34" t="s">
        <v>29</v>
      </c>
      <c r="H4563" s="30">
        <v>100</v>
      </c>
      <c r="I4563" s="2">
        <v>710000000</v>
      </c>
      <c r="J4563" s="2" t="s">
        <v>11537</v>
      </c>
      <c r="K4563" s="30" t="s">
        <v>5417</v>
      </c>
      <c r="L4563" s="2" t="s">
        <v>1148</v>
      </c>
      <c r="M4563" s="30"/>
      <c r="N4563" s="2" t="s">
        <v>453</v>
      </c>
      <c r="O4563" s="35">
        <v>0</v>
      </c>
      <c r="P4563" s="30"/>
      <c r="Q4563" s="5"/>
      <c r="R4563" s="5"/>
      <c r="S4563" s="9"/>
      <c r="T4563" s="9">
        <v>102000</v>
      </c>
      <c r="U4563" s="9">
        <f>T4563*1.12</f>
        <v>114240.00000000001</v>
      </c>
      <c r="V4563" s="2" t="s">
        <v>345</v>
      </c>
      <c r="W4563" s="2">
        <v>2014</v>
      </c>
      <c r="X4563" s="5"/>
    </row>
    <row r="4564" spans="1:24" ht="63.75" customHeight="1" outlineLevel="1" x14ac:dyDescent="0.25">
      <c r="A4564" s="2" t="s">
        <v>1726</v>
      </c>
      <c r="B4564" s="2" t="s">
        <v>27</v>
      </c>
      <c r="C4564" s="5" t="s">
        <v>3762</v>
      </c>
      <c r="D4564" s="5" t="s">
        <v>3763</v>
      </c>
      <c r="E4564" s="5" t="s">
        <v>3764</v>
      </c>
      <c r="F4564" s="127" t="s">
        <v>4231</v>
      </c>
      <c r="G4564" s="2" t="s">
        <v>29</v>
      </c>
      <c r="H4564" s="4">
        <v>100</v>
      </c>
      <c r="I4564" s="2">
        <v>710000000</v>
      </c>
      <c r="J4564" s="2" t="s">
        <v>11537</v>
      </c>
      <c r="K4564" s="2" t="s">
        <v>6014</v>
      </c>
      <c r="L4564" s="2" t="s">
        <v>1151</v>
      </c>
      <c r="M4564" s="6"/>
      <c r="N4564" s="2" t="s">
        <v>453</v>
      </c>
      <c r="O4564" s="15" t="s">
        <v>61</v>
      </c>
      <c r="P4564" s="2"/>
      <c r="Q4564" s="2"/>
      <c r="R4564" s="2"/>
      <c r="S4564" s="9"/>
      <c r="T4564" s="9">
        <v>115000</v>
      </c>
      <c r="U4564" s="9">
        <f>T4564*1.12</f>
        <v>128800.00000000001</v>
      </c>
      <c r="V4564" s="2" t="s">
        <v>345</v>
      </c>
      <c r="W4564" s="2">
        <v>2014</v>
      </c>
      <c r="X4564" s="5"/>
    </row>
    <row r="4565" spans="1:24" ht="63.75" customHeight="1" outlineLevel="1" x14ac:dyDescent="0.25">
      <c r="A4565" s="2" t="s">
        <v>6159</v>
      </c>
      <c r="B4565" s="2" t="s">
        <v>27</v>
      </c>
      <c r="C4565" s="94" t="s">
        <v>4999</v>
      </c>
      <c r="D4565" s="91" t="s">
        <v>8972</v>
      </c>
      <c r="E4565" s="91" t="s">
        <v>8972</v>
      </c>
      <c r="F4565" s="5"/>
      <c r="G4565" s="11" t="s">
        <v>29</v>
      </c>
      <c r="H4565" s="7" t="s">
        <v>475</v>
      </c>
      <c r="I4565" s="2">
        <v>710000000</v>
      </c>
      <c r="J4565" s="2" t="s">
        <v>11537</v>
      </c>
      <c r="K4565" s="2" t="s">
        <v>6014</v>
      </c>
      <c r="L4565" s="2" t="s">
        <v>1142</v>
      </c>
      <c r="M4565" s="6"/>
      <c r="N4565" s="2" t="s">
        <v>453</v>
      </c>
      <c r="O4565" s="15" t="s">
        <v>3810</v>
      </c>
      <c r="P4565" s="2"/>
      <c r="Q4565" s="2"/>
      <c r="R4565" s="2"/>
      <c r="S4565" s="9"/>
      <c r="T4565" s="9">
        <v>180000</v>
      </c>
      <c r="U4565" s="9">
        <f>T4565*1.12</f>
        <v>201600.00000000003</v>
      </c>
      <c r="V4565" s="2" t="s">
        <v>345</v>
      </c>
      <c r="W4565" s="2">
        <v>2014</v>
      </c>
      <c r="X4565" s="5"/>
    </row>
    <row r="4566" spans="1:24" ht="63.75" customHeight="1" outlineLevel="1" x14ac:dyDescent="0.25">
      <c r="A4566" s="2" t="s">
        <v>7693</v>
      </c>
      <c r="B4566" s="2" t="s">
        <v>27</v>
      </c>
      <c r="C4566" s="94" t="s">
        <v>8589</v>
      </c>
      <c r="D4566" s="91" t="s">
        <v>8590</v>
      </c>
      <c r="E4566" s="91" t="s">
        <v>8590</v>
      </c>
      <c r="F4566" s="5" t="s">
        <v>8973</v>
      </c>
      <c r="G4566" s="11" t="s">
        <v>350</v>
      </c>
      <c r="H4566" s="7" t="s">
        <v>475</v>
      </c>
      <c r="I4566" s="2">
        <v>710000000</v>
      </c>
      <c r="J4566" s="2" t="s">
        <v>11537</v>
      </c>
      <c r="K4566" s="2" t="s">
        <v>6014</v>
      </c>
      <c r="L4566" s="2" t="s">
        <v>1142</v>
      </c>
      <c r="M4566" s="6"/>
      <c r="N4566" s="2" t="s">
        <v>453</v>
      </c>
      <c r="O4566" s="15" t="s">
        <v>3810</v>
      </c>
      <c r="P4566" s="2"/>
      <c r="Q4566" s="2"/>
      <c r="R4566" s="2"/>
      <c r="S4566" s="9"/>
      <c r="T4566" s="9">
        <v>580000</v>
      </c>
      <c r="U4566" s="9">
        <v>649600</v>
      </c>
      <c r="V4566" s="2" t="s">
        <v>345</v>
      </c>
      <c r="W4566" s="2">
        <v>2014</v>
      </c>
      <c r="X4566" s="5"/>
    </row>
    <row r="4567" spans="1:24" ht="63.75" customHeight="1" outlineLevel="1" x14ac:dyDescent="0.25">
      <c r="A4567" s="2" t="s">
        <v>7694</v>
      </c>
      <c r="B4567" s="3" t="s">
        <v>27</v>
      </c>
      <c r="C4567" s="94" t="s">
        <v>4999</v>
      </c>
      <c r="D4567" s="91" t="s">
        <v>8972</v>
      </c>
      <c r="E4567" s="91" t="s">
        <v>8972</v>
      </c>
      <c r="F4567" s="5"/>
      <c r="G4567" s="11" t="s">
        <v>29</v>
      </c>
      <c r="H4567" s="7" t="s">
        <v>475</v>
      </c>
      <c r="I4567" s="2">
        <v>710000000</v>
      </c>
      <c r="J4567" s="2" t="s">
        <v>11537</v>
      </c>
      <c r="K4567" s="2" t="s">
        <v>6014</v>
      </c>
      <c r="L4567" s="2" t="s">
        <v>1142</v>
      </c>
      <c r="M4567" s="6"/>
      <c r="N4567" s="2" t="s">
        <v>453</v>
      </c>
      <c r="O4567" s="15" t="s">
        <v>3810</v>
      </c>
      <c r="P4567" s="2"/>
      <c r="Q4567" s="2"/>
      <c r="R4567" s="2"/>
      <c r="S4567" s="9"/>
      <c r="T4567" s="9">
        <v>580000</v>
      </c>
      <c r="U4567" s="9">
        <f t="shared" ref="U4567:U4574" si="364">T4567*1.12</f>
        <v>649600.00000000012</v>
      </c>
      <c r="V4567" s="2" t="s">
        <v>345</v>
      </c>
      <c r="W4567" s="2">
        <v>2014</v>
      </c>
      <c r="X4567" s="5"/>
    </row>
    <row r="4568" spans="1:24" ht="63.75" customHeight="1" outlineLevel="1" x14ac:dyDescent="0.25">
      <c r="A4568" s="2" t="s">
        <v>8946</v>
      </c>
      <c r="B4568" s="2" t="s">
        <v>27</v>
      </c>
      <c r="C4568" s="10" t="s">
        <v>7695</v>
      </c>
      <c r="D4568" s="10" t="s">
        <v>7696</v>
      </c>
      <c r="E4568" s="10" t="s">
        <v>7697</v>
      </c>
      <c r="F4568" s="5" t="s">
        <v>7698</v>
      </c>
      <c r="G4568" s="2" t="s">
        <v>29</v>
      </c>
      <c r="H4568" s="4">
        <v>100</v>
      </c>
      <c r="I4568" s="2">
        <v>710000000</v>
      </c>
      <c r="J4568" s="2" t="s">
        <v>11537</v>
      </c>
      <c r="K4568" s="44" t="s">
        <v>6014</v>
      </c>
      <c r="L4568" s="2" t="s">
        <v>1144</v>
      </c>
      <c r="M4568" s="2"/>
      <c r="N4568" s="2" t="s">
        <v>453</v>
      </c>
      <c r="O4568" s="15" t="s">
        <v>61</v>
      </c>
      <c r="P4568" s="2"/>
      <c r="Q4568" s="2"/>
      <c r="R4568" s="2"/>
      <c r="S4568" s="9"/>
      <c r="T4568" s="9">
        <v>0</v>
      </c>
      <c r="U4568" s="9">
        <f t="shared" si="364"/>
        <v>0</v>
      </c>
      <c r="V4568" s="2" t="s">
        <v>345</v>
      </c>
      <c r="W4568" s="2">
        <v>2014</v>
      </c>
      <c r="X4568" s="2" t="s">
        <v>10152</v>
      </c>
    </row>
    <row r="4569" spans="1:24" ht="63.75" customHeight="1" outlineLevel="1" x14ac:dyDescent="0.25">
      <c r="A4569" s="2" t="s">
        <v>8947</v>
      </c>
      <c r="B4569" s="3" t="s">
        <v>27</v>
      </c>
      <c r="C4569" s="94" t="s">
        <v>2097</v>
      </c>
      <c r="D4569" s="91" t="s">
        <v>2141</v>
      </c>
      <c r="E4569" s="91" t="s">
        <v>2141</v>
      </c>
      <c r="F4569" s="5"/>
      <c r="G4569" s="11" t="s">
        <v>350</v>
      </c>
      <c r="H4569" s="7" t="s">
        <v>475</v>
      </c>
      <c r="I4569" s="2">
        <v>710000000</v>
      </c>
      <c r="J4569" s="2" t="s">
        <v>11537</v>
      </c>
      <c r="K4569" s="44" t="s">
        <v>6014</v>
      </c>
      <c r="L4569" s="2" t="s">
        <v>1142</v>
      </c>
      <c r="M4569" s="6"/>
      <c r="N4569" s="2" t="s">
        <v>453</v>
      </c>
      <c r="O4569" s="15" t="s">
        <v>3810</v>
      </c>
      <c r="P4569" s="2"/>
      <c r="Q4569" s="2"/>
      <c r="R4569" s="2"/>
      <c r="S4569" s="9"/>
      <c r="T4569" s="9">
        <v>4000000</v>
      </c>
      <c r="U4569" s="9">
        <f t="shared" si="364"/>
        <v>4480000</v>
      </c>
      <c r="V4569" s="2" t="s">
        <v>345</v>
      </c>
      <c r="W4569" s="2">
        <v>2014</v>
      </c>
      <c r="X4569" s="2"/>
    </row>
    <row r="4570" spans="1:24" ht="76.5" customHeight="1" outlineLevel="1" x14ac:dyDescent="0.25">
      <c r="A4570" s="2" t="s">
        <v>10024</v>
      </c>
      <c r="B4570" s="3" t="s">
        <v>27</v>
      </c>
      <c r="C4570" s="10" t="s">
        <v>10021</v>
      </c>
      <c r="D4570" s="10" t="s">
        <v>10022</v>
      </c>
      <c r="E4570" s="10" t="s">
        <v>10023</v>
      </c>
      <c r="F4570" s="30" t="s">
        <v>5732</v>
      </c>
      <c r="G4570" s="11" t="s">
        <v>29</v>
      </c>
      <c r="H4570" s="7" t="s">
        <v>475</v>
      </c>
      <c r="I4570" s="2">
        <v>710000000</v>
      </c>
      <c r="J4570" s="2" t="s">
        <v>11537</v>
      </c>
      <c r="K4570" s="44" t="s">
        <v>6014</v>
      </c>
      <c r="L4570" s="2" t="s">
        <v>1149</v>
      </c>
      <c r="M4570" s="6"/>
      <c r="N4570" s="2" t="s">
        <v>453</v>
      </c>
      <c r="O4570" s="15" t="s">
        <v>3810</v>
      </c>
      <c r="P4570" s="2"/>
      <c r="Q4570" s="2"/>
      <c r="R4570" s="2"/>
      <c r="S4570" s="9"/>
      <c r="T4570" s="9">
        <v>65000</v>
      </c>
      <c r="U4570" s="9">
        <f t="shared" si="364"/>
        <v>72800</v>
      </c>
      <c r="V4570" s="2" t="s">
        <v>345</v>
      </c>
      <c r="W4570" s="2">
        <v>2014</v>
      </c>
      <c r="X4570" s="2"/>
    </row>
    <row r="4571" spans="1:24" ht="76.5" customHeight="1" outlineLevel="1" x14ac:dyDescent="0.25">
      <c r="A4571" s="2" t="s">
        <v>10031</v>
      </c>
      <c r="B4571" s="3" t="s">
        <v>27</v>
      </c>
      <c r="C4571" s="5" t="s">
        <v>4177</v>
      </c>
      <c r="D4571" s="10" t="s">
        <v>10029</v>
      </c>
      <c r="E4571" s="10" t="s">
        <v>10030</v>
      </c>
      <c r="F4571" s="5" t="s">
        <v>4178</v>
      </c>
      <c r="G4571" s="34" t="s">
        <v>350</v>
      </c>
      <c r="H4571" s="121">
        <v>100</v>
      </c>
      <c r="I4571" s="2">
        <v>710000000</v>
      </c>
      <c r="J4571" s="2" t="s">
        <v>11537</v>
      </c>
      <c r="K4571" s="30" t="s">
        <v>6189</v>
      </c>
      <c r="L4571" s="2" t="s">
        <v>1148</v>
      </c>
      <c r="M4571" s="121"/>
      <c r="N4571" s="2" t="s">
        <v>453</v>
      </c>
      <c r="O4571" s="35">
        <v>0</v>
      </c>
      <c r="P4571" s="121"/>
      <c r="Q4571" s="5"/>
      <c r="R4571" s="5"/>
      <c r="S4571" s="9"/>
      <c r="T4571" s="9">
        <v>0</v>
      </c>
      <c r="U4571" s="9">
        <f t="shared" si="364"/>
        <v>0</v>
      </c>
      <c r="V4571" s="2" t="s">
        <v>345</v>
      </c>
      <c r="W4571" s="2">
        <v>2014</v>
      </c>
      <c r="X4571" s="2"/>
    </row>
    <row r="4572" spans="1:24" ht="76.5" customHeight="1" outlineLevel="1" x14ac:dyDescent="0.25">
      <c r="A4572" s="2" t="s">
        <v>11179</v>
      </c>
      <c r="B4572" s="3" t="s">
        <v>27</v>
      </c>
      <c r="C4572" s="5" t="s">
        <v>4177</v>
      </c>
      <c r="D4572" s="10" t="s">
        <v>10029</v>
      </c>
      <c r="E4572" s="10" t="s">
        <v>10030</v>
      </c>
      <c r="F4572" s="5" t="s">
        <v>4178</v>
      </c>
      <c r="G4572" s="34" t="s">
        <v>350</v>
      </c>
      <c r="H4572" s="121">
        <v>100</v>
      </c>
      <c r="I4572" s="2">
        <v>710000000</v>
      </c>
      <c r="J4572" s="2" t="s">
        <v>11537</v>
      </c>
      <c r="K4572" s="30" t="s">
        <v>6016</v>
      </c>
      <c r="L4572" s="2" t="s">
        <v>1148</v>
      </c>
      <c r="M4572" s="121"/>
      <c r="N4572" s="2" t="s">
        <v>453</v>
      </c>
      <c r="O4572" s="35">
        <v>0</v>
      </c>
      <c r="P4572" s="121"/>
      <c r="Q4572" s="5"/>
      <c r="R4572" s="5"/>
      <c r="S4572" s="9"/>
      <c r="T4572" s="9">
        <v>0</v>
      </c>
      <c r="U4572" s="9">
        <f t="shared" si="364"/>
        <v>0</v>
      </c>
      <c r="V4572" s="2" t="s">
        <v>345</v>
      </c>
      <c r="W4572" s="2">
        <v>2014</v>
      </c>
      <c r="X4572" s="2">
        <v>11</v>
      </c>
    </row>
    <row r="4573" spans="1:24" ht="76.5" customHeight="1" outlineLevel="1" x14ac:dyDescent="0.25">
      <c r="A4573" s="2" t="s">
        <v>12209</v>
      </c>
      <c r="B4573" s="3" t="s">
        <v>27</v>
      </c>
      <c r="C4573" s="5" t="s">
        <v>4177</v>
      </c>
      <c r="D4573" s="10" t="s">
        <v>10029</v>
      </c>
      <c r="E4573" s="10" t="s">
        <v>10030</v>
      </c>
      <c r="F4573" s="5" t="s">
        <v>4178</v>
      </c>
      <c r="G4573" s="34" t="s">
        <v>29</v>
      </c>
      <c r="H4573" s="121">
        <v>100</v>
      </c>
      <c r="I4573" s="2">
        <v>710000000</v>
      </c>
      <c r="J4573" s="2" t="s">
        <v>11537</v>
      </c>
      <c r="K4573" s="30" t="s">
        <v>6017</v>
      </c>
      <c r="L4573" s="2" t="s">
        <v>1148</v>
      </c>
      <c r="M4573" s="121"/>
      <c r="N4573" s="2" t="s">
        <v>11021</v>
      </c>
      <c r="O4573" s="35">
        <v>0</v>
      </c>
      <c r="P4573" s="121"/>
      <c r="Q4573" s="5"/>
      <c r="R4573" s="5"/>
      <c r="S4573" s="9"/>
      <c r="T4573" s="9">
        <v>0</v>
      </c>
      <c r="U4573" s="9">
        <f t="shared" ref="U4573" si="365">T4573*1.12</f>
        <v>0</v>
      </c>
      <c r="V4573" s="2" t="s">
        <v>345</v>
      </c>
      <c r="W4573" s="2">
        <v>2014</v>
      </c>
      <c r="X4573" s="2" t="s">
        <v>10152</v>
      </c>
    </row>
    <row r="4574" spans="1:24" ht="63.75" customHeight="1" outlineLevel="1" x14ac:dyDescent="0.25">
      <c r="A4574" s="2" t="s">
        <v>10032</v>
      </c>
      <c r="B4574" s="3" t="s">
        <v>27</v>
      </c>
      <c r="C4574" s="10" t="s">
        <v>4177</v>
      </c>
      <c r="D4574" s="10" t="s">
        <v>10029</v>
      </c>
      <c r="E4574" s="10" t="s">
        <v>10030</v>
      </c>
      <c r="F4574" s="5" t="s">
        <v>4178</v>
      </c>
      <c r="G4574" s="2" t="s">
        <v>350</v>
      </c>
      <c r="H4574" s="4">
        <v>100</v>
      </c>
      <c r="I4574" s="2">
        <v>710000000</v>
      </c>
      <c r="J4574" s="2" t="s">
        <v>11537</v>
      </c>
      <c r="K4574" s="2" t="s">
        <v>3766</v>
      </c>
      <c r="L4574" s="2" t="s">
        <v>1141</v>
      </c>
      <c r="M4574" s="6"/>
      <c r="N4574" s="2" t="s">
        <v>453</v>
      </c>
      <c r="O4574" s="15" t="s">
        <v>3810</v>
      </c>
      <c r="P4574" s="36"/>
      <c r="Q4574" s="5"/>
      <c r="R4574" s="2"/>
      <c r="S4574" s="9"/>
      <c r="T4574" s="9">
        <v>1200000</v>
      </c>
      <c r="U4574" s="9">
        <f t="shared" si="364"/>
        <v>1344000.0000000002</v>
      </c>
      <c r="V4574" s="2" t="s">
        <v>345</v>
      </c>
      <c r="W4574" s="2">
        <v>2014</v>
      </c>
      <c r="X4574" s="2"/>
    </row>
    <row r="4575" spans="1:24" ht="63.75" customHeight="1" outlineLevel="1" x14ac:dyDescent="0.25">
      <c r="A4575" s="2" t="s">
        <v>10052</v>
      </c>
      <c r="B4575" s="3" t="s">
        <v>27</v>
      </c>
      <c r="C4575" s="5" t="s">
        <v>10049</v>
      </c>
      <c r="D4575" s="10" t="s">
        <v>10050</v>
      </c>
      <c r="E4575" s="10" t="s">
        <v>10051</v>
      </c>
      <c r="F4575" s="5"/>
      <c r="G4575" s="2" t="s">
        <v>29</v>
      </c>
      <c r="H4575" s="4">
        <v>50</v>
      </c>
      <c r="I4575" s="2">
        <v>710000000</v>
      </c>
      <c r="J4575" s="2" t="s">
        <v>11537</v>
      </c>
      <c r="K4575" s="2" t="s">
        <v>6014</v>
      </c>
      <c r="L4575" s="81" t="s">
        <v>1143</v>
      </c>
      <c r="M4575" s="6"/>
      <c r="N4575" s="2" t="s">
        <v>453</v>
      </c>
      <c r="O4575" s="15" t="s">
        <v>67</v>
      </c>
      <c r="P4575" s="36"/>
      <c r="Q4575" s="5"/>
      <c r="R4575" s="2"/>
      <c r="S4575" s="9"/>
      <c r="T4575" s="9">
        <v>200000</v>
      </c>
      <c r="U4575" s="9">
        <f t="shared" ref="U4575:U4590" si="366">T4575*1.12</f>
        <v>224000.00000000003</v>
      </c>
      <c r="V4575" s="2" t="s">
        <v>345</v>
      </c>
      <c r="W4575" s="2">
        <v>2014</v>
      </c>
      <c r="X4575" s="2"/>
    </row>
    <row r="4576" spans="1:24" ht="51" customHeight="1" outlineLevel="1" x14ac:dyDescent="0.25">
      <c r="A4576" s="2" t="s">
        <v>10164</v>
      </c>
      <c r="B4576" s="88" t="s">
        <v>27</v>
      </c>
      <c r="C4576" s="5" t="s">
        <v>10153</v>
      </c>
      <c r="D4576" s="5" t="s">
        <v>10154</v>
      </c>
      <c r="E4576" s="5" t="s">
        <v>10155</v>
      </c>
      <c r="F4576" s="5" t="s">
        <v>10156</v>
      </c>
      <c r="G4576" s="11" t="s">
        <v>350</v>
      </c>
      <c r="H4576" s="7" t="s">
        <v>375</v>
      </c>
      <c r="I4576" s="2">
        <v>710000000</v>
      </c>
      <c r="J4576" s="2" t="s">
        <v>11537</v>
      </c>
      <c r="K4576" s="44" t="s">
        <v>6014</v>
      </c>
      <c r="L4576" s="2" t="s">
        <v>30</v>
      </c>
      <c r="M4576" s="6"/>
      <c r="N4576" s="2" t="s">
        <v>10157</v>
      </c>
      <c r="O4576" s="15" t="s">
        <v>10158</v>
      </c>
      <c r="P4576" s="2"/>
      <c r="Q4576" s="2"/>
      <c r="R4576" s="2"/>
      <c r="S4576" s="9"/>
      <c r="T4576" s="9">
        <v>0</v>
      </c>
      <c r="U4576" s="9">
        <f t="shared" si="366"/>
        <v>0</v>
      </c>
      <c r="V4576" s="2" t="s">
        <v>345</v>
      </c>
      <c r="W4576" s="2">
        <v>2014</v>
      </c>
      <c r="X4576" s="2"/>
    </row>
    <row r="4577" spans="1:24" ht="68.25" customHeight="1" outlineLevel="1" x14ac:dyDescent="0.25">
      <c r="A4577" s="2" t="s">
        <v>10705</v>
      </c>
      <c r="B4577" s="88" t="s">
        <v>27</v>
      </c>
      <c r="C4577" s="5" t="s">
        <v>10153</v>
      </c>
      <c r="D4577" s="5" t="s">
        <v>10154</v>
      </c>
      <c r="E4577" s="5" t="s">
        <v>10155</v>
      </c>
      <c r="F4577" s="5" t="s">
        <v>10156</v>
      </c>
      <c r="G4577" s="11" t="s">
        <v>350</v>
      </c>
      <c r="H4577" s="7" t="s">
        <v>375</v>
      </c>
      <c r="I4577" s="2">
        <v>710000000</v>
      </c>
      <c r="J4577" s="2" t="s">
        <v>11537</v>
      </c>
      <c r="K4577" s="44" t="s">
        <v>3766</v>
      </c>
      <c r="L4577" s="2" t="s">
        <v>30</v>
      </c>
      <c r="M4577" s="6"/>
      <c r="N4577" s="2" t="s">
        <v>10206</v>
      </c>
      <c r="O4577" s="15" t="s">
        <v>10158</v>
      </c>
      <c r="P4577" s="2"/>
      <c r="Q4577" s="2"/>
      <c r="R4577" s="2"/>
      <c r="S4577" s="9"/>
      <c r="T4577" s="9">
        <v>4600000</v>
      </c>
      <c r="U4577" s="9">
        <f t="shared" si="366"/>
        <v>5152000.0000000009</v>
      </c>
      <c r="V4577" s="2" t="s">
        <v>345</v>
      </c>
      <c r="W4577" s="2">
        <v>2014</v>
      </c>
      <c r="X4577" s="2">
        <v>11.14</v>
      </c>
    </row>
    <row r="4578" spans="1:24" ht="51" customHeight="1" outlineLevel="1" x14ac:dyDescent="0.25">
      <c r="A4578" s="2" t="s">
        <v>10165</v>
      </c>
      <c r="B4578" s="88" t="s">
        <v>27</v>
      </c>
      <c r="C4578" s="5" t="s">
        <v>10159</v>
      </c>
      <c r="D4578" s="5" t="s">
        <v>1287</v>
      </c>
      <c r="E4578" s="5" t="s">
        <v>10160</v>
      </c>
      <c r="F4578" s="5" t="s">
        <v>10161</v>
      </c>
      <c r="G4578" s="11" t="s">
        <v>350</v>
      </c>
      <c r="H4578" s="7" t="s">
        <v>375</v>
      </c>
      <c r="I4578" s="2">
        <v>710000000</v>
      </c>
      <c r="J4578" s="2" t="s">
        <v>11537</v>
      </c>
      <c r="K4578" s="44" t="s">
        <v>6014</v>
      </c>
      <c r="L4578" s="2" t="s">
        <v>30</v>
      </c>
      <c r="M4578" s="6"/>
      <c r="N4578" s="2" t="s">
        <v>10157</v>
      </c>
      <c r="O4578" s="15" t="s">
        <v>10158</v>
      </c>
      <c r="P4578" s="2"/>
      <c r="Q4578" s="2"/>
      <c r="R4578" s="2"/>
      <c r="S4578" s="9"/>
      <c r="T4578" s="9">
        <v>0</v>
      </c>
      <c r="U4578" s="9">
        <f t="shared" si="366"/>
        <v>0</v>
      </c>
      <c r="V4578" s="2" t="s">
        <v>345</v>
      </c>
      <c r="W4578" s="2">
        <v>2014</v>
      </c>
      <c r="X4578" s="2"/>
    </row>
    <row r="4579" spans="1:24" ht="51" customHeight="1" outlineLevel="1" x14ac:dyDescent="0.25">
      <c r="A4579" s="2" t="s">
        <v>10706</v>
      </c>
      <c r="B4579" s="88" t="s">
        <v>27</v>
      </c>
      <c r="C4579" s="5" t="s">
        <v>10159</v>
      </c>
      <c r="D4579" s="5" t="s">
        <v>1287</v>
      </c>
      <c r="E4579" s="5" t="s">
        <v>10160</v>
      </c>
      <c r="F4579" s="5" t="s">
        <v>10161</v>
      </c>
      <c r="G4579" s="11" t="s">
        <v>350</v>
      </c>
      <c r="H4579" s="7" t="s">
        <v>375</v>
      </c>
      <c r="I4579" s="2">
        <v>710000000</v>
      </c>
      <c r="J4579" s="2" t="s">
        <v>11537</v>
      </c>
      <c r="K4579" s="44" t="s">
        <v>3766</v>
      </c>
      <c r="L4579" s="2" t="s">
        <v>30</v>
      </c>
      <c r="M4579" s="6"/>
      <c r="N4579" s="2" t="s">
        <v>10206</v>
      </c>
      <c r="O4579" s="15" t="s">
        <v>10158</v>
      </c>
      <c r="P4579" s="2"/>
      <c r="Q4579" s="2"/>
      <c r="R4579" s="2"/>
      <c r="S4579" s="9"/>
      <c r="T4579" s="9">
        <v>6000000</v>
      </c>
      <c r="U4579" s="9">
        <f t="shared" si="366"/>
        <v>6720000.0000000009</v>
      </c>
      <c r="V4579" s="2" t="s">
        <v>345</v>
      </c>
      <c r="W4579" s="2">
        <v>2014</v>
      </c>
      <c r="X4579" s="2">
        <v>11.14</v>
      </c>
    </row>
    <row r="4580" spans="1:24" ht="51" customHeight="1" outlineLevel="1" x14ac:dyDescent="0.25">
      <c r="A4580" s="2" t="s">
        <v>10166</v>
      </c>
      <c r="B4580" s="88" t="s">
        <v>27</v>
      </c>
      <c r="C4580" s="5" t="s">
        <v>10162</v>
      </c>
      <c r="D4580" s="5" t="s">
        <v>10154</v>
      </c>
      <c r="E4580" s="5" t="s">
        <v>10154</v>
      </c>
      <c r="F4580" s="5" t="s">
        <v>10163</v>
      </c>
      <c r="G4580" s="11" t="s">
        <v>350</v>
      </c>
      <c r="H4580" s="7" t="s">
        <v>375</v>
      </c>
      <c r="I4580" s="2">
        <v>710000000</v>
      </c>
      <c r="J4580" s="2" t="s">
        <v>11537</v>
      </c>
      <c r="K4580" s="44" t="s">
        <v>6014</v>
      </c>
      <c r="L4580" s="2" t="s">
        <v>30</v>
      </c>
      <c r="M4580" s="6"/>
      <c r="N4580" s="2" t="s">
        <v>10157</v>
      </c>
      <c r="O4580" s="15" t="s">
        <v>10158</v>
      </c>
      <c r="P4580" s="2"/>
      <c r="Q4580" s="2"/>
      <c r="R4580" s="2"/>
      <c r="S4580" s="9"/>
      <c r="T4580" s="9">
        <v>0</v>
      </c>
      <c r="U4580" s="9">
        <f t="shared" si="366"/>
        <v>0</v>
      </c>
      <c r="V4580" s="2" t="s">
        <v>345</v>
      </c>
      <c r="W4580" s="2">
        <v>2014</v>
      </c>
      <c r="X4580" s="2"/>
    </row>
    <row r="4581" spans="1:24" ht="65.25" customHeight="1" outlineLevel="1" x14ac:dyDescent="0.25">
      <c r="A4581" s="2" t="s">
        <v>10707</v>
      </c>
      <c r="B4581" s="88" t="s">
        <v>27</v>
      </c>
      <c r="C4581" s="5" t="s">
        <v>10162</v>
      </c>
      <c r="D4581" s="5" t="s">
        <v>10154</v>
      </c>
      <c r="E4581" s="5" t="s">
        <v>10154</v>
      </c>
      <c r="F4581" s="5" t="s">
        <v>10163</v>
      </c>
      <c r="G4581" s="11" t="s">
        <v>350</v>
      </c>
      <c r="H4581" s="7" t="s">
        <v>375</v>
      </c>
      <c r="I4581" s="2">
        <v>710000000</v>
      </c>
      <c r="J4581" s="2" t="s">
        <v>11537</v>
      </c>
      <c r="K4581" s="44" t="s">
        <v>10708</v>
      </c>
      <c r="L4581" s="2" t="s">
        <v>30</v>
      </c>
      <c r="M4581" s="6"/>
      <c r="N4581" s="2" t="s">
        <v>10206</v>
      </c>
      <c r="O4581" s="15" t="s">
        <v>10158</v>
      </c>
      <c r="P4581" s="2"/>
      <c r="Q4581" s="2"/>
      <c r="R4581" s="2"/>
      <c r="S4581" s="9"/>
      <c r="T4581" s="9">
        <v>3000000</v>
      </c>
      <c r="U4581" s="9">
        <f t="shared" si="366"/>
        <v>3360000.0000000005</v>
      </c>
      <c r="V4581" s="2" t="s">
        <v>345</v>
      </c>
      <c r="W4581" s="2">
        <v>2014</v>
      </c>
      <c r="X4581" s="2">
        <v>11.14</v>
      </c>
    </row>
    <row r="4582" spans="1:24" ht="51" customHeight="1" outlineLevel="1" x14ac:dyDescent="0.25">
      <c r="A4582" s="2" t="s">
        <v>11366</v>
      </c>
      <c r="B4582" s="3" t="s">
        <v>27</v>
      </c>
      <c r="C4582" s="10" t="s">
        <v>1283</v>
      </c>
      <c r="D4582" s="10" t="s">
        <v>1282</v>
      </c>
      <c r="E4582" s="10" t="s">
        <v>1282</v>
      </c>
      <c r="F4582" s="5" t="s">
        <v>10324</v>
      </c>
      <c r="G4582" s="10" t="s">
        <v>343</v>
      </c>
      <c r="H4582" s="2">
        <v>100</v>
      </c>
      <c r="I4582" s="2">
        <v>710000000</v>
      </c>
      <c r="J4582" s="2" t="s">
        <v>11537</v>
      </c>
      <c r="K4582" s="2" t="s">
        <v>6161</v>
      </c>
      <c r="L4582" s="2" t="s">
        <v>1075</v>
      </c>
      <c r="M4582" s="2"/>
      <c r="N4582" s="7" t="s">
        <v>10994</v>
      </c>
      <c r="O4582" s="21" t="s">
        <v>1727</v>
      </c>
      <c r="P4582" s="2"/>
      <c r="Q4582" s="2"/>
      <c r="R4582" s="2"/>
      <c r="S4582" s="9"/>
      <c r="T4582" s="9">
        <v>13042000</v>
      </c>
      <c r="U4582" s="9">
        <f t="shared" si="366"/>
        <v>14607040.000000002</v>
      </c>
      <c r="V4582" s="2" t="s">
        <v>345</v>
      </c>
      <c r="W4582" s="2">
        <v>2014</v>
      </c>
      <c r="X4582" s="2"/>
    </row>
    <row r="4583" spans="1:24" ht="63.75" customHeight="1" outlineLevel="1" x14ac:dyDescent="0.25">
      <c r="A4583" s="2" t="s">
        <v>10319</v>
      </c>
      <c r="B4583" s="3" t="s">
        <v>27</v>
      </c>
      <c r="C4583" s="10" t="s">
        <v>4849</v>
      </c>
      <c r="D4583" s="10" t="s">
        <v>10320</v>
      </c>
      <c r="E4583" s="10" t="s">
        <v>10321</v>
      </c>
      <c r="F4583" s="5"/>
      <c r="G4583" s="11" t="s">
        <v>29</v>
      </c>
      <c r="H4583" s="7" t="s">
        <v>375</v>
      </c>
      <c r="I4583" s="2">
        <v>710000000</v>
      </c>
      <c r="J4583" s="2" t="s">
        <v>11537</v>
      </c>
      <c r="K4583" s="2" t="s">
        <v>6133</v>
      </c>
      <c r="L4583" s="2" t="s">
        <v>1139</v>
      </c>
      <c r="M4583" s="9"/>
      <c r="N4583" s="2" t="s">
        <v>453</v>
      </c>
      <c r="O4583" s="15" t="s">
        <v>61</v>
      </c>
      <c r="P4583" s="2"/>
      <c r="Q4583" s="2"/>
      <c r="R4583" s="2"/>
      <c r="S4583" s="9"/>
      <c r="T4583" s="9">
        <v>414000</v>
      </c>
      <c r="U4583" s="9">
        <f t="shared" si="366"/>
        <v>463680.00000000006</v>
      </c>
      <c r="V4583" s="2" t="s">
        <v>345</v>
      </c>
      <c r="W4583" s="2">
        <v>2014</v>
      </c>
      <c r="X4583" s="2"/>
    </row>
    <row r="4584" spans="1:24" ht="51" customHeight="1" outlineLevel="1" x14ac:dyDescent="0.25">
      <c r="A4584" s="2" t="s">
        <v>10771</v>
      </c>
      <c r="B4584" s="2" t="s">
        <v>27</v>
      </c>
      <c r="C4584" s="10" t="s">
        <v>1283</v>
      </c>
      <c r="D4584" s="10" t="s">
        <v>1282</v>
      </c>
      <c r="E4584" s="10" t="s">
        <v>1282</v>
      </c>
      <c r="F4584" s="5" t="s">
        <v>10322</v>
      </c>
      <c r="G4584" s="10" t="s">
        <v>343</v>
      </c>
      <c r="H4584" s="2">
        <v>100</v>
      </c>
      <c r="I4584" s="2">
        <v>710000000</v>
      </c>
      <c r="J4584" s="2" t="s">
        <v>11537</v>
      </c>
      <c r="K4584" s="2" t="s">
        <v>6161</v>
      </c>
      <c r="L4584" s="2" t="s">
        <v>1075</v>
      </c>
      <c r="M4584" s="2"/>
      <c r="N4584" s="7" t="s">
        <v>10994</v>
      </c>
      <c r="O4584" s="21" t="s">
        <v>1727</v>
      </c>
      <c r="P4584" s="36"/>
      <c r="Q4584" s="2"/>
      <c r="R4584" s="2"/>
      <c r="S4584" s="9"/>
      <c r="T4584" s="9">
        <v>14166000</v>
      </c>
      <c r="U4584" s="9">
        <f t="shared" si="366"/>
        <v>15865920.000000002</v>
      </c>
      <c r="V4584" s="2" t="s">
        <v>345</v>
      </c>
      <c r="W4584" s="2">
        <v>2014</v>
      </c>
      <c r="X4584" s="2"/>
    </row>
    <row r="4585" spans="1:24" ht="76.5" customHeight="1" outlineLevel="1" x14ac:dyDescent="0.25">
      <c r="A4585" s="2" t="s">
        <v>10808</v>
      </c>
      <c r="B4585" s="3" t="s">
        <v>27</v>
      </c>
      <c r="C4585" s="5" t="s">
        <v>1354</v>
      </c>
      <c r="D4585" s="5" t="s">
        <v>1355</v>
      </c>
      <c r="E4585" s="5" t="s">
        <v>1355</v>
      </c>
      <c r="F4585" s="5" t="s">
        <v>1395</v>
      </c>
      <c r="G4585" s="2" t="s">
        <v>343</v>
      </c>
      <c r="H4585" s="2">
        <v>70</v>
      </c>
      <c r="I4585" s="2">
        <v>710000000</v>
      </c>
      <c r="J4585" s="2" t="s">
        <v>11537</v>
      </c>
      <c r="K4585" s="2" t="s">
        <v>10794</v>
      </c>
      <c r="L4585" s="2" t="s">
        <v>1148</v>
      </c>
      <c r="M4585" s="5"/>
      <c r="N4585" s="2" t="s">
        <v>10168</v>
      </c>
      <c r="O4585" s="21" t="s">
        <v>1727</v>
      </c>
      <c r="P4585" s="102"/>
      <c r="Q4585" s="23"/>
      <c r="R4585" s="5"/>
      <c r="S4585" s="9"/>
      <c r="T4585" s="9">
        <v>0</v>
      </c>
      <c r="U4585" s="9">
        <f t="shared" si="366"/>
        <v>0</v>
      </c>
      <c r="V4585" s="2" t="s">
        <v>345</v>
      </c>
      <c r="W4585" s="2">
        <v>2014</v>
      </c>
      <c r="X4585" s="2" t="s">
        <v>11152</v>
      </c>
    </row>
    <row r="4586" spans="1:24" ht="63.75" customHeight="1" outlineLevel="1" x14ac:dyDescent="0.25">
      <c r="A4586" s="2" t="s">
        <v>10849</v>
      </c>
      <c r="B4586" s="3" t="s">
        <v>27</v>
      </c>
      <c r="C4586" s="20" t="s">
        <v>10850</v>
      </c>
      <c r="D4586" s="20" t="s">
        <v>10851</v>
      </c>
      <c r="E4586" s="20" t="s">
        <v>10851</v>
      </c>
      <c r="F4586" s="5" t="s">
        <v>10852</v>
      </c>
      <c r="G4586" s="2" t="s">
        <v>29</v>
      </c>
      <c r="H4586" s="2">
        <v>100</v>
      </c>
      <c r="I4586" s="2">
        <v>710000000</v>
      </c>
      <c r="J4586" s="2" t="s">
        <v>11537</v>
      </c>
      <c r="K4586" s="2" t="s">
        <v>1450</v>
      </c>
      <c r="L4586" s="2" t="s">
        <v>1144</v>
      </c>
      <c r="M4586" s="5"/>
      <c r="N4586" s="2" t="s">
        <v>453</v>
      </c>
      <c r="O4586" s="21">
        <v>0</v>
      </c>
      <c r="P4586" s="102"/>
      <c r="Q4586" s="202"/>
      <c r="R4586" s="5"/>
      <c r="S4586" s="9"/>
      <c r="T4586" s="9">
        <v>266000</v>
      </c>
      <c r="U4586" s="9">
        <f t="shared" si="366"/>
        <v>297920</v>
      </c>
      <c r="V4586" s="2" t="s">
        <v>345</v>
      </c>
      <c r="W4586" s="2">
        <v>2014</v>
      </c>
      <c r="X4586" s="2"/>
    </row>
    <row r="4587" spans="1:24" ht="63.75" customHeight="1" outlineLevel="1" x14ac:dyDescent="0.25">
      <c r="A4587" s="2" t="s">
        <v>10929</v>
      </c>
      <c r="B4587" s="3" t="s">
        <v>27</v>
      </c>
      <c r="C4587" s="5" t="s">
        <v>6168</v>
      </c>
      <c r="D4587" s="5" t="s">
        <v>1287</v>
      </c>
      <c r="E4587" s="5" t="s">
        <v>6169</v>
      </c>
      <c r="F4587" s="5" t="s">
        <v>10930</v>
      </c>
      <c r="G4587" s="2" t="s">
        <v>350</v>
      </c>
      <c r="H4587" s="2">
        <v>70</v>
      </c>
      <c r="I4587" s="2">
        <v>710000000</v>
      </c>
      <c r="J4587" s="2" t="s">
        <v>11537</v>
      </c>
      <c r="K4587" s="90" t="s">
        <v>6161</v>
      </c>
      <c r="L4587" s="2" t="s">
        <v>1141</v>
      </c>
      <c r="M4587" s="5"/>
      <c r="N4587" s="2" t="s">
        <v>10994</v>
      </c>
      <c r="O4587" s="21" t="s">
        <v>1727</v>
      </c>
      <c r="P4587" s="102"/>
      <c r="Q4587" s="202"/>
      <c r="R4587" s="5"/>
      <c r="S4587" s="9"/>
      <c r="T4587" s="9">
        <v>0</v>
      </c>
      <c r="U4587" s="9">
        <f t="shared" si="366"/>
        <v>0</v>
      </c>
      <c r="V4587" s="2" t="s">
        <v>345</v>
      </c>
      <c r="W4587" s="2">
        <v>2014</v>
      </c>
      <c r="X4587" s="2"/>
    </row>
    <row r="4588" spans="1:24" ht="63.75" customHeight="1" outlineLevel="1" x14ac:dyDescent="0.25">
      <c r="A4588" s="2" t="s">
        <v>11712</v>
      </c>
      <c r="B4588" s="3" t="s">
        <v>27</v>
      </c>
      <c r="C4588" s="10" t="s">
        <v>1286</v>
      </c>
      <c r="D4588" s="10" t="s">
        <v>1287</v>
      </c>
      <c r="E4588" s="10" t="s">
        <v>1288</v>
      </c>
      <c r="F4588" s="5" t="s">
        <v>10930</v>
      </c>
      <c r="G4588" s="2" t="s">
        <v>343</v>
      </c>
      <c r="H4588" s="2">
        <v>70</v>
      </c>
      <c r="I4588" s="2">
        <v>710000000</v>
      </c>
      <c r="J4588" s="2" t="s">
        <v>11537</v>
      </c>
      <c r="K4588" s="90" t="s">
        <v>6161</v>
      </c>
      <c r="L4588" s="2" t="s">
        <v>1141</v>
      </c>
      <c r="M4588" s="5"/>
      <c r="N4588" s="2" t="s">
        <v>10994</v>
      </c>
      <c r="O4588" s="21">
        <v>0.3</v>
      </c>
      <c r="P4588" s="102"/>
      <c r="Q4588" s="202"/>
      <c r="R4588" s="5"/>
      <c r="S4588" s="9"/>
      <c r="T4588" s="9">
        <v>3112000</v>
      </c>
      <c r="U4588" s="9">
        <f t="shared" si="366"/>
        <v>3485440.0000000005</v>
      </c>
      <c r="V4588" s="2" t="s">
        <v>345</v>
      </c>
      <c r="W4588" s="2">
        <v>2014</v>
      </c>
      <c r="X4588" s="2" t="s">
        <v>11713</v>
      </c>
    </row>
    <row r="4589" spans="1:24" ht="63.75" customHeight="1" outlineLevel="1" x14ac:dyDescent="0.25">
      <c r="A4589" s="2" t="s">
        <v>11153</v>
      </c>
      <c r="B4589" s="3" t="s">
        <v>27</v>
      </c>
      <c r="C4589" s="20" t="s">
        <v>9928</v>
      </c>
      <c r="D4589" s="20" t="s">
        <v>9929</v>
      </c>
      <c r="E4589" s="20" t="s">
        <v>9930</v>
      </c>
      <c r="F4589" s="5" t="s">
        <v>1385</v>
      </c>
      <c r="G4589" s="2" t="s">
        <v>343</v>
      </c>
      <c r="H4589" s="2">
        <v>70</v>
      </c>
      <c r="I4589" s="2">
        <v>710000000</v>
      </c>
      <c r="J4589" s="2" t="s">
        <v>11537</v>
      </c>
      <c r="K4589" s="2" t="s">
        <v>6016</v>
      </c>
      <c r="L4589" s="2" t="s">
        <v>1141</v>
      </c>
      <c r="M4589" s="5"/>
      <c r="N4589" s="2" t="s">
        <v>10993</v>
      </c>
      <c r="O4589" s="21" t="s">
        <v>1727</v>
      </c>
      <c r="P4589" s="205">
        <v>2</v>
      </c>
      <c r="Q4589" s="23"/>
      <c r="R4589" s="5"/>
      <c r="S4589" s="9"/>
      <c r="T4589" s="9">
        <v>34000000</v>
      </c>
      <c r="U4589" s="9">
        <f t="shared" si="366"/>
        <v>38080000</v>
      </c>
      <c r="V4589" s="2" t="s">
        <v>345</v>
      </c>
      <c r="W4589" s="2">
        <v>2014</v>
      </c>
      <c r="X4589" s="2"/>
    </row>
    <row r="4590" spans="1:24" ht="45" customHeight="1" outlineLevel="1" x14ac:dyDescent="0.25">
      <c r="A4590" s="2" t="s">
        <v>11154</v>
      </c>
      <c r="B4590" s="3" t="s">
        <v>27</v>
      </c>
      <c r="C4590" s="20" t="s">
        <v>1286</v>
      </c>
      <c r="D4590" s="5" t="s">
        <v>1287</v>
      </c>
      <c r="E4590" s="20" t="s">
        <v>1288</v>
      </c>
      <c r="F4590" s="206" t="s">
        <v>1430</v>
      </c>
      <c r="G4590" s="2" t="s">
        <v>343</v>
      </c>
      <c r="H4590" s="2">
        <v>70</v>
      </c>
      <c r="I4590" s="2">
        <v>710000000</v>
      </c>
      <c r="J4590" s="2" t="s">
        <v>11537</v>
      </c>
      <c r="K4590" s="2" t="s">
        <v>6161</v>
      </c>
      <c r="L4590" s="2" t="s">
        <v>1142</v>
      </c>
      <c r="M4590" s="5"/>
      <c r="N4590" s="2" t="s">
        <v>10994</v>
      </c>
      <c r="O4590" s="21" t="s">
        <v>1727</v>
      </c>
      <c r="P4590" s="205"/>
      <c r="Q4590" s="23"/>
      <c r="R4590" s="5"/>
      <c r="S4590" s="9"/>
      <c r="T4590" s="9">
        <v>1500000</v>
      </c>
      <c r="U4590" s="9">
        <f t="shared" si="366"/>
        <v>1680000.0000000002</v>
      </c>
      <c r="V4590" s="2" t="s">
        <v>345</v>
      </c>
      <c r="W4590" s="2">
        <v>2014</v>
      </c>
      <c r="X4590" s="10"/>
    </row>
    <row r="4591" spans="1:24" ht="118.5" customHeight="1" outlineLevel="1" x14ac:dyDescent="0.25">
      <c r="A4591" s="2" t="s">
        <v>11155</v>
      </c>
      <c r="B4591" s="3" t="s">
        <v>27</v>
      </c>
      <c r="C4591" s="10" t="s">
        <v>6178</v>
      </c>
      <c r="D4591" s="10" t="s">
        <v>6179</v>
      </c>
      <c r="E4591" s="10" t="s">
        <v>6180</v>
      </c>
      <c r="F4591" s="207" t="s">
        <v>10205</v>
      </c>
      <c r="G4591" s="2" t="s">
        <v>343</v>
      </c>
      <c r="H4591" s="2">
        <v>70</v>
      </c>
      <c r="I4591" s="2">
        <v>710000000</v>
      </c>
      <c r="J4591" s="2" t="s">
        <v>11537</v>
      </c>
      <c r="K4591" s="2" t="s">
        <v>6016</v>
      </c>
      <c r="L4591" s="2" t="s">
        <v>11156</v>
      </c>
      <c r="M4591" s="5"/>
      <c r="N4591" s="2" t="s">
        <v>11021</v>
      </c>
      <c r="O4591" s="21" t="s">
        <v>1727</v>
      </c>
      <c r="P4591" s="102"/>
      <c r="Q4591" s="23"/>
      <c r="R4591" s="5"/>
      <c r="S4591" s="9"/>
      <c r="T4591" s="9">
        <v>4000000</v>
      </c>
      <c r="U4591" s="9">
        <f t="shared" ref="U4591:U4602" si="367">T4591*1.12</f>
        <v>4480000</v>
      </c>
      <c r="V4591" s="2" t="s">
        <v>345</v>
      </c>
      <c r="W4591" s="2">
        <v>2014</v>
      </c>
      <c r="X4591" s="10"/>
    </row>
    <row r="4592" spans="1:24" ht="69.75" customHeight="1" outlineLevel="1" x14ac:dyDescent="0.25">
      <c r="A4592" s="2" t="s">
        <v>11157</v>
      </c>
      <c r="B4592" s="2" t="s">
        <v>27</v>
      </c>
      <c r="C4592" s="203" t="s">
        <v>9928</v>
      </c>
      <c r="D4592" s="20" t="s">
        <v>9929</v>
      </c>
      <c r="E4592" s="20" t="s">
        <v>9930</v>
      </c>
      <c r="F4592" s="207" t="s">
        <v>10918</v>
      </c>
      <c r="G4592" s="2" t="s">
        <v>343</v>
      </c>
      <c r="H4592" s="2">
        <v>70</v>
      </c>
      <c r="I4592" s="2">
        <v>710000000</v>
      </c>
      <c r="J4592" s="2" t="s">
        <v>11537</v>
      </c>
      <c r="K4592" s="2" t="s">
        <v>10794</v>
      </c>
      <c r="L4592" s="2" t="s">
        <v>11239</v>
      </c>
      <c r="M4592" s="5"/>
      <c r="N4592" s="2" t="s">
        <v>11025</v>
      </c>
      <c r="O4592" s="21" t="s">
        <v>1727</v>
      </c>
      <c r="P4592" s="7"/>
      <c r="Q4592" s="23"/>
      <c r="R4592" s="5"/>
      <c r="S4592" s="9"/>
      <c r="T4592" s="9">
        <v>0</v>
      </c>
      <c r="U4592" s="9">
        <f t="shared" si="367"/>
        <v>0</v>
      </c>
      <c r="V4592" s="2" t="s">
        <v>345</v>
      </c>
      <c r="W4592" s="2">
        <v>2014</v>
      </c>
      <c r="X4592" s="10"/>
    </row>
    <row r="4593" spans="1:24" ht="69.75" customHeight="1" outlineLevel="1" x14ac:dyDescent="0.25">
      <c r="A4593" s="2" t="s">
        <v>11436</v>
      </c>
      <c r="B4593" s="2" t="s">
        <v>27</v>
      </c>
      <c r="C4593" s="20" t="s">
        <v>9928</v>
      </c>
      <c r="D4593" s="20" t="s">
        <v>9929</v>
      </c>
      <c r="E4593" s="20" t="s">
        <v>9930</v>
      </c>
      <c r="F4593" s="207" t="s">
        <v>10918</v>
      </c>
      <c r="G4593" s="2" t="s">
        <v>343</v>
      </c>
      <c r="H4593" s="2">
        <v>70</v>
      </c>
      <c r="I4593" s="2">
        <v>710000000</v>
      </c>
      <c r="J4593" s="2" t="s">
        <v>11537</v>
      </c>
      <c r="K4593" s="2" t="s">
        <v>6016</v>
      </c>
      <c r="L4593" s="2" t="s">
        <v>11239</v>
      </c>
      <c r="M4593" s="5"/>
      <c r="N4593" s="2" t="s">
        <v>11025</v>
      </c>
      <c r="O4593" s="21">
        <v>0.3</v>
      </c>
      <c r="P4593" s="7"/>
      <c r="Q4593" s="23"/>
      <c r="R4593" s="5"/>
      <c r="S4593" s="9"/>
      <c r="T4593" s="9">
        <v>0</v>
      </c>
      <c r="U4593" s="9">
        <f t="shared" si="367"/>
        <v>0</v>
      </c>
      <c r="V4593" s="2" t="s">
        <v>345</v>
      </c>
      <c r="W4593" s="2">
        <v>2014</v>
      </c>
      <c r="X4593" s="10" t="s">
        <v>11284</v>
      </c>
    </row>
    <row r="4594" spans="1:24" ht="69.75" customHeight="1" outlineLevel="1" x14ac:dyDescent="0.25">
      <c r="A4594" s="2" t="s">
        <v>12584</v>
      </c>
      <c r="B4594" s="2" t="s">
        <v>27</v>
      </c>
      <c r="C4594" s="20" t="s">
        <v>9928</v>
      </c>
      <c r="D4594" s="20" t="s">
        <v>9929</v>
      </c>
      <c r="E4594" s="20" t="s">
        <v>9930</v>
      </c>
      <c r="F4594" s="24" t="s">
        <v>10918</v>
      </c>
      <c r="G4594" s="2" t="s">
        <v>343</v>
      </c>
      <c r="H4594" s="2">
        <v>70</v>
      </c>
      <c r="I4594" s="2">
        <v>710000000</v>
      </c>
      <c r="J4594" s="2" t="s">
        <v>11537</v>
      </c>
      <c r="K4594" s="14" t="s">
        <v>6133</v>
      </c>
      <c r="L4594" s="2" t="s">
        <v>11239</v>
      </c>
      <c r="M4594" s="5"/>
      <c r="N4594" s="2" t="s">
        <v>11021</v>
      </c>
      <c r="O4594" s="21">
        <v>0.3</v>
      </c>
      <c r="P4594" s="7"/>
      <c r="Q4594" s="23"/>
      <c r="R4594" s="5"/>
      <c r="S4594" s="8"/>
      <c r="T4594" s="9">
        <v>3000000</v>
      </c>
      <c r="U4594" s="9">
        <f t="shared" si="367"/>
        <v>3360000.0000000005</v>
      </c>
      <c r="V4594" s="2" t="s">
        <v>345</v>
      </c>
      <c r="W4594" s="2">
        <v>2014</v>
      </c>
      <c r="X4594" s="2" t="s">
        <v>10795</v>
      </c>
    </row>
    <row r="4595" spans="1:24" ht="78" customHeight="1" outlineLevel="1" x14ac:dyDescent="0.25">
      <c r="A4595" s="2" t="s">
        <v>11158</v>
      </c>
      <c r="B4595" s="3" t="s">
        <v>27</v>
      </c>
      <c r="C4595" s="5" t="s">
        <v>9928</v>
      </c>
      <c r="D4595" s="20" t="s">
        <v>9929</v>
      </c>
      <c r="E4595" s="20" t="s">
        <v>9930</v>
      </c>
      <c r="F4595" s="5" t="s">
        <v>1385</v>
      </c>
      <c r="G4595" s="2" t="s">
        <v>343</v>
      </c>
      <c r="H4595" s="2">
        <v>70</v>
      </c>
      <c r="I4595" s="2">
        <v>710000000</v>
      </c>
      <c r="J4595" s="2" t="s">
        <v>11537</v>
      </c>
      <c r="K4595" s="5" t="s">
        <v>11407</v>
      </c>
      <c r="L4595" s="2" t="s">
        <v>1148</v>
      </c>
      <c r="M4595" s="5"/>
      <c r="N4595" s="2" t="s">
        <v>11025</v>
      </c>
      <c r="O4595" s="21" t="s">
        <v>1727</v>
      </c>
      <c r="P4595" s="22"/>
      <c r="Q4595" s="23"/>
      <c r="R4595" s="5"/>
      <c r="S4595" s="9"/>
      <c r="T4595" s="9">
        <v>0</v>
      </c>
      <c r="U4595" s="9">
        <f t="shared" si="367"/>
        <v>0</v>
      </c>
      <c r="V4595" s="2" t="s">
        <v>345</v>
      </c>
      <c r="W4595" s="2">
        <v>2014</v>
      </c>
      <c r="X4595" s="10"/>
    </row>
    <row r="4596" spans="1:24" ht="78" customHeight="1" outlineLevel="1" x14ac:dyDescent="0.25">
      <c r="A4596" s="2" t="s">
        <v>11714</v>
      </c>
      <c r="B4596" s="3" t="s">
        <v>27</v>
      </c>
      <c r="C4596" s="5" t="s">
        <v>9928</v>
      </c>
      <c r="D4596" s="20" t="s">
        <v>9929</v>
      </c>
      <c r="E4596" s="20" t="s">
        <v>9930</v>
      </c>
      <c r="F4596" s="5" t="s">
        <v>1385</v>
      </c>
      <c r="G4596" s="2" t="s">
        <v>343</v>
      </c>
      <c r="H4596" s="2">
        <v>70</v>
      </c>
      <c r="I4596" s="2">
        <v>710000000</v>
      </c>
      <c r="J4596" s="2" t="s">
        <v>11537</v>
      </c>
      <c r="K4596" s="5" t="s">
        <v>11407</v>
      </c>
      <c r="L4596" s="2" t="s">
        <v>1148</v>
      </c>
      <c r="M4596" s="5"/>
      <c r="N4596" s="5" t="s">
        <v>10994</v>
      </c>
      <c r="O4596" s="21">
        <v>0.3</v>
      </c>
      <c r="P4596" s="22"/>
      <c r="Q4596" s="23"/>
      <c r="R4596" s="5"/>
      <c r="S4596" s="9"/>
      <c r="T4596" s="9">
        <v>2140680</v>
      </c>
      <c r="U4596" s="9">
        <f t="shared" si="367"/>
        <v>2397561.6</v>
      </c>
      <c r="V4596" s="2" t="s">
        <v>345</v>
      </c>
      <c r="W4596" s="2">
        <v>2014</v>
      </c>
      <c r="X4596" s="10" t="s">
        <v>11707</v>
      </c>
    </row>
    <row r="4597" spans="1:24" ht="63.75" customHeight="1" outlineLevel="1" x14ac:dyDescent="0.25">
      <c r="A4597" s="2" t="s">
        <v>11159</v>
      </c>
      <c r="B4597" s="3" t="s">
        <v>27</v>
      </c>
      <c r="C4597" s="203" t="s">
        <v>11034</v>
      </c>
      <c r="D4597" s="20" t="s">
        <v>11035</v>
      </c>
      <c r="E4597" s="20" t="s">
        <v>11036</v>
      </c>
      <c r="F4597" s="5" t="s">
        <v>11160</v>
      </c>
      <c r="G4597" s="2" t="s">
        <v>343</v>
      </c>
      <c r="H4597" s="2">
        <v>70</v>
      </c>
      <c r="I4597" s="2">
        <v>710000000</v>
      </c>
      <c r="J4597" s="2" t="s">
        <v>11537</v>
      </c>
      <c r="K4597" s="2" t="s">
        <v>484</v>
      </c>
      <c r="L4597" s="2" t="s">
        <v>1139</v>
      </c>
      <c r="M4597" s="5"/>
      <c r="N4597" s="2" t="s">
        <v>10993</v>
      </c>
      <c r="O4597" s="21" t="s">
        <v>1727</v>
      </c>
      <c r="P4597" s="102"/>
      <c r="Q4597" s="23"/>
      <c r="R4597" s="5"/>
      <c r="S4597" s="9"/>
      <c r="T4597" s="9">
        <v>975000</v>
      </c>
      <c r="U4597" s="9">
        <f t="shared" si="367"/>
        <v>1092000</v>
      </c>
      <c r="V4597" s="2" t="s">
        <v>345</v>
      </c>
      <c r="W4597" s="2">
        <v>2014</v>
      </c>
      <c r="X4597" s="10"/>
    </row>
    <row r="4598" spans="1:24" ht="70.5" customHeight="1" outlineLevel="1" x14ac:dyDescent="0.25">
      <c r="A4598" s="2" t="s">
        <v>11161</v>
      </c>
      <c r="B4598" s="3" t="s">
        <v>27</v>
      </c>
      <c r="C4598" s="203" t="s">
        <v>11162</v>
      </c>
      <c r="D4598" s="20" t="s">
        <v>11163</v>
      </c>
      <c r="E4598" s="20" t="s">
        <v>11163</v>
      </c>
      <c r="F4598" s="5" t="s">
        <v>11164</v>
      </c>
      <c r="G4598" s="2" t="s">
        <v>343</v>
      </c>
      <c r="H4598" s="2">
        <v>70</v>
      </c>
      <c r="I4598" s="2">
        <v>710000000</v>
      </c>
      <c r="J4598" s="2" t="s">
        <v>11537</v>
      </c>
      <c r="K4598" s="2" t="s">
        <v>10920</v>
      </c>
      <c r="L4598" s="10" t="s">
        <v>1154</v>
      </c>
      <c r="M4598" s="5"/>
      <c r="N4598" s="2" t="s">
        <v>10993</v>
      </c>
      <c r="O4598" s="21" t="s">
        <v>1727</v>
      </c>
      <c r="P4598" s="102"/>
      <c r="Q4598" s="23"/>
      <c r="R4598" s="5"/>
      <c r="S4598" s="9"/>
      <c r="T4598" s="9">
        <v>17786000</v>
      </c>
      <c r="U4598" s="9">
        <f t="shared" si="367"/>
        <v>19920320.000000004</v>
      </c>
      <c r="V4598" s="2" t="s">
        <v>345</v>
      </c>
      <c r="W4598" s="2">
        <v>2014</v>
      </c>
      <c r="X4598" s="10"/>
    </row>
    <row r="4599" spans="1:24" ht="63.75" customHeight="1" outlineLevel="1" x14ac:dyDescent="0.25">
      <c r="A4599" s="2" t="s">
        <v>11165</v>
      </c>
      <c r="B4599" s="3" t="s">
        <v>27</v>
      </c>
      <c r="C4599" s="10" t="s">
        <v>1286</v>
      </c>
      <c r="D4599" s="10" t="s">
        <v>1287</v>
      </c>
      <c r="E4599" s="10" t="s">
        <v>1288</v>
      </c>
      <c r="F4599" s="5" t="s">
        <v>11166</v>
      </c>
      <c r="G4599" s="2" t="s">
        <v>343</v>
      </c>
      <c r="H4599" s="2">
        <v>70</v>
      </c>
      <c r="I4599" s="2">
        <v>710000000</v>
      </c>
      <c r="J4599" s="2" t="s">
        <v>11537</v>
      </c>
      <c r="K4599" s="2" t="s">
        <v>484</v>
      </c>
      <c r="L4599" s="2" t="s">
        <v>10363</v>
      </c>
      <c r="M4599" s="5"/>
      <c r="N4599" s="2" t="s">
        <v>11169</v>
      </c>
      <c r="O4599" s="21" t="s">
        <v>1727</v>
      </c>
      <c r="P4599" s="102"/>
      <c r="Q4599" s="23"/>
      <c r="R4599" s="5"/>
      <c r="S4599" s="9"/>
      <c r="T4599" s="9">
        <v>3853000</v>
      </c>
      <c r="U4599" s="9">
        <f t="shared" si="367"/>
        <v>4315360</v>
      </c>
      <c r="V4599" s="2" t="s">
        <v>345</v>
      </c>
      <c r="W4599" s="2">
        <v>2014</v>
      </c>
      <c r="X4599" s="10"/>
    </row>
    <row r="4600" spans="1:24" ht="61.5" customHeight="1" outlineLevel="1" x14ac:dyDescent="0.25">
      <c r="A4600" s="2" t="s">
        <v>11167</v>
      </c>
      <c r="B4600" s="3" t="s">
        <v>27</v>
      </c>
      <c r="C4600" s="10" t="s">
        <v>1286</v>
      </c>
      <c r="D4600" s="10" t="s">
        <v>1287</v>
      </c>
      <c r="E4600" s="10" t="s">
        <v>1288</v>
      </c>
      <c r="F4600" s="5" t="s">
        <v>11168</v>
      </c>
      <c r="G4600" s="2" t="s">
        <v>343</v>
      </c>
      <c r="H4600" s="2">
        <v>70</v>
      </c>
      <c r="I4600" s="2">
        <v>710000000</v>
      </c>
      <c r="J4600" s="2" t="s">
        <v>11537</v>
      </c>
      <c r="K4600" s="2" t="s">
        <v>484</v>
      </c>
      <c r="L4600" s="2" t="s">
        <v>1145</v>
      </c>
      <c r="M4600" s="5"/>
      <c r="N4600" s="2" t="s">
        <v>10999</v>
      </c>
      <c r="O4600" s="21" t="s">
        <v>1727</v>
      </c>
      <c r="P4600" s="102"/>
      <c r="Q4600" s="23"/>
      <c r="R4600" s="5"/>
      <c r="S4600" s="9"/>
      <c r="T4600" s="9">
        <v>4642000</v>
      </c>
      <c r="U4600" s="9">
        <f t="shared" si="367"/>
        <v>5199040.0000000009</v>
      </c>
      <c r="V4600" s="2" t="s">
        <v>345</v>
      </c>
      <c r="W4600" s="2">
        <v>2014</v>
      </c>
      <c r="X4600" s="10"/>
    </row>
    <row r="4601" spans="1:24" ht="65.25" customHeight="1" outlineLevel="1" x14ac:dyDescent="0.25">
      <c r="A4601" s="2" t="s">
        <v>11278</v>
      </c>
      <c r="B4601" s="3" t="s">
        <v>27</v>
      </c>
      <c r="C4601" s="10" t="s">
        <v>1286</v>
      </c>
      <c r="D4601" s="10" t="s">
        <v>1287</v>
      </c>
      <c r="E4601" s="10" t="s">
        <v>1288</v>
      </c>
      <c r="F4601" s="2" t="s">
        <v>1302</v>
      </c>
      <c r="G4601" s="2" t="s">
        <v>343</v>
      </c>
      <c r="H4601" s="2">
        <v>100</v>
      </c>
      <c r="I4601" s="2">
        <v>710000000</v>
      </c>
      <c r="J4601" s="2" t="s">
        <v>11537</v>
      </c>
      <c r="K4601" s="2" t="s">
        <v>6016</v>
      </c>
      <c r="L4601" s="2" t="s">
        <v>1142</v>
      </c>
      <c r="M4601" s="2"/>
      <c r="N4601" s="7" t="s">
        <v>10997</v>
      </c>
      <c r="O4601" s="21" t="s">
        <v>1727</v>
      </c>
      <c r="P4601" s="2"/>
      <c r="Q4601" s="2"/>
      <c r="R4601" s="2"/>
      <c r="S4601" s="9"/>
      <c r="T4601" s="9">
        <v>4000000</v>
      </c>
      <c r="U4601" s="9">
        <f t="shared" si="367"/>
        <v>4480000</v>
      </c>
      <c r="V4601" s="2" t="s">
        <v>345</v>
      </c>
      <c r="W4601" s="2">
        <v>2014</v>
      </c>
      <c r="X4601" s="2"/>
    </row>
    <row r="4602" spans="1:24" ht="63.75" customHeight="1" outlineLevel="1" x14ac:dyDescent="0.25">
      <c r="A4602" s="2" t="s">
        <v>11357</v>
      </c>
      <c r="B4602" s="3" t="s">
        <v>27</v>
      </c>
      <c r="C4602" s="203" t="s">
        <v>1278</v>
      </c>
      <c r="D4602" s="105" t="s">
        <v>1277</v>
      </c>
      <c r="E4602" s="105" t="s">
        <v>1277</v>
      </c>
      <c r="F4602" s="5" t="s">
        <v>11438</v>
      </c>
      <c r="G4602" s="2" t="s">
        <v>350</v>
      </c>
      <c r="H4602" s="2">
        <v>0</v>
      </c>
      <c r="I4602" s="2">
        <v>710000000</v>
      </c>
      <c r="J4602" s="2" t="s">
        <v>11537</v>
      </c>
      <c r="K4602" s="5" t="s">
        <v>11407</v>
      </c>
      <c r="L4602" s="2" t="s">
        <v>1141</v>
      </c>
      <c r="M4602" s="5"/>
      <c r="N4602" s="2" t="s">
        <v>11358</v>
      </c>
      <c r="O4602" s="21" t="s">
        <v>3810</v>
      </c>
      <c r="P4602" s="22"/>
      <c r="Q4602" s="23"/>
      <c r="R4602" s="5"/>
      <c r="S4602" s="9"/>
      <c r="T4602" s="9">
        <v>2500000</v>
      </c>
      <c r="U4602" s="9">
        <f t="shared" si="367"/>
        <v>2800000.0000000005</v>
      </c>
      <c r="V4602" s="2" t="s">
        <v>345</v>
      </c>
      <c r="W4602" s="2">
        <v>2014</v>
      </c>
      <c r="X4602" s="2"/>
    </row>
    <row r="4603" spans="1:24" ht="63.75" customHeight="1" outlineLevel="1" x14ac:dyDescent="0.25">
      <c r="A4603" s="2" t="s">
        <v>11359</v>
      </c>
      <c r="B4603" s="2" t="s">
        <v>27</v>
      </c>
      <c r="C4603" s="105" t="s">
        <v>1278</v>
      </c>
      <c r="D4603" s="105" t="s">
        <v>1277</v>
      </c>
      <c r="E4603" s="105" t="s">
        <v>1277</v>
      </c>
      <c r="F4603" s="2" t="s">
        <v>6791</v>
      </c>
      <c r="G4603" s="10" t="s">
        <v>350</v>
      </c>
      <c r="H4603" s="2">
        <v>100</v>
      </c>
      <c r="I4603" s="2">
        <v>710000000</v>
      </c>
      <c r="J4603" s="2" t="s">
        <v>11537</v>
      </c>
      <c r="K4603" s="2" t="s">
        <v>6161</v>
      </c>
      <c r="L4603" s="2" t="s">
        <v>1141</v>
      </c>
      <c r="M4603" s="10"/>
      <c r="N4603" s="2" t="s">
        <v>11358</v>
      </c>
      <c r="O4603" s="21" t="s">
        <v>3810</v>
      </c>
      <c r="P4603" s="2"/>
      <c r="Q4603" s="2"/>
      <c r="R4603" s="2"/>
      <c r="S4603" s="9"/>
      <c r="T4603" s="9">
        <v>3000000</v>
      </c>
      <c r="U4603" s="9">
        <f>T4603*1.12</f>
        <v>3360000.0000000005</v>
      </c>
      <c r="V4603" s="2" t="s">
        <v>345</v>
      </c>
      <c r="W4603" s="2">
        <v>2014</v>
      </c>
      <c r="X4603" s="2"/>
    </row>
    <row r="4604" spans="1:24" ht="63.75" customHeight="1" outlineLevel="1" x14ac:dyDescent="0.25">
      <c r="A4604" s="2" t="s">
        <v>11430</v>
      </c>
      <c r="B4604" s="3" t="s">
        <v>27</v>
      </c>
      <c r="C4604" s="203" t="s">
        <v>10193</v>
      </c>
      <c r="D4604" s="20" t="s">
        <v>10194</v>
      </c>
      <c r="E4604" s="20" t="s">
        <v>10195</v>
      </c>
      <c r="F4604" s="5" t="s">
        <v>11415</v>
      </c>
      <c r="G4604" s="2" t="s">
        <v>350</v>
      </c>
      <c r="H4604" s="2">
        <v>70</v>
      </c>
      <c r="I4604" s="2">
        <v>710000000</v>
      </c>
      <c r="J4604" s="2" t="s">
        <v>11537</v>
      </c>
      <c r="K4604" s="5" t="s">
        <v>11407</v>
      </c>
      <c r="L4604" s="2" t="s">
        <v>1144</v>
      </c>
      <c r="M4604" s="5"/>
      <c r="N4604" s="2" t="s">
        <v>11025</v>
      </c>
      <c r="O4604" s="21" t="s">
        <v>3810</v>
      </c>
      <c r="P4604" s="22"/>
      <c r="Q4604" s="23"/>
      <c r="R4604" s="5"/>
      <c r="S4604" s="9"/>
      <c r="T4604" s="9">
        <v>2679000</v>
      </c>
      <c r="U4604" s="9">
        <f>T4604*1.12</f>
        <v>3000480.0000000005</v>
      </c>
      <c r="V4604" s="2" t="s">
        <v>345</v>
      </c>
      <c r="W4604" s="2">
        <v>2014</v>
      </c>
      <c r="X4604" s="2"/>
    </row>
    <row r="4605" spans="1:24" ht="65.25" customHeight="1" outlineLevel="1" x14ac:dyDescent="0.25">
      <c r="A4605" s="2" t="s">
        <v>11431</v>
      </c>
      <c r="B4605" s="3" t="s">
        <v>27</v>
      </c>
      <c r="C4605" s="20" t="s">
        <v>11007</v>
      </c>
      <c r="D4605" s="20" t="s">
        <v>11008</v>
      </c>
      <c r="E4605" s="20" t="s">
        <v>11009</v>
      </c>
      <c r="F4605" s="5" t="s">
        <v>11425</v>
      </c>
      <c r="G4605" s="5" t="s">
        <v>343</v>
      </c>
      <c r="H4605" s="5">
        <v>50</v>
      </c>
      <c r="I4605" s="2">
        <v>710000000</v>
      </c>
      <c r="J4605" s="2" t="s">
        <v>11537</v>
      </c>
      <c r="K4605" s="5" t="s">
        <v>11422</v>
      </c>
      <c r="L4605" s="10" t="s">
        <v>1154</v>
      </c>
      <c r="M4605" s="5"/>
      <c r="N4605" s="5" t="s">
        <v>10994</v>
      </c>
      <c r="O4605" s="21">
        <v>0.3</v>
      </c>
      <c r="P4605" s="102"/>
      <c r="Q4605" s="8"/>
      <c r="R4605" s="5"/>
      <c r="S4605" s="9"/>
      <c r="T4605" s="9">
        <v>6720000</v>
      </c>
      <c r="U4605" s="9">
        <f t="shared" ref="U4605:U4616" si="368">T4605*1.12</f>
        <v>7526400.0000000009</v>
      </c>
      <c r="V4605" s="5" t="s">
        <v>345</v>
      </c>
      <c r="W4605" s="2">
        <v>2014</v>
      </c>
      <c r="X4605" s="5"/>
    </row>
    <row r="4606" spans="1:24" ht="74.25" customHeight="1" outlineLevel="1" x14ac:dyDescent="0.25">
      <c r="A4606" s="2" t="s">
        <v>11432</v>
      </c>
      <c r="B4606" s="3" t="s">
        <v>27</v>
      </c>
      <c r="C4606" s="5" t="s">
        <v>9084</v>
      </c>
      <c r="D4606" s="5" t="s">
        <v>9082</v>
      </c>
      <c r="E4606" s="5" t="s">
        <v>9083</v>
      </c>
      <c r="F4606" s="10" t="s">
        <v>11426</v>
      </c>
      <c r="G4606" s="5" t="s">
        <v>343</v>
      </c>
      <c r="H4606" s="5">
        <v>50</v>
      </c>
      <c r="I4606" s="2">
        <v>710000000</v>
      </c>
      <c r="J4606" s="2" t="s">
        <v>11537</v>
      </c>
      <c r="K4606" s="5" t="s">
        <v>11422</v>
      </c>
      <c r="L4606" s="2" t="s">
        <v>1141</v>
      </c>
      <c r="M4606" s="5"/>
      <c r="N4606" s="5" t="s">
        <v>10994</v>
      </c>
      <c r="O4606" s="21">
        <v>0.3</v>
      </c>
      <c r="P4606" s="102"/>
      <c r="Q4606" s="8"/>
      <c r="R4606" s="5"/>
      <c r="S4606" s="9"/>
      <c r="T4606" s="9">
        <v>3500000</v>
      </c>
      <c r="U4606" s="9">
        <f t="shared" si="368"/>
        <v>3920000.0000000005</v>
      </c>
      <c r="V4606" s="5" t="s">
        <v>345</v>
      </c>
      <c r="W4606" s="2">
        <v>2014</v>
      </c>
      <c r="X4606" s="5"/>
    </row>
    <row r="4607" spans="1:24" ht="75.75" customHeight="1" outlineLevel="1" x14ac:dyDescent="0.25">
      <c r="A4607" s="2" t="s">
        <v>11433</v>
      </c>
      <c r="B4607" s="3" t="s">
        <v>27</v>
      </c>
      <c r="C4607" s="5" t="s">
        <v>1286</v>
      </c>
      <c r="D4607" s="10" t="s">
        <v>1287</v>
      </c>
      <c r="E4607" s="10" t="s">
        <v>1288</v>
      </c>
      <c r="F4607" s="12" t="s">
        <v>11427</v>
      </c>
      <c r="G4607" s="5" t="s">
        <v>343</v>
      </c>
      <c r="H4607" s="5">
        <v>100</v>
      </c>
      <c r="I4607" s="2">
        <v>710000000</v>
      </c>
      <c r="J4607" s="2" t="s">
        <v>11537</v>
      </c>
      <c r="K4607" s="5" t="s">
        <v>11422</v>
      </c>
      <c r="L4607" s="2" t="s">
        <v>11156</v>
      </c>
      <c r="M4607" s="5"/>
      <c r="N4607" s="5" t="s">
        <v>10994</v>
      </c>
      <c r="O4607" s="21">
        <v>0.3</v>
      </c>
      <c r="P4607" s="102"/>
      <c r="Q4607" s="8"/>
      <c r="R4607" s="5"/>
      <c r="S4607" s="9"/>
      <c r="T4607" s="9">
        <v>5016000</v>
      </c>
      <c r="U4607" s="9">
        <f t="shared" si="368"/>
        <v>5617920.0000000009</v>
      </c>
      <c r="V4607" s="5" t="s">
        <v>345</v>
      </c>
      <c r="W4607" s="2">
        <v>2014</v>
      </c>
      <c r="X4607" s="5"/>
    </row>
    <row r="4608" spans="1:24" ht="75.75" customHeight="1" outlineLevel="1" x14ac:dyDescent="0.25">
      <c r="A4608" s="2" t="s">
        <v>11439</v>
      </c>
      <c r="B4608" s="3" t="s">
        <v>27</v>
      </c>
      <c r="C4608" s="10" t="s">
        <v>1278</v>
      </c>
      <c r="D4608" s="10" t="s">
        <v>1277</v>
      </c>
      <c r="E4608" s="10" t="s">
        <v>1277</v>
      </c>
      <c r="F4608" s="10" t="s">
        <v>11428</v>
      </c>
      <c r="G4608" s="2" t="s">
        <v>343</v>
      </c>
      <c r="H4608" s="5">
        <v>50</v>
      </c>
      <c r="I4608" s="2">
        <v>710000000</v>
      </c>
      <c r="J4608" s="2" t="s">
        <v>11537</v>
      </c>
      <c r="K4608" s="5" t="s">
        <v>11422</v>
      </c>
      <c r="L4608" s="2" t="s">
        <v>11429</v>
      </c>
      <c r="M4608" s="2"/>
      <c r="N4608" s="5" t="s">
        <v>10994</v>
      </c>
      <c r="O4608" s="21">
        <v>0.3</v>
      </c>
      <c r="P4608" s="2"/>
      <c r="Q4608" s="8"/>
      <c r="R4608" s="2"/>
      <c r="S4608" s="9"/>
      <c r="T4608" s="9">
        <v>9022000</v>
      </c>
      <c r="U4608" s="9">
        <f t="shared" si="368"/>
        <v>10104640.000000002</v>
      </c>
      <c r="V4608" s="5" t="s">
        <v>345</v>
      </c>
      <c r="W4608" s="2">
        <v>2014</v>
      </c>
      <c r="X4608" s="5"/>
    </row>
    <row r="4609" spans="1:26" ht="75.75" customHeight="1" outlineLevel="1" x14ac:dyDescent="0.25">
      <c r="A4609" s="2" t="s">
        <v>11510</v>
      </c>
      <c r="B4609" s="3" t="s">
        <v>11501</v>
      </c>
      <c r="C4609" s="10" t="s">
        <v>4177</v>
      </c>
      <c r="D4609" s="10" t="s">
        <v>10029</v>
      </c>
      <c r="E4609" s="10" t="s">
        <v>10030</v>
      </c>
      <c r="F4609" s="10" t="s">
        <v>11502</v>
      </c>
      <c r="G4609" s="2" t="s">
        <v>350</v>
      </c>
      <c r="H4609" s="5">
        <v>100</v>
      </c>
      <c r="I4609" s="2">
        <v>710000000</v>
      </c>
      <c r="J4609" s="2" t="s">
        <v>11537</v>
      </c>
      <c r="K4609" s="5" t="s">
        <v>11503</v>
      </c>
      <c r="L4609" s="2" t="s">
        <v>11504</v>
      </c>
      <c r="M4609" s="2"/>
      <c r="N4609" s="5" t="s">
        <v>11505</v>
      </c>
      <c r="O4609" s="21" t="s">
        <v>67</v>
      </c>
      <c r="P4609" s="2"/>
      <c r="Q4609" s="8"/>
      <c r="R4609" s="2"/>
      <c r="S4609" s="9"/>
      <c r="T4609" s="9">
        <v>205000</v>
      </c>
      <c r="U4609" s="9">
        <f t="shared" si="368"/>
        <v>229600.00000000003</v>
      </c>
      <c r="V4609" s="5" t="s">
        <v>345</v>
      </c>
      <c r="W4609" s="2">
        <v>2014</v>
      </c>
      <c r="X4609" s="5"/>
    </row>
    <row r="4610" spans="1:26" ht="75.75" customHeight="1" outlineLevel="1" x14ac:dyDescent="0.25">
      <c r="A4610" s="2" t="s">
        <v>11511</v>
      </c>
      <c r="B4610" s="3" t="s">
        <v>11501</v>
      </c>
      <c r="C4610" s="10" t="s">
        <v>1348</v>
      </c>
      <c r="D4610" s="10" t="s">
        <v>1347</v>
      </c>
      <c r="E4610" s="10" t="s">
        <v>1347</v>
      </c>
      <c r="F4610" s="10" t="s">
        <v>11506</v>
      </c>
      <c r="G4610" s="2" t="s">
        <v>350</v>
      </c>
      <c r="H4610" s="5">
        <v>50</v>
      </c>
      <c r="I4610" s="2">
        <v>710000000</v>
      </c>
      <c r="J4610" s="2" t="s">
        <v>11537</v>
      </c>
      <c r="K4610" s="5" t="s">
        <v>11507</v>
      </c>
      <c r="L4610" s="2" t="s">
        <v>11504</v>
      </c>
      <c r="M4610" s="2"/>
      <c r="N4610" s="5" t="s">
        <v>11505</v>
      </c>
      <c r="O4610" s="21" t="s">
        <v>10158</v>
      </c>
      <c r="P4610" s="2"/>
      <c r="Q4610" s="8"/>
      <c r="R4610" s="2"/>
      <c r="S4610" s="9"/>
      <c r="T4610" s="9">
        <v>0</v>
      </c>
      <c r="U4610" s="9">
        <v>0</v>
      </c>
      <c r="V4610" s="5" t="s">
        <v>345</v>
      </c>
      <c r="W4610" s="2">
        <v>2014</v>
      </c>
      <c r="X4610" s="5"/>
    </row>
    <row r="4611" spans="1:26" s="324" customFormat="1" ht="51" x14ac:dyDescent="0.25">
      <c r="A4611" s="276" t="s">
        <v>13637</v>
      </c>
      <c r="B4611" s="238" t="s">
        <v>11501</v>
      </c>
      <c r="C4611" s="275" t="s">
        <v>1348</v>
      </c>
      <c r="D4611" s="275" t="s">
        <v>1347</v>
      </c>
      <c r="E4611" s="275" t="s">
        <v>1347</v>
      </c>
      <c r="F4611" s="275" t="s">
        <v>11506</v>
      </c>
      <c r="G4611" s="276" t="s">
        <v>350</v>
      </c>
      <c r="H4611" s="274">
        <v>50</v>
      </c>
      <c r="I4611" s="276">
        <v>711000000</v>
      </c>
      <c r="J4611" s="276" t="s">
        <v>1075</v>
      </c>
      <c r="K4611" s="274" t="s">
        <v>13636</v>
      </c>
      <c r="L4611" s="276" t="s">
        <v>11504</v>
      </c>
      <c r="M4611" s="276"/>
      <c r="N4611" s="274" t="s">
        <v>11505</v>
      </c>
      <c r="O4611" s="287" t="s">
        <v>10158</v>
      </c>
      <c r="P4611" s="276"/>
      <c r="Q4611" s="277"/>
      <c r="R4611" s="276"/>
      <c r="S4611" s="278"/>
      <c r="T4611" s="278">
        <v>225000</v>
      </c>
      <c r="U4611" s="278">
        <f t="shared" si="368"/>
        <v>252000.00000000003</v>
      </c>
      <c r="V4611" s="274" t="s">
        <v>345</v>
      </c>
      <c r="W4611" s="276">
        <v>2014</v>
      </c>
      <c r="X4611" s="274">
        <v>11</v>
      </c>
      <c r="Y4611" s="290"/>
      <c r="Z4611" s="325"/>
    </row>
    <row r="4612" spans="1:26" ht="75.75" customHeight="1" outlineLevel="1" x14ac:dyDescent="0.25">
      <c r="A4612" s="2" t="s">
        <v>11512</v>
      </c>
      <c r="B4612" s="3" t="s">
        <v>11501</v>
      </c>
      <c r="C4612" s="10" t="s">
        <v>1348</v>
      </c>
      <c r="D4612" s="10" t="s">
        <v>1347</v>
      </c>
      <c r="E4612" s="10" t="s">
        <v>1347</v>
      </c>
      <c r="F4612" s="10" t="s">
        <v>11508</v>
      </c>
      <c r="G4612" s="2" t="s">
        <v>350</v>
      </c>
      <c r="H4612" s="5">
        <v>50</v>
      </c>
      <c r="I4612" s="2">
        <v>710000000</v>
      </c>
      <c r="J4612" s="2" t="s">
        <v>11537</v>
      </c>
      <c r="K4612" s="5" t="s">
        <v>11507</v>
      </c>
      <c r="L4612" s="2" t="s">
        <v>11509</v>
      </c>
      <c r="M4612" s="2"/>
      <c r="N4612" s="5" t="s">
        <v>11505</v>
      </c>
      <c r="O4612" s="21" t="s">
        <v>10158</v>
      </c>
      <c r="P4612" s="2"/>
      <c r="Q4612" s="8"/>
      <c r="R4612" s="2"/>
      <c r="S4612" s="9"/>
      <c r="T4612" s="9">
        <v>0</v>
      </c>
      <c r="U4612" s="9">
        <f t="shared" si="368"/>
        <v>0</v>
      </c>
      <c r="V4612" s="5" t="s">
        <v>345</v>
      </c>
      <c r="W4612" s="2">
        <v>2014</v>
      </c>
      <c r="X4612" s="5"/>
    </row>
    <row r="4613" spans="1:26" s="324" customFormat="1" ht="56.25" customHeight="1" x14ac:dyDescent="0.25">
      <c r="A4613" s="276" t="s">
        <v>13638</v>
      </c>
      <c r="B4613" s="238" t="s">
        <v>11501</v>
      </c>
      <c r="C4613" s="275" t="s">
        <v>1348</v>
      </c>
      <c r="D4613" s="275" t="s">
        <v>1347</v>
      </c>
      <c r="E4613" s="275" t="s">
        <v>1347</v>
      </c>
      <c r="F4613" s="275" t="s">
        <v>11508</v>
      </c>
      <c r="G4613" s="276" t="s">
        <v>350</v>
      </c>
      <c r="H4613" s="274">
        <v>50</v>
      </c>
      <c r="I4613" s="276">
        <v>711000000</v>
      </c>
      <c r="J4613" s="276" t="s">
        <v>1075</v>
      </c>
      <c r="K4613" s="274" t="s">
        <v>13453</v>
      </c>
      <c r="L4613" s="276" t="s">
        <v>11509</v>
      </c>
      <c r="M4613" s="276"/>
      <c r="N4613" s="274" t="s">
        <v>11505</v>
      </c>
      <c r="O4613" s="287" t="s">
        <v>10158</v>
      </c>
      <c r="P4613" s="276"/>
      <c r="Q4613" s="277"/>
      <c r="R4613" s="276"/>
      <c r="S4613" s="278"/>
      <c r="T4613" s="278">
        <v>375000</v>
      </c>
      <c r="U4613" s="278">
        <f t="shared" si="368"/>
        <v>420000.00000000006</v>
      </c>
      <c r="V4613" s="274" t="s">
        <v>345</v>
      </c>
      <c r="W4613" s="276">
        <v>2014</v>
      </c>
      <c r="X4613" s="274">
        <v>11</v>
      </c>
      <c r="Y4613" s="290"/>
      <c r="Z4613" s="325"/>
    </row>
    <row r="4614" spans="1:26" ht="75.75" customHeight="1" outlineLevel="1" x14ac:dyDescent="0.25">
      <c r="A4614" s="2" t="s">
        <v>11680</v>
      </c>
      <c r="B4614" s="3" t="s">
        <v>27</v>
      </c>
      <c r="C4614" s="10" t="s">
        <v>11659</v>
      </c>
      <c r="D4614" s="10" t="s">
        <v>11660</v>
      </c>
      <c r="E4614" s="10" t="s">
        <v>11661</v>
      </c>
      <c r="F4614" s="10" t="s">
        <v>11662</v>
      </c>
      <c r="G4614" s="2" t="s">
        <v>343</v>
      </c>
      <c r="H4614" s="5">
        <v>0</v>
      </c>
      <c r="I4614" s="2">
        <v>710000000</v>
      </c>
      <c r="J4614" s="2" t="s">
        <v>11537</v>
      </c>
      <c r="K4614" s="5" t="s">
        <v>6017</v>
      </c>
      <c r="L4614" s="2" t="s">
        <v>1197</v>
      </c>
      <c r="M4614" s="2"/>
      <c r="N4614" s="5" t="s">
        <v>11093</v>
      </c>
      <c r="O4614" s="21">
        <v>0</v>
      </c>
      <c r="P4614" s="2"/>
      <c r="Q4614" s="8"/>
      <c r="R4614" s="2"/>
      <c r="S4614" s="9"/>
      <c r="T4614" s="9">
        <v>0</v>
      </c>
      <c r="U4614" s="9">
        <f t="shared" si="368"/>
        <v>0</v>
      </c>
      <c r="V4614" s="5" t="s">
        <v>345</v>
      </c>
      <c r="W4614" s="2">
        <v>2014</v>
      </c>
      <c r="X4614" s="5"/>
    </row>
    <row r="4615" spans="1:26" ht="75.75" customHeight="1" outlineLevel="1" x14ac:dyDescent="0.25">
      <c r="A4615" s="2" t="s">
        <v>11855</v>
      </c>
      <c r="B4615" s="3" t="s">
        <v>27</v>
      </c>
      <c r="C4615" s="10" t="s">
        <v>10049</v>
      </c>
      <c r="D4615" s="10" t="s">
        <v>10050</v>
      </c>
      <c r="E4615" s="10" t="s">
        <v>10051</v>
      </c>
      <c r="F4615" s="10"/>
      <c r="G4615" s="2" t="s">
        <v>29</v>
      </c>
      <c r="H4615" s="5">
        <v>0</v>
      </c>
      <c r="I4615" s="2">
        <v>710000000</v>
      </c>
      <c r="J4615" s="2" t="s">
        <v>11537</v>
      </c>
      <c r="K4615" s="5" t="s">
        <v>6017</v>
      </c>
      <c r="L4615" s="2" t="s">
        <v>1144</v>
      </c>
      <c r="M4615" s="2"/>
      <c r="N4615" s="5" t="s">
        <v>11021</v>
      </c>
      <c r="O4615" s="21">
        <v>0</v>
      </c>
      <c r="P4615" s="2"/>
      <c r="Q4615" s="8"/>
      <c r="R4615" s="2"/>
      <c r="S4615" s="9"/>
      <c r="T4615" s="9">
        <v>462000</v>
      </c>
      <c r="U4615" s="9">
        <f t="shared" si="368"/>
        <v>517440.00000000006</v>
      </c>
      <c r="V4615" s="5" t="s">
        <v>345</v>
      </c>
      <c r="W4615" s="2">
        <v>2014</v>
      </c>
      <c r="X4615" s="5"/>
    </row>
    <row r="4616" spans="1:26" s="26" customFormat="1" ht="63.75" outlineLevel="1" x14ac:dyDescent="0.25">
      <c r="A4616" s="2" t="s">
        <v>12006</v>
      </c>
      <c r="B4616" s="88" t="s">
        <v>27</v>
      </c>
      <c r="C4616" s="41" t="s">
        <v>11995</v>
      </c>
      <c r="D4616" s="42" t="s">
        <v>11996</v>
      </c>
      <c r="E4616" s="42" t="s">
        <v>11996</v>
      </c>
      <c r="F4616" s="30" t="s">
        <v>5728</v>
      </c>
      <c r="G4616" s="34" t="s">
        <v>29</v>
      </c>
      <c r="H4616" s="30">
        <v>50</v>
      </c>
      <c r="I4616" s="2">
        <v>710000000</v>
      </c>
      <c r="J4616" s="2" t="s">
        <v>11537</v>
      </c>
      <c r="K4616" s="30" t="s">
        <v>12473</v>
      </c>
      <c r="L4616" s="133" t="s">
        <v>11998</v>
      </c>
      <c r="M4616" s="6"/>
      <c r="N4616" s="30" t="s">
        <v>12010</v>
      </c>
      <c r="O4616" s="35">
        <v>0</v>
      </c>
      <c r="P4616" s="30"/>
      <c r="Q4616" s="5"/>
      <c r="R4616" s="5"/>
      <c r="S4616" s="9"/>
      <c r="T4616" s="9" t="s">
        <v>11999</v>
      </c>
      <c r="U4616" s="9">
        <f t="shared" si="368"/>
        <v>50400.000000000007</v>
      </c>
      <c r="V4616" s="27" t="s">
        <v>345</v>
      </c>
      <c r="W4616" s="2">
        <v>2014</v>
      </c>
      <c r="X4616" s="39"/>
    </row>
    <row r="4617" spans="1:26" s="26" customFormat="1" ht="63.75" outlineLevel="1" x14ac:dyDescent="0.25">
      <c r="A4617" s="2" t="s">
        <v>12007</v>
      </c>
      <c r="B4617" s="88" t="s">
        <v>27</v>
      </c>
      <c r="C4617" s="41" t="s">
        <v>11995</v>
      </c>
      <c r="D4617" s="42" t="s">
        <v>11996</v>
      </c>
      <c r="E4617" s="42" t="s">
        <v>11996</v>
      </c>
      <c r="F4617" s="30" t="s">
        <v>12000</v>
      </c>
      <c r="G4617" s="34" t="s">
        <v>29</v>
      </c>
      <c r="H4617" s="30">
        <v>50</v>
      </c>
      <c r="I4617" s="2">
        <v>710000000</v>
      </c>
      <c r="J4617" s="2" t="s">
        <v>11537</v>
      </c>
      <c r="K4617" s="30" t="s">
        <v>12473</v>
      </c>
      <c r="L4617" s="133" t="s">
        <v>11998</v>
      </c>
      <c r="M4617" s="6"/>
      <c r="N4617" s="30" t="s">
        <v>12010</v>
      </c>
      <c r="O4617" s="35">
        <v>0</v>
      </c>
      <c r="P4617" s="30"/>
      <c r="Q4617" s="5"/>
      <c r="R4617" s="5"/>
      <c r="S4617" s="9"/>
      <c r="T4617" s="9" t="s">
        <v>12001</v>
      </c>
      <c r="U4617" s="9">
        <f t="shared" ref="U4617:U4621" si="369">T4617*1.12</f>
        <v>56000.000000000007</v>
      </c>
      <c r="V4617" s="27" t="s">
        <v>345</v>
      </c>
      <c r="W4617" s="2">
        <v>2014</v>
      </c>
      <c r="X4617" s="39"/>
    </row>
    <row r="4618" spans="1:26" s="26" customFormat="1" ht="63.75" outlineLevel="1" x14ac:dyDescent="0.25">
      <c r="A4618" s="2" t="s">
        <v>12008</v>
      </c>
      <c r="B4618" s="88" t="s">
        <v>27</v>
      </c>
      <c r="C4618" s="41" t="s">
        <v>11995</v>
      </c>
      <c r="D4618" s="42" t="s">
        <v>11996</v>
      </c>
      <c r="E4618" s="42" t="s">
        <v>11996</v>
      </c>
      <c r="F4618" s="30" t="s">
        <v>12002</v>
      </c>
      <c r="G4618" s="34" t="s">
        <v>29</v>
      </c>
      <c r="H4618" s="30">
        <v>50</v>
      </c>
      <c r="I4618" s="2">
        <v>710000000</v>
      </c>
      <c r="J4618" s="2" t="s">
        <v>11537</v>
      </c>
      <c r="K4618" s="30" t="s">
        <v>12473</v>
      </c>
      <c r="L4618" s="133" t="s">
        <v>11998</v>
      </c>
      <c r="M4618" s="6"/>
      <c r="N4618" s="30" t="s">
        <v>12010</v>
      </c>
      <c r="O4618" s="35">
        <v>0</v>
      </c>
      <c r="P4618" s="30"/>
      <c r="Q4618" s="5"/>
      <c r="R4618" s="5"/>
      <c r="S4618" s="9"/>
      <c r="T4618" s="9" t="s">
        <v>12003</v>
      </c>
      <c r="U4618" s="9">
        <f t="shared" si="369"/>
        <v>84000.000000000015</v>
      </c>
      <c r="V4618" s="27" t="s">
        <v>345</v>
      </c>
      <c r="W4618" s="2">
        <v>2014</v>
      </c>
      <c r="X4618" s="39"/>
    </row>
    <row r="4619" spans="1:26" s="26" customFormat="1" ht="63.75" outlineLevel="1" x14ac:dyDescent="0.25">
      <c r="A4619" s="2" t="s">
        <v>12009</v>
      </c>
      <c r="B4619" s="88" t="s">
        <v>27</v>
      </c>
      <c r="C4619" s="41" t="s">
        <v>11995</v>
      </c>
      <c r="D4619" s="42" t="s">
        <v>11996</v>
      </c>
      <c r="E4619" s="42" t="s">
        <v>11996</v>
      </c>
      <c r="F4619" s="30" t="s">
        <v>12004</v>
      </c>
      <c r="G4619" s="34" t="s">
        <v>29</v>
      </c>
      <c r="H4619" s="30">
        <v>50</v>
      </c>
      <c r="I4619" s="2">
        <v>710000000</v>
      </c>
      <c r="J4619" s="2" t="s">
        <v>11537</v>
      </c>
      <c r="K4619" s="30" t="s">
        <v>12473</v>
      </c>
      <c r="L4619" s="133" t="s">
        <v>11998</v>
      </c>
      <c r="M4619" s="6"/>
      <c r="N4619" s="30" t="s">
        <v>12010</v>
      </c>
      <c r="O4619" s="35">
        <v>0</v>
      </c>
      <c r="P4619" s="30"/>
      <c r="Q4619" s="5"/>
      <c r="R4619" s="5"/>
      <c r="S4619" s="9"/>
      <c r="T4619" s="9" t="s">
        <v>12005</v>
      </c>
      <c r="U4619" s="9">
        <f t="shared" si="369"/>
        <v>156800.00000000003</v>
      </c>
      <c r="V4619" s="27" t="s">
        <v>345</v>
      </c>
      <c r="W4619" s="2">
        <v>2014</v>
      </c>
      <c r="X4619" s="39"/>
    </row>
    <row r="4620" spans="1:26" ht="63.75" outlineLevel="1" x14ac:dyDescent="0.25">
      <c r="A4620" s="2" t="s">
        <v>12081</v>
      </c>
      <c r="B4620" s="88" t="s">
        <v>27</v>
      </c>
      <c r="C4620" s="3" t="s">
        <v>9084</v>
      </c>
      <c r="D4620" s="20" t="s">
        <v>9082</v>
      </c>
      <c r="E4620" s="20" t="s">
        <v>9083</v>
      </c>
      <c r="F4620" s="20"/>
      <c r="G4620" s="2" t="s">
        <v>350</v>
      </c>
      <c r="H4620" s="7" t="s">
        <v>67</v>
      </c>
      <c r="I4620" s="2">
        <v>710000000</v>
      </c>
      <c r="J4620" s="2" t="s">
        <v>11537</v>
      </c>
      <c r="K4620" s="2" t="s">
        <v>11174</v>
      </c>
      <c r="L4620" s="2" t="s">
        <v>1142</v>
      </c>
      <c r="M4620" s="6"/>
      <c r="N4620" s="2" t="s">
        <v>10994</v>
      </c>
      <c r="O4620" s="7" t="s">
        <v>3810</v>
      </c>
      <c r="P4620" s="36"/>
      <c r="Q4620" s="5"/>
      <c r="R4620" s="2"/>
      <c r="S4620" s="9"/>
      <c r="T4620" s="9">
        <v>5565990</v>
      </c>
      <c r="U4620" s="9">
        <f t="shared" si="369"/>
        <v>6233908.8000000007</v>
      </c>
      <c r="V4620" s="2" t="s">
        <v>345</v>
      </c>
      <c r="W4620" s="2">
        <v>2014</v>
      </c>
      <c r="X4620" s="2"/>
    </row>
    <row r="4621" spans="1:26" s="85" customFormat="1" ht="63.75" outlineLevel="1" x14ac:dyDescent="0.25">
      <c r="A4621" s="2" t="s">
        <v>12130</v>
      </c>
      <c r="B4621" s="3" t="s">
        <v>27</v>
      </c>
      <c r="C4621" s="10" t="s">
        <v>12131</v>
      </c>
      <c r="D4621" s="10" t="s">
        <v>12132</v>
      </c>
      <c r="E4621" s="10" t="s">
        <v>12132</v>
      </c>
      <c r="F4621" s="5" t="s">
        <v>12137</v>
      </c>
      <c r="G4621" s="2" t="s">
        <v>29</v>
      </c>
      <c r="H4621" s="7">
        <v>100</v>
      </c>
      <c r="I4621" s="2">
        <v>710000000</v>
      </c>
      <c r="J4621" s="2" t="s">
        <v>11537</v>
      </c>
      <c r="K4621" s="2" t="s">
        <v>12133</v>
      </c>
      <c r="L4621" s="5" t="s">
        <v>1153</v>
      </c>
      <c r="M4621" s="2"/>
      <c r="N4621" s="2" t="s">
        <v>453</v>
      </c>
      <c r="O4621" s="15">
        <v>0</v>
      </c>
      <c r="P4621" s="2"/>
      <c r="Q4621" s="2"/>
      <c r="R4621" s="5"/>
      <c r="S4621" s="17"/>
      <c r="T4621" s="79">
        <v>50000</v>
      </c>
      <c r="U4621" s="79">
        <f t="shared" si="369"/>
        <v>56000.000000000007</v>
      </c>
      <c r="V4621" s="2" t="s">
        <v>345</v>
      </c>
      <c r="W4621" s="2">
        <v>2014</v>
      </c>
      <c r="X4621" s="2"/>
    </row>
    <row r="4622" spans="1:26" s="85" customFormat="1" ht="63.75" outlineLevel="1" x14ac:dyDescent="0.25">
      <c r="A4622" s="2" t="s">
        <v>12259</v>
      </c>
      <c r="B4622" s="3" t="s">
        <v>27</v>
      </c>
      <c r="C4622" s="2" t="s">
        <v>12254</v>
      </c>
      <c r="D4622" s="10" t="s">
        <v>12255</v>
      </c>
      <c r="E4622" s="10" t="s">
        <v>12256</v>
      </c>
      <c r="F4622" s="13" t="s">
        <v>12257</v>
      </c>
      <c r="G4622" s="2" t="s">
        <v>29</v>
      </c>
      <c r="H4622" s="2">
        <v>100</v>
      </c>
      <c r="I4622" s="2">
        <v>710000000</v>
      </c>
      <c r="J4622" s="2" t="s">
        <v>11537</v>
      </c>
      <c r="K4622" s="14" t="s">
        <v>12258</v>
      </c>
      <c r="L4622" s="5" t="s">
        <v>1153</v>
      </c>
      <c r="M4622" s="2"/>
      <c r="N4622" s="2" t="s">
        <v>11021</v>
      </c>
      <c r="O4622" s="15">
        <v>0</v>
      </c>
      <c r="P4622" s="2"/>
      <c r="Q4622" s="2"/>
      <c r="R4622" s="16"/>
      <c r="S4622" s="16"/>
      <c r="T4622" s="79">
        <v>50000</v>
      </c>
      <c r="U4622" s="79">
        <f t="shared" ref="U4622" si="370">T4622*1.12</f>
        <v>56000.000000000007</v>
      </c>
      <c r="V4622" s="2" t="s">
        <v>345</v>
      </c>
      <c r="W4622" s="2">
        <v>2014</v>
      </c>
      <c r="X4622" s="92"/>
    </row>
    <row r="4623" spans="1:26" ht="58.5" customHeight="1" outlineLevel="1" x14ac:dyDescent="0.25">
      <c r="A4623" s="2" t="s">
        <v>12551</v>
      </c>
      <c r="B4623" s="3" t="s">
        <v>27</v>
      </c>
      <c r="C4623" s="43" t="s">
        <v>12547</v>
      </c>
      <c r="D4623" s="5" t="s">
        <v>12548</v>
      </c>
      <c r="E4623" s="5" t="s">
        <v>12839</v>
      </c>
      <c r="F4623" s="93" t="s">
        <v>12552</v>
      </c>
      <c r="G4623" s="93" t="s">
        <v>29</v>
      </c>
      <c r="H4623" s="2">
        <v>100</v>
      </c>
      <c r="I4623" s="2">
        <v>710000000</v>
      </c>
      <c r="J4623" s="2" t="s">
        <v>11537</v>
      </c>
      <c r="K4623" s="2" t="s">
        <v>12549</v>
      </c>
      <c r="L4623" s="2" t="s">
        <v>1143</v>
      </c>
      <c r="M4623" s="2"/>
      <c r="N4623" s="2" t="s">
        <v>12550</v>
      </c>
      <c r="O4623" s="2">
        <v>0</v>
      </c>
      <c r="P4623" s="7"/>
      <c r="Q4623" s="36" t="s">
        <v>12519</v>
      </c>
      <c r="R4623" s="5" t="s">
        <v>12519</v>
      </c>
      <c r="S4623" s="5" t="s">
        <v>12519</v>
      </c>
      <c r="T4623" s="17">
        <v>534000</v>
      </c>
      <c r="U4623" s="17">
        <f>T4623*112%</f>
        <v>598080</v>
      </c>
      <c r="V4623" s="2" t="s">
        <v>345</v>
      </c>
      <c r="W4623" s="2">
        <v>2014</v>
      </c>
      <c r="X4623" s="2"/>
    </row>
    <row r="4624" spans="1:26" ht="67.5" customHeight="1" outlineLevel="1" x14ac:dyDescent="0.25">
      <c r="A4624" s="2" t="s">
        <v>12555</v>
      </c>
      <c r="B4624" s="2" t="s">
        <v>27</v>
      </c>
      <c r="C4624" s="2" t="s">
        <v>12558</v>
      </c>
      <c r="D4624" s="2" t="s">
        <v>12559</v>
      </c>
      <c r="E4624" s="10" t="s">
        <v>12560</v>
      </c>
      <c r="F4624" s="10" t="s">
        <v>12556</v>
      </c>
      <c r="G4624" s="2" t="s">
        <v>29</v>
      </c>
      <c r="H4624" s="30">
        <v>50</v>
      </c>
      <c r="I4624" s="2">
        <v>710000000</v>
      </c>
      <c r="J4624" s="2" t="s">
        <v>11537</v>
      </c>
      <c r="K4624" s="2" t="s">
        <v>6017</v>
      </c>
      <c r="L4624" s="2" t="s">
        <v>1145</v>
      </c>
      <c r="M4624" s="2"/>
      <c r="N4624" s="2" t="s">
        <v>12557</v>
      </c>
      <c r="O4624" s="2">
        <v>0</v>
      </c>
      <c r="P4624" s="21"/>
      <c r="Q4624" s="2"/>
      <c r="R4624" s="2"/>
      <c r="S4624" s="2"/>
      <c r="T4624" s="9">
        <v>1600000</v>
      </c>
      <c r="U4624" s="9">
        <f>T4624*1.12</f>
        <v>1792000.0000000002</v>
      </c>
      <c r="V4624" s="9" t="s">
        <v>345</v>
      </c>
      <c r="W4624" s="2">
        <v>2014</v>
      </c>
      <c r="X4624" s="2"/>
    </row>
    <row r="4625" spans="1:16383" s="253" customFormat="1" ht="67.5" customHeight="1" x14ac:dyDescent="0.25">
      <c r="A4625" s="237" t="s">
        <v>13396</v>
      </c>
      <c r="B4625" s="237" t="s">
        <v>27</v>
      </c>
      <c r="C4625" s="237" t="s">
        <v>13397</v>
      </c>
      <c r="D4625" s="237" t="s">
        <v>13398</v>
      </c>
      <c r="E4625" s="239" t="s">
        <v>13399</v>
      </c>
      <c r="F4625" s="239" t="s">
        <v>13400</v>
      </c>
      <c r="G4625" s="237" t="s">
        <v>343</v>
      </c>
      <c r="H4625" s="2">
        <v>100</v>
      </c>
      <c r="I4625" s="257">
        <v>710000000</v>
      </c>
      <c r="J4625" s="237" t="s">
        <v>1075</v>
      </c>
      <c r="K4625" s="237" t="s">
        <v>13401</v>
      </c>
      <c r="L4625" s="237" t="s">
        <v>1141</v>
      </c>
      <c r="M4625" s="237"/>
      <c r="N4625" s="237" t="s">
        <v>10994</v>
      </c>
      <c r="O4625" s="244">
        <v>0.3</v>
      </c>
      <c r="P4625" s="244"/>
      <c r="Q4625" s="237"/>
      <c r="R4625" s="237"/>
      <c r="S4625" s="237"/>
      <c r="T4625" s="246">
        <v>15000000</v>
      </c>
      <c r="U4625" s="246">
        <f t="shared" ref="U4625:U4626" si="371">T4625*1.12</f>
        <v>16800000</v>
      </c>
      <c r="V4625" s="246" t="s">
        <v>345</v>
      </c>
      <c r="W4625" s="237">
        <v>2014</v>
      </c>
      <c r="X4625" s="237"/>
      <c r="Y4625" s="258"/>
    </row>
    <row r="4626" spans="1:16383" s="253" customFormat="1" ht="67.5" customHeight="1" x14ac:dyDescent="0.25">
      <c r="A4626" s="237" t="s">
        <v>13402</v>
      </c>
      <c r="B4626" s="237" t="s">
        <v>27</v>
      </c>
      <c r="C4626" s="237" t="s">
        <v>2097</v>
      </c>
      <c r="D4626" s="237" t="s">
        <v>2141</v>
      </c>
      <c r="E4626" s="239" t="s">
        <v>2141</v>
      </c>
      <c r="F4626" s="239" t="s">
        <v>13403</v>
      </c>
      <c r="G4626" s="237" t="s">
        <v>350</v>
      </c>
      <c r="H4626" s="2">
        <v>100</v>
      </c>
      <c r="I4626" s="257">
        <v>710000000</v>
      </c>
      <c r="J4626" s="237" t="s">
        <v>1075</v>
      </c>
      <c r="K4626" s="237" t="s">
        <v>13401</v>
      </c>
      <c r="L4626" s="237" t="s">
        <v>1141</v>
      </c>
      <c r="M4626" s="237"/>
      <c r="N4626" s="237" t="s">
        <v>10994</v>
      </c>
      <c r="O4626" s="237" t="s">
        <v>3810</v>
      </c>
      <c r="P4626" s="244"/>
      <c r="Q4626" s="237"/>
      <c r="R4626" s="237"/>
      <c r="S4626" s="237"/>
      <c r="T4626" s="246">
        <v>2000000</v>
      </c>
      <c r="U4626" s="246">
        <f t="shared" si="371"/>
        <v>2240000</v>
      </c>
      <c r="V4626" s="246" t="s">
        <v>345</v>
      </c>
      <c r="W4626" s="237">
        <v>2014</v>
      </c>
      <c r="X4626" s="237"/>
      <c r="Y4626" s="258"/>
    </row>
    <row r="4627" spans="1:16383" s="253" customFormat="1" ht="67.5" customHeight="1" x14ac:dyDescent="0.25">
      <c r="A4627" s="237" t="s">
        <v>13404</v>
      </c>
      <c r="B4627" s="237" t="s">
        <v>27</v>
      </c>
      <c r="C4627" s="237" t="s">
        <v>2097</v>
      </c>
      <c r="D4627" s="237" t="s">
        <v>2141</v>
      </c>
      <c r="E4627" s="239" t="s">
        <v>2141</v>
      </c>
      <c r="F4627" s="239" t="s">
        <v>13405</v>
      </c>
      <c r="G4627" s="237" t="s">
        <v>350</v>
      </c>
      <c r="H4627" s="2">
        <v>100</v>
      </c>
      <c r="I4627" s="257">
        <v>710000000</v>
      </c>
      <c r="J4627" s="237" t="s">
        <v>1075</v>
      </c>
      <c r="K4627" s="237" t="s">
        <v>3806</v>
      </c>
      <c r="L4627" s="237" t="s">
        <v>1141</v>
      </c>
      <c r="M4627" s="237"/>
      <c r="N4627" s="237" t="s">
        <v>11398</v>
      </c>
      <c r="O4627" s="237" t="s">
        <v>3810</v>
      </c>
      <c r="P4627" s="244"/>
      <c r="Q4627" s="237"/>
      <c r="R4627" s="237"/>
      <c r="S4627" s="237"/>
      <c r="T4627" s="246">
        <v>1723304</v>
      </c>
      <c r="U4627" s="246">
        <f>T4627*1.12</f>
        <v>1930100.4800000002</v>
      </c>
      <c r="V4627" s="246" t="s">
        <v>345</v>
      </c>
      <c r="W4627" s="237">
        <v>2014</v>
      </c>
      <c r="X4627" s="237"/>
      <c r="Y4627" s="258"/>
    </row>
    <row r="4628" spans="1:16383" s="236" customFormat="1" ht="63.75" x14ac:dyDescent="0.25">
      <c r="A4628" s="276" t="s">
        <v>13513</v>
      </c>
      <c r="B4628" s="238" t="s">
        <v>27</v>
      </c>
      <c r="C4628" s="284" t="s">
        <v>2097</v>
      </c>
      <c r="D4628" s="274" t="s">
        <v>2141</v>
      </c>
      <c r="E4628" s="301" t="s">
        <v>2141</v>
      </c>
      <c r="F4628" s="302" t="s">
        <v>13510</v>
      </c>
      <c r="G4628" s="276" t="s">
        <v>350</v>
      </c>
      <c r="H4628" s="281">
        <v>70</v>
      </c>
      <c r="I4628" s="276">
        <v>710000000</v>
      </c>
      <c r="J4628" s="276" t="s">
        <v>1075</v>
      </c>
      <c r="K4628" s="276" t="s">
        <v>13505</v>
      </c>
      <c r="L4628" s="276" t="s">
        <v>1140</v>
      </c>
      <c r="M4628" s="276"/>
      <c r="N4628" s="276" t="s">
        <v>10994</v>
      </c>
      <c r="O4628" s="287">
        <v>0</v>
      </c>
      <c r="P4628" s="279"/>
      <c r="Q4628" s="277"/>
      <c r="R4628" s="276"/>
      <c r="S4628" s="278"/>
      <c r="T4628" s="278">
        <v>115000</v>
      </c>
      <c r="U4628" s="278">
        <f t="shared" ref="U4628:U4632" si="372">T4628*1.12</f>
        <v>128800.00000000001</v>
      </c>
      <c r="V4628" s="276" t="s">
        <v>345</v>
      </c>
      <c r="W4628" s="263">
        <v>2014</v>
      </c>
      <c r="X4628" s="275"/>
      <c r="Y4628" s="289"/>
      <c r="Z4628" s="303"/>
      <c r="AA4628" s="298"/>
      <c r="AB4628" s="298"/>
      <c r="AC4628" s="298"/>
      <c r="AD4628" s="298"/>
      <c r="AE4628" s="298"/>
      <c r="AF4628" s="298"/>
      <c r="AG4628" s="298"/>
      <c r="AH4628" s="298"/>
      <c r="AI4628" s="298"/>
      <c r="AJ4628" s="298"/>
      <c r="AK4628" s="298"/>
      <c r="AL4628" s="298"/>
      <c r="AM4628" s="298"/>
      <c r="AN4628" s="298"/>
      <c r="AO4628" s="298"/>
      <c r="AP4628" s="298"/>
      <c r="AQ4628" s="298"/>
      <c r="AR4628" s="298"/>
      <c r="AS4628" s="298"/>
      <c r="AT4628" s="298"/>
      <c r="AU4628" s="298"/>
      <c r="AV4628" s="298"/>
      <c r="AW4628" s="298"/>
      <c r="AX4628" s="298"/>
      <c r="AY4628" s="298"/>
      <c r="AZ4628" s="298"/>
      <c r="BA4628" s="298"/>
      <c r="BB4628" s="298"/>
      <c r="BC4628" s="298"/>
      <c r="BD4628" s="298"/>
      <c r="BE4628" s="298"/>
      <c r="BF4628" s="298"/>
      <c r="BG4628" s="298"/>
      <c r="BH4628" s="298"/>
      <c r="BI4628" s="298"/>
      <c r="BJ4628" s="298"/>
      <c r="BK4628" s="298"/>
      <c r="BL4628" s="298"/>
      <c r="BM4628" s="298"/>
      <c r="BN4628" s="298"/>
      <c r="BO4628" s="298"/>
      <c r="BP4628" s="298"/>
      <c r="BQ4628" s="298"/>
      <c r="BR4628" s="298"/>
      <c r="BS4628" s="298"/>
      <c r="BT4628" s="298"/>
      <c r="BU4628" s="298"/>
      <c r="BV4628" s="298"/>
      <c r="BW4628" s="298"/>
      <c r="BX4628" s="298"/>
      <c r="BY4628" s="298"/>
      <c r="BZ4628" s="298"/>
      <c r="CA4628" s="298"/>
      <c r="CB4628" s="298"/>
      <c r="CC4628" s="298"/>
      <c r="CD4628" s="298"/>
      <c r="CE4628" s="298"/>
      <c r="CF4628" s="298"/>
      <c r="CG4628" s="298"/>
      <c r="CH4628" s="298"/>
      <c r="CI4628" s="298"/>
      <c r="CJ4628" s="298"/>
      <c r="CK4628" s="298"/>
      <c r="CL4628" s="298"/>
      <c r="CM4628" s="298"/>
      <c r="CN4628" s="298"/>
      <c r="CO4628" s="298"/>
      <c r="CP4628" s="298"/>
      <c r="CQ4628" s="298"/>
      <c r="CR4628" s="298"/>
      <c r="CS4628" s="298"/>
      <c r="CT4628" s="298"/>
      <c r="CU4628" s="298"/>
      <c r="CV4628" s="298"/>
      <c r="CW4628" s="298"/>
      <c r="CX4628" s="298"/>
      <c r="CY4628" s="298"/>
      <c r="CZ4628" s="298"/>
      <c r="DA4628" s="298"/>
      <c r="DB4628" s="298"/>
      <c r="DC4628" s="298"/>
      <c r="DD4628" s="298"/>
      <c r="DE4628" s="298"/>
      <c r="DF4628" s="298"/>
      <c r="DG4628" s="298"/>
      <c r="DH4628" s="298"/>
      <c r="DI4628" s="298"/>
      <c r="DJ4628" s="298"/>
      <c r="DK4628" s="298"/>
      <c r="DL4628" s="298"/>
      <c r="DM4628" s="298"/>
      <c r="DN4628" s="298"/>
      <c r="DO4628" s="298"/>
      <c r="DP4628" s="298"/>
      <c r="DQ4628" s="298"/>
      <c r="DR4628" s="298"/>
      <c r="DS4628" s="298"/>
      <c r="DT4628" s="298"/>
      <c r="DU4628" s="298"/>
      <c r="DV4628" s="298"/>
      <c r="DW4628" s="298"/>
      <c r="DX4628" s="298"/>
      <c r="DY4628" s="298"/>
      <c r="DZ4628" s="298"/>
      <c r="EA4628" s="298"/>
      <c r="EB4628" s="298"/>
      <c r="EC4628" s="298"/>
      <c r="ED4628" s="298"/>
      <c r="EE4628" s="298"/>
      <c r="EF4628" s="298"/>
      <c r="EG4628" s="298"/>
      <c r="EH4628" s="298"/>
      <c r="EI4628" s="298"/>
      <c r="EJ4628" s="298"/>
      <c r="EK4628" s="298"/>
      <c r="EL4628" s="298"/>
      <c r="EM4628" s="298"/>
      <c r="EN4628" s="298"/>
      <c r="EO4628" s="298"/>
      <c r="EP4628" s="298"/>
      <c r="EQ4628" s="298"/>
      <c r="ER4628" s="298"/>
      <c r="ES4628" s="298"/>
      <c r="ET4628" s="298"/>
      <c r="EU4628" s="298"/>
      <c r="EV4628" s="298"/>
      <c r="EW4628" s="298"/>
      <c r="EX4628" s="298"/>
      <c r="EY4628" s="298"/>
      <c r="EZ4628" s="298"/>
      <c r="FA4628" s="298"/>
      <c r="FB4628" s="298"/>
      <c r="FC4628" s="298"/>
      <c r="FD4628" s="298"/>
      <c r="FE4628" s="298"/>
      <c r="FF4628" s="298"/>
      <c r="FG4628" s="298"/>
      <c r="FH4628" s="298"/>
      <c r="FI4628" s="298"/>
      <c r="FJ4628" s="298"/>
      <c r="FK4628" s="298"/>
      <c r="FL4628" s="298"/>
      <c r="FM4628" s="298"/>
      <c r="FN4628" s="298"/>
      <c r="FO4628" s="298"/>
      <c r="FP4628" s="298"/>
      <c r="FQ4628" s="298"/>
      <c r="FR4628" s="298"/>
      <c r="FS4628" s="298"/>
      <c r="FT4628" s="298"/>
      <c r="FU4628" s="298"/>
      <c r="FV4628" s="298"/>
      <c r="FW4628" s="298"/>
      <c r="FX4628" s="298"/>
      <c r="FY4628" s="298"/>
      <c r="FZ4628" s="298"/>
      <c r="GA4628" s="298"/>
      <c r="GB4628" s="298"/>
      <c r="GC4628" s="298"/>
      <c r="GD4628" s="298"/>
      <c r="GE4628" s="298"/>
      <c r="GF4628" s="298"/>
      <c r="GG4628" s="298"/>
      <c r="GH4628" s="298"/>
      <c r="GI4628" s="298"/>
      <c r="GJ4628" s="298"/>
      <c r="GK4628" s="298"/>
      <c r="GL4628" s="298"/>
      <c r="GM4628" s="298"/>
      <c r="GN4628" s="298"/>
      <c r="GO4628" s="298"/>
      <c r="GP4628" s="298"/>
      <c r="GQ4628" s="298"/>
      <c r="GR4628" s="298"/>
      <c r="GS4628" s="298"/>
      <c r="GT4628" s="298"/>
      <c r="GU4628" s="298"/>
      <c r="GV4628" s="298"/>
      <c r="GW4628" s="298"/>
      <c r="GX4628" s="298"/>
      <c r="GY4628" s="298"/>
      <c r="GZ4628" s="298"/>
      <c r="HA4628" s="298"/>
      <c r="HB4628" s="298"/>
      <c r="HC4628" s="298"/>
      <c r="HD4628" s="298"/>
      <c r="HE4628" s="298"/>
      <c r="HF4628" s="298"/>
      <c r="HG4628" s="298"/>
      <c r="HH4628" s="298"/>
      <c r="HI4628" s="298"/>
      <c r="HJ4628" s="298"/>
      <c r="HK4628" s="298"/>
      <c r="HL4628" s="298"/>
      <c r="HM4628" s="298"/>
      <c r="HN4628" s="298"/>
      <c r="HO4628" s="298"/>
      <c r="HP4628" s="298"/>
      <c r="HQ4628" s="298"/>
      <c r="HR4628" s="298"/>
      <c r="HS4628" s="298"/>
      <c r="HT4628" s="298"/>
      <c r="HU4628" s="298"/>
      <c r="HV4628" s="298"/>
      <c r="HW4628" s="298"/>
      <c r="HX4628" s="298"/>
      <c r="HY4628" s="298"/>
      <c r="HZ4628" s="298"/>
      <c r="IA4628" s="298"/>
      <c r="IB4628" s="298"/>
      <c r="IC4628" s="298"/>
      <c r="ID4628" s="298"/>
      <c r="IE4628" s="298"/>
      <c r="IF4628" s="298"/>
      <c r="IG4628" s="298"/>
      <c r="IH4628" s="298"/>
      <c r="II4628" s="298"/>
      <c r="IJ4628" s="298"/>
      <c r="IK4628" s="298"/>
      <c r="IL4628" s="298"/>
      <c r="IM4628" s="298"/>
      <c r="IN4628" s="298"/>
      <c r="IO4628" s="298"/>
      <c r="IP4628" s="298"/>
      <c r="IQ4628" s="298"/>
      <c r="IR4628" s="298"/>
      <c r="IS4628" s="298"/>
      <c r="IT4628" s="298"/>
      <c r="IU4628" s="298"/>
      <c r="IV4628" s="298"/>
      <c r="IW4628" s="298"/>
      <c r="IX4628" s="298"/>
      <c r="IY4628" s="298"/>
      <c r="IZ4628" s="298"/>
      <c r="JA4628" s="298"/>
      <c r="JB4628" s="298"/>
      <c r="JC4628" s="298"/>
      <c r="JD4628" s="298"/>
      <c r="JE4628" s="298"/>
      <c r="JF4628" s="298"/>
      <c r="JG4628" s="298"/>
      <c r="JH4628" s="298"/>
      <c r="JI4628" s="298"/>
      <c r="JJ4628" s="298"/>
      <c r="JK4628" s="298"/>
      <c r="JL4628" s="298"/>
      <c r="JM4628" s="298"/>
      <c r="JN4628" s="298"/>
      <c r="JO4628" s="298"/>
      <c r="JP4628" s="298"/>
      <c r="JQ4628" s="298"/>
      <c r="JR4628" s="298"/>
      <c r="JS4628" s="298"/>
      <c r="JT4628" s="298"/>
      <c r="JU4628" s="298"/>
      <c r="JV4628" s="298"/>
      <c r="JW4628" s="298"/>
      <c r="JX4628" s="298"/>
      <c r="JY4628" s="298"/>
      <c r="JZ4628" s="298"/>
      <c r="KA4628" s="298"/>
      <c r="KB4628" s="298"/>
      <c r="KC4628" s="298"/>
      <c r="KD4628" s="298"/>
      <c r="KE4628" s="298"/>
      <c r="KF4628" s="298"/>
      <c r="KG4628" s="298"/>
      <c r="KH4628" s="298"/>
      <c r="KI4628" s="298"/>
      <c r="KJ4628" s="298"/>
      <c r="KK4628" s="298"/>
      <c r="KL4628" s="298"/>
      <c r="KM4628" s="298"/>
      <c r="KN4628" s="298"/>
      <c r="KO4628" s="298"/>
      <c r="KP4628" s="298"/>
      <c r="KQ4628" s="298"/>
      <c r="KR4628" s="298"/>
      <c r="KS4628" s="298"/>
      <c r="KT4628" s="298"/>
      <c r="KU4628" s="298"/>
      <c r="KV4628" s="298"/>
      <c r="KW4628" s="298"/>
      <c r="KX4628" s="298"/>
      <c r="KY4628" s="298"/>
      <c r="KZ4628" s="298"/>
      <c r="LA4628" s="298"/>
      <c r="LB4628" s="298"/>
      <c r="LC4628" s="298"/>
      <c r="LD4628" s="298"/>
      <c r="LE4628" s="298"/>
      <c r="LF4628" s="298"/>
      <c r="LG4628" s="298"/>
      <c r="LH4628" s="298"/>
      <c r="LI4628" s="298"/>
      <c r="LJ4628" s="298"/>
      <c r="LK4628" s="298"/>
      <c r="LL4628" s="298"/>
      <c r="LM4628" s="298"/>
      <c r="LN4628" s="298"/>
      <c r="LO4628" s="298"/>
      <c r="LP4628" s="298"/>
      <c r="LQ4628" s="298"/>
      <c r="LR4628" s="298"/>
      <c r="LS4628" s="298"/>
      <c r="LT4628" s="298"/>
      <c r="LU4628" s="298"/>
      <c r="LV4628" s="298"/>
      <c r="LW4628" s="298"/>
      <c r="LX4628" s="298"/>
      <c r="LY4628" s="298"/>
      <c r="LZ4628" s="298"/>
      <c r="MA4628" s="298"/>
      <c r="MB4628" s="298"/>
      <c r="MC4628" s="298"/>
      <c r="MD4628" s="298"/>
      <c r="ME4628" s="298"/>
      <c r="MF4628" s="298"/>
      <c r="MG4628" s="298"/>
      <c r="MH4628" s="298"/>
      <c r="MI4628" s="298"/>
      <c r="MJ4628" s="298"/>
      <c r="MK4628" s="298"/>
      <c r="ML4628" s="298"/>
      <c r="MM4628" s="298"/>
      <c r="MN4628" s="298"/>
      <c r="MO4628" s="298"/>
      <c r="MP4628" s="298"/>
      <c r="MQ4628" s="298"/>
      <c r="MR4628" s="298"/>
      <c r="MS4628" s="298"/>
      <c r="MT4628" s="298"/>
      <c r="MU4628" s="298"/>
      <c r="MV4628" s="298"/>
      <c r="MW4628" s="298"/>
      <c r="MX4628" s="298"/>
      <c r="MY4628" s="298"/>
      <c r="MZ4628" s="298"/>
      <c r="NA4628" s="298"/>
      <c r="NB4628" s="298"/>
      <c r="NC4628" s="298"/>
      <c r="ND4628" s="298"/>
      <c r="NE4628" s="298"/>
      <c r="NF4628" s="298"/>
      <c r="NG4628" s="298"/>
      <c r="NH4628" s="298"/>
      <c r="NI4628" s="298"/>
      <c r="NJ4628" s="298"/>
      <c r="NK4628" s="298"/>
      <c r="NL4628" s="298"/>
      <c r="NM4628" s="298"/>
      <c r="NN4628" s="298"/>
      <c r="NO4628" s="298"/>
      <c r="NP4628" s="298"/>
      <c r="NQ4628" s="298"/>
      <c r="NR4628" s="298"/>
      <c r="NS4628" s="298"/>
      <c r="NT4628" s="298"/>
      <c r="NU4628" s="298"/>
      <c r="NV4628" s="298"/>
      <c r="NW4628" s="298"/>
      <c r="NX4628" s="298"/>
      <c r="NY4628" s="298"/>
      <c r="NZ4628" s="298"/>
      <c r="OA4628" s="298"/>
      <c r="OB4628" s="298"/>
      <c r="OC4628" s="298"/>
      <c r="OD4628" s="298"/>
      <c r="OE4628" s="298"/>
      <c r="OF4628" s="298"/>
      <c r="OG4628" s="298"/>
      <c r="OH4628" s="298"/>
      <c r="OI4628" s="298"/>
      <c r="OJ4628" s="298"/>
      <c r="OK4628" s="298"/>
      <c r="OL4628" s="298"/>
      <c r="OM4628" s="298"/>
      <c r="ON4628" s="298"/>
      <c r="OO4628" s="298"/>
      <c r="OP4628" s="298"/>
      <c r="OQ4628" s="298"/>
      <c r="OR4628" s="298"/>
      <c r="OS4628" s="298"/>
      <c r="OT4628" s="298"/>
      <c r="OU4628" s="298"/>
      <c r="OV4628" s="298"/>
      <c r="OW4628" s="298"/>
      <c r="OX4628" s="298"/>
      <c r="OY4628" s="298"/>
      <c r="OZ4628" s="298"/>
      <c r="PA4628" s="298"/>
      <c r="PB4628" s="298"/>
      <c r="PC4628" s="298"/>
      <c r="PD4628" s="298"/>
      <c r="PE4628" s="298"/>
      <c r="PF4628" s="298"/>
      <c r="PG4628" s="298"/>
      <c r="PH4628" s="298"/>
      <c r="PI4628" s="298"/>
      <c r="PJ4628" s="298"/>
      <c r="PK4628" s="298"/>
      <c r="PL4628" s="298"/>
      <c r="PM4628" s="298"/>
      <c r="PN4628" s="298"/>
      <c r="PO4628" s="298"/>
      <c r="PP4628" s="298"/>
      <c r="PQ4628" s="298"/>
      <c r="PR4628" s="298"/>
      <c r="PS4628" s="298"/>
      <c r="PT4628" s="298"/>
      <c r="PU4628" s="298"/>
      <c r="PV4628" s="298"/>
      <c r="PW4628" s="298"/>
      <c r="PX4628" s="298"/>
      <c r="PY4628" s="298"/>
      <c r="PZ4628" s="298"/>
      <c r="QA4628" s="298"/>
      <c r="QB4628" s="298"/>
      <c r="QC4628" s="298"/>
      <c r="QD4628" s="298"/>
      <c r="QE4628" s="298"/>
      <c r="QF4628" s="298"/>
      <c r="QG4628" s="298"/>
      <c r="QH4628" s="298"/>
      <c r="QI4628" s="298"/>
      <c r="QJ4628" s="298"/>
      <c r="QK4628" s="298"/>
      <c r="QL4628" s="298"/>
      <c r="QM4628" s="298"/>
      <c r="QN4628" s="298"/>
      <c r="QO4628" s="298"/>
      <c r="QP4628" s="298"/>
      <c r="QQ4628" s="298"/>
      <c r="QR4628" s="298"/>
      <c r="QS4628" s="298"/>
      <c r="QT4628" s="298"/>
      <c r="QU4628" s="298"/>
      <c r="QV4628" s="298"/>
      <c r="QW4628" s="298"/>
      <c r="QX4628" s="298"/>
      <c r="QY4628" s="298"/>
      <c r="QZ4628" s="298"/>
      <c r="RA4628" s="298"/>
      <c r="RB4628" s="298"/>
      <c r="RC4628" s="298"/>
      <c r="RD4628" s="298"/>
      <c r="RE4628" s="298"/>
      <c r="RF4628" s="298"/>
      <c r="RG4628" s="298"/>
      <c r="RH4628" s="298"/>
      <c r="RI4628" s="298"/>
      <c r="RJ4628" s="298"/>
      <c r="RK4628" s="298"/>
      <c r="RL4628" s="298"/>
      <c r="RM4628" s="298"/>
      <c r="RN4628" s="298"/>
      <c r="RO4628" s="298"/>
      <c r="RP4628" s="298"/>
      <c r="RQ4628" s="298"/>
      <c r="RR4628" s="298"/>
      <c r="RS4628" s="298"/>
      <c r="RT4628" s="298"/>
      <c r="RU4628" s="298"/>
      <c r="RV4628" s="298"/>
      <c r="RW4628" s="298"/>
      <c r="RX4628" s="298"/>
      <c r="RY4628" s="298"/>
      <c r="RZ4628" s="298"/>
      <c r="SA4628" s="298"/>
      <c r="SB4628" s="298"/>
      <c r="SC4628" s="298"/>
      <c r="SD4628" s="298"/>
      <c r="SE4628" s="298"/>
      <c r="SF4628" s="298"/>
      <c r="SG4628" s="298"/>
      <c r="SH4628" s="298"/>
      <c r="SI4628" s="298"/>
      <c r="SJ4628" s="298"/>
      <c r="SK4628" s="298"/>
      <c r="SL4628" s="298"/>
      <c r="SM4628" s="298"/>
      <c r="SN4628" s="298"/>
      <c r="SO4628" s="298"/>
      <c r="SP4628" s="298"/>
      <c r="SQ4628" s="298"/>
      <c r="SR4628" s="298"/>
      <c r="SS4628" s="298"/>
      <c r="ST4628" s="298"/>
      <c r="SU4628" s="298"/>
      <c r="SV4628" s="298"/>
      <c r="SW4628" s="298"/>
      <c r="SX4628" s="298"/>
      <c r="SY4628" s="298"/>
      <c r="SZ4628" s="298"/>
      <c r="TA4628" s="298"/>
      <c r="TB4628" s="298"/>
      <c r="TC4628" s="298"/>
      <c r="TD4628" s="298"/>
      <c r="TE4628" s="298"/>
      <c r="TF4628" s="298"/>
      <c r="TG4628" s="298"/>
      <c r="TH4628" s="298"/>
      <c r="TI4628" s="298"/>
      <c r="TJ4628" s="298"/>
      <c r="TK4628" s="298"/>
      <c r="TL4628" s="298"/>
      <c r="TM4628" s="298"/>
      <c r="TN4628" s="298"/>
      <c r="TO4628" s="298"/>
      <c r="TP4628" s="298"/>
      <c r="TQ4628" s="298"/>
      <c r="TR4628" s="298"/>
      <c r="TS4628" s="298"/>
      <c r="TT4628" s="298"/>
      <c r="TU4628" s="298"/>
      <c r="TV4628" s="298"/>
      <c r="TW4628" s="298"/>
      <c r="TX4628" s="298"/>
      <c r="TY4628" s="298"/>
      <c r="TZ4628" s="298"/>
      <c r="UA4628" s="298"/>
      <c r="UB4628" s="298"/>
      <c r="UC4628" s="298"/>
      <c r="UD4628" s="298"/>
      <c r="UE4628" s="298"/>
      <c r="UF4628" s="298"/>
      <c r="UG4628" s="298"/>
      <c r="UH4628" s="298"/>
      <c r="UI4628" s="298"/>
      <c r="UJ4628" s="298"/>
      <c r="UK4628" s="298"/>
      <c r="UL4628" s="298"/>
      <c r="UM4628" s="298"/>
      <c r="UN4628" s="298"/>
      <c r="UO4628" s="298"/>
      <c r="UP4628" s="298"/>
      <c r="UQ4628" s="298"/>
      <c r="UR4628" s="298"/>
      <c r="US4628" s="298"/>
      <c r="UT4628" s="298"/>
      <c r="UU4628" s="298"/>
      <c r="UV4628" s="298"/>
      <c r="UW4628" s="298"/>
      <c r="UX4628" s="298"/>
      <c r="UY4628" s="298"/>
      <c r="UZ4628" s="298"/>
      <c r="VA4628" s="298"/>
      <c r="VB4628" s="298"/>
      <c r="VC4628" s="298"/>
      <c r="VD4628" s="298"/>
      <c r="VE4628" s="298"/>
      <c r="VF4628" s="298"/>
      <c r="VG4628" s="298"/>
      <c r="VH4628" s="298"/>
      <c r="VI4628" s="298"/>
      <c r="VJ4628" s="298"/>
      <c r="VK4628" s="298"/>
      <c r="VL4628" s="298"/>
      <c r="VM4628" s="298"/>
      <c r="VN4628" s="298"/>
      <c r="VO4628" s="298"/>
      <c r="VP4628" s="298"/>
      <c r="VQ4628" s="298"/>
      <c r="VR4628" s="298"/>
      <c r="VS4628" s="298"/>
      <c r="VT4628" s="298"/>
      <c r="VU4628" s="298"/>
      <c r="VV4628" s="298"/>
      <c r="VW4628" s="298"/>
      <c r="VX4628" s="298"/>
      <c r="VY4628" s="298"/>
      <c r="VZ4628" s="298"/>
      <c r="WA4628" s="298"/>
      <c r="WB4628" s="298"/>
      <c r="WC4628" s="298"/>
      <c r="WD4628" s="298"/>
      <c r="WE4628" s="298"/>
      <c r="WF4628" s="298"/>
      <c r="WG4628" s="298"/>
      <c r="WH4628" s="298"/>
      <c r="WI4628" s="298"/>
      <c r="WJ4628" s="298"/>
      <c r="WK4628" s="298"/>
      <c r="WL4628" s="298"/>
      <c r="WM4628" s="298"/>
      <c r="WN4628" s="298"/>
      <c r="WO4628" s="298"/>
      <c r="WP4628" s="298"/>
      <c r="WQ4628" s="298"/>
      <c r="WR4628" s="298"/>
      <c r="WS4628" s="298"/>
      <c r="WT4628" s="298"/>
      <c r="WU4628" s="298"/>
      <c r="WV4628" s="298"/>
      <c r="WW4628" s="298"/>
      <c r="WX4628" s="298"/>
      <c r="WY4628" s="298"/>
      <c r="WZ4628" s="298"/>
      <c r="XA4628" s="298"/>
      <c r="XB4628" s="298"/>
      <c r="XC4628" s="298"/>
      <c r="XD4628" s="298"/>
      <c r="XE4628" s="298"/>
      <c r="XF4628" s="298"/>
      <c r="XG4628" s="298"/>
      <c r="XH4628" s="298"/>
      <c r="XI4628" s="298"/>
      <c r="XJ4628" s="298"/>
      <c r="XK4628" s="298"/>
      <c r="XL4628" s="298"/>
      <c r="XM4628" s="298"/>
      <c r="XN4628" s="298"/>
      <c r="XO4628" s="298"/>
      <c r="XP4628" s="298"/>
      <c r="XQ4628" s="298"/>
      <c r="XR4628" s="298"/>
      <c r="XS4628" s="298"/>
      <c r="XT4628" s="298"/>
      <c r="XU4628" s="298"/>
      <c r="XV4628" s="298"/>
      <c r="XW4628" s="298"/>
      <c r="XX4628" s="298"/>
      <c r="XY4628" s="298"/>
      <c r="XZ4628" s="298"/>
      <c r="YA4628" s="298"/>
      <c r="YB4628" s="298"/>
      <c r="YC4628" s="298"/>
      <c r="YD4628" s="298"/>
      <c r="YE4628" s="298"/>
      <c r="YF4628" s="298"/>
      <c r="YG4628" s="298"/>
      <c r="YH4628" s="298"/>
      <c r="YI4628" s="298"/>
      <c r="YJ4628" s="298"/>
      <c r="YK4628" s="298"/>
      <c r="YL4628" s="298"/>
      <c r="YM4628" s="298"/>
      <c r="YN4628" s="298"/>
      <c r="YO4628" s="298"/>
      <c r="YP4628" s="298"/>
      <c r="YQ4628" s="298"/>
      <c r="YR4628" s="298"/>
      <c r="YS4628" s="298"/>
      <c r="YT4628" s="298"/>
      <c r="YU4628" s="298"/>
      <c r="YV4628" s="298"/>
      <c r="YW4628" s="298"/>
      <c r="YX4628" s="298"/>
      <c r="YY4628" s="298"/>
      <c r="YZ4628" s="298"/>
      <c r="ZA4628" s="298"/>
      <c r="ZB4628" s="298"/>
      <c r="ZC4628" s="298"/>
      <c r="ZD4628" s="298"/>
      <c r="ZE4628" s="298"/>
      <c r="ZF4628" s="298"/>
      <c r="ZG4628" s="298"/>
      <c r="ZH4628" s="298"/>
      <c r="ZI4628" s="298"/>
      <c r="ZJ4628" s="298"/>
      <c r="ZK4628" s="298"/>
      <c r="ZL4628" s="298"/>
      <c r="ZM4628" s="298"/>
      <c r="ZN4628" s="298"/>
      <c r="ZO4628" s="298"/>
      <c r="ZP4628" s="298"/>
      <c r="ZQ4628" s="298"/>
      <c r="ZR4628" s="298"/>
      <c r="ZS4628" s="298"/>
      <c r="ZT4628" s="298"/>
      <c r="ZU4628" s="298"/>
      <c r="ZV4628" s="298"/>
      <c r="ZW4628" s="298"/>
      <c r="ZX4628" s="298"/>
      <c r="ZY4628" s="298"/>
      <c r="ZZ4628" s="298"/>
      <c r="AAA4628" s="298"/>
      <c r="AAB4628" s="298"/>
      <c r="AAC4628" s="298"/>
      <c r="AAD4628" s="298"/>
      <c r="AAE4628" s="298"/>
      <c r="AAF4628" s="298"/>
      <c r="AAG4628" s="298"/>
      <c r="AAH4628" s="298"/>
      <c r="AAI4628" s="298"/>
      <c r="AAJ4628" s="298"/>
      <c r="AAK4628" s="298"/>
      <c r="AAL4628" s="298"/>
      <c r="AAM4628" s="298"/>
      <c r="AAN4628" s="298"/>
      <c r="AAO4628" s="298"/>
      <c r="AAP4628" s="298"/>
      <c r="AAQ4628" s="298"/>
      <c r="AAR4628" s="298"/>
      <c r="AAS4628" s="298"/>
      <c r="AAT4628" s="298"/>
      <c r="AAU4628" s="298"/>
      <c r="AAV4628" s="298"/>
      <c r="AAW4628" s="298"/>
      <c r="AAX4628" s="298"/>
      <c r="AAY4628" s="298"/>
      <c r="AAZ4628" s="298"/>
      <c r="ABA4628" s="298"/>
      <c r="ABB4628" s="298"/>
      <c r="ABC4628" s="298"/>
      <c r="ABD4628" s="298"/>
      <c r="ABE4628" s="298"/>
      <c r="ABF4628" s="298"/>
      <c r="ABG4628" s="298"/>
      <c r="ABH4628" s="298"/>
      <c r="ABI4628" s="298"/>
      <c r="ABJ4628" s="298"/>
      <c r="ABK4628" s="298"/>
      <c r="ABL4628" s="298"/>
      <c r="ABM4628" s="298"/>
      <c r="ABN4628" s="298"/>
      <c r="ABO4628" s="298"/>
      <c r="ABP4628" s="298"/>
      <c r="ABQ4628" s="298"/>
      <c r="ABR4628" s="298"/>
      <c r="ABS4628" s="298"/>
      <c r="ABT4628" s="298"/>
      <c r="ABU4628" s="298"/>
      <c r="ABV4628" s="298"/>
      <c r="ABW4628" s="298"/>
      <c r="ABX4628" s="298"/>
      <c r="ABY4628" s="298"/>
      <c r="ABZ4628" s="298"/>
      <c r="ACA4628" s="298"/>
      <c r="ACB4628" s="298"/>
      <c r="ACC4628" s="298"/>
      <c r="ACD4628" s="298"/>
      <c r="ACE4628" s="298"/>
      <c r="ACF4628" s="298"/>
      <c r="ACG4628" s="298"/>
      <c r="ACH4628" s="298"/>
      <c r="ACI4628" s="298"/>
      <c r="ACJ4628" s="298"/>
      <c r="ACK4628" s="298"/>
      <c r="ACL4628" s="298"/>
      <c r="ACM4628" s="298"/>
      <c r="ACN4628" s="298"/>
      <c r="ACO4628" s="298"/>
      <c r="ACP4628" s="298"/>
      <c r="ACQ4628" s="298"/>
      <c r="ACR4628" s="298"/>
      <c r="ACS4628" s="298"/>
      <c r="ACT4628" s="298"/>
      <c r="ACU4628" s="298"/>
      <c r="ACV4628" s="298"/>
      <c r="ACW4628" s="298"/>
      <c r="ACX4628" s="298"/>
      <c r="ACY4628" s="298"/>
      <c r="ACZ4628" s="298"/>
      <c r="ADA4628" s="298"/>
      <c r="ADB4628" s="298"/>
      <c r="ADC4628" s="298"/>
      <c r="ADD4628" s="298"/>
      <c r="ADE4628" s="298"/>
      <c r="ADF4628" s="298"/>
      <c r="ADG4628" s="298"/>
      <c r="ADH4628" s="298"/>
      <c r="ADI4628" s="298"/>
      <c r="ADJ4628" s="298"/>
      <c r="ADK4628" s="298"/>
      <c r="ADL4628" s="298"/>
      <c r="ADM4628" s="298"/>
      <c r="ADN4628" s="298"/>
      <c r="ADO4628" s="298"/>
      <c r="ADP4628" s="298"/>
      <c r="ADQ4628" s="298"/>
      <c r="ADR4628" s="298"/>
      <c r="ADS4628" s="298"/>
      <c r="ADT4628" s="298"/>
      <c r="ADU4628" s="298"/>
      <c r="ADV4628" s="298"/>
      <c r="ADW4628" s="298"/>
      <c r="ADX4628" s="298"/>
      <c r="ADY4628" s="298"/>
      <c r="ADZ4628" s="298"/>
      <c r="AEA4628" s="298"/>
      <c r="AEB4628" s="298"/>
      <c r="AEC4628" s="298"/>
      <c r="AED4628" s="298"/>
      <c r="AEE4628" s="298"/>
      <c r="AEF4628" s="298"/>
      <c r="AEG4628" s="298"/>
      <c r="AEH4628" s="298"/>
      <c r="AEI4628" s="298"/>
      <c r="AEJ4628" s="298"/>
      <c r="AEK4628" s="298"/>
      <c r="AEL4628" s="298"/>
      <c r="AEM4628" s="298"/>
      <c r="AEN4628" s="298"/>
      <c r="AEO4628" s="298"/>
      <c r="AEP4628" s="298"/>
      <c r="AEQ4628" s="298"/>
      <c r="AER4628" s="298"/>
      <c r="AES4628" s="298"/>
      <c r="AET4628" s="298"/>
      <c r="AEU4628" s="298"/>
      <c r="AEV4628" s="298"/>
      <c r="AEW4628" s="298"/>
      <c r="AEX4628" s="298"/>
      <c r="AEY4628" s="298"/>
      <c r="AEZ4628" s="298"/>
      <c r="AFA4628" s="298"/>
      <c r="AFB4628" s="298"/>
      <c r="AFC4628" s="298"/>
      <c r="AFD4628" s="298"/>
      <c r="AFE4628" s="298"/>
      <c r="AFF4628" s="298"/>
      <c r="AFG4628" s="298"/>
      <c r="AFH4628" s="298"/>
      <c r="AFI4628" s="298"/>
      <c r="AFJ4628" s="298"/>
      <c r="AFK4628" s="298"/>
      <c r="AFL4628" s="298"/>
      <c r="AFM4628" s="298"/>
      <c r="AFN4628" s="298"/>
      <c r="AFO4628" s="298"/>
      <c r="AFP4628" s="298"/>
      <c r="AFQ4628" s="298"/>
      <c r="AFR4628" s="298"/>
      <c r="AFS4628" s="298"/>
      <c r="AFT4628" s="298"/>
      <c r="AFU4628" s="298"/>
      <c r="AFV4628" s="298"/>
      <c r="AFW4628" s="298"/>
      <c r="AFX4628" s="298"/>
      <c r="AFY4628" s="298"/>
      <c r="AFZ4628" s="298"/>
      <c r="AGA4628" s="298"/>
      <c r="AGB4628" s="298"/>
      <c r="AGC4628" s="298"/>
      <c r="AGD4628" s="298"/>
      <c r="AGE4628" s="298"/>
      <c r="AGF4628" s="298"/>
      <c r="AGG4628" s="298"/>
      <c r="AGH4628" s="298"/>
      <c r="AGI4628" s="298"/>
      <c r="AGJ4628" s="298"/>
      <c r="AGK4628" s="298"/>
      <c r="AGL4628" s="298"/>
      <c r="AGM4628" s="298"/>
      <c r="AGN4628" s="298"/>
      <c r="AGO4628" s="298"/>
      <c r="AGP4628" s="298"/>
      <c r="AGQ4628" s="298"/>
      <c r="AGR4628" s="298"/>
      <c r="AGS4628" s="298"/>
      <c r="AGT4628" s="298"/>
      <c r="AGU4628" s="298"/>
      <c r="AGV4628" s="298"/>
      <c r="AGW4628" s="298"/>
      <c r="AGX4628" s="298"/>
      <c r="AGY4628" s="298"/>
      <c r="AGZ4628" s="298"/>
      <c r="AHA4628" s="298"/>
      <c r="AHB4628" s="298"/>
      <c r="AHC4628" s="298"/>
      <c r="AHD4628" s="298"/>
      <c r="AHE4628" s="298"/>
      <c r="AHF4628" s="298"/>
      <c r="AHG4628" s="298"/>
      <c r="AHH4628" s="298"/>
      <c r="AHI4628" s="298"/>
      <c r="AHJ4628" s="298"/>
      <c r="AHK4628" s="298"/>
      <c r="AHL4628" s="298"/>
      <c r="AHM4628" s="298"/>
      <c r="AHN4628" s="298"/>
      <c r="AHO4628" s="298"/>
      <c r="AHP4628" s="298"/>
      <c r="AHQ4628" s="298"/>
      <c r="AHR4628" s="298"/>
      <c r="AHS4628" s="298"/>
      <c r="AHT4628" s="298"/>
      <c r="AHU4628" s="298"/>
      <c r="AHV4628" s="298"/>
      <c r="AHW4628" s="298"/>
      <c r="AHX4628" s="298"/>
      <c r="AHY4628" s="298"/>
      <c r="AHZ4628" s="298"/>
      <c r="AIA4628" s="298"/>
      <c r="AIB4628" s="298"/>
      <c r="AIC4628" s="298"/>
      <c r="AID4628" s="298"/>
      <c r="AIE4628" s="298"/>
      <c r="AIF4628" s="298"/>
      <c r="AIG4628" s="298"/>
      <c r="AIH4628" s="298"/>
      <c r="AII4628" s="298"/>
      <c r="AIJ4628" s="298"/>
      <c r="AIK4628" s="298"/>
      <c r="AIL4628" s="298"/>
      <c r="AIM4628" s="298"/>
      <c r="AIN4628" s="298"/>
      <c r="AIO4628" s="298"/>
      <c r="AIP4628" s="298"/>
      <c r="AIQ4628" s="298"/>
      <c r="AIR4628" s="298"/>
      <c r="AIS4628" s="298"/>
      <c r="AIT4628" s="298"/>
      <c r="AIU4628" s="298"/>
      <c r="AIV4628" s="298"/>
      <c r="AIW4628" s="298"/>
      <c r="AIX4628" s="298"/>
      <c r="AIY4628" s="298"/>
      <c r="AIZ4628" s="298"/>
      <c r="AJA4628" s="298"/>
      <c r="AJB4628" s="298"/>
      <c r="AJC4628" s="298"/>
      <c r="AJD4628" s="298"/>
      <c r="AJE4628" s="298"/>
      <c r="AJF4628" s="298"/>
      <c r="AJG4628" s="298"/>
      <c r="AJH4628" s="298"/>
      <c r="AJI4628" s="298"/>
      <c r="AJJ4628" s="298"/>
      <c r="AJK4628" s="298"/>
      <c r="AJL4628" s="298"/>
      <c r="AJM4628" s="298"/>
      <c r="AJN4628" s="298"/>
      <c r="AJO4628" s="298"/>
      <c r="AJP4628" s="298"/>
      <c r="AJQ4628" s="298"/>
      <c r="AJR4628" s="298"/>
      <c r="AJS4628" s="298"/>
      <c r="AJT4628" s="298"/>
      <c r="AJU4628" s="298"/>
      <c r="AJV4628" s="298"/>
      <c r="AJW4628" s="298"/>
      <c r="AJX4628" s="298"/>
      <c r="AJY4628" s="298"/>
      <c r="AJZ4628" s="298"/>
      <c r="AKA4628" s="298"/>
      <c r="AKB4628" s="298"/>
      <c r="AKC4628" s="298"/>
      <c r="AKD4628" s="298"/>
      <c r="AKE4628" s="298"/>
      <c r="AKF4628" s="298"/>
      <c r="AKG4628" s="298"/>
      <c r="AKH4628" s="298"/>
      <c r="AKI4628" s="298"/>
      <c r="AKJ4628" s="298"/>
      <c r="AKK4628" s="298"/>
      <c r="AKL4628" s="298"/>
      <c r="AKM4628" s="298"/>
      <c r="AKN4628" s="298"/>
      <c r="AKO4628" s="298"/>
      <c r="AKP4628" s="298"/>
      <c r="AKQ4628" s="298"/>
      <c r="AKR4628" s="298"/>
      <c r="AKS4628" s="298"/>
      <c r="AKT4628" s="298"/>
      <c r="AKU4628" s="298"/>
      <c r="AKV4628" s="298"/>
      <c r="AKW4628" s="298"/>
      <c r="AKX4628" s="298"/>
      <c r="AKY4628" s="298"/>
      <c r="AKZ4628" s="298"/>
      <c r="ALA4628" s="298"/>
      <c r="ALB4628" s="298"/>
      <c r="ALC4628" s="298"/>
      <c r="ALD4628" s="298"/>
      <c r="ALE4628" s="298"/>
      <c r="ALF4628" s="298"/>
      <c r="ALG4628" s="298"/>
      <c r="ALH4628" s="298"/>
      <c r="ALI4628" s="298"/>
      <c r="ALJ4628" s="298"/>
      <c r="ALK4628" s="298"/>
      <c r="ALL4628" s="298"/>
      <c r="ALM4628" s="298"/>
      <c r="ALN4628" s="298"/>
      <c r="ALO4628" s="298"/>
      <c r="ALP4628" s="298"/>
      <c r="ALQ4628" s="298"/>
      <c r="ALR4628" s="298"/>
      <c r="ALS4628" s="298"/>
      <c r="ALT4628" s="298"/>
      <c r="ALU4628" s="298"/>
      <c r="ALV4628" s="298"/>
      <c r="ALW4628" s="298"/>
      <c r="ALX4628" s="298"/>
      <c r="ALY4628" s="298"/>
      <c r="ALZ4628" s="298"/>
      <c r="AMA4628" s="298"/>
      <c r="AMB4628" s="298"/>
      <c r="AMC4628" s="298"/>
      <c r="AMD4628" s="298"/>
      <c r="AME4628" s="298"/>
      <c r="AMF4628" s="298"/>
      <c r="AMG4628" s="298"/>
      <c r="AMH4628" s="298"/>
      <c r="AMI4628" s="298"/>
      <c r="AMJ4628" s="298"/>
      <c r="AMK4628" s="298"/>
      <c r="AML4628" s="298"/>
      <c r="AMM4628" s="298"/>
      <c r="AMN4628" s="298"/>
      <c r="AMO4628" s="298"/>
      <c r="AMP4628" s="298"/>
      <c r="AMQ4628" s="298"/>
      <c r="AMR4628" s="298"/>
      <c r="AMS4628" s="298"/>
      <c r="AMT4628" s="298"/>
      <c r="AMU4628" s="298"/>
      <c r="AMV4628" s="298"/>
      <c r="AMW4628" s="298"/>
      <c r="AMX4628" s="298"/>
      <c r="AMY4628" s="298"/>
      <c r="AMZ4628" s="298"/>
      <c r="ANA4628" s="298"/>
      <c r="ANB4628" s="298"/>
      <c r="ANC4628" s="298"/>
      <c r="AND4628" s="298"/>
      <c r="ANE4628" s="298"/>
      <c r="ANF4628" s="298"/>
      <c r="ANG4628" s="298"/>
      <c r="ANH4628" s="298"/>
      <c r="ANI4628" s="298"/>
      <c r="ANJ4628" s="298"/>
      <c r="ANK4628" s="298"/>
      <c r="ANL4628" s="298"/>
      <c r="ANM4628" s="298"/>
      <c r="ANN4628" s="298"/>
      <c r="ANO4628" s="298"/>
      <c r="ANP4628" s="298"/>
      <c r="ANQ4628" s="298"/>
      <c r="ANR4628" s="298"/>
      <c r="ANS4628" s="298"/>
      <c r="ANT4628" s="298"/>
      <c r="ANU4628" s="298"/>
      <c r="ANV4628" s="298"/>
      <c r="ANW4628" s="298"/>
      <c r="ANX4628" s="298"/>
      <c r="ANY4628" s="298"/>
      <c r="ANZ4628" s="298"/>
      <c r="AOA4628" s="298"/>
      <c r="AOB4628" s="298"/>
      <c r="AOC4628" s="298"/>
      <c r="AOD4628" s="298"/>
      <c r="AOE4628" s="298"/>
      <c r="AOF4628" s="298"/>
      <c r="AOG4628" s="298"/>
      <c r="AOH4628" s="298"/>
      <c r="AOI4628" s="298"/>
      <c r="AOJ4628" s="298"/>
      <c r="AOK4628" s="298"/>
      <c r="AOL4628" s="298"/>
      <c r="AOM4628" s="298"/>
      <c r="AON4628" s="298"/>
      <c r="AOO4628" s="298"/>
      <c r="AOP4628" s="298"/>
      <c r="AOQ4628" s="298"/>
      <c r="AOR4628" s="298"/>
      <c r="AOS4628" s="298"/>
      <c r="AOT4628" s="298"/>
      <c r="AOU4628" s="298"/>
      <c r="AOV4628" s="298"/>
      <c r="AOW4628" s="298"/>
      <c r="AOX4628" s="298"/>
      <c r="AOY4628" s="298"/>
      <c r="AOZ4628" s="298"/>
      <c r="APA4628" s="298"/>
      <c r="APB4628" s="298"/>
      <c r="APC4628" s="298"/>
      <c r="APD4628" s="298"/>
      <c r="APE4628" s="298"/>
      <c r="APF4628" s="298"/>
      <c r="APG4628" s="298"/>
      <c r="APH4628" s="298"/>
      <c r="API4628" s="298"/>
      <c r="APJ4628" s="298"/>
      <c r="APK4628" s="298"/>
      <c r="APL4628" s="298"/>
      <c r="APM4628" s="298"/>
      <c r="APN4628" s="298"/>
      <c r="APO4628" s="298"/>
      <c r="APP4628" s="298"/>
      <c r="APQ4628" s="298"/>
      <c r="APR4628" s="298"/>
      <c r="APS4628" s="298"/>
      <c r="APT4628" s="298"/>
      <c r="APU4628" s="298"/>
      <c r="APV4628" s="298"/>
      <c r="APW4628" s="298"/>
      <c r="APX4628" s="298"/>
      <c r="APY4628" s="298"/>
      <c r="APZ4628" s="298"/>
      <c r="AQA4628" s="298"/>
      <c r="AQB4628" s="298"/>
      <c r="AQC4628" s="298"/>
      <c r="AQD4628" s="298"/>
      <c r="AQE4628" s="298"/>
      <c r="AQF4628" s="298"/>
      <c r="AQG4628" s="298"/>
      <c r="AQH4628" s="298"/>
      <c r="AQI4628" s="298"/>
      <c r="AQJ4628" s="298"/>
      <c r="AQK4628" s="298"/>
      <c r="AQL4628" s="298"/>
      <c r="AQM4628" s="298"/>
      <c r="AQN4628" s="298"/>
      <c r="AQO4628" s="298"/>
      <c r="AQP4628" s="298"/>
      <c r="AQQ4628" s="298"/>
      <c r="AQR4628" s="298"/>
      <c r="AQS4628" s="298"/>
      <c r="AQT4628" s="298"/>
      <c r="AQU4628" s="298"/>
      <c r="AQV4628" s="298"/>
      <c r="AQW4628" s="298"/>
      <c r="AQX4628" s="298"/>
      <c r="AQY4628" s="298"/>
      <c r="AQZ4628" s="298"/>
      <c r="ARA4628" s="298"/>
      <c r="ARB4628" s="298"/>
      <c r="ARC4628" s="298"/>
      <c r="ARD4628" s="298"/>
      <c r="ARE4628" s="298"/>
      <c r="ARF4628" s="298"/>
      <c r="ARG4628" s="298"/>
      <c r="ARH4628" s="298"/>
      <c r="ARI4628" s="298"/>
      <c r="ARJ4628" s="298"/>
      <c r="ARK4628" s="298"/>
      <c r="ARL4628" s="298"/>
      <c r="ARM4628" s="298"/>
      <c r="ARN4628" s="298"/>
      <c r="ARO4628" s="298"/>
      <c r="ARP4628" s="298"/>
      <c r="ARQ4628" s="298"/>
      <c r="ARR4628" s="298"/>
      <c r="ARS4628" s="298"/>
      <c r="ART4628" s="298"/>
      <c r="ARU4628" s="298"/>
      <c r="ARV4628" s="298"/>
      <c r="ARW4628" s="298"/>
      <c r="ARX4628" s="298"/>
      <c r="ARY4628" s="298"/>
      <c r="ARZ4628" s="298"/>
      <c r="ASA4628" s="298"/>
      <c r="ASB4628" s="298"/>
      <c r="ASC4628" s="298"/>
      <c r="ASD4628" s="298"/>
      <c r="ASE4628" s="298"/>
      <c r="ASF4628" s="298"/>
      <c r="ASG4628" s="298"/>
      <c r="ASH4628" s="298"/>
      <c r="ASI4628" s="298"/>
      <c r="ASJ4628" s="298"/>
      <c r="ASK4628" s="298"/>
      <c r="ASL4628" s="298"/>
      <c r="ASM4628" s="298"/>
      <c r="ASN4628" s="298"/>
      <c r="ASO4628" s="298"/>
      <c r="ASP4628" s="298"/>
      <c r="ASQ4628" s="298"/>
      <c r="ASR4628" s="298"/>
      <c r="ASS4628" s="298"/>
      <c r="AST4628" s="298"/>
      <c r="ASU4628" s="298"/>
      <c r="ASV4628" s="298"/>
      <c r="ASW4628" s="298"/>
      <c r="ASX4628" s="298"/>
      <c r="ASY4628" s="298"/>
      <c r="ASZ4628" s="298"/>
      <c r="ATA4628" s="298"/>
      <c r="ATB4628" s="298"/>
      <c r="ATC4628" s="298"/>
      <c r="ATD4628" s="298"/>
      <c r="ATE4628" s="298"/>
      <c r="ATF4628" s="298"/>
      <c r="ATG4628" s="298"/>
      <c r="ATH4628" s="298"/>
      <c r="ATI4628" s="298"/>
      <c r="ATJ4628" s="298"/>
      <c r="ATK4628" s="298"/>
      <c r="ATL4628" s="298"/>
      <c r="ATM4628" s="298"/>
      <c r="ATN4628" s="298"/>
      <c r="ATO4628" s="298"/>
      <c r="ATP4628" s="298"/>
      <c r="ATQ4628" s="298"/>
      <c r="ATR4628" s="298"/>
      <c r="ATS4628" s="298"/>
      <c r="ATT4628" s="298"/>
      <c r="ATU4628" s="298"/>
      <c r="ATV4628" s="298"/>
      <c r="ATW4628" s="298"/>
      <c r="ATX4628" s="298"/>
      <c r="ATY4628" s="298"/>
      <c r="ATZ4628" s="298"/>
      <c r="AUA4628" s="298"/>
      <c r="AUB4628" s="298"/>
      <c r="AUC4628" s="298"/>
      <c r="AUD4628" s="298"/>
      <c r="AUE4628" s="298"/>
      <c r="AUF4628" s="298"/>
      <c r="AUG4628" s="298"/>
      <c r="AUH4628" s="298"/>
      <c r="AUI4628" s="298"/>
      <c r="AUJ4628" s="298"/>
      <c r="AUK4628" s="298"/>
      <c r="AUL4628" s="298"/>
      <c r="AUM4628" s="298"/>
      <c r="AUN4628" s="298"/>
      <c r="AUO4628" s="298"/>
      <c r="AUP4628" s="298"/>
      <c r="AUQ4628" s="298"/>
      <c r="AUR4628" s="298"/>
      <c r="AUS4628" s="298"/>
      <c r="AUT4628" s="298"/>
      <c r="AUU4628" s="298"/>
      <c r="AUV4628" s="298"/>
      <c r="AUW4628" s="298"/>
      <c r="AUX4628" s="298"/>
      <c r="AUY4628" s="298"/>
      <c r="AUZ4628" s="298"/>
      <c r="AVA4628" s="298"/>
      <c r="AVB4628" s="298"/>
      <c r="AVC4628" s="298"/>
      <c r="AVD4628" s="298"/>
      <c r="AVE4628" s="298"/>
      <c r="AVF4628" s="298"/>
      <c r="AVG4628" s="298"/>
      <c r="AVH4628" s="298"/>
      <c r="AVI4628" s="298"/>
      <c r="AVJ4628" s="298"/>
      <c r="AVK4628" s="298"/>
      <c r="AVL4628" s="298"/>
      <c r="AVM4628" s="298"/>
      <c r="AVN4628" s="298"/>
      <c r="AVO4628" s="298"/>
      <c r="AVP4628" s="298"/>
      <c r="AVQ4628" s="298"/>
      <c r="AVR4628" s="298"/>
      <c r="AVS4628" s="298"/>
      <c r="AVT4628" s="298"/>
      <c r="AVU4628" s="298"/>
      <c r="AVV4628" s="298"/>
      <c r="AVW4628" s="298"/>
      <c r="AVX4628" s="298"/>
      <c r="AVY4628" s="298"/>
      <c r="AVZ4628" s="298"/>
      <c r="AWA4628" s="298"/>
      <c r="AWB4628" s="298"/>
      <c r="AWC4628" s="298"/>
      <c r="AWD4628" s="298"/>
      <c r="AWE4628" s="298"/>
      <c r="AWF4628" s="298"/>
      <c r="AWG4628" s="298"/>
      <c r="AWH4628" s="298"/>
      <c r="AWI4628" s="298"/>
      <c r="AWJ4628" s="298"/>
      <c r="AWK4628" s="298"/>
      <c r="AWL4628" s="298"/>
      <c r="AWM4628" s="298"/>
      <c r="AWN4628" s="298"/>
      <c r="AWO4628" s="298"/>
      <c r="AWP4628" s="298"/>
      <c r="AWQ4628" s="298"/>
      <c r="AWR4628" s="298"/>
      <c r="AWS4628" s="298"/>
      <c r="AWT4628" s="298"/>
      <c r="AWU4628" s="298"/>
      <c r="AWV4628" s="298"/>
      <c r="AWW4628" s="298"/>
      <c r="AWX4628" s="298"/>
      <c r="AWY4628" s="298"/>
      <c r="AWZ4628" s="298"/>
      <c r="AXA4628" s="298"/>
      <c r="AXB4628" s="298"/>
      <c r="AXC4628" s="298"/>
      <c r="AXD4628" s="298"/>
      <c r="AXE4628" s="298"/>
      <c r="AXF4628" s="298"/>
      <c r="AXG4628" s="298"/>
      <c r="AXH4628" s="298"/>
      <c r="AXI4628" s="298"/>
      <c r="AXJ4628" s="298"/>
      <c r="AXK4628" s="298"/>
      <c r="AXL4628" s="298"/>
      <c r="AXM4628" s="298"/>
      <c r="AXN4628" s="298"/>
      <c r="AXO4628" s="298"/>
      <c r="AXP4628" s="298"/>
      <c r="AXQ4628" s="298"/>
      <c r="AXR4628" s="298"/>
      <c r="AXS4628" s="298"/>
      <c r="AXT4628" s="298"/>
      <c r="AXU4628" s="298"/>
      <c r="AXV4628" s="298"/>
      <c r="AXW4628" s="298"/>
      <c r="AXX4628" s="298"/>
      <c r="AXY4628" s="298"/>
      <c r="AXZ4628" s="298"/>
      <c r="AYA4628" s="298"/>
      <c r="AYB4628" s="298"/>
      <c r="AYC4628" s="298"/>
      <c r="AYD4628" s="298"/>
      <c r="AYE4628" s="298"/>
      <c r="AYF4628" s="298"/>
      <c r="AYG4628" s="298"/>
      <c r="AYH4628" s="298"/>
      <c r="AYI4628" s="298"/>
      <c r="AYJ4628" s="298"/>
      <c r="AYK4628" s="298"/>
      <c r="AYL4628" s="298"/>
      <c r="AYM4628" s="298"/>
      <c r="AYN4628" s="298"/>
      <c r="AYO4628" s="298"/>
      <c r="AYP4628" s="298"/>
      <c r="AYQ4628" s="298"/>
      <c r="AYR4628" s="298"/>
      <c r="AYS4628" s="298"/>
      <c r="AYT4628" s="298"/>
      <c r="AYU4628" s="298"/>
      <c r="AYV4628" s="298"/>
      <c r="AYW4628" s="298"/>
      <c r="AYX4628" s="298"/>
      <c r="AYY4628" s="298"/>
      <c r="AYZ4628" s="298"/>
      <c r="AZA4628" s="298"/>
      <c r="AZB4628" s="298"/>
      <c r="AZC4628" s="298"/>
      <c r="AZD4628" s="298"/>
      <c r="AZE4628" s="298"/>
      <c r="AZF4628" s="298"/>
      <c r="AZG4628" s="298"/>
      <c r="AZH4628" s="298"/>
      <c r="AZI4628" s="298"/>
      <c r="AZJ4628" s="298"/>
      <c r="AZK4628" s="298"/>
      <c r="AZL4628" s="298"/>
      <c r="AZM4628" s="298"/>
      <c r="AZN4628" s="298"/>
      <c r="AZO4628" s="298"/>
      <c r="AZP4628" s="298"/>
      <c r="AZQ4628" s="298"/>
      <c r="AZR4628" s="298"/>
      <c r="AZS4628" s="298"/>
      <c r="AZT4628" s="298"/>
      <c r="AZU4628" s="298"/>
      <c r="AZV4628" s="298"/>
      <c r="AZW4628" s="298"/>
      <c r="AZX4628" s="298"/>
      <c r="AZY4628" s="298"/>
      <c r="AZZ4628" s="298"/>
      <c r="BAA4628" s="298"/>
      <c r="BAB4628" s="298"/>
      <c r="BAC4628" s="298"/>
      <c r="BAD4628" s="298"/>
      <c r="BAE4628" s="298"/>
      <c r="BAF4628" s="298"/>
      <c r="BAG4628" s="298"/>
      <c r="BAH4628" s="298"/>
      <c r="BAI4628" s="298"/>
      <c r="BAJ4628" s="298"/>
      <c r="BAK4628" s="298"/>
      <c r="BAL4628" s="298"/>
      <c r="BAM4628" s="298"/>
      <c r="BAN4628" s="298"/>
      <c r="BAO4628" s="298"/>
      <c r="BAP4628" s="298"/>
      <c r="BAQ4628" s="298"/>
      <c r="BAR4628" s="298"/>
      <c r="BAS4628" s="298"/>
      <c r="BAT4628" s="298"/>
      <c r="BAU4628" s="298"/>
      <c r="BAV4628" s="298"/>
      <c r="BAW4628" s="298"/>
      <c r="BAX4628" s="298"/>
      <c r="BAY4628" s="298"/>
      <c r="BAZ4628" s="298"/>
      <c r="BBA4628" s="298"/>
      <c r="BBB4628" s="298"/>
      <c r="BBC4628" s="298"/>
      <c r="BBD4628" s="298"/>
      <c r="BBE4628" s="298"/>
      <c r="BBF4628" s="298"/>
      <c r="BBG4628" s="298"/>
      <c r="BBH4628" s="298"/>
      <c r="BBI4628" s="298"/>
      <c r="BBJ4628" s="298"/>
      <c r="BBK4628" s="298"/>
      <c r="BBL4628" s="298"/>
      <c r="BBM4628" s="298"/>
      <c r="BBN4628" s="298"/>
      <c r="BBO4628" s="298"/>
      <c r="BBP4628" s="298"/>
      <c r="BBQ4628" s="298"/>
      <c r="BBR4628" s="298"/>
      <c r="BBS4628" s="298"/>
      <c r="BBT4628" s="298"/>
      <c r="BBU4628" s="298"/>
      <c r="BBV4628" s="298"/>
      <c r="BBW4628" s="298"/>
      <c r="BBX4628" s="298"/>
      <c r="BBY4628" s="298"/>
      <c r="BBZ4628" s="298"/>
      <c r="BCA4628" s="298"/>
      <c r="BCB4628" s="298"/>
      <c r="BCC4628" s="298"/>
      <c r="BCD4628" s="298"/>
      <c r="BCE4628" s="298"/>
      <c r="BCF4628" s="298"/>
      <c r="BCG4628" s="298"/>
      <c r="BCH4628" s="298"/>
      <c r="BCI4628" s="298"/>
      <c r="BCJ4628" s="298"/>
      <c r="BCK4628" s="298"/>
      <c r="BCL4628" s="298"/>
      <c r="BCM4628" s="298"/>
      <c r="BCN4628" s="298"/>
      <c r="BCO4628" s="298"/>
      <c r="BCP4628" s="298"/>
      <c r="BCQ4628" s="298"/>
      <c r="BCR4628" s="298"/>
      <c r="BCS4628" s="298"/>
      <c r="BCT4628" s="298"/>
      <c r="BCU4628" s="298"/>
      <c r="BCV4628" s="298"/>
      <c r="BCW4628" s="298"/>
      <c r="BCX4628" s="298"/>
      <c r="BCY4628" s="298"/>
      <c r="BCZ4628" s="298"/>
      <c r="BDA4628" s="298"/>
      <c r="BDB4628" s="298"/>
      <c r="BDC4628" s="298"/>
      <c r="BDD4628" s="298"/>
      <c r="BDE4628" s="298"/>
      <c r="BDF4628" s="298"/>
      <c r="BDG4628" s="298"/>
      <c r="BDH4628" s="298"/>
      <c r="BDI4628" s="298"/>
      <c r="BDJ4628" s="298"/>
      <c r="BDK4628" s="298"/>
      <c r="BDL4628" s="298"/>
      <c r="BDM4628" s="298"/>
      <c r="BDN4628" s="298"/>
      <c r="BDO4628" s="298"/>
      <c r="BDP4628" s="298"/>
      <c r="BDQ4628" s="298"/>
      <c r="BDR4628" s="298"/>
      <c r="BDS4628" s="298"/>
      <c r="BDT4628" s="298"/>
      <c r="BDU4628" s="298"/>
      <c r="BDV4628" s="298"/>
      <c r="BDW4628" s="298"/>
      <c r="BDX4628" s="298"/>
      <c r="BDY4628" s="298"/>
      <c r="BDZ4628" s="298"/>
      <c r="BEA4628" s="298"/>
      <c r="BEB4628" s="298"/>
      <c r="BEC4628" s="298"/>
      <c r="BED4628" s="298"/>
      <c r="BEE4628" s="298"/>
      <c r="BEF4628" s="298"/>
      <c r="BEG4628" s="298"/>
      <c r="BEH4628" s="298"/>
      <c r="BEI4628" s="298"/>
      <c r="BEJ4628" s="298"/>
      <c r="BEK4628" s="298"/>
      <c r="BEL4628" s="298"/>
      <c r="BEM4628" s="298"/>
      <c r="BEN4628" s="298"/>
      <c r="BEO4628" s="298"/>
      <c r="BEP4628" s="298"/>
      <c r="BEQ4628" s="298"/>
      <c r="BER4628" s="298"/>
      <c r="BES4628" s="298"/>
      <c r="BET4628" s="298"/>
      <c r="BEU4628" s="298"/>
      <c r="BEV4628" s="298"/>
      <c r="BEW4628" s="298"/>
      <c r="BEX4628" s="298"/>
      <c r="BEY4628" s="298"/>
      <c r="BEZ4628" s="298"/>
      <c r="BFA4628" s="298"/>
      <c r="BFB4628" s="298"/>
      <c r="BFC4628" s="298"/>
      <c r="BFD4628" s="298"/>
      <c r="BFE4628" s="298"/>
      <c r="BFF4628" s="298"/>
      <c r="BFG4628" s="298"/>
      <c r="BFH4628" s="298"/>
      <c r="BFI4628" s="298"/>
      <c r="BFJ4628" s="298"/>
      <c r="BFK4628" s="298"/>
      <c r="BFL4628" s="298"/>
      <c r="BFM4628" s="298"/>
      <c r="BFN4628" s="298"/>
      <c r="BFO4628" s="298"/>
      <c r="BFP4628" s="298"/>
      <c r="BFQ4628" s="298"/>
      <c r="BFR4628" s="298"/>
      <c r="BFS4628" s="298"/>
      <c r="BFT4628" s="298"/>
      <c r="BFU4628" s="298"/>
      <c r="BFV4628" s="298"/>
      <c r="BFW4628" s="298"/>
      <c r="BFX4628" s="298"/>
      <c r="BFY4628" s="298"/>
      <c r="BFZ4628" s="298"/>
      <c r="BGA4628" s="298"/>
      <c r="BGB4628" s="298"/>
      <c r="BGC4628" s="298"/>
      <c r="BGD4628" s="298"/>
      <c r="BGE4628" s="298"/>
      <c r="BGF4628" s="298"/>
      <c r="BGG4628" s="298"/>
      <c r="BGH4628" s="298"/>
      <c r="BGI4628" s="298"/>
      <c r="BGJ4628" s="298"/>
      <c r="BGK4628" s="298"/>
      <c r="BGL4628" s="298"/>
      <c r="BGM4628" s="298"/>
      <c r="BGN4628" s="298"/>
      <c r="BGO4628" s="298"/>
      <c r="BGP4628" s="298"/>
      <c r="BGQ4628" s="298"/>
      <c r="BGR4628" s="298"/>
      <c r="BGS4628" s="298"/>
      <c r="BGT4628" s="298"/>
      <c r="BGU4628" s="298"/>
      <c r="BGV4628" s="298"/>
      <c r="BGW4628" s="298"/>
      <c r="BGX4628" s="298"/>
      <c r="BGY4628" s="298"/>
      <c r="BGZ4628" s="298"/>
      <c r="BHA4628" s="298"/>
      <c r="BHB4628" s="298"/>
      <c r="BHC4628" s="298"/>
      <c r="BHD4628" s="298"/>
      <c r="BHE4628" s="298"/>
      <c r="BHF4628" s="298"/>
      <c r="BHG4628" s="298"/>
      <c r="BHH4628" s="298"/>
      <c r="BHI4628" s="298"/>
      <c r="BHJ4628" s="298"/>
      <c r="BHK4628" s="298"/>
      <c r="BHL4628" s="298"/>
      <c r="BHM4628" s="298"/>
      <c r="BHN4628" s="298"/>
      <c r="BHO4628" s="298"/>
      <c r="BHP4628" s="298"/>
      <c r="BHQ4628" s="298"/>
      <c r="BHR4628" s="298"/>
      <c r="BHS4628" s="298"/>
      <c r="BHT4628" s="298"/>
      <c r="BHU4628" s="298"/>
      <c r="BHV4628" s="298"/>
      <c r="BHW4628" s="298"/>
      <c r="BHX4628" s="298"/>
      <c r="BHY4628" s="298"/>
      <c r="BHZ4628" s="298"/>
      <c r="BIA4628" s="298"/>
      <c r="BIB4628" s="298"/>
      <c r="BIC4628" s="298"/>
      <c r="BID4628" s="298"/>
      <c r="BIE4628" s="298"/>
      <c r="BIF4628" s="298"/>
      <c r="BIG4628" s="298"/>
      <c r="BIH4628" s="298"/>
      <c r="BII4628" s="298"/>
      <c r="BIJ4628" s="298"/>
      <c r="BIK4628" s="298"/>
      <c r="BIL4628" s="298"/>
      <c r="BIM4628" s="298"/>
      <c r="BIN4628" s="298"/>
      <c r="BIO4628" s="298"/>
      <c r="BIP4628" s="298"/>
      <c r="BIQ4628" s="298"/>
      <c r="BIR4628" s="298"/>
      <c r="BIS4628" s="298"/>
      <c r="BIT4628" s="298"/>
      <c r="BIU4628" s="298"/>
      <c r="BIV4628" s="298"/>
      <c r="BIW4628" s="298"/>
      <c r="BIX4628" s="298"/>
      <c r="BIY4628" s="298"/>
      <c r="BIZ4628" s="298"/>
      <c r="BJA4628" s="298"/>
      <c r="BJB4628" s="298"/>
      <c r="BJC4628" s="298"/>
      <c r="BJD4628" s="298"/>
      <c r="BJE4628" s="298"/>
      <c r="BJF4628" s="298"/>
      <c r="BJG4628" s="298"/>
      <c r="BJH4628" s="298"/>
      <c r="BJI4628" s="298"/>
      <c r="BJJ4628" s="298"/>
      <c r="BJK4628" s="298"/>
      <c r="BJL4628" s="298"/>
      <c r="BJM4628" s="298"/>
      <c r="BJN4628" s="298"/>
      <c r="BJO4628" s="298"/>
      <c r="BJP4628" s="298"/>
      <c r="BJQ4628" s="298"/>
      <c r="BJR4628" s="298"/>
      <c r="BJS4628" s="298"/>
      <c r="BJT4628" s="298"/>
      <c r="BJU4628" s="298"/>
      <c r="BJV4628" s="298"/>
      <c r="BJW4628" s="298"/>
      <c r="BJX4628" s="298"/>
      <c r="BJY4628" s="298"/>
      <c r="BJZ4628" s="298"/>
      <c r="BKA4628" s="298"/>
      <c r="BKB4628" s="298"/>
      <c r="BKC4628" s="298"/>
      <c r="BKD4628" s="298"/>
      <c r="BKE4628" s="298"/>
      <c r="BKF4628" s="298"/>
      <c r="BKG4628" s="298"/>
      <c r="BKH4628" s="298"/>
      <c r="BKI4628" s="298"/>
      <c r="BKJ4628" s="298"/>
      <c r="BKK4628" s="298"/>
      <c r="BKL4628" s="298"/>
      <c r="BKM4628" s="298"/>
      <c r="BKN4628" s="298"/>
      <c r="BKO4628" s="298"/>
      <c r="BKP4628" s="298"/>
      <c r="BKQ4628" s="298"/>
      <c r="BKR4628" s="298"/>
      <c r="BKS4628" s="298"/>
      <c r="BKT4628" s="298"/>
      <c r="BKU4628" s="298"/>
      <c r="BKV4628" s="298"/>
      <c r="BKW4628" s="298"/>
      <c r="BKX4628" s="298"/>
      <c r="BKY4628" s="298"/>
      <c r="BKZ4628" s="298"/>
      <c r="BLA4628" s="298"/>
      <c r="BLB4628" s="298"/>
      <c r="BLC4628" s="298"/>
      <c r="BLD4628" s="298"/>
      <c r="BLE4628" s="298"/>
      <c r="BLF4628" s="298"/>
      <c r="BLG4628" s="298"/>
      <c r="BLH4628" s="298"/>
      <c r="BLI4628" s="298"/>
      <c r="BLJ4628" s="298"/>
      <c r="BLK4628" s="298"/>
      <c r="BLL4628" s="298"/>
      <c r="BLM4628" s="298"/>
      <c r="BLN4628" s="298"/>
      <c r="BLO4628" s="298"/>
      <c r="BLP4628" s="298"/>
      <c r="BLQ4628" s="298"/>
      <c r="BLR4628" s="298"/>
      <c r="BLS4628" s="298"/>
      <c r="BLT4628" s="298"/>
      <c r="BLU4628" s="298"/>
      <c r="BLV4628" s="298"/>
      <c r="BLW4628" s="298"/>
      <c r="BLX4628" s="298"/>
      <c r="BLY4628" s="298"/>
      <c r="BLZ4628" s="298"/>
      <c r="BMA4628" s="298"/>
      <c r="BMB4628" s="298"/>
      <c r="BMC4628" s="298"/>
      <c r="BMD4628" s="298"/>
      <c r="BME4628" s="298"/>
      <c r="BMF4628" s="298"/>
      <c r="BMG4628" s="298"/>
      <c r="BMH4628" s="298"/>
      <c r="BMI4628" s="298"/>
      <c r="BMJ4628" s="298"/>
      <c r="BMK4628" s="298"/>
      <c r="BML4628" s="298"/>
      <c r="BMM4628" s="298"/>
      <c r="BMN4628" s="298"/>
      <c r="BMO4628" s="298"/>
      <c r="BMP4628" s="298"/>
      <c r="BMQ4628" s="298"/>
      <c r="BMR4628" s="298"/>
      <c r="BMS4628" s="298"/>
      <c r="BMT4628" s="298"/>
      <c r="BMU4628" s="298"/>
      <c r="BMV4628" s="298"/>
      <c r="BMW4628" s="298"/>
      <c r="BMX4628" s="298"/>
      <c r="BMY4628" s="298"/>
      <c r="BMZ4628" s="298"/>
      <c r="BNA4628" s="298"/>
      <c r="BNB4628" s="298"/>
      <c r="BNC4628" s="298"/>
      <c r="BND4628" s="298"/>
      <c r="BNE4628" s="298"/>
      <c r="BNF4628" s="298"/>
      <c r="BNG4628" s="298"/>
      <c r="BNH4628" s="298"/>
      <c r="BNI4628" s="298"/>
      <c r="BNJ4628" s="298"/>
      <c r="BNK4628" s="298"/>
      <c r="BNL4628" s="298"/>
      <c r="BNM4628" s="298"/>
      <c r="BNN4628" s="298"/>
      <c r="BNO4628" s="298"/>
      <c r="BNP4628" s="298"/>
      <c r="BNQ4628" s="298"/>
      <c r="BNR4628" s="298"/>
      <c r="BNS4628" s="298"/>
      <c r="BNT4628" s="298"/>
      <c r="BNU4628" s="298"/>
      <c r="BNV4628" s="298"/>
      <c r="BNW4628" s="298"/>
      <c r="BNX4628" s="298"/>
      <c r="BNY4628" s="298"/>
      <c r="BNZ4628" s="298"/>
      <c r="BOA4628" s="298"/>
      <c r="BOB4628" s="298"/>
      <c r="BOC4628" s="298"/>
      <c r="BOD4628" s="298"/>
      <c r="BOE4628" s="298"/>
      <c r="BOF4628" s="298"/>
      <c r="BOG4628" s="298"/>
      <c r="BOH4628" s="298"/>
      <c r="BOI4628" s="298"/>
      <c r="BOJ4628" s="298"/>
      <c r="BOK4628" s="298"/>
      <c r="BOL4628" s="298"/>
      <c r="BOM4628" s="298"/>
      <c r="BON4628" s="298"/>
      <c r="BOO4628" s="298"/>
      <c r="BOP4628" s="298"/>
      <c r="BOQ4628" s="298"/>
      <c r="BOR4628" s="298"/>
      <c r="BOS4628" s="298"/>
      <c r="BOT4628" s="298"/>
      <c r="BOU4628" s="298"/>
      <c r="BOV4628" s="298"/>
      <c r="BOW4628" s="298"/>
      <c r="BOX4628" s="298"/>
      <c r="BOY4628" s="298"/>
      <c r="BOZ4628" s="298"/>
      <c r="BPA4628" s="298"/>
      <c r="BPB4628" s="298"/>
      <c r="BPC4628" s="298"/>
      <c r="BPD4628" s="298"/>
      <c r="BPE4628" s="298"/>
      <c r="BPF4628" s="298"/>
      <c r="BPG4628" s="298"/>
      <c r="BPH4628" s="298"/>
      <c r="BPI4628" s="298"/>
      <c r="BPJ4628" s="298"/>
      <c r="BPK4628" s="298"/>
      <c r="BPL4628" s="298"/>
      <c r="BPM4628" s="298"/>
      <c r="BPN4628" s="298"/>
      <c r="BPO4628" s="298"/>
      <c r="BPP4628" s="298"/>
      <c r="BPQ4628" s="298"/>
      <c r="BPR4628" s="298"/>
      <c r="BPS4628" s="298"/>
      <c r="BPT4628" s="298"/>
      <c r="BPU4628" s="298"/>
      <c r="BPV4628" s="298"/>
      <c r="BPW4628" s="298"/>
      <c r="BPX4628" s="298"/>
      <c r="BPY4628" s="298"/>
      <c r="BPZ4628" s="298"/>
      <c r="BQA4628" s="298"/>
      <c r="BQB4628" s="298"/>
      <c r="BQC4628" s="298"/>
      <c r="BQD4628" s="298"/>
      <c r="BQE4628" s="298"/>
      <c r="BQF4628" s="298"/>
      <c r="BQG4628" s="298"/>
      <c r="BQH4628" s="298"/>
      <c r="BQI4628" s="298"/>
      <c r="BQJ4628" s="298"/>
      <c r="BQK4628" s="298"/>
      <c r="BQL4628" s="298"/>
      <c r="BQM4628" s="298"/>
      <c r="BQN4628" s="298"/>
      <c r="BQO4628" s="298"/>
      <c r="BQP4628" s="298"/>
      <c r="BQQ4628" s="298"/>
      <c r="BQR4628" s="298"/>
      <c r="BQS4628" s="298"/>
      <c r="BQT4628" s="298"/>
      <c r="BQU4628" s="298"/>
      <c r="BQV4628" s="298"/>
      <c r="BQW4628" s="298"/>
      <c r="BQX4628" s="298"/>
      <c r="BQY4628" s="298"/>
      <c r="BQZ4628" s="298"/>
      <c r="BRA4628" s="298"/>
      <c r="BRB4628" s="298"/>
      <c r="BRC4628" s="298"/>
      <c r="BRD4628" s="298"/>
      <c r="BRE4628" s="298"/>
      <c r="BRF4628" s="298"/>
      <c r="BRG4628" s="298"/>
      <c r="BRH4628" s="298"/>
      <c r="BRI4628" s="298"/>
      <c r="BRJ4628" s="298"/>
      <c r="BRK4628" s="298"/>
      <c r="BRL4628" s="298"/>
      <c r="BRM4628" s="298"/>
      <c r="BRN4628" s="298"/>
      <c r="BRO4628" s="298"/>
      <c r="BRP4628" s="298"/>
      <c r="BRQ4628" s="298"/>
      <c r="BRR4628" s="298"/>
      <c r="BRS4628" s="298"/>
      <c r="BRT4628" s="298"/>
      <c r="BRU4628" s="298"/>
      <c r="BRV4628" s="298"/>
      <c r="BRW4628" s="298"/>
      <c r="BRX4628" s="298"/>
      <c r="BRY4628" s="298"/>
      <c r="BRZ4628" s="298"/>
      <c r="BSA4628" s="298"/>
      <c r="BSB4628" s="298"/>
      <c r="BSC4628" s="298"/>
      <c r="BSD4628" s="298"/>
      <c r="BSE4628" s="298"/>
      <c r="BSF4628" s="298"/>
      <c r="BSG4628" s="298"/>
      <c r="BSH4628" s="298"/>
      <c r="BSI4628" s="298"/>
      <c r="BSJ4628" s="298"/>
      <c r="BSK4628" s="298"/>
      <c r="BSL4628" s="298"/>
      <c r="BSM4628" s="298"/>
      <c r="BSN4628" s="298"/>
      <c r="BSO4628" s="298"/>
      <c r="BSP4628" s="298"/>
      <c r="BSQ4628" s="298"/>
      <c r="BSR4628" s="298"/>
      <c r="BSS4628" s="298"/>
      <c r="BST4628" s="298"/>
      <c r="BSU4628" s="298"/>
      <c r="BSV4628" s="298"/>
      <c r="BSW4628" s="298"/>
      <c r="BSX4628" s="298"/>
      <c r="BSY4628" s="298"/>
      <c r="BSZ4628" s="298"/>
      <c r="BTA4628" s="298"/>
      <c r="BTB4628" s="298"/>
      <c r="BTC4628" s="298"/>
      <c r="BTD4628" s="298"/>
      <c r="BTE4628" s="298"/>
      <c r="BTF4628" s="298"/>
      <c r="BTG4628" s="298"/>
      <c r="BTH4628" s="298"/>
      <c r="BTI4628" s="298"/>
      <c r="BTJ4628" s="298"/>
      <c r="BTK4628" s="298"/>
      <c r="BTL4628" s="298"/>
      <c r="BTM4628" s="298"/>
      <c r="BTN4628" s="298"/>
      <c r="BTO4628" s="298"/>
      <c r="BTP4628" s="298"/>
      <c r="BTQ4628" s="298"/>
      <c r="BTR4628" s="298"/>
      <c r="BTS4628" s="298"/>
      <c r="BTT4628" s="298"/>
      <c r="BTU4628" s="298"/>
      <c r="BTV4628" s="298"/>
      <c r="BTW4628" s="298"/>
      <c r="BTX4628" s="298"/>
      <c r="BTY4628" s="298"/>
      <c r="BTZ4628" s="298"/>
      <c r="BUA4628" s="298"/>
      <c r="BUB4628" s="298"/>
      <c r="BUC4628" s="298"/>
      <c r="BUD4628" s="298"/>
      <c r="BUE4628" s="298"/>
      <c r="BUF4628" s="298"/>
      <c r="BUG4628" s="298"/>
      <c r="BUH4628" s="298"/>
      <c r="BUI4628" s="298"/>
      <c r="BUJ4628" s="298"/>
      <c r="BUK4628" s="298"/>
      <c r="BUL4628" s="298"/>
      <c r="BUM4628" s="298"/>
      <c r="BUN4628" s="298"/>
      <c r="BUO4628" s="298"/>
      <c r="BUP4628" s="298"/>
      <c r="BUQ4628" s="298"/>
      <c r="BUR4628" s="298"/>
      <c r="BUS4628" s="298"/>
      <c r="BUT4628" s="298"/>
      <c r="BUU4628" s="298"/>
      <c r="BUV4628" s="298"/>
      <c r="BUW4628" s="298"/>
      <c r="BUX4628" s="298"/>
      <c r="BUY4628" s="298"/>
      <c r="BUZ4628" s="298"/>
      <c r="BVA4628" s="298"/>
      <c r="BVB4628" s="298"/>
      <c r="BVC4628" s="298"/>
      <c r="BVD4628" s="298"/>
      <c r="BVE4628" s="298"/>
      <c r="BVF4628" s="298"/>
      <c r="BVG4628" s="298"/>
      <c r="BVH4628" s="298"/>
      <c r="BVI4628" s="298"/>
      <c r="BVJ4628" s="298"/>
      <c r="BVK4628" s="298"/>
      <c r="BVL4628" s="298"/>
      <c r="BVM4628" s="298"/>
      <c r="BVN4628" s="298"/>
      <c r="BVO4628" s="298"/>
      <c r="BVP4628" s="298"/>
      <c r="BVQ4628" s="298"/>
      <c r="BVR4628" s="298"/>
      <c r="BVS4628" s="298"/>
      <c r="BVT4628" s="298"/>
      <c r="BVU4628" s="298"/>
      <c r="BVV4628" s="298"/>
      <c r="BVW4628" s="298"/>
      <c r="BVX4628" s="298"/>
      <c r="BVY4628" s="298"/>
      <c r="BVZ4628" s="298"/>
      <c r="BWA4628" s="298"/>
      <c r="BWB4628" s="298"/>
      <c r="BWC4628" s="298"/>
      <c r="BWD4628" s="298"/>
      <c r="BWE4628" s="298"/>
      <c r="BWF4628" s="298"/>
      <c r="BWG4628" s="298"/>
      <c r="BWH4628" s="298"/>
      <c r="BWI4628" s="298"/>
      <c r="BWJ4628" s="298"/>
      <c r="BWK4628" s="298"/>
      <c r="BWL4628" s="298"/>
      <c r="BWM4628" s="298"/>
      <c r="BWN4628" s="298"/>
      <c r="BWO4628" s="298"/>
      <c r="BWP4628" s="298"/>
      <c r="BWQ4628" s="298"/>
      <c r="BWR4628" s="298"/>
      <c r="BWS4628" s="298"/>
      <c r="BWT4628" s="298"/>
      <c r="BWU4628" s="298"/>
      <c r="BWV4628" s="298"/>
      <c r="BWW4628" s="298"/>
      <c r="BWX4628" s="298"/>
      <c r="BWY4628" s="298"/>
      <c r="BWZ4628" s="298"/>
      <c r="BXA4628" s="298"/>
      <c r="BXB4628" s="298"/>
      <c r="BXC4628" s="298"/>
      <c r="BXD4628" s="298"/>
      <c r="BXE4628" s="298"/>
      <c r="BXF4628" s="298"/>
      <c r="BXG4628" s="298"/>
      <c r="BXH4628" s="298"/>
      <c r="BXI4628" s="298"/>
      <c r="BXJ4628" s="298"/>
      <c r="BXK4628" s="298"/>
      <c r="BXL4628" s="298"/>
      <c r="BXM4628" s="298"/>
      <c r="BXN4628" s="298"/>
      <c r="BXO4628" s="298"/>
      <c r="BXP4628" s="298"/>
      <c r="BXQ4628" s="298"/>
      <c r="BXR4628" s="298"/>
      <c r="BXS4628" s="298"/>
      <c r="BXT4628" s="298"/>
      <c r="BXU4628" s="298"/>
      <c r="BXV4628" s="298"/>
      <c r="BXW4628" s="298"/>
      <c r="BXX4628" s="298"/>
      <c r="BXY4628" s="298"/>
      <c r="BXZ4628" s="298"/>
      <c r="BYA4628" s="298"/>
      <c r="BYB4628" s="298"/>
      <c r="BYC4628" s="298"/>
      <c r="BYD4628" s="298"/>
      <c r="BYE4628" s="298"/>
      <c r="BYF4628" s="298"/>
      <c r="BYG4628" s="298"/>
      <c r="BYH4628" s="298"/>
      <c r="BYI4628" s="298"/>
      <c r="BYJ4628" s="298"/>
      <c r="BYK4628" s="298"/>
      <c r="BYL4628" s="298"/>
      <c r="BYM4628" s="298"/>
      <c r="BYN4628" s="298"/>
      <c r="BYO4628" s="298"/>
      <c r="BYP4628" s="298"/>
      <c r="BYQ4628" s="298"/>
      <c r="BYR4628" s="298"/>
      <c r="BYS4628" s="298"/>
      <c r="BYT4628" s="298"/>
      <c r="BYU4628" s="298"/>
      <c r="BYV4628" s="298"/>
      <c r="BYW4628" s="298"/>
      <c r="BYX4628" s="298"/>
      <c r="BYY4628" s="298"/>
      <c r="BYZ4628" s="298"/>
      <c r="BZA4628" s="298"/>
      <c r="BZB4628" s="298"/>
      <c r="BZC4628" s="298"/>
      <c r="BZD4628" s="298"/>
      <c r="BZE4628" s="298"/>
      <c r="BZF4628" s="298"/>
      <c r="BZG4628" s="298"/>
      <c r="BZH4628" s="298"/>
      <c r="BZI4628" s="298"/>
      <c r="BZJ4628" s="298"/>
      <c r="BZK4628" s="298"/>
      <c r="BZL4628" s="298"/>
      <c r="BZM4628" s="298"/>
      <c r="BZN4628" s="298"/>
      <c r="BZO4628" s="298"/>
      <c r="BZP4628" s="298"/>
      <c r="BZQ4628" s="298"/>
      <c r="BZR4628" s="298"/>
      <c r="BZS4628" s="298"/>
      <c r="BZT4628" s="298"/>
      <c r="BZU4628" s="298"/>
      <c r="BZV4628" s="298"/>
      <c r="BZW4628" s="298"/>
      <c r="BZX4628" s="298"/>
      <c r="BZY4628" s="298"/>
      <c r="BZZ4628" s="298"/>
      <c r="CAA4628" s="298"/>
      <c r="CAB4628" s="298"/>
      <c r="CAC4628" s="298"/>
      <c r="CAD4628" s="298"/>
      <c r="CAE4628" s="298"/>
      <c r="CAF4628" s="298"/>
      <c r="CAG4628" s="298"/>
      <c r="CAH4628" s="298"/>
      <c r="CAI4628" s="298"/>
      <c r="CAJ4628" s="298"/>
      <c r="CAK4628" s="298"/>
      <c r="CAL4628" s="298"/>
      <c r="CAM4628" s="298"/>
      <c r="CAN4628" s="298"/>
      <c r="CAO4628" s="298"/>
      <c r="CAP4628" s="298"/>
      <c r="CAQ4628" s="298"/>
      <c r="CAR4628" s="298"/>
      <c r="CAS4628" s="298"/>
      <c r="CAT4628" s="298"/>
      <c r="CAU4628" s="298"/>
      <c r="CAV4628" s="298"/>
      <c r="CAW4628" s="298"/>
      <c r="CAX4628" s="298"/>
      <c r="CAY4628" s="298"/>
      <c r="CAZ4628" s="298"/>
      <c r="CBA4628" s="298"/>
      <c r="CBB4628" s="298"/>
      <c r="CBC4628" s="298"/>
      <c r="CBD4628" s="298"/>
      <c r="CBE4628" s="298"/>
      <c r="CBF4628" s="298"/>
      <c r="CBG4628" s="298"/>
      <c r="CBH4628" s="298"/>
      <c r="CBI4628" s="298"/>
      <c r="CBJ4628" s="298"/>
      <c r="CBK4628" s="298"/>
      <c r="CBL4628" s="298"/>
      <c r="CBM4628" s="298"/>
      <c r="CBN4628" s="298"/>
      <c r="CBO4628" s="298"/>
      <c r="CBP4628" s="298"/>
      <c r="CBQ4628" s="298"/>
      <c r="CBR4628" s="298"/>
      <c r="CBS4628" s="298"/>
      <c r="CBT4628" s="298"/>
      <c r="CBU4628" s="298"/>
      <c r="CBV4628" s="298"/>
      <c r="CBW4628" s="298"/>
      <c r="CBX4628" s="298"/>
      <c r="CBY4628" s="298"/>
      <c r="CBZ4628" s="298"/>
      <c r="CCA4628" s="298"/>
      <c r="CCB4628" s="298"/>
      <c r="CCC4628" s="298"/>
      <c r="CCD4628" s="298"/>
      <c r="CCE4628" s="298"/>
      <c r="CCF4628" s="298"/>
      <c r="CCG4628" s="298"/>
      <c r="CCH4628" s="298"/>
      <c r="CCI4628" s="298"/>
      <c r="CCJ4628" s="298"/>
      <c r="CCK4628" s="298"/>
      <c r="CCL4628" s="298"/>
      <c r="CCM4628" s="298"/>
      <c r="CCN4628" s="298"/>
      <c r="CCO4628" s="298"/>
      <c r="CCP4628" s="298"/>
      <c r="CCQ4628" s="298"/>
      <c r="CCR4628" s="298"/>
      <c r="CCS4628" s="298"/>
      <c r="CCT4628" s="298"/>
      <c r="CCU4628" s="298"/>
      <c r="CCV4628" s="298"/>
      <c r="CCW4628" s="298"/>
      <c r="CCX4628" s="298"/>
      <c r="CCY4628" s="298"/>
      <c r="CCZ4628" s="298"/>
      <c r="CDA4628" s="298"/>
      <c r="CDB4628" s="298"/>
      <c r="CDC4628" s="298"/>
      <c r="CDD4628" s="298"/>
      <c r="CDE4628" s="298"/>
      <c r="CDF4628" s="298"/>
      <c r="CDG4628" s="298"/>
      <c r="CDH4628" s="298"/>
      <c r="CDI4628" s="298"/>
      <c r="CDJ4628" s="298"/>
      <c r="CDK4628" s="298"/>
      <c r="CDL4628" s="298"/>
      <c r="CDM4628" s="298"/>
      <c r="CDN4628" s="298"/>
      <c r="CDO4628" s="298"/>
      <c r="CDP4628" s="298"/>
      <c r="CDQ4628" s="298"/>
      <c r="CDR4628" s="298"/>
      <c r="CDS4628" s="298"/>
      <c r="CDT4628" s="298"/>
      <c r="CDU4628" s="298"/>
      <c r="CDV4628" s="298"/>
      <c r="CDW4628" s="298"/>
      <c r="CDX4628" s="298"/>
      <c r="CDY4628" s="298"/>
      <c r="CDZ4628" s="298"/>
      <c r="CEA4628" s="298"/>
      <c r="CEB4628" s="298"/>
      <c r="CEC4628" s="298"/>
      <c r="CED4628" s="298"/>
      <c r="CEE4628" s="298"/>
      <c r="CEF4628" s="298"/>
      <c r="CEG4628" s="298"/>
      <c r="CEH4628" s="298"/>
      <c r="CEI4628" s="298"/>
      <c r="CEJ4628" s="298"/>
      <c r="CEK4628" s="298"/>
      <c r="CEL4628" s="298"/>
      <c r="CEM4628" s="298"/>
      <c r="CEN4628" s="298"/>
      <c r="CEO4628" s="298"/>
      <c r="CEP4628" s="298"/>
      <c r="CEQ4628" s="298"/>
      <c r="CER4628" s="298"/>
      <c r="CES4628" s="298"/>
      <c r="CET4628" s="298"/>
      <c r="CEU4628" s="298"/>
      <c r="CEV4628" s="298"/>
      <c r="CEW4628" s="298"/>
      <c r="CEX4628" s="298"/>
      <c r="CEY4628" s="298"/>
      <c r="CEZ4628" s="298"/>
      <c r="CFA4628" s="298"/>
      <c r="CFB4628" s="298"/>
      <c r="CFC4628" s="298"/>
      <c r="CFD4628" s="298"/>
      <c r="CFE4628" s="298"/>
      <c r="CFF4628" s="298"/>
      <c r="CFG4628" s="298"/>
      <c r="CFH4628" s="298"/>
      <c r="CFI4628" s="298"/>
      <c r="CFJ4628" s="298"/>
      <c r="CFK4628" s="298"/>
      <c r="CFL4628" s="298"/>
      <c r="CFM4628" s="298"/>
      <c r="CFN4628" s="298"/>
      <c r="CFO4628" s="298"/>
      <c r="CFP4628" s="298"/>
      <c r="CFQ4628" s="298"/>
      <c r="CFR4628" s="298"/>
      <c r="CFS4628" s="298"/>
      <c r="CFT4628" s="298"/>
      <c r="CFU4628" s="298"/>
      <c r="CFV4628" s="298"/>
      <c r="CFW4628" s="298"/>
      <c r="CFX4628" s="298"/>
      <c r="CFY4628" s="298"/>
      <c r="CFZ4628" s="298"/>
      <c r="CGA4628" s="298"/>
      <c r="CGB4628" s="298"/>
      <c r="CGC4628" s="298"/>
      <c r="CGD4628" s="298"/>
      <c r="CGE4628" s="298"/>
      <c r="CGF4628" s="298"/>
      <c r="CGG4628" s="298"/>
      <c r="CGH4628" s="298"/>
      <c r="CGI4628" s="298"/>
      <c r="CGJ4628" s="298"/>
      <c r="CGK4628" s="298"/>
      <c r="CGL4628" s="298"/>
      <c r="CGM4628" s="298"/>
      <c r="CGN4628" s="298"/>
      <c r="CGO4628" s="298"/>
      <c r="CGP4628" s="298"/>
      <c r="CGQ4628" s="298"/>
      <c r="CGR4628" s="298"/>
      <c r="CGS4628" s="298"/>
      <c r="CGT4628" s="298"/>
      <c r="CGU4628" s="298"/>
      <c r="CGV4628" s="298"/>
      <c r="CGW4628" s="298"/>
      <c r="CGX4628" s="298"/>
      <c r="CGY4628" s="298"/>
      <c r="CGZ4628" s="298"/>
      <c r="CHA4628" s="298"/>
      <c r="CHB4628" s="298"/>
      <c r="CHC4628" s="298"/>
      <c r="CHD4628" s="298"/>
      <c r="CHE4628" s="298"/>
      <c r="CHF4628" s="298"/>
      <c r="CHG4628" s="298"/>
      <c r="CHH4628" s="298"/>
      <c r="CHI4628" s="298"/>
      <c r="CHJ4628" s="298"/>
      <c r="CHK4628" s="298"/>
      <c r="CHL4628" s="298"/>
      <c r="CHM4628" s="298"/>
      <c r="CHN4628" s="298"/>
      <c r="CHO4628" s="298"/>
      <c r="CHP4628" s="298"/>
      <c r="CHQ4628" s="298"/>
      <c r="CHR4628" s="298"/>
      <c r="CHS4628" s="298"/>
      <c r="CHT4628" s="298"/>
      <c r="CHU4628" s="298"/>
      <c r="CHV4628" s="298"/>
      <c r="CHW4628" s="298"/>
      <c r="CHX4628" s="298"/>
      <c r="CHY4628" s="298"/>
      <c r="CHZ4628" s="298"/>
      <c r="CIA4628" s="298"/>
      <c r="CIB4628" s="298"/>
      <c r="CIC4628" s="298"/>
      <c r="CID4628" s="298"/>
      <c r="CIE4628" s="298"/>
      <c r="CIF4628" s="298"/>
      <c r="CIG4628" s="298"/>
      <c r="CIH4628" s="298"/>
      <c r="CII4628" s="298"/>
      <c r="CIJ4628" s="298"/>
      <c r="CIK4628" s="298"/>
      <c r="CIL4628" s="298"/>
      <c r="CIM4628" s="298"/>
      <c r="CIN4628" s="298"/>
      <c r="CIO4628" s="298"/>
      <c r="CIP4628" s="298"/>
      <c r="CIQ4628" s="298"/>
      <c r="CIR4628" s="298"/>
      <c r="CIS4628" s="298"/>
      <c r="CIT4628" s="298"/>
      <c r="CIU4628" s="298"/>
      <c r="CIV4628" s="298"/>
      <c r="CIW4628" s="298"/>
      <c r="CIX4628" s="298"/>
      <c r="CIY4628" s="298"/>
      <c r="CIZ4628" s="298"/>
      <c r="CJA4628" s="298"/>
      <c r="CJB4628" s="298"/>
      <c r="CJC4628" s="298"/>
      <c r="CJD4628" s="298"/>
      <c r="CJE4628" s="298"/>
      <c r="CJF4628" s="298"/>
      <c r="CJG4628" s="298"/>
      <c r="CJH4628" s="298"/>
      <c r="CJI4628" s="298"/>
      <c r="CJJ4628" s="298"/>
      <c r="CJK4628" s="298"/>
      <c r="CJL4628" s="298"/>
      <c r="CJM4628" s="298"/>
      <c r="CJN4628" s="298"/>
      <c r="CJO4628" s="298"/>
      <c r="CJP4628" s="298"/>
      <c r="CJQ4628" s="298"/>
      <c r="CJR4628" s="298"/>
      <c r="CJS4628" s="298"/>
      <c r="CJT4628" s="298"/>
      <c r="CJU4628" s="298"/>
      <c r="CJV4628" s="298"/>
      <c r="CJW4628" s="298"/>
      <c r="CJX4628" s="298"/>
      <c r="CJY4628" s="298"/>
      <c r="CJZ4628" s="298"/>
      <c r="CKA4628" s="298"/>
      <c r="CKB4628" s="298"/>
      <c r="CKC4628" s="298"/>
      <c r="CKD4628" s="298"/>
      <c r="CKE4628" s="298"/>
      <c r="CKF4628" s="298"/>
      <c r="CKG4628" s="298"/>
      <c r="CKH4628" s="298"/>
      <c r="CKI4628" s="298"/>
      <c r="CKJ4628" s="298"/>
      <c r="CKK4628" s="298"/>
      <c r="CKL4628" s="298"/>
      <c r="CKM4628" s="298"/>
      <c r="CKN4628" s="298"/>
      <c r="CKO4628" s="298"/>
      <c r="CKP4628" s="298"/>
      <c r="CKQ4628" s="298"/>
      <c r="CKR4628" s="298"/>
      <c r="CKS4628" s="298"/>
      <c r="CKT4628" s="298"/>
      <c r="CKU4628" s="298"/>
      <c r="CKV4628" s="298"/>
      <c r="CKW4628" s="298"/>
      <c r="CKX4628" s="298"/>
      <c r="CKY4628" s="298"/>
      <c r="CKZ4628" s="298"/>
      <c r="CLA4628" s="298"/>
      <c r="CLB4628" s="298"/>
      <c r="CLC4628" s="298"/>
      <c r="CLD4628" s="298"/>
      <c r="CLE4628" s="298"/>
      <c r="CLF4628" s="298"/>
      <c r="CLG4628" s="298"/>
      <c r="CLH4628" s="298"/>
      <c r="CLI4628" s="298"/>
      <c r="CLJ4628" s="298"/>
      <c r="CLK4628" s="298"/>
      <c r="CLL4628" s="298"/>
      <c r="CLM4628" s="298"/>
      <c r="CLN4628" s="298"/>
      <c r="CLO4628" s="298"/>
      <c r="CLP4628" s="298"/>
      <c r="CLQ4628" s="298"/>
      <c r="CLR4628" s="298"/>
      <c r="CLS4628" s="298"/>
      <c r="CLT4628" s="298"/>
      <c r="CLU4628" s="298"/>
      <c r="CLV4628" s="298"/>
      <c r="CLW4628" s="298"/>
      <c r="CLX4628" s="298"/>
      <c r="CLY4628" s="298"/>
      <c r="CLZ4628" s="298"/>
      <c r="CMA4628" s="298"/>
      <c r="CMB4628" s="298"/>
      <c r="CMC4628" s="298"/>
      <c r="CMD4628" s="298"/>
      <c r="CME4628" s="298"/>
      <c r="CMF4628" s="298"/>
      <c r="CMG4628" s="298"/>
      <c r="CMH4628" s="298"/>
      <c r="CMI4628" s="298"/>
      <c r="CMJ4628" s="298"/>
      <c r="CMK4628" s="298"/>
      <c r="CML4628" s="298"/>
      <c r="CMM4628" s="298"/>
      <c r="CMN4628" s="298"/>
      <c r="CMO4628" s="298"/>
      <c r="CMP4628" s="298"/>
      <c r="CMQ4628" s="298"/>
      <c r="CMR4628" s="298"/>
      <c r="CMS4628" s="298"/>
      <c r="CMT4628" s="298"/>
      <c r="CMU4628" s="298"/>
      <c r="CMV4628" s="298"/>
      <c r="CMW4628" s="298"/>
      <c r="CMX4628" s="298"/>
      <c r="CMY4628" s="298"/>
      <c r="CMZ4628" s="298"/>
      <c r="CNA4628" s="298"/>
      <c r="CNB4628" s="298"/>
      <c r="CNC4628" s="298"/>
      <c r="CND4628" s="298"/>
      <c r="CNE4628" s="298"/>
      <c r="CNF4628" s="298"/>
      <c r="CNG4628" s="298"/>
      <c r="CNH4628" s="298"/>
      <c r="CNI4628" s="298"/>
      <c r="CNJ4628" s="298"/>
      <c r="CNK4628" s="298"/>
      <c r="CNL4628" s="298"/>
      <c r="CNM4628" s="298"/>
      <c r="CNN4628" s="298"/>
      <c r="CNO4628" s="298"/>
      <c r="CNP4628" s="298"/>
      <c r="CNQ4628" s="298"/>
      <c r="CNR4628" s="298"/>
      <c r="CNS4628" s="298"/>
      <c r="CNT4628" s="298"/>
      <c r="CNU4628" s="298"/>
      <c r="CNV4628" s="298"/>
      <c r="CNW4628" s="298"/>
      <c r="CNX4628" s="298"/>
      <c r="CNY4628" s="298"/>
      <c r="CNZ4628" s="298"/>
      <c r="COA4628" s="298"/>
      <c r="COB4628" s="298"/>
      <c r="COC4628" s="298"/>
      <c r="COD4628" s="298"/>
      <c r="COE4628" s="298"/>
      <c r="COF4628" s="298"/>
      <c r="COG4628" s="298"/>
      <c r="COH4628" s="298"/>
      <c r="COI4628" s="298"/>
      <c r="COJ4628" s="298"/>
      <c r="COK4628" s="298"/>
      <c r="COL4628" s="298"/>
      <c r="COM4628" s="298"/>
      <c r="CON4628" s="298"/>
      <c r="COO4628" s="298"/>
      <c r="COP4628" s="298"/>
      <c r="COQ4628" s="298"/>
      <c r="COR4628" s="298"/>
      <c r="COS4628" s="298"/>
      <c r="COT4628" s="298"/>
      <c r="COU4628" s="298"/>
      <c r="COV4628" s="298"/>
      <c r="COW4628" s="298"/>
      <c r="COX4628" s="298"/>
      <c r="COY4628" s="298"/>
      <c r="COZ4628" s="298"/>
      <c r="CPA4628" s="298"/>
      <c r="CPB4628" s="298"/>
      <c r="CPC4628" s="298"/>
      <c r="CPD4628" s="298"/>
      <c r="CPE4628" s="298"/>
      <c r="CPF4628" s="298"/>
      <c r="CPG4628" s="298"/>
      <c r="CPH4628" s="298"/>
      <c r="CPI4628" s="298"/>
      <c r="CPJ4628" s="298"/>
      <c r="CPK4628" s="298"/>
      <c r="CPL4628" s="298"/>
      <c r="CPM4628" s="298"/>
      <c r="CPN4628" s="298"/>
      <c r="CPO4628" s="298"/>
      <c r="CPP4628" s="298"/>
      <c r="CPQ4628" s="298"/>
      <c r="CPR4628" s="298"/>
      <c r="CPS4628" s="298"/>
      <c r="CPT4628" s="298"/>
      <c r="CPU4628" s="298"/>
      <c r="CPV4628" s="298"/>
      <c r="CPW4628" s="298"/>
      <c r="CPX4628" s="298"/>
      <c r="CPY4628" s="298"/>
      <c r="CPZ4628" s="298"/>
      <c r="CQA4628" s="298"/>
      <c r="CQB4628" s="298"/>
      <c r="CQC4628" s="298"/>
      <c r="CQD4628" s="298"/>
      <c r="CQE4628" s="298"/>
      <c r="CQF4628" s="298"/>
      <c r="CQG4628" s="298"/>
      <c r="CQH4628" s="298"/>
      <c r="CQI4628" s="298"/>
      <c r="CQJ4628" s="298"/>
      <c r="CQK4628" s="298"/>
      <c r="CQL4628" s="298"/>
      <c r="CQM4628" s="298"/>
      <c r="CQN4628" s="298"/>
      <c r="CQO4628" s="298"/>
      <c r="CQP4628" s="298"/>
      <c r="CQQ4628" s="298"/>
      <c r="CQR4628" s="298"/>
      <c r="CQS4628" s="298"/>
      <c r="CQT4628" s="298"/>
      <c r="CQU4628" s="298"/>
      <c r="CQV4628" s="298"/>
      <c r="CQW4628" s="298"/>
      <c r="CQX4628" s="298"/>
      <c r="CQY4628" s="298"/>
      <c r="CQZ4628" s="298"/>
      <c r="CRA4628" s="298"/>
      <c r="CRB4628" s="298"/>
      <c r="CRC4628" s="298"/>
      <c r="CRD4628" s="298"/>
      <c r="CRE4628" s="298"/>
      <c r="CRF4628" s="298"/>
      <c r="CRG4628" s="298"/>
      <c r="CRH4628" s="298"/>
      <c r="CRI4628" s="298"/>
      <c r="CRJ4628" s="298"/>
      <c r="CRK4628" s="298"/>
      <c r="CRL4628" s="298"/>
      <c r="CRM4628" s="298"/>
      <c r="CRN4628" s="298"/>
      <c r="CRO4628" s="298"/>
      <c r="CRP4628" s="298"/>
      <c r="CRQ4628" s="298"/>
      <c r="CRR4628" s="298"/>
      <c r="CRS4628" s="298"/>
      <c r="CRT4628" s="298"/>
      <c r="CRU4628" s="298"/>
      <c r="CRV4628" s="298"/>
      <c r="CRW4628" s="298"/>
      <c r="CRX4628" s="298"/>
      <c r="CRY4628" s="298"/>
      <c r="CRZ4628" s="298"/>
      <c r="CSA4628" s="298"/>
      <c r="CSB4628" s="298"/>
      <c r="CSC4628" s="298"/>
      <c r="CSD4628" s="298"/>
      <c r="CSE4628" s="298"/>
      <c r="CSF4628" s="298"/>
      <c r="CSG4628" s="298"/>
      <c r="CSH4628" s="298"/>
      <c r="CSI4628" s="298"/>
      <c r="CSJ4628" s="298"/>
      <c r="CSK4628" s="298"/>
      <c r="CSL4628" s="298"/>
      <c r="CSM4628" s="298"/>
      <c r="CSN4628" s="298"/>
      <c r="CSO4628" s="298"/>
      <c r="CSP4628" s="298"/>
      <c r="CSQ4628" s="298"/>
      <c r="CSR4628" s="298"/>
      <c r="CSS4628" s="298"/>
      <c r="CST4628" s="298"/>
      <c r="CSU4628" s="298"/>
      <c r="CSV4628" s="298"/>
      <c r="CSW4628" s="298"/>
      <c r="CSX4628" s="298"/>
      <c r="CSY4628" s="298"/>
      <c r="CSZ4628" s="298"/>
      <c r="CTA4628" s="298"/>
      <c r="CTB4628" s="298"/>
      <c r="CTC4628" s="298"/>
      <c r="CTD4628" s="298"/>
      <c r="CTE4628" s="298"/>
      <c r="CTF4628" s="298"/>
      <c r="CTG4628" s="298"/>
      <c r="CTH4628" s="298"/>
      <c r="CTI4628" s="298"/>
      <c r="CTJ4628" s="298"/>
      <c r="CTK4628" s="298"/>
      <c r="CTL4628" s="298"/>
      <c r="CTM4628" s="298"/>
      <c r="CTN4628" s="298"/>
      <c r="CTO4628" s="298"/>
      <c r="CTP4628" s="298"/>
      <c r="CTQ4628" s="298"/>
      <c r="CTR4628" s="298"/>
      <c r="CTS4628" s="298"/>
      <c r="CTT4628" s="298"/>
      <c r="CTU4628" s="298"/>
      <c r="CTV4628" s="298"/>
      <c r="CTW4628" s="298"/>
      <c r="CTX4628" s="298"/>
      <c r="CTY4628" s="298"/>
      <c r="CTZ4628" s="298"/>
      <c r="CUA4628" s="298"/>
      <c r="CUB4628" s="298"/>
      <c r="CUC4628" s="298"/>
      <c r="CUD4628" s="298"/>
      <c r="CUE4628" s="298"/>
      <c r="CUF4628" s="298"/>
      <c r="CUG4628" s="298"/>
      <c r="CUH4628" s="298"/>
      <c r="CUI4628" s="298"/>
      <c r="CUJ4628" s="298"/>
      <c r="CUK4628" s="298"/>
      <c r="CUL4628" s="298"/>
      <c r="CUM4628" s="298"/>
      <c r="CUN4628" s="298"/>
      <c r="CUO4628" s="298"/>
      <c r="CUP4628" s="298"/>
      <c r="CUQ4628" s="298"/>
      <c r="CUR4628" s="298"/>
      <c r="CUS4628" s="298"/>
      <c r="CUT4628" s="298"/>
      <c r="CUU4628" s="298"/>
      <c r="CUV4628" s="298"/>
      <c r="CUW4628" s="298"/>
      <c r="CUX4628" s="298"/>
      <c r="CUY4628" s="298"/>
      <c r="CUZ4628" s="298"/>
      <c r="CVA4628" s="298"/>
      <c r="CVB4628" s="298"/>
      <c r="CVC4628" s="298"/>
      <c r="CVD4628" s="298"/>
      <c r="CVE4628" s="298"/>
      <c r="CVF4628" s="298"/>
      <c r="CVG4628" s="298"/>
      <c r="CVH4628" s="298"/>
      <c r="CVI4628" s="298"/>
      <c r="CVJ4628" s="298"/>
      <c r="CVK4628" s="298"/>
      <c r="CVL4628" s="298"/>
      <c r="CVM4628" s="298"/>
      <c r="CVN4628" s="298"/>
      <c r="CVO4628" s="298"/>
      <c r="CVP4628" s="298"/>
      <c r="CVQ4628" s="298"/>
      <c r="CVR4628" s="298"/>
      <c r="CVS4628" s="298"/>
      <c r="CVT4628" s="298"/>
      <c r="CVU4628" s="298"/>
      <c r="CVV4628" s="298"/>
      <c r="CVW4628" s="298"/>
      <c r="CVX4628" s="298"/>
      <c r="CVY4628" s="298"/>
      <c r="CVZ4628" s="298"/>
      <c r="CWA4628" s="298"/>
      <c r="CWB4628" s="298"/>
      <c r="CWC4628" s="298"/>
      <c r="CWD4628" s="298"/>
      <c r="CWE4628" s="298"/>
      <c r="CWF4628" s="298"/>
      <c r="CWG4628" s="298"/>
      <c r="CWH4628" s="298"/>
      <c r="CWI4628" s="298"/>
      <c r="CWJ4628" s="298"/>
      <c r="CWK4628" s="298"/>
      <c r="CWL4628" s="298"/>
      <c r="CWM4628" s="298"/>
      <c r="CWN4628" s="298"/>
      <c r="CWO4628" s="298"/>
      <c r="CWP4628" s="298"/>
      <c r="CWQ4628" s="298"/>
      <c r="CWR4628" s="298"/>
      <c r="CWS4628" s="298"/>
      <c r="CWT4628" s="298"/>
      <c r="CWU4628" s="298"/>
      <c r="CWV4628" s="298"/>
      <c r="CWW4628" s="298"/>
      <c r="CWX4628" s="298"/>
      <c r="CWY4628" s="298"/>
      <c r="CWZ4628" s="298"/>
      <c r="CXA4628" s="298"/>
      <c r="CXB4628" s="298"/>
      <c r="CXC4628" s="298"/>
      <c r="CXD4628" s="298"/>
      <c r="CXE4628" s="298"/>
      <c r="CXF4628" s="298"/>
      <c r="CXG4628" s="298"/>
      <c r="CXH4628" s="298"/>
      <c r="CXI4628" s="298"/>
      <c r="CXJ4628" s="298"/>
      <c r="CXK4628" s="298"/>
      <c r="CXL4628" s="298"/>
      <c r="CXM4628" s="298"/>
      <c r="CXN4628" s="298"/>
      <c r="CXO4628" s="298"/>
      <c r="CXP4628" s="298"/>
      <c r="CXQ4628" s="298"/>
      <c r="CXR4628" s="298"/>
      <c r="CXS4628" s="298"/>
      <c r="CXT4628" s="298"/>
      <c r="CXU4628" s="298"/>
      <c r="CXV4628" s="298"/>
      <c r="CXW4628" s="298"/>
      <c r="CXX4628" s="298"/>
      <c r="CXY4628" s="298"/>
      <c r="CXZ4628" s="298"/>
      <c r="CYA4628" s="298"/>
      <c r="CYB4628" s="298"/>
      <c r="CYC4628" s="298"/>
      <c r="CYD4628" s="298"/>
      <c r="CYE4628" s="298"/>
      <c r="CYF4628" s="298"/>
      <c r="CYG4628" s="298"/>
      <c r="CYH4628" s="298"/>
      <c r="CYI4628" s="298"/>
      <c r="CYJ4628" s="298"/>
      <c r="CYK4628" s="298"/>
      <c r="CYL4628" s="298"/>
      <c r="CYM4628" s="298"/>
      <c r="CYN4628" s="298"/>
      <c r="CYO4628" s="298"/>
      <c r="CYP4628" s="298"/>
      <c r="CYQ4628" s="298"/>
      <c r="CYR4628" s="298"/>
      <c r="CYS4628" s="298"/>
      <c r="CYT4628" s="298"/>
      <c r="CYU4628" s="298"/>
      <c r="CYV4628" s="298"/>
      <c r="CYW4628" s="298"/>
      <c r="CYX4628" s="298"/>
      <c r="CYY4628" s="298"/>
      <c r="CYZ4628" s="298"/>
      <c r="CZA4628" s="298"/>
      <c r="CZB4628" s="298"/>
      <c r="CZC4628" s="298"/>
      <c r="CZD4628" s="298"/>
      <c r="CZE4628" s="298"/>
      <c r="CZF4628" s="298"/>
      <c r="CZG4628" s="298"/>
      <c r="CZH4628" s="298"/>
      <c r="CZI4628" s="298"/>
      <c r="CZJ4628" s="298"/>
      <c r="CZK4628" s="298"/>
      <c r="CZL4628" s="298"/>
      <c r="CZM4628" s="298"/>
      <c r="CZN4628" s="298"/>
      <c r="CZO4628" s="298"/>
      <c r="CZP4628" s="298"/>
      <c r="CZQ4628" s="298"/>
      <c r="CZR4628" s="298"/>
      <c r="CZS4628" s="298"/>
      <c r="CZT4628" s="298"/>
      <c r="CZU4628" s="298"/>
      <c r="CZV4628" s="298"/>
      <c r="CZW4628" s="298"/>
      <c r="CZX4628" s="298"/>
      <c r="CZY4628" s="298"/>
      <c r="CZZ4628" s="298"/>
      <c r="DAA4628" s="298"/>
      <c r="DAB4628" s="298"/>
      <c r="DAC4628" s="298"/>
      <c r="DAD4628" s="298"/>
      <c r="DAE4628" s="298"/>
      <c r="DAF4628" s="298"/>
      <c r="DAG4628" s="298"/>
      <c r="DAH4628" s="298"/>
      <c r="DAI4628" s="298"/>
      <c r="DAJ4628" s="298"/>
      <c r="DAK4628" s="298"/>
      <c r="DAL4628" s="298"/>
      <c r="DAM4628" s="298"/>
      <c r="DAN4628" s="298"/>
      <c r="DAO4628" s="298"/>
      <c r="DAP4628" s="298"/>
      <c r="DAQ4628" s="298"/>
      <c r="DAR4628" s="298"/>
      <c r="DAS4628" s="298"/>
      <c r="DAT4628" s="298"/>
      <c r="DAU4628" s="298"/>
      <c r="DAV4628" s="298"/>
      <c r="DAW4628" s="298"/>
      <c r="DAX4628" s="298"/>
      <c r="DAY4628" s="298"/>
      <c r="DAZ4628" s="298"/>
      <c r="DBA4628" s="298"/>
      <c r="DBB4628" s="298"/>
      <c r="DBC4628" s="298"/>
      <c r="DBD4628" s="298"/>
      <c r="DBE4628" s="298"/>
      <c r="DBF4628" s="298"/>
      <c r="DBG4628" s="298"/>
      <c r="DBH4628" s="298"/>
      <c r="DBI4628" s="298"/>
      <c r="DBJ4628" s="298"/>
      <c r="DBK4628" s="298"/>
      <c r="DBL4628" s="298"/>
      <c r="DBM4628" s="298"/>
      <c r="DBN4628" s="298"/>
      <c r="DBO4628" s="298"/>
      <c r="DBP4628" s="298"/>
      <c r="DBQ4628" s="298"/>
      <c r="DBR4628" s="298"/>
      <c r="DBS4628" s="298"/>
      <c r="DBT4628" s="298"/>
      <c r="DBU4628" s="298"/>
      <c r="DBV4628" s="298"/>
      <c r="DBW4628" s="298"/>
      <c r="DBX4628" s="298"/>
      <c r="DBY4628" s="298"/>
      <c r="DBZ4628" s="298"/>
      <c r="DCA4628" s="298"/>
      <c r="DCB4628" s="298"/>
      <c r="DCC4628" s="298"/>
      <c r="DCD4628" s="298"/>
      <c r="DCE4628" s="298"/>
      <c r="DCF4628" s="298"/>
      <c r="DCG4628" s="298"/>
      <c r="DCH4628" s="298"/>
      <c r="DCI4628" s="298"/>
      <c r="DCJ4628" s="298"/>
      <c r="DCK4628" s="298"/>
      <c r="DCL4628" s="298"/>
      <c r="DCM4628" s="298"/>
      <c r="DCN4628" s="298"/>
      <c r="DCO4628" s="298"/>
      <c r="DCP4628" s="298"/>
      <c r="DCQ4628" s="298"/>
      <c r="DCR4628" s="298"/>
      <c r="DCS4628" s="298"/>
      <c r="DCT4628" s="298"/>
      <c r="DCU4628" s="298"/>
      <c r="DCV4628" s="298"/>
      <c r="DCW4628" s="298"/>
      <c r="DCX4628" s="298"/>
      <c r="DCY4628" s="298"/>
      <c r="DCZ4628" s="298"/>
      <c r="DDA4628" s="298"/>
      <c r="DDB4628" s="298"/>
      <c r="DDC4628" s="298"/>
      <c r="DDD4628" s="298"/>
      <c r="DDE4628" s="298"/>
      <c r="DDF4628" s="298"/>
      <c r="DDG4628" s="298"/>
      <c r="DDH4628" s="298"/>
      <c r="DDI4628" s="298"/>
      <c r="DDJ4628" s="298"/>
      <c r="DDK4628" s="298"/>
      <c r="DDL4628" s="298"/>
      <c r="DDM4628" s="298"/>
      <c r="DDN4628" s="298"/>
      <c r="DDO4628" s="298"/>
      <c r="DDP4628" s="298"/>
      <c r="DDQ4628" s="298"/>
      <c r="DDR4628" s="298"/>
      <c r="DDS4628" s="298"/>
      <c r="DDT4628" s="298"/>
      <c r="DDU4628" s="298"/>
      <c r="DDV4628" s="298"/>
      <c r="DDW4628" s="298"/>
      <c r="DDX4628" s="298"/>
      <c r="DDY4628" s="298"/>
      <c r="DDZ4628" s="298"/>
      <c r="DEA4628" s="298"/>
      <c r="DEB4628" s="298"/>
      <c r="DEC4628" s="298"/>
      <c r="DED4628" s="298"/>
      <c r="DEE4628" s="298"/>
      <c r="DEF4628" s="298"/>
      <c r="DEG4628" s="298"/>
      <c r="DEH4628" s="298"/>
      <c r="DEI4628" s="298"/>
      <c r="DEJ4628" s="298"/>
      <c r="DEK4628" s="298"/>
      <c r="DEL4628" s="298"/>
      <c r="DEM4628" s="298"/>
      <c r="DEN4628" s="298"/>
      <c r="DEO4628" s="298"/>
      <c r="DEP4628" s="298"/>
      <c r="DEQ4628" s="298"/>
      <c r="DER4628" s="298"/>
      <c r="DES4628" s="298"/>
      <c r="DET4628" s="298"/>
      <c r="DEU4628" s="298"/>
      <c r="DEV4628" s="298"/>
      <c r="DEW4628" s="298"/>
      <c r="DEX4628" s="298"/>
      <c r="DEY4628" s="298"/>
      <c r="DEZ4628" s="298"/>
      <c r="DFA4628" s="298"/>
      <c r="DFB4628" s="298"/>
      <c r="DFC4628" s="298"/>
      <c r="DFD4628" s="298"/>
      <c r="DFE4628" s="298"/>
      <c r="DFF4628" s="298"/>
      <c r="DFG4628" s="298"/>
      <c r="DFH4628" s="298"/>
      <c r="DFI4628" s="298"/>
      <c r="DFJ4628" s="298"/>
      <c r="DFK4628" s="298"/>
      <c r="DFL4628" s="298"/>
      <c r="DFM4628" s="298"/>
      <c r="DFN4628" s="298"/>
      <c r="DFO4628" s="298"/>
      <c r="DFP4628" s="298"/>
      <c r="DFQ4628" s="298"/>
      <c r="DFR4628" s="298"/>
      <c r="DFS4628" s="298"/>
      <c r="DFT4628" s="298"/>
      <c r="DFU4628" s="298"/>
      <c r="DFV4628" s="298"/>
      <c r="DFW4628" s="298"/>
      <c r="DFX4628" s="298"/>
      <c r="DFY4628" s="298"/>
      <c r="DFZ4628" s="298"/>
      <c r="DGA4628" s="298"/>
      <c r="DGB4628" s="298"/>
      <c r="DGC4628" s="298"/>
      <c r="DGD4628" s="298"/>
      <c r="DGE4628" s="298"/>
      <c r="DGF4628" s="298"/>
      <c r="DGG4628" s="298"/>
      <c r="DGH4628" s="298"/>
      <c r="DGI4628" s="298"/>
      <c r="DGJ4628" s="298"/>
      <c r="DGK4628" s="298"/>
      <c r="DGL4628" s="298"/>
      <c r="DGM4628" s="298"/>
      <c r="DGN4628" s="298"/>
      <c r="DGO4628" s="298"/>
      <c r="DGP4628" s="298"/>
      <c r="DGQ4628" s="298"/>
      <c r="DGR4628" s="298"/>
      <c r="DGS4628" s="298"/>
      <c r="DGT4628" s="298"/>
      <c r="DGU4628" s="298"/>
      <c r="DGV4628" s="298"/>
      <c r="DGW4628" s="298"/>
      <c r="DGX4628" s="298"/>
      <c r="DGY4628" s="298"/>
      <c r="DGZ4628" s="298"/>
      <c r="DHA4628" s="298"/>
      <c r="DHB4628" s="298"/>
      <c r="DHC4628" s="298"/>
      <c r="DHD4628" s="298"/>
      <c r="DHE4628" s="298"/>
      <c r="DHF4628" s="298"/>
      <c r="DHG4628" s="298"/>
      <c r="DHH4628" s="298"/>
      <c r="DHI4628" s="298"/>
      <c r="DHJ4628" s="298"/>
      <c r="DHK4628" s="298"/>
      <c r="DHL4628" s="298"/>
      <c r="DHM4628" s="298"/>
      <c r="DHN4628" s="298"/>
      <c r="DHO4628" s="298"/>
      <c r="DHP4628" s="298"/>
      <c r="DHQ4628" s="298"/>
      <c r="DHR4628" s="298"/>
      <c r="DHS4628" s="298"/>
      <c r="DHT4628" s="298"/>
      <c r="DHU4628" s="298"/>
      <c r="DHV4628" s="298"/>
      <c r="DHW4628" s="298"/>
      <c r="DHX4628" s="298"/>
      <c r="DHY4628" s="298"/>
      <c r="DHZ4628" s="298"/>
      <c r="DIA4628" s="298"/>
      <c r="DIB4628" s="298"/>
      <c r="DIC4628" s="298"/>
      <c r="DID4628" s="298"/>
      <c r="DIE4628" s="298"/>
      <c r="DIF4628" s="298"/>
      <c r="DIG4628" s="298"/>
      <c r="DIH4628" s="298"/>
      <c r="DII4628" s="298"/>
      <c r="DIJ4628" s="298"/>
      <c r="DIK4628" s="298"/>
      <c r="DIL4628" s="298"/>
      <c r="DIM4628" s="298"/>
      <c r="DIN4628" s="298"/>
      <c r="DIO4628" s="298"/>
      <c r="DIP4628" s="298"/>
      <c r="DIQ4628" s="298"/>
      <c r="DIR4628" s="298"/>
      <c r="DIS4628" s="298"/>
      <c r="DIT4628" s="298"/>
      <c r="DIU4628" s="298"/>
      <c r="DIV4628" s="298"/>
      <c r="DIW4628" s="298"/>
      <c r="DIX4628" s="298"/>
      <c r="DIY4628" s="298"/>
      <c r="DIZ4628" s="298"/>
      <c r="DJA4628" s="298"/>
      <c r="DJB4628" s="298"/>
      <c r="DJC4628" s="298"/>
      <c r="DJD4628" s="298"/>
      <c r="DJE4628" s="298"/>
      <c r="DJF4628" s="298"/>
      <c r="DJG4628" s="298"/>
      <c r="DJH4628" s="298"/>
      <c r="DJI4628" s="298"/>
      <c r="DJJ4628" s="298"/>
      <c r="DJK4628" s="298"/>
      <c r="DJL4628" s="298"/>
      <c r="DJM4628" s="298"/>
      <c r="DJN4628" s="298"/>
      <c r="DJO4628" s="298"/>
      <c r="DJP4628" s="298"/>
      <c r="DJQ4628" s="298"/>
      <c r="DJR4628" s="298"/>
      <c r="DJS4628" s="298"/>
      <c r="DJT4628" s="298"/>
      <c r="DJU4628" s="298"/>
      <c r="DJV4628" s="298"/>
      <c r="DJW4628" s="298"/>
      <c r="DJX4628" s="298"/>
      <c r="DJY4628" s="298"/>
      <c r="DJZ4628" s="298"/>
      <c r="DKA4628" s="298"/>
      <c r="DKB4628" s="298"/>
      <c r="DKC4628" s="298"/>
      <c r="DKD4628" s="298"/>
      <c r="DKE4628" s="298"/>
      <c r="DKF4628" s="298"/>
      <c r="DKG4628" s="298"/>
      <c r="DKH4628" s="298"/>
      <c r="DKI4628" s="298"/>
      <c r="DKJ4628" s="298"/>
      <c r="DKK4628" s="298"/>
      <c r="DKL4628" s="298"/>
      <c r="DKM4628" s="298"/>
      <c r="DKN4628" s="298"/>
      <c r="DKO4628" s="298"/>
      <c r="DKP4628" s="298"/>
      <c r="DKQ4628" s="298"/>
      <c r="DKR4628" s="298"/>
      <c r="DKS4628" s="298"/>
      <c r="DKT4628" s="298"/>
      <c r="DKU4628" s="298"/>
      <c r="DKV4628" s="298"/>
      <c r="DKW4628" s="298"/>
      <c r="DKX4628" s="298"/>
      <c r="DKY4628" s="298"/>
      <c r="DKZ4628" s="298"/>
      <c r="DLA4628" s="298"/>
      <c r="DLB4628" s="298"/>
      <c r="DLC4628" s="298"/>
      <c r="DLD4628" s="298"/>
      <c r="DLE4628" s="298"/>
      <c r="DLF4628" s="298"/>
      <c r="DLG4628" s="298"/>
      <c r="DLH4628" s="298"/>
      <c r="DLI4628" s="298"/>
      <c r="DLJ4628" s="298"/>
      <c r="DLK4628" s="298"/>
      <c r="DLL4628" s="298"/>
      <c r="DLM4628" s="298"/>
      <c r="DLN4628" s="298"/>
      <c r="DLO4628" s="298"/>
      <c r="DLP4628" s="298"/>
      <c r="DLQ4628" s="298"/>
      <c r="DLR4628" s="298"/>
      <c r="DLS4628" s="298"/>
      <c r="DLT4628" s="298"/>
      <c r="DLU4628" s="298"/>
      <c r="DLV4628" s="298"/>
      <c r="DLW4628" s="298"/>
      <c r="DLX4628" s="298"/>
      <c r="DLY4628" s="298"/>
      <c r="DLZ4628" s="298"/>
      <c r="DMA4628" s="298"/>
      <c r="DMB4628" s="298"/>
      <c r="DMC4628" s="298"/>
      <c r="DMD4628" s="298"/>
      <c r="DME4628" s="298"/>
      <c r="DMF4628" s="298"/>
      <c r="DMG4628" s="298"/>
      <c r="DMH4628" s="298"/>
      <c r="DMI4628" s="298"/>
      <c r="DMJ4628" s="298"/>
      <c r="DMK4628" s="298"/>
      <c r="DML4628" s="298"/>
      <c r="DMM4628" s="298"/>
      <c r="DMN4628" s="298"/>
      <c r="DMO4628" s="298"/>
      <c r="DMP4628" s="298"/>
      <c r="DMQ4628" s="298"/>
      <c r="DMR4628" s="298"/>
      <c r="DMS4628" s="298"/>
      <c r="DMT4628" s="298"/>
      <c r="DMU4628" s="298"/>
      <c r="DMV4628" s="298"/>
      <c r="DMW4628" s="298"/>
      <c r="DMX4628" s="298"/>
      <c r="DMY4628" s="298"/>
      <c r="DMZ4628" s="298"/>
      <c r="DNA4628" s="298"/>
      <c r="DNB4628" s="298"/>
      <c r="DNC4628" s="298"/>
      <c r="DND4628" s="298"/>
      <c r="DNE4628" s="298"/>
      <c r="DNF4628" s="298"/>
      <c r="DNG4628" s="298"/>
      <c r="DNH4628" s="298"/>
      <c r="DNI4628" s="298"/>
      <c r="DNJ4628" s="298"/>
      <c r="DNK4628" s="298"/>
      <c r="DNL4628" s="298"/>
      <c r="DNM4628" s="298"/>
      <c r="DNN4628" s="298"/>
      <c r="DNO4628" s="298"/>
      <c r="DNP4628" s="298"/>
      <c r="DNQ4628" s="298"/>
      <c r="DNR4628" s="298"/>
      <c r="DNS4628" s="298"/>
      <c r="DNT4628" s="298"/>
      <c r="DNU4628" s="298"/>
      <c r="DNV4628" s="298"/>
      <c r="DNW4628" s="298"/>
      <c r="DNX4628" s="298"/>
      <c r="DNY4628" s="298"/>
      <c r="DNZ4628" s="298"/>
      <c r="DOA4628" s="298"/>
      <c r="DOB4628" s="298"/>
      <c r="DOC4628" s="298"/>
      <c r="DOD4628" s="298"/>
      <c r="DOE4628" s="298"/>
      <c r="DOF4628" s="298"/>
      <c r="DOG4628" s="298"/>
      <c r="DOH4628" s="298"/>
      <c r="DOI4628" s="298"/>
      <c r="DOJ4628" s="298"/>
      <c r="DOK4628" s="298"/>
      <c r="DOL4628" s="298"/>
      <c r="DOM4628" s="298"/>
      <c r="DON4628" s="298"/>
      <c r="DOO4628" s="298"/>
      <c r="DOP4628" s="298"/>
      <c r="DOQ4628" s="298"/>
      <c r="DOR4628" s="298"/>
      <c r="DOS4628" s="298"/>
      <c r="DOT4628" s="298"/>
      <c r="DOU4628" s="298"/>
      <c r="DOV4628" s="298"/>
      <c r="DOW4628" s="298"/>
      <c r="DOX4628" s="298"/>
      <c r="DOY4628" s="298"/>
      <c r="DOZ4628" s="298"/>
      <c r="DPA4628" s="298"/>
      <c r="DPB4628" s="298"/>
      <c r="DPC4628" s="298"/>
      <c r="DPD4628" s="298"/>
      <c r="DPE4628" s="298"/>
      <c r="DPF4628" s="298"/>
      <c r="DPG4628" s="298"/>
      <c r="DPH4628" s="298"/>
      <c r="DPI4628" s="298"/>
      <c r="DPJ4628" s="298"/>
      <c r="DPK4628" s="298"/>
      <c r="DPL4628" s="298"/>
      <c r="DPM4628" s="298"/>
      <c r="DPN4628" s="298"/>
      <c r="DPO4628" s="298"/>
      <c r="DPP4628" s="298"/>
      <c r="DPQ4628" s="298"/>
      <c r="DPR4628" s="298"/>
      <c r="DPS4628" s="298"/>
      <c r="DPT4628" s="298"/>
      <c r="DPU4628" s="298"/>
      <c r="DPV4628" s="298"/>
      <c r="DPW4628" s="298"/>
      <c r="DPX4628" s="298"/>
      <c r="DPY4628" s="298"/>
      <c r="DPZ4628" s="298"/>
      <c r="DQA4628" s="298"/>
      <c r="DQB4628" s="298"/>
      <c r="DQC4628" s="298"/>
      <c r="DQD4628" s="298"/>
      <c r="DQE4628" s="298"/>
      <c r="DQF4628" s="298"/>
      <c r="DQG4628" s="298"/>
      <c r="DQH4628" s="298"/>
      <c r="DQI4628" s="298"/>
      <c r="DQJ4628" s="298"/>
      <c r="DQK4628" s="298"/>
      <c r="DQL4628" s="298"/>
      <c r="DQM4628" s="298"/>
      <c r="DQN4628" s="298"/>
      <c r="DQO4628" s="298"/>
      <c r="DQP4628" s="298"/>
      <c r="DQQ4628" s="298"/>
      <c r="DQR4628" s="298"/>
      <c r="DQS4628" s="298"/>
      <c r="DQT4628" s="298"/>
      <c r="DQU4628" s="298"/>
      <c r="DQV4628" s="298"/>
      <c r="DQW4628" s="298"/>
      <c r="DQX4628" s="298"/>
      <c r="DQY4628" s="298"/>
      <c r="DQZ4628" s="298"/>
      <c r="DRA4628" s="298"/>
      <c r="DRB4628" s="298"/>
      <c r="DRC4628" s="298"/>
      <c r="DRD4628" s="298"/>
      <c r="DRE4628" s="298"/>
      <c r="DRF4628" s="298"/>
      <c r="DRG4628" s="298"/>
      <c r="DRH4628" s="298"/>
      <c r="DRI4628" s="298"/>
      <c r="DRJ4628" s="298"/>
      <c r="DRK4628" s="298"/>
      <c r="DRL4628" s="298"/>
      <c r="DRM4628" s="298"/>
      <c r="DRN4628" s="298"/>
      <c r="DRO4628" s="298"/>
      <c r="DRP4628" s="298"/>
      <c r="DRQ4628" s="298"/>
      <c r="DRR4628" s="298"/>
      <c r="DRS4628" s="298"/>
      <c r="DRT4628" s="298"/>
      <c r="DRU4628" s="298"/>
      <c r="DRV4628" s="298"/>
      <c r="DRW4628" s="298"/>
      <c r="DRX4628" s="298"/>
      <c r="DRY4628" s="298"/>
      <c r="DRZ4628" s="298"/>
      <c r="DSA4628" s="298"/>
      <c r="DSB4628" s="298"/>
      <c r="DSC4628" s="298"/>
      <c r="DSD4628" s="298"/>
      <c r="DSE4628" s="298"/>
      <c r="DSF4628" s="298"/>
      <c r="DSG4628" s="298"/>
      <c r="DSH4628" s="298"/>
      <c r="DSI4628" s="298"/>
      <c r="DSJ4628" s="298"/>
      <c r="DSK4628" s="298"/>
      <c r="DSL4628" s="298"/>
      <c r="DSM4628" s="298"/>
      <c r="DSN4628" s="298"/>
      <c r="DSO4628" s="298"/>
      <c r="DSP4628" s="298"/>
      <c r="DSQ4628" s="298"/>
      <c r="DSR4628" s="298"/>
      <c r="DSS4628" s="298"/>
      <c r="DST4628" s="298"/>
      <c r="DSU4628" s="298"/>
      <c r="DSV4628" s="298"/>
      <c r="DSW4628" s="298"/>
      <c r="DSX4628" s="298"/>
      <c r="DSY4628" s="298"/>
      <c r="DSZ4628" s="298"/>
      <c r="DTA4628" s="298"/>
      <c r="DTB4628" s="298"/>
      <c r="DTC4628" s="298"/>
      <c r="DTD4628" s="298"/>
      <c r="DTE4628" s="298"/>
      <c r="DTF4628" s="298"/>
      <c r="DTG4628" s="298"/>
      <c r="DTH4628" s="298"/>
      <c r="DTI4628" s="298"/>
      <c r="DTJ4628" s="298"/>
      <c r="DTK4628" s="298"/>
      <c r="DTL4628" s="298"/>
      <c r="DTM4628" s="298"/>
      <c r="DTN4628" s="298"/>
      <c r="DTO4628" s="298"/>
      <c r="DTP4628" s="298"/>
      <c r="DTQ4628" s="298"/>
      <c r="DTR4628" s="298"/>
      <c r="DTS4628" s="298"/>
      <c r="DTT4628" s="298"/>
      <c r="DTU4628" s="298"/>
      <c r="DTV4628" s="298"/>
      <c r="DTW4628" s="298"/>
      <c r="DTX4628" s="298"/>
      <c r="DTY4628" s="298"/>
      <c r="DTZ4628" s="298"/>
      <c r="DUA4628" s="298"/>
      <c r="DUB4628" s="298"/>
      <c r="DUC4628" s="298"/>
      <c r="DUD4628" s="298"/>
      <c r="DUE4628" s="298"/>
      <c r="DUF4628" s="298"/>
      <c r="DUG4628" s="298"/>
      <c r="DUH4628" s="298"/>
      <c r="DUI4628" s="298"/>
      <c r="DUJ4628" s="298"/>
      <c r="DUK4628" s="298"/>
      <c r="DUL4628" s="298"/>
      <c r="DUM4628" s="298"/>
      <c r="DUN4628" s="298"/>
      <c r="DUO4628" s="298"/>
      <c r="DUP4628" s="298"/>
      <c r="DUQ4628" s="298"/>
      <c r="DUR4628" s="298"/>
      <c r="DUS4628" s="298"/>
      <c r="DUT4628" s="298"/>
      <c r="DUU4628" s="298"/>
      <c r="DUV4628" s="298"/>
      <c r="DUW4628" s="298"/>
      <c r="DUX4628" s="298"/>
      <c r="DUY4628" s="298"/>
      <c r="DUZ4628" s="298"/>
      <c r="DVA4628" s="298"/>
      <c r="DVB4628" s="298"/>
      <c r="DVC4628" s="298"/>
      <c r="DVD4628" s="298"/>
      <c r="DVE4628" s="298"/>
      <c r="DVF4628" s="298"/>
      <c r="DVG4628" s="298"/>
      <c r="DVH4628" s="298"/>
      <c r="DVI4628" s="298"/>
      <c r="DVJ4628" s="298"/>
      <c r="DVK4628" s="298"/>
      <c r="DVL4628" s="298"/>
      <c r="DVM4628" s="298"/>
      <c r="DVN4628" s="298"/>
      <c r="DVO4628" s="298"/>
      <c r="DVP4628" s="298"/>
      <c r="DVQ4628" s="298"/>
      <c r="DVR4628" s="298"/>
      <c r="DVS4628" s="298"/>
      <c r="DVT4628" s="298"/>
      <c r="DVU4628" s="298"/>
      <c r="DVV4628" s="298"/>
      <c r="DVW4628" s="298"/>
      <c r="DVX4628" s="298"/>
      <c r="DVY4628" s="298"/>
      <c r="DVZ4628" s="298"/>
      <c r="DWA4628" s="298"/>
      <c r="DWB4628" s="298"/>
      <c r="DWC4628" s="298"/>
      <c r="DWD4628" s="298"/>
      <c r="DWE4628" s="298"/>
      <c r="DWF4628" s="298"/>
      <c r="DWG4628" s="298"/>
      <c r="DWH4628" s="298"/>
      <c r="DWI4628" s="298"/>
      <c r="DWJ4628" s="298"/>
      <c r="DWK4628" s="298"/>
      <c r="DWL4628" s="298"/>
      <c r="DWM4628" s="298"/>
      <c r="DWN4628" s="298"/>
      <c r="DWO4628" s="298"/>
      <c r="DWP4628" s="298"/>
      <c r="DWQ4628" s="298"/>
      <c r="DWR4628" s="298"/>
      <c r="DWS4628" s="298"/>
      <c r="DWT4628" s="298"/>
      <c r="DWU4628" s="298"/>
      <c r="DWV4628" s="298"/>
      <c r="DWW4628" s="298"/>
      <c r="DWX4628" s="298"/>
      <c r="DWY4628" s="298"/>
      <c r="DWZ4628" s="298"/>
      <c r="DXA4628" s="298"/>
      <c r="DXB4628" s="298"/>
      <c r="DXC4628" s="298"/>
      <c r="DXD4628" s="298"/>
      <c r="DXE4628" s="298"/>
      <c r="DXF4628" s="298"/>
      <c r="DXG4628" s="298"/>
      <c r="DXH4628" s="298"/>
      <c r="DXI4628" s="298"/>
      <c r="DXJ4628" s="298"/>
      <c r="DXK4628" s="298"/>
      <c r="DXL4628" s="298"/>
      <c r="DXM4628" s="298"/>
      <c r="DXN4628" s="298"/>
      <c r="DXO4628" s="298"/>
      <c r="DXP4628" s="298"/>
      <c r="DXQ4628" s="298"/>
      <c r="DXR4628" s="298"/>
      <c r="DXS4628" s="298"/>
      <c r="DXT4628" s="298"/>
      <c r="DXU4628" s="298"/>
      <c r="DXV4628" s="298"/>
      <c r="DXW4628" s="298"/>
      <c r="DXX4628" s="298"/>
      <c r="DXY4628" s="298"/>
      <c r="DXZ4628" s="298"/>
      <c r="DYA4628" s="298"/>
      <c r="DYB4628" s="298"/>
      <c r="DYC4628" s="298"/>
      <c r="DYD4628" s="298"/>
      <c r="DYE4628" s="298"/>
      <c r="DYF4628" s="298"/>
      <c r="DYG4628" s="298"/>
      <c r="DYH4628" s="298"/>
      <c r="DYI4628" s="298"/>
      <c r="DYJ4628" s="298"/>
      <c r="DYK4628" s="298"/>
      <c r="DYL4628" s="298"/>
      <c r="DYM4628" s="298"/>
      <c r="DYN4628" s="298"/>
      <c r="DYO4628" s="298"/>
      <c r="DYP4628" s="298"/>
      <c r="DYQ4628" s="298"/>
      <c r="DYR4628" s="298"/>
      <c r="DYS4628" s="298"/>
      <c r="DYT4628" s="298"/>
      <c r="DYU4628" s="298"/>
      <c r="DYV4628" s="298"/>
      <c r="DYW4628" s="298"/>
      <c r="DYX4628" s="298"/>
      <c r="DYY4628" s="298"/>
      <c r="DYZ4628" s="298"/>
      <c r="DZA4628" s="298"/>
      <c r="DZB4628" s="298"/>
      <c r="DZC4628" s="298"/>
      <c r="DZD4628" s="298"/>
      <c r="DZE4628" s="298"/>
      <c r="DZF4628" s="298"/>
      <c r="DZG4628" s="298"/>
      <c r="DZH4628" s="298"/>
      <c r="DZI4628" s="298"/>
      <c r="DZJ4628" s="298"/>
      <c r="DZK4628" s="298"/>
      <c r="DZL4628" s="298"/>
      <c r="DZM4628" s="298"/>
      <c r="DZN4628" s="298"/>
      <c r="DZO4628" s="298"/>
      <c r="DZP4628" s="298"/>
      <c r="DZQ4628" s="298"/>
      <c r="DZR4628" s="298"/>
      <c r="DZS4628" s="298"/>
      <c r="DZT4628" s="298"/>
      <c r="DZU4628" s="298"/>
      <c r="DZV4628" s="298"/>
      <c r="DZW4628" s="298"/>
      <c r="DZX4628" s="298"/>
      <c r="DZY4628" s="298"/>
      <c r="DZZ4628" s="298"/>
      <c r="EAA4628" s="298"/>
      <c r="EAB4628" s="298"/>
      <c r="EAC4628" s="298"/>
      <c r="EAD4628" s="298"/>
      <c r="EAE4628" s="298"/>
      <c r="EAF4628" s="298"/>
      <c r="EAG4628" s="298"/>
      <c r="EAH4628" s="298"/>
      <c r="EAI4628" s="298"/>
      <c r="EAJ4628" s="298"/>
      <c r="EAK4628" s="298"/>
      <c r="EAL4628" s="298"/>
      <c r="EAM4628" s="298"/>
      <c r="EAN4628" s="298"/>
      <c r="EAO4628" s="298"/>
      <c r="EAP4628" s="298"/>
      <c r="EAQ4628" s="298"/>
      <c r="EAR4628" s="298"/>
      <c r="EAS4628" s="298"/>
      <c r="EAT4628" s="298"/>
      <c r="EAU4628" s="298"/>
      <c r="EAV4628" s="298"/>
      <c r="EAW4628" s="298"/>
      <c r="EAX4628" s="298"/>
      <c r="EAY4628" s="298"/>
      <c r="EAZ4628" s="298"/>
      <c r="EBA4628" s="298"/>
      <c r="EBB4628" s="298"/>
      <c r="EBC4628" s="298"/>
      <c r="EBD4628" s="298"/>
      <c r="EBE4628" s="298"/>
      <c r="EBF4628" s="298"/>
      <c r="EBG4628" s="298"/>
      <c r="EBH4628" s="298"/>
      <c r="EBI4628" s="298"/>
      <c r="EBJ4628" s="298"/>
      <c r="EBK4628" s="298"/>
      <c r="EBL4628" s="298"/>
      <c r="EBM4628" s="298"/>
      <c r="EBN4628" s="298"/>
      <c r="EBO4628" s="298"/>
      <c r="EBP4628" s="298"/>
      <c r="EBQ4628" s="298"/>
      <c r="EBR4628" s="298"/>
      <c r="EBS4628" s="298"/>
      <c r="EBT4628" s="298"/>
      <c r="EBU4628" s="298"/>
      <c r="EBV4628" s="298"/>
      <c r="EBW4628" s="298"/>
      <c r="EBX4628" s="298"/>
      <c r="EBY4628" s="298"/>
      <c r="EBZ4628" s="298"/>
      <c r="ECA4628" s="298"/>
      <c r="ECB4628" s="298"/>
      <c r="ECC4628" s="298"/>
      <c r="ECD4628" s="298"/>
      <c r="ECE4628" s="298"/>
      <c r="ECF4628" s="298"/>
      <c r="ECG4628" s="298"/>
      <c r="ECH4628" s="298"/>
      <c r="ECI4628" s="298"/>
      <c r="ECJ4628" s="298"/>
      <c r="ECK4628" s="298"/>
      <c r="ECL4628" s="298"/>
      <c r="ECM4628" s="298"/>
      <c r="ECN4628" s="298"/>
      <c r="ECO4628" s="298"/>
      <c r="ECP4628" s="298"/>
      <c r="ECQ4628" s="298"/>
      <c r="ECR4628" s="298"/>
      <c r="ECS4628" s="298"/>
      <c r="ECT4628" s="298"/>
      <c r="ECU4628" s="298"/>
      <c r="ECV4628" s="298"/>
      <c r="ECW4628" s="298"/>
      <c r="ECX4628" s="298"/>
      <c r="ECY4628" s="298"/>
      <c r="ECZ4628" s="298"/>
      <c r="EDA4628" s="298"/>
      <c r="EDB4628" s="298"/>
      <c r="EDC4628" s="298"/>
      <c r="EDD4628" s="298"/>
      <c r="EDE4628" s="298"/>
      <c r="EDF4628" s="298"/>
      <c r="EDG4628" s="298"/>
      <c r="EDH4628" s="298"/>
      <c r="EDI4628" s="298"/>
      <c r="EDJ4628" s="298"/>
      <c r="EDK4628" s="298"/>
      <c r="EDL4628" s="298"/>
      <c r="EDM4628" s="298"/>
      <c r="EDN4628" s="298"/>
      <c r="EDO4628" s="298"/>
      <c r="EDP4628" s="298"/>
      <c r="EDQ4628" s="298"/>
      <c r="EDR4628" s="298"/>
      <c r="EDS4628" s="298"/>
      <c r="EDT4628" s="298"/>
      <c r="EDU4628" s="298"/>
      <c r="EDV4628" s="298"/>
      <c r="EDW4628" s="298"/>
      <c r="EDX4628" s="298"/>
      <c r="EDY4628" s="298"/>
      <c r="EDZ4628" s="298"/>
      <c r="EEA4628" s="298"/>
      <c r="EEB4628" s="298"/>
      <c r="EEC4628" s="298"/>
      <c r="EED4628" s="298"/>
      <c r="EEE4628" s="298"/>
      <c r="EEF4628" s="298"/>
      <c r="EEG4628" s="298"/>
      <c r="EEH4628" s="298"/>
      <c r="EEI4628" s="298"/>
      <c r="EEJ4628" s="298"/>
      <c r="EEK4628" s="298"/>
      <c r="EEL4628" s="298"/>
      <c r="EEM4628" s="298"/>
      <c r="EEN4628" s="298"/>
      <c r="EEO4628" s="298"/>
      <c r="EEP4628" s="298"/>
      <c r="EEQ4628" s="298"/>
      <c r="EER4628" s="298"/>
      <c r="EES4628" s="298"/>
      <c r="EET4628" s="298"/>
      <c r="EEU4628" s="298"/>
      <c r="EEV4628" s="298"/>
      <c r="EEW4628" s="298"/>
      <c r="EEX4628" s="298"/>
      <c r="EEY4628" s="298"/>
      <c r="EEZ4628" s="298"/>
      <c r="EFA4628" s="298"/>
      <c r="EFB4628" s="298"/>
      <c r="EFC4628" s="298"/>
      <c r="EFD4628" s="298"/>
      <c r="EFE4628" s="298"/>
      <c r="EFF4628" s="298"/>
      <c r="EFG4628" s="298"/>
      <c r="EFH4628" s="298"/>
      <c r="EFI4628" s="298"/>
      <c r="EFJ4628" s="298"/>
      <c r="EFK4628" s="298"/>
      <c r="EFL4628" s="298"/>
      <c r="EFM4628" s="298"/>
      <c r="EFN4628" s="298"/>
      <c r="EFO4628" s="298"/>
      <c r="EFP4628" s="298"/>
      <c r="EFQ4628" s="298"/>
      <c r="EFR4628" s="298"/>
      <c r="EFS4628" s="298"/>
      <c r="EFT4628" s="298"/>
      <c r="EFU4628" s="298"/>
      <c r="EFV4628" s="298"/>
      <c r="EFW4628" s="298"/>
      <c r="EFX4628" s="298"/>
      <c r="EFY4628" s="298"/>
      <c r="EFZ4628" s="298"/>
      <c r="EGA4628" s="298"/>
      <c r="EGB4628" s="298"/>
      <c r="EGC4628" s="298"/>
      <c r="EGD4628" s="298"/>
      <c r="EGE4628" s="298"/>
      <c r="EGF4628" s="298"/>
      <c r="EGG4628" s="298"/>
      <c r="EGH4628" s="298"/>
      <c r="EGI4628" s="298"/>
      <c r="EGJ4628" s="298"/>
      <c r="EGK4628" s="298"/>
      <c r="EGL4628" s="298"/>
      <c r="EGM4628" s="298"/>
      <c r="EGN4628" s="298"/>
      <c r="EGO4628" s="298"/>
      <c r="EGP4628" s="298"/>
      <c r="EGQ4628" s="298"/>
      <c r="EGR4628" s="298"/>
      <c r="EGS4628" s="298"/>
      <c r="EGT4628" s="298"/>
      <c r="EGU4628" s="298"/>
      <c r="EGV4628" s="298"/>
      <c r="EGW4628" s="298"/>
      <c r="EGX4628" s="298"/>
      <c r="EGY4628" s="298"/>
      <c r="EGZ4628" s="298"/>
      <c r="EHA4628" s="298"/>
      <c r="EHB4628" s="298"/>
      <c r="EHC4628" s="298"/>
      <c r="EHD4628" s="298"/>
      <c r="EHE4628" s="298"/>
      <c r="EHF4628" s="298"/>
      <c r="EHG4628" s="298"/>
      <c r="EHH4628" s="298"/>
      <c r="EHI4628" s="298"/>
      <c r="EHJ4628" s="298"/>
      <c r="EHK4628" s="298"/>
      <c r="EHL4628" s="298"/>
      <c r="EHM4628" s="298"/>
      <c r="EHN4628" s="298"/>
      <c r="EHO4628" s="298"/>
      <c r="EHP4628" s="298"/>
      <c r="EHQ4628" s="298"/>
      <c r="EHR4628" s="298"/>
      <c r="EHS4628" s="298"/>
      <c r="EHT4628" s="298"/>
      <c r="EHU4628" s="298"/>
      <c r="EHV4628" s="298"/>
      <c r="EHW4628" s="298"/>
      <c r="EHX4628" s="298"/>
      <c r="EHY4628" s="298"/>
      <c r="EHZ4628" s="298"/>
      <c r="EIA4628" s="298"/>
      <c r="EIB4628" s="298"/>
      <c r="EIC4628" s="298"/>
      <c r="EID4628" s="298"/>
      <c r="EIE4628" s="298"/>
      <c r="EIF4628" s="298"/>
      <c r="EIG4628" s="298"/>
      <c r="EIH4628" s="298"/>
      <c r="EII4628" s="298"/>
      <c r="EIJ4628" s="298"/>
      <c r="EIK4628" s="298"/>
      <c r="EIL4628" s="298"/>
      <c r="EIM4628" s="298"/>
      <c r="EIN4628" s="298"/>
      <c r="EIO4628" s="298"/>
      <c r="EIP4628" s="298"/>
      <c r="EIQ4628" s="298"/>
      <c r="EIR4628" s="298"/>
      <c r="EIS4628" s="298"/>
      <c r="EIT4628" s="298"/>
      <c r="EIU4628" s="298"/>
      <c r="EIV4628" s="298"/>
      <c r="EIW4628" s="298"/>
      <c r="EIX4628" s="298"/>
      <c r="EIY4628" s="298"/>
      <c r="EIZ4628" s="298"/>
      <c r="EJA4628" s="298"/>
      <c r="EJB4628" s="298"/>
      <c r="EJC4628" s="298"/>
      <c r="EJD4628" s="298"/>
      <c r="EJE4628" s="298"/>
      <c r="EJF4628" s="298"/>
      <c r="EJG4628" s="298"/>
      <c r="EJH4628" s="298"/>
      <c r="EJI4628" s="298"/>
      <c r="EJJ4628" s="298"/>
      <c r="EJK4628" s="298"/>
      <c r="EJL4628" s="298"/>
      <c r="EJM4628" s="298"/>
      <c r="EJN4628" s="298"/>
      <c r="EJO4628" s="298"/>
      <c r="EJP4628" s="298"/>
      <c r="EJQ4628" s="298"/>
      <c r="EJR4628" s="298"/>
      <c r="EJS4628" s="298"/>
      <c r="EJT4628" s="298"/>
      <c r="EJU4628" s="298"/>
      <c r="EJV4628" s="298"/>
      <c r="EJW4628" s="298"/>
      <c r="EJX4628" s="298"/>
      <c r="EJY4628" s="298"/>
      <c r="EJZ4628" s="298"/>
      <c r="EKA4628" s="298"/>
      <c r="EKB4628" s="298"/>
      <c r="EKC4628" s="298"/>
      <c r="EKD4628" s="298"/>
      <c r="EKE4628" s="298"/>
      <c r="EKF4628" s="298"/>
      <c r="EKG4628" s="298"/>
      <c r="EKH4628" s="298"/>
      <c r="EKI4628" s="298"/>
      <c r="EKJ4628" s="298"/>
      <c r="EKK4628" s="298"/>
      <c r="EKL4628" s="298"/>
      <c r="EKM4628" s="298"/>
      <c r="EKN4628" s="298"/>
      <c r="EKO4628" s="298"/>
      <c r="EKP4628" s="298"/>
      <c r="EKQ4628" s="298"/>
      <c r="EKR4628" s="298"/>
      <c r="EKS4628" s="298"/>
      <c r="EKT4628" s="298"/>
      <c r="EKU4628" s="298"/>
      <c r="EKV4628" s="298"/>
      <c r="EKW4628" s="298"/>
      <c r="EKX4628" s="298"/>
      <c r="EKY4628" s="298"/>
      <c r="EKZ4628" s="298"/>
      <c r="ELA4628" s="298"/>
      <c r="ELB4628" s="298"/>
      <c r="ELC4628" s="298"/>
      <c r="ELD4628" s="298"/>
      <c r="ELE4628" s="298"/>
      <c r="ELF4628" s="298"/>
      <c r="ELG4628" s="298"/>
      <c r="ELH4628" s="298"/>
      <c r="ELI4628" s="298"/>
      <c r="ELJ4628" s="298"/>
      <c r="ELK4628" s="298"/>
      <c r="ELL4628" s="298"/>
      <c r="ELM4628" s="298"/>
      <c r="ELN4628" s="298"/>
      <c r="ELO4628" s="298"/>
      <c r="ELP4628" s="298"/>
      <c r="ELQ4628" s="298"/>
      <c r="ELR4628" s="298"/>
      <c r="ELS4628" s="298"/>
      <c r="ELT4628" s="298"/>
      <c r="ELU4628" s="298"/>
      <c r="ELV4628" s="298"/>
      <c r="ELW4628" s="298"/>
      <c r="ELX4628" s="298"/>
      <c r="ELY4628" s="298"/>
      <c r="ELZ4628" s="298"/>
      <c r="EMA4628" s="298"/>
      <c r="EMB4628" s="298"/>
      <c r="EMC4628" s="298"/>
      <c r="EMD4628" s="298"/>
      <c r="EME4628" s="298"/>
      <c r="EMF4628" s="298"/>
      <c r="EMG4628" s="298"/>
      <c r="EMH4628" s="298"/>
      <c r="EMI4628" s="298"/>
      <c r="EMJ4628" s="298"/>
      <c r="EMK4628" s="298"/>
      <c r="EML4628" s="298"/>
      <c r="EMM4628" s="298"/>
      <c r="EMN4628" s="298"/>
      <c r="EMO4628" s="298"/>
      <c r="EMP4628" s="298"/>
      <c r="EMQ4628" s="298"/>
      <c r="EMR4628" s="298"/>
      <c r="EMS4628" s="298"/>
      <c r="EMT4628" s="298"/>
      <c r="EMU4628" s="298"/>
      <c r="EMV4628" s="298"/>
      <c r="EMW4628" s="298"/>
      <c r="EMX4628" s="298"/>
      <c r="EMY4628" s="298"/>
      <c r="EMZ4628" s="298"/>
      <c r="ENA4628" s="298"/>
      <c r="ENB4628" s="298"/>
      <c r="ENC4628" s="298"/>
      <c r="END4628" s="298"/>
      <c r="ENE4628" s="298"/>
      <c r="ENF4628" s="298"/>
      <c r="ENG4628" s="298"/>
      <c r="ENH4628" s="298"/>
      <c r="ENI4628" s="298"/>
      <c r="ENJ4628" s="298"/>
      <c r="ENK4628" s="298"/>
      <c r="ENL4628" s="298"/>
      <c r="ENM4628" s="298"/>
      <c r="ENN4628" s="298"/>
      <c r="ENO4628" s="298"/>
      <c r="ENP4628" s="298"/>
      <c r="ENQ4628" s="298"/>
      <c r="ENR4628" s="298"/>
      <c r="ENS4628" s="298"/>
      <c r="ENT4628" s="298"/>
      <c r="ENU4628" s="298"/>
      <c r="ENV4628" s="298"/>
      <c r="ENW4628" s="298"/>
      <c r="ENX4628" s="298"/>
      <c r="ENY4628" s="298"/>
      <c r="ENZ4628" s="298"/>
      <c r="EOA4628" s="298"/>
      <c r="EOB4628" s="298"/>
      <c r="EOC4628" s="298"/>
      <c r="EOD4628" s="298"/>
      <c r="EOE4628" s="298"/>
      <c r="EOF4628" s="298"/>
      <c r="EOG4628" s="298"/>
      <c r="EOH4628" s="298"/>
      <c r="EOI4628" s="298"/>
      <c r="EOJ4628" s="298"/>
      <c r="EOK4628" s="298"/>
      <c r="EOL4628" s="298"/>
      <c r="EOM4628" s="298"/>
      <c r="EON4628" s="298"/>
      <c r="EOO4628" s="298"/>
      <c r="EOP4628" s="298"/>
      <c r="EOQ4628" s="298"/>
      <c r="EOR4628" s="298"/>
      <c r="EOS4628" s="298"/>
      <c r="EOT4628" s="298"/>
      <c r="EOU4628" s="298"/>
      <c r="EOV4628" s="298"/>
      <c r="EOW4628" s="298"/>
      <c r="EOX4628" s="298"/>
      <c r="EOY4628" s="298"/>
      <c r="EOZ4628" s="298"/>
      <c r="EPA4628" s="298"/>
      <c r="EPB4628" s="298"/>
      <c r="EPC4628" s="298"/>
      <c r="EPD4628" s="298"/>
      <c r="EPE4628" s="298"/>
      <c r="EPF4628" s="298"/>
      <c r="EPG4628" s="298"/>
      <c r="EPH4628" s="298"/>
      <c r="EPI4628" s="298"/>
      <c r="EPJ4628" s="298"/>
      <c r="EPK4628" s="298"/>
      <c r="EPL4628" s="298"/>
      <c r="EPM4628" s="298"/>
      <c r="EPN4628" s="298"/>
      <c r="EPO4628" s="298"/>
      <c r="EPP4628" s="298"/>
      <c r="EPQ4628" s="298"/>
      <c r="EPR4628" s="298"/>
      <c r="EPS4628" s="298"/>
      <c r="EPT4628" s="298"/>
      <c r="EPU4628" s="298"/>
      <c r="EPV4628" s="298"/>
      <c r="EPW4628" s="298"/>
      <c r="EPX4628" s="298"/>
      <c r="EPY4628" s="298"/>
      <c r="EPZ4628" s="298"/>
      <c r="EQA4628" s="298"/>
      <c r="EQB4628" s="298"/>
      <c r="EQC4628" s="298"/>
      <c r="EQD4628" s="298"/>
      <c r="EQE4628" s="298"/>
      <c r="EQF4628" s="298"/>
      <c r="EQG4628" s="298"/>
      <c r="EQH4628" s="298"/>
      <c r="EQI4628" s="298"/>
      <c r="EQJ4628" s="298"/>
      <c r="EQK4628" s="298"/>
      <c r="EQL4628" s="298"/>
      <c r="EQM4628" s="298"/>
      <c r="EQN4628" s="298"/>
      <c r="EQO4628" s="298"/>
      <c r="EQP4628" s="298"/>
      <c r="EQQ4628" s="298"/>
      <c r="EQR4628" s="298"/>
      <c r="EQS4628" s="298"/>
      <c r="EQT4628" s="298"/>
      <c r="EQU4628" s="298"/>
      <c r="EQV4628" s="298"/>
      <c r="EQW4628" s="298"/>
      <c r="EQX4628" s="298"/>
      <c r="EQY4628" s="298"/>
      <c r="EQZ4628" s="298"/>
      <c r="ERA4628" s="298"/>
      <c r="ERB4628" s="298"/>
      <c r="ERC4628" s="298"/>
      <c r="ERD4628" s="298"/>
      <c r="ERE4628" s="298"/>
      <c r="ERF4628" s="298"/>
      <c r="ERG4628" s="298"/>
      <c r="ERH4628" s="298"/>
      <c r="ERI4628" s="298"/>
      <c r="ERJ4628" s="298"/>
      <c r="ERK4628" s="298"/>
      <c r="ERL4628" s="298"/>
      <c r="ERM4628" s="298"/>
      <c r="ERN4628" s="298"/>
      <c r="ERO4628" s="298"/>
      <c r="ERP4628" s="298"/>
      <c r="ERQ4628" s="298"/>
      <c r="ERR4628" s="298"/>
      <c r="ERS4628" s="298"/>
      <c r="ERT4628" s="298"/>
      <c r="ERU4628" s="298"/>
      <c r="ERV4628" s="298"/>
      <c r="ERW4628" s="298"/>
      <c r="ERX4628" s="298"/>
      <c r="ERY4628" s="298"/>
      <c r="ERZ4628" s="298"/>
      <c r="ESA4628" s="298"/>
      <c r="ESB4628" s="298"/>
      <c r="ESC4628" s="298"/>
      <c r="ESD4628" s="298"/>
      <c r="ESE4628" s="298"/>
      <c r="ESF4628" s="298"/>
      <c r="ESG4628" s="298"/>
      <c r="ESH4628" s="298"/>
      <c r="ESI4628" s="298"/>
      <c r="ESJ4628" s="298"/>
      <c r="ESK4628" s="298"/>
      <c r="ESL4628" s="298"/>
      <c r="ESM4628" s="298"/>
      <c r="ESN4628" s="298"/>
      <c r="ESO4628" s="298"/>
      <c r="ESP4628" s="298"/>
      <c r="ESQ4628" s="298"/>
      <c r="ESR4628" s="298"/>
      <c r="ESS4628" s="298"/>
      <c r="EST4628" s="298"/>
      <c r="ESU4628" s="298"/>
      <c r="ESV4628" s="298"/>
      <c r="ESW4628" s="298"/>
      <c r="ESX4628" s="298"/>
      <c r="ESY4628" s="298"/>
      <c r="ESZ4628" s="298"/>
      <c r="ETA4628" s="298"/>
      <c r="ETB4628" s="298"/>
      <c r="ETC4628" s="298"/>
      <c r="ETD4628" s="298"/>
      <c r="ETE4628" s="298"/>
      <c r="ETF4628" s="298"/>
      <c r="ETG4628" s="298"/>
      <c r="ETH4628" s="298"/>
      <c r="ETI4628" s="298"/>
      <c r="ETJ4628" s="298"/>
      <c r="ETK4628" s="298"/>
      <c r="ETL4628" s="298"/>
      <c r="ETM4628" s="298"/>
      <c r="ETN4628" s="298"/>
      <c r="ETO4628" s="298"/>
      <c r="ETP4628" s="298"/>
      <c r="ETQ4628" s="298"/>
      <c r="ETR4628" s="298"/>
      <c r="ETS4628" s="298"/>
      <c r="ETT4628" s="298"/>
      <c r="ETU4628" s="298"/>
      <c r="ETV4628" s="298"/>
      <c r="ETW4628" s="298"/>
      <c r="ETX4628" s="298"/>
      <c r="ETY4628" s="298"/>
      <c r="ETZ4628" s="298"/>
      <c r="EUA4628" s="298"/>
      <c r="EUB4628" s="298"/>
      <c r="EUC4628" s="298"/>
      <c r="EUD4628" s="298"/>
      <c r="EUE4628" s="298"/>
      <c r="EUF4628" s="298"/>
      <c r="EUG4628" s="298"/>
      <c r="EUH4628" s="298"/>
      <c r="EUI4628" s="298"/>
      <c r="EUJ4628" s="298"/>
      <c r="EUK4628" s="298"/>
      <c r="EUL4628" s="298"/>
      <c r="EUM4628" s="298"/>
      <c r="EUN4628" s="298"/>
      <c r="EUO4628" s="298"/>
      <c r="EUP4628" s="298"/>
      <c r="EUQ4628" s="298"/>
      <c r="EUR4628" s="298"/>
      <c r="EUS4628" s="298"/>
      <c r="EUT4628" s="298"/>
      <c r="EUU4628" s="298"/>
      <c r="EUV4628" s="298"/>
      <c r="EUW4628" s="298"/>
      <c r="EUX4628" s="298"/>
      <c r="EUY4628" s="298"/>
      <c r="EUZ4628" s="298"/>
      <c r="EVA4628" s="298"/>
      <c r="EVB4628" s="298"/>
      <c r="EVC4628" s="298"/>
      <c r="EVD4628" s="298"/>
      <c r="EVE4628" s="298"/>
      <c r="EVF4628" s="298"/>
      <c r="EVG4628" s="298"/>
      <c r="EVH4628" s="298"/>
      <c r="EVI4628" s="298"/>
      <c r="EVJ4628" s="298"/>
      <c r="EVK4628" s="298"/>
      <c r="EVL4628" s="298"/>
      <c r="EVM4628" s="298"/>
      <c r="EVN4628" s="298"/>
      <c r="EVO4628" s="298"/>
      <c r="EVP4628" s="298"/>
      <c r="EVQ4628" s="298"/>
      <c r="EVR4628" s="298"/>
      <c r="EVS4628" s="298"/>
      <c r="EVT4628" s="298"/>
      <c r="EVU4628" s="298"/>
      <c r="EVV4628" s="298"/>
      <c r="EVW4628" s="298"/>
      <c r="EVX4628" s="298"/>
      <c r="EVY4628" s="298"/>
      <c r="EVZ4628" s="298"/>
      <c r="EWA4628" s="298"/>
      <c r="EWB4628" s="298"/>
      <c r="EWC4628" s="298"/>
      <c r="EWD4628" s="298"/>
      <c r="EWE4628" s="298"/>
      <c r="EWF4628" s="298"/>
      <c r="EWG4628" s="298"/>
      <c r="EWH4628" s="298"/>
      <c r="EWI4628" s="298"/>
      <c r="EWJ4628" s="298"/>
      <c r="EWK4628" s="298"/>
      <c r="EWL4628" s="298"/>
      <c r="EWM4628" s="298"/>
      <c r="EWN4628" s="298"/>
      <c r="EWO4628" s="298"/>
      <c r="EWP4628" s="298"/>
      <c r="EWQ4628" s="298"/>
      <c r="EWR4628" s="298"/>
      <c r="EWS4628" s="298"/>
      <c r="EWT4628" s="298"/>
      <c r="EWU4628" s="298"/>
      <c r="EWV4628" s="298"/>
      <c r="EWW4628" s="298"/>
      <c r="EWX4628" s="298"/>
      <c r="EWY4628" s="298"/>
      <c r="EWZ4628" s="298"/>
      <c r="EXA4628" s="298"/>
      <c r="EXB4628" s="298"/>
      <c r="EXC4628" s="298"/>
      <c r="EXD4628" s="298"/>
      <c r="EXE4628" s="298"/>
      <c r="EXF4628" s="298"/>
      <c r="EXG4628" s="298"/>
      <c r="EXH4628" s="298"/>
      <c r="EXI4628" s="298"/>
      <c r="EXJ4628" s="298"/>
      <c r="EXK4628" s="298"/>
      <c r="EXL4628" s="298"/>
      <c r="EXM4628" s="298"/>
      <c r="EXN4628" s="298"/>
      <c r="EXO4628" s="298"/>
      <c r="EXP4628" s="298"/>
      <c r="EXQ4628" s="298"/>
      <c r="EXR4628" s="298"/>
      <c r="EXS4628" s="298"/>
      <c r="EXT4628" s="298"/>
      <c r="EXU4628" s="298"/>
      <c r="EXV4628" s="298"/>
      <c r="EXW4628" s="298"/>
      <c r="EXX4628" s="298"/>
      <c r="EXY4628" s="298"/>
      <c r="EXZ4628" s="298"/>
      <c r="EYA4628" s="298"/>
      <c r="EYB4628" s="298"/>
      <c r="EYC4628" s="298"/>
      <c r="EYD4628" s="298"/>
      <c r="EYE4628" s="298"/>
      <c r="EYF4628" s="298"/>
      <c r="EYG4628" s="298"/>
      <c r="EYH4628" s="298"/>
      <c r="EYI4628" s="298"/>
      <c r="EYJ4628" s="298"/>
      <c r="EYK4628" s="298"/>
      <c r="EYL4628" s="298"/>
      <c r="EYM4628" s="298"/>
      <c r="EYN4628" s="298"/>
      <c r="EYO4628" s="298"/>
      <c r="EYP4628" s="298"/>
      <c r="EYQ4628" s="298"/>
      <c r="EYR4628" s="298"/>
      <c r="EYS4628" s="298"/>
      <c r="EYT4628" s="298"/>
      <c r="EYU4628" s="298"/>
      <c r="EYV4628" s="298"/>
      <c r="EYW4628" s="298"/>
      <c r="EYX4628" s="298"/>
      <c r="EYY4628" s="298"/>
      <c r="EYZ4628" s="298"/>
      <c r="EZA4628" s="298"/>
      <c r="EZB4628" s="298"/>
      <c r="EZC4628" s="298"/>
      <c r="EZD4628" s="298"/>
      <c r="EZE4628" s="298"/>
      <c r="EZF4628" s="298"/>
      <c r="EZG4628" s="298"/>
      <c r="EZH4628" s="298"/>
      <c r="EZI4628" s="298"/>
      <c r="EZJ4628" s="298"/>
      <c r="EZK4628" s="298"/>
      <c r="EZL4628" s="298"/>
      <c r="EZM4628" s="298"/>
      <c r="EZN4628" s="298"/>
      <c r="EZO4628" s="298"/>
      <c r="EZP4628" s="298"/>
      <c r="EZQ4628" s="298"/>
      <c r="EZR4628" s="298"/>
      <c r="EZS4628" s="298"/>
      <c r="EZT4628" s="298"/>
      <c r="EZU4628" s="298"/>
      <c r="EZV4628" s="298"/>
      <c r="EZW4628" s="298"/>
      <c r="EZX4628" s="298"/>
      <c r="EZY4628" s="298"/>
      <c r="EZZ4628" s="298"/>
      <c r="FAA4628" s="298"/>
      <c r="FAB4628" s="298"/>
      <c r="FAC4628" s="298"/>
      <c r="FAD4628" s="298"/>
      <c r="FAE4628" s="298"/>
      <c r="FAF4628" s="298"/>
      <c r="FAG4628" s="298"/>
      <c r="FAH4628" s="298"/>
      <c r="FAI4628" s="298"/>
      <c r="FAJ4628" s="298"/>
      <c r="FAK4628" s="298"/>
      <c r="FAL4628" s="298"/>
      <c r="FAM4628" s="298"/>
      <c r="FAN4628" s="298"/>
      <c r="FAO4628" s="298"/>
      <c r="FAP4628" s="298"/>
      <c r="FAQ4628" s="298"/>
      <c r="FAR4628" s="298"/>
      <c r="FAS4628" s="298"/>
      <c r="FAT4628" s="298"/>
      <c r="FAU4628" s="298"/>
      <c r="FAV4628" s="298"/>
      <c r="FAW4628" s="298"/>
      <c r="FAX4628" s="298"/>
      <c r="FAY4628" s="298"/>
      <c r="FAZ4628" s="298"/>
      <c r="FBA4628" s="298"/>
      <c r="FBB4628" s="298"/>
      <c r="FBC4628" s="298"/>
      <c r="FBD4628" s="298"/>
      <c r="FBE4628" s="298"/>
      <c r="FBF4628" s="298"/>
      <c r="FBG4628" s="298"/>
      <c r="FBH4628" s="298"/>
      <c r="FBI4628" s="298"/>
      <c r="FBJ4628" s="298"/>
      <c r="FBK4628" s="298"/>
      <c r="FBL4628" s="298"/>
      <c r="FBM4628" s="298"/>
      <c r="FBN4628" s="298"/>
      <c r="FBO4628" s="298"/>
      <c r="FBP4628" s="298"/>
      <c r="FBQ4628" s="298"/>
      <c r="FBR4628" s="298"/>
      <c r="FBS4628" s="298"/>
      <c r="FBT4628" s="298"/>
      <c r="FBU4628" s="298"/>
      <c r="FBV4628" s="298"/>
      <c r="FBW4628" s="298"/>
      <c r="FBX4628" s="298"/>
      <c r="FBY4628" s="298"/>
      <c r="FBZ4628" s="298"/>
      <c r="FCA4628" s="298"/>
      <c r="FCB4628" s="298"/>
      <c r="FCC4628" s="298"/>
      <c r="FCD4628" s="298"/>
      <c r="FCE4628" s="298"/>
      <c r="FCF4628" s="298"/>
      <c r="FCG4628" s="298"/>
      <c r="FCH4628" s="298"/>
      <c r="FCI4628" s="298"/>
      <c r="FCJ4628" s="298"/>
      <c r="FCK4628" s="298"/>
      <c r="FCL4628" s="298"/>
      <c r="FCM4628" s="298"/>
      <c r="FCN4628" s="298"/>
      <c r="FCO4628" s="298"/>
      <c r="FCP4628" s="298"/>
      <c r="FCQ4628" s="298"/>
      <c r="FCR4628" s="298"/>
      <c r="FCS4628" s="298"/>
      <c r="FCT4628" s="298"/>
      <c r="FCU4628" s="298"/>
      <c r="FCV4628" s="298"/>
      <c r="FCW4628" s="298"/>
      <c r="FCX4628" s="298"/>
      <c r="FCY4628" s="298"/>
      <c r="FCZ4628" s="298"/>
      <c r="FDA4628" s="298"/>
      <c r="FDB4628" s="298"/>
      <c r="FDC4628" s="298"/>
      <c r="FDD4628" s="298"/>
      <c r="FDE4628" s="298"/>
      <c r="FDF4628" s="298"/>
      <c r="FDG4628" s="298"/>
      <c r="FDH4628" s="298"/>
      <c r="FDI4628" s="298"/>
      <c r="FDJ4628" s="298"/>
      <c r="FDK4628" s="298"/>
      <c r="FDL4628" s="298"/>
      <c r="FDM4628" s="298"/>
      <c r="FDN4628" s="298"/>
      <c r="FDO4628" s="298"/>
      <c r="FDP4628" s="298"/>
      <c r="FDQ4628" s="298"/>
      <c r="FDR4628" s="298"/>
      <c r="FDS4628" s="298"/>
      <c r="FDT4628" s="298"/>
      <c r="FDU4628" s="298"/>
      <c r="FDV4628" s="298"/>
      <c r="FDW4628" s="298"/>
      <c r="FDX4628" s="298"/>
      <c r="FDY4628" s="298"/>
      <c r="FDZ4628" s="298"/>
      <c r="FEA4628" s="298"/>
      <c r="FEB4628" s="298"/>
      <c r="FEC4628" s="298"/>
      <c r="FED4628" s="298"/>
      <c r="FEE4628" s="298"/>
      <c r="FEF4628" s="298"/>
      <c r="FEG4628" s="298"/>
      <c r="FEH4628" s="298"/>
      <c r="FEI4628" s="298"/>
      <c r="FEJ4628" s="298"/>
      <c r="FEK4628" s="298"/>
      <c r="FEL4628" s="298"/>
      <c r="FEM4628" s="298"/>
      <c r="FEN4628" s="298"/>
      <c r="FEO4628" s="298"/>
      <c r="FEP4628" s="298"/>
      <c r="FEQ4628" s="298"/>
      <c r="FER4628" s="298"/>
      <c r="FES4628" s="298"/>
      <c r="FET4628" s="298"/>
      <c r="FEU4628" s="298"/>
      <c r="FEV4628" s="298"/>
      <c r="FEW4628" s="298"/>
      <c r="FEX4628" s="298"/>
      <c r="FEY4628" s="298"/>
      <c r="FEZ4628" s="298"/>
      <c r="FFA4628" s="298"/>
      <c r="FFB4628" s="298"/>
      <c r="FFC4628" s="298"/>
      <c r="FFD4628" s="298"/>
      <c r="FFE4628" s="298"/>
      <c r="FFF4628" s="298"/>
      <c r="FFG4628" s="298"/>
      <c r="FFH4628" s="298"/>
      <c r="FFI4628" s="298"/>
      <c r="FFJ4628" s="298"/>
      <c r="FFK4628" s="298"/>
      <c r="FFL4628" s="298"/>
      <c r="FFM4628" s="298"/>
      <c r="FFN4628" s="298"/>
      <c r="FFO4628" s="298"/>
      <c r="FFP4628" s="298"/>
      <c r="FFQ4628" s="298"/>
      <c r="FFR4628" s="298"/>
      <c r="FFS4628" s="298"/>
      <c r="FFT4628" s="298"/>
      <c r="FFU4628" s="298"/>
      <c r="FFV4628" s="298"/>
      <c r="FFW4628" s="298"/>
      <c r="FFX4628" s="298"/>
      <c r="FFY4628" s="298"/>
      <c r="FFZ4628" s="298"/>
      <c r="FGA4628" s="298"/>
      <c r="FGB4628" s="298"/>
      <c r="FGC4628" s="298"/>
      <c r="FGD4628" s="298"/>
      <c r="FGE4628" s="298"/>
      <c r="FGF4628" s="298"/>
      <c r="FGG4628" s="298"/>
      <c r="FGH4628" s="298"/>
      <c r="FGI4628" s="298"/>
      <c r="FGJ4628" s="298"/>
      <c r="FGK4628" s="298"/>
      <c r="FGL4628" s="298"/>
      <c r="FGM4628" s="298"/>
      <c r="FGN4628" s="298"/>
      <c r="FGO4628" s="298"/>
      <c r="FGP4628" s="298"/>
      <c r="FGQ4628" s="298"/>
      <c r="FGR4628" s="298"/>
      <c r="FGS4628" s="298"/>
      <c r="FGT4628" s="298"/>
      <c r="FGU4628" s="298"/>
      <c r="FGV4628" s="298"/>
      <c r="FGW4628" s="298"/>
      <c r="FGX4628" s="298"/>
      <c r="FGY4628" s="298"/>
      <c r="FGZ4628" s="298"/>
      <c r="FHA4628" s="298"/>
      <c r="FHB4628" s="298"/>
      <c r="FHC4628" s="298"/>
      <c r="FHD4628" s="298"/>
      <c r="FHE4628" s="298"/>
      <c r="FHF4628" s="298"/>
      <c r="FHG4628" s="298"/>
      <c r="FHH4628" s="298"/>
      <c r="FHI4628" s="298"/>
      <c r="FHJ4628" s="298"/>
      <c r="FHK4628" s="298"/>
      <c r="FHL4628" s="298"/>
      <c r="FHM4628" s="298"/>
      <c r="FHN4628" s="298"/>
      <c r="FHO4628" s="298"/>
      <c r="FHP4628" s="298"/>
      <c r="FHQ4628" s="298"/>
      <c r="FHR4628" s="298"/>
      <c r="FHS4628" s="298"/>
      <c r="FHT4628" s="298"/>
      <c r="FHU4628" s="298"/>
      <c r="FHV4628" s="298"/>
      <c r="FHW4628" s="298"/>
      <c r="FHX4628" s="298"/>
      <c r="FHY4628" s="298"/>
      <c r="FHZ4628" s="298"/>
      <c r="FIA4628" s="298"/>
      <c r="FIB4628" s="298"/>
      <c r="FIC4628" s="298"/>
      <c r="FID4628" s="298"/>
      <c r="FIE4628" s="298"/>
      <c r="FIF4628" s="298"/>
      <c r="FIG4628" s="298"/>
      <c r="FIH4628" s="298"/>
      <c r="FII4628" s="298"/>
      <c r="FIJ4628" s="298"/>
      <c r="FIK4628" s="298"/>
      <c r="FIL4628" s="298"/>
      <c r="FIM4628" s="298"/>
      <c r="FIN4628" s="298"/>
      <c r="FIO4628" s="298"/>
      <c r="FIP4628" s="298"/>
      <c r="FIQ4628" s="298"/>
      <c r="FIR4628" s="298"/>
      <c r="FIS4628" s="298"/>
      <c r="FIT4628" s="298"/>
      <c r="FIU4628" s="298"/>
      <c r="FIV4628" s="298"/>
      <c r="FIW4628" s="298"/>
      <c r="FIX4628" s="298"/>
      <c r="FIY4628" s="298"/>
      <c r="FIZ4628" s="298"/>
      <c r="FJA4628" s="298"/>
      <c r="FJB4628" s="298"/>
      <c r="FJC4628" s="298"/>
      <c r="FJD4628" s="298"/>
      <c r="FJE4628" s="298"/>
      <c r="FJF4628" s="298"/>
      <c r="FJG4628" s="298"/>
      <c r="FJH4628" s="298"/>
      <c r="FJI4628" s="298"/>
      <c r="FJJ4628" s="298"/>
      <c r="FJK4628" s="298"/>
      <c r="FJL4628" s="298"/>
      <c r="FJM4628" s="298"/>
      <c r="FJN4628" s="298"/>
      <c r="FJO4628" s="298"/>
      <c r="FJP4628" s="298"/>
      <c r="FJQ4628" s="298"/>
      <c r="FJR4628" s="298"/>
      <c r="FJS4628" s="298"/>
      <c r="FJT4628" s="298"/>
      <c r="FJU4628" s="298"/>
      <c r="FJV4628" s="298"/>
      <c r="FJW4628" s="298"/>
      <c r="FJX4628" s="298"/>
      <c r="FJY4628" s="298"/>
      <c r="FJZ4628" s="298"/>
      <c r="FKA4628" s="298"/>
      <c r="FKB4628" s="298"/>
      <c r="FKC4628" s="298"/>
      <c r="FKD4628" s="298"/>
      <c r="FKE4628" s="298"/>
      <c r="FKF4628" s="298"/>
      <c r="FKG4628" s="298"/>
      <c r="FKH4628" s="298"/>
      <c r="FKI4628" s="298"/>
      <c r="FKJ4628" s="298"/>
      <c r="FKK4628" s="298"/>
      <c r="FKL4628" s="298"/>
      <c r="FKM4628" s="298"/>
      <c r="FKN4628" s="298"/>
      <c r="FKO4628" s="298"/>
      <c r="FKP4628" s="298"/>
      <c r="FKQ4628" s="298"/>
      <c r="FKR4628" s="298"/>
      <c r="FKS4628" s="298"/>
      <c r="FKT4628" s="298"/>
      <c r="FKU4628" s="298"/>
      <c r="FKV4628" s="298"/>
      <c r="FKW4628" s="298"/>
      <c r="FKX4628" s="298"/>
      <c r="FKY4628" s="298"/>
      <c r="FKZ4628" s="298"/>
      <c r="FLA4628" s="298"/>
      <c r="FLB4628" s="298"/>
      <c r="FLC4628" s="298"/>
      <c r="FLD4628" s="298"/>
      <c r="FLE4628" s="298"/>
      <c r="FLF4628" s="298"/>
      <c r="FLG4628" s="298"/>
      <c r="FLH4628" s="298"/>
      <c r="FLI4628" s="298"/>
      <c r="FLJ4628" s="298"/>
      <c r="FLK4628" s="298"/>
      <c r="FLL4628" s="298"/>
      <c r="FLM4628" s="298"/>
      <c r="FLN4628" s="298"/>
      <c r="FLO4628" s="298"/>
      <c r="FLP4628" s="298"/>
      <c r="FLQ4628" s="298"/>
      <c r="FLR4628" s="298"/>
      <c r="FLS4628" s="298"/>
      <c r="FLT4628" s="298"/>
      <c r="FLU4628" s="298"/>
      <c r="FLV4628" s="298"/>
      <c r="FLW4628" s="298"/>
      <c r="FLX4628" s="298"/>
      <c r="FLY4628" s="298"/>
      <c r="FLZ4628" s="298"/>
      <c r="FMA4628" s="298"/>
      <c r="FMB4628" s="298"/>
      <c r="FMC4628" s="298"/>
      <c r="FMD4628" s="298"/>
      <c r="FME4628" s="298"/>
      <c r="FMF4628" s="298"/>
      <c r="FMG4628" s="298"/>
      <c r="FMH4628" s="298"/>
      <c r="FMI4628" s="298"/>
      <c r="FMJ4628" s="298"/>
      <c r="FMK4628" s="298"/>
      <c r="FML4628" s="298"/>
      <c r="FMM4628" s="298"/>
      <c r="FMN4628" s="298"/>
      <c r="FMO4628" s="298"/>
      <c r="FMP4628" s="298"/>
      <c r="FMQ4628" s="298"/>
      <c r="FMR4628" s="298"/>
      <c r="FMS4628" s="298"/>
      <c r="FMT4628" s="298"/>
      <c r="FMU4628" s="298"/>
      <c r="FMV4628" s="298"/>
      <c r="FMW4628" s="298"/>
      <c r="FMX4628" s="298"/>
      <c r="FMY4628" s="298"/>
      <c r="FMZ4628" s="298"/>
      <c r="FNA4628" s="298"/>
      <c r="FNB4628" s="298"/>
      <c r="FNC4628" s="298"/>
      <c r="FND4628" s="298"/>
      <c r="FNE4628" s="298"/>
      <c r="FNF4628" s="298"/>
      <c r="FNG4628" s="298"/>
      <c r="FNH4628" s="298"/>
      <c r="FNI4628" s="298"/>
      <c r="FNJ4628" s="298"/>
      <c r="FNK4628" s="298"/>
      <c r="FNL4628" s="298"/>
      <c r="FNM4628" s="298"/>
      <c r="FNN4628" s="298"/>
      <c r="FNO4628" s="298"/>
      <c r="FNP4628" s="298"/>
      <c r="FNQ4628" s="298"/>
      <c r="FNR4628" s="298"/>
      <c r="FNS4628" s="298"/>
      <c r="FNT4628" s="298"/>
      <c r="FNU4628" s="298"/>
      <c r="FNV4628" s="298"/>
      <c r="FNW4628" s="298"/>
      <c r="FNX4628" s="298"/>
      <c r="FNY4628" s="298"/>
      <c r="FNZ4628" s="298"/>
      <c r="FOA4628" s="298"/>
      <c r="FOB4628" s="298"/>
      <c r="FOC4628" s="298"/>
      <c r="FOD4628" s="298"/>
      <c r="FOE4628" s="298"/>
      <c r="FOF4628" s="298"/>
      <c r="FOG4628" s="298"/>
      <c r="FOH4628" s="298"/>
      <c r="FOI4628" s="298"/>
      <c r="FOJ4628" s="298"/>
      <c r="FOK4628" s="298"/>
      <c r="FOL4628" s="298"/>
      <c r="FOM4628" s="298"/>
      <c r="FON4628" s="298"/>
      <c r="FOO4628" s="298"/>
      <c r="FOP4628" s="298"/>
      <c r="FOQ4628" s="298"/>
      <c r="FOR4628" s="298"/>
      <c r="FOS4628" s="298"/>
      <c r="FOT4628" s="298"/>
      <c r="FOU4628" s="298"/>
      <c r="FOV4628" s="298"/>
      <c r="FOW4628" s="298"/>
      <c r="FOX4628" s="298"/>
      <c r="FOY4628" s="298"/>
      <c r="FOZ4628" s="298"/>
      <c r="FPA4628" s="298"/>
      <c r="FPB4628" s="298"/>
      <c r="FPC4628" s="298"/>
      <c r="FPD4628" s="298"/>
      <c r="FPE4628" s="298"/>
      <c r="FPF4628" s="298"/>
      <c r="FPG4628" s="298"/>
      <c r="FPH4628" s="298"/>
      <c r="FPI4628" s="298"/>
      <c r="FPJ4628" s="298"/>
      <c r="FPK4628" s="298"/>
      <c r="FPL4628" s="298"/>
      <c r="FPM4628" s="298"/>
      <c r="FPN4628" s="298"/>
      <c r="FPO4628" s="298"/>
      <c r="FPP4628" s="298"/>
      <c r="FPQ4628" s="298"/>
      <c r="FPR4628" s="298"/>
      <c r="FPS4628" s="298"/>
      <c r="FPT4628" s="298"/>
      <c r="FPU4628" s="298"/>
      <c r="FPV4628" s="298"/>
      <c r="FPW4628" s="298"/>
      <c r="FPX4628" s="298"/>
      <c r="FPY4628" s="298"/>
      <c r="FPZ4628" s="298"/>
      <c r="FQA4628" s="298"/>
      <c r="FQB4628" s="298"/>
      <c r="FQC4628" s="298"/>
      <c r="FQD4628" s="298"/>
      <c r="FQE4628" s="298"/>
      <c r="FQF4628" s="298"/>
      <c r="FQG4628" s="298"/>
      <c r="FQH4628" s="298"/>
      <c r="FQI4628" s="298"/>
      <c r="FQJ4628" s="298"/>
      <c r="FQK4628" s="298"/>
      <c r="FQL4628" s="298"/>
      <c r="FQM4628" s="298"/>
      <c r="FQN4628" s="298"/>
      <c r="FQO4628" s="298"/>
      <c r="FQP4628" s="298"/>
      <c r="FQQ4628" s="298"/>
      <c r="FQR4628" s="298"/>
      <c r="FQS4628" s="298"/>
      <c r="FQT4628" s="298"/>
      <c r="FQU4628" s="298"/>
      <c r="FQV4628" s="298"/>
      <c r="FQW4628" s="298"/>
      <c r="FQX4628" s="298"/>
      <c r="FQY4628" s="298"/>
      <c r="FQZ4628" s="298"/>
      <c r="FRA4628" s="298"/>
      <c r="FRB4628" s="298"/>
      <c r="FRC4628" s="298"/>
      <c r="FRD4628" s="298"/>
      <c r="FRE4628" s="298"/>
      <c r="FRF4628" s="298"/>
      <c r="FRG4628" s="298"/>
      <c r="FRH4628" s="298"/>
      <c r="FRI4628" s="298"/>
      <c r="FRJ4628" s="298"/>
      <c r="FRK4628" s="298"/>
      <c r="FRL4628" s="298"/>
      <c r="FRM4628" s="298"/>
      <c r="FRN4628" s="298"/>
      <c r="FRO4628" s="298"/>
      <c r="FRP4628" s="298"/>
      <c r="FRQ4628" s="298"/>
      <c r="FRR4628" s="298"/>
      <c r="FRS4628" s="298"/>
      <c r="FRT4628" s="298"/>
      <c r="FRU4628" s="298"/>
      <c r="FRV4628" s="298"/>
      <c r="FRW4628" s="298"/>
      <c r="FRX4628" s="298"/>
      <c r="FRY4628" s="298"/>
      <c r="FRZ4628" s="298"/>
      <c r="FSA4628" s="298"/>
      <c r="FSB4628" s="298"/>
      <c r="FSC4628" s="298"/>
      <c r="FSD4628" s="298"/>
      <c r="FSE4628" s="298"/>
      <c r="FSF4628" s="298"/>
      <c r="FSG4628" s="298"/>
      <c r="FSH4628" s="298"/>
      <c r="FSI4628" s="298"/>
      <c r="FSJ4628" s="298"/>
      <c r="FSK4628" s="298"/>
      <c r="FSL4628" s="298"/>
      <c r="FSM4628" s="298"/>
      <c r="FSN4628" s="298"/>
      <c r="FSO4628" s="298"/>
      <c r="FSP4628" s="298"/>
      <c r="FSQ4628" s="298"/>
      <c r="FSR4628" s="298"/>
      <c r="FSS4628" s="298"/>
      <c r="FST4628" s="298"/>
      <c r="FSU4628" s="298"/>
      <c r="FSV4628" s="298"/>
      <c r="FSW4628" s="298"/>
      <c r="FSX4628" s="298"/>
      <c r="FSY4628" s="298"/>
      <c r="FSZ4628" s="298"/>
      <c r="FTA4628" s="298"/>
      <c r="FTB4628" s="298"/>
      <c r="FTC4628" s="298"/>
      <c r="FTD4628" s="298"/>
      <c r="FTE4628" s="298"/>
      <c r="FTF4628" s="298"/>
      <c r="FTG4628" s="298"/>
      <c r="FTH4628" s="298"/>
      <c r="FTI4628" s="298"/>
      <c r="FTJ4628" s="298"/>
      <c r="FTK4628" s="298"/>
      <c r="FTL4628" s="298"/>
      <c r="FTM4628" s="298"/>
      <c r="FTN4628" s="298"/>
      <c r="FTO4628" s="298"/>
      <c r="FTP4628" s="298"/>
      <c r="FTQ4628" s="298"/>
      <c r="FTR4628" s="298"/>
      <c r="FTS4628" s="298"/>
      <c r="FTT4628" s="298"/>
      <c r="FTU4628" s="298"/>
      <c r="FTV4628" s="298"/>
      <c r="FTW4628" s="298"/>
      <c r="FTX4628" s="298"/>
      <c r="FTY4628" s="298"/>
      <c r="FTZ4628" s="298"/>
      <c r="FUA4628" s="298"/>
      <c r="FUB4628" s="298"/>
      <c r="FUC4628" s="298"/>
      <c r="FUD4628" s="298"/>
      <c r="FUE4628" s="298"/>
      <c r="FUF4628" s="298"/>
      <c r="FUG4628" s="298"/>
      <c r="FUH4628" s="298"/>
      <c r="FUI4628" s="298"/>
      <c r="FUJ4628" s="298"/>
      <c r="FUK4628" s="298"/>
      <c r="FUL4628" s="298"/>
      <c r="FUM4628" s="298"/>
      <c r="FUN4628" s="298"/>
      <c r="FUO4628" s="298"/>
      <c r="FUP4628" s="298"/>
      <c r="FUQ4628" s="298"/>
      <c r="FUR4628" s="298"/>
      <c r="FUS4628" s="298"/>
      <c r="FUT4628" s="298"/>
      <c r="FUU4628" s="298"/>
      <c r="FUV4628" s="298"/>
      <c r="FUW4628" s="298"/>
      <c r="FUX4628" s="298"/>
      <c r="FUY4628" s="298"/>
      <c r="FUZ4628" s="298"/>
      <c r="FVA4628" s="298"/>
      <c r="FVB4628" s="298"/>
      <c r="FVC4628" s="298"/>
      <c r="FVD4628" s="298"/>
      <c r="FVE4628" s="298"/>
      <c r="FVF4628" s="298"/>
      <c r="FVG4628" s="298"/>
      <c r="FVH4628" s="298"/>
      <c r="FVI4628" s="298"/>
      <c r="FVJ4628" s="298"/>
      <c r="FVK4628" s="298"/>
      <c r="FVL4628" s="298"/>
      <c r="FVM4628" s="298"/>
      <c r="FVN4628" s="298"/>
      <c r="FVO4628" s="298"/>
      <c r="FVP4628" s="298"/>
      <c r="FVQ4628" s="298"/>
      <c r="FVR4628" s="298"/>
      <c r="FVS4628" s="298"/>
      <c r="FVT4628" s="298"/>
      <c r="FVU4628" s="298"/>
      <c r="FVV4628" s="298"/>
      <c r="FVW4628" s="298"/>
      <c r="FVX4628" s="298"/>
      <c r="FVY4628" s="298"/>
      <c r="FVZ4628" s="298"/>
      <c r="FWA4628" s="298"/>
      <c r="FWB4628" s="298"/>
      <c r="FWC4628" s="298"/>
      <c r="FWD4628" s="298"/>
      <c r="FWE4628" s="298"/>
      <c r="FWF4628" s="298"/>
      <c r="FWG4628" s="298"/>
      <c r="FWH4628" s="298"/>
      <c r="FWI4628" s="298"/>
      <c r="FWJ4628" s="298"/>
      <c r="FWK4628" s="298"/>
      <c r="FWL4628" s="298"/>
      <c r="FWM4628" s="298"/>
      <c r="FWN4628" s="298"/>
      <c r="FWO4628" s="298"/>
      <c r="FWP4628" s="298"/>
      <c r="FWQ4628" s="298"/>
      <c r="FWR4628" s="298"/>
      <c r="FWS4628" s="298"/>
      <c r="FWT4628" s="298"/>
      <c r="FWU4628" s="298"/>
      <c r="FWV4628" s="298"/>
      <c r="FWW4628" s="298"/>
      <c r="FWX4628" s="298"/>
      <c r="FWY4628" s="298"/>
      <c r="FWZ4628" s="298"/>
      <c r="FXA4628" s="298"/>
      <c r="FXB4628" s="298"/>
      <c r="FXC4628" s="298"/>
      <c r="FXD4628" s="298"/>
      <c r="FXE4628" s="298"/>
      <c r="FXF4628" s="298"/>
      <c r="FXG4628" s="298"/>
      <c r="FXH4628" s="298"/>
      <c r="FXI4628" s="298"/>
      <c r="FXJ4628" s="298"/>
      <c r="FXK4628" s="298"/>
      <c r="FXL4628" s="298"/>
      <c r="FXM4628" s="298"/>
      <c r="FXN4628" s="298"/>
      <c r="FXO4628" s="298"/>
      <c r="FXP4628" s="298"/>
      <c r="FXQ4628" s="298"/>
      <c r="FXR4628" s="298"/>
      <c r="FXS4628" s="298"/>
      <c r="FXT4628" s="298"/>
      <c r="FXU4628" s="298"/>
      <c r="FXV4628" s="298"/>
      <c r="FXW4628" s="298"/>
      <c r="FXX4628" s="298"/>
      <c r="FXY4628" s="298"/>
      <c r="FXZ4628" s="298"/>
      <c r="FYA4628" s="298"/>
      <c r="FYB4628" s="298"/>
      <c r="FYC4628" s="298"/>
      <c r="FYD4628" s="298"/>
      <c r="FYE4628" s="298"/>
      <c r="FYF4628" s="298"/>
      <c r="FYG4628" s="298"/>
      <c r="FYH4628" s="298"/>
      <c r="FYI4628" s="298"/>
      <c r="FYJ4628" s="298"/>
      <c r="FYK4628" s="298"/>
      <c r="FYL4628" s="298"/>
      <c r="FYM4628" s="298"/>
      <c r="FYN4628" s="298"/>
      <c r="FYO4628" s="298"/>
      <c r="FYP4628" s="298"/>
      <c r="FYQ4628" s="298"/>
      <c r="FYR4628" s="298"/>
      <c r="FYS4628" s="298"/>
      <c r="FYT4628" s="298"/>
      <c r="FYU4628" s="298"/>
      <c r="FYV4628" s="298"/>
      <c r="FYW4628" s="298"/>
      <c r="FYX4628" s="298"/>
      <c r="FYY4628" s="298"/>
      <c r="FYZ4628" s="298"/>
      <c r="FZA4628" s="298"/>
      <c r="FZB4628" s="298"/>
      <c r="FZC4628" s="298"/>
      <c r="FZD4628" s="298"/>
      <c r="FZE4628" s="298"/>
      <c r="FZF4628" s="298"/>
      <c r="FZG4628" s="298"/>
      <c r="FZH4628" s="298"/>
      <c r="FZI4628" s="298"/>
      <c r="FZJ4628" s="298"/>
      <c r="FZK4628" s="298"/>
      <c r="FZL4628" s="298"/>
      <c r="FZM4628" s="298"/>
      <c r="FZN4628" s="298"/>
      <c r="FZO4628" s="298"/>
      <c r="FZP4628" s="298"/>
      <c r="FZQ4628" s="298"/>
      <c r="FZR4628" s="298"/>
      <c r="FZS4628" s="298"/>
      <c r="FZT4628" s="298"/>
      <c r="FZU4628" s="298"/>
      <c r="FZV4628" s="298"/>
      <c r="FZW4628" s="298"/>
      <c r="FZX4628" s="298"/>
      <c r="FZY4628" s="298"/>
      <c r="FZZ4628" s="298"/>
      <c r="GAA4628" s="298"/>
      <c r="GAB4628" s="298"/>
      <c r="GAC4628" s="298"/>
      <c r="GAD4628" s="298"/>
      <c r="GAE4628" s="298"/>
      <c r="GAF4628" s="298"/>
      <c r="GAG4628" s="298"/>
      <c r="GAH4628" s="298"/>
      <c r="GAI4628" s="298"/>
      <c r="GAJ4628" s="298"/>
      <c r="GAK4628" s="298"/>
      <c r="GAL4628" s="298"/>
      <c r="GAM4628" s="298"/>
      <c r="GAN4628" s="298"/>
      <c r="GAO4628" s="298"/>
      <c r="GAP4628" s="298"/>
      <c r="GAQ4628" s="298"/>
      <c r="GAR4628" s="298"/>
      <c r="GAS4628" s="298"/>
      <c r="GAT4628" s="298"/>
      <c r="GAU4628" s="298"/>
      <c r="GAV4628" s="298"/>
      <c r="GAW4628" s="298"/>
      <c r="GAX4628" s="298"/>
      <c r="GAY4628" s="298"/>
      <c r="GAZ4628" s="298"/>
      <c r="GBA4628" s="298"/>
      <c r="GBB4628" s="298"/>
      <c r="GBC4628" s="298"/>
      <c r="GBD4628" s="298"/>
      <c r="GBE4628" s="298"/>
      <c r="GBF4628" s="298"/>
      <c r="GBG4628" s="298"/>
      <c r="GBH4628" s="298"/>
      <c r="GBI4628" s="298"/>
      <c r="GBJ4628" s="298"/>
      <c r="GBK4628" s="298"/>
      <c r="GBL4628" s="298"/>
      <c r="GBM4628" s="298"/>
      <c r="GBN4628" s="298"/>
      <c r="GBO4628" s="298"/>
      <c r="GBP4628" s="298"/>
      <c r="GBQ4628" s="298"/>
      <c r="GBR4628" s="298"/>
      <c r="GBS4628" s="298"/>
      <c r="GBT4628" s="298"/>
      <c r="GBU4628" s="298"/>
      <c r="GBV4628" s="298"/>
      <c r="GBW4628" s="298"/>
      <c r="GBX4628" s="298"/>
      <c r="GBY4628" s="298"/>
      <c r="GBZ4628" s="298"/>
      <c r="GCA4628" s="298"/>
      <c r="GCB4628" s="298"/>
      <c r="GCC4628" s="298"/>
      <c r="GCD4628" s="298"/>
      <c r="GCE4628" s="298"/>
      <c r="GCF4628" s="298"/>
      <c r="GCG4628" s="298"/>
      <c r="GCH4628" s="298"/>
      <c r="GCI4628" s="298"/>
      <c r="GCJ4628" s="298"/>
      <c r="GCK4628" s="298"/>
      <c r="GCL4628" s="298"/>
      <c r="GCM4628" s="298"/>
      <c r="GCN4628" s="298"/>
      <c r="GCO4628" s="298"/>
      <c r="GCP4628" s="298"/>
      <c r="GCQ4628" s="298"/>
      <c r="GCR4628" s="298"/>
      <c r="GCS4628" s="298"/>
      <c r="GCT4628" s="298"/>
      <c r="GCU4628" s="298"/>
      <c r="GCV4628" s="298"/>
      <c r="GCW4628" s="298"/>
      <c r="GCX4628" s="298"/>
      <c r="GCY4628" s="298"/>
      <c r="GCZ4628" s="298"/>
      <c r="GDA4628" s="298"/>
      <c r="GDB4628" s="298"/>
      <c r="GDC4628" s="298"/>
      <c r="GDD4628" s="298"/>
      <c r="GDE4628" s="298"/>
      <c r="GDF4628" s="298"/>
      <c r="GDG4628" s="298"/>
      <c r="GDH4628" s="298"/>
      <c r="GDI4628" s="298"/>
      <c r="GDJ4628" s="298"/>
      <c r="GDK4628" s="298"/>
      <c r="GDL4628" s="298"/>
      <c r="GDM4628" s="298"/>
      <c r="GDN4628" s="298"/>
      <c r="GDO4628" s="298"/>
      <c r="GDP4628" s="298"/>
      <c r="GDQ4628" s="298"/>
      <c r="GDR4628" s="298"/>
      <c r="GDS4628" s="298"/>
      <c r="GDT4628" s="298"/>
      <c r="GDU4628" s="298"/>
      <c r="GDV4628" s="298"/>
      <c r="GDW4628" s="298"/>
      <c r="GDX4628" s="298"/>
      <c r="GDY4628" s="298"/>
      <c r="GDZ4628" s="298"/>
      <c r="GEA4628" s="298"/>
      <c r="GEB4628" s="298"/>
      <c r="GEC4628" s="298"/>
      <c r="GED4628" s="298"/>
      <c r="GEE4628" s="298"/>
      <c r="GEF4628" s="298"/>
      <c r="GEG4628" s="298"/>
      <c r="GEH4628" s="298"/>
      <c r="GEI4628" s="298"/>
      <c r="GEJ4628" s="298"/>
      <c r="GEK4628" s="298"/>
      <c r="GEL4628" s="298"/>
      <c r="GEM4628" s="298"/>
      <c r="GEN4628" s="298"/>
      <c r="GEO4628" s="298"/>
      <c r="GEP4628" s="298"/>
      <c r="GEQ4628" s="298"/>
      <c r="GER4628" s="298"/>
      <c r="GES4628" s="298"/>
      <c r="GET4628" s="298"/>
      <c r="GEU4628" s="298"/>
      <c r="GEV4628" s="298"/>
      <c r="GEW4628" s="298"/>
      <c r="GEX4628" s="298"/>
      <c r="GEY4628" s="298"/>
      <c r="GEZ4628" s="298"/>
      <c r="GFA4628" s="298"/>
      <c r="GFB4628" s="298"/>
      <c r="GFC4628" s="298"/>
      <c r="GFD4628" s="298"/>
      <c r="GFE4628" s="298"/>
      <c r="GFF4628" s="298"/>
      <c r="GFG4628" s="298"/>
      <c r="GFH4628" s="298"/>
      <c r="GFI4628" s="298"/>
      <c r="GFJ4628" s="298"/>
      <c r="GFK4628" s="298"/>
      <c r="GFL4628" s="298"/>
      <c r="GFM4628" s="298"/>
      <c r="GFN4628" s="298"/>
      <c r="GFO4628" s="298"/>
      <c r="GFP4628" s="298"/>
      <c r="GFQ4628" s="298"/>
      <c r="GFR4628" s="298"/>
      <c r="GFS4628" s="298"/>
      <c r="GFT4628" s="298"/>
      <c r="GFU4628" s="298"/>
      <c r="GFV4628" s="298"/>
      <c r="GFW4628" s="298"/>
      <c r="GFX4628" s="298"/>
      <c r="GFY4628" s="298"/>
      <c r="GFZ4628" s="298"/>
      <c r="GGA4628" s="298"/>
      <c r="GGB4628" s="298"/>
      <c r="GGC4628" s="298"/>
      <c r="GGD4628" s="298"/>
      <c r="GGE4628" s="298"/>
      <c r="GGF4628" s="298"/>
      <c r="GGG4628" s="298"/>
      <c r="GGH4628" s="298"/>
      <c r="GGI4628" s="298"/>
      <c r="GGJ4628" s="298"/>
      <c r="GGK4628" s="298"/>
      <c r="GGL4628" s="298"/>
      <c r="GGM4628" s="298"/>
      <c r="GGN4628" s="298"/>
      <c r="GGO4628" s="298"/>
      <c r="GGP4628" s="298"/>
      <c r="GGQ4628" s="298"/>
      <c r="GGR4628" s="298"/>
      <c r="GGS4628" s="298"/>
      <c r="GGT4628" s="298"/>
      <c r="GGU4628" s="298"/>
      <c r="GGV4628" s="298"/>
      <c r="GGW4628" s="298"/>
      <c r="GGX4628" s="298"/>
      <c r="GGY4628" s="298"/>
      <c r="GGZ4628" s="298"/>
      <c r="GHA4628" s="298"/>
      <c r="GHB4628" s="298"/>
      <c r="GHC4628" s="298"/>
      <c r="GHD4628" s="298"/>
      <c r="GHE4628" s="298"/>
      <c r="GHF4628" s="298"/>
      <c r="GHG4628" s="298"/>
      <c r="GHH4628" s="298"/>
      <c r="GHI4628" s="298"/>
      <c r="GHJ4628" s="298"/>
      <c r="GHK4628" s="298"/>
      <c r="GHL4628" s="298"/>
      <c r="GHM4628" s="298"/>
      <c r="GHN4628" s="298"/>
      <c r="GHO4628" s="298"/>
      <c r="GHP4628" s="298"/>
      <c r="GHQ4628" s="298"/>
      <c r="GHR4628" s="298"/>
      <c r="GHS4628" s="298"/>
      <c r="GHT4628" s="298"/>
      <c r="GHU4628" s="298"/>
      <c r="GHV4628" s="298"/>
      <c r="GHW4628" s="298"/>
      <c r="GHX4628" s="298"/>
      <c r="GHY4628" s="298"/>
      <c r="GHZ4628" s="298"/>
      <c r="GIA4628" s="298"/>
      <c r="GIB4628" s="298"/>
      <c r="GIC4628" s="298"/>
      <c r="GID4628" s="298"/>
      <c r="GIE4628" s="298"/>
      <c r="GIF4628" s="298"/>
      <c r="GIG4628" s="298"/>
      <c r="GIH4628" s="298"/>
      <c r="GII4628" s="298"/>
      <c r="GIJ4628" s="298"/>
      <c r="GIK4628" s="298"/>
      <c r="GIL4628" s="298"/>
      <c r="GIM4628" s="298"/>
      <c r="GIN4628" s="298"/>
      <c r="GIO4628" s="298"/>
      <c r="GIP4628" s="298"/>
      <c r="GIQ4628" s="298"/>
      <c r="GIR4628" s="298"/>
      <c r="GIS4628" s="298"/>
      <c r="GIT4628" s="298"/>
      <c r="GIU4628" s="298"/>
      <c r="GIV4628" s="298"/>
      <c r="GIW4628" s="298"/>
      <c r="GIX4628" s="298"/>
      <c r="GIY4628" s="298"/>
      <c r="GIZ4628" s="298"/>
      <c r="GJA4628" s="298"/>
      <c r="GJB4628" s="298"/>
      <c r="GJC4628" s="298"/>
      <c r="GJD4628" s="298"/>
      <c r="GJE4628" s="298"/>
      <c r="GJF4628" s="298"/>
      <c r="GJG4628" s="298"/>
      <c r="GJH4628" s="298"/>
      <c r="GJI4628" s="298"/>
      <c r="GJJ4628" s="298"/>
      <c r="GJK4628" s="298"/>
      <c r="GJL4628" s="298"/>
      <c r="GJM4628" s="298"/>
      <c r="GJN4628" s="298"/>
      <c r="GJO4628" s="298"/>
      <c r="GJP4628" s="298"/>
      <c r="GJQ4628" s="298"/>
      <c r="GJR4628" s="298"/>
      <c r="GJS4628" s="298"/>
      <c r="GJT4628" s="298"/>
      <c r="GJU4628" s="298"/>
      <c r="GJV4628" s="298"/>
      <c r="GJW4628" s="298"/>
      <c r="GJX4628" s="298"/>
      <c r="GJY4628" s="298"/>
      <c r="GJZ4628" s="298"/>
      <c r="GKA4628" s="298"/>
      <c r="GKB4628" s="298"/>
      <c r="GKC4628" s="298"/>
      <c r="GKD4628" s="298"/>
      <c r="GKE4628" s="298"/>
      <c r="GKF4628" s="298"/>
      <c r="GKG4628" s="298"/>
      <c r="GKH4628" s="298"/>
      <c r="GKI4628" s="298"/>
      <c r="GKJ4628" s="298"/>
      <c r="GKK4628" s="298"/>
      <c r="GKL4628" s="298"/>
      <c r="GKM4628" s="298"/>
      <c r="GKN4628" s="298"/>
      <c r="GKO4628" s="298"/>
      <c r="GKP4628" s="298"/>
      <c r="GKQ4628" s="298"/>
      <c r="GKR4628" s="298"/>
      <c r="GKS4628" s="298"/>
      <c r="GKT4628" s="298"/>
      <c r="GKU4628" s="298"/>
      <c r="GKV4628" s="298"/>
      <c r="GKW4628" s="298"/>
      <c r="GKX4628" s="298"/>
      <c r="GKY4628" s="298"/>
      <c r="GKZ4628" s="298"/>
      <c r="GLA4628" s="298"/>
      <c r="GLB4628" s="298"/>
      <c r="GLC4628" s="298"/>
      <c r="GLD4628" s="298"/>
      <c r="GLE4628" s="298"/>
      <c r="GLF4628" s="298"/>
      <c r="GLG4628" s="298"/>
      <c r="GLH4628" s="298"/>
      <c r="GLI4628" s="298"/>
      <c r="GLJ4628" s="298"/>
      <c r="GLK4628" s="298"/>
      <c r="GLL4628" s="298"/>
      <c r="GLM4628" s="298"/>
      <c r="GLN4628" s="298"/>
      <c r="GLO4628" s="298"/>
      <c r="GLP4628" s="298"/>
      <c r="GLQ4628" s="298"/>
      <c r="GLR4628" s="298"/>
      <c r="GLS4628" s="298"/>
      <c r="GLT4628" s="298"/>
      <c r="GLU4628" s="298"/>
      <c r="GLV4628" s="298"/>
      <c r="GLW4628" s="298"/>
      <c r="GLX4628" s="298"/>
      <c r="GLY4628" s="298"/>
      <c r="GLZ4628" s="298"/>
      <c r="GMA4628" s="298"/>
      <c r="GMB4628" s="298"/>
      <c r="GMC4628" s="298"/>
      <c r="GMD4628" s="298"/>
      <c r="GME4628" s="298"/>
      <c r="GMF4628" s="298"/>
      <c r="GMG4628" s="298"/>
      <c r="GMH4628" s="298"/>
      <c r="GMI4628" s="298"/>
      <c r="GMJ4628" s="298"/>
      <c r="GMK4628" s="298"/>
      <c r="GML4628" s="298"/>
      <c r="GMM4628" s="298"/>
      <c r="GMN4628" s="298"/>
      <c r="GMO4628" s="298"/>
      <c r="GMP4628" s="298"/>
      <c r="GMQ4628" s="298"/>
      <c r="GMR4628" s="298"/>
      <c r="GMS4628" s="298"/>
      <c r="GMT4628" s="298"/>
      <c r="GMU4628" s="298"/>
      <c r="GMV4628" s="298"/>
      <c r="GMW4628" s="298"/>
      <c r="GMX4628" s="298"/>
      <c r="GMY4628" s="298"/>
      <c r="GMZ4628" s="298"/>
      <c r="GNA4628" s="298"/>
      <c r="GNB4628" s="298"/>
      <c r="GNC4628" s="298"/>
      <c r="GND4628" s="298"/>
      <c r="GNE4628" s="298"/>
      <c r="GNF4628" s="298"/>
      <c r="GNG4628" s="298"/>
      <c r="GNH4628" s="298"/>
      <c r="GNI4628" s="298"/>
      <c r="GNJ4628" s="298"/>
      <c r="GNK4628" s="298"/>
      <c r="GNL4628" s="298"/>
      <c r="GNM4628" s="298"/>
      <c r="GNN4628" s="298"/>
      <c r="GNO4628" s="298"/>
      <c r="GNP4628" s="298"/>
      <c r="GNQ4628" s="298"/>
      <c r="GNR4628" s="298"/>
      <c r="GNS4628" s="298"/>
      <c r="GNT4628" s="298"/>
      <c r="GNU4628" s="298"/>
      <c r="GNV4628" s="298"/>
      <c r="GNW4628" s="298"/>
      <c r="GNX4628" s="298"/>
      <c r="GNY4628" s="298"/>
      <c r="GNZ4628" s="298"/>
      <c r="GOA4628" s="298"/>
      <c r="GOB4628" s="298"/>
      <c r="GOC4628" s="298"/>
      <c r="GOD4628" s="298"/>
      <c r="GOE4628" s="298"/>
      <c r="GOF4628" s="298"/>
      <c r="GOG4628" s="298"/>
      <c r="GOH4628" s="298"/>
      <c r="GOI4628" s="298"/>
      <c r="GOJ4628" s="298"/>
      <c r="GOK4628" s="298"/>
      <c r="GOL4628" s="298"/>
      <c r="GOM4628" s="298"/>
      <c r="GON4628" s="298"/>
      <c r="GOO4628" s="298"/>
      <c r="GOP4628" s="298"/>
      <c r="GOQ4628" s="298"/>
      <c r="GOR4628" s="298"/>
      <c r="GOS4628" s="298"/>
      <c r="GOT4628" s="298"/>
      <c r="GOU4628" s="298"/>
      <c r="GOV4628" s="298"/>
      <c r="GOW4628" s="298"/>
      <c r="GOX4628" s="298"/>
      <c r="GOY4628" s="298"/>
      <c r="GOZ4628" s="298"/>
      <c r="GPA4628" s="298"/>
      <c r="GPB4628" s="298"/>
      <c r="GPC4628" s="298"/>
      <c r="GPD4628" s="298"/>
      <c r="GPE4628" s="298"/>
      <c r="GPF4628" s="298"/>
      <c r="GPG4628" s="298"/>
      <c r="GPH4628" s="298"/>
      <c r="GPI4628" s="298"/>
      <c r="GPJ4628" s="298"/>
      <c r="GPK4628" s="298"/>
      <c r="GPL4628" s="298"/>
      <c r="GPM4628" s="298"/>
      <c r="GPN4628" s="298"/>
      <c r="GPO4628" s="298"/>
      <c r="GPP4628" s="298"/>
      <c r="GPQ4628" s="298"/>
      <c r="GPR4628" s="298"/>
      <c r="GPS4628" s="298"/>
      <c r="GPT4628" s="298"/>
      <c r="GPU4628" s="298"/>
      <c r="GPV4628" s="298"/>
      <c r="GPW4628" s="298"/>
      <c r="GPX4628" s="298"/>
      <c r="GPY4628" s="298"/>
      <c r="GPZ4628" s="298"/>
      <c r="GQA4628" s="298"/>
      <c r="GQB4628" s="298"/>
      <c r="GQC4628" s="298"/>
      <c r="GQD4628" s="298"/>
      <c r="GQE4628" s="298"/>
      <c r="GQF4628" s="298"/>
      <c r="GQG4628" s="298"/>
      <c r="GQH4628" s="298"/>
      <c r="GQI4628" s="298"/>
      <c r="GQJ4628" s="298"/>
      <c r="GQK4628" s="298"/>
      <c r="GQL4628" s="298"/>
      <c r="GQM4628" s="298"/>
      <c r="GQN4628" s="298"/>
      <c r="GQO4628" s="298"/>
      <c r="GQP4628" s="298"/>
      <c r="GQQ4628" s="298"/>
      <c r="GQR4628" s="298"/>
      <c r="GQS4628" s="298"/>
      <c r="GQT4628" s="298"/>
      <c r="GQU4628" s="298"/>
      <c r="GQV4628" s="298"/>
      <c r="GQW4628" s="298"/>
      <c r="GQX4628" s="298"/>
      <c r="GQY4628" s="298"/>
      <c r="GQZ4628" s="298"/>
      <c r="GRA4628" s="298"/>
      <c r="GRB4628" s="298"/>
      <c r="GRC4628" s="298"/>
      <c r="GRD4628" s="298"/>
      <c r="GRE4628" s="298"/>
      <c r="GRF4628" s="298"/>
      <c r="GRG4628" s="298"/>
      <c r="GRH4628" s="298"/>
      <c r="GRI4628" s="298"/>
      <c r="GRJ4628" s="298"/>
      <c r="GRK4628" s="298"/>
      <c r="GRL4628" s="298"/>
      <c r="GRM4628" s="298"/>
      <c r="GRN4628" s="298"/>
      <c r="GRO4628" s="298"/>
      <c r="GRP4628" s="298"/>
      <c r="GRQ4628" s="298"/>
      <c r="GRR4628" s="298"/>
      <c r="GRS4628" s="298"/>
      <c r="GRT4628" s="298"/>
      <c r="GRU4628" s="298"/>
      <c r="GRV4628" s="298"/>
      <c r="GRW4628" s="298"/>
      <c r="GRX4628" s="298"/>
      <c r="GRY4628" s="298"/>
      <c r="GRZ4628" s="298"/>
      <c r="GSA4628" s="298"/>
      <c r="GSB4628" s="298"/>
      <c r="GSC4628" s="298"/>
      <c r="GSD4628" s="298"/>
      <c r="GSE4628" s="298"/>
      <c r="GSF4628" s="298"/>
      <c r="GSG4628" s="298"/>
      <c r="GSH4628" s="298"/>
      <c r="GSI4628" s="298"/>
      <c r="GSJ4628" s="298"/>
      <c r="GSK4628" s="298"/>
      <c r="GSL4628" s="298"/>
      <c r="GSM4628" s="298"/>
      <c r="GSN4628" s="298"/>
      <c r="GSO4628" s="298"/>
      <c r="GSP4628" s="298"/>
      <c r="GSQ4628" s="298"/>
      <c r="GSR4628" s="298"/>
      <c r="GSS4628" s="298"/>
      <c r="GST4628" s="298"/>
      <c r="GSU4628" s="298"/>
      <c r="GSV4628" s="298"/>
      <c r="GSW4628" s="298"/>
      <c r="GSX4628" s="298"/>
      <c r="GSY4628" s="298"/>
      <c r="GSZ4628" s="298"/>
      <c r="GTA4628" s="298"/>
      <c r="GTB4628" s="298"/>
      <c r="GTC4628" s="298"/>
      <c r="GTD4628" s="298"/>
      <c r="GTE4628" s="298"/>
      <c r="GTF4628" s="298"/>
      <c r="GTG4628" s="298"/>
      <c r="GTH4628" s="298"/>
      <c r="GTI4628" s="298"/>
      <c r="GTJ4628" s="298"/>
      <c r="GTK4628" s="298"/>
      <c r="GTL4628" s="298"/>
      <c r="GTM4628" s="298"/>
      <c r="GTN4628" s="298"/>
      <c r="GTO4628" s="298"/>
      <c r="GTP4628" s="298"/>
      <c r="GTQ4628" s="298"/>
      <c r="GTR4628" s="298"/>
      <c r="GTS4628" s="298"/>
      <c r="GTT4628" s="298"/>
      <c r="GTU4628" s="298"/>
      <c r="GTV4628" s="298"/>
      <c r="GTW4628" s="298"/>
      <c r="GTX4628" s="298"/>
      <c r="GTY4628" s="298"/>
      <c r="GTZ4628" s="298"/>
      <c r="GUA4628" s="298"/>
      <c r="GUB4628" s="298"/>
      <c r="GUC4628" s="298"/>
      <c r="GUD4628" s="298"/>
      <c r="GUE4628" s="298"/>
      <c r="GUF4628" s="298"/>
      <c r="GUG4628" s="298"/>
      <c r="GUH4628" s="298"/>
      <c r="GUI4628" s="298"/>
      <c r="GUJ4628" s="298"/>
      <c r="GUK4628" s="298"/>
      <c r="GUL4628" s="298"/>
      <c r="GUM4628" s="298"/>
      <c r="GUN4628" s="298"/>
      <c r="GUO4628" s="298"/>
      <c r="GUP4628" s="298"/>
      <c r="GUQ4628" s="298"/>
      <c r="GUR4628" s="298"/>
      <c r="GUS4628" s="298"/>
      <c r="GUT4628" s="298"/>
      <c r="GUU4628" s="298"/>
      <c r="GUV4628" s="298"/>
      <c r="GUW4628" s="298"/>
      <c r="GUX4628" s="298"/>
      <c r="GUY4628" s="298"/>
      <c r="GUZ4628" s="298"/>
      <c r="GVA4628" s="298"/>
      <c r="GVB4628" s="298"/>
      <c r="GVC4628" s="298"/>
      <c r="GVD4628" s="298"/>
      <c r="GVE4628" s="298"/>
      <c r="GVF4628" s="298"/>
      <c r="GVG4628" s="298"/>
      <c r="GVH4628" s="298"/>
      <c r="GVI4628" s="298"/>
      <c r="GVJ4628" s="298"/>
      <c r="GVK4628" s="298"/>
      <c r="GVL4628" s="298"/>
      <c r="GVM4628" s="298"/>
      <c r="GVN4628" s="298"/>
      <c r="GVO4628" s="298"/>
      <c r="GVP4628" s="298"/>
      <c r="GVQ4628" s="298"/>
      <c r="GVR4628" s="298"/>
      <c r="GVS4628" s="298"/>
      <c r="GVT4628" s="298"/>
      <c r="GVU4628" s="298"/>
      <c r="GVV4628" s="298"/>
      <c r="GVW4628" s="298"/>
      <c r="GVX4628" s="298"/>
      <c r="GVY4628" s="298"/>
      <c r="GVZ4628" s="298"/>
      <c r="GWA4628" s="298"/>
      <c r="GWB4628" s="298"/>
      <c r="GWC4628" s="298"/>
      <c r="GWD4628" s="298"/>
      <c r="GWE4628" s="298"/>
      <c r="GWF4628" s="298"/>
      <c r="GWG4628" s="298"/>
      <c r="GWH4628" s="298"/>
      <c r="GWI4628" s="298"/>
      <c r="GWJ4628" s="298"/>
      <c r="GWK4628" s="298"/>
      <c r="GWL4628" s="298"/>
      <c r="GWM4628" s="298"/>
      <c r="GWN4628" s="298"/>
      <c r="GWO4628" s="298"/>
      <c r="GWP4628" s="298"/>
      <c r="GWQ4628" s="298"/>
      <c r="GWR4628" s="298"/>
      <c r="GWS4628" s="298"/>
      <c r="GWT4628" s="298"/>
      <c r="GWU4628" s="298"/>
      <c r="GWV4628" s="298"/>
      <c r="GWW4628" s="298"/>
      <c r="GWX4628" s="298"/>
      <c r="GWY4628" s="298"/>
      <c r="GWZ4628" s="298"/>
      <c r="GXA4628" s="298"/>
      <c r="GXB4628" s="298"/>
      <c r="GXC4628" s="298"/>
      <c r="GXD4628" s="298"/>
      <c r="GXE4628" s="298"/>
      <c r="GXF4628" s="298"/>
      <c r="GXG4628" s="298"/>
      <c r="GXH4628" s="298"/>
      <c r="GXI4628" s="298"/>
      <c r="GXJ4628" s="298"/>
      <c r="GXK4628" s="298"/>
      <c r="GXL4628" s="298"/>
      <c r="GXM4628" s="298"/>
      <c r="GXN4628" s="298"/>
      <c r="GXO4628" s="298"/>
      <c r="GXP4628" s="298"/>
      <c r="GXQ4628" s="298"/>
      <c r="GXR4628" s="298"/>
      <c r="GXS4628" s="298"/>
      <c r="GXT4628" s="298"/>
      <c r="GXU4628" s="298"/>
      <c r="GXV4628" s="298"/>
      <c r="GXW4628" s="298"/>
      <c r="GXX4628" s="298"/>
      <c r="GXY4628" s="298"/>
      <c r="GXZ4628" s="298"/>
      <c r="GYA4628" s="298"/>
      <c r="GYB4628" s="298"/>
      <c r="GYC4628" s="298"/>
      <c r="GYD4628" s="298"/>
      <c r="GYE4628" s="298"/>
      <c r="GYF4628" s="298"/>
      <c r="GYG4628" s="298"/>
      <c r="GYH4628" s="298"/>
      <c r="GYI4628" s="298"/>
      <c r="GYJ4628" s="298"/>
      <c r="GYK4628" s="298"/>
      <c r="GYL4628" s="298"/>
      <c r="GYM4628" s="298"/>
      <c r="GYN4628" s="298"/>
      <c r="GYO4628" s="298"/>
      <c r="GYP4628" s="298"/>
      <c r="GYQ4628" s="298"/>
      <c r="GYR4628" s="298"/>
      <c r="GYS4628" s="298"/>
      <c r="GYT4628" s="298"/>
      <c r="GYU4628" s="298"/>
      <c r="GYV4628" s="298"/>
      <c r="GYW4628" s="298"/>
      <c r="GYX4628" s="298"/>
      <c r="GYY4628" s="298"/>
      <c r="GYZ4628" s="298"/>
      <c r="GZA4628" s="298"/>
      <c r="GZB4628" s="298"/>
      <c r="GZC4628" s="298"/>
      <c r="GZD4628" s="298"/>
      <c r="GZE4628" s="298"/>
      <c r="GZF4628" s="298"/>
      <c r="GZG4628" s="298"/>
      <c r="GZH4628" s="298"/>
      <c r="GZI4628" s="298"/>
      <c r="GZJ4628" s="298"/>
      <c r="GZK4628" s="298"/>
      <c r="GZL4628" s="298"/>
      <c r="GZM4628" s="298"/>
      <c r="GZN4628" s="298"/>
      <c r="GZO4628" s="298"/>
      <c r="GZP4628" s="298"/>
      <c r="GZQ4628" s="298"/>
      <c r="GZR4628" s="298"/>
      <c r="GZS4628" s="298"/>
      <c r="GZT4628" s="298"/>
      <c r="GZU4628" s="298"/>
      <c r="GZV4628" s="298"/>
      <c r="GZW4628" s="298"/>
      <c r="GZX4628" s="298"/>
      <c r="GZY4628" s="298"/>
      <c r="GZZ4628" s="298"/>
      <c r="HAA4628" s="298"/>
      <c r="HAB4628" s="298"/>
      <c r="HAC4628" s="298"/>
      <c r="HAD4628" s="298"/>
      <c r="HAE4628" s="298"/>
      <c r="HAF4628" s="298"/>
      <c r="HAG4628" s="298"/>
      <c r="HAH4628" s="298"/>
      <c r="HAI4628" s="298"/>
      <c r="HAJ4628" s="298"/>
      <c r="HAK4628" s="298"/>
      <c r="HAL4628" s="298"/>
      <c r="HAM4628" s="298"/>
      <c r="HAN4628" s="298"/>
      <c r="HAO4628" s="298"/>
      <c r="HAP4628" s="298"/>
      <c r="HAQ4628" s="298"/>
      <c r="HAR4628" s="298"/>
      <c r="HAS4628" s="298"/>
      <c r="HAT4628" s="298"/>
      <c r="HAU4628" s="298"/>
      <c r="HAV4628" s="298"/>
      <c r="HAW4628" s="298"/>
      <c r="HAX4628" s="298"/>
      <c r="HAY4628" s="298"/>
      <c r="HAZ4628" s="298"/>
      <c r="HBA4628" s="298"/>
      <c r="HBB4628" s="298"/>
      <c r="HBC4628" s="298"/>
      <c r="HBD4628" s="298"/>
      <c r="HBE4628" s="298"/>
      <c r="HBF4628" s="298"/>
      <c r="HBG4628" s="298"/>
      <c r="HBH4628" s="298"/>
      <c r="HBI4628" s="298"/>
      <c r="HBJ4628" s="298"/>
      <c r="HBK4628" s="298"/>
      <c r="HBL4628" s="298"/>
      <c r="HBM4628" s="298"/>
      <c r="HBN4628" s="298"/>
      <c r="HBO4628" s="298"/>
      <c r="HBP4628" s="298"/>
      <c r="HBQ4628" s="298"/>
      <c r="HBR4628" s="298"/>
      <c r="HBS4628" s="298"/>
      <c r="HBT4628" s="298"/>
      <c r="HBU4628" s="298"/>
      <c r="HBV4628" s="298"/>
      <c r="HBW4628" s="298"/>
      <c r="HBX4628" s="298"/>
      <c r="HBY4628" s="298"/>
      <c r="HBZ4628" s="298"/>
      <c r="HCA4628" s="298"/>
      <c r="HCB4628" s="298"/>
      <c r="HCC4628" s="298"/>
      <c r="HCD4628" s="298"/>
      <c r="HCE4628" s="298"/>
      <c r="HCF4628" s="298"/>
      <c r="HCG4628" s="298"/>
      <c r="HCH4628" s="298"/>
      <c r="HCI4628" s="298"/>
      <c r="HCJ4628" s="298"/>
      <c r="HCK4628" s="298"/>
      <c r="HCL4628" s="298"/>
      <c r="HCM4628" s="298"/>
      <c r="HCN4628" s="298"/>
      <c r="HCO4628" s="298"/>
      <c r="HCP4628" s="298"/>
      <c r="HCQ4628" s="298"/>
      <c r="HCR4628" s="298"/>
      <c r="HCS4628" s="298"/>
      <c r="HCT4628" s="298"/>
      <c r="HCU4628" s="298"/>
      <c r="HCV4628" s="298"/>
      <c r="HCW4628" s="298"/>
      <c r="HCX4628" s="298"/>
      <c r="HCY4628" s="298"/>
      <c r="HCZ4628" s="298"/>
      <c r="HDA4628" s="298"/>
      <c r="HDB4628" s="298"/>
      <c r="HDC4628" s="298"/>
      <c r="HDD4628" s="298"/>
      <c r="HDE4628" s="298"/>
      <c r="HDF4628" s="298"/>
      <c r="HDG4628" s="298"/>
      <c r="HDH4628" s="298"/>
      <c r="HDI4628" s="298"/>
      <c r="HDJ4628" s="298"/>
      <c r="HDK4628" s="298"/>
      <c r="HDL4628" s="298"/>
      <c r="HDM4628" s="298"/>
      <c r="HDN4628" s="298"/>
      <c r="HDO4628" s="298"/>
      <c r="HDP4628" s="298"/>
      <c r="HDQ4628" s="298"/>
      <c r="HDR4628" s="298"/>
      <c r="HDS4628" s="298"/>
      <c r="HDT4628" s="298"/>
      <c r="HDU4628" s="298"/>
      <c r="HDV4628" s="298"/>
      <c r="HDW4628" s="298"/>
      <c r="HDX4628" s="298"/>
      <c r="HDY4628" s="298"/>
      <c r="HDZ4628" s="298"/>
      <c r="HEA4628" s="298"/>
      <c r="HEB4628" s="298"/>
      <c r="HEC4628" s="298"/>
      <c r="HED4628" s="298"/>
      <c r="HEE4628" s="298"/>
      <c r="HEF4628" s="298"/>
      <c r="HEG4628" s="298"/>
      <c r="HEH4628" s="298"/>
      <c r="HEI4628" s="298"/>
      <c r="HEJ4628" s="298"/>
      <c r="HEK4628" s="298"/>
      <c r="HEL4628" s="298"/>
      <c r="HEM4628" s="298"/>
      <c r="HEN4628" s="298"/>
      <c r="HEO4628" s="298"/>
      <c r="HEP4628" s="298"/>
      <c r="HEQ4628" s="298"/>
      <c r="HER4628" s="298"/>
      <c r="HES4628" s="298"/>
      <c r="HET4628" s="298"/>
      <c r="HEU4628" s="298"/>
      <c r="HEV4628" s="298"/>
      <c r="HEW4628" s="298"/>
      <c r="HEX4628" s="298"/>
      <c r="HEY4628" s="298"/>
      <c r="HEZ4628" s="298"/>
      <c r="HFA4628" s="298"/>
      <c r="HFB4628" s="298"/>
      <c r="HFC4628" s="298"/>
      <c r="HFD4628" s="298"/>
      <c r="HFE4628" s="298"/>
      <c r="HFF4628" s="298"/>
      <c r="HFG4628" s="298"/>
      <c r="HFH4628" s="298"/>
      <c r="HFI4628" s="298"/>
      <c r="HFJ4628" s="298"/>
      <c r="HFK4628" s="298"/>
      <c r="HFL4628" s="298"/>
      <c r="HFM4628" s="298"/>
      <c r="HFN4628" s="298"/>
      <c r="HFO4628" s="298"/>
      <c r="HFP4628" s="298"/>
      <c r="HFQ4628" s="298"/>
      <c r="HFR4628" s="298"/>
      <c r="HFS4628" s="298"/>
      <c r="HFT4628" s="298"/>
      <c r="HFU4628" s="298"/>
      <c r="HFV4628" s="298"/>
      <c r="HFW4628" s="298"/>
      <c r="HFX4628" s="298"/>
      <c r="HFY4628" s="298"/>
      <c r="HFZ4628" s="298"/>
      <c r="HGA4628" s="298"/>
      <c r="HGB4628" s="298"/>
      <c r="HGC4628" s="298"/>
      <c r="HGD4628" s="298"/>
      <c r="HGE4628" s="298"/>
      <c r="HGF4628" s="298"/>
      <c r="HGG4628" s="298"/>
      <c r="HGH4628" s="298"/>
      <c r="HGI4628" s="298"/>
      <c r="HGJ4628" s="298"/>
      <c r="HGK4628" s="298"/>
      <c r="HGL4628" s="298"/>
      <c r="HGM4628" s="298"/>
      <c r="HGN4628" s="298"/>
      <c r="HGO4628" s="298"/>
      <c r="HGP4628" s="298"/>
      <c r="HGQ4628" s="298"/>
      <c r="HGR4628" s="298"/>
      <c r="HGS4628" s="298"/>
      <c r="HGT4628" s="298"/>
      <c r="HGU4628" s="298"/>
      <c r="HGV4628" s="298"/>
      <c r="HGW4628" s="298"/>
      <c r="HGX4628" s="298"/>
      <c r="HGY4628" s="298"/>
      <c r="HGZ4628" s="298"/>
      <c r="HHA4628" s="298"/>
      <c r="HHB4628" s="298"/>
      <c r="HHC4628" s="298"/>
      <c r="HHD4628" s="298"/>
      <c r="HHE4628" s="298"/>
      <c r="HHF4628" s="298"/>
      <c r="HHG4628" s="298"/>
      <c r="HHH4628" s="298"/>
      <c r="HHI4628" s="298"/>
      <c r="HHJ4628" s="298"/>
      <c r="HHK4628" s="298"/>
      <c r="HHL4628" s="298"/>
      <c r="HHM4628" s="298"/>
      <c r="HHN4628" s="298"/>
      <c r="HHO4628" s="298"/>
      <c r="HHP4628" s="298"/>
      <c r="HHQ4628" s="298"/>
      <c r="HHR4628" s="298"/>
      <c r="HHS4628" s="298"/>
      <c r="HHT4628" s="298"/>
      <c r="HHU4628" s="298"/>
      <c r="HHV4628" s="298"/>
      <c r="HHW4628" s="298"/>
      <c r="HHX4628" s="298"/>
      <c r="HHY4628" s="298"/>
      <c r="HHZ4628" s="298"/>
      <c r="HIA4628" s="298"/>
      <c r="HIB4628" s="298"/>
      <c r="HIC4628" s="298"/>
      <c r="HID4628" s="298"/>
      <c r="HIE4628" s="298"/>
      <c r="HIF4628" s="298"/>
      <c r="HIG4628" s="298"/>
      <c r="HIH4628" s="298"/>
      <c r="HII4628" s="298"/>
      <c r="HIJ4628" s="298"/>
      <c r="HIK4628" s="298"/>
      <c r="HIL4628" s="298"/>
      <c r="HIM4628" s="298"/>
      <c r="HIN4628" s="298"/>
      <c r="HIO4628" s="298"/>
      <c r="HIP4628" s="298"/>
      <c r="HIQ4628" s="298"/>
      <c r="HIR4628" s="298"/>
      <c r="HIS4628" s="298"/>
      <c r="HIT4628" s="298"/>
      <c r="HIU4628" s="298"/>
      <c r="HIV4628" s="298"/>
      <c r="HIW4628" s="298"/>
      <c r="HIX4628" s="298"/>
      <c r="HIY4628" s="298"/>
      <c r="HIZ4628" s="298"/>
      <c r="HJA4628" s="298"/>
      <c r="HJB4628" s="298"/>
      <c r="HJC4628" s="298"/>
      <c r="HJD4628" s="298"/>
      <c r="HJE4628" s="298"/>
      <c r="HJF4628" s="298"/>
      <c r="HJG4628" s="298"/>
      <c r="HJH4628" s="298"/>
      <c r="HJI4628" s="298"/>
      <c r="HJJ4628" s="298"/>
      <c r="HJK4628" s="298"/>
      <c r="HJL4628" s="298"/>
      <c r="HJM4628" s="298"/>
      <c r="HJN4628" s="298"/>
      <c r="HJO4628" s="298"/>
      <c r="HJP4628" s="298"/>
      <c r="HJQ4628" s="298"/>
      <c r="HJR4628" s="298"/>
      <c r="HJS4628" s="298"/>
      <c r="HJT4628" s="298"/>
      <c r="HJU4628" s="298"/>
      <c r="HJV4628" s="298"/>
      <c r="HJW4628" s="298"/>
      <c r="HJX4628" s="298"/>
      <c r="HJY4628" s="298"/>
      <c r="HJZ4628" s="298"/>
      <c r="HKA4628" s="298"/>
      <c r="HKB4628" s="298"/>
      <c r="HKC4628" s="298"/>
      <c r="HKD4628" s="298"/>
      <c r="HKE4628" s="298"/>
      <c r="HKF4628" s="298"/>
      <c r="HKG4628" s="298"/>
      <c r="HKH4628" s="298"/>
      <c r="HKI4628" s="298"/>
      <c r="HKJ4628" s="298"/>
      <c r="HKK4628" s="298"/>
      <c r="HKL4628" s="298"/>
      <c r="HKM4628" s="298"/>
      <c r="HKN4628" s="298"/>
      <c r="HKO4628" s="298"/>
      <c r="HKP4628" s="298"/>
      <c r="HKQ4628" s="298"/>
      <c r="HKR4628" s="298"/>
      <c r="HKS4628" s="298"/>
      <c r="HKT4628" s="298"/>
      <c r="HKU4628" s="298"/>
      <c r="HKV4628" s="298"/>
      <c r="HKW4628" s="298"/>
      <c r="HKX4628" s="298"/>
      <c r="HKY4628" s="298"/>
      <c r="HKZ4628" s="298"/>
      <c r="HLA4628" s="298"/>
      <c r="HLB4628" s="298"/>
      <c r="HLC4628" s="298"/>
      <c r="HLD4628" s="298"/>
      <c r="HLE4628" s="298"/>
      <c r="HLF4628" s="298"/>
      <c r="HLG4628" s="298"/>
      <c r="HLH4628" s="298"/>
      <c r="HLI4628" s="298"/>
      <c r="HLJ4628" s="298"/>
      <c r="HLK4628" s="298"/>
      <c r="HLL4628" s="298"/>
      <c r="HLM4628" s="298"/>
      <c r="HLN4628" s="298"/>
      <c r="HLO4628" s="298"/>
      <c r="HLP4628" s="298"/>
      <c r="HLQ4628" s="298"/>
      <c r="HLR4628" s="298"/>
      <c r="HLS4628" s="298"/>
      <c r="HLT4628" s="298"/>
      <c r="HLU4628" s="298"/>
      <c r="HLV4628" s="298"/>
      <c r="HLW4628" s="298"/>
      <c r="HLX4628" s="298"/>
      <c r="HLY4628" s="298"/>
      <c r="HLZ4628" s="298"/>
      <c r="HMA4628" s="298"/>
      <c r="HMB4628" s="298"/>
      <c r="HMC4628" s="298"/>
      <c r="HMD4628" s="298"/>
      <c r="HME4628" s="298"/>
      <c r="HMF4628" s="298"/>
      <c r="HMG4628" s="298"/>
      <c r="HMH4628" s="298"/>
      <c r="HMI4628" s="298"/>
      <c r="HMJ4628" s="298"/>
      <c r="HMK4628" s="298"/>
      <c r="HML4628" s="298"/>
      <c r="HMM4628" s="298"/>
      <c r="HMN4628" s="298"/>
      <c r="HMO4628" s="298"/>
      <c r="HMP4628" s="298"/>
      <c r="HMQ4628" s="298"/>
      <c r="HMR4628" s="298"/>
      <c r="HMS4628" s="298"/>
      <c r="HMT4628" s="298"/>
      <c r="HMU4628" s="298"/>
      <c r="HMV4628" s="298"/>
      <c r="HMW4628" s="298"/>
      <c r="HMX4628" s="298"/>
      <c r="HMY4628" s="298"/>
      <c r="HMZ4628" s="298"/>
      <c r="HNA4628" s="298"/>
      <c r="HNB4628" s="298"/>
      <c r="HNC4628" s="298"/>
      <c r="HND4628" s="298"/>
      <c r="HNE4628" s="298"/>
      <c r="HNF4628" s="298"/>
      <c r="HNG4628" s="298"/>
      <c r="HNH4628" s="298"/>
      <c r="HNI4628" s="298"/>
      <c r="HNJ4628" s="298"/>
      <c r="HNK4628" s="298"/>
      <c r="HNL4628" s="298"/>
      <c r="HNM4628" s="298"/>
      <c r="HNN4628" s="298"/>
      <c r="HNO4628" s="298"/>
      <c r="HNP4628" s="298"/>
      <c r="HNQ4628" s="298"/>
      <c r="HNR4628" s="298"/>
      <c r="HNS4628" s="298"/>
      <c r="HNT4628" s="298"/>
      <c r="HNU4628" s="298"/>
      <c r="HNV4628" s="298"/>
      <c r="HNW4628" s="298"/>
      <c r="HNX4628" s="298"/>
      <c r="HNY4628" s="298"/>
      <c r="HNZ4628" s="298"/>
      <c r="HOA4628" s="298"/>
      <c r="HOB4628" s="298"/>
      <c r="HOC4628" s="298"/>
      <c r="HOD4628" s="298"/>
      <c r="HOE4628" s="298"/>
      <c r="HOF4628" s="298"/>
      <c r="HOG4628" s="298"/>
      <c r="HOH4628" s="298"/>
      <c r="HOI4628" s="298"/>
      <c r="HOJ4628" s="298"/>
      <c r="HOK4628" s="298"/>
      <c r="HOL4628" s="298"/>
      <c r="HOM4628" s="298"/>
      <c r="HON4628" s="298"/>
      <c r="HOO4628" s="298"/>
      <c r="HOP4628" s="298"/>
      <c r="HOQ4628" s="298"/>
      <c r="HOR4628" s="298"/>
      <c r="HOS4628" s="298"/>
      <c r="HOT4628" s="298"/>
      <c r="HOU4628" s="298"/>
      <c r="HOV4628" s="298"/>
      <c r="HOW4628" s="298"/>
      <c r="HOX4628" s="298"/>
      <c r="HOY4628" s="298"/>
      <c r="HOZ4628" s="298"/>
      <c r="HPA4628" s="298"/>
      <c r="HPB4628" s="298"/>
      <c r="HPC4628" s="298"/>
      <c r="HPD4628" s="298"/>
      <c r="HPE4628" s="298"/>
      <c r="HPF4628" s="298"/>
      <c r="HPG4628" s="298"/>
      <c r="HPH4628" s="298"/>
      <c r="HPI4628" s="298"/>
      <c r="HPJ4628" s="298"/>
      <c r="HPK4628" s="298"/>
      <c r="HPL4628" s="298"/>
      <c r="HPM4628" s="298"/>
      <c r="HPN4628" s="298"/>
      <c r="HPO4628" s="298"/>
      <c r="HPP4628" s="298"/>
      <c r="HPQ4628" s="298"/>
      <c r="HPR4628" s="298"/>
      <c r="HPS4628" s="298"/>
      <c r="HPT4628" s="298"/>
      <c r="HPU4628" s="298"/>
      <c r="HPV4628" s="298"/>
      <c r="HPW4628" s="298"/>
      <c r="HPX4628" s="298"/>
      <c r="HPY4628" s="298"/>
      <c r="HPZ4628" s="298"/>
      <c r="HQA4628" s="298"/>
      <c r="HQB4628" s="298"/>
      <c r="HQC4628" s="298"/>
      <c r="HQD4628" s="298"/>
      <c r="HQE4628" s="298"/>
      <c r="HQF4628" s="298"/>
      <c r="HQG4628" s="298"/>
      <c r="HQH4628" s="298"/>
      <c r="HQI4628" s="298"/>
      <c r="HQJ4628" s="298"/>
      <c r="HQK4628" s="298"/>
      <c r="HQL4628" s="298"/>
      <c r="HQM4628" s="298"/>
      <c r="HQN4628" s="298"/>
      <c r="HQO4628" s="298"/>
      <c r="HQP4628" s="298"/>
      <c r="HQQ4628" s="298"/>
      <c r="HQR4628" s="298"/>
      <c r="HQS4628" s="298"/>
      <c r="HQT4628" s="298"/>
      <c r="HQU4628" s="298"/>
      <c r="HQV4628" s="298"/>
      <c r="HQW4628" s="298"/>
      <c r="HQX4628" s="298"/>
      <c r="HQY4628" s="298"/>
      <c r="HQZ4628" s="298"/>
      <c r="HRA4628" s="298"/>
      <c r="HRB4628" s="298"/>
      <c r="HRC4628" s="298"/>
      <c r="HRD4628" s="298"/>
      <c r="HRE4628" s="298"/>
      <c r="HRF4628" s="298"/>
      <c r="HRG4628" s="298"/>
      <c r="HRH4628" s="298"/>
      <c r="HRI4628" s="298"/>
      <c r="HRJ4628" s="298"/>
      <c r="HRK4628" s="298"/>
      <c r="HRL4628" s="298"/>
      <c r="HRM4628" s="298"/>
      <c r="HRN4628" s="298"/>
      <c r="HRO4628" s="298"/>
      <c r="HRP4628" s="298"/>
      <c r="HRQ4628" s="298"/>
      <c r="HRR4628" s="298"/>
      <c r="HRS4628" s="298"/>
      <c r="HRT4628" s="298"/>
      <c r="HRU4628" s="298"/>
      <c r="HRV4628" s="298"/>
      <c r="HRW4628" s="298"/>
      <c r="HRX4628" s="298"/>
      <c r="HRY4628" s="298"/>
      <c r="HRZ4628" s="298"/>
      <c r="HSA4628" s="298"/>
      <c r="HSB4628" s="298"/>
      <c r="HSC4628" s="298"/>
      <c r="HSD4628" s="298"/>
      <c r="HSE4628" s="298"/>
      <c r="HSF4628" s="298"/>
      <c r="HSG4628" s="298"/>
      <c r="HSH4628" s="298"/>
      <c r="HSI4628" s="298"/>
      <c r="HSJ4628" s="298"/>
      <c r="HSK4628" s="298"/>
      <c r="HSL4628" s="298"/>
      <c r="HSM4628" s="298"/>
      <c r="HSN4628" s="298"/>
      <c r="HSO4628" s="298"/>
      <c r="HSP4628" s="298"/>
      <c r="HSQ4628" s="298"/>
      <c r="HSR4628" s="298"/>
      <c r="HSS4628" s="298"/>
      <c r="HST4628" s="298"/>
      <c r="HSU4628" s="298"/>
      <c r="HSV4628" s="298"/>
      <c r="HSW4628" s="298"/>
      <c r="HSX4628" s="298"/>
      <c r="HSY4628" s="298"/>
      <c r="HSZ4628" s="298"/>
      <c r="HTA4628" s="298"/>
      <c r="HTB4628" s="298"/>
      <c r="HTC4628" s="298"/>
      <c r="HTD4628" s="298"/>
      <c r="HTE4628" s="298"/>
      <c r="HTF4628" s="298"/>
      <c r="HTG4628" s="298"/>
      <c r="HTH4628" s="298"/>
      <c r="HTI4628" s="298"/>
      <c r="HTJ4628" s="298"/>
      <c r="HTK4628" s="298"/>
      <c r="HTL4628" s="298"/>
      <c r="HTM4628" s="298"/>
      <c r="HTN4628" s="298"/>
      <c r="HTO4628" s="298"/>
      <c r="HTP4628" s="298"/>
      <c r="HTQ4628" s="298"/>
      <c r="HTR4628" s="298"/>
      <c r="HTS4628" s="298"/>
      <c r="HTT4628" s="298"/>
      <c r="HTU4628" s="298"/>
      <c r="HTV4628" s="298"/>
      <c r="HTW4628" s="298"/>
      <c r="HTX4628" s="298"/>
      <c r="HTY4628" s="298"/>
      <c r="HTZ4628" s="298"/>
      <c r="HUA4628" s="298"/>
      <c r="HUB4628" s="298"/>
      <c r="HUC4628" s="298"/>
      <c r="HUD4628" s="298"/>
      <c r="HUE4628" s="298"/>
      <c r="HUF4628" s="298"/>
      <c r="HUG4628" s="298"/>
      <c r="HUH4628" s="298"/>
      <c r="HUI4628" s="298"/>
      <c r="HUJ4628" s="298"/>
      <c r="HUK4628" s="298"/>
      <c r="HUL4628" s="298"/>
      <c r="HUM4628" s="298"/>
      <c r="HUN4628" s="298"/>
      <c r="HUO4628" s="298"/>
      <c r="HUP4628" s="298"/>
      <c r="HUQ4628" s="298"/>
      <c r="HUR4628" s="298"/>
      <c r="HUS4628" s="298"/>
      <c r="HUT4628" s="298"/>
      <c r="HUU4628" s="298"/>
      <c r="HUV4628" s="298"/>
      <c r="HUW4628" s="298"/>
      <c r="HUX4628" s="298"/>
      <c r="HUY4628" s="298"/>
      <c r="HUZ4628" s="298"/>
      <c r="HVA4628" s="298"/>
      <c r="HVB4628" s="298"/>
      <c r="HVC4628" s="298"/>
      <c r="HVD4628" s="298"/>
      <c r="HVE4628" s="298"/>
      <c r="HVF4628" s="298"/>
      <c r="HVG4628" s="298"/>
      <c r="HVH4628" s="298"/>
      <c r="HVI4628" s="298"/>
      <c r="HVJ4628" s="298"/>
      <c r="HVK4628" s="298"/>
      <c r="HVL4628" s="298"/>
      <c r="HVM4628" s="298"/>
      <c r="HVN4628" s="298"/>
      <c r="HVO4628" s="298"/>
      <c r="HVP4628" s="298"/>
      <c r="HVQ4628" s="298"/>
      <c r="HVR4628" s="298"/>
      <c r="HVS4628" s="298"/>
      <c r="HVT4628" s="298"/>
      <c r="HVU4628" s="298"/>
      <c r="HVV4628" s="298"/>
      <c r="HVW4628" s="298"/>
      <c r="HVX4628" s="298"/>
      <c r="HVY4628" s="298"/>
      <c r="HVZ4628" s="298"/>
      <c r="HWA4628" s="298"/>
      <c r="HWB4628" s="298"/>
      <c r="HWC4628" s="298"/>
      <c r="HWD4628" s="298"/>
      <c r="HWE4628" s="298"/>
      <c r="HWF4628" s="298"/>
      <c r="HWG4628" s="298"/>
      <c r="HWH4628" s="298"/>
      <c r="HWI4628" s="298"/>
      <c r="HWJ4628" s="298"/>
      <c r="HWK4628" s="298"/>
      <c r="HWL4628" s="298"/>
      <c r="HWM4628" s="298"/>
      <c r="HWN4628" s="298"/>
      <c r="HWO4628" s="298"/>
      <c r="HWP4628" s="298"/>
      <c r="HWQ4628" s="298"/>
      <c r="HWR4628" s="298"/>
      <c r="HWS4628" s="298"/>
      <c r="HWT4628" s="298"/>
      <c r="HWU4628" s="298"/>
      <c r="HWV4628" s="298"/>
      <c r="HWW4628" s="298"/>
      <c r="HWX4628" s="298"/>
      <c r="HWY4628" s="298"/>
      <c r="HWZ4628" s="298"/>
      <c r="HXA4628" s="298"/>
      <c r="HXB4628" s="298"/>
      <c r="HXC4628" s="298"/>
      <c r="HXD4628" s="298"/>
      <c r="HXE4628" s="298"/>
      <c r="HXF4628" s="298"/>
      <c r="HXG4628" s="298"/>
      <c r="HXH4628" s="298"/>
      <c r="HXI4628" s="298"/>
      <c r="HXJ4628" s="298"/>
      <c r="HXK4628" s="298"/>
      <c r="HXL4628" s="298"/>
      <c r="HXM4628" s="298"/>
      <c r="HXN4628" s="298"/>
      <c r="HXO4628" s="298"/>
      <c r="HXP4628" s="298"/>
      <c r="HXQ4628" s="298"/>
      <c r="HXR4628" s="298"/>
      <c r="HXS4628" s="298"/>
      <c r="HXT4628" s="298"/>
      <c r="HXU4628" s="298"/>
      <c r="HXV4628" s="298"/>
      <c r="HXW4628" s="298"/>
      <c r="HXX4628" s="298"/>
      <c r="HXY4628" s="298"/>
      <c r="HXZ4628" s="298"/>
      <c r="HYA4628" s="298"/>
      <c r="HYB4628" s="298"/>
      <c r="HYC4628" s="298"/>
      <c r="HYD4628" s="298"/>
      <c r="HYE4628" s="298"/>
      <c r="HYF4628" s="298"/>
      <c r="HYG4628" s="298"/>
      <c r="HYH4628" s="298"/>
      <c r="HYI4628" s="298"/>
      <c r="HYJ4628" s="298"/>
      <c r="HYK4628" s="298"/>
      <c r="HYL4628" s="298"/>
      <c r="HYM4628" s="298"/>
      <c r="HYN4628" s="298"/>
      <c r="HYO4628" s="298"/>
      <c r="HYP4628" s="298"/>
      <c r="HYQ4628" s="298"/>
      <c r="HYR4628" s="298"/>
      <c r="HYS4628" s="298"/>
      <c r="HYT4628" s="298"/>
      <c r="HYU4628" s="298"/>
      <c r="HYV4628" s="298"/>
      <c r="HYW4628" s="298"/>
      <c r="HYX4628" s="298"/>
      <c r="HYY4628" s="298"/>
      <c r="HYZ4628" s="298"/>
      <c r="HZA4628" s="298"/>
      <c r="HZB4628" s="298"/>
      <c r="HZC4628" s="298"/>
      <c r="HZD4628" s="298"/>
      <c r="HZE4628" s="298"/>
      <c r="HZF4628" s="298"/>
      <c r="HZG4628" s="298"/>
      <c r="HZH4628" s="298"/>
      <c r="HZI4628" s="298"/>
      <c r="HZJ4628" s="298"/>
      <c r="HZK4628" s="298"/>
      <c r="HZL4628" s="298"/>
      <c r="HZM4628" s="298"/>
      <c r="HZN4628" s="298"/>
      <c r="HZO4628" s="298"/>
      <c r="HZP4628" s="298"/>
      <c r="HZQ4628" s="298"/>
      <c r="HZR4628" s="298"/>
      <c r="HZS4628" s="298"/>
      <c r="HZT4628" s="298"/>
      <c r="HZU4628" s="298"/>
      <c r="HZV4628" s="298"/>
      <c r="HZW4628" s="298"/>
      <c r="HZX4628" s="298"/>
      <c r="HZY4628" s="298"/>
      <c r="HZZ4628" s="298"/>
      <c r="IAA4628" s="298"/>
      <c r="IAB4628" s="298"/>
      <c r="IAC4628" s="298"/>
      <c r="IAD4628" s="298"/>
      <c r="IAE4628" s="298"/>
      <c r="IAF4628" s="298"/>
      <c r="IAG4628" s="298"/>
      <c r="IAH4628" s="298"/>
      <c r="IAI4628" s="298"/>
      <c r="IAJ4628" s="298"/>
      <c r="IAK4628" s="298"/>
      <c r="IAL4628" s="298"/>
      <c r="IAM4628" s="298"/>
      <c r="IAN4628" s="298"/>
      <c r="IAO4628" s="298"/>
      <c r="IAP4628" s="298"/>
      <c r="IAQ4628" s="298"/>
      <c r="IAR4628" s="298"/>
      <c r="IAS4628" s="298"/>
      <c r="IAT4628" s="298"/>
      <c r="IAU4628" s="298"/>
      <c r="IAV4628" s="298"/>
      <c r="IAW4628" s="298"/>
      <c r="IAX4628" s="298"/>
      <c r="IAY4628" s="298"/>
      <c r="IAZ4628" s="298"/>
      <c r="IBA4628" s="298"/>
      <c r="IBB4628" s="298"/>
      <c r="IBC4628" s="298"/>
      <c r="IBD4628" s="298"/>
      <c r="IBE4628" s="298"/>
      <c r="IBF4628" s="298"/>
      <c r="IBG4628" s="298"/>
      <c r="IBH4628" s="298"/>
      <c r="IBI4628" s="298"/>
      <c r="IBJ4628" s="298"/>
      <c r="IBK4628" s="298"/>
      <c r="IBL4628" s="298"/>
      <c r="IBM4628" s="298"/>
      <c r="IBN4628" s="298"/>
      <c r="IBO4628" s="298"/>
      <c r="IBP4628" s="298"/>
      <c r="IBQ4628" s="298"/>
      <c r="IBR4628" s="298"/>
      <c r="IBS4628" s="298"/>
      <c r="IBT4628" s="298"/>
      <c r="IBU4628" s="298"/>
      <c r="IBV4628" s="298"/>
      <c r="IBW4628" s="298"/>
      <c r="IBX4628" s="298"/>
      <c r="IBY4628" s="298"/>
      <c r="IBZ4628" s="298"/>
      <c r="ICA4628" s="298"/>
      <c r="ICB4628" s="298"/>
      <c r="ICC4628" s="298"/>
      <c r="ICD4628" s="298"/>
      <c r="ICE4628" s="298"/>
      <c r="ICF4628" s="298"/>
      <c r="ICG4628" s="298"/>
      <c r="ICH4628" s="298"/>
      <c r="ICI4628" s="298"/>
      <c r="ICJ4628" s="298"/>
      <c r="ICK4628" s="298"/>
      <c r="ICL4628" s="298"/>
      <c r="ICM4628" s="298"/>
      <c r="ICN4628" s="298"/>
      <c r="ICO4628" s="298"/>
      <c r="ICP4628" s="298"/>
      <c r="ICQ4628" s="298"/>
      <c r="ICR4628" s="298"/>
      <c r="ICS4628" s="298"/>
      <c r="ICT4628" s="298"/>
      <c r="ICU4628" s="298"/>
      <c r="ICV4628" s="298"/>
      <c r="ICW4628" s="298"/>
      <c r="ICX4628" s="298"/>
      <c r="ICY4628" s="298"/>
      <c r="ICZ4628" s="298"/>
      <c r="IDA4628" s="298"/>
      <c r="IDB4628" s="298"/>
      <c r="IDC4628" s="298"/>
      <c r="IDD4628" s="298"/>
      <c r="IDE4628" s="298"/>
      <c r="IDF4628" s="298"/>
      <c r="IDG4628" s="298"/>
      <c r="IDH4628" s="298"/>
      <c r="IDI4628" s="298"/>
      <c r="IDJ4628" s="298"/>
      <c r="IDK4628" s="298"/>
      <c r="IDL4628" s="298"/>
      <c r="IDM4628" s="298"/>
      <c r="IDN4628" s="298"/>
      <c r="IDO4628" s="298"/>
      <c r="IDP4628" s="298"/>
      <c r="IDQ4628" s="298"/>
      <c r="IDR4628" s="298"/>
      <c r="IDS4628" s="298"/>
      <c r="IDT4628" s="298"/>
      <c r="IDU4628" s="298"/>
      <c r="IDV4628" s="298"/>
      <c r="IDW4628" s="298"/>
      <c r="IDX4628" s="298"/>
      <c r="IDY4628" s="298"/>
      <c r="IDZ4628" s="298"/>
      <c r="IEA4628" s="298"/>
      <c r="IEB4628" s="298"/>
      <c r="IEC4628" s="298"/>
      <c r="IED4628" s="298"/>
      <c r="IEE4628" s="298"/>
      <c r="IEF4628" s="298"/>
      <c r="IEG4628" s="298"/>
      <c r="IEH4628" s="298"/>
      <c r="IEI4628" s="298"/>
      <c r="IEJ4628" s="298"/>
      <c r="IEK4628" s="298"/>
      <c r="IEL4628" s="298"/>
      <c r="IEM4628" s="298"/>
      <c r="IEN4628" s="298"/>
      <c r="IEO4628" s="298"/>
      <c r="IEP4628" s="298"/>
      <c r="IEQ4628" s="298"/>
      <c r="IER4628" s="298"/>
      <c r="IES4628" s="298"/>
      <c r="IET4628" s="298"/>
      <c r="IEU4628" s="298"/>
      <c r="IEV4628" s="298"/>
      <c r="IEW4628" s="298"/>
      <c r="IEX4628" s="298"/>
      <c r="IEY4628" s="298"/>
      <c r="IEZ4628" s="298"/>
      <c r="IFA4628" s="298"/>
      <c r="IFB4628" s="298"/>
      <c r="IFC4628" s="298"/>
      <c r="IFD4628" s="298"/>
      <c r="IFE4628" s="298"/>
      <c r="IFF4628" s="298"/>
      <c r="IFG4628" s="298"/>
      <c r="IFH4628" s="298"/>
      <c r="IFI4628" s="298"/>
      <c r="IFJ4628" s="298"/>
      <c r="IFK4628" s="298"/>
      <c r="IFL4628" s="298"/>
      <c r="IFM4628" s="298"/>
      <c r="IFN4628" s="298"/>
      <c r="IFO4628" s="298"/>
      <c r="IFP4628" s="298"/>
      <c r="IFQ4628" s="298"/>
      <c r="IFR4628" s="298"/>
      <c r="IFS4628" s="298"/>
      <c r="IFT4628" s="298"/>
      <c r="IFU4628" s="298"/>
      <c r="IFV4628" s="298"/>
      <c r="IFW4628" s="298"/>
      <c r="IFX4628" s="298"/>
      <c r="IFY4628" s="298"/>
      <c r="IFZ4628" s="298"/>
      <c r="IGA4628" s="298"/>
      <c r="IGB4628" s="298"/>
      <c r="IGC4628" s="298"/>
      <c r="IGD4628" s="298"/>
      <c r="IGE4628" s="298"/>
      <c r="IGF4628" s="298"/>
      <c r="IGG4628" s="298"/>
      <c r="IGH4628" s="298"/>
      <c r="IGI4628" s="298"/>
      <c r="IGJ4628" s="298"/>
      <c r="IGK4628" s="298"/>
      <c r="IGL4628" s="298"/>
      <c r="IGM4628" s="298"/>
      <c r="IGN4628" s="298"/>
      <c r="IGO4628" s="298"/>
      <c r="IGP4628" s="298"/>
      <c r="IGQ4628" s="298"/>
      <c r="IGR4628" s="298"/>
      <c r="IGS4628" s="298"/>
      <c r="IGT4628" s="298"/>
      <c r="IGU4628" s="298"/>
      <c r="IGV4628" s="298"/>
      <c r="IGW4628" s="298"/>
      <c r="IGX4628" s="298"/>
      <c r="IGY4628" s="298"/>
      <c r="IGZ4628" s="298"/>
      <c r="IHA4628" s="298"/>
      <c r="IHB4628" s="298"/>
      <c r="IHC4628" s="298"/>
      <c r="IHD4628" s="298"/>
      <c r="IHE4628" s="298"/>
      <c r="IHF4628" s="298"/>
      <c r="IHG4628" s="298"/>
      <c r="IHH4628" s="298"/>
      <c r="IHI4628" s="298"/>
      <c r="IHJ4628" s="298"/>
      <c r="IHK4628" s="298"/>
      <c r="IHL4628" s="298"/>
      <c r="IHM4628" s="298"/>
      <c r="IHN4628" s="298"/>
      <c r="IHO4628" s="298"/>
      <c r="IHP4628" s="298"/>
      <c r="IHQ4628" s="298"/>
      <c r="IHR4628" s="298"/>
      <c r="IHS4628" s="298"/>
      <c r="IHT4628" s="298"/>
      <c r="IHU4628" s="298"/>
      <c r="IHV4628" s="298"/>
      <c r="IHW4628" s="298"/>
      <c r="IHX4628" s="298"/>
      <c r="IHY4628" s="298"/>
      <c r="IHZ4628" s="298"/>
      <c r="IIA4628" s="298"/>
      <c r="IIB4628" s="298"/>
      <c r="IIC4628" s="298"/>
      <c r="IID4628" s="298"/>
      <c r="IIE4628" s="298"/>
      <c r="IIF4628" s="298"/>
      <c r="IIG4628" s="298"/>
      <c r="IIH4628" s="298"/>
      <c r="III4628" s="298"/>
      <c r="IIJ4628" s="298"/>
      <c r="IIK4628" s="298"/>
      <c r="IIL4628" s="298"/>
      <c r="IIM4628" s="298"/>
      <c r="IIN4628" s="298"/>
      <c r="IIO4628" s="298"/>
      <c r="IIP4628" s="298"/>
      <c r="IIQ4628" s="298"/>
      <c r="IIR4628" s="298"/>
      <c r="IIS4628" s="298"/>
      <c r="IIT4628" s="298"/>
      <c r="IIU4628" s="298"/>
      <c r="IIV4628" s="298"/>
      <c r="IIW4628" s="298"/>
      <c r="IIX4628" s="298"/>
      <c r="IIY4628" s="298"/>
      <c r="IIZ4628" s="298"/>
      <c r="IJA4628" s="298"/>
      <c r="IJB4628" s="298"/>
      <c r="IJC4628" s="298"/>
      <c r="IJD4628" s="298"/>
      <c r="IJE4628" s="298"/>
      <c r="IJF4628" s="298"/>
      <c r="IJG4628" s="298"/>
      <c r="IJH4628" s="298"/>
      <c r="IJI4628" s="298"/>
      <c r="IJJ4628" s="298"/>
      <c r="IJK4628" s="298"/>
      <c r="IJL4628" s="298"/>
      <c r="IJM4628" s="298"/>
      <c r="IJN4628" s="298"/>
      <c r="IJO4628" s="298"/>
      <c r="IJP4628" s="298"/>
      <c r="IJQ4628" s="298"/>
      <c r="IJR4628" s="298"/>
      <c r="IJS4628" s="298"/>
      <c r="IJT4628" s="298"/>
      <c r="IJU4628" s="298"/>
      <c r="IJV4628" s="298"/>
      <c r="IJW4628" s="298"/>
      <c r="IJX4628" s="298"/>
      <c r="IJY4628" s="298"/>
      <c r="IJZ4628" s="298"/>
      <c r="IKA4628" s="298"/>
      <c r="IKB4628" s="298"/>
      <c r="IKC4628" s="298"/>
      <c r="IKD4628" s="298"/>
      <c r="IKE4628" s="298"/>
      <c r="IKF4628" s="298"/>
      <c r="IKG4628" s="298"/>
      <c r="IKH4628" s="298"/>
      <c r="IKI4628" s="298"/>
      <c r="IKJ4628" s="298"/>
      <c r="IKK4628" s="298"/>
      <c r="IKL4628" s="298"/>
      <c r="IKM4628" s="298"/>
      <c r="IKN4628" s="298"/>
      <c r="IKO4628" s="298"/>
      <c r="IKP4628" s="298"/>
      <c r="IKQ4628" s="298"/>
      <c r="IKR4628" s="298"/>
      <c r="IKS4628" s="298"/>
      <c r="IKT4628" s="298"/>
      <c r="IKU4628" s="298"/>
      <c r="IKV4628" s="298"/>
      <c r="IKW4628" s="298"/>
      <c r="IKX4628" s="298"/>
      <c r="IKY4628" s="298"/>
      <c r="IKZ4628" s="298"/>
      <c r="ILA4628" s="298"/>
      <c r="ILB4628" s="298"/>
      <c r="ILC4628" s="298"/>
      <c r="ILD4628" s="298"/>
      <c r="ILE4628" s="298"/>
      <c r="ILF4628" s="298"/>
      <c r="ILG4628" s="298"/>
      <c r="ILH4628" s="298"/>
      <c r="ILI4628" s="298"/>
      <c r="ILJ4628" s="298"/>
      <c r="ILK4628" s="298"/>
      <c r="ILL4628" s="298"/>
      <c r="ILM4628" s="298"/>
      <c r="ILN4628" s="298"/>
      <c r="ILO4628" s="298"/>
      <c r="ILP4628" s="298"/>
      <c r="ILQ4628" s="298"/>
      <c r="ILR4628" s="298"/>
      <c r="ILS4628" s="298"/>
      <c r="ILT4628" s="298"/>
      <c r="ILU4628" s="298"/>
      <c r="ILV4628" s="298"/>
      <c r="ILW4628" s="298"/>
      <c r="ILX4628" s="298"/>
      <c r="ILY4628" s="298"/>
      <c r="ILZ4628" s="298"/>
      <c r="IMA4628" s="298"/>
      <c r="IMB4628" s="298"/>
      <c r="IMC4628" s="298"/>
      <c r="IMD4628" s="298"/>
      <c r="IME4628" s="298"/>
      <c r="IMF4628" s="298"/>
      <c r="IMG4628" s="298"/>
      <c r="IMH4628" s="298"/>
      <c r="IMI4628" s="298"/>
      <c r="IMJ4628" s="298"/>
      <c r="IMK4628" s="298"/>
      <c r="IML4628" s="298"/>
      <c r="IMM4628" s="298"/>
      <c r="IMN4628" s="298"/>
      <c r="IMO4628" s="298"/>
      <c r="IMP4628" s="298"/>
      <c r="IMQ4628" s="298"/>
      <c r="IMR4628" s="298"/>
      <c r="IMS4628" s="298"/>
      <c r="IMT4628" s="298"/>
      <c r="IMU4628" s="298"/>
      <c r="IMV4628" s="298"/>
      <c r="IMW4628" s="298"/>
      <c r="IMX4628" s="298"/>
      <c r="IMY4628" s="298"/>
      <c r="IMZ4628" s="298"/>
      <c r="INA4628" s="298"/>
      <c r="INB4628" s="298"/>
      <c r="INC4628" s="298"/>
      <c r="IND4628" s="298"/>
      <c r="INE4628" s="298"/>
      <c r="INF4628" s="298"/>
      <c r="ING4628" s="298"/>
      <c r="INH4628" s="298"/>
      <c r="INI4628" s="298"/>
      <c r="INJ4628" s="298"/>
      <c r="INK4628" s="298"/>
      <c r="INL4628" s="298"/>
      <c r="INM4628" s="298"/>
      <c r="INN4628" s="298"/>
      <c r="INO4628" s="298"/>
      <c r="INP4628" s="298"/>
      <c r="INQ4628" s="298"/>
      <c r="INR4628" s="298"/>
      <c r="INS4628" s="298"/>
      <c r="INT4628" s="298"/>
      <c r="INU4628" s="298"/>
      <c r="INV4628" s="298"/>
      <c r="INW4628" s="298"/>
      <c r="INX4628" s="298"/>
      <c r="INY4628" s="298"/>
      <c r="INZ4628" s="298"/>
      <c r="IOA4628" s="298"/>
      <c r="IOB4628" s="298"/>
      <c r="IOC4628" s="298"/>
      <c r="IOD4628" s="298"/>
      <c r="IOE4628" s="298"/>
      <c r="IOF4628" s="298"/>
      <c r="IOG4628" s="298"/>
      <c r="IOH4628" s="298"/>
      <c r="IOI4628" s="298"/>
      <c r="IOJ4628" s="298"/>
      <c r="IOK4628" s="298"/>
      <c r="IOL4628" s="298"/>
      <c r="IOM4628" s="298"/>
      <c r="ION4628" s="298"/>
      <c r="IOO4628" s="298"/>
      <c r="IOP4628" s="298"/>
      <c r="IOQ4628" s="298"/>
      <c r="IOR4628" s="298"/>
      <c r="IOS4628" s="298"/>
      <c r="IOT4628" s="298"/>
      <c r="IOU4628" s="298"/>
      <c r="IOV4628" s="298"/>
      <c r="IOW4628" s="298"/>
      <c r="IOX4628" s="298"/>
      <c r="IOY4628" s="298"/>
      <c r="IOZ4628" s="298"/>
      <c r="IPA4628" s="298"/>
      <c r="IPB4628" s="298"/>
      <c r="IPC4628" s="298"/>
      <c r="IPD4628" s="298"/>
      <c r="IPE4628" s="298"/>
      <c r="IPF4628" s="298"/>
      <c r="IPG4628" s="298"/>
      <c r="IPH4628" s="298"/>
      <c r="IPI4628" s="298"/>
      <c r="IPJ4628" s="298"/>
      <c r="IPK4628" s="298"/>
      <c r="IPL4628" s="298"/>
      <c r="IPM4628" s="298"/>
      <c r="IPN4628" s="298"/>
      <c r="IPO4628" s="298"/>
      <c r="IPP4628" s="298"/>
      <c r="IPQ4628" s="298"/>
      <c r="IPR4628" s="298"/>
      <c r="IPS4628" s="298"/>
      <c r="IPT4628" s="298"/>
      <c r="IPU4628" s="298"/>
      <c r="IPV4628" s="298"/>
      <c r="IPW4628" s="298"/>
      <c r="IPX4628" s="298"/>
      <c r="IPY4628" s="298"/>
      <c r="IPZ4628" s="298"/>
      <c r="IQA4628" s="298"/>
      <c r="IQB4628" s="298"/>
      <c r="IQC4628" s="298"/>
      <c r="IQD4628" s="298"/>
      <c r="IQE4628" s="298"/>
      <c r="IQF4628" s="298"/>
      <c r="IQG4628" s="298"/>
      <c r="IQH4628" s="298"/>
      <c r="IQI4628" s="298"/>
      <c r="IQJ4628" s="298"/>
      <c r="IQK4628" s="298"/>
      <c r="IQL4628" s="298"/>
      <c r="IQM4628" s="298"/>
      <c r="IQN4628" s="298"/>
      <c r="IQO4628" s="298"/>
      <c r="IQP4628" s="298"/>
      <c r="IQQ4628" s="298"/>
      <c r="IQR4628" s="298"/>
      <c r="IQS4628" s="298"/>
      <c r="IQT4628" s="298"/>
      <c r="IQU4628" s="298"/>
      <c r="IQV4628" s="298"/>
      <c r="IQW4628" s="298"/>
      <c r="IQX4628" s="298"/>
      <c r="IQY4628" s="298"/>
      <c r="IQZ4628" s="298"/>
      <c r="IRA4628" s="298"/>
      <c r="IRB4628" s="298"/>
      <c r="IRC4628" s="298"/>
      <c r="IRD4628" s="298"/>
      <c r="IRE4628" s="298"/>
      <c r="IRF4628" s="298"/>
      <c r="IRG4628" s="298"/>
      <c r="IRH4628" s="298"/>
      <c r="IRI4628" s="298"/>
      <c r="IRJ4628" s="298"/>
      <c r="IRK4628" s="298"/>
      <c r="IRL4628" s="298"/>
      <c r="IRM4628" s="298"/>
      <c r="IRN4628" s="298"/>
      <c r="IRO4628" s="298"/>
      <c r="IRP4628" s="298"/>
      <c r="IRQ4628" s="298"/>
      <c r="IRR4628" s="298"/>
      <c r="IRS4628" s="298"/>
      <c r="IRT4628" s="298"/>
      <c r="IRU4628" s="298"/>
      <c r="IRV4628" s="298"/>
      <c r="IRW4628" s="298"/>
      <c r="IRX4628" s="298"/>
      <c r="IRY4628" s="298"/>
      <c r="IRZ4628" s="298"/>
      <c r="ISA4628" s="298"/>
      <c r="ISB4628" s="298"/>
      <c r="ISC4628" s="298"/>
      <c r="ISD4628" s="298"/>
      <c r="ISE4628" s="298"/>
      <c r="ISF4628" s="298"/>
      <c r="ISG4628" s="298"/>
      <c r="ISH4628" s="298"/>
      <c r="ISI4628" s="298"/>
      <c r="ISJ4628" s="298"/>
      <c r="ISK4628" s="298"/>
      <c r="ISL4628" s="298"/>
      <c r="ISM4628" s="298"/>
      <c r="ISN4628" s="298"/>
      <c r="ISO4628" s="298"/>
      <c r="ISP4628" s="298"/>
      <c r="ISQ4628" s="298"/>
      <c r="ISR4628" s="298"/>
      <c r="ISS4628" s="298"/>
      <c r="IST4628" s="298"/>
      <c r="ISU4628" s="298"/>
      <c r="ISV4628" s="298"/>
      <c r="ISW4628" s="298"/>
      <c r="ISX4628" s="298"/>
      <c r="ISY4628" s="298"/>
      <c r="ISZ4628" s="298"/>
      <c r="ITA4628" s="298"/>
      <c r="ITB4628" s="298"/>
      <c r="ITC4628" s="298"/>
      <c r="ITD4628" s="298"/>
      <c r="ITE4628" s="298"/>
      <c r="ITF4628" s="298"/>
      <c r="ITG4628" s="298"/>
      <c r="ITH4628" s="298"/>
      <c r="ITI4628" s="298"/>
      <c r="ITJ4628" s="298"/>
      <c r="ITK4628" s="298"/>
      <c r="ITL4628" s="298"/>
      <c r="ITM4628" s="298"/>
      <c r="ITN4628" s="298"/>
      <c r="ITO4628" s="298"/>
      <c r="ITP4628" s="298"/>
      <c r="ITQ4628" s="298"/>
      <c r="ITR4628" s="298"/>
      <c r="ITS4628" s="298"/>
      <c r="ITT4628" s="298"/>
      <c r="ITU4628" s="298"/>
      <c r="ITV4628" s="298"/>
      <c r="ITW4628" s="298"/>
      <c r="ITX4628" s="298"/>
      <c r="ITY4628" s="298"/>
      <c r="ITZ4628" s="298"/>
      <c r="IUA4628" s="298"/>
      <c r="IUB4628" s="298"/>
      <c r="IUC4628" s="298"/>
      <c r="IUD4628" s="298"/>
      <c r="IUE4628" s="298"/>
      <c r="IUF4628" s="298"/>
      <c r="IUG4628" s="298"/>
      <c r="IUH4628" s="298"/>
      <c r="IUI4628" s="298"/>
      <c r="IUJ4628" s="298"/>
      <c r="IUK4628" s="298"/>
      <c r="IUL4628" s="298"/>
      <c r="IUM4628" s="298"/>
      <c r="IUN4628" s="298"/>
      <c r="IUO4628" s="298"/>
      <c r="IUP4628" s="298"/>
      <c r="IUQ4628" s="298"/>
      <c r="IUR4628" s="298"/>
      <c r="IUS4628" s="298"/>
      <c r="IUT4628" s="298"/>
      <c r="IUU4628" s="298"/>
      <c r="IUV4628" s="298"/>
      <c r="IUW4628" s="298"/>
      <c r="IUX4628" s="298"/>
      <c r="IUY4628" s="298"/>
      <c r="IUZ4628" s="298"/>
      <c r="IVA4628" s="298"/>
      <c r="IVB4628" s="298"/>
      <c r="IVC4628" s="298"/>
      <c r="IVD4628" s="298"/>
      <c r="IVE4628" s="298"/>
      <c r="IVF4628" s="298"/>
      <c r="IVG4628" s="298"/>
      <c r="IVH4628" s="298"/>
      <c r="IVI4628" s="298"/>
      <c r="IVJ4628" s="298"/>
      <c r="IVK4628" s="298"/>
      <c r="IVL4628" s="298"/>
      <c r="IVM4628" s="298"/>
      <c r="IVN4628" s="298"/>
      <c r="IVO4628" s="298"/>
      <c r="IVP4628" s="298"/>
      <c r="IVQ4628" s="298"/>
      <c r="IVR4628" s="298"/>
      <c r="IVS4628" s="298"/>
      <c r="IVT4628" s="298"/>
      <c r="IVU4628" s="298"/>
      <c r="IVV4628" s="298"/>
      <c r="IVW4628" s="298"/>
      <c r="IVX4628" s="298"/>
      <c r="IVY4628" s="298"/>
      <c r="IVZ4628" s="298"/>
      <c r="IWA4628" s="298"/>
      <c r="IWB4628" s="298"/>
      <c r="IWC4628" s="298"/>
      <c r="IWD4628" s="298"/>
      <c r="IWE4628" s="298"/>
      <c r="IWF4628" s="298"/>
      <c r="IWG4628" s="298"/>
      <c r="IWH4628" s="298"/>
      <c r="IWI4628" s="298"/>
      <c r="IWJ4628" s="298"/>
      <c r="IWK4628" s="298"/>
      <c r="IWL4628" s="298"/>
      <c r="IWM4628" s="298"/>
      <c r="IWN4628" s="298"/>
      <c r="IWO4628" s="298"/>
      <c r="IWP4628" s="298"/>
      <c r="IWQ4628" s="298"/>
      <c r="IWR4628" s="298"/>
      <c r="IWS4628" s="298"/>
      <c r="IWT4628" s="298"/>
      <c r="IWU4628" s="298"/>
      <c r="IWV4628" s="298"/>
      <c r="IWW4628" s="298"/>
      <c r="IWX4628" s="298"/>
      <c r="IWY4628" s="298"/>
      <c r="IWZ4628" s="298"/>
      <c r="IXA4628" s="298"/>
      <c r="IXB4628" s="298"/>
      <c r="IXC4628" s="298"/>
      <c r="IXD4628" s="298"/>
      <c r="IXE4628" s="298"/>
      <c r="IXF4628" s="298"/>
      <c r="IXG4628" s="298"/>
      <c r="IXH4628" s="298"/>
      <c r="IXI4628" s="298"/>
      <c r="IXJ4628" s="298"/>
      <c r="IXK4628" s="298"/>
      <c r="IXL4628" s="298"/>
      <c r="IXM4628" s="298"/>
      <c r="IXN4628" s="298"/>
      <c r="IXO4628" s="298"/>
      <c r="IXP4628" s="298"/>
      <c r="IXQ4628" s="298"/>
      <c r="IXR4628" s="298"/>
      <c r="IXS4628" s="298"/>
      <c r="IXT4628" s="298"/>
      <c r="IXU4628" s="298"/>
      <c r="IXV4628" s="298"/>
      <c r="IXW4628" s="298"/>
      <c r="IXX4628" s="298"/>
      <c r="IXY4628" s="298"/>
      <c r="IXZ4628" s="298"/>
      <c r="IYA4628" s="298"/>
      <c r="IYB4628" s="298"/>
      <c r="IYC4628" s="298"/>
      <c r="IYD4628" s="298"/>
      <c r="IYE4628" s="298"/>
      <c r="IYF4628" s="298"/>
      <c r="IYG4628" s="298"/>
      <c r="IYH4628" s="298"/>
      <c r="IYI4628" s="298"/>
      <c r="IYJ4628" s="298"/>
      <c r="IYK4628" s="298"/>
      <c r="IYL4628" s="298"/>
      <c r="IYM4628" s="298"/>
      <c r="IYN4628" s="298"/>
      <c r="IYO4628" s="298"/>
      <c r="IYP4628" s="298"/>
      <c r="IYQ4628" s="298"/>
      <c r="IYR4628" s="298"/>
      <c r="IYS4628" s="298"/>
      <c r="IYT4628" s="298"/>
      <c r="IYU4628" s="298"/>
      <c r="IYV4628" s="298"/>
      <c r="IYW4628" s="298"/>
      <c r="IYX4628" s="298"/>
      <c r="IYY4628" s="298"/>
      <c r="IYZ4628" s="298"/>
      <c r="IZA4628" s="298"/>
      <c r="IZB4628" s="298"/>
      <c r="IZC4628" s="298"/>
      <c r="IZD4628" s="298"/>
      <c r="IZE4628" s="298"/>
      <c r="IZF4628" s="298"/>
      <c r="IZG4628" s="298"/>
      <c r="IZH4628" s="298"/>
      <c r="IZI4628" s="298"/>
      <c r="IZJ4628" s="298"/>
      <c r="IZK4628" s="298"/>
      <c r="IZL4628" s="298"/>
      <c r="IZM4628" s="298"/>
      <c r="IZN4628" s="298"/>
      <c r="IZO4628" s="298"/>
      <c r="IZP4628" s="298"/>
      <c r="IZQ4628" s="298"/>
      <c r="IZR4628" s="298"/>
      <c r="IZS4628" s="298"/>
      <c r="IZT4628" s="298"/>
      <c r="IZU4628" s="298"/>
      <c r="IZV4628" s="298"/>
      <c r="IZW4628" s="298"/>
      <c r="IZX4628" s="298"/>
      <c r="IZY4628" s="298"/>
      <c r="IZZ4628" s="298"/>
      <c r="JAA4628" s="298"/>
      <c r="JAB4628" s="298"/>
      <c r="JAC4628" s="298"/>
      <c r="JAD4628" s="298"/>
      <c r="JAE4628" s="298"/>
      <c r="JAF4628" s="298"/>
      <c r="JAG4628" s="298"/>
      <c r="JAH4628" s="298"/>
      <c r="JAI4628" s="298"/>
      <c r="JAJ4628" s="298"/>
      <c r="JAK4628" s="298"/>
      <c r="JAL4628" s="298"/>
      <c r="JAM4628" s="298"/>
      <c r="JAN4628" s="298"/>
      <c r="JAO4628" s="298"/>
      <c r="JAP4628" s="298"/>
      <c r="JAQ4628" s="298"/>
      <c r="JAR4628" s="298"/>
      <c r="JAS4628" s="298"/>
      <c r="JAT4628" s="298"/>
      <c r="JAU4628" s="298"/>
      <c r="JAV4628" s="298"/>
      <c r="JAW4628" s="298"/>
      <c r="JAX4628" s="298"/>
      <c r="JAY4628" s="298"/>
      <c r="JAZ4628" s="298"/>
      <c r="JBA4628" s="298"/>
      <c r="JBB4628" s="298"/>
      <c r="JBC4628" s="298"/>
      <c r="JBD4628" s="298"/>
      <c r="JBE4628" s="298"/>
      <c r="JBF4628" s="298"/>
      <c r="JBG4628" s="298"/>
      <c r="JBH4628" s="298"/>
      <c r="JBI4628" s="298"/>
      <c r="JBJ4628" s="298"/>
      <c r="JBK4628" s="298"/>
      <c r="JBL4628" s="298"/>
      <c r="JBM4628" s="298"/>
      <c r="JBN4628" s="298"/>
      <c r="JBO4628" s="298"/>
      <c r="JBP4628" s="298"/>
      <c r="JBQ4628" s="298"/>
      <c r="JBR4628" s="298"/>
      <c r="JBS4628" s="298"/>
      <c r="JBT4628" s="298"/>
      <c r="JBU4628" s="298"/>
      <c r="JBV4628" s="298"/>
      <c r="JBW4628" s="298"/>
      <c r="JBX4628" s="298"/>
      <c r="JBY4628" s="298"/>
      <c r="JBZ4628" s="298"/>
      <c r="JCA4628" s="298"/>
      <c r="JCB4628" s="298"/>
      <c r="JCC4628" s="298"/>
      <c r="JCD4628" s="298"/>
      <c r="JCE4628" s="298"/>
      <c r="JCF4628" s="298"/>
      <c r="JCG4628" s="298"/>
      <c r="JCH4628" s="298"/>
      <c r="JCI4628" s="298"/>
      <c r="JCJ4628" s="298"/>
      <c r="JCK4628" s="298"/>
      <c r="JCL4628" s="298"/>
      <c r="JCM4628" s="298"/>
      <c r="JCN4628" s="298"/>
      <c r="JCO4628" s="298"/>
      <c r="JCP4628" s="298"/>
      <c r="JCQ4628" s="298"/>
      <c r="JCR4628" s="298"/>
      <c r="JCS4628" s="298"/>
      <c r="JCT4628" s="298"/>
      <c r="JCU4628" s="298"/>
      <c r="JCV4628" s="298"/>
      <c r="JCW4628" s="298"/>
      <c r="JCX4628" s="298"/>
      <c r="JCY4628" s="298"/>
      <c r="JCZ4628" s="298"/>
      <c r="JDA4628" s="298"/>
      <c r="JDB4628" s="298"/>
      <c r="JDC4628" s="298"/>
      <c r="JDD4628" s="298"/>
      <c r="JDE4628" s="298"/>
      <c r="JDF4628" s="298"/>
      <c r="JDG4628" s="298"/>
      <c r="JDH4628" s="298"/>
      <c r="JDI4628" s="298"/>
      <c r="JDJ4628" s="298"/>
      <c r="JDK4628" s="298"/>
      <c r="JDL4628" s="298"/>
      <c r="JDM4628" s="298"/>
      <c r="JDN4628" s="298"/>
      <c r="JDO4628" s="298"/>
      <c r="JDP4628" s="298"/>
      <c r="JDQ4628" s="298"/>
      <c r="JDR4628" s="298"/>
      <c r="JDS4628" s="298"/>
      <c r="JDT4628" s="298"/>
      <c r="JDU4628" s="298"/>
      <c r="JDV4628" s="298"/>
      <c r="JDW4628" s="298"/>
      <c r="JDX4628" s="298"/>
      <c r="JDY4628" s="298"/>
      <c r="JDZ4628" s="298"/>
      <c r="JEA4628" s="298"/>
      <c r="JEB4628" s="298"/>
      <c r="JEC4628" s="298"/>
      <c r="JED4628" s="298"/>
      <c r="JEE4628" s="298"/>
      <c r="JEF4628" s="298"/>
      <c r="JEG4628" s="298"/>
      <c r="JEH4628" s="298"/>
      <c r="JEI4628" s="298"/>
      <c r="JEJ4628" s="298"/>
      <c r="JEK4628" s="298"/>
      <c r="JEL4628" s="298"/>
      <c r="JEM4628" s="298"/>
      <c r="JEN4628" s="298"/>
      <c r="JEO4628" s="298"/>
      <c r="JEP4628" s="298"/>
      <c r="JEQ4628" s="298"/>
      <c r="JER4628" s="298"/>
      <c r="JES4628" s="298"/>
      <c r="JET4628" s="298"/>
      <c r="JEU4628" s="298"/>
      <c r="JEV4628" s="298"/>
      <c r="JEW4628" s="298"/>
      <c r="JEX4628" s="298"/>
      <c r="JEY4628" s="298"/>
      <c r="JEZ4628" s="298"/>
      <c r="JFA4628" s="298"/>
      <c r="JFB4628" s="298"/>
      <c r="JFC4628" s="298"/>
      <c r="JFD4628" s="298"/>
      <c r="JFE4628" s="298"/>
      <c r="JFF4628" s="298"/>
      <c r="JFG4628" s="298"/>
      <c r="JFH4628" s="298"/>
      <c r="JFI4628" s="298"/>
      <c r="JFJ4628" s="298"/>
      <c r="JFK4628" s="298"/>
      <c r="JFL4628" s="298"/>
      <c r="JFM4628" s="298"/>
      <c r="JFN4628" s="298"/>
      <c r="JFO4628" s="298"/>
      <c r="JFP4628" s="298"/>
      <c r="JFQ4628" s="298"/>
      <c r="JFR4628" s="298"/>
      <c r="JFS4628" s="298"/>
      <c r="JFT4628" s="298"/>
      <c r="JFU4628" s="298"/>
      <c r="JFV4628" s="298"/>
      <c r="JFW4628" s="298"/>
      <c r="JFX4628" s="298"/>
      <c r="JFY4628" s="298"/>
      <c r="JFZ4628" s="298"/>
      <c r="JGA4628" s="298"/>
      <c r="JGB4628" s="298"/>
      <c r="JGC4628" s="298"/>
      <c r="JGD4628" s="298"/>
      <c r="JGE4628" s="298"/>
      <c r="JGF4628" s="298"/>
      <c r="JGG4628" s="298"/>
      <c r="JGH4628" s="298"/>
      <c r="JGI4628" s="298"/>
      <c r="JGJ4628" s="298"/>
      <c r="JGK4628" s="298"/>
      <c r="JGL4628" s="298"/>
      <c r="JGM4628" s="298"/>
      <c r="JGN4628" s="298"/>
      <c r="JGO4628" s="298"/>
      <c r="JGP4628" s="298"/>
      <c r="JGQ4628" s="298"/>
      <c r="JGR4628" s="298"/>
      <c r="JGS4628" s="298"/>
      <c r="JGT4628" s="298"/>
      <c r="JGU4628" s="298"/>
      <c r="JGV4628" s="298"/>
      <c r="JGW4628" s="298"/>
      <c r="JGX4628" s="298"/>
      <c r="JGY4628" s="298"/>
      <c r="JGZ4628" s="298"/>
      <c r="JHA4628" s="298"/>
      <c r="JHB4628" s="298"/>
      <c r="JHC4628" s="298"/>
      <c r="JHD4628" s="298"/>
      <c r="JHE4628" s="298"/>
      <c r="JHF4628" s="298"/>
      <c r="JHG4628" s="298"/>
      <c r="JHH4628" s="298"/>
      <c r="JHI4628" s="298"/>
      <c r="JHJ4628" s="298"/>
      <c r="JHK4628" s="298"/>
      <c r="JHL4628" s="298"/>
      <c r="JHM4628" s="298"/>
      <c r="JHN4628" s="298"/>
      <c r="JHO4628" s="298"/>
      <c r="JHP4628" s="298"/>
      <c r="JHQ4628" s="298"/>
      <c r="JHR4628" s="298"/>
      <c r="JHS4628" s="298"/>
      <c r="JHT4628" s="298"/>
      <c r="JHU4628" s="298"/>
      <c r="JHV4628" s="298"/>
      <c r="JHW4628" s="298"/>
      <c r="JHX4628" s="298"/>
      <c r="JHY4628" s="298"/>
      <c r="JHZ4628" s="298"/>
      <c r="JIA4628" s="298"/>
      <c r="JIB4628" s="298"/>
      <c r="JIC4628" s="298"/>
      <c r="JID4628" s="298"/>
      <c r="JIE4628" s="298"/>
      <c r="JIF4628" s="298"/>
      <c r="JIG4628" s="298"/>
      <c r="JIH4628" s="298"/>
      <c r="JII4628" s="298"/>
      <c r="JIJ4628" s="298"/>
      <c r="JIK4628" s="298"/>
      <c r="JIL4628" s="298"/>
      <c r="JIM4628" s="298"/>
      <c r="JIN4628" s="298"/>
      <c r="JIO4628" s="298"/>
      <c r="JIP4628" s="298"/>
      <c r="JIQ4628" s="298"/>
      <c r="JIR4628" s="298"/>
      <c r="JIS4628" s="298"/>
      <c r="JIT4628" s="298"/>
      <c r="JIU4628" s="298"/>
      <c r="JIV4628" s="298"/>
      <c r="JIW4628" s="298"/>
      <c r="JIX4628" s="298"/>
      <c r="JIY4628" s="298"/>
      <c r="JIZ4628" s="298"/>
      <c r="JJA4628" s="298"/>
      <c r="JJB4628" s="298"/>
      <c r="JJC4628" s="298"/>
      <c r="JJD4628" s="298"/>
      <c r="JJE4628" s="298"/>
      <c r="JJF4628" s="298"/>
      <c r="JJG4628" s="298"/>
      <c r="JJH4628" s="298"/>
      <c r="JJI4628" s="298"/>
      <c r="JJJ4628" s="298"/>
      <c r="JJK4628" s="298"/>
      <c r="JJL4628" s="298"/>
      <c r="JJM4628" s="298"/>
      <c r="JJN4628" s="298"/>
      <c r="JJO4628" s="298"/>
      <c r="JJP4628" s="298"/>
      <c r="JJQ4628" s="298"/>
      <c r="JJR4628" s="298"/>
      <c r="JJS4628" s="298"/>
      <c r="JJT4628" s="298"/>
      <c r="JJU4628" s="298"/>
      <c r="JJV4628" s="298"/>
      <c r="JJW4628" s="298"/>
      <c r="JJX4628" s="298"/>
      <c r="JJY4628" s="298"/>
      <c r="JJZ4628" s="298"/>
      <c r="JKA4628" s="298"/>
      <c r="JKB4628" s="298"/>
      <c r="JKC4628" s="298"/>
      <c r="JKD4628" s="298"/>
      <c r="JKE4628" s="298"/>
      <c r="JKF4628" s="298"/>
      <c r="JKG4628" s="298"/>
      <c r="JKH4628" s="298"/>
      <c r="JKI4628" s="298"/>
      <c r="JKJ4628" s="298"/>
      <c r="JKK4628" s="298"/>
      <c r="JKL4628" s="298"/>
      <c r="JKM4628" s="298"/>
      <c r="JKN4628" s="298"/>
      <c r="JKO4628" s="298"/>
      <c r="JKP4628" s="298"/>
      <c r="JKQ4628" s="298"/>
      <c r="JKR4628" s="298"/>
      <c r="JKS4628" s="298"/>
      <c r="JKT4628" s="298"/>
      <c r="JKU4628" s="298"/>
      <c r="JKV4628" s="298"/>
      <c r="JKW4628" s="298"/>
      <c r="JKX4628" s="298"/>
      <c r="JKY4628" s="298"/>
      <c r="JKZ4628" s="298"/>
      <c r="JLA4628" s="298"/>
      <c r="JLB4628" s="298"/>
      <c r="JLC4628" s="298"/>
      <c r="JLD4628" s="298"/>
      <c r="JLE4628" s="298"/>
      <c r="JLF4628" s="298"/>
      <c r="JLG4628" s="298"/>
      <c r="JLH4628" s="298"/>
      <c r="JLI4628" s="298"/>
      <c r="JLJ4628" s="298"/>
      <c r="JLK4628" s="298"/>
      <c r="JLL4628" s="298"/>
      <c r="JLM4628" s="298"/>
      <c r="JLN4628" s="298"/>
      <c r="JLO4628" s="298"/>
      <c r="JLP4628" s="298"/>
      <c r="JLQ4628" s="298"/>
      <c r="JLR4628" s="298"/>
      <c r="JLS4628" s="298"/>
      <c r="JLT4628" s="298"/>
      <c r="JLU4628" s="298"/>
      <c r="JLV4628" s="298"/>
      <c r="JLW4628" s="298"/>
      <c r="JLX4628" s="298"/>
      <c r="JLY4628" s="298"/>
      <c r="JLZ4628" s="298"/>
      <c r="JMA4628" s="298"/>
      <c r="JMB4628" s="298"/>
      <c r="JMC4628" s="298"/>
      <c r="JMD4628" s="298"/>
      <c r="JME4628" s="298"/>
      <c r="JMF4628" s="298"/>
      <c r="JMG4628" s="298"/>
      <c r="JMH4628" s="298"/>
      <c r="JMI4628" s="298"/>
      <c r="JMJ4628" s="298"/>
      <c r="JMK4628" s="298"/>
      <c r="JML4628" s="298"/>
      <c r="JMM4628" s="298"/>
      <c r="JMN4628" s="298"/>
      <c r="JMO4628" s="298"/>
      <c r="JMP4628" s="298"/>
      <c r="JMQ4628" s="298"/>
      <c r="JMR4628" s="298"/>
      <c r="JMS4628" s="298"/>
      <c r="JMT4628" s="298"/>
      <c r="JMU4628" s="298"/>
      <c r="JMV4628" s="298"/>
      <c r="JMW4628" s="298"/>
      <c r="JMX4628" s="298"/>
      <c r="JMY4628" s="298"/>
      <c r="JMZ4628" s="298"/>
      <c r="JNA4628" s="298"/>
      <c r="JNB4628" s="298"/>
      <c r="JNC4628" s="298"/>
      <c r="JND4628" s="298"/>
      <c r="JNE4628" s="298"/>
      <c r="JNF4628" s="298"/>
      <c r="JNG4628" s="298"/>
      <c r="JNH4628" s="298"/>
      <c r="JNI4628" s="298"/>
      <c r="JNJ4628" s="298"/>
      <c r="JNK4628" s="298"/>
      <c r="JNL4628" s="298"/>
      <c r="JNM4628" s="298"/>
      <c r="JNN4628" s="298"/>
      <c r="JNO4628" s="298"/>
      <c r="JNP4628" s="298"/>
      <c r="JNQ4628" s="298"/>
      <c r="JNR4628" s="298"/>
      <c r="JNS4628" s="298"/>
      <c r="JNT4628" s="298"/>
      <c r="JNU4628" s="298"/>
      <c r="JNV4628" s="298"/>
      <c r="JNW4628" s="298"/>
      <c r="JNX4628" s="298"/>
      <c r="JNY4628" s="298"/>
      <c r="JNZ4628" s="298"/>
      <c r="JOA4628" s="298"/>
      <c r="JOB4628" s="298"/>
      <c r="JOC4628" s="298"/>
      <c r="JOD4628" s="298"/>
      <c r="JOE4628" s="298"/>
      <c r="JOF4628" s="298"/>
      <c r="JOG4628" s="298"/>
      <c r="JOH4628" s="298"/>
      <c r="JOI4628" s="298"/>
      <c r="JOJ4628" s="298"/>
      <c r="JOK4628" s="298"/>
      <c r="JOL4628" s="298"/>
      <c r="JOM4628" s="298"/>
      <c r="JON4628" s="298"/>
      <c r="JOO4628" s="298"/>
      <c r="JOP4628" s="298"/>
      <c r="JOQ4628" s="298"/>
      <c r="JOR4628" s="298"/>
      <c r="JOS4628" s="298"/>
      <c r="JOT4628" s="298"/>
      <c r="JOU4628" s="298"/>
      <c r="JOV4628" s="298"/>
      <c r="JOW4628" s="298"/>
      <c r="JOX4628" s="298"/>
      <c r="JOY4628" s="298"/>
      <c r="JOZ4628" s="298"/>
      <c r="JPA4628" s="298"/>
      <c r="JPB4628" s="298"/>
      <c r="JPC4628" s="298"/>
      <c r="JPD4628" s="298"/>
      <c r="JPE4628" s="298"/>
      <c r="JPF4628" s="298"/>
      <c r="JPG4628" s="298"/>
      <c r="JPH4628" s="298"/>
      <c r="JPI4628" s="298"/>
      <c r="JPJ4628" s="298"/>
      <c r="JPK4628" s="298"/>
      <c r="JPL4628" s="298"/>
      <c r="JPM4628" s="298"/>
      <c r="JPN4628" s="298"/>
      <c r="JPO4628" s="298"/>
      <c r="JPP4628" s="298"/>
      <c r="JPQ4628" s="298"/>
      <c r="JPR4628" s="298"/>
      <c r="JPS4628" s="298"/>
      <c r="JPT4628" s="298"/>
      <c r="JPU4628" s="298"/>
      <c r="JPV4628" s="298"/>
      <c r="JPW4628" s="298"/>
      <c r="JPX4628" s="298"/>
      <c r="JPY4628" s="298"/>
      <c r="JPZ4628" s="298"/>
      <c r="JQA4628" s="298"/>
      <c r="JQB4628" s="298"/>
      <c r="JQC4628" s="298"/>
      <c r="JQD4628" s="298"/>
      <c r="JQE4628" s="298"/>
      <c r="JQF4628" s="298"/>
      <c r="JQG4628" s="298"/>
      <c r="JQH4628" s="298"/>
      <c r="JQI4628" s="298"/>
      <c r="JQJ4628" s="298"/>
      <c r="JQK4628" s="298"/>
      <c r="JQL4628" s="298"/>
      <c r="JQM4628" s="298"/>
      <c r="JQN4628" s="298"/>
      <c r="JQO4628" s="298"/>
      <c r="JQP4628" s="298"/>
      <c r="JQQ4628" s="298"/>
      <c r="JQR4628" s="298"/>
      <c r="JQS4628" s="298"/>
      <c r="JQT4628" s="298"/>
      <c r="JQU4628" s="298"/>
      <c r="JQV4628" s="298"/>
      <c r="JQW4628" s="298"/>
      <c r="JQX4628" s="298"/>
      <c r="JQY4628" s="298"/>
      <c r="JQZ4628" s="298"/>
      <c r="JRA4628" s="298"/>
      <c r="JRB4628" s="298"/>
      <c r="JRC4628" s="298"/>
      <c r="JRD4628" s="298"/>
      <c r="JRE4628" s="298"/>
      <c r="JRF4628" s="298"/>
      <c r="JRG4628" s="298"/>
      <c r="JRH4628" s="298"/>
      <c r="JRI4628" s="298"/>
      <c r="JRJ4628" s="298"/>
      <c r="JRK4628" s="298"/>
      <c r="JRL4628" s="298"/>
      <c r="JRM4628" s="298"/>
      <c r="JRN4628" s="298"/>
      <c r="JRO4628" s="298"/>
      <c r="JRP4628" s="298"/>
      <c r="JRQ4628" s="298"/>
      <c r="JRR4628" s="298"/>
      <c r="JRS4628" s="298"/>
      <c r="JRT4628" s="298"/>
      <c r="JRU4628" s="298"/>
      <c r="JRV4628" s="298"/>
      <c r="JRW4628" s="298"/>
      <c r="JRX4628" s="298"/>
      <c r="JRY4628" s="298"/>
      <c r="JRZ4628" s="298"/>
      <c r="JSA4628" s="298"/>
      <c r="JSB4628" s="298"/>
      <c r="JSC4628" s="298"/>
      <c r="JSD4628" s="298"/>
      <c r="JSE4628" s="298"/>
      <c r="JSF4628" s="298"/>
      <c r="JSG4628" s="298"/>
      <c r="JSH4628" s="298"/>
      <c r="JSI4628" s="298"/>
      <c r="JSJ4628" s="298"/>
      <c r="JSK4628" s="298"/>
      <c r="JSL4628" s="298"/>
      <c r="JSM4628" s="298"/>
      <c r="JSN4628" s="298"/>
      <c r="JSO4628" s="298"/>
      <c r="JSP4628" s="298"/>
      <c r="JSQ4628" s="298"/>
      <c r="JSR4628" s="298"/>
      <c r="JSS4628" s="298"/>
      <c r="JST4628" s="298"/>
      <c r="JSU4628" s="298"/>
      <c r="JSV4628" s="298"/>
      <c r="JSW4628" s="298"/>
      <c r="JSX4628" s="298"/>
      <c r="JSY4628" s="298"/>
      <c r="JSZ4628" s="298"/>
      <c r="JTA4628" s="298"/>
      <c r="JTB4628" s="298"/>
      <c r="JTC4628" s="298"/>
      <c r="JTD4628" s="298"/>
      <c r="JTE4628" s="298"/>
      <c r="JTF4628" s="298"/>
      <c r="JTG4628" s="298"/>
      <c r="JTH4628" s="298"/>
      <c r="JTI4628" s="298"/>
      <c r="JTJ4628" s="298"/>
      <c r="JTK4628" s="298"/>
      <c r="JTL4628" s="298"/>
      <c r="JTM4628" s="298"/>
      <c r="JTN4628" s="298"/>
      <c r="JTO4628" s="298"/>
      <c r="JTP4628" s="298"/>
      <c r="JTQ4628" s="298"/>
      <c r="JTR4628" s="298"/>
      <c r="JTS4628" s="298"/>
      <c r="JTT4628" s="298"/>
      <c r="JTU4628" s="298"/>
      <c r="JTV4628" s="298"/>
      <c r="JTW4628" s="298"/>
      <c r="JTX4628" s="298"/>
      <c r="JTY4628" s="298"/>
      <c r="JTZ4628" s="298"/>
      <c r="JUA4628" s="298"/>
      <c r="JUB4628" s="298"/>
      <c r="JUC4628" s="298"/>
      <c r="JUD4628" s="298"/>
      <c r="JUE4628" s="298"/>
      <c r="JUF4628" s="298"/>
      <c r="JUG4628" s="298"/>
      <c r="JUH4628" s="298"/>
      <c r="JUI4628" s="298"/>
      <c r="JUJ4628" s="298"/>
      <c r="JUK4628" s="298"/>
      <c r="JUL4628" s="298"/>
      <c r="JUM4628" s="298"/>
      <c r="JUN4628" s="298"/>
      <c r="JUO4628" s="298"/>
      <c r="JUP4628" s="298"/>
      <c r="JUQ4628" s="298"/>
      <c r="JUR4628" s="298"/>
      <c r="JUS4628" s="298"/>
      <c r="JUT4628" s="298"/>
      <c r="JUU4628" s="298"/>
      <c r="JUV4628" s="298"/>
      <c r="JUW4628" s="298"/>
      <c r="JUX4628" s="298"/>
      <c r="JUY4628" s="298"/>
      <c r="JUZ4628" s="298"/>
      <c r="JVA4628" s="298"/>
      <c r="JVB4628" s="298"/>
      <c r="JVC4628" s="298"/>
      <c r="JVD4628" s="298"/>
      <c r="JVE4628" s="298"/>
      <c r="JVF4628" s="298"/>
      <c r="JVG4628" s="298"/>
      <c r="JVH4628" s="298"/>
      <c r="JVI4628" s="298"/>
      <c r="JVJ4628" s="298"/>
      <c r="JVK4628" s="298"/>
      <c r="JVL4628" s="298"/>
      <c r="JVM4628" s="298"/>
      <c r="JVN4628" s="298"/>
      <c r="JVO4628" s="298"/>
      <c r="JVP4628" s="298"/>
      <c r="JVQ4628" s="298"/>
      <c r="JVR4628" s="298"/>
      <c r="JVS4628" s="298"/>
      <c r="JVT4628" s="298"/>
      <c r="JVU4628" s="298"/>
      <c r="JVV4628" s="298"/>
      <c r="JVW4628" s="298"/>
      <c r="JVX4628" s="298"/>
      <c r="JVY4628" s="298"/>
      <c r="JVZ4628" s="298"/>
      <c r="JWA4628" s="298"/>
      <c r="JWB4628" s="298"/>
      <c r="JWC4628" s="298"/>
      <c r="JWD4628" s="298"/>
      <c r="JWE4628" s="298"/>
      <c r="JWF4628" s="298"/>
      <c r="JWG4628" s="298"/>
      <c r="JWH4628" s="298"/>
      <c r="JWI4628" s="298"/>
      <c r="JWJ4628" s="298"/>
      <c r="JWK4628" s="298"/>
      <c r="JWL4628" s="298"/>
      <c r="JWM4628" s="298"/>
      <c r="JWN4628" s="298"/>
      <c r="JWO4628" s="298"/>
      <c r="JWP4628" s="298"/>
      <c r="JWQ4628" s="298"/>
      <c r="JWR4628" s="298"/>
      <c r="JWS4628" s="298"/>
      <c r="JWT4628" s="298"/>
      <c r="JWU4628" s="298"/>
      <c r="JWV4628" s="298"/>
      <c r="JWW4628" s="298"/>
      <c r="JWX4628" s="298"/>
      <c r="JWY4628" s="298"/>
      <c r="JWZ4628" s="298"/>
      <c r="JXA4628" s="298"/>
      <c r="JXB4628" s="298"/>
      <c r="JXC4628" s="298"/>
      <c r="JXD4628" s="298"/>
      <c r="JXE4628" s="298"/>
      <c r="JXF4628" s="298"/>
      <c r="JXG4628" s="298"/>
      <c r="JXH4628" s="298"/>
      <c r="JXI4628" s="298"/>
      <c r="JXJ4628" s="298"/>
      <c r="JXK4628" s="298"/>
      <c r="JXL4628" s="298"/>
      <c r="JXM4628" s="298"/>
      <c r="JXN4628" s="298"/>
      <c r="JXO4628" s="298"/>
      <c r="JXP4628" s="298"/>
      <c r="JXQ4628" s="298"/>
      <c r="JXR4628" s="298"/>
      <c r="JXS4628" s="298"/>
      <c r="JXT4628" s="298"/>
      <c r="JXU4628" s="298"/>
      <c r="JXV4628" s="298"/>
      <c r="JXW4628" s="298"/>
      <c r="JXX4628" s="298"/>
      <c r="JXY4628" s="298"/>
      <c r="JXZ4628" s="298"/>
      <c r="JYA4628" s="298"/>
      <c r="JYB4628" s="298"/>
      <c r="JYC4628" s="298"/>
      <c r="JYD4628" s="298"/>
      <c r="JYE4628" s="298"/>
      <c r="JYF4628" s="298"/>
      <c r="JYG4628" s="298"/>
      <c r="JYH4628" s="298"/>
      <c r="JYI4628" s="298"/>
      <c r="JYJ4628" s="298"/>
      <c r="JYK4628" s="298"/>
      <c r="JYL4628" s="298"/>
      <c r="JYM4628" s="298"/>
      <c r="JYN4628" s="298"/>
      <c r="JYO4628" s="298"/>
      <c r="JYP4628" s="298"/>
      <c r="JYQ4628" s="298"/>
      <c r="JYR4628" s="298"/>
      <c r="JYS4628" s="298"/>
      <c r="JYT4628" s="298"/>
      <c r="JYU4628" s="298"/>
      <c r="JYV4628" s="298"/>
      <c r="JYW4628" s="298"/>
      <c r="JYX4628" s="298"/>
      <c r="JYY4628" s="298"/>
      <c r="JYZ4628" s="298"/>
      <c r="JZA4628" s="298"/>
      <c r="JZB4628" s="298"/>
      <c r="JZC4628" s="298"/>
      <c r="JZD4628" s="298"/>
      <c r="JZE4628" s="298"/>
      <c r="JZF4628" s="298"/>
      <c r="JZG4628" s="298"/>
      <c r="JZH4628" s="298"/>
      <c r="JZI4628" s="298"/>
      <c r="JZJ4628" s="298"/>
      <c r="JZK4628" s="298"/>
      <c r="JZL4628" s="298"/>
      <c r="JZM4628" s="298"/>
      <c r="JZN4628" s="298"/>
      <c r="JZO4628" s="298"/>
      <c r="JZP4628" s="298"/>
      <c r="JZQ4628" s="298"/>
      <c r="JZR4628" s="298"/>
      <c r="JZS4628" s="298"/>
      <c r="JZT4628" s="298"/>
      <c r="JZU4628" s="298"/>
      <c r="JZV4628" s="298"/>
      <c r="JZW4628" s="298"/>
      <c r="JZX4628" s="298"/>
      <c r="JZY4628" s="298"/>
      <c r="JZZ4628" s="298"/>
      <c r="KAA4628" s="298"/>
      <c r="KAB4628" s="298"/>
      <c r="KAC4628" s="298"/>
      <c r="KAD4628" s="298"/>
      <c r="KAE4628" s="298"/>
      <c r="KAF4628" s="298"/>
      <c r="KAG4628" s="298"/>
      <c r="KAH4628" s="298"/>
      <c r="KAI4628" s="298"/>
      <c r="KAJ4628" s="298"/>
      <c r="KAK4628" s="298"/>
      <c r="KAL4628" s="298"/>
      <c r="KAM4628" s="298"/>
      <c r="KAN4628" s="298"/>
      <c r="KAO4628" s="298"/>
      <c r="KAP4628" s="298"/>
      <c r="KAQ4628" s="298"/>
      <c r="KAR4628" s="298"/>
      <c r="KAS4628" s="298"/>
      <c r="KAT4628" s="298"/>
      <c r="KAU4628" s="298"/>
      <c r="KAV4628" s="298"/>
      <c r="KAW4628" s="298"/>
      <c r="KAX4628" s="298"/>
      <c r="KAY4628" s="298"/>
      <c r="KAZ4628" s="298"/>
      <c r="KBA4628" s="298"/>
      <c r="KBB4628" s="298"/>
      <c r="KBC4628" s="298"/>
      <c r="KBD4628" s="298"/>
      <c r="KBE4628" s="298"/>
      <c r="KBF4628" s="298"/>
      <c r="KBG4628" s="298"/>
      <c r="KBH4628" s="298"/>
      <c r="KBI4628" s="298"/>
      <c r="KBJ4628" s="298"/>
      <c r="KBK4628" s="298"/>
      <c r="KBL4628" s="298"/>
      <c r="KBM4628" s="298"/>
      <c r="KBN4628" s="298"/>
      <c r="KBO4628" s="298"/>
      <c r="KBP4628" s="298"/>
      <c r="KBQ4628" s="298"/>
      <c r="KBR4628" s="298"/>
      <c r="KBS4628" s="298"/>
      <c r="KBT4628" s="298"/>
      <c r="KBU4628" s="298"/>
      <c r="KBV4628" s="298"/>
      <c r="KBW4628" s="298"/>
      <c r="KBX4628" s="298"/>
      <c r="KBY4628" s="298"/>
      <c r="KBZ4628" s="298"/>
      <c r="KCA4628" s="298"/>
      <c r="KCB4628" s="298"/>
      <c r="KCC4628" s="298"/>
      <c r="KCD4628" s="298"/>
      <c r="KCE4628" s="298"/>
      <c r="KCF4628" s="298"/>
      <c r="KCG4628" s="298"/>
      <c r="KCH4628" s="298"/>
      <c r="KCI4628" s="298"/>
      <c r="KCJ4628" s="298"/>
      <c r="KCK4628" s="298"/>
      <c r="KCL4628" s="298"/>
      <c r="KCM4628" s="298"/>
      <c r="KCN4628" s="298"/>
      <c r="KCO4628" s="298"/>
      <c r="KCP4628" s="298"/>
      <c r="KCQ4628" s="298"/>
      <c r="KCR4628" s="298"/>
      <c r="KCS4628" s="298"/>
      <c r="KCT4628" s="298"/>
      <c r="KCU4628" s="298"/>
      <c r="KCV4628" s="298"/>
      <c r="KCW4628" s="298"/>
      <c r="KCX4628" s="298"/>
      <c r="KCY4628" s="298"/>
      <c r="KCZ4628" s="298"/>
      <c r="KDA4628" s="298"/>
      <c r="KDB4628" s="298"/>
      <c r="KDC4628" s="298"/>
      <c r="KDD4628" s="298"/>
      <c r="KDE4628" s="298"/>
      <c r="KDF4628" s="298"/>
      <c r="KDG4628" s="298"/>
      <c r="KDH4628" s="298"/>
      <c r="KDI4628" s="298"/>
      <c r="KDJ4628" s="298"/>
      <c r="KDK4628" s="298"/>
      <c r="KDL4628" s="298"/>
      <c r="KDM4628" s="298"/>
      <c r="KDN4628" s="298"/>
      <c r="KDO4628" s="298"/>
      <c r="KDP4628" s="298"/>
      <c r="KDQ4628" s="298"/>
      <c r="KDR4628" s="298"/>
      <c r="KDS4628" s="298"/>
      <c r="KDT4628" s="298"/>
      <c r="KDU4628" s="298"/>
      <c r="KDV4628" s="298"/>
      <c r="KDW4628" s="298"/>
      <c r="KDX4628" s="298"/>
      <c r="KDY4628" s="298"/>
      <c r="KDZ4628" s="298"/>
      <c r="KEA4628" s="298"/>
      <c r="KEB4628" s="298"/>
      <c r="KEC4628" s="298"/>
      <c r="KED4628" s="298"/>
      <c r="KEE4628" s="298"/>
      <c r="KEF4628" s="298"/>
      <c r="KEG4628" s="298"/>
      <c r="KEH4628" s="298"/>
      <c r="KEI4628" s="298"/>
      <c r="KEJ4628" s="298"/>
      <c r="KEK4628" s="298"/>
      <c r="KEL4628" s="298"/>
      <c r="KEM4628" s="298"/>
      <c r="KEN4628" s="298"/>
      <c r="KEO4628" s="298"/>
      <c r="KEP4628" s="298"/>
      <c r="KEQ4628" s="298"/>
      <c r="KER4628" s="298"/>
      <c r="KES4628" s="298"/>
      <c r="KET4628" s="298"/>
      <c r="KEU4628" s="298"/>
      <c r="KEV4628" s="298"/>
      <c r="KEW4628" s="298"/>
      <c r="KEX4628" s="298"/>
      <c r="KEY4628" s="298"/>
      <c r="KEZ4628" s="298"/>
      <c r="KFA4628" s="298"/>
      <c r="KFB4628" s="298"/>
      <c r="KFC4628" s="298"/>
      <c r="KFD4628" s="298"/>
      <c r="KFE4628" s="298"/>
      <c r="KFF4628" s="298"/>
      <c r="KFG4628" s="298"/>
      <c r="KFH4628" s="298"/>
      <c r="KFI4628" s="298"/>
      <c r="KFJ4628" s="298"/>
      <c r="KFK4628" s="298"/>
      <c r="KFL4628" s="298"/>
      <c r="KFM4628" s="298"/>
      <c r="KFN4628" s="298"/>
      <c r="KFO4628" s="298"/>
      <c r="KFP4628" s="298"/>
      <c r="KFQ4628" s="298"/>
      <c r="KFR4628" s="298"/>
      <c r="KFS4628" s="298"/>
      <c r="KFT4628" s="298"/>
      <c r="KFU4628" s="298"/>
      <c r="KFV4628" s="298"/>
      <c r="KFW4628" s="298"/>
      <c r="KFX4628" s="298"/>
      <c r="KFY4628" s="298"/>
      <c r="KFZ4628" s="298"/>
      <c r="KGA4628" s="298"/>
      <c r="KGB4628" s="298"/>
      <c r="KGC4628" s="298"/>
      <c r="KGD4628" s="298"/>
      <c r="KGE4628" s="298"/>
      <c r="KGF4628" s="298"/>
      <c r="KGG4628" s="298"/>
      <c r="KGH4628" s="298"/>
      <c r="KGI4628" s="298"/>
      <c r="KGJ4628" s="298"/>
      <c r="KGK4628" s="298"/>
      <c r="KGL4628" s="298"/>
      <c r="KGM4628" s="298"/>
      <c r="KGN4628" s="298"/>
      <c r="KGO4628" s="298"/>
      <c r="KGP4628" s="298"/>
      <c r="KGQ4628" s="298"/>
      <c r="KGR4628" s="298"/>
      <c r="KGS4628" s="298"/>
      <c r="KGT4628" s="298"/>
      <c r="KGU4628" s="298"/>
      <c r="KGV4628" s="298"/>
      <c r="KGW4628" s="298"/>
      <c r="KGX4628" s="298"/>
      <c r="KGY4628" s="298"/>
      <c r="KGZ4628" s="298"/>
      <c r="KHA4628" s="298"/>
      <c r="KHB4628" s="298"/>
      <c r="KHC4628" s="298"/>
      <c r="KHD4628" s="298"/>
      <c r="KHE4628" s="298"/>
      <c r="KHF4628" s="298"/>
      <c r="KHG4628" s="298"/>
      <c r="KHH4628" s="298"/>
      <c r="KHI4628" s="298"/>
      <c r="KHJ4628" s="298"/>
      <c r="KHK4628" s="298"/>
      <c r="KHL4628" s="298"/>
      <c r="KHM4628" s="298"/>
      <c r="KHN4628" s="298"/>
      <c r="KHO4628" s="298"/>
      <c r="KHP4628" s="298"/>
      <c r="KHQ4628" s="298"/>
      <c r="KHR4628" s="298"/>
      <c r="KHS4628" s="298"/>
      <c r="KHT4628" s="298"/>
      <c r="KHU4628" s="298"/>
      <c r="KHV4628" s="298"/>
      <c r="KHW4628" s="298"/>
      <c r="KHX4628" s="298"/>
      <c r="KHY4628" s="298"/>
      <c r="KHZ4628" s="298"/>
      <c r="KIA4628" s="298"/>
      <c r="KIB4628" s="298"/>
      <c r="KIC4628" s="298"/>
      <c r="KID4628" s="298"/>
      <c r="KIE4628" s="298"/>
      <c r="KIF4628" s="298"/>
      <c r="KIG4628" s="298"/>
      <c r="KIH4628" s="298"/>
      <c r="KII4628" s="298"/>
      <c r="KIJ4628" s="298"/>
      <c r="KIK4628" s="298"/>
      <c r="KIL4628" s="298"/>
      <c r="KIM4628" s="298"/>
      <c r="KIN4628" s="298"/>
      <c r="KIO4628" s="298"/>
      <c r="KIP4628" s="298"/>
      <c r="KIQ4628" s="298"/>
      <c r="KIR4628" s="298"/>
      <c r="KIS4628" s="298"/>
      <c r="KIT4628" s="298"/>
      <c r="KIU4628" s="298"/>
      <c r="KIV4628" s="298"/>
      <c r="KIW4628" s="298"/>
      <c r="KIX4628" s="298"/>
      <c r="KIY4628" s="298"/>
      <c r="KIZ4628" s="298"/>
      <c r="KJA4628" s="298"/>
      <c r="KJB4628" s="298"/>
      <c r="KJC4628" s="298"/>
      <c r="KJD4628" s="298"/>
      <c r="KJE4628" s="298"/>
      <c r="KJF4628" s="298"/>
      <c r="KJG4628" s="298"/>
      <c r="KJH4628" s="298"/>
      <c r="KJI4628" s="298"/>
      <c r="KJJ4628" s="298"/>
      <c r="KJK4628" s="298"/>
      <c r="KJL4628" s="298"/>
      <c r="KJM4628" s="298"/>
      <c r="KJN4628" s="298"/>
      <c r="KJO4628" s="298"/>
      <c r="KJP4628" s="298"/>
      <c r="KJQ4628" s="298"/>
      <c r="KJR4628" s="298"/>
      <c r="KJS4628" s="298"/>
      <c r="KJT4628" s="298"/>
      <c r="KJU4628" s="298"/>
      <c r="KJV4628" s="298"/>
      <c r="KJW4628" s="298"/>
      <c r="KJX4628" s="298"/>
      <c r="KJY4628" s="298"/>
      <c r="KJZ4628" s="298"/>
      <c r="KKA4628" s="298"/>
      <c r="KKB4628" s="298"/>
      <c r="KKC4628" s="298"/>
      <c r="KKD4628" s="298"/>
      <c r="KKE4628" s="298"/>
      <c r="KKF4628" s="298"/>
      <c r="KKG4628" s="298"/>
      <c r="KKH4628" s="298"/>
      <c r="KKI4628" s="298"/>
      <c r="KKJ4628" s="298"/>
      <c r="KKK4628" s="298"/>
      <c r="KKL4628" s="298"/>
      <c r="KKM4628" s="298"/>
      <c r="KKN4628" s="298"/>
      <c r="KKO4628" s="298"/>
      <c r="KKP4628" s="298"/>
      <c r="KKQ4628" s="298"/>
      <c r="KKR4628" s="298"/>
      <c r="KKS4628" s="298"/>
      <c r="KKT4628" s="298"/>
      <c r="KKU4628" s="298"/>
      <c r="KKV4628" s="298"/>
      <c r="KKW4628" s="298"/>
      <c r="KKX4628" s="298"/>
      <c r="KKY4628" s="298"/>
      <c r="KKZ4628" s="298"/>
      <c r="KLA4628" s="298"/>
      <c r="KLB4628" s="298"/>
      <c r="KLC4628" s="298"/>
      <c r="KLD4628" s="298"/>
      <c r="KLE4628" s="298"/>
      <c r="KLF4628" s="298"/>
      <c r="KLG4628" s="298"/>
      <c r="KLH4628" s="298"/>
      <c r="KLI4628" s="298"/>
      <c r="KLJ4628" s="298"/>
      <c r="KLK4628" s="298"/>
      <c r="KLL4628" s="298"/>
      <c r="KLM4628" s="298"/>
      <c r="KLN4628" s="298"/>
      <c r="KLO4628" s="298"/>
      <c r="KLP4628" s="298"/>
      <c r="KLQ4628" s="298"/>
      <c r="KLR4628" s="298"/>
      <c r="KLS4628" s="298"/>
      <c r="KLT4628" s="298"/>
      <c r="KLU4628" s="298"/>
      <c r="KLV4628" s="298"/>
      <c r="KLW4628" s="298"/>
      <c r="KLX4628" s="298"/>
      <c r="KLY4628" s="298"/>
      <c r="KLZ4628" s="298"/>
      <c r="KMA4628" s="298"/>
      <c r="KMB4628" s="298"/>
      <c r="KMC4628" s="298"/>
      <c r="KMD4628" s="298"/>
      <c r="KME4628" s="298"/>
      <c r="KMF4628" s="298"/>
      <c r="KMG4628" s="298"/>
      <c r="KMH4628" s="298"/>
      <c r="KMI4628" s="298"/>
      <c r="KMJ4628" s="298"/>
      <c r="KMK4628" s="298"/>
      <c r="KML4628" s="298"/>
      <c r="KMM4628" s="298"/>
      <c r="KMN4628" s="298"/>
      <c r="KMO4628" s="298"/>
      <c r="KMP4628" s="298"/>
      <c r="KMQ4628" s="298"/>
      <c r="KMR4628" s="298"/>
      <c r="KMS4628" s="298"/>
      <c r="KMT4628" s="298"/>
      <c r="KMU4628" s="298"/>
      <c r="KMV4628" s="298"/>
      <c r="KMW4628" s="298"/>
      <c r="KMX4628" s="298"/>
      <c r="KMY4628" s="298"/>
      <c r="KMZ4628" s="298"/>
      <c r="KNA4628" s="298"/>
      <c r="KNB4628" s="298"/>
      <c r="KNC4628" s="298"/>
      <c r="KND4628" s="298"/>
      <c r="KNE4628" s="298"/>
      <c r="KNF4628" s="298"/>
      <c r="KNG4628" s="298"/>
      <c r="KNH4628" s="298"/>
      <c r="KNI4628" s="298"/>
      <c r="KNJ4628" s="298"/>
      <c r="KNK4628" s="298"/>
      <c r="KNL4628" s="298"/>
      <c r="KNM4628" s="298"/>
      <c r="KNN4628" s="298"/>
      <c r="KNO4628" s="298"/>
      <c r="KNP4628" s="298"/>
      <c r="KNQ4628" s="298"/>
      <c r="KNR4628" s="298"/>
      <c r="KNS4628" s="298"/>
      <c r="KNT4628" s="298"/>
      <c r="KNU4628" s="298"/>
      <c r="KNV4628" s="298"/>
      <c r="KNW4628" s="298"/>
      <c r="KNX4628" s="298"/>
      <c r="KNY4628" s="298"/>
      <c r="KNZ4628" s="298"/>
      <c r="KOA4628" s="298"/>
      <c r="KOB4628" s="298"/>
      <c r="KOC4628" s="298"/>
      <c r="KOD4628" s="298"/>
      <c r="KOE4628" s="298"/>
      <c r="KOF4628" s="298"/>
      <c r="KOG4628" s="298"/>
      <c r="KOH4628" s="298"/>
      <c r="KOI4628" s="298"/>
      <c r="KOJ4628" s="298"/>
      <c r="KOK4628" s="298"/>
      <c r="KOL4628" s="298"/>
      <c r="KOM4628" s="298"/>
      <c r="KON4628" s="298"/>
      <c r="KOO4628" s="298"/>
      <c r="KOP4628" s="298"/>
      <c r="KOQ4628" s="298"/>
      <c r="KOR4628" s="298"/>
      <c r="KOS4628" s="298"/>
      <c r="KOT4628" s="298"/>
      <c r="KOU4628" s="298"/>
      <c r="KOV4628" s="298"/>
      <c r="KOW4628" s="298"/>
      <c r="KOX4628" s="298"/>
      <c r="KOY4628" s="298"/>
      <c r="KOZ4628" s="298"/>
      <c r="KPA4628" s="298"/>
      <c r="KPB4628" s="298"/>
      <c r="KPC4628" s="298"/>
      <c r="KPD4628" s="298"/>
      <c r="KPE4628" s="298"/>
      <c r="KPF4628" s="298"/>
      <c r="KPG4628" s="298"/>
      <c r="KPH4628" s="298"/>
      <c r="KPI4628" s="298"/>
      <c r="KPJ4628" s="298"/>
      <c r="KPK4628" s="298"/>
      <c r="KPL4628" s="298"/>
      <c r="KPM4628" s="298"/>
      <c r="KPN4628" s="298"/>
      <c r="KPO4628" s="298"/>
      <c r="KPP4628" s="298"/>
      <c r="KPQ4628" s="298"/>
      <c r="KPR4628" s="298"/>
      <c r="KPS4628" s="298"/>
      <c r="KPT4628" s="298"/>
      <c r="KPU4628" s="298"/>
      <c r="KPV4628" s="298"/>
      <c r="KPW4628" s="298"/>
      <c r="KPX4628" s="298"/>
      <c r="KPY4628" s="298"/>
      <c r="KPZ4628" s="298"/>
      <c r="KQA4628" s="298"/>
      <c r="KQB4628" s="298"/>
      <c r="KQC4628" s="298"/>
      <c r="KQD4628" s="298"/>
      <c r="KQE4628" s="298"/>
      <c r="KQF4628" s="298"/>
      <c r="KQG4628" s="298"/>
      <c r="KQH4628" s="298"/>
      <c r="KQI4628" s="298"/>
      <c r="KQJ4628" s="298"/>
      <c r="KQK4628" s="298"/>
      <c r="KQL4628" s="298"/>
      <c r="KQM4628" s="298"/>
      <c r="KQN4628" s="298"/>
      <c r="KQO4628" s="298"/>
      <c r="KQP4628" s="298"/>
      <c r="KQQ4628" s="298"/>
      <c r="KQR4628" s="298"/>
      <c r="KQS4628" s="298"/>
      <c r="KQT4628" s="298"/>
      <c r="KQU4628" s="298"/>
      <c r="KQV4628" s="298"/>
      <c r="KQW4628" s="298"/>
      <c r="KQX4628" s="298"/>
      <c r="KQY4628" s="298"/>
      <c r="KQZ4628" s="298"/>
      <c r="KRA4628" s="298"/>
      <c r="KRB4628" s="298"/>
      <c r="KRC4628" s="298"/>
      <c r="KRD4628" s="298"/>
      <c r="KRE4628" s="298"/>
      <c r="KRF4628" s="298"/>
      <c r="KRG4628" s="298"/>
      <c r="KRH4628" s="298"/>
      <c r="KRI4628" s="298"/>
      <c r="KRJ4628" s="298"/>
      <c r="KRK4628" s="298"/>
      <c r="KRL4628" s="298"/>
      <c r="KRM4628" s="298"/>
      <c r="KRN4628" s="298"/>
      <c r="KRO4628" s="298"/>
      <c r="KRP4628" s="298"/>
      <c r="KRQ4628" s="298"/>
      <c r="KRR4628" s="298"/>
      <c r="KRS4628" s="298"/>
      <c r="KRT4628" s="298"/>
      <c r="KRU4628" s="298"/>
      <c r="KRV4628" s="298"/>
      <c r="KRW4628" s="298"/>
      <c r="KRX4628" s="298"/>
      <c r="KRY4628" s="298"/>
      <c r="KRZ4628" s="298"/>
      <c r="KSA4628" s="298"/>
      <c r="KSB4628" s="298"/>
      <c r="KSC4628" s="298"/>
      <c r="KSD4628" s="298"/>
      <c r="KSE4628" s="298"/>
      <c r="KSF4628" s="298"/>
      <c r="KSG4628" s="298"/>
      <c r="KSH4628" s="298"/>
      <c r="KSI4628" s="298"/>
      <c r="KSJ4628" s="298"/>
      <c r="KSK4628" s="298"/>
      <c r="KSL4628" s="298"/>
      <c r="KSM4628" s="298"/>
      <c r="KSN4628" s="298"/>
      <c r="KSO4628" s="298"/>
      <c r="KSP4628" s="298"/>
      <c r="KSQ4628" s="298"/>
      <c r="KSR4628" s="298"/>
      <c r="KSS4628" s="298"/>
      <c r="KST4628" s="298"/>
      <c r="KSU4628" s="298"/>
      <c r="KSV4628" s="298"/>
      <c r="KSW4628" s="298"/>
      <c r="KSX4628" s="298"/>
      <c r="KSY4628" s="298"/>
      <c r="KSZ4628" s="298"/>
      <c r="KTA4628" s="298"/>
      <c r="KTB4628" s="298"/>
      <c r="KTC4628" s="298"/>
      <c r="KTD4628" s="298"/>
      <c r="KTE4628" s="298"/>
      <c r="KTF4628" s="298"/>
      <c r="KTG4628" s="298"/>
      <c r="KTH4628" s="298"/>
      <c r="KTI4628" s="298"/>
      <c r="KTJ4628" s="298"/>
      <c r="KTK4628" s="298"/>
      <c r="KTL4628" s="298"/>
      <c r="KTM4628" s="298"/>
      <c r="KTN4628" s="298"/>
      <c r="KTO4628" s="298"/>
      <c r="KTP4628" s="298"/>
      <c r="KTQ4628" s="298"/>
      <c r="KTR4628" s="298"/>
      <c r="KTS4628" s="298"/>
      <c r="KTT4628" s="298"/>
      <c r="KTU4628" s="298"/>
      <c r="KTV4628" s="298"/>
      <c r="KTW4628" s="298"/>
      <c r="KTX4628" s="298"/>
      <c r="KTY4628" s="298"/>
      <c r="KTZ4628" s="298"/>
      <c r="KUA4628" s="298"/>
      <c r="KUB4628" s="298"/>
      <c r="KUC4628" s="298"/>
      <c r="KUD4628" s="298"/>
      <c r="KUE4628" s="298"/>
      <c r="KUF4628" s="298"/>
      <c r="KUG4628" s="298"/>
      <c r="KUH4628" s="298"/>
      <c r="KUI4628" s="298"/>
      <c r="KUJ4628" s="298"/>
      <c r="KUK4628" s="298"/>
      <c r="KUL4628" s="298"/>
      <c r="KUM4628" s="298"/>
      <c r="KUN4628" s="298"/>
      <c r="KUO4628" s="298"/>
      <c r="KUP4628" s="298"/>
      <c r="KUQ4628" s="298"/>
      <c r="KUR4628" s="298"/>
      <c r="KUS4628" s="298"/>
      <c r="KUT4628" s="298"/>
      <c r="KUU4628" s="298"/>
      <c r="KUV4628" s="298"/>
      <c r="KUW4628" s="298"/>
      <c r="KUX4628" s="298"/>
      <c r="KUY4628" s="298"/>
      <c r="KUZ4628" s="298"/>
      <c r="KVA4628" s="298"/>
      <c r="KVB4628" s="298"/>
      <c r="KVC4628" s="298"/>
      <c r="KVD4628" s="298"/>
      <c r="KVE4628" s="298"/>
      <c r="KVF4628" s="298"/>
      <c r="KVG4628" s="298"/>
      <c r="KVH4628" s="298"/>
      <c r="KVI4628" s="298"/>
      <c r="KVJ4628" s="298"/>
      <c r="KVK4628" s="298"/>
      <c r="KVL4628" s="298"/>
      <c r="KVM4628" s="298"/>
      <c r="KVN4628" s="298"/>
      <c r="KVO4628" s="298"/>
      <c r="KVP4628" s="298"/>
      <c r="KVQ4628" s="298"/>
      <c r="KVR4628" s="298"/>
      <c r="KVS4628" s="298"/>
      <c r="KVT4628" s="298"/>
      <c r="KVU4628" s="298"/>
      <c r="KVV4628" s="298"/>
      <c r="KVW4628" s="298"/>
      <c r="KVX4628" s="298"/>
      <c r="KVY4628" s="298"/>
      <c r="KVZ4628" s="298"/>
      <c r="KWA4628" s="298"/>
      <c r="KWB4628" s="298"/>
      <c r="KWC4628" s="298"/>
      <c r="KWD4628" s="298"/>
      <c r="KWE4628" s="298"/>
      <c r="KWF4628" s="298"/>
      <c r="KWG4628" s="298"/>
      <c r="KWH4628" s="298"/>
      <c r="KWI4628" s="298"/>
      <c r="KWJ4628" s="298"/>
      <c r="KWK4628" s="298"/>
      <c r="KWL4628" s="298"/>
      <c r="KWM4628" s="298"/>
      <c r="KWN4628" s="298"/>
      <c r="KWO4628" s="298"/>
      <c r="KWP4628" s="298"/>
      <c r="KWQ4628" s="298"/>
      <c r="KWR4628" s="298"/>
      <c r="KWS4628" s="298"/>
      <c r="KWT4628" s="298"/>
      <c r="KWU4628" s="298"/>
      <c r="KWV4628" s="298"/>
      <c r="KWW4628" s="298"/>
      <c r="KWX4628" s="298"/>
      <c r="KWY4628" s="298"/>
      <c r="KWZ4628" s="298"/>
      <c r="KXA4628" s="298"/>
      <c r="KXB4628" s="298"/>
      <c r="KXC4628" s="298"/>
      <c r="KXD4628" s="298"/>
      <c r="KXE4628" s="298"/>
      <c r="KXF4628" s="298"/>
      <c r="KXG4628" s="298"/>
      <c r="KXH4628" s="298"/>
      <c r="KXI4628" s="298"/>
      <c r="KXJ4628" s="298"/>
      <c r="KXK4628" s="298"/>
      <c r="KXL4628" s="298"/>
      <c r="KXM4628" s="298"/>
      <c r="KXN4628" s="298"/>
      <c r="KXO4628" s="298"/>
      <c r="KXP4628" s="298"/>
      <c r="KXQ4628" s="298"/>
      <c r="KXR4628" s="298"/>
      <c r="KXS4628" s="298"/>
      <c r="KXT4628" s="298"/>
      <c r="KXU4628" s="298"/>
      <c r="KXV4628" s="298"/>
      <c r="KXW4628" s="298"/>
      <c r="KXX4628" s="298"/>
      <c r="KXY4628" s="298"/>
      <c r="KXZ4628" s="298"/>
      <c r="KYA4628" s="298"/>
      <c r="KYB4628" s="298"/>
      <c r="KYC4628" s="298"/>
      <c r="KYD4628" s="298"/>
      <c r="KYE4628" s="298"/>
      <c r="KYF4628" s="298"/>
      <c r="KYG4628" s="298"/>
      <c r="KYH4628" s="298"/>
      <c r="KYI4628" s="298"/>
      <c r="KYJ4628" s="298"/>
      <c r="KYK4628" s="298"/>
      <c r="KYL4628" s="298"/>
      <c r="KYM4628" s="298"/>
      <c r="KYN4628" s="298"/>
      <c r="KYO4628" s="298"/>
      <c r="KYP4628" s="298"/>
      <c r="KYQ4628" s="298"/>
      <c r="KYR4628" s="298"/>
      <c r="KYS4628" s="298"/>
      <c r="KYT4628" s="298"/>
      <c r="KYU4628" s="298"/>
      <c r="KYV4628" s="298"/>
      <c r="KYW4628" s="298"/>
      <c r="KYX4628" s="298"/>
      <c r="KYY4628" s="298"/>
      <c r="KYZ4628" s="298"/>
      <c r="KZA4628" s="298"/>
      <c r="KZB4628" s="298"/>
      <c r="KZC4628" s="298"/>
      <c r="KZD4628" s="298"/>
      <c r="KZE4628" s="298"/>
      <c r="KZF4628" s="298"/>
      <c r="KZG4628" s="298"/>
      <c r="KZH4628" s="298"/>
      <c r="KZI4628" s="298"/>
      <c r="KZJ4628" s="298"/>
      <c r="KZK4628" s="298"/>
      <c r="KZL4628" s="298"/>
      <c r="KZM4628" s="298"/>
      <c r="KZN4628" s="298"/>
      <c r="KZO4628" s="298"/>
      <c r="KZP4628" s="298"/>
      <c r="KZQ4628" s="298"/>
      <c r="KZR4628" s="298"/>
      <c r="KZS4628" s="298"/>
      <c r="KZT4628" s="298"/>
      <c r="KZU4628" s="298"/>
      <c r="KZV4628" s="298"/>
      <c r="KZW4628" s="298"/>
      <c r="KZX4628" s="298"/>
      <c r="KZY4628" s="298"/>
      <c r="KZZ4628" s="298"/>
      <c r="LAA4628" s="298"/>
      <c r="LAB4628" s="298"/>
      <c r="LAC4628" s="298"/>
      <c r="LAD4628" s="298"/>
      <c r="LAE4628" s="298"/>
      <c r="LAF4628" s="298"/>
      <c r="LAG4628" s="298"/>
      <c r="LAH4628" s="298"/>
      <c r="LAI4628" s="298"/>
      <c r="LAJ4628" s="298"/>
      <c r="LAK4628" s="298"/>
      <c r="LAL4628" s="298"/>
      <c r="LAM4628" s="298"/>
      <c r="LAN4628" s="298"/>
      <c r="LAO4628" s="298"/>
      <c r="LAP4628" s="298"/>
      <c r="LAQ4628" s="298"/>
      <c r="LAR4628" s="298"/>
      <c r="LAS4628" s="298"/>
      <c r="LAT4628" s="298"/>
      <c r="LAU4628" s="298"/>
      <c r="LAV4628" s="298"/>
      <c r="LAW4628" s="298"/>
      <c r="LAX4628" s="298"/>
      <c r="LAY4628" s="298"/>
      <c r="LAZ4628" s="298"/>
      <c r="LBA4628" s="298"/>
      <c r="LBB4628" s="298"/>
      <c r="LBC4628" s="298"/>
      <c r="LBD4628" s="298"/>
      <c r="LBE4628" s="298"/>
      <c r="LBF4628" s="298"/>
      <c r="LBG4628" s="298"/>
      <c r="LBH4628" s="298"/>
      <c r="LBI4628" s="298"/>
      <c r="LBJ4628" s="298"/>
      <c r="LBK4628" s="298"/>
      <c r="LBL4628" s="298"/>
      <c r="LBM4628" s="298"/>
      <c r="LBN4628" s="298"/>
      <c r="LBO4628" s="298"/>
      <c r="LBP4628" s="298"/>
      <c r="LBQ4628" s="298"/>
      <c r="LBR4628" s="298"/>
      <c r="LBS4628" s="298"/>
      <c r="LBT4628" s="298"/>
      <c r="LBU4628" s="298"/>
      <c r="LBV4628" s="298"/>
      <c r="LBW4628" s="298"/>
      <c r="LBX4628" s="298"/>
      <c r="LBY4628" s="298"/>
      <c r="LBZ4628" s="298"/>
      <c r="LCA4628" s="298"/>
      <c r="LCB4628" s="298"/>
      <c r="LCC4628" s="298"/>
      <c r="LCD4628" s="298"/>
      <c r="LCE4628" s="298"/>
      <c r="LCF4628" s="298"/>
      <c r="LCG4628" s="298"/>
      <c r="LCH4628" s="298"/>
      <c r="LCI4628" s="298"/>
      <c r="LCJ4628" s="298"/>
      <c r="LCK4628" s="298"/>
      <c r="LCL4628" s="298"/>
      <c r="LCM4628" s="298"/>
      <c r="LCN4628" s="298"/>
      <c r="LCO4628" s="298"/>
      <c r="LCP4628" s="298"/>
      <c r="LCQ4628" s="298"/>
      <c r="LCR4628" s="298"/>
      <c r="LCS4628" s="298"/>
      <c r="LCT4628" s="298"/>
      <c r="LCU4628" s="298"/>
      <c r="LCV4628" s="298"/>
      <c r="LCW4628" s="298"/>
      <c r="LCX4628" s="298"/>
      <c r="LCY4628" s="298"/>
      <c r="LCZ4628" s="298"/>
      <c r="LDA4628" s="298"/>
      <c r="LDB4628" s="298"/>
      <c r="LDC4628" s="298"/>
      <c r="LDD4628" s="298"/>
      <c r="LDE4628" s="298"/>
      <c r="LDF4628" s="298"/>
      <c r="LDG4628" s="298"/>
      <c r="LDH4628" s="298"/>
      <c r="LDI4628" s="298"/>
      <c r="LDJ4628" s="298"/>
      <c r="LDK4628" s="298"/>
      <c r="LDL4628" s="298"/>
      <c r="LDM4628" s="298"/>
      <c r="LDN4628" s="298"/>
      <c r="LDO4628" s="298"/>
      <c r="LDP4628" s="298"/>
      <c r="LDQ4628" s="298"/>
      <c r="LDR4628" s="298"/>
      <c r="LDS4628" s="298"/>
      <c r="LDT4628" s="298"/>
      <c r="LDU4628" s="298"/>
      <c r="LDV4628" s="298"/>
      <c r="LDW4628" s="298"/>
      <c r="LDX4628" s="298"/>
      <c r="LDY4628" s="298"/>
      <c r="LDZ4628" s="298"/>
      <c r="LEA4628" s="298"/>
      <c r="LEB4628" s="298"/>
      <c r="LEC4628" s="298"/>
      <c r="LED4628" s="298"/>
      <c r="LEE4628" s="298"/>
      <c r="LEF4628" s="298"/>
      <c r="LEG4628" s="298"/>
      <c r="LEH4628" s="298"/>
      <c r="LEI4628" s="298"/>
      <c r="LEJ4628" s="298"/>
      <c r="LEK4628" s="298"/>
      <c r="LEL4628" s="298"/>
      <c r="LEM4628" s="298"/>
      <c r="LEN4628" s="298"/>
      <c r="LEO4628" s="298"/>
      <c r="LEP4628" s="298"/>
      <c r="LEQ4628" s="298"/>
      <c r="LER4628" s="298"/>
      <c r="LES4628" s="298"/>
      <c r="LET4628" s="298"/>
      <c r="LEU4628" s="298"/>
      <c r="LEV4628" s="298"/>
      <c r="LEW4628" s="298"/>
      <c r="LEX4628" s="298"/>
      <c r="LEY4628" s="298"/>
      <c r="LEZ4628" s="298"/>
      <c r="LFA4628" s="298"/>
      <c r="LFB4628" s="298"/>
      <c r="LFC4628" s="298"/>
      <c r="LFD4628" s="298"/>
      <c r="LFE4628" s="298"/>
      <c r="LFF4628" s="298"/>
      <c r="LFG4628" s="298"/>
      <c r="LFH4628" s="298"/>
      <c r="LFI4628" s="298"/>
      <c r="LFJ4628" s="298"/>
      <c r="LFK4628" s="298"/>
      <c r="LFL4628" s="298"/>
      <c r="LFM4628" s="298"/>
      <c r="LFN4628" s="298"/>
      <c r="LFO4628" s="298"/>
      <c r="LFP4628" s="298"/>
      <c r="LFQ4628" s="298"/>
      <c r="LFR4628" s="298"/>
      <c r="LFS4628" s="298"/>
      <c r="LFT4628" s="298"/>
      <c r="LFU4628" s="298"/>
      <c r="LFV4628" s="298"/>
      <c r="LFW4628" s="298"/>
      <c r="LFX4628" s="298"/>
      <c r="LFY4628" s="298"/>
      <c r="LFZ4628" s="298"/>
      <c r="LGA4628" s="298"/>
      <c r="LGB4628" s="298"/>
      <c r="LGC4628" s="298"/>
      <c r="LGD4628" s="298"/>
      <c r="LGE4628" s="298"/>
      <c r="LGF4628" s="298"/>
      <c r="LGG4628" s="298"/>
      <c r="LGH4628" s="298"/>
      <c r="LGI4628" s="298"/>
      <c r="LGJ4628" s="298"/>
      <c r="LGK4628" s="298"/>
      <c r="LGL4628" s="298"/>
      <c r="LGM4628" s="298"/>
      <c r="LGN4628" s="298"/>
      <c r="LGO4628" s="298"/>
      <c r="LGP4628" s="298"/>
      <c r="LGQ4628" s="298"/>
      <c r="LGR4628" s="298"/>
      <c r="LGS4628" s="298"/>
      <c r="LGT4628" s="298"/>
      <c r="LGU4628" s="298"/>
      <c r="LGV4628" s="298"/>
      <c r="LGW4628" s="298"/>
      <c r="LGX4628" s="298"/>
      <c r="LGY4628" s="298"/>
      <c r="LGZ4628" s="298"/>
      <c r="LHA4628" s="298"/>
      <c r="LHB4628" s="298"/>
      <c r="LHC4628" s="298"/>
      <c r="LHD4628" s="298"/>
      <c r="LHE4628" s="298"/>
      <c r="LHF4628" s="298"/>
      <c r="LHG4628" s="298"/>
      <c r="LHH4628" s="298"/>
      <c r="LHI4628" s="298"/>
      <c r="LHJ4628" s="298"/>
      <c r="LHK4628" s="298"/>
      <c r="LHL4628" s="298"/>
      <c r="LHM4628" s="298"/>
      <c r="LHN4628" s="298"/>
      <c r="LHO4628" s="298"/>
      <c r="LHP4628" s="298"/>
      <c r="LHQ4628" s="298"/>
      <c r="LHR4628" s="298"/>
      <c r="LHS4628" s="298"/>
      <c r="LHT4628" s="298"/>
      <c r="LHU4628" s="298"/>
      <c r="LHV4628" s="298"/>
      <c r="LHW4628" s="298"/>
      <c r="LHX4628" s="298"/>
      <c r="LHY4628" s="298"/>
      <c r="LHZ4628" s="298"/>
      <c r="LIA4628" s="298"/>
      <c r="LIB4628" s="298"/>
      <c r="LIC4628" s="298"/>
      <c r="LID4628" s="298"/>
      <c r="LIE4628" s="298"/>
      <c r="LIF4628" s="298"/>
      <c r="LIG4628" s="298"/>
      <c r="LIH4628" s="298"/>
      <c r="LII4628" s="298"/>
      <c r="LIJ4628" s="298"/>
      <c r="LIK4628" s="298"/>
      <c r="LIL4628" s="298"/>
      <c r="LIM4628" s="298"/>
      <c r="LIN4628" s="298"/>
      <c r="LIO4628" s="298"/>
      <c r="LIP4628" s="298"/>
      <c r="LIQ4628" s="298"/>
      <c r="LIR4628" s="298"/>
      <c r="LIS4628" s="298"/>
      <c r="LIT4628" s="298"/>
      <c r="LIU4628" s="298"/>
      <c r="LIV4628" s="298"/>
      <c r="LIW4628" s="298"/>
      <c r="LIX4628" s="298"/>
      <c r="LIY4628" s="298"/>
      <c r="LIZ4628" s="298"/>
      <c r="LJA4628" s="298"/>
      <c r="LJB4628" s="298"/>
      <c r="LJC4628" s="298"/>
      <c r="LJD4628" s="298"/>
      <c r="LJE4628" s="298"/>
      <c r="LJF4628" s="298"/>
      <c r="LJG4628" s="298"/>
      <c r="LJH4628" s="298"/>
      <c r="LJI4628" s="298"/>
      <c r="LJJ4628" s="298"/>
      <c r="LJK4628" s="298"/>
      <c r="LJL4628" s="298"/>
      <c r="LJM4628" s="298"/>
      <c r="LJN4628" s="298"/>
      <c r="LJO4628" s="298"/>
      <c r="LJP4628" s="298"/>
      <c r="LJQ4628" s="298"/>
      <c r="LJR4628" s="298"/>
      <c r="LJS4628" s="298"/>
      <c r="LJT4628" s="298"/>
      <c r="LJU4628" s="298"/>
      <c r="LJV4628" s="298"/>
      <c r="LJW4628" s="298"/>
      <c r="LJX4628" s="298"/>
      <c r="LJY4628" s="298"/>
      <c r="LJZ4628" s="298"/>
      <c r="LKA4628" s="298"/>
      <c r="LKB4628" s="298"/>
      <c r="LKC4628" s="298"/>
      <c r="LKD4628" s="298"/>
      <c r="LKE4628" s="298"/>
      <c r="LKF4628" s="298"/>
      <c r="LKG4628" s="298"/>
      <c r="LKH4628" s="298"/>
      <c r="LKI4628" s="298"/>
      <c r="LKJ4628" s="298"/>
      <c r="LKK4628" s="298"/>
      <c r="LKL4628" s="298"/>
      <c r="LKM4628" s="298"/>
      <c r="LKN4628" s="298"/>
      <c r="LKO4628" s="298"/>
      <c r="LKP4628" s="298"/>
      <c r="LKQ4628" s="298"/>
      <c r="LKR4628" s="298"/>
      <c r="LKS4628" s="298"/>
      <c r="LKT4628" s="298"/>
      <c r="LKU4628" s="298"/>
      <c r="LKV4628" s="298"/>
      <c r="LKW4628" s="298"/>
      <c r="LKX4628" s="298"/>
      <c r="LKY4628" s="298"/>
      <c r="LKZ4628" s="298"/>
      <c r="LLA4628" s="298"/>
      <c r="LLB4628" s="298"/>
      <c r="LLC4628" s="298"/>
      <c r="LLD4628" s="298"/>
      <c r="LLE4628" s="298"/>
      <c r="LLF4628" s="298"/>
      <c r="LLG4628" s="298"/>
      <c r="LLH4628" s="298"/>
      <c r="LLI4628" s="298"/>
      <c r="LLJ4628" s="298"/>
      <c r="LLK4628" s="298"/>
      <c r="LLL4628" s="298"/>
      <c r="LLM4628" s="298"/>
      <c r="LLN4628" s="298"/>
      <c r="LLO4628" s="298"/>
      <c r="LLP4628" s="298"/>
      <c r="LLQ4628" s="298"/>
      <c r="LLR4628" s="298"/>
      <c r="LLS4628" s="298"/>
      <c r="LLT4628" s="298"/>
      <c r="LLU4628" s="298"/>
      <c r="LLV4628" s="298"/>
      <c r="LLW4628" s="298"/>
      <c r="LLX4628" s="298"/>
      <c r="LLY4628" s="298"/>
      <c r="LLZ4628" s="298"/>
      <c r="LMA4628" s="298"/>
      <c r="LMB4628" s="298"/>
      <c r="LMC4628" s="298"/>
      <c r="LMD4628" s="298"/>
      <c r="LME4628" s="298"/>
      <c r="LMF4628" s="298"/>
      <c r="LMG4628" s="298"/>
      <c r="LMH4628" s="298"/>
      <c r="LMI4628" s="298"/>
      <c r="LMJ4628" s="298"/>
      <c r="LMK4628" s="298"/>
      <c r="LML4628" s="298"/>
      <c r="LMM4628" s="298"/>
      <c r="LMN4628" s="298"/>
      <c r="LMO4628" s="298"/>
      <c r="LMP4628" s="298"/>
      <c r="LMQ4628" s="298"/>
      <c r="LMR4628" s="298"/>
      <c r="LMS4628" s="298"/>
      <c r="LMT4628" s="298"/>
      <c r="LMU4628" s="298"/>
      <c r="LMV4628" s="298"/>
      <c r="LMW4628" s="298"/>
      <c r="LMX4628" s="298"/>
      <c r="LMY4628" s="298"/>
      <c r="LMZ4628" s="298"/>
      <c r="LNA4628" s="298"/>
      <c r="LNB4628" s="298"/>
      <c r="LNC4628" s="298"/>
      <c r="LND4628" s="298"/>
      <c r="LNE4628" s="298"/>
      <c r="LNF4628" s="298"/>
      <c r="LNG4628" s="298"/>
      <c r="LNH4628" s="298"/>
      <c r="LNI4628" s="298"/>
      <c r="LNJ4628" s="298"/>
      <c r="LNK4628" s="298"/>
      <c r="LNL4628" s="298"/>
      <c r="LNM4628" s="298"/>
      <c r="LNN4628" s="298"/>
      <c r="LNO4628" s="298"/>
      <c r="LNP4628" s="298"/>
      <c r="LNQ4628" s="298"/>
      <c r="LNR4628" s="298"/>
      <c r="LNS4628" s="298"/>
      <c r="LNT4628" s="298"/>
      <c r="LNU4628" s="298"/>
      <c r="LNV4628" s="298"/>
      <c r="LNW4628" s="298"/>
      <c r="LNX4628" s="298"/>
      <c r="LNY4628" s="298"/>
      <c r="LNZ4628" s="298"/>
      <c r="LOA4628" s="298"/>
      <c r="LOB4628" s="298"/>
      <c r="LOC4628" s="298"/>
      <c r="LOD4628" s="298"/>
      <c r="LOE4628" s="298"/>
      <c r="LOF4628" s="298"/>
      <c r="LOG4628" s="298"/>
      <c r="LOH4628" s="298"/>
      <c r="LOI4628" s="298"/>
      <c r="LOJ4628" s="298"/>
      <c r="LOK4628" s="298"/>
      <c r="LOL4628" s="298"/>
      <c r="LOM4628" s="298"/>
      <c r="LON4628" s="298"/>
      <c r="LOO4628" s="298"/>
      <c r="LOP4628" s="298"/>
      <c r="LOQ4628" s="298"/>
      <c r="LOR4628" s="298"/>
      <c r="LOS4628" s="298"/>
      <c r="LOT4628" s="298"/>
      <c r="LOU4628" s="298"/>
      <c r="LOV4628" s="298"/>
      <c r="LOW4628" s="298"/>
      <c r="LOX4628" s="298"/>
      <c r="LOY4628" s="298"/>
      <c r="LOZ4628" s="298"/>
      <c r="LPA4628" s="298"/>
      <c r="LPB4628" s="298"/>
      <c r="LPC4628" s="298"/>
      <c r="LPD4628" s="298"/>
      <c r="LPE4628" s="298"/>
      <c r="LPF4628" s="298"/>
      <c r="LPG4628" s="298"/>
      <c r="LPH4628" s="298"/>
      <c r="LPI4628" s="298"/>
      <c r="LPJ4628" s="298"/>
      <c r="LPK4628" s="298"/>
      <c r="LPL4628" s="298"/>
      <c r="LPM4628" s="298"/>
      <c r="LPN4628" s="298"/>
      <c r="LPO4628" s="298"/>
      <c r="LPP4628" s="298"/>
      <c r="LPQ4628" s="298"/>
      <c r="LPR4628" s="298"/>
      <c r="LPS4628" s="298"/>
      <c r="LPT4628" s="298"/>
      <c r="LPU4628" s="298"/>
      <c r="LPV4628" s="298"/>
      <c r="LPW4628" s="298"/>
      <c r="LPX4628" s="298"/>
      <c r="LPY4628" s="298"/>
      <c r="LPZ4628" s="298"/>
      <c r="LQA4628" s="298"/>
      <c r="LQB4628" s="298"/>
      <c r="LQC4628" s="298"/>
      <c r="LQD4628" s="298"/>
      <c r="LQE4628" s="298"/>
      <c r="LQF4628" s="298"/>
      <c r="LQG4628" s="298"/>
      <c r="LQH4628" s="298"/>
      <c r="LQI4628" s="298"/>
      <c r="LQJ4628" s="298"/>
      <c r="LQK4628" s="298"/>
      <c r="LQL4628" s="298"/>
      <c r="LQM4628" s="298"/>
      <c r="LQN4628" s="298"/>
      <c r="LQO4628" s="298"/>
      <c r="LQP4628" s="298"/>
      <c r="LQQ4628" s="298"/>
      <c r="LQR4628" s="298"/>
      <c r="LQS4628" s="298"/>
      <c r="LQT4628" s="298"/>
      <c r="LQU4628" s="298"/>
      <c r="LQV4628" s="298"/>
      <c r="LQW4628" s="298"/>
      <c r="LQX4628" s="298"/>
      <c r="LQY4628" s="298"/>
      <c r="LQZ4628" s="298"/>
      <c r="LRA4628" s="298"/>
      <c r="LRB4628" s="298"/>
      <c r="LRC4628" s="298"/>
      <c r="LRD4628" s="298"/>
      <c r="LRE4628" s="298"/>
      <c r="LRF4628" s="298"/>
      <c r="LRG4628" s="298"/>
      <c r="LRH4628" s="298"/>
      <c r="LRI4628" s="298"/>
      <c r="LRJ4628" s="298"/>
      <c r="LRK4628" s="298"/>
      <c r="LRL4628" s="298"/>
      <c r="LRM4628" s="298"/>
      <c r="LRN4628" s="298"/>
      <c r="LRO4628" s="298"/>
      <c r="LRP4628" s="298"/>
      <c r="LRQ4628" s="298"/>
      <c r="LRR4628" s="298"/>
      <c r="LRS4628" s="298"/>
      <c r="LRT4628" s="298"/>
      <c r="LRU4628" s="298"/>
      <c r="LRV4628" s="298"/>
      <c r="LRW4628" s="298"/>
      <c r="LRX4628" s="298"/>
      <c r="LRY4628" s="298"/>
      <c r="LRZ4628" s="298"/>
      <c r="LSA4628" s="298"/>
      <c r="LSB4628" s="298"/>
      <c r="LSC4628" s="298"/>
      <c r="LSD4628" s="298"/>
      <c r="LSE4628" s="298"/>
      <c r="LSF4628" s="298"/>
      <c r="LSG4628" s="298"/>
      <c r="LSH4628" s="298"/>
      <c r="LSI4628" s="298"/>
      <c r="LSJ4628" s="298"/>
      <c r="LSK4628" s="298"/>
      <c r="LSL4628" s="298"/>
      <c r="LSM4628" s="298"/>
      <c r="LSN4628" s="298"/>
      <c r="LSO4628" s="298"/>
      <c r="LSP4628" s="298"/>
      <c r="LSQ4628" s="298"/>
      <c r="LSR4628" s="298"/>
      <c r="LSS4628" s="298"/>
      <c r="LST4628" s="298"/>
      <c r="LSU4628" s="298"/>
      <c r="LSV4628" s="298"/>
      <c r="LSW4628" s="298"/>
      <c r="LSX4628" s="298"/>
      <c r="LSY4628" s="298"/>
      <c r="LSZ4628" s="298"/>
      <c r="LTA4628" s="298"/>
      <c r="LTB4628" s="298"/>
      <c r="LTC4628" s="298"/>
      <c r="LTD4628" s="298"/>
      <c r="LTE4628" s="298"/>
      <c r="LTF4628" s="298"/>
      <c r="LTG4628" s="298"/>
      <c r="LTH4628" s="298"/>
      <c r="LTI4628" s="298"/>
      <c r="LTJ4628" s="298"/>
      <c r="LTK4628" s="298"/>
      <c r="LTL4628" s="298"/>
      <c r="LTM4628" s="298"/>
      <c r="LTN4628" s="298"/>
      <c r="LTO4628" s="298"/>
      <c r="LTP4628" s="298"/>
      <c r="LTQ4628" s="298"/>
      <c r="LTR4628" s="298"/>
      <c r="LTS4628" s="298"/>
      <c r="LTT4628" s="298"/>
      <c r="LTU4628" s="298"/>
      <c r="LTV4628" s="298"/>
      <c r="LTW4628" s="298"/>
      <c r="LTX4628" s="298"/>
      <c r="LTY4628" s="298"/>
      <c r="LTZ4628" s="298"/>
      <c r="LUA4628" s="298"/>
      <c r="LUB4628" s="298"/>
      <c r="LUC4628" s="298"/>
      <c r="LUD4628" s="298"/>
      <c r="LUE4628" s="298"/>
      <c r="LUF4628" s="298"/>
      <c r="LUG4628" s="298"/>
      <c r="LUH4628" s="298"/>
      <c r="LUI4628" s="298"/>
      <c r="LUJ4628" s="298"/>
      <c r="LUK4628" s="298"/>
      <c r="LUL4628" s="298"/>
      <c r="LUM4628" s="298"/>
      <c r="LUN4628" s="298"/>
      <c r="LUO4628" s="298"/>
      <c r="LUP4628" s="298"/>
      <c r="LUQ4628" s="298"/>
      <c r="LUR4628" s="298"/>
      <c r="LUS4628" s="298"/>
      <c r="LUT4628" s="298"/>
      <c r="LUU4628" s="298"/>
      <c r="LUV4628" s="298"/>
      <c r="LUW4628" s="298"/>
      <c r="LUX4628" s="298"/>
      <c r="LUY4628" s="298"/>
      <c r="LUZ4628" s="298"/>
      <c r="LVA4628" s="298"/>
      <c r="LVB4628" s="298"/>
      <c r="LVC4628" s="298"/>
      <c r="LVD4628" s="298"/>
      <c r="LVE4628" s="298"/>
      <c r="LVF4628" s="298"/>
      <c r="LVG4628" s="298"/>
      <c r="LVH4628" s="298"/>
      <c r="LVI4628" s="298"/>
      <c r="LVJ4628" s="298"/>
      <c r="LVK4628" s="298"/>
      <c r="LVL4628" s="298"/>
      <c r="LVM4628" s="298"/>
      <c r="LVN4628" s="298"/>
      <c r="LVO4628" s="298"/>
      <c r="LVP4628" s="298"/>
      <c r="LVQ4628" s="298"/>
      <c r="LVR4628" s="298"/>
      <c r="LVS4628" s="298"/>
      <c r="LVT4628" s="298"/>
      <c r="LVU4628" s="298"/>
      <c r="LVV4628" s="298"/>
      <c r="LVW4628" s="298"/>
      <c r="LVX4628" s="298"/>
      <c r="LVY4628" s="298"/>
      <c r="LVZ4628" s="298"/>
      <c r="LWA4628" s="298"/>
      <c r="LWB4628" s="298"/>
      <c r="LWC4628" s="298"/>
      <c r="LWD4628" s="298"/>
      <c r="LWE4628" s="298"/>
      <c r="LWF4628" s="298"/>
      <c r="LWG4628" s="298"/>
      <c r="LWH4628" s="298"/>
      <c r="LWI4628" s="298"/>
      <c r="LWJ4628" s="298"/>
      <c r="LWK4628" s="298"/>
      <c r="LWL4628" s="298"/>
      <c r="LWM4628" s="298"/>
      <c r="LWN4628" s="298"/>
      <c r="LWO4628" s="298"/>
      <c r="LWP4628" s="298"/>
      <c r="LWQ4628" s="298"/>
      <c r="LWR4628" s="298"/>
      <c r="LWS4628" s="298"/>
      <c r="LWT4628" s="298"/>
      <c r="LWU4628" s="298"/>
      <c r="LWV4628" s="298"/>
      <c r="LWW4628" s="298"/>
      <c r="LWX4628" s="298"/>
      <c r="LWY4628" s="298"/>
      <c r="LWZ4628" s="298"/>
      <c r="LXA4628" s="298"/>
      <c r="LXB4628" s="298"/>
      <c r="LXC4628" s="298"/>
      <c r="LXD4628" s="298"/>
      <c r="LXE4628" s="298"/>
      <c r="LXF4628" s="298"/>
      <c r="LXG4628" s="298"/>
      <c r="LXH4628" s="298"/>
      <c r="LXI4628" s="298"/>
      <c r="LXJ4628" s="298"/>
      <c r="LXK4628" s="298"/>
      <c r="LXL4628" s="298"/>
      <c r="LXM4628" s="298"/>
      <c r="LXN4628" s="298"/>
      <c r="LXO4628" s="298"/>
      <c r="LXP4628" s="298"/>
      <c r="LXQ4628" s="298"/>
      <c r="LXR4628" s="298"/>
      <c r="LXS4628" s="298"/>
      <c r="LXT4628" s="298"/>
      <c r="LXU4628" s="298"/>
      <c r="LXV4628" s="298"/>
      <c r="LXW4628" s="298"/>
      <c r="LXX4628" s="298"/>
      <c r="LXY4628" s="298"/>
      <c r="LXZ4628" s="298"/>
      <c r="LYA4628" s="298"/>
      <c r="LYB4628" s="298"/>
      <c r="LYC4628" s="298"/>
      <c r="LYD4628" s="298"/>
      <c r="LYE4628" s="298"/>
      <c r="LYF4628" s="298"/>
      <c r="LYG4628" s="298"/>
      <c r="LYH4628" s="298"/>
      <c r="LYI4628" s="298"/>
      <c r="LYJ4628" s="298"/>
      <c r="LYK4628" s="298"/>
      <c r="LYL4628" s="298"/>
      <c r="LYM4628" s="298"/>
      <c r="LYN4628" s="298"/>
      <c r="LYO4628" s="298"/>
      <c r="LYP4628" s="298"/>
      <c r="LYQ4628" s="298"/>
      <c r="LYR4628" s="298"/>
      <c r="LYS4628" s="298"/>
      <c r="LYT4628" s="298"/>
      <c r="LYU4628" s="298"/>
      <c r="LYV4628" s="298"/>
      <c r="LYW4628" s="298"/>
      <c r="LYX4628" s="298"/>
      <c r="LYY4628" s="298"/>
      <c r="LYZ4628" s="298"/>
      <c r="LZA4628" s="298"/>
      <c r="LZB4628" s="298"/>
      <c r="LZC4628" s="298"/>
      <c r="LZD4628" s="298"/>
      <c r="LZE4628" s="298"/>
      <c r="LZF4628" s="298"/>
      <c r="LZG4628" s="298"/>
      <c r="LZH4628" s="298"/>
      <c r="LZI4628" s="298"/>
      <c r="LZJ4628" s="298"/>
      <c r="LZK4628" s="298"/>
      <c r="LZL4628" s="298"/>
      <c r="LZM4628" s="298"/>
      <c r="LZN4628" s="298"/>
      <c r="LZO4628" s="298"/>
      <c r="LZP4628" s="298"/>
      <c r="LZQ4628" s="298"/>
      <c r="LZR4628" s="298"/>
      <c r="LZS4628" s="298"/>
      <c r="LZT4628" s="298"/>
      <c r="LZU4628" s="298"/>
      <c r="LZV4628" s="298"/>
      <c r="LZW4628" s="298"/>
      <c r="LZX4628" s="298"/>
      <c r="LZY4628" s="298"/>
      <c r="LZZ4628" s="298"/>
      <c r="MAA4628" s="298"/>
      <c r="MAB4628" s="298"/>
      <c r="MAC4628" s="298"/>
      <c r="MAD4628" s="298"/>
      <c r="MAE4628" s="298"/>
      <c r="MAF4628" s="298"/>
      <c r="MAG4628" s="298"/>
      <c r="MAH4628" s="298"/>
      <c r="MAI4628" s="298"/>
      <c r="MAJ4628" s="298"/>
      <c r="MAK4628" s="298"/>
      <c r="MAL4628" s="298"/>
      <c r="MAM4628" s="298"/>
      <c r="MAN4628" s="298"/>
      <c r="MAO4628" s="298"/>
      <c r="MAP4628" s="298"/>
      <c r="MAQ4628" s="298"/>
      <c r="MAR4628" s="298"/>
      <c r="MAS4628" s="298"/>
      <c r="MAT4628" s="298"/>
      <c r="MAU4628" s="298"/>
      <c r="MAV4628" s="298"/>
      <c r="MAW4628" s="298"/>
      <c r="MAX4628" s="298"/>
      <c r="MAY4628" s="298"/>
      <c r="MAZ4628" s="298"/>
      <c r="MBA4628" s="298"/>
      <c r="MBB4628" s="298"/>
      <c r="MBC4628" s="298"/>
      <c r="MBD4628" s="298"/>
      <c r="MBE4628" s="298"/>
      <c r="MBF4628" s="298"/>
      <c r="MBG4628" s="298"/>
      <c r="MBH4628" s="298"/>
      <c r="MBI4628" s="298"/>
      <c r="MBJ4628" s="298"/>
      <c r="MBK4628" s="298"/>
      <c r="MBL4628" s="298"/>
      <c r="MBM4628" s="298"/>
      <c r="MBN4628" s="298"/>
      <c r="MBO4628" s="298"/>
      <c r="MBP4628" s="298"/>
      <c r="MBQ4628" s="298"/>
      <c r="MBR4628" s="298"/>
      <c r="MBS4628" s="298"/>
      <c r="MBT4628" s="298"/>
      <c r="MBU4628" s="298"/>
      <c r="MBV4628" s="298"/>
      <c r="MBW4628" s="298"/>
      <c r="MBX4628" s="298"/>
      <c r="MBY4628" s="298"/>
      <c r="MBZ4628" s="298"/>
      <c r="MCA4628" s="298"/>
      <c r="MCB4628" s="298"/>
      <c r="MCC4628" s="298"/>
      <c r="MCD4628" s="298"/>
      <c r="MCE4628" s="298"/>
      <c r="MCF4628" s="298"/>
      <c r="MCG4628" s="298"/>
      <c r="MCH4628" s="298"/>
      <c r="MCI4628" s="298"/>
      <c r="MCJ4628" s="298"/>
      <c r="MCK4628" s="298"/>
      <c r="MCL4628" s="298"/>
      <c r="MCM4628" s="298"/>
      <c r="MCN4628" s="298"/>
      <c r="MCO4628" s="298"/>
      <c r="MCP4628" s="298"/>
      <c r="MCQ4628" s="298"/>
      <c r="MCR4628" s="298"/>
      <c r="MCS4628" s="298"/>
      <c r="MCT4628" s="298"/>
      <c r="MCU4628" s="298"/>
      <c r="MCV4628" s="298"/>
      <c r="MCW4628" s="298"/>
      <c r="MCX4628" s="298"/>
      <c r="MCY4628" s="298"/>
      <c r="MCZ4628" s="298"/>
      <c r="MDA4628" s="298"/>
      <c r="MDB4628" s="298"/>
      <c r="MDC4628" s="298"/>
      <c r="MDD4628" s="298"/>
      <c r="MDE4628" s="298"/>
      <c r="MDF4628" s="298"/>
      <c r="MDG4628" s="298"/>
      <c r="MDH4628" s="298"/>
      <c r="MDI4628" s="298"/>
      <c r="MDJ4628" s="298"/>
      <c r="MDK4628" s="298"/>
      <c r="MDL4628" s="298"/>
      <c r="MDM4628" s="298"/>
      <c r="MDN4628" s="298"/>
      <c r="MDO4628" s="298"/>
      <c r="MDP4628" s="298"/>
      <c r="MDQ4628" s="298"/>
      <c r="MDR4628" s="298"/>
      <c r="MDS4628" s="298"/>
      <c r="MDT4628" s="298"/>
      <c r="MDU4628" s="298"/>
      <c r="MDV4628" s="298"/>
      <c r="MDW4628" s="298"/>
      <c r="MDX4628" s="298"/>
      <c r="MDY4628" s="298"/>
      <c r="MDZ4628" s="298"/>
      <c r="MEA4628" s="298"/>
      <c r="MEB4628" s="298"/>
      <c r="MEC4628" s="298"/>
      <c r="MED4628" s="298"/>
      <c r="MEE4628" s="298"/>
      <c r="MEF4628" s="298"/>
      <c r="MEG4628" s="298"/>
      <c r="MEH4628" s="298"/>
      <c r="MEI4628" s="298"/>
      <c r="MEJ4628" s="298"/>
      <c r="MEK4628" s="298"/>
      <c r="MEL4628" s="298"/>
      <c r="MEM4628" s="298"/>
      <c r="MEN4628" s="298"/>
      <c r="MEO4628" s="298"/>
      <c r="MEP4628" s="298"/>
      <c r="MEQ4628" s="298"/>
      <c r="MER4628" s="298"/>
      <c r="MES4628" s="298"/>
      <c r="MET4628" s="298"/>
      <c r="MEU4628" s="298"/>
      <c r="MEV4628" s="298"/>
      <c r="MEW4628" s="298"/>
      <c r="MEX4628" s="298"/>
      <c r="MEY4628" s="298"/>
      <c r="MEZ4628" s="298"/>
      <c r="MFA4628" s="298"/>
      <c r="MFB4628" s="298"/>
      <c r="MFC4628" s="298"/>
      <c r="MFD4628" s="298"/>
      <c r="MFE4628" s="298"/>
      <c r="MFF4628" s="298"/>
      <c r="MFG4628" s="298"/>
      <c r="MFH4628" s="298"/>
      <c r="MFI4628" s="298"/>
      <c r="MFJ4628" s="298"/>
      <c r="MFK4628" s="298"/>
      <c r="MFL4628" s="298"/>
      <c r="MFM4628" s="298"/>
      <c r="MFN4628" s="298"/>
      <c r="MFO4628" s="298"/>
      <c r="MFP4628" s="298"/>
      <c r="MFQ4628" s="298"/>
      <c r="MFR4628" s="298"/>
      <c r="MFS4628" s="298"/>
      <c r="MFT4628" s="298"/>
      <c r="MFU4628" s="298"/>
      <c r="MFV4628" s="298"/>
      <c r="MFW4628" s="298"/>
      <c r="MFX4628" s="298"/>
      <c r="MFY4628" s="298"/>
      <c r="MFZ4628" s="298"/>
      <c r="MGA4628" s="298"/>
      <c r="MGB4628" s="298"/>
      <c r="MGC4628" s="298"/>
      <c r="MGD4628" s="298"/>
      <c r="MGE4628" s="298"/>
      <c r="MGF4628" s="298"/>
      <c r="MGG4628" s="298"/>
      <c r="MGH4628" s="298"/>
      <c r="MGI4628" s="298"/>
      <c r="MGJ4628" s="298"/>
      <c r="MGK4628" s="298"/>
      <c r="MGL4628" s="298"/>
      <c r="MGM4628" s="298"/>
      <c r="MGN4628" s="298"/>
      <c r="MGO4628" s="298"/>
      <c r="MGP4628" s="298"/>
      <c r="MGQ4628" s="298"/>
      <c r="MGR4628" s="298"/>
      <c r="MGS4628" s="298"/>
      <c r="MGT4628" s="298"/>
      <c r="MGU4628" s="298"/>
      <c r="MGV4628" s="298"/>
      <c r="MGW4628" s="298"/>
      <c r="MGX4628" s="298"/>
      <c r="MGY4628" s="298"/>
      <c r="MGZ4628" s="298"/>
      <c r="MHA4628" s="298"/>
      <c r="MHB4628" s="298"/>
      <c r="MHC4628" s="298"/>
      <c r="MHD4628" s="298"/>
      <c r="MHE4628" s="298"/>
      <c r="MHF4628" s="298"/>
      <c r="MHG4628" s="298"/>
      <c r="MHH4628" s="298"/>
      <c r="MHI4628" s="298"/>
      <c r="MHJ4628" s="298"/>
      <c r="MHK4628" s="298"/>
      <c r="MHL4628" s="298"/>
      <c r="MHM4628" s="298"/>
      <c r="MHN4628" s="298"/>
      <c r="MHO4628" s="298"/>
      <c r="MHP4628" s="298"/>
      <c r="MHQ4628" s="298"/>
      <c r="MHR4628" s="298"/>
      <c r="MHS4628" s="298"/>
      <c r="MHT4628" s="298"/>
      <c r="MHU4628" s="298"/>
      <c r="MHV4628" s="298"/>
      <c r="MHW4628" s="298"/>
      <c r="MHX4628" s="298"/>
      <c r="MHY4628" s="298"/>
      <c r="MHZ4628" s="298"/>
      <c r="MIA4628" s="298"/>
      <c r="MIB4628" s="298"/>
      <c r="MIC4628" s="298"/>
      <c r="MID4628" s="298"/>
      <c r="MIE4628" s="298"/>
      <c r="MIF4628" s="298"/>
      <c r="MIG4628" s="298"/>
      <c r="MIH4628" s="298"/>
      <c r="MII4628" s="298"/>
      <c r="MIJ4628" s="298"/>
      <c r="MIK4628" s="298"/>
      <c r="MIL4628" s="298"/>
      <c r="MIM4628" s="298"/>
      <c r="MIN4628" s="298"/>
      <c r="MIO4628" s="298"/>
      <c r="MIP4628" s="298"/>
      <c r="MIQ4628" s="298"/>
      <c r="MIR4628" s="298"/>
      <c r="MIS4628" s="298"/>
      <c r="MIT4628" s="298"/>
      <c r="MIU4628" s="298"/>
      <c r="MIV4628" s="298"/>
      <c r="MIW4628" s="298"/>
      <c r="MIX4628" s="298"/>
      <c r="MIY4628" s="298"/>
      <c r="MIZ4628" s="298"/>
      <c r="MJA4628" s="298"/>
      <c r="MJB4628" s="298"/>
      <c r="MJC4628" s="298"/>
      <c r="MJD4628" s="298"/>
      <c r="MJE4628" s="298"/>
      <c r="MJF4628" s="298"/>
      <c r="MJG4628" s="298"/>
      <c r="MJH4628" s="298"/>
      <c r="MJI4628" s="298"/>
      <c r="MJJ4628" s="298"/>
      <c r="MJK4628" s="298"/>
      <c r="MJL4628" s="298"/>
      <c r="MJM4628" s="298"/>
      <c r="MJN4628" s="298"/>
      <c r="MJO4628" s="298"/>
      <c r="MJP4628" s="298"/>
      <c r="MJQ4628" s="298"/>
      <c r="MJR4628" s="298"/>
      <c r="MJS4628" s="298"/>
      <c r="MJT4628" s="298"/>
      <c r="MJU4628" s="298"/>
      <c r="MJV4628" s="298"/>
      <c r="MJW4628" s="298"/>
      <c r="MJX4628" s="298"/>
      <c r="MJY4628" s="298"/>
      <c r="MJZ4628" s="298"/>
      <c r="MKA4628" s="298"/>
      <c r="MKB4628" s="298"/>
      <c r="MKC4628" s="298"/>
      <c r="MKD4628" s="298"/>
      <c r="MKE4628" s="298"/>
      <c r="MKF4628" s="298"/>
      <c r="MKG4628" s="298"/>
      <c r="MKH4628" s="298"/>
      <c r="MKI4628" s="298"/>
      <c r="MKJ4628" s="298"/>
      <c r="MKK4628" s="298"/>
      <c r="MKL4628" s="298"/>
      <c r="MKM4628" s="298"/>
      <c r="MKN4628" s="298"/>
      <c r="MKO4628" s="298"/>
      <c r="MKP4628" s="298"/>
      <c r="MKQ4628" s="298"/>
      <c r="MKR4628" s="298"/>
      <c r="MKS4628" s="298"/>
      <c r="MKT4628" s="298"/>
      <c r="MKU4628" s="298"/>
      <c r="MKV4628" s="298"/>
      <c r="MKW4628" s="298"/>
      <c r="MKX4628" s="298"/>
      <c r="MKY4628" s="298"/>
      <c r="MKZ4628" s="298"/>
      <c r="MLA4628" s="298"/>
      <c r="MLB4628" s="298"/>
      <c r="MLC4628" s="298"/>
      <c r="MLD4628" s="298"/>
      <c r="MLE4628" s="298"/>
      <c r="MLF4628" s="298"/>
      <c r="MLG4628" s="298"/>
      <c r="MLH4628" s="298"/>
      <c r="MLI4628" s="298"/>
      <c r="MLJ4628" s="298"/>
      <c r="MLK4628" s="298"/>
      <c r="MLL4628" s="298"/>
      <c r="MLM4628" s="298"/>
      <c r="MLN4628" s="298"/>
      <c r="MLO4628" s="298"/>
      <c r="MLP4628" s="298"/>
      <c r="MLQ4628" s="298"/>
      <c r="MLR4628" s="298"/>
      <c r="MLS4628" s="298"/>
      <c r="MLT4628" s="298"/>
      <c r="MLU4628" s="298"/>
      <c r="MLV4628" s="298"/>
      <c r="MLW4628" s="298"/>
      <c r="MLX4628" s="298"/>
      <c r="MLY4628" s="298"/>
      <c r="MLZ4628" s="298"/>
      <c r="MMA4628" s="298"/>
      <c r="MMB4628" s="298"/>
      <c r="MMC4628" s="298"/>
      <c r="MMD4628" s="298"/>
      <c r="MME4628" s="298"/>
      <c r="MMF4628" s="298"/>
      <c r="MMG4628" s="298"/>
      <c r="MMH4628" s="298"/>
      <c r="MMI4628" s="298"/>
      <c r="MMJ4628" s="298"/>
      <c r="MMK4628" s="298"/>
      <c r="MML4628" s="298"/>
      <c r="MMM4628" s="298"/>
      <c r="MMN4628" s="298"/>
      <c r="MMO4628" s="298"/>
      <c r="MMP4628" s="298"/>
      <c r="MMQ4628" s="298"/>
      <c r="MMR4628" s="298"/>
      <c r="MMS4628" s="298"/>
      <c r="MMT4628" s="298"/>
      <c r="MMU4628" s="298"/>
      <c r="MMV4628" s="298"/>
      <c r="MMW4628" s="298"/>
      <c r="MMX4628" s="298"/>
      <c r="MMY4628" s="298"/>
      <c r="MMZ4628" s="298"/>
      <c r="MNA4628" s="298"/>
      <c r="MNB4628" s="298"/>
      <c r="MNC4628" s="298"/>
      <c r="MND4628" s="298"/>
      <c r="MNE4628" s="298"/>
      <c r="MNF4628" s="298"/>
      <c r="MNG4628" s="298"/>
      <c r="MNH4628" s="298"/>
      <c r="MNI4628" s="298"/>
      <c r="MNJ4628" s="298"/>
      <c r="MNK4628" s="298"/>
      <c r="MNL4628" s="298"/>
      <c r="MNM4628" s="298"/>
      <c r="MNN4628" s="298"/>
      <c r="MNO4628" s="298"/>
      <c r="MNP4628" s="298"/>
      <c r="MNQ4628" s="298"/>
      <c r="MNR4628" s="298"/>
      <c r="MNS4628" s="298"/>
      <c r="MNT4628" s="298"/>
      <c r="MNU4628" s="298"/>
      <c r="MNV4628" s="298"/>
      <c r="MNW4628" s="298"/>
      <c r="MNX4628" s="298"/>
      <c r="MNY4628" s="298"/>
      <c r="MNZ4628" s="298"/>
      <c r="MOA4628" s="298"/>
      <c r="MOB4628" s="298"/>
      <c r="MOC4628" s="298"/>
      <c r="MOD4628" s="298"/>
      <c r="MOE4628" s="298"/>
      <c r="MOF4628" s="298"/>
      <c r="MOG4628" s="298"/>
      <c r="MOH4628" s="298"/>
      <c r="MOI4628" s="298"/>
      <c r="MOJ4628" s="298"/>
      <c r="MOK4628" s="298"/>
      <c r="MOL4628" s="298"/>
      <c r="MOM4628" s="298"/>
      <c r="MON4628" s="298"/>
      <c r="MOO4628" s="298"/>
      <c r="MOP4628" s="298"/>
      <c r="MOQ4628" s="298"/>
      <c r="MOR4628" s="298"/>
      <c r="MOS4628" s="298"/>
      <c r="MOT4628" s="298"/>
      <c r="MOU4628" s="298"/>
      <c r="MOV4628" s="298"/>
      <c r="MOW4628" s="298"/>
      <c r="MOX4628" s="298"/>
      <c r="MOY4628" s="298"/>
      <c r="MOZ4628" s="298"/>
      <c r="MPA4628" s="298"/>
      <c r="MPB4628" s="298"/>
      <c r="MPC4628" s="298"/>
      <c r="MPD4628" s="298"/>
      <c r="MPE4628" s="298"/>
      <c r="MPF4628" s="298"/>
      <c r="MPG4628" s="298"/>
      <c r="MPH4628" s="298"/>
      <c r="MPI4628" s="298"/>
      <c r="MPJ4628" s="298"/>
      <c r="MPK4628" s="298"/>
      <c r="MPL4628" s="298"/>
      <c r="MPM4628" s="298"/>
      <c r="MPN4628" s="298"/>
      <c r="MPO4628" s="298"/>
      <c r="MPP4628" s="298"/>
      <c r="MPQ4628" s="298"/>
      <c r="MPR4628" s="298"/>
      <c r="MPS4628" s="298"/>
      <c r="MPT4628" s="298"/>
      <c r="MPU4628" s="298"/>
      <c r="MPV4628" s="298"/>
      <c r="MPW4628" s="298"/>
      <c r="MPX4628" s="298"/>
      <c r="MPY4628" s="298"/>
      <c r="MPZ4628" s="298"/>
      <c r="MQA4628" s="298"/>
      <c r="MQB4628" s="298"/>
      <c r="MQC4628" s="298"/>
      <c r="MQD4628" s="298"/>
      <c r="MQE4628" s="298"/>
      <c r="MQF4628" s="298"/>
      <c r="MQG4628" s="298"/>
      <c r="MQH4628" s="298"/>
      <c r="MQI4628" s="298"/>
      <c r="MQJ4628" s="298"/>
      <c r="MQK4628" s="298"/>
      <c r="MQL4628" s="298"/>
      <c r="MQM4628" s="298"/>
      <c r="MQN4628" s="298"/>
      <c r="MQO4628" s="298"/>
      <c r="MQP4628" s="298"/>
      <c r="MQQ4628" s="298"/>
      <c r="MQR4628" s="298"/>
      <c r="MQS4628" s="298"/>
      <c r="MQT4628" s="298"/>
      <c r="MQU4628" s="298"/>
      <c r="MQV4628" s="298"/>
      <c r="MQW4628" s="298"/>
      <c r="MQX4628" s="298"/>
      <c r="MQY4628" s="298"/>
      <c r="MQZ4628" s="298"/>
      <c r="MRA4628" s="298"/>
      <c r="MRB4628" s="298"/>
      <c r="MRC4628" s="298"/>
      <c r="MRD4628" s="298"/>
      <c r="MRE4628" s="298"/>
      <c r="MRF4628" s="298"/>
      <c r="MRG4628" s="298"/>
      <c r="MRH4628" s="298"/>
      <c r="MRI4628" s="298"/>
      <c r="MRJ4628" s="298"/>
      <c r="MRK4628" s="298"/>
      <c r="MRL4628" s="298"/>
      <c r="MRM4628" s="298"/>
      <c r="MRN4628" s="298"/>
      <c r="MRO4628" s="298"/>
      <c r="MRP4628" s="298"/>
      <c r="MRQ4628" s="298"/>
      <c r="MRR4628" s="298"/>
      <c r="MRS4628" s="298"/>
      <c r="MRT4628" s="298"/>
      <c r="MRU4628" s="298"/>
      <c r="MRV4628" s="298"/>
      <c r="MRW4628" s="298"/>
      <c r="MRX4628" s="298"/>
      <c r="MRY4628" s="298"/>
      <c r="MRZ4628" s="298"/>
      <c r="MSA4628" s="298"/>
      <c r="MSB4628" s="298"/>
      <c r="MSC4628" s="298"/>
      <c r="MSD4628" s="298"/>
      <c r="MSE4628" s="298"/>
      <c r="MSF4628" s="298"/>
      <c r="MSG4628" s="298"/>
      <c r="MSH4628" s="298"/>
      <c r="MSI4628" s="298"/>
      <c r="MSJ4628" s="298"/>
      <c r="MSK4628" s="298"/>
      <c r="MSL4628" s="298"/>
      <c r="MSM4628" s="298"/>
      <c r="MSN4628" s="298"/>
      <c r="MSO4628" s="298"/>
      <c r="MSP4628" s="298"/>
      <c r="MSQ4628" s="298"/>
      <c r="MSR4628" s="298"/>
      <c r="MSS4628" s="298"/>
      <c r="MST4628" s="298"/>
      <c r="MSU4628" s="298"/>
      <c r="MSV4628" s="298"/>
      <c r="MSW4628" s="298"/>
      <c r="MSX4628" s="298"/>
      <c r="MSY4628" s="298"/>
      <c r="MSZ4628" s="298"/>
      <c r="MTA4628" s="298"/>
      <c r="MTB4628" s="298"/>
      <c r="MTC4628" s="298"/>
      <c r="MTD4628" s="298"/>
      <c r="MTE4628" s="298"/>
      <c r="MTF4628" s="298"/>
      <c r="MTG4628" s="298"/>
      <c r="MTH4628" s="298"/>
      <c r="MTI4628" s="298"/>
      <c r="MTJ4628" s="298"/>
      <c r="MTK4628" s="298"/>
      <c r="MTL4628" s="298"/>
      <c r="MTM4628" s="298"/>
      <c r="MTN4628" s="298"/>
      <c r="MTO4628" s="298"/>
      <c r="MTP4628" s="298"/>
      <c r="MTQ4628" s="298"/>
      <c r="MTR4628" s="298"/>
      <c r="MTS4628" s="298"/>
      <c r="MTT4628" s="298"/>
      <c r="MTU4628" s="298"/>
      <c r="MTV4628" s="298"/>
      <c r="MTW4628" s="298"/>
      <c r="MTX4628" s="298"/>
      <c r="MTY4628" s="298"/>
      <c r="MTZ4628" s="298"/>
      <c r="MUA4628" s="298"/>
      <c r="MUB4628" s="298"/>
      <c r="MUC4628" s="298"/>
      <c r="MUD4628" s="298"/>
      <c r="MUE4628" s="298"/>
      <c r="MUF4628" s="298"/>
      <c r="MUG4628" s="298"/>
      <c r="MUH4628" s="298"/>
      <c r="MUI4628" s="298"/>
      <c r="MUJ4628" s="298"/>
      <c r="MUK4628" s="298"/>
      <c r="MUL4628" s="298"/>
      <c r="MUM4628" s="298"/>
      <c r="MUN4628" s="298"/>
      <c r="MUO4628" s="298"/>
      <c r="MUP4628" s="298"/>
      <c r="MUQ4628" s="298"/>
      <c r="MUR4628" s="298"/>
      <c r="MUS4628" s="298"/>
      <c r="MUT4628" s="298"/>
      <c r="MUU4628" s="298"/>
      <c r="MUV4628" s="298"/>
      <c r="MUW4628" s="298"/>
      <c r="MUX4628" s="298"/>
      <c r="MUY4628" s="298"/>
      <c r="MUZ4628" s="298"/>
      <c r="MVA4628" s="298"/>
      <c r="MVB4628" s="298"/>
      <c r="MVC4628" s="298"/>
      <c r="MVD4628" s="298"/>
      <c r="MVE4628" s="298"/>
      <c r="MVF4628" s="298"/>
      <c r="MVG4628" s="298"/>
      <c r="MVH4628" s="298"/>
      <c r="MVI4628" s="298"/>
      <c r="MVJ4628" s="298"/>
      <c r="MVK4628" s="298"/>
      <c r="MVL4628" s="298"/>
      <c r="MVM4628" s="298"/>
      <c r="MVN4628" s="298"/>
      <c r="MVO4628" s="298"/>
      <c r="MVP4628" s="298"/>
      <c r="MVQ4628" s="298"/>
      <c r="MVR4628" s="298"/>
      <c r="MVS4628" s="298"/>
      <c r="MVT4628" s="298"/>
      <c r="MVU4628" s="298"/>
      <c r="MVV4628" s="298"/>
      <c r="MVW4628" s="298"/>
      <c r="MVX4628" s="298"/>
      <c r="MVY4628" s="298"/>
      <c r="MVZ4628" s="298"/>
      <c r="MWA4628" s="298"/>
      <c r="MWB4628" s="298"/>
      <c r="MWC4628" s="298"/>
      <c r="MWD4628" s="298"/>
      <c r="MWE4628" s="298"/>
      <c r="MWF4628" s="298"/>
      <c r="MWG4628" s="298"/>
      <c r="MWH4628" s="298"/>
      <c r="MWI4628" s="298"/>
      <c r="MWJ4628" s="298"/>
      <c r="MWK4628" s="298"/>
      <c r="MWL4628" s="298"/>
      <c r="MWM4628" s="298"/>
      <c r="MWN4628" s="298"/>
      <c r="MWO4628" s="298"/>
      <c r="MWP4628" s="298"/>
      <c r="MWQ4628" s="298"/>
      <c r="MWR4628" s="298"/>
      <c r="MWS4628" s="298"/>
      <c r="MWT4628" s="298"/>
      <c r="MWU4628" s="298"/>
      <c r="MWV4628" s="298"/>
      <c r="MWW4628" s="298"/>
      <c r="MWX4628" s="298"/>
      <c r="MWY4628" s="298"/>
      <c r="MWZ4628" s="298"/>
      <c r="MXA4628" s="298"/>
      <c r="MXB4628" s="298"/>
      <c r="MXC4628" s="298"/>
      <c r="MXD4628" s="298"/>
      <c r="MXE4628" s="298"/>
      <c r="MXF4628" s="298"/>
      <c r="MXG4628" s="298"/>
      <c r="MXH4628" s="298"/>
      <c r="MXI4628" s="298"/>
      <c r="MXJ4628" s="298"/>
      <c r="MXK4628" s="298"/>
      <c r="MXL4628" s="298"/>
      <c r="MXM4628" s="298"/>
      <c r="MXN4628" s="298"/>
      <c r="MXO4628" s="298"/>
      <c r="MXP4628" s="298"/>
      <c r="MXQ4628" s="298"/>
      <c r="MXR4628" s="298"/>
      <c r="MXS4628" s="298"/>
      <c r="MXT4628" s="298"/>
      <c r="MXU4628" s="298"/>
      <c r="MXV4628" s="298"/>
      <c r="MXW4628" s="298"/>
      <c r="MXX4628" s="298"/>
      <c r="MXY4628" s="298"/>
      <c r="MXZ4628" s="298"/>
      <c r="MYA4628" s="298"/>
      <c r="MYB4628" s="298"/>
      <c r="MYC4628" s="298"/>
      <c r="MYD4628" s="298"/>
      <c r="MYE4628" s="298"/>
      <c r="MYF4628" s="298"/>
      <c r="MYG4628" s="298"/>
      <c r="MYH4628" s="298"/>
      <c r="MYI4628" s="298"/>
      <c r="MYJ4628" s="298"/>
      <c r="MYK4628" s="298"/>
      <c r="MYL4628" s="298"/>
      <c r="MYM4628" s="298"/>
      <c r="MYN4628" s="298"/>
      <c r="MYO4628" s="298"/>
      <c r="MYP4628" s="298"/>
      <c r="MYQ4628" s="298"/>
      <c r="MYR4628" s="298"/>
      <c r="MYS4628" s="298"/>
      <c r="MYT4628" s="298"/>
      <c r="MYU4628" s="298"/>
      <c r="MYV4628" s="298"/>
      <c r="MYW4628" s="298"/>
      <c r="MYX4628" s="298"/>
      <c r="MYY4628" s="298"/>
      <c r="MYZ4628" s="298"/>
      <c r="MZA4628" s="298"/>
      <c r="MZB4628" s="298"/>
      <c r="MZC4628" s="298"/>
      <c r="MZD4628" s="298"/>
      <c r="MZE4628" s="298"/>
      <c r="MZF4628" s="298"/>
      <c r="MZG4628" s="298"/>
      <c r="MZH4628" s="298"/>
      <c r="MZI4628" s="298"/>
      <c r="MZJ4628" s="298"/>
      <c r="MZK4628" s="298"/>
      <c r="MZL4628" s="298"/>
      <c r="MZM4628" s="298"/>
      <c r="MZN4628" s="298"/>
      <c r="MZO4628" s="298"/>
      <c r="MZP4628" s="298"/>
      <c r="MZQ4628" s="298"/>
      <c r="MZR4628" s="298"/>
      <c r="MZS4628" s="298"/>
      <c r="MZT4628" s="298"/>
      <c r="MZU4628" s="298"/>
      <c r="MZV4628" s="298"/>
      <c r="MZW4628" s="298"/>
      <c r="MZX4628" s="298"/>
      <c r="MZY4628" s="298"/>
      <c r="MZZ4628" s="298"/>
      <c r="NAA4628" s="298"/>
      <c r="NAB4628" s="298"/>
      <c r="NAC4628" s="298"/>
      <c r="NAD4628" s="298"/>
      <c r="NAE4628" s="298"/>
      <c r="NAF4628" s="298"/>
      <c r="NAG4628" s="298"/>
      <c r="NAH4628" s="298"/>
      <c r="NAI4628" s="298"/>
      <c r="NAJ4628" s="298"/>
      <c r="NAK4628" s="298"/>
      <c r="NAL4628" s="298"/>
      <c r="NAM4628" s="298"/>
      <c r="NAN4628" s="298"/>
      <c r="NAO4628" s="298"/>
      <c r="NAP4628" s="298"/>
      <c r="NAQ4628" s="298"/>
      <c r="NAR4628" s="298"/>
      <c r="NAS4628" s="298"/>
      <c r="NAT4628" s="298"/>
      <c r="NAU4628" s="298"/>
      <c r="NAV4628" s="298"/>
      <c r="NAW4628" s="298"/>
      <c r="NAX4628" s="298"/>
      <c r="NAY4628" s="298"/>
      <c r="NAZ4628" s="298"/>
      <c r="NBA4628" s="298"/>
      <c r="NBB4628" s="298"/>
      <c r="NBC4628" s="298"/>
      <c r="NBD4628" s="298"/>
      <c r="NBE4628" s="298"/>
      <c r="NBF4628" s="298"/>
      <c r="NBG4628" s="298"/>
      <c r="NBH4628" s="298"/>
      <c r="NBI4628" s="298"/>
      <c r="NBJ4628" s="298"/>
      <c r="NBK4628" s="298"/>
      <c r="NBL4628" s="298"/>
      <c r="NBM4628" s="298"/>
      <c r="NBN4628" s="298"/>
      <c r="NBO4628" s="298"/>
      <c r="NBP4628" s="298"/>
      <c r="NBQ4628" s="298"/>
      <c r="NBR4628" s="298"/>
      <c r="NBS4628" s="298"/>
      <c r="NBT4628" s="298"/>
      <c r="NBU4628" s="298"/>
      <c r="NBV4628" s="298"/>
      <c r="NBW4628" s="298"/>
      <c r="NBX4628" s="298"/>
      <c r="NBY4628" s="298"/>
      <c r="NBZ4628" s="298"/>
      <c r="NCA4628" s="298"/>
      <c r="NCB4628" s="298"/>
      <c r="NCC4628" s="298"/>
      <c r="NCD4628" s="298"/>
      <c r="NCE4628" s="298"/>
      <c r="NCF4628" s="298"/>
      <c r="NCG4628" s="298"/>
      <c r="NCH4628" s="298"/>
      <c r="NCI4628" s="298"/>
      <c r="NCJ4628" s="298"/>
      <c r="NCK4628" s="298"/>
      <c r="NCL4628" s="298"/>
      <c r="NCM4628" s="298"/>
      <c r="NCN4628" s="298"/>
      <c r="NCO4628" s="298"/>
      <c r="NCP4628" s="298"/>
      <c r="NCQ4628" s="298"/>
      <c r="NCR4628" s="298"/>
      <c r="NCS4628" s="298"/>
      <c r="NCT4628" s="298"/>
      <c r="NCU4628" s="298"/>
      <c r="NCV4628" s="298"/>
      <c r="NCW4628" s="298"/>
      <c r="NCX4628" s="298"/>
      <c r="NCY4628" s="298"/>
      <c r="NCZ4628" s="298"/>
      <c r="NDA4628" s="298"/>
      <c r="NDB4628" s="298"/>
      <c r="NDC4628" s="298"/>
      <c r="NDD4628" s="298"/>
      <c r="NDE4628" s="298"/>
      <c r="NDF4628" s="298"/>
      <c r="NDG4628" s="298"/>
      <c r="NDH4628" s="298"/>
      <c r="NDI4628" s="298"/>
      <c r="NDJ4628" s="298"/>
      <c r="NDK4628" s="298"/>
      <c r="NDL4628" s="298"/>
      <c r="NDM4628" s="298"/>
      <c r="NDN4628" s="298"/>
      <c r="NDO4628" s="298"/>
      <c r="NDP4628" s="298"/>
      <c r="NDQ4628" s="298"/>
      <c r="NDR4628" s="298"/>
      <c r="NDS4628" s="298"/>
      <c r="NDT4628" s="298"/>
      <c r="NDU4628" s="298"/>
      <c r="NDV4628" s="298"/>
      <c r="NDW4628" s="298"/>
      <c r="NDX4628" s="298"/>
      <c r="NDY4628" s="298"/>
      <c r="NDZ4628" s="298"/>
      <c r="NEA4628" s="298"/>
      <c r="NEB4628" s="298"/>
      <c r="NEC4628" s="298"/>
      <c r="NED4628" s="298"/>
      <c r="NEE4628" s="298"/>
      <c r="NEF4628" s="298"/>
      <c r="NEG4628" s="298"/>
      <c r="NEH4628" s="298"/>
      <c r="NEI4628" s="298"/>
      <c r="NEJ4628" s="298"/>
      <c r="NEK4628" s="298"/>
      <c r="NEL4628" s="298"/>
      <c r="NEM4628" s="298"/>
      <c r="NEN4628" s="298"/>
      <c r="NEO4628" s="298"/>
      <c r="NEP4628" s="298"/>
      <c r="NEQ4628" s="298"/>
      <c r="NER4628" s="298"/>
      <c r="NES4628" s="298"/>
      <c r="NET4628" s="298"/>
      <c r="NEU4628" s="298"/>
      <c r="NEV4628" s="298"/>
      <c r="NEW4628" s="298"/>
      <c r="NEX4628" s="298"/>
      <c r="NEY4628" s="298"/>
      <c r="NEZ4628" s="298"/>
      <c r="NFA4628" s="298"/>
      <c r="NFB4628" s="298"/>
      <c r="NFC4628" s="298"/>
      <c r="NFD4628" s="298"/>
      <c r="NFE4628" s="298"/>
      <c r="NFF4628" s="298"/>
      <c r="NFG4628" s="298"/>
      <c r="NFH4628" s="298"/>
      <c r="NFI4628" s="298"/>
      <c r="NFJ4628" s="298"/>
      <c r="NFK4628" s="298"/>
      <c r="NFL4628" s="298"/>
      <c r="NFM4628" s="298"/>
      <c r="NFN4628" s="298"/>
      <c r="NFO4628" s="298"/>
      <c r="NFP4628" s="298"/>
      <c r="NFQ4628" s="298"/>
      <c r="NFR4628" s="298"/>
      <c r="NFS4628" s="298"/>
      <c r="NFT4628" s="298"/>
      <c r="NFU4628" s="298"/>
      <c r="NFV4628" s="298"/>
      <c r="NFW4628" s="298"/>
      <c r="NFX4628" s="298"/>
      <c r="NFY4628" s="298"/>
      <c r="NFZ4628" s="298"/>
      <c r="NGA4628" s="298"/>
      <c r="NGB4628" s="298"/>
      <c r="NGC4628" s="298"/>
      <c r="NGD4628" s="298"/>
      <c r="NGE4628" s="298"/>
      <c r="NGF4628" s="298"/>
      <c r="NGG4628" s="298"/>
      <c r="NGH4628" s="298"/>
      <c r="NGI4628" s="298"/>
      <c r="NGJ4628" s="298"/>
      <c r="NGK4628" s="298"/>
      <c r="NGL4628" s="298"/>
      <c r="NGM4628" s="298"/>
      <c r="NGN4628" s="298"/>
      <c r="NGO4628" s="298"/>
      <c r="NGP4628" s="298"/>
      <c r="NGQ4628" s="298"/>
      <c r="NGR4628" s="298"/>
      <c r="NGS4628" s="298"/>
      <c r="NGT4628" s="298"/>
      <c r="NGU4628" s="298"/>
      <c r="NGV4628" s="298"/>
      <c r="NGW4628" s="298"/>
      <c r="NGX4628" s="298"/>
      <c r="NGY4628" s="298"/>
      <c r="NGZ4628" s="298"/>
      <c r="NHA4628" s="298"/>
      <c r="NHB4628" s="298"/>
      <c r="NHC4628" s="298"/>
      <c r="NHD4628" s="298"/>
      <c r="NHE4628" s="298"/>
      <c r="NHF4628" s="298"/>
      <c r="NHG4628" s="298"/>
      <c r="NHH4628" s="298"/>
      <c r="NHI4628" s="298"/>
      <c r="NHJ4628" s="298"/>
      <c r="NHK4628" s="298"/>
      <c r="NHL4628" s="298"/>
      <c r="NHM4628" s="298"/>
      <c r="NHN4628" s="298"/>
      <c r="NHO4628" s="298"/>
      <c r="NHP4628" s="298"/>
      <c r="NHQ4628" s="298"/>
      <c r="NHR4628" s="298"/>
      <c r="NHS4628" s="298"/>
      <c r="NHT4628" s="298"/>
      <c r="NHU4628" s="298"/>
      <c r="NHV4628" s="298"/>
      <c r="NHW4628" s="298"/>
      <c r="NHX4628" s="298"/>
      <c r="NHY4628" s="298"/>
      <c r="NHZ4628" s="298"/>
      <c r="NIA4628" s="298"/>
      <c r="NIB4628" s="298"/>
      <c r="NIC4628" s="298"/>
      <c r="NID4628" s="298"/>
      <c r="NIE4628" s="298"/>
      <c r="NIF4628" s="298"/>
      <c r="NIG4628" s="298"/>
      <c r="NIH4628" s="298"/>
      <c r="NII4628" s="298"/>
      <c r="NIJ4628" s="298"/>
      <c r="NIK4628" s="298"/>
      <c r="NIL4628" s="298"/>
      <c r="NIM4628" s="298"/>
      <c r="NIN4628" s="298"/>
      <c r="NIO4628" s="298"/>
      <c r="NIP4628" s="298"/>
      <c r="NIQ4628" s="298"/>
      <c r="NIR4628" s="298"/>
      <c r="NIS4628" s="298"/>
      <c r="NIT4628" s="298"/>
      <c r="NIU4628" s="298"/>
      <c r="NIV4628" s="298"/>
      <c r="NIW4628" s="298"/>
      <c r="NIX4628" s="298"/>
      <c r="NIY4628" s="298"/>
      <c r="NIZ4628" s="298"/>
      <c r="NJA4628" s="298"/>
      <c r="NJB4628" s="298"/>
      <c r="NJC4628" s="298"/>
      <c r="NJD4628" s="298"/>
      <c r="NJE4628" s="298"/>
      <c r="NJF4628" s="298"/>
      <c r="NJG4628" s="298"/>
      <c r="NJH4628" s="298"/>
      <c r="NJI4628" s="298"/>
      <c r="NJJ4628" s="298"/>
      <c r="NJK4628" s="298"/>
      <c r="NJL4628" s="298"/>
      <c r="NJM4628" s="298"/>
      <c r="NJN4628" s="298"/>
      <c r="NJO4628" s="298"/>
      <c r="NJP4628" s="298"/>
      <c r="NJQ4628" s="298"/>
      <c r="NJR4628" s="298"/>
      <c r="NJS4628" s="298"/>
      <c r="NJT4628" s="298"/>
      <c r="NJU4628" s="298"/>
      <c r="NJV4628" s="298"/>
      <c r="NJW4628" s="298"/>
      <c r="NJX4628" s="298"/>
      <c r="NJY4628" s="298"/>
      <c r="NJZ4628" s="298"/>
      <c r="NKA4628" s="298"/>
      <c r="NKB4628" s="298"/>
      <c r="NKC4628" s="298"/>
      <c r="NKD4628" s="298"/>
      <c r="NKE4628" s="298"/>
      <c r="NKF4628" s="298"/>
      <c r="NKG4628" s="298"/>
      <c r="NKH4628" s="298"/>
      <c r="NKI4628" s="298"/>
      <c r="NKJ4628" s="298"/>
      <c r="NKK4628" s="298"/>
      <c r="NKL4628" s="298"/>
      <c r="NKM4628" s="298"/>
      <c r="NKN4628" s="298"/>
      <c r="NKO4628" s="298"/>
      <c r="NKP4628" s="298"/>
      <c r="NKQ4628" s="298"/>
      <c r="NKR4628" s="298"/>
      <c r="NKS4628" s="298"/>
      <c r="NKT4628" s="298"/>
      <c r="NKU4628" s="298"/>
      <c r="NKV4628" s="298"/>
      <c r="NKW4628" s="298"/>
      <c r="NKX4628" s="298"/>
      <c r="NKY4628" s="298"/>
      <c r="NKZ4628" s="298"/>
      <c r="NLA4628" s="298"/>
      <c r="NLB4628" s="298"/>
      <c r="NLC4628" s="298"/>
      <c r="NLD4628" s="298"/>
      <c r="NLE4628" s="298"/>
      <c r="NLF4628" s="298"/>
      <c r="NLG4628" s="298"/>
      <c r="NLH4628" s="298"/>
      <c r="NLI4628" s="298"/>
      <c r="NLJ4628" s="298"/>
      <c r="NLK4628" s="298"/>
      <c r="NLL4628" s="298"/>
      <c r="NLM4628" s="298"/>
      <c r="NLN4628" s="298"/>
      <c r="NLO4628" s="298"/>
      <c r="NLP4628" s="298"/>
      <c r="NLQ4628" s="298"/>
      <c r="NLR4628" s="298"/>
      <c r="NLS4628" s="298"/>
      <c r="NLT4628" s="298"/>
      <c r="NLU4628" s="298"/>
      <c r="NLV4628" s="298"/>
      <c r="NLW4628" s="298"/>
      <c r="NLX4628" s="298"/>
      <c r="NLY4628" s="298"/>
      <c r="NLZ4628" s="298"/>
      <c r="NMA4628" s="298"/>
      <c r="NMB4628" s="298"/>
      <c r="NMC4628" s="298"/>
      <c r="NMD4628" s="298"/>
      <c r="NME4628" s="298"/>
      <c r="NMF4628" s="298"/>
      <c r="NMG4628" s="298"/>
      <c r="NMH4628" s="298"/>
      <c r="NMI4628" s="298"/>
      <c r="NMJ4628" s="298"/>
      <c r="NMK4628" s="298"/>
      <c r="NML4628" s="298"/>
      <c r="NMM4628" s="298"/>
      <c r="NMN4628" s="298"/>
      <c r="NMO4628" s="298"/>
      <c r="NMP4628" s="298"/>
      <c r="NMQ4628" s="298"/>
      <c r="NMR4628" s="298"/>
      <c r="NMS4628" s="298"/>
      <c r="NMT4628" s="298"/>
      <c r="NMU4628" s="298"/>
      <c r="NMV4628" s="298"/>
      <c r="NMW4628" s="298"/>
      <c r="NMX4628" s="298"/>
      <c r="NMY4628" s="298"/>
      <c r="NMZ4628" s="298"/>
      <c r="NNA4628" s="298"/>
      <c r="NNB4628" s="298"/>
      <c r="NNC4628" s="298"/>
      <c r="NND4628" s="298"/>
      <c r="NNE4628" s="298"/>
      <c r="NNF4628" s="298"/>
      <c r="NNG4628" s="298"/>
      <c r="NNH4628" s="298"/>
      <c r="NNI4628" s="298"/>
      <c r="NNJ4628" s="298"/>
      <c r="NNK4628" s="298"/>
      <c r="NNL4628" s="298"/>
      <c r="NNM4628" s="298"/>
      <c r="NNN4628" s="298"/>
      <c r="NNO4628" s="298"/>
      <c r="NNP4628" s="298"/>
      <c r="NNQ4628" s="298"/>
      <c r="NNR4628" s="298"/>
      <c r="NNS4628" s="298"/>
      <c r="NNT4628" s="298"/>
      <c r="NNU4628" s="298"/>
      <c r="NNV4628" s="298"/>
      <c r="NNW4628" s="298"/>
      <c r="NNX4628" s="298"/>
      <c r="NNY4628" s="298"/>
      <c r="NNZ4628" s="298"/>
      <c r="NOA4628" s="298"/>
      <c r="NOB4628" s="298"/>
      <c r="NOC4628" s="298"/>
      <c r="NOD4628" s="298"/>
      <c r="NOE4628" s="298"/>
      <c r="NOF4628" s="298"/>
      <c r="NOG4628" s="298"/>
      <c r="NOH4628" s="298"/>
      <c r="NOI4628" s="298"/>
      <c r="NOJ4628" s="298"/>
      <c r="NOK4628" s="298"/>
      <c r="NOL4628" s="298"/>
      <c r="NOM4628" s="298"/>
      <c r="NON4628" s="298"/>
      <c r="NOO4628" s="298"/>
      <c r="NOP4628" s="298"/>
      <c r="NOQ4628" s="298"/>
      <c r="NOR4628" s="298"/>
      <c r="NOS4628" s="298"/>
      <c r="NOT4628" s="298"/>
      <c r="NOU4628" s="298"/>
      <c r="NOV4628" s="298"/>
      <c r="NOW4628" s="298"/>
      <c r="NOX4628" s="298"/>
      <c r="NOY4628" s="298"/>
      <c r="NOZ4628" s="298"/>
      <c r="NPA4628" s="298"/>
      <c r="NPB4628" s="298"/>
      <c r="NPC4628" s="298"/>
      <c r="NPD4628" s="298"/>
      <c r="NPE4628" s="298"/>
      <c r="NPF4628" s="298"/>
      <c r="NPG4628" s="298"/>
      <c r="NPH4628" s="298"/>
      <c r="NPI4628" s="298"/>
      <c r="NPJ4628" s="298"/>
      <c r="NPK4628" s="298"/>
      <c r="NPL4628" s="298"/>
      <c r="NPM4628" s="298"/>
      <c r="NPN4628" s="298"/>
      <c r="NPO4628" s="298"/>
      <c r="NPP4628" s="298"/>
      <c r="NPQ4628" s="298"/>
      <c r="NPR4628" s="298"/>
      <c r="NPS4628" s="298"/>
      <c r="NPT4628" s="298"/>
      <c r="NPU4628" s="298"/>
      <c r="NPV4628" s="298"/>
      <c r="NPW4628" s="298"/>
      <c r="NPX4628" s="298"/>
      <c r="NPY4628" s="298"/>
      <c r="NPZ4628" s="298"/>
      <c r="NQA4628" s="298"/>
      <c r="NQB4628" s="298"/>
      <c r="NQC4628" s="298"/>
      <c r="NQD4628" s="298"/>
      <c r="NQE4628" s="298"/>
      <c r="NQF4628" s="298"/>
      <c r="NQG4628" s="298"/>
      <c r="NQH4628" s="298"/>
      <c r="NQI4628" s="298"/>
      <c r="NQJ4628" s="298"/>
      <c r="NQK4628" s="298"/>
      <c r="NQL4628" s="298"/>
      <c r="NQM4628" s="298"/>
      <c r="NQN4628" s="298"/>
      <c r="NQO4628" s="298"/>
      <c r="NQP4628" s="298"/>
      <c r="NQQ4628" s="298"/>
      <c r="NQR4628" s="298"/>
      <c r="NQS4628" s="298"/>
      <c r="NQT4628" s="298"/>
      <c r="NQU4628" s="298"/>
      <c r="NQV4628" s="298"/>
      <c r="NQW4628" s="298"/>
      <c r="NQX4628" s="298"/>
      <c r="NQY4628" s="298"/>
      <c r="NQZ4628" s="298"/>
      <c r="NRA4628" s="298"/>
      <c r="NRB4628" s="298"/>
      <c r="NRC4628" s="298"/>
      <c r="NRD4628" s="298"/>
      <c r="NRE4628" s="298"/>
      <c r="NRF4628" s="298"/>
      <c r="NRG4628" s="298"/>
      <c r="NRH4628" s="298"/>
      <c r="NRI4628" s="298"/>
      <c r="NRJ4628" s="298"/>
      <c r="NRK4628" s="298"/>
      <c r="NRL4628" s="298"/>
      <c r="NRM4628" s="298"/>
      <c r="NRN4628" s="298"/>
      <c r="NRO4628" s="298"/>
      <c r="NRP4628" s="298"/>
      <c r="NRQ4628" s="298"/>
      <c r="NRR4628" s="298"/>
      <c r="NRS4628" s="298"/>
      <c r="NRT4628" s="298"/>
      <c r="NRU4628" s="298"/>
      <c r="NRV4628" s="298"/>
      <c r="NRW4628" s="298"/>
      <c r="NRX4628" s="298"/>
      <c r="NRY4628" s="298"/>
      <c r="NRZ4628" s="298"/>
      <c r="NSA4628" s="298"/>
      <c r="NSB4628" s="298"/>
      <c r="NSC4628" s="298"/>
      <c r="NSD4628" s="298"/>
      <c r="NSE4628" s="298"/>
      <c r="NSF4628" s="298"/>
      <c r="NSG4628" s="298"/>
      <c r="NSH4628" s="298"/>
      <c r="NSI4628" s="298"/>
      <c r="NSJ4628" s="298"/>
      <c r="NSK4628" s="298"/>
      <c r="NSL4628" s="298"/>
      <c r="NSM4628" s="298"/>
      <c r="NSN4628" s="298"/>
      <c r="NSO4628" s="298"/>
      <c r="NSP4628" s="298"/>
      <c r="NSQ4628" s="298"/>
      <c r="NSR4628" s="298"/>
      <c r="NSS4628" s="298"/>
      <c r="NST4628" s="298"/>
      <c r="NSU4628" s="298"/>
      <c r="NSV4628" s="298"/>
      <c r="NSW4628" s="298"/>
      <c r="NSX4628" s="298"/>
      <c r="NSY4628" s="298"/>
      <c r="NSZ4628" s="298"/>
      <c r="NTA4628" s="298"/>
      <c r="NTB4628" s="298"/>
      <c r="NTC4628" s="298"/>
      <c r="NTD4628" s="298"/>
      <c r="NTE4628" s="298"/>
      <c r="NTF4628" s="298"/>
      <c r="NTG4628" s="298"/>
      <c r="NTH4628" s="298"/>
      <c r="NTI4628" s="298"/>
      <c r="NTJ4628" s="298"/>
      <c r="NTK4628" s="298"/>
      <c r="NTL4628" s="298"/>
      <c r="NTM4628" s="298"/>
      <c r="NTN4628" s="298"/>
      <c r="NTO4628" s="298"/>
      <c r="NTP4628" s="298"/>
      <c r="NTQ4628" s="298"/>
      <c r="NTR4628" s="298"/>
      <c r="NTS4628" s="298"/>
      <c r="NTT4628" s="298"/>
      <c r="NTU4628" s="298"/>
      <c r="NTV4628" s="298"/>
      <c r="NTW4628" s="298"/>
      <c r="NTX4628" s="298"/>
      <c r="NTY4628" s="298"/>
      <c r="NTZ4628" s="298"/>
      <c r="NUA4628" s="298"/>
      <c r="NUB4628" s="298"/>
      <c r="NUC4628" s="298"/>
      <c r="NUD4628" s="298"/>
      <c r="NUE4628" s="298"/>
      <c r="NUF4628" s="298"/>
      <c r="NUG4628" s="298"/>
      <c r="NUH4628" s="298"/>
      <c r="NUI4628" s="298"/>
      <c r="NUJ4628" s="298"/>
      <c r="NUK4628" s="298"/>
      <c r="NUL4628" s="298"/>
      <c r="NUM4628" s="298"/>
      <c r="NUN4628" s="298"/>
      <c r="NUO4628" s="298"/>
      <c r="NUP4628" s="298"/>
      <c r="NUQ4628" s="298"/>
      <c r="NUR4628" s="298"/>
      <c r="NUS4628" s="298"/>
      <c r="NUT4628" s="298"/>
      <c r="NUU4628" s="298"/>
      <c r="NUV4628" s="298"/>
      <c r="NUW4628" s="298"/>
      <c r="NUX4628" s="298"/>
      <c r="NUY4628" s="298"/>
      <c r="NUZ4628" s="298"/>
      <c r="NVA4628" s="298"/>
      <c r="NVB4628" s="298"/>
      <c r="NVC4628" s="298"/>
      <c r="NVD4628" s="298"/>
      <c r="NVE4628" s="298"/>
      <c r="NVF4628" s="298"/>
      <c r="NVG4628" s="298"/>
      <c r="NVH4628" s="298"/>
      <c r="NVI4628" s="298"/>
      <c r="NVJ4628" s="298"/>
      <c r="NVK4628" s="298"/>
      <c r="NVL4628" s="298"/>
      <c r="NVM4628" s="298"/>
      <c r="NVN4628" s="298"/>
      <c r="NVO4628" s="298"/>
      <c r="NVP4628" s="298"/>
      <c r="NVQ4628" s="298"/>
      <c r="NVR4628" s="298"/>
      <c r="NVS4628" s="298"/>
      <c r="NVT4628" s="298"/>
      <c r="NVU4628" s="298"/>
      <c r="NVV4628" s="298"/>
      <c r="NVW4628" s="298"/>
      <c r="NVX4628" s="298"/>
      <c r="NVY4628" s="298"/>
      <c r="NVZ4628" s="298"/>
      <c r="NWA4628" s="298"/>
      <c r="NWB4628" s="298"/>
      <c r="NWC4628" s="298"/>
      <c r="NWD4628" s="298"/>
      <c r="NWE4628" s="298"/>
      <c r="NWF4628" s="298"/>
      <c r="NWG4628" s="298"/>
      <c r="NWH4628" s="298"/>
      <c r="NWI4628" s="298"/>
      <c r="NWJ4628" s="298"/>
      <c r="NWK4628" s="298"/>
      <c r="NWL4628" s="298"/>
      <c r="NWM4628" s="298"/>
      <c r="NWN4628" s="298"/>
      <c r="NWO4628" s="298"/>
      <c r="NWP4628" s="298"/>
      <c r="NWQ4628" s="298"/>
      <c r="NWR4628" s="298"/>
      <c r="NWS4628" s="298"/>
      <c r="NWT4628" s="298"/>
      <c r="NWU4628" s="298"/>
      <c r="NWV4628" s="298"/>
      <c r="NWW4628" s="298"/>
      <c r="NWX4628" s="298"/>
      <c r="NWY4628" s="298"/>
      <c r="NWZ4628" s="298"/>
      <c r="NXA4628" s="298"/>
      <c r="NXB4628" s="298"/>
      <c r="NXC4628" s="298"/>
      <c r="NXD4628" s="298"/>
      <c r="NXE4628" s="298"/>
      <c r="NXF4628" s="298"/>
      <c r="NXG4628" s="298"/>
      <c r="NXH4628" s="298"/>
      <c r="NXI4628" s="298"/>
      <c r="NXJ4628" s="298"/>
      <c r="NXK4628" s="298"/>
      <c r="NXL4628" s="298"/>
      <c r="NXM4628" s="298"/>
      <c r="NXN4628" s="298"/>
      <c r="NXO4628" s="298"/>
      <c r="NXP4628" s="298"/>
      <c r="NXQ4628" s="298"/>
      <c r="NXR4628" s="298"/>
      <c r="NXS4628" s="298"/>
      <c r="NXT4628" s="298"/>
      <c r="NXU4628" s="298"/>
      <c r="NXV4628" s="298"/>
      <c r="NXW4628" s="298"/>
      <c r="NXX4628" s="298"/>
      <c r="NXY4628" s="298"/>
      <c r="NXZ4628" s="298"/>
      <c r="NYA4628" s="298"/>
      <c r="NYB4628" s="298"/>
      <c r="NYC4628" s="298"/>
      <c r="NYD4628" s="298"/>
      <c r="NYE4628" s="298"/>
      <c r="NYF4628" s="298"/>
      <c r="NYG4628" s="298"/>
      <c r="NYH4628" s="298"/>
      <c r="NYI4628" s="298"/>
      <c r="NYJ4628" s="298"/>
      <c r="NYK4628" s="298"/>
      <c r="NYL4628" s="298"/>
      <c r="NYM4628" s="298"/>
      <c r="NYN4628" s="298"/>
      <c r="NYO4628" s="298"/>
      <c r="NYP4628" s="298"/>
      <c r="NYQ4628" s="298"/>
      <c r="NYR4628" s="298"/>
      <c r="NYS4628" s="298"/>
      <c r="NYT4628" s="298"/>
      <c r="NYU4628" s="298"/>
      <c r="NYV4628" s="298"/>
      <c r="NYW4628" s="298"/>
      <c r="NYX4628" s="298"/>
      <c r="NYY4628" s="298"/>
      <c r="NYZ4628" s="298"/>
      <c r="NZA4628" s="298"/>
      <c r="NZB4628" s="298"/>
      <c r="NZC4628" s="298"/>
      <c r="NZD4628" s="298"/>
      <c r="NZE4628" s="298"/>
      <c r="NZF4628" s="298"/>
      <c r="NZG4628" s="298"/>
      <c r="NZH4628" s="298"/>
      <c r="NZI4628" s="298"/>
      <c r="NZJ4628" s="298"/>
      <c r="NZK4628" s="298"/>
      <c r="NZL4628" s="298"/>
      <c r="NZM4628" s="298"/>
      <c r="NZN4628" s="298"/>
      <c r="NZO4628" s="298"/>
      <c r="NZP4628" s="298"/>
      <c r="NZQ4628" s="298"/>
      <c r="NZR4628" s="298"/>
      <c r="NZS4628" s="298"/>
      <c r="NZT4628" s="298"/>
      <c r="NZU4628" s="298"/>
      <c r="NZV4628" s="298"/>
      <c r="NZW4628" s="298"/>
      <c r="NZX4628" s="298"/>
      <c r="NZY4628" s="298"/>
      <c r="NZZ4628" s="298"/>
      <c r="OAA4628" s="298"/>
      <c r="OAB4628" s="298"/>
      <c r="OAC4628" s="298"/>
      <c r="OAD4628" s="298"/>
      <c r="OAE4628" s="298"/>
      <c r="OAF4628" s="298"/>
      <c r="OAG4628" s="298"/>
      <c r="OAH4628" s="298"/>
      <c r="OAI4628" s="298"/>
      <c r="OAJ4628" s="298"/>
      <c r="OAK4628" s="298"/>
      <c r="OAL4628" s="298"/>
      <c r="OAM4628" s="298"/>
      <c r="OAN4628" s="298"/>
      <c r="OAO4628" s="298"/>
      <c r="OAP4628" s="298"/>
      <c r="OAQ4628" s="298"/>
      <c r="OAR4628" s="298"/>
      <c r="OAS4628" s="298"/>
      <c r="OAT4628" s="298"/>
      <c r="OAU4628" s="298"/>
      <c r="OAV4628" s="298"/>
      <c r="OAW4628" s="298"/>
      <c r="OAX4628" s="298"/>
      <c r="OAY4628" s="298"/>
      <c r="OAZ4628" s="298"/>
      <c r="OBA4628" s="298"/>
      <c r="OBB4628" s="298"/>
      <c r="OBC4628" s="298"/>
      <c r="OBD4628" s="298"/>
      <c r="OBE4628" s="298"/>
      <c r="OBF4628" s="298"/>
      <c r="OBG4628" s="298"/>
      <c r="OBH4628" s="298"/>
      <c r="OBI4628" s="298"/>
      <c r="OBJ4628" s="298"/>
      <c r="OBK4628" s="298"/>
      <c r="OBL4628" s="298"/>
      <c r="OBM4628" s="298"/>
      <c r="OBN4628" s="298"/>
      <c r="OBO4628" s="298"/>
      <c r="OBP4628" s="298"/>
      <c r="OBQ4628" s="298"/>
      <c r="OBR4628" s="298"/>
      <c r="OBS4628" s="298"/>
      <c r="OBT4628" s="298"/>
      <c r="OBU4628" s="298"/>
      <c r="OBV4628" s="298"/>
      <c r="OBW4628" s="298"/>
      <c r="OBX4628" s="298"/>
      <c r="OBY4628" s="298"/>
      <c r="OBZ4628" s="298"/>
      <c r="OCA4628" s="298"/>
      <c r="OCB4628" s="298"/>
      <c r="OCC4628" s="298"/>
      <c r="OCD4628" s="298"/>
      <c r="OCE4628" s="298"/>
      <c r="OCF4628" s="298"/>
      <c r="OCG4628" s="298"/>
      <c r="OCH4628" s="298"/>
      <c r="OCI4628" s="298"/>
      <c r="OCJ4628" s="298"/>
      <c r="OCK4628" s="298"/>
      <c r="OCL4628" s="298"/>
      <c r="OCM4628" s="298"/>
      <c r="OCN4628" s="298"/>
      <c r="OCO4628" s="298"/>
      <c r="OCP4628" s="298"/>
      <c r="OCQ4628" s="298"/>
      <c r="OCR4628" s="298"/>
      <c r="OCS4628" s="298"/>
      <c r="OCT4628" s="298"/>
      <c r="OCU4628" s="298"/>
      <c r="OCV4628" s="298"/>
      <c r="OCW4628" s="298"/>
      <c r="OCX4628" s="298"/>
      <c r="OCY4628" s="298"/>
      <c r="OCZ4628" s="298"/>
      <c r="ODA4628" s="298"/>
      <c r="ODB4628" s="298"/>
      <c r="ODC4628" s="298"/>
      <c r="ODD4628" s="298"/>
      <c r="ODE4628" s="298"/>
      <c r="ODF4628" s="298"/>
      <c r="ODG4628" s="298"/>
      <c r="ODH4628" s="298"/>
      <c r="ODI4628" s="298"/>
      <c r="ODJ4628" s="298"/>
      <c r="ODK4628" s="298"/>
      <c r="ODL4628" s="298"/>
      <c r="ODM4628" s="298"/>
      <c r="ODN4628" s="298"/>
      <c r="ODO4628" s="298"/>
      <c r="ODP4628" s="298"/>
      <c r="ODQ4628" s="298"/>
      <c r="ODR4628" s="298"/>
      <c r="ODS4628" s="298"/>
      <c r="ODT4628" s="298"/>
      <c r="ODU4628" s="298"/>
      <c r="ODV4628" s="298"/>
      <c r="ODW4628" s="298"/>
      <c r="ODX4628" s="298"/>
      <c r="ODY4628" s="298"/>
      <c r="ODZ4628" s="298"/>
      <c r="OEA4628" s="298"/>
      <c r="OEB4628" s="298"/>
      <c r="OEC4628" s="298"/>
      <c r="OED4628" s="298"/>
      <c r="OEE4628" s="298"/>
      <c r="OEF4628" s="298"/>
      <c r="OEG4628" s="298"/>
      <c r="OEH4628" s="298"/>
      <c r="OEI4628" s="298"/>
      <c r="OEJ4628" s="298"/>
      <c r="OEK4628" s="298"/>
      <c r="OEL4628" s="298"/>
      <c r="OEM4628" s="298"/>
      <c r="OEN4628" s="298"/>
      <c r="OEO4628" s="298"/>
      <c r="OEP4628" s="298"/>
      <c r="OEQ4628" s="298"/>
      <c r="OER4628" s="298"/>
      <c r="OES4628" s="298"/>
      <c r="OET4628" s="298"/>
      <c r="OEU4628" s="298"/>
      <c r="OEV4628" s="298"/>
      <c r="OEW4628" s="298"/>
      <c r="OEX4628" s="298"/>
      <c r="OEY4628" s="298"/>
      <c r="OEZ4628" s="298"/>
      <c r="OFA4628" s="298"/>
      <c r="OFB4628" s="298"/>
      <c r="OFC4628" s="298"/>
      <c r="OFD4628" s="298"/>
      <c r="OFE4628" s="298"/>
      <c r="OFF4628" s="298"/>
      <c r="OFG4628" s="298"/>
      <c r="OFH4628" s="298"/>
      <c r="OFI4628" s="298"/>
      <c r="OFJ4628" s="298"/>
      <c r="OFK4628" s="298"/>
      <c r="OFL4628" s="298"/>
      <c r="OFM4628" s="298"/>
      <c r="OFN4628" s="298"/>
      <c r="OFO4628" s="298"/>
      <c r="OFP4628" s="298"/>
      <c r="OFQ4628" s="298"/>
      <c r="OFR4628" s="298"/>
      <c r="OFS4628" s="298"/>
      <c r="OFT4628" s="298"/>
      <c r="OFU4628" s="298"/>
      <c r="OFV4628" s="298"/>
      <c r="OFW4628" s="298"/>
      <c r="OFX4628" s="298"/>
      <c r="OFY4628" s="298"/>
      <c r="OFZ4628" s="298"/>
      <c r="OGA4628" s="298"/>
      <c r="OGB4628" s="298"/>
      <c r="OGC4628" s="298"/>
      <c r="OGD4628" s="298"/>
      <c r="OGE4628" s="298"/>
      <c r="OGF4628" s="298"/>
      <c r="OGG4628" s="298"/>
      <c r="OGH4628" s="298"/>
      <c r="OGI4628" s="298"/>
      <c r="OGJ4628" s="298"/>
      <c r="OGK4628" s="298"/>
      <c r="OGL4628" s="298"/>
      <c r="OGM4628" s="298"/>
      <c r="OGN4628" s="298"/>
      <c r="OGO4628" s="298"/>
      <c r="OGP4628" s="298"/>
      <c r="OGQ4628" s="298"/>
      <c r="OGR4628" s="298"/>
      <c r="OGS4628" s="298"/>
      <c r="OGT4628" s="298"/>
      <c r="OGU4628" s="298"/>
      <c r="OGV4628" s="298"/>
      <c r="OGW4628" s="298"/>
      <c r="OGX4628" s="298"/>
      <c r="OGY4628" s="298"/>
      <c r="OGZ4628" s="298"/>
      <c r="OHA4628" s="298"/>
      <c r="OHB4628" s="298"/>
      <c r="OHC4628" s="298"/>
      <c r="OHD4628" s="298"/>
      <c r="OHE4628" s="298"/>
      <c r="OHF4628" s="298"/>
      <c r="OHG4628" s="298"/>
      <c r="OHH4628" s="298"/>
      <c r="OHI4628" s="298"/>
      <c r="OHJ4628" s="298"/>
      <c r="OHK4628" s="298"/>
      <c r="OHL4628" s="298"/>
      <c r="OHM4628" s="298"/>
      <c r="OHN4628" s="298"/>
      <c r="OHO4628" s="298"/>
      <c r="OHP4628" s="298"/>
      <c r="OHQ4628" s="298"/>
      <c r="OHR4628" s="298"/>
      <c r="OHS4628" s="298"/>
      <c r="OHT4628" s="298"/>
      <c r="OHU4628" s="298"/>
      <c r="OHV4628" s="298"/>
      <c r="OHW4628" s="298"/>
      <c r="OHX4628" s="298"/>
      <c r="OHY4628" s="298"/>
      <c r="OHZ4628" s="298"/>
      <c r="OIA4628" s="298"/>
      <c r="OIB4628" s="298"/>
      <c r="OIC4628" s="298"/>
      <c r="OID4628" s="298"/>
      <c r="OIE4628" s="298"/>
      <c r="OIF4628" s="298"/>
      <c r="OIG4628" s="298"/>
      <c r="OIH4628" s="298"/>
      <c r="OII4628" s="298"/>
      <c r="OIJ4628" s="298"/>
      <c r="OIK4628" s="298"/>
      <c r="OIL4628" s="298"/>
      <c r="OIM4628" s="298"/>
      <c r="OIN4628" s="298"/>
      <c r="OIO4628" s="298"/>
      <c r="OIP4628" s="298"/>
      <c r="OIQ4628" s="298"/>
      <c r="OIR4628" s="298"/>
      <c r="OIS4628" s="298"/>
      <c r="OIT4628" s="298"/>
      <c r="OIU4628" s="298"/>
      <c r="OIV4628" s="298"/>
      <c r="OIW4628" s="298"/>
      <c r="OIX4628" s="298"/>
      <c r="OIY4628" s="298"/>
      <c r="OIZ4628" s="298"/>
      <c r="OJA4628" s="298"/>
      <c r="OJB4628" s="298"/>
      <c r="OJC4628" s="298"/>
      <c r="OJD4628" s="298"/>
      <c r="OJE4628" s="298"/>
      <c r="OJF4628" s="298"/>
      <c r="OJG4628" s="298"/>
      <c r="OJH4628" s="298"/>
      <c r="OJI4628" s="298"/>
      <c r="OJJ4628" s="298"/>
      <c r="OJK4628" s="298"/>
      <c r="OJL4628" s="298"/>
      <c r="OJM4628" s="298"/>
      <c r="OJN4628" s="298"/>
      <c r="OJO4628" s="298"/>
      <c r="OJP4628" s="298"/>
      <c r="OJQ4628" s="298"/>
      <c r="OJR4628" s="298"/>
      <c r="OJS4628" s="298"/>
      <c r="OJT4628" s="298"/>
      <c r="OJU4628" s="298"/>
      <c r="OJV4628" s="298"/>
      <c r="OJW4628" s="298"/>
      <c r="OJX4628" s="298"/>
      <c r="OJY4628" s="298"/>
      <c r="OJZ4628" s="298"/>
      <c r="OKA4628" s="298"/>
      <c r="OKB4628" s="298"/>
      <c r="OKC4628" s="298"/>
      <c r="OKD4628" s="298"/>
      <c r="OKE4628" s="298"/>
      <c r="OKF4628" s="298"/>
      <c r="OKG4628" s="298"/>
      <c r="OKH4628" s="298"/>
      <c r="OKI4628" s="298"/>
      <c r="OKJ4628" s="298"/>
      <c r="OKK4628" s="298"/>
      <c r="OKL4628" s="298"/>
      <c r="OKM4628" s="298"/>
      <c r="OKN4628" s="298"/>
      <c r="OKO4628" s="298"/>
      <c r="OKP4628" s="298"/>
      <c r="OKQ4628" s="298"/>
      <c r="OKR4628" s="298"/>
      <c r="OKS4628" s="298"/>
      <c r="OKT4628" s="298"/>
      <c r="OKU4628" s="298"/>
      <c r="OKV4628" s="298"/>
      <c r="OKW4628" s="298"/>
      <c r="OKX4628" s="298"/>
      <c r="OKY4628" s="298"/>
      <c r="OKZ4628" s="298"/>
      <c r="OLA4628" s="298"/>
      <c r="OLB4628" s="298"/>
      <c r="OLC4628" s="298"/>
      <c r="OLD4628" s="298"/>
      <c r="OLE4628" s="298"/>
      <c r="OLF4628" s="298"/>
      <c r="OLG4628" s="298"/>
      <c r="OLH4628" s="298"/>
      <c r="OLI4628" s="298"/>
      <c r="OLJ4628" s="298"/>
      <c r="OLK4628" s="298"/>
      <c r="OLL4628" s="298"/>
      <c r="OLM4628" s="298"/>
      <c r="OLN4628" s="298"/>
      <c r="OLO4628" s="298"/>
      <c r="OLP4628" s="298"/>
      <c r="OLQ4628" s="298"/>
      <c r="OLR4628" s="298"/>
      <c r="OLS4628" s="298"/>
      <c r="OLT4628" s="298"/>
      <c r="OLU4628" s="298"/>
      <c r="OLV4628" s="298"/>
      <c r="OLW4628" s="298"/>
      <c r="OLX4628" s="298"/>
      <c r="OLY4628" s="298"/>
      <c r="OLZ4628" s="298"/>
      <c r="OMA4628" s="298"/>
      <c r="OMB4628" s="298"/>
      <c r="OMC4628" s="298"/>
      <c r="OMD4628" s="298"/>
      <c r="OME4628" s="298"/>
      <c r="OMF4628" s="298"/>
      <c r="OMG4628" s="298"/>
      <c r="OMH4628" s="298"/>
      <c r="OMI4628" s="298"/>
      <c r="OMJ4628" s="298"/>
      <c r="OMK4628" s="298"/>
      <c r="OML4628" s="298"/>
      <c r="OMM4628" s="298"/>
      <c r="OMN4628" s="298"/>
      <c r="OMO4628" s="298"/>
      <c r="OMP4628" s="298"/>
      <c r="OMQ4628" s="298"/>
      <c r="OMR4628" s="298"/>
      <c r="OMS4628" s="298"/>
      <c r="OMT4628" s="298"/>
      <c r="OMU4628" s="298"/>
      <c r="OMV4628" s="298"/>
      <c r="OMW4628" s="298"/>
      <c r="OMX4628" s="298"/>
      <c r="OMY4628" s="298"/>
      <c r="OMZ4628" s="298"/>
      <c r="ONA4628" s="298"/>
      <c r="ONB4628" s="298"/>
      <c r="ONC4628" s="298"/>
      <c r="OND4628" s="298"/>
      <c r="ONE4628" s="298"/>
      <c r="ONF4628" s="298"/>
      <c r="ONG4628" s="298"/>
      <c r="ONH4628" s="298"/>
      <c r="ONI4628" s="298"/>
      <c r="ONJ4628" s="298"/>
      <c r="ONK4628" s="298"/>
      <c r="ONL4628" s="298"/>
      <c r="ONM4628" s="298"/>
      <c r="ONN4628" s="298"/>
      <c r="ONO4628" s="298"/>
      <c r="ONP4628" s="298"/>
      <c r="ONQ4628" s="298"/>
      <c r="ONR4628" s="298"/>
      <c r="ONS4628" s="298"/>
      <c r="ONT4628" s="298"/>
      <c r="ONU4628" s="298"/>
      <c r="ONV4628" s="298"/>
      <c r="ONW4628" s="298"/>
      <c r="ONX4628" s="298"/>
      <c r="ONY4628" s="298"/>
      <c r="ONZ4628" s="298"/>
      <c r="OOA4628" s="298"/>
      <c r="OOB4628" s="298"/>
      <c r="OOC4628" s="298"/>
      <c r="OOD4628" s="298"/>
      <c r="OOE4628" s="298"/>
      <c r="OOF4628" s="298"/>
      <c r="OOG4628" s="298"/>
      <c r="OOH4628" s="298"/>
      <c r="OOI4628" s="298"/>
      <c r="OOJ4628" s="298"/>
      <c r="OOK4628" s="298"/>
      <c r="OOL4628" s="298"/>
      <c r="OOM4628" s="298"/>
      <c r="OON4628" s="298"/>
      <c r="OOO4628" s="298"/>
      <c r="OOP4628" s="298"/>
      <c r="OOQ4628" s="298"/>
      <c r="OOR4628" s="298"/>
      <c r="OOS4628" s="298"/>
      <c r="OOT4628" s="298"/>
      <c r="OOU4628" s="298"/>
      <c r="OOV4628" s="298"/>
      <c r="OOW4628" s="298"/>
      <c r="OOX4628" s="298"/>
      <c r="OOY4628" s="298"/>
      <c r="OOZ4628" s="298"/>
      <c r="OPA4628" s="298"/>
      <c r="OPB4628" s="298"/>
      <c r="OPC4628" s="298"/>
      <c r="OPD4628" s="298"/>
      <c r="OPE4628" s="298"/>
      <c r="OPF4628" s="298"/>
      <c r="OPG4628" s="298"/>
      <c r="OPH4628" s="298"/>
      <c r="OPI4628" s="298"/>
      <c r="OPJ4628" s="298"/>
      <c r="OPK4628" s="298"/>
      <c r="OPL4628" s="298"/>
      <c r="OPM4628" s="298"/>
      <c r="OPN4628" s="298"/>
      <c r="OPO4628" s="298"/>
      <c r="OPP4628" s="298"/>
      <c r="OPQ4628" s="298"/>
      <c r="OPR4628" s="298"/>
      <c r="OPS4628" s="298"/>
      <c r="OPT4628" s="298"/>
      <c r="OPU4628" s="298"/>
      <c r="OPV4628" s="298"/>
      <c r="OPW4628" s="298"/>
      <c r="OPX4628" s="298"/>
      <c r="OPY4628" s="298"/>
      <c r="OPZ4628" s="298"/>
      <c r="OQA4628" s="298"/>
      <c r="OQB4628" s="298"/>
      <c r="OQC4628" s="298"/>
      <c r="OQD4628" s="298"/>
      <c r="OQE4628" s="298"/>
      <c r="OQF4628" s="298"/>
      <c r="OQG4628" s="298"/>
      <c r="OQH4628" s="298"/>
      <c r="OQI4628" s="298"/>
      <c r="OQJ4628" s="298"/>
      <c r="OQK4628" s="298"/>
      <c r="OQL4628" s="298"/>
      <c r="OQM4628" s="298"/>
      <c r="OQN4628" s="298"/>
      <c r="OQO4628" s="298"/>
      <c r="OQP4628" s="298"/>
      <c r="OQQ4628" s="298"/>
      <c r="OQR4628" s="298"/>
      <c r="OQS4628" s="298"/>
      <c r="OQT4628" s="298"/>
      <c r="OQU4628" s="298"/>
      <c r="OQV4628" s="298"/>
      <c r="OQW4628" s="298"/>
      <c r="OQX4628" s="298"/>
      <c r="OQY4628" s="298"/>
      <c r="OQZ4628" s="298"/>
      <c r="ORA4628" s="298"/>
      <c r="ORB4628" s="298"/>
      <c r="ORC4628" s="298"/>
      <c r="ORD4628" s="298"/>
      <c r="ORE4628" s="298"/>
      <c r="ORF4628" s="298"/>
      <c r="ORG4628" s="298"/>
      <c r="ORH4628" s="298"/>
      <c r="ORI4628" s="298"/>
      <c r="ORJ4628" s="298"/>
      <c r="ORK4628" s="298"/>
      <c r="ORL4628" s="298"/>
      <c r="ORM4628" s="298"/>
      <c r="ORN4628" s="298"/>
      <c r="ORO4628" s="298"/>
      <c r="ORP4628" s="298"/>
      <c r="ORQ4628" s="298"/>
      <c r="ORR4628" s="298"/>
      <c r="ORS4628" s="298"/>
      <c r="ORT4628" s="298"/>
      <c r="ORU4628" s="298"/>
      <c r="ORV4628" s="298"/>
      <c r="ORW4628" s="298"/>
      <c r="ORX4628" s="298"/>
      <c r="ORY4628" s="298"/>
      <c r="ORZ4628" s="298"/>
      <c r="OSA4628" s="298"/>
      <c r="OSB4628" s="298"/>
      <c r="OSC4628" s="298"/>
      <c r="OSD4628" s="298"/>
      <c r="OSE4628" s="298"/>
      <c r="OSF4628" s="298"/>
      <c r="OSG4628" s="298"/>
      <c r="OSH4628" s="298"/>
      <c r="OSI4628" s="298"/>
      <c r="OSJ4628" s="298"/>
      <c r="OSK4628" s="298"/>
      <c r="OSL4628" s="298"/>
      <c r="OSM4628" s="298"/>
      <c r="OSN4628" s="298"/>
      <c r="OSO4628" s="298"/>
      <c r="OSP4628" s="298"/>
      <c r="OSQ4628" s="298"/>
      <c r="OSR4628" s="298"/>
      <c r="OSS4628" s="298"/>
      <c r="OST4628" s="298"/>
      <c r="OSU4628" s="298"/>
      <c r="OSV4628" s="298"/>
      <c r="OSW4628" s="298"/>
      <c r="OSX4628" s="298"/>
      <c r="OSY4628" s="298"/>
      <c r="OSZ4628" s="298"/>
      <c r="OTA4628" s="298"/>
      <c r="OTB4628" s="298"/>
      <c r="OTC4628" s="298"/>
      <c r="OTD4628" s="298"/>
      <c r="OTE4628" s="298"/>
      <c r="OTF4628" s="298"/>
      <c r="OTG4628" s="298"/>
      <c r="OTH4628" s="298"/>
      <c r="OTI4628" s="298"/>
      <c r="OTJ4628" s="298"/>
      <c r="OTK4628" s="298"/>
      <c r="OTL4628" s="298"/>
      <c r="OTM4628" s="298"/>
      <c r="OTN4628" s="298"/>
      <c r="OTO4628" s="298"/>
      <c r="OTP4628" s="298"/>
      <c r="OTQ4628" s="298"/>
      <c r="OTR4628" s="298"/>
      <c r="OTS4628" s="298"/>
      <c r="OTT4628" s="298"/>
      <c r="OTU4628" s="298"/>
      <c r="OTV4628" s="298"/>
      <c r="OTW4628" s="298"/>
      <c r="OTX4628" s="298"/>
      <c r="OTY4628" s="298"/>
      <c r="OTZ4628" s="298"/>
      <c r="OUA4628" s="298"/>
      <c r="OUB4628" s="298"/>
      <c r="OUC4628" s="298"/>
      <c r="OUD4628" s="298"/>
      <c r="OUE4628" s="298"/>
      <c r="OUF4628" s="298"/>
      <c r="OUG4628" s="298"/>
      <c r="OUH4628" s="298"/>
      <c r="OUI4628" s="298"/>
      <c r="OUJ4628" s="298"/>
      <c r="OUK4628" s="298"/>
      <c r="OUL4628" s="298"/>
      <c r="OUM4628" s="298"/>
      <c r="OUN4628" s="298"/>
      <c r="OUO4628" s="298"/>
      <c r="OUP4628" s="298"/>
      <c r="OUQ4628" s="298"/>
      <c r="OUR4628" s="298"/>
      <c r="OUS4628" s="298"/>
      <c r="OUT4628" s="298"/>
      <c r="OUU4628" s="298"/>
      <c r="OUV4628" s="298"/>
      <c r="OUW4628" s="298"/>
      <c r="OUX4628" s="298"/>
      <c r="OUY4628" s="298"/>
      <c r="OUZ4628" s="298"/>
      <c r="OVA4628" s="298"/>
      <c r="OVB4628" s="298"/>
      <c r="OVC4628" s="298"/>
      <c r="OVD4628" s="298"/>
      <c r="OVE4628" s="298"/>
      <c r="OVF4628" s="298"/>
      <c r="OVG4628" s="298"/>
      <c r="OVH4628" s="298"/>
      <c r="OVI4628" s="298"/>
      <c r="OVJ4628" s="298"/>
      <c r="OVK4628" s="298"/>
      <c r="OVL4628" s="298"/>
      <c r="OVM4628" s="298"/>
      <c r="OVN4628" s="298"/>
      <c r="OVO4628" s="298"/>
      <c r="OVP4628" s="298"/>
      <c r="OVQ4628" s="298"/>
      <c r="OVR4628" s="298"/>
      <c r="OVS4628" s="298"/>
      <c r="OVT4628" s="298"/>
      <c r="OVU4628" s="298"/>
      <c r="OVV4628" s="298"/>
      <c r="OVW4628" s="298"/>
      <c r="OVX4628" s="298"/>
      <c r="OVY4628" s="298"/>
      <c r="OVZ4628" s="298"/>
      <c r="OWA4628" s="298"/>
      <c r="OWB4628" s="298"/>
      <c r="OWC4628" s="298"/>
      <c r="OWD4628" s="298"/>
      <c r="OWE4628" s="298"/>
      <c r="OWF4628" s="298"/>
      <c r="OWG4628" s="298"/>
      <c r="OWH4628" s="298"/>
      <c r="OWI4628" s="298"/>
      <c r="OWJ4628" s="298"/>
      <c r="OWK4628" s="298"/>
      <c r="OWL4628" s="298"/>
      <c r="OWM4628" s="298"/>
      <c r="OWN4628" s="298"/>
      <c r="OWO4628" s="298"/>
      <c r="OWP4628" s="298"/>
      <c r="OWQ4628" s="298"/>
      <c r="OWR4628" s="298"/>
      <c r="OWS4628" s="298"/>
      <c r="OWT4628" s="298"/>
      <c r="OWU4628" s="298"/>
      <c r="OWV4628" s="298"/>
      <c r="OWW4628" s="298"/>
      <c r="OWX4628" s="298"/>
      <c r="OWY4628" s="298"/>
      <c r="OWZ4628" s="298"/>
      <c r="OXA4628" s="298"/>
      <c r="OXB4628" s="298"/>
      <c r="OXC4628" s="298"/>
      <c r="OXD4628" s="298"/>
      <c r="OXE4628" s="298"/>
      <c r="OXF4628" s="298"/>
      <c r="OXG4628" s="298"/>
      <c r="OXH4628" s="298"/>
      <c r="OXI4628" s="298"/>
      <c r="OXJ4628" s="298"/>
      <c r="OXK4628" s="298"/>
      <c r="OXL4628" s="298"/>
      <c r="OXM4628" s="298"/>
      <c r="OXN4628" s="298"/>
      <c r="OXO4628" s="298"/>
      <c r="OXP4628" s="298"/>
      <c r="OXQ4628" s="298"/>
      <c r="OXR4628" s="298"/>
      <c r="OXS4628" s="298"/>
      <c r="OXT4628" s="298"/>
      <c r="OXU4628" s="298"/>
      <c r="OXV4628" s="298"/>
      <c r="OXW4628" s="298"/>
      <c r="OXX4628" s="298"/>
      <c r="OXY4628" s="298"/>
      <c r="OXZ4628" s="298"/>
      <c r="OYA4628" s="298"/>
      <c r="OYB4628" s="298"/>
      <c r="OYC4628" s="298"/>
      <c r="OYD4628" s="298"/>
      <c r="OYE4628" s="298"/>
      <c r="OYF4628" s="298"/>
      <c r="OYG4628" s="298"/>
      <c r="OYH4628" s="298"/>
      <c r="OYI4628" s="298"/>
      <c r="OYJ4628" s="298"/>
      <c r="OYK4628" s="298"/>
      <c r="OYL4628" s="298"/>
      <c r="OYM4628" s="298"/>
      <c r="OYN4628" s="298"/>
      <c r="OYO4628" s="298"/>
      <c r="OYP4628" s="298"/>
      <c r="OYQ4628" s="298"/>
      <c r="OYR4628" s="298"/>
      <c r="OYS4628" s="298"/>
      <c r="OYT4628" s="298"/>
      <c r="OYU4628" s="298"/>
      <c r="OYV4628" s="298"/>
      <c r="OYW4628" s="298"/>
      <c r="OYX4628" s="298"/>
      <c r="OYY4628" s="298"/>
      <c r="OYZ4628" s="298"/>
      <c r="OZA4628" s="298"/>
      <c r="OZB4628" s="298"/>
      <c r="OZC4628" s="298"/>
      <c r="OZD4628" s="298"/>
      <c r="OZE4628" s="298"/>
      <c r="OZF4628" s="298"/>
      <c r="OZG4628" s="298"/>
      <c r="OZH4628" s="298"/>
      <c r="OZI4628" s="298"/>
      <c r="OZJ4628" s="298"/>
      <c r="OZK4628" s="298"/>
      <c r="OZL4628" s="298"/>
      <c r="OZM4628" s="298"/>
      <c r="OZN4628" s="298"/>
      <c r="OZO4628" s="298"/>
      <c r="OZP4628" s="298"/>
      <c r="OZQ4628" s="298"/>
      <c r="OZR4628" s="298"/>
      <c r="OZS4628" s="298"/>
      <c r="OZT4628" s="298"/>
      <c r="OZU4628" s="298"/>
      <c r="OZV4628" s="298"/>
      <c r="OZW4628" s="298"/>
      <c r="OZX4628" s="298"/>
      <c r="OZY4628" s="298"/>
      <c r="OZZ4628" s="298"/>
      <c r="PAA4628" s="298"/>
      <c r="PAB4628" s="298"/>
      <c r="PAC4628" s="298"/>
      <c r="PAD4628" s="298"/>
      <c r="PAE4628" s="298"/>
      <c r="PAF4628" s="298"/>
      <c r="PAG4628" s="298"/>
      <c r="PAH4628" s="298"/>
      <c r="PAI4628" s="298"/>
      <c r="PAJ4628" s="298"/>
      <c r="PAK4628" s="298"/>
      <c r="PAL4628" s="298"/>
      <c r="PAM4628" s="298"/>
      <c r="PAN4628" s="298"/>
      <c r="PAO4628" s="298"/>
      <c r="PAP4628" s="298"/>
      <c r="PAQ4628" s="298"/>
      <c r="PAR4628" s="298"/>
      <c r="PAS4628" s="298"/>
      <c r="PAT4628" s="298"/>
      <c r="PAU4628" s="298"/>
      <c r="PAV4628" s="298"/>
      <c r="PAW4628" s="298"/>
      <c r="PAX4628" s="298"/>
      <c r="PAY4628" s="298"/>
      <c r="PAZ4628" s="298"/>
      <c r="PBA4628" s="298"/>
      <c r="PBB4628" s="298"/>
      <c r="PBC4628" s="298"/>
      <c r="PBD4628" s="298"/>
      <c r="PBE4628" s="298"/>
      <c r="PBF4628" s="298"/>
      <c r="PBG4628" s="298"/>
      <c r="PBH4628" s="298"/>
      <c r="PBI4628" s="298"/>
      <c r="PBJ4628" s="298"/>
      <c r="PBK4628" s="298"/>
      <c r="PBL4628" s="298"/>
      <c r="PBM4628" s="298"/>
      <c r="PBN4628" s="298"/>
      <c r="PBO4628" s="298"/>
      <c r="PBP4628" s="298"/>
      <c r="PBQ4628" s="298"/>
      <c r="PBR4628" s="298"/>
      <c r="PBS4628" s="298"/>
      <c r="PBT4628" s="298"/>
      <c r="PBU4628" s="298"/>
      <c r="PBV4628" s="298"/>
      <c r="PBW4628" s="298"/>
      <c r="PBX4628" s="298"/>
      <c r="PBY4628" s="298"/>
      <c r="PBZ4628" s="298"/>
      <c r="PCA4628" s="298"/>
      <c r="PCB4628" s="298"/>
      <c r="PCC4628" s="298"/>
      <c r="PCD4628" s="298"/>
      <c r="PCE4628" s="298"/>
      <c r="PCF4628" s="298"/>
      <c r="PCG4628" s="298"/>
      <c r="PCH4628" s="298"/>
      <c r="PCI4628" s="298"/>
      <c r="PCJ4628" s="298"/>
      <c r="PCK4628" s="298"/>
      <c r="PCL4628" s="298"/>
      <c r="PCM4628" s="298"/>
      <c r="PCN4628" s="298"/>
      <c r="PCO4628" s="298"/>
      <c r="PCP4628" s="298"/>
      <c r="PCQ4628" s="298"/>
      <c r="PCR4628" s="298"/>
      <c r="PCS4628" s="298"/>
      <c r="PCT4628" s="298"/>
      <c r="PCU4628" s="298"/>
      <c r="PCV4628" s="298"/>
      <c r="PCW4628" s="298"/>
      <c r="PCX4628" s="298"/>
      <c r="PCY4628" s="298"/>
      <c r="PCZ4628" s="298"/>
      <c r="PDA4628" s="298"/>
      <c r="PDB4628" s="298"/>
      <c r="PDC4628" s="298"/>
      <c r="PDD4628" s="298"/>
      <c r="PDE4628" s="298"/>
      <c r="PDF4628" s="298"/>
      <c r="PDG4628" s="298"/>
      <c r="PDH4628" s="298"/>
      <c r="PDI4628" s="298"/>
      <c r="PDJ4628" s="298"/>
      <c r="PDK4628" s="298"/>
      <c r="PDL4628" s="298"/>
      <c r="PDM4628" s="298"/>
      <c r="PDN4628" s="298"/>
      <c r="PDO4628" s="298"/>
      <c r="PDP4628" s="298"/>
      <c r="PDQ4628" s="298"/>
      <c r="PDR4628" s="298"/>
      <c r="PDS4628" s="298"/>
      <c r="PDT4628" s="298"/>
      <c r="PDU4628" s="298"/>
      <c r="PDV4628" s="298"/>
      <c r="PDW4628" s="298"/>
      <c r="PDX4628" s="298"/>
      <c r="PDY4628" s="298"/>
      <c r="PDZ4628" s="298"/>
      <c r="PEA4628" s="298"/>
      <c r="PEB4628" s="298"/>
      <c r="PEC4628" s="298"/>
      <c r="PED4628" s="298"/>
      <c r="PEE4628" s="298"/>
      <c r="PEF4628" s="298"/>
      <c r="PEG4628" s="298"/>
      <c r="PEH4628" s="298"/>
      <c r="PEI4628" s="298"/>
      <c r="PEJ4628" s="298"/>
      <c r="PEK4628" s="298"/>
      <c r="PEL4628" s="298"/>
      <c r="PEM4628" s="298"/>
      <c r="PEN4628" s="298"/>
      <c r="PEO4628" s="298"/>
      <c r="PEP4628" s="298"/>
      <c r="PEQ4628" s="298"/>
      <c r="PER4628" s="298"/>
      <c r="PES4628" s="298"/>
      <c r="PET4628" s="298"/>
      <c r="PEU4628" s="298"/>
      <c r="PEV4628" s="298"/>
      <c r="PEW4628" s="298"/>
      <c r="PEX4628" s="298"/>
      <c r="PEY4628" s="298"/>
      <c r="PEZ4628" s="298"/>
      <c r="PFA4628" s="298"/>
      <c r="PFB4628" s="298"/>
      <c r="PFC4628" s="298"/>
      <c r="PFD4628" s="298"/>
      <c r="PFE4628" s="298"/>
      <c r="PFF4628" s="298"/>
      <c r="PFG4628" s="298"/>
      <c r="PFH4628" s="298"/>
      <c r="PFI4628" s="298"/>
      <c r="PFJ4628" s="298"/>
      <c r="PFK4628" s="298"/>
      <c r="PFL4628" s="298"/>
      <c r="PFM4628" s="298"/>
      <c r="PFN4628" s="298"/>
      <c r="PFO4628" s="298"/>
      <c r="PFP4628" s="298"/>
      <c r="PFQ4628" s="298"/>
      <c r="PFR4628" s="298"/>
      <c r="PFS4628" s="298"/>
      <c r="PFT4628" s="298"/>
      <c r="PFU4628" s="298"/>
      <c r="PFV4628" s="298"/>
      <c r="PFW4628" s="298"/>
      <c r="PFX4628" s="298"/>
      <c r="PFY4628" s="298"/>
      <c r="PFZ4628" s="298"/>
      <c r="PGA4628" s="298"/>
      <c r="PGB4628" s="298"/>
      <c r="PGC4628" s="298"/>
      <c r="PGD4628" s="298"/>
      <c r="PGE4628" s="298"/>
      <c r="PGF4628" s="298"/>
      <c r="PGG4628" s="298"/>
      <c r="PGH4628" s="298"/>
      <c r="PGI4628" s="298"/>
      <c r="PGJ4628" s="298"/>
      <c r="PGK4628" s="298"/>
      <c r="PGL4628" s="298"/>
      <c r="PGM4628" s="298"/>
      <c r="PGN4628" s="298"/>
      <c r="PGO4628" s="298"/>
      <c r="PGP4628" s="298"/>
      <c r="PGQ4628" s="298"/>
      <c r="PGR4628" s="298"/>
      <c r="PGS4628" s="298"/>
      <c r="PGT4628" s="298"/>
      <c r="PGU4628" s="298"/>
      <c r="PGV4628" s="298"/>
      <c r="PGW4628" s="298"/>
      <c r="PGX4628" s="298"/>
      <c r="PGY4628" s="298"/>
      <c r="PGZ4628" s="298"/>
      <c r="PHA4628" s="298"/>
      <c r="PHB4628" s="298"/>
      <c r="PHC4628" s="298"/>
      <c r="PHD4628" s="298"/>
      <c r="PHE4628" s="298"/>
      <c r="PHF4628" s="298"/>
      <c r="PHG4628" s="298"/>
      <c r="PHH4628" s="298"/>
      <c r="PHI4628" s="298"/>
      <c r="PHJ4628" s="298"/>
      <c r="PHK4628" s="298"/>
      <c r="PHL4628" s="298"/>
      <c r="PHM4628" s="298"/>
      <c r="PHN4628" s="298"/>
      <c r="PHO4628" s="298"/>
      <c r="PHP4628" s="298"/>
      <c r="PHQ4628" s="298"/>
      <c r="PHR4628" s="298"/>
      <c r="PHS4628" s="298"/>
      <c r="PHT4628" s="298"/>
      <c r="PHU4628" s="298"/>
      <c r="PHV4628" s="298"/>
      <c r="PHW4628" s="298"/>
      <c r="PHX4628" s="298"/>
      <c r="PHY4628" s="298"/>
      <c r="PHZ4628" s="298"/>
      <c r="PIA4628" s="298"/>
      <c r="PIB4628" s="298"/>
      <c r="PIC4628" s="298"/>
      <c r="PID4628" s="298"/>
      <c r="PIE4628" s="298"/>
      <c r="PIF4628" s="298"/>
      <c r="PIG4628" s="298"/>
      <c r="PIH4628" s="298"/>
      <c r="PII4628" s="298"/>
      <c r="PIJ4628" s="298"/>
      <c r="PIK4628" s="298"/>
      <c r="PIL4628" s="298"/>
      <c r="PIM4628" s="298"/>
      <c r="PIN4628" s="298"/>
      <c r="PIO4628" s="298"/>
      <c r="PIP4628" s="298"/>
      <c r="PIQ4628" s="298"/>
      <c r="PIR4628" s="298"/>
      <c r="PIS4628" s="298"/>
      <c r="PIT4628" s="298"/>
      <c r="PIU4628" s="298"/>
      <c r="PIV4628" s="298"/>
      <c r="PIW4628" s="298"/>
      <c r="PIX4628" s="298"/>
      <c r="PIY4628" s="298"/>
      <c r="PIZ4628" s="298"/>
      <c r="PJA4628" s="298"/>
      <c r="PJB4628" s="298"/>
      <c r="PJC4628" s="298"/>
      <c r="PJD4628" s="298"/>
      <c r="PJE4628" s="298"/>
      <c r="PJF4628" s="298"/>
      <c r="PJG4628" s="298"/>
      <c r="PJH4628" s="298"/>
      <c r="PJI4628" s="298"/>
      <c r="PJJ4628" s="298"/>
      <c r="PJK4628" s="298"/>
      <c r="PJL4628" s="298"/>
      <c r="PJM4628" s="298"/>
      <c r="PJN4628" s="298"/>
      <c r="PJO4628" s="298"/>
      <c r="PJP4628" s="298"/>
      <c r="PJQ4628" s="298"/>
      <c r="PJR4628" s="298"/>
      <c r="PJS4628" s="298"/>
      <c r="PJT4628" s="298"/>
      <c r="PJU4628" s="298"/>
      <c r="PJV4628" s="298"/>
      <c r="PJW4628" s="298"/>
      <c r="PJX4628" s="298"/>
      <c r="PJY4628" s="298"/>
      <c r="PJZ4628" s="298"/>
      <c r="PKA4628" s="298"/>
      <c r="PKB4628" s="298"/>
      <c r="PKC4628" s="298"/>
      <c r="PKD4628" s="298"/>
      <c r="PKE4628" s="298"/>
      <c r="PKF4628" s="298"/>
      <c r="PKG4628" s="298"/>
      <c r="PKH4628" s="298"/>
      <c r="PKI4628" s="298"/>
      <c r="PKJ4628" s="298"/>
      <c r="PKK4628" s="298"/>
      <c r="PKL4628" s="298"/>
      <c r="PKM4628" s="298"/>
      <c r="PKN4628" s="298"/>
      <c r="PKO4628" s="298"/>
      <c r="PKP4628" s="298"/>
      <c r="PKQ4628" s="298"/>
      <c r="PKR4628" s="298"/>
      <c r="PKS4628" s="298"/>
      <c r="PKT4628" s="298"/>
      <c r="PKU4628" s="298"/>
      <c r="PKV4628" s="298"/>
      <c r="PKW4628" s="298"/>
      <c r="PKX4628" s="298"/>
      <c r="PKY4628" s="298"/>
      <c r="PKZ4628" s="298"/>
      <c r="PLA4628" s="298"/>
      <c r="PLB4628" s="298"/>
      <c r="PLC4628" s="298"/>
      <c r="PLD4628" s="298"/>
      <c r="PLE4628" s="298"/>
      <c r="PLF4628" s="298"/>
      <c r="PLG4628" s="298"/>
      <c r="PLH4628" s="298"/>
      <c r="PLI4628" s="298"/>
      <c r="PLJ4628" s="298"/>
      <c r="PLK4628" s="298"/>
      <c r="PLL4628" s="298"/>
      <c r="PLM4628" s="298"/>
      <c r="PLN4628" s="298"/>
      <c r="PLO4628" s="298"/>
      <c r="PLP4628" s="298"/>
      <c r="PLQ4628" s="298"/>
      <c r="PLR4628" s="298"/>
      <c r="PLS4628" s="298"/>
      <c r="PLT4628" s="298"/>
      <c r="PLU4628" s="298"/>
      <c r="PLV4628" s="298"/>
      <c r="PLW4628" s="298"/>
      <c r="PLX4628" s="298"/>
      <c r="PLY4628" s="298"/>
      <c r="PLZ4628" s="298"/>
      <c r="PMA4628" s="298"/>
      <c r="PMB4628" s="298"/>
      <c r="PMC4628" s="298"/>
      <c r="PMD4628" s="298"/>
      <c r="PME4628" s="298"/>
      <c r="PMF4628" s="298"/>
      <c r="PMG4628" s="298"/>
      <c r="PMH4628" s="298"/>
      <c r="PMI4628" s="298"/>
      <c r="PMJ4628" s="298"/>
      <c r="PMK4628" s="298"/>
      <c r="PML4628" s="298"/>
      <c r="PMM4628" s="298"/>
      <c r="PMN4628" s="298"/>
      <c r="PMO4628" s="298"/>
      <c r="PMP4628" s="298"/>
      <c r="PMQ4628" s="298"/>
      <c r="PMR4628" s="298"/>
      <c r="PMS4628" s="298"/>
      <c r="PMT4628" s="298"/>
      <c r="PMU4628" s="298"/>
      <c r="PMV4628" s="298"/>
      <c r="PMW4628" s="298"/>
      <c r="PMX4628" s="298"/>
      <c r="PMY4628" s="298"/>
      <c r="PMZ4628" s="298"/>
      <c r="PNA4628" s="298"/>
      <c r="PNB4628" s="298"/>
      <c r="PNC4628" s="298"/>
      <c r="PND4628" s="298"/>
      <c r="PNE4628" s="298"/>
      <c r="PNF4628" s="298"/>
      <c r="PNG4628" s="298"/>
      <c r="PNH4628" s="298"/>
      <c r="PNI4628" s="298"/>
      <c r="PNJ4628" s="298"/>
      <c r="PNK4628" s="298"/>
      <c r="PNL4628" s="298"/>
      <c r="PNM4628" s="298"/>
      <c r="PNN4628" s="298"/>
      <c r="PNO4628" s="298"/>
      <c r="PNP4628" s="298"/>
      <c r="PNQ4628" s="298"/>
      <c r="PNR4628" s="298"/>
      <c r="PNS4628" s="298"/>
      <c r="PNT4628" s="298"/>
      <c r="PNU4628" s="298"/>
      <c r="PNV4628" s="298"/>
      <c r="PNW4628" s="298"/>
      <c r="PNX4628" s="298"/>
      <c r="PNY4628" s="298"/>
      <c r="PNZ4628" s="298"/>
      <c r="POA4628" s="298"/>
      <c r="POB4628" s="298"/>
      <c r="POC4628" s="298"/>
      <c r="POD4628" s="298"/>
      <c r="POE4628" s="298"/>
      <c r="POF4628" s="298"/>
      <c r="POG4628" s="298"/>
      <c r="POH4628" s="298"/>
      <c r="POI4628" s="298"/>
      <c r="POJ4628" s="298"/>
      <c r="POK4628" s="298"/>
      <c r="POL4628" s="298"/>
      <c r="POM4628" s="298"/>
      <c r="PON4628" s="298"/>
      <c r="POO4628" s="298"/>
      <c r="POP4628" s="298"/>
      <c r="POQ4628" s="298"/>
      <c r="POR4628" s="298"/>
      <c r="POS4628" s="298"/>
      <c r="POT4628" s="298"/>
      <c r="POU4628" s="298"/>
      <c r="POV4628" s="298"/>
      <c r="POW4628" s="298"/>
      <c r="POX4628" s="298"/>
      <c r="POY4628" s="298"/>
      <c r="POZ4628" s="298"/>
      <c r="PPA4628" s="298"/>
      <c r="PPB4628" s="298"/>
      <c r="PPC4628" s="298"/>
      <c r="PPD4628" s="298"/>
      <c r="PPE4628" s="298"/>
      <c r="PPF4628" s="298"/>
      <c r="PPG4628" s="298"/>
      <c r="PPH4628" s="298"/>
      <c r="PPI4628" s="298"/>
      <c r="PPJ4628" s="298"/>
      <c r="PPK4628" s="298"/>
      <c r="PPL4628" s="298"/>
      <c r="PPM4628" s="298"/>
      <c r="PPN4628" s="298"/>
      <c r="PPO4628" s="298"/>
      <c r="PPP4628" s="298"/>
      <c r="PPQ4628" s="298"/>
      <c r="PPR4628" s="298"/>
      <c r="PPS4628" s="298"/>
      <c r="PPT4628" s="298"/>
      <c r="PPU4628" s="298"/>
      <c r="PPV4628" s="298"/>
      <c r="PPW4628" s="298"/>
      <c r="PPX4628" s="298"/>
      <c r="PPY4628" s="298"/>
      <c r="PPZ4628" s="298"/>
      <c r="PQA4628" s="298"/>
      <c r="PQB4628" s="298"/>
      <c r="PQC4628" s="298"/>
      <c r="PQD4628" s="298"/>
      <c r="PQE4628" s="298"/>
      <c r="PQF4628" s="298"/>
      <c r="PQG4628" s="298"/>
      <c r="PQH4628" s="298"/>
      <c r="PQI4628" s="298"/>
      <c r="PQJ4628" s="298"/>
      <c r="PQK4628" s="298"/>
      <c r="PQL4628" s="298"/>
      <c r="PQM4628" s="298"/>
      <c r="PQN4628" s="298"/>
      <c r="PQO4628" s="298"/>
      <c r="PQP4628" s="298"/>
      <c r="PQQ4628" s="298"/>
      <c r="PQR4628" s="298"/>
      <c r="PQS4628" s="298"/>
      <c r="PQT4628" s="298"/>
      <c r="PQU4628" s="298"/>
      <c r="PQV4628" s="298"/>
      <c r="PQW4628" s="298"/>
      <c r="PQX4628" s="298"/>
      <c r="PQY4628" s="298"/>
      <c r="PQZ4628" s="298"/>
      <c r="PRA4628" s="298"/>
      <c r="PRB4628" s="298"/>
      <c r="PRC4628" s="298"/>
      <c r="PRD4628" s="298"/>
      <c r="PRE4628" s="298"/>
      <c r="PRF4628" s="298"/>
      <c r="PRG4628" s="298"/>
      <c r="PRH4628" s="298"/>
      <c r="PRI4628" s="298"/>
      <c r="PRJ4628" s="298"/>
      <c r="PRK4628" s="298"/>
      <c r="PRL4628" s="298"/>
      <c r="PRM4628" s="298"/>
      <c r="PRN4628" s="298"/>
      <c r="PRO4628" s="298"/>
      <c r="PRP4628" s="298"/>
      <c r="PRQ4628" s="298"/>
      <c r="PRR4628" s="298"/>
      <c r="PRS4628" s="298"/>
      <c r="PRT4628" s="298"/>
      <c r="PRU4628" s="298"/>
      <c r="PRV4628" s="298"/>
      <c r="PRW4628" s="298"/>
      <c r="PRX4628" s="298"/>
      <c r="PRY4628" s="298"/>
      <c r="PRZ4628" s="298"/>
      <c r="PSA4628" s="298"/>
      <c r="PSB4628" s="298"/>
      <c r="PSC4628" s="298"/>
      <c r="PSD4628" s="298"/>
      <c r="PSE4628" s="298"/>
      <c r="PSF4628" s="298"/>
      <c r="PSG4628" s="298"/>
      <c r="PSH4628" s="298"/>
      <c r="PSI4628" s="298"/>
      <c r="PSJ4628" s="298"/>
      <c r="PSK4628" s="298"/>
      <c r="PSL4628" s="298"/>
      <c r="PSM4628" s="298"/>
      <c r="PSN4628" s="298"/>
      <c r="PSO4628" s="298"/>
      <c r="PSP4628" s="298"/>
      <c r="PSQ4628" s="298"/>
      <c r="PSR4628" s="298"/>
      <c r="PSS4628" s="298"/>
      <c r="PST4628" s="298"/>
      <c r="PSU4628" s="298"/>
      <c r="PSV4628" s="298"/>
      <c r="PSW4628" s="298"/>
      <c r="PSX4628" s="298"/>
      <c r="PSY4628" s="298"/>
      <c r="PSZ4628" s="298"/>
      <c r="PTA4628" s="298"/>
      <c r="PTB4628" s="298"/>
      <c r="PTC4628" s="298"/>
      <c r="PTD4628" s="298"/>
      <c r="PTE4628" s="298"/>
      <c r="PTF4628" s="298"/>
      <c r="PTG4628" s="298"/>
      <c r="PTH4628" s="298"/>
      <c r="PTI4628" s="298"/>
      <c r="PTJ4628" s="298"/>
      <c r="PTK4628" s="298"/>
      <c r="PTL4628" s="298"/>
      <c r="PTM4628" s="298"/>
      <c r="PTN4628" s="298"/>
      <c r="PTO4628" s="298"/>
      <c r="PTP4628" s="298"/>
      <c r="PTQ4628" s="298"/>
      <c r="PTR4628" s="298"/>
      <c r="PTS4628" s="298"/>
      <c r="PTT4628" s="298"/>
      <c r="PTU4628" s="298"/>
      <c r="PTV4628" s="298"/>
      <c r="PTW4628" s="298"/>
      <c r="PTX4628" s="298"/>
      <c r="PTY4628" s="298"/>
      <c r="PTZ4628" s="298"/>
      <c r="PUA4628" s="298"/>
      <c r="PUB4628" s="298"/>
      <c r="PUC4628" s="298"/>
      <c r="PUD4628" s="298"/>
      <c r="PUE4628" s="298"/>
      <c r="PUF4628" s="298"/>
      <c r="PUG4628" s="298"/>
      <c r="PUH4628" s="298"/>
      <c r="PUI4628" s="298"/>
      <c r="PUJ4628" s="298"/>
      <c r="PUK4628" s="298"/>
      <c r="PUL4628" s="298"/>
      <c r="PUM4628" s="298"/>
      <c r="PUN4628" s="298"/>
      <c r="PUO4628" s="298"/>
      <c r="PUP4628" s="298"/>
      <c r="PUQ4628" s="298"/>
      <c r="PUR4628" s="298"/>
      <c r="PUS4628" s="298"/>
      <c r="PUT4628" s="298"/>
      <c r="PUU4628" s="298"/>
      <c r="PUV4628" s="298"/>
      <c r="PUW4628" s="298"/>
      <c r="PUX4628" s="298"/>
      <c r="PUY4628" s="298"/>
      <c r="PUZ4628" s="298"/>
      <c r="PVA4628" s="298"/>
      <c r="PVB4628" s="298"/>
      <c r="PVC4628" s="298"/>
      <c r="PVD4628" s="298"/>
      <c r="PVE4628" s="298"/>
      <c r="PVF4628" s="298"/>
      <c r="PVG4628" s="298"/>
      <c r="PVH4628" s="298"/>
      <c r="PVI4628" s="298"/>
      <c r="PVJ4628" s="298"/>
      <c r="PVK4628" s="298"/>
      <c r="PVL4628" s="298"/>
      <c r="PVM4628" s="298"/>
      <c r="PVN4628" s="298"/>
      <c r="PVO4628" s="298"/>
      <c r="PVP4628" s="298"/>
      <c r="PVQ4628" s="298"/>
      <c r="PVR4628" s="298"/>
      <c r="PVS4628" s="298"/>
      <c r="PVT4628" s="298"/>
      <c r="PVU4628" s="298"/>
      <c r="PVV4628" s="298"/>
      <c r="PVW4628" s="298"/>
      <c r="PVX4628" s="298"/>
      <c r="PVY4628" s="298"/>
      <c r="PVZ4628" s="298"/>
      <c r="PWA4628" s="298"/>
      <c r="PWB4628" s="298"/>
      <c r="PWC4628" s="298"/>
      <c r="PWD4628" s="298"/>
      <c r="PWE4628" s="298"/>
      <c r="PWF4628" s="298"/>
      <c r="PWG4628" s="298"/>
      <c r="PWH4628" s="298"/>
      <c r="PWI4628" s="298"/>
      <c r="PWJ4628" s="298"/>
      <c r="PWK4628" s="298"/>
      <c r="PWL4628" s="298"/>
      <c r="PWM4628" s="298"/>
      <c r="PWN4628" s="298"/>
      <c r="PWO4628" s="298"/>
      <c r="PWP4628" s="298"/>
      <c r="PWQ4628" s="298"/>
      <c r="PWR4628" s="298"/>
      <c r="PWS4628" s="298"/>
      <c r="PWT4628" s="298"/>
      <c r="PWU4628" s="298"/>
      <c r="PWV4628" s="298"/>
      <c r="PWW4628" s="298"/>
      <c r="PWX4628" s="298"/>
      <c r="PWY4628" s="298"/>
      <c r="PWZ4628" s="298"/>
      <c r="PXA4628" s="298"/>
      <c r="PXB4628" s="298"/>
      <c r="PXC4628" s="298"/>
      <c r="PXD4628" s="298"/>
      <c r="PXE4628" s="298"/>
      <c r="PXF4628" s="298"/>
      <c r="PXG4628" s="298"/>
      <c r="PXH4628" s="298"/>
      <c r="PXI4628" s="298"/>
      <c r="PXJ4628" s="298"/>
      <c r="PXK4628" s="298"/>
      <c r="PXL4628" s="298"/>
      <c r="PXM4628" s="298"/>
      <c r="PXN4628" s="298"/>
      <c r="PXO4628" s="298"/>
      <c r="PXP4628" s="298"/>
      <c r="PXQ4628" s="298"/>
      <c r="PXR4628" s="298"/>
      <c r="PXS4628" s="298"/>
      <c r="PXT4628" s="298"/>
      <c r="PXU4628" s="298"/>
      <c r="PXV4628" s="298"/>
      <c r="PXW4628" s="298"/>
      <c r="PXX4628" s="298"/>
      <c r="PXY4628" s="298"/>
      <c r="PXZ4628" s="298"/>
      <c r="PYA4628" s="298"/>
      <c r="PYB4628" s="298"/>
      <c r="PYC4628" s="298"/>
      <c r="PYD4628" s="298"/>
      <c r="PYE4628" s="298"/>
      <c r="PYF4628" s="298"/>
      <c r="PYG4628" s="298"/>
      <c r="PYH4628" s="298"/>
      <c r="PYI4628" s="298"/>
      <c r="PYJ4628" s="298"/>
      <c r="PYK4628" s="298"/>
      <c r="PYL4628" s="298"/>
      <c r="PYM4628" s="298"/>
      <c r="PYN4628" s="298"/>
      <c r="PYO4628" s="298"/>
      <c r="PYP4628" s="298"/>
      <c r="PYQ4628" s="298"/>
      <c r="PYR4628" s="298"/>
      <c r="PYS4628" s="298"/>
      <c r="PYT4628" s="298"/>
      <c r="PYU4628" s="298"/>
      <c r="PYV4628" s="298"/>
      <c r="PYW4628" s="298"/>
      <c r="PYX4628" s="298"/>
      <c r="PYY4628" s="298"/>
      <c r="PYZ4628" s="298"/>
      <c r="PZA4628" s="298"/>
      <c r="PZB4628" s="298"/>
      <c r="PZC4628" s="298"/>
      <c r="PZD4628" s="298"/>
      <c r="PZE4628" s="298"/>
      <c r="PZF4628" s="298"/>
      <c r="PZG4628" s="298"/>
      <c r="PZH4628" s="298"/>
      <c r="PZI4628" s="298"/>
      <c r="PZJ4628" s="298"/>
      <c r="PZK4628" s="298"/>
      <c r="PZL4628" s="298"/>
      <c r="PZM4628" s="298"/>
      <c r="PZN4628" s="298"/>
      <c r="PZO4628" s="298"/>
      <c r="PZP4628" s="298"/>
      <c r="PZQ4628" s="298"/>
      <c r="PZR4628" s="298"/>
      <c r="PZS4628" s="298"/>
      <c r="PZT4628" s="298"/>
      <c r="PZU4628" s="298"/>
      <c r="PZV4628" s="298"/>
      <c r="PZW4628" s="298"/>
      <c r="PZX4628" s="298"/>
      <c r="PZY4628" s="298"/>
      <c r="PZZ4628" s="298"/>
      <c r="QAA4628" s="298"/>
      <c r="QAB4628" s="298"/>
      <c r="QAC4628" s="298"/>
      <c r="QAD4628" s="298"/>
      <c r="QAE4628" s="298"/>
      <c r="QAF4628" s="298"/>
      <c r="QAG4628" s="298"/>
      <c r="QAH4628" s="298"/>
      <c r="QAI4628" s="298"/>
      <c r="QAJ4628" s="298"/>
      <c r="QAK4628" s="298"/>
      <c r="QAL4628" s="298"/>
      <c r="QAM4628" s="298"/>
      <c r="QAN4628" s="298"/>
      <c r="QAO4628" s="298"/>
      <c r="QAP4628" s="298"/>
      <c r="QAQ4628" s="298"/>
      <c r="QAR4628" s="298"/>
      <c r="QAS4628" s="298"/>
      <c r="QAT4628" s="298"/>
      <c r="QAU4628" s="298"/>
      <c r="QAV4628" s="298"/>
      <c r="QAW4628" s="298"/>
      <c r="QAX4628" s="298"/>
      <c r="QAY4628" s="298"/>
      <c r="QAZ4628" s="298"/>
      <c r="QBA4628" s="298"/>
      <c r="QBB4628" s="298"/>
      <c r="QBC4628" s="298"/>
      <c r="QBD4628" s="298"/>
      <c r="QBE4628" s="298"/>
      <c r="QBF4628" s="298"/>
      <c r="QBG4628" s="298"/>
      <c r="QBH4628" s="298"/>
      <c r="QBI4628" s="298"/>
      <c r="QBJ4628" s="298"/>
      <c r="QBK4628" s="298"/>
      <c r="QBL4628" s="298"/>
      <c r="QBM4628" s="298"/>
      <c r="QBN4628" s="298"/>
      <c r="QBO4628" s="298"/>
      <c r="QBP4628" s="298"/>
      <c r="QBQ4628" s="298"/>
      <c r="QBR4628" s="298"/>
      <c r="QBS4628" s="298"/>
      <c r="QBT4628" s="298"/>
      <c r="QBU4628" s="298"/>
      <c r="QBV4628" s="298"/>
      <c r="QBW4628" s="298"/>
      <c r="QBX4628" s="298"/>
      <c r="QBY4628" s="298"/>
      <c r="QBZ4628" s="298"/>
      <c r="QCA4628" s="298"/>
      <c r="QCB4628" s="298"/>
      <c r="QCC4628" s="298"/>
      <c r="QCD4628" s="298"/>
      <c r="QCE4628" s="298"/>
      <c r="QCF4628" s="298"/>
      <c r="QCG4628" s="298"/>
      <c r="QCH4628" s="298"/>
      <c r="QCI4628" s="298"/>
      <c r="QCJ4628" s="298"/>
      <c r="QCK4628" s="298"/>
      <c r="QCL4628" s="298"/>
      <c r="QCM4628" s="298"/>
      <c r="QCN4628" s="298"/>
      <c r="QCO4628" s="298"/>
      <c r="QCP4628" s="298"/>
      <c r="QCQ4628" s="298"/>
      <c r="QCR4628" s="298"/>
      <c r="QCS4628" s="298"/>
      <c r="QCT4628" s="298"/>
      <c r="QCU4628" s="298"/>
      <c r="QCV4628" s="298"/>
      <c r="QCW4628" s="298"/>
      <c r="QCX4628" s="298"/>
      <c r="QCY4628" s="298"/>
      <c r="QCZ4628" s="298"/>
      <c r="QDA4628" s="298"/>
      <c r="QDB4628" s="298"/>
      <c r="QDC4628" s="298"/>
      <c r="QDD4628" s="298"/>
      <c r="QDE4628" s="298"/>
      <c r="QDF4628" s="298"/>
      <c r="QDG4628" s="298"/>
      <c r="QDH4628" s="298"/>
      <c r="QDI4628" s="298"/>
      <c r="QDJ4628" s="298"/>
      <c r="QDK4628" s="298"/>
      <c r="QDL4628" s="298"/>
      <c r="QDM4628" s="298"/>
      <c r="QDN4628" s="298"/>
      <c r="QDO4628" s="298"/>
      <c r="QDP4628" s="298"/>
      <c r="QDQ4628" s="298"/>
      <c r="QDR4628" s="298"/>
      <c r="QDS4628" s="298"/>
      <c r="QDT4628" s="298"/>
      <c r="QDU4628" s="298"/>
      <c r="QDV4628" s="298"/>
      <c r="QDW4628" s="298"/>
      <c r="QDX4628" s="298"/>
      <c r="QDY4628" s="298"/>
      <c r="QDZ4628" s="298"/>
      <c r="QEA4628" s="298"/>
      <c r="QEB4628" s="298"/>
      <c r="QEC4628" s="298"/>
      <c r="QED4628" s="298"/>
      <c r="QEE4628" s="298"/>
      <c r="QEF4628" s="298"/>
      <c r="QEG4628" s="298"/>
      <c r="QEH4628" s="298"/>
      <c r="QEI4628" s="298"/>
      <c r="QEJ4628" s="298"/>
      <c r="QEK4628" s="298"/>
      <c r="QEL4628" s="298"/>
      <c r="QEM4628" s="298"/>
      <c r="QEN4628" s="298"/>
      <c r="QEO4628" s="298"/>
      <c r="QEP4628" s="298"/>
      <c r="QEQ4628" s="298"/>
      <c r="QER4628" s="298"/>
      <c r="QES4628" s="298"/>
      <c r="QET4628" s="298"/>
      <c r="QEU4628" s="298"/>
      <c r="QEV4628" s="298"/>
      <c r="QEW4628" s="298"/>
      <c r="QEX4628" s="298"/>
      <c r="QEY4628" s="298"/>
      <c r="QEZ4628" s="298"/>
      <c r="QFA4628" s="298"/>
      <c r="QFB4628" s="298"/>
      <c r="QFC4628" s="298"/>
      <c r="QFD4628" s="298"/>
      <c r="QFE4628" s="298"/>
      <c r="QFF4628" s="298"/>
      <c r="QFG4628" s="298"/>
      <c r="QFH4628" s="298"/>
      <c r="QFI4628" s="298"/>
      <c r="QFJ4628" s="298"/>
      <c r="QFK4628" s="298"/>
      <c r="QFL4628" s="298"/>
      <c r="QFM4628" s="298"/>
      <c r="QFN4628" s="298"/>
      <c r="QFO4628" s="298"/>
      <c r="QFP4628" s="298"/>
      <c r="QFQ4628" s="298"/>
      <c r="QFR4628" s="298"/>
      <c r="QFS4628" s="298"/>
      <c r="QFT4628" s="298"/>
      <c r="QFU4628" s="298"/>
      <c r="QFV4628" s="298"/>
      <c r="QFW4628" s="298"/>
      <c r="QFX4628" s="298"/>
      <c r="QFY4628" s="298"/>
      <c r="QFZ4628" s="298"/>
      <c r="QGA4628" s="298"/>
      <c r="QGB4628" s="298"/>
      <c r="QGC4628" s="298"/>
      <c r="QGD4628" s="298"/>
      <c r="QGE4628" s="298"/>
      <c r="QGF4628" s="298"/>
      <c r="QGG4628" s="298"/>
      <c r="QGH4628" s="298"/>
      <c r="QGI4628" s="298"/>
      <c r="QGJ4628" s="298"/>
      <c r="QGK4628" s="298"/>
      <c r="QGL4628" s="298"/>
      <c r="QGM4628" s="298"/>
      <c r="QGN4628" s="298"/>
      <c r="QGO4628" s="298"/>
      <c r="QGP4628" s="298"/>
      <c r="QGQ4628" s="298"/>
      <c r="QGR4628" s="298"/>
      <c r="QGS4628" s="298"/>
      <c r="QGT4628" s="298"/>
      <c r="QGU4628" s="298"/>
      <c r="QGV4628" s="298"/>
      <c r="QGW4628" s="298"/>
      <c r="QGX4628" s="298"/>
      <c r="QGY4628" s="298"/>
      <c r="QGZ4628" s="298"/>
      <c r="QHA4628" s="298"/>
      <c r="QHB4628" s="298"/>
      <c r="QHC4628" s="298"/>
      <c r="QHD4628" s="298"/>
      <c r="QHE4628" s="298"/>
      <c r="QHF4628" s="298"/>
      <c r="QHG4628" s="298"/>
      <c r="QHH4628" s="298"/>
      <c r="QHI4628" s="298"/>
      <c r="QHJ4628" s="298"/>
      <c r="QHK4628" s="298"/>
      <c r="QHL4628" s="298"/>
      <c r="QHM4628" s="298"/>
      <c r="QHN4628" s="298"/>
      <c r="QHO4628" s="298"/>
      <c r="QHP4628" s="298"/>
      <c r="QHQ4628" s="298"/>
      <c r="QHR4628" s="298"/>
      <c r="QHS4628" s="298"/>
      <c r="QHT4628" s="298"/>
      <c r="QHU4628" s="298"/>
      <c r="QHV4628" s="298"/>
      <c r="QHW4628" s="298"/>
      <c r="QHX4628" s="298"/>
      <c r="QHY4628" s="298"/>
      <c r="QHZ4628" s="298"/>
      <c r="QIA4628" s="298"/>
      <c r="QIB4628" s="298"/>
      <c r="QIC4628" s="298"/>
      <c r="QID4628" s="298"/>
      <c r="QIE4628" s="298"/>
      <c r="QIF4628" s="298"/>
      <c r="QIG4628" s="298"/>
      <c r="QIH4628" s="298"/>
      <c r="QII4628" s="298"/>
      <c r="QIJ4628" s="298"/>
      <c r="QIK4628" s="298"/>
      <c r="QIL4628" s="298"/>
      <c r="QIM4628" s="298"/>
      <c r="QIN4628" s="298"/>
      <c r="QIO4628" s="298"/>
      <c r="QIP4628" s="298"/>
      <c r="QIQ4628" s="298"/>
      <c r="QIR4628" s="298"/>
      <c r="QIS4628" s="298"/>
      <c r="QIT4628" s="298"/>
      <c r="QIU4628" s="298"/>
      <c r="QIV4628" s="298"/>
      <c r="QIW4628" s="298"/>
      <c r="QIX4628" s="298"/>
      <c r="QIY4628" s="298"/>
      <c r="QIZ4628" s="298"/>
      <c r="QJA4628" s="298"/>
      <c r="QJB4628" s="298"/>
      <c r="QJC4628" s="298"/>
      <c r="QJD4628" s="298"/>
      <c r="QJE4628" s="298"/>
      <c r="QJF4628" s="298"/>
      <c r="QJG4628" s="298"/>
      <c r="QJH4628" s="298"/>
      <c r="QJI4628" s="298"/>
      <c r="QJJ4628" s="298"/>
      <c r="QJK4628" s="298"/>
      <c r="QJL4628" s="298"/>
      <c r="QJM4628" s="298"/>
      <c r="QJN4628" s="298"/>
      <c r="QJO4628" s="298"/>
      <c r="QJP4628" s="298"/>
      <c r="QJQ4628" s="298"/>
      <c r="QJR4628" s="298"/>
      <c r="QJS4628" s="298"/>
      <c r="QJT4628" s="298"/>
      <c r="QJU4628" s="298"/>
      <c r="QJV4628" s="298"/>
      <c r="QJW4628" s="298"/>
      <c r="QJX4628" s="298"/>
      <c r="QJY4628" s="298"/>
      <c r="QJZ4628" s="298"/>
      <c r="QKA4628" s="298"/>
      <c r="QKB4628" s="298"/>
      <c r="QKC4628" s="298"/>
      <c r="QKD4628" s="298"/>
      <c r="QKE4628" s="298"/>
      <c r="QKF4628" s="298"/>
      <c r="QKG4628" s="298"/>
      <c r="QKH4628" s="298"/>
      <c r="QKI4628" s="298"/>
      <c r="QKJ4628" s="298"/>
      <c r="QKK4628" s="298"/>
      <c r="QKL4628" s="298"/>
      <c r="QKM4628" s="298"/>
      <c r="QKN4628" s="298"/>
      <c r="QKO4628" s="298"/>
      <c r="QKP4628" s="298"/>
      <c r="QKQ4628" s="298"/>
      <c r="QKR4628" s="298"/>
      <c r="QKS4628" s="298"/>
      <c r="QKT4628" s="298"/>
      <c r="QKU4628" s="298"/>
      <c r="QKV4628" s="298"/>
      <c r="QKW4628" s="298"/>
      <c r="QKX4628" s="298"/>
      <c r="QKY4628" s="298"/>
      <c r="QKZ4628" s="298"/>
      <c r="QLA4628" s="298"/>
      <c r="QLB4628" s="298"/>
      <c r="QLC4628" s="298"/>
      <c r="QLD4628" s="298"/>
      <c r="QLE4628" s="298"/>
      <c r="QLF4628" s="298"/>
      <c r="QLG4628" s="298"/>
      <c r="QLH4628" s="298"/>
      <c r="QLI4628" s="298"/>
      <c r="QLJ4628" s="298"/>
      <c r="QLK4628" s="298"/>
      <c r="QLL4628" s="298"/>
      <c r="QLM4628" s="298"/>
      <c r="QLN4628" s="298"/>
      <c r="QLO4628" s="298"/>
      <c r="QLP4628" s="298"/>
      <c r="QLQ4628" s="298"/>
      <c r="QLR4628" s="298"/>
      <c r="QLS4628" s="298"/>
      <c r="QLT4628" s="298"/>
      <c r="QLU4628" s="298"/>
      <c r="QLV4628" s="298"/>
      <c r="QLW4628" s="298"/>
      <c r="QLX4628" s="298"/>
      <c r="QLY4628" s="298"/>
      <c r="QLZ4628" s="298"/>
      <c r="QMA4628" s="298"/>
      <c r="QMB4628" s="298"/>
      <c r="QMC4628" s="298"/>
      <c r="QMD4628" s="298"/>
      <c r="QME4628" s="298"/>
      <c r="QMF4628" s="298"/>
      <c r="QMG4628" s="298"/>
      <c r="QMH4628" s="298"/>
      <c r="QMI4628" s="298"/>
      <c r="QMJ4628" s="298"/>
      <c r="QMK4628" s="298"/>
      <c r="QML4628" s="298"/>
      <c r="QMM4628" s="298"/>
      <c r="QMN4628" s="298"/>
      <c r="QMO4628" s="298"/>
      <c r="QMP4628" s="298"/>
      <c r="QMQ4628" s="298"/>
      <c r="QMR4628" s="298"/>
      <c r="QMS4628" s="298"/>
      <c r="QMT4628" s="298"/>
      <c r="QMU4628" s="298"/>
      <c r="QMV4628" s="298"/>
      <c r="QMW4628" s="298"/>
      <c r="QMX4628" s="298"/>
      <c r="QMY4628" s="298"/>
      <c r="QMZ4628" s="298"/>
      <c r="QNA4628" s="298"/>
      <c r="QNB4628" s="298"/>
      <c r="QNC4628" s="298"/>
      <c r="QND4628" s="298"/>
      <c r="QNE4628" s="298"/>
      <c r="QNF4628" s="298"/>
      <c r="QNG4628" s="298"/>
      <c r="QNH4628" s="298"/>
      <c r="QNI4628" s="298"/>
      <c r="QNJ4628" s="298"/>
      <c r="QNK4628" s="298"/>
      <c r="QNL4628" s="298"/>
      <c r="QNM4628" s="298"/>
      <c r="QNN4628" s="298"/>
      <c r="QNO4628" s="298"/>
      <c r="QNP4628" s="298"/>
      <c r="QNQ4628" s="298"/>
      <c r="QNR4628" s="298"/>
      <c r="QNS4628" s="298"/>
      <c r="QNT4628" s="298"/>
      <c r="QNU4628" s="298"/>
      <c r="QNV4628" s="298"/>
      <c r="QNW4628" s="298"/>
      <c r="QNX4628" s="298"/>
      <c r="QNY4628" s="298"/>
      <c r="QNZ4628" s="298"/>
      <c r="QOA4628" s="298"/>
      <c r="QOB4628" s="298"/>
      <c r="QOC4628" s="298"/>
      <c r="QOD4628" s="298"/>
      <c r="QOE4628" s="298"/>
      <c r="QOF4628" s="298"/>
      <c r="QOG4628" s="298"/>
      <c r="QOH4628" s="298"/>
      <c r="QOI4628" s="298"/>
      <c r="QOJ4628" s="298"/>
      <c r="QOK4628" s="298"/>
      <c r="QOL4628" s="298"/>
      <c r="QOM4628" s="298"/>
      <c r="QON4628" s="298"/>
      <c r="QOO4628" s="298"/>
      <c r="QOP4628" s="298"/>
      <c r="QOQ4628" s="298"/>
      <c r="QOR4628" s="298"/>
      <c r="QOS4628" s="298"/>
      <c r="QOT4628" s="298"/>
      <c r="QOU4628" s="298"/>
      <c r="QOV4628" s="298"/>
      <c r="QOW4628" s="298"/>
      <c r="QOX4628" s="298"/>
      <c r="QOY4628" s="298"/>
      <c r="QOZ4628" s="298"/>
      <c r="QPA4628" s="298"/>
      <c r="QPB4628" s="298"/>
      <c r="QPC4628" s="298"/>
      <c r="QPD4628" s="298"/>
      <c r="QPE4628" s="298"/>
      <c r="QPF4628" s="298"/>
      <c r="QPG4628" s="298"/>
      <c r="QPH4628" s="298"/>
      <c r="QPI4628" s="298"/>
      <c r="QPJ4628" s="298"/>
      <c r="QPK4628" s="298"/>
      <c r="QPL4628" s="298"/>
      <c r="QPM4628" s="298"/>
      <c r="QPN4628" s="298"/>
      <c r="QPO4628" s="298"/>
      <c r="QPP4628" s="298"/>
      <c r="QPQ4628" s="298"/>
      <c r="QPR4628" s="298"/>
      <c r="QPS4628" s="298"/>
      <c r="QPT4628" s="298"/>
      <c r="QPU4628" s="298"/>
      <c r="QPV4628" s="298"/>
      <c r="QPW4628" s="298"/>
      <c r="QPX4628" s="298"/>
      <c r="QPY4628" s="298"/>
      <c r="QPZ4628" s="298"/>
      <c r="QQA4628" s="298"/>
      <c r="QQB4628" s="298"/>
      <c r="QQC4628" s="298"/>
      <c r="QQD4628" s="298"/>
      <c r="QQE4628" s="298"/>
      <c r="QQF4628" s="298"/>
      <c r="QQG4628" s="298"/>
      <c r="QQH4628" s="298"/>
      <c r="QQI4628" s="298"/>
      <c r="QQJ4628" s="298"/>
      <c r="QQK4628" s="298"/>
      <c r="QQL4628" s="298"/>
      <c r="QQM4628" s="298"/>
      <c r="QQN4628" s="298"/>
      <c r="QQO4628" s="298"/>
      <c r="QQP4628" s="298"/>
      <c r="QQQ4628" s="298"/>
      <c r="QQR4628" s="298"/>
      <c r="QQS4628" s="298"/>
      <c r="QQT4628" s="298"/>
      <c r="QQU4628" s="298"/>
      <c r="QQV4628" s="298"/>
      <c r="QQW4628" s="298"/>
      <c r="QQX4628" s="298"/>
      <c r="QQY4628" s="298"/>
      <c r="QQZ4628" s="298"/>
      <c r="QRA4628" s="298"/>
      <c r="QRB4628" s="298"/>
      <c r="QRC4628" s="298"/>
      <c r="QRD4628" s="298"/>
      <c r="QRE4628" s="298"/>
      <c r="QRF4628" s="298"/>
      <c r="QRG4628" s="298"/>
      <c r="QRH4628" s="298"/>
      <c r="QRI4628" s="298"/>
      <c r="QRJ4628" s="298"/>
      <c r="QRK4628" s="298"/>
      <c r="QRL4628" s="298"/>
      <c r="QRM4628" s="298"/>
      <c r="QRN4628" s="298"/>
      <c r="QRO4628" s="298"/>
      <c r="QRP4628" s="298"/>
      <c r="QRQ4628" s="298"/>
      <c r="QRR4628" s="298"/>
      <c r="QRS4628" s="298"/>
      <c r="QRT4628" s="298"/>
      <c r="QRU4628" s="298"/>
      <c r="QRV4628" s="298"/>
      <c r="QRW4628" s="298"/>
      <c r="QRX4628" s="298"/>
      <c r="QRY4628" s="298"/>
      <c r="QRZ4628" s="298"/>
      <c r="QSA4628" s="298"/>
      <c r="QSB4628" s="298"/>
      <c r="QSC4628" s="298"/>
      <c r="QSD4628" s="298"/>
      <c r="QSE4628" s="298"/>
      <c r="QSF4628" s="298"/>
      <c r="QSG4628" s="298"/>
      <c r="QSH4628" s="298"/>
      <c r="QSI4628" s="298"/>
      <c r="QSJ4628" s="298"/>
      <c r="QSK4628" s="298"/>
      <c r="QSL4628" s="298"/>
      <c r="QSM4628" s="298"/>
      <c r="QSN4628" s="298"/>
      <c r="QSO4628" s="298"/>
      <c r="QSP4628" s="298"/>
      <c r="QSQ4628" s="298"/>
      <c r="QSR4628" s="298"/>
      <c r="QSS4628" s="298"/>
      <c r="QST4628" s="298"/>
      <c r="QSU4628" s="298"/>
      <c r="QSV4628" s="298"/>
      <c r="QSW4628" s="298"/>
      <c r="QSX4628" s="298"/>
      <c r="QSY4628" s="298"/>
      <c r="QSZ4628" s="298"/>
      <c r="QTA4628" s="298"/>
      <c r="QTB4628" s="298"/>
      <c r="QTC4628" s="298"/>
      <c r="QTD4628" s="298"/>
      <c r="QTE4628" s="298"/>
      <c r="QTF4628" s="298"/>
      <c r="QTG4628" s="298"/>
      <c r="QTH4628" s="298"/>
      <c r="QTI4628" s="298"/>
      <c r="QTJ4628" s="298"/>
      <c r="QTK4628" s="298"/>
      <c r="QTL4628" s="298"/>
      <c r="QTM4628" s="298"/>
      <c r="QTN4628" s="298"/>
      <c r="QTO4628" s="298"/>
      <c r="QTP4628" s="298"/>
      <c r="QTQ4628" s="298"/>
      <c r="QTR4628" s="298"/>
      <c r="QTS4628" s="298"/>
      <c r="QTT4628" s="298"/>
      <c r="QTU4628" s="298"/>
      <c r="QTV4628" s="298"/>
      <c r="QTW4628" s="298"/>
      <c r="QTX4628" s="298"/>
      <c r="QTY4628" s="298"/>
      <c r="QTZ4628" s="298"/>
      <c r="QUA4628" s="298"/>
      <c r="QUB4628" s="298"/>
      <c r="QUC4628" s="298"/>
      <c r="QUD4628" s="298"/>
      <c r="QUE4628" s="298"/>
      <c r="QUF4628" s="298"/>
      <c r="QUG4628" s="298"/>
      <c r="QUH4628" s="298"/>
      <c r="QUI4628" s="298"/>
      <c r="QUJ4628" s="298"/>
      <c r="QUK4628" s="298"/>
      <c r="QUL4628" s="298"/>
      <c r="QUM4628" s="298"/>
      <c r="QUN4628" s="298"/>
      <c r="QUO4628" s="298"/>
      <c r="QUP4628" s="298"/>
      <c r="QUQ4628" s="298"/>
      <c r="QUR4628" s="298"/>
      <c r="QUS4628" s="298"/>
      <c r="QUT4628" s="298"/>
      <c r="QUU4628" s="298"/>
      <c r="QUV4628" s="298"/>
      <c r="QUW4628" s="298"/>
      <c r="QUX4628" s="298"/>
      <c r="QUY4628" s="298"/>
      <c r="QUZ4628" s="298"/>
      <c r="QVA4628" s="298"/>
      <c r="QVB4628" s="298"/>
      <c r="QVC4628" s="298"/>
      <c r="QVD4628" s="298"/>
      <c r="QVE4628" s="298"/>
      <c r="QVF4628" s="298"/>
      <c r="QVG4628" s="298"/>
      <c r="QVH4628" s="298"/>
      <c r="QVI4628" s="298"/>
      <c r="QVJ4628" s="298"/>
      <c r="QVK4628" s="298"/>
      <c r="QVL4628" s="298"/>
      <c r="QVM4628" s="298"/>
      <c r="QVN4628" s="298"/>
      <c r="QVO4628" s="298"/>
      <c r="QVP4628" s="298"/>
      <c r="QVQ4628" s="298"/>
      <c r="QVR4628" s="298"/>
      <c r="QVS4628" s="298"/>
      <c r="QVT4628" s="298"/>
      <c r="QVU4628" s="298"/>
      <c r="QVV4628" s="298"/>
      <c r="QVW4628" s="298"/>
      <c r="QVX4628" s="298"/>
      <c r="QVY4628" s="298"/>
      <c r="QVZ4628" s="298"/>
      <c r="QWA4628" s="298"/>
      <c r="QWB4628" s="298"/>
      <c r="QWC4628" s="298"/>
      <c r="QWD4628" s="298"/>
      <c r="QWE4628" s="298"/>
      <c r="QWF4628" s="298"/>
      <c r="QWG4628" s="298"/>
      <c r="QWH4628" s="298"/>
      <c r="QWI4628" s="298"/>
      <c r="QWJ4628" s="298"/>
      <c r="QWK4628" s="298"/>
      <c r="QWL4628" s="298"/>
      <c r="QWM4628" s="298"/>
      <c r="QWN4628" s="298"/>
      <c r="QWO4628" s="298"/>
      <c r="QWP4628" s="298"/>
      <c r="QWQ4628" s="298"/>
      <c r="QWR4628" s="298"/>
      <c r="QWS4628" s="298"/>
      <c r="QWT4628" s="298"/>
      <c r="QWU4628" s="298"/>
      <c r="QWV4628" s="298"/>
      <c r="QWW4628" s="298"/>
      <c r="QWX4628" s="298"/>
      <c r="QWY4628" s="298"/>
      <c r="QWZ4628" s="298"/>
      <c r="QXA4628" s="298"/>
      <c r="QXB4628" s="298"/>
      <c r="QXC4628" s="298"/>
      <c r="QXD4628" s="298"/>
      <c r="QXE4628" s="298"/>
      <c r="QXF4628" s="298"/>
      <c r="QXG4628" s="298"/>
      <c r="QXH4628" s="298"/>
      <c r="QXI4628" s="298"/>
      <c r="QXJ4628" s="298"/>
      <c r="QXK4628" s="298"/>
      <c r="QXL4628" s="298"/>
      <c r="QXM4628" s="298"/>
      <c r="QXN4628" s="298"/>
      <c r="QXO4628" s="298"/>
      <c r="QXP4628" s="298"/>
      <c r="QXQ4628" s="298"/>
      <c r="QXR4628" s="298"/>
      <c r="QXS4628" s="298"/>
      <c r="QXT4628" s="298"/>
      <c r="QXU4628" s="298"/>
      <c r="QXV4628" s="298"/>
      <c r="QXW4628" s="298"/>
      <c r="QXX4628" s="298"/>
      <c r="QXY4628" s="298"/>
      <c r="QXZ4628" s="298"/>
      <c r="QYA4628" s="298"/>
      <c r="QYB4628" s="298"/>
      <c r="QYC4628" s="298"/>
      <c r="QYD4628" s="298"/>
      <c r="QYE4628" s="298"/>
      <c r="QYF4628" s="298"/>
      <c r="QYG4628" s="298"/>
      <c r="QYH4628" s="298"/>
      <c r="QYI4628" s="298"/>
      <c r="QYJ4628" s="298"/>
      <c r="QYK4628" s="298"/>
      <c r="QYL4628" s="298"/>
      <c r="QYM4628" s="298"/>
      <c r="QYN4628" s="298"/>
      <c r="QYO4628" s="298"/>
      <c r="QYP4628" s="298"/>
      <c r="QYQ4628" s="298"/>
      <c r="QYR4628" s="298"/>
      <c r="QYS4628" s="298"/>
      <c r="QYT4628" s="298"/>
      <c r="QYU4628" s="298"/>
      <c r="QYV4628" s="298"/>
      <c r="QYW4628" s="298"/>
      <c r="QYX4628" s="298"/>
      <c r="QYY4628" s="298"/>
      <c r="QYZ4628" s="298"/>
      <c r="QZA4628" s="298"/>
      <c r="QZB4628" s="298"/>
      <c r="QZC4628" s="298"/>
      <c r="QZD4628" s="298"/>
      <c r="QZE4628" s="298"/>
      <c r="QZF4628" s="298"/>
      <c r="QZG4628" s="298"/>
      <c r="QZH4628" s="298"/>
      <c r="QZI4628" s="298"/>
      <c r="QZJ4628" s="298"/>
      <c r="QZK4628" s="298"/>
      <c r="QZL4628" s="298"/>
      <c r="QZM4628" s="298"/>
      <c r="QZN4628" s="298"/>
      <c r="QZO4628" s="298"/>
      <c r="QZP4628" s="298"/>
      <c r="QZQ4628" s="298"/>
      <c r="QZR4628" s="298"/>
      <c r="QZS4628" s="298"/>
      <c r="QZT4628" s="298"/>
      <c r="QZU4628" s="298"/>
      <c r="QZV4628" s="298"/>
      <c r="QZW4628" s="298"/>
      <c r="QZX4628" s="298"/>
      <c r="QZY4628" s="298"/>
      <c r="QZZ4628" s="298"/>
      <c r="RAA4628" s="298"/>
      <c r="RAB4628" s="298"/>
      <c r="RAC4628" s="298"/>
      <c r="RAD4628" s="298"/>
      <c r="RAE4628" s="298"/>
      <c r="RAF4628" s="298"/>
      <c r="RAG4628" s="298"/>
      <c r="RAH4628" s="298"/>
      <c r="RAI4628" s="298"/>
      <c r="RAJ4628" s="298"/>
      <c r="RAK4628" s="298"/>
      <c r="RAL4628" s="298"/>
      <c r="RAM4628" s="298"/>
      <c r="RAN4628" s="298"/>
      <c r="RAO4628" s="298"/>
      <c r="RAP4628" s="298"/>
      <c r="RAQ4628" s="298"/>
      <c r="RAR4628" s="298"/>
      <c r="RAS4628" s="298"/>
      <c r="RAT4628" s="298"/>
      <c r="RAU4628" s="298"/>
      <c r="RAV4628" s="298"/>
      <c r="RAW4628" s="298"/>
      <c r="RAX4628" s="298"/>
      <c r="RAY4628" s="298"/>
      <c r="RAZ4628" s="298"/>
      <c r="RBA4628" s="298"/>
      <c r="RBB4628" s="298"/>
      <c r="RBC4628" s="298"/>
      <c r="RBD4628" s="298"/>
      <c r="RBE4628" s="298"/>
      <c r="RBF4628" s="298"/>
      <c r="RBG4628" s="298"/>
      <c r="RBH4628" s="298"/>
      <c r="RBI4628" s="298"/>
      <c r="RBJ4628" s="298"/>
      <c r="RBK4628" s="298"/>
      <c r="RBL4628" s="298"/>
      <c r="RBM4628" s="298"/>
      <c r="RBN4628" s="298"/>
      <c r="RBO4628" s="298"/>
      <c r="RBP4628" s="298"/>
      <c r="RBQ4628" s="298"/>
      <c r="RBR4628" s="298"/>
      <c r="RBS4628" s="298"/>
      <c r="RBT4628" s="298"/>
      <c r="RBU4628" s="298"/>
      <c r="RBV4628" s="298"/>
      <c r="RBW4628" s="298"/>
      <c r="RBX4628" s="298"/>
      <c r="RBY4628" s="298"/>
      <c r="RBZ4628" s="298"/>
      <c r="RCA4628" s="298"/>
      <c r="RCB4628" s="298"/>
      <c r="RCC4628" s="298"/>
      <c r="RCD4628" s="298"/>
      <c r="RCE4628" s="298"/>
      <c r="RCF4628" s="298"/>
      <c r="RCG4628" s="298"/>
      <c r="RCH4628" s="298"/>
      <c r="RCI4628" s="298"/>
      <c r="RCJ4628" s="298"/>
      <c r="RCK4628" s="298"/>
      <c r="RCL4628" s="298"/>
      <c r="RCM4628" s="298"/>
      <c r="RCN4628" s="298"/>
      <c r="RCO4628" s="298"/>
      <c r="RCP4628" s="298"/>
      <c r="RCQ4628" s="298"/>
      <c r="RCR4628" s="298"/>
      <c r="RCS4628" s="298"/>
      <c r="RCT4628" s="298"/>
      <c r="RCU4628" s="298"/>
      <c r="RCV4628" s="298"/>
      <c r="RCW4628" s="298"/>
      <c r="RCX4628" s="298"/>
      <c r="RCY4628" s="298"/>
      <c r="RCZ4628" s="298"/>
      <c r="RDA4628" s="298"/>
      <c r="RDB4628" s="298"/>
      <c r="RDC4628" s="298"/>
      <c r="RDD4628" s="298"/>
      <c r="RDE4628" s="298"/>
      <c r="RDF4628" s="298"/>
      <c r="RDG4628" s="298"/>
      <c r="RDH4628" s="298"/>
      <c r="RDI4628" s="298"/>
      <c r="RDJ4628" s="298"/>
      <c r="RDK4628" s="298"/>
      <c r="RDL4628" s="298"/>
      <c r="RDM4628" s="298"/>
      <c r="RDN4628" s="298"/>
      <c r="RDO4628" s="298"/>
      <c r="RDP4628" s="298"/>
      <c r="RDQ4628" s="298"/>
      <c r="RDR4628" s="298"/>
      <c r="RDS4628" s="298"/>
      <c r="RDT4628" s="298"/>
      <c r="RDU4628" s="298"/>
      <c r="RDV4628" s="298"/>
      <c r="RDW4628" s="298"/>
      <c r="RDX4628" s="298"/>
      <c r="RDY4628" s="298"/>
      <c r="RDZ4628" s="298"/>
      <c r="REA4628" s="298"/>
      <c r="REB4628" s="298"/>
      <c r="REC4628" s="298"/>
      <c r="RED4628" s="298"/>
      <c r="REE4628" s="298"/>
      <c r="REF4628" s="298"/>
      <c r="REG4628" s="298"/>
      <c r="REH4628" s="298"/>
      <c r="REI4628" s="298"/>
      <c r="REJ4628" s="298"/>
      <c r="REK4628" s="298"/>
      <c r="REL4628" s="298"/>
      <c r="REM4628" s="298"/>
      <c r="REN4628" s="298"/>
      <c r="REO4628" s="298"/>
      <c r="REP4628" s="298"/>
      <c r="REQ4628" s="298"/>
      <c r="RER4628" s="298"/>
      <c r="RES4628" s="298"/>
      <c r="RET4628" s="298"/>
      <c r="REU4628" s="298"/>
      <c r="REV4628" s="298"/>
      <c r="REW4628" s="298"/>
      <c r="REX4628" s="298"/>
      <c r="REY4628" s="298"/>
      <c r="REZ4628" s="298"/>
      <c r="RFA4628" s="298"/>
      <c r="RFB4628" s="298"/>
      <c r="RFC4628" s="298"/>
      <c r="RFD4628" s="298"/>
      <c r="RFE4628" s="298"/>
      <c r="RFF4628" s="298"/>
      <c r="RFG4628" s="298"/>
      <c r="RFH4628" s="298"/>
      <c r="RFI4628" s="298"/>
      <c r="RFJ4628" s="298"/>
      <c r="RFK4628" s="298"/>
      <c r="RFL4628" s="298"/>
      <c r="RFM4628" s="298"/>
      <c r="RFN4628" s="298"/>
      <c r="RFO4628" s="298"/>
      <c r="RFP4628" s="298"/>
      <c r="RFQ4628" s="298"/>
      <c r="RFR4628" s="298"/>
      <c r="RFS4628" s="298"/>
      <c r="RFT4628" s="298"/>
      <c r="RFU4628" s="298"/>
      <c r="RFV4628" s="298"/>
      <c r="RFW4628" s="298"/>
      <c r="RFX4628" s="298"/>
      <c r="RFY4628" s="298"/>
      <c r="RFZ4628" s="298"/>
      <c r="RGA4628" s="298"/>
      <c r="RGB4628" s="298"/>
      <c r="RGC4628" s="298"/>
      <c r="RGD4628" s="298"/>
      <c r="RGE4628" s="298"/>
      <c r="RGF4628" s="298"/>
      <c r="RGG4628" s="298"/>
      <c r="RGH4628" s="298"/>
      <c r="RGI4628" s="298"/>
      <c r="RGJ4628" s="298"/>
      <c r="RGK4628" s="298"/>
      <c r="RGL4628" s="298"/>
      <c r="RGM4628" s="298"/>
      <c r="RGN4628" s="298"/>
      <c r="RGO4628" s="298"/>
      <c r="RGP4628" s="298"/>
      <c r="RGQ4628" s="298"/>
      <c r="RGR4628" s="298"/>
      <c r="RGS4628" s="298"/>
      <c r="RGT4628" s="298"/>
      <c r="RGU4628" s="298"/>
      <c r="RGV4628" s="298"/>
      <c r="RGW4628" s="298"/>
      <c r="RGX4628" s="298"/>
      <c r="RGY4628" s="298"/>
      <c r="RGZ4628" s="298"/>
      <c r="RHA4628" s="298"/>
      <c r="RHB4628" s="298"/>
      <c r="RHC4628" s="298"/>
      <c r="RHD4628" s="298"/>
      <c r="RHE4628" s="298"/>
      <c r="RHF4628" s="298"/>
      <c r="RHG4628" s="298"/>
      <c r="RHH4628" s="298"/>
      <c r="RHI4628" s="298"/>
      <c r="RHJ4628" s="298"/>
      <c r="RHK4628" s="298"/>
      <c r="RHL4628" s="298"/>
      <c r="RHM4628" s="298"/>
      <c r="RHN4628" s="298"/>
      <c r="RHO4628" s="298"/>
      <c r="RHP4628" s="298"/>
      <c r="RHQ4628" s="298"/>
      <c r="RHR4628" s="298"/>
      <c r="RHS4628" s="298"/>
      <c r="RHT4628" s="298"/>
      <c r="RHU4628" s="298"/>
      <c r="RHV4628" s="298"/>
      <c r="RHW4628" s="298"/>
      <c r="RHX4628" s="298"/>
      <c r="RHY4628" s="298"/>
      <c r="RHZ4628" s="298"/>
      <c r="RIA4628" s="298"/>
      <c r="RIB4628" s="298"/>
      <c r="RIC4628" s="298"/>
      <c r="RID4628" s="298"/>
      <c r="RIE4628" s="298"/>
      <c r="RIF4628" s="298"/>
      <c r="RIG4628" s="298"/>
      <c r="RIH4628" s="298"/>
      <c r="RII4628" s="298"/>
      <c r="RIJ4628" s="298"/>
      <c r="RIK4628" s="298"/>
      <c r="RIL4628" s="298"/>
      <c r="RIM4628" s="298"/>
      <c r="RIN4628" s="298"/>
      <c r="RIO4628" s="298"/>
      <c r="RIP4628" s="298"/>
      <c r="RIQ4628" s="298"/>
      <c r="RIR4628" s="298"/>
      <c r="RIS4628" s="298"/>
      <c r="RIT4628" s="298"/>
      <c r="RIU4628" s="298"/>
      <c r="RIV4628" s="298"/>
      <c r="RIW4628" s="298"/>
      <c r="RIX4628" s="298"/>
      <c r="RIY4628" s="298"/>
      <c r="RIZ4628" s="298"/>
      <c r="RJA4628" s="298"/>
      <c r="RJB4628" s="298"/>
      <c r="RJC4628" s="298"/>
      <c r="RJD4628" s="298"/>
      <c r="RJE4628" s="298"/>
      <c r="RJF4628" s="298"/>
      <c r="RJG4628" s="298"/>
      <c r="RJH4628" s="298"/>
      <c r="RJI4628" s="298"/>
      <c r="RJJ4628" s="298"/>
      <c r="RJK4628" s="298"/>
      <c r="RJL4628" s="298"/>
      <c r="RJM4628" s="298"/>
      <c r="RJN4628" s="298"/>
      <c r="RJO4628" s="298"/>
      <c r="RJP4628" s="298"/>
      <c r="RJQ4628" s="298"/>
      <c r="RJR4628" s="298"/>
      <c r="RJS4628" s="298"/>
      <c r="RJT4628" s="298"/>
      <c r="RJU4628" s="298"/>
      <c r="RJV4628" s="298"/>
      <c r="RJW4628" s="298"/>
      <c r="RJX4628" s="298"/>
      <c r="RJY4628" s="298"/>
      <c r="RJZ4628" s="298"/>
      <c r="RKA4628" s="298"/>
      <c r="RKB4628" s="298"/>
      <c r="RKC4628" s="298"/>
      <c r="RKD4628" s="298"/>
      <c r="RKE4628" s="298"/>
      <c r="RKF4628" s="298"/>
      <c r="RKG4628" s="298"/>
      <c r="RKH4628" s="298"/>
      <c r="RKI4628" s="298"/>
      <c r="RKJ4628" s="298"/>
      <c r="RKK4628" s="298"/>
      <c r="RKL4628" s="298"/>
      <c r="RKM4628" s="298"/>
      <c r="RKN4628" s="298"/>
      <c r="RKO4628" s="298"/>
      <c r="RKP4628" s="298"/>
      <c r="RKQ4628" s="298"/>
      <c r="RKR4628" s="298"/>
      <c r="RKS4628" s="298"/>
      <c r="RKT4628" s="298"/>
      <c r="RKU4628" s="298"/>
      <c r="RKV4628" s="298"/>
      <c r="RKW4628" s="298"/>
      <c r="RKX4628" s="298"/>
      <c r="RKY4628" s="298"/>
      <c r="RKZ4628" s="298"/>
      <c r="RLA4628" s="298"/>
      <c r="RLB4628" s="298"/>
      <c r="RLC4628" s="298"/>
      <c r="RLD4628" s="298"/>
      <c r="RLE4628" s="298"/>
      <c r="RLF4628" s="298"/>
      <c r="RLG4628" s="298"/>
      <c r="RLH4628" s="298"/>
      <c r="RLI4628" s="298"/>
      <c r="RLJ4628" s="298"/>
      <c r="RLK4628" s="298"/>
      <c r="RLL4628" s="298"/>
      <c r="RLM4628" s="298"/>
      <c r="RLN4628" s="298"/>
      <c r="RLO4628" s="298"/>
      <c r="RLP4628" s="298"/>
      <c r="RLQ4628" s="298"/>
      <c r="RLR4628" s="298"/>
      <c r="RLS4628" s="298"/>
      <c r="RLT4628" s="298"/>
      <c r="RLU4628" s="298"/>
      <c r="RLV4628" s="298"/>
      <c r="RLW4628" s="298"/>
      <c r="RLX4628" s="298"/>
      <c r="RLY4628" s="298"/>
      <c r="RLZ4628" s="298"/>
      <c r="RMA4628" s="298"/>
      <c r="RMB4628" s="298"/>
      <c r="RMC4628" s="298"/>
      <c r="RMD4628" s="298"/>
      <c r="RME4628" s="298"/>
      <c r="RMF4628" s="298"/>
      <c r="RMG4628" s="298"/>
      <c r="RMH4628" s="298"/>
      <c r="RMI4628" s="298"/>
      <c r="RMJ4628" s="298"/>
      <c r="RMK4628" s="298"/>
      <c r="RML4628" s="298"/>
      <c r="RMM4628" s="298"/>
      <c r="RMN4628" s="298"/>
      <c r="RMO4628" s="298"/>
      <c r="RMP4628" s="298"/>
      <c r="RMQ4628" s="298"/>
      <c r="RMR4628" s="298"/>
      <c r="RMS4628" s="298"/>
      <c r="RMT4628" s="298"/>
      <c r="RMU4628" s="298"/>
      <c r="RMV4628" s="298"/>
      <c r="RMW4628" s="298"/>
      <c r="RMX4628" s="298"/>
      <c r="RMY4628" s="298"/>
      <c r="RMZ4628" s="298"/>
      <c r="RNA4628" s="298"/>
      <c r="RNB4628" s="298"/>
      <c r="RNC4628" s="298"/>
      <c r="RND4628" s="298"/>
      <c r="RNE4628" s="298"/>
      <c r="RNF4628" s="298"/>
      <c r="RNG4628" s="298"/>
      <c r="RNH4628" s="298"/>
      <c r="RNI4628" s="298"/>
      <c r="RNJ4628" s="298"/>
      <c r="RNK4628" s="298"/>
      <c r="RNL4628" s="298"/>
      <c r="RNM4628" s="298"/>
      <c r="RNN4628" s="298"/>
      <c r="RNO4628" s="298"/>
      <c r="RNP4628" s="298"/>
      <c r="RNQ4628" s="298"/>
      <c r="RNR4628" s="298"/>
      <c r="RNS4628" s="298"/>
      <c r="RNT4628" s="298"/>
      <c r="RNU4628" s="298"/>
      <c r="RNV4628" s="298"/>
      <c r="RNW4628" s="298"/>
      <c r="RNX4628" s="298"/>
      <c r="RNY4628" s="298"/>
      <c r="RNZ4628" s="298"/>
      <c r="ROA4628" s="298"/>
      <c r="ROB4628" s="298"/>
      <c r="ROC4628" s="298"/>
      <c r="ROD4628" s="298"/>
      <c r="ROE4628" s="298"/>
      <c r="ROF4628" s="298"/>
      <c r="ROG4628" s="298"/>
      <c r="ROH4628" s="298"/>
      <c r="ROI4628" s="298"/>
      <c r="ROJ4628" s="298"/>
      <c r="ROK4628" s="298"/>
      <c r="ROL4628" s="298"/>
      <c r="ROM4628" s="298"/>
      <c r="RON4628" s="298"/>
      <c r="ROO4628" s="298"/>
      <c r="ROP4628" s="298"/>
      <c r="ROQ4628" s="298"/>
      <c r="ROR4628" s="298"/>
      <c r="ROS4628" s="298"/>
      <c r="ROT4628" s="298"/>
      <c r="ROU4628" s="298"/>
      <c r="ROV4628" s="298"/>
      <c r="ROW4628" s="298"/>
      <c r="ROX4628" s="298"/>
      <c r="ROY4628" s="298"/>
      <c r="ROZ4628" s="298"/>
      <c r="RPA4628" s="298"/>
      <c r="RPB4628" s="298"/>
      <c r="RPC4628" s="298"/>
      <c r="RPD4628" s="298"/>
      <c r="RPE4628" s="298"/>
      <c r="RPF4628" s="298"/>
      <c r="RPG4628" s="298"/>
      <c r="RPH4628" s="298"/>
      <c r="RPI4628" s="298"/>
      <c r="RPJ4628" s="298"/>
      <c r="RPK4628" s="298"/>
      <c r="RPL4628" s="298"/>
      <c r="RPM4628" s="298"/>
      <c r="RPN4628" s="298"/>
      <c r="RPO4628" s="298"/>
      <c r="RPP4628" s="298"/>
      <c r="RPQ4628" s="298"/>
      <c r="RPR4628" s="298"/>
      <c r="RPS4628" s="298"/>
      <c r="RPT4628" s="298"/>
      <c r="RPU4628" s="298"/>
      <c r="RPV4628" s="298"/>
      <c r="RPW4628" s="298"/>
      <c r="RPX4628" s="298"/>
      <c r="RPY4628" s="298"/>
      <c r="RPZ4628" s="298"/>
      <c r="RQA4628" s="298"/>
      <c r="RQB4628" s="298"/>
      <c r="RQC4628" s="298"/>
      <c r="RQD4628" s="298"/>
      <c r="RQE4628" s="298"/>
      <c r="RQF4628" s="298"/>
      <c r="RQG4628" s="298"/>
      <c r="RQH4628" s="298"/>
      <c r="RQI4628" s="298"/>
      <c r="RQJ4628" s="298"/>
      <c r="RQK4628" s="298"/>
      <c r="RQL4628" s="298"/>
      <c r="RQM4628" s="298"/>
      <c r="RQN4628" s="298"/>
      <c r="RQO4628" s="298"/>
      <c r="RQP4628" s="298"/>
      <c r="RQQ4628" s="298"/>
      <c r="RQR4628" s="298"/>
      <c r="RQS4628" s="298"/>
      <c r="RQT4628" s="298"/>
      <c r="RQU4628" s="298"/>
      <c r="RQV4628" s="298"/>
      <c r="RQW4628" s="298"/>
      <c r="RQX4628" s="298"/>
      <c r="RQY4628" s="298"/>
      <c r="RQZ4628" s="298"/>
      <c r="RRA4628" s="298"/>
      <c r="RRB4628" s="298"/>
      <c r="RRC4628" s="298"/>
      <c r="RRD4628" s="298"/>
      <c r="RRE4628" s="298"/>
      <c r="RRF4628" s="298"/>
      <c r="RRG4628" s="298"/>
      <c r="RRH4628" s="298"/>
      <c r="RRI4628" s="298"/>
      <c r="RRJ4628" s="298"/>
      <c r="RRK4628" s="298"/>
      <c r="RRL4628" s="298"/>
      <c r="RRM4628" s="298"/>
      <c r="RRN4628" s="298"/>
      <c r="RRO4628" s="298"/>
      <c r="RRP4628" s="298"/>
      <c r="RRQ4628" s="298"/>
      <c r="RRR4628" s="298"/>
      <c r="RRS4628" s="298"/>
      <c r="RRT4628" s="298"/>
      <c r="RRU4628" s="298"/>
      <c r="RRV4628" s="298"/>
      <c r="RRW4628" s="298"/>
      <c r="RRX4628" s="298"/>
      <c r="RRY4628" s="298"/>
      <c r="RRZ4628" s="298"/>
      <c r="RSA4628" s="298"/>
      <c r="RSB4628" s="298"/>
      <c r="RSC4628" s="298"/>
      <c r="RSD4628" s="298"/>
      <c r="RSE4628" s="298"/>
      <c r="RSF4628" s="298"/>
      <c r="RSG4628" s="298"/>
      <c r="RSH4628" s="298"/>
      <c r="RSI4628" s="298"/>
      <c r="RSJ4628" s="298"/>
      <c r="RSK4628" s="298"/>
      <c r="RSL4628" s="298"/>
      <c r="RSM4628" s="298"/>
      <c r="RSN4628" s="298"/>
      <c r="RSO4628" s="298"/>
      <c r="RSP4628" s="298"/>
      <c r="RSQ4628" s="298"/>
      <c r="RSR4628" s="298"/>
      <c r="RSS4628" s="298"/>
      <c r="RST4628" s="298"/>
      <c r="RSU4628" s="298"/>
      <c r="RSV4628" s="298"/>
      <c r="RSW4628" s="298"/>
      <c r="RSX4628" s="298"/>
      <c r="RSY4628" s="298"/>
      <c r="RSZ4628" s="298"/>
      <c r="RTA4628" s="298"/>
      <c r="RTB4628" s="298"/>
      <c r="RTC4628" s="298"/>
      <c r="RTD4628" s="298"/>
      <c r="RTE4628" s="298"/>
      <c r="RTF4628" s="298"/>
      <c r="RTG4628" s="298"/>
      <c r="RTH4628" s="298"/>
      <c r="RTI4628" s="298"/>
      <c r="RTJ4628" s="298"/>
      <c r="RTK4628" s="298"/>
      <c r="RTL4628" s="298"/>
      <c r="RTM4628" s="298"/>
      <c r="RTN4628" s="298"/>
      <c r="RTO4628" s="298"/>
      <c r="RTP4628" s="298"/>
      <c r="RTQ4628" s="298"/>
      <c r="RTR4628" s="298"/>
      <c r="RTS4628" s="298"/>
      <c r="RTT4628" s="298"/>
      <c r="RTU4628" s="298"/>
      <c r="RTV4628" s="298"/>
      <c r="RTW4628" s="298"/>
      <c r="RTX4628" s="298"/>
      <c r="RTY4628" s="298"/>
      <c r="RTZ4628" s="298"/>
      <c r="RUA4628" s="298"/>
      <c r="RUB4628" s="298"/>
      <c r="RUC4628" s="298"/>
      <c r="RUD4628" s="298"/>
      <c r="RUE4628" s="298"/>
      <c r="RUF4628" s="298"/>
      <c r="RUG4628" s="298"/>
      <c r="RUH4628" s="298"/>
      <c r="RUI4628" s="298"/>
      <c r="RUJ4628" s="298"/>
      <c r="RUK4628" s="298"/>
      <c r="RUL4628" s="298"/>
      <c r="RUM4628" s="298"/>
      <c r="RUN4628" s="298"/>
      <c r="RUO4628" s="298"/>
      <c r="RUP4628" s="298"/>
      <c r="RUQ4628" s="298"/>
      <c r="RUR4628" s="298"/>
      <c r="RUS4628" s="298"/>
      <c r="RUT4628" s="298"/>
      <c r="RUU4628" s="298"/>
      <c r="RUV4628" s="298"/>
      <c r="RUW4628" s="298"/>
      <c r="RUX4628" s="298"/>
      <c r="RUY4628" s="298"/>
      <c r="RUZ4628" s="298"/>
      <c r="RVA4628" s="298"/>
      <c r="RVB4628" s="298"/>
      <c r="RVC4628" s="298"/>
      <c r="RVD4628" s="298"/>
      <c r="RVE4628" s="298"/>
      <c r="RVF4628" s="298"/>
      <c r="RVG4628" s="298"/>
      <c r="RVH4628" s="298"/>
      <c r="RVI4628" s="298"/>
      <c r="RVJ4628" s="298"/>
      <c r="RVK4628" s="298"/>
      <c r="RVL4628" s="298"/>
      <c r="RVM4628" s="298"/>
      <c r="RVN4628" s="298"/>
      <c r="RVO4628" s="298"/>
      <c r="RVP4628" s="298"/>
      <c r="RVQ4628" s="298"/>
      <c r="RVR4628" s="298"/>
      <c r="RVS4628" s="298"/>
      <c r="RVT4628" s="298"/>
      <c r="RVU4628" s="298"/>
      <c r="RVV4628" s="298"/>
      <c r="RVW4628" s="298"/>
      <c r="RVX4628" s="298"/>
      <c r="RVY4628" s="298"/>
      <c r="RVZ4628" s="298"/>
      <c r="RWA4628" s="298"/>
      <c r="RWB4628" s="298"/>
      <c r="RWC4628" s="298"/>
      <c r="RWD4628" s="298"/>
      <c r="RWE4628" s="298"/>
      <c r="RWF4628" s="298"/>
      <c r="RWG4628" s="298"/>
      <c r="RWH4628" s="298"/>
      <c r="RWI4628" s="298"/>
      <c r="RWJ4628" s="298"/>
      <c r="RWK4628" s="298"/>
      <c r="RWL4628" s="298"/>
      <c r="RWM4628" s="298"/>
      <c r="RWN4628" s="298"/>
      <c r="RWO4628" s="298"/>
      <c r="RWP4628" s="298"/>
      <c r="RWQ4628" s="298"/>
      <c r="RWR4628" s="298"/>
      <c r="RWS4628" s="298"/>
      <c r="RWT4628" s="298"/>
      <c r="RWU4628" s="298"/>
      <c r="RWV4628" s="298"/>
      <c r="RWW4628" s="298"/>
      <c r="RWX4628" s="298"/>
      <c r="RWY4628" s="298"/>
      <c r="RWZ4628" s="298"/>
      <c r="RXA4628" s="298"/>
      <c r="RXB4628" s="298"/>
      <c r="RXC4628" s="298"/>
      <c r="RXD4628" s="298"/>
      <c r="RXE4628" s="298"/>
      <c r="RXF4628" s="298"/>
      <c r="RXG4628" s="298"/>
      <c r="RXH4628" s="298"/>
      <c r="RXI4628" s="298"/>
      <c r="RXJ4628" s="298"/>
      <c r="RXK4628" s="298"/>
      <c r="RXL4628" s="298"/>
      <c r="RXM4628" s="298"/>
      <c r="RXN4628" s="298"/>
      <c r="RXO4628" s="298"/>
      <c r="RXP4628" s="298"/>
      <c r="RXQ4628" s="298"/>
      <c r="RXR4628" s="298"/>
      <c r="RXS4628" s="298"/>
      <c r="RXT4628" s="298"/>
      <c r="RXU4628" s="298"/>
      <c r="RXV4628" s="298"/>
      <c r="RXW4628" s="298"/>
      <c r="RXX4628" s="298"/>
      <c r="RXY4628" s="298"/>
      <c r="RXZ4628" s="298"/>
      <c r="RYA4628" s="298"/>
      <c r="RYB4628" s="298"/>
      <c r="RYC4628" s="298"/>
      <c r="RYD4628" s="298"/>
      <c r="RYE4628" s="298"/>
      <c r="RYF4628" s="298"/>
      <c r="RYG4628" s="298"/>
      <c r="RYH4628" s="298"/>
      <c r="RYI4628" s="298"/>
      <c r="RYJ4628" s="298"/>
      <c r="RYK4628" s="298"/>
      <c r="RYL4628" s="298"/>
      <c r="RYM4628" s="298"/>
      <c r="RYN4628" s="298"/>
      <c r="RYO4628" s="298"/>
      <c r="RYP4628" s="298"/>
      <c r="RYQ4628" s="298"/>
      <c r="RYR4628" s="298"/>
      <c r="RYS4628" s="298"/>
      <c r="RYT4628" s="298"/>
      <c r="RYU4628" s="298"/>
      <c r="RYV4628" s="298"/>
      <c r="RYW4628" s="298"/>
      <c r="RYX4628" s="298"/>
      <c r="RYY4628" s="298"/>
      <c r="RYZ4628" s="298"/>
      <c r="RZA4628" s="298"/>
      <c r="RZB4628" s="298"/>
      <c r="RZC4628" s="298"/>
      <c r="RZD4628" s="298"/>
      <c r="RZE4628" s="298"/>
      <c r="RZF4628" s="298"/>
      <c r="RZG4628" s="298"/>
      <c r="RZH4628" s="298"/>
      <c r="RZI4628" s="298"/>
      <c r="RZJ4628" s="298"/>
      <c r="RZK4628" s="298"/>
      <c r="RZL4628" s="298"/>
      <c r="RZM4628" s="298"/>
      <c r="RZN4628" s="298"/>
      <c r="RZO4628" s="298"/>
      <c r="RZP4628" s="298"/>
      <c r="RZQ4628" s="298"/>
      <c r="RZR4628" s="298"/>
      <c r="RZS4628" s="298"/>
      <c r="RZT4628" s="298"/>
      <c r="RZU4628" s="298"/>
      <c r="RZV4628" s="298"/>
      <c r="RZW4628" s="298"/>
      <c r="RZX4628" s="298"/>
      <c r="RZY4628" s="298"/>
      <c r="RZZ4628" s="298"/>
      <c r="SAA4628" s="298"/>
      <c r="SAB4628" s="298"/>
      <c r="SAC4628" s="298"/>
      <c r="SAD4628" s="298"/>
      <c r="SAE4628" s="298"/>
      <c r="SAF4628" s="298"/>
      <c r="SAG4628" s="298"/>
      <c r="SAH4628" s="298"/>
      <c r="SAI4628" s="298"/>
      <c r="SAJ4628" s="298"/>
      <c r="SAK4628" s="298"/>
      <c r="SAL4628" s="298"/>
      <c r="SAM4628" s="298"/>
      <c r="SAN4628" s="298"/>
      <c r="SAO4628" s="298"/>
      <c r="SAP4628" s="298"/>
      <c r="SAQ4628" s="298"/>
      <c r="SAR4628" s="298"/>
      <c r="SAS4628" s="298"/>
      <c r="SAT4628" s="298"/>
      <c r="SAU4628" s="298"/>
      <c r="SAV4628" s="298"/>
      <c r="SAW4628" s="298"/>
      <c r="SAX4628" s="298"/>
      <c r="SAY4628" s="298"/>
      <c r="SAZ4628" s="298"/>
      <c r="SBA4628" s="298"/>
      <c r="SBB4628" s="298"/>
      <c r="SBC4628" s="298"/>
      <c r="SBD4628" s="298"/>
      <c r="SBE4628" s="298"/>
      <c r="SBF4628" s="298"/>
      <c r="SBG4628" s="298"/>
      <c r="SBH4628" s="298"/>
      <c r="SBI4628" s="298"/>
      <c r="SBJ4628" s="298"/>
      <c r="SBK4628" s="298"/>
      <c r="SBL4628" s="298"/>
      <c r="SBM4628" s="298"/>
      <c r="SBN4628" s="298"/>
      <c r="SBO4628" s="298"/>
      <c r="SBP4628" s="298"/>
      <c r="SBQ4628" s="298"/>
      <c r="SBR4628" s="298"/>
      <c r="SBS4628" s="298"/>
      <c r="SBT4628" s="298"/>
      <c r="SBU4628" s="298"/>
      <c r="SBV4628" s="298"/>
      <c r="SBW4628" s="298"/>
      <c r="SBX4628" s="298"/>
      <c r="SBY4628" s="298"/>
      <c r="SBZ4628" s="298"/>
      <c r="SCA4628" s="298"/>
      <c r="SCB4628" s="298"/>
      <c r="SCC4628" s="298"/>
      <c r="SCD4628" s="298"/>
      <c r="SCE4628" s="298"/>
      <c r="SCF4628" s="298"/>
      <c r="SCG4628" s="298"/>
      <c r="SCH4628" s="298"/>
      <c r="SCI4628" s="298"/>
      <c r="SCJ4628" s="298"/>
      <c r="SCK4628" s="298"/>
      <c r="SCL4628" s="298"/>
      <c r="SCM4628" s="298"/>
      <c r="SCN4628" s="298"/>
      <c r="SCO4628" s="298"/>
      <c r="SCP4628" s="298"/>
      <c r="SCQ4628" s="298"/>
      <c r="SCR4628" s="298"/>
      <c r="SCS4628" s="298"/>
      <c r="SCT4628" s="298"/>
      <c r="SCU4628" s="298"/>
      <c r="SCV4628" s="298"/>
      <c r="SCW4628" s="298"/>
      <c r="SCX4628" s="298"/>
      <c r="SCY4628" s="298"/>
      <c r="SCZ4628" s="298"/>
      <c r="SDA4628" s="298"/>
      <c r="SDB4628" s="298"/>
      <c r="SDC4628" s="298"/>
      <c r="SDD4628" s="298"/>
      <c r="SDE4628" s="298"/>
      <c r="SDF4628" s="298"/>
      <c r="SDG4628" s="298"/>
      <c r="SDH4628" s="298"/>
      <c r="SDI4628" s="298"/>
      <c r="SDJ4628" s="298"/>
      <c r="SDK4628" s="298"/>
      <c r="SDL4628" s="298"/>
      <c r="SDM4628" s="298"/>
      <c r="SDN4628" s="298"/>
      <c r="SDO4628" s="298"/>
      <c r="SDP4628" s="298"/>
      <c r="SDQ4628" s="298"/>
      <c r="SDR4628" s="298"/>
      <c r="SDS4628" s="298"/>
      <c r="SDT4628" s="298"/>
      <c r="SDU4628" s="298"/>
      <c r="SDV4628" s="298"/>
      <c r="SDW4628" s="298"/>
      <c r="SDX4628" s="298"/>
      <c r="SDY4628" s="298"/>
      <c r="SDZ4628" s="298"/>
      <c r="SEA4628" s="298"/>
      <c r="SEB4628" s="298"/>
      <c r="SEC4628" s="298"/>
      <c r="SED4628" s="298"/>
      <c r="SEE4628" s="298"/>
      <c r="SEF4628" s="298"/>
      <c r="SEG4628" s="298"/>
      <c r="SEH4628" s="298"/>
      <c r="SEI4628" s="298"/>
      <c r="SEJ4628" s="298"/>
      <c r="SEK4628" s="298"/>
      <c r="SEL4628" s="298"/>
      <c r="SEM4628" s="298"/>
      <c r="SEN4628" s="298"/>
      <c r="SEO4628" s="298"/>
      <c r="SEP4628" s="298"/>
      <c r="SEQ4628" s="298"/>
      <c r="SER4628" s="298"/>
      <c r="SES4628" s="298"/>
      <c r="SET4628" s="298"/>
      <c r="SEU4628" s="298"/>
      <c r="SEV4628" s="298"/>
      <c r="SEW4628" s="298"/>
      <c r="SEX4628" s="298"/>
      <c r="SEY4628" s="298"/>
      <c r="SEZ4628" s="298"/>
      <c r="SFA4628" s="298"/>
      <c r="SFB4628" s="298"/>
      <c r="SFC4628" s="298"/>
      <c r="SFD4628" s="298"/>
      <c r="SFE4628" s="298"/>
      <c r="SFF4628" s="298"/>
      <c r="SFG4628" s="298"/>
      <c r="SFH4628" s="298"/>
      <c r="SFI4628" s="298"/>
      <c r="SFJ4628" s="298"/>
      <c r="SFK4628" s="298"/>
      <c r="SFL4628" s="298"/>
      <c r="SFM4628" s="298"/>
      <c r="SFN4628" s="298"/>
      <c r="SFO4628" s="298"/>
      <c r="SFP4628" s="298"/>
      <c r="SFQ4628" s="298"/>
      <c r="SFR4628" s="298"/>
      <c r="SFS4628" s="298"/>
      <c r="SFT4628" s="298"/>
      <c r="SFU4628" s="298"/>
      <c r="SFV4628" s="298"/>
      <c r="SFW4628" s="298"/>
      <c r="SFX4628" s="298"/>
      <c r="SFY4628" s="298"/>
      <c r="SFZ4628" s="298"/>
      <c r="SGA4628" s="298"/>
      <c r="SGB4628" s="298"/>
      <c r="SGC4628" s="298"/>
      <c r="SGD4628" s="298"/>
      <c r="SGE4628" s="298"/>
      <c r="SGF4628" s="298"/>
      <c r="SGG4628" s="298"/>
      <c r="SGH4628" s="298"/>
      <c r="SGI4628" s="298"/>
      <c r="SGJ4628" s="298"/>
      <c r="SGK4628" s="298"/>
      <c r="SGL4628" s="298"/>
      <c r="SGM4628" s="298"/>
      <c r="SGN4628" s="298"/>
      <c r="SGO4628" s="298"/>
      <c r="SGP4628" s="298"/>
      <c r="SGQ4628" s="298"/>
      <c r="SGR4628" s="298"/>
      <c r="SGS4628" s="298"/>
      <c r="SGT4628" s="298"/>
      <c r="SGU4628" s="298"/>
      <c r="SGV4628" s="298"/>
      <c r="SGW4628" s="298"/>
      <c r="SGX4628" s="298"/>
      <c r="SGY4628" s="298"/>
      <c r="SGZ4628" s="298"/>
      <c r="SHA4628" s="298"/>
      <c r="SHB4628" s="298"/>
      <c r="SHC4628" s="298"/>
      <c r="SHD4628" s="298"/>
      <c r="SHE4628" s="298"/>
      <c r="SHF4628" s="298"/>
      <c r="SHG4628" s="298"/>
      <c r="SHH4628" s="298"/>
      <c r="SHI4628" s="298"/>
      <c r="SHJ4628" s="298"/>
      <c r="SHK4628" s="298"/>
      <c r="SHL4628" s="298"/>
      <c r="SHM4628" s="298"/>
      <c r="SHN4628" s="298"/>
      <c r="SHO4628" s="298"/>
      <c r="SHP4628" s="298"/>
      <c r="SHQ4628" s="298"/>
      <c r="SHR4628" s="298"/>
      <c r="SHS4628" s="298"/>
      <c r="SHT4628" s="298"/>
      <c r="SHU4628" s="298"/>
      <c r="SHV4628" s="298"/>
      <c r="SHW4628" s="298"/>
      <c r="SHX4628" s="298"/>
      <c r="SHY4628" s="298"/>
      <c r="SHZ4628" s="298"/>
      <c r="SIA4628" s="298"/>
      <c r="SIB4628" s="298"/>
      <c r="SIC4628" s="298"/>
      <c r="SID4628" s="298"/>
      <c r="SIE4628" s="298"/>
      <c r="SIF4628" s="298"/>
      <c r="SIG4628" s="298"/>
      <c r="SIH4628" s="298"/>
      <c r="SII4628" s="298"/>
      <c r="SIJ4628" s="298"/>
      <c r="SIK4628" s="298"/>
      <c r="SIL4628" s="298"/>
      <c r="SIM4628" s="298"/>
      <c r="SIN4628" s="298"/>
      <c r="SIO4628" s="298"/>
      <c r="SIP4628" s="298"/>
      <c r="SIQ4628" s="298"/>
      <c r="SIR4628" s="298"/>
      <c r="SIS4628" s="298"/>
      <c r="SIT4628" s="298"/>
      <c r="SIU4628" s="298"/>
      <c r="SIV4628" s="298"/>
      <c r="SIW4628" s="298"/>
      <c r="SIX4628" s="298"/>
      <c r="SIY4628" s="298"/>
      <c r="SIZ4628" s="298"/>
      <c r="SJA4628" s="298"/>
      <c r="SJB4628" s="298"/>
      <c r="SJC4628" s="298"/>
      <c r="SJD4628" s="298"/>
      <c r="SJE4628" s="298"/>
      <c r="SJF4628" s="298"/>
      <c r="SJG4628" s="298"/>
      <c r="SJH4628" s="298"/>
      <c r="SJI4628" s="298"/>
      <c r="SJJ4628" s="298"/>
      <c r="SJK4628" s="298"/>
      <c r="SJL4628" s="298"/>
      <c r="SJM4628" s="298"/>
      <c r="SJN4628" s="298"/>
      <c r="SJO4628" s="298"/>
      <c r="SJP4628" s="298"/>
      <c r="SJQ4628" s="298"/>
      <c r="SJR4628" s="298"/>
      <c r="SJS4628" s="298"/>
      <c r="SJT4628" s="298"/>
      <c r="SJU4628" s="298"/>
      <c r="SJV4628" s="298"/>
      <c r="SJW4628" s="298"/>
      <c r="SJX4628" s="298"/>
      <c r="SJY4628" s="298"/>
      <c r="SJZ4628" s="298"/>
      <c r="SKA4628" s="298"/>
      <c r="SKB4628" s="298"/>
      <c r="SKC4628" s="298"/>
      <c r="SKD4628" s="298"/>
      <c r="SKE4628" s="298"/>
      <c r="SKF4628" s="298"/>
      <c r="SKG4628" s="298"/>
      <c r="SKH4628" s="298"/>
      <c r="SKI4628" s="298"/>
      <c r="SKJ4628" s="298"/>
      <c r="SKK4628" s="298"/>
      <c r="SKL4628" s="298"/>
      <c r="SKM4628" s="298"/>
      <c r="SKN4628" s="298"/>
      <c r="SKO4628" s="298"/>
      <c r="SKP4628" s="298"/>
      <c r="SKQ4628" s="298"/>
      <c r="SKR4628" s="298"/>
      <c r="SKS4628" s="298"/>
      <c r="SKT4628" s="298"/>
      <c r="SKU4628" s="298"/>
      <c r="SKV4628" s="298"/>
      <c r="SKW4628" s="298"/>
      <c r="SKX4628" s="298"/>
      <c r="SKY4628" s="298"/>
      <c r="SKZ4628" s="298"/>
      <c r="SLA4628" s="298"/>
      <c r="SLB4628" s="298"/>
      <c r="SLC4628" s="298"/>
      <c r="SLD4628" s="298"/>
      <c r="SLE4628" s="298"/>
      <c r="SLF4628" s="298"/>
      <c r="SLG4628" s="298"/>
      <c r="SLH4628" s="298"/>
      <c r="SLI4628" s="298"/>
      <c r="SLJ4628" s="298"/>
      <c r="SLK4628" s="298"/>
      <c r="SLL4628" s="298"/>
      <c r="SLM4628" s="298"/>
      <c r="SLN4628" s="298"/>
      <c r="SLO4628" s="298"/>
      <c r="SLP4628" s="298"/>
      <c r="SLQ4628" s="298"/>
      <c r="SLR4628" s="298"/>
      <c r="SLS4628" s="298"/>
      <c r="SLT4628" s="298"/>
      <c r="SLU4628" s="298"/>
      <c r="SLV4628" s="298"/>
      <c r="SLW4628" s="298"/>
      <c r="SLX4628" s="298"/>
      <c r="SLY4628" s="298"/>
      <c r="SLZ4628" s="298"/>
      <c r="SMA4628" s="298"/>
      <c r="SMB4628" s="298"/>
      <c r="SMC4628" s="298"/>
      <c r="SMD4628" s="298"/>
      <c r="SME4628" s="298"/>
      <c r="SMF4628" s="298"/>
      <c r="SMG4628" s="298"/>
      <c r="SMH4628" s="298"/>
      <c r="SMI4628" s="298"/>
      <c r="SMJ4628" s="298"/>
      <c r="SMK4628" s="298"/>
      <c r="SML4628" s="298"/>
      <c r="SMM4628" s="298"/>
      <c r="SMN4628" s="298"/>
      <c r="SMO4628" s="298"/>
      <c r="SMP4628" s="298"/>
      <c r="SMQ4628" s="298"/>
      <c r="SMR4628" s="298"/>
      <c r="SMS4628" s="298"/>
      <c r="SMT4628" s="298"/>
      <c r="SMU4628" s="298"/>
      <c r="SMV4628" s="298"/>
      <c r="SMW4628" s="298"/>
      <c r="SMX4628" s="298"/>
      <c r="SMY4628" s="298"/>
      <c r="SMZ4628" s="298"/>
      <c r="SNA4628" s="298"/>
      <c r="SNB4628" s="298"/>
      <c r="SNC4628" s="298"/>
      <c r="SND4628" s="298"/>
      <c r="SNE4628" s="298"/>
      <c r="SNF4628" s="298"/>
      <c r="SNG4628" s="298"/>
      <c r="SNH4628" s="298"/>
      <c r="SNI4628" s="298"/>
      <c r="SNJ4628" s="298"/>
      <c r="SNK4628" s="298"/>
      <c r="SNL4628" s="298"/>
      <c r="SNM4628" s="298"/>
      <c r="SNN4628" s="298"/>
      <c r="SNO4628" s="298"/>
      <c r="SNP4628" s="298"/>
      <c r="SNQ4628" s="298"/>
      <c r="SNR4628" s="298"/>
      <c r="SNS4628" s="298"/>
      <c r="SNT4628" s="298"/>
      <c r="SNU4628" s="298"/>
      <c r="SNV4628" s="298"/>
      <c r="SNW4628" s="298"/>
      <c r="SNX4628" s="298"/>
      <c r="SNY4628" s="298"/>
      <c r="SNZ4628" s="298"/>
      <c r="SOA4628" s="298"/>
      <c r="SOB4628" s="298"/>
      <c r="SOC4628" s="298"/>
      <c r="SOD4628" s="298"/>
      <c r="SOE4628" s="298"/>
      <c r="SOF4628" s="298"/>
      <c r="SOG4628" s="298"/>
      <c r="SOH4628" s="298"/>
      <c r="SOI4628" s="298"/>
      <c r="SOJ4628" s="298"/>
      <c r="SOK4628" s="298"/>
      <c r="SOL4628" s="298"/>
      <c r="SOM4628" s="298"/>
      <c r="SON4628" s="298"/>
      <c r="SOO4628" s="298"/>
      <c r="SOP4628" s="298"/>
      <c r="SOQ4628" s="298"/>
      <c r="SOR4628" s="298"/>
      <c r="SOS4628" s="298"/>
      <c r="SOT4628" s="298"/>
      <c r="SOU4628" s="298"/>
      <c r="SOV4628" s="298"/>
      <c r="SOW4628" s="298"/>
      <c r="SOX4628" s="298"/>
      <c r="SOY4628" s="298"/>
      <c r="SOZ4628" s="298"/>
      <c r="SPA4628" s="298"/>
      <c r="SPB4628" s="298"/>
      <c r="SPC4628" s="298"/>
      <c r="SPD4628" s="298"/>
      <c r="SPE4628" s="298"/>
      <c r="SPF4628" s="298"/>
      <c r="SPG4628" s="298"/>
      <c r="SPH4628" s="298"/>
      <c r="SPI4628" s="298"/>
      <c r="SPJ4628" s="298"/>
      <c r="SPK4628" s="298"/>
      <c r="SPL4628" s="298"/>
      <c r="SPM4628" s="298"/>
      <c r="SPN4628" s="298"/>
      <c r="SPO4628" s="298"/>
      <c r="SPP4628" s="298"/>
      <c r="SPQ4628" s="298"/>
      <c r="SPR4628" s="298"/>
      <c r="SPS4628" s="298"/>
      <c r="SPT4628" s="298"/>
      <c r="SPU4628" s="298"/>
      <c r="SPV4628" s="298"/>
      <c r="SPW4628" s="298"/>
      <c r="SPX4628" s="298"/>
      <c r="SPY4628" s="298"/>
      <c r="SPZ4628" s="298"/>
      <c r="SQA4628" s="298"/>
      <c r="SQB4628" s="298"/>
      <c r="SQC4628" s="298"/>
      <c r="SQD4628" s="298"/>
      <c r="SQE4628" s="298"/>
      <c r="SQF4628" s="298"/>
      <c r="SQG4628" s="298"/>
      <c r="SQH4628" s="298"/>
      <c r="SQI4628" s="298"/>
      <c r="SQJ4628" s="298"/>
      <c r="SQK4628" s="298"/>
      <c r="SQL4628" s="298"/>
      <c r="SQM4628" s="298"/>
      <c r="SQN4628" s="298"/>
      <c r="SQO4628" s="298"/>
      <c r="SQP4628" s="298"/>
      <c r="SQQ4628" s="298"/>
      <c r="SQR4628" s="298"/>
      <c r="SQS4628" s="298"/>
      <c r="SQT4628" s="298"/>
      <c r="SQU4628" s="298"/>
      <c r="SQV4628" s="298"/>
      <c r="SQW4628" s="298"/>
      <c r="SQX4628" s="298"/>
      <c r="SQY4628" s="298"/>
      <c r="SQZ4628" s="298"/>
      <c r="SRA4628" s="298"/>
      <c r="SRB4628" s="298"/>
      <c r="SRC4628" s="298"/>
      <c r="SRD4628" s="298"/>
      <c r="SRE4628" s="298"/>
      <c r="SRF4628" s="298"/>
      <c r="SRG4628" s="298"/>
      <c r="SRH4628" s="298"/>
      <c r="SRI4628" s="298"/>
      <c r="SRJ4628" s="298"/>
      <c r="SRK4628" s="298"/>
      <c r="SRL4628" s="298"/>
      <c r="SRM4628" s="298"/>
      <c r="SRN4628" s="298"/>
      <c r="SRO4628" s="298"/>
      <c r="SRP4628" s="298"/>
      <c r="SRQ4628" s="298"/>
      <c r="SRR4628" s="298"/>
      <c r="SRS4628" s="298"/>
      <c r="SRT4628" s="298"/>
      <c r="SRU4628" s="298"/>
      <c r="SRV4628" s="298"/>
      <c r="SRW4628" s="298"/>
      <c r="SRX4628" s="298"/>
      <c r="SRY4628" s="298"/>
      <c r="SRZ4628" s="298"/>
      <c r="SSA4628" s="298"/>
      <c r="SSB4628" s="298"/>
      <c r="SSC4628" s="298"/>
      <c r="SSD4628" s="298"/>
      <c r="SSE4628" s="298"/>
      <c r="SSF4628" s="298"/>
      <c r="SSG4628" s="298"/>
      <c r="SSH4628" s="298"/>
      <c r="SSI4628" s="298"/>
      <c r="SSJ4628" s="298"/>
      <c r="SSK4628" s="298"/>
      <c r="SSL4628" s="298"/>
      <c r="SSM4628" s="298"/>
      <c r="SSN4628" s="298"/>
      <c r="SSO4628" s="298"/>
      <c r="SSP4628" s="298"/>
      <c r="SSQ4628" s="298"/>
      <c r="SSR4628" s="298"/>
      <c r="SSS4628" s="298"/>
      <c r="SST4628" s="298"/>
      <c r="SSU4628" s="298"/>
      <c r="SSV4628" s="298"/>
      <c r="SSW4628" s="298"/>
      <c r="SSX4628" s="298"/>
      <c r="SSY4628" s="298"/>
      <c r="SSZ4628" s="298"/>
      <c r="STA4628" s="298"/>
      <c r="STB4628" s="298"/>
      <c r="STC4628" s="298"/>
      <c r="STD4628" s="298"/>
      <c r="STE4628" s="298"/>
      <c r="STF4628" s="298"/>
      <c r="STG4628" s="298"/>
      <c r="STH4628" s="298"/>
      <c r="STI4628" s="298"/>
      <c r="STJ4628" s="298"/>
      <c r="STK4628" s="298"/>
      <c r="STL4628" s="298"/>
      <c r="STM4628" s="298"/>
      <c r="STN4628" s="298"/>
      <c r="STO4628" s="298"/>
      <c r="STP4628" s="298"/>
      <c r="STQ4628" s="298"/>
      <c r="STR4628" s="298"/>
      <c r="STS4628" s="298"/>
      <c r="STT4628" s="298"/>
      <c r="STU4628" s="298"/>
      <c r="STV4628" s="298"/>
      <c r="STW4628" s="298"/>
      <c r="STX4628" s="298"/>
      <c r="STY4628" s="298"/>
      <c r="STZ4628" s="298"/>
      <c r="SUA4628" s="298"/>
      <c r="SUB4628" s="298"/>
      <c r="SUC4628" s="298"/>
      <c r="SUD4628" s="298"/>
      <c r="SUE4628" s="298"/>
      <c r="SUF4628" s="298"/>
      <c r="SUG4628" s="298"/>
      <c r="SUH4628" s="298"/>
      <c r="SUI4628" s="298"/>
      <c r="SUJ4628" s="298"/>
      <c r="SUK4628" s="298"/>
      <c r="SUL4628" s="298"/>
      <c r="SUM4628" s="298"/>
      <c r="SUN4628" s="298"/>
      <c r="SUO4628" s="298"/>
      <c r="SUP4628" s="298"/>
      <c r="SUQ4628" s="298"/>
      <c r="SUR4628" s="298"/>
      <c r="SUS4628" s="298"/>
      <c r="SUT4628" s="298"/>
      <c r="SUU4628" s="298"/>
      <c r="SUV4628" s="298"/>
      <c r="SUW4628" s="298"/>
      <c r="SUX4628" s="298"/>
      <c r="SUY4628" s="298"/>
      <c r="SUZ4628" s="298"/>
      <c r="SVA4628" s="298"/>
      <c r="SVB4628" s="298"/>
      <c r="SVC4628" s="298"/>
      <c r="SVD4628" s="298"/>
      <c r="SVE4628" s="298"/>
      <c r="SVF4628" s="298"/>
      <c r="SVG4628" s="298"/>
      <c r="SVH4628" s="298"/>
      <c r="SVI4628" s="298"/>
      <c r="SVJ4628" s="298"/>
      <c r="SVK4628" s="298"/>
      <c r="SVL4628" s="298"/>
      <c r="SVM4628" s="298"/>
      <c r="SVN4628" s="298"/>
      <c r="SVO4628" s="298"/>
      <c r="SVP4628" s="298"/>
      <c r="SVQ4628" s="298"/>
      <c r="SVR4628" s="298"/>
      <c r="SVS4628" s="298"/>
      <c r="SVT4628" s="298"/>
      <c r="SVU4628" s="298"/>
      <c r="SVV4628" s="298"/>
      <c r="SVW4628" s="298"/>
      <c r="SVX4628" s="298"/>
      <c r="SVY4628" s="298"/>
      <c r="SVZ4628" s="298"/>
      <c r="SWA4628" s="298"/>
      <c r="SWB4628" s="298"/>
      <c r="SWC4628" s="298"/>
      <c r="SWD4628" s="298"/>
      <c r="SWE4628" s="298"/>
      <c r="SWF4628" s="298"/>
      <c r="SWG4628" s="298"/>
      <c r="SWH4628" s="298"/>
      <c r="SWI4628" s="298"/>
      <c r="SWJ4628" s="298"/>
      <c r="SWK4628" s="298"/>
      <c r="SWL4628" s="298"/>
      <c r="SWM4628" s="298"/>
      <c r="SWN4628" s="298"/>
      <c r="SWO4628" s="298"/>
      <c r="SWP4628" s="298"/>
      <c r="SWQ4628" s="298"/>
      <c r="SWR4628" s="298"/>
      <c r="SWS4628" s="298"/>
      <c r="SWT4628" s="298"/>
      <c r="SWU4628" s="298"/>
      <c r="SWV4628" s="298"/>
      <c r="SWW4628" s="298"/>
      <c r="SWX4628" s="298"/>
      <c r="SWY4628" s="298"/>
      <c r="SWZ4628" s="298"/>
      <c r="SXA4628" s="298"/>
      <c r="SXB4628" s="298"/>
      <c r="SXC4628" s="298"/>
      <c r="SXD4628" s="298"/>
      <c r="SXE4628" s="298"/>
      <c r="SXF4628" s="298"/>
      <c r="SXG4628" s="298"/>
      <c r="SXH4628" s="298"/>
      <c r="SXI4628" s="298"/>
      <c r="SXJ4628" s="298"/>
      <c r="SXK4628" s="298"/>
      <c r="SXL4628" s="298"/>
      <c r="SXM4628" s="298"/>
      <c r="SXN4628" s="298"/>
      <c r="SXO4628" s="298"/>
      <c r="SXP4628" s="298"/>
      <c r="SXQ4628" s="298"/>
      <c r="SXR4628" s="298"/>
      <c r="SXS4628" s="298"/>
      <c r="SXT4628" s="298"/>
      <c r="SXU4628" s="298"/>
      <c r="SXV4628" s="298"/>
      <c r="SXW4628" s="298"/>
      <c r="SXX4628" s="298"/>
      <c r="SXY4628" s="298"/>
      <c r="SXZ4628" s="298"/>
      <c r="SYA4628" s="298"/>
      <c r="SYB4628" s="298"/>
      <c r="SYC4628" s="298"/>
      <c r="SYD4628" s="298"/>
      <c r="SYE4628" s="298"/>
      <c r="SYF4628" s="298"/>
      <c r="SYG4628" s="298"/>
      <c r="SYH4628" s="298"/>
      <c r="SYI4628" s="298"/>
      <c r="SYJ4628" s="298"/>
      <c r="SYK4628" s="298"/>
      <c r="SYL4628" s="298"/>
      <c r="SYM4628" s="298"/>
      <c r="SYN4628" s="298"/>
      <c r="SYO4628" s="298"/>
      <c r="SYP4628" s="298"/>
      <c r="SYQ4628" s="298"/>
      <c r="SYR4628" s="298"/>
      <c r="SYS4628" s="298"/>
      <c r="SYT4628" s="298"/>
      <c r="SYU4628" s="298"/>
      <c r="SYV4628" s="298"/>
      <c r="SYW4628" s="298"/>
      <c r="SYX4628" s="298"/>
      <c r="SYY4628" s="298"/>
      <c r="SYZ4628" s="298"/>
      <c r="SZA4628" s="298"/>
      <c r="SZB4628" s="298"/>
      <c r="SZC4628" s="298"/>
      <c r="SZD4628" s="298"/>
      <c r="SZE4628" s="298"/>
      <c r="SZF4628" s="298"/>
      <c r="SZG4628" s="298"/>
      <c r="SZH4628" s="298"/>
      <c r="SZI4628" s="298"/>
      <c r="SZJ4628" s="298"/>
      <c r="SZK4628" s="298"/>
      <c r="SZL4628" s="298"/>
      <c r="SZM4628" s="298"/>
      <c r="SZN4628" s="298"/>
      <c r="SZO4628" s="298"/>
      <c r="SZP4628" s="298"/>
      <c r="SZQ4628" s="298"/>
      <c r="SZR4628" s="298"/>
      <c r="SZS4628" s="298"/>
      <c r="SZT4628" s="298"/>
      <c r="SZU4628" s="298"/>
      <c r="SZV4628" s="298"/>
      <c r="SZW4628" s="298"/>
      <c r="SZX4628" s="298"/>
      <c r="SZY4628" s="298"/>
      <c r="SZZ4628" s="298"/>
      <c r="TAA4628" s="298"/>
      <c r="TAB4628" s="298"/>
      <c r="TAC4628" s="298"/>
      <c r="TAD4628" s="298"/>
      <c r="TAE4628" s="298"/>
      <c r="TAF4628" s="298"/>
      <c r="TAG4628" s="298"/>
      <c r="TAH4628" s="298"/>
      <c r="TAI4628" s="298"/>
      <c r="TAJ4628" s="298"/>
      <c r="TAK4628" s="298"/>
      <c r="TAL4628" s="298"/>
      <c r="TAM4628" s="298"/>
      <c r="TAN4628" s="298"/>
      <c r="TAO4628" s="298"/>
      <c r="TAP4628" s="298"/>
      <c r="TAQ4628" s="298"/>
      <c r="TAR4628" s="298"/>
      <c r="TAS4628" s="298"/>
      <c r="TAT4628" s="298"/>
      <c r="TAU4628" s="298"/>
      <c r="TAV4628" s="298"/>
      <c r="TAW4628" s="298"/>
      <c r="TAX4628" s="298"/>
      <c r="TAY4628" s="298"/>
      <c r="TAZ4628" s="298"/>
      <c r="TBA4628" s="298"/>
      <c r="TBB4628" s="298"/>
      <c r="TBC4628" s="298"/>
      <c r="TBD4628" s="298"/>
      <c r="TBE4628" s="298"/>
      <c r="TBF4628" s="298"/>
      <c r="TBG4628" s="298"/>
      <c r="TBH4628" s="298"/>
      <c r="TBI4628" s="298"/>
      <c r="TBJ4628" s="298"/>
      <c r="TBK4628" s="298"/>
      <c r="TBL4628" s="298"/>
      <c r="TBM4628" s="298"/>
      <c r="TBN4628" s="298"/>
      <c r="TBO4628" s="298"/>
      <c r="TBP4628" s="298"/>
      <c r="TBQ4628" s="298"/>
      <c r="TBR4628" s="298"/>
      <c r="TBS4628" s="298"/>
      <c r="TBT4628" s="298"/>
      <c r="TBU4628" s="298"/>
      <c r="TBV4628" s="298"/>
      <c r="TBW4628" s="298"/>
      <c r="TBX4628" s="298"/>
      <c r="TBY4628" s="298"/>
      <c r="TBZ4628" s="298"/>
      <c r="TCA4628" s="298"/>
      <c r="TCB4628" s="298"/>
      <c r="TCC4628" s="298"/>
      <c r="TCD4628" s="298"/>
      <c r="TCE4628" s="298"/>
      <c r="TCF4628" s="298"/>
      <c r="TCG4628" s="298"/>
      <c r="TCH4628" s="298"/>
      <c r="TCI4628" s="298"/>
      <c r="TCJ4628" s="298"/>
      <c r="TCK4628" s="298"/>
      <c r="TCL4628" s="298"/>
      <c r="TCM4628" s="298"/>
      <c r="TCN4628" s="298"/>
      <c r="TCO4628" s="298"/>
      <c r="TCP4628" s="298"/>
      <c r="TCQ4628" s="298"/>
      <c r="TCR4628" s="298"/>
      <c r="TCS4628" s="298"/>
      <c r="TCT4628" s="298"/>
      <c r="TCU4628" s="298"/>
      <c r="TCV4628" s="298"/>
      <c r="TCW4628" s="298"/>
      <c r="TCX4628" s="298"/>
      <c r="TCY4628" s="298"/>
      <c r="TCZ4628" s="298"/>
      <c r="TDA4628" s="298"/>
      <c r="TDB4628" s="298"/>
      <c r="TDC4628" s="298"/>
      <c r="TDD4628" s="298"/>
      <c r="TDE4628" s="298"/>
      <c r="TDF4628" s="298"/>
      <c r="TDG4628" s="298"/>
      <c r="TDH4628" s="298"/>
      <c r="TDI4628" s="298"/>
      <c r="TDJ4628" s="298"/>
      <c r="TDK4628" s="298"/>
      <c r="TDL4628" s="298"/>
      <c r="TDM4628" s="298"/>
      <c r="TDN4628" s="298"/>
      <c r="TDO4628" s="298"/>
      <c r="TDP4628" s="298"/>
      <c r="TDQ4628" s="298"/>
      <c r="TDR4628" s="298"/>
      <c r="TDS4628" s="298"/>
      <c r="TDT4628" s="298"/>
      <c r="TDU4628" s="298"/>
      <c r="TDV4628" s="298"/>
      <c r="TDW4628" s="298"/>
      <c r="TDX4628" s="298"/>
      <c r="TDY4628" s="298"/>
      <c r="TDZ4628" s="298"/>
      <c r="TEA4628" s="298"/>
      <c r="TEB4628" s="298"/>
      <c r="TEC4628" s="298"/>
      <c r="TED4628" s="298"/>
      <c r="TEE4628" s="298"/>
      <c r="TEF4628" s="298"/>
      <c r="TEG4628" s="298"/>
      <c r="TEH4628" s="298"/>
      <c r="TEI4628" s="298"/>
      <c r="TEJ4628" s="298"/>
      <c r="TEK4628" s="298"/>
      <c r="TEL4628" s="298"/>
      <c r="TEM4628" s="298"/>
      <c r="TEN4628" s="298"/>
      <c r="TEO4628" s="298"/>
      <c r="TEP4628" s="298"/>
      <c r="TEQ4628" s="298"/>
      <c r="TER4628" s="298"/>
      <c r="TES4628" s="298"/>
      <c r="TET4628" s="298"/>
      <c r="TEU4628" s="298"/>
      <c r="TEV4628" s="298"/>
      <c r="TEW4628" s="298"/>
      <c r="TEX4628" s="298"/>
      <c r="TEY4628" s="298"/>
      <c r="TEZ4628" s="298"/>
      <c r="TFA4628" s="298"/>
      <c r="TFB4628" s="298"/>
      <c r="TFC4628" s="298"/>
      <c r="TFD4628" s="298"/>
      <c r="TFE4628" s="298"/>
      <c r="TFF4628" s="298"/>
      <c r="TFG4628" s="298"/>
      <c r="TFH4628" s="298"/>
      <c r="TFI4628" s="298"/>
      <c r="TFJ4628" s="298"/>
      <c r="TFK4628" s="298"/>
      <c r="TFL4628" s="298"/>
      <c r="TFM4628" s="298"/>
      <c r="TFN4628" s="298"/>
      <c r="TFO4628" s="298"/>
      <c r="TFP4628" s="298"/>
      <c r="TFQ4628" s="298"/>
      <c r="TFR4628" s="298"/>
      <c r="TFS4628" s="298"/>
      <c r="TFT4628" s="298"/>
      <c r="TFU4628" s="298"/>
      <c r="TFV4628" s="298"/>
      <c r="TFW4628" s="298"/>
      <c r="TFX4628" s="298"/>
      <c r="TFY4628" s="298"/>
      <c r="TFZ4628" s="298"/>
      <c r="TGA4628" s="298"/>
      <c r="TGB4628" s="298"/>
      <c r="TGC4628" s="298"/>
      <c r="TGD4628" s="298"/>
      <c r="TGE4628" s="298"/>
      <c r="TGF4628" s="298"/>
      <c r="TGG4628" s="298"/>
      <c r="TGH4628" s="298"/>
      <c r="TGI4628" s="298"/>
      <c r="TGJ4628" s="298"/>
      <c r="TGK4628" s="298"/>
      <c r="TGL4628" s="298"/>
      <c r="TGM4628" s="298"/>
      <c r="TGN4628" s="298"/>
      <c r="TGO4628" s="298"/>
      <c r="TGP4628" s="298"/>
      <c r="TGQ4628" s="298"/>
      <c r="TGR4628" s="298"/>
      <c r="TGS4628" s="298"/>
      <c r="TGT4628" s="298"/>
      <c r="TGU4628" s="298"/>
      <c r="TGV4628" s="298"/>
      <c r="TGW4628" s="298"/>
      <c r="TGX4628" s="298"/>
      <c r="TGY4628" s="298"/>
      <c r="TGZ4628" s="298"/>
      <c r="THA4628" s="298"/>
      <c r="THB4628" s="298"/>
      <c r="THC4628" s="298"/>
      <c r="THD4628" s="298"/>
      <c r="THE4628" s="298"/>
      <c r="THF4628" s="298"/>
      <c r="THG4628" s="298"/>
      <c r="THH4628" s="298"/>
      <c r="THI4628" s="298"/>
      <c r="THJ4628" s="298"/>
      <c r="THK4628" s="298"/>
      <c r="THL4628" s="298"/>
      <c r="THM4628" s="298"/>
      <c r="THN4628" s="298"/>
      <c r="THO4628" s="298"/>
      <c r="THP4628" s="298"/>
      <c r="THQ4628" s="298"/>
      <c r="THR4628" s="298"/>
      <c r="THS4628" s="298"/>
      <c r="THT4628" s="298"/>
      <c r="THU4628" s="298"/>
      <c r="THV4628" s="298"/>
      <c r="THW4628" s="298"/>
      <c r="THX4628" s="298"/>
      <c r="THY4628" s="298"/>
      <c r="THZ4628" s="298"/>
      <c r="TIA4628" s="298"/>
      <c r="TIB4628" s="298"/>
      <c r="TIC4628" s="298"/>
      <c r="TID4628" s="298"/>
      <c r="TIE4628" s="298"/>
      <c r="TIF4628" s="298"/>
      <c r="TIG4628" s="298"/>
      <c r="TIH4628" s="298"/>
      <c r="TII4628" s="298"/>
      <c r="TIJ4628" s="298"/>
      <c r="TIK4628" s="298"/>
      <c r="TIL4628" s="298"/>
      <c r="TIM4628" s="298"/>
      <c r="TIN4628" s="298"/>
      <c r="TIO4628" s="298"/>
      <c r="TIP4628" s="298"/>
      <c r="TIQ4628" s="298"/>
      <c r="TIR4628" s="298"/>
      <c r="TIS4628" s="298"/>
      <c r="TIT4628" s="298"/>
      <c r="TIU4628" s="298"/>
      <c r="TIV4628" s="298"/>
      <c r="TIW4628" s="298"/>
      <c r="TIX4628" s="298"/>
      <c r="TIY4628" s="298"/>
      <c r="TIZ4628" s="298"/>
      <c r="TJA4628" s="298"/>
      <c r="TJB4628" s="298"/>
      <c r="TJC4628" s="298"/>
      <c r="TJD4628" s="298"/>
      <c r="TJE4628" s="298"/>
      <c r="TJF4628" s="298"/>
      <c r="TJG4628" s="298"/>
      <c r="TJH4628" s="298"/>
      <c r="TJI4628" s="298"/>
      <c r="TJJ4628" s="298"/>
      <c r="TJK4628" s="298"/>
      <c r="TJL4628" s="298"/>
      <c r="TJM4628" s="298"/>
      <c r="TJN4628" s="298"/>
      <c r="TJO4628" s="298"/>
      <c r="TJP4628" s="298"/>
      <c r="TJQ4628" s="298"/>
      <c r="TJR4628" s="298"/>
      <c r="TJS4628" s="298"/>
      <c r="TJT4628" s="298"/>
      <c r="TJU4628" s="298"/>
      <c r="TJV4628" s="298"/>
      <c r="TJW4628" s="298"/>
      <c r="TJX4628" s="298"/>
      <c r="TJY4628" s="298"/>
      <c r="TJZ4628" s="298"/>
      <c r="TKA4628" s="298"/>
      <c r="TKB4628" s="298"/>
      <c r="TKC4628" s="298"/>
      <c r="TKD4628" s="298"/>
      <c r="TKE4628" s="298"/>
      <c r="TKF4628" s="298"/>
      <c r="TKG4628" s="298"/>
      <c r="TKH4628" s="298"/>
      <c r="TKI4628" s="298"/>
      <c r="TKJ4628" s="298"/>
      <c r="TKK4628" s="298"/>
      <c r="TKL4628" s="298"/>
      <c r="TKM4628" s="298"/>
      <c r="TKN4628" s="298"/>
      <c r="TKO4628" s="298"/>
      <c r="TKP4628" s="298"/>
      <c r="TKQ4628" s="298"/>
      <c r="TKR4628" s="298"/>
      <c r="TKS4628" s="298"/>
      <c r="TKT4628" s="298"/>
      <c r="TKU4628" s="298"/>
      <c r="TKV4628" s="298"/>
      <c r="TKW4628" s="298"/>
      <c r="TKX4628" s="298"/>
      <c r="TKY4628" s="298"/>
      <c r="TKZ4628" s="298"/>
      <c r="TLA4628" s="298"/>
      <c r="TLB4628" s="298"/>
      <c r="TLC4628" s="298"/>
      <c r="TLD4628" s="298"/>
      <c r="TLE4628" s="298"/>
      <c r="TLF4628" s="298"/>
      <c r="TLG4628" s="298"/>
      <c r="TLH4628" s="298"/>
      <c r="TLI4628" s="298"/>
      <c r="TLJ4628" s="298"/>
      <c r="TLK4628" s="298"/>
      <c r="TLL4628" s="298"/>
      <c r="TLM4628" s="298"/>
      <c r="TLN4628" s="298"/>
      <c r="TLO4628" s="298"/>
      <c r="TLP4628" s="298"/>
      <c r="TLQ4628" s="298"/>
      <c r="TLR4628" s="298"/>
      <c r="TLS4628" s="298"/>
      <c r="TLT4628" s="298"/>
      <c r="TLU4628" s="298"/>
      <c r="TLV4628" s="298"/>
      <c r="TLW4628" s="298"/>
      <c r="TLX4628" s="298"/>
      <c r="TLY4628" s="298"/>
      <c r="TLZ4628" s="298"/>
      <c r="TMA4628" s="298"/>
      <c r="TMB4628" s="298"/>
      <c r="TMC4628" s="298"/>
      <c r="TMD4628" s="298"/>
      <c r="TME4628" s="298"/>
      <c r="TMF4628" s="298"/>
      <c r="TMG4628" s="298"/>
      <c r="TMH4628" s="298"/>
      <c r="TMI4628" s="298"/>
      <c r="TMJ4628" s="298"/>
      <c r="TMK4628" s="298"/>
      <c r="TML4628" s="298"/>
      <c r="TMM4628" s="298"/>
      <c r="TMN4628" s="298"/>
      <c r="TMO4628" s="298"/>
      <c r="TMP4628" s="298"/>
      <c r="TMQ4628" s="298"/>
      <c r="TMR4628" s="298"/>
      <c r="TMS4628" s="298"/>
      <c r="TMT4628" s="298"/>
      <c r="TMU4628" s="298"/>
      <c r="TMV4628" s="298"/>
      <c r="TMW4628" s="298"/>
      <c r="TMX4628" s="298"/>
      <c r="TMY4628" s="298"/>
      <c r="TMZ4628" s="298"/>
      <c r="TNA4628" s="298"/>
      <c r="TNB4628" s="298"/>
      <c r="TNC4628" s="298"/>
      <c r="TND4628" s="298"/>
      <c r="TNE4628" s="298"/>
      <c r="TNF4628" s="298"/>
      <c r="TNG4628" s="298"/>
      <c r="TNH4628" s="298"/>
      <c r="TNI4628" s="298"/>
      <c r="TNJ4628" s="298"/>
      <c r="TNK4628" s="298"/>
      <c r="TNL4628" s="298"/>
      <c r="TNM4628" s="298"/>
      <c r="TNN4628" s="298"/>
      <c r="TNO4628" s="298"/>
      <c r="TNP4628" s="298"/>
      <c r="TNQ4628" s="298"/>
      <c r="TNR4628" s="298"/>
      <c r="TNS4628" s="298"/>
      <c r="TNT4628" s="298"/>
      <c r="TNU4628" s="298"/>
      <c r="TNV4628" s="298"/>
      <c r="TNW4628" s="298"/>
      <c r="TNX4628" s="298"/>
      <c r="TNY4628" s="298"/>
      <c r="TNZ4628" s="298"/>
      <c r="TOA4628" s="298"/>
      <c r="TOB4628" s="298"/>
      <c r="TOC4628" s="298"/>
      <c r="TOD4628" s="298"/>
      <c r="TOE4628" s="298"/>
      <c r="TOF4628" s="298"/>
      <c r="TOG4628" s="298"/>
      <c r="TOH4628" s="298"/>
      <c r="TOI4628" s="298"/>
      <c r="TOJ4628" s="298"/>
      <c r="TOK4628" s="298"/>
      <c r="TOL4628" s="298"/>
      <c r="TOM4628" s="298"/>
      <c r="TON4628" s="298"/>
      <c r="TOO4628" s="298"/>
      <c r="TOP4628" s="298"/>
      <c r="TOQ4628" s="298"/>
      <c r="TOR4628" s="298"/>
      <c r="TOS4628" s="298"/>
      <c r="TOT4628" s="298"/>
      <c r="TOU4628" s="298"/>
      <c r="TOV4628" s="298"/>
      <c r="TOW4628" s="298"/>
      <c r="TOX4628" s="298"/>
      <c r="TOY4628" s="298"/>
      <c r="TOZ4628" s="298"/>
      <c r="TPA4628" s="298"/>
      <c r="TPB4628" s="298"/>
      <c r="TPC4628" s="298"/>
      <c r="TPD4628" s="298"/>
      <c r="TPE4628" s="298"/>
      <c r="TPF4628" s="298"/>
      <c r="TPG4628" s="298"/>
      <c r="TPH4628" s="298"/>
      <c r="TPI4628" s="298"/>
      <c r="TPJ4628" s="298"/>
      <c r="TPK4628" s="298"/>
      <c r="TPL4628" s="298"/>
      <c r="TPM4628" s="298"/>
      <c r="TPN4628" s="298"/>
      <c r="TPO4628" s="298"/>
      <c r="TPP4628" s="298"/>
      <c r="TPQ4628" s="298"/>
      <c r="TPR4628" s="298"/>
      <c r="TPS4628" s="298"/>
      <c r="TPT4628" s="298"/>
      <c r="TPU4628" s="298"/>
      <c r="TPV4628" s="298"/>
      <c r="TPW4628" s="298"/>
      <c r="TPX4628" s="298"/>
      <c r="TPY4628" s="298"/>
      <c r="TPZ4628" s="298"/>
      <c r="TQA4628" s="298"/>
      <c r="TQB4628" s="298"/>
      <c r="TQC4628" s="298"/>
      <c r="TQD4628" s="298"/>
      <c r="TQE4628" s="298"/>
      <c r="TQF4628" s="298"/>
      <c r="TQG4628" s="298"/>
      <c r="TQH4628" s="298"/>
      <c r="TQI4628" s="298"/>
      <c r="TQJ4628" s="298"/>
      <c r="TQK4628" s="298"/>
      <c r="TQL4628" s="298"/>
      <c r="TQM4628" s="298"/>
      <c r="TQN4628" s="298"/>
      <c r="TQO4628" s="298"/>
      <c r="TQP4628" s="298"/>
      <c r="TQQ4628" s="298"/>
      <c r="TQR4628" s="298"/>
      <c r="TQS4628" s="298"/>
      <c r="TQT4628" s="298"/>
      <c r="TQU4628" s="298"/>
      <c r="TQV4628" s="298"/>
      <c r="TQW4628" s="298"/>
      <c r="TQX4628" s="298"/>
      <c r="TQY4628" s="298"/>
      <c r="TQZ4628" s="298"/>
      <c r="TRA4628" s="298"/>
      <c r="TRB4628" s="298"/>
      <c r="TRC4628" s="298"/>
      <c r="TRD4628" s="298"/>
      <c r="TRE4628" s="298"/>
      <c r="TRF4628" s="298"/>
      <c r="TRG4628" s="298"/>
      <c r="TRH4628" s="298"/>
      <c r="TRI4628" s="298"/>
      <c r="TRJ4628" s="298"/>
      <c r="TRK4628" s="298"/>
      <c r="TRL4628" s="298"/>
      <c r="TRM4628" s="298"/>
      <c r="TRN4628" s="298"/>
      <c r="TRO4628" s="298"/>
      <c r="TRP4628" s="298"/>
      <c r="TRQ4628" s="298"/>
      <c r="TRR4628" s="298"/>
      <c r="TRS4628" s="298"/>
      <c r="TRT4628" s="298"/>
      <c r="TRU4628" s="298"/>
      <c r="TRV4628" s="298"/>
      <c r="TRW4628" s="298"/>
      <c r="TRX4628" s="298"/>
      <c r="TRY4628" s="298"/>
      <c r="TRZ4628" s="298"/>
      <c r="TSA4628" s="298"/>
      <c r="TSB4628" s="298"/>
      <c r="TSC4628" s="298"/>
      <c r="TSD4628" s="298"/>
      <c r="TSE4628" s="298"/>
      <c r="TSF4628" s="298"/>
      <c r="TSG4628" s="298"/>
      <c r="TSH4628" s="298"/>
      <c r="TSI4628" s="298"/>
      <c r="TSJ4628" s="298"/>
      <c r="TSK4628" s="298"/>
      <c r="TSL4628" s="298"/>
      <c r="TSM4628" s="298"/>
      <c r="TSN4628" s="298"/>
      <c r="TSO4628" s="298"/>
      <c r="TSP4628" s="298"/>
      <c r="TSQ4628" s="298"/>
      <c r="TSR4628" s="298"/>
      <c r="TSS4628" s="298"/>
      <c r="TST4628" s="298"/>
      <c r="TSU4628" s="298"/>
      <c r="TSV4628" s="298"/>
      <c r="TSW4628" s="298"/>
      <c r="TSX4628" s="298"/>
      <c r="TSY4628" s="298"/>
      <c r="TSZ4628" s="298"/>
      <c r="TTA4628" s="298"/>
      <c r="TTB4628" s="298"/>
      <c r="TTC4628" s="298"/>
      <c r="TTD4628" s="298"/>
      <c r="TTE4628" s="298"/>
      <c r="TTF4628" s="298"/>
      <c r="TTG4628" s="298"/>
      <c r="TTH4628" s="298"/>
      <c r="TTI4628" s="298"/>
      <c r="TTJ4628" s="298"/>
      <c r="TTK4628" s="298"/>
      <c r="TTL4628" s="298"/>
      <c r="TTM4628" s="298"/>
      <c r="TTN4628" s="298"/>
      <c r="TTO4628" s="298"/>
      <c r="TTP4628" s="298"/>
      <c r="TTQ4628" s="298"/>
      <c r="TTR4628" s="298"/>
      <c r="TTS4628" s="298"/>
      <c r="TTT4628" s="298"/>
      <c r="TTU4628" s="298"/>
      <c r="TTV4628" s="298"/>
      <c r="TTW4628" s="298"/>
      <c r="TTX4628" s="298"/>
      <c r="TTY4628" s="298"/>
      <c r="TTZ4628" s="298"/>
      <c r="TUA4628" s="298"/>
      <c r="TUB4628" s="298"/>
      <c r="TUC4628" s="298"/>
      <c r="TUD4628" s="298"/>
      <c r="TUE4628" s="298"/>
      <c r="TUF4628" s="298"/>
      <c r="TUG4628" s="298"/>
      <c r="TUH4628" s="298"/>
      <c r="TUI4628" s="298"/>
      <c r="TUJ4628" s="298"/>
      <c r="TUK4628" s="298"/>
      <c r="TUL4628" s="298"/>
      <c r="TUM4628" s="298"/>
      <c r="TUN4628" s="298"/>
      <c r="TUO4628" s="298"/>
      <c r="TUP4628" s="298"/>
      <c r="TUQ4628" s="298"/>
      <c r="TUR4628" s="298"/>
      <c r="TUS4628" s="298"/>
      <c r="TUT4628" s="298"/>
      <c r="TUU4628" s="298"/>
      <c r="TUV4628" s="298"/>
      <c r="TUW4628" s="298"/>
      <c r="TUX4628" s="298"/>
      <c r="TUY4628" s="298"/>
      <c r="TUZ4628" s="298"/>
      <c r="TVA4628" s="298"/>
      <c r="TVB4628" s="298"/>
      <c r="TVC4628" s="298"/>
      <c r="TVD4628" s="298"/>
      <c r="TVE4628" s="298"/>
      <c r="TVF4628" s="298"/>
      <c r="TVG4628" s="298"/>
      <c r="TVH4628" s="298"/>
      <c r="TVI4628" s="298"/>
      <c r="TVJ4628" s="298"/>
      <c r="TVK4628" s="298"/>
      <c r="TVL4628" s="298"/>
      <c r="TVM4628" s="298"/>
      <c r="TVN4628" s="298"/>
      <c r="TVO4628" s="298"/>
      <c r="TVP4628" s="298"/>
      <c r="TVQ4628" s="298"/>
      <c r="TVR4628" s="298"/>
      <c r="TVS4628" s="298"/>
      <c r="TVT4628" s="298"/>
      <c r="TVU4628" s="298"/>
      <c r="TVV4628" s="298"/>
      <c r="TVW4628" s="298"/>
      <c r="TVX4628" s="298"/>
      <c r="TVY4628" s="298"/>
      <c r="TVZ4628" s="298"/>
      <c r="TWA4628" s="298"/>
      <c r="TWB4628" s="298"/>
      <c r="TWC4628" s="298"/>
      <c r="TWD4628" s="298"/>
      <c r="TWE4628" s="298"/>
      <c r="TWF4628" s="298"/>
      <c r="TWG4628" s="298"/>
      <c r="TWH4628" s="298"/>
      <c r="TWI4628" s="298"/>
      <c r="TWJ4628" s="298"/>
      <c r="TWK4628" s="298"/>
      <c r="TWL4628" s="298"/>
      <c r="TWM4628" s="298"/>
      <c r="TWN4628" s="298"/>
      <c r="TWO4628" s="298"/>
      <c r="TWP4628" s="298"/>
      <c r="TWQ4628" s="298"/>
      <c r="TWR4628" s="298"/>
      <c r="TWS4628" s="298"/>
      <c r="TWT4628" s="298"/>
      <c r="TWU4628" s="298"/>
      <c r="TWV4628" s="298"/>
      <c r="TWW4628" s="298"/>
      <c r="TWX4628" s="298"/>
      <c r="TWY4628" s="298"/>
      <c r="TWZ4628" s="298"/>
      <c r="TXA4628" s="298"/>
      <c r="TXB4628" s="298"/>
      <c r="TXC4628" s="298"/>
      <c r="TXD4628" s="298"/>
      <c r="TXE4628" s="298"/>
      <c r="TXF4628" s="298"/>
      <c r="TXG4628" s="298"/>
      <c r="TXH4628" s="298"/>
      <c r="TXI4628" s="298"/>
      <c r="TXJ4628" s="298"/>
      <c r="TXK4628" s="298"/>
      <c r="TXL4628" s="298"/>
      <c r="TXM4628" s="298"/>
      <c r="TXN4628" s="298"/>
      <c r="TXO4628" s="298"/>
      <c r="TXP4628" s="298"/>
      <c r="TXQ4628" s="298"/>
      <c r="TXR4628" s="298"/>
      <c r="TXS4628" s="298"/>
      <c r="TXT4628" s="298"/>
      <c r="TXU4628" s="298"/>
      <c r="TXV4628" s="298"/>
      <c r="TXW4628" s="298"/>
      <c r="TXX4628" s="298"/>
      <c r="TXY4628" s="298"/>
      <c r="TXZ4628" s="298"/>
      <c r="TYA4628" s="298"/>
      <c r="TYB4628" s="298"/>
      <c r="TYC4628" s="298"/>
      <c r="TYD4628" s="298"/>
      <c r="TYE4628" s="298"/>
      <c r="TYF4628" s="298"/>
      <c r="TYG4628" s="298"/>
      <c r="TYH4628" s="298"/>
      <c r="TYI4628" s="298"/>
      <c r="TYJ4628" s="298"/>
      <c r="TYK4628" s="298"/>
      <c r="TYL4628" s="298"/>
      <c r="TYM4628" s="298"/>
      <c r="TYN4628" s="298"/>
      <c r="TYO4628" s="298"/>
      <c r="TYP4628" s="298"/>
      <c r="TYQ4628" s="298"/>
      <c r="TYR4628" s="298"/>
      <c r="TYS4628" s="298"/>
      <c r="TYT4628" s="298"/>
      <c r="TYU4628" s="298"/>
      <c r="TYV4628" s="298"/>
      <c r="TYW4628" s="298"/>
      <c r="TYX4628" s="298"/>
      <c r="TYY4628" s="298"/>
      <c r="TYZ4628" s="298"/>
      <c r="TZA4628" s="298"/>
      <c r="TZB4628" s="298"/>
      <c r="TZC4628" s="298"/>
      <c r="TZD4628" s="298"/>
      <c r="TZE4628" s="298"/>
      <c r="TZF4628" s="298"/>
      <c r="TZG4628" s="298"/>
      <c r="TZH4628" s="298"/>
      <c r="TZI4628" s="298"/>
      <c r="TZJ4628" s="298"/>
      <c r="TZK4628" s="298"/>
      <c r="TZL4628" s="298"/>
      <c r="TZM4628" s="298"/>
      <c r="TZN4628" s="298"/>
      <c r="TZO4628" s="298"/>
      <c r="TZP4628" s="298"/>
      <c r="TZQ4628" s="298"/>
      <c r="TZR4628" s="298"/>
      <c r="TZS4628" s="298"/>
      <c r="TZT4628" s="298"/>
      <c r="TZU4628" s="298"/>
      <c r="TZV4628" s="298"/>
      <c r="TZW4628" s="298"/>
      <c r="TZX4628" s="298"/>
      <c r="TZY4628" s="298"/>
      <c r="TZZ4628" s="298"/>
      <c r="UAA4628" s="298"/>
      <c r="UAB4628" s="298"/>
      <c r="UAC4628" s="298"/>
      <c r="UAD4628" s="298"/>
      <c r="UAE4628" s="298"/>
      <c r="UAF4628" s="298"/>
      <c r="UAG4628" s="298"/>
      <c r="UAH4628" s="298"/>
      <c r="UAI4628" s="298"/>
      <c r="UAJ4628" s="298"/>
      <c r="UAK4628" s="298"/>
      <c r="UAL4628" s="298"/>
      <c r="UAM4628" s="298"/>
      <c r="UAN4628" s="298"/>
      <c r="UAO4628" s="298"/>
      <c r="UAP4628" s="298"/>
      <c r="UAQ4628" s="298"/>
      <c r="UAR4628" s="298"/>
      <c r="UAS4628" s="298"/>
      <c r="UAT4628" s="298"/>
      <c r="UAU4628" s="298"/>
      <c r="UAV4628" s="298"/>
      <c r="UAW4628" s="298"/>
      <c r="UAX4628" s="298"/>
      <c r="UAY4628" s="298"/>
      <c r="UAZ4628" s="298"/>
      <c r="UBA4628" s="298"/>
      <c r="UBB4628" s="298"/>
      <c r="UBC4628" s="298"/>
      <c r="UBD4628" s="298"/>
      <c r="UBE4628" s="298"/>
      <c r="UBF4628" s="298"/>
      <c r="UBG4628" s="298"/>
      <c r="UBH4628" s="298"/>
      <c r="UBI4628" s="298"/>
      <c r="UBJ4628" s="298"/>
      <c r="UBK4628" s="298"/>
      <c r="UBL4628" s="298"/>
      <c r="UBM4628" s="298"/>
      <c r="UBN4628" s="298"/>
      <c r="UBO4628" s="298"/>
      <c r="UBP4628" s="298"/>
      <c r="UBQ4628" s="298"/>
      <c r="UBR4628" s="298"/>
      <c r="UBS4628" s="298"/>
      <c r="UBT4628" s="298"/>
      <c r="UBU4628" s="298"/>
      <c r="UBV4628" s="298"/>
      <c r="UBW4628" s="298"/>
      <c r="UBX4628" s="298"/>
      <c r="UBY4628" s="298"/>
      <c r="UBZ4628" s="298"/>
      <c r="UCA4628" s="298"/>
      <c r="UCB4628" s="298"/>
      <c r="UCC4628" s="298"/>
      <c r="UCD4628" s="298"/>
      <c r="UCE4628" s="298"/>
      <c r="UCF4628" s="298"/>
      <c r="UCG4628" s="298"/>
      <c r="UCH4628" s="298"/>
      <c r="UCI4628" s="298"/>
      <c r="UCJ4628" s="298"/>
      <c r="UCK4628" s="298"/>
      <c r="UCL4628" s="298"/>
      <c r="UCM4628" s="298"/>
      <c r="UCN4628" s="298"/>
      <c r="UCO4628" s="298"/>
      <c r="UCP4628" s="298"/>
      <c r="UCQ4628" s="298"/>
      <c r="UCR4628" s="298"/>
      <c r="UCS4628" s="298"/>
      <c r="UCT4628" s="298"/>
      <c r="UCU4628" s="298"/>
      <c r="UCV4628" s="298"/>
      <c r="UCW4628" s="298"/>
      <c r="UCX4628" s="298"/>
      <c r="UCY4628" s="298"/>
      <c r="UCZ4628" s="298"/>
      <c r="UDA4628" s="298"/>
      <c r="UDB4628" s="298"/>
      <c r="UDC4628" s="298"/>
      <c r="UDD4628" s="298"/>
      <c r="UDE4628" s="298"/>
      <c r="UDF4628" s="298"/>
      <c r="UDG4628" s="298"/>
      <c r="UDH4628" s="298"/>
      <c r="UDI4628" s="298"/>
      <c r="UDJ4628" s="298"/>
      <c r="UDK4628" s="298"/>
      <c r="UDL4628" s="298"/>
      <c r="UDM4628" s="298"/>
      <c r="UDN4628" s="298"/>
      <c r="UDO4628" s="298"/>
      <c r="UDP4628" s="298"/>
      <c r="UDQ4628" s="298"/>
      <c r="UDR4628" s="298"/>
      <c r="UDS4628" s="298"/>
      <c r="UDT4628" s="298"/>
      <c r="UDU4628" s="298"/>
      <c r="UDV4628" s="298"/>
      <c r="UDW4628" s="298"/>
      <c r="UDX4628" s="298"/>
      <c r="UDY4628" s="298"/>
      <c r="UDZ4628" s="298"/>
      <c r="UEA4628" s="298"/>
      <c r="UEB4628" s="298"/>
      <c r="UEC4628" s="298"/>
      <c r="UED4628" s="298"/>
      <c r="UEE4628" s="298"/>
      <c r="UEF4628" s="298"/>
      <c r="UEG4628" s="298"/>
      <c r="UEH4628" s="298"/>
      <c r="UEI4628" s="298"/>
      <c r="UEJ4628" s="298"/>
      <c r="UEK4628" s="298"/>
      <c r="UEL4628" s="298"/>
      <c r="UEM4628" s="298"/>
      <c r="UEN4628" s="298"/>
      <c r="UEO4628" s="298"/>
      <c r="UEP4628" s="298"/>
      <c r="UEQ4628" s="298"/>
      <c r="UER4628" s="298"/>
      <c r="UES4628" s="298"/>
      <c r="UET4628" s="298"/>
      <c r="UEU4628" s="298"/>
      <c r="UEV4628" s="298"/>
      <c r="UEW4628" s="298"/>
      <c r="UEX4628" s="298"/>
      <c r="UEY4628" s="298"/>
      <c r="UEZ4628" s="298"/>
      <c r="UFA4628" s="298"/>
      <c r="UFB4628" s="298"/>
      <c r="UFC4628" s="298"/>
      <c r="UFD4628" s="298"/>
      <c r="UFE4628" s="298"/>
      <c r="UFF4628" s="298"/>
      <c r="UFG4628" s="298"/>
      <c r="UFH4628" s="298"/>
      <c r="UFI4628" s="298"/>
      <c r="UFJ4628" s="298"/>
      <c r="UFK4628" s="298"/>
      <c r="UFL4628" s="298"/>
      <c r="UFM4628" s="298"/>
      <c r="UFN4628" s="298"/>
      <c r="UFO4628" s="298"/>
      <c r="UFP4628" s="298"/>
      <c r="UFQ4628" s="298"/>
      <c r="UFR4628" s="298"/>
      <c r="UFS4628" s="298"/>
      <c r="UFT4628" s="298"/>
      <c r="UFU4628" s="298"/>
      <c r="UFV4628" s="298"/>
      <c r="UFW4628" s="298"/>
      <c r="UFX4628" s="298"/>
      <c r="UFY4628" s="298"/>
      <c r="UFZ4628" s="298"/>
      <c r="UGA4628" s="298"/>
      <c r="UGB4628" s="298"/>
      <c r="UGC4628" s="298"/>
      <c r="UGD4628" s="298"/>
      <c r="UGE4628" s="298"/>
      <c r="UGF4628" s="298"/>
      <c r="UGG4628" s="298"/>
      <c r="UGH4628" s="298"/>
      <c r="UGI4628" s="298"/>
      <c r="UGJ4628" s="298"/>
      <c r="UGK4628" s="298"/>
      <c r="UGL4628" s="298"/>
      <c r="UGM4628" s="298"/>
      <c r="UGN4628" s="298"/>
      <c r="UGO4628" s="298"/>
      <c r="UGP4628" s="298"/>
      <c r="UGQ4628" s="298"/>
      <c r="UGR4628" s="298"/>
      <c r="UGS4628" s="298"/>
      <c r="UGT4628" s="298"/>
      <c r="UGU4628" s="298"/>
      <c r="UGV4628" s="298"/>
      <c r="UGW4628" s="298"/>
      <c r="UGX4628" s="298"/>
      <c r="UGY4628" s="298"/>
      <c r="UGZ4628" s="298"/>
      <c r="UHA4628" s="298"/>
      <c r="UHB4628" s="298"/>
      <c r="UHC4628" s="298"/>
      <c r="UHD4628" s="298"/>
      <c r="UHE4628" s="298"/>
      <c r="UHF4628" s="298"/>
      <c r="UHG4628" s="298"/>
      <c r="UHH4628" s="298"/>
      <c r="UHI4628" s="298"/>
      <c r="UHJ4628" s="298"/>
      <c r="UHK4628" s="298"/>
      <c r="UHL4628" s="298"/>
      <c r="UHM4628" s="298"/>
      <c r="UHN4628" s="298"/>
      <c r="UHO4628" s="298"/>
      <c r="UHP4628" s="298"/>
      <c r="UHQ4628" s="298"/>
      <c r="UHR4628" s="298"/>
      <c r="UHS4628" s="298"/>
      <c r="UHT4628" s="298"/>
      <c r="UHU4628" s="298"/>
      <c r="UHV4628" s="298"/>
      <c r="UHW4628" s="298"/>
      <c r="UHX4628" s="298"/>
      <c r="UHY4628" s="298"/>
      <c r="UHZ4628" s="298"/>
      <c r="UIA4628" s="298"/>
      <c r="UIB4628" s="298"/>
      <c r="UIC4628" s="298"/>
      <c r="UID4628" s="298"/>
      <c r="UIE4628" s="298"/>
      <c r="UIF4628" s="298"/>
      <c r="UIG4628" s="298"/>
      <c r="UIH4628" s="298"/>
      <c r="UII4628" s="298"/>
      <c r="UIJ4628" s="298"/>
      <c r="UIK4628" s="298"/>
      <c r="UIL4628" s="298"/>
      <c r="UIM4628" s="298"/>
      <c r="UIN4628" s="298"/>
      <c r="UIO4628" s="298"/>
      <c r="UIP4628" s="298"/>
      <c r="UIQ4628" s="298"/>
      <c r="UIR4628" s="298"/>
      <c r="UIS4628" s="298"/>
      <c r="UIT4628" s="298"/>
      <c r="UIU4628" s="298"/>
      <c r="UIV4628" s="298"/>
      <c r="UIW4628" s="298"/>
      <c r="UIX4628" s="298"/>
      <c r="UIY4628" s="298"/>
      <c r="UIZ4628" s="298"/>
      <c r="UJA4628" s="298"/>
      <c r="UJB4628" s="298"/>
      <c r="UJC4628" s="298"/>
      <c r="UJD4628" s="298"/>
      <c r="UJE4628" s="298"/>
      <c r="UJF4628" s="298"/>
      <c r="UJG4628" s="298"/>
      <c r="UJH4628" s="298"/>
      <c r="UJI4628" s="298"/>
      <c r="UJJ4628" s="298"/>
      <c r="UJK4628" s="298"/>
      <c r="UJL4628" s="298"/>
      <c r="UJM4628" s="298"/>
      <c r="UJN4628" s="298"/>
      <c r="UJO4628" s="298"/>
      <c r="UJP4628" s="298"/>
      <c r="UJQ4628" s="298"/>
      <c r="UJR4628" s="298"/>
      <c r="UJS4628" s="298"/>
      <c r="UJT4628" s="298"/>
      <c r="UJU4628" s="298"/>
      <c r="UJV4628" s="298"/>
      <c r="UJW4628" s="298"/>
      <c r="UJX4628" s="298"/>
      <c r="UJY4628" s="298"/>
      <c r="UJZ4628" s="298"/>
      <c r="UKA4628" s="298"/>
      <c r="UKB4628" s="298"/>
      <c r="UKC4628" s="298"/>
      <c r="UKD4628" s="298"/>
      <c r="UKE4628" s="298"/>
      <c r="UKF4628" s="298"/>
      <c r="UKG4628" s="298"/>
      <c r="UKH4628" s="298"/>
      <c r="UKI4628" s="298"/>
      <c r="UKJ4628" s="298"/>
      <c r="UKK4628" s="298"/>
      <c r="UKL4628" s="298"/>
      <c r="UKM4628" s="298"/>
      <c r="UKN4628" s="298"/>
      <c r="UKO4628" s="298"/>
      <c r="UKP4628" s="298"/>
      <c r="UKQ4628" s="298"/>
      <c r="UKR4628" s="298"/>
      <c r="UKS4628" s="298"/>
      <c r="UKT4628" s="298"/>
      <c r="UKU4628" s="298"/>
      <c r="UKV4628" s="298"/>
      <c r="UKW4628" s="298"/>
      <c r="UKX4628" s="298"/>
      <c r="UKY4628" s="298"/>
      <c r="UKZ4628" s="298"/>
      <c r="ULA4628" s="298"/>
      <c r="ULB4628" s="298"/>
      <c r="ULC4628" s="298"/>
      <c r="ULD4628" s="298"/>
      <c r="ULE4628" s="298"/>
      <c r="ULF4628" s="298"/>
      <c r="ULG4628" s="298"/>
      <c r="ULH4628" s="298"/>
      <c r="ULI4628" s="298"/>
      <c r="ULJ4628" s="298"/>
      <c r="ULK4628" s="298"/>
      <c r="ULL4628" s="298"/>
      <c r="ULM4628" s="298"/>
      <c r="ULN4628" s="298"/>
      <c r="ULO4628" s="298"/>
      <c r="ULP4628" s="298"/>
      <c r="ULQ4628" s="298"/>
      <c r="ULR4628" s="298"/>
      <c r="ULS4628" s="298"/>
      <c r="ULT4628" s="298"/>
      <c r="ULU4628" s="298"/>
      <c r="ULV4628" s="298"/>
      <c r="ULW4628" s="298"/>
      <c r="ULX4628" s="298"/>
      <c r="ULY4628" s="298"/>
      <c r="ULZ4628" s="298"/>
      <c r="UMA4628" s="298"/>
      <c r="UMB4628" s="298"/>
      <c r="UMC4628" s="298"/>
      <c r="UMD4628" s="298"/>
      <c r="UME4628" s="298"/>
      <c r="UMF4628" s="298"/>
      <c r="UMG4628" s="298"/>
      <c r="UMH4628" s="298"/>
      <c r="UMI4628" s="298"/>
      <c r="UMJ4628" s="298"/>
      <c r="UMK4628" s="298"/>
      <c r="UML4628" s="298"/>
      <c r="UMM4628" s="298"/>
      <c r="UMN4628" s="298"/>
      <c r="UMO4628" s="298"/>
      <c r="UMP4628" s="298"/>
      <c r="UMQ4628" s="298"/>
      <c r="UMR4628" s="298"/>
      <c r="UMS4628" s="298"/>
      <c r="UMT4628" s="298"/>
      <c r="UMU4628" s="298"/>
      <c r="UMV4628" s="298"/>
      <c r="UMW4628" s="298"/>
      <c r="UMX4628" s="298"/>
      <c r="UMY4628" s="298"/>
      <c r="UMZ4628" s="298"/>
      <c r="UNA4628" s="298"/>
      <c r="UNB4628" s="298"/>
      <c r="UNC4628" s="298"/>
      <c r="UND4628" s="298"/>
      <c r="UNE4628" s="298"/>
      <c r="UNF4628" s="298"/>
      <c r="UNG4628" s="298"/>
      <c r="UNH4628" s="298"/>
      <c r="UNI4628" s="298"/>
      <c r="UNJ4628" s="298"/>
      <c r="UNK4628" s="298"/>
      <c r="UNL4628" s="298"/>
      <c r="UNM4628" s="298"/>
      <c r="UNN4628" s="298"/>
      <c r="UNO4628" s="298"/>
      <c r="UNP4628" s="298"/>
      <c r="UNQ4628" s="298"/>
      <c r="UNR4628" s="298"/>
      <c r="UNS4628" s="298"/>
      <c r="UNT4628" s="298"/>
      <c r="UNU4628" s="298"/>
      <c r="UNV4628" s="298"/>
      <c r="UNW4628" s="298"/>
      <c r="UNX4628" s="298"/>
      <c r="UNY4628" s="298"/>
      <c r="UNZ4628" s="298"/>
      <c r="UOA4628" s="298"/>
      <c r="UOB4628" s="298"/>
      <c r="UOC4628" s="298"/>
      <c r="UOD4628" s="298"/>
      <c r="UOE4628" s="298"/>
      <c r="UOF4628" s="298"/>
      <c r="UOG4628" s="298"/>
      <c r="UOH4628" s="298"/>
      <c r="UOI4628" s="298"/>
      <c r="UOJ4628" s="298"/>
      <c r="UOK4628" s="298"/>
      <c r="UOL4628" s="298"/>
      <c r="UOM4628" s="298"/>
      <c r="UON4628" s="298"/>
      <c r="UOO4628" s="298"/>
      <c r="UOP4628" s="298"/>
      <c r="UOQ4628" s="298"/>
      <c r="UOR4628" s="298"/>
      <c r="UOS4628" s="298"/>
      <c r="UOT4628" s="298"/>
      <c r="UOU4628" s="298"/>
      <c r="UOV4628" s="298"/>
      <c r="UOW4628" s="298"/>
      <c r="UOX4628" s="298"/>
      <c r="UOY4628" s="298"/>
      <c r="UOZ4628" s="298"/>
      <c r="UPA4628" s="298"/>
      <c r="UPB4628" s="298"/>
      <c r="UPC4628" s="298"/>
      <c r="UPD4628" s="298"/>
      <c r="UPE4628" s="298"/>
      <c r="UPF4628" s="298"/>
      <c r="UPG4628" s="298"/>
      <c r="UPH4628" s="298"/>
      <c r="UPI4628" s="298"/>
      <c r="UPJ4628" s="298"/>
      <c r="UPK4628" s="298"/>
      <c r="UPL4628" s="298"/>
      <c r="UPM4628" s="298"/>
      <c r="UPN4628" s="298"/>
      <c r="UPO4628" s="298"/>
      <c r="UPP4628" s="298"/>
      <c r="UPQ4628" s="298"/>
      <c r="UPR4628" s="298"/>
      <c r="UPS4628" s="298"/>
      <c r="UPT4628" s="298"/>
      <c r="UPU4628" s="298"/>
      <c r="UPV4628" s="298"/>
      <c r="UPW4628" s="298"/>
      <c r="UPX4628" s="298"/>
      <c r="UPY4628" s="298"/>
      <c r="UPZ4628" s="298"/>
      <c r="UQA4628" s="298"/>
      <c r="UQB4628" s="298"/>
      <c r="UQC4628" s="298"/>
      <c r="UQD4628" s="298"/>
      <c r="UQE4628" s="298"/>
      <c r="UQF4628" s="298"/>
      <c r="UQG4628" s="298"/>
      <c r="UQH4628" s="298"/>
      <c r="UQI4628" s="298"/>
      <c r="UQJ4628" s="298"/>
      <c r="UQK4628" s="298"/>
      <c r="UQL4628" s="298"/>
      <c r="UQM4628" s="298"/>
      <c r="UQN4628" s="298"/>
      <c r="UQO4628" s="298"/>
      <c r="UQP4628" s="298"/>
      <c r="UQQ4628" s="298"/>
      <c r="UQR4628" s="298"/>
      <c r="UQS4628" s="298"/>
      <c r="UQT4628" s="298"/>
      <c r="UQU4628" s="298"/>
      <c r="UQV4628" s="298"/>
      <c r="UQW4628" s="298"/>
      <c r="UQX4628" s="298"/>
      <c r="UQY4628" s="298"/>
      <c r="UQZ4628" s="298"/>
      <c r="URA4628" s="298"/>
      <c r="URB4628" s="298"/>
      <c r="URC4628" s="298"/>
      <c r="URD4628" s="298"/>
      <c r="URE4628" s="298"/>
      <c r="URF4628" s="298"/>
      <c r="URG4628" s="298"/>
      <c r="URH4628" s="298"/>
      <c r="URI4628" s="298"/>
      <c r="URJ4628" s="298"/>
      <c r="URK4628" s="298"/>
      <c r="URL4628" s="298"/>
      <c r="URM4628" s="298"/>
      <c r="URN4628" s="298"/>
      <c r="URO4628" s="298"/>
      <c r="URP4628" s="298"/>
      <c r="URQ4628" s="298"/>
      <c r="URR4628" s="298"/>
      <c r="URS4628" s="298"/>
      <c r="URT4628" s="298"/>
      <c r="URU4628" s="298"/>
      <c r="URV4628" s="298"/>
      <c r="URW4628" s="298"/>
      <c r="URX4628" s="298"/>
      <c r="URY4628" s="298"/>
      <c r="URZ4628" s="298"/>
      <c r="USA4628" s="298"/>
      <c r="USB4628" s="298"/>
      <c r="USC4628" s="298"/>
      <c r="USD4628" s="298"/>
      <c r="USE4628" s="298"/>
      <c r="USF4628" s="298"/>
      <c r="USG4628" s="298"/>
      <c r="USH4628" s="298"/>
      <c r="USI4628" s="298"/>
      <c r="USJ4628" s="298"/>
      <c r="USK4628" s="298"/>
      <c r="USL4628" s="298"/>
      <c r="USM4628" s="298"/>
      <c r="USN4628" s="298"/>
      <c r="USO4628" s="298"/>
      <c r="USP4628" s="298"/>
      <c r="USQ4628" s="298"/>
      <c r="USR4628" s="298"/>
      <c r="USS4628" s="298"/>
      <c r="UST4628" s="298"/>
      <c r="USU4628" s="298"/>
      <c r="USV4628" s="298"/>
      <c r="USW4628" s="298"/>
      <c r="USX4628" s="298"/>
      <c r="USY4628" s="298"/>
      <c r="USZ4628" s="298"/>
      <c r="UTA4628" s="298"/>
      <c r="UTB4628" s="298"/>
      <c r="UTC4628" s="298"/>
      <c r="UTD4628" s="298"/>
      <c r="UTE4628" s="298"/>
      <c r="UTF4628" s="298"/>
      <c r="UTG4628" s="298"/>
      <c r="UTH4628" s="298"/>
      <c r="UTI4628" s="298"/>
      <c r="UTJ4628" s="298"/>
      <c r="UTK4628" s="298"/>
      <c r="UTL4628" s="298"/>
      <c r="UTM4628" s="298"/>
      <c r="UTN4628" s="298"/>
      <c r="UTO4628" s="298"/>
      <c r="UTP4628" s="298"/>
      <c r="UTQ4628" s="298"/>
      <c r="UTR4628" s="298"/>
      <c r="UTS4628" s="298"/>
      <c r="UTT4628" s="298"/>
      <c r="UTU4628" s="298"/>
      <c r="UTV4628" s="298"/>
      <c r="UTW4628" s="298"/>
      <c r="UTX4628" s="298"/>
      <c r="UTY4628" s="298"/>
      <c r="UTZ4628" s="298"/>
      <c r="UUA4628" s="298"/>
      <c r="UUB4628" s="298"/>
      <c r="UUC4628" s="298"/>
      <c r="UUD4628" s="298"/>
      <c r="UUE4628" s="298"/>
      <c r="UUF4628" s="298"/>
      <c r="UUG4628" s="298"/>
      <c r="UUH4628" s="298"/>
      <c r="UUI4628" s="298"/>
      <c r="UUJ4628" s="298"/>
      <c r="UUK4628" s="298"/>
      <c r="UUL4628" s="298"/>
      <c r="UUM4628" s="298"/>
      <c r="UUN4628" s="298"/>
      <c r="UUO4628" s="298"/>
      <c r="UUP4628" s="298"/>
      <c r="UUQ4628" s="298"/>
      <c r="UUR4628" s="298"/>
      <c r="UUS4628" s="298"/>
      <c r="UUT4628" s="298"/>
      <c r="UUU4628" s="298"/>
      <c r="UUV4628" s="298"/>
      <c r="UUW4628" s="298"/>
      <c r="UUX4628" s="298"/>
      <c r="UUY4628" s="298"/>
      <c r="UUZ4628" s="298"/>
      <c r="UVA4628" s="298"/>
      <c r="UVB4628" s="298"/>
      <c r="UVC4628" s="298"/>
      <c r="UVD4628" s="298"/>
      <c r="UVE4628" s="298"/>
      <c r="UVF4628" s="298"/>
      <c r="UVG4628" s="298"/>
      <c r="UVH4628" s="298"/>
      <c r="UVI4628" s="298"/>
      <c r="UVJ4628" s="298"/>
      <c r="UVK4628" s="298"/>
      <c r="UVL4628" s="298"/>
      <c r="UVM4628" s="298"/>
      <c r="UVN4628" s="298"/>
      <c r="UVO4628" s="298"/>
      <c r="UVP4628" s="298"/>
      <c r="UVQ4628" s="298"/>
      <c r="UVR4628" s="298"/>
      <c r="UVS4628" s="298"/>
      <c r="UVT4628" s="298"/>
      <c r="UVU4628" s="298"/>
      <c r="UVV4628" s="298"/>
      <c r="UVW4628" s="298"/>
      <c r="UVX4628" s="298"/>
      <c r="UVY4628" s="298"/>
      <c r="UVZ4628" s="298"/>
      <c r="UWA4628" s="298"/>
      <c r="UWB4628" s="298"/>
      <c r="UWC4628" s="298"/>
      <c r="UWD4628" s="298"/>
      <c r="UWE4628" s="298"/>
      <c r="UWF4628" s="298"/>
      <c r="UWG4628" s="298"/>
      <c r="UWH4628" s="298"/>
      <c r="UWI4628" s="298"/>
      <c r="UWJ4628" s="298"/>
      <c r="UWK4628" s="298"/>
      <c r="UWL4628" s="298"/>
      <c r="UWM4628" s="298"/>
      <c r="UWN4628" s="298"/>
      <c r="UWO4628" s="298"/>
      <c r="UWP4628" s="298"/>
      <c r="UWQ4628" s="298"/>
      <c r="UWR4628" s="298"/>
      <c r="UWS4628" s="298"/>
      <c r="UWT4628" s="298"/>
      <c r="UWU4628" s="298"/>
      <c r="UWV4628" s="298"/>
      <c r="UWW4628" s="298"/>
      <c r="UWX4628" s="298"/>
      <c r="UWY4628" s="298"/>
      <c r="UWZ4628" s="298"/>
      <c r="UXA4628" s="298"/>
      <c r="UXB4628" s="298"/>
      <c r="UXC4628" s="298"/>
      <c r="UXD4628" s="298"/>
      <c r="UXE4628" s="298"/>
      <c r="UXF4628" s="298"/>
      <c r="UXG4628" s="298"/>
      <c r="UXH4628" s="298"/>
      <c r="UXI4628" s="298"/>
      <c r="UXJ4628" s="298"/>
      <c r="UXK4628" s="298"/>
      <c r="UXL4628" s="298"/>
      <c r="UXM4628" s="298"/>
      <c r="UXN4628" s="298"/>
      <c r="UXO4628" s="298"/>
      <c r="UXP4628" s="298"/>
      <c r="UXQ4628" s="298"/>
      <c r="UXR4628" s="298"/>
      <c r="UXS4628" s="298"/>
      <c r="UXT4628" s="298"/>
      <c r="UXU4628" s="298"/>
      <c r="UXV4628" s="298"/>
      <c r="UXW4628" s="298"/>
      <c r="UXX4628" s="298"/>
      <c r="UXY4628" s="298"/>
      <c r="UXZ4628" s="298"/>
      <c r="UYA4628" s="298"/>
      <c r="UYB4628" s="298"/>
      <c r="UYC4628" s="298"/>
      <c r="UYD4628" s="298"/>
      <c r="UYE4628" s="298"/>
      <c r="UYF4628" s="298"/>
      <c r="UYG4628" s="298"/>
      <c r="UYH4628" s="298"/>
      <c r="UYI4628" s="298"/>
      <c r="UYJ4628" s="298"/>
      <c r="UYK4628" s="298"/>
      <c r="UYL4628" s="298"/>
      <c r="UYM4628" s="298"/>
      <c r="UYN4628" s="298"/>
      <c r="UYO4628" s="298"/>
      <c r="UYP4628" s="298"/>
      <c r="UYQ4628" s="298"/>
      <c r="UYR4628" s="298"/>
      <c r="UYS4628" s="298"/>
      <c r="UYT4628" s="298"/>
      <c r="UYU4628" s="298"/>
      <c r="UYV4628" s="298"/>
      <c r="UYW4628" s="298"/>
      <c r="UYX4628" s="298"/>
      <c r="UYY4628" s="298"/>
      <c r="UYZ4628" s="298"/>
      <c r="UZA4628" s="298"/>
      <c r="UZB4628" s="298"/>
      <c r="UZC4628" s="298"/>
      <c r="UZD4628" s="298"/>
      <c r="UZE4628" s="298"/>
      <c r="UZF4628" s="298"/>
      <c r="UZG4628" s="298"/>
      <c r="UZH4628" s="298"/>
      <c r="UZI4628" s="298"/>
      <c r="UZJ4628" s="298"/>
      <c r="UZK4628" s="298"/>
      <c r="UZL4628" s="298"/>
      <c r="UZM4628" s="298"/>
      <c r="UZN4628" s="298"/>
      <c r="UZO4628" s="298"/>
      <c r="UZP4628" s="298"/>
      <c r="UZQ4628" s="298"/>
      <c r="UZR4628" s="298"/>
      <c r="UZS4628" s="298"/>
      <c r="UZT4628" s="298"/>
      <c r="UZU4628" s="298"/>
      <c r="UZV4628" s="298"/>
      <c r="UZW4628" s="298"/>
      <c r="UZX4628" s="298"/>
      <c r="UZY4628" s="298"/>
      <c r="UZZ4628" s="298"/>
      <c r="VAA4628" s="298"/>
      <c r="VAB4628" s="298"/>
      <c r="VAC4628" s="298"/>
      <c r="VAD4628" s="298"/>
      <c r="VAE4628" s="298"/>
      <c r="VAF4628" s="298"/>
      <c r="VAG4628" s="298"/>
      <c r="VAH4628" s="298"/>
      <c r="VAI4628" s="298"/>
      <c r="VAJ4628" s="298"/>
      <c r="VAK4628" s="298"/>
      <c r="VAL4628" s="298"/>
      <c r="VAM4628" s="298"/>
      <c r="VAN4628" s="298"/>
      <c r="VAO4628" s="298"/>
      <c r="VAP4628" s="298"/>
      <c r="VAQ4628" s="298"/>
      <c r="VAR4628" s="298"/>
      <c r="VAS4628" s="298"/>
      <c r="VAT4628" s="298"/>
      <c r="VAU4628" s="298"/>
      <c r="VAV4628" s="298"/>
      <c r="VAW4628" s="298"/>
      <c r="VAX4628" s="298"/>
      <c r="VAY4628" s="298"/>
      <c r="VAZ4628" s="298"/>
      <c r="VBA4628" s="298"/>
      <c r="VBB4628" s="298"/>
      <c r="VBC4628" s="298"/>
      <c r="VBD4628" s="298"/>
      <c r="VBE4628" s="298"/>
      <c r="VBF4628" s="298"/>
      <c r="VBG4628" s="298"/>
      <c r="VBH4628" s="298"/>
      <c r="VBI4628" s="298"/>
      <c r="VBJ4628" s="298"/>
      <c r="VBK4628" s="298"/>
      <c r="VBL4628" s="298"/>
      <c r="VBM4628" s="298"/>
      <c r="VBN4628" s="298"/>
      <c r="VBO4628" s="298"/>
      <c r="VBP4628" s="298"/>
      <c r="VBQ4628" s="298"/>
      <c r="VBR4628" s="298"/>
      <c r="VBS4628" s="298"/>
      <c r="VBT4628" s="298"/>
      <c r="VBU4628" s="298"/>
      <c r="VBV4628" s="298"/>
      <c r="VBW4628" s="298"/>
      <c r="VBX4628" s="298"/>
      <c r="VBY4628" s="298"/>
      <c r="VBZ4628" s="298"/>
      <c r="VCA4628" s="298"/>
      <c r="VCB4628" s="298"/>
      <c r="VCC4628" s="298"/>
      <c r="VCD4628" s="298"/>
      <c r="VCE4628" s="298"/>
      <c r="VCF4628" s="298"/>
      <c r="VCG4628" s="298"/>
      <c r="VCH4628" s="298"/>
      <c r="VCI4628" s="298"/>
      <c r="VCJ4628" s="298"/>
      <c r="VCK4628" s="298"/>
      <c r="VCL4628" s="298"/>
      <c r="VCM4628" s="298"/>
      <c r="VCN4628" s="298"/>
      <c r="VCO4628" s="298"/>
      <c r="VCP4628" s="298"/>
      <c r="VCQ4628" s="298"/>
      <c r="VCR4628" s="298"/>
      <c r="VCS4628" s="298"/>
      <c r="VCT4628" s="298"/>
      <c r="VCU4628" s="298"/>
      <c r="VCV4628" s="298"/>
      <c r="VCW4628" s="298"/>
      <c r="VCX4628" s="298"/>
      <c r="VCY4628" s="298"/>
      <c r="VCZ4628" s="298"/>
      <c r="VDA4628" s="298"/>
      <c r="VDB4628" s="298"/>
      <c r="VDC4628" s="298"/>
      <c r="VDD4628" s="298"/>
      <c r="VDE4628" s="298"/>
      <c r="VDF4628" s="298"/>
      <c r="VDG4628" s="298"/>
      <c r="VDH4628" s="298"/>
      <c r="VDI4628" s="298"/>
      <c r="VDJ4628" s="298"/>
      <c r="VDK4628" s="298"/>
      <c r="VDL4628" s="298"/>
      <c r="VDM4628" s="298"/>
      <c r="VDN4628" s="298"/>
      <c r="VDO4628" s="298"/>
      <c r="VDP4628" s="298"/>
      <c r="VDQ4628" s="298"/>
      <c r="VDR4628" s="298"/>
      <c r="VDS4628" s="298"/>
      <c r="VDT4628" s="298"/>
      <c r="VDU4628" s="298"/>
      <c r="VDV4628" s="298"/>
      <c r="VDW4628" s="298"/>
      <c r="VDX4628" s="298"/>
      <c r="VDY4628" s="298"/>
      <c r="VDZ4628" s="298"/>
      <c r="VEA4628" s="298"/>
      <c r="VEB4628" s="298"/>
      <c r="VEC4628" s="298"/>
      <c r="VED4628" s="298"/>
      <c r="VEE4628" s="298"/>
      <c r="VEF4628" s="298"/>
      <c r="VEG4628" s="298"/>
      <c r="VEH4628" s="298"/>
      <c r="VEI4628" s="298"/>
      <c r="VEJ4628" s="298"/>
      <c r="VEK4628" s="298"/>
      <c r="VEL4628" s="298"/>
      <c r="VEM4628" s="298"/>
      <c r="VEN4628" s="298"/>
      <c r="VEO4628" s="298"/>
      <c r="VEP4628" s="298"/>
      <c r="VEQ4628" s="298"/>
      <c r="VER4628" s="298"/>
      <c r="VES4628" s="298"/>
      <c r="VET4628" s="298"/>
      <c r="VEU4628" s="298"/>
      <c r="VEV4628" s="298"/>
      <c r="VEW4628" s="298"/>
      <c r="VEX4628" s="298"/>
      <c r="VEY4628" s="298"/>
      <c r="VEZ4628" s="298"/>
      <c r="VFA4628" s="298"/>
      <c r="VFB4628" s="298"/>
      <c r="VFC4628" s="298"/>
      <c r="VFD4628" s="298"/>
      <c r="VFE4628" s="298"/>
      <c r="VFF4628" s="298"/>
      <c r="VFG4628" s="298"/>
      <c r="VFH4628" s="298"/>
      <c r="VFI4628" s="298"/>
      <c r="VFJ4628" s="298"/>
      <c r="VFK4628" s="298"/>
      <c r="VFL4628" s="298"/>
      <c r="VFM4628" s="298"/>
      <c r="VFN4628" s="298"/>
      <c r="VFO4628" s="298"/>
      <c r="VFP4628" s="298"/>
      <c r="VFQ4628" s="298"/>
      <c r="VFR4628" s="298"/>
      <c r="VFS4628" s="298"/>
      <c r="VFT4628" s="298"/>
      <c r="VFU4628" s="298"/>
      <c r="VFV4628" s="298"/>
      <c r="VFW4628" s="298"/>
      <c r="VFX4628" s="298"/>
      <c r="VFY4628" s="298"/>
      <c r="VFZ4628" s="298"/>
      <c r="VGA4628" s="298"/>
      <c r="VGB4628" s="298"/>
      <c r="VGC4628" s="298"/>
      <c r="VGD4628" s="298"/>
      <c r="VGE4628" s="298"/>
      <c r="VGF4628" s="298"/>
      <c r="VGG4628" s="298"/>
      <c r="VGH4628" s="298"/>
      <c r="VGI4628" s="298"/>
      <c r="VGJ4628" s="298"/>
      <c r="VGK4628" s="298"/>
      <c r="VGL4628" s="298"/>
      <c r="VGM4628" s="298"/>
      <c r="VGN4628" s="298"/>
      <c r="VGO4628" s="298"/>
      <c r="VGP4628" s="298"/>
      <c r="VGQ4628" s="298"/>
      <c r="VGR4628" s="298"/>
      <c r="VGS4628" s="298"/>
      <c r="VGT4628" s="298"/>
      <c r="VGU4628" s="298"/>
      <c r="VGV4628" s="298"/>
      <c r="VGW4628" s="298"/>
      <c r="VGX4628" s="298"/>
      <c r="VGY4628" s="298"/>
      <c r="VGZ4628" s="298"/>
      <c r="VHA4628" s="298"/>
      <c r="VHB4628" s="298"/>
      <c r="VHC4628" s="298"/>
      <c r="VHD4628" s="298"/>
      <c r="VHE4628" s="298"/>
      <c r="VHF4628" s="298"/>
      <c r="VHG4628" s="298"/>
      <c r="VHH4628" s="298"/>
      <c r="VHI4628" s="298"/>
      <c r="VHJ4628" s="298"/>
      <c r="VHK4628" s="298"/>
      <c r="VHL4628" s="298"/>
      <c r="VHM4628" s="298"/>
      <c r="VHN4628" s="298"/>
      <c r="VHO4628" s="298"/>
      <c r="VHP4628" s="298"/>
      <c r="VHQ4628" s="298"/>
      <c r="VHR4628" s="298"/>
      <c r="VHS4628" s="298"/>
      <c r="VHT4628" s="298"/>
      <c r="VHU4628" s="298"/>
      <c r="VHV4628" s="298"/>
      <c r="VHW4628" s="298"/>
      <c r="VHX4628" s="298"/>
      <c r="VHY4628" s="298"/>
      <c r="VHZ4628" s="298"/>
      <c r="VIA4628" s="298"/>
      <c r="VIB4628" s="298"/>
      <c r="VIC4628" s="298"/>
      <c r="VID4628" s="298"/>
      <c r="VIE4628" s="298"/>
      <c r="VIF4628" s="298"/>
      <c r="VIG4628" s="298"/>
      <c r="VIH4628" s="298"/>
      <c r="VII4628" s="298"/>
      <c r="VIJ4628" s="298"/>
      <c r="VIK4628" s="298"/>
      <c r="VIL4628" s="298"/>
      <c r="VIM4628" s="298"/>
      <c r="VIN4628" s="298"/>
      <c r="VIO4628" s="298"/>
      <c r="VIP4628" s="298"/>
      <c r="VIQ4628" s="298"/>
      <c r="VIR4628" s="298"/>
      <c r="VIS4628" s="298"/>
      <c r="VIT4628" s="298"/>
      <c r="VIU4628" s="298"/>
      <c r="VIV4628" s="298"/>
      <c r="VIW4628" s="298"/>
      <c r="VIX4628" s="298"/>
      <c r="VIY4628" s="298"/>
      <c r="VIZ4628" s="298"/>
      <c r="VJA4628" s="298"/>
      <c r="VJB4628" s="298"/>
      <c r="VJC4628" s="298"/>
      <c r="VJD4628" s="298"/>
      <c r="VJE4628" s="298"/>
      <c r="VJF4628" s="298"/>
      <c r="VJG4628" s="298"/>
      <c r="VJH4628" s="298"/>
      <c r="VJI4628" s="298"/>
      <c r="VJJ4628" s="298"/>
      <c r="VJK4628" s="298"/>
      <c r="VJL4628" s="298"/>
      <c r="VJM4628" s="298"/>
      <c r="VJN4628" s="298"/>
      <c r="VJO4628" s="298"/>
      <c r="VJP4628" s="298"/>
      <c r="VJQ4628" s="298"/>
      <c r="VJR4628" s="298"/>
      <c r="VJS4628" s="298"/>
      <c r="VJT4628" s="298"/>
      <c r="VJU4628" s="298"/>
      <c r="VJV4628" s="298"/>
      <c r="VJW4628" s="298"/>
      <c r="VJX4628" s="298"/>
      <c r="VJY4628" s="298"/>
      <c r="VJZ4628" s="298"/>
      <c r="VKA4628" s="298"/>
      <c r="VKB4628" s="298"/>
      <c r="VKC4628" s="298"/>
      <c r="VKD4628" s="298"/>
      <c r="VKE4628" s="298"/>
      <c r="VKF4628" s="298"/>
      <c r="VKG4628" s="298"/>
      <c r="VKH4628" s="298"/>
      <c r="VKI4628" s="298"/>
      <c r="VKJ4628" s="298"/>
      <c r="VKK4628" s="298"/>
      <c r="VKL4628" s="298"/>
      <c r="VKM4628" s="298"/>
      <c r="VKN4628" s="298"/>
      <c r="VKO4628" s="298"/>
      <c r="VKP4628" s="298"/>
      <c r="VKQ4628" s="298"/>
      <c r="VKR4628" s="298"/>
      <c r="VKS4628" s="298"/>
      <c r="VKT4628" s="298"/>
      <c r="VKU4628" s="298"/>
      <c r="VKV4628" s="298"/>
      <c r="VKW4628" s="298"/>
      <c r="VKX4628" s="298"/>
      <c r="VKY4628" s="298"/>
      <c r="VKZ4628" s="298"/>
      <c r="VLA4628" s="298"/>
      <c r="VLB4628" s="298"/>
      <c r="VLC4628" s="298"/>
      <c r="VLD4628" s="298"/>
      <c r="VLE4628" s="298"/>
      <c r="VLF4628" s="298"/>
      <c r="VLG4628" s="298"/>
      <c r="VLH4628" s="298"/>
      <c r="VLI4628" s="298"/>
      <c r="VLJ4628" s="298"/>
      <c r="VLK4628" s="298"/>
      <c r="VLL4628" s="298"/>
      <c r="VLM4628" s="298"/>
      <c r="VLN4628" s="298"/>
      <c r="VLO4628" s="298"/>
      <c r="VLP4628" s="298"/>
      <c r="VLQ4628" s="298"/>
      <c r="VLR4628" s="298"/>
      <c r="VLS4628" s="298"/>
      <c r="VLT4628" s="298"/>
      <c r="VLU4628" s="298"/>
      <c r="VLV4628" s="298"/>
      <c r="VLW4628" s="298"/>
      <c r="VLX4628" s="298"/>
      <c r="VLY4628" s="298"/>
      <c r="VLZ4628" s="298"/>
      <c r="VMA4628" s="298"/>
      <c r="VMB4628" s="298"/>
      <c r="VMC4628" s="298"/>
      <c r="VMD4628" s="298"/>
      <c r="VME4628" s="298"/>
      <c r="VMF4628" s="298"/>
      <c r="VMG4628" s="298"/>
      <c r="VMH4628" s="298"/>
      <c r="VMI4628" s="298"/>
      <c r="VMJ4628" s="298"/>
      <c r="VMK4628" s="298"/>
      <c r="VML4628" s="298"/>
      <c r="VMM4628" s="298"/>
      <c r="VMN4628" s="298"/>
      <c r="VMO4628" s="298"/>
      <c r="VMP4628" s="298"/>
      <c r="VMQ4628" s="298"/>
      <c r="VMR4628" s="298"/>
      <c r="VMS4628" s="298"/>
      <c r="VMT4628" s="298"/>
      <c r="VMU4628" s="298"/>
      <c r="VMV4628" s="298"/>
      <c r="VMW4628" s="298"/>
      <c r="VMX4628" s="298"/>
      <c r="VMY4628" s="298"/>
      <c r="VMZ4628" s="298"/>
      <c r="VNA4628" s="298"/>
      <c r="VNB4628" s="298"/>
      <c r="VNC4628" s="298"/>
      <c r="VND4628" s="298"/>
      <c r="VNE4628" s="298"/>
      <c r="VNF4628" s="298"/>
      <c r="VNG4628" s="298"/>
      <c r="VNH4628" s="298"/>
      <c r="VNI4628" s="298"/>
      <c r="VNJ4628" s="298"/>
      <c r="VNK4628" s="298"/>
      <c r="VNL4628" s="298"/>
      <c r="VNM4628" s="298"/>
      <c r="VNN4628" s="298"/>
      <c r="VNO4628" s="298"/>
      <c r="VNP4628" s="298"/>
      <c r="VNQ4628" s="298"/>
      <c r="VNR4628" s="298"/>
      <c r="VNS4628" s="298"/>
      <c r="VNT4628" s="298"/>
      <c r="VNU4628" s="298"/>
      <c r="VNV4628" s="298"/>
      <c r="VNW4628" s="298"/>
      <c r="VNX4628" s="298"/>
      <c r="VNY4628" s="298"/>
      <c r="VNZ4628" s="298"/>
      <c r="VOA4628" s="298"/>
      <c r="VOB4628" s="298"/>
      <c r="VOC4628" s="298"/>
      <c r="VOD4628" s="298"/>
      <c r="VOE4628" s="298"/>
      <c r="VOF4628" s="298"/>
      <c r="VOG4628" s="298"/>
      <c r="VOH4628" s="298"/>
      <c r="VOI4628" s="298"/>
      <c r="VOJ4628" s="298"/>
      <c r="VOK4628" s="298"/>
      <c r="VOL4628" s="298"/>
      <c r="VOM4628" s="298"/>
      <c r="VON4628" s="298"/>
      <c r="VOO4628" s="298"/>
      <c r="VOP4628" s="298"/>
      <c r="VOQ4628" s="298"/>
      <c r="VOR4628" s="298"/>
      <c r="VOS4628" s="298"/>
      <c r="VOT4628" s="298"/>
      <c r="VOU4628" s="298"/>
      <c r="VOV4628" s="298"/>
      <c r="VOW4628" s="298"/>
      <c r="VOX4628" s="298"/>
      <c r="VOY4628" s="298"/>
      <c r="VOZ4628" s="298"/>
      <c r="VPA4628" s="298"/>
      <c r="VPB4628" s="298"/>
      <c r="VPC4628" s="298"/>
      <c r="VPD4628" s="298"/>
      <c r="VPE4628" s="298"/>
      <c r="VPF4628" s="298"/>
      <c r="VPG4628" s="298"/>
      <c r="VPH4628" s="298"/>
      <c r="VPI4628" s="298"/>
      <c r="VPJ4628" s="298"/>
      <c r="VPK4628" s="298"/>
      <c r="VPL4628" s="298"/>
      <c r="VPM4628" s="298"/>
      <c r="VPN4628" s="298"/>
      <c r="VPO4628" s="298"/>
      <c r="VPP4628" s="298"/>
      <c r="VPQ4628" s="298"/>
      <c r="VPR4628" s="298"/>
      <c r="VPS4628" s="298"/>
      <c r="VPT4628" s="298"/>
      <c r="VPU4628" s="298"/>
      <c r="VPV4628" s="298"/>
      <c r="VPW4628" s="298"/>
      <c r="VPX4628" s="298"/>
      <c r="VPY4628" s="298"/>
      <c r="VPZ4628" s="298"/>
      <c r="VQA4628" s="298"/>
      <c r="VQB4628" s="298"/>
      <c r="VQC4628" s="298"/>
      <c r="VQD4628" s="298"/>
      <c r="VQE4628" s="298"/>
      <c r="VQF4628" s="298"/>
      <c r="VQG4628" s="298"/>
      <c r="VQH4628" s="298"/>
      <c r="VQI4628" s="298"/>
      <c r="VQJ4628" s="298"/>
      <c r="VQK4628" s="298"/>
      <c r="VQL4628" s="298"/>
      <c r="VQM4628" s="298"/>
      <c r="VQN4628" s="298"/>
      <c r="VQO4628" s="298"/>
      <c r="VQP4628" s="298"/>
      <c r="VQQ4628" s="298"/>
      <c r="VQR4628" s="298"/>
      <c r="VQS4628" s="298"/>
      <c r="VQT4628" s="298"/>
      <c r="VQU4628" s="298"/>
      <c r="VQV4628" s="298"/>
      <c r="VQW4628" s="298"/>
      <c r="VQX4628" s="298"/>
      <c r="VQY4628" s="298"/>
      <c r="VQZ4628" s="298"/>
      <c r="VRA4628" s="298"/>
      <c r="VRB4628" s="298"/>
      <c r="VRC4628" s="298"/>
      <c r="VRD4628" s="298"/>
      <c r="VRE4628" s="298"/>
      <c r="VRF4628" s="298"/>
      <c r="VRG4628" s="298"/>
      <c r="VRH4628" s="298"/>
      <c r="VRI4628" s="298"/>
      <c r="VRJ4628" s="298"/>
      <c r="VRK4628" s="298"/>
      <c r="VRL4628" s="298"/>
      <c r="VRM4628" s="298"/>
      <c r="VRN4628" s="298"/>
      <c r="VRO4628" s="298"/>
      <c r="VRP4628" s="298"/>
      <c r="VRQ4628" s="298"/>
      <c r="VRR4628" s="298"/>
      <c r="VRS4628" s="298"/>
      <c r="VRT4628" s="298"/>
      <c r="VRU4628" s="298"/>
      <c r="VRV4628" s="298"/>
      <c r="VRW4628" s="298"/>
      <c r="VRX4628" s="298"/>
      <c r="VRY4628" s="298"/>
      <c r="VRZ4628" s="298"/>
      <c r="VSA4628" s="298"/>
      <c r="VSB4628" s="298"/>
      <c r="VSC4628" s="298"/>
      <c r="VSD4628" s="298"/>
      <c r="VSE4628" s="298"/>
      <c r="VSF4628" s="298"/>
      <c r="VSG4628" s="298"/>
      <c r="VSH4628" s="298"/>
      <c r="VSI4628" s="298"/>
      <c r="VSJ4628" s="298"/>
      <c r="VSK4628" s="298"/>
      <c r="VSL4628" s="298"/>
      <c r="VSM4628" s="298"/>
      <c r="VSN4628" s="298"/>
      <c r="VSO4628" s="298"/>
      <c r="VSP4628" s="298"/>
      <c r="VSQ4628" s="298"/>
      <c r="VSR4628" s="298"/>
      <c r="VSS4628" s="298"/>
      <c r="VST4628" s="298"/>
      <c r="VSU4628" s="298"/>
      <c r="VSV4628" s="298"/>
      <c r="VSW4628" s="298"/>
      <c r="VSX4628" s="298"/>
      <c r="VSY4628" s="298"/>
      <c r="VSZ4628" s="298"/>
      <c r="VTA4628" s="298"/>
      <c r="VTB4628" s="298"/>
      <c r="VTC4628" s="298"/>
      <c r="VTD4628" s="298"/>
      <c r="VTE4628" s="298"/>
      <c r="VTF4628" s="298"/>
      <c r="VTG4628" s="298"/>
      <c r="VTH4628" s="298"/>
      <c r="VTI4628" s="298"/>
      <c r="VTJ4628" s="298"/>
      <c r="VTK4628" s="298"/>
      <c r="VTL4628" s="298"/>
      <c r="VTM4628" s="298"/>
      <c r="VTN4628" s="298"/>
      <c r="VTO4628" s="298"/>
      <c r="VTP4628" s="298"/>
      <c r="VTQ4628" s="298"/>
      <c r="VTR4628" s="298"/>
      <c r="VTS4628" s="298"/>
      <c r="VTT4628" s="298"/>
      <c r="VTU4628" s="298"/>
      <c r="VTV4628" s="298"/>
      <c r="VTW4628" s="298"/>
      <c r="VTX4628" s="298"/>
      <c r="VTY4628" s="298"/>
      <c r="VTZ4628" s="298"/>
      <c r="VUA4628" s="298"/>
      <c r="VUB4628" s="298"/>
      <c r="VUC4628" s="298"/>
      <c r="VUD4628" s="298"/>
      <c r="VUE4628" s="298"/>
      <c r="VUF4628" s="298"/>
      <c r="VUG4628" s="298"/>
      <c r="VUH4628" s="298"/>
      <c r="VUI4628" s="298"/>
      <c r="VUJ4628" s="298"/>
      <c r="VUK4628" s="298"/>
      <c r="VUL4628" s="298"/>
      <c r="VUM4628" s="298"/>
      <c r="VUN4628" s="298"/>
      <c r="VUO4628" s="298"/>
      <c r="VUP4628" s="298"/>
      <c r="VUQ4628" s="298"/>
      <c r="VUR4628" s="298"/>
      <c r="VUS4628" s="298"/>
      <c r="VUT4628" s="298"/>
      <c r="VUU4628" s="298"/>
      <c r="VUV4628" s="298"/>
      <c r="VUW4628" s="298"/>
      <c r="VUX4628" s="298"/>
      <c r="VUY4628" s="298"/>
      <c r="VUZ4628" s="298"/>
      <c r="VVA4628" s="298"/>
      <c r="VVB4628" s="298"/>
      <c r="VVC4628" s="298"/>
      <c r="VVD4628" s="298"/>
      <c r="VVE4628" s="298"/>
      <c r="VVF4628" s="298"/>
      <c r="VVG4628" s="298"/>
      <c r="VVH4628" s="298"/>
      <c r="VVI4628" s="298"/>
      <c r="VVJ4628" s="298"/>
      <c r="VVK4628" s="298"/>
      <c r="VVL4628" s="298"/>
      <c r="VVM4628" s="298"/>
      <c r="VVN4628" s="298"/>
      <c r="VVO4628" s="298"/>
      <c r="VVP4628" s="298"/>
      <c r="VVQ4628" s="298"/>
      <c r="VVR4628" s="298"/>
      <c r="VVS4628" s="298"/>
      <c r="VVT4628" s="298"/>
      <c r="VVU4628" s="298"/>
      <c r="VVV4628" s="298"/>
      <c r="VVW4628" s="298"/>
      <c r="VVX4628" s="298"/>
      <c r="VVY4628" s="298"/>
      <c r="VVZ4628" s="298"/>
      <c r="VWA4628" s="298"/>
      <c r="VWB4628" s="298"/>
      <c r="VWC4628" s="298"/>
      <c r="VWD4628" s="298"/>
      <c r="VWE4628" s="298"/>
      <c r="VWF4628" s="298"/>
      <c r="VWG4628" s="298"/>
      <c r="VWH4628" s="298"/>
      <c r="VWI4628" s="298"/>
      <c r="VWJ4628" s="298"/>
      <c r="VWK4628" s="298"/>
      <c r="VWL4628" s="298"/>
      <c r="VWM4628" s="298"/>
      <c r="VWN4628" s="298"/>
      <c r="VWO4628" s="298"/>
      <c r="VWP4628" s="298"/>
      <c r="VWQ4628" s="298"/>
      <c r="VWR4628" s="298"/>
      <c r="VWS4628" s="298"/>
      <c r="VWT4628" s="298"/>
      <c r="VWU4628" s="298"/>
      <c r="VWV4628" s="298"/>
      <c r="VWW4628" s="298"/>
      <c r="VWX4628" s="298"/>
      <c r="VWY4628" s="298"/>
      <c r="VWZ4628" s="298"/>
      <c r="VXA4628" s="298"/>
      <c r="VXB4628" s="298"/>
      <c r="VXC4628" s="298"/>
      <c r="VXD4628" s="298"/>
      <c r="VXE4628" s="298"/>
      <c r="VXF4628" s="298"/>
      <c r="VXG4628" s="298"/>
      <c r="VXH4628" s="298"/>
      <c r="VXI4628" s="298"/>
      <c r="VXJ4628" s="298"/>
      <c r="VXK4628" s="298"/>
      <c r="VXL4628" s="298"/>
      <c r="VXM4628" s="298"/>
      <c r="VXN4628" s="298"/>
      <c r="VXO4628" s="298"/>
      <c r="VXP4628" s="298"/>
      <c r="VXQ4628" s="298"/>
      <c r="VXR4628" s="298"/>
      <c r="VXS4628" s="298"/>
      <c r="VXT4628" s="298"/>
      <c r="VXU4628" s="298"/>
      <c r="VXV4628" s="298"/>
      <c r="VXW4628" s="298"/>
      <c r="VXX4628" s="298"/>
      <c r="VXY4628" s="298"/>
      <c r="VXZ4628" s="298"/>
      <c r="VYA4628" s="298"/>
      <c r="VYB4628" s="298"/>
      <c r="VYC4628" s="298"/>
      <c r="VYD4628" s="298"/>
      <c r="VYE4628" s="298"/>
      <c r="VYF4628" s="298"/>
      <c r="VYG4628" s="298"/>
      <c r="VYH4628" s="298"/>
      <c r="VYI4628" s="298"/>
      <c r="VYJ4628" s="298"/>
      <c r="VYK4628" s="298"/>
      <c r="VYL4628" s="298"/>
      <c r="VYM4628" s="298"/>
      <c r="VYN4628" s="298"/>
      <c r="VYO4628" s="298"/>
      <c r="VYP4628" s="298"/>
      <c r="VYQ4628" s="298"/>
      <c r="VYR4628" s="298"/>
      <c r="VYS4628" s="298"/>
      <c r="VYT4628" s="298"/>
      <c r="VYU4628" s="298"/>
      <c r="VYV4628" s="298"/>
      <c r="VYW4628" s="298"/>
      <c r="VYX4628" s="298"/>
      <c r="VYY4628" s="298"/>
      <c r="VYZ4628" s="298"/>
      <c r="VZA4628" s="298"/>
      <c r="VZB4628" s="298"/>
      <c r="VZC4628" s="298"/>
      <c r="VZD4628" s="298"/>
      <c r="VZE4628" s="298"/>
      <c r="VZF4628" s="298"/>
      <c r="VZG4628" s="298"/>
      <c r="VZH4628" s="298"/>
      <c r="VZI4628" s="298"/>
      <c r="VZJ4628" s="298"/>
      <c r="VZK4628" s="298"/>
      <c r="VZL4628" s="298"/>
      <c r="VZM4628" s="298"/>
      <c r="VZN4628" s="298"/>
      <c r="VZO4628" s="298"/>
      <c r="VZP4628" s="298"/>
      <c r="VZQ4628" s="298"/>
      <c r="VZR4628" s="298"/>
      <c r="VZS4628" s="298"/>
      <c r="VZT4628" s="298"/>
      <c r="VZU4628" s="298"/>
      <c r="VZV4628" s="298"/>
      <c r="VZW4628" s="298"/>
      <c r="VZX4628" s="298"/>
      <c r="VZY4628" s="298"/>
      <c r="VZZ4628" s="298"/>
      <c r="WAA4628" s="298"/>
      <c r="WAB4628" s="298"/>
      <c r="WAC4628" s="298"/>
      <c r="WAD4628" s="298"/>
      <c r="WAE4628" s="298"/>
      <c r="WAF4628" s="298"/>
      <c r="WAG4628" s="298"/>
      <c r="WAH4628" s="298"/>
      <c r="WAI4628" s="298"/>
      <c r="WAJ4628" s="298"/>
      <c r="WAK4628" s="298"/>
      <c r="WAL4628" s="298"/>
      <c r="WAM4628" s="298"/>
      <c r="WAN4628" s="298"/>
      <c r="WAO4628" s="298"/>
      <c r="WAP4628" s="298"/>
      <c r="WAQ4628" s="298"/>
      <c r="WAR4628" s="298"/>
      <c r="WAS4628" s="298"/>
      <c r="WAT4628" s="298"/>
      <c r="WAU4628" s="298"/>
      <c r="WAV4628" s="298"/>
      <c r="WAW4628" s="298"/>
      <c r="WAX4628" s="298"/>
      <c r="WAY4628" s="298"/>
      <c r="WAZ4628" s="298"/>
      <c r="WBA4628" s="298"/>
      <c r="WBB4628" s="298"/>
      <c r="WBC4628" s="298"/>
      <c r="WBD4628" s="298"/>
      <c r="WBE4628" s="298"/>
      <c r="WBF4628" s="298"/>
      <c r="WBG4628" s="298"/>
      <c r="WBH4628" s="298"/>
      <c r="WBI4628" s="298"/>
      <c r="WBJ4628" s="298"/>
      <c r="WBK4628" s="298"/>
      <c r="WBL4628" s="298"/>
      <c r="WBM4628" s="298"/>
      <c r="WBN4628" s="298"/>
      <c r="WBO4628" s="298"/>
      <c r="WBP4628" s="298"/>
      <c r="WBQ4628" s="298"/>
      <c r="WBR4628" s="298"/>
      <c r="WBS4628" s="298"/>
      <c r="WBT4628" s="298"/>
      <c r="WBU4628" s="298"/>
      <c r="WBV4628" s="298"/>
      <c r="WBW4628" s="298"/>
      <c r="WBX4628" s="298"/>
      <c r="WBY4628" s="298"/>
      <c r="WBZ4628" s="298"/>
      <c r="WCA4628" s="298"/>
      <c r="WCB4628" s="298"/>
      <c r="WCC4628" s="298"/>
      <c r="WCD4628" s="298"/>
      <c r="WCE4628" s="298"/>
      <c r="WCF4628" s="298"/>
      <c r="WCG4628" s="298"/>
      <c r="WCH4628" s="298"/>
      <c r="WCI4628" s="298"/>
      <c r="WCJ4628" s="298"/>
      <c r="WCK4628" s="298"/>
      <c r="WCL4628" s="298"/>
      <c r="WCM4628" s="298"/>
      <c r="WCN4628" s="298"/>
      <c r="WCO4628" s="298"/>
      <c r="WCP4628" s="298"/>
      <c r="WCQ4628" s="298"/>
      <c r="WCR4628" s="298"/>
      <c r="WCS4628" s="298"/>
      <c r="WCT4628" s="298"/>
      <c r="WCU4628" s="298"/>
      <c r="WCV4628" s="298"/>
      <c r="WCW4628" s="298"/>
      <c r="WCX4628" s="298"/>
      <c r="WCY4628" s="298"/>
      <c r="WCZ4628" s="298"/>
      <c r="WDA4628" s="298"/>
      <c r="WDB4628" s="298"/>
      <c r="WDC4628" s="298"/>
      <c r="WDD4628" s="298"/>
      <c r="WDE4628" s="298"/>
      <c r="WDF4628" s="298"/>
      <c r="WDG4628" s="298"/>
      <c r="WDH4628" s="298"/>
      <c r="WDI4628" s="298"/>
      <c r="WDJ4628" s="298"/>
      <c r="WDK4628" s="298"/>
      <c r="WDL4628" s="298"/>
      <c r="WDM4628" s="298"/>
      <c r="WDN4628" s="298"/>
      <c r="WDO4628" s="298"/>
      <c r="WDP4628" s="298"/>
      <c r="WDQ4628" s="298"/>
      <c r="WDR4628" s="298"/>
      <c r="WDS4628" s="298"/>
      <c r="WDT4628" s="298"/>
      <c r="WDU4628" s="298"/>
      <c r="WDV4628" s="298"/>
      <c r="WDW4628" s="298"/>
      <c r="WDX4628" s="298"/>
      <c r="WDY4628" s="298"/>
      <c r="WDZ4628" s="298"/>
      <c r="WEA4628" s="298"/>
      <c r="WEB4628" s="298"/>
      <c r="WEC4628" s="298"/>
      <c r="WED4628" s="298"/>
      <c r="WEE4628" s="298"/>
      <c r="WEF4628" s="298"/>
      <c r="WEG4628" s="298"/>
      <c r="WEH4628" s="298"/>
      <c r="WEI4628" s="298"/>
      <c r="WEJ4628" s="298"/>
      <c r="WEK4628" s="298"/>
      <c r="WEL4628" s="298"/>
      <c r="WEM4628" s="298"/>
      <c r="WEN4628" s="298"/>
      <c r="WEO4628" s="298"/>
      <c r="WEP4628" s="298"/>
      <c r="WEQ4628" s="298"/>
      <c r="WER4628" s="298"/>
      <c r="WES4628" s="298"/>
      <c r="WET4628" s="298"/>
      <c r="WEU4628" s="298"/>
      <c r="WEV4628" s="298"/>
      <c r="WEW4628" s="298"/>
      <c r="WEX4628" s="298"/>
      <c r="WEY4628" s="298"/>
      <c r="WEZ4628" s="298"/>
      <c r="WFA4628" s="298"/>
      <c r="WFB4628" s="298"/>
      <c r="WFC4628" s="298"/>
      <c r="WFD4628" s="298"/>
      <c r="WFE4628" s="298"/>
      <c r="WFF4628" s="298"/>
      <c r="WFG4628" s="298"/>
      <c r="WFH4628" s="298"/>
      <c r="WFI4628" s="298"/>
      <c r="WFJ4628" s="298"/>
      <c r="WFK4628" s="298"/>
      <c r="WFL4628" s="298"/>
      <c r="WFM4628" s="298"/>
      <c r="WFN4628" s="298"/>
      <c r="WFO4628" s="298"/>
      <c r="WFP4628" s="298"/>
      <c r="WFQ4628" s="298"/>
      <c r="WFR4628" s="298"/>
      <c r="WFS4628" s="298"/>
      <c r="WFT4628" s="298"/>
      <c r="WFU4628" s="298"/>
      <c r="WFV4628" s="298"/>
      <c r="WFW4628" s="298"/>
      <c r="WFX4628" s="298"/>
      <c r="WFY4628" s="298"/>
      <c r="WFZ4628" s="298"/>
      <c r="WGA4628" s="298"/>
      <c r="WGB4628" s="298"/>
      <c r="WGC4628" s="298"/>
      <c r="WGD4628" s="298"/>
      <c r="WGE4628" s="298"/>
      <c r="WGF4628" s="298"/>
      <c r="WGG4628" s="298"/>
      <c r="WGH4628" s="298"/>
      <c r="WGI4628" s="298"/>
      <c r="WGJ4628" s="298"/>
      <c r="WGK4628" s="298"/>
      <c r="WGL4628" s="298"/>
      <c r="WGM4628" s="298"/>
      <c r="WGN4628" s="298"/>
      <c r="WGO4628" s="298"/>
      <c r="WGP4628" s="298"/>
      <c r="WGQ4628" s="298"/>
      <c r="WGR4628" s="298"/>
      <c r="WGS4628" s="298"/>
      <c r="WGT4628" s="298"/>
      <c r="WGU4628" s="298"/>
      <c r="WGV4628" s="298"/>
      <c r="WGW4628" s="298"/>
      <c r="WGX4628" s="298"/>
      <c r="WGY4628" s="298"/>
      <c r="WGZ4628" s="298"/>
      <c r="WHA4628" s="298"/>
      <c r="WHB4628" s="298"/>
      <c r="WHC4628" s="298"/>
      <c r="WHD4628" s="298"/>
      <c r="WHE4628" s="298"/>
      <c r="WHF4628" s="298"/>
      <c r="WHG4628" s="298"/>
      <c r="WHH4628" s="298"/>
      <c r="WHI4628" s="298"/>
      <c r="WHJ4628" s="298"/>
      <c r="WHK4628" s="298"/>
      <c r="WHL4628" s="298"/>
      <c r="WHM4628" s="298"/>
      <c r="WHN4628" s="298"/>
      <c r="WHO4628" s="298"/>
      <c r="WHP4628" s="298"/>
      <c r="WHQ4628" s="298"/>
      <c r="WHR4628" s="298"/>
      <c r="WHS4628" s="298"/>
      <c r="WHT4628" s="298"/>
      <c r="WHU4628" s="298"/>
      <c r="WHV4628" s="298"/>
      <c r="WHW4628" s="298"/>
      <c r="WHX4628" s="298"/>
      <c r="WHY4628" s="298"/>
      <c r="WHZ4628" s="298"/>
      <c r="WIA4628" s="298"/>
      <c r="WIB4628" s="298"/>
      <c r="WIC4628" s="298"/>
      <c r="WID4628" s="298"/>
      <c r="WIE4628" s="298"/>
      <c r="WIF4628" s="298"/>
      <c r="WIG4628" s="298"/>
      <c r="WIH4628" s="298"/>
      <c r="WII4628" s="298"/>
      <c r="WIJ4628" s="298"/>
      <c r="WIK4628" s="298"/>
      <c r="WIL4628" s="298"/>
      <c r="WIM4628" s="298"/>
      <c r="WIN4628" s="298"/>
      <c r="WIO4628" s="298"/>
      <c r="WIP4628" s="298"/>
      <c r="WIQ4628" s="298"/>
      <c r="WIR4628" s="298"/>
      <c r="WIS4628" s="298"/>
      <c r="WIT4628" s="298"/>
      <c r="WIU4628" s="298"/>
      <c r="WIV4628" s="298"/>
      <c r="WIW4628" s="298"/>
      <c r="WIX4628" s="298"/>
      <c r="WIY4628" s="298"/>
      <c r="WIZ4628" s="298"/>
      <c r="WJA4628" s="298"/>
      <c r="WJB4628" s="298"/>
      <c r="WJC4628" s="298"/>
      <c r="WJD4628" s="298"/>
      <c r="WJE4628" s="298"/>
      <c r="WJF4628" s="298"/>
      <c r="WJG4628" s="298"/>
      <c r="WJH4628" s="298"/>
      <c r="WJI4628" s="298"/>
      <c r="WJJ4628" s="298"/>
      <c r="WJK4628" s="298"/>
      <c r="WJL4628" s="298"/>
      <c r="WJM4628" s="298"/>
      <c r="WJN4628" s="298"/>
      <c r="WJO4628" s="298"/>
      <c r="WJP4628" s="298"/>
      <c r="WJQ4628" s="298"/>
      <c r="WJR4628" s="298"/>
      <c r="WJS4628" s="298"/>
      <c r="WJT4628" s="298"/>
      <c r="WJU4628" s="298"/>
      <c r="WJV4628" s="298"/>
      <c r="WJW4628" s="298"/>
      <c r="WJX4628" s="298"/>
      <c r="WJY4628" s="298"/>
      <c r="WJZ4628" s="298"/>
      <c r="WKA4628" s="298"/>
      <c r="WKB4628" s="298"/>
      <c r="WKC4628" s="298"/>
      <c r="WKD4628" s="298"/>
      <c r="WKE4628" s="298"/>
      <c r="WKF4628" s="298"/>
      <c r="WKG4628" s="298"/>
      <c r="WKH4628" s="298"/>
      <c r="WKI4628" s="298"/>
      <c r="WKJ4628" s="298"/>
      <c r="WKK4628" s="298"/>
      <c r="WKL4628" s="298"/>
      <c r="WKM4628" s="298"/>
      <c r="WKN4628" s="298"/>
      <c r="WKO4628" s="298"/>
      <c r="WKP4628" s="298"/>
      <c r="WKQ4628" s="298"/>
      <c r="WKR4628" s="298"/>
      <c r="WKS4628" s="298"/>
      <c r="WKT4628" s="298"/>
      <c r="WKU4628" s="298"/>
      <c r="WKV4628" s="298"/>
      <c r="WKW4628" s="298"/>
      <c r="WKX4628" s="298"/>
      <c r="WKY4628" s="298"/>
      <c r="WKZ4628" s="298"/>
      <c r="WLA4628" s="298"/>
      <c r="WLB4628" s="298"/>
      <c r="WLC4628" s="298"/>
      <c r="WLD4628" s="298"/>
      <c r="WLE4628" s="298"/>
      <c r="WLF4628" s="298"/>
      <c r="WLG4628" s="298"/>
      <c r="WLH4628" s="298"/>
      <c r="WLI4628" s="298"/>
      <c r="WLJ4628" s="298"/>
      <c r="WLK4628" s="298"/>
      <c r="WLL4628" s="298"/>
      <c r="WLM4628" s="298"/>
      <c r="WLN4628" s="298"/>
      <c r="WLO4628" s="298"/>
      <c r="WLP4628" s="298"/>
      <c r="WLQ4628" s="298"/>
      <c r="WLR4628" s="298"/>
      <c r="WLS4628" s="298"/>
      <c r="WLT4628" s="298"/>
      <c r="WLU4628" s="298"/>
      <c r="WLV4628" s="298"/>
      <c r="WLW4628" s="298"/>
      <c r="WLX4628" s="298"/>
      <c r="WLY4628" s="298"/>
      <c r="WLZ4628" s="298"/>
      <c r="WMA4628" s="298"/>
      <c r="WMB4628" s="298"/>
      <c r="WMC4628" s="298"/>
      <c r="WMD4628" s="298"/>
      <c r="WME4628" s="298"/>
      <c r="WMF4628" s="298"/>
      <c r="WMG4628" s="298"/>
      <c r="WMH4628" s="298"/>
      <c r="WMI4628" s="298"/>
      <c r="WMJ4628" s="298"/>
      <c r="WMK4628" s="298"/>
      <c r="WML4628" s="298"/>
      <c r="WMM4628" s="298"/>
      <c r="WMN4628" s="298"/>
      <c r="WMO4628" s="298"/>
      <c r="WMP4628" s="298"/>
      <c r="WMQ4628" s="298"/>
      <c r="WMR4628" s="298"/>
      <c r="WMS4628" s="298"/>
      <c r="WMT4628" s="298"/>
      <c r="WMU4628" s="298"/>
      <c r="WMV4628" s="298"/>
      <c r="WMW4628" s="298"/>
      <c r="WMX4628" s="298"/>
      <c r="WMY4628" s="298"/>
      <c r="WMZ4628" s="298"/>
      <c r="WNA4628" s="298"/>
      <c r="WNB4628" s="298"/>
      <c r="WNC4628" s="298"/>
      <c r="WND4628" s="298"/>
      <c r="WNE4628" s="298"/>
      <c r="WNF4628" s="298"/>
      <c r="WNG4628" s="298"/>
      <c r="WNH4628" s="298"/>
      <c r="WNI4628" s="298"/>
      <c r="WNJ4628" s="298"/>
      <c r="WNK4628" s="298"/>
      <c r="WNL4628" s="298"/>
      <c r="WNM4628" s="298"/>
      <c r="WNN4628" s="298"/>
      <c r="WNO4628" s="298"/>
      <c r="WNP4628" s="298"/>
      <c r="WNQ4628" s="298"/>
      <c r="WNR4628" s="298"/>
      <c r="WNS4628" s="298"/>
      <c r="WNT4628" s="298"/>
      <c r="WNU4628" s="298"/>
      <c r="WNV4628" s="298"/>
      <c r="WNW4628" s="298"/>
      <c r="WNX4628" s="298"/>
      <c r="WNY4628" s="298"/>
      <c r="WNZ4628" s="298"/>
      <c r="WOA4628" s="298"/>
      <c r="WOB4628" s="298"/>
      <c r="WOC4628" s="298"/>
      <c r="WOD4628" s="298"/>
      <c r="WOE4628" s="298"/>
      <c r="WOF4628" s="298"/>
      <c r="WOG4628" s="298"/>
      <c r="WOH4628" s="298"/>
      <c r="WOI4628" s="298"/>
      <c r="WOJ4628" s="298"/>
      <c r="WOK4628" s="298"/>
      <c r="WOL4628" s="298"/>
      <c r="WOM4628" s="298"/>
      <c r="WON4628" s="298"/>
      <c r="WOO4628" s="298"/>
      <c r="WOP4628" s="298"/>
      <c r="WOQ4628" s="298"/>
      <c r="WOR4628" s="298"/>
      <c r="WOS4628" s="298"/>
      <c r="WOT4628" s="298"/>
      <c r="WOU4628" s="298"/>
      <c r="WOV4628" s="298"/>
      <c r="WOW4628" s="298"/>
      <c r="WOX4628" s="298"/>
      <c r="WOY4628" s="298"/>
      <c r="WOZ4628" s="298"/>
      <c r="WPA4628" s="298"/>
      <c r="WPB4628" s="298"/>
      <c r="WPC4628" s="298"/>
      <c r="WPD4628" s="298"/>
      <c r="WPE4628" s="298"/>
      <c r="WPF4628" s="298"/>
      <c r="WPG4628" s="298"/>
      <c r="WPH4628" s="298"/>
      <c r="WPI4628" s="298"/>
      <c r="WPJ4628" s="298"/>
      <c r="WPK4628" s="298"/>
      <c r="WPL4628" s="298"/>
      <c r="WPM4628" s="298"/>
      <c r="WPN4628" s="298"/>
      <c r="WPO4628" s="298"/>
      <c r="WPP4628" s="298"/>
      <c r="WPQ4628" s="298"/>
      <c r="WPR4628" s="298"/>
      <c r="WPS4628" s="298"/>
      <c r="WPT4628" s="298"/>
      <c r="WPU4628" s="298"/>
      <c r="WPV4628" s="298"/>
      <c r="WPW4628" s="298"/>
      <c r="WPX4628" s="298"/>
      <c r="WPY4628" s="298"/>
      <c r="WPZ4628" s="298"/>
      <c r="WQA4628" s="298"/>
      <c r="WQB4628" s="298"/>
      <c r="WQC4628" s="298"/>
      <c r="WQD4628" s="298"/>
      <c r="WQE4628" s="298"/>
      <c r="WQF4628" s="298"/>
      <c r="WQG4628" s="298"/>
      <c r="WQH4628" s="298"/>
      <c r="WQI4628" s="298"/>
      <c r="WQJ4628" s="298"/>
      <c r="WQK4628" s="298"/>
      <c r="WQL4628" s="298"/>
      <c r="WQM4628" s="298"/>
      <c r="WQN4628" s="298"/>
      <c r="WQO4628" s="298"/>
      <c r="WQP4628" s="298"/>
      <c r="WQQ4628" s="298"/>
      <c r="WQR4628" s="298"/>
      <c r="WQS4628" s="298"/>
      <c r="WQT4628" s="298"/>
      <c r="WQU4628" s="298"/>
      <c r="WQV4628" s="298"/>
      <c r="WQW4628" s="298"/>
      <c r="WQX4628" s="298"/>
      <c r="WQY4628" s="298"/>
      <c r="WQZ4628" s="298"/>
      <c r="WRA4628" s="298"/>
      <c r="WRB4628" s="298"/>
      <c r="WRC4628" s="298"/>
      <c r="WRD4628" s="298"/>
      <c r="WRE4628" s="298"/>
      <c r="WRF4628" s="298"/>
      <c r="WRG4628" s="298"/>
      <c r="WRH4628" s="298"/>
      <c r="WRI4628" s="298"/>
      <c r="WRJ4628" s="298"/>
      <c r="WRK4628" s="298"/>
      <c r="WRL4628" s="298"/>
      <c r="WRM4628" s="298"/>
      <c r="WRN4628" s="298"/>
      <c r="WRO4628" s="298"/>
      <c r="WRP4628" s="298"/>
      <c r="WRQ4628" s="298"/>
      <c r="WRR4628" s="298"/>
      <c r="WRS4628" s="298"/>
      <c r="WRT4628" s="298"/>
      <c r="WRU4628" s="298"/>
      <c r="WRV4628" s="298"/>
      <c r="WRW4628" s="298"/>
      <c r="WRX4628" s="298"/>
      <c r="WRY4628" s="298"/>
      <c r="WRZ4628" s="298"/>
      <c r="WSA4628" s="298"/>
      <c r="WSB4628" s="298"/>
      <c r="WSC4628" s="298"/>
      <c r="WSD4628" s="298"/>
      <c r="WSE4628" s="298"/>
      <c r="WSF4628" s="298"/>
      <c r="WSG4628" s="298"/>
      <c r="WSH4628" s="298"/>
      <c r="WSI4628" s="298"/>
      <c r="WSJ4628" s="298"/>
      <c r="WSK4628" s="298"/>
      <c r="WSL4628" s="298"/>
      <c r="WSM4628" s="298"/>
      <c r="WSN4628" s="298"/>
      <c r="WSO4628" s="298"/>
      <c r="WSP4628" s="298"/>
      <c r="WSQ4628" s="298"/>
      <c r="WSR4628" s="298"/>
      <c r="WSS4628" s="298"/>
      <c r="WST4628" s="298"/>
      <c r="WSU4628" s="298"/>
      <c r="WSV4628" s="298"/>
      <c r="WSW4628" s="298"/>
      <c r="WSX4628" s="298"/>
      <c r="WSY4628" s="298"/>
      <c r="WSZ4628" s="298"/>
      <c r="WTA4628" s="298"/>
      <c r="WTB4628" s="298"/>
      <c r="WTC4628" s="298"/>
      <c r="WTD4628" s="298"/>
      <c r="WTE4628" s="298"/>
      <c r="WTF4628" s="298"/>
      <c r="WTG4628" s="298"/>
      <c r="WTH4628" s="298"/>
      <c r="WTI4628" s="298"/>
      <c r="WTJ4628" s="298"/>
      <c r="WTK4628" s="298"/>
      <c r="WTL4628" s="298"/>
      <c r="WTM4628" s="298"/>
      <c r="WTN4628" s="298"/>
      <c r="WTO4628" s="298"/>
      <c r="WTP4628" s="298"/>
      <c r="WTQ4628" s="298"/>
      <c r="WTR4628" s="298"/>
      <c r="WTS4628" s="298"/>
      <c r="WTT4628" s="298"/>
      <c r="WTU4628" s="298"/>
      <c r="WTV4628" s="298"/>
      <c r="WTW4628" s="298"/>
      <c r="WTX4628" s="298"/>
      <c r="WTY4628" s="298"/>
      <c r="WTZ4628" s="298"/>
      <c r="WUA4628" s="298"/>
      <c r="WUB4628" s="298"/>
      <c r="WUC4628" s="298"/>
      <c r="WUD4628" s="298"/>
      <c r="WUE4628" s="298"/>
      <c r="WUF4628" s="298"/>
      <c r="WUG4628" s="298"/>
      <c r="WUH4628" s="298"/>
      <c r="WUI4628" s="298"/>
      <c r="WUJ4628" s="298"/>
      <c r="WUK4628" s="298"/>
      <c r="WUL4628" s="298"/>
      <c r="WUM4628" s="298"/>
      <c r="WUN4628" s="298"/>
      <c r="WUO4628" s="298"/>
      <c r="WUP4628" s="298"/>
      <c r="WUQ4628" s="298"/>
      <c r="WUR4628" s="298"/>
      <c r="WUS4628" s="298"/>
      <c r="WUT4628" s="298"/>
      <c r="WUU4628" s="298"/>
      <c r="WUV4628" s="298"/>
      <c r="WUW4628" s="298"/>
      <c r="WUX4628" s="298"/>
      <c r="WUY4628" s="298"/>
      <c r="WUZ4628" s="298"/>
      <c r="WVA4628" s="298"/>
      <c r="WVB4628" s="298"/>
      <c r="WVC4628" s="298"/>
      <c r="WVD4628" s="298"/>
      <c r="WVE4628" s="298"/>
      <c r="WVF4628" s="298"/>
      <c r="WVG4628" s="298"/>
      <c r="WVH4628" s="298"/>
      <c r="WVI4628" s="298"/>
      <c r="WVJ4628" s="298"/>
      <c r="WVK4628" s="298"/>
      <c r="WVL4628" s="298"/>
      <c r="WVM4628" s="298"/>
      <c r="WVN4628" s="298"/>
      <c r="WVO4628" s="298"/>
      <c r="WVP4628" s="298"/>
      <c r="WVQ4628" s="298"/>
      <c r="WVR4628" s="298"/>
      <c r="WVS4628" s="298"/>
      <c r="WVT4628" s="298"/>
      <c r="WVU4628" s="298"/>
      <c r="WVV4628" s="298"/>
      <c r="WVW4628" s="298"/>
      <c r="WVX4628" s="298"/>
      <c r="WVY4628" s="298"/>
      <c r="WVZ4628" s="298"/>
      <c r="WWA4628" s="298"/>
      <c r="WWB4628" s="298"/>
      <c r="WWC4628" s="298"/>
      <c r="WWD4628" s="298"/>
      <c r="WWE4628" s="298"/>
      <c r="WWF4628" s="298"/>
      <c r="WWG4628" s="298"/>
      <c r="WWH4628" s="298"/>
      <c r="WWI4628" s="298"/>
      <c r="WWJ4628" s="298"/>
      <c r="WWK4628" s="298"/>
      <c r="WWL4628" s="298"/>
      <c r="WWM4628" s="298"/>
      <c r="WWN4628" s="298"/>
      <c r="WWO4628" s="298"/>
      <c r="WWP4628" s="298"/>
      <c r="WWQ4628" s="298"/>
      <c r="WWR4628" s="298"/>
      <c r="WWS4628" s="298"/>
      <c r="WWT4628" s="298"/>
      <c r="WWU4628" s="298"/>
      <c r="WWV4628" s="298"/>
      <c r="WWW4628" s="298"/>
      <c r="WWX4628" s="298"/>
      <c r="WWY4628" s="298"/>
      <c r="WWZ4628" s="298"/>
      <c r="WXA4628" s="298"/>
      <c r="WXB4628" s="298"/>
      <c r="WXC4628" s="298"/>
      <c r="WXD4628" s="298"/>
      <c r="WXE4628" s="298"/>
      <c r="WXF4628" s="298"/>
      <c r="WXG4628" s="298"/>
      <c r="WXH4628" s="298"/>
      <c r="WXI4628" s="298"/>
      <c r="WXJ4628" s="298"/>
      <c r="WXK4628" s="298"/>
      <c r="WXL4628" s="298"/>
      <c r="WXM4628" s="298"/>
      <c r="WXN4628" s="298"/>
      <c r="WXO4628" s="298"/>
      <c r="WXP4628" s="298"/>
      <c r="WXQ4628" s="298"/>
      <c r="WXR4628" s="298"/>
      <c r="WXS4628" s="298"/>
      <c r="WXT4628" s="298"/>
      <c r="WXU4628" s="298"/>
      <c r="WXV4628" s="298"/>
      <c r="WXW4628" s="298"/>
      <c r="WXX4628" s="298"/>
      <c r="WXY4628" s="298"/>
      <c r="WXZ4628" s="298"/>
      <c r="WYA4628" s="298"/>
      <c r="WYB4628" s="298"/>
      <c r="WYC4628" s="298"/>
      <c r="WYD4628" s="298"/>
      <c r="WYE4628" s="298"/>
      <c r="WYF4628" s="298"/>
      <c r="WYG4628" s="298"/>
      <c r="WYH4628" s="298"/>
      <c r="WYI4628" s="298"/>
      <c r="WYJ4628" s="298"/>
      <c r="WYK4628" s="298"/>
      <c r="WYL4628" s="298"/>
      <c r="WYM4628" s="298"/>
      <c r="WYN4628" s="298"/>
      <c r="WYO4628" s="298"/>
      <c r="WYP4628" s="298"/>
      <c r="WYQ4628" s="298"/>
      <c r="WYR4628" s="298"/>
      <c r="WYS4628" s="298"/>
      <c r="WYT4628" s="298"/>
      <c r="WYU4628" s="298"/>
      <c r="WYV4628" s="298"/>
      <c r="WYW4628" s="298"/>
      <c r="WYX4628" s="298"/>
      <c r="WYY4628" s="298"/>
      <c r="WYZ4628" s="298"/>
      <c r="WZA4628" s="298"/>
      <c r="WZB4628" s="298"/>
      <c r="WZC4628" s="298"/>
      <c r="WZD4628" s="298"/>
      <c r="WZE4628" s="298"/>
      <c r="WZF4628" s="298"/>
      <c r="WZG4628" s="298"/>
      <c r="WZH4628" s="298"/>
      <c r="WZI4628" s="298"/>
      <c r="WZJ4628" s="298"/>
      <c r="WZK4628" s="298"/>
      <c r="WZL4628" s="298"/>
      <c r="WZM4628" s="298"/>
      <c r="WZN4628" s="298"/>
      <c r="WZO4628" s="298"/>
      <c r="WZP4628" s="298"/>
      <c r="WZQ4628" s="298"/>
      <c r="WZR4628" s="298"/>
      <c r="WZS4628" s="298"/>
      <c r="WZT4628" s="298"/>
      <c r="WZU4628" s="298"/>
      <c r="WZV4628" s="298"/>
      <c r="WZW4628" s="298"/>
      <c r="WZX4628" s="298"/>
      <c r="WZY4628" s="298"/>
      <c r="WZZ4628" s="298"/>
      <c r="XAA4628" s="298"/>
      <c r="XAB4628" s="298"/>
      <c r="XAC4628" s="298"/>
      <c r="XAD4628" s="298"/>
      <c r="XAE4628" s="298"/>
      <c r="XAF4628" s="298"/>
      <c r="XAG4628" s="298"/>
      <c r="XAH4628" s="298"/>
      <c r="XAI4628" s="298"/>
      <c r="XAJ4628" s="298"/>
      <c r="XAK4628" s="298"/>
      <c r="XAL4628" s="298"/>
      <c r="XAM4628" s="298"/>
      <c r="XAN4628" s="298"/>
      <c r="XAO4628" s="298"/>
      <c r="XAP4628" s="298"/>
      <c r="XAQ4628" s="298"/>
      <c r="XAR4628" s="298"/>
      <c r="XAS4628" s="298"/>
      <c r="XAT4628" s="298"/>
      <c r="XAU4628" s="298"/>
      <c r="XAV4628" s="298"/>
      <c r="XAW4628" s="298"/>
      <c r="XAX4628" s="298"/>
      <c r="XAY4628" s="298"/>
      <c r="XAZ4628" s="298"/>
      <c r="XBA4628" s="298"/>
      <c r="XBB4628" s="298"/>
      <c r="XBC4628" s="298"/>
      <c r="XBD4628" s="298"/>
      <c r="XBE4628" s="298"/>
      <c r="XBF4628" s="298"/>
      <c r="XBG4628" s="298"/>
      <c r="XBH4628" s="298"/>
      <c r="XBI4628" s="298"/>
      <c r="XBJ4628" s="298"/>
      <c r="XBK4628" s="298"/>
      <c r="XBL4628" s="298"/>
      <c r="XBM4628" s="298"/>
      <c r="XBN4628" s="298"/>
      <c r="XBO4628" s="298"/>
      <c r="XBP4628" s="298"/>
      <c r="XBQ4628" s="298"/>
      <c r="XBR4628" s="298"/>
      <c r="XBS4628" s="298"/>
      <c r="XBT4628" s="298"/>
      <c r="XBU4628" s="298"/>
      <c r="XBV4628" s="298"/>
      <c r="XBW4628" s="298"/>
      <c r="XBX4628" s="298"/>
      <c r="XBY4628" s="298"/>
      <c r="XBZ4628" s="298"/>
      <c r="XCA4628" s="298"/>
      <c r="XCB4628" s="298"/>
      <c r="XCC4628" s="298"/>
      <c r="XCD4628" s="298"/>
      <c r="XCE4628" s="298"/>
      <c r="XCF4628" s="298"/>
      <c r="XCG4628" s="298"/>
      <c r="XCH4628" s="298"/>
      <c r="XCI4628" s="298"/>
      <c r="XCJ4628" s="298"/>
      <c r="XCK4628" s="298"/>
      <c r="XCL4628" s="298"/>
      <c r="XCM4628" s="298"/>
      <c r="XCN4628" s="298"/>
      <c r="XCO4628" s="298"/>
      <c r="XCP4628" s="298"/>
      <c r="XCQ4628" s="298"/>
      <c r="XCR4628" s="298"/>
      <c r="XCS4628" s="298"/>
      <c r="XCT4628" s="298"/>
      <c r="XCU4628" s="298"/>
      <c r="XCV4628" s="298"/>
      <c r="XCW4628" s="298"/>
      <c r="XCX4628" s="298"/>
      <c r="XCY4628" s="298"/>
      <c r="XCZ4628" s="298"/>
      <c r="XDA4628" s="298"/>
      <c r="XDB4628" s="298"/>
      <c r="XDC4628" s="298"/>
      <c r="XDD4628" s="298"/>
      <c r="XDE4628" s="298"/>
      <c r="XDF4628" s="298"/>
      <c r="XDG4628" s="298"/>
      <c r="XDH4628" s="298"/>
      <c r="XDI4628" s="298"/>
      <c r="XDJ4628" s="298"/>
      <c r="XDK4628" s="298"/>
      <c r="XDL4628" s="298"/>
      <c r="XDM4628" s="298"/>
      <c r="XDN4628" s="298"/>
      <c r="XDO4628" s="298"/>
      <c r="XDP4628" s="298"/>
      <c r="XDQ4628" s="298"/>
      <c r="XDR4628" s="298"/>
      <c r="XDS4628" s="298"/>
      <c r="XDT4628" s="298"/>
      <c r="XDU4628" s="298"/>
      <c r="XDV4628" s="298"/>
      <c r="XDW4628" s="298"/>
      <c r="XDX4628" s="298"/>
      <c r="XDY4628" s="298"/>
      <c r="XDZ4628" s="298"/>
      <c r="XEA4628" s="298"/>
      <c r="XEB4628" s="298"/>
      <c r="XEC4628" s="298"/>
      <c r="XED4628" s="298"/>
      <c r="XEE4628" s="298"/>
      <c r="XEF4628" s="298"/>
      <c r="XEG4628" s="298"/>
      <c r="XEH4628" s="298"/>
      <c r="XEI4628" s="298"/>
      <c r="XEJ4628" s="298"/>
      <c r="XEK4628" s="298"/>
      <c r="XEL4628" s="298"/>
      <c r="XEM4628" s="298"/>
      <c r="XEN4628" s="298"/>
      <c r="XEO4628" s="298"/>
      <c r="XEP4628" s="298"/>
      <c r="XEQ4628" s="298"/>
      <c r="XER4628" s="298"/>
      <c r="XES4628" s="298"/>
      <c r="XET4628" s="298"/>
      <c r="XEU4628" s="298"/>
      <c r="XEV4628" s="298"/>
      <c r="XEW4628" s="298"/>
      <c r="XEX4628" s="298"/>
      <c r="XEY4628" s="298"/>
      <c r="XEZ4628" s="298"/>
      <c r="XFA4628" s="298"/>
      <c r="XFB4628" s="298"/>
      <c r="XFC4628" s="298"/>
    </row>
    <row r="4629" spans="1:16383" s="236" customFormat="1" ht="63.75" x14ac:dyDescent="0.25">
      <c r="A4629" s="276" t="s">
        <v>13514</v>
      </c>
      <c r="B4629" s="238" t="s">
        <v>27</v>
      </c>
      <c r="C4629" s="284" t="s">
        <v>2097</v>
      </c>
      <c r="D4629" s="274" t="s">
        <v>2141</v>
      </c>
      <c r="E4629" s="283" t="s">
        <v>2141</v>
      </c>
      <c r="F4629" s="276" t="s">
        <v>13511</v>
      </c>
      <c r="G4629" s="276" t="s">
        <v>350</v>
      </c>
      <c r="H4629" s="281">
        <v>70</v>
      </c>
      <c r="I4629" s="276">
        <v>710000000</v>
      </c>
      <c r="J4629" s="276" t="s">
        <v>1075</v>
      </c>
      <c r="K4629" s="276" t="s">
        <v>13505</v>
      </c>
      <c r="L4629" s="276" t="s">
        <v>1140</v>
      </c>
      <c r="M4629" s="276"/>
      <c r="N4629" s="276" t="s">
        <v>10994</v>
      </c>
      <c r="O4629" s="287">
        <v>0</v>
      </c>
      <c r="P4629" s="279"/>
      <c r="Q4629" s="277"/>
      <c r="R4629" s="276"/>
      <c r="S4629" s="278"/>
      <c r="T4629" s="278">
        <v>127000</v>
      </c>
      <c r="U4629" s="278">
        <f t="shared" si="372"/>
        <v>142240</v>
      </c>
      <c r="V4629" s="276" t="s">
        <v>345</v>
      </c>
      <c r="W4629" s="263">
        <v>2014</v>
      </c>
      <c r="X4629" s="275"/>
      <c r="Y4629" s="289"/>
      <c r="Z4629" s="303"/>
      <c r="AA4629" s="298"/>
      <c r="AB4629" s="298"/>
      <c r="AC4629" s="298"/>
      <c r="AD4629" s="298"/>
      <c r="AE4629" s="298"/>
      <c r="AF4629" s="298"/>
      <c r="AG4629" s="298"/>
      <c r="AH4629" s="298"/>
      <c r="AI4629" s="298"/>
      <c r="AJ4629" s="298"/>
      <c r="AK4629" s="298"/>
      <c r="AL4629" s="298"/>
      <c r="AM4629" s="298"/>
      <c r="AN4629" s="298"/>
      <c r="AO4629" s="298"/>
      <c r="AP4629" s="298"/>
      <c r="AQ4629" s="298"/>
      <c r="AR4629" s="298"/>
      <c r="AS4629" s="298"/>
      <c r="AT4629" s="298"/>
      <c r="AU4629" s="298"/>
      <c r="AV4629" s="298"/>
      <c r="AW4629" s="298"/>
      <c r="AX4629" s="298"/>
      <c r="AY4629" s="298"/>
      <c r="AZ4629" s="298"/>
      <c r="BA4629" s="298"/>
      <c r="BB4629" s="298"/>
      <c r="BC4629" s="298"/>
      <c r="BD4629" s="298"/>
      <c r="BE4629" s="298"/>
      <c r="BF4629" s="298"/>
      <c r="BG4629" s="298"/>
      <c r="BH4629" s="298"/>
      <c r="BI4629" s="298"/>
      <c r="BJ4629" s="298"/>
      <c r="BK4629" s="298"/>
      <c r="BL4629" s="298"/>
      <c r="BM4629" s="298"/>
      <c r="BN4629" s="298"/>
      <c r="BO4629" s="298"/>
      <c r="BP4629" s="298"/>
      <c r="BQ4629" s="298"/>
      <c r="BR4629" s="298"/>
      <c r="BS4629" s="298"/>
      <c r="BT4629" s="298"/>
      <c r="BU4629" s="298"/>
      <c r="BV4629" s="298"/>
      <c r="BW4629" s="298"/>
      <c r="BX4629" s="298"/>
      <c r="BY4629" s="298"/>
      <c r="BZ4629" s="298"/>
      <c r="CA4629" s="298"/>
      <c r="CB4629" s="298"/>
      <c r="CC4629" s="298"/>
      <c r="CD4629" s="298"/>
      <c r="CE4629" s="298"/>
      <c r="CF4629" s="298"/>
      <c r="CG4629" s="298"/>
      <c r="CH4629" s="298"/>
      <c r="CI4629" s="298"/>
      <c r="CJ4629" s="298"/>
      <c r="CK4629" s="298"/>
      <c r="CL4629" s="298"/>
      <c r="CM4629" s="298"/>
      <c r="CN4629" s="298"/>
      <c r="CO4629" s="298"/>
      <c r="CP4629" s="298"/>
      <c r="CQ4629" s="298"/>
      <c r="CR4629" s="298"/>
      <c r="CS4629" s="298"/>
      <c r="CT4629" s="298"/>
      <c r="CU4629" s="298"/>
      <c r="CV4629" s="298"/>
      <c r="CW4629" s="298"/>
      <c r="CX4629" s="298"/>
      <c r="CY4629" s="298"/>
      <c r="CZ4629" s="298"/>
      <c r="DA4629" s="298"/>
      <c r="DB4629" s="298"/>
      <c r="DC4629" s="298"/>
      <c r="DD4629" s="298"/>
      <c r="DE4629" s="298"/>
      <c r="DF4629" s="298"/>
      <c r="DG4629" s="298"/>
      <c r="DH4629" s="298"/>
      <c r="DI4629" s="298"/>
      <c r="DJ4629" s="298"/>
      <c r="DK4629" s="298"/>
      <c r="DL4629" s="298"/>
      <c r="DM4629" s="298"/>
      <c r="DN4629" s="298"/>
      <c r="DO4629" s="298"/>
      <c r="DP4629" s="298"/>
      <c r="DQ4629" s="298"/>
      <c r="DR4629" s="298"/>
      <c r="DS4629" s="298"/>
      <c r="DT4629" s="298"/>
      <c r="DU4629" s="298"/>
      <c r="DV4629" s="298"/>
      <c r="DW4629" s="298"/>
      <c r="DX4629" s="298"/>
      <c r="DY4629" s="298"/>
      <c r="DZ4629" s="298"/>
      <c r="EA4629" s="298"/>
      <c r="EB4629" s="298"/>
      <c r="EC4629" s="298"/>
      <c r="ED4629" s="298"/>
      <c r="EE4629" s="298"/>
      <c r="EF4629" s="298"/>
      <c r="EG4629" s="298"/>
      <c r="EH4629" s="298"/>
      <c r="EI4629" s="298"/>
      <c r="EJ4629" s="298"/>
      <c r="EK4629" s="298"/>
      <c r="EL4629" s="298"/>
      <c r="EM4629" s="298"/>
      <c r="EN4629" s="298"/>
      <c r="EO4629" s="298"/>
      <c r="EP4629" s="298"/>
      <c r="EQ4629" s="298"/>
      <c r="ER4629" s="298"/>
      <c r="ES4629" s="298"/>
      <c r="ET4629" s="298"/>
      <c r="EU4629" s="298"/>
      <c r="EV4629" s="298"/>
      <c r="EW4629" s="298"/>
      <c r="EX4629" s="298"/>
      <c r="EY4629" s="298"/>
      <c r="EZ4629" s="298"/>
      <c r="FA4629" s="298"/>
      <c r="FB4629" s="298"/>
      <c r="FC4629" s="298"/>
      <c r="FD4629" s="298"/>
      <c r="FE4629" s="298"/>
      <c r="FF4629" s="298"/>
      <c r="FG4629" s="298"/>
      <c r="FH4629" s="298"/>
      <c r="FI4629" s="298"/>
      <c r="FJ4629" s="298"/>
      <c r="FK4629" s="298"/>
      <c r="FL4629" s="298"/>
      <c r="FM4629" s="298"/>
      <c r="FN4629" s="298"/>
      <c r="FO4629" s="298"/>
      <c r="FP4629" s="298"/>
      <c r="FQ4629" s="298"/>
      <c r="FR4629" s="298"/>
      <c r="FS4629" s="298"/>
      <c r="FT4629" s="298"/>
      <c r="FU4629" s="298"/>
      <c r="FV4629" s="298"/>
      <c r="FW4629" s="298"/>
      <c r="FX4629" s="298"/>
      <c r="FY4629" s="298"/>
      <c r="FZ4629" s="298"/>
      <c r="GA4629" s="298"/>
      <c r="GB4629" s="298"/>
      <c r="GC4629" s="298"/>
      <c r="GD4629" s="298"/>
      <c r="GE4629" s="298"/>
      <c r="GF4629" s="298"/>
      <c r="GG4629" s="298"/>
      <c r="GH4629" s="298"/>
      <c r="GI4629" s="298"/>
      <c r="GJ4629" s="298"/>
      <c r="GK4629" s="298"/>
      <c r="GL4629" s="298"/>
      <c r="GM4629" s="298"/>
      <c r="GN4629" s="298"/>
      <c r="GO4629" s="298"/>
      <c r="GP4629" s="298"/>
      <c r="GQ4629" s="298"/>
      <c r="GR4629" s="298"/>
      <c r="GS4629" s="298"/>
      <c r="GT4629" s="298"/>
      <c r="GU4629" s="298"/>
      <c r="GV4629" s="298"/>
      <c r="GW4629" s="298"/>
      <c r="GX4629" s="298"/>
      <c r="GY4629" s="298"/>
      <c r="GZ4629" s="298"/>
      <c r="HA4629" s="298"/>
      <c r="HB4629" s="298"/>
      <c r="HC4629" s="298"/>
      <c r="HD4629" s="298"/>
      <c r="HE4629" s="298"/>
      <c r="HF4629" s="298"/>
      <c r="HG4629" s="298"/>
      <c r="HH4629" s="298"/>
      <c r="HI4629" s="298"/>
      <c r="HJ4629" s="298"/>
      <c r="HK4629" s="298"/>
      <c r="HL4629" s="298"/>
      <c r="HM4629" s="298"/>
      <c r="HN4629" s="298"/>
      <c r="HO4629" s="298"/>
      <c r="HP4629" s="298"/>
      <c r="HQ4629" s="298"/>
      <c r="HR4629" s="298"/>
      <c r="HS4629" s="298"/>
      <c r="HT4629" s="298"/>
      <c r="HU4629" s="298"/>
      <c r="HV4629" s="298"/>
      <c r="HW4629" s="298"/>
      <c r="HX4629" s="298"/>
      <c r="HY4629" s="298"/>
      <c r="HZ4629" s="298"/>
      <c r="IA4629" s="298"/>
      <c r="IB4629" s="298"/>
      <c r="IC4629" s="298"/>
      <c r="ID4629" s="298"/>
      <c r="IE4629" s="298"/>
      <c r="IF4629" s="298"/>
      <c r="IG4629" s="298"/>
      <c r="IH4629" s="298"/>
      <c r="II4629" s="298"/>
      <c r="IJ4629" s="298"/>
      <c r="IK4629" s="298"/>
      <c r="IL4629" s="298"/>
      <c r="IM4629" s="298"/>
      <c r="IN4629" s="298"/>
      <c r="IO4629" s="298"/>
      <c r="IP4629" s="298"/>
      <c r="IQ4629" s="298"/>
      <c r="IR4629" s="298"/>
      <c r="IS4629" s="298"/>
      <c r="IT4629" s="298"/>
      <c r="IU4629" s="298"/>
      <c r="IV4629" s="298"/>
      <c r="IW4629" s="298"/>
      <c r="IX4629" s="298"/>
      <c r="IY4629" s="298"/>
      <c r="IZ4629" s="298"/>
      <c r="JA4629" s="298"/>
      <c r="JB4629" s="298"/>
      <c r="JC4629" s="298"/>
      <c r="JD4629" s="298"/>
      <c r="JE4629" s="298"/>
      <c r="JF4629" s="298"/>
      <c r="JG4629" s="298"/>
      <c r="JH4629" s="298"/>
      <c r="JI4629" s="298"/>
      <c r="JJ4629" s="298"/>
      <c r="JK4629" s="298"/>
      <c r="JL4629" s="298"/>
      <c r="JM4629" s="298"/>
      <c r="JN4629" s="298"/>
      <c r="JO4629" s="298"/>
      <c r="JP4629" s="298"/>
      <c r="JQ4629" s="298"/>
      <c r="JR4629" s="298"/>
      <c r="JS4629" s="298"/>
      <c r="JT4629" s="298"/>
      <c r="JU4629" s="298"/>
      <c r="JV4629" s="298"/>
      <c r="JW4629" s="298"/>
      <c r="JX4629" s="298"/>
      <c r="JY4629" s="298"/>
      <c r="JZ4629" s="298"/>
      <c r="KA4629" s="298"/>
      <c r="KB4629" s="298"/>
      <c r="KC4629" s="298"/>
      <c r="KD4629" s="298"/>
      <c r="KE4629" s="298"/>
      <c r="KF4629" s="298"/>
      <c r="KG4629" s="298"/>
      <c r="KH4629" s="298"/>
      <c r="KI4629" s="298"/>
      <c r="KJ4629" s="298"/>
      <c r="KK4629" s="298"/>
      <c r="KL4629" s="298"/>
      <c r="KM4629" s="298"/>
      <c r="KN4629" s="298"/>
      <c r="KO4629" s="298"/>
      <c r="KP4629" s="298"/>
      <c r="KQ4629" s="298"/>
      <c r="KR4629" s="298"/>
      <c r="KS4629" s="298"/>
      <c r="KT4629" s="298"/>
      <c r="KU4629" s="298"/>
      <c r="KV4629" s="298"/>
      <c r="KW4629" s="298"/>
      <c r="KX4629" s="298"/>
      <c r="KY4629" s="298"/>
      <c r="KZ4629" s="298"/>
      <c r="LA4629" s="298"/>
      <c r="LB4629" s="298"/>
      <c r="LC4629" s="298"/>
      <c r="LD4629" s="298"/>
      <c r="LE4629" s="298"/>
      <c r="LF4629" s="298"/>
      <c r="LG4629" s="298"/>
      <c r="LH4629" s="298"/>
      <c r="LI4629" s="298"/>
      <c r="LJ4629" s="298"/>
      <c r="LK4629" s="298"/>
      <c r="LL4629" s="298"/>
      <c r="LM4629" s="298"/>
      <c r="LN4629" s="298"/>
      <c r="LO4629" s="298"/>
      <c r="LP4629" s="298"/>
      <c r="LQ4629" s="298"/>
      <c r="LR4629" s="298"/>
      <c r="LS4629" s="298"/>
      <c r="LT4629" s="298"/>
      <c r="LU4629" s="298"/>
      <c r="LV4629" s="298"/>
      <c r="LW4629" s="298"/>
      <c r="LX4629" s="298"/>
      <c r="LY4629" s="298"/>
      <c r="LZ4629" s="298"/>
      <c r="MA4629" s="298"/>
      <c r="MB4629" s="298"/>
      <c r="MC4629" s="298"/>
      <c r="MD4629" s="298"/>
      <c r="ME4629" s="298"/>
      <c r="MF4629" s="298"/>
      <c r="MG4629" s="298"/>
      <c r="MH4629" s="298"/>
      <c r="MI4629" s="298"/>
      <c r="MJ4629" s="298"/>
      <c r="MK4629" s="298"/>
      <c r="ML4629" s="298"/>
      <c r="MM4629" s="298"/>
      <c r="MN4629" s="298"/>
      <c r="MO4629" s="298"/>
      <c r="MP4629" s="298"/>
      <c r="MQ4629" s="298"/>
      <c r="MR4629" s="298"/>
      <c r="MS4629" s="298"/>
      <c r="MT4629" s="298"/>
      <c r="MU4629" s="298"/>
      <c r="MV4629" s="298"/>
      <c r="MW4629" s="298"/>
      <c r="MX4629" s="298"/>
      <c r="MY4629" s="298"/>
      <c r="MZ4629" s="298"/>
      <c r="NA4629" s="298"/>
      <c r="NB4629" s="298"/>
      <c r="NC4629" s="298"/>
      <c r="ND4629" s="298"/>
      <c r="NE4629" s="298"/>
      <c r="NF4629" s="298"/>
      <c r="NG4629" s="298"/>
      <c r="NH4629" s="298"/>
      <c r="NI4629" s="298"/>
      <c r="NJ4629" s="298"/>
      <c r="NK4629" s="298"/>
      <c r="NL4629" s="298"/>
      <c r="NM4629" s="298"/>
      <c r="NN4629" s="298"/>
      <c r="NO4629" s="298"/>
      <c r="NP4629" s="298"/>
      <c r="NQ4629" s="298"/>
      <c r="NR4629" s="298"/>
      <c r="NS4629" s="298"/>
      <c r="NT4629" s="298"/>
      <c r="NU4629" s="298"/>
      <c r="NV4629" s="298"/>
      <c r="NW4629" s="298"/>
      <c r="NX4629" s="298"/>
      <c r="NY4629" s="298"/>
      <c r="NZ4629" s="298"/>
      <c r="OA4629" s="298"/>
      <c r="OB4629" s="298"/>
      <c r="OC4629" s="298"/>
      <c r="OD4629" s="298"/>
      <c r="OE4629" s="298"/>
      <c r="OF4629" s="298"/>
      <c r="OG4629" s="298"/>
      <c r="OH4629" s="298"/>
      <c r="OI4629" s="298"/>
      <c r="OJ4629" s="298"/>
      <c r="OK4629" s="298"/>
      <c r="OL4629" s="298"/>
      <c r="OM4629" s="298"/>
      <c r="ON4629" s="298"/>
      <c r="OO4629" s="298"/>
      <c r="OP4629" s="298"/>
      <c r="OQ4629" s="298"/>
      <c r="OR4629" s="298"/>
      <c r="OS4629" s="298"/>
      <c r="OT4629" s="298"/>
      <c r="OU4629" s="298"/>
      <c r="OV4629" s="298"/>
      <c r="OW4629" s="298"/>
      <c r="OX4629" s="298"/>
      <c r="OY4629" s="298"/>
      <c r="OZ4629" s="298"/>
      <c r="PA4629" s="298"/>
      <c r="PB4629" s="298"/>
      <c r="PC4629" s="298"/>
      <c r="PD4629" s="298"/>
      <c r="PE4629" s="298"/>
      <c r="PF4629" s="298"/>
      <c r="PG4629" s="298"/>
      <c r="PH4629" s="298"/>
      <c r="PI4629" s="298"/>
      <c r="PJ4629" s="298"/>
      <c r="PK4629" s="298"/>
      <c r="PL4629" s="298"/>
      <c r="PM4629" s="298"/>
      <c r="PN4629" s="298"/>
      <c r="PO4629" s="298"/>
      <c r="PP4629" s="298"/>
      <c r="PQ4629" s="298"/>
      <c r="PR4629" s="298"/>
      <c r="PS4629" s="298"/>
      <c r="PT4629" s="298"/>
      <c r="PU4629" s="298"/>
      <c r="PV4629" s="298"/>
      <c r="PW4629" s="298"/>
      <c r="PX4629" s="298"/>
      <c r="PY4629" s="298"/>
      <c r="PZ4629" s="298"/>
      <c r="QA4629" s="298"/>
      <c r="QB4629" s="298"/>
      <c r="QC4629" s="298"/>
      <c r="QD4629" s="298"/>
      <c r="QE4629" s="298"/>
      <c r="QF4629" s="298"/>
      <c r="QG4629" s="298"/>
      <c r="QH4629" s="298"/>
      <c r="QI4629" s="298"/>
      <c r="QJ4629" s="298"/>
      <c r="QK4629" s="298"/>
      <c r="QL4629" s="298"/>
      <c r="QM4629" s="298"/>
      <c r="QN4629" s="298"/>
      <c r="QO4629" s="298"/>
      <c r="QP4629" s="298"/>
      <c r="QQ4629" s="298"/>
      <c r="QR4629" s="298"/>
      <c r="QS4629" s="298"/>
      <c r="QT4629" s="298"/>
      <c r="QU4629" s="298"/>
      <c r="QV4629" s="298"/>
      <c r="QW4629" s="298"/>
      <c r="QX4629" s="298"/>
      <c r="QY4629" s="298"/>
      <c r="QZ4629" s="298"/>
      <c r="RA4629" s="298"/>
      <c r="RB4629" s="298"/>
      <c r="RC4629" s="298"/>
      <c r="RD4629" s="298"/>
      <c r="RE4629" s="298"/>
      <c r="RF4629" s="298"/>
      <c r="RG4629" s="298"/>
      <c r="RH4629" s="298"/>
      <c r="RI4629" s="298"/>
      <c r="RJ4629" s="298"/>
      <c r="RK4629" s="298"/>
      <c r="RL4629" s="298"/>
      <c r="RM4629" s="298"/>
      <c r="RN4629" s="298"/>
      <c r="RO4629" s="298"/>
      <c r="RP4629" s="298"/>
      <c r="RQ4629" s="298"/>
      <c r="RR4629" s="298"/>
      <c r="RS4629" s="298"/>
      <c r="RT4629" s="298"/>
      <c r="RU4629" s="298"/>
      <c r="RV4629" s="298"/>
      <c r="RW4629" s="298"/>
      <c r="RX4629" s="298"/>
      <c r="RY4629" s="298"/>
      <c r="RZ4629" s="298"/>
      <c r="SA4629" s="298"/>
      <c r="SB4629" s="298"/>
      <c r="SC4629" s="298"/>
      <c r="SD4629" s="298"/>
      <c r="SE4629" s="298"/>
      <c r="SF4629" s="298"/>
      <c r="SG4629" s="298"/>
      <c r="SH4629" s="298"/>
      <c r="SI4629" s="298"/>
      <c r="SJ4629" s="298"/>
      <c r="SK4629" s="298"/>
      <c r="SL4629" s="298"/>
      <c r="SM4629" s="298"/>
      <c r="SN4629" s="298"/>
      <c r="SO4629" s="298"/>
      <c r="SP4629" s="298"/>
      <c r="SQ4629" s="298"/>
      <c r="SR4629" s="298"/>
      <c r="SS4629" s="298"/>
      <c r="ST4629" s="298"/>
      <c r="SU4629" s="298"/>
      <c r="SV4629" s="298"/>
      <c r="SW4629" s="298"/>
      <c r="SX4629" s="298"/>
      <c r="SY4629" s="298"/>
      <c r="SZ4629" s="298"/>
      <c r="TA4629" s="298"/>
      <c r="TB4629" s="298"/>
      <c r="TC4629" s="298"/>
      <c r="TD4629" s="298"/>
      <c r="TE4629" s="298"/>
      <c r="TF4629" s="298"/>
      <c r="TG4629" s="298"/>
      <c r="TH4629" s="298"/>
      <c r="TI4629" s="298"/>
      <c r="TJ4629" s="298"/>
      <c r="TK4629" s="298"/>
      <c r="TL4629" s="298"/>
      <c r="TM4629" s="298"/>
      <c r="TN4629" s="298"/>
      <c r="TO4629" s="298"/>
      <c r="TP4629" s="298"/>
      <c r="TQ4629" s="298"/>
      <c r="TR4629" s="298"/>
      <c r="TS4629" s="298"/>
      <c r="TT4629" s="298"/>
      <c r="TU4629" s="298"/>
      <c r="TV4629" s="298"/>
      <c r="TW4629" s="298"/>
      <c r="TX4629" s="298"/>
      <c r="TY4629" s="298"/>
      <c r="TZ4629" s="298"/>
      <c r="UA4629" s="298"/>
      <c r="UB4629" s="298"/>
      <c r="UC4629" s="298"/>
      <c r="UD4629" s="298"/>
      <c r="UE4629" s="298"/>
      <c r="UF4629" s="298"/>
      <c r="UG4629" s="298"/>
      <c r="UH4629" s="298"/>
      <c r="UI4629" s="298"/>
      <c r="UJ4629" s="298"/>
      <c r="UK4629" s="298"/>
      <c r="UL4629" s="298"/>
      <c r="UM4629" s="298"/>
      <c r="UN4629" s="298"/>
      <c r="UO4629" s="298"/>
      <c r="UP4629" s="298"/>
      <c r="UQ4629" s="298"/>
      <c r="UR4629" s="298"/>
      <c r="US4629" s="298"/>
      <c r="UT4629" s="298"/>
      <c r="UU4629" s="298"/>
      <c r="UV4629" s="298"/>
      <c r="UW4629" s="298"/>
      <c r="UX4629" s="298"/>
      <c r="UY4629" s="298"/>
      <c r="UZ4629" s="298"/>
      <c r="VA4629" s="298"/>
      <c r="VB4629" s="298"/>
      <c r="VC4629" s="298"/>
      <c r="VD4629" s="298"/>
      <c r="VE4629" s="298"/>
      <c r="VF4629" s="298"/>
      <c r="VG4629" s="298"/>
      <c r="VH4629" s="298"/>
      <c r="VI4629" s="298"/>
      <c r="VJ4629" s="298"/>
      <c r="VK4629" s="298"/>
      <c r="VL4629" s="298"/>
      <c r="VM4629" s="298"/>
      <c r="VN4629" s="298"/>
      <c r="VO4629" s="298"/>
      <c r="VP4629" s="298"/>
      <c r="VQ4629" s="298"/>
      <c r="VR4629" s="298"/>
      <c r="VS4629" s="298"/>
      <c r="VT4629" s="298"/>
      <c r="VU4629" s="298"/>
      <c r="VV4629" s="298"/>
      <c r="VW4629" s="298"/>
      <c r="VX4629" s="298"/>
      <c r="VY4629" s="298"/>
      <c r="VZ4629" s="298"/>
      <c r="WA4629" s="298"/>
      <c r="WB4629" s="298"/>
      <c r="WC4629" s="298"/>
      <c r="WD4629" s="298"/>
      <c r="WE4629" s="298"/>
      <c r="WF4629" s="298"/>
      <c r="WG4629" s="298"/>
      <c r="WH4629" s="298"/>
      <c r="WI4629" s="298"/>
      <c r="WJ4629" s="298"/>
      <c r="WK4629" s="298"/>
      <c r="WL4629" s="298"/>
      <c r="WM4629" s="298"/>
      <c r="WN4629" s="298"/>
      <c r="WO4629" s="298"/>
      <c r="WP4629" s="298"/>
      <c r="WQ4629" s="298"/>
      <c r="WR4629" s="298"/>
      <c r="WS4629" s="298"/>
      <c r="WT4629" s="298"/>
      <c r="WU4629" s="298"/>
      <c r="WV4629" s="298"/>
      <c r="WW4629" s="298"/>
      <c r="WX4629" s="298"/>
      <c r="WY4629" s="298"/>
      <c r="WZ4629" s="298"/>
      <c r="XA4629" s="298"/>
      <c r="XB4629" s="298"/>
      <c r="XC4629" s="298"/>
      <c r="XD4629" s="298"/>
      <c r="XE4629" s="298"/>
      <c r="XF4629" s="298"/>
      <c r="XG4629" s="298"/>
      <c r="XH4629" s="298"/>
      <c r="XI4629" s="298"/>
      <c r="XJ4629" s="298"/>
      <c r="XK4629" s="298"/>
      <c r="XL4629" s="298"/>
      <c r="XM4629" s="298"/>
      <c r="XN4629" s="298"/>
      <c r="XO4629" s="298"/>
      <c r="XP4629" s="298"/>
      <c r="XQ4629" s="298"/>
      <c r="XR4629" s="298"/>
      <c r="XS4629" s="298"/>
      <c r="XT4629" s="298"/>
      <c r="XU4629" s="298"/>
      <c r="XV4629" s="298"/>
      <c r="XW4629" s="298"/>
      <c r="XX4629" s="298"/>
      <c r="XY4629" s="298"/>
      <c r="XZ4629" s="298"/>
      <c r="YA4629" s="298"/>
      <c r="YB4629" s="298"/>
      <c r="YC4629" s="298"/>
      <c r="YD4629" s="298"/>
      <c r="YE4629" s="298"/>
      <c r="YF4629" s="298"/>
      <c r="YG4629" s="298"/>
      <c r="YH4629" s="298"/>
      <c r="YI4629" s="298"/>
      <c r="YJ4629" s="298"/>
      <c r="YK4629" s="298"/>
      <c r="YL4629" s="298"/>
      <c r="YM4629" s="298"/>
      <c r="YN4629" s="298"/>
      <c r="YO4629" s="298"/>
      <c r="YP4629" s="298"/>
      <c r="YQ4629" s="298"/>
      <c r="YR4629" s="298"/>
      <c r="YS4629" s="298"/>
      <c r="YT4629" s="298"/>
      <c r="YU4629" s="298"/>
      <c r="YV4629" s="298"/>
      <c r="YW4629" s="298"/>
      <c r="YX4629" s="298"/>
      <c r="YY4629" s="298"/>
      <c r="YZ4629" s="298"/>
      <c r="ZA4629" s="298"/>
      <c r="ZB4629" s="298"/>
      <c r="ZC4629" s="298"/>
      <c r="ZD4629" s="298"/>
      <c r="ZE4629" s="298"/>
      <c r="ZF4629" s="298"/>
      <c r="ZG4629" s="298"/>
      <c r="ZH4629" s="298"/>
      <c r="ZI4629" s="298"/>
      <c r="ZJ4629" s="298"/>
      <c r="ZK4629" s="298"/>
      <c r="ZL4629" s="298"/>
      <c r="ZM4629" s="298"/>
      <c r="ZN4629" s="298"/>
      <c r="ZO4629" s="298"/>
      <c r="ZP4629" s="298"/>
      <c r="ZQ4629" s="298"/>
      <c r="ZR4629" s="298"/>
      <c r="ZS4629" s="298"/>
      <c r="ZT4629" s="298"/>
      <c r="ZU4629" s="298"/>
      <c r="ZV4629" s="298"/>
      <c r="ZW4629" s="298"/>
      <c r="ZX4629" s="298"/>
      <c r="ZY4629" s="298"/>
      <c r="ZZ4629" s="298"/>
      <c r="AAA4629" s="298"/>
      <c r="AAB4629" s="298"/>
      <c r="AAC4629" s="298"/>
      <c r="AAD4629" s="298"/>
      <c r="AAE4629" s="298"/>
      <c r="AAF4629" s="298"/>
      <c r="AAG4629" s="298"/>
      <c r="AAH4629" s="298"/>
      <c r="AAI4629" s="298"/>
      <c r="AAJ4629" s="298"/>
      <c r="AAK4629" s="298"/>
      <c r="AAL4629" s="298"/>
      <c r="AAM4629" s="298"/>
      <c r="AAN4629" s="298"/>
      <c r="AAO4629" s="298"/>
      <c r="AAP4629" s="298"/>
      <c r="AAQ4629" s="298"/>
      <c r="AAR4629" s="298"/>
      <c r="AAS4629" s="298"/>
      <c r="AAT4629" s="298"/>
      <c r="AAU4629" s="298"/>
      <c r="AAV4629" s="298"/>
      <c r="AAW4629" s="298"/>
      <c r="AAX4629" s="298"/>
      <c r="AAY4629" s="298"/>
      <c r="AAZ4629" s="298"/>
      <c r="ABA4629" s="298"/>
      <c r="ABB4629" s="298"/>
      <c r="ABC4629" s="298"/>
      <c r="ABD4629" s="298"/>
      <c r="ABE4629" s="298"/>
      <c r="ABF4629" s="298"/>
      <c r="ABG4629" s="298"/>
      <c r="ABH4629" s="298"/>
      <c r="ABI4629" s="298"/>
      <c r="ABJ4629" s="298"/>
      <c r="ABK4629" s="298"/>
      <c r="ABL4629" s="298"/>
      <c r="ABM4629" s="298"/>
      <c r="ABN4629" s="298"/>
      <c r="ABO4629" s="298"/>
      <c r="ABP4629" s="298"/>
      <c r="ABQ4629" s="298"/>
      <c r="ABR4629" s="298"/>
      <c r="ABS4629" s="298"/>
      <c r="ABT4629" s="298"/>
      <c r="ABU4629" s="298"/>
      <c r="ABV4629" s="298"/>
      <c r="ABW4629" s="298"/>
      <c r="ABX4629" s="298"/>
      <c r="ABY4629" s="298"/>
      <c r="ABZ4629" s="298"/>
      <c r="ACA4629" s="298"/>
      <c r="ACB4629" s="298"/>
      <c r="ACC4629" s="298"/>
      <c r="ACD4629" s="298"/>
      <c r="ACE4629" s="298"/>
      <c r="ACF4629" s="298"/>
      <c r="ACG4629" s="298"/>
      <c r="ACH4629" s="298"/>
      <c r="ACI4629" s="298"/>
      <c r="ACJ4629" s="298"/>
      <c r="ACK4629" s="298"/>
      <c r="ACL4629" s="298"/>
      <c r="ACM4629" s="298"/>
      <c r="ACN4629" s="298"/>
      <c r="ACO4629" s="298"/>
      <c r="ACP4629" s="298"/>
      <c r="ACQ4629" s="298"/>
      <c r="ACR4629" s="298"/>
      <c r="ACS4629" s="298"/>
      <c r="ACT4629" s="298"/>
      <c r="ACU4629" s="298"/>
      <c r="ACV4629" s="298"/>
      <c r="ACW4629" s="298"/>
      <c r="ACX4629" s="298"/>
      <c r="ACY4629" s="298"/>
      <c r="ACZ4629" s="298"/>
      <c r="ADA4629" s="298"/>
      <c r="ADB4629" s="298"/>
      <c r="ADC4629" s="298"/>
      <c r="ADD4629" s="298"/>
      <c r="ADE4629" s="298"/>
      <c r="ADF4629" s="298"/>
      <c r="ADG4629" s="298"/>
      <c r="ADH4629" s="298"/>
      <c r="ADI4629" s="298"/>
      <c r="ADJ4629" s="298"/>
      <c r="ADK4629" s="298"/>
      <c r="ADL4629" s="298"/>
      <c r="ADM4629" s="298"/>
      <c r="ADN4629" s="298"/>
      <c r="ADO4629" s="298"/>
      <c r="ADP4629" s="298"/>
      <c r="ADQ4629" s="298"/>
      <c r="ADR4629" s="298"/>
      <c r="ADS4629" s="298"/>
      <c r="ADT4629" s="298"/>
      <c r="ADU4629" s="298"/>
      <c r="ADV4629" s="298"/>
      <c r="ADW4629" s="298"/>
      <c r="ADX4629" s="298"/>
      <c r="ADY4629" s="298"/>
      <c r="ADZ4629" s="298"/>
      <c r="AEA4629" s="298"/>
      <c r="AEB4629" s="298"/>
      <c r="AEC4629" s="298"/>
      <c r="AED4629" s="298"/>
      <c r="AEE4629" s="298"/>
      <c r="AEF4629" s="298"/>
      <c r="AEG4629" s="298"/>
      <c r="AEH4629" s="298"/>
      <c r="AEI4629" s="298"/>
      <c r="AEJ4629" s="298"/>
      <c r="AEK4629" s="298"/>
      <c r="AEL4629" s="298"/>
      <c r="AEM4629" s="298"/>
      <c r="AEN4629" s="298"/>
      <c r="AEO4629" s="298"/>
      <c r="AEP4629" s="298"/>
      <c r="AEQ4629" s="298"/>
      <c r="AER4629" s="298"/>
      <c r="AES4629" s="298"/>
      <c r="AET4629" s="298"/>
      <c r="AEU4629" s="298"/>
      <c r="AEV4629" s="298"/>
      <c r="AEW4629" s="298"/>
      <c r="AEX4629" s="298"/>
      <c r="AEY4629" s="298"/>
      <c r="AEZ4629" s="298"/>
      <c r="AFA4629" s="298"/>
      <c r="AFB4629" s="298"/>
      <c r="AFC4629" s="298"/>
      <c r="AFD4629" s="298"/>
      <c r="AFE4629" s="298"/>
      <c r="AFF4629" s="298"/>
      <c r="AFG4629" s="298"/>
      <c r="AFH4629" s="298"/>
      <c r="AFI4629" s="298"/>
      <c r="AFJ4629" s="298"/>
      <c r="AFK4629" s="298"/>
      <c r="AFL4629" s="298"/>
      <c r="AFM4629" s="298"/>
      <c r="AFN4629" s="298"/>
      <c r="AFO4629" s="298"/>
      <c r="AFP4629" s="298"/>
      <c r="AFQ4629" s="298"/>
      <c r="AFR4629" s="298"/>
      <c r="AFS4629" s="298"/>
      <c r="AFT4629" s="298"/>
      <c r="AFU4629" s="298"/>
      <c r="AFV4629" s="298"/>
      <c r="AFW4629" s="298"/>
      <c r="AFX4629" s="298"/>
      <c r="AFY4629" s="298"/>
      <c r="AFZ4629" s="298"/>
      <c r="AGA4629" s="298"/>
      <c r="AGB4629" s="298"/>
      <c r="AGC4629" s="298"/>
      <c r="AGD4629" s="298"/>
      <c r="AGE4629" s="298"/>
      <c r="AGF4629" s="298"/>
      <c r="AGG4629" s="298"/>
      <c r="AGH4629" s="298"/>
      <c r="AGI4629" s="298"/>
      <c r="AGJ4629" s="298"/>
      <c r="AGK4629" s="298"/>
      <c r="AGL4629" s="298"/>
      <c r="AGM4629" s="298"/>
      <c r="AGN4629" s="298"/>
      <c r="AGO4629" s="298"/>
      <c r="AGP4629" s="298"/>
      <c r="AGQ4629" s="298"/>
      <c r="AGR4629" s="298"/>
      <c r="AGS4629" s="298"/>
      <c r="AGT4629" s="298"/>
      <c r="AGU4629" s="298"/>
      <c r="AGV4629" s="298"/>
      <c r="AGW4629" s="298"/>
      <c r="AGX4629" s="298"/>
      <c r="AGY4629" s="298"/>
      <c r="AGZ4629" s="298"/>
      <c r="AHA4629" s="298"/>
      <c r="AHB4629" s="298"/>
      <c r="AHC4629" s="298"/>
      <c r="AHD4629" s="298"/>
      <c r="AHE4629" s="298"/>
      <c r="AHF4629" s="298"/>
      <c r="AHG4629" s="298"/>
      <c r="AHH4629" s="298"/>
      <c r="AHI4629" s="298"/>
      <c r="AHJ4629" s="298"/>
      <c r="AHK4629" s="298"/>
      <c r="AHL4629" s="298"/>
      <c r="AHM4629" s="298"/>
      <c r="AHN4629" s="298"/>
      <c r="AHO4629" s="298"/>
      <c r="AHP4629" s="298"/>
      <c r="AHQ4629" s="298"/>
      <c r="AHR4629" s="298"/>
      <c r="AHS4629" s="298"/>
      <c r="AHT4629" s="298"/>
      <c r="AHU4629" s="298"/>
      <c r="AHV4629" s="298"/>
      <c r="AHW4629" s="298"/>
      <c r="AHX4629" s="298"/>
      <c r="AHY4629" s="298"/>
      <c r="AHZ4629" s="298"/>
      <c r="AIA4629" s="298"/>
      <c r="AIB4629" s="298"/>
      <c r="AIC4629" s="298"/>
      <c r="AID4629" s="298"/>
      <c r="AIE4629" s="298"/>
      <c r="AIF4629" s="298"/>
      <c r="AIG4629" s="298"/>
      <c r="AIH4629" s="298"/>
      <c r="AII4629" s="298"/>
      <c r="AIJ4629" s="298"/>
      <c r="AIK4629" s="298"/>
      <c r="AIL4629" s="298"/>
      <c r="AIM4629" s="298"/>
      <c r="AIN4629" s="298"/>
      <c r="AIO4629" s="298"/>
      <c r="AIP4629" s="298"/>
      <c r="AIQ4629" s="298"/>
      <c r="AIR4629" s="298"/>
      <c r="AIS4629" s="298"/>
      <c r="AIT4629" s="298"/>
      <c r="AIU4629" s="298"/>
      <c r="AIV4629" s="298"/>
      <c r="AIW4629" s="298"/>
      <c r="AIX4629" s="298"/>
      <c r="AIY4629" s="298"/>
      <c r="AIZ4629" s="298"/>
      <c r="AJA4629" s="298"/>
      <c r="AJB4629" s="298"/>
      <c r="AJC4629" s="298"/>
      <c r="AJD4629" s="298"/>
      <c r="AJE4629" s="298"/>
      <c r="AJF4629" s="298"/>
      <c r="AJG4629" s="298"/>
      <c r="AJH4629" s="298"/>
      <c r="AJI4629" s="298"/>
      <c r="AJJ4629" s="298"/>
      <c r="AJK4629" s="298"/>
      <c r="AJL4629" s="298"/>
      <c r="AJM4629" s="298"/>
      <c r="AJN4629" s="298"/>
      <c r="AJO4629" s="298"/>
      <c r="AJP4629" s="298"/>
      <c r="AJQ4629" s="298"/>
      <c r="AJR4629" s="298"/>
      <c r="AJS4629" s="298"/>
      <c r="AJT4629" s="298"/>
      <c r="AJU4629" s="298"/>
      <c r="AJV4629" s="298"/>
      <c r="AJW4629" s="298"/>
      <c r="AJX4629" s="298"/>
      <c r="AJY4629" s="298"/>
      <c r="AJZ4629" s="298"/>
      <c r="AKA4629" s="298"/>
      <c r="AKB4629" s="298"/>
      <c r="AKC4629" s="298"/>
      <c r="AKD4629" s="298"/>
      <c r="AKE4629" s="298"/>
      <c r="AKF4629" s="298"/>
      <c r="AKG4629" s="298"/>
      <c r="AKH4629" s="298"/>
      <c r="AKI4629" s="298"/>
      <c r="AKJ4629" s="298"/>
      <c r="AKK4629" s="298"/>
      <c r="AKL4629" s="298"/>
      <c r="AKM4629" s="298"/>
      <c r="AKN4629" s="298"/>
      <c r="AKO4629" s="298"/>
      <c r="AKP4629" s="298"/>
      <c r="AKQ4629" s="298"/>
      <c r="AKR4629" s="298"/>
      <c r="AKS4629" s="298"/>
      <c r="AKT4629" s="298"/>
      <c r="AKU4629" s="298"/>
      <c r="AKV4629" s="298"/>
      <c r="AKW4629" s="298"/>
      <c r="AKX4629" s="298"/>
      <c r="AKY4629" s="298"/>
      <c r="AKZ4629" s="298"/>
      <c r="ALA4629" s="298"/>
      <c r="ALB4629" s="298"/>
      <c r="ALC4629" s="298"/>
      <c r="ALD4629" s="298"/>
      <c r="ALE4629" s="298"/>
      <c r="ALF4629" s="298"/>
      <c r="ALG4629" s="298"/>
      <c r="ALH4629" s="298"/>
      <c r="ALI4629" s="298"/>
      <c r="ALJ4629" s="298"/>
      <c r="ALK4629" s="298"/>
      <c r="ALL4629" s="298"/>
      <c r="ALM4629" s="298"/>
      <c r="ALN4629" s="298"/>
      <c r="ALO4629" s="298"/>
      <c r="ALP4629" s="298"/>
      <c r="ALQ4629" s="298"/>
      <c r="ALR4629" s="298"/>
      <c r="ALS4629" s="298"/>
      <c r="ALT4629" s="298"/>
      <c r="ALU4629" s="298"/>
      <c r="ALV4629" s="298"/>
      <c r="ALW4629" s="298"/>
      <c r="ALX4629" s="298"/>
      <c r="ALY4629" s="298"/>
      <c r="ALZ4629" s="298"/>
      <c r="AMA4629" s="298"/>
      <c r="AMB4629" s="298"/>
      <c r="AMC4629" s="298"/>
      <c r="AMD4629" s="298"/>
      <c r="AME4629" s="298"/>
      <c r="AMF4629" s="298"/>
      <c r="AMG4629" s="298"/>
      <c r="AMH4629" s="298"/>
      <c r="AMI4629" s="298"/>
      <c r="AMJ4629" s="298"/>
      <c r="AMK4629" s="298"/>
      <c r="AML4629" s="298"/>
      <c r="AMM4629" s="298"/>
      <c r="AMN4629" s="298"/>
      <c r="AMO4629" s="298"/>
      <c r="AMP4629" s="298"/>
      <c r="AMQ4629" s="298"/>
      <c r="AMR4629" s="298"/>
      <c r="AMS4629" s="298"/>
      <c r="AMT4629" s="298"/>
      <c r="AMU4629" s="298"/>
      <c r="AMV4629" s="298"/>
      <c r="AMW4629" s="298"/>
      <c r="AMX4629" s="298"/>
      <c r="AMY4629" s="298"/>
      <c r="AMZ4629" s="298"/>
      <c r="ANA4629" s="298"/>
      <c r="ANB4629" s="298"/>
      <c r="ANC4629" s="298"/>
      <c r="AND4629" s="298"/>
      <c r="ANE4629" s="298"/>
      <c r="ANF4629" s="298"/>
      <c r="ANG4629" s="298"/>
      <c r="ANH4629" s="298"/>
      <c r="ANI4629" s="298"/>
      <c r="ANJ4629" s="298"/>
      <c r="ANK4629" s="298"/>
      <c r="ANL4629" s="298"/>
      <c r="ANM4629" s="298"/>
      <c r="ANN4629" s="298"/>
      <c r="ANO4629" s="298"/>
      <c r="ANP4629" s="298"/>
      <c r="ANQ4629" s="298"/>
      <c r="ANR4629" s="298"/>
      <c r="ANS4629" s="298"/>
      <c r="ANT4629" s="298"/>
      <c r="ANU4629" s="298"/>
      <c r="ANV4629" s="298"/>
      <c r="ANW4629" s="298"/>
      <c r="ANX4629" s="298"/>
      <c r="ANY4629" s="298"/>
      <c r="ANZ4629" s="298"/>
      <c r="AOA4629" s="298"/>
      <c r="AOB4629" s="298"/>
      <c r="AOC4629" s="298"/>
      <c r="AOD4629" s="298"/>
      <c r="AOE4629" s="298"/>
      <c r="AOF4629" s="298"/>
      <c r="AOG4629" s="298"/>
      <c r="AOH4629" s="298"/>
      <c r="AOI4629" s="298"/>
      <c r="AOJ4629" s="298"/>
      <c r="AOK4629" s="298"/>
      <c r="AOL4629" s="298"/>
      <c r="AOM4629" s="298"/>
      <c r="AON4629" s="298"/>
      <c r="AOO4629" s="298"/>
      <c r="AOP4629" s="298"/>
      <c r="AOQ4629" s="298"/>
      <c r="AOR4629" s="298"/>
      <c r="AOS4629" s="298"/>
      <c r="AOT4629" s="298"/>
      <c r="AOU4629" s="298"/>
      <c r="AOV4629" s="298"/>
      <c r="AOW4629" s="298"/>
      <c r="AOX4629" s="298"/>
      <c r="AOY4629" s="298"/>
      <c r="AOZ4629" s="298"/>
      <c r="APA4629" s="298"/>
      <c r="APB4629" s="298"/>
      <c r="APC4629" s="298"/>
      <c r="APD4629" s="298"/>
      <c r="APE4629" s="298"/>
      <c r="APF4629" s="298"/>
      <c r="APG4629" s="298"/>
      <c r="APH4629" s="298"/>
      <c r="API4629" s="298"/>
      <c r="APJ4629" s="298"/>
      <c r="APK4629" s="298"/>
      <c r="APL4629" s="298"/>
      <c r="APM4629" s="298"/>
      <c r="APN4629" s="298"/>
      <c r="APO4629" s="298"/>
      <c r="APP4629" s="298"/>
      <c r="APQ4629" s="298"/>
      <c r="APR4629" s="298"/>
      <c r="APS4629" s="298"/>
      <c r="APT4629" s="298"/>
      <c r="APU4629" s="298"/>
      <c r="APV4629" s="298"/>
      <c r="APW4629" s="298"/>
      <c r="APX4629" s="298"/>
      <c r="APY4629" s="298"/>
      <c r="APZ4629" s="298"/>
      <c r="AQA4629" s="298"/>
      <c r="AQB4629" s="298"/>
      <c r="AQC4629" s="298"/>
      <c r="AQD4629" s="298"/>
      <c r="AQE4629" s="298"/>
      <c r="AQF4629" s="298"/>
      <c r="AQG4629" s="298"/>
      <c r="AQH4629" s="298"/>
      <c r="AQI4629" s="298"/>
      <c r="AQJ4629" s="298"/>
      <c r="AQK4629" s="298"/>
      <c r="AQL4629" s="298"/>
      <c r="AQM4629" s="298"/>
      <c r="AQN4629" s="298"/>
      <c r="AQO4629" s="298"/>
      <c r="AQP4629" s="298"/>
      <c r="AQQ4629" s="298"/>
      <c r="AQR4629" s="298"/>
      <c r="AQS4629" s="298"/>
      <c r="AQT4629" s="298"/>
      <c r="AQU4629" s="298"/>
      <c r="AQV4629" s="298"/>
      <c r="AQW4629" s="298"/>
      <c r="AQX4629" s="298"/>
      <c r="AQY4629" s="298"/>
      <c r="AQZ4629" s="298"/>
      <c r="ARA4629" s="298"/>
      <c r="ARB4629" s="298"/>
      <c r="ARC4629" s="298"/>
      <c r="ARD4629" s="298"/>
      <c r="ARE4629" s="298"/>
      <c r="ARF4629" s="298"/>
      <c r="ARG4629" s="298"/>
      <c r="ARH4629" s="298"/>
      <c r="ARI4629" s="298"/>
      <c r="ARJ4629" s="298"/>
      <c r="ARK4629" s="298"/>
      <c r="ARL4629" s="298"/>
      <c r="ARM4629" s="298"/>
      <c r="ARN4629" s="298"/>
      <c r="ARO4629" s="298"/>
      <c r="ARP4629" s="298"/>
      <c r="ARQ4629" s="298"/>
      <c r="ARR4629" s="298"/>
      <c r="ARS4629" s="298"/>
      <c r="ART4629" s="298"/>
      <c r="ARU4629" s="298"/>
      <c r="ARV4629" s="298"/>
      <c r="ARW4629" s="298"/>
      <c r="ARX4629" s="298"/>
      <c r="ARY4629" s="298"/>
      <c r="ARZ4629" s="298"/>
      <c r="ASA4629" s="298"/>
      <c r="ASB4629" s="298"/>
      <c r="ASC4629" s="298"/>
      <c r="ASD4629" s="298"/>
      <c r="ASE4629" s="298"/>
      <c r="ASF4629" s="298"/>
      <c r="ASG4629" s="298"/>
      <c r="ASH4629" s="298"/>
      <c r="ASI4629" s="298"/>
      <c r="ASJ4629" s="298"/>
      <c r="ASK4629" s="298"/>
      <c r="ASL4629" s="298"/>
      <c r="ASM4629" s="298"/>
      <c r="ASN4629" s="298"/>
      <c r="ASO4629" s="298"/>
      <c r="ASP4629" s="298"/>
      <c r="ASQ4629" s="298"/>
      <c r="ASR4629" s="298"/>
      <c r="ASS4629" s="298"/>
      <c r="AST4629" s="298"/>
      <c r="ASU4629" s="298"/>
      <c r="ASV4629" s="298"/>
      <c r="ASW4629" s="298"/>
      <c r="ASX4629" s="298"/>
      <c r="ASY4629" s="298"/>
      <c r="ASZ4629" s="298"/>
      <c r="ATA4629" s="298"/>
      <c r="ATB4629" s="298"/>
      <c r="ATC4629" s="298"/>
      <c r="ATD4629" s="298"/>
      <c r="ATE4629" s="298"/>
      <c r="ATF4629" s="298"/>
      <c r="ATG4629" s="298"/>
      <c r="ATH4629" s="298"/>
      <c r="ATI4629" s="298"/>
      <c r="ATJ4629" s="298"/>
      <c r="ATK4629" s="298"/>
      <c r="ATL4629" s="298"/>
      <c r="ATM4629" s="298"/>
      <c r="ATN4629" s="298"/>
      <c r="ATO4629" s="298"/>
      <c r="ATP4629" s="298"/>
      <c r="ATQ4629" s="298"/>
      <c r="ATR4629" s="298"/>
      <c r="ATS4629" s="298"/>
      <c r="ATT4629" s="298"/>
      <c r="ATU4629" s="298"/>
      <c r="ATV4629" s="298"/>
      <c r="ATW4629" s="298"/>
      <c r="ATX4629" s="298"/>
      <c r="ATY4629" s="298"/>
      <c r="ATZ4629" s="298"/>
      <c r="AUA4629" s="298"/>
      <c r="AUB4629" s="298"/>
      <c r="AUC4629" s="298"/>
      <c r="AUD4629" s="298"/>
      <c r="AUE4629" s="298"/>
      <c r="AUF4629" s="298"/>
      <c r="AUG4629" s="298"/>
      <c r="AUH4629" s="298"/>
      <c r="AUI4629" s="298"/>
      <c r="AUJ4629" s="298"/>
      <c r="AUK4629" s="298"/>
      <c r="AUL4629" s="298"/>
      <c r="AUM4629" s="298"/>
      <c r="AUN4629" s="298"/>
      <c r="AUO4629" s="298"/>
      <c r="AUP4629" s="298"/>
      <c r="AUQ4629" s="298"/>
      <c r="AUR4629" s="298"/>
      <c r="AUS4629" s="298"/>
      <c r="AUT4629" s="298"/>
      <c r="AUU4629" s="298"/>
      <c r="AUV4629" s="298"/>
      <c r="AUW4629" s="298"/>
      <c r="AUX4629" s="298"/>
      <c r="AUY4629" s="298"/>
      <c r="AUZ4629" s="298"/>
      <c r="AVA4629" s="298"/>
      <c r="AVB4629" s="298"/>
      <c r="AVC4629" s="298"/>
      <c r="AVD4629" s="298"/>
      <c r="AVE4629" s="298"/>
      <c r="AVF4629" s="298"/>
      <c r="AVG4629" s="298"/>
      <c r="AVH4629" s="298"/>
      <c r="AVI4629" s="298"/>
      <c r="AVJ4629" s="298"/>
      <c r="AVK4629" s="298"/>
      <c r="AVL4629" s="298"/>
      <c r="AVM4629" s="298"/>
      <c r="AVN4629" s="298"/>
      <c r="AVO4629" s="298"/>
      <c r="AVP4629" s="298"/>
      <c r="AVQ4629" s="298"/>
      <c r="AVR4629" s="298"/>
      <c r="AVS4629" s="298"/>
      <c r="AVT4629" s="298"/>
      <c r="AVU4629" s="298"/>
      <c r="AVV4629" s="298"/>
      <c r="AVW4629" s="298"/>
      <c r="AVX4629" s="298"/>
      <c r="AVY4629" s="298"/>
      <c r="AVZ4629" s="298"/>
      <c r="AWA4629" s="298"/>
      <c r="AWB4629" s="298"/>
      <c r="AWC4629" s="298"/>
      <c r="AWD4629" s="298"/>
      <c r="AWE4629" s="298"/>
      <c r="AWF4629" s="298"/>
      <c r="AWG4629" s="298"/>
      <c r="AWH4629" s="298"/>
      <c r="AWI4629" s="298"/>
      <c r="AWJ4629" s="298"/>
      <c r="AWK4629" s="298"/>
      <c r="AWL4629" s="298"/>
      <c r="AWM4629" s="298"/>
      <c r="AWN4629" s="298"/>
      <c r="AWO4629" s="298"/>
      <c r="AWP4629" s="298"/>
      <c r="AWQ4629" s="298"/>
      <c r="AWR4629" s="298"/>
      <c r="AWS4629" s="298"/>
      <c r="AWT4629" s="298"/>
      <c r="AWU4629" s="298"/>
      <c r="AWV4629" s="298"/>
      <c r="AWW4629" s="298"/>
      <c r="AWX4629" s="298"/>
      <c r="AWY4629" s="298"/>
      <c r="AWZ4629" s="298"/>
      <c r="AXA4629" s="298"/>
      <c r="AXB4629" s="298"/>
      <c r="AXC4629" s="298"/>
      <c r="AXD4629" s="298"/>
      <c r="AXE4629" s="298"/>
      <c r="AXF4629" s="298"/>
      <c r="AXG4629" s="298"/>
      <c r="AXH4629" s="298"/>
      <c r="AXI4629" s="298"/>
      <c r="AXJ4629" s="298"/>
      <c r="AXK4629" s="298"/>
      <c r="AXL4629" s="298"/>
      <c r="AXM4629" s="298"/>
      <c r="AXN4629" s="298"/>
      <c r="AXO4629" s="298"/>
      <c r="AXP4629" s="298"/>
      <c r="AXQ4629" s="298"/>
      <c r="AXR4629" s="298"/>
      <c r="AXS4629" s="298"/>
      <c r="AXT4629" s="298"/>
      <c r="AXU4629" s="298"/>
      <c r="AXV4629" s="298"/>
      <c r="AXW4629" s="298"/>
      <c r="AXX4629" s="298"/>
      <c r="AXY4629" s="298"/>
      <c r="AXZ4629" s="298"/>
      <c r="AYA4629" s="298"/>
      <c r="AYB4629" s="298"/>
      <c r="AYC4629" s="298"/>
      <c r="AYD4629" s="298"/>
      <c r="AYE4629" s="298"/>
      <c r="AYF4629" s="298"/>
      <c r="AYG4629" s="298"/>
      <c r="AYH4629" s="298"/>
      <c r="AYI4629" s="298"/>
      <c r="AYJ4629" s="298"/>
      <c r="AYK4629" s="298"/>
      <c r="AYL4629" s="298"/>
      <c r="AYM4629" s="298"/>
      <c r="AYN4629" s="298"/>
      <c r="AYO4629" s="298"/>
      <c r="AYP4629" s="298"/>
      <c r="AYQ4629" s="298"/>
      <c r="AYR4629" s="298"/>
      <c r="AYS4629" s="298"/>
      <c r="AYT4629" s="298"/>
      <c r="AYU4629" s="298"/>
      <c r="AYV4629" s="298"/>
      <c r="AYW4629" s="298"/>
      <c r="AYX4629" s="298"/>
      <c r="AYY4629" s="298"/>
      <c r="AYZ4629" s="298"/>
      <c r="AZA4629" s="298"/>
      <c r="AZB4629" s="298"/>
      <c r="AZC4629" s="298"/>
      <c r="AZD4629" s="298"/>
      <c r="AZE4629" s="298"/>
      <c r="AZF4629" s="298"/>
      <c r="AZG4629" s="298"/>
      <c r="AZH4629" s="298"/>
      <c r="AZI4629" s="298"/>
      <c r="AZJ4629" s="298"/>
      <c r="AZK4629" s="298"/>
      <c r="AZL4629" s="298"/>
      <c r="AZM4629" s="298"/>
      <c r="AZN4629" s="298"/>
      <c r="AZO4629" s="298"/>
      <c r="AZP4629" s="298"/>
      <c r="AZQ4629" s="298"/>
      <c r="AZR4629" s="298"/>
      <c r="AZS4629" s="298"/>
      <c r="AZT4629" s="298"/>
      <c r="AZU4629" s="298"/>
      <c r="AZV4629" s="298"/>
      <c r="AZW4629" s="298"/>
      <c r="AZX4629" s="298"/>
      <c r="AZY4629" s="298"/>
      <c r="AZZ4629" s="298"/>
      <c r="BAA4629" s="298"/>
      <c r="BAB4629" s="298"/>
      <c r="BAC4629" s="298"/>
      <c r="BAD4629" s="298"/>
      <c r="BAE4629" s="298"/>
      <c r="BAF4629" s="298"/>
      <c r="BAG4629" s="298"/>
      <c r="BAH4629" s="298"/>
      <c r="BAI4629" s="298"/>
      <c r="BAJ4629" s="298"/>
      <c r="BAK4629" s="298"/>
      <c r="BAL4629" s="298"/>
      <c r="BAM4629" s="298"/>
      <c r="BAN4629" s="298"/>
      <c r="BAO4629" s="298"/>
      <c r="BAP4629" s="298"/>
      <c r="BAQ4629" s="298"/>
      <c r="BAR4629" s="298"/>
      <c r="BAS4629" s="298"/>
      <c r="BAT4629" s="298"/>
      <c r="BAU4629" s="298"/>
      <c r="BAV4629" s="298"/>
      <c r="BAW4629" s="298"/>
      <c r="BAX4629" s="298"/>
      <c r="BAY4629" s="298"/>
      <c r="BAZ4629" s="298"/>
      <c r="BBA4629" s="298"/>
      <c r="BBB4629" s="298"/>
      <c r="BBC4629" s="298"/>
      <c r="BBD4629" s="298"/>
      <c r="BBE4629" s="298"/>
      <c r="BBF4629" s="298"/>
      <c r="BBG4629" s="298"/>
      <c r="BBH4629" s="298"/>
      <c r="BBI4629" s="298"/>
      <c r="BBJ4629" s="298"/>
      <c r="BBK4629" s="298"/>
      <c r="BBL4629" s="298"/>
      <c r="BBM4629" s="298"/>
      <c r="BBN4629" s="298"/>
      <c r="BBO4629" s="298"/>
      <c r="BBP4629" s="298"/>
      <c r="BBQ4629" s="298"/>
      <c r="BBR4629" s="298"/>
      <c r="BBS4629" s="298"/>
      <c r="BBT4629" s="298"/>
      <c r="BBU4629" s="298"/>
      <c r="BBV4629" s="298"/>
      <c r="BBW4629" s="298"/>
      <c r="BBX4629" s="298"/>
      <c r="BBY4629" s="298"/>
      <c r="BBZ4629" s="298"/>
      <c r="BCA4629" s="298"/>
      <c r="BCB4629" s="298"/>
      <c r="BCC4629" s="298"/>
      <c r="BCD4629" s="298"/>
      <c r="BCE4629" s="298"/>
      <c r="BCF4629" s="298"/>
      <c r="BCG4629" s="298"/>
      <c r="BCH4629" s="298"/>
      <c r="BCI4629" s="298"/>
      <c r="BCJ4629" s="298"/>
      <c r="BCK4629" s="298"/>
      <c r="BCL4629" s="298"/>
      <c r="BCM4629" s="298"/>
      <c r="BCN4629" s="298"/>
      <c r="BCO4629" s="298"/>
      <c r="BCP4629" s="298"/>
      <c r="BCQ4629" s="298"/>
      <c r="BCR4629" s="298"/>
      <c r="BCS4629" s="298"/>
      <c r="BCT4629" s="298"/>
      <c r="BCU4629" s="298"/>
      <c r="BCV4629" s="298"/>
      <c r="BCW4629" s="298"/>
      <c r="BCX4629" s="298"/>
      <c r="BCY4629" s="298"/>
      <c r="BCZ4629" s="298"/>
      <c r="BDA4629" s="298"/>
      <c r="BDB4629" s="298"/>
      <c r="BDC4629" s="298"/>
      <c r="BDD4629" s="298"/>
      <c r="BDE4629" s="298"/>
      <c r="BDF4629" s="298"/>
      <c r="BDG4629" s="298"/>
      <c r="BDH4629" s="298"/>
      <c r="BDI4629" s="298"/>
      <c r="BDJ4629" s="298"/>
      <c r="BDK4629" s="298"/>
      <c r="BDL4629" s="298"/>
      <c r="BDM4629" s="298"/>
      <c r="BDN4629" s="298"/>
      <c r="BDO4629" s="298"/>
      <c r="BDP4629" s="298"/>
      <c r="BDQ4629" s="298"/>
      <c r="BDR4629" s="298"/>
      <c r="BDS4629" s="298"/>
      <c r="BDT4629" s="298"/>
      <c r="BDU4629" s="298"/>
      <c r="BDV4629" s="298"/>
      <c r="BDW4629" s="298"/>
      <c r="BDX4629" s="298"/>
      <c r="BDY4629" s="298"/>
      <c r="BDZ4629" s="298"/>
      <c r="BEA4629" s="298"/>
      <c r="BEB4629" s="298"/>
      <c r="BEC4629" s="298"/>
      <c r="BED4629" s="298"/>
      <c r="BEE4629" s="298"/>
      <c r="BEF4629" s="298"/>
      <c r="BEG4629" s="298"/>
      <c r="BEH4629" s="298"/>
      <c r="BEI4629" s="298"/>
      <c r="BEJ4629" s="298"/>
      <c r="BEK4629" s="298"/>
      <c r="BEL4629" s="298"/>
      <c r="BEM4629" s="298"/>
      <c r="BEN4629" s="298"/>
      <c r="BEO4629" s="298"/>
      <c r="BEP4629" s="298"/>
      <c r="BEQ4629" s="298"/>
      <c r="BER4629" s="298"/>
      <c r="BES4629" s="298"/>
      <c r="BET4629" s="298"/>
      <c r="BEU4629" s="298"/>
      <c r="BEV4629" s="298"/>
      <c r="BEW4629" s="298"/>
      <c r="BEX4629" s="298"/>
      <c r="BEY4629" s="298"/>
      <c r="BEZ4629" s="298"/>
      <c r="BFA4629" s="298"/>
      <c r="BFB4629" s="298"/>
      <c r="BFC4629" s="298"/>
      <c r="BFD4629" s="298"/>
      <c r="BFE4629" s="298"/>
      <c r="BFF4629" s="298"/>
      <c r="BFG4629" s="298"/>
      <c r="BFH4629" s="298"/>
      <c r="BFI4629" s="298"/>
      <c r="BFJ4629" s="298"/>
      <c r="BFK4629" s="298"/>
      <c r="BFL4629" s="298"/>
      <c r="BFM4629" s="298"/>
      <c r="BFN4629" s="298"/>
      <c r="BFO4629" s="298"/>
      <c r="BFP4629" s="298"/>
      <c r="BFQ4629" s="298"/>
      <c r="BFR4629" s="298"/>
      <c r="BFS4629" s="298"/>
      <c r="BFT4629" s="298"/>
      <c r="BFU4629" s="298"/>
      <c r="BFV4629" s="298"/>
      <c r="BFW4629" s="298"/>
      <c r="BFX4629" s="298"/>
      <c r="BFY4629" s="298"/>
      <c r="BFZ4629" s="298"/>
      <c r="BGA4629" s="298"/>
      <c r="BGB4629" s="298"/>
      <c r="BGC4629" s="298"/>
      <c r="BGD4629" s="298"/>
      <c r="BGE4629" s="298"/>
      <c r="BGF4629" s="298"/>
      <c r="BGG4629" s="298"/>
      <c r="BGH4629" s="298"/>
      <c r="BGI4629" s="298"/>
      <c r="BGJ4629" s="298"/>
      <c r="BGK4629" s="298"/>
      <c r="BGL4629" s="298"/>
      <c r="BGM4629" s="298"/>
      <c r="BGN4629" s="298"/>
      <c r="BGO4629" s="298"/>
      <c r="BGP4629" s="298"/>
      <c r="BGQ4629" s="298"/>
      <c r="BGR4629" s="298"/>
      <c r="BGS4629" s="298"/>
      <c r="BGT4629" s="298"/>
      <c r="BGU4629" s="298"/>
      <c r="BGV4629" s="298"/>
      <c r="BGW4629" s="298"/>
      <c r="BGX4629" s="298"/>
      <c r="BGY4629" s="298"/>
      <c r="BGZ4629" s="298"/>
      <c r="BHA4629" s="298"/>
      <c r="BHB4629" s="298"/>
      <c r="BHC4629" s="298"/>
      <c r="BHD4629" s="298"/>
      <c r="BHE4629" s="298"/>
      <c r="BHF4629" s="298"/>
      <c r="BHG4629" s="298"/>
      <c r="BHH4629" s="298"/>
      <c r="BHI4629" s="298"/>
      <c r="BHJ4629" s="298"/>
      <c r="BHK4629" s="298"/>
      <c r="BHL4629" s="298"/>
      <c r="BHM4629" s="298"/>
      <c r="BHN4629" s="298"/>
      <c r="BHO4629" s="298"/>
      <c r="BHP4629" s="298"/>
      <c r="BHQ4629" s="298"/>
      <c r="BHR4629" s="298"/>
      <c r="BHS4629" s="298"/>
      <c r="BHT4629" s="298"/>
      <c r="BHU4629" s="298"/>
      <c r="BHV4629" s="298"/>
      <c r="BHW4629" s="298"/>
      <c r="BHX4629" s="298"/>
      <c r="BHY4629" s="298"/>
      <c r="BHZ4629" s="298"/>
      <c r="BIA4629" s="298"/>
      <c r="BIB4629" s="298"/>
      <c r="BIC4629" s="298"/>
      <c r="BID4629" s="298"/>
      <c r="BIE4629" s="298"/>
      <c r="BIF4629" s="298"/>
      <c r="BIG4629" s="298"/>
      <c r="BIH4629" s="298"/>
      <c r="BII4629" s="298"/>
      <c r="BIJ4629" s="298"/>
      <c r="BIK4629" s="298"/>
      <c r="BIL4629" s="298"/>
      <c r="BIM4629" s="298"/>
      <c r="BIN4629" s="298"/>
      <c r="BIO4629" s="298"/>
      <c r="BIP4629" s="298"/>
      <c r="BIQ4629" s="298"/>
      <c r="BIR4629" s="298"/>
      <c r="BIS4629" s="298"/>
      <c r="BIT4629" s="298"/>
      <c r="BIU4629" s="298"/>
      <c r="BIV4629" s="298"/>
      <c r="BIW4629" s="298"/>
      <c r="BIX4629" s="298"/>
      <c r="BIY4629" s="298"/>
      <c r="BIZ4629" s="298"/>
      <c r="BJA4629" s="298"/>
      <c r="BJB4629" s="298"/>
      <c r="BJC4629" s="298"/>
      <c r="BJD4629" s="298"/>
      <c r="BJE4629" s="298"/>
      <c r="BJF4629" s="298"/>
      <c r="BJG4629" s="298"/>
      <c r="BJH4629" s="298"/>
      <c r="BJI4629" s="298"/>
      <c r="BJJ4629" s="298"/>
      <c r="BJK4629" s="298"/>
      <c r="BJL4629" s="298"/>
      <c r="BJM4629" s="298"/>
      <c r="BJN4629" s="298"/>
      <c r="BJO4629" s="298"/>
      <c r="BJP4629" s="298"/>
      <c r="BJQ4629" s="298"/>
      <c r="BJR4629" s="298"/>
      <c r="BJS4629" s="298"/>
      <c r="BJT4629" s="298"/>
      <c r="BJU4629" s="298"/>
      <c r="BJV4629" s="298"/>
      <c r="BJW4629" s="298"/>
      <c r="BJX4629" s="298"/>
      <c r="BJY4629" s="298"/>
      <c r="BJZ4629" s="298"/>
      <c r="BKA4629" s="298"/>
      <c r="BKB4629" s="298"/>
      <c r="BKC4629" s="298"/>
      <c r="BKD4629" s="298"/>
      <c r="BKE4629" s="298"/>
      <c r="BKF4629" s="298"/>
      <c r="BKG4629" s="298"/>
      <c r="BKH4629" s="298"/>
      <c r="BKI4629" s="298"/>
      <c r="BKJ4629" s="298"/>
      <c r="BKK4629" s="298"/>
      <c r="BKL4629" s="298"/>
      <c r="BKM4629" s="298"/>
      <c r="BKN4629" s="298"/>
      <c r="BKO4629" s="298"/>
      <c r="BKP4629" s="298"/>
      <c r="BKQ4629" s="298"/>
      <c r="BKR4629" s="298"/>
      <c r="BKS4629" s="298"/>
      <c r="BKT4629" s="298"/>
      <c r="BKU4629" s="298"/>
      <c r="BKV4629" s="298"/>
      <c r="BKW4629" s="298"/>
      <c r="BKX4629" s="298"/>
      <c r="BKY4629" s="298"/>
      <c r="BKZ4629" s="298"/>
      <c r="BLA4629" s="298"/>
      <c r="BLB4629" s="298"/>
      <c r="BLC4629" s="298"/>
      <c r="BLD4629" s="298"/>
      <c r="BLE4629" s="298"/>
      <c r="BLF4629" s="298"/>
      <c r="BLG4629" s="298"/>
      <c r="BLH4629" s="298"/>
      <c r="BLI4629" s="298"/>
      <c r="BLJ4629" s="298"/>
      <c r="BLK4629" s="298"/>
      <c r="BLL4629" s="298"/>
      <c r="BLM4629" s="298"/>
      <c r="BLN4629" s="298"/>
      <c r="BLO4629" s="298"/>
      <c r="BLP4629" s="298"/>
      <c r="BLQ4629" s="298"/>
      <c r="BLR4629" s="298"/>
      <c r="BLS4629" s="298"/>
      <c r="BLT4629" s="298"/>
      <c r="BLU4629" s="298"/>
      <c r="BLV4629" s="298"/>
      <c r="BLW4629" s="298"/>
      <c r="BLX4629" s="298"/>
      <c r="BLY4629" s="298"/>
      <c r="BLZ4629" s="298"/>
      <c r="BMA4629" s="298"/>
      <c r="BMB4629" s="298"/>
      <c r="BMC4629" s="298"/>
      <c r="BMD4629" s="298"/>
      <c r="BME4629" s="298"/>
      <c r="BMF4629" s="298"/>
      <c r="BMG4629" s="298"/>
      <c r="BMH4629" s="298"/>
      <c r="BMI4629" s="298"/>
      <c r="BMJ4629" s="298"/>
      <c r="BMK4629" s="298"/>
      <c r="BML4629" s="298"/>
      <c r="BMM4629" s="298"/>
      <c r="BMN4629" s="298"/>
      <c r="BMO4629" s="298"/>
      <c r="BMP4629" s="298"/>
      <c r="BMQ4629" s="298"/>
      <c r="BMR4629" s="298"/>
      <c r="BMS4629" s="298"/>
      <c r="BMT4629" s="298"/>
      <c r="BMU4629" s="298"/>
      <c r="BMV4629" s="298"/>
      <c r="BMW4629" s="298"/>
      <c r="BMX4629" s="298"/>
      <c r="BMY4629" s="298"/>
      <c r="BMZ4629" s="298"/>
      <c r="BNA4629" s="298"/>
      <c r="BNB4629" s="298"/>
      <c r="BNC4629" s="298"/>
      <c r="BND4629" s="298"/>
      <c r="BNE4629" s="298"/>
      <c r="BNF4629" s="298"/>
      <c r="BNG4629" s="298"/>
      <c r="BNH4629" s="298"/>
      <c r="BNI4629" s="298"/>
      <c r="BNJ4629" s="298"/>
      <c r="BNK4629" s="298"/>
      <c r="BNL4629" s="298"/>
      <c r="BNM4629" s="298"/>
      <c r="BNN4629" s="298"/>
      <c r="BNO4629" s="298"/>
      <c r="BNP4629" s="298"/>
      <c r="BNQ4629" s="298"/>
      <c r="BNR4629" s="298"/>
      <c r="BNS4629" s="298"/>
      <c r="BNT4629" s="298"/>
      <c r="BNU4629" s="298"/>
      <c r="BNV4629" s="298"/>
      <c r="BNW4629" s="298"/>
      <c r="BNX4629" s="298"/>
      <c r="BNY4629" s="298"/>
      <c r="BNZ4629" s="298"/>
      <c r="BOA4629" s="298"/>
      <c r="BOB4629" s="298"/>
      <c r="BOC4629" s="298"/>
      <c r="BOD4629" s="298"/>
      <c r="BOE4629" s="298"/>
      <c r="BOF4629" s="298"/>
      <c r="BOG4629" s="298"/>
      <c r="BOH4629" s="298"/>
      <c r="BOI4629" s="298"/>
      <c r="BOJ4629" s="298"/>
      <c r="BOK4629" s="298"/>
      <c r="BOL4629" s="298"/>
      <c r="BOM4629" s="298"/>
      <c r="BON4629" s="298"/>
      <c r="BOO4629" s="298"/>
      <c r="BOP4629" s="298"/>
      <c r="BOQ4629" s="298"/>
      <c r="BOR4629" s="298"/>
      <c r="BOS4629" s="298"/>
      <c r="BOT4629" s="298"/>
      <c r="BOU4629" s="298"/>
      <c r="BOV4629" s="298"/>
      <c r="BOW4629" s="298"/>
      <c r="BOX4629" s="298"/>
      <c r="BOY4629" s="298"/>
      <c r="BOZ4629" s="298"/>
      <c r="BPA4629" s="298"/>
      <c r="BPB4629" s="298"/>
      <c r="BPC4629" s="298"/>
      <c r="BPD4629" s="298"/>
      <c r="BPE4629" s="298"/>
      <c r="BPF4629" s="298"/>
      <c r="BPG4629" s="298"/>
      <c r="BPH4629" s="298"/>
      <c r="BPI4629" s="298"/>
      <c r="BPJ4629" s="298"/>
      <c r="BPK4629" s="298"/>
      <c r="BPL4629" s="298"/>
      <c r="BPM4629" s="298"/>
      <c r="BPN4629" s="298"/>
      <c r="BPO4629" s="298"/>
      <c r="BPP4629" s="298"/>
      <c r="BPQ4629" s="298"/>
      <c r="BPR4629" s="298"/>
      <c r="BPS4629" s="298"/>
      <c r="BPT4629" s="298"/>
      <c r="BPU4629" s="298"/>
      <c r="BPV4629" s="298"/>
      <c r="BPW4629" s="298"/>
      <c r="BPX4629" s="298"/>
      <c r="BPY4629" s="298"/>
      <c r="BPZ4629" s="298"/>
      <c r="BQA4629" s="298"/>
      <c r="BQB4629" s="298"/>
      <c r="BQC4629" s="298"/>
      <c r="BQD4629" s="298"/>
      <c r="BQE4629" s="298"/>
      <c r="BQF4629" s="298"/>
      <c r="BQG4629" s="298"/>
      <c r="BQH4629" s="298"/>
      <c r="BQI4629" s="298"/>
      <c r="BQJ4629" s="298"/>
      <c r="BQK4629" s="298"/>
      <c r="BQL4629" s="298"/>
      <c r="BQM4629" s="298"/>
      <c r="BQN4629" s="298"/>
      <c r="BQO4629" s="298"/>
      <c r="BQP4629" s="298"/>
      <c r="BQQ4629" s="298"/>
      <c r="BQR4629" s="298"/>
      <c r="BQS4629" s="298"/>
      <c r="BQT4629" s="298"/>
      <c r="BQU4629" s="298"/>
      <c r="BQV4629" s="298"/>
      <c r="BQW4629" s="298"/>
      <c r="BQX4629" s="298"/>
      <c r="BQY4629" s="298"/>
      <c r="BQZ4629" s="298"/>
      <c r="BRA4629" s="298"/>
      <c r="BRB4629" s="298"/>
      <c r="BRC4629" s="298"/>
      <c r="BRD4629" s="298"/>
      <c r="BRE4629" s="298"/>
      <c r="BRF4629" s="298"/>
      <c r="BRG4629" s="298"/>
      <c r="BRH4629" s="298"/>
      <c r="BRI4629" s="298"/>
      <c r="BRJ4629" s="298"/>
      <c r="BRK4629" s="298"/>
      <c r="BRL4629" s="298"/>
      <c r="BRM4629" s="298"/>
      <c r="BRN4629" s="298"/>
      <c r="BRO4629" s="298"/>
      <c r="BRP4629" s="298"/>
      <c r="BRQ4629" s="298"/>
      <c r="BRR4629" s="298"/>
      <c r="BRS4629" s="298"/>
      <c r="BRT4629" s="298"/>
      <c r="BRU4629" s="298"/>
      <c r="BRV4629" s="298"/>
      <c r="BRW4629" s="298"/>
      <c r="BRX4629" s="298"/>
      <c r="BRY4629" s="298"/>
      <c r="BRZ4629" s="298"/>
      <c r="BSA4629" s="298"/>
      <c r="BSB4629" s="298"/>
      <c r="BSC4629" s="298"/>
      <c r="BSD4629" s="298"/>
      <c r="BSE4629" s="298"/>
      <c r="BSF4629" s="298"/>
      <c r="BSG4629" s="298"/>
      <c r="BSH4629" s="298"/>
      <c r="BSI4629" s="298"/>
      <c r="BSJ4629" s="298"/>
      <c r="BSK4629" s="298"/>
      <c r="BSL4629" s="298"/>
      <c r="BSM4629" s="298"/>
      <c r="BSN4629" s="298"/>
      <c r="BSO4629" s="298"/>
      <c r="BSP4629" s="298"/>
      <c r="BSQ4629" s="298"/>
      <c r="BSR4629" s="298"/>
      <c r="BSS4629" s="298"/>
      <c r="BST4629" s="298"/>
      <c r="BSU4629" s="298"/>
      <c r="BSV4629" s="298"/>
      <c r="BSW4629" s="298"/>
      <c r="BSX4629" s="298"/>
      <c r="BSY4629" s="298"/>
      <c r="BSZ4629" s="298"/>
      <c r="BTA4629" s="298"/>
      <c r="BTB4629" s="298"/>
      <c r="BTC4629" s="298"/>
      <c r="BTD4629" s="298"/>
      <c r="BTE4629" s="298"/>
      <c r="BTF4629" s="298"/>
      <c r="BTG4629" s="298"/>
      <c r="BTH4629" s="298"/>
      <c r="BTI4629" s="298"/>
      <c r="BTJ4629" s="298"/>
      <c r="BTK4629" s="298"/>
      <c r="BTL4629" s="298"/>
      <c r="BTM4629" s="298"/>
      <c r="BTN4629" s="298"/>
      <c r="BTO4629" s="298"/>
      <c r="BTP4629" s="298"/>
      <c r="BTQ4629" s="298"/>
      <c r="BTR4629" s="298"/>
      <c r="BTS4629" s="298"/>
      <c r="BTT4629" s="298"/>
      <c r="BTU4629" s="298"/>
      <c r="BTV4629" s="298"/>
      <c r="BTW4629" s="298"/>
      <c r="BTX4629" s="298"/>
      <c r="BTY4629" s="298"/>
      <c r="BTZ4629" s="298"/>
      <c r="BUA4629" s="298"/>
      <c r="BUB4629" s="298"/>
      <c r="BUC4629" s="298"/>
      <c r="BUD4629" s="298"/>
      <c r="BUE4629" s="298"/>
      <c r="BUF4629" s="298"/>
      <c r="BUG4629" s="298"/>
      <c r="BUH4629" s="298"/>
      <c r="BUI4629" s="298"/>
      <c r="BUJ4629" s="298"/>
      <c r="BUK4629" s="298"/>
      <c r="BUL4629" s="298"/>
      <c r="BUM4629" s="298"/>
      <c r="BUN4629" s="298"/>
      <c r="BUO4629" s="298"/>
      <c r="BUP4629" s="298"/>
      <c r="BUQ4629" s="298"/>
      <c r="BUR4629" s="298"/>
      <c r="BUS4629" s="298"/>
      <c r="BUT4629" s="298"/>
      <c r="BUU4629" s="298"/>
      <c r="BUV4629" s="298"/>
      <c r="BUW4629" s="298"/>
      <c r="BUX4629" s="298"/>
      <c r="BUY4629" s="298"/>
      <c r="BUZ4629" s="298"/>
      <c r="BVA4629" s="298"/>
      <c r="BVB4629" s="298"/>
      <c r="BVC4629" s="298"/>
      <c r="BVD4629" s="298"/>
      <c r="BVE4629" s="298"/>
      <c r="BVF4629" s="298"/>
      <c r="BVG4629" s="298"/>
      <c r="BVH4629" s="298"/>
      <c r="BVI4629" s="298"/>
      <c r="BVJ4629" s="298"/>
      <c r="BVK4629" s="298"/>
      <c r="BVL4629" s="298"/>
      <c r="BVM4629" s="298"/>
      <c r="BVN4629" s="298"/>
      <c r="BVO4629" s="298"/>
      <c r="BVP4629" s="298"/>
      <c r="BVQ4629" s="298"/>
      <c r="BVR4629" s="298"/>
      <c r="BVS4629" s="298"/>
      <c r="BVT4629" s="298"/>
      <c r="BVU4629" s="298"/>
      <c r="BVV4629" s="298"/>
      <c r="BVW4629" s="298"/>
      <c r="BVX4629" s="298"/>
      <c r="BVY4629" s="298"/>
      <c r="BVZ4629" s="298"/>
      <c r="BWA4629" s="298"/>
      <c r="BWB4629" s="298"/>
      <c r="BWC4629" s="298"/>
      <c r="BWD4629" s="298"/>
      <c r="BWE4629" s="298"/>
      <c r="BWF4629" s="298"/>
      <c r="BWG4629" s="298"/>
      <c r="BWH4629" s="298"/>
      <c r="BWI4629" s="298"/>
      <c r="BWJ4629" s="298"/>
      <c r="BWK4629" s="298"/>
      <c r="BWL4629" s="298"/>
      <c r="BWM4629" s="298"/>
      <c r="BWN4629" s="298"/>
      <c r="BWO4629" s="298"/>
      <c r="BWP4629" s="298"/>
      <c r="BWQ4629" s="298"/>
      <c r="BWR4629" s="298"/>
      <c r="BWS4629" s="298"/>
      <c r="BWT4629" s="298"/>
      <c r="BWU4629" s="298"/>
      <c r="BWV4629" s="298"/>
      <c r="BWW4629" s="298"/>
      <c r="BWX4629" s="298"/>
      <c r="BWY4629" s="298"/>
      <c r="BWZ4629" s="298"/>
      <c r="BXA4629" s="298"/>
      <c r="BXB4629" s="298"/>
      <c r="BXC4629" s="298"/>
      <c r="BXD4629" s="298"/>
      <c r="BXE4629" s="298"/>
      <c r="BXF4629" s="298"/>
      <c r="BXG4629" s="298"/>
      <c r="BXH4629" s="298"/>
      <c r="BXI4629" s="298"/>
      <c r="BXJ4629" s="298"/>
      <c r="BXK4629" s="298"/>
      <c r="BXL4629" s="298"/>
      <c r="BXM4629" s="298"/>
      <c r="BXN4629" s="298"/>
      <c r="BXO4629" s="298"/>
      <c r="BXP4629" s="298"/>
      <c r="BXQ4629" s="298"/>
      <c r="BXR4629" s="298"/>
      <c r="BXS4629" s="298"/>
      <c r="BXT4629" s="298"/>
      <c r="BXU4629" s="298"/>
      <c r="BXV4629" s="298"/>
      <c r="BXW4629" s="298"/>
      <c r="BXX4629" s="298"/>
      <c r="BXY4629" s="298"/>
      <c r="BXZ4629" s="298"/>
      <c r="BYA4629" s="298"/>
      <c r="BYB4629" s="298"/>
      <c r="BYC4629" s="298"/>
      <c r="BYD4629" s="298"/>
      <c r="BYE4629" s="298"/>
      <c r="BYF4629" s="298"/>
      <c r="BYG4629" s="298"/>
      <c r="BYH4629" s="298"/>
      <c r="BYI4629" s="298"/>
      <c r="BYJ4629" s="298"/>
      <c r="BYK4629" s="298"/>
      <c r="BYL4629" s="298"/>
      <c r="BYM4629" s="298"/>
      <c r="BYN4629" s="298"/>
      <c r="BYO4629" s="298"/>
      <c r="BYP4629" s="298"/>
      <c r="BYQ4629" s="298"/>
      <c r="BYR4629" s="298"/>
      <c r="BYS4629" s="298"/>
      <c r="BYT4629" s="298"/>
      <c r="BYU4629" s="298"/>
      <c r="BYV4629" s="298"/>
      <c r="BYW4629" s="298"/>
      <c r="BYX4629" s="298"/>
      <c r="BYY4629" s="298"/>
      <c r="BYZ4629" s="298"/>
      <c r="BZA4629" s="298"/>
      <c r="BZB4629" s="298"/>
      <c r="BZC4629" s="298"/>
      <c r="BZD4629" s="298"/>
      <c r="BZE4629" s="298"/>
      <c r="BZF4629" s="298"/>
      <c r="BZG4629" s="298"/>
      <c r="BZH4629" s="298"/>
      <c r="BZI4629" s="298"/>
      <c r="BZJ4629" s="298"/>
      <c r="BZK4629" s="298"/>
      <c r="BZL4629" s="298"/>
      <c r="BZM4629" s="298"/>
      <c r="BZN4629" s="298"/>
      <c r="BZO4629" s="298"/>
      <c r="BZP4629" s="298"/>
      <c r="BZQ4629" s="298"/>
      <c r="BZR4629" s="298"/>
      <c r="BZS4629" s="298"/>
      <c r="BZT4629" s="298"/>
      <c r="BZU4629" s="298"/>
      <c r="BZV4629" s="298"/>
      <c r="BZW4629" s="298"/>
      <c r="BZX4629" s="298"/>
      <c r="BZY4629" s="298"/>
      <c r="BZZ4629" s="298"/>
      <c r="CAA4629" s="298"/>
      <c r="CAB4629" s="298"/>
      <c r="CAC4629" s="298"/>
      <c r="CAD4629" s="298"/>
      <c r="CAE4629" s="298"/>
      <c r="CAF4629" s="298"/>
      <c r="CAG4629" s="298"/>
      <c r="CAH4629" s="298"/>
      <c r="CAI4629" s="298"/>
      <c r="CAJ4629" s="298"/>
      <c r="CAK4629" s="298"/>
      <c r="CAL4629" s="298"/>
      <c r="CAM4629" s="298"/>
      <c r="CAN4629" s="298"/>
      <c r="CAO4629" s="298"/>
      <c r="CAP4629" s="298"/>
      <c r="CAQ4629" s="298"/>
      <c r="CAR4629" s="298"/>
      <c r="CAS4629" s="298"/>
      <c r="CAT4629" s="298"/>
      <c r="CAU4629" s="298"/>
      <c r="CAV4629" s="298"/>
      <c r="CAW4629" s="298"/>
      <c r="CAX4629" s="298"/>
      <c r="CAY4629" s="298"/>
      <c r="CAZ4629" s="298"/>
      <c r="CBA4629" s="298"/>
      <c r="CBB4629" s="298"/>
      <c r="CBC4629" s="298"/>
      <c r="CBD4629" s="298"/>
      <c r="CBE4629" s="298"/>
      <c r="CBF4629" s="298"/>
      <c r="CBG4629" s="298"/>
      <c r="CBH4629" s="298"/>
      <c r="CBI4629" s="298"/>
      <c r="CBJ4629" s="298"/>
      <c r="CBK4629" s="298"/>
      <c r="CBL4629" s="298"/>
      <c r="CBM4629" s="298"/>
      <c r="CBN4629" s="298"/>
      <c r="CBO4629" s="298"/>
      <c r="CBP4629" s="298"/>
      <c r="CBQ4629" s="298"/>
      <c r="CBR4629" s="298"/>
      <c r="CBS4629" s="298"/>
      <c r="CBT4629" s="298"/>
      <c r="CBU4629" s="298"/>
      <c r="CBV4629" s="298"/>
      <c r="CBW4629" s="298"/>
      <c r="CBX4629" s="298"/>
      <c r="CBY4629" s="298"/>
      <c r="CBZ4629" s="298"/>
      <c r="CCA4629" s="298"/>
      <c r="CCB4629" s="298"/>
      <c r="CCC4629" s="298"/>
      <c r="CCD4629" s="298"/>
      <c r="CCE4629" s="298"/>
      <c r="CCF4629" s="298"/>
      <c r="CCG4629" s="298"/>
      <c r="CCH4629" s="298"/>
      <c r="CCI4629" s="298"/>
      <c r="CCJ4629" s="298"/>
      <c r="CCK4629" s="298"/>
      <c r="CCL4629" s="298"/>
      <c r="CCM4629" s="298"/>
      <c r="CCN4629" s="298"/>
      <c r="CCO4629" s="298"/>
      <c r="CCP4629" s="298"/>
      <c r="CCQ4629" s="298"/>
      <c r="CCR4629" s="298"/>
      <c r="CCS4629" s="298"/>
      <c r="CCT4629" s="298"/>
      <c r="CCU4629" s="298"/>
      <c r="CCV4629" s="298"/>
      <c r="CCW4629" s="298"/>
      <c r="CCX4629" s="298"/>
      <c r="CCY4629" s="298"/>
      <c r="CCZ4629" s="298"/>
      <c r="CDA4629" s="298"/>
      <c r="CDB4629" s="298"/>
      <c r="CDC4629" s="298"/>
      <c r="CDD4629" s="298"/>
      <c r="CDE4629" s="298"/>
      <c r="CDF4629" s="298"/>
      <c r="CDG4629" s="298"/>
      <c r="CDH4629" s="298"/>
      <c r="CDI4629" s="298"/>
      <c r="CDJ4629" s="298"/>
      <c r="CDK4629" s="298"/>
      <c r="CDL4629" s="298"/>
      <c r="CDM4629" s="298"/>
      <c r="CDN4629" s="298"/>
      <c r="CDO4629" s="298"/>
      <c r="CDP4629" s="298"/>
      <c r="CDQ4629" s="298"/>
      <c r="CDR4629" s="298"/>
      <c r="CDS4629" s="298"/>
      <c r="CDT4629" s="298"/>
      <c r="CDU4629" s="298"/>
      <c r="CDV4629" s="298"/>
      <c r="CDW4629" s="298"/>
      <c r="CDX4629" s="298"/>
      <c r="CDY4629" s="298"/>
      <c r="CDZ4629" s="298"/>
      <c r="CEA4629" s="298"/>
      <c r="CEB4629" s="298"/>
      <c r="CEC4629" s="298"/>
      <c r="CED4629" s="298"/>
      <c r="CEE4629" s="298"/>
      <c r="CEF4629" s="298"/>
      <c r="CEG4629" s="298"/>
      <c r="CEH4629" s="298"/>
      <c r="CEI4629" s="298"/>
      <c r="CEJ4629" s="298"/>
      <c r="CEK4629" s="298"/>
      <c r="CEL4629" s="298"/>
      <c r="CEM4629" s="298"/>
      <c r="CEN4629" s="298"/>
      <c r="CEO4629" s="298"/>
      <c r="CEP4629" s="298"/>
      <c r="CEQ4629" s="298"/>
      <c r="CER4629" s="298"/>
      <c r="CES4629" s="298"/>
      <c r="CET4629" s="298"/>
      <c r="CEU4629" s="298"/>
      <c r="CEV4629" s="298"/>
      <c r="CEW4629" s="298"/>
      <c r="CEX4629" s="298"/>
      <c r="CEY4629" s="298"/>
      <c r="CEZ4629" s="298"/>
      <c r="CFA4629" s="298"/>
      <c r="CFB4629" s="298"/>
      <c r="CFC4629" s="298"/>
      <c r="CFD4629" s="298"/>
      <c r="CFE4629" s="298"/>
      <c r="CFF4629" s="298"/>
      <c r="CFG4629" s="298"/>
      <c r="CFH4629" s="298"/>
      <c r="CFI4629" s="298"/>
      <c r="CFJ4629" s="298"/>
      <c r="CFK4629" s="298"/>
      <c r="CFL4629" s="298"/>
      <c r="CFM4629" s="298"/>
      <c r="CFN4629" s="298"/>
      <c r="CFO4629" s="298"/>
      <c r="CFP4629" s="298"/>
      <c r="CFQ4629" s="298"/>
      <c r="CFR4629" s="298"/>
      <c r="CFS4629" s="298"/>
      <c r="CFT4629" s="298"/>
      <c r="CFU4629" s="298"/>
      <c r="CFV4629" s="298"/>
      <c r="CFW4629" s="298"/>
      <c r="CFX4629" s="298"/>
      <c r="CFY4629" s="298"/>
      <c r="CFZ4629" s="298"/>
      <c r="CGA4629" s="298"/>
      <c r="CGB4629" s="298"/>
      <c r="CGC4629" s="298"/>
      <c r="CGD4629" s="298"/>
      <c r="CGE4629" s="298"/>
      <c r="CGF4629" s="298"/>
      <c r="CGG4629" s="298"/>
      <c r="CGH4629" s="298"/>
      <c r="CGI4629" s="298"/>
      <c r="CGJ4629" s="298"/>
      <c r="CGK4629" s="298"/>
      <c r="CGL4629" s="298"/>
      <c r="CGM4629" s="298"/>
      <c r="CGN4629" s="298"/>
      <c r="CGO4629" s="298"/>
      <c r="CGP4629" s="298"/>
      <c r="CGQ4629" s="298"/>
      <c r="CGR4629" s="298"/>
      <c r="CGS4629" s="298"/>
      <c r="CGT4629" s="298"/>
      <c r="CGU4629" s="298"/>
      <c r="CGV4629" s="298"/>
      <c r="CGW4629" s="298"/>
      <c r="CGX4629" s="298"/>
      <c r="CGY4629" s="298"/>
      <c r="CGZ4629" s="298"/>
      <c r="CHA4629" s="298"/>
      <c r="CHB4629" s="298"/>
      <c r="CHC4629" s="298"/>
      <c r="CHD4629" s="298"/>
      <c r="CHE4629" s="298"/>
      <c r="CHF4629" s="298"/>
      <c r="CHG4629" s="298"/>
      <c r="CHH4629" s="298"/>
      <c r="CHI4629" s="298"/>
      <c r="CHJ4629" s="298"/>
      <c r="CHK4629" s="298"/>
      <c r="CHL4629" s="298"/>
      <c r="CHM4629" s="298"/>
      <c r="CHN4629" s="298"/>
      <c r="CHO4629" s="298"/>
      <c r="CHP4629" s="298"/>
      <c r="CHQ4629" s="298"/>
      <c r="CHR4629" s="298"/>
      <c r="CHS4629" s="298"/>
      <c r="CHT4629" s="298"/>
      <c r="CHU4629" s="298"/>
      <c r="CHV4629" s="298"/>
      <c r="CHW4629" s="298"/>
      <c r="CHX4629" s="298"/>
      <c r="CHY4629" s="298"/>
      <c r="CHZ4629" s="298"/>
      <c r="CIA4629" s="298"/>
      <c r="CIB4629" s="298"/>
      <c r="CIC4629" s="298"/>
      <c r="CID4629" s="298"/>
      <c r="CIE4629" s="298"/>
      <c r="CIF4629" s="298"/>
      <c r="CIG4629" s="298"/>
      <c r="CIH4629" s="298"/>
      <c r="CII4629" s="298"/>
      <c r="CIJ4629" s="298"/>
      <c r="CIK4629" s="298"/>
      <c r="CIL4629" s="298"/>
      <c r="CIM4629" s="298"/>
      <c r="CIN4629" s="298"/>
      <c r="CIO4629" s="298"/>
      <c r="CIP4629" s="298"/>
      <c r="CIQ4629" s="298"/>
      <c r="CIR4629" s="298"/>
      <c r="CIS4629" s="298"/>
      <c r="CIT4629" s="298"/>
      <c r="CIU4629" s="298"/>
      <c r="CIV4629" s="298"/>
      <c r="CIW4629" s="298"/>
      <c r="CIX4629" s="298"/>
      <c r="CIY4629" s="298"/>
      <c r="CIZ4629" s="298"/>
      <c r="CJA4629" s="298"/>
      <c r="CJB4629" s="298"/>
      <c r="CJC4629" s="298"/>
      <c r="CJD4629" s="298"/>
      <c r="CJE4629" s="298"/>
      <c r="CJF4629" s="298"/>
      <c r="CJG4629" s="298"/>
      <c r="CJH4629" s="298"/>
      <c r="CJI4629" s="298"/>
      <c r="CJJ4629" s="298"/>
      <c r="CJK4629" s="298"/>
      <c r="CJL4629" s="298"/>
      <c r="CJM4629" s="298"/>
      <c r="CJN4629" s="298"/>
      <c r="CJO4629" s="298"/>
      <c r="CJP4629" s="298"/>
      <c r="CJQ4629" s="298"/>
      <c r="CJR4629" s="298"/>
      <c r="CJS4629" s="298"/>
      <c r="CJT4629" s="298"/>
      <c r="CJU4629" s="298"/>
      <c r="CJV4629" s="298"/>
      <c r="CJW4629" s="298"/>
      <c r="CJX4629" s="298"/>
      <c r="CJY4629" s="298"/>
      <c r="CJZ4629" s="298"/>
      <c r="CKA4629" s="298"/>
      <c r="CKB4629" s="298"/>
      <c r="CKC4629" s="298"/>
      <c r="CKD4629" s="298"/>
      <c r="CKE4629" s="298"/>
      <c r="CKF4629" s="298"/>
      <c r="CKG4629" s="298"/>
      <c r="CKH4629" s="298"/>
      <c r="CKI4629" s="298"/>
      <c r="CKJ4629" s="298"/>
      <c r="CKK4629" s="298"/>
      <c r="CKL4629" s="298"/>
      <c r="CKM4629" s="298"/>
      <c r="CKN4629" s="298"/>
      <c r="CKO4629" s="298"/>
      <c r="CKP4629" s="298"/>
      <c r="CKQ4629" s="298"/>
      <c r="CKR4629" s="298"/>
      <c r="CKS4629" s="298"/>
      <c r="CKT4629" s="298"/>
      <c r="CKU4629" s="298"/>
      <c r="CKV4629" s="298"/>
      <c r="CKW4629" s="298"/>
      <c r="CKX4629" s="298"/>
      <c r="CKY4629" s="298"/>
      <c r="CKZ4629" s="298"/>
      <c r="CLA4629" s="298"/>
      <c r="CLB4629" s="298"/>
      <c r="CLC4629" s="298"/>
      <c r="CLD4629" s="298"/>
      <c r="CLE4629" s="298"/>
      <c r="CLF4629" s="298"/>
      <c r="CLG4629" s="298"/>
      <c r="CLH4629" s="298"/>
      <c r="CLI4629" s="298"/>
      <c r="CLJ4629" s="298"/>
      <c r="CLK4629" s="298"/>
      <c r="CLL4629" s="298"/>
      <c r="CLM4629" s="298"/>
      <c r="CLN4629" s="298"/>
      <c r="CLO4629" s="298"/>
      <c r="CLP4629" s="298"/>
      <c r="CLQ4629" s="298"/>
      <c r="CLR4629" s="298"/>
      <c r="CLS4629" s="298"/>
      <c r="CLT4629" s="298"/>
      <c r="CLU4629" s="298"/>
      <c r="CLV4629" s="298"/>
      <c r="CLW4629" s="298"/>
      <c r="CLX4629" s="298"/>
      <c r="CLY4629" s="298"/>
      <c r="CLZ4629" s="298"/>
      <c r="CMA4629" s="298"/>
      <c r="CMB4629" s="298"/>
      <c r="CMC4629" s="298"/>
      <c r="CMD4629" s="298"/>
      <c r="CME4629" s="298"/>
      <c r="CMF4629" s="298"/>
      <c r="CMG4629" s="298"/>
      <c r="CMH4629" s="298"/>
      <c r="CMI4629" s="298"/>
      <c r="CMJ4629" s="298"/>
      <c r="CMK4629" s="298"/>
      <c r="CML4629" s="298"/>
      <c r="CMM4629" s="298"/>
      <c r="CMN4629" s="298"/>
      <c r="CMO4629" s="298"/>
      <c r="CMP4629" s="298"/>
      <c r="CMQ4629" s="298"/>
      <c r="CMR4629" s="298"/>
      <c r="CMS4629" s="298"/>
      <c r="CMT4629" s="298"/>
      <c r="CMU4629" s="298"/>
      <c r="CMV4629" s="298"/>
      <c r="CMW4629" s="298"/>
      <c r="CMX4629" s="298"/>
      <c r="CMY4629" s="298"/>
      <c r="CMZ4629" s="298"/>
      <c r="CNA4629" s="298"/>
      <c r="CNB4629" s="298"/>
      <c r="CNC4629" s="298"/>
      <c r="CND4629" s="298"/>
      <c r="CNE4629" s="298"/>
      <c r="CNF4629" s="298"/>
      <c r="CNG4629" s="298"/>
      <c r="CNH4629" s="298"/>
      <c r="CNI4629" s="298"/>
      <c r="CNJ4629" s="298"/>
      <c r="CNK4629" s="298"/>
      <c r="CNL4629" s="298"/>
      <c r="CNM4629" s="298"/>
      <c r="CNN4629" s="298"/>
      <c r="CNO4629" s="298"/>
      <c r="CNP4629" s="298"/>
      <c r="CNQ4629" s="298"/>
      <c r="CNR4629" s="298"/>
      <c r="CNS4629" s="298"/>
      <c r="CNT4629" s="298"/>
      <c r="CNU4629" s="298"/>
      <c r="CNV4629" s="298"/>
      <c r="CNW4629" s="298"/>
      <c r="CNX4629" s="298"/>
      <c r="CNY4629" s="298"/>
      <c r="CNZ4629" s="298"/>
      <c r="COA4629" s="298"/>
      <c r="COB4629" s="298"/>
      <c r="COC4629" s="298"/>
      <c r="COD4629" s="298"/>
      <c r="COE4629" s="298"/>
      <c r="COF4629" s="298"/>
      <c r="COG4629" s="298"/>
      <c r="COH4629" s="298"/>
      <c r="COI4629" s="298"/>
      <c r="COJ4629" s="298"/>
      <c r="COK4629" s="298"/>
      <c r="COL4629" s="298"/>
      <c r="COM4629" s="298"/>
      <c r="CON4629" s="298"/>
      <c r="COO4629" s="298"/>
      <c r="COP4629" s="298"/>
      <c r="COQ4629" s="298"/>
      <c r="COR4629" s="298"/>
      <c r="COS4629" s="298"/>
      <c r="COT4629" s="298"/>
      <c r="COU4629" s="298"/>
      <c r="COV4629" s="298"/>
      <c r="COW4629" s="298"/>
      <c r="COX4629" s="298"/>
      <c r="COY4629" s="298"/>
      <c r="COZ4629" s="298"/>
      <c r="CPA4629" s="298"/>
      <c r="CPB4629" s="298"/>
      <c r="CPC4629" s="298"/>
      <c r="CPD4629" s="298"/>
      <c r="CPE4629" s="298"/>
      <c r="CPF4629" s="298"/>
      <c r="CPG4629" s="298"/>
      <c r="CPH4629" s="298"/>
      <c r="CPI4629" s="298"/>
      <c r="CPJ4629" s="298"/>
      <c r="CPK4629" s="298"/>
      <c r="CPL4629" s="298"/>
      <c r="CPM4629" s="298"/>
      <c r="CPN4629" s="298"/>
      <c r="CPO4629" s="298"/>
      <c r="CPP4629" s="298"/>
      <c r="CPQ4629" s="298"/>
      <c r="CPR4629" s="298"/>
      <c r="CPS4629" s="298"/>
      <c r="CPT4629" s="298"/>
      <c r="CPU4629" s="298"/>
      <c r="CPV4629" s="298"/>
      <c r="CPW4629" s="298"/>
      <c r="CPX4629" s="298"/>
      <c r="CPY4629" s="298"/>
      <c r="CPZ4629" s="298"/>
      <c r="CQA4629" s="298"/>
      <c r="CQB4629" s="298"/>
      <c r="CQC4629" s="298"/>
      <c r="CQD4629" s="298"/>
      <c r="CQE4629" s="298"/>
      <c r="CQF4629" s="298"/>
      <c r="CQG4629" s="298"/>
      <c r="CQH4629" s="298"/>
      <c r="CQI4629" s="298"/>
      <c r="CQJ4629" s="298"/>
      <c r="CQK4629" s="298"/>
      <c r="CQL4629" s="298"/>
      <c r="CQM4629" s="298"/>
      <c r="CQN4629" s="298"/>
      <c r="CQO4629" s="298"/>
      <c r="CQP4629" s="298"/>
      <c r="CQQ4629" s="298"/>
      <c r="CQR4629" s="298"/>
      <c r="CQS4629" s="298"/>
      <c r="CQT4629" s="298"/>
      <c r="CQU4629" s="298"/>
      <c r="CQV4629" s="298"/>
      <c r="CQW4629" s="298"/>
      <c r="CQX4629" s="298"/>
      <c r="CQY4629" s="298"/>
      <c r="CQZ4629" s="298"/>
      <c r="CRA4629" s="298"/>
      <c r="CRB4629" s="298"/>
      <c r="CRC4629" s="298"/>
      <c r="CRD4629" s="298"/>
      <c r="CRE4629" s="298"/>
      <c r="CRF4629" s="298"/>
      <c r="CRG4629" s="298"/>
      <c r="CRH4629" s="298"/>
      <c r="CRI4629" s="298"/>
      <c r="CRJ4629" s="298"/>
      <c r="CRK4629" s="298"/>
      <c r="CRL4629" s="298"/>
      <c r="CRM4629" s="298"/>
      <c r="CRN4629" s="298"/>
      <c r="CRO4629" s="298"/>
      <c r="CRP4629" s="298"/>
      <c r="CRQ4629" s="298"/>
      <c r="CRR4629" s="298"/>
      <c r="CRS4629" s="298"/>
      <c r="CRT4629" s="298"/>
      <c r="CRU4629" s="298"/>
      <c r="CRV4629" s="298"/>
      <c r="CRW4629" s="298"/>
      <c r="CRX4629" s="298"/>
      <c r="CRY4629" s="298"/>
      <c r="CRZ4629" s="298"/>
      <c r="CSA4629" s="298"/>
      <c r="CSB4629" s="298"/>
      <c r="CSC4629" s="298"/>
      <c r="CSD4629" s="298"/>
      <c r="CSE4629" s="298"/>
      <c r="CSF4629" s="298"/>
      <c r="CSG4629" s="298"/>
      <c r="CSH4629" s="298"/>
      <c r="CSI4629" s="298"/>
      <c r="CSJ4629" s="298"/>
      <c r="CSK4629" s="298"/>
      <c r="CSL4629" s="298"/>
      <c r="CSM4629" s="298"/>
      <c r="CSN4629" s="298"/>
      <c r="CSO4629" s="298"/>
      <c r="CSP4629" s="298"/>
      <c r="CSQ4629" s="298"/>
      <c r="CSR4629" s="298"/>
      <c r="CSS4629" s="298"/>
      <c r="CST4629" s="298"/>
      <c r="CSU4629" s="298"/>
      <c r="CSV4629" s="298"/>
      <c r="CSW4629" s="298"/>
      <c r="CSX4629" s="298"/>
      <c r="CSY4629" s="298"/>
      <c r="CSZ4629" s="298"/>
      <c r="CTA4629" s="298"/>
      <c r="CTB4629" s="298"/>
      <c r="CTC4629" s="298"/>
      <c r="CTD4629" s="298"/>
      <c r="CTE4629" s="298"/>
      <c r="CTF4629" s="298"/>
      <c r="CTG4629" s="298"/>
      <c r="CTH4629" s="298"/>
      <c r="CTI4629" s="298"/>
      <c r="CTJ4629" s="298"/>
      <c r="CTK4629" s="298"/>
      <c r="CTL4629" s="298"/>
      <c r="CTM4629" s="298"/>
      <c r="CTN4629" s="298"/>
      <c r="CTO4629" s="298"/>
      <c r="CTP4629" s="298"/>
      <c r="CTQ4629" s="298"/>
      <c r="CTR4629" s="298"/>
      <c r="CTS4629" s="298"/>
      <c r="CTT4629" s="298"/>
      <c r="CTU4629" s="298"/>
      <c r="CTV4629" s="298"/>
      <c r="CTW4629" s="298"/>
      <c r="CTX4629" s="298"/>
      <c r="CTY4629" s="298"/>
      <c r="CTZ4629" s="298"/>
      <c r="CUA4629" s="298"/>
      <c r="CUB4629" s="298"/>
      <c r="CUC4629" s="298"/>
      <c r="CUD4629" s="298"/>
      <c r="CUE4629" s="298"/>
      <c r="CUF4629" s="298"/>
      <c r="CUG4629" s="298"/>
      <c r="CUH4629" s="298"/>
      <c r="CUI4629" s="298"/>
      <c r="CUJ4629" s="298"/>
      <c r="CUK4629" s="298"/>
      <c r="CUL4629" s="298"/>
      <c r="CUM4629" s="298"/>
      <c r="CUN4629" s="298"/>
      <c r="CUO4629" s="298"/>
      <c r="CUP4629" s="298"/>
      <c r="CUQ4629" s="298"/>
      <c r="CUR4629" s="298"/>
      <c r="CUS4629" s="298"/>
      <c r="CUT4629" s="298"/>
      <c r="CUU4629" s="298"/>
      <c r="CUV4629" s="298"/>
      <c r="CUW4629" s="298"/>
      <c r="CUX4629" s="298"/>
      <c r="CUY4629" s="298"/>
      <c r="CUZ4629" s="298"/>
      <c r="CVA4629" s="298"/>
      <c r="CVB4629" s="298"/>
      <c r="CVC4629" s="298"/>
      <c r="CVD4629" s="298"/>
      <c r="CVE4629" s="298"/>
      <c r="CVF4629" s="298"/>
      <c r="CVG4629" s="298"/>
      <c r="CVH4629" s="298"/>
      <c r="CVI4629" s="298"/>
      <c r="CVJ4629" s="298"/>
      <c r="CVK4629" s="298"/>
      <c r="CVL4629" s="298"/>
      <c r="CVM4629" s="298"/>
      <c r="CVN4629" s="298"/>
      <c r="CVO4629" s="298"/>
      <c r="CVP4629" s="298"/>
      <c r="CVQ4629" s="298"/>
      <c r="CVR4629" s="298"/>
      <c r="CVS4629" s="298"/>
      <c r="CVT4629" s="298"/>
      <c r="CVU4629" s="298"/>
      <c r="CVV4629" s="298"/>
      <c r="CVW4629" s="298"/>
      <c r="CVX4629" s="298"/>
      <c r="CVY4629" s="298"/>
      <c r="CVZ4629" s="298"/>
      <c r="CWA4629" s="298"/>
      <c r="CWB4629" s="298"/>
      <c r="CWC4629" s="298"/>
      <c r="CWD4629" s="298"/>
      <c r="CWE4629" s="298"/>
      <c r="CWF4629" s="298"/>
      <c r="CWG4629" s="298"/>
      <c r="CWH4629" s="298"/>
      <c r="CWI4629" s="298"/>
      <c r="CWJ4629" s="298"/>
      <c r="CWK4629" s="298"/>
      <c r="CWL4629" s="298"/>
      <c r="CWM4629" s="298"/>
      <c r="CWN4629" s="298"/>
      <c r="CWO4629" s="298"/>
      <c r="CWP4629" s="298"/>
      <c r="CWQ4629" s="298"/>
      <c r="CWR4629" s="298"/>
      <c r="CWS4629" s="298"/>
      <c r="CWT4629" s="298"/>
      <c r="CWU4629" s="298"/>
      <c r="CWV4629" s="298"/>
      <c r="CWW4629" s="298"/>
      <c r="CWX4629" s="298"/>
      <c r="CWY4629" s="298"/>
      <c r="CWZ4629" s="298"/>
      <c r="CXA4629" s="298"/>
      <c r="CXB4629" s="298"/>
      <c r="CXC4629" s="298"/>
      <c r="CXD4629" s="298"/>
      <c r="CXE4629" s="298"/>
      <c r="CXF4629" s="298"/>
      <c r="CXG4629" s="298"/>
      <c r="CXH4629" s="298"/>
      <c r="CXI4629" s="298"/>
      <c r="CXJ4629" s="298"/>
      <c r="CXK4629" s="298"/>
      <c r="CXL4629" s="298"/>
      <c r="CXM4629" s="298"/>
      <c r="CXN4629" s="298"/>
      <c r="CXO4629" s="298"/>
      <c r="CXP4629" s="298"/>
      <c r="CXQ4629" s="298"/>
      <c r="CXR4629" s="298"/>
      <c r="CXS4629" s="298"/>
      <c r="CXT4629" s="298"/>
      <c r="CXU4629" s="298"/>
      <c r="CXV4629" s="298"/>
      <c r="CXW4629" s="298"/>
      <c r="CXX4629" s="298"/>
      <c r="CXY4629" s="298"/>
      <c r="CXZ4629" s="298"/>
      <c r="CYA4629" s="298"/>
      <c r="CYB4629" s="298"/>
      <c r="CYC4629" s="298"/>
      <c r="CYD4629" s="298"/>
      <c r="CYE4629" s="298"/>
      <c r="CYF4629" s="298"/>
      <c r="CYG4629" s="298"/>
      <c r="CYH4629" s="298"/>
      <c r="CYI4629" s="298"/>
      <c r="CYJ4629" s="298"/>
      <c r="CYK4629" s="298"/>
      <c r="CYL4629" s="298"/>
      <c r="CYM4629" s="298"/>
      <c r="CYN4629" s="298"/>
      <c r="CYO4629" s="298"/>
      <c r="CYP4629" s="298"/>
      <c r="CYQ4629" s="298"/>
      <c r="CYR4629" s="298"/>
      <c r="CYS4629" s="298"/>
      <c r="CYT4629" s="298"/>
      <c r="CYU4629" s="298"/>
      <c r="CYV4629" s="298"/>
      <c r="CYW4629" s="298"/>
      <c r="CYX4629" s="298"/>
      <c r="CYY4629" s="298"/>
      <c r="CYZ4629" s="298"/>
      <c r="CZA4629" s="298"/>
      <c r="CZB4629" s="298"/>
      <c r="CZC4629" s="298"/>
      <c r="CZD4629" s="298"/>
      <c r="CZE4629" s="298"/>
      <c r="CZF4629" s="298"/>
      <c r="CZG4629" s="298"/>
      <c r="CZH4629" s="298"/>
      <c r="CZI4629" s="298"/>
      <c r="CZJ4629" s="298"/>
      <c r="CZK4629" s="298"/>
      <c r="CZL4629" s="298"/>
      <c r="CZM4629" s="298"/>
      <c r="CZN4629" s="298"/>
      <c r="CZO4629" s="298"/>
      <c r="CZP4629" s="298"/>
      <c r="CZQ4629" s="298"/>
      <c r="CZR4629" s="298"/>
      <c r="CZS4629" s="298"/>
      <c r="CZT4629" s="298"/>
      <c r="CZU4629" s="298"/>
      <c r="CZV4629" s="298"/>
      <c r="CZW4629" s="298"/>
      <c r="CZX4629" s="298"/>
      <c r="CZY4629" s="298"/>
      <c r="CZZ4629" s="298"/>
      <c r="DAA4629" s="298"/>
      <c r="DAB4629" s="298"/>
      <c r="DAC4629" s="298"/>
      <c r="DAD4629" s="298"/>
      <c r="DAE4629" s="298"/>
      <c r="DAF4629" s="298"/>
      <c r="DAG4629" s="298"/>
      <c r="DAH4629" s="298"/>
      <c r="DAI4629" s="298"/>
      <c r="DAJ4629" s="298"/>
      <c r="DAK4629" s="298"/>
      <c r="DAL4629" s="298"/>
      <c r="DAM4629" s="298"/>
      <c r="DAN4629" s="298"/>
      <c r="DAO4629" s="298"/>
      <c r="DAP4629" s="298"/>
      <c r="DAQ4629" s="298"/>
      <c r="DAR4629" s="298"/>
      <c r="DAS4629" s="298"/>
      <c r="DAT4629" s="298"/>
      <c r="DAU4629" s="298"/>
      <c r="DAV4629" s="298"/>
      <c r="DAW4629" s="298"/>
      <c r="DAX4629" s="298"/>
      <c r="DAY4629" s="298"/>
      <c r="DAZ4629" s="298"/>
      <c r="DBA4629" s="298"/>
      <c r="DBB4629" s="298"/>
      <c r="DBC4629" s="298"/>
      <c r="DBD4629" s="298"/>
      <c r="DBE4629" s="298"/>
      <c r="DBF4629" s="298"/>
      <c r="DBG4629" s="298"/>
      <c r="DBH4629" s="298"/>
      <c r="DBI4629" s="298"/>
      <c r="DBJ4629" s="298"/>
      <c r="DBK4629" s="298"/>
      <c r="DBL4629" s="298"/>
      <c r="DBM4629" s="298"/>
      <c r="DBN4629" s="298"/>
      <c r="DBO4629" s="298"/>
      <c r="DBP4629" s="298"/>
      <c r="DBQ4629" s="298"/>
      <c r="DBR4629" s="298"/>
      <c r="DBS4629" s="298"/>
      <c r="DBT4629" s="298"/>
      <c r="DBU4629" s="298"/>
      <c r="DBV4629" s="298"/>
      <c r="DBW4629" s="298"/>
      <c r="DBX4629" s="298"/>
      <c r="DBY4629" s="298"/>
      <c r="DBZ4629" s="298"/>
      <c r="DCA4629" s="298"/>
      <c r="DCB4629" s="298"/>
      <c r="DCC4629" s="298"/>
      <c r="DCD4629" s="298"/>
      <c r="DCE4629" s="298"/>
      <c r="DCF4629" s="298"/>
      <c r="DCG4629" s="298"/>
      <c r="DCH4629" s="298"/>
      <c r="DCI4629" s="298"/>
      <c r="DCJ4629" s="298"/>
      <c r="DCK4629" s="298"/>
      <c r="DCL4629" s="298"/>
      <c r="DCM4629" s="298"/>
      <c r="DCN4629" s="298"/>
      <c r="DCO4629" s="298"/>
      <c r="DCP4629" s="298"/>
      <c r="DCQ4629" s="298"/>
      <c r="DCR4629" s="298"/>
      <c r="DCS4629" s="298"/>
      <c r="DCT4629" s="298"/>
      <c r="DCU4629" s="298"/>
      <c r="DCV4629" s="298"/>
      <c r="DCW4629" s="298"/>
      <c r="DCX4629" s="298"/>
      <c r="DCY4629" s="298"/>
      <c r="DCZ4629" s="298"/>
      <c r="DDA4629" s="298"/>
      <c r="DDB4629" s="298"/>
      <c r="DDC4629" s="298"/>
      <c r="DDD4629" s="298"/>
      <c r="DDE4629" s="298"/>
      <c r="DDF4629" s="298"/>
      <c r="DDG4629" s="298"/>
      <c r="DDH4629" s="298"/>
      <c r="DDI4629" s="298"/>
      <c r="DDJ4629" s="298"/>
      <c r="DDK4629" s="298"/>
      <c r="DDL4629" s="298"/>
      <c r="DDM4629" s="298"/>
      <c r="DDN4629" s="298"/>
      <c r="DDO4629" s="298"/>
      <c r="DDP4629" s="298"/>
      <c r="DDQ4629" s="298"/>
      <c r="DDR4629" s="298"/>
      <c r="DDS4629" s="298"/>
      <c r="DDT4629" s="298"/>
      <c r="DDU4629" s="298"/>
      <c r="DDV4629" s="298"/>
      <c r="DDW4629" s="298"/>
      <c r="DDX4629" s="298"/>
      <c r="DDY4629" s="298"/>
      <c r="DDZ4629" s="298"/>
      <c r="DEA4629" s="298"/>
      <c r="DEB4629" s="298"/>
      <c r="DEC4629" s="298"/>
      <c r="DED4629" s="298"/>
      <c r="DEE4629" s="298"/>
      <c r="DEF4629" s="298"/>
      <c r="DEG4629" s="298"/>
      <c r="DEH4629" s="298"/>
      <c r="DEI4629" s="298"/>
      <c r="DEJ4629" s="298"/>
      <c r="DEK4629" s="298"/>
      <c r="DEL4629" s="298"/>
      <c r="DEM4629" s="298"/>
      <c r="DEN4629" s="298"/>
      <c r="DEO4629" s="298"/>
      <c r="DEP4629" s="298"/>
      <c r="DEQ4629" s="298"/>
      <c r="DER4629" s="298"/>
      <c r="DES4629" s="298"/>
      <c r="DET4629" s="298"/>
      <c r="DEU4629" s="298"/>
      <c r="DEV4629" s="298"/>
      <c r="DEW4629" s="298"/>
      <c r="DEX4629" s="298"/>
      <c r="DEY4629" s="298"/>
      <c r="DEZ4629" s="298"/>
      <c r="DFA4629" s="298"/>
      <c r="DFB4629" s="298"/>
      <c r="DFC4629" s="298"/>
      <c r="DFD4629" s="298"/>
      <c r="DFE4629" s="298"/>
      <c r="DFF4629" s="298"/>
      <c r="DFG4629" s="298"/>
      <c r="DFH4629" s="298"/>
      <c r="DFI4629" s="298"/>
      <c r="DFJ4629" s="298"/>
      <c r="DFK4629" s="298"/>
      <c r="DFL4629" s="298"/>
      <c r="DFM4629" s="298"/>
      <c r="DFN4629" s="298"/>
      <c r="DFO4629" s="298"/>
      <c r="DFP4629" s="298"/>
      <c r="DFQ4629" s="298"/>
      <c r="DFR4629" s="298"/>
      <c r="DFS4629" s="298"/>
      <c r="DFT4629" s="298"/>
      <c r="DFU4629" s="298"/>
      <c r="DFV4629" s="298"/>
      <c r="DFW4629" s="298"/>
      <c r="DFX4629" s="298"/>
      <c r="DFY4629" s="298"/>
      <c r="DFZ4629" s="298"/>
      <c r="DGA4629" s="298"/>
      <c r="DGB4629" s="298"/>
      <c r="DGC4629" s="298"/>
      <c r="DGD4629" s="298"/>
      <c r="DGE4629" s="298"/>
      <c r="DGF4629" s="298"/>
      <c r="DGG4629" s="298"/>
      <c r="DGH4629" s="298"/>
      <c r="DGI4629" s="298"/>
      <c r="DGJ4629" s="298"/>
      <c r="DGK4629" s="298"/>
      <c r="DGL4629" s="298"/>
      <c r="DGM4629" s="298"/>
      <c r="DGN4629" s="298"/>
      <c r="DGO4629" s="298"/>
      <c r="DGP4629" s="298"/>
      <c r="DGQ4629" s="298"/>
      <c r="DGR4629" s="298"/>
      <c r="DGS4629" s="298"/>
      <c r="DGT4629" s="298"/>
      <c r="DGU4629" s="298"/>
      <c r="DGV4629" s="298"/>
      <c r="DGW4629" s="298"/>
      <c r="DGX4629" s="298"/>
      <c r="DGY4629" s="298"/>
      <c r="DGZ4629" s="298"/>
      <c r="DHA4629" s="298"/>
      <c r="DHB4629" s="298"/>
      <c r="DHC4629" s="298"/>
      <c r="DHD4629" s="298"/>
      <c r="DHE4629" s="298"/>
      <c r="DHF4629" s="298"/>
      <c r="DHG4629" s="298"/>
      <c r="DHH4629" s="298"/>
      <c r="DHI4629" s="298"/>
      <c r="DHJ4629" s="298"/>
      <c r="DHK4629" s="298"/>
      <c r="DHL4629" s="298"/>
      <c r="DHM4629" s="298"/>
      <c r="DHN4629" s="298"/>
      <c r="DHO4629" s="298"/>
      <c r="DHP4629" s="298"/>
      <c r="DHQ4629" s="298"/>
      <c r="DHR4629" s="298"/>
      <c r="DHS4629" s="298"/>
      <c r="DHT4629" s="298"/>
      <c r="DHU4629" s="298"/>
      <c r="DHV4629" s="298"/>
      <c r="DHW4629" s="298"/>
      <c r="DHX4629" s="298"/>
      <c r="DHY4629" s="298"/>
      <c r="DHZ4629" s="298"/>
      <c r="DIA4629" s="298"/>
      <c r="DIB4629" s="298"/>
      <c r="DIC4629" s="298"/>
      <c r="DID4629" s="298"/>
      <c r="DIE4629" s="298"/>
      <c r="DIF4629" s="298"/>
      <c r="DIG4629" s="298"/>
      <c r="DIH4629" s="298"/>
      <c r="DII4629" s="298"/>
      <c r="DIJ4629" s="298"/>
      <c r="DIK4629" s="298"/>
      <c r="DIL4629" s="298"/>
      <c r="DIM4629" s="298"/>
      <c r="DIN4629" s="298"/>
      <c r="DIO4629" s="298"/>
      <c r="DIP4629" s="298"/>
      <c r="DIQ4629" s="298"/>
      <c r="DIR4629" s="298"/>
      <c r="DIS4629" s="298"/>
      <c r="DIT4629" s="298"/>
      <c r="DIU4629" s="298"/>
      <c r="DIV4629" s="298"/>
      <c r="DIW4629" s="298"/>
      <c r="DIX4629" s="298"/>
      <c r="DIY4629" s="298"/>
      <c r="DIZ4629" s="298"/>
      <c r="DJA4629" s="298"/>
      <c r="DJB4629" s="298"/>
      <c r="DJC4629" s="298"/>
      <c r="DJD4629" s="298"/>
      <c r="DJE4629" s="298"/>
      <c r="DJF4629" s="298"/>
      <c r="DJG4629" s="298"/>
      <c r="DJH4629" s="298"/>
      <c r="DJI4629" s="298"/>
      <c r="DJJ4629" s="298"/>
      <c r="DJK4629" s="298"/>
      <c r="DJL4629" s="298"/>
      <c r="DJM4629" s="298"/>
      <c r="DJN4629" s="298"/>
      <c r="DJO4629" s="298"/>
      <c r="DJP4629" s="298"/>
      <c r="DJQ4629" s="298"/>
      <c r="DJR4629" s="298"/>
      <c r="DJS4629" s="298"/>
      <c r="DJT4629" s="298"/>
      <c r="DJU4629" s="298"/>
      <c r="DJV4629" s="298"/>
      <c r="DJW4629" s="298"/>
      <c r="DJX4629" s="298"/>
      <c r="DJY4629" s="298"/>
      <c r="DJZ4629" s="298"/>
      <c r="DKA4629" s="298"/>
      <c r="DKB4629" s="298"/>
      <c r="DKC4629" s="298"/>
      <c r="DKD4629" s="298"/>
      <c r="DKE4629" s="298"/>
      <c r="DKF4629" s="298"/>
      <c r="DKG4629" s="298"/>
      <c r="DKH4629" s="298"/>
      <c r="DKI4629" s="298"/>
      <c r="DKJ4629" s="298"/>
      <c r="DKK4629" s="298"/>
      <c r="DKL4629" s="298"/>
      <c r="DKM4629" s="298"/>
      <c r="DKN4629" s="298"/>
      <c r="DKO4629" s="298"/>
      <c r="DKP4629" s="298"/>
      <c r="DKQ4629" s="298"/>
      <c r="DKR4629" s="298"/>
      <c r="DKS4629" s="298"/>
      <c r="DKT4629" s="298"/>
      <c r="DKU4629" s="298"/>
      <c r="DKV4629" s="298"/>
      <c r="DKW4629" s="298"/>
      <c r="DKX4629" s="298"/>
      <c r="DKY4629" s="298"/>
      <c r="DKZ4629" s="298"/>
      <c r="DLA4629" s="298"/>
      <c r="DLB4629" s="298"/>
      <c r="DLC4629" s="298"/>
      <c r="DLD4629" s="298"/>
      <c r="DLE4629" s="298"/>
      <c r="DLF4629" s="298"/>
      <c r="DLG4629" s="298"/>
      <c r="DLH4629" s="298"/>
      <c r="DLI4629" s="298"/>
      <c r="DLJ4629" s="298"/>
      <c r="DLK4629" s="298"/>
      <c r="DLL4629" s="298"/>
      <c r="DLM4629" s="298"/>
      <c r="DLN4629" s="298"/>
      <c r="DLO4629" s="298"/>
      <c r="DLP4629" s="298"/>
      <c r="DLQ4629" s="298"/>
      <c r="DLR4629" s="298"/>
      <c r="DLS4629" s="298"/>
      <c r="DLT4629" s="298"/>
      <c r="DLU4629" s="298"/>
      <c r="DLV4629" s="298"/>
      <c r="DLW4629" s="298"/>
      <c r="DLX4629" s="298"/>
      <c r="DLY4629" s="298"/>
      <c r="DLZ4629" s="298"/>
      <c r="DMA4629" s="298"/>
      <c r="DMB4629" s="298"/>
      <c r="DMC4629" s="298"/>
      <c r="DMD4629" s="298"/>
      <c r="DME4629" s="298"/>
      <c r="DMF4629" s="298"/>
      <c r="DMG4629" s="298"/>
      <c r="DMH4629" s="298"/>
      <c r="DMI4629" s="298"/>
      <c r="DMJ4629" s="298"/>
      <c r="DMK4629" s="298"/>
      <c r="DML4629" s="298"/>
      <c r="DMM4629" s="298"/>
      <c r="DMN4629" s="298"/>
      <c r="DMO4629" s="298"/>
      <c r="DMP4629" s="298"/>
      <c r="DMQ4629" s="298"/>
      <c r="DMR4629" s="298"/>
      <c r="DMS4629" s="298"/>
      <c r="DMT4629" s="298"/>
      <c r="DMU4629" s="298"/>
      <c r="DMV4629" s="298"/>
      <c r="DMW4629" s="298"/>
      <c r="DMX4629" s="298"/>
      <c r="DMY4629" s="298"/>
      <c r="DMZ4629" s="298"/>
      <c r="DNA4629" s="298"/>
      <c r="DNB4629" s="298"/>
      <c r="DNC4629" s="298"/>
      <c r="DND4629" s="298"/>
      <c r="DNE4629" s="298"/>
      <c r="DNF4629" s="298"/>
      <c r="DNG4629" s="298"/>
      <c r="DNH4629" s="298"/>
      <c r="DNI4629" s="298"/>
      <c r="DNJ4629" s="298"/>
      <c r="DNK4629" s="298"/>
      <c r="DNL4629" s="298"/>
      <c r="DNM4629" s="298"/>
      <c r="DNN4629" s="298"/>
      <c r="DNO4629" s="298"/>
      <c r="DNP4629" s="298"/>
      <c r="DNQ4629" s="298"/>
      <c r="DNR4629" s="298"/>
      <c r="DNS4629" s="298"/>
      <c r="DNT4629" s="298"/>
      <c r="DNU4629" s="298"/>
      <c r="DNV4629" s="298"/>
      <c r="DNW4629" s="298"/>
      <c r="DNX4629" s="298"/>
      <c r="DNY4629" s="298"/>
      <c r="DNZ4629" s="298"/>
      <c r="DOA4629" s="298"/>
      <c r="DOB4629" s="298"/>
      <c r="DOC4629" s="298"/>
      <c r="DOD4629" s="298"/>
      <c r="DOE4629" s="298"/>
      <c r="DOF4629" s="298"/>
      <c r="DOG4629" s="298"/>
      <c r="DOH4629" s="298"/>
      <c r="DOI4629" s="298"/>
      <c r="DOJ4629" s="298"/>
      <c r="DOK4629" s="298"/>
      <c r="DOL4629" s="298"/>
      <c r="DOM4629" s="298"/>
      <c r="DON4629" s="298"/>
      <c r="DOO4629" s="298"/>
      <c r="DOP4629" s="298"/>
      <c r="DOQ4629" s="298"/>
      <c r="DOR4629" s="298"/>
      <c r="DOS4629" s="298"/>
      <c r="DOT4629" s="298"/>
      <c r="DOU4629" s="298"/>
      <c r="DOV4629" s="298"/>
      <c r="DOW4629" s="298"/>
      <c r="DOX4629" s="298"/>
      <c r="DOY4629" s="298"/>
      <c r="DOZ4629" s="298"/>
      <c r="DPA4629" s="298"/>
      <c r="DPB4629" s="298"/>
      <c r="DPC4629" s="298"/>
      <c r="DPD4629" s="298"/>
      <c r="DPE4629" s="298"/>
      <c r="DPF4629" s="298"/>
      <c r="DPG4629" s="298"/>
      <c r="DPH4629" s="298"/>
      <c r="DPI4629" s="298"/>
      <c r="DPJ4629" s="298"/>
      <c r="DPK4629" s="298"/>
      <c r="DPL4629" s="298"/>
      <c r="DPM4629" s="298"/>
      <c r="DPN4629" s="298"/>
      <c r="DPO4629" s="298"/>
      <c r="DPP4629" s="298"/>
      <c r="DPQ4629" s="298"/>
      <c r="DPR4629" s="298"/>
      <c r="DPS4629" s="298"/>
      <c r="DPT4629" s="298"/>
      <c r="DPU4629" s="298"/>
      <c r="DPV4629" s="298"/>
      <c r="DPW4629" s="298"/>
      <c r="DPX4629" s="298"/>
      <c r="DPY4629" s="298"/>
      <c r="DPZ4629" s="298"/>
      <c r="DQA4629" s="298"/>
      <c r="DQB4629" s="298"/>
      <c r="DQC4629" s="298"/>
      <c r="DQD4629" s="298"/>
      <c r="DQE4629" s="298"/>
      <c r="DQF4629" s="298"/>
      <c r="DQG4629" s="298"/>
      <c r="DQH4629" s="298"/>
      <c r="DQI4629" s="298"/>
      <c r="DQJ4629" s="298"/>
      <c r="DQK4629" s="298"/>
      <c r="DQL4629" s="298"/>
      <c r="DQM4629" s="298"/>
      <c r="DQN4629" s="298"/>
      <c r="DQO4629" s="298"/>
      <c r="DQP4629" s="298"/>
      <c r="DQQ4629" s="298"/>
      <c r="DQR4629" s="298"/>
      <c r="DQS4629" s="298"/>
      <c r="DQT4629" s="298"/>
      <c r="DQU4629" s="298"/>
      <c r="DQV4629" s="298"/>
      <c r="DQW4629" s="298"/>
      <c r="DQX4629" s="298"/>
      <c r="DQY4629" s="298"/>
      <c r="DQZ4629" s="298"/>
      <c r="DRA4629" s="298"/>
      <c r="DRB4629" s="298"/>
      <c r="DRC4629" s="298"/>
      <c r="DRD4629" s="298"/>
      <c r="DRE4629" s="298"/>
      <c r="DRF4629" s="298"/>
      <c r="DRG4629" s="298"/>
      <c r="DRH4629" s="298"/>
      <c r="DRI4629" s="298"/>
      <c r="DRJ4629" s="298"/>
      <c r="DRK4629" s="298"/>
      <c r="DRL4629" s="298"/>
      <c r="DRM4629" s="298"/>
      <c r="DRN4629" s="298"/>
      <c r="DRO4629" s="298"/>
      <c r="DRP4629" s="298"/>
      <c r="DRQ4629" s="298"/>
      <c r="DRR4629" s="298"/>
      <c r="DRS4629" s="298"/>
      <c r="DRT4629" s="298"/>
      <c r="DRU4629" s="298"/>
      <c r="DRV4629" s="298"/>
      <c r="DRW4629" s="298"/>
      <c r="DRX4629" s="298"/>
      <c r="DRY4629" s="298"/>
      <c r="DRZ4629" s="298"/>
      <c r="DSA4629" s="298"/>
      <c r="DSB4629" s="298"/>
      <c r="DSC4629" s="298"/>
      <c r="DSD4629" s="298"/>
      <c r="DSE4629" s="298"/>
      <c r="DSF4629" s="298"/>
      <c r="DSG4629" s="298"/>
      <c r="DSH4629" s="298"/>
      <c r="DSI4629" s="298"/>
      <c r="DSJ4629" s="298"/>
      <c r="DSK4629" s="298"/>
      <c r="DSL4629" s="298"/>
      <c r="DSM4629" s="298"/>
      <c r="DSN4629" s="298"/>
      <c r="DSO4629" s="298"/>
      <c r="DSP4629" s="298"/>
      <c r="DSQ4629" s="298"/>
      <c r="DSR4629" s="298"/>
      <c r="DSS4629" s="298"/>
      <c r="DST4629" s="298"/>
      <c r="DSU4629" s="298"/>
      <c r="DSV4629" s="298"/>
      <c r="DSW4629" s="298"/>
      <c r="DSX4629" s="298"/>
      <c r="DSY4629" s="298"/>
      <c r="DSZ4629" s="298"/>
      <c r="DTA4629" s="298"/>
      <c r="DTB4629" s="298"/>
      <c r="DTC4629" s="298"/>
      <c r="DTD4629" s="298"/>
      <c r="DTE4629" s="298"/>
      <c r="DTF4629" s="298"/>
      <c r="DTG4629" s="298"/>
      <c r="DTH4629" s="298"/>
      <c r="DTI4629" s="298"/>
      <c r="DTJ4629" s="298"/>
      <c r="DTK4629" s="298"/>
      <c r="DTL4629" s="298"/>
      <c r="DTM4629" s="298"/>
      <c r="DTN4629" s="298"/>
      <c r="DTO4629" s="298"/>
      <c r="DTP4629" s="298"/>
      <c r="DTQ4629" s="298"/>
      <c r="DTR4629" s="298"/>
      <c r="DTS4629" s="298"/>
      <c r="DTT4629" s="298"/>
      <c r="DTU4629" s="298"/>
      <c r="DTV4629" s="298"/>
      <c r="DTW4629" s="298"/>
      <c r="DTX4629" s="298"/>
      <c r="DTY4629" s="298"/>
      <c r="DTZ4629" s="298"/>
      <c r="DUA4629" s="298"/>
      <c r="DUB4629" s="298"/>
      <c r="DUC4629" s="298"/>
      <c r="DUD4629" s="298"/>
      <c r="DUE4629" s="298"/>
      <c r="DUF4629" s="298"/>
      <c r="DUG4629" s="298"/>
      <c r="DUH4629" s="298"/>
      <c r="DUI4629" s="298"/>
      <c r="DUJ4629" s="298"/>
      <c r="DUK4629" s="298"/>
      <c r="DUL4629" s="298"/>
      <c r="DUM4629" s="298"/>
      <c r="DUN4629" s="298"/>
      <c r="DUO4629" s="298"/>
      <c r="DUP4629" s="298"/>
      <c r="DUQ4629" s="298"/>
      <c r="DUR4629" s="298"/>
      <c r="DUS4629" s="298"/>
      <c r="DUT4629" s="298"/>
      <c r="DUU4629" s="298"/>
      <c r="DUV4629" s="298"/>
      <c r="DUW4629" s="298"/>
      <c r="DUX4629" s="298"/>
      <c r="DUY4629" s="298"/>
      <c r="DUZ4629" s="298"/>
      <c r="DVA4629" s="298"/>
      <c r="DVB4629" s="298"/>
      <c r="DVC4629" s="298"/>
      <c r="DVD4629" s="298"/>
      <c r="DVE4629" s="298"/>
      <c r="DVF4629" s="298"/>
      <c r="DVG4629" s="298"/>
      <c r="DVH4629" s="298"/>
      <c r="DVI4629" s="298"/>
      <c r="DVJ4629" s="298"/>
      <c r="DVK4629" s="298"/>
      <c r="DVL4629" s="298"/>
      <c r="DVM4629" s="298"/>
      <c r="DVN4629" s="298"/>
      <c r="DVO4629" s="298"/>
      <c r="DVP4629" s="298"/>
      <c r="DVQ4629" s="298"/>
      <c r="DVR4629" s="298"/>
      <c r="DVS4629" s="298"/>
      <c r="DVT4629" s="298"/>
      <c r="DVU4629" s="298"/>
      <c r="DVV4629" s="298"/>
      <c r="DVW4629" s="298"/>
      <c r="DVX4629" s="298"/>
      <c r="DVY4629" s="298"/>
      <c r="DVZ4629" s="298"/>
      <c r="DWA4629" s="298"/>
      <c r="DWB4629" s="298"/>
      <c r="DWC4629" s="298"/>
      <c r="DWD4629" s="298"/>
      <c r="DWE4629" s="298"/>
      <c r="DWF4629" s="298"/>
      <c r="DWG4629" s="298"/>
      <c r="DWH4629" s="298"/>
      <c r="DWI4629" s="298"/>
      <c r="DWJ4629" s="298"/>
      <c r="DWK4629" s="298"/>
      <c r="DWL4629" s="298"/>
      <c r="DWM4629" s="298"/>
      <c r="DWN4629" s="298"/>
      <c r="DWO4629" s="298"/>
      <c r="DWP4629" s="298"/>
      <c r="DWQ4629" s="298"/>
      <c r="DWR4629" s="298"/>
      <c r="DWS4629" s="298"/>
      <c r="DWT4629" s="298"/>
      <c r="DWU4629" s="298"/>
      <c r="DWV4629" s="298"/>
      <c r="DWW4629" s="298"/>
      <c r="DWX4629" s="298"/>
      <c r="DWY4629" s="298"/>
      <c r="DWZ4629" s="298"/>
      <c r="DXA4629" s="298"/>
      <c r="DXB4629" s="298"/>
      <c r="DXC4629" s="298"/>
      <c r="DXD4629" s="298"/>
      <c r="DXE4629" s="298"/>
      <c r="DXF4629" s="298"/>
      <c r="DXG4629" s="298"/>
      <c r="DXH4629" s="298"/>
      <c r="DXI4629" s="298"/>
      <c r="DXJ4629" s="298"/>
      <c r="DXK4629" s="298"/>
      <c r="DXL4629" s="298"/>
      <c r="DXM4629" s="298"/>
      <c r="DXN4629" s="298"/>
      <c r="DXO4629" s="298"/>
      <c r="DXP4629" s="298"/>
      <c r="DXQ4629" s="298"/>
      <c r="DXR4629" s="298"/>
      <c r="DXS4629" s="298"/>
      <c r="DXT4629" s="298"/>
      <c r="DXU4629" s="298"/>
      <c r="DXV4629" s="298"/>
      <c r="DXW4629" s="298"/>
      <c r="DXX4629" s="298"/>
      <c r="DXY4629" s="298"/>
      <c r="DXZ4629" s="298"/>
      <c r="DYA4629" s="298"/>
      <c r="DYB4629" s="298"/>
      <c r="DYC4629" s="298"/>
      <c r="DYD4629" s="298"/>
      <c r="DYE4629" s="298"/>
      <c r="DYF4629" s="298"/>
      <c r="DYG4629" s="298"/>
      <c r="DYH4629" s="298"/>
      <c r="DYI4629" s="298"/>
      <c r="DYJ4629" s="298"/>
      <c r="DYK4629" s="298"/>
      <c r="DYL4629" s="298"/>
      <c r="DYM4629" s="298"/>
      <c r="DYN4629" s="298"/>
      <c r="DYO4629" s="298"/>
      <c r="DYP4629" s="298"/>
      <c r="DYQ4629" s="298"/>
      <c r="DYR4629" s="298"/>
      <c r="DYS4629" s="298"/>
      <c r="DYT4629" s="298"/>
      <c r="DYU4629" s="298"/>
      <c r="DYV4629" s="298"/>
      <c r="DYW4629" s="298"/>
      <c r="DYX4629" s="298"/>
      <c r="DYY4629" s="298"/>
      <c r="DYZ4629" s="298"/>
      <c r="DZA4629" s="298"/>
      <c r="DZB4629" s="298"/>
      <c r="DZC4629" s="298"/>
      <c r="DZD4629" s="298"/>
      <c r="DZE4629" s="298"/>
      <c r="DZF4629" s="298"/>
      <c r="DZG4629" s="298"/>
      <c r="DZH4629" s="298"/>
      <c r="DZI4629" s="298"/>
      <c r="DZJ4629" s="298"/>
      <c r="DZK4629" s="298"/>
      <c r="DZL4629" s="298"/>
      <c r="DZM4629" s="298"/>
      <c r="DZN4629" s="298"/>
      <c r="DZO4629" s="298"/>
      <c r="DZP4629" s="298"/>
      <c r="DZQ4629" s="298"/>
      <c r="DZR4629" s="298"/>
      <c r="DZS4629" s="298"/>
      <c r="DZT4629" s="298"/>
      <c r="DZU4629" s="298"/>
      <c r="DZV4629" s="298"/>
      <c r="DZW4629" s="298"/>
      <c r="DZX4629" s="298"/>
      <c r="DZY4629" s="298"/>
      <c r="DZZ4629" s="298"/>
      <c r="EAA4629" s="298"/>
      <c r="EAB4629" s="298"/>
      <c r="EAC4629" s="298"/>
      <c r="EAD4629" s="298"/>
      <c r="EAE4629" s="298"/>
      <c r="EAF4629" s="298"/>
      <c r="EAG4629" s="298"/>
      <c r="EAH4629" s="298"/>
      <c r="EAI4629" s="298"/>
      <c r="EAJ4629" s="298"/>
      <c r="EAK4629" s="298"/>
      <c r="EAL4629" s="298"/>
      <c r="EAM4629" s="298"/>
      <c r="EAN4629" s="298"/>
      <c r="EAO4629" s="298"/>
      <c r="EAP4629" s="298"/>
      <c r="EAQ4629" s="298"/>
      <c r="EAR4629" s="298"/>
      <c r="EAS4629" s="298"/>
      <c r="EAT4629" s="298"/>
      <c r="EAU4629" s="298"/>
      <c r="EAV4629" s="298"/>
      <c r="EAW4629" s="298"/>
      <c r="EAX4629" s="298"/>
      <c r="EAY4629" s="298"/>
      <c r="EAZ4629" s="298"/>
      <c r="EBA4629" s="298"/>
      <c r="EBB4629" s="298"/>
      <c r="EBC4629" s="298"/>
      <c r="EBD4629" s="298"/>
      <c r="EBE4629" s="298"/>
      <c r="EBF4629" s="298"/>
      <c r="EBG4629" s="298"/>
      <c r="EBH4629" s="298"/>
      <c r="EBI4629" s="298"/>
      <c r="EBJ4629" s="298"/>
      <c r="EBK4629" s="298"/>
      <c r="EBL4629" s="298"/>
      <c r="EBM4629" s="298"/>
      <c r="EBN4629" s="298"/>
      <c r="EBO4629" s="298"/>
      <c r="EBP4629" s="298"/>
      <c r="EBQ4629" s="298"/>
      <c r="EBR4629" s="298"/>
      <c r="EBS4629" s="298"/>
      <c r="EBT4629" s="298"/>
      <c r="EBU4629" s="298"/>
      <c r="EBV4629" s="298"/>
      <c r="EBW4629" s="298"/>
      <c r="EBX4629" s="298"/>
      <c r="EBY4629" s="298"/>
      <c r="EBZ4629" s="298"/>
      <c r="ECA4629" s="298"/>
      <c r="ECB4629" s="298"/>
      <c r="ECC4629" s="298"/>
      <c r="ECD4629" s="298"/>
      <c r="ECE4629" s="298"/>
      <c r="ECF4629" s="298"/>
      <c r="ECG4629" s="298"/>
      <c r="ECH4629" s="298"/>
      <c r="ECI4629" s="298"/>
      <c r="ECJ4629" s="298"/>
      <c r="ECK4629" s="298"/>
      <c r="ECL4629" s="298"/>
      <c r="ECM4629" s="298"/>
      <c r="ECN4629" s="298"/>
      <c r="ECO4629" s="298"/>
      <c r="ECP4629" s="298"/>
      <c r="ECQ4629" s="298"/>
      <c r="ECR4629" s="298"/>
      <c r="ECS4629" s="298"/>
      <c r="ECT4629" s="298"/>
      <c r="ECU4629" s="298"/>
      <c r="ECV4629" s="298"/>
      <c r="ECW4629" s="298"/>
      <c r="ECX4629" s="298"/>
      <c r="ECY4629" s="298"/>
      <c r="ECZ4629" s="298"/>
      <c r="EDA4629" s="298"/>
      <c r="EDB4629" s="298"/>
      <c r="EDC4629" s="298"/>
      <c r="EDD4629" s="298"/>
      <c r="EDE4629" s="298"/>
      <c r="EDF4629" s="298"/>
      <c r="EDG4629" s="298"/>
      <c r="EDH4629" s="298"/>
      <c r="EDI4629" s="298"/>
      <c r="EDJ4629" s="298"/>
      <c r="EDK4629" s="298"/>
      <c r="EDL4629" s="298"/>
      <c r="EDM4629" s="298"/>
      <c r="EDN4629" s="298"/>
      <c r="EDO4629" s="298"/>
      <c r="EDP4629" s="298"/>
      <c r="EDQ4629" s="298"/>
      <c r="EDR4629" s="298"/>
      <c r="EDS4629" s="298"/>
      <c r="EDT4629" s="298"/>
      <c r="EDU4629" s="298"/>
      <c r="EDV4629" s="298"/>
      <c r="EDW4629" s="298"/>
      <c r="EDX4629" s="298"/>
      <c r="EDY4629" s="298"/>
      <c r="EDZ4629" s="298"/>
      <c r="EEA4629" s="298"/>
      <c r="EEB4629" s="298"/>
      <c r="EEC4629" s="298"/>
      <c r="EED4629" s="298"/>
      <c r="EEE4629" s="298"/>
      <c r="EEF4629" s="298"/>
      <c r="EEG4629" s="298"/>
      <c r="EEH4629" s="298"/>
      <c r="EEI4629" s="298"/>
      <c r="EEJ4629" s="298"/>
      <c r="EEK4629" s="298"/>
      <c r="EEL4629" s="298"/>
      <c r="EEM4629" s="298"/>
      <c r="EEN4629" s="298"/>
      <c r="EEO4629" s="298"/>
      <c r="EEP4629" s="298"/>
      <c r="EEQ4629" s="298"/>
      <c r="EER4629" s="298"/>
      <c r="EES4629" s="298"/>
      <c r="EET4629" s="298"/>
      <c r="EEU4629" s="298"/>
      <c r="EEV4629" s="298"/>
      <c r="EEW4629" s="298"/>
      <c r="EEX4629" s="298"/>
      <c r="EEY4629" s="298"/>
      <c r="EEZ4629" s="298"/>
      <c r="EFA4629" s="298"/>
      <c r="EFB4629" s="298"/>
      <c r="EFC4629" s="298"/>
      <c r="EFD4629" s="298"/>
      <c r="EFE4629" s="298"/>
      <c r="EFF4629" s="298"/>
      <c r="EFG4629" s="298"/>
      <c r="EFH4629" s="298"/>
      <c r="EFI4629" s="298"/>
      <c r="EFJ4629" s="298"/>
      <c r="EFK4629" s="298"/>
      <c r="EFL4629" s="298"/>
      <c r="EFM4629" s="298"/>
      <c r="EFN4629" s="298"/>
      <c r="EFO4629" s="298"/>
      <c r="EFP4629" s="298"/>
      <c r="EFQ4629" s="298"/>
      <c r="EFR4629" s="298"/>
      <c r="EFS4629" s="298"/>
      <c r="EFT4629" s="298"/>
      <c r="EFU4629" s="298"/>
      <c r="EFV4629" s="298"/>
      <c r="EFW4629" s="298"/>
      <c r="EFX4629" s="298"/>
      <c r="EFY4629" s="298"/>
      <c r="EFZ4629" s="298"/>
      <c r="EGA4629" s="298"/>
      <c r="EGB4629" s="298"/>
      <c r="EGC4629" s="298"/>
      <c r="EGD4629" s="298"/>
      <c r="EGE4629" s="298"/>
      <c r="EGF4629" s="298"/>
      <c r="EGG4629" s="298"/>
      <c r="EGH4629" s="298"/>
      <c r="EGI4629" s="298"/>
      <c r="EGJ4629" s="298"/>
      <c r="EGK4629" s="298"/>
      <c r="EGL4629" s="298"/>
      <c r="EGM4629" s="298"/>
      <c r="EGN4629" s="298"/>
      <c r="EGO4629" s="298"/>
      <c r="EGP4629" s="298"/>
      <c r="EGQ4629" s="298"/>
      <c r="EGR4629" s="298"/>
      <c r="EGS4629" s="298"/>
      <c r="EGT4629" s="298"/>
      <c r="EGU4629" s="298"/>
      <c r="EGV4629" s="298"/>
      <c r="EGW4629" s="298"/>
      <c r="EGX4629" s="298"/>
      <c r="EGY4629" s="298"/>
      <c r="EGZ4629" s="298"/>
      <c r="EHA4629" s="298"/>
      <c r="EHB4629" s="298"/>
      <c r="EHC4629" s="298"/>
      <c r="EHD4629" s="298"/>
      <c r="EHE4629" s="298"/>
      <c r="EHF4629" s="298"/>
      <c r="EHG4629" s="298"/>
      <c r="EHH4629" s="298"/>
      <c r="EHI4629" s="298"/>
      <c r="EHJ4629" s="298"/>
      <c r="EHK4629" s="298"/>
      <c r="EHL4629" s="298"/>
      <c r="EHM4629" s="298"/>
      <c r="EHN4629" s="298"/>
      <c r="EHO4629" s="298"/>
      <c r="EHP4629" s="298"/>
      <c r="EHQ4629" s="298"/>
      <c r="EHR4629" s="298"/>
      <c r="EHS4629" s="298"/>
      <c r="EHT4629" s="298"/>
      <c r="EHU4629" s="298"/>
      <c r="EHV4629" s="298"/>
      <c r="EHW4629" s="298"/>
      <c r="EHX4629" s="298"/>
      <c r="EHY4629" s="298"/>
      <c r="EHZ4629" s="298"/>
      <c r="EIA4629" s="298"/>
      <c r="EIB4629" s="298"/>
      <c r="EIC4629" s="298"/>
      <c r="EID4629" s="298"/>
      <c r="EIE4629" s="298"/>
      <c r="EIF4629" s="298"/>
      <c r="EIG4629" s="298"/>
      <c r="EIH4629" s="298"/>
      <c r="EII4629" s="298"/>
      <c r="EIJ4629" s="298"/>
      <c r="EIK4629" s="298"/>
      <c r="EIL4629" s="298"/>
      <c r="EIM4629" s="298"/>
      <c r="EIN4629" s="298"/>
      <c r="EIO4629" s="298"/>
      <c r="EIP4629" s="298"/>
      <c r="EIQ4629" s="298"/>
      <c r="EIR4629" s="298"/>
      <c r="EIS4629" s="298"/>
      <c r="EIT4629" s="298"/>
      <c r="EIU4629" s="298"/>
      <c r="EIV4629" s="298"/>
      <c r="EIW4629" s="298"/>
      <c r="EIX4629" s="298"/>
      <c r="EIY4629" s="298"/>
      <c r="EIZ4629" s="298"/>
      <c r="EJA4629" s="298"/>
      <c r="EJB4629" s="298"/>
      <c r="EJC4629" s="298"/>
      <c r="EJD4629" s="298"/>
      <c r="EJE4629" s="298"/>
      <c r="EJF4629" s="298"/>
      <c r="EJG4629" s="298"/>
      <c r="EJH4629" s="298"/>
      <c r="EJI4629" s="298"/>
      <c r="EJJ4629" s="298"/>
      <c r="EJK4629" s="298"/>
      <c r="EJL4629" s="298"/>
      <c r="EJM4629" s="298"/>
      <c r="EJN4629" s="298"/>
      <c r="EJO4629" s="298"/>
      <c r="EJP4629" s="298"/>
      <c r="EJQ4629" s="298"/>
      <c r="EJR4629" s="298"/>
      <c r="EJS4629" s="298"/>
      <c r="EJT4629" s="298"/>
      <c r="EJU4629" s="298"/>
      <c r="EJV4629" s="298"/>
      <c r="EJW4629" s="298"/>
      <c r="EJX4629" s="298"/>
      <c r="EJY4629" s="298"/>
      <c r="EJZ4629" s="298"/>
      <c r="EKA4629" s="298"/>
      <c r="EKB4629" s="298"/>
      <c r="EKC4629" s="298"/>
      <c r="EKD4629" s="298"/>
      <c r="EKE4629" s="298"/>
      <c r="EKF4629" s="298"/>
      <c r="EKG4629" s="298"/>
      <c r="EKH4629" s="298"/>
      <c r="EKI4629" s="298"/>
      <c r="EKJ4629" s="298"/>
      <c r="EKK4629" s="298"/>
      <c r="EKL4629" s="298"/>
      <c r="EKM4629" s="298"/>
      <c r="EKN4629" s="298"/>
      <c r="EKO4629" s="298"/>
      <c r="EKP4629" s="298"/>
      <c r="EKQ4629" s="298"/>
      <c r="EKR4629" s="298"/>
      <c r="EKS4629" s="298"/>
      <c r="EKT4629" s="298"/>
      <c r="EKU4629" s="298"/>
      <c r="EKV4629" s="298"/>
      <c r="EKW4629" s="298"/>
      <c r="EKX4629" s="298"/>
      <c r="EKY4629" s="298"/>
      <c r="EKZ4629" s="298"/>
      <c r="ELA4629" s="298"/>
      <c r="ELB4629" s="298"/>
      <c r="ELC4629" s="298"/>
      <c r="ELD4629" s="298"/>
      <c r="ELE4629" s="298"/>
      <c r="ELF4629" s="298"/>
      <c r="ELG4629" s="298"/>
      <c r="ELH4629" s="298"/>
      <c r="ELI4629" s="298"/>
      <c r="ELJ4629" s="298"/>
      <c r="ELK4629" s="298"/>
      <c r="ELL4629" s="298"/>
      <c r="ELM4629" s="298"/>
      <c r="ELN4629" s="298"/>
      <c r="ELO4629" s="298"/>
      <c r="ELP4629" s="298"/>
      <c r="ELQ4629" s="298"/>
      <c r="ELR4629" s="298"/>
      <c r="ELS4629" s="298"/>
      <c r="ELT4629" s="298"/>
      <c r="ELU4629" s="298"/>
      <c r="ELV4629" s="298"/>
      <c r="ELW4629" s="298"/>
      <c r="ELX4629" s="298"/>
      <c r="ELY4629" s="298"/>
      <c r="ELZ4629" s="298"/>
      <c r="EMA4629" s="298"/>
      <c r="EMB4629" s="298"/>
      <c r="EMC4629" s="298"/>
      <c r="EMD4629" s="298"/>
      <c r="EME4629" s="298"/>
      <c r="EMF4629" s="298"/>
      <c r="EMG4629" s="298"/>
      <c r="EMH4629" s="298"/>
      <c r="EMI4629" s="298"/>
      <c r="EMJ4629" s="298"/>
      <c r="EMK4629" s="298"/>
      <c r="EML4629" s="298"/>
      <c r="EMM4629" s="298"/>
      <c r="EMN4629" s="298"/>
      <c r="EMO4629" s="298"/>
      <c r="EMP4629" s="298"/>
      <c r="EMQ4629" s="298"/>
      <c r="EMR4629" s="298"/>
      <c r="EMS4629" s="298"/>
      <c r="EMT4629" s="298"/>
      <c r="EMU4629" s="298"/>
      <c r="EMV4629" s="298"/>
      <c r="EMW4629" s="298"/>
      <c r="EMX4629" s="298"/>
      <c r="EMY4629" s="298"/>
      <c r="EMZ4629" s="298"/>
      <c r="ENA4629" s="298"/>
      <c r="ENB4629" s="298"/>
      <c r="ENC4629" s="298"/>
      <c r="END4629" s="298"/>
      <c r="ENE4629" s="298"/>
      <c r="ENF4629" s="298"/>
      <c r="ENG4629" s="298"/>
      <c r="ENH4629" s="298"/>
      <c r="ENI4629" s="298"/>
      <c r="ENJ4629" s="298"/>
      <c r="ENK4629" s="298"/>
      <c r="ENL4629" s="298"/>
      <c r="ENM4629" s="298"/>
      <c r="ENN4629" s="298"/>
      <c r="ENO4629" s="298"/>
      <c r="ENP4629" s="298"/>
      <c r="ENQ4629" s="298"/>
      <c r="ENR4629" s="298"/>
      <c r="ENS4629" s="298"/>
      <c r="ENT4629" s="298"/>
      <c r="ENU4629" s="298"/>
      <c r="ENV4629" s="298"/>
      <c r="ENW4629" s="298"/>
      <c r="ENX4629" s="298"/>
      <c r="ENY4629" s="298"/>
      <c r="ENZ4629" s="298"/>
      <c r="EOA4629" s="298"/>
      <c r="EOB4629" s="298"/>
      <c r="EOC4629" s="298"/>
      <c r="EOD4629" s="298"/>
      <c r="EOE4629" s="298"/>
      <c r="EOF4629" s="298"/>
      <c r="EOG4629" s="298"/>
      <c r="EOH4629" s="298"/>
      <c r="EOI4629" s="298"/>
      <c r="EOJ4629" s="298"/>
      <c r="EOK4629" s="298"/>
      <c r="EOL4629" s="298"/>
      <c r="EOM4629" s="298"/>
      <c r="EON4629" s="298"/>
      <c r="EOO4629" s="298"/>
      <c r="EOP4629" s="298"/>
      <c r="EOQ4629" s="298"/>
      <c r="EOR4629" s="298"/>
      <c r="EOS4629" s="298"/>
      <c r="EOT4629" s="298"/>
      <c r="EOU4629" s="298"/>
      <c r="EOV4629" s="298"/>
      <c r="EOW4629" s="298"/>
      <c r="EOX4629" s="298"/>
      <c r="EOY4629" s="298"/>
      <c r="EOZ4629" s="298"/>
      <c r="EPA4629" s="298"/>
      <c r="EPB4629" s="298"/>
      <c r="EPC4629" s="298"/>
      <c r="EPD4629" s="298"/>
      <c r="EPE4629" s="298"/>
      <c r="EPF4629" s="298"/>
      <c r="EPG4629" s="298"/>
      <c r="EPH4629" s="298"/>
      <c r="EPI4629" s="298"/>
      <c r="EPJ4629" s="298"/>
      <c r="EPK4629" s="298"/>
      <c r="EPL4629" s="298"/>
      <c r="EPM4629" s="298"/>
      <c r="EPN4629" s="298"/>
      <c r="EPO4629" s="298"/>
      <c r="EPP4629" s="298"/>
      <c r="EPQ4629" s="298"/>
      <c r="EPR4629" s="298"/>
      <c r="EPS4629" s="298"/>
      <c r="EPT4629" s="298"/>
      <c r="EPU4629" s="298"/>
      <c r="EPV4629" s="298"/>
      <c r="EPW4629" s="298"/>
      <c r="EPX4629" s="298"/>
      <c r="EPY4629" s="298"/>
      <c r="EPZ4629" s="298"/>
      <c r="EQA4629" s="298"/>
      <c r="EQB4629" s="298"/>
      <c r="EQC4629" s="298"/>
      <c r="EQD4629" s="298"/>
      <c r="EQE4629" s="298"/>
      <c r="EQF4629" s="298"/>
      <c r="EQG4629" s="298"/>
      <c r="EQH4629" s="298"/>
      <c r="EQI4629" s="298"/>
      <c r="EQJ4629" s="298"/>
      <c r="EQK4629" s="298"/>
      <c r="EQL4629" s="298"/>
      <c r="EQM4629" s="298"/>
      <c r="EQN4629" s="298"/>
      <c r="EQO4629" s="298"/>
      <c r="EQP4629" s="298"/>
      <c r="EQQ4629" s="298"/>
      <c r="EQR4629" s="298"/>
      <c r="EQS4629" s="298"/>
      <c r="EQT4629" s="298"/>
      <c r="EQU4629" s="298"/>
      <c r="EQV4629" s="298"/>
      <c r="EQW4629" s="298"/>
      <c r="EQX4629" s="298"/>
      <c r="EQY4629" s="298"/>
      <c r="EQZ4629" s="298"/>
      <c r="ERA4629" s="298"/>
      <c r="ERB4629" s="298"/>
      <c r="ERC4629" s="298"/>
      <c r="ERD4629" s="298"/>
      <c r="ERE4629" s="298"/>
      <c r="ERF4629" s="298"/>
      <c r="ERG4629" s="298"/>
      <c r="ERH4629" s="298"/>
      <c r="ERI4629" s="298"/>
      <c r="ERJ4629" s="298"/>
      <c r="ERK4629" s="298"/>
      <c r="ERL4629" s="298"/>
      <c r="ERM4629" s="298"/>
      <c r="ERN4629" s="298"/>
      <c r="ERO4629" s="298"/>
      <c r="ERP4629" s="298"/>
      <c r="ERQ4629" s="298"/>
      <c r="ERR4629" s="298"/>
      <c r="ERS4629" s="298"/>
      <c r="ERT4629" s="298"/>
      <c r="ERU4629" s="298"/>
      <c r="ERV4629" s="298"/>
      <c r="ERW4629" s="298"/>
      <c r="ERX4629" s="298"/>
      <c r="ERY4629" s="298"/>
      <c r="ERZ4629" s="298"/>
      <c r="ESA4629" s="298"/>
      <c r="ESB4629" s="298"/>
      <c r="ESC4629" s="298"/>
      <c r="ESD4629" s="298"/>
      <c r="ESE4629" s="298"/>
      <c r="ESF4629" s="298"/>
      <c r="ESG4629" s="298"/>
      <c r="ESH4629" s="298"/>
      <c r="ESI4629" s="298"/>
      <c r="ESJ4629" s="298"/>
      <c r="ESK4629" s="298"/>
      <c r="ESL4629" s="298"/>
      <c r="ESM4629" s="298"/>
      <c r="ESN4629" s="298"/>
      <c r="ESO4629" s="298"/>
      <c r="ESP4629" s="298"/>
      <c r="ESQ4629" s="298"/>
      <c r="ESR4629" s="298"/>
      <c r="ESS4629" s="298"/>
      <c r="EST4629" s="298"/>
      <c r="ESU4629" s="298"/>
      <c r="ESV4629" s="298"/>
      <c r="ESW4629" s="298"/>
      <c r="ESX4629" s="298"/>
      <c r="ESY4629" s="298"/>
      <c r="ESZ4629" s="298"/>
      <c r="ETA4629" s="298"/>
      <c r="ETB4629" s="298"/>
      <c r="ETC4629" s="298"/>
      <c r="ETD4629" s="298"/>
      <c r="ETE4629" s="298"/>
      <c r="ETF4629" s="298"/>
      <c r="ETG4629" s="298"/>
      <c r="ETH4629" s="298"/>
      <c r="ETI4629" s="298"/>
      <c r="ETJ4629" s="298"/>
      <c r="ETK4629" s="298"/>
      <c r="ETL4629" s="298"/>
      <c r="ETM4629" s="298"/>
      <c r="ETN4629" s="298"/>
      <c r="ETO4629" s="298"/>
      <c r="ETP4629" s="298"/>
      <c r="ETQ4629" s="298"/>
      <c r="ETR4629" s="298"/>
      <c r="ETS4629" s="298"/>
      <c r="ETT4629" s="298"/>
      <c r="ETU4629" s="298"/>
      <c r="ETV4629" s="298"/>
      <c r="ETW4629" s="298"/>
      <c r="ETX4629" s="298"/>
      <c r="ETY4629" s="298"/>
      <c r="ETZ4629" s="298"/>
      <c r="EUA4629" s="298"/>
      <c r="EUB4629" s="298"/>
      <c r="EUC4629" s="298"/>
      <c r="EUD4629" s="298"/>
      <c r="EUE4629" s="298"/>
      <c r="EUF4629" s="298"/>
      <c r="EUG4629" s="298"/>
      <c r="EUH4629" s="298"/>
      <c r="EUI4629" s="298"/>
      <c r="EUJ4629" s="298"/>
      <c r="EUK4629" s="298"/>
      <c r="EUL4629" s="298"/>
      <c r="EUM4629" s="298"/>
      <c r="EUN4629" s="298"/>
      <c r="EUO4629" s="298"/>
      <c r="EUP4629" s="298"/>
      <c r="EUQ4629" s="298"/>
      <c r="EUR4629" s="298"/>
      <c r="EUS4629" s="298"/>
      <c r="EUT4629" s="298"/>
      <c r="EUU4629" s="298"/>
      <c r="EUV4629" s="298"/>
      <c r="EUW4629" s="298"/>
      <c r="EUX4629" s="298"/>
      <c r="EUY4629" s="298"/>
      <c r="EUZ4629" s="298"/>
      <c r="EVA4629" s="298"/>
      <c r="EVB4629" s="298"/>
      <c r="EVC4629" s="298"/>
      <c r="EVD4629" s="298"/>
      <c r="EVE4629" s="298"/>
      <c r="EVF4629" s="298"/>
      <c r="EVG4629" s="298"/>
      <c r="EVH4629" s="298"/>
      <c r="EVI4629" s="298"/>
      <c r="EVJ4629" s="298"/>
      <c r="EVK4629" s="298"/>
      <c r="EVL4629" s="298"/>
      <c r="EVM4629" s="298"/>
      <c r="EVN4629" s="298"/>
      <c r="EVO4629" s="298"/>
      <c r="EVP4629" s="298"/>
      <c r="EVQ4629" s="298"/>
      <c r="EVR4629" s="298"/>
      <c r="EVS4629" s="298"/>
      <c r="EVT4629" s="298"/>
      <c r="EVU4629" s="298"/>
      <c r="EVV4629" s="298"/>
      <c r="EVW4629" s="298"/>
      <c r="EVX4629" s="298"/>
      <c r="EVY4629" s="298"/>
      <c r="EVZ4629" s="298"/>
      <c r="EWA4629" s="298"/>
      <c r="EWB4629" s="298"/>
      <c r="EWC4629" s="298"/>
      <c r="EWD4629" s="298"/>
      <c r="EWE4629" s="298"/>
      <c r="EWF4629" s="298"/>
      <c r="EWG4629" s="298"/>
      <c r="EWH4629" s="298"/>
      <c r="EWI4629" s="298"/>
      <c r="EWJ4629" s="298"/>
      <c r="EWK4629" s="298"/>
      <c r="EWL4629" s="298"/>
      <c r="EWM4629" s="298"/>
      <c r="EWN4629" s="298"/>
      <c r="EWO4629" s="298"/>
      <c r="EWP4629" s="298"/>
      <c r="EWQ4629" s="298"/>
      <c r="EWR4629" s="298"/>
      <c r="EWS4629" s="298"/>
      <c r="EWT4629" s="298"/>
      <c r="EWU4629" s="298"/>
      <c r="EWV4629" s="298"/>
      <c r="EWW4629" s="298"/>
      <c r="EWX4629" s="298"/>
      <c r="EWY4629" s="298"/>
      <c r="EWZ4629" s="298"/>
      <c r="EXA4629" s="298"/>
      <c r="EXB4629" s="298"/>
      <c r="EXC4629" s="298"/>
      <c r="EXD4629" s="298"/>
      <c r="EXE4629" s="298"/>
      <c r="EXF4629" s="298"/>
      <c r="EXG4629" s="298"/>
      <c r="EXH4629" s="298"/>
      <c r="EXI4629" s="298"/>
      <c r="EXJ4629" s="298"/>
      <c r="EXK4629" s="298"/>
      <c r="EXL4629" s="298"/>
      <c r="EXM4629" s="298"/>
      <c r="EXN4629" s="298"/>
      <c r="EXO4629" s="298"/>
      <c r="EXP4629" s="298"/>
      <c r="EXQ4629" s="298"/>
      <c r="EXR4629" s="298"/>
      <c r="EXS4629" s="298"/>
      <c r="EXT4629" s="298"/>
      <c r="EXU4629" s="298"/>
      <c r="EXV4629" s="298"/>
      <c r="EXW4629" s="298"/>
      <c r="EXX4629" s="298"/>
      <c r="EXY4629" s="298"/>
      <c r="EXZ4629" s="298"/>
      <c r="EYA4629" s="298"/>
      <c r="EYB4629" s="298"/>
      <c r="EYC4629" s="298"/>
      <c r="EYD4629" s="298"/>
      <c r="EYE4629" s="298"/>
      <c r="EYF4629" s="298"/>
      <c r="EYG4629" s="298"/>
      <c r="EYH4629" s="298"/>
      <c r="EYI4629" s="298"/>
      <c r="EYJ4629" s="298"/>
      <c r="EYK4629" s="298"/>
      <c r="EYL4629" s="298"/>
      <c r="EYM4629" s="298"/>
      <c r="EYN4629" s="298"/>
      <c r="EYO4629" s="298"/>
      <c r="EYP4629" s="298"/>
      <c r="EYQ4629" s="298"/>
      <c r="EYR4629" s="298"/>
      <c r="EYS4629" s="298"/>
      <c r="EYT4629" s="298"/>
      <c r="EYU4629" s="298"/>
      <c r="EYV4629" s="298"/>
      <c r="EYW4629" s="298"/>
      <c r="EYX4629" s="298"/>
      <c r="EYY4629" s="298"/>
      <c r="EYZ4629" s="298"/>
      <c r="EZA4629" s="298"/>
      <c r="EZB4629" s="298"/>
      <c r="EZC4629" s="298"/>
      <c r="EZD4629" s="298"/>
      <c r="EZE4629" s="298"/>
      <c r="EZF4629" s="298"/>
      <c r="EZG4629" s="298"/>
      <c r="EZH4629" s="298"/>
      <c r="EZI4629" s="298"/>
      <c r="EZJ4629" s="298"/>
      <c r="EZK4629" s="298"/>
      <c r="EZL4629" s="298"/>
      <c r="EZM4629" s="298"/>
      <c r="EZN4629" s="298"/>
      <c r="EZO4629" s="298"/>
      <c r="EZP4629" s="298"/>
      <c r="EZQ4629" s="298"/>
      <c r="EZR4629" s="298"/>
      <c r="EZS4629" s="298"/>
      <c r="EZT4629" s="298"/>
      <c r="EZU4629" s="298"/>
      <c r="EZV4629" s="298"/>
      <c r="EZW4629" s="298"/>
      <c r="EZX4629" s="298"/>
      <c r="EZY4629" s="298"/>
      <c r="EZZ4629" s="298"/>
      <c r="FAA4629" s="298"/>
      <c r="FAB4629" s="298"/>
      <c r="FAC4629" s="298"/>
      <c r="FAD4629" s="298"/>
      <c r="FAE4629" s="298"/>
      <c r="FAF4629" s="298"/>
      <c r="FAG4629" s="298"/>
      <c r="FAH4629" s="298"/>
      <c r="FAI4629" s="298"/>
      <c r="FAJ4629" s="298"/>
      <c r="FAK4629" s="298"/>
      <c r="FAL4629" s="298"/>
      <c r="FAM4629" s="298"/>
      <c r="FAN4629" s="298"/>
      <c r="FAO4629" s="298"/>
      <c r="FAP4629" s="298"/>
      <c r="FAQ4629" s="298"/>
      <c r="FAR4629" s="298"/>
      <c r="FAS4629" s="298"/>
      <c r="FAT4629" s="298"/>
      <c r="FAU4629" s="298"/>
      <c r="FAV4629" s="298"/>
      <c r="FAW4629" s="298"/>
      <c r="FAX4629" s="298"/>
      <c r="FAY4629" s="298"/>
      <c r="FAZ4629" s="298"/>
      <c r="FBA4629" s="298"/>
      <c r="FBB4629" s="298"/>
      <c r="FBC4629" s="298"/>
      <c r="FBD4629" s="298"/>
      <c r="FBE4629" s="298"/>
      <c r="FBF4629" s="298"/>
      <c r="FBG4629" s="298"/>
      <c r="FBH4629" s="298"/>
      <c r="FBI4629" s="298"/>
      <c r="FBJ4629" s="298"/>
      <c r="FBK4629" s="298"/>
      <c r="FBL4629" s="298"/>
      <c r="FBM4629" s="298"/>
      <c r="FBN4629" s="298"/>
      <c r="FBO4629" s="298"/>
      <c r="FBP4629" s="298"/>
      <c r="FBQ4629" s="298"/>
      <c r="FBR4629" s="298"/>
      <c r="FBS4629" s="298"/>
      <c r="FBT4629" s="298"/>
      <c r="FBU4629" s="298"/>
      <c r="FBV4629" s="298"/>
      <c r="FBW4629" s="298"/>
      <c r="FBX4629" s="298"/>
      <c r="FBY4629" s="298"/>
      <c r="FBZ4629" s="298"/>
      <c r="FCA4629" s="298"/>
      <c r="FCB4629" s="298"/>
      <c r="FCC4629" s="298"/>
      <c r="FCD4629" s="298"/>
      <c r="FCE4629" s="298"/>
      <c r="FCF4629" s="298"/>
      <c r="FCG4629" s="298"/>
      <c r="FCH4629" s="298"/>
      <c r="FCI4629" s="298"/>
      <c r="FCJ4629" s="298"/>
      <c r="FCK4629" s="298"/>
      <c r="FCL4629" s="298"/>
      <c r="FCM4629" s="298"/>
      <c r="FCN4629" s="298"/>
      <c r="FCO4629" s="298"/>
      <c r="FCP4629" s="298"/>
      <c r="FCQ4629" s="298"/>
      <c r="FCR4629" s="298"/>
      <c r="FCS4629" s="298"/>
      <c r="FCT4629" s="298"/>
      <c r="FCU4629" s="298"/>
      <c r="FCV4629" s="298"/>
      <c r="FCW4629" s="298"/>
      <c r="FCX4629" s="298"/>
      <c r="FCY4629" s="298"/>
      <c r="FCZ4629" s="298"/>
      <c r="FDA4629" s="298"/>
      <c r="FDB4629" s="298"/>
      <c r="FDC4629" s="298"/>
      <c r="FDD4629" s="298"/>
      <c r="FDE4629" s="298"/>
      <c r="FDF4629" s="298"/>
      <c r="FDG4629" s="298"/>
      <c r="FDH4629" s="298"/>
      <c r="FDI4629" s="298"/>
      <c r="FDJ4629" s="298"/>
      <c r="FDK4629" s="298"/>
      <c r="FDL4629" s="298"/>
      <c r="FDM4629" s="298"/>
      <c r="FDN4629" s="298"/>
      <c r="FDO4629" s="298"/>
      <c r="FDP4629" s="298"/>
      <c r="FDQ4629" s="298"/>
      <c r="FDR4629" s="298"/>
      <c r="FDS4629" s="298"/>
      <c r="FDT4629" s="298"/>
      <c r="FDU4629" s="298"/>
      <c r="FDV4629" s="298"/>
      <c r="FDW4629" s="298"/>
      <c r="FDX4629" s="298"/>
      <c r="FDY4629" s="298"/>
      <c r="FDZ4629" s="298"/>
      <c r="FEA4629" s="298"/>
      <c r="FEB4629" s="298"/>
      <c r="FEC4629" s="298"/>
      <c r="FED4629" s="298"/>
      <c r="FEE4629" s="298"/>
      <c r="FEF4629" s="298"/>
      <c r="FEG4629" s="298"/>
      <c r="FEH4629" s="298"/>
      <c r="FEI4629" s="298"/>
      <c r="FEJ4629" s="298"/>
      <c r="FEK4629" s="298"/>
      <c r="FEL4629" s="298"/>
      <c r="FEM4629" s="298"/>
      <c r="FEN4629" s="298"/>
      <c r="FEO4629" s="298"/>
      <c r="FEP4629" s="298"/>
      <c r="FEQ4629" s="298"/>
      <c r="FER4629" s="298"/>
      <c r="FES4629" s="298"/>
      <c r="FET4629" s="298"/>
      <c r="FEU4629" s="298"/>
      <c r="FEV4629" s="298"/>
      <c r="FEW4629" s="298"/>
      <c r="FEX4629" s="298"/>
      <c r="FEY4629" s="298"/>
      <c r="FEZ4629" s="298"/>
      <c r="FFA4629" s="298"/>
      <c r="FFB4629" s="298"/>
      <c r="FFC4629" s="298"/>
      <c r="FFD4629" s="298"/>
      <c r="FFE4629" s="298"/>
      <c r="FFF4629" s="298"/>
      <c r="FFG4629" s="298"/>
      <c r="FFH4629" s="298"/>
      <c r="FFI4629" s="298"/>
      <c r="FFJ4629" s="298"/>
      <c r="FFK4629" s="298"/>
      <c r="FFL4629" s="298"/>
      <c r="FFM4629" s="298"/>
      <c r="FFN4629" s="298"/>
      <c r="FFO4629" s="298"/>
      <c r="FFP4629" s="298"/>
      <c r="FFQ4629" s="298"/>
      <c r="FFR4629" s="298"/>
      <c r="FFS4629" s="298"/>
      <c r="FFT4629" s="298"/>
      <c r="FFU4629" s="298"/>
      <c r="FFV4629" s="298"/>
      <c r="FFW4629" s="298"/>
      <c r="FFX4629" s="298"/>
      <c r="FFY4629" s="298"/>
      <c r="FFZ4629" s="298"/>
      <c r="FGA4629" s="298"/>
      <c r="FGB4629" s="298"/>
      <c r="FGC4629" s="298"/>
      <c r="FGD4629" s="298"/>
      <c r="FGE4629" s="298"/>
      <c r="FGF4629" s="298"/>
      <c r="FGG4629" s="298"/>
      <c r="FGH4629" s="298"/>
      <c r="FGI4629" s="298"/>
      <c r="FGJ4629" s="298"/>
      <c r="FGK4629" s="298"/>
      <c r="FGL4629" s="298"/>
      <c r="FGM4629" s="298"/>
      <c r="FGN4629" s="298"/>
      <c r="FGO4629" s="298"/>
      <c r="FGP4629" s="298"/>
      <c r="FGQ4629" s="298"/>
      <c r="FGR4629" s="298"/>
      <c r="FGS4629" s="298"/>
      <c r="FGT4629" s="298"/>
      <c r="FGU4629" s="298"/>
      <c r="FGV4629" s="298"/>
      <c r="FGW4629" s="298"/>
      <c r="FGX4629" s="298"/>
      <c r="FGY4629" s="298"/>
      <c r="FGZ4629" s="298"/>
      <c r="FHA4629" s="298"/>
      <c r="FHB4629" s="298"/>
      <c r="FHC4629" s="298"/>
      <c r="FHD4629" s="298"/>
      <c r="FHE4629" s="298"/>
      <c r="FHF4629" s="298"/>
      <c r="FHG4629" s="298"/>
      <c r="FHH4629" s="298"/>
      <c r="FHI4629" s="298"/>
      <c r="FHJ4629" s="298"/>
      <c r="FHK4629" s="298"/>
      <c r="FHL4629" s="298"/>
      <c r="FHM4629" s="298"/>
      <c r="FHN4629" s="298"/>
      <c r="FHO4629" s="298"/>
      <c r="FHP4629" s="298"/>
      <c r="FHQ4629" s="298"/>
      <c r="FHR4629" s="298"/>
      <c r="FHS4629" s="298"/>
      <c r="FHT4629" s="298"/>
      <c r="FHU4629" s="298"/>
      <c r="FHV4629" s="298"/>
      <c r="FHW4629" s="298"/>
      <c r="FHX4629" s="298"/>
      <c r="FHY4629" s="298"/>
      <c r="FHZ4629" s="298"/>
      <c r="FIA4629" s="298"/>
      <c r="FIB4629" s="298"/>
      <c r="FIC4629" s="298"/>
      <c r="FID4629" s="298"/>
      <c r="FIE4629" s="298"/>
      <c r="FIF4629" s="298"/>
      <c r="FIG4629" s="298"/>
      <c r="FIH4629" s="298"/>
      <c r="FII4629" s="298"/>
      <c r="FIJ4629" s="298"/>
      <c r="FIK4629" s="298"/>
      <c r="FIL4629" s="298"/>
      <c r="FIM4629" s="298"/>
      <c r="FIN4629" s="298"/>
      <c r="FIO4629" s="298"/>
      <c r="FIP4629" s="298"/>
      <c r="FIQ4629" s="298"/>
      <c r="FIR4629" s="298"/>
      <c r="FIS4629" s="298"/>
      <c r="FIT4629" s="298"/>
      <c r="FIU4629" s="298"/>
      <c r="FIV4629" s="298"/>
      <c r="FIW4629" s="298"/>
      <c r="FIX4629" s="298"/>
      <c r="FIY4629" s="298"/>
      <c r="FIZ4629" s="298"/>
      <c r="FJA4629" s="298"/>
      <c r="FJB4629" s="298"/>
      <c r="FJC4629" s="298"/>
      <c r="FJD4629" s="298"/>
      <c r="FJE4629" s="298"/>
      <c r="FJF4629" s="298"/>
      <c r="FJG4629" s="298"/>
      <c r="FJH4629" s="298"/>
      <c r="FJI4629" s="298"/>
      <c r="FJJ4629" s="298"/>
      <c r="FJK4629" s="298"/>
      <c r="FJL4629" s="298"/>
      <c r="FJM4629" s="298"/>
      <c r="FJN4629" s="298"/>
      <c r="FJO4629" s="298"/>
      <c r="FJP4629" s="298"/>
      <c r="FJQ4629" s="298"/>
      <c r="FJR4629" s="298"/>
      <c r="FJS4629" s="298"/>
      <c r="FJT4629" s="298"/>
      <c r="FJU4629" s="298"/>
      <c r="FJV4629" s="298"/>
      <c r="FJW4629" s="298"/>
      <c r="FJX4629" s="298"/>
      <c r="FJY4629" s="298"/>
      <c r="FJZ4629" s="298"/>
      <c r="FKA4629" s="298"/>
      <c r="FKB4629" s="298"/>
      <c r="FKC4629" s="298"/>
      <c r="FKD4629" s="298"/>
      <c r="FKE4629" s="298"/>
      <c r="FKF4629" s="298"/>
      <c r="FKG4629" s="298"/>
      <c r="FKH4629" s="298"/>
      <c r="FKI4629" s="298"/>
      <c r="FKJ4629" s="298"/>
      <c r="FKK4629" s="298"/>
      <c r="FKL4629" s="298"/>
      <c r="FKM4629" s="298"/>
      <c r="FKN4629" s="298"/>
      <c r="FKO4629" s="298"/>
      <c r="FKP4629" s="298"/>
      <c r="FKQ4629" s="298"/>
      <c r="FKR4629" s="298"/>
      <c r="FKS4629" s="298"/>
      <c r="FKT4629" s="298"/>
      <c r="FKU4629" s="298"/>
      <c r="FKV4629" s="298"/>
      <c r="FKW4629" s="298"/>
      <c r="FKX4629" s="298"/>
      <c r="FKY4629" s="298"/>
      <c r="FKZ4629" s="298"/>
      <c r="FLA4629" s="298"/>
      <c r="FLB4629" s="298"/>
      <c r="FLC4629" s="298"/>
      <c r="FLD4629" s="298"/>
      <c r="FLE4629" s="298"/>
      <c r="FLF4629" s="298"/>
      <c r="FLG4629" s="298"/>
      <c r="FLH4629" s="298"/>
      <c r="FLI4629" s="298"/>
      <c r="FLJ4629" s="298"/>
      <c r="FLK4629" s="298"/>
      <c r="FLL4629" s="298"/>
      <c r="FLM4629" s="298"/>
      <c r="FLN4629" s="298"/>
      <c r="FLO4629" s="298"/>
      <c r="FLP4629" s="298"/>
      <c r="FLQ4629" s="298"/>
      <c r="FLR4629" s="298"/>
      <c r="FLS4629" s="298"/>
      <c r="FLT4629" s="298"/>
      <c r="FLU4629" s="298"/>
      <c r="FLV4629" s="298"/>
      <c r="FLW4629" s="298"/>
      <c r="FLX4629" s="298"/>
      <c r="FLY4629" s="298"/>
      <c r="FLZ4629" s="298"/>
      <c r="FMA4629" s="298"/>
      <c r="FMB4629" s="298"/>
      <c r="FMC4629" s="298"/>
      <c r="FMD4629" s="298"/>
      <c r="FME4629" s="298"/>
      <c r="FMF4629" s="298"/>
      <c r="FMG4629" s="298"/>
      <c r="FMH4629" s="298"/>
      <c r="FMI4629" s="298"/>
      <c r="FMJ4629" s="298"/>
      <c r="FMK4629" s="298"/>
      <c r="FML4629" s="298"/>
      <c r="FMM4629" s="298"/>
      <c r="FMN4629" s="298"/>
      <c r="FMO4629" s="298"/>
      <c r="FMP4629" s="298"/>
      <c r="FMQ4629" s="298"/>
      <c r="FMR4629" s="298"/>
      <c r="FMS4629" s="298"/>
      <c r="FMT4629" s="298"/>
      <c r="FMU4629" s="298"/>
      <c r="FMV4629" s="298"/>
      <c r="FMW4629" s="298"/>
      <c r="FMX4629" s="298"/>
      <c r="FMY4629" s="298"/>
      <c r="FMZ4629" s="298"/>
      <c r="FNA4629" s="298"/>
      <c r="FNB4629" s="298"/>
      <c r="FNC4629" s="298"/>
      <c r="FND4629" s="298"/>
      <c r="FNE4629" s="298"/>
      <c r="FNF4629" s="298"/>
      <c r="FNG4629" s="298"/>
      <c r="FNH4629" s="298"/>
      <c r="FNI4629" s="298"/>
      <c r="FNJ4629" s="298"/>
      <c r="FNK4629" s="298"/>
      <c r="FNL4629" s="298"/>
      <c r="FNM4629" s="298"/>
      <c r="FNN4629" s="298"/>
      <c r="FNO4629" s="298"/>
      <c r="FNP4629" s="298"/>
      <c r="FNQ4629" s="298"/>
      <c r="FNR4629" s="298"/>
      <c r="FNS4629" s="298"/>
      <c r="FNT4629" s="298"/>
      <c r="FNU4629" s="298"/>
      <c r="FNV4629" s="298"/>
      <c r="FNW4629" s="298"/>
      <c r="FNX4629" s="298"/>
      <c r="FNY4629" s="298"/>
      <c r="FNZ4629" s="298"/>
      <c r="FOA4629" s="298"/>
      <c r="FOB4629" s="298"/>
      <c r="FOC4629" s="298"/>
      <c r="FOD4629" s="298"/>
      <c r="FOE4629" s="298"/>
      <c r="FOF4629" s="298"/>
      <c r="FOG4629" s="298"/>
      <c r="FOH4629" s="298"/>
      <c r="FOI4629" s="298"/>
      <c r="FOJ4629" s="298"/>
      <c r="FOK4629" s="298"/>
      <c r="FOL4629" s="298"/>
      <c r="FOM4629" s="298"/>
      <c r="FON4629" s="298"/>
      <c r="FOO4629" s="298"/>
      <c r="FOP4629" s="298"/>
      <c r="FOQ4629" s="298"/>
      <c r="FOR4629" s="298"/>
      <c r="FOS4629" s="298"/>
      <c r="FOT4629" s="298"/>
      <c r="FOU4629" s="298"/>
      <c r="FOV4629" s="298"/>
      <c r="FOW4629" s="298"/>
      <c r="FOX4629" s="298"/>
      <c r="FOY4629" s="298"/>
      <c r="FOZ4629" s="298"/>
      <c r="FPA4629" s="298"/>
      <c r="FPB4629" s="298"/>
      <c r="FPC4629" s="298"/>
      <c r="FPD4629" s="298"/>
      <c r="FPE4629" s="298"/>
      <c r="FPF4629" s="298"/>
      <c r="FPG4629" s="298"/>
      <c r="FPH4629" s="298"/>
      <c r="FPI4629" s="298"/>
      <c r="FPJ4629" s="298"/>
      <c r="FPK4629" s="298"/>
      <c r="FPL4629" s="298"/>
      <c r="FPM4629" s="298"/>
      <c r="FPN4629" s="298"/>
      <c r="FPO4629" s="298"/>
      <c r="FPP4629" s="298"/>
      <c r="FPQ4629" s="298"/>
      <c r="FPR4629" s="298"/>
      <c r="FPS4629" s="298"/>
      <c r="FPT4629" s="298"/>
      <c r="FPU4629" s="298"/>
      <c r="FPV4629" s="298"/>
      <c r="FPW4629" s="298"/>
      <c r="FPX4629" s="298"/>
      <c r="FPY4629" s="298"/>
      <c r="FPZ4629" s="298"/>
      <c r="FQA4629" s="298"/>
      <c r="FQB4629" s="298"/>
      <c r="FQC4629" s="298"/>
      <c r="FQD4629" s="298"/>
      <c r="FQE4629" s="298"/>
      <c r="FQF4629" s="298"/>
      <c r="FQG4629" s="298"/>
      <c r="FQH4629" s="298"/>
      <c r="FQI4629" s="298"/>
      <c r="FQJ4629" s="298"/>
      <c r="FQK4629" s="298"/>
      <c r="FQL4629" s="298"/>
      <c r="FQM4629" s="298"/>
      <c r="FQN4629" s="298"/>
      <c r="FQO4629" s="298"/>
      <c r="FQP4629" s="298"/>
      <c r="FQQ4629" s="298"/>
      <c r="FQR4629" s="298"/>
      <c r="FQS4629" s="298"/>
      <c r="FQT4629" s="298"/>
      <c r="FQU4629" s="298"/>
      <c r="FQV4629" s="298"/>
      <c r="FQW4629" s="298"/>
      <c r="FQX4629" s="298"/>
      <c r="FQY4629" s="298"/>
      <c r="FQZ4629" s="298"/>
      <c r="FRA4629" s="298"/>
      <c r="FRB4629" s="298"/>
      <c r="FRC4629" s="298"/>
      <c r="FRD4629" s="298"/>
      <c r="FRE4629" s="298"/>
      <c r="FRF4629" s="298"/>
      <c r="FRG4629" s="298"/>
      <c r="FRH4629" s="298"/>
      <c r="FRI4629" s="298"/>
      <c r="FRJ4629" s="298"/>
      <c r="FRK4629" s="298"/>
      <c r="FRL4629" s="298"/>
      <c r="FRM4629" s="298"/>
      <c r="FRN4629" s="298"/>
      <c r="FRO4629" s="298"/>
      <c r="FRP4629" s="298"/>
      <c r="FRQ4629" s="298"/>
      <c r="FRR4629" s="298"/>
      <c r="FRS4629" s="298"/>
      <c r="FRT4629" s="298"/>
      <c r="FRU4629" s="298"/>
      <c r="FRV4629" s="298"/>
      <c r="FRW4629" s="298"/>
      <c r="FRX4629" s="298"/>
      <c r="FRY4629" s="298"/>
      <c r="FRZ4629" s="298"/>
      <c r="FSA4629" s="298"/>
      <c r="FSB4629" s="298"/>
      <c r="FSC4629" s="298"/>
      <c r="FSD4629" s="298"/>
      <c r="FSE4629" s="298"/>
      <c r="FSF4629" s="298"/>
      <c r="FSG4629" s="298"/>
      <c r="FSH4629" s="298"/>
      <c r="FSI4629" s="298"/>
      <c r="FSJ4629" s="298"/>
      <c r="FSK4629" s="298"/>
      <c r="FSL4629" s="298"/>
      <c r="FSM4629" s="298"/>
      <c r="FSN4629" s="298"/>
      <c r="FSO4629" s="298"/>
      <c r="FSP4629" s="298"/>
      <c r="FSQ4629" s="298"/>
      <c r="FSR4629" s="298"/>
      <c r="FSS4629" s="298"/>
      <c r="FST4629" s="298"/>
      <c r="FSU4629" s="298"/>
      <c r="FSV4629" s="298"/>
      <c r="FSW4629" s="298"/>
      <c r="FSX4629" s="298"/>
      <c r="FSY4629" s="298"/>
      <c r="FSZ4629" s="298"/>
      <c r="FTA4629" s="298"/>
      <c r="FTB4629" s="298"/>
      <c r="FTC4629" s="298"/>
      <c r="FTD4629" s="298"/>
      <c r="FTE4629" s="298"/>
      <c r="FTF4629" s="298"/>
      <c r="FTG4629" s="298"/>
      <c r="FTH4629" s="298"/>
      <c r="FTI4629" s="298"/>
      <c r="FTJ4629" s="298"/>
      <c r="FTK4629" s="298"/>
      <c r="FTL4629" s="298"/>
      <c r="FTM4629" s="298"/>
      <c r="FTN4629" s="298"/>
      <c r="FTO4629" s="298"/>
      <c r="FTP4629" s="298"/>
      <c r="FTQ4629" s="298"/>
      <c r="FTR4629" s="298"/>
      <c r="FTS4629" s="298"/>
      <c r="FTT4629" s="298"/>
      <c r="FTU4629" s="298"/>
      <c r="FTV4629" s="298"/>
      <c r="FTW4629" s="298"/>
      <c r="FTX4629" s="298"/>
      <c r="FTY4629" s="298"/>
      <c r="FTZ4629" s="298"/>
      <c r="FUA4629" s="298"/>
      <c r="FUB4629" s="298"/>
      <c r="FUC4629" s="298"/>
      <c r="FUD4629" s="298"/>
      <c r="FUE4629" s="298"/>
      <c r="FUF4629" s="298"/>
      <c r="FUG4629" s="298"/>
      <c r="FUH4629" s="298"/>
      <c r="FUI4629" s="298"/>
      <c r="FUJ4629" s="298"/>
      <c r="FUK4629" s="298"/>
      <c r="FUL4629" s="298"/>
      <c r="FUM4629" s="298"/>
      <c r="FUN4629" s="298"/>
      <c r="FUO4629" s="298"/>
      <c r="FUP4629" s="298"/>
      <c r="FUQ4629" s="298"/>
      <c r="FUR4629" s="298"/>
      <c r="FUS4629" s="298"/>
      <c r="FUT4629" s="298"/>
      <c r="FUU4629" s="298"/>
      <c r="FUV4629" s="298"/>
      <c r="FUW4629" s="298"/>
      <c r="FUX4629" s="298"/>
      <c r="FUY4629" s="298"/>
      <c r="FUZ4629" s="298"/>
      <c r="FVA4629" s="298"/>
      <c r="FVB4629" s="298"/>
      <c r="FVC4629" s="298"/>
      <c r="FVD4629" s="298"/>
      <c r="FVE4629" s="298"/>
      <c r="FVF4629" s="298"/>
      <c r="FVG4629" s="298"/>
      <c r="FVH4629" s="298"/>
      <c r="FVI4629" s="298"/>
      <c r="FVJ4629" s="298"/>
      <c r="FVK4629" s="298"/>
      <c r="FVL4629" s="298"/>
      <c r="FVM4629" s="298"/>
      <c r="FVN4629" s="298"/>
      <c r="FVO4629" s="298"/>
      <c r="FVP4629" s="298"/>
      <c r="FVQ4629" s="298"/>
      <c r="FVR4629" s="298"/>
      <c r="FVS4629" s="298"/>
      <c r="FVT4629" s="298"/>
      <c r="FVU4629" s="298"/>
      <c r="FVV4629" s="298"/>
      <c r="FVW4629" s="298"/>
      <c r="FVX4629" s="298"/>
      <c r="FVY4629" s="298"/>
      <c r="FVZ4629" s="298"/>
      <c r="FWA4629" s="298"/>
      <c r="FWB4629" s="298"/>
      <c r="FWC4629" s="298"/>
      <c r="FWD4629" s="298"/>
      <c r="FWE4629" s="298"/>
      <c r="FWF4629" s="298"/>
      <c r="FWG4629" s="298"/>
      <c r="FWH4629" s="298"/>
      <c r="FWI4629" s="298"/>
      <c r="FWJ4629" s="298"/>
      <c r="FWK4629" s="298"/>
      <c r="FWL4629" s="298"/>
      <c r="FWM4629" s="298"/>
      <c r="FWN4629" s="298"/>
      <c r="FWO4629" s="298"/>
      <c r="FWP4629" s="298"/>
      <c r="FWQ4629" s="298"/>
      <c r="FWR4629" s="298"/>
      <c r="FWS4629" s="298"/>
      <c r="FWT4629" s="298"/>
      <c r="FWU4629" s="298"/>
      <c r="FWV4629" s="298"/>
      <c r="FWW4629" s="298"/>
      <c r="FWX4629" s="298"/>
      <c r="FWY4629" s="298"/>
      <c r="FWZ4629" s="298"/>
      <c r="FXA4629" s="298"/>
      <c r="FXB4629" s="298"/>
      <c r="FXC4629" s="298"/>
      <c r="FXD4629" s="298"/>
      <c r="FXE4629" s="298"/>
      <c r="FXF4629" s="298"/>
      <c r="FXG4629" s="298"/>
      <c r="FXH4629" s="298"/>
      <c r="FXI4629" s="298"/>
      <c r="FXJ4629" s="298"/>
      <c r="FXK4629" s="298"/>
      <c r="FXL4629" s="298"/>
      <c r="FXM4629" s="298"/>
      <c r="FXN4629" s="298"/>
      <c r="FXO4629" s="298"/>
      <c r="FXP4629" s="298"/>
      <c r="FXQ4629" s="298"/>
      <c r="FXR4629" s="298"/>
      <c r="FXS4629" s="298"/>
      <c r="FXT4629" s="298"/>
      <c r="FXU4629" s="298"/>
      <c r="FXV4629" s="298"/>
      <c r="FXW4629" s="298"/>
      <c r="FXX4629" s="298"/>
      <c r="FXY4629" s="298"/>
      <c r="FXZ4629" s="298"/>
      <c r="FYA4629" s="298"/>
      <c r="FYB4629" s="298"/>
      <c r="FYC4629" s="298"/>
      <c r="FYD4629" s="298"/>
      <c r="FYE4629" s="298"/>
      <c r="FYF4629" s="298"/>
      <c r="FYG4629" s="298"/>
      <c r="FYH4629" s="298"/>
      <c r="FYI4629" s="298"/>
      <c r="FYJ4629" s="298"/>
      <c r="FYK4629" s="298"/>
      <c r="FYL4629" s="298"/>
      <c r="FYM4629" s="298"/>
      <c r="FYN4629" s="298"/>
      <c r="FYO4629" s="298"/>
      <c r="FYP4629" s="298"/>
      <c r="FYQ4629" s="298"/>
      <c r="FYR4629" s="298"/>
      <c r="FYS4629" s="298"/>
      <c r="FYT4629" s="298"/>
      <c r="FYU4629" s="298"/>
      <c r="FYV4629" s="298"/>
      <c r="FYW4629" s="298"/>
      <c r="FYX4629" s="298"/>
      <c r="FYY4629" s="298"/>
      <c r="FYZ4629" s="298"/>
      <c r="FZA4629" s="298"/>
      <c r="FZB4629" s="298"/>
      <c r="FZC4629" s="298"/>
      <c r="FZD4629" s="298"/>
      <c r="FZE4629" s="298"/>
      <c r="FZF4629" s="298"/>
      <c r="FZG4629" s="298"/>
      <c r="FZH4629" s="298"/>
      <c r="FZI4629" s="298"/>
      <c r="FZJ4629" s="298"/>
      <c r="FZK4629" s="298"/>
      <c r="FZL4629" s="298"/>
      <c r="FZM4629" s="298"/>
      <c r="FZN4629" s="298"/>
      <c r="FZO4629" s="298"/>
      <c r="FZP4629" s="298"/>
      <c r="FZQ4629" s="298"/>
      <c r="FZR4629" s="298"/>
      <c r="FZS4629" s="298"/>
      <c r="FZT4629" s="298"/>
      <c r="FZU4629" s="298"/>
      <c r="FZV4629" s="298"/>
      <c r="FZW4629" s="298"/>
      <c r="FZX4629" s="298"/>
      <c r="FZY4629" s="298"/>
      <c r="FZZ4629" s="298"/>
      <c r="GAA4629" s="298"/>
      <c r="GAB4629" s="298"/>
      <c r="GAC4629" s="298"/>
      <c r="GAD4629" s="298"/>
      <c r="GAE4629" s="298"/>
      <c r="GAF4629" s="298"/>
      <c r="GAG4629" s="298"/>
      <c r="GAH4629" s="298"/>
      <c r="GAI4629" s="298"/>
      <c r="GAJ4629" s="298"/>
      <c r="GAK4629" s="298"/>
      <c r="GAL4629" s="298"/>
      <c r="GAM4629" s="298"/>
      <c r="GAN4629" s="298"/>
      <c r="GAO4629" s="298"/>
      <c r="GAP4629" s="298"/>
      <c r="GAQ4629" s="298"/>
      <c r="GAR4629" s="298"/>
      <c r="GAS4629" s="298"/>
      <c r="GAT4629" s="298"/>
      <c r="GAU4629" s="298"/>
      <c r="GAV4629" s="298"/>
      <c r="GAW4629" s="298"/>
      <c r="GAX4629" s="298"/>
      <c r="GAY4629" s="298"/>
      <c r="GAZ4629" s="298"/>
      <c r="GBA4629" s="298"/>
      <c r="GBB4629" s="298"/>
      <c r="GBC4629" s="298"/>
      <c r="GBD4629" s="298"/>
      <c r="GBE4629" s="298"/>
      <c r="GBF4629" s="298"/>
      <c r="GBG4629" s="298"/>
      <c r="GBH4629" s="298"/>
      <c r="GBI4629" s="298"/>
      <c r="GBJ4629" s="298"/>
      <c r="GBK4629" s="298"/>
      <c r="GBL4629" s="298"/>
      <c r="GBM4629" s="298"/>
      <c r="GBN4629" s="298"/>
      <c r="GBO4629" s="298"/>
      <c r="GBP4629" s="298"/>
      <c r="GBQ4629" s="298"/>
      <c r="GBR4629" s="298"/>
      <c r="GBS4629" s="298"/>
      <c r="GBT4629" s="298"/>
      <c r="GBU4629" s="298"/>
      <c r="GBV4629" s="298"/>
      <c r="GBW4629" s="298"/>
      <c r="GBX4629" s="298"/>
      <c r="GBY4629" s="298"/>
      <c r="GBZ4629" s="298"/>
      <c r="GCA4629" s="298"/>
      <c r="GCB4629" s="298"/>
      <c r="GCC4629" s="298"/>
      <c r="GCD4629" s="298"/>
      <c r="GCE4629" s="298"/>
      <c r="GCF4629" s="298"/>
      <c r="GCG4629" s="298"/>
      <c r="GCH4629" s="298"/>
      <c r="GCI4629" s="298"/>
      <c r="GCJ4629" s="298"/>
      <c r="GCK4629" s="298"/>
      <c r="GCL4629" s="298"/>
      <c r="GCM4629" s="298"/>
      <c r="GCN4629" s="298"/>
      <c r="GCO4629" s="298"/>
      <c r="GCP4629" s="298"/>
      <c r="GCQ4629" s="298"/>
      <c r="GCR4629" s="298"/>
      <c r="GCS4629" s="298"/>
      <c r="GCT4629" s="298"/>
      <c r="GCU4629" s="298"/>
      <c r="GCV4629" s="298"/>
      <c r="GCW4629" s="298"/>
      <c r="GCX4629" s="298"/>
      <c r="GCY4629" s="298"/>
      <c r="GCZ4629" s="298"/>
      <c r="GDA4629" s="298"/>
      <c r="GDB4629" s="298"/>
      <c r="GDC4629" s="298"/>
      <c r="GDD4629" s="298"/>
      <c r="GDE4629" s="298"/>
      <c r="GDF4629" s="298"/>
      <c r="GDG4629" s="298"/>
      <c r="GDH4629" s="298"/>
      <c r="GDI4629" s="298"/>
      <c r="GDJ4629" s="298"/>
      <c r="GDK4629" s="298"/>
      <c r="GDL4629" s="298"/>
      <c r="GDM4629" s="298"/>
      <c r="GDN4629" s="298"/>
      <c r="GDO4629" s="298"/>
      <c r="GDP4629" s="298"/>
      <c r="GDQ4629" s="298"/>
      <c r="GDR4629" s="298"/>
      <c r="GDS4629" s="298"/>
      <c r="GDT4629" s="298"/>
      <c r="GDU4629" s="298"/>
      <c r="GDV4629" s="298"/>
      <c r="GDW4629" s="298"/>
      <c r="GDX4629" s="298"/>
      <c r="GDY4629" s="298"/>
      <c r="GDZ4629" s="298"/>
      <c r="GEA4629" s="298"/>
      <c r="GEB4629" s="298"/>
      <c r="GEC4629" s="298"/>
      <c r="GED4629" s="298"/>
      <c r="GEE4629" s="298"/>
      <c r="GEF4629" s="298"/>
      <c r="GEG4629" s="298"/>
      <c r="GEH4629" s="298"/>
      <c r="GEI4629" s="298"/>
      <c r="GEJ4629" s="298"/>
      <c r="GEK4629" s="298"/>
      <c r="GEL4629" s="298"/>
      <c r="GEM4629" s="298"/>
      <c r="GEN4629" s="298"/>
      <c r="GEO4629" s="298"/>
      <c r="GEP4629" s="298"/>
      <c r="GEQ4629" s="298"/>
      <c r="GER4629" s="298"/>
      <c r="GES4629" s="298"/>
      <c r="GET4629" s="298"/>
      <c r="GEU4629" s="298"/>
      <c r="GEV4629" s="298"/>
      <c r="GEW4629" s="298"/>
      <c r="GEX4629" s="298"/>
      <c r="GEY4629" s="298"/>
      <c r="GEZ4629" s="298"/>
      <c r="GFA4629" s="298"/>
      <c r="GFB4629" s="298"/>
      <c r="GFC4629" s="298"/>
      <c r="GFD4629" s="298"/>
      <c r="GFE4629" s="298"/>
      <c r="GFF4629" s="298"/>
      <c r="GFG4629" s="298"/>
      <c r="GFH4629" s="298"/>
      <c r="GFI4629" s="298"/>
      <c r="GFJ4629" s="298"/>
      <c r="GFK4629" s="298"/>
      <c r="GFL4629" s="298"/>
      <c r="GFM4629" s="298"/>
      <c r="GFN4629" s="298"/>
      <c r="GFO4629" s="298"/>
      <c r="GFP4629" s="298"/>
      <c r="GFQ4629" s="298"/>
      <c r="GFR4629" s="298"/>
      <c r="GFS4629" s="298"/>
      <c r="GFT4629" s="298"/>
      <c r="GFU4629" s="298"/>
      <c r="GFV4629" s="298"/>
      <c r="GFW4629" s="298"/>
      <c r="GFX4629" s="298"/>
      <c r="GFY4629" s="298"/>
      <c r="GFZ4629" s="298"/>
      <c r="GGA4629" s="298"/>
      <c r="GGB4629" s="298"/>
      <c r="GGC4629" s="298"/>
      <c r="GGD4629" s="298"/>
      <c r="GGE4629" s="298"/>
      <c r="GGF4629" s="298"/>
      <c r="GGG4629" s="298"/>
      <c r="GGH4629" s="298"/>
      <c r="GGI4629" s="298"/>
      <c r="GGJ4629" s="298"/>
      <c r="GGK4629" s="298"/>
      <c r="GGL4629" s="298"/>
      <c r="GGM4629" s="298"/>
      <c r="GGN4629" s="298"/>
      <c r="GGO4629" s="298"/>
      <c r="GGP4629" s="298"/>
      <c r="GGQ4629" s="298"/>
      <c r="GGR4629" s="298"/>
      <c r="GGS4629" s="298"/>
      <c r="GGT4629" s="298"/>
      <c r="GGU4629" s="298"/>
      <c r="GGV4629" s="298"/>
      <c r="GGW4629" s="298"/>
      <c r="GGX4629" s="298"/>
      <c r="GGY4629" s="298"/>
      <c r="GGZ4629" s="298"/>
      <c r="GHA4629" s="298"/>
      <c r="GHB4629" s="298"/>
      <c r="GHC4629" s="298"/>
      <c r="GHD4629" s="298"/>
      <c r="GHE4629" s="298"/>
      <c r="GHF4629" s="298"/>
      <c r="GHG4629" s="298"/>
      <c r="GHH4629" s="298"/>
      <c r="GHI4629" s="298"/>
      <c r="GHJ4629" s="298"/>
      <c r="GHK4629" s="298"/>
      <c r="GHL4629" s="298"/>
      <c r="GHM4629" s="298"/>
      <c r="GHN4629" s="298"/>
      <c r="GHO4629" s="298"/>
      <c r="GHP4629" s="298"/>
      <c r="GHQ4629" s="298"/>
      <c r="GHR4629" s="298"/>
      <c r="GHS4629" s="298"/>
      <c r="GHT4629" s="298"/>
      <c r="GHU4629" s="298"/>
      <c r="GHV4629" s="298"/>
      <c r="GHW4629" s="298"/>
      <c r="GHX4629" s="298"/>
      <c r="GHY4629" s="298"/>
      <c r="GHZ4629" s="298"/>
      <c r="GIA4629" s="298"/>
      <c r="GIB4629" s="298"/>
      <c r="GIC4629" s="298"/>
      <c r="GID4629" s="298"/>
      <c r="GIE4629" s="298"/>
      <c r="GIF4629" s="298"/>
      <c r="GIG4629" s="298"/>
      <c r="GIH4629" s="298"/>
      <c r="GII4629" s="298"/>
      <c r="GIJ4629" s="298"/>
      <c r="GIK4629" s="298"/>
      <c r="GIL4629" s="298"/>
      <c r="GIM4629" s="298"/>
      <c r="GIN4629" s="298"/>
      <c r="GIO4629" s="298"/>
      <c r="GIP4629" s="298"/>
      <c r="GIQ4629" s="298"/>
      <c r="GIR4629" s="298"/>
      <c r="GIS4629" s="298"/>
      <c r="GIT4629" s="298"/>
      <c r="GIU4629" s="298"/>
      <c r="GIV4629" s="298"/>
      <c r="GIW4629" s="298"/>
      <c r="GIX4629" s="298"/>
      <c r="GIY4629" s="298"/>
      <c r="GIZ4629" s="298"/>
      <c r="GJA4629" s="298"/>
      <c r="GJB4629" s="298"/>
      <c r="GJC4629" s="298"/>
      <c r="GJD4629" s="298"/>
      <c r="GJE4629" s="298"/>
      <c r="GJF4629" s="298"/>
      <c r="GJG4629" s="298"/>
      <c r="GJH4629" s="298"/>
      <c r="GJI4629" s="298"/>
      <c r="GJJ4629" s="298"/>
      <c r="GJK4629" s="298"/>
      <c r="GJL4629" s="298"/>
      <c r="GJM4629" s="298"/>
      <c r="GJN4629" s="298"/>
      <c r="GJO4629" s="298"/>
      <c r="GJP4629" s="298"/>
      <c r="GJQ4629" s="298"/>
      <c r="GJR4629" s="298"/>
      <c r="GJS4629" s="298"/>
      <c r="GJT4629" s="298"/>
      <c r="GJU4629" s="298"/>
      <c r="GJV4629" s="298"/>
      <c r="GJW4629" s="298"/>
      <c r="GJX4629" s="298"/>
      <c r="GJY4629" s="298"/>
      <c r="GJZ4629" s="298"/>
      <c r="GKA4629" s="298"/>
      <c r="GKB4629" s="298"/>
      <c r="GKC4629" s="298"/>
      <c r="GKD4629" s="298"/>
      <c r="GKE4629" s="298"/>
      <c r="GKF4629" s="298"/>
      <c r="GKG4629" s="298"/>
      <c r="GKH4629" s="298"/>
      <c r="GKI4629" s="298"/>
      <c r="GKJ4629" s="298"/>
      <c r="GKK4629" s="298"/>
      <c r="GKL4629" s="298"/>
      <c r="GKM4629" s="298"/>
      <c r="GKN4629" s="298"/>
      <c r="GKO4629" s="298"/>
      <c r="GKP4629" s="298"/>
      <c r="GKQ4629" s="298"/>
      <c r="GKR4629" s="298"/>
      <c r="GKS4629" s="298"/>
      <c r="GKT4629" s="298"/>
      <c r="GKU4629" s="298"/>
      <c r="GKV4629" s="298"/>
      <c r="GKW4629" s="298"/>
      <c r="GKX4629" s="298"/>
      <c r="GKY4629" s="298"/>
      <c r="GKZ4629" s="298"/>
      <c r="GLA4629" s="298"/>
      <c r="GLB4629" s="298"/>
      <c r="GLC4629" s="298"/>
      <c r="GLD4629" s="298"/>
      <c r="GLE4629" s="298"/>
      <c r="GLF4629" s="298"/>
      <c r="GLG4629" s="298"/>
      <c r="GLH4629" s="298"/>
      <c r="GLI4629" s="298"/>
      <c r="GLJ4629" s="298"/>
      <c r="GLK4629" s="298"/>
      <c r="GLL4629" s="298"/>
      <c r="GLM4629" s="298"/>
      <c r="GLN4629" s="298"/>
      <c r="GLO4629" s="298"/>
      <c r="GLP4629" s="298"/>
      <c r="GLQ4629" s="298"/>
      <c r="GLR4629" s="298"/>
      <c r="GLS4629" s="298"/>
      <c r="GLT4629" s="298"/>
      <c r="GLU4629" s="298"/>
      <c r="GLV4629" s="298"/>
      <c r="GLW4629" s="298"/>
      <c r="GLX4629" s="298"/>
      <c r="GLY4629" s="298"/>
      <c r="GLZ4629" s="298"/>
      <c r="GMA4629" s="298"/>
      <c r="GMB4629" s="298"/>
      <c r="GMC4629" s="298"/>
      <c r="GMD4629" s="298"/>
      <c r="GME4629" s="298"/>
      <c r="GMF4629" s="298"/>
      <c r="GMG4629" s="298"/>
      <c r="GMH4629" s="298"/>
      <c r="GMI4629" s="298"/>
      <c r="GMJ4629" s="298"/>
      <c r="GMK4629" s="298"/>
      <c r="GML4629" s="298"/>
      <c r="GMM4629" s="298"/>
      <c r="GMN4629" s="298"/>
      <c r="GMO4629" s="298"/>
      <c r="GMP4629" s="298"/>
      <c r="GMQ4629" s="298"/>
      <c r="GMR4629" s="298"/>
      <c r="GMS4629" s="298"/>
      <c r="GMT4629" s="298"/>
      <c r="GMU4629" s="298"/>
      <c r="GMV4629" s="298"/>
      <c r="GMW4629" s="298"/>
      <c r="GMX4629" s="298"/>
      <c r="GMY4629" s="298"/>
      <c r="GMZ4629" s="298"/>
      <c r="GNA4629" s="298"/>
      <c r="GNB4629" s="298"/>
      <c r="GNC4629" s="298"/>
      <c r="GND4629" s="298"/>
      <c r="GNE4629" s="298"/>
      <c r="GNF4629" s="298"/>
      <c r="GNG4629" s="298"/>
      <c r="GNH4629" s="298"/>
      <c r="GNI4629" s="298"/>
      <c r="GNJ4629" s="298"/>
      <c r="GNK4629" s="298"/>
      <c r="GNL4629" s="298"/>
      <c r="GNM4629" s="298"/>
      <c r="GNN4629" s="298"/>
      <c r="GNO4629" s="298"/>
      <c r="GNP4629" s="298"/>
      <c r="GNQ4629" s="298"/>
      <c r="GNR4629" s="298"/>
      <c r="GNS4629" s="298"/>
      <c r="GNT4629" s="298"/>
      <c r="GNU4629" s="298"/>
      <c r="GNV4629" s="298"/>
      <c r="GNW4629" s="298"/>
      <c r="GNX4629" s="298"/>
      <c r="GNY4629" s="298"/>
      <c r="GNZ4629" s="298"/>
      <c r="GOA4629" s="298"/>
      <c r="GOB4629" s="298"/>
      <c r="GOC4629" s="298"/>
      <c r="GOD4629" s="298"/>
      <c r="GOE4629" s="298"/>
      <c r="GOF4629" s="298"/>
      <c r="GOG4629" s="298"/>
      <c r="GOH4629" s="298"/>
      <c r="GOI4629" s="298"/>
      <c r="GOJ4629" s="298"/>
      <c r="GOK4629" s="298"/>
      <c r="GOL4629" s="298"/>
      <c r="GOM4629" s="298"/>
      <c r="GON4629" s="298"/>
      <c r="GOO4629" s="298"/>
      <c r="GOP4629" s="298"/>
      <c r="GOQ4629" s="298"/>
      <c r="GOR4629" s="298"/>
      <c r="GOS4629" s="298"/>
      <c r="GOT4629" s="298"/>
      <c r="GOU4629" s="298"/>
      <c r="GOV4629" s="298"/>
      <c r="GOW4629" s="298"/>
      <c r="GOX4629" s="298"/>
      <c r="GOY4629" s="298"/>
      <c r="GOZ4629" s="298"/>
      <c r="GPA4629" s="298"/>
      <c r="GPB4629" s="298"/>
      <c r="GPC4629" s="298"/>
      <c r="GPD4629" s="298"/>
      <c r="GPE4629" s="298"/>
      <c r="GPF4629" s="298"/>
      <c r="GPG4629" s="298"/>
      <c r="GPH4629" s="298"/>
      <c r="GPI4629" s="298"/>
      <c r="GPJ4629" s="298"/>
      <c r="GPK4629" s="298"/>
      <c r="GPL4629" s="298"/>
      <c r="GPM4629" s="298"/>
      <c r="GPN4629" s="298"/>
      <c r="GPO4629" s="298"/>
      <c r="GPP4629" s="298"/>
      <c r="GPQ4629" s="298"/>
      <c r="GPR4629" s="298"/>
      <c r="GPS4629" s="298"/>
      <c r="GPT4629" s="298"/>
      <c r="GPU4629" s="298"/>
      <c r="GPV4629" s="298"/>
      <c r="GPW4629" s="298"/>
      <c r="GPX4629" s="298"/>
      <c r="GPY4629" s="298"/>
      <c r="GPZ4629" s="298"/>
      <c r="GQA4629" s="298"/>
      <c r="GQB4629" s="298"/>
      <c r="GQC4629" s="298"/>
      <c r="GQD4629" s="298"/>
      <c r="GQE4629" s="298"/>
      <c r="GQF4629" s="298"/>
      <c r="GQG4629" s="298"/>
      <c r="GQH4629" s="298"/>
      <c r="GQI4629" s="298"/>
      <c r="GQJ4629" s="298"/>
      <c r="GQK4629" s="298"/>
      <c r="GQL4629" s="298"/>
      <c r="GQM4629" s="298"/>
      <c r="GQN4629" s="298"/>
      <c r="GQO4629" s="298"/>
      <c r="GQP4629" s="298"/>
      <c r="GQQ4629" s="298"/>
      <c r="GQR4629" s="298"/>
      <c r="GQS4629" s="298"/>
      <c r="GQT4629" s="298"/>
      <c r="GQU4629" s="298"/>
      <c r="GQV4629" s="298"/>
      <c r="GQW4629" s="298"/>
      <c r="GQX4629" s="298"/>
      <c r="GQY4629" s="298"/>
      <c r="GQZ4629" s="298"/>
      <c r="GRA4629" s="298"/>
      <c r="GRB4629" s="298"/>
      <c r="GRC4629" s="298"/>
      <c r="GRD4629" s="298"/>
      <c r="GRE4629" s="298"/>
      <c r="GRF4629" s="298"/>
      <c r="GRG4629" s="298"/>
      <c r="GRH4629" s="298"/>
      <c r="GRI4629" s="298"/>
      <c r="GRJ4629" s="298"/>
      <c r="GRK4629" s="298"/>
      <c r="GRL4629" s="298"/>
      <c r="GRM4629" s="298"/>
      <c r="GRN4629" s="298"/>
      <c r="GRO4629" s="298"/>
      <c r="GRP4629" s="298"/>
      <c r="GRQ4629" s="298"/>
      <c r="GRR4629" s="298"/>
      <c r="GRS4629" s="298"/>
      <c r="GRT4629" s="298"/>
      <c r="GRU4629" s="298"/>
      <c r="GRV4629" s="298"/>
      <c r="GRW4629" s="298"/>
      <c r="GRX4629" s="298"/>
      <c r="GRY4629" s="298"/>
      <c r="GRZ4629" s="298"/>
      <c r="GSA4629" s="298"/>
      <c r="GSB4629" s="298"/>
      <c r="GSC4629" s="298"/>
      <c r="GSD4629" s="298"/>
      <c r="GSE4629" s="298"/>
      <c r="GSF4629" s="298"/>
      <c r="GSG4629" s="298"/>
      <c r="GSH4629" s="298"/>
      <c r="GSI4629" s="298"/>
      <c r="GSJ4629" s="298"/>
      <c r="GSK4629" s="298"/>
      <c r="GSL4629" s="298"/>
      <c r="GSM4629" s="298"/>
      <c r="GSN4629" s="298"/>
      <c r="GSO4629" s="298"/>
      <c r="GSP4629" s="298"/>
      <c r="GSQ4629" s="298"/>
      <c r="GSR4629" s="298"/>
      <c r="GSS4629" s="298"/>
      <c r="GST4629" s="298"/>
      <c r="GSU4629" s="298"/>
      <c r="GSV4629" s="298"/>
      <c r="GSW4629" s="298"/>
      <c r="GSX4629" s="298"/>
      <c r="GSY4629" s="298"/>
      <c r="GSZ4629" s="298"/>
      <c r="GTA4629" s="298"/>
      <c r="GTB4629" s="298"/>
      <c r="GTC4629" s="298"/>
      <c r="GTD4629" s="298"/>
      <c r="GTE4629" s="298"/>
      <c r="GTF4629" s="298"/>
      <c r="GTG4629" s="298"/>
      <c r="GTH4629" s="298"/>
      <c r="GTI4629" s="298"/>
      <c r="GTJ4629" s="298"/>
      <c r="GTK4629" s="298"/>
      <c r="GTL4629" s="298"/>
      <c r="GTM4629" s="298"/>
      <c r="GTN4629" s="298"/>
      <c r="GTO4629" s="298"/>
      <c r="GTP4629" s="298"/>
      <c r="GTQ4629" s="298"/>
      <c r="GTR4629" s="298"/>
      <c r="GTS4629" s="298"/>
      <c r="GTT4629" s="298"/>
      <c r="GTU4629" s="298"/>
      <c r="GTV4629" s="298"/>
      <c r="GTW4629" s="298"/>
      <c r="GTX4629" s="298"/>
      <c r="GTY4629" s="298"/>
      <c r="GTZ4629" s="298"/>
      <c r="GUA4629" s="298"/>
      <c r="GUB4629" s="298"/>
      <c r="GUC4629" s="298"/>
      <c r="GUD4629" s="298"/>
      <c r="GUE4629" s="298"/>
      <c r="GUF4629" s="298"/>
      <c r="GUG4629" s="298"/>
      <c r="GUH4629" s="298"/>
      <c r="GUI4629" s="298"/>
      <c r="GUJ4629" s="298"/>
      <c r="GUK4629" s="298"/>
      <c r="GUL4629" s="298"/>
      <c r="GUM4629" s="298"/>
      <c r="GUN4629" s="298"/>
      <c r="GUO4629" s="298"/>
      <c r="GUP4629" s="298"/>
      <c r="GUQ4629" s="298"/>
      <c r="GUR4629" s="298"/>
      <c r="GUS4629" s="298"/>
      <c r="GUT4629" s="298"/>
      <c r="GUU4629" s="298"/>
      <c r="GUV4629" s="298"/>
      <c r="GUW4629" s="298"/>
      <c r="GUX4629" s="298"/>
      <c r="GUY4629" s="298"/>
      <c r="GUZ4629" s="298"/>
      <c r="GVA4629" s="298"/>
      <c r="GVB4629" s="298"/>
      <c r="GVC4629" s="298"/>
      <c r="GVD4629" s="298"/>
      <c r="GVE4629" s="298"/>
      <c r="GVF4629" s="298"/>
      <c r="GVG4629" s="298"/>
      <c r="GVH4629" s="298"/>
      <c r="GVI4629" s="298"/>
      <c r="GVJ4629" s="298"/>
      <c r="GVK4629" s="298"/>
      <c r="GVL4629" s="298"/>
      <c r="GVM4629" s="298"/>
      <c r="GVN4629" s="298"/>
      <c r="GVO4629" s="298"/>
      <c r="GVP4629" s="298"/>
      <c r="GVQ4629" s="298"/>
      <c r="GVR4629" s="298"/>
      <c r="GVS4629" s="298"/>
      <c r="GVT4629" s="298"/>
      <c r="GVU4629" s="298"/>
      <c r="GVV4629" s="298"/>
      <c r="GVW4629" s="298"/>
      <c r="GVX4629" s="298"/>
      <c r="GVY4629" s="298"/>
      <c r="GVZ4629" s="298"/>
      <c r="GWA4629" s="298"/>
      <c r="GWB4629" s="298"/>
      <c r="GWC4629" s="298"/>
      <c r="GWD4629" s="298"/>
      <c r="GWE4629" s="298"/>
      <c r="GWF4629" s="298"/>
      <c r="GWG4629" s="298"/>
      <c r="GWH4629" s="298"/>
      <c r="GWI4629" s="298"/>
      <c r="GWJ4629" s="298"/>
      <c r="GWK4629" s="298"/>
      <c r="GWL4629" s="298"/>
      <c r="GWM4629" s="298"/>
      <c r="GWN4629" s="298"/>
      <c r="GWO4629" s="298"/>
      <c r="GWP4629" s="298"/>
      <c r="GWQ4629" s="298"/>
      <c r="GWR4629" s="298"/>
      <c r="GWS4629" s="298"/>
      <c r="GWT4629" s="298"/>
      <c r="GWU4629" s="298"/>
      <c r="GWV4629" s="298"/>
      <c r="GWW4629" s="298"/>
      <c r="GWX4629" s="298"/>
      <c r="GWY4629" s="298"/>
      <c r="GWZ4629" s="298"/>
      <c r="GXA4629" s="298"/>
      <c r="GXB4629" s="298"/>
      <c r="GXC4629" s="298"/>
      <c r="GXD4629" s="298"/>
      <c r="GXE4629" s="298"/>
      <c r="GXF4629" s="298"/>
      <c r="GXG4629" s="298"/>
      <c r="GXH4629" s="298"/>
      <c r="GXI4629" s="298"/>
      <c r="GXJ4629" s="298"/>
      <c r="GXK4629" s="298"/>
      <c r="GXL4629" s="298"/>
      <c r="GXM4629" s="298"/>
      <c r="GXN4629" s="298"/>
      <c r="GXO4629" s="298"/>
      <c r="GXP4629" s="298"/>
      <c r="GXQ4629" s="298"/>
      <c r="GXR4629" s="298"/>
      <c r="GXS4629" s="298"/>
      <c r="GXT4629" s="298"/>
      <c r="GXU4629" s="298"/>
      <c r="GXV4629" s="298"/>
      <c r="GXW4629" s="298"/>
      <c r="GXX4629" s="298"/>
      <c r="GXY4629" s="298"/>
      <c r="GXZ4629" s="298"/>
      <c r="GYA4629" s="298"/>
      <c r="GYB4629" s="298"/>
      <c r="GYC4629" s="298"/>
      <c r="GYD4629" s="298"/>
      <c r="GYE4629" s="298"/>
      <c r="GYF4629" s="298"/>
      <c r="GYG4629" s="298"/>
      <c r="GYH4629" s="298"/>
      <c r="GYI4629" s="298"/>
      <c r="GYJ4629" s="298"/>
      <c r="GYK4629" s="298"/>
      <c r="GYL4629" s="298"/>
      <c r="GYM4629" s="298"/>
      <c r="GYN4629" s="298"/>
      <c r="GYO4629" s="298"/>
      <c r="GYP4629" s="298"/>
      <c r="GYQ4629" s="298"/>
      <c r="GYR4629" s="298"/>
      <c r="GYS4629" s="298"/>
      <c r="GYT4629" s="298"/>
      <c r="GYU4629" s="298"/>
      <c r="GYV4629" s="298"/>
      <c r="GYW4629" s="298"/>
      <c r="GYX4629" s="298"/>
      <c r="GYY4629" s="298"/>
      <c r="GYZ4629" s="298"/>
      <c r="GZA4629" s="298"/>
      <c r="GZB4629" s="298"/>
      <c r="GZC4629" s="298"/>
      <c r="GZD4629" s="298"/>
      <c r="GZE4629" s="298"/>
      <c r="GZF4629" s="298"/>
      <c r="GZG4629" s="298"/>
      <c r="GZH4629" s="298"/>
      <c r="GZI4629" s="298"/>
      <c r="GZJ4629" s="298"/>
      <c r="GZK4629" s="298"/>
      <c r="GZL4629" s="298"/>
      <c r="GZM4629" s="298"/>
      <c r="GZN4629" s="298"/>
      <c r="GZO4629" s="298"/>
      <c r="GZP4629" s="298"/>
      <c r="GZQ4629" s="298"/>
      <c r="GZR4629" s="298"/>
      <c r="GZS4629" s="298"/>
      <c r="GZT4629" s="298"/>
      <c r="GZU4629" s="298"/>
      <c r="GZV4629" s="298"/>
      <c r="GZW4629" s="298"/>
      <c r="GZX4629" s="298"/>
      <c r="GZY4629" s="298"/>
      <c r="GZZ4629" s="298"/>
      <c r="HAA4629" s="298"/>
      <c r="HAB4629" s="298"/>
      <c r="HAC4629" s="298"/>
      <c r="HAD4629" s="298"/>
      <c r="HAE4629" s="298"/>
      <c r="HAF4629" s="298"/>
      <c r="HAG4629" s="298"/>
      <c r="HAH4629" s="298"/>
      <c r="HAI4629" s="298"/>
      <c r="HAJ4629" s="298"/>
      <c r="HAK4629" s="298"/>
      <c r="HAL4629" s="298"/>
      <c r="HAM4629" s="298"/>
      <c r="HAN4629" s="298"/>
      <c r="HAO4629" s="298"/>
      <c r="HAP4629" s="298"/>
      <c r="HAQ4629" s="298"/>
      <c r="HAR4629" s="298"/>
      <c r="HAS4629" s="298"/>
      <c r="HAT4629" s="298"/>
      <c r="HAU4629" s="298"/>
      <c r="HAV4629" s="298"/>
      <c r="HAW4629" s="298"/>
      <c r="HAX4629" s="298"/>
      <c r="HAY4629" s="298"/>
      <c r="HAZ4629" s="298"/>
      <c r="HBA4629" s="298"/>
      <c r="HBB4629" s="298"/>
      <c r="HBC4629" s="298"/>
      <c r="HBD4629" s="298"/>
      <c r="HBE4629" s="298"/>
      <c r="HBF4629" s="298"/>
      <c r="HBG4629" s="298"/>
      <c r="HBH4629" s="298"/>
      <c r="HBI4629" s="298"/>
      <c r="HBJ4629" s="298"/>
      <c r="HBK4629" s="298"/>
      <c r="HBL4629" s="298"/>
      <c r="HBM4629" s="298"/>
      <c r="HBN4629" s="298"/>
      <c r="HBO4629" s="298"/>
      <c r="HBP4629" s="298"/>
      <c r="HBQ4629" s="298"/>
      <c r="HBR4629" s="298"/>
      <c r="HBS4629" s="298"/>
      <c r="HBT4629" s="298"/>
      <c r="HBU4629" s="298"/>
      <c r="HBV4629" s="298"/>
      <c r="HBW4629" s="298"/>
      <c r="HBX4629" s="298"/>
      <c r="HBY4629" s="298"/>
      <c r="HBZ4629" s="298"/>
      <c r="HCA4629" s="298"/>
      <c r="HCB4629" s="298"/>
      <c r="HCC4629" s="298"/>
      <c r="HCD4629" s="298"/>
      <c r="HCE4629" s="298"/>
      <c r="HCF4629" s="298"/>
      <c r="HCG4629" s="298"/>
      <c r="HCH4629" s="298"/>
      <c r="HCI4629" s="298"/>
      <c r="HCJ4629" s="298"/>
      <c r="HCK4629" s="298"/>
      <c r="HCL4629" s="298"/>
      <c r="HCM4629" s="298"/>
      <c r="HCN4629" s="298"/>
      <c r="HCO4629" s="298"/>
      <c r="HCP4629" s="298"/>
      <c r="HCQ4629" s="298"/>
      <c r="HCR4629" s="298"/>
      <c r="HCS4629" s="298"/>
      <c r="HCT4629" s="298"/>
      <c r="HCU4629" s="298"/>
      <c r="HCV4629" s="298"/>
      <c r="HCW4629" s="298"/>
      <c r="HCX4629" s="298"/>
      <c r="HCY4629" s="298"/>
      <c r="HCZ4629" s="298"/>
      <c r="HDA4629" s="298"/>
      <c r="HDB4629" s="298"/>
      <c r="HDC4629" s="298"/>
      <c r="HDD4629" s="298"/>
      <c r="HDE4629" s="298"/>
      <c r="HDF4629" s="298"/>
      <c r="HDG4629" s="298"/>
      <c r="HDH4629" s="298"/>
      <c r="HDI4629" s="298"/>
      <c r="HDJ4629" s="298"/>
      <c r="HDK4629" s="298"/>
      <c r="HDL4629" s="298"/>
      <c r="HDM4629" s="298"/>
      <c r="HDN4629" s="298"/>
      <c r="HDO4629" s="298"/>
      <c r="HDP4629" s="298"/>
      <c r="HDQ4629" s="298"/>
      <c r="HDR4629" s="298"/>
      <c r="HDS4629" s="298"/>
      <c r="HDT4629" s="298"/>
      <c r="HDU4629" s="298"/>
      <c r="HDV4629" s="298"/>
      <c r="HDW4629" s="298"/>
      <c r="HDX4629" s="298"/>
      <c r="HDY4629" s="298"/>
      <c r="HDZ4629" s="298"/>
      <c r="HEA4629" s="298"/>
      <c r="HEB4629" s="298"/>
      <c r="HEC4629" s="298"/>
      <c r="HED4629" s="298"/>
      <c r="HEE4629" s="298"/>
      <c r="HEF4629" s="298"/>
      <c r="HEG4629" s="298"/>
      <c r="HEH4629" s="298"/>
      <c r="HEI4629" s="298"/>
      <c r="HEJ4629" s="298"/>
      <c r="HEK4629" s="298"/>
      <c r="HEL4629" s="298"/>
      <c r="HEM4629" s="298"/>
      <c r="HEN4629" s="298"/>
      <c r="HEO4629" s="298"/>
      <c r="HEP4629" s="298"/>
      <c r="HEQ4629" s="298"/>
      <c r="HER4629" s="298"/>
      <c r="HES4629" s="298"/>
      <c r="HET4629" s="298"/>
      <c r="HEU4629" s="298"/>
      <c r="HEV4629" s="298"/>
      <c r="HEW4629" s="298"/>
      <c r="HEX4629" s="298"/>
      <c r="HEY4629" s="298"/>
      <c r="HEZ4629" s="298"/>
      <c r="HFA4629" s="298"/>
      <c r="HFB4629" s="298"/>
      <c r="HFC4629" s="298"/>
      <c r="HFD4629" s="298"/>
      <c r="HFE4629" s="298"/>
      <c r="HFF4629" s="298"/>
      <c r="HFG4629" s="298"/>
      <c r="HFH4629" s="298"/>
      <c r="HFI4629" s="298"/>
      <c r="HFJ4629" s="298"/>
      <c r="HFK4629" s="298"/>
      <c r="HFL4629" s="298"/>
      <c r="HFM4629" s="298"/>
      <c r="HFN4629" s="298"/>
      <c r="HFO4629" s="298"/>
      <c r="HFP4629" s="298"/>
      <c r="HFQ4629" s="298"/>
      <c r="HFR4629" s="298"/>
      <c r="HFS4629" s="298"/>
      <c r="HFT4629" s="298"/>
      <c r="HFU4629" s="298"/>
      <c r="HFV4629" s="298"/>
      <c r="HFW4629" s="298"/>
      <c r="HFX4629" s="298"/>
      <c r="HFY4629" s="298"/>
      <c r="HFZ4629" s="298"/>
      <c r="HGA4629" s="298"/>
      <c r="HGB4629" s="298"/>
      <c r="HGC4629" s="298"/>
      <c r="HGD4629" s="298"/>
      <c r="HGE4629" s="298"/>
      <c r="HGF4629" s="298"/>
      <c r="HGG4629" s="298"/>
      <c r="HGH4629" s="298"/>
      <c r="HGI4629" s="298"/>
      <c r="HGJ4629" s="298"/>
      <c r="HGK4629" s="298"/>
      <c r="HGL4629" s="298"/>
      <c r="HGM4629" s="298"/>
      <c r="HGN4629" s="298"/>
      <c r="HGO4629" s="298"/>
      <c r="HGP4629" s="298"/>
      <c r="HGQ4629" s="298"/>
      <c r="HGR4629" s="298"/>
      <c r="HGS4629" s="298"/>
      <c r="HGT4629" s="298"/>
      <c r="HGU4629" s="298"/>
      <c r="HGV4629" s="298"/>
      <c r="HGW4629" s="298"/>
      <c r="HGX4629" s="298"/>
      <c r="HGY4629" s="298"/>
      <c r="HGZ4629" s="298"/>
      <c r="HHA4629" s="298"/>
      <c r="HHB4629" s="298"/>
      <c r="HHC4629" s="298"/>
      <c r="HHD4629" s="298"/>
      <c r="HHE4629" s="298"/>
      <c r="HHF4629" s="298"/>
      <c r="HHG4629" s="298"/>
      <c r="HHH4629" s="298"/>
      <c r="HHI4629" s="298"/>
      <c r="HHJ4629" s="298"/>
      <c r="HHK4629" s="298"/>
      <c r="HHL4629" s="298"/>
      <c r="HHM4629" s="298"/>
      <c r="HHN4629" s="298"/>
      <c r="HHO4629" s="298"/>
      <c r="HHP4629" s="298"/>
      <c r="HHQ4629" s="298"/>
      <c r="HHR4629" s="298"/>
      <c r="HHS4629" s="298"/>
      <c r="HHT4629" s="298"/>
      <c r="HHU4629" s="298"/>
      <c r="HHV4629" s="298"/>
      <c r="HHW4629" s="298"/>
      <c r="HHX4629" s="298"/>
      <c r="HHY4629" s="298"/>
      <c r="HHZ4629" s="298"/>
      <c r="HIA4629" s="298"/>
      <c r="HIB4629" s="298"/>
      <c r="HIC4629" s="298"/>
      <c r="HID4629" s="298"/>
      <c r="HIE4629" s="298"/>
      <c r="HIF4629" s="298"/>
      <c r="HIG4629" s="298"/>
      <c r="HIH4629" s="298"/>
      <c r="HII4629" s="298"/>
      <c r="HIJ4629" s="298"/>
      <c r="HIK4629" s="298"/>
      <c r="HIL4629" s="298"/>
      <c r="HIM4629" s="298"/>
      <c r="HIN4629" s="298"/>
      <c r="HIO4629" s="298"/>
      <c r="HIP4629" s="298"/>
      <c r="HIQ4629" s="298"/>
      <c r="HIR4629" s="298"/>
      <c r="HIS4629" s="298"/>
      <c r="HIT4629" s="298"/>
      <c r="HIU4629" s="298"/>
      <c r="HIV4629" s="298"/>
      <c r="HIW4629" s="298"/>
      <c r="HIX4629" s="298"/>
      <c r="HIY4629" s="298"/>
      <c r="HIZ4629" s="298"/>
      <c r="HJA4629" s="298"/>
      <c r="HJB4629" s="298"/>
      <c r="HJC4629" s="298"/>
      <c r="HJD4629" s="298"/>
      <c r="HJE4629" s="298"/>
      <c r="HJF4629" s="298"/>
      <c r="HJG4629" s="298"/>
      <c r="HJH4629" s="298"/>
      <c r="HJI4629" s="298"/>
      <c r="HJJ4629" s="298"/>
      <c r="HJK4629" s="298"/>
      <c r="HJL4629" s="298"/>
      <c r="HJM4629" s="298"/>
      <c r="HJN4629" s="298"/>
      <c r="HJO4629" s="298"/>
      <c r="HJP4629" s="298"/>
      <c r="HJQ4629" s="298"/>
      <c r="HJR4629" s="298"/>
      <c r="HJS4629" s="298"/>
      <c r="HJT4629" s="298"/>
      <c r="HJU4629" s="298"/>
      <c r="HJV4629" s="298"/>
      <c r="HJW4629" s="298"/>
      <c r="HJX4629" s="298"/>
      <c r="HJY4629" s="298"/>
      <c r="HJZ4629" s="298"/>
      <c r="HKA4629" s="298"/>
      <c r="HKB4629" s="298"/>
      <c r="HKC4629" s="298"/>
      <c r="HKD4629" s="298"/>
      <c r="HKE4629" s="298"/>
      <c r="HKF4629" s="298"/>
      <c r="HKG4629" s="298"/>
      <c r="HKH4629" s="298"/>
      <c r="HKI4629" s="298"/>
      <c r="HKJ4629" s="298"/>
      <c r="HKK4629" s="298"/>
      <c r="HKL4629" s="298"/>
      <c r="HKM4629" s="298"/>
      <c r="HKN4629" s="298"/>
      <c r="HKO4629" s="298"/>
      <c r="HKP4629" s="298"/>
      <c r="HKQ4629" s="298"/>
      <c r="HKR4629" s="298"/>
      <c r="HKS4629" s="298"/>
      <c r="HKT4629" s="298"/>
      <c r="HKU4629" s="298"/>
      <c r="HKV4629" s="298"/>
      <c r="HKW4629" s="298"/>
      <c r="HKX4629" s="298"/>
      <c r="HKY4629" s="298"/>
      <c r="HKZ4629" s="298"/>
      <c r="HLA4629" s="298"/>
      <c r="HLB4629" s="298"/>
      <c r="HLC4629" s="298"/>
      <c r="HLD4629" s="298"/>
      <c r="HLE4629" s="298"/>
      <c r="HLF4629" s="298"/>
      <c r="HLG4629" s="298"/>
      <c r="HLH4629" s="298"/>
      <c r="HLI4629" s="298"/>
      <c r="HLJ4629" s="298"/>
      <c r="HLK4629" s="298"/>
      <c r="HLL4629" s="298"/>
      <c r="HLM4629" s="298"/>
      <c r="HLN4629" s="298"/>
      <c r="HLO4629" s="298"/>
      <c r="HLP4629" s="298"/>
      <c r="HLQ4629" s="298"/>
      <c r="HLR4629" s="298"/>
      <c r="HLS4629" s="298"/>
      <c r="HLT4629" s="298"/>
      <c r="HLU4629" s="298"/>
      <c r="HLV4629" s="298"/>
      <c r="HLW4629" s="298"/>
      <c r="HLX4629" s="298"/>
      <c r="HLY4629" s="298"/>
      <c r="HLZ4629" s="298"/>
      <c r="HMA4629" s="298"/>
      <c r="HMB4629" s="298"/>
      <c r="HMC4629" s="298"/>
      <c r="HMD4629" s="298"/>
      <c r="HME4629" s="298"/>
      <c r="HMF4629" s="298"/>
      <c r="HMG4629" s="298"/>
      <c r="HMH4629" s="298"/>
      <c r="HMI4629" s="298"/>
      <c r="HMJ4629" s="298"/>
      <c r="HMK4629" s="298"/>
      <c r="HML4629" s="298"/>
      <c r="HMM4629" s="298"/>
      <c r="HMN4629" s="298"/>
      <c r="HMO4629" s="298"/>
      <c r="HMP4629" s="298"/>
      <c r="HMQ4629" s="298"/>
      <c r="HMR4629" s="298"/>
      <c r="HMS4629" s="298"/>
      <c r="HMT4629" s="298"/>
      <c r="HMU4629" s="298"/>
      <c r="HMV4629" s="298"/>
      <c r="HMW4629" s="298"/>
      <c r="HMX4629" s="298"/>
      <c r="HMY4629" s="298"/>
      <c r="HMZ4629" s="298"/>
      <c r="HNA4629" s="298"/>
      <c r="HNB4629" s="298"/>
      <c r="HNC4629" s="298"/>
      <c r="HND4629" s="298"/>
      <c r="HNE4629" s="298"/>
      <c r="HNF4629" s="298"/>
      <c r="HNG4629" s="298"/>
      <c r="HNH4629" s="298"/>
      <c r="HNI4629" s="298"/>
      <c r="HNJ4629" s="298"/>
      <c r="HNK4629" s="298"/>
      <c r="HNL4629" s="298"/>
      <c r="HNM4629" s="298"/>
      <c r="HNN4629" s="298"/>
      <c r="HNO4629" s="298"/>
      <c r="HNP4629" s="298"/>
      <c r="HNQ4629" s="298"/>
      <c r="HNR4629" s="298"/>
      <c r="HNS4629" s="298"/>
      <c r="HNT4629" s="298"/>
      <c r="HNU4629" s="298"/>
      <c r="HNV4629" s="298"/>
      <c r="HNW4629" s="298"/>
      <c r="HNX4629" s="298"/>
      <c r="HNY4629" s="298"/>
      <c r="HNZ4629" s="298"/>
      <c r="HOA4629" s="298"/>
      <c r="HOB4629" s="298"/>
      <c r="HOC4629" s="298"/>
      <c r="HOD4629" s="298"/>
      <c r="HOE4629" s="298"/>
      <c r="HOF4629" s="298"/>
      <c r="HOG4629" s="298"/>
      <c r="HOH4629" s="298"/>
      <c r="HOI4629" s="298"/>
      <c r="HOJ4629" s="298"/>
      <c r="HOK4629" s="298"/>
      <c r="HOL4629" s="298"/>
      <c r="HOM4629" s="298"/>
      <c r="HON4629" s="298"/>
      <c r="HOO4629" s="298"/>
      <c r="HOP4629" s="298"/>
      <c r="HOQ4629" s="298"/>
      <c r="HOR4629" s="298"/>
      <c r="HOS4629" s="298"/>
      <c r="HOT4629" s="298"/>
      <c r="HOU4629" s="298"/>
      <c r="HOV4629" s="298"/>
      <c r="HOW4629" s="298"/>
      <c r="HOX4629" s="298"/>
      <c r="HOY4629" s="298"/>
      <c r="HOZ4629" s="298"/>
      <c r="HPA4629" s="298"/>
      <c r="HPB4629" s="298"/>
      <c r="HPC4629" s="298"/>
      <c r="HPD4629" s="298"/>
      <c r="HPE4629" s="298"/>
      <c r="HPF4629" s="298"/>
      <c r="HPG4629" s="298"/>
      <c r="HPH4629" s="298"/>
      <c r="HPI4629" s="298"/>
      <c r="HPJ4629" s="298"/>
      <c r="HPK4629" s="298"/>
      <c r="HPL4629" s="298"/>
      <c r="HPM4629" s="298"/>
      <c r="HPN4629" s="298"/>
      <c r="HPO4629" s="298"/>
      <c r="HPP4629" s="298"/>
      <c r="HPQ4629" s="298"/>
      <c r="HPR4629" s="298"/>
      <c r="HPS4629" s="298"/>
      <c r="HPT4629" s="298"/>
      <c r="HPU4629" s="298"/>
      <c r="HPV4629" s="298"/>
      <c r="HPW4629" s="298"/>
      <c r="HPX4629" s="298"/>
      <c r="HPY4629" s="298"/>
      <c r="HPZ4629" s="298"/>
      <c r="HQA4629" s="298"/>
      <c r="HQB4629" s="298"/>
      <c r="HQC4629" s="298"/>
      <c r="HQD4629" s="298"/>
      <c r="HQE4629" s="298"/>
      <c r="HQF4629" s="298"/>
      <c r="HQG4629" s="298"/>
      <c r="HQH4629" s="298"/>
      <c r="HQI4629" s="298"/>
      <c r="HQJ4629" s="298"/>
      <c r="HQK4629" s="298"/>
      <c r="HQL4629" s="298"/>
      <c r="HQM4629" s="298"/>
      <c r="HQN4629" s="298"/>
      <c r="HQO4629" s="298"/>
      <c r="HQP4629" s="298"/>
      <c r="HQQ4629" s="298"/>
      <c r="HQR4629" s="298"/>
      <c r="HQS4629" s="298"/>
      <c r="HQT4629" s="298"/>
      <c r="HQU4629" s="298"/>
      <c r="HQV4629" s="298"/>
      <c r="HQW4629" s="298"/>
      <c r="HQX4629" s="298"/>
      <c r="HQY4629" s="298"/>
      <c r="HQZ4629" s="298"/>
      <c r="HRA4629" s="298"/>
      <c r="HRB4629" s="298"/>
      <c r="HRC4629" s="298"/>
      <c r="HRD4629" s="298"/>
      <c r="HRE4629" s="298"/>
      <c r="HRF4629" s="298"/>
      <c r="HRG4629" s="298"/>
      <c r="HRH4629" s="298"/>
      <c r="HRI4629" s="298"/>
      <c r="HRJ4629" s="298"/>
      <c r="HRK4629" s="298"/>
      <c r="HRL4629" s="298"/>
      <c r="HRM4629" s="298"/>
      <c r="HRN4629" s="298"/>
      <c r="HRO4629" s="298"/>
      <c r="HRP4629" s="298"/>
      <c r="HRQ4629" s="298"/>
      <c r="HRR4629" s="298"/>
      <c r="HRS4629" s="298"/>
      <c r="HRT4629" s="298"/>
      <c r="HRU4629" s="298"/>
      <c r="HRV4629" s="298"/>
      <c r="HRW4629" s="298"/>
      <c r="HRX4629" s="298"/>
      <c r="HRY4629" s="298"/>
      <c r="HRZ4629" s="298"/>
      <c r="HSA4629" s="298"/>
      <c r="HSB4629" s="298"/>
      <c r="HSC4629" s="298"/>
      <c r="HSD4629" s="298"/>
      <c r="HSE4629" s="298"/>
      <c r="HSF4629" s="298"/>
      <c r="HSG4629" s="298"/>
      <c r="HSH4629" s="298"/>
      <c r="HSI4629" s="298"/>
      <c r="HSJ4629" s="298"/>
      <c r="HSK4629" s="298"/>
      <c r="HSL4629" s="298"/>
      <c r="HSM4629" s="298"/>
      <c r="HSN4629" s="298"/>
      <c r="HSO4629" s="298"/>
      <c r="HSP4629" s="298"/>
      <c r="HSQ4629" s="298"/>
      <c r="HSR4629" s="298"/>
      <c r="HSS4629" s="298"/>
      <c r="HST4629" s="298"/>
      <c r="HSU4629" s="298"/>
      <c r="HSV4629" s="298"/>
      <c r="HSW4629" s="298"/>
      <c r="HSX4629" s="298"/>
      <c r="HSY4629" s="298"/>
      <c r="HSZ4629" s="298"/>
      <c r="HTA4629" s="298"/>
      <c r="HTB4629" s="298"/>
      <c r="HTC4629" s="298"/>
      <c r="HTD4629" s="298"/>
      <c r="HTE4629" s="298"/>
      <c r="HTF4629" s="298"/>
      <c r="HTG4629" s="298"/>
      <c r="HTH4629" s="298"/>
      <c r="HTI4629" s="298"/>
      <c r="HTJ4629" s="298"/>
      <c r="HTK4629" s="298"/>
      <c r="HTL4629" s="298"/>
      <c r="HTM4629" s="298"/>
      <c r="HTN4629" s="298"/>
      <c r="HTO4629" s="298"/>
      <c r="HTP4629" s="298"/>
      <c r="HTQ4629" s="298"/>
      <c r="HTR4629" s="298"/>
      <c r="HTS4629" s="298"/>
      <c r="HTT4629" s="298"/>
      <c r="HTU4629" s="298"/>
      <c r="HTV4629" s="298"/>
      <c r="HTW4629" s="298"/>
      <c r="HTX4629" s="298"/>
      <c r="HTY4629" s="298"/>
      <c r="HTZ4629" s="298"/>
      <c r="HUA4629" s="298"/>
      <c r="HUB4629" s="298"/>
      <c r="HUC4629" s="298"/>
      <c r="HUD4629" s="298"/>
      <c r="HUE4629" s="298"/>
      <c r="HUF4629" s="298"/>
      <c r="HUG4629" s="298"/>
      <c r="HUH4629" s="298"/>
      <c r="HUI4629" s="298"/>
      <c r="HUJ4629" s="298"/>
      <c r="HUK4629" s="298"/>
      <c r="HUL4629" s="298"/>
      <c r="HUM4629" s="298"/>
      <c r="HUN4629" s="298"/>
      <c r="HUO4629" s="298"/>
      <c r="HUP4629" s="298"/>
      <c r="HUQ4629" s="298"/>
      <c r="HUR4629" s="298"/>
      <c r="HUS4629" s="298"/>
      <c r="HUT4629" s="298"/>
      <c r="HUU4629" s="298"/>
      <c r="HUV4629" s="298"/>
      <c r="HUW4629" s="298"/>
      <c r="HUX4629" s="298"/>
      <c r="HUY4629" s="298"/>
      <c r="HUZ4629" s="298"/>
      <c r="HVA4629" s="298"/>
      <c r="HVB4629" s="298"/>
      <c r="HVC4629" s="298"/>
      <c r="HVD4629" s="298"/>
      <c r="HVE4629" s="298"/>
      <c r="HVF4629" s="298"/>
      <c r="HVG4629" s="298"/>
      <c r="HVH4629" s="298"/>
      <c r="HVI4629" s="298"/>
      <c r="HVJ4629" s="298"/>
      <c r="HVK4629" s="298"/>
      <c r="HVL4629" s="298"/>
      <c r="HVM4629" s="298"/>
      <c r="HVN4629" s="298"/>
      <c r="HVO4629" s="298"/>
      <c r="HVP4629" s="298"/>
      <c r="HVQ4629" s="298"/>
      <c r="HVR4629" s="298"/>
      <c r="HVS4629" s="298"/>
      <c r="HVT4629" s="298"/>
      <c r="HVU4629" s="298"/>
      <c r="HVV4629" s="298"/>
      <c r="HVW4629" s="298"/>
      <c r="HVX4629" s="298"/>
      <c r="HVY4629" s="298"/>
      <c r="HVZ4629" s="298"/>
      <c r="HWA4629" s="298"/>
      <c r="HWB4629" s="298"/>
      <c r="HWC4629" s="298"/>
      <c r="HWD4629" s="298"/>
      <c r="HWE4629" s="298"/>
      <c r="HWF4629" s="298"/>
      <c r="HWG4629" s="298"/>
      <c r="HWH4629" s="298"/>
      <c r="HWI4629" s="298"/>
      <c r="HWJ4629" s="298"/>
      <c r="HWK4629" s="298"/>
      <c r="HWL4629" s="298"/>
      <c r="HWM4629" s="298"/>
      <c r="HWN4629" s="298"/>
      <c r="HWO4629" s="298"/>
      <c r="HWP4629" s="298"/>
      <c r="HWQ4629" s="298"/>
      <c r="HWR4629" s="298"/>
      <c r="HWS4629" s="298"/>
      <c r="HWT4629" s="298"/>
      <c r="HWU4629" s="298"/>
      <c r="HWV4629" s="298"/>
      <c r="HWW4629" s="298"/>
      <c r="HWX4629" s="298"/>
      <c r="HWY4629" s="298"/>
      <c r="HWZ4629" s="298"/>
      <c r="HXA4629" s="298"/>
      <c r="HXB4629" s="298"/>
      <c r="HXC4629" s="298"/>
      <c r="HXD4629" s="298"/>
      <c r="HXE4629" s="298"/>
      <c r="HXF4629" s="298"/>
      <c r="HXG4629" s="298"/>
      <c r="HXH4629" s="298"/>
      <c r="HXI4629" s="298"/>
      <c r="HXJ4629" s="298"/>
      <c r="HXK4629" s="298"/>
      <c r="HXL4629" s="298"/>
      <c r="HXM4629" s="298"/>
      <c r="HXN4629" s="298"/>
      <c r="HXO4629" s="298"/>
      <c r="HXP4629" s="298"/>
      <c r="HXQ4629" s="298"/>
      <c r="HXR4629" s="298"/>
      <c r="HXS4629" s="298"/>
      <c r="HXT4629" s="298"/>
      <c r="HXU4629" s="298"/>
      <c r="HXV4629" s="298"/>
      <c r="HXW4629" s="298"/>
      <c r="HXX4629" s="298"/>
      <c r="HXY4629" s="298"/>
      <c r="HXZ4629" s="298"/>
      <c r="HYA4629" s="298"/>
      <c r="HYB4629" s="298"/>
      <c r="HYC4629" s="298"/>
      <c r="HYD4629" s="298"/>
      <c r="HYE4629" s="298"/>
      <c r="HYF4629" s="298"/>
      <c r="HYG4629" s="298"/>
      <c r="HYH4629" s="298"/>
      <c r="HYI4629" s="298"/>
      <c r="HYJ4629" s="298"/>
      <c r="HYK4629" s="298"/>
      <c r="HYL4629" s="298"/>
      <c r="HYM4629" s="298"/>
      <c r="HYN4629" s="298"/>
      <c r="HYO4629" s="298"/>
      <c r="HYP4629" s="298"/>
      <c r="HYQ4629" s="298"/>
      <c r="HYR4629" s="298"/>
      <c r="HYS4629" s="298"/>
      <c r="HYT4629" s="298"/>
      <c r="HYU4629" s="298"/>
      <c r="HYV4629" s="298"/>
      <c r="HYW4629" s="298"/>
      <c r="HYX4629" s="298"/>
      <c r="HYY4629" s="298"/>
      <c r="HYZ4629" s="298"/>
      <c r="HZA4629" s="298"/>
      <c r="HZB4629" s="298"/>
      <c r="HZC4629" s="298"/>
      <c r="HZD4629" s="298"/>
      <c r="HZE4629" s="298"/>
      <c r="HZF4629" s="298"/>
      <c r="HZG4629" s="298"/>
      <c r="HZH4629" s="298"/>
      <c r="HZI4629" s="298"/>
      <c r="HZJ4629" s="298"/>
      <c r="HZK4629" s="298"/>
      <c r="HZL4629" s="298"/>
      <c r="HZM4629" s="298"/>
      <c r="HZN4629" s="298"/>
      <c r="HZO4629" s="298"/>
      <c r="HZP4629" s="298"/>
      <c r="HZQ4629" s="298"/>
      <c r="HZR4629" s="298"/>
      <c r="HZS4629" s="298"/>
      <c r="HZT4629" s="298"/>
      <c r="HZU4629" s="298"/>
      <c r="HZV4629" s="298"/>
      <c r="HZW4629" s="298"/>
      <c r="HZX4629" s="298"/>
      <c r="HZY4629" s="298"/>
      <c r="HZZ4629" s="298"/>
      <c r="IAA4629" s="298"/>
      <c r="IAB4629" s="298"/>
      <c r="IAC4629" s="298"/>
      <c r="IAD4629" s="298"/>
      <c r="IAE4629" s="298"/>
      <c r="IAF4629" s="298"/>
      <c r="IAG4629" s="298"/>
      <c r="IAH4629" s="298"/>
      <c r="IAI4629" s="298"/>
      <c r="IAJ4629" s="298"/>
      <c r="IAK4629" s="298"/>
      <c r="IAL4629" s="298"/>
      <c r="IAM4629" s="298"/>
      <c r="IAN4629" s="298"/>
      <c r="IAO4629" s="298"/>
      <c r="IAP4629" s="298"/>
      <c r="IAQ4629" s="298"/>
      <c r="IAR4629" s="298"/>
      <c r="IAS4629" s="298"/>
      <c r="IAT4629" s="298"/>
      <c r="IAU4629" s="298"/>
      <c r="IAV4629" s="298"/>
      <c r="IAW4629" s="298"/>
      <c r="IAX4629" s="298"/>
      <c r="IAY4629" s="298"/>
      <c r="IAZ4629" s="298"/>
      <c r="IBA4629" s="298"/>
      <c r="IBB4629" s="298"/>
      <c r="IBC4629" s="298"/>
      <c r="IBD4629" s="298"/>
      <c r="IBE4629" s="298"/>
      <c r="IBF4629" s="298"/>
      <c r="IBG4629" s="298"/>
      <c r="IBH4629" s="298"/>
      <c r="IBI4629" s="298"/>
      <c r="IBJ4629" s="298"/>
      <c r="IBK4629" s="298"/>
      <c r="IBL4629" s="298"/>
      <c r="IBM4629" s="298"/>
      <c r="IBN4629" s="298"/>
      <c r="IBO4629" s="298"/>
      <c r="IBP4629" s="298"/>
      <c r="IBQ4629" s="298"/>
      <c r="IBR4629" s="298"/>
      <c r="IBS4629" s="298"/>
      <c r="IBT4629" s="298"/>
      <c r="IBU4629" s="298"/>
      <c r="IBV4629" s="298"/>
      <c r="IBW4629" s="298"/>
      <c r="IBX4629" s="298"/>
      <c r="IBY4629" s="298"/>
      <c r="IBZ4629" s="298"/>
      <c r="ICA4629" s="298"/>
      <c r="ICB4629" s="298"/>
      <c r="ICC4629" s="298"/>
      <c r="ICD4629" s="298"/>
      <c r="ICE4629" s="298"/>
      <c r="ICF4629" s="298"/>
      <c r="ICG4629" s="298"/>
      <c r="ICH4629" s="298"/>
      <c r="ICI4629" s="298"/>
      <c r="ICJ4629" s="298"/>
      <c r="ICK4629" s="298"/>
      <c r="ICL4629" s="298"/>
      <c r="ICM4629" s="298"/>
      <c r="ICN4629" s="298"/>
      <c r="ICO4629" s="298"/>
      <c r="ICP4629" s="298"/>
      <c r="ICQ4629" s="298"/>
      <c r="ICR4629" s="298"/>
      <c r="ICS4629" s="298"/>
      <c r="ICT4629" s="298"/>
      <c r="ICU4629" s="298"/>
      <c r="ICV4629" s="298"/>
      <c r="ICW4629" s="298"/>
      <c r="ICX4629" s="298"/>
      <c r="ICY4629" s="298"/>
      <c r="ICZ4629" s="298"/>
      <c r="IDA4629" s="298"/>
      <c r="IDB4629" s="298"/>
      <c r="IDC4629" s="298"/>
      <c r="IDD4629" s="298"/>
      <c r="IDE4629" s="298"/>
      <c r="IDF4629" s="298"/>
      <c r="IDG4629" s="298"/>
      <c r="IDH4629" s="298"/>
      <c r="IDI4629" s="298"/>
      <c r="IDJ4629" s="298"/>
      <c r="IDK4629" s="298"/>
      <c r="IDL4629" s="298"/>
      <c r="IDM4629" s="298"/>
      <c r="IDN4629" s="298"/>
      <c r="IDO4629" s="298"/>
      <c r="IDP4629" s="298"/>
      <c r="IDQ4629" s="298"/>
      <c r="IDR4629" s="298"/>
      <c r="IDS4629" s="298"/>
      <c r="IDT4629" s="298"/>
      <c r="IDU4629" s="298"/>
      <c r="IDV4629" s="298"/>
      <c r="IDW4629" s="298"/>
      <c r="IDX4629" s="298"/>
      <c r="IDY4629" s="298"/>
      <c r="IDZ4629" s="298"/>
      <c r="IEA4629" s="298"/>
      <c r="IEB4629" s="298"/>
      <c r="IEC4629" s="298"/>
      <c r="IED4629" s="298"/>
      <c r="IEE4629" s="298"/>
      <c r="IEF4629" s="298"/>
      <c r="IEG4629" s="298"/>
      <c r="IEH4629" s="298"/>
      <c r="IEI4629" s="298"/>
      <c r="IEJ4629" s="298"/>
      <c r="IEK4629" s="298"/>
      <c r="IEL4629" s="298"/>
      <c r="IEM4629" s="298"/>
      <c r="IEN4629" s="298"/>
      <c r="IEO4629" s="298"/>
      <c r="IEP4629" s="298"/>
      <c r="IEQ4629" s="298"/>
      <c r="IER4629" s="298"/>
      <c r="IES4629" s="298"/>
      <c r="IET4629" s="298"/>
      <c r="IEU4629" s="298"/>
      <c r="IEV4629" s="298"/>
      <c r="IEW4629" s="298"/>
      <c r="IEX4629" s="298"/>
      <c r="IEY4629" s="298"/>
      <c r="IEZ4629" s="298"/>
      <c r="IFA4629" s="298"/>
      <c r="IFB4629" s="298"/>
      <c r="IFC4629" s="298"/>
      <c r="IFD4629" s="298"/>
      <c r="IFE4629" s="298"/>
      <c r="IFF4629" s="298"/>
      <c r="IFG4629" s="298"/>
      <c r="IFH4629" s="298"/>
      <c r="IFI4629" s="298"/>
      <c r="IFJ4629" s="298"/>
      <c r="IFK4629" s="298"/>
      <c r="IFL4629" s="298"/>
      <c r="IFM4629" s="298"/>
      <c r="IFN4629" s="298"/>
      <c r="IFO4629" s="298"/>
      <c r="IFP4629" s="298"/>
      <c r="IFQ4629" s="298"/>
      <c r="IFR4629" s="298"/>
      <c r="IFS4629" s="298"/>
      <c r="IFT4629" s="298"/>
      <c r="IFU4629" s="298"/>
      <c r="IFV4629" s="298"/>
      <c r="IFW4629" s="298"/>
      <c r="IFX4629" s="298"/>
      <c r="IFY4629" s="298"/>
      <c r="IFZ4629" s="298"/>
      <c r="IGA4629" s="298"/>
      <c r="IGB4629" s="298"/>
      <c r="IGC4629" s="298"/>
      <c r="IGD4629" s="298"/>
      <c r="IGE4629" s="298"/>
      <c r="IGF4629" s="298"/>
      <c r="IGG4629" s="298"/>
      <c r="IGH4629" s="298"/>
      <c r="IGI4629" s="298"/>
      <c r="IGJ4629" s="298"/>
      <c r="IGK4629" s="298"/>
      <c r="IGL4629" s="298"/>
      <c r="IGM4629" s="298"/>
      <c r="IGN4629" s="298"/>
      <c r="IGO4629" s="298"/>
      <c r="IGP4629" s="298"/>
      <c r="IGQ4629" s="298"/>
      <c r="IGR4629" s="298"/>
      <c r="IGS4629" s="298"/>
      <c r="IGT4629" s="298"/>
      <c r="IGU4629" s="298"/>
      <c r="IGV4629" s="298"/>
      <c r="IGW4629" s="298"/>
      <c r="IGX4629" s="298"/>
      <c r="IGY4629" s="298"/>
      <c r="IGZ4629" s="298"/>
      <c r="IHA4629" s="298"/>
      <c r="IHB4629" s="298"/>
      <c r="IHC4629" s="298"/>
      <c r="IHD4629" s="298"/>
      <c r="IHE4629" s="298"/>
      <c r="IHF4629" s="298"/>
      <c r="IHG4629" s="298"/>
      <c r="IHH4629" s="298"/>
      <c r="IHI4629" s="298"/>
      <c r="IHJ4629" s="298"/>
      <c r="IHK4629" s="298"/>
      <c r="IHL4629" s="298"/>
      <c r="IHM4629" s="298"/>
      <c r="IHN4629" s="298"/>
      <c r="IHO4629" s="298"/>
      <c r="IHP4629" s="298"/>
      <c r="IHQ4629" s="298"/>
      <c r="IHR4629" s="298"/>
      <c r="IHS4629" s="298"/>
      <c r="IHT4629" s="298"/>
      <c r="IHU4629" s="298"/>
      <c r="IHV4629" s="298"/>
      <c r="IHW4629" s="298"/>
      <c r="IHX4629" s="298"/>
      <c r="IHY4629" s="298"/>
      <c r="IHZ4629" s="298"/>
      <c r="IIA4629" s="298"/>
      <c r="IIB4629" s="298"/>
      <c r="IIC4629" s="298"/>
      <c r="IID4629" s="298"/>
      <c r="IIE4629" s="298"/>
      <c r="IIF4629" s="298"/>
      <c r="IIG4629" s="298"/>
      <c r="IIH4629" s="298"/>
      <c r="III4629" s="298"/>
      <c r="IIJ4629" s="298"/>
      <c r="IIK4629" s="298"/>
      <c r="IIL4629" s="298"/>
      <c r="IIM4629" s="298"/>
      <c r="IIN4629" s="298"/>
      <c r="IIO4629" s="298"/>
      <c r="IIP4629" s="298"/>
      <c r="IIQ4629" s="298"/>
      <c r="IIR4629" s="298"/>
      <c r="IIS4629" s="298"/>
      <c r="IIT4629" s="298"/>
      <c r="IIU4629" s="298"/>
      <c r="IIV4629" s="298"/>
      <c r="IIW4629" s="298"/>
      <c r="IIX4629" s="298"/>
      <c r="IIY4629" s="298"/>
      <c r="IIZ4629" s="298"/>
      <c r="IJA4629" s="298"/>
      <c r="IJB4629" s="298"/>
      <c r="IJC4629" s="298"/>
      <c r="IJD4629" s="298"/>
      <c r="IJE4629" s="298"/>
      <c r="IJF4629" s="298"/>
      <c r="IJG4629" s="298"/>
      <c r="IJH4629" s="298"/>
      <c r="IJI4629" s="298"/>
      <c r="IJJ4629" s="298"/>
      <c r="IJK4629" s="298"/>
      <c r="IJL4629" s="298"/>
      <c r="IJM4629" s="298"/>
      <c r="IJN4629" s="298"/>
      <c r="IJO4629" s="298"/>
      <c r="IJP4629" s="298"/>
      <c r="IJQ4629" s="298"/>
      <c r="IJR4629" s="298"/>
      <c r="IJS4629" s="298"/>
      <c r="IJT4629" s="298"/>
      <c r="IJU4629" s="298"/>
      <c r="IJV4629" s="298"/>
      <c r="IJW4629" s="298"/>
      <c r="IJX4629" s="298"/>
      <c r="IJY4629" s="298"/>
      <c r="IJZ4629" s="298"/>
      <c r="IKA4629" s="298"/>
      <c r="IKB4629" s="298"/>
      <c r="IKC4629" s="298"/>
      <c r="IKD4629" s="298"/>
      <c r="IKE4629" s="298"/>
      <c r="IKF4629" s="298"/>
      <c r="IKG4629" s="298"/>
      <c r="IKH4629" s="298"/>
      <c r="IKI4629" s="298"/>
      <c r="IKJ4629" s="298"/>
      <c r="IKK4629" s="298"/>
      <c r="IKL4629" s="298"/>
      <c r="IKM4629" s="298"/>
      <c r="IKN4629" s="298"/>
      <c r="IKO4629" s="298"/>
      <c r="IKP4629" s="298"/>
      <c r="IKQ4629" s="298"/>
      <c r="IKR4629" s="298"/>
      <c r="IKS4629" s="298"/>
      <c r="IKT4629" s="298"/>
      <c r="IKU4629" s="298"/>
      <c r="IKV4629" s="298"/>
      <c r="IKW4629" s="298"/>
      <c r="IKX4629" s="298"/>
      <c r="IKY4629" s="298"/>
      <c r="IKZ4629" s="298"/>
      <c r="ILA4629" s="298"/>
      <c r="ILB4629" s="298"/>
      <c r="ILC4629" s="298"/>
      <c r="ILD4629" s="298"/>
      <c r="ILE4629" s="298"/>
      <c r="ILF4629" s="298"/>
      <c r="ILG4629" s="298"/>
      <c r="ILH4629" s="298"/>
      <c r="ILI4629" s="298"/>
      <c r="ILJ4629" s="298"/>
      <c r="ILK4629" s="298"/>
      <c r="ILL4629" s="298"/>
      <c r="ILM4629" s="298"/>
      <c r="ILN4629" s="298"/>
      <c r="ILO4629" s="298"/>
      <c r="ILP4629" s="298"/>
      <c r="ILQ4629" s="298"/>
      <c r="ILR4629" s="298"/>
      <c r="ILS4629" s="298"/>
      <c r="ILT4629" s="298"/>
      <c r="ILU4629" s="298"/>
      <c r="ILV4629" s="298"/>
      <c r="ILW4629" s="298"/>
      <c r="ILX4629" s="298"/>
      <c r="ILY4629" s="298"/>
      <c r="ILZ4629" s="298"/>
      <c r="IMA4629" s="298"/>
      <c r="IMB4629" s="298"/>
      <c r="IMC4629" s="298"/>
      <c r="IMD4629" s="298"/>
      <c r="IME4629" s="298"/>
      <c r="IMF4629" s="298"/>
      <c r="IMG4629" s="298"/>
      <c r="IMH4629" s="298"/>
      <c r="IMI4629" s="298"/>
      <c r="IMJ4629" s="298"/>
      <c r="IMK4629" s="298"/>
      <c r="IML4629" s="298"/>
      <c r="IMM4629" s="298"/>
      <c r="IMN4629" s="298"/>
      <c r="IMO4629" s="298"/>
      <c r="IMP4629" s="298"/>
      <c r="IMQ4629" s="298"/>
      <c r="IMR4629" s="298"/>
      <c r="IMS4629" s="298"/>
      <c r="IMT4629" s="298"/>
      <c r="IMU4629" s="298"/>
      <c r="IMV4629" s="298"/>
      <c r="IMW4629" s="298"/>
      <c r="IMX4629" s="298"/>
      <c r="IMY4629" s="298"/>
      <c r="IMZ4629" s="298"/>
      <c r="INA4629" s="298"/>
      <c r="INB4629" s="298"/>
      <c r="INC4629" s="298"/>
      <c r="IND4629" s="298"/>
      <c r="INE4629" s="298"/>
      <c r="INF4629" s="298"/>
      <c r="ING4629" s="298"/>
      <c r="INH4629" s="298"/>
      <c r="INI4629" s="298"/>
      <c r="INJ4629" s="298"/>
      <c r="INK4629" s="298"/>
      <c r="INL4629" s="298"/>
      <c r="INM4629" s="298"/>
      <c r="INN4629" s="298"/>
      <c r="INO4629" s="298"/>
      <c r="INP4629" s="298"/>
      <c r="INQ4629" s="298"/>
      <c r="INR4629" s="298"/>
      <c r="INS4629" s="298"/>
      <c r="INT4629" s="298"/>
      <c r="INU4629" s="298"/>
      <c r="INV4629" s="298"/>
      <c r="INW4629" s="298"/>
      <c r="INX4629" s="298"/>
      <c r="INY4629" s="298"/>
      <c r="INZ4629" s="298"/>
      <c r="IOA4629" s="298"/>
      <c r="IOB4629" s="298"/>
      <c r="IOC4629" s="298"/>
      <c r="IOD4629" s="298"/>
      <c r="IOE4629" s="298"/>
      <c r="IOF4629" s="298"/>
      <c r="IOG4629" s="298"/>
      <c r="IOH4629" s="298"/>
      <c r="IOI4629" s="298"/>
      <c r="IOJ4629" s="298"/>
      <c r="IOK4629" s="298"/>
      <c r="IOL4629" s="298"/>
      <c r="IOM4629" s="298"/>
      <c r="ION4629" s="298"/>
      <c r="IOO4629" s="298"/>
      <c r="IOP4629" s="298"/>
      <c r="IOQ4629" s="298"/>
      <c r="IOR4629" s="298"/>
      <c r="IOS4629" s="298"/>
      <c r="IOT4629" s="298"/>
      <c r="IOU4629" s="298"/>
      <c r="IOV4629" s="298"/>
      <c r="IOW4629" s="298"/>
      <c r="IOX4629" s="298"/>
      <c r="IOY4629" s="298"/>
      <c r="IOZ4629" s="298"/>
      <c r="IPA4629" s="298"/>
      <c r="IPB4629" s="298"/>
      <c r="IPC4629" s="298"/>
      <c r="IPD4629" s="298"/>
      <c r="IPE4629" s="298"/>
      <c r="IPF4629" s="298"/>
      <c r="IPG4629" s="298"/>
      <c r="IPH4629" s="298"/>
      <c r="IPI4629" s="298"/>
      <c r="IPJ4629" s="298"/>
      <c r="IPK4629" s="298"/>
      <c r="IPL4629" s="298"/>
      <c r="IPM4629" s="298"/>
      <c r="IPN4629" s="298"/>
      <c r="IPO4629" s="298"/>
      <c r="IPP4629" s="298"/>
      <c r="IPQ4629" s="298"/>
      <c r="IPR4629" s="298"/>
      <c r="IPS4629" s="298"/>
      <c r="IPT4629" s="298"/>
      <c r="IPU4629" s="298"/>
      <c r="IPV4629" s="298"/>
      <c r="IPW4629" s="298"/>
      <c r="IPX4629" s="298"/>
      <c r="IPY4629" s="298"/>
      <c r="IPZ4629" s="298"/>
      <c r="IQA4629" s="298"/>
      <c r="IQB4629" s="298"/>
      <c r="IQC4629" s="298"/>
      <c r="IQD4629" s="298"/>
      <c r="IQE4629" s="298"/>
      <c r="IQF4629" s="298"/>
      <c r="IQG4629" s="298"/>
      <c r="IQH4629" s="298"/>
      <c r="IQI4629" s="298"/>
      <c r="IQJ4629" s="298"/>
      <c r="IQK4629" s="298"/>
      <c r="IQL4629" s="298"/>
      <c r="IQM4629" s="298"/>
      <c r="IQN4629" s="298"/>
      <c r="IQO4629" s="298"/>
      <c r="IQP4629" s="298"/>
      <c r="IQQ4629" s="298"/>
      <c r="IQR4629" s="298"/>
      <c r="IQS4629" s="298"/>
      <c r="IQT4629" s="298"/>
      <c r="IQU4629" s="298"/>
      <c r="IQV4629" s="298"/>
      <c r="IQW4629" s="298"/>
      <c r="IQX4629" s="298"/>
      <c r="IQY4629" s="298"/>
      <c r="IQZ4629" s="298"/>
      <c r="IRA4629" s="298"/>
      <c r="IRB4629" s="298"/>
      <c r="IRC4629" s="298"/>
      <c r="IRD4629" s="298"/>
      <c r="IRE4629" s="298"/>
      <c r="IRF4629" s="298"/>
      <c r="IRG4629" s="298"/>
      <c r="IRH4629" s="298"/>
      <c r="IRI4629" s="298"/>
      <c r="IRJ4629" s="298"/>
      <c r="IRK4629" s="298"/>
      <c r="IRL4629" s="298"/>
      <c r="IRM4629" s="298"/>
      <c r="IRN4629" s="298"/>
      <c r="IRO4629" s="298"/>
      <c r="IRP4629" s="298"/>
      <c r="IRQ4629" s="298"/>
      <c r="IRR4629" s="298"/>
      <c r="IRS4629" s="298"/>
      <c r="IRT4629" s="298"/>
      <c r="IRU4629" s="298"/>
      <c r="IRV4629" s="298"/>
      <c r="IRW4629" s="298"/>
      <c r="IRX4629" s="298"/>
      <c r="IRY4629" s="298"/>
      <c r="IRZ4629" s="298"/>
      <c r="ISA4629" s="298"/>
      <c r="ISB4629" s="298"/>
      <c r="ISC4629" s="298"/>
      <c r="ISD4629" s="298"/>
      <c r="ISE4629" s="298"/>
      <c r="ISF4629" s="298"/>
      <c r="ISG4629" s="298"/>
      <c r="ISH4629" s="298"/>
      <c r="ISI4629" s="298"/>
      <c r="ISJ4629" s="298"/>
      <c r="ISK4629" s="298"/>
      <c r="ISL4629" s="298"/>
      <c r="ISM4629" s="298"/>
      <c r="ISN4629" s="298"/>
      <c r="ISO4629" s="298"/>
      <c r="ISP4629" s="298"/>
      <c r="ISQ4629" s="298"/>
      <c r="ISR4629" s="298"/>
      <c r="ISS4629" s="298"/>
      <c r="IST4629" s="298"/>
      <c r="ISU4629" s="298"/>
      <c r="ISV4629" s="298"/>
      <c r="ISW4629" s="298"/>
      <c r="ISX4629" s="298"/>
      <c r="ISY4629" s="298"/>
      <c r="ISZ4629" s="298"/>
      <c r="ITA4629" s="298"/>
      <c r="ITB4629" s="298"/>
      <c r="ITC4629" s="298"/>
      <c r="ITD4629" s="298"/>
      <c r="ITE4629" s="298"/>
      <c r="ITF4629" s="298"/>
      <c r="ITG4629" s="298"/>
      <c r="ITH4629" s="298"/>
      <c r="ITI4629" s="298"/>
      <c r="ITJ4629" s="298"/>
      <c r="ITK4629" s="298"/>
      <c r="ITL4629" s="298"/>
      <c r="ITM4629" s="298"/>
      <c r="ITN4629" s="298"/>
      <c r="ITO4629" s="298"/>
      <c r="ITP4629" s="298"/>
      <c r="ITQ4629" s="298"/>
      <c r="ITR4629" s="298"/>
      <c r="ITS4629" s="298"/>
      <c r="ITT4629" s="298"/>
      <c r="ITU4629" s="298"/>
      <c r="ITV4629" s="298"/>
      <c r="ITW4629" s="298"/>
      <c r="ITX4629" s="298"/>
      <c r="ITY4629" s="298"/>
      <c r="ITZ4629" s="298"/>
      <c r="IUA4629" s="298"/>
      <c r="IUB4629" s="298"/>
      <c r="IUC4629" s="298"/>
      <c r="IUD4629" s="298"/>
      <c r="IUE4629" s="298"/>
      <c r="IUF4629" s="298"/>
      <c r="IUG4629" s="298"/>
      <c r="IUH4629" s="298"/>
      <c r="IUI4629" s="298"/>
      <c r="IUJ4629" s="298"/>
      <c r="IUK4629" s="298"/>
      <c r="IUL4629" s="298"/>
      <c r="IUM4629" s="298"/>
      <c r="IUN4629" s="298"/>
      <c r="IUO4629" s="298"/>
      <c r="IUP4629" s="298"/>
      <c r="IUQ4629" s="298"/>
      <c r="IUR4629" s="298"/>
      <c r="IUS4629" s="298"/>
      <c r="IUT4629" s="298"/>
      <c r="IUU4629" s="298"/>
      <c r="IUV4629" s="298"/>
      <c r="IUW4629" s="298"/>
      <c r="IUX4629" s="298"/>
      <c r="IUY4629" s="298"/>
      <c r="IUZ4629" s="298"/>
      <c r="IVA4629" s="298"/>
      <c r="IVB4629" s="298"/>
      <c r="IVC4629" s="298"/>
      <c r="IVD4629" s="298"/>
      <c r="IVE4629" s="298"/>
      <c r="IVF4629" s="298"/>
      <c r="IVG4629" s="298"/>
      <c r="IVH4629" s="298"/>
      <c r="IVI4629" s="298"/>
      <c r="IVJ4629" s="298"/>
      <c r="IVK4629" s="298"/>
      <c r="IVL4629" s="298"/>
      <c r="IVM4629" s="298"/>
      <c r="IVN4629" s="298"/>
      <c r="IVO4629" s="298"/>
      <c r="IVP4629" s="298"/>
      <c r="IVQ4629" s="298"/>
      <c r="IVR4629" s="298"/>
      <c r="IVS4629" s="298"/>
      <c r="IVT4629" s="298"/>
      <c r="IVU4629" s="298"/>
      <c r="IVV4629" s="298"/>
      <c r="IVW4629" s="298"/>
      <c r="IVX4629" s="298"/>
      <c r="IVY4629" s="298"/>
      <c r="IVZ4629" s="298"/>
      <c r="IWA4629" s="298"/>
      <c r="IWB4629" s="298"/>
      <c r="IWC4629" s="298"/>
      <c r="IWD4629" s="298"/>
      <c r="IWE4629" s="298"/>
      <c r="IWF4629" s="298"/>
      <c r="IWG4629" s="298"/>
      <c r="IWH4629" s="298"/>
      <c r="IWI4629" s="298"/>
      <c r="IWJ4629" s="298"/>
      <c r="IWK4629" s="298"/>
      <c r="IWL4629" s="298"/>
      <c r="IWM4629" s="298"/>
      <c r="IWN4629" s="298"/>
      <c r="IWO4629" s="298"/>
      <c r="IWP4629" s="298"/>
      <c r="IWQ4629" s="298"/>
      <c r="IWR4629" s="298"/>
      <c r="IWS4629" s="298"/>
      <c r="IWT4629" s="298"/>
      <c r="IWU4629" s="298"/>
      <c r="IWV4629" s="298"/>
      <c r="IWW4629" s="298"/>
      <c r="IWX4629" s="298"/>
      <c r="IWY4629" s="298"/>
      <c r="IWZ4629" s="298"/>
      <c r="IXA4629" s="298"/>
      <c r="IXB4629" s="298"/>
      <c r="IXC4629" s="298"/>
      <c r="IXD4629" s="298"/>
      <c r="IXE4629" s="298"/>
      <c r="IXF4629" s="298"/>
      <c r="IXG4629" s="298"/>
      <c r="IXH4629" s="298"/>
      <c r="IXI4629" s="298"/>
      <c r="IXJ4629" s="298"/>
      <c r="IXK4629" s="298"/>
      <c r="IXL4629" s="298"/>
      <c r="IXM4629" s="298"/>
      <c r="IXN4629" s="298"/>
      <c r="IXO4629" s="298"/>
      <c r="IXP4629" s="298"/>
      <c r="IXQ4629" s="298"/>
      <c r="IXR4629" s="298"/>
      <c r="IXS4629" s="298"/>
      <c r="IXT4629" s="298"/>
      <c r="IXU4629" s="298"/>
      <c r="IXV4629" s="298"/>
      <c r="IXW4629" s="298"/>
      <c r="IXX4629" s="298"/>
      <c r="IXY4629" s="298"/>
      <c r="IXZ4629" s="298"/>
      <c r="IYA4629" s="298"/>
      <c r="IYB4629" s="298"/>
      <c r="IYC4629" s="298"/>
      <c r="IYD4629" s="298"/>
      <c r="IYE4629" s="298"/>
      <c r="IYF4629" s="298"/>
      <c r="IYG4629" s="298"/>
      <c r="IYH4629" s="298"/>
      <c r="IYI4629" s="298"/>
      <c r="IYJ4629" s="298"/>
      <c r="IYK4629" s="298"/>
      <c r="IYL4629" s="298"/>
      <c r="IYM4629" s="298"/>
      <c r="IYN4629" s="298"/>
      <c r="IYO4629" s="298"/>
      <c r="IYP4629" s="298"/>
      <c r="IYQ4629" s="298"/>
      <c r="IYR4629" s="298"/>
      <c r="IYS4629" s="298"/>
      <c r="IYT4629" s="298"/>
      <c r="IYU4629" s="298"/>
      <c r="IYV4629" s="298"/>
      <c r="IYW4629" s="298"/>
      <c r="IYX4629" s="298"/>
      <c r="IYY4629" s="298"/>
      <c r="IYZ4629" s="298"/>
      <c r="IZA4629" s="298"/>
      <c r="IZB4629" s="298"/>
      <c r="IZC4629" s="298"/>
      <c r="IZD4629" s="298"/>
      <c r="IZE4629" s="298"/>
      <c r="IZF4629" s="298"/>
      <c r="IZG4629" s="298"/>
      <c r="IZH4629" s="298"/>
      <c r="IZI4629" s="298"/>
      <c r="IZJ4629" s="298"/>
      <c r="IZK4629" s="298"/>
      <c r="IZL4629" s="298"/>
      <c r="IZM4629" s="298"/>
      <c r="IZN4629" s="298"/>
      <c r="IZO4629" s="298"/>
      <c r="IZP4629" s="298"/>
      <c r="IZQ4629" s="298"/>
      <c r="IZR4629" s="298"/>
      <c r="IZS4629" s="298"/>
      <c r="IZT4629" s="298"/>
      <c r="IZU4629" s="298"/>
      <c r="IZV4629" s="298"/>
      <c r="IZW4629" s="298"/>
      <c r="IZX4629" s="298"/>
      <c r="IZY4629" s="298"/>
      <c r="IZZ4629" s="298"/>
      <c r="JAA4629" s="298"/>
      <c r="JAB4629" s="298"/>
      <c r="JAC4629" s="298"/>
      <c r="JAD4629" s="298"/>
      <c r="JAE4629" s="298"/>
      <c r="JAF4629" s="298"/>
      <c r="JAG4629" s="298"/>
      <c r="JAH4629" s="298"/>
      <c r="JAI4629" s="298"/>
      <c r="JAJ4629" s="298"/>
      <c r="JAK4629" s="298"/>
      <c r="JAL4629" s="298"/>
      <c r="JAM4629" s="298"/>
      <c r="JAN4629" s="298"/>
      <c r="JAO4629" s="298"/>
      <c r="JAP4629" s="298"/>
      <c r="JAQ4629" s="298"/>
      <c r="JAR4629" s="298"/>
      <c r="JAS4629" s="298"/>
      <c r="JAT4629" s="298"/>
      <c r="JAU4629" s="298"/>
      <c r="JAV4629" s="298"/>
      <c r="JAW4629" s="298"/>
      <c r="JAX4629" s="298"/>
      <c r="JAY4629" s="298"/>
      <c r="JAZ4629" s="298"/>
      <c r="JBA4629" s="298"/>
      <c r="JBB4629" s="298"/>
      <c r="JBC4629" s="298"/>
      <c r="JBD4629" s="298"/>
      <c r="JBE4629" s="298"/>
      <c r="JBF4629" s="298"/>
      <c r="JBG4629" s="298"/>
      <c r="JBH4629" s="298"/>
      <c r="JBI4629" s="298"/>
      <c r="JBJ4629" s="298"/>
      <c r="JBK4629" s="298"/>
      <c r="JBL4629" s="298"/>
      <c r="JBM4629" s="298"/>
      <c r="JBN4629" s="298"/>
      <c r="JBO4629" s="298"/>
      <c r="JBP4629" s="298"/>
      <c r="JBQ4629" s="298"/>
      <c r="JBR4629" s="298"/>
      <c r="JBS4629" s="298"/>
      <c r="JBT4629" s="298"/>
      <c r="JBU4629" s="298"/>
      <c r="JBV4629" s="298"/>
      <c r="JBW4629" s="298"/>
      <c r="JBX4629" s="298"/>
      <c r="JBY4629" s="298"/>
      <c r="JBZ4629" s="298"/>
      <c r="JCA4629" s="298"/>
      <c r="JCB4629" s="298"/>
      <c r="JCC4629" s="298"/>
      <c r="JCD4629" s="298"/>
      <c r="JCE4629" s="298"/>
      <c r="JCF4629" s="298"/>
      <c r="JCG4629" s="298"/>
      <c r="JCH4629" s="298"/>
      <c r="JCI4629" s="298"/>
      <c r="JCJ4629" s="298"/>
      <c r="JCK4629" s="298"/>
      <c r="JCL4629" s="298"/>
      <c r="JCM4629" s="298"/>
      <c r="JCN4629" s="298"/>
      <c r="JCO4629" s="298"/>
      <c r="JCP4629" s="298"/>
      <c r="JCQ4629" s="298"/>
      <c r="JCR4629" s="298"/>
      <c r="JCS4629" s="298"/>
      <c r="JCT4629" s="298"/>
      <c r="JCU4629" s="298"/>
      <c r="JCV4629" s="298"/>
      <c r="JCW4629" s="298"/>
      <c r="JCX4629" s="298"/>
      <c r="JCY4629" s="298"/>
      <c r="JCZ4629" s="298"/>
      <c r="JDA4629" s="298"/>
      <c r="JDB4629" s="298"/>
      <c r="JDC4629" s="298"/>
      <c r="JDD4629" s="298"/>
      <c r="JDE4629" s="298"/>
      <c r="JDF4629" s="298"/>
      <c r="JDG4629" s="298"/>
      <c r="JDH4629" s="298"/>
      <c r="JDI4629" s="298"/>
      <c r="JDJ4629" s="298"/>
      <c r="JDK4629" s="298"/>
      <c r="JDL4629" s="298"/>
      <c r="JDM4629" s="298"/>
      <c r="JDN4629" s="298"/>
      <c r="JDO4629" s="298"/>
      <c r="JDP4629" s="298"/>
      <c r="JDQ4629" s="298"/>
      <c r="JDR4629" s="298"/>
      <c r="JDS4629" s="298"/>
      <c r="JDT4629" s="298"/>
      <c r="JDU4629" s="298"/>
      <c r="JDV4629" s="298"/>
      <c r="JDW4629" s="298"/>
      <c r="JDX4629" s="298"/>
      <c r="JDY4629" s="298"/>
      <c r="JDZ4629" s="298"/>
      <c r="JEA4629" s="298"/>
      <c r="JEB4629" s="298"/>
      <c r="JEC4629" s="298"/>
      <c r="JED4629" s="298"/>
      <c r="JEE4629" s="298"/>
      <c r="JEF4629" s="298"/>
      <c r="JEG4629" s="298"/>
      <c r="JEH4629" s="298"/>
      <c r="JEI4629" s="298"/>
      <c r="JEJ4629" s="298"/>
      <c r="JEK4629" s="298"/>
      <c r="JEL4629" s="298"/>
      <c r="JEM4629" s="298"/>
      <c r="JEN4629" s="298"/>
      <c r="JEO4629" s="298"/>
      <c r="JEP4629" s="298"/>
      <c r="JEQ4629" s="298"/>
      <c r="JER4629" s="298"/>
      <c r="JES4629" s="298"/>
      <c r="JET4629" s="298"/>
      <c r="JEU4629" s="298"/>
      <c r="JEV4629" s="298"/>
      <c r="JEW4629" s="298"/>
      <c r="JEX4629" s="298"/>
      <c r="JEY4629" s="298"/>
      <c r="JEZ4629" s="298"/>
      <c r="JFA4629" s="298"/>
      <c r="JFB4629" s="298"/>
      <c r="JFC4629" s="298"/>
      <c r="JFD4629" s="298"/>
      <c r="JFE4629" s="298"/>
      <c r="JFF4629" s="298"/>
      <c r="JFG4629" s="298"/>
      <c r="JFH4629" s="298"/>
      <c r="JFI4629" s="298"/>
      <c r="JFJ4629" s="298"/>
      <c r="JFK4629" s="298"/>
      <c r="JFL4629" s="298"/>
      <c r="JFM4629" s="298"/>
      <c r="JFN4629" s="298"/>
      <c r="JFO4629" s="298"/>
      <c r="JFP4629" s="298"/>
      <c r="JFQ4629" s="298"/>
      <c r="JFR4629" s="298"/>
      <c r="JFS4629" s="298"/>
      <c r="JFT4629" s="298"/>
      <c r="JFU4629" s="298"/>
      <c r="JFV4629" s="298"/>
      <c r="JFW4629" s="298"/>
      <c r="JFX4629" s="298"/>
      <c r="JFY4629" s="298"/>
      <c r="JFZ4629" s="298"/>
      <c r="JGA4629" s="298"/>
      <c r="JGB4629" s="298"/>
      <c r="JGC4629" s="298"/>
      <c r="JGD4629" s="298"/>
      <c r="JGE4629" s="298"/>
      <c r="JGF4629" s="298"/>
      <c r="JGG4629" s="298"/>
      <c r="JGH4629" s="298"/>
      <c r="JGI4629" s="298"/>
      <c r="JGJ4629" s="298"/>
      <c r="JGK4629" s="298"/>
      <c r="JGL4629" s="298"/>
      <c r="JGM4629" s="298"/>
      <c r="JGN4629" s="298"/>
      <c r="JGO4629" s="298"/>
      <c r="JGP4629" s="298"/>
      <c r="JGQ4629" s="298"/>
      <c r="JGR4629" s="298"/>
      <c r="JGS4629" s="298"/>
      <c r="JGT4629" s="298"/>
      <c r="JGU4629" s="298"/>
      <c r="JGV4629" s="298"/>
      <c r="JGW4629" s="298"/>
      <c r="JGX4629" s="298"/>
      <c r="JGY4629" s="298"/>
      <c r="JGZ4629" s="298"/>
      <c r="JHA4629" s="298"/>
      <c r="JHB4629" s="298"/>
      <c r="JHC4629" s="298"/>
      <c r="JHD4629" s="298"/>
      <c r="JHE4629" s="298"/>
      <c r="JHF4629" s="298"/>
      <c r="JHG4629" s="298"/>
      <c r="JHH4629" s="298"/>
      <c r="JHI4629" s="298"/>
      <c r="JHJ4629" s="298"/>
      <c r="JHK4629" s="298"/>
      <c r="JHL4629" s="298"/>
      <c r="JHM4629" s="298"/>
      <c r="JHN4629" s="298"/>
      <c r="JHO4629" s="298"/>
      <c r="JHP4629" s="298"/>
      <c r="JHQ4629" s="298"/>
      <c r="JHR4629" s="298"/>
      <c r="JHS4629" s="298"/>
      <c r="JHT4629" s="298"/>
      <c r="JHU4629" s="298"/>
      <c r="JHV4629" s="298"/>
      <c r="JHW4629" s="298"/>
      <c r="JHX4629" s="298"/>
      <c r="JHY4629" s="298"/>
      <c r="JHZ4629" s="298"/>
      <c r="JIA4629" s="298"/>
      <c r="JIB4629" s="298"/>
      <c r="JIC4629" s="298"/>
      <c r="JID4629" s="298"/>
      <c r="JIE4629" s="298"/>
      <c r="JIF4629" s="298"/>
      <c r="JIG4629" s="298"/>
      <c r="JIH4629" s="298"/>
      <c r="JII4629" s="298"/>
      <c r="JIJ4629" s="298"/>
      <c r="JIK4629" s="298"/>
      <c r="JIL4629" s="298"/>
      <c r="JIM4629" s="298"/>
      <c r="JIN4629" s="298"/>
      <c r="JIO4629" s="298"/>
      <c r="JIP4629" s="298"/>
      <c r="JIQ4629" s="298"/>
      <c r="JIR4629" s="298"/>
      <c r="JIS4629" s="298"/>
      <c r="JIT4629" s="298"/>
      <c r="JIU4629" s="298"/>
      <c r="JIV4629" s="298"/>
      <c r="JIW4629" s="298"/>
      <c r="JIX4629" s="298"/>
      <c r="JIY4629" s="298"/>
      <c r="JIZ4629" s="298"/>
      <c r="JJA4629" s="298"/>
      <c r="JJB4629" s="298"/>
      <c r="JJC4629" s="298"/>
      <c r="JJD4629" s="298"/>
      <c r="JJE4629" s="298"/>
      <c r="JJF4629" s="298"/>
      <c r="JJG4629" s="298"/>
      <c r="JJH4629" s="298"/>
      <c r="JJI4629" s="298"/>
      <c r="JJJ4629" s="298"/>
      <c r="JJK4629" s="298"/>
      <c r="JJL4629" s="298"/>
      <c r="JJM4629" s="298"/>
      <c r="JJN4629" s="298"/>
      <c r="JJO4629" s="298"/>
      <c r="JJP4629" s="298"/>
      <c r="JJQ4629" s="298"/>
      <c r="JJR4629" s="298"/>
      <c r="JJS4629" s="298"/>
      <c r="JJT4629" s="298"/>
      <c r="JJU4629" s="298"/>
      <c r="JJV4629" s="298"/>
      <c r="JJW4629" s="298"/>
      <c r="JJX4629" s="298"/>
      <c r="JJY4629" s="298"/>
      <c r="JJZ4629" s="298"/>
      <c r="JKA4629" s="298"/>
      <c r="JKB4629" s="298"/>
      <c r="JKC4629" s="298"/>
      <c r="JKD4629" s="298"/>
      <c r="JKE4629" s="298"/>
      <c r="JKF4629" s="298"/>
      <c r="JKG4629" s="298"/>
      <c r="JKH4629" s="298"/>
      <c r="JKI4629" s="298"/>
      <c r="JKJ4629" s="298"/>
      <c r="JKK4629" s="298"/>
      <c r="JKL4629" s="298"/>
      <c r="JKM4629" s="298"/>
      <c r="JKN4629" s="298"/>
      <c r="JKO4629" s="298"/>
      <c r="JKP4629" s="298"/>
      <c r="JKQ4629" s="298"/>
      <c r="JKR4629" s="298"/>
      <c r="JKS4629" s="298"/>
      <c r="JKT4629" s="298"/>
      <c r="JKU4629" s="298"/>
      <c r="JKV4629" s="298"/>
      <c r="JKW4629" s="298"/>
      <c r="JKX4629" s="298"/>
      <c r="JKY4629" s="298"/>
      <c r="JKZ4629" s="298"/>
      <c r="JLA4629" s="298"/>
      <c r="JLB4629" s="298"/>
      <c r="JLC4629" s="298"/>
      <c r="JLD4629" s="298"/>
      <c r="JLE4629" s="298"/>
      <c r="JLF4629" s="298"/>
      <c r="JLG4629" s="298"/>
      <c r="JLH4629" s="298"/>
      <c r="JLI4629" s="298"/>
      <c r="JLJ4629" s="298"/>
      <c r="JLK4629" s="298"/>
      <c r="JLL4629" s="298"/>
      <c r="JLM4629" s="298"/>
      <c r="JLN4629" s="298"/>
      <c r="JLO4629" s="298"/>
      <c r="JLP4629" s="298"/>
      <c r="JLQ4629" s="298"/>
      <c r="JLR4629" s="298"/>
      <c r="JLS4629" s="298"/>
      <c r="JLT4629" s="298"/>
      <c r="JLU4629" s="298"/>
      <c r="JLV4629" s="298"/>
      <c r="JLW4629" s="298"/>
      <c r="JLX4629" s="298"/>
      <c r="JLY4629" s="298"/>
      <c r="JLZ4629" s="298"/>
      <c r="JMA4629" s="298"/>
      <c r="JMB4629" s="298"/>
      <c r="JMC4629" s="298"/>
      <c r="JMD4629" s="298"/>
      <c r="JME4629" s="298"/>
      <c r="JMF4629" s="298"/>
      <c r="JMG4629" s="298"/>
      <c r="JMH4629" s="298"/>
      <c r="JMI4629" s="298"/>
      <c r="JMJ4629" s="298"/>
      <c r="JMK4629" s="298"/>
      <c r="JML4629" s="298"/>
      <c r="JMM4629" s="298"/>
      <c r="JMN4629" s="298"/>
      <c r="JMO4629" s="298"/>
      <c r="JMP4629" s="298"/>
      <c r="JMQ4629" s="298"/>
      <c r="JMR4629" s="298"/>
      <c r="JMS4629" s="298"/>
      <c r="JMT4629" s="298"/>
      <c r="JMU4629" s="298"/>
      <c r="JMV4629" s="298"/>
      <c r="JMW4629" s="298"/>
      <c r="JMX4629" s="298"/>
      <c r="JMY4629" s="298"/>
      <c r="JMZ4629" s="298"/>
      <c r="JNA4629" s="298"/>
      <c r="JNB4629" s="298"/>
      <c r="JNC4629" s="298"/>
      <c r="JND4629" s="298"/>
      <c r="JNE4629" s="298"/>
      <c r="JNF4629" s="298"/>
      <c r="JNG4629" s="298"/>
      <c r="JNH4629" s="298"/>
      <c r="JNI4629" s="298"/>
      <c r="JNJ4629" s="298"/>
      <c r="JNK4629" s="298"/>
      <c r="JNL4629" s="298"/>
      <c r="JNM4629" s="298"/>
      <c r="JNN4629" s="298"/>
      <c r="JNO4629" s="298"/>
      <c r="JNP4629" s="298"/>
      <c r="JNQ4629" s="298"/>
      <c r="JNR4629" s="298"/>
      <c r="JNS4629" s="298"/>
      <c r="JNT4629" s="298"/>
      <c r="JNU4629" s="298"/>
      <c r="JNV4629" s="298"/>
      <c r="JNW4629" s="298"/>
      <c r="JNX4629" s="298"/>
      <c r="JNY4629" s="298"/>
      <c r="JNZ4629" s="298"/>
      <c r="JOA4629" s="298"/>
      <c r="JOB4629" s="298"/>
      <c r="JOC4629" s="298"/>
      <c r="JOD4629" s="298"/>
      <c r="JOE4629" s="298"/>
      <c r="JOF4629" s="298"/>
      <c r="JOG4629" s="298"/>
      <c r="JOH4629" s="298"/>
      <c r="JOI4629" s="298"/>
      <c r="JOJ4629" s="298"/>
      <c r="JOK4629" s="298"/>
      <c r="JOL4629" s="298"/>
      <c r="JOM4629" s="298"/>
      <c r="JON4629" s="298"/>
      <c r="JOO4629" s="298"/>
      <c r="JOP4629" s="298"/>
      <c r="JOQ4629" s="298"/>
      <c r="JOR4629" s="298"/>
      <c r="JOS4629" s="298"/>
      <c r="JOT4629" s="298"/>
      <c r="JOU4629" s="298"/>
      <c r="JOV4629" s="298"/>
      <c r="JOW4629" s="298"/>
      <c r="JOX4629" s="298"/>
      <c r="JOY4629" s="298"/>
      <c r="JOZ4629" s="298"/>
      <c r="JPA4629" s="298"/>
      <c r="JPB4629" s="298"/>
      <c r="JPC4629" s="298"/>
      <c r="JPD4629" s="298"/>
      <c r="JPE4629" s="298"/>
      <c r="JPF4629" s="298"/>
      <c r="JPG4629" s="298"/>
      <c r="JPH4629" s="298"/>
      <c r="JPI4629" s="298"/>
      <c r="JPJ4629" s="298"/>
      <c r="JPK4629" s="298"/>
      <c r="JPL4629" s="298"/>
      <c r="JPM4629" s="298"/>
      <c r="JPN4629" s="298"/>
      <c r="JPO4629" s="298"/>
      <c r="JPP4629" s="298"/>
      <c r="JPQ4629" s="298"/>
      <c r="JPR4629" s="298"/>
      <c r="JPS4629" s="298"/>
      <c r="JPT4629" s="298"/>
      <c r="JPU4629" s="298"/>
      <c r="JPV4629" s="298"/>
      <c r="JPW4629" s="298"/>
      <c r="JPX4629" s="298"/>
      <c r="JPY4629" s="298"/>
      <c r="JPZ4629" s="298"/>
      <c r="JQA4629" s="298"/>
      <c r="JQB4629" s="298"/>
      <c r="JQC4629" s="298"/>
      <c r="JQD4629" s="298"/>
      <c r="JQE4629" s="298"/>
      <c r="JQF4629" s="298"/>
      <c r="JQG4629" s="298"/>
      <c r="JQH4629" s="298"/>
      <c r="JQI4629" s="298"/>
      <c r="JQJ4629" s="298"/>
      <c r="JQK4629" s="298"/>
      <c r="JQL4629" s="298"/>
      <c r="JQM4629" s="298"/>
      <c r="JQN4629" s="298"/>
      <c r="JQO4629" s="298"/>
      <c r="JQP4629" s="298"/>
      <c r="JQQ4629" s="298"/>
      <c r="JQR4629" s="298"/>
      <c r="JQS4629" s="298"/>
      <c r="JQT4629" s="298"/>
      <c r="JQU4629" s="298"/>
      <c r="JQV4629" s="298"/>
      <c r="JQW4629" s="298"/>
      <c r="JQX4629" s="298"/>
      <c r="JQY4629" s="298"/>
      <c r="JQZ4629" s="298"/>
      <c r="JRA4629" s="298"/>
      <c r="JRB4629" s="298"/>
      <c r="JRC4629" s="298"/>
      <c r="JRD4629" s="298"/>
      <c r="JRE4629" s="298"/>
      <c r="JRF4629" s="298"/>
      <c r="JRG4629" s="298"/>
      <c r="JRH4629" s="298"/>
      <c r="JRI4629" s="298"/>
      <c r="JRJ4629" s="298"/>
      <c r="JRK4629" s="298"/>
      <c r="JRL4629" s="298"/>
      <c r="JRM4629" s="298"/>
      <c r="JRN4629" s="298"/>
      <c r="JRO4629" s="298"/>
      <c r="JRP4629" s="298"/>
      <c r="JRQ4629" s="298"/>
      <c r="JRR4629" s="298"/>
      <c r="JRS4629" s="298"/>
      <c r="JRT4629" s="298"/>
      <c r="JRU4629" s="298"/>
      <c r="JRV4629" s="298"/>
      <c r="JRW4629" s="298"/>
      <c r="JRX4629" s="298"/>
      <c r="JRY4629" s="298"/>
      <c r="JRZ4629" s="298"/>
      <c r="JSA4629" s="298"/>
      <c r="JSB4629" s="298"/>
      <c r="JSC4629" s="298"/>
      <c r="JSD4629" s="298"/>
      <c r="JSE4629" s="298"/>
      <c r="JSF4629" s="298"/>
      <c r="JSG4629" s="298"/>
      <c r="JSH4629" s="298"/>
      <c r="JSI4629" s="298"/>
      <c r="JSJ4629" s="298"/>
      <c r="JSK4629" s="298"/>
      <c r="JSL4629" s="298"/>
      <c r="JSM4629" s="298"/>
      <c r="JSN4629" s="298"/>
      <c r="JSO4629" s="298"/>
      <c r="JSP4629" s="298"/>
      <c r="JSQ4629" s="298"/>
      <c r="JSR4629" s="298"/>
      <c r="JSS4629" s="298"/>
      <c r="JST4629" s="298"/>
      <c r="JSU4629" s="298"/>
      <c r="JSV4629" s="298"/>
      <c r="JSW4629" s="298"/>
      <c r="JSX4629" s="298"/>
      <c r="JSY4629" s="298"/>
      <c r="JSZ4629" s="298"/>
      <c r="JTA4629" s="298"/>
      <c r="JTB4629" s="298"/>
      <c r="JTC4629" s="298"/>
      <c r="JTD4629" s="298"/>
      <c r="JTE4629" s="298"/>
      <c r="JTF4629" s="298"/>
      <c r="JTG4629" s="298"/>
      <c r="JTH4629" s="298"/>
      <c r="JTI4629" s="298"/>
      <c r="JTJ4629" s="298"/>
      <c r="JTK4629" s="298"/>
      <c r="JTL4629" s="298"/>
      <c r="JTM4629" s="298"/>
      <c r="JTN4629" s="298"/>
      <c r="JTO4629" s="298"/>
      <c r="JTP4629" s="298"/>
      <c r="JTQ4629" s="298"/>
      <c r="JTR4629" s="298"/>
      <c r="JTS4629" s="298"/>
      <c r="JTT4629" s="298"/>
      <c r="JTU4629" s="298"/>
      <c r="JTV4629" s="298"/>
      <c r="JTW4629" s="298"/>
      <c r="JTX4629" s="298"/>
      <c r="JTY4629" s="298"/>
      <c r="JTZ4629" s="298"/>
      <c r="JUA4629" s="298"/>
      <c r="JUB4629" s="298"/>
      <c r="JUC4629" s="298"/>
      <c r="JUD4629" s="298"/>
      <c r="JUE4629" s="298"/>
      <c r="JUF4629" s="298"/>
      <c r="JUG4629" s="298"/>
      <c r="JUH4629" s="298"/>
      <c r="JUI4629" s="298"/>
      <c r="JUJ4629" s="298"/>
      <c r="JUK4629" s="298"/>
      <c r="JUL4629" s="298"/>
      <c r="JUM4629" s="298"/>
      <c r="JUN4629" s="298"/>
      <c r="JUO4629" s="298"/>
      <c r="JUP4629" s="298"/>
      <c r="JUQ4629" s="298"/>
      <c r="JUR4629" s="298"/>
      <c r="JUS4629" s="298"/>
      <c r="JUT4629" s="298"/>
      <c r="JUU4629" s="298"/>
      <c r="JUV4629" s="298"/>
      <c r="JUW4629" s="298"/>
      <c r="JUX4629" s="298"/>
      <c r="JUY4629" s="298"/>
      <c r="JUZ4629" s="298"/>
      <c r="JVA4629" s="298"/>
      <c r="JVB4629" s="298"/>
      <c r="JVC4629" s="298"/>
      <c r="JVD4629" s="298"/>
      <c r="JVE4629" s="298"/>
      <c r="JVF4629" s="298"/>
      <c r="JVG4629" s="298"/>
      <c r="JVH4629" s="298"/>
      <c r="JVI4629" s="298"/>
      <c r="JVJ4629" s="298"/>
      <c r="JVK4629" s="298"/>
      <c r="JVL4629" s="298"/>
      <c r="JVM4629" s="298"/>
      <c r="JVN4629" s="298"/>
      <c r="JVO4629" s="298"/>
      <c r="JVP4629" s="298"/>
      <c r="JVQ4629" s="298"/>
      <c r="JVR4629" s="298"/>
      <c r="JVS4629" s="298"/>
      <c r="JVT4629" s="298"/>
      <c r="JVU4629" s="298"/>
      <c r="JVV4629" s="298"/>
      <c r="JVW4629" s="298"/>
      <c r="JVX4629" s="298"/>
      <c r="JVY4629" s="298"/>
      <c r="JVZ4629" s="298"/>
      <c r="JWA4629" s="298"/>
      <c r="JWB4629" s="298"/>
      <c r="JWC4629" s="298"/>
      <c r="JWD4629" s="298"/>
      <c r="JWE4629" s="298"/>
      <c r="JWF4629" s="298"/>
      <c r="JWG4629" s="298"/>
      <c r="JWH4629" s="298"/>
      <c r="JWI4629" s="298"/>
      <c r="JWJ4629" s="298"/>
      <c r="JWK4629" s="298"/>
      <c r="JWL4629" s="298"/>
      <c r="JWM4629" s="298"/>
      <c r="JWN4629" s="298"/>
      <c r="JWO4629" s="298"/>
      <c r="JWP4629" s="298"/>
      <c r="JWQ4629" s="298"/>
      <c r="JWR4629" s="298"/>
      <c r="JWS4629" s="298"/>
      <c r="JWT4629" s="298"/>
      <c r="JWU4629" s="298"/>
      <c r="JWV4629" s="298"/>
      <c r="JWW4629" s="298"/>
      <c r="JWX4629" s="298"/>
      <c r="JWY4629" s="298"/>
      <c r="JWZ4629" s="298"/>
      <c r="JXA4629" s="298"/>
      <c r="JXB4629" s="298"/>
      <c r="JXC4629" s="298"/>
      <c r="JXD4629" s="298"/>
      <c r="JXE4629" s="298"/>
      <c r="JXF4629" s="298"/>
      <c r="JXG4629" s="298"/>
      <c r="JXH4629" s="298"/>
      <c r="JXI4629" s="298"/>
      <c r="JXJ4629" s="298"/>
      <c r="JXK4629" s="298"/>
      <c r="JXL4629" s="298"/>
      <c r="JXM4629" s="298"/>
      <c r="JXN4629" s="298"/>
      <c r="JXO4629" s="298"/>
      <c r="JXP4629" s="298"/>
      <c r="JXQ4629" s="298"/>
      <c r="JXR4629" s="298"/>
      <c r="JXS4629" s="298"/>
      <c r="JXT4629" s="298"/>
      <c r="JXU4629" s="298"/>
      <c r="JXV4629" s="298"/>
      <c r="JXW4629" s="298"/>
      <c r="JXX4629" s="298"/>
      <c r="JXY4629" s="298"/>
      <c r="JXZ4629" s="298"/>
      <c r="JYA4629" s="298"/>
      <c r="JYB4629" s="298"/>
      <c r="JYC4629" s="298"/>
      <c r="JYD4629" s="298"/>
      <c r="JYE4629" s="298"/>
      <c r="JYF4629" s="298"/>
      <c r="JYG4629" s="298"/>
      <c r="JYH4629" s="298"/>
      <c r="JYI4629" s="298"/>
      <c r="JYJ4629" s="298"/>
      <c r="JYK4629" s="298"/>
      <c r="JYL4629" s="298"/>
      <c r="JYM4629" s="298"/>
      <c r="JYN4629" s="298"/>
      <c r="JYO4629" s="298"/>
      <c r="JYP4629" s="298"/>
      <c r="JYQ4629" s="298"/>
      <c r="JYR4629" s="298"/>
      <c r="JYS4629" s="298"/>
      <c r="JYT4629" s="298"/>
      <c r="JYU4629" s="298"/>
      <c r="JYV4629" s="298"/>
      <c r="JYW4629" s="298"/>
      <c r="JYX4629" s="298"/>
      <c r="JYY4629" s="298"/>
      <c r="JYZ4629" s="298"/>
      <c r="JZA4629" s="298"/>
      <c r="JZB4629" s="298"/>
      <c r="JZC4629" s="298"/>
      <c r="JZD4629" s="298"/>
      <c r="JZE4629" s="298"/>
      <c r="JZF4629" s="298"/>
      <c r="JZG4629" s="298"/>
      <c r="JZH4629" s="298"/>
      <c r="JZI4629" s="298"/>
      <c r="JZJ4629" s="298"/>
      <c r="JZK4629" s="298"/>
      <c r="JZL4629" s="298"/>
      <c r="JZM4629" s="298"/>
      <c r="JZN4629" s="298"/>
      <c r="JZO4629" s="298"/>
      <c r="JZP4629" s="298"/>
      <c r="JZQ4629" s="298"/>
      <c r="JZR4629" s="298"/>
      <c r="JZS4629" s="298"/>
      <c r="JZT4629" s="298"/>
      <c r="JZU4629" s="298"/>
      <c r="JZV4629" s="298"/>
      <c r="JZW4629" s="298"/>
      <c r="JZX4629" s="298"/>
      <c r="JZY4629" s="298"/>
      <c r="JZZ4629" s="298"/>
      <c r="KAA4629" s="298"/>
      <c r="KAB4629" s="298"/>
      <c r="KAC4629" s="298"/>
      <c r="KAD4629" s="298"/>
      <c r="KAE4629" s="298"/>
      <c r="KAF4629" s="298"/>
      <c r="KAG4629" s="298"/>
      <c r="KAH4629" s="298"/>
      <c r="KAI4629" s="298"/>
      <c r="KAJ4629" s="298"/>
      <c r="KAK4629" s="298"/>
      <c r="KAL4629" s="298"/>
      <c r="KAM4629" s="298"/>
      <c r="KAN4629" s="298"/>
      <c r="KAO4629" s="298"/>
      <c r="KAP4629" s="298"/>
      <c r="KAQ4629" s="298"/>
      <c r="KAR4629" s="298"/>
      <c r="KAS4629" s="298"/>
      <c r="KAT4629" s="298"/>
      <c r="KAU4629" s="298"/>
      <c r="KAV4629" s="298"/>
      <c r="KAW4629" s="298"/>
      <c r="KAX4629" s="298"/>
      <c r="KAY4629" s="298"/>
      <c r="KAZ4629" s="298"/>
      <c r="KBA4629" s="298"/>
      <c r="KBB4629" s="298"/>
      <c r="KBC4629" s="298"/>
      <c r="KBD4629" s="298"/>
      <c r="KBE4629" s="298"/>
      <c r="KBF4629" s="298"/>
      <c r="KBG4629" s="298"/>
      <c r="KBH4629" s="298"/>
      <c r="KBI4629" s="298"/>
      <c r="KBJ4629" s="298"/>
      <c r="KBK4629" s="298"/>
      <c r="KBL4629" s="298"/>
      <c r="KBM4629" s="298"/>
      <c r="KBN4629" s="298"/>
      <c r="KBO4629" s="298"/>
      <c r="KBP4629" s="298"/>
      <c r="KBQ4629" s="298"/>
      <c r="KBR4629" s="298"/>
      <c r="KBS4629" s="298"/>
      <c r="KBT4629" s="298"/>
      <c r="KBU4629" s="298"/>
      <c r="KBV4629" s="298"/>
      <c r="KBW4629" s="298"/>
      <c r="KBX4629" s="298"/>
      <c r="KBY4629" s="298"/>
      <c r="KBZ4629" s="298"/>
      <c r="KCA4629" s="298"/>
      <c r="KCB4629" s="298"/>
      <c r="KCC4629" s="298"/>
      <c r="KCD4629" s="298"/>
      <c r="KCE4629" s="298"/>
      <c r="KCF4629" s="298"/>
      <c r="KCG4629" s="298"/>
      <c r="KCH4629" s="298"/>
      <c r="KCI4629" s="298"/>
      <c r="KCJ4629" s="298"/>
      <c r="KCK4629" s="298"/>
      <c r="KCL4629" s="298"/>
      <c r="KCM4629" s="298"/>
      <c r="KCN4629" s="298"/>
      <c r="KCO4629" s="298"/>
      <c r="KCP4629" s="298"/>
      <c r="KCQ4629" s="298"/>
      <c r="KCR4629" s="298"/>
      <c r="KCS4629" s="298"/>
      <c r="KCT4629" s="298"/>
      <c r="KCU4629" s="298"/>
      <c r="KCV4629" s="298"/>
      <c r="KCW4629" s="298"/>
      <c r="KCX4629" s="298"/>
      <c r="KCY4629" s="298"/>
      <c r="KCZ4629" s="298"/>
      <c r="KDA4629" s="298"/>
      <c r="KDB4629" s="298"/>
      <c r="KDC4629" s="298"/>
      <c r="KDD4629" s="298"/>
      <c r="KDE4629" s="298"/>
      <c r="KDF4629" s="298"/>
      <c r="KDG4629" s="298"/>
      <c r="KDH4629" s="298"/>
      <c r="KDI4629" s="298"/>
      <c r="KDJ4629" s="298"/>
      <c r="KDK4629" s="298"/>
      <c r="KDL4629" s="298"/>
      <c r="KDM4629" s="298"/>
      <c r="KDN4629" s="298"/>
      <c r="KDO4629" s="298"/>
      <c r="KDP4629" s="298"/>
      <c r="KDQ4629" s="298"/>
      <c r="KDR4629" s="298"/>
      <c r="KDS4629" s="298"/>
      <c r="KDT4629" s="298"/>
      <c r="KDU4629" s="298"/>
      <c r="KDV4629" s="298"/>
      <c r="KDW4629" s="298"/>
      <c r="KDX4629" s="298"/>
      <c r="KDY4629" s="298"/>
      <c r="KDZ4629" s="298"/>
      <c r="KEA4629" s="298"/>
      <c r="KEB4629" s="298"/>
      <c r="KEC4629" s="298"/>
      <c r="KED4629" s="298"/>
      <c r="KEE4629" s="298"/>
      <c r="KEF4629" s="298"/>
      <c r="KEG4629" s="298"/>
      <c r="KEH4629" s="298"/>
      <c r="KEI4629" s="298"/>
      <c r="KEJ4629" s="298"/>
      <c r="KEK4629" s="298"/>
      <c r="KEL4629" s="298"/>
      <c r="KEM4629" s="298"/>
      <c r="KEN4629" s="298"/>
      <c r="KEO4629" s="298"/>
      <c r="KEP4629" s="298"/>
      <c r="KEQ4629" s="298"/>
      <c r="KER4629" s="298"/>
      <c r="KES4629" s="298"/>
      <c r="KET4629" s="298"/>
      <c r="KEU4629" s="298"/>
      <c r="KEV4629" s="298"/>
      <c r="KEW4629" s="298"/>
      <c r="KEX4629" s="298"/>
      <c r="KEY4629" s="298"/>
      <c r="KEZ4629" s="298"/>
      <c r="KFA4629" s="298"/>
      <c r="KFB4629" s="298"/>
      <c r="KFC4629" s="298"/>
      <c r="KFD4629" s="298"/>
      <c r="KFE4629" s="298"/>
      <c r="KFF4629" s="298"/>
      <c r="KFG4629" s="298"/>
      <c r="KFH4629" s="298"/>
      <c r="KFI4629" s="298"/>
      <c r="KFJ4629" s="298"/>
      <c r="KFK4629" s="298"/>
      <c r="KFL4629" s="298"/>
      <c r="KFM4629" s="298"/>
      <c r="KFN4629" s="298"/>
      <c r="KFO4629" s="298"/>
      <c r="KFP4629" s="298"/>
      <c r="KFQ4629" s="298"/>
      <c r="KFR4629" s="298"/>
      <c r="KFS4629" s="298"/>
      <c r="KFT4629" s="298"/>
      <c r="KFU4629" s="298"/>
      <c r="KFV4629" s="298"/>
      <c r="KFW4629" s="298"/>
      <c r="KFX4629" s="298"/>
      <c r="KFY4629" s="298"/>
      <c r="KFZ4629" s="298"/>
      <c r="KGA4629" s="298"/>
      <c r="KGB4629" s="298"/>
      <c r="KGC4629" s="298"/>
      <c r="KGD4629" s="298"/>
      <c r="KGE4629" s="298"/>
      <c r="KGF4629" s="298"/>
      <c r="KGG4629" s="298"/>
      <c r="KGH4629" s="298"/>
      <c r="KGI4629" s="298"/>
      <c r="KGJ4629" s="298"/>
      <c r="KGK4629" s="298"/>
      <c r="KGL4629" s="298"/>
      <c r="KGM4629" s="298"/>
      <c r="KGN4629" s="298"/>
      <c r="KGO4629" s="298"/>
      <c r="KGP4629" s="298"/>
      <c r="KGQ4629" s="298"/>
      <c r="KGR4629" s="298"/>
      <c r="KGS4629" s="298"/>
      <c r="KGT4629" s="298"/>
      <c r="KGU4629" s="298"/>
      <c r="KGV4629" s="298"/>
      <c r="KGW4629" s="298"/>
      <c r="KGX4629" s="298"/>
      <c r="KGY4629" s="298"/>
      <c r="KGZ4629" s="298"/>
      <c r="KHA4629" s="298"/>
      <c r="KHB4629" s="298"/>
      <c r="KHC4629" s="298"/>
      <c r="KHD4629" s="298"/>
      <c r="KHE4629" s="298"/>
      <c r="KHF4629" s="298"/>
      <c r="KHG4629" s="298"/>
      <c r="KHH4629" s="298"/>
      <c r="KHI4629" s="298"/>
      <c r="KHJ4629" s="298"/>
      <c r="KHK4629" s="298"/>
      <c r="KHL4629" s="298"/>
      <c r="KHM4629" s="298"/>
      <c r="KHN4629" s="298"/>
      <c r="KHO4629" s="298"/>
      <c r="KHP4629" s="298"/>
      <c r="KHQ4629" s="298"/>
      <c r="KHR4629" s="298"/>
      <c r="KHS4629" s="298"/>
      <c r="KHT4629" s="298"/>
      <c r="KHU4629" s="298"/>
      <c r="KHV4629" s="298"/>
      <c r="KHW4629" s="298"/>
      <c r="KHX4629" s="298"/>
      <c r="KHY4629" s="298"/>
      <c r="KHZ4629" s="298"/>
      <c r="KIA4629" s="298"/>
      <c r="KIB4629" s="298"/>
      <c r="KIC4629" s="298"/>
      <c r="KID4629" s="298"/>
      <c r="KIE4629" s="298"/>
      <c r="KIF4629" s="298"/>
      <c r="KIG4629" s="298"/>
      <c r="KIH4629" s="298"/>
      <c r="KII4629" s="298"/>
      <c r="KIJ4629" s="298"/>
      <c r="KIK4629" s="298"/>
      <c r="KIL4629" s="298"/>
      <c r="KIM4629" s="298"/>
      <c r="KIN4629" s="298"/>
      <c r="KIO4629" s="298"/>
      <c r="KIP4629" s="298"/>
      <c r="KIQ4629" s="298"/>
      <c r="KIR4629" s="298"/>
      <c r="KIS4629" s="298"/>
      <c r="KIT4629" s="298"/>
      <c r="KIU4629" s="298"/>
      <c r="KIV4629" s="298"/>
      <c r="KIW4629" s="298"/>
      <c r="KIX4629" s="298"/>
      <c r="KIY4629" s="298"/>
      <c r="KIZ4629" s="298"/>
      <c r="KJA4629" s="298"/>
      <c r="KJB4629" s="298"/>
      <c r="KJC4629" s="298"/>
      <c r="KJD4629" s="298"/>
      <c r="KJE4629" s="298"/>
      <c r="KJF4629" s="298"/>
      <c r="KJG4629" s="298"/>
      <c r="KJH4629" s="298"/>
      <c r="KJI4629" s="298"/>
      <c r="KJJ4629" s="298"/>
      <c r="KJK4629" s="298"/>
      <c r="KJL4629" s="298"/>
      <c r="KJM4629" s="298"/>
      <c r="KJN4629" s="298"/>
      <c r="KJO4629" s="298"/>
      <c r="KJP4629" s="298"/>
      <c r="KJQ4629" s="298"/>
      <c r="KJR4629" s="298"/>
      <c r="KJS4629" s="298"/>
      <c r="KJT4629" s="298"/>
      <c r="KJU4629" s="298"/>
      <c r="KJV4629" s="298"/>
      <c r="KJW4629" s="298"/>
      <c r="KJX4629" s="298"/>
      <c r="KJY4629" s="298"/>
      <c r="KJZ4629" s="298"/>
      <c r="KKA4629" s="298"/>
      <c r="KKB4629" s="298"/>
      <c r="KKC4629" s="298"/>
      <c r="KKD4629" s="298"/>
      <c r="KKE4629" s="298"/>
      <c r="KKF4629" s="298"/>
      <c r="KKG4629" s="298"/>
      <c r="KKH4629" s="298"/>
      <c r="KKI4629" s="298"/>
      <c r="KKJ4629" s="298"/>
      <c r="KKK4629" s="298"/>
      <c r="KKL4629" s="298"/>
      <c r="KKM4629" s="298"/>
      <c r="KKN4629" s="298"/>
      <c r="KKO4629" s="298"/>
      <c r="KKP4629" s="298"/>
      <c r="KKQ4629" s="298"/>
      <c r="KKR4629" s="298"/>
      <c r="KKS4629" s="298"/>
      <c r="KKT4629" s="298"/>
      <c r="KKU4629" s="298"/>
      <c r="KKV4629" s="298"/>
      <c r="KKW4629" s="298"/>
      <c r="KKX4629" s="298"/>
      <c r="KKY4629" s="298"/>
      <c r="KKZ4629" s="298"/>
      <c r="KLA4629" s="298"/>
      <c r="KLB4629" s="298"/>
      <c r="KLC4629" s="298"/>
      <c r="KLD4629" s="298"/>
      <c r="KLE4629" s="298"/>
      <c r="KLF4629" s="298"/>
      <c r="KLG4629" s="298"/>
      <c r="KLH4629" s="298"/>
      <c r="KLI4629" s="298"/>
      <c r="KLJ4629" s="298"/>
      <c r="KLK4629" s="298"/>
      <c r="KLL4629" s="298"/>
      <c r="KLM4629" s="298"/>
      <c r="KLN4629" s="298"/>
      <c r="KLO4629" s="298"/>
      <c r="KLP4629" s="298"/>
      <c r="KLQ4629" s="298"/>
      <c r="KLR4629" s="298"/>
      <c r="KLS4629" s="298"/>
      <c r="KLT4629" s="298"/>
      <c r="KLU4629" s="298"/>
      <c r="KLV4629" s="298"/>
      <c r="KLW4629" s="298"/>
      <c r="KLX4629" s="298"/>
      <c r="KLY4629" s="298"/>
      <c r="KLZ4629" s="298"/>
      <c r="KMA4629" s="298"/>
      <c r="KMB4629" s="298"/>
      <c r="KMC4629" s="298"/>
      <c r="KMD4629" s="298"/>
      <c r="KME4629" s="298"/>
      <c r="KMF4629" s="298"/>
      <c r="KMG4629" s="298"/>
      <c r="KMH4629" s="298"/>
      <c r="KMI4629" s="298"/>
      <c r="KMJ4629" s="298"/>
      <c r="KMK4629" s="298"/>
      <c r="KML4629" s="298"/>
      <c r="KMM4629" s="298"/>
      <c r="KMN4629" s="298"/>
      <c r="KMO4629" s="298"/>
      <c r="KMP4629" s="298"/>
      <c r="KMQ4629" s="298"/>
      <c r="KMR4629" s="298"/>
      <c r="KMS4629" s="298"/>
      <c r="KMT4629" s="298"/>
      <c r="KMU4629" s="298"/>
      <c r="KMV4629" s="298"/>
      <c r="KMW4629" s="298"/>
      <c r="KMX4629" s="298"/>
      <c r="KMY4629" s="298"/>
      <c r="KMZ4629" s="298"/>
      <c r="KNA4629" s="298"/>
      <c r="KNB4629" s="298"/>
      <c r="KNC4629" s="298"/>
      <c r="KND4629" s="298"/>
      <c r="KNE4629" s="298"/>
      <c r="KNF4629" s="298"/>
      <c r="KNG4629" s="298"/>
      <c r="KNH4629" s="298"/>
      <c r="KNI4629" s="298"/>
      <c r="KNJ4629" s="298"/>
      <c r="KNK4629" s="298"/>
      <c r="KNL4629" s="298"/>
      <c r="KNM4629" s="298"/>
      <c r="KNN4629" s="298"/>
      <c r="KNO4629" s="298"/>
      <c r="KNP4629" s="298"/>
      <c r="KNQ4629" s="298"/>
      <c r="KNR4629" s="298"/>
      <c r="KNS4629" s="298"/>
      <c r="KNT4629" s="298"/>
      <c r="KNU4629" s="298"/>
      <c r="KNV4629" s="298"/>
      <c r="KNW4629" s="298"/>
      <c r="KNX4629" s="298"/>
      <c r="KNY4629" s="298"/>
      <c r="KNZ4629" s="298"/>
      <c r="KOA4629" s="298"/>
      <c r="KOB4629" s="298"/>
      <c r="KOC4629" s="298"/>
      <c r="KOD4629" s="298"/>
      <c r="KOE4629" s="298"/>
      <c r="KOF4629" s="298"/>
      <c r="KOG4629" s="298"/>
      <c r="KOH4629" s="298"/>
      <c r="KOI4629" s="298"/>
      <c r="KOJ4629" s="298"/>
      <c r="KOK4629" s="298"/>
      <c r="KOL4629" s="298"/>
      <c r="KOM4629" s="298"/>
      <c r="KON4629" s="298"/>
      <c r="KOO4629" s="298"/>
      <c r="KOP4629" s="298"/>
      <c r="KOQ4629" s="298"/>
      <c r="KOR4629" s="298"/>
      <c r="KOS4629" s="298"/>
      <c r="KOT4629" s="298"/>
      <c r="KOU4629" s="298"/>
      <c r="KOV4629" s="298"/>
      <c r="KOW4629" s="298"/>
      <c r="KOX4629" s="298"/>
      <c r="KOY4629" s="298"/>
      <c r="KOZ4629" s="298"/>
      <c r="KPA4629" s="298"/>
      <c r="KPB4629" s="298"/>
      <c r="KPC4629" s="298"/>
      <c r="KPD4629" s="298"/>
      <c r="KPE4629" s="298"/>
      <c r="KPF4629" s="298"/>
      <c r="KPG4629" s="298"/>
      <c r="KPH4629" s="298"/>
      <c r="KPI4629" s="298"/>
      <c r="KPJ4629" s="298"/>
      <c r="KPK4629" s="298"/>
      <c r="KPL4629" s="298"/>
      <c r="KPM4629" s="298"/>
      <c r="KPN4629" s="298"/>
      <c r="KPO4629" s="298"/>
      <c r="KPP4629" s="298"/>
      <c r="KPQ4629" s="298"/>
      <c r="KPR4629" s="298"/>
      <c r="KPS4629" s="298"/>
      <c r="KPT4629" s="298"/>
      <c r="KPU4629" s="298"/>
      <c r="KPV4629" s="298"/>
      <c r="KPW4629" s="298"/>
      <c r="KPX4629" s="298"/>
      <c r="KPY4629" s="298"/>
      <c r="KPZ4629" s="298"/>
      <c r="KQA4629" s="298"/>
      <c r="KQB4629" s="298"/>
      <c r="KQC4629" s="298"/>
      <c r="KQD4629" s="298"/>
      <c r="KQE4629" s="298"/>
      <c r="KQF4629" s="298"/>
      <c r="KQG4629" s="298"/>
      <c r="KQH4629" s="298"/>
      <c r="KQI4629" s="298"/>
      <c r="KQJ4629" s="298"/>
      <c r="KQK4629" s="298"/>
      <c r="KQL4629" s="298"/>
      <c r="KQM4629" s="298"/>
      <c r="KQN4629" s="298"/>
      <c r="KQO4629" s="298"/>
      <c r="KQP4629" s="298"/>
      <c r="KQQ4629" s="298"/>
      <c r="KQR4629" s="298"/>
      <c r="KQS4629" s="298"/>
      <c r="KQT4629" s="298"/>
      <c r="KQU4629" s="298"/>
      <c r="KQV4629" s="298"/>
      <c r="KQW4629" s="298"/>
      <c r="KQX4629" s="298"/>
      <c r="KQY4629" s="298"/>
      <c r="KQZ4629" s="298"/>
      <c r="KRA4629" s="298"/>
      <c r="KRB4629" s="298"/>
      <c r="KRC4629" s="298"/>
      <c r="KRD4629" s="298"/>
      <c r="KRE4629" s="298"/>
      <c r="KRF4629" s="298"/>
      <c r="KRG4629" s="298"/>
      <c r="KRH4629" s="298"/>
      <c r="KRI4629" s="298"/>
      <c r="KRJ4629" s="298"/>
      <c r="KRK4629" s="298"/>
      <c r="KRL4629" s="298"/>
      <c r="KRM4629" s="298"/>
      <c r="KRN4629" s="298"/>
      <c r="KRO4629" s="298"/>
      <c r="KRP4629" s="298"/>
      <c r="KRQ4629" s="298"/>
      <c r="KRR4629" s="298"/>
      <c r="KRS4629" s="298"/>
      <c r="KRT4629" s="298"/>
      <c r="KRU4629" s="298"/>
      <c r="KRV4629" s="298"/>
      <c r="KRW4629" s="298"/>
      <c r="KRX4629" s="298"/>
      <c r="KRY4629" s="298"/>
      <c r="KRZ4629" s="298"/>
      <c r="KSA4629" s="298"/>
      <c r="KSB4629" s="298"/>
      <c r="KSC4629" s="298"/>
      <c r="KSD4629" s="298"/>
      <c r="KSE4629" s="298"/>
      <c r="KSF4629" s="298"/>
      <c r="KSG4629" s="298"/>
      <c r="KSH4629" s="298"/>
      <c r="KSI4629" s="298"/>
      <c r="KSJ4629" s="298"/>
      <c r="KSK4629" s="298"/>
      <c r="KSL4629" s="298"/>
      <c r="KSM4629" s="298"/>
      <c r="KSN4629" s="298"/>
      <c r="KSO4629" s="298"/>
      <c r="KSP4629" s="298"/>
      <c r="KSQ4629" s="298"/>
      <c r="KSR4629" s="298"/>
      <c r="KSS4629" s="298"/>
      <c r="KST4629" s="298"/>
      <c r="KSU4629" s="298"/>
      <c r="KSV4629" s="298"/>
      <c r="KSW4629" s="298"/>
      <c r="KSX4629" s="298"/>
      <c r="KSY4629" s="298"/>
      <c r="KSZ4629" s="298"/>
      <c r="KTA4629" s="298"/>
      <c r="KTB4629" s="298"/>
      <c r="KTC4629" s="298"/>
      <c r="KTD4629" s="298"/>
      <c r="KTE4629" s="298"/>
      <c r="KTF4629" s="298"/>
      <c r="KTG4629" s="298"/>
      <c r="KTH4629" s="298"/>
      <c r="KTI4629" s="298"/>
      <c r="KTJ4629" s="298"/>
      <c r="KTK4629" s="298"/>
      <c r="KTL4629" s="298"/>
      <c r="KTM4629" s="298"/>
      <c r="KTN4629" s="298"/>
      <c r="KTO4629" s="298"/>
      <c r="KTP4629" s="298"/>
      <c r="KTQ4629" s="298"/>
      <c r="KTR4629" s="298"/>
      <c r="KTS4629" s="298"/>
      <c r="KTT4629" s="298"/>
      <c r="KTU4629" s="298"/>
      <c r="KTV4629" s="298"/>
      <c r="KTW4629" s="298"/>
      <c r="KTX4629" s="298"/>
      <c r="KTY4629" s="298"/>
      <c r="KTZ4629" s="298"/>
      <c r="KUA4629" s="298"/>
      <c r="KUB4629" s="298"/>
      <c r="KUC4629" s="298"/>
      <c r="KUD4629" s="298"/>
      <c r="KUE4629" s="298"/>
      <c r="KUF4629" s="298"/>
      <c r="KUG4629" s="298"/>
      <c r="KUH4629" s="298"/>
      <c r="KUI4629" s="298"/>
      <c r="KUJ4629" s="298"/>
      <c r="KUK4629" s="298"/>
      <c r="KUL4629" s="298"/>
      <c r="KUM4629" s="298"/>
      <c r="KUN4629" s="298"/>
      <c r="KUO4629" s="298"/>
      <c r="KUP4629" s="298"/>
      <c r="KUQ4629" s="298"/>
      <c r="KUR4629" s="298"/>
      <c r="KUS4629" s="298"/>
      <c r="KUT4629" s="298"/>
      <c r="KUU4629" s="298"/>
      <c r="KUV4629" s="298"/>
      <c r="KUW4629" s="298"/>
      <c r="KUX4629" s="298"/>
      <c r="KUY4629" s="298"/>
      <c r="KUZ4629" s="298"/>
      <c r="KVA4629" s="298"/>
      <c r="KVB4629" s="298"/>
      <c r="KVC4629" s="298"/>
      <c r="KVD4629" s="298"/>
      <c r="KVE4629" s="298"/>
      <c r="KVF4629" s="298"/>
      <c r="KVG4629" s="298"/>
      <c r="KVH4629" s="298"/>
      <c r="KVI4629" s="298"/>
      <c r="KVJ4629" s="298"/>
      <c r="KVK4629" s="298"/>
      <c r="KVL4629" s="298"/>
      <c r="KVM4629" s="298"/>
      <c r="KVN4629" s="298"/>
      <c r="KVO4629" s="298"/>
      <c r="KVP4629" s="298"/>
      <c r="KVQ4629" s="298"/>
      <c r="KVR4629" s="298"/>
      <c r="KVS4629" s="298"/>
      <c r="KVT4629" s="298"/>
      <c r="KVU4629" s="298"/>
      <c r="KVV4629" s="298"/>
      <c r="KVW4629" s="298"/>
      <c r="KVX4629" s="298"/>
      <c r="KVY4629" s="298"/>
      <c r="KVZ4629" s="298"/>
      <c r="KWA4629" s="298"/>
      <c r="KWB4629" s="298"/>
      <c r="KWC4629" s="298"/>
      <c r="KWD4629" s="298"/>
      <c r="KWE4629" s="298"/>
      <c r="KWF4629" s="298"/>
      <c r="KWG4629" s="298"/>
      <c r="KWH4629" s="298"/>
      <c r="KWI4629" s="298"/>
      <c r="KWJ4629" s="298"/>
      <c r="KWK4629" s="298"/>
      <c r="KWL4629" s="298"/>
      <c r="KWM4629" s="298"/>
      <c r="KWN4629" s="298"/>
      <c r="KWO4629" s="298"/>
      <c r="KWP4629" s="298"/>
      <c r="KWQ4629" s="298"/>
      <c r="KWR4629" s="298"/>
      <c r="KWS4629" s="298"/>
      <c r="KWT4629" s="298"/>
      <c r="KWU4629" s="298"/>
      <c r="KWV4629" s="298"/>
      <c r="KWW4629" s="298"/>
      <c r="KWX4629" s="298"/>
      <c r="KWY4629" s="298"/>
      <c r="KWZ4629" s="298"/>
      <c r="KXA4629" s="298"/>
      <c r="KXB4629" s="298"/>
      <c r="KXC4629" s="298"/>
      <c r="KXD4629" s="298"/>
      <c r="KXE4629" s="298"/>
      <c r="KXF4629" s="298"/>
      <c r="KXG4629" s="298"/>
      <c r="KXH4629" s="298"/>
      <c r="KXI4629" s="298"/>
      <c r="KXJ4629" s="298"/>
      <c r="KXK4629" s="298"/>
      <c r="KXL4629" s="298"/>
      <c r="KXM4629" s="298"/>
      <c r="KXN4629" s="298"/>
      <c r="KXO4629" s="298"/>
      <c r="KXP4629" s="298"/>
      <c r="KXQ4629" s="298"/>
      <c r="KXR4629" s="298"/>
      <c r="KXS4629" s="298"/>
      <c r="KXT4629" s="298"/>
      <c r="KXU4629" s="298"/>
      <c r="KXV4629" s="298"/>
      <c r="KXW4629" s="298"/>
      <c r="KXX4629" s="298"/>
      <c r="KXY4629" s="298"/>
      <c r="KXZ4629" s="298"/>
      <c r="KYA4629" s="298"/>
      <c r="KYB4629" s="298"/>
      <c r="KYC4629" s="298"/>
      <c r="KYD4629" s="298"/>
      <c r="KYE4629" s="298"/>
      <c r="KYF4629" s="298"/>
      <c r="KYG4629" s="298"/>
      <c r="KYH4629" s="298"/>
      <c r="KYI4629" s="298"/>
      <c r="KYJ4629" s="298"/>
      <c r="KYK4629" s="298"/>
      <c r="KYL4629" s="298"/>
      <c r="KYM4629" s="298"/>
      <c r="KYN4629" s="298"/>
      <c r="KYO4629" s="298"/>
      <c r="KYP4629" s="298"/>
      <c r="KYQ4629" s="298"/>
      <c r="KYR4629" s="298"/>
      <c r="KYS4629" s="298"/>
      <c r="KYT4629" s="298"/>
      <c r="KYU4629" s="298"/>
      <c r="KYV4629" s="298"/>
      <c r="KYW4629" s="298"/>
      <c r="KYX4629" s="298"/>
      <c r="KYY4629" s="298"/>
      <c r="KYZ4629" s="298"/>
      <c r="KZA4629" s="298"/>
      <c r="KZB4629" s="298"/>
      <c r="KZC4629" s="298"/>
      <c r="KZD4629" s="298"/>
      <c r="KZE4629" s="298"/>
      <c r="KZF4629" s="298"/>
      <c r="KZG4629" s="298"/>
      <c r="KZH4629" s="298"/>
      <c r="KZI4629" s="298"/>
      <c r="KZJ4629" s="298"/>
      <c r="KZK4629" s="298"/>
      <c r="KZL4629" s="298"/>
      <c r="KZM4629" s="298"/>
      <c r="KZN4629" s="298"/>
      <c r="KZO4629" s="298"/>
      <c r="KZP4629" s="298"/>
      <c r="KZQ4629" s="298"/>
      <c r="KZR4629" s="298"/>
      <c r="KZS4629" s="298"/>
      <c r="KZT4629" s="298"/>
      <c r="KZU4629" s="298"/>
      <c r="KZV4629" s="298"/>
      <c r="KZW4629" s="298"/>
      <c r="KZX4629" s="298"/>
      <c r="KZY4629" s="298"/>
      <c r="KZZ4629" s="298"/>
      <c r="LAA4629" s="298"/>
      <c r="LAB4629" s="298"/>
      <c r="LAC4629" s="298"/>
      <c r="LAD4629" s="298"/>
      <c r="LAE4629" s="298"/>
      <c r="LAF4629" s="298"/>
      <c r="LAG4629" s="298"/>
      <c r="LAH4629" s="298"/>
      <c r="LAI4629" s="298"/>
      <c r="LAJ4629" s="298"/>
      <c r="LAK4629" s="298"/>
      <c r="LAL4629" s="298"/>
      <c r="LAM4629" s="298"/>
      <c r="LAN4629" s="298"/>
      <c r="LAO4629" s="298"/>
      <c r="LAP4629" s="298"/>
      <c r="LAQ4629" s="298"/>
      <c r="LAR4629" s="298"/>
      <c r="LAS4629" s="298"/>
      <c r="LAT4629" s="298"/>
      <c r="LAU4629" s="298"/>
      <c r="LAV4629" s="298"/>
      <c r="LAW4629" s="298"/>
      <c r="LAX4629" s="298"/>
      <c r="LAY4629" s="298"/>
      <c r="LAZ4629" s="298"/>
      <c r="LBA4629" s="298"/>
      <c r="LBB4629" s="298"/>
      <c r="LBC4629" s="298"/>
      <c r="LBD4629" s="298"/>
      <c r="LBE4629" s="298"/>
      <c r="LBF4629" s="298"/>
      <c r="LBG4629" s="298"/>
      <c r="LBH4629" s="298"/>
      <c r="LBI4629" s="298"/>
      <c r="LBJ4629" s="298"/>
      <c r="LBK4629" s="298"/>
      <c r="LBL4629" s="298"/>
      <c r="LBM4629" s="298"/>
      <c r="LBN4629" s="298"/>
      <c r="LBO4629" s="298"/>
      <c r="LBP4629" s="298"/>
      <c r="LBQ4629" s="298"/>
      <c r="LBR4629" s="298"/>
      <c r="LBS4629" s="298"/>
      <c r="LBT4629" s="298"/>
      <c r="LBU4629" s="298"/>
      <c r="LBV4629" s="298"/>
      <c r="LBW4629" s="298"/>
      <c r="LBX4629" s="298"/>
      <c r="LBY4629" s="298"/>
      <c r="LBZ4629" s="298"/>
      <c r="LCA4629" s="298"/>
      <c r="LCB4629" s="298"/>
      <c r="LCC4629" s="298"/>
      <c r="LCD4629" s="298"/>
      <c r="LCE4629" s="298"/>
      <c r="LCF4629" s="298"/>
      <c r="LCG4629" s="298"/>
      <c r="LCH4629" s="298"/>
      <c r="LCI4629" s="298"/>
      <c r="LCJ4629" s="298"/>
      <c r="LCK4629" s="298"/>
      <c r="LCL4629" s="298"/>
      <c r="LCM4629" s="298"/>
      <c r="LCN4629" s="298"/>
      <c r="LCO4629" s="298"/>
      <c r="LCP4629" s="298"/>
      <c r="LCQ4629" s="298"/>
      <c r="LCR4629" s="298"/>
      <c r="LCS4629" s="298"/>
      <c r="LCT4629" s="298"/>
      <c r="LCU4629" s="298"/>
      <c r="LCV4629" s="298"/>
      <c r="LCW4629" s="298"/>
      <c r="LCX4629" s="298"/>
      <c r="LCY4629" s="298"/>
      <c r="LCZ4629" s="298"/>
      <c r="LDA4629" s="298"/>
      <c r="LDB4629" s="298"/>
      <c r="LDC4629" s="298"/>
      <c r="LDD4629" s="298"/>
      <c r="LDE4629" s="298"/>
      <c r="LDF4629" s="298"/>
      <c r="LDG4629" s="298"/>
      <c r="LDH4629" s="298"/>
      <c r="LDI4629" s="298"/>
      <c r="LDJ4629" s="298"/>
      <c r="LDK4629" s="298"/>
      <c r="LDL4629" s="298"/>
      <c r="LDM4629" s="298"/>
      <c r="LDN4629" s="298"/>
      <c r="LDO4629" s="298"/>
      <c r="LDP4629" s="298"/>
      <c r="LDQ4629" s="298"/>
      <c r="LDR4629" s="298"/>
      <c r="LDS4629" s="298"/>
      <c r="LDT4629" s="298"/>
      <c r="LDU4629" s="298"/>
      <c r="LDV4629" s="298"/>
      <c r="LDW4629" s="298"/>
      <c r="LDX4629" s="298"/>
      <c r="LDY4629" s="298"/>
      <c r="LDZ4629" s="298"/>
      <c r="LEA4629" s="298"/>
      <c r="LEB4629" s="298"/>
      <c r="LEC4629" s="298"/>
      <c r="LED4629" s="298"/>
      <c r="LEE4629" s="298"/>
      <c r="LEF4629" s="298"/>
      <c r="LEG4629" s="298"/>
      <c r="LEH4629" s="298"/>
      <c r="LEI4629" s="298"/>
      <c r="LEJ4629" s="298"/>
      <c r="LEK4629" s="298"/>
      <c r="LEL4629" s="298"/>
      <c r="LEM4629" s="298"/>
      <c r="LEN4629" s="298"/>
      <c r="LEO4629" s="298"/>
      <c r="LEP4629" s="298"/>
      <c r="LEQ4629" s="298"/>
      <c r="LER4629" s="298"/>
      <c r="LES4629" s="298"/>
      <c r="LET4629" s="298"/>
      <c r="LEU4629" s="298"/>
      <c r="LEV4629" s="298"/>
      <c r="LEW4629" s="298"/>
      <c r="LEX4629" s="298"/>
      <c r="LEY4629" s="298"/>
      <c r="LEZ4629" s="298"/>
      <c r="LFA4629" s="298"/>
      <c r="LFB4629" s="298"/>
      <c r="LFC4629" s="298"/>
      <c r="LFD4629" s="298"/>
      <c r="LFE4629" s="298"/>
      <c r="LFF4629" s="298"/>
      <c r="LFG4629" s="298"/>
      <c r="LFH4629" s="298"/>
      <c r="LFI4629" s="298"/>
      <c r="LFJ4629" s="298"/>
      <c r="LFK4629" s="298"/>
      <c r="LFL4629" s="298"/>
      <c r="LFM4629" s="298"/>
      <c r="LFN4629" s="298"/>
      <c r="LFO4629" s="298"/>
      <c r="LFP4629" s="298"/>
      <c r="LFQ4629" s="298"/>
      <c r="LFR4629" s="298"/>
      <c r="LFS4629" s="298"/>
      <c r="LFT4629" s="298"/>
      <c r="LFU4629" s="298"/>
      <c r="LFV4629" s="298"/>
      <c r="LFW4629" s="298"/>
      <c r="LFX4629" s="298"/>
      <c r="LFY4629" s="298"/>
      <c r="LFZ4629" s="298"/>
      <c r="LGA4629" s="298"/>
      <c r="LGB4629" s="298"/>
      <c r="LGC4629" s="298"/>
      <c r="LGD4629" s="298"/>
      <c r="LGE4629" s="298"/>
      <c r="LGF4629" s="298"/>
      <c r="LGG4629" s="298"/>
      <c r="LGH4629" s="298"/>
      <c r="LGI4629" s="298"/>
      <c r="LGJ4629" s="298"/>
      <c r="LGK4629" s="298"/>
      <c r="LGL4629" s="298"/>
      <c r="LGM4629" s="298"/>
      <c r="LGN4629" s="298"/>
      <c r="LGO4629" s="298"/>
      <c r="LGP4629" s="298"/>
      <c r="LGQ4629" s="298"/>
      <c r="LGR4629" s="298"/>
      <c r="LGS4629" s="298"/>
      <c r="LGT4629" s="298"/>
      <c r="LGU4629" s="298"/>
      <c r="LGV4629" s="298"/>
      <c r="LGW4629" s="298"/>
      <c r="LGX4629" s="298"/>
      <c r="LGY4629" s="298"/>
      <c r="LGZ4629" s="298"/>
      <c r="LHA4629" s="298"/>
      <c r="LHB4629" s="298"/>
      <c r="LHC4629" s="298"/>
      <c r="LHD4629" s="298"/>
      <c r="LHE4629" s="298"/>
      <c r="LHF4629" s="298"/>
      <c r="LHG4629" s="298"/>
      <c r="LHH4629" s="298"/>
      <c r="LHI4629" s="298"/>
      <c r="LHJ4629" s="298"/>
      <c r="LHK4629" s="298"/>
      <c r="LHL4629" s="298"/>
      <c r="LHM4629" s="298"/>
      <c r="LHN4629" s="298"/>
      <c r="LHO4629" s="298"/>
      <c r="LHP4629" s="298"/>
      <c r="LHQ4629" s="298"/>
      <c r="LHR4629" s="298"/>
      <c r="LHS4629" s="298"/>
      <c r="LHT4629" s="298"/>
      <c r="LHU4629" s="298"/>
      <c r="LHV4629" s="298"/>
      <c r="LHW4629" s="298"/>
      <c r="LHX4629" s="298"/>
      <c r="LHY4629" s="298"/>
      <c r="LHZ4629" s="298"/>
      <c r="LIA4629" s="298"/>
      <c r="LIB4629" s="298"/>
      <c r="LIC4629" s="298"/>
      <c r="LID4629" s="298"/>
      <c r="LIE4629" s="298"/>
      <c r="LIF4629" s="298"/>
      <c r="LIG4629" s="298"/>
      <c r="LIH4629" s="298"/>
      <c r="LII4629" s="298"/>
      <c r="LIJ4629" s="298"/>
      <c r="LIK4629" s="298"/>
      <c r="LIL4629" s="298"/>
      <c r="LIM4629" s="298"/>
      <c r="LIN4629" s="298"/>
      <c r="LIO4629" s="298"/>
      <c r="LIP4629" s="298"/>
      <c r="LIQ4629" s="298"/>
      <c r="LIR4629" s="298"/>
      <c r="LIS4629" s="298"/>
      <c r="LIT4629" s="298"/>
      <c r="LIU4629" s="298"/>
      <c r="LIV4629" s="298"/>
      <c r="LIW4629" s="298"/>
      <c r="LIX4629" s="298"/>
      <c r="LIY4629" s="298"/>
      <c r="LIZ4629" s="298"/>
      <c r="LJA4629" s="298"/>
      <c r="LJB4629" s="298"/>
      <c r="LJC4629" s="298"/>
      <c r="LJD4629" s="298"/>
      <c r="LJE4629" s="298"/>
      <c r="LJF4629" s="298"/>
      <c r="LJG4629" s="298"/>
      <c r="LJH4629" s="298"/>
      <c r="LJI4629" s="298"/>
      <c r="LJJ4629" s="298"/>
      <c r="LJK4629" s="298"/>
      <c r="LJL4629" s="298"/>
      <c r="LJM4629" s="298"/>
      <c r="LJN4629" s="298"/>
      <c r="LJO4629" s="298"/>
      <c r="LJP4629" s="298"/>
      <c r="LJQ4629" s="298"/>
      <c r="LJR4629" s="298"/>
      <c r="LJS4629" s="298"/>
      <c r="LJT4629" s="298"/>
      <c r="LJU4629" s="298"/>
      <c r="LJV4629" s="298"/>
      <c r="LJW4629" s="298"/>
      <c r="LJX4629" s="298"/>
      <c r="LJY4629" s="298"/>
      <c r="LJZ4629" s="298"/>
      <c r="LKA4629" s="298"/>
      <c r="LKB4629" s="298"/>
      <c r="LKC4629" s="298"/>
      <c r="LKD4629" s="298"/>
      <c r="LKE4629" s="298"/>
      <c r="LKF4629" s="298"/>
      <c r="LKG4629" s="298"/>
      <c r="LKH4629" s="298"/>
      <c r="LKI4629" s="298"/>
      <c r="LKJ4629" s="298"/>
      <c r="LKK4629" s="298"/>
      <c r="LKL4629" s="298"/>
      <c r="LKM4629" s="298"/>
      <c r="LKN4629" s="298"/>
      <c r="LKO4629" s="298"/>
      <c r="LKP4629" s="298"/>
      <c r="LKQ4629" s="298"/>
      <c r="LKR4629" s="298"/>
      <c r="LKS4629" s="298"/>
      <c r="LKT4629" s="298"/>
      <c r="LKU4629" s="298"/>
      <c r="LKV4629" s="298"/>
      <c r="LKW4629" s="298"/>
      <c r="LKX4629" s="298"/>
      <c r="LKY4629" s="298"/>
      <c r="LKZ4629" s="298"/>
      <c r="LLA4629" s="298"/>
      <c r="LLB4629" s="298"/>
      <c r="LLC4629" s="298"/>
      <c r="LLD4629" s="298"/>
      <c r="LLE4629" s="298"/>
      <c r="LLF4629" s="298"/>
      <c r="LLG4629" s="298"/>
      <c r="LLH4629" s="298"/>
      <c r="LLI4629" s="298"/>
      <c r="LLJ4629" s="298"/>
      <c r="LLK4629" s="298"/>
      <c r="LLL4629" s="298"/>
      <c r="LLM4629" s="298"/>
      <c r="LLN4629" s="298"/>
      <c r="LLO4629" s="298"/>
      <c r="LLP4629" s="298"/>
      <c r="LLQ4629" s="298"/>
      <c r="LLR4629" s="298"/>
      <c r="LLS4629" s="298"/>
      <c r="LLT4629" s="298"/>
      <c r="LLU4629" s="298"/>
      <c r="LLV4629" s="298"/>
      <c r="LLW4629" s="298"/>
      <c r="LLX4629" s="298"/>
      <c r="LLY4629" s="298"/>
      <c r="LLZ4629" s="298"/>
      <c r="LMA4629" s="298"/>
      <c r="LMB4629" s="298"/>
      <c r="LMC4629" s="298"/>
      <c r="LMD4629" s="298"/>
      <c r="LME4629" s="298"/>
      <c r="LMF4629" s="298"/>
      <c r="LMG4629" s="298"/>
      <c r="LMH4629" s="298"/>
      <c r="LMI4629" s="298"/>
      <c r="LMJ4629" s="298"/>
      <c r="LMK4629" s="298"/>
      <c r="LML4629" s="298"/>
      <c r="LMM4629" s="298"/>
      <c r="LMN4629" s="298"/>
      <c r="LMO4629" s="298"/>
      <c r="LMP4629" s="298"/>
      <c r="LMQ4629" s="298"/>
      <c r="LMR4629" s="298"/>
      <c r="LMS4629" s="298"/>
      <c r="LMT4629" s="298"/>
      <c r="LMU4629" s="298"/>
      <c r="LMV4629" s="298"/>
      <c r="LMW4629" s="298"/>
      <c r="LMX4629" s="298"/>
      <c r="LMY4629" s="298"/>
      <c r="LMZ4629" s="298"/>
      <c r="LNA4629" s="298"/>
      <c r="LNB4629" s="298"/>
      <c r="LNC4629" s="298"/>
      <c r="LND4629" s="298"/>
      <c r="LNE4629" s="298"/>
      <c r="LNF4629" s="298"/>
      <c r="LNG4629" s="298"/>
      <c r="LNH4629" s="298"/>
      <c r="LNI4629" s="298"/>
      <c r="LNJ4629" s="298"/>
      <c r="LNK4629" s="298"/>
      <c r="LNL4629" s="298"/>
      <c r="LNM4629" s="298"/>
      <c r="LNN4629" s="298"/>
      <c r="LNO4629" s="298"/>
      <c r="LNP4629" s="298"/>
      <c r="LNQ4629" s="298"/>
      <c r="LNR4629" s="298"/>
      <c r="LNS4629" s="298"/>
      <c r="LNT4629" s="298"/>
      <c r="LNU4629" s="298"/>
      <c r="LNV4629" s="298"/>
      <c r="LNW4629" s="298"/>
      <c r="LNX4629" s="298"/>
      <c r="LNY4629" s="298"/>
      <c r="LNZ4629" s="298"/>
      <c r="LOA4629" s="298"/>
      <c r="LOB4629" s="298"/>
      <c r="LOC4629" s="298"/>
      <c r="LOD4629" s="298"/>
      <c r="LOE4629" s="298"/>
      <c r="LOF4629" s="298"/>
      <c r="LOG4629" s="298"/>
      <c r="LOH4629" s="298"/>
      <c r="LOI4629" s="298"/>
      <c r="LOJ4629" s="298"/>
      <c r="LOK4629" s="298"/>
      <c r="LOL4629" s="298"/>
      <c r="LOM4629" s="298"/>
      <c r="LON4629" s="298"/>
      <c r="LOO4629" s="298"/>
      <c r="LOP4629" s="298"/>
      <c r="LOQ4629" s="298"/>
      <c r="LOR4629" s="298"/>
      <c r="LOS4629" s="298"/>
      <c r="LOT4629" s="298"/>
      <c r="LOU4629" s="298"/>
      <c r="LOV4629" s="298"/>
      <c r="LOW4629" s="298"/>
      <c r="LOX4629" s="298"/>
      <c r="LOY4629" s="298"/>
      <c r="LOZ4629" s="298"/>
      <c r="LPA4629" s="298"/>
      <c r="LPB4629" s="298"/>
      <c r="LPC4629" s="298"/>
      <c r="LPD4629" s="298"/>
      <c r="LPE4629" s="298"/>
      <c r="LPF4629" s="298"/>
      <c r="LPG4629" s="298"/>
      <c r="LPH4629" s="298"/>
      <c r="LPI4629" s="298"/>
      <c r="LPJ4629" s="298"/>
      <c r="LPK4629" s="298"/>
      <c r="LPL4629" s="298"/>
      <c r="LPM4629" s="298"/>
      <c r="LPN4629" s="298"/>
      <c r="LPO4629" s="298"/>
      <c r="LPP4629" s="298"/>
      <c r="LPQ4629" s="298"/>
      <c r="LPR4629" s="298"/>
      <c r="LPS4629" s="298"/>
      <c r="LPT4629" s="298"/>
      <c r="LPU4629" s="298"/>
      <c r="LPV4629" s="298"/>
      <c r="LPW4629" s="298"/>
      <c r="LPX4629" s="298"/>
      <c r="LPY4629" s="298"/>
      <c r="LPZ4629" s="298"/>
      <c r="LQA4629" s="298"/>
      <c r="LQB4629" s="298"/>
      <c r="LQC4629" s="298"/>
      <c r="LQD4629" s="298"/>
      <c r="LQE4629" s="298"/>
      <c r="LQF4629" s="298"/>
      <c r="LQG4629" s="298"/>
      <c r="LQH4629" s="298"/>
      <c r="LQI4629" s="298"/>
      <c r="LQJ4629" s="298"/>
      <c r="LQK4629" s="298"/>
      <c r="LQL4629" s="298"/>
      <c r="LQM4629" s="298"/>
      <c r="LQN4629" s="298"/>
      <c r="LQO4629" s="298"/>
      <c r="LQP4629" s="298"/>
      <c r="LQQ4629" s="298"/>
      <c r="LQR4629" s="298"/>
      <c r="LQS4629" s="298"/>
      <c r="LQT4629" s="298"/>
      <c r="LQU4629" s="298"/>
      <c r="LQV4629" s="298"/>
      <c r="LQW4629" s="298"/>
      <c r="LQX4629" s="298"/>
      <c r="LQY4629" s="298"/>
      <c r="LQZ4629" s="298"/>
      <c r="LRA4629" s="298"/>
      <c r="LRB4629" s="298"/>
      <c r="LRC4629" s="298"/>
      <c r="LRD4629" s="298"/>
      <c r="LRE4629" s="298"/>
      <c r="LRF4629" s="298"/>
      <c r="LRG4629" s="298"/>
      <c r="LRH4629" s="298"/>
      <c r="LRI4629" s="298"/>
      <c r="LRJ4629" s="298"/>
      <c r="LRK4629" s="298"/>
      <c r="LRL4629" s="298"/>
      <c r="LRM4629" s="298"/>
      <c r="LRN4629" s="298"/>
      <c r="LRO4629" s="298"/>
      <c r="LRP4629" s="298"/>
      <c r="LRQ4629" s="298"/>
      <c r="LRR4629" s="298"/>
      <c r="LRS4629" s="298"/>
      <c r="LRT4629" s="298"/>
      <c r="LRU4629" s="298"/>
      <c r="LRV4629" s="298"/>
      <c r="LRW4629" s="298"/>
      <c r="LRX4629" s="298"/>
      <c r="LRY4629" s="298"/>
      <c r="LRZ4629" s="298"/>
      <c r="LSA4629" s="298"/>
      <c r="LSB4629" s="298"/>
      <c r="LSC4629" s="298"/>
      <c r="LSD4629" s="298"/>
      <c r="LSE4629" s="298"/>
      <c r="LSF4629" s="298"/>
      <c r="LSG4629" s="298"/>
      <c r="LSH4629" s="298"/>
      <c r="LSI4629" s="298"/>
      <c r="LSJ4629" s="298"/>
      <c r="LSK4629" s="298"/>
      <c r="LSL4629" s="298"/>
      <c r="LSM4629" s="298"/>
      <c r="LSN4629" s="298"/>
      <c r="LSO4629" s="298"/>
      <c r="LSP4629" s="298"/>
      <c r="LSQ4629" s="298"/>
      <c r="LSR4629" s="298"/>
      <c r="LSS4629" s="298"/>
      <c r="LST4629" s="298"/>
      <c r="LSU4629" s="298"/>
      <c r="LSV4629" s="298"/>
      <c r="LSW4629" s="298"/>
      <c r="LSX4629" s="298"/>
      <c r="LSY4629" s="298"/>
      <c r="LSZ4629" s="298"/>
      <c r="LTA4629" s="298"/>
      <c r="LTB4629" s="298"/>
      <c r="LTC4629" s="298"/>
      <c r="LTD4629" s="298"/>
      <c r="LTE4629" s="298"/>
      <c r="LTF4629" s="298"/>
      <c r="LTG4629" s="298"/>
      <c r="LTH4629" s="298"/>
      <c r="LTI4629" s="298"/>
      <c r="LTJ4629" s="298"/>
      <c r="LTK4629" s="298"/>
      <c r="LTL4629" s="298"/>
      <c r="LTM4629" s="298"/>
      <c r="LTN4629" s="298"/>
      <c r="LTO4629" s="298"/>
      <c r="LTP4629" s="298"/>
      <c r="LTQ4629" s="298"/>
      <c r="LTR4629" s="298"/>
      <c r="LTS4629" s="298"/>
      <c r="LTT4629" s="298"/>
      <c r="LTU4629" s="298"/>
      <c r="LTV4629" s="298"/>
      <c r="LTW4629" s="298"/>
      <c r="LTX4629" s="298"/>
      <c r="LTY4629" s="298"/>
      <c r="LTZ4629" s="298"/>
      <c r="LUA4629" s="298"/>
      <c r="LUB4629" s="298"/>
      <c r="LUC4629" s="298"/>
      <c r="LUD4629" s="298"/>
      <c r="LUE4629" s="298"/>
      <c r="LUF4629" s="298"/>
      <c r="LUG4629" s="298"/>
      <c r="LUH4629" s="298"/>
      <c r="LUI4629" s="298"/>
      <c r="LUJ4629" s="298"/>
      <c r="LUK4629" s="298"/>
      <c r="LUL4629" s="298"/>
      <c r="LUM4629" s="298"/>
      <c r="LUN4629" s="298"/>
      <c r="LUO4629" s="298"/>
      <c r="LUP4629" s="298"/>
      <c r="LUQ4629" s="298"/>
      <c r="LUR4629" s="298"/>
      <c r="LUS4629" s="298"/>
      <c r="LUT4629" s="298"/>
      <c r="LUU4629" s="298"/>
      <c r="LUV4629" s="298"/>
      <c r="LUW4629" s="298"/>
      <c r="LUX4629" s="298"/>
      <c r="LUY4629" s="298"/>
      <c r="LUZ4629" s="298"/>
      <c r="LVA4629" s="298"/>
      <c r="LVB4629" s="298"/>
      <c r="LVC4629" s="298"/>
      <c r="LVD4629" s="298"/>
      <c r="LVE4629" s="298"/>
      <c r="LVF4629" s="298"/>
      <c r="LVG4629" s="298"/>
      <c r="LVH4629" s="298"/>
      <c r="LVI4629" s="298"/>
      <c r="LVJ4629" s="298"/>
      <c r="LVK4629" s="298"/>
      <c r="LVL4629" s="298"/>
      <c r="LVM4629" s="298"/>
      <c r="LVN4629" s="298"/>
      <c r="LVO4629" s="298"/>
      <c r="LVP4629" s="298"/>
      <c r="LVQ4629" s="298"/>
      <c r="LVR4629" s="298"/>
      <c r="LVS4629" s="298"/>
      <c r="LVT4629" s="298"/>
      <c r="LVU4629" s="298"/>
      <c r="LVV4629" s="298"/>
      <c r="LVW4629" s="298"/>
      <c r="LVX4629" s="298"/>
      <c r="LVY4629" s="298"/>
      <c r="LVZ4629" s="298"/>
      <c r="LWA4629" s="298"/>
      <c r="LWB4629" s="298"/>
      <c r="LWC4629" s="298"/>
      <c r="LWD4629" s="298"/>
      <c r="LWE4629" s="298"/>
      <c r="LWF4629" s="298"/>
      <c r="LWG4629" s="298"/>
      <c r="LWH4629" s="298"/>
      <c r="LWI4629" s="298"/>
      <c r="LWJ4629" s="298"/>
      <c r="LWK4629" s="298"/>
      <c r="LWL4629" s="298"/>
      <c r="LWM4629" s="298"/>
      <c r="LWN4629" s="298"/>
      <c r="LWO4629" s="298"/>
      <c r="LWP4629" s="298"/>
      <c r="LWQ4629" s="298"/>
      <c r="LWR4629" s="298"/>
      <c r="LWS4629" s="298"/>
      <c r="LWT4629" s="298"/>
      <c r="LWU4629" s="298"/>
      <c r="LWV4629" s="298"/>
      <c r="LWW4629" s="298"/>
      <c r="LWX4629" s="298"/>
      <c r="LWY4629" s="298"/>
      <c r="LWZ4629" s="298"/>
      <c r="LXA4629" s="298"/>
      <c r="LXB4629" s="298"/>
      <c r="LXC4629" s="298"/>
      <c r="LXD4629" s="298"/>
      <c r="LXE4629" s="298"/>
      <c r="LXF4629" s="298"/>
      <c r="LXG4629" s="298"/>
      <c r="LXH4629" s="298"/>
      <c r="LXI4629" s="298"/>
      <c r="LXJ4629" s="298"/>
      <c r="LXK4629" s="298"/>
      <c r="LXL4629" s="298"/>
      <c r="LXM4629" s="298"/>
      <c r="LXN4629" s="298"/>
      <c r="LXO4629" s="298"/>
      <c r="LXP4629" s="298"/>
      <c r="LXQ4629" s="298"/>
      <c r="LXR4629" s="298"/>
      <c r="LXS4629" s="298"/>
      <c r="LXT4629" s="298"/>
      <c r="LXU4629" s="298"/>
      <c r="LXV4629" s="298"/>
      <c r="LXW4629" s="298"/>
      <c r="LXX4629" s="298"/>
      <c r="LXY4629" s="298"/>
      <c r="LXZ4629" s="298"/>
      <c r="LYA4629" s="298"/>
      <c r="LYB4629" s="298"/>
      <c r="LYC4629" s="298"/>
      <c r="LYD4629" s="298"/>
      <c r="LYE4629" s="298"/>
      <c r="LYF4629" s="298"/>
      <c r="LYG4629" s="298"/>
      <c r="LYH4629" s="298"/>
      <c r="LYI4629" s="298"/>
      <c r="LYJ4629" s="298"/>
      <c r="LYK4629" s="298"/>
      <c r="LYL4629" s="298"/>
      <c r="LYM4629" s="298"/>
      <c r="LYN4629" s="298"/>
      <c r="LYO4629" s="298"/>
      <c r="LYP4629" s="298"/>
      <c r="LYQ4629" s="298"/>
      <c r="LYR4629" s="298"/>
      <c r="LYS4629" s="298"/>
      <c r="LYT4629" s="298"/>
      <c r="LYU4629" s="298"/>
      <c r="LYV4629" s="298"/>
      <c r="LYW4629" s="298"/>
      <c r="LYX4629" s="298"/>
      <c r="LYY4629" s="298"/>
      <c r="LYZ4629" s="298"/>
      <c r="LZA4629" s="298"/>
      <c r="LZB4629" s="298"/>
      <c r="LZC4629" s="298"/>
      <c r="LZD4629" s="298"/>
      <c r="LZE4629" s="298"/>
      <c r="LZF4629" s="298"/>
      <c r="LZG4629" s="298"/>
      <c r="LZH4629" s="298"/>
      <c r="LZI4629" s="298"/>
      <c r="LZJ4629" s="298"/>
      <c r="LZK4629" s="298"/>
      <c r="LZL4629" s="298"/>
      <c r="LZM4629" s="298"/>
      <c r="LZN4629" s="298"/>
      <c r="LZO4629" s="298"/>
      <c r="LZP4629" s="298"/>
      <c r="LZQ4629" s="298"/>
      <c r="LZR4629" s="298"/>
      <c r="LZS4629" s="298"/>
      <c r="LZT4629" s="298"/>
      <c r="LZU4629" s="298"/>
      <c r="LZV4629" s="298"/>
      <c r="LZW4629" s="298"/>
      <c r="LZX4629" s="298"/>
      <c r="LZY4629" s="298"/>
      <c r="LZZ4629" s="298"/>
      <c r="MAA4629" s="298"/>
      <c r="MAB4629" s="298"/>
      <c r="MAC4629" s="298"/>
      <c r="MAD4629" s="298"/>
      <c r="MAE4629" s="298"/>
      <c r="MAF4629" s="298"/>
      <c r="MAG4629" s="298"/>
      <c r="MAH4629" s="298"/>
      <c r="MAI4629" s="298"/>
      <c r="MAJ4629" s="298"/>
      <c r="MAK4629" s="298"/>
      <c r="MAL4629" s="298"/>
      <c r="MAM4629" s="298"/>
      <c r="MAN4629" s="298"/>
      <c r="MAO4629" s="298"/>
      <c r="MAP4629" s="298"/>
      <c r="MAQ4629" s="298"/>
      <c r="MAR4629" s="298"/>
      <c r="MAS4629" s="298"/>
      <c r="MAT4629" s="298"/>
      <c r="MAU4629" s="298"/>
      <c r="MAV4629" s="298"/>
      <c r="MAW4629" s="298"/>
      <c r="MAX4629" s="298"/>
      <c r="MAY4629" s="298"/>
      <c r="MAZ4629" s="298"/>
      <c r="MBA4629" s="298"/>
      <c r="MBB4629" s="298"/>
      <c r="MBC4629" s="298"/>
      <c r="MBD4629" s="298"/>
      <c r="MBE4629" s="298"/>
      <c r="MBF4629" s="298"/>
      <c r="MBG4629" s="298"/>
      <c r="MBH4629" s="298"/>
      <c r="MBI4629" s="298"/>
      <c r="MBJ4629" s="298"/>
      <c r="MBK4629" s="298"/>
      <c r="MBL4629" s="298"/>
      <c r="MBM4629" s="298"/>
      <c r="MBN4629" s="298"/>
      <c r="MBO4629" s="298"/>
      <c r="MBP4629" s="298"/>
      <c r="MBQ4629" s="298"/>
      <c r="MBR4629" s="298"/>
      <c r="MBS4629" s="298"/>
      <c r="MBT4629" s="298"/>
      <c r="MBU4629" s="298"/>
      <c r="MBV4629" s="298"/>
      <c r="MBW4629" s="298"/>
      <c r="MBX4629" s="298"/>
      <c r="MBY4629" s="298"/>
      <c r="MBZ4629" s="298"/>
      <c r="MCA4629" s="298"/>
      <c r="MCB4629" s="298"/>
      <c r="MCC4629" s="298"/>
      <c r="MCD4629" s="298"/>
      <c r="MCE4629" s="298"/>
      <c r="MCF4629" s="298"/>
      <c r="MCG4629" s="298"/>
      <c r="MCH4629" s="298"/>
      <c r="MCI4629" s="298"/>
      <c r="MCJ4629" s="298"/>
      <c r="MCK4629" s="298"/>
      <c r="MCL4629" s="298"/>
      <c r="MCM4629" s="298"/>
      <c r="MCN4629" s="298"/>
      <c r="MCO4629" s="298"/>
      <c r="MCP4629" s="298"/>
      <c r="MCQ4629" s="298"/>
      <c r="MCR4629" s="298"/>
      <c r="MCS4629" s="298"/>
      <c r="MCT4629" s="298"/>
      <c r="MCU4629" s="298"/>
      <c r="MCV4629" s="298"/>
      <c r="MCW4629" s="298"/>
      <c r="MCX4629" s="298"/>
      <c r="MCY4629" s="298"/>
      <c r="MCZ4629" s="298"/>
      <c r="MDA4629" s="298"/>
      <c r="MDB4629" s="298"/>
      <c r="MDC4629" s="298"/>
      <c r="MDD4629" s="298"/>
      <c r="MDE4629" s="298"/>
      <c r="MDF4629" s="298"/>
      <c r="MDG4629" s="298"/>
      <c r="MDH4629" s="298"/>
      <c r="MDI4629" s="298"/>
      <c r="MDJ4629" s="298"/>
      <c r="MDK4629" s="298"/>
      <c r="MDL4629" s="298"/>
      <c r="MDM4629" s="298"/>
      <c r="MDN4629" s="298"/>
      <c r="MDO4629" s="298"/>
      <c r="MDP4629" s="298"/>
      <c r="MDQ4629" s="298"/>
      <c r="MDR4629" s="298"/>
      <c r="MDS4629" s="298"/>
      <c r="MDT4629" s="298"/>
      <c r="MDU4629" s="298"/>
      <c r="MDV4629" s="298"/>
      <c r="MDW4629" s="298"/>
      <c r="MDX4629" s="298"/>
      <c r="MDY4629" s="298"/>
      <c r="MDZ4629" s="298"/>
      <c r="MEA4629" s="298"/>
      <c r="MEB4629" s="298"/>
      <c r="MEC4629" s="298"/>
      <c r="MED4629" s="298"/>
      <c r="MEE4629" s="298"/>
      <c r="MEF4629" s="298"/>
      <c r="MEG4629" s="298"/>
      <c r="MEH4629" s="298"/>
      <c r="MEI4629" s="298"/>
      <c r="MEJ4629" s="298"/>
      <c r="MEK4629" s="298"/>
      <c r="MEL4629" s="298"/>
      <c r="MEM4629" s="298"/>
      <c r="MEN4629" s="298"/>
      <c r="MEO4629" s="298"/>
      <c r="MEP4629" s="298"/>
      <c r="MEQ4629" s="298"/>
      <c r="MER4629" s="298"/>
      <c r="MES4629" s="298"/>
      <c r="MET4629" s="298"/>
      <c r="MEU4629" s="298"/>
      <c r="MEV4629" s="298"/>
      <c r="MEW4629" s="298"/>
      <c r="MEX4629" s="298"/>
      <c r="MEY4629" s="298"/>
      <c r="MEZ4629" s="298"/>
      <c r="MFA4629" s="298"/>
      <c r="MFB4629" s="298"/>
      <c r="MFC4629" s="298"/>
      <c r="MFD4629" s="298"/>
      <c r="MFE4629" s="298"/>
      <c r="MFF4629" s="298"/>
      <c r="MFG4629" s="298"/>
      <c r="MFH4629" s="298"/>
      <c r="MFI4629" s="298"/>
      <c r="MFJ4629" s="298"/>
      <c r="MFK4629" s="298"/>
      <c r="MFL4629" s="298"/>
      <c r="MFM4629" s="298"/>
      <c r="MFN4629" s="298"/>
      <c r="MFO4629" s="298"/>
      <c r="MFP4629" s="298"/>
      <c r="MFQ4629" s="298"/>
      <c r="MFR4629" s="298"/>
      <c r="MFS4629" s="298"/>
      <c r="MFT4629" s="298"/>
      <c r="MFU4629" s="298"/>
      <c r="MFV4629" s="298"/>
      <c r="MFW4629" s="298"/>
      <c r="MFX4629" s="298"/>
      <c r="MFY4629" s="298"/>
      <c r="MFZ4629" s="298"/>
      <c r="MGA4629" s="298"/>
      <c r="MGB4629" s="298"/>
      <c r="MGC4629" s="298"/>
      <c r="MGD4629" s="298"/>
      <c r="MGE4629" s="298"/>
      <c r="MGF4629" s="298"/>
      <c r="MGG4629" s="298"/>
      <c r="MGH4629" s="298"/>
      <c r="MGI4629" s="298"/>
      <c r="MGJ4629" s="298"/>
      <c r="MGK4629" s="298"/>
      <c r="MGL4629" s="298"/>
      <c r="MGM4629" s="298"/>
      <c r="MGN4629" s="298"/>
      <c r="MGO4629" s="298"/>
      <c r="MGP4629" s="298"/>
      <c r="MGQ4629" s="298"/>
      <c r="MGR4629" s="298"/>
      <c r="MGS4629" s="298"/>
      <c r="MGT4629" s="298"/>
      <c r="MGU4629" s="298"/>
      <c r="MGV4629" s="298"/>
      <c r="MGW4629" s="298"/>
      <c r="MGX4629" s="298"/>
      <c r="MGY4629" s="298"/>
      <c r="MGZ4629" s="298"/>
      <c r="MHA4629" s="298"/>
      <c r="MHB4629" s="298"/>
      <c r="MHC4629" s="298"/>
      <c r="MHD4629" s="298"/>
      <c r="MHE4629" s="298"/>
      <c r="MHF4629" s="298"/>
      <c r="MHG4629" s="298"/>
      <c r="MHH4629" s="298"/>
      <c r="MHI4629" s="298"/>
      <c r="MHJ4629" s="298"/>
      <c r="MHK4629" s="298"/>
      <c r="MHL4629" s="298"/>
      <c r="MHM4629" s="298"/>
      <c r="MHN4629" s="298"/>
      <c r="MHO4629" s="298"/>
      <c r="MHP4629" s="298"/>
      <c r="MHQ4629" s="298"/>
      <c r="MHR4629" s="298"/>
      <c r="MHS4629" s="298"/>
      <c r="MHT4629" s="298"/>
      <c r="MHU4629" s="298"/>
      <c r="MHV4629" s="298"/>
      <c r="MHW4629" s="298"/>
      <c r="MHX4629" s="298"/>
      <c r="MHY4629" s="298"/>
      <c r="MHZ4629" s="298"/>
      <c r="MIA4629" s="298"/>
      <c r="MIB4629" s="298"/>
      <c r="MIC4629" s="298"/>
      <c r="MID4629" s="298"/>
      <c r="MIE4629" s="298"/>
      <c r="MIF4629" s="298"/>
      <c r="MIG4629" s="298"/>
      <c r="MIH4629" s="298"/>
      <c r="MII4629" s="298"/>
      <c r="MIJ4629" s="298"/>
      <c r="MIK4629" s="298"/>
      <c r="MIL4629" s="298"/>
      <c r="MIM4629" s="298"/>
      <c r="MIN4629" s="298"/>
      <c r="MIO4629" s="298"/>
      <c r="MIP4629" s="298"/>
      <c r="MIQ4629" s="298"/>
      <c r="MIR4629" s="298"/>
      <c r="MIS4629" s="298"/>
      <c r="MIT4629" s="298"/>
      <c r="MIU4629" s="298"/>
      <c r="MIV4629" s="298"/>
      <c r="MIW4629" s="298"/>
      <c r="MIX4629" s="298"/>
      <c r="MIY4629" s="298"/>
      <c r="MIZ4629" s="298"/>
      <c r="MJA4629" s="298"/>
      <c r="MJB4629" s="298"/>
      <c r="MJC4629" s="298"/>
      <c r="MJD4629" s="298"/>
      <c r="MJE4629" s="298"/>
      <c r="MJF4629" s="298"/>
      <c r="MJG4629" s="298"/>
      <c r="MJH4629" s="298"/>
      <c r="MJI4629" s="298"/>
      <c r="MJJ4629" s="298"/>
      <c r="MJK4629" s="298"/>
      <c r="MJL4629" s="298"/>
      <c r="MJM4629" s="298"/>
      <c r="MJN4629" s="298"/>
      <c r="MJO4629" s="298"/>
      <c r="MJP4629" s="298"/>
      <c r="MJQ4629" s="298"/>
      <c r="MJR4629" s="298"/>
      <c r="MJS4629" s="298"/>
      <c r="MJT4629" s="298"/>
      <c r="MJU4629" s="298"/>
      <c r="MJV4629" s="298"/>
      <c r="MJW4629" s="298"/>
      <c r="MJX4629" s="298"/>
      <c r="MJY4629" s="298"/>
      <c r="MJZ4629" s="298"/>
      <c r="MKA4629" s="298"/>
      <c r="MKB4629" s="298"/>
      <c r="MKC4629" s="298"/>
      <c r="MKD4629" s="298"/>
      <c r="MKE4629" s="298"/>
      <c r="MKF4629" s="298"/>
      <c r="MKG4629" s="298"/>
      <c r="MKH4629" s="298"/>
      <c r="MKI4629" s="298"/>
      <c r="MKJ4629" s="298"/>
      <c r="MKK4629" s="298"/>
      <c r="MKL4629" s="298"/>
      <c r="MKM4629" s="298"/>
      <c r="MKN4629" s="298"/>
      <c r="MKO4629" s="298"/>
      <c r="MKP4629" s="298"/>
      <c r="MKQ4629" s="298"/>
      <c r="MKR4629" s="298"/>
      <c r="MKS4629" s="298"/>
      <c r="MKT4629" s="298"/>
      <c r="MKU4629" s="298"/>
      <c r="MKV4629" s="298"/>
      <c r="MKW4629" s="298"/>
      <c r="MKX4629" s="298"/>
      <c r="MKY4629" s="298"/>
      <c r="MKZ4629" s="298"/>
      <c r="MLA4629" s="298"/>
      <c r="MLB4629" s="298"/>
      <c r="MLC4629" s="298"/>
      <c r="MLD4629" s="298"/>
      <c r="MLE4629" s="298"/>
      <c r="MLF4629" s="298"/>
      <c r="MLG4629" s="298"/>
      <c r="MLH4629" s="298"/>
      <c r="MLI4629" s="298"/>
      <c r="MLJ4629" s="298"/>
      <c r="MLK4629" s="298"/>
      <c r="MLL4629" s="298"/>
      <c r="MLM4629" s="298"/>
      <c r="MLN4629" s="298"/>
      <c r="MLO4629" s="298"/>
      <c r="MLP4629" s="298"/>
      <c r="MLQ4629" s="298"/>
      <c r="MLR4629" s="298"/>
      <c r="MLS4629" s="298"/>
      <c r="MLT4629" s="298"/>
      <c r="MLU4629" s="298"/>
      <c r="MLV4629" s="298"/>
      <c r="MLW4629" s="298"/>
      <c r="MLX4629" s="298"/>
      <c r="MLY4629" s="298"/>
      <c r="MLZ4629" s="298"/>
      <c r="MMA4629" s="298"/>
      <c r="MMB4629" s="298"/>
      <c r="MMC4629" s="298"/>
      <c r="MMD4629" s="298"/>
      <c r="MME4629" s="298"/>
      <c r="MMF4629" s="298"/>
      <c r="MMG4629" s="298"/>
      <c r="MMH4629" s="298"/>
      <c r="MMI4629" s="298"/>
      <c r="MMJ4629" s="298"/>
      <c r="MMK4629" s="298"/>
      <c r="MML4629" s="298"/>
      <c r="MMM4629" s="298"/>
      <c r="MMN4629" s="298"/>
      <c r="MMO4629" s="298"/>
      <c r="MMP4629" s="298"/>
      <c r="MMQ4629" s="298"/>
      <c r="MMR4629" s="298"/>
      <c r="MMS4629" s="298"/>
      <c r="MMT4629" s="298"/>
      <c r="MMU4629" s="298"/>
      <c r="MMV4629" s="298"/>
      <c r="MMW4629" s="298"/>
      <c r="MMX4629" s="298"/>
      <c r="MMY4629" s="298"/>
      <c r="MMZ4629" s="298"/>
      <c r="MNA4629" s="298"/>
      <c r="MNB4629" s="298"/>
      <c r="MNC4629" s="298"/>
      <c r="MND4629" s="298"/>
      <c r="MNE4629" s="298"/>
      <c r="MNF4629" s="298"/>
      <c r="MNG4629" s="298"/>
      <c r="MNH4629" s="298"/>
      <c r="MNI4629" s="298"/>
      <c r="MNJ4629" s="298"/>
      <c r="MNK4629" s="298"/>
      <c r="MNL4629" s="298"/>
      <c r="MNM4629" s="298"/>
      <c r="MNN4629" s="298"/>
      <c r="MNO4629" s="298"/>
      <c r="MNP4629" s="298"/>
      <c r="MNQ4629" s="298"/>
      <c r="MNR4629" s="298"/>
      <c r="MNS4629" s="298"/>
      <c r="MNT4629" s="298"/>
      <c r="MNU4629" s="298"/>
      <c r="MNV4629" s="298"/>
      <c r="MNW4629" s="298"/>
      <c r="MNX4629" s="298"/>
      <c r="MNY4629" s="298"/>
      <c r="MNZ4629" s="298"/>
      <c r="MOA4629" s="298"/>
      <c r="MOB4629" s="298"/>
      <c r="MOC4629" s="298"/>
      <c r="MOD4629" s="298"/>
      <c r="MOE4629" s="298"/>
      <c r="MOF4629" s="298"/>
      <c r="MOG4629" s="298"/>
      <c r="MOH4629" s="298"/>
      <c r="MOI4629" s="298"/>
      <c r="MOJ4629" s="298"/>
      <c r="MOK4629" s="298"/>
      <c r="MOL4629" s="298"/>
      <c r="MOM4629" s="298"/>
      <c r="MON4629" s="298"/>
      <c r="MOO4629" s="298"/>
      <c r="MOP4629" s="298"/>
      <c r="MOQ4629" s="298"/>
      <c r="MOR4629" s="298"/>
      <c r="MOS4629" s="298"/>
      <c r="MOT4629" s="298"/>
      <c r="MOU4629" s="298"/>
      <c r="MOV4629" s="298"/>
      <c r="MOW4629" s="298"/>
      <c r="MOX4629" s="298"/>
      <c r="MOY4629" s="298"/>
      <c r="MOZ4629" s="298"/>
      <c r="MPA4629" s="298"/>
      <c r="MPB4629" s="298"/>
      <c r="MPC4629" s="298"/>
      <c r="MPD4629" s="298"/>
      <c r="MPE4629" s="298"/>
      <c r="MPF4629" s="298"/>
      <c r="MPG4629" s="298"/>
      <c r="MPH4629" s="298"/>
      <c r="MPI4629" s="298"/>
      <c r="MPJ4629" s="298"/>
      <c r="MPK4629" s="298"/>
      <c r="MPL4629" s="298"/>
      <c r="MPM4629" s="298"/>
      <c r="MPN4629" s="298"/>
      <c r="MPO4629" s="298"/>
      <c r="MPP4629" s="298"/>
      <c r="MPQ4629" s="298"/>
      <c r="MPR4629" s="298"/>
      <c r="MPS4629" s="298"/>
      <c r="MPT4629" s="298"/>
      <c r="MPU4629" s="298"/>
      <c r="MPV4629" s="298"/>
      <c r="MPW4629" s="298"/>
      <c r="MPX4629" s="298"/>
      <c r="MPY4629" s="298"/>
      <c r="MPZ4629" s="298"/>
      <c r="MQA4629" s="298"/>
      <c r="MQB4629" s="298"/>
      <c r="MQC4629" s="298"/>
      <c r="MQD4629" s="298"/>
      <c r="MQE4629" s="298"/>
      <c r="MQF4629" s="298"/>
      <c r="MQG4629" s="298"/>
      <c r="MQH4629" s="298"/>
      <c r="MQI4629" s="298"/>
      <c r="MQJ4629" s="298"/>
      <c r="MQK4629" s="298"/>
      <c r="MQL4629" s="298"/>
      <c r="MQM4629" s="298"/>
      <c r="MQN4629" s="298"/>
      <c r="MQO4629" s="298"/>
      <c r="MQP4629" s="298"/>
      <c r="MQQ4629" s="298"/>
      <c r="MQR4629" s="298"/>
      <c r="MQS4629" s="298"/>
      <c r="MQT4629" s="298"/>
      <c r="MQU4629" s="298"/>
      <c r="MQV4629" s="298"/>
      <c r="MQW4629" s="298"/>
      <c r="MQX4629" s="298"/>
      <c r="MQY4629" s="298"/>
      <c r="MQZ4629" s="298"/>
      <c r="MRA4629" s="298"/>
      <c r="MRB4629" s="298"/>
      <c r="MRC4629" s="298"/>
      <c r="MRD4629" s="298"/>
      <c r="MRE4629" s="298"/>
      <c r="MRF4629" s="298"/>
      <c r="MRG4629" s="298"/>
      <c r="MRH4629" s="298"/>
      <c r="MRI4629" s="298"/>
      <c r="MRJ4629" s="298"/>
      <c r="MRK4629" s="298"/>
      <c r="MRL4629" s="298"/>
      <c r="MRM4629" s="298"/>
      <c r="MRN4629" s="298"/>
      <c r="MRO4629" s="298"/>
      <c r="MRP4629" s="298"/>
      <c r="MRQ4629" s="298"/>
      <c r="MRR4629" s="298"/>
      <c r="MRS4629" s="298"/>
      <c r="MRT4629" s="298"/>
      <c r="MRU4629" s="298"/>
      <c r="MRV4629" s="298"/>
      <c r="MRW4629" s="298"/>
      <c r="MRX4629" s="298"/>
      <c r="MRY4629" s="298"/>
      <c r="MRZ4629" s="298"/>
      <c r="MSA4629" s="298"/>
      <c r="MSB4629" s="298"/>
      <c r="MSC4629" s="298"/>
      <c r="MSD4629" s="298"/>
      <c r="MSE4629" s="298"/>
      <c r="MSF4629" s="298"/>
      <c r="MSG4629" s="298"/>
      <c r="MSH4629" s="298"/>
      <c r="MSI4629" s="298"/>
      <c r="MSJ4629" s="298"/>
      <c r="MSK4629" s="298"/>
      <c r="MSL4629" s="298"/>
      <c r="MSM4629" s="298"/>
      <c r="MSN4629" s="298"/>
      <c r="MSO4629" s="298"/>
      <c r="MSP4629" s="298"/>
      <c r="MSQ4629" s="298"/>
      <c r="MSR4629" s="298"/>
      <c r="MSS4629" s="298"/>
      <c r="MST4629" s="298"/>
      <c r="MSU4629" s="298"/>
      <c r="MSV4629" s="298"/>
      <c r="MSW4629" s="298"/>
      <c r="MSX4629" s="298"/>
      <c r="MSY4629" s="298"/>
      <c r="MSZ4629" s="298"/>
      <c r="MTA4629" s="298"/>
      <c r="MTB4629" s="298"/>
      <c r="MTC4629" s="298"/>
      <c r="MTD4629" s="298"/>
      <c r="MTE4629" s="298"/>
      <c r="MTF4629" s="298"/>
      <c r="MTG4629" s="298"/>
      <c r="MTH4629" s="298"/>
      <c r="MTI4629" s="298"/>
      <c r="MTJ4629" s="298"/>
      <c r="MTK4629" s="298"/>
      <c r="MTL4629" s="298"/>
      <c r="MTM4629" s="298"/>
      <c r="MTN4629" s="298"/>
      <c r="MTO4629" s="298"/>
      <c r="MTP4629" s="298"/>
      <c r="MTQ4629" s="298"/>
      <c r="MTR4629" s="298"/>
      <c r="MTS4629" s="298"/>
      <c r="MTT4629" s="298"/>
      <c r="MTU4629" s="298"/>
      <c r="MTV4629" s="298"/>
      <c r="MTW4629" s="298"/>
      <c r="MTX4629" s="298"/>
      <c r="MTY4629" s="298"/>
      <c r="MTZ4629" s="298"/>
      <c r="MUA4629" s="298"/>
      <c r="MUB4629" s="298"/>
      <c r="MUC4629" s="298"/>
      <c r="MUD4629" s="298"/>
      <c r="MUE4629" s="298"/>
      <c r="MUF4629" s="298"/>
      <c r="MUG4629" s="298"/>
      <c r="MUH4629" s="298"/>
      <c r="MUI4629" s="298"/>
      <c r="MUJ4629" s="298"/>
      <c r="MUK4629" s="298"/>
      <c r="MUL4629" s="298"/>
      <c r="MUM4629" s="298"/>
      <c r="MUN4629" s="298"/>
      <c r="MUO4629" s="298"/>
      <c r="MUP4629" s="298"/>
      <c r="MUQ4629" s="298"/>
      <c r="MUR4629" s="298"/>
      <c r="MUS4629" s="298"/>
      <c r="MUT4629" s="298"/>
      <c r="MUU4629" s="298"/>
      <c r="MUV4629" s="298"/>
      <c r="MUW4629" s="298"/>
      <c r="MUX4629" s="298"/>
      <c r="MUY4629" s="298"/>
      <c r="MUZ4629" s="298"/>
      <c r="MVA4629" s="298"/>
      <c r="MVB4629" s="298"/>
      <c r="MVC4629" s="298"/>
      <c r="MVD4629" s="298"/>
      <c r="MVE4629" s="298"/>
      <c r="MVF4629" s="298"/>
      <c r="MVG4629" s="298"/>
      <c r="MVH4629" s="298"/>
      <c r="MVI4629" s="298"/>
      <c r="MVJ4629" s="298"/>
      <c r="MVK4629" s="298"/>
      <c r="MVL4629" s="298"/>
      <c r="MVM4629" s="298"/>
      <c r="MVN4629" s="298"/>
      <c r="MVO4629" s="298"/>
      <c r="MVP4629" s="298"/>
      <c r="MVQ4629" s="298"/>
      <c r="MVR4629" s="298"/>
      <c r="MVS4629" s="298"/>
      <c r="MVT4629" s="298"/>
      <c r="MVU4629" s="298"/>
      <c r="MVV4629" s="298"/>
      <c r="MVW4629" s="298"/>
      <c r="MVX4629" s="298"/>
      <c r="MVY4629" s="298"/>
      <c r="MVZ4629" s="298"/>
      <c r="MWA4629" s="298"/>
      <c r="MWB4629" s="298"/>
      <c r="MWC4629" s="298"/>
      <c r="MWD4629" s="298"/>
      <c r="MWE4629" s="298"/>
      <c r="MWF4629" s="298"/>
      <c r="MWG4629" s="298"/>
      <c r="MWH4629" s="298"/>
      <c r="MWI4629" s="298"/>
      <c r="MWJ4629" s="298"/>
      <c r="MWK4629" s="298"/>
      <c r="MWL4629" s="298"/>
      <c r="MWM4629" s="298"/>
      <c r="MWN4629" s="298"/>
      <c r="MWO4629" s="298"/>
      <c r="MWP4629" s="298"/>
      <c r="MWQ4629" s="298"/>
      <c r="MWR4629" s="298"/>
      <c r="MWS4629" s="298"/>
      <c r="MWT4629" s="298"/>
      <c r="MWU4629" s="298"/>
      <c r="MWV4629" s="298"/>
      <c r="MWW4629" s="298"/>
      <c r="MWX4629" s="298"/>
      <c r="MWY4629" s="298"/>
      <c r="MWZ4629" s="298"/>
      <c r="MXA4629" s="298"/>
      <c r="MXB4629" s="298"/>
      <c r="MXC4629" s="298"/>
      <c r="MXD4629" s="298"/>
      <c r="MXE4629" s="298"/>
      <c r="MXF4629" s="298"/>
      <c r="MXG4629" s="298"/>
      <c r="MXH4629" s="298"/>
      <c r="MXI4629" s="298"/>
      <c r="MXJ4629" s="298"/>
      <c r="MXK4629" s="298"/>
      <c r="MXL4629" s="298"/>
      <c r="MXM4629" s="298"/>
      <c r="MXN4629" s="298"/>
      <c r="MXO4629" s="298"/>
      <c r="MXP4629" s="298"/>
      <c r="MXQ4629" s="298"/>
      <c r="MXR4629" s="298"/>
      <c r="MXS4629" s="298"/>
      <c r="MXT4629" s="298"/>
      <c r="MXU4629" s="298"/>
      <c r="MXV4629" s="298"/>
      <c r="MXW4629" s="298"/>
      <c r="MXX4629" s="298"/>
      <c r="MXY4629" s="298"/>
      <c r="MXZ4629" s="298"/>
      <c r="MYA4629" s="298"/>
      <c r="MYB4629" s="298"/>
      <c r="MYC4629" s="298"/>
      <c r="MYD4629" s="298"/>
      <c r="MYE4629" s="298"/>
      <c r="MYF4629" s="298"/>
      <c r="MYG4629" s="298"/>
      <c r="MYH4629" s="298"/>
      <c r="MYI4629" s="298"/>
      <c r="MYJ4629" s="298"/>
      <c r="MYK4629" s="298"/>
      <c r="MYL4629" s="298"/>
      <c r="MYM4629" s="298"/>
      <c r="MYN4629" s="298"/>
      <c r="MYO4629" s="298"/>
      <c r="MYP4629" s="298"/>
      <c r="MYQ4629" s="298"/>
      <c r="MYR4629" s="298"/>
      <c r="MYS4629" s="298"/>
      <c r="MYT4629" s="298"/>
      <c r="MYU4629" s="298"/>
      <c r="MYV4629" s="298"/>
      <c r="MYW4629" s="298"/>
      <c r="MYX4629" s="298"/>
      <c r="MYY4629" s="298"/>
      <c r="MYZ4629" s="298"/>
      <c r="MZA4629" s="298"/>
      <c r="MZB4629" s="298"/>
      <c r="MZC4629" s="298"/>
      <c r="MZD4629" s="298"/>
      <c r="MZE4629" s="298"/>
      <c r="MZF4629" s="298"/>
      <c r="MZG4629" s="298"/>
      <c r="MZH4629" s="298"/>
      <c r="MZI4629" s="298"/>
      <c r="MZJ4629" s="298"/>
      <c r="MZK4629" s="298"/>
      <c r="MZL4629" s="298"/>
      <c r="MZM4629" s="298"/>
      <c r="MZN4629" s="298"/>
      <c r="MZO4629" s="298"/>
      <c r="MZP4629" s="298"/>
      <c r="MZQ4629" s="298"/>
      <c r="MZR4629" s="298"/>
      <c r="MZS4629" s="298"/>
      <c r="MZT4629" s="298"/>
      <c r="MZU4629" s="298"/>
      <c r="MZV4629" s="298"/>
      <c r="MZW4629" s="298"/>
      <c r="MZX4629" s="298"/>
      <c r="MZY4629" s="298"/>
      <c r="MZZ4629" s="298"/>
      <c r="NAA4629" s="298"/>
      <c r="NAB4629" s="298"/>
      <c r="NAC4629" s="298"/>
      <c r="NAD4629" s="298"/>
      <c r="NAE4629" s="298"/>
      <c r="NAF4629" s="298"/>
      <c r="NAG4629" s="298"/>
      <c r="NAH4629" s="298"/>
      <c r="NAI4629" s="298"/>
      <c r="NAJ4629" s="298"/>
      <c r="NAK4629" s="298"/>
      <c r="NAL4629" s="298"/>
      <c r="NAM4629" s="298"/>
      <c r="NAN4629" s="298"/>
      <c r="NAO4629" s="298"/>
      <c r="NAP4629" s="298"/>
      <c r="NAQ4629" s="298"/>
      <c r="NAR4629" s="298"/>
      <c r="NAS4629" s="298"/>
      <c r="NAT4629" s="298"/>
      <c r="NAU4629" s="298"/>
      <c r="NAV4629" s="298"/>
      <c r="NAW4629" s="298"/>
      <c r="NAX4629" s="298"/>
      <c r="NAY4629" s="298"/>
      <c r="NAZ4629" s="298"/>
      <c r="NBA4629" s="298"/>
      <c r="NBB4629" s="298"/>
      <c r="NBC4629" s="298"/>
      <c r="NBD4629" s="298"/>
      <c r="NBE4629" s="298"/>
      <c r="NBF4629" s="298"/>
      <c r="NBG4629" s="298"/>
      <c r="NBH4629" s="298"/>
      <c r="NBI4629" s="298"/>
      <c r="NBJ4629" s="298"/>
      <c r="NBK4629" s="298"/>
      <c r="NBL4629" s="298"/>
      <c r="NBM4629" s="298"/>
      <c r="NBN4629" s="298"/>
      <c r="NBO4629" s="298"/>
      <c r="NBP4629" s="298"/>
      <c r="NBQ4629" s="298"/>
      <c r="NBR4629" s="298"/>
      <c r="NBS4629" s="298"/>
      <c r="NBT4629" s="298"/>
      <c r="NBU4629" s="298"/>
      <c r="NBV4629" s="298"/>
      <c r="NBW4629" s="298"/>
      <c r="NBX4629" s="298"/>
      <c r="NBY4629" s="298"/>
      <c r="NBZ4629" s="298"/>
      <c r="NCA4629" s="298"/>
      <c r="NCB4629" s="298"/>
      <c r="NCC4629" s="298"/>
      <c r="NCD4629" s="298"/>
      <c r="NCE4629" s="298"/>
      <c r="NCF4629" s="298"/>
      <c r="NCG4629" s="298"/>
      <c r="NCH4629" s="298"/>
      <c r="NCI4629" s="298"/>
      <c r="NCJ4629" s="298"/>
      <c r="NCK4629" s="298"/>
      <c r="NCL4629" s="298"/>
      <c r="NCM4629" s="298"/>
      <c r="NCN4629" s="298"/>
      <c r="NCO4629" s="298"/>
      <c r="NCP4629" s="298"/>
      <c r="NCQ4629" s="298"/>
      <c r="NCR4629" s="298"/>
      <c r="NCS4629" s="298"/>
      <c r="NCT4629" s="298"/>
      <c r="NCU4629" s="298"/>
      <c r="NCV4629" s="298"/>
      <c r="NCW4629" s="298"/>
      <c r="NCX4629" s="298"/>
      <c r="NCY4629" s="298"/>
      <c r="NCZ4629" s="298"/>
      <c r="NDA4629" s="298"/>
      <c r="NDB4629" s="298"/>
      <c r="NDC4629" s="298"/>
      <c r="NDD4629" s="298"/>
      <c r="NDE4629" s="298"/>
      <c r="NDF4629" s="298"/>
      <c r="NDG4629" s="298"/>
      <c r="NDH4629" s="298"/>
      <c r="NDI4629" s="298"/>
      <c r="NDJ4629" s="298"/>
      <c r="NDK4629" s="298"/>
      <c r="NDL4629" s="298"/>
      <c r="NDM4629" s="298"/>
      <c r="NDN4629" s="298"/>
      <c r="NDO4629" s="298"/>
      <c r="NDP4629" s="298"/>
      <c r="NDQ4629" s="298"/>
      <c r="NDR4629" s="298"/>
      <c r="NDS4629" s="298"/>
      <c r="NDT4629" s="298"/>
      <c r="NDU4629" s="298"/>
      <c r="NDV4629" s="298"/>
      <c r="NDW4629" s="298"/>
      <c r="NDX4629" s="298"/>
      <c r="NDY4629" s="298"/>
      <c r="NDZ4629" s="298"/>
      <c r="NEA4629" s="298"/>
      <c r="NEB4629" s="298"/>
      <c r="NEC4629" s="298"/>
      <c r="NED4629" s="298"/>
      <c r="NEE4629" s="298"/>
      <c r="NEF4629" s="298"/>
      <c r="NEG4629" s="298"/>
      <c r="NEH4629" s="298"/>
      <c r="NEI4629" s="298"/>
      <c r="NEJ4629" s="298"/>
      <c r="NEK4629" s="298"/>
      <c r="NEL4629" s="298"/>
      <c r="NEM4629" s="298"/>
      <c r="NEN4629" s="298"/>
      <c r="NEO4629" s="298"/>
      <c r="NEP4629" s="298"/>
      <c r="NEQ4629" s="298"/>
      <c r="NER4629" s="298"/>
      <c r="NES4629" s="298"/>
      <c r="NET4629" s="298"/>
      <c r="NEU4629" s="298"/>
      <c r="NEV4629" s="298"/>
      <c r="NEW4629" s="298"/>
      <c r="NEX4629" s="298"/>
      <c r="NEY4629" s="298"/>
      <c r="NEZ4629" s="298"/>
      <c r="NFA4629" s="298"/>
      <c r="NFB4629" s="298"/>
      <c r="NFC4629" s="298"/>
      <c r="NFD4629" s="298"/>
      <c r="NFE4629" s="298"/>
      <c r="NFF4629" s="298"/>
      <c r="NFG4629" s="298"/>
      <c r="NFH4629" s="298"/>
      <c r="NFI4629" s="298"/>
      <c r="NFJ4629" s="298"/>
      <c r="NFK4629" s="298"/>
      <c r="NFL4629" s="298"/>
      <c r="NFM4629" s="298"/>
      <c r="NFN4629" s="298"/>
      <c r="NFO4629" s="298"/>
      <c r="NFP4629" s="298"/>
      <c r="NFQ4629" s="298"/>
      <c r="NFR4629" s="298"/>
      <c r="NFS4629" s="298"/>
      <c r="NFT4629" s="298"/>
      <c r="NFU4629" s="298"/>
      <c r="NFV4629" s="298"/>
      <c r="NFW4629" s="298"/>
      <c r="NFX4629" s="298"/>
      <c r="NFY4629" s="298"/>
      <c r="NFZ4629" s="298"/>
      <c r="NGA4629" s="298"/>
      <c r="NGB4629" s="298"/>
      <c r="NGC4629" s="298"/>
      <c r="NGD4629" s="298"/>
      <c r="NGE4629" s="298"/>
      <c r="NGF4629" s="298"/>
      <c r="NGG4629" s="298"/>
      <c r="NGH4629" s="298"/>
      <c r="NGI4629" s="298"/>
      <c r="NGJ4629" s="298"/>
      <c r="NGK4629" s="298"/>
      <c r="NGL4629" s="298"/>
      <c r="NGM4629" s="298"/>
      <c r="NGN4629" s="298"/>
      <c r="NGO4629" s="298"/>
      <c r="NGP4629" s="298"/>
      <c r="NGQ4629" s="298"/>
      <c r="NGR4629" s="298"/>
      <c r="NGS4629" s="298"/>
      <c r="NGT4629" s="298"/>
      <c r="NGU4629" s="298"/>
      <c r="NGV4629" s="298"/>
      <c r="NGW4629" s="298"/>
      <c r="NGX4629" s="298"/>
      <c r="NGY4629" s="298"/>
      <c r="NGZ4629" s="298"/>
      <c r="NHA4629" s="298"/>
      <c r="NHB4629" s="298"/>
      <c r="NHC4629" s="298"/>
      <c r="NHD4629" s="298"/>
      <c r="NHE4629" s="298"/>
      <c r="NHF4629" s="298"/>
      <c r="NHG4629" s="298"/>
      <c r="NHH4629" s="298"/>
      <c r="NHI4629" s="298"/>
      <c r="NHJ4629" s="298"/>
      <c r="NHK4629" s="298"/>
      <c r="NHL4629" s="298"/>
      <c r="NHM4629" s="298"/>
      <c r="NHN4629" s="298"/>
      <c r="NHO4629" s="298"/>
      <c r="NHP4629" s="298"/>
      <c r="NHQ4629" s="298"/>
      <c r="NHR4629" s="298"/>
      <c r="NHS4629" s="298"/>
      <c r="NHT4629" s="298"/>
      <c r="NHU4629" s="298"/>
      <c r="NHV4629" s="298"/>
      <c r="NHW4629" s="298"/>
      <c r="NHX4629" s="298"/>
      <c r="NHY4629" s="298"/>
      <c r="NHZ4629" s="298"/>
      <c r="NIA4629" s="298"/>
      <c r="NIB4629" s="298"/>
      <c r="NIC4629" s="298"/>
      <c r="NID4629" s="298"/>
      <c r="NIE4629" s="298"/>
      <c r="NIF4629" s="298"/>
      <c r="NIG4629" s="298"/>
      <c r="NIH4629" s="298"/>
      <c r="NII4629" s="298"/>
      <c r="NIJ4629" s="298"/>
      <c r="NIK4629" s="298"/>
      <c r="NIL4629" s="298"/>
      <c r="NIM4629" s="298"/>
      <c r="NIN4629" s="298"/>
      <c r="NIO4629" s="298"/>
      <c r="NIP4629" s="298"/>
      <c r="NIQ4629" s="298"/>
      <c r="NIR4629" s="298"/>
      <c r="NIS4629" s="298"/>
      <c r="NIT4629" s="298"/>
      <c r="NIU4629" s="298"/>
      <c r="NIV4629" s="298"/>
      <c r="NIW4629" s="298"/>
      <c r="NIX4629" s="298"/>
      <c r="NIY4629" s="298"/>
      <c r="NIZ4629" s="298"/>
      <c r="NJA4629" s="298"/>
      <c r="NJB4629" s="298"/>
      <c r="NJC4629" s="298"/>
      <c r="NJD4629" s="298"/>
      <c r="NJE4629" s="298"/>
      <c r="NJF4629" s="298"/>
      <c r="NJG4629" s="298"/>
      <c r="NJH4629" s="298"/>
      <c r="NJI4629" s="298"/>
      <c r="NJJ4629" s="298"/>
      <c r="NJK4629" s="298"/>
      <c r="NJL4629" s="298"/>
      <c r="NJM4629" s="298"/>
      <c r="NJN4629" s="298"/>
      <c r="NJO4629" s="298"/>
      <c r="NJP4629" s="298"/>
      <c r="NJQ4629" s="298"/>
      <c r="NJR4629" s="298"/>
      <c r="NJS4629" s="298"/>
      <c r="NJT4629" s="298"/>
      <c r="NJU4629" s="298"/>
      <c r="NJV4629" s="298"/>
      <c r="NJW4629" s="298"/>
      <c r="NJX4629" s="298"/>
      <c r="NJY4629" s="298"/>
      <c r="NJZ4629" s="298"/>
      <c r="NKA4629" s="298"/>
      <c r="NKB4629" s="298"/>
      <c r="NKC4629" s="298"/>
      <c r="NKD4629" s="298"/>
      <c r="NKE4629" s="298"/>
      <c r="NKF4629" s="298"/>
      <c r="NKG4629" s="298"/>
      <c r="NKH4629" s="298"/>
      <c r="NKI4629" s="298"/>
      <c r="NKJ4629" s="298"/>
      <c r="NKK4629" s="298"/>
      <c r="NKL4629" s="298"/>
      <c r="NKM4629" s="298"/>
      <c r="NKN4629" s="298"/>
      <c r="NKO4629" s="298"/>
      <c r="NKP4629" s="298"/>
      <c r="NKQ4629" s="298"/>
      <c r="NKR4629" s="298"/>
      <c r="NKS4629" s="298"/>
      <c r="NKT4629" s="298"/>
      <c r="NKU4629" s="298"/>
      <c r="NKV4629" s="298"/>
      <c r="NKW4629" s="298"/>
      <c r="NKX4629" s="298"/>
      <c r="NKY4629" s="298"/>
      <c r="NKZ4629" s="298"/>
      <c r="NLA4629" s="298"/>
      <c r="NLB4629" s="298"/>
      <c r="NLC4629" s="298"/>
      <c r="NLD4629" s="298"/>
      <c r="NLE4629" s="298"/>
      <c r="NLF4629" s="298"/>
      <c r="NLG4629" s="298"/>
      <c r="NLH4629" s="298"/>
      <c r="NLI4629" s="298"/>
      <c r="NLJ4629" s="298"/>
      <c r="NLK4629" s="298"/>
      <c r="NLL4629" s="298"/>
      <c r="NLM4629" s="298"/>
      <c r="NLN4629" s="298"/>
      <c r="NLO4629" s="298"/>
      <c r="NLP4629" s="298"/>
      <c r="NLQ4629" s="298"/>
      <c r="NLR4629" s="298"/>
      <c r="NLS4629" s="298"/>
      <c r="NLT4629" s="298"/>
      <c r="NLU4629" s="298"/>
      <c r="NLV4629" s="298"/>
      <c r="NLW4629" s="298"/>
      <c r="NLX4629" s="298"/>
      <c r="NLY4629" s="298"/>
      <c r="NLZ4629" s="298"/>
      <c r="NMA4629" s="298"/>
      <c r="NMB4629" s="298"/>
      <c r="NMC4629" s="298"/>
      <c r="NMD4629" s="298"/>
      <c r="NME4629" s="298"/>
      <c r="NMF4629" s="298"/>
      <c r="NMG4629" s="298"/>
      <c r="NMH4629" s="298"/>
      <c r="NMI4629" s="298"/>
      <c r="NMJ4629" s="298"/>
      <c r="NMK4629" s="298"/>
      <c r="NML4629" s="298"/>
      <c r="NMM4629" s="298"/>
      <c r="NMN4629" s="298"/>
      <c r="NMO4629" s="298"/>
      <c r="NMP4629" s="298"/>
      <c r="NMQ4629" s="298"/>
      <c r="NMR4629" s="298"/>
      <c r="NMS4629" s="298"/>
      <c r="NMT4629" s="298"/>
      <c r="NMU4629" s="298"/>
      <c r="NMV4629" s="298"/>
      <c r="NMW4629" s="298"/>
      <c r="NMX4629" s="298"/>
      <c r="NMY4629" s="298"/>
      <c r="NMZ4629" s="298"/>
      <c r="NNA4629" s="298"/>
      <c r="NNB4629" s="298"/>
      <c r="NNC4629" s="298"/>
      <c r="NND4629" s="298"/>
      <c r="NNE4629" s="298"/>
      <c r="NNF4629" s="298"/>
      <c r="NNG4629" s="298"/>
      <c r="NNH4629" s="298"/>
      <c r="NNI4629" s="298"/>
      <c r="NNJ4629" s="298"/>
      <c r="NNK4629" s="298"/>
      <c r="NNL4629" s="298"/>
      <c r="NNM4629" s="298"/>
      <c r="NNN4629" s="298"/>
      <c r="NNO4629" s="298"/>
      <c r="NNP4629" s="298"/>
      <c r="NNQ4629" s="298"/>
      <c r="NNR4629" s="298"/>
      <c r="NNS4629" s="298"/>
      <c r="NNT4629" s="298"/>
      <c r="NNU4629" s="298"/>
      <c r="NNV4629" s="298"/>
      <c r="NNW4629" s="298"/>
      <c r="NNX4629" s="298"/>
      <c r="NNY4629" s="298"/>
      <c r="NNZ4629" s="298"/>
      <c r="NOA4629" s="298"/>
      <c r="NOB4629" s="298"/>
      <c r="NOC4629" s="298"/>
      <c r="NOD4629" s="298"/>
      <c r="NOE4629" s="298"/>
      <c r="NOF4629" s="298"/>
      <c r="NOG4629" s="298"/>
      <c r="NOH4629" s="298"/>
      <c r="NOI4629" s="298"/>
      <c r="NOJ4629" s="298"/>
      <c r="NOK4629" s="298"/>
      <c r="NOL4629" s="298"/>
      <c r="NOM4629" s="298"/>
      <c r="NON4629" s="298"/>
      <c r="NOO4629" s="298"/>
      <c r="NOP4629" s="298"/>
      <c r="NOQ4629" s="298"/>
      <c r="NOR4629" s="298"/>
      <c r="NOS4629" s="298"/>
      <c r="NOT4629" s="298"/>
      <c r="NOU4629" s="298"/>
      <c r="NOV4629" s="298"/>
      <c r="NOW4629" s="298"/>
      <c r="NOX4629" s="298"/>
      <c r="NOY4629" s="298"/>
      <c r="NOZ4629" s="298"/>
      <c r="NPA4629" s="298"/>
      <c r="NPB4629" s="298"/>
      <c r="NPC4629" s="298"/>
      <c r="NPD4629" s="298"/>
      <c r="NPE4629" s="298"/>
      <c r="NPF4629" s="298"/>
      <c r="NPG4629" s="298"/>
      <c r="NPH4629" s="298"/>
      <c r="NPI4629" s="298"/>
      <c r="NPJ4629" s="298"/>
      <c r="NPK4629" s="298"/>
      <c r="NPL4629" s="298"/>
      <c r="NPM4629" s="298"/>
      <c r="NPN4629" s="298"/>
      <c r="NPO4629" s="298"/>
      <c r="NPP4629" s="298"/>
      <c r="NPQ4629" s="298"/>
      <c r="NPR4629" s="298"/>
      <c r="NPS4629" s="298"/>
      <c r="NPT4629" s="298"/>
      <c r="NPU4629" s="298"/>
      <c r="NPV4629" s="298"/>
      <c r="NPW4629" s="298"/>
      <c r="NPX4629" s="298"/>
      <c r="NPY4629" s="298"/>
      <c r="NPZ4629" s="298"/>
      <c r="NQA4629" s="298"/>
      <c r="NQB4629" s="298"/>
      <c r="NQC4629" s="298"/>
      <c r="NQD4629" s="298"/>
      <c r="NQE4629" s="298"/>
      <c r="NQF4629" s="298"/>
      <c r="NQG4629" s="298"/>
      <c r="NQH4629" s="298"/>
      <c r="NQI4629" s="298"/>
      <c r="NQJ4629" s="298"/>
      <c r="NQK4629" s="298"/>
      <c r="NQL4629" s="298"/>
      <c r="NQM4629" s="298"/>
      <c r="NQN4629" s="298"/>
      <c r="NQO4629" s="298"/>
      <c r="NQP4629" s="298"/>
      <c r="NQQ4629" s="298"/>
      <c r="NQR4629" s="298"/>
      <c r="NQS4629" s="298"/>
      <c r="NQT4629" s="298"/>
      <c r="NQU4629" s="298"/>
      <c r="NQV4629" s="298"/>
      <c r="NQW4629" s="298"/>
      <c r="NQX4629" s="298"/>
      <c r="NQY4629" s="298"/>
      <c r="NQZ4629" s="298"/>
      <c r="NRA4629" s="298"/>
      <c r="NRB4629" s="298"/>
      <c r="NRC4629" s="298"/>
      <c r="NRD4629" s="298"/>
      <c r="NRE4629" s="298"/>
      <c r="NRF4629" s="298"/>
      <c r="NRG4629" s="298"/>
      <c r="NRH4629" s="298"/>
      <c r="NRI4629" s="298"/>
      <c r="NRJ4629" s="298"/>
      <c r="NRK4629" s="298"/>
      <c r="NRL4629" s="298"/>
      <c r="NRM4629" s="298"/>
      <c r="NRN4629" s="298"/>
      <c r="NRO4629" s="298"/>
      <c r="NRP4629" s="298"/>
      <c r="NRQ4629" s="298"/>
      <c r="NRR4629" s="298"/>
      <c r="NRS4629" s="298"/>
      <c r="NRT4629" s="298"/>
      <c r="NRU4629" s="298"/>
      <c r="NRV4629" s="298"/>
      <c r="NRW4629" s="298"/>
      <c r="NRX4629" s="298"/>
      <c r="NRY4629" s="298"/>
      <c r="NRZ4629" s="298"/>
      <c r="NSA4629" s="298"/>
      <c r="NSB4629" s="298"/>
      <c r="NSC4629" s="298"/>
      <c r="NSD4629" s="298"/>
      <c r="NSE4629" s="298"/>
      <c r="NSF4629" s="298"/>
      <c r="NSG4629" s="298"/>
      <c r="NSH4629" s="298"/>
      <c r="NSI4629" s="298"/>
      <c r="NSJ4629" s="298"/>
      <c r="NSK4629" s="298"/>
      <c r="NSL4629" s="298"/>
      <c r="NSM4629" s="298"/>
      <c r="NSN4629" s="298"/>
      <c r="NSO4629" s="298"/>
      <c r="NSP4629" s="298"/>
      <c r="NSQ4629" s="298"/>
      <c r="NSR4629" s="298"/>
      <c r="NSS4629" s="298"/>
      <c r="NST4629" s="298"/>
      <c r="NSU4629" s="298"/>
      <c r="NSV4629" s="298"/>
      <c r="NSW4629" s="298"/>
      <c r="NSX4629" s="298"/>
      <c r="NSY4629" s="298"/>
      <c r="NSZ4629" s="298"/>
      <c r="NTA4629" s="298"/>
      <c r="NTB4629" s="298"/>
      <c r="NTC4629" s="298"/>
      <c r="NTD4629" s="298"/>
      <c r="NTE4629" s="298"/>
      <c r="NTF4629" s="298"/>
      <c r="NTG4629" s="298"/>
      <c r="NTH4629" s="298"/>
      <c r="NTI4629" s="298"/>
      <c r="NTJ4629" s="298"/>
      <c r="NTK4629" s="298"/>
      <c r="NTL4629" s="298"/>
      <c r="NTM4629" s="298"/>
      <c r="NTN4629" s="298"/>
      <c r="NTO4629" s="298"/>
      <c r="NTP4629" s="298"/>
      <c r="NTQ4629" s="298"/>
      <c r="NTR4629" s="298"/>
      <c r="NTS4629" s="298"/>
      <c r="NTT4629" s="298"/>
      <c r="NTU4629" s="298"/>
      <c r="NTV4629" s="298"/>
      <c r="NTW4629" s="298"/>
      <c r="NTX4629" s="298"/>
      <c r="NTY4629" s="298"/>
      <c r="NTZ4629" s="298"/>
      <c r="NUA4629" s="298"/>
      <c r="NUB4629" s="298"/>
      <c r="NUC4629" s="298"/>
      <c r="NUD4629" s="298"/>
      <c r="NUE4629" s="298"/>
      <c r="NUF4629" s="298"/>
      <c r="NUG4629" s="298"/>
      <c r="NUH4629" s="298"/>
      <c r="NUI4629" s="298"/>
      <c r="NUJ4629" s="298"/>
      <c r="NUK4629" s="298"/>
      <c r="NUL4629" s="298"/>
      <c r="NUM4629" s="298"/>
      <c r="NUN4629" s="298"/>
      <c r="NUO4629" s="298"/>
      <c r="NUP4629" s="298"/>
      <c r="NUQ4629" s="298"/>
      <c r="NUR4629" s="298"/>
      <c r="NUS4629" s="298"/>
      <c r="NUT4629" s="298"/>
      <c r="NUU4629" s="298"/>
      <c r="NUV4629" s="298"/>
      <c r="NUW4629" s="298"/>
      <c r="NUX4629" s="298"/>
      <c r="NUY4629" s="298"/>
      <c r="NUZ4629" s="298"/>
      <c r="NVA4629" s="298"/>
      <c r="NVB4629" s="298"/>
      <c r="NVC4629" s="298"/>
      <c r="NVD4629" s="298"/>
      <c r="NVE4629" s="298"/>
      <c r="NVF4629" s="298"/>
      <c r="NVG4629" s="298"/>
      <c r="NVH4629" s="298"/>
      <c r="NVI4629" s="298"/>
      <c r="NVJ4629" s="298"/>
      <c r="NVK4629" s="298"/>
      <c r="NVL4629" s="298"/>
      <c r="NVM4629" s="298"/>
      <c r="NVN4629" s="298"/>
      <c r="NVO4629" s="298"/>
      <c r="NVP4629" s="298"/>
      <c r="NVQ4629" s="298"/>
      <c r="NVR4629" s="298"/>
      <c r="NVS4629" s="298"/>
      <c r="NVT4629" s="298"/>
      <c r="NVU4629" s="298"/>
      <c r="NVV4629" s="298"/>
      <c r="NVW4629" s="298"/>
      <c r="NVX4629" s="298"/>
      <c r="NVY4629" s="298"/>
      <c r="NVZ4629" s="298"/>
      <c r="NWA4629" s="298"/>
      <c r="NWB4629" s="298"/>
      <c r="NWC4629" s="298"/>
      <c r="NWD4629" s="298"/>
      <c r="NWE4629" s="298"/>
      <c r="NWF4629" s="298"/>
      <c r="NWG4629" s="298"/>
      <c r="NWH4629" s="298"/>
      <c r="NWI4629" s="298"/>
      <c r="NWJ4629" s="298"/>
      <c r="NWK4629" s="298"/>
      <c r="NWL4629" s="298"/>
      <c r="NWM4629" s="298"/>
      <c r="NWN4629" s="298"/>
      <c r="NWO4629" s="298"/>
      <c r="NWP4629" s="298"/>
      <c r="NWQ4629" s="298"/>
      <c r="NWR4629" s="298"/>
      <c r="NWS4629" s="298"/>
      <c r="NWT4629" s="298"/>
      <c r="NWU4629" s="298"/>
      <c r="NWV4629" s="298"/>
      <c r="NWW4629" s="298"/>
      <c r="NWX4629" s="298"/>
      <c r="NWY4629" s="298"/>
      <c r="NWZ4629" s="298"/>
      <c r="NXA4629" s="298"/>
      <c r="NXB4629" s="298"/>
      <c r="NXC4629" s="298"/>
      <c r="NXD4629" s="298"/>
      <c r="NXE4629" s="298"/>
      <c r="NXF4629" s="298"/>
      <c r="NXG4629" s="298"/>
      <c r="NXH4629" s="298"/>
      <c r="NXI4629" s="298"/>
      <c r="NXJ4629" s="298"/>
      <c r="NXK4629" s="298"/>
      <c r="NXL4629" s="298"/>
      <c r="NXM4629" s="298"/>
      <c r="NXN4629" s="298"/>
      <c r="NXO4629" s="298"/>
      <c r="NXP4629" s="298"/>
      <c r="NXQ4629" s="298"/>
      <c r="NXR4629" s="298"/>
      <c r="NXS4629" s="298"/>
      <c r="NXT4629" s="298"/>
      <c r="NXU4629" s="298"/>
      <c r="NXV4629" s="298"/>
      <c r="NXW4629" s="298"/>
      <c r="NXX4629" s="298"/>
      <c r="NXY4629" s="298"/>
      <c r="NXZ4629" s="298"/>
      <c r="NYA4629" s="298"/>
      <c r="NYB4629" s="298"/>
      <c r="NYC4629" s="298"/>
      <c r="NYD4629" s="298"/>
      <c r="NYE4629" s="298"/>
      <c r="NYF4629" s="298"/>
      <c r="NYG4629" s="298"/>
      <c r="NYH4629" s="298"/>
      <c r="NYI4629" s="298"/>
      <c r="NYJ4629" s="298"/>
      <c r="NYK4629" s="298"/>
      <c r="NYL4629" s="298"/>
      <c r="NYM4629" s="298"/>
      <c r="NYN4629" s="298"/>
      <c r="NYO4629" s="298"/>
      <c r="NYP4629" s="298"/>
      <c r="NYQ4629" s="298"/>
      <c r="NYR4629" s="298"/>
      <c r="NYS4629" s="298"/>
      <c r="NYT4629" s="298"/>
      <c r="NYU4629" s="298"/>
      <c r="NYV4629" s="298"/>
      <c r="NYW4629" s="298"/>
      <c r="NYX4629" s="298"/>
      <c r="NYY4629" s="298"/>
      <c r="NYZ4629" s="298"/>
      <c r="NZA4629" s="298"/>
      <c r="NZB4629" s="298"/>
      <c r="NZC4629" s="298"/>
      <c r="NZD4629" s="298"/>
      <c r="NZE4629" s="298"/>
      <c r="NZF4629" s="298"/>
      <c r="NZG4629" s="298"/>
      <c r="NZH4629" s="298"/>
      <c r="NZI4629" s="298"/>
      <c r="NZJ4629" s="298"/>
      <c r="NZK4629" s="298"/>
      <c r="NZL4629" s="298"/>
      <c r="NZM4629" s="298"/>
      <c r="NZN4629" s="298"/>
      <c r="NZO4629" s="298"/>
      <c r="NZP4629" s="298"/>
      <c r="NZQ4629" s="298"/>
      <c r="NZR4629" s="298"/>
      <c r="NZS4629" s="298"/>
      <c r="NZT4629" s="298"/>
      <c r="NZU4629" s="298"/>
      <c r="NZV4629" s="298"/>
      <c r="NZW4629" s="298"/>
      <c r="NZX4629" s="298"/>
      <c r="NZY4629" s="298"/>
      <c r="NZZ4629" s="298"/>
      <c r="OAA4629" s="298"/>
      <c r="OAB4629" s="298"/>
      <c r="OAC4629" s="298"/>
      <c r="OAD4629" s="298"/>
      <c r="OAE4629" s="298"/>
      <c r="OAF4629" s="298"/>
      <c r="OAG4629" s="298"/>
      <c r="OAH4629" s="298"/>
      <c r="OAI4629" s="298"/>
      <c r="OAJ4629" s="298"/>
      <c r="OAK4629" s="298"/>
      <c r="OAL4629" s="298"/>
      <c r="OAM4629" s="298"/>
      <c r="OAN4629" s="298"/>
      <c r="OAO4629" s="298"/>
      <c r="OAP4629" s="298"/>
      <c r="OAQ4629" s="298"/>
      <c r="OAR4629" s="298"/>
      <c r="OAS4629" s="298"/>
      <c r="OAT4629" s="298"/>
      <c r="OAU4629" s="298"/>
      <c r="OAV4629" s="298"/>
      <c r="OAW4629" s="298"/>
      <c r="OAX4629" s="298"/>
      <c r="OAY4629" s="298"/>
      <c r="OAZ4629" s="298"/>
      <c r="OBA4629" s="298"/>
      <c r="OBB4629" s="298"/>
      <c r="OBC4629" s="298"/>
      <c r="OBD4629" s="298"/>
      <c r="OBE4629" s="298"/>
      <c r="OBF4629" s="298"/>
      <c r="OBG4629" s="298"/>
      <c r="OBH4629" s="298"/>
      <c r="OBI4629" s="298"/>
      <c r="OBJ4629" s="298"/>
      <c r="OBK4629" s="298"/>
      <c r="OBL4629" s="298"/>
      <c r="OBM4629" s="298"/>
      <c r="OBN4629" s="298"/>
      <c r="OBO4629" s="298"/>
      <c r="OBP4629" s="298"/>
      <c r="OBQ4629" s="298"/>
      <c r="OBR4629" s="298"/>
      <c r="OBS4629" s="298"/>
      <c r="OBT4629" s="298"/>
      <c r="OBU4629" s="298"/>
      <c r="OBV4629" s="298"/>
      <c r="OBW4629" s="298"/>
      <c r="OBX4629" s="298"/>
      <c r="OBY4629" s="298"/>
      <c r="OBZ4629" s="298"/>
      <c r="OCA4629" s="298"/>
      <c r="OCB4629" s="298"/>
      <c r="OCC4629" s="298"/>
      <c r="OCD4629" s="298"/>
      <c r="OCE4629" s="298"/>
      <c r="OCF4629" s="298"/>
      <c r="OCG4629" s="298"/>
      <c r="OCH4629" s="298"/>
      <c r="OCI4629" s="298"/>
      <c r="OCJ4629" s="298"/>
      <c r="OCK4629" s="298"/>
      <c r="OCL4629" s="298"/>
      <c r="OCM4629" s="298"/>
      <c r="OCN4629" s="298"/>
      <c r="OCO4629" s="298"/>
      <c r="OCP4629" s="298"/>
      <c r="OCQ4629" s="298"/>
      <c r="OCR4629" s="298"/>
      <c r="OCS4629" s="298"/>
      <c r="OCT4629" s="298"/>
      <c r="OCU4629" s="298"/>
      <c r="OCV4629" s="298"/>
      <c r="OCW4629" s="298"/>
      <c r="OCX4629" s="298"/>
      <c r="OCY4629" s="298"/>
      <c r="OCZ4629" s="298"/>
      <c r="ODA4629" s="298"/>
      <c r="ODB4629" s="298"/>
      <c r="ODC4629" s="298"/>
      <c r="ODD4629" s="298"/>
      <c r="ODE4629" s="298"/>
      <c r="ODF4629" s="298"/>
      <c r="ODG4629" s="298"/>
      <c r="ODH4629" s="298"/>
      <c r="ODI4629" s="298"/>
      <c r="ODJ4629" s="298"/>
      <c r="ODK4629" s="298"/>
      <c r="ODL4629" s="298"/>
      <c r="ODM4629" s="298"/>
      <c r="ODN4629" s="298"/>
      <c r="ODO4629" s="298"/>
      <c r="ODP4629" s="298"/>
      <c r="ODQ4629" s="298"/>
      <c r="ODR4629" s="298"/>
      <c r="ODS4629" s="298"/>
      <c r="ODT4629" s="298"/>
      <c r="ODU4629" s="298"/>
      <c r="ODV4629" s="298"/>
      <c r="ODW4629" s="298"/>
      <c r="ODX4629" s="298"/>
      <c r="ODY4629" s="298"/>
      <c r="ODZ4629" s="298"/>
      <c r="OEA4629" s="298"/>
      <c r="OEB4629" s="298"/>
      <c r="OEC4629" s="298"/>
      <c r="OED4629" s="298"/>
      <c r="OEE4629" s="298"/>
      <c r="OEF4629" s="298"/>
      <c r="OEG4629" s="298"/>
      <c r="OEH4629" s="298"/>
      <c r="OEI4629" s="298"/>
      <c r="OEJ4629" s="298"/>
      <c r="OEK4629" s="298"/>
      <c r="OEL4629" s="298"/>
      <c r="OEM4629" s="298"/>
      <c r="OEN4629" s="298"/>
      <c r="OEO4629" s="298"/>
      <c r="OEP4629" s="298"/>
      <c r="OEQ4629" s="298"/>
      <c r="OER4629" s="298"/>
      <c r="OES4629" s="298"/>
      <c r="OET4629" s="298"/>
      <c r="OEU4629" s="298"/>
      <c r="OEV4629" s="298"/>
      <c r="OEW4629" s="298"/>
      <c r="OEX4629" s="298"/>
      <c r="OEY4629" s="298"/>
      <c r="OEZ4629" s="298"/>
      <c r="OFA4629" s="298"/>
      <c r="OFB4629" s="298"/>
      <c r="OFC4629" s="298"/>
      <c r="OFD4629" s="298"/>
      <c r="OFE4629" s="298"/>
      <c r="OFF4629" s="298"/>
      <c r="OFG4629" s="298"/>
      <c r="OFH4629" s="298"/>
      <c r="OFI4629" s="298"/>
      <c r="OFJ4629" s="298"/>
      <c r="OFK4629" s="298"/>
      <c r="OFL4629" s="298"/>
      <c r="OFM4629" s="298"/>
      <c r="OFN4629" s="298"/>
      <c r="OFO4629" s="298"/>
      <c r="OFP4629" s="298"/>
      <c r="OFQ4629" s="298"/>
      <c r="OFR4629" s="298"/>
      <c r="OFS4629" s="298"/>
      <c r="OFT4629" s="298"/>
      <c r="OFU4629" s="298"/>
      <c r="OFV4629" s="298"/>
      <c r="OFW4629" s="298"/>
      <c r="OFX4629" s="298"/>
      <c r="OFY4629" s="298"/>
      <c r="OFZ4629" s="298"/>
      <c r="OGA4629" s="298"/>
      <c r="OGB4629" s="298"/>
      <c r="OGC4629" s="298"/>
      <c r="OGD4629" s="298"/>
      <c r="OGE4629" s="298"/>
      <c r="OGF4629" s="298"/>
      <c r="OGG4629" s="298"/>
      <c r="OGH4629" s="298"/>
      <c r="OGI4629" s="298"/>
      <c r="OGJ4629" s="298"/>
      <c r="OGK4629" s="298"/>
      <c r="OGL4629" s="298"/>
      <c r="OGM4629" s="298"/>
      <c r="OGN4629" s="298"/>
      <c r="OGO4629" s="298"/>
      <c r="OGP4629" s="298"/>
      <c r="OGQ4629" s="298"/>
      <c r="OGR4629" s="298"/>
      <c r="OGS4629" s="298"/>
      <c r="OGT4629" s="298"/>
      <c r="OGU4629" s="298"/>
      <c r="OGV4629" s="298"/>
      <c r="OGW4629" s="298"/>
      <c r="OGX4629" s="298"/>
      <c r="OGY4629" s="298"/>
      <c r="OGZ4629" s="298"/>
      <c r="OHA4629" s="298"/>
      <c r="OHB4629" s="298"/>
      <c r="OHC4629" s="298"/>
      <c r="OHD4629" s="298"/>
      <c r="OHE4629" s="298"/>
      <c r="OHF4629" s="298"/>
      <c r="OHG4629" s="298"/>
      <c r="OHH4629" s="298"/>
      <c r="OHI4629" s="298"/>
      <c r="OHJ4629" s="298"/>
      <c r="OHK4629" s="298"/>
      <c r="OHL4629" s="298"/>
      <c r="OHM4629" s="298"/>
      <c r="OHN4629" s="298"/>
      <c r="OHO4629" s="298"/>
      <c r="OHP4629" s="298"/>
      <c r="OHQ4629" s="298"/>
      <c r="OHR4629" s="298"/>
      <c r="OHS4629" s="298"/>
      <c r="OHT4629" s="298"/>
      <c r="OHU4629" s="298"/>
      <c r="OHV4629" s="298"/>
      <c r="OHW4629" s="298"/>
      <c r="OHX4629" s="298"/>
      <c r="OHY4629" s="298"/>
      <c r="OHZ4629" s="298"/>
      <c r="OIA4629" s="298"/>
      <c r="OIB4629" s="298"/>
      <c r="OIC4629" s="298"/>
      <c r="OID4629" s="298"/>
      <c r="OIE4629" s="298"/>
      <c r="OIF4629" s="298"/>
      <c r="OIG4629" s="298"/>
      <c r="OIH4629" s="298"/>
      <c r="OII4629" s="298"/>
      <c r="OIJ4629" s="298"/>
      <c r="OIK4629" s="298"/>
      <c r="OIL4629" s="298"/>
      <c r="OIM4629" s="298"/>
      <c r="OIN4629" s="298"/>
      <c r="OIO4629" s="298"/>
      <c r="OIP4629" s="298"/>
      <c r="OIQ4629" s="298"/>
      <c r="OIR4629" s="298"/>
      <c r="OIS4629" s="298"/>
      <c r="OIT4629" s="298"/>
      <c r="OIU4629" s="298"/>
      <c r="OIV4629" s="298"/>
      <c r="OIW4629" s="298"/>
      <c r="OIX4629" s="298"/>
      <c r="OIY4629" s="298"/>
      <c r="OIZ4629" s="298"/>
      <c r="OJA4629" s="298"/>
      <c r="OJB4629" s="298"/>
      <c r="OJC4629" s="298"/>
      <c r="OJD4629" s="298"/>
      <c r="OJE4629" s="298"/>
      <c r="OJF4629" s="298"/>
      <c r="OJG4629" s="298"/>
      <c r="OJH4629" s="298"/>
      <c r="OJI4629" s="298"/>
      <c r="OJJ4629" s="298"/>
      <c r="OJK4629" s="298"/>
      <c r="OJL4629" s="298"/>
      <c r="OJM4629" s="298"/>
      <c r="OJN4629" s="298"/>
      <c r="OJO4629" s="298"/>
      <c r="OJP4629" s="298"/>
      <c r="OJQ4629" s="298"/>
      <c r="OJR4629" s="298"/>
      <c r="OJS4629" s="298"/>
      <c r="OJT4629" s="298"/>
      <c r="OJU4629" s="298"/>
      <c r="OJV4629" s="298"/>
      <c r="OJW4629" s="298"/>
      <c r="OJX4629" s="298"/>
      <c r="OJY4629" s="298"/>
      <c r="OJZ4629" s="298"/>
      <c r="OKA4629" s="298"/>
      <c r="OKB4629" s="298"/>
      <c r="OKC4629" s="298"/>
      <c r="OKD4629" s="298"/>
      <c r="OKE4629" s="298"/>
      <c r="OKF4629" s="298"/>
      <c r="OKG4629" s="298"/>
      <c r="OKH4629" s="298"/>
      <c r="OKI4629" s="298"/>
      <c r="OKJ4629" s="298"/>
      <c r="OKK4629" s="298"/>
      <c r="OKL4629" s="298"/>
      <c r="OKM4629" s="298"/>
      <c r="OKN4629" s="298"/>
      <c r="OKO4629" s="298"/>
      <c r="OKP4629" s="298"/>
      <c r="OKQ4629" s="298"/>
      <c r="OKR4629" s="298"/>
      <c r="OKS4629" s="298"/>
      <c r="OKT4629" s="298"/>
      <c r="OKU4629" s="298"/>
      <c r="OKV4629" s="298"/>
      <c r="OKW4629" s="298"/>
      <c r="OKX4629" s="298"/>
      <c r="OKY4629" s="298"/>
      <c r="OKZ4629" s="298"/>
      <c r="OLA4629" s="298"/>
      <c r="OLB4629" s="298"/>
      <c r="OLC4629" s="298"/>
      <c r="OLD4629" s="298"/>
      <c r="OLE4629" s="298"/>
      <c r="OLF4629" s="298"/>
      <c r="OLG4629" s="298"/>
      <c r="OLH4629" s="298"/>
      <c r="OLI4629" s="298"/>
      <c r="OLJ4629" s="298"/>
      <c r="OLK4629" s="298"/>
      <c r="OLL4629" s="298"/>
      <c r="OLM4629" s="298"/>
      <c r="OLN4629" s="298"/>
      <c r="OLO4629" s="298"/>
      <c r="OLP4629" s="298"/>
      <c r="OLQ4629" s="298"/>
      <c r="OLR4629" s="298"/>
      <c r="OLS4629" s="298"/>
      <c r="OLT4629" s="298"/>
      <c r="OLU4629" s="298"/>
      <c r="OLV4629" s="298"/>
      <c r="OLW4629" s="298"/>
      <c r="OLX4629" s="298"/>
      <c r="OLY4629" s="298"/>
      <c r="OLZ4629" s="298"/>
      <c r="OMA4629" s="298"/>
      <c r="OMB4629" s="298"/>
      <c r="OMC4629" s="298"/>
      <c r="OMD4629" s="298"/>
      <c r="OME4629" s="298"/>
      <c r="OMF4629" s="298"/>
      <c r="OMG4629" s="298"/>
      <c r="OMH4629" s="298"/>
      <c r="OMI4629" s="298"/>
      <c r="OMJ4629" s="298"/>
      <c r="OMK4629" s="298"/>
      <c r="OML4629" s="298"/>
      <c r="OMM4629" s="298"/>
      <c r="OMN4629" s="298"/>
      <c r="OMO4629" s="298"/>
      <c r="OMP4629" s="298"/>
      <c r="OMQ4629" s="298"/>
      <c r="OMR4629" s="298"/>
      <c r="OMS4629" s="298"/>
      <c r="OMT4629" s="298"/>
      <c r="OMU4629" s="298"/>
      <c r="OMV4629" s="298"/>
      <c r="OMW4629" s="298"/>
      <c r="OMX4629" s="298"/>
      <c r="OMY4629" s="298"/>
      <c r="OMZ4629" s="298"/>
      <c r="ONA4629" s="298"/>
      <c r="ONB4629" s="298"/>
      <c r="ONC4629" s="298"/>
      <c r="OND4629" s="298"/>
      <c r="ONE4629" s="298"/>
      <c r="ONF4629" s="298"/>
      <c r="ONG4629" s="298"/>
      <c r="ONH4629" s="298"/>
      <c r="ONI4629" s="298"/>
      <c r="ONJ4629" s="298"/>
      <c r="ONK4629" s="298"/>
      <c r="ONL4629" s="298"/>
      <c r="ONM4629" s="298"/>
      <c r="ONN4629" s="298"/>
      <c r="ONO4629" s="298"/>
      <c r="ONP4629" s="298"/>
      <c r="ONQ4629" s="298"/>
      <c r="ONR4629" s="298"/>
      <c r="ONS4629" s="298"/>
      <c r="ONT4629" s="298"/>
      <c r="ONU4629" s="298"/>
      <c r="ONV4629" s="298"/>
      <c r="ONW4629" s="298"/>
      <c r="ONX4629" s="298"/>
      <c r="ONY4629" s="298"/>
      <c r="ONZ4629" s="298"/>
      <c r="OOA4629" s="298"/>
      <c r="OOB4629" s="298"/>
      <c r="OOC4629" s="298"/>
      <c r="OOD4629" s="298"/>
      <c r="OOE4629" s="298"/>
      <c r="OOF4629" s="298"/>
      <c r="OOG4629" s="298"/>
      <c r="OOH4629" s="298"/>
      <c r="OOI4629" s="298"/>
      <c r="OOJ4629" s="298"/>
      <c r="OOK4629" s="298"/>
      <c r="OOL4629" s="298"/>
      <c r="OOM4629" s="298"/>
      <c r="OON4629" s="298"/>
      <c r="OOO4629" s="298"/>
      <c r="OOP4629" s="298"/>
      <c r="OOQ4629" s="298"/>
      <c r="OOR4629" s="298"/>
      <c r="OOS4629" s="298"/>
      <c r="OOT4629" s="298"/>
      <c r="OOU4629" s="298"/>
      <c r="OOV4629" s="298"/>
      <c r="OOW4629" s="298"/>
      <c r="OOX4629" s="298"/>
      <c r="OOY4629" s="298"/>
      <c r="OOZ4629" s="298"/>
      <c r="OPA4629" s="298"/>
      <c r="OPB4629" s="298"/>
      <c r="OPC4629" s="298"/>
      <c r="OPD4629" s="298"/>
      <c r="OPE4629" s="298"/>
      <c r="OPF4629" s="298"/>
      <c r="OPG4629" s="298"/>
      <c r="OPH4629" s="298"/>
      <c r="OPI4629" s="298"/>
      <c r="OPJ4629" s="298"/>
      <c r="OPK4629" s="298"/>
      <c r="OPL4629" s="298"/>
      <c r="OPM4629" s="298"/>
      <c r="OPN4629" s="298"/>
      <c r="OPO4629" s="298"/>
      <c r="OPP4629" s="298"/>
      <c r="OPQ4629" s="298"/>
      <c r="OPR4629" s="298"/>
      <c r="OPS4629" s="298"/>
      <c r="OPT4629" s="298"/>
      <c r="OPU4629" s="298"/>
      <c r="OPV4629" s="298"/>
      <c r="OPW4629" s="298"/>
      <c r="OPX4629" s="298"/>
      <c r="OPY4629" s="298"/>
      <c r="OPZ4629" s="298"/>
      <c r="OQA4629" s="298"/>
      <c r="OQB4629" s="298"/>
      <c r="OQC4629" s="298"/>
      <c r="OQD4629" s="298"/>
      <c r="OQE4629" s="298"/>
      <c r="OQF4629" s="298"/>
      <c r="OQG4629" s="298"/>
      <c r="OQH4629" s="298"/>
      <c r="OQI4629" s="298"/>
      <c r="OQJ4629" s="298"/>
      <c r="OQK4629" s="298"/>
      <c r="OQL4629" s="298"/>
      <c r="OQM4629" s="298"/>
      <c r="OQN4629" s="298"/>
      <c r="OQO4629" s="298"/>
      <c r="OQP4629" s="298"/>
      <c r="OQQ4629" s="298"/>
      <c r="OQR4629" s="298"/>
      <c r="OQS4629" s="298"/>
      <c r="OQT4629" s="298"/>
      <c r="OQU4629" s="298"/>
      <c r="OQV4629" s="298"/>
      <c r="OQW4629" s="298"/>
      <c r="OQX4629" s="298"/>
      <c r="OQY4629" s="298"/>
      <c r="OQZ4629" s="298"/>
      <c r="ORA4629" s="298"/>
      <c r="ORB4629" s="298"/>
      <c r="ORC4629" s="298"/>
      <c r="ORD4629" s="298"/>
      <c r="ORE4629" s="298"/>
      <c r="ORF4629" s="298"/>
      <c r="ORG4629" s="298"/>
      <c r="ORH4629" s="298"/>
      <c r="ORI4629" s="298"/>
      <c r="ORJ4629" s="298"/>
      <c r="ORK4629" s="298"/>
      <c r="ORL4629" s="298"/>
      <c r="ORM4629" s="298"/>
      <c r="ORN4629" s="298"/>
      <c r="ORO4629" s="298"/>
      <c r="ORP4629" s="298"/>
      <c r="ORQ4629" s="298"/>
      <c r="ORR4629" s="298"/>
      <c r="ORS4629" s="298"/>
      <c r="ORT4629" s="298"/>
      <c r="ORU4629" s="298"/>
      <c r="ORV4629" s="298"/>
      <c r="ORW4629" s="298"/>
      <c r="ORX4629" s="298"/>
      <c r="ORY4629" s="298"/>
      <c r="ORZ4629" s="298"/>
      <c r="OSA4629" s="298"/>
      <c r="OSB4629" s="298"/>
      <c r="OSC4629" s="298"/>
      <c r="OSD4629" s="298"/>
      <c r="OSE4629" s="298"/>
      <c r="OSF4629" s="298"/>
      <c r="OSG4629" s="298"/>
      <c r="OSH4629" s="298"/>
      <c r="OSI4629" s="298"/>
      <c r="OSJ4629" s="298"/>
      <c r="OSK4629" s="298"/>
      <c r="OSL4629" s="298"/>
      <c r="OSM4629" s="298"/>
      <c r="OSN4629" s="298"/>
      <c r="OSO4629" s="298"/>
      <c r="OSP4629" s="298"/>
      <c r="OSQ4629" s="298"/>
      <c r="OSR4629" s="298"/>
      <c r="OSS4629" s="298"/>
      <c r="OST4629" s="298"/>
      <c r="OSU4629" s="298"/>
      <c r="OSV4629" s="298"/>
      <c r="OSW4629" s="298"/>
      <c r="OSX4629" s="298"/>
      <c r="OSY4629" s="298"/>
      <c r="OSZ4629" s="298"/>
      <c r="OTA4629" s="298"/>
      <c r="OTB4629" s="298"/>
      <c r="OTC4629" s="298"/>
      <c r="OTD4629" s="298"/>
      <c r="OTE4629" s="298"/>
      <c r="OTF4629" s="298"/>
      <c r="OTG4629" s="298"/>
      <c r="OTH4629" s="298"/>
      <c r="OTI4629" s="298"/>
      <c r="OTJ4629" s="298"/>
      <c r="OTK4629" s="298"/>
      <c r="OTL4629" s="298"/>
      <c r="OTM4629" s="298"/>
      <c r="OTN4629" s="298"/>
      <c r="OTO4629" s="298"/>
      <c r="OTP4629" s="298"/>
      <c r="OTQ4629" s="298"/>
      <c r="OTR4629" s="298"/>
      <c r="OTS4629" s="298"/>
      <c r="OTT4629" s="298"/>
      <c r="OTU4629" s="298"/>
      <c r="OTV4629" s="298"/>
      <c r="OTW4629" s="298"/>
      <c r="OTX4629" s="298"/>
      <c r="OTY4629" s="298"/>
      <c r="OTZ4629" s="298"/>
      <c r="OUA4629" s="298"/>
      <c r="OUB4629" s="298"/>
      <c r="OUC4629" s="298"/>
      <c r="OUD4629" s="298"/>
      <c r="OUE4629" s="298"/>
      <c r="OUF4629" s="298"/>
      <c r="OUG4629" s="298"/>
      <c r="OUH4629" s="298"/>
      <c r="OUI4629" s="298"/>
      <c r="OUJ4629" s="298"/>
      <c r="OUK4629" s="298"/>
      <c r="OUL4629" s="298"/>
      <c r="OUM4629" s="298"/>
      <c r="OUN4629" s="298"/>
      <c r="OUO4629" s="298"/>
      <c r="OUP4629" s="298"/>
      <c r="OUQ4629" s="298"/>
      <c r="OUR4629" s="298"/>
      <c r="OUS4629" s="298"/>
      <c r="OUT4629" s="298"/>
      <c r="OUU4629" s="298"/>
      <c r="OUV4629" s="298"/>
      <c r="OUW4629" s="298"/>
      <c r="OUX4629" s="298"/>
      <c r="OUY4629" s="298"/>
      <c r="OUZ4629" s="298"/>
      <c r="OVA4629" s="298"/>
      <c r="OVB4629" s="298"/>
      <c r="OVC4629" s="298"/>
      <c r="OVD4629" s="298"/>
      <c r="OVE4629" s="298"/>
      <c r="OVF4629" s="298"/>
      <c r="OVG4629" s="298"/>
      <c r="OVH4629" s="298"/>
      <c r="OVI4629" s="298"/>
      <c r="OVJ4629" s="298"/>
      <c r="OVK4629" s="298"/>
      <c r="OVL4629" s="298"/>
      <c r="OVM4629" s="298"/>
      <c r="OVN4629" s="298"/>
      <c r="OVO4629" s="298"/>
      <c r="OVP4629" s="298"/>
      <c r="OVQ4629" s="298"/>
      <c r="OVR4629" s="298"/>
      <c r="OVS4629" s="298"/>
      <c r="OVT4629" s="298"/>
      <c r="OVU4629" s="298"/>
      <c r="OVV4629" s="298"/>
      <c r="OVW4629" s="298"/>
      <c r="OVX4629" s="298"/>
      <c r="OVY4629" s="298"/>
      <c r="OVZ4629" s="298"/>
      <c r="OWA4629" s="298"/>
      <c r="OWB4629" s="298"/>
      <c r="OWC4629" s="298"/>
      <c r="OWD4629" s="298"/>
      <c r="OWE4629" s="298"/>
      <c r="OWF4629" s="298"/>
      <c r="OWG4629" s="298"/>
      <c r="OWH4629" s="298"/>
      <c r="OWI4629" s="298"/>
      <c r="OWJ4629" s="298"/>
      <c r="OWK4629" s="298"/>
      <c r="OWL4629" s="298"/>
      <c r="OWM4629" s="298"/>
      <c r="OWN4629" s="298"/>
      <c r="OWO4629" s="298"/>
      <c r="OWP4629" s="298"/>
      <c r="OWQ4629" s="298"/>
      <c r="OWR4629" s="298"/>
      <c r="OWS4629" s="298"/>
      <c r="OWT4629" s="298"/>
      <c r="OWU4629" s="298"/>
      <c r="OWV4629" s="298"/>
      <c r="OWW4629" s="298"/>
      <c r="OWX4629" s="298"/>
      <c r="OWY4629" s="298"/>
      <c r="OWZ4629" s="298"/>
      <c r="OXA4629" s="298"/>
      <c r="OXB4629" s="298"/>
      <c r="OXC4629" s="298"/>
      <c r="OXD4629" s="298"/>
      <c r="OXE4629" s="298"/>
      <c r="OXF4629" s="298"/>
      <c r="OXG4629" s="298"/>
      <c r="OXH4629" s="298"/>
      <c r="OXI4629" s="298"/>
      <c r="OXJ4629" s="298"/>
      <c r="OXK4629" s="298"/>
      <c r="OXL4629" s="298"/>
      <c r="OXM4629" s="298"/>
      <c r="OXN4629" s="298"/>
      <c r="OXO4629" s="298"/>
      <c r="OXP4629" s="298"/>
      <c r="OXQ4629" s="298"/>
      <c r="OXR4629" s="298"/>
      <c r="OXS4629" s="298"/>
      <c r="OXT4629" s="298"/>
      <c r="OXU4629" s="298"/>
      <c r="OXV4629" s="298"/>
      <c r="OXW4629" s="298"/>
      <c r="OXX4629" s="298"/>
      <c r="OXY4629" s="298"/>
      <c r="OXZ4629" s="298"/>
      <c r="OYA4629" s="298"/>
      <c r="OYB4629" s="298"/>
      <c r="OYC4629" s="298"/>
      <c r="OYD4629" s="298"/>
      <c r="OYE4629" s="298"/>
      <c r="OYF4629" s="298"/>
      <c r="OYG4629" s="298"/>
      <c r="OYH4629" s="298"/>
      <c r="OYI4629" s="298"/>
      <c r="OYJ4629" s="298"/>
      <c r="OYK4629" s="298"/>
      <c r="OYL4629" s="298"/>
      <c r="OYM4629" s="298"/>
      <c r="OYN4629" s="298"/>
      <c r="OYO4629" s="298"/>
      <c r="OYP4629" s="298"/>
      <c r="OYQ4629" s="298"/>
      <c r="OYR4629" s="298"/>
      <c r="OYS4629" s="298"/>
      <c r="OYT4629" s="298"/>
      <c r="OYU4629" s="298"/>
      <c r="OYV4629" s="298"/>
      <c r="OYW4629" s="298"/>
      <c r="OYX4629" s="298"/>
      <c r="OYY4629" s="298"/>
      <c r="OYZ4629" s="298"/>
      <c r="OZA4629" s="298"/>
      <c r="OZB4629" s="298"/>
      <c r="OZC4629" s="298"/>
      <c r="OZD4629" s="298"/>
      <c r="OZE4629" s="298"/>
      <c r="OZF4629" s="298"/>
      <c r="OZG4629" s="298"/>
      <c r="OZH4629" s="298"/>
      <c r="OZI4629" s="298"/>
      <c r="OZJ4629" s="298"/>
      <c r="OZK4629" s="298"/>
      <c r="OZL4629" s="298"/>
      <c r="OZM4629" s="298"/>
      <c r="OZN4629" s="298"/>
      <c r="OZO4629" s="298"/>
      <c r="OZP4629" s="298"/>
      <c r="OZQ4629" s="298"/>
      <c r="OZR4629" s="298"/>
      <c r="OZS4629" s="298"/>
      <c r="OZT4629" s="298"/>
      <c r="OZU4629" s="298"/>
      <c r="OZV4629" s="298"/>
      <c r="OZW4629" s="298"/>
      <c r="OZX4629" s="298"/>
      <c r="OZY4629" s="298"/>
      <c r="OZZ4629" s="298"/>
      <c r="PAA4629" s="298"/>
      <c r="PAB4629" s="298"/>
      <c r="PAC4629" s="298"/>
      <c r="PAD4629" s="298"/>
      <c r="PAE4629" s="298"/>
      <c r="PAF4629" s="298"/>
      <c r="PAG4629" s="298"/>
      <c r="PAH4629" s="298"/>
      <c r="PAI4629" s="298"/>
      <c r="PAJ4629" s="298"/>
      <c r="PAK4629" s="298"/>
      <c r="PAL4629" s="298"/>
      <c r="PAM4629" s="298"/>
      <c r="PAN4629" s="298"/>
      <c r="PAO4629" s="298"/>
      <c r="PAP4629" s="298"/>
      <c r="PAQ4629" s="298"/>
      <c r="PAR4629" s="298"/>
      <c r="PAS4629" s="298"/>
      <c r="PAT4629" s="298"/>
      <c r="PAU4629" s="298"/>
      <c r="PAV4629" s="298"/>
      <c r="PAW4629" s="298"/>
      <c r="PAX4629" s="298"/>
      <c r="PAY4629" s="298"/>
      <c r="PAZ4629" s="298"/>
      <c r="PBA4629" s="298"/>
      <c r="PBB4629" s="298"/>
      <c r="PBC4629" s="298"/>
      <c r="PBD4629" s="298"/>
      <c r="PBE4629" s="298"/>
      <c r="PBF4629" s="298"/>
      <c r="PBG4629" s="298"/>
      <c r="PBH4629" s="298"/>
      <c r="PBI4629" s="298"/>
      <c r="PBJ4629" s="298"/>
      <c r="PBK4629" s="298"/>
      <c r="PBL4629" s="298"/>
      <c r="PBM4629" s="298"/>
      <c r="PBN4629" s="298"/>
      <c r="PBO4629" s="298"/>
      <c r="PBP4629" s="298"/>
      <c r="PBQ4629" s="298"/>
      <c r="PBR4629" s="298"/>
      <c r="PBS4629" s="298"/>
      <c r="PBT4629" s="298"/>
      <c r="PBU4629" s="298"/>
      <c r="PBV4629" s="298"/>
      <c r="PBW4629" s="298"/>
      <c r="PBX4629" s="298"/>
      <c r="PBY4629" s="298"/>
      <c r="PBZ4629" s="298"/>
      <c r="PCA4629" s="298"/>
      <c r="PCB4629" s="298"/>
      <c r="PCC4629" s="298"/>
      <c r="PCD4629" s="298"/>
      <c r="PCE4629" s="298"/>
      <c r="PCF4629" s="298"/>
      <c r="PCG4629" s="298"/>
      <c r="PCH4629" s="298"/>
      <c r="PCI4629" s="298"/>
      <c r="PCJ4629" s="298"/>
      <c r="PCK4629" s="298"/>
      <c r="PCL4629" s="298"/>
      <c r="PCM4629" s="298"/>
      <c r="PCN4629" s="298"/>
      <c r="PCO4629" s="298"/>
      <c r="PCP4629" s="298"/>
      <c r="PCQ4629" s="298"/>
      <c r="PCR4629" s="298"/>
      <c r="PCS4629" s="298"/>
      <c r="PCT4629" s="298"/>
      <c r="PCU4629" s="298"/>
      <c r="PCV4629" s="298"/>
      <c r="PCW4629" s="298"/>
      <c r="PCX4629" s="298"/>
      <c r="PCY4629" s="298"/>
      <c r="PCZ4629" s="298"/>
      <c r="PDA4629" s="298"/>
      <c r="PDB4629" s="298"/>
      <c r="PDC4629" s="298"/>
      <c r="PDD4629" s="298"/>
      <c r="PDE4629" s="298"/>
      <c r="PDF4629" s="298"/>
      <c r="PDG4629" s="298"/>
      <c r="PDH4629" s="298"/>
      <c r="PDI4629" s="298"/>
      <c r="PDJ4629" s="298"/>
      <c r="PDK4629" s="298"/>
      <c r="PDL4629" s="298"/>
      <c r="PDM4629" s="298"/>
      <c r="PDN4629" s="298"/>
      <c r="PDO4629" s="298"/>
      <c r="PDP4629" s="298"/>
      <c r="PDQ4629" s="298"/>
      <c r="PDR4629" s="298"/>
      <c r="PDS4629" s="298"/>
      <c r="PDT4629" s="298"/>
      <c r="PDU4629" s="298"/>
      <c r="PDV4629" s="298"/>
      <c r="PDW4629" s="298"/>
      <c r="PDX4629" s="298"/>
      <c r="PDY4629" s="298"/>
      <c r="PDZ4629" s="298"/>
      <c r="PEA4629" s="298"/>
      <c r="PEB4629" s="298"/>
      <c r="PEC4629" s="298"/>
      <c r="PED4629" s="298"/>
      <c r="PEE4629" s="298"/>
      <c r="PEF4629" s="298"/>
      <c r="PEG4629" s="298"/>
      <c r="PEH4629" s="298"/>
      <c r="PEI4629" s="298"/>
      <c r="PEJ4629" s="298"/>
      <c r="PEK4629" s="298"/>
      <c r="PEL4629" s="298"/>
      <c r="PEM4629" s="298"/>
      <c r="PEN4629" s="298"/>
      <c r="PEO4629" s="298"/>
      <c r="PEP4629" s="298"/>
      <c r="PEQ4629" s="298"/>
      <c r="PER4629" s="298"/>
      <c r="PES4629" s="298"/>
      <c r="PET4629" s="298"/>
      <c r="PEU4629" s="298"/>
      <c r="PEV4629" s="298"/>
      <c r="PEW4629" s="298"/>
      <c r="PEX4629" s="298"/>
      <c r="PEY4629" s="298"/>
      <c r="PEZ4629" s="298"/>
      <c r="PFA4629" s="298"/>
      <c r="PFB4629" s="298"/>
      <c r="PFC4629" s="298"/>
      <c r="PFD4629" s="298"/>
      <c r="PFE4629" s="298"/>
      <c r="PFF4629" s="298"/>
      <c r="PFG4629" s="298"/>
      <c r="PFH4629" s="298"/>
      <c r="PFI4629" s="298"/>
      <c r="PFJ4629" s="298"/>
      <c r="PFK4629" s="298"/>
      <c r="PFL4629" s="298"/>
      <c r="PFM4629" s="298"/>
      <c r="PFN4629" s="298"/>
      <c r="PFO4629" s="298"/>
      <c r="PFP4629" s="298"/>
      <c r="PFQ4629" s="298"/>
      <c r="PFR4629" s="298"/>
      <c r="PFS4629" s="298"/>
      <c r="PFT4629" s="298"/>
      <c r="PFU4629" s="298"/>
      <c r="PFV4629" s="298"/>
      <c r="PFW4629" s="298"/>
      <c r="PFX4629" s="298"/>
      <c r="PFY4629" s="298"/>
      <c r="PFZ4629" s="298"/>
      <c r="PGA4629" s="298"/>
      <c r="PGB4629" s="298"/>
      <c r="PGC4629" s="298"/>
      <c r="PGD4629" s="298"/>
      <c r="PGE4629" s="298"/>
      <c r="PGF4629" s="298"/>
      <c r="PGG4629" s="298"/>
      <c r="PGH4629" s="298"/>
      <c r="PGI4629" s="298"/>
      <c r="PGJ4629" s="298"/>
      <c r="PGK4629" s="298"/>
      <c r="PGL4629" s="298"/>
      <c r="PGM4629" s="298"/>
      <c r="PGN4629" s="298"/>
      <c r="PGO4629" s="298"/>
      <c r="PGP4629" s="298"/>
      <c r="PGQ4629" s="298"/>
      <c r="PGR4629" s="298"/>
      <c r="PGS4629" s="298"/>
      <c r="PGT4629" s="298"/>
      <c r="PGU4629" s="298"/>
      <c r="PGV4629" s="298"/>
      <c r="PGW4629" s="298"/>
      <c r="PGX4629" s="298"/>
      <c r="PGY4629" s="298"/>
      <c r="PGZ4629" s="298"/>
      <c r="PHA4629" s="298"/>
      <c r="PHB4629" s="298"/>
      <c r="PHC4629" s="298"/>
      <c r="PHD4629" s="298"/>
      <c r="PHE4629" s="298"/>
      <c r="PHF4629" s="298"/>
      <c r="PHG4629" s="298"/>
      <c r="PHH4629" s="298"/>
      <c r="PHI4629" s="298"/>
      <c r="PHJ4629" s="298"/>
      <c r="PHK4629" s="298"/>
      <c r="PHL4629" s="298"/>
      <c r="PHM4629" s="298"/>
      <c r="PHN4629" s="298"/>
      <c r="PHO4629" s="298"/>
      <c r="PHP4629" s="298"/>
      <c r="PHQ4629" s="298"/>
      <c r="PHR4629" s="298"/>
      <c r="PHS4629" s="298"/>
      <c r="PHT4629" s="298"/>
      <c r="PHU4629" s="298"/>
      <c r="PHV4629" s="298"/>
      <c r="PHW4629" s="298"/>
      <c r="PHX4629" s="298"/>
      <c r="PHY4629" s="298"/>
      <c r="PHZ4629" s="298"/>
      <c r="PIA4629" s="298"/>
      <c r="PIB4629" s="298"/>
      <c r="PIC4629" s="298"/>
      <c r="PID4629" s="298"/>
      <c r="PIE4629" s="298"/>
      <c r="PIF4629" s="298"/>
      <c r="PIG4629" s="298"/>
      <c r="PIH4629" s="298"/>
      <c r="PII4629" s="298"/>
      <c r="PIJ4629" s="298"/>
      <c r="PIK4629" s="298"/>
      <c r="PIL4629" s="298"/>
      <c r="PIM4629" s="298"/>
      <c r="PIN4629" s="298"/>
      <c r="PIO4629" s="298"/>
      <c r="PIP4629" s="298"/>
      <c r="PIQ4629" s="298"/>
      <c r="PIR4629" s="298"/>
      <c r="PIS4629" s="298"/>
      <c r="PIT4629" s="298"/>
      <c r="PIU4629" s="298"/>
      <c r="PIV4629" s="298"/>
      <c r="PIW4629" s="298"/>
      <c r="PIX4629" s="298"/>
      <c r="PIY4629" s="298"/>
      <c r="PIZ4629" s="298"/>
      <c r="PJA4629" s="298"/>
      <c r="PJB4629" s="298"/>
      <c r="PJC4629" s="298"/>
      <c r="PJD4629" s="298"/>
      <c r="PJE4629" s="298"/>
      <c r="PJF4629" s="298"/>
      <c r="PJG4629" s="298"/>
      <c r="PJH4629" s="298"/>
      <c r="PJI4629" s="298"/>
      <c r="PJJ4629" s="298"/>
      <c r="PJK4629" s="298"/>
      <c r="PJL4629" s="298"/>
      <c r="PJM4629" s="298"/>
      <c r="PJN4629" s="298"/>
      <c r="PJO4629" s="298"/>
      <c r="PJP4629" s="298"/>
      <c r="PJQ4629" s="298"/>
      <c r="PJR4629" s="298"/>
      <c r="PJS4629" s="298"/>
      <c r="PJT4629" s="298"/>
      <c r="PJU4629" s="298"/>
      <c r="PJV4629" s="298"/>
      <c r="PJW4629" s="298"/>
      <c r="PJX4629" s="298"/>
      <c r="PJY4629" s="298"/>
      <c r="PJZ4629" s="298"/>
      <c r="PKA4629" s="298"/>
      <c r="PKB4629" s="298"/>
      <c r="PKC4629" s="298"/>
      <c r="PKD4629" s="298"/>
      <c r="PKE4629" s="298"/>
      <c r="PKF4629" s="298"/>
      <c r="PKG4629" s="298"/>
      <c r="PKH4629" s="298"/>
      <c r="PKI4629" s="298"/>
      <c r="PKJ4629" s="298"/>
      <c r="PKK4629" s="298"/>
      <c r="PKL4629" s="298"/>
      <c r="PKM4629" s="298"/>
      <c r="PKN4629" s="298"/>
      <c r="PKO4629" s="298"/>
      <c r="PKP4629" s="298"/>
      <c r="PKQ4629" s="298"/>
      <c r="PKR4629" s="298"/>
      <c r="PKS4629" s="298"/>
      <c r="PKT4629" s="298"/>
      <c r="PKU4629" s="298"/>
      <c r="PKV4629" s="298"/>
      <c r="PKW4629" s="298"/>
      <c r="PKX4629" s="298"/>
      <c r="PKY4629" s="298"/>
      <c r="PKZ4629" s="298"/>
      <c r="PLA4629" s="298"/>
      <c r="PLB4629" s="298"/>
      <c r="PLC4629" s="298"/>
      <c r="PLD4629" s="298"/>
      <c r="PLE4629" s="298"/>
      <c r="PLF4629" s="298"/>
      <c r="PLG4629" s="298"/>
      <c r="PLH4629" s="298"/>
      <c r="PLI4629" s="298"/>
      <c r="PLJ4629" s="298"/>
      <c r="PLK4629" s="298"/>
      <c r="PLL4629" s="298"/>
      <c r="PLM4629" s="298"/>
      <c r="PLN4629" s="298"/>
      <c r="PLO4629" s="298"/>
      <c r="PLP4629" s="298"/>
      <c r="PLQ4629" s="298"/>
      <c r="PLR4629" s="298"/>
      <c r="PLS4629" s="298"/>
      <c r="PLT4629" s="298"/>
      <c r="PLU4629" s="298"/>
      <c r="PLV4629" s="298"/>
      <c r="PLW4629" s="298"/>
      <c r="PLX4629" s="298"/>
      <c r="PLY4629" s="298"/>
      <c r="PLZ4629" s="298"/>
      <c r="PMA4629" s="298"/>
      <c r="PMB4629" s="298"/>
      <c r="PMC4629" s="298"/>
      <c r="PMD4629" s="298"/>
      <c r="PME4629" s="298"/>
      <c r="PMF4629" s="298"/>
      <c r="PMG4629" s="298"/>
      <c r="PMH4629" s="298"/>
      <c r="PMI4629" s="298"/>
      <c r="PMJ4629" s="298"/>
      <c r="PMK4629" s="298"/>
      <c r="PML4629" s="298"/>
      <c r="PMM4629" s="298"/>
      <c r="PMN4629" s="298"/>
      <c r="PMO4629" s="298"/>
      <c r="PMP4629" s="298"/>
      <c r="PMQ4629" s="298"/>
      <c r="PMR4629" s="298"/>
      <c r="PMS4629" s="298"/>
      <c r="PMT4629" s="298"/>
      <c r="PMU4629" s="298"/>
      <c r="PMV4629" s="298"/>
      <c r="PMW4629" s="298"/>
      <c r="PMX4629" s="298"/>
      <c r="PMY4629" s="298"/>
      <c r="PMZ4629" s="298"/>
      <c r="PNA4629" s="298"/>
      <c r="PNB4629" s="298"/>
      <c r="PNC4629" s="298"/>
      <c r="PND4629" s="298"/>
      <c r="PNE4629" s="298"/>
      <c r="PNF4629" s="298"/>
      <c r="PNG4629" s="298"/>
      <c r="PNH4629" s="298"/>
      <c r="PNI4629" s="298"/>
      <c r="PNJ4629" s="298"/>
      <c r="PNK4629" s="298"/>
      <c r="PNL4629" s="298"/>
      <c r="PNM4629" s="298"/>
      <c r="PNN4629" s="298"/>
      <c r="PNO4629" s="298"/>
      <c r="PNP4629" s="298"/>
      <c r="PNQ4629" s="298"/>
      <c r="PNR4629" s="298"/>
      <c r="PNS4629" s="298"/>
      <c r="PNT4629" s="298"/>
      <c r="PNU4629" s="298"/>
      <c r="PNV4629" s="298"/>
      <c r="PNW4629" s="298"/>
      <c r="PNX4629" s="298"/>
      <c r="PNY4629" s="298"/>
      <c r="PNZ4629" s="298"/>
      <c r="POA4629" s="298"/>
      <c r="POB4629" s="298"/>
      <c r="POC4629" s="298"/>
      <c r="POD4629" s="298"/>
      <c r="POE4629" s="298"/>
      <c r="POF4629" s="298"/>
      <c r="POG4629" s="298"/>
      <c r="POH4629" s="298"/>
      <c r="POI4629" s="298"/>
      <c r="POJ4629" s="298"/>
      <c r="POK4629" s="298"/>
      <c r="POL4629" s="298"/>
      <c r="POM4629" s="298"/>
      <c r="PON4629" s="298"/>
      <c r="POO4629" s="298"/>
      <c r="POP4629" s="298"/>
      <c r="POQ4629" s="298"/>
      <c r="POR4629" s="298"/>
      <c r="POS4629" s="298"/>
      <c r="POT4629" s="298"/>
      <c r="POU4629" s="298"/>
      <c r="POV4629" s="298"/>
      <c r="POW4629" s="298"/>
      <c r="POX4629" s="298"/>
      <c r="POY4629" s="298"/>
      <c r="POZ4629" s="298"/>
      <c r="PPA4629" s="298"/>
      <c r="PPB4629" s="298"/>
      <c r="PPC4629" s="298"/>
      <c r="PPD4629" s="298"/>
      <c r="PPE4629" s="298"/>
      <c r="PPF4629" s="298"/>
      <c r="PPG4629" s="298"/>
      <c r="PPH4629" s="298"/>
      <c r="PPI4629" s="298"/>
      <c r="PPJ4629" s="298"/>
      <c r="PPK4629" s="298"/>
      <c r="PPL4629" s="298"/>
      <c r="PPM4629" s="298"/>
      <c r="PPN4629" s="298"/>
      <c r="PPO4629" s="298"/>
      <c r="PPP4629" s="298"/>
      <c r="PPQ4629" s="298"/>
      <c r="PPR4629" s="298"/>
      <c r="PPS4629" s="298"/>
      <c r="PPT4629" s="298"/>
      <c r="PPU4629" s="298"/>
      <c r="PPV4629" s="298"/>
      <c r="PPW4629" s="298"/>
      <c r="PPX4629" s="298"/>
      <c r="PPY4629" s="298"/>
      <c r="PPZ4629" s="298"/>
      <c r="PQA4629" s="298"/>
      <c r="PQB4629" s="298"/>
      <c r="PQC4629" s="298"/>
      <c r="PQD4629" s="298"/>
      <c r="PQE4629" s="298"/>
      <c r="PQF4629" s="298"/>
      <c r="PQG4629" s="298"/>
      <c r="PQH4629" s="298"/>
      <c r="PQI4629" s="298"/>
      <c r="PQJ4629" s="298"/>
      <c r="PQK4629" s="298"/>
      <c r="PQL4629" s="298"/>
      <c r="PQM4629" s="298"/>
      <c r="PQN4629" s="298"/>
      <c r="PQO4629" s="298"/>
      <c r="PQP4629" s="298"/>
      <c r="PQQ4629" s="298"/>
      <c r="PQR4629" s="298"/>
      <c r="PQS4629" s="298"/>
      <c r="PQT4629" s="298"/>
      <c r="PQU4629" s="298"/>
      <c r="PQV4629" s="298"/>
      <c r="PQW4629" s="298"/>
      <c r="PQX4629" s="298"/>
      <c r="PQY4629" s="298"/>
      <c r="PQZ4629" s="298"/>
      <c r="PRA4629" s="298"/>
      <c r="PRB4629" s="298"/>
      <c r="PRC4629" s="298"/>
      <c r="PRD4629" s="298"/>
      <c r="PRE4629" s="298"/>
      <c r="PRF4629" s="298"/>
      <c r="PRG4629" s="298"/>
      <c r="PRH4629" s="298"/>
      <c r="PRI4629" s="298"/>
      <c r="PRJ4629" s="298"/>
      <c r="PRK4629" s="298"/>
      <c r="PRL4629" s="298"/>
      <c r="PRM4629" s="298"/>
      <c r="PRN4629" s="298"/>
      <c r="PRO4629" s="298"/>
      <c r="PRP4629" s="298"/>
      <c r="PRQ4629" s="298"/>
      <c r="PRR4629" s="298"/>
      <c r="PRS4629" s="298"/>
      <c r="PRT4629" s="298"/>
      <c r="PRU4629" s="298"/>
      <c r="PRV4629" s="298"/>
      <c r="PRW4629" s="298"/>
      <c r="PRX4629" s="298"/>
      <c r="PRY4629" s="298"/>
      <c r="PRZ4629" s="298"/>
      <c r="PSA4629" s="298"/>
      <c r="PSB4629" s="298"/>
      <c r="PSC4629" s="298"/>
      <c r="PSD4629" s="298"/>
      <c r="PSE4629" s="298"/>
      <c r="PSF4629" s="298"/>
      <c r="PSG4629" s="298"/>
      <c r="PSH4629" s="298"/>
      <c r="PSI4629" s="298"/>
      <c r="PSJ4629" s="298"/>
      <c r="PSK4629" s="298"/>
      <c r="PSL4629" s="298"/>
      <c r="PSM4629" s="298"/>
      <c r="PSN4629" s="298"/>
      <c r="PSO4629" s="298"/>
      <c r="PSP4629" s="298"/>
      <c r="PSQ4629" s="298"/>
      <c r="PSR4629" s="298"/>
      <c r="PSS4629" s="298"/>
      <c r="PST4629" s="298"/>
      <c r="PSU4629" s="298"/>
      <c r="PSV4629" s="298"/>
      <c r="PSW4629" s="298"/>
      <c r="PSX4629" s="298"/>
      <c r="PSY4629" s="298"/>
      <c r="PSZ4629" s="298"/>
      <c r="PTA4629" s="298"/>
      <c r="PTB4629" s="298"/>
      <c r="PTC4629" s="298"/>
      <c r="PTD4629" s="298"/>
      <c r="PTE4629" s="298"/>
      <c r="PTF4629" s="298"/>
      <c r="PTG4629" s="298"/>
      <c r="PTH4629" s="298"/>
      <c r="PTI4629" s="298"/>
      <c r="PTJ4629" s="298"/>
      <c r="PTK4629" s="298"/>
      <c r="PTL4629" s="298"/>
      <c r="PTM4629" s="298"/>
      <c r="PTN4629" s="298"/>
      <c r="PTO4629" s="298"/>
      <c r="PTP4629" s="298"/>
      <c r="PTQ4629" s="298"/>
      <c r="PTR4629" s="298"/>
      <c r="PTS4629" s="298"/>
      <c r="PTT4629" s="298"/>
      <c r="PTU4629" s="298"/>
      <c r="PTV4629" s="298"/>
      <c r="PTW4629" s="298"/>
      <c r="PTX4629" s="298"/>
      <c r="PTY4629" s="298"/>
      <c r="PTZ4629" s="298"/>
      <c r="PUA4629" s="298"/>
      <c r="PUB4629" s="298"/>
      <c r="PUC4629" s="298"/>
      <c r="PUD4629" s="298"/>
      <c r="PUE4629" s="298"/>
      <c r="PUF4629" s="298"/>
      <c r="PUG4629" s="298"/>
      <c r="PUH4629" s="298"/>
      <c r="PUI4629" s="298"/>
      <c r="PUJ4629" s="298"/>
      <c r="PUK4629" s="298"/>
      <c r="PUL4629" s="298"/>
      <c r="PUM4629" s="298"/>
      <c r="PUN4629" s="298"/>
      <c r="PUO4629" s="298"/>
      <c r="PUP4629" s="298"/>
      <c r="PUQ4629" s="298"/>
      <c r="PUR4629" s="298"/>
      <c r="PUS4629" s="298"/>
      <c r="PUT4629" s="298"/>
      <c r="PUU4629" s="298"/>
      <c r="PUV4629" s="298"/>
      <c r="PUW4629" s="298"/>
      <c r="PUX4629" s="298"/>
      <c r="PUY4629" s="298"/>
      <c r="PUZ4629" s="298"/>
      <c r="PVA4629" s="298"/>
      <c r="PVB4629" s="298"/>
      <c r="PVC4629" s="298"/>
      <c r="PVD4629" s="298"/>
      <c r="PVE4629" s="298"/>
      <c r="PVF4629" s="298"/>
      <c r="PVG4629" s="298"/>
      <c r="PVH4629" s="298"/>
      <c r="PVI4629" s="298"/>
      <c r="PVJ4629" s="298"/>
      <c r="PVK4629" s="298"/>
      <c r="PVL4629" s="298"/>
      <c r="PVM4629" s="298"/>
      <c r="PVN4629" s="298"/>
      <c r="PVO4629" s="298"/>
      <c r="PVP4629" s="298"/>
      <c r="PVQ4629" s="298"/>
      <c r="PVR4629" s="298"/>
      <c r="PVS4629" s="298"/>
      <c r="PVT4629" s="298"/>
      <c r="PVU4629" s="298"/>
      <c r="PVV4629" s="298"/>
      <c r="PVW4629" s="298"/>
      <c r="PVX4629" s="298"/>
      <c r="PVY4629" s="298"/>
      <c r="PVZ4629" s="298"/>
      <c r="PWA4629" s="298"/>
      <c r="PWB4629" s="298"/>
      <c r="PWC4629" s="298"/>
      <c r="PWD4629" s="298"/>
      <c r="PWE4629" s="298"/>
      <c r="PWF4629" s="298"/>
      <c r="PWG4629" s="298"/>
      <c r="PWH4629" s="298"/>
      <c r="PWI4629" s="298"/>
      <c r="PWJ4629" s="298"/>
      <c r="PWK4629" s="298"/>
      <c r="PWL4629" s="298"/>
      <c r="PWM4629" s="298"/>
      <c r="PWN4629" s="298"/>
      <c r="PWO4629" s="298"/>
      <c r="PWP4629" s="298"/>
      <c r="PWQ4629" s="298"/>
      <c r="PWR4629" s="298"/>
      <c r="PWS4629" s="298"/>
      <c r="PWT4629" s="298"/>
      <c r="PWU4629" s="298"/>
      <c r="PWV4629" s="298"/>
      <c r="PWW4629" s="298"/>
      <c r="PWX4629" s="298"/>
      <c r="PWY4629" s="298"/>
      <c r="PWZ4629" s="298"/>
      <c r="PXA4629" s="298"/>
      <c r="PXB4629" s="298"/>
      <c r="PXC4629" s="298"/>
      <c r="PXD4629" s="298"/>
      <c r="PXE4629" s="298"/>
      <c r="PXF4629" s="298"/>
      <c r="PXG4629" s="298"/>
      <c r="PXH4629" s="298"/>
      <c r="PXI4629" s="298"/>
      <c r="PXJ4629" s="298"/>
      <c r="PXK4629" s="298"/>
      <c r="PXL4629" s="298"/>
      <c r="PXM4629" s="298"/>
      <c r="PXN4629" s="298"/>
      <c r="PXO4629" s="298"/>
      <c r="PXP4629" s="298"/>
      <c r="PXQ4629" s="298"/>
      <c r="PXR4629" s="298"/>
      <c r="PXS4629" s="298"/>
      <c r="PXT4629" s="298"/>
      <c r="PXU4629" s="298"/>
      <c r="PXV4629" s="298"/>
      <c r="PXW4629" s="298"/>
      <c r="PXX4629" s="298"/>
      <c r="PXY4629" s="298"/>
      <c r="PXZ4629" s="298"/>
      <c r="PYA4629" s="298"/>
      <c r="PYB4629" s="298"/>
      <c r="PYC4629" s="298"/>
      <c r="PYD4629" s="298"/>
      <c r="PYE4629" s="298"/>
      <c r="PYF4629" s="298"/>
      <c r="PYG4629" s="298"/>
      <c r="PYH4629" s="298"/>
      <c r="PYI4629" s="298"/>
      <c r="PYJ4629" s="298"/>
      <c r="PYK4629" s="298"/>
      <c r="PYL4629" s="298"/>
      <c r="PYM4629" s="298"/>
      <c r="PYN4629" s="298"/>
      <c r="PYO4629" s="298"/>
      <c r="PYP4629" s="298"/>
      <c r="PYQ4629" s="298"/>
      <c r="PYR4629" s="298"/>
      <c r="PYS4629" s="298"/>
      <c r="PYT4629" s="298"/>
      <c r="PYU4629" s="298"/>
      <c r="PYV4629" s="298"/>
      <c r="PYW4629" s="298"/>
      <c r="PYX4629" s="298"/>
      <c r="PYY4629" s="298"/>
      <c r="PYZ4629" s="298"/>
      <c r="PZA4629" s="298"/>
      <c r="PZB4629" s="298"/>
      <c r="PZC4629" s="298"/>
      <c r="PZD4629" s="298"/>
      <c r="PZE4629" s="298"/>
      <c r="PZF4629" s="298"/>
      <c r="PZG4629" s="298"/>
      <c r="PZH4629" s="298"/>
      <c r="PZI4629" s="298"/>
      <c r="PZJ4629" s="298"/>
      <c r="PZK4629" s="298"/>
      <c r="PZL4629" s="298"/>
      <c r="PZM4629" s="298"/>
      <c r="PZN4629" s="298"/>
      <c r="PZO4629" s="298"/>
      <c r="PZP4629" s="298"/>
      <c r="PZQ4629" s="298"/>
      <c r="PZR4629" s="298"/>
      <c r="PZS4629" s="298"/>
      <c r="PZT4629" s="298"/>
      <c r="PZU4629" s="298"/>
      <c r="PZV4629" s="298"/>
      <c r="PZW4629" s="298"/>
      <c r="PZX4629" s="298"/>
      <c r="PZY4629" s="298"/>
      <c r="PZZ4629" s="298"/>
      <c r="QAA4629" s="298"/>
      <c r="QAB4629" s="298"/>
      <c r="QAC4629" s="298"/>
      <c r="QAD4629" s="298"/>
      <c r="QAE4629" s="298"/>
      <c r="QAF4629" s="298"/>
      <c r="QAG4629" s="298"/>
      <c r="QAH4629" s="298"/>
      <c r="QAI4629" s="298"/>
      <c r="QAJ4629" s="298"/>
      <c r="QAK4629" s="298"/>
      <c r="QAL4629" s="298"/>
      <c r="QAM4629" s="298"/>
      <c r="QAN4629" s="298"/>
      <c r="QAO4629" s="298"/>
      <c r="QAP4629" s="298"/>
      <c r="QAQ4629" s="298"/>
      <c r="QAR4629" s="298"/>
      <c r="QAS4629" s="298"/>
      <c r="QAT4629" s="298"/>
      <c r="QAU4629" s="298"/>
      <c r="QAV4629" s="298"/>
      <c r="QAW4629" s="298"/>
      <c r="QAX4629" s="298"/>
      <c r="QAY4629" s="298"/>
      <c r="QAZ4629" s="298"/>
      <c r="QBA4629" s="298"/>
      <c r="QBB4629" s="298"/>
      <c r="QBC4629" s="298"/>
      <c r="QBD4629" s="298"/>
      <c r="QBE4629" s="298"/>
      <c r="QBF4629" s="298"/>
      <c r="QBG4629" s="298"/>
      <c r="QBH4629" s="298"/>
      <c r="QBI4629" s="298"/>
      <c r="QBJ4629" s="298"/>
      <c r="QBK4629" s="298"/>
      <c r="QBL4629" s="298"/>
      <c r="QBM4629" s="298"/>
      <c r="QBN4629" s="298"/>
      <c r="QBO4629" s="298"/>
      <c r="QBP4629" s="298"/>
      <c r="QBQ4629" s="298"/>
      <c r="QBR4629" s="298"/>
      <c r="QBS4629" s="298"/>
      <c r="QBT4629" s="298"/>
      <c r="QBU4629" s="298"/>
      <c r="QBV4629" s="298"/>
      <c r="QBW4629" s="298"/>
      <c r="QBX4629" s="298"/>
      <c r="QBY4629" s="298"/>
      <c r="QBZ4629" s="298"/>
      <c r="QCA4629" s="298"/>
      <c r="QCB4629" s="298"/>
      <c r="QCC4629" s="298"/>
      <c r="QCD4629" s="298"/>
      <c r="QCE4629" s="298"/>
      <c r="QCF4629" s="298"/>
      <c r="QCG4629" s="298"/>
      <c r="QCH4629" s="298"/>
      <c r="QCI4629" s="298"/>
      <c r="QCJ4629" s="298"/>
      <c r="QCK4629" s="298"/>
      <c r="QCL4629" s="298"/>
      <c r="QCM4629" s="298"/>
      <c r="QCN4629" s="298"/>
      <c r="QCO4629" s="298"/>
      <c r="QCP4629" s="298"/>
      <c r="QCQ4629" s="298"/>
      <c r="QCR4629" s="298"/>
      <c r="QCS4629" s="298"/>
      <c r="QCT4629" s="298"/>
      <c r="QCU4629" s="298"/>
      <c r="QCV4629" s="298"/>
      <c r="QCW4629" s="298"/>
      <c r="QCX4629" s="298"/>
      <c r="QCY4629" s="298"/>
      <c r="QCZ4629" s="298"/>
      <c r="QDA4629" s="298"/>
      <c r="QDB4629" s="298"/>
      <c r="QDC4629" s="298"/>
      <c r="QDD4629" s="298"/>
      <c r="QDE4629" s="298"/>
      <c r="QDF4629" s="298"/>
      <c r="QDG4629" s="298"/>
      <c r="QDH4629" s="298"/>
      <c r="QDI4629" s="298"/>
      <c r="QDJ4629" s="298"/>
      <c r="QDK4629" s="298"/>
      <c r="QDL4629" s="298"/>
      <c r="QDM4629" s="298"/>
      <c r="QDN4629" s="298"/>
      <c r="QDO4629" s="298"/>
      <c r="QDP4629" s="298"/>
      <c r="QDQ4629" s="298"/>
      <c r="QDR4629" s="298"/>
      <c r="QDS4629" s="298"/>
      <c r="QDT4629" s="298"/>
      <c r="QDU4629" s="298"/>
      <c r="QDV4629" s="298"/>
      <c r="QDW4629" s="298"/>
      <c r="QDX4629" s="298"/>
      <c r="QDY4629" s="298"/>
      <c r="QDZ4629" s="298"/>
      <c r="QEA4629" s="298"/>
      <c r="QEB4629" s="298"/>
      <c r="QEC4629" s="298"/>
      <c r="QED4629" s="298"/>
      <c r="QEE4629" s="298"/>
      <c r="QEF4629" s="298"/>
      <c r="QEG4629" s="298"/>
      <c r="QEH4629" s="298"/>
      <c r="QEI4629" s="298"/>
      <c r="QEJ4629" s="298"/>
      <c r="QEK4629" s="298"/>
      <c r="QEL4629" s="298"/>
      <c r="QEM4629" s="298"/>
      <c r="QEN4629" s="298"/>
      <c r="QEO4629" s="298"/>
      <c r="QEP4629" s="298"/>
      <c r="QEQ4629" s="298"/>
      <c r="QER4629" s="298"/>
      <c r="QES4629" s="298"/>
      <c r="QET4629" s="298"/>
      <c r="QEU4629" s="298"/>
      <c r="QEV4629" s="298"/>
      <c r="QEW4629" s="298"/>
      <c r="QEX4629" s="298"/>
      <c r="QEY4629" s="298"/>
      <c r="QEZ4629" s="298"/>
      <c r="QFA4629" s="298"/>
      <c r="QFB4629" s="298"/>
      <c r="QFC4629" s="298"/>
      <c r="QFD4629" s="298"/>
      <c r="QFE4629" s="298"/>
      <c r="QFF4629" s="298"/>
      <c r="QFG4629" s="298"/>
      <c r="QFH4629" s="298"/>
      <c r="QFI4629" s="298"/>
      <c r="QFJ4629" s="298"/>
      <c r="QFK4629" s="298"/>
      <c r="QFL4629" s="298"/>
      <c r="QFM4629" s="298"/>
      <c r="QFN4629" s="298"/>
      <c r="QFO4629" s="298"/>
      <c r="QFP4629" s="298"/>
      <c r="QFQ4629" s="298"/>
      <c r="QFR4629" s="298"/>
      <c r="QFS4629" s="298"/>
      <c r="QFT4629" s="298"/>
      <c r="QFU4629" s="298"/>
      <c r="QFV4629" s="298"/>
      <c r="QFW4629" s="298"/>
      <c r="QFX4629" s="298"/>
      <c r="QFY4629" s="298"/>
      <c r="QFZ4629" s="298"/>
      <c r="QGA4629" s="298"/>
      <c r="QGB4629" s="298"/>
      <c r="QGC4629" s="298"/>
      <c r="QGD4629" s="298"/>
      <c r="QGE4629" s="298"/>
      <c r="QGF4629" s="298"/>
      <c r="QGG4629" s="298"/>
      <c r="QGH4629" s="298"/>
      <c r="QGI4629" s="298"/>
      <c r="QGJ4629" s="298"/>
      <c r="QGK4629" s="298"/>
      <c r="QGL4629" s="298"/>
      <c r="QGM4629" s="298"/>
      <c r="QGN4629" s="298"/>
      <c r="QGO4629" s="298"/>
      <c r="QGP4629" s="298"/>
      <c r="QGQ4629" s="298"/>
      <c r="QGR4629" s="298"/>
      <c r="QGS4629" s="298"/>
      <c r="QGT4629" s="298"/>
      <c r="QGU4629" s="298"/>
      <c r="QGV4629" s="298"/>
      <c r="QGW4629" s="298"/>
      <c r="QGX4629" s="298"/>
      <c r="QGY4629" s="298"/>
      <c r="QGZ4629" s="298"/>
      <c r="QHA4629" s="298"/>
      <c r="QHB4629" s="298"/>
      <c r="QHC4629" s="298"/>
      <c r="QHD4629" s="298"/>
      <c r="QHE4629" s="298"/>
      <c r="QHF4629" s="298"/>
      <c r="QHG4629" s="298"/>
      <c r="QHH4629" s="298"/>
      <c r="QHI4629" s="298"/>
      <c r="QHJ4629" s="298"/>
      <c r="QHK4629" s="298"/>
      <c r="QHL4629" s="298"/>
      <c r="QHM4629" s="298"/>
      <c r="QHN4629" s="298"/>
      <c r="QHO4629" s="298"/>
      <c r="QHP4629" s="298"/>
      <c r="QHQ4629" s="298"/>
      <c r="QHR4629" s="298"/>
      <c r="QHS4629" s="298"/>
      <c r="QHT4629" s="298"/>
      <c r="QHU4629" s="298"/>
      <c r="QHV4629" s="298"/>
      <c r="QHW4629" s="298"/>
      <c r="QHX4629" s="298"/>
      <c r="QHY4629" s="298"/>
      <c r="QHZ4629" s="298"/>
      <c r="QIA4629" s="298"/>
      <c r="QIB4629" s="298"/>
      <c r="QIC4629" s="298"/>
      <c r="QID4629" s="298"/>
      <c r="QIE4629" s="298"/>
      <c r="QIF4629" s="298"/>
      <c r="QIG4629" s="298"/>
      <c r="QIH4629" s="298"/>
      <c r="QII4629" s="298"/>
      <c r="QIJ4629" s="298"/>
      <c r="QIK4629" s="298"/>
      <c r="QIL4629" s="298"/>
      <c r="QIM4629" s="298"/>
      <c r="QIN4629" s="298"/>
      <c r="QIO4629" s="298"/>
      <c r="QIP4629" s="298"/>
      <c r="QIQ4629" s="298"/>
      <c r="QIR4629" s="298"/>
      <c r="QIS4629" s="298"/>
      <c r="QIT4629" s="298"/>
      <c r="QIU4629" s="298"/>
      <c r="QIV4629" s="298"/>
      <c r="QIW4629" s="298"/>
      <c r="QIX4629" s="298"/>
      <c r="QIY4629" s="298"/>
      <c r="QIZ4629" s="298"/>
      <c r="QJA4629" s="298"/>
      <c r="QJB4629" s="298"/>
      <c r="QJC4629" s="298"/>
      <c r="QJD4629" s="298"/>
      <c r="QJE4629" s="298"/>
      <c r="QJF4629" s="298"/>
      <c r="QJG4629" s="298"/>
      <c r="QJH4629" s="298"/>
      <c r="QJI4629" s="298"/>
      <c r="QJJ4629" s="298"/>
      <c r="QJK4629" s="298"/>
      <c r="QJL4629" s="298"/>
      <c r="QJM4629" s="298"/>
      <c r="QJN4629" s="298"/>
      <c r="QJO4629" s="298"/>
      <c r="QJP4629" s="298"/>
      <c r="QJQ4629" s="298"/>
      <c r="QJR4629" s="298"/>
      <c r="QJS4629" s="298"/>
      <c r="QJT4629" s="298"/>
      <c r="QJU4629" s="298"/>
      <c r="QJV4629" s="298"/>
      <c r="QJW4629" s="298"/>
      <c r="QJX4629" s="298"/>
      <c r="QJY4629" s="298"/>
      <c r="QJZ4629" s="298"/>
      <c r="QKA4629" s="298"/>
      <c r="QKB4629" s="298"/>
      <c r="QKC4629" s="298"/>
      <c r="QKD4629" s="298"/>
      <c r="QKE4629" s="298"/>
      <c r="QKF4629" s="298"/>
      <c r="QKG4629" s="298"/>
      <c r="QKH4629" s="298"/>
      <c r="QKI4629" s="298"/>
      <c r="QKJ4629" s="298"/>
      <c r="QKK4629" s="298"/>
      <c r="QKL4629" s="298"/>
      <c r="QKM4629" s="298"/>
      <c r="QKN4629" s="298"/>
      <c r="QKO4629" s="298"/>
      <c r="QKP4629" s="298"/>
      <c r="QKQ4629" s="298"/>
      <c r="QKR4629" s="298"/>
      <c r="QKS4629" s="298"/>
      <c r="QKT4629" s="298"/>
      <c r="QKU4629" s="298"/>
      <c r="QKV4629" s="298"/>
      <c r="QKW4629" s="298"/>
      <c r="QKX4629" s="298"/>
      <c r="QKY4629" s="298"/>
      <c r="QKZ4629" s="298"/>
      <c r="QLA4629" s="298"/>
      <c r="QLB4629" s="298"/>
      <c r="QLC4629" s="298"/>
      <c r="QLD4629" s="298"/>
      <c r="QLE4629" s="298"/>
      <c r="QLF4629" s="298"/>
      <c r="QLG4629" s="298"/>
      <c r="QLH4629" s="298"/>
      <c r="QLI4629" s="298"/>
      <c r="QLJ4629" s="298"/>
      <c r="QLK4629" s="298"/>
      <c r="QLL4629" s="298"/>
      <c r="QLM4629" s="298"/>
      <c r="QLN4629" s="298"/>
      <c r="QLO4629" s="298"/>
      <c r="QLP4629" s="298"/>
      <c r="QLQ4629" s="298"/>
      <c r="QLR4629" s="298"/>
      <c r="QLS4629" s="298"/>
      <c r="QLT4629" s="298"/>
      <c r="QLU4629" s="298"/>
      <c r="QLV4629" s="298"/>
      <c r="QLW4629" s="298"/>
      <c r="QLX4629" s="298"/>
      <c r="QLY4629" s="298"/>
      <c r="QLZ4629" s="298"/>
      <c r="QMA4629" s="298"/>
      <c r="QMB4629" s="298"/>
      <c r="QMC4629" s="298"/>
      <c r="QMD4629" s="298"/>
      <c r="QME4629" s="298"/>
      <c r="QMF4629" s="298"/>
      <c r="QMG4629" s="298"/>
      <c r="QMH4629" s="298"/>
      <c r="QMI4629" s="298"/>
      <c r="QMJ4629" s="298"/>
      <c r="QMK4629" s="298"/>
      <c r="QML4629" s="298"/>
      <c r="QMM4629" s="298"/>
      <c r="QMN4629" s="298"/>
      <c r="QMO4629" s="298"/>
      <c r="QMP4629" s="298"/>
      <c r="QMQ4629" s="298"/>
      <c r="QMR4629" s="298"/>
      <c r="QMS4629" s="298"/>
      <c r="QMT4629" s="298"/>
      <c r="QMU4629" s="298"/>
      <c r="QMV4629" s="298"/>
      <c r="QMW4629" s="298"/>
      <c r="QMX4629" s="298"/>
      <c r="QMY4629" s="298"/>
      <c r="QMZ4629" s="298"/>
      <c r="QNA4629" s="298"/>
      <c r="QNB4629" s="298"/>
      <c r="QNC4629" s="298"/>
      <c r="QND4629" s="298"/>
      <c r="QNE4629" s="298"/>
      <c r="QNF4629" s="298"/>
      <c r="QNG4629" s="298"/>
      <c r="QNH4629" s="298"/>
      <c r="QNI4629" s="298"/>
      <c r="QNJ4629" s="298"/>
      <c r="QNK4629" s="298"/>
      <c r="QNL4629" s="298"/>
      <c r="QNM4629" s="298"/>
      <c r="QNN4629" s="298"/>
      <c r="QNO4629" s="298"/>
      <c r="QNP4629" s="298"/>
      <c r="QNQ4629" s="298"/>
      <c r="QNR4629" s="298"/>
      <c r="QNS4629" s="298"/>
      <c r="QNT4629" s="298"/>
      <c r="QNU4629" s="298"/>
      <c r="QNV4629" s="298"/>
      <c r="QNW4629" s="298"/>
      <c r="QNX4629" s="298"/>
      <c r="QNY4629" s="298"/>
      <c r="QNZ4629" s="298"/>
      <c r="QOA4629" s="298"/>
      <c r="QOB4629" s="298"/>
      <c r="QOC4629" s="298"/>
      <c r="QOD4629" s="298"/>
      <c r="QOE4629" s="298"/>
      <c r="QOF4629" s="298"/>
      <c r="QOG4629" s="298"/>
      <c r="QOH4629" s="298"/>
      <c r="QOI4629" s="298"/>
      <c r="QOJ4629" s="298"/>
      <c r="QOK4629" s="298"/>
      <c r="QOL4629" s="298"/>
      <c r="QOM4629" s="298"/>
      <c r="QON4629" s="298"/>
      <c r="QOO4629" s="298"/>
      <c r="QOP4629" s="298"/>
      <c r="QOQ4629" s="298"/>
      <c r="QOR4629" s="298"/>
      <c r="QOS4629" s="298"/>
      <c r="QOT4629" s="298"/>
      <c r="QOU4629" s="298"/>
      <c r="QOV4629" s="298"/>
      <c r="QOW4629" s="298"/>
      <c r="QOX4629" s="298"/>
      <c r="QOY4629" s="298"/>
      <c r="QOZ4629" s="298"/>
      <c r="QPA4629" s="298"/>
      <c r="QPB4629" s="298"/>
      <c r="QPC4629" s="298"/>
      <c r="QPD4629" s="298"/>
      <c r="QPE4629" s="298"/>
      <c r="QPF4629" s="298"/>
      <c r="QPG4629" s="298"/>
      <c r="QPH4629" s="298"/>
      <c r="QPI4629" s="298"/>
      <c r="QPJ4629" s="298"/>
      <c r="QPK4629" s="298"/>
      <c r="QPL4629" s="298"/>
      <c r="QPM4629" s="298"/>
      <c r="QPN4629" s="298"/>
      <c r="QPO4629" s="298"/>
      <c r="QPP4629" s="298"/>
      <c r="QPQ4629" s="298"/>
      <c r="QPR4629" s="298"/>
      <c r="QPS4629" s="298"/>
      <c r="QPT4629" s="298"/>
      <c r="QPU4629" s="298"/>
      <c r="QPV4629" s="298"/>
      <c r="QPW4629" s="298"/>
      <c r="QPX4629" s="298"/>
      <c r="QPY4629" s="298"/>
      <c r="QPZ4629" s="298"/>
      <c r="QQA4629" s="298"/>
      <c r="QQB4629" s="298"/>
      <c r="QQC4629" s="298"/>
      <c r="QQD4629" s="298"/>
      <c r="QQE4629" s="298"/>
      <c r="QQF4629" s="298"/>
      <c r="QQG4629" s="298"/>
      <c r="QQH4629" s="298"/>
      <c r="QQI4629" s="298"/>
      <c r="QQJ4629" s="298"/>
      <c r="QQK4629" s="298"/>
      <c r="QQL4629" s="298"/>
      <c r="QQM4629" s="298"/>
      <c r="QQN4629" s="298"/>
      <c r="QQO4629" s="298"/>
      <c r="QQP4629" s="298"/>
      <c r="QQQ4629" s="298"/>
      <c r="QQR4629" s="298"/>
      <c r="QQS4629" s="298"/>
      <c r="QQT4629" s="298"/>
      <c r="QQU4629" s="298"/>
      <c r="QQV4629" s="298"/>
      <c r="QQW4629" s="298"/>
      <c r="QQX4629" s="298"/>
      <c r="QQY4629" s="298"/>
      <c r="QQZ4629" s="298"/>
      <c r="QRA4629" s="298"/>
      <c r="QRB4629" s="298"/>
      <c r="QRC4629" s="298"/>
      <c r="QRD4629" s="298"/>
      <c r="QRE4629" s="298"/>
      <c r="QRF4629" s="298"/>
      <c r="QRG4629" s="298"/>
      <c r="QRH4629" s="298"/>
      <c r="QRI4629" s="298"/>
      <c r="QRJ4629" s="298"/>
      <c r="QRK4629" s="298"/>
      <c r="QRL4629" s="298"/>
      <c r="QRM4629" s="298"/>
      <c r="QRN4629" s="298"/>
      <c r="QRO4629" s="298"/>
      <c r="QRP4629" s="298"/>
      <c r="QRQ4629" s="298"/>
      <c r="QRR4629" s="298"/>
      <c r="QRS4629" s="298"/>
      <c r="QRT4629" s="298"/>
      <c r="QRU4629" s="298"/>
      <c r="QRV4629" s="298"/>
      <c r="QRW4629" s="298"/>
      <c r="QRX4629" s="298"/>
      <c r="QRY4629" s="298"/>
      <c r="QRZ4629" s="298"/>
      <c r="QSA4629" s="298"/>
      <c r="QSB4629" s="298"/>
      <c r="QSC4629" s="298"/>
      <c r="QSD4629" s="298"/>
      <c r="QSE4629" s="298"/>
      <c r="QSF4629" s="298"/>
      <c r="QSG4629" s="298"/>
      <c r="QSH4629" s="298"/>
      <c r="QSI4629" s="298"/>
      <c r="QSJ4629" s="298"/>
      <c r="QSK4629" s="298"/>
      <c r="QSL4629" s="298"/>
      <c r="QSM4629" s="298"/>
      <c r="QSN4629" s="298"/>
      <c r="QSO4629" s="298"/>
      <c r="QSP4629" s="298"/>
      <c r="QSQ4629" s="298"/>
      <c r="QSR4629" s="298"/>
      <c r="QSS4629" s="298"/>
      <c r="QST4629" s="298"/>
      <c r="QSU4629" s="298"/>
      <c r="QSV4629" s="298"/>
      <c r="QSW4629" s="298"/>
      <c r="QSX4629" s="298"/>
      <c r="QSY4629" s="298"/>
      <c r="QSZ4629" s="298"/>
      <c r="QTA4629" s="298"/>
      <c r="QTB4629" s="298"/>
      <c r="QTC4629" s="298"/>
      <c r="QTD4629" s="298"/>
      <c r="QTE4629" s="298"/>
      <c r="QTF4629" s="298"/>
      <c r="QTG4629" s="298"/>
      <c r="QTH4629" s="298"/>
      <c r="QTI4629" s="298"/>
      <c r="QTJ4629" s="298"/>
      <c r="QTK4629" s="298"/>
      <c r="QTL4629" s="298"/>
      <c r="QTM4629" s="298"/>
      <c r="QTN4629" s="298"/>
      <c r="QTO4629" s="298"/>
      <c r="QTP4629" s="298"/>
      <c r="QTQ4629" s="298"/>
      <c r="QTR4629" s="298"/>
      <c r="QTS4629" s="298"/>
      <c r="QTT4629" s="298"/>
      <c r="QTU4629" s="298"/>
      <c r="QTV4629" s="298"/>
      <c r="QTW4629" s="298"/>
      <c r="QTX4629" s="298"/>
      <c r="QTY4629" s="298"/>
      <c r="QTZ4629" s="298"/>
      <c r="QUA4629" s="298"/>
      <c r="QUB4629" s="298"/>
      <c r="QUC4629" s="298"/>
      <c r="QUD4629" s="298"/>
      <c r="QUE4629" s="298"/>
      <c r="QUF4629" s="298"/>
      <c r="QUG4629" s="298"/>
      <c r="QUH4629" s="298"/>
      <c r="QUI4629" s="298"/>
      <c r="QUJ4629" s="298"/>
      <c r="QUK4629" s="298"/>
      <c r="QUL4629" s="298"/>
      <c r="QUM4629" s="298"/>
      <c r="QUN4629" s="298"/>
      <c r="QUO4629" s="298"/>
      <c r="QUP4629" s="298"/>
      <c r="QUQ4629" s="298"/>
      <c r="QUR4629" s="298"/>
      <c r="QUS4629" s="298"/>
      <c r="QUT4629" s="298"/>
      <c r="QUU4629" s="298"/>
      <c r="QUV4629" s="298"/>
      <c r="QUW4629" s="298"/>
      <c r="QUX4629" s="298"/>
      <c r="QUY4629" s="298"/>
      <c r="QUZ4629" s="298"/>
      <c r="QVA4629" s="298"/>
      <c r="QVB4629" s="298"/>
      <c r="QVC4629" s="298"/>
      <c r="QVD4629" s="298"/>
      <c r="QVE4629" s="298"/>
      <c r="QVF4629" s="298"/>
      <c r="QVG4629" s="298"/>
      <c r="QVH4629" s="298"/>
      <c r="QVI4629" s="298"/>
      <c r="QVJ4629" s="298"/>
      <c r="QVK4629" s="298"/>
      <c r="QVL4629" s="298"/>
      <c r="QVM4629" s="298"/>
      <c r="QVN4629" s="298"/>
      <c r="QVO4629" s="298"/>
      <c r="QVP4629" s="298"/>
      <c r="QVQ4629" s="298"/>
      <c r="QVR4629" s="298"/>
      <c r="QVS4629" s="298"/>
      <c r="QVT4629" s="298"/>
      <c r="QVU4629" s="298"/>
      <c r="QVV4629" s="298"/>
      <c r="QVW4629" s="298"/>
      <c r="QVX4629" s="298"/>
      <c r="QVY4629" s="298"/>
      <c r="QVZ4629" s="298"/>
      <c r="QWA4629" s="298"/>
      <c r="QWB4629" s="298"/>
      <c r="QWC4629" s="298"/>
      <c r="QWD4629" s="298"/>
      <c r="QWE4629" s="298"/>
      <c r="QWF4629" s="298"/>
      <c r="QWG4629" s="298"/>
      <c r="QWH4629" s="298"/>
      <c r="QWI4629" s="298"/>
      <c r="QWJ4629" s="298"/>
      <c r="QWK4629" s="298"/>
      <c r="QWL4629" s="298"/>
      <c r="QWM4629" s="298"/>
      <c r="QWN4629" s="298"/>
      <c r="QWO4629" s="298"/>
      <c r="QWP4629" s="298"/>
      <c r="QWQ4629" s="298"/>
      <c r="QWR4629" s="298"/>
      <c r="QWS4629" s="298"/>
      <c r="QWT4629" s="298"/>
      <c r="QWU4629" s="298"/>
      <c r="QWV4629" s="298"/>
      <c r="QWW4629" s="298"/>
      <c r="QWX4629" s="298"/>
      <c r="QWY4629" s="298"/>
      <c r="QWZ4629" s="298"/>
      <c r="QXA4629" s="298"/>
      <c r="QXB4629" s="298"/>
      <c r="QXC4629" s="298"/>
      <c r="QXD4629" s="298"/>
      <c r="QXE4629" s="298"/>
      <c r="QXF4629" s="298"/>
      <c r="QXG4629" s="298"/>
      <c r="QXH4629" s="298"/>
      <c r="QXI4629" s="298"/>
      <c r="QXJ4629" s="298"/>
      <c r="QXK4629" s="298"/>
      <c r="QXL4629" s="298"/>
      <c r="QXM4629" s="298"/>
      <c r="QXN4629" s="298"/>
      <c r="QXO4629" s="298"/>
      <c r="QXP4629" s="298"/>
      <c r="QXQ4629" s="298"/>
      <c r="QXR4629" s="298"/>
      <c r="QXS4629" s="298"/>
      <c r="QXT4629" s="298"/>
      <c r="QXU4629" s="298"/>
      <c r="QXV4629" s="298"/>
      <c r="QXW4629" s="298"/>
      <c r="QXX4629" s="298"/>
      <c r="QXY4629" s="298"/>
      <c r="QXZ4629" s="298"/>
      <c r="QYA4629" s="298"/>
      <c r="QYB4629" s="298"/>
      <c r="QYC4629" s="298"/>
      <c r="QYD4629" s="298"/>
      <c r="QYE4629" s="298"/>
      <c r="QYF4629" s="298"/>
      <c r="QYG4629" s="298"/>
      <c r="QYH4629" s="298"/>
      <c r="QYI4629" s="298"/>
      <c r="QYJ4629" s="298"/>
      <c r="QYK4629" s="298"/>
      <c r="QYL4629" s="298"/>
      <c r="QYM4629" s="298"/>
      <c r="QYN4629" s="298"/>
      <c r="QYO4629" s="298"/>
      <c r="QYP4629" s="298"/>
      <c r="QYQ4629" s="298"/>
      <c r="QYR4629" s="298"/>
      <c r="QYS4629" s="298"/>
      <c r="QYT4629" s="298"/>
      <c r="QYU4629" s="298"/>
      <c r="QYV4629" s="298"/>
      <c r="QYW4629" s="298"/>
      <c r="QYX4629" s="298"/>
      <c r="QYY4629" s="298"/>
      <c r="QYZ4629" s="298"/>
      <c r="QZA4629" s="298"/>
      <c r="QZB4629" s="298"/>
      <c r="QZC4629" s="298"/>
      <c r="QZD4629" s="298"/>
      <c r="QZE4629" s="298"/>
      <c r="QZF4629" s="298"/>
      <c r="QZG4629" s="298"/>
      <c r="QZH4629" s="298"/>
      <c r="QZI4629" s="298"/>
      <c r="QZJ4629" s="298"/>
      <c r="QZK4629" s="298"/>
      <c r="QZL4629" s="298"/>
      <c r="QZM4629" s="298"/>
      <c r="QZN4629" s="298"/>
      <c r="QZO4629" s="298"/>
      <c r="QZP4629" s="298"/>
      <c r="QZQ4629" s="298"/>
      <c r="QZR4629" s="298"/>
      <c r="QZS4629" s="298"/>
      <c r="QZT4629" s="298"/>
      <c r="QZU4629" s="298"/>
      <c r="QZV4629" s="298"/>
      <c r="QZW4629" s="298"/>
      <c r="QZX4629" s="298"/>
      <c r="QZY4629" s="298"/>
      <c r="QZZ4629" s="298"/>
      <c r="RAA4629" s="298"/>
      <c r="RAB4629" s="298"/>
      <c r="RAC4629" s="298"/>
      <c r="RAD4629" s="298"/>
      <c r="RAE4629" s="298"/>
      <c r="RAF4629" s="298"/>
      <c r="RAG4629" s="298"/>
      <c r="RAH4629" s="298"/>
      <c r="RAI4629" s="298"/>
      <c r="RAJ4629" s="298"/>
      <c r="RAK4629" s="298"/>
      <c r="RAL4629" s="298"/>
      <c r="RAM4629" s="298"/>
      <c r="RAN4629" s="298"/>
      <c r="RAO4629" s="298"/>
      <c r="RAP4629" s="298"/>
      <c r="RAQ4629" s="298"/>
      <c r="RAR4629" s="298"/>
      <c r="RAS4629" s="298"/>
      <c r="RAT4629" s="298"/>
      <c r="RAU4629" s="298"/>
      <c r="RAV4629" s="298"/>
      <c r="RAW4629" s="298"/>
      <c r="RAX4629" s="298"/>
      <c r="RAY4629" s="298"/>
      <c r="RAZ4629" s="298"/>
      <c r="RBA4629" s="298"/>
      <c r="RBB4629" s="298"/>
      <c r="RBC4629" s="298"/>
      <c r="RBD4629" s="298"/>
      <c r="RBE4629" s="298"/>
      <c r="RBF4629" s="298"/>
      <c r="RBG4629" s="298"/>
      <c r="RBH4629" s="298"/>
      <c r="RBI4629" s="298"/>
      <c r="RBJ4629" s="298"/>
      <c r="RBK4629" s="298"/>
      <c r="RBL4629" s="298"/>
      <c r="RBM4629" s="298"/>
      <c r="RBN4629" s="298"/>
      <c r="RBO4629" s="298"/>
      <c r="RBP4629" s="298"/>
      <c r="RBQ4629" s="298"/>
      <c r="RBR4629" s="298"/>
      <c r="RBS4629" s="298"/>
      <c r="RBT4629" s="298"/>
      <c r="RBU4629" s="298"/>
      <c r="RBV4629" s="298"/>
      <c r="RBW4629" s="298"/>
      <c r="RBX4629" s="298"/>
      <c r="RBY4629" s="298"/>
      <c r="RBZ4629" s="298"/>
      <c r="RCA4629" s="298"/>
      <c r="RCB4629" s="298"/>
      <c r="RCC4629" s="298"/>
      <c r="RCD4629" s="298"/>
      <c r="RCE4629" s="298"/>
      <c r="RCF4629" s="298"/>
      <c r="RCG4629" s="298"/>
      <c r="RCH4629" s="298"/>
      <c r="RCI4629" s="298"/>
      <c r="RCJ4629" s="298"/>
      <c r="RCK4629" s="298"/>
      <c r="RCL4629" s="298"/>
      <c r="RCM4629" s="298"/>
      <c r="RCN4629" s="298"/>
      <c r="RCO4629" s="298"/>
      <c r="RCP4629" s="298"/>
      <c r="RCQ4629" s="298"/>
      <c r="RCR4629" s="298"/>
      <c r="RCS4629" s="298"/>
      <c r="RCT4629" s="298"/>
      <c r="RCU4629" s="298"/>
      <c r="RCV4629" s="298"/>
      <c r="RCW4629" s="298"/>
      <c r="RCX4629" s="298"/>
      <c r="RCY4629" s="298"/>
      <c r="RCZ4629" s="298"/>
      <c r="RDA4629" s="298"/>
      <c r="RDB4629" s="298"/>
      <c r="RDC4629" s="298"/>
      <c r="RDD4629" s="298"/>
      <c r="RDE4629" s="298"/>
      <c r="RDF4629" s="298"/>
      <c r="RDG4629" s="298"/>
      <c r="RDH4629" s="298"/>
      <c r="RDI4629" s="298"/>
      <c r="RDJ4629" s="298"/>
      <c r="RDK4629" s="298"/>
      <c r="RDL4629" s="298"/>
      <c r="RDM4629" s="298"/>
      <c r="RDN4629" s="298"/>
      <c r="RDO4629" s="298"/>
      <c r="RDP4629" s="298"/>
      <c r="RDQ4629" s="298"/>
      <c r="RDR4629" s="298"/>
      <c r="RDS4629" s="298"/>
      <c r="RDT4629" s="298"/>
      <c r="RDU4629" s="298"/>
      <c r="RDV4629" s="298"/>
      <c r="RDW4629" s="298"/>
      <c r="RDX4629" s="298"/>
      <c r="RDY4629" s="298"/>
      <c r="RDZ4629" s="298"/>
      <c r="REA4629" s="298"/>
      <c r="REB4629" s="298"/>
      <c r="REC4629" s="298"/>
      <c r="RED4629" s="298"/>
      <c r="REE4629" s="298"/>
      <c r="REF4629" s="298"/>
      <c r="REG4629" s="298"/>
      <c r="REH4629" s="298"/>
      <c r="REI4629" s="298"/>
      <c r="REJ4629" s="298"/>
      <c r="REK4629" s="298"/>
      <c r="REL4629" s="298"/>
      <c r="REM4629" s="298"/>
      <c r="REN4629" s="298"/>
      <c r="REO4629" s="298"/>
      <c r="REP4629" s="298"/>
      <c r="REQ4629" s="298"/>
      <c r="RER4629" s="298"/>
      <c r="RES4629" s="298"/>
      <c r="RET4629" s="298"/>
      <c r="REU4629" s="298"/>
      <c r="REV4629" s="298"/>
      <c r="REW4629" s="298"/>
      <c r="REX4629" s="298"/>
      <c r="REY4629" s="298"/>
      <c r="REZ4629" s="298"/>
      <c r="RFA4629" s="298"/>
      <c r="RFB4629" s="298"/>
      <c r="RFC4629" s="298"/>
      <c r="RFD4629" s="298"/>
      <c r="RFE4629" s="298"/>
      <c r="RFF4629" s="298"/>
      <c r="RFG4629" s="298"/>
      <c r="RFH4629" s="298"/>
      <c r="RFI4629" s="298"/>
      <c r="RFJ4629" s="298"/>
      <c r="RFK4629" s="298"/>
      <c r="RFL4629" s="298"/>
      <c r="RFM4629" s="298"/>
      <c r="RFN4629" s="298"/>
      <c r="RFO4629" s="298"/>
      <c r="RFP4629" s="298"/>
      <c r="RFQ4629" s="298"/>
      <c r="RFR4629" s="298"/>
      <c r="RFS4629" s="298"/>
      <c r="RFT4629" s="298"/>
      <c r="RFU4629" s="298"/>
      <c r="RFV4629" s="298"/>
      <c r="RFW4629" s="298"/>
      <c r="RFX4629" s="298"/>
      <c r="RFY4629" s="298"/>
      <c r="RFZ4629" s="298"/>
      <c r="RGA4629" s="298"/>
      <c r="RGB4629" s="298"/>
      <c r="RGC4629" s="298"/>
      <c r="RGD4629" s="298"/>
      <c r="RGE4629" s="298"/>
      <c r="RGF4629" s="298"/>
      <c r="RGG4629" s="298"/>
      <c r="RGH4629" s="298"/>
      <c r="RGI4629" s="298"/>
      <c r="RGJ4629" s="298"/>
      <c r="RGK4629" s="298"/>
      <c r="RGL4629" s="298"/>
      <c r="RGM4629" s="298"/>
      <c r="RGN4629" s="298"/>
      <c r="RGO4629" s="298"/>
      <c r="RGP4629" s="298"/>
      <c r="RGQ4629" s="298"/>
      <c r="RGR4629" s="298"/>
      <c r="RGS4629" s="298"/>
      <c r="RGT4629" s="298"/>
      <c r="RGU4629" s="298"/>
      <c r="RGV4629" s="298"/>
      <c r="RGW4629" s="298"/>
      <c r="RGX4629" s="298"/>
      <c r="RGY4629" s="298"/>
      <c r="RGZ4629" s="298"/>
      <c r="RHA4629" s="298"/>
      <c r="RHB4629" s="298"/>
      <c r="RHC4629" s="298"/>
      <c r="RHD4629" s="298"/>
      <c r="RHE4629" s="298"/>
      <c r="RHF4629" s="298"/>
      <c r="RHG4629" s="298"/>
      <c r="RHH4629" s="298"/>
      <c r="RHI4629" s="298"/>
      <c r="RHJ4629" s="298"/>
      <c r="RHK4629" s="298"/>
      <c r="RHL4629" s="298"/>
      <c r="RHM4629" s="298"/>
      <c r="RHN4629" s="298"/>
      <c r="RHO4629" s="298"/>
      <c r="RHP4629" s="298"/>
      <c r="RHQ4629" s="298"/>
      <c r="RHR4629" s="298"/>
      <c r="RHS4629" s="298"/>
      <c r="RHT4629" s="298"/>
      <c r="RHU4629" s="298"/>
      <c r="RHV4629" s="298"/>
      <c r="RHW4629" s="298"/>
      <c r="RHX4629" s="298"/>
      <c r="RHY4629" s="298"/>
      <c r="RHZ4629" s="298"/>
      <c r="RIA4629" s="298"/>
      <c r="RIB4629" s="298"/>
      <c r="RIC4629" s="298"/>
      <c r="RID4629" s="298"/>
      <c r="RIE4629" s="298"/>
      <c r="RIF4629" s="298"/>
      <c r="RIG4629" s="298"/>
      <c r="RIH4629" s="298"/>
      <c r="RII4629" s="298"/>
      <c r="RIJ4629" s="298"/>
      <c r="RIK4629" s="298"/>
      <c r="RIL4629" s="298"/>
      <c r="RIM4629" s="298"/>
      <c r="RIN4629" s="298"/>
      <c r="RIO4629" s="298"/>
      <c r="RIP4629" s="298"/>
      <c r="RIQ4629" s="298"/>
      <c r="RIR4629" s="298"/>
      <c r="RIS4629" s="298"/>
      <c r="RIT4629" s="298"/>
      <c r="RIU4629" s="298"/>
      <c r="RIV4629" s="298"/>
      <c r="RIW4629" s="298"/>
      <c r="RIX4629" s="298"/>
      <c r="RIY4629" s="298"/>
      <c r="RIZ4629" s="298"/>
      <c r="RJA4629" s="298"/>
      <c r="RJB4629" s="298"/>
      <c r="RJC4629" s="298"/>
      <c r="RJD4629" s="298"/>
      <c r="RJE4629" s="298"/>
      <c r="RJF4629" s="298"/>
      <c r="RJG4629" s="298"/>
      <c r="RJH4629" s="298"/>
      <c r="RJI4629" s="298"/>
      <c r="RJJ4629" s="298"/>
      <c r="RJK4629" s="298"/>
      <c r="RJL4629" s="298"/>
      <c r="RJM4629" s="298"/>
      <c r="RJN4629" s="298"/>
      <c r="RJO4629" s="298"/>
      <c r="RJP4629" s="298"/>
      <c r="RJQ4629" s="298"/>
      <c r="RJR4629" s="298"/>
      <c r="RJS4629" s="298"/>
      <c r="RJT4629" s="298"/>
      <c r="RJU4629" s="298"/>
      <c r="RJV4629" s="298"/>
      <c r="RJW4629" s="298"/>
      <c r="RJX4629" s="298"/>
      <c r="RJY4629" s="298"/>
      <c r="RJZ4629" s="298"/>
      <c r="RKA4629" s="298"/>
      <c r="RKB4629" s="298"/>
      <c r="RKC4629" s="298"/>
      <c r="RKD4629" s="298"/>
      <c r="RKE4629" s="298"/>
      <c r="RKF4629" s="298"/>
      <c r="RKG4629" s="298"/>
      <c r="RKH4629" s="298"/>
      <c r="RKI4629" s="298"/>
      <c r="RKJ4629" s="298"/>
      <c r="RKK4629" s="298"/>
      <c r="RKL4629" s="298"/>
      <c r="RKM4629" s="298"/>
      <c r="RKN4629" s="298"/>
      <c r="RKO4629" s="298"/>
      <c r="RKP4629" s="298"/>
      <c r="RKQ4629" s="298"/>
      <c r="RKR4629" s="298"/>
      <c r="RKS4629" s="298"/>
      <c r="RKT4629" s="298"/>
      <c r="RKU4629" s="298"/>
      <c r="RKV4629" s="298"/>
      <c r="RKW4629" s="298"/>
      <c r="RKX4629" s="298"/>
      <c r="RKY4629" s="298"/>
      <c r="RKZ4629" s="298"/>
      <c r="RLA4629" s="298"/>
      <c r="RLB4629" s="298"/>
      <c r="RLC4629" s="298"/>
      <c r="RLD4629" s="298"/>
      <c r="RLE4629" s="298"/>
      <c r="RLF4629" s="298"/>
      <c r="RLG4629" s="298"/>
      <c r="RLH4629" s="298"/>
      <c r="RLI4629" s="298"/>
      <c r="RLJ4629" s="298"/>
      <c r="RLK4629" s="298"/>
      <c r="RLL4629" s="298"/>
      <c r="RLM4629" s="298"/>
      <c r="RLN4629" s="298"/>
      <c r="RLO4629" s="298"/>
      <c r="RLP4629" s="298"/>
      <c r="RLQ4629" s="298"/>
      <c r="RLR4629" s="298"/>
      <c r="RLS4629" s="298"/>
      <c r="RLT4629" s="298"/>
      <c r="RLU4629" s="298"/>
      <c r="RLV4629" s="298"/>
      <c r="RLW4629" s="298"/>
      <c r="RLX4629" s="298"/>
      <c r="RLY4629" s="298"/>
      <c r="RLZ4629" s="298"/>
      <c r="RMA4629" s="298"/>
      <c r="RMB4629" s="298"/>
      <c r="RMC4629" s="298"/>
      <c r="RMD4629" s="298"/>
      <c r="RME4629" s="298"/>
      <c r="RMF4629" s="298"/>
      <c r="RMG4629" s="298"/>
      <c r="RMH4629" s="298"/>
      <c r="RMI4629" s="298"/>
      <c r="RMJ4629" s="298"/>
      <c r="RMK4629" s="298"/>
      <c r="RML4629" s="298"/>
      <c r="RMM4629" s="298"/>
      <c r="RMN4629" s="298"/>
      <c r="RMO4629" s="298"/>
      <c r="RMP4629" s="298"/>
      <c r="RMQ4629" s="298"/>
      <c r="RMR4629" s="298"/>
      <c r="RMS4629" s="298"/>
      <c r="RMT4629" s="298"/>
      <c r="RMU4629" s="298"/>
      <c r="RMV4629" s="298"/>
      <c r="RMW4629" s="298"/>
      <c r="RMX4629" s="298"/>
      <c r="RMY4629" s="298"/>
      <c r="RMZ4629" s="298"/>
      <c r="RNA4629" s="298"/>
      <c r="RNB4629" s="298"/>
      <c r="RNC4629" s="298"/>
      <c r="RND4629" s="298"/>
      <c r="RNE4629" s="298"/>
      <c r="RNF4629" s="298"/>
      <c r="RNG4629" s="298"/>
      <c r="RNH4629" s="298"/>
      <c r="RNI4629" s="298"/>
      <c r="RNJ4629" s="298"/>
      <c r="RNK4629" s="298"/>
      <c r="RNL4629" s="298"/>
      <c r="RNM4629" s="298"/>
      <c r="RNN4629" s="298"/>
      <c r="RNO4629" s="298"/>
      <c r="RNP4629" s="298"/>
      <c r="RNQ4629" s="298"/>
      <c r="RNR4629" s="298"/>
      <c r="RNS4629" s="298"/>
      <c r="RNT4629" s="298"/>
      <c r="RNU4629" s="298"/>
      <c r="RNV4629" s="298"/>
      <c r="RNW4629" s="298"/>
      <c r="RNX4629" s="298"/>
      <c r="RNY4629" s="298"/>
      <c r="RNZ4629" s="298"/>
      <c r="ROA4629" s="298"/>
      <c r="ROB4629" s="298"/>
      <c r="ROC4629" s="298"/>
      <c r="ROD4629" s="298"/>
      <c r="ROE4629" s="298"/>
      <c r="ROF4629" s="298"/>
      <c r="ROG4629" s="298"/>
      <c r="ROH4629" s="298"/>
      <c r="ROI4629" s="298"/>
      <c r="ROJ4629" s="298"/>
      <c r="ROK4629" s="298"/>
      <c r="ROL4629" s="298"/>
      <c r="ROM4629" s="298"/>
      <c r="RON4629" s="298"/>
      <c r="ROO4629" s="298"/>
      <c r="ROP4629" s="298"/>
      <c r="ROQ4629" s="298"/>
      <c r="ROR4629" s="298"/>
      <c r="ROS4629" s="298"/>
      <c r="ROT4629" s="298"/>
      <c r="ROU4629" s="298"/>
      <c r="ROV4629" s="298"/>
      <c r="ROW4629" s="298"/>
      <c r="ROX4629" s="298"/>
      <c r="ROY4629" s="298"/>
      <c r="ROZ4629" s="298"/>
      <c r="RPA4629" s="298"/>
      <c r="RPB4629" s="298"/>
      <c r="RPC4629" s="298"/>
      <c r="RPD4629" s="298"/>
      <c r="RPE4629" s="298"/>
      <c r="RPF4629" s="298"/>
      <c r="RPG4629" s="298"/>
      <c r="RPH4629" s="298"/>
      <c r="RPI4629" s="298"/>
      <c r="RPJ4629" s="298"/>
      <c r="RPK4629" s="298"/>
      <c r="RPL4629" s="298"/>
      <c r="RPM4629" s="298"/>
      <c r="RPN4629" s="298"/>
      <c r="RPO4629" s="298"/>
      <c r="RPP4629" s="298"/>
      <c r="RPQ4629" s="298"/>
      <c r="RPR4629" s="298"/>
      <c r="RPS4629" s="298"/>
      <c r="RPT4629" s="298"/>
      <c r="RPU4629" s="298"/>
      <c r="RPV4629" s="298"/>
      <c r="RPW4629" s="298"/>
      <c r="RPX4629" s="298"/>
      <c r="RPY4629" s="298"/>
      <c r="RPZ4629" s="298"/>
      <c r="RQA4629" s="298"/>
      <c r="RQB4629" s="298"/>
      <c r="RQC4629" s="298"/>
      <c r="RQD4629" s="298"/>
      <c r="RQE4629" s="298"/>
      <c r="RQF4629" s="298"/>
      <c r="RQG4629" s="298"/>
      <c r="RQH4629" s="298"/>
      <c r="RQI4629" s="298"/>
      <c r="RQJ4629" s="298"/>
      <c r="RQK4629" s="298"/>
      <c r="RQL4629" s="298"/>
      <c r="RQM4629" s="298"/>
      <c r="RQN4629" s="298"/>
      <c r="RQO4629" s="298"/>
      <c r="RQP4629" s="298"/>
      <c r="RQQ4629" s="298"/>
      <c r="RQR4629" s="298"/>
      <c r="RQS4629" s="298"/>
      <c r="RQT4629" s="298"/>
      <c r="RQU4629" s="298"/>
      <c r="RQV4629" s="298"/>
      <c r="RQW4629" s="298"/>
      <c r="RQX4629" s="298"/>
      <c r="RQY4629" s="298"/>
      <c r="RQZ4629" s="298"/>
      <c r="RRA4629" s="298"/>
      <c r="RRB4629" s="298"/>
      <c r="RRC4629" s="298"/>
      <c r="RRD4629" s="298"/>
      <c r="RRE4629" s="298"/>
      <c r="RRF4629" s="298"/>
      <c r="RRG4629" s="298"/>
      <c r="RRH4629" s="298"/>
      <c r="RRI4629" s="298"/>
      <c r="RRJ4629" s="298"/>
      <c r="RRK4629" s="298"/>
      <c r="RRL4629" s="298"/>
      <c r="RRM4629" s="298"/>
      <c r="RRN4629" s="298"/>
      <c r="RRO4629" s="298"/>
      <c r="RRP4629" s="298"/>
      <c r="RRQ4629" s="298"/>
      <c r="RRR4629" s="298"/>
      <c r="RRS4629" s="298"/>
      <c r="RRT4629" s="298"/>
      <c r="RRU4629" s="298"/>
      <c r="RRV4629" s="298"/>
      <c r="RRW4629" s="298"/>
      <c r="RRX4629" s="298"/>
      <c r="RRY4629" s="298"/>
      <c r="RRZ4629" s="298"/>
      <c r="RSA4629" s="298"/>
      <c r="RSB4629" s="298"/>
      <c r="RSC4629" s="298"/>
      <c r="RSD4629" s="298"/>
      <c r="RSE4629" s="298"/>
      <c r="RSF4629" s="298"/>
      <c r="RSG4629" s="298"/>
      <c r="RSH4629" s="298"/>
      <c r="RSI4629" s="298"/>
      <c r="RSJ4629" s="298"/>
      <c r="RSK4629" s="298"/>
      <c r="RSL4629" s="298"/>
      <c r="RSM4629" s="298"/>
      <c r="RSN4629" s="298"/>
      <c r="RSO4629" s="298"/>
      <c r="RSP4629" s="298"/>
      <c r="RSQ4629" s="298"/>
      <c r="RSR4629" s="298"/>
      <c r="RSS4629" s="298"/>
      <c r="RST4629" s="298"/>
      <c r="RSU4629" s="298"/>
      <c r="RSV4629" s="298"/>
      <c r="RSW4629" s="298"/>
      <c r="RSX4629" s="298"/>
      <c r="RSY4629" s="298"/>
      <c r="RSZ4629" s="298"/>
      <c r="RTA4629" s="298"/>
      <c r="RTB4629" s="298"/>
      <c r="RTC4629" s="298"/>
      <c r="RTD4629" s="298"/>
      <c r="RTE4629" s="298"/>
      <c r="RTF4629" s="298"/>
      <c r="RTG4629" s="298"/>
      <c r="RTH4629" s="298"/>
      <c r="RTI4629" s="298"/>
      <c r="RTJ4629" s="298"/>
      <c r="RTK4629" s="298"/>
      <c r="RTL4629" s="298"/>
      <c r="RTM4629" s="298"/>
      <c r="RTN4629" s="298"/>
      <c r="RTO4629" s="298"/>
      <c r="RTP4629" s="298"/>
      <c r="RTQ4629" s="298"/>
      <c r="RTR4629" s="298"/>
      <c r="RTS4629" s="298"/>
      <c r="RTT4629" s="298"/>
      <c r="RTU4629" s="298"/>
      <c r="RTV4629" s="298"/>
      <c r="RTW4629" s="298"/>
      <c r="RTX4629" s="298"/>
      <c r="RTY4629" s="298"/>
      <c r="RTZ4629" s="298"/>
      <c r="RUA4629" s="298"/>
      <c r="RUB4629" s="298"/>
      <c r="RUC4629" s="298"/>
      <c r="RUD4629" s="298"/>
      <c r="RUE4629" s="298"/>
      <c r="RUF4629" s="298"/>
      <c r="RUG4629" s="298"/>
      <c r="RUH4629" s="298"/>
      <c r="RUI4629" s="298"/>
      <c r="RUJ4629" s="298"/>
      <c r="RUK4629" s="298"/>
      <c r="RUL4629" s="298"/>
      <c r="RUM4629" s="298"/>
      <c r="RUN4629" s="298"/>
      <c r="RUO4629" s="298"/>
      <c r="RUP4629" s="298"/>
      <c r="RUQ4629" s="298"/>
      <c r="RUR4629" s="298"/>
      <c r="RUS4629" s="298"/>
      <c r="RUT4629" s="298"/>
      <c r="RUU4629" s="298"/>
      <c r="RUV4629" s="298"/>
      <c r="RUW4629" s="298"/>
      <c r="RUX4629" s="298"/>
      <c r="RUY4629" s="298"/>
      <c r="RUZ4629" s="298"/>
      <c r="RVA4629" s="298"/>
      <c r="RVB4629" s="298"/>
      <c r="RVC4629" s="298"/>
      <c r="RVD4629" s="298"/>
      <c r="RVE4629" s="298"/>
      <c r="RVF4629" s="298"/>
      <c r="RVG4629" s="298"/>
      <c r="RVH4629" s="298"/>
      <c r="RVI4629" s="298"/>
      <c r="RVJ4629" s="298"/>
      <c r="RVK4629" s="298"/>
      <c r="RVL4629" s="298"/>
      <c r="RVM4629" s="298"/>
      <c r="RVN4629" s="298"/>
      <c r="RVO4629" s="298"/>
      <c r="RVP4629" s="298"/>
      <c r="RVQ4629" s="298"/>
      <c r="RVR4629" s="298"/>
      <c r="RVS4629" s="298"/>
      <c r="RVT4629" s="298"/>
      <c r="RVU4629" s="298"/>
      <c r="RVV4629" s="298"/>
      <c r="RVW4629" s="298"/>
      <c r="RVX4629" s="298"/>
      <c r="RVY4629" s="298"/>
      <c r="RVZ4629" s="298"/>
      <c r="RWA4629" s="298"/>
      <c r="RWB4629" s="298"/>
      <c r="RWC4629" s="298"/>
      <c r="RWD4629" s="298"/>
      <c r="RWE4629" s="298"/>
      <c r="RWF4629" s="298"/>
      <c r="RWG4629" s="298"/>
      <c r="RWH4629" s="298"/>
      <c r="RWI4629" s="298"/>
      <c r="RWJ4629" s="298"/>
      <c r="RWK4629" s="298"/>
      <c r="RWL4629" s="298"/>
      <c r="RWM4629" s="298"/>
      <c r="RWN4629" s="298"/>
      <c r="RWO4629" s="298"/>
      <c r="RWP4629" s="298"/>
      <c r="RWQ4629" s="298"/>
      <c r="RWR4629" s="298"/>
      <c r="RWS4629" s="298"/>
      <c r="RWT4629" s="298"/>
      <c r="RWU4629" s="298"/>
      <c r="RWV4629" s="298"/>
      <c r="RWW4629" s="298"/>
      <c r="RWX4629" s="298"/>
      <c r="RWY4629" s="298"/>
      <c r="RWZ4629" s="298"/>
      <c r="RXA4629" s="298"/>
      <c r="RXB4629" s="298"/>
      <c r="RXC4629" s="298"/>
      <c r="RXD4629" s="298"/>
      <c r="RXE4629" s="298"/>
      <c r="RXF4629" s="298"/>
      <c r="RXG4629" s="298"/>
      <c r="RXH4629" s="298"/>
      <c r="RXI4629" s="298"/>
      <c r="RXJ4629" s="298"/>
      <c r="RXK4629" s="298"/>
      <c r="RXL4629" s="298"/>
      <c r="RXM4629" s="298"/>
      <c r="RXN4629" s="298"/>
      <c r="RXO4629" s="298"/>
      <c r="RXP4629" s="298"/>
      <c r="RXQ4629" s="298"/>
      <c r="RXR4629" s="298"/>
      <c r="RXS4629" s="298"/>
      <c r="RXT4629" s="298"/>
      <c r="RXU4629" s="298"/>
      <c r="RXV4629" s="298"/>
      <c r="RXW4629" s="298"/>
      <c r="RXX4629" s="298"/>
      <c r="RXY4629" s="298"/>
      <c r="RXZ4629" s="298"/>
      <c r="RYA4629" s="298"/>
      <c r="RYB4629" s="298"/>
      <c r="RYC4629" s="298"/>
      <c r="RYD4629" s="298"/>
      <c r="RYE4629" s="298"/>
      <c r="RYF4629" s="298"/>
      <c r="RYG4629" s="298"/>
      <c r="RYH4629" s="298"/>
      <c r="RYI4629" s="298"/>
      <c r="RYJ4629" s="298"/>
      <c r="RYK4629" s="298"/>
      <c r="RYL4629" s="298"/>
      <c r="RYM4629" s="298"/>
      <c r="RYN4629" s="298"/>
      <c r="RYO4629" s="298"/>
      <c r="RYP4629" s="298"/>
      <c r="RYQ4629" s="298"/>
      <c r="RYR4629" s="298"/>
      <c r="RYS4629" s="298"/>
      <c r="RYT4629" s="298"/>
      <c r="RYU4629" s="298"/>
      <c r="RYV4629" s="298"/>
      <c r="RYW4629" s="298"/>
      <c r="RYX4629" s="298"/>
      <c r="RYY4629" s="298"/>
      <c r="RYZ4629" s="298"/>
      <c r="RZA4629" s="298"/>
      <c r="RZB4629" s="298"/>
      <c r="RZC4629" s="298"/>
      <c r="RZD4629" s="298"/>
      <c r="RZE4629" s="298"/>
      <c r="RZF4629" s="298"/>
      <c r="RZG4629" s="298"/>
      <c r="RZH4629" s="298"/>
      <c r="RZI4629" s="298"/>
      <c r="RZJ4629" s="298"/>
      <c r="RZK4629" s="298"/>
      <c r="RZL4629" s="298"/>
      <c r="RZM4629" s="298"/>
      <c r="RZN4629" s="298"/>
      <c r="RZO4629" s="298"/>
      <c r="RZP4629" s="298"/>
      <c r="RZQ4629" s="298"/>
      <c r="RZR4629" s="298"/>
      <c r="RZS4629" s="298"/>
      <c r="RZT4629" s="298"/>
      <c r="RZU4629" s="298"/>
      <c r="RZV4629" s="298"/>
      <c r="RZW4629" s="298"/>
      <c r="RZX4629" s="298"/>
      <c r="RZY4629" s="298"/>
      <c r="RZZ4629" s="298"/>
      <c r="SAA4629" s="298"/>
      <c r="SAB4629" s="298"/>
      <c r="SAC4629" s="298"/>
      <c r="SAD4629" s="298"/>
      <c r="SAE4629" s="298"/>
      <c r="SAF4629" s="298"/>
      <c r="SAG4629" s="298"/>
      <c r="SAH4629" s="298"/>
      <c r="SAI4629" s="298"/>
      <c r="SAJ4629" s="298"/>
      <c r="SAK4629" s="298"/>
      <c r="SAL4629" s="298"/>
      <c r="SAM4629" s="298"/>
      <c r="SAN4629" s="298"/>
      <c r="SAO4629" s="298"/>
      <c r="SAP4629" s="298"/>
      <c r="SAQ4629" s="298"/>
      <c r="SAR4629" s="298"/>
      <c r="SAS4629" s="298"/>
      <c r="SAT4629" s="298"/>
      <c r="SAU4629" s="298"/>
      <c r="SAV4629" s="298"/>
      <c r="SAW4629" s="298"/>
      <c r="SAX4629" s="298"/>
      <c r="SAY4629" s="298"/>
      <c r="SAZ4629" s="298"/>
      <c r="SBA4629" s="298"/>
      <c r="SBB4629" s="298"/>
      <c r="SBC4629" s="298"/>
      <c r="SBD4629" s="298"/>
      <c r="SBE4629" s="298"/>
      <c r="SBF4629" s="298"/>
      <c r="SBG4629" s="298"/>
      <c r="SBH4629" s="298"/>
      <c r="SBI4629" s="298"/>
      <c r="SBJ4629" s="298"/>
      <c r="SBK4629" s="298"/>
      <c r="SBL4629" s="298"/>
      <c r="SBM4629" s="298"/>
      <c r="SBN4629" s="298"/>
      <c r="SBO4629" s="298"/>
      <c r="SBP4629" s="298"/>
      <c r="SBQ4629" s="298"/>
      <c r="SBR4629" s="298"/>
      <c r="SBS4629" s="298"/>
      <c r="SBT4629" s="298"/>
      <c r="SBU4629" s="298"/>
      <c r="SBV4629" s="298"/>
      <c r="SBW4629" s="298"/>
      <c r="SBX4629" s="298"/>
      <c r="SBY4629" s="298"/>
      <c r="SBZ4629" s="298"/>
      <c r="SCA4629" s="298"/>
      <c r="SCB4629" s="298"/>
      <c r="SCC4629" s="298"/>
      <c r="SCD4629" s="298"/>
      <c r="SCE4629" s="298"/>
      <c r="SCF4629" s="298"/>
      <c r="SCG4629" s="298"/>
      <c r="SCH4629" s="298"/>
      <c r="SCI4629" s="298"/>
      <c r="SCJ4629" s="298"/>
      <c r="SCK4629" s="298"/>
      <c r="SCL4629" s="298"/>
      <c r="SCM4629" s="298"/>
      <c r="SCN4629" s="298"/>
      <c r="SCO4629" s="298"/>
      <c r="SCP4629" s="298"/>
      <c r="SCQ4629" s="298"/>
      <c r="SCR4629" s="298"/>
      <c r="SCS4629" s="298"/>
      <c r="SCT4629" s="298"/>
      <c r="SCU4629" s="298"/>
      <c r="SCV4629" s="298"/>
      <c r="SCW4629" s="298"/>
      <c r="SCX4629" s="298"/>
      <c r="SCY4629" s="298"/>
      <c r="SCZ4629" s="298"/>
      <c r="SDA4629" s="298"/>
      <c r="SDB4629" s="298"/>
      <c r="SDC4629" s="298"/>
      <c r="SDD4629" s="298"/>
      <c r="SDE4629" s="298"/>
      <c r="SDF4629" s="298"/>
      <c r="SDG4629" s="298"/>
      <c r="SDH4629" s="298"/>
      <c r="SDI4629" s="298"/>
      <c r="SDJ4629" s="298"/>
      <c r="SDK4629" s="298"/>
      <c r="SDL4629" s="298"/>
      <c r="SDM4629" s="298"/>
      <c r="SDN4629" s="298"/>
      <c r="SDO4629" s="298"/>
      <c r="SDP4629" s="298"/>
      <c r="SDQ4629" s="298"/>
      <c r="SDR4629" s="298"/>
      <c r="SDS4629" s="298"/>
      <c r="SDT4629" s="298"/>
      <c r="SDU4629" s="298"/>
      <c r="SDV4629" s="298"/>
      <c r="SDW4629" s="298"/>
      <c r="SDX4629" s="298"/>
      <c r="SDY4629" s="298"/>
      <c r="SDZ4629" s="298"/>
      <c r="SEA4629" s="298"/>
      <c r="SEB4629" s="298"/>
      <c r="SEC4629" s="298"/>
      <c r="SED4629" s="298"/>
      <c r="SEE4629" s="298"/>
      <c r="SEF4629" s="298"/>
      <c r="SEG4629" s="298"/>
      <c r="SEH4629" s="298"/>
      <c r="SEI4629" s="298"/>
      <c r="SEJ4629" s="298"/>
      <c r="SEK4629" s="298"/>
      <c r="SEL4629" s="298"/>
      <c r="SEM4629" s="298"/>
      <c r="SEN4629" s="298"/>
      <c r="SEO4629" s="298"/>
      <c r="SEP4629" s="298"/>
      <c r="SEQ4629" s="298"/>
      <c r="SER4629" s="298"/>
      <c r="SES4629" s="298"/>
      <c r="SET4629" s="298"/>
      <c r="SEU4629" s="298"/>
      <c r="SEV4629" s="298"/>
      <c r="SEW4629" s="298"/>
      <c r="SEX4629" s="298"/>
      <c r="SEY4629" s="298"/>
      <c r="SEZ4629" s="298"/>
      <c r="SFA4629" s="298"/>
      <c r="SFB4629" s="298"/>
      <c r="SFC4629" s="298"/>
      <c r="SFD4629" s="298"/>
      <c r="SFE4629" s="298"/>
      <c r="SFF4629" s="298"/>
      <c r="SFG4629" s="298"/>
      <c r="SFH4629" s="298"/>
      <c r="SFI4629" s="298"/>
      <c r="SFJ4629" s="298"/>
      <c r="SFK4629" s="298"/>
      <c r="SFL4629" s="298"/>
      <c r="SFM4629" s="298"/>
      <c r="SFN4629" s="298"/>
      <c r="SFO4629" s="298"/>
      <c r="SFP4629" s="298"/>
      <c r="SFQ4629" s="298"/>
      <c r="SFR4629" s="298"/>
      <c r="SFS4629" s="298"/>
      <c r="SFT4629" s="298"/>
      <c r="SFU4629" s="298"/>
      <c r="SFV4629" s="298"/>
      <c r="SFW4629" s="298"/>
      <c r="SFX4629" s="298"/>
      <c r="SFY4629" s="298"/>
      <c r="SFZ4629" s="298"/>
      <c r="SGA4629" s="298"/>
      <c r="SGB4629" s="298"/>
      <c r="SGC4629" s="298"/>
      <c r="SGD4629" s="298"/>
      <c r="SGE4629" s="298"/>
      <c r="SGF4629" s="298"/>
      <c r="SGG4629" s="298"/>
      <c r="SGH4629" s="298"/>
      <c r="SGI4629" s="298"/>
      <c r="SGJ4629" s="298"/>
      <c r="SGK4629" s="298"/>
      <c r="SGL4629" s="298"/>
      <c r="SGM4629" s="298"/>
      <c r="SGN4629" s="298"/>
      <c r="SGO4629" s="298"/>
      <c r="SGP4629" s="298"/>
      <c r="SGQ4629" s="298"/>
      <c r="SGR4629" s="298"/>
      <c r="SGS4629" s="298"/>
      <c r="SGT4629" s="298"/>
      <c r="SGU4629" s="298"/>
      <c r="SGV4629" s="298"/>
      <c r="SGW4629" s="298"/>
      <c r="SGX4629" s="298"/>
      <c r="SGY4629" s="298"/>
      <c r="SGZ4629" s="298"/>
      <c r="SHA4629" s="298"/>
      <c r="SHB4629" s="298"/>
      <c r="SHC4629" s="298"/>
      <c r="SHD4629" s="298"/>
      <c r="SHE4629" s="298"/>
      <c r="SHF4629" s="298"/>
      <c r="SHG4629" s="298"/>
      <c r="SHH4629" s="298"/>
      <c r="SHI4629" s="298"/>
      <c r="SHJ4629" s="298"/>
      <c r="SHK4629" s="298"/>
      <c r="SHL4629" s="298"/>
      <c r="SHM4629" s="298"/>
      <c r="SHN4629" s="298"/>
      <c r="SHO4629" s="298"/>
      <c r="SHP4629" s="298"/>
      <c r="SHQ4629" s="298"/>
      <c r="SHR4629" s="298"/>
      <c r="SHS4629" s="298"/>
      <c r="SHT4629" s="298"/>
      <c r="SHU4629" s="298"/>
      <c r="SHV4629" s="298"/>
      <c r="SHW4629" s="298"/>
      <c r="SHX4629" s="298"/>
      <c r="SHY4629" s="298"/>
      <c r="SHZ4629" s="298"/>
      <c r="SIA4629" s="298"/>
      <c r="SIB4629" s="298"/>
      <c r="SIC4629" s="298"/>
      <c r="SID4629" s="298"/>
      <c r="SIE4629" s="298"/>
      <c r="SIF4629" s="298"/>
      <c r="SIG4629" s="298"/>
      <c r="SIH4629" s="298"/>
      <c r="SII4629" s="298"/>
      <c r="SIJ4629" s="298"/>
      <c r="SIK4629" s="298"/>
      <c r="SIL4629" s="298"/>
      <c r="SIM4629" s="298"/>
      <c r="SIN4629" s="298"/>
      <c r="SIO4629" s="298"/>
      <c r="SIP4629" s="298"/>
      <c r="SIQ4629" s="298"/>
      <c r="SIR4629" s="298"/>
      <c r="SIS4629" s="298"/>
      <c r="SIT4629" s="298"/>
      <c r="SIU4629" s="298"/>
      <c r="SIV4629" s="298"/>
      <c r="SIW4629" s="298"/>
      <c r="SIX4629" s="298"/>
      <c r="SIY4629" s="298"/>
      <c r="SIZ4629" s="298"/>
      <c r="SJA4629" s="298"/>
      <c r="SJB4629" s="298"/>
      <c r="SJC4629" s="298"/>
      <c r="SJD4629" s="298"/>
      <c r="SJE4629" s="298"/>
      <c r="SJF4629" s="298"/>
      <c r="SJG4629" s="298"/>
      <c r="SJH4629" s="298"/>
      <c r="SJI4629" s="298"/>
      <c r="SJJ4629" s="298"/>
      <c r="SJK4629" s="298"/>
      <c r="SJL4629" s="298"/>
      <c r="SJM4629" s="298"/>
      <c r="SJN4629" s="298"/>
      <c r="SJO4629" s="298"/>
      <c r="SJP4629" s="298"/>
      <c r="SJQ4629" s="298"/>
      <c r="SJR4629" s="298"/>
      <c r="SJS4629" s="298"/>
      <c r="SJT4629" s="298"/>
      <c r="SJU4629" s="298"/>
      <c r="SJV4629" s="298"/>
      <c r="SJW4629" s="298"/>
      <c r="SJX4629" s="298"/>
      <c r="SJY4629" s="298"/>
      <c r="SJZ4629" s="298"/>
      <c r="SKA4629" s="298"/>
      <c r="SKB4629" s="298"/>
      <c r="SKC4629" s="298"/>
      <c r="SKD4629" s="298"/>
      <c r="SKE4629" s="298"/>
      <c r="SKF4629" s="298"/>
      <c r="SKG4629" s="298"/>
      <c r="SKH4629" s="298"/>
      <c r="SKI4629" s="298"/>
      <c r="SKJ4629" s="298"/>
      <c r="SKK4629" s="298"/>
      <c r="SKL4629" s="298"/>
      <c r="SKM4629" s="298"/>
      <c r="SKN4629" s="298"/>
      <c r="SKO4629" s="298"/>
      <c r="SKP4629" s="298"/>
      <c r="SKQ4629" s="298"/>
      <c r="SKR4629" s="298"/>
      <c r="SKS4629" s="298"/>
      <c r="SKT4629" s="298"/>
      <c r="SKU4629" s="298"/>
      <c r="SKV4629" s="298"/>
      <c r="SKW4629" s="298"/>
      <c r="SKX4629" s="298"/>
      <c r="SKY4629" s="298"/>
      <c r="SKZ4629" s="298"/>
      <c r="SLA4629" s="298"/>
      <c r="SLB4629" s="298"/>
      <c r="SLC4629" s="298"/>
      <c r="SLD4629" s="298"/>
      <c r="SLE4629" s="298"/>
      <c r="SLF4629" s="298"/>
      <c r="SLG4629" s="298"/>
      <c r="SLH4629" s="298"/>
      <c r="SLI4629" s="298"/>
      <c r="SLJ4629" s="298"/>
      <c r="SLK4629" s="298"/>
      <c r="SLL4629" s="298"/>
      <c r="SLM4629" s="298"/>
      <c r="SLN4629" s="298"/>
      <c r="SLO4629" s="298"/>
      <c r="SLP4629" s="298"/>
      <c r="SLQ4629" s="298"/>
      <c r="SLR4629" s="298"/>
      <c r="SLS4629" s="298"/>
      <c r="SLT4629" s="298"/>
      <c r="SLU4629" s="298"/>
      <c r="SLV4629" s="298"/>
      <c r="SLW4629" s="298"/>
      <c r="SLX4629" s="298"/>
      <c r="SLY4629" s="298"/>
      <c r="SLZ4629" s="298"/>
      <c r="SMA4629" s="298"/>
      <c r="SMB4629" s="298"/>
      <c r="SMC4629" s="298"/>
      <c r="SMD4629" s="298"/>
      <c r="SME4629" s="298"/>
      <c r="SMF4629" s="298"/>
      <c r="SMG4629" s="298"/>
      <c r="SMH4629" s="298"/>
      <c r="SMI4629" s="298"/>
      <c r="SMJ4629" s="298"/>
      <c r="SMK4629" s="298"/>
      <c r="SML4629" s="298"/>
      <c r="SMM4629" s="298"/>
      <c r="SMN4629" s="298"/>
      <c r="SMO4629" s="298"/>
      <c r="SMP4629" s="298"/>
      <c r="SMQ4629" s="298"/>
      <c r="SMR4629" s="298"/>
      <c r="SMS4629" s="298"/>
      <c r="SMT4629" s="298"/>
      <c r="SMU4629" s="298"/>
      <c r="SMV4629" s="298"/>
      <c r="SMW4629" s="298"/>
      <c r="SMX4629" s="298"/>
      <c r="SMY4629" s="298"/>
      <c r="SMZ4629" s="298"/>
      <c r="SNA4629" s="298"/>
      <c r="SNB4629" s="298"/>
      <c r="SNC4629" s="298"/>
      <c r="SND4629" s="298"/>
      <c r="SNE4629" s="298"/>
      <c r="SNF4629" s="298"/>
      <c r="SNG4629" s="298"/>
      <c r="SNH4629" s="298"/>
      <c r="SNI4629" s="298"/>
      <c r="SNJ4629" s="298"/>
      <c r="SNK4629" s="298"/>
      <c r="SNL4629" s="298"/>
      <c r="SNM4629" s="298"/>
      <c r="SNN4629" s="298"/>
      <c r="SNO4629" s="298"/>
      <c r="SNP4629" s="298"/>
      <c r="SNQ4629" s="298"/>
      <c r="SNR4629" s="298"/>
      <c r="SNS4629" s="298"/>
      <c r="SNT4629" s="298"/>
      <c r="SNU4629" s="298"/>
      <c r="SNV4629" s="298"/>
      <c r="SNW4629" s="298"/>
      <c r="SNX4629" s="298"/>
      <c r="SNY4629" s="298"/>
      <c r="SNZ4629" s="298"/>
      <c r="SOA4629" s="298"/>
      <c r="SOB4629" s="298"/>
      <c r="SOC4629" s="298"/>
      <c r="SOD4629" s="298"/>
      <c r="SOE4629" s="298"/>
      <c r="SOF4629" s="298"/>
      <c r="SOG4629" s="298"/>
      <c r="SOH4629" s="298"/>
      <c r="SOI4629" s="298"/>
      <c r="SOJ4629" s="298"/>
      <c r="SOK4629" s="298"/>
      <c r="SOL4629" s="298"/>
      <c r="SOM4629" s="298"/>
      <c r="SON4629" s="298"/>
      <c r="SOO4629" s="298"/>
      <c r="SOP4629" s="298"/>
      <c r="SOQ4629" s="298"/>
      <c r="SOR4629" s="298"/>
      <c r="SOS4629" s="298"/>
      <c r="SOT4629" s="298"/>
      <c r="SOU4629" s="298"/>
      <c r="SOV4629" s="298"/>
      <c r="SOW4629" s="298"/>
      <c r="SOX4629" s="298"/>
      <c r="SOY4629" s="298"/>
      <c r="SOZ4629" s="298"/>
      <c r="SPA4629" s="298"/>
      <c r="SPB4629" s="298"/>
      <c r="SPC4629" s="298"/>
      <c r="SPD4629" s="298"/>
      <c r="SPE4629" s="298"/>
      <c r="SPF4629" s="298"/>
      <c r="SPG4629" s="298"/>
      <c r="SPH4629" s="298"/>
      <c r="SPI4629" s="298"/>
      <c r="SPJ4629" s="298"/>
      <c r="SPK4629" s="298"/>
      <c r="SPL4629" s="298"/>
      <c r="SPM4629" s="298"/>
      <c r="SPN4629" s="298"/>
      <c r="SPO4629" s="298"/>
      <c r="SPP4629" s="298"/>
      <c r="SPQ4629" s="298"/>
      <c r="SPR4629" s="298"/>
      <c r="SPS4629" s="298"/>
      <c r="SPT4629" s="298"/>
      <c r="SPU4629" s="298"/>
      <c r="SPV4629" s="298"/>
      <c r="SPW4629" s="298"/>
      <c r="SPX4629" s="298"/>
      <c r="SPY4629" s="298"/>
      <c r="SPZ4629" s="298"/>
      <c r="SQA4629" s="298"/>
      <c r="SQB4629" s="298"/>
      <c r="SQC4629" s="298"/>
      <c r="SQD4629" s="298"/>
      <c r="SQE4629" s="298"/>
      <c r="SQF4629" s="298"/>
      <c r="SQG4629" s="298"/>
      <c r="SQH4629" s="298"/>
      <c r="SQI4629" s="298"/>
      <c r="SQJ4629" s="298"/>
      <c r="SQK4629" s="298"/>
      <c r="SQL4629" s="298"/>
      <c r="SQM4629" s="298"/>
      <c r="SQN4629" s="298"/>
      <c r="SQO4629" s="298"/>
      <c r="SQP4629" s="298"/>
      <c r="SQQ4629" s="298"/>
      <c r="SQR4629" s="298"/>
      <c r="SQS4629" s="298"/>
      <c r="SQT4629" s="298"/>
      <c r="SQU4629" s="298"/>
      <c r="SQV4629" s="298"/>
      <c r="SQW4629" s="298"/>
      <c r="SQX4629" s="298"/>
      <c r="SQY4629" s="298"/>
      <c r="SQZ4629" s="298"/>
      <c r="SRA4629" s="298"/>
      <c r="SRB4629" s="298"/>
      <c r="SRC4629" s="298"/>
      <c r="SRD4629" s="298"/>
      <c r="SRE4629" s="298"/>
      <c r="SRF4629" s="298"/>
      <c r="SRG4629" s="298"/>
      <c r="SRH4629" s="298"/>
      <c r="SRI4629" s="298"/>
      <c r="SRJ4629" s="298"/>
      <c r="SRK4629" s="298"/>
      <c r="SRL4629" s="298"/>
      <c r="SRM4629" s="298"/>
      <c r="SRN4629" s="298"/>
      <c r="SRO4629" s="298"/>
      <c r="SRP4629" s="298"/>
      <c r="SRQ4629" s="298"/>
      <c r="SRR4629" s="298"/>
      <c r="SRS4629" s="298"/>
      <c r="SRT4629" s="298"/>
      <c r="SRU4629" s="298"/>
      <c r="SRV4629" s="298"/>
      <c r="SRW4629" s="298"/>
      <c r="SRX4629" s="298"/>
      <c r="SRY4629" s="298"/>
      <c r="SRZ4629" s="298"/>
      <c r="SSA4629" s="298"/>
      <c r="SSB4629" s="298"/>
      <c r="SSC4629" s="298"/>
      <c r="SSD4629" s="298"/>
      <c r="SSE4629" s="298"/>
      <c r="SSF4629" s="298"/>
      <c r="SSG4629" s="298"/>
      <c r="SSH4629" s="298"/>
      <c r="SSI4629" s="298"/>
      <c r="SSJ4629" s="298"/>
      <c r="SSK4629" s="298"/>
      <c r="SSL4629" s="298"/>
      <c r="SSM4629" s="298"/>
      <c r="SSN4629" s="298"/>
      <c r="SSO4629" s="298"/>
      <c r="SSP4629" s="298"/>
      <c r="SSQ4629" s="298"/>
      <c r="SSR4629" s="298"/>
      <c r="SSS4629" s="298"/>
      <c r="SST4629" s="298"/>
      <c r="SSU4629" s="298"/>
      <c r="SSV4629" s="298"/>
      <c r="SSW4629" s="298"/>
      <c r="SSX4629" s="298"/>
      <c r="SSY4629" s="298"/>
      <c r="SSZ4629" s="298"/>
      <c r="STA4629" s="298"/>
      <c r="STB4629" s="298"/>
      <c r="STC4629" s="298"/>
      <c r="STD4629" s="298"/>
      <c r="STE4629" s="298"/>
      <c r="STF4629" s="298"/>
      <c r="STG4629" s="298"/>
      <c r="STH4629" s="298"/>
      <c r="STI4629" s="298"/>
      <c r="STJ4629" s="298"/>
      <c r="STK4629" s="298"/>
      <c r="STL4629" s="298"/>
      <c r="STM4629" s="298"/>
      <c r="STN4629" s="298"/>
      <c r="STO4629" s="298"/>
      <c r="STP4629" s="298"/>
      <c r="STQ4629" s="298"/>
      <c r="STR4629" s="298"/>
      <c r="STS4629" s="298"/>
      <c r="STT4629" s="298"/>
      <c r="STU4629" s="298"/>
      <c r="STV4629" s="298"/>
      <c r="STW4629" s="298"/>
      <c r="STX4629" s="298"/>
      <c r="STY4629" s="298"/>
      <c r="STZ4629" s="298"/>
      <c r="SUA4629" s="298"/>
      <c r="SUB4629" s="298"/>
      <c r="SUC4629" s="298"/>
      <c r="SUD4629" s="298"/>
      <c r="SUE4629" s="298"/>
      <c r="SUF4629" s="298"/>
      <c r="SUG4629" s="298"/>
      <c r="SUH4629" s="298"/>
      <c r="SUI4629" s="298"/>
      <c r="SUJ4629" s="298"/>
      <c r="SUK4629" s="298"/>
      <c r="SUL4629" s="298"/>
      <c r="SUM4629" s="298"/>
      <c r="SUN4629" s="298"/>
      <c r="SUO4629" s="298"/>
      <c r="SUP4629" s="298"/>
      <c r="SUQ4629" s="298"/>
      <c r="SUR4629" s="298"/>
      <c r="SUS4629" s="298"/>
      <c r="SUT4629" s="298"/>
      <c r="SUU4629" s="298"/>
      <c r="SUV4629" s="298"/>
      <c r="SUW4629" s="298"/>
      <c r="SUX4629" s="298"/>
      <c r="SUY4629" s="298"/>
      <c r="SUZ4629" s="298"/>
      <c r="SVA4629" s="298"/>
      <c r="SVB4629" s="298"/>
      <c r="SVC4629" s="298"/>
      <c r="SVD4629" s="298"/>
      <c r="SVE4629" s="298"/>
      <c r="SVF4629" s="298"/>
      <c r="SVG4629" s="298"/>
      <c r="SVH4629" s="298"/>
      <c r="SVI4629" s="298"/>
      <c r="SVJ4629" s="298"/>
      <c r="SVK4629" s="298"/>
      <c r="SVL4629" s="298"/>
      <c r="SVM4629" s="298"/>
      <c r="SVN4629" s="298"/>
      <c r="SVO4629" s="298"/>
      <c r="SVP4629" s="298"/>
      <c r="SVQ4629" s="298"/>
      <c r="SVR4629" s="298"/>
      <c r="SVS4629" s="298"/>
      <c r="SVT4629" s="298"/>
      <c r="SVU4629" s="298"/>
      <c r="SVV4629" s="298"/>
      <c r="SVW4629" s="298"/>
      <c r="SVX4629" s="298"/>
      <c r="SVY4629" s="298"/>
      <c r="SVZ4629" s="298"/>
      <c r="SWA4629" s="298"/>
      <c r="SWB4629" s="298"/>
      <c r="SWC4629" s="298"/>
      <c r="SWD4629" s="298"/>
      <c r="SWE4629" s="298"/>
      <c r="SWF4629" s="298"/>
      <c r="SWG4629" s="298"/>
      <c r="SWH4629" s="298"/>
      <c r="SWI4629" s="298"/>
      <c r="SWJ4629" s="298"/>
      <c r="SWK4629" s="298"/>
      <c r="SWL4629" s="298"/>
      <c r="SWM4629" s="298"/>
      <c r="SWN4629" s="298"/>
      <c r="SWO4629" s="298"/>
      <c r="SWP4629" s="298"/>
      <c r="SWQ4629" s="298"/>
      <c r="SWR4629" s="298"/>
      <c r="SWS4629" s="298"/>
      <c r="SWT4629" s="298"/>
      <c r="SWU4629" s="298"/>
      <c r="SWV4629" s="298"/>
      <c r="SWW4629" s="298"/>
      <c r="SWX4629" s="298"/>
      <c r="SWY4629" s="298"/>
      <c r="SWZ4629" s="298"/>
      <c r="SXA4629" s="298"/>
      <c r="SXB4629" s="298"/>
      <c r="SXC4629" s="298"/>
      <c r="SXD4629" s="298"/>
      <c r="SXE4629" s="298"/>
      <c r="SXF4629" s="298"/>
      <c r="SXG4629" s="298"/>
      <c r="SXH4629" s="298"/>
      <c r="SXI4629" s="298"/>
      <c r="SXJ4629" s="298"/>
      <c r="SXK4629" s="298"/>
      <c r="SXL4629" s="298"/>
      <c r="SXM4629" s="298"/>
      <c r="SXN4629" s="298"/>
      <c r="SXO4629" s="298"/>
      <c r="SXP4629" s="298"/>
      <c r="SXQ4629" s="298"/>
      <c r="SXR4629" s="298"/>
      <c r="SXS4629" s="298"/>
      <c r="SXT4629" s="298"/>
      <c r="SXU4629" s="298"/>
      <c r="SXV4629" s="298"/>
      <c r="SXW4629" s="298"/>
      <c r="SXX4629" s="298"/>
      <c r="SXY4629" s="298"/>
      <c r="SXZ4629" s="298"/>
      <c r="SYA4629" s="298"/>
      <c r="SYB4629" s="298"/>
      <c r="SYC4629" s="298"/>
      <c r="SYD4629" s="298"/>
      <c r="SYE4629" s="298"/>
      <c r="SYF4629" s="298"/>
      <c r="SYG4629" s="298"/>
      <c r="SYH4629" s="298"/>
      <c r="SYI4629" s="298"/>
      <c r="SYJ4629" s="298"/>
      <c r="SYK4629" s="298"/>
      <c r="SYL4629" s="298"/>
      <c r="SYM4629" s="298"/>
      <c r="SYN4629" s="298"/>
      <c r="SYO4629" s="298"/>
      <c r="SYP4629" s="298"/>
      <c r="SYQ4629" s="298"/>
      <c r="SYR4629" s="298"/>
      <c r="SYS4629" s="298"/>
      <c r="SYT4629" s="298"/>
      <c r="SYU4629" s="298"/>
      <c r="SYV4629" s="298"/>
      <c r="SYW4629" s="298"/>
      <c r="SYX4629" s="298"/>
      <c r="SYY4629" s="298"/>
      <c r="SYZ4629" s="298"/>
      <c r="SZA4629" s="298"/>
      <c r="SZB4629" s="298"/>
      <c r="SZC4629" s="298"/>
      <c r="SZD4629" s="298"/>
      <c r="SZE4629" s="298"/>
      <c r="SZF4629" s="298"/>
      <c r="SZG4629" s="298"/>
      <c r="SZH4629" s="298"/>
      <c r="SZI4629" s="298"/>
      <c r="SZJ4629" s="298"/>
      <c r="SZK4629" s="298"/>
      <c r="SZL4629" s="298"/>
      <c r="SZM4629" s="298"/>
      <c r="SZN4629" s="298"/>
      <c r="SZO4629" s="298"/>
      <c r="SZP4629" s="298"/>
      <c r="SZQ4629" s="298"/>
      <c r="SZR4629" s="298"/>
      <c r="SZS4629" s="298"/>
      <c r="SZT4629" s="298"/>
      <c r="SZU4629" s="298"/>
      <c r="SZV4629" s="298"/>
      <c r="SZW4629" s="298"/>
      <c r="SZX4629" s="298"/>
      <c r="SZY4629" s="298"/>
      <c r="SZZ4629" s="298"/>
      <c r="TAA4629" s="298"/>
      <c r="TAB4629" s="298"/>
      <c r="TAC4629" s="298"/>
      <c r="TAD4629" s="298"/>
      <c r="TAE4629" s="298"/>
      <c r="TAF4629" s="298"/>
      <c r="TAG4629" s="298"/>
      <c r="TAH4629" s="298"/>
      <c r="TAI4629" s="298"/>
      <c r="TAJ4629" s="298"/>
      <c r="TAK4629" s="298"/>
      <c r="TAL4629" s="298"/>
      <c r="TAM4629" s="298"/>
      <c r="TAN4629" s="298"/>
      <c r="TAO4629" s="298"/>
      <c r="TAP4629" s="298"/>
      <c r="TAQ4629" s="298"/>
      <c r="TAR4629" s="298"/>
      <c r="TAS4629" s="298"/>
      <c r="TAT4629" s="298"/>
      <c r="TAU4629" s="298"/>
      <c r="TAV4629" s="298"/>
      <c r="TAW4629" s="298"/>
      <c r="TAX4629" s="298"/>
      <c r="TAY4629" s="298"/>
      <c r="TAZ4629" s="298"/>
      <c r="TBA4629" s="298"/>
      <c r="TBB4629" s="298"/>
      <c r="TBC4629" s="298"/>
      <c r="TBD4629" s="298"/>
      <c r="TBE4629" s="298"/>
      <c r="TBF4629" s="298"/>
      <c r="TBG4629" s="298"/>
      <c r="TBH4629" s="298"/>
      <c r="TBI4629" s="298"/>
      <c r="TBJ4629" s="298"/>
      <c r="TBK4629" s="298"/>
      <c r="TBL4629" s="298"/>
      <c r="TBM4629" s="298"/>
      <c r="TBN4629" s="298"/>
      <c r="TBO4629" s="298"/>
      <c r="TBP4629" s="298"/>
      <c r="TBQ4629" s="298"/>
      <c r="TBR4629" s="298"/>
      <c r="TBS4629" s="298"/>
      <c r="TBT4629" s="298"/>
      <c r="TBU4629" s="298"/>
      <c r="TBV4629" s="298"/>
      <c r="TBW4629" s="298"/>
      <c r="TBX4629" s="298"/>
      <c r="TBY4629" s="298"/>
      <c r="TBZ4629" s="298"/>
      <c r="TCA4629" s="298"/>
      <c r="TCB4629" s="298"/>
      <c r="TCC4629" s="298"/>
      <c r="TCD4629" s="298"/>
      <c r="TCE4629" s="298"/>
      <c r="TCF4629" s="298"/>
      <c r="TCG4629" s="298"/>
      <c r="TCH4629" s="298"/>
      <c r="TCI4629" s="298"/>
      <c r="TCJ4629" s="298"/>
      <c r="TCK4629" s="298"/>
      <c r="TCL4629" s="298"/>
      <c r="TCM4629" s="298"/>
      <c r="TCN4629" s="298"/>
      <c r="TCO4629" s="298"/>
      <c r="TCP4629" s="298"/>
      <c r="TCQ4629" s="298"/>
      <c r="TCR4629" s="298"/>
      <c r="TCS4629" s="298"/>
      <c r="TCT4629" s="298"/>
      <c r="TCU4629" s="298"/>
      <c r="TCV4629" s="298"/>
      <c r="TCW4629" s="298"/>
      <c r="TCX4629" s="298"/>
      <c r="TCY4629" s="298"/>
      <c r="TCZ4629" s="298"/>
      <c r="TDA4629" s="298"/>
      <c r="TDB4629" s="298"/>
      <c r="TDC4629" s="298"/>
      <c r="TDD4629" s="298"/>
      <c r="TDE4629" s="298"/>
      <c r="TDF4629" s="298"/>
      <c r="TDG4629" s="298"/>
      <c r="TDH4629" s="298"/>
      <c r="TDI4629" s="298"/>
      <c r="TDJ4629" s="298"/>
      <c r="TDK4629" s="298"/>
      <c r="TDL4629" s="298"/>
      <c r="TDM4629" s="298"/>
      <c r="TDN4629" s="298"/>
      <c r="TDO4629" s="298"/>
      <c r="TDP4629" s="298"/>
      <c r="TDQ4629" s="298"/>
      <c r="TDR4629" s="298"/>
      <c r="TDS4629" s="298"/>
      <c r="TDT4629" s="298"/>
      <c r="TDU4629" s="298"/>
      <c r="TDV4629" s="298"/>
      <c r="TDW4629" s="298"/>
      <c r="TDX4629" s="298"/>
      <c r="TDY4629" s="298"/>
      <c r="TDZ4629" s="298"/>
      <c r="TEA4629" s="298"/>
      <c r="TEB4629" s="298"/>
      <c r="TEC4629" s="298"/>
      <c r="TED4629" s="298"/>
      <c r="TEE4629" s="298"/>
      <c r="TEF4629" s="298"/>
      <c r="TEG4629" s="298"/>
      <c r="TEH4629" s="298"/>
      <c r="TEI4629" s="298"/>
      <c r="TEJ4629" s="298"/>
      <c r="TEK4629" s="298"/>
      <c r="TEL4629" s="298"/>
      <c r="TEM4629" s="298"/>
      <c r="TEN4629" s="298"/>
      <c r="TEO4629" s="298"/>
      <c r="TEP4629" s="298"/>
      <c r="TEQ4629" s="298"/>
      <c r="TER4629" s="298"/>
      <c r="TES4629" s="298"/>
      <c r="TET4629" s="298"/>
      <c r="TEU4629" s="298"/>
      <c r="TEV4629" s="298"/>
      <c r="TEW4629" s="298"/>
      <c r="TEX4629" s="298"/>
      <c r="TEY4629" s="298"/>
      <c r="TEZ4629" s="298"/>
      <c r="TFA4629" s="298"/>
      <c r="TFB4629" s="298"/>
      <c r="TFC4629" s="298"/>
      <c r="TFD4629" s="298"/>
      <c r="TFE4629" s="298"/>
      <c r="TFF4629" s="298"/>
      <c r="TFG4629" s="298"/>
      <c r="TFH4629" s="298"/>
      <c r="TFI4629" s="298"/>
      <c r="TFJ4629" s="298"/>
      <c r="TFK4629" s="298"/>
      <c r="TFL4629" s="298"/>
      <c r="TFM4629" s="298"/>
      <c r="TFN4629" s="298"/>
      <c r="TFO4629" s="298"/>
      <c r="TFP4629" s="298"/>
      <c r="TFQ4629" s="298"/>
      <c r="TFR4629" s="298"/>
      <c r="TFS4629" s="298"/>
      <c r="TFT4629" s="298"/>
      <c r="TFU4629" s="298"/>
      <c r="TFV4629" s="298"/>
      <c r="TFW4629" s="298"/>
      <c r="TFX4629" s="298"/>
      <c r="TFY4629" s="298"/>
      <c r="TFZ4629" s="298"/>
      <c r="TGA4629" s="298"/>
      <c r="TGB4629" s="298"/>
      <c r="TGC4629" s="298"/>
      <c r="TGD4629" s="298"/>
      <c r="TGE4629" s="298"/>
      <c r="TGF4629" s="298"/>
      <c r="TGG4629" s="298"/>
      <c r="TGH4629" s="298"/>
      <c r="TGI4629" s="298"/>
      <c r="TGJ4629" s="298"/>
      <c r="TGK4629" s="298"/>
      <c r="TGL4629" s="298"/>
      <c r="TGM4629" s="298"/>
      <c r="TGN4629" s="298"/>
      <c r="TGO4629" s="298"/>
      <c r="TGP4629" s="298"/>
      <c r="TGQ4629" s="298"/>
      <c r="TGR4629" s="298"/>
      <c r="TGS4629" s="298"/>
      <c r="TGT4629" s="298"/>
      <c r="TGU4629" s="298"/>
      <c r="TGV4629" s="298"/>
      <c r="TGW4629" s="298"/>
      <c r="TGX4629" s="298"/>
      <c r="TGY4629" s="298"/>
      <c r="TGZ4629" s="298"/>
      <c r="THA4629" s="298"/>
      <c r="THB4629" s="298"/>
      <c r="THC4629" s="298"/>
      <c r="THD4629" s="298"/>
      <c r="THE4629" s="298"/>
      <c r="THF4629" s="298"/>
      <c r="THG4629" s="298"/>
      <c r="THH4629" s="298"/>
      <c r="THI4629" s="298"/>
      <c r="THJ4629" s="298"/>
      <c r="THK4629" s="298"/>
      <c r="THL4629" s="298"/>
      <c r="THM4629" s="298"/>
      <c r="THN4629" s="298"/>
      <c r="THO4629" s="298"/>
      <c r="THP4629" s="298"/>
      <c r="THQ4629" s="298"/>
      <c r="THR4629" s="298"/>
      <c r="THS4629" s="298"/>
      <c r="THT4629" s="298"/>
      <c r="THU4629" s="298"/>
      <c r="THV4629" s="298"/>
      <c r="THW4629" s="298"/>
      <c r="THX4629" s="298"/>
      <c r="THY4629" s="298"/>
      <c r="THZ4629" s="298"/>
      <c r="TIA4629" s="298"/>
      <c r="TIB4629" s="298"/>
      <c r="TIC4629" s="298"/>
      <c r="TID4629" s="298"/>
      <c r="TIE4629" s="298"/>
      <c r="TIF4629" s="298"/>
      <c r="TIG4629" s="298"/>
      <c r="TIH4629" s="298"/>
      <c r="TII4629" s="298"/>
      <c r="TIJ4629" s="298"/>
      <c r="TIK4629" s="298"/>
      <c r="TIL4629" s="298"/>
      <c r="TIM4629" s="298"/>
      <c r="TIN4629" s="298"/>
      <c r="TIO4629" s="298"/>
      <c r="TIP4629" s="298"/>
      <c r="TIQ4629" s="298"/>
      <c r="TIR4629" s="298"/>
      <c r="TIS4629" s="298"/>
      <c r="TIT4629" s="298"/>
      <c r="TIU4629" s="298"/>
      <c r="TIV4629" s="298"/>
      <c r="TIW4629" s="298"/>
      <c r="TIX4629" s="298"/>
      <c r="TIY4629" s="298"/>
      <c r="TIZ4629" s="298"/>
      <c r="TJA4629" s="298"/>
      <c r="TJB4629" s="298"/>
      <c r="TJC4629" s="298"/>
      <c r="TJD4629" s="298"/>
      <c r="TJE4629" s="298"/>
      <c r="TJF4629" s="298"/>
      <c r="TJG4629" s="298"/>
      <c r="TJH4629" s="298"/>
      <c r="TJI4629" s="298"/>
      <c r="TJJ4629" s="298"/>
      <c r="TJK4629" s="298"/>
      <c r="TJL4629" s="298"/>
      <c r="TJM4629" s="298"/>
      <c r="TJN4629" s="298"/>
      <c r="TJO4629" s="298"/>
      <c r="TJP4629" s="298"/>
      <c r="TJQ4629" s="298"/>
      <c r="TJR4629" s="298"/>
      <c r="TJS4629" s="298"/>
      <c r="TJT4629" s="298"/>
      <c r="TJU4629" s="298"/>
      <c r="TJV4629" s="298"/>
      <c r="TJW4629" s="298"/>
      <c r="TJX4629" s="298"/>
      <c r="TJY4629" s="298"/>
      <c r="TJZ4629" s="298"/>
      <c r="TKA4629" s="298"/>
      <c r="TKB4629" s="298"/>
      <c r="TKC4629" s="298"/>
      <c r="TKD4629" s="298"/>
      <c r="TKE4629" s="298"/>
      <c r="TKF4629" s="298"/>
      <c r="TKG4629" s="298"/>
      <c r="TKH4629" s="298"/>
      <c r="TKI4629" s="298"/>
      <c r="TKJ4629" s="298"/>
      <c r="TKK4629" s="298"/>
      <c r="TKL4629" s="298"/>
      <c r="TKM4629" s="298"/>
      <c r="TKN4629" s="298"/>
      <c r="TKO4629" s="298"/>
      <c r="TKP4629" s="298"/>
      <c r="TKQ4629" s="298"/>
      <c r="TKR4629" s="298"/>
      <c r="TKS4629" s="298"/>
      <c r="TKT4629" s="298"/>
      <c r="TKU4629" s="298"/>
      <c r="TKV4629" s="298"/>
      <c r="TKW4629" s="298"/>
      <c r="TKX4629" s="298"/>
      <c r="TKY4629" s="298"/>
      <c r="TKZ4629" s="298"/>
      <c r="TLA4629" s="298"/>
      <c r="TLB4629" s="298"/>
      <c r="TLC4629" s="298"/>
      <c r="TLD4629" s="298"/>
      <c r="TLE4629" s="298"/>
      <c r="TLF4629" s="298"/>
      <c r="TLG4629" s="298"/>
      <c r="TLH4629" s="298"/>
      <c r="TLI4629" s="298"/>
      <c r="TLJ4629" s="298"/>
      <c r="TLK4629" s="298"/>
      <c r="TLL4629" s="298"/>
      <c r="TLM4629" s="298"/>
      <c r="TLN4629" s="298"/>
      <c r="TLO4629" s="298"/>
      <c r="TLP4629" s="298"/>
      <c r="TLQ4629" s="298"/>
      <c r="TLR4629" s="298"/>
      <c r="TLS4629" s="298"/>
      <c r="TLT4629" s="298"/>
      <c r="TLU4629" s="298"/>
      <c r="TLV4629" s="298"/>
      <c r="TLW4629" s="298"/>
      <c r="TLX4629" s="298"/>
      <c r="TLY4629" s="298"/>
      <c r="TLZ4629" s="298"/>
      <c r="TMA4629" s="298"/>
      <c r="TMB4629" s="298"/>
      <c r="TMC4629" s="298"/>
      <c r="TMD4629" s="298"/>
      <c r="TME4629" s="298"/>
      <c r="TMF4629" s="298"/>
      <c r="TMG4629" s="298"/>
      <c r="TMH4629" s="298"/>
      <c r="TMI4629" s="298"/>
      <c r="TMJ4629" s="298"/>
      <c r="TMK4629" s="298"/>
      <c r="TML4629" s="298"/>
      <c r="TMM4629" s="298"/>
      <c r="TMN4629" s="298"/>
      <c r="TMO4629" s="298"/>
      <c r="TMP4629" s="298"/>
      <c r="TMQ4629" s="298"/>
      <c r="TMR4629" s="298"/>
      <c r="TMS4629" s="298"/>
      <c r="TMT4629" s="298"/>
      <c r="TMU4629" s="298"/>
      <c r="TMV4629" s="298"/>
      <c r="TMW4629" s="298"/>
      <c r="TMX4629" s="298"/>
      <c r="TMY4629" s="298"/>
      <c r="TMZ4629" s="298"/>
      <c r="TNA4629" s="298"/>
      <c r="TNB4629" s="298"/>
      <c r="TNC4629" s="298"/>
      <c r="TND4629" s="298"/>
      <c r="TNE4629" s="298"/>
      <c r="TNF4629" s="298"/>
      <c r="TNG4629" s="298"/>
      <c r="TNH4629" s="298"/>
      <c r="TNI4629" s="298"/>
      <c r="TNJ4629" s="298"/>
      <c r="TNK4629" s="298"/>
      <c r="TNL4629" s="298"/>
      <c r="TNM4629" s="298"/>
      <c r="TNN4629" s="298"/>
      <c r="TNO4629" s="298"/>
      <c r="TNP4629" s="298"/>
      <c r="TNQ4629" s="298"/>
      <c r="TNR4629" s="298"/>
      <c r="TNS4629" s="298"/>
      <c r="TNT4629" s="298"/>
      <c r="TNU4629" s="298"/>
      <c r="TNV4629" s="298"/>
      <c r="TNW4629" s="298"/>
      <c r="TNX4629" s="298"/>
      <c r="TNY4629" s="298"/>
      <c r="TNZ4629" s="298"/>
      <c r="TOA4629" s="298"/>
      <c r="TOB4629" s="298"/>
      <c r="TOC4629" s="298"/>
      <c r="TOD4629" s="298"/>
      <c r="TOE4629" s="298"/>
      <c r="TOF4629" s="298"/>
      <c r="TOG4629" s="298"/>
      <c r="TOH4629" s="298"/>
      <c r="TOI4629" s="298"/>
      <c r="TOJ4629" s="298"/>
      <c r="TOK4629" s="298"/>
      <c r="TOL4629" s="298"/>
      <c r="TOM4629" s="298"/>
      <c r="TON4629" s="298"/>
      <c r="TOO4629" s="298"/>
      <c r="TOP4629" s="298"/>
      <c r="TOQ4629" s="298"/>
      <c r="TOR4629" s="298"/>
      <c r="TOS4629" s="298"/>
      <c r="TOT4629" s="298"/>
      <c r="TOU4629" s="298"/>
      <c r="TOV4629" s="298"/>
      <c r="TOW4629" s="298"/>
      <c r="TOX4629" s="298"/>
      <c r="TOY4629" s="298"/>
      <c r="TOZ4629" s="298"/>
      <c r="TPA4629" s="298"/>
      <c r="TPB4629" s="298"/>
      <c r="TPC4629" s="298"/>
      <c r="TPD4629" s="298"/>
      <c r="TPE4629" s="298"/>
      <c r="TPF4629" s="298"/>
      <c r="TPG4629" s="298"/>
      <c r="TPH4629" s="298"/>
      <c r="TPI4629" s="298"/>
      <c r="TPJ4629" s="298"/>
      <c r="TPK4629" s="298"/>
      <c r="TPL4629" s="298"/>
      <c r="TPM4629" s="298"/>
      <c r="TPN4629" s="298"/>
      <c r="TPO4629" s="298"/>
      <c r="TPP4629" s="298"/>
      <c r="TPQ4629" s="298"/>
      <c r="TPR4629" s="298"/>
      <c r="TPS4629" s="298"/>
      <c r="TPT4629" s="298"/>
      <c r="TPU4629" s="298"/>
      <c r="TPV4629" s="298"/>
      <c r="TPW4629" s="298"/>
      <c r="TPX4629" s="298"/>
      <c r="TPY4629" s="298"/>
      <c r="TPZ4629" s="298"/>
      <c r="TQA4629" s="298"/>
      <c r="TQB4629" s="298"/>
      <c r="TQC4629" s="298"/>
      <c r="TQD4629" s="298"/>
      <c r="TQE4629" s="298"/>
      <c r="TQF4629" s="298"/>
      <c r="TQG4629" s="298"/>
      <c r="TQH4629" s="298"/>
      <c r="TQI4629" s="298"/>
      <c r="TQJ4629" s="298"/>
      <c r="TQK4629" s="298"/>
      <c r="TQL4629" s="298"/>
      <c r="TQM4629" s="298"/>
      <c r="TQN4629" s="298"/>
      <c r="TQO4629" s="298"/>
      <c r="TQP4629" s="298"/>
      <c r="TQQ4629" s="298"/>
      <c r="TQR4629" s="298"/>
      <c r="TQS4629" s="298"/>
      <c r="TQT4629" s="298"/>
      <c r="TQU4629" s="298"/>
      <c r="TQV4629" s="298"/>
      <c r="TQW4629" s="298"/>
      <c r="TQX4629" s="298"/>
      <c r="TQY4629" s="298"/>
      <c r="TQZ4629" s="298"/>
      <c r="TRA4629" s="298"/>
      <c r="TRB4629" s="298"/>
      <c r="TRC4629" s="298"/>
      <c r="TRD4629" s="298"/>
      <c r="TRE4629" s="298"/>
      <c r="TRF4629" s="298"/>
      <c r="TRG4629" s="298"/>
      <c r="TRH4629" s="298"/>
      <c r="TRI4629" s="298"/>
      <c r="TRJ4629" s="298"/>
      <c r="TRK4629" s="298"/>
      <c r="TRL4629" s="298"/>
      <c r="TRM4629" s="298"/>
      <c r="TRN4629" s="298"/>
      <c r="TRO4629" s="298"/>
      <c r="TRP4629" s="298"/>
      <c r="TRQ4629" s="298"/>
      <c r="TRR4629" s="298"/>
      <c r="TRS4629" s="298"/>
      <c r="TRT4629" s="298"/>
      <c r="TRU4629" s="298"/>
      <c r="TRV4629" s="298"/>
      <c r="TRW4629" s="298"/>
      <c r="TRX4629" s="298"/>
      <c r="TRY4629" s="298"/>
      <c r="TRZ4629" s="298"/>
      <c r="TSA4629" s="298"/>
      <c r="TSB4629" s="298"/>
      <c r="TSC4629" s="298"/>
      <c r="TSD4629" s="298"/>
      <c r="TSE4629" s="298"/>
      <c r="TSF4629" s="298"/>
      <c r="TSG4629" s="298"/>
      <c r="TSH4629" s="298"/>
      <c r="TSI4629" s="298"/>
      <c r="TSJ4629" s="298"/>
      <c r="TSK4629" s="298"/>
      <c r="TSL4629" s="298"/>
      <c r="TSM4629" s="298"/>
      <c r="TSN4629" s="298"/>
      <c r="TSO4629" s="298"/>
      <c r="TSP4629" s="298"/>
      <c r="TSQ4629" s="298"/>
      <c r="TSR4629" s="298"/>
      <c r="TSS4629" s="298"/>
      <c r="TST4629" s="298"/>
      <c r="TSU4629" s="298"/>
      <c r="TSV4629" s="298"/>
      <c r="TSW4629" s="298"/>
      <c r="TSX4629" s="298"/>
      <c r="TSY4629" s="298"/>
      <c r="TSZ4629" s="298"/>
      <c r="TTA4629" s="298"/>
      <c r="TTB4629" s="298"/>
      <c r="TTC4629" s="298"/>
      <c r="TTD4629" s="298"/>
      <c r="TTE4629" s="298"/>
      <c r="TTF4629" s="298"/>
      <c r="TTG4629" s="298"/>
      <c r="TTH4629" s="298"/>
      <c r="TTI4629" s="298"/>
      <c r="TTJ4629" s="298"/>
      <c r="TTK4629" s="298"/>
      <c r="TTL4629" s="298"/>
      <c r="TTM4629" s="298"/>
      <c r="TTN4629" s="298"/>
      <c r="TTO4629" s="298"/>
      <c r="TTP4629" s="298"/>
      <c r="TTQ4629" s="298"/>
      <c r="TTR4629" s="298"/>
      <c r="TTS4629" s="298"/>
      <c r="TTT4629" s="298"/>
      <c r="TTU4629" s="298"/>
      <c r="TTV4629" s="298"/>
      <c r="TTW4629" s="298"/>
      <c r="TTX4629" s="298"/>
      <c r="TTY4629" s="298"/>
      <c r="TTZ4629" s="298"/>
      <c r="TUA4629" s="298"/>
      <c r="TUB4629" s="298"/>
      <c r="TUC4629" s="298"/>
      <c r="TUD4629" s="298"/>
      <c r="TUE4629" s="298"/>
      <c r="TUF4629" s="298"/>
      <c r="TUG4629" s="298"/>
      <c r="TUH4629" s="298"/>
      <c r="TUI4629" s="298"/>
      <c r="TUJ4629" s="298"/>
      <c r="TUK4629" s="298"/>
      <c r="TUL4629" s="298"/>
      <c r="TUM4629" s="298"/>
      <c r="TUN4629" s="298"/>
      <c r="TUO4629" s="298"/>
      <c r="TUP4629" s="298"/>
      <c r="TUQ4629" s="298"/>
      <c r="TUR4629" s="298"/>
      <c r="TUS4629" s="298"/>
      <c r="TUT4629" s="298"/>
      <c r="TUU4629" s="298"/>
      <c r="TUV4629" s="298"/>
      <c r="TUW4629" s="298"/>
      <c r="TUX4629" s="298"/>
      <c r="TUY4629" s="298"/>
      <c r="TUZ4629" s="298"/>
      <c r="TVA4629" s="298"/>
      <c r="TVB4629" s="298"/>
      <c r="TVC4629" s="298"/>
      <c r="TVD4629" s="298"/>
      <c r="TVE4629" s="298"/>
      <c r="TVF4629" s="298"/>
      <c r="TVG4629" s="298"/>
      <c r="TVH4629" s="298"/>
      <c r="TVI4629" s="298"/>
      <c r="TVJ4629" s="298"/>
      <c r="TVK4629" s="298"/>
      <c r="TVL4629" s="298"/>
      <c r="TVM4629" s="298"/>
      <c r="TVN4629" s="298"/>
      <c r="TVO4629" s="298"/>
      <c r="TVP4629" s="298"/>
      <c r="TVQ4629" s="298"/>
      <c r="TVR4629" s="298"/>
      <c r="TVS4629" s="298"/>
      <c r="TVT4629" s="298"/>
      <c r="TVU4629" s="298"/>
      <c r="TVV4629" s="298"/>
      <c r="TVW4629" s="298"/>
      <c r="TVX4629" s="298"/>
      <c r="TVY4629" s="298"/>
      <c r="TVZ4629" s="298"/>
      <c r="TWA4629" s="298"/>
      <c r="TWB4629" s="298"/>
      <c r="TWC4629" s="298"/>
      <c r="TWD4629" s="298"/>
      <c r="TWE4629" s="298"/>
      <c r="TWF4629" s="298"/>
      <c r="TWG4629" s="298"/>
      <c r="TWH4629" s="298"/>
      <c r="TWI4629" s="298"/>
      <c r="TWJ4629" s="298"/>
      <c r="TWK4629" s="298"/>
      <c r="TWL4629" s="298"/>
      <c r="TWM4629" s="298"/>
      <c r="TWN4629" s="298"/>
      <c r="TWO4629" s="298"/>
      <c r="TWP4629" s="298"/>
      <c r="TWQ4629" s="298"/>
      <c r="TWR4629" s="298"/>
      <c r="TWS4629" s="298"/>
      <c r="TWT4629" s="298"/>
      <c r="TWU4629" s="298"/>
      <c r="TWV4629" s="298"/>
      <c r="TWW4629" s="298"/>
      <c r="TWX4629" s="298"/>
      <c r="TWY4629" s="298"/>
      <c r="TWZ4629" s="298"/>
      <c r="TXA4629" s="298"/>
      <c r="TXB4629" s="298"/>
      <c r="TXC4629" s="298"/>
      <c r="TXD4629" s="298"/>
      <c r="TXE4629" s="298"/>
      <c r="TXF4629" s="298"/>
      <c r="TXG4629" s="298"/>
      <c r="TXH4629" s="298"/>
      <c r="TXI4629" s="298"/>
      <c r="TXJ4629" s="298"/>
      <c r="TXK4629" s="298"/>
      <c r="TXL4629" s="298"/>
      <c r="TXM4629" s="298"/>
      <c r="TXN4629" s="298"/>
      <c r="TXO4629" s="298"/>
      <c r="TXP4629" s="298"/>
      <c r="TXQ4629" s="298"/>
      <c r="TXR4629" s="298"/>
      <c r="TXS4629" s="298"/>
      <c r="TXT4629" s="298"/>
      <c r="TXU4629" s="298"/>
      <c r="TXV4629" s="298"/>
      <c r="TXW4629" s="298"/>
      <c r="TXX4629" s="298"/>
      <c r="TXY4629" s="298"/>
      <c r="TXZ4629" s="298"/>
      <c r="TYA4629" s="298"/>
      <c r="TYB4629" s="298"/>
      <c r="TYC4629" s="298"/>
      <c r="TYD4629" s="298"/>
      <c r="TYE4629" s="298"/>
      <c r="TYF4629" s="298"/>
      <c r="TYG4629" s="298"/>
      <c r="TYH4629" s="298"/>
      <c r="TYI4629" s="298"/>
      <c r="TYJ4629" s="298"/>
      <c r="TYK4629" s="298"/>
      <c r="TYL4629" s="298"/>
      <c r="TYM4629" s="298"/>
      <c r="TYN4629" s="298"/>
      <c r="TYO4629" s="298"/>
      <c r="TYP4629" s="298"/>
      <c r="TYQ4629" s="298"/>
      <c r="TYR4629" s="298"/>
      <c r="TYS4629" s="298"/>
      <c r="TYT4629" s="298"/>
      <c r="TYU4629" s="298"/>
      <c r="TYV4629" s="298"/>
      <c r="TYW4629" s="298"/>
      <c r="TYX4629" s="298"/>
      <c r="TYY4629" s="298"/>
      <c r="TYZ4629" s="298"/>
      <c r="TZA4629" s="298"/>
      <c r="TZB4629" s="298"/>
      <c r="TZC4629" s="298"/>
      <c r="TZD4629" s="298"/>
      <c r="TZE4629" s="298"/>
      <c r="TZF4629" s="298"/>
      <c r="TZG4629" s="298"/>
      <c r="TZH4629" s="298"/>
      <c r="TZI4629" s="298"/>
      <c r="TZJ4629" s="298"/>
      <c r="TZK4629" s="298"/>
      <c r="TZL4629" s="298"/>
      <c r="TZM4629" s="298"/>
      <c r="TZN4629" s="298"/>
      <c r="TZO4629" s="298"/>
      <c r="TZP4629" s="298"/>
      <c r="TZQ4629" s="298"/>
      <c r="TZR4629" s="298"/>
      <c r="TZS4629" s="298"/>
      <c r="TZT4629" s="298"/>
      <c r="TZU4629" s="298"/>
      <c r="TZV4629" s="298"/>
      <c r="TZW4629" s="298"/>
      <c r="TZX4629" s="298"/>
      <c r="TZY4629" s="298"/>
      <c r="TZZ4629" s="298"/>
      <c r="UAA4629" s="298"/>
      <c r="UAB4629" s="298"/>
      <c r="UAC4629" s="298"/>
      <c r="UAD4629" s="298"/>
      <c r="UAE4629" s="298"/>
      <c r="UAF4629" s="298"/>
      <c r="UAG4629" s="298"/>
      <c r="UAH4629" s="298"/>
      <c r="UAI4629" s="298"/>
      <c r="UAJ4629" s="298"/>
      <c r="UAK4629" s="298"/>
      <c r="UAL4629" s="298"/>
      <c r="UAM4629" s="298"/>
      <c r="UAN4629" s="298"/>
      <c r="UAO4629" s="298"/>
      <c r="UAP4629" s="298"/>
      <c r="UAQ4629" s="298"/>
      <c r="UAR4629" s="298"/>
      <c r="UAS4629" s="298"/>
      <c r="UAT4629" s="298"/>
      <c r="UAU4629" s="298"/>
      <c r="UAV4629" s="298"/>
      <c r="UAW4629" s="298"/>
      <c r="UAX4629" s="298"/>
      <c r="UAY4629" s="298"/>
      <c r="UAZ4629" s="298"/>
      <c r="UBA4629" s="298"/>
      <c r="UBB4629" s="298"/>
      <c r="UBC4629" s="298"/>
      <c r="UBD4629" s="298"/>
      <c r="UBE4629" s="298"/>
      <c r="UBF4629" s="298"/>
      <c r="UBG4629" s="298"/>
      <c r="UBH4629" s="298"/>
      <c r="UBI4629" s="298"/>
      <c r="UBJ4629" s="298"/>
      <c r="UBK4629" s="298"/>
      <c r="UBL4629" s="298"/>
      <c r="UBM4629" s="298"/>
      <c r="UBN4629" s="298"/>
      <c r="UBO4629" s="298"/>
      <c r="UBP4629" s="298"/>
      <c r="UBQ4629" s="298"/>
      <c r="UBR4629" s="298"/>
      <c r="UBS4629" s="298"/>
      <c r="UBT4629" s="298"/>
      <c r="UBU4629" s="298"/>
      <c r="UBV4629" s="298"/>
      <c r="UBW4629" s="298"/>
      <c r="UBX4629" s="298"/>
      <c r="UBY4629" s="298"/>
      <c r="UBZ4629" s="298"/>
      <c r="UCA4629" s="298"/>
      <c r="UCB4629" s="298"/>
      <c r="UCC4629" s="298"/>
      <c r="UCD4629" s="298"/>
      <c r="UCE4629" s="298"/>
      <c r="UCF4629" s="298"/>
      <c r="UCG4629" s="298"/>
      <c r="UCH4629" s="298"/>
      <c r="UCI4629" s="298"/>
      <c r="UCJ4629" s="298"/>
      <c r="UCK4629" s="298"/>
      <c r="UCL4629" s="298"/>
      <c r="UCM4629" s="298"/>
      <c r="UCN4629" s="298"/>
      <c r="UCO4629" s="298"/>
      <c r="UCP4629" s="298"/>
      <c r="UCQ4629" s="298"/>
      <c r="UCR4629" s="298"/>
      <c r="UCS4629" s="298"/>
      <c r="UCT4629" s="298"/>
      <c r="UCU4629" s="298"/>
      <c r="UCV4629" s="298"/>
      <c r="UCW4629" s="298"/>
      <c r="UCX4629" s="298"/>
      <c r="UCY4629" s="298"/>
      <c r="UCZ4629" s="298"/>
      <c r="UDA4629" s="298"/>
      <c r="UDB4629" s="298"/>
      <c r="UDC4629" s="298"/>
      <c r="UDD4629" s="298"/>
      <c r="UDE4629" s="298"/>
      <c r="UDF4629" s="298"/>
      <c r="UDG4629" s="298"/>
      <c r="UDH4629" s="298"/>
      <c r="UDI4629" s="298"/>
      <c r="UDJ4629" s="298"/>
      <c r="UDK4629" s="298"/>
      <c r="UDL4629" s="298"/>
      <c r="UDM4629" s="298"/>
      <c r="UDN4629" s="298"/>
      <c r="UDO4629" s="298"/>
      <c r="UDP4629" s="298"/>
      <c r="UDQ4629" s="298"/>
      <c r="UDR4629" s="298"/>
      <c r="UDS4629" s="298"/>
      <c r="UDT4629" s="298"/>
      <c r="UDU4629" s="298"/>
      <c r="UDV4629" s="298"/>
      <c r="UDW4629" s="298"/>
      <c r="UDX4629" s="298"/>
      <c r="UDY4629" s="298"/>
      <c r="UDZ4629" s="298"/>
      <c r="UEA4629" s="298"/>
      <c r="UEB4629" s="298"/>
      <c r="UEC4629" s="298"/>
      <c r="UED4629" s="298"/>
      <c r="UEE4629" s="298"/>
      <c r="UEF4629" s="298"/>
      <c r="UEG4629" s="298"/>
      <c r="UEH4629" s="298"/>
      <c r="UEI4629" s="298"/>
      <c r="UEJ4629" s="298"/>
      <c r="UEK4629" s="298"/>
      <c r="UEL4629" s="298"/>
      <c r="UEM4629" s="298"/>
      <c r="UEN4629" s="298"/>
      <c r="UEO4629" s="298"/>
      <c r="UEP4629" s="298"/>
      <c r="UEQ4629" s="298"/>
      <c r="UER4629" s="298"/>
      <c r="UES4629" s="298"/>
      <c r="UET4629" s="298"/>
      <c r="UEU4629" s="298"/>
      <c r="UEV4629" s="298"/>
      <c r="UEW4629" s="298"/>
      <c r="UEX4629" s="298"/>
      <c r="UEY4629" s="298"/>
      <c r="UEZ4629" s="298"/>
      <c r="UFA4629" s="298"/>
      <c r="UFB4629" s="298"/>
      <c r="UFC4629" s="298"/>
      <c r="UFD4629" s="298"/>
      <c r="UFE4629" s="298"/>
      <c r="UFF4629" s="298"/>
      <c r="UFG4629" s="298"/>
      <c r="UFH4629" s="298"/>
      <c r="UFI4629" s="298"/>
      <c r="UFJ4629" s="298"/>
      <c r="UFK4629" s="298"/>
      <c r="UFL4629" s="298"/>
      <c r="UFM4629" s="298"/>
      <c r="UFN4629" s="298"/>
      <c r="UFO4629" s="298"/>
      <c r="UFP4629" s="298"/>
      <c r="UFQ4629" s="298"/>
      <c r="UFR4629" s="298"/>
      <c r="UFS4629" s="298"/>
      <c r="UFT4629" s="298"/>
      <c r="UFU4629" s="298"/>
      <c r="UFV4629" s="298"/>
      <c r="UFW4629" s="298"/>
      <c r="UFX4629" s="298"/>
      <c r="UFY4629" s="298"/>
      <c r="UFZ4629" s="298"/>
      <c r="UGA4629" s="298"/>
      <c r="UGB4629" s="298"/>
      <c r="UGC4629" s="298"/>
      <c r="UGD4629" s="298"/>
      <c r="UGE4629" s="298"/>
      <c r="UGF4629" s="298"/>
      <c r="UGG4629" s="298"/>
      <c r="UGH4629" s="298"/>
      <c r="UGI4629" s="298"/>
      <c r="UGJ4629" s="298"/>
      <c r="UGK4629" s="298"/>
      <c r="UGL4629" s="298"/>
      <c r="UGM4629" s="298"/>
      <c r="UGN4629" s="298"/>
      <c r="UGO4629" s="298"/>
      <c r="UGP4629" s="298"/>
      <c r="UGQ4629" s="298"/>
      <c r="UGR4629" s="298"/>
      <c r="UGS4629" s="298"/>
      <c r="UGT4629" s="298"/>
      <c r="UGU4629" s="298"/>
      <c r="UGV4629" s="298"/>
      <c r="UGW4629" s="298"/>
      <c r="UGX4629" s="298"/>
      <c r="UGY4629" s="298"/>
      <c r="UGZ4629" s="298"/>
      <c r="UHA4629" s="298"/>
      <c r="UHB4629" s="298"/>
      <c r="UHC4629" s="298"/>
      <c r="UHD4629" s="298"/>
      <c r="UHE4629" s="298"/>
      <c r="UHF4629" s="298"/>
      <c r="UHG4629" s="298"/>
      <c r="UHH4629" s="298"/>
      <c r="UHI4629" s="298"/>
      <c r="UHJ4629" s="298"/>
      <c r="UHK4629" s="298"/>
      <c r="UHL4629" s="298"/>
      <c r="UHM4629" s="298"/>
      <c r="UHN4629" s="298"/>
      <c r="UHO4629" s="298"/>
      <c r="UHP4629" s="298"/>
      <c r="UHQ4629" s="298"/>
      <c r="UHR4629" s="298"/>
      <c r="UHS4629" s="298"/>
      <c r="UHT4629" s="298"/>
      <c r="UHU4629" s="298"/>
      <c r="UHV4629" s="298"/>
      <c r="UHW4629" s="298"/>
      <c r="UHX4629" s="298"/>
      <c r="UHY4629" s="298"/>
      <c r="UHZ4629" s="298"/>
      <c r="UIA4629" s="298"/>
      <c r="UIB4629" s="298"/>
      <c r="UIC4629" s="298"/>
      <c r="UID4629" s="298"/>
      <c r="UIE4629" s="298"/>
      <c r="UIF4629" s="298"/>
      <c r="UIG4629" s="298"/>
      <c r="UIH4629" s="298"/>
      <c r="UII4629" s="298"/>
      <c r="UIJ4629" s="298"/>
      <c r="UIK4629" s="298"/>
      <c r="UIL4629" s="298"/>
      <c r="UIM4629" s="298"/>
      <c r="UIN4629" s="298"/>
      <c r="UIO4629" s="298"/>
      <c r="UIP4629" s="298"/>
      <c r="UIQ4629" s="298"/>
      <c r="UIR4629" s="298"/>
      <c r="UIS4629" s="298"/>
      <c r="UIT4629" s="298"/>
      <c r="UIU4629" s="298"/>
      <c r="UIV4629" s="298"/>
      <c r="UIW4629" s="298"/>
      <c r="UIX4629" s="298"/>
      <c r="UIY4629" s="298"/>
      <c r="UIZ4629" s="298"/>
      <c r="UJA4629" s="298"/>
      <c r="UJB4629" s="298"/>
      <c r="UJC4629" s="298"/>
      <c r="UJD4629" s="298"/>
      <c r="UJE4629" s="298"/>
      <c r="UJF4629" s="298"/>
      <c r="UJG4629" s="298"/>
      <c r="UJH4629" s="298"/>
      <c r="UJI4629" s="298"/>
      <c r="UJJ4629" s="298"/>
      <c r="UJK4629" s="298"/>
      <c r="UJL4629" s="298"/>
      <c r="UJM4629" s="298"/>
      <c r="UJN4629" s="298"/>
      <c r="UJO4629" s="298"/>
      <c r="UJP4629" s="298"/>
      <c r="UJQ4629" s="298"/>
      <c r="UJR4629" s="298"/>
      <c r="UJS4629" s="298"/>
      <c r="UJT4629" s="298"/>
      <c r="UJU4629" s="298"/>
      <c r="UJV4629" s="298"/>
      <c r="UJW4629" s="298"/>
      <c r="UJX4629" s="298"/>
      <c r="UJY4629" s="298"/>
      <c r="UJZ4629" s="298"/>
      <c r="UKA4629" s="298"/>
      <c r="UKB4629" s="298"/>
      <c r="UKC4629" s="298"/>
      <c r="UKD4629" s="298"/>
      <c r="UKE4629" s="298"/>
      <c r="UKF4629" s="298"/>
      <c r="UKG4629" s="298"/>
      <c r="UKH4629" s="298"/>
      <c r="UKI4629" s="298"/>
      <c r="UKJ4629" s="298"/>
      <c r="UKK4629" s="298"/>
      <c r="UKL4629" s="298"/>
      <c r="UKM4629" s="298"/>
      <c r="UKN4629" s="298"/>
      <c r="UKO4629" s="298"/>
      <c r="UKP4629" s="298"/>
      <c r="UKQ4629" s="298"/>
      <c r="UKR4629" s="298"/>
      <c r="UKS4629" s="298"/>
      <c r="UKT4629" s="298"/>
      <c r="UKU4629" s="298"/>
      <c r="UKV4629" s="298"/>
      <c r="UKW4629" s="298"/>
      <c r="UKX4629" s="298"/>
      <c r="UKY4629" s="298"/>
      <c r="UKZ4629" s="298"/>
      <c r="ULA4629" s="298"/>
      <c r="ULB4629" s="298"/>
      <c r="ULC4629" s="298"/>
      <c r="ULD4629" s="298"/>
      <c r="ULE4629" s="298"/>
      <c r="ULF4629" s="298"/>
      <c r="ULG4629" s="298"/>
      <c r="ULH4629" s="298"/>
      <c r="ULI4629" s="298"/>
      <c r="ULJ4629" s="298"/>
      <c r="ULK4629" s="298"/>
      <c r="ULL4629" s="298"/>
      <c r="ULM4629" s="298"/>
      <c r="ULN4629" s="298"/>
      <c r="ULO4629" s="298"/>
      <c r="ULP4629" s="298"/>
      <c r="ULQ4629" s="298"/>
      <c r="ULR4629" s="298"/>
      <c r="ULS4629" s="298"/>
      <c r="ULT4629" s="298"/>
      <c r="ULU4629" s="298"/>
      <c r="ULV4629" s="298"/>
      <c r="ULW4629" s="298"/>
      <c r="ULX4629" s="298"/>
      <c r="ULY4629" s="298"/>
      <c r="ULZ4629" s="298"/>
      <c r="UMA4629" s="298"/>
      <c r="UMB4629" s="298"/>
      <c r="UMC4629" s="298"/>
      <c r="UMD4629" s="298"/>
      <c r="UME4629" s="298"/>
      <c r="UMF4629" s="298"/>
      <c r="UMG4629" s="298"/>
      <c r="UMH4629" s="298"/>
      <c r="UMI4629" s="298"/>
      <c r="UMJ4629" s="298"/>
      <c r="UMK4629" s="298"/>
      <c r="UML4629" s="298"/>
      <c r="UMM4629" s="298"/>
      <c r="UMN4629" s="298"/>
      <c r="UMO4629" s="298"/>
      <c r="UMP4629" s="298"/>
      <c r="UMQ4629" s="298"/>
      <c r="UMR4629" s="298"/>
      <c r="UMS4629" s="298"/>
      <c r="UMT4629" s="298"/>
      <c r="UMU4629" s="298"/>
      <c r="UMV4629" s="298"/>
      <c r="UMW4629" s="298"/>
      <c r="UMX4629" s="298"/>
      <c r="UMY4629" s="298"/>
      <c r="UMZ4629" s="298"/>
      <c r="UNA4629" s="298"/>
      <c r="UNB4629" s="298"/>
      <c r="UNC4629" s="298"/>
      <c r="UND4629" s="298"/>
      <c r="UNE4629" s="298"/>
      <c r="UNF4629" s="298"/>
      <c r="UNG4629" s="298"/>
      <c r="UNH4629" s="298"/>
      <c r="UNI4629" s="298"/>
      <c r="UNJ4629" s="298"/>
      <c r="UNK4629" s="298"/>
      <c r="UNL4629" s="298"/>
      <c r="UNM4629" s="298"/>
      <c r="UNN4629" s="298"/>
      <c r="UNO4629" s="298"/>
      <c r="UNP4629" s="298"/>
      <c r="UNQ4629" s="298"/>
      <c r="UNR4629" s="298"/>
      <c r="UNS4629" s="298"/>
      <c r="UNT4629" s="298"/>
      <c r="UNU4629" s="298"/>
      <c r="UNV4629" s="298"/>
      <c r="UNW4629" s="298"/>
      <c r="UNX4629" s="298"/>
      <c r="UNY4629" s="298"/>
      <c r="UNZ4629" s="298"/>
      <c r="UOA4629" s="298"/>
      <c r="UOB4629" s="298"/>
      <c r="UOC4629" s="298"/>
      <c r="UOD4629" s="298"/>
      <c r="UOE4629" s="298"/>
      <c r="UOF4629" s="298"/>
      <c r="UOG4629" s="298"/>
      <c r="UOH4629" s="298"/>
      <c r="UOI4629" s="298"/>
      <c r="UOJ4629" s="298"/>
      <c r="UOK4629" s="298"/>
      <c r="UOL4629" s="298"/>
      <c r="UOM4629" s="298"/>
      <c r="UON4629" s="298"/>
      <c r="UOO4629" s="298"/>
      <c r="UOP4629" s="298"/>
      <c r="UOQ4629" s="298"/>
      <c r="UOR4629" s="298"/>
      <c r="UOS4629" s="298"/>
      <c r="UOT4629" s="298"/>
      <c r="UOU4629" s="298"/>
      <c r="UOV4629" s="298"/>
      <c r="UOW4629" s="298"/>
      <c r="UOX4629" s="298"/>
      <c r="UOY4629" s="298"/>
      <c r="UOZ4629" s="298"/>
      <c r="UPA4629" s="298"/>
      <c r="UPB4629" s="298"/>
      <c r="UPC4629" s="298"/>
      <c r="UPD4629" s="298"/>
      <c r="UPE4629" s="298"/>
      <c r="UPF4629" s="298"/>
      <c r="UPG4629" s="298"/>
      <c r="UPH4629" s="298"/>
      <c r="UPI4629" s="298"/>
      <c r="UPJ4629" s="298"/>
      <c r="UPK4629" s="298"/>
      <c r="UPL4629" s="298"/>
      <c r="UPM4629" s="298"/>
      <c r="UPN4629" s="298"/>
      <c r="UPO4629" s="298"/>
      <c r="UPP4629" s="298"/>
      <c r="UPQ4629" s="298"/>
      <c r="UPR4629" s="298"/>
      <c r="UPS4629" s="298"/>
      <c r="UPT4629" s="298"/>
      <c r="UPU4629" s="298"/>
      <c r="UPV4629" s="298"/>
      <c r="UPW4629" s="298"/>
      <c r="UPX4629" s="298"/>
      <c r="UPY4629" s="298"/>
      <c r="UPZ4629" s="298"/>
      <c r="UQA4629" s="298"/>
      <c r="UQB4629" s="298"/>
      <c r="UQC4629" s="298"/>
      <c r="UQD4629" s="298"/>
      <c r="UQE4629" s="298"/>
      <c r="UQF4629" s="298"/>
      <c r="UQG4629" s="298"/>
      <c r="UQH4629" s="298"/>
      <c r="UQI4629" s="298"/>
      <c r="UQJ4629" s="298"/>
      <c r="UQK4629" s="298"/>
      <c r="UQL4629" s="298"/>
      <c r="UQM4629" s="298"/>
      <c r="UQN4629" s="298"/>
      <c r="UQO4629" s="298"/>
      <c r="UQP4629" s="298"/>
      <c r="UQQ4629" s="298"/>
      <c r="UQR4629" s="298"/>
      <c r="UQS4629" s="298"/>
      <c r="UQT4629" s="298"/>
      <c r="UQU4629" s="298"/>
      <c r="UQV4629" s="298"/>
      <c r="UQW4629" s="298"/>
      <c r="UQX4629" s="298"/>
      <c r="UQY4629" s="298"/>
      <c r="UQZ4629" s="298"/>
      <c r="URA4629" s="298"/>
      <c r="URB4629" s="298"/>
      <c r="URC4629" s="298"/>
      <c r="URD4629" s="298"/>
      <c r="URE4629" s="298"/>
      <c r="URF4629" s="298"/>
      <c r="URG4629" s="298"/>
      <c r="URH4629" s="298"/>
      <c r="URI4629" s="298"/>
      <c r="URJ4629" s="298"/>
      <c r="URK4629" s="298"/>
      <c r="URL4629" s="298"/>
      <c r="URM4629" s="298"/>
      <c r="URN4629" s="298"/>
      <c r="URO4629" s="298"/>
      <c r="URP4629" s="298"/>
      <c r="URQ4629" s="298"/>
      <c r="URR4629" s="298"/>
      <c r="URS4629" s="298"/>
      <c r="URT4629" s="298"/>
      <c r="URU4629" s="298"/>
      <c r="URV4629" s="298"/>
      <c r="URW4629" s="298"/>
      <c r="URX4629" s="298"/>
      <c r="URY4629" s="298"/>
      <c r="URZ4629" s="298"/>
      <c r="USA4629" s="298"/>
      <c r="USB4629" s="298"/>
      <c r="USC4629" s="298"/>
      <c r="USD4629" s="298"/>
      <c r="USE4629" s="298"/>
      <c r="USF4629" s="298"/>
      <c r="USG4629" s="298"/>
      <c r="USH4629" s="298"/>
      <c r="USI4629" s="298"/>
      <c r="USJ4629" s="298"/>
      <c r="USK4629" s="298"/>
      <c r="USL4629" s="298"/>
      <c r="USM4629" s="298"/>
      <c r="USN4629" s="298"/>
      <c r="USO4629" s="298"/>
      <c r="USP4629" s="298"/>
      <c r="USQ4629" s="298"/>
      <c r="USR4629" s="298"/>
      <c r="USS4629" s="298"/>
      <c r="UST4629" s="298"/>
      <c r="USU4629" s="298"/>
      <c r="USV4629" s="298"/>
      <c r="USW4629" s="298"/>
      <c r="USX4629" s="298"/>
      <c r="USY4629" s="298"/>
      <c r="USZ4629" s="298"/>
      <c r="UTA4629" s="298"/>
      <c r="UTB4629" s="298"/>
      <c r="UTC4629" s="298"/>
      <c r="UTD4629" s="298"/>
      <c r="UTE4629" s="298"/>
      <c r="UTF4629" s="298"/>
      <c r="UTG4629" s="298"/>
      <c r="UTH4629" s="298"/>
      <c r="UTI4629" s="298"/>
      <c r="UTJ4629" s="298"/>
      <c r="UTK4629" s="298"/>
      <c r="UTL4629" s="298"/>
      <c r="UTM4629" s="298"/>
      <c r="UTN4629" s="298"/>
      <c r="UTO4629" s="298"/>
      <c r="UTP4629" s="298"/>
      <c r="UTQ4629" s="298"/>
      <c r="UTR4629" s="298"/>
      <c r="UTS4629" s="298"/>
      <c r="UTT4629" s="298"/>
      <c r="UTU4629" s="298"/>
      <c r="UTV4629" s="298"/>
      <c r="UTW4629" s="298"/>
      <c r="UTX4629" s="298"/>
      <c r="UTY4629" s="298"/>
      <c r="UTZ4629" s="298"/>
      <c r="UUA4629" s="298"/>
      <c r="UUB4629" s="298"/>
      <c r="UUC4629" s="298"/>
      <c r="UUD4629" s="298"/>
      <c r="UUE4629" s="298"/>
      <c r="UUF4629" s="298"/>
      <c r="UUG4629" s="298"/>
      <c r="UUH4629" s="298"/>
      <c r="UUI4629" s="298"/>
      <c r="UUJ4629" s="298"/>
      <c r="UUK4629" s="298"/>
      <c r="UUL4629" s="298"/>
      <c r="UUM4629" s="298"/>
      <c r="UUN4629" s="298"/>
      <c r="UUO4629" s="298"/>
      <c r="UUP4629" s="298"/>
      <c r="UUQ4629" s="298"/>
      <c r="UUR4629" s="298"/>
      <c r="UUS4629" s="298"/>
      <c r="UUT4629" s="298"/>
      <c r="UUU4629" s="298"/>
      <c r="UUV4629" s="298"/>
      <c r="UUW4629" s="298"/>
      <c r="UUX4629" s="298"/>
      <c r="UUY4629" s="298"/>
      <c r="UUZ4629" s="298"/>
      <c r="UVA4629" s="298"/>
      <c r="UVB4629" s="298"/>
      <c r="UVC4629" s="298"/>
      <c r="UVD4629" s="298"/>
      <c r="UVE4629" s="298"/>
      <c r="UVF4629" s="298"/>
      <c r="UVG4629" s="298"/>
      <c r="UVH4629" s="298"/>
      <c r="UVI4629" s="298"/>
      <c r="UVJ4629" s="298"/>
      <c r="UVK4629" s="298"/>
      <c r="UVL4629" s="298"/>
      <c r="UVM4629" s="298"/>
      <c r="UVN4629" s="298"/>
      <c r="UVO4629" s="298"/>
      <c r="UVP4629" s="298"/>
      <c r="UVQ4629" s="298"/>
      <c r="UVR4629" s="298"/>
      <c r="UVS4629" s="298"/>
      <c r="UVT4629" s="298"/>
      <c r="UVU4629" s="298"/>
      <c r="UVV4629" s="298"/>
      <c r="UVW4629" s="298"/>
      <c r="UVX4629" s="298"/>
      <c r="UVY4629" s="298"/>
      <c r="UVZ4629" s="298"/>
      <c r="UWA4629" s="298"/>
      <c r="UWB4629" s="298"/>
      <c r="UWC4629" s="298"/>
      <c r="UWD4629" s="298"/>
      <c r="UWE4629" s="298"/>
      <c r="UWF4629" s="298"/>
      <c r="UWG4629" s="298"/>
      <c r="UWH4629" s="298"/>
      <c r="UWI4629" s="298"/>
      <c r="UWJ4629" s="298"/>
      <c r="UWK4629" s="298"/>
      <c r="UWL4629" s="298"/>
      <c r="UWM4629" s="298"/>
      <c r="UWN4629" s="298"/>
      <c r="UWO4629" s="298"/>
      <c r="UWP4629" s="298"/>
      <c r="UWQ4629" s="298"/>
      <c r="UWR4629" s="298"/>
      <c r="UWS4629" s="298"/>
      <c r="UWT4629" s="298"/>
      <c r="UWU4629" s="298"/>
      <c r="UWV4629" s="298"/>
      <c r="UWW4629" s="298"/>
      <c r="UWX4629" s="298"/>
      <c r="UWY4629" s="298"/>
      <c r="UWZ4629" s="298"/>
      <c r="UXA4629" s="298"/>
      <c r="UXB4629" s="298"/>
      <c r="UXC4629" s="298"/>
      <c r="UXD4629" s="298"/>
      <c r="UXE4629" s="298"/>
      <c r="UXF4629" s="298"/>
      <c r="UXG4629" s="298"/>
      <c r="UXH4629" s="298"/>
      <c r="UXI4629" s="298"/>
      <c r="UXJ4629" s="298"/>
      <c r="UXK4629" s="298"/>
      <c r="UXL4629" s="298"/>
      <c r="UXM4629" s="298"/>
      <c r="UXN4629" s="298"/>
      <c r="UXO4629" s="298"/>
      <c r="UXP4629" s="298"/>
      <c r="UXQ4629" s="298"/>
      <c r="UXR4629" s="298"/>
      <c r="UXS4629" s="298"/>
      <c r="UXT4629" s="298"/>
      <c r="UXU4629" s="298"/>
      <c r="UXV4629" s="298"/>
      <c r="UXW4629" s="298"/>
      <c r="UXX4629" s="298"/>
      <c r="UXY4629" s="298"/>
      <c r="UXZ4629" s="298"/>
      <c r="UYA4629" s="298"/>
      <c r="UYB4629" s="298"/>
      <c r="UYC4629" s="298"/>
      <c r="UYD4629" s="298"/>
      <c r="UYE4629" s="298"/>
      <c r="UYF4629" s="298"/>
      <c r="UYG4629" s="298"/>
      <c r="UYH4629" s="298"/>
      <c r="UYI4629" s="298"/>
      <c r="UYJ4629" s="298"/>
      <c r="UYK4629" s="298"/>
      <c r="UYL4629" s="298"/>
      <c r="UYM4629" s="298"/>
      <c r="UYN4629" s="298"/>
      <c r="UYO4629" s="298"/>
      <c r="UYP4629" s="298"/>
      <c r="UYQ4629" s="298"/>
      <c r="UYR4629" s="298"/>
      <c r="UYS4629" s="298"/>
      <c r="UYT4629" s="298"/>
      <c r="UYU4629" s="298"/>
      <c r="UYV4629" s="298"/>
      <c r="UYW4629" s="298"/>
      <c r="UYX4629" s="298"/>
      <c r="UYY4629" s="298"/>
      <c r="UYZ4629" s="298"/>
      <c r="UZA4629" s="298"/>
      <c r="UZB4629" s="298"/>
      <c r="UZC4629" s="298"/>
      <c r="UZD4629" s="298"/>
      <c r="UZE4629" s="298"/>
      <c r="UZF4629" s="298"/>
      <c r="UZG4629" s="298"/>
      <c r="UZH4629" s="298"/>
      <c r="UZI4629" s="298"/>
      <c r="UZJ4629" s="298"/>
      <c r="UZK4629" s="298"/>
      <c r="UZL4629" s="298"/>
      <c r="UZM4629" s="298"/>
      <c r="UZN4629" s="298"/>
      <c r="UZO4629" s="298"/>
      <c r="UZP4629" s="298"/>
      <c r="UZQ4629" s="298"/>
      <c r="UZR4629" s="298"/>
      <c r="UZS4629" s="298"/>
      <c r="UZT4629" s="298"/>
      <c r="UZU4629" s="298"/>
      <c r="UZV4629" s="298"/>
      <c r="UZW4629" s="298"/>
      <c r="UZX4629" s="298"/>
      <c r="UZY4629" s="298"/>
      <c r="UZZ4629" s="298"/>
      <c r="VAA4629" s="298"/>
      <c r="VAB4629" s="298"/>
      <c r="VAC4629" s="298"/>
      <c r="VAD4629" s="298"/>
      <c r="VAE4629" s="298"/>
      <c r="VAF4629" s="298"/>
      <c r="VAG4629" s="298"/>
      <c r="VAH4629" s="298"/>
      <c r="VAI4629" s="298"/>
      <c r="VAJ4629" s="298"/>
      <c r="VAK4629" s="298"/>
      <c r="VAL4629" s="298"/>
      <c r="VAM4629" s="298"/>
      <c r="VAN4629" s="298"/>
      <c r="VAO4629" s="298"/>
      <c r="VAP4629" s="298"/>
      <c r="VAQ4629" s="298"/>
      <c r="VAR4629" s="298"/>
      <c r="VAS4629" s="298"/>
      <c r="VAT4629" s="298"/>
      <c r="VAU4629" s="298"/>
      <c r="VAV4629" s="298"/>
      <c r="VAW4629" s="298"/>
      <c r="VAX4629" s="298"/>
      <c r="VAY4629" s="298"/>
      <c r="VAZ4629" s="298"/>
      <c r="VBA4629" s="298"/>
      <c r="VBB4629" s="298"/>
      <c r="VBC4629" s="298"/>
      <c r="VBD4629" s="298"/>
      <c r="VBE4629" s="298"/>
      <c r="VBF4629" s="298"/>
      <c r="VBG4629" s="298"/>
      <c r="VBH4629" s="298"/>
      <c r="VBI4629" s="298"/>
      <c r="VBJ4629" s="298"/>
      <c r="VBK4629" s="298"/>
      <c r="VBL4629" s="298"/>
      <c r="VBM4629" s="298"/>
      <c r="VBN4629" s="298"/>
      <c r="VBO4629" s="298"/>
      <c r="VBP4629" s="298"/>
      <c r="VBQ4629" s="298"/>
      <c r="VBR4629" s="298"/>
      <c r="VBS4629" s="298"/>
      <c r="VBT4629" s="298"/>
      <c r="VBU4629" s="298"/>
      <c r="VBV4629" s="298"/>
      <c r="VBW4629" s="298"/>
      <c r="VBX4629" s="298"/>
      <c r="VBY4629" s="298"/>
      <c r="VBZ4629" s="298"/>
      <c r="VCA4629" s="298"/>
      <c r="VCB4629" s="298"/>
      <c r="VCC4629" s="298"/>
      <c r="VCD4629" s="298"/>
      <c r="VCE4629" s="298"/>
      <c r="VCF4629" s="298"/>
      <c r="VCG4629" s="298"/>
      <c r="VCH4629" s="298"/>
      <c r="VCI4629" s="298"/>
      <c r="VCJ4629" s="298"/>
      <c r="VCK4629" s="298"/>
      <c r="VCL4629" s="298"/>
      <c r="VCM4629" s="298"/>
      <c r="VCN4629" s="298"/>
      <c r="VCO4629" s="298"/>
      <c r="VCP4629" s="298"/>
      <c r="VCQ4629" s="298"/>
      <c r="VCR4629" s="298"/>
      <c r="VCS4629" s="298"/>
      <c r="VCT4629" s="298"/>
      <c r="VCU4629" s="298"/>
      <c r="VCV4629" s="298"/>
      <c r="VCW4629" s="298"/>
      <c r="VCX4629" s="298"/>
      <c r="VCY4629" s="298"/>
      <c r="VCZ4629" s="298"/>
      <c r="VDA4629" s="298"/>
      <c r="VDB4629" s="298"/>
      <c r="VDC4629" s="298"/>
      <c r="VDD4629" s="298"/>
      <c r="VDE4629" s="298"/>
      <c r="VDF4629" s="298"/>
      <c r="VDG4629" s="298"/>
      <c r="VDH4629" s="298"/>
      <c r="VDI4629" s="298"/>
      <c r="VDJ4629" s="298"/>
      <c r="VDK4629" s="298"/>
      <c r="VDL4629" s="298"/>
      <c r="VDM4629" s="298"/>
      <c r="VDN4629" s="298"/>
      <c r="VDO4629" s="298"/>
      <c r="VDP4629" s="298"/>
      <c r="VDQ4629" s="298"/>
      <c r="VDR4629" s="298"/>
      <c r="VDS4629" s="298"/>
      <c r="VDT4629" s="298"/>
      <c r="VDU4629" s="298"/>
      <c r="VDV4629" s="298"/>
      <c r="VDW4629" s="298"/>
      <c r="VDX4629" s="298"/>
      <c r="VDY4629" s="298"/>
      <c r="VDZ4629" s="298"/>
      <c r="VEA4629" s="298"/>
      <c r="VEB4629" s="298"/>
      <c r="VEC4629" s="298"/>
      <c r="VED4629" s="298"/>
      <c r="VEE4629" s="298"/>
      <c r="VEF4629" s="298"/>
      <c r="VEG4629" s="298"/>
      <c r="VEH4629" s="298"/>
      <c r="VEI4629" s="298"/>
      <c r="VEJ4629" s="298"/>
      <c r="VEK4629" s="298"/>
      <c r="VEL4629" s="298"/>
      <c r="VEM4629" s="298"/>
      <c r="VEN4629" s="298"/>
      <c r="VEO4629" s="298"/>
      <c r="VEP4629" s="298"/>
      <c r="VEQ4629" s="298"/>
      <c r="VER4629" s="298"/>
      <c r="VES4629" s="298"/>
      <c r="VET4629" s="298"/>
      <c r="VEU4629" s="298"/>
      <c r="VEV4629" s="298"/>
      <c r="VEW4629" s="298"/>
      <c r="VEX4629" s="298"/>
      <c r="VEY4629" s="298"/>
      <c r="VEZ4629" s="298"/>
      <c r="VFA4629" s="298"/>
      <c r="VFB4629" s="298"/>
      <c r="VFC4629" s="298"/>
      <c r="VFD4629" s="298"/>
      <c r="VFE4629" s="298"/>
      <c r="VFF4629" s="298"/>
      <c r="VFG4629" s="298"/>
      <c r="VFH4629" s="298"/>
      <c r="VFI4629" s="298"/>
      <c r="VFJ4629" s="298"/>
      <c r="VFK4629" s="298"/>
      <c r="VFL4629" s="298"/>
      <c r="VFM4629" s="298"/>
      <c r="VFN4629" s="298"/>
      <c r="VFO4629" s="298"/>
      <c r="VFP4629" s="298"/>
      <c r="VFQ4629" s="298"/>
      <c r="VFR4629" s="298"/>
      <c r="VFS4629" s="298"/>
      <c r="VFT4629" s="298"/>
      <c r="VFU4629" s="298"/>
      <c r="VFV4629" s="298"/>
      <c r="VFW4629" s="298"/>
      <c r="VFX4629" s="298"/>
      <c r="VFY4629" s="298"/>
      <c r="VFZ4629" s="298"/>
      <c r="VGA4629" s="298"/>
      <c r="VGB4629" s="298"/>
      <c r="VGC4629" s="298"/>
      <c r="VGD4629" s="298"/>
      <c r="VGE4629" s="298"/>
      <c r="VGF4629" s="298"/>
      <c r="VGG4629" s="298"/>
      <c r="VGH4629" s="298"/>
      <c r="VGI4629" s="298"/>
      <c r="VGJ4629" s="298"/>
      <c r="VGK4629" s="298"/>
      <c r="VGL4629" s="298"/>
      <c r="VGM4629" s="298"/>
      <c r="VGN4629" s="298"/>
      <c r="VGO4629" s="298"/>
      <c r="VGP4629" s="298"/>
      <c r="VGQ4629" s="298"/>
      <c r="VGR4629" s="298"/>
      <c r="VGS4629" s="298"/>
      <c r="VGT4629" s="298"/>
      <c r="VGU4629" s="298"/>
      <c r="VGV4629" s="298"/>
      <c r="VGW4629" s="298"/>
      <c r="VGX4629" s="298"/>
      <c r="VGY4629" s="298"/>
      <c r="VGZ4629" s="298"/>
      <c r="VHA4629" s="298"/>
      <c r="VHB4629" s="298"/>
      <c r="VHC4629" s="298"/>
      <c r="VHD4629" s="298"/>
      <c r="VHE4629" s="298"/>
      <c r="VHF4629" s="298"/>
      <c r="VHG4629" s="298"/>
      <c r="VHH4629" s="298"/>
      <c r="VHI4629" s="298"/>
      <c r="VHJ4629" s="298"/>
      <c r="VHK4629" s="298"/>
      <c r="VHL4629" s="298"/>
      <c r="VHM4629" s="298"/>
      <c r="VHN4629" s="298"/>
      <c r="VHO4629" s="298"/>
      <c r="VHP4629" s="298"/>
      <c r="VHQ4629" s="298"/>
      <c r="VHR4629" s="298"/>
      <c r="VHS4629" s="298"/>
      <c r="VHT4629" s="298"/>
      <c r="VHU4629" s="298"/>
      <c r="VHV4629" s="298"/>
      <c r="VHW4629" s="298"/>
      <c r="VHX4629" s="298"/>
      <c r="VHY4629" s="298"/>
      <c r="VHZ4629" s="298"/>
      <c r="VIA4629" s="298"/>
      <c r="VIB4629" s="298"/>
      <c r="VIC4629" s="298"/>
      <c r="VID4629" s="298"/>
      <c r="VIE4629" s="298"/>
      <c r="VIF4629" s="298"/>
      <c r="VIG4629" s="298"/>
      <c r="VIH4629" s="298"/>
      <c r="VII4629" s="298"/>
      <c r="VIJ4629" s="298"/>
      <c r="VIK4629" s="298"/>
      <c r="VIL4629" s="298"/>
      <c r="VIM4629" s="298"/>
      <c r="VIN4629" s="298"/>
      <c r="VIO4629" s="298"/>
      <c r="VIP4629" s="298"/>
      <c r="VIQ4629" s="298"/>
      <c r="VIR4629" s="298"/>
      <c r="VIS4629" s="298"/>
      <c r="VIT4629" s="298"/>
      <c r="VIU4629" s="298"/>
      <c r="VIV4629" s="298"/>
      <c r="VIW4629" s="298"/>
      <c r="VIX4629" s="298"/>
      <c r="VIY4629" s="298"/>
      <c r="VIZ4629" s="298"/>
      <c r="VJA4629" s="298"/>
      <c r="VJB4629" s="298"/>
      <c r="VJC4629" s="298"/>
      <c r="VJD4629" s="298"/>
      <c r="VJE4629" s="298"/>
      <c r="VJF4629" s="298"/>
      <c r="VJG4629" s="298"/>
      <c r="VJH4629" s="298"/>
      <c r="VJI4629" s="298"/>
      <c r="VJJ4629" s="298"/>
      <c r="VJK4629" s="298"/>
      <c r="VJL4629" s="298"/>
      <c r="VJM4629" s="298"/>
      <c r="VJN4629" s="298"/>
      <c r="VJO4629" s="298"/>
      <c r="VJP4629" s="298"/>
      <c r="VJQ4629" s="298"/>
      <c r="VJR4629" s="298"/>
      <c r="VJS4629" s="298"/>
      <c r="VJT4629" s="298"/>
      <c r="VJU4629" s="298"/>
      <c r="VJV4629" s="298"/>
      <c r="VJW4629" s="298"/>
      <c r="VJX4629" s="298"/>
      <c r="VJY4629" s="298"/>
      <c r="VJZ4629" s="298"/>
      <c r="VKA4629" s="298"/>
      <c r="VKB4629" s="298"/>
      <c r="VKC4629" s="298"/>
      <c r="VKD4629" s="298"/>
      <c r="VKE4629" s="298"/>
      <c r="VKF4629" s="298"/>
      <c r="VKG4629" s="298"/>
      <c r="VKH4629" s="298"/>
      <c r="VKI4629" s="298"/>
      <c r="VKJ4629" s="298"/>
      <c r="VKK4629" s="298"/>
      <c r="VKL4629" s="298"/>
      <c r="VKM4629" s="298"/>
      <c r="VKN4629" s="298"/>
      <c r="VKO4629" s="298"/>
      <c r="VKP4629" s="298"/>
      <c r="VKQ4629" s="298"/>
      <c r="VKR4629" s="298"/>
      <c r="VKS4629" s="298"/>
      <c r="VKT4629" s="298"/>
      <c r="VKU4629" s="298"/>
      <c r="VKV4629" s="298"/>
      <c r="VKW4629" s="298"/>
      <c r="VKX4629" s="298"/>
      <c r="VKY4629" s="298"/>
      <c r="VKZ4629" s="298"/>
      <c r="VLA4629" s="298"/>
      <c r="VLB4629" s="298"/>
      <c r="VLC4629" s="298"/>
      <c r="VLD4629" s="298"/>
      <c r="VLE4629" s="298"/>
      <c r="VLF4629" s="298"/>
      <c r="VLG4629" s="298"/>
      <c r="VLH4629" s="298"/>
      <c r="VLI4629" s="298"/>
      <c r="VLJ4629" s="298"/>
      <c r="VLK4629" s="298"/>
      <c r="VLL4629" s="298"/>
      <c r="VLM4629" s="298"/>
      <c r="VLN4629" s="298"/>
      <c r="VLO4629" s="298"/>
      <c r="VLP4629" s="298"/>
      <c r="VLQ4629" s="298"/>
      <c r="VLR4629" s="298"/>
      <c r="VLS4629" s="298"/>
      <c r="VLT4629" s="298"/>
      <c r="VLU4629" s="298"/>
      <c r="VLV4629" s="298"/>
      <c r="VLW4629" s="298"/>
      <c r="VLX4629" s="298"/>
      <c r="VLY4629" s="298"/>
      <c r="VLZ4629" s="298"/>
      <c r="VMA4629" s="298"/>
      <c r="VMB4629" s="298"/>
      <c r="VMC4629" s="298"/>
      <c r="VMD4629" s="298"/>
      <c r="VME4629" s="298"/>
      <c r="VMF4629" s="298"/>
      <c r="VMG4629" s="298"/>
      <c r="VMH4629" s="298"/>
      <c r="VMI4629" s="298"/>
      <c r="VMJ4629" s="298"/>
      <c r="VMK4629" s="298"/>
      <c r="VML4629" s="298"/>
      <c r="VMM4629" s="298"/>
      <c r="VMN4629" s="298"/>
      <c r="VMO4629" s="298"/>
      <c r="VMP4629" s="298"/>
      <c r="VMQ4629" s="298"/>
      <c r="VMR4629" s="298"/>
      <c r="VMS4629" s="298"/>
      <c r="VMT4629" s="298"/>
      <c r="VMU4629" s="298"/>
      <c r="VMV4629" s="298"/>
      <c r="VMW4629" s="298"/>
      <c r="VMX4629" s="298"/>
      <c r="VMY4629" s="298"/>
      <c r="VMZ4629" s="298"/>
      <c r="VNA4629" s="298"/>
      <c r="VNB4629" s="298"/>
      <c r="VNC4629" s="298"/>
      <c r="VND4629" s="298"/>
      <c r="VNE4629" s="298"/>
      <c r="VNF4629" s="298"/>
      <c r="VNG4629" s="298"/>
      <c r="VNH4629" s="298"/>
      <c r="VNI4629" s="298"/>
      <c r="VNJ4629" s="298"/>
      <c r="VNK4629" s="298"/>
      <c r="VNL4629" s="298"/>
      <c r="VNM4629" s="298"/>
      <c r="VNN4629" s="298"/>
      <c r="VNO4629" s="298"/>
      <c r="VNP4629" s="298"/>
      <c r="VNQ4629" s="298"/>
      <c r="VNR4629" s="298"/>
      <c r="VNS4629" s="298"/>
      <c r="VNT4629" s="298"/>
      <c r="VNU4629" s="298"/>
      <c r="VNV4629" s="298"/>
      <c r="VNW4629" s="298"/>
      <c r="VNX4629" s="298"/>
      <c r="VNY4629" s="298"/>
      <c r="VNZ4629" s="298"/>
      <c r="VOA4629" s="298"/>
      <c r="VOB4629" s="298"/>
      <c r="VOC4629" s="298"/>
      <c r="VOD4629" s="298"/>
      <c r="VOE4629" s="298"/>
      <c r="VOF4629" s="298"/>
      <c r="VOG4629" s="298"/>
      <c r="VOH4629" s="298"/>
      <c r="VOI4629" s="298"/>
      <c r="VOJ4629" s="298"/>
      <c r="VOK4629" s="298"/>
      <c r="VOL4629" s="298"/>
      <c r="VOM4629" s="298"/>
      <c r="VON4629" s="298"/>
      <c r="VOO4629" s="298"/>
      <c r="VOP4629" s="298"/>
      <c r="VOQ4629" s="298"/>
      <c r="VOR4629" s="298"/>
      <c r="VOS4629" s="298"/>
      <c r="VOT4629" s="298"/>
      <c r="VOU4629" s="298"/>
      <c r="VOV4629" s="298"/>
      <c r="VOW4629" s="298"/>
      <c r="VOX4629" s="298"/>
      <c r="VOY4629" s="298"/>
      <c r="VOZ4629" s="298"/>
      <c r="VPA4629" s="298"/>
      <c r="VPB4629" s="298"/>
      <c r="VPC4629" s="298"/>
      <c r="VPD4629" s="298"/>
      <c r="VPE4629" s="298"/>
      <c r="VPF4629" s="298"/>
      <c r="VPG4629" s="298"/>
      <c r="VPH4629" s="298"/>
      <c r="VPI4629" s="298"/>
      <c r="VPJ4629" s="298"/>
      <c r="VPK4629" s="298"/>
      <c r="VPL4629" s="298"/>
      <c r="VPM4629" s="298"/>
      <c r="VPN4629" s="298"/>
      <c r="VPO4629" s="298"/>
      <c r="VPP4629" s="298"/>
      <c r="VPQ4629" s="298"/>
      <c r="VPR4629" s="298"/>
      <c r="VPS4629" s="298"/>
      <c r="VPT4629" s="298"/>
      <c r="VPU4629" s="298"/>
      <c r="VPV4629" s="298"/>
      <c r="VPW4629" s="298"/>
      <c r="VPX4629" s="298"/>
      <c r="VPY4629" s="298"/>
      <c r="VPZ4629" s="298"/>
      <c r="VQA4629" s="298"/>
      <c r="VQB4629" s="298"/>
      <c r="VQC4629" s="298"/>
      <c r="VQD4629" s="298"/>
      <c r="VQE4629" s="298"/>
      <c r="VQF4629" s="298"/>
      <c r="VQG4629" s="298"/>
      <c r="VQH4629" s="298"/>
      <c r="VQI4629" s="298"/>
      <c r="VQJ4629" s="298"/>
      <c r="VQK4629" s="298"/>
      <c r="VQL4629" s="298"/>
      <c r="VQM4629" s="298"/>
      <c r="VQN4629" s="298"/>
      <c r="VQO4629" s="298"/>
      <c r="VQP4629" s="298"/>
      <c r="VQQ4629" s="298"/>
      <c r="VQR4629" s="298"/>
      <c r="VQS4629" s="298"/>
      <c r="VQT4629" s="298"/>
      <c r="VQU4629" s="298"/>
      <c r="VQV4629" s="298"/>
      <c r="VQW4629" s="298"/>
      <c r="VQX4629" s="298"/>
      <c r="VQY4629" s="298"/>
      <c r="VQZ4629" s="298"/>
      <c r="VRA4629" s="298"/>
      <c r="VRB4629" s="298"/>
      <c r="VRC4629" s="298"/>
      <c r="VRD4629" s="298"/>
      <c r="VRE4629" s="298"/>
      <c r="VRF4629" s="298"/>
      <c r="VRG4629" s="298"/>
      <c r="VRH4629" s="298"/>
      <c r="VRI4629" s="298"/>
      <c r="VRJ4629" s="298"/>
      <c r="VRK4629" s="298"/>
      <c r="VRL4629" s="298"/>
      <c r="VRM4629" s="298"/>
      <c r="VRN4629" s="298"/>
      <c r="VRO4629" s="298"/>
      <c r="VRP4629" s="298"/>
      <c r="VRQ4629" s="298"/>
      <c r="VRR4629" s="298"/>
      <c r="VRS4629" s="298"/>
      <c r="VRT4629" s="298"/>
      <c r="VRU4629" s="298"/>
      <c r="VRV4629" s="298"/>
      <c r="VRW4629" s="298"/>
      <c r="VRX4629" s="298"/>
      <c r="VRY4629" s="298"/>
      <c r="VRZ4629" s="298"/>
      <c r="VSA4629" s="298"/>
      <c r="VSB4629" s="298"/>
      <c r="VSC4629" s="298"/>
      <c r="VSD4629" s="298"/>
      <c r="VSE4629" s="298"/>
      <c r="VSF4629" s="298"/>
      <c r="VSG4629" s="298"/>
      <c r="VSH4629" s="298"/>
      <c r="VSI4629" s="298"/>
      <c r="VSJ4629" s="298"/>
      <c r="VSK4629" s="298"/>
      <c r="VSL4629" s="298"/>
      <c r="VSM4629" s="298"/>
      <c r="VSN4629" s="298"/>
      <c r="VSO4629" s="298"/>
      <c r="VSP4629" s="298"/>
      <c r="VSQ4629" s="298"/>
      <c r="VSR4629" s="298"/>
      <c r="VSS4629" s="298"/>
      <c r="VST4629" s="298"/>
      <c r="VSU4629" s="298"/>
      <c r="VSV4629" s="298"/>
      <c r="VSW4629" s="298"/>
      <c r="VSX4629" s="298"/>
      <c r="VSY4629" s="298"/>
      <c r="VSZ4629" s="298"/>
      <c r="VTA4629" s="298"/>
      <c r="VTB4629" s="298"/>
      <c r="VTC4629" s="298"/>
      <c r="VTD4629" s="298"/>
      <c r="VTE4629" s="298"/>
      <c r="VTF4629" s="298"/>
      <c r="VTG4629" s="298"/>
      <c r="VTH4629" s="298"/>
      <c r="VTI4629" s="298"/>
      <c r="VTJ4629" s="298"/>
      <c r="VTK4629" s="298"/>
      <c r="VTL4629" s="298"/>
      <c r="VTM4629" s="298"/>
      <c r="VTN4629" s="298"/>
      <c r="VTO4629" s="298"/>
      <c r="VTP4629" s="298"/>
      <c r="VTQ4629" s="298"/>
      <c r="VTR4629" s="298"/>
      <c r="VTS4629" s="298"/>
      <c r="VTT4629" s="298"/>
      <c r="VTU4629" s="298"/>
      <c r="VTV4629" s="298"/>
      <c r="VTW4629" s="298"/>
      <c r="VTX4629" s="298"/>
      <c r="VTY4629" s="298"/>
      <c r="VTZ4629" s="298"/>
      <c r="VUA4629" s="298"/>
      <c r="VUB4629" s="298"/>
      <c r="VUC4629" s="298"/>
      <c r="VUD4629" s="298"/>
      <c r="VUE4629" s="298"/>
      <c r="VUF4629" s="298"/>
      <c r="VUG4629" s="298"/>
      <c r="VUH4629" s="298"/>
      <c r="VUI4629" s="298"/>
      <c r="VUJ4629" s="298"/>
      <c r="VUK4629" s="298"/>
      <c r="VUL4629" s="298"/>
      <c r="VUM4629" s="298"/>
      <c r="VUN4629" s="298"/>
      <c r="VUO4629" s="298"/>
      <c r="VUP4629" s="298"/>
      <c r="VUQ4629" s="298"/>
      <c r="VUR4629" s="298"/>
      <c r="VUS4629" s="298"/>
      <c r="VUT4629" s="298"/>
      <c r="VUU4629" s="298"/>
      <c r="VUV4629" s="298"/>
      <c r="VUW4629" s="298"/>
      <c r="VUX4629" s="298"/>
      <c r="VUY4629" s="298"/>
      <c r="VUZ4629" s="298"/>
      <c r="VVA4629" s="298"/>
      <c r="VVB4629" s="298"/>
      <c r="VVC4629" s="298"/>
      <c r="VVD4629" s="298"/>
      <c r="VVE4629" s="298"/>
      <c r="VVF4629" s="298"/>
      <c r="VVG4629" s="298"/>
      <c r="VVH4629" s="298"/>
      <c r="VVI4629" s="298"/>
      <c r="VVJ4629" s="298"/>
      <c r="VVK4629" s="298"/>
      <c r="VVL4629" s="298"/>
      <c r="VVM4629" s="298"/>
      <c r="VVN4629" s="298"/>
      <c r="VVO4629" s="298"/>
      <c r="VVP4629" s="298"/>
      <c r="VVQ4629" s="298"/>
      <c r="VVR4629" s="298"/>
      <c r="VVS4629" s="298"/>
      <c r="VVT4629" s="298"/>
      <c r="VVU4629" s="298"/>
      <c r="VVV4629" s="298"/>
      <c r="VVW4629" s="298"/>
      <c r="VVX4629" s="298"/>
      <c r="VVY4629" s="298"/>
      <c r="VVZ4629" s="298"/>
      <c r="VWA4629" s="298"/>
      <c r="VWB4629" s="298"/>
      <c r="VWC4629" s="298"/>
      <c r="VWD4629" s="298"/>
      <c r="VWE4629" s="298"/>
      <c r="VWF4629" s="298"/>
      <c r="VWG4629" s="298"/>
      <c r="VWH4629" s="298"/>
      <c r="VWI4629" s="298"/>
      <c r="VWJ4629" s="298"/>
      <c r="VWK4629" s="298"/>
      <c r="VWL4629" s="298"/>
      <c r="VWM4629" s="298"/>
      <c r="VWN4629" s="298"/>
      <c r="VWO4629" s="298"/>
      <c r="VWP4629" s="298"/>
      <c r="VWQ4629" s="298"/>
      <c r="VWR4629" s="298"/>
      <c r="VWS4629" s="298"/>
      <c r="VWT4629" s="298"/>
      <c r="VWU4629" s="298"/>
      <c r="VWV4629" s="298"/>
      <c r="VWW4629" s="298"/>
      <c r="VWX4629" s="298"/>
      <c r="VWY4629" s="298"/>
      <c r="VWZ4629" s="298"/>
      <c r="VXA4629" s="298"/>
      <c r="VXB4629" s="298"/>
      <c r="VXC4629" s="298"/>
      <c r="VXD4629" s="298"/>
      <c r="VXE4629" s="298"/>
      <c r="VXF4629" s="298"/>
      <c r="VXG4629" s="298"/>
      <c r="VXH4629" s="298"/>
      <c r="VXI4629" s="298"/>
      <c r="VXJ4629" s="298"/>
      <c r="VXK4629" s="298"/>
      <c r="VXL4629" s="298"/>
      <c r="VXM4629" s="298"/>
      <c r="VXN4629" s="298"/>
      <c r="VXO4629" s="298"/>
      <c r="VXP4629" s="298"/>
      <c r="VXQ4629" s="298"/>
      <c r="VXR4629" s="298"/>
      <c r="VXS4629" s="298"/>
      <c r="VXT4629" s="298"/>
      <c r="VXU4629" s="298"/>
      <c r="VXV4629" s="298"/>
      <c r="VXW4629" s="298"/>
      <c r="VXX4629" s="298"/>
      <c r="VXY4629" s="298"/>
      <c r="VXZ4629" s="298"/>
      <c r="VYA4629" s="298"/>
      <c r="VYB4629" s="298"/>
      <c r="VYC4629" s="298"/>
      <c r="VYD4629" s="298"/>
      <c r="VYE4629" s="298"/>
      <c r="VYF4629" s="298"/>
      <c r="VYG4629" s="298"/>
      <c r="VYH4629" s="298"/>
      <c r="VYI4629" s="298"/>
      <c r="VYJ4629" s="298"/>
      <c r="VYK4629" s="298"/>
      <c r="VYL4629" s="298"/>
      <c r="VYM4629" s="298"/>
      <c r="VYN4629" s="298"/>
      <c r="VYO4629" s="298"/>
      <c r="VYP4629" s="298"/>
      <c r="VYQ4629" s="298"/>
      <c r="VYR4629" s="298"/>
      <c r="VYS4629" s="298"/>
      <c r="VYT4629" s="298"/>
      <c r="VYU4629" s="298"/>
      <c r="VYV4629" s="298"/>
      <c r="VYW4629" s="298"/>
      <c r="VYX4629" s="298"/>
      <c r="VYY4629" s="298"/>
      <c r="VYZ4629" s="298"/>
      <c r="VZA4629" s="298"/>
      <c r="VZB4629" s="298"/>
      <c r="VZC4629" s="298"/>
      <c r="VZD4629" s="298"/>
      <c r="VZE4629" s="298"/>
      <c r="VZF4629" s="298"/>
      <c r="VZG4629" s="298"/>
      <c r="VZH4629" s="298"/>
      <c r="VZI4629" s="298"/>
      <c r="VZJ4629" s="298"/>
      <c r="VZK4629" s="298"/>
      <c r="VZL4629" s="298"/>
      <c r="VZM4629" s="298"/>
      <c r="VZN4629" s="298"/>
      <c r="VZO4629" s="298"/>
      <c r="VZP4629" s="298"/>
      <c r="VZQ4629" s="298"/>
      <c r="VZR4629" s="298"/>
      <c r="VZS4629" s="298"/>
      <c r="VZT4629" s="298"/>
      <c r="VZU4629" s="298"/>
      <c r="VZV4629" s="298"/>
      <c r="VZW4629" s="298"/>
      <c r="VZX4629" s="298"/>
      <c r="VZY4629" s="298"/>
      <c r="VZZ4629" s="298"/>
      <c r="WAA4629" s="298"/>
      <c r="WAB4629" s="298"/>
      <c r="WAC4629" s="298"/>
      <c r="WAD4629" s="298"/>
      <c r="WAE4629" s="298"/>
      <c r="WAF4629" s="298"/>
      <c r="WAG4629" s="298"/>
      <c r="WAH4629" s="298"/>
      <c r="WAI4629" s="298"/>
      <c r="WAJ4629" s="298"/>
      <c r="WAK4629" s="298"/>
      <c r="WAL4629" s="298"/>
      <c r="WAM4629" s="298"/>
      <c r="WAN4629" s="298"/>
      <c r="WAO4629" s="298"/>
      <c r="WAP4629" s="298"/>
      <c r="WAQ4629" s="298"/>
      <c r="WAR4629" s="298"/>
      <c r="WAS4629" s="298"/>
      <c r="WAT4629" s="298"/>
      <c r="WAU4629" s="298"/>
      <c r="WAV4629" s="298"/>
      <c r="WAW4629" s="298"/>
      <c r="WAX4629" s="298"/>
      <c r="WAY4629" s="298"/>
      <c r="WAZ4629" s="298"/>
      <c r="WBA4629" s="298"/>
      <c r="WBB4629" s="298"/>
      <c r="WBC4629" s="298"/>
      <c r="WBD4629" s="298"/>
      <c r="WBE4629" s="298"/>
      <c r="WBF4629" s="298"/>
      <c r="WBG4629" s="298"/>
      <c r="WBH4629" s="298"/>
      <c r="WBI4629" s="298"/>
      <c r="WBJ4629" s="298"/>
      <c r="WBK4629" s="298"/>
      <c r="WBL4629" s="298"/>
      <c r="WBM4629" s="298"/>
      <c r="WBN4629" s="298"/>
      <c r="WBO4629" s="298"/>
      <c r="WBP4629" s="298"/>
      <c r="WBQ4629" s="298"/>
      <c r="WBR4629" s="298"/>
      <c r="WBS4629" s="298"/>
      <c r="WBT4629" s="298"/>
      <c r="WBU4629" s="298"/>
      <c r="WBV4629" s="298"/>
      <c r="WBW4629" s="298"/>
      <c r="WBX4629" s="298"/>
      <c r="WBY4629" s="298"/>
      <c r="WBZ4629" s="298"/>
      <c r="WCA4629" s="298"/>
      <c r="WCB4629" s="298"/>
      <c r="WCC4629" s="298"/>
      <c r="WCD4629" s="298"/>
      <c r="WCE4629" s="298"/>
      <c r="WCF4629" s="298"/>
      <c r="WCG4629" s="298"/>
      <c r="WCH4629" s="298"/>
      <c r="WCI4629" s="298"/>
      <c r="WCJ4629" s="298"/>
      <c r="WCK4629" s="298"/>
      <c r="WCL4629" s="298"/>
      <c r="WCM4629" s="298"/>
      <c r="WCN4629" s="298"/>
      <c r="WCO4629" s="298"/>
      <c r="WCP4629" s="298"/>
      <c r="WCQ4629" s="298"/>
      <c r="WCR4629" s="298"/>
      <c r="WCS4629" s="298"/>
      <c r="WCT4629" s="298"/>
      <c r="WCU4629" s="298"/>
      <c r="WCV4629" s="298"/>
      <c r="WCW4629" s="298"/>
      <c r="WCX4629" s="298"/>
      <c r="WCY4629" s="298"/>
      <c r="WCZ4629" s="298"/>
      <c r="WDA4629" s="298"/>
      <c r="WDB4629" s="298"/>
      <c r="WDC4629" s="298"/>
      <c r="WDD4629" s="298"/>
      <c r="WDE4629" s="298"/>
      <c r="WDF4629" s="298"/>
      <c r="WDG4629" s="298"/>
      <c r="WDH4629" s="298"/>
      <c r="WDI4629" s="298"/>
      <c r="WDJ4629" s="298"/>
      <c r="WDK4629" s="298"/>
      <c r="WDL4629" s="298"/>
      <c r="WDM4629" s="298"/>
      <c r="WDN4629" s="298"/>
      <c r="WDO4629" s="298"/>
      <c r="WDP4629" s="298"/>
      <c r="WDQ4629" s="298"/>
      <c r="WDR4629" s="298"/>
      <c r="WDS4629" s="298"/>
      <c r="WDT4629" s="298"/>
      <c r="WDU4629" s="298"/>
      <c r="WDV4629" s="298"/>
      <c r="WDW4629" s="298"/>
      <c r="WDX4629" s="298"/>
      <c r="WDY4629" s="298"/>
      <c r="WDZ4629" s="298"/>
      <c r="WEA4629" s="298"/>
      <c r="WEB4629" s="298"/>
      <c r="WEC4629" s="298"/>
      <c r="WED4629" s="298"/>
      <c r="WEE4629" s="298"/>
      <c r="WEF4629" s="298"/>
      <c r="WEG4629" s="298"/>
      <c r="WEH4629" s="298"/>
      <c r="WEI4629" s="298"/>
      <c r="WEJ4629" s="298"/>
      <c r="WEK4629" s="298"/>
      <c r="WEL4629" s="298"/>
      <c r="WEM4629" s="298"/>
      <c r="WEN4629" s="298"/>
      <c r="WEO4629" s="298"/>
      <c r="WEP4629" s="298"/>
      <c r="WEQ4629" s="298"/>
      <c r="WER4629" s="298"/>
      <c r="WES4629" s="298"/>
      <c r="WET4629" s="298"/>
      <c r="WEU4629" s="298"/>
      <c r="WEV4629" s="298"/>
      <c r="WEW4629" s="298"/>
      <c r="WEX4629" s="298"/>
      <c r="WEY4629" s="298"/>
      <c r="WEZ4629" s="298"/>
      <c r="WFA4629" s="298"/>
      <c r="WFB4629" s="298"/>
      <c r="WFC4629" s="298"/>
      <c r="WFD4629" s="298"/>
      <c r="WFE4629" s="298"/>
      <c r="WFF4629" s="298"/>
      <c r="WFG4629" s="298"/>
      <c r="WFH4629" s="298"/>
      <c r="WFI4629" s="298"/>
      <c r="WFJ4629" s="298"/>
      <c r="WFK4629" s="298"/>
      <c r="WFL4629" s="298"/>
      <c r="WFM4629" s="298"/>
      <c r="WFN4629" s="298"/>
      <c r="WFO4629" s="298"/>
      <c r="WFP4629" s="298"/>
      <c r="WFQ4629" s="298"/>
      <c r="WFR4629" s="298"/>
      <c r="WFS4629" s="298"/>
      <c r="WFT4629" s="298"/>
      <c r="WFU4629" s="298"/>
      <c r="WFV4629" s="298"/>
      <c r="WFW4629" s="298"/>
      <c r="WFX4629" s="298"/>
      <c r="WFY4629" s="298"/>
      <c r="WFZ4629" s="298"/>
      <c r="WGA4629" s="298"/>
      <c r="WGB4629" s="298"/>
      <c r="WGC4629" s="298"/>
      <c r="WGD4629" s="298"/>
      <c r="WGE4629" s="298"/>
      <c r="WGF4629" s="298"/>
      <c r="WGG4629" s="298"/>
      <c r="WGH4629" s="298"/>
      <c r="WGI4629" s="298"/>
      <c r="WGJ4629" s="298"/>
      <c r="WGK4629" s="298"/>
      <c r="WGL4629" s="298"/>
      <c r="WGM4629" s="298"/>
      <c r="WGN4629" s="298"/>
      <c r="WGO4629" s="298"/>
      <c r="WGP4629" s="298"/>
      <c r="WGQ4629" s="298"/>
      <c r="WGR4629" s="298"/>
      <c r="WGS4629" s="298"/>
      <c r="WGT4629" s="298"/>
      <c r="WGU4629" s="298"/>
      <c r="WGV4629" s="298"/>
      <c r="WGW4629" s="298"/>
      <c r="WGX4629" s="298"/>
      <c r="WGY4629" s="298"/>
      <c r="WGZ4629" s="298"/>
      <c r="WHA4629" s="298"/>
      <c r="WHB4629" s="298"/>
      <c r="WHC4629" s="298"/>
      <c r="WHD4629" s="298"/>
      <c r="WHE4629" s="298"/>
      <c r="WHF4629" s="298"/>
      <c r="WHG4629" s="298"/>
      <c r="WHH4629" s="298"/>
      <c r="WHI4629" s="298"/>
      <c r="WHJ4629" s="298"/>
      <c r="WHK4629" s="298"/>
      <c r="WHL4629" s="298"/>
      <c r="WHM4629" s="298"/>
      <c r="WHN4629" s="298"/>
      <c r="WHO4629" s="298"/>
      <c r="WHP4629" s="298"/>
      <c r="WHQ4629" s="298"/>
      <c r="WHR4629" s="298"/>
      <c r="WHS4629" s="298"/>
      <c r="WHT4629" s="298"/>
      <c r="WHU4629" s="298"/>
      <c r="WHV4629" s="298"/>
      <c r="WHW4629" s="298"/>
      <c r="WHX4629" s="298"/>
      <c r="WHY4629" s="298"/>
      <c r="WHZ4629" s="298"/>
      <c r="WIA4629" s="298"/>
      <c r="WIB4629" s="298"/>
      <c r="WIC4629" s="298"/>
      <c r="WID4629" s="298"/>
      <c r="WIE4629" s="298"/>
      <c r="WIF4629" s="298"/>
      <c r="WIG4629" s="298"/>
      <c r="WIH4629" s="298"/>
      <c r="WII4629" s="298"/>
      <c r="WIJ4629" s="298"/>
      <c r="WIK4629" s="298"/>
      <c r="WIL4629" s="298"/>
      <c r="WIM4629" s="298"/>
      <c r="WIN4629" s="298"/>
      <c r="WIO4629" s="298"/>
      <c r="WIP4629" s="298"/>
      <c r="WIQ4629" s="298"/>
      <c r="WIR4629" s="298"/>
      <c r="WIS4629" s="298"/>
      <c r="WIT4629" s="298"/>
      <c r="WIU4629" s="298"/>
      <c r="WIV4629" s="298"/>
      <c r="WIW4629" s="298"/>
      <c r="WIX4629" s="298"/>
      <c r="WIY4629" s="298"/>
      <c r="WIZ4629" s="298"/>
      <c r="WJA4629" s="298"/>
      <c r="WJB4629" s="298"/>
      <c r="WJC4629" s="298"/>
      <c r="WJD4629" s="298"/>
      <c r="WJE4629" s="298"/>
      <c r="WJF4629" s="298"/>
      <c r="WJG4629" s="298"/>
      <c r="WJH4629" s="298"/>
      <c r="WJI4629" s="298"/>
      <c r="WJJ4629" s="298"/>
      <c r="WJK4629" s="298"/>
      <c r="WJL4629" s="298"/>
      <c r="WJM4629" s="298"/>
      <c r="WJN4629" s="298"/>
      <c r="WJO4629" s="298"/>
      <c r="WJP4629" s="298"/>
      <c r="WJQ4629" s="298"/>
      <c r="WJR4629" s="298"/>
      <c r="WJS4629" s="298"/>
      <c r="WJT4629" s="298"/>
      <c r="WJU4629" s="298"/>
      <c r="WJV4629" s="298"/>
      <c r="WJW4629" s="298"/>
      <c r="WJX4629" s="298"/>
      <c r="WJY4629" s="298"/>
      <c r="WJZ4629" s="298"/>
      <c r="WKA4629" s="298"/>
      <c r="WKB4629" s="298"/>
      <c r="WKC4629" s="298"/>
      <c r="WKD4629" s="298"/>
      <c r="WKE4629" s="298"/>
      <c r="WKF4629" s="298"/>
      <c r="WKG4629" s="298"/>
      <c r="WKH4629" s="298"/>
      <c r="WKI4629" s="298"/>
      <c r="WKJ4629" s="298"/>
      <c r="WKK4629" s="298"/>
      <c r="WKL4629" s="298"/>
      <c r="WKM4629" s="298"/>
      <c r="WKN4629" s="298"/>
      <c r="WKO4629" s="298"/>
      <c r="WKP4629" s="298"/>
      <c r="WKQ4629" s="298"/>
      <c r="WKR4629" s="298"/>
      <c r="WKS4629" s="298"/>
      <c r="WKT4629" s="298"/>
      <c r="WKU4629" s="298"/>
      <c r="WKV4629" s="298"/>
      <c r="WKW4629" s="298"/>
      <c r="WKX4629" s="298"/>
      <c r="WKY4629" s="298"/>
      <c r="WKZ4629" s="298"/>
      <c r="WLA4629" s="298"/>
      <c r="WLB4629" s="298"/>
      <c r="WLC4629" s="298"/>
      <c r="WLD4629" s="298"/>
      <c r="WLE4629" s="298"/>
      <c r="WLF4629" s="298"/>
      <c r="WLG4629" s="298"/>
      <c r="WLH4629" s="298"/>
      <c r="WLI4629" s="298"/>
      <c r="WLJ4629" s="298"/>
      <c r="WLK4629" s="298"/>
      <c r="WLL4629" s="298"/>
      <c r="WLM4629" s="298"/>
      <c r="WLN4629" s="298"/>
      <c r="WLO4629" s="298"/>
      <c r="WLP4629" s="298"/>
      <c r="WLQ4629" s="298"/>
      <c r="WLR4629" s="298"/>
      <c r="WLS4629" s="298"/>
      <c r="WLT4629" s="298"/>
      <c r="WLU4629" s="298"/>
      <c r="WLV4629" s="298"/>
      <c r="WLW4629" s="298"/>
      <c r="WLX4629" s="298"/>
      <c r="WLY4629" s="298"/>
      <c r="WLZ4629" s="298"/>
      <c r="WMA4629" s="298"/>
      <c r="WMB4629" s="298"/>
      <c r="WMC4629" s="298"/>
      <c r="WMD4629" s="298"/>
      <c r="WME4629" s="298"/>
      <c r="WMF4629" s="298"/>
      <c r="WMG4629" s="298"/>
      <c r="WMH4629" s="298"/>
      <c r="WMI4629" s="298"/>
      <c r="WMJ4629" s="298"/>
      <c r="WMK4629" s="298"/>
      <c r="WML4629" s="298"/>
      <c r="WMM4629" s="298"/>
      <c r="WMN4629" s="298"/>
      <c r="WMO4629" s="298"/>
      <c r="WMP4629" s="298"/>
      <c r="WMQ4629" s="298"/>
      <c r="WMR4629" s="298"/>
      <c r="WMS4629" s="298"/>
      <c r="WMT4629" s="298"/>
      <c r="WMU4629" s="298"/>
      <c r="WMV4629" s="298"/>
      <c r="WMW4629" s="298"/>
      <c r="WMX4629" s="298"/>
      <c r="WMY4629" s="298"/>
      <c r="WMZ4629" s="298"/>
      <c r="WNA4629" s="298"/>
      <c r="WNB4629" s="298"/>
      <c r="WNC4629" s="298"/>
      <c r="WND4629" s="298"/>
      <c r="WNE4629" s="298"/>
      <c r="WNF4629" s="298"/>
      <c r="WNG4629" s="298"/>
      <c r="WNH4629" s="298"/>
      <c r="WNI4629" s="298"/>
      <c r="WNJ4629" s="298"/>
      <c r="WNK4629" s="298"/>
      <c r="WNL4629" s="298"/>
      <c r="WNM4629" s="298"/>
      <c r="WNN4629" s="298"/>
      <c r="WNO4629" s="298"/>
      <c r="WNP4629" s="298"/>
      <c r="WNQ4629" s="298"/>
      <c r="WNR4629" s="298"/>
      <c r="WNS4629" s="298"/>
      <c r="WNT4629" s="298"/>
      <c r="WNU4629" s="298"/>
      <c r="WNV4629" s="298"/>
      <c r="WNW4629" s="298"/>
      <c r="WNX4629" s="298"/>
      <c r="WNY4629" s="298"/>
      <c r="WNZ4629" s="298"/>
      <c r="WOA4629" s="298"/>
      <c r="WOB4629" s="298"/>
      <c r="WOC4629" s="298"/>
      <c r="WOD4629" s="298"/>
      <c r="WOE4629" s="298"/>
      <c r="WOF4629" s="298"/>
      <c r="WOG4629" s="298"/>
      <c r="WOH4629" s="298"/>
      <c r="WOI4629" s="298"/>
      <c r="WOJ4629" s="298"/>
      <c r="WOK4629" s="298"/>
      <c r="WOL4629" s="298"/>
      <c r="WOM4629" s="298"/>
      <c r="WON4629" s="298"/>
      <c r="WOO4629" s="298"/>
      <c r="WOP4629" s="298"/>
      <c r="WOQ4629" s="298"/>
      <c r="WOR4629" s="298"/>
      <c r="WOS4629" s="298"/>
      <c r="WOT4629" s="298"/>
      <c r="WOU4629" s="298"/>
      <c r="WOV4629" s="298"/>
      <c r="WOW4629" s="298"/>
      <c r="WOX4629" s="298"/>
      <c r="WOY4629" s="298"/>
      <c r="WOZ4629" s="298"/>
      <c r="WPA4629" s="298"/>
      <c r="WPB4629" s="298"/>
      <c r="WPC4629" s="298"/>
      <c r="WPD4629" s="298"/>
      <c r="WPE4629" s="298"/>
      <c r="WPF4629" s="298"/>
      <c r="WPG4629" s="298"/>
      <c r="WPH4629" s="298"/>
      <c r="WPI4629" s="298"/>
      <c r="WPJ4629" s="298"/>
      <c r="WPK4629" s="298"/>
      <c r="WPL4629" s="298"/>
      <c r="WPM4629" s="298"/>
      <c r="WPN4629" s="298"/>
      <c r="WPO4629" s="298"/>
      <c r="WPP4629" s="298"/>
      <c r="WPQ4629" s="298"/>
      <c r="WPR4629" s="298"/>
      <c r="WPS4629" s="298"/>
      <c r="WPT4629" s="298"/>
      <c r="WPU4629" s="298"/>
      <c r="WPV4629" s="298"/>
      <c r="WPW4629" s="298"/>
      <c r="WPX4629" s="298"/>
      <c r="WPY4629" s="298"/>
      <c r="WPZ4629" s="298"/>
      <c r="WQA4629" s="298"/>
      <c r="WQB4629" s="298"/>
      <c r="WQC4629" s="298"/>
      <c r="WQD4629" s="298"/>
      <c r="WQE4629" s="298"/>
      <c r="WQF4629" s="298"/>
      <c r="WQG4629" s="298"/>
      <c r="WQH4629" s="298"/>
      <c r="WQI4629" s="298"/>
      <c r="WQJ4629" s="298"/>
      <c r="WQK4629" s="298"/>
      <c r="WQL4629" s="298"/>
      <c r="WQM4629" s="298"/>
      <c r="WQN4629" s="298"/>
      <c r="WQO4629" s="298"/>
      <c r="WQP4629" s="298"/>
      <c r="WQQ4629" s="298"/>
      <c r="WQR4629" s="298"/>
      <c r="WQS4629" s="298"/>
      <c r="WQT4629" s="298"/>
      <c r="WQU4629" s="298"/>
      <c r="WQV4629" s="298"/>
      <c r="WQW4629" s="298"/>
      <c r="WQX4629" s="298"/>
      <c r="WQY4629" s="298"/>
      <c r="WQZ4629" s="298"/>
      <c r="WRA4629" s="298"/>
      <c r="WRB4629" s="298"/>
      <c r="WRC4629" s="298"/>
      <c r="WRD4629" s="298"/>
      <c r="WRE4629" s="298"/>
      <c r="WRF4629" s="298"/>
      <c r="WRG4629" s="298"/>
      <c r="WRH4629" s="298"/>
      <c r="WRI4629" s="298"/>
      <c r="WRJ4629" s="298"/>
      <c r="WRK4629" s="298"/>
      <c r="WRL4629" s="298"/>
      <c r="WRM4629" s="298"/>
      <c r="WRN4629" s="298"/>
      <c r="WRO4629" s="298"/>
      <c r="WRP4629" s="298"/>
      <c r="WRQ4629" s="298"/>
      <c r="WRR4629" s="298"/>
      <c r="WRS4629" s="298"/>
      <c r="WRT4629" s="298"/>
      <c r="WRU4629" s="298"/>
      <c r="WRV4629" s="298"/>
      <c r="WRW4629" s="298"/>
      <c r="WRX4629" s="298"/>
      <c r="WRY4629" s="298"/>
      <c r="WRZ4629" s="298"/>
      <c r="WSA4629" s="298"/>
      <c r="WSB4629" s="298"/>
      <c r="WSC4629" s="298"/>
      <c r="WSD4629" s="298"/>
      <c r="WSE4629" s="298"/>
      <c r="WSF4629" s="298"/>
      <c r="WSG4629" s="298"/>
      <c r="WSH4629" s="298"/>
      <c r="WSI4629" s="298"/>
      <c r="WSJ4629" s="298"/>
      <c r="WSK4629" s="298"/>
      <c r="WSL4629" s="298"/>
      <c r="WSM4629" s="298"/>
      <c r="WSN4629" s="298"/>
      <c r="WSO4629" s="298"/>
      <c r="WSP4629" s="298"/>
      <c r="WSQ4629" s="298"/>
      <c r="WSR4629" s="298"/>
      <c r="WSS4629" s="298"/>
      <c r="WST4629" s="298"/>
      <c r="WSU4629" s="298"/>
      <c r="WSV4629" s="298"/>
      <c r="WSW4629" s="298"/>
      <c r="WSX4629" s="298"/>
      <c r="WSY4629" s="298"/>
      <c r="WSZ4629" s="298"/>
      <c r="WTA4629" s="298"/>
      <c r="WTB4629" s="298"/>
      <c r="WTC4629" s="298"/>
      <c r="WTD4629" s="298"/>
      <c r="WTE4629" s="298"/>
      <c r="WTF4629" s="298"/>
      <c r="WTG4629" s="298"/>
      <c r="WTH4629" s="298"/>
      <c r="WTI4629" s="298"/>
      <c r="WTJ4629" s="298"/>
      <c r="WTK4629" s="298"/>
      <c r="WTL4629" s="298"/>
      <c r="WTM4629" s="298"/>
      <c r="WTN4629" s="298"/>
      <c r="WTO4629" s="298"/>
      <c r="WTP4629" s="298"/>
      <c r="WTQ4629" s="298"/>
      <c r="WTR4629" s="298"/>
      <c r="WTS4629" s="298"/>
      <c r="WTT4629" s="298"/>
      <c r="WTU4629" s="298"/>
      <c r="WTV4629" s="298"/>
      <c r="WTW4629" s="298"/>
      <c r="WTX4629" s="298"/>
      <c r="WTY4629" s="298"/>
      <c r="WTZ4629" s="298"/>
      <c r="WUA4629" s="298"/>
      <c r="WUB4629" s="298"/>
      <c r="WUC4629" s="298"/>
      <c r="WUD4629" s="298"/>
      <c r="WUE4629" s="298"/>
      <c r="WUF4629" s="298"/>
      <c r="WUG4629" s="298"/>
      <c r="WUH4629" s="298"/>
      <c r="WUI4629" s="298"/>
      <c r="WUJ4629" s="298"/>
      <c r="WUK4629" s="298"/>
      <c r="WUL4629" s="298"/>
      <c r="WUM4629" s="298"/>
      <c r="WUN4629" s="298"/>
      <c r="WUO4629" s="298"/>
      <c r="WUP4629" s="298"/>
      <c r="WUQ4629" s="298"/>
      <c r="WUR4629" s="298"/>
      <c r="WUS4629" s="298"/>
      <c r="WUT4629" s="298"/>
      <c r="WUU4629" s="298"/>
      <c r="WUV4629" s="298"/>
      <c r="WUW4629" s="298"/>
      <c r="WUX4629" s="298"/>
      <c r="WUY4629" s="298"/>
      <c r="WUZ4629" s="298"/>
      <c r="WVA4629" s="298"/>
      <c r="WVB4629" s="298"/>
      <c r="WVC4629" s="298"/>
      <c r="WVD4629" s="298"/>
      <c r="WVE4629" s="298"/>
      <c r="WVF4629" s="298"/>
      <c r="WVG4629" s="298"/>
      <c r="WVH4629" s="298"/>
      <c r="WVI4629" s="298"/>
      <c r="WVJ4629" s="298"/>
      <c r="WVK4629" s="298"/>
      <c r="WVL4629" s="298"/>
      <c r="WVM4629" s="298"/>
      <c r="WVN4629" s="298"/>
      <c r="WVO4629" s="298"/>
      <c r="WVP4629" s="298"/>
      <c r="WVQ4629" s="298"/>
      <c r="WVR4629" s="298"/>
      <c r="WVS4629" s="298"/>
      <c r="WVT4629" s="298"/>
      <c r="WVU4629" s="298"/>
      <c r="WVV4629" s="298"/>
      <c r="WVW4629" s="298"/>
      <c r="WVX4629" s="298"/>
      <c r="WVY4629" s="298"/>
      <c r="WVZ4629" s="298"/>
      <c r="WWA4629" s="298"/>
      <c r="WWB4629" s="298"/>
      <c r="WWC4629" s="298"/>
      <c r="WWD4629" s="298"/>
      <c r="WWE4629" s="298"/>
      <c r="WWF4629" s="298"/>
      <c r="WWG4629" s="298"/>
      <c r="WWH4629" s="298"/>
      <c r="WWI4629" s="298"/>
      <c r="WWJ4629" s="298"/>
      <c r="WWK4629" s="298"/>
      <c r="WWL4629" s="298"/>
      <c r="WWM4629" s="298"/>
      <c r="WWN4629" s="298"/>
      <c r="WWO4629" s="298"/>
      <c r="WWP4629" s="298"/>
      <c r="WWQ4629" s="298"/>
      <c r="WWR4629" s="298"/>
      <c r="WWS4629" s="298"/>
      <c r="WWT4629" s="298"/>
      <c r="WWU4629" s="298"/>
      <c r="WWV4629" s="298"/>
      <c r="WWW4629" s="298"/>
      <c r="WWX4629" s="298"/>
      <c r="WWY4629" s="298"/>
      <c r="WWZ4629" s="298"/>
      <c r="WXA4629" s="298"/>
      <c r="WXB4629" s="298"/>
      <c r="WXC4629" s="298"/>
      <c r="WXD4629" s="298"/>
      <c r="WXE4629" s="298"/>
      <c r="WXF4629" s="298"/>
      <c r="WXG4629" s="298"/>
      <c r="WXH4629" s="298"/>
      <c r="WXI4629" s="298"/>
      <c r="WXJ4629" s="298"/>
      <c r="WXK4629" s="298"/>
      <c r="WXL4629" s="298"/>
      <c r="WXM4629" s="298"/>
      <c r="WXN4629" s="298"/>
      <c r="WXO4629" s="298"/>
      <c r="WXP4629" s="298"/>
      <c r="WXQ4629" s="298"/>
      <c r="WXR4629" s="298"/>
      <c r="WXS4629" s="298"/>
      <c r="WXT4629" s="298"/>
      <c r="WXU4629" s="298"/>
      <c r="WXV4629" s="298"/>
      <c r="WXW4629" s="298"/>
      <c r="WXX4629" s="298"/>
      <c r="WXY4629" s="298"/>
      <c r="WXZ4629" s="298"/>
      <c r="WYA4629" s="298"/>
      <c r="WYB4629" s="298"/>
      <c r="WYC4629" s="298"/>
      <c r="WYD4629" s="298"/>
      <c r="WYE4629" s="298"/>
      <c r="WYF4629" s="298"/>
      <c r="WYG4629" s="298"/>
      <c r="WYH4629" s="298"/>
      <c r="WYI4629" s="298"/>
      <c r="WYJ4629" s="298"/>
      <c r="WYK4629" s="298"/>
      <c r="WYL4629" s="298"/>
      <c r="WYM4629" s="298"/>
      <c r="WYN4629" s="298"/>
      <c r="WYO4629" s="298"/>
      <c r="WYP4629" s="298"/>
      <c r="WYQ4629" s="298"/>
      <c r="WYR4629" s="298"/>
      <c r="WYS4629" s="298"/>
      <c r="WYT4629" s="298"/>
      <c r="WYU4629" s="298"/>
      <c r="WYV4629" s="298"/>
      <c r="WYW4629" s="298"/>
      <c r="WYX4629" s="298"/>
      <c r="WYY4629" s="298"/>
      <c r="WYZ4629" s="298"/>
      <c r="WZA4629" s="298"/>
      <c r="WZB4629" s="298"/>
      <c r="WZC4629" s="298"/>
      <c r="WZD4629" s="298"/>
      <c r="WZE4629" s="298"/>
      <c r="WZF4629" s="298"/>
      <c r="WZG4629" s="298"/>
      <c r="WZH4629" s="298"/>
      <c r="WZI4629" s="298"/>
      <c r="WZJ4629" s="298"/>
      <c r="WZK4629" s="298"/>
      <c r="WZL4629" s="298"/>
      <c r="WZM4629" s="298"/>
      <c r="WZN4629" s="298"/>
      <c r="WZO4629" s="298"/>
      <c r="WZP4629" s="298"/>
      <c r="WZQ4629" s="298"/>
      <c r="WZR4629" s="298"/>
      <c r="WZS4629" s="298"/>
      <c r="WZT4629" s="298"/>
      <c r="WZU4629" s="298"/>
      <c r="WZV4629" s="298"/>
      <c r="WZW4629" s="298"/>
      <c r="WZX4629" s="298"/>
      <c r="WZY4629" s="298"/>
      <c r="WZZ4629" s="298"/>
      <c r="XAA4629" s="298"/>
      <c r="XAB4629" s="298"/>
      <c r="XAC4629" s="298"/>
      <c r="XAD4629" s="298"/>
      <c r="XAE4629" s="298"/>
      <c r="XAF4629" s="298"/>
      <c r="XAG4629" s="298"/>
      <c r="XAH4629" s="298"/>
      <c r="XAI4629" s="298"/>
      <c r="XAJ4629" s="298"/>
      <c r="XAK4629" s="298"/>
      <c r="XAL4629" s="298"/>
      <c r="XAM4629" s="298"/>
      <c r="XAN4629" s="298"/>
      <c r="XAO4629" s="298"/>
      <c r="XAP4629" s="298"/>
      <c r="XAQ4629" s="298"/>
      <c r="XAR4629" s="298"/>
      <c r="XAS4629" s="298"/>
      <c r="XAT4629" s="298"/>
      <c r="XAU4629" s="298"/>
      <c r="XAV4629" s="298"/>
      <c r="XAW4629" s="298"/>
      <c r="XAX4629" s="298"/>
      <c r="XAY4629" s="298"/>
      <c r="XAZ4629" s="298"/>
      <c r="XBA4629" s="298"/>
      <c r="XBB4629" s="298"/>
      <c r="XBC4629" s="298"/>
      <c r="XBD4629" s="298"/>
      <c r="XBE4629" s="298"/>
      <c r="XBF4629" s="298"/>
      <c r="XBG4629" s="298"/>
      <c r="XBH4629" s="298"/>
      <c r="XBI4629" s="298"/>
      <c r="XBJ4629" s="298"/>
      <c r="XBK4629" s="298"/>
      <c r="XBL4629" s="298"/>
      <c r="XBM4629" s="298"/>
      <c r="XBN4629" s="298"/>
      <c r="XBO4629" s="298"/>
      <c r="XBP4629" s="298"/>
      <c r="XBQ4629" s="298"/>
      <c r="XBR4629" s="298"/>
      <c r="XBS4629" s="298"/>
      <c r="XBT4629" s="298"/>
      <c r="XBU4629" s="298"/>
      <c r="XBV4629" s="298"/>
      <c r="XBW4629" s="298"/>
      <c r="XBX4629" s="298"/>
      <c r="XBY4629" s="298"/>
      <c r="XBZ4629" s="298"/>
      <c r="XCA4629" s="298"/>
      <c r="XCB4629" s="298"/>
      <c r="XCC4629" s="298"/>
      <c r="XCD4629" s="298"/>
      <c r="XCE4629" s="298"/>
      <c r="XCF4629" s="298"/>
      <c r="XCG4629" s="298"/>
      <c r="XCH4629" s="298"/>
      <c r="XCI4629" s="298"/>
      <c r="XCJ4629" s="298"/>
      <c r="XCK4629" s="298"/>
      <c r="XCL4629" s="298"/>
      <c r="XCM4629" s="298"/>
      <c r="XCN4629" s="298"/>
      <c r="XCO4629" s="298"/>
      <c r="XCP4629" s="298"/>
      <c r="XCQ4629" s="298"/>
      <c r="XCR4629" s="298"/>
      <c r="XCS4629" s="298"/>
      <c r="XCT4629" s="298"/>
      <c r="XCU4629" s="298"/>
      <c r="XCV4629" s="298"/>
      <c r="XCW4629" s="298"/>
      <c r="XCX4629" s="298"/>
      <c r="XCY4629" s="298"/>
      <c r="XCZ4629" s="298"/>
      <c r="XDA4629" s="298"/>
      <c r="XDB4629" s="298"/>
      <c r="XDC4629" s="298"/>
      <c r="XDD4629" s="298"/>
      <c r="XDE4629" s="298"/>
      <c r="XDF4629" s="298"/>
      <c r="XDG4629" s="298"/>
      <c r="XDH4629" s="298"/>
      <c r="XDI4629" s="298"/>
      <c r="XDJ4629" s="298"/>
      <c r="XDK4629" s="298"/>
      <c r="XDL4629" s="298"/>
      <c r="XDM4629" s="298"/>
      <c r="XDN4629" s="298"/>
      <c r="XDO4629" s="298"/>
      <c r="XDP4629" s="298"/>
      <c r="XDQ4629" s="298"/>
      <c r="XDR4629" s="298"/>
      <c r="XDS4629" s="298"/>
      <c r="XDT4629" s="298"/>
      <c r="XDU4629" s="298"/>
      <c r="XDV4629" s="298"/>
      <c r="XDW4629" s="298"/>
      <c r="XDX4629" s="298"/>
      <c r="XDY4629" s="298"/>
      <c r="XDZ4629" s="298"/>
      <c r="XEA4629" s="298"/>
      <c r="XEB4629" s="298"/>
      <c r="XEC4629" s="298"/>
      <c r="XED4629" s="298"/>
      <c r="XEE4629" s="298"/>
      <c r="XEF4629" s="298"/>
      <c r="XEG4629" s="298"/>
      <c r="XEH4629" s="298"/>
      <c r="XEI4629" s="298"/>
      <c r="XEJ4629" s="298"/>
      <c r="XEK4629" s="298"/>
      <c r="XEL4629" s="298"/>
      <c r="XEM4629" s="298"/>
      <c r="XEN4629" s="298"/>
      <c r="XEO4629" s="298"/>
      <c r="XEP4629" s="298"/>
      <c r="XEQ4629" s="298"/>
      <c r="XER4629" s="298"/>
      <c r="XES4629" s="298"/>
      <c r="XET4629" s="298"/>
      <c r="XEU4629" s="298"/>
      <c r="XEV4629" s="298"/>
      <c r="XEW4629" s="298"/>
      <c r="XEX4629" s="298"/>
      <c r="XEY4629" s="298"/>
      <c r="XEZ4629" s="298"/>
      <c r="XFA4629" s="298"/>
      <c r="XFB4629" s="298"/>
      <c r="XFC4629" s="298"/>
    </row>
    <row r="4630" spans="1:16383" s="236" customFormat="1" ht="63.75" x14ac:dyDescent="0.25">
      <c r="A4630" s="276" t="s">
        <v>13515</v>
      </c>
      <c r="B4630" s="238" t="s">
        <v>27</v>
      </c>
      <c r="C4630" s="284" t="s">
        <v>2097</v>
      </c>
      <c r="D4630" s="274" t="s">
        <v>2141</v>
      </c>
      <c r="E4630" s="283" t="s">
        <v>2141</v>
      </c>
      <c r="F4630" s="276" t="s">
        <v>13512</v>
      </c>
      <c r="G4630" s="276" t="s">
        <v>350</v>
      </c>
      <c r="H4630" s="281">
        <v>70</v>
      </c>
      <c r="I4630" s="276">
        <v>710000000</v>
      </c>
      <c r="J4630" s="276" t="s">
        <v>1075</v>
      </c>
      <c r="K4630" s="276" t="s">
        <v>13505</v>
      </c>
      <c r="L4630" s="276" t="s">
        <v>1140</v>
      </c>
      <c r="M4630" s="276"/>
      <c r="N4630" s="276" t="s">
        <v>10994</v>
      </c>
      <c r="O4630" s="287">
        <v>0</v>
      </c>
      <c r="P4630" s="279"/>
      <c r="Q4630" s="277"/>
      <c r="R4630" s="276"/>
      <c r="S4630" s="278"/>
      <c r="T4630" s="278">
        <v>137000</v>
      </c>
      <c r="U4630" s="278">
        <f t="shared" si="372"/>
        <v>153440.00000000003</v>
      </c>
      <c r="V4630" s="276" t="s">
        <v>345</v>
      </c>
      <c r="W4630" s="263">
        <v>2014</v>
      </c>
      <c r="X4630" s="275"/>
      <c r="Y4630" s="289"/>
      <c r="Z4630" s="303"/>
      <c r="AA4630" s="298"/>
      <c r="AB4630" s="298"/>
      <c r="AC4630" s="298"/>
      <c r="AD4630" s="298"/>
      <c r="AE4630" s="298"/>
      <c r="AF4630" s="298"/>
      <c r="AG4630" s="298"/>
      <c r="AH4630" s="298"/>
      <c r="AI4630" s="298"/>
      <c r="AJ4630" s="298"/>
      <c r="AK4630" s="298"/>
      <c r="AL4630" s="298"/>
      <c r="AM4630" s="298"/>
      <c r="AN4630" s="298"/>
      <c r="AO4630" s="298"/>
      <c r="AP4630" s="298"/>
      <c r="AQ4630" s="298"/>
      <c r="AR4630" s="298"/>
      <c r="AS4630" s="298"/>
      <c r="AT4630" s="298"/>
      <c r="AU4630" s="298"/>
      <c r="AV4630" s="298"/>
      <c r="AW4630" s="298"/>
      <c r="AX4630" s="298"/>
      <c r="AY4630" s="298"/>
      <c r="AZ4630" s="298"/>
      <c r="BA4630" s="298"/>
      <c r="BB4630" s="298"/>
      <c r="BC4630" s="298"/>
      <c r="BD4630" s="298"/>
      <c r="BE4630" s="298"/>
      <c r="BF4630" s="298"/>
      <c r="BG4630" s="298"/>
      <c r="BH4630" s="298"/>
      <c r="BI4630" s="298"/>
      <c r="BJ4630" s="298"/>
      <c r="BK4630" s="298"/>
      <c r="BL4630" s="298"/>
      <c r="BM4630" s="298"/>
      <c r="BN4630" s="298"/>
      <c r="BO4630" s="298"/>
      <c r="BP4630" s="298"/>
      <c r="BQ4630" s="298"/>
      <c r="BR4630" s="298"/>
      <c r="BS4630" s="298"/>
      <c r="BT4630" s="298"/>
      <c r="BU4630" s="298"/>
      <c r="BV4630" s="298"/>
      <c r="BW4630" s="298"/>
      <c r="BX4630" s="298"/>
      <c r="BY4630" s="298"/>
      <c r="BZ4630" s="298"/>
      <c r="CA4630" s="298"/>
      <c r="CB4630" s="298"/>
      <c r="CC4630" s="298"/>
      <c r="CD4630" s="298"/>
      <c r="CE4630" s="298"/>
      <c r="CF4630" s="298"/>
      <c r="CG4630" s="298"/>
      <c r="CH4630" s="298"/>
      <c r="CI4630" s="298"/>
      <c r="CJ4630" s="298"/>
      <c r="CK4630" s="298"/>
      <c r="CL4630" s="298"/>
      <c r="CM4630" s="298"/>
      <c r="CN4630" s="298"/>
      <c r="CO4630" s="298"/>
      <c r="CP4630" s="298"/>
      <c r="CQ4630" s="298"/>
      <c r="CR4630" s="298"/>
      <c r="CS4630" s="298"/>
      <c r="CT4630" s="298"/>
      <c r="CU4630" s="298"/>
      <c r="CV4630" s="298"/>
      <c r="CW4630" s="298"/>
      <c r="CX4630" s="298"/>
      <c r="CY4630" s="298"/>
      <c r="CZ4630" s="298"/>
      <c r="DA4630" s="298"/>
      <c r="DB4630" s="298"/>
      <c r="DC4630" s="298"/>
      <c r="DD4630" s="298"/>
      <c r="DE4630" s="298"/>
      <c r="DF4630" s="298"/>
      <c r="DG4630" s="298"/>
      <c r="DH4630" s="298"/>
      <c r="DI4630" s="298"/>
      <c r="DJ4630" s="298"/>
      <c r="DK4630" s="298"/>
      <c r="DL4630" s="298"/>
      <c r="DM4630" s="298"/>
      <c r="DN4630" s="298"/>
      <c r="DO4630" s="298"/>
      <c r="DP4630" s="298"/>
      <c r="DQ4630" s="298"/>
      <c r="DR4630" s="298"/>
      <c r="DS4630" s="298"/>
      <c r="DT4630" s="298"/>
      <c r="DU4630" s="298"/>
      <c r="DV4630" s="298"/>
      <c r="DW4630" s="298"/>
      <c r="DX4630" s="298"/>
      <c r="DY4630" s="298"/>
      <c r="DZ4630" s="298"/>
      <c r="EA4630" s="298"/>
      <c r="EB4630" s="298"/>
      <c r="EC4630" s="298"/>
      <c r="ED4630" s="298"/>
      <c r="EE4630" s="298"/>
      <c r="EF4630" s="298"/>
      <c r="EG4630" s="298"/>
      <c r="EH4630" s="298"/>
      <c r="EI4630" s="298"/>
      <c r="EJ4630" s="298"/>
      <c r="EK4630" s="298"/>
      <c r="EL4630" s="298"/>
      <c r="EM4630" s="298"/>
      <c r="EN4630" s="298"/>
      <c r="EO4630" s="298"/>
      <c r="EP4630" s="298"/>
      <c r="EQ4630" s="298"/>
      <c r="ER4630" s="298"/>
      <c r="ES4630" s="298"/>
      <c r="ET4630" s="298"/>
      <c r="EU4630" s="298"/>
      <c r="EV4630" s="298"/>
      <c r="EW4630" s="298"/>
      <c r="EX4630" s="298"/>
      <c r="EY4630" s="298"/>
      <c r="EZ4630" s="298"/>
      <c r="FA4630" s="298"/>
      <c r="FB4630" s="298"/>
      <c r="FC4630" s="298"/>
      <c r="FD4630" s="298"/>
      <c r="FE4630" s="298"/>
      <c r="FF4630" s="298"/>
      <c r="FG4630" s="298"/>
      <c r="FH4630" s="298"/>
      <c r="FI4630" s="298"/>
      <c r="FJ4630" s="298"/>
      <c r="FK4630" s="298"/>
      <c r="FL4630" s="298"/>
      <c r="FM4630" s="298"/>
      <c r="FN4630" s="298"/>
      <c r="FO4630" s="298"/>
      <c r="FP4630" s="298"/>
      <c r="FQ4630" s="298"/>
      <c r="FR4630" s="298"/>
      <c r="FS4630" s="298"/>
      <c r="FT4630" s="298"/>
      <c r="FU4630" s="298"/>
      <c r="FV4630" s="298"/>
      <c r="FW4630" s="298"/>
      <c r="FX4630" s="298"/>
      <c r="FY4630" s="298"/>
      <c r="FZ4630" s="298"/>
      <c r="GA4630" s="298"/>
      <c r="GB4630" s="298"/>
      <c r="GC4630" s="298"/>
      <c r="GD4630" s="298"/>
      <c r="GE4630" s="298"/>
      <c r="GF4630" s="298"/>
      <c r="GG4630" s="298"/>
      <c r="GH4630" s="298"/>
      <c r="GI4630" s="298"/>
      <c r="GJ4630" s="298"/>
      <c r="GK4630" s="298"/>
      <c r="GL4630" s="298"/>
      <c r="GM4630" s="298"/>
      <c r="GN4630" s="298"/>
      <c r="GO4630" s="298"/>
      <c r="GP4630" s="298"/>
      <c r="GQ4630" s="298"/>
      <c r="GR4630" s="298"/>
      <c r="GS4630" s="298"/>
      <c r="GT4630" s="298"/>
      <c r="GU4630" s="298"/>
      <c r="GV4630" s="298"/>
      <c r="GW4630" s="298"/>
      <c r="GX4630" s="298"/>
      <c r="GY4630" s="298"/>
      <c r="GZ4630" s="298"/>
      <c r="HA4630" s="298"/>
      <c r="HB4630" s="298"/>
      <c r="HC4630" s="298"/>
      <c r="HD4630" s="298"/>
      <c r="HE4630" s="298"/>
      <c r="HF4630" s="298"/>
      <c r="HG4630" s="298"/>
      <c r="HH4630" s="298"/>
      <c r="HI4630" s="298"/>
      <c r="HJ4630" s="298"/>
      <c r="HK4630" s="298"/>
      <c r="HL4630" s="298"/>
      <c r="HM4630" s="298"/>
      <c r="HN4630" s="298"/>
      <c r="HO4630" s="298"/>
      <c r="HP4630" s="298"/>
      <c r="HQ4630" s="298"/>
      <c r="HR4630" s="298"/>
      <c r="HS4630" s="298"/>
      <c r="HT4630" s="298"/>
      <c r="HU4630" s="298"/>
      <c r="HV4630" s="298"/>
      <c r="HW4630" s="298"/>
      <c r="HX4630" s="298"/>
      <c r="HY4630" s="298"/>
      <c r="HZ4630" s="298"/>
      <c r="IA4630" s="298"/>
      <c r="IB4630" s="298"/>
      <c r="IC4630" s="298"/>
      <c r="ID4630" s="298"/>
      <c r="IE4630" s="298"/>
      <c r="IF4630" s="298"/>
      <c r="IG4630" s="298"/>
      <c r="IH4630" s="298"/>
      <c r="II4630" s="298"/>
      <c r="IJ4630" s="298"/>
      <c r="IK4630" s="298"/>
      <c r="IL4630" s="298"/>
      <c r="IM4630" s="298"/>
      <c r="IN4630" s="298"/>
      <c r="IO4630" s="298"/>
      <c r="IP4630" s="298"/>
      <c r="IQ4630" s="298"/>
      <c r="IR4630" s="298"/>
      <c r="IS4630" s="298"/>
      <c r="IT4630" s="298"/>
      <c r="IU4630" s="298"/>
      <c r="IV4630" s="298"/>
      <c r="IW4630" s="298"/>
      <c r="IX4630" s="298"/>
      <c r="IY4630" s="298"/>
      <c r="IZ4630" s="298"/>
      <c r="JA4630" s="298"/>
      <c r="JB4630" s="298"/>
      <c r="JC4630" s="298"/>
      <c r="JD4630" s="298"/>
      <c r="JE4630" s="298"/>
      <c r="JF4630" s="298"/>
      <c r="JG4630" s="298"/>
      <c r="JH4630" s="298"/>
      <c r="JI4630" s="298"/>
      <c r="JJ4630" s="298"/>
      <c r="JK4630" s="298"/>
      <c r="JL4630" s="298"/>
      <c r="JM4630" s="298"/>
      <c r="JN4630" s="298"/>
      <c r="JO4630" s="298"/>
      <c r="JP4630" s="298"/>
      <c r="JQ4630" s="298"/>
      <c r="JR4630" s="298"/>
      <c r="JS4630" s="298"/>
      <c r="JT4630" s="298"/>
      <c r="JU4630" s="298"/>
      <c r="JV4630" s="298"/>
      <c r="JW4630" s="298"/>
      <c r="JX4630" s="298"/>
      <c r="JY4630" s="298"/>
      <c r="JZ4630" s="298"/>
      <c r="KA4630" s="298"/>
      <c r="KB4630" s="298"/>
      <c r="KC4630" s="298"/>
      <c r="KD4630" s="298"/>
      <c r="KE4630" s="298"/>
      <c r="KF4630" s="298"/>
      <c r="KG4630" s="298"/>
      <c r="KH4630" s="298"/>
      <c r="KI4630" s="298"/>
      <c r="KJ4630" s="298"/>
      <c r="KK4630" s="298"/>
      <c r="KL4630" s="298"/>
      <c r="KM4630" s="298"/>
      <c r="KN4630" s="298"/>
      <c r="KO4630" s="298"/>
      <c r="KP4630" s="298"/>
      <c r="KQ4630" s="298"/>
      <c r="KR4630" s="298"/>
      <c r="KS4630" s="298"/>
      <c r="KT4630" s="298"/>
      <c r="KU4630" s="298"/>
      <c r="KV4630" s="298"/>
      <c r="KW4630" s="298"/>
      <c r="KX4630" s="298"/>
      <c r="KY4630" s="298"/>
      <c r="KZ4630" s="298"/>
      <c r="LA4630" s="298"/>
      <c r="LB4630" s="298"/>
      <c r="LC4630" s="298"/>
      <c r="LD4630" s="298"/>
      <c r="LE4630" s="298"/>
      <c r="LF4630" s="298"/>
      <c r="LG4630" s="298"/>
      <c r="LH4630" s="298"/>
      <c r="LI4630" s="298"/>
      <c r="LJ4630" s="298"/>
      <c r="LK4630" s="298"/>
      <c r="LL4630" s="298"/>
      <c r="LM4630" s="298"/>
      <c r="LN4630" s="298"/>
      <c r="LO4630" s="298"/>
      <c r="LP4630" s="298"/>
      <c r="LQ4630" s="298"/>
      <c r="LR4630" s="298"/>
      <c r="LS4630" s="298"/>
      <c r="LT4630" s="298"/>
      <c r="LU4630" s="298"/>
      <c r="LV4630" s="298"/>
      <c r="LW4630" s="298"/>
      <c r="LX4630" s="298"/>
      <c r="LY4630" s="298"/>
      <c r="LZ4630" s="298"/>
      <c r="MA4630" s="298"/>
      <c r="MB4630" s="298"/>
      <c r="MC4630" s="298"/>
      <c r="MD4630" s="298"/>
      <c r="ME4630" s="298"/>
      <c r="MF4630" s="298"/>
      <c r="MG4630" s="298"/>
      <c r="MH4630" s="298"/>
      <c r="MI4630" s="298"/>
      <c r="MJ4630" s="298"/>
      <c r="MK4630" s="298"/>
      <c r="ML4630" s="298"/>
      <c r="MM4630" s="298"/>
      <c r="MN4630" s="298"/>
      <c r="MO4630" s="298"/>
      <c r="MP4630" s="298"/>
      <c r="MQ4630" s="298"/>
      <c r="MR4630" s="298"/>
      <c r="MS4630" s="298"/>
      <c r="MT4630" s="298"/>
      <c r="MU4630" s="298"/>
      <c r="MV4630" s="298"/>
      <c r="MW4630" s="298"/>
      <c r="MX4630" s="298"/>
      <c r="MY4630" s="298"/>
      <c r="MZ4630" s="298"/>
      <c r="NA4630" s="298"/>
      <c r="NB4630" s="298"/>
      <c r="NC4630" s="298"/>
      <c r="ND4630" s="298"/>
      <c r="NE4630" s="298"/>
      <c r="NF4630" s="298"/>
      <c r="NG4630" s="298"/>
      <c r="NH4630" s="298"/>
      <c r="NI4630" s="298"/>
      <c r="NJ4630" s="298"/>
      <c r="NK4630" s="298"/>
      <c r="NL4630" s="298"/>
      <c r="NM4630" s="298"/>
      <c r="NN4630" s="298"/>
      <c r="NO4630" s="298"/>
      <c r="NP4630" s="298"/>
      <c r="NQ4630" s="298"/>
      <c r="NR4630" s="298"/>
      <c r="NS4630" s="298"/>
      <c r="NT4630" s="298"/>
      <c r="NU4630" s="298"/>
      <c r="NV4630" s="298"/>
      <c r="NW4630" s="298"/>
      <c r="NX4630" s="298"/>
      <c r="NY4630" s="298"/>
      <c r="NZ4630" s="298"/>
      <c r="OA4630" s="298"/>
      <c r="OB4630" s="298"/>
      <c r="OC4630" s="298"/>
      <c r="OD4630" s="298"/>
      <c r="OE4630" s="298"/>
      <c r="OF4630" s="298"/>
      <c r="OG4630" s="298"/>
      <c r="OH4630" s="298"/>
      <c r="OI4630" s="298"/>
      <c r="OJ4630" s="298"/>
      <c r="OK4630" s="298"/>
      <c r="OL4630" s="298"/>
      <c r="OM4630" s="298"/>
      <c r="ON4630" s="298"/>
      <c r="OO4630" s="298"/>
      <c r="OP4630" s="298"/>
      <c r="OQ4630" s="298"/>
      <c r="OR4630" s="298"/>
      <c r="OS4630" s="298"/>
      <c r="OT4630" s="298"/>
      <c r="OU4630" s="298"/>
      <c r="OV4630" s="298"/>
      <c r="OW4630" s="298"/>
      <c r="OX4630" s="298"/>
      <c r="OY4630" s="298"/>
      <c r="OZ4630" s="298"/>
      <c r="PA4630" s="298"/>
      <c r="PB4630" s="298"/>
      <c r="PC4630" s="298"/>
      <c r="PD4630" s="298"/>
      <c r="PE4630" s="298"/>
      <c r="PF4630" s="298"/>
      <c r="PG4630" s="298"/>
      <c r="PH4630" s="298"/>
      <c r="PI4630" s="298"/>
      <c r="PJ4630" s="298"/>
      <c r="PK4630" s="298"/>
      <c r="PL4630" s="298"/>
      <c r="PM4630" s="298"/>
      <c r="PN4630" s="298"/>
      <c r="PO4630" s="298"/>
      <c r="PP4630" s="298"/>
      <c r="PQ4630" s="298"/>
      <c r="PR4630" s="298"/>
      <c r="PS4630" s="298"/>
      <c r="PT4630" s="298"/>
      <c r="PU4630" s="298"/>
      <c r="PV4630" s="298"/>
      <c r="PW4630" s="298"/>
      <c r="PX4630" s="298"/>
      <c r="PY4630" s="298"/>
      <c r="PZ4630" s="298"/>
      <c r="QA4630" s="298"/>
      <c r="QB4630" s="298"/>
      <c r="QC4630" s="298"/>
      <c r="QD4630" s="298"/>
      <c r="QE4630" s="298"/>
      <c r="QF4630" s="298"/>
      <c r="QG4630" s="298"/>
      <c r="QH4630" s="298"/>
      <c r="QI4630" s="298"/>
      <c r="QJ4630" s="298"/>
      <c r="QK4630" s="298"/>
      <c r="QL4630" s="298"/>
      <c r="QM4630" s="298"/>
      <c r="QN4630" s="298"/>
      <c r="QO4630" s="298"/>
      <c r="QP4630" s="298"/>
      <c r="QQ4630" s="298"/>
      <c r="QR4630" s="298"/>
      <c r="QS4630" s="298"/>
      <c r="QT4630" s="298"/>
      <c r="QU4630" s="298"/>
      <c r="QV4630" s="298"/>
      <c r="QW4630" s="298"/>
      <c r="QX4630" s="298"/>
      <c r="QY4630" s="298"/>
      <c r="QZ4630" s="298"/>
      <c r="RA4630" s="298"/>
      <c r="RB4630" s="298"/>
      <c r="RC4630" s="298"/>
      <c r="RD4630" s="298"/>
      <c r="RE4630" s="298"/>
      <c r="RF4630" s="298"/>
      <c r="RG4630" s="298"/>
      <c r="RH4630" s="298"/>
      <c r="RI4630" s="298"/>
      <c r="RJ4630" s="298"/>
      <c r="RK4630" s="298"/>
      <c r="RL4630" s="298"/>
      <c r="RM4630" s="298"/>
      <c r="RN4630" s="298"/>
      <c r="RO4630" s="298"/>
      <c r="RP4630" s="298"/>
      <c r="RQ4630" s="298"/>
      <c r="RR4630" s="298"/>
      <c r="RS4630" s="298"/>
      <c r="RT4630" s="298"/>
      <c r="RU4630" s="298"/>
      <c r="RV4630" s="298"/>
      <c r="RW4630" s="298"/>
      <c r="RX4630" s="298"/>
      <c r="RY4630" s="298"/>
      <c r="RZ4630" s="298"/>
      <c r="SA4630" s="298"/>
      <c r="SB4630" s="298"/>
      <c r="SC4630" s="298"/>
      <c r="SD4630" s="298"/>
      <c r="SE4630" s="298"/>
      <c r="SF4630" s="298"/>
      <c r="SG4630" s="298"/>
      <c r="SH4630" s="298"/>
      <c r="SI4630" s="298"/>
      <c r="SJ4630" s="298"/>
      <c r="SK4630" s="298"/>
      <c r="SL4630" s="298"/>
      <c r="SM4630" s="298"/>
      <c r="SN4630" s="298"/>
      <c r="SO4630" s="298"/>
      <c r="SP4630" s="298"/>
      <c r="SQ4630" s="298"/>
      <c r="SR4630" s="298"/>
      <c r="SS4630" s="298"/>
      <c r="ST4630" s="298"/>
      <c r="SU4630" s="298"/>
      <c r="SV4630" s="298"/>
      <c r="SW4630" s="298"/>
      <c r="SX4630" s="298"/>
      <c r="SY4630" s="298"/>
      <c r="SZ4630" s="298"/>
      <c r="TA4630" s="298"/>
      <c r="TB4630" s="298"/>
      <c r="TC4630" s="298"/>
      <c r="TD4630" s="298"/>
      <c r="TE4630" s="298"/>
      <c r="TF4630" s="298"/>
      <c r="TG4630" s="298"/>
      <c r="TH4630" s="298"/>
      <c r="TI4630" s="298"/>
      <c r="TJ4630" s="298"/>
      <c r="TK4630" s="298"/>
      <c r="TL4630" s="298"/>
      <c r="TM4630" s="298"/>
      <c r="TN4630" s="298"/>
      <c r="TO4630" s="298"/>
      <c r="TP4630" s="298"/>
      <c r="TQ4630" s="298"/>
      <c r="TR4630" s="298"/>
      <c r="TS4630" s="298"/>
      <c r="TT4630" s="298"/>
      <c r="TU4630" s="298"/>
      <c r="TV4630" s="298"/>
      <c r="TW4630" s="298"/>
      <c r="TX4630" s="298"/>
      <c r="TY4630" s="298"/>
      <c r="TZ4630" s="298"/>
      <c r="UA4630" s="298"/>
      <c r="UB4630" s="298"/>
      <c r="UC4630" s="298"/>
      <c r="UD4630" s="298"/>
      <c r="UE4630" s="298"/>
      <c r="UF4630" s="298"/>
      <c r="UG4630" s="298"/>
      <c r="UH4630" s="298"/>
      <c r="UI4630" s="298"/>
      <c r="UJ4630" s="298"/>
      <c r="UK4630" s="298"/>
      <c r="UL4630" s="298"/>
      <c r="UM4630" s="298"/>
      <c r="UN4630" s="298"/>
      <c r="UO4630" s="298"/>
      <c r="UP4630" s="298"/>
      <c r="UQ4630" s="298"/>
      <c r="UR4630" s="298"/>
      <c r="US4630" s="298"/>
      <c r="UT4630" s="298"/>
      <c r="UU4630" s="298"/>
      <c r="UV4630" s="298"/>
      <c r="UW4630" s="298"/>
      <c r="UX4630" s="298"/>
      <c r="UY4630" s="298"/>
      <c r="UZ4630" s="298"/>
      <c r="VA4630" s="298"/>
      <c r="VB4630" s="298"/>
      <c r="VC4630" s="298"/>
      <c r="VD4630" s="298"/>
      <c r="VE4630" s="298"/>
      <c r="VF4630" s="298"/>
      <c r="VG4630" s="298"/>
      <c r="VH4630" s="298"/>
      <c r="VI4630" s="298"/>
      <c r="VJ4630" s="298"/>
      <c r="VK4630" s="298"/>
      <c r="VL4630" s="298"/>
      <c r="VM4630" s="298"/>
      <c r="VN4630" s="298"/>
      <c r="VO4630" s="298"/>
      <c r="VP4630" s="298"/>
      <c r="VQ4630" s="298"/>
      <c r="VR4630" s="298"/>
      <c r="VS4630" s="298"/>
      <c r="VT4630" s="298"/>
      <c r="VU4630" s="298"/>
      <c r="VV4630" s="298"/>
      <c r="VW4630" s="298"/>
      <c r="VX4630" s="298"/>
      <c r="VY4630" s="298"/>
      <c r="VZ4630" s="298"/>
      <c r="WA4630" s="298"/>
      <c r="WB4630" s="298"/>
      <c r="WC4630" s="298"/>
      <c r="WD4630" s="298"/>
      <c r="WE4630" s="298"/>
      <c r="WF4630" s="298"/>
      <c r="WG4630" s="298"/>
      <c r="WH4630" s="298"/>
      <c r="WI4630" s="298"/>
      <c r="WJ4630" s="298"/>
      <c r="WK4630" s="298"/>
      <c r="WL4630" s="298"/>
      <c r="WM4630" s="298"/>
      <c r="WN4630" s="298"/>
      <c r="WO4630" s="298"/>
      <c r="WP4630" s="298"/>
      <c r="WQ4630" s="298"/>
      <c r="WR4630" s="298"/>
      <c r="WS4630" s="298"/>
      <c r="WT4630" s="298"/>
      <c r="WU4630" s="298"/>
      <c r="WV4630" s="298"/>
      <c r="WW4630" s="298"/>
      <c r="WX4630" s="298"/>
      <c r="WY4630" s="298"/>
      <c r="WZ4630" s="298"/>
      <c r="XA4630" s="298"/>
      <c r="XB4630" s="298"/>
      <c r="XC4630" s="298"/>
      <c r="XD4630" s="298"/>
      <c r="XE4630" s="298"/>
      <c r="XF4630" s="298"/>
      <c r="XG4630" s="298"/>
      <c r="XH4630" s="298"/>
      <c r="XI4630" s="298"/>
      <c r="XJ4630" s="298"/>
      <c r="XK4630" s="298"/>
      <c r="XL4630" s="298"/>
      <c r="XM4630" s="298"/>
      <c r="XN4630" s="298"/>
      <c r="XO4630" s="298"/>
      <c r="XP4630" s="298"/>
      <c r="XQ4630" s="298"/>
      <c r="XR4630" s="298"/>
      <c r="XS4630" s="298"/>
      <c r="XT4630" s="298"/>
      <c r="XU4630" s="298"/>
      <c r="XV4630" s="298"/>
      <c r="XW4630" s="298"/>
      <c r="XX4630" s="298"/>
      <c r="XY4630" s="298"/>
      <c r="XZ4630" s="298"/>
      <c r="YA4630" s="298"/>
      <c r="YB4630" s="298"/>
      <c r="YC4630" s="298"/>
      <c r="YD4630" s="298"/>
      <c r="YE4630" s="298"/>
      <c r="YF4630" s="298"/>
      <c r="YG4630" s="298"/>
      <c r="YH4630" s="298"/>
      <c r="YI4630" s="298"/>
      <c r="YJ4630" s="298"/>
      <c r="YK4630" s="298"/>
      <c r="YL4630" s="298"/>
      <c r="YM4630" s="298"/>
      <c r="YN4630" s="298"/>
      <c r="YO4630" s="298"/>
      <c r="YP4630" s="298"/>
      <c r="YQ4630" s="298"/>
      <c r="YR4630" s="298"/>
      <c r="YS4630" s="298"/>
      <c r="YT4630" s="298"/>
      <c r="YU4630" s="298"/>
      <c r="YV4630" s="298"/>
      <c r="YW4630" s="298"/>
      <c r="YX4630" s="298"/>
      <c r="YY4630" s="298"/>
      <c r="YZ4630" s="298"/>
      <c r="ZA4630" s="298"/>
      <c r="ZB4630" s="298"/>
      <c r="ZC4630" s="298"/>
      <c r="ZD4630" s="298"/>
      <c r="ZE4630" s="298"/>
      <c r="ZF4630" s="298"/>
      <c r="ZG4630" s="298"/>
      <c r="ZH4630" s="298"/>
      <c r="ZI4630" s="298"/>
      <c r="ZJ4630" s="298"/>
      <c r="ZK4630" s="298"/>
      <c r="ZL4630" s="298"/>
      <c r="ZM4630" s="298"/>
      <c r="ZN4630" s="298"/>
      <c r="ZO4630" s="298"/>
      <c r="ZP4630" s="298"/>
      <c r="ZQ4630" s="298"/>
      <c r="ZR4630" s="298"/>
      <c r="ZS4630" s="298"/>
      <c r="ZT4630" s="298"/>
      <c r="ZU4630" s="298"/>
      <c r="ZV4630" s="298"/>
      <c r="ZW4630" s="298"/>
      <c r="ZX4630" s="298"/>
      <c r="ZY4630" s="298"/>
      <c r="ZZ4630" s="298"/>
      <c r="AAA4630" s="298"/>
      <c r="AAB4630" s="298"/>
      <c r="AAC4630" s="298"/>
      <c r="AAD4630" s="298"/>
      <c r="AAE4630" s="298"/>
      <c r="AAF4630" s="298"/>
      <c r="AAG4630" s="298"/>
      <c r="AAH4630" s="298"/>
      <c r="AAI4630" s="298"/>
      <c r="AAJ4630" s="298"/>
      <c r="AAK4630" s="298"/>
      <c r="AAL4630" s="298"/>
      <c r="AAM4630" s="298"/>
      <c r="AAN4630" s="298"/>
      <c r="AAO4630" s="298"/>
      <c r="AAP4630" s="298"/>
      <c r="AAQ4630" s="298"/>
      <c r="AAR4630" s="298"/>
      <c r="AAS4630" s="298"/>
      <c r="AAT4630" s="298"/>
      <c r="AAU4630" s="298"/>
      <c r="AAV4630" s="298"/>
      <c r="AAW4630" s="298"/>
      <c r="AAX4630" s="298"/>
      <c r="AAY4630" s="298"/>
      <c r="AAZ4630" s="298"/>
      <c r="ABA4630" s="298"/>
      <c r="ABB4630" s="298"/>
      <c r="ABC4630" s="298"/>
      <c r="ABD4630" s="298"/>
      <c r="ABE4630" s="298"/>
      <c r="ABF4630" s="298"/>
      <c r="ABG4630" s="298"/>
      <c r="ABH4630" s="298"/>
      <c r="ABI4630" s="298"/>
      <c r="ABJ4630" s="298"/>
      <c r="ABK4630" s="298"/>
      <c r="ABL4630" s="298"/>
      <c r="ABM4630" s="298"/>
      <c r="ABN4630" s="298"/>
      <c r="ABO4630" s="298"/>
      <c r="ABP4630" s="298"/>
      <c r="ABQ4630" s="298"/>
      <c r="ABR4630" s="298"/>
      <c r="ABS4630" s="298"/>
      <c r="ABT4630" s="298"/>
      <c r="ABU4630" s="298"/>
      <c r="ABV4630" s="298"/>
      <c r="ABW4630" s="298"/>
      <c r="ABX4630" s="298"/>
      <c r="ABY4630" s="298"/>
      <c r="ABZ4630" s="298"/>
      <c r="ACA4630" s="298"/>
      <c r="ACB4630" s="298"/>
      <c r="ACC4630" s="298"/>
      <c r="ACD4630" s="298"/>
      <c r="ACE4630" s="298"/>
      <c r="ACF4630" s="298"/>
      <c r="ACG4630" s="298"/>
      <c r="ACH4630" s="298"/>
      <c r="ACI4630" s="298"/>
      <c r="ACJ4630" s="298"/>
      <c r="ACK4630" s="298"/>
      <c r="ACL4630" s="298"/>
      <c r="ACM4630" s="298"/>
      <c r="ACN4630" s="298"/>
      <c r="ACO4630" s="298"/>
      <c r="ACP4630" s="298"/>
      <c r="ACQ4630" s="298"/>
      <c r="ACR4630" s="298"/>
      <c r="ACS4630" s="298"/>
      <c r="ACT4630" s="298"/>
      <c r="ACU4630" s="298"/>
      <c r="ACV4630" s="298"/>
      <c r="ACW4630" s="298"/>
      <c r="ACX4630" s="298"/>
      <c r="ACY4630" s="298"/>
      <c r="ACZ4630" s="298"/>
      <c r="ADA4630" s="298"/>
      <c r="ADB4630" s="298"/>
      <c r="ADC4630" s="298"/>
      <c r="ADD4630" s="298"/>
      <c r="ADE4630" s="298"/>
      <c r="ADF4630" s="298"/>
      <c r="ADG4630" s="298"/>
      <c r="ADH4630" s="298"/>
      <c r="ADI4630" s="298"/>
      <c r="ADJ4630" s="298"/>
      <c r="ADK4630" s="298"/>
      <c r="ADL4630" s="298"/>
      <c r="ADM4630" s="298"/>
      <c r="ADN4630" s="298"/>
      <c r="ADO4630" s="298"/>
      <c r="ADP4630" s="298"/>
      <c r="ADQ4630" s="298"/>
      <c r="ADR4630" s="298"/>
      <c r="ADS4630" s="298"/>
      <c r="ADT4630" s="298"/>
      <c r="ADU4630" s="298"/>
      <c r="ADV4630" s="298"/>
      <c r="ADW4630" s="298"/>
      <c r="ADX4630" s="298"/>
      <c r="ADY4630" s="298"/>
      <c r="ADZ4630" s="298"/>
      <c r="AEA4630" s="298"/>
      <c r="AEB4630" s="298"/>
      <c r="AEC4630" s="298"/>
      <c r="AED4630" s="298"/>
      <c r="AEE4630" s="298"/>
      <c r="AEF4630" s="298"/>
      <c r="AEG4630" s="298"/>
      <c r="AEH4630" s="298"/>
      <c r="AEI4630" s="298"/>
      <c r="AEJ4630" s="298"/>
      <c r="AEK4630" s="298"/>
      <c r="AEL4630" s="298"/>
      <c r="AEM4630" s="298"/>
      <c r="AEN4630" s="298"/>
      <c r="AEO4630" s="298"/>
      <c r="AEP4630" s="298"/>
      <c r="AEQ4630" s="298"/>
      <c r="AER4630" s="298"/>
      <c r="AES4630" s="298"/>
      <c r="AET4630" s="298"/>
      <c r="AEU4630" s="298"/>
      <c r="AEV4630" s="298"/>
      <c r="AEW4630" s="298"/>
      <c r="AEX4630" s="298"/>
      <c r="AEY4630" s="298"/>
      <c r="AEZ4630" s="298"/>
      <c r="AFA4630" s="298"/>
      <c r="AFB4630" s="298"/>
      <c r="AFC4630" s="298"/>
      <c r="AFD4630" s="298"/>
      <c r="AFE4630" s="298"/>
      <c r="AFF4630" s="298"/>
      <c r="AFG4630" s="298"/>
      <c r="AFH4630" s="298"/>
      <c r="AFI4630" s="298"/>
      <c r="AFJ4630" s="298"/>
      <c r="AFK4630" s="298"/>
      <c r="AFL4630" s="298"/>
      <c r="AFM4630" s="298"/>
      <c r="AFN4630" s="298"/>
      <c r="AFO4630" s="298"/>
      <c r="AFP4630" s="298"/>
      <c r="AFQ4630" s="298"/>
      <c r="AFR4630" s="298"/>
      <c r="AFS4630" s="298"/>
      <c r="AFT4630" s="298"/>
      <c r="AFU4630" s="298"/>
      <c r="AFV4630" s="298"/>
      <c r="AFW4630" s="298"/>
      <c r="AFX4630" s="298"/>
      <c r="AFY4630" s="298"/>
      <c r="AFZ4630" s="298"/>
      <c r="AGA4630" s="298"/>
      <c r="AGB4630" s="298"/>
      <c r="AGC4630" s="298"/>
      <c r="AGD4630" s="298"/>
      <c r="AGE4630" s="298"/>
      <c r="AGF4630" s="298"/>
      <c r="AGG4630" s="298"/>
      <c r="AGH4630" s="298"/>
      <c r="AGI4630" s="298"/>
      <c r="AGJ4630" s="298"/>
      <c r="AGK4630" s="298"/>
      <c r="AGL4630" s="298"/>
      <c r="AGM4630" s="298"/>
      <c r="AGN4630" s="298"/>
      <c r="AGO4630" s="298"/>
      <c r="AGP4630" s="298"/>
      <c r="AGQ4630" s="298"/>
      <c r="AGR4630" s="298"/>
      <c r="AGS4630" s="298"/>
      <c r="AGT4630" s="298"/>
      <c r="AGU4630" s="298"/>
      <c r="AGV4630" s="298"/>
      <c r="AGW4630" s="298"/>
      <c r="AGX4630" s="298"/>
      <c r="AGY4630" s="298"/>
      <c r="AGZ4630" s="298"/>
      <c r="AHA4630" s="298"/>
      <c r="AHB4630" s="298"/>
      <c r="AHC4630" s="298"/>
      <c r="AHD4630" s="298"/>
      <c r="AHE4630" s="298"/>
      <c r="AHF4630" s="298"/>
      <c r="AHG4630" s="298"/>
      <c r="AHH4630" s="298"/>
      <c r="AHI4630" s="298"/>
      <c r="AHJ4630" s="298"/>
      <c r="AHK4630" s="298"/>
      <c r="AHL4630" s="298"/>
      <c r="AHM4630" s="298"/>
      <c r="AHN4630" s="298"/>
      <c r="AHO4630" s="298"/>
      <c r="AHP4630" s="298"/>
      <c r="AHQ4630" s="298"/>
      <c r="AHR4630" s="298"/>
      <c r="AHS4630" s="298"/>
      <c r="AHT4630" s="298"/>
      <c r="AHU4630" s="298"/>
      <c r="AHV4630" s="298"/>
      <c r="AHW4630" s="298"/>
      <c r="AHX4630" s="298"/>
      <c r="AHY4630" s="298"/>
      <c r="AHZ4630" s="298"/>
      <c r="AIA4630" s="298"/>
      <c r="AIB4630" s="298"/>
      <c r="AIC4630" s="298"/>
      <c r="AID4630" s="298"/>
      <c r="AIE4630" s="298"/>
      <c r="AIF4630" s="298"/>
      <c r="AIG4630" s="298"/>
      <c r="AIH4630" s="298"/>
      <c r="AII4630" s="298"/>
      <c r="AIJ4630" s="298"/>
      <c r="AIK4630" s="298"/>
      <c r="AIL4630" s="298"/>
      <c r="AIM4630" s="298"/>
      <c r="AIN4630" s="298"/>
      <c r="AIO4630" s="298"/>
      <c r="AIP4630" s="298"/>
      <c r="AIQ4630" s="298"/>
      <c r="AIR4630" s="298"/>
      <c r="AIS4630" s="298"/>
      <c r="AIT4630" s="298"/>
      <c r="AIU4630" s="298"/>
      <c r="AIV4630" s="298"/>
      <c r="AIW4630" s="298"/>
      <c r="AIX4630" s="298"/>
      <c r="AIY4630" s="298"/>
      <c r="AIZ4630" s="298"/>
      <c r="AJA4630" s="298"/>
      <c r="AJB4630" s="298"/>
      <c r="AJC4630" s="298"/>
      <c r="AJD4630" s="298"/>
      <c r="AJE4630" s="298"/>
      <c r="AJF4630" s="298"/>
      <c r="AJG4630" s="298"/>
      <c r="AJH4630" s="298"/>
      <c r="AJI4630" s="298"/>
      <c r="AJJ4630" s="298"/>
      <c r="AJK4630" s="298"/>
      <c r="AJL4630" s="298"/>
      <c r="AJM4630" s="298"/>
      <c r="AJN4630" s="298"/>
      <c r="AJO4630" s="298"/>
      <c r="AJP4630" s="298"/>
      <c r="AJQ4630" s="298"/>
      <c r="AJR4630" s="298"/>
      <c r="AJS4630" s="298"/>
      <c r="AJT4630" s="298"/>
      <c r="AJU4630" s="298"/>
      <c r="AJV4630" s="298"/>
      <c r="AJW4630" s="298"/>
      <c r="AJX4630" s="298"/>
      <c r="AJY4630" s="298"/>
      <c r="AJZ4630" s="298"/>
      <c r="AKA4630" s="298"/>
      <c r="AKB4630" s="298"/>
      <c r="AKC4630" s="298"/>
      <c r="AKD4630" s="298"/>
      <c r="AKE4630" s="298"/>
      <c r="AKF4630" s="298"/>
      <c r="AKG4630" s="298"/>
      <c r="AKH4630" s="298"/>
      <c r="AKI4630" s="298"/>
      <c r="AKJ4630" s="298"/>
      <c r="AKK4630" s="298"/>
      <c r="AKL4630" s="298"/>
      <c r="AKM4630" s="298"/>
      <c r="AKN4630" s="298"/>
      <c r="AKO4630" s="298"/>
      <c r="AKP4630" s="298"/>
      <c r="AKQ4630" s="298"/>
      <c r="AKR4630" s="298"/>
      <c r="AKS4630" s="298"/>
      <c r="AKT4630" s="298"/>
      <c r="AKU4630" s="298"/>
      <c r="AKV4630" s="298"/>
      <c r="AKW4630" s="298"/>
      <c r="AKX4630" s="298"/>
      <c r="AKY4630" s="298"/>
      <c r="AKZ4630" s="298"/>
      <c r="ALA4630" s="298"/>
      <c r="ALB4630" s="298"/>
      <c r="ALC4630" s="298"/>
      <c r="ALD4630" s="298"/>
      <c r="ALE4630" s="298"/>
      <c r="ALF4630" s="298"/>
      <c r="ALG4630" s="298"/>
      <c r="ALH4630" s="298"/>
      <c r="ALI4630" s="298"/>
      <c r="ALJ4630" s="298"/>
      <c r="ALK4630" s="298"/>
      <c r="ALL4630" s="298"/>
      <c r="ALM4630" s="298"/>
      <c r="ALN4630" s="298"/>
      <c r="ALO4630" s="298"/>
      <c r="ALP4630" s="298"/>
      <c r="ALQ4630" s="298"/>
      <c r="ALR4630" s="298"/>
      <c r="ALS4630" s="298"/>
      <c r="ALT4630" s="298"/>
      <c r="ALU4630" s="298"/>
      <c r="ALV4630" s="298"/>
      <c r="ALW4630" s="298"/>
      <c r="ALX4630" s="298"/>
      <c r="ALY4630" s="298"/>
      <c r="ALZ4630" s="298"/>
      <c r="AMA4630" s="298"/>
      <c r="AMB4630" s="298"/>
      <c r="AMC4630" s="298"/>
      <c r="AMD4630" s="298"/>
      <c r="AME4630" s="298"/>
      <c r="AMF4630" s="298"/>
      <c r="AMG4630" s="298"/>
      <c r="AMH4630" s="298"/>
      <c r="AMI4630" s="298"/>
      <c r="AMJ4630" s="298"/>
      <c r="AMK4630" s="298"/>
      <c r="AML4630" s="298"/>
      <c r="AMM4630" s="298"/>
      <c r="AMN4630" s="298"/>
      <c r="AMO4630" s="298"/>
      <c r="AMP4630" s="298"/>
      <c r="AMQ4630" s="298"/>
      <c r="AMR4630" s="298"/>
      <c r="AMS4630" s="298"/>
      <c r="AMT4630" s="298"/>
      <c r="AMU4630" s="298"/>
      <c r="AMV4630" s="298"/>
      <c r="AMW4630" s="298"/>
      <c r="AMX4630" s="298"/>
      <c r="AMY4630" s="298"/>
      <c r="AMZ4630" s="298"/>
      <c r="ANA4630" s="298"/>
      <c r="ANB4630" s="298"/>
      <c r="ANC4630" s="298"/>
      <c r="AND4630" s="298"/>
      <c r="ANE4630" s="298"/>
      <c r="ANF4630" s="298"/>
      <c r="ANG4630" s="298"/>
      <c r="ANH4630" s="298"/>
      <c r="ANI4630" s="298"/>
      <c r="ANJ4630" s="298"/>
      <c r="ANK4630" s="298"/>
      <c r="ANL4630" s="298"/>
      <c r="ANM4630" s="298"/>
      <c r="ANN4630" s="298"/>
      <c r="ANO4630" s="298"/>
      <c r="ANP4630" s="298"/>
      <c r="ANQ4630" s="298"/>
      <c r="ANR4630" s="298"/>
      <c r="ANS4630" s="298"/>
      <c r="ANT4630" s="298"/>
      <c r="ANU4630" s="298"/>
      <c r="ANV4630" s="298"/>
      <c r="ANW4630" s="298"/>
      <c r="ANX4630" s="298"/>
      <c r="ANY4630" s="298"/>
      <c r="ANZ4630" s="298"/>
      <c r="AOA4630" s="298"/>
      <c r="AOB4630" s="298"/>
      <c r="AOC4630" s="298"/>
      <c r="AOD4630" s="298"/>
      <c r="AOE4630" s="298"/>
      <c r="AOF4630" s="298"/>
      <c r="AOG4630" s="298"/>
      <c r="AOH4630" s="298"/>
      <c r="AOI4630" s="298"/>
      <c r="AOJ4630" s="298"/>
      <c r="AOK4630" s="298"/>
      <c r="AOL4630" s="298"/>
      <c r="AOM4630" s="298"/>
      <c r="AON4630" s="298"/>
      <c r="AOO4630" s="298"/>
      <c r="AOP4630" s="298"/>
      <c r="AOQ4630" s="298"/>
      <c r="AOR4630" s="298"/>
      <c r="AOS4630" s="298"/>
      <c r="AOT4630" s="298"/>
      <c r="AOU4630" s="298"/>
      <c r="AOV4630" s="298"/>
      <c r="AOW4630" s="298"/>
      <c r="AOX4630" s="298"/>
      <c r="AOY4630" s="298"/>
      <c r="AOZ4630" s="298"/>
      <c r="APA4630" s="298"/>
      <c r="APB4630" s="298"/>
      <c r="APC4630" s="298"/>
      <c r="APD4630" s="298"/>
      <c r="APE4630" s="298"/>
      <c r="APF4630" s="298"/>
      <c r="APG4630" s="298"/>
      <c r="APH4630" s="298"/>
      <c r="API4630" s="298"/>
      <c r="APJ4630" s="298"/>
      <c r="APK4630" s="298"/>
      <c r="APL4630" s="298"/>
      <c r="APM4630" s="298"/>
      <c r="APN4630" s="298"/>
      <c r="APO4630" s="298"/>
      <c r="APP4630" s="298"/>
      <c r="APQ4630" s="298"/>
      <c r="APR4630" s="298"/>
      <c r="APS4630" s="298"/>
      <c r="APT4630" s="298"/>
      <c r="APU4630" s="298"/>
      <c r="APV4630" s="298"/>
      <c r="APW4630" s="298"/>
      <c r="APX4630" s="298"/>
      <c r="APY4630" s="298"/>
      <c r="APZ4630" s="298"/>
      <c r="AQA4630" s="298"/>
      <c r="AQB4630" s="298"/>
      <c r="AQC4630" s="298"/>
      <c r="AQD4630" s="298"/>
      <c r="AQE4630" s="298"/>
      <c r="AQF4630" s="298"/>
      <c r="AQG4630" s="298"/>
      <c r="AQH4630" s="298"/>
      <c r="AQI4630" s="298"/>
      <c r="AQJ4630" s="298"/>
      <c r="AQK4630" s="298"/>
      <c r="AQL4630" s="298"/>
      <c r="AQM4630" s="298"/>
      <c r="AQN4630" s="298"/>
      <c r="AQO4630" s="298"/>
      <c r="AQP4630" s="298"/>
      <c r="AQQ4630" s="298"/>
      <c r="AQR4630" s="298"/>
      <c r="AQS4630" s="298"/>
      <c r="AQT4630" s="298"/>
      <c r="AQU4630" s="298"/>
      <c r="AQV4630" s="298"/>
      <c r="AQW4630" s="298"/>
      <c r="AQX4630" s="298"/>
      <c r="AQY4630" s="298"/>
      <c r="AQZ4630" s="298"/>
      <c r="ARA4630" s="298"/>
      <c r="ARB4630" s="298"/>
      <c r="ARC4630" s="298"/>
      <c r="ARD4630" s="298"/>
      <c r="ARE4630" s="298"/>
      <c r="ARF4630" s="298"/>
      <c r="ARG4630" s="298"/>
      <c r="ARH4630" s="298"/>
      <c r="ARI4630" s="298"/>
      <c r="ARJ4630" s="298"/>
      <c r="ARK4630" s="298"/>
      <c r="ARL4630" s="298"/>
      <c r="ARM4630" s="298"/>
      <c r="ARN4630" s="298"/>
      <c r="ARO4630" s="298"/>
      <c r="ARP4630" s="298"/>
      <c r="ARQ4630" s="298"/>
      <c r="ARR4630" s="298"/>
      <c r="ARS4630" s="298"/>
      <c r="ART4630" s="298"/>
      <c r="ARU4630" s="298"/>
      <c r="ARV4630" s="298"/>
      <c r="ARW4630" s="298"/>
      <c r="ARX4630" s="298"/>
      <c r="ARY4630" s="298"/>
      <c r="ARZ4630" s="298"/>
      <c r="ASA4630" s="298"/>
      <c r="ASB4630" s="298"/>
      <c r="ASC4630" s="298"/>
      <c r="ASD4630" s="298"/>
      <c r="ASE4630" s="298"/>
      <c r="ASF4630" s="298"/>
      <c r="ASG4630" s="298"/>
      <c r="ASH4630" s="298"/>
      <c r="ASI4630" s="298"/>
      <c r="ASJ4630" s="298"/>
      <c r="ASK4630" s="298"/>
      <c r="ASL4630" s="298"/>
      <c r="ASM4630" s="298"/>
      <c r="ASN4630" s="298"/>
      <c r="ASO4630" s="298"/>
      <c r="ASP4630" s="298"/>
      <c r="ASQ4630" s="298"/>
      <c r="ASR4630" s="298"/>
      <c r="ASS4630" s="298"/>
      <c r="AST4630" s="298"/>
      <c r="ASU4630" s="298"/>
      <c r="ASV4630" s="298"/>
      <c r="ASW4630" s="298"/>
      <c r="ASX4630" s="298"/>
      <c r="ASY4630" s="298"/>
      <c r="ASZ4630" s="298"/>
      <c r="ATA4630" s="298"/>
      <c r="ATB4630" s="298"/>
      <c r="ATC4630" s="298"/>
      <c r="ATD4630" s="298"/>
      <c r="ATE4630" s="298"/>
      <c r="ATF4630" s="298"/>
      <c r="ATG4630" s="298"/>
      <c r="ATH4630" s="298"/>
      <c r="ATI4630" s="298"/>
      <c r="ATJ4630" s="298"/>
      <c r="ATK4630" s="298"/>
      <c r="ATL4630" s="298"/>
      <c r="ATM4630" s="298"/>
      <c r="ATN4630" s="298"/>
      <c r="ATO4630" s="298"/>
      <c r="ATP4630" s="298"/>
      <c r="ATQ4630" s="298"/>
      <c r="ATR4630" s="298"/>
      <c r="ATS4630" s="298"/>
      <c r="ATT4630" s="298"/>
      <c r="ATU4630" s="298"/>
      <c r="ATV4630" s="298"/>
      <c r="ATW4630" s="298"/>
      <c r="ATX4630" s="298"/>
      <c r="ATY4630" s="298"/>
      <c r="ATZ4630" s="298"/>
      <c r="AUA4630" s="298"/>
      <c r="AUB4630" s="298"/>
      <c r="AUC4630" s="298"/>
      <c r="AUD4630" s="298"/>
      <c r="AUE4630" s="298"/>
      <c r="AUF4630" s="298"/>
      <c r="AUG4630" s="298"/>
      <c r="AUH4630" s="298"/>
      <c r="AUI4630" s="298"/>
      <c r="AUJ4630" s="298"/>
      <c r="AUK4630" s="298"/>
      <c r="AUL4630" s="298"/>
      <c r="AUM4630" s="298"/>
      <c r="AUN4630" s="298"/>
      <c r="AUO4630" s="298"/>
      <c r="AUP4630" s="298"/>
      <c r="AUQ4630" s="298"/>
      <c r="AUR4630" s="298"/>
      <c r="AUS4630" s="298"/>
      <c r="AUT4630" s="298"/>
      <c r="AUU4630" s="298"/>
      <c r="AUV4630" s="298"/>
      <c r="AUW4630" s="298"/>
      <c r="AUX4630" s="298"/>
      <c r="AUY4630" s="298"/>
      <c r="AUZ4630" s="298"/>
      <c r="AVA4630" s="298"/>
      <c r="AVB4630" s="298"/>
      <c r="AVC4630" s="298"/>
      <c r="AVD4630" s="298"/>
      <c r="AVE4630" s="298"/>
      <c r="AVF4630" s="298"/>
      <c r="AVG4630" s="298"/>
      <c r="AVH4630" s="298"/>
      <c r="AVI4630" s="298"/>
      <c r="AVJ4630" s="298"/>
      <c r="AVK4630" s="298"/>
      <c r="AVL4630" s="298"/>
      <c r="AVM4630" s="298"/>
      <c r="AVN4630" s="298"/>
      <c r="AVO4630" s="298"/>
      <c r="AVP4630" s="298"/>
      <c r="AVQ4630" s="298"/>
      <c r="AVR4630" s="298"/>
      <c r="AVS4630" s="298"/>
      <c r="AVT4630" s="298"/>
      <c r="AVU4630" s="298"/>
      <c r="AVV4630" s="298"/>
      <c r="AVW4630" s="298"/>
      <c r="AVX4630" s="298"/>
      <c r="AVY4630" s="298"/>
      <c r="AVZ4630" s="298"/>
      <c r="AWA4630" s="298"/>
      <c r="AWB4630" s="298"/>
      <c r="AWC4630" s="298"/>
      <c r="AWD4630" s="298"/>
      <c r="AWE4630" s="298"/>
      <c r="AWF4630" s="298"/>
      <c r="AWG4630" s="298"/>
      <c r="AWH4630" s="298"/>
      <c r="AWI4630" s="298"/>
      <c r="AWJ4630" s="298"/>
      <c r="AWK4630" s="298"/>
      <c r="AWL4630" s="298"/>
      <c r="AWM4630" s="298"/>
      <c r="AWN4630" s="298"/>
      <c r="AWO4630" s="298"/>
      <c r="AWP4630" s="298"/>
      <c r="AWQ4630" s="298"/>
      <c r="AWR4630" s="298"/>
      <c r="AWS4630" s="298"/>
      <c r="AWT4630" s="298"/>
      <c r="AWU4630" s="298"/>
      <c r="AWV4630" s="298"/>
      <c r="AWW4630" s="298"/>
      <c r="AWX4630" s="298"/>
      <c r="AWY4630" s="298"/>
      <c r="AWZ4630" s="298"/>
      <c r="AXA4630" s="298"/>
      <c r="AXB4630" s="298"/>
      <c r="AXC4630" s="298"/>
      <c r="AXD4630" s="298"/>
      <c r="AXE4630" s="298"/>
      <c r="AXF4630" s="298"/>
      <c r="AXG4630" s="298"/>
      <c r="AXH4630" s="298"/>
      <c r="AXI4630" s="298"/>
      <c r="AXJ4630" s="298"/>
      <c r="AXK4630" s="298"/>
      <c r="AXL4630" s="298"/>
      <c r="AXM4630" s="298"/>
      <c r="AXN4630" s="298"/>
      <c r="AXO4630" s="298"/>
      <c r="AXP4630" s="298"/>
      <c r="AXQ4630" s="298"/>
      <c r="AXR4630" s="298"/>
      <c r="AXS4630" s="298"/>
      <c r="AXT4630" s="298"/>
      <c r="AXU4630" s="298"/>
      <c r="AXV4630" s="298"/>
      <c r="AXW4630" s="298"/>
      <c r="AXX4630" s="298"/>
      <c r="AXY4630" s="298"/>
      <c r="AXZ4630" s="298"/>
      <c r="AYA4630" s="298"/>
      <c r="AYB4630" s="298"/>
      <c r="AYC4630" s="298"/>
      <c r="AYD4630" s="298"/>
      <c r="AYE4630" s="298"/>
      <c r="AYF4630" s="298"/>
      <c r="AYG4630" s="298"/>
      <c r="AYH4630" s="298"/>
      <c r="AYI4630" s="298"/>
      <c r="AYJ4630" s="298"/>
      <c r="AYK4630" s="298"/>
      <c r="AYL4630" s="298"/>
      <c r="AYM4630" s="298"/>
      <c r="AYN4630" s="298"/>
      <c r="AYO4630" s="298"/>
      <c r="AYP4630" s="298"/>
      <c r="AYQ4630" s="298"/>
      <c r="AYR4630" s="298"/>
      <c r="AYS4630" s="298"/>
      <c r="AYT4630" s="298"/>
      <c r="AYU4630" s="298"/>
      <c r="AYV4630" s="298"/>
      <c r="AYW4630" s="298"/>
      <c r="AYX4630" s="298"/>
      <c r="AYY4630" s="298"/>
      <c r="AYZ4630" s="298"/>
      <c r="AZA4630" s="298"/>
      <c r="AZB4630" s="298"/>
      <c r="AZC4630" s="298"/>
      <c r="AZD4630" s="298"/>
      <c r="AZE4630" s="298"/>
      <c r="AZF4630" s="298"/>
      <c r="AZG4630" s="298"/>
      <c r="AZH4630" s="298"/>
      <c r="AZI4630" s="298"/>
      <c r="AZJ4630" s="298"/>
      <c r="AZK4630" s="298"/>
      <c r="AZL4630" s="298"/>
      <c r="AZM4630" s="298"/>
      <c r="AZN4630" s="298"/>
      <c r="AZO4630" s="298"/>
      <c r="AZP4630" s="298"/>
      <c r="AZQ4630" s="298"/>
      <c r="AZR4630" s="298"/>
      <c r="AZS4630" s="298"/>
      <c r="AZT4630" s="298"/>
      <c r="AZU4630" s="298"/>
      <c r="AZV4630" s="298"/>
      <c r="AZW4630" s="298"/>
      <c r="AZX4630" s="298"/>
      <c r="AZY4630" s="298"/>
      <c r="AZZ4630" s="298"/>
      <c r="BAA4630" s="298"/>
      <c r="BAB4630" s="298"/>
      <c r="BAC4630" s="298"/>
      <c r="BAD4630" s="298"/>
      <c r="BAE4630" s="298"/>
      <c r="BAF4630" s="298"/>
      <c r="BAG4630" s="298"/>
      <c r="BAH4630" s="298"/>
      <c r="BAI4630" s="298"/>
      <c r="BAJ4630" s="298"/>
      <c r="BAK4630" s="298"/>
      <c r="BAL4630" s="298"/>
      <c r="BAM4630" s="298"/>
      <c r="BAN4630" s="298"/>
      <c r="BAO4630" s="298"/>
      <c r="BAP4630" s="298"/>
      <c r="BAQ4630" s="298"/>
      <c r="BAR4630" s="298"/>
      <c r="BAS4630" s="298"/>
      <c r="BAT4630" s="298"/>
      <c r="BAU4630" s="298"/>
      <c r="BAV4630" s="298"/>
      <c r="BAW4630" s="298"/>
      <c r="BAX4630" s="298"/>
      <c r="BAY4630" s="298"/>
      <c r="BAZ4630" s="298"/>
      <c r="BBA4630" s="298"/>
      <c r="BBB4630" s="298"/>
      <c r="BBC4630" s="298"/>
      <c r="BBD4630" s="298"/>
      <c r="BBE4630" s="298"/>
      <c r="BBF4630" s="298"/>
      <c r="BBG4630" s="298"/>
      <c r="BBH4630" s="298"/>
      <c r="BBI4630" s="298"/>
      <c r="BBJ4630" s="298"/>
      <c r="BBK4630" s="298"/>
      <c r="BBL4630" s="298"/>
      <c r="BBM4630" s="298"/>
      <c r="BBN4630" s="298"/>
      <c r="BBO4630" s="298"/>
      <c r="BBP4630" s="298"/>
      <c r="BBQ4630" s="298"/>
      <c r="BBR4630" s="298"/>
      <c r="BBS4630" s="298"/>
      <c r="BBT4630" s="298"/>
      <c r="BBU4630" s="298"/>
      <c r="BBV4630" s="298"/>
      <c r="BBW4630" s="298"/>
      <c r="BBX4630" s="298"/>
      <c r="BBY4630" s="298"/>
      <c r="BBZ4630" s="298"/>
      <c r="BCA4630" s="298"/>
      <c r="BCB4630" s="298"/>
      <c r="BCC4630" s="298"/>
      <c r="BCD4630" s="298"/>
      <c r="BCE4630" s="298"/>
      <c r="BCF4630" s="298"/>
      <c r="BCG4630" s="298"/>
      <c r="BCH4630" s="298"/>
      <c r="BCI4630" s="298"/>
      <c r="BCJ4630" s="298"/>
      <c r="BCK4630" s="298"/>
      <c r="BCL4630" s="298"/>
      <c r="BCM4630" s="298"/>
      <c r="BCN4630" s="298"/>
      <c r="BCO4630" s="298"/>
      <c r="BCP4630" s="298"/>
      <c r="BCQ4630" s="298"/>
      <c r="BCR4630" s="298"/>
      <c r="BCS4630" s="298"/>
      <c r="BCT4630" s="298"/>
      <c r="BCU4630" s="298"/>
      <c r="BCV4630" s="298"/>
      <c r="BCW4630" s="298"/>
      <c r="BCX4630" s="298"/>
      <c r="BCY4630" s="298"/>
      <c r="BCZ4630" s="298"/>
      <c r="BDA4630" s="298"/>
      <c r="BDB4630" s="298"/>
      <c r="BDC4630" s="298"/>
      <c r="BDD4630" s="298"/>
      <c r="BDE4630" s="298"/>
      <c r="BDF4630" s="298"/>
      <c r="BDG4630" s="298"/>
      <c r="BDH4630" s="298"/>
      <c r="BDI4630" s="298"/>
      <c r="BDJ4630" s="298"/>
      <c r="BDK4630" s="298"/>
      <c r="BDL4630" s="298"/>
      <c r="BDM4630" s="298"/>
      <c r="BDN4630" s="298"/>
      <c r="BDO4630" s="298"/>
      <c r="BDP4630" s="298"/>
      <c r="BDQ4630" s="298"/>
      <c r="BDR4630" s="298"/>
      <c r="BDS4630" s="298"/>
      <c r="BDT4630" s="298"/>
      <c r="BDU4630" s="298"/>
      <c r="BDV4630" s="298"/>
      <c r="BDW4630" s="298"/>
      <c r="BDX4630" s="298"/>
      <c r="BDY4630" s="298"/>
      <c r="BDZ4630" s="298"/>
      <c r="BEA4630" s="298"/>
      <c r="BEB4630" s="298"/>
      <c r="BEC4630" s="298"/>
      <c r="BED4630" s="298"/>
      <c r="BEE4630" s="298"/>
      <c r="BEF4630" s="298"/>
      <c r="BEG4630" s="298"/>
      <c r="BEH4630" s="298"/>
      <c r="BEI4630" s="298"/>
      <c r="BEJ4630" s="298"/>
      <c r="BEK4630" s="298"/>
      <c r="BEL4630" s="298"/>
      <c r="BEM4630" s="298"/>
      <c r="BEN4630" s="298"/>
      <c r="BEO4630" s="298"/>
      <c r="BEP4630" s="298"/>
      <c r="BEQ4630" s="298"/>
      <c r="BER4630" s="298"/>
      <c r="BES4630" s="298"/>
      <c r="BET4630" s="298"/>
      <c r="BEU4630" s="298"/>
      <c r="BEV4630" s="298"/>
      <c r="BEW4630" s="298"/>
      <c r="BEX4630" s="298"/>
      <c r="BEY4630" s="298"/>
      <c r="BEZ4630" s="298"/>
      <c r="BFA4630" s="298"/>
      <c r="BFB4630" s="298"/>
      <c r="BFC4630" s="298"/>
      <c r="BFD4630" s="298"/>
      <c r="BFE4630" s="298"/>
      <c r="BFF4630" s="298"/>
      <c r="BFG4630" s="298"/>
      <c r="BFH4630" s="298"/>
      <c r="BFI4630" s="298"/>
      <c r="BFJ4630" s="298"/>
      <c r="BFK4630" s="298"/>
      <c r="BFL4630" s="298"/>
      <c r="BFM4630" s="298"/>
      <c r="BFN4630" s="298"/>
      <c r="BFO4630" s="298"/>
      <c r="BFP4630" s="298"/>
      <c r="BFQ4630" s="298"/>
      <c r="BFR4630" s="298"/>
      <c r="BFS4630" s="298"/>
      <c r="BFT4630" s="298"/>
      <c r="BFU4630" s="298"/>
      <c r="BFV4630" s="298"/>
      <c r="BFW4630" s="298"/>
      <c r="BFX4630" s="298"/>
      <c r="BFY4630" s="298"/>
      <c r="BFZ4630" s="298"/>
      <c r="BGA4630" s="298"/>
      <c r="BGB4630" s="298"/>
      <c r="BGC4630" s="298"/>
      <c r="BGD4630" s="298"/>
      <c r="BGE4630" s="298"/>
      <c r="BGF4630" s="298"/>
      <c r="BGG4630" s="298"/>
      <c r="BGH4630" s="298"/>
      <c r="BGI4630" s="298"/>
      <c r="BGJ4630" s="298"/>
      <c r="BGK4630" s="298"/>
      <c r="BGL4630" s="298"/>
      <c r="BGM4630" s="298"/>
      <c r="BGN4630" s="298"/>
      <c r="BGO4630" s="298"/>
      <c r="BGP4630" s="298"/>
      <c r="BGQ4630" s="298"/>
      <c r="BGR4630" s="298"/>
      <c r="BGS4630" s="298"/>
      <c r="BGT4630" s="298"/>
      <c r="BGU4630" s="298"/>
      <c r="BGV4630" s="298"/>
      <c r="BGW4630" s="298"/>
      <c r="BGX4630" s="298"/>
      <c r="BGY4630" s="298"/>
      <c r="BGZ4630" s="298"/>
      <c r="BHA4630" s="298"/>
      <c r="BHB4630" s="298"/>
      <c r="BHC4630" s="298"/>
      <c r="BHD4630" s="298"/>
      <c r="BHE4630" s="298"/>
      <c r="BHF4630" s="298"/>
      <c r="BHG4630" s="298"/>
      <c r="BHH4630" s="298"/>
      <c r="BHI4630" s="298"/>
      <c r="BHJ4630" s="298"/>
      <c r="BHK4630" s="298"/>
      <c r="BHL4630" s="298"/>
      <c r="BHM4630" s="298"/>
      <c r="BHN4630" s="298"/>
      <c r="BHO4630" s="298"/>
      <c r="BHP4630" s="298"/>
      <c r="BHQ4630" s="298"/>
      <c r="BHR4630" s="298"/>
      <c r="BHS4630" s="298"/>
      <c r="BHT4630" s="298"/>
      <c r="BHU4630" s="298"/>
      <c r="BHV4630" s="298"/>
      <c r="BHW4630" s="298"/>
      <c r="BHX4630" s="298"/>
      <c r="BHY4630" s="298"/>
      <c r="BHZ4630" s="298"/>
      <c r="BIA4630" s="298"/>
      <c r="BIB4630" s="298"/>
      <c r="BIC4630" s="298"/>
      <c r="BID4630" s="298"/>
      <c r="BIE4630" s="298"/>
      <c r="BIF4630" s="298"/>
      <c r="BIG4630" s="298"/>
      <c r="BIH4630" s="298"/>
      <c r="BII4630" s="298"/>
      <c r="BIJ4630" s="298"/>
      <c r="BIK4630" s="298"/>
      <c r="BIL4630" s="298"/>
      <c r="BIM4630" s="298"/>
      <c r="BIN4630" s="298"/>
      <c r="BIO4630" s="298"/>
      <c r="BIP4630" s="298"/>
      <c r="BIQ4630" s="298"/>
      <c r="BIR4630" s="298"/>
      <c r="BIS4630" s="298"/>
      <c r="BIT4630" s="298"/>
      <c r="BIU4630" s="298"/>
      <c r="BIV4630" s="298"/>
      <c r="BIW4630" s="298"/>
      <c r="BIX4630" s="298"/>
      <c r="BIY4630" s="298"/>
      <c r="BIZ4630" s="298"/>
      <c r="BJA4630" s="298"/>
      <c r="BJB4630" s="298"/>
      <c r="BJC4630" s="298"/>
      <c r="BJD4630" s="298"/>
      <c r="BJE4630" s="298"/>
      <c r="BJF4630" s="298"/>
      <c r="BJG4630" s="298"/>
      <c r="BJH4630" s="298"/>
      <c r="BJI4630" s="298"/>
      <c r="BJJ4630" s="298"/>
      <c r="BJK4630" s="298"/>
      <c r="BJL4630" s="298"/>
      <c r="BJM4630" s="298"/>
      <c r="BJN4630" s="298"/>
      <c r="BJO4630" s="298"/>
      <c r="BJP4630" s="298"/>
      <c r="BJQ4630" s="298"/>
      <c r="BJR4630" s="298"/>
      <c r="BJS4630" s="298"/>
      <c r="BJT4630" s="298"/>
      <c r="BJU4630" s="298"/>
      <c r="BJV4630" s="298"/>
      <c r="BJW4630" s="298"/>
      <c r="BJX4630" s="298"/>
      <c r="BJY4630" s="298"/>
      <c r="BJZ4630" s="298"/>
      <c r="BKA4630" s="298"/>
      <c r="BKB4630" s="298"/>
      <c r="BKC4630" s="298"/>
      <c r="BKD4630" s="298"/>
      <c r="BKE4630" s="298"/>
      <c r="BKF4630" s="298"/>
      <c r="BKG4630" s="298"/>
      <c r="BKH4630" s="298"/>
      <c r="BKI4630" s="298"/>
      <c r="BKJ4630" s="298"/>
      <c r="BKK4630" s="298"/>
      <c r="BKL4630" s="298"/>
      <c r="BKM4630" s="298"/>
      <c r="BKN4630" s="298"/>
      <c r="BKO4630" s="298"/>
      <c r="BKP4630" s="298"/>
      <c r="BKQ4630" s="298"/>
      <c r="BKR4630" s="298"/>
      <c r="BKS4630" s="298"/>
      <c r="BKT4630" s="298"/>
      <c r="BKU4630" s="298"/>
      <c r="BKV4630" s="298"/>
      <c r="BKW4630" s="298"/>
      <c r="BKX4630" s="298"/>
      <c r="BKY4630" s="298"/>
      <c r="BKZ4630" s="298"/>
      <c r="BLA4630" s="298"/>
      <c r="BLB4630" s="298"/>
      <c r="BLC4630" s="298"/>
      <c r="BLD4630" s="298"/>
      <c r="BLE4630" s="298"/>
      <c r="BLF4630" s="298"/>
      <c r="BLG4630" s="298"/>
      <c r="BLH4630" s="298"/>
      <c r="BLI4630" s="298"/>
      <c r="BLJ4630" s="298"/>
      <c r="BLK4630" s="298"/>
      <c r="BLL4630" s="298"/>
      <c r="BLM4630" s="298"/>
      <c r="BLN4630" s="298"/>
      <c r="BLO4630" s="298"/>
      <c r="BLP4630" s="298"/>
      <c r="BLQ4630" s="298"/>
      <c r="BLR4630" s="298"/>
      <c r="BLS4630" s="298"/>
      <c r="BLT4630" s="298"/>
      <c r="BLU4630" s="298"/>
      <c r="BLV4630" s="298"/>
      <c r="BLW4630" s="298"/>
      <c r="BLX4630" s="298"/>
      <c r="BLY4630" s="298"/>
      <c r="BLZ4630" s="298"/>
      <c r="BMA4630" s="298"/>
      <c r="BMB4630" s="298"/>
      <c r="BMC4630" s="298"/>
      <c r="BMD4630" s="298"/>
      <c r="BME4630" s="298"/>
      <c r="BMF4630" s="298"/>
      <c r="BMG4630" s="298"/>
      <c r="BMH4630" s="298"/>
      <c r="BMI4630" s="298"/>
      <c r="BMJ4630" s="298"/>
      <c r="BMK4630" s="298"/>
      <c r="BML4630" s="298"/>
      <c r="BMM4630" s="298"/>
      <c r="BMN4630" s="298"/>
      <c r="BMO4630" s="298"/>
      <c r="BMP4630" s="298"/>
      <c r="BMQ4630" s="298"/>
      <c r="BMR4630" s="298"/>
      <c r="BMS4630" s="298"/>
      <c r="BMT4630" s="298"/>
      <c r="BMU4630" s="298"/>
      <c r="BMV4630" s="298"/>
      <c r="BMW4630" s="298"/>
      <c r="BMX4630" s="298"/>
      <c r="BMY4630" s="298"/>
      <c r="BMZ4630" s="298"/>
      <c r="BNA4630" s="298"/>
      <c r="BNB4630" s="298"/>
      <c r="BNC4630" s="298"/>
      <c r="BND4630" s="298"/>
      <c r="BNE4630" s="298"/>
      <c r="BNF4630" s="298"/>
      <c r="BNG4630" s="298"/>
      <c r="BNH4630" s="298"/>
      <c r="BNI4630" s="298"/>
      <c r="BNJ4630" s="298"/>
      <c r="BNK4630" s="298"/>
      <c r="BNL4630" s="298"/>
      <c r="BNM4630" s="298"/>
      <c r="BNN4630" s="298"/>
      <c r="BNO4630" s="298"/>
      <c r="BNP4630" s="298"/>
      <c r="BNQ4630" s="298"/>
      <c r="BNR4630" s="298"/>
      <c r="BNS4630" s="298"/>
      <c r="BNT4630" s="298"/>
      <c r="BNU4630" s="298"/>
      <c r="BNV4630" s="298"/>
      <c r="BNW4630" s="298"/>
      <c r="BNX4630" s="298"/>
      <c r="BNY4630" s="298"/>
      <c r="BNZ4630" s="298"/>
      <c r="BOA4630" s="298"/>
      <c r="BOB4630" s="298"/>
      <c r="BOC4630" s="298"/>
      <c r="BOD4630" s="298"/>
      <c r="BOE4630" s="298"/>
      <c r="BOF4630" s="298"/>
      <c r="BOG4630" s="298"/>
      <c r="BOH4630" s="298"/>
      <c r="BOI4630" s="298"/>
      <c r="BOJ4630" s="298"/>
      <c r="BOK4630" s="298"/>
      <c r="BOL4630" s="298"/>
      <c r="BOM4630" s="298"/>
      <c r="BON4630" s="298"/>
      <c r="BOO4630" s="298"/>
      <c r="BOP4630" s="298"/>
      <c r="BOQ4630" s="298"/>
      <c r="BOR4630" s="298"/>
      <c r="BOS4630" s="298"/>
      <c r="BOT4630" s="298"/>
      <c r="BOU4630" s="298"/>
      <c r="BOV4630" s="298"/>
      <c r="BOW4630" s="298"/>
      <c r="BOX4630" s="298"/>
      <c r="BOY4630" s="298"/>
      <c r="BOZ4630" s="298"/>
      <c r="BPA4630" s="298"/>
      <c r="BPB4630" s="298"/>
      <c r="BPC4630" s="298"/>
      <c r="BPD4630" s="298"/>
      <c r="BPE4630" s="298"/>
      <c r="BPF4630" s="298"/>
      <c r="BPG4630" s="298"/>
      <c r="BPH4630" s="298"/>
      <c r="BPI4630" s="298"/>
      <c r="BPJ4630" s="298"/>
      <c r="BPK4630" s="298"/>
      <c r="BPL4630" s="298"/>
      <c r="BPM4630" s="298"/>
      <c r="BPN4630" s="298"/>
      <c r="BPO4630" s="298"/>
      <c r="BPP4630" s="298"/>
      <c r="BPQ4630" s="298"/>
      <c r="BPR4630" s="298"/>
      <c r="BPS4630" s="298"/>
      <c r="BPT4630" s="298"/>
      <c r="BPU4630" s="298"/>
      <c r="BPV4630" s="298"/>
      <c r="BPW4630" s="298"/>
      <c r="BPX4630" s="298"/>
      <c r="BPY4630" s="298"/>
      <c r="BPZ4630" s="298"/>
      <c r="BQA4630" s="298"/>
      <c r="BQB4630" s="298"/>
      <c r="BQC4630" s="298"/>
      <c r="BQD4630" s="298"/>
      <c r="BQE4630" s="298"/>
      <c r="BQF4630" s="298"/>
      <c r="BQG4630" s="298"/>
      <c r="BQH4630" s="298"/>
      <c r="BQI4630" s="298"/>
      <c r="BQJ4630" s="298"/>
      <c r="BQK4630" s="298"/>
      <c r="BQL4630" s="298"/>
      <c r="BQM4630" s="298"/>
      <c r="BQN4630" s="298"/>
      <c r="BQO4630" s="298"/>
      <c r="BQP4630" s="298"/>
      <c r="BQQ4630" s="298"/>
      <c r="BQR4630" s="298"/>
      <c r="BQS4630" s="298"/>
      <c r="BQT4630" s="298"/>
      <c r="BQU4630" s="298"/>
      <c r="BQV4630" s="298"/>
      <c r="BQW4630" s="298"/>
      <c r="BQX4630" s="298"/>
      <c r="BQY4630" s="298"/>
      <c r="BQZ4630" s="298"/>
      <c r="BRA4630" s="298"/>
      <c r="BRB4630" s="298"/>
      <c r="BRC4630" s="298"/>
      <c r="BRD4630" s="298"/>
      <c r="BRE4630" s="298"/>
      <c r="BRF4630" s="298"/>
      <c r="BRG4630" s="298"/>
      <c r="BRH4630" s="298"/>
      <c r="BRI4630" s="298"/>
      <c r="BRJ4630" s="298"/>
      <c r="BRK4630" s="298"/>
      <c r="BRL4630" s="298"/>
      <c r="BRM4630" s="298"/>
      <c r="BRN4630" s="298"/>
      <c r="BRO4630" s="298"/>
      <c r="BRP4630" s="298"/>
      <c r="BRQ4630" s="298"/>
      <c r="BRR4630" s="298"/>
      <c r="BRS4630" s="298"/>
      <c r="BRT4630" s="298"/>
      <c r="BRU4630" s="298"/>
      <c r="BRV4630" s="298"/>
      <c r="BRW4630" s="298"/>
      <c r="BRX4630" s="298"/>
      <c r="BRY4630" s="298"/>
      <c r="BRZ4630" s="298"/>
      <c r="BSA4630" s="298"/>
      <c r="BSB4630" s="298"/>
      <c r="BSC4630" s="298"/>
      <c r="BSD4630" s="298"/>
      <c r="BSE4630" s="298"/>
      <c r="BSF4630" s="298"/>
      <c r="BSG4630" s="298"/>
      <c r="BSH4630" s="298"/>
      <c r="BSI4630" s="298"/>
      <c r="BSJ4630" s="298"/>
      <c r="BSK4630" s="298"/>
      <c r="BSL4630" s="298"/>
      <c r="BSM4630" s="298"/>
      <c r="BSN4630" s="298"/>
      <c r="BSO4630" s="298"/>
      <c r="BSP4630" s="298"/>
      <c r="BSQ4630" s="298"/>
      <c r="BSR4630" s="298"/>
      <c r="BSS4630" s="298"/>
      <c r="BST4630" s="298"/>
      <c r="BSU4630" s="298"/>
      <c r="BSV4630" s="298"/>
      <c r="BSW4630" s="298"/>
      <c r="BSX4630" s="298"/>
      <c r="BSY4630" s="298"/>
      <c r="BSZ4630" s="298"/>
      <c r="BTA4630" s="298"/>
      <c r="BTB4630" s="298"/>
      <c r="BTC4630" s="298"/>
      <c r="BTD4630" s="298"/>
      <c r="BTE4630" s="298"/>
      <c r="BTF4630" s="298"/>
      <c r="BTG4630" s="298"/>
      <c r="BTH4630" s="298"/>
      <c r="BTI4630" s="298"/>
      <c r="BTJ4630" s="298"/>
      <c r="BTK4630" s="298"/>
      <c r="BTL4630" s="298"/>
      <c r="BTM4630" s="298"/>
      <c r="BTN4630" s="298"/>
      <c r="BTO4630" s="298"/>
      <c r="BTP4630" s="298"/>
      <c r="BTQ4630" s="298"/>
      <c r="BTR4630" s="298"/>
      <c r="BTS4630" s="298"/>
      <c r="BTT4630" s="298"/>
      <c r="BTU4630" s="298"/>
      <c r="BTV4630" s="298"/>
      <c r="BTW4630" s="298"/>
      <c r="BTX4630" s="298"/>
      <c r="BTY4630" s="298"/>
      <c r="BTZ4630" s="298"/>
      <c r="BUA4630" s="298"/>
      <c r="BUB4630" s="298"/>
      <c r="BUC4630" s="298"/>
      <c r="BUD4630" s="298"/>
      <c r="BUE4630" s="298"/>
      <c r="BUF4630" s="298"/>
      <c r="BUG4630" s="298"/>
      <c r="BUH4630" s="298"/>
      <c r="BUI4630" s="298"/>
      <c r="BUJ4630" s="298"/>
      <c r="BUK4630" s="298"/>
      <c r="BUL4630" s="298"/>
      <c r="BUM4630" s="298"/>
      <c r="BUN4630" s="298"/>
      <c r="BUO4630" s="298"/>
      <c r="BUP4630" s="298"/>
      <c r="BUQ4630" s="298"/>
      <c r="BUR4630" s="298"/>
      <c r="BUS4630" s="298"/>
      <c r="BUT4630" s="298"/>
      <c r="BUU4630" s="298"/>
      <c r="BUV4630" s="298"/>
      <c r="BUW4630" s="298"/>
      <c r="BUX4630" s="298"/>
      <c r="BUY4630" s="298"/>
      <c r="BUZ4630" s="298"/>
      <c r="BVA4630" s="298"/>
      <c r="BVB4630" s="298"/>
      <c r="BVC4630" s="298"/>
      <c r="BVD4630" s="298"/>
      <c r="BVE4630" s="298"/>
      <c r="BVF4630" s="298"/>
      <c r="BVG4630" s="298"/>
      <c r="BVH4630" s="298"/>
      <c r="BVI4630" s="298"/>
      <c r="BVJ4630" s="298"/>
      <c r="BVK4630" s="298"/>
      <c r="BVL4630" s="298"/>
      <c r="BVM4630" s="298"/>
      <c r="BVN4630" s="298"/>
      <c r="BVO4630" s="298"/>
      <c r="BVP4630" s="298"/>
      <c r="BVQ4630" s="298"/>
      <c r="BVR4630" s="298"/>
      <c r="BVS4630" s="298"/>
      <c r="BVT4630" s="298"/>
      <c r="BVU4630" s="298"/>
      <c r="BVV4630" s="298"/>
      <c r="BVW4630" s="298"/>
      <c r="BVX4630" s="298"/>
      <c r="BVY4630" s="298"/>
      <c r="BVZ4630" s="298"/>
      <c r="BWA4630" s="298"/>
      <c r="BWB4630" s="298"/>
      <c r="BWC4630" s="298"/>
      <c r="BWD4630" s="298"/>
      <c r="BWE4630" s="298"/>
      <c r="BWF4630" s="298"/>
      <c r="BWG4630" s="298"/>
      <c r="BWH4630" s="298"/>
      <c r="BWI4630" s="298"/>
      <c r="BWJ4630" s="298"/>
      <c r="BWK4630" s="298"/>
      <c r="BWL4630" s="298"/>
      <c r="BWM4630" s="298"/>
      <c r="BWN4630" s="298"/>
      <c r="BWO4630" s="298"/>
      <c r="BWP4630" s="298"/>
      <c r="BWQ4630" s="298"/>
      <c r="BWR4630" s="298"/>
      <c r="BWS4630" s="298"/>
      <c r="BWT4630" s="298"/>
      <c r="BWU4630" s="298"/>
      <c r="BWV4630" s="298"/>
      <c r="BWW4630" s="298"/>
      <c r="BWX4630" s="298"/>
      <c r="BWY4630" s="298"/>
      <c r="BWZ4630" s="298"/>
      <c r="BXA4630" s="298"/>
      <c r="BXB4630" s="298"/>
      <c r="BXC4630" s="298"/>
      <c r="BXD4630" s="298"/>
      <c r="BXE4630" s="298"/>
      <c r="BXF4630" s="298"/>
      <c r="BXG4630" s="298"/>
      <c r="BXH4630" s="298"/>
      <c r="BXI4630" s="298"/>
      <c r="BXJ4630" s="298"/>
      <c r="BXK4630" s="298"/>
      <c r="BXL4630" s="298"/>
      <c r="BXM4630" s="298"/>
      <c r="BXN4630" s="298"/>
      <c r="BXO4630" s="298"/>
      <c r="BXP4630" s="298"/>
      <c r="BXQ4630" s="298"/>
      <c r="BXR4630" s="298"/>
      <c r="BXS4630" s="298"/>
      <c r="BXT4630" s="298"/>
      <c r="BXU4630" s="298"/>
      <c r="BXV4630" s="298"/>
      <c r="BXW4630" s="298"/>
      <c r="BXX4630" s="298"/>
      <c r="BXY4630" s="298"/>
      <c r="BXZ4630" s="298"/>
      <c r="BYA4630" s="298"/>
      <c r="BYB4630" s="298"/>
      <c r="BYC4630" s="298"/>
      <c r="BYD4630" s="298"/>
      <c r="BYE4630" s="298"/>
      <c r="BYF4630" s="298"/>
      <c r="BYG4630" s="298"/>
      <c r="BYH4630" s="298"/>
      <c r="BYI4630" s="298"/>
      <c r="BYJ4630" s="298"/>
      <c r="BYK4630" s="298"/>
      <c r="BYL4630" s="298"/>
      <c r="BYM4630" s="298"/>
      <c r="BYN4630" s="298"/>
      <c r="BYO4630" s="298"/>
      <c r="BYP4630" s="298"/>
      <c r="BYQ4630" s="298"/>
      <c r="BYR4630" s="298"/>
      <c r="BYS4630" s="298"/>
      <c r="BYT4630" s="298"/>
      <c r="BYU4630" s="298"/>
      <c r="BYV4630" s="298"/>
      <c r="BYW4630" s="298"/>
      <c r="BYX4630" s="298"/>
      <c r="BYY4630" s="298"/>
      <c r="BYZ4630" s="298"/>
      <c r="BZA4630" s="298"/>
      <c r="BZB4630" s="298"/>
      <c r="BZC4630" s="298"/>
      <c r="BZD4630" s="298"/>
      <c r="BZE4630" s="298"/>
      <c r="BZF4630" s="298"/>
      <c r="BZG4630" s="298"/>
      <c r="BZH4630" s="298"/>
      <c r="BZI4630" s="298"/>
      <c r="BZJ4630" s="298"/>
      <c r="BZK4630" s="298"/>
      <c r="BZL4630" s="298"/>
      <c r="BZM4630" s="298"/>
      <c r="BZN4630" s="298"/>
      <c r="BZO4630" s="298"/>
      <c r="BZP4630" s="298"/>
      <c r="BZQ4630" s="298"/>
      <c r="BZR4630" s="298"/>
      <c r="BZS4630" s="298"/>
      <c r="BZT4630" s="298"/>
      <c r="BZU4630" s="298"/>
      <c r="BZV4630" s="298"/>
      <c r="BZW4630" s="298"/>
      <c r="BZX4630" s="298"/>
      <c r="BZY4630" s="298"/>
      <c r="BZZ4630" s="298"/>
      <c r="CAA4630" s="298"/>
      <c r="CAB4630" s="298"/>
      <c r="CAC4630" s="298"/>
      <c r="CAD4630" s="298"/>
      <c r="CAE4630" s="298"/>
      <c r="CAF4630" s="298"/>
      <c r="CAG4630" s="298"/>
      <c r="CAH4630" s="298"/>
      <c r="CAI4630" s="298"/>
      <c r="CAJ4630" s="298"/>
      <c r="CAK4630" s="298"/>
      <c r="CAL4630" s="298"/>
      <c r="CAM4630" s="298"/>
      <c r="CAN4630" s="298"/>
      <c r="CAO4630" s="298"/>
      <c r="CAP4630" s="298"/>
      <c r="CAQ4630" s="298"/>
      <c r="CAR4630" s="298"/>
      <c r="CAS4630" s="298"/>
      <c r="CAT4630" s="298"/>
      <c r="CAU4630" s="298"/>
      <c r="CAV4630" s="298"/>
      <c r="CAW4630" s="298"/>
      <c r="CAX4630" s="298"/>
      <c r="CAY4630" s="298"/>
      <c r="CAZ4630" s="298"/>
      <c r="CBA4630" s="298"/>
      <c r="CBB4630" s="298"/>
      <c r="CBC4630" s="298"/>
      <c r="CBD4630" s="298"/>
      <c r="CBE4630" s="298"/>
      <c r="CBF4630" s="298"/>
      <c r="CBG4630" s="298"/>
      <c r="CBH4630" s="298"/>
      <c r="CBI4630" s="298"/>
      <c r="CBJ4630" s="298"/>
      <c r="CBK4630" s="298"/>
      <c r="CBL4630" s="298"/>
      <c r="CBM4630" s="298"/>
      <c r="CBN4630" s="298"/>
      <c r="CBO4630" s="298"/>
      <c r="CBP4630" s="298"/>
      <c r="CBQ4630" s="298"/>
      <c r="CBR4630" s="298"/>
      <c r="CBS4630" s="298"/>
      <c r="CBT4630" s="298"/>
      <c r="CBU4630" s="298"/>
      <c r="CBV4630" s="298"/>
      <c r="CBW4630" s="298"/>
      <c r="CBX4630" s="298"/>
      <c r="CBY4630" s="298"/>
      <c r="CBZ4630" s="298"/>
      <c r="CCA4630" s="298"/>
      <c r="CCB4630" s="298"/>
      <c r="CCC4630" s="298"/>
      <c r="CCD4630" s="298"/>
      <c r="CCE4630" s="298"/>
      <c r="CCF4630" s="298"/>
      <c r="CCG4630" s="298"/>
      <c r="CCH4630" s="298"/>
      <c r="CCI4630" s="298"/>
      <c r="CCJ4630" s="298"/>
      <c r="CCK4630" s="298"/>
      <c r="CCL4630" s="298"/>
      <c r="CCM4630" s="298"/>
      <c r="CCN4630" s="298"/>
      <c r="CCO4630" s="298"/>
      <c r="CCP4630" s="298"/>
      <c r="CCQ4630" s="298"/>
      <c r="CCR4630" s="298"/>
      <c r="CCS4630" s="298"/>
      <c r="CCT4630" s="298"/>
      <c r="CCU4630" s="298"/>
      <c r="CCV4630" s="298"/>
      <c r="CCW4630" s="298"/>
      <c r="CCX4630" s="298"/>
      <c r="CCY4630" s="298"/>
      <c r="CCZ4630" s="298"/>
      <c r="CDA4630" s="298"/>
      <c r="CDB4630" s="298"/>
      <c r="CDC4630" s="298"/>
      <c r="CDD4630" s="298"/>
      <c r="CDE4630" s="298"/>
      <c r="CDF4630" s="298"/>
      <c r="CDG4630" s="298"/>
      <c r="CDH4630" s="298"/>
      <c r="CDI4630" s="298"/>
      <c r="CDJ4630" s="298"/>
      <c r="CDK4630" s="298"/>
      <c r="CDL4630" s="298"/>
      <c r="CDM4630" s="298"/>
      <c r="CDN4630" s="298"/>
      <c r="CDO4630" s="298"/>
      <c r="CDP4630" s="298"/>
      <c r="CDQ4630" s="298"/>
      <c r="CDR4630" s="298"/>
      <c r="CDS4630" s="298"/>
      <c r="CDT4630" s="298"/>
      <c r="CDU4630" s="298"/>
      <c r="CDV4630" s="298"/>
      <c r="CDW4630" s="298"/>
      <c r="CDX4630" s="298"/>
      <c r="CDY4630" s="298"/>
      <c r="CDZ4630" s="298"/>
      <c r="CEA4630" s="298"/>
      <c r="CEB4630" s="298"/>
      <c r="CEC4630" s="298"/>
      <c r="CED4630" s="298"/>
      <c r="CEE4630" s="298"/>
      <c r="CEF4630" s="298"/>
      <c r="CEG4630" s="298"/>
      <c r="CEH4630" s="298"/>
      <c r="CEI4630" s="298"/>
      <c r="CEJ4630" s="298"/>
      <c r="CEK4630" s="298"/>
      <c r="CEL4630" s="298"/>
      <c r="CEM4630" s="298"/>
      <c r="CEN4630" s="298"/>
      <c r="CEO4630" s="298"/>
      <c r="CEP4630" s="298"/>
      <c r="CEQ4630" s="298"/>
      <c r="CER4630" s="298"/>
      <c r="CES4630" s="298"/>
      <c r="CET4630" s="298"/>
      <c r="CEU4630" s="298"/>
      <c r="CEV4630" s="298"/>
      <c r="CEW4630" s="298"/>
      <c r="CEX4630" s="298"/>
      <c r="CEY4630" s="298"/>
      <c r="CEZ4630" s="298"/>
      <c r="CFA4630" s="298"/>
      <c r="CFB4630" s="298"/>
      <c r="CFC4630" s="298"/>
      <c r="CFD4630" s="298"/>
      <c r="CFE4630" s="298"/>
      <c r="CFF4630" s="298"/>
      <c r="CFG4630" s="298"/>
      <c r="CFH4630" s="298"/>
      <c r="CFI4630" s="298"/>
      <c r="CFJ4630" s="298"/>
      <c r="CFK4630" s="298"/>
      <c r="CFL4630" s="298"/>
      <c r="CFM4630" s="298"/>
      <c r="CFN4630" s="298"/>
      <c r="CFO4630" s="298"/>
      <c r="CFP4630" s="298"/>
      <c r="CFQ4630" s="298"/>
      <c r="CFR4630" s="298"/>
      <c r="CFS4630" s="298"/>
      <c r="CFT4630" s="298"/>
      <c r="CFU4630" s="298"/>
      <c r="CFV4630" s="298"/>
      <c r="CFW4630" s="298"/>
      <c r="CFX4630" s="298"/>
      <c r="CFY4630" s="298"/>
      <c r="CFZ4630" s="298"/>
      <c r="CGA4630" s="298"/>
      <c r="CGB4630" s="298"/>
      <c r="CGC4630" s="298"/>
      <c r="CGD4630" s="298"/>
      <c r="CGE4630" s="298"/>
      <c r="CGF4630" s="298"/>
      <c r="CGG4630" s="298"/>
      <c r="CGH4630" s="298"/>
      <c r="CGI4630" s="298"/>
      <c r="CGJ4630" s="298"/>
      <c r="CGK4630" s="298"/>
      <c r="CGL4630" s="298"/>
      <c r="CGM4630" s="298"/>
      <c r="CGN4630" s="298"/>
      <c r="CGO4630" s="298"/>
      <c r="CGP4630" s="298"/>
      <c r="CGQ4630" s="298"/>
      <c r="CGR4630" s="298"/>
      <c r="CGS4630" s="298"/>
      <c r="CGT4630" s="298"/>
      <c r="CGU4630" s="298"/>
      <c r="CGV4630" s="298"/>
      <c r="CGW4630" s="298"/>
      <c r="CGX4630" s="298"/>
      <c r="CGY4630" s="298"/>
      <c r="CGZ4630" s="298"/>
      <c r="CHA4630" s="298"/>
      <c r="CHB4630" s="298"/>
      <c r="CHC4630" s="298"/>
      <c r="CHD4630" s="298"/>
      <c r="CHE4630" s="298"/>
      <c r="CHF4630" s="298"/>
      <c r="CHG4630" s="298"/>
      <c r="CHH4630" s="298"/>
      <c r="CHI4630" s="298"/>
      <c r="CHJ4630" s="298"/>
      <c r="CHK4630" s="298"/>
      <c r="CHL4630" s="298"/>
      <c r="CHM4630" s="298"/>
      <c r="CHN4630" s="298"/>
      <c r="CHO4630" s="298"/>
      <c r="CHP4630" s="298"/>
      <c r="CHQ4630" s="298"/>
      <c r="CHR4630" s="298"/>
      <c r="CHS4630" s="298"/>
      <c r="CHT4630" s="298"/>
      <c r="CHU4630" s="298"/>
      <c r="CHV4630" s="298"/>
      <c r="CHW4630" s="298"/>
      <c r="CHX4630" s="298"/>
      <c r="CHY4630" s="298"/>
      <c r="CHZ4630" s="298"/>
      <c r="CIA4630" s="298"/>
      <c r="CIB4630" s="298"/>
      <c r="CIC4630" s="298"/>
      <c r="CID4630" s="298"/>
      <c r="CIE4630" s="298"/>
      <c r="CIF4630" s="298"/>
      <c r="CIG4630" s="298"/>
      <c r="CIH4630" s="298"/>
      <c r="CII4630" s="298"/>
      <c r="CIJ4630" s="298"/>
      <c r="CIK4630" s="298"/>
      <c r="CIL4630" s="298"/>
      <c r="CIM4630" s="298"/>
      <c r="CIN4630" s="298"/>
      <c r="CIO4630" s="298"/>
      <c r="CIP4630" s="298"/>
      <c r="CIQ4630" s="298"/>
      <c r="CIR4630" s="298"/>
      <c r="CIS4630" s="298"/>
      <c r="CIT4630" s="298"/>
      <c r="CIU4630" s="298"/>
      <c r="CIV4630" s="298"/>
      <c r="CIW4630" s="298"/>
      <c r="CIX4630" s="298"/>
      <c r="CIY4630" s="298"/>
      <c r="CIZ4630" s="298"/>
      <c r="CJA4630" s="298"/>
      <c r="CJB4630" s="298"/>
      <c r="CJC4630" s="298"/>
      <c r="CJD4630" s="298"/>
      <c r="CJE4630" s="298"/>
      <c r="CJF4630" s="298"/>
      <c r="CJG4630" s="298"/>
      <c r="CJH4630" s="298"/>
      <c r="CJI4630" s="298"/>
      <c r="CJJ4630" s="298"/>
      <c r="CJK4630" s="298"/>
      <c r="CJL4630" s="298"/>
      <c r="CJM4630" s="298"/>
      <c r="CJN4630" s="298"/>
      <c r="CJO4630" s="298"/>
      <c r="CJP4630" s="298"/>
      <c r="CJQ4630" s="298"/>
      <c r="CJR4630" s="298"/>
      <c r="CJS4630" s="298"/>
      <c r="CJT4630" s="298"/>
      <c r="CJU4630" s="298"/>
      <c r="CJV4630" s="298"/>
      <c r="CJW4630" s="298"/>
      <c r="CJX4630" s="298"/>
      <c r="CJY4630" s="298"/>
      <c r="CJZ4630" s="298"/>
      <c r="CKA4630" s="298"/>
      <c r="CKB4630" s="298"/>
      <c r="CKC4630" s="298"/>
      <c r="CKD4630" s="298"/>
      <c r="CKE4630" s="298"/>
      <c r="CKF4630" s="298"/>
      <c r="CKG4630" s="298"/>
      <c r="CKH4630" s="298"/>
      <c r="CKI4630" s="298"/>
      <c r="CKJ4630" s="298"/>
      <c r="CKK4630" s="298"/>
      <c r="CKL4630" s="298"/>
      <c r="CKM4630" s="298"/>
      <c r="CKN4630" s="298"/>
      <c r="CKO4630" s="298"/>
      <c r="CKP4630" s="298"/>
      <c r="CKQ4630" s="298"/>
      <c r="CKR4630" s="298"/>
      <c r="CKS4630" s="298"/>
      <c r="CKT4630" s="298"/>
      <c r="CKU4630" s="298"/>
      <c r="CKV4630" s="298"/>
      <c r="CKW4630" s="298"/>
      <c r="CKX4630" s="298"/>
      <c r="CKY4630" s="298"/>
      <c r="CKZ4630" s="298"/>
      <c r="CLA4630" s="298"/>
      <c r="CLB4630" s="298"/>
      <c r="CLC4630" s="298"/>
      <c r="CLD4630" s="298"/>
      <c r="CLE4630" s="298"/>
      <c r="CLF4630" s="298"/>
      <c r="CLG4630" s="298"/>
      <c r="CLH4630" s="298"/>
      <c r="CLI4630" s="298"/>
      <c r="CLJ4630" s="298"/>
      <c r="CLK4630" s="298"/>
      <c r="CLL4630" s="298"/>
      <c r="CLM4630" s="298"/>
      <c r="CLN4630" s="298"/>
      <c r="CLO4630" s="298"/>
      <c r="CLP4630" s="298"/>
      <c r="CLQ4630" s="298"/>
      <c r="CLR4630" s="298"/>
      <c r="CLS4630" s="298"/>
      <c r="CLT4630" s="298"/>
      <c r="CLU4630" s="298"/>
      <c r="CLV4630" s="298"/>
      <c r="CLW4630" s="298"/>
      <c r="CLX4630" s="298"/>
      <c r="CLY4630" s="298"/>
      <c r="CLZ4630" s="298"/>
      <c r="CMA4630" s="298"/>
      <c r="CMB4630" s="298"/>
      <c r="CMC4630" s="298"/>
      <c r="CMD4630" s="298"/>
      <c r="CME4630" s="298"/>
      <c r="CMF4630" s="298"/>
      <c r="CMG4630" s="298"/>
      <c r="CMH4630" s="298"/>
      <c r="CMI4630" s="298"/>
      <c r="CMJ4630" s="298"/>
      <c r="CMK4630" s="298"/>
      <c r="CML4630" s="298"/>
      <c r="CMM4630" s="298"/>
      <c r="CMN4630" s="298"/>
      <c r="CMO4630" s="298"/>
      <c r="CMP4630" s="298"/>
      <c r="CMQ4630" s="298"/>
      <c r="CMR4630" s="298"/>
      <c r="CMS4630" s="298"/>
      <c r="CMT4630" s="298"/>
      <c r="CMU4630" s="298"/>
      <c r="CMV4630" s="298"/>
      <c r="CMW4630" s="298"/>
      <c r="CMX4630" s="298"/>
      <c r="CMY4630" s="298"/>
      <c r="CMZ4630" s="298"/>
      <c r="CNA4630" s="298"/>
      <c r="CNB4630" s="298"/>
      <c r="CNC4630" s="298"/>
      <c r="CND4630" s="298"/>
      <c r="CNE4630" s="298"/>
      <c r="CNF4630" s="298"/>
      <c r="CNG4630" s="298"/>
      <c r="CNH4630" s="298"/>
      <c r="CNI4630" s="298"/>
      <c r="CNJ4630" s="298"/>
      <c r="CNK4630" s="298"/>
      <c r="CNL4630" s="298"/>
      <c r="CNM4630" s="298"/>
      <c r="CNN4630" s="298"/>
      <c r="CNO4630" s="298"/>
      <c r="CNP4630" s="298"/>
      <c r="CNQ4630" s="298"/>
      <c r="CNR4630" s="298"/>
      <c r="CNS4630" s="298"/>
      <c r="CNT4630" s="298"/>
      <c r="CNU4630" s="298"/>
      <c r="CNV4630" s="298"/>
      <c r="CNW4630" s="298"/>
      <c r="CNX4630" s="298"/>
      <c r="CNY4630" s="298"/>
      <c r="CNZ4630" s="298"/>
      <c r="COA4630" s="298"/>
      <c r="COB4630" s="298"/>
      <c r="COC4630" s="298"/>
      <c r="COD4630" s="298"/>
      <c r="COE4630" s="298"/>
      <c r="COF4630" s="298"/>
      <c r="COG4630" s="298"/>
      <c r="COH4630" s="298"/>
      <c r="COI4630" s="298"/>
      <c r="COJ4630" s="298"/>
      <c r="COK4630" s="298"/>
      <c r="COL4630" s="298"/>
      <c r="COM4630" s="298"/>
      <c r="CON4630" s="298"/>
      <c r="COO4630" s="298"/>
      <c r="COP4630" s="298"/>
      <c r="COQ4630" s="298"/>
      <c r="COR4630" s="298"/>
      <c r="COS4630" s="298"/>
      <c r="COT4630" s="298"/>
      <c r="COU4630" s="298"/>
      <c r="COV4630" s="298"/>
      <c r="COW4630" s="298"/>
      <c r="COX4630" s="298"/>
      <c r="COY4630" s="298"/>
      <c r="COZ4630" s="298"/>
      <c r="CPA4630" s="298"/>
      <c r="CPB4630" s="298"/>
      <c r="CPC4630" s="298"/>
      <c r="CPD4630" s="298"/>
      <c r="CPE4630" s="298"/>
      <c r="CPF4630" s="298"/>
      <c r="CPG4630" s="298"/>
      <c r="CPH4630" s="298"/>
      <c r="CPI4630" s="298"/>
      <c r="CPJ4630" s="298"/>
      <c r="CPK4630" s="298"/>
      <c r="CPL4630" s="298"/>
      <c r="CPM4630" s="298"/>
      <c r="CPN4630" s="298"/>
      <c r="CPO4630" s="298"/>
      <c r="CPP4630" s="298"/>
      <c r="CPQ4630" s="298"/>
      <c r="CPR4630" s="298"/>
      <c r="CPS4630" s="298"/>
      <c r="CPT4630" s="298"/>
      <c r="CPU4630" s="298"/>
      <c r="CPV4630" s="298"/>
      <c r="CPW4630" s="298"/>
      <c r="CPX4630" s="298"/>
      <c r="CPY4630" s="298"/>
      <c r="CPZ4630" s="298"/>
      <c r="CQA4630" s="298"/>
      <c r="CQB4630" s="298"/>
      <c r="CQC4630" s="298"/>
      <c r="CQD4630" s="298"/>
      <c r="CQE4630" s="298"/>
      <c r="CQF4630" s="298"/>
      <c r="CQG4630" s="298"/>
      <c r="CQH4630" s="298"/>
      <c r="CQI4630" s="298"/>
      <c r="CQJ4630" s="298"/>
      <c r="CQK4630" s="298"/>
      <c r="CQL4630" s="298"/>
      <c r="CQM4630" s="298"/>
      <c r="CQN4630" s="298"/>
      <c r="CQO4630" s="298"/>
      <c r="CQP4630" s="298"/>
      <c r="CQQ4630" s="298"/>
      <c r="CQR4630" s="298"/>
      <c r="CQS4630" s="298"/>
      <c r="CQT4630" s="298"/>
      <c r="CQU4630" s="298"/>
      <c r="CQV4630" s="298"/>
      <c r="CQW4630" s="298"/>
      <c r="CQX4630" s="298"/>
      <c r="CQY4630" s="298"/>
      <c r="CQZ4630" s="298"/>
      <c r="CRA4630" s="298"/>
      <c r="CRB4630" s="298"/>
      <c r="CRC4630" s="298"/>
      <c r="CRD4630" s="298"/>
      <c r="CRE4630" s="298"/>
      <c r="CRF4630" s="298"/>
      <c r="CRG4630" s="298"/>
      <c r="CRH4630" s="298"/>
      <c r="CRI4630" s="298"/>
      <c r="CRJ4630" s="298"/>
      <c r="CRK4630" s="298"/>
      <c r="CRL4630" s="298"/>
      <c r="CRM4630" s="298"/>
      <c r="CRN4630" s="298"/>
      <c r="CRO4630" s="298"/>
      <c r="CRP4630" s="298"/>
      <c r="CRQ4630" s="298"/>
      <c r="CRR4630" s="298"/>
      <c r="CRS4630" s="298"/>
      <c r="CRT4630" s="298"/>
      <c r="CRU4630" s="298"/>
      <c r="CRV4630" s="298"/>
      <c r="CRW4630" s="298"/>
      <c r="CRX4630" s="298"/>
      <c r="CRY4630" s="298"/>
      <c r="CRZ4630" s="298"/>
      <c r="CSA4630" s="298"/>
      <c r="CSB4630" s="298"/>
      <c r="CSC4630" s="298"/>
      <c r="CSD4630" s="298"/>
      <c r="CSE4630" s="298"/>
      <c r="CSF4630" s="298"/>
      <c r="CSG4630" s="298"/>
      <c r="CSH4630" s="298"/>
      <c r="CSI4630" s="298"/>
      <c r="CSJ4630" s="298"/>
      <c r="CSK4630" s="298"/>
      <c r="CSL4630" s="298"/>
      <c r="CSM4630" s="298"/>
      <c r="CSN4630" s="298"/>
      <c r="CSO4630" s="298"/>
      <c r="CSP4630" s="298"/>
      <c r="CSQ4630" s="298"/>
      <c r="CSR4630" s="298"/>
      <c r="CSS4630" s="298"/>
      <c r="CST4630" s="298"/>
      <c r="CSU4630" s="298"/>
      <c r="CSV4630" s="298"/>
      <c r="CSW4630" s="298"/>
      <c r="CSX4630" s="298"/>
      <c r="CSY4630" s="298"/>
      <c r="CSZ4630" s="298"/>
      <c r="CTA4630" s="298"/>
      <c r="CTB4630" s="298"/>
      <c r="CTC4630" s="298"/>
      <c r="CTD4630" s="298"/>
      <c r="CTE4630" s="298"/>
      <c r="CTF4630" s="298"/>
      <c r="CTG4630" s="298"/>
      <c r="CTH4630" s="298"/>
      <c r="CTI4630" s="298"/>
      <c r="CTJ4630" s="298"/>
      <c r="CTK4630" s="298"/>
      <c r="CTL4630" s="298"/>
      <c r="CTM4630" s="298"/>
      <c r="CTN4630" s="298"/>
      <c r="CTO4630" s="298"/>
      <c r="CTP4630" s="298"/>
      <c r="CTQ4630" s="298"/>
      <c r="CTR4630" s="298"/>
      <c r="CTS4630" s="298"/>
      <c r="CTT4630" s="298"/>
      <c r="CTU4630" s="298"/>
      <c r="CTV4630" s="298"/>
      <c r="CTW4630" s="298"/>
      <c r="CTX4630" s="298"/>
      <c r="CTY4630" s="298"/>
      <c r="CTZ4630" s="298"/>
      <c r="CUA4630" s="298"/>
      <c r="CUB4630" s="298"/>
      <c r="CUC4630" s="298"/>
      <c r="CUD4630" s="298"/>
      <c r="CUE4630" s="298"/>
      <c r="CUF4630" s="298"/>
      <c r="CUG4630" s="298"/>
      <c r="CUH4630" s="298"/>
      <c r="CUI4630" s="298"/>
      <c r="CUJ4630" s="298"/>
      <c r="CUK4630" s="298"/>
      <c r="CUL4630" s="298"/>
      <c r="CUM4630" s="298"/>
      <c r="CUN4630" s="298"/>
      <c r="CUO4630" s="298"/>
      <c r="CUP4630" s="298"/>
      <c r="CUQ4630" s="298"/>
      <c r="CUR4630" s="298"/>
      <c r="CUS4630" s="298"/>
      <c r="CUT4630" s="298"/>
      <c r="CUU4630" s="298"/>
      <c r="CUV4630" s="298"/>
      <c r="CUW4630" s="298"/>
      <c r="CUX4630" s="298"/>
      <c r="CUY4630" s="298"/>
      <c r="CUZ4630" s="298"/>
      <c r="CVA4630" s="298"/>
      <c r="CVB4630" s="298"/>
      <c r="CVC4630" s="298"/>
      <c r="CVD4630" s="298"/>
      <c r="CVE4630" s="298"/>
      <c r="CVF4630" s="298"/>
      <c r="CVG4630" s="298"/>
      <c r="CVH4630" s="298"/>
      <c r="CVI4630" s="298"/>
      <c r="CVJ4630" s="298"/>
      <c r="CVK4630" s="298"/>
      <c r="CVL4630" s="298"/>
      <c r="CVM4630" s="298"/>
      <c r="CVN4630" s="298"/>
      <c r="CVO4630" s="298"/>
      <c r="CVP4630" s="298"/>
      <c r="CVQ4630" s="298"/>
      <c r="CVR4630" s="298"/>
      <c r="CVS4630" s="298"/>
      <c r="CVT4630" s="298"/>
      <c r="CVU4630" s="298"/>
      <c r="CVV4630" s="298"/>
      <c r="CVW4630" s="298"/>
      <c r="CVX4630" s="298"/>
      <c r="CVY4630" s="298"/>
      <c r="CVZ4630" s="298"/>
      <c r="CWA4630" s="298"/>
      <c r="CWB4630" s="298"/>
      <c r="CWC4630" s="298"/>
      <c r="CWD4630" s="298"/>
      <c r="CWE4630" s="298"/>
      <c r="CWF4630" s="298"/>
      <c r="CWG4630" s="298"/>
      <c r="CWH4630" s="298"/>
      <c r="CWI4630" s="298"/>
      <c r="CWJ4630" s="298"/>
      <c r="CWK4630" s="298"/>
      <c r="CWL4630" s="298"/>
      <c r="CWM4630" s="298"/>
      <c r="CWN4630" s="298"/>
      <c r="CWO4630" s="298"/>
      <c r="CWP4630" s="298"/>
      <c r="CWQ4630" s="298"/>
      <c r="CWR4630" s="298"/>
      <c r="CWS4630" s="298"/>
      <c r="CWT4630" s="298"/>
      <c r="CWU4630" s="298"/>
      <c r="CWV4630" s="298"/>
      <c r="CWW4630" s="298"/>
      <c r="CWX4630" s="298"/>
      <c r="CWY4630" s="298"/>
      <c r="CWZ4630" s="298"/>
      <c r="CXA4630" s="298"/>
      <c r="CXB4630" s="298"/>
      <c r="CXC4630" s="298"/>
      <c r="CXD4630" s="298"/>
      <c r="CXE4630" s="298"/>
      <c r="CXF4630" s="298"/>
      <c r="CXG4630" s="298"/>
      <c r="CXH4630" s="298"/>
      <c r="CXI4630" s="298"/>
      <c r="CXJ4630" s="298"/>
      <c r="CXK4630" s="298"/>
      <c r="CXL4630" s="298"/>
      <c r="CXM4630" s="298"/>
      <c r="CXN4630" s="298"/>
      <c r="CXO4630" s="298"/>
      <c r="CXP4630" s="298"/>
      <c r="CXQ4630" s="298"/>
      <c r="CXR4630" s="298"/>
      <c r="CXS4630" s="298"/>
      <c r="CXT4630" s="298"/>
      <c r="CXU4630" s="298"/>
      <c r="CXV4630" s="298"/>
      <c r="CXW4630" s="298"/>
      <c r="CXX4630" s="298"/>
      <c r="CXY4630" s="298"/>
      <c r="CXZ4630" s="298"/>
      <c r="CYA4630" s="298"/>
      <c r="CYB4630" s="298"/>
      <c r="CYC4630" s="298"/>
      <c r="CYD4630" s="298"/>
      <c r="CYE4630" s="298"/>
      <c r="CYF4630" s="298"/>
      <c r="CYG4630" s="298"/>
      <c r="CYH4630" s="298"/>
      <c r="CYI4630" s="298"/>
      <c r="CYJ4630" s="298"/>
      <c r="CYK4630" s="298"/>
      <c r="CYL4630" s="298"/>
      <c r="CYM4630" s="298"/>
      <c r="CYN4630" s="298"/>
      <c r="CYO4630" s="298"/>
      <c r="CYP4630" s="298"/>
      <c r="CYQ4630" s="298"/>
      <c r="CYR4630" s="298"/>
      <c r="CYS4630" s="298"/>
      <c r="CYT4630" s="298"/>
      <c r="CYU4630" s="298"/>
      <c r="CYV4630" s="298"/>
      <c r="CYW4630" s="298"/>
      <c r="CYX4630" s="298"/>
      <c r="CYY4630" s="298"/>
      <c r="CYZ4630" s="298"/>
      <c r="CZA4630" s="298"/>
      <c r="CZB4630" s="298"/>
      <c r="CZC4630" s="298"/>
      <c r="CZD4630" s="298"/>
      <c r="CZE4630" s="298"/>
      <c r="CZF4630" s="298"/>
      <c r="CZG4630" s="298"/>
      <c r="CZH4630" s="298"/>
      <c r="CZI4630" s="298"/>
      <c r="CZJ4630" s="298"/>
      <c r="CZK4630" s="298"/>
      <c r="CZL4630" s="298"/>
      <c r="CZM4630" s="298"/>
      <c r="CZN4630" s="298"/>
      <c r="CZO4630" s="298"/>
      <c r="CZP4630" s="298"/>
      <c r="CZQ4630" s="298"/>
      <c r="CZR4630" s="298"/>
      <c r="CZS4630" s="298"/>
      <c r="CZT4630" s="298"/>
      <c r="CZU4630" s="298"/>
      <c r="CZV4630" s="298"/>
      <c r="CZW4630" s="298"/>
      <c r="CZX4630" s="298"/>
      <c r="CZY4630" s="298"/>
      <c r="CZZ4630" s="298"/>
      <c r="DAA4630" s="298"/>
      <c r="DAB4630" s="298"/>
      <c r="DAC4630" s="298"/>
      <c r="DAD4630" s="298"/>
      <c r="DAE4630" s="298"/>
      <c r="DAF4630" s="298"/>
      <c r="DAG4630" s="298"/>
      <c r="DAH4630" s="298"/>
      <c r="DAI4630" s="298"/>
      <c r="DAJ4630" s="298"/>
      <c r="DAK4630" s="298"/>
      <c r="DAL4630" s="298"/>
      <c r="DAM4630" s="298"/>
      <c r="DAN4630" s="298"/>
      <c r="DAO4630" s="298"/>
      <c r="DAP4630" s="298"/>
      <c r="DAQ4630" s="298"/>
      <c r="DAR4630" s="298"/>
      <c r="DAS4630" s="298"/>
      <c r="DAT4630" s="298"/>
      <c r="DAU4630" s="298"/>
      <c r="DAV4630" s="298"/>
      <c r="DAW4630" s="298"/>
      <c r="DAX4630" s="298"/>
      <c r="DAY4630" s="298"/>
      <c r="DAZ4630" s="298"/>
      <c r="DBA4630" s="298"/>
      <c r="DBB4630" s="298"/>
      <c r="DBC4630" s="298"/>
      <c r="DBD4630" s="298"/>
      <c r="DBE4630" s="298"/>
      <c r="DBF4630" s="298"/>
      <c r="DBG4630" s="298"/>
      <c r="DBH4630" s="298"/>
      <c r="DBI4630" s="298"/>
      <c r="DBJ4630" s="298"/>
      <c r="DBK4630" s="298"/>
      <c r="DBL4630" s="298"/>
      <c r="DBM4630" s="298"/>
      <c r="DBN4630" s="298"/>
      <c r="DBO4630" s="298"/>
      <c r="DBP4630" s="298"/>
      <c r="DBQ4630" s="298"/>
      <c r="DBR4630" s="298"/>
      <c r="DBS4630" s="298"/>
      <c r="DBT4630" s="298"/>
      <c r="DBU4630" s="298"/>
      <c r="DBV4630" s="298"/>
      <c r="DBW4630" s="298"/>
      <c r="DBX4630" s="298"/>
      <c r="DBY4630" s="298"/>
      <c r="DBZ4630" s="298"/>
      <c r="DCA4630" s="298"/>
      <c r="DCB4630" s="298"/>
      <c r="DCC4630" s="298"/>
      <c r="DCD4630" s="298"/>
      <c r="DCE4630" s="298"/>
      <c r="DCF4630" s="298"/>
      <c r="DCG4630" s="298"/>
      <c r="DCH4630" s="298"/>
      <c r="DCI4630" s="298"/>
      <c r="DCJ4630" s="298"/>
      <c r="DCK4630" s="298"/>
      <c r="DCL4630" s="298"/>
      <c r="DCM4630" s="298"/>
      <c r="DCN4630" s="298"/>
      <c r="DCO4630" s="298"/>
      <c r="DCP4630" s="298"/>
      <c r="DCQ4630" s="298"/>
      <c r="DCR4630" s="298"/>
      <c r="DCS4630" s="298"/>
      <c r="DCT4630" s="298"/>
      <c r="DCU4630" s="298"/>
      <c r="DCV4630" s="298"/>
      <c r="DCW4630" s="298"/>
      <c r="DCX4630" s="298"/>
      <c r="DCY4630" s="298"/>
      <c r="DCZ4630" s="298"/>
      <c r="DDA4630" s="298"/>
      <c r="DDB4630" s="298"/>
      <c r="DDC4630" s="298"/>
      <c r="DDD4630" s="298"/>
      <c r="DDE4630" s="298"/>
      <c r="DDF4630" s="298"/>
      <c r="DDG4630" s="298"/>
      <c r="DDH4630" s="298"/>
      <c r="DDI4630" s="298"/>
      <c r="DDJ4630" s="298"/>
      <c r="DDK4630" s="298"/>
      <c r="DDL4630" s="298"/>
      <c r="DDM4630" s="298"/>
      <c r="DDN4630" s="298"/>
      <c r="DDO4630" s="298"/>
      <c r="DDP4630" s="298"/>
      <c r="DDQ4630" s="298"/>
      <c r="DDR4630" s="298"/>
      <c r="DDS4630" s="298"/>
      <c r="DDT4630" s="298"/>
      <c r="DDU4630" s="298"/>
      <c r="DDV4630" s="298"/>
      <c r="DDW4630" s="298"/>
      <c r="DDX4630" s="298"/>
      <c r="DDY4630" s="298"/>
      <c r="DDZ4630" s="298"/>
      <c r="DEA4630" s="298"/>
      <c r="DEB4630" s="298"/>
      <c r="DEC4630" s="298"/>
      <c r="DED4630" s="298"/>
      <c r="DEE4630" s="298"/>
      <c r="DEF4630" s="298"/>
      <c r="DEG4630" s="298"/>
      <c r="DEH4630" s="298"/>
      <c r="DEI4630" s="298"/>
      <c r="DEJ4630" s="298"/>
      <c r="DEK4630" s="298"/>
      <c r="DEL4630" s="298"/>
      <c r="DEM4630" s="298"/>
      <c r="DEN4630" s="298"/>
      <c r="DEO4630" s="298"/>
      <c r="DEP4630" s="298"/>
      <c r="DEQ4630" s="298"/>
      <c r="DER4630" s="298"/>
      <c r="DES4630" s="298"/>
      <c r="DET4630" s="298"/>
      <c r="DEU4630" s="298"/>
      <c r="DEV4630" s="298"/>
      <c r="DEW4630" s="298"/>
      <c r="DEX4630" s="298"/>
      <c r="DEY4630" s="298"/>
      <c r="DEZ4630" s="298"/>
      <c r="DFA4630" s="298"/>
      <c r="DFB4630" s="298"/>
      <c r="DFC4630" s="298"/>
      <c r="DFD4630" s="298"/>
      <c r="DFE4630" s="298"/>
      <c r="DFF4630" s="298"/>
      <c r="DFG4630" s="298"/>
      <c r="DFH4630" s="298"/>
      <c r="DFI4630" s="298"/>
      <c r="DFJ4630" s="298"/>
      <c r="DFK4630" s="298"/>
      <c r="DFL4630" s="298"/>
      <c r="DFM4630" s="298"/>
      <c r="DFN4630" s="298"/>
      <c r="DFO4630" s="298"/>
      <c r="DFP4630" s="298"/>
      <c r="DFQ4630" s="298"/>
      <c r="DFR4630" s="298"/>
      <c r="DFS4630" s="298"/>
      <c r="DFT4630" s="298"/>
      <c r="DFU4630" s="298"/>
      <c r="DFV4630" s="298"/>
      <c r="DFW4630" s="298"/>
      <c r="DFX4630" s="298"/>
      <c r="DFY4630" s="298"/>
      <c r="DFZ4630" s="298"/>
      <c r="DGA4630" s="298"/>
      <c r="DGB4630" s="298"/>
      <c r="DGC4630" s="298"/>
      <c r="DGD4630" s="298"/>
      <c r="DGE4630" s="298"/>
      <c r="DGF4630" s="298"/>
      <c r="DGG4630" s="298"/>
      <c r="DGH4630" s="298"/>
      <c r="DGI4630" s="298"/>
      <c r="DGJ4630" s="298"/>
      <c r="DGK4630" s="298"/>
      <c r="DGL4630" s="298"/>
      <c r="DGM4630" s="298"/>
      <c r="DGN4630" s="298"/>
      <c r="DGO4630" s="298"/>
      <c r="DGP4630" s="298"/>
      <c r="DGQ4630" s="298"/>
      <c r="DGR4630" s="298"/>
      <c r="DGS4630" s="298"/>
      <c r="DGT4630" s="298"/>
      <c r="DGU4630" s="298"/>
      <c r="DGV4630" s="298"/>
      <c r="DGW4630" s="298"/>
      <c r="DGX4630" s="298"/>
      <c r="DGY4630" s="298"/>
      <c r="DGZ4630" s="298"/>
      <c r="DHA4630" s="298"/>
      <c r="DHB4630" s="298"/>
      <c r="DHC4630" s="298"/>
      <c r="DHD4630" s="298"/>
      <c r="DHE4630" s="298"/>
      <c r="DHF4630" s="298"/>
      <c r="DHG4630" s="298"/>
      <c r="DHH4630" s="298"/>
      <c r="DHI4630" s="298"/>
      <c r="DHJ4630" s="298"/>
      <c r="DHK4630" s="298"/>
      <c r="DHL4630" s="298"/>
      <c r="DHM4630" s="298"/>
      <c r="DHN4630" s="298"/>
      <c r="DHO4630" s="298"/>
      <c r="DHP4630" s="298"/>
      <c r="DHQ4630" s="298"/>
      <c r="DHR4630" s="298"/>
      <c r="DHS4630" s="298"/>
      <c r="DHT4630" s="298"/>
      <c r="DHU4630" s="298"/>
      <c r="DHV4630" s="298"/>
      <c r="DHW4630" s="298"/>
      <c r="DHX4630" s="298"/>
      <c r="DHY4630" s="298"/>
      <c r="DHZ4630" s="298"/>
      <c r="DIA4630" s="298"/>
      <c r="DIB4630" s="298"/>
      <c r="DIC4630" s="298"/>
      <c r="DID4630" s="298"/>
      <c r="DIE4630" s="298"/>
      <c r="DIF4630" s="298"/>
      <c r="DIG4630" s="298"/>
      <c r="DIH4630" s="298"/>
      <c r="DII4630" s="298"/>
      <c r="DIJ4630" s="298"/>
      <c r="DIK4630" s="298"/>
      <c r="DIL4630" s="298"/>
      <c r="DIM4630" s="298"/>
      <c r="DIN4630" s="298"/>
      <c r="DIO4630" s="298"/>
      <c r="DIP4630" s="298"/>
      <c r="DIQ4630" s="298"/>
      <c r="DIR4630" s="298"/>
      <c r="DIS4630" s="298"/>
      <c r="DIT4630" s="298"/>
      <c r="DIU4630" s="298"/>
      <c r="DIV4630" s="298"/>
      <c r="DIW4630" s="298"/>
      <c r="DIX4630" s="298"/>
      <c r="DIY4630" s="298"/>
      <c r="DIZ4630" s="298"/>
      <c r="DJA4630" s="298"/>
      <c r="DJB4630" s="298"/>
      <c r="DJC4630" s="298"/>
      <c r="DJD4630" s="298"/>
      <c r="DJE4630" s="298"/>
      <c r="DJF4630" s="298"/>
      <c r="DJG4630" s="298"/>
      <c r="DJH4630" s="298"/>
      <c r="DJI4630" s="298"/>
      <c r="DJJ4630" s="298"/>
      <c r="DJK4630" s="298"/>
      <c r="DJL4630" s="298"/>
      <c r="DJM4630" s="298"/>
      <c r="DJN4630" s="298"/>
      <c r="DJO4630" s="298"/>
      <c r="DJP4630" s="298"/>
      <c r="DJQ4630" s="298"/>
      <c r="DJR4630" s="298"/>
      <c r="DJS4630" s="298"/>
      <c r="DJT4630" s="298"/>
      <c r="DJU4630" s="298"/>
      <c r="DJV4630" s="298"/>
      <c r="DJW4630" s="298"/>
      <c r="DJX4630" s="298"/>
      <c r="DJY4630" s="298"/>
      <c r="DJZ4630" s="298"/>
      <c r="DKA4630" s="298"/>
      <c r="DKB4630" s="298"/>
      <c r="DKC4630" s="298"/>
      <c r="DKD4630" s="298"/>
      <c r="DKE4630" s="298"/>
      <c r="DKF4630" s="298"/>
      <c r="DKG4630" s="298"/>
      <c r="DKH4630" s="298"/>
      <c r="DKI4630" s="298"/>
      <c r="DKJ4630" s="298"/>
      <c r="DKK4630" s="298"/>
      <c r="DKL4630" s="298"/>
      <c r="DKM4630" s="298"/>
      <c r="DKN4630" s="298"/>
      <c r="DKO4630" s="298"/>
      <c r="DKP4630" s="298"/>
      <c r="DKQ4630" s="298"/>
      <c r="DKR4630" s="298"/>
      <c r="DKS4630" s="298"/>
      <c r="DKT4630" s="298"/>
      <c r="DKU4630" s="298"/>
      <c r="DKV4630" s="298"/>
      <c r="DKW4630" s="298"/>
      <c r="DKX4630" s="298"/>
      <c r="DKY4630" s="298"/>
      <c r="DKZ4630" s="298"/>
      <c r="DLA4630" s="298"/>
      <c r="DLB4630" s="298"/>
      <c r="DLC4630" s="298"/>
      <c r="DLD4630" s="298"/>
      <c r="DLE4630" s="298"/>
      <c r="DLF4630" s="298"/>
      <c r="DLG4630" s="298"/>
      <c r="DLH4630" s="298"/>
      <c r="DLI4630" s="298"/>
      <c r="DLJ4630" s="298"/>
      <c r="DLK4630" s="298"/>
      <c r="DLL4630" s="298"/>
      <c r="DLM4630" s="298"/>
      <c r="DLN4630" s="298"/>
      <c r="DLO4630" s="298"/>
      <c r="DLP4630" s="298"/>
      <c r="DLQ4630" s="298"/>
      <c r="DLR4630" s="298"/>
      <c r="DLS4630" s="298"/>
      <c r="DLT4630" s="298"/>
      <c r="DLU4630" s="298"/>
      <c r="DLV4630" s="298"/>
      <c r="DLW4630" s="298"/>
      <c r="DLX4630" s="298"/>
      <c r="DLY4630" s="298"/>
      <c r="DLZ4630" s="298"/>
      <c r="DMA4630" s="298"/>
      <c r="DMB4630" s="298"/>
      <c r="DMC4630" s="298"/>
      <c r="DMD4630" s="298"/>
      <c r="DME4630" s="298"/>
      <c r="DMF4630" s="298"/>
      <c r="DMG4630" s="298"/>
      <c r="DMH4630" s="298"/>
      <c r="DMI4630" s="298"/>
      <c r="DMJ4630" s="298"/>
      <c r="DMK4630" s="298"/>
      <c r="DML4630" s="298"/>
      <c r="DMM4630" s="298"/>
      <c r="DMN4630" s="298"/>
      <c r="DMO4630" s="298"/>
      <c r="DMP4630" s="298"/>
      <c r="DMQ4630" s="298"/>
      <c r="DMR4630" s="298"/>
      <c r="DMS4630" s="298"/>
      <c r="DMT4630" s="298"/>
      <c r="DMU4630" s="298"/>
      <c r="DMV4630" s="298"/>
      <c r="DMW4630" s="298"/>
      <c r="DMX4630" s="298"/>
      <c r="DMY4630" s="298"/>
      <c r="DMZ4630" s="298"/>
      <c r="DNA4630" s="298"/>
      <c r="DNB4630" s="298"/>
      <c r="DNC4630" s="298"/>
      <c r="DND4630" s="298"/>
      <c r="DNE4630" s="298"/>
      <c r="DNF4630" s="298"/>
      <c r="DNG4630" s="298"/>
      <c r="DNH4630" s="298"/>
      <c r="DNI4630" s="298"/>
      <c r="DNJ4630" s="298"/>
      <c r="DNK4630" s="298"/>
      <c r="DNL4630" s="298"/>
      <c r="DNM4630" s="298"/>
      <c r="DNN4630" s="298"/>
      <c r="DNO4630" s="298"/>
      <c r="DNP4630" s="298"/>
      <c r="DNQ4630" s="298"/>
      <c r="DNR4630" s="298"/>
      <c r="DNS4630" s="298"/>
      <c r="DNT4630" s="298"/>
      <c r="DNU4630" s="298"/>
      <c r="DNV4630" s="298"/>
      <c r="DNW4630" s="298"/>
      <c r="DNX4630" s="298"/>
      <c r="DNY4630" s="298"/>
      <c r="DNZ4630" s="298"/>
      <c r="DOA4630" s="298"/>
      <c r="DOB4630" s="298"/>
      <c r="DOC4630" s="298"/>
      <c r="DOD4630" s="298"/>
      <c r="DOE4630" s="298"/>
      <c r="DOF4630" s="298"/>
      <c r="DOG4630" s="298"/>
      <c r="DOH4630" s="298"/>
      <c r="DOI4630" s="298"/>
      <c r="DOJ4630" s="298"/>
      <c r="DOK4630" s="298"/>
      <c r="DOL4630" s="298"/>
      <c r="DOM4630" s="298"/>
      <c r="DON4630" s="298"/>
      <c r="DOO4630" s="298"/>
      <c r="DOP4630" s="298"/>
      <c r="DOQ4630" s="298"/>
      <c r="DOR4630" s="298"/>
      <c r="DOS4630" s="298"/>
      <c r="DOT4630" s="298"/>
      <c r="DOU4630" s="298"/>
      <c r="DOV4630" s="298"/>
      <c r="DOW4630" s="298"/>
      <c r="DOX4630" s="298"/>
      <c r="DOY4630" s="298"/>
      <c r="DOZ4630" s="298"/>
      <c r="DPA4630" s="298"/>
      <c r="DPB4630" s="298"/>
      <c r="DPC4630" s="298"/>
      <c r="DPD4630" s="298"/>
      <c r="DPE4630" s="298"/>
      <c r="DPF4630" s="298"/>
      <c r="DPG4630" s="298"/>
      <c r="DPH4630" s="298"/>
      <c r="DPI4630" s="298"/>
      <c r="DPJ4630" s="298"/>
      <c r="DPK4630" s="298"/>
      <c r="DPL4630" s="298"/>
      <c r="DPM4630" s="298"/>
      <c r="DPN4630" s="298"/>
      <c r="DPO4630" s="298"/>
      <c r="DPP4630" s="298"/>
      <c r="DPQ4630" s="298"/>
      <c r="DPR4630" s="298"/>
      <c r="DPS4630" s="298"/>
      <c r="DPT4630" s="298"/>
      <c r="DPU4630" s="298"/>
      <c r="DPV4630" s="298"/>
      <c r="DPW4630" s="298"/>
      <c r="DPX4630" s="298"/>
      <c r="DPY4630" s="298"/>
      <c r="DPZ4630" s="298"/>
      <c r="DQA4630" s="298"/>
      <c r="DQB4630" s="298"/>
      <c r="DQC4630" s="298"/>
      <c r="DQD4630" s="298"/>
      <c r="DQE4630" s="298"/>
      <c r="DQF4630" s="298"/>
      <c r="DQG4630" s="298"/>
      <c r="DQH4630" s="298"/>
      <c r="DQI4630" s="298"/>
      <c r="DQJ4630" s="298"/>
      <c r="DQK4630" s="298"/>
      <c r="DQL4630" s="298"/>
      <c r="DQM4630" s="298"/>
      <c r="DQN4630" s="298"/>
      <c r="DQO4630" s="298"/>
      <c r="DQP4630" s="298"/>
      <c r="DQQ4630" s="298"/>
      <c r="DQR4630" s="298"/>
      <c r="DQS4630" s="298"/>
      <c r="DQT4630" s="298"/>
      <c r="DQU4630" s="298"/>
      <c r="DQV4630" s="298"/>
      <c r="DQW4630" s="298"/>
      <c r="DQX4630" s="298"/>
      <c r="DQY4630" s="298"/>
      <c r="DQZ4630" s="298"/>
      <c r="DRA4630" s="298"/>
      <c r="DRB4630" s="298"/>
      <c r="DRC4630" s="298"/>
      <c r="DRD4630" s="298"/>
      <c r="DRE4630" s="298"/>
      <c r="DRF4630" s="298"/>
      <c r="DRG4630" s="298"/>
      <c r="DRH4630" s="298"/>
      <c r="DRI4630" s="298"/>
      <c r="DRJ4630" s="298"/>
      <c r="DRK4630" s="298"/>
      <c r="DRL4630" s="298"/>
      <c r="DRM4630" s="298"/>
      <c r="DRN4630" s="298"/>
      <c r="DRO4630" s="298"/>
      <c r="DRP4630" s="298"/>
      <c r="DRQ4630" s="298"/>
      <c r="DRR4630" s="298"/>
      <c r="DRS4630" s="298"/>
      <c r="DRT4630" s="298"/>
      <c r="DRU4630" s="298"/>
      <c r="DRV4630" s="298"/>
      <c r="DRW4630" s="298"/>
      <c r="DRX4630" s="298"/>
      <c r="DRY4630" s="298"/>
      <c r="DRZ4630" s="298"/>
      <c r="DSA4630" s="298"/>
      <c r="DSB4630" s="298"/>
      <c r="DSC4630" s="298"/>
      <c r="DSD4630" s="298"/>
      <c r="DSE4630" s="298"/>
      <c r="DSF4630" s="298"/>
      <c r="DSG4630" s="298"/>
      <c r="DSH4630" s="298"/>
      <c r="DSI4630" s="298"/>
      <c r="DSJ4630" s="298"/>
      <c r="DSK4630" s="298"/>
      <c r="DSL4630" s="298"/>
      <c r="DSM4630" s="298"/>
      <c r="DSN4630" s="298"/>
      <c r="DSO4630" s="298"/>
      <c r="DSP4630" s="298"/>
      <c r="DSQ4630" s="298"/>
      <c r="DSR4630" s="298"/>
      <c r="DSS4630" s="298"/>
      <c r="DST4630" s="298"/>
      <c r="DSU4630" s="298"/>
      <c r="DSV4630" s="298"/>
      <c r="DSW4630" s="298"/>
      <c r="DSX4630" s="298"/>
      <c r="DSY4630" s="298"/>
      <c r="DSZ4630" s="298"/>
      <c r="DTA4630" s="298"/>
      <c r="DTB4630" s="298"/>
      <c r="DTC4630" s="298"/>
      <c r="DTD4630" s="298"/>
      <c r="DTE4630" s="298"/>
      <c r="DTF4630" s="298"/>
      <c r="DTG4630" s="298"/>
      <c r="DTH4630" s="298"/>
      <c r="DTI4630" s="298"/>
      <c r="DTJ4630" s="298"/>
      <c r="DTK4630" s="298"/>
      <c r="DTL4630" s="298"/>
      <c r="DTM4630" s="298"/>
      <c r="DTN4630" s="298"/>
      <c r="DTO4630" s="298"/>
      <c r="DTP4630" s="298"/>
      <c r="DTQ4630" s="298"/>
      <c r="DTR4630" s="298"/>
      <c r="DTS4630" s="298"/>
      <c r="DTT4630" s="298"/>
      <c r="DTU4630" s="298"/>
      <c r="DTV4630" s="298"/>
      <c r="DTW4630" s="298"/>
      <c r="DTX4630" s="298"/>
      <c r="DTY4630" s="298"/>
      <c r="DTZ4630" s="298"/>
      <c r="DUA4630" s="298"/>
      <c r="DUB4630" s="298"/>
      <c r="DUC4630" s="298"/>
      <c r="DUD4630" s="298"/>
      <c r="DUE4630" s="298"/>
      <c r="DUF4630" s="298"/>
      <c r="DUG4630" s="298"/>
      <c r="DUH4630" s="298"/>
      <c r="DUI4630" s="298"/>
      <c r="DUJ4630" s="298"/>
      <c r="DUK4630" s="298"/>
      <c r="DUL4630" s="298"/>
      <c r="DUM4630" s="298"/>
      <c r="DUN4630" s="298"/>
      <c r="DUO4630" s="298"/>
      <c r="DUP4630" s="298"/>
      <c r="DUQ4630" s="298"/>
      <c r="DUR4630" s="298"/>
      <c r="DUS4630" s="298"/>
      <c r="DUT4630" s="298"/>
      <c r="DUU4630" s="298"/>
      <c r="DUV4630" s="298"/>
      <c r="DUW4630" s="298"/>
      <c r="DUX4630" s="298"/>
      <c r="DUY4630" s="298"/>
      <c r="DUZ4630" s="298"/>
      <c r="DVA4630" s="298"/>
      <c r="DVB4630" s="298"/>
      <c r="DVC4630" s="298"/>
      <c r="DVD4630" s="298"/>
      <c r="DVE4630" s="298"/>
      <c r="DVF4630" s="298"/>
      <c r="DVG4630" s="298"/>
      <c r="DVH4630" s="298"/>
      <c r="DVI4630" s="298"/>
      <c r="DVJ4630" s="298"/>
      <c r="DVK4630" s="298"/>
      <c r="DVL4630" s="298"/>
      <c r="DVM4630" s="298"/>
      <c r="DVN4630" s="298"/>
      <c r="DVO4630" s="298"/>
      <c r="DVP4630" s="298"/>
      <c r="DVQ4630" s="298"/>
      <c r="DVR4630" s="298"/>
      <c r="DVS4630" s="298"/>
      <c r="DVT4630" s="298"/>
      <c r="DVU4630" s="298"/>
      <c r="DVV4630" s="298"/>
      <c r="DVW4630" s="298"/>
      <c r="DVX4630" s="298"/>
      <c r="DVY4630" s="298"/>
      <c r="DVZ4630" s="298"/>
      <c r="DWA4630" s="298"/>
      <c r="DWB4630" s="298"/>
      <c r="DWC4630" s="298"/>
      <c r="DWD4630" s="298"/>
      <c r="DWE4630" s="298"/>
      <c r="DWF4630" s="298"/>
      <c r="DWG4630" s="298"/>
      <c r="DWH4630" s="298"/>
      <c r="DWI4630" s="298"/>
      <c r="DWJ4630" s="298"/>
      <c r="DWK4630" s="298"/>
      <c r="DWL4630" s="298"/>
      <c r="DWM4630" s="298"/>
      <c r="DWN4630" s="298"/>
      <c r="DWO4630" s="298"/>
      <c r="DWP4630" s="298"/>
      <c r="DWQ4630" s="298"/>
      <c r="DWR4630" s="298"/>
      <c r="DWS4630" s="298"/>
      <c r="DWT4630" s="298"/>
      <c r="DWU4630" s="298"/>
      <c r="DWV4630" s="298"/>
      <c r="DWW4630" s="298"/>
      <c r="DWX4630" s="298"/>
      <c r="DWY4630" s="298"/>
      <c r="DWZ4630" s="298"/>
      <c r="DXA4630" s="298"/>
      <c r="DXB4630" s="298"/>
      <c r="DXC4630" s="298"/>
      <c r="DXD4630" s="298"/>
      <c r="DXE4630" s="298"/>
      <c r="DXF4630" s="298"/>
      <c r="DXG4630" s="298"/>
      <c r="DXH4630" s="298"/>
      <c r="DXI4630" s="298"/>
      <c r="DXJ4630" s="298"/>
      <c r="DXK4630" s="298"/>
      <c r="DXL4630" s="298"/>
      <c r="DXM4630" s="298"/>
      <c r="DXN4630" s="298"/>
      <c r="DXO4630" s="298"/>
      <c r="DXP4630" s="298"/>
      <c r="DXQ4630" s="298"/>
      <c r="DXR4630" s="298"/>
      <c r="DXS4630" s="298"/>
      <c r="DXT4630" s="298"/>
      <c r="DXU4630" s="298"/>
      <c r="DXV4630" s="298"/>
      <c r="DXW4630" s="298"/>
      <c r="DXX4630" s="298"/>
      <c r="DXY4630" s="298"/>
      <c r="DXZ4630" s="298"/>
      <c r="DYA4630" s="298"/>
      <c r="DYB4630" s="298"/>
      <c r="DYC4630" s="298"/>
      <c r="DYD4630" s="298"/>
      <c r="DYE4630" s="298"/>
      <c r="DYF4630" s="298"/>
      <c r="DYG4630" s="298"/>
      <c r="DYH4630" s="298"/>
      <c r="DYI4630" s="298"/>
      <c r="DYJ4630" s="298"/>
      <c r="DYK4630" s="298"/>
      <c r="DYL4630" s="298"/>
      <c r="DYM4630" s="298"/>
      <c r="DYN4630" s="298"/>
      <c r="DYO4630" s="298"/>
      <c r="DYP4630" s="298"/>
      <c r="DYQ4630" s="298"/>
      <c r="DYR4630" s="298"/>
      <c r="DYS4630" s="298"/>
      <c r="DYT4630" s="298"/>
      <c r="DYU4630" s="298"/>
      <c r="DYV4630" s="298"/>
      <c r="DYW4630" s="298"/>
      <c r="DYX4630" s="298"/>
      <c r="DYY4630" s="298"/>
      <c r="DYZ4630" s="298"/>
      <c r="DZA4630" s="298"/>
      <c r="DZB4630" s="298"/>
      <c r="DZC4630" s="298"/>
      <c r="DZD4630" s="298"/>
      <c r="DZE4630" s="298"/>
      <c r="DZF4630" s="298"/>
      <c r="DZG4630" s="298"/>
      <c r="DZH4630" s="298"/>
      <c r="DZI4630" s="298"/>
      <c r="DZJ4630" s="298"/>
      <c r="DZK4630" s="298"/>
      <c r="DZL4630" s="298"/>
      <c r="DZM4630" s="298"/>
      <c r="DZN4630" s="298"/>
      <c r="DZO4630" s="298"/>
      <c r="DZP4630" s="298"/>
      <c r="DZQ4630" s="298"/>
      <c r="DZR4630" s="298"/>
      <c r="DZS4630" s="298"/>
      <c r="DZT4630" s="298"/>
      <c r="DZU4630" s="298"/>
      <c r="DZV4630" s="298"/>
      <c r="DZW4630" s="298"/>
      <c r="DZX4630" s="298"/>
      <c r="DZY4630" s="298"/>
      <c r="DZZ4630" s="298"/>
      <c r="EAA4630" s="298"/>
      <c r="EAB4630" s="298"/>
      <c r="EAC4630" s="298"/>
      <c r="EAD4630" s="298"/>
      <c r="EAE4630" s="298"/>
      <c r="EAF4630" s="298"/>
      <c r="EAG4630" s="298"/>
      <c r="EAH4630" s="298"/>
      <c r="EAI4630" s="298"/>
      <c r="EAJ4630" s="298"/>
      <c r="EAK4630" s="298"/>
      <c r="EAL4630" s="298"/>
      <c r="EAM4630" s="298"/>
      <c r="EAN4630" s="298"/>
      <c r="EAO4630" s="298"/>
      <c r="EAP4630" s="298"/>
      <c r="EAQ4630" s="298"/>
      <c r="EAR4630" s="298"/>
      <c r="EAS4630" s="298"/>
      <c r="EAT4630" s="298"/>
      <c r="EAU4630" s="298"/>
      <c r="EAV4630" s="298"/>
      <c r="EAW4630" s="298"/>
      <c r="EAX4630" s="298"/>
      <c r="EAY4630" s="298"/>
      <c r="EAZ4630" s="298"/>
      <c r="EBA4630" s="298"/>
      <c r="EBB4630" s="298"/>
      <c r="EBC4630" s="298"/>
      <c r="EBD4630" s="298"/>
      <c r="EBE4630" s="298"/>
      <c r="EBF4630" s="298"/>
      <c r="EBG4630" s="298"/>
      <c r="EBH4630" s="298"/>
      <c r="EBI4630" s="298"/>
      <c r="EBJ4630" s="298"/>
      <c r="EBK4630" s="298"/>
      <c r="EBL4630" s="298"/>
      <c r="EBM4630" s="298"/>
      <c r="EBN4630" s="298"/>
      <c r="EBO4630" s="298"/>
      <c r="EBP4630" s="298"/>
      <c r="EBQ4630" s="298"/>
      <c r="EBR4630" s="298"/>
      <c r="EBS4630" s="298"/>
      <c r="EBT4630" s="298"/>
      <c r="EBU4630" s="298"/>
      <c r="EBV4630" s="298"/>
      <c r="EBW4630" s="298"/>
      <c r="EBX4630" s="298"/>
      <c r="EBY4630" s="298"/>
      <c r="EBZ4630" s="298"/>
      <c r="ECA4630" s="298"/>
      <c r="ECB4630" s="298"/>
      <c r="ECC4630" s="298"/>
      <c r="ECD4630" s="298"/>
      <c r="ECE4630" s="298"/>
      <c r="ECF4630" s="298"/>
      <c r="ECG4630" s="298"/>
      <c r="ECH4630" s="298"/>
      <c r="ECI4630" s="298"/>
      <c r="ECJ4630" s="298"/>
      <c r="ECK4630" s="298"/>
      <c r="ECL4630" s="298"/>
      <c r="ECM4630" s="298"/>
      <c r="ECN4630" s="298"/>
      <c r="ECO4630" s="298"/>
      <c r="ECP4630" s="298"/>
      <c r="ECQ4630" s="298"/>
      <c r="ECR4630" s="298"/>
      <c r="ECS4630" s="298"/>
      <c r="ECT4630" s="298"/>
      <c r="ECU4630" s="298"/>
      <c r="ECV4630" s="298"/>
      <c r="ECW4630" s="298"/>
      <c r="ECX4630" s="298"/>
      <c r="ECY4630" s="298"/>
      <c r="ECZ4630" s="298"/>
      <c r="EDA4630" s="298"/>
      <c r="EDB4630" s="298"/>
      <c r="EDC4630" s="298"/>
      <c r="EDD4630" s="298"/>
      <c r="EDE4630" s="298"/>
      <c r="EDF4630" s="298"/>
      <c r="EDG4630" s="298"/>
      <c r="EDH4630" s="298"/>
      <c r="EDI4630" s="298"/>
      <c r="EDJ4630" s="298"/>
      <c r="EDK4630" s="298"/>
      <c r="EDL4630" s="298"/>
      <c r="EDM4630" s="298"/>
      <c r="EDN4630" s="298"/>
      <c r="EDO4630" s="298"/>
      <c r="EDP4630" s="298"/>
      <c r="EDQ4630" s="298"/>
      <c r="EDR4630" s="298"/>
      <c r="EDS4630" s="298"/>
      <c r="EDT4630" s="298"/>
      <c r="EDU4630" s="298"/>
      <c r="EDV4630" s="298"/>
      <c r="EDW4630" s="298"/>
      <c r="EDX4630" s="298"/>
      <c r="EDY4630" s="298"/>
      <c r="EDZ4630" s="298"/>
      <c r="EEA4630" s="298"/>
      <c r="EEB4630" s="298"/>
      <c r="EEC4630" s="298"/>
      <c r="EED4630" s="298"/>
      <c r="EEE4630" s="298"/>
      <c r="EEF4630" s="298"/>
      <c r="EEG4630" s="298"/>
      <c r="EEH4630" s="298"/>
      <c r="EEI4630" s="298"/>
      <c r="EEJ4630" s="298"/>
      <c r="EEK4630" s="298"/>
      <c r="EEL4630" s="298"/>
      <c r="EEM4630" s="298"/>
      <c r="EEN4630" s="298"/>
      <c r="EEO4630" s="298"/>
      <c r="EEP4630" s="298"/>
      <c r="EEQ4630" s="298"/>
      <c r="EER4630" s="298"/>
      <c r="EES4630" s="298"/>
      <c r="EET4630" s="298"/>
      <c r="EEU4630" s="298"/>
      <c r="EEV4630" s="298"/>
      <c r="EEW4630" s="298"/>
      <c r="EEX4630" s="298"/>
      <c r="EEY4630" s="298"/>
      <c r="EEZ4630" s="298"/>
      <c r="EFA4630" s="298"/>
      <c r="EFB4630" s="298"/>
      <c r="EFC4630" s="298"/>
      <c r="EFD4630" s="298"/>
      <c r="EFE4630" s="298"/>
      <c r="EFF4630" s="298"/>
      <c r="EFG4630" s="298"/>
      <c r="EFH4630" s="298"/>
      <c r="EFI4630" s="298"/>
      <c r="EFJ4630" s="298"/>
      <c r="EFK4630" s="298"/>
      <c r="EFL4630" s="298"/>
      <c r="EFM4630" s="298"/>
      <c r="EFN4630" s="298"/>
      <c r="EFO4630" s="298"/>
      <c r="EFP4630" s="298"/>
      <c r="EFQ4630" s="298"/>
      <c r="EFR4630" s="298"/>
      <c r="EFS4630" s="298"/>
      <c r="EFT4630" s="298"/>
      <c r="EFU4630" s="298"/>
      <c r="EFV4630" s="298"/>
      <c r="EFW4630" s="298"/>
      <c r="EFX4630" s="298"/>
      <c r="EFY4630" s="298"/>
      <c r="EFZ4630" s="298"/>
      <c r="EGA4630" s="298"/>
      <c r="EGB4630" s="298"/>
      <c r="EGC4630" s="298"/>
      <c r="EGD4630" s="298"/>
      <c r="EGE4630" s="298"/>
      <c r="EGF4630" s="298"/>
      <c r="EGG4630" s="298"/>
      <c r="EGH4630" s="298"/>
      <c r="EGI4630" s="298"/>
      <c r="EGJ4630" s="298"/>
      <c r="EGK4630" s="298"/>
      <c r="EGL4630" s="298"/>
      <c r="EGM4630" s="298"/>
      <c r="EGN4630" s="298"/>
      <c r="EGO4630" s="298"/>
      <c r="EGP4630" s="298"/>
      <c r="EGQ4630" s="298"/>
      <c r="EGR4630" s="298"/>
      <c r="EGS4630" s="298"/>
      <c r="EGT4630" s="298"/>
      <c r="EGU4630" s="298"/>
      <c r="EGV4630" s="298"/>
      <c r="EGW4630" s="298"/>
      <c r="EGX4630" s="298"/>
      <c r="EGY4630" s="298"/>
      <c r="EGZ4630" s="298"/>
      <c r="EHA4630" s="298"/>
      <c r="EHB4630" s="298"/>
      <c r="EHC4630" s="298"/>
      <c r="EHD4630" s="298"/>
      <c r="EHE4630" s="298"/>
      <c r="EHF4630" s="298"/>
      <c r="EHG4630" s="298"/>
      <c r="EHH4630" s="298"/>
      <c r="EHI4630" s="298"/>
      <c r="EHJ4630" s="298"/>
      <c r="EHK4630" s="298"/>
      <c r="EHL4630" s="298"/>
      <c r="EHM4630" s="298"/>
      <c r="EHN4630" s="298"/>
      <c r="EHO4630" s="298"/>
      <c r="EHP4630" s="298"/>
      <c r="EHQ4630" s="298"/>
      <c r="EHR4630" s="298"/>
      <c r="EHS4630" s="298"/>
      <c r="EHT4630" s="298"/>
      <c r="EHU4630" s="298"/>
      <c r="EHV4630" s="298"/>
      <c r="EHW4630" s="298"/>
      <c r="EHX4630" s="298"/>
      <c r="EHY4630" s="298"/>
      <c r="EHZ4630" s="298"/>
      <c r="EIA4630" s="298"/>
      <c r="EIB4630" s="298"/>
      <c r="EIC4630" s="298"/>
      <c r="EID4630" s="298"/>
      <c r="EIE4630" s="298"/>
      <c r="EIF4630" s="298"/>
      <c r="EIG4630" s="298"/>
      <c r="EIH4630" s="298"/>
      <c r="EII4630" s="298"/>
      <c r="EIJ4630" s="298"/>
      <c r="EIK4630" s="298"/>
      <c r="EIL4630" s="298"/>
      <c r="EIM4630" s="298"/>
      <c r="EIN4630" s="298"/>
      <c r="EIO4630" s="298"/>
      <c r="EIP4630" s="298"/>
      <c r="EIQ4630" s="298"/>
      <c r="EIR4630" s="298"/>
      <c r="EIS4630" s="298"/>
      <c r="EIT4630" s="298"/>
      <c r="EIU4630" s="298"/>
      <c r="EIV4630" s="298"/>
      <c r="EIW4630" s="298"/>
      <c r="EIX4630" s="298"/>
      <c r="EIY4630" s="298"/>
      <c r="EIZ4630" s="298"/>
      <c r="EJA4630" s="298"/>
      <c r="EJB4630" s="298"/>
      <c r="EJC4630" s="298"/>
      <c r="EJD4630" s="298"/>
      <c r="EJE4630" s="298"/>
      <c r="EJF4630" s="298"/>
      <c r="EJG4630" s="298"/>
      <c r="EJH4630" s="298"/>
      <c r="EJI4630" s="298"/>
      <c r="EJJ4630" s="298"/>
      <c r="EJK4630" s="298"/>
      <c r="EJL4630" s="298"/>
      <c r="EJM4630" s="298"/>
      <c r="EJN4630" s="298"/>
      <c r="EJO4630" s="298"/>
      <c r="EJP4630" s="298"/>
      <c r="EJQ4630" s="298"/>
      <c r="EJR4630" s="298"/>
      <c r="EJS4630" s="298"/>
      <c r="EJT4630" s="298"/>
      <c r="EJU4630" s="298"/>
      <c r="EJV4630" s="298"/>
      <c r="EJW4630" s="298"/>
      <c r="EJX4630" s="298"/>
      <c r="EJY4630" s="298"/>
      <c r="EJZ4630" s="298"/>
      <c r="EKA4630" s="298"/>
      <c r="EKB4630" s="298"/>
      <c r="EKC4630" s="298"/>
      <c r="EKD4630" s="298"/>
      <c r="EKE4630" s="298"/>
      <c r="EKF4630" s="298"/>
      <c r="EKG4630" s="298"/>
      <c r="EKH4630" s="298"/>
      <c r="EKI4630" s="298"/>
      <c r="EKJ4630" s="298"/>
      <c r="EKK4630" s="298"/>
      <c r="EKL4630" s="298"/>
      <c r="EKM4630" s="298"/>
      <c r="EKN4630" s="298"/>
      <c r="EKO4630" s="298"/>
      <c r="EKP4630" s="298"/>
      <c r="EKQ4630" s="298"/>
      <c r="EKR4630" s="298"/>
      <c r="EKS4630" s="298"/>
      <c r="EKT4630" s="298"/>
      <c r="EKU4630" s="298"/>
      <c r="EKV4630" s="298"/>
      <c r="EKW4630" s="298"/>
      <c r="EKX4630" s="298"/>
      <c r="EKY4630" s="298"/>
      <c r="EKZ4630" s="298"/>
      <c r="ELA4630" s="298"/>
      <c r="ELB4630" s="298"/>
      <c r="ELC4630" s="298"/>
      <c r="ELD4630" s="298"/>
      <c r="ELE4630" s="298"/>
      <c r="ELF4630" s="298"/>
      <c r="ELG4630" s="298"/>
      <c r="ELH4630" s="298"/>
      <c r="ELI4630" s="298"/>
      <c r="ELJ4630" s="298"/>
      <c r="ELK4630" s="298"/>
      <c r="ELL4630" s="298"/>
      <c r="ELM4630" s="298"/>
      <c r="ELN4630" s="298"/>
      <c r="ELO4630" s="298"/>
      <c r="ELP4630" s="298"/>
      <c r="ELQ4630" s="298"/>
      <c r="ELR4630" s="298"/>
      <c r="ELS4630" s="298"/>
      <c r="ELT4630" s="298"/>
      <c r="ELU4630" s="298"/>
      <c r="ELV4630" s="298"/>
      <c r="ELW4630" s="298"/>
      <c r="ELX4630" s="298"/>
      <c r="ELY4630" s="298"/>
      <c r="ELZ4630" s="298"/>
      <c r="EMA4630" s="298"/>
      <c r="EMB4630" s="298"/>
      <c r="EMC4630" s="298"/>
      <c r="EMD4630" s="298"/>
      <c r="EME4630" s="298"/>
      <c r="EMF4630" s="298"/>
      <c r="EMG4630" s="298"/>
      <c r="EMH4630" s="298"/>
      <c r="EMI4630" s="298"/>
      <c r="EMJ4630" s="298"/>
      <c r="EMK4630" s="298"/>
      <c r="EML4630" s="298"/>
      <c r="EMM4630" s="298"/>
      <c r="EMN4630" s="298"/>
      <c r="EMO4630" s="298"/>
      <c r="EMP4630" s="298"/>
      <c r="EMQ4630" s="298"/>
      <c r="EMR4630" s="298"/>
      <c r="EMS4630" s="298"/>
      <c r="EMT4630" s="298"/>
      <c r="EMU4630" s="298"/>
      <c r="EMV4630" s="298"/>
      <c r="EMW4630" s="298"/>
      <c r="EMX4630" s="298"/>
      <c r="EMY4630" s="298"/>
      <c r="EMZ4630" s="298"/>
      <c r="ENA4630" s="298"/>
      <c r="ENB4630" s="298"/>
      <c r="ENC4630" s="298"/>
      <c r="END4630" s="298"/>
      <c r="ENE4630" s="298"/>
      <c r="ENF4630" s="298"/>
      <c r="ENG4630" s="298"/>
      <c r="ENH4630" s="298"/>
      <c r="ENI4630" s="298"/>
      <c r="ENJ4630" s="298"/>
      <c r="ENK4630" s="298"/>
      <c r="ENL4630" s="298"/>
      <c r="ENM4630" s="298"/>
      <c r="ENN4630" s="298"/>
      <c r="ENO4630" s="298"/>
      <c r="ENP4630" s="298"/>
      <c r="ENQ4630" s="298"/>
      <c r="ENR4630" s="298"/>
      <c r="ENS4630" s="298"/>
      <c r="ENT4630" s="298"/>
      <c r="ENU4630" s="298"/>
      <c r="ENV4630" s="298"/>
      <c r="ENW4630" s="298"/>
      <c r="ENX4630" s="298"/>
      <c r="ENY4630" s="298"/>
      <c r="ENZ4630" s="298"/>
      <c r="EOA4630" s="298"/>
      <c r="EOB4630" s="298"/>
      <c r="EOC4630" s="298"/>
      <c r="EOD4630" s="298"/>
      <c r="EOE4630" s="298"/>
      <c r="EOF4630" s="298"/>
      <c r="EOG4630" s="298"/>
      <c r="EOH4630" s="298"/>
      <c r="EOI4630" s="298"/>
      <c r="EOJ4630" s="298"/>
      <c r="EOK4630" s="298"/>
      <c r="EOL4630" s="298"/>
      <c r="EOM4630" s="298"/>
      <c r="EON4630" s="298"/>
      <c r="EOO4630" s="298"/>
      <c r="EOP4630" s="298"/>
      <c r="EOQ4630" s="298"/>
      <c r="EOR4630" s="298"/>
      <c r="EOS4630" s="298"/>
      <c r="EOT4630" s="298"/>
      <c r="EOU4630" s="298"/>
      <c r="EOV4630" s="298"/>
      <c r="EOW4630" s="298"/>
      <c r="EOX4630" s="298"/>
      <c r="EOY4630" s="298"/>
      <c r="EOZ4630" s="298"/>
      <c r="EPA4630" s="298"/>
      <c r="EPB4630" s="298"/>
      <c r="EPC4630" s="298"/>
      <c r="EPD4630" s="298"/>
      <c r="EPE4630" s="298"/>
      <c r="EPF4630" s="298"/>
      <c r="EPG4630" s="298"/>
      <c r="EPH4630" s="298"/>
      <c r="EPI4630" s="298"/>
      <c r="EPJ4630" s="298"/>
      <c r="EPK4630" s="298"/>
      <c r="EPL4630" s="298"/>
      <c r="EPM4630" s="298"/>
      <c r="EPN4630" s="298"/>
      <c r="EPO4630" s="298"/>
      <c r="EPP4630" s="298"/>
      <c r="EPQ4630" s="298"/>
      <c r="EPR4630" s="298"/>
      <c r="EPS4630" s="298"/>
      <c r="EPT4630" s="298"/>
      <c r="EPU4630" s="298"/>
      <c r="EPV4630" s="298"/>
      <c r="EPW4630" s="298"/>
      <c r="EPX4630" s="298"/>
      <c r="EPY4630" s="298"/>
      <c r="EPZ4630" s="298"/>
      <c r="EQA4630" s="298"/>
      <c r="EQB4630" s="298"/>
      <c r="EQC4630" s="298"/>
      <c r="EQD4630" s="298"/>
      <c r="EQE4630" s="298"/>
      <c r="EQF4630" s="298"/>
      <c r="EQG4630" s="298"/>
      <c r="EQH4630" s="298"/>
      <c r="EQI4630" s="298"/>
      <c r="EQJ4630" s="298"/>
      <c r="EQK4630" s="298"/>
      <c r="EQL4630" s="298"/>
      <c r="EQM4630" s="298"/>
      <c r="EQN4630" s="298"/>
      <c r="EQO4630" s="298"/>
      <c r="EQP4630" s="298"/>
      <c r="EQQ4630" s="298"/>
      <c r="EQR4630" s="298"/>
      <c r="EQS4630" s="298"/>
      <c r="EQT4630" s="298"/>
      <c r="EQU4630" s="298"/>
      <c r="EQV4630" s="298"/>
      <c r="EQW4630" s="298"/>
      <c r="EQX4630" s="298"/>
      <c r="EQY4630" s="298"/>
      <c r="EQZ4630" s="298"/>
      <c r="ERA4630" s="298"/>
      <c r="ERB4630" s="298"/>
      <c r="ERC4630" s="298"/>
      <c r="ERD4630" s="298"/>
      <c r="ERE4630" s="298"/>
      <c r="ERF4630" s="298"/>
      <c r="ERG4630" s="298"/>
      <c r="ERH4630" s="298"/>
      <c r="ERI4630" s="298"/>
      <c r="ERJ4630" s="298"/>
      <c r="ERK4630" s="298"/>
      <c r="ERL4630" s="298"/>
      <c r="ERM4630" s="298"/>
      <c r="ERN4630" s="298"/>
      <c r="ERO4630" s="298"/>
      <c r="ERP4630" s="298"/>
      <c r="ERQ4630" s="298"/>
      <c r="ERR4630" s="298"/>
      <c r="ERS4630" s="298"/>
      <c r="ERT4630" s="298"/>
      <c r="ERU4630" s="298"/>
      <c r="ERV4630" s="298"/>
      <c r="ERW4630" s="298"/>
      <c r="ERX4630" s="298"/>
      <c r="ERY4630" s="298"/>
      <c r="ERZ4630" s="298"/>
      <c r="ESA4630" s="298"/>
      <c r="ESB4630" s="298"/>
      <c r="ESC4630" s="298"/>
      <c r="ESD4630" s="298"/>
      <c r="ESE4630" s="298"/>
      <c r="ESF4630" s="298"/>
      <c r="ESG4630" s="298"/>
      <c r="ESH4630" s="298"/>
      <c r="ESI4630" s="298"/>
      <c r="ESJ4630" s="298"/>
      <c r="ESK4630" s="298"/>
      <c r="ESL4630" s="298"/>
      <c r="ESM4630" s="298"/>
      <c r="ESN4630" s="298"/>
      <c r="ESO4630" s="298"/>
      <c r="ESP4630" s="298"/>
      <c r="ESQ4630" s="298"/>
      <c r="ESR4630" s="298"/>
      <c r="ESS4630" s="298"/>
      <c r="EST4630" s="298"/>
      <c r="ESU4630" s="298"/>
      <c r="ESV4630" s="298"/>
      <c r="ESW4630" s="298"/>
      <c r="ESX4630" s="298"/>
      <c r="ESY4630" s="298"/>
      <c r="ESZ4630" s="298"/>
      <c r="ETA4630" s="298"/>
      <c r="ETB4630" s="298"/>
      <c r="ETC4630" s="298"/>
      <c r="ETD4630" s="298"/>
      <c r="ETE4630" s="298"/>
      <c r="ETF4630" s="298"/>
      <c r="ETG4630" s="298"/>
      <c r="ETH4630" s="298"/>
      <c r="ETI4630" s="298"/>
      <c r="ETJ4630" s="298"/>
      <c r="ETK4630" s="298"/>
      <c r="ETL4630" s="298"/>
      <c r="ETM4630" s="298"/>
      <c r="ETN4630" s="298"/>
      <c r="ETO4630" s="298"/>
      <c r="ETP4630" s="298"/>
      <c r="ETQ4630" s="298"/>
      <c r="ETR4630" s="298"/>
      <c r="ETS4630" s="298"/>
      <c r="ETT4630" s="298"/>
      <c r="ETU4630" s="298"/>
      <c r="ETV4630" s="298"/>
      <c r="ETW4630" s="298"/>
      <c r="ETX4630" s="298"/>
      <c r="ETY4630" s="298"/>
      <c r="ETZ4630" s="298"/>
      <c r="EUA4630" s="298"/>
      <c r="EUB4630" s="298"/>
      <c r="EUC4630" s="298"/>
      <c r="EUD4630" s="298"/>
      <c r="EUE4630" s="298"/>
      <c r="EUF4630" s="298"/>
      <c r="EUG4630" s="298"/>
      <c r="EUH4630" s="298"/>
      <c r="EUI4630" s="298"/>
      <c r="EUJ4630" s="298"/>
      <c r="EUK4630" s="298"/>
      <c r="EUL4630" s="298"/>
      <c r="EUM4630" s="298"/>
      <c r="EUN4630" s="298"/>
      <c r="EUO4630" s="298"/>
      <c r="EUP4630" s="298"/>
      <c r="EUQ4630" s="298"/>
      <c r="EUR4630" s="298"/>
      <c r="EUS4630" s="298"/>
      <c r="EUT4630" s="298"/>
      <c r="EUU4630" s="298"/>
      <c r="EUV4630" s="298"/>
      <c r="EUW4630" s="298"/>
      <c r="EUX4630" s="298"/>
      <c r="EUY4630" s="298"/>
      <c r="EUZ4630" s="298"/>
      <c r="EVA4630" s="298"/>
      <c r="EVB4630" s="298"/>
      <c r="EVC4630" s="298"/>
      <c r="EVD4630" s="298"/>
      <c r="EVE4630" s="298"/>
      <c r="EVF4630" s="298"/>
      <c r="EVG4630" s="298"/>
      <c r="EVH4630" s="298"/>
      <c r="EVI4630" s="298"/>
      <c r="EVJ4630" s="298"/>
      <c r="EVK4630" s="298"/>
      <c r="EVL4630" s="298"/>
      <c r="EVM4630" s="298"/>
      <c r="EVN4630" s="298"/>
      <c r="EVO4630" s="298"/>
      <c r="EVP4630" s="298"/>
      <c r="EVQ4630" s="298"/>
      <c r="EVR4630" s="298"/>
      <c r="EVS4630" s="298"/>
      <c r="EVT4630" s="298"/>
      <c r="EVU4630" s="298"/>
      <c r="EVV4630" s="298"/>
      <c r="EVW4630" s="298"/>
      <c r="EVX4630" s="298"/>
      <c r="EVY4630" s="298"/>
      <c r="EVZ4630" s="298"/>
      <c r="EWA4630" s="298"/>
      <c r="EWB4630" s="298"/>
      <c r="EWC4630" s="298"/>
      <c r="EWD4630" s="298"/>
      <c r="EWE4630" s="298"/>
      <c r="EWF4630" s="298"/>
      <c r="EWG4630" s="298"/>
      <c r="EWH4630" s="298"/>
      <c r="EWI4630" s="298"/>
      <c r="EWJ4630" s="298"/>
      <c r="EWK4630" s="298"/>
      <c r="EWL4630" s="298"/>
      <c r="EWM4630" s="298"/>
      <c r="EWN4630" s="298"/>
      <c r="EWO4630" s="298"/>
      <c r="EWP4630" s="298"/>
      <c r="EWQ4630" s="298"/>
      <c r="EWR4630" s="298"/>
      <c r="EWS4630" s="298"/>
      <c r="EWT4630" s="298"/>
      <c r="EWU4630" s="298"/>
      <c r="EWV4630" s="298"/>
      <c r="EWW4630" s="298"/>
      <c r="EWX4630" s="298"/>
      <c r="EWY4630" s="298"/>
      <c r="EWZ4630" s="298"/>
      <c r="EXA4630" s="298"/>
      <c r="EXB4630" s="298"/>
      <c r="EXC4630" s="298"/>
      <c r="EXD4630" s="298"/>
      <c r="EXE4630" s="298"/>
      <c r="EXF4630" s="298"/>
      <c r="EXG4630" s="298"/>
      <c r="EXH4630" s="298"/>
      <c r="EXI4630" s="298"/>
      <c r="EXJ4630" s="298"/>
      <c r="EXK4630" s="298"/>
      <c r="EXL4630" s="298"/>
      <c r="EXM4630" s="298"/>
      <c r="EXN4630" s="298"/>
      <c r="EXO4630" s="298"/>
      <c r="EXP4630" s="298"/>
      <c r="EXQ4630" s="298"/>
      <c r="EXR4630" s="298"/>
      <c r="EXS4630" s="298"/>
      <c r="EXT4630" s="298"/>
      <c r="EXU4630" s="298"/>
      <c r="EXV4630" s="298"/>
      <c r="EXW4630" s="298"/>
      <c r="EXX4630" s="298"/>
      <c r="EXY4630" s="298"/>
      <c r="EXZ4630" s="298"/>
      <c r="EYA4630" s="298"/>
      <c r="EYB4630" s="298"/>
      <c r="EYC4630" s="298"/>
      <c r="EYD4630" s="298"/>
      <c r="EYE4630" s="298"/>
      <c r="EYF4630" s="298"/>
      <c r="EYG4630" s="298"/>
      <c r="EYH4630" s="298"/>
      <c r="EYI4630" s="298"/>
      <c r="EYJ4630" s="298"/>
      <c r="EYK4630" s="298"/>
      <c r="EYL4630" s="298"/>
      <c r="EYM4630" s="298"/>
      <c r="EYN4630" s="298"/>
      <c r="EYO4630" s="298"/>
      <c r="EYP4630" s="298"/>
      <c r="EYQ4630" s="298"/>
      <c r="EYR4630" s="298"/>
      <c r="EYS4630" s="298"/>
      <c r="EYT4630" s="298"/>
      <c r="EYU4630" s="298"/>
      <c r="EYV4630" s="298"/>
      <c r="EYW4630" s="298"/>
      <c r="EYX4630" s="298"/>
      <c r="EYY4630" s="298"/>
      <c r="EYZ4630" s="298"/>
      <c r="EZA4630" s="298"/>
      <c r="EZB4630" s="298"/>
      <c r="EZC4630" s="298"/>
      <c r="EZD4630" s="298"/>
      <c r="EZE4630" s="298"/>
      <c r="EZF4630" s="298"/>
      <c r="EZG4630" s="298"/>
      <c r="EZH4630" s="298"/>
      <c r="EZI4630" s="298"/>
      <c r="EZJ4630" s="298"/>
      <c r="EZK4630" s="298"/>
      <c r="EZL4630" s="298"/>
      <c r="EZM4630" s="298"/>
      <c r="EZN4630" s="298"/>
      <c r="EZO4630" s="298"/>
      <c r="EZP4630" s="298"/>
      <c r="EZQ4630" s="298"/>
      <c r="EZR4630" s="298"/>
      <c r="EZS4630" s="298"/>
      <c r="EZT4630" s="298"/>
      <c r="EZU4630" s="298"/>
      <c r="EZV4630" s="298"/>
      <c r="EZW4630" s="298"/>
      <c r="EZX4630" s="298"/>
      <c r="EZY4630" s="298"/>
      <c r="EZZ4630" s="298"/>
      <c r="FAA4630" s="298"/>
      <c r="FAB4630" s="298"/>
      <c r="FAC4630" s="298"/>
      <c r="FAD4630" s="298"/>
      <c r="FAE4630" s="298"/>
      <c r="FAF4630" s="298"/>
      <c r="FAG4630" s="298"/>
      <c r="FAH4630" s="298"/>
      <c r="FAI4630" s="298"/>
      <c r="FAJ4630" s="298"/>
      <c r="FAK4630" s="298"/>
      <c r="FAL4630" s="298"/>
      <c r="FAM4630" s="298"/>
      <c r="FAN4630" s="298"/>
      <c r="FAO4630" s="298"/>
      <c r="FAP4630" s="298"/>
      <c r="FAQ4630" s="298"/>
      <c r="FAR4630" s="298"/>
      <c r="FAS4630" s="298"/>
      <c r="FAT4630" s="298"/>
      <c r="FAU4630" s="298"/>
      <c r="FAV4630" s="298"/>
      <c r="FAW4630" s="298"/>
      <c r="FAX4630" s="298"/>
      <c r="FAY4630" s="298"/>
      <c r="FAZ4630" s="298"/>
      <c r="FBA4630" s="298"/>
      <c r="FBB4630" s="298"/>
      <c r="FBC4630" s="298"/>
      <c r="FBD4630" s="298"/>
      <c r="FBE4630" s="298"/>
      <c r="FBF4630" s="298"/>
      <c r="FBG4630" s="298"/>
      <c r="FBH4630" s="298"/>
      <c r="FBI4630" s="298"/>
      <c r="FBJ4630" s="298"/>
      <c r="FBK4630" s="298"/>
      <c r="FBL4630" s="298"/>
      <c r="FBM4630" s="298"/>
      <c r="FBN4630" s="298"/>
      <c r="FBO4630" s="298"/>
      <c r="FBP4630" s="298"/>
      <c r="FBQ4630" s="298"/>
      <c r="FBR4630" s="298"/>
      <c r="FBS4630" s="298"/>
      <c r="FBT4630" s="298"/>
      <c r="FBU4630" s="298"/>
      <c r="FBV4630" s="298"/>
      <c r="FBW4630" s="298"/>
      <c r="FBX4630" s="298"/>
      <c r="FBY4630" s="298"/>
      <c r="FBZ4630" s="298"/>
      <c r="FCA4630" s="298"/>
      <c r="FCB4630" s="298"/>
      <c r="FCC4630" s="298"/>
      <c r="FCD4630" s="298"/>
      <c r="FCE4630" s="298"/>
      <c r="FCF4630" s="298"/>
      <c r="FCG4630" s="298"/>
      <c r="FCH4630" s="298"/>
      <c r="FCI4630" s="298"/>
      <c r="FCJ4630" s="298"/>
      <c r="FCK4630" s="298"/>
      <c r="FCL4630" s="298"/>
      <c r="FCM4630" s="298"/>
      <c r="FCN4630" s="298"/>
      <c r="FCO4630" s="298"/>
      <c r="FCP4630" s="298"/>
      <c r="FCQ4630" s="298"/>
      <c r="FCR4630" s="298"/>
      <c r="FCS4630" s="298"/>
      <c r="FCT4630" s="298"/>
      <c r="FCU4630" s="298"/>
      <c r="FCV4630" s="298"/>
      <c r="FCW4630" s="298"/>
      <c r="FCX4630" s="298"/>
      <c r="FCY4630" s="298"/>
      <c r="FCZ4630" s="298"/>
      <c r="FDA4630" s="298"/>
      <c r="FDB4630" s="298"/>
      <c r="FDC4630" s="298"/>
      <c r="FDD4630" s="298"/>
      <c r="FDE4630" s="298"/>
      <c r="FDF4630" s="298"/>
      <c r="FDG4630" s="298"/>
      <c r="FDH4630" s="298"/>
      <c r="FDI4630" s="298"/>
      <c r="FDJ4630" s="298"/>
      <c r="FDK4630" s="298"/>
      <c r="FDL4630" s="298"/>
      <c r="FDM4630" s="298"/>
      <c r="FDN4630" s="298"/>
      <c r="FDO4630" s="298"/>
      <c r="FDP4630" s="298"/>
      <c r="FDQ4630" s="298"/>
      <c r="FDR4630" s="298"/>
      <c r="FDS4630" s="298"/>
      <c r="FDT4630" s="298"/>
      <c r="FDU4630" s="298"/>
      <c r="FDV4630" s="298"/>
      <c r="FDW4630" s="298"/>
      <c r="FDX4630" s="298"/>
      <c r="FDY4630" s="298"/>
      <c r="FDZ4630" s="298"/>
      <c r="FEA4630" s="298"/>
      <c r="FEB4630" s="298"/>
      <c r="FEC4630" s="298"/>
      <c r="FED4630" s="298"/>
      <c r="FEE4630" s="298"/>
      <c r="FEF4630" s="298"/>
      <c r="FEG4630" s="298"/>
      <c r="FEH4630" s="298"/>
      <c r="FEI4630" s="298"/>
      <c r="FEJ4630" s="298"/>
      <c r="FEK4630" s="298"/>
      <c r="FEL4630" s="298"/>
      <c r="FEM4630" s="298"/>
      <c r="FEN4630" s="298"/>
      <c r="FEO4630" s="298"/>
      <c r="FEP4630" s="298"/>
      <c r="FEQ4630" s="298"/>
      <c r="FER4630" s="298"/>
      <c r="FES4630" s="298"/>
      <c r="FET4630" s="298"/>
      <c r="FEU4630" s="298"/>
      <c r="FEV4630" s="298"/>
      <c r="FEW4630" s="298"/>
      <c r="FEX4630" s="298"/>
      <c r="FEY4630" s="298"/>
      <c r="FEZ4630" s="298"/>
      <c r="FFA4630" s="298"/>
      <c r="FFB4630" s="298"/>
      <c r="FFC4630" s="298"/>
      <c r="FFD4630" s="298"/>
      <c r="FFE4630" s="298"/>
      <c r="FFF4630" s="298"/>
      <c r="FFG4630" s="298"/>
      <c r="FFH4630" s="298"/>
      <c r="FFI4630" s="298"/>
      <c r="FFJ4630" s="298"/>
      <c r="FFK4630" s="298"/>
      <c r="FFL4630" s="298"/>
      <c r="FFM4630" s="298"/>
      <c r="FFN4630" s="298"/>
      <c r="FFO4630" s="298"/>
      <c r="FFP4630" s="298"/>
      <c r="FFQ4630" s="298"/>
      <c r="FFR4630" s="298"/>
      <c r="FFS4630" s="298"/>
      <c r="FFT4630" s="298"/>
      <c r="FFU4630" s="298"/>
      <c r="FFV4630" s="298"/>
      <c r="FFW4630" s="298"/>
      <c r="FFX4630" s="298"/>
      <c r="FFY4630" s="298"/>
      <c r="FFZ4630" s="298"/>
      <c r="FGA4630" s="298"/>
      <c r="FGB4630" s="298"/>
      <c r="FGC4630" s="298"/>
      <c r="FGD4630" s="298"/>
      <c r="FGE4630" s="298"/>
      <c r="FGF4630" s="298"/>
      <c r="FGG4630" s="298"/>
      <c r="FGH4630" s="298"/>
      <c r="FGI4630" s="298"/>
      <c r="FGJ4630" s="298"/>
      <c r="FGK4630" s="298"/>
      <c r="FGL4630" s="298"/>
      <c r="FGM4630" s="298"/>
      <c r="FGN4630" s="298"/>
      <c r="FGO4630" s="298"/>
      <c r="FGP4630" s="298"/>
      <c r="FGQ4630" s="298"/>
      <c r="FGR4630" s="298"/>
      <c r="FGS4630" s="298"/>
      <c r="FGT4630" s="298"/>
      <c r="FGU4630" s="298"/>
      <c r="FGV4630" s="298"/>
      <c r="FGW4630" s="298"/>
      <c r="FGX4630" s="298"/>
      <c r="FGY4630" s="298"/>
      <c r="FGZ4630" s="298"/>
      <c r="FHA4630" s="298"/>
      <c r="FHB4630" s="298"/>
      <c r="FHC4630" s="298"/>
      <c r="FHD4630" s="298"/>
      <c r="FHE4630" s="298"/>
      <c r="FHF4630" s="298"/>
      <c r="FHG4630" s="298"/>
      <c r="FHH4630" s="298"/>
      <c r="FHI4630" s="298"/>
      <c r="FHJ4630" s="298"/>
      <c r="FHK4630" s="298"/>
      <c r="FHL4630" s="298"/>
      <c r="FHM4630" s="298"/>
      <c r="FHN4630" s="298"/>
      <c r="FHO4630" s="298"/>
      <c r="FHP4630" s="298"/>
      <c r="FHQ4630" s="298"/>
      <c r="FHR4630" s="298"/>
      <c r="FHS4630" s="298"/>
      <c r="FHT4630" s="298"/>
      <c r="FHU4630" s="298"/>
      <c r="FHV4630" s="298"/>
      <c r="FHW4630" s="298"/>
      <c r="FHX4630" s="298"/>
      <c r="FHY4630" s="298"/>
      <c r="FHZ4630" s="298"/>
      <c r="FIA4630" s="298"/>
      <c r="FIB4630" s="298"/>
      <c r="FIC4630" s="298"/>
      <c r="FID4630" s="298"/>
      <c r="FIE4630" s="298"/>
      <c r="FIF4630" s="298"/>
      <c r="FIG4630" s="298"/>
      <c r="FIH4630" s="298"/>
      <c r="FII4630" s="298"/>
      <c r="FIJ4630" s="298"/>
      <c r="FIK4630" s="298"/>
      <c r="FIL4630" s="298"/>
      <c r="FIM4630" s="298"/>
      <c r="FIN4630" s="298"/>
      <c r="FIO4630" s="298"/>
      <c r="FIP4630" s="298"/>
      <c r="FIQ4630" s="298"/>
      <c r="FIR4630" s="298"/>
      <c r="FIS4630" s="298"/>
      <c r="FIT4630" s="298"/>
      <c r="FIU4630" s="298"/>
      <c r="FIV4630" s="298"/>
      <c r="FIW4630" s="298"/>
      <c r="FIX4630" s="298"/>
      <c r="FIY4630" s="298"/>
      <c r="FIZ4630" s="298"/>
      <c r="FJA4630" s="298"/>
      <c r="FJB4630" s="298"/>
      <c r="FJC4630" s="298"/>
      <c r="FJD4630" s="298"/>
      <c r="FJE4630" s="298"/>
      <c r="FJF4630" s="298"/>
      <c r="FJG4630" s="298"/>
      <c r="FJH4630" s="298"/>
      <c r="FJI4630" s="298"/>
      <c r="FJJ4630" s="298"/>
      <c r="FJK4630" s="298"/>
      <c r="FJL4630" s="298"/>
      <c r="FJM4630" s="298"/>
      <c r="FJN4630" s="298"/>
      <c r="FJO4630" s="298"/>
      <c r="FJP4630" s="298"/>
      <c r="FJQ4630" s="298"/>
      <c r="FJR4630" s="298"/>
      <c r="FJS4630" s="298"/>
      <c r="FJT4630" s="298"/>
      <c r="FJU4630" s="298"/>
      <c r="FJV4630" s="298"/>
      <c r="FJW4630" s="298"/>
      <c r="FJX4630" s="298"/>
      <c r="FJY4630" s="298"/>
      <c r="FJZ4630" s="298"/>
      <c r="FKA4630" s="298"/>
      <c r="FKB4630" s="298"/>
      <c r="FKC4630" s="298"/>
      <c r="FKD4630" s="298"/>
      <c r="FKE4630" s="298"/>
      <c r="FKF4630" s="298"/>
      <c r="FKG4630" s="298"/>
      <c r="FKH4630" s="298"/>
      <c r="FKI4630" s="298"/>
      <c r="FKJ4630" s="298"/>
      <c r="FKK4630" s="298"/>
      <c r="FKL4630" s="298"/>
      <c r="FKM4630" s="298"/>
      <c r="FKN4630" s="298"/>
      <c r="FKO4630" s="298"/>
      <c r="FKP4630" s="298"/>
      <c r="FKQ4630" s="298"/>
      <c r="FKR4630" s="298"/>
      <c r="FKS4630" s="298"/>
      <c r="FKT4630" s="298"/>
      <c r="FKU4630" s="298"/>
      <c r="FKV4630" s="298"/>
      <c r="FKW4630" s="298"/>
      <c r="FKX4630" s="298"/>
      <c r="FKY4630" s="298"/>
      <c r="FKZ4630" s="298"/>
      <c r="FLA4630" s="298"/>
      <c r="FLB4630" s="298"/>
      <c r="FLC4630" s="298"/>
      <c r="FLD4630" s="298"/>
      <c r="FLE4630" s="298"/>
      <c r="FLF4630" s="298"/>
      <c r="FLG4630" s="298"/>
      <c r="FLH4630" s="298"/>
      <c r="FLI4630" s="298"/>
      <c r="FLJ4630" s="298"/>
      <c r="FLK4630" s="298"/>
      <c r="FLL4630" s="298"/>
      <c r="FLM4630" s="298"/>
      <c r="FLN4630" s="298"/>
      <c r="FLO4630" s="298"/>
      <c r="FLP4630" s="298"/>
      <c r="FLQ4630" s="298"/>
      <c r="FLR4630" s="298"/>
      <c r="FLS4630" s="298"/>
      <c r="FLT4630" s="298"/>
      <c r="FLU4630" s="298"/>
      <c r="FLV4630" s="298"/>
      <c r="FLW4630" s="298"/>
      <c r="FLX4630" s="298"/>
      <c r="FLY4630" s="298"/>
      <c r="FLZ4630" s="298"/>
      <c r="FMA4630" s="298"/>
      <c r="FMB4630" s="298"/>
      <c r="FMC4630" s="298"/>
      <c r="FMD4630" s="298"/>
      <c r="FME4630" s="298"/>
      <c r="FMF4630" s="298"/>
      <c r="FMG4630" s="298"/>
      <c r="FMH4630" s="298"/>
      <c r="FMI4630" s="298"/>
      <c r="FMJ4630" s="298"/>
      <c r="FMK4630" s="298"/>
      <c r="FML4630" s="298"/>
      <c r="FMM4630" s="298"/>
      <c r="FMN4630" s="298"/>
      <c r="FMO4630" s="298"/>
      <c r="FMP4630" s="298"/>
      <c r="FMQ4630" s="298"/>
      <c r="FMR4630" s="298"/>
      <c r="FMS4630" s="298"/>
      <c r="FMT4630" s="298"/>
      <c r="FMU4630" s="298"/>
      <c r="FMV4630" s="298"/>
      <c r="FMW4630" s="298"/>
      <c r="FMX4630" s="298"/>
      <c r="FMY4630" s="298"/>
      <c r="FMZ4630" s="298"/>
      <c r="FNA4630" s="298"/>
      <c r="FNB4630" s="298"/>
      <c r="FNC4630" s="298"/>
      <c r="FND4630" s="298"/>
      <c r="FNE4630" s="298"/>
      <c r="FNF4630" s="298"/>
      <c r="FNG4630" s="298"/>
      <c r="FNH4630" s="298"/>
      <c r="FNI4630" s="298"/>
      <c r="FNJ4630" s="298"/>
      <c r="FNK4630" s="298"/>
      <c r="FNL4630" s="298"/>
      <c r="FNM4630" s="298"/>
      <c r="FNN4630" s="298"/>
      <c r="FNO4630" s="298"/>
      <c r="FNP4630" s="298"/>
      <c r="FNQ4630" s="298"/>
      <c r="FNR4630" s="298"/>
      <c r="FNS4630" s="298"/>
      <c r="FNT4630" s="298"/>
      <c r="FNU4630" s="298"/>
      <c r="FNV4630" s="298"/>
      <c r="FNW4630" s="298"/>
      <c r="FNX4630" s="298"/>
      <c r="FNY4630" s="298"/>
      <c r="FNZ4630" s="298"/>
      <c r="FOA4630" s="298"/>
      <c r="FOB4630" s="298"/>
      <c r="FOC4630" s="298"/>
      <c r="FOD4630" s="298"/>
      <c r="FOE4630" s="298"/>
      <c r="FOF4630" s="298"/>
      <c r="FOG4630" s="298"/>
      <c r="FOH4630" s="298"/>
      <c r="FOI4630" s="298"/>
      <c r="FOJ4630" s="298"/>
      <c r="FOK4630" s="298"/>
      <c r="FOL4630" s="298"/>
      <c r="FOM4630" s="298"/>
      <c r="FON4630" s="298"/>
      <c r="FOO4630" s="298"/>
      <c r="FOP4630" s="298"/>
      <c r="FOQ4630" s="298"/>
      <c r="FOR4630" s="298"/>
      <c r="FOS4630" s="298"/>
      <c r="FOT4630" s="298"/>
      <c r="FOU4630" s="298"/>
      <c r="FOV4630" s="298"/>
      <c r="FOW4630" s="298"/>
      <c r="FOX4630" s="298"/>
      <c r="FOY4630" s="298"/>
      <c r="FOZ4630" s="298"/>
      <c r="FPA4630" s="298"/>
      <c r="FPB4630" s="298"/>
      <c r="FPC4630" s="298"/>
      <c r="FPD4630" s="298"/>
      <c r="FPE4630" s="298"/>
      <c r="FPF4630" s="298"/>
      <c r="FPG4630" s="298"/>
      <c r="FPH4630" s="298"/>
      <c r="FPI4630" s="298"/>
      <c r="FPJ4630" s="298"/>
      <c r="FPK4630" s="298"/>
      <c r="FPL4630" s="298"/>
      <c r="FPM4630" s="298"/>
      <c r="FPN4630" s="298"/>
      <c r="FPO4630" s="298"/>
      <c r="FPP4630" s="298"/>
      <c r="FPQ4630" s="298"/>
      <c r="FPR4630" s="298"/>
      <c r="FPS4630" s="298"/>
      <c r="FPT4630" s="298"/>
      <c r="FPU4630" s="298"/>
      <c r="FPV4630" s="298"/>
      <c r="FPW4630" s="298"/>
      <c r="FPX4630" s="298"/>
      <c r="FPY4630" s="298"/>
      <c r="FPZ4630" s="298"/>
      <c r="FQA4630" s="298"/>
      <c r="FQB4630" s="298"/>
      <c r="FQC4630" s="298"/>
      <c r="FQD4630" s="298"/>
      <c r="FQE4630" s="298"/>
      <c r="FQF4630" s="298"/>
      <c r="FQG4630" s="298"/>
      <c r="FQH4630" s="298"/>
      <c r="FQI4630" s="298"/>
      <c r="FQJ4630" s="298"/>
      <c r="FQK4630" s="298"/>
      <c r="FQL4630" s="298"/>
      <c r="FQM4630" s="298"/>
      <c r="FQN4630" s="298"/>
      <c r="FQO4630" s="298"/>
      <c r="FQP4630" s="298"/>
      <c r="FQQ4630" s="298"/>
      <c r="FQR4630" s="298"/>
      <c r="FQS4630" s="298"/>
      <c r="FQT4630" s="298"/>
      <c r="FQU4630" s="298"/>
      <c r="FQV4630" s="298"/>
      <c r="FQW4630" s="298"/>
      <c r="FQX4630" s="298"/>
      <c r="FQY4630" s="298"/>
      <c r="FQZ4630" s="298"/>
      <c r="FRA4630" s="298"/>
      <c r="FRB4630" s="298"/>
      <c r="FRC4630" s="298"/>
      <c r="FRD4630" s="298"/>
      <c r="FRE4630" s="298"/>
      <c r="FRF4630" s="298"/>
      <c r="FRG4630" s="298"/>
      <c r="FRH4630" s="298"/>
      <c r="FRI4630" s="298"/>
      <c r="FRJ4630" s="298"/>
      <c r="FRK4630" s="298"/>
      <c r="FRL4630" s="298"/>
      <c r="FRM4630" s="298"/>
      <c r="FRN4630" s="298"/>
      <c r="FRO4630" s="298"/>
      <c r="FRP4630" s="298"/>
      <c r="FRQ4630" s="298"/>
      <c r="FRR4630" s="298"/>
      <c r="FRS4630" s="298"/>
      <c r="FRT4630" s="298"/>
      <c r="FRU4630" s="298"/>
      <c r="FRV4630" s="298"/>
      <c r="FRW4630" s="298"/>
      <c r="FRX4630" s="298"/>
      <c r="FRY4630" s="298"/>
      <c r="FRZ4630" s="298"/>
      <c r="FSA4630" s="298"/>
      <c r="FSB4630" s="298"/>
      <c r="FSC4630" s="298"/>
      <c r="FSD4630" s="298"/>
      <c r="FSE4630" s="298"/>
      <c r="FSF4630" s="298"/>
      <c r="FSG4630" s="298"/>
      <c r="FSH4630" s="298"/>
      <c r="FSI4630" s="298"/>
      <c r="FSJ4630" s="298"/>
      <c r="FSK4630" s="298"/>
      <c r="FSL4630" s="298"/>
      <c r="FSM4630" s="298"/>
      <c r="FSN4630" s="298"/>
      <c r="FSO4630" s="298"/>
      <c r="FSP4630" s="298"/>
      <c r="FSQ4630" s="298"/>
      <c r="FSR4630" s="298"/>
      <c r="FSS4630" s="298"/>
      <c r="FST4630" s="298"/>
      <c r="FSU4630" s="298"/>
      <c r="FSV4630" s="298"/>
      <c r="FSW4630" s="298"/>
      <c r="FSX4630" s="298"/>
      <c r="FSY4630" s="298"/>
      <c r="FSZ4630" s="298"/>
      <c r="FTA4630" s="298"/>
      <c r="FTB4630" s="298"/>
      <c r="FTC4630" s="298"/>
      <c r="FTD4630" s="298"/>
      <c r="FTE4630" s="298"/>
      <c r="FTF4630" s="298"/>
      <c r="FTG4630" s="298"/>
      <c r="FTH4630" s="298"/>
      <c r="FTI4630" s="298"/>
      <c r="FTJ4630" s="298"/>
      <c r="FTK4630" s="298"/>
      <c r="FTL4630" s="298"/>
      <c r="FTM4630" s="298"/>
      <c r="FTN4630" s="298"/>
      <c r="FTO4630" s="298"/>
      <c r="FTP4630" s="298"/>
      <c r="FTQ4630" s="298"/>
      <c r="FTR4630" s="298"/>
      <c r="FTS4630" s="298"/>
      <c r="FTT4630" s="298"/>
      <c r="FTU4630" s="298"/>
      <c r="FTV4630" s="298"/>
      <c r="FTW4630" s="298"/>
      <c r="FTX4630" s="298"/>
      <c r="FTY4630" s="298"/>
      <c r="FTZ4630" s="298"/>
      <c r="FUA4630" s="298"/>
      <c r="FUB4630" s="298"/>
      <c r="FUC4630" s="298"/>
      <c r="FUD4630" s="298"/>
      <c r="FUE4630" s="298"/>
      <c r="FUF4630" s="298"/>
      <c r="FUG4630" s="298"/>
      <c r="FUH4630" s="298"/>
      <c r="FUI4630" s="298"/>
      <c r="FUJ4630" s="298"/>
      <c r="FUK4630" s="298"/>
      <c r="FUL4630" s="298"/>
      <c r="FUM4630" s="298"/>
      <c r="FUN4630" s="298"/>
      <c r="FUO4630" s="298"/>
      <c r="FUP4630" s="298"/>
      <c r="FUQ4630" s="298"/>
      <c r="FUR4630" s="298"/>
      <c r="FUS4630" s="298"/>
      <c r="FUT4630" s="298"/>
      <c r="FUU4630" s="298"/>
      <c r="FUV4630" s="298"/>
      <c r="FUW4630" s="298"/>
      <c r="FUX4630" s="298"/>
      <c r="FUY4630" s="298"/>
      <c r="FUZ4630" s="298"/>
      <c r="FVA4630" s="298"/>
      <c r="FVB4630" s="298"/>
      <c r="FVC4630" s="298"/>
      <c r="FVD4630" s="298"/>
      <c r="FVE4630" s="298"/>
      <c r="FVF4630" s="298"/>
      <c r="FVG4630" s="298"/>
      <c r="FVH4630" s="298"/>
      <c r="FVI4630" s="298"/>
      <c r="FVJ4630" s="298"/>
      <c r="FVK4630" s="298"/>
      <c r="FVL4630" s="298"/>
      <c r="FVM4630" s="298"/>
      <c r="FVN4630" s="298"/>
      <c r="FVO4630" s="298"/>
      <c r="FVP4630" s="298"/>
      <c r="FVQ4630" s="298"/>
      <c r="FVR4630" s="298"/>
      <c r="FVS4630" s="298"/>
      <c r="FVT4630" s="298"/>
      <c r="FVU4630" s="298"/>
      <c r="FVV4630" s="298"/>
      <c r="FVW4630" s="298"/>
      <c r="FVX4630" s="298"/>
      <c r="FVY4630" s="298"/>
      <c r="FVZ4630" s="298"/>
      <c r="FWA4630" s="298"/>
      <c r="FWB4630" s="298"/>
      <c r="FWC4630" s="298"/>
      <c r="FWD4630" s="298"/>
      <c r="FWE4630" s="298"/>
      <c r="FWF4630" s="298"/>
      <c r="FWG4630" s="298"/>
      <c r="FWH4630" s="298"/>
      <c r="FWI4630" s="298"/>
      <c r="FWJ4630" s="298"/>
      <c r="FWK4630" s="298"/>
      <c r="FWL4630" s="298"/>
      <c r="FWM4630" s="298"/>
      <c r="FWN4630" s="298"/>
      <c r="FWO4630" s="298"/>
      <c r="FWP4630" s="298"/>
      <c r="FWQ4630" s="298"/>
      <c r="FWR4630" s="298"/>
      <c r="FWS4630" s="298"/>
      <c r="FWT4630" s="298"/>
      <c r="FWU4630" s="298"/>
      <c r="FWV4630" s="298"/>
      <c r="FWW4630" s="298"/>
      <c r="FWX4630" s="298"/>
      <c r="FWY4630" s="298"/>
      <c r="FWZ4630" s="298"/>
      <c r="FXA4630" s="298"/>
      <c r="FXB4630" s="298"/>
      <c r="FXC4630" s="298"/>
      <c r="FXD4630" s="298"/>
      <c r="FXE4630" s="298"/>
      <c r="FXF4630" s="298"/>
      <c r="FXG4630" s="298"/>
      <c r="FXH4630" s="298"/>
      <c r="FXI4630" s="298"/>
      <c r="FXJ4630" s="298"/>
      <c r="FXK4630" s="298"/>
      <c r="FXL4630" s="298"/>
      <c r="FXM4630" s="298"/>
      <c r="FXN4630" s="298"/>
      <c r="FXO4630" s="298"/>
      <c r="FXP4630" s="298"/>
      <c r="FXQ4630" s="298"/>
      <c r="FXR4630" s="298"/>
      <c r="FXS4630" s="298"/>
      <c r="FXT4630" s="298"/>
      <c r="FXU4630" s="298"/>
      <c r="FXV4630" s="298"/>
      <c r="FXW4630" s="298"/>
      <c r="FXX4630" s="298"/>
      <c r="FXY4630" s="298"/>
      <c r="FXZ4630" s="298"/>
      <c r="FYA4630" s="298"/>
      <c r="FYB4630" s="298"/>
      <c r="FYC4630" s="298"/>
      <c r="FYD4630" s="298"/>
      <c r="FYE4630" s="298"/>
      <c r="FYF4630" s="298"/>
      <c r="FYG4630" s="298"/>
      <c r="FYH4630" s="298"/>
      <c r="FYI4630" s="298"/>
      <c r="FYJ4630" s="298"/>
      <c r="FYK4630" s="298"/>
      <c r="FYL4630" s="298"/>
      <c r="FYM4630" s="298"/>
      <c r="FYN4630" s="298"/>
      <c r="FYO4630" s="298"/>
      <c r="FYP4630" s="298"/>
      <c r="FYQ4630" s="298"/>
      <c r="FYR4630" s="298"/>
      <c r="FYS4630" s="298"/>
      <c r="FYT4630" s="298"/>
      <c r="FYU4630" s="298"/>
      <c r="FYV4630" s="298"/>
      <c r="FYW4630" s="298"/>
      <c r="FYX4630" s="298"/>
      <c r="FYY4630" s="298"/>
      <c r="FYZ4630" s="298"/>
      <c r="FZA4630" s="298"/>
      <c r="FZB4630" s="298"/>
      <c r="FZC4630" s="298"/>
      <c r="FZD4630" s="298"/>
      <c r="FZE4630" s="298"/>
      <c r="FZF4630" s="298"/>
      <c r="FZG4630" s="298"/>
      <c r="FZH4630" s="298"/>
      <c r="FZI4630" s="298"/>
      <c r="FZJ4630" s="298"/>
      <c r="FZK4630" s="298"/>
      <c r="FZL4630" s="298"/>
      <c r="FZM4630" s="298"/>
      <c r="FZN4630" s="298"/>
      <c r="FZO4630" s="298"/>
      <c r="FZP4630" s="298"/>
      <c r="FZQ4630" s="298"/>
      <c r="FZR4630" s="298"/>
      <c r="FZS4630" s="298"/>
      <c r="FZT4630" s="298"/>
      <c r="FZU4630" s="298"/>
      <c r="FZV4630" s="298"/>
      <c r="FZW4630" s="298"/>
      <c r="FZX4630" s="298"/>
      <c r="FZY4630" s="298"/>
      <c r="FZZ4630" s="298"/>
      <c r="GAA4630" s="298"/>
      <c r="GAB4630" s="298"/>
      <c r="GAC4630" s="298"/>
      <c r="GAD4630" s="298"/>
      <c r="GAE4630" s="298"/>
      <c r="GAF4630" s="298"/>
      <c r="GAG4630" s="298"/>
      <c r="GAH4630" s="298"/>
      <c r="GAI4630" s="298"/>
      <c r="GAJ4630" s="298"/>
      <c r="GAK4630" s="298"/>
      <c r="GAL4630" s="298"/>
      <c r="GAM4630" s="298"/>
      <c r="GAN4630" s="298"/>
      <c r="GAO4630" s="298"/>
      <c r="GAP4630" s="298"/>
      <c r="GAQ4630" s="298"/>
      <c r="GAR4630" s="298"/>
      <c r="GAS4630" s="298"/>
      <c r="GAT4630" s="298"/>
      <c r="GAU4630" s="298"/>
      <c r="GAV4630" s="298"/>
      <c r="GAW4630" s="298"/>
      <c r="GAX4630" s="298"/>
      <c r="GAY4630" s="298"/>
      <c r="GAZ4630" s="298"/>
      <c r="GBA4630" s="298"/>
      <c r="GBB4630" s="298"/>
      <c r="GBC4630" s="298"/>
      <c r="GBD4630" s="298"/>
      <c r="GBE4630" s="298"/>
      <c r="GBF4630" s="298"/>
      <c r="GBG4630" s="298"/>
      <c r="GBH4630" s="298"/>
      <c r="GBI4630" s="298"/>
      <c r="GBJ4630" s="298"/>
      <c r="GBK4630" s="298"/>
      <c r="GBL4630" s="298"/>
      <c r="GBM4630" s="298"/>
      <c r="GBN4630" s="298"/>
      <c r="GBO4630" s="298"/>
      <c r="GBP4630" s="298"/>
      <c r="GBQ4630" s="298"/>
      <c r="GBR4630" s="298"/>
      <c r="GBS4630" s="298"/>
      <c r="GBT4630" s="298"/>
      <c r="GBU4630" s="298"/>
      <c r="GBV4630" s="298"/>
      <c r="GBW4630" s="298"/>
      <c r="GBX4630" s="298"/>
      <c r="GBY4630" s="298"/>
      <c r="GBZ4630" s="298"/>
      <c r="GCA4630" s="298"/>
      <c r="GCB4630" s="298"/>
      <c r="GCC4630" s="298"/>
      <c r="GCD4630" s="298"/>
      <c r="GCE4630" s="298"/>
      <c r="GCF4630" s="298"/>
      <c r="GCG4630" s="298"/>
      <c r="GCH4630" s="298"/>
      <c r="GCI4630" s="298"/>
      <c r="GCJ4630" s="298"/>
      <c r="GCK4630" s="298"/>
      <c r="GCL4630" s="298"/>
      <c r="GCM4630" s="298"/>
      <c r="GCN4630" s="298"/>
      <c r="GCO4630" s="298"/>
      <c r="GCP4630" s="298"/>
      <c r="GCQ4630" s="298"/>
      <c r="GCR4630" s="298"/>
      <c r="GCS4630" s="298"/>
      <c r="GCT4630" s="298"/>
      <c r="GCU4630" s="298"/>
      <c r="GCV4630" s="298"/>
      <c r="GCW4630" s="298"/>
      <c r="GCX4630" s="298"/>
      <c r="GCY4630" s="298"/>
      <c r="GCZ4630" s="298"/>
      <c r="GDA4630" s="298"/>
      <c r="GDB4630" s="298"/>
      <c r="GDC4630" s="298"/>
      <c r="GDD4630" s="298"/>
      <c r="GDE4630" s="298"/>
      <c r="GDF4630" s="298"/>
      <c r="GDG4630" s="298"/>
      <c r="GDH4630" s="298"/>
      <c r="GDI4630" s="298"/>
      <c r="GDJ4630" s="298"/>
      <c r="GDK4630" s="298"/>
      <c r="GDL4630" s="298"/>
      <c r="GDM4630" s="298"/>
      <c r="GDN4630" s="298"/>
      <c r="GDO4630" s="298"/>
      <c r="GDP4630" s="298"/>
      <c r="GDQ4630" s="298"/>
      <c r="GDR4630" s="298"/>
      <c r="GDS4630" s="298"/>
      <c r="GDT4630" s="298"/>
      <c r="GDU4630" s="298"/>
      <c r="GDV4630" s="298"/>
      <c r="GDW4630" s="298"/>
      <c r="GDX4630" s="298"/>
      <c r="GDY4630" s="298"/>
      <c r="GDZ4630" s="298"/>
      <c r="GEA4630" s="298"/>
      <c r="GEB4630" s="298"/>
      <c r="GEC4630" s="298"/>
      <c r="GED4630" s="298"/>
      <c r="GEE4630" s="298"/>
      <c r="GEF4630" s="298"/>
      <c r="GEG4630" s="298"/>
      <c r="GEH4630" s="298"/>
      <c r="GEI4630" s="298"/>
      <c r="GEJ4630" s="298"/>
      <c r="GEK4630" s="298"/>
      <c r="GEL4630" s="298"/>
      <c r="GEM4630" s="298"/>
      <c r="GEN4630" s="298"/>
      <c r="GEO4630" s="298"/>
      <c r="GEP4630" s="298"/>
      <c r="GEQ4630" s="298"/>
      <c r="GER4630" s="298"/>
      <c r="GES4630" s="298"/>
      <c r="GET4630" s="298"/>
      <c r="GEU4630" s="298"/>
      <c r="GEV4630" s="298"/>
      <c r="GEW4630" s="298"/>
      <c r="GEX4630" s="298"/>
      <c r="GEY4630" s="298"/>
      <c r="GEZ4630" s="298"/>
      <c r="GFA4630" s="298"/>
      <c r="GFB4630" s="298"/>
      <c r="GFC4630" s="298"/>
      <c r="GFD4630" s="298"/>
      <c r="GFE4630" s="298"/>
      <c r="GFF4630" s="298"/>
      <c r="GFG4630" s="298"/>
      <c r="GFH4630" s="298"/>
      <c r="GFI4630" s="298"/>
      <c r="GFJ4630" s="298"/>
      <c r="GFK4630" s="298"/>
      <c r="GFL4630" s="298"/>
      <c r="GFM4630" s="298"/>
      <c r="GFN4630" s="298"/>
      <c r="GFO4630" s="298"/>
      <c r="GFP4630" s="298"/>
      <c r="GFQ4630" s="298"/>
      <c r="GFR4630" s="298"/>
      <c r="GFS4630" s="298"/>
      <c r="GFT4630" s="298"/>
      <c r="GFU4630" s="298"/>
      <c r="GFV4630" s="298"/>
      <c r="GFW4630" s="298"/>
      <c r="GFX4630" s="298"/>
      <c r="GFY4630" s="298"/>
      <c r="GFZ4630" s="298"/>
      <c r="GGA4630" s="298"/>
      <c r="GGB4630" s="298"/>
      <c r="GGC4630" s="298"/>
      <c r="GGD4630" s="298"/>
      <c r="GGE4630" s="298"/>
      <c r="GGF4630" s="298"/>
      <c r="GGG4630" s="298"/>
      <c r="GGH4630" s="298"/>
      <c r="GGI4630" s="298"/>
      <c r="GGJ4630" s="298"/>
      <c r="GGK4630" s="298"/>
      <c r="GGL4630" s="298"/>
      <c r="GGM4630" s="298"/>
      <c r="GGN4630" s="298"/>
      <c r="GGO4630" s="298"/>
      <c r="GGP4630" s="298"/>
      <c r="GGQ4630" s="298"/>
      <c r="GGR4630" s="298"/>
      <c r="GGS4630" s="298"/>
      <c r="GGT4630" s="298"/>
      <c r="GGU4630" s="298"/>
      <c r="GGV4630" s="298"/>
      <c r="GGW4630" s="298"/>
      <c r="GGX4630" s="298"/>
      <c r="GGY4630" s="298"/>
      <c r="GGZ4630" s="298"/>
      <c r="GHA4630" s="298"/>
      <c r="GHB4630" s="298"/>
      <c r="GHC4630" s="298"/>
      <c r="GHD4630" s="298"/>
      <c r="GHE4630" s="298"/>
      <c r="GHF4630" s="298"/>
      <c r="GHG4630" s="298"/>
      <c r="GHH4630" s="298"/>
      <c r="GHI4630" s="298"/>
      <c r="GHJ4630" s="298"/>
      <c r="GHK4630" s="298"/>
      <c r="GHL4630" s="298"/>
      <c r="GHM4630" s="298"/>
      <c r="GHN4630" s="298"/>
      <c r="GHO4630" s="298"/>
      <c r="GHP4630" s="298"/>
      <c r="GHQ4630" s="298"/>
      <c r="GHR4630" s="298"/>
      <c r="GHS4630" s="298"/>
      <c r="GHT4630" s="298"/>
      <c r="GHU4630" s="298"/>
      <c r="GHV4630" s="298"/>
      <c r="GHW4630" s="298"/>
      <c r="GHX4630" s="298"/>
      <c r="GHY4630" s="298"/>
      <c r="GHZ4630" s="298"/>
      <c r="GIA4630" s="298"/>
      <c r="GIB4630" s="298"/>
      <c r="GIC4630" s="298"/>
      <c r="GID4630" s="298"/>
      <c r="GIE4630" s="298"/>
      <c r="GIF4630" s="298"/>
      <c r="GIG4630" s="298"/>
      <c r="GIH4630" s="298"/>
      <c r="GII4630" s="298"/>
      <c r="GIJ4630" s="298"/>
      <c r="GIK4630" s="298"/>
      <c r="GIL4630" s="298"/>
      <c r="GIM4630" s="298"/>
      <c r="GIN4630" s="298"/>
      <c r="GIO4630" s="298"/>
      <c r="GIP4630" s="298"/>
      <c r="GIQ4630" s="298"/>
      <c r="GIR4630" s="298"/>
      <c r="GIS4630" s="298"/>
      <c r="GIT4630" s="298"/>
      <c r="GIU4630" s="298"/>
      <c r="GIV4630" s="298"/>
      <c r="GIW4630" s="298"/>
      <c r="GIX4630" s="298"/>
      <c r="GIY4630" s="298"/>
      <c r="GIZ4630" s="298"/>
      <c r="GJA4630" s="298"/>
      <c r="GJB4630" s="298"/>
      <c r="GJC4630" s="298"/>
      <c r="GJD4630" s="298"/>
      <c r="GJE4630" s="298"/>
      <c r="GJF4630" s="298"/>
      <c r="GJG4630" s="298"/>
      <c r="GJH4630" s="298"/>
      <c r="GJI4630" s="298"/>
      <c r="GJJ4630" s="298"/>
      <c r="GJK4630" s="298"/>
      <c r="GJL4630" s="298"/>
      <c r="GJM4630" s="298"/>
      <c r="GJN4630" s="298"/>
      <c r="GJO4630" s="298"/>
      <c r="GJP4630" s="298"/>
      <c r="GJQ4630" s="298"/>
      <c r="GJR4630" s="298"/>
      <c r="GJS4630" s="298"/>
      <c r="GJT4630" s="298"/>
      <c r="GJU4630" s="298"/>
      <c r="GJV4630" s="298"/>
      <c r="GJW4630" s="298"/>
      <c r="GJX4630" s="298"/>
      <c r="GJY4630" s="298"/>
      <c r="GJZ4630" s="298"/>
      <c r="GKA4630" s="298"/>
      <c r="GKB4630" s="298"/>
      <c r="GKC4630" s="298"/>
      <c r="GKD4630" s="298"/>
      <c r="GKE4630" s="298"/>
      <c r="GKF4630" s="298"/>
      <c r="GKG4630" s="298"/>
      <c r="GKH4630" s="298"/>
      <c r="GKI4630" s="298"/>
      <c r="GKJ4630" s="298"/>
      <c r="GKK4630" s="298"/>
      <c r="GKL4630" s="298"/>
      <c r="GKM4630" s="298"/>
      <c r="GKN4630" s="298"/>
      <c r="GKO4630" s="298"/>
      <c r="GKP4630" s="298"/>
      <c r="GKQ4630" s="298"/>
      <c r="GKR4630" s="298"/>
      <c r="GKS4630" s="298"/>
      <c r="GKT4630" s="298"/>
      <c r="GKU4630" s="298"/>
      <c r="GKV4630" s="298"/>
      <c r="GKW4630" s="298"/>
      <c r="GKX4630" s="298"/>
      <c r="GKY4630" s="298"/>
      <c r="GKZ4630" s="298"/>
      <c r="GLA4630" s="298"/>
      <c r="GLB4630" s="298"/>
      <c r="GLC4630" s="298"/>
      <c r="GLD4630" s="298"/>
      <c r="GLE4630" s="298"/>
      <c r="GLF4630" s="298"/>
      <c r="GLG4630" s="298"/>
      <c r="GLH4630" s="298"/>
      <c r="GLI4630" s="298"/>
      <c r="GLJ4630" s="298"/>
      <c r="GLK4630" s="298"/>
      <c r="GLL4630" s="298"/>
      <c r="GLM4630" s="298"/>
      <c r="GLN4630" s="298"/>
      <c r="GLO4630" s="298"/>
      <c r="GLP4630" s="298"/>
      <c r="GLQ4630" s="298"/>
      <c r="GLR4630" s="298"/>
      <c r="GLS4630" s="298"/>
      <c r="GLT4630" s="298"/>
      <c r="GLU4630" s="298"/>
      <c r="GLV4630" s="298"/>
      <c r="GLW4630" s="298"/>
      <c r="GLX4630" s="298"/>
      <c r="GLY4630" s="298"/>
      <c r="GLZ4630" s="298"/>
      <c r="GMA4630" s="298"/>
      <c r="GMB4630" s="298"/>
      <c r="GMC4630" s="298"/>
      <c r="GMD4630" s="298"/>
      <c r="GME4630" s="298"/>
      <c r="GMF4630" s="298"/>
      <c r="GMG4630" s="298"/>
      <c r="GMH4630" s="298"/>
      <c r="GMI4630" s="298"/>
      <c r="GMJ4630" s="298"/>
      <c r="GMK4630" s="298"/>
      <c r="GML4630" s="298"/>
      <c r="GMM4630" s="298"/>
      <c r="GMN4630" s="298"/>
      <c r="GMO4630" s="298"/>
      <c r="GMP4630" s="298"/>
      <c r="GMQ4630" s="298"/>
      <c r="GMR4630" s="298"/>
      <c r="GMS4630" s="298"/>
      <c r="GMT4630" s="298"/>
      <c r="GMU4630" s="298"/>
      <c r="GMV4630" s="298"/>
      <c r="GMW4630" s="298"/>
      <c r="GMX4630" s="298"/>
      <c r="GMY4630" s="298"/>
      <c r="GMZ4630" s="298"/>
      <c r="GNA4630" s="298"/>
      <c r="GNB4630" s="298"/>
      <c r="GNC4630" s="298"/>
      <c r="GND4630" s="298"/>
      <c r="GNE4630" s="298"/>
      <c r="GNF4630" s="298"/>
      <c r="GNG4630" s="298"/>
      <c r="GNH4630" s="298"/>
      <c r="GNI4630" s="298"/>
      <c r="GNJ4630" s="298"/>
      <c r="GNK4630" s="298"/>
      <c r="GNL4630" s="298"/>
      <c r="GNM4630" s="298"/>
      <c r="GNN4630" s="298"/>
      <c r="GNO4630" s="298"/>
      <c r="GNP4630" s="298"/>
      <c r="GNQ4630" s="298"/>
      <c r="GNR4630" s="298"/>
      <c r="GNS4630" s="298"/>
      <c r="GNT4630" s="298"/>
      <c r="GNU4630" s="298"/>
      <c r="GNV4630" s="298"/>
      <c r="GNW4630" s="298"/>
      <c r="GNX4630" s="298"/>
      <c r="GNY4630" s="298"/>
      <c r="GNZ4630" s="298"/>
      <c r="GOA4630" s="298"/>
      <c r="GOB4630" s="298"/>
      <c r="GOC4630" s="298"/>
      <c r="GOD4630" s="298"/>
      <c r="GOE4630" s="298"/>
      <c r="GOF4630" s="298"/>
      <c r="GOG4630" s="298"/>
      <c r="GOH4630" s="298"/>
      <c r="GOI4630" s="298"/>
      <c r="GOJ4630" s="298"/>
      <c r="GOK4630" s="298"/>
      <c r="GOL4630" s="298"/>
      <c r="GOM4630" s="298"/>
      <c r="GON4630" s="298"/>
      <c r="GOO4630" s="298"/>
      <c r="GOP4630" s="298"/>
      <c r="GOQ4630" s="298"/>
      <c r="GOR4630" s="298"/>
      <c r="GOS4630" s="298"/>
      <c r="GOT4630" s="298"/>
      <c r="GOU4630" s="298"/>
      <c r="GOV4630" s="298"/>
      <c r="GOW4630" s="298"/>
      <c r="GOX4630" s="298"/>
      <c r="GOY4630" s="298"/>
      <c r="GOZ4630" s="298"/>
      <c r="GPA4630" s="298"/>
      <c r="GPB4630" s="298"/>
      <c r="GPC4630" s="298"/>
      <c r="GPD4630" s="298"/>
      <c r="GPE4630" s="298"/>
      <c r="GPF4630" s="298"/>
      <c r="GPG4630" s="298"/>
      <c r="GPH4630" s="298"/>
      <c r="GPI4630" s="298"/>
      <c r="GPJ4630" s="298"/>
      <c r="GPK4630" s="298"/>
      <c r="GPL4630" s="298"/>
      <c r="GPM4630" s="298"/>
      <c r="GPN4630" s="298"/>
      <c r="GPO4630" s="298"/>
      <c r="GPP4630" s="298"/>
      <c r="GPQ4630" s="298"/>
      <c r="GPR4630" s="298"/>
      <c r="GPS4630" s="298"/>
      <c r="GPT4630" s="298"/>
      <c r="GPU4630" s="298"/>
      <c r="GPV4630" s="298"/>
      <c r="GPW4630" s="298"/>
      <c r="GPX4630" s="298"/>
      <c r="GPY4630" s="298"/>
      <c r="GPZ4630" s="298"/>
      <c r="GQA4630" s="298"/>
      <c r="GQB4630" s="298"/>
      <c r="GQC4630" s="298"/>
      <c r="GQD4630" s="298"/>
      <c r="GQE4630" s="298"/>
      <c r="GQF4630" s="298"/>
      <c r="GQG4630" s="298"/>
      <c r="GQH4630" s="298"/>
      <c r="GQI4630" s="298"/>
      <c r="GQJ4630" s="298"/>
      <c r="GQK4630" s="298"/>
      <c r="GQL4630" s="298"/>
      <c r="GQM4630" s="298"/>
      <c r="GQN4630" s="298"/>
      <c r="GQO4630" s="298"/>
      <c r="GQP4630" s="298"/>
      <c r="GQQ4630" s="298"/>
      <c r="GQR4630" s="298"/>
      <c r="GQS4630" s="298"/>
      <c r="GQT4630" s="298"/>
      <c r="GQU4630" s="298"/>
      <c r="GQV4630" s="298"/>
      <c r="GQW4630" s="298"/>
      <c r="GQX4630" s="298"/>
      <c r="GQY4630" s="298"/>
      <c r="GQZ4630" s="298"/>
      <c r="GRA4630" s="298"/>
      <c r="GRB4630" s="298"/>
      <c r="GRC4630" s="298"/>
      <c r="GRD4630" s="298"/>
      <c r="GRE4630" s="298"/>
      <c r="GRF4630" s="298"/>
      <c r="GRG4630" s="298"/>
      <c r="GRH4630" s="298"/>
      <c r="GRI4630" s="298"/>
      <c r="GRJ4630" s="298"/>
      <c r="GRK4630" s="298"/>
      <c r="GRL4630" s="298"/>
      <c r="GRM4630" s="298"/>
      <c r="GRN4630" s="298"/>
      <c r="GRO4630" s="298"/>
      <c r="GRP4630" s="298"/>
      <c r="GRQ4630" s="298"/>
      <c r="GRR4630" s="298"/>
      <c r="GRS4630" s="298"/>
      <c r="GRT4630" s="298"/>
      <c r="GRU4630" s="298"/>
      <c r="GRV4630" s="298"/>
      <c r="GRW4630" s="298"/>
      <c r="GRX4630" s="298"/>
      <c r="GRY4630" s="298"/>
      <c r="GRZ4630" s="298"/>
      <c r="GSA4630" s="298"/>
      <c r="GSB4630" s="298"/>
      <c r="GSC4630" s="298"/>
      <c r="GSD4630" s="298"/>
      <c r="GSE4630" s="298"/>
      <c r="GSF4630" s="298"/>
      <c r="GSG4630" s="298"/>
      <c r="GSH4630" s="298"/>
      <c r="GSI4630" s="298"/>
      <c r="GSJ4630" s="298"/>
      <c r="GSK4630" s="298"/>
      <c r="GSL4630" s="298"/>
      <c r="GSM4630" s="298"/>
      <c r="GSN4630" s="298"/>
      <c r="GSO4630" s="298"/>
      <c r="GSP4630" s="298"/>
      <c r="GSQ4630" s="298"/>
      <c r="GSR4630" s="298"/>
      <c r="GSS4630" s="298"/>
      <c r="GST4630" s="298"/>
      <c r="GSU4630" s="298"/>
      <c r="GSV4630" s="298"/>
      <c r="GSW4630" s="298"/>
      <c r="GSX4630" s="298"/>
      <c r="GSY4630" s="298"/>
      <c r="GSZ4630" s="298"/>
      <c r="GTA4630" s="298"/>
      <c r="GTB4630" s="298"/>
      <c r="GTC4630" s="298"/>
      <c r="GTD4630" s="298"/>
      <c r="GTE4630" s="298"/>
      <c r="GTF4630" s="298"/>
      <c r="GTG4630" s="298"/>
      <c r="GTH4630" s="298"/>
      <c r="GTI4630" s="298"/>
      <c r="GTJ4630" s="298"/>
      <c r="GTK4630" s="298"/>
      <c r="GTL4630" s="298"/>
      <c r="GTM4630" s="298"/>
      <c r="GTN4630" s="298"/>
      <c r="GTO4630" s="298"/>
      <c r="GTP4630" s="298"/>
      <c r="GTQ4630" s="298"/>
      <c r="GTR4630" s="298"/>
      <c r="GTS4630" s="298"/>
      <c r="GTT4630" s="298"/>
      <c r="GTU4630" s="298"/>
      <c r="GTV4630" s="298"/>
      <c r="GTW4630" s="298"/>
      <c r="GTX4630" s="298"/>
      <c r="GTY4630" s="298"/>
      <c r="GTZ4630" s="298"/>
      <c r="GUA4630" s="298"/>
      <c r="GUB4630" s="298"/>
      <c r="GUC4630" s="298"/>
      <c r="GUD4630" s="298"/>
      <c r="GUE4630" s="298"/>
      <c r="GUF4630" s="298"/>
      <c r="GUG4630" s="298"/>
      <c r="GUH4630" s="298"/>
      <c r="GUI4630" s="298"/>
      <c r="GUJ4630" s="298"/>
      <c r="GUK4630" s="298"/>
      <c r="GUL4630" s="298"/>
      <c r="GUM4630" s="298"/>
      <c r="GUN4630" s="298"/>
      <c r="GUO4630" s="298"/>
      <c r="GUP4630" s="298"/>
      <c r="GUQ4630" s="298"/>
      <c r="GUR4630" s="298"/>
      <c r="GUS4630" s="298"/>
      <c r="GUT4630" s="298"/>
      <c r="GUU4630" s="298"/>
      <c r="GUV4630" s="298"/>
      <c r="GUW4630" s="298"/>
      <c r="GUX4630" s="298"/>
      <c r="GUY4630" s="298"/>
      <c r="GUZ4630" s="298"/>
      <c r="GVA4630" s="298"/>
      <c r="GVB4630" s="298"/>
      <c r="GVC4630" s="298"/>
      <c r="GVD4630" s="298"/>
      <c r="GVE4630" s="298"/>
      <c r="GVF4630" s="298"/>
      <c r="GVG4630" s="298"/>
      <c r="GVH4630" s="298"/>
      <c r="GVI4630" s="298"/>
      <c r="GVJ4630" s="298"/>
      <c r="GVK4630" s="298"/>
      <c r="GVL4630" s="298"/>
      <c r="GVM4630" s="298"/>
      <c r="GVN4630" s="298"/>
      <c r="GVO4630" s="298"/>
      <c r="GVP4630" s="298"/>
      <c r="GVQ4630" s="298"/>
      <c r="GVR4630" s="298"/>
      <c r="GVS4630" s="298"/>
      <c r="GVT4630" s="298"/>
      <c r="GVU4630" s="298"/>
      <c r="GVV4630" s="298"/>
      <c r="GVW4630" s="298"/>
      <c r="GVX4630" s="298"/>
      <c r="GVY4630" s="298"/>
      <c r="GVZ4630" s="298"/>
      <c r="GWA4630" s="298"/>
      <c r="GWB4630" s="298"/>
      <c r="GWC4630" s="298"/>
      <c r="GWD4630" s="298"/>
      <c r="GWE4630" s="298"/>
      <c r="GWF4630" s="298"/>
      <c r="GWG4630" s="298"/>
      <c r="GWH4630" s="298"/>
      <c r="GWI4630" s="298"/>
      <c r="GWJ4630" s="298"/>
      <c r="GWK4630" s="298"/>
      <c r="GWL4630" s="298"/>
      <c r="GWM4630" s="298"/>
      <c r="GWN4630" s="298"/>
      <c r="GWO4630" s="298"/>
      <c r="GWP4630" s="298"/>
      <c r="GWQ4630" s="298"/>
      <c r="GWR4630" s="298"/>
      <c r="GWS4630" s="298"/>
      <c r="GWT4630" s="298"/>
      <c r="GWU4630" s="298"/>
      <c r="GWV4630" s="298"/>
      <c r="GWW4630" s="298"/>
      <c r="GWX4630" s="298"/>
      <c r="GWY4630" s="298"/>
      <c r="GWZ4630" s="298"/>
      <c r="GXA4630" s="298"/>
      <c r="GXB4630" s="298"/>
      <c r="GXC4630" s="298"/>
      <c r="GXD4630" s="298"/>
      <c r="GXE4630" s="298"/>
      <c r="GXF4630" s="298"/>
      <c r="GXG4630" s="298"/>
      <c r="GXH4630" s="298"/>
      <c r="GXI4630" s="298"/>
      <c r="GXJ4630" s="298"/>
      <c r="GXK4630" s="298"/>
      <c r="GXL4630" s="298"/>
      <c r="GXM4630" s="298"/>
      <c r="GXN4630" s="298"/>
      <c r="GXO4630" s="298"/>
      <c r="GXP4630" s="298"/>
      <c r="GXQ4630" s="298"/>
      <c r="GXR4630" s="298"/>
      <c r="GXS4630" s="298"/>
      <c r="GXT4630" s="298"/>
      <c r="GXU4630" s="298"/>
      <c r="GXV4630" s="298"/>
      <c r="GXW4630" s="298"/>
      <c r="GXX4630" s="298"/>
      <c r="GXY4630" s="298"/>
      <c r="GXZ4630" s="298"/>
      <c r="GYA4630" s="298"/>
      <c r="GYB4630" s="298"/>
      <c r="GYC4630" s="298"/>
      <c r="GYD4630" s="298"/>
      <c r="GYE4630" s="298"/>
      <c r="GYF4630" s="298"/>
      <c r="GYG4630" s="298"/>
      <c r="GYH4630" s="298"/>
      <c r="GYI4630" s="298"/>
      <c r="GYJ4630" s="298"/>
      <c r="GYK4630" s="298"/>
      <c r="GYL4630" s="298"/>
      <c r="GYM4630" s="298"/>
      <c r="GYN4630" s="298"/>
      <c r="GYO4630" s="298"/>
      <c r="GYP4630" s="298"/>
      <c r="GYQ4630" s="298"/>
      <c r="GYR4630" s="298"/>
      <c r="GYS4630" s="298"/>
      <c r="GYT4630" s="298"/>
      <c r="GYU4630" s="298"/>
      <c r="GYV4630" s="298"/>
      <c r="GYW4630" s="298"/>
      <c r="GYX4630" s="298"/>
      <c r="GYY4630" s="298"/>
      <c r="GYZ4630" s="298"/>
      <c r="GZA4630" s="298"/>
      <c r="GZB4630" s="298"/>
      <c r="GZC4630" s="298"/>
      <c r="GZD4630" s="298"/>
      <c r="GZE4630" s="298"/>
      <c r="GZF4630" s="298"/>
      <c r="GZG4630" s="298"/>
      <c r="GZH4630" s="298"/>
      <c r="GZI4630" s="298"/>
      <c r="GZJ4630" s="298"/>
      <c r="GZK4630" s="298"/>
      <c r="GZL4630" s="298"/>
      <c r="GZM4630" s="298"/>
      <c r="GZN4630" s="298"/>
      <c r="GZO4630" s="298"/>
      <c r="GZP4630" s="298"/>
      <c r="GZQ4630" s="298"/>
      <c r="GZR4630" s="298"/>
      <c r="GZS4630" s="298"/>
      <c r="GZT4630" s="298"/>
      <c r="GZU4630" s="298"/>
      <c r="GZV4630" s="298"/>
      <c r="GZW4630" s="298"/>
      <c r="GZX4630" s="298"/>
      <c r="GZY4630" s="298"/>
      <c r="GZZ4630" s="298"/>
      <c r="HAA4630" s="298"/>
      <c r="HAB4630" s="298"/>
      <c r="HAC4630" s="298"/>
      <c r="HAD4630" s="298"/>
      <c r="HAE4630" s="298"/>
      <c r="HAF4630" s="298"/>
      <c r="HAG4630" s="298"/>
      <c r="HAH4630" s="298"/>
      <c r="HAI4630" s="298"/>
      <c r="HAJ4630" s="298"/>
      <c r="HAK4630" s="298"/>
      <c r="HAL4630" s="298"/>
      <c r="HAM4630" s="298"/>
      <c r="HAN4630" s="298"/>
      <c r="HAO4630" s="298"/>
      <c r="HAP4630" s="298"/>
      <c r="HAQ4630" s="298"/>
      <c r="HAR4630" s="298"/>
      <c r="HAS4630" s="298"/>
      <c r="HAT4630" s="298"/>
      <c r="HAU4630" s="298"/>
      <c r="HAV4630" s="298"/>
      <c r="HAW4630" s="298"/>
      <c r="HAX4630" s="298"/>
      <c r="HAY4630" s="298"/>
      <c r="HAZ4630" s="298"/>
      <c r="HBA4630" s="298"/>
      <c r="HBB4630" s="298"/>
      <c r="HBC4630" s="298"/>
      <c r="HBD4630" s="298"/>
      <c r="HBE4630" s="298"/>
      <c r="HBF4630" s="298"/>
      <c r="HBG4630" s="298"/>
      <c r="HBH4630" s="298"/>
      <c r="HBI4630" s="298"/>
      <c r="HBJ4630" s="298"/>
      <c r="HBK4630" s="298"/>
      <c r="HBL4630" s="298"/>
      <c r="HBM4630" s="298"/>
      <c r="HBN4630" s="298"/>
      <c r="HBO4630" s="298"/>
      <c r="HBP4630" s="298"/>
      <c r="HBQ4630" s="298"/>
      <c r="HBR4630" s="298"/>
      <c r="HBS4630" s="298"/>
      <c r="HBT4630" s="298"/>
      <c r="HBU4630" s="298"/>
      <c r="HBV4630" s="298"/>
      <c r="HBW4630" s="298"/>
      <c r="HBX4630" s="298"/>
      <c r="HBY4630" s="298"/>
      <c r="HBZ4630" s="298"/>
      <c r="HCA4630" s="298"/>
      <c r="HCB4630" s="298"/>
      <c r="HCC4630" s="298"/>
      <c r="HCD4630" s="298"/>
      <c r="HCE4630" s="298"/>
      <c r="HCF4630" s="298"/>
      <c r="HCG4630" s="298"/>
      <c r="HCH4630" s="298"/>
      <c r="HCI4630" s="298"/>
      <c r="HCJ4630" s="298"/>
      <c r="HCK4630" s="298"/>
      <c r="HCL4630" s="298"/>
      <c r="HCM4630" s="298"/>
      <c r="HCN4630" s="298"/>
      <c r="HCO4630" s="298"/>
      <c r="HCP4630" s="298"/>
      <c r="HCQ4630" s="298"/>
      <c r="HCR4630" s="298"/>
      <c r="HCS4630" s="298"/>
      <c r="HCT4630" s="298"/>
      <c r="HCU4630" s="298"/>
      <c r="HCV4630" s="298"/>
      <c r="HCW4630" s="298"/>
      <c r="HCX4630" s="298"/>
      <c r="HCY4630" s="298"/>
      <c r="HCZ4630" s="298"/>
      <c r="HDA4630" s="298"/>
      <c r="HDB4630" s="298"/>
      <c r="HDC4630" s="298"/>
      <c r="HDD4630" s="298"/>
      <c r="HDE4630" s="298"/>
      <c r="HDF4630" s="298"/>
      <c r="HDG4630" s="298"/>
      <c r="HDH4630" s="298"/>
      <c r="HDI4630" s="298"/>
      <c r="HDJ4630" s="298"/>
      <c r="HDK4630" s="298"/>
      <c r="HDL4630" s="298"/>
      <c r="HDM4630" s="298"/>
      <c r="HDN4630" s="298"/>
      <c r="HDO4630" s="298"/>
      <c r="HDP4630" s="298"/>
      <c r="HDQ4630" s="298"/>
      <c r="HDR4630" s="298"/>
      <c r="HDS4630" s="298"/>
      <c r="HDT4630" s="298"/>
      <c r="HDU4630" s="298"/>
      <c r="HDV4630" s="298"/>
      <c r="HDW4630" s="298"/>
      <c r="HDX4630" s="298"/>
      <c r="HDY4630" s="298"/>
      <c r="HDZ4630" s="298"/>
      <c r="HEA4630" s="298"/>
      <c r="HEB4630" s="298"/>
      <c r="HEC4630" s="298"/>
      <c r="HED4630" s="298"/>
      <c r="HEE4630" s="298"/>
      <c r="HEF4630" s="298"/>
      <c r="HEG4630" s="298"/>
      <c r="HEH4630" s="298"/>
      <c r="HEI4630" s="298"/>
      <c r="HEJ4630" s="298"/>
      <c r="HEK4630" s="298"/>
      <c r="HEL4630" s="298"/>
      <c r="HEM4630" s="298"/>
      <c r="HEN4630" s="298"/>
      <c r="HEO4630" s="298"/>
      <c r="HEP4630" s="298"/>
      <c r="HEQ4630" s="298"/>
      <c r="HER4630" s="298"/>
      <c r="HES4630" s="298"/>
      <c r="HET4630" s="298"/>
      <c r="HEU4630" s="298"/>
      <c r="HEV4630" s="298"/>
      <c r="HEW4630" s="298"/>
      <c r="HEX4630" s="298"/>
      <c r="HEY4630" s="298"/>
      <c r="HEZ4630" s="298"/>
      <c r="HFA4630" s="298"/>
      <c r="HFB4630" s="298"/>
      <c r="HFC4630" s="298"/>
      <c r="HFD4630" s="298"/>
      <c r="HFE4630" s="298"/>
      <c r="HFF4630" s="298"/>
      <c r="HFG4630" s="298"/>
      <c r="HFH4630" s="298"/>
      <c r="HFI4630" s="298"/>
      <c r="HFJ4630" s="298"/>
      <c r="HFK4630" s="298"/>
      <c r="HFL4630" s="298"/>
      <c r="HFM4630" s="298"/>
      <c r="HFN4630" s="298"/>
      <c r="HFO4630" s="298"/>
      <c r="HFP4630" s="298"/>
      <c r="HFQ4630" s="298"/>
      <c r="HFR4630" s="298"/>
      <c r="HFS4630" s="298"/>
      <c r="HFT4630" s="298"/>
      <c r="HFU4630" s="298"/>
      <c r="HFV4630" s="298"/>
      <c r="HFW4630" s="298"/>
      <c r="HFX4630" s="298"/>
      <c r="HFY4630" s="298"/>
      <c r="HFZ4630" s="298"/>
      <c r="HGA4630" s="298"/>
      <c r="HGB4630" s="298"/>
      <c r="HGC4630" s="298"/>
      <c r="HGD4630" s="298"/>
      <c r="HGE4630" s="298"/>
      <c r="HGF4630" s="298"/>
      <c r="HGG4630" s="298"/>
      <c r="HGH4630" s="298"/>
      <c r="HGI4630" s="298"/>
      <c r="HGJ4630" s="298"/>
      <c r="HGK4630" s="298"/>
      <c r="HGL4630" s="298"/>
      <c r="HGM4630" s="298"/>
      <c r="HGN4630" s="298"/>
      <c r="HGO4630" s="298"/>
      <c r="HGP4630" s="298"/>
      <c r="HGQ4630" s="298"/>
      <c r="HGR4630" s="298"/>
      <c r="HGS4630" s="298"/>
      <c r="HGT4630" s="298"/>
      <c r="HGU4630" s="298"/>
      <c r="HGV4630" s="298"/>
      <c r="HGW4630" s="298"/>
      <c r="HGX4630" s="298"/>
      <c r="HGY4630" s="298"/>
      <c r="HGZ4630" s="298"/>
      <c r="HHA4630" s="298"/>
      <c r="HHB4630" s="298"/>
      <c r="HHC4630" s="298"/>
      <c r="HHD4630" s="298"/>
      <c r="HHE4630" s="298"/>
      <c r="HHF4630" s="298"/>
      <c r="HHG4630" s="298"/>
      <c r="HHH4630" s="298"/>
      <c r="HHI4630" s="298"/>
      <c r="HHJ4630" s="298"/>
      <c r="HHK4630" s="298"/>
      <c r="HHL4630" s="298"/>
      <c r="HHM4630" s="298"/>
      <c r="HHN4630" s="298"/>
      <c r="HHO4630" s="298"/>
      <c r="HHP4630" s="298"/>
      <c r="HHQ4630" s="298"/>
      <c r="HHR4630" s="298"/>
      <c r="HHS4630" s="298"/>
      <c r="HHT4630" s="298"/>
      <c r="HHU4630" s="298"/>
      <c r="HHV4630" s="298"/>
      <c r="HHW4630" s="298"/>
      <c r="HHX4630" s="298"/>
      <c r="HHY4630" s="298"/>
      <c r="HHZ4630" s="298"/>
      <c r="HIA4630" s="298"/>
      <c r="HIB4630" s="298"/>
      <c r="HIC4630" s="298"/>
      <c r="HID4630" s="298"/>
      <c r="HIE4630" s="298"/>
      <c r="HIF4630" s="298"/>
      <c r="HIG4630" s="298"/>
      <c r="HIH4630" s="298"/>
      <c r="HII4630" s="298"/>
      <c r="HIJ4630" s="298"/>
      <c r="HIK4630" s="298"/>
      <c r="HIL4630" s="298"/>
      <c r="HIM4630" s="298"/>
      <c r="HIN4630" s="298"/>
      <c r="HIO4630" s="298"/>
      <c r="HIP4630" s="298"/>
      <c r="HIQ4630" s="298"/>
      <c r="HIR4630" s="298"/>
      <c r="HIS4630" s="298"/>
      <c r="HIT4630" s="298"/>
      <c r="HIU4630" s="298"/>
      <c r="HIV4630" s="298"/>
      <c r="HIW4630" s="298"/>
      <c r="HIX4630" s="298"/>
      <c r="HIY4630" s="298"/>
      <c r="HIZ4630" s="298"/>
      <c r="HJA4630" s="298"/>
      <c r="HJB4630" s="298"/>
      <c r="HJC4630" s="298"/>
      <c r="HJD4630" s="298"/>
      <c r="HJE4630" s="298"/>
      <c r="HJF4630" s="298"/>
      <c r="HJG4630" s="298"/>
      <c r="HJH4630" s="298"/>
      <c r="HJI4630" s="298"/>
      <c r="HJJ4630" s="298"/>
      <c r="HJK4630" s="298"/>
      <c r="HJL4630" s="298"/>
      <c r="HJM4630" s="298"/>
      <c r="HJN4630" s="298"/>
      <c r="HJO4630" s="298"/>
      <c r="HJP4630" s="298"/>
      <c r="HJQ4630" s="298"/>
      <c r="HJR4630" s="298"/>
      <c r="HJS4630" s="298"/>
      <c r="HJT4630" s="298"/>
      <c r="HJU4630" s="298"/>
      <c r="HJV4630" s="298"/>
      <c r="HJW4630" s="298"/>
      <c r="HJX4630" s="298"/>
      <c r="HJY4630" s="298"/>
      <c r="HJZ4630" s="298"/>
      <c r="HKA4630" s="298"/>
      <c r="HKB4630" s="298"/>
      <c r="HKC4630" s="298"/>
      <c r="HKD4630" s="298"/>
      <c r="HKE4630" s="298"/>
      <c r="HKF4630" s="298"/>
      <c r="HKG4630" s="298"/>
      <c r="HKH4630" s="298"/>
      <c r="HKI4630" s="298"/>
      <c r="HKJ4630" s="298"/>
      <c r="HKK4630" s="298"/>
      <c r="HKL4630" s="298"/>
      <c r="HKM4630" s="298"/>
      <c r="HKN4630" s="298"/>
      <c r="HKO4630" s="298"/>
      <c r="HKP4630" s="298"/>
      <c r="HKQ4630" s="298"/>
      <c r="HKR4630" s="298"/>
      <c r="HKS4630" s="298"/>
      <c r="HKT4630" s="298"/>
      <c r="HKU4630" s="298"/>
      <c r="HKV4630" s="298"/>
      <c r="HKW4630" s="298"/>
      <c r="HKX4630" s="298"/>
      <c r="HKY4630" s="298"/>
      <c r="HKZ4630" s="298"/>
      <c r="HLA4630" s="298"/>
      <c r="HLB4630" s="298"/>
      <c r="HLC4630" s="298"/>
      <c r="HLD4630" s="298"/>
      <c r="HLE4630" s="298"/>
      <c r="HLF4630" s="298"/>
      <c r="HLG4630" s="298"/>
      <c r="HLH4630" s="298"/>
      <c r="HLI4630" s="298"/>
      <c r="HLJ4630" s="298"/>
      <c r="HLK4630" s="298"/>
      <c r="HLL4630" s="298"/>
      <c r="HLM4630" s="298"/>
      <c r="HLN4630" s="298"/>
      <c r="HLO4630" s="298"/>
      <c r="HLP4630" s="298"/>
      <c r="HLQ4630" s="298"/>
      <c r="HLR4630" s="298"/>
      <c r="HLS4630" s="298"/>
      <c r="HLT4630" s="298"/>
      <c r="HLU4630" s="298"/>
      <c r="HLV4630" s="298"/>
      <c r="HLW4630" s="298"/>
      <c r="HLX4630" s="298"/>
      <c r="HLY4630" s="298"/>
      <c r="HLZ4630" s="298"/>
      <c r="HMA4630" s="298"/>
      <c r="HMB4630" s="298"/>
      <c r="HMC4630" s="298"/>
      <c r="HMD4630" s="298"/>
      <c r="HME4630" s="298"/>
      <c r="HMF4630" s="298"/>
      <c r="HMG4630" s="298"/>
      <c r="HMH4630" s="298"/>
      <c r="HMI4630" s="298"/>
      <c r="HMJ4630" s="298"/>
      <c r="HMK4630" s="298"/>
      <c r="HML4630" s="298"/>
      <c r="HMM4630" s="298"/>
      <c r="HMN4630" s="298"/>
      <c r="HMO4630" s="298"/>
      <c r="HMP4630" s="298"/>
      <c r="HMQ4630" s="298"/>
      <c r="HMR4630" s="298"/>
      <c r="HMS4630" s="298"/>
      <c r="HMT4630" s="298"/>
      <c r="HMU4630" s="298"/>
      <c r="HMV4630" s="298"/>
      <c r="HMW4630" s="298"/>
      <c r="HMX4630" s="298"/>
      <c r="HMY4630" s="298"/>
      <c r="HMZ4630" s="298"/>
      <c r="HNA4630" s="298"/>
      <c r="HNB4630" s="298"/>
      <c r="HNC4630" s="298"/>
      <c r="HND4630" s="298"/>
      <c r="HNE4630" s="298"/>
      <c r="HNF4630" s="298"/>
      <c r="HNG4630" s="298"/>
      <c r="HNH4630" s="298"/>
      <c r="HNI4630" s="298"/>
      <c r="HNJ4630" s="298"/>
      <c r="HNK4630" s="298"/>
      <c r="HNL4630" s="298"/>
      <c r="HNM4630" s="298"/>
      <c r="HNN4630" s="298"/>
      <c r="HNO4630" s="298"/>
      <c r="HNP4630" s="298"/>
      <c r="HNQ4630" s="298"/>
      <c r="HNR4630" s="298"/>
      <c r="HNS4630" s="298"/>
      <c r="HNT4630" s="298"/>
      <c r="HNU4630" s="298"/>
      <c r="HNV4630" s="298"/>
      <c r="HNW4630" s="298"/>
      <c r="HNX4630" s="298"/>
      <c r="HNY4630" s="298"/>
      <c r="HNZ4630" s="298"/>
      <c r="HOA4630" s="298"/>
      <c r="HOB4630" s="298"/>
      <c r="HOC4630" s="298"/>
      <c r="HOD4630" s="298"/>
      <c r="HOE4630" s="298"/>
      <c r="HOF4630" s="298"/>
      <c r="HOG4630" s="298"/>
      <c r="HOH4630" s="298"/>
      <c r="HOI4630" s="298"/>
      <c r="HOJ4630" s="298"/>
      <c r="HOK4630" s="298"/>
      <c r="HOL4630" s="298"/>
      <c r="HOM4630" s="298"/>
      <c r="HON4630" s="298"/>
      <c r="HOO4630" s="298"/>
      <c r="HOP4630" s="298"/>
      <c r="HOQ4630" s="298"/>
      <c r="HOR4630" s="298"/>
      <c r="HOS4630" s="298"/>
      <c r="HOT4630" s="298"/>
      <c r="HOU4630" s="298"/>
      <c r="HOV4630" s="298"/>
      <c r="HOW4630" s="298"/>
      <c r="HOX4630" s="298"/>
      <c r="HOY4630" s="298"/>
      <c r="HOZ4630" s="298"/>
      <c r="HPA4630" s="298"/>
      <c r="HPB4630" s="298"/>
      <c r="HPC4630" s="298"/>
      <c r="HPD4630" s="298"/>
      <c r="HPE4630" s="298"/>
      <c r="HPF4630" s="298"/>
      <c r="HPG4630" s="298"/>
      <c r="HPH4630" s="298"/>
      <c r="HPI4630" s="298"/>
      <c r="HPJ4630" s="298"/>
      <c r="HPK4630" s="298"/>
      <c r="HPL4630" s="298"/>
      <c r="HPM4630" s="298"/>
      <c r="HPN4630" s="298"/>
      <c r="HPO4630" s="298"/>
      <c r="HPP4630" s="298"/>
      <c r="HPQ4630" s="298"/>
      <c r="HPR4630" s="298"/>
      <c r="HPS4630" s="298"/>
      <c r="HPT4630" s="298"/>
      <c r="HPU4630" s="298"/>
      <c r="HPV4630" s="298"/>
      <c r="HPW4630" s="298"/>
      <c r="HPX4630" s="298"/>
      <c r="HPY4630" s="298"/>
      <c r="HPZ4630" s="298"/>
      <c r="HQA4630" s="298"/>
      <c r="HQB4630" s="298"/>
      <c r="HQC4630" s="298"/>
      <c r="HQD4630" s="298"/>
      <c r="HQE4630" s="298"/>
      <c r="HQF4630" s="298"/>
      <c r="HQG4630" s="298"/>
      <c r="HQH4630" s="298"/>
      <c r="HQI4630" s="298"/>
      <c r="HQJ4630" s="298"/>
      <c r="HQK4630" s="298"/>
      <c r="HQL4630" s="298"/>
      <c r="HQM4630" s="298"/>
      <c r="HQN4630" s="298"/>
      <c r="HQO4630" s="298"/>
      <c r="HQP4630" s="298"/>
      <c r="HQQ4630" s="298"/>
      <c r="HQR4630" s="298"/>
      <c r="HQS4630" s="298"/>
      <c r="HQT4630" s="298"/>
      <c r="HQU4630" s="298"/>
      <c r="HQV4630" s="298"/>
      <c r="HQW4630" s="298"/>
      <c r="HQX4630" s="298"/>
      <c r="HQY4630" s="298"/>
      <c r="HQZ4630" s="298"/>
      <c r="HRA4630" s="298"/>
      <c r="HRB4630" s="298"/>
      <c r="HRC4630" s="298"/>
      <c r="HRD4630" s="298"/>
      <c r="HRE4630" s="298"/>
      <c r="HRF4630" s="298"/>
      <c r="HRG4630" s="298"/>
      <c r="HRH4630" s="298"/>
      <c r="HRI4630" s="298"/>
      <c r="HRJ4630" s="298"/>
      <c r="HRK4630" s="298"/>
      <c r="HRL4630" s="298"/>
      <c r="HRM4630" s="298"/>
      <c r="HRN4630" s="298"/>
      <c r="HRO4630" s="298"/>
      <c r="HRP4630" s="298"/>
      <c r="HRQ4630" s="298"/>
      <c r="HRR4630" s="298"/>
      <c r="HRS4630" s="298"/>
      <c r="HRT4630" s="298"/>
      <c r="HRU4630" s="298"/>
      <c r="HRV4630" s="298"/>
      <c r="HRW4630" s="298"/>
      <c r="HRX4630" s="298"/>
      <c r="HRY4630" s="298"/>
      <c r="HRZ4630" s="298"/>
      <c r="HSA4630" s="298"/>
      <c r="HSB4630" s="298"/>
      <c r="HSC4630" s="298"/>
      <c r="HSD4630" s="298"/>
      <c r="HSE4630" s="298"/>
      <c r="HSF4630" s="298"/>
      <c r="HSG4630" s="298"/>
      <c r="HSH4630" s="298"/>
      <c r="HSI4630" s="298"/>
      <c r="HSJ4630" s="298"/>
      <c r="HSK4630" s="298"/>
      <c r="HSL4630" s="298"/>
      <c r="HSM4630" s="298"/>
      <c r="HSN4630" s="298"/>
      <c r="HSO4630" s="298"/>
      <c r="HSP4630" s="298"/>
      <c r="HSQ4630" s="298"/>
      <c r="HSR4630" s="298"/>
      <c r="HSS4630" s="298"/>
      <c r="HST4630" s="298"/>
      <c r="HSU4630" s="298"/>
      <c r="HSV4630" s="298"/>
      <c r="HSW4630" s="298"/>
      <c r="HSX4630" s="298"/>
      <c r="HSY4630" s="298"/>
      <c r="HSZ4630" s="298"/>
      <c r="HTA4630" s="298"/>
      <c r="HTB4630" s="298"/>
      <c r="HTC4630" s="298"/>
      <c r="HTD4630" s="298"/>
      <c r="HTE4630" s="298"/>
      <c r="HTF4630" s="298"/>
      <c r="HTG4630" s="298"/>
      <c r="HTH4630" s="298"/>
      <c r="HTI4630" s="298"/>
      <c r="HTJ4630" s="298"/>
      <c r="HTK4630" s="298"/>
      <c r="HTL4630" s="298"/>
      <c r="HTM4630" s="298"/>
      <c r="HTN4630" s="298"/>
      <c r="HTO4630" s="298"/>
      <c r="HTP4630" s="298"/>
      <c r="HTQ4630" s="298"/>
      <c r="HTR4630" s="298"/>
      <c r="HTS4630" s="298"/>
      <c r="HTT4630" s="298"/>
      <c r="HTU4630" s="298"/>
      <c r="HTV4630" s="298"/>
      <c r="HTW4630" s="298"/>
      <c r="HTX4630" s="298"/>
      <c r="HTY4630" s="298"/>
      <c r="HTZ4630" s="298"/>
      <c r="HUA4630" s="298"/>
      <c r="HUB4630" s="298"/>
      <c r="HUC4630" s="298"/>
      <c r="HUD4630" s="298"/>
      <c r="HUE4630" s="298"/>
      <c r="HUF4630" s="298"/>
      <c r="HUG4630" s="298"/>
      <c r="HUH4630" s="298"/>
      <c r="HUI4630" s="298"/>
      <c r="HUJ4630" s="298"/>
      <c r="HUK4630" s="298"/>
      <c r="HUL4630" s="298"/>
      <c r="HUM4630" s="298"/>
      <c r="HUN4630" s="298"/>
      <c r="HUO4630" s="298"/>
      <c r="HUP4630" s="298"/>
      <c r="HUQ4630" s="298"/>
      <c r="HUR4630" s="298"/>
      <c r="HUS4630" s="298"/>
      <c r="HUT4630" s="298"/>
      <c r="HUU4630" s="298"/>
      <c r="HUV4630" s="298"/>
      <c r="HUW4630" s="298"/>
      <c r="HUX4630" s="298"/>
      <c r="HUY4630" s="298"/>
      <c r="HUZ4630" s="298"/>
      <c r="HVA4630" s="298"/>
      <c r="HVB4630" s="298"/>
      <c r="HVC4630" s="298"/>
      <c r="HVD4630" s="298"/>
      <c r="HVE4630" s="298"/>
      <c r="HVF4630" s="298"/>
      <c r="HVG4630" s="298"/>
      <c r="HVH4630" s="298"/>
      <c r="HVI4630" s="298"/>
      <c r="HVJ4630" s="298"/>
      <c r="HVK4630" s="298"/>
      <c r="HVL4630" s="298"/>
      <c r="HVM4630" s="298"/>
      <c r="HVN4630" s="298"/>
      <c r="HVO4630" s="298"/>
      <c r="HVP4630" s="298"/>
      <c r="HVQ4630" s="298"/>
      <c r="HVR4630" s="298"/>
      <c r="HVS4630" s="298"/>
      <c r="HVT4630" s="298"/>
      <c r="HVU4630" s="298"/>
      <c r="HVV4630" s="298"/>
      <c r="HVW4630" s="298"/>
      <c r="HVX4630" s="298"/>
      <c r="HVY4630" s="298"/>
      <c r="HVZ4630" s="298"/>
      <c r="HWA4630" s="298"/>
      <c r="HWB4630" s="298"/>
      <c r="HWC4630" s="298"/>
      <c r="HWD4630" s="298"/>
      <c r="HWE4630" s="298"/>
      <c r="HWF4630" s="298"/>
      <c r="HWG4630" s="298"/>
      <c r="HWH4630" s="298"/>
      <c r="HWI4630" s="298"/>
      <c r="HWJ4630" s="298"/>
      <c r="HWK4630" s="298"/>
      <c r="HWL4630" s="298"/>
      <c r="HWM4630" s="298"/>
      <c r="HWN4630" s="298"/>
      <c r="HWO4630" s="298"/>
      <c r="HWP4630" s="298"/>
      <c r="HWQ4630" s="298"/>
      <c r="HWR4630" s="298"/>
      <c r="HWS4630" s="298"/>
      <c r="HWT4630" s="298"/>
      <c r="HWU4630" s="298"/>
      <c r="HWV4630" s="298"/>
      <c r="HWW4630" s="298"/>
      <c r="HWX4630" s="298"/>
      <c r="HWY4630" s="298"/>
      <c r="HWZ4630" s="298"/>
      <c r="HXA4630" s="298"/>
      <c r="HXB4630" s="298"/>
      <c r="HXC4630" s="298"/>
      <c r="HXD4630" s="298"/>
      <c r="HXE4630" s="298"/>
      <c r="HXF4630" s="298"/>
      <c r="HXG4630" s="298"/>
      <c r="HXH4630" s="298"/>
      <c r="HXI4630" s="298"/>
      <c r="HXJ4630" s="298"/>
      <c r="HXK4630" s="298"/>
      <c r="HXL4630" s="298"/>
      <c r="HXM4630" s="298"/>
      <c r="HXN4630" s="298"/>
      <c r="HXO4630" s="298"/>
      <c r="HXP4630" s="298"/>
      <c r="HXQ4630" s="298"/>
      <c r="HXR4630" s="298"/>
      <c r="HXS4630" s="298"/>
      <c r="HXT4630" s="298"/>
      <c r="HXU4630" s="298"/>
      <c r="HXV4630" s="298"/>
      <c r="HXW4630" s="298"/>
      <c r="HXX4630" s="298"/>
      <c r="HXY4630" s="298"/>
      <c r="HXZ4630" s="298"/>
      <c r="HYA4630" s="298"/>
      <c r="HYB4630" s="298"/>
      <c r="HYC4630" s="298"/>
      <c r="HYD4630" s="298"/>
      <c r="HYE4630" s="298"/>
      <c r="HYF4630" s="298"/>
      <c r="HYG4630" s="298"/>
      <c r="HYH4630" s="298"/>
      <c r="HYI4630" s="298"/>
      <c r="HYJ4630" s="298"/>
      <c r="HYK4630" s="298"/>
      <c r="HYL4630" s="298"/>
      <c r="HYM4630" s="298"/>
      <c r="HYN4630" s="298"/>
      <c r="HYO4630" s="298"/>
      <c r="HYP4630" s="298"/>
      <c r="HYQ4630" s="298"/>
      <c r="HYR4630" s="298"/>
      <c r="HYS4630" s="298"/>
      <c r="HYT4630" s="298"/>
      <c r="HYU4630" s="298"/>
      <c r="HYV4630" s="298"/>
      <c r="HYW4630" s="298"/>
      <c r="HYX4630" s="298"/>
      <c r="HYY4630" s="298"/>
      <c r="HYZ4630" s="298"/>
      <c r="HZA4630" s="298"/>
      <c r="HZB4630" s="298"/>
      <c r="HZC4630" s="298"/>
      <c r="HZD4630" s="298"/>
      <c r="HZE4630" s="298"/>
      <c r="HZF4630" s="298"/>
      <c r="HZG4630" s="298"/>
      <c r="HZH4630" s="298"/>
      <c r="HZI4630" s="298"/>
      <c r="HZJ4630" s="298"/>
      <c r="HZK4630" s="298"/>
      <c r="HZL4630" s="298"/>
      <c r="HZM4630" s="298"/>
      <c r="HZN4630" s="298"/>
      <c r="HZO4630" s="298"/>
      <c r="HZP4630" s="298"/>
      <c r="HZQ4630" s="298"/>
      <c r="HZR4630" s="298"/>
      <c r="HZS4630" s="298"/>
      <c r="HZT4630" s="298"/>
      <c r="HZU4630" s="298"/>
      <c r="HZV4630" s="298"/>
      <c r="HZW4630" s="298"/>
      <c r="HZX4630" s="298"/>
      <c r="HZY4630" s="298"/>
      <c r="HZZ4630" s="298"/>
      <c r="IAA4630" s="298"/>
      <c r="IAB4630" s="298"/>
      <c r="IAC4630" s="298"/>
      <c r="IAD4630" s="298"/>
      <c r="IAE4630" s="298"/>
      <c r="IAF4630" s="298"/>
      <c r="IAG4630" s="298"/>
      <c r="IAH4630" s="298"/>
      <c r="IAI4630" s="298"/>
      <c r="IAJ4630" s="298"/>
      <c r="IAK4630" s="298"/>
      <c r="IAL4630" s="298"/>
      <c r="IAM4630" s="298"/>
      <c r="IAN4630" s="298"/>
      <c r="IAO4630" s="298"/>
      <c r="IAP4630" s="298"/>
      <c r="IAQ4630" s="298"/>
      <c r="IAR4630" s="298"/>
      <c r="IAS4630" s="298"/>
      <c r="IAT4630" s="298"/>
      <c r="IAU4630" s="298"/>
      <c r="IAV4630" s="298"/>
      <c r="IAW4630" s="298"/>
      <c r="IAX4630" s="298"/>
      <c r="IAY4630" s="298"/>
      <c r="IAZ4630" s="298"/>
      <c r="IBA4630" s="298"/>
      <c r="IBB4630" s="298"/>
      <c r="IBC4630" s="298"/>
      <c r="IBD4630" s="298"/>
      <c r="IBE4630" s="298"/>
      <c r="IBF4630" s="298"/>
      <c r="IBG4630" s="298"/>
      <c r="IBH4630" s="298"/>
      <c r="IBI4630" s="298"/>
      <c r="IBJ4630" s="298"/>
      <c r="IBK4630" s="298"/>
      <c r="IBL4630" s="298"/>
      <c r="IBM4630" s="298"/>
      <c r="IBN4630" s="298"/>
      <c r="IBO4630" s="298"/>
      <c r="IBP4630" s="298"/>
      <c r="IBQ4630" s="298"/>
      <c r="IBR4630" s="298"/>
      <c r="IBS4630" s="298"/>
      <c r="IBT4630" s="298"/>
      <c r="IBU4630" s="298"/>
      <c r="IBV4630" s="298"/>
      <c r="IBW4630" s="298"/>
      <c r="IBX4630" s="298"/>
      <c r="IBY4630" s="298"/>
      <c r="IBZ4630" s="298"/>
      <c r="ICA4630" s="298"/>
      <c r="ICB4630" s="298"/>
      <c r="ICC4630" s="298"/>
      <c r="ICD4630" s="298"/>
      <c r="ICE4630" s="298"/>
      <c r="ICF4630" s="298"/>
      <c r="ICG4630" s="298"/>
      <c r="ICH4630" s="298"/>
      <c r="ICI4630" s="298"/>
      <c r="ICJ4630" s="298"/>
      <c r="ICK4630" s="298"/>
      <c r="ICL4630" s="298"/>
      <c r="ICM4630" s="298"/>
      <c r="ICN4630" s="298"/>
      <c r="ICO4630" s="298"/>
      <c r="ICP4630" s="298"/>
      <c r="ICQ4630" s="298"/>
      <c r="ICR4630" s="298"/>
      <c r="ICS4630" s="298"/>
      <c r="ICT4630" s="298"/>
      <c r="ICU4630" s="298"/>
      <c r="ICV4630" s="298"/>
      <c r="ICW4630" s="298"/>
      <c r="ICX4630" s="298"/>
      <c r="ICY4630" s="298"/>
      <c r="ICZ4630" s="298"/>
      <c r="IDA4630" s="298"/>
      <c r="IDB4630" s="298"/>
      <c r="IDC4630" s="298"/>
      <c r="IDD4630" s="298"/>
      <c r="IDE4630" s="298"/>
      <c r="IDF4630" s="298"/>
      <c r="IDG4630" s="298"/>
      <c r="IDH4630" s="298"/>
      <c r="IDI4630" s="298"/>
      <c r="IDJ4630" s="298"/>
      <c r="IDK4630" s="298"/>
      <c r="IDL4630" s="298"/>
      <c r="IDM4630" s="298"/>
      <c r="IDN4630" s="298"/>
      <c r="IDO4630" s="298"/>
      <c r="IDP4630" s="298"/>
      <c r="IDQ4630" s="298"/>
      <c r="IDR4630" s="298"/>
      <c r="IDS4630" s="298"/>
      <c r="IDT4630" s="298"/>
      <c r="IDU4630" s="298"/>
      <c r="IDV4630" s="298"/>
      <c r="IDW4630" s="298"/>
      <c r="IDX4630" s="298"/>
      <c r="IDY4630" s="298"/>
      <c r="IDZ4630" s="298"/>
      <c r="IEA4630" s="298"/>
      <c r="IEB4630" s="298"/>
      <c r="IEC4630" s="298"/>
      <c r="IED4630" s="298"/>
      <c r="IEE4630" s="298"/>
      <c r="IEF4630" s="298"/>
      <c r="IEG4630" s="298"/>
      <c r="IEH4630" s="298"/>
      <c r="IEI4630" s="298"/>
      <c r="IEJ4630" s="298"/>
      <c r="IEK4630" s="298"/>
      <c r="IEL4630" s="298"/>
      <c r="IEM4630" s="298"/>
      <c r="IEN4630" s="298"/>
      <c r="IEO4630" s="298"/>
      <c r="IEP4630" s="298"/>
      <c r="IEQ4630" s="298"/>
      <c r="IER4630" s="298"/>
      <c r="IES4630" s="298"/>
      <c r="IET4630" s="298"/>
      <c r="IEU4630" s="298"/>
      <c r="IEV4630" s="298"/>
      <c r="IEW4630" s="298"/>
      <c r="IEX4630" s="298"/>
      <c r="IEY4630" s="298"/>
      <c r="IEZ4630" s="298"/>
      <c r="IFA4630" s="298"/>
      <c r="IFB4630" s="298"/>
      <c r="IFC4630" s="298"/>
      <c r="IFD4630" s="298"/>
      <c r="IFE4630" s="298"/>
      <c r="IFF4630" s="298"/>
      <c r="IFG4630" s="298"/>
      <c r="IFH4630" s="298"/>
      <c r="IFI4630" s="298"/>
      <c r="IFJ4630" s="298"/>
      <c r="IFK4630" s="298"/>
      <c r="IFL4630" s="298"/>
      <c r="IFM4630" s="298"/>
      <c r="IFN4630" s="298"/>
      <c r="IFO4630" s="298"/>
      <c r="IFP4630" s="298"/>
      <c r="IFQ4630" s="298"/>
      <c r="IFR4630" s="298"/>
      <c r="IFS4630" s="298"/>
      <c r="IFT4630" s="298"/>
      <c r="IFU4630" s="298"/>
      <c r="IFV4630" s="298"/>
      <c r="IFW4630" s="298"/>
      <c r="IFX4630" s="298"/>
      <c r="IFY4630" s="298"/>
      <c r="IFZ4630" s="298"/>
      <c r="IGA4630" s="298"/>
      <c r="IGB4630" s="298"/>
      <c r="IGC4630" s="298"/>
      <c r="IGD4630" s="298"/>
      <c r="IGE4630" s="298"/>
      <c r="IGF4630" s="298"/>
      <c r="IGG4630" s="298"/>
      <c r="IGH4630" s="298"/>
      <c r="IGI4630" s="298"/>
      <c r="IGJ4630" s="298"/>
      <c r="IGK4630" s="298"/>
      <c r="IGL4630" s="298"/>
      <c r="IGM4630" s="298"/>
      <c r="IGN4630" s="298"/>
      <c r="IGO4630" s="298"/>
      <c r="IGP4630" s="298"/>
      <c r="IGQ4630" s="298"/>
      <c r="IGR4630" s="298"/>
      <c r="IGS4630" s="298"/>
      <c r="IGT4630" s="298"/>
      <c r="IGU4630" s="298"/>
      <c r="IGV4630" s="298"/>
      <c r="IGW4630" s="298"/>
      <c r="IGX4630" s="298"/>
      <c r="IGY4630" s="298"/>
      <c r="IGZ4630" s="298"/>
      <c r="IHA4630" s="298"/>
      <c r="IHB4630" s="298"/>
      <c r="IHC4630" s="298"/>
      <c r="IHD4630" s="298"/>
      <c r="IHE4630" s="298"/>
      <c r="IHF4630" s="298"/>
      <c r="IHG4630" s="298"/>
      <c r="IHH4630" s="298"/>
      <c r="IHI4630" s="298"/>
      <c r="IHJ4630" s="298"/>
      <c r="IHK4630" s="298"/>
      <c r="IHL4630" s="298"/>
      <c r="IHM4630" s="298"/>
      <c r="IHN4630" s="298"/>
      <c r="IHO4630" s="298"/>
      <c r="IHP4630" s="298"/>
      <c r="IHQ4630" s="298"/>
      <c r="IHR4630" s="298"/>
      <c r="IHS4630" s="298"/>
      <c r="IHT4630" s="298"/>
      <c r="IHU4630" s="298"/>
      <c r="IHV4630" s="298"/>
      <c r="IHW4630" s="298"/>
      <c r="IHX4630" s="298"/>
      <c r="IHY4630" s="298"/>
      <c r="IHZ4630" s="298"/>
      <c r="IIA4630" s="298"/>
      <c r="IIB4630" s="298"/>
      <c r="IIC4630" s="298"/>
      <c r="IID4630" s="298"/>
      <c r="IIE4630" s="298"/>
      <c r="IIF4630" s="298"/>
      <c r="IIG4630" s="298"/>
      <c r="IIH4630" s="298"/>
      <c r="III4630" s="298"/>
      <c r="IIJ4630" s="298"/>
      <c r="IIK4630" s="298"/>
      <c r="IIL4630" s="298"/>
      <c r="IIM4630" s="298"/>
      <c r="IIN4630" s="298"/>
      <c r="IIO4630" s="298"/>
      <c r="IIP4630" s="298"/>
      <c r="IIQ4630" s="298"/>
      <c r="IIR4630" s="298"/>
      <c r="IIS4630" s="298"/>
      <c r="IIT4630" s="298"/>
      <c r="IIU4630" s="298"/>
      <c r="IIV4630" s="298"/>
      <c r="IIW4630" s="298"/>
      <c r="IIX4630" s="298"/>
      <c r="IIY4630" s="298"/>
      <c r="IIZ4630" s="298"/>
      <c r="IJA4630" s="298"/>
      <c r="IJB4630" s="298"/>
      <c r="IJC4630" s="298"/>
      <c r="IJD4630" s="298"/>
      <c r="IJE4630" s="298"/>
      <c r="IJF4630" s="298"/>
      <c r="IJG4630" s="298"/>
      <c r="IJH4630" s="298"/>
      <c r="IJI4630" s="298"/>
      <c r="IJJ4630" s="298"/>
      <c r="IJK4630" s="298"/>
      <c r="IJL4630" s="298"/>
      <c r="IJM4630" s="298"/>
      <c r="IJN4630" s="298"/>
      <c r="IJO4630" s="298"/>
      <c r="IJP4630" s="298"/>
      <c r="IJQ4630" s="298"/>
      <c r="IJR4630" s="298"/>
      <c r="IJS4630" s="298"/>
      <c r="IJT4630" s="298"/>
      <c r="IJU4630" s="298"/>
      <c r="IJV4630" s="298"/>
      <c r="IJW4630" s="298"/>
      <c r="IJX4630" s="298"/>
      <c r="IJY4630" s="298"/>
      <c r="IJZ4630" s="298"/>
      <c r="IKA4630" s="298"/>
      <c r="IKB4630" s="298"/>
      <c r="IKC4630" s="298"/>
      <c r="IKD4630" s="298"/>
      <c r="IKE4630" s="298"/>
      <c r="IKF4630" s="298"/>
      <c r="IKG4630" s="298"/>
      <c r="IKH4630" s="298"/>
      <c r="IKI4630" s="298"/>
      <c r="IKJ4630" s="298"/>
      <c r="IKK4630" s="298"/>
      <c r="IKL4630" s="298"/>
      <c r="IKM4630" s="298"/>
      <c r="IKN4630" s="298"/>
      <c r="IKO4630" s="298"/>
      <c r="IKP4630" s="298"/>
      <c r="IKQ4630" s="298"/>
      <c r="IKR4630" s="298"/>
      <c r="IKS4630" s="298"/>
      <c r="IKT4630" s="298"/>
      <c r="IKU4630" s="298"/>
      <c r="IKV4630" s="298"/>
      <c r="IKW4630" s="298"/>
      <c r="IKX4630" s="298"/>
      <c r="IKY4630" s="298"/>
      <c r="IKZ4630" s="298"/>
      <c r="ILA4630" s="298"/>
      <c r="ILB4630" s="298"/>
      <c r="ILC4630" s="298"/>
      <c r="ILD4630" s="298"/>
      <c r="ILE4630" s="298"/>
      <c r="ILF4630" s="298"/>
      <c r="ILG4630" s="298"/>
      <c r="ILH4630" s="298"/>
      <c r="ILI4630" s="298"/>
      <c r="ILJ4630" s="298"/>
      <c r="ILK4630" s="298"/>
      <c r="ILL4630" s="298"/>
      <c r="ILM4630" s="298"/>
      <c r="ILN4630" s="298"/>
      <c r="ILO4630" s="298"/>
      <c r="ILP4630" s="298"/>
      <c r="ILQ4630" s="298"/>
      <c r="ILR4630" s="298"/>
      <c r="ILS4630" s="298"/>
      <c r="ILT4630" s="298"/>
      <c r="ILU4630" s="298"/>
      <c r="ILV4630" s="298"/>
      <c r="ILW4630" s="298"/>
      <c r="ILX4630" s="298"/>
      <c r="ILY4630" s="298"/>
      <c r="ILZ4630" s="298"/>
      <c r="IMA4630" s="298"/>
      <c r="IMB4630" s="298"/>
      <c r="IMC4630" s="298"/>
      <c r="IMD4630" s="298"/>
      <c r="IME4630" s="298"/>
      <c r="IMF4630" s="298"/>
      <c r="IMG4630" s="298"/>
      <c r="IMH4630" s="298"/>
      <c r="IMI4630" s="298"/>
      <c r="IMJ4630" s="298"/>
      <c r="IMK4630" s="298"/>
      <c r="IML4630" s="298"/>
      <c r="IMM4630" s="298"/>
      <c r="IMN4630" s="298"/>
      <c r="IMO4630" s="298"/>
      <c r="IMP4630" s="298"/>
      <c r="IMQ4630" s="298"/>
      <c r="IMR4630" s="298"/>
      <c r="IMS4630" s="298"/>
      <c r="IMT4630" s="298"/>
      <c r="IMU4630" s="298"/>
      <c r="IMV4630" s="298"/>
      <c r="IMW4630" s="298"/>
      <c r="IMX4630" s="298"/>
      <c r="IMY4630" s="298"/>
      <c r="IMZ4630" s="298"/>
      <c r="INA4630" s="298"/>
      <c r="INB4630" s="298"/>
      <c r="INC4630" s="298"/>
      <c r="IND4630" s="298"/>
      <c r="INE4630" s="298"/>
      <c r="INF4630" s="298"/>
      <c r="ING4630" s="298"/>
      <c r="INH4630" s="298"/>
      <c r="INI4630" s="298"/>
      <c r="INJ4630" s="298"/>
      <c r="INK4630" s="298"/>
      <c r="INL4630" s="298"/>
      <c r="INM4630" s="298"/>
      <c r="INN4630" s="298"/>
      <c r="INO4630" s="298"/>
      <c r="INP4630" s="298"/>
      <c r="INQ4630" s="298"/>
      <c r="INR4630" s="298"/>
      <c r="INS4630" s="298"/>
      <c r="INT4630" s="298"/>
      <c r="INU4630" s="298"/>
      <c r="INV4630" s="298"/>
      <c r="INW4630" s="298"/>
      <c r="INX4630" s="298"/>
      <c r="INY4630" s="298"/>
      <c r="INZ4630" s="298"/>
      <c r="IOA4630" s="298"/>
      <c r="IOB4630" s="298"/>
      <c r="IOC4630" s="298"/>
      <c r="IOD4630" s="298"/>
      <c r="IOE4630" s="298"/>
      <c r="IOF4630" s="298"/>
      <c r="IOG4630" s="298"/>
      <c r="IOH4630" s="298"/>
      <c r="IOI4630" s="298"/>
      <c r="IOJ4630" s="298"/>
      <c r="IOK4630" s="298"/>
      <c r="IOL4630" s="298"/>
      <c r="IOM4630" s="298"/>
      <c r="ION4630" s="298"/>
      <c r="IOO4630" s="298"/>
      <c r="IOP4630" s="298"/>
      <c r="IOQ4630" s="298"/>
      <c r="IOR4630" s="298"/>
      <c r="IOS4630" s="298"/>
      <c r="IOT4630" s="298"/>
      <c r="IOU4630" s="298"/>
      <c r="IOV4630" s="298"/>
      <c r="IOW4630" s="298"/>
      <c r="IOX4630" s="298"/>
      <c r="IOY4630" s="298"/>
      <c r="IOZ4630" s="298"/>
      <c r="IPA4630" s="298"/>
      <c r="IPB4630" s="298"/>
      <c r="IPC4630" s="298"/>
      <c r="IPD4630" s="298"/>
      <c r="IPE4630" s="298"/>
      <c r="IPF4630" s="298"/>
      <c r="IPG4630" s="298"/>
      <c r="IPH4630" s="298"/>
      <c r="IPI4630" s="298"/>
      <c r="IPJ4630" s="298"/>
      <c r="IPK4630" s="298"/>
      <c r="IPL4630" s="298"/>
      <c r="IPM4630" s="298"/>
      <c r="IPN4630" s="298"/>
      <c r="IPO4630" s="298"/>
      <c r="IPP4630" s="298"/>
      <c r="IPQ4630" s="298"/>
      <c r="IPR4630" s="298"/>
      <c r="IPS4630" s="298"/>
      <c r="IPT4630" s="298"/>
      <c r="IPU4630" s="298"/>
      <c r="IPV4630" s="298"/>
      <c r="IPW4630" s="298"/>
      <c r="IPX4630" s="298"/>
      <c r="IPY4630" s="298"/>
      <c r="IPZ4630" s="298"/>
      <c r="IQA4630" s="298"/>
      <c r="IQB4630" s="298"/>
      <c r="IQC4630" s="298"/>
      <c r="IQD4630" s="298"/>
      <c r="IQE4630" s="298"/>
      <c r="IQF4630" s="298"/>
      <c r="IQG4630" s="298"/>
      <c r="IQH4630" s="298"/>
      <c r="IQI4630" s="298"/>
      <c r="IQJ4630" s="298"/>
      <c r="IQK4630" s="298"/>
      <c r="IQL4630" s="298"/>
      <c r="IQM4630" s="298"/>
      <c r="IQN4630" s="298"/>
      <c r="IQO4630" s="298"/>
      <c r="IQP4630" s="298"/>
      <c r="IQQ4630" s="298"/>
      <c r="IQR4630" s="298"/>
      <c r="IQS4630" s="298"/>
      <c r="IQT4630" s="298"/>
      <c r="IQU4630" s="298"/>
      <c r="IQV4630" s="298"/>
      <c r="IQW4630" s="298"/>
      <c r="IQX4630" s="298"/>
      <c r="IQY4630" s="298"/>
      <c r="IQZ4630" s="298"/>
      <c r="IRA4630" s="298"/>
      <c r="IRB4630" s="298"/>
      <c r="IRC4630" s="298"/>
      <c r="IRD4630" s="298"/>
      <c r="IRE4630" s="298"/>
      <c r="IRF4630" s="298"/>
      <c r="IRG4630" s="298"/>
      <c r="IRH4630" s="298"/>
      <c r="IRI4630" s="298"/>
      <c r="IRJ4630" s="298"/>
      <c r="IRK4630" s="298"/>
      <c r="IRL4630" s="298"/>
      <c r="IRM4630" s="298"/>
      <c r="IRN4630" s="298"/>
      <c r="IRO4630" s="298"/>
      <c r="IRP4630" s="298"/>
      <c r="IRQ4630" s="298"/>
      <c r="IRR4630" s="298"/>
      <c r="IRS4630" s="298"/>
      <c r="IRT4630" s="298"/>
      <c r="IRU4630" s="298"/>
      <c r="IRV4630" s="298"/>
      <c r="IRW4630" s="298"/>
      <c r="IRX4630" s="298"/>
      <c r="IRY4630" s="298"/>
      <c r="IRZ4630" s="298"/>
      <c r="ISA4630" s="298"/>
      <c r="ISB4630" s="298"/>
      <c r="ISC4630" s="298"/>
      <c r="ISD4630" s="298"/>
      <c r="ISE4630" s="298"/>
      <c r="ISF4630" s="298"/>
      <c r="ISG4630" s="298"/>
      <c r="ISH4630" s="298"/>
      <c r="ISI4630" s="298"/>
      <c r="ISJ4630" s="298"/>
      <c r="ISK4630" s="298"/>
      <c r="ISL4630" s="298"/>
      <c r="ISM4630" s="298"/>
      <c r="ISN4630" s="298"/>
      <c r="ISO4630" s="298"/>
      <c r="ISP4630" s="298"/>
      <c r="ISQ4630" s="298"/>
      <c r="ISR4630" s="298"/>
      <c r="ISS4630" s="298"/>
      <c r="IST4630" s="298"/>
      <c r="ISU4630" s="298"/>
      <c r="ISV4630" s="298"/>
      <c r="ISW4630" s="298"/>
      <c r="ISX4630" s="298"/>
      <c r="ISY4630" s="298"/>
      <c r="ISZ4630" s="298"/>
      <c r="ITA4630" s="298"/>
      <c r="ITB4630" s="298"/>
      <c r="ITC4630" s="298"/>
      <c r="ITD4630" s="298"/>
      <c r="ITE4630" s="298"/>
      <c r="ITF4630" s="298"/>
      <c r="ITG4630" s="298"/>
      <c r="ITH4630" s="298"/>
      <c r="ITI4630" s="298"/>
      <c r="ITJ4630" s="298"/>
      <c r="ITK4630" s="298"/>
      <c r="ITL4630" s="298"/>
      <c r="ITM4630" s="298"/>
      <c r="ITN4630" s="298"/>
      <c r="ITO4630" s="298"/>
      <c r="ITP4630" s="298"/>
      <c r="ITQ4630" s="298"/>
      <c r="ITR4630" s="298"/>
      <c r="ITS4630" s="298"/>
      <c r="ITT4630" s="298"/>
      <c r="ITU4630" s="298"/>
      <c r="ITV4630" s="298"/>
      <c r="ITW4630" s="298"/>
      <c r="ITX4630" s="298"/>
      <c r="ITY4630" s="298"/>
      <c r="ITZ4630" s="298"/>
      <c r="IUA4630" s="298"/>
      <c r="IUB4630" s="298"/>
      <c r="IUC4630" s="298"/>
      <c r="IUD4630" s="298"/>
      <c r="IUE4630" s="298"/>
      <c r="IUF4630" s="298"/>
      <c r="IUG4630" s="298"/>
      <c r="IUH4630" s="298"/>
      <c r="IUI4630" s="298"/>
      <c r="IUJ4630" s="298"/>
      <c r="IUK4630" s="298"/>
      <c r="IUL4630" s="298"/>
      <c r="IUM4630" s="298"/>
      <c r="IUN4630" s="298"/>
      <c r="IUO4630" s="298"/>
      <c r="IUP4630" s="298"/>
      <c r="IUQ4630" s="298"/>
      <c r="IUR4630" s="298"/>
      <c r="IUS4630" s="298"/>
      <c r="IUT4630" s="298"/>
      <c r="IUU4630" s="298"/>
      <c r="IUV4630" s="298"/>
      <c r="IUW4630" s="298"/>
      <c r="IUX4630" s="298"/>
      <c r="IUY4630" s="298"/>
      <c r="IUZ4630" s="298"/>
      <c r="IVA4630" s="298"/>
      <c r="IVB4630" s="298"/>
      <c r="IVC4630" s="298"/>
      <c r="IVD4630" s="298"/>
      <c r="IVE4630" s="298"/>
      <c r="IVF4630" s="298"/>
      <c r="IVG4630" s="298"/>
      <c r="IVH4630" s="298"/>
      <c r="IVI4630" s="298"/>
      <c r="IVJ4630" s="298"/>
      <c r="IVK4630" s="298"/>
      <c r="IVL4630" s="298"/>
      <c r="IVM4630" s="298"/>
      <c r="IVN4630" s="298"/>
      <c r="IVO4630" s="298"/>
      <c r="IVP4630" s="298"/>
      <c r="IVQ4630" s="298"/>
      <c r="IVR4630" s="298"/>
      <c r="IVS4630" s="298"/>
      <c r="IVT4630" s="298"/>
      <c r="IVU4630" s="298"/>
      <c r="IVV4630" s="298"/>
      <c r="IVW4630" s="298"/>
      <c r="IVX4630" s="298"/>
      <c r="IVY4630" s="298"/>
      <c r="IVZ4630" s="298"/>
      <c r="IWA4630" s="298"/>
      <c r="IWB4630" s="298"/>
      <c r="IWC4630" s="298"/>
      <c r="IWD4630" s="298"/>
      <c r="IWE4630" s="298"/>
      <c r="IWF4630" s="298"/>
      <c r="IWG4630" s="298"/>
      <c r="IWH4630" s="298"/>
      <c r="IWI4630" s="298"/>
      <c r="IWJ4630" s="298"/>
      <c r="IWK4630" s="298"/>
      <c r="IWL4630" s="298"/>
      <c r="IWM4630" s="298"/>
      <c r="IWN4630" s="298"/>
      <c r="IWO4630" s="298"/>
      <c r="IWP4630" s="298"/>
      <c r="IWQ4630" s="298"/>
      <c r="IWR4630" s="298"/>
      <c r="IWS4630" s="298"/>
      <c r="IWT4630" s="298"/>
      <c r="IWU4630" s="298"/>
      <c r="IWV4630" s="298"/>
      <c r="IWW4630" s="298"/>
      <c r="IWX4630" s="298"/>
      <c r="IWY4630" s="298"/>
      <c r="IWZ4630" s="298"/>
      <c r="IXA4630" s="298"/>
      <c r="IXB4630" s="298"/>
      <c r="IXC4630" s="298"/>
      <c r="IXD4630" s="298"/>
      <c r="IXE4630" s="298"/>
      <c r="IXF4630" s="298"/>
      <c r="IXG4630" s="298"/>
      <c r="IXH4630" s="298"/>
      <c r="IXI4630" s="298"/>
      <c r="IXJ4630" s="298"/>
      <c r="IXK4630" s="298"/>
      <c r="IXL4630" s="298"/>
      <c r="IXM4630" s="298"/>
      <c r="IXN4630" s="298"/>
      <c r="IXO4630" s="298"/>
      <c r="IXP4630" s="298"/>
      <c r="IXQ4630" s="298"/>
      <c r="IXR4630" s="298"/>
      <c r="IXS4630" s="298"/>
      <c r="IXT4630" s="298"/>
      <c r="IXU4630" s="298"/>
      <c r="IXV4630" s="298"/>
      <c r="IXW4630" s="298"/>
      <c r="IXX4630" s="298"/>
      <c r="IXY4630" s="298"/>
      <c r="IXZ4630" s="298"/>
      <c r="IYA4630" s="298"/>
      <c r="IYB4630" s="298"/>
      <c r="IYC4630" s="298"/>
      <c r="IYD4630" s="298"/>
      <c r="IYE4630" s="298"/>
      <c r="IYF4630" s="298"/>
      <c r="IYG4630" s="298"/>
      <c r="IYH4630" s="298"/>
      <c r="IYI4630" s="298"/>
      <c r="IYJ4630" s="298"/>
      <c r="IYK4630" s="298"/>
      <c r="IYL4630" s="298"/>
      <c r="IYM4630" s="298"/>
      <c r="IYN4630" s="298"/>
      <c r="IYO4630" s="298"/>
      <c r="IYP4630" s="298"/>
      <c r="IYQ4630" s="298"/>
      <c r="IYR4630" s="298"/>
      <c r="IYS4630" s="298"/>
      <c r="IYT4630" s="298"/>
      <c r="IYU4630" s="298"/>
      <c r="IYV4630" s="298"/>
      <c r="IYW4630" s="298"/>
      <c r="IYX4630" s="298"/>
      <c r="IYY4630" s="298"/>
      <c r="IYZ4630" s="298"/>
      <c r="IZA4630" s="298"/>
      <c r="IZB4630" s="298"/>
      <c r="IZC4630" s="298"/>
      <c r="IZD4630" s="298"/>
      <c r="IZE4630" s="298"/>
      <c r="IZF4630" s="298"/>
      <c r="IZG4630" s="298"/>
      <c r="IZH4630" s="298"/>
      <c r="IZI4630" s="298"/>
      <c r="IZJ4630" s="298"/>
      <c r="IZK4630" s="298"/>
      <c r="IZL4630" s="298"/>
      <c r="IZM4630" s="298"/>
      <c r="IZN4630" s="298"/>
      <c r="IZO4630" s="298"/>
      <c r="IZP4630" s="298"/>
      <c r="IZQ4630" s="298"/>
      <c r="IZR4630" s="298"/>
      <c r="IZS4630" s="298"/>
      <c r="IZT4630" s="298"/>
      <c r="IZU4630" s="298"/>
      <c r="IZV4630" s="298"/>
      <c r="IZW4630" s="298"/>
      <c r="IZX4630" s="298"/>
      <c r="IZY4630" s="298"/>
      <c r="IZZ4630" s="298"/>
      <c r="JAA4630" s="298"/>
      <c r="JAB4630" s="298"/>
      <c r="JAC4630" s="298"/>
      <c r="JAD4630" s="298"/>
      <c r="JAE4630" s="298"/>
      <c r="JAF4630" s="298"/>
      <c r="JAG4630" s="298"/>
      <c r="JAH4630" s="298"/>
      <c r="JAI4630" s="298"/>
      <c r="JAJ4630" s="298"/>
      <c r="JAK4630" s="298"/>
      <c r="JAL4630" s="298"/>
      <c r="JAM4630" s="298"/>
      <c r="JAN4630" s="298"/>
      <c r="JAO4630" s="298"/>
      <c r="JAP4630" s="298"/>
      <c r="JAQ4630" s="298"/>
      <c r="JAR4630" s="298"/>
      <c r="JAS4630" s="298"/>
      <c r="JAT4630" s="298"/>
      <c r="JAU4630" s="298"/>
      <c r="JAV4630" s="298"/>
      <c r="JAW4630" s="298"/>
      <c r="JAX4630" s="298"/>
      <c r="JAY4630" s="298"/>
      <c r="JAZ4630" s="298"/>
      <c r="JBA4630" s="298"/>
      <c r="JBB4630" s="298"/>
      <c r="JBC4630" s="298"/>
      <c r="JBD4630" s="298"/>
      <c r="JBE4630" s="298"/>
      <c r="JBF4630" s="298"/>
      <c r="JBG4630" s="298"/>
      <c r="JBH4630" s="298"/>
      <c r="JBI4630" s="298"/>
      <c r="JBJ4630" s="298"/>
      <c r="JBK4630" s="298"/>
      <c r="JBL4630" s="298"/>
      <c r="JBM4630" s="298"/>
      <c r="JBN4630" s="298"/>
      <c r="JBO4630" s="298"/>
      <c r="JBP4630" s="298"/>
      <c r="JBQ4630" s="298"/>
      <c r="JBR4630" s="298"/>
      <c r="JBS4630" s="298"/>
      <c r="JBT4630" s="298"/>
      <c r="JBU4630" s="298"/>
      <c r="JBV4630" s="298"/>
      <c r="JBW4630" s="298"/>
      <c r="JBX4630" s="298"/>
      <c r="JBY4630" s="298"/>
      <c r="JBZ4630" s="298"/>
      <c r="JCA4630" s="298"/>
      <c r="JCB4630" s="298"/>
      <c r="JCC4630" s="298"/>
      <c r="JCD4630" s="298"/>
      <c r="JCE4630" s="298"/>
      <c r="JCF4630" s="298"/>
      <c r="JCG4630" s="298"/>
      <c r="JCH4630" s="298"/>
      <c r="JCI4630" s="298"/>
      <c r="JCJ4630" s="298"/>
      <c r="JCK4630" s="298"/>
      <c r="JCL4630" s="298"/>
      <c r="JCM4630" s="298"/>
      <c r="JCN4630" s="298"/>
      <c r="JCO4630" s="298"/>
      <c r="JCP4630" s="298"/>
      <c r="JCQ4630" s="298"/>
      <c r="JCR4630" s="298"/>
      <c r="JCS4630" s="298"/>
      <c r="JCT4630" s="298"/>
      <c r="JCU4630" s="298"/>
      <c r="JCV4630" s="298"/>
      <c r="JCW4630" s="298"/>
      <c r="JCX4630" s="298"/>
      <c r="JCY4630" s="298"/>
      <c r="JCZ4630" s="298"/>
      <c r="JDA4630" s="298"/>
      <c r="JDB4630" s="298"/>
      <c r="JDC4630" s="298"/>
      <c r="JDD4630" s="298"/>
      <c r="JDE4630" s="298"/>
      <c r="JDF4630" s="298"/>
      <c r="JDG4630" s="298"/>
      <c r="JDH4630" s="298"/>
      <c r="JDI4630" s="298"/>
      <c r="JDJ4630" s="298"/>
      <c r="JDK4630" s="298"/>
      <c r="JDL4630" s="298"/>
      <c r="JDM4630" s="298"/>
      <c r="JDN4630" s="298"/>
      <c r="JDO4630" s="298"/>
      <c r="JDP4630" s="298"/>
      <c r="JDQ4630" s="298"/>
      <c r="JDR4630" s="298"/>
      <c r="JDS4630" s="298"/>
      <c r="JDT4630" s="298"/>
      <c r="JDU4630" s="298"/>
      <c r="JDV4630" s="298"/>
      <c r="JDW4630" s="298"/>
      <c r="JDX4630" s="298"/>
      <c r="JDY4630" s="298"/>
      <c r="JDZ4630" s="298"/>
      <c r="JEA4630" s="298"/>
      <c r="JEB4630" s="298"/>
      <c r="JEC4630" s="298"/>
      <c r="JED4630" s="298"/>
      <c r="JEE4630" s="298"/>
      <c r="JEF4630" s="298"/>
      <c r="JEG4630" s="298"/>
      <c r="JEH4630" s="298"/>
      <c r="JEI4630" s="298"/>
      <c r="JEJ4630" s="298"/>
      <c r="JEK4630" s="298"/>
      <c r="JEL4630" s="298"/>
      <c r="JEM4630" s="298"/>
      <c r="JEN4630" s="298"/>
      <c r="JEO4630" s="298"/>
      <c r="JEP4630" s="298"/>
      <c r="JEQ4630" s="298"/>
      <c r="JER4630" s="298"/>
      <c r="JES4630" s="298"/>
      <c r="JET4630" s="298"/>
      <c r="JEU4630" s="298"/>
      <c r="JEV4630" s="298"/>
      <c r="JEW4630" s="298"/>
      <c r="JEX4630" s="298"/>
      <c r="JEY4630" s="298"/>
      <c r="JEZ4630" s="298"/>
      <c r="JFA4630" s="298"/>
      <c r="JFB4630" s="298"/>
      <c r="JFC4630" s="298"/>
      <c r="JFD4630" s="298"/>
      <c r="JFE4630" s="298"/>
      <c r="JFF4630" s="298"/>
      <c r="JFG4630" s="298"/>
      <c r="JFH4630" s="298"/>
      <c r="JFI4630" s="298"/>
      <c r="JFJ4630" s="298"/>
      <c r="JFK4630" s="298"/>
      <c r="JFL4630" s="298"/>
      <c r="JFM4630" s="298"/>
      <c r="JFN4630" s="298"/>
      <c r="JFO4630" s="298"/>
      <c r="JFP4630" s="298"/>
      <c r="JFQ4630" s="298"/>
      <c r="JFR4630" s="298"/>
      <c r="JFS4630" s="298"/>
      <c r="JFT4630" s="298"/>
      <c r="JFU4630" s="298"/>
      <c r="JFV4630" s="298"/>
      <c r="JFW4630" s="298"/>
      <c r="JFX4630" s="298"/>
      <c r="JFY4630" s="298"/>
      <c r="JFZ4630" s="298"/>
      <c r="JGA4630" s="298"/>
      <c r="JGB4630" s="298"/>
      <c r="JGC4630" s="298"/>
      <c r="JGD4630" s="298"/>
      <c r="JGE4630" s="298"/>
      <c r="JGF4630" s="298"/>
      <c r="JGG4630" s="298"/>
      <c r="JGH4630" s="298"/>
      <c r="JGI4630" s="298"/>
      <c r="JGJ4630" s="298"/>
      <c r="JGK4630" s="298"/>
      <c r="JGL4630" s="298"/>
      <c r="JGM4630" s="298"/>
      <c r="JGN4630" s="298"/>
      <c r="JGO4630" s="298"/>
      <c r="JGP4630" s="298"/>
      <c r="JGQ4630" s="298"/>
      <c r="JGR4630" s="298"/>
      <c r="JGS4630" s="298"/>
      <c r="JGT4630" s="298"/>
      <c r="JGU4630" s="298"/>
      <c r="JGV4630" s="298"/>
      <c r="JGW4630" s="298"/>
      <c r="JGX4630" s="298"/>
      <c r="JGY4630" s="298"/>
      <c r="JGZ4630" s="298"/>
      <c r="JHA4630" s="298"/>
      <c r="JHB4630" s="298"/>
      <c r="JHC4630" s="298"/>
      <c r="JHD4630" s="298"/>
      <c r="JHE4630" s="298"/>
      <c r="JHF4630" s="298"/>
      <c r="JHG4630" s="298"/>
      <c r="JHH4630" s="298"/>
      <c r="JHI4630" s="298"/>
      <c r="JHJ4630" s="298"/>
      <c r="JHK4630" s="298"/>
      <c r="JHL4630" s="298"/>
      <c r="JHM4630" s="298"/>
      <c r="JHN4630" s="298"/>
      <c r="JHO4630" s="298"/>
      <c r="JHP4630" s="298"/>
      <c r="JHQ4630" s="298"/>
      <c r="JHR4630" s="298"/>
      <c r="JHS4630" s="298"/>
      <c r="JHT4630" s="298"/>
      <c r="JHU4630" s="298"/>
      <c r="JHV4630" s="298"/>
      <c r="JHW4630" s="298"/>
      <c r="JHX4630" s="298"/>
      <c r="JHY4630" s="298"/>
      <c r="JHZ4630" s="298"/>
      <c r="JIA4630" s="298"/>
      <c r="JIB4630" s="298"/>
      <c r="JIC4630" s="298"/>
      <c r="JID4630" s="298"/>
      <c r="JIE4630" s="298"/>
      <c r="JIF4630" s="298"/>
      <c r="JIG4630" s="298"/>
      <c r="JIH4630" s="298"/>
      <c r="JII4630" s="298"/>
      <c r="JIJ4630" s="298"/>
      <c r="JIK4630" s="298"/>
      <c r="JIL4630" s="298"/>
      <c r="JIM4630" s="298"/>
      <c r="JIN4630" s="298"/>
      <c r="JIO4630" s="298"/>
      <c r="JIP4630" s="298"/>
      <c r="JIQ4630" s="298"/>
      <c r="JIR4630" s="298"/>
      <c r="JIS4630" s="298"/>
      <c r="JIT4630" s="298"/>
      <c r="JIU4630" s="298"/>
      <c r="JIV4630" s="298"/>
      <c r="JIW4630" s="298"/>
      <c r="JIX4630" s="298"/>
      <c r="JIY4630" s="298"/>
      <c r="JIZ4630" s="298"/>
      <c r="JJA4630" s="298"/>
      <c r="JJB4630" s="298"/>
      <c r="JJC4630" s="298"/>
      <c r="JJD4630" s="298"/>
      <c r="JJE4630" s="298"/>
      <c r="JJF4630" s="298"/>
      <c r="JJG4630" s="298"/>
      <c r="JJH4630" s="298"/>
      <c r="JJI4630" s="298"/>
      <c r="JJJ4630" s="298"/>
      <c r="JJK4630" s="298"/>
      <c r="JJL4630" s="298"/>
      <c r="JJM4630" s="298"/>
      <c r="JJN4630" s="298"/>
      <c r="JJO4630" s="298"/>
      <c r="JJP4630" s="298"/>
      <c r="JJQ4630" s="298"/>
      <c r="JJR4630" s="298"/>
      <c r="JJS4630" s="298"/>
      <c r="JJT4630" s="298"/>
      <c r="JJU4630" s="298"/>
      <c r="JJV4630" s="298"/>
      <c r="JJW4630" s="298"/>
      <c r="JJX4630" s="298"/>
      <c r="JJY4630" s="298"/>
      <c r="JJZ4630" s="298"/>
      <c r="JKA4630" s="298"/>
      <c r="JKB4630" s="298"/>
      <c r="JKC4630" s="298"/>
      <c r="JKD4630" s="298"/>
      <c r="JKE4630" s="298"/>
      <c r="JKF4630" s="298"/>
      <c r="JKG4630" s="298"/>
      <c r="JKH4630" s="298"/>
      <c r="JKI4630" s="298"/>
      <c r="JKJ4630" s="298"/>
      <c r="JKK4630" s="298"/>
      <c r="JKL4630" s="298"/>
      <c r="JKM4630" s="298"/>
      <c r="JKN4630" s="298"/>
      <c r="JKO4630" s="298"/>
      <c r="JKP4630" s="298"/>
      <c r="JKQ4630" s="298"/>
      <c r="JKR4630" s="298"/>
      <c r="JKS4630" s="298"/>
      <c r="JKT4630" s="298"/>
      <c r="JKU4630" s="298"/>
      <c r="JKV4630" s="298"/>
      <c r="JKW4630" s="298"/>
      <c r="JKX4630" s="298"/>
      <c r="JKY4630" s="298"/>
      <c r="JKZ4630" s="298"/>
      <c r="JLA4630" s="298"/>
      <c r="JLB4630" s="298"/>
      <c r="JLC4630" s="298"/>
      <c r="JLD4630" s="298"/>
      <c r="JLE4630" s="298"/>
      <c r="JLF4630" s="298"/>
      <c r="JLG4630" s="298"/>
      <c r="JLH4630" s="298"/>
      <c r="JLI4630" s="298"/>
      <c r="JLJ4630" s="298"/>
      <c r="JLK4630" s="298"/>
      <c r="JLL4630" s="298"/>
      <c r="JLM4630" s="298"/>
      <c r="JLN4630" s="298"/>
      <c r="JLO4630" s="298"/>
      <c r="JLP4630" s="298"/>
      <c r="JLQ4630" s="298"/>
      <c r="JLR4630" s="298"/>
      <c r="JLS4630" s="298"/>
      <c r="JLT4630" s="298"/>
      <c r="JLU4630" s="298"/>
      <c r="JLV4630" s="298"/>
      <c r="JLW4630" s="298"/>
      <c r="JLX4630" s="298"/>
      <c r="JLY4630" s="298"/>
      <c r="JLZ4630" s="298"/>
      <c r="JMA4630" s="298"/>
      <c r="JMB4630" s="298"/>
      <c r="JMC4630" s="298"/>
      <c r="JMD4630" s="298"/>
      <c r="JME4630" s="298"/>
      <c r="JMF4630" s="298"/>
      <c r="JMG4630" s="298"/>
      <c r="JMH4630" s="298"/>
      <c r="JMI4630" s="298"/>
      <c r="JMJ4630" s="298"/>
      <c r="JMK4630" s="298"/>
      <c r="JML4630" s="298"/>
      <c r="JMM4630" s="298"/>
      <c r="JMN4630" s="298"/>
      <c r="JMO4630" s="298"/>
      <c r="JMP4630" s="298"/>
      <c r="JMQ4630" s="298"/>
      <c r="JMR4630" s="298"/>
      <c r="JMS4630" s="298"/>
      <c r="JMT4630" s="298"/>
      <c r="JMU4630" s="298"/>
      <c r="JMV4630" s="298"/>
      <c r="JMW4630" s="298"/>
      <c r="JMX4630" s="298"/>
      <c r="JMY4630" s="298"/>
      <c r="JMZ4630" s="298"/>
      <c r="JNA4630" s="298"/>
      <c r="JNB4630" s="298"/>
      <c r="JNC4630" s="298"/>
      <c r="JND4630" s="298"/>
      <c r="JNE4630" s="298"/>
      <c r="JNF4630" s="298"/>
      <c r="JNG4630" s="298"/>
      <c r="JNH4630" s="298"/>
      <c r="JNI4630" s="298"/>
      <c r="JNJ4630" s="298"/>
      <c r="JNK4630" s="298"/>
      <c r="JNL4630" s="298"/>
      <c r="JNM4630" s="298"/>
      <c r="JNN4630" s="298"/>
      <c r="JNO4630" s="298"/>
      <c r="JNP4630" s="298"/>
      <c r="JNQ4630" s="298"/>
      <c r="JNR4630" s="298"/>
      <c r="JNS4630" s="298"/>
      <c r="JNT4630" s="298"/>
      <c r="JNU4630" s="298"/>
      <c r="JNV4630" s="298"/>
      <c r="JNW4630" s="298"/>
      <c r="JNX4630" s="298"/>
      <c r="JNY4630" s="298"/>
      <c r="JNZ4630" s="298"/>
      <c r="JOA4630" s="298"/>
      <c r="JOB4630" s="298"/>
      <c r="JOC4630" s="298"/>
      <c r="JOD4630" s="298"/>
      <c r="JOE4630" s="298"/>
      <c r="JOF4630" s="298"/>
      <c r="JOG4630" s="298"/>
      <c r="JOH4630" s="298"/>
      <c r="JOI4630" s="298"/>
      <c r="JOJ4630" s="298"/>
      <c r="JOK4630" s="298"/>
      <c r="JOL4630" s="298"/>
      <c r="JOM4630" s="298"/>
      <c r="JON4630" s="298"/>
      <c r="JOO4630" s="298"/>
      <c r="JOP4630" s="298"/>
      <c r="JOQ4630" s="298"/>
      <c r="JOR4630" s="298"/>
      <c r="JOS4630" s="298"/>
      <c r="JOT4630" s="298"/>
      <c r="JOU4630" s="298"/>
      <c r="JOV4630" s="298"/>
      <c r="JOW4630" s="298"/>
      <c r="JOX4630" s="298"/>
      <c r="JOY4630" s="298"/>
      <c r="JOZ4630" s="298"/>
      <c r="JPA4630" s="298"/>
      <c r="JPB4630" s="298"/>
      <c r="JPC4630" s="298"/>
      <c r="JPD4630" s="298"/>
      <c r="JPE4630" s="298"/>
      <c r="JPF4630" s="298"/>
      <c r="JPG4630" s="298"/>
      <c r="JPH4630" s="298"/>
      <c r="JPI4630" s="298"/>
      <c r="JPJ4630" s="298"/>
      <c r="JPK4630" s="298"/>
      <c r="JPL4630" s="298"/>
      <c r="JPM4630" s="298"/>
      <c r="JPN4630" s="298"/>
      <c r="JPO4630" s="298"/>
      <c r="JPP4630" s="298"/>
      <c r="JPQ4630" s="298"/>
      <c r="JPR4630" s="298"/>
      <c r="JPS4630" s="298"/>
      <c r="JPT4630" s="298"/>
      <c r="JPU4630" s="298"/>
      <c r="JPV4630" s="298"/>
      <c r="JPW4630" s="298"/>
      <c r="JPX4630" s="298"/>
      <c r="JPY4630" s="298"/>
      <c r="JPZ4630" s="298"/>
      <c r="JQA4630" s="298"/>
      <c r="JQB4630" s="298"/>
      <c r="JQC4630" s="298"/>
      <c r="JQD4630" s="298"/>
      <c r="JQE4630" s="298"/>
      <c r="JQF4630" s="298"/>
      <c r="JQG4630" s="298"/>
      <c r="JQH4630" s="298"/>
      <c r="JQI4630" s="298"/>
      <c r="JQJ4630" s="298"/>
      <c r="JQK4630" s="298"/>
      <c r="JQL4630" s="298"/>
      <c r="JQM4630" s="298"/>
      <c r="JQN4630" s="298"/>
      <c r="JQO4630" s="298"/>
      <c r="JQP4630" s="298"/>
      <c r="JQQ4630" s="298"/>
      <c r="JQR4630" s="298"/>
      <c r="JQS4630" s="298"/>
      <c r="JQT4630" s="298"/>
      <c r="JQU4630" s="298"/>
      <c r="JQV4630" s="298"/>
      <c r="JQW4630" s="298"/>
      <c r="JQX4630" s="298"/>
      <c r="JQY4630" s="298"/>
      <c r="JQZ4630" s="298"/>
      <c r="JRA4630" s="298"/>
      <c r="JRB4630" s="298"/>
      <c r="JRC4630" s="298"/>
      <c r="JRD4630" s="298"/>
      <c r="JRE4630" s="298"/>
      <c r="JRF4630" s="298"/>
      <c r="JRG4630" s="298"/>
      <c r="JRH4630" s="298"/>
      <c r="JRI4630" s="298"/>
      <c r="JRJ4630" s="298"/>
      <c r="JRK4630" s="298"/>
      <c r="JRL4630" s="298"/>
      <c r="JRM4630" s="298"/>
      <c r="JRN4630" s="298"/>
      <c r="JRO4630" s="298"/>
      <c r="JRP4630" s="298"/>
      <c r="JRQ4630" s="298"/>
      <c r="JRR4630" s="298"/>
      <c r="JRS4630" s="298"/>
      <c r="JRT4630" s="298"/>
      <c r="JRU4630" s="298"/>
      <c r="JRV4630" s="298"/>
      <c r="JRW4630" s="298"/>
      <c r="JRX4630" s="298"/>
      <c r="JRY4630" s="298"/>
      <c r="JRZ4630" s="298"/>
      <c r="JSA4630" s="298"/>
      <c r="JSB4630" s="298"/>
      <c r="JSC4630" s="298"/>
      <c r="JSD4630" s="298"/>
      <c r="JSE4630" s="298"/>
      <c r="JSF4630" s="298"/>
      <c r="JSG4630" s="298"/>
      <c r="JSH4630" s="298"/>
      <c r="JSI4630" s="298"/>
      <c r="JSJ4630" s="298"/>
      <c r="JSK4630" s="298"/>
      <c r="JSL4630" s="298"/>
      <c r="JSM4630" s="298"/>
      <c r="JSN4630" s="298"/>
      <c r="JSO4630" s="298"/>
      <c r="JSP4630" s="298"/>
      <c r="JSQ4630" s="298"/>
      <c r="JSR4630" s="298"/>
      <c r="JSS4630" s="298"/>
      <c r="JST4630" s="298"/>
      <c r="JSU4630" s="298"/>
      <c r="JSV4630" s="298"/>
      <c r="JSW4630" s="298"/>
      <c r="JSX4630" s="298"/>
      <c r="JSY4630" s="298"/>
      <c r="JSZ4630" s="298"/>
      <c r="JTA4630" s="298"/>
      <c r="JTB4630" s="298"/>
      <c r="JTC4630" s="298"/>
      <c r="JTD4630" s="298"/>
      <c r="JTE4630" s="298"/>
      <c r="JTF4630" s="298"/>
      <c r="JTG4630" s="298"/>
      <c r="JTH4630" s="298"/>
      <c r="JTI4630" s="298"/>
      <c r="JTJ4630" s="298"/>
      <c r="JTK4630" s="298"/>
      <c r="JTL4630" s="298"/>
      <c r="JTM4630" s="298"/>
      <c r="JTN4630" s="298"/>
      <c r="JTO4630" s="298"/>
      <c r="JTP4630" s="298"/>
      <c r="JTQ4630" s="298"/>
      <c r="JTR4630" s="298"/>
      <c r="JTS4630" s="298"/>
      <c r="JTT4630" s="298"/>
      <c r="JTU4630" s="298"/>
      <c r="JTV4630" s="298"/>
      <c r="JTW4630" s="298"/>
      <c r="JTX4630" s="298"/>
      <c r="JTY4630" s="298"/>
      <c r="JTZ4630" s="298"/>
      <c r="JUA4630" s="298"/>
      <c r="JUB4630" s="298"/>
      <c r="JUC4630" s="298"/>
      <c r="JUD4630" s="298"/>
      <c r="JUE4630" s="298"/>
      <c r="JUF4630" s="298"/>
      <c r="JUG4630" s="298"/>
      <c r="JUH4630" s="298"/>
      <c r="JUI4630" s="298"/>
      <c r="JUJ4630" s="298"/>
      <c r="JUK4630" s="298"/>
      <c r="JUL4630" s="298"/>
      <c r="JUM4630" s="298"/>
      <c r="JUN4630" s="298"/>
      <c r="JUO4630" s="298"/>
      <c r="JUP4630" s="298"/>
      <c r="JUQ4630" s="298"/>
      <c r="JUR4630" s="298"/>
      <c r="JUS4630" s="298"/>
      <c r="JUT4630" s="298"/>
      <c r="JUU4630" s="298"/>
      <c r="JUV4630" s="298"/>
      <c r="JUW4630" s="298"/>
      <c r="JUX4630" s="298"/>
      <c r="JUY4630" s="298"/>
      <c r="JUZ4630" s="298"/>
      <c r="JVA4630" s="298"/>
      <c r="JVB4630" s="298"/>
      <c r="JVC4630" s="298"/>
      <c r="JVD4630" s="298"/>
      <c r="JVE4630" s="298"/>
      <c r="JVF4630" s="298"/>
      <c r="JVG4630" s="298"/>
      <c r="JVH4630" s="298"/>
      <c r="JVI4630" s="298"/>
      <c r="JVJ4630" s="298"/>
      <c r="JVK4630" s="298"/>
      <c r="JVL4630" s="298"/>
      <c r="JVM4630" s="298"/>
      <c r="JVN4630" s="298"/>
      <c r="JVO4630" s="298"/>
      <c r="JVP4630" s="298"/>
      <c r="JVQ4630" s="298"/>
      <c r="JVR4630" s="298"/>
      <c r="JVS4630" s="298"/>
      <c r="JVT4630" s="298"/>
      <c r="JVU4630" s="298"/>
      <c r="JVV4630" s="298"/>
      <c r="JVW4630" s="298"/>
      <c r="JVX4630" s="298"/>
      <c r="JVY4630" s="298"/>
      <c r="JVZ4630" s="298"/>
      <c r="JWA4630" s="298"/>
      <c r="JWB4630" s="298"/>
      <c r="JWC4630" s="298"/>
      <c r="JWD4630" s="298"/>
      <c r="JWE4630" s="298"/>
      <c r="JWF4630" s="298"/>
      <c r="JWG4630" s="298"/>
      <c r="JWH4630" s="298"/>
      <c r="JWI4630" s="298"/>
      <c r="JWJ4630" s="298"/>
      <c r="JWK4630" s="298"/>
      <c r="JWL4630" s="298"/>
      <c r="JWM4630" s="298"/>
      <c r="JWN4630" s="298"/>
      <c r="JWO4630" s="298"/>
      <c r="JWP4630" s="298"/>
      <c r="JWQ4630" s="298"/>
      <c r="JWR4630" s="298"/>
      <c r="JWS4630" s="298"/>
      <c r="JWT4630" s="298"/>
      <c r="JWU4630" s="298"/>
      <c r="JWV4630" s="298"/>
      <c r="JWW4630" s="298"/>
      <c r="JWX4630" s="298"/>
      <c r="JWY4630" s="298"/>
      <c r="JWZ4630" s="298"/>
      <c r="JXA4630" s="298"/>
      <c r="JXB4630" s="298"/>
      <c r="JXC4630" s="298"/>
      <c r="JXD4630" s="298"/>
      <c r="JXE4630" s="298"/>
      <c r="JXF4630" s="298"/>
      <c r="JXG4630" s="298"/>
      <c r="JXH4630" s="298"/>
      <c r="JXI4630" s="298"/>
      <c r="JXJ4630" s="298"/>
      <c r="JXK4630" s="298"/>
      <c r="JXL4630" s="298"/>
      <c r="JXM4630" s="298"/>
      <c r="JXN4630" s="298"/>
      <c r="JXO4630" s="298"/>
      <c r="JXP4630" s="298"/>
      <c r="JXQ4630" s="298"/>
      <c r="JXR4630" s="298"/>
      <c r="JXS4630" s="298"/>
      <c r="JXT4630" s="298"/>
      <c r="JXU4630" s="298"/>
      <c r="JXV4630" s="298"/>
      <c r="JXW4630" s="298"/>
      <c r="JXX4630" s="298"/>
      <c r="JXY4630" s="298"/>
      <c r="JXZ4630" s="298"/>
      <c r="JYA4630" s="298"/>
      <c r="JYB4630" s="298"/>
      <c r="JYC4630" s="298"/>
      <c r="JYD4630" s="298"/>
      <c r="JYE4630" s="298"/>
      <c r="JYF4630" s="298"/>
      <c r="JYG4630" s="298"/>
      <c r="JYH4630" s="298"/>
      <c r="JYI4630" s="298"/>
      <c r="JYJ4630" s="298"/>
      <c r="JYK4630" s="298"/>
      <c r="JYL4630" s="298"/>
      <c r="JYM4630" s="298"/>
      <c r="JYN4630" s="298"/>
      <c r="JYO4630" s="298"/>
      <c r="JYP4630" s="298"/>
      <c r="JYQ4630" s="298"/>
      <c r="JYR4630" s="298"/>
      <c r="JYS4630" s="298"/>
      <c r="JYT4630" s="298"/>
      <c r="JYU4630" s="298"/>
      <c r="JYV4630" s="298"/>
      <c r="JYW4630" s="298"/>
      <c r="JYX4630" s="298"/>
      <c r="JYY4630" s="298"/>
      <c r="JYZ4630" s="298"/>
      <c r="JZA4630" s="298"/>
      <c r="JZB4630" s="298"/>
      <c r="JZC4630" s="298"/>
      <c r="JZD4630" s="298"/>
      <c r="JZE4630" s="298"/>
      <c r="JZF4630" s="298"/>
      <c r="JZG4630" s="298"/>
      <c r="JZH4630" s="298"/>
      <c r="JZI4630" s="298"/>
      <c r="JZJ4630" s="298"/>
      <c r="JZK4630" s="298"/>
      <c r="JZL4630" s="298"/>
      <c r="JZM4630" s="298"/>
      <c r="JZN4630" s="298"/>
      <c r="JZO4630" s="298"/>
      <c r="JZP4630" s="298"/>
      <c r="JZQ4630" s="298"/>
      <c r="JZR4630" s="298"/>
      <c r="JZS4630" s="298"/>
      <c r="JZT4630" s="298"/>
      <c r="JZU4630" s="298"/>
      <c r="JZV4630" s="298"/>
      <c r="JZW4630" s="298"/>
      <c r="JZX4630" s="298"/>
      <c r="JZY4630" s="298"/>
      <c r="JZZ4630" s="298"/>
      <c r="KAA4630" s="298"/>
      <c r="KAB4630" s="298"/>
      <c r="KAC4630" s="298"/>
      <c r="KAD4630" s="298"/>
      <c r="KAE4630" s="298"/>
      <c r="KAF4630" s="298"/>
      <c r="KAG4630" s="298"/>
      <c r="KAH4630" s="298"/>
      <c r="KAI4630" s="298"/>
      <c r="KAJ4630" s="298"/>
      <c r="KAK4630" s="298"/>
      <c r="KAL4630" s="298"/>
      <c r="KAM4630" s="298"/>
      <c r="KAN4630" s="298"/>
      <c r="KAO4630" s="298"/>
      <c r="KAP4630" s="298"/>
      <c r="KAQ4630" s="298"/>
      <c r="KAR4630" s="298"/>
      <c r="KAS4630" s="298"/>
      <c r="KAT4630" s="298"/>
      <c r="KAU4630" s="298"/>
      <c r="KAV4630" s="298"/>
      <c r="KAW4630" s="298"/>
      <c r="KAX4630" s="298"/>
      <c r="KAY4630" s="298"/>
      <c r="KAZ4630" s="298"/>
      <c r="KBA4630" s="298"/>
      <c r="KBB4630" s="298"/>
      <c r="KBC4630" s="298"/>
      <c r="KBD4630" s="298"/>
      <c r="KBE4630" s="298"/>
      <c r="KBF4630" s="298"/>
      <c r="KBG4630" s="298"/>
      <c r="KBH4630" s="298"/>
      <c r="KBI4630" s="298"/>
      <c r="KBJ4630" s="298"/>
      <c r="KBK4630" s="298"/>
      <c r="KBL4630" s="298"/>
      <c r="KBM4630" s="298"/>
      <c r="KBN4630" s="298"/>
      <c r="KBO4630" s="298"/>
      <c r="KBP4630" s="298"/>
      <c r="KBQ4630" s="298"/>
      <c r="KBR4630" s="298"/>
      <c r="KBS4630" s="298"/>
      <c r="KBT4630" s="298"/>
      <c r="KBU4630" s="298"/>
      <c r="KBV4630" s="298"/>
      <c r="KBW4630" s="298"/>
      <c r="KBX4630" s="298"/>
      <c r="KBY4630" s="298"/>
      <c r="KBZ4630" s="298"/>
      <c r="KCA4630" s="298"/>
      <c r="KCB4630" s="298"/>
      <c r="KCC4630" s="298"/>
      <c r="KCD4630" s="298"/>
      <c r="KCE4630" s="298"/>
      <c r="KCF4630" s="298"/>
      <c r="KCG4630" s="298"/>
      <c r="KCH4630" s="298"/>
      <c r="KCI4630" s="298"/>
      <c r="KCJ4630" s="298"/>
      <c r="KCK4630" s="298"/>
      <c r="KCL4630" s="298"/>
      <c r="KCM4630" s="298"/>
      <c r="KCN4630" s="298"/>
      <c r="KCO4630" s="298"/>
      <c r="KCP4630" s="298"/>
      <c r="KCQ4630" s="298"/>
      <c r="KCR4630" s="298"/>
      <c r="KCS4630" s="298"/>
      <c r="KCT4630" s="298"/>
      <c r="KCU4630" s="298"/>
      <c r="KCV4630" s="298"/>
      <c r="KCW4630" s="298"/>
      <c r="KCX4630" s="298"/>
      <c r="KCY4630" s="298"/>
      <c r="KCZ4630" s="298"/>
      <c r="KDA4630" s="298"/>
      <c r="KDB4630" s="298"/>
      <c r="KDC4630" s="298"/>
      <c r="KDD4630" s="298"/>
      <c r="KDE4630" s="298"/>
      <c r="KDF4630" s="298"/>
      <c r="KDG4630" s="298"/>
      <c r="KDH4630" s="298"/>
      <c r="KDI4630" s="298"/>
      <c r="KDJ4630" s="298"/>
      <c r="KDK4630" s="298"/>
      <c r="KDL4630" s="298"/>
      <c r="KDM4630" s="298"/>
      <c r="KDN4630" s="298"/>
      <c r="KDO4630" s="298"/>
      <c r="KDP4630" s="298"/>
      <c r="KDQ4630" s="298"/>
      <c r="KDR4630" s="298"/>
      <c r="KDS4630" s="298"/>
      <c r="KDT4630" s="298"/>
      <c r="KDU4630" s="298"/>
      <c r="KDV4630" s="298"/>
      <c r="KDW4630" s="298"/>
      <c r="KDX4630" s="298"/>
      <c r="KDY4630" s="298"/>
      <c r="KDZ4630" s="298"/>
      <c r="KEA4630" s="298"/>
      <c r="KEB4630" s="298"/>
      <c r="KEC4630" s="298"/>
      <c r="KED4630" s="298"/>
      <c r="KEE4630" s="298"/>
      <c r="KEF4630" s="298"/>
      <c r="KEG4630" s="298"/>
      <c r="KEH4630" s="298"/>
      <c r="KEI4630" s="298"/>
      <c r="KEJ4630" s="298"/>
      <c r="KEK4630" s="298"/>
      <c r="KEL4630" s="298"/>
      <c r="KEM4630" s="298"/>
      <c r="KEN4630" s="298"/>
      <c r="KEO4630" s="298"/>
      <c r="KEP4630" s="298"/>
      <c r="KEQ4630" s="298"/>
      <c r="KER4630" s="298"/>
      <c r="KES4630" s="298"/>
      <c r="KET4630" s="298"/>
      <c r="KEU4630" s="298"/>
      <c r="KEV4630" s="298"/>
      <c r="KEW4630" s="298"/>
      <c r="KEX4630" s="298"/>
      <c r="KEY4630" s="298"/>
      <c r="KEZ4630" s="298"/>
      <c r="KFA4630" s="298"/>
      <c r="KFB4630" s="298"/>
      <c r="KFC4630" s="298"/>
      <c r="KFD4630" s="298"/>
      <c r="KFE4630" s="298"/>
      <c r="KFF4630" s="298"/>
      <c r="KFG4630" s="298"/>
      <c r="KFH4630" s="298"/>
      <c r="KFI4630" s="298"/>
      <c r="KFJ4630" s="298"/>
      <c r="KFK4630" s="298"/>
      <c r="KFL4630" s="298"/>
      <c r="KFM4630" s="298"/>
      <c r="KFN4630" s="298"/>
      <c r="KFO4630" s="298"/>
      <c r="KFP4630" s="298"/>
      <c r="KFQ4630" s="298"/>
      <c r="KFR4630" s="298"/>
      <c r="KFS4630" s="298"/>
      <c r="KFT4630" s="298"/>
      <c r="KFU4630" s="298"/>
      <c r="KFV4630" s="298"/>
      <c r="KFW4630" s="298"/>
      <c r="KFX4630" s="298"/>
      <c r="KFY4630" s="298"/>
      <c r="KFZ4630" s="298"/>
      <c r="KGA4630" s="298"/>
      <c r="KGB4630" s="298"/>
      <c r="KGC4630" s="298"/>
      <c r="KGD4630" s="298"/>
      <c r="KGE4630" s="298"/>
      <c r="KGF4630" s="298"/>
      <c r="KGG4630" s="298"/>
      <c r="KGH4630" s="298"/>
      <c r="KGI4630" s="298"/>
      <c r="KGJ4630" s="298"/>
      <c r="KGK4630" s="298"/>
      <c r="KGL4630" s="298"/>
      <c r="KGM4630" s="298"/>
      <c r="KGN4630" s="298"/>
      <c r="KGO4630" s="298"/>
      <c r="KGP4630" s="298"/>
      <c r="KGQ4630" s="298"/>
      <c r="KGR4630" s="298"/>
      <c r="KGS4630" s="298"/>
      <c r="KGT4630" s="298"/>
      <c r="KGU4630" s="298"/>
      <c r="KGV4630" s="298"/>
      <c r="KGW4630" s="298"/>
      <c r="KGX4630" s="298"/>
      <c r="KGY4630" s="298"/>
      <c r="KGZ4630" s="298"/>
      <c r="KHA4630" s="298"/>
      <c r="KHB4630" s="298"/>
      <c r="KHC4630" s="298"/>
      <c r="KHD4630" s="298"/>
      <c r="KHE4630" s="298"/>
      <c r="KHF4630" s="298"/>
      <c r="KHG4630" s="298"/>
      <c r="KHH4630" s="298"/>
      <c r="KHI4630" s="298"/>
      <c r="KHJ4630" s="298"/>
      <c r="KHK4630" s="298"/>
      <c r="KHL4630" s="298"/>
      <c r="KHM4630" s="298"/>
      <c r="KHN4630" s="298"/>
      <c r="KHO4630" s="298"/>
      <c r="KHP4630" s="298"/>
      <c r="KHQ4630" s="298"/>
      <c r="KHR4630" s="298"/>
      <c r="KHS4630" s="298"/>
      <c r="KHT4630" s="298"/>
      <c r="KHU4630" s="298"/>
      <c r="KHV4630" s="298"/>
      <c r="KHW4630" s="298"/>
      <c r="KHX4630" s="298"/>
      <c r="KHY4630" s="298"/>
      <c r="KHZ4630" s="298"/>
      <c r="KIA4630" s="298"/>
      <c r="KIB4630" s="298"/>
      <c r="KIC4630" s="298"/>
      <c r="KID4630" s="298"/>
      <c r="KIE4630" s="298"/>
      <c r="KIF4630" s="298"/>
      <c r="KIG4630" s="298"/>
      <c r="KIH4630" s="298"/>
      <c r="KII4630" s="298"/>
      <c r="KIJ4630" s="298"/>
      <c r="KIK4630" s="298"/>
      <c r="KIL4630" s="298"/>
      <c r="KIM4630" s="298"/>
      <c r="KIN4630" s="298"/>
      <c r="KIO4630" s="298"/>
      <c r="KIP4630" s="298"/>
      <c r="KIQ4630" s="298"/>
      <c r="KIR4630" s="298"/>
      <c r="KIS4630" s="298"/>
      <c r="KIT4630" s="298"/>
      <c r="KIU4630" s="298"/>
      <c r="KIV4630" s="298"/>
      <c r="KIW4630" s="298"/>
      <c r="KIX4630" s="298"/>
      <c r="KIY4630" s="298"/>
      <c r="KIZ4630" s="298"/>
      <c r="KJA4630" s="298"/>
      <c r="KJB4630" s="298"/>
      <c r="KJC4630" s="298"/>
      <c r="KJD4630" s="298"/>
      <c r="KJE4630" s="298"/>
      <c r="KJF4630" s="298"/>
      <c r="KJG4630" s="298"/>
      <c r="KJH4630" s="298"/>
      <c r="KJI4630" s="298"/>
      <c r="KJJ4630" s="298"/>
      <c r="KJK4630" s="298"/>
      <c r="KJL4630" s="298"/>
      <c r="KJM4630" s="298"/>
      <c r="KJN4630" s="298"/>
      <c r="KJO4630" s="298"/>
      <c r="KJP4630" s="298"/>
      <c r="KJQ4630" s="298"/>
      <c r="KJR4630" s="298"/>
      <c r="KJS4630" s="298"/>
      <c r="KJT4630" s="298"/>
      <c r="KJU4630" s="298"/>
      <c r="KJV4630" s="298"/>
      <c r="KJW4630" s="298"/>
      <c r="KJX4630" s="298"/>
      <c r="KJY4630" s="298"/>
      <c r="KJZ4630" s="298"/>
      <c r="KKA4630" s="298"/>
      <c r="KKB4630" s="298"/>
      <c r="KKC4630" s="298"/>
      <c r="KKD4630" s="298"/>
      <c r="KKE4630" s="298"/>
      <c r="KKF4630" s="298"/>
      <c r="KKG4630" s="298"/>
      <c r="KKH4630" s="298"/>
      <c r="KKI4630" s="298"/>
      <c r="KKJ4630" s="298"/>
      <c r="KKK4630" s="298"/>
      <c r="KKL4630" s="298"/>
      <c r="KKM4630" s="298"/>
      <c r="KKN4630" s="298"/>
      <c r="KKO4630" s="298"/>
      <c r="KKP4630" s="298"/>
      <c r="KKQ4630" s="298"/>
      <c r="KKR4630" s="298"/>
      <c r="KKS4630" s="298"/>
      <c r="KKT4630" s="298"/>
      <c r="KKU4630" s="298"/>
      <c r="KKV4630" s="298"/>
      <c r="KKW4630" s="298"/>
      <c r="KKX4630" s="298"/>
      <c r="KKY4630" s="298"/>
      <c r="KKZ4630" s="298"/>
      <c r="KLA4630" s="298"/>
      <c r="KLB4630" s="298"/>
      <c r="KLC4630" s="298"/>
      <c r="KLD4630" s="298"/>
      <c r="KLE4630" s="298"/>
      <c r="KLF4630" s="298"/>
      <c r="KLG4630" s="298"/>
      <c r="KLH4630" s="298"/>
      <c r="KLI4630" s="298"/>
      <c r="KLJ4630" s="298"/>
      <c r="KLK4630" s="298"/>
      <c r="KLL4630" s="298"/>
      <c r="KLM4630" s="298"/>
      <c r="KLN4630" s="298"/>
      <c r="KLO4630" s="298"/>
      <c r="KLP4630" s="298"/>
      <c r="KLQ4630" s="298"/>
      <c r="KLR4630" s="298"/>
      <c r="KLS4630" s="298"/>
      <c r="KLT4630" s="298"/>
      <c r="KLU4630" s="298"/>
      <c r="KLV4630" s="298"/>
      <c r="KLW4630" s="298"/>
      <c r="KLX4630" s="298"/>
      <c r="KLY4630" s="298"/>
      <c r="KLZ4630" s="298"/>
      <c r="KMA4630" s="298"/>
      <c r="KMB4630" s="298"/>
      <c r="KMC4630" s="298"/>
      <c r="KMD4630" s="298"/>
      <c r="KME4630" s="298"/>
      <c r="KMF4630" s="298"/>
      <c r="KMG4630" s="298"/>
      <c r="KMH4630" s="298"/>
      <c r="KMI4630" s="298"/>
      <c r="KMJ4630" s="298"/>
      <c r="KMK4630" s="298"/>
      <c r="KML4630" s="298"/>
      <c r="KMM4630" s="298"/>
      <c r="KMN4630" s="298"/>
      <c r="KMO4630" s="298"/>
      <c r="KMP4630" s="298"/>
      <c r="KMQ4630" s="298"/>
      <c r="KMR4630" s="298"/>
      <c r="KMS4630" s="298"/>
      <c r="KMT4630" s="298"/>
      <c r="KMU4630" s="298"/>
      <c r="KMV4630" s="298"/>
      <c r="KMW4630" s="298"/>
      <c r="KMX4630" s="298"/>
      <c r="KMY4630" s="298"/>
      <c r="KMZ4630" s="298"/>
      <c r="KNA4630" s="298"/>
      <c r="KNB4630" s="298"/>
      <c r="KNC4630" s="298"/>
      <c r="KND4630" s="298"/>
      <c r="KNE4630" s="298"/>
      <c r="KNF4630" s="298"/>
      <c r="KNG4630" s="298"/>
      <c r="KNH4630" s="298"/>
      <c r="KNI4630" s="298"/>
      <c r="KNJ4630" s="298"/>
      <c r="KNK4630" s="298"/>
      <c r="KNL4630" s="298"/>
      <c r="KNM4630" s="298"/>
      <c r="KNN4630" s="298"/>
      <c r="KNO4630" s="298"/>
      <c r="KNP4630" s="298"/>
      <c r="KNQ4630" s="298"/>
      <c r="KNR4630" s="298"/>
      <c r="KNS4630" s="298"/>
      <c r="KNT4630" s="298"/>
      <c r="KNU4630" s="298"/>
      <c r="KNV4630" s="298"/>
      <c r="KNW4630" s="298"/>
      <c r="KNX4630" s="298"/>
      <c r="KNY4630" s="298"/>
      <c r="KNZ4630" s="298"/>
      <c r="KOA4630" s="298"/>
      <c r="KOB4630" s="298"/>
      <c r="KOC4630" s="298"/>
      <c r="KOD4630" s="298"/>
      <c r="KOE4630" s="298"/>
      <c r="KOF4630" s="298"/>
      <c r="KOG4630" s="298"/>
      <c r="KOH4630" s="298"/>
      <c r="KOI4630" s="298"/>
      <c r="KOJ4630" s="298"/>
      <c r="KOK4630" s="298"/>
      <c r="KOL4630" s="298"/>
      <c r="KOM4630" s="298"/>
      <c r="KON4630" s="298"/>
      <c r="KOO4630" s="298"/>
      <c r="KOP4630" s="298"/>
      <c r="KOQ4630" s="298"/>
      <c r="KOR4630" s="298"/>
      <c r="KOS4630" s="298"/>
      <c r="KOT4630" s="298"/>
      <c r="KOU4630" s="298"/>
      <c r="KOV4630" s="298"/>
      <c r="KOW4630" s="298"/>
      <c r="KOX4630" s="298"/>
      <c r="KOY4630" s="298"/>
      <c r="KOZ4630" s="298"/>
      <c r="KPA4630" s="298"/>
      <c r="KPB4630" s="298"/>
      <c r="KPC4630" s="298"/>
      <c r="KPD4630" s="298"/>
      <c r="KPE4630" s="298"/>
      <c r="KPF4630" s="298"/>
      <c r="KPG4630" s="298"/>
      <c r="KPH4630" s="298"/>
      <c r="KPI4630" s="298"/>
      <c r="KPJ4630" s="298"/>
      <c r="KPK4630" s="298"/>
      <c r="KPL4630" s="298"/>
      <c r="KPM4630" s="298"/>
      <c r="KPN4630" s="298"/>
      <c r="KPO4630" s="298"/>
      <c r="KPP4630" s="298"/>
      <c r="KPQ4630" s="298"/>
      <c r="KPR4630" s="298"/>
      <c r="KPS4630" s="298"/>
      <c r="KPT4630" s="298"/>
      <c r="KPU4630" s="298"/>
      <c r="KPV4630" s="298"/>
      <c r="KPW4630" s="298"/>
      <c r="KPX4630" s="298"/>
      <c r="KPY4630" s="298"/>
      <c r="KPZ4630" s="298"/>
      <c r="KQA4630" s="298"/>
      <c r="KQB4630" s="298"/>
      <c r="KQC4630" s="298"/>
      <c r="KQD4630" s="298"/>
      <c r="KQE4630" s="298"/>
      <c r="KQF4630" s="298"/>
      <c r="KQG4630" s="298"/>
      <c r="KQH4630" s="298"/>
      <c r="KQI4630" s="298"/>
      <c r="KQJ4630" s="298"/>
      <c r="KQK4630" s="298"/>
      <c r="KQL4630" s="298"/>
      <c r="KQM4630" s="298"/>
      <c r="KQN4630" s="298"/>
      <c r="KQO4630" s="298"/>
      <c r="KQP4630" s="298"/>
      <c r="KQQ4630" s="298"/>
      <c r="KQR4630" s="298"/>
      <c r="KQS4630" s="298"/>
      <c r="KQT4630" s="298"/>
      <c r="KQU4630" s="298"/>
      <c r="KQV4630" s="298"/>
      <c r="KQW4630" s="298"/>
      <c r="KQX4630" s="298"/>
      <c r="KQY4630" s="298"/>
      <c r="KQZ4630" s="298"/>
      <c r="KRA4630" s="298"/>
      <c r="KRB4630" s="298"/>
      <c r="KRC4630" s="298"/>
      <c r="KRD4630" s="298"/>
      <c r="KRE4630" s="298"/>
      <c r="KRF4630" s="298"/>
      <c r="KRG4630" s="298"/>
      <c r="KRH4630" s="298"/>
      <c r="KRI4630" s="298"/>
      <c r="KRJ4630" s="298"/>
      <c r="KRK4630" s="298"/>
      <c r="KRL4630" s="298"/>
      <c r="KRM4630" s="298"/>
      <c r="KRN4630" s="298"/>
      <c r="KRO4630" s="298"/>
      <c r="KRP4630" s="298"/>
      <c r="KRQ4630" s="298"/>
      <c r="KRR4630" s="298"/>
      <c r="KRS4630" s="298"/>
      <c r="KRT4630" s="298"/>
      <c r="KRU4630" s="298"/>
      <c r="KRV4630" s="298"/>
      <c r="KRW4630" s="298"/>
      <c r="KRX4630" s="298"/>
      <c r="KRY4630" s="298"/>
      <c r="KRZ4630" s="298"/>
      <c r="KSA4630" s="298"/>
      <c r="KSB4630" s="298"/>
      <c r="KSC4630" s="298"/>
      <c r="KSD4630" s="298"/>
      <c r="KSE4630" s="298"/>
      <c r="KSF4630" s="298"/>
      <c r="KSG4630" s="298"/>
      <c r="KSH4630" s="298"/>
      <c r="KSI4630" s="298"/>
      <c r="KSJ4630" s="298"/>
      <c r="KSK4630" s="298"/>
      <c r="KSL4630" s="298"/>
      <c r="KSM4630" s="298"/>
      <c r="KSN4630" s="298"/>
      <c r="KSO4630" s="298"/>
      <c r="KSP4630" s="298"/>
      <c r="KSQ4630" s="298"/>
      <c r="KSR4630" s="298"/>
      <c r="KSS4630" s="298"/>
      <c r="KST4630" s="298"/>
      <c r="KSU4630" s="298"/>
      <c r="KSV4630" s="298"/>
      <c r="KSW4630" s="298"/>
      <c r="KSX4630" s="298"/>
      <c r="KSY4630" s="298"/>
      <c r="KSZ4630" s="298"/>
      <c r="KTA4630" s="298"/>
      <c r="KTB4630" s="298"/>
      <c r="KTC4630" s="298"/>
      <c r="KTD4630" s="298"/>
      <c r="KTE4630" s="298"/>
      <c r="KTF4630" s="298"/>
      <c r="KTG4630" s="298"/>
      <c r="KTH4630" s="298"/>
      <c r="KTI4630" s="298"/>
      <c r="KTJ4630" s="298"/>
      <c r="KTK4630" s="298"/>
      <c r="KTL4630" s="298"/>
      <c r="KTM4630" s="298"/>
      <c r="KTN4630" s="298"/>
      <c r="KTO4630" s="298"/>
      <c r="KTP4630" s="298"/>
      <c r="KTQ4630" s="298"/>
      <c r="KTR4630" s="298"/>
      <c r="KTS4630" s="298"/>
      <c r="KTT4630" s="298"/>
      <c r="KTU4630" s="298"/>
      <c r="KTV4630" s="298"/>
      <c r="KTW4630" s="298"/>
      <c r="KTX4630" s="298"/>
      <c r="KTY4630" s="298"/>
      <c r="KTZ4630" s="298"/>
      <c r="KUA4630" s="298"/>
      <c r="KUB4630" s="298"/>
      <c r="KUC4630" s="298"/>
      <c r="KUD4630" s="298"/>
      <c r="KUE4630" s="298"/>
      <c r="KUF4630" s="298"/>
      <c r="KUG4630" s="298"/>
      <c r="KUH4630" s="298"/>
      <c r="KUI4630" s="298"/>
      <c r="KUJ4630" s="298"/>
      <c r="KUK4630" s="298"/>
      <c r="KUL4630" s="298"/>
      <c r="KUM4630" s="298"/>
      <c r="KUN4630" s="298"/>
      <c r="KUO4630" s="298"/>
      <c r="KUP4630" s="298"/>
      <c r="KUQ4630" s="298"/>
      <c r="KUR4630" s="298"/>
      <c r="KUS4630" s="298"/>
      <c r="KUT4630" s="298"/>
      <c r="KUU4630" s="298"/>
      <c r="KUV4630" s="298"/>
      <c r="KUW4630" s="298"/>
      <c r="KUX4630" s="298"/>
      <c r="KUY4630" s="298"/>
      <c r="KUZ4630" s="298"/>
      <c r="KVA4630" s="298"/>
      <c r="KVB4630" s="298"/>
      <c r="KVC4630" s="298"/>
      <c r="KVD4630" s="298"/>
      <c r="KVE4630" s="298"/>
      <c r="KVF4630" s="298"/>
      <c r="KVG4630" s="298"/>
      <c r="KVH4630" s="298"/>
      <c r="KVI4630" s="298"/>
      <c r="KVJ4630" s="298"/>
      <c r="KVK4630" s="298"/>
      <c r="KVL4630" s="298"/>
      <c r="KVM4630" s="298"/>
      <c r="KVN4630" s="298"/>
      <c r="KVO4630" s="298"/>
      <c r="KVP4630" s="298"/>
      <c r="KVQ4630" s="298"/>
      <c r="KVR4630" s="298"/>
      <c r="KVS4630" s="298"/>
      <c r="KVT4630" s="298"/>
      <c r="KVU4630" s="298"/>
      <c r="KVV4630" s="298"/>
      <c r="KVW4630" s="298"/>
      <c r="KVX4630" s="298"/>
      <c r="KVY4630" s="298"/>
      <c r="KVZ4630" s="298"/>
      <c r="KWA4630" s="298"/>
      <c r="KWB4630" s="298"/>
      <c r="KWC4630" s="298"/>
      <c r="KWD4630" s="298"/>
      <c r="KWE4630" s="298"/>
      <c r="KWF4630" s="298"/>
      <c r="KWG4630" s="298"/>
      <c r="KWH4630" s="298"/>
      <c r="KWI4630" s="298"/>
      <c r="KWJ4630" s="298"/>
      <c r="KWK4630" s="298"/>
      <c r="KWL4630" s="298"/>
      <c r="KWM4630" s="298"/>
      <c r="KWN4630" s="298"/>
      <c r="KWO4630" s="298"/>
      <c r="KWP4630" s="298"/>
      <c r="KWQ4630" s="298"/>
      <c r="KWR4630" s="298"/>
      <c r="KWS4630" s="298"/>
      <c r="KWT4630" s="298"/>
      <c r="KWU4630" s="298"/>
      <c r="KWV4630" s="298"/>
      <c r="KWW4630" s="298"/>
      <c r="KWX4630" s="298"/>
      <c r="KWY4630" s="298"/>
      <c r="KWZ4630" s="298"/>
      <c r="KXA4630" s="298"/>
      <c r="KXB4630" s="298"/>
      <c r="KXC4630" s="298"/>
      <c r="KXD4630" s="298"/>
      <c r="KXE4630" s="298"/>
      <c r="KXF4630" s="298"/>
      <c r="KXG4630" s="298"/>
      <c r="KXH4630" s="298"/>
      <c r="KXI4630" s="298"/>
      <c r="KXJ4630" s="298"/>
      <c r="KXK4630" s="298"/>
      <c r="KXL4630" s="298"/>
      <c r="KXM4630" s="298"/>
      <c r="KXN4630" s="298"/>
      <c r="KXO4630" s="298"/>
      <c r="KXP4630" s="298"/>
      <c r="KXQ4630" s="298"/>
      <c r="KXR4630" s="298"/>
      <c r="KXS4630" s="298"/>
      <c r="KXT4630" s="298"/>
      <c r="KXU4630" s="298"/>
      <c r="KXV4630" s="298"/>
      <c r="KXW4630" s="298"/>
      <c r="KXX4630" s="298"/>
      <c r="KXY4630" s="298"/>
      <c r="KXZ4630" s="298"/>
      <c r="KYA4630" s="298"/>
      <c r="KYB4630" s="298"/>
      <c r="KYC4630" s="298"/>
      <c r="KYD4630" s="298"/>
      <c r="KYE4630" s="298"/>
      <c r="KYF4630" s="298"/>
      <c r="KYG4630" s="298"/>
      <c r="KYH4630" s="298"/>
      <c r="KYI4630" s="298"/>
      <c r="KYJ4630" s="298"/>
      <c r="KYK4630" s="298"/>
      <c r="KYL4630" s="298"/>
      <c r="KYM4630" s="298"/>
      <c r="KYN4630" s="298"/>
      <c r="KYO4630" s="298"/>
      <c r="KYP4630" s="298"/>
      <c r="KYQ4630" s="298"/>
      <c r="KYR4630" s="298"/>
      <c r="KYS4630" s="298"/>
      <c r="KYT4630" s="298"/>
      <c r="KYU4630" s="298"/>
      <c r="KYV4630" s="298"/>
      <c r="KYW4630" s="298"/>
      <c r="KYX4630" s="298"/>
      <c r="KYY4630" s="298"/>
      <c r="KYZ4630" s="298"/>
      <c r="KZA4630" s="298"/>
      <c r="KZB4630" s="298"/>
      <c r="KZC4630" s="298"/>
      <c r="KZD4630" s="298"/>
      <c r="KZE4630" s="298"/>
      <c r="KZF4630" s="298"/>
      <c r="KZG4630" s="298"/>
      <c r="KZH4630" s="298"/>
      <c r="KZI4630" s="298"/>
      <c r="KZJ4630" s="298"/>
      <c r="KZK4630" s="298"/>
      <c r="KZL4630" s="298"/>
      <c r="KZM4630" s="298"/>
      <c r="KZN4630" s="298"/>
      <c r="KZO4630" s="298"/>
      <c r="KZP4630" s="298"/>
      <c r="KZQ4630" s="298"/>
      <c r="KZR4630" s="298"/>
      <c r="KZS4630" s="298"/>
      <c r="KZT4630" s="298"/>
      <c r="KZU4630" s="298"/>
      <c r="KZV4630" s="298"/>
      <c r="KZW4630" s="298"/>
      <c r="KZX4630" s="298"/>
      <c r="KZY4630" s="298"/>
      <c r="KZZ4630" s="298"/>
      <c r="LAA4630" s="298"/>
      <c r="LAB4630" s="298"/>
      <c r="LAC4630" s="298"/>
      <c r="LAD4630" s="298"/>
      <c r="LAE4630" s="298"/>
      <c r="LAF4630" s="298"/>
      <c r="LAG4630" s="298"/>
      <c r="LAH4630" s="298"/>
      <c r="LAI4630" s="298"/>
      <c r="LAJ4630" s="298"/>
      <c r="LAK4630" s="298"/>
      <c r="LAL4630" s="298"/>
      <c r="LAM4630" s="298"/>
      <c r="LAN4630" s="298"/>
      <c r="LAO4630" s="298"/>
      <c r="LAP4630" s="298"/>
      <c r="LAQ4630" s="298"/>
      <c r="LAR4630" s="298"/>
      <c r="LAS4630" s="298"/>
      <c r="LAT4630" s="298"/>
      <c r="LAU4630" s="298"/>
      <c r="LAV4630" s="298"/>
      <c r="LAW4630" s="298"/>
      <c r="LAX4630" s="298"/>
      <c r="LAY4630" s="298"/>
      <c r="LAZ4630" s="298"/>
      <c r="LBA4630" s="298"/>
      <c r="LBB4630" s="298"/>
      <c r="LBC4630" s="298"/>
      <c r="LBD4630" s="298"/>
      <c r="LBE4630" s="298"/>
      <c r="LBF4630" s="298"/>
      <c r="LBG4630" s="298"/>
      <c r="LBH4630" s="298"/>
      <c r="LBI4630" s="298"/>
      <c r="LBJ4630" s="298"/>
      <c r="LBK4630" s="298"/>
      <c r="LBL4630" s="298"/>
      <c r="LBM4630" s="298"/>
      <c r="LBN4630" s="298"/>
      <c r="LBO4630" s="298"/>
      <c r="LBP4630" s="298"/>
      <c r="LBQ4630" s="298"/>
      <c r="LBR4630" s="298"/>
      <c r="LBS4630" s="298"/>
      <c r="LBT4630" s="298"/>
      <c r="LBU4630" s="298"/>
      <c r="LBV4630" s="298"/>
      <c r="LBW4630" s="298"/>
      <c r="LBX4630" s="298"/>
      <c r="LBY4630" s="298"/>
      <c r="LBZ4630" s="298"/>
      <c r="LCA4630" s="298"/>
      <c r="LCB4630" s="298"/>
      <c r="LCC4630" s="298"/>
      <c r="LCD4630" s="298"/>
      <c r="LCE4630" s="298"/>
      <c r="LCF4630" s="298"/>
      <c r="LCG4630" s="298"/>
      <c r="LCH4630" s="298"/>
      <c r="LCI4630" s="298"/>
      <c r="LCJ4630" s="298"/>
      <c r="LCK4630" s="298"/>
      <c r="LCL4630" s="298"/>
      <c r="LCM4630" s="298"/>
      <c r="LCN4630" s="298"/>
      <c r="LCO4630" s="298"/>
      <c r="LCP4630" s="298"/>
      <c r="LCQ4630" s="298"/>
      <c r="LCR4630" s="298"/>
      <c r="LCS4630" s="298"/>
      <c r="LCT4630" s="298"/>
      <c r="LCU4630" s="298"/>
      <c r="LCV4630" s="298"/>
      <c r="LCW4630" s="298"/>
      <c r="LCX4630" s="298"/>
      <c r="LCY4630" s="298"/>
      <c r="LCZ4630" s="298"/>
      <c r="LDA4630" s="298"/>
      <c r="LDB4630" s="298"/>
      <c r="LDC4630" s="298"/>
      <c r="LDD4630" s="298"/>
      <c r="LDE4630" s="298"/>
      <c r="LDF4630" s="298"/>
      <c r="LDG4630" s="298"/>
      <c r="LDH4630" s="298"/>
      <c r="LDI4630" s="298"/>
      <c r="LDJ4630" s="298"/>
      <c r="LDK4630" s="298"/>
      <c r="LDL4630" s="298"/>
      <c r="LDM4630" s="298"/>
      <c r="LDN4630" s="298"/>
      <c r="LDO4630" s="298"/>
      <c r="LDP4630" s="298"/>
      <c r="LDQ4630" s="298"/>
      <c r="LDR4630" s="298"/>
      <c r="LDS4630" s="298"/>
      <c r="LDT4630" s="298"/>
      <c r="LDU4630" s="298"/>
      <c r="LDV4630" s="298"/>
      <c r="LDW4630" s="298"/>
      <c r="LDX4630" s="298"/>
      <c r="LDY4630" s="298"/>
      <c r="LDZ4630" s="298"/>
      <c r="LEA4630" s="298"/>
      <c r="LEB4630" s="298"/>
      <c r="LEC4630" s="298"/>
      <c r="LED4630" s="298"/>
      <c r="LEE4630" s="298"/>
      <c r="LEF4630" s="298"/>
      <c r="LEG4630" s="298"/>
      <c r="LEH4630" s="298"/>
      <c r="LEI4630" s="298"/>
      <c r="LEJ4630" s="298"/>
      <c r="LEK4630" s="298"/>
      <c r="LEL4630" s="298"/>
      <c r="LEM4630" s="298"/>
      <c r="LEN4630" s="298"/>
      <c r="LEO4630" s="298"/>
      <c r="LEP4630" s="298"/>
      <c r="LEQ4630" s="298"/>
      <c r="LER4630" s="298"/>
      <c r="LES4630" s="298"/>
      <c r="LET4630" s="298"/>
      <c r="LEU4630" s="298"/>
      <c r="LEV4630" s="298"/>
      <c r="LEW4630" s="298"/>
      <c r="LEX4630" s="298"/>
      <c r="LEY4630" s="298"/>
      <c r="LEZ4630" s="298"/>
      <c r="LFA4630" s="298"/>
      <c r="LFB4630" s="298"/>
      <c r="LFC4630" s="298"/>
      <c r="LFD4630" s="298"/>
      <c r="LFE4630" s="298"/>
      <c r="LFF4630" s="298"/>
      <c r="LFG4630" s="298"/>
      <c r="LFH4630" s="298"/>
      <c r="LFI4630" s="298"/>
      <c r="LFJ4630" s="298"/>
      <c r="LFK4630" s="298"/>
      <c r="LFL4630" s="298"/>
      <c r="LFM4630" s="298"/>
      <c r="LFN4630" s="298"/>
      <c r="LFO4630" s="298"/>
      <c r="LFP4630" s="298"/>
      <c r="LFQ4630" s="298"/>
      <c r="LFR4630" s="298"/>
      <c r="LFS4630" s="298"/>
      <c r="LFT4630" s="298"/>
      <c r="LFU4630" s="298"/>
      <c r="LFV4630" s="298"/>
      <c r="LFW4630" s="298"/>
      <c r="LFX4630" s="298"/>
      <c r="LFY4630" s="298"/>
      <c r="LFZ4630" s="298"/>
      <c r="LGA4630" s="298"/>
      <c r="LGB4630" s="298"/>
      <c r="LGC4630" s="298"/>
      <c r="LGD4630" s="298"/>
      <c r="LGE4630" s="298"/>
      <c r="LGF4630" s="298"/>
      <c r="LGG4630" s="298"/>
      <c r="LGH4630" s="298"/>
      <c r="LGI4630" s="298"/>
      <c r="LGJ4630" s="298"/>
      <c r="LGK4630" s="298"/>
      <c r="LGL4630" s="298"/>
      <c r="LGM4630" s="298"/>
      <c r="LGN4630" s="298"/>
      <c r="LGO4630" s="298"/>
      <c r="LGP4630" s="298"/>
      <c r="LGQ4630" s="298"/>
      <c r="LGR4630" s="298"/>
      <c r="LGS4630" s="298"/>
      <c r="LGT4630" s="298"/>
      <c r="LGU4630" s="298"/>
      <c r="LGV4630" s="298"/>
      <c r="LGW4630" s="298"/>
      <c r="LGX4630" s="298"/>
      <c r="LGY4630" s="298"/>
      <c r="LGZ4630" s="298"/>
      <c r="LHA4630" s="298"/>
      <c r="LHB4630" s="298"/>
      <c r="LHC4630" s="298"/>
      <c r="LHD4630" s="298"/>
      <c r="LHE4630" s="298"/>
      <c r="LHF4630" s="298"/>
      <c r="LHG4630" s="298"/>
      <c r="LHH4630" s="298"/>
      <c r="LHI4630" s="298"/>
      <c r="LHJ4630" s="298"/>
      <c r="LHK4630" s="298"/>
      <c r="LHL4630" s="298"/>
      <c r="LHM4630" s="298"/>
      <c r="LHN4630" s="298"/>
      <c r="LHO4630" s="298"/>
      <c r="LHP4630" s="298"/>
      <c r="LHQ4630" s="298"/>
      <c r="LHR4630" s="298"/>
      <c r="LHS4630" s="298"/>
      <c r="LHT4630" s="298"/>
      <c r="LHU4630" s="298"/>
      <c r="LHV4630" s="298"/>
      <c r="LHW4630" s="298"/>
      <c r="LHX4630" s="298"/>
      <c r="LHY4630" s="298"/>
      <c r="LHZ4630" s="298"/>
      <c r="LIA4630" s="298"/>
      <c r="LIB4630" s="298"/>
      <c r="LIC4630" s="298"/>
      <c r="LID4630" s="298"/>
      <c r="LIE4630" s="298"/>
      <c r="LIF4630" s="298"/>
      <c r="LIG4630" s="298"/>
      <c r="LIH4630" s="298"/>
      <c r="LII4630" s="298"/>
      <c r="LIJ4630" s="298"/>
      <c r="LIK4630" s="298"/>
      <c r="LIL4630" s="298"/>
      <c r="LIM4630" s="298"/>
      <c r="LIN4630" s="298"/>
      <c r="LIO4630" s="298"/>
      <c r="LIP4630" s="298"/>
      <c r="LIQ4630" s="298"/>
      <c r="LIR4630" s="298"/>
      <c r="LIS4630" s="298"/>
      <c r="LIT4630" s="298"/>
      <c r="LIU4630" s="298"/>
      <c r="LIV4630" s="298"/>
      <c r="LIW4630" s="298"/>
      <c r="LIX4630" s="298"/>
      <c r="LIY4630" s="298"/>
      <c r="LIZ4630" s="298"/>
      <c r="LJA4630" s="298"/>
      <c r="LJB4630" s="298"/>
      <c r="LJC4630" s="298"/>
      <c r="LJD4630" s="298"/>
      <c r="LJE4630" s="298"/>
      <c r="LJF4630" s="298"/>
      <c r="LJG4630" s="298"/>
      <c r="LJH4630" s="298"/>
      <c r="LJI4630" s="298"/>
      <c r="LJJ4630" s="298"/>
      <c r="LJK4630" s="298"/>
      <c r="LJL4630" s="298"/>
      <c r="LJM4630" s="298"/>
      <c r="LJN4630" s="298"/>
      <c r="LJO4630" s="298"/>
      <c r="LJP4630" s="298"/>
      <c r="LJQ4630" s="298"/>
      <c r="LJR4630" s="298"/>
      <c r="LJS4630" s="298"/>
      <c r="LJT4630" s="298"/>
      <c r="LJU4630" s="298"/>
      <c r="LJV4630" s="298"/>
      <c r="LJW4630" s="298"/>
      <c r="LJX4630" s="298"/>
      <c r="LJY4630" s="298"/>
      <c r="LJZ4630" s="298"/>
      <c r="LKA4630" s="298"/>
      <c r="LKB4630" s="298"/>
      <c r="LKC4630" s="298"/>
      <c r="LKD4630" s="298"/>
      <c r="LKE4630" s="298"/>
      <c r="LKF4630" s="298"/>
      <c r="LKG4630" s="298"/>
      <c r="LKH4630" s="298"/>
      <c r="LKI4630" s="298"/>
      <c r="LKJ4630" s="298"/>
      <c r="LKK4630" s="298"/>
      <c r="LKL4630" s="298"/>
      <c r="LKM4630" s="298"/>
      <c r="LKN4630" s="298"/>
      <c r="LKO4630" s="298"/>
      <c r="LKP4630" s="298"/>
      <c r="LKQ4630" s="298"/>
      <c r="LKR4630" s="298"/>
      <c r="LKS4630" s="298"/>
      <c r="LKT4630" s="298"/>
      <c r="LKU4630" s="298"/>
      <c r="LKV4630" s="298"/>
      <c r="LKW4630" s="298"/>
      <c r="LKX4630" s="298"/>
      <c r="LKY4630" s="298"/>
      <c r="LKZ4630" s="298"/>
      <c r="LLA4630" s="298"/>
      <c r="LLB4630" s="298"/>
      <c r="LLC4630" s="298"/>
      <c r="LLD4630" s="298"/>
      <c r="LLE4630" s="298"/>
      <c r="LLF4630" s="298"/>
      <c r="LLG4630" s="298"/>
      <c r="LLH4630" s="298"/>
      <c r="LLI4630" s="298"/>
      <c r="LLJ4630" s="298"/>
      <c r="LLK4630" s="298"/>
      <c r="LLL4630" s="298"/>
      <c r="LLM4630" s="298"/>
      <c r="LLN4630" s="298"/>
      <c r="LLO4630" s="298"/>
      <c r="LLP4630" s="298"/>
      <c r="LLQ4630" s="298"/>
      <c r="LLR4630" s="298"/>
      <c r="LLS4630" s="298"/>
      <c r="LLT4630" s="298"/>
      <c r="LLU4630" s="298"/>
      <c r="LLV4630" s="298"/>
      <c r="LLW4630" s="298"/>
      <c r="LLX4630" s="298"/>
      <c r="LLY4630" s="298"/>
      <c r="LLZ4630" s="298"/>
      <c r="LMA4630" s="298"/>
      <c r="LMB4630" s="298"/>
      <c r="LMC4630" s="298"/>
      <c r="LMD4630" s="298"/>
      <c r="LME4630" s="298"/>
      <c r="LMF4630" s="298"/>
      <c r="LMG4630" s="298"/>
      <c r="LMH4630" s="298"/>
      <c r="LMI4630" s="298"/>
      <c r="LMJ4630" s="298"/>
      <c r="LMK4630" s="298"/>
      <c r="LML4630" s="298"/>
      <c r="LMM4630" s="298"/>
      <c r="LMN4630" s="298"/>
      <c r="LMO4630" s="298"/>
      <c r="LMP4630" s="298"/>
      <c r="LMQ4630" s="298"/>
      <c r="LMR4630" s="298"/>
      <c r="LMS4630" s="298"/>
      <c r="LMT4630" s="298"/>
      <c r="LMU4630" s="298"/>
      <c r="LMV4630" s="298"/>
      <c r="LMW4630" s="298"/>
      <c r="LMX4630" s="298"/>
      <c r="LMY4630" s="298"/>
      <c r="LMZ4630" s="298"/>
      <c r="LNA4630" s="298"/>
      <c r="LNB4630" s="298"/>
      <c r="LNC4630" s="298"/>
      <c r="LND4630" s="298"/>
      <c r="LNE4630" s="298"/>
      <c r="LNF4630" s="298"/>
      <c r="LNG4630" s="298"/>
      <c r="LNH4630" s="298"/>
      <c r="LNI4630" s="298"/>
      <c r="LNJ4630" s="298"/>
      <c r="LNK4630" s="298"/>
      <c r="LNL4630" s="298"/>
      <c r="LNM4630" s="298"/>
      <c r="LNN4630" s="298"/>
      <c r="LNO4630" s="298"/>
      <c r="LNP4630" s="298"/>
      <c r="LNQ4630" s="298"/>
      <c r="LNR4630" s="298"/>
      <c r="LNS4630" s="298"/>
      <c r="LNT4630" s="298"/>
      <c r="LNU4630" s="298"/>
      <c r="LNV4630" s="298"/>
      <c r="LNW4630" s="298"/>
      <c r="LNX4630" s="298"/>
      <c r="LNY4630" s="298"/>
      <c r="LNZ4630" s="298"/>
      <c r="LOA4630" s="298"/>
      <c r="LOB4630" s="298"/>
      <c r="LOC4630" s="298"/>
      <c r="LOD4630" s="298"/>
      <c r="LOE4630" s="298"/>
      <c r="LOF4630" s="298"/>
      <c r="LOG4630" s="298"/>
      <c r="LOH4630" s="298"/>
      <c r="LOI4630" s="298"/>
      <c r="LOJ4630" s="298"/>
      <c r="LOK4630" s="298"/>
      <c r="LOL4630" s="298"/>
      <c r="LOM4630" s="298"/>
      <c r="LON4630" s="298"/>
      <c r="LOO4630" s="298"/>
      <c r="LOP4630" s="298"/>
      <c r="LOQ4630" s="298"/>
      <c r="LOR4630" s="298"/>
      <c r="LOS4630" s="298"/>
      <c r="LOT4630" s="298"/>
      <c r="LOU4630" s="298"/>
      <c r="LOV4630" s="298"/>
      <c r="LOW4630" s="298"/>
      <c r="LOX4630" s="298"/>
      <c r="LOY4630" s="298"/>
      <c r="LOZ4630" s="298"/>
      <c r="LPA4630" s="298"/>
      <c r="LPB4630" s="298"/>
      <c r="LPC4630" s="298"/>
      <c r="LPD4630" s="298"/>
      <c r="LPE4630" s="298"/>
      <c r="LPF4630" s="298"/>
      <c r="LPG4630" s="298"/>
      <c r="LPH4630" s="298"/>
      <c r="LPI4630" s="298"/>
      <c r="LPJ4630" s="298"/>
      <c r="LPK4630" s="298"/>
      <c r="LPL4630" s="298"/>
      <c r="LPM4630" s="298"/>
      <c r="LPN4630" s="298"/>
      <c r="LPO4630" s="298"/>
      <c r="LPP4630" s="298"/>
      <c r="LPQ4630" s="298"/>
      <c r="LPR4630" s="298"/>
      <c r="LPS4630" s="298"/>
      <c r="LPT4630" s="298"/>
      <c r="LPU4630" s="298"/>
      <c r="LPV4630" s="298"/>
      <c r="LPW4630" s="298"/>
      <c r="LPX4630" s="298"/>
      <c r="LPY4630" s="298"/>
      <c r="LPZ4630" s="298"/>
      <c r="LQA4630" s="298"/>
      <c r="LQB4630" s="298"/>
      <c r="LQC4630" s="298"/>
      <c r="LQD4630" s="298"/>
      <c r="LQE4630" s="298"/>
      <c r="LQF4630" s="298"/>
      <c r="LQG4630" s="298"/>
      <c r="LQH4630" s="298"/>
      <c r="LQI4630" s="298"/>
      <c r="LQJ4630" s="298"/>
      <c r="LQK4630" s="298"/>
      <c r="LQL4630" s="298"/>
      <c r="LQM4630" s="298"/>
      <c r="LQN4630" s="298"/>
      <c r="LQO4630" s="298"/>
      <c r="LQP4630" s="298"/>
      <c r="LQQ4630" s="298"/>
      <c r="LQR4630" s="298"/>
      <c r="LQS4630" s="298"/>
      <c r="LQT4630" s="298"/>
      <c r="LQU4630" s="298"/>
      <c r="LQV4630" s="298"/>
      <c r="LQW4630" s="298"/>
      <c r="LQX4630" s="298"/>
      <c r="LQY4630" s="298"/>
      <c r="LQZ4630" s="298"/>
      <c r="LRA4630" s="298"/>
      <c r="LRB4630" s="298"/>
      <c r="LRC4630" s="298"/>
      <c r="LRD4630" s="298"/>
      <c r="LRE4630" s="298"/>
      <c r="LRF4630" s="298"/>
      <c r="LRG4630" s="298"/>
      <c r="LRH4630" s="298"/>
      <c r="LRI4630" s="298"/>
      <c r="LRJ4630" s="298"/>
      <c r="LRK4630" s="298"/>
      <c r="LRL4630" s="298"/>
      <c r="LRM4630" s="298"/>
      <c r="LRN4630" s="298"/>
      <c r="LRO4630" s="298"/>
      <c r="LRP4630" s="298"/>
      <c r="LRQ4630" s="298"/>
      <c r="LRR4630" s="298"/>
      <c r="LRS4630" s="298"/>
      <c r="LRT4630" s="298"/>
      <c r="LRU4630" s="298"/>
      <c r="LRV4630" s="298"/>
      <c r="LRW4630" s="298"/>
      <c r="LRX4630" s="298"/>
      <c r="LRY4630" s="298"/>
      <c r="LRZ4630" s="298"/>
      <c r="LSA4630" s="298"/>
      <c r="LSB4630" s="298"/>
      <c r="LSC4630" s="298"/>
      <c r="LSD4630" s="298"/>
      <c r="LSE4630" s="298"/>
      <c r="LSF4630" s="298"/>
      <c r="LSG4630" s="298"/>
      <c r="LSH4630" s="298"/>
      <c r="LSI4630" s="298"/>
      <c r="LSJ4630" s="298"/>
      <c r="LSK4630" s="298"/>
      <c r="LSL4630" s="298"/>
      <c r="LSM4630" s="298"/>
      <c r="LSN4630" s="298"/>
      <c r="LSO4630" s="298"/>
      <c r="LSP4630" s="298"/>
      <c r="LSQ4630" s="298"/>
      <c r="LSR4630" s="298"/>
      <c r="LSS4630" s="298"/>
      <c r="LST4630" s="298"/>
      <c r="LSU4630" s="298"/>
      <c r="LSV4630" s="298"/>
      <c r="LSW4630" s="298"/>
      <c r="LSX4630" s="298"/>
      <c r="LSY4630" s="298"/>
      <c r="LSZ4630" s="298"/>
      <c r="LTA4630" s="298"/>
      <c r="LTB4630" s="298"/>
      <c r="LTC4630" s="298"/>
      <c r="LTD4630" s="298"/>
      <c r="LTE4630" s="298"/>
      <c r="LTF4630" s="298"/>
      <c r="LTG4630" s="298"/>
      <c r="LTH4630" s="298"/>
      <c r="LTI4630" s="298"/>
      <c r="LTJ4630" s="298"/>
      <c r="LTK4630" s="298"/>
      <c r="LTL4630" s="298"/>
      <c r="LTM4630" s="298"/>
      <c r="LTN4630" s="298"/>
      <c r="LTO4630" s="298"/>
      <c r="LTP4630" s="298"/>
      <c r="LTQ4630" s="298"/>
      <c r="LTR4630" s="298"/>
      <c r="LTS4630" s="298"/>
      <c r="LTT4630" s="298"/>
      <c r="LTU4630" s="298"/>
      <c r="LTV4630" s="298"/>
      <c r="LTW4630" s="298"/>
      <c r="LTX4630" s="298"/>
      <c r="LTY4630" s="298"/>
      <c r="LTZ4630" s="298"/>
      <c r="LUA4630" s="298"/>
      <c r="LUB4630" s="298"/>
      <c r="LUC4630" s="298"/>
      <c r="LUD4630" s="298"/>
      <c r="LUE4630" s="298"/>
      <c r="LUF4630" s="298"/>
      <c r="LUG4630" s="298"/>
      <c r="LUH4630" s="298"/>
      <c r="LUI4630" s="298"/>
      <c r="LUJ4630" s="298"/>
      <c r="LUK4630" s="298"/>
      <c r="LUL4630" s="298"/>
      <c r="LUM4630" s="298"/>
      <c r="LUN4630" s="298"/>
      <c r="LUO4630" s="298"/>
      <c r="LUP4630" s="298"/>
      <c r="LUQ4630" s="298"/>
      <c r="LUR4630" s="298"/>
      <c r="LUS4630" s="298"/>
      <c r="LUT4630" s="298"/>
      <c r="LUU4630" s="298"/>
      <c r="LUV4630" s="298"/>
      <c r="LUW4630" s="298"/>
      <c r="LUX4630" s="298"/>
      <c r="LUY4630" s="298"/>
      <c r="LUZ4630" s="298"/>
      <c r="LVA4630" s="298"/>
      <c r="LVB4630" s="298"/>
      <c r="LVC4630" s="298"/>
      <c r="LVD4630" s="298"/>
      <c r="LVE4630" s="298"/>
      <c r="LVF4630" s="298"/>
      <c r="LVG4630" s="298"/>
      <c r="LVH4630" s="298"/>
      <c r="LVI4630" s="298"/>
      <c r="LVJ4630" s="298"/>
      <c r="LVK4630" s="298"/>
      <c r="LVL4630" s="298"/>
      <c r="LVM4630" s="298"/>
      <c r="LVN4630" s="298"/>
      <c r="LVO4630" s="298"/>
      <c r="LVP4630" s="298"/>
      <c r="LVQ4630" s="298"/>
      <c r="LVR4630" s="298"/>
      <c r="LVS4630" s="298"/>
      <c r="LVT4630" s="298"/>
      <c r="LVU4630" s="298"/>
      <c r="LVV4630" s="298"/>
      <c r="LVW4630" s="298"/>
      <c r="LVX4630" s="298"/>
      <c r="LVY4630" s="298"/>
      <c r="LVZ4630" s="298"/>
      <c r="LWA4630" s="298"/>
      <c r="LWB4630" s="298"/>
      <c r="LWC4630" s="298"/>
      <c r="LWD4630" s="298"/>
      <c r="LWE4630" s="298"/>
      <c r="LWF4630" s="298"/>
      <c r="LWG4630" s="298"/>
      <c r="LWH4630" s="298"/>
      <c r="LWI4630" s="298"/>
      <c r="LWJ4630" s="298"/>
      <c r="LWK4630" s="298"/>
      <c r="LWL4630" s="298"/>
      <c r="LWM4630" s="298"/>
      <c r="LWN4630" s="298"/>
      <c r="LWO4630" s="298"/>
      <c r="LWP4630" s="298"/>
      <c r="LWQ4630" s="298"/>
      <c r="LWR4630" s="298"/>
      <c r="LWS4630" s="298"/>
      <c r="LWT4630" s="298"/>
      <c r="LWU4630" s="298"/>
      <c r="LWV4630" s="298"/>
      <c r="LWW4630" s="298"/>
      <c r="LWX4630" s="298"/>
      <c r="LWY4630" s="298"/>
      <c r="LWZ4630" s="298"/>
      <c r="LXA4630" s="298"/>
      <c r="LXB4630" s="298"/>
      <c r="LXC4630" s="298"/>
      <c r="LXD4630" s="298"/>
      <c r="LXE4630" s="298"/>
      <c r="LXF4630" s="298"/>
      <c r="LXG4630" s="298"/>
      <c r="LXH4630" s="298"/>
      <c r="LXI4630" s="298"/>
      <c r="LXJ4630" s="298"/>
      <c r="LXK4630" s="298"/>
      <c r="LXL4630" s="298"/>
      <c r="LXM4630" s="298"/>
      <c r="LXN4630" s="298"/>
      <c r="LXO4630" s="298"/>
      <c r="LXP4630" s="298"/>
      <c r="LXQ4630" s="298"/>
      <c r="LXR4630" s="298"/>
      <c r="LXS4630" s="298"/>
      <c r="LXT4630" s="298"/>
      <c r="LXU4630" s="298"/>
      <c r="LXV4630" s="298"/>
      <c r="LXW4630" s="298"/>
      <c r="LXX4630" s="298"/>
      <c r="LXY4630" s="298"/>
      <c r="LXZ4630" s="298"/>
      <c r="LYA4630" s="298"/>
      <c r="LYB4630" s="298"/>
      <c r="LYC4630" s="298"/>
      <c r="LYD4630" s="298"/>
      <c r="LYE4630" s="298"/>
      <c r="LYF4630" s="298"/>
      <c r="LYG4630" s="298"/>
      <c r="LYH4630" s="298"/>
      <c r="LYI4630" s="298"/>
      <c r="LYJ4630" s="298"/>
      <c r="LYK4630" s="298"/>
      <c r="LYL4630" s="298"/>
      <c r="LYM4630" s="298"/>
      <c r="LYN4630" s="298"/>
      <c r="LYO4630" s="298"/>
      <c r="LYP4630" s="298"/>
      <c r="LYQ4630" s="298"/>
      <c r="LYR4630" s="298"/>
      <c r="LYS4630" s="298"/>
      <c r="LYT4630" s="298"/>
      <c r="LYU4630" s="298"/>
      <c r="LYV4630" s="298"/>
      <c r="LYW4630" s="298"/>
      <c r="LYX4630" s="298"/>
      <c r="LYY4630" s="298"/>
      <c r="LYZ4630" s="298"/>
      <c r="LZA4630" s="298"/>
      <c r="LZB4630" s="298"/>
      <c r="LZC4630" s="298"/>
      <c r="LZD4630" s="298"/>
      <c r="LZE4630" s="298"/>
      <c r="LZF4630" s="298"/>
      <c r="LZG4630" s="298"/>
      <c r="LZH4630" s="298"/>
      <c r="LZI4630" s="298"/>
      <c r="LZJ4630" s="298"/>
      <c r="LZK4630" s="298"/>
      <c r="LZL4630" s="298"/>
      <c r="LZM4630" s="298"/>
      <c r="LZN4630" s="298"/>
      <c r="LZO4630" s="298"/>
      <c r="LZP4630" s="298"/>
      <c r="LZQ4630" s="298"/>
      <c r="LZR4630" s="298"/>
      <c r="LZS4630" s="298"/>
      <c r="LZT4630" s="298"/>
      <c r="LZU4630" s="298"/>
      <c r="LZV4630" s="298"/>
      <c r="LZW4630" s="298"/>
      <c r="LZX4630" s="298"/>
      <c r="LZY4630" s="298"/>
      <c r="LZZ4630" s="298"/>
      <c r="MAA4630" s="298"/>
      <c r="MAB4630" s="298"/>
      <c r="MAC4630" s="298"/>
      <c r="MAD4630" s="298"/>
      <c r="MAE4630" s="298"/>
      <c r="MAF4630" s="298"/>
      <c r="MAG4630" s="298"/>
      <c r="MAH4630" s="298"/>
      <c r="MAI4630" s="298"/>
      <c r="MAJ4630" s="298"/>
      <c r="MAK4630" s="298"/>
      <c r="MAL4630" s="298"/>
      <c r="MAM4630" s="298"/>
      <c r="MAN4630" s="298"/>
      <c r="MAO4630" s="298"/>
      <c r="MAP4630" s="298"/>
      <c r="MAQ4630" s="298"/>
      <c r="MAR4630" s="298"/>
      <c r="MAS4630" s="298"/>
      <c r="MAT4630" s="298"/>
      <c r="MAU4630" s="298"/>
      <c r="MAV4630" s="298"/>
      <c r="MAW4630" s="298"/>
      <c r="MAX4630" s="298"/>
      <c r="MAY4630" s="298"/>
      <c r="MAZ4630" s="298"/>
      <c r="MBA4630" s="298"/>
      <c r="MBB4630" s="298"/>
      <c r="MBC4630" s="298"/>
      <c r="MBD4630" s="298"/>
      <c r="MBE4630" s="298"/>
      <c r="MBF4630" s="298"/>
      <c r="MBG4630" s="298"/>
      <c r="MBH4630" s="298"/>
      <c r="MBI4630" s="298"/>
      <c r="MBJ4630" s="298"/>
      <c r="MBK4630" s="298"/>
      <c r="MBL4630" s="298"/>
      <c r="MBM4630" s="298"/>
      <c r="MBN4630" s="298"/>
      <c r="MBO4630" s="298"/>
      <c r="MBP4630" s="298"/>
      <c r="MBQ4630" s="298"/>
      <c r="MBR4630" s="298"/>
      <c r="MBS4630" s="298"/>
      <c r="MBT4630" s="298"/>
      <c r="MBU4630" s="298"/>
      <c r="MBV4630" s="298"/>
      <c r="MBW4630" s="298"/>
      <c r="MBX4630" s="298"/>
      <c r="MBY4630" s="298"/>
      <c r="MBZ4630" s="298"/>
      <c r="MCA4630" s="298"/>
      <c r="MCB4630" s="298"/>
      <c r="MCC4630" s="298"/>
      <c r="MCD4630" s="298"/>
      <c r="MCE4630" s="298"/>
      <c r="MCF4630" s="298"/>
      <c r="MCG4630" s="298"/>
      <c r="MCH4630" s="298"/>
      <c r="MCI4630" s="298"/>
      <c r="MCJ4630" s="298"/>
      <c r="MCK4630" s="298"/>
      <c r="MCL4630" s="298"/>
      <c r="MCM4630" s="298"/>
      <c r="MCN4630" s="298"/>
      <c r="MCO4630" s="298"/>
      <c r="MCP4630" s="298"/>
      <c r="MCQ4630" s="298"/>
      <c r="MCR4630" s="298"/>
      <c r="MCS4630" s="298"/>
      <c r="MCT4630" s="298"/>
      <c r="MCU4630" s="298"/>
      <c r="MCV4630" s="298"/>
      <c r="MCW4630" s="298"/>
      <c r="MCX4630" s="298"/>
      <c r="MCY4630" s="298"/>
      <c r="MCZ4630" s="298"/>
      <c r="MDA4630" s="298"/>
      <c r="MDB4630" s="298"/>
      <c r="MDC4630" s="298"/>
      <c r="MDD4630" s="298"/>
      <c r="MDE4630" s="298"/>
      <c r="MDF4630" s="298"/>
      <c r="MDG4630" s="298"/>
      <c r="MDH4630" s="298"/>
      <c r="MDI4630" s="298"/>
      <c r="MDJ4630" s="298"/>
      <c r="MDK4630" s="298"/>
      <c r="MDL4630" s="298"/>
      <c r="MDM4630" s="298"/>
      <c r="MDN4630" s="298"/>
      <c r="MDO4630" s="298"/>
      <c r="MDP4630" s="298"/>
      <c r="MDQ4630" s="298"/>
      <c r="MDR4630" s="298"/>
      <c r="MDS4630" s="298"/>
      <c r="MDT4630" s="298"/>
      <c r="MDU4630" s="298"/>
      <c r="MDV4630" s="298"/>
      <c r="MDW4630" s="298"/>
      <c r="MDX4630" s="298"/>
      <c r="MDY4630" s="298"/>
      <c r="MDZ4630" s="298"/>
      <c r="MEA4630" s="298"/>
      <c r="MEB4630" s="298"/>
      <c r="MEC4630" s="298"/>
      <c r="MED4630" s="298"/>
      <c r="MEE4630" s="298"/>
      <c r="MEF4630" s="298"/>
      <c r="MEG4630" s="298"/>
      <c r="MEH4630" s="298"/>
      <c r="MEI4630" s="298"/>
      <c r="MEJ4630" s="298"/>
      <c r="MEK4630" s="298"/>
      <c r="MEL4630" s="298"/>
      <c r="MEM4630" s="298"/>
      <c r="MEN4630" s="298"/>
      <c r="MEO4630" s="298"/>
      <c r="MEP4630" s="298"/>
      <c r="MEQ4630" s="298"/>
      <c r="MER4630" s="298"/>
      <c r="MES4630" s="298"/>
      <c r="MET4630" s="298"/>
      <c r="MEU4630" s="298"/>
      <c r="MEV4630" s="298"/>
      <c r="MEW4630" s="298"/>
      <c r="MEX4630" s="298"/>
      <c r="MEY4630" s="298"/>
      <c r="MEZ4630" s="298"/>
      <c r="MFA4630" s="298"/>
      <c r="MFB4630" s="298"/>
      <c r="MFC4630" s="298"/>
      <c r="MFD4630" s="298"/>
      <c r="MFE4630" s="298"/>
      <c r="MFF4630" s="298"/>
      <c r="MFG4630" s="298"/>
      <c r="MFH4630" s="298"/>
      <c r="MFI4630" s="298"/>
      <c r="MFJ4630" s="298"/>
      <c r="MFK4630" s="298"/>
      <c r="MFL4630" s="298"/>
      <c r="MFM4630" s="298"/>
      <c r="MFN4630" s="298"/>
      <c r="MFO4630" s="298"/>
      <c r="MFP4630" s="298"/>
      <c r="MFQ4630" s="298"/>
      <c r="MFR4630" s="298"/>
      <c r="MFS4630" s="298"/>
      <c r="MFT4630" s="298"/>
      <c r="MFU4630" s="298"/>
      <c r="MFV4630" s="298"/>
      <c r="MFW4630" s="298"/>
      <c r="MFX4630" s="298"/>
      <c r="MFY4630" s="298"/>
      <c r="MFZ4630" s="298"/>
      <c r="MGA4630" s="298"/>
      <c r="MGB4630" s="298"/>
      <c r="MGC4630" s="298"/>
      <c r="MGD4630" s="298"/>
      <c r="MGE4630" s="298"/>
      <c r="MGF4630" s="298"/>
      <c r="MGG4630" s="298"/>
      <c r="MGH4630" s="298"/>
      <c r="MGI4630" s="298"/>
      <c r="MGJ4630" s="298"/>
      <c r="MGK4630" s="298"/>
      <c r="MGL4630" s="298"/>
      <c r="MGM4630" s="298"/>
      <c r="MGN4630" s="298"/>
      <c r="MGO4630" s="298"/>
      <c r="MGP4630" s="298"/>
      <c r="MGQ4630" s="298"/>
      <c r="MGR4630" s="298"/>
      <c r="MGS4630" s="298"/>
      <c r="MGT4630" s="298"/>
      <c r="MGU4630" s="298"/>
      <c r="MGV4630" s="298"/>
      <c r="MGW4630" s="298"/>
      <c r="MGX4630" s="298"/>
      <c r="MGY4630" s="298"/>
      <c r="MGZ4630" s="298"/>
      <c r="MHA4630" s="298"/>
      <c r="MHB4630" s="298"/>
      <c r="MHC4630" s="298"/>
      <c r="MHD4630" s="298"/>
      <c r="MHE4630" s="298"/>
      <c r="MHF4630" s="298"/>
      <c r="MHG4630" s="298"/>
      <c r="MHH4630" s="298"/>
      <c r="MHI4630" s="298"/>
      <c r="MHJ4630" s="298"/>
      <c r="MHK4630" s="298"/>
      <c r="MHL4630" s="298"/>
      <c r="MHM4630" s="298"/>
      <c r="MHN4630" s="298"/>
      <c r="MHO4630" s="298"/>
      <c r="MHP4630" s="298"/>
      <c r="MHQ4630" s="298"/>
      <c r="MHR4630" s="298"/>
      <c r="MHS4630" s="298"/>
      <c r="MHT4630" s="298"/>
      <c r="MHU4630" s="298"/>
      <c r="MHV4630" s="298"/>
      <c r="MHW4630" s="298"/>
      <c r="MHX4630" s="298"/>
      <c r="MHY4630" s="298"/>
      <c r="MHZ4630" s="298"/>
      <c r="MIA4630" s="298"/>
      <c r="MIB4630" s="298"/>
      <c r="MIC4630" s="298"/>
      <c r="MID4630" s="298"/>
      <c r="MIE4630" s="298"/>
      <c r="MIF4630" s="298"/>
      <c r="MIG4630" s="298"/>
      <c r="MIH4630" s="298"/>
      <c r="MII4630" s="298"/>
      <c r="MIJ4630" s="298"/>
      <c r="MIK4630" s="298"/>
      <c r="MIL4630" s="298"/>
      <c r="MIM4630" s="298"/>
      <c r="MIN4630" s="298"/>
      <c r="MIO4630" s="298"/>
      <c r="MIP4630" s="298"/>
      <c r="MIQ4630" s="298"/>
      <c r="MIR4630" s="298"/>
      <c r="MIS4630" s="298"/>
      <c r="MIT4630" s="298"/>
      <c r="MIU4630" s="298"/>
      <c r="MIV4630" s="298"/>
      <c r="MIW4630" s="298"/>
      <c r="MIX4630" s="298"/>
      <c r="MIY4630" s="298"/>
      <c r="MIZ4630" s="298"/>
      <c r="MJA4630" s="298"/>
      <c r="MJB4630" s="298"/>
      <c r="MJC4630" s="298"/>
      <c r="MJD4630" s="298"/>
      <c r="MJE4630" s="298"/>
      <c r="MJF4630" s="298"/>
      <c r="MJG4630" s="298"/>
      <c r="MJH4630" s="298"/>
      <c r="MJI4630" s="298"/>
      <c r="MJJ4630" s="298"/>
      <c r="MJK4630" s="298"/>
      <c r="MJL4630" s="298"/>
      <c r="MJM4630" s="298"/>
      <c r="MJN4630" s="298"/>
      <c r="MJO4630" s="298"/>
      <c r="MJP4630" s="298"/>
      <c r="MJQ4630" s="298"/>
      <c r="MJR4630" s="298"/>
      <c r="MJS4630" s="298"/>
      <c r="MJT4630" s="298"/>
      <c r="MJU4630" s="298"/>
      <c r="MJV4630" s="298"/>
      <c r="MJW4630" s="298"/>
      <c r="MJX4630" s="298"/>
      <c r="MJY4630" s="298"/>
      <c r="MJZ4630" s="298"/>
      <c r="MKA4630" s="298"/>
      <c r="MKB4630" s="298"/>
      <c r="MKC4630" s="298"/>
      <c r="MKD4630" s="298"/>
      <c r="MKE4630" s="298"/>
      <c r="MKF4630" s="298"/>
      <c r="MKG4630" s="298"/>
      <c r="MKH4630" s="298"/>
      <c r="MKI4630" s="298"/>
      <c r="MKJ4630" s="298"/>
      <c r="MKK4630" s="298"/>
      <c r="MKL4630" s="298"/>
      <c r="MKM4630" s="298"/>
      <c r="MKN4630" s="298"/>
      <c r="MKO4630" s="298"/>
      <c r="MKP4630" s="298"/>
      <c r="MKQ4630" s="298"/>
      <c r="MKR4630" s="298"/>
      <c r="MKS4630" s="298"/>
      <c r="MKT4630" s="298"/>
      <c r="MKU4630" s="298"/>
      <c r="MKV4630" s="298"/>
      <c r="MKW4630" s="298"/>
      <c r="MKX4630" s="298"/>
      <c r="MKY4630" s="298"/>
      <c r="MKZ4630" s="298"/>
      <c r="MLA4630" s="298"/>
      <c r="MLB4630" s="298"/>
      <c r="MLC4630" s="298"/>
      <c r="MLD4630" s="298"/>
      <c r="MLE4630" s="298"/>
      <c r="MLF4630" s="298"/>
      <c r="MLG4630" s="298"/>
      <c r="MLH4630" s="298"/>
      <c r="MLI4630" s="298"/>
      <c r="MLJ4630" s="298"/>
      <c r="MLK4630" s="298"/>
      <c r="MLL4630" s="298"/>
      <c r="MLM4630" s="298"/>
      <c r="MLN4630" s="298"/>
      <c r="MLO4630" s="298"/>
      <c r="MLP4630" s="298"/>
      <c r="MLQ4630" s="298"/>
      <c r="MLR4630" s="298"/>
      <c r="MLS4630" s="298"/>
      <c r="MLT4630" s="298"/>
      <c r="MLU4630" s="298"/>
      <c r="MLV4630" s="298"/>
      <c r="MLW4630" s="298"/>
      <c r="MLX4630" s="298"/>
      <c r="MLY4630" s="298"/>
      <c r="MLZ4630" s="298"/>
      <c r="MMA4630" s="298"/>
      <c r="MMB4630" s="298"/>
      <c r="MMC4630" s="298"/>
      <c r="MMD4630" s="298"/>
      <c r="MME4630" s="298"/>
      <c r="MMF4630" s="298"/>
      <c r="MMG4630" s="298"/>
      <c r="MMH4630" s="298"/>
      <c r="MMI4630" s="298"/>
      <c r="MMJ4630" s="298"/>
      <c r="MMK4630" s="298"/>
      <c r="MML4630" s="298"/>
      <c r="MMM4630" s="298"/>
      <c r="MMN4630" s="298"/>
      <c r="MMO4630" s="298"/>
      <c r="MMP4630" s="298"/>
      <c r="MMQ4630" s="298"/>
      <c r="MMR4630" s="298"/>
      <c r="MMS4630" s="298"/>
      <c r="MMT4630" s="298"/>
      <c r="MMU4630" s="298"/>
      <c r="MMV4630" s="298"/>
      <c r="MMW4630" s="298"/>
      <c r="MMX4630" s="298"/>
      <c r="MMY4630" s="298"/>
      <c r="MMZ4630" s="298"/>
      <c r="MNA4630" s="298"/>
      <c r="MNB4630" s="298"/>
      <c r="MNC4630" s="298"/>
      <c r="MND4630" s="298"/>
      <c r="MNE4630" s="298"/>
      <c r="MNF4630" s="298"/>
      <c r="MNG4630" s="298"/>
      <c r="MNH4630" s="298"/>
      <c r="MNI4630" s="298"/>
      <c r="MNJ4630" s="298"/>
      <c r="MNK4630" s="298"/>
      <c r="MNL4630" s="298"/>
      <c r="MNM4630" s="298"/>
      <c r="MNN4630" s="298"/>
      <c r="MNO4630" s="298"/>
      <c r="MNP4630" s="298"/>
      <c r="MNQ4630" s="298"/>
      <c r="MNR4630" s="298"/>
      <c r="MNS4630" s="298"/>
      <c r="MNT4630" s="298"/>
      <c r="MNU4630" s="298"/>
      <c r="MNV4630" s="298"/>
      <c r="MNW4630" s="298"/>
      <c r="MNX4630" s="298"/>
      <c r="MNY4630" s="298"/>
      <c r="MNZ4630" s="298"/>
      <c r="MOA4630" s="298"/>
      <c r="MOB4630" s="298"/>
      <c r="MOC4630" s="298"/>
      <c r="MOD4630" s="298"/>
      <c r="MOE4630" s="298"/>
      <c r="MOF4630" s="298"/>
      <c r="MOG4630" s="298"/>
      <c r="MOH4630" s="298"/>
      <c r="MOI4630" s="298"/>
      <c r="MOJ4630" s="298"/>
      <c r="MOK4630" s="298"/>
      <c r="MOL4630" s="298"/>
      <c r="MOM4630" s="298"/>
      <c r="MON4630" s="298"/>
      <c r="MOO4630" s="298"/>
      <c r="MOP4630" s="298"/>
      <c r="MOQ4630" s="298"/>
      <c r="MOR4630" s="298"/>
      <c r="MOS4630" s="298"/>
      <c r="MOT4630" s="298"/>
      <c r="MOU4630" s="298"/>
      <c r="MOV4630" s="298"/>
      <c r="MOW4630" s="298"/>
      <c r="MOX4630" s="298"/>
      <c r="MOY4630" s="298"/>
      <c r="MOZ4630" s="298"/>
      <c r="MPA4630" s="298"/>
      <c r="MPB4630" s="298"/>
      <c r="MPC4630" s="298"/>
      <c r="MPD4630" s="298"/>
      <c r="MPE4630" s="298"/>
      <c r="MPF4630" s="298"/>
      <c r="MPG4630" s="298"/>
      <c r="MPH4630" s="298"/>
      <c r="MPI4630" s="298"/>
      <c r="MPJ4630" s="298"/>
      <c r="MPK4630" s="298"/>
      <c r="MPL4630" s="298"/>
      <c r="MPM4630" s="298"/>
      <c r="MPN4630" s="298"/>
      <c r="MPO4630" s="298"/>
      <c r="MPP4630" s="298"/>
      <c r="MPQ4630" s="298"/>
      <c r="MPR4630" s="298"/>
      <c r="MPS4630" s="298"/>
      <c r="MPT4630" s="298"/>
      <c r="MPU4630" s="298"/>
      <c r="MPV4630" s="298"/>
      <c r="MPW4630" s="298"/>
      <c r="MPX4630" s="298"/>
      <c r="MPY4630" s="298"/>
      <c r="MPZ4630" s="298"/>
      <c r="MQA4630" s="298"/>
      <c r="MQB4630" s="298"/>
      <c r="MQC4630" s="298"/>
      <c r="MQD4630" s="298"/>
      <c r="MQE4630" s="298"/>
      <c r="MQF4630" s="298"/>
      <c r="MQG4630" s="298"/>
      <c r="MQH4630" s="298"/>
      <c r="MQI4630" s="298"/>
      <c r="MQJ4630" s="298"/>
      <c r="MQK4630" s="298"/>
      <c r="MQL4630" s="298"/>
      <c r="MQM4630" s="298"/>
      <c r="MQN4630" s="298"/>
      <c r="MQO4630" s="298"/>
      <c r="MQP4630" s="298"/>
      <c r="MQQ4630" s="298"/>
      <c r="MQR4630" s="298"/>
      <c r="MQS4630" s="298"/>
      <c r="MQT4630" s="298"/>
      <c r="MQU4630" s="298"/>
      <c r="MQV4630" s="298"/>
      <c r="MQW4630" s="298"/>
      <c r="MQX4630" s="298"/>
      <c r="MQY4630" s="298"/>
      <c r="MQZ4630" s="298"/>
      <c r="MRA4630" s="298"/>
      <c r="MRB4630" s="298"/>
      <c r="MRC4630" s="298"/>
      <c r="MRD4630" s="298"/>
      <c r="MRE4630" s="298"/>
      <c r="MRF4630" s="298"/>
      <c r="MRG4630" s="298"/>
      <c r="MRH4630" s="298"/>
      <c r="MRI4630" s="298"/>
      <c r="MRJ4630" s="298"/>
      <c r="MRK4630" s="298"/>
      <c r="MRL4630" s="298"/>
      <c r="MRM4630" s="298"/>
      <c r="MRN4630" s="298"/>
      <c r="MRO4630" s="298"/>
      <c r="MRP4630" s="298"/>
      <c r="MRQ4630" s="298"/>
      <c r="MRR4630" s="298"/>
      <c r="MRS4630" s="298"/>
      <c r="MRT4630" s="298"/>
      <c r="MRU4630" s="298"/>
      <c r="MRV4630" s="298"/>
      <c r="MRW4630" s="298"/>
      <c r="MRX4630" s="298"/>
      <c r="MRY4630" s="298"/>
      <c r="MRZ4630" s="298"/>
      <c r="MSA4630" s="298"/>
      <c r="MSB4630" s="298"/>
      <c r="MSC4630" s="298"/>
      <c r="MSD4630" s="298"/>
      <c r="MSE4630" s="298"/>
      <c r="MSF4630" s="298"/>
      <c r="MSG4630" s="298"/>
      <c r="MSH4630" s="298"/>
      <c r="MSI4630" s="298"/>
      <c r="MSJ4630" s="298"/>
      <c r="MSK4630" s="298"/>
      <c r="MSL4630" s="298"/>
      <c r="MSM4630" s="298"/>
      <c r="MSN4630" s="298"/>
      <c r="MSO4630" s="298"/>
      <c r="MSP4630" s="298"/>
      <c r="MSQ4630" s="298"/>
      <c r="MSR4630" s="298"/>
      <c r="MSS4630" s="298"/>
      <c r="MST4630" s="298"/>
      <c r="MSU4630" s="298"/>
      <c r="MSV4630" s="298"/>
      <c r="MSW4630" s="298"/>
      <c r="MSX4630" s="298"/>
      <c r="MSY4630" s="298"/>
      <c r="MSZ4630" s="298"/>
      <c r="MTA4630" s="298"/>
      <c r="MTB4630" s="298"/>
      <c r="MTC4630" s="298"/>
      <c r="MTD4630" s="298"/>
      <c r="MTE4630" s="298"/>
      <c r="MTF4630" s="298"/>
      <c r="MTG4630" s="298"/>
      <c r="MTH4630" s="298"/>
      <c r="MTI4630" s="298"/>
      <c r="MTJ4630" s="298"/>
      <c r="MTK4630" s="298"/>
      <c r="MTL4630" s="298"/>
      <c r="MTM4630" s="298"/>
      <c r="MTN4630" s="298"/>
      <c r="MTO4630" s="298"/>
      <c r="MTP4630" s="298"/>
      <c r="MTQ4630" s="298"/>
      <c r="MTR4630" s="298"/>
      <c r="MTS4630" s="298"/>
      <c r="MTT4630" s="298"/>
      <c r="MTU4630" s="298"/>
      <c r="MTV4630" s="298"/>
      <c r="MTW4630" s="298"/>
      <c r="MTX4630" s="298"/>
      <c r="MTY4630" s="298"/>
      <c r="MTZ4630" s="298"/>
      <c r="MUA4630" s="298"/>
      <c r="MUB4630" s="298"/>
      <c r="MUC4630" s="298"/>
      <c r="MUD4630" s="298"/>
      <c r="MUE4630" s="298"/>
      <c r="MUF4630" s="298"/>
      <c r="MUG4630" s="298"/>
      <c r="MUH4630" s="298"/>
      <c r="MUI4630" s="298"/>
      <c r="MUJ4630" s="298"/>
      <c r="MUK4630" s="298"/>
      <c r="MUL4630" s="298"/>
      <c r="MUM4630" s="298"/>
      <c r="MUN4630" s="298"/>
      <c r="MUO4630" s="298"/>
      <c r="MUP4630" s="298"/>
      <c r="MUQ4630" s="298"/>
      <c r="MUR4630" s="298"/>
      <c r="MUS4630" s="298"/>
      <c r="MUT4630" s="298"/>
      <c r="MUU4630" s="298"/>
      <c r="MUV4630" s="298"/>
      <c r="MUW4630" s="298"/>
      <c r="MUX4630" s="298"/>
      <c r="MUY4630" s="298"/>
      <c r="MUZ4630" s="298"/>
      <c r="MVA4630" s="298"/>
      <c r="MVB4630" s="298"/>
      <c r="MVC4630" s="298"/>
      <c r="MVD4630" s="298"/>
      <c r="MVE4630" s="298"/>
      <c r="MVF4630" s="298"/>
      <c r="MVG4630" s="298"/>
      <c r="MVH4630" s="298"/>
      <c r="MVI4630" s="298"/>
      <c r="MVJ4630" s="298"/>
      <c r="MVK4630" s="298"/>
      <c r="MVL4630" s="298"/>
      <c r="MVM4630" s="298"/>
      <c r="MVN4630" s="298"/>
      <c r="MVO4630" s="298"/>
      <c r="MVP4630" s="298"/>
      <c r="MVQ4630" s="298"/>
      <c r="MVR4630" s="298"/>
      <c r="MVS4630" s="298"/>
      <c r="MVT4630" s="298"/>
      <c r="MVU4630" s="298"/>
      <c r="MVV4630" s="298"/>
      <c r="MVW4630" s="298"/>
      <c r="MVX4630" s="298"/>
      <c r="MVY4630" s="298"/>
      <c r="MVZ4630" s="298"/>
      <c r="MWA4630" s="298"/>
      <c r="MWB4630" s="298"/>
      <c r="MWC4630" s="298"/>
      <c r="MWD4630" s="298"/>
      <c r="MWE4630" s="298"/>
      <c r="MWF4630" s="298"/>
      <c r="MWG4630" s="298"/>
      <c r="MWH4630" s="298"/>
      <c r="MWI4630" s="298"/>
      <c r="MWJ4630" s="298"/>
      <c r="MWK4630" s="298"/>
      <c r="MWL4630" s="298"/>
      <c r="MWM4630" s="298"/>
      <c r="MWN4630" s="298"/>
      <c r="MWO4630" s="298"/>
      <c r="MWP4630" s="298"/>
      <c r="MWQ4630" s="298"/>
      <c r="MWR4630" s="298"/>
      <c r="MWS4630" s="298"/>
      <c r="MWT4630" s="298"/>
      <c r="MWU4630" s="298"/>
      <c r="MWV4630" s="298"/>
      <c r="MWW4630" s="298"/>
      <c r="MWX4630" s="298"/>
      <c r="MWY4630" s="298"/>
      <c r="MWZ4630" s="298"/>
      <c r="MXA4630" s="298"/>
      <c r="MXB4630" s="298"/>
      <c r="MXC4630" s="298"/>
      <c r="MXD4630" s="298"/>
      <c r="MXE4630" s="298"/>
      <c r="MXF4630" s="298"/>
      <c r="MXG4630" s="298"/>
      <c r="MXH4630" s="298"/>
      <c r="MXI4630" s="298"/>
      <c r="MXJ4630" s="298"/>
      <c r="MXK4630" s="298"/>
      <c r="MXL4630" s="298"/>
      <c r="MXM4630" s="298"/>
      <c r="MXN4630" s="298"/>
      <c r="MXO4630" s="298"/>
      <c r="MXP4630" s="298"/>
      <c r="MXQ4630" s="298"/>
      <c r="MXR4630" s="298"/>
      <c r="MXS4630" s="298"/>
      <c r="MXT4630" s="298"/>
      <c r="MXU4630" s="298"/>
      <c r="MXV4630" s="298"/>
      <c r="MXW4630" s="298"/>
      <c r="MXX4630" s="298"/>
      <c r="MXY4630" s="298"/>
      <c r="MXZ4630" s="298"/>
      <c r="MYA4630" s="298"/>
      <c r="MYB4630" s="298"/>
      <c r="MYC4630" s="298"/>
      <c r="MYD4630" s="298"/>
      <c r="MYE4630" s="298"/>
      <c r="MYF4630" s="298"/>
      <c r="MYG4630" s="298"/>
      <c r="MYH4630" s="298"/>
      <c r="MYI4630" s="298"/>
      <c r="MYJ4630" s="298"/>
      <c r="MYK4630" s="298"/>
      <c r="MYL4630" s="298"/>
      <c r="MYM4630" s="298"/>
      <c r="MYN4630" s="298"/>
      <c r="MYO4630" s="298"/>
      <c r="MYP4630" s="298"/>
      <c r="MYQ4630" s="298"/>
      <c r="MYR4630" s="298"/>
      <c r="MYS4630" s="298"/>
      <c r="MYT4630" s="298"/>
      <c r="MYU4630" s="298"/>
      <c r="MYV4630" s="298"/>
      <c r="MYW4630" s="298"/>
      <c r="MYX4630" s="298"/>
      <c r="MYY4630" s="298"/>
      <c r="MYZ4630" s="298"/>
      <c r="MZA4630" s="298"/>
      <c r="MZB4630" s="298"/>
      <c r="MZC4630" s="298"/>
      <c r="MZD4630" s="298"/>
      <c r="MZE4630" s="298"/>
      <c r="MZF4630" s="298"/>
      <c r="MZG4630" s="298"/>
      <c r="MZH4630" s="298"/>
      <c r="MZI4630" s="298"/>
      <c r="MZJ4630" s="298"/>
      <c r="MZK4630" s="298"/>
      <c r="MZL4630" s="298"/>
      <c r="MZM4630" s="298"/>
      <c r="MZN4630" s="298"/>
      <c r="MZO4630" s="298"/>
      <c r="MZP4630" s="298"/>
      <c r="MZQ4630" s="298"/>
      <c r="MZR4630" s="298"/>
      <c r="MZS4630" s="298"/>
      <c r="MZT4630" s="298"/>
      <c r="MZU4630" s="298"/>
      <c r="MZV4630" s="298"/>
      <c r="MZW4630" s="298"/>
      <c r="MZX4630" s="298"/>
      <c r="MZY4630" s="298"/>
      <c r="MZZ4630" s="298"/>
      <c r="NAA4630" s="298"/>
      <c r="NAB4630" s="298"/>
      <c r="NAC4630" s="298"/>
      <c r="NAD4630" s="298"/>
      <c r="NAE4630" s="298"/>
      <c r="NAF4630" s="298"/>
      <c r="NAG4630" s="298"/>
      <c r="NAH4630" s="298"/>
      <c r="NAI4630" s="298"/>
      <c r="NAJ4630" s="298"/>
      <c r="NAK4630" s="298"/>
      <c r="NAL4630" s="298"/>
      <c r="NAM4630" s="298"/>
      <c r="NAN4630" s="298"/>
      <c r="NAO4630" s="298"/>
      <c r="NAP4630" s="298"/>
      <c r="NAQ4630" s="298"/>
      <c r="NAR4630" s="298"/>
      <c r="NAS4630" s="298"/>
      <c r="NAT4630" s="298"/>
      <c r="NAU4630" s="298"/>
      <c r="NAV4630" s="298"/>
      <c r="NAW4630" s="298"/>
      <c r="NAX4630" s="298"/>
      <c r="NAY4630" s="298"/>
      <c r="NAZ4630" s="298"/>
      <c r="NBA4630" s="298"/>
      <c r="NBB4630" s="298"/>
      <c r="NBC4630" s="298"/>
      <c r="NBD4630" s="298"/>
      <c r="NBE4630" s="298"/>
      <c r="NBF4630" s="298"/>
      <c r="NBG4630" s="298"/>
      <c r="NBH4630" s="298"/>
      <c r="NBI4630" s="298"/>
      <c r="NBJ4630" s="298"/>
      <c r="NBK4630" s="298"/>
      <c r="NBL4630" s="298"/>
      <c r="NBM4630" s="298"/>
      <c r="NBN4630" s="298"/>
      <c r="NBO4630" s="298"/>
      <c r="NBP4630" s="298"/>
      <c r="NBQ4630" s="298"/>
      <c r="NBR4630" s="298"/>
      <c r="NBS4630" s="298"/>
      <c r="NBT4630" s="298"/>
      <c r="NBU4630" s="298"/>
      <c r="NBV4630" s="298"/>
      <c r="NBW4630" s="298"/>
      <c r="NBX4630" s="298"/>
      <c r="NBY4630" s="298"/>
      <c r="NBZ4630" s="298"/>
      <c r="NCA4630" s="298"/>
      <c r="NCB4630" s="298"/>
      <c r="NCC4630" s="298"/>
      <c r="NCD4630" s="298"/>
      <c r="NCE4630" s="298"/>
      <c r="NCF4630" s="298"/>
      <c r="NCG4630" s="298"/>
      <c r="NCH4630" s="298"/>
      <c r="NCI4630" s="298"/>
      <c r="NCJ4630" s="298"/>
      <c r="NCK4630" s="298"/>
      <c r="NCL4630" s="298"/>
      <c r="NCM4630" s="298"/>
      <c r="NCN4630" s="298"/>
      <c r="NCO4630" s="298"/>
      <c r="NCP4630" s="298"/>
      <c r="NCQ4630" s="298"/>
      <c r="NCR4630" s="298"/>
      <c r="NCS4630" s="298"/>
      <c r="NCT4630" s="298"/>
      <c r="NCU4630" s="298"/>
      <c r="NCV4630" s="298"/>
      <c r="NCW4630" s="298"/>
      <c r="NCX4630" s="298"/>
      <c r="NCY4630" s="298"/>
      <c r="NCZ4630" s="298"/>
      <c r="NDA4630" s="298"/>
      <c r="NDB4630" s="298"/>
      <c r="NDC4630" s="298"/>
      <c r="NDD4630" s="298"/>
      <c r="NDE4630" s="298"/>
      <c r="NDF4630" s="298"/>
      <c r="NDG4630" s="298"/>
      <c r="NDH4630" s="298"/>
      <c r="NDI4630" s="298"/>
      <c r="NDJ4630" s="298"/>
      <c r="NDK4630" s="298"/>
      <c r="NDL4630" s="298"/>
      <c r="NDM4630" s="298"/>
      <c r="NDN4630" s="298"/>
      <c r="NDO4630" s="298"/>
      <c r="NDP4630" s="298"/>
      <c r="NDQ4630" s="298"/>
      <c r="NDR4630" s="298"/>
      <c r="NDS4630" s="298"/>
      <c r="NDT4630" s="298"/>
      <c r="NDU4630" s="298"/>
      <c r="NDV4630" s="298"/>
      <c r="NDW4630" s="298"/>
      <c r="NDX4630" s="298"/>
      <c r="NDY4630" s="298"/>
      <c r="NDZ4630" s="298"/>
      <c r="NEA4630" s="298"/>
      <c r="NEB4630" s="298"/>
      <c r="NEC4630" s="298"/>
      <c r="NED4630" s="298"/>
      <c r="NEE4630" s="298"/>
      <c r="NEF4630" s="298"/>
      <c r="NEG4630" s="298"/>
      <c r="NEH4630" s="298"/>
      <c r="NEI4630" s="298"/>
      <c r="NEJ4630" s="298"/>
      <c r="NEK4630" s="298"/>
      <c r="NEL4630" s="298"/>
      <c r="NEM4630" s="298"/>
      <c r="NEN4630" s="298"/>
      <c r="NEO4630" s="298"/>
      <c r="NEP4630" s="298"/>
      <c r="NEQ4630" s="298"/>
      <c r="NER4630" s="298"/>
      <c r="NES4630" s="298"/>
      <c r="NET4630" s="298"/>
      <c r="NEU4630" s="298"/>
      <c r="NEV4630" s="298"/>
      <c r="NEW4630" s="298"/>
      <c r="NEX4630" s="298"/>
      <c r="NEY4630" s="298"/>
      <c r="NEZ4630" s="298"/>
      <c r="NFA4630" s="298"/>
      <c r="NFB4630" s="298"/>
      <c r="NFC4630" s="298"/>
      <c r="NFD4630" s="298"/>
      <c r="NFE4630" s="298"/>
      <c r="NFF4630" s="298"/>
      <c r="NFG4630" s="298"/>
      <c r="NFH4630" s="298"/>
      <c r="NFI4630" s="298"/>
      <c r="NFJ4630" s="298"/>
      <c r="NFK4630" s="298"/>
      <c r="NFL4630" s="298"/>
      <c r="NFM4630" s="298"/>
      <c r="NFN4630" s="298"/>
      <c r="NFO4630" s="298"/>
      <c r="NFP4630" s="298"/>
      <c r="NFQ4630" s="298"/>
      <c r="NFR4630" s="298"/>
      <c r="NFS4630" s="298"/>
      <c r="NFT4630" s="298"/>
      <c r="NFU4630" s="298"/>
      <c r="NFV4630" s="298"/>
      <c r="NFW4630" s="298"/>
      <c r="NFX4630" s="298"/>
      <c r="NFY4630" s="298"/>
      <c r="NFZ4630" s="298"/>
      <c r="NGA4630" s="298"/>
      <c r="NGB4630" s="298"/>
      <c r="NGC4630" s="298"/>
      <c r="NGD4630" s="298"/>
      <c r="NGE4630" s="298"/>
      <c r="NGF4630" s="298"/>
      <c r="NGG4630" s="298"/>
      <c r="NGH4630" s="298"/>
      <c r="NGI4630" s="298"/>
      <c r="NGJ4630" s="298"/>
      <c r="NGK4630" s="298"/>
      <c r="NGL4630" s="298"/>
      <c r="NGM4630" s="298"/>
      <c r="NGN4630" s="298"/>
      <c r="NGO4630" s="298"/>
      <c r="NGP4630" s="298"/>
      <c r="NGQ4630" s="298"/>
      <c r="NGR4630" s="298"/>
      <c r="NGS4630" s="298"/>
      <c r="NGT4630" s="298"/>
      <c r="NGU4630" s="298"/>
      <c r="NGV4630" s="298"/>
      <c r="NGW4630" s="298"/>
      <c r="NGX4630" s="298"/>
      <c r="NGY4630" s="298"/>
      <c r="NGZ4630" s="298"/>
      <c r="NHA4630" s="298"/>
      <c r="NHB4630" s="298"/>
      <c r="NHC4630" s="298"/>
      <c r="NHD4630" s="298"/>
      <c r="NHE4630" s="298"/>
      <c r="NHF4630" s="298"/>
      <c r="NHG4630" s="298"/>
      <c r="NHH4630" s="298"/>
      <c r="NHI4630" s="298"/>
      <c r="NHJ4630" s="298"/>
      <c r="NHK4630" s="298"/>
      <c r="NHL4630" s="298"/>
      <c r="NHM4630" s="298"/>
      <c r="NHN4630" s="298"/>
      <c r="NHO4630" s="298"/>
      <c r="NHP4630" s="298"/>
      <c r="NHQ4630" s="298"/>
      <c r="NHR4630" s="298"/>
      <c r="NHS4630" s="298"/>
      <c r="NHT4630" s="298"/>
      <c r="NHU4630" s="298"/>
      <c r="NHV4630" s="298"/>
      <c r="NHW4630" s="298"/>
      <c r="NHX4630" s="298"/>
      <c r="NHY4630" s="298"/>
      <c r="NHZ4630" s="298"/>
      <c r="NIA4630" s="298"/>
      <c r="NIB4630" s="298"/>
      <c r="NIC4630" s="298"/>
      <c r="NID4630" s="298"/>
      <c r="NIE4630" s="298"/>
      <c r="NIF4630" s="298"/>
      <c r="NIG4630" s="298"/>
      <c r="NIH4630" s="298"/>
      <c r="NII4630" s="298"/>
      <c r="NIJ4630" s="298"/>
      <c r="NIK4630" s="298"/>
      <c r="NIL4630" s="298"/>
      <c r="NIM4630" s="298"/>
      <c r="NIN4630" s="298"/>
      <c r="NIO4630" s="298"/>
      <c r="NIP4630" s="298"/>
      <c r="NIQ4630" s="298"/>
      <c r="NIR4630" s="298"/>
      <c r="NIS4630" s="298"/>
      <c r="NIT4630" s="298"/>
      <c r="NIU4630" s="298"/>
      <c r="NIV4630" s="298"/>
      <c r="NIW4630" s="298"/>
      <c r="NIX4630" s="298"/>
      <c r="NIY4630" s="298"/>
      <c r="NIZ4630" s="298"/>
      <c r="NJA4630" s="298"/>
      <c r="NJB4630" s="298"/>
      <c r="NJC4630" s="298"/>
      <c r="NJD4630" s="298"/>
      <c r="NJE4630" s="298"/>
      <c r="NJF4630" s="298"/>
      <c r="NJG4630" s="298"/>
      <c r="NJH4630" s="298"/>
      <c r="NJI4630" s="298"/>
      <c r="NJJ4630" s="298"/>
      <c r="NJK4630" s="298"/>
      <c r="NJL4630" s="298"/>
      <c r="NJM4630" s="298"/>
      <c r="NJN4630" s="298"/>
      <c r="NJO4630" s="298"/>
      <c r="NJP4630" s="298"/>
      <c r="NJQ4630" s="298"/>
      <c r="NJR4630" s="298"/>
      <c r="NJS4630" s="298"/>
      <c r="NJT4630" s="298"/>
      <c r="NJU4630" s="298"/>
      <c r="NJV4630" s="298"/>
      <c r="NJW4630" s="298"/>
      <c r="NJX4630" s="298"/>
      <c r="NJY4630" s="298"/>
      <c r="NJZ4630" s="298"/>
      <c r="NKA4630" s="298"/>
      <c r="NKB4630" s="298"/>
      <c r="NKC4630" s="298"/>
      <c r="NKD4630" s="298"/>
      <c r="NKE4630" s="298"/>
      <c r="NKF4630" s="298"/>
      <c r="NKG4630" s="298"/>
      <c r="NKH4630" s="298"/>
      <c r="NKI4630" s="298"/>
      <c r="NKJ4630" s="298"/>
      <c r="NKK4630" s="298"/>
      <c r="NKL4630" s="298"/>
      <c r="NKM4630" s="298"/>
      <c r="NKN4630" s="298"/>
      <c r="NKO4630" s="298"/>
      <c r="NKP4630" s="298"/>
      <c r="NKQ4630" s="298"/>
      <c r="NKR4630" s="298"/>
      <c r="NKS4630" s="298"/>
      <c r="NKT4630" s="298"/>
      <c r="NKU4630" s="298"/>
      <c r="NKV4630" s="298"/>
      <c r="NKW4630" s="298"/>
      <c r="NKX4630" s="298"/>
      <c r="NKY4630" s="298"/>
      <c r="NKZ4630" s="298"/>
      <c r="NLA4630" s="298"/>
      <c r="NLB4630" s="298"/>
      <c r="NLC4630" s="298"/>
      <c r="NLD4630" s="298"/>
      <c r="NLE4630" s="298"/>
      <c r="NLF4630" s="298"/>
      <c r="NLG4630" s="298"/>
      <c r="NLH4630" s="298"/>
      <c r="NLI4630" s="298"/>
      <c r="NLJ4630" s="298"/>
      <c r="NLK4630" s="298"/>
      <c r="NLL4630" s="298"/>
      <c r="NLM4630" s="298"/>
      <c r="NLN4630" s="298"/>
      <c r="NLO4630" s="298"/>
      <c r="NLP4630" s="298"/>
      <c r="NLQ4630" s="298"/>
      <c r="NLR4630" s="298"/>
      <c r="NLS4630" s="298"/>
      <c r="NLT4630" s="298"/>
      <c r="NLU4630" s="298"/>
      <c r="NLV4630" s="298"/>
      <c r="NLW4630" s="298"/>
      <c r="NLX4630" s="298"/>
      <c r="NLY4630" s="298"/>
      <c r="NLZ4630" s="298"/>
      <c r="NMA4630" s="298"/>
      <c r="NMB4630" s="298"/>
      <c r="NMC4630" s="298"/>
      <c r="NMD4630" s="298"/>
      <c r="NME4630" s="298"/>
      <c r="NMF4630" s="298"/>
      <c r="NMG4630" s="298"/>
      <c r="NMH4630" s="298"/>
      <c r="NMI4630" s="298"/>
      <c r="NMJ4630" s="298"/>
      <c r="NMK4630" s="298"/>
      <c r="NML4630" s="298"/>
      <c r="NMM4630" s="298"/>
      <c r="NMN4630" s="298"/>
      <c r="NMO4630" s="298"/>
      <c r="NMP4630" s="298"/>
      <c r="NMQ4630" s="298"/>
      <c r="NMR4630" s="298"/>
      <c r="NMS4630" s="298"/>
      <c r="NMT4630" s="298"/>
      <c r="NMU4630" s="298"/>
      <c r="NMV4630" s="298"/>
      <c r="NMW4630" s="298"/>
      <c r="NMX4630" s="298"/>
      <c r="NMY4630" s="298"/>
      <c r="NMZ4630" s="298"/>
      <c r="NNA4630" s="298"/>
      <c r="NNB4630" s="298"/>
      <c r="NNC4630" s="298"/>
      <c r="NND4630" s="298"/>
      <c r="NNE4630" s="298"/>
      <c r="NNF4630" s="298"/>
      <c r="NNG4630" s="298"/>
      <c r="NNH4630" s="298"/>
      <c r="NNI4630" s="298"/>
      <c r="NNJ4630" s="298"/>
      <c r="NNK4630" s="298"/>
      <c r="NNL4630" s="298"/>
      <c r="NNM4630" s="298"/>
      <c r="NNN4630" s="298"/>
      <c r="NNO4630" s="298"/>
      <c r="NNP4630" s="298"/>
      <c r="NNQ4630" s="298"/>
      <c r="NNR4630" s="298"/>
      <c r="NNS4630" s="298"/>
      <c r="NNT4630" s="298"/>
      <c r="NNU4630" s="298"/>
      <c r="NNV4630" s="298"/>
      <c r="NNW4630" s="298"/>
      <c r="NNX4630" s="298"/>
      <c r="NNY4630" s="298"/>
      <c r="NNZ4630" s="298"/>
      <c r="NOA4630" s="298"/>
      <c r="NOB4630" s="298"/>
      <c r="NOC4630" s="298"/>
      <c r="NOD4630" s="298"/>
      <c r="NOE4630" s="298"/>
      <c r="NOF4630" s="298"/>
      <c r="NOG4630" s="298"/>
      <c r="NOH4630" s="298"/>
      <c r="NOI4630" s="298"/>
      <c r="NOJ4630" s="298"/>
      <c r="NOK4630" s="298"/>
      <c r="NOL4630" s="298"/>
      <c r="NOM4630" s="298"/>
      <c r="NON4630" s="298"/>
      <c r="NOO4630" s="298"/>
      <c r="NOP4630" s="298"/>
      <c r="NOQ4630" s="298"/>
      <c r="NOR4630" s="298"/>
      <c r="NOS4630" s="298"/>
      <c r="NOT4630" s="298"/>
      <c r="NOU4630" s="298"/>
      <c r="NOV4630" s="298"/>
      <c r="NOW4630" s="298"/>
      <c r="NOX4630" s="298"/>
      <c r="NOY4630" s="298"/>
      <c r="NOZ4630" s="298"/>
      <c r="NPA4630" s="298"/>
      <c r="NPB4630" s="298"/>
      <c r="NPC4630" s="298"/>
      <c r="NPD4630" s="298"/>
      <c r="NPE4630" s="298"/>
      <c r="NPF4630" s="298"/>
      <c r="NPG4630" s="298"/>
      <c r="NPH4630" s="298"/>
      <c r="NPI4630" s="298"/>
      <c r="NPJ4630" s="298"/>
      <c r="NPK4630" s="298"/>
      <c r="NPL4630" s="298"/>
      <c r="NPM4630" s="298"/>
      <c r="NPN4630" s="298"/>
      <c r="NPO4630" s="298"/>
      <c r="NPP4630" s="298"/>
      <c r="NPQ4630" s="298"/>
      <c r="NPR4630" s="298"/>
      <c r="NPS4630" s="298"/>
      <c r="NPT4630" s="298"/>
      <c r="NPU4630" s="298"/>
      <c r="NPV4630" s="298"/>
      <c r="NPW4630" s="298"/>
      <c r="NPX4630" s="298"/>
      <c r="NPY4630" s="298"/>
      <c r="NPZ4630" s="298"/>
      <c r="NQA4630" s="298"/>
      <c r="NQB4630" s="298"/>
      <c r="NQC4630" s="298"/>
      <c r="NQD4630" s="298"/>
      <c r="NQE4630" s="298"/>
      <c r="NQF4630" s="298"/>
      <c r="NQG4630" s="298"/>
      <c r="NQH4630" s="298"/>
      <c r="NQI4630" s="298"/>
      <c r="NQJ4630" s="298"/>
      <c r="NQK4630" s="298"/>
      <c r="NQL4630" s="298"/>
      <c r="NQM4630" s="298"/>
      <c r="NQN4630" s="298"/>
      <c r="NQO4630" s="298"/>
      <c r="NQP4630" s="298"/>
      <c r="NQQ4630" s="298"/>
      <c r="NQR4630" s="298"/>
      <c r="NQS4630" s="298"/>
      <c r="NQT4630" s="298"/>
      <c r="NQU4630" s="298"/>
      <c r="NQV4630" s="298"/>
      <c r="NQW4630" s="298"/>
      <c r="NQX4630" s="298"/>
      <c r="NQY4630" s="298"/>
      <c r="NQZ4630" s="298"/>
      <c r="NRA4630" s="298"/>
      <c r="NRB4630" s="298"/>
      <c r="NRC4630" s="298"/>
      <c r="NRD4630" s="298"/>
      <c r="NRE4630" s="298"/>
      <c r="NRF4630" s="298"/>
      <c r="NRG4630" s="298"/>
      <c r="NRH4630" s="298"/>
      <c r="NRI4630" s="298"/>
      <c r="NRJ4630" s="298"/>
      <c r="NRK4630" s="298"/>
      <c r="NRL4630" s="298"/>
      <c r="NRM4630" s="298"/>
      <c r="NRN4630" s="298"/>
      <c r="NRO4630" s="298"/>
      <c r="NRP4630" s="298"/>
      <c r="NRQ4630" s="298"/>
      <c r="NRR4630" s="298"/>
      <c r="NRS4630" s="298"/>
      <c r="NRT4630" s="298"/>
      <c r="NRU4630" s="298"/>
      <c r="NRV4630" s="298"/>
      <c r="NRW4630" s="298"/>
      <c r="NRX4630" s="298"/>
      <c r="NRY4630" s="298"/>
      <c r="NRZ4630" s="298"/>
      <c r="NSA4630" s="298"/>
      <c r="NSB4630" s="298"/>
      <c r="NSC4630" s="298"/>
      <c r="NSD4630" s="298"/>
      <c r="NSE4630" s="298"/>
      <c r="NSF4630" s="298"/>
      <c r="NSG4630" s="298"/>
      <c r="NSH4630" s="298"/>
      <c r="NSI4630" s="298"/>
      <c r="NSJ4630" s="298"/>
      <c r="NSK4630" s="298"/>
      <c r="NSL4630" s="298"/>
      <c r="NSM4630" s="298"/>
      <c r="NSN4630" s="298"/>
      <c r="NSO4630" s="298"/>
      <c r="NSP4630" s="298"/>
      <c r="NSQ4630" s="298"/>
      <c r="NSR4630" s="298"/>
      <c r="NSS4630" s="298"/>
      <c r="NST4630" s="298"/>
      <c r="NSU4630" s="298"/>
      <c r="NSV4630" s="298"/>
      <c r="NSW4630" s="298"/>
      <c r="NSX4630" s="298"/>
      <c r="NSY4630" s="298"/>
      <c r="NSZ4630" s="298"/>
      <c r="NTA4630" s="298"/>
      <c r="NTB4630" s="298"/>
      <c r="NTC4630" s="298"/>
      <c r="NTD4630" s="298"/>
      <c r="NTE4630" s="298"/>
      <c r="NTF4630" s="298"/>
      <c r="NTG4630" s="298"/>
      <c r="NTH4630" s="298"/>
      <c r="NTI4630" s="298"/>
      <c r="NTJ4630" s="298"/>
      <c r="NTK4630" s="298"/>
      <c r="NTL4630" s="298"/>
      <c r="NTM4630" s="298"/>
      <c r="NTN4630" s="298"/>
      <c r="NTO4630" s="298"/>
      <c r="NTP4630" s="298"/>
      <c r="NTQ4630" s="298"/>
      <c r="NTR4630" s="298"/>
      <c r="NTS4630" s="298"/>
      <c r="NTT4630" s="298"/>
      <c r="NTU4630" s="298"/>
      <c r="NTV4630" s="298"/>
      <c r="NTW4630" s="298"/>
      <c r="NTX4630" s="298"/>
      <c r="NTY4630" s="298"/>
      <c r="NTZ4630" s="298"/>
      <c r="NUA4630" s="298"/>
      <c r="NUB4630" s="298"/>
      <c r="NUC4630" s="298"/>
      <c r="NUD4630" s="298"/>
      <c r="NUE4630" s="298"/>
      <c r="NUF4630" s="298"/>
      <c r="NUG4630" s="298"/>
      <c r="NUH4630" s="298"/>
      <c r="NUI4630" s="298"/>
      <c r="NUJ4630" s="298"/>
      <c r="NUK4630" s="298"/>
      <c r="NUL4630" s="298"/>
      <c r="NUM4630" s="298"/>
      <c r="NUN4630" s="298"/>
      <c r="NUO4630" s="298"/>
      <c r="NUP4630" s="298"/>
      <c r="NUQ4630" s="298"/>
      <c r="NUR4630" s="298"/>
      <c r="NUS4630" s="298"/>
      <c r="NUT4630" s="298"/>
      <c r="NUU4630" s="298"/>
      <c r="NUV4630" s="298"/>
      <c r="NUW4630" s="298"/>
      <c r="NUX4630" s="298"/>
      <c r="NUY4630" s="298"/>
      <c r="NUZ4630" s="298"/>
      <c r="NVA4630" s="298"/>
      <c r="NVB4630" s="298"/>
      <c r="NVC4630" s="298"/>
      <c r="NVD4630" s="298"/>
      <c r="NVE4630" s="298"/>
      <c r="NVF4630" s="298"/>
      <c r="NVG4630" s="298"/>
      <c r="NVH4630" s="298"/>
      <c r="NVI4630" s="298"/>
      <c r="NVJ4630" s="298"/>
      <c r="NVK4630" s="298"/>
      <c r="NVL4630" s="298"/>
      <c r="NVM4630" s="298"/>
      <c r="NVN4630" s="298"/>
      <c r="NVO4630" s="298"/>
      <c r="NVP4630" s="298"/>
      <c r="NVQ4630" s="298"/>
      <c r="NVR4630" s="298"/>
      <c r="NVS4630" s="298"/>
      <c r="NVT4630" s="298"/>
      <c r="NVU4630" s="298"/>
      <c r="NVV4630" s="298"/>
      <c r="NVW4630" s="298"/>
      <c r="NVX4630" s="298"/>
      <c r="NVY4630" s="298"/>
      <c r="NVZ4630" s="298"/>
      <c r="NWA4630" s="298"/>
      <c r="NWB4630" s="298"/>
      <c r="NWC4630" s="298"/>
      <c r="NWD4630" s="298"/>
      <c r="NWE4630" s="298"/>
      <c r="NWF4630" s="298"/>
      <c r="NWG4630" s="298"/>
      <c r="NWH4630" s="298"/>
      <c r="NWI4630" s="298"/>
      <c r="NWJ4630" s="298"/>
      <c r="NWK4630" s="298"/>
      <c r="NWL4630" s="298"/>
      <c r="NWM4630" s="298"/>
      <c r="NWN4630" s="298"/>
      <c r="NWO4630" s="298"/>
      <c r="NWP4630" s="298"/>
      <c r="NWQ4630" s="298"/>
      <c r="NWR4630" s="298"/>
      <c r="NWS4630" s="298"/>
      <c r="NWT4630" s="298"/>
      <c r="NWU4630" s="298"/>
      <c r="NWV4630" s="298"/>
      <c r="NWW4630" s="298"/>
      <c r="NWX4630" s="298"/>
      <c r="NWY4630" s="298"/>
      <c r="NWZ4630" s="298"/>
      <c r="NXA4630" s="298"/>
      <c r="NXB4630" s="298"/>
      <c r="NXC4630" s="298"/>
      <c r="NXD4630" s="298"/>
      <c r="NXE4630" s="298"/>
      <c r="NXF4630" s="298"/>
      <c r="NXG4630" s="298"/>
      <c r="NXH4630" s="298"/>
      <c r="NXI4630" s="298"/>
      <c r="NXJ4630" s="298"/>
      <c r="NXK4630" s="298"/>
      <c r="NXL4630" s="298"/>
      <c r="NXM4630" s="298"/>
      <c r="NXN4630" s="298"/>
      <c r="NXO4630" s="298"/>
      <c r="NXP4630" s="298"/>
      <c r="NXQ4630" s="298"/>
      <c r="NXR4630" s="298"/>
      <c r="NXS4630" s="298"/>
      <c r="NXT4630" s="298"/>
      <c r="NXU4630" s="298"/>
      <c r="NXV4630" s="298"/>
      <c r="NXW4630" s="298"/>
      <c r="NXX4630" s="298"/>
      <c r="NXY4630" s="298"/>
      <c r="NXZ4630" s="298"/>
      <c r="NYA4630" s="298"/>
      <c r="NYB4630" s="298"/>
      <c r="NYC4630" s="298"/>
      <c r="NYD4630" s="298"/>
      <c r="NYE4630" s="298"/>
      <c r="NYF4630" s="298"/>
      <c r="NYG4630" s="298"/>
      <c r="NYH4630" s="298"/>
      <c r="NYI4630" s="298"/>
      <c r="NYJ4630" s="298"/>
      <c r="NYK4630" s="298"/>
      <c r="NYL4630" s="298"/>
      <c r="NYM4630" s="298"/>
      <c r="NYN4630" s="298"/>
      <c r="NYO4630" s="298"/>
      <c r="NYP4630" s="298"/>
      <c r="NYQ4630" s="298"/>
      <c r="NYR4630" s="298"/>
      <c r="NYS4630" s="298"/>
      <c r="NYT4630" s="298"/>
      <c r="NYU4630" s="298"/>
      <c r="NYV4630" s="298"/>
      <c r="NYW4630" s="298"/>
      <c r="NYX4630" s="298"/>
      <c r="NYY4630" s="298"/>
      <c r="NYZ4630" s="298"/>
      <c r="NZA4630" s="298"/>
      <c r="NZB4630" s="298"/>
      <c r="NZC4630" s="298"/>
      <c r="NZD4630" s="298"/>
      <c r="NZE4630" s="298"/>
      <c r="NZF4630" s="298"/>
      <c r="NZG4630" s="298"/>
      <c r="NZH4630" s="298"/>
      <c r="NZI4630" s="298"/>
      <c r="NZJ4630" s="298"/>
      <c r="NZK4630" s="298"/>
      <c r="NZL4630" s="298"/>
      <c r="NZM4630" s="298"/>
      <c r="NZN4630" s="298"/>
      <c r="NZO4630" s="298"/>
      <c r="NZP4630" s="298"/>
      <c r="NZQ4630" s="298"/>
      <c r="NZR4630" s="298"/>
      <c r="NZS4630" s="298"/>
      <c r="NZT4630" s="298"/>
      <c r="NZU4630" s="298"/>
      <c r="NZV4630" s="298"/>
      <c r="NZW4630" s="298"/>
      <c r="NZX4630" s="298"/>
      <c r="NZY4630" s="298"/>
      <c r="NZZ4630" s="298"/>
      <c r="OAA4630" s="298"/>
      <c r="OAB4630" s="298"/>
      <c r="OAC4630" s="298"/>
      <c r="OAD4630" s="298"/>
      <c r="OAE4630" s="298"/>
      <c r="OAF4630" s="298"/>
      <c r="OAG4630" s="298"/>
      <c r="OAH4630" s="298"/>
      <c r="OAI4630" s="298"/>
      <c r="OAJ4630" s="298"/>
      <c r="OAK4630" s="298"/>
      <c r="OAL4630" s="298"/>
      <c r="OAM4630" s="298"/>
      <c r="OAN4630" s="298"/>
      <c r="OAO4630" s="298"/>
      <c r="OAP4630" s="298"/>
      <c r="OAQ4630" s="298"/>
      <c r="OAR4630" s="298"/>
      <c r="OAS4630" s="298"/>
      <c r="OAT4630" s="298"/>
      <c r="OAU4630" s="298"/>
      <c r="OAV4630" s="298"/>
      <c r="OAW4630" s="298"/>
      <c r="OAX4630" s="298"/>
      <c r="OAY4630" s="298"/>
      <c r="OAZ4630" s="298"/>
      <c r="OBA4630" s="298"/>
      <c r="OBB4630" s="298"/>
      <c r="OBC4630" s="298"/>
      <c r="OBD4630" s="298"/>
      <c r="OBE4630" s="298"/>
      <c r="OBF4630" s="298"/>
      <c r="OBG4630" s="298"/>
      <c r="OBH4630" s="298"/>
      <c r="OBI4630" s="298"/>
      <c r="OBJ4630" s="298"/>
      <c r="OBK4630" s="298"/>
      <c r="OBL4630" s="298"/>
      <c r="OBM4630" s="298"/>
      <c r="OBN4630" s="298"/>
      <c r="OBO4630" s="298"/>
      <c r="OBP4630" s="298"/>
      <c r="OBQ4630" s="298"/>
      <c r="OBR4630" s="298"/>
      <c r="OBS4630" s="298"/>
      <c r="OBT4630" s="298"/>
      <c r="OBU4630" s="298"/>
      <c r="OBV4630" s="298"/>
      <c r="OBW4630" s="298"/>
      <c r="OBX4630" s="298"/>
      <c r="OBY4630" s="298"/>
      <c r="OBZ4630" s="298"/>
      <c r="OCA4630" s="298"/>
      <c r="OCB4630" s="298"/>
      <c r="OCC4630" s="298"/>
      <c r="OCD4630" s="298"/>
      <c r="OCE4630" s="298"/>
      <c r="OCF4630" s="298"/>
      <c r="OCG4630" s="298"/>
      <c r="OCH4630" s="298"/>
      <c r="OCI4630" s="298"/>
      <c r="OCJ4630" s="298"/>
      <c r="OCK4630" s="298"/>
      <c r="OCL4630" s="298"/>
      <c r="OCM4630" s="298"/>
      <c r="OCN4630" s="298"/>
      <c r="OCO4630" s="298"/>
      <c r="OCP4630" s="298"/>
      <c r="OCQ4630" s="298"/>
      <c r="OCR4630" s="298"/>
      <c r="OCS4630" s="298"/>
      <c r="OCT4630" s="298"/>
      <c r="OCU4630" s="298"/>
      <c r="OCV4630" s="298"/>
      <c r="OCW4630" s="298"/>
      <c r="OCX4630" s="298"/>
      <c r="OCY4630" s="298"/>
      <c r="OCZ4630" s="298"/>
      <c r="ODA4630" s="298"/>
      <c r="ODB4630" s="298"/>
      <c r="ODC4630" s="298"/>
      <c r="ODD4630" s="298"/>
      <c r="ODE4630" s="298"/>
      <c r="ODF4630" s="298"/>
      <c r="ODG4630" s="298"/>
      <c r="ODH4630" s="298"/>
      <c r="ODI4630" s="298"/>
      <c r="ODJ4630" s="298"/>
      <c r="ODK4630" s="298"/>
      <c r="ODL4630" s="298"/>
      <c r="ODM4630" s="298"/>
      <c r="ODN4630" s="298"/>
      <c r="ODO4630" s="298"/>
      <c r="ODP4630" s="298"/>
      <c r="ODQ4630" s="298"/>
      <c r="ODR4630" s="298"/>
      <c r="ODS4630" s="298"/>
      <c r="ODT4630" s="298"/>
      <c r="ODU4630" s="298"/>
      <c r="ODV4630" s="298"/>
      <c r="ODW4630" s="298"/>
      <c r="ODX4630" s="298"/>
      <c r="ODY4630" s="298"/>
      <c r="ODZ4630" s="298"/>
      <c r="OEA4630" s="298"/>
      <c r="OEB4630" s="298"/>
      <c r="OEC4630" s="298"/>
      <c r="OED4630" s="298"/>
      <c r="OEE4630" s="298"/>
      <c r="OEF4630" s="298"/>
      <c r="OEG4630" s="298"/>
      <c r="OEH4630" s="298"/>
      <c r="OEI4630" s="298"/>
      <c r="OEJ4630" s="298"/>
      <c r="OEK4630" s="298"/>
      <c r="OEL4630" s="298"/>
      <c r="OEM4630" s="298"/>
      <c r="OEN4630" s="298"/>
      <c r="OEO4630" s="298"/>
      <c r="OEP4630" s="298"/>
      <c r="OEQ4630" s="298"/>
      <c r="OER4630" s="298"/>
      <c r="OES4630" s="298"/>
      <c r="OET4630" s="298"/>
      <c r="OEU4630" s="298"/>
      <c r="OEV4630" s="298"/>
      <c r="OEW4630" s="298"/>
      <c r="OEX4630" s="298"/>
      <c r="OEY4630" s="298"/>
      <c r="OEZ4630" s="298"/>
      <c r="OFA4630" s="298"/>
      <c r="OFB4630" s="298"/>
      <c r="OFC4630" s="298"/>
      <c r="OFD4630" s="298"/>
      <c r="OFE4630" s="298"/>
      <c r="OFF4630" s="298"/>
      <c r="OFG4630" s="298"/>
      <c r="OFH4630" s="298"/>
      <c r="OFI4630" s="298"/>
      <c r="OFJ4630" s="298"/>
      <c r="OFK4630" s="298"/>
      <c r="OFL4630" s="298"/>
      <c r="OFM4630" s="298"/>
      <c r="OFN4630" s="298"/>
      <c r="OFO4630" s="298"/>
      <c r="OFP4630" s="298"/>
      <c r="OFQ4630" s="298"/>
      <c r="OFR4630" s="298"/>
      <c r="OFS4630" s="298"/>
      <c r="OFT4630" s="298"/>
      <c r="OFU4630" s="298"/>
      <c r="OFV4630" s="298"/>
      <c r="OFW4630" s="298"/>
      <c r="OFX4630" s="298"/>
      <c r="OFY4630" s="298"/>
      <c r="OFZ4630" s="298"/>
      <c r="OGA4630" s="298"/>
      <c r="OGB4630" s="298"/>
      <c r="OGC4630" s="298"/>
      <c r="OGD4630" s="298"/>
      <c r="OGE4630" s="298"/>
      <c r="OGF4630" s="298"/>
      <c r="OGG4630" s="298"/>
      <c r="OGH4630" s="298"/>
      <c r="OGI4630" s="298"/>
      <c r="OGJ4630" s="298"/>
      <c r="OGK4630" s="298"/>
      <c r="OGL4630" s="298"/>
      <c r="OGM4630" s="298"/>
      <c r="OGN4630" s="298"/>
      <c r="OGO4630" s="298"/>
      <c r="OGP4630" s="298"/>
      <c r="OGQ4630" s="298"/>
      <c r="OGR4630" s="298"/>
      <c r="OGS4630" s="298"/>
      <c r="OGT4630" s="298"/>
      <c r="OGU4630" s="298"/>
      <c r="OGV4630" s="298"/>
      <c r="OGW4630" s="298"/>
      <c r="OGX4630" s="298"/>
      <c r="OGY4630" s="298"/>
      <c r="OGZ4630" s="298"/>
      <c r="OHA4630" s="298"/>
      <c r="OHB4630" s="298"/>
      <c r="OHC4630" s="298"/>
      <c r="OHD4630" s="298"/>
      <c r="OHE4630" s="298"/>
      <c r="OHF4630" s="298"/>
      <c r="OHG4630" s="298"/>
      <c r="OHH4630" s="298"/>
      <c r="OHI4630" s="298"/>
      <c r="OHJ4630" s="298"/>
      <c r="OHK4630" s="298"/>
      <c r="OHL4630" s="298"/>
      <c r="OHM4630" s="298"/>
      <c r="OHN4630" s="298"/>
      <c r="OHO4630" s="298"/>
      <c r="OHP4630" s="298"/>
      <c r="OHQ4630" s="298"/>
      <c r="OHR4630" s="298"/>
      <c r="OHS4630" s="298"/>
      <c r="OHT4630" s="298"/>
      <c r="OHU4630" s="298"/>
      <c r="OHV4630" s="298"/>
      <c r="OHW4630" s="298"/>
      <c r="OHX4630" s="298"/>
      <c r="OHY4630" s="298"/>
      <c r="OHZ4630" s="298"/>
      <c r="OIA4630" s="298"/>
      <c r="OIB4630" s="298"/>
      <c r="OIC4630" s="298"/>
      <c r="OID4630" s="298"/>
      <c r="OIE4630" s="298"/>
      <c r="OIF4630" s="298"/>
      <c r="OIG4630" s="298"/>
      <c r="OIH4630" s="298"/>
      <c r="OII4630" s="298"/>
      <c r="OIJ4630" s="298"/>
      <c r="OIK4630" s="298"/>
      <c r="OIL4630" s="298"/>
      <c r="OIM4630" s="298"/>
      <c r="OIN4630" s="298"/>
      <c r="OIO4630" s="298"/>
      <c r="OIP4630" s="298"/>
      <c r="OIQ4630" s="298"/>
      <c r="OIR4630" s="298"/>
      <c r="OIS4630" s="298"/>
      <c r="OIT4630" s="298"/>
      <c r="OIU4630" s="298"/>
      <c r="OIV4630" s="298"/>
      <c r="OIW4630" s="298"/>
      <c r="OIX4630" s="298"/>
      <c r="OIY4630" s="298"/>
      <c r="OIZ4630" s="298"/>
      <c r="OJA4630" s="298"/>
      <c r="OJB4630" s="298"/>
      <c r="OJC4630" s="298"/>
      <c r="OJD4630" s="298"/>
      <c r="OJE4630" s="298"/>
      <c r="OJF4630" s="298"/>
      <c r="OJG4630" s="298"/>
      <c r="OJH4630" s="298"/>
      <c r="OJI4630" s="298"/>
      <c r="OJJ4630" s="298"/>
      <c r="OJK4630" s="298"/>
      <c r="OJL4630" s="298"/>
      <c r="OJM4630" s="298"/>
      <c r="OJN4630" s="298"/>
      <c r="OJO4630" s="298"/>
      <c r="OJP4630" s="298"/>
      <c r="OJQ4630" s="298"/>
      <c r="OJR4630" s="298"/>
      <c r="OJS4630" s="298"/>
      <c r="OJT4630" s="298"/>
      <c r="OJU4630" s="298"/>
      <c r="OJV4630" s="298"/>
      <c r="OJW4630" s="298"/>
      <c r="OJX4630" s="298"/>
      <c r="OJY4630" s="298"/>
      <c r="OJZ4630" s="298"/>
      <c r="OKA4630" s="298"/>
      <c r="OKB4630" s="298"/>
      <c r="OKC4630" s="298"/>
      <c r="OKD4630" s="298"/>
      <c r="OKE4630" s="298"/>
      <c r="OKF4630" s="298"/>
      <c r="OKG4630" s="298"/>
      <c r="OKH4630" s="298"/>
      <c r="OKI4630" s="298"/>
      <c r="OKJ4630" s="298"/>
      <c r="OKK4630" s="298"/>
      <c r="OKL4630" s="298"/>
      <c r="OKM4630" s="298"/>
      <c r="OKN4630" s="298"/>
      <c r="OKO4630" s="298"/>
      <c r="OKP4630" s="298"/>
      <c r="OKQ4630" s="298"/>
      <c r="OKR4630" s="298"/>
      <c r="OKS4630" s="298"/>
      <c r="OKT4630" s="298"/>
      <c r="OKU4630" s="298"/>
      <c r="OKV4630" s="298"/>
      <c r="OKW4630" s="298"/>
      <c r="OKX4630" s="298"/>
      <c r="OKY4630" s="298"/>
      <c r="OKZ4630" s="298"/>
      <c r="OLA4630" s="298"/>
      <c r="OLB4630" s="298"/>
      <c r="OLC4630" s="298"/>
      <c r="OLD4630" s="298"/>
      <c r="OLE4630" s="298"/>
      <c r="OLF4630" s="298"/>
      <c r="OLG4630" s="298"/>
      <c r="OLH4630" s="298"/>
      <c r="OLI4630" s="298"/>
      <c r="OLJ4630" s="298"/>
      <c r="OLK4630" s="298"/>
      <c r="OLL4630" s="298"/>
      <c r="OLM4630" s="298"/>
      <c r="OLN4630" s="298"/>
      <c r="OLO4630" s="298"/>
      <c r="OLP4630" s="298"/>
      <c r="OLQ4630" s="298"/>
      <c r="OLR4630" s="298"/>
      <c r="OLS4630" s="298"/>
      <c r="OLT4630" s="298"/>
      <c r="OLU4630" s="298"/>
      <c r="OLV4630" s="298"/>
      <c r="OLW4630" s="298"/>
      <c r="OLX4630" s="298"/>
      <c r="OLY4630" s="298"/>
      <c r="OLZ4630" s="298"/>
      <c r="OMA4630" s="298"/>
      <c r="OMB4630" s="298"/>
      <c r="OMC4630" s="298"/>
      <c r="OMD4630" s="298"/>
      <c r="OME4630" s="298"/>
      <c r="OMF4630" s="298"/>
      <c r="OMG4630" s="298"/>
      <c r="OMH4630" s="298"/>
      <c r="OMI4630" s="298"/>
      <c r="OMJ4630" s="298"/>
      <c r="OMK4630" s="298"/>
      <c r="OML4630" s="298"/>
      <c r="OMM4630" s="298"/>
      <c r="OMN4630" s="298"/>
      <c r="OMO4630" s="298"/>
      <c r="OMP4630" s="298"/>
      <c r="OMQ4630" s="298"/>
      <c r="OMR4630" s="298"/>
      <c r="OMS4630" s="298"/>
      <c r="OMT4630" s="298"/>
      <c r="OMU4630" s="298"/>
      <c r="OMV4630" s="298"/>
      <c r="OMW4630" s="298"/>
      <c r="OMX4630" s="298"/>
      <c r="OMY4630" s="298"/>
      <c r="OMZ4630" s="298"/>
      <c r="ONA4630" s="298"/>
      <c r="ONB4630" s="298"/>
      <c r="ONC4630" s="298"/>
      <c r="OND4630" s="298"/>
      <c r="ONE4630" s="298"/>
      <c r="ONF4630" s="298"/>
      <c r="ONG4630" s="298"/>
      <c r="ONH4630" s="298"/>
      <c r="ONI4630" s="298"/>
      <c r="ONJ4630" s="298"/>
      <c r="ONK4630" s="298"/>
      <c r="ONL4630" s="298"/>
      <c r="ONM4630" s="298"/>
      <c r="ONN4630" s="298"/>
      <c r="ONO4630" s="298"/>
      <c r="ONP4630" s="298"/>
      <c r="ONQ4630" s="298"/>
      <c r="ONR4630" s="298"/>
      <c r="ONS4630" s="298"/>
      <c r="ONT4630" s="298"/>
      <c r="ONU4630" s="298"/>
      <c r="ONV4630" s="298"/>
      <c r="ONW4630" s="298"/>
      <c r="ONX4630" s="298"/>
      <c r="ONY4630" s="298"/>
      <c r="ONZ4630" s="298"/>
      <c r="OOA4630" s="298"/>
      <c r="OOB4630" s="298"/>
      <c r="OOC4630" s="298"/>
      <c r="OOD4630" s="298"/>
      <c r="OOE4630" s="298"/>
      <c r="OOF4630" s="298"/>
      <c r="OOG4630" s="298"/>
      <c r="OOH4630" s="298"/>
      <c r="OOI4630" s="298"/>
      <c r="OOJ4630" s="298"/>
      <c r="OOK4630" s="298"/>
      <c r="OOL4630" s="298"/>
      <c r="OOM4630" s="298"/>
      <c r="OON4630" s="298"/>
      <c r="OOO4630" s="298"/>
      <c r="OOP4630" s="298"/>
      <c r="OOQ4630" s="298"/>
      <c r="OOR4630" s="298"/>
      <c r="OOS4630" s="298"/>
      <c r="OOT4630" s="298"/>
      <c r="OOU4630" s="298"/>
      <c r="OOV4630" s="298"/>
      <c r="OOW4630" s="298"/>
      <c r="OOX4630" s="298"/>
      <c r="OOY4630" s="298"/>
      <c r="OOZ4630" s="298"/>
      <c r="OPA4630" s="298"/>
      <c r="OPB4630" s="298"/>
      <c r="OPC4630" s="298"/>
      <c r="OPD4630" s="298"/>
      <c r="OPE4630" s="298"/>
      <c r="OPF4630" s="298"/>
      <c r="OPG4630" s="298"/>
      <c r="OPH4630" s="298"/>
      <c r="OPI4630" s="298"/>
      <c r="OPJ4630" s="298"/>
      <c r="OPK4630" s="298"/>
      <c r="OPL4630" s="298"/>
      <c r="OPM4630" s="298"/>
      <c r="OPN4630" s="298"/>
      <c r="OPO4630" s="298"/>
      <c r="OPP4630" s="298"/>
      <c r="OPQ4630" s="298"/>
      <c r="OPR4630" s="298"/>
      <c r="OPS4630" s="298"/>
      <c r="OPT4630" s="298"/>
      <c r="OPU4630" s="298"/>
      <c r="OPV4630" s="298"/>
      <c r="OPW4630" s="298"/>
      <c r="OPX4630" s="298"/>
      <c r="OPY4630" s="298"/>
      <c r="OPZ4630" s="298"/>
      <c r="OQA4630" s="298"/>
      <c r="OQB4630" s="298"/>
      <c r="OQC4630" s="298"/>
      <c r="OQD4630" s="298"/>
      <c r="OQE4630" s="298"/>
      <c r="OQF4630" s="298"/>
      <c r="OQG4630" s="298"/>
      <c r="OQH4630" s="298"/>
      <c r="OQI4630" s="298"/>
      <c r="OQJ4630" s="298"/>
      <c r="OQK4630" s="298"/>
      <c r="OQL4630" s="298"/>
      <c r="OQM4630" s="298"/>
      <c r="OQN4630" s="298"/>
      <c r="OQO4630" s="298"/>
      <c r="OQP4630" s="298"/>
      <c r="OQQ4630" s="298"/>
      <c r="OQR4630" s="298"/>
      <c r="OQS4630" s="298"/>
      <c r="OQT4630" s="298"/>
      <c r="OQU4630" s="298"/>
      <c r="OQV4630" s="298"/>
      <c r="OQW4630" s="298"/>
      <c r="OQX4630" s="298"/>
      <c r="OQY4630" s="298"/>
      <c r="OQZ4630" s="298"/>
      <c r="ORA4630" s="298"/>
      <c r="ORB4630" s="298"/>
      <c r="ORC4630" s="298"/>
      <c r="ORD4630" s="298"/>
      <c r="ORE4630" s="298"/>
      <c r="ORF4630" s="298"/>
      <c r="ORG4630" s="298"/>
      <c r="ORH4630" s="298"/>
      <c r="ORI4630" s="298"/>
      <c r="ORJ4630" s="298"/>
      <c r="ORK4630" s="298"/>
      <c r="ORL4630" s="298"/>
      <c r="ORM4630" s="298"/>
      <c r="ORN4630" s="298"/>
      <c r="ORO4630" s="298"/>
      <c r="ORP4630" s="298"/>
      <c r="ORQ4630" s="298"/>
      <c r="ORR4630" s="298"/>
      <c r="ORS4630" s="298"/>
      <c r="ORT4630" s="298"/>
      <c r="ORU4630" s="298"/>
      <c r="ORV4630" s="298"/>
      <c r="ORW4630" s="298"/>
      <c r="ORX4630" s="298"/>
      <c r="ORY4630" s="298"/>
      <c r="ORZ4630" s="298"/>
      <c r="OSA4630" s="298"/>
      <c r="OSB4630" s="298"/>
      <c r="OSC4630" s="298"/>
      <c r="OSD4630" s="298"/>
      <c r="OSE4630" s="298"/>
      <c r="OSF4630" s="298"/>
      <c r="OSG4630" s="298"/>
      <c r="OSH4630" s="298"/>
      <c r="OSI4630" s="298"/>
      <c r="OSJ4630" s="298"/>
      <c r="OSK4630" s="298"/>
      <c r="OSL4630" s="298"/>
      <c r="OSM4630" s="298"/>
      <c r="OSN4630" s="298"/>
      <c r="OSO4630" s="298"/>
      <c r="OSP4630" s="298"/>
      <c r="OSQ4630" s="298"/>
      <c r="OSR4630" s="298"/>
      <c r="OSS4630" s="298"/>
      <c r="OST4630" s="298"/>
      <c r="OSU4630" s="298"/>
      <c r="OSV4630" s="298"/>
      <c r="OSW4630" s="298"/>
      <c r="OSX4630" s="298"/>
      <c r="OSY4630" s="298"/>
      <c r="OSZ4630" s="298"/>
      <c r="OTA4630" s="298"/>
      <c r="OTB4630" s="298"/>
      <c r="OTC4630" s="298"/>
      <c r="OTD4630" s="298"/>
      <c r="OTE4630" s="298"/>
      <c r="OTF4630" s="298"/>
      <c r="OTG4630" s="298"/>
      <c r="OTH4630" s="298"/>
      <c r="OTI4630" s="298"/>
      <c r="OTJ4630" s="298"/>
      <c r="OTK4630" s="298"/>
      <c r="OTL4630" s="298"/>
      <c r="OTM4630" s="298"/>
      <c r="OTN4630" s="298"/>
      <c r="OTO4630" s="298"/>
      <c r="OTP4630" s="298"/>
      <c r="OTQ4630" s="298"/>
      <c r="OTR4630" s="298"/>
      <c r="OTS4630" s="298"/>
      <c r="OTT4630" s="298"/>
      <c r="OTU4630" s="298"/>
      <c r="OTV4630" s="298"/>
      <c r="OTW4630" s="298"/>
      <c r="OTX4630" s="298"/>
      <c r="OTY4630" s="298"/>
      <c r="OTZ4630" s="298"/>
      <c r="OUA4630" s="298"/>
      <c r="OUB4630" s="298"/>
      <c r="OUC4630" s="298"/>
      <c r="OUD4630" s="298"/>
      <c r="OUE4630" s="298"/>
      <c r="OUF4630" s="298"/>
      <c r="OUG4630" s="298"/>
      <c r="OUH4630" s="298"/>
      <c r="OUI4630" s="298"/>
      <c r="OUJ4630" s="298"/>
      <c r="OUK4630" s="298"/>
      <c r="OUL4630" s="298"/>
      <c r="OUM4630" s="298"/>
      <c r="OUN4630" s="298"/>
      <c r="OUO4630" s="298"/>
      <c r="OUP4630" s="298"/>
      <c r="OUQ4630" s="298"/>
      <c r="OUR4630" s="298"/>
      <c r="OUS4630" s="298"/>
      <c r="OUT4630" s="298"/>
      <c r="OUU4630" s="298"/>
      <c r="OUV4630" s="298"/>
      <c r="OUW4630" s="298"/>
      <c r="OUX4630" s="298"/>
      <c r="OUY4630" s="298"/>
      <c r="OUZ4630" s="298"/>
      <c r="OVA4630" s="298"/>
      <c r="OVB4630" s="298"/>
      <c r="OVC4630" s="298"/>
      <c r="OVD4630" s="298"/>
      <c r="OVE4630" s="298"/>
      <c r="OVF4630" s="298"/>
      <c r="OVG4630" s="298"/>
      <c r="OVH4630" s="298"/>
      <c r="OVI4630" s="298"/>
      <c r="OVJ4630" s="298"/>
      <c r="OVK4630" s="298"/>
      <c r="OVL4630" s="298"/>
      <c r="OVM4630" s="298"/>
      <c r="OVN4630" s="298"/>
      <c r="OVO4630" s="298"/>
      <c r="OVP4630" s="298"/>
      <c r="OVQ4630" s="298"/>
      <c r="OVR4630" s="298"/>
      <c r="OVS4630" s="298"/>
      <c r="OVT4630" s="298"/>
      <c r="OVU4630" s="298"/>
      <c r="OVV4630" s="298"/>
      <c r="OVW4630" s="298"/>
      <c r="OVX4630" s="298"/>
      <c r="OVY4630" s="298"/>
      <c r="OVZ4630" s="298"/>
      <c r="OWA4630" s="298"/>
      <c r="OWB4630" s="298"/>
      <c r="OWC4630" s="298"/>
      <c r="OWD4630" s="298"/>
      <c r="OWE4630" s="298"/>
      <c r="OWF4630" s="298"/>
      <c r="OWG4630" s="298"/>
      <c r="OWH4630" s="298"/>
      <c r="OWI4630" s="298"/>
      <c r="OWJ4630" s="298"/>
      <c r="OWK4630" s="298"/>
      <c r="OWL4630" s="298"/>
      <c r="OWM4630" s="298"/>
      <c r="OWN4630" s="298"/>
      <c r="OWO4630" s="298"/>
      <c r="OWP4630" s="298"/>
      <c r="OWQ4630" s="298"/>
      <c r="OWR4630" s="298"/>
      <c r="OWS4630" s="298"/>
      <c r="OWT4630" s="298"/>
      <c r="OWU4630" s="298"/>
      <c r="OWV4630" s="298"/>
      <c r="OWW4630" s="298"/>
      <c r="OWX4630" s="298"/>
      <c r="OWY4630" s="298"/>
      <c r="OWZ4630" s="298"/>
      <c r="OXA4630" s="298"/>
      <c r="OXB4630" s="298"/>
      <c r="OXC4630" s="298"/>
      <c r="OXD4630" s="298"/>
      <c r="OXE4630" s="298"/>
      <c r="OXF4630" s="298"/>
      <c r="OXG4630" s="298"/>
      <c r="OXH4630" s="298"/>
      <c r="OXI4630" s="298"/>
      <c r="OXJ4630" s="298"/>
      <c r="OXK4630" s="298"/>
      <c r="OXL4630" s="298"/>
      <c r="OXM4630" s="298"/>
      <c r="OXN4630" s="298"/>
      <c r="OXO4630" s="298"/>
      <c r="OXP4630" s="298"/>
      <c r="OXQ4630" s="298"/>
      <c r="OXR4630" s="298"/>
      <c r="OXS4630" s="298"/>
      <c r="OXT4630" s="298"/>
      <c r="OXU4630" s="298"/>
      <c r="OXV4630" s="298"/>
      <c r="OXW4630" s="298"/>
      <c r="OXX4630" s="298"/>
      <c r="OXY4630" s="298"/>
      <c r="OXZ4630" s="298"/>
      <c r="OYA4630" s="298"/>
      <c r="OYB4630" s="298"/>
      <c r="OYC4630" s="298"/>
      <c r="OYD4630" s="298"/>
      <c r="OYE4630" s="298"/>
      <c r="OYF4630" s="298"/>
      <c r="OYG4630" s="298"/>
      <c r="OYH4630" s="298"/>
      <c r="OYI4630" s="298"/>
      <c r="OYJ4630" s="298"/>
      <c r="OYK4630" s="298"/>
      <c r="OYL4630" s="298"/>
      <c r="OYM4630" s="298"/>
      <c r="OYN4630" s="298"/>
      <c r="OYO4630" s="298"/>
      <c r="OYP4630" s="298"/>
      <c r="OYQ4630" s="298"/>
      <c r="OYR4630" s="298"/>
      <c r="OYS4630" s="298"/>
      <c r="OYT4630" s="298"/>
      <c r="OYU4630" s="298"/>
      <c r="OYV4630" s="298"/>
      <c r="OYW4630" s="298"/>
      <c r="OYX4630" s="298"/>
      <c r="OYY4630" s="298"/>
      <c r="OYZ4630" s="298"/>
      <c r="OZA4630" s="298"/>
      <c r="OZB4630" s="298"/>
      <c r="OZC4630" s="298"/>
      <c r="OZD4630" s="298"/>
      <c r="OZE4630" s="298"/>
      <c r="OZF4630" s="298"/>
      <c r="OZG4630" s="298"/>
      <c r="OZH4630" s="298"/>
      <c r="OZI4630" s="298"/>
      <c r="OZJ4630" s="298"/>
      <c r="OZK4630" s="298"/>
      <c r="OZL4630" s="298"/>
      <c r="OZM4630" s="298"/>
      <c r="OZN4630" s="298"/>
      <c r="OZO4630" s="298"/>
      <c r="OZP4630" s="298"/>
      <c r="OZQ4630" s="298"/>
      <c r="OZR4630" s="298"/>
      <c r="OZS4630" s="298"/>
      <c r="OZT4630" s="298"/>
      <c r="OZU4630" s="298"/>
      <c r="OZV4630" s="298"/>
      <c r="OZW4630" s="298"/>
      <c r="OZX4630" s="298"/>
      <c r="OZY4630" s="298"/>
      <c r="OZZ4630" s="298"/>
      <c r="PAA4630" s="298"/>
      <c r="PAB4630" s="298"/>
      <c r="PAC4630" s="298"/>
      <c r="PAD4630" s="298"/>
      <c r="PAE4630" s="298"/>
      <c r="PAF4630" s="298"/>
      <c r="PAG4630" s="298"/>
      <c r="PAH4630" s="298"/>
      <c r="PAI4630" s="298"/>
      <c r="PAJ4630" s="298"/>
      <c r="PAK4630" s="298"/>
      <c r="PAL4630" s="298"/>
      <c r="PAM4630" s="298"/>
      <c r="PAN4630" s="298"/>
      <c r="PAO4630" s="298"/>
      <c r="PAP4630" s="298"/>
      <c r="PAQ4630" s="298"/>
      <c r="PAR4630" s="298"/>
      <c r="PAS4630" s="298"/>
      <c r="PAT4630" s="298"/>
      <c r="PAU4630" s="298"/>
      <c r="PAV4630" s="298"/>
      <c r="PAW4630" s="298"/>
      <c r="PAX4630" s="298"/>
      <c r="PAY4630" s="298"/>
      <c r="PAZ4630" s="298"/>
      <c r="PBA4630" s="298"/>
      <c r="PBB4630" s="298"/>
      <c r="PBC4630" s="298"/>
      <c r="PBD4630" s="298"/>
      <c r="PBE4630" s="298"/>
      <c r="PBF4630" s="298"/>
      <c r="PBG4630" s="298"/>
      <c r="PBH4630" s="298"/>
      <c r="PBI4630" s="298"/>
      <c r="PBJ4630" s="298"/>
      <c r="PBK4630" s="298"/>
      <c r="PBL4630" s="298"/>
      <c r="PBM4630" s="298"/>
      <c r="PBN4630" s="298"/>
      <c r="PBO4630" s="298"/>
      <c r="PBP4630" s="298"/>
      <c r="PBQ4630" s="298"/>
      <c r="PBR4630" s="298"/>
      <c r="PBS4630" s="298"/>
      <c r="PBT4630" s="298"/>
      <c r="PBU4630" s="298"/>
      <c r="PBV4630" s="298"/>
      <c r="PBW4630" s="298"/>
      <c r="PBX4630" s="298"/>
      <c r="PBY4630" s="298"/>
      <c r="PBZ4630" s="298"/>
      <c r="PCA4630" s="298"/>
      <c r="PCB4630" s="298"/>
      <c r="PCC4630" s="298"/>
      <c r="PCD4630" s="298"/>
      <c r="PCE4630" s="298"/>
      <c r="PCF4630" s="298"/>
      <c r="PCG4630" s="298"/>
      <c r="PCH4630" s="298"/>
      <c r="PCI4630" s="298"/>
      <c r="PCJ4630" s="298"/>
      <c r="PCK4630" s="298"/>
      <c r="PCL4630" s="298"/>
      <c r="PCM4630" s="298"/>
      <c r="PCN4630" s="298"/>
      <c r="PCO4630" s="298"/>
      <c r="PCP4630" s="298"/>
      <c r="PCQ4630" s="298"/>
      <c r="PCR4630" s="298"/>
      <c r="PCS4630" s="298"/>
      <c r="PCT4630" s="298"/>
      <c r="PCU4630" s="298"/>
      <c r="PCV4630" s="298"/>
      <c r="PCW4630" s="298"/>
      <c r="PCX4630" s="298"/>
      <c r="PCY4630" s="298"/>
      <c r="PCZ4630" s="298"/>
      <c r="PDA4630" s="298"/>
      <c r="PDB4630" s="298"/>
      <c r="PDC4630" s="298"/>
      <c r="PDD4630" s="298"/>
      <c r="PDE4630" s="298"/>
      <c r="PDF4630" s="298"/>
      <c r="PDG4630" s="298"/>
      <c r="PDH4630" s="298"/>
      <c r="PDI4630" s="298"/>
      <c r="PDJ4630" s="298"/>
      <c r="PDK4630" s="298"/>
      <c r="PDL4630" s="298"/>
      <c r="PDM4630" s="298"/>
      <c r="PDN4630" s="298"/>
      <c r="PDO4630" s="298"/>
      <c r="PDP4630" s="298"/>
      <c r="PDQ4630" s="298"/>
      <c r="PDR4630" s="298"/>
      <c r="PDS4630" s="298"/>
      <c r="PDT4630" s="298"/>
      <c r="PDU4630" s="298"/>
      <c r="PDV4630" s="298"/>
      <c r="PDW4630" s="298"/>
      <c r="PDX4630" s="298"/>
      <c r="PDY4630" s="298"/>
      <c r="PDZ4630" s="298"/>
      <c r="PEA4630" s="298"/>
      <c r="PEB4630" s="298"/>
      <c r="PEC4630" s="298"/>
      <c r="PED4630" s="298"/>
      <c r="PEE4630" s="298"/>
      <c r="PEF4630" s="298"/>
      <c r="PEG4630" s="298"/>
      <c r="PEH4630" s="298"/>
      <c r="PEI4630" s="298"/>
      <c r="PEJ4630" s="298"/>
      <c r="PEK4630" s="298"/>
      <c r="PEL4630" s="298"/>
      <c r="PEM4630" s="298"/>
      <c r="PEN4630" s="298"/>
      <c r="PEO4630" s="298"/>
      <c r="PEP4630" s="298"/>
      <c r="PEQ4630" s="298"/>
      <c r="PER4630" s="298"/>
      <c r="PES4630" s="298"/>
      <c r="PET4630" s="298"/>
      <c r="PEU4630" s="298"/>
      <c r="PEV4630" s="298"/>
      <c r="PEW4630" s="298"/>
      <c r="PEX4630" s="298"/>
      <c r="PEY4630" s="298"/>
      <c r="PEZ4630" s="298"/>
      <c r="PFA4630" s="298"/>
      <c r="PFB4630" s="298"/>
      <c r="PFC4630" s="298"/>
      <c r="PFD4630" s="298"/>
      <c r="PFE4630" s="298"/>
      <c r="PFF4630" s="298"/>
      <c r="PFG4630" s="298"/>
      <c r="PFH4630" s="298"/>
      <c r="PFI4630" s="298"/>
      <c r="PFJ4630" s="298"/>
      <c r="PFK4630" s="298"/>
      <c r="PFL4630" s="298"/>
      <c r="PFM4630" s="298"/>
      <c r="PFN4630" s="298"/>
      <c r="PFO4630" s="298"/>
      <c r="PFP4630" s="298"/>
      <c r="PFQ4630" s="298"/>
      <c r="PFR4630" s="298"/>
      <c r="PFS4630" s="298"/>
      <c r="PFT4630" s="298"/>
      <c r="PFU4630" s="298"/>
      <c r="PFV4630" s="298"/>
      <c r="PFW4630" s="298"/>
      <c r="PFX4630" s="298"/>
      <c r="PFY4630" s="298"/>
      <c r="PFZ4630" s="298"/>
      <c r="PGA4630" s="298"/>
      <c r="PGB4630" s="298"/>
      <c r="PGC4630" s="298"/>
      <c r="PGD4630" s="298"/>
      <c r="PGE4630" s="298"/>
      <c r="PGF4630" s="298"/>
      <c r="PGG4630" s="298"/>
      <c r="PGH4630" s="298"/>
      <c r="PGI4630" s="298"/>
      <c r="PGJ4630" s="298"/>
      <c r="PGK4630" s="298"/>
      <c r="PGL4630" s="298"/>
      <c r="PGM4630" s="298"/>
      <c r="PGN4630" s="298"/>
      <c r="PGO4630" s="298"/>
      <c r="PGP4630" s="298"/>
      <c r="PGQ4630" s="298"/>
      <c r="PGR4630" s="298"/>
      <c r="PGS4630" s="298"/>
      <c r="PGT4630" s="298"/>
      <c r="PGU4630" s="298"/>
      <c r="PGV4630" s="298"/>
      <c r="PGW4630" s="298"/>
      <c r="PGX4630" s="298"/>
      <c r="PGY4630" s="298"/>
      <c r="PGZ4630" s="298"/>
      <c r="PHA4630" s="298"/>
      <c r="PHB4630" s="298"/>
      <c r="PHC4630" s="298"/>
      <c r="PHD4630" s="298"/>
      <c r="PHE4630" s="298"/>
      <c r="PHF4630" s="298"/>
      <c r="PHG4630" s="298"/>
      <c r="PHH4630" s="298"/>
      <c r="PHI4630" s="298"/>
      <c r="PHJ4630" s="298"/>
      <c r="PHK4630" s="298"/>
      <c r="PHL4630" s="298"/>
      <c r="PHM4630" s="298"/>
      <c r="PHN4630" s="298"/>
      <c r="PHO4630" s="298"/>
      <c r="PHP4630" s="298"/>
      <c r="PHQ4630" s="298"/>
      <c r="PHR4630" s="298"/>
      <c r="PHS4630" s="298"/>
      <c r="PHT4630" s="298"/>
      <c r="PHU4630" s="298"/>
      <c r="PHV4630" s="298"/>
      <c r="PHW4630" s="298"/>
      <c r="PHX4630" s="298"/>
      <c r="PHY4630" s="298"/>
      <c r="PHZ4630" s="298"/>
      <c r="PIA4630" s="298"/>
      <c r="PIB4630" s="298"/>
      <c r="PIC4630" s="298"/>
      <c r="PID4630" s="298"/>
      <c r="PIE4630" s="298"/>
      <c r="PIF4630" s="298"/>
      <c r="PIG4630" s="298"/>
      <c r="PIH4630" s="298"/>
      <c r="PII4630" s="298"/>
      <c r="PIJ4630" s="298"/>
      <c r="PIK4630" s="298"/>
      <c r="PIL4630" s="298"/>
      <c r="PIM4630" s="298"/>
      <c r="PIN4630" s="298"/>
      <c r="PIO4630" s="298"/>
      <c r="PIP4630" s="298"/>
      <c r="PIQ4630" s="298"/>
      <c r="PIR4630" s="298"/>
      <c r="PIS4630" s="298"/>
      <c r="PIT4630" s="298"/>
      <c r="PIU4630" s="298"/>
      <c r="PIV4630" s="298"/>
      <c r="PIW4630" s="298"/>
      <c r="PIX4630" s="298"/>
      <c r="PIY4630" s="298"/>
      <c r="PIZ4630" s="298"/>
      <c r="PJA4630" s="298"/>
      <c r="PJB4630" s="298"/>
      <c r="PJC4630" s="298"/>
      <c r="PJD4630" s="298"/>
      <c r="PJE4630" s="298"/>
      <c r="PJF4630" s="298"/>
      <c r="PJG4630" s="298"/>
      <c r="PJH4630" s="298"/>
      <c r="PJI4630" s="298"/>
      <c r="PJJ4630" s="298"/>
      <c r="PJK4630" s="298"/>
      <c r="PJL4630" s="298"/>
      <c r="PJM4630" s="298"/>
      <c r="PJN4630" s="298"/>
      <c r="PJO4630" s="298"/>
      <c r="PJP4630" s="298"/>
      <c r="PJQ4630" s="298"/>
      <c r="PJR4630" s="298"/>
      <c r="PJS4630" s="298"/>
      <c r="PJT4630" s="298"/>
      <c r="PJU4630" s="298"/>
      <c r="PJV4630" s="298"/>
      <c r="PJW4630" s="298"/>
      <c r="PJX4630" s="298"/>
      <c r="PJY4630" s="298"/>
      <c r="PJZ4630" s="298"/>
      <c r="PKA4630" s="298"/>
      <c r="PKB4630" s="298"/>
      <c r="PKC4630" s="298"/>
      <c r="PKD4630" s="298"/>
      <c r="PKE4630" s="298"/>
      <c r="PKF4630" s="298"/>
      <c r="PKG4630" s="298"/>
      <c r="PKH4630" s="298"/>
      <c r="PKI4630" s="298"/>
      <c r="PKJ4630" s="298"/>
      <c r="PKK4630" s="298"/>
      <c r="PKL4630" s="298"/>
      <c r="PKM4630" s="298"/>
      <c r="PKN4630" s="298"/>
      <c r="PKO4630" s="298"/>
      <c r="PKP4630" s="298"/>
      <c r="PKQ4630" s="298"/>
      <c r="PKR4630" s="298"/>
      <c r="PKS4630" s="298"/>
      <c r="PKT4630" s="298"/>
      <c r="PKU4630" s="298"/>
      <c r="PKV4630" s="298"/>
      <c r="PKW4630" s="298"/>
      <c r="PKX4630" s="298"/>
      <c r="PKY4630" s="298"/>
      <c r="PKZ4630" s="298"/>
      <c r="PLA4630" s="298"/>
      <c r="PLB4630" s="298"/>
      <c r="PLC4630" s="298"/>
      <c r="PLD4630" s="298"/>
      <c r="PLE4630" s="298"/>
      <c r="PLF4630" s="298"/>
      <c r="PLG4630" s="298"/>
      <c r="PLH4630" s="298"/>
      <c r="PLI4630" s="298"/>
      <c r="PLJ4630" s="298"/>
      <c r="PLK4630" s="298"/>
      <c r="PLL4630" s="298"/>
      <c r="PLM4630" s="298"/>
      <c r="PLN4630" s="298"/>
      <c r="PLO4630" s="298"/>
      <c r="PLP4630" s="298"/>
      <c r="PLQ4630" s="298"/>
      <c r="PLR4630" s="298"/>
      <c r="PLS4630" s="298"/>
      <c r="PLT4630" s="298"/>
      <c r="PLU4630" s="298"/>
      <c r="PLV4630" s="298"/>
      <c r="PLW4630" s="298"/>
      <c r="PLX4630" s="298"/>
      <c r="PLY4630" s="298"/>
      <c r="PLZ4630" s="298"/>
      <c r="PMA4630" s="298"/>
      <c r="PMB4630" s="298"/>
      <c r="PMC4630" s="298"/>
      <c r="PMD4630" s="298"/>
      <c r="PME4630" s="298"/>
      <c r="PMF4630" s="298"/>
      <c r="PMG4630" s="298"/>
      <c r="PMH4630" s="298"/>
      <c r="PMI4630" s="298"/>
      <c r="PMJ4630" s="298"/>
      <c r="PMK4630" s="298"/>
      <c r="PML4630" s="298"/>
      <c r="PMM4630" s="298"/>
      <c r="PMN4630" s="298"/>
      <c r="PMO4630" s="298"/>
      <c r="PMP4630" s="298"/>
      <c r="PMQ4630" s="298"/>
      <c r="PMR4630" s="298"/>
      <c r="PMS4630" s="298"/>
      <c r="PMT4630" s="298"/>
      <c r="PMU4630" s="298"/>
      <c r="PMV4630" s="298"/>
      <c r="PMW4630" s="298"/>
      <c r="PMX4630" s="298"/>
      <c r="PMY4630" s="298"/>
      <c r="PMZ4630" s="298"/>
      <c r="PNA4630" s="298"/>
      <c r="PNB4630" s="298"/>
      <c r="PNC4630" s="298"/>
      <c r="PND4630" s="298"/>
      <c r="PNE4630" s="298"/>
      <c r="PNF4630" s="298"/>
      <c r="PNG4630" s="298"/>
      <c r="PNH4630" s="298"/>
      <c r="PNI4630" s="298"/>
      <c r="PNJ4630" s="298"/>
      <c r="PNK4630" s="298"/>
      <c r="PNL4630" s="298"/>
      <c r="PNM4630" s="298"/>
      <c r="PNN4630" s="298"/>
      <c r="PNO4630" s="298"/>
      <c r="PNP4630" s="298"/>
      <c r="PNQ4630" s="298"/>
      <c r="PNR4630" s="298"/>
      <c r="PNS4630" s="298"/>
      <c r="PNT4630" s="298"/>
      <c r="PNU4630" s="298"/>
      <c r="PNV4630" s="298"/>
      <c r="PNW4630" s="298"/>
      <c r="PNX4630" s="298"/>
      <c r="PNY4630" s="298"/>
      <c r="PNZ4630" s="298"/>
      <c r="POA4630" s="298"/>
      <c r="POB4630" s="298"/>
      <c r="POC4630" s="298"/>
      <c r="POD4630" s="298"/>
      <c r="POE4630" s="298"/>
      <c r="POF4630" s="298"/>
      <c r="POG4630" s="298"/>
      <c r="POH4630" s="298"/>
      <c r="POI4630" s="298"/>
      <c r="POJ4630" s="298"/>
      <c r="POK4630" s="298"/>
      <c r="POL4630" s="298"/>
      <c r="POM4630" s="298"/>
      <c r="PON4630" s="298"/>
      <c r="POO4630" s="298"/>
      <c r="POP4630" s="298"/>
      <c r="POQ4630" s="298"/>
      <c r="POR4630" s="298"/>
      <c r="POS4630" s="298"/>
      <c r="POT4630" s="298"/>
      <c r="POU4630" s="298"/>
      <c r="POV4630" s="298"/>
      <c r="POW4630" s="298"/>
      <c r="POX4630" s="298"/>
      <c r="POY4630" s="298"/>
      <c r="POZ4630" s="298"/>
      <c r="PPA4630" s="298"/>
      <c r="PPB4630" s="298"/>
      <c r="PPC4630" s="298"/>
      <c r="PPD4630" s="298"/>
      <c r="PPE4630" s="298"/>
      <c r="PPF4630" s="298"/>
      <c r="PPG4630" s="298"/>
      <c r="PPH4630" s="298"/>
      <c r="PPI4630" s="298"/>
      <c r="PPJ4630" s="298"/>
      <c r="PPK4630" s="298"/>
      <c r="PPL4630" s="298"/>
      <c r="PPM4630" s="298"/>
      <c r="PPN4630" s="298"/>
      <c r="PPO4630" s="298"/>
      <c r="PPP4630" s="298"/>
      <c r="PPQ4630" s="298"/>
      <c r="PPR4630" s="298"/>
      <c r="PPS4630" s="298"/>
      <c r="PPT4630" s="298"/>
      <c r="PPU4630" s="298"/>
      <c r="PPV4630" s="298"/>
      <c r="PPW4630" s="298"/>
      <c r="PPX4630" s="298"/>
      <c r="PPY4630" s="298"/>
      <c r="PPZ4630" s="298"/>
      <c r="PQA4630" s="298"/>
      <c r="PQB4630" s="298"/>
      <c r="PQC4630" s="298"/>
      <c r="PQD4630" s="298"/>
      <c r="PQE4630" s="298"/>
      <c r="PQF4630" s="298"/>
      <c r="PQG4630" s="298"/>
      <c r="PQH4630" s="298"/>
      <c r="PQI4630" s="298"/>
      <c r="PQJ4630" s="298"/>
      <c r="PQK4630" s="298"/>
      <c r="PQL4630" s="298"/>
      <c r="PQM4630" s="298"/>
      <c r="PQN4630" s="298"/>
      <c r="PQO4630" s="298"/>
      <c r="PQP4630" s="298"/>
      <c r="PQQ4630" s="298"/>
      <c r="PQR4630" s="298"/>
      <c r="PQS4630" s="298"/>
      <c r="PQT4630" s="298"/>
      <c r="PQU4630" s="298"/>
      <c r="PQV4630" s="298"/>
      <c r="PQW4630" s="298"/>
      <c r="PQX4630" s="298"/>
      <c r="PQY4630" s="298"/>
      <c r="PQZ4630" s="298"/>
      <c r="PRA4630" s="298"/>
      <c r="PRB4630" s="298"/>
      <c r="PRC4630" s="298"/>
      <c r="PRD4630" s="298"/>
      <c r="PRE4630" s="298"/>
      <c r="PRF4630" s="298"/>
      <c r="PRG4630" s="298"/>
      <c r="PRH4630" s="298"/>
      <c r="PRI4630" s="298"/>
      <c r="PRJ4630" s="298"/>
      <c r="PRK4630" s="298"/>
      <c r="PRL4630" s="298"/>
      <c r="PRM4630" s="298"/>
      <c r="PRN4630" s="298"/>
      <c r="PRO4630" s="298"/>
      <c r="PRP4630" s="298"/>
      <c r="PRQ4630" s="298"/>
      <c r="PRR4630" s="298"/>
      <c r="PRS4630" s="298"/>
      <c r="PRT4630" s="298"/>
      <c r="PRU4630" s="298"/>
      <c r="PRV4630" s="298"/>
      <c r="PRW4630" s="298"/>
      <c r="PRX4630" s="298"/>
      <c r="PRY4630" s="298"/>
      <c r="PRZ4630" s="298"/>
      <c r="PSA4630" s="298"/>
      <c r="PSB4630" s="298"/>
      <c r="PSC4630" s="298"/>
      <c r="PSD4630" s="298"/>
      <c r="PSE4630" s="298"/>
      <c r="PSF4630" s="298"/>
      <c r="PSG4630" s="298"/>
      <c r="PSH4630" s="298"/>
      <c r="PSI4630" s="298"/>
      <c r="PSJ4630" s="298"/>
      <c r="PSK4630" s="298"/>
      <c r="PSL4630" s="298"/>
      <c r="PSM4630" s="298"/>
      <c r="PSN4630" s="298"/>
      <c r="PSO4630" s="298"/>
      <c r="PSP4630" s="298"/>
      <c r="PSQ4630" s="298"/>
      <c r="PSR4630" s="298"/>
      <c r="PSS4630" s="298"/>
      <c r="PST4630" s="298"/>
      <c r="PSU4630" s="298"/>
      <c r="PSV4630" s="298"/>
      <c r="PSW4630" s="298"/>
      <c r="PSX4630" s="298"/>
      <c r="PSY4630" s="298"/>
      <c r="PSZ4630" s="298"/>
      <c r="PTA4630" s="298"/>
      <c r="PTB4630" s="298"/>
      <c r="PTC4630" s="298"/>
      <c r="PTD4630" s="298"/>
      <c r="PTE4630" s="298"/>
      <c r="PTF4630" s="298"/>
      <c r="PTG4630" s="298"/>
      <c r="PTH4630" s="298"/>
      <c r="PTI4630" s="298"/>
      <c r="PTJ4630" s="298"/>
      <c r="PTK4630" s="298"/>
      <c r="PTL4630" s="298"/>
      <c r="PTM4630" s="298"/>
      <c r="PTN4630" s="298"/>
      <c r="PTO4630" s="298"/>
      <c r="PTP4630" s="298"/>
      <c r="PTQ4630" s="298"/>
      <c r="PTR4630" s="298"/>
      <c r="PTS4630" s="298"/>
      <c r="PTT4630" s="298"/>
      <c r="PTU4630" s="298"/>
      <c r="PTV4630" s="298"/>
      <c r="PTW4630" s="298"/>
      <c r="PTX4630" s="298"/>
      <c r="PTY4630" s="298"/>
      <c r="PTZ4630" s="298"/>
      <c r="PUA4630" s="298"/>
      <c r="PUB4630" s="298"/>
      <c r="PUC4630" s="298"/>
      <c r="PUD4630" s="298"/>
      <c r="PUE4630" s="298"/>
      <c r="PUF4630" s="298"/>
      <c r="PUG4630" s="298"/>
      <c r="PUH4630" s="298"/>
      <c r="PUI4630" s="298"/>
      <c r="PUJ4630" s="298"/>
      <c r="PUK4630" s="298"/>
      <c r="PUL4630" s="298"/>
      <c r="PUM4630" s="298"/>
      <c r="PUN4630" s="298"/>
      <c r="PUO4630" s="298"/>
      <c r="PUP4630" s="298"/>
      <c r="PUQ4630" s="298"/>
      <c r="PUR4630" s="298"/>
      <c r="PUS4630" s="298"/>
      <c r="PUT4630" s="298"/>
      <c r="PUU4630" s="298"/>
      <c r="PUV4630" s="298"/>
      <c r="PUW4630" s="298"/>
      <c r="PUX4630" s="298"/>
      <c r="PUY4630" s="298"/>
      <c r="PUZ4630" s="298"/>
      <c r="PVA4630" s="298"/>
      <c r="PVB4630" s="298"/>
      <c r="PVC4630" s="298"/>
      <c r="PVD4630" s="298"/>
      <c r="PVE4630" s="298"/>
      <c r="PVF4630" s="298"/>
      <c r="PVG4630" s="298"/>
      <c r="PVH4630" s="298"/>
      <c r="PVI4630" s="298"/>
      <c r="PVJ4630" s="298"/>
      <c r="PVK4630" s="298"/>
      <c r="PVL4630" s="298"/>
      <c r="PVM4630" s="298"/>
      <c r="PVN4630" s="298"/>
      <c r="PVO4630" s="298"/>
      <c r="PVP4630" s="298"/>
      <c r="PVQ4630" s="298"/>
      <c r="PVR4630" s="298"/>
      <c r="PVS4630" s="298"/>
      <c r="PVT4630" s="298"/>
      <c r="PVU4630" s="298"/>
      <c r="PVV4630" s="298"/>
      <c r="PVW4630" s="298"/>
      <c r="PVX4630" s="298"/>
      <c r="PVY4630" s="298"/>
      <c r="PVZ4630" s="298"/>
      <c r="PWA4630" s="298"/>
      <c r="PWB4630" s="298"/>
      <c r="PWC4630" s="298"/>
      <c r="PWD4630" s="298"/>
      <c r="PWE4630" s="298"/>
      <c r="PWF4630" s="298"/>
      <c r="PWG4630" s="298"/>
      <c r="PWH4630" s="298"/>
      <c r="PWI4630" s="298"/>
      <c r="PWJ4630" s="298"/>
      <c r="PWK4630" s="298"/>
      <c r="PWL4630" s="298"/>
      <c r="PWM4630" s="298"/>
      <c r="PWN4630" s="298"/>
      <c r="PWO4630" s="298"/>
      <c r="PWP4630" s="298"/>
      <c r="PWQ4630" s="298"/>
      <c r="PWR4630" s="298"/>
      <c r="PWS4630" s="298"/>
      <c r="PWT4630" s="298"/>
      <c r="PWU4630" s="298"/>
      <c r="PWV4630" s="298"/>
      <c r="PWW4630" s="298"/>
      <c r="PWX4630" s="298"/>
      <c r="PWY4630" s="298"/>
      <c r="PWZ4630" s="298"/>
      <c r="PXA4630" s="298"/>
      <c r="PXB4630" s="298"/>
      <c r="PXC4630" s="298"/>
      <c r="PXD4630" s="298"/>
      <c r="PXE4630" s="298"/>
      <c r="PXF4630" s="298"/>
      <c r="PXG4630" s="298"/>
      <c r="PXH4630" s="298"/>
      <c r="PXI4630" s="298"/>
      <c r="PXJ4630" s="298"/>
      <c r="PXK4630" s="298"/>
      <c r="PXL4630" s="298"/>
      <c r="PXM4630" s="298"/>
      <c r="PXN4630" s="298"/>
      <c r="PXO4630" s="298"/>
      <c r="PXP4630" s="298"/>
      <c r="PXQ4630" s="298"/>
      <c r="PXR4630" s="298"/>
      <c r="PXS4630" s="298"/>
      <c r="PXT4630" s="298"/>
      <c r="PXU4630" s="298"/>
      <c r="PXV4630" s="298"/>
      <c r="PXW4630" s="298"/>
      <c r="PXX4630" s="298"/>
      <c r="PXY4630" s="298"/>
      <c r="PXZ4630" s="298"/>
      <c r="PYA4630" s="298"/>
      <c r="PYB4630" s="298"/>
      <c r="PYC4630" s="298"/>
      <c r="PYD4630" s="298"/>
      <c r="PYE4630" s="298"/>
      <c r="PYF4630" s="298"/>
      <c r="PYG4630" s="298"/>
      <c r="PYH4630" s="298"/>
      <c r="PYI4630" s="298"/>
      <c r="PYJ4630" s="298"/>
      <c r="PYK4630" s="298"/>
      <c r="PYL4630" s="298"/>
      <c r="PYM4630" s="298"/>
      <c r="PYN4630" s="298"/>
      <c r="PYO4630" s="298"/>
      <c r="PYP4630" s="298"/>
      <c r="PYQ4630" s="298"/>
      <c r="PYR4630" s="298"/>
      <c r="PYS4630" s="298"/>
      <c r="PYT4630" s="298"/>
      <c r="PYU4630" s="298"/>
      <c r="PYV4630" s="298"/>
      <c r="PYW4630" s="298"/>
      <c r="PYX4630" s="298"/>
      <c r="PYY4630" s="298"/>
      <c r="PYZ4630" s="298"/>
      <c r="PZA4630" s="298"/>
      <c r="PZB4630" s="298"/>
      <c r="PZC4630" s="298"/>
      <c r="PZD4630" s="298"/>
      <c r="PZE4630" s="298"/>
      <c r="PZF4630" s="298"/>
      <c r="PZG4630" s="298"/>
      <c r="PZH4630" s="298"/>
      <c r="PZI4630" s="298"/>
      <c r="PZJ4630" s="298"/>
      <c r="PZK4630" s="298"/>
      <c r="PZL4630" s="298"/>
      <c r="PZM4630" s="298"/>
      <c r="PZN4630" s="298"/>
      <c r="PZO4630" s="298"/>
      <c r="PZP4630" s="298"/>
      <c r="PZQ4630" s="298"/>
      <c r="PZR4630" s="298"/>
      <c r="PZS4630" s="298"/>
      <c r="PZT4630" s="298"/>
      <c r="PZU4630" s="298"/>
      <c r="PZV4630" s="298"/>
      <c r="PZW4630" s="298"/>
      <c r="PZX4630" s="298"/>
      <c r="PZY4630" s="298"/>
      <c r="PZZ4630" s="298"/>
      <c r="QAA4630" s="298"/>
      <c r="QAB4630" s="298"/>
      <c r="QAC4630" s="298"/>
      <c r="QAD4630" s="298"/>
      <c r="QAE4630" s="298"/>
      <c r="QAF4630" s="298"/>
      <c r="QAG4630" s="298"/>
      <c r="QAH4630" s="298"/>
      <c r="QAI4630" s="298"/>
      <c r="QAJ4630" s="298"/>
      <c r="QAK4630" s="298"/>
      <c r="QAL4630" s="298"/>
      <c r="QAM4630" s="298"/>
      <c r="QAN4630" s="298"/>
      <c r="QAO4630" s="298"/>
      <c r="QAP4630" s="298"/>
      <c r="QAQ4630" s="298"/>
      <c r="QAR4630" s="298"/>
      <c r="QAS4630" s="298"/>
      <c r="QAT4630" s="298"/>
      <c r="QAU4630" s="298"/>
      <c r="QAV4630" s="298"/>
      <c r="QAW4630" s="298"/>
      <c r="QAX4630" s="298"/>
      <c r="QAY4630" s="298"/>
      <c r="QAZ4630" s="298"/>
      <c r="QBA4630" s="298"/>
      <c r="QBB4630" s="298"/>
      <c r="QBC4630" s="298"/>
      <c r="QBD4630" s="298"/>
      <c r="QBE4630" s="298"/>
      <c r="QBF4630" s="298"/>
      <c r="QBG4630" s="298"/>
      <c r="QBH4630" s="298"/>
      <c r="QBI4630" s="298"/>
      <c r="QBJ4630" s="298"/>
      <c r="QBK4630" s="298"/>
      <c r="QBL4630" s="298"/>
      <c r="QBM4630" s="298"/>
      <c r="QBN4630" s="298"/>
      <c r="QBO4630" s="298"/>
      <c r="QBP4630" s="298"/>
      <c r="QBQ4630" s="298"/>
      <c r="QBR4630" s="298"/>
      <c r="QBS4630" s="298"/>
      <c r="QBT4630" s="298"/>
      <c r="QBU4630" s="298"/>
      <c r="QBV4630" s="298"/>
      <c r="QBW4630" s="298"/>
      <c r="QBX4630" s="298"/>
      <c r="QBY4630" s="298"/>
      <c r="QBZ4630" s="298"/>
      <c r="QCA4630" s="298"/>
      <c r="QCB4630" s="298"/>
      <c r="QCC4630" s="298"/>
      <c r="QCD4630" s="298"/>
      <c r="QCE4630" s="298"/>
      <c r="QCF4630" s="298"/>
      <c r="QCG4630" s="298"/>
      <c r="QCH4630" s="298"/>
      <c r="QCI4630" s="298"/>
      <c r="QCJ4630" s="298"/>
      <c r="QCK4630" s="298"/>
      <c r="QCL4630" s="298"/>
      <c r="QCM4630" s="298"/>
      <c r="QCN4630" s="298"/>
      <c r="QCO4630" s="298"/>
      <c r="QCP4630" s="298"/>
      <c r="QCQ4630" s="298"/>
      <c r="QCR4630" s="298"/>
      <c r="QCS4630" s="298"/>
      <c r="QCT4630" s="298"/>
      <c r="QCU4630" s="298"/>
      <c r="QCV4630" s="298"/>
      <c r="QCW4630" s="298"/>
      <c r="QCX4630" s="298"/>
      <c r="QCY4630" s="298"/>
      <c r="QCZ4630" s="298"/>
      <c r="QDA4630" s="298"/>
      <c r="QDB4630" s="298"/>
      <c r="QDC4630" s="298"/>
      <c r="QDD4630" s="298"/>
      <c r="QDE4630" s="298"/>
      <c r="QDF4630" s="298"/>
      <c r="QDG4630" s="298"/>
      <c r="QDH4630" s="298"/>
      <c r="QDI4630" s="298"/>
      <c r="QDJ4630" s="298"/>
      <c r="QDK4630" s="298"/>
      <c r="QDL4630" s="298"/>
      <c r="QDM4630" s="298"/>
      <c r="QDN4630" s="298"/>
      <c r="QDO4630" s="298"/>
      <c r="QDP4630" s="298"/>
      <c r="QDQ4630" s="298"/>
      <c r="QDR4630" s="298"/>
      <c r="QDS4630" s="298"/>
      <c r="QDT4630" s="298"/>
      <c r="QDU4630" s="298"/>
      <c r="QDV4630" s="298"/>
      <c r="QDW4630" s="298"/>
      <c r="QDX4630" s="298"/>
      <c r="QDY4630" s="298"/>
      <c r="QDZ4630" s="298"/>
      <c r="QEA4630" s="298"/>
      <c r="QEB4630" s="298"/>
      <c r="QEC4630" s="298"/>
      <c r="QED4630" s="298"/>
      <c r="QEE4630" s="298"/>
      <c r="QEF4630" s="298"/>
      <c r="QEG4630" s="298"/>
      <c r="QEH4630" s="298"/>
      <c r="QEI4630" s="298"/>
      <c r="QEJ4630" s="298"/>
      <c r="QEK4630" s="298"/>
      <c r="QEL4630" s="298"/>
      <c r="QEM4630" s="298"/>
      <c r="QEN4630" s="298"/>
      <c r="QEO4630" s="298"/>
      <c r="QEP4630" s="298"/>
      <c r="QEQ4630" s="298"/>
      <c r="QER4630" s="298"/>
      <c r="QES4630" s="298"/>
      <c r="QET4630" s="298"/>
      <c r="QEU4630" s="298"/>
      <c r="QEV4630" s="298"/>
      <c r="QEW4630" s="298"/>
      <c r="QEX4630" s="298"/>
      <c r="QEY4630" s="298"/>
      <c r="QEZ4630" s="298"/>
      <c r="QFA4630" s="298"/>
      <c r="QFB4630" s="298"/>
      <c r="QFC4630" s="298"/>
      <c r="QFD4630" s="298"/>
      <c r="QFE4630" s="298"/>
      <c r="QFF4630" s="298"/>
      <c r="QFG4630" s="298"/>
      <c r="QFH4630" s="298"/>
      <c r="QFI4630" s="298"/>
      <c r="QFJ4630" s="298"/>
      <c r="QFK4630" s="298"/>
      <c r="QFL4630" s="298"/>
      <c r="QFM4630" s="298"/>
      <c r="QFN4630" s="298"/>
      <c r="QFO4630" s="298"/>
      <c r="QFP4630" s="298"/>
      <c r="QFQ4630" s="298"/>
      <c r="QFR4630" s="298"/>
      <c r="QFS4630" s="298"/>
      <c r="QFT4630" s="298"/>
      <c r="QFU4630" s="298"/>
      <c r="QFV4630" s="298"/>
      <c r="QFW4630" s="298"/>
      <c r="QFX4630" s="298"/>
      <c r="QFY4630" s="298"/>
      <c r="QFZ4630" s="298"/>
      <c r="QGA4630" s="298"/>
      <c r="QGB4630" s="298"/>
      <c r="QGC4630" s="298"/>
      <c r="QGD4630" s="298"/>
      <c r="QGE4630" s="298"/>
      <c r="QGF4630" s="298"/>
      <c r="QGG4630" s="298"/>
      <c r="QGH4630" s="298"/>
      <c r="QGI4630" s="298"/>
      <c r="QGJ4630" s="298"/>
      <c r="QGK4630" s="298"/>
      <c r="QGL4630" s="298"/>
      <c r="QGM4630" s="298"/>
      <c r="QGN4630" s="298"/>
      <c r="QGO4630" s="298"/>
      <c r="QGP4630" s="298"/>
      <c r="QGQ4630" s="298"/>
      <c r="QGR4630" s="298"/>
      <c r="QGS4630" s="298"/>
      <c r="QGT4630" s="298"/>
      <c r="QGU4630" s="298"/>
      <c r="QGV4630" s="298"/>
      <c r="QGW4630" s="298"/>
      <c r="QGX4630" s="298"/>
      <c r="QGY4630" s="298"/>
      <c r="QGZ4630" s="298"/>
      <c r="QHA4630" s="298"/>
      <c r="QHB4630" s="298"/>
      <c r="QHC4630" s="298"/>
      <c r="QHD4630" s="298"/>
      <c r="QHE4630" s="298"/>
      <c r="QHF4630" s="298"/>
      <c r="QHG4630" s="298"/>
      <c r="QHH4630" s="298"/>
      <c r="QHI4630" s="298"/>
      <c r="QHJ4630" s="298"/>
      <c r="QHK4630" s="298"/>
      <c r="QHL4630" s="298"/>
      <c r="QHM4630" s="298"/>
      <c r="QHN4630" s="298"/>
      <c r="QHO4630" s="298"/>
      <c r="QHP4630" s="298"/>
      <c r="QHQ4630" s="298"/>
      <c r="QHR4630" s="298"/>
      <c r="QHS4630" s="298"/>
      <c r="QHT4630" s="298"/>
      <c r="QHU4630" s="298"/>
      <c r="QHV4630" s="298"/>
      <c r="QHW4630" s="298"/>
      <c r="QHX4630" s="298"/>
      <c r="QHY4630" s="298"/>
      <c r="QHZ4630" s="298"/>
      <c r="QIA4630" s="298"/>
      <c r="QIB4630" s="298"/>
      <c r="QIC4630" s="298"/>
      <c r="QID4630" s="298"/>
      <c r="QIE4630" s="298"/>
      <c r="QIF4630" s="298"/>
      <c r="QIG4630" s="298"/>
      <c r="QIH4630" s="298"/>
      <c r="QII4630" s="298"/>
      <c r="QIJ4630" s="298"/>
      <c r="QIK4630" s="298"/>
      <c r="QIL4630" s="298"/>
      <c r="QIM4630" s="298"/>
      <c r="QIN4630" s="298"/>
      <c r="QIO4630" s="298"/>
      <c r="QIP4630" s="298"/>
      <c r="QIQ4630" s="298"/>
      <c r="QIR4630" s="298"/>
      <c r="QIS4630" s="298"/>
      <c r="QIT4630" s="298"/>
      <c r="QIU4630" s="298"/>
      <c r="QIV4630" s="298"/>
      <c r="QIW4630" s="298"/>
      <c r="QIX4630" s="298"/>
      <c r="QIY4630" s="298"/>
      <c r="QIZ4630" s="298"/>
      <c r="QJA4630" s="298"/>
      <c r="QJB4630" s="298"/>
      <c r="QJC4630" s="298"/>
      <c r="QJD4630" s="298"/>
      <c r="QJE4630" s="298"/>
      <c r="QJF4630" s="298"/>
      <c r="QJG4630" s="298"/>
      <c r="QJH4630" s="298"/>
      <c r="QJI4630" s="298"/>
      <c r="QJJ4630" s="298"/>
      <c r="QJK4630" s="298"/>
      <c r="QJL4630" s="298"/>
      <c r="QJM4630" s="298"/>
      <c r="QJN4630" s="298"/>
      <c r="QJO4630" s="298"/>
      <c r="QJP4630" s="298"/>
      <c r="QJQ4630" s="298"/>
      <c r="QJR4630" s="298"/>
      <c r="QJS4630" s="298"/>
      <c r="QJT4630" s="298"/>
      <c r="QJU4630" s="298"/>
      <c r="QJV4630" s="298"/>
      <c r="QJW4630" s="298"/>
      <c r="QJX4630" s="298"/>
      <c r="QJY4630" s="298"/>
      <c r="QJZ4630" s="298"/>
      <c r="QKA4630" s="298"/>
      <c r="QKB4630" s="298"/>
      <c r="QKC4630" s="298"/>
      <c r="QKD4630" s="298"/>
      <c r="QKE4630" s="298"/>
      <c r="QKF4630" s="298"/>
      <c r="QKG4630" s="298"/>
      <c r="QKH4630" s="298"/>
      <c r="QKI4630" s="298"/>
      <c r="QKJ4630" s="298"/>
      <c r="QKK4630" s="298"/>
      <c r="QKL4630" s="298"/>
      <c r="QKM4630" s="298"/>
      <c r="QKN4630" s="298"/>
      <c r="QKO4630" s="298"/>
      <c r="QKP4630" s="298"/>
      <c r="QKQ4630" s="298"/>
      <c r="QKR4630" s="298"/>
      <c r="QKS4630" s="298"/>
      <c r="QKT4630" s="298"/>
      <c r="QKU4630" s="298"/>
      <c r="QKV4630" s="298"/>
      <c r="QKW4630" s="298"/>
      <c r="QKX4630" s="298"/>
      <c r="QKY4630" s="298"/>
      <c r="QKZ4630" s="298"/>
      <c r="QLA4630" s="298"/>
      <c r="QLB4630" s="298"/>
      <c r="QLC4630" s="298"/>
      <c r="QLD4630" s="298"/>
      <c r="QLE4630" s="298"/>
      <c r="QLF4630" s="298"/>
      <c r="QLG4630" s="298"/>
      <c r="QLH4630" s="298"/>
      <c r="QLI4630" s="298"/>
      <c r="QLJ4630" s="298"/>
      <c r="QLK4630" s="298"/>
      <c r="QLL4630" s="298"/>
      <c r="QLM4630" s="298"/>
      <c r="QLN4630" s="298"/>
      <c r="QLO4630" s="298"/>
      <c r="QLP4630" s="298"/>
      <c r="QLQ4630" s="298"/>
      <c r="QLR4630" s="298"/>
      <c r="QLS4630" s="298"/>
      <c r="QLT4630" s="298"/>
      <c r="QLU4630" s="298"/>
      <c r="QLV4630" s="298"/>
      <c r="QLW4630" s="298"/>
      <c r="QLX4630" s="298"/>
      <c r="QLY4630" s="298"/>
      <c r="QLZ4630" s="298"/>
      <c r="QMA4630" s="298"/>
      <c r="QMB4630" s="298"/>
      <c r="QMC4630" s="298"/>
      <c r="QMD4630" s="298"/>
      <c r="QME4630" s="298"/>
      <c r="QMF4630" s="298"/>
      <c r="QMG4630" s="298"/>
      <c r="QMH4630" s="298"/>
      <c r="QMI4630" s="298"/>
      <c r="QMJ4630" s="298"/>
      <c r="QMK4630" s="298"/>
      <c r="QML4630" s="298"/>
      <c r="QMM4630" s="298"/>
      <c r="QMN4630" s="298"/>
      <c r="QMO4630" s="298"/>
      <c r="QMP4630" s="298"/>
      <c r="QMQ4630" s="298"/>
      <c r="QMR4630" s="298"/>
      <c r="QMS4630" s="298"/>
      <c r="QMT4630" s="298"/>
      <c r="QMU4630" s="298"/>
      <c r="QMV4630" s="298"/>
      <c r="QMW4630" s="298"/>
      <c r="QMX4630" s="298"/>
      <c r="QMY4630" s="298"/>
      <c r="QMZ4630" s="298"/>
      <c r="QNA4630" s="298"/>
      <c r="QNB4630" s="298"/>
      <c r="QNC4630" s="298"/>
      <c r="QND4630" s="298"/>
      <c r="QNE4630" s="298"/>
      <c r="QNF4630" s="298"/>
      <c r="QNG4630" s="298"/>
      <c r="QNH4630" s="298"/>
      <c r="QNI4630" s="298"/>
      <c r="QNJ4630" s="298"/>
      <c r="QNK4630" s="298"/>
      <c r="QNL4630" s="298"/>
      <c r="QNM4630" s="298"/>
      <c r="QNN4630" s="298"/>
      <c r="QNO4630" s="298"/>
      <c r="QNP4630" s="298"/>
      <c r="QNQ4630" s="298"/>
      <c r="QNR4630" s="298"/>
      <c r="QNS4630" s="298"/>
      <c r="QNT4630" s="298"/>
      <c r="QNU4630" s="298"/>
      <c r="QNV4630" s="298"/>
      <c r="QNW4630" s="298"/>
      <c r="QNX4630" s="298"/>
      <c r="QNY4630" s="298"/>
      <c r="QNZ4630" s="298"/>
      <c r="QOA4630" s="298"/>
      <c r="QOB4630" s="298"/>
      <c r="QOC4630" s="298"/>
      <c r="QOD4630" s="298"/>
      <c r="QOE4630" s="298"/>
      <c r="QOF4630" s="298"/>
      <c r="QOG4630" s="298"/>
      <c r="QOH4630" s="298"/>
      <c r="QOI4630" s="298"/>
      <c r="QOJ4630" s="298"/>
      <c r="QOK4630" s="298"/>
      <c r="QOL4630" s="298"/>
      <c r="QOM4630" s="298"/>
      <c r="QON4630" s="298"/>
      <c r="QOO4630" s="298"/>
      <c r="QOP4630" s="298"/>
      <c r="QOQ4630" s="298"/>
      <c r="QOR4630" s="298"/>
      <c r="QOS4630" s="298"/>
      <c r="QOT4630" s="298"/>
      <c r="QOU4630" s="298"/>
      <c r="QOV4630" s="298"/>
      <c r="QOW4630" s="298"/>
      <c r="QOX4630" s="298"/>
      <c r="QOY4630" s="298"/>
      <c r="QOZ4630" s="298"/>
      <c r="QPA4630" s="298"/>
      <c r="QPB4630" s="298"/>
      <c r="QPC4630" s="298"/>
      <c r="QPD4630" s="298"/>
      <c r="QPE4630" s="298"/>
      <c r="QPF4630" s="298"/>
      <c r="QPG4630" s="298"/>
      <c r="QPH4630" s="298"/>
      <c r="QPI4630" s="298"/>
      <c r="QPJ4630" s="298"/>
      <c r="QPK4630" s="298"/>
      <c r="QPL4630" s="298"/>
      <c r="QPM4630" s="298"/>
      <c r="QPN4630" s="298"/>
      <c r="QPO4630" s="298"/>
      <c r="QPP4630" s="298"/>
      <c r="QPQ4630" s="298"/>
      <c r="QPR4630" s="298"/>
      <c r="QPS4630" s="298"/>
      <c r="QPT4630" s="298"/>
      <c r="QPU4630" s="298"/>
      <c r="QPV4630" s="298"/>
      <c r="QPW4630" s="298"/>
      <c r="QPX4630" s="298"/>
      <c r="QPY4630" s="298"/>
      <c r="QPZ4630" s="298"/>
      <c r="QQA4630" s="298"/>
      <c r="QQB4630" s="298"/>
      <c r="QQC4630" s="298"/>
      <c r="QQD4630" s="298"/>
      <c r="QQE4630" s="298"/>
      <c r="QQF4630" s="298"/>
      <c r="QQG4630" s="298"/>
      <c r="QQH4630" s="298"/>
      <c r="QQI4630" s="298"/>
      <c r="QQJ4630" s="298"/>
      <c r="QQK4630" s="298"/>
      <c r="QQL4630" s="298"/>
      <c r="QQM4630" s="298"/>
      <c r="QQN4630" s="298"/>
      <c r="QQO4630" s="298"/>
      <c r="QQP4630" s="298"/>
      <c r="QQQ4630" s="298"/>
      <c r="QQR4630" s="298"/>
      <c r="QQS4630" s="298"/>
      <c r="QQT4630" s="298"/>
      <c r="QQU4630" s="298"/>
      <c r="QQV4630" s="298"/>
      <c r="QQW4630" s="298"/>
      <c r="QQX4630" s="298"/>
      <c r="QQY4630" s="298"/>
      <c r="QQZ4630" s="298"/>
      <c r="QRA4630" s="298"/>
      <c r="QRB4630" s="298"/>
      <c r="QRC4630" s="298"/>
      <c r="QRD4630" s="298"/>
      <c r="QRE4630" s="298"/>
      <c r="QRF4630" s="298"/>
      <c r="QRG4630" s="298"/>
      <c r="QRH4630" s="298"/>
      <c r="QRI4630" s="298"/>
      <c r="QRJ4630" s="298"/>
      <c r="QRK4630" s="298"/>
      <c r="QRL4630" s="298"/>
      <c r="QRM4630" s="298"/>
      <c r="QRN4630" s="298"/>
      <c r="QRO4630" s="298"/>
      <c r="QRP4630" s="298"/>
      <c r="QRQ4630" s="298"/>
      <c r="QRR4630" s="298"/>
      <c r="QRS4630" s="298"/>
      <c r="QRT4630" s="298"/>
      <c r="QRU4630" s="298"/>
      <c r="QRV4630" s="298"/>
      <c r="QRW4630" s="298"/>
      <c r="QRX4630" s="298"/>
      <c r="QRY4630" s="298"/>
      <c r="QRZ4630" s="298"/>
      <c r="QSA4630" s="298"/>
      <c r="QSB4630" s="298"/>
      <c r="QSC4630" s="298"/>
      <c r="QSD4630" s="298"/>
      <c r="QSE4630" s="298"/>
      <c r="QSF4630" s="298"/>
      <c r="QSG4630" s="298"/>
      <c r="QSH4630" s="298"/>
      <c r="QSI4630" s="298"/>
      <c r="QSJ4630" s="298"/>
      <c r="QSK4630" s="298"/>
      <c r="QSL4630" s="298"/>
      <c r="QSM4630" s="298"/>
      <c r="QSN4630" s="298"/>
      <c r="QSO4630" s="298"/>
      <c r="QSP4630" s="298"/>
      <c r="QSQ4630" s="298"/>
      <c r="QSR4630" s="298"/>
      <c r="QSS4630" s="298"/>
      <c r="QST4630" s="298"/>
      <c r="QSU4630" s="298"/>
      <c r="QSV4630" s="298"/>
      <c r="QSW4630" s="298"/>
      <c r="QSX4630" s="298"/>
      <c r="QSY4630" s="298"/>
      <c r="QSZ4630" s="298"/>
      <c r="QTA4630" s="298"/>
      <c r="QTB4630" s="298"/>
      <c r="QTC4630" s="298"/>
      <c r="QTD4630" s="298"/>
      <c r="QTE4630" s="298"/>
      <c r="QTF4630" s="298"/>
      <c r="QTG4630" s="298"/>
      <c r="QTH4630" s="298"/>
      <c r="QTI4630" s="298"/>
      <c r="QTJ4630" s="298"/>
      <c r="QTK4630" s="298"/>
      <c r="QTL4630" s="298"/>
      <c r="QTM4630" s="298"/>
      <c r="QTN4630" s="298"/>
      <c r="QTO4630" s="298"/>
      <c r="QTP4630" s="298"/>
      <c r="QTQ4630" s="298"/>
      <c r="QTR4630" s="298"/>
      <c r="QTS4630" s="298"/>
      <c r="QTT4630" s="298"/>
      <c r="QTU4630" s="298"/>
      <c r="QTV4630" s="298"/>
      <c r="QTW4630" s="298"/>
      <c r="QTX4630" s="298"/>
      <c r="QTY4630" s="298"/>
      <c r="QTZ4630" s="298"/>
      <c r="QUA4630" s="298"/>
      <c r="QUB4630" s="298"/>
      <c r="QUC4630" s="298"/>
      <c r="QUD4630" s="298"/>
      <c r="QUE4630" s="298"/>
      <c r="QUF4630" s="298"/>
      <c r="QUG4630" s="298"/>
      <c r="QUH4630" s="298"/>
      <c r="QUI4630" s="298"/>
      <c r="QUJ4630" s="298"/>
      <c r="QUK4630" s="298"/>
      <c r="QUL4630" s="298"/>
      <c r="QUM4630" s="298"/>
      <c r="QUN4630" s="298"/>
      <c r="QUO4630" s="298"/>
      <c r="QUP4630" s="298"/>
      <c r="QUQ4630" s="298"/>
      <c r="QUR4630" s="298"/>
      <c r="QUS4630" s="298"/>
      <c r="QUT4630" s="298"/>
      <c r="QUU4630" s="298"/>
      <c r="QUV4630" s="298"/>
      <c r="QUW4630" s="298"/>
      <c r="QUX4630" s="298"/>
      <c r="QUY4630" s="298"/>
      <c r="QUZ4630" s="298"/>
      <c r="QVA4630" s="298"/>
      <c r="QVB4630" s="298"/>
      <c r="QVC4630" s="298"/>
      <c r="QVD4630" s="298"/>
      <c r="QVE4630" s="298"/>
      <c r="QVF4630" s="298"/>
      <c r="QVG4630" s="298"/>
      <c r="QVH4630" s="298"/>
      <c r="QVI4630" s="298"/>
      <c r="QVJ4630" s="298"/>
      <c r="QVK4630" s="298"/>
      <c r="QVL4630" s="298"/>
      <c r="QVM4630" s="298"/>
      <c r="QVN4630" s="298"/>
      <c r="QVO4630" s="298"/>
      <c r="QVP4630" s="298"/>
      <c r="QVQ4630" s="298"/>
      <c r="QVR4630" s="298"/>
      <c r="QVS4630" s="298"/>
      <c r="QVT4630" s="298"/>
      <c r="QVU4630" s="298"/>
      <c r="QVV4630" s="298"/>
      <c r="QVW4630" s="298"/>
      <c r="QVX4630" s="298"/>
      <c r="QVY4630" s="298"/>
      <c r="QVZ4630" s="298"/>
      <c r="QWA4630" s="298"/>
      <c r="QWB4630" s="298"/>
      <c r="QWC4630" s="298"/>
      <c r="QWD4630" s="298"/>
      <c r="QWE4630" s="298"/>
      <c r="QWF4630" s="298"/>
      <c r="QWG4630" s="298"/>
      <c r="QWH4630" s="298"/>
      <c r="QWI4630" s="298"/>
      <c r="QWJ4630" s="298"/>
      <c r="QWK4630" s="298"/>
      <c r="QWL4630" s="298"/>
      <c r="QWM4630" s="298"/>
      <c r="QWN4630" s="298"/>
      <c r="QWO4630" s="298"/>
      <c r="QWP4630" s="298"/>
      <c r="QWQ4630" s="298"/>
      <c r="QWR4630" s="298"/>
      <c r="QWS4630" s="298"/>
      <c r="QWT4630" s="298"/>
      <c r="QWU4630" s="298"/>
      <c r="QWV4630" s="298"/>
      <c r="QWW4630" s="298"/>
      <c r="QWX4630" s="298"/>
      <c r="QWY4630" s="298"/>
      <c r="QWZ4630" s="298"/>
      <c r="QXA4630" s="298"/>
      <c r="QXB4630" s="298"/>
      <c r="QXC4630" s="298"/>
      <c r="QXD4630" s="298"/>
      <c r="QXE4630" s="298"/>
      <c r="QXF4630" s="298"/>
      <c r="QXG4630" s="298"/>
      <c r="QXH4630" s="298"/>
      <c r="QXI4630" s="298"/>
      <c r="QXJ4630" s="298"/>
      <c r="QXK4630" s="298"/>
      <c r="QXL4630" s="298"/>
      <c r="QXM4630" s="298"/>
      <c r="QXN4630" s="298"/>
      <c r="QXO4630" s="298"/>
      <c r="QXP4630" s="298"/>
      <c r="QXQ4630" s="298"/>
      <c r="QXR4630" s="298"/>
      <c r="QXS4630" s="298"/>
      <c r="QXT4630" s="298"/>
      <c r="QXU4630" s="298"/>
      <c r="QXV4630" s="298"/>
      <c r="QXW4630" s="298"/>
      <c r="QXX4630" s="298"/>
      <c r="QXY4630" s="298"/>
      <c r="QXZ4630" s="298"/>
      <c r="QYA4630" s="298"/>
      <c r="QYB4630" s="298"/>
      <c r="QYC4630" s="298"/>
      <c r="QYD4630" s="298"/>
      <c r="QYE4630" s="298"/>
      <c r="QYF4630" s="298"/>
      <c r="QYG4630" s="298"/>
      <c r="QYH4630" s="298"/>
      <c r="QYI4630" s="298"/>
      <c r="QYJ4630" s="298"/>
      <c r="QYK4630" s="298"/>
      <c r="QYL4630" s="298"/>
      <c r="QYM4630" s="298"/>
      <c r="QYN4630" s="298"/>
      <c r="QYO4630" s="298"/>
      <c r="QYP4630" s="298"/>
      <c r="QYQ4630" s="298"/>
      <c r="QYR4630" s="298"/>
      <c r="QYS4630" s="298"/>
      <c r="QYT4630" s="298"/>
      <c r="QYU4630" s="298"/>
      <c r="QYV4630" s="298"/>
      <c r="QYW4630" s="298"/>
      <c r="QYX4630" s="298"/>
      <c r="QYY4630" s="298"/>
      <c r="QYZ4630" s="298"/>
      <c r="QZA4630" s="298"/>
      <c r="QZB4630" s="298"/>
      <c r="QZC4630" s="298"/>
      <c r="QZD4630" s="298"/>
      <c r="QZE4630" s="298"/>
      <c r="QZF4630" s="298"/>
      <c r="QZG4630" s="298"/>
      <c r="QZH4630" s="298"/>
      <c r="QZI4630" s="298"/>
      <c r="QZJ4630" s="298"/>
      <c r="QZK4630" s="298"/>
      <c r="QZL4630" s="298"/>
      <c r="QZM4630" s="298"/>
      <c r="QZN4630" s="298"/>
      <c r="QZO4630" s="298"/>
      <c r="QZP4630" s="298"/>
      <c r="QZQ4630" s="298"/>
      <c r="QZR4630" s="298"/>
      <c r="QZS4630" s="298"/>
      <c r="QZT4630" s="298"/>
      <c r="QZU4630" s="298"/>
      <c r="QZV4630" s="298"/>
      <c r="QZW4630" s="298"/>
      <c r="QZX4630" s="298"/>
      <c r="QZY4630" s="298"/>
      <c r="QZZ4630" s="298"/>
      <c r="RAA4630" s="298"/>
      <c r="RAB4630" s="298"/>
      <c r="RAC4630" s="298"/>
      <c r="RAD4630" s="298"/>
      <c r="RAE4630" s="298"/>
      <c r="RAF4630" s="298"/>
      <c r="RAG4630" s="298"/>
      <c r="RAH4630" s="298"/>
      <c r="RAI4630" s="298"/>
      <c r="RAJ4630" s="298"/>
      <c r="RAK4630" s="298"/>
      <c r="RAL4630" s="298"/>
      <c r="RAM4630" s="298"/>
      <c r="RAN4630" s="298"/>
      <c r="RAO4630" s="298"/>
      <c r="RAP4630" s="298"/>
      <c r="RAQ4630" s="298"/>
      <c r="RAR4630" s="298"/>
      <c r="RAS4630" s="298"/>
      <c r="RAT4630" s="298"/>
      <c r="RAU4630" s="298"/>
      <c r="RAV4630" s="298"/>
      <c r="RAW4630" s="298"/>
      <c r="RAX4630" s="298"/>
      <c r="RAY4630" s="298"/>
      <c r="RAZ4630" s="298"/>
      <c r="RBA4630" s="298"/>
      <c r="RBB4630" s="298"/>
      <c r="RBC4630" s="298"/>
      <c r="RBD4630" s="298"/>
      <c r="RBE4630" s="298"/>
      <c r="RBF4630" s="298"/>
      <c r="RBG4630" s="298"/>
      <c r="RBH4630" s="298"/>
      <c r="RBI4630" s="298"/>
      <c r="RBJ4630" s="298"/>
      <c r="RBK4630" s="298"/>
      <c r="RBL4630" s="298"/>
      <c r="RBM4630" s="298"/>
      <c r="RBN4630" s="298"/>
      <c r="RBO4630" s="298"/>
      <c r="RBP4630" s="298"/>
      <c r="RBQ4630" s="298"/>
      <c r="RBR4630" s="298"/>
      <c r="RBS4630" s="298"/>
      <c r="RBT4630" s="298"/>
      <c r="RBU4630" s="298"/>
      <c r="RBV4630" s="298"/>
      <c r="RBW4630" s="298"/>
      <c r="RBX4630" s="298"/>
      <c r="RBY4630" s="298"/>
      <c r="RBZ4630" s="298"/>
      <c r="RCA4630" s="298"/>
      <c r="RCB4630" s="298"/>
      <c r="RCC4630" s="298"/>
      <c r="RCD4630" s="298"/>
      <c r="RCE4630" s="298"/>
      <c r="RCF4630" s="298"/>
      <c r="RCG4630" s="298"/>
      <c r="RCH4630" s="298"/>
      <c r="RCI4630" s="298"/>
      <c r="RCJ4630" s="298"/>
      <c r="RCK4630" s="298"/>
      <c r="RCL4630" s="298"/>
      <c r="RCM4630" s="298"/>
      <c r="RCN4630" s="298"/>
      <c r="RCO4630" s="298"/>
      <c r="RCP4630" s="298"/>
      <c r="RCQ4630" s="298"/>
      <c r="RCR4630" s="298"/>
      <c r="RCS4630" s="298"/>
      <c r="RCT4630" s="298"/>
      <c r="RCU4630" s="298"/>
      <c r="RCV4630" s="298"/>
      <c r="RCW4630" s="298"/>
      <c r="RCX4630" s="298"/>
      <c r="RCY4630" s="298"/>
      <c r="RCZ4630" s="298"/>
      <c r="RDA4630" s="298"/>
      <c r="RDB4630" s="298"/>
      <c r="RDC4630" s="298"/>
      <c r="RDD4630" s="298"/>
      <c r="RDE4630" s="298"/>
      <c r="RDF4630" s="298"/>
      <c r="RDG4630" s="298"/>
      <c r="RDH4630" s="298"/>
      <c r="RDI4630" s="298"/>
      <c r="RDJ4630" s="298"/>
      <c r="RDK4630" s="298"/>
      <c r="RDL4630" s="298"/>
      <c r="RDM4630" s="298"/>
      <c r="RDN4630" s="298"/>
      <c r="RDO4630" s="298"/>
      <c r="RDP4630" s="298"/>
      <c r="RDQ4630" s="298"/>
      <c r="RDR4630" s="298"/>
      <c r="RDS4630" s="298"/>
      <c r="RDT4630" s="298"/>
      <c r="RDU4630" s="298"/>
      <c r="RDV4630" s="298"/>
      <c r="RDW4630" s="298"/>
      <c r="RDX4630" s="298"/>
      <c r="RDY4630" s="298"/>
      <c r="RDZ4630" s="298"/>
      <c r="REA4630" s="298"/>
      <c r="REB4630" s="298"/>
      <c r="REC4630" s="298"/>
      <c r="RED4630" s="298"/>
      <c r="REE4630" s="298"/>
      <c r="REF4630" s="298"/>
      <c r="REG4630" s="298"/>
      <c r="REH4630" s="298"/>
      <c r="REI4630" s="298"/>
      <c r="REJ4630" s="298"/>
      <c r="REK4630" s="298"/>
      <c r="REL4630" s="298"/>
      <c r="REM4630" s="298"/>
      <c r="REN4630" s="298"/>
      <c r="REO4630" s="298"/>
      <c r="REP4630" s="298"/>
      <c r="REQ4630" s="298"/>
      <c r="RER4630" s="298"/>
      <c r="RES4630" s="298"/>
      <c r="RET4630" s="298"/>
      <c r="REU4630" s="298"/>
      <c r="REV4630" s="298"/>
      <c r="REW4630" s="298"/>
      <c r="REX4630" s="298"/>
      <c r="REY4630" s="298"/>
      <c r="REZ4630" s="298"/>
      <c r="RFA4630" s="298"/>
      <c r="RFB4630" s="298"/>
      <c r="RFC4630" s="298"/>
      <c r="RFD4630" s="298"/>
      <c r="RFE4630" s="298"/>
      <c r="RFF4630" s="298"/>
      <c r="RFG4630" s="298"/>
      <c r="RFH4630" s="298"/>
      <c r="RFI4630" s="298"/>
      <c r="RFJ4630" s="298"/>
      <c r="RFK4630" s="298"/>
      <c r="RFL4630" s="298"/>
      <c r="RFM4630" s="298"/>
      <c r="RFN4630" s="298"/>
      <c r="RFO4630" s="298"/>
      <c r="RFP4630" s="298"/>
      <c r="RFQ4630" s="298"/>
      <c r="RFR4630" s="298"/>
      <c r="RFS4630" s="298"/>
      <c r="RFT4630" s="298"/>
      <c r="RFU4630" s="298"/>
      <c r="RFV4630" s="298"/>
      <c r="RFW4630" s="298"/>
      <c r="RFX4630" s="298"/>
      <c r="RFY4630" s="298"/>
      <c r="RFZ4630" s="298"/>
      <c r="RGA4630" s="298"/>
      <c r="RGB4630" s="298"/>
      <c r="RGC4630" s="298"/>
      <c r="RGD4630" s="298"/>
      <c r="RGE4630" s="298"/>
      <c r="RGF4630" s="298"/>
      <c r="RGG4630" s="298"/>
      <c r="RGH4630" s="298"/>
      <c r="RGI4630" s="298"/>
      <c r="RGJ4630" s="298"/>
      <c r="RGK4630" s="298"/>
      <c r="RGL4630" s="298"/>
      <c r="RGM4630" s="298"/>
      <c r="RGN4630" s="298"/>
      <c r="RGO4630" s="298"/>
      <c r="RGP4630" s="298"/>
      <c r="RGQ4630" s="298"/>
      <c r="RGR4630" s="298"/>
      <c r="RGS4630" s="298"/>
      <c r="RGT4630" s="298"/>
      <c r="RGU4630" s="298"/>
      <c r="RGV4630" s="298"/>
      <c r="RGW4630" s="298"/>
      <c r="RGX4630" s="298"/>
      <c r="RGY4630" s="298"/>
      <c r="RGZ4630" s="298"/>
      <c r="RHA4630" s="298"/>
      <c r="RHB4630" s="298"/>
      <c r="RHC4630" s="298"/>
      <c r="RHD4630" s="298"/>
      <c r="RHE4630" s="298"/>
      <c r="RHF4630" s="298"/>
      <c r="RHG4630" s="298"/>
      <c r="RHH4630" s="298"/>
      <c r="RHI4630" s="298"/>
      <c r="RHJ4630" s="298"/>
      <c r="RHK4630" s="298"/>
      <c r="RHL4630" s="298"/>
      <c r="RHM4630" s="298"/>
      <c r="RHN4630" s="298"/>
      <c r="RHO4630" s="298"/>
      <c r="RHP4630" s="298"/>
      <c r="RHQ4630" s="298"/>
      <c r="RHR4630" s="298"/>
      <c r="RHS4630" s="298"/>
      <c r="RHT4630" s="298"/>
      <c r="RHU4630" s="298"/>
      <c r="RHV4630" s="298"/>
      <c r="RHW4630" s="298"/>
      <c r="RHX4630" s="298"/>
      <c r="RHY4630" s="298"/>
      <c r="RHZ4630" s="298"/>
      <c r="RIA4630" s="298"/>
      <c r="RIB4630" s="298"/>
      <c r="RIC4630" s="298"/>
      <c r="RID4630" s="298"/>
      <c r="RIE4630" s="298"/>
      <c r="RIF4630" s="298"/>
      <c r="RIG4630" s="298"/>
      <c r="RIH4630" s="298"/>
      <c r="RII4630" s="298"/>
      <c r="RIJ4630" s="298"/>
      <c r="RIK4630" s="298"/>
      <c r="RIL4630" s="298"/>
      <c r="RIM4630" s="298"/>
      <c r="RIN4630" s="298"/>
      <c r="RIO4630" s="298"/>
      <c r="RIP4630" s="298"/>
      <c r="RIQ4630" s="298"/>
      <c r="RIR4630" s="298"/>
      <c r="RIS4630" s="298"/>
      <c r="RIT4630" s="298"/>
      <c r="RIU4630" s="298"/>
      <c r="RIV4630" s="298"/>
      <c r="RIW4630" s="298"/>
      <c r="RIX4630" s="298"/>
      <c r="RIY4630" s="298"/>
      <c r="RIZ4630" s="298"/>
      <c r="RJA4630" s="298"/>
      <c r="RJB4630" s="298"/>
      <c r="RJC4630" s="298"/>
      <c r="RJD4630" s="298"/>
      <c r="RJE4630" s="298"/>
      <c r="RJF4630" s="298"/>
      <c r="RJG4630" s="298"/>
      <c r="RJH4630" s="298"/>
      <c r="RJI4630" s="298"/>
      <c r="RJJ4630" s="298"/>
      <c r="RJK4630" s="298"/>
      <c r="RJL4630" s="298"/>
      <c r="RJM4630" s="298"/>
      <c r="RJN4630" s="298"/>
      <c r="RJO4630" s="298"/>
      <c r="RJP4630" s="298"/>
      <c r="RJQ4630" s="298"/>
      <c r="RJR4630" s="298"/>
      <c r="RJS4630" s="298"/>
      <c r="RJT4630" s="298"/>
      <c r="RJU4630" s="298"/>
      <c r="RJV4630" s="298"/>
      <c r="RJW4630" s="298"/>
      <c r="RJX4630" s="298"/>
      <c r="RJY4630" s="298"/>
      <c r="RJZ4630" s="298"/>
      <c r="RKA4630" s="298"/>
      <c r="RKB4630" s="298"/>
      <c r="RKC4630" s="298"/>
      <c r="RKD4630" s="298"/>
      <c r="RKE4630" s="298"/>
      <c r="RKF4630" s="298"/>
      <c r="RKG4630" s="298"/>
      <c r="RKH4630" s="298"/>
      <c r="RKI4630" s="298"/>
      <c r="RKJ4630" s="298"/>
      <c r="RKK4630" s="298"/>
      <c r="RKL4630" s="298"/>
      <c r="RKM4630" s="298"/>
      <c r="RKN4630" s="298"/>
      <c r="RKO4630" s="298"/>
      <c r="RKP4630" s="298"/>
      <c r="RKQ4630" s="298"/>
      <c r="RKR4630" s="298"/>
      <c r="RKS4630" s="298"/>
      <c r="RKT4630" s="298"/>
      <c r="RKU4630" s="298"/>
      <c r="RKV4630" s="298"/>
      <c r="RKW4630" s="298"/>
      <c r="RKX4630" s="298"/>
      <c r="RKY4630" s="298"/>
      <c r="RKZ4630" s="298"/>
      <c r="RLA4630" s="298"/>
      <c r="RLB4630" s="298"/>
      <c r="RLC4630" s="298"/>
      <c r="RLD4630" s="298"/>
      <c r="RLE4630" s="298"/>
      <c r="RLF4630" s="298"/>
      <c r="RLG4630" s="298"/>
      <c r="RLH4630" s="298"/>
      <c r="RLI4630" s="298"/>
      <c r="RLJ4630" s="298"/>
      <c r="RLK4630" s="298"/>
      <c r="RLL4630" s="298"/>
      <c r="RLM4630" s="298"/>
      <c r="RLN4630" s="298"/>
      <c r="RLO4630" s="298"/>
      <c r="RLP4630" s="298"/>
      <c r="RLQ4630" s="298"/>
      <c r="RLR4630" s="298"/>
      <c r="RLS4630" s="298"/>
      <c r="RLT4630" s="298"/>
      <c r="RLU4630" s="298"/>
      <c r="RLV4630" s="298"/>
      <c r="RLW4630" s="298"/>
      <c r="RLX4630" s="298"/>
      <c r="RLY4630" s="298"/>
      <c r="RLZ4630" s="298"/>
      <c r="RMA4630" s="298"/>
      <c r="RMB4630" s="298"/>
      <c r="RMC4630" s="298"/>
      <c r="RMD4630" s="298"/>
      <c r="RME4630" s="298"/>
      <c r="RMF4630" s="298"/>
      <c r="RMG4630" s="298"/>
      <c r="RMH4630" s="298"/>
      <c r="RMI4630" s="298"/>
      <c r="RMJ4630" s="298"/>
      <c r="RMK4630" s="298"/>
      <c r="RML4630" s="298"/>
      <c r="RMM4630" s="298"/>
      <c r="RMN4630" s="298"/>
      <c r="RMO4630" s="298"/>
      <c r="RMP4630" s="298"/>
      <c r="RMQ4630" s="298"/>
      <c r="RMR4630" s="298"/>
      <c r="RMS4630" s="298"/>
      <c r="RMT4630" s="298"/>
      <c r="RMU4630" s="298"/>
      <c r="RMV4630" s="298"/>
      <c r="RMW4630" s="298"/>
      <c r="RMX4630" s="298"/>
      <c r="RMY4630" s="298"/>
      <c r="RMZ4630" s="298"/>
      <c r="RNA4630" s="298"/>
      <c r="RNB4630" s="298"/>
      <c r="RNC4630" s="298"/>
      <c r="RND4630" s="298"/>
      <c r="RNE4630" s="298"/>
      <c r="RNF4630" s="298"/>
      <c r="RNG4630" s="298"/>
      <c r="RNH4630" s="298"/>
      <c r="RNI4630" s="298"/>
      <c r="RNJ4630" s="298"/>
      <c r="RNK4630" s="298"/>
      <c r="RNL4630" s="298"/>
      <c r="RNM4630" s="298"/>
      <c r="RNN4630" s="298"/>
      <c r="RNO4630" s="298"/>
      <c r="RNP4630" s="298"/>
      <c r="RNQ4630" s="298"/>
      <c r="RNR4630" s="298"/>
      <c r="RNS4630" s="298"/>
      <c r="RNT4630" s="298"/>
      <c r="RNU4630" s="298"/>
      <c r="RNV4630" s="298"/>
      <c r="RNW4630" s="298"/>
      <c r="RNX4630" s="298"/>
      <c r="RNY4630" s="298"/>
      <c r="RNZ4630" s="298"/>
      <c r="ROA4630" s="298"/>
      <c r="ROB4630" s="298"/>
      <c r="ROC4630" s="298"/>
      <c r="ROD4630" s="298"/>
      <c r="ROE4630" s="298"/>
      <c r="ROF4630" s="298"/>
      <c r="ROG4630" s="298"/>
      <c r="ROH4630" s="298"/>
      <c r="ROI4630" s="298"/>
      <c r="ROJ4630" s="298"/>
      <c r="ROK4630" s="298"/>
      <c r="ROL4630" s="298"/>
      <c r="ROM4630" s="298"/>
      <c r="RON4630" s="298"/>
      <c r="ROO4630" s="298"/>
      <c r="ROP4630" s="298"/>
      <c r="ROQ4630" s="298"/>
      <c r="ROR4630" s="298"/>
      <c r="ROS4630" s="298"/>
      <c r="ROT4630" s="298"/>
      <c r="ROU4630" s="298"/>
      <c r="ROV4630" s="298"/>
      <c r="ROW4630" s="298"/>
      <c r="ROX4630" s="298"/>
      <c r="ROY4630" s="298"/>
      <c r="ROZ4630" s="298"/>
      <c r="RPA4630" s="298"/>
      <c r="RPB4630" s="298"/>
      <c r="RPC4630" s="298"/>
      <c r="RPD4630" s="298"/>
      <c r="RPE4630" s="298"/>
      <c r="RPF4630" s="298"/>
      <c r="RPG4630" s="298"/>
      <c r="RPH4630" s="298"/>
      <c r="RPI4630" s="298"/>
      <c r="RPJ4630" s="298"/>
      <c r="RPK4630" s="298"/>
      <c r="RPL4630" s="298"/>
      <c r="RPM4630" s="298"/>
      <c r="RPN4630" s="298"/>
      <c r="RPO4630" s="298"/>
      <c r="RPP4630" s="298"/>
      <c r="RPQ4630" s="298"/>
      <c r="RPR4630" s="298"/>
      <c r="RPS4630" s="298"/>
      <c r="RPT4630" s="298"/>
      <c r="RPU4630" s="298"/>
      <c r="RPV4630" s="298"/>
      <c r="RPW4630" s="298"/>
      <c r="RPX4630" s="298"/>
      <c r="RPY4630" s="298"/>
      <c r="RPZ4630" s="298"/>
      <c r="RQA4630" s="298"/>
      <c r="RQB4630" s="298"/>
      <c r="RQC4630" s="298"/>
      <c r="RQD4630" s="298"/>
      <c r="RQE4630" s="298"/>
      <c r="RQF4630" s="298"/>
      <c r="RQG4630" s="298"/>
      <c r="RQH4630" s="298"/>
      <c r="RQI4630" s="298"/>
      <c r="RQJ4630" s="298"/>
      <c r="RQK4630" s="298"/>
      <c r="RQL4630" s="298"/>
      <c r="RQM4630" s="298"/>
      <c r="RQN4630" s="298"/>
      <c r="RQO4630" s="298"/>
      <c r="RQP4630" s="298"/>
      <c r="RQQ4630" s="298"/>
      <c r="RQR4630" s="298"/>
      <c r="RQS4630" s="298"/>
      <c r="RQT4630" s="298"/>
      <c r="RQU4630" s="298"/>
      <c r="RQV4630" s="298"/>
      <c r="RQW4630" s="298"/>
      <c r="RQX4630" s="298"/>
      <c r="RQY4630" s="298"/>
      <c r="RQZ4630" s="298"/>
      <c r="RRA4630" s="298"/>
      <c r="RRB4630" s="298"/>
      <c r="RRC4630" s="298"/>
      <c r="RRD4630" s="298"/>
      <c r="RRE4630" s="298"/>
      <c r="RRF4630" s="298"/>
      <c r="RRG4630" s="298"/>
      <c r="RRH4630" s="298"/>
      <c r="RRI4630" s="298"/>
      <c r="RRJ4630" s="298"/>
      <c r="RRK4630" s="298"/>
      <c r="RRL4630" s="298"/>
      <c r="RRM4630" s="298"/>
      <c r="RRN4630" s="298"/>
      <c r="RRO4630" s="298"/>
      <c r="RRP4630" s="298"/>
      <c r="RRQ4630" s="298"/>
      <c r="RRR4630" s="298"/>
      <c r="RRS4630" s="298"/>
      <c r="RRT4630" s="298"/>
      <c r="RRU4630" s="298"/>
      <c r="RRV4630" s="298"/>
      <c r="RRW4630" s="298"/>
      <c r="RRX4630" s="298"/>
      <c r="RRY4630" s="298"/>
      <c r="RRZ4630" s="298"/>
      <c r="RSA4630" s="298"/>
      <c r="RSB4630" s="298"/>
      <c r="RSC4630" s="298"/>
      <c r="RSD4630" s="298"/>
      <c r="RSE4630" s="298"/>
      <c r="RSF4630" s="298"/>
      <c r="RSG4630" s="298"/>
      <c r="RSH4630" s="298"/>
      <c r="RSI4630" s="298"/>
      <c r="RSJ4630" s="298"/>
      <c r="RSK4630" s="298"/>
      <c r="RSL4630" s="298"/>
      <c r="RSM4630" s="298"/>
      <c r="RSN4630" s="298"/>
      <c r="RSO4630" s="298"/>
      <c r="RSP4630" s="298"/>
      <c r="RSQ4630" s="298"/>
      <c r="RSR4630" s="298"/>
      <c r="RSS4630" s="298"/>
      <c r="RST4630" s="298"/>
      <c r="RSU4630" s="298"/>
      <c r="RSV4630" s="298"/>
      <c r="RSW4630" s="298"/>
      <c r="RSX4630" s="298"/>
      <c r="RSY4630" s="298"/>
      <c r="RSZ4630" s="298"/>
      <c r="RTA4630" s="298"/>
      <c r="RTB4630" s="298"/>
      <c r="RTC4630" s="298"/>
      <c r="RTD4630" s="298"/>
      <c r="RTE4630" s="298"/>
      <c r="RTF4630" s="298"/>
      <c r="RTG4630" s="298"/>
      <c r="RTH4630" s="298"/>
      <c r="RTI4630" s="298"/>
      <c r="RTJ4630" s="298"/>
      <c r="RTK4630" s="298"/>
      <c r="RTL4630" s="298"/>
      <c r="RTM4630" s="298"/>
      <c r="RTN4630" s="298"/>
      <c r="RTO4630" s="298"/>
      <c r="RTP4630" s="298"/>
      <c r="RTQ4630" s="298"/>
      <c r="RTR4630" s="298"/>
      <c r="RTS4630" s="298"/>
      <c r="RTT4630" s="298"/>
      <c r="RTU4630" s="298"/>
      <c r="RTV4630" s="298"/>
      <c r="RTW4630" s="298"/>
      <c r="RTX4630" s="298"/>
      <c r="RTY4630" s="298"/>
      <c r="RTZ4630" s="298"/>
      <c r="RUA4630" s="298"/>
      <c r="RUB4630" s="298"/>
      <c r="RUC4630" s="298"/>
      <c r="RUD4630" s="298"/>
      <c r="RUE4630" s="298"/>
      <c r="RUF4630" s="298"/>
      <c r="RUG4630" s="298"/>
      <c r="RUH4630" s="298"/>
      <c r="RUI4630" s="298"/>
      <c r="RUJ4630" s="298"/>
      <c r="RUK4630" s="298"/>
      <c r="RUL4630" s="298"/>
      <c r="RUM4630" s="298"/>
      <c r="RUN4630" s="298"/>
      <c r="RUO4630" s="298"/>
      <c r="RUP4630" s="298"/>
      <c r="RUQ4630" s="298"/>
      <c r="RUR4630" s="298"/>
      <c r="RUS4630" s="298"/>
      <c r="RUT4630" s="298"/>
      <c r="RUU4630" s="298"/>
      <c r="RUV4630" s="298"/>
      <c r="RUW4630" s="298"/>
      <c r="RUX4630" s="298"/>
      <c r="RUY4630" s="298"/>
      <c r="RUZ4630" s="298"/>
      <c r="RVA4630" s="298"/>
      <c r="RVB4630" s="298"/>
      <c r="RVC4630" s="298"/>
      <c r="RVD4630" s="298"/>
      <c r="RVE4630" s="298"/>
      <c r="RVF4630" s="298"/>
      <c r="RVG4630" s="298"/>
      <c r="RVH4630" s="298"/>
      <c r="RVI4630" s="298"/>
      <c r="RVJ4630" s="298"/>
      <c r="RVK4630" s="298"/>
      <c r="RVL4630" s="298"/>
      <c r="RVM4630" s="298"/>
      <c r="RVN4630" s="298"/>
      <c r="RVO4630" s="298"/>
      <c r="RVP4630" s="298"/>
      <c r="RVQ4630" s="298"/>
      <c r="RVR4630" s="298"/>
      <c r="RVS4630" s="298"/>
      <c r="RVT4630" s="298"/>
      <c r="RVU4630" s="298"/>
      <c r="RVV4630" s="298"/>
      <c r="RVW4630" s="298"/>
      <c r="RVX4630" s="298"/>
      <c r="RVY4630" s="298"/>
      <c r="RVZ4630" s="298"/>
      <c r="RWA4630" s="298"/>
      <c r="RWB4630" s="298"/>
      <c r="RWC4630" s="298"/>
      <c r="RWD4630" s="298"/>
      <c r="RWE4630" s="298"/>
      <c r="RWF4630" s="298"/>
      <c r="RWG4630" s="298"/>
      <c r="RWH4630" s="298"/>
      <c r="RWI4630" s="298"/>
      <c r="RWJ4630" s="298"/>
      <c r="RWK4630" s="298"/>
      <c r="RWL4630" s="298"/>
      <c r="RWM4630" s="298"/>
      <c r="RWN4630" s="298"/>
      <c r="RWO4630" s="298"/>
      <c r="RWP4630" s="298"/>
      <c r="RWQ4630" s="298"/>
      <c r="RWR4630" s="298"/>
      <c r="RWS4630" s="298"/>
      <c r="RWT4630" s="298"/>
      <c r="RWU4630" s="298"/>
      <c r="RWV4630" s="298"/>
      <c r="RWW4630" s="298"/>
      <c r="RWX4630" s="298"/>
      <c r="RWY4630" s="298"/>
      <c r="RWZ4630" s="298"/>
      <c r="RXA4630" s="298"/>
      <c r="RXB4630" s="298"/>
      <c r="RXC4630" s="298"/>
      <c r="RXD4630" s="298"/>
      <c r="RXE4630" s="298"/>
      <c r="RXF4630" s="298"/>
      <c r="RXG4630" s="298"/>
      <c r="RXH4630" s="298"/>
      <c r="RXI4630" s="298"/>
      <c r="RXJ4630" s="298"/>
      <c r="RXK4630" s="298"/>
      <c r="RXL4630" s="298"/>
      <c r="RXM4630" s="298"/>
      <c r="RXN4630" s="298"/>
      <c r="RXO4630" s="298"/>
      <c r="RXP4630" s="298"/>
      <c r="RXQ4630" s="298"/>
      <c r="RXR4630" s="298"/>
      <c r="RXS4630" s="298"/>
      <c r="RXT4630" s="298"/>
      <c r="RXU4630" s="298"/>
      <c r="RXV4630" s="298"/>
      <c r="RXW4630" s="298"/>
      <c r="RXX4630" s="298"/>
      <c r="RXY4630" s="298"/>
      <c r="RXZ4630" s="298"/>
      <c r="RYA4630" s="298"/>
      <c r="RYB4630" s="298"/>
      <c r="RYC4630" s="298"/>
      <c r="RYD4630" s="298"/>
      <c r="RYE4630" s="298"/>
      <c r="RYF4630" s="298"/>
      <c r="RYG4630" s="298"/>
      <c r="RYH4630" s="298"/>
      <c r="RYI4630" s="298"/>
      <c r="RYJ4630" s="298"/>
      <c r="RYK4630" s="298"/>
      <c r="RYL4630" s="298"/>
      <c r="RYM4630" s="298"/>
      <c r="RYN4630" s="298"/>
      <c r="RYO4630" s="298"/>
      <c r="RYP4630" s="298"/>
      <c r="RYQ4630" s="298"/>
      <c r="RYR4630" s="298"/>
      <c r="RYS4630" s="298"/>
      <c r="RYT4630" s="298"/>
      <c r="RYU4630" s="298"/>
      <c r="RYV4630" s="298"/>
      <c r="RYW4630" s="298"/>
      <c r="RYX4630" s="298"/>
      <c r="RYY4630" s="298"/>
      <c r="RYZ4630" s="298"/>
      <c r="RZA4630" s="298"/>
      <c r="RZB4630" s="298"/>
      <c r="RZC4630" s="298"/>
      <c r="RZD4630" s="298"/>
      <c r="RZE4630" s="298"/>
      <c r="RZF4630" s="298"/>
      <c r="RZG4630" s="298"/>
      <c r="RZH4630" s="298"/>
      <c r="RZI4630" s="298"/>
      <c r="RZJ4630" s="298"/>
      <c r="RZK4630" s="298"/>
      <c r="RZL4630" s="298"/>
      <c r="RZM4630" s="298"/>
      <c r="RZN4630" s="298"/>
      <c r="RZO4630" s="298"/>
      <c r="RZP4630" s="298"/>
      <c r="RZQ4630" s="298"/>
      <c r="RZR4630" s="298"/>
      <c r="RZS4630" s="298"/>
      <c r="RZT4630" s="298"/>
      <c r="RZU4630" s="298"/>
      <c r="RZV4630" s="298"/>
      <c r="RZW4630" s="298"/>
      <c r="RZX4630" s="298"/>
      <c r="RZY4630" s="298"/>
      <c r="RZZ4630" s="298"/>
      <c r="SAA4630" s="298"/>
      <c r="SAB4630" s="298"/>
      <c r="SAC4630" s="298"/>
      <c r="SAD4630" s="298"/>
      <c r="SAE4630" s="298"/>
      <c r="SAF4630" s="298"/>
      <c r="SAG4630" s="298"/>
      <c r="SAH4630" s="298"/>
      <c r="SAI4630" s="298"/>
      <c r="SAJ4630" s="298"/>
      <c r="SAK4630" s="298"/>
      <c r="SAL4630" s="298"/>
      <c r="SAM4630" s="298"/>
      <c r="SAN4630" s="298"/>
      <c r="SAO4630" s="298"/>
      <c r="SAP4630" s="298"/>
      <c r="SAQ4630" s="298"/>
      <c r="SAR4630" s="298"/>
      <c r="SAS4630" s="298"/>
      <c r="SAT4630" s="298"/>
      <c r="SAU4630" s="298"/>
      <c r="SAV4630" s="298"/>
      <c r="SAW4630" s="298"/>
      <c r="SAX4630" s="298"/>
      <c r="SAY4630" s="298"/>
      <c r="SAZ4630" s="298"/>
      <c r="SBA4630" s="298"/>
      <c r="SBB4630" s="298"/>
      <c r="SBC4630" s="298"/>
      <c r="SBD4630" s="298"/>
      <c r="SBE4630" s="298"/>
      <c r="SBF4630" s="298"/>
      <c r="SBG4630" s="298"/>
      <c r="SBH4630" s="298"/>
      <c r="SBI4630" s="298"/>
      <c r="SBJ4630" s="298"/>
      <c r="SBK4630" s="298"/>
      <c r="SBL4630" s="298"/>
      <c r="SBM4630" s="298"/>
      <c r="SBN4630" s="298"/>
      <c r="SBO4630" s="298"/>
      <c r="SBP4630" s="298"/>
      <c r="SBQ4630" s="298"/>
      <c r="SBR4630" s="298"/>
      <c r="SBS4630" s="298"/>
      <c r="SBT4630" s="298"/>
      <c r="SBU4630" s="298"/>
      <c r="SBV4630" s="298"/>
      <c r="SBW4630" s="298"/>
      <c r="SBX4630" s="298"/>
      <c r="SBY4630" s="298"/>
      <c r="SBZ4630" s="298"/>
      <c r="SCA4630" s="298"/>
      <c r="SCB4630" s="298"/>
      <c r="SCC4630" s="298"/>
      <c r="SCD4630" s="298"/>
      <c r="SCE4630" s="298"/>
      <c r="SCF4630" s="298"/>
      <c r="SCG4630" s="298"/>
      <c r="SCH4630" s="298"/>
      <c r="SCI4630" s="298"/>
      <c r="SCJ4630" s="298"/>
      <c r="SCK4630" s="298"/>
      <c r="SCL4630" s="298"/>
      <c r="SCM4630" s="298"/>
      <c r="SCN4630" s="298"/>
      <c r="SCO4630" s="298"/>
      <c r="SCP4630" s="298"/>
      <c r="SCQ4630" s="298"/>
      <c r="SCR4630" s="298"/>
      <c r="SCS4630" s="298"/>
      <c r="SCT4630" s="298"/>
      <c r="SCU4630" s="298"/>
      <c r="SCV4630" s="298"/>
      <c r="SCW4630" s="298"/>
      <c r="SCX4630" s="298"/>
      <c r="SCY4630" s="298"/>
      <c r="SCZ4630" s="298"/>
      <c r="SDA4630" s="298"/>
      <c r="SDB4630" s="298"/>
      <c r="SDC4630" s="298"/>
      <c r="SDD4630" s="298"/>
      <c r="SDE4630" s="298"/>
      <c r="SDF4630" s="298"/>
      <c r="SDG4630" s="298"/>
      <c r="SDH4630" s="298"/>
      <c r="SDI4630" s="298"/>
      <c r="SDJ4630" s="298"/>
      <c r="SDK4630" s="298"/>
      <c r="SDL4630" s="298"/>
      <c r="SDM4630" s="298"/>
      <c r="SDN4630" s="298"/>
      <c r="SDO4630" s="298"/>
      <c r="SDP4630" s="298"/>
      <c r="SDQ4630" s="298"/>
      <c r="SDR4630" s="298"/>
      <c r="SDS4630" s="298"/>
      <c r="SDT4630" s="298"/>
      <c r="SDU4630" s="298"/>
      <c r="SDV4630" s="298"/>
      <c r="SDW4630" s="298"/>
      <c r="SDX4630" s="298"/>
      <c r="SDY4630" s="298"/>
      <c r="SDZ4630" s="298"/>
      <c r="SEA4630" s="298"/>
      <c r="SEB4630" s="298"/>
      <c r="SEC4630" s="298"/>
      <c r="SED4630" s="298"/>
      <c r="SEE4630" s="298"/>
      <c r="SEF4630" s="298"/>
      <c r="SEG4630" s="298"/>
      <c r="SEH4630" s="298"/>
      <c r="SEI4630" s="298"/>
      <c r="SEJ4630" s="298"/>
      <c r="SEK4630" s="298"/>
      <c r="SEL4630" s="298"/>
      <c r="SEM4630" s="298"/>
      <c r="SEN4630" s="298"/>
      <c r="SEO4630" s="298"/>
      <c r="SEP4630" s="298"/>
      <c r="SEQ4630" s="298"/>
      <c r="SER4630" s="298"/>
      <c r="SES4630" s="298"/>
      <c r="SET4630" s="298"/>
      <c r="SEU4630" s="298"/>
      <c r="SEV4630" s="298"/>
      <c r="SEW4630" s="298"/>
      <c r="SEX4630" s="298"/>
      <c r="SEY4630" s="298"/>
      <c r="SEZ4630" s="298"/>
      <c r="SFA4630" s="298"/>
      <c r="SFB4630" s="298"/>
      <c r="SFC4630" s="298"/>
      <c r="SFD4630" s="298"/>
      <c r="SFE4630" s="298"/>
      <c r="SFF4630" s="298"/>
      <c r="SFG4630" s="298"/>
      <c r="SFH4630" s="298"/>
      <c r="SFI4630" s="298"/>
      <c r="SFJ4630" s="298"/>
      <c r="SFK4630" s="298"/>
      <c r="SFL4630" s="298"/>
      <c r="SFM4630" s="298"/>
      <c r="SFN4630" s="298"/>
      <c r="SFO4630" s="298"/>
      <c r="SFP4630" s="298"/>
      <c r="SFQ4630" s="298"/>
      <c r="SFR4630" s="298"/>
      <c r="SFS4630" s="298"/>
      <c r="SFT4630" s="298"/>
      <c r="SFU4630" s="298"/>
      <c r="SFV4630" s="298"/>
      <c r="SFW4630" s="298"/>
      <c r="SFX4630" s="298"/>
      <c r="SFY4630" s="298"/>
      <c r="SFZ4630" s="298"/>
      <c r="SGA4630" s="298"/>
      <c r="SGB4630" s="298"/>
      <c r="SGC4630" s="298"/>
      <c r="SGD4630" s="298"/>
      <c r="SGE4630" s="298"/>
      <c r="SGF4630" s="298"/>
      <c r="SGG4630" s="298"/>
      <c r="SGH4630" s="298"/>
      <c r="SGI4630" s="298"/>
      <c r="SGJ4630" s="298"/>
      <c r="SGK4630" s="298"/>
      <c r="SGL4630" s="298"/>
      <c r="SGM4630" s="298"/>
      <c r="SGN4630" s="298"/>
      <c r="SGO4630" s="298"/>
      <c r="SGP4630" s="298"/>
      <c r="SGQ4630" s="298"/>
      <c r="SGR4630" s="298"/>
      <c r="SGS4630" s="298"/>
      <c r="SGT4630" s="298"/>
      <c r="SGU4630" s="298"/>
      <c r="SGV4630" s="298"/>
      <c r="SGW4630" s="298"/>
      <c r="SGX4630" s="298"/>
      <c r="SGY4630" s="298"/>
      <c r="SGZ4630" s="298"/>
      <c r="SHA4630" s="298"/>
      <c r="SHB4630" s="298"/>
      <c r="SHC4630" s="298"/>
      <c r="SHD4630" s="298"/>
      <c r="SHE4630" s="298"/>
      <c r="SHF4630" s="298"/>
      <c r="SHG4630" s="298"/>
      <c r="SHH4630" s="298"/>
      <c r="SHI4630" s="298"/>
      <c r="SHJ4630" s="298"/>
      <c r="SHK4630" s="298"/>
      <c r="SHL4630" s="298"/>
      <c r="SHM4630" s="298"/>
      <c r="SHN4630" s="298"/>
      <c r="SHO4630" s="298"/>
      <c r="SHP4630" s="298"/>
      <c r="SHQ4630" s="298"/>
      <c r="SHR4630" s="298"/>
      <c r="SHS4630" s="298"/>
      <c r="SHT4630" s="298"/>
      <c r="SHU4630" s="298"/>
      <c r="SHV4630" s="298"/>
      <c r="SHW4630" s="298"/>
      <c r="SHX4630" s="298"/>
      <c r="SHY4630" s="298"/>
      <c r="SHZ4630" s="298"/>
      <c r="SIA4630" s="298"/>
      <c r="SIB4630" s="298"/>
      <c r="SIC4630" s="298"/>
      <c r="SID4630" s="298"/>
      <c r="SIE4630" s="298"/>
      <c r="SIF4630" s="298"/>
      <c r="SIG4630" s="298"/>
      <c r="SIH4630" s="298"/>
      <c r="SII4630" s="298"/>
      <c r="SIJ4630" s="298"/>
      <c r="SIK4630" s="298"/>
      <c r="SIL4630" s="298"/>
      <c r="SIM4630" s="298"/>
      <c r="SIN4630" s="298"/>
      <c r="SIO4630" s="298"/>
      <c r="SIP4630" s="298"/>
      <c r="SIQ4630" s="298"/>
      <c r="SIR4630" s="298"/>
      <c r="SIS4630" s="298"/>
      <c r="SIT4630" s="298"/>
      <c r="SIU4630" s="298"/>
      <c r="SIV4630" s="298"/>
      <c r="SIW4630" s="298"/>
      <c r="SIX4630" s="298"/>
      <c r="SIY4630" s="298"/>
      <c r="SIZ4630" s="298"/>
      <c r="SJA4630" s="298"/>
      <c r="SJB4630" s="298"/>
      <c r="SJC4630" s="298"/>
      <c r="SJD4630" s="298"/>
      <c r="SJE4630" s="298"/>
      <c r="SJF4630" s="298"/>
      <c r="SJG4630" s="298"/>
      <c r="SJH4630" s="298"/>
      <c r="SJI4630" s="298"/>
      <c r="SJJ4630" s="298"/>
      <c r="SJK4630" s="298"/>
      <c r="SJL4630" s="298"/>
      <c r="SJM4630" s="298"/>
      <c r="SJN4630" s="298"/>
      <c r="SJO4630" s="298"/>
      <c r="SJP4630" s="298"/>
      <c r="SJQ4630" s="298"/>
      <c r="SJR4630" s="298"/>
      <c r="SJS4630" s="298"/>
      <c r="SJT4630" s="298"/>
      <c r="SJU4630" s="298"/>
      <c r="SJV4630" s="298"/>
      <c r="SJW4630" s="298"/>
      <c r="SJX4630" s="298"/>
      <c r="SJY4630" s="298"/>
      <c r="SJZ4630" s="298"/>
      <c r="SKA4630" s="298"/>
      <c r="SKB4630" s="298"/>
      <c r="SKC4630" s="298"/>
      <c r="SKD4630" s="298"/>
      <c r="SKE4630" s="298"/>
      <c r="SKF4630" s="298"/>
      <c r="SKG4630" s="298"/>
      <c r="SKH4630" s="298"/>
      <c r="SKI4630" s="298"/>
      <c r="SKJ4630" s="298"/>
      <c r="SKK4630" s="298"/>
      <c r="SKL4630" s="298"/>
      <c r="SKM4630" s="298"/>
      <c r="SKN4630" s="298"/>
      <c r="SKO4630" s="298"/>
      <c r="SKP4630" s="298"/>
      <c r="SKQ4630" s="298"/>
      <c r="SKR4630" s="298"/>
      <c r="SKS4630" s="298"/>
      <c r="SKT4630" s="298"/>
      <c r="SKU4630" s="298"/>
      <c r="SKV4630" s="298"/>
      <c r="SKW4630" s="298"/>
      <c r="SKX4630" s="298"/>
      <c r="SKY4630" s="298"/>
      <c r="SKZ4630" s="298"/>
      <c r="SLA4630" s="298"/>
      <c r="SLB4630" s="298"/>
      <c r="SLC4630" s="298"/>
      <c r="SLD4630" s="298"/>
      <c r="SLE4630" s="298"/>
      <c r="SLF4630" s="298"/>
      <c r="SLG4630" s="298"/>
      <c r="SLH4630" s="298"/>
      <c r="SLI4630" s="298"/>
      <c r="SLJ4630" s="298"/>
      <c r="SLK4630" s="298"/>
      <c r="SLL4630" s="298"/>
      <c r="SLM4630" s="298"/>
      <c r="SLN4630" s="298"/>
      <c r="SLO4630" s="298"/>
      <c r="SLP4630" s="298"/>
      <c r="SLQ4630" s="298"/>
      <c r="SLR4630" s="298"/>
      <c r="SLS4630" s="298"/>
      <c r="SLT4630" s="298"/>
      <c r="SLU4630" s="298"/>
      <c r="SLV4630" s="298"/>
      <c r="SLW4630" s="298"/>
      <c r="SLX4630" s="298"/>
      <c r="SLY4630" s="298"/>
      <c r="SLZ4630" s="298"/>
      <c r="SMA4630" s="298"/>
      <c r="SMB4630" s="298"/>
      <c r="SMC4630" s="298"/>
      <c r="SMD4630" s="298"/>
      <c r="SME4630" s="298"/>
      <c r="SMF4630" s="298"/>
      <c r="SMG4630" s="298"/>
      <c r="SMH4630" s="298"/>
      <c r="SMI4630" s="298"/>
      <c r="SMJ4630" s="298"/>
      <c r="SMK4630" s="298"/>
      <c r="SML4630" s="298"/>
      <c r="SMM4630" s="298"/>
      <c r="SMN4630" s="298"/>
      <c r="SMO4630" s="298"/>
      <c r="SMP4630" s="298"/>
      <c r="SMQ4630" s="298"/>
      <c r="SMR4630" s="298"/>
      <c r="SMS4630" s="298"/>
      <c r="SMT4630" s="298"/>
      <c r="SMU4630" s="298"/>
      <c r="SMV4630" s="298"/>
      <c r="SMW4630" s="298"/>
      <c r="SMX4630" s="298"/>
      <c r="SMY4630" s="298"/>
      <c r="SMZ4630" s="298"/>
      <c r="SNA4630" s="298"/>
      <c r="SNB4630" s="298"/>
      <c r="SNC4630" s="298"/>
      <c r="SND4630" s="298"/>
      <c r="SNE4630" s="298"/>
      <c r="SNF4630" s="298"/>
      <c r="SNG4630" s="298"/>
      <c r="SNH4630" s="298"/>
      <c r="SNI4630" s="298"/>
      <c r="SNJ4630" s="298"/>
      <c r="SNK4630" s="298"/>
      <c r="SNL4630" s="298"/>
      <c r="SNM4630" s="298"/>
      <c r="SNN4630" s="298"/>
      <c r="SNO4630" s="298"/>
      <c r="SNP4630" s="298"/>
      <c r="SNQ4630" s="298"/>
      <c r="SNR4630" s="298"/>
      <c r="SNS4630" s="298"/>
      <c r="SNT4630" s="298"/>
      <c r="SNU4630" s="298"/>
      <c r="SNV4630" s="298"/>
      <c r="SNW4630" s="298"/>
      <c r="SNX4630" s="298"/>
      <c r="SNY4630" s="298"/>
      <c r="SNZ4630" s="298"/>
      <c r="SOA4630" s="298"/>
      <c r="SOB4630" s="298"/>
      <c r="SOC4630" s="298"/>
      <c r="SOD4630" s="298"/>
      <c r="SOE4630" s="298"/>
      <c r="SOF4630" s="298"/>
      <c r="SOG4630" s="298"/>
      <c r="SOH4630" s="298"/>
      <c r="SOI4630" s="298"/>
      <c r="SOJ4630" s="298"/>
      <c r="SOK4630" s="298"/>
      <c r="SOL4630" s="298"/>
      <c r="SOM4630" s="298"/>
      <c r="SON4630" s="298"/>
      <c r="SOO4630" s="298"/>
      <c r="SOP4630" s="298"/>
      <c r="SOQ4630" s="298"/>
      <c r="SOR4630" s="298"/>
      <c r="SOS4630" s="298"/>
      <c r="SOT4630" s="298"/>
      <c r="SOU4630" s="298"/>
      <c r="SOV4630" s="298"/>
      <c r="SOW4630" s="298"/>
      <c r="SOX4630" s="298"/>
      <c r="SOY4630" s="298"/>
      <c r="SOZ4630" s="298"/>
      <c r="SPA4630" s="298"/>
      <c r="SPB4630" s="298"/>
      <c r="SPC4630" s="298"/>
      <c r="SPD4630" s="298"/>
      <c r="SPE4630" s="298"/>
      <c r="SPF4630" s="298"/>
      <c r="SPG4630" s="298"/>
      <c r="SPH4630" s="298"/>
      <c r="SPI4630" s="298"/>
      <c r="SPJ4630" s="298"/>
      <c r="SPK4630" s="298"/>
      <c r="SPL4630" s="298"/>
      <c r="SPM4630" s="298"/>
      <c r="SPN4630" s="298"/>
      <c r="SPO4630" s="298"/>
      <c r="SPP4630" s="298"/>
      <c r="SPQ4630" s="298"/>
      <c r="SPR4630" s="298"/>
      <c r="SPS4630" s="298"/>
      <c r="SPT4630" s="298"/>
      <c r="SPU4630" s="298"/>
      <c r="SPV4630" s="298"/>
      <c r="SPW4630" s="298"/>
      <c r="SPX4630" s="298"/>
      <c r="SPY4630" s="298"/>
      <c r="SPZ4630" s="298"/>
      <c r="SQA4630" s="298"/>
      <c r="SQB4630" s="298"/>
      <c r="SQC4630" s="298"/>
      <c r="SQD4630" s="298"/>
      <c r="SQE4630" s="298"/>
      <c r="SQF4630" s="298"/>
      <c r="SQG4630" s="298"/>
      <c r="SQH4630" s="298"/>
      <c r="SQI4630" s="298"/>
      <c r="SQJ4630" s="298"/>
      <c r="SQK4630" s="298"/>
      <c r="SQL4630" s="298"/>
      <c r="SQM4630" s="298"/>
      <c r="SQN4630" s="298"/>
      <c r="SQO4630" s="298"/>
      <c r="SQP4630" s="298"/>
      <c r="SQQ4630" s="298"/>
      <c r="SQR4630" s="298"/>
      <c r="SQS4630" s="298"/>
      <c r="SQT4630" s="298"/>
      <c r="SQU4630" s="298"/>
      <c r="SQV4630" s="298"/>
      <c r="SQW4630" s="298"/>
      <c r="SQX4630" s="298"/>
      <c r="SQY4630" s="298"/>
      <c r="SQZ4630" s="298"/>
      <c r="SRA4630" s="298"/>
      <c r="SRB4630" s="298"/>
      <c r="SRC4630" s="298"/>
      <c r="SRD4630" s="298"/>
      <c r="SRE4630" s="298"/>
      <c r="SRF4630" s="298"/>
      <c r="SRG4630" s="298"/>
      <c r="SRH4630" s="298"/>
      <c r="SRI4630" s="298"/>
      <c r="SRJ4630" s="298"/>
      <c r="SRK4630" s="298"/>
      <c r="SRL4630" s="298"/>
      <c r="SRM4630" s="298"/>
      <c r="SRN4630" s="298"/>
      <c r="SRO4630" s="298"/>
      <c r="SRP4630" s="298"/>
      <c r="SRQ4630" s="298"/>
      <c r="SRR4630" s="298"/>
      <c r="SRS4630" s="298"/>
      <c r="SRT4630" s="298"/>
      <c r="SRU4630" s="298"/>
      <c r="SRV4630" s="298"/>
      <c r="SRW4630" s="298"/>
      <c r="SRX4630" s="298"/>
      <c r="SRY4630" s="298"/>
      <c r="SRZ4630" s="298"/>
      <c r="SSA4630" s="298"/>
      <c r="SSB4630" s="298"/>
      <c r="SSC4630" s="298"/>
      <c r="SSD4630" s="298"/>
      <c r="SSE4630" s="298"/>
      <c r="SSF4630" s="298"/>
      <c r="SSG4630" s="298"/>
      <c r="SSH4630" s="298"/>
      <c r="SSI4630" s="298"/>
      <c r="SSJ4630" s="298"/>
      <c r="SSK4630" s="298"/>
      <c r="SSL4630" s="298"/>
      <c r="SSM4630" s="298"/>
      <c r="SSN4630" s="298"/>
      <c r="SSO4630" s="298"/>
      <c r="SSP4630" s="298"/>
      <c r="SSQ4630" s="298"/>
      <c r="SSR4630" s="298"/>
      <c r="SSS4630" s="298"/>
      <c r="SST4630" s="298"/>
      <c r="SSU4630" s="298"/>
      <c r="SSV4630" s="298"/>
      <c r="SSW4630" s="298"/>
      <c r="SSX4630" s="298"/>
      <c r="SSY4630" s="298"/>
      <c r="SSZ4630" s="298"/>
      <c r="STA4630" s="298"/>
      <c r="STB4630" s="298"/>
      <c r="STC4630" s="298"/>
      <c r="STD4630" s="298"/>
      <c r="STE4630" s="298"/>
      <c r="STF4630" s="298"/>
      <c r="STG4630" s="298"/>
      <c r="STH4630" s="298"/>
      <c r="STI4630" s="298"/>
      <c r="STJ4630" s="298"/>
      <c r="STK4630" s="298"/>
      <c r="STL4630" s="298"/>
      <c r="STM4630" s="298"/>
      <c r="STN4630" s="298"/>
      <c r="STO4630" s="298"/>
      <c r="STP4630" s="298"/>
      <c r="STQ4630" s="298"/>
      <c r="STR4630" s="298"/>
      <c r="STS4630" s="298"/>
      <c r="STT4630" s="298"/>
      <c r="STU4630" s="298"/>
      <c r="STV4630" s="298"/>
      <c r="STW4630" s="298"/>
      <c r="STX4630" s="298"/>
      <c r="STY4630" s="298"/>
      <c r="STZ4630" s="298"/>
      <c r="SUA4630" s="298"/>
      <c r="SUB4630" s="298"/>
      <c r="SUC4630" s="298"/>
      <c r="SUD4630" s="298"/>
      <c r="SUE4630" s="298"/>
      <c r="SUF4630" s="298"/>
      <c r="SUG4630" s="298"/>
      <c r="SUH4630" s="298"/>
      <c r="SUI4630" s="298"/>
      <c r="SUJ4630" s="298"/>
      <c r="SUK4630" s="298"/>
      <c r="SUL4630" s="298"/>
      <c r="SUM4630" s="298"/>
      <c r="SUN4630" s="298"/>
      <c r="SUO4630" s="298"/>
      <c r="SUP4630" s="298"/>
      <c r="SUQ4630" s="298"/>
      <c r="SUR4630" s="298"/>
      <c r="SUS4630" s="298"/>
      <c r="SUT4630" s="298"/>
      <c r="SUU4630" s="298"/>
      <c r="SUV4630" s="298"/>
      <c r="SUW4630" s="298"/>
      <c r="SUX4630" s="298"/>
      <c r="SUY4630" s="298"/>
      <c r="SUZ4630" s="298"/>
      <c r="SVA4630" s="298"/>
      <c r="SVB4630" s="298"/>
      <c r="SVC4630" s="298"/>
      <c r="SVD4630" s="298"/>
      <c r="SVE4630" s="298"/>
      <c r="SVF4630" s="298"/>
      <c r="SVG4630" s="298"/>
      <c r="SVH4630" s="298"/>
      <c r="SVI4630" s="298"/>
      <c r="SVJ4630" s="298"/>
      <c r="SVK4630" s="298"/>
      <c r="SVL4630" s="298"/>
      <c r="SVM4630" s="298"/>
      <c r="SVN4630" s="298"/>
      <c r="SVO4630" s="298"/>
      <c r="SVP4630" s="298"/>
      <c r="SVQ4630" s="298"/>
      <c r="SVR4630" s="298"/>
      <c r="SVS4630" s="298"/>
      <c r="SVT4630" s="298"/>
      <c r="SVU4630" s="298"/>
      <c r="SVV4630" s="298"/>
      <c r="SVW4630" s="298"/>
      <c r="SVX4630" s="298"/>
      <c r="SVY4630" s="298"/>
      <c r="SVZ4630" s="298"/>
      <c r="SWA4630" s="298"/>
      <c r="SWB4630" s="298"/>
      <c r="SWC4630" s="298"/>
      <c r="SWD4630" s="298"/>
      <c r="SWE4630" s="298"/>
      <c r="SWF4630" s="298"/>
      <c r="SWG4630" s="298"/>
      <c r="SWH4630" s="298"/>
      <c r="SWI4630" s="298"/>
      <c r="SWJ4630" s="298"/>
      <c r="SWK4630" s="298"/>
      <c r="SWL4630" s="298"/>
      <c r="SWM4630" s="298"/>
      <c r="SWN4630" s="298"/>
      <c r="SWO4630" s="298"/>
      <c r="SWP4630" s="298"/>
      <c r="SWQ4630" s="298"/>
      <c r="SWR4630" s="298"/>
      <c r="SWS4630" s="298"/>
      <c r="SWT4630" s="298"/>
      <c r="SWU4630" s="298"/>
      <c r="SWV4630" s="298"/>
      <c r="SWW4630" s="298"/>
      <c r="SWX4630" s="298"/>
      <c r="SWY4630" s="298"/>
      <c r="SWZ4630" s="298"/>
      <c r="SXA4630" s="298"/>
      <c r="SXB4630" s="298"/>
      <c r="SXC4630" s="298"/>
      <c r="SXD4630" s="298"/>
      <c r="SXE4630" s="298"/>
      <c r="SXF4630" s="298"/>
      <c r="SXG4630" s="298"/>
      <c r="SXH4630" s="298"/>
      <c r="SXI4630" s="298"/>
      <c r="SXJ4630" s="298"/>
      <c r="SXK4630" s="298"/>
      <c r="SXL4630" s="298"/>
      <c r="SXM4630" s="298"/>
      <c r="SXN4630" s="298"/>
      <c r="SXO4630" s="298"/>
      <c r="SXP4630" s="298"/>
      <c r="SXQ4630" s="298"/>
      <c r="SXR4630" s="298"/>
      <c r="SXS4630" s="298"/>
      <c r="SXT4630" s="298"/>
      <c r="SXU4630" s="298"/>
      <c r="SXV4630" s="298"/>
      <c r="SXW4630" s="298"/>
      <c r="SXX4630" s="298"/>
      <c r="SXY4630" s="298"/>
      <c r="SXZ4630" s="298"/>
      <c r="SYA4630" s="298"/>
      <c r="SYB4630" s="298"/>
      <c r="SYC4630" s="298"/>
      <c r="SYD4630" s="298"/>
      <c r="SYE4630" s="298"/>
      <c r="SYF4630" s="298"/>
      <c r="SYG4630" s="298"/>
      <c r="SYH4630" s="298"/>
      <c r="SYI4630" s="298"/>
      <c r="SYJ4630" s="298"/>
      <c r="SYK4630" s="298"/>
      <c r="SYL4630" s="298"/>
      <c r="SYM4630" s="298"/>
      <c r="SYN4630" s="298"/>
      <c r="SYO4630" s="298"/>
      <c r="SYP4630" s="298"/>
      <c r="SYQ4630" s="298"/>
      <c r="SYR4630" s="298"/>
      <c r="SYS4630" s="298"/>
      <c r="SYT4630" s="298"/>
      <c r="SYU4630" s="298"/>
      <c r="SYV4630" s="298"/>
      <c r="SYW4630" s="298"/>
      <c r="SYX4630" s="298"/>
      <c r="SYY4630" s="298"/>
      <c r="SYZ4630" s="298"/>
      <c r="SZA4630" s="298"/>
      <c r="SZB4630" s="298"/>
      <c r="SZC4630" s="298"/>
      <c r="SZD4630" s="298"/>
      <c r="SZE4630" s="298"/>
      <c r="SZF4630" s="298"/>
      <c r="SZG4630" s="298"/>
      <c r="SZH4630" s="298"/>
      <c r="SZI4630" s="298"/>
      <c r="SZJ4630" s="298"/>
      <c r="SZK4630" s="298"/>
      <c r="SZL4630" s="298"/>
      <c r="SZM4630" s="298"/>
      <c r="SZN4630" s="298"/>
      <c r="SZO4630" s="298"/>
      <c r="SZP4630" s="298"/>
      <c r="SZQ4630" s="298"/>
      <c r="SZR4630" s="298"/>
      <c r="SZS4630" s="298"/>
      <c r="SZT4630" s="298"/>
      <c r="SZU4630" s="298"/>
      <c r="SZV4630" s="298"/>
      <c r="SZW4630" s="298"/>
      <c r="SZX4630" s="298"/>
      <c r="SZY4630" s="298"/>
      <c r="SZZ4630" s="298"/>
      <c r="TAA4630" s="298"/>
      <c r="TAB4630" s="298"/>
      <c r="TAC4630" s="298"/>
      <c r="TAD4630" s="298"/>
      <c r="TAE4630" s="298"/>
      <c r="TAF4630" s="298"/>
      <c r="TAG4630" s="298"/>
      <c r="TAH4630" s="298"/>
      <c r="TAI4630" s="298"/>
      <c r="TAJ4630" s="298"/>
      <c r="TAK4630" s="298"/>
      <c r="TAL4630" s="298"/>
      <c r="TAM4630" s="298"/>
      <c r="TAN4630" s="298"/>
      <c r="TAO4630" s="298"/>
      <c r="TAP4630" s="298"/>
      <c r="TAQ4630" s="298"/>
      <c r="TAR4630" s="298"/>
      <c r="TAS4630" s="298"/>
      <c r="TAT4630" s="298"/>
      <c r="TAU4630" s="298"/>
      <c r="TAV4630" s="298"/>
      <c r="TAW4630" s="298"/>
      <c r="TAX4630" s="298"/>
      <c r="TAY4630" s="298"/>
      <c r="TAZ4630" s="298"/>
      <c r="TBA4630" s="298"/>
      <c r="TBB4630" s="298"/>
      <c r="TBC4630" s="298"/>
      <c r="TBD4630" s="298"/>
      <c r="TBE4630" s="298"/>
      <c r="TBF4630" s="298"/>
      <c r="TBG4630" s="298"/>
      <c r="TBH4630" s="298"/>
      <c r="TBI4630" s="298"/>
      <c r="TBJ4630" s="298"/>
      <c r="TBK4630" s="298"/>
      <c r="TBL4630" s="298"/>
      <c r="TBM4630" s="298"/>
      <c r="TBN4630" s="298"/>
      <c r="TBO4630" s="298"/>
      <c r="TBP4630" s="298"/>
      <c r="TBQ4630" s="298"/>
      <c r="TBR4630" s="298"/>
      <c r="TBS4630" s="298"/>
      <c r="TBT4630" s="298"/>
      <c r="TBU4630" s="298"/>
      <c r="TBV4630" s="298"/>
      <c r="TBW4630" s="298"/>
      <c r="TBX4630" s="298"/>
      <c r="TBY4630" s="298"/>
      <c r="TBZ4630" s="298"/>
      <c r="TCA4630" s="298"/>
      <c r="TCB4630" s="298"/>
      <c r="TCC4630" s="298"/>
      <c r="TCD4630" s="298"/>
      <c r="TCE4630" s="298"/>
      <c r="TCF4630" s="298"/>
      <c r="TCG4630" s="298"/>
      <c r="TCH4630" s="298"/>
      <c r="TCI4630" s="298"/>
      <c r="TCJ4630" s="298"/>
      <c r="TCK4630" s="298"/>
      <c r="TCL4630" s="298"/>
      <c r="TCM4630" s="298"/>
      <c r="TCN4630" s="298"/>
      <c r="TCO4630" s="298"/>
      <c r="TCP4630" s="298"/>
      <c r="TCQ4630" s="298"/>
      <c r="TCR4630" s="298"/>
      <c r="TCS4630" s="298"/>
      <c r="TCT4630" s="298"/>
      <c r="TCU4630" s="298"/>
      <c r="TCV4630" s="298"/>
      <c r="TCW4630" s="298"/>
      <c r="TCX4630" s="298"/>
      <c r="TCY4630" s="298"/>
      <c r="TCZ4630" s="298"/>
      <c r="TDA4630" s="298"/>
      <c r="TDB4630" s="298"/>
      <c r="TDC4630" s="298"/>
      <c r="TDD4630" s="298"/>
      <c r="TDE4630" s="298"/>
      <c r="TDF4630" s="298"/>
      <c r="TDG4630" s="298"/>
      <c r="TDH4630" s="298"/>
      <c r="TDI4630" s="298"/>
      <c r="TDJ4630" s="298"/>
      <c r="TDK4630" s="298"/>
      <c r="TDL4630" s="298"/>
      <c r="TDM4630" s="298"/>
      <c r="TDN4630" s="298"/>
      <c r="TDO4630" s="298"/>
      <c r="TDP4630" s="298"/>
      <c r="TDQ4630" s="298"/>
      <c r="TDR4630" s="298"/>
      <c r="TDS4630" s="298"/>
      <c r="TDT4630" s="298"/>
      <c r="TDU4630" s="298"/>
      <c r="TDV4630" s="298"/>
      <c r="TDW4630" s="298"/>
      <c r="TDX4630" s="298"/>
      <c r="TDY4630" s="298"/>
      <c r="TDZ4630" s="298"/>
      <c r="TEA4630" s="298"/>
      <c r="TEB4630" s="298"/>
      <c r="TEC4630" s="298"/>
      <c r="TED4630" s="298"/>
      <c r="TEE4630" s="298"/>
      <c r="TEF4630" s="298"/>
      <c r="TEG4630" s="298"/>
      <c r="TEH4630" s="298"/>
      <c r="TEI4630" s="298"/>
      <c r="TEJ4630" s="298"/>
      <c r="TEK4630" s="298"/>
      <c r="TEL4630" s="298"/>
      <c r="TEM4630" s="298"/>
      <c r="TEN4630" s="298"/>
      <c r="TEO4630" s="298"/>
      <c r="TEP4630" s="298"/>
      <c r="TEQ4630" s="298"/>
      <c r="TER4630" s="298"/>
      <c r="TES4630" s="298"/>
      <c r="TET4630" s="298"/>
      <c r="TEU4630" s="298"/>
      <c r="TEV4630" s="298"/>
      <c r="TEW4630" s="298"/>
      <c r="TEX4630" s="298"/>
      <c r="TEY4630" s="298"/>
      <c r="TEZ4630" s="298"/>
      <c r="TFA4630" s="298"/>
      <c r="TFB4630" s="298"/>
      <c r="TFC4630" s="298"/>
      <c r="TFD4630" s="298"/>
      <c r="TFE4630" s="298"/>
      <c r="TFF4630" s="298"/>
      <c r="TFG4630" s="298"/>
      <c r="TFH4630" s="298"/>
      <c r="TFI4630" s="298"/>
      <c r="TFJ4630" s="298"/>
      <c r="TFK4630" s="298"/>
      <c r="TFL4630" s="298"/>
      <c r="TFM4630" s="298"/>
      <c r="TFN4630" s="298"/>
      <c r="TFO4630" s="298"/>
      <c r="TFP4630" s="298"/>
      <c r="TFQ4630" s="298"/>
      <c r="TFR4630" s="298"/>
      <c r="TFS4630" s="298"/>
      <c r="TFT4630" s="298"/>
      <c r="TFU4630" s="298"/>
      <c r="TFV4630" s="298"/>
      <c r="TFW4630" s="298"/>
      <c r="TFX4630" s="298"/>
      <c r="TFY4630" s="298"/>
      <c r="TFZ4630" s="298"/>
      <c r="TGA4630" s="298"/>
      <c r="TGB4630" s="298"/>
      <c r="TGC4630" s="298"/>
      <c r="TGD4630" s="298"/>
      <c r="TGE4630" s="298"/>
      <c r="TGF4630" s="298"/>
      <c r="TGG4630" s="298"/>
      <c r="TGH4630" s="298"/>
      <c r="TGI4630" s="298"/>
      <c r="TGJ4630" s="298"/>
      <c r="TGK4630" s="298"/>
      <c r="TGL4630" s="298"/>
      <c r="TGM4630" s="298"/>
      <c r="TGN4630" s="298"/>
      <c r="TGO4630" s="298"/>
      <c r="TGP4630" s="298"/>
      <c r="TGQ4630" s="298"/>
      <c r="TGR4630" s="298"/>
      <c r="TGS4630" s="298"/>
      <c r="TGT4630" s="298"/>
      <c r="TGU4630" s="298"/>
      <c r="TGV4630" s="298"/>
      <c r="TGW4630" s="298"/>
      <c r="TGX4630" s="298"/>
      <c r="TGY4630" s="298"/>
      <c r="TGZ4630" s="298"/>
      <c r="THA4630" s="298"/>
      <c r="THB4630" s="298"/>
      <c r="THC4630" s="298"/>
      <c r="THD4630" s="298"/>
      <c r="THE4630" s="298"/>
      <c r="THF4630" s="298"/>
      <c r="THG4630" s="298"/>
      <c r="THH4630" s="298"/>
      <c r="THI4630" s="298"/>
      <c r="THJ4630" s="298"/>
      <c r="THK4630" s="298"/>
      <c r="THL4630" s="298"/>
      <c r="THM4630" s="298"/>
      <c r="THN4630" s="298"/>
      <c r="THO4630" s="298"/>
      <c r="THP4630" s="298"/>
      <c r="THQ4630" s="298"/>
      <c r="THR4630" s="298"/>
      <c r="THS4630" s="298"/>
      <c r="THT4630" s="298"/>
      <c r="THU4630" s="298"/>
      <c r="THV4630" s="298"/>
      <c r="THW4630" s="298"/>
      <c r="THX4630" s="298"/>
      <c r="THY4630" s="298"/>
      <c r="THZ4630" s="298"/>
      <c r="TIA4630" s="298"/>
      <c r="TIB4630" s="298"/>
      <c r="TIC4630" s="298"/>
      <c r="TID4630" s="298"/>
      <c r="TIE4630" s="298"/>
      <c r="TIF4630" s="298"/>
      <c r="TIG4630" s="298"/>
      <c r="TIH4630" s="298"/>
      <c r="TII4630" s="298"/>
      <c r="TIJ4630" s="298"/>
      <c r="TIK4630" s="298"/>
      <c r="TIL4630" s="298"/>
      <c r="TIM4630" s="298"/>
      <c r="TIN4630" s="298"/>
      <c r="TIO4630" s="298"/>
      <c r="TIP4630" s="298"/>
      <c r="TIQ4630" s="298"/>
      <c r="TIR4630" s="298"/>
      <c r="TIS4630" s="298"/>
      <c r="TIT4630" s="298"/>
      <c r="TIU4630" s="298"/>
      <c r="TIV4630" s="298"/>
      <c r="TIW4630" s="298"/>
      <c r="TIX4630" s="298"/>
      <c r="TIY4630" s="298"/>
      <c r="TIZ4630" s="298"/>
      <c r="TJA4630" s="298"/>
      <c r="TJB4630" s="298"/>
      <c r="TJC4630" s="298"/>
      <c r="TJD4630" s="298"/>
      <c r="TJE4630" s="298"/>
      <c r="TJF4630" s="298"/>
      <c r="TJG4630" s="298"/>
      <c r="TJH4630" s="298"/>
      <c r="TJI4630" s="298"/>
      <c r="TJJ4630" s="298"/>
      <c r="TJK4630" s="298"/>
      <c r="TJL4630" s="298"/>
      <c r="TJM4630" s="298"/>
      <c r="TJN4630" s="298"/>
      <c r="TJO4630" s="298"/>
      <c r="TJP4630" s="298"/>
      <c r="TJQ4630" s="298"/>
      <c r="TJR4630" s="298"/>
      <c r="TJS4630" s="298"/>
      <c r="TJT4630" s="298"/>
      <c r="TJU4630" s="298"/>
      <c r="TJV4630" s="298"/>
      <c r="TJW4630" s="298"/>
      <c r="TJX4630" s="298"/>
      <c r="TJY4630" s="298"/>
      <c r="TJZ4630" s="298"/>
      <c r="TKA4630" s="298"/>
      <c r="TKB4630" s="298"/>
      <c r="TKC4630" s="298"/>
      <c r="TKD4630" s="298"/>
      <c r="TKE4630" s="298"/>
      <c r="TKF4630" s="298"/>
      <c r="TKG4630" s="298"/>
      <c r="TKH4630" s="298"/>
      <c r="TKI4630" s="298"/>
      <c r="TKJ4630" s="298"/>
      <c r="TKK4630" s="298"/>
      <c r="TKL4630" s="298"/>
      <c r="TKM4630" s="298"/>
      <c r="TKN4630" s="298"/>
      <c r="TKO4630" s="298"/>
      <c r="TKP4630" s="298"/>
      <c r="TKQ4630" s="298"/>
      <c r="TKR4630" s="298"/>
      <c r="TKS4630" s="298"/>
      <c r="TKT4630" s="298"/>
      <c r="TKU4630" s="298"/>
      <c r="TKV4630" s="298"/>
      <c r="TKW4630" s="298"/>
      <c r="TKX4630" s="298"/>
      <c r="TKY4630" s="298"/>
      <c r="TKZ4630" s="298"/>
      <c r="TLA4630" s="298"/>
      <c r="TLB4630" s="298"/>
      <c r="TLC4630" s="298"/>
      <c r="TLD4630" s="298"/>
      <c r="TLE4630" s="298"/>
      <c r="TLF4630" s="298"/>
      <c r="TLG4630" s="298"/>
      <c r="TLH4630" s="298"/>
      <c r="TLI4630" s="298"/>
      <c r="TLJ4630" s="298"/>
      <c r="TLK4630" s="298"/>
      <c r="TLL4630" s="298"/>
      <c r="TLM4630" s="298"/>
      <c r="TLN4630" s="298"/>
      <c r="TLO4630" s="298"/>
      <c r="TLP4630" s="298"/>
      <c r="TLQ4630" s="298"/>
      <c r="TLR4630" s="298"/>
      <c r="TLS4630" s="298"/>
      <c r="TLT4630" s="298"/>
      <c r="TLU4630" s="298"/>
      <c r="TLV4630" s="298"/>
      <c r="TLW4630" s="298"/>
      <c r="TLX4630" s="298"/>
      <c r="TLY4630" s="298"/>
      <c r="TLZ4630" s="298"/>
      <c r="TMA4630" s="298"/>
      <c r="TMB4630" s="298"/>
      <c r="TMC4630" s="298"/>
      <c r="TMD4630" s="298"/>
      <c r="TME4630" s="298"/>
      <c r="TMF4630" s="298"/>
      <c r="TMG4630" s="298"/>
      <c r="TMH4630" s="298"/>
      <c r="TMI4630" s="298"/>
      <c r="TMJ4630" s="298"/>
      <c r="TMK4630" s="298"/>
      <c r="TML4630" s="298"/>
      <c r="TMM4630" s="298"/>
      <c r="TMN4630" s="298"/>
      <c r="TMO4630" s="298"/>
      <c r="TMP4630" s="298"/>
      <c r="TMQ4630" s="298"/>
      <c r="TMR4630" s="298"/>
      <c r="TMS4630" s="298"/>
      <c r="TMT4630" s="298"/>
      <c r="TMU4630" s="298"/>
      <c r="TMV4630" s="298"/>
      <c r="TMW4630" s="298"/>
      <c r="TMX4630" s="298"/>
      <c r="TMY4630" s="298"/>
      <c r="TMZ4630" s="298"/>
      <c r="TNA4630" s="298"/>
      <c r="TNB4630" s="298"/>
      <c r="TNC4630" s="298"/>
      <c r="TND4630" s="298"/>
      <c r="TNE4630" s="298"/>
      <c r="TNF4630" s="298"/>
      <c r="TNG4630" s="298"/>
      <c r="TNH4630" s="298"/>
      <c r="TNI4630" s="298"/>
      <c r="TNJ4630" s="298"/>
      <c r="TNK4630" s="298"/>
      <c r="TNL4630" s="298"/>
      <c r="TNM4630" s="298"/>
      <c r="TNN4630" s="298"/>
      <c r="TNO4630" s="298"/>
      <c r="TNP4630" s="298"/>
      <c r="TNQ4630" s="298"/>
      <c r="TNR4630" s="298"/>
      <c r="TNS4630" s="298"/>
      <c r="TNT4630" s="298"/>
      <c r="TNU4630" s="298"/>
      <c r="TNV4630" s="298"/>
      <c r="TNW4630" s="298"/>
      <c r="TNX4630" s="298"/>
      <c r="TNY4630" s="298"/>
      <c r="TNZ4630" s="298"/>
      <c r="TOA4630" s="298"/>
      <c r="TOB4630" s="298"/>
      <c r="TOC4630" s="298"/>
      <c r="TOD4630" s="298"/>
      <c r="TOE4630" s="298"/>
      <c r="TOF4630" s="298"/>
      <c r="TOG4630" s="298"/>
      <c r="TOH4630" s="298"/>
      <c r="TOI4630" s="298"/>
      <c r="TOJ4630" s="298"/>
      <c r="TOK4630" s="298"/>
      <c r="TOL4630" s="298"/>
      <c r="TOM4630" s="298"/>
      <c r="TON4630" s="298"/>
      <c r="TOO4630" s="298"/>
      <c r="TOP4630" s="298"/>
      <c r="TOQ4630" s="298"/>
      <c r="TOR4630" s="298"/>
      <c r="TOS4630" s="298"/>
      <c r="TOT4630" s="298"/>
      <c r="TOU4630" s="298"/>
      <c r="TOV4630" s="298"/>
      <c r="TOW4630" s="298"/>
      <c r="TOX4630" s="298"/>
      <c r="TOY4630" s="298"/>
      <c r="TOZ4630" s="298"/>
      <c r="TPA4630" s="298"/>
      <c r="TPB4630" s="298"/>
      <c r="TPC4630" s="298"/>
      <c r="TPD4630" s="298"/>
      <c r="TPE4630" s="298"/>
      <c r="TPF4630" s="298"/>
      <c r="TPG4630" s="298"/>
      <c r="TPH4630" s="298"/>
      <c r="TPI4630" s="298"/>
      <c r="TPJ4630" s="298"/>
      <c r="TPK4630" s="298"/>
      <c r="TPL4630" s="298"/>
      <c r="TPM4630" s="298"/>
      <c r="TPN4630" s="298"/>
      <c r="TPO4630" s="298"/>
      <c r="TPP4630" s="298"/>
      <c r="TPQ4630" s="298"/>
      <c r="TPR4630" s="298"/>
      <c r="TPS4630" s="298"/>
      <c r="TPT4630" s="298"/>
      <c r="TPU4630" s="298"/>
      <c r="TPV4630" s="298"/>
      <c r="TPW4630" s="298"/>
      <c r="TPX4630" s="298"/>
      <c r="TPY4630" s="298"/>
      <c r="TPZ4630" s="298"/>
      <c r="TQA4630" s="298"/>
      <c r="TQB4630" s="298"/>
      <c r="TQC4630" s="298"/>
      <c r="TQD4630" s="298"/>
      <c r="TQE4630" s="298"/>
      <c r="TQF4630" s="298"/>
      <c r="TQG4630" s="298"/>
      <c r="TQH4630" s="298"/>
      <c r="TQI4630" s="298"/>
      <c r="TQJ4630" s="298"/>
      <c r="TQK4630" s="298"/>
      <c r="TQL4630" s="298"/>
      <c r="TQM4630" s="298"/>
      <c r="TQN4630" s="298"/>
      <c r="TQO4630" s="298"/>
      <c r="TQP4630" s="298"/>
      <c r="TQQ4630" s="298"/>
      <c r="TQR4630" s="298"/>
      <c r="TQS4630" s="298"/>
      <c r="TQT4630" s="298"/>
      <c r="TQU4630" s="298"/>
      <c r="TQV4630" s="298"/>
      <c r="TQW4630" s="298"/>
      <c r="TQX4630" s="298"/>
      <c r="TQY4630" s="298"/>
      <c r="TQZ4630" s="298"/>
      <c r="TRA4630" s="298"/>
      <c r="TRB4630" s="298"/>
      <c r="TRC4630" s="298"/>
      <c r="TRD4630" s="298"/>
      <c r="TRE4630" s="298"/>
      <c r="TRF4630" s="298"/>
      <c r="TRG4630" s="298"/>
      <c r="TRH4630" s="298"/>
      <c r="TRI4630" s="298"/>
      <c r="TRJ4630" s="298"/>
      <c r="TRK4630" s="298"/>
      <c r="TRL4630" s="298"/>
      <c r="TRM4630" s="298"/>
      <c r="TRN4630" s="298"/>
      <c r="TRO4630" s="298"/>
      <c r="TRP4630" s="298"/>
      <c r="TRQ4630" s="298"/>
      <c r="TRR4630" s="298"/>
      <c r="TRS4630" s="298"/>
      <c r="TRT4630" s="298"/>
      <c r="TRU4630" s="298"/>
      <c r="TRV4630" s="298"/>
      <c r="TRW4630" s="298"/>
      <c r="TRX4630" s="298"/>
      <c r="TRY4630" s="298"/>
      <c r="TRZ4630" s="298"/>
      <c r="TSA4630" s="298"/>
      <c r="TSB4630" s="298"/>
      <c r="TSC4630" s="298"/>
      <c r="TSD4630" s="298"/>
      <c r="TSE4630" s="298"/>
      <c r="TSF4630" s="298"/>
      <c r="TSG4630" s="298"/>
      <c r="TSH4630" s="298"/>
      <c r="TSI4630" s="298"/>
      <c r="TSJ4630" s="298"/>
      <c r="TSK4630" s="298"/>
      <c r="TSL4630" s="298"/>
      <c r="TSM4630" s="298"/>
      <c r="TSN4630" s="298"/>
      <c r="TSO4630" s="298"/>
      <c r="TSP4630" s="298"/>
      <c r="TSQ4630" s="298"/>
      <c r="TSR4630" s="298"/>
      <c r="TSS4630" s="298"/>
      <c r="TST4630" s="298"/>
      <c r="TSU4630" s="298"/>
      <c r="TSV4630" s="298"/>
      <c r="TSW4630" s="298"/>
      <c r="TSX4630" s="298"/>
      <c r="TSY4630" s="298"/>
      <c r="TSZ4630" s="298"/>
      <c r="TTA4630" s="298"/>
      <c r="TTB4630" s="298"/>
      <c r="TTC4630" s="298"/>
      <c r="TTD4630" s="298"/>
      <c r="TTE4630" s="298"/>
      <c r="TTF4630" s="298"/>
      <c r="TTG4630" s="298"/>
      <c r="TTH4630" s="298"/>
      <c r="TTI4630" s="298"/>
      <c r="TTJ4630" s="298"/>
      <c r="TTK4630" s="298"/>
      <c r="TTL4630" s="298"/>
      <c r="TTM4630" s="298"/>
      <c r="TTN4630" s="298"/>
      <c r="TTO4630" s="298"/>
      <c r="TTP4630" s="298"/>
      <c r="TTQ4630" s="298"/>
      <c r="TTR4630" s="298"/>
      <c r="TTS4630" s="298"/>
      <c r="TTT4630" s="298"/>
      <c r="TTU4630" s="298"/>
      <c r="TTV4630" s="298"/>
      <c r="TTW4630" s="298"/>
      <c r="TTX4630" s="298"/>
      <c r="TTY4630" s="298"/>
      <c r="TTZ4630" s="298"/>
      <c r="TUA4630" s="298"/>
      <c r="TUB4630" s="298"/>
      <c r="TUC4630" s="298"/>
      <c r="TUD4630" s="298"/>
      <c r="TUE4630" s="298"/>
      <c r="TUF4630" s="298"/>
      <c r="TUG4630" s="298"/>
      <c r="TUH4630" s="298"/>
      <c r="TUI4630" s="298"/>
      <c r="TUJ4630" s="298"/>
      <c r="TUK4630" s="298"/>
      <c r="TUL4630" s="298"/>
      <c r="TUM4630" s="298"/>
      <c r="TUN4630" s="298"/>
      <c r="TUO4630" s="298"/>
      <c r="TUP4630" s="298"/>
      <c r="TUQ4630" s="298"/>
      <c r="TUR4630" s="298"/>
      <c r="TUS4630" s="298"/>
      <c r="TUT4630" s="298"/>
      <c r="TUU4630" s="298"/>
      <c r="TUV4630" s="298"/>
      <c r="TUW4630" s="298"/>
      <c r="TUX4630" s="298"/>
      <c r="TUY4630" s="298"/>
      <c r="TUZ4630" s="298"/>
      <c r="TVA4630" s="298"/>
      <c r="TVB4630" s="298"/>
      <c r="TVC4630" s="298"/>
      <c r="TVD4630" s="298"/>
      <c r="TVE4630" s="298"/>
      <c r="TVF4630" s="298"/>
      <c r="TVG4630" s="298"/>
      <c r="TVH4630" s="298"/>
      <c r="TVI4630" s="298"/>
      <c r="TVJ4630" s="298"/>
      <c r="TVK4630" s="298"/>
      <c r="TVL4630" s="298"/>
      <c r="TVM4630" s="298"/>
      <c r="TVN4630" s="298"/>
      <c r="TVO4630" s="298"/>
      <c r="TVP4630" s="298"/>
      <c r="TVQ4630" s="298"/>
      <c r="TVR4630" s="298"/>
      <c r="TVS4630" s="298"/>
      <c r="TVT4630" s="298"/>
      <c r="TVU4630" s="298"/>
      <c r="TVV4630" s="298"/>
      <c r="TVW4630" s="298"/>
      <c r="TVX4630" s="298"/>
      <c r="TVY4630" s="298"/>
      <c r="TVZ4630" s="298"/>
      <c r="TWA4630" s="298"/>
      <c r="TWB4630" s="298"/>
      <c r="TWC4630" s="298"/>
      <c r="TWD4630" s="298"/>
      <c r="TWE4630" s="298"/>
      <c r="TWF4630" s="298"/>
      <c r="TWG4630" s="298"/>
      <c r="TWH4630" s="298"/>
      <c r="TWI4630" s="298"/>
      <c r="TWJ4630" s="298"/>
      <c r="TWK4630" s="298"/>
      <c r="TWL4630" s="298"/>
      <c r="TWM4630" s="298"/>
      <c r="TWN4630" s="298"/>
      <c r="TWO4630" s="298"/>
      <c r="TWP4630" s="298"/>
      <c r="TWQ4630" s="298"/>
      <c r="TWR4630" s="298"/>
      <c r="TWS4630" s="298"/>
      <c r="TWT4630" s="298"/>
      <c r="TWU4630" s="298"/>
      <c r="TWV4630" s="298"/>
      <c r="TWW4630" s="298"/>
      <c r="TWX4630" s="298"/>
      <c r="TWY4630" s="298"/>
      <c r="TWZ4630" s="298"/>
      <c r="TXA4630" s="298"/>
      <c r="TXB4630" s="298"/>
      <c r="TXC4630" s="298"/>
      <c r="TXD4630" s="298"/>
      <c r="TXE4630" s="298"/>
      <c r="TXF4630" s="298"/>
      <c r="TXG4630" s="298"/>
      <c r="TXH4630" s="298"/>
      <c r="TXI4630" s="298"/>
      <c r="TXJ4630" s="298"/>
      <c r="TXK4630" s="298"/>
      <c r="TXL4630" s="298"/>
      <c r="TXM4630" s="298"/>
      <c r="TXN4630" s="298"/>
      <c r="TXO4630" s="298"/>
      <c r="TXP4630" s="298"/>
      <c r="TXQ4630" s="298"/>
      <c r="TXR4630" s="298"/>
      <c r="TXS4630" s="298"/>
      <c r="TXT4630" s="298"/>
      <c r="TXU4630" s="298"/>
      <c r="TXV4630" s="298"/>
      <c r="TXW4630" s="298"/>
      <c r="TXX4630" s="298"/>
      <c r="TXY4630" s="298"/>
      <c r="TXZ4630" s="298"/>
      <c r="TYA4630" s="298"/>
      <c r="TYB4630" s="298"/>
      <c r="TYC4630" s="298"/>
      <c r="TYD4630" s="298"/>
      <c r="TYE4630" s="298"/>
      <c r="TYF4630" s="298"/>
      <c r="TYG4630" s="298"/>
      <c r="TYH4630" s="298"/>
      <c r="TYI4630" s="298"/>
      <c r="TYJ4630" s="298"/>
      <c r="TYK4630" s="298"/>
      <c r="TYL4630" s="298"/>
      <c r="TYM4630" s="298"/>
      <c r="TYN4630" s="298"/>
      <c r="TYO4630" s="298"/>
      <c r="TYP4630" s="298"/>
      <c r="TYQ4630" s="298"/>
      <c r="TYR4630" s="298"/>
      <c r="TYS4630" s="298"/>
      <c r="TYT4630" s="298"/>
      <c r="TYU4630" s="298"/>
      <c r="TYV4630" s="298"/>
      <c r="TYW4630" s="298"/>
      <c r="TYX4630" s="298"/>
      <c r="TYY4630" s="298"/>
      <c r="TYZ4630" s="298"/>
      <c r="TZA4630" s="298"/>
      <c r="TZB4630" s="298"/>
      <c r="TZC4630" s="298"/>
      <c r="TZD4630" s="298"/>
      <c r="TZE4630" s="298"/>
      <c r="TZF4630" s="298"/>
      <c r="TZG4630" s="298"/>
      <c r="TZH4630" s="298"/>
      <c r="TZI4630" s="298"/>
      <c r="TZJ4630" s="298"/>
      <c r="TZK4630" s="298"/>
      <c r="TZL4630" s="298"/>
      <c r="TZM4630" s="298"/>
      <c r="TZN4630" s="298"/>
      <c r="TZO4630" s="298"/>
      <c r="TZP4630" s="298"/>
      <c r="TZQ4630" s="298"/>
      <c r="TZR4630" s="298"/>
      <c r="TZS4630" s="298"/>
      <c r="TZT4630" s="298"/>
      <c r="TZU4630" s="298"/>
      <c r="TZV4630" s="298"/>
      <c r="TZW4630" s="298"/>
      <c r="TZX4630" s="298"/>
      <c r="TZY4630" s="298"/>
      <c r="TZZ4630" s="298"/>
      <c r="UAA4630" s="298"/>
      <c r="UAB4630" s="298"/>
      <c r="UAC4630" s="298"/>
      <c r="UAD4630" s="298"/>
      <c r="UAE4630" s="298"/>
      <c r="UAF4630" s="298"/>
      <c r="UAG4630" s="298"/>
      <c r="UAH4630" s="298"/>
      <c r="UAI4630" s="298"/>
      <c r="UAJ4630" s="298"/>
      <c r="UAK4630" s="298"/>
      <c r="UAL4630" s="298"/>
      <c r="UAM4630" s="298"/>
      <c r="UAN4630" s="298"/>
      <c r="UAO4630" s="298"/>
      <c r="UAP4630" s="298"/>
      <c r="UAQ4630" s="298"/>
      <c r="UAR4630" s="298"/>
      <c r="UAS4630" s="298"/>
      <c r="UAT4630" s="298"/>
      <c r="UAU4630" s="298"/>
      <c r="UAV4630" s="298"/>
      <c r="UAW4630" s="298"/>
      <c r="UAX4630" s="298"/>
      <c r="UAY4630" s="298"/>
      <c r="UAZ4630" s="298"/>
      <c r="UBA4630" s="298"/>
      <c r="UBB4630" s="298"/>
      <c r="UBC4630" s="298"/>
      <c r="UBD4630" s="298"/>
      <c r="UBE4630" s="298"/>
      <c r="UBF4630" s="298"/>
      <c r="UBG4630" s="298"/>
      <c r="UBH4630" s="298"/>
      <c r="UBI4630" s="298"/>
      <c r="UBJ4630" s="298"/>
      <c r="UBK4630" s="298"/>
      <c r="UBL4630" s="298"/>
      <c r="UBM4630" s="298"/>
      <c r="UBN4630" s="298"/>
      <c r="UBO4630" s="298"/>
      <c r="UBP4630" s="298"/>
      <c r="UBQ4630" s="298"/>
      <c r="UBR4630" s="298"/>
      <c r="UBS4630" s="298"/>
      <c r="UBT4630" s="298"/>
      <c r="UBU4630" s="298"/>
      <c r="UBV4630" s="298"/>
      <c r="UBW4630" s="298"/>
      <c r="UBX4630" s="298"/>
      <c r="UBY4630" s="298"/>
      <c r="UBZ4630" s="298"/>
      <c r="UCA4630" s="298"/>
      <c r="UCB4630" s="298"/>
      <c r="UCC4630" s="298"/>
      <c r="UCD4630" s="298"/>
      <c r="UCE4630" s="298"/>
      <c r="UCF4630" s="298"/>
      <c r="UCG4630" s="298"/>
      <c r="UCH4630" s="298"/>
      <c r="UCI4630" s="298"/>
      <c r="UCJ4630" s="298"/>
      <c r="UCK4630" s="298"/>
      <c r="UCL4630" s="298"/>
      <c r="UCM4630" s="298"/>
      <c r="UCN4630" s="298"/>
      <c r="UCO4630" s="298"/>
      <c r="UCP4630" s="298"/>
      <c r="UCQ4630" s="298"/>
      <c r="UCR4630" s="298"/>
      <c r="UCS4630" s="298"/>
      <c r="UCT4630" s="298"/>
      <c r="UCU4630" s="298"/>
      <c r="UCV4630" s="298"/>
      <c r="UCW4630" s="298"/>
      <c r="UCX4630" s="298"/>
      <c r="UCY4630" s="298"/>
      <c r="UCZ4630" s="298"/>
      <c r="UDA4630" s="298"/>
      <c r="UDB4630" s="298"/>
      <c r="UDC4630" s="298"/>
      <c r="UDD4630" s="298"/>
      <c r="UDE4630" s="298"/>
      <c r="UDF4630" s="298"/>
      <c r="UDG4630" s="298"/>
      <c r="UDH4630" s="298"/>
      <c r="UDI4630" s="298"/>
      <c r="UDJ4630" s="298"/>
      <c r="UDK4630" s="298"/>
      <c r="UDL4630" s="298"/>
      <c r="UDM4630" s="298"/>
      <c r="UDN4630" s="298"/>
      <c r="UDO4630" s="298"/>
      <c r="UDP4630" s="298"/>
      <c r="UDQ4630" s="298"/>
      <c r="UDR4630" s="298"/>
      <c r="UDS4630" s="298"/>
      <c r="UDT4630" s="298"/>
      <c r="UDU4630" s="298"/>
      <c r="UDV4630" s="298"/>
      <c r="UDW4630" s="298"/>
      <c r="UDX4630" s="298"/>
      <c r="UDY4630" s="298"/>
      <c r="UDZ4630" s="298"/>
      <c r="UEA4630" s="298"/>
      <c r="UEB4630" s="298"/>
      <c r="UEC4630" s="298"/>
      <c r="UED4630" s="298"/>
      <c r="UEE4630" s="298"/>
      <c r="UEF4630" s="298"/>
      <c r="UEG4630" s="298"/>
      <c r="UEH4630" s="298"/>
      <c r="UEI4630" s="298"/>
      <c r="UEJ4630" s="298"/>
      <c r="UEK4630" s="298"/>
      <c r="UEL4630" s="298"/>
      <c r="UEM4630" s="298"/>
      <c r="UEN4630" s="298"/>
      <c r="UEO4630" s="298"/>
      <c r="UEP4630" s="298"/>
      <c r="UEQ4630" s="298"/>
      <c r="UER4630" s="298"/>
      <c r="UES4630" s="298"/>
      <c r="UET4630" s="298"/>
      <c r="UEU4630" s="298"/>
      <c r="UEV4630" s="298"/>
      <c r="UEW4630" s="298"/>
      <c r="UEX4630" s="298"/>
      <c r="UEY4630" s="298"/>
      <c r="UEZ4630" s="298"/>
      <c r="UFA4630" s="298"/>
      <c r="UFB4630" s="298"/>
      <c r="UFC4630" s="298"/>
      <c r="UFD4630" s="298"/>
      <c r="UFE4630" s="298"/>
      <c r="UFF4630" s="298"/>
      <c r="UFG4630" s="298"/>
      <c r="UFH4630" s="298"/>
      <c r="UFI4630" s="298"/>
      <c r="UFJ4630" s="298"/>
      <c r="UFK4630" s="298"/>
      <c r="UFL4630" s="298"/>
      <c r="UFM4630" s="298"/>
      <c r="UFN4630" s="298"/>
      <c r="UFO4630" s="298"/>
      <c r="UFP4630" s="298"/>
      <c r="UFQ4630" s="298"/>
      <c r="UFR4630" s="298"/>
      <c r="UFS4630" s="298"/>
      <c r="UFT4630" s="298"/>
      <c r="UFU4630" s="298"/>
      <c r="UFV4630" s="298"/>
      <c r="UFW4630" s="298"/>
      <c r="UFX4630" s="298"/>
      <c r="UFY4630" s="298"/>
      <c r="UFZ4630" s="298"/>
      <c r="UGA4630" s="298"/>
      <c r="UGB4630" s="298"/>
      <c r="UGC4630" s="298"/>
      <c r="UGD4630" s="298"/>
      <c r="UGE4630" s="298"/>
      <c r="UGF4630" s="298"/>
      <c r="UGG4630" s="298"/>
      <c r="UGH4630" s="298"/>
      <c r="UGI4630" s="298"/>
      <c r="UGJ4630" s="298"/>
      <c r="UGK4630" s="298"/>
      <c r="UGL4630" s="298"/>
      <c r="UGM4630" s="298"/>
      <c r="UGN4630" s="298"/>
      <c r="UGO4630" s="298"/>
      <c r="UGP4630" s="298"/>
      <c r="UGQ4630" s="298"/>
      <c r="UGR4630" s="298"/>
      <c r="UGS4630" s="298"/>
      <c r="UGT4630" s="298"/>
      <c r="UGU4630" s="298"/>
      <c r="UGV4630" s="298"/>
      <c r="UGW4630" s="298"/>
      <c r="UGX4630" s="298"/>
      <c r="UGY4630" s="298"/>
      <c r="UGZ4630" s="298"/>
      <c r="UHA4630" s="298"/>
      <c r="UHB4630" s="298"/>
      <c r="UHC4630" s="298"/>
      <c r="UHD4630" s="298"/>
      <c r="UHE4630" s="298"/>
      <c r="UHF4630" s="298"/>
      <c r="UHG4630" s="298"/>
      <c r="UHH4630" s="298"/>
      <c r="UHI4630" s="298"/>
      <c r="UHJ4630" s="298"/>
      <c r="UHK4630" s="298"/>
      <c r="UHL4630" s="298"/>
      <c r="UHM4630" s="298"/>
      <c r="UHN4630" s="298"/>
      <c r="UHO4630" s="298"/>
      <c r="UHP4630" s="298"/>
      <c r="UHQ4630" s="298"/>
      <c r="UHR4630" s="298"/>
      <c r="UHS4630" s="298"/>
      <c r="UHT4630" s="298"/>
      <c r="UHU4630" s="298"/>
      <c r="UHV4630" s="298"/>
      <c r="UHW4630" s="298"/>
      <c r="UHX4630" s="298"/>
      <c r="UHY4630" s="298"/>
      <c r="UHZ4630" s="298"/>
      <c r="UIA4630" s="298"/>
      <c r="UIB4630" s="298"/>
      <c r="UIC4630" s="298"/>
      <c r="UID4630" s="298"/>
      <c r="UIE4630" s="298"/>
      <c r="UIF4630" s="298"/>
      <c r="UIG4630" s="298"/>
      <c r="UIH4630" s="298"/>
      <c r="UII4630" s="298"/>
      <c r="UIJ4630" s="298"/>
      <c r="UIK4630" s="298"/>
      <c r="UIL4630" s="298"/>
      <c r="UIM4630" s="298"/>
      <c r="UIN4630" s="298"/>
      <c r="UIO4630" s="298"/>
      <c r="UIP4630" s="298"/>
      <c r="UIQ4630" s="298"/>
      <c r="UIR4630" s="298"/>
      <c r="UIS4630" s="298"/>
      <c r="UIT4630" s="298"/>
      <c r="UIU4630" s="298"/>
      <c r="UIV4630" s="298"/>
      <c r="UIW4630" s="298"/>
      <c r="UIX4630" s="298"/>
      <c r="UIY4630" s="298"/>
      <c r="UIZ4630" s="298"/>
      <c r="UJA4630" s="298"/>
      <c r="UJB4630" s="298"/>
      <c r="UJC4630" s="298"/>
      <c r="UJD4630" s="298"/>
      <c r="UJE4630" s="298"/>
      <c r="UJF4630" s="298"/>
      <c r="UJG4630" s="298"/>
      <c r="UJH4630" s="298"/>
      <c r="UJI4630" s="298"/>
      <c r="UJJ4630" s="298"/>
      <c r="UJK4630" s="298"/>
      <c r="UJL4630" s="298"/>
      <c r="UJM4630" s="298"/>
      <c r="UJN4630" s="298"/>
      <c r="UJO4630" s="298"/>
      <c r="UJP4630" s="298"/>
      <c r="UJQ4630" s="298"/>
      <c r="UJR4630" s="298"/>
      <c r="UJS4630" s="298"/>
      <c r="UJT4630" s="298"/>
      <c r="UJU4630" s="298"/>
      <c r="UJV4630" s="298"/>
      <c r="UJW4630" s="298"/>
      <c r="UJX4630" s="298"/>
      <c r="UJY4630" s="298"/>
      <c r="UJZ4630" s="298"/>
      <c r="UKA4630" s="298"/>
      <c r="UKB4630" s="298"/>
      <c r="UKC4630" s="298"/>
      <c r="UKD4630" s="298"/>
      <c r="UKE4630" s="298"/>
      <c r="UKF4630" s="298"/>
      <c r="UKG4630" s="298"/>
      <c r="UKH4630" s="298"/>
      <c r="UKI4630" s="298"/>
      <c r="UKJ4630" s="298"/>
      <c r="UKK4630" s="298"/>
      <c r="UKL4630" s="298"/>
      <c r="UKM4630" s="298"/>
      <c r="UKN4630" s="298"/>
      <c r="UKO4630" s="298"/>
      <c r="UKP4630" s="298"/>
      <c r="UKQ4630" s="298"/>
      <c r="UKR4630" s="298"/>
      <c r="UKS4630" s="298"/>
      <c r="UKT4630" s="298"/>
      <c r="UKU4630" s="298"/>
      <c r="UKV4630" s="298"/>
      <c r="UKW4630" s="298"/>
      <c r="UKX4630" s="298"/>
      <c r="UKY4630" s="298"/>
      <c r="UKZ4630" s="298"/>
      <c r="ULA4630" s="298"/>
      <c r="ULB4630" s="298"/>
      <c r="ULC4630" s="298"/>
      <c r="ULD4630" s="298"/>
      <c r="ULE4630" s="298"/>
      <c r="ULF4630" s="298"/>
      <c r="ULG4630" s="298"/>
      <c r="ULH4630" s="298"/>
      <c r="ULI4630" s="298"/>
      <c r="ULJ4630" s="298"/>
      <c r="ULK4630" s="298"/>
      <c r="ULL4630" s="298"/>
      <c r="ULM4630" s="298"/>
      <c r="ULN4630" s="298"/>
      <c r="ULO4630" s="298"/>
      <c r="ULP4630" s="298"/>
      <c r="ULQ4630" s="298"/>
      <c r="ULR4630" s="298"/>
      <c r="ULS4630" s="298"/>
      <c r="ULT4630" s="298"/>
      <c r="ULU4630" s="298"/>
      <c r="ULV4630" s="298"/>
      <c r="ULW4630" s="298"/>
      <c r="ULX4630" s="298"/>
      <c r="ULY4630" s="298"/>
      <c r="ULZ4630" s="298"/>
      <c r="UMA4630" s="298"/>
      <c r="UMB4630" s="298"/>
      <c r="UMC4630" s="298"/>
      <c r="UMD4630" s="298"/>
      <c r="UME4630" s="298"/>
      <c r="UMF4630" s="298"/>
      <c r="UMG4630" s="298"/>
      <c r="UMH4630" s="298"/>
      <c r="UMI4630" s="298"/>
      <c r="UMJ4630" s="298"/>
      <c r="UMK4630" s="298"/>
      <c r="UML4630" s="298"/>
      <c r="UMM4630" s="298"/>
      <c r="UMN4630" s="298"/>
      <c r="UMO4630" s="298"/>
      <c r="UMP4630" s="298"/>
      <c r="UMQ4630" s="298"/>
      <c r="UMR4630" s="298"/>
      <c r="UMS4630" s="298"/>
      <c r="UMT4630" s="298"/>
      <c r="UMU4630" s="298"/>
      <c r="UMV4630" s="298"/>
      <c r="UMW4630" s="298"/>
      <c r="UMX4630" s="298"/>
      <c r="UMY4630" s="298"/>
      <c r="UMZ4630" s="298"/>
      <c r="UNA4630" s="298"/>
      <c r="UNB4630" s="298"/>
      <c r="UNC4630" s="298"/>
      <c r="UND4630" s="298"/>
      <c r="UNE4630" s="298"/>
      <c r="UNF4630" s="298"/>
      <c r="UNG4630" s="298"/>
      <c r="UNH4630" s="298"/>
      <c r="UNI4630" s="298"/>
      <c r="UNJ4630" s="298"/>
      <c r="UNK4630" s="298"/>
      <c r="UNL4630" s="298"/>
      <c r="UNM4630" s="298"/>
      <c r="UNN4630" s="298"/>
      <c r="UNO4630" s="298"/>
      <c r="UNP4630" s="298"/>
      <c r="UNQ4630" s="298"/>
      <c r="UNR4630" s="298"/>
      <c r="UNS4630" s="298"/>
      <c r="UNT4630" s="298"/>
      <c r="UNU4630" s="298"/>
      <c r="UNV4630" s="298"/>
      <c r="UNW4630" s="298"/>
      <c r="UNX4630" s="298"/>
      <c r="UNY4630" s="298"/>
      <c r="UNZ4630" s="298"/>
      <c r="UOA4630" s="298"/>
      <c r="UOB4630" s="298"/>
      <c r="UOC4630" s="298"/>
      <c r="UOD4630" s="298"/>
      <c r="UOE4630" s="298"/>
      <c r="UOF4630" s="298"/>
      <c r="UOG4630" s="298"/>
      <c r="UOH4630" s="298"/>
      <c r="UOI4630" s="298"/>
      <c r="UOJ4630" s="298"/>
      <c r="UOK4630" s="298"/>
      <c r="UOL4630" s="298"/>
      <c r="UOM4630" s="298"/>
      <c r="UON4630" s="298"/>
      <c r="UOO4630" s="298"/>
      <c r="UOP4630" s="298"/>
      <c r="UOQ4630" s="298"/>
      <c r="UOR4630" s="298"/>
      <c r="UOS4630" s="298"/>
      <c r="UOT4630" s="298"/>
      <c r="UOU4630" s="298"/>
      <c r="UOV4630" s="298"/>
      <c r="UOW4630" s="298"/>
      <c r="UOX4630" s="298"/>
      <c r="UOY4630" s="298"/>
      <c r="UOZ4630" s="298"/>
      <c r="UPA4630" s="298"/>
      <c r="UPB4630" s="298"/>
      <c r="UPC4630" s="298"/>
      <c r="UPD4630" s="298"/>
      <c r="UPE4630" s="298"/>
      <c r="UPF4630" s="298"/>
      <c r="UPG4630" s="298"/>
      <c r="UPH4630" s="298"/>
      <c r="UPI4630" s="298"/>
      <c r="UPJ4630" s="298"/>
      <c r="UPK4630" s="298"/>
      <c r="UPL4630" s="298"/>
      <c r="UPM4630" s="298"/>
      <c r="UPN4630" s="298"/>
      <c r="UPO4630" s="298"/>
      <c r="UPP4630" s="298"/>
      <c r="UPQ4630" s="298"/>
      <c r="UPR4630" s="298"/>
      <c r="UPS4630" s="298"/>
      <c r="UPT4630" s="298"/>
      <c r="UPU4630" s="298"/>
      <c r="UPV4630" s="298"/>
      <c r="UPW4630" s="298"/>
      <c r="UPX4630" s="298"/>
      <c r="UPY4630" s="298"/>
      <c r="UPZ4630" s="298"/>
      <c r="UQA4630" s="298"/>
      <c r="UQB4630" s="298"/>
      <c r="UQC4630" s="298"/>
      <c r="UQD4630" s="298"/>
      <c r="UQE4630" s="298"/>
      <c r="UQF4630" s="298"/>
      <c r="UQG4630" s="298"/>
      <c r="UQH4630" s="298"/>
      <c r="UQI4630" s="298"/>
      <c r="UQJ4630" s="298"/>
      <c r="UQK4630" s="298"/>
      <c r="UQL4630" s="298"/>
      <c r="UQM4630" s="298"/>
      <c r="UQN4630" s="298"/>
      <c r="UQO4630" s="298"/>
      <c r="UQP4630" s="298"/>
      <c r="UQQ4630" s="298"/>
      <c r="UQR4630" s="298"/>
      <c r="UQS4630" s="298"/>
      <c r="UQT4630" s="298"/>
      <c r="UQU4630" s="298"/>
      <c r="UQV4630" s="298"/>
      <c r="UQW4630" s="298"/>
      <c r="UQX4630" s="298"/>
      <c r="UQY4630" s="298"/>
      <c r="UQZ4630" s="298"/>
      <c r="URA4630" s="298"/>
      <c r="URB4630" s="298"/>
      <c r="URC4630" s="298"/>
      <c r="URD4630" s="298"/>
      <c r="URE4630" s="298"/>
      <c r="URF4630" s="298"/>
      <c r="URG4630" s="298"/>
      <c r="URH4630" s="298"/>
      <c r="URI4630" s="298"/>
      <c r="URJ4630" s="298"/>
      <c r="URK4630" s="298"/>
      <c r="URL4630" s="298"/>
      <c r="URM4630" s="298"/>
      <c r="URN4630" s="298"/>
      <c r="URO4630" s="298"/>
      <c r="URP4630" s="298"/>
      <c r="URQ4630" s="298"/>
      <c r="URR4630" s="298"/>
      <c r="URS4630" s="298"/>
      <c r="URT4630" s="298"/>
      <c r="URU4630" s="298"/>
      <c r="URV4630" s="298"/>
      <c r="URW4630" s="298"/>
      <c r="URX4630" s="298"/>
      <c r="URY4630" s="298"/>
      <c r="URZ4630" s="298"/>
      <c r="USA4630" s="298"/>
      <c r="USB4630" s="298"/>
      <c r="USC4630" s="298"/>
      <c r="USD4630" s="298"/>
      <c r="USE4630" s="298"/>
      <c r="USF4630" s="298"/>
      <c r="USG4630" s="298"/>
      <c r="USH4630" s="298"/>
      <c r="USI4630" s="298"/>
      <c r="USJ4630" s="298"/>
      <c r="USK4630" s="298"/>
      <c r="USL4630" s="298"/>
      <c r="USM4630" s="298"/>
      <c r="USN4630" s="298"/>
      <c r="USO4630" s="298"/>
      <c r="USP4630" s="298"/>
      <c r="USQ4630" s="298"/>
      <c r="USR4630" s="298"/>
      <c r="USS4630" s="298"/>
      <c r="UST4630" s="298"/>
      <c r="USU4630" s="298"/>
      <c r="USV4630" s="298"/>
      <c r="USW4630" s="298"/>
      <c r="USX4630" s="298"/>
      <c r="USY4630" s="298"/>
      <c r="USZ4630" s="298"/>
      <c r="UTA4630" s="298"/>
      <c r="UTB4630" s="298"/>
      <c r="UTC4630" s="298"/>
      <c r="UTD4630" s="298"/>
      <c r="UTE4630" s="298"/>
      <c r="UTF4630" s="298"/>
      <c r="UTG4630" s="298"/>
      <c r="UTH4630" s="298"/>
      <c r="UTI4630" s="298"/>
      <c r="UTJ4630" s="298"/>
      <c r="UTK4630" s="298"/>
      <c r="UTL4630" s="298"/>
      <c r="UTM4630" s="298"/>
      <c r="UTN4630" s="298"/>
      <c r="UTO4630" s="298"/>
      <c r="UTP4630" s="298"/>
      <c r="UTQ4630" s="298"/>
      <c r="UTR4630" s="298"/>
      <c r="UTS4630" s="298"/>
      <c r="UTT4630" s="298"/>
      <c r="UTU4630" s="298"/>
      <c r="UTV4630" s="298"/>
      <c r="UTW4630" s="298"/>
      <c r="UTX4630" s="298"/>
      <c r="UTY4630" s="298"/>
      <c r="UTZ4630" s="298"/>
      <c r="UUA4630" s="298"/>
      <c r="UUB4630" s="298"/>
      <c r="UUC4630" s="298"/>
      <c r="UUD4630" s="298"/>
      <c r="UUE4630" s="298"/>
      <c r="UUF4630" s="298"/>
      <c r="UUG4630" s="298"/>
      <c r="UUH4630" s="298"/>
      <c r="UUI4630" s="298"/>
      <c r="UUJ4630" s="298"/>
      <c r="UUK4630" s="298"/>
      <c r="UUL4630" s="298"/>
      <c r="UUM4630" s="298"/>
      <c r="UUN4630" s="298"/>
      <c r="UUO4630" s="298"/>
      <c r="UUP4630" s="298"/>
      <c r="UUQ4630" s="298"/>
      <c r="UUR4630" s="298"/>
      <c r="UUS4630" s="298"/>
      <c r="UUT4630" s="298"/>
      <c r="UUU4630" s="298"/>
      <c r="UUV4630" s="298"/>
      <c r="UUW4630" s="298"/>
      <c r="UUX4630" s="298"/>
      <c r="UUY4630" s="298"/>
      <c r="UUZ4630" s="298"/>
      <c r="UVA4630" s="298"/>
      <c r="UVB4630" s="298"/>
      <c r="UVC4630" s="298"/>
      <c r="UVD4630" s="298"/>
      <c r="UVE4630" s="298"/>
      <c r="UVF4630" s="298"/>
      <c r="UVG4630" s="298"/>
      <c r="UVH4630" s="298"/>
      <c r="UVI4630" s="298"/>
      <c r="UVJ4630" s="298"/>
      <c r="UVK4630" s="298"/>
      <c r="UVL4630" s="298"/>
      <c r="UVM4630" s="298"/>
      <c r="UVN4630" s="298"/>
      <c r="UVO4630" s="298"/>
      <c r="UVP4630" s="298"/>
      <c r="UVQ4630" s="298"/>
      <c r="UVR4630" s="298"/>
      <c r="UVS4630" s="298"/>
      <c r="UVT4630" s="298"/>
      <c r="UVU4630" s="298"/>
      <c r="UVV4630" s="298"/>
      <c r="UVW4630" s="298"/>
      <c r="UVX4630" s="298"/>
      <c r="UVY4630" s="298"/>
      <c r="UVZ4630" s="298"/>
      <c r="UWA4630" s="298"/>
      <c r="UWB4630" s="298"/>
      <c r="UWC4630" s="298"/>
      <c r="UWD4630" s="298"/>
      <c r="UWE4630" s="298"/>
      <c r="UWF4630" s="298"/>
      <c r="UWG4630" s="298"/>
      <c r="UWH4630" s="298"/>
      <c r="UWI4630" s="298"/>
      <c r="UWJ4630" s="298"/>
      <c r="UWK4630" s="298"/>
      <c r="UWL4630" s="298"/>
      <c r="UWM4630" s="298"/>
      <c r="UWN4630" s="298"/>
      <c r="UWO4630" s="298"/>
      <c r="UWP4630" s="298"/>
      <c r="UWQ4630" s="298"/>
      <c r="UWR4630" s="298"/>
      <c r="UWS4630" s="298"/>
      <c r="UWT4630" s="298"/>
      <c r="UWU4630" s="298"/>
      <c r="UWV4630" s="298"/>
      <c r="UWW4630" s="298"/>
      <c r="UWX4630" s="298"/>
      <c r="UWY4630" s="298"/>
      <c r="UWZ4630" s="298"/>
      <c r="UXA4630" s="298"/>
      <c r="UXB4630" s="298"/>
      <c r="UXC4630" s="298"/>
      <c r="UXD4630" s="298"/>
      <c r="UXE4630" s="298"/>
      <c r="UXF4630" s="298"/>
      <c r="UXG4630" s="298"/>
      <c r="UXH4630" s="298"/>
      <c r="UXI4630" s="298"/>
      <c r="UXJ4630" s="298"/>
      <c r="UXK4630" s="298"/>
      <c r="UXL4630" s="298"/>
      <c r="UXM4630" s="298"/>
      <c r="UXN4630" s="298"/>
      <c r="UXO4630" s="298"/>
      <c r="UXP4630" s="298"/>
      <c r="UXQ4630" s="298"/>
      <c r="UXR4630" s="298"/>
      <c r="UXS4630" s="298"/>
      <c r="UXT4630" s="298"/>
      <c r="UXU4630" s="298"/>
      <c r="UXV4630" s="298"/>
      <c r="UXW4630" s="298"/>
      <c r="UXX4630" s="298"/>
      <c r="UXY4630" s="298"/>
      <c r="UXZ4630" s="298"/>
      <c r="UYA4630" s="298"/>
      <c r="UYB4630" s="298"/>
      <c r="UYC4630" s="298"/>
      <c r="UYD4630" s="298"/>
      <c r="UYE4630" s="298"/>
      <c r="UYF4630" s="298"/>
      <c r="UYG4630" s="298"/>
      <c r="UYH4630" s="298"/>
      <c r="UYI4630" s="298"/>
      <c r="UYJ4630" s="298"/>
      <c r="UYK4630" s="298"/>
      <c r="UYL4630" s="298"/>
      <c r="UYM4630" s="298"/>
      <c r="UYN4630" s="298"/>
      <c r="UYO4630" s="298"/>
      <c r="UYP4630" s="298"/>
      <c r="UYQ4630" s="298"/>
      <c r="UYR4630" s="298"/>
      <c r="UYS4630" s="298"/>
      <c r="UYT4630" s="298"/>
      <c r="UYU4630" s="298"/>
      <c r="UYV4630" s="298"/>
      <c r="UYW4630" s="298"/>
      <c r="UYX4630" s="298"/>
      <c r="UYY4630" s="298"/>
      <c r="UYZ4630" s="298"/>
      <c r="UZA4630" s="298"/>
      <c r="UZB4630" s="298"/>
      <c r="UZC4630" s="298"/>
      <c r="UZD4630" s="298"/>
      <c r="UZE4630" s="298"/>
      <c r="UZF4630" s="298"/>
      <c r="UZG4630" s="298"/>
      <c r="UZH4630" s="298"/>
      <c r="UZI4630" s="298"/>
      <c r="UZJ4630" s="298"/>
      <c r="UZK4630" s="298"/>
      <c r="UZL4630" s="298"/>
      <c r="UZM4630" s="298"/>
      <c r="UZN4630" s="298"/>
      <c r="UZO4630" s="298"/>
      <c r="UZP4630" s="298"/>
      <c r="UZQ4630" s="298"/>
      <c r="UZR4630" s="298"/>
      <c r="UZS4630" s="298"/>
      <c r="UZT4630" s="298"/>
      <c r="UZU4630" s="298"/>
      <c r="UZV4630" s="298"/>
      <c r="UZW4630" s="298"/>
      <c r="UZX4630" s="298"/>
      <c r="UZY4630" s="298"/>
      <c r="UZZ4630" s="298"/>
      <c r="VAA4630" s="298"/>
      <c r="VAB4630" s="298"/>
      <c r="VAC4630" s="298"/>
      <c r="VAD4630" s="298"/>
      <c r="VAE4630" s="298"/>
      <c r="VAF4630" s="298"/>
      <c r="VAG4630" s="298"/>
      <c r="VAH4630" s="298"/>
      <c r="VAI4630" s="298"/>
      <c r="VAJ4630" s="298"/>
      <c r="VAK4630" s="298"/>
      <c r="VAL4630" s="298"/>
      <c r="VAM4630" s="298"/>
      <c r="VAN4630" s="298"/>
      <c r="VAO4630" s="298"/>
      <c r="VAP4630" s="298"/>
      <c r="VAQ4630" s="298"/>
      <c r="VAR4630" s="298"/>
      <c r="VAS4630" s="298"/>
      <c r="VAT4630" s="298"/>
      <c r="VAU4630" s="298"/>
      <c r="VAV4630" s="298"/>
      <c r="VAW4630" s="298"/>
      <c r="VAX4630" s="298"/>
      <c r="VAY4630" s="298"/>
      <c r="VAZ4630" s="298"/>
      <c r="VBA4630" s="298"/>
      <c r="VBB4630" s="298"/>
      <c r="VBC4630" s="298"/>
      <c r="VBD4630" s="298"/>
      <c r="VBE4630" s="298"/>
      <c r="VBF4630" s="298"/>
      <c r="VBG4630" s="298"/>
      <c r="VBH4630" s="298"/>
      <c r="VBI4630" s="298"/>
      <c r="VBJ4630" s="298"/>
      <c r="VBK4630" s="298"/>
      <c r="VBL4630" s="298"/>
      <c r="VBM4630" s="298"/>
      <c r="VBN4630" s="298"/>
      <c r="VBO4630" s="298"/>
      <c r="VBP4630" s="298"/>
      <c r="VBQ4630" s="298"/>
      <c r="VBR4630" s="298"/>
      <c r="VBS4630" s="298"/>
      <c r="VBT4630" s="298"/>
      <c r="VBU4630" s="298"/>
      <c r="VBV4630" s="298"/>
      <c r="VBW4630" s="298"/>
      <c r="VBX4630" s="298"/>
      <c r="VBY4630" s="298"/>
      <c r="VBZ4630" s="298"/>
      <c r="VCA4630" s="298"/>
      <c r="VCB4630" s="298"/>
      <c r="VCC4630" s="298"/>
      <c r="VCD4630" s="298"/>
      <c r="VCE4630" s="298"/>
      <c r="VCF4630" s="298"/>
      <c r="VCG4630" s="298"/>
      <c r="VCH4630" s="298"/>
      <c r="VCI4630" s="298"/>
      <c r="VCJ4630" s="298"/>
      <c r="VCK4630" s="298"/>
      <c r="VCL4630" s="298"/>
      <c r="VCM4630" s="298"/>
      <c r="VCN4630" s="298"/>
      <c r="VCO4630" s="298"/>
      <c r="VCP4630" s="298"/>
      <c r="VCQ4630" s="298"/>
      <c r="VCR4630" s="298"/>
      <c r="VCS4630" s="298"/>
      <c r="VCT4630" s="298"/>
      <c r="VCU4630" s="298"/>
      <c r="VCV4630" s="298"/>
      <c r="VCW4630" s="298"/>
      <c r="VCX4630" s="298"/>
      <c r="VCY4630" s="298"/>
      <c r="VCZ4630" s="298"/>
      <c r="VDA4630" s="298"/>
      <c r="VDB4630" s="298"/>
      <c r="VDC4630" s="298"/>
      <c r="VDD4630" s="298"/>
      <c r="VDE4630" s="298"/>
      <c r="VDF4630" s="298"/>
      <c r="VDG4630" s="298"/>
      <c r="VDH4630" s="298"/>
      <c r="VDI4630" s="298"/>
      <c r="VDJ4630" s="298"/>
      <c r="VDK4630" s="298"/>
      <c r="VDL4630" s="298"/>
      <c r="VDM4630" s="298"/>
      <c r="VDN4630" s="298"/>
      <c r="VDO4630" s="298"/>
      <c r="VDP4630" s="298"/>
      <c r="VDQ4630" s="298"/>
      <c r="VDR4630" s="298"/>
      <c r="VDS4630" s="298"/>
      <c r="VDT4630" s="298"/>
      <c r="VDU4630" s="298"/>
      <c r="VDV4630" s="298"/>
      <c r="VDW4630" s="298"/>
      <c r="VDX4630" s="298"/>
      <c r="VDY4630" s="298"/>
      <c r="VDZ4630" s="298"/>
      <c r="VEA4630" s="298"/>
      <c r="VEB4630" s="298"/>
      <c r="VEC4630" s="298"/>
      <c r="VED4630" s="298"/>
      <c r="VEE4630" s="298"/>
      <c r="VEF4630" s="298"/>
      <c r="VEG4630" s="298"/>
      <c r="VEH4630" s="298"/>
      <c r="VEI4630" s="298"/>
      <c r="VEJ4630" s="298"/>
      <c r="VEK4630" s="298"/>
      <c r="VEL4630" s="298"/>
      <c r="VEM4630" s="298"/>
      <c r="VEN4630" s="298"/>
      <c r="VEO4630" s="298"/>
      <c r="VEP4630" s="298"/>
      <c r="VEQ4630" s="298"/>
      <c r="VER4630" s="298"/>
      <c r="VES4630" s="298"/>
      <c r="VET4630" s="298"/>
      <c r="VEU4630" s="298"/>
      <c r="VEV4630" s="298"/>
      <c r="VEW4630" s="298"/>
      <c r="VEX4630" s="298"/>
      <c r="VEY4630" s="298"/>
      <c r="VEZ4630" s="298"/>
      <c r="VFA4630" s="298"/>
      <c r="VFB4630" s="298"/>
      <c r="VFC4630" s="298"/>
      <c r="VFD4630" s="298"/>
      <c r="VFE4630" s="298"/>
      <c r="VFF4630" s="298"/>
      <c r="VFG4630" s="298"/>
      <c r="VFH4630" s="298"/>
      <c r="VFI4630" s="298"/>
      <c r="VFJ4630" s="298"/>
      <c r="VFK4630" s="298"/>
      <c r="VFL4630" s="298"/>
      <c r="VFM4630" s="298"/>
      <c r="VFN4630" s="298"/>
      <c r="VFO4630" s="298"/>
      <c r="VFP4630" s="298"/>
      <c r="VFQ4630" s="298"/>
      <c r="VFR4630" s="298"/>
      <c r="VFS4630" s="298"/>
      <c r="VFT4630" s="298"/>
      <c r="VFU4630" s="298"/>
      <c r="VFV4630" s="298"/>
      <c r="VFW4630" s="298"/>
      <c r="VFX4630" s="298"/>
      <c r="VFY4630" s="298"/>
      <c r="VFZ4630" s="298"/>
      <c r="VGA4630" s="298"/>
      <c r="VGB4630" s="298"/>
      <c r="VGC4630" s="298"/>
      <c r="VGD4630" s="298"/>
      <c r="VGE4630" s="298"/>
      <c r="VGF4630" s="298"/>
      <c r="VGG4630" s="298"/>
      <c r="VGH4630" s="298"/>
      <c r="VGI4630" s="298"/>
      <c r="VGJ4630" s="298"/>
      <c r="VGK4630" s="298"/>
      <c r="VGL4630" s="298"/>
      <c r="VGM4630" s="298"/>
      <c r="VGN4630" s="298"/>
      <c r="VGO4630" s="298"/>
      <c r="VGP4630" s="298"/>
      <c r="VGQ4630" s="298"/>
      <c r="VGR4630" s="298"/>
      <c r="VGS4630" s="298"/>
      <c r="VGT4630" s="298"/>
      <c r="VGU4630" s="298"/>
      <c r="VGV4630" s="298"/>
      <c r="VGW4630" s="298"/>
      <c r="VGX4630" s="298"/>
      <c r="VGY4630" s="298"/>
      <c r="VGZ4630" s="298"/>
      <c r="VHA4630" s="298"/>
      <c r="VHB4630" s="298"/>
      <c r="VHC4630" s="298"/>
      <c r="VHD4630" s="298"/>
      <c r="VHE4630" s="298"/>
      <c r="VHF4630" s="298"/>
      <c r="VHG4630" s="298"/>
      <c r="VHH4630" s="298"/>
      <c r="VHI4630" s="298"/>
      <c r="VHJ4630" s="298"/>
      <c r="VHK4630" s="298"/>
      <c r="VHL4630" s="298"/>
      <c r="VHM4630" s="298"/>
      <c r="VHN4630" s="298"/>
      <c r="VHO4630" s="298"/>
      <c r="VHP4630" s="298"/>
      <c r="VHQ4630" s="298"/>
      <c r="VHR4630" s="298"/>
      <c r="VHS4630" s="298"/>
      <c r="VHT4630" s="298"/>
      <c r="VHU4630" s="298"/>
      <c r="VHV4630" s="298"/>
      <c r="VHW4630" s="298"/>
      <c r="VHX4630" s="298"/>
      <c r="VHY4630" s="298"/>
      <c r="VHZ4630" s="298"/>
      <c r="VIA4630" s="298"/>
      <c r="VIB4630" s="298"/>
      <c r="VIC4630" s="298"/>
      <c r="VID4630" s="298"/>
      <c r="VIE4630" s="298"/>
      <c r="VIF4630" s="298"/>
      <c r="VIG4630" s="298"/>
      <c r="VIH4630" s="298"/>
      <c r="VII4630" s="298"/>
      <c r="VIJ4630" s="298"/>
      <c r="VIK4630" s="298"/>
      <c r="VIL4630" s="298"/>
      <c r="VIM4630" s="298"/>
      <c r="VIN4630" s="298"/>
      <c r="VIO4630" s="298"/>
      <c r="VIP4630" s="298"/>
      <c r="VIQ4630" s="298"/>
      <c r="VIR4630" s="298"/>
      <c r="VIS4630" s="298"/>
      <c r="VIT4630" s="298"/>
      <c r="VIU4630" s="298"/>
      <c r="VIV4630" s="298"/>
      <c r="VIW4630" s="298"/>
      <c r="VIX4630" s="298"/>
      <c r="VIY4630" s="298"/>
      <c r="VIZ4630" s="298"/>
      <c r="VJA4630" s="298"/>
      <c r="VJB4630" s="298"/>
      <c r="VJC4630" s="298"/>
      <c r="VJD4630" s="298"/>
      <c r="VJE4630" s="298"/>
      <c r="VJF4630" s="298"/>
      <c r="VJG4630" s="298"/>
      <c r="VJH4630" s="298"/>
      <c r="VJI4630" s="298"/>
      <c r="VJJ4630" s="298"/>
      <c r="VJK4630" s="298"/>
      <c r="VJL4630" s="298"/>
      <c r="VJM4630" s="298"/>
      <c r="VJN4630" s="298"/>
      <c r="VJO4630" s="298"/>
      <c r="VJP4630" s="298"/>
      <c r="VJQ4630" s="298"/>
      <c r="VJR4630" s="298"/>
      <c r="VJS4630" s="298"/>
      <c r="VJT4630" s="298"/>
      <c r="VJU4630" s="298"/>
      <c r="VJV4630" s="298"/>
      <c r="VJW4630" s="298"/>
      <c r="VJX4630" s="298"/>
      <c r="VJY4630" s="298"/>
      <c r="VJZ4630" s="298"/>
      <c r="VKA4630" s="298"/>
      <c r="VKB4630" s="298"/>
      <c r="VKC4630" s="298"/>
      <c r="VKD4630" s="298"/>
      <c r="VKE4630" s="298"/>
      <c r="VKF4630" s="298"/>
      <c r="VKG4630" s="298"/>
      <c r="VKH4630" s="298"/>
      <c r="VKI4630" s="298"/>
      <c r="VKJ4630" s="298"/>
      <c r="VKK4630" s="298"/>
      <c r="VKL4630" s="298"/>
      <c r="VKM4630" s="298"/>
      <c r="VKN4630" s="298"/>
      <c r="VKO4630" s="298"/>
      <c r="VKP4630" s="298"/>
      <c r="VKQ4630" s="298"/>
      <c r="VKR4630" s="298"/>
      <c r="VKS4630" s="298"/>
      <c r="VKT4630" s="298"/>
      <c r="VKU4630" s="298"/>
      <c r="VKV4630" s="298"/>
      <c r="VKW4630" s="298"/>
      <c r="VKX4630" s="298"/>
      <c r="VKY4630" s="298"/>
      <c r="VKZ4630" s="298"/>
      <c r="VLA4630" s="298"/>
      <c r="VLB4630" s="298"/>
      <c r="VLC4630" s="298"/>
      <c r="VLD4630" s="298"/>
      <c r="VLE4630" s="298"/>
      <c r="VLF4630" s="298"/>
      <c r="VLG4630" s="298"/>
      <c r="VLH4630" s="298"/>
      <c r="VLI4630" s="298"/>
      <c r="VLJ4630" s="298"/>
      <c r="VLK4630" s="298"/>
      <c r="VLL4630" s="298"/>
      <c r="VLM4630" s="298"/>
      <c r="VLN4630" s="298"/>
      <c r="VLO4630" s="298"/>
      <c r="VLP4630" s="298"/>
      <c r="VLQ4630" s="298"/>
      <c r="VLR4630" s="298"/>
      <c r="VLS4630" s="298"/>
      <c r="VLT4630" s="298"/>
      <c r="VLU4630" s="298"/>
      <c r="VLV4630" s="298"/>
      <c r="VLW4630" s="298"/>
      <c r="VLX4630" s="298"/>
      <c r="VLY4630" s="298"/>
      <c r="VLZ4630" s="298"/>
      <c r="VMA4630" s="298"/>
      <c r="VMB4630" s="298"/>
      <c r="VMC4630" s="298"/>
      <c r="VMD4630" s="298"/>
      <c r="VME4630" s="298"/>
      <c r="VMF4630" s="298"/>
      <c r="VMG4630" s="298"/>
      <c r="VMH4630" s="298"/>
      <c r="VMI4630" s="298"/>
      <c r="VMJ4630" s="298"/>
      <c r="VMK4630" s="298"/>
      <c r="VML4630" s="298"/>
      <c r="VMM4630" s="298"/>
      <c r="VMN4630" s="298"/>
      <c r="VMO4630" s="298"/>
      <c r="VMP4630" s="298"/>
      <c r="VMQ4630" s="298"/>
      <c r="VMR4630" s="298"/>
      <c r="VMS4630" s="298"/>
      <c r="VMT4630" s="298"/>
      <c r="VMU4630" s="298"/>
      <c r="VMV4630" s="298"/>
      <c r="VMW4630" s="298"/>
      <c r="VMX4630" s="298"/>
      <c r="VMY4630" s="298"/>
      <c r="VMZ4630" s="298"/>
      <c r="VNA4630" s="298"/>
      <c r="VNB4630" s="298"/>
      <c r="VNC4630" s="298"/>
      <c r="VND4630" s="298"/>
      <c r="VNE4630" s="298"/>
      <c r="VNF4630" s="298"/>
      <c r="VNG4630" s="298"/>
      <c r="VNH4630" s="298"/>
      <c r="VNI4630" s="298"/>
      <c r="VNJ4630" s="298"/>
      <c r="VNK4630" s="298"/>
      <c r="VNL4630" s="298"/>
      <c r="VNM4630" s="298"/>
      <c r="VNN4630" s="298"/>
      <c r="VNO4630" s="298"/>
      <c r="VNP4630" s="298"/>
      <c r="VNQ4630" s="298"/>
      <c r="VNR4630" s="298"/>
      <c r="VNS4630" s="298"/>
      <c r="VNT4630" s="298"/>
      <c r="VNU4630" s="298"/>
      <c r="VNV4630" s="298"/>
      <c r="VNW4630" s="298"/>
      <c r="VNX4630" s="298"/>
      <c r="VNY4630" s="298"/>
      <c r="VNZ4630" s="298"/>
      <c r="VOA4630" s="298"/>
      <c r="VOB4630" s="298"/>
      <c r="VOC4630" s="298"/>
      <c r="VOD4630" s="298"/>
      <c r="VOE4630" s="298"/>
      <c r="VOF4630" s="298"/>
      <c r="VOG4630" s="298"/>
      <c r="VOH4630" s="298"/>
      <c r="VOI4630" s="298"/>
      <c r="VOJ4630" s="298"/>
      <c r="VOK4630" s="298"/>
      <c r="VOL4630" s="298"/>
      <c r="VOM4630" s="298"/>
      <c r="VON4630" s="298"/>
      <c r="VOO4630" s="298"/>
      <c r="VOP4630" s="298"/>
      <c r="VOQ4630" s="298"/>
      <c r="VOR4630" s="298"/>
      <c r="VOS4630" s="298"/>
      <c r="VOT4630" s="298"/>
      <c r="VOU4630" s="298"/>
      <c r="VOV4630" s="298"/>
      <c r="VOW4630" s="298"/>
      <c r="VOX4630" s="298"/>
      <c r="VOY4630" s="298"/>
      <c r="VOZ4630" s="298"/>
      <c r="VPA4630" s="298"/>
      <c r="VPB4630" s="298"/>
      <c r="VPC4630" s="298"/>
      <c r="VPD4630" s="298"/>
      <c r="VPE4630" s="298"/>
      <c r="VPF4630" s="298"/>
      <c r="VPG4630" s="298"/>
      <c r="VPH4630" s="298"/>
      <c r="VPI4630" s="298"/>
      <c r="VPJ4630" s="298"/>
      <c r="VPK4630" s="298"/>
      <c r="VPL4630" s="298"/>
      <c r="VPM4630" s="298"/>
      <c r="VPN4630" s="298"/>
      <c r="VPO4630" s="298"/>
      <c r="VPP4630" s="298"/>
      <c r="VPQ4630" s="298"/>
      <c r="VPR4630" s="298"/>
      <c r="VPS4630" s="298"/>
      <c r="VPT4630" s="298"/>
      <c r="VPU4630" s="298"/>
      <c r="VPV4630" s="298"/>
      <c r="VPW4630" s="298"/>
      <c r="VPX4630" s="298"/>
      <c r="VPY4630" s="298"/>
      <c r="VPZ4630" s="298"/>
      <c r="VQA4630" s="298"/>
      <c r="VQB4630" s="298"/>
      <c r="VQC4630" s="298"/>
      <c r="VQD4630" s="298"/>
      <c r="VQE4630" s="298"/>
      <c r="VQF4630" s="298"/>
      <c r="VQG4630" s="298"/>
      <c r="VQH4630" s="298"/>
      <c r="VQI4630" s="298"/>
      <c r="VQJ4630" s="298"/>
      <c r="VQK4630" s="298"/>
      <c r="VQL4630" s="298"/>
      <c r="VQM4630" s="298"/>
      <c r="VQN4630" s="298"/>
      <c r="VQO4630" s="298"/>
      <c r="VQP4630" s="298"/>
      <c r="VQQ4630" s="298"/>
      <c r="VQR4630" s="298"/>
      <c r="VQS4630" s="298"/>
      <c r="VQT4630" s="298"/>
      <c r="VQU4630" s="298"/>
      <c r="VQV4630" s="298"/>
      <c r="VQW4630" s="298"/>
      <c r="VQX4630" s="298"/>
      <c r="VQY4630" s="298"/>
      <c r="VQZ4630" s="298"/>
      <c r="VRA4630" s="298"/>
      <c r="VRB4630" s="298"/>
      <c r="VRC4630" s="298"/>
      <c r="VRD4630" s="298"/>
      <c r="VRE4630" s="298"/>
      <c r="VRF4630" s="298"/>
      <c r="VRG4630" s="298"/>
      <c r="VRH4630" s="298"/>
      <c r="VRI4630" s="298"/>
      <c r="VRJ4630" s="298"/>
      <c r="VRK4630" s="298"/>
      <c r="VRL4630" s="298"/>
      <c r="VRM4630" s="298"/>
      <c r="VRN4630" s="298"/>
      <c r="VRO4630" s="298"/>
      <c r="VRP4630" s="298"/>
      <c r="VRQ4630" s="298"/>
      <c r="VRR4630" s="298"/>
      <c r="VRS4630" s="298"/>
      <c r="VRT4630" s="298"/>
      <c r="VRU4630" s="298"/>
      <c r="VRV4630" s="298"/>
      <c r="VRW4630" s="298"/>
      <c r="VRX4630" s="298"/>
      <c r="VRY4630" s="298"/>
      <c r="VRZ4630" s="298"/>
      <c r="VSA4630" s="298"/>
      <c r="VSB4630" s="298"/>
      <c r="VSC4630" s="298"/>
      <c r="VSD4630" s="298"/>
      <c r="VSE4630" s="298"/>
      <c r="VSF4630" s="298"/>
      <c r="VSG4630" s="298"/>
      <c r="VSH4630" s="298"/>
      <c r="VSI4630" s="298"/>
      <c r="VSJ4630" s="298"/>
      <c r="VSK4630" s="298"/>
      <c r="VSL4630" s="298"/>
      <c r="VSM4630" s="298"/>
      <c r="VSN4630" s="298"/>
      <c r="VSO4630" s="298"/>
      <c r="VSP4630" s="298"/>
      <c r="VSQ4630" s="298"/>
      <c r="VSR4630" s="298"/>
      <c r="VSS4630" s="298"/>
      <c r="VST4630" s="298"/>
      <c r="VSU4630" s="298"/>
      <c r="VSV4630" s="298"/>
      <c r="VSW4630" s="298"/>
      <c r="VSX4630" s="298"/>
      <c r="VSY4630" s="298"/>
      <c r="VSZ4630" s="298"/>
      <c r="VTA4630" s="298"/>
      <c r="VTB4630" s="298"/>
      <c r="VTC4630" s="298"/>
      <c r="VTD4630" s="298"/>
      <c r="VTE4630" s="298"/>
      <c r="VTF4630" s="298"/>
      <c r="VTG4630" s="298"/>
      <c r="VTH4630" s="298"/>
      <c r="VTI4630" s="298"/>
      <c r="VTJ4630" s="298"/>
      <c r="VTK4630" s="298"/>
      <c r="VTL4630" s="298"/>
      <c r="VTM4630" s="298"/>
      <c r="VTN4630" s="298"/>
      <c r="VTO4630" s="298"/>
      <c r="VTP4630" s="298"/>
      <c r="VTQ4630" s="298"/>
      <c r="VTR4630" s="298"/>
      <c r="VTS4630" s="298"/>
      <c r="VTT4630" s="298"/>
      <c r="VTU4630" s="298"/>
      <c r="VTV4630" s="298"/>
      <c r="VTW4630" s="298"/>
      <c r="VTX4630" s="298"/>
      <c r="VTY4630" s="298"/>
      <c r="VTZ4630" s="298"/>
      <c r="VUA4630" s="298"/>
      <c r="VUB4630" s="298"/>
      <c r="VUC4630" s="298"/>
      <c r="VUD4630" s="298"/>
      <c r="VUE4630" s="298"/>
      <c r="VUF4630" s="298"/>
      <c r="VUG4630" s="298"/>
      <c r="VUH4630" s="298"/>
      <c r="VUI4630" s="298"/>
      <c r="VUJ4630" s="298"/>
      <c r="VUK4630" s="298"/>
      <c r="VUL4630" s="298"/>
      <c r="VUM4630" s="298"/>
      <c r="VUN4630" s="298"/>
      <c r="VUO4630" s="298"/>
      <c r="VUP4630" s="298"/>
      <c r="VUQ4630" s="298"/>
      <c r="VUR4630" s="298"/>
      <c r="VUS4630" s="298"/>
      <c r="VUT4630" s="298"/>
      <c r="VUU4630" s="298"/>
      <c r="VUV4630" s="298"/>
      <c r="VUW4630" s="298"/>
      <c r="VUX4630" s="298"/>
      <c r="VUY4630" s="298"/>
      <c r="VUZ4630" s="298"/>
      <c r="VVA4630" s="298"/>
      <c r="VVB4630" s="298"/>
      <c r="VVC4630" s="298"/>
      <c r="VVD4630" s="298"/>
      <c r="VVE4630" s="298"/>
      <c r="VVF4630" s="298"/>
      <c r="VVG4630" s="298"/>
      <c r="VVH4630" s="298"/>
      <c r="VVI4630" s="298"/>
      <c r="VVJ4630" s="298"/>
      <c r="VVK4630" s="298"/>
      <c r="VVL4630" s="298"/>
      <c r="VVM4630" s="298"/>
      <c r="VVN4630" s="298"/>
      <c r="VVO4630" s="298"/>
      <c r="VVP4630" s="298"/>
      <c r="VVQ4630" s="298"/>
      <c r="VVR4630" s="298"/>
      <c r="VVS4630" s="298"/>
      <c r="VVT4630" s="298"/>
      <c r="VVU4630" s="298"/>
      <c r="VVV4630" s="298"/>
      <c r="VVW4630" s="298"/>
      <c r="VVX4630" s="298"/>
      <c r="VVY4630" s="298"/>
      <c r="VVZ4630" s="298"/>
      <c r="VWA4630" s="298"/>
      <c r="VWB4630" s="298"/>
      <c r="VWC4630" s="298"/>
      <c r="VWD4630" s="298"/>
      <c r="VWE4630" s="298"/>
      <c r="VWF4630" s="298"/>
      <c r="VWG4630" s="298"/>
      <c r="VWH4630" s="298"/>
      <c r="VWI4630" s="298"/>
      <c r="VWJ4630" s="298"/>
      <c r="VWK4630" s="298"/>
      <c r="VWL4630" s="298"/>
      <c r="VWM4630" s="298"/>
      <c r="VWN4630" s="298"/>
      <c r="VWO4630" s="298"/>
      <c r="VWP4630" s="298"/>
      <c r="VWQ4630" s="298"/>
      <c r="VWR4630" s="298"/>
      <c r="VWS4630" s="298"/>
      <c r="VWT4630" s="298"/>
      <c r="VWU4630" s="298"/>
      <c r="VWV4630" s="298"/>
      <c r="VWW4630" s="298"/>
      <c r="VWX4630" s="298"/>
      <c r="VWY4630" s="298"/>
      <c r="VWZ4630" s="298"/>
      <c r="VXA4630" s="298"/>
      <c r="VXB4630" s="298"/>
      <c r="VXC4630" s="298"/>
      <c r="VXD4630" s="298"/>
      <c r="VXE4630" s="298"/>
      <c r="VXF4630" s="298"/>
      <c r="VXG4630" s="298"/>
      <c r="VXH4630" s="298"/>
      <c r="VXI4630" s="298"/>
      <c r="VXJ4630" s="298"/>
      <c r="VXK4630" s="298"/>
      <c r="VXL4630" s="298"/>
      <c r="VXM4630" s="298"/>
      <c r="VXN4630" s="298"/>
      <c r="VXO4630" s="298"/>
      <c r="VXP4630" s="298"/>
      <c r="VXQ4630" s="298"/>
      <c r="VXR4630" s="298"/>
      <c r="VXS4630" s="298"/>
      <c r="VXT4630" s="298"/>
      <c r="VXU4630" s="298"/>
      <c r="VXV4630" s="298"/>
      <c r="VXW4630" s="298"/>
      <c r="VXX4630" s="298"/>
      <c r="VXY4630" s="298"/>
      <c r="VXZ4630" s="298"/>
      <c r="VYA4630" s="298"/>
      <c r="VYB4630" s="298"/>
      <c r="VYC4630" s="298"/>
      <c r="VYD4630" s="298"/>
      <c r="VYE4630" s="298"/>
      <c r="VYF4630" s="298"/>
      <c r="VYG4630" s="298"/>
      <c r="VYH4630" s="298"/>
      <c r="VYI4630" s="298"/>
      <c r="VYJ4630" s="298"/>
      <c r="VYK4630" s="298"/>
      <c r="VYL4630" s="298"/>
      <c r="VYM4630" s="298"/>
      <c r="VYN4630" s="298"/>
      <c r="VYO4630" s="298"/>
      <c r="VYP4630" s="298"/>
      <c r="VYQ4630" s="298"/>
      <c r="VYR4630" s="298"/>
      <c r="VYS4630" s="298"/>
      <c r="VYT4630" s="298"/>
      <c r="VYU4630" s="298"/>
      <c r="VYV4630" s="298"/>
      <c r="VYW4630" s="298"/>
      <c r="VYX4630" s="298"/>
      <c r="VYY4630" s="298"/>
      <c r="VYZ4630" s="298"/>
      <c r="VZA4630" s="298"/>
      <c r="VZB4630" s="298"/>
      <c r="VZC4630" s="298"/>
      <c r="VZD4630" s="298"/>
      <c r="VZE4630" s="298"/>
      <c r="VZF4630" s="298"/>
      <c r="VZG4630" s="298"/>
      <c r="VZH4630" s="298"/>
      <c r="VZI4630" s="298"/>
      <c r="VZJ4630" s="298"/>
      <c r="VZK4630" s="298"/>
      <c r="VZL4630" s="298"/>
      <c r="VZM4630" s="298"/>
      <c r="VZN4630" s="298"/>
      <c r="VZO4630" s="298"/>
      <c r="VZP4630" s="298"/>
      <c r="VZQ4630" s="298"/>
      <c r="VZR4630" s="298"/>
      <c r="VZS4630" s="298"/>
      <c r="VZT4630" s="298"/>
      <c r="VZU4630" s="298"/>
      <c r="VZV4630" s="298"/>
      <c r="VZW4630" s="298"/>
      <c r="VZX4630" s="298"/>
      <c r="VZY4630" s="298"/>
      <c r="VZZ4630" s="298"/>
      <c r="WAA4630" s="298"/>
      <c r="WAB4630" s="298"/>
      <c r="WAC4630" s="298"/>
      <c r="WAD4630" s="298"/>
      <c r="WAE4630" s="298"/>
      <c r="WAF4630" s="298"/>
      <c r="WAG4630" s="298"/>
      <c r="WAH4630" s="298"/>
      <c r="WAI4630" s="298"/>
      <c r="WAJ4630" s="298"/>
      <c r="WAK4630" s="298"/>
      <c r="WAL4630" s="298"/>
      <c r="WAM4630" s="298"/>
      <c r="WAN4630" s="298"/>
      <c r="WAO4630" s="298"/>
      <c r="WAP4630" s="298"/>
      <c r="WAQ4630" s="298"/>
      <c r="WAR4630" s="298"/>
      <c r="WAS4630" s="298"/>
      <c r="WAT4630" s="298"/>
      <c r="WAU4630" s="298"/>
      <c r="WAV4630" s="298"/>
      <c r="WAW4630" s="298"/>
      <c r="WAX4630" s="298"/>
      <c r="WAY4630" s="298"/>
      <c r="WAZ4630" s="298"/>
      <c r="WBA4630" s="298"/>
      <c r="WBB4630" s="298"/>
      <c r="WBC4630" s="298"/>
      <c r="WBD4630" s="298"/>
      <c r="WBE4630" s="298"/>
      <c r="WBF4630" s="298"/>
      <c r="WBG4630" s="298"/>
      <c r="WBH4630" s="298"/>
      <c r="WBI4630" s="298"/>
      <c r="WBJ4630" s="298"/>
      <c r="WBK4630" s="298"/>
      <c r="WBL4630" s="298"/>
      <c r="WBM4630" s="298"/>
      <c r="WBN4630" s="298"/>
      <c r="WBO4630" s="298"/>
      <c r="WBP4630" s="298"/>
      <c r="WBQ4630" s="298"/>
      <c r="WBR4630" s="298"/>
      <c r="WBS4630" s="298"/>
      <c r="WBT4630" s="298"/>
      <c r="WBU4630" s="298"/>
      <c r="WBV4630" s="298"/>
      <c r="WBW4630" s="298"/>
      <c r="WBX4630" s="298"/>
      <c r="WBY4630" s="298"/>
      <c r="WBZ4630" s="298"/>
      <c r="WCA4630" s="298"/>
      <c r="WCB4630" s="298"/>
      <c r="WCC4630" s="298"/>
      <c r="WCD4630" s="298"/>
      <c r="WCE4630" s="298"/>
      <c r="WCF4630" s="298"/>
      <c r="WCG4630" s="298"/>
      <c r="WCH4630" s="298"/>
      <c r="WCI4630" s="298"/>
      <c r="WCJ4630" s="298"/>
      <c r="WCK4630" s="298"/>
      <c r="WCL4630" s="298"/>
      <c r="WCM4630" s="298"/>
      <c r="WCN4630" s="298"/>
      <c r="WCO4630" s="298"/>
      <c r="WCP4630" s="298"/>
      <c r="WCQ4630" s="298"/>
      <c r="WCR4630" s="298"/>
      <c r="WCS4630" s="298"/>
      <c r="WCT4630" s="298"/>
      <c r="WCU4630" s="298"/>
      <c r="WCV4630" s="298"/>
      <c r="WCW4630" s="298"/>
      <c r="WCX4630" s="298"/>
      <c r="WCY4630" s="298"/>
      <c r="WCZ4630" s="298"/>
      <c r="WDA4630" s="298"/>
      <c r="WDB4630" s="298"/>
      <c r="WDC4630" s="298"/>
      <c r="WDD4630" s="298"/>
      <c r="WDE4630" s="298"/>
      <c r="WDF4630" s="298"/>
      <c r="WDG4630" s="298"/>
      <c r="WDH4630" s="298"/>
      <c r="WDI4630" s="298"/>
      <c r="WDJ4630" s="298"/>
      <c r="WDK4630" s="298"/>
      <c r="WDL4630" s="298"/>
      <c r="WDM4630" s="298"/>
      <c r="WDN4630" s="298"/>
      <c r="WDO4630" s="298"/>
      <c r="WDP4630" s="298"/>
      <c r="WDQ4630" s="298"/>
      <c r="WDR4630" s="298"/>
      <c r="WDS4630" s="298"/>
      <c r="WDT4630" s="298"/>
      <c r="WDU4630" s="298"/>
      <c r="WDV4630" s="298"/>
      <c r="WDW4630" s="298"/>
      <c r="WDX4630" s="298"/>
      <c r="WDY4630" s="298"/>
      <c r="WDZ4630" s="298"/>
      <c r="WEA4630" s="298"/>
      <c r="WEB4630" s="298"/>
      <c r="WEC4630" s="298"/>
      <c r="WED4630" s="298"/>
      <c r="WEE4630" s="298"/>
      <c r="WEF4630" s="298"/>
      <c r="WEG4630" s="298"/>
      <c r="WEH4630" s="298"/>
      <c r="WEI4630" s="298"/>
      <c r="WEJ4630" s="298"/>
      <c r="WEK4630" s="298"/>
      <c r="WEL4630" s="298"/>
      <c r="WEM4630" s="298"/>
      <c r="WEN4630" s="298"/>
      <c r="WEO4630" s="298"/>
      <c r="WEP4630" s="298"/>
      <c r="WEQ4630" s="298"/>
      <c r="WER4630" s="298"/>
      <c r="WES4630" s="298"/>
      <c r="WET4630" s="298"/>
      <c r="WEU4630" s="298"/>
      <c r="WEV4630" s="298"/>
      <c r="WEW4630" s="298"/>
      <c r="WEX4630" s="298"/>
      <c r="WEY4630" s="298"/>
      <c r="WEZ4630" s="298"/>
      <c r="WFA4630" s="298"/>
      <c r="WFB4630" s="298"/>
      <c r="WFC4630" s="298"/>
      <c r="WFD4630" s="298"/>
      <c r="WFE4630" s="298"/>
      <c r="WFF4630" s="298"/>
      <c r="WFG4630" s="298"/>
      <c r="WFH4630" s="298"/>
      <c r="WFI4630" s="298"/>
      <c r="WFJ4630" s="298"/>
      <c r="WFK4630" s="298"/>
      <c r="WFL4630" s="298"/>
      <c r="WFM4630" s="298"/>
      <c r="WFN4630" s="298"/>
      <c r="WFO4630" s="298"/>
      <c r="WFP4630" s="298"/>
      <c r="WFQ4630" s="298"/>
      <c r="WFR4630" s="298"/>
      <c r="WFS4630" s="298"/>
      <c r="WFT4630" s="298"/>
      <c r="WFU4630" s="298"/>
      <c r="WFV4630" s="298"/>
      <c r="WFW4630" s="298"/>
      <c r="WFX4630" s="298"/>
      <c r="WFY4630" s="298"/>
      <c r="WFZ4630" s="298"/>
      <c r="WGA4630" s="298"/>
      <c r="WGB4630" s="298"/>
      <c r="WGC4630" s="298"/>
      <c r="WGD4630" s="298"/>
      <c r="WGE4630" s="298"/>
      <c r="WGF4630" s="298"/>
      <c r="WGG4630" s="298"/>
      <c r="WGH4630" s="298"/>
      <c r="WGI4630" s="298"/>
      <c r="WGJ4630" s="298"/>
      <c r="WGK4630" s="298"/>
      <c r="WGL4630" s="298"/>
      <c r="WGM4630" s="298"/>
      <c r="WGN4630" s="298"/>
      <c r="WGO4630" s="298"/>
      <c r="WGP4630" s="298"/>
      <c r="WGQ4630" s="298"/>
      <c r="WGR4630" s="298"/>
      <c r="WGS4630" s="298"/>
      <c r="WGT4630" s="298"/>
      <c r="WGU4630" s="298"/>
      <c r="WGV4630" s="298"/>
      <c r="WGW4630" s="298"/>
      <c r="WGX4630" s="298"/>
      <c r="WGY4630" s="298"/>
      <c r="WGZ4630" s="298"/>
      <c r="WHA4630" s="298"/>
      <c r="WHB4630" s="298"/>
      <c r="WHC4630" s="298"/>
      <c r="WHD4630" s="298"/>
      <c r="WHE4630" s="298"/>
      <c r="WHF4630" s="298"/>
      <c r="WHG4630" s="298"/>
      <c r="WHH4630" s="298"/>
      <c r="WHI4630" s="298"/>
      <c r="WHJ4630" s="298"/>
      <c r="WHK4630" s="298"/>
      <c r="WHL4630" s="298"/>
      <c r="WHM4630" s="298"/>
      <c r="WHN4630" s="298"/>
      <c r="WHO4630" s="298"/>
      <c r="WHP4630" s="298"/>
      <c r="WHQ4630" s="298"/>
      <c r="WHR4630" s="298"/>
      <c r="WHS4630" s="298"/>
      <c r="WHT4630" s="298"/>
      <c r="WHU4630" s="298"/>
      <c r="WHV4630" s="298"/>
      <c r="WHW4630" s="298"/>
      <c r="WHX4630" s="298"/>
      <c r="WHY4630" s="298"/>
      <c r="WHZ4630" s="298"/>
      <c r="WIA4630" s="298"/>
      <c r="WIB4630" s="298"/>
      <c r="WIC4630" s="298"/>
      <c r="WID4630" s="298"/>
      <c r="WIE4630" s="298"/>
      <c r="WIF4630" s="298"/>
      <c r="WIG4630" s="298"/>
      <c r="WIH4630" s="298"/>
      <c r="WII4630" s="298"/>
      <c r="WIJ4630" s="298"/>
      <c r="WIK4630" s="298"/>
      <c r="WIL4630" s="298"/>
      <c r="WIM4630" s="298"/>
      <c r="WIN4630" s="298"/>
      <c r="WIO4630" s="298"/>
      <c r="WIP4630" s="298"/>
      <c r="WIQ4630" s="298"/>
      <c r="WIR4630" s="298"/>
      <c r="WIS4630" s="298"/>
      <c r="WIT4630" s="298"/>
      <c r="WIU4630" s="298"/>
      <c r="WIV4630" s="298"/>
      <c r="WIW4630" s="298"/>
      <c r="WIX4630" s="298"/>
      <c r="WIY4630" s="298"/>
      <c r="WIZ4630" s="298"/>
      <c r="WJA4630" s="298"/>
      <c r="WJB4630" s="298"/>
      <c r="WJC4630" s="298"/>
      <c r="WJD4630" s="298"/>
      <c r="WJE4630" s="298"/>
      <c r="WJF4630" s="298"/>
      <c r="WJG4630" s="298"/>
      <c r="WJH4630" s="298"/>
      <c r="WJI4630" s="298"/>
      <c r="WJJ4630" s="298"/>
      <c r="WJK4630" s="298"/>
      <c r="WJL4630" s="298"/>
      <c r="WJM4630" s="298"/>
      <c r="WJN4630" s="298"/>
      <c r="WJO4630" s="298"/>
      <c r="WJP4630" s="298"/>
      <c r="WJQ4630" s="298"/>
      <c r="WJR4630" s="298"/>
      <c r="WJS4630" s="298"/>
      <c r="WJT4630" s="298"/>
      <c r="WJU4630" s="298"/>
      <c r="WJV4630" s="298"/>
      <c r="WJW4630" s="298"/>
      <c r="WJX4630" s="298"/>
      <c r="WJY4630" s="298"/>
      <c r="WJZ4630" s="298"/>
      <c r="WKA4630" s="298"/>
      <c r="WKB4630" s="298"/>
      <c r="WKC4630" s="298"/>
      <c r="WKD4630" s="298"/>
      <c r="WKE4630" s="298"/>
      <c r="WKF4630" s="298"/>
      <c r="WKG4630" s="298"/>
      <c r="WKH4630" s="298"/>
      <c r="WKI4630" s="298"/>
      <c r="WKJ4630" s="298"/>
      <c r="WKK4630" s="298"/>
      <c r="WKL4630" s="298"/>
      <c r="WKM4630" s="298"/>
      <c r="WKN4630" s="298"/>
      <c r="WKO4630" s="298"/>
      <c r="WKP4630" s="298"/>
      <c r="WKQ4630" s="298"/>
      <c r="WKR4630" s="298"/>
      <c r="WKS4630" s="298"/>
      <c r="WKT4630" s="298"/>
      <c r="WKU4630" s="298"/>
      <c r="WKV4630" s="298"/>
      <c r="WKW4630" s="298"/>
      <c r="WKX4630" s="298"/>
      <c r="WKY4630" s="298"/>
      <c r="WKZ4630" s="298"/>
      <c r="WLA4630" s="298"/>
      <c r="WLB4630" s="298"/>
      <c r="WLC4630" s="298"/>
      <c r="WLD4630" s="298"/>
      <c r="WLE4630" s="298"/>
      <c r="WLF4630" s="298"/>
      <c r="WLG4630" s="298"/>
      <c r="WLH4630" s="298"/>
      <c r="WLI4630" s="298"/>
      <c r="WLJ4630" s="298"/>
      <c r="WLK4630" s="298"/>
      <c r="WLL4630" s="298"/>
      <c r="WLM4630" s="298"/>
      <c r="WLN4630" s="298"/>
      <c r="WLO4630" s="298"/>
      <c r="WLP4630" s="298"/>
      <c r="WLQ4630" s="298"/>
      <c r="WLR4630" s="298"/>
      <c r="WLS4630" s="298"/>
      <c r="WLT4630" s="298"/>
      <c r="WLU4630" s="298"/>
      <c r="WLV4630" s="298"/>
      <c r="WLW4630" s="298"/>
      <c r="WLX4630" s="298"/>
      <c r="WLY4630" s="298"/>
      <c r="WLZ4630" s="298"/>
      <c r="WMA4630" s="298"/>
      <c r="WMB4630" s="298"/>
      <c r="WMC4630" s="298"/>
      <c r="WMD4630" s="298"/>
      <c r="WME4630" s="298"/>
      <c r="WMF4630" s="298"/>
      <c r="WMG4630" s="298"/>
      <c r="WMH4630" s="298"/>
      <c r="WMI4630" s="298"/>
      <c r="WMJ4630" s="298"/>
      <c r="WMK4630" s="298"/>
      <c r="WML4630" s="298"/>
      <c r="WMM4630" s="298"/>
      <c r="WMN4630" s="298"/>
      <c r="WMO4630" s="298"/>
      <c r="WMP4630" s="298"/>
      <c r="WMQ4630" s="298"/>
      <c r="WMR4630" s="298"/>
      <c r="WMS4630" s="298"/>
      <c r="WMT4630" s="298"/>
      <c r="WMU4630" s="298"/>
      <c r="WMV4630" s="298"/>
      <c r="WMW4630" s="298"/>
      <c r="WMX4630" s="298"/>
      <c r="WMY4630" s="298"/>
      <c r="WMZ4630" s="298"/>
      <c r="WNA4630" s="298"/>
      <c r="WNB4630" s="298"/>
      <c r="WNC4630" s="298"/>
      <c r="WND4630" s="298"/>
      <c r="WNE4630" s="298"/>
      <c r="WNF4630" s="298"/>
      <c r="WNG4630" s="298"/>
      <c r="WNH4630" s="298"/>
      <c r="WNI4630" s="298"/>
      <c r="WNJ4630" s="298"/>
      <c r="WNK4630" s="298"/>
      <c r="WNL4630" s="298"/>
      <c r="WNM4630" s="298"/>
      <c r="WNN4630" s="298"/>
      <c r="WNO4630" s="298"/>
      <c r="WNP4630" s="298"/>
      <c r="WNQ4630" s="298"/>
      <c r="WNR4630" s="298"/>
      <c r="WNS4630" s="298"/>
      <c r="WNT4630" s="298"/>
      <c r="WNU4630" s="298"/>
      <c r="WNV4630" s="298"/>
      <c r="WNW4630" s="298"/>
      <c r="WNX4630" s="298"/>
      <c r="WNY4630" s="298"/>
      <c r="WNZ4630" s="298"/>
      <c r="WOA4630" s="298"/>
      <c r="WOB4630" s="298"/>
      <c r="WOC4630" s="298"/>
      <c r="WOD4630" s="298"/>
      <c r="WOE4630" s="298"/>
      <c r="WOF4630" s="298"/>
      <c r="WOG4630" s="298"/>
      <c r="WOH4630" s="298"/>
      <c r="WOI4630" s="298"/>
      <c r="WOJ4630" s="298"/>
      <c r="WOK4630" s="298"/>
      <c r="WOL4630" s="298"/>
      <c r="WOM4630" s="298"/>
      <c r="WON4630" s="298"/>
      <c r="WOO4630" s="298"/>
      <c r="WOP4630" s="298"/>
      <c r="WOQ4630" s="298"/>
      <c r="WOR4630" s="298"/>
      <c r="WOS4630" s="298"/>
      <c r="WOT4630" s="298"/>
      <c r="WOU4630" s="298"/>
      <c r="WOV4630" s="298"/>
      <c r="WOW4630" s="298"/>
      <c r="WOX4630" s="298"/>
      <c r="WOY4630" s="298"/>
      <c r="WOZ4630" s="298"/>
      <c r="WPA4630" s="298"/>
      <c r="WPB4630" s="298"/>
      <c r="WPC4630" s="298"/>
      <c r="WPD4630" s="298"/>
      <c r="WPE4630" s="298"/>
      <c r="WPF4630" s="298"/>
      <c r="WPG4630" s="298"/>
      <c r="WPH4630" s="298"/>
      <c r="WPI4630" s="298"/>
      <c r="WPJ4630" s="298"/>
      <c r="WPK4630" s="298"/>
      <c r="WPL4630" s="298"/>
      <c r="WPM4630" s="298"/>
      <c r="WPN4630" s="298"/>
      <c r="WPO4630" s="298"/>
      <c r="WPP4630" s="298"/>
      <c r="WPQ4630" s="298"/>
      <c r="WPR4630" s="298"/>
      <c r="WPS4630" s="298"/>
      <c r="WPT4630" s="298"/>
      <c r="WPU4630" s="298"/>
      <c r="WPV4630" s="298"/>
      <c r="WPW4630" s="298"/>
      <c r="WPX4630" s="298"/>
      <c r="WPY4630" s="298"/>
      <c r="WPZ4630" s="298"/>
      <c r="WQA4630" s="298"/>
      <c r="WQB4630" s="298"/>
      <c r="WQC4630" s="298"/>
      <c r="WQD4630" s="298"/>
      <c r="WQE4630" s="298"/>
      <c r="WQF4630" s="298"/>
      <c r="WQG4630" s="298"/>
      <c r="WQH4630" s="298"/>
      <c r="WQI4630" s="298"/>
      <c r="WQJ4630" s="298"/>
      <c r="WQK4630" s="298"/>
      <c r="WQL4630" s="298"/>
      <c r="WQM4630" s="298"/>
      <c r="WQN4630" s="298"/>
      <c r="WQO4630" s="298"/>
      <c r="WQP4630" s="298"/>
      <c r="WQQ4630" s="298"/>
      <c r="WQR4630" s="298"/>
      <c r="WQS4630" s="298"/>
      <c r="WQT4630" s="298"/>
      <c r="WQU4630" s="298"/>
      <c r="WQV4630" s="298"/>
      <c r="WQW4630" s="298"/>
      <c r="WQX4630" s="298"/>
      <c r="WQY4630" s="298"/>
      <c r="WQZ4630" s="298"/>
      <c r="WRA4630" s="298"/>
      <c r="WRB4630" s="298"/>
      <c r="WRC4630" s="298"/>
      <c r="WRD4630" s="298"/>
      <c r="WRE4630" s="298"/>
      <c r="WRF4630" s="298"/>
      <c r="WRG4630" s="298"/>
      <c r="WRH4630" s="298"/>
      <c r="WRI4630" s="298"/>
      <c r="WRJ4630" s="298"/>
      <c r="WRK4630" s="298"/>
      <c r="WRL4630" s="298"/>
      <c r="WRM4630" s="298"/>
      <c r="WRN4630" s="298"/>
      <c r="WRO4630" s="298"/>
      <c r="WRP4630" s="298"/>
      <c r="WRQ4630" s="298"/>
      <c r="WRR4630" s="298"/>
      <c r="WRS4630" s="298"/>
      <c r="WRT4630" s="298"/>
      <c r="WRU4630" s="298"/>
      <c r="WRV4630" s="298"/>
      <c r="WRW4630" s="298"/>
      <c r="WRX4630" s="298"/>
      <c r="WRY4630" s="298"/>
      <c r="WRZ4630" s="298"/>
      <c r="WSA4630" s="298"/>
      <c r="WSB4630" s="298"/>
      <c r="WSC4630" s="298"/>
      <c r="WSD4630" s="298"/>
      <c r="WSE4630" s="298"/>
      <c r="WSF4630" s="298"/>
      <c r="WSG4630" s="298"/>
      <c r="WSH4630" s="298"/>
      <c r="WSI4630" s="298"/>
      <c r="WSJ4630" s="298"/>
      <c r="WSK4630" s="298"/>
      <c r="WSL4630" s="298"/>
      <c r="WSM4630" s="298"/>
      <c r="WSN4630" s="298"/>
      <c r="WSO4630" s="298"/>
      <c r="WSP4630" s="298"/>
      <c r="WSQ4630" s="298"/>
      <c r="WSR4630" s="298"/>
      <c r="WSS4630" s="298"/>
      <c r="WST4630" s="298"/>
      <c r="WSU4630" s="298"/>
      <c r="WSV4630" s="298"/>
      <c r="WSW4630" s="298"/>
      <c r="WSX4630" s="298"/>
      <c r="WSY4630" s="298"/>
      <c r="WSZ4630" s="298"/>
      <c r="WTA4630" s="298"/>
      <c r="WTB4630" s="298"/>
      <c r="WTC4630" s="298"/>
      <c r="WTD4630" s="298"/>
      <c r="WTE4630" s="298"/>
      <c r="WTF4630" s="298"/>
      <c r="WTG4630" s="298"/>
      <c r="WTH4630" s="298"/>
      <c r="WTI4630" s="298"/>
      <c r="WTJ4630" s="298"/>
      <c r="WTK4630" s="298"/>
      <c r="WTL4630" s="298"/>
      <c r="WTM4630" s="298"/>
      <c r="WTN4630" s="298"/>
      <c r="WTO4630" s="298"/>
      <c r="WTP4630" s="298"/>
      <c r="WTQ4630" s="298"/>
      <c r="WTR4630" s="298"/>
      <c r="WTS4630" s="298"/>
      <c r="WTT4630" s="298"/>
      <c r="WTU4630" s="298"/>
      <c r="WTV4630" s="298"/>
      <c r="WTW4630" s="298"/>
      <c r="WTX4630" s="298"/>
      <c r="WTY4630" s="298"/>
      <c r="WTZ4630" s="298"/>
      <c r="WUA4630" s="298"/>
      <c r="WUB4630" s="298"/>
      <c r="WUC4630" s="298"/>
      <c r="WUD4630" s="298"/>
      <c r="WUE4630" s="298"/>
      <c r="WUF4630" s="298"/>
      <c r="WUG4630" s="298"/>
      <c r="WUH4630" s="298"/>
      <c r="WUI4630" s="298"/>
      <c r="WUJ4630" s="298"/>
      <c r="WUK4630" s="298"/>
      <c r="WUL4630" s="298"/>
      <c r="WUM4630" s="298"/>
      <c r="WUN4630" s="298"/>
      <c r="WUO4630" s="298"/>
      <c r="WUP4630" s="298"/>
      <c r="WUQ4630" s="298"/>
      <c r="WUR4630" s="298"/>
      <c r="WUS4630" s="298"/>
      <c r="WUT4630" s="298"/>
      <c r="WUU4630" s="298"/>
      <c r="WUV4630" s="298"/>
      <c r="WUW4630" s="298"/>
      <c r="WUX4630" s="298"/>
      <c r="WUY4630" s="298"/>
      <c r="WUZ4630" s="298"/>
      <c r="WVA4630" s="298"/>
      <c r="WVB4630" s="298"/>
      <c r="WVC4630" s="298"/>
      <c r="WVD4630" s="298"/>
      <c r="WVE4630" s="298"/>
      <c r="WVF4630" s="298"/>
      <c r="WVG4630" s="298"/>
      <c r="WVH4630" s="298"/>
      <c r="WVI4630" s="298"/>
      <c r="WVJ4630" s="298"/>
      <c r="WVK4630" s="298"/>
      <c r="WVL4630" s="298"/>
      <c r="WVM4630" s="298"/>
      <c r="WVN4630" s="298"/>
      <c r="WVO4630" s="298"/>
      <c r="WVP4630" s="298"/>
      <c r="WVQ4630" s="298"/>
      <c r="WVR4630" s="298"/>
      <c r="WVS4630" s="298"/>
      <c r="WVT4630" s="298"/>
      <c r="WVU4630" s="298"/>
      <c r="WVV4630" s="298"/>
      <c r="WVW4630" s="298"/>
      <c r="WVX4630" s="298"/>
      <c r="WVY4630" s="298"/>
      <c r="WVZ4630" s="298"/>
      <c r="WWA4630" s="298"/>
      <c r="WWB4630" s="298"/>
      <c r="WWC4630" s="298"/>
      <c r="WWD4630" s="298"/>
      <c r="WWE4630" s="298"/>
      <c r="WWF4630" s="298"/>
      <c r="WWG4630" s="298"/>
      <c r="WWH4630" s="298"/>
      <c r="WWI4630" s="298"/>
      <c r="WWJ4630" s="298"/>
      <c r="WWK4630" s="298"/>
      <c r="WWL4630" s="298"/>
      <c r="WWM4630" s="298"/>
      <c r="WWN4630" s="298"/>
      <c r="WWO4630" s="298"/>
      <c r="WWP4630" s="298"/>
      <c r="WWQ4630" s="298"/>
      <c r="WWR4630" s="298"/>
      <c r="WWS4630" s="298"/>
      <c r="WWT4630" s="298"/>
      <c r="WWU4630" s="298"/>
      <c r="WWV4630" s="298"/>
      <c r="WWW4630" s="298"/>
      <c r="WWX4630" s="298"/>
      <c r="WWY4630" s="298"/>
      <c r="WWZ4630" s="298"/>
      <c r="WXA4630" s="298"/>
      <c r="WXB4630" s="298"/>
      <c r="WXC4630" s="298"/>
      <c r="WXD4630" s="298"/>
      <c r="WXE4630" s="298"/>
      <c r="WXF4630" s="298"/>
      <c r="WXG4630" s="298"/>
      <c r="WXH4630" s="298"/>
      <c r="WXI4630" s="298"/>
      <c r="WXJ4630" s="298"/>
      <c r="WXK4630" s="298"/>
      <c r="WXL4630" s="298"/>
      <c r="WXM4630" s="298"/>
      <c r="WXN4630" s="298"/>
      <c r="WXO4630" s="298"/>
      <c r="WXP4630" s="298"/>
      <c r="WXQ4630" s="298"/>
      <c r="WXR4630" s="298"/>
      <c r="WXS4630" s="298"/>
      <c r="WXT4630" s="298"/>
      <c r="WXU4630" s="298"/>
      <c r="WXV4630" s="298"/>
      <c r="WXW4630" s="298"/>
      <c r="WXX4630" s="298"/>
      <c r="WXY4630" s="298"/>
      <c r="WXZ4630" s="298"/>
      <c r="WYA4630" s="298"/>
      <c r="WYB4630" s="298"/>
      <c r="WYC4630" s="298"/>
      <c r="WYD4630" s="298"/>
      <c r="WYE4630" s="298"/>
      <c r="WYF4630" s="298"/>
      <c r="WYG4630" s="298"/>
      <c r="WYH4630" s="298"/>
      <c r="WYI4630" s="298"/>
      <c r="WYJ4630" s="298"/>
      <c r="WYK4630" s="298"/>
      <c r="WYL4630" s="298"/>
      <c r="WYM4630" s="298"/>
      <c r="WYN4630" s="298"/>
      <c r="WYO4630" s="298"/>
      <c r="WYP4630" s="298"/>
      <c r="WYQ4630" s="298"/>
      <c r="WYR4630" s="298"/>
      <c r="WYS4630" s="298"/>
      <c r="WYT4630" s="298"/>
      <c r="WYU4630" s="298"/>
      <c r="WYV4630" s="298"/>
      <c r="WYW4630" s="298"/>
      <c r="WYX4630" s="298"/>
      <c r="WYY4630" s="298"/>
      <c r="WYZ4630" s="298"/>
      <c r="WZA4630" s="298"/>
      <c r="WZB4630" s="298"/>
      <c r="WZC4630" s="298"/>
      <c r="WZD4630" s="298"/>
      <c r="WZE4630" s="298"/>
      <c r="WZF4630" s="298"/>
      <c r="WZG4630" s="298"/>
      <c r="WZH4630" s="298"/>
      <c r="WZI4630" s="298"/>
      <c r="WZJ4630" s="298"/>
      <c r="WZK4630" s="298"/>
      <c r="WZL4630" s="298"/>
      <c r="WZM4630" s="298"/>
      <c r="WZN4630" s="298"/>
      <c r="WZO4630" s="298"/>
      <c r="WZP4630" s="298"/>
      <c r="WZQ4630" s="298"/>
      <c r="WZR4630" s="298"/>
      <c r="WZS4630" s="298"/>
      <c r="WZT4630" s="298"/>
      <c r="WZU4630" s="298"/>
      <c r="WZV4630" s="298"/>
      <c r="WZW4630" s="298"/>
      <c r="WZX4630" s="298"/>
      <c r="WZY4630" s="298"/>
      <c r="WZZ4630" s="298"/>
      <c r="XAA4630" s="298"/>
      <c r="XAB4630" s="298"/>
      <c r="XAC4630" s="298"/>
      <c r="XAD4630" s="298"/>
      <c r="XAE4630" s="298"/>
      <c r="XAF4630" s="298"/>
      <c r="XAG4630" s="298"/>
      <c r="XAH4630" s="298"/>
      <c r="XAI4630" s="298"/>
      <c r="XAJ4630" s="298"/>
      <c r="XAK4630" s="298"/>
      <c r="XAL4630" s="298"/>
      <c r="XAM4630" s="298"/>
      <c r="XAN4630" s="298"/>
      <c r="XAO4630" s="298"/>
      <c r="XAP4630" s="298"/>
      <c r="XAQ4630" s="298"/>
      <c r="XAR4630" s="298"/>
      <c r="XAS4630" s="298"/>
      <c r="XAT4630" s="298"/>
      <c r="XAU4630" s="298"/>
      <c r="XAV4630" s="298"/>
      <c r="XAW4630" s="298"/>
      <c r="XAX4630" s="298"/>
      <c r="XAY4630" s="298"/>
      <c r="XAZ4630" s="298"/>
      <c r="XBA4630" s="298"/>
      <c r="XBB4630" s="298"/>
      <c r="XBC4630" s="298"/>
      <c r="XBD4630" s="298"/>
      <c r="XBE4630" s="298"/>
      <c r="XBF4630" s="298"/>
      <c r="XBG4630" s="298"/>
      <c r="XBH4630" s="298"/>
      <c r="XBI4630" s="298"/>
      <c r="XBJ4630" s="298"/>
      <c r="XBK4630" s="298"/>
      <c r="XBL4630" s="298"/>
      <c r="XBM4630" s="298"/>
      <c r="XBN4630" s="298"/>
      <c r="XBO4630" s="298"/>
      <c r="XBP4630" s="298"/>
      <c r="XBQ4630" s="298"/>
      <c r="XBR4630" s="298"/>
      <c r="XBS4630" s="298"/>
      <c r="XBT4630" s="298"/>
      <c r="XBU4630" s="298"/>
      <c r="XBV4630" s="298"/>
      <c r="XBW4630" s="298"/>
      <c r="XBX4630" s="298"/>
      <c r="XBY4630" s="298"/>
      <c r="XBZ4630" s="298"/>
      <c r="XCA4630" s="298"/>
      <c r="XCB4630" s="298"/>
      <c r="XCC4630" s="298"/>
      <c r="XCD4630" s="298"/>
      <c r="XCE4630" s="298"/>
      <c r="XCF4630" s="298"/>
      <c r="XCG4630" s="298"/>
      <c r="XCH4630" s="298"/>
      <c r="XCI4630" s="298"/>
      <c r="XCJ4630" s="298"/>
      <c r="XCK4630" s="298"/>
      <c r="XCL4630" s="298"/>
      <c r="XCM4630" s="298"/>
      <c r="XCN4630" s="298"/>
      <c r="XCO4630" s="298"/>
      <c r="XCP4630" s="298"/>
      <c r="XCQ4630" s="298"/>
      <c r="XCR4630" s="298"/>
      <c r="XCS4630" s="298"/>
      <c r="XCT4630" s="298"/>
      <c r="XCU4630" s="298"/>
      <c r="XCV4630" s="298"/>
      <c r="XCW4630" s="298"/>
      <c r="XCX4630" s="298"/>
      <c r="XCY4630" s="298"/>
      <c r="XCZ4630" s="298"/>
      <c r="XDA4630" s="298"/>
      <c r="XDB4630" s="298"/>
      <c r="XDC4630" s="298"/>
      <c r="XDD4630" s="298"/>
      <c r="XDE4630" s="298"/>
      <c r="XDF4630" s="298"/>
      <c r="XDG4630" s="298"/>
      <c r="XDH4630" s="298"/>
      <c r="XDI4630" s="298"/>
      <c r="XDJ4630" s="298"/>
      <c r="XDK4630" s="298"/>
      <c r="XDL4630" s="298"/>
      <c r="XDM4630" s="298"/>
      <c r="XDN4630" s="298"/>
      <c r="XDO4630" s="298"/>
      <c r="XDP4630" s="298"/>
      <c r="XDQ4630" s="298"/>
      <c r="XDR4630" s="298"/>
      <c r="XDS4630" s="298"/>
      <c r="XDT4630" s="298"/>
      <c r="XDU4630" s="298"/>
      <c r="XDV4630" s="298"/>
      <c r="XDW4630" s="298"/>
      <c r="XDX4630" s="298"/>
      <c r="XDY4630" s="298"/>
      <c r="XDZ4630" s="298"/>
      <c r="XEA4630" s="298"/>
      <c r="XEB4630" s="298"/>
      <c r="XEC4630" s="298"/>
      <c r="XED4630" s="298"/>
      <c r="XEE4630" s="298"/>
      <c r="XEF4630" s="298"/>
      <c r="XEG4630" s="298"/>
      <c r="XEH4630" s="298"/>
      <c r="XEI4630" s="298"/>
      <c r="XEJ4630" s="298"/>
      <c r="XEK4630" s="298"/>
      <c r="XEL4630" s="298"/>
      <c r="XEM4630" s="298"/>
      <c r="XEN4630" s="298"/>
      <c r="XEO4630" s="298"/>
      <c r="XEP4630" s="298"/>
      <c r="XEQ4630" s="298"/>
      <c r="XER4630" s="298"/>
      <c r="XES4630" s="298"/>
      <c r="XET4630" s="298"/>
      <c r="XEU4630" s="298"/>
      <c r="XEV4630" s="298"/>
      <c r="XEW4630" s="298"/>
      <c r="XEX4630" s="298"/>
      <c r="XEY4630" s="298"/>
      <c r="XEZ4630" s="298"/>
      <c r="XFA4630" s="298"/>
      <c r="XFB4630" s="298"/>
      <c r="XFC4630" s="298"/>
    </row>
    <row r="4631" spans="1:16383" s="236" customFormat="1" ht="63.75" x14ac:dyDescent="0.25">
      <c r="A4631" s="276" t="s">
        <v>13610</v>
      </c>
      <c r="B4631" s="238" t="s">
        <v>27</v>
      </c>
      <c r="C4631" s="284" t="s">
        <v>13606</v>
      </c>
      <c r="D4631" s="274" t="s">
        <v>13607</v>
      </c>
      <c r="E4631" s="283" t="s">
        <v>13607</v>
      </c>
      <c r="F4631" s="276" t="s">
        <v>13608</v>
      </c>
      <c r="G4631" s="276" t="s">
        <v>29</v>
      </c>
      <c r="H4631" s="281">
        <v>100</v>
      </c>
      <c r="I4631" s="276">
        <v>710000000</v>
      </c>
      <c r="J4631" s="276" t="s">
        <v>1075</v>
      </c>
      <c r="K4631" s="276" t="s">
        <v>13609</v>
      </c>
      <c r="L4631" s="276" t="s">
        <v>1139</v>
      </c>
      <c r="M4631" s="276"/>
      <c r="N4631" s="276" t="s">
        <v>11911</v>
      </c>
      <c r="O4631" s="287" t="s">
        <v>10158</v>
      </c>
      <c r="P4631" s="279"/>
      <c r="Q4631" s="277"/>
      <c r="R4631" s="276"/>
      <c r="S4631" s="278"/>
      <c r="T4631" s="278">
        <v>546000</v>
      </c>
      <c r="U4631" s="278">
        <f t="shared" si="372"/>
        <v>611520</v>
      </c>
      <c r="V4631" s="276" t="s">
        <v>345</v>
      </c>
      <c r="W4631" s="263">
        <v>2014</v>
      </c>
      <c r="X4631" s="275"/>
      <c r="Y4631" s="289"/>
      <c r="Z4631" s="303"/>
      <c r="AA4631" s="298"/>
      <c r="AB4631" s="298"/>
      <c r="AC4631" s="298"/>
      <c r="AD4631" s="298"/>
      <c r="AE4631" s="298"/>
      <c r="AF4631" s="298"/>
      <c r="AG4631" s="298"/>
      <c r="AH4631" s="298"/>
      <c r="AI4631" s="298"/>
      <c r="AJ4631" s="298"/>
      <c r="AK4631" s="298"/>
      <c r="AL4631" s="298"/>
      <c r="AM4631" s="298"/>
      <c r="AN4631" s="298"/>
      <c r="AO4631" s="298"/>
      <c r="AP4631" s="298"/>
      <c r="AQ4631" s="298"/>
      <c r="AR4631" s="298"/>
      <c r="AS4631" s="298"/>
      <c r="AT4631" s="298"/>
      <c r="AU4631" s="298"/>
      <c r="AV4631" s="298"/>
      <c r="AW4631" s="298"/>
      <c r="AX4631" s="298"/>
      <c r="AY4631" s="298"/>
      <c r="AZ4631" s="298"/>
      <c r="BA4631" s="298"/>
      <c r="BB4631" s="298"/>
      <c r="BC4631" s="298"/>
      <c r="BD4631" s="298"/>
      <c r="BE4631" s="298"/>
      <c r="BF4631" s="298"/>
      <c r="BG4631" s="298"/>
      <c r="BH4631" s="298"/>
      <c r="BI4631" s="298"/>
      <c r="BJ4631" s="298"/>
      <c r="BK4631" s="298"/>
      <c r="BL4631" s="298"/>
      <c r="BM4631" s="298"/>
      <c r="BN4631" s="298"/>
      <c r="BO4631" s="298"/>
      <c r="BP4631" s="298"/>
      <c r="BQ4631" s="298"/>
      <c r="BR4631" s="298"/>
      <c r="BS4631" s="298"/>
      <c r="BT4631" s="298"/>
      <c r="BU4631" s="298"/>
      <c r="BV4631" s="298"/>
      <c r="BW4631" s="298"/>
      <c r="BX4631" s="298"/>
      <c r="BY4631" s="298"/>
      <c r="BZ4631" s="298"/>
      <c r="CA4631" s="298"/>
      <c r="CB4631" s="298"/>
      <c r="CC4631" s="298"/>
      <c r="CD4631" s="298"/>
      <c r="CE4631" s="298"/>
      <c r="CF4631" s="298"/>
      <c r="CG4631" s="298"/>
      <c r="CH4631" s="298"/>
      <c r="CI4631" s="298"/>
      <c r="CJ4631" s="298"/>
      <c r="CK4631" s="298"/>
      <c r="CL4631" s="298"/>
      <c r="CM4631" s="298"/>
      <c r="CN4631" s="298"/>
      <c r="CO4631" s="298"/>
      <c r="CP4631" s="298"/>
      <c r="CQ4631" s="298"/>
      <c r="CR4631" s="298"/>
      <c r="CS4631" s="298"/>
      <c r="CT4631" s="298"/>
      <c r="CU4631" s="298"/>
      <c r="CV4631" s="298"/>
      <c r="CW4631" s="298"/>
      <c r="CX4631" s="298"/>
      <c r="CY4631" s="298"/>
      <c r="CZ4631" s="298"/>
      <c r="DA4631" s="298"/>
      <c r="DB4631" s="298"/>
      <c r="DC4631" s="298"/>
      <c r="DD4631" s="298"/>
      <c r="DE4631" s="298"/>
      <c r="DF4631" s="298"/>
      <c r="DG4631" s="298"/>
      <c r="DH4631" s="298"/>
      <c r="DI4631" s="298"/>
      <c r="DJ4631" s="298"/>
      <c r="DK4631" s="298"/>
      <c r="DL4631" s="298"/>
      <c r="DM4631" s="298"/>
      <c r="DN4631" s="298"/>
      <c r="DO4631" s="298"/>
      <c r="DP4631" s="298"/>
      <c r="DQ4631" s="298"/>
      <c r="DR4631" s="298"/>
      <c r="DS4631" s="298"/>
      <c r="DT4631" s="298"/>
      <c r="DU4631" s="298"/>
      <c r="DV4631" s="298"/>
      <c r="DW4631" s="298"/>
      <c r="DX4631" s="298"/>
      <c r="DY4631" s="298"/>
      <c r="DZ4631" s="298"/>
      <c r="EA4631" s="298"/>
      <c r="EB4631" s="298"/>
      <c r="EC4631" s="298"/>
      <c r="ED4631" s="298"/>
      <c r="EE4631" s="298"/>
      <c r="EF4631" s="298"/>
      <c r="EG4631" s="298"/>
      <c r="EH4631" s="298"/>
      <c r="EI4631" s="298"/>
      <c r="EJ4631" s="298"/>
      <c r="EK4631" s="298"/>
      <c r="EL4631" s="298"/>
      <c r="EM4631" s="298"/>
      <c r="EN4631" s="298"/>
      <c r="EO4631" s="298"/>
      <c r="EP4631" s="298"/>
      <c r="EQ4631" s="298"/>
      <c r="ER4631" s="298"/>
      <c r="ES4631" s="298"/>
      <c r="ET4631" s="298"/>
      <c r="EU4631" s="298"/>
      <c r="EV4631" s="298"/>
      <c r="EW4631" s="298"/>
      <c r="EX4631" s="298"/>
      <c r="EY4631" s="298"/>
      <c r="EZ4631" s="298"/>
      <c r="FA4631" s="298"/>
      <c r="FB4631" s="298"/>
      <c r="FC4631" s="298"/>
      <c r="FD4631" s="298"/>
      <c r="FE4631" s="298"/>
      <c r="FF4631" s="298"/>
      <c r="FG4631" s="298"/>
      <c r="FH4631" s="298"/>
      <c r="FI4631" s="298"/>
      <c r="FJ4631" s="298"/>
      <c r="FK4631" s="298"/>
      <c r="FL4631" s="298"/>
      <c r="FM4631" s="298"/>
      <c r="FN4631" s="298"/>
      <c r="FO4631" s="298"/>
      <c r="FP4631" s="298"/>
      <c r="FQ4631" s="298"/>
      <c r="FR4631" s="298"/>
      <c r="FS4631" s="298"/>
      <c r="FT4631" s="298"/>
      <c r="FU4631" s="298"/>
      <c r="FV4631" s="298"/>
      <c r="FW4631" s="298"/>
      <c r="FX4631" s="298"/>
      <c r="FY4631" s="298"/>
      <c r="FZ4631" s="298"/>
      <c r="GA4631" s="298"/>
      <c r="GB4631" s="298"/>
      <c r="GC4631" s="298"/>
      <c r="GD4631" s="298"/>
      <c r="GE4631" s="298"/>
      <c r="GF4631" s="298"/>
      <c r="GG4631" s="298"/>
      <c r="GH4631" s="298"/>
      <c r="GI4631" s="298"/>
      <c r="GJ4631" s="298"/>
      <c r="GK4631" s="298"/>
      <c r="GL4631" s="298"/>
      <c r="GM4631" s="298"/>
      <c r="GN4631" s="298"/>
      <c r="GO4631" s="298"/>
      <c r="GP4631" s="298"/>
      <c r="GQ4631" s="298"/>
      <c r="GR4631" s="298"/>
      <c r="GS4631" s="298"/>
      <c r="GT4631" s="298"/>
      <c r="GU4631" s="298"/>
      <c r="GV4631" s="298"/>
      <c r="GW4631" s="298"/>
      <c r="GX4631" s="298"/>
      <c r="GY4631" s="298"/>
      <c r="GZ4631" s="298"/>
      <c r="HA4631" s="298"/>
      <c r="HB4631" s="298"/>
      <c r="HC4631" s="298"/>
      <c r="HD4631" s="298"/>
      <c r="HE4631" s="298"/>
      <c r="HF4631" s="298"/>
      <c r="HG4631" s="298"/>
      <c r="HH4631" s="298"/>
      <c r="HI4631" s="298"/>
      <c r="HJ4631" s="298"/>
      <c r="HK4631" s="298"/>
      <c r="HL4631" s="298"/>
      <c r="HM4631" s="298"/>
      <c r="HN4631" s="298"/>
      <c r="HO4631" s="298"/>
      <c r="HP4631" s="298"/>
      <c r="HQ4631" s="298"/>
      <c r="HR4631" s="298"/>
      <c r="HS4631" s="298"/>
      <c r="HT4631" s="298"/>
      <c r="HU4631" s="298"/>
      <c r="HV4631" s="298"/>
      <c r="HW4631" s="298"/>
      <c r="HX4631" s="298"/>
      <c r="HY4631" s="298"/>
      <c r="HZ4631" s="298"/>
      <c r="IA4631" s="298"/>
      <c r="IB4631" s="298"/>
      <c r="IC4631" s="298"/>
      <c r="ID4631" s="298"/>
      <c r="IE4631" s="298"/>
      <c r="IF4631" s="298"/>
      <c r="IG4631" s="298"/>
      <c r="IH4631" s="298"/>
      <c r="II4631" s="298"/>
      <c r="IJ4631" s="298"/>
      <c r="IK4631" s="298"/>
      <c r="IL4631" s="298"/>
      <c r="IM4631" s="298"/>
      <c r="IN4631" s="298"/>
      <c r="IO4631" s="298"/>
      <c r="IP4631" s="298"/>
      <c r="IQ4631" s="298"/>
      <c r="IR4631" s="298"/>
      <c r="IS4631" s="298"/>
      <c r="IT4631" s="298"/>
      <c r="IU4631" s="298"/>
      <c r="IV4631" s="298"/>
      <c r="IW4631" s="298"/>
      <c r="IX4631" s="298"/>
      <c r="IY4631" s="298"/>
      <c r="IZ4631" s="298"/>
      <c r="JA4631" s="298"/>
      <c r="JB4631" s="298"/>
      <c r="JC4631" s="298"/>
      <c r="JD4631" s="298"/>
      <c r="JE4631" s="298"/>
      <c r="JF4631" s="298"/>
      <c r="JG4631" s="298"/>
      <c r="JH4631" s="298"/>
      <c r="JI4631" s="298"/>
      <c r="JJ4631" s="298"/>
      <c r="JK4631" s="298"/>
      <c r="JL4631" s="298"/>
      <c r="JM4631" s="298"/>
      <c r="JN4631" s="298"/>
      <c r="JO4631" s="298"/>
      <c r="JP4631" s="298"/>
      <c r="JQ4631" s="298"/>
      <c r="JR4631" s="298"/>
      <c r="JS4631" s="298"/>
      <c r="JT4631" s="298"/>
      <c r="JU4631" s="298"/>
      <c r="JV4631" s="298"/>
      <c r="JW4631" s="298"/>
      <c r="JX4631" s="298"/>
      <c r="JY4631" s="298"/>
      <c r="JZ4631" s="298"/>
      <c r="KA4631" s="298"/>
      <c r="KB4631" s="298"/>
      <c r="KC4631" s="298"/>
      <c r="KD4631" s="298"/>
      <c r="KE4631" s="298"/>
      <c r="KF4631" s="298"/>
      <c r="KG4631" s="298"/>
      <c r="KH4631" s="298"/>
      <c r="KI4631" s="298"/>
      <c r="KJ4631" s="298"/>
      <c r="KK4631" s="298"/>
      <c r="KL4631" s="298"/>
      <c r="KM4631" s="298"/>
      <c r="KN4631" s="298"/>
      <c r="KO4631" s="298"/>
      <c r="KP4631" s="298"/>
      <c r="KQ4631" s="298"/>
      <c r="KR4631" s="298"/>
      <c r="KS4631" s="298"/>
      <c r="KT4631" s="298"/>
      <c r="KU4631" s="298"/>
      <c r="KV4631" s="298"/>
      <c r="KW4631" s="298"/>
      <c r="KX4631" s="298"/>
      <c r="KY4631" s="298"/>
      <c r="KZ4631" s="298"/>
      <c r="LA4631" s="298"/>
      <c r="LB4631" s="298"/>
      <c r="LC4631" s="298"/>
      <c r="LD4631" s="298"/>
      <c r="LE4631" s="298"/>
      <c r="LF4631" s="298"/>
      <c r="LG4631" s="298"/>
      <c r="LH4631" s="298"/>
      <c r="LI4631" s="298"/>
      <c r="LJ4631" s="298"/>
      <c r="LK4631" s="298"/>
      <c r="LL4631" s="298"/>
      <c r="LM4631" s="298"/>
      <c r="LN4631" s="298"/>
      <c r="LO4631" s="298"/>
      <c r="LP4631" s="298"/>
      <c r="LQ4631" s="298"/>
      <c r="LR4631" s="298"/>
      <c r="LS4631" s="298"/>
      <c r="LT4631" s="298"/>
      <c r="LU4631" s="298"/>
      <c r="LV4631" s="298"/>
      <c r="LW4631" s="298"/>
      <c r="LX4631" s="298"/>
      <c r="LY4631" s="298"/>
      <c r="LZ4631" s="298"/>
      <c r="MA4631" s="298"/>
      <c r="MB4631" s="298"/>
      <c r="MC4631" s="298"/>
      <c r="MD4631" s="298"/>
      <c r="ME4631" s="298"/>
      <c r="MF4631" s="298"/>
      <c r="MG4631" s="298"/>
      <c r="MH4631" s="298"/>
      <c r="MI4631" s="298"/>
      <c r="MJ4631" s="298"/>
      <c r="MK4631" s="298"/>
      <c r="ML4631" s="298"/>
      <c r="MM4631" s="298"/>
      <c r="MN4631" s="298"/>
      <c r="MO4631" s="298"/>
      <c r="MP4631" s="298"/>
      <c r="MQ4631" s="298"/>
      <c r="MR4631" s="298"/>
      <c r="MS4631" s="298"/>
      <c r="MT4631" s="298"/>
      <c r="MU4631" s="298"/>
      <c r="MV4631" s="298"/>
      <c r="MW4631" s="298"/>
      <c r="MX4631" s="298"/>
      <c r="MY4631" s="298"/>
      <c r="MZ4631" s="298"/>
      <c r="NA4631" s="298"/>
      <c r="NB4631" s="298"/>
      <c r="NC4631" s="298"/>
      <c r="ND4631" s="298"/>
      <c r="NE4631" s="298"/>
      <c r="NF4631" s="298"/>
      <c r="NG4631" s="298"/>
      <c r="NH4631" s="298"/>
      <c r="NI4631" s="298"/>
      <c r="NJ4631" s="298"/>
      <c r="NK4631" s="298"/>
      <c r="NL4631" s="298"/>
      <c r="NM4631" s="298"/>
      <c r="NN4631" s="298"/>
      <c r="NO4631" s="298"/>
      <c r="NP4631" s="298"/>
      <c r="NQ4631" s="298"/>
      <c r="NR4631" s="298"/>
      <c r="NS4631" s="298"/>
      <c r="NT4631" s="298"/>
      <c r="NU4631" s="298"/>
      <c r="NV4631" s="298"/>
      <c r="NW4631" s="298"/>
      <c r="NX4631" s="298"/>
      <c r="NY4631" s="298"/>
      <c r="NZ4631" s="298"/>
      <c r="OA4631" s="298"/>
      <c r="OB4631" s="298"/>
      <c r="OC4631" s="298"/>
      <c r="OD4631" s="298"/>
      <c r="OE4631" s="298"/>
      <c r="OF4631" s="298"/>
      <c r="OG4631" s="298"/>
      <c r="OH4631" s="298"/>
      <c r="OI4631" s="298"/>
      <c r="OJ4631" s="298"/>
      <c r="OK4631" s="298"/>
      <c r="OL4631" s="298"/>
      <c r="OM4631" s="298"/>
      <c r="ON4631" s="298"/>
      <c r="OO4631" s="298"/>
      <c r="OP4631" s="298"/>
      <c r="OQ4631" s="298"/>
      <c r="OR4631" s="298"/>
      <c r="OS4631" s="298"/>
      <c r="OT4631" s="298"/>
      <c r="OU4631" s="298"/>
      <c r="OV4631" s="298"/>
      <c r="OW4631" s="298"/>
      <c r="OX4631" s="298"/>
      <c r="OY4631" s="298"/>
      <c r="OZ4631" s="298"/>
      <c r="PA4631" s="298"/>
      <c r="PB4631" s="298"/>
      <c r="PC4631" s="298"/>
      <c r="PD4631" s="298"/>
      <c r="PE4631" s="298"/>
      <c r="PF4631" s="298"/>
      <c r="PG4631" s="298"/>
      <c r="PH4631" s="298"/>
      <c r="PI4631" s="298"/>
      <c r="PJ4631" s="298"/>
      <c r="PK4631" s="298"/>
      <c r="PL4631" s="298"/>
      <c r="PM4631" s="298"/>
      <c r="PN4631" s="298"/>
      <c r="PO4631" s="298"/>
      <c r="PP4631" s="298"/>
      <c r="PQ4631" s="298"/>
      <c r="PR4631" s="298"/>
      <c r="PS4631" s="298"/>
      <c r="PT4631" s="298"/>
      <c r="PU4631" s="298"/>
      <c r="PV4631" s="298"/>
      <c r="PW4631" s="298"/>
      <c r="PX4631" s="298"/>
      <c r="PY4631" s="298"/>
      <c r="PZ4631" s="298"/>
      <c r="QA4631" s="298"/>
      <c r="QB4631" s="298"/>
      <c r="QC4631" s="298"/>
      <c r="QD4631" s="298"/>
      <c r="QE4631" s="298"/>
      <c r="QF4631" s="298"/>
      <c r="QG4631" s="298"/>
      <c r="QH4631" s="298"/>
      <c r="QI4631" s="298"/>
      <c r="QJ4631" s="298"/>
      <c r="QK4631" s="298"/>
      <c r="QL4631" s="298"/>
      <c r="QM4631" s="298"/>
      <c r="QN4631" s="298"/>
      <c r="QO4631" s="298"/>
      <c r="QP4631" s="298"/>
      <c r="QQ4631" s="298"/>
      <c r="QR4631" s="298"/>
      <c r="QS4631" s="298"/>
      <c r="QT4631" s="298"/>
      <c r="QU4631" s="298"/>
      <c r="QV4631" s="298"/>
      <c r="QW4631" s="298"/>
      <c r="QX4631" s="298"/>
      <c r="QY4631" s="298"/>
      <c r="QZ4631" s="298"/>
      <c r="RA4631" s="298"/>
      <c r="RB4631" s="298"/>
      <c r="RC4631" s="298"/>
      <c r="RD4631" s="298"/>
      <c r="RE4631" s="298"/>
      <c r="RF4631" s="298"/>
      <c r="RG4631" s="298"/>
      <c r="RH4631" s="298"/>
      <c r="RI4631" s="298"/>
      <c r="RJ4631" s="298"/>
      <c r="RK4631" s="298"/>
      <c r="RL4631" s="298"/>
      <c r="RM4631" s="298"/>
      <c r="RN4631" s="298"/>
      <c r="RO4631" s="298"/>
      <c r="RP4631" s="298"/>
      <c r="RQ4631" s="298"/>
      <c r="RR4631" s="298"/>
      <c r="RS4631" s="298"/>
      <c r="RT4631" s="298"/>
      <c r="RU4631" s="298"/>
      <c r="RV4631" s="298"/>
      <c r="RW4631" s="298"/>
      <c r="RX4631" s="298"/>
      <c r="RY4631" s="298"/>
      <c r="RZ4631" s="298"/>
      <c r="SA4631" s="298"/>
      <c r="SB4631" s="298"/>
      <c r="SC4631" s="298"/>
      <c r="SD4631" s="298"/>
      <c r="SE4631" s="298"/>
      <c r="SF4631" s="298"/>
      <c r="SG4631" s="298"/>
      <c r="SH4631" s="298"/>
      <c r="SI4631" s="298"/>
      <c r="SJ4631" s="298"/>
      <c r="SK4631" s="298"/>
      <c r="SL4631" s="298"/>
      <c r="SM4631" s="298"/>
      <c r="SN4631" s="298"/>
      <c r="SO4631" s="298"/>
      <c r="SP4631" s="298"/>
      <c r="SQ4631" s="298"/>
      <c r="SR4631" s="298"/>
      <c r="SS4631" s="298"/>
      <c r="ST4631" s="298"/>
      <c r="SU4631" s="298"/>
      <c r="SV4631" s="298"/>
      <c r="SW4631" s="298"/>
      <c r="SX4631" s="298"/>
      <c r="SY4631" s="298"/>
      <c r="SZ4631" s="298"/>
      <c r="TA4631" s="298"/>
      <c r="TB4631" s="298"/>
      <c r="TC4631" s="298"/>
      <c r="TD4631" s="298"/>
      <c r="TE4631" s="298"/>
      <c r="TF4631" s="298"/>
      <c r="TG4631" s="298"/>
      <c r="TH4631" s="298"/>
      <c r="TI4631" s="298"/>
      <c r="TJ4631" s="298"/>
      <c r="TK4631" s="298"/>
      <c r="TL4631" s="298"/>
      <c r="TM4631" s="298"/>
      <c r="TN4631" s="298"/>
      <c r="TO4631" s="298"/>
      <c r="TP4631" s="298"/>
      <c r="TQ4631" s="298"/>
      <c r="TR4631" s="298"/>
      <c r="TS4631" s="298"/>
      <c r="TT4631" s="298"/>
      <c r="TU4631" s="298"/>
      <c r="TV4631" s="298"/>
      <c r="TW4631" s="298"/>
      <c r="TX4631" s="298"/>
      <c r="TY4631" s="298"/>
      <c r="TZ4631" s="298"/>
      <c r="UA4631" s="298"/>
      <c r="UB4631" s="298"/>
      <c r="UC4631" s="298"/>
      <c r="UD4631" s="298"/>
      <c r="UE4631" s="298"/>
      <c r="UF4631" s="298"/>
      <c r="UG4631" s="298"/>
      <c r="UH4631" s="298"/>
      <c r="UI4631" s="298"/>
      <c r="UJ4631" s="298"/>
      <c r="UK4631" s="298"/>
      <c r="UL4631" s="298"/>
      <c r="UM4631" s="298"/>
      <c r="UN4631" s="298"/>
      <c r="UO4631" s="298"/>
      <c r="UP4631" s="298"/>
      <c r="UQ4631" s="298"/>
      <c r="UR4631" s="298"/>
      <c r="US4631" s="298"/>
      <c r="UT4631" s="298"/>
      <c r="UU4631" s="298"/>
      <c r="UV4631" s="298"/>
      <c r="UW4631" s="298"/>
      <c r="UX4631" s="298"/>
      <c r="UY4631" s="298"/>
      <c r="UZ4631" s="298"/>
      <c r="VA4631" s="298"/>
      <c r="VB4631" s="298"/>
      <c r="VC4631" s="298"/>
      <c r="VD4631" s="298"/>
      <c r="VE4631" s="298"/>
      <c r="VF4631" s="298"/>
      <c r="VG4631" s="298"/>
      <c r="VH4631" s="298"/>
      <c r="VI4631" s="298"/>
      <c r="VJ4631" s="298"/>
      <c r="VK4631" s="298"/>
      <c r="VL4631" s="298"/>
      <c r="VM4631" s="298"/>
      <c r="VN4631" s="298"/>
      <c r="VO4631" s="298"/>
      <c r="VP4631" s="298"/>
      <c r="VQ4631" s="298"/>
      <c r="VR4631" s="298"/>
      <c r="VS4631" s="298"/>
      <c r="VT4631" s="298"/>
      <c r="VU4631" s="298"/>
      <c r="VV4631" s="298"/>
      <c r="VW4631" s="298"/>
      <c r="VX4631" s="298"/>
      <c r="VY4631" s="298"/>
      <c r="VZ4631" s="298"/>
      <c r="WA4631" s="298"/>
      <c r="WB4631" s="298"/>
      <c r="WC4631" s="298"/>
      <c r="WD4631" s="298"/>
      <c r="WE4631" s="298"/>
      <c r="WF4631" s="298"/>
      <c r="WG4631" s="298"/>
      <c r="WH4631" s="298"/>
      <c r="WI4631" s="298"/>
      <c r="WJ4631" s="298"/>
      <c r="WK4631" s="298"/>
      <c r="WL4631" s="298"/>
      <c r="WM4631" s="298"/>
      <c r="WN4631" s="298"/>
      <c r="WO4631" s="298"/>
      <c r="WP4631" s="298"/>
      <c r="WQ4631" s="298"/>
      <c r="WR4631" s="298"/>
      <c r="WS4631" s="298"/>
      <c r="WT4631" s="298"/>
      <c r="WU4631" s="298"/>
      <c r="WV4631" s="298"/>
      <c r="WW4631" s="298"/>
      <c r="WX4631" s="298"/>
      <c r="WY4631" s="298"/>
      <c r="WZ4631" s="298"/>
      <c r="XA4631" s="298"/>
      <c r="XB4631" s="298"/>
      <c r="XC4631" s="298"/>
      <c r="XD4631" s="298"/>
      <c r="XE4631" s="298"/>
      <c r="XF4631" s="298"/>
      <c r="XG4631" s="298"/>
      <c r="XH4631" s="298"/>
      <c r="XI4631" s="298"/>
      <c r="XJ4631" s="298"/>
      <c r="XK4631" s="298"/>
      <c r="XL4631" s="298"/>
      <c r="XM4631" s="298"/>
      <c r="XN4631" s="298"/>
      <c r="XO4631" s="298"/>
      <c r="XP4631" s="298"/>
      <c r="XQ4631" s="298"/>
      <c r="XR4631" s="298"/>
      <c r="XS4631" s="298"/>
      <c r="XT4631" s="298"/>
      <c r="XU4631" s="298"/>
      <c r="XV4631" s="298"/>
      <c r="XW4631" s="298"/>
      <c r="XX4631" s="298"/>
      <c r="XY4631" s="298"/>
      <c r="XZ4631" s="298"/>
      <c r="YA4631" s="298"/>
      <c r="YB4631" s="298"/>
      <c r="YC4631" s="298"/>
      <c r="YD4631" s="298"/>
      <c r="YE4631" s="298"/>
      <c r="YF4631" s="298"/>
      <c r="YG4631" s="298"/>
      <c r="YH4631" s="298"/>
      <c r="YI4631" s="298"/>
      <c r="YJ4631" s="298"/>
      <c r="YK4631" s="298"/>
      <c r="YL4631" s="298"/>
      <c r="YM4631" s="298"/>
      <c r="YN4631" s="298"/>
      <c r="YO4631" s="298"/>
      <c r="YP4631" s="298"/>
      <c r="YQ4631" s="298"/>
      <c r="YR4631" s="298"/>
      <c r="YS4631" s="298"/>
      <c r="YT4631" s="298"/>
      <c r="YU4631" s="298"/>
      <c r="YV4631" s="298"/>
      <c r="YW4631" s="298"/>
      <c r="YX4631" s="298"/>
      <c r="YY4631" s="298"/>
      <c r="YZ4631" s="298"/>
      <c r="ZA4631" s="298"/>
      <c r="ZB4631" s="298"/>
      <c r="ZC4631" s="298"/>
      <c r="ZD4631" s="298"/>
      <c r="ZE4631" s="298"/>
      <c r="ZF4631" s="298"/>
      <c r="ZG4631" s="298"/>
      <c r="ZH4631" s="298"/>
      <c r="ZI4631" s="298"/>
      <c r="ZJ4631" s="298"/>
      <c r="ZK4631" s="298"/>
      <c r="ZL4631" s="298"/>
      <c r="ZM4631" s="298"/>
      <c r="ZN4631" s="298"/>
      <c r="ZO4631" s="298"/>
      <c r="ZP4631" s="298"/>
      <c r="ZQ4631" s="298"/>
      <c r="ZR4631" s="298"/>
      <c r="ZS4631" s="298"/>
      <c r="ZT4631" s="298"/>
      <c r="ZU4631" s="298"/>
      <c r="ZV4631" s="298"/>
      <c r="ZW4631" s="298"/>
      <c r="ZX4631" s="298"/>
      <c r="ZY4631" s="298"/>
      <c r="ZZ4631" s="298"/>
      <c r="AAA4631" s="298"/>
      <c r="AAB4631" s="298"/>
      <c r="AAC4631" s="298"/>
      <c r="AAD4631" s="298"/>
      <c r="AAE4631" s="298"/>
      <c r="AAF4631" s="298"/>
      <c r="AAG4631" s="298"/>
      <c r="AAH4631" s="298"/>
      <c r="AAI4631" s="298"/>
      <c r="AAJ4631" s="298"/>
      <c r="AAK4631" s="298"/>
      <c r="AAL4631" s="298"/>
      <c r="AAM4631" s="298"/>
      <c r="AAN4631" s="298"/>
      <c r="AAO4631" s="298"/>
      <c r="AAP4631" s="298"/>
      <c r="AAQ4631" s="298"/>
      <c r="AAR4631" s="298"/>
      <c r="AAS4631" s="298"/>
      <c r="AAT4631" s="298"/>
      <c r="AAU4631" s="298"/>
      <c r="AAV4631" s="298"/>
      <c r="AAW4631" s="298"/>
      <c r="AAX4631" s="298"/>
      <c r="AAY4631" s="298"/>
      <c r="AAZ4631" s="298"/>
      <c r="ABA4631" s="298"/>
      <c r="ABB4631" s="298"/>
      <c r="ABC4631" s="298"/>
      <c r="ABD4631" s="298"/>
      <c r="ABE4631" s="298"/>
      <c r="ABF4631" s="298"/>
      <c r="ABG4631" s="298"/>
      <c r="ABH4631" s="298"/>
      <c r="ABI4631" s="298"/>
      <c r="ABJ4631" s="298"/>
      <c r="ABK4631" s="298"/>
      <c r="ABL4631" s="298"/>
      <c r="ABM4631" s="298"/>
      <c r="ABN4631" s="298"/>
      <c r="ABO4631" s="298"/>
      <c r="ABP4631" s="298"/>
      <c r="ABQ4631" s="298"/>
      <c r="ABR4631" s="298"/>
      <c r="ABS4631" s="298"/>
      <c r="ABT4631" s="298"/>
      <c r="ABU4631" s="298"/>
      <c r="ABV4631" s="298"/>
      <c r="ABW4631" s="298"/>
      <c r="ABX4631" s="298"/>
      <c r="ABY4631" s="298"/>
      <c r="ABZ4631" s="298"/>
      <c r="ACA4631" s="298"/>
      <c r="ACB4631" s="298"/>
      <c r="ACC4631" s="298"/>
      <c r="ACD4631" s="298"/>
      <c r="ACE4631" s="298"/>
      <c r="ACF4631" s="298"/>
      <c r="ACG4631" s="298"/>
      <c r="ACH4631" s="298"/>
      <c r="ACI4631" s="298"/>
      <c r="ACJ4631" s="298"/>
      <c r="ACK4631" s="298"/>
      <c r="ACL4631" s="298"/>
      <c r="ACM4631" s="298"/>
      <c r="ACN4631" s="298"/>
      <c r="ACO4631" s="298"/>
      <c r="ACP4631" s="298"/>
      <c r="ACQ4631" s="298"/>
      <c r="ACR4631" s="298"/>
      <c r="ACS4631" s="298"/>
      <c r="ACT4631" s="298"/>
      <c r="ACU4631" s="298"/>
      <c r="ACV4631" s="298"/>
      <c r="ACW4631" s="298"/>
      <c r="ACX4631" s="298"/>
      <c r="ACY4631" s="298"/>
      <c r="ACZ4631" s="298"/>
      <c r="ADA4631" s="298"/>
      <c r="ADB4631" s="298"/>
      <c r="ADC4631" s="298"/>
      <c r="ADD4631" s="298"/>
      <c r="ADE4631" s="298"/>
      <c r="ADF4631" s="298"/>
      <c r="ADG4631" s="298"/>
      <c r="ADH4631" s="298"/>
      <c r="ADI4631" s="298"/>
      <c r="ADJ4631" s="298"/>
      <c r="ADK4631" s="298"/>
      <c r="ADL4631" s="298"/>
      <c r="ADM4631" s="298"/>
      <c r="ADN4631" s="298"/>
      <c r="ADO4631" s="298"/>
      <c r="ADP4631" s="298"/>
      <c r="ADQ4631" s="298"/>
      <c r="ADR4631" s="298"/>
      <c r="ADS4631" s="298"/>
      <c r="ADT4631" s="298"/>
      <c r="ADU4631" s="298"/>
      <c r="ADV4631" s="298"/>
      <c r="ADW4631" s="298"/>
      <c r="ADX4631" s="298"/>
      <c r="ADY4631" s="298"/>
      <c r="ADZ4631" s="298"/>
      <c r="AEA4631" s="298"/>
      <c r="AEB4631" s="298"/>
      <c r="AEC4631" s="298"/>
      <c r="AED4631" s="298"/>
      <c r="AEE4631" s="298"/>
      <c r="AEF4631" s="298"/>
      <c r="AEG4631" s="298"/>
      <c r="AEH4631" s="298"/>
      <c r="AEI4631" s="298"/>
      <c r="AEJ4631" s="298"/>
      <c r="AEK4631" s="298"/>
      <c r="AEL4631" s="298"/>
      <c r="AEM4631" s="298"/>
      <c r="AEN4631" s="298"/>
      <c r="AEO4631" s="298"/>
      <c r="AEP4631" s="298"/>
      <c r="AEQ4631" s="298"/>
      <c r="AER4631" s="298"/>
      <c r="AES4631" s="298"/>
      <c r="AET4631" s="298"/>
      <c r="AEU4631" s="298"/>
      <c r="AEV4631" s="298"/>
      <c r="AEW4631" s="298"/>
      <c r="AEX4631" s="298"/>
      <c r="AEY4631" s="298"/>
      <c r="AEZ4631" s="298"/>
      <c r="AFA4631" s="298"/>
      <c r="AFB4631" s="298"/>
      <c r="AFC4631" s="298"/>
      <c r="AFD4631" s="298"/>
      <c r="AFE4631" s="298"/>
      <c r="AFF4631" s="298"/>
      <c r="AFG4631" s="298"/>
      <c r="AFH4631" s="298"/>
      <c r="AFI4631" s="298"/>
      <c r="AFJ4631" s="298"/>
      <c r="AFK4631" s="298"/>
      <c r="AFL4631" s="298"/>
      <c r="AFM4631" s="298"/>
      <c r="AFN4631" s="298"/>
      <c r="AFO4631" s="298"/>
      <c r="AFP4631" s="298"/>
      <c r="AFQ4631" s="298"/>
      <c r="AFR4631" s="298"/>
      <c r="AFS4631" s="298"/>
      <c r="AFT4631" s="298"/>
      <c r="AFU4631" s="298"/>
      <c r="AFV4631" s="298"/>
      <c r="AFW4631" s="298"/>
      <c r="AFX4631" s="298"/>
      <c r="AFY4631" s="298"/>
      <c r="AFZ4631" s="298"/>
      <c r="AGA4631" s="298"/>
      <c r="AGB4631" s="298"/>
      <c r="AGC4631" s="298"/>
      <c r="AGD4631" s="298"/>
      <c r="AGE4631" s="298"/>
      <c r="AGF4631" s="298"/>
      <c r="AGG4631" s="298"/>
      <c r="AGH4631" s="298"/>
      <c r="AGI4631" s="298"/>
      <c r="AGJ4631" s="298"/>
      <c r="AGK4631" s="298"/>
      <c r="AGL4631" s="298"/>
      <c r="AGM4631" s="298"/>
      <c r="AGN4631" s="298"/>
      <c r="AGO4631" s="298"/>
      <c r="AGP4631" s="298"/>
      <c r="AGQ4631" s="298"/>
      <c r="AGR4631" s="298"/>
      <c r="AGS4631" s="298"/>
      <c r="AGT4631" s="298"/>
      <c r="AGU4631" s="298"/>
      <c r="AGV4631" s="298"/>
      <c r="AGW4631" s="298"/>
      <c r="AGX4631" s="298"/>
      <c r="AGY4631" s="298"/>
      <c r="AGZ4631" s="298"/>
      <c r="AHA4631" s="298"/>
      <c r="AHB4631" s="298"/>
      <c r="AHC4631" s="298"/>
      <c r="AHD4631" s="298"/>
      <c r="AHE4631" s="298"/>
      <c r="AHF4631" s="298"/>
      <c r="AHG4631" s="298"/>
      <c r="AHH4631" s="298"/>
      <c r="AHI4631" s="298"/>
      <c r="AHJ4631" s="298"/>
      <c r="AHK4631" s="298"/>
      <c r="AHL4631" s="298"/>
      <c r="AHM4631" s="298"/>
      <c r="AHN4631" s="298"/>
      <c r="AHO4631" s="298"/>
      <c r="AHP4631" s="298"/>
      <c r="AHQ4631" s="298"/>
      <c r="AHR4631" s="298"/>
      <c r="AHS4631" s="298"/>
      <c r="AHT4631" s="298"/>
      <c r="AHU4631" s="298"/>
      <c r="AHV4631" s="298"/>
      <c r="AHW4631" s="298"/>
      <c r="AHX4631" s="298"/>
      <c r="AHY4631" s="298"/>
      <c r="AHZ4631" s="298"/>
      <c r="AIA4631" s="298"/>
      <c r="AIB4631" s="298"/>
      <c r="AIC4631" s="298"/>
      <c r="AID4631" s="298"/>
      <c r="AIE4631" s="298"/>
      <c r="AIF4631" s="298"/>
      <c r="AIG4631" s="298"/>
      <c r="AIH4631" s="298"/>
      <c r="AII4631" s="298"/>
      <c r="AIJ4631" s="298"/>
      <c r="AIK4631" s="298"/>
      <c r="AIL4631" s="298"/>
      <c r="AIM4631" s="298"/>
      <c r="AIN4631" s="298"/>
      <c r="AIO4631" s="298"/>
      <c r="AIP4631" s="298"/>
      <c r="AIQ4631" s="298"/>
      <c r="AIR4631" s="298"/>
      <c r="AIS4631" s="298"/>
      <c r="AIT4631" s="298"/>
      <c r="AIU4631" s="298"/>
      <c r="AIV4631" s="298"/>
      <c r="AIW4631" s="298"/>
      <c r="AIX4631" s="298"/>
      <c r="AIY4631" s="298"/>
      <c r="AIZ4631" s="298"/>
      <c r="AJA4631" s="298"/>
      <c r="AJB4631" s="298"/>
      <c r="AJC4631" s="298"/>
      <c r="AJD4631" s="298"/>
      <c r="AJE4631" s="298"/>
      <c r="AJF4631" s="298"/>
      <c r="AJG4631" s="298"/>
      <c r="AJH4631" s="298"/>
      <c r="AJI4631" s="298"/>
      <c r="AJJ4631" s="298"/>
      <c r="AJK4631" s="298"/>
      <c r="AJL4631" s="298"/>
      <c r="AJM4631" s="298"/>
      <c r="AJN4631" s="298"/>
      <c r="AJO4631" s="298"/>
      <c r="AJP4631" s="298"/>
      <c r="AJQ4631" s="298"/>
      <c r="AJR4631" s="298"/>
      <c r="AJS4631" s="298"/>
      <c r="AJT4631" s="298"/>
      <c r="AJU4631" s="298"/>
      <c r="AJV4631" s="298"/>
      <c r="AJW4631" s="298"/>
      <c r="AJX4631" s="298"/>
      <c r="AJY4631" s="298"/>
      <c r="AJZ4631" s="298"/>
      <c r="AKA4631" s="298"/>
      <c r="AKB4631" s="298"/>
      <c r="AKC4631" s="298"/>
      <c r="AKD4631" s="298"/>
      <c r="AKE4631" s="298"/>
      <c r="AKF4631" s="298"/>
      <c r="AKG4631" s="298"/>
      <c r="AKH4631" s="298"/>
      <c r="AKI4631" s="298"/>
      <c r="AKJ4631" s="298"/>
      <c r="AKK4631" s="298"/>
      <c r="AKL4631" s="298"/>
      <c r="AKM4631" s="298"/>
      <c r="AKN4631" s="298"/>
      <c r="AKO4631" s="298"/>
      <c r="AKP4631" s="298"/>
      <c r="AKQ4631" s="298"/>
      <c r="AKR4631" s="298"/>
      <c r="AKS4631" s="298"/>
      <c r="AKT4631" s="298"/>
      <c r="AKU4631" s="298"/>
      <c r="AKV4631" s="298"/>
      <c r="AKW4631" s="298"/>
      <c r="AKX4631" s="298"/>
      <c r="AKY4631" s="298"/>
      <c r="AKZ4631" s="298"/>
      <c r="ALA4631" s="298"/>
      <c r="ALB4631" s="298"/>
      <c r="ALC4631" s="298"/>
      <c r="ALD4631" s="298"/>
      <c r="ALE4631" s="298"/>
      <c r="ALF4631" s="298"/>
      <c r="ALG4631" s="298"/>
      <c r="ALH4631" s="298"/>
      <c r="ALI4631" s="298"/>
      <c r="ALJ4631" s="298"/>
      <c r="ALK4631" s="298"/>
      <c r="ALL4631" s="298"/>
      <c r="ALM4631" s="298"/>
      <c r="ALN4631" s="298"/>
      <c r="ALO4631" s="298"/>
      <c r="ALP4631" s="298"/>
      <c r="ALQ4631" s="298"/>
      <c r="ALR4631" s="298"/>
      <c r="ALS4631" s="298"/>
      <c r="ALT4631" s="298"/>
      <c r="ALU4631" s="298"/>
      <c r="ALV4631" s="298"/>
      <c r="ALW4631" s="298"/>
      <c r="ALX4631" s="298"/>
      <c r="ALY4631" s="298"/>
      <c r="ALZ4631" s="298"/>
      <c r="AMA4631" s="298"/>
      <c r="AMB4631" s="298"/>
      <c r="AMC4631" s="298"/>
      <c r="AMD4631" s="298"/>
      <c r="AME4631" s="298"/>
      <c r="AMF4631" s="298"/>
      <c r="AMG4631" s="298"/>
      <c r="AMH4631" s="298"/>
      <c r="AMI4631" s="298"/>
      <c r="AMJ4631" s="298"/>
      <c r="AMK4631" s="298"/>
      <c r="AML4631" s="298"/>
      <c r="AMM4631" s="298"/>
      <c r="AMN4631" s="298"/>
      <c r="AMO4631" s="298"/>
      <c r="AMP4631" s="298"/>
      <c r="AMQ4631" s="298"/>
      <c r="AMR4631" s="298"/>
      <c r="AMS4631" s="298"/>
      <c r="AMT4631" s="298"/>
      <c r="AMU4631" s="298"/>
      <c r="AMV4631" s="298"/>
      <c r="AMW4631" s="298"/>
      <c r="AMX4631" s="298"/>
      <c r="AMY4631" s="298"/>
      <c r="AMZ4631" s="298"/>
      <c r="ANA4631" s="298"/>
      <c r="ANB4631" s="298"/>
      <c r="ANC4631" s="298"/>
      <c r="AND4631" s="298"/>
      <c r="ANE4631" s="298"/>
      <c r="ANF4631" s="298"/>
      <c r="ANG4631" s="298"/>
      <c r="ANH4631" s="298"/>
      <c r="ANI4631" s="298"/>
      <c r="ANJ4631" s="298"/>
      <c r="ANK4631" s="298"/>
      <c r="ANL4631" s="298"/>
      <c r="ANM4631" s="298"/>
      <c r="ANN4631" s="298"/>
      <c r="ANO4631" s="298"/>
      <c r="ANP4631" s="298"/>
      <c r="ANQ4631" s="298"/>
      <c r="ANR4631" s="298"/>
      <c r="ANS4631" s="298"/>
      <c r="ANT4631" s="298"/>
      <c r="ANU4631" s="298"/>
      <c r="ANV4631" s="298"/>
      <c r="ANW4631" s="298"/>
      <c r="ANX4631" s="298"/>
      <c r="ANY4631" s="298"/>
      <c r="ANZ4631" s="298"/>
      <c r="AOA4631" s="298"/>
      <c r="AOB4631" s="298"/>
      <c r="AOC4631" s="298"/>
      <c r="AOD4631" s="298"/>
      <c r="AOE4631" s="298"/>
      <c r="AOF4631" s="298"/>
      <c r="AOG4631" s="298"/>
      <c r="AOH4631" s="298"/>
      <c r="AOI4631" s="298"/>
      <c r="AOJ4631" s="298"/>
      <c r="AOK4631" s="298"/>
      <c r="AOL4631" s="298"/>
      <c r="AOM4631" s="298"/>
      <c r="AON4631" s="298"/>
      <c r="AOO4631" s="298"/>
      <c r="AOP4631" s="298"/>
      <c r="AOQ4631" s="298"/>
      <c r="AOR4631" s="298"/>
      <c r="AOS4631" s="298"/>
      <c r="AOT4631" s="298"/>
      <c r="AOU4631" s="298"/>
      <c r="AOV4631" s="298"/>
      <c r="AOW4631" s="298"/>
      <c r="AOX4631" s="298"/>
      <c r="AOY4631" s="298"/>
      <c r="AOZ4631" s="298"/>
      <c r="APA4631" s="298"/>
      <c r="APB4631" s="298"/>
      <c r="APC4631" s="298"/>
      <c r="APD4631" s="298"/>
      <c r="APE4631" s="298"/>
      <c r="APF4631" s="298"/>
      <c r="APG4631" s="298"/>
      <c r="APH4631" s="298"/>
      <c r="API4631" s="298"/>
      <c r="APJ4631" s="298"/>
      <c r="APK4631" s="298"/>
      <c r="APL4631" s="298"/>
      <c r="APM4631" s="298"/>
      <c r="APN4631" s="298"/>
      <c r="APO4631" s="298"/>
      <c r="APP4631" s="298"/>
      <c r="APQ4631" s="298"/>
      <c r="APR4631" s="298"/>
      <c r="APS4631" s="298"/>
      <c r="APT4631" s="298"/>
      <c r="APU4631" s="298"/>
      <c r="APV4631" s="298"/>
      <c r="APW4631" s="298"/>
      <c r="APX4631" s="298"/>
      <c r="APY4631" s="298"/>
      <c r="APZ4631" s="298"/>
      <c r="AQA4631" s="298"/>
      <c r="AQB4631" s="298"/>
      <c r="AQC4631" s="298"/>
      <c r="AQD4631" s="298"/>
      <c r="AQE4631" s="298"/>
      <c r="AQF4631" s="298"/>
      <c r="AQG4631" s="298"/>
      <c r="AQH4631" s="298"/>
      <c r="AQI4631" s="298"/>
      <c r="AQJ4631" s="298"/>
      <c r="AQK4631" s="298"/>
      <c r="AQL4631" s="298"/>
      <c r="AQM4631" s="298"/>
      <c r="AQN4631" s="298"/>
      <c r="AQO4631" s="298"/>
      <c r="AQP4631" s="298"/>
      <c r="AQQ4631" s="298"/>
      <c r="AQR4631" s="298"/>
      <c r="AQS4631" s="298"/>
      <c r="AQT4631" s="298"/>
      <c r="AQU4631" s="298"/>
      <c r="AQV4631" s="298"/>
      <c r="AQW4631" s="298"/>
      <c r="AQX4631" s="298"/>
      <c r="AQY4631" s="298"/>
      <c r="AQZ4631" s="298"/>
      <c r="ARA4631" s="298"/>
      <c r="ARB4631" s="298"/>
      <c r="ARC4631" s="298"/>
      <c r="ARD4631" s="298"/>
      <c r="ARE4631" s="298"/>
      <c r="ARF4631" s="298"/>
      <c r="ARG4631" s="298"/>
      <c r="ARH4631" s="298"/>
      <c r="ARI4631" s="298"/>
      <c r="ARJ4631" s="298"/>
      <c r="ARK4631" s="298"/>
      <c r="ARL4631" s="298"/>
      <c r="ARM4631" s="298"/>
      <c r="ARN4631" s="298"/>
      <c r="ARO4631" s="298"/>
      <c r="ARP4631" s="298"/>
      <c r="ARQ4631" s="298"/>
      <c r="ARR4631" s="298"/>
      <c r="ARS4631" s="298"/>
      <c r="ART4631" s="298"/>
      <c r="ARU4631" s="298"/>
      <c r="ARV4631" s="298"/>
      <c r="ARW4631" s="298"/>
      <c r="ARX4631" s="298"/>
      <c r="ARY4631" s="298"/>
      <c r="ARZ4631" s="298"/>
      <c r="ASA4631" s="298"/>
      <c r="ASB4631" s="298"/>
      <c r="ASC4631" s="298"/>
      <c r="ASD4631" s="298"/>
      <c r="ASE4631" s="298"/>
      <c r="ASF4631" s="298"/>
      <c r="ASG4631" s="298"/>
      <c r="ASH4631" s="298"/>
      <c r="ASI4631" s="298"/>
      <c r="ASJ4631" s="298"/>
      <c r="ASK4631" s="298"/>
      <c r="ASL4631" s="298"/>
      <c r="ASM4631" s="298"/>
      <c r="ASN4631" s="298"/>
      <c r="ASO4631" s="298"/>
      <c r="ASP4631" s="298"/>
      <c r="ASQ4631" s="298"/>
      <c r="ASR4631" s="298"/>
      <c r="ASS4631" s="298"/>
      <c r="AST4631" s="298"/>
      <c r="ASU4631" s="298"/>
      <c r="ASV4631" s="298"/>
      <c r="ASW4631" s="298"/>
      <c r="ASX4631" s="298"/>
      <c r="ASY4631" s="298"/>
      <c r="ASZ4631" s="298"/>
      <c r="ATA4631" s="298"/>
      <c r="ATB4631" s="298"/>
      <c r="ATC4631" s="298"/>
      <c r="ATD4631" s="298"/>
      <c r="ATE4631" s="298"/>
      <c r="ATF4631" s="298"/>
      <c r="ATG4631" s="298"/>
      <c r="ATH4631" s="298"/>
      <c r="ATI4631" s="298"/>
      <c r="ATJ4631" s="298"/>
      <c r="ATK4631" s="298"/>
      <c r="ATL4631" s="298"/>
      <c r="ATM4631" s="298"/>
      <c r="ATN4631" s="298"/>
      <c r="ATO4631" s="298"/>
      <c r="ATP4631" s="298"/>
      <c r="ATQ4631" s="298"/>
      <c r="ATR4631" s="298"/>
      <c r="ATS4631" s="298"/>
      <c r="ATT4631" s="298"/>
      <c r="ATU4631" s="298"/>
      <c r="ATV4631" s="298"/>
      <c r="ATW4631" s="298"/>
      <c r="ATX4631" s="298"/>
      <c r="ATY4631" s="298"/>
      <c r="ATZ4631" s="298"/>
      <c r="AUA4631" s="298"/>
      <c r="AUB4631" s="298"/>
      <c r="AUC4631" s="298"/>
      <c r="AUD4631" s="298"/>
      <c r="AUE4631" s="298"/>
      <c r="AUF4631" s="298"/>
      <c r="AUG4631" s="298"/>
      <c r="AUH4631" s="298"/>
      <c r="AUI4631" s="298"/>
      <c r="AUJ4631" s="298"/>
      <c r="AUK4631" s="298"/>
      <c r="AUL4631" s="298"/>
      <c r="AUM4631" s="298"/>
      <c r="AUN4631" s="298"/>
      <c r="AUO4631" s="298"/>
      <c r="AUP4631" s="298"/>
      <c r="AUQ4631" s="298"/>
      <c r="AUR4631" s="298"/>
      <c r="AUS4631" s="298"/>
      <c r="AUT4631" s="298"/>
      <c r="AUU4631" s="298"/>
      <c r="AUV4631" s="298"/>
      <c r="AUW4631" s="298"/>
      <c r="AUX4631" s="298"/>
      <c r="AUY4631" s="298"/>
      <c r="AUZ4631" s="298"/>
      <c r="AVA4631" s="298"/>
      <c r="AVB4631" s="298"/>
      <c r="AVC4631" s="298"/>
      <c r="AVD4631" s="298"/>
      <c r="AVE4631" s="298"/>
      <c r="AVF4631" s="298"/>
      <c r="AVG4631" s="298"/>
      <c r="AVH4631" s="298"/>
      <c r="AVI4631" s="298"/>
      <c r="AVJ4631" s="298"/>
      <c r="AVK4631" s="298"/>
      <c r="AVL4631" s="298"/>
      <c r="AVM4631" s="298"/>
      <c r="AVN4631" s="298"/>
      <c r="AVO4631" s="298"/>
      <c r="AVP4631" s="298"/>
      <c r="AVQ4631" s="298"/>
      <c r="AVR4631" s="298"/>
      <c r="AVS4631" s="298"/>
      <c r="AVT4631" s="298"/>
      <c r="AVU4631" s="298"/>
      <c r="AVV4631" s="298"/>
      <c r="AVW4631" s="298"/>
      <c r="AVX4631" s="298"/>
      <c r="AVY4631" s="298"/>
      <c r="AVZ4631" s="298"/>
      <c r="AWA4631" s="298"/>
      <c r="AWB4631" s="298"/>
      <c r="AWC4631" s="298"/>
      <c r="AWD4631" s="298"/>
      <c r="AWE4631" s="298"/>
      <c r="AWF4631" s="298"/>
      <c r="AWG4631" s="298"/>
      <c r="AWH4631" s="298"/>
      <c r="AWI4631" s="298"/>
      <c r="AWJ4631" s="298"/>
      <c r="AWK4631" s="298"/>
      <c r="AWL4631" s="298"/>
      <c r="AWM4631" s="298"/>
      <c r="AWN4631" s="298"/>
      <c r="AWO4631" s="298"/>
      <c r="AWP4631" s="298"/>
      <c r="AWQ4631" s="298"/>
      <c r="AWR4631" s="298"/>
      <c r="AWS4631" s="298"/>
      <c r="AWT4631" s="298"/>
      <c r="AWU4631" s="298"/>
      <c r="AWV4631" s="298"/>
      <c r="AWW4631" s="298"/>
      <c r="AWX4631" s="298"/>
      <c r="AWY4631" s="298"/>
      <c r="AWZ4631" s="298"/>
      <c r="AXA4631" s="298"/>
      <c r="AXB4631" s="298"/>
      <c r="AXC4631" s="298"/>
      <c r="AXD4631" s="298"/>
      <c r="AXE4631" s="298"/>
      <c r="AXF4631" s="298"/>
      <c r="AXG4631" s="298"/>
      <c r="AXH4631" s="298"/>
      <c r="AXI4631" s="298"/>
      <c r="AXJ4631" s="298"/>
      <c r="AXK4631" s="298"/>
      <c r="AXL4631" s="298"/>
      <c r="AXM4631" s="298"/>
      <c r="AXN4631" s="298"/>
      <c r="AXO4631" s="298"/>
      <c r="AXP4631" s="298"/>
      <c r="AXQ4631" s="298"/>
      <c r="AXR4631" s="298"/>
      <c r="AXS4631" s="298"/>
      <c r="AXT4631" s="298"/>
      <c r="AXU4631" s="298"/>
      <c r="AXV4631" s="298"/>
      <c r="AXW4631" s="298"/>
      <c r="AXX4631" s="298"/>
      <c r="AXY4631" s="298"/>
      <c r="AXZ4631" s="298"/>
      <c r="AYA4631" s="298"/>
      <c r="AYB4631" s="298"/>
      <c r="AYC4631" s="298"/>
      <c r="AYD4631" s="298"/>
      <c r="AYE4631" s="298"/>
      <c r="AYF4631" s="298"/>
      <c r="AYG4631" s="298"/>
      <c r="AYH4631" s="298"/>
      <c r="AYI4631" s="298"/>
      <c r="AYJ4631" s="298"/>
      <c r="AYK4631" s="298"/>
      <c r="AYL4631" s="298"/>
      <c r="AYM4631" s="298"/>
      <c r="AYN4631" s="298"/>
      <c r="AYO4631" s="298"/>
      <c r="AYP4631" s="298"/>
      <c r="AYQ4631" s="298"/>
      <c r="AYR4631" s="298"/>
      <c r="AYS4631" s="298"/>
      <c r="AYT4631" s="298"/>
      <c r="AYU4631" s="298"/>
      <c r="AYV4631" s="298"/>
      <c r="AYW4631" s="298"/>
      <c r="AYX4631" s="298"/>
      <c r="AYY4631" s="298"/>
      <c r="AYZ4631" s="298"/>
      <c r="AZA4631" s="298"/>
      <c r="AZB4631" s="298"/>
      <c r="AZC4631" s="298"/>
      <c r="AZD4631" s="298"/>
      <c r="AZE4631" s="298"/>
      <c r="AZF4631" s="298"/>
      <c r="AZG4631" s="298"/>
      <c r="AZH4631" s="298"/>
      <c r="AZI4631" s="298"/>
      <c r="AZJ4631" s="298"/>
      <c r="AZK4631" s="298"/>
      <c r="AZL4631" s="298"/>
      <c r="AZM4631" s="298"/>
      <c r="AZN4631" s="298"/>
      <c r="AZO4631" s="298"/>
      <c r="AZP4631" s="298"/>
      <c r="AZQ4631" s="298"/>
      <c r="AZR4631" s="298"/>
      <c r="AZS4631" s="298"/>
      <c r="AZT4631" s="298"/>
      <c r="AZU4631" s="298"/>
      <c r="AZV4631" s="298"/>
      <c r="AZW4631" s="298"/>
      <c r="AZX4631" s="298"/>
      <c r="AZY4631" s="298"/>
      <c r="AZZ4631" s="298"/>
      <c r="BAA4631" s="298"/>
      <c r="BAB4631" s="298"/>
      <c r="BAC4631" s="298"/>
      <c r="BAD4631" s="298"/>
      <c r="BAE4631" s="298"/>
      <c r="BAF4631" s="298"/>
      <c r="BAG4631" s="298"/>
      <c r="BAH4631" s="298"/>
      <c r="BAI4631" s="298"/>
      <c r="BAJ4631" s="298"/>
      <c r="BAK4631" s="298"/>
      <c r="BAL4631" s="298"/>
      <c r="BAM4631" s="298"/>
      <c r="BAN4631" s="298"/>
      <c r="BAO4631" s="298"/>
      <c r="BAP4631" s="298"/>
      <c r="BAQ4631" s="298"/>
      <c r="BAR4631" s="298"/>
      <c r="BAS4631" s="298"/>
      <c r="BAT4631" s="298"/>
      <c r="BAU4631" s="298"/>
      <c r="BAV4631" s="298"/>
      <c r="BAW4631" s="298"/>
      <c r="BAX4631" s="298"/>
      <c r="BAY4631" s="298"/>
      <c r="BAZ4631" s="298"/>
      <c r="BBA4631" s="298"/>
      <c r="BBB4631" s="298"/>
      <c r="BBC4631" s="298"/>
      <c r="BBD4631" s="298"/>
      <c r="BBE4631" s="298"/>
      <c r="BBF4631" s="298"/>
      <c r="BBG4631" s="298"/>
      <c r="BBH4631" s="298"/>
      <c r="BBI4631" s="298"/>
      <c r="BBJ4631" s="298"/>
      <c r="BBK4631" s="298"/>
      <c r="BBL4631" s="298"/>
      <c r="BBM4631" s="298"/>
      <c r="BBN4631" s="298"/>
      <c r="BBO4631" s="298"/>
      <c r="BBP4631" s="298"/>
      <c r="BBQ4631" s="298"/>
      <c r="BBR4631" s="298"/>
      <c r="BBS4631" s="298"/>
      <c r="BBT4631" s="298"/>
      <c r="BBU4631" s="298"/>
      <c r="BBV4631" s="298"/>
      <c r="BBW4631" s="298"/>
      <c r="BBX4631" s="298"/>
      <c r="BBY4631" s="298"/>
      <c r="BBZ4631" s="298"/>
      <c r="BCA4631" s="298"/>
      <c r="BCB4631" s="298"/>
      <c r="BCC4631" s="298"/>
      <c r="BCD4631" s="298"/>
      <c r="BCE4631" s="298"/>
      <c r="BCF4631" s="298"/>
      <c r="BCG4631" s="298"/>
      <c r="BCH4631" s="298"/>
      <c r="BCI4631" s="298"/>
      <c r="BCJ4631" s="298"/>
      <c r="BCK4631" s="298"/>
      <c r="BCL4631" s="298"/>
      <c r="BCM4631" s="298"/>
      <c r="BCN4631" s="298"/>
      <c r="BCO4631" s="298"/>
      <c r="BCP4631" s="298"/>
      <c r="BCQ4631" s="298"/>
      <c r="BCR4631" s="298"/>
      <c r="BCS4631" s="298"/>
      <c r="BCT4631" s="298"/>
      <c r="BCU4631" s="298"/>
      <c r="BCV4631" s="298"/>
      <c r="BCW4631" s="298"/>
      <c r="BCX4631" s="298"/>
      <c r="BCY4631" s="298"/>
      <c r="BCZ4631" s="298"/>
      <c r="BDA4631" s="298"/>
      <c r="BDB4631" s="298"/>
      <c r="BDC4631" s="298"/>
      <c r="BDD4631" s="298"/>
      <c r="BDE4631" s="298"/>
      <c r="BDF4631" s="298"/>
      <c r="BDG4631" s="298"/>
      <c r="BDH4631" s="298"/>
      <c r="BDI4631" s="298"/>
      <c r="BDJ4631" s="298"/>
      <c r="BDK4631" s="298"/>
      <c r="BDL4631" s="298"/>
      <c r="BDM4631" s="298"/>
      <c r="BDN4631" s="298"/>
      <c r="BDO4631" s="298"/>
      <c r="BDP4631" s="298"/>
      <c r="BDQ4631" s="298"/>
      <c r="BDR4631" s="298"/>
      <c r="BDS4631" s="298"/>
      <c r="BDT4631" s="298"/>
      <c r="BDU4631" s="298"/>
      <c r="BDV4631" s="298"/>
      <c r="BDW4631" s="298"/>
      <c r="BDX4631" s="298"/>
      <c r="BDY4631" s="298"/>
      <c r="BDZ4631" s="298"/>
      <c r="BEA4631" s="298"/>
      <c r="BEB4631" s="298"/>
      <c r="BEC4631" s="298"/>
      <c r="BED4631" s="298"/>
      <c r="BEE4631" s="298"/>
      <c r="BEF4631" s="298"/>
      <c r="BEG4631" s="298"/>
      <c r="BEH4631" s="298"/>
      <c r="BEI4631" s="298"/>
      <c r="BEJ4631" s="298"/>
      <c r="BEK4631" s="298"/>
      <c r="BEL4631" s="298"/>
      <c r="BEM4631" s="298"/>
      <c r="BEN4631" s="298"/>
      <c r="BEO4631" s="298"/>
      <c r="BEP4631" s="298"/>
      <c r="BEQ4631" s="298"/>
      <c r="BER4631" s="298"/>
      <c r="BES4631" s="298"/>
      <c r="BET4631" s="298"/>
      <c r="BEU4631" s="298"/>
      <c r="BEV4631" s="298"/>
      <c r="BEW4631" s="298"/>
      <c r="BEX4631" s="298"/>
      <c r="BEY4631" s="298"/>
      <c r="BEZ4631" s="298"/>
      <c r="BFA4631" s="298"/>
      <c r="BFB4631" s="298"/>
      <c r="BFC4631" s="298"/>
      <c r="BFD4631" s="298"/>
      <c r="BFE4631" s="298"/>
      <c r="BFF4631" s="298"/>
      <c r="BFG4631" s="298"/>
      <c r="BFH4631" s="298"/>
      <c r="BFI4631" s="298"/>
      <c r="BFJ4631" s="298"/>
      <c r="BFK4631" s="298"/>
      <c r="BFL4631" s="298"/>
      <c r="BFM4631" s="298"/>
      <c r="BFN4631" s="298"/>
      <c r="BFO4631" s="298"/>
      <c r="BFP4631" s="298"/>
      <c r="BFQ4631" s="298"/>
      <c r="BFR4631" s="298"/>
      <c r="BFS4631" s="298"/>
      <c r="BFT4631" s="298"/>
      <c r="BFU4631" s="298"/>
      <c r="BFV4631" s="298"/>
      <c r="BFW4631" s="298"/>
      <c r="BFX4631" s="298"/>
      <c r="BFY4631" s="298"/>
      <c r="BFZ4631" s="298"/>
      <c r="BGA4631" s="298"/>
      <c r="BGB4631" s="298"/>
      <c r="BGC4631" s="298"/>
      <c r="BGD4631" s="298"/>
      <c r="BGE4631" s="298"/>
      <c r="BGF4631" s="298"/>
      <c r="BGG4631" s="298"/>
      <c r="BGH4631" s="298"/>
      <c r="BGI4631" s="298"/>
      <c r="BGJ4631" s="298"/>
      <c r="BGK4631" s="298"/>
      <c r="BGL4631" s="298"/>
      <c r="BGM4631" s="298"/>
      <c r="BGN4631" s="298"/>
      <c r="BGO4631" s="298"/>
      <c r="BGP4631" s="298"/>
      <c r="BGQ4631" s="298"/>
      <c r="BGR4631" s="298"/>
      <c r="BGS4631" s="298"/>
      <c r="BGT4631" s="298"/>
      <c r="BGU4631" s="298"/>
      <c r="BGV4631" s="298"/>
      <c r="BGW4631" s="298"/>
      <c r="BGX4631" s="298"/>
      <c r="BGY4631" s="298"/>
      <c r="BGZ4631" s="298"/>
      <c r="BHA4631" s="298"/>
      <c r="BHB4631" s="298"/>
      <c r="BHC4631" s="298"/>
      <c r="BHD4631" s="298"/>
      <c r="BHE4631" s="298"/>
      <c r="BHF4631" s="298"/>
      <c r="BHG4631" s="298"/>
      <c r="BHH4631" s="298"/>
      <c r="BHI4631" s="298"/>
      <c r="BHJ4631" s="298"/>
      <c r="BHK4631" s="298"/>
      <c r="BHL4631" s="298"/>
      <c r="BHM4631" s="298"/>
      <c r="BHN4631" s="298"/>
      <c r="BHO4631" s="298"/>
      <c r="BHP4631" s="298"/>
      <c r="BHQ4631" s="298"/>
      <c r="BHR4631" s="298"/>
      <c r="BHS4631" s="298"/>
      <c r="BHT4631" s="298"/>
      <c r="BHU4631" s="298"/>
      <c r="BHV4631" s="298"/>
      <c r="BHW4631" s="298"/>
      <c r="BHX4631" s="298"/>
      <c r="BHY4631" s="298"/>
      <c r="BHZ4631" s="298"/>
      <c r="BIA4631" s="298"/>
      <c r="BIB4631" s="298"/>
      <c r="BIC4631" s="298"/>
      <c r="BID4631" s="298"/>
      <c r="BIE4631" s="298"/>
      <c r="BIF4631" s="298"/>
      <c r="BIG4631" s="298"/>
      <c r="BIH4631" s="298"/>
      <c r="BII4631" s="298"/>
      <c r="BIJ4631" s="298"/>
      <c r="BIK4631" s="298"/>
      <c r="BIL4631" s="298"/>
      <c r="BIM4631" s="298"/>
      <c r="BIN4631" s="298"/>
      <c r="BIO4631" s="298"/>
      <c r="BIP4631" s="298"/>
      <c r="BIQ4631" s="298"/>
      <c r="BIR4631" s="298"/>
      <c r="BIS4631" s="298"/>
      <c r="BIT4631" s="298"/>
      <c r="BIU4631" s="298"/>
      <c r="BIV4631" s="298"/>
      <c r="BIW4631" s="298"/>
      <c r="BIX4631" s="298"/>
      <c r="BIY4631" s="298"/>
      <c r="BIZ4631" s="298"/>
      <c r="BJA4631" s="298"/>
      <c r="BJB4631" s="298"/>
      <c r="BJC4631" s="298"/>
      <c r="BJD4631" s="298"/>
      <c r="BJE4631" s="298"/>
      <c r="BJF4631" s="298"/>
      <c r="BJG4631" s="298"/>
      <c r="BJH4631" s="298"/>
      <c r="BJI4631" s="298"/>
      <c r="BJJ4631" s="298"/>
      <c r="BJK4631" s="298"/>
      <c r="BJL4631" s="298"/>
      <c r="BJM4631" s="298"/>
      <c r="BJN4631" s="298"/>
      <c r="BJO4631" s="298"/>
      <c r="BJP4631" s="298"/>
      <c r="BJQ4631" s="298"/>
      <c r="BJR4631" s="298"/>
      <c r="BJS4631" s="298"/>
      <c r="BJT4631" s="298"/>
      <c r="BJU4631" s="298"/>
      <c r="BJV4631" s="298"/>
      <c r="BJW4631" s="298"/>
      <c r="BJX4631" s="298"/>
      <c r="BJY4631" s="298"/>
      <c r="BJZ4631" s="298"/>
      <c r="BKA4631" s="298"/>
      <c r="BKB4631" s="298"/>
      <c r="BKC4631" s="298"/>
      <c r="BKD4631" s="298"/>
      <c r="BKE4631" s="298"/>
      <c r="BKF4631" s="298"/>
      <c r="BKG4631" s="298"/>
      <c r="BKH4631" s="298"/>
      <c r="BKI4631" s="298"/>
      <c r="BKJ4631" s="298"/>
      <c r="BKK4631" s="298"/>
      <c r="BKL4631" s="298"/>
      <c r="BKM4631" s="298"/>
      <c r="BKN4631" s="298"/>
      <c r="BKO4631" s="298"/>
      <c r="BKP4631" s="298"/>
      <c r="BKQ4631" s="298"/>
      <c r="BKR4631" s="298"/>
      <c r="BKS4631" s="298"/>
      <c r="BKT4631" s="298"/>
      <c r="BKU4631" s="298"/>
      <c r="BKV4631" s="298"/>
      <c r="BKW4631" s="298"/>
      <c r="BKX4631" s="298"/>
      <c r="BKY4631" s="298"/>
      <c r="BKZ4631" s="298"/>
      <c r="BLA4631" s="298"/>
      <c r="BLB4631" s="298"/>
      <c r="BLC4631" s="298"/>
      <c r="BLD4631" s="298"/>
      <c r="BLE4631" s="298"/>
      <c r="BLF4631" s="298"/>
      <c r="BLG4631" s="298"/>
      <c r="BLH4631" s="298"/>
      <c r="BLI4631" s="298"/>
      <c r="BLJ4631" s="298"/>
      <c r="BLK4631" s="298"/>
      <c r="BLL4631" s="298"/>
      <c r="BLM4631" s="298"/>
      <c r="BLN4631" s="298"/>
      <c r="BLO4631" s="298"/>
      <c r="BLP4631" s="298"/>
      <c r="BLQ4631" s="298"/>
      <c r="BLR4631" s="298"/>
      <c r="BLS4631" s="298"/>
      <c r="BLT4631" s="298"/>
      <c r="BLU4631" s="298"/>
      <c r="BLV4631" s="298"/>
      <c r="BLW4631" s="298"/>
      <c r="BLX4631" s="298"/>
      <c r="BLY4631" s="298"/>
      <c r="BLZ4631" s="298"/>
      <c r="BMA4631" s="298"/>
      <c r="BMB4631" s="298"/>
      <c r="BMC4631" s="298"/>
      <c r="BMD4631" s="298"/>
      <c r="BME4631" s="298"/>
      <c r="BMF4631" s="298"/>
      <c r="BMG4631" s="298"/>
      <c r="BMH4631" s="298"/>
      <c r="BMI4631" s="298"/>
      <c r="BMJ4631" s="298"/>
      <c r="BMK4631" s="298"/>
      <c r="BML4631" s="298"/>
      <c r="BMM4631" s="298"/>
      <c r="BMN4631" s="298"/>
      <c r="BMO4631" s="298"/>
      <c r="BMP4631" s="298"/>
      <c r="BMQ4631" s="298"/>
      <c r="BMR4631" s="298"/>
      <c r="BMS4631" s="298"/>
      <c r="BMT4631" s="298"/>
      <c r="BMU4631" s="298"/>
      <c r="BMV4631" s="298"/>
      <c r="BMW4631" s="298"/>
      <c r="BMX4631" s="298"/>
      <c r="BMY4631" s="298"/>
      <c r="BMZ4631" s="298"/>
      <c r="BNA4631" s="298"/>
      <c r="BNB4631" s="298"/>
      <c r="BNC4631" s="298"/>
      <c r="BND4631" s="298"/>
      <c r="BNE4631" s="298"/>
      <c r="BNF4631" s="298"/>
      <c r="BNG4631" s="298"/>
      <c r="BNH4631" s="298"/>
      <c r="BNI4631" s="298"/>
      <c r="BNJ4631" s="298"/>
      <c r="BNK4631" s="298"/>
      <c r="BNL4631" s="298"/>
      <c r="BNM4631" s="298"/>
      <c r="BNN4631" s="298"/>
      <c r="BNO4631" s="298"/>
      <c r="BNP4631" s="298"/>
      <c r="BNQ4631" s="298"/>
      <c r="BNR4631" s="298"/>
      <c r="BNS4631" s="298"/>
      <c r="BNT4631" s="298"/>
      <c r="BNU4631" s="298"/>
      <c r="BNV4631" s="298"/>
      <c r="BNW4631" s="298"/>
      <c r="BNX4631" s="298"/>
      <c r="BNY4631" s="298"/>
      <c r="BNZ4631" s="298"/>
      <c r="BOA4631" s="298"/>
      <c r="BOB4631" s="298"/>
      <c r="BOC4631" s="298"/>
      <c r="BOD4631" s="298"/>
      <c r="BOE4631" s="298"/>
      <c r="BOF4631" s="298"/>
      <c r="BOG4631" s="298"/>
      <c r="BOH4631" s="298"/>
      <c r="BOI4631" s="298"/>
      <c r="BOJ4631" s="298"/>
      <c r="BOK4631" s="298"/>
      <c r="BOL4631" s="298"/>
      <c r="BOM4631" s="298"/>
      <c r="BON4631" s="298"/>
      <c r="BOO4631" s="298"/>
      <c r="BOP4631" s="298"/>
      <c r="BOQ4631" s="298"/>
      <c r="BOR4631" s="298"/>
      <c r="BOS4631" s="298"/>
      <c r="BOT4631" s="298"/>
      <c r="BOU4631" s="298"/>
      <c r="BOV4631" s="298"/>
      <c r="BOW4631" s="298"/>
      <c r="BOX4631" s="298"/>
      <c r="BOY4631" s="298"/>
      <c r="BOZ4631" s="298"/>
      <c r="BPA4631" s="298"/>
      <c r="BPB4631" s="298"/>
      <c r="BPC4631" s="298"/>
      <c r="BPD4631" s="298"/>
      <c r="BPE4631" s="298"/>
      <c r="BPF4631" s="298"/>
      <c r="BPG4631" s="298"/>
      <c r="BPH4631" s="298"/>
      <c r="BPI4631" s="298"/>
      <c r="BPJ4631" s="298"/>
      <c r="BPK4631" s="298"/>
      <c r="BPL4631" s="298"/>
      <c r="BPM4631" s="298"/>
      <c r="BPN4631" s="298"/>
      <c r="BPO4631" s="298"/>
      <c r="BPP4631" s="298"/>
      <c r="BPQ4631" s="298"/>
      <c r="BPR4631" s="298"/>
      <c r="BPS4631" s="298"/>
      <c r="BPT4631" s="298"/>
      <c r="BPU4631" s="298"/>
      <c r="BPV4631" s="298"/>
      <c r="BPW4631" s="298"/>
      <c r="BPX4631" s="298"/>
      <c r="BPY4631" s="298"/>
      <c r="BPZ4631" s="298"/>
      <c r="BQA4631" s="298"/>
      <c r="BQB4631" s="298"/>
      <c r="BQC4631" s="298"/>
      <c r="BQD4631" s="298"/>
      <c r="BQE4631" s="298"/>
      <c r="BQF4631" s="298"/>
      <c r="BQG4631" s="298"/>
      <c r="BQH4631" s="298"/>
      <c r="BQI4631" s="298"/>
      <c r="BQJ4631" s="298"/>
      <c r="BQK4631" s="298"/>
      <c r="BQL4631" s="298"/>
      <c r="BQM4631" s="298"/>
      <c r="BQN4631" s="298"/>
      <c r="BQO4631" s="298"/>
      <c r="BQP4631" s="298"/>
      <c r="BQQ4631" s="298"/>
      <c r="BQR4631" s="298"/>
      <c r="BQS4631" s="298"/>
      <c r="BQT4631" s="298"/>
      <c r="BQU4631" s="298"/>
      <c r="BQV4631" s="298"/>
      <c r="BQW4631" s="298"/>
      <c r="BQX4631" s="298"/>
      <c r="BQY4631" s="298"/>
      <c r="BQZ4631" s="298"/>
      <c r="BRA4631" s="298"/>
      <c r="BRB4631" s="298"/>
      <c r="BRC4631" s="298"/>
      <c r="BRD4631" s="298"/>
      <c r="BRE4631" s="298"/>
      <c r="BRF4631" s="298"/>
      <c r="BRG4631" s="298"/>
      <c r="BRH4631" s="298"/>
      <c r="BRI4631" s="298"/>
      <c r="BRJ4631" s="298"/>
      <c r="BRK4631" s="298"/>
      <c r="BRL4631" s="298"/>
      <c r="BRM4631" s="298"/>
      <c r="BRN4631" s="298"/>
      <c r="BRO4631" s="298"/>
      <c r="BRP4631" s="298"/>
      <c r="BRQ4631" s="298"/>
      <c r="BRR4631" s="298"/>
      <c r="BRS4631" s="298"/>
      <c r="BRT4631" s="298"/>
      <c r="BRU4631" s="298"/>
      <c r="BRV4631" s="298"/>
      <c r="BRW4631" s="298"/>
      <c r="BRX4631" s="298"/>
      <c r="BRY4631" s="298"/>
      <c r="BRZ4631" s="298"/>
      <c r="BSA4631" s="298"/>
      <c r="BSB4631" s="298"/>
      <c r="BSC4631" s="298"/>
      <c r="BSD4631" s="298"/>
      <c r="BSE4631" s="298"/>
      <c r="BSF4631" s="298"/>
      <c r="BSG4631" s="298"/>
      <c r="BSH4631" s="298"/>
      <c r="BSI4631" s="298"/>
      <c r="BSJ4631" s="298"/>
      <c r="BSK4631" s="298"/>
      <c r="BSL4631" s="298"/>
      <c r="BSM4631" s="298"/>
      <c r="BSN4631" s="298"/>
      <c r="BSO4631" s="298"/>
      <c r="BSP4631" s="298"/>
      <c r="BSQ4631" s="298"/>
      <c r="BSR4631" s="298"/>
      <c r="BSS4631" s="298"/>
      <c r="BST4631" s="298"/>
      <c r="BSU4631" s="298"/>
      <c r="BSV4631" s="298"/>
      <c r="BSW4631" s="298"/>
      <c r="BSX4631" s="298"/>
      <c r="BSY4631" s="298"/>
      <c r="BSZ4631" s="298"/>
      <c r="BTA4631" s="298"/>
      <c r="BTB4631" s="298"/>
      <c r="BTC4631" s="298"/>
      <c r="BTD4631" s="298"/>
      <c r="BTE4631" s="298"/>
      <c r="BTF4631" s="298"/>
      <c r="BTG4631" s="298"/>
      <c r="BTH4631" s="298"/>
      <c r="BTI4631" s="298"/>
      <c r="BTJ4631" s="298"/>
      <c r="BTK4631" s="298"/>
      <c r="BTL4631" s="298"/>
      <c r="BTM4631" s="298"/>
      <c r="BTN4631" s="298"/>
      <c r="BTO4631" s="298"/>
      <c r="BTP4631" s="298"/>
      <c r="BTQ4631" s="298"/>
      <c r="BTR4631" s="298"/>
      <c r="BTS4631" s="298"/>
      <c r="BTT4631" s="298"/>
      <c r="BTU4631" s="298"/>
      <c r="BTV4631" s="298"/>
      <c r="BTW4631" s="298"/>
      <c r="BTX4631" s="298"/>
      <c r="BTY4631" s="298"/>
      <c r="BTZ4631" s="298"/>
      <c r="BUA4631" s="298"/>
      <c r="BUB4631" s="298"/>
      <c r="BUC4631" s="298"/>
      <c r="BUD4631" s="298"/>
      <c r="BUE4631" s="298"/>
      <c r="BUF4631" s="298"/>
      <c r="BUG4631" s="298"/>
      <c r="BUH4631" s="298"/>
      <c r="BUI4631" s="298"/>
      <c r="BUJ4631" s="298"/>
      <c r="BUK4631" s="298"/>
      <c r="BUL4631" s="298"/>
      <c r="BUM4631" s="298"/>
      <c r="BUN4631" s="298"/>
      <c r="BUO4631" s="298"/>
      <c r="BUP4631" s="298"/>
      <c r="BUQ4631" s="298"/>
      <c r="BUR4631" s="298"/>
      <c r="BUS4631" s="298"/>
      <c r="BUT4631" s="298"/>
      <c r="BUU4631" s="298"/>
      <c r="BUV4631" s="298"/>
      <c r="BUW4631" s="298"/>
      <c r="BUX4631" s="298"/>
      <c r="BUY4631" s="298"/>
      <c r="BUZ4631" s="298"/>
      <c r="BVA4631" s="298"/>
      <c r="BVB4631" s="298"/>
      <c r="BVC4631" s="298"/>
      <c r="BVD4631" s="298"/>
      <c r="BVE4631" s="298"/>
      <c r="BVF4631" s="298"/>
      <c r="BVG4631" s="298"/>
      <c r="BVH4631" s="298"/>
      <c r="BVI4631" s="298"/>
      <c r="BVJ4631" s="298"/>
      <c r="BVK4631" s="298"/>
      <c r="BVL4631" s="298"/>
      <c r="BVM4631" s="298"/>
      <c r="BVN4631" s="298"/>
      <c r="BVO4631" s="298"/>
      <c r="BVP4631" s="298"/>
      <c r="BVQ4631" s="298"/>
      <c r="BVR4631" s="298"/>
      <c r="BVS4631" s="298"/>
      <c r="BVT4631" s="298"/>
      <c r="BVU4631" s="298"/>
      <c r="BVV4631" s="298"/>
      <c r="BVW4631" s="298"/>
      <c r="BVX4631" s="298"/>
      <c r="BVY4631" s="298"/>
      <c r="BVZ4631" s="298"/>
      <c r="BWA4631" s="298"/>
      <c r="BWB4631" s="298"/>
      <c r="BWC4631" s="298"/>
      <c r="BWD4631" s="298"/>
      <c r="BWE4631" s="298"/>
      <c r="BWF4631" s="298"/>
      <c r="BWG4631" s="298"/>
      <c r="BWH4631" s="298"/>
      <c r="BWI4631" s="298"/>
      <c r="BWJ4631" s="298"/>
      <c r="BWK4631" s="298"/>
      <c r="BWL4631" s="298"/>
      <c r="BWM4631" s="298"/>
      <c r="BWN4631" s="298"/>
      <c r="BWO4631" s="298"/>
      <c r="BWP4631" s="298"/>
      <c r="BWQ4631" s="298"/>
      <c r="BWR4631" s="298"/>
      <c r="BWS4631" s="298"/>
      <c r="BWT4631" s="298"/>
      <c r="BWU4631" s="298"/>
      <c r="BWV4631" s="298"/>
      <c r="BWW4631" s="298"/>
      <c r="BWX4631" s="298"/>
      <c r="BWY4631" s="298"/>
      <c r="BWZ4631" s="298"/>
      <c r="BXA4631" s="298"/>
      <c r="BXB4631" s="298"/>
      <c r="BXC4631" s="298"/>
      <c r="BXD4631" s="298"/>
      <c r="BXE4631" s="298"/>
      <c r="BXF4631" s="298"/>
      <c r="BXG4631" s="298"/>
      <c r="BXH4631" s="298"/>
      <c r="BXI4631" s="298"/>
      <c r="BXJ4631" s="298"/>
      <c r="BXK4631" s="298"/>
      <c r="BXL4631" s="298"/>
      <c r="BXM4631" s="298"/>
      <c r="BXN4631" s="298"/>
      <c r="BXO4631" s="298"/>
      <c r="BXP4631" s="298"/>
      <c r="BXQ4631" s="298"/>
      <c r="BXR4631" s="298"/>
      <c r="BXS4631" s="298"/>
      <c r="BXT4631" s="298"/>
      <c r="BXU4631" s="298"/>
      <c r="BXV4631" s="298"/>
      <c r="BXW4631" s="298"/>
      <c r="BXX4631" s="298"/>
      <c r="BXY4631" s="298"/>
      <c r="BXZ4631" s="298"/>
      <c r="BYA4631" s="298"/>
      <c r="BYB4631" s="298"/>
      <c r="BYC4631" s="298"/>
      <c r="BYD4631" s="298"/>
      <c r="BYE4631" s="298"/>
      <c r="BYF4631" s="298"/>
      <c r="BYG4631" s="298"/>
      <c r="BYH4631" s="298"/>
      <c r="BYI4631" s="298"/>
      <c r="BYJ4631" s="298"/>
      <c r="BYK4631" s="298"/>
      <c r="BYL4631" s="298"/>
      <c r="BYM4631" s="298"/>
      <c r="BYN4631" s="298"/>
      <c r="BYO4631" s="298"/>
      <c r="BYP4631" s="298"/>
      <c r="BYQ4631" s="298"/>
      <c r="BYR4631" s="298"/>
      <c r="BYS4631" s="298"/>
      <c r="BYT4631" s="298"/>
      <c r="BYU4631" s="298"/>
      <c r="BYV4631" s="298"/>
      <c r="BYW4631" s="298"/>
      <c r="BYX4631" s="298"/>
      <c r="BYY4631" s="298"/>
      <c r="BYZ4631" s="298"/>
      <c r="BZA4631" s="298"/>
      <c r="BZB4631" s="298"/>
      <c r="BZC4631" s="298"/>
      <c r="BZD4631" s="298"/>
      <c r="BZE4631" s="298"/>
      <c r="BZF4631" s="298"/>
      <c r="BZG4631" s="298"/>
      <c r="BZH4631" s="298"/>
      <c r="BZI4631" s="298"/>
      <c r="BZJ4631" s="298"/>
      <c r="BZK4631" s="298"/>
      <c r="BZL4631" s="298"/>
      <c r="BZM4631" s="298"/>
      <c r="BZN4631" s="298"/>
      <c r="BZO4631" s="298"/>
      <c r="BZP4631" s="298"/>
      <c r="BZQ4631" s="298"/>
      <c r="BZR4631" s="298"/>
      <c r="BZS4631" s="298"/>
      <c r="BZT4631" s="298"/>
      <c r="BZU4631" s="298"/>
      <c r="BZV4631" s="298"/>
      <c r="BZW4631" s="298"/>
      <c r="BZX4631" s="298"/>
      <c r="BZY4631" s="298"/>
      <c r="BZZ4631" s="298"/>
      <c r="CAA4631" s="298"/>
      <c r="CAB4631" s="298"/>
      <c r="CAC4631" s="298"/>
      <c r="CAD4631" s="298"/>
      <c r="CAE4631" s="298"/>
      <c r="CAF4631" s="298"/>
      <c r="CAG4631" s="298"/>
      <c r="CAH4631" s="298"/>
      <c r="CAI4631" s="298"/>
      <c r="CAJ4631" s="298"/>
      <c r="CAK4631" s="298"/>
      <c r="CAL4631" s="298"/>
      <c r="CAM4631" s="298"/>
      <c r="CAN4631" s="298"/>
      <c r="CAO4631" s="298"/>
      <c r="CAP4631" s="298"/>
      <c r="CAQ4631" s="298"/>
      <c r="CAR4631" s="298"/>
      <c r="CAS4631" s="298"/>
      <c r="CAT4631" s="298"/>
      <c r="CAU4631" s="298"/>
      <c r="CAV4631" s="298"/>
      <c r="CAW4631" s="298"/>
      <c r="CAX4631" s="298"/>
      <c r="CAY4631" s="298"/>
      <c r="CAZ4631" s="298"/>
      <c r="CBA4631" s="298"/>
      <c r="CBB4631" s="298"/>
      <c r="CBC4631" s="298"/>
      <c r="CBD4631" s="298"/>
      <c r="CBE4631" s="298"/>
      <c r="CBF4631" s="298"/>
      <c r="CBG4631" s="298"/>
      <c r="CBH4631" s="298"/>
      <c r="CBI4631" s="298"/>
      <c r="CBJ4631" s="298"/>
      <c r="CBK4631" s="298"/>
      <c r="CBL4631" s="298"/>
      <c r="CBM4631" s="298"/>
      <c r="CBN4631" s="298"/>
      <c r="CBO4631" s="298"/>
      <c r="CBP4631" s="298"/>
      <c r="CBQ4631" s="298"/>
      <c r="CBR4631" s="298"/>
      <c r="CBS4631" s="298"/>
      <c r="CBT4631" s="298"/>
      <c r="CBU4631" s="298"/>
      <c r="CBV4631" s="298"/>
      <c r="CBW4631" s="298"/>
      <c r="CBX4631" s="298"/>
      <c r="CBY4631" s="298"/>
      <c r="CBZ4631" s="298"/>
      <c r="CCA4631" s="298"/>
      <c r="CCB4631" s="298"/>
      <c r="CCC4631" s="298"/>
      <c r="CCD4631" s="298"/>
      <c r="CCE4631" s="298"/>
      <c r="CCF4631" s="298"/>
      <c r="CCG4631" s="298"/>
      <c r="CCH4631" s="298"/>
      <c r="CCI4631" s="298"/>
      <c r="CCJ4631" s="298"/>
      <c r="CCK4631" s="298"/>
      <c r="CCL4631" s="298"/>
      <c r="CCM4631" s="298"/>
      <c r="CCN4631" s="298"/>
      <c r="CCO4631" s="298"/>
      <c r="CCP4631" s="298"/>
      <c r="CCQ4631" s="298"/>
      <c r="CCR4631" s="298"/>
      <c r="CCS4631" s="298"/>
      <c r="CCT4631" s="298"/>
      <c r="CCU4631" s="298"/>
      <c r="CCV4631" s="298"/>
      <c r="CCW4631" s="298"/>
      <c r="CCX4631" s="298"/>
      <c r="CCY4631" s="298"/>
      <c r="CCZ4631" s="298"/>
      <c r="CDA4631" s="298"/>
      <c r="CDB4631" s="298"/>
      <c r="CDC4631" s="298"/>
      <c r="CDD4631" s="298"/>
      <c r="CDE4631" s="298"/>
      <c r="CDF4631" s="298"/>
      <c r="CDG4631" s="298"/>
      <c r="CDH4631" s="298"/>
      <c r="CDI4631" s="298"/>
      <c r="CDJ4631" s="298"/>
      <c r="CDK4631" s="298"/>
      <c r="CDL4631" s="298"/>
      <c r="CDM4631" s="298"/>
      <c r="CDN4631" s="298"/>
      <c r="CDO4631" s="298"/>
      <c r="CDP4631" s="298"/>
      <c r="CDQ4631" s="298"/>
      <c r="CDR4631" s="298"/>
      <c r="CDS4631" s="298"/>
      <c r="CDT4631" s="298"/>
      <c r="CDU4631" s="298"/>
      <c r="CDV4631" s="298"/>
      <c r="CDW4631" s="298"/>
      <c r="CDX4631" s="298"/>
      <c r="CDY4631" s="298"/>
      <c r="CDZ4631" s="298"/>
      <c r="CEA4631" s="298"/>
      <c r="CEB4631" s="298"/>
      <c r="CEC4631" s="298"/>
      <c r="CED4631" s="298"/>
      <c r="CEE4631" s="298"/>
      <c r="CEF4631" s="298"/>
      <c r="CEG4631" s="298"/>
      <c r="CEH4631" s="298"/>
      <c r="CEI4631" s="298"/>
      <c r="CEJ4631" s="298"/>
      <c r="CEK4631" s="298"/>
      <c r="CEL4631" s="298"/>
      <c r="CEM4631" s="298"/>
      <c r="CEN4631" s="298"/>
      <c r="CEO4631" s="298"/>
      <c r="CEP4631" s="298"/>
      <c r="CEQ4631" s="298"/>
      <c r="CER4631" s="298"/>
      <c r="CES4631" s="298"/>
      <c r="CET4631" s="298"/>
      <c r="CEU4631" s="298"/>
      <c r="CEV4631" s="298"/>
      <c r="CEW4631" s="298"/>
      <c r="CEX4631" s="298"/>
      <c r="CEY4631" s="298"/>
      <c r="CEZ4631" s="298"/>
      <c r="CFA4631" s="298"/>
      <c r="CFB4631" s="298"/>
      <c r="CFC4631" s="298"/>
      <c r="CFD4631" s="298"/>
      <c r="CFE4631" s="298"/>
      <c r="CFF4631" s="298"/>
      <c r="CFG4631" s="298"/>
      <c r="CFH4631" s="298"/>
      <c r="CFI4631" s="298"/>
      <c r="CFJ4631" s="298"/>
      <c r="CFK4631" s="298"/>
      <c r="CFL4631" s="298"/>
      <c r="CFM4631" s="298"/>
      <c r="CFN4631" s="298"/>
      <c r="CFO4631" s="298"/>
      <c r="CFP4631" s="298"/>
      <c r="CFQ4631" s="298"/>
      <c r="CFR4631" s="298"/>
      <c r="CFS4631" s="298"/>
      <c r="CFT4631" s="298"/>
      <c r="CFU4631" s="298"/>
      <c r="CFV4631" s="298"/>
      <c r="CFW4631" s="298"/>
      <c r="CFX4631" s="298"/>
      <c r="CFY4631" s="298"/>
      <c r="CFZ4631" s="298"/>
      <c r="CGA4631" s="298"/>
      <c r="CGB4631" s="298"/>
      <c r="CGC4631" s="298"/>
      <c r="CGD4631" s="298"/>
      <c r="CGE4631" s="298"/>
      <c r="CGF4631" s="298"/>
      <c r="CGG4631" s="298"/>
      <c r="CGH4631" s="298"/>
      <c r="CGI4631" s="298"/>
      <c r="CGJ4631" s="298"/>
      <c r="CGK4631" s="298"/>
      <c r="CGL4631" s="298"/>
      <c r="CGM4631" s="298"/>
      <c r="CGN4631" s="298"/>
      <c r="CGO4631" s="298"/>
      <c r="CGP4631" s="298"/>
      <c r="CGQ4631" s="298"/>
      <c r="CGR4631" s="298"/>
      <c r="CGS4631" s="298"/>
      <c r="CGT4631" s="298"/>
      <c r="CGU4631" s="298"/>
      <c r="CGV4631" s="298"/>
      <c r="CGW4631" s="298"/>
      <c r="CGX4631" s="298"/>
      <c r="CGY4631" s="298"/>
      <c r="CGZ4631" s="298"/>
      <c r="CHA4631" s="298"/>
      <c r="CHB4631" s="298"/>
      <c r="CHC4631" s="298"/>
      <c r="CHD4631" s="298"/>
      <c r="CHE4631" s="298"/>
      <c r="CHF4631" s="298"/>
      <c r="CHG4631" s="298"/>
      <c r="CHH4631" s="298"/>
      <c r="CHI4631" s="298"/>
      <c r="CHJ4631" s="298"/>
      <c r="CHK4631" s="298"/>
      <c r="CHL4631" s="298"/>
      <c r="CHM4631" s="298"/>
      <c r="CHN4631" s="298"/>
      <c r="CHO4631" s="298"/>
      <c r="CHP4631" s="298"/>
      <c r="CHQ4631" s="298"/>
      <c r="CHR4631" s="298"/>
      <c r="CHS4631" s="298"/>
      <c r="CHT4631" s="298"/>
      <c r="CHU4631" s="298"/>
      <c r="CHV4631" s="298"/>
      <c r="CHW4631" s="298"/>
      <c r="CHX4631" s="298"/>
      <c r="CHY4631" s="298"/>
      <c r="CHZ4631" s="298"/>
      <c r="CIA4631" s="298"/>
      <c r="CIB4631" s="298"/>
      <c r="CIC4631" s="298"/>
      <c r="CID4631" s="298"/>
      <c r="CIE4631" s="298"/>
      <c r="CIF4631" s="298"/>
      <c r="CIG4631" s="298"/>
      <c r="CIH4631" s="298"/>
      <c r="CII4631" s="298"/>
      <c r="CIJ4631" s="298"/>
      <c r="CIK4631" s="298"/>
      <c r="CIL4631" s="298"/>
      <c r="CIM4631" s="298"/>
      <c r="CIN4631" s="298"/>
      <c r="CIO4631" s="298"/>
      <c r="CIP4631" s="298"/>
      <c r="CIQ4631" s="298"/>
      <c r="CIR4631" s="298"/>
      <c r="CIS4631" s="298"/>
      <c r="CIT4631" s="298"/>
      <c r="CIU4631" s="298"/>
      <c r="CIV4631" s="298"/>
      <c r="CIW4631" s="298"/>
      <c r="CIX4631" s="298"/>
      <c r="CIY4631" s="298"/>
      <c r="CIZ4631" s="298"/>
      <c r="CJA4631" s="298"/>
      <c r="CJB4631" s="298"/>
      <c r="CJC4631" s="298"/>
      <c r="CJD4631" s="298"/>
      <c r="CJE4631" s="298"/>
      <c r="CJF4631" s="298"/>
      <c r="CJG4631" s="298"/>
      <c r="CJH4631" s="298"/>
      <c r="CJI4631" s="298"/>
      <c r="CJJ4631" s="298"/>
      <c r="CJK4631" s="298"/>
      <c r="CJL4631" s="298"/>
      <c r="CJM4631" s="298"/>
      <c r="CJN4631" s="298"/>
      <c r="CJO4631" s="298"/>
      <c r="CJP4631" s="298"/>
      <c r="CJQ4631" s="298"/>
      <c r="CJR4631" s="298"/>
      <c r="CJS4631" s="298"/>
      <c r="CJT4631" s="298"/>
      <c r="CJU4631" s="298"/>
      <c r="CJV4631" s="298"/>
      <c r="CJW4631" s="298"/>
      <c r="CJX4631" s="298"/>
      <c r="CJY4631" s="298"/>
      <c r="CJZ4631" s="298"/>
      <c r="CKA4631" s="298"/>
      <c r="CKB4631" s="298"/>
      <c r="CKC4631" s="298"/>
      <c r="CKD4631" s="298"/>
      <c r="CKE4631" s="298"/>
      <c r="CKF4631" s="298"/>
      <c r="CKG4631" s="298"/>
      <c r="CKH4631" s="298"/>
      <c r="CKI4631" s="298"/>
      <c r="CKJ4631" s="298"/>
      <c r="CKK4631" s="298"/>
      <c r="CKL4631" s="298"/>
      <c r="CKM4631" s="298"/>
      <c r="CKN4631" s="298"/>
      <c r="CKO4631" s="298"/>
      <c r="CKP4631" s="298"/>
      <c r="CKQ4631" s="298"/>
      <c r="CKR4631" s="298"/>
      <c r="CKS4631" s="298"/>
      <c r="CKT4631" s="298"/>
      <c r="CKU4631" s="298"/>
      <c r="CKV4631" s="298"/>
      <c r="CKW4631" s="298"/>
      <c r="CKX4631" s="298"/>
      <c r="CKY4631" s="298"/>
      <c r="CKZ4631" s="298"/>
      <c r="CLA4631" s="298"/>
      <c r="CLB4631" s="298"/>
      <c r="CLC4631" s="298"/>
      <c r="CLD4631" s="298"/>
      <c r="CLE4631" s="298"/>
      <c r="CLF4631" s="298"/>
      <c r="CLG4631" s="298"/>
      <c r="CLH4631" s="298"/>
      <c r="CLI4631" s="298"/>
      <c r="CLJ4631" s="298"/>
      <c r="CLK4631" s="298"/>
      <c r="CLL4631" s="298"/>
      <c r="CLM4631" s="298"/>
      <c r="CLN4631" s="298"/>
      <c r="CLO4631" s="298"/>
      <c r="CLP4631" s="298"/>
      <c r="CLQ4631" s="298"/>
      <c r="CLR4631" s="298"/>
      <c r="CLS4631" s="298"/>
      <c r="CLT4631" s="298"/>
      <c r="CLU4631" s="298"/>
      <c r="CLV4631" s="298"/>
      <c r="CLW4631" s="298"/>
      <c r="CLX4631" s="298"/>
      <c r="CLY4631" s="298"/>
      <c r="CLZ4631" s="298"/>
      <c r="CMA4631" s="298"/>
      <c r="CMB4631" s="298"/>
      <c r="CMC4631" s="298"/>
      <c r="CMD4631" s="298"/>
      <c r="CME4631" s="298"/>
      <c r="CMF4631" s="298"/>
      <c r="CMG4631" s="298"/>
      <c r="CMH4631" s="298"/>
      <c r="CMI4631" s="298"/>
      <c r="CMJ4631" s="298"/>
      <c r="CMK4631" s="298"/>
      <c r="CML4631" s="298"/>
      <c r="CMM4631" s="298"/>
      <c r="CMN4631" s="298"/>
      <c r="CMO4631" s="298"/>
      <c r="CMP4631" s="298"/>
      <c r="CMQ4631" s="298"/>
      <c r="CMR4631" s="298"/>
      <c r="CMS4631" s="298"/>
      <c r="CMT4631" s="298"/>
      <c r="CMU4631" s="298"/>
      <c r="CMV4631" s="298"/>
      <c r="CMW4631" s="298"/>
      <c r="CMX4631" s="298"/>
      <c r="CMY4631" s="298"/>
      <c r="CMZ4631" s="298"/>
      <c r="CNA4631" s="298"/>
      <c r="CNB4631" s="298"/>
      <c r="CNC4631" s="298"/>
      <c r="CND4631" s="298"/>
      <c r="CNE4631" s="298"/>
      <c r="CNF4631" s="298"/>
      <c r="CNG4631" s="298"/>
      <c r="CNH4631" s="298"/>
      <c r="CNI4631" s="298"/>
      <c r="CNJ4631" s="298"/>
      <c r="CNK4631" s="298"/>
      <c r="CNL4631" s="298"/>
      <c r="CNM4631" s="298"/>
      <c r="CNN4631" s="298"/>
      <c r="CNO4631" s="298"/>
      <c r="CNP4631" s="298"/>
      <c r="CNQ4631" s="298"/>
      <c r="CNR4631" s="298"/>
      <c r="CNS4631" s="298"/>
      <c r="CNT4631" s="298"/>
      <c r="CNU4631" s="298"/>
      <c r="CNV4631" s="298"/>
      <c r="CNW4631" s="298"/>
      <c r="CNX4631" s="298"/>
      <c r="CNY4631" s="298"/>
      <c r="CNZ4631" s="298"/>
      <c r="COA4631" s="298"/>
      <c r="COB4631" s="298"/>
      <c r="COC4631" s="298"/>
      <c r="COD4631" s="298"/>
      <c r="COE4631" s="298"/>
      <c r="COF4631" s="298"/>
      <c r="COG4631" s="298"/>
      <c r="COH4631" s="298"/>
      <c r="COI4631" s="298"/>
      <c r="COJ4631" s="298"/>
      <c r="COK4631" s="298"/>
      <c r="COL4631" s="298"/>
      <c r="COM4631" s="298"/>
      <c r="CON4631" s="298"/>
      <c r="COO4631" s="298"/>
      <c r="COP4631" s="298"/>
      <c r="COQ4631" s="298"/>
      <c r="COR4631" s="298"/>
      <c r="COS4631" s="298"/>
      <c r="COT4631" s="298"/>
      <c r="COU4631" s="298"/>
      <c r="COV4631" s="298"/>
      <c r="COW4631" s="298"/>
      <c r="COX4631" s="298"/>
      <c r="COY4631" s="298"/>
      <c r="COZ4631" s="298"/>
      <c r="CPA4631" s="298"/>
      <c r="CPB4631" s="298"/>
      <c r="CPC4631" s="298"/>
      <c r="CPD4631" s="298"/>
      <c r="CPE4631" s="298"/>
      <c r="CPF4631" s="298"/>
      <c r="CPG4631" s="298"/>
      <c r="CPH4631" s="298"/>
      <c r="CPI4631" s="298"/>
      <c r="CPJ4631" s="298"/>
      <c r="CPK4631" s="298"/>
      <c r="CPL4631" s="298"/>
      <c r="CPM4631" s="298"/>
      <c r="CPN4631" s="298"/>
      <c r="CPO4631" s="298"/>
      <c r="CPP4631" s="298"/>
      <c r="CPQ4631" s="298"/>
      <c r="CPR4631" s="298"/>
      <c r="CPS4631" s="298"/>
      <c r="CPT4631" s="298"/>
      <c r="CPU4631" s="298"/>
      <c r="CPV4631" s="298"/>
      <c r="CPW4631" s="298"/>
      <c r="CPX4631" s="298"/>
      <c r="CPY4631" s="298"/>
      <c r="CPZ4631" s="298"/>
      <c r="CQA4631" s="298"/>
      <c r="CQB4631" s="298"/>
      <c r="CQC4631" s="298"/>
      <c r="CQD4631" s="298"/>
      <c r="CQE4631" s="298"/>
      <c r="CQF4631" s="298"/>
      <c r="CQG4631" s="298"/>
      <c r="CQH4631" s="298"/>
      <c r="CQI4631" s="298"/>
      <c r="CQJ4631" s="298"/>
      <c r="CQK4631" s="298"/>
      <c r="CQL4631" s="298"/>
      <c r="CQM4631" s="298"/>
      <c r="CQN4631" s="298"/>
      <c r="CQO4631" s="298"/>
      <c r="CQP4631" s="298"/>
      <c r="CQQ4631" s="298"/>
      <c r="CQR4631" s="298"/>
      <c r="CQS4631" s="298"/>
      <c r="CQT4631" s="298"/>
      <c r="CQU4631" s="298"/>
      <c r="CQV4631" s="298"/>
      <c r="CQW4631" s="298"/>
      <c r="CQX4631" s="298"/>
      <c r="CQY4631" s="298"/>
      <c r="CQZ4631" s="298"/>
      <c r="CRA4631" s="298"/>
      <c r="CRB4631" s="298"/>
      <c r="CRC4631" s="298"/>
      <c r="CRD4631" s="298"/>
      <c r="CRE4631" s="298"/>
      <c r="CRF4631" s="298"/>
      <c r="CRG4631" s="298"/>
      <c r="CRH4631" s="298"/>
      <c r="CRI4631" s="298"/>
      <c r="CRJ4631" s="298"/>
      <c r="CRK4631" s="298"/>
      <c r="CRL4631" s="298"/>
      <c r="CRM4631" s="298"/>
      <c r="CRN4631" s="298"/>
      <c r="CRO4631" s="298"/>
      <c r="CRP4631" s="298"/>
      <c r="CRQ4631" s="298"/>
      <c r="CRR4631" s="298"/>
      <c r="CRS4631" s="298"/>
      <c r="CRT4631" s="298"/>
      <c r="CRU4631" s="298"/>
      <c r="CRV4631" s="298"/>
      <c r="CRW4631" s="298"/>
      <c r="CRX4631" s="298"/>
      <c r="CRY4631" s="298"/>
      <c r="CRZ4631" s="298"/>
      <c r="CSA4631" s="298"/>
      <c r="CSB4631" s="298"/>
      <c r="CSC4631" s="298"/>
      <c r="CSD4631" s="298"/>
      <c r="CSE4631" s="298"/>
      <c r="CSF4631" s="298"/>
      <c r="CSG4631" s="298"/>
      <c r="CSH4631" s="298"/>
      <c r="CSI4631" s="298"/>
      <c r="CSJ4631" s="298"/>
      <c r="CSK4631" s="298"/>
      <c r="CSL4631" s="298"/>
      <c r="CSM4631" s="298"/>
      <c r="CSN4631" s="298"/>
      <c r="CSO4631" s="298"/>
      <c r="CSP4631" s="298"/>
      <c r="CSQ4631" s="298"/>
      <c r="CSR4631" s="298"/>
      <c r="CSS4631" s="298"/>
      <c r="CST4631" s="298"/>
      <c r="CSU4631" s="298"/>
      <c r="CSV4631" s="298"/>
      <c r="CSW4631" s="298"/>
      <c r="CSX4631" s="298"/>
      <c r="CSY4631" s="298"/>
      <c r="CSZ4631" s="298"/>
      <c r="CTA4631" s="298"/>
      <c r="CTB4631" s="298"/>
      <c r="CTC4631" s="298"/>
      <c r="CTD4631" s="298"/>
      <c r="CTE4631" s="298"/>
      <c r="CTF4631" s="298"/>
      <c r="CTG4631" s="298"/>
      <c r="CTH4631" s="298"/>
      <c r="CTI4631" s="298"/>
      <c r="CTJ4631" s="298"/>
      <c r="CTK4631" s="298"/>
      <c r="CTL4631" s="298"/>
      <c r="CTM4631" s="298"/>
      <c r="CTN4631" s="298"/>
      <c r="CTO4631" s="298"/>
      <c r="CTP4631" s="298"/>
      <c r="CTQ4631" s="298"/>
      <c r="CTR4631" s="298"/>
      <c r="CTS4631" s="298"/>
      <c r="CTT4631" s="298"/>
      <c r="CTU4631" s="298"/>
      <c r="CTV4631" s="298"/>
      <c r="CTW4631" s="298"/>
      <c r="CTX4631" s="298"/>
      <c r="CTY4631" s="298"/>
      <c r="CTZ4631" s="298"/>
      <c r="CUA4631" s="298"/>
      <c r="CUB4631" s="298"/>
      <c r="CUC4631" s="298"/>
      <c r="CUD4631" s="298"/>
      <c r="CUE4631" s="298"/>
      <c r="CUF4631" s="298"/>
      <c r="CUG4631" s="298"/>
      <c r="CUH4631" s="298"/>
      <c r="CUI4631" s="298"/>
      <c r="CUJ4631" s="298"/>
      <c r="CUK4631" s="298"/>
      <c r="CUL4631" s="298"/>
      <c r="CUM4631" s="298"/>
      <c r="CUN4631" s="298"/>
      <c r="CUO4631" s="298"/>
      <c r="CUP4631" s="298"/>
      <c r="CUQ4631" s="298"/>
      <c r="CUR4631" s="298"/>
      <c r="CUS4631" s="298"/>
      <c r="CUT4631" s="298"/>
      <c r="CUU4631" s="298"/>
      <c r="CUV4631" s="298"/>
      <c r="CUW4631" s="298"/>
      <c r="CUX4631" s="298"/>
      <c r="CUY4631" s="298"/>
      <c r="CUZ4631" s="298"/>
      <c r="CVA4631" s="298"/>
      <c r="CVB4631" s="298"/>
      <c r="CVC4631" s="298"/>
      <c r="CVD4631" s="298"/>
      <c r="CVE4631" s="298"/>
      <c r="CVF4631" s="298"/>
      <c r="CVG4631" s="298"/>
      <c r="CVH4631" s="298"/>
      <c r="CVI4631" s="298"/>
      <c r="CVJ4631" s="298"/>
      <c r="CVK4631" s="298"/>
      <c r="CVL4631" s="298"/>
      <c r="CVM4631" s="298"/>
      <c r="CVN4631" s="298"/>
      <c r="CVO4631" s="298"/>
      <c r="CVP4631" s="298"/>
      <c r="CVQ4631" s="298"/>
      <c r="CVR4631" s="298"/>
      <c r="CVS4631" s="298"/>
      <c r="CVT4631" s="298"/>
      <c r="CVU4631" s="298"/>
      <c r="CVV4631" s="298"/>
      <c r="CVW4631" s="298"/>
      <c r="CVX4631" s="298"/>
      <c r="CVY4631" s="298"/>
      <c r="CVZ4631" s="298"/>
      <c r="CWA4631" s="298"/>
      <c r="CWB4631" s="298"/>
      <c r="CWC4631" s="298"/>
      <c r="CWD4631" s="298"/>
      <c r="CWE4631" s="298"/>
      <c r="CWF4631" s="298"/>
      <c r="CWG4631" s="298"/>
      <c r="CWH4631" s="298"/>
      <c r="CWI4631" s="298"/>
      <c r="CWJ4631" s="298"/>
      <c r="CWK4631" s="298"/>
      <c r="CWL4631" s="298"/>
      <c r="CWM4631" s="298"/>
      <c r="CWN4631" s="298"/>
      <c r="CWO4631" s="298"/>
      <c r="CWP4631" s="298"/>
      <c r="CWQ4631" s="298"/>
      <c r="CWR4631" s="298"/>
      <c r="CWS4631" s="298"/>
      <c r="CWT4631" s="298"/>
      <c r="CWU4631" s="298"/>
      <c r="CWV4631" s="298"/>
      <c r="CWW4631" s="298"/>
      <c r="CWX4631" s="298"/>
      <c r="CWY4631" s="298"/>
      <c r="CWZ4631" s="298"/>
      <c r="CXA4631" s="298"/>
      <c r="CXB4631" s="298"/>
      <c r="CXC4631" s="298"/>
      <c r="CXD4631" s="298"/>
      <c r="CXE4631" s="298"/>
      <c r="CXF4631" s="298"/>
      <c r="CXG4631" s="298"/>
      <c r="CXH4631" s="298"/>
      <c r="CXI4631" s="298"/>
      <c r="CXJ4631" s="298"/>
      <c r="CXK4631" s="298"/>
      <c r="CXL4631" s="298"/>
      <c r="CXM4631" s="298"/>
      <c r="CXN4631" s="298"/>
      <c r="CXO4631" s="298"/>
      <c r="CXP4631" s="298"/>
      <c r="CXQ4631" s="298"/>
      <c r="CXR4631" s="298"/>
      <c r="CXS4631" s="298"/>
      <c r="CXT4631" s="298"/>
      <c r="CXU4631" s="298"/>
      <c r="CXV4631" s="298"/>
      <c r="CXW4631" s="298"/>
      <c r="CXX4631" s="298"/>
      <c r="CXY4631" s="298"/>
      <c r="CXZ4631" s="298"/>
      <c r="CYA4631" s="298"/>
      <c r="CYB4631" s="298"/>
      <c r="CYC4631" s="298"/>
      <c r="CYD4631" s="298"/>
      <c r="CYE4631" s="298"/>
      <c r="CYF4631" s="298"/>
      <c r="CYG4631" s="298"/>
      <c r="CYH4631" s="298"/>
      <c r="CYI4631" s="298"/>
      <c r="CYJ4631" s="298"/>
      <c r="CYK4631" s="298"/>
      <c r="CYL4631" s="298"/>
      <c r="CYM4631" s="298"/>
      <c r="CYN4631" s="298"/>
      <c r="CYO4631" s="298"/>
      <c r="CYP4631" s="298"/>
      <c r="CYQ4631" s="298"/>
      <c r="CYR4631" s="298"/>
      <c r="CYS4631" s="298"/>
      <c r="CYT4631" s="298"/>
      <c r="CYU4631" s="298"/>
      <c r="CYV4631" s="298"/>
      <c r="CYW4631" s="298"/>
      <c r="CYX4631" s="298"/>
      <c r="CYY4631" s="298"/>
      <c r="CYZ4631" s="298"/>
      <c r="CZA4631" s="298"/>
      <c r="CZB4631" s="298"/>
      <c r="CZC4631" s="298"/>
      <c r="CZD4631" s="298"/>
      <c r="CZE4631" s="298"/>
      <c r="CZF4631" s="298"/>
      <c r="CZG4631" s="298"/>
      <c r="CZH4631" s="298"/>
      <c r="CZI4631" s="298"/>
      <c r="CZJ4631" s="298"/>
      <c r="CZK4631" s="298"/>
      <c r="CZL4631" s="298"/>
      <c r="CZM4631" s="298"/>
      <c r="CZN4631" s="298"/>
      <c r="CZO4631" s="298"/>
      <c r="CZP4631" s="298"/>
      <c r="CZQ4631" s="298"/>
      <c r="CZR4631" s="298"/>
      <c r="CZS4631" s="298"/>
      <c r="CZT4631" s="298"/>
      <c r="CZU4631" s="298"/>
      <c r="CZV4631" s="298"/>
      <c r="CZW4631" s="298"/>
      <c r="CZX4631" s="298"/>
      <c r="CZY4631" s="298"/>
      <c r="CZZ4631" s="298"/>
      <c r="DAA4631" s="298"/>
      <c r="DAB4631" s="298"/>
      <c r="DAC4631" s="298"/>
      <c r="DAD4631" s="298"/>
      <c r="DAE4631" s="298"/>
      <c r="DAF4631" s="298"/>
      <c r="DAG4631" s="298"/>
      <c r="DAH4631" s="298"/>
      <c r="DAI4631" s="298"/>
      <c r="DAJ4631" s="298"/>
      <c r="DAK4631" s="298"/>
      <c r="DAL4631" s="298"/>
      <c r="DAM4631" s="298"/>
      <c r="DAN4631" s="298"/>
      <c r="DAO4631" s="298"/>
      <c r="DAP4631" s="298"/>
      <c r="DAQ4631" s="298"/>
      <c r="DAR4631" s="298"/>
      <c r="DAS4631" s="298"/>
      <c r="DAT4631" s="298"/>
      <c r="DAU4631" s="298"/>
      <c r="DAV4631" s="298"/>
      <c r="DAW4631" s="298"/>
      <c r="DAX4631" s="298"/>
      <c r="DAY4631" s="298"/>
      <c r="DAZ4631" s="298"/>
      <c r="DBA4631" s="298"/>
      <c r="DBB4631" s="298"/>
      <c r="DBC4631" s="298"/>
      <c r="DBD4631" s="298"/>
      <c r="DBE4631" s="298"/>
      <c r="DBF4631" s="298"/>
      <c r="DBG4631" s="298"/>
      <c r="DBH4631" s="298"/>
      <c r="DBI4631" s="298"/>
      <c r="DBJ4631" s="298"/>
      <c r="DBK4631" s="298"/>
      <c r="DBL4631" s="298"/>
      <c r="DBM4631" s="298"/>
      <c r="DBN4631" s="298"/>
      <c r="DBO4631" s="298"/>
      <c r="DBP4631" s="298"/>
      <c r="DBQ4631" s="298"/>
      <c r="DBR4631" s="298"/>
      <c r="DBS4631" s="298"/>
      <c r="DBT4631" s="298"/>
      <c r="DBU4631" s="298"/>
      <c r="DBV4631" s="298"/>
      <c r="DBW4631" s="298"/>
      <c r="DBX4631" s="298"/>
      <c r="DBY4631" s="298"/>
      <c r="DBZ4631" s="298"/>
      <c r="DCA4631" s="298"/>
      <c r="DCB4631" s="298"/>
      <c r="DCC4631" s="298"/>
      <c r="DCD4631" s="298"/>
      <c r="DCE4631" s="298"/>
      <c r="DCF4631" s="298"/>
      <c r="DCG4631" s="298"/>
      <c r="DCH4631" s="298"/>
      <c r="DCI4631" s="298"/>
      <c r="DCJ4631" s="298"/>
      <c r="DCK4631" s="298"/>
      <c r="DCL4631" s="298"/>
      <c r="DCM4631" s="298"/>
      <c r="DCN4631" s="298"/>
      <c r="DCO4631" s="298"/>
      <c r="DCP4631" s="298"/>
      <c r="DCQ4631" s="298"/>
      <c r="DCR4631" s="298"/>
      <c r="DCS4631" s="298"/>
      <c r="DCT4631" s="298"/>
      <c r="DCU4631" s="298"/>
      <c r="DCV4631" s="298"/>
      <c r="DCW4631" s="298"/>
      <c r="DCX4631" s="298"/>
      <c r="DCY4631" s="298"/>
      <c r="DCZ4631" s="298"/>
      <c r="DDA4631" s="298"/>
      <c r="DDB4631" s="298"/>
      <c r="DDC4631" s="298"/>
      <c r="DDD4631" s="298"/>
      <c r="DDE4631" s="298"/>
      <c r="DDF4631" s="298"/>
      <c r="DDG4631" s="298"/>
      <c r="DDH4631" s="298"/>
      <c r="DDI4631" s="298"/>
      <c r="DDJ4631" s="298"/>
      <c r="DDK4631" s="298"/>
      <c r="DDL4631" s="298"/>
      <c r="DDM4631" s="298"/>
      <c r="DDN4631" s="298"/>
      <c r="DDO4631" s="298"/>
      <c r="DDP4631" s="298"/>
      <c r="DDQ4631" s="298"/>
      <c r="DDR4631" s="298"/>
      <c r="DDS4631" s="298"/>
      <c r="DDT4631" s="298"/>
      <c r="DDU4631" s="298"/>
      <c r="DDV4631" s="298"/>
      <c r="DDW4631" s="298"/>
      <c r="DDX4631" s="298"/>
      <c r="DDY4631" s="298"/>
      <c r="DDZ4631" s="298"/>
      <c r="DEA4631" s="298"/>
      <c r="DEB4631" s="298"/>
      <c r="DEC4631" s="298"/>
      <c r="DED4631" s="298"/>
      <c r="DEE4631" s="298"/>
      <c r="DEF4631" s="298"/>
      <c r="DEG4631" s="298"/>
      <c r="DEH4631" s="298"/>
      <c r="DEI4631" s="298"/>
      <c r="DEJ4631" s="298"/>
      <c r="DEK4631" s="298"/>
      <c r="DEL4631" s="298"/>
      <c r="DEM4631" s="298"/>
      <c r="DEN4631" s="298"/>
      <c r="DEO4631" s="298"/>
      <c r="DEP4631" s="298"/>
      <c r="DEQ4631" s="298"/>
      <c r="DER4631" s="298"/>
      <c r="DES4631" s="298"/>
      <c r="DET4631" s="298"/>
      <c r="DEU4631" s="298"/>
      <c r="DEV4631" s="298"/>
      <c r="DEW4631" s="298"/>
      <c r="DEX4631" s="298"/>
      <c r="DEY4631" s="298"/>
      <c r="DEZ4631" s="298"/>
      <c r="DFA4631" s="298"/>
      <c r="DFB4631" s="298"/>
      <c r="DFC4631" s="298"/>
      <c r="DFD4631" s="298"/>
      <c r="DFE4631" s="298"/>
      <c r="DFF4631" s="298"/>
      <c r="DFG4631" s="298"/>
      <c r="DFH4631" s="298"/>
      <c r="DFI4631" s="298"/>
      <c r="DFJ4631" s="298"/>
      <c r="DFK4631" s="298"/>
      <c r="DFL4631" s="298"/>
      <c r="DFM4631" s="298"/>
      <c r="DFN4631" s="298"/>
      <c r="DFO4631" s="298"/>
      <c r="DFP4631" s="298"/>
      <c r="DFQ4631" s="298"/>
      <c r="DFR4631" s="298"/>
      <c r="DFS4631" s="298"/>
      <c r="DFT4631" s="298"/>
      <c r="DFU4631" s="298"/>
      <c r="DFV4631" s="298"/>
      <c r="DFW4631" s="298"/>
      <c r="DFX4631" s="298"/>
      <c r="DFY4631" s="298"/>
      <c r="DFZ4631" s="298"/>
      <c r="DGA4631" s="298"/>
      <c r="DGB4631" s="298"/>
      <c r="DGC4631" s="298"/>
      <c r="DGD4631" s="298"/>
      <c r="DGE4631" s="298"/>
      <c r="DGF4631" s="298"/>
      <c r="DGG4631" s="298"/>
      <c r="DGH4631" s="298"/>
      <c r="DGI4631" s="298"/>
      <c r="DGJ4631" s="298"/>
      <c r="DGK4631" s="298"/>
      <c r="DGL4631" s="298"/>
      <c r="DGM4631" s="298"/>
      <c r="DGN4631" s="298"/>
      <c r="DGO4631" s="298"/>
      <c r="DGP4631" s="298"/>
      <c r="DGQ4631" s="298"/>
      <c r="DGR4631" s="298"/>
      <c r="DGS4631" s="298"/>
      <c r="DGT4631" s="298"/>
      <c r="DGU4631" s="298"/>
      <c r="DGV4631" s="298"/>
      <c r="DGW4631" s="298"/>
      <c r="DGX4631" s="298"/>
      <c r="DGY4631" s="298"/>
      <c r="DGZ4631" s="298"/>
      <c r="DHA4631" s="298"/>
      <c r="DHB4631" s="298"/>
      <c r="DHC4631" s="298"/>
      <c r="DHD4631" s="298"/>
      <c r="DHE4631" s="298"/>
      <c r="DHF4631" s="298"/>
      <c r="DHG4631" s="298"/>
      <c r="DHH4631" s="298"/>
      <c r="DHI4631" s="298"/>
      <c r="DHJ4631" s="298"/>
      <c r="DHK4631" s="298"/>
      <c r="DHL4631" s="298"/>
      <c r="DHM4631" s="298"/>
      <c r="DHN4631" s="298"/>
      <c r="DHO4631" s="298"/>
      <c r="DHP4631" s="298"/>
      <c r="DHQ4631" s="298"/>
      <c r="DHR4631" s="298"/>
      <c r="DHS4631" s="298"/>
      <c r="DHT4631" s="298"/>
      <c r="DHU4631" s="298"/>
      <c r="DHV4631" s="298"/>
      <c r="DHW4631" s="298"/>
      <c r="DHX4631" s="298"/>
      <c r="DHY4631" s="298"/>
      <c r="DHZ4631" s="298"/>
      <c r="DIA4631" s="298"/>
      <c r="DIB4631" s="298"/>
      <c r="DIC4631" s="298"/>
      <c r="DID4631" s="298"/>
      <c r="DIE4631" s="298"/>
      <c r="DIF4631" s="298"/>
      <c r="DIG4631" s="298"/>
      <c r="DIH4631" s="298"/>
      <c r="DII4631" s="298"/>
      <c r="DIJ4631" s="298"/>
      <c r="DIK4631" s="298"/>
      <c r="DIL4631" s="298"/>
      <c r="DIM4631" s="298"/>
      <c r="DIN4631" s="298"/>
      <c r="DIO4631" s="298"/>
      <c r="DIP4631" s="298"/>
      <c r="DIQ4631" s="298"/>
      <c r="DIR4631" s="298"/>
      <c r="DIS4631" s="298"/>
      <c r="DIT4631" s="298"/>
      <c r="DIU4631" s="298"/>
      <c r="DIV4631" s="298"/>
      <c r="DIW4631" s="298"/>
      <c r="DIX4631" s="298"/>
      <c r="DIY4631" s="298"/>
      <c r="DIZ4631" s="298"/>
      <c r="DJA4631" s="298"/>
      <c r="DJB4631" s="298"/>
      <c r="DJC4631" s="298"/>
      <c r="DJD4631" s="298"/>
      <c r="DJE4631" s="298"/>
      <c r="DJF4631" s="298"/>
      <c r="DJG4631" s="298"/>
      <c r="DJH4631" s="298"/>
      <c r="DJI4631" s="298"/>
      <c r="DJJ4631" s="298"/>
      <c r="DJK4631" s="298"/>
      <c r="DJL4631" s="298"/>
      <c r="DJM4631" s="298"/>
      <c r="DJN4631" s="298"/>
      <c r="DJO4631" s="298"/>
      <c r="DJP4631" s="298"/>
      <c r="DJQ4631" s="298"/>
      <c r="DJR4631" s="298"/>
      <c r="DJS4631" s="298"/>
      <c r="DJT4631" s="298"/>
      <c r="DJU4631" s="298"/>
      <c r="DJV4631" s="298"/>
      <c r="DJW4631" s="298"/>
      <c r="DJX4631" s="298"/>
      <c r="DJY4631" s="298"/>
      <c r="DJZ4631" s="298"/>
      <c r="DKA4631" s="298"/>
      <c r="DKB4631" s="298"/>
      <c r="DKC4631" s="298"/>
      <c r="DKD4631" s="298"/>
      <c r="DKE4631" s="298"/>
      <c r="DKF4631" s="298"/>
      <c r="DKG4631" s="298"/>
      <c r="DKH4631" s="298"/>
      <c r="DKI4631" s="298"/>
      <c r="DKJ4631" s="298"/>
      <c r="DKK4631" s="298"/>
      <c r="DKL4631" s="298"/>
      <c r="DKM4631" s="298"/>
      <c r="DKN4631" s="298"/>
      <c r="DKO4631" s="298"/>
      <c r="DKP4631" s="298"/>
      <c r="DKQ4631" s="298"/>
      <c r="DKR4631" s="298"/>
      <c r="DKS4631" s="298"/>
      <c r="DKT4631" s="298"/>
      <c r="DKU4631" s="298"/>
      <c r="DKV4631" s="298"/>
      <c r="DKW4631" s="298"/>
      <c r="DKX4631" s="298"/>
      <c r="DKY4631" s="298"/>
      <c r="DKZ4631" s="298"/>
      <c r="DLA4631" s="298"/>
      <c r="DLB4631" s="298"/>
      <c r="DLC4631" s="298"/>
      <c r="DLD4631" s="298"/>
      <c r="DLE4631" s="298"/>
      <c r="DLF4631" s="298"/>
      <c r="DLG4631" s="298"/>
      <c r="DLH4631" s="298"/>
      <c r="DLI4631" s="298"/>
      <c r="DLJ4631" s="298"/>
      <c r="DLK4631" s="298"/>
      <c r="DLL4631" s="298"/>
      <c r="DLM4631" s="298"/>
      <c r="DLN4631" s="298"/>
      <c r="DLO4631" s="298"/>
      <c r="DLP4631" s="298"/>
      <c r="DLQ4631" s="298"/>
      <c r="DLR4631" s="298"/>
      <c r="DLS4631" s="298"/>
      <c r="DLT4631" s="298"/>
      <c r="DLU4631" s="298"/>
      <c r="DLV4631" s="298"/>
      <c r="DLW4631" s="298"/>
      <c r="DLX4631" s="298"/>
      <c r="DLY4631" s="298"/>
      <c r="DLZ4631" s="298"/>
      <c r="DMA4631" s="298"/>
      <c r="DMB4631" s="298"/>
      <c r="DMC4631" s="298"/>
      <c r="DMD4631" s="298"/>
      <c r="DME4631" s="298"/>
      <c r="DMF4631" s="298"/>
      <c r="DMG4631" s="298"/>
      <c r="DMH4631" s="298"/>
      <c r="DMI4631" s="298"/>
      <c r="DMJ4631" s="298"/>
      <c r="DMK4631" s="298"/>
      <c r="DML4631" s="298"/>
      <c r="DMM4631" s="298"/>
      <c r="DMN4631" s="298"/>
      <c r="DMO4631" s="298"/>
      <c r="DMP4631" s="298"/>
      <c r="DMQ4631" s="298"/>
      <c r="DMR4631" s="298"/>
      <c r="DMS4631" s="298"/>
      <c r="DMT4631" s="298"/>
      <c r="DMU4631" s="298"/>
      <c r="DMV4631" s="298"/>
      <c r="DMW4631" s="298"/>
      <c r="DMX4631" s="298"/>
      <c r="DMY4631" s="298"/>
      <c r="DMZ4631" s="298"/>
      <c r="DNA4631" s="298"/>
      <c r="DNB4631" s="298"/>
      <c r="DNC4631" s="298"/>
      <c r="DND4631" s="298"/>
      <c r="DNE4631" s="298"/>
      <c r="DNF4631" s="298"/>
      <c r="DNG4631" s="298"/>
      <c r="DNH4631" s="298"/>
      <c r="DNI4631" s="298"/>
      <c r="DNJ4631" s="298"/>
      <c r="DNK4631" s="298"/>
      <c r="DNL4631" s="298"/>
      <c r="DNM4631" s="298"/>
      <c r="DNN4631" s="298"/>
      <c r="DNO4631" s="298"/>
      <c r="DNP4631" s="298"/>
      <c r="DNQ4631" s="298"/>
      <c r="DNR4631" s="298"/>
      <c r="DNS4631" s="298"/>
      <c r="DNT4631" s="298"/>
      <c r="DNU4631" s="298"/>
      <c r="DNV4631" s="298"/>
      <c r="DNW4631" s="298"/>
      <c r="DNX4631" s="298"/>
      <c r="DNY4631" s="298"/>
      <c r="DNZ4631" s="298"/>
      <c r="DOA4631" s="298"/>
      <c r="DOB4631" s="298"/>
      <c r="DOC4631" s="298"/>
      <c r="DOD4631" s="298"/>
      <c r="DOE4631" s="298"/>
      <c r="DOF4631" s="298"/>
      <c r="DOG4631" s="298"/>
      <c r="DOH4631" s="298"/>
      <c r="DOI4631" s="298"/>
      <c r="DOJ4631" s="298"/>
      <c r="DOK4631" s="298"/>
      <c r="DOL4631" s="298"/>
      <c r="DOM4631" s="298"/>
      <c r="DON4631" s="298"/>
      <c r="DOO4631" s="298"/>
      <c r="DOP4631" s="298"/>
      <c r="DOQ4631" s="298"/>
      <c r="DOR4631" s="298"/>
      <c r="DOS4631" s="298"/>
      <c r="DOT4631" s="298"/>
      <c r="DOU4631" s="298"/>
      <c r="DOV4631" s="298"/>
      <c r="DOW4631" s="298"/>
      <c r="DOX4631" s="298"/>
      <c r="DOY4631" s="298"/>
      <c r="DOZ4631" s="298"/>
      <c r="DPA4631" s="298"/>
      <c r="DPB4631" s="298"/>
      <c r="DPC4631" s="298"/>
      <c r="DPD4631" s="298"/>
      <c r="DPE4631" s="298"/>
      <c r="DPF4631" s="298"/>
      <c r="DPG4631" s="298"/>
      <c r="DPH4631" s="298"/>
      <c r="DPI4631" s="298"/>
      <c r="DPJ4631" s="298"/>
      <c r="DPK4631" s="298"/>
      <c r="DPL4631" s="298"/>
      <c r="DPM4631" s="298"/>
      <c r="DPN4631" s="298"/>
      <c r="DPO4631" s="298"/>
      <c r="DPP4631" s="298"/>
      <c r="DPQ4631" s="298"/>
      <c r="DPR4631" s="298"/>
      <c r="DPS4631" s="298"/>
      <c r="DPT4631" s="298"/>
      <c r="DPU4631" s="298"/>
      <c r="DPV4631" s="298"/>
      <c r="DPW4631" s="298"/>
      <c r="DPX4631" s="298"/>
      <c r="DPY4631" s="298"/>
      <c r="DPZ4631" s="298"/>
      <c r="DQA4631" s="298"/>
      <c r="DQB4631" s="298"/>
      <c r="DQC4631" s="298"/>
      <c r="DQD4631" s="298"/>
      <c r="DQE4631" s="298"/>
      <c r="DQF4631" s="298"/>
      <c r="DQG4631" s="298"/>
      <c r="DQH4631" s="298"/>
      <c r="DQI4631" s="298"/>
      <c r="DQJ4631" s="298"/>
      <c r="DQK4631" s="298"/>
      <c r="DQL4631" s="298"/>
      <c r="DQM4631" s="298"/>
      <c r="DQN4631" s="298"/>
      <c r="DQO4631" s="298"/>
      <c r="DQP4631" s="298"/>
      <c r="DQQ4631" s="298"/>
      <c r="DQR4631" s="298"/>
      <c r="DQS4631" s="298"/>
      <c r="DQT4631" s="298"/>
      <c r="DQU4631" s="298"/>
      <c r="DQV4631" s="298"/>
      <c r="DQW4631" s="298"/>
      <c r="DQX4631" s="298"/>
      <c r="DQY4631" s="298"/>
      <c r="DQZ4631" s="298"/>
      <c r="DRA4631" s="298"/>
      <c r="DRB4631" s="298"/>
      <c r="DRC4631" s="298"/>
      <c r="DRD4631" s="298"/>
      <c r="DRE4631" s="298"/>
      <c r="DRF4631" s="298"/>
      <c r="DRG4631" s="298"/>
      <c r="DRH4631" s="298"/>
      <c r="DRI4631" s="298"/>
      <c r="DRJ4631" s="298"/>
      <c r="DRK4631" s="298"/>
      <c r="DRL4631" s="298"/>
      <c r="DRM4631" s="298"/>
      <c r="DRN4631" s="298"/>
      <c r="DRO4631" s="298"/>
      <c r="DRP4631" s="298"/>
      <c r="DRQ4631" s="298"/>
      <c r="DRR4631" s="298"/>
      <c r="DRS4631" s="298"/>
      <c r="DRT4631" s="298"/>
      <c r="DRU4631" s="298"/>
      <c r="DRV4631" s="298"/>
      <c r="DRW4631" s="298"/>
      <c r="DRX4631" s="298"/>
      <c r="DRY4631" s="298"/>
      <c r="DRZ4631" s="298"/>
      <c r="DSA4631" s="298"/>
      <c r="DSB4631" s="298"/>
      <c r="DSC4631" s="298"/>
      <c r="DSD4631" s="298"/>
      <c r="DSE4631" s="298"/>
      <c r="DSF4631" s="298"/>
      <c r="DSG4631" s="298"/>
      <c r="DSH4631" s="298"/>
      <c r="DSI4631" s="298"/>
      <c r="DSJ4631" s="298"/>
      <c r="DSK4631" s="298"/>
      <c r="DSL4631" s="298"/>
      <c r="DSM4631" s="298"/>
      <c r="DSN4631" s="298"/>
      <c r="DSO4631" s="298"/>
      <c r="DSP4631" s="298"/>
      <c r="DSQ4631" s="298"/>
      <c r="DSR4631" s="298"/>
      <c r="DSS4631" s="298"/>
      <c r="DST4631" s="298"/>
      <c r="DSU4631" s="298"/>
      <c r="DSV4631" s="298"/>
      <c r="DSW4631" s="298"/>
      <c r="DSX4631" s="298"/>
      <c r="DSY4631" s="298"/>
      <c r="DSZ4631" s="298"/>
      <c r="DTA4631" s="298"/>
      <c r="DTB4631" s="298"/>
      <c r="DTC4631" s="298"/>
      <c r="DTD4631" s="298"/>
      <c r="DTE4631" s="298"/>
      <c r="DTF4631" s="298"/>
      <c r="DTG4631" s="298"/>
      <c r="DTH4631" s="298"/>
      <c r="DTI4631" s="298"/>
      <c r="DTJ4631" s="298"/>
      <c r="DTK4631" s="298"/>
      <c r="DTL4631" s="298"/>
      <c r="DTM4631" s="298"/>
      <c r="DTN4631" s="298"/>
      <c r="DTO4631" s="298"/>
      <c r="DTP4631" s="298"/>
      <c r="DTQ4631" s="298"/>
      <c r="DTR4631" s="298"/>
      <c r="DTS4631" s="298"/>
      <c r="DTT4631" s="298"/>
      <c r="DTU4631" s="298"/>
      <c r="DTV4631" s="298"/>
      <c r="DTW4631" s="298"/>
      <c r="DTX4631" s="298"/>
      <c r="DTY4631" s="298"/>
      <c r="DTZ4631" s="298"/>
      <c r="DUA4631" s="298"/>
      <c r="DUB4631" s="298"/>
      <c r="DUC4631" s="298"/>
      <c r="DUD4631" s="298"/>
      <c r="DUE4631" s="298"/>
      <c r="DUF4631" s="298"/>
      <c r="DUG4631" s="298"/>
      <c r="DUH4631" s="298"/>
      <c r="DUI4631" s="298"/>
      <c r="DUJ4631" s="298"/>
      <c r="DUK4631" s="298"/>
      <c r="DUL4631" s="298"/>
      <c r="DUM4631" s="298"/>
      <c r="DUN4631" s="298"/>
      <c r="DUO4631" s="298"/>
      <c r="DUP4631" s="298"/>
      <c r="DUQ4631" s="298"/>
      <c r="DUR4631" s="298"/>
      <c r="DUS4631" s="298"/>
      <c r="DUT4631" s="298"/>
      <c r="DUU4631" s="298"/>
      <c r="DUV4631" s="298"/>
      <c r="DUW4631" s="298"/>
      <c r="DUX4631" s="298"/>
      <c r="DUY4631" s="298"/>
      <c r="DUZ4631" s="298"/>
      <c r="DVA4631" s="298"/>
      <c r="DVB4631" s="298"/>
      <c r="DVC4631" s="298"/>
      <c r="DVD4631" s="298"/>
      <c r="DVE4631" s="298"/>
      <c r="DVF4631" s="298"/>
      <c r="DVG4631" s="298"/>
      <c r="DVH4631" s="298"/>
      <c r="DVI4631" s="298"/>
      <c r="DVJ4631" s="298"/>
      <c r="DVK4631" s="298"/>
      <c r="DVL4631" s="298"/>
      <c r="DVM4631" s="298"/>
      <c r="DVN4631" s="298"/>
      <c r="DVO4631" s="298"/>
      <c r="DVP4631" s="298"/>
      <c r="DVQ4631" s="298"/>
      <c r="DVR4631" s="298"/>
      <c r="DVS4631" s="298"/>
      <c r="DVT4631" s="298"/>
      <c r="DVU4631" s="298"/>
      <c r="DVV4631" s="298"/>
      <c r="DVW4631" s="298"/>
      <c r="DVX4631" s="298"/>
      <c r="DVY4631" s="298"/>
      <c r="DVZ4631" s="298"/>
      <c r="DWA4631" s="298"/>
      <c r="DWB4631" s="298"/>
      <c r="DWC4631" s="298"/>
      <c r="DWD4631" s="298"/>
      <c r="DWE4631" s="298"/>
      <c r="DWF4631" s="298"/>
      <c r="DWG4631" s="298"/>
      <c r="DWH4631" s="298"/>
      <c r="DWI4631" s="298"/>
      <c r="DWJ4631" s="298"/>
      <c r="DWK4631" s="298"/>
      <c r="DWL4631" s="298"/>
      <c r="DWM4631" s="298"/>
      <c r="DWN4631" s="298"/>
      <c r="DWO4631" s="298"/>
      <c r="DWP4631" s="298"/>
      <c r="DWQ4631" s="298"/>
      <c r="DWR4631" s="298"/>
      <c r="DWS4631" s="298"/>
      <c r="DWT4631" s="298"/>
      <c r="DWU4631" s="298"/>
      <c r="DWV4631" s="298"/>
      <c r="DWW4631" s="298"/>
      <c r="DWX4631" s="298"/>
      <c r="DWY4631" s="298"/>
      <c r="DWZ4631" s="298"/>
      <c r="DXA4631" s="298"/>
      <c r="DXB4631" s="298"/>
      <c r="DXC4631" s="298"/>
      <c r="DXD4631" s="298"/>
      <c r="DXE4631" s="298"/>
      <c r="DXF4631" s="298"/>
      <c r="DXG4631" s="298"/>
      <c r="DXH4631" s="298"/>
      <c r="DXI4631" s="298"/>
      <c r="DXJ4631" s="298"/>
      <c r="DXK4631" s="298"/>
      <c r="DXL4631" s="298"/>
      <c r="DXM4631" s="298"/>
      <c r="DXN4631" s="298"/>
      <c r="DXO4631" s="298"/>
      <c r="DXP4631" s="298"/>
      <c r="DXQ4631" s="298"/>
      <c r="DXR4631" s="298"/>
      <c r="DXS4631" s="298"/>
      <c r="DXT4631" s="298"/>
      <c r="DXU4631" s="298"/>
      <c r="DXV4631" s="298"/>
      <c r="DXW4631" s="298"/>
      <c r="DXX4631" s="298"/>
      <c r="DXY4631" s="298"/>
      <c r="DXZ4631" s="298"/>
      <c r="DYA4631" s="298"/>
      <c r="DYB4631" s="298"/>
      <c r="DYC4631" s="298"/>
      <c r="DYD4631" s="298"/>
      <c r="DYE4631" s="298"/>
      <c r="DYF4631" s="298"/>
      <c r="DYG4631" s="298"/>
      <c r="DYH4631" s="298"/>
      <c r="DYI4631" s="298"/>
      <c r="DYJ4631" s="298"/>
      <c r="DYK4631" s="298"/>
      <c r="DYL4631" s="298"/>
      <c r="DYM4631" s="298"/>
      <c r="DYN4631" s="298"/>
      <c r="DYO4631" s="298"/>
      <c r="DYP4631" s="298"/>
      <c r="DYQ4631" s="298"/>
      <c r="DYR4631" s="298"/>
      <c r="DYS4631" s="298"/>
      <c r="DYT4631" s="298"/>
      <c r="DYU4631" s="298"/>
      <c r="DYV4631" s="298"/>
      <c r="DYW4631" s="298"/>
      <c r="DYX4631" s="298"/>
      <c r="DYY4631" s="298"/>
      <c r="DYZ4631" s="298"/>
      <c r="DZA4631" s="298"/>
      <c r="DZB4631" s="298"/>
      <c r="DZC4631" s="298"/>
      <c r="DZD4631" s="298"/>
      <c r="DZE4631" s="298"/>
      <c r="DZF4631" s="298"/>
      <c r="DZG4631" s="298"/>
      <c r="DZH4631" s="298"/>
      <c r="DZI4631" s="298"/>
      <c r="DZJ4631" s="298"/>
      <c r="DZK4631" s="298"/>
      <c r="DZL4631" s="298"/>
      <c r="DZM4631" s="298"/>
      <c r="DZN4631" s="298"/>
      <c r="DZO4631" s="298"/>
      <c r="DZP4631" s="298"/>
      <c r="DZQ4631" s="298"/>
      <c r="DZR4631" s="298"/>
      <c r="DZS4631" s="298"/>
      <c r="DZT4631" s="298"/>
      <c r="DZU4631" s="298"/>
      <c r="DZV4631" s="298"/>
      <c r="DZW4631" s="298"/>
      <c r="DZX4631" s="298"/>
      <c r="DZY4631" s="298"/>
      <c r="DZZ4631" s="298"/>
      <c r="EAA4631" s="298"/>
      <c r="EAB4631" s="298"/>
      <c r="EAC4631" s="298"/>
      <c r="EAD4631" s="298"/>
      <c r="EAE4631" s="298"/>
      <c r="EAF4631" s="298"/>
      <c r="EAG4631" s="298"/>
      <c r="EAH4631" s="298"/>
      <c r="EAI4631" s="298"/>
      <c r="EAJ4631" s="298"/>
      <c r="EAK4631" s="298"/>
      <c r="EAL4631" s="298"/>
      <c r="EAM4631" s="298"/>
      <c r="EAN4631" s="298"/>
      <c r="EAO4631" s="298"/>
      <c r="EAP4631" s="298"/>
      <c r="EAQ4631" s="298"/>
      <c r="EAR4631" s="298"/>
      <c r="EAS4631" s="298"/>
      <c r="EAT4631" s="298"/>
      <c r="EAU4631" s="298"/>
      <c r="EAV4631" s="298"/>
      <c r="EAW4631" s="298"/>
      <c r="EAX4631" s="298"/>
      <c r="EAY4631" s="298"/>
      <c r="EAZ4631" s="298"/>
      <c r="EBA4631" s="298"/>
      <c r="EBB4631" s="298"/>
      <c r="EBC4631" s="298"/>
      <c r="EBD4631" s="298"/>
      <c r="EBE4631" s="298"/>
      <c r="EBF4631" s="298"/>
      <c r="EBG4631" s="298"/>
      <c r="EBH4631" s="298"/>
      <c r="EBI4631" s="298"/>
      <c r="EBJ4631" s="298"/>
      <c r="EBK4631" s="298"/>
      <c r="EBL4631" s="298"/>
      <c r="EBM4631" s="298"/>
      <c r="EBN4631" s="298"/>
      <c r="EBO4631" s="298"/>
      <c r="EBP4631" s="298"/>
      <c r="EBQ4631" s="298"/>
      <c r="EBR4631" s="298"/>
      <c r="EBS4631" s="298"/>
      <c r="EBT4631" s="298"/>
      <c r="EBU4631" s="298"/>
      <c r="EBV4631" s="298"/>
      <c r="EBW4631" s="298"/>
      <c r="EBX4631" s="298"/>
      <c r="EBY4631" s="298"/>
      <c r="EBZ4631" s="298"/>
      <c r="ECA4631" s="298"/>
      <c r="ECB4631" s="298"/>
      <c r="ECC4631" s="298"/>
      <c r="ECD4631" s="298"/>
      <c r="ECE4631" s="298"/>
      <c r="ECF4631" s="298"/>
      <c r="ECG4631" s="298"/>
      <c r="ECH4631" s="298"/>
      <c r="ECI4631" s="298"/>
      <c r="ECJ4631" s="298"/>
      <c r="ECK4631" s="298"/>
      <c r="ECL4631" s="298"/>
      <c r="ECM4631" s="298"/>
      <c r="ECN4631" s="298"/>
      <c r="ECO4631" s="298"/>
      <c r="ECP4631" s="298"/>
      <c r="ECQ4631" s="298"/>
      <c r="ECR4631" s="298"/>
      <c r="ECS4631" s="298"/>
      <c r="ECT4631" s="298"/>
      <c r="ECU4631" s="298"/>
      <c r="ECV4631" s="298"/>
      <c r="ECW4631" s="298"/>
      <c r="ECX4631" s="298"/>
      <c r="ECY4631" s="298"/>
      <c r="ECZ4631" s="298"/>
      <c r="EDA4631" s="298"/>
      <c r="EDB4631" s="298"/>
      <c r="EDC4631" s="298"/>
      <c r="EDD4631" s="298"/>
      <c r="EDE4631" s="298"/>
      <c r="EDF4631" s="298"/>
      <c r="EDG4631" s="298"/>
      <c r="EDH4631" s="298"/>
      <c r="EDI4631" s="298"/>
      <c r="EDJ4631" s="298"/>
      <c r="EDK4631" s="298"/>
      <c r="EDL4631" s="298"/>
      <c r="EDM4631" s="298"/>
      <c r="EDN4631" s="298"/>
      <c r="EDO4631" s="298"/>
      <c r="EDP4631" s="298"/>
      <c r="EDQ4631" s="298"/>
      <c r="EDR4631" s="298"/>
      <c r="EDS4631" s="298"/>
      <c r="EDT4631" s="298"/>
      <c r="EDU4631" s="298"/>
      <c r="EDV4631" s="298"/>
      <c r="EDW4631" s="298"/>
      <c r="EDX4631" s="298"/>
      <c r="EDY4631" s="298"/>
      <c r="EDZ4631" s="298"/>
      <c r="EEA4631" s="298"/>
      <c r="EEB4631" s="298"/>
      <c r="EEC4631" s="298"/>
      <c r="EED4631" s="298"/>
      <c r="EEE4631" s="298"/>
      <c r="EEF4631" s="298"/>
      <c r="EEG4631" s="298"/>
      <c r="EEH4631" s="298"/>
      <c r="EEI4631" s="298"/>
      <c r="EEJ4631" s="298"/>
      <c r="EEK4631" s="298"/>
      <c r="EEL4631" s="298"/>
      <c r="EEM4631" s="298"/>
      <c r="EEN4631" s="298"/>
      <c r="EEO4631" s="298"/>
      <c r="EEP4631" s="298"/>
      <c r="EEQ4631" s="298"/>
      <c r="EER4631" s="298"/>
      <c r="EES4631" s="298"/>
      <c r="EET4631" s="298"/>
      <c r="EEU4631" s="298"/>
      <c r="EEV4631" s="298"/>
      <c r="EEW4631" s="298"/>
      <c r="EEX4631" s="298"/>
      <c r="EEY4631" s="298"/>
      <c r="EEZ4631" s="298"/>
      <c r="EFA4631" s="298"/>
      <c r="EFB4631" s="298"/>
      <c r="EFC4631" s="298"/>
      <c r="EFD4631" s="298"/>
      <c r="EFE4631" s="298"/>
      <c r="EFF4631" s="298"/>
      <c r="EFG4631" s="298"/>
      <c r="EFH4631" s="298"/>
      <c r="EFI4631" s="298"/>
      <c r="EFJ4631" s="298"/>
      <c r="EFK4631" s="298"/>
      <c r="EFL4631" s="298"/>
      <c r="EFM4631" s="298"/>
      <c r="EFN4631" s="298"/>
      <c r="EFO4631" s="298"/>
      <c r="EFP4631" s="298"/>
      <c r="EFQ4631" s="298"/>
      <c r="EFR4631" s="298"/>
      <c r="EFS4631" s="298"/>
      <c r="EFT4631" s="298"/>
      <c r="EFU4631" s="298"/>
      <c r="EFV4631" s="298"/>
      <c r="EFW4631" s="298"/>
      <c r="EFX4631" s="298"/>
      <c r="EFY4631" s="298"/>
      <c r="EFZ4631" s="298"/>
      <c r="EGA4631" s="298"/>
      <c r="EGB4631" s="298"/>
      <c r="EGC4631" s="298"/>
      <c r="EGD4631" s="298"/>
      <c r="EGE4631" s="298"/>
      <c r="EGF4631" s="298"/>
      <c r="EGG4631" s="298"/>
      <c r="EGH4631" s="298"/>
      <c r="EGI4631" s="298"/>
      <c r="EGJ4631" s="298"/>
      <c r="EGK4631" s="298"/>
      <c r="EGL4631" s="298"/>
      <c r="EGM4631" s="298"/>
      <c r="EGN4631" s="298"/>
      <c r="EGO4631" s="298"/>
      <c r="EGP4631" s="298"/>
      <c r="EGQ4631" s="298"/>
      <c r="EGR4631" s="298"/>
      <c r="EGS4631" s="298"/>
      <c r="EGT4631" s="298"/>
      <c r="EGU4631" s="298"/>
      <c r="EGV4631" s="298"/>
      <c r="EGW4631" s="298"/>
      <c r="EGX4631" s="298"/>
      <c r="EGY4631" s="298"/>
      <c r="EGZ4631" s="298"/>
      <c r="EHA4631" s="298"/>
      <c r="EHB4631" s="298"/>
      <c r="EHC4631" s="298"/>
      <c r="EHD4631" s="298"/>
      <c r="EHE4631" s="298"/>
      <c r="EHF4631" s="298"/>
      <c r="EHG4631" s="298"/>
      <c r="EHH4631" s="298"/>
      <c r="EHI4631" s="298"/>
      <c r="EHJ4631" s="298"/>
      <c r="EHK4631" s="298"/>
      <c r="EHL4631" s="298"/>
      <c r="EHM4631" s="298"/>
      <c r="EHN4631" s="298"/>
      <c r="EHO4631" s="298"/>
      <c r="EHP4631" s="298"/>
      <c r="EHQ4631" s="298"/>
      <c r="EHR4631" s="298"/>
      <c r="EHS4631" s="298"/>
      <c r="EHT4631" s="298"/>
      <c r="EHU4631" s="298"/>
      <c r="EHV4631" s="298"/>
      <c r="EHW4631" s="298"/>
      <c r="EHX4631" s="298"/>
      <c r="EHY4631" s="298"/>
      <c r="EHZ4631" s="298"/>
      <c r="EIA4631" s="298"/>
      <c r="EIB4631" s="298"/>
      <c r="EIC4631" s="298"/>
      <c r="EID4631" s="298"/>
      <c r="EIE4631" s="298"/>
      <c r="EIF4631" s="298"/>
      <c r="EIG4631" s="298"/>
      <c r="EIH4631" s="298"/>
      <c r="EII4631" s="298"/>
      <c r="EIJ4631" s="298"/>
      <c r="EIK4631" s="298"/>
      <c r="EIL4631" s="298"/>
      <c r="EIM4631" s="298"/>
      <c r="EIN4631" s="298"/>
      <c r="EIO4631" s="298"/>
      <c r="EIP4631" s="298"/>
      <c r="EIQ4631" s="298"/>
      <c r="EIR4631" s="298"/>
      <c r="EIS4631" s="298"/>
      <c r="EIT4631" s="298"/>
      <c r="EIU4631" s="298"/>
      <c r="EIV4631" s="298"/>
      <c r="EIW4631" s="298"/>
      <c r="EIX4631" s="298"/>
      <c r="EIY4631" s="298"/>
      <c r="EIZ4631" s="298"/>
      <c r="EJA4631" s="298"/>
      <c r="EJB4631" s="298"/>
      <c r="EJC4631" s="298"/>
      <c r="EJD4631" s="298"/>
      <c r="EJE4631" s="298"/>
      <c r="EJF4631" s="298"/>
      <c r="EJG4631" s="298"/>
      <c r="EJH4631" s="298"/>
      <c r="EJI4631" s="298"/>
      <c r="EJJ4631" s="298"/>
      <c r="EJK4631" s="298"/>
      <c r="EJL4631" s="298"/>
      <c r="EJM4631" s="298"/>
      <c r="EJN4631" s="298"/>
      <c r="EJO4631" s="298"/>
      <c r="EJP4631" s="298"/>
      <c r="EJQ4631" s="298"/>
      <c r="EJR4631" s="298"/>
      <c r="EJS4631" s="298"/>
      <c r="EJT4631" s="298"/>
      <c r="EJU4631" s="298"/>
      <c r="EJV4631" s="298"/>
      <c r="EJW4631" s="298"/>
      <c r="EJX4631" s="298"/>
      <c r="EJY4631" s="298"/>
      <c r="EJZ4631" s="298"/>
      <c r="EKA4631" s="298"/>
      <c r="EKB4631" s="298"/>
      <c r="EKC4631" s="298"/>
      <c r="EKD4631" s="298"/>
      <c r="EKE4631" s="298"/>
      <c r="EKF4631" s="298"/>
      <c r="EKG4631" s="298"/>
      <c r="EKH4631" s="298"/>
      <c r="EKI4631" s="298"/>
      <c r="EKJ4631" s="298"/>
      <c r="EKK4631" s="298"/>
      <c r="EKL4631" s="298"/>
      <c r="EKM4631" s="298"/>
      <c r="EKN4631" s="298"/>
      <c r="EKO4631" s="298"/>
      <c r="EKP4631" s="298"/>
      <c r="EKQ4631" s="298"/>
      <c r="EKR4631" s="298"/>
      <c r="EKS4631" s="298"/>
      <c r="EKT4631" s="298"/>
      <c r="EKU4631" s="298"/>
      <c r="EKV4631" s="298"/>
      <c r="EKW4631" s="298"/>
      <c r="EKX4631" s="298"/>
      <c r="EKY4631" s="298"/>
      <c r="EKZ4631" s="298"/>
      <c r="ELA4631" s="298"/>
      <c r="ELB4631" s="298"/>
      <c r="ELC4631" s="298"/>
      <c r="ELD4631" s="298"/>
      <c r="ELE4631" s="298"/>
      <c r="ELF4631" s="298"/>
      <c r="ELG4631" s="298"/>
      <c r="ELH4631" s="298"/>
      <c r="ELI4631" s="298"/>
      <c r="ELJ4631" s="298"/>
      <c r="ELK4631" s="298"/>
      <c r="ELL4631" s="298"/>
      <c r="ELM4631" s="298"/>
      <c r="ELN4631" s="298"/>
      <c r="ELO4631" s="298"/>
      <c r="ELP4631" s="298"/>
      <c r="ELQ4631" s="298"/>
      <c r="ELR4631" s="298"/>
      <c r="ELS4631" s="298"/>
      <c r="ELT4631" s="298"/>
      <c r="ELU4631" s="298"/>
      <c r="ELV4631" s="298"/>
      <c r="ELW4631" s="298"/>
      <c r="ELX4631" s="298"/>
      <c r="ELY4631" s="298"/>
      <c r="ELZ4631" s="298"/>
      <c r="EMA4631" s="298"/>
      <c r="EMB4631" s="298"/>
      <c r="EMC4631" s="298"/>
      <c r="EMD4631" s="298"/>
      <c r="EME4631" s="298"/>
      <c r="EMF4631" s="298"/>
      <c r="EMG4631" s="298"/>
      <c r="EMH4631" s="298"/>
      <c r="EMI4631" s="298"/>
      <c r="EMJ4631" s="298"/>
      <c r="EMK4631" s="298"/>
      <c r="EML4631" s="298"/>
      <c r="EMM4631" s="298"/>
      <c r="EMN4631" s="298"/>
      <c r="EMO4631" s="298"/>
      <c r="EMP4631" s="298"/>
      <c r="EMQ4631" s="298"/>
      <c r="EMR4631" s="298"/>
      <c r="EMS4631" s="298"/>
      <c r="EMT4631" s="298"/>
      <c r="EMU4631" s="298"/>
      <c r="EMV4631" s="298"/>
      <c r="EMW4631" s="298"/>
      <c r="EMX4631" s="298"/>
      <c r="EMY4631" s="298"/>
      <c r="EMZ4631" s="298"/>
      <c r="ENA4631" s="298"/>
      <c r="ENB4631" s="298"/>
      <c r="ENC4631" s="298"/>
      <c r="END4631" s="298"/>
      <c r="ENE4631" s="298"/>
      <c r="ENF4631" s="298"/>
      <c r="ENG4631" s="298"/>
      <c r="ENH4631" s="298"/>
      <c r="ENI4631" s="298"/>
      <c r="ENJ4631" s="298"/>
      <c r="ENK4631" s="298"/>
      <c r="ENL4631" s="298"/>
      <c r="ENM4631" s="298"/>
      <c r="ENN4631" s="298"/>
      <c r="ENO4631" s="298"/>
      <c r="ENP4631" s="298"/>
      <c r="ENQ4631" s="298"/>
      <c r="ENR4631" s="298"/>
      <c r="ENS4631" s="298"/>
      <c r="ENT4631" s="298"/>
      <c r="ENU4631" s="298"/>
      <c r="ENV4631" s="298"/>
      <c r="ENW4631" s="298"/>
      <c r="ENX4631" s="298"/>
      <c r="ENY4631" s="298"/>
      <c r="ENZ4631" s="298"/>
      <c r="EOA4631" s="298"/>
      <c r="EOB4631" s="298"/>
      <c r="EOC4631" s="298"/>
      <c r="EOD4631" s="298"/>
      <c r="EOE4631" s="298"/>
      <c r="EOF4631" s="298"/>
      <c r="EOG4631" s="298"/>
      <c r="EOH4631" s="298"/>
      <c r="EOI4631" s="298"/>
      <c r="EOJ4631" s="298"/>
      <c r="EOK4631" s="298"/>
      <c r="EOL4631" s="298"/>
      <c r="EOM4631" s="298"/>
      <c r="EON4631" s="298"/>
      <c r="EOO4631" s="298"/>
      <c r="EOP4631" s="298"/>
      <c r="EOQ4631" s="298"/>
      <c r="EOR4631" s="298"/>
      <c r="EOS4631" s="298"/>
      <c r="EOT4631" s="298"/>
      <c r="EOU4631" s="298"/>
      <c r="EOV4631" s="298"/>
      <c r="EOW4631" s="298"/>
      <c r="EOX4631" s="298"/>
      <c r="EOY4631" s="298"/>
      <c r="EOZ4631" s="298"/>
      <c r="EPA4631" s="298"/>
      <c r="EPB4631" s="298"/>
      <c r="EPC4631" s="298"/>
      <c r="EPD4631" s="298"/>
      <c r="EPE4631" s="298"/>
      <c r="EPF4631" s="298"/>
      <c r="EPG4631" s="298"/>
      <c r="EPH4631" s="298"/>
      <c r="EPI4631" s="298"/>
      <c r="EPJ4631" s="298"/>
      <c r="EPK4631" s="298"/>
      <c r="EPL4631" s="298"/>
      <c r="EPM4631" s="298"/>
      <c r="EPN4631" s="298"/>
      <c r="EPO4631" s="298"/>
      <c r="EPP4631" s="298"/>
      <c r="EPQ4631" s="298"/>
      <c r="EPR4631" s="298"/>
      <c r="EPS4631" s="298"/>
      <c r="EPT4631" s="298"/>
      <c r="EPU4631" s="298"/>
      <c r="EPV4631" s="298"/>
      <c r="EPW4631" s="298"/>
      <c r="EPX4631" s="298"/>
      <c r="EPY4631" s="298"/>
      <c r="EPZ4631" s="298"/>
      <c r="EQA4631" s="298"/>
      <c r="EQB4631" s="298"/>
      <c r="EQC4631" s="298"/>
      <c r="EQD4631" s="298"/>
      <c r="EQE4631" s="298"/>
      <c r="EQF4631" s="298"/>
      <c r="EQG4631" s="298"/>
      <c r="EQH4631" s="298"/>
      <c r="EQI4631" s="298"/>
      <c r="EQJ4631" s="298"/>
      <c r="EQK4631" s="298"/>
      <c r="EQL4631" s="298"/>
      <c r="EQM4631" s="298"/>
      <c r="EQN4631" s="298"/>
      <c r="EQO4631" s="298"/>
      <c r="EQP4631" s="298"/>
      <c r="EQQ4631" s="298"/>
      <c r="EQR4631" s="298"/>
      <c r="EQS4631" s="298"/>
      <c r="EQT4631" s="298"/>
      <c r="EQU4631" s="298"/>
      <c r="EQV4631" s="298"/>
      <c r="EQW4631" s="298"/>
      <c r="EQX4631" s="298"/>
      <c r="EQY4631" s="298"/>
      <c r="EQZ4631" s="298"/>
      <c r="ERA4631" s="298"/>
      <c r="ERB4631" s="298"/>
      <c r="ERC4631" s="298"/>
      <c r="ERD4631" s="298"/>
      <c r="ERE4631" s="298"/>
      <c r="ERF4631" s="298"/>
      <c r="ERG4631" s="298"/>
      <c r="ERH4631" s="298"/>
      <c r="ERI4631" s="298"/>
      <c r="ERJ4631" s="298"/>
      <c r="ERK4631" s="298"/>
      <c r="ERL4631" s="298"/>
      <c r="ERM4631" s="298"/>
      <c r="ERN4631" s="298"/>
      <c r="ERO4631" s="298"/>
      <c r="ERP4631" s="298"/>
      <c r="ERQ4631" s="298"/>
      <c r="ERR4631" s="298"/>
      <c r="ERS4631" s="298"/>
      <c r="ERT4631" s="298"/>
      <c r="ERU4631" s="298"/>
      <c r="ERV4631" s="298"/>
      <c r="ERW4631" s="298"/>
      <c r="ERX4631" s="298"/>
      <c r="ERY4631" s="298"/>
      <c r="ERZ4631" s="298"/>
      <c r="ESA4631" s="298"/>
      <c r="ESB4631" s="298"/>
      <c r="ESC4631" s="298"/>
      <c r="ESD4631" s="298"/>
      <c r="ESE4631" s="298"/>
      <c r="ESF4631" s="298"/>
      <c r="ESG4631" s="298"/>
      <c r="ESH4631" s="298"/>
      <c r="ESI4631" s="298"/>
      <c r="ESJ4631" s="298"/>
      <c r="ESK4631" s="298"/>
      <c r="ESL4631" s="298"/>
      <c r="ESM4631" s="298"/>
      <c r="ESN4631" s="298"/>
      <c r="ESO4631" s="298"/>
      <c r="ESP4631" s="298"/>
      <c r="ESQ4631" s="298"/>
      <c r="ESR4631" s="298"/>
      <c r="ESS4631" s="298"/>
      <c r="EST4631" s="298"/>
      <c r="ESU4631" s="298"/>
      <c r="ESV4631" s="298"/>
      <c r="ESW4631" s="298"/>
      <c r="ESX4631" s="298"/>
      <c r="ESY4631" s="298"/>
      <c r="ESZ4631" s="298"/>
      <c r="ETA4631" s="298"/>
      <c r="ETB4631" s="298"/>
      <c r="ETC4631" s="298"/>
      <c r="ETD4631" s="298"/>
      <c r="ETE4631" s="298"/>
      <c r="ETF4631" s="298"/>
      <c r="ETG4631" s="298"/>
      <c r="ETH4631" s="298"/>
      <c r="ETI4631" s="298"/>
      <c r="ETJ4631" s="298"/>
      <c r="ETK4631" s="298"/>
      <c r="ETL4631" s="298"/>
      <c r="ETM4631" s="298"/>
      <c r="ETN4631" s="298"/>
      <c r="ETO4631" s="298"/>
      <c r="ETP4631" s="298"/>
      <c r="ETQ4631" s="298"/>
      <c r="ETR4631" s="298"/>
      <c r="ETS4631" s="298"/>
      <c r="ETT4631" s="298"/>
      <c r="ETU4631" s="298"/>
      <c r="ETV4631" s="298"/>
      <c r="ETW4631" s="298"/>
      <c r="ETX4631" s="298"/>
      <c r="ETY4631" s="298"/>
      <c r="ETZ4631" s="298"/>
      <c r="EUA4631" s="298"/>
      <c r="EUB4631" s="298"/>
      <c r="EUC4631" s="298"/>
      <c r="EUD4631" s="298"/>
      <c r="EUE4631" s="298"/>
      <c r="EUF4631" s="298"/>
      <c r="EUG4631" s="298"/>
      <c r="EUH4631" s="298"/>
      <c r="EUI4631" s="298"/>
      <c r="EUJ4631" s="298"/>
      <c r="EUK4631" s="298"/>
      <c r="EUL4631" s="298"/>
      <c r="EUM4631" s="298"/>
      <c r="EUN4631" s="298"/>
      <c r="EUO4631" s="298"/>
      <c r="EUP4631" s="298"/>
      <c r="EUQ4631" s="298"/>
      <c r="EUR4631" s="298"/>
      <c r="EUS4631" s="298"/>
      <c r="EUT4631" s="298"/>
      <c r="EUU4631" s="298"/>
      <c r="EUV4631" s="298"/>
      <c r="EUW4631" s="298"/>
      <c r="EUX4631" s="298"/>
      <c r="EUY4631" s="298"/>
      <c r="EUZ4631" s="298"/>
      <c r="EVA4631" s="298"/>
      <c r="EVB4631" s="298"/>
      <c r="EVC4631" s="298"/>
      <c r="EVD4631" s="298"/>
      <c r="EVE4631" s="298"/>
      <c r="EVF4631" s="298"/>
      <c r="EVG4631" s="298"/>
      <c r="EVH4631" s="298"/>
      <c r="EVI4631" s="298"/>
      <c r="EVJ4631" s="298"/>
      <c r="EVK4631" s="298"/>
      <c r="EVL4631" s="298"/>
      <c r="EVM4631" s="298"/>
      <c r="EVN4631" s="298"/>
      <c r="EVO4631" s="298"/>
      <c r="EVP4631" s="298"/>
      <c r="EVQ4631" s="298"/>
      <c r="EVR4631" s="298"/>
      <c r="EVS4631" s="298"/>
      <c r="EVT4631" s="298"/>
      <c r="EVU4631" s="298"/>
      <c r="EVV4631" s="298"/>
      <c r="EVW4631" s="298"/>
      <c r="EVX4631" s="298"/>
      <c r="EVY4631" s="298"/>
      <c r="EVZ4631" s="298"/>
      <c r="EWA4631" s="298"/>
      <c r="EWB4631" s="298"/>
      <c r="EWC4631" s="298"/>
      <c r="EWD4631" s="298"/>
      <c r="EWE4631" s="298"/>
      <c r="EWF4631" s="298"/>
      <c r="EWG4631" s="298"/>
      <c r="EWH4631" s="298"/>
      <c r="EWI4631" s="298"/>
      <c r="EWJ4631" s="298"/>
      <c r="EWK4631" s="298"/>
      <c r="EWL4631" s="298"/>
      <c r="EWM4631" s="298"/>
      <c r="EWN4631" s="298"/>
      <c r="EWO4631" s="298"/>
      <c r="EWP4631" s="298"/>
      <c r="EWQ4631" s="298"/>
      <c r="EWR4631" s="298"/>
      <c r="EWS4631" s="298"/>
      <c r="EWT4631" s="298"/>
      <c r="EWU4631" s="298"/>
      <c r="EWV4631" s="298"/>
      <c r="EWW4631" s="298"/>
      <c r="EWX4631" s="298"/>
      <c r="EWY4631" s="298"/>
      <c r="EWZ4631" s="298"/>
      <c r="EXA4631" s="298"/>
      <c r="EXB4631" s="298"/>
      <c r="EXC4631" s="298"/>
      <c r="EXD4631" s="298"/>
      <c r="EXE4631" s="298"/>
      <c r="EXF4631" s="298"/>
      <c r="EXG4631" s="298"/>
      <c r="EXH4631" s="298"/>
      <c r="EXI4631" s="298"/>
      <c r="EXJ4631" s="298"/>
      <c r="EXK4631" s="298"/>
      <c r="EXL4631" s="298"/>
      <c r="EXM4631" s="298"/>
      <c r="EXN4631" s="298"/>
      <c r="EXO4631" s="298"/>
      <c r="EXP4631" s="298"/>
      <c r="EXQ4631" s="298"/>
      <c r="EXR4631" s="298"/>
      <c r="EXS4631" s="298"/>
      <c r="EXT4631" s="298"/>
      <c r="EXU4631" s="298"/>
      <c r="EXV4631" s="298"/>
      <c r="EXW4631" s="298"/>
      <c r="EXX4631" s="298"/>
      <c r="EXY4631" s="298"/>
      <c r="EXZ4631" s="298"/>
      <c r="EYA4631" s="298"/>
      <c r="EYB4631" s="298"/>
      <c r="EYC4631" s="298"/>
      <c r="EYD4631" s="298"/>
      <c r="EYE4631" s="298"/>
      <c r="EYF4631" s="298"/>
      <c r="EYG4631" s="298"/>
      <c r="EYH4631" s="298"/>
      <c r="EYI4631" s="298"/>
      <c r="EYJ4631" s="298"/>
      <c r="EYK4631" s="298"/>
      <c r="EYL4631" s="298"/>
      <c r="EYM4631" s="298"/>
      <c r="EYN4631" s="298"/>
      <c r="EYO4631" s="298"/>
      <c r="EYP4631" s="298"/>
      <c r="EYQ4631" s="298"/>
      <c r="EYR4631" s="298"/>
      <c r="EYS4631" s="298"/>
      <c r="EYT4631" s="298"/>
      <c r="EYU4631" s="298"/>
      <c r="EYV4631" s="298"/>
      <c r="EYW4631" s="298"/>
      <c r="EYX4631" s="298"/>
      <c r="EYY4631" s="298"/>
      <c r="EYZ4631" s="298"/>
      <c r="EZA4631" s="298"/>
      <c r="EZB4631" s="298"/>
      <c r="EZC4631" s="298"/>
      <c r="EZD4631" s="298"/>
      <c r="EZE4631" s="298"/>
      <c r="EZF4631" s="298"/>
      <c r="EZG4631" s="298"/>
      <c r="EZH4631" s="298"/>
      <c r="EZI4631" s="298"/>
      <c r="EZJ4631" s="298"/>
      <c r="EZK4631" s="298"/>
      <c r="EZL4631" s="298"/>
      <c r="EZM4631" s="298"/>
      <c r="EZN4631" s="298"/>
      <c r="EZO4631" s="298"/>
      <c r="EZP4631" s="298"/>
      <c r="EZQ4631" s="298"/>
      <c r="EZR4631" s="298"/>
      <c r="EZS4631" s="298"/>
      <c r="EZT4631" s="298"/>
      <c r="EZU4631" s="298"/>
      <c r="EZV4631" s="298"/>
      <c r="EZW4631" s="298"/>
      <c r="EZX4631" s="298"/>
      <c r="EZY4631" s="298"/>
      <c r="EZZ4631" s="298"/>
      <c r="FAA4631" s="298"/>
      <c r="FAB4631" s="298"/>
      <c r="FAC4631" s="298"/>
      <c r="FAD4631" s="298"/>
      <c r="FAE4631" s="298"/>
      <c r="FAF4631" s="298"/>
      <c r="FAG4631" s="298"/>
      <c r="FAH4631" s="298"/>
      <c r="FAI4631" s="298"/>
      <c r="FAJ4631" s="298"/>
      <c r="FAK4631" s="298"/>
      <c r="FAL4631" s="298"/>
      <c r="FAM4631" s="298"/>
      <c r="FAN4631" s="298"/>
      <c r="FAO4631" s="298"/>
      <c r="FAP4631" s="298"/>
      <c r="FAQ4631" s="298"/>
      <c r="FAR4631" s="298"/>
      <c r="FAS4631" s="298"/>
      <c r="FAT4631" s="298"/>
      <c r="FAU4631" s="298"/>
      <c r="FAV4631" s="298"/>
      <c r="FAW4631" s="298"/>
      <c r="FAX4631" s="298"/>
      <c r="FAY4631" s="298"/>
      <c r="FAZ4631" s="298"/>
      <c r="FBA4631" s="298"/>
      <c r="FBB4631" s="298"/>
      <c r="FBC4631" s="298"/>
      <c r="FBD4631" s="298"/>
      <c r="FBE4631" s="298"/>
      <c r="FBF4631" s="298"/>
      <c r="FBG4631" s="298"/>
      <c r="FBH4631" s="298"/>
      <c r="FBI4631" s="298"/>
      <c r="FBJ4631" s="298"/>
      <c r="FBK4631" s="298"/>
      <c r="FBL4631" s="298"/>
      <c r="FBM4631" s="298"/>
      <c r="FBN4631" s="298"/>
      <c r="FBO4631" s="298"/>
      <c r="FBP4631" s="298"/>
      <c r="FBQ4631" s="298"/>
      <c r="FBR4631" s="298"/>
      <c r="FBS4631" s="298"/>
      <c r="FBT4631" s="298"/>
      <c r="FBU4631" s="298"/>
      <c r="FBV4631" s="298"/>
      <c r="FBW4631" s="298"/>
      <c r="FBX4631" s="298"/>
      <c r="FBY4631" s="298"/>
      <c r="FBZ4631" s="298"/>
      <c r="FCA4631" s="298"/>
      <c r="FCB4631" s="298"/>
      <c r="FCC4631" s="298"/>
      <c r="FCD4631" s="298"/>
      <c r="FCE4631" s="298"/>
      <c r="FCF4631" s="298"/>
      <c r="FCG4631" s="298"/>
      <c r="FCH4631" s="298"/>
      <c r="FCI4631" s="298"/>
      <c r="FCJ4631" s="298"/>
      <c r="FCK4631" s="298"/>
      <c r="FCL4631" s="298"/>
      <c r="FCM4631" s="298"/>
      <c r="FCN4631" s="298"/>
      <c r="FCO4631" s="298"/>
      <c r="FCP4631" s="298"/>
      <c r="FCQ4631" s="298"/>
      <c r="FCR4631" s="298"/>
      <c r="FCS4631" s="298"/>
      <c r="FCT4631" s="298"/>
      <c r="FCU4631" s="298"/>
      <c r="FCV4631" s="298"/>
      <c r="FCW4631" s="298"/>
      <c r="FCX4631" s="298"/>
      <c r="FCY4631" s="298"/>
      <c r="FCZ4631" s="298"/>
      <c r="FDA4631" s="298"/>
      <c r="FDB4631" s="298"/>
      <c r="FDC4631" s="298"/>
      <c r="FDD4631" s="298"/>
      <c r="FDE4631" s="298"/>
      <c r="FDF4631" s="298"/>
      <c r="FDG4631" s="298"/>
      <c r="FDH4631" s="298"/>
      <c r="FDI4631" s="298"/>
      <c r="FDJ4631" s="298"/>
      <c r="FDK4631" s="298"/>
      <c r="FDL4631" s="298"/>
      <c r="FDM4631" s="298"/>
      <c r="FDN4631" s="298"/>
      <c r="FDO4631" s="298"/>
      <c r="FDP4631" s="298"/>
      <c r="FDQ4631" s="298"/>
      <c r="FDR4631" s="298"/>
      <c r="FDS4631" s="298"/>
      <c r="FDT4631" s="298"/>
      <c r="FDU4631" s="298"/>
      <c r="FDV4631" s="298"/>
      <c r="FDW4631" s="298"/>
      <c r="FDX4631" s="298"/>
      <c r="FDY4631" s="298"/>
      <c r="FDZ4631" s="298"/>
      <c r="FEA4631" s="298"/>
      <c r="FEB4631" s="298"/>
      <c r="FEC4631" s="298"/>
      <c r="FED4631" s="298"/>
      <c r="FEE4631" s="298"/>
      <c r="FEF4631" s="298"/>
      <c r="FEG4631" s="298"/>
      <c r="FEH4631" s="298"/>
      <c r="FEI4631" s="298"/>
      <c r="FEJ4631" s="298"/>
      <c r="FEK4631" s="298"/>
      <c r="FEL4631" s="298"/>
      <c r="FEM4631" s="298"/>
      <c r="FEN4631" s="298"/>
      <c r="FEO4631" s="298"/>
      <c r="FEP4631" s="298"/>
      <c r="FEQ4631" s="298"/>
      <c r="FER4631" s="298"/>
      <c r="FES4631" s="298"/>
      <c r="FET4631" s="298"/>
      <c r="FEU4631" s="298"/>
      <c r="FEV4631" s="298"/>
      <c r="FEW4631" s="298"/>
      <c r="FEX4631" s="298"/>
      <c r="FEY4631" s="298"/>
      <c r="FEZ4631" s="298"/>
      <c r="FFA4631" s="298"/>
      <c r="FFB4631" s="298"/>
      <c r="FFC4631" s="298"/>
      <c r="FFD4631" s="298"/>
      <c r="FFE4631" s="298"/>
      <c r="FFF4631" s="298"/>
      <c r="FFG4631" s="298"/>
      <c r="FFH4631" s="298"/>
      <c r="FFI4631" s="298"/>
      <c r="FFJ4631" s="298"/>
      <c r="FFK4631" s="298"/>
      <c r="FFL4631" s="298"/>
      <c r="FFM4631" s="298"/>
      <c r="FFN4631" s="298"/>
      <c r="FFO4631" s="298"/>
      <c r="FFP4631" s="298"/>
      <c r="FFQ4631" s="298"/>
      <c r="FFR4631" s="298"/>
      <c r="FFS4631" s="298"/>
      <c r="FFT4631" s="298"/>
      <c r="FFU4631" s="298"/>
      <c r="FFV4631" s="298"/>
      <c r="FFW4631" s="298"/>
      <c r="FFX4631" s="298"/>
      <c r="FFY4631" s="298"/>
      <c r="FFZ4631" s="298"/>
      <c r="FGA4631" s="298"/>
      <c r="FGB4631" s="298"/>
      <c r="FGC4631" s="298"/>
      <c r="FGD4631" s="298"/>
      <c r="FGE4631" s="298"/>
      <c r="FGF4631" s="298"/>
      <c r="FGG4631" s="298"/>
      <c r="FGH4631" s="298"/>
      <c r="FGI4631" s="298"/>
      <c r="FGJ4631" s="298"/>
      <c r="FGK4631" s="298"/>
      <c r="FGL4631" s="298"/>
      <c r="FGM4631" s="298"/>
      <c r="FGN4631" s="298"/>
      <c r="FGO4631" s="298"/>
      <c r="FGP4631" s="298"/>
      <c r="FGQ4631" s="298"/>
      <c r="FGR4631" s="298"/>
      <c r="FGS4631" s="298"/>
      <c r="FGT4631" s="298"/>
      <c r="FGU4631" s="298"/>
      <c r="FGV4631" s="298"/>
      <c r="FGW4631" s="298"/>
      <c r="FGX4631" s="298"/>
      <c r="FGY4631" s="298"/>
      <c r="FGZ4631" s="298"/>
      <c r="FHA4631" s="298"/>
      <c r="FHB4631" s="298"/>
      <c r="FHC4631" s="298"/>
      <c r="FHD4631" s="298"/>
      <c r="FHE4631" s="298"/>
      <c r="FHF4631" s="298"/>
      <c r="FHG4631" s="298"/>
      <c r="FHH4631" s="298"/>
      <c r="FHI4631" s="298"/>
      <c r="FHJ4631" s="298"/>
      <c r="FHK4631" s="298"/>
      <c r="FHL4631" s="298"/>
      <c r="FHM4631" s="298"/>
      <c r="FHN4631" s="298"/>
      <c r="FHO4631" s="298"/>
      <c r="FHP4631" s="298"/>
      <c r="FHQ4631" s="298"/>
      <c r="FHR4631" s="298"/>
      <c r="FHS4631" s="298"/>
      <c r="FHT4631" s="298"/>
      <c r="FHU4631" s="298"/>
      <c r="FHV4631" s="298"/>
      <c r="FHW4631" s="298"/>
      <c r="FHX4631" s="298"/>
      <c r="FHY4631" s="298"/>
      <c r="FHZ4631" s="298"/>
      <c r="FIA4631" s="298"/>
      <c r="FIB4631" s="298"/>
      <c r="FIC4631" s="298"/>
      <c r="FID4631" s="298"/>
      <c r="FIE4631" s="298"/>
      <c r="FIF4631" s="298"/>
      <c r="FIG4631" s="298"/>
      <c r="FIH4631" s="298"/>
      <c r="FII4631" s="298"/>
      <c r="FIJ4631" s="298"/>
      <c r="FIK4631" s="298"/>
      <c r="FIL4631" s="298"/>
      <c r="FIM4631" s="298"/>
      <c r="FIN4631" s="298"/>
      <c r="FIO4631" s="298"/>
      <c r="FIP4631" s="298"/>
      <c r="FIQ4631" s="298"/>
      <c r="FIR4631" s="298"/>
      <c r="FIS4631" s="298"/>
      <c r="FIT4631" s="298"/>
      <c r="FIU4631" s="298"/>
      <c r="FIV4631" s="298"/>
      <c r="FIW4631" s="298"/>
      <c r="FIX4631" s="298"/>
      <c r="FIY4631" s="298"/>
      <c r="FIZ4631" s="298"/>
      <c r="FJA4631" s="298"/>
      <c r="FJB4631" s="298"/>
      <c r="FJC4631" s="298"/>
      <c r="FJD4631" s="298"/>
      <c r="FJE4631" s="298"/>
      <c r="FJF4631" s="298"/>
      <c r="FJG4631" s="298"/>
      <c r="FJH4631" s="298"/>
      <c r="FJI4631" s="298"/>
      <c r="FJJ4631" s="298"/>
      <c r="FJK4631" s="298"/>
      <c r="FJL4631" s="298"/>
      <c r="FJM4631" s="298"/>
      <c r="FJN4631" s="298"/>
      <c r="FJO4631" s="298"/>
      <c r="FJP4631" s="298"/>
      <c r="FJQ4631" s="298"/>
      <c r="FJR4631" s="298"/>
      <c r="FJS4631" s="298"/>
      <c r="FJT4631" s="298"/>
      <c r="FJU4631" s="298"/>
      <c r="FJV4631" s="298"/>
      <c r="FJW4631" s="298"/>
      <c r="FJX4631" s="298"/>
      <c r="FJY4631" s="298"/>
      <c r="FJZ4631" s="298"/>
      <c r="FKA4631" s="298"/>
      <c r="FKB4631" s="298"/>
      <c r="FKC4631" s="298"/>
      <c r="FKD4631" s="298"/>
      <c r="FKE4631" s="298"/>
      <c r="FKF4631" s="298"/>
      <c r="FKG4631" s="298"/>
      <c r="FKH4631" s="298"/>
      <c r="FKI4631" s="298"/>
      <c r="FKJ4631" s="298"/>
      <c r="FKK4631" s="298"/>
      <c r="FKL4631" s="298"/>
      <c r="FKM4631" s="298"/>
      <c r="FKN4631" s="298"/>
      <c r="FKO4631" s="298"/>
      <c r="FKP4631" s="298"/>
      <c r="FKQ4631" s="298"/>
      <c r="FKR4631" s="298"/>
      <c r="FKS4631" s="298"/>
      <c r="FKT4631" s="298"/>
      <c r="FKU4631" s="298"/>
      <c r="FKV4631" s="298"/>
      <c r="FKW4631" s="298"/>
      <c r="FKX4631" s="298"/>
      <c r="FKY4631" s="298"/>
      <c r="FKZ4631" s="298"/>
      <c r="FLA4631" s="298"/>
      <c r="FLB4631" s="298"/>
      <c r="FLC4631" s="298"/>
      <c r="FLD4631" s="298"/>
      <c r="FLE4631" s="298"/>
      <c r="FLF4631" s="298"/>
      <c r="FLG4631" s="298"/>
      <c r="FLH4631" s="298"/>
      <c r="FLI4631" s="298"/>
      <c r="FLJ4631" s="298"/>
      <c r="FLK4631" s="298"/>
      <c r="FLL4631" s="298"/>
      <c r="FLM4631" s="298"/>
      <c r="FLN4631" s="298"/>
      <c r="FLO4631" s="298"/>
      <c r="FLP4631" s="298"/>
      <c r="FLQ4631" s="298"/>
      <c r="FLR4631" s="298"/>
      <c r="FLS4631" s="298"/>
      <c r="FLT4631" s="298"/>
      <c r="FLU4631" s="298"/>
      <c r="FLV4631" s="298"/>
      <c r="FLW4631" s="298"/>
      <c r="FLX4631" s="298"/>
      <c r="FLY4631" s="298"/>
      <c r="FLZ4631" s="298"/>
      <c r="FMA4631" s="298"/>
      <c r="FMB4631" s="298"/>
      <c r="FMC4631" s="298"/>
      <c r="FMD4631" s="298"/>
      <c r="FME4631" s="298"/>
      <c r="FMF4631" s="298"/>
      <c r="FMG4631" s="298"/>
      <c r="FMH4631" s="298"/>
      <c r="FMI4631" s="298"/>
      <c r="FMJ4631" s="298"/>
      <c r="FMK4631" s="298"/>
      <c r="FML4631" s="298"/>
      <c r="FMM4631" s="298"/>
      <c r="FMN4631" s="298"/>
      <c r="FMO4631" s="298"/>
      <c r="FMP4631" s="298"/>
      <c r="FMQ4631" s="298"/>
      <c r="FMR4631" s="298"/>
      <c r="FMS4631" s="298"/>
      <c r="FMT4631" s="298"/>
      <c r="FMU4631" s="298"/>
      <c r="FMV4631" s="298"/>
      <c r="FMW4631" s="298"/>
      <c r="FMX4631" s="298"/>
      <c r="FMY4631" s="298"/>
      <c r="FMZ4631" s="298"/>
      <c r="FNA4631" s="298"/>
      <c r="FNB4631" s="298"/>
      <c r="FNC4631" s="298"/>
      <c r="FND4631" s="298"/>
      <c r="FNE4631" s="298"/>
      <c r="FNF4631" s="298"/>
      <c r="FNG4631" s="298"/>
      <c r="FNH4631" s="298"/>
      <c r="FNI4631" s="298"/>
      <c r="FNJ4631" s="298"/>
      <c r="FNK4631" s="298"/>
      <c r="FNL4631" s="298"/>
      <c r="FNM4631" s="298"/>
      <c r="FNN4631" s="298"/>
      <c r="FNO4631" s="298"/>
      <c r="FNP4631" s="298"/>
      <c r="FNQ4631" s="298"/>
      <c r="FNR4631" s="298"/>
      <c r="FNS4631" s="298"/>
      <c r="FNT4631" s="298"/>
      <c r="FNU4631" s="298"/>
      <c r="FNV4631" s="298"/>
      <c r="FNW4631" s="298"/>
      <c r="FNX4631" s="298"/>
      <c r="FNY4631" s="298"/>
      <c r="FNZ4631" s="298"/>
      <c r="FOA4631" s="298"/>
      <c r="FOB4631" s="298"/>
      <c r="FOC4631" s="298"/>
      <c r="FOD4631" s="298"/>
      <c r="FOE4631" s="298"/>
      <c r="FOF4631" s="298"/>
      <c r="FOG4631" s="298"/>
      <c r="FOH4631" s="298"/>
      <c r="FOI4631" s="298"/>
      <c r="FOJ4631" s="298"/>
      <c r="FOK4631" s="298"/>
      <c r="FOL4631" s="298"/>
      <c r="FOM4631" s="298"/>
      <c r="FON4631" s="298"/>
      <c r="FOO4631" s="298"/>
      <c r="FOP4631" s="298"/>
      <c r="FOQ4631" s="298"/>
      <c r="FOR4631" s="298"/>
      <c r="FOS4631" s="298"/>
      <c r="FOT4631" s="298"/>
      <c r="FOU4631" s="298"/>
      <c r="FOV4631" s="298"/>
      <c r="FOW4631" s="298"/>
      <c r="FOX4631" s="298"/>
      <c r="FOY4631" s="298"/>
      <c r="FOZ4631" s="298"/>
      <c r="FPA4631" s="298"/>
      <c r="FPB4631" s="298"/>
      <c r="FPC4631" s="298"/>
      <c r="FPD4631" s="298"/>
      <c r="FPE4631" s="298"/>
      <c r="FPF4631" s="298"/>
      <c r="FPG4631" s="298"/>
      <c r="FPH4631" s="298"/>
      <c r="FPI4631" s="298"/>
      <c r="FPJ4631" s="298"/>
      <c r="FPK4631" s="298"/>
      <c r="FPL4631" s="298"/>
      <c r="FPM4631" s="298"/>
      <c r="FPN4631" s="298"/>
      <c r="FPO4631" s="298"/>
      <c r="FPP4631" s="298"/>
      <c r="FPQ4631" s="298"/>
      <c r="FPR4631" s="298"/>
      <c r="FPS4631" s="298"/>
      <c r="FPT4631" s="298"/>
      <c r="FPU4631" s="298"/>
      <c r="FPV4631" s="298"/>
      <c r="FPW4631" s="298"/>
      <c r="FPX4631" s="298"/>
      <c r="FPY4631" s="298"/>
      <c r="FPZ4631" s="298"/>
      <c r="FQA4631" s="298"/>
      <c r="FQB4631" s="298"/>
      <c r="FQC4631" s="298"/>
      <c r="FQD4631" s="298"/>
      <c r="FQE4631" s="298"/>
      <c r="FQF4631" s="298"/>
      <c r="FQG4631" s="298"/>
      <c r="FQH4631" s="298"/>
      <c r="FQI4631" s="298"/>
      <c r="FQJ4631" s="298"/>
      <c r="FQK4631" s="298"/>
      <c r="FQL4631" s="298"/>
      <c r="FQM4631" s="298"/>
      <c r="FQN4631" s="298"/>
      <c r="FQO4631" s="298"/>
      <c r="FQP4631" s="298"/>
      <c r="FQQ4631" s="298"/>
      <c r="FQR4631" s="298"/>
      <c r="FQS4631" s="298"/>
      <c r="FQT4631" s="298"/>
      <c r="FQU4631" s="298"/>
      <c r="FQV4631" s="298"/>
      <c r="FQW4631" s="298"/>
      <c r="FQX4631" s="298"/>
      <c r="FQY4631" s="298"/>
      <c r="FQZ4631" s="298"/>
      <c r="FRA4631" s="298"/>
      <c r="FRB4631" s="298"/>
      <c r="FRC4631" s="298"/>
      <c r="FRD4631" s="298"/>
      <c r="FRE4631" s="298"/>
      <c r="FRF4631" s="298"/>
      <c r="FRG4631" s="298"/>
      <c r="FRH4631" s="298"/>
      <c r="FRI4631" s="298"/>
      <c r="FRJ4631" s="298"/>
      <c r="FRK4631" s="298"/>
      <c r="FRL4631" s="298"/>
      <c r="FRM4631" s="298"/>
      <c r="FRN4631" s="298"/>
      <c r="FRO4631" s="298"/>
      <c r="FRP4631" s="298"/>
      <c r="FRQ4631" s="298"/>
      <c r="FRR4631" s="298"/>
      <c r="FRS4631" s="298"/>
      <c r="FRT4631" s="298"/>
      <c r="FRU4631" s="298"/>
      <c r="FRV4631" s="298"/>
      <c r="FRW4631" s="298"/>
      <c r="FRX4631" s="298"/>
      <c r="FRY4631" s="298"/>
      <c r="FRZ4631" s="298"/>
      <c r="FSA4631" s="298"/>
      <c r="FSB4631" s="298"/>
      <c r="FSC4631" s="298"/>
      <c r="FSD4631" s="298"/>
      <c r="FSE4631" s="298"/>
      <c r="FSF4631" s="298"/>
      <c r="FSG4631" s="298"/>
      <c r="FSH4631" s="298"/>
      <c r="FSI4631" s="298"/>
      <c r="FSJ4631" s="298"/>
      <c r="FSK4631" s="298"/>
      <c r="FSL4631" s="298"/>
      <c r="FSM4631" s="298"/>
      <c r="FSN4631" s="298"/>
      <c r="FSO4631" s="298"/>
      <c r="FSP4631" s="298"/>
      <c r="FSQ4631" s="298"/>
      <c r="FSR4631" s="298"/>
      <c r="FSS4631" s="298"/>
      <c r="FST4631" s="298"/>
      <c r="FSU4631" s="298"/>
      <c r="FSV4631" s="298"/>
      <c r="FSW4631" s="298"/>
      <c r="FSX4631" s="298"/>
      <c r="FSY4631" s="298"/>
      <c r="FSZ4631" s="298"/>
      <c r="FTA4631" s="298"/>
      <c r="FTB4631" s="298"/>
      <c r="FTC4631" s="298"/>
      <c r="FTD4631" s="298"/>
      <c r="FTE4631" s="298"/>
      <c r="FTF4631" s="298"/>
      <c r="FTG4631" s="298"/>
      <c r="FTH4631" s="298"/>
      <c r="FTI4631" s="298"/>
      <c r="FTJ4631" s="298"/>
      <c r="FTK4631" s="298"/>
      <c r="FTL4631" s="298"/>
      <c r="FTM4631" s="298"/>
      <c r="FTN4631" s="298"/>
      <c r="FTO4631" s="298"/>
      <c r="FTP4631" s="298"/>
      <c r="FTQ4631" s="298"/>
      <c r="FTR4631" s="298"/>
      <c r="FTS4631" s="298"/>
      <c r="FTT4631" s="298"/>
      <c r="FTU4631" s="298"/>
      <c r="FTV4631" s="298"/>
      <c r="FTW4631" s="298"/>
      <c r="FTX4631" s="298"/>
      <c r="FTY4631" s="298"/>
      <c r="FTZ4631" s="298"/>
      <c r="FUA4631" s="298"/>
      <c r="FUB4631" s="298"/>
      <c r="FUC4631" s="298"/>
      <c r="FUD4631" s="298"/>
      <c r="FUE4631" s="298"/>
      <c r="FUF4631" s="298"/>
      <c r="FUG4631" s="298"/>
      <c r="FUH4631" s="298"/>
      <c r="FUI4631" s="298"/>
      <c r="FUJ4631" s="298"/>
      <c r="FUK4631" s="298"/>
      <c r="FUL4631" s="298"/>
      <c r="FUM4631" s="298"/>
      <c r="FUN4631" s="298"/>
      <c r="FUO4631" s="298"/>
      <c r="FUP4631" s="298"/>
      <c r="FUQ4631" s="298"/>
      <c r="FUR4631" s="298"/>
      <c r="FUS4631" s="298"/>
      <c r="FUT4631" s="298"/>
      <c r="FUU4631" s="298"/>
      <c r="FUV4631" s="298"/>
      <c r="FUW4631" s="298"/>
      <c r="FUX4631" s="298"/>
      <c r="FUY4631" s="298"/>
      <c r="FUZ4631" s="298"/>
      <c r="FVA4631" s="298"/>
      <c r="FVB4631" s="298"/>
      <c r="FVC4631" s="298"/>
      <c r="FVD4631" s="298"/>
      <c r="FVE4631" s="298"/>
      <c r="FVF4631" s="298"/>
      <c r="FVG4631" s="298"/>
      <c r="FVH4631" s="298"/>
      <c r="FVI4631" s="298"/>
      <c r="FVJ4631" s="298"/>
      <c r="FVK4631" s="298"/>
      <c r="FVL4631" s="298"/>
      <c r="FVM4631" s="298"/>
      <c r="FVN4631" s="298"/>
      <c r="FVO4631" s="298"/>
      <c r="FVP4631" s="298"/>
      <c r="FVQ4631" s="298"/>
      <c r="FVR4631" s="298"/>
      <c r="FVS4631" s="298"/>
      <c r="FVT4631" s="298"/>
      <c r="FVU4631" s="298"/>
      <c r="FVV4631" s="298"/>
      <c r="FVW4631" s="298"/>
      <c r="FVX4631" s="298"/>
      <c r="FVY4631" s="298"/>
      <c r="FVZ4631" s="298"/>
      <c r="FWA4631" s="298"/>
      <c r="FWB4631" s="298"/>
      <c r="FWC4631" s="298"/>
      <c r="FWD4631" s="298"/>
      <c r="FWE4631" s="298"/>
      <c r="FWF4631" s="298"/>
      <c r="FWG4631" s="298"/>
      <c r="FWH4631" s="298"/>
      <c r="FWI4631" s="298"/>
      <c r="FWJ4631" s="298"/>
      <c r="FWK4631" s="298"/>
      <c r="FWL4631" s="298"/>
      <c r="FWM4631" s="298"/>
      <c r="FWN4631" s="298"/>
      <c r="FWO4631" s="298"/>
      <c r="FWP4631" s="298"/>
      <c r="FWQ4631" s="298"/>
      <c r="FWR4631" s="298"/>
      <c r="FWS4631" s="298"/>
      <c r="FWT4631" s="298"/>
      <c r="FWU4631" s="298"/>
      <c r="FWV4631" s="298"/>
      <c r="FWW4631" s="298"/>
      <c r="FWX4631" s="298"/>
      <c r="FWY4631" s="298"/>
      <c r="FWZ4631" s="298"/>
      <c r="FXA4631" s="298"/>
      <c r="FXB4631" s="298"/>
      <c r="FXC4631" s="298"/>
      <c r="FXD4631" s="298"/>
      <c r="FXE4631" s="298"/>
      <c r="FXF4631" s="298"/>
      <c r="FXG4631" s="298"/>
      <c r="FXH4631" s="298"/>
      <c r="FXI4631" s="298"/>
      <c r="FXJ4631" s="298"/>
      <c r="FXK4631" s="298"/>
      <c r="FXL4631" s="298"/>
      <c r="FXM4631" s="298"/>
      <c r="FXN4631" s="298"/>
      <c r="FXO4631" s="298"/>
      <c r="FXP4631" s="298"/>
      <c r="FXQ4631" s="298"/>
      <c r="FXR4631" s="298"/>
      <c r="FXS4631" s="298"/>
      <c r="FXT4631" s="298"/>
      <c r="FXU4631" s="298"/>
      <c r="FXV4631" s="298"/>
      <c r="FXW4631" s="298"/>
      <c r="FXX4631" s="298"/>
      <c r="FXY4631" s="298"/>
      <c r="FXZ4631" s="298"/>
      <c r="FYA4631" s="298"/>
      <c r="FYB4631" s="298"/>
      <c r="FYC4631" s="298"/>
      <c r="FYD4631" s="298"/>
      <c r="FYE4631" s="298"/>
      <c r="FYF4631" s="298"/>
      <c r="FYG4631" s="298"/>
      <c r="FYH4631" s="298"/>
      <c r="FYI4631" s="298"/>
      <c r="FYJ4631" s="298"/>
      <c r="FYK4631" s="298"/>
      <c r="FYL4631" s="298"/>
      <c r="FYM4631" s="298"/>
      <c r="FYN4631" s="298"/>
      <c r="FYO4631" s="298"/>
      <c r="FYP4631" s="298"/>
      <c r="FYQ4631" s="298"/>
      <c r="FYR4631" s="298"/>
      <c r="FYS4631" s="298"/>
      <c r="FYT4631" s="298"/>
      <c r="FYU4631" s="298"/>
      <c r="FYV4631" s="298"/>
      <c r="FYW4631" s="298"/>
      <c r="FYX4631" s="298"/>
      <c r="FYY4631" s="298"/>
      <c r="FYZ4631" s="298"/>
      <c r="FZA4631" s="298"/>
      <c r="FZB4631" s="298"/>
      <c r="FZC4631" s="298"/>
      <c r="FZD4631" s="298"/>
      <c r="FZE4631" s="298"/>
      <c r="FZF4631" s="298"/>
      <c r="FZG4631" s="298"/>
      <c r="FZH4631" s="298"/>
      <c r="FZI4631" s="298"/>
      <c r="FZJ4631" s="298"/>
      <c r="FZK4631" s="298"/>
      <c r="FZL4631" s="298"/>
      <c r="FZM4631" s="298"/>
      <c r="FZN4631" s="298"/>
      <c r="FZO4631" s="298"/>
      <c r="FZP4631" s="298"/>
      <c r="FZQ4631" s="298"/>
      <c r="FZR4631" s="298"/>
      <c r="FZS4631" s="298"/>
      <c r="FZT4631" s="298"/>
      <c r="FZU4631" s="298"/>
      <c r="FZV4631" s="298"/>
      <c r="FZW4631" s="298"/>
      <c r="FZX4631" s="298"/>
      <c r="FZY4631" s="298"/>
      <c r="FZZ4631" s="298"/>
      <c r="GAA4631" s="298"/>
      <c r="GAB4631" s="298"/>
      <c r="GAC4631" s="298"/>
      <c r="GAD4631" s="298"/>
      <c r="GAE4631" s="298"/>
      <c r="GAF4631" s="298"/>
      <c r="GAG4631" s="298"/>
      <c r="GAH4631" s="298"/>
      <c r="GAI4631" s="298"/>
      <c r="GAJ4631" s="298"/>
      <c r="GAK4631" s="298"/>
      <c r="GAL4631" s="298"/>
      <c r="GAM4631" s="298"/>
      <c r="GAN4631" s="298"/>
      <c r="GAO4631" s="298"/>
      <c r="GAP4631" s="298"/>
      <c r="GAQ4631" s="298"/>
      <c r="GAR4631" s="298"/>
      <c r="GAS4631" s="298"/>
      <c r="GAT4631" s="298"/>
      <c r="GAU4631" s="298"/>
      <c r="GAV4631" s="298"/>
      <c r="GAW4631" s="298"/>
      <c r="GAX4631" s="298"/>
      <c r="GAY4631" s="298"/>
      <c r="GAZ4631" s="298"/>
      <c r="GBA4631" s="298"/>
      <c r="GBB4631" s="298"/>
      <c r="GBC4631" s="298"/>
      <c r="GBD4631" s="298"/>
      <c r="GBE4631" s="298"/>
      <c r="GBF4631" s="298"/>
      <c r="GBG4631" s="298"/>
      <c r="GBH4631" s="298"/>
      <c r="GBI4631" s="298"/>
      <c r="GBJ4631" s="298"/>
      <c r="GBK4631" s="298"/>
      <c r="GBL4631" s="298"/>
      <c r="GBM4631" s="298"/>
      <c r="GBN4631" s="298"/>
      <c r="GBO4631" s="298"/>
      <c r="GBP4631" s="298"/>
      <c r="GBQ4631" s="298"/>
      <c r="GBR4631" s="298"/>
      <c r="GBS4631" s="298"/>
      <c r="GBT4631" s="298"/>
      <c r="GBU4631" s="298"/>
      <c r="GBV4631" s="298"/>
      <c r="GBW4631" s="298"/>
      <c r="GBX4631" s="298"/>
      <c r="GBY4631" s="298"/>
      <c r="GBZ4631" s="298"/>
      <c r="GCA4631" s="298"/>
      <c r="GCB4631" s="298"/>
      <c r="GCC4631" s="298"/>
      <c r="GCD4631" s="298"/>
      <c r="GCE4631" s="298"/>
      <c r="GCF4631" s="298"/>
      <c r="GCG4631" s="298"/>
      <c r="GCH4631" s="298"/>
      <c r="GCI4631" s="298"/>
      <c r="GCJ4631" s="298"/>
      <c r="GCK4631" s="298"/>
      <c r="GCL4631" s="298"/>
      <c r="GCM4631" s="298"/>
      <c r="GCN4631" s="298"/>
      <c r="GCO4631" s="298"/>
      <c r="GCP4631" s="298"/>
      <c r="GCQ4631" s="298"/>
      <c r="GCR4631" s="298"/>
      <c r="GCS4631" s="298"/>
      <c r="GCT4631" s="298"/>
      <c r="GCU4631" s="298"/>
      <c r="GCV4631" s="298"/>
      <c r="GCW4631" s="298"/>
      <c r="GCX4631" s="298"/>
      <c r="GCY4631" s="298"/>
      <c r="GCZ4631" s="298"/>
      <c r="GDA4631" s="298"/>
      <c r="GDB4631" s="298"/>
      <c r="GDC4631" s="298"/>
      <c r="GDD4631" s="298"/>
      <c r="GDE4631" s="298"/>
      <c r="GDF4631" s="298"/>
      <c r="GDG4631" s="298"/>
      <c r="GDH4631" s="298"/>
      <c r="GDI4631" s="298"/>
      <c r="GDJ4631" s="298"/>
      <c r="GDK4631" s="298"/>
      <c r="GDL4631" s="298"/>
      <c r="GDM4631" s="298"/>
      <c r="GDN4631" s="298"/>
      <c r="GDO4631" s="298"/>
      <c r="GDP4631" s="298"/>
      <c r="GDQ4631" s="298"/>
      <c r="GDR4631" s="298"/>
      <c r="GDS4631" s="298"/>
      <c r="GDT4631" s="298"/>
      <c r="GDU4631" s="298"/>
      <c r="GDV4631" s="298"/>
      <c r="GDW4631" s="298"/>
      <c r="GDX4631" s="298"/>
      <c r="GDY4631" s="298"/>
      <c r="GDZ4631" s="298"/>
      <c r="GEA4631" s="298"/>
      <c r="GEB4631" s="298"/>
      <c r="GEC4631" s="298"/>
      <c r="GED4631" s="298"/>
      <c r="GEE4631" s="298"/>
      <c r="GEF4631" s="298"/>
      <c r="GEG4631" s="298"/>
      <c r="GEH4631" s="298"/>
      <c r="GEI4631" s="298"/>
      <c r="GEJ4631" s="298"/>
      <c r="GEK4631" s="298"/>
      <c r="GEL4631" s="298"/>
      <c r="GEM4631" s="298"/>
      <c r="GEN4631" s="298"/>
      <c r="GEO4631" s="298"/>
      <c r="GEP4631" s="298"/>
      <c r="GEQ4631" s="298"/>
      <c r="GER4631" s="298"/>
      <c r="GES4631" s="298"/>
      <c r="GET4631" s="298"/>
      <c r="GEU4631" s="298"/>
      <c r="GEV4631" s="298"/>
      <c r="GEW4631" s="298"/>
      <c r="GEX4631" s="298"/>
      <c r="GEY4631" s="298"/>
      <c r="GEZ4631" s="298"/>
      <c r="GFA4631" s="298"/>
      <c r="GFB4631" s="298"/>
      <c r="GFC4631" s="298"/>
      <c r="GFD4631" s="298"/>
      <c r="GFE4631" s="298"/>
      <c r="GFF4631" s="298"/>
      <c r="GFG4631" s="298"/>
      <c r="GFH4631" s="298"/>
      <c r="GFI4631" s="298"/>
      <c r="GFJ4631" s="298"/>
      <c r="GFK4631" s="298"/>
      <c r="GFL4631" s="298"/>
      <c r="GFM4631" s="298"/>
      <c r="GFN4631" s="298"/>
      <c r="GFO4631" s="298"/>
      <c r="GFP4631" s="298"/>
      <c r="GFQ4631" s="298"/>
      <c r="GFR4631" s="298"/>
      <c r="GFS4631" s="298"/>
      <c r="GFT4631" s="298"/>
      <c r="GFU4631" s="298"/>
      <c r="GFV4631" s="298"/>
      <c r="GFW4631" s="298"/>
      <c r="GFX4631" s="298"/>
      <c r="GFY4631" s="298"/>
      <c r="GFZ4631" s="298"/>
      <c r="GGA4631" s="298"/>
      <c r="GGB4631" s="298"/>
      <c r="GGC4631" s="298"/>
      <c r="GGD4631" s="298"/>
      <c r="GGE4631" s="298"/>
      <c r="GGF4631" s="298"/>
      <c r="GGG4631" s="298"/>
      <c r="GGH4631" s="298"/>
      <c r="GGI4631" s="298"/>
      <c r="GGJ4631" s="298"/>
      <c r="GGK4631" s="298"/>
      <c r="GGL4631" s="298"/>
      <c r="GGM4631" s="298"/>
      <c r="GGN4631" s="298"/>
      <c r="GGO4631" s="298"/>
      <c r="GGP4631" s="298"/>
      <c r="GGQ4631" s="298"/>
      <c r="GGR4631" s="298"/>
      <c r="GGS4631" s="298"/>
      <c r="GGT4631" s="298"/>
      <c r="GGU4631" s="298"/>
      <c r="GGV4631" s="298"/>
      <c r="GGW4631" s="298"/>
      <c r="GGX4631" s="298"/>
      <c r="GGY4631" s="298"/>
      <c r="GGZ4631" s="298"/>
      <c r="GHA4631" s="298"/>
      <c r="GHB4631" s="298"/>
      <c r="GHC4631" s="298"/>
      <c r="GHD4631" s="298"/>
      <c r="GHE4631" s="298"/>
      <c r="GHF4631" s="298"/>
      <c r="GHG4631" s="298"/>
      <c r="GHH4631" s="298"/>
      <c r="GHI4631" s="298"/>
      <c r="GHJ4631" s="298"/>
      <c r="GHK4631" s="298"/>
      <c r="GHL4631" s="298"/>
      <c r="GHM4631" s="298"/>
      <c r="GHN4631" s="298"/>
      <c r="GHO4631" s="298"/>
      <c r="GHP4631" s="298"/>
      <c r="GHQ4631" s="298"/>
      <c r="GHR4631" s="298"/>
      <c r="GHS4631" s="298"/>
      <c r="GHT4631" s="298"/>
      <c r="GHU4631" s="298"/>
      <c r="GHV4631" s="298"/>
      <c r="GHW4631" s="298"/>
      <c r="GHX4631" s="298"/>
      <c r="GHY4631" s="298"/>
      <c r="GHZ4631" s="298"/>
      <c r="GIA4631" s="298"/>
      <c r="GIB4631" s="298"/>
      <c r="GIC4631" s="298"/>
      <c r="GID4631" s="298"/>
      <c r="GIE4631" s="298"/>
      <c r="GIF4631" s="298"/>
      <c r="GIG4631" s="298"/>
      <c r="GIH4631" s="298"/>
      <c r="GII4631" s="298"/>
      <c r="GIJ4631" s="298"/>
      <c r="GIK4631" s="298"/>
      <c r="GIL4631" s="298"/>
      <c r="GIM4631" s="298"/>
      <c r="GIN4631" s="298"/>
      <c r="GIO4631" s="298"/>
      <c r="GIP4631" s="298"/>
      <c r="GIQ4631" s="298"/>
      <c r="GIR4631" s="298"/>
      <c r="GIS4631" s="298"/>
      <c r="GIT4631" s="298"/>
      <c r="GIU4631" s="298"/>
      <c r="GIV4631" s="298"/>
      <c r="GIW4631" s="298"/>
      <c r="GIX4631" s="298"/>
      <c r="GIY4631" s="298"/>
      <c r="GIZ4631" s="298"/>
      <c r="GJA4631" s="298"/>
      <c r="GJB4631" s="298"/>
      <c r="GJC4631" s="298"/>
      <c r="GJD4631" s="298"/>
      <c r="GJE4631" s="298"/>
      <c r="GJF4631" s="298"/>
      <c r="GJG4631" s="298"/>
      <c r="GJH4631" s="298"/>
      <c r="GJI4631" s="298"/>
      <c r="GJJ4631" s="298"/>
      <c r="GJK4631" s="298"/>
      <c r="GJL4631" s="298"/>
      <c r="GJM4631" s="298"/>
      <c r="GJN4631" s="298"/>
      <c r="GJO4631" s="298"/>
      <c r="GJP4631" s="298"/>
      <c r="GJQ4631" s="298"/>
      <c r="GJR4631" s="298"/>
      <c r="GJS4631" s="298"/>
      <c r="GJT4631" s="298"/>
      <c r="GJU4631" s="298"/>
      <c r="GJV4631" s="298"/>
      <c r="GJW4631" s="298"/>
      <c r="GJX4631" s="298"/>
      <c r="GJY4631" s="298"/>
      <c r="GJZ4631" s="298"/>
      <c r="GKA4631" s="298"/>
      <c r="GKB4631" s="298"/>
      <c r="GKC4631" s="298"/>
      <c r="GKD4631" s="298"/>
      <c r="GKE4631" s="298"/>
      <c r="GKF4631" s="298"/>
      <c r="GKG4631" s="298"/>
      <c r="GKH4631" s="298"/>
      <c r="GKI4631" s="298"/>
      <c r="GKJ4631" s="298"/>
      <c r="GKK4631" s="298"/>
      <c r="GKL4631" s="298"/>
      <c r="GKM4631" s="298"/>
      <c r="GKN4631" s="298"/>
      <c r="GKO4631" s="298"/>
      <c r="GKP4631" s="298"/>
      <c r="GKQ4631" s="298"/>
      <c r="GKR4631" s="298"/>
      <c r="GKS4631" s="298"/>
      <c r="GKT4631" s="298"/>
      <c r="GKU4631" s="298"/>
      <c r="GKV4631" s="298"/>
      <c r="GKW4631" s="298"/>
      <c r="GKX4631" s="298"/>
      <c r="GKY4631" s="298"/>
      <c r="GKZ4631" s="298"/>
      <c r="GLA4631" s="298"/>
      <c r="GLB4631" s="298"/>
      <c r="GLC4631" s="298"/>
      <c r="GLD4631" s="298"/>
      <c r="GLE4631" s="298"/>
      <c r="GLF4631" s="298"/>
      <c r="GLG4631" s="298"/>
      <c r="GLH4631" s="298"/>
      <c r="GLI4631" s="298"/>
      <c r="GLJ4631" s="298"/>
      <c r="GLK4631" s="298"/>
      <c r="GLL4631" s="298"/>
      <c r="GLM4631" s="298"/>
      <c r="GLN4631" s="298"/>
      <c r="GLO4631" s="298"/>
      <c r="GLP4631" s="298"/>
      <c r="GLQ4631" s="298"/>
      <c r="GLR4631" s="298"/>
      <c r="GLS4631" s="298"/>
      <c r="GLT4631" s="298"/>
      <c r="GLU4631" s="298"/>
      <c r="GLV4631" s="298"/>
      <c r="GLW4631" s="298"/>
      <c r="GLX4631" s="298"/>
      <c r="GLY4631" s="298"/>
      <c r="GLZ4631" s="298"/>
      <c r="GMA4631" s="298"/>
      <c r="GMB4631" s="298"/>
      <c r="GMC4631" s="298"/>
      <c r="GMD4631" s="298"/>
      <c r="GME4631" s="298"/>
      <c r="GMF4631" s="298"/>
      <c r="GMG4631" s="298"/>
      <c r="GMH4631" s="298"/>
      <c r="GMI4631" s="298"/>
      <c r="GMJ4631" s="298"/>
      <c r="GMK4631" s="298"/>
      <c r="GML4631" s="298"/>
      <c r="GMM4631" s="298"/>
      <c r="GMN4631" s="298"/>
      <c r="GMO4631" s="298"/>
      <c r="GMP4631" s="298"/>
      <c r="GMQ4631" s="298"/>
      <c r="GMR4631" s="298"/>
      <c r="GMS4631" s="298"/>
      <c r="GMT4631" s="298"/>
      <c r="GMU4631" s="298"/>
      <c r="GMV4631" s="298"/>
      <c r="GMW4631" s="298"/>
      <c r="GMX4631" s="298"/>
      <c r="GMY4631" s="298"/>
      <c r="GMZ4631" s="298"/>
      <c r="GNA4631" s="298"/>
      <c r="GNB4631" s="298"/>
      <c r="GNC4631" s="298"/>
      <c r="GND4631" s="298"/>
      <c r="GNE4631" s="298"/>
      <c r="GNF4631" s="298"/>
      <c r="GNG4631" s="298"/>
      <c r="GNH4631" s="298"/>
      <c r="GNI4631" s="298"/>
      <c r="GNJ4631" s="298"/>
      <c r="GNK4631" s="298"/>
      <c r="GNL4631" s="298"/>
      <c r="GNM4631" s="298"/>
      <c r="GNN4631" s="298"/>
      <c r="GNO4631" s="298"/>
      <c r="GNP4631" s="298"/>
      <c r="GNQ4631" s="298"/>
      <c r="GNR4631" s="298"/>
      <c r="GNS4631" s="298"/>
      <c r="GNT4631" s="298"/>
      <c r="GNU4631" s="298"/>
      <c r="GNV4631" s="298"/>
      <c r="GNW4631" s="298"/>
      <c r="GNX4631" s="298"/>
      <c r="GNY4631" s="298"/>
      <c r="GNZ4631" s="298"/>
      <c r="GOA4631" s="298"/>
      <c r="GOB4631" s="298"/>
      <c r="GOC4631" s="298"/>
      <c r="GOD4631" s="298"/>
      <c r="GOE4631" s="298"/>
      <c r="GOF4631" s="298"/>
      <c r="GOG4631" s="298"/>
      <c r="GOH4631" s="298"/>
      <c r="GOI4631" s="298"/>
      <c r="GOJ4631" s="298"/>
      <c r="GOK4631" s="298"/>
      <c r="GOL4631" s="298"/>
      <c r="GOM4631" s="298"/>
      <c r="GON4631" s="298"/>
      <c r="GOO4631" s="298"/>
      <c r="GOP4631" s="298"/>
      <c r="GOQ4631" s="298"/>
      <c r="GOR4631" s="298"/>
      <c r="GOS4631" s="298"/>
      <c r="GOT4631" s="298"/>
      <c r="GOU4631" s="298"/>
      <c r="GOV4631" s="298"/>
      <c r="GOW4631" s="298"/>
      <c r="GOX4631" s="298"/>
      <c r="GOY4631" s="298"/>
      <c r="GOZ4631" s="298"/>
      <c r="GPA4631" s="298"/>
      <c r="GPB4631" s="298"/>
      <c r="GPC4631" s="298"/>
      <c r="GPD4631" s="298"/>
      <c r="GPE4631" s="298"/>
      <c r="GPF4631" s="298"/>
      <c r="GPG4631" s="298"/>
      <c r="GPH4631" s="298"/>
      <c r="GPI4631" s="298"/>
      <c r="GPJ4631" s="298"/>
      <c r="GPK4631" s="298"/>
      <c r="GPL4631" s="298"/>
      <c r="GPM4631" s="298"/>
      <c r="GPN4631" s="298"/>
      <c r="GPO4631" s="298"/>
      <c r="GPP4631" s="298"/>
      <c r="GPQ4631" s="298"/>
      <c r="GPR4631" s="298"/>
      <c r="GPS4631" s="298"/>
      <c r="GPT4631" s="298"/>
      <c r="GPU4631" s="298"/>
      <c r="GPV4631" s="298"/>
      <c r="GPW4631" s="298"/>
      <c r="GPX4631" s="298"/>
      <c r="GPY4631" s="298"/>
      <c r="GPZ4631" s="298"/>
      <c r="GQA4631" s="298"/>
      <c r="GQB4631" s="298"/>
      <c r="GQC4631" s="298"/>
      <c r="GQD4631" s="298"/>
      <c r="GQE4631" s="298"/>
      <c r="GQF4631" s="298"/>
      <c r="GQG4631" s="298"/>
      <c r="GQH4631" s="298"/>
      <c r="GQI4631" s="298"/>
      <c r="GQJ4631" s="298"/>
      <c r="GQK4631" s="298"/>
      <c r="GQL4631" s="298"/>
      <c r="GQM4631" s="298"/>
      <c r="GQN4631" s="298"/>
      <c r="GQO4631" s="298"/>
      <c r="GQP4631" s="298"/>
      <c r="GQQ4631" s="298"/>
      <c r="GQR4631" s="298"/>
      <c r="GQS4631" s="298"/>
      <c r="GQT4631" s="298"/>
      <c r="GQU4631" s="298"/>
      <c r="GQV4631" s="298"/>
      <c r="GQW4631" s="298"/>
      <c r="GQX4631" s="298"/>
      <c r="GQY4631" s="298"/>
      <c r="GQZ4631" s="298"/>
      <c r="GRA4631" s="298"/>
      <c r="GRB4631" s="298"/>
      <c r="GRC4631" s="298"/>
      <c r="GRD4631" s="298"/>
      <c r="GRE4631" s="298"/>
      <c r="GRF4631" s="298"/>
      <c r="GRG4631" s="298"/>
      <c r="GRH4631" s="298"/>
      <c r="GRI4631" s="298"/>
      <c r="GRJ4631" s="298"/>
      <c r="GRK4631" s="298"/>
      <c r="GRL4631" s="298"/>
      <c r="GRM4631" s="298"/>
      <c r="GRN4631" s="298"/>
      <c r="GRO4631" s="298"/>
      <c r="GRP4631" s="298"/>
      <c r="GRQ4631" s="298"/>
      <c r="GRR4631" s="298"/>
      <c r="GRS4631" s="298"/>
      <c r="GRT4631" s="298"/>
      <c r="GRU4631" s="298"/>
      <c r="GRV4631" s="298"/>
      <c r="GRW4631" s="298"/>
      <c r="GRX4631" s="298"/>
      <c r="GRY4631" s="298"/>
      <c r="GRZ4631" s="298"/>
      <c r="GSA4631" s="298"/>
      <c r="GSB4631" s="298"/>
      <c r="GSC4631" s="298"/>
      <c r="GSD4631" s="298"/>
      <c r="GSE4631" s="298"/>
      <c r="GSF4631" s="298"/>
      <c r="GSG4631" s="298"/>
      <c r="GSH4631" s="298"/>
      <c r="GSI4631" s="298"/>
      <c r="GSJ4631" s="298"/>
      <c r="GSK4631" s="298"/>
      <c r="GSL4631" s="298"/>
      <c r="GSM4631" s="298"/>
      <c r="GSN4631" s="298"/>
      <c r="GSO4631" s="298"/>
      <c r="GSP4631" s="298"/>
      <c r="GSQ4631" s="298"/>
      <c r="GSR4631" s="298"/>
      <c r="GSS4631" s="298"/>
      <c r="GST4631" s="298"/>
      <c r="GSU4631" s="298"/>
      <c r="GSV4631" s="298"/>
      <c r="GSW4631" s="298"/>
      <c r="GSX4631" s="298"/>
      <c r="GSY4631" s="298"/>
      <c r="GSZ4631" s="298"/>
      <c r="GTA4631" s="298"/>
      <c r="GTB4631" s="298"/>
      <c r="GTC4631" s="298"/>
      <c r="GTD4631" s="298"/>
      <c r="GTE4631" s="298"/>
      <c r="GTF4631" s="298"/>
      <c r="GTG4631" s="298"/>
      <c r="GTH4631" s="298"/>
      <c r="GTI4631" s="298"/>
      <c r="GTJ4631" s="298"/>
      <c r="GTK4631" s="298"/>
      <c r="GTL4631" s="298"/>
      <c r="GTM4631" s="298"/>
      <c r="GTN4631" s="298"/>
      <c r="GTO4631" s="298"/>
      <c r="GTP4631" s="298"/>
      <c r="GTQ4631" s="298"/>
      <c r="GTR4631" s="298"/>
      <c r="GTS4631" s="298"/>
      <c r="GTT4631" s="298"/>
      <c r="GTU4631" s="298"/>
      <c r="GTV4631" s="298"/>
      <c r="GTW4631" s="298"/>
      <c r="GTX4631" s="298"/>
      <c r="GTY4631" s="298"/>
      <c r="GTZ4631" s="298"/>
      <c r="GUA4631" s="298"/>
      <c r="GUB4631" s="298"/>
      <c r="GUC4631" s="298"/>
      <c r="GUD4631" s="298"/>
      <c r="GUE4631" s="298"/>
      <c r="GUF4631" s="298"/>
      <c r="GUG4631" s="298"/>
      <c r="GUH4631" s="298"/>
      <c r="GUI4631" s="298"/>
      <c r="GUJ4631" s="298"/>
      <c r="GUK4631" s="298"/>
      <c r="GUL4631" s="298"/>
      <c r="GUM4631" s="298"/>
      <c r="GUN4631" s="298"/>
      <c r="GUO4631" s="298"/>
      <c r="GUP4631" s="298"/>
      <c r="GUQ4631" s="298"/>
      <c r="GUR4631" s="298"/>
      <c r="GUS4631" s="298"/>
      <c r="GUT4631" s="298"/>
      <c r="GUU4631" s="298"/>
      <c r="GUV4631" s="298"/>
      <c r="GUW4631" s="298"/>
      <c r="GUX4631" s="298"/>
      <c r="GUY4631" s="298"/>
      <c r="GUZ4631" s="298"/>
      <c r="GVA4631" s="298"/>
      <c r="GVB4631" s="298"/>
      <c r="GVC4631" s="298"/>
      <c r="GVD4631" s="298"/>
      <c r="GVE4631" s="298"/>
      <c r="GVF4631" s="298"/>
      <c r="GVG4631" s="298"/>
      <c r="GVH4631" s="298"/>
      <c r="GVI4631" s="298"/>
      <c r="GVJ4631" s="298"/>
      <c r="GVK4631" s="298"/>
      <c r="GVL4631" s="298"/>
      <c r="GVM4631" s="298"/>
      <c r="GVN4631" s="298"/>
      <c r="GVO4631" s="298"/>
      <c r="GVP4631" s="298"/>
      <c r="GVQ4631" s="298"/>
      <c r="GVR4631" s="298"/>
      <c r="GVS4631" s="298"/>
      <c r="GVT4631" s="298"/>
      <c r="GVU4631" s="298"/>
      <c r="GVV4631" s="298"/>
      <c r="GVW4631" s="298"/>
      <c r="GVX4631" s="298"/>
      <c r="GVY4631" s="298"/>
      <c r="GVZ4631" s="298"/>
      <c r="GWA4631" s="298"/>
      <c r="GWB4631" s="298"/>
      <c r="GWC4631" s="298"/>
      <c r="GWD4631" s="298"/>
      <c r="GWE4631" s="298"/>
      <c r="GWF4631" s="298"/>
      <c r="GWG4631" s="298"/>
      <c r="GWH4631" s="298"/>
      <c r="GWI4631" s="298"/>
      <c r="GWJ4631" s="298"/>
      <c r="GWK4631" s="298"/>
      <c r="GWL4631" s="298"/>
      <c r="GWM4631" s="298"/>
      <c r="GWN4631" s="298"/>
      <c r="GWO4631" s="298"/>
      <c r="GWP4631" s="298"/>
      <c r="GWQ4631" s="298"/>
      <c r="GWR4631" s="298"/>
      <c r="GWS4631" s="298"/>
      <c r="GWT4631" s="298"/>
      <c r="GWU4631" s="298"/>
      <c r="GWV4631" s="298"/>
      <c r="GWW4631" s="298"/>
      <c r="GWX4631" s="298"/>
      <c r="GWY4631" s="298"/>
      <c r="GWZ4631" s="298"/>
      <c r="GXA4631" s="298"/>
      <c r="GXB4631" s="298"/>
      <c r="GXC4631" s="298"/>
      <c r="GXD4631" s="298"/>
      <c r="GXE4631" s="298"/>
      <c r="GXF4631" s="298"/>
      <c r="GXG4631" s="298"/>
      <c r="GXH4631" s="298"/>
      <c r="GXI4631" s="298"/>
      <c r="GXJ4631" s="298"/>
      <c r="GXK4631" s="298"/>
      <c r="GXL4631" s="298"/>
      <c r="GXM4631" s="298"/>
      <c r="GXN4631" s="298"/>
      <c r="GXO4631" s="298"/>
      <c r="GXP4631" s="298"/>
      <c r="GXQ4631" s="298"/>
      <c r="GXR4631" s="298"/>
      <c r="GXS4631" s="298"/>
      <c r="GXT4631" s="298"/>
      <c r="GXU4631" s="298"/>
      <c r="GXV4631" s="298"/>
      <c r="GXW4631" s="298"/>
      <c r="GXX4631" s="298"/>
      <c r="GXY4631" s="298"/>
      <c r="GXZ4631" s="298"/>
      <c r="GYA4631" s="298"/>
      <c r="GYB4631" s="298"/>
      <c r="GYC4631" s="298"/>
      <c r="GYD4631" s="298"/>
      <c r="GYE4631" s="298"/>
      <c r="GYF4631" s="298"/>
      <c r="GYG4631" s="298"/>
      <c r="GYH4631" s="298"/>
      <c r="GYI4631" s="298"/>
      <c r="GYJ4631" s="298"/>
      <c r="GYK4631" s="298"/>
      <c r="GYL4631" s="298"/>
      <c r="GYM4631" s="298"/>
      <c r="GYN4631" s="298"/>
      <c r="GYO4631" s="298"/>
      <c r="GYP4631" s="298"/>
      <c r="GYQ4631" s="298"/>
      <c r="GYR4631" s="298"/>
      <c r="GYS4631" s="298"/>
      <c r="GYT4631" s="298"/>
      <c r="GYU4631" s="298"/>
      <c r="GYV4631" s="298"/>
      <c r="GYW4631" s="298"/>
      <c r="GYX4631" s="298"/>
      <c r="GYY4631" s="298"/>
      <c r="GYZ4631" s="298"/>
      <c r="GZA4631" s="298"/>
      <c r="GZB4631" s="298"/>
      <c r="GZC4631" s="298"/>
      <c r="GZD4631" s="298"/>
      <c r="GZE4631" s="298"/>
      <c r="GZF4631" s="298"/>
      <c r="GZG4631" s="298"/>
      <c r="GZH4631" s="298"/>
      <c r="GZI4631" s="298"/>
      <c r="GZJ4631" s="298"/>
      <c r="GZK4631" s="298"/>
      <c r="GZL4631" s="298"/>
      <c r="GZM4631" s="298"/>
      <c r="GZN4631" s="298"/>
      <c r="GZO4631" s="298"/>
      <c r="GZP4631" s="298"/>
      <c r="GZQ4631" s="298"/>
      <c r="GZR4631" s="298"/>
      <c r="GZS4631" s="298"/>
      <c r="GZT4631" s="298"/>
      <c r="GZU4631" s="298"/>
      <c r="GZV4631" s="298"/>
      <c r="GZW4631" s="298"/>
      <c r="GZX4631" s="298"/>
      <c r="GZY4631" s="298"/>
      <c r="GZZ4631" s="298"/>
      <c r="HAA4631" s="298"/>
      <c r="HAB4631" s="298"/>
      <c r="HAC4631" s="298"/>
      <c r="HAD4631" s="298"/>
      <c r="HAE4631" s="298"/>
      <c r="HAF4631" s="298"/>
      <c r="HAG4631" s="298"/>
      <c r="HAH4631" s="298"/>
      <c r="HAI4631" s="298"/>
      <c r="HAJ4631" s="298"/>
      <c r="HAK4631" s="298"/>
      <c r="HAL4631" s="298"/>
      <c r="HAM4631" s="298"/>
      <c r="HAN4631" s="298"/>
      <c r="HAO4631" s="298"/>
      <c r="HAP4631" s="298"/>
      <c r="HAQ4631" s="298"/>
      <c r="HAR4631" s="298"/>
      <c r="HAS4631" s="298"/>
      <c r="HAT4631" s="298"/>
      <c r="HAU4631" s="298"/>
      <c r="HAV4631" s="298"/>
      <c r="HAW4631" s="298"/>
      <c r="HAX4631" s="298"/>
      <c r="HAY4631" s="298"/>
      <c r="HAZ4631" s="298"/>
      <c r="HBA4631" s="298"/>
      <c r="HBB4631" s="298"/>
      <c r="HBC4631" s="298"/>
      <c r="HBD4631" s="298"/>
      <c r="HBE4631" s="298"/>
      <c r="HBF4631" s="298"/>
      <c r="HBG4631" s="298"/>
      <c r="HBH4631" s="298"/>
      <c r="HBI4631" s="298"/>
      <c r="HBJ4631" s="298"/>
      <c r="HBK4631" s="298"/>
      <c r="HBL4631" s="298"/>
      <c r="HBM4631" s="298"/>
      <c r="HBN4631" s="298"/>
      <c r="HBO4631" s="298"/>
      <c r="HBP4631" s="298"/>
      <c r="HBQ4631" s="298"/>
      <c r="HBR4631" s="298"/>
      <c r="HBS4631" s="298"/>
      <c r="HBT4631" s="298"/>
      <c r="HBU4631" s="298"/>
      <c r="HBV4631" s="298"/>
      <c r="HBW4631" s="298"/>
      <c r="HBX4631" s="298"/>
      <c r="HBY4631" s="298"/>
      <c r="HBZ4631" s="298"/>
      <c r="HCA4631" s="298"/>
      <c r="HCB4631" s="298"/>
      <c r="HCC4631" s="298"/>
      <c r="HCD4631" s="298"/>
      <c r="HCE4631" s="298"/>
      <c r="HCF4631" s="298"/>
      <c r="HCG4631" s="298"/>
      <c r="HCH4631" s="298"/>
      <c r="HCI4631" s="298"/>
      <c r="HCJ4631" s="298"/>
      <c r="HCK4631" s="298"/>
      <c r="HCL4631" s="298"/>
      <c r="HCM4631" s="298"/>
      <c r="HCN4631" s="298"/>
      <c r="HCO4631" s="298"/>
      <c r="HCP4631" s="298"/>
      <c r="HCQ4631" s="298"/>
      <c r="HCR4631" s="298"/>
      <c r="HCS4631" s="298"/>
      <c r="HCT4631" s="298"/>
      <c r="HCU4631" s="298"/>
      <c r="HCV4631" s="298"/>
      <c r="HCW4631" s="298"/>
      <c r="HCX4631" s="298"/>
      <c r="HCY4631" s="298"/>
      <c r="HCZ4631" s="298"/>
      <c r="HDA4631" s="298"/>
      <c r="HDB4631" s="298"/>
      <c r="HDC4631" s="298"/>
      <c r="HDD4631" s="298"/>
      <c r="HDE4631" s="298"/>
      <c r="HDF4631" s="298"/>
      <c r="HDG4631" s="298"/>
      <c r="HDH4631" s="298"/>
      <c r="HDI4631" s="298"/>
      <c r="HDJ4631" s="298"/>
      <c r="HDK4631" s="298"/>
      <c r="HDL4631" s="298"/>
      <c r="HDM4631" s="298"/>
      <c r="HDN4631" s="298"/>
      <c r="HDO4631" s="298"/>
      <c r="HDP4631" s="298"/>
      <c r="HDQ4631" s="298"/>
      <c r="HDR4631" s="298"/>
      <c r="HDS4631" s="298"/>
      <c r="HDT4631" s="298"/>
      <c r="HDU4631" s="298"/>
      <c r="HDV4631" s="298"/>
      <c r="HDW4631" s="298"/>
      <c r="HDX4631" s="298"/>
      <c r="HDY4631" s="298"/>
      <c r="HDZ4631" s="298"/>
      <c r="HEA4631" s="298"/>
      <c r="HEB4631" s="298"/>
      <c r="HEC4631" s="298"/>
      <c r="HED4631" s="298"/>
      <c r="HEE4631" s="298"/>
      <c r="HEF4631" s="298"/>
      <c r="HEG4631" s="298"/>
      <c r="HEH4631" s="298"/>
      <c r="HEI4631" s="298"/>
      <c r="HEJ4631" s="298"/>
      <c r="HEK4631" s="298"/>
      <c r="HEL4631" s="298"/>
      <c r="HEM4631" s="298"/>
      <c r="HEN4631" s="298"/>
      <c r="HEO4631" s="298"/>
      <c r="HEP4631" s="298"/>
      <c r="HEQ4631" s="298"/>
      <c r="HER4631" s="298"/>
      <c r="HES4631" s="298"/>
      <c r="HET4631" s="298"/>
      <c r="HEU4631" s="298"/>
      <c r="HEV4631" s="298"/>
      <c r="HEW4631" s="298"/>
      <c r="HEX4631" s="298"/>
      <c r="HEY4631" s="298"/>
      <c r="HEZ4631" s="298"/>
      <c r="HFA4631" s="298"/>
      <c r="HFB4631" s="298"/>
      <c r="HFC4631" s="298"/>
      <c r="HFD4631" s="298"/>
      <c r="HFE4631" s="298"/>
      <c r="HFF4631" s="298"/>
      <c r="HFG4631" s="298"/>
      <c r="HFH4631" s="298"/>
      <c r="HFI4631" s="298"/>
      <c r="HFJ4631" s="298"/>
      <c r="HFK4631" s="298"/>
      <c r="HFL4631" s="298"/>
      <c r="HFM4631" s="298"/>
      <c r="HFN4631" s="298"/>
      <c r="HFO4631" s="298"/>
      <c r="HFP4631" s="298"/>
      <c r="HFQ4631" s="298"/>
      <c r="HFR4631" s="298"/>
      <c r="HFS4631" s="298"/>
      <c r="HFT4631" s="298"/>
      <c r="HFU4631" s="298"/>
      <c r="HFV4631" s="298"/>
      <c r="HFW4631" s="298"/>
      <c r="HFX4631" s="298"/>
      <c r="HFY4631" s="298"/>
      <c r="HFZ4631" s="298"/>
      <c r="HGA4631" s="298"/>
      <c r="HGB4631" s="298"/>
      <c r="HGC4631" s="298"/>
      <c r="HGD4631" s="298"/>
      <c r="HGE4631" s="298"/>
      <c r="HGF4631" s="298"/>
      <c r="HGG4631" s="298"/>
      <c r="HGH4631" s="298"/>
      <c r="HGI4631" s="298"/>
      <c r="HGJ4631" s="298"/>
      <c r="HGK4631" s="298"/>
      <c r="HGL4631" s="298"/>
      <c r="HGM4631" s="298"/>
      <c r="HGN4631" s="298"/>
      <c r="HGO4631" s="298"/>
      <c r="HGP4631" s="298"/>
      <c r="HGQ4631" s="298"/>
      <c r="HGR4631" s="298"/>
      <c r="HGS4631" s="298"/>
      <c r="HGT4631" s="298"/>
      <c r="HGU4631" s="298"/>
      <c r="HGV4631" s="298"/>
      <c r="HGW4631" s="298"/>
      <c r="HGX4631" s="298"/>
      <c r="HGY4631" s="298"/>
      <c r="HGZ4631" s="298"/>
      <c r="HHA4631" s="298"/>
      <c r="HHB4631" s="298"/>
      <c r="HHC4631" s="298"/>
      <c r="HHD4631" s="298"/>
      <c r="HHE4631" s="298"/>
      <c r="HHF4631" s="298"/>
      <c r="HHG4631" s="298"/>
      <c r="HHH4631" s="298"/>
      <c r="HHI4631" s="298"/>
      <c r="HHJ4631" s="298"/>
      <c r="HHK4631" s="298"/>
      <c r="HHL4631" s="298"/>
      <c r="HHM4631" s="298"/>
      <c r="HHN4631" s="298"/>
      <c r="HHO4631" s="298"/>
      <c r="HHP4631" s="298"/>
      <c r="HHQ4631" s="298"/>
      <c r="HHR4631" s="298"/>
      <c r="HHS4631" s="298"/>
      <c r="HHT4631" s="298"/>
      <c r="HHU4631" s="298"/>
      <c r="HHV4631" s="298"/>
      <c r="HHW4631" s="298"/>
      <c r="HHX4631" s="298"/>
      <c r="HHY4631" s="298"/>
      <c r="HHZ4631" s="298"/>
      <c r="HIA4631" s="298"/>
      <c r="HIB4631" s="298"/>
      <c r="HIC4631" s="298"/>
      <c r="HID4631" s="298"/>
      <c r="HIE4631" s="298"/>
      <c r="HIF4631" s="298"/>
      <c r="HIG4631" s="298"/>
      <c r="HIH4631" s="298"/>
      <c r="HII4631" s="298"/>
      <c r="HIJ4631" s="298"/>
      <c r="HIK4631" s="298"/>
      <c r="HIL4631" s="298"/>
      <c r="HIM4631" s="298"/>
      <c r="HIN4631" s="298"/>
      <c r="HIO4631" s="298"/>
      <c r="HIP4631" s="298"/>
      <c r="HIQ4631" s="298"/>
      <c r="HIR4631" s="298"/>
      <c r="HIS4631" s="298"/>
      <c r="HIT4631" s="298"/>
      <c r="HIU4631" s="298"/>
      <c r="HIV4631" s="298"/>
      <c r="HIW4631" s="298"/>
      <c r="HIX4631" s="298"/>
      <c r="HIY4631" s="298"/>
      <c r="HIZ4631" s="298"/>
      <c r="HJA4631" s="298"/>
      <c r="HJB4631" s="298"/>
      <c r="HJC4631" s="298"/>
      <c r="HJD4631" s="298"/>
      <c r="HJE4631" s="298"/>
      <c r="HJF4631" s="298"/>
      <c r="HJG4631" s="298"/>
      <c r="HJH4631" s="298"/>
      <c r="HJI4631" s="298"/>
      <c r="HJJ4631" s="298"/>
      <c r="HJK4631" s="298"/>
      <c r="HJL4631" s="298"/>
      <c r="HJM4631" s="298"/>
      <c r="HJN4631" s="298"/>
      <c r="HJO4631" s="298"/>
      <c r="HJP4631" s="298"/>
      <c r="HJQ4631" s="298"/>
      <c r="HJR4631" s="298"/>
      <c r="HJS4631" s="298"/>
      <c r="HJT4631" s="298"/>
      <c r="HJU4631" s="298"/>
      <c r="HJV4631" s="298"/>
      <c r="HJW4631" s="298"/>
      <c r="HJX4631" s="298"/>
      <c r="HJY4631" s="298"/>
      <c r="HJZ4631" s="298"/>
      <c r="HKA4631" s="298"/>
      <c r="HKB4631" s="298"/>
      <c r="HKC4631" s="298"/>
      <c r="HKD4631" s="298"/>
      <c r="HKE4631" s="298"/>
      <c r="HKF4631" s="298"/>
      <c r="HKG4631" s="298"/>
      <c r="HKH4631" s="298"/>
      <c r="HKI4631" s="298"/>
      <c r="HKJ4631" s="298"/>
      <c r="HKK4631" s="298"/>
      <c r="HKL4631" s="298"/>
      <c r="HKM4631" s="298"/>
      <c r="HKN4631" s="298"/>
      <c r="HKO4631" s="298"/>
      <c r="HKP4631" s="298"/>
      <c r="HKQ4631" s="298"/>
      <c r="HKR4631" s="298"/>
      <c r="HKS4631" s="298"/>
      <c r="HKT4631" s="298"/>
      <c r="HKU4631" s="298"/>
      <c r="HKV4631" s="298"/>
      <c r="HKW4631" s="298"/>
      <c r="HKX4631" s="298"/>
      <c r="HKY4631" s="298"/>
      <c r="HKZ4631" s="298"/>
      <c r="HLA4631" s="298"/>
      <c r="HLB4631" s="298"/>
      <c r="HLC4631" s="298"/>
      <c r="HLD4631" s="298"/>
      <c r="HLE4631" s="298"/>
      <c r="HLF4631" s="298"/>
      <c r="HLG4631" s="298"/>
      <c r="HLH4631" s="298"/>
      <c r="HLI4631" s="298"/>
      <c r="HLJ4631" s="298"/>
      <c r="HLK4631" s="298"/>
      <c r="HLL4631" s="298"/>
      <c r="HLM4631" s="298"/>
      <c r="HLN4631" s="298"/>
      <c r="HLO4631" s="298"/>
      <c r="HLP4631" s="298"/>
      <c r="HLQ4631" s="298"/>
      <c r="HLR4631" s="298"/>
      <c r="HLS4631" s="298"/>
      <c r="HLT4631" s="298"/>
      <c r="HLU4631" s="298"/>
      <c r="HLV4631" s="298"/>
      <c r="HLW4631" s="298"/>
      <c r="HLX4631" s="298"/>
      <c r="HLY4631" s="298"/>
      <c r="HLZ4631" s="298"/>
      <c r="HMA4631" s="298"/>
      <c r="HMB4631" s="298"/>
      <c r="HMC4631" s="298"/>
      <c r="HMD4631" s="298"/>
      <c r="HME4631" s="298"/>
      <c r="HMF4631" s="298"/>
      <c r="HMG4631" s="298"/>
      <c r="HMH4631" s="298"/>
      <c r="HMI4631" s="298"/>
      <c r="HMJ4631" s="298"/>
      <c r="HMK4631" s="298"/>
      <c r="HML4631" s="298"/>
      <c r="HMM4631" s="298"/>
      <c r="HMN4631" s="298"/>
      <c r="HMO4631" s="298"/>
      <c r="HMP4631" s="298"/>
      <c r="HMQ4631" s="298"/>
      <c r="HMR4631" s="298"/>
      <c r="HMS4631" s="298"/>
      <c r="HMT4631" s="298"/>
      <c r="HMU4631" s="298"/>
      <c r="HMV4631" s="298"/>
      <c r="HMW4631" s="298"/>
      <c r="HMX4631" s="298"/>
      <c r="HMY4631" s="298"/>
      <c r="HMZ4631" s="298"/>
      <c r="HNA4631" s="298"/>
      <c r="HNB4631" s="298"/>
      <c r="HNC4631" s="298"/>
      <c r="HND4631" s="298"/>
      <c r="HNE4631" s="298"/>
      <c r="HNF4631" s="298"/>
      <c r="HNG4631" s="298"/>
      <c r="HNH4631" s="298"/>
      <c r="HNI4631" s="298"/>
      <c r="HNJ4631" s="298"/>
      <c r="HNK4631" s="298"/>
      <c r="HNL4631" s="298"/>
      <c r="HNM4631" s="298"/>
      <c r="HNN4631" s="298"/>
      <c r="HNO4631" s="298"/>
      <c r="HNP4631" s="298"/>
      <c r="HNQ4631" s="298"/>
      <c r="HNR4631" s="298"/>
      <c r="HNS4631" s="298"/>
      <c r="HNT4631" s="298"/>
      <c r="HNU4631" s="298"/>
      <c r="HNV4631" s="298"/>
      <c r="HNW4631" s="298"/>
      <c r="HNX4631" s="298"/>
      <c r="HNY4631" s="298"/>
      <c r="HNZ4631" s="298"/>
      <c r="HOA4631" s="298"/>
      <c r="HOB4631" s="298"/>
      <c r="HOC4631" s="298"/>
      <c r="HOD4631" s="298"/>
      <c r="HOE4631" s="298"/>
      <c r="HOF4631" s="298"/>
      <c r="HOG4631" s="298"/>
      <c r="HOH4631" s="298"/>
      <c r="HOI4631" s="298"/>
      <c r="HOJ4631" s="298"/>
      <c r="HOK4631" s="298"/>
      <c r="HOL4631" s="298"/>
      <c r="HOM4631" s="298"/>
      <c r="HON4631" s="298"/>
      <c r="HOO4631" s="298"/>
      <c r="HOP4631" s="298"/>
      <c r="HOQ4631" s="298"/>
      <c r="HOR4631" s="298"/>
      <c r="HOS4631" s="298"/>
      <c r="HOT4631" s="298"/>
      <c r="HOU4631" s="298"/>
      <c r="HOV4631" s="298"/>
      <c r="HOW4631" s="298"/>
      <c r="HOX4631" s="298"/>
      <c r="HOY4631" s="298"/>
      <c r="HOZ4631" s="298"/>
      <c r="HPA4631" s="298"/>
      <c r="HPB4631" s="298"/>
      <c r="HPC4631" s="298"/>
      <c r="HPD4631" s="298"/>
      <c r="HPE4631" s="298"/>
      <c r="HPF4631" s="298"/>
      <c r="HPG4631" s="298"/>
      <c r="HPH4631" s="298"/>
      <c r="HPI4631" s="298"/>
      <c r="HPJ4631" s="298"/>
      <c r="HPK4631" s="298"/>
      <c r="HPL4631" s="298"/>
      <c r="HPM4631" s="298"/>
      <c r="HPN4631" s="298"/>
      <c r="HPO4631" s="298"/>
      <c r="HPP4631" s="298"/>
      <c r="HPQ4631" s="298"/>
      <c r="HPR4631" s="298"/>
      <c r="HPS4631" s="298"/>
      <c r="HPT4631" s="298"/>
      <c r="HPU4631" s="298"/>
      <c r="HPV4631" s="298"/>
      <c r="HPW4631" s="298"/>
      <c r="HPX4631" s="298"/>
      <c r="HPY4631" s="298"/>
      <c r="HPZ4631" s="298"/>
      <c r="HQA4631" s="298"/>
      <c r="HQB4631" s="298"/>
      <c r="HQC4631" s="298"/>
      <c r="HQD4631" s="298"/>
      <c r="HQE4631" s="298"/>
      <c r="HQF4631" s="298"/>
      <c r="HQG4631" s="298"/>
      <c r="HQH4631" s="298"/>
      <c r="HQI4631" s="298"/>
      <c r="HQJ4631" s="298"/>
      <c r="HQK4631" s="298"/>
      <c r="HQL4631" s="298"/>
      <c r="HQM4631" s="298"/>
      <c r="HQN4631" s="298"/>
      <c r="HQO4631" s="298"/>
      <c r="HQP4631" s="298"/>
      <c r="HQQ4631" s="298"/>
      <c r="HQR4631" s="298"/>
      <c r="HQS4631" s="298"/>
      <c r="HQT4631" s="298"/>
      <c r="HQU4631" s="298"/>
      <c r="HQV4631" s="298"/>
      <c r="HQW4631" s="298"/>
      <c r="HQX4631" s="298"/>
      <c r="HQY4631" s="298"/>
      <c r="HQZ4631" s="298"/>
      <c r="HRA4631" s="298"/>
      <c r="HRB4631" s="298"/>
      <c r="HRC4631" s="298"/>
      <c r="HRD4631" s="298"/>
      <c r="HRE4631" s="298"/>
      <c r="HRF4631" s="298"/>
      <c r="HRG4631" s="298"/>
      <c r="HRH4631" s="298"/>
      <c r="HRI4631" s="298"/>
      <c r="HRJ4631" s="298"/>
      <c r="HRK4631" s="298"/>
      <c r="HRL4631" s="298"/>
      <c r="HRM4631" s="298"/>
      <c r="HRN4631" s="298"/>
      <c r="HRO4631" s="298"/>
      <c r="HRP4631" s="298"/>
      <c r="HRQ4631" s="298"/>
      <c r="HRR4631" s="298"/>
      <c r="HRS4631" s="298"/>
      <c r="HRT4631" s="298"/>
      <c r="HRU4631" s="298"/>
      <c r="HRV4631" s="298"/>
      <c r="HRW4631" s="298"/>
      <c r="HRX4631" s="298"/>
      <c r="HRY4631" s="298"/>
      <c r="HRZ4631" s="298"/>
      <c r="HSA4631" s="298"/>
      <c r="HSB4631" s="298"/>
      <c r="HSC4631" s="298"/>
      <c r="HSD4631" s="298"/>
      <c r="HSE4631" s="298"/>
      <c r="HSF4631" s="298"/>
      <c r="HSG4631" s="298"/>
      <c r="HSH4631" s="298"/>
      <c r="HSI4631" s="298"/>
      <c r="HSJ4631" s="298"/>
      <c r="HSK4631" s="298"/>
      <c r="HSL4631" s="298"/>
      <c r="HSM4631" s="298"/>
      <c r="HSN4631" s="298"/>
      <c r="HSO4631" s="298"/>
      <c r="HSP4631" s="298"/>
      <c r="HSQ4631" s="298"/>
      <c r="HSR4631" s="298"/>
      <c r="HSS4631" s="298"/>
      <c r="HST4631" s="298"/>
      <c r="HSU4631" s="298"/>
      <c r="HSV4631" s="298"/>
      <c r="HSW4631" s="298"/>
      <c r="HSX4631" s="298"/>
      <c r="HSY4631" s="298"/>
      <c r="HSZ4631" s="298"/>
      <c r="HTA4631" s="298"/>
      <c r="HTB4631" s="298"/>
      <c r="HTC4631" s="298"/>
      <c r="HTD4631" s="298"/>
      <c r="HTE4631" s="298"/>
      <c r="HTF4631" s="298"/>
      <c r="HTG4631" s="298"/>
      <c r="HTH4631" s="298"/>
      <c r="HTI4631" s="298"/>
      <c r="HTJ4631" s="298"/>
      <c r="HTK4631" s="298"/>
      <c r="HTL4631" s="298"/>
      <c r="HTM4631" s="298"/>
      <c r="HTN4631" s="298"/>
      <c r="HTO4631" s="298"/>
      <c r="HTP4631" s="298"/>
      <c r="HTQ4631" s="298"/>
      <c r="HTR4631" s="298"/>
      <c r="HTS4631" s="298"/>
      <c r="HTT4631" s="298"/>
      <c r="HTU4631" s="298"/>
      <c r="HTV4631" s="298"/>
      <c r="HTW4631" s="298"/>
      <c r="HTX4631" s="298"/>
      <c r="HTY4631" s="298"/>
      <c r="HTZ4631" s="298"/>
      <c r="HUA4631" s="298"/>
      <c r="HUB4631" s="298"/>
      <c r="HUC4631" s="298"/>
      <c r="HUD4631" s="298"/>
      <c r="HUE4631" s="298"/>
      <c r="HUF4631" s="298"/>
      <c r="HUG4631" s="298"/>
      <c r="HUH4631" s="298"/>
      <c r="HUI4631" s="298"/>
      <c r="HUJ4631" s="298"/>
      <c r="HUK4631" s="298"/>
      <c r="HUL4631" s="298"/>
      <c r="HUM4631" s="298"/>
      <c r="HUN4631" s="298"/>
      <c r="HUO4631" s="298"/>
      <c r="HUP4631" s="298"/>
      <c r="HUQ4631" s="298"/>
      <c r="HUR4631" s="298"/>
      <c r="HUS4631" s="298"/>
      <c r="HUT4631" s="298"/>
      <c r="HUU4631" s="298"/>
      <c r="HUV4631" s="298"/>
      <c r="HUW4631" s="298"/>
      <c r="HUX4631" s="298"/>
      <c r="HUY4631" s="298"/>
      <c r="HUZ4631" s="298"/>
      <c r="HVA4631" s="298"/>
      <c r="HVB4631" s="298"/>
      <c r="HVC4631" s="298"/>
      <c r="HVD4631" s="298"/>
      <c r="HVE4631" s="298"/>
      <c r="HVF4631" s="298"/>
      <c r="HVG4631" s="298"/>
      <c r="HVH4631" s="298"/>
      <c r="HVI4631" s="298"/>
      <c r="HVJ4631" s="298"/>
      <c r="HVK4631" s="298"/>
      <c r="HVL4631" s="298"/>
      <c r="HVM4631" s="298"/>
      <c r="HVN4631" s="298"/>
      <c r="HVO4631" s="298"/>
      <c r="HVP4631" s="298"/>
      <c r="HVQ4631" s="298"/>
      <c r="HVR4631" s="298"/>
      <c r="HVS4631" s="298"/>
      <c r="HVT4631" s="298"/>
      <c r="HVU4631" s="298"/>
      <c r="HVV4631" s="298"/>
      <c r="HVW4631" s="298"/>
      <c r="HVX4631" s="298"/>
      <c r="HVY4631" s="298"/>
      <c r="HVZ4631" s="298"/>
      <c r="HWA4631" s="298"/>
      <c r="HWB4631" s="298"/>
      <c r="HWC4631" s="298"/>
      <c r="HWD4631" s="298"/>
      <c r="HWE4631" s="298"/>
      <c r="HWF4631" s="298"/>
      <c r="HWG4631" s="298"/>
      <c r="HWH4631" s="298"/>
      <c r="HWI4631" s="298"/>
      <c r="HWJ4631" s="298"/>
      <c r="HWK4631" s="298"/>
      <c r="HWL4631" s="298"/>
      <c r="HWM4631" s="298"/>
      <c r="HWN4631" s="298"/>
      <c r="HWO4631" s="298"/>
      <c r="HWP4631" s="298"/>
      <c r="HWQ4631" s="298"/>
      <c r="HWR4631" s="298"/>
      <c r="HWS4631" s="298"/>
      <c r="HWT4631" s="298"/>
      <c r="HWU4631" s="298"/>
      <c r="HWV4631" s="298"/>
      <c r="HWW4631" s="298"/>
      <c r="HWX4631" s="298"/>
      <c r="HWY4631" s="298"/>
      <c r="HWZ4631" s="298"/>
      <c r="HXA4631" s="298"/>
      <c r="HXB4631" s="298"/>
      <c r="HXC4631" s="298"/>
      <c r="HXD4631" s="298"/>
      <c r="HXE4631" s="298"/>
      <c r="HXF4631" s="298"/>
      <c r="HXG4631" s="298"/>
      <c r="HXH4631" s="298"/>
      <c r="HXI4631" s="298"/>
      <c r="HXJ4631" s="298"/>
      <c r="HXK4631" s="298"/>
      <c r="HXL4631" s="298"/>
      <c r="HXM4631" s="298"/>
      <c r="HXN4631" s="298"/>
      <c r="HXO4631" s="298"/>
      <c r="HXP4631" s="298"/>
      <c r="HXQ4631" s="298"/>
      <c r="HXR4631" s="298"/>
      <c r="HXS4631" s="298"/>
      <c r="HXT4631" s="298"/>
      <c r="HXU4631" s="298"/>
      <c r="HXV4631" s="298"/>
      <c r="HXW4631" s="298"/>
      <c r="HXX4631" s="298"/>
      <c r="HXY4631" s="298"/>
      <c r="HXZ4631" s="298"/>
      <c r="HYA4631" s="298"/>
      <c r="HYB4631" s="298"/>
      <c r="HYC4631" s="298"/>
      <c r="HYD4631" s="298"/>
      <c r="HYE4631" s="298"/>
      <c r="HYF4631" s="298"/>
      <c r="HYG4631" s="298"/>
      <c r="HYH4631" s="298"/>
      <c r="HYI4631" s="298"/>
      <c r="HYJ4631" s="298"/>
      <c r="HYK4631" s="298"/>
      <c r="HYL4631" s="298"/>
      <c r="HYM4631" s="298"/>
      <c r="HYN4631" s="298"/>
      <c r="HYO4631" s="298"/>
      <c r="HYP4631" s="298"/>
      <c r="HYQ4631" s="298"/>
      <c r="HYR4631" s="298"/>
      <c r="HYS4631" s="298"/>
      <c r="HYT4631" s="298"/>
      <c r="HYU4631" s="298"/>
      <c r="HYV4631" s="298"/>
      <c r="HYW4631" s="298"/>
      <c r="HYX4631" s="298"/>
      <c r="HYY4631" s="298"/>
      <c r="HYZ4631" s="298"/>
      <c r="HZA4631" s="298"/>
      <c r="HZB4631" s="298"/>
      <c r="HZC4631" s="298"/>
      <c r="HZD4631" s="298"/>
      <c r="HZE4631" s="298"/>
      <c r="HZF4631" s="298"/>
      <c r="HZG4631" s="298"/>
      <c r="HZH4631" s="298"/>
      <c r="HZI4631" s="298"/>
      <c r="HZJ4631" s="298"/>
      <c r="HZK4631" s="298"/>
      <c r="HZL4631" s="298"/>
      <c r="HZM4631" s="298"/>
      <c r="HZN4631" s="298"/>
      <c r="HZO4631" s="298"/>
      <c r="HZP4631" s="298"/>
      <c r="HZQ4631" s="298"/>
      <c r="HZR4631" s="298"/>
      <c r="HZS4631" s="298"/>
      <c r="HZT4631" s="298"/>
      <c r="HZU4631" s="298"/>
      <c r="HZV4631" s="298"/>
      <c r="HZW4631" s="298"/>
      <c r="HZX4631" s="298"/>
      <c r="HZY4631" s="298"/>
      <c r="HZZ4631" s="298"/>
      <c r="IAA4631" s="298"/>
      <c r="IAB4631" s="298"/>
      <c r="IAC4631" s="298"/>
      <c r="IAD4631" s="298"/>
      <c r="IAE4631" s="298"/>
      <c r="IAF4631" s="298"/>
      <c r="IAG4631" s="298"/>
      <c r="IAH4631" s="298"/>
      <c r="IAI4631" s="298"/>
      <c r="IAJ4631" s="298"/>
      <c r="IAK4631" s="298"/>
      <c r="IAL4631" s="298"/>
      <c r="IAM4631" s="298"/>
      <c r="IAN4631" s="298"/>
      <c r="IAO4631" s="298"/>
      <c r="IAP4631" s="298"/>
      <c r="IAQ4631" s="298"/>
      <c r="IAR4631" s="298"/>
      <c r="IAS4631" s="298"/>
      <c r="IAT4631" s="298"/>
      <c r="IAU4631" s="298"/>
      <c r="IAV4631" s="298"/>
      <c r="IAW4631" s="298"/>
      <c r="IAX4631" s="298"/>
      <c r="IAY4631" s="298"/>
      <c r="IAZ4631" s="298"/>
      <c r="IBA4631" s="298"/>
      <c r="IBB4631" s="298"/>
      <c r="IBC4631" s="298"/>
      <c r="IBD4631" s="298"/>
      <c r="IBE4631" s="298"/>
      <c r="IBF4631" s="298"/>
      <c r="IBG4631" s="298"/>
      <c r="IBH4631" s="298"/>
      <c r="IBI4631" s="298"/>
      <c r="IBJ4631" s="298"/>
      <c r="IBK4631" s="298"/>
      <c r="IBL4631" s="298"/>
      <c r="IBM4631" s="298"/>
      <c r="IBN4631" s="298"/>
      <c r="IBO4631" s="298"/>
      <c r="IBP4631" s="298"/>
      <c r="IBQ4631" s="298"/>
      <c r="IBR4631" s="298"/>
      <c r="IBS4631" s="298"/>
      <c r="IBT4631" s="298"/>
      <c r="IBU4631" s="298"/>
      <c r="IBV4631" s="298"/>
      <c r="IBW4631" s="298"/>
      <c r="IBX4631" s="298"/>
      <c r="IBY4631" s="298"/>
      <c r="IBZ4631" s="298"/>
      <c r="ICA4631" s="298"/>
      <c r="ICB4631" s="298"/>
      <c r="ICC4631" s="298"/>
      <c r="ICD4631" s="298"/>
      <c r="ICE4631" s="298"/>
      <c r="ICF4631" s="298"/>
      <c r="ICG4631" s="298"/>
      <c r="ICH4631" s="298"/>
      <c r="ICI4631" s="298"/>
      <c r="ICJ4631" s="298"/>
      <c r="ICK4631" s="298"/>
      <c r="ICL4631" s="298"/>
      <c r="ICM4631" s="298"/>
      <c r="ICN4631" s="298"/>
      <c r="ICO4631" s="298"/>
      <c r="ICP4631" s="298"/>
      <c r="ICQ4631" s="298"/>
      <c r="ICR4631" s="298"/>
      <c r="ICS4631" s="298"/>
      <c r="ICT4631" s="298"/>
      <c r="ICU4631" s="298"/>
      <c r="ICV4631" s="298"/>
      <c r="ICW4631" s="298"/>
      <c r="ICX4631" s="298"/>
      <c r="ICY4631" s="298"/>
      <c r="ICZ4631" s="298"/>
      <c r="IDA4631" s="298"/>
      <c r="IDB4631" s="298"/>
      <c r="IDC4631" s="298"/>
      <c r="IDD4631" s="298"/>
      <c r="IDE4631" s="298"/>
      <c r="IDF4631" s="298"/>
      <c r="IDG4631" s="298"/>
      <c r="IDH4631" s="298"/>
      <c r="IDI4631" s="298"/>
      <c r="IDJ4631" s="298"/>
      <c r="IDK4631" s="298"/>
      <c r="IDL4631" s="298"/>
      <c r="IDM4631" s="298"/>
      <c r="IDN4631" s="298"/>
      <c r="IDO4631" s="298"/>
      <c r="IDP4631" s="298"/>
      <c r="IDQ4631" s="298"/>
      <c r="IDR4631" s="298"/>
      <c r="IDS4631" s="298"/>
      <c r="IDT4631" s="298"/>
      <c r="IDU4631" s="298"/>
      <c r="IDV4631" s="298"/>
      <c r="IDW4631" s="298"/>
      <c r="IDX4631" s="298"/>
      <c r="IDY4631" s="298"/>
      <c r="IDZ4631" s="298"/>
      <c r="IEA4631" s="298"/>
      <c r="IEB4631" s="298"/>
      <c r="IEC4631" s="298"/>
      <c r="IED4631" s="298"/>
      <c r="IEE4631" s="298"/>
      <c r="IEF4631" s="298"/>
      <c r="IEG4631" s="298"/>
      <c r="IEH4631" s="298"/>
      <c r="IEI4631" s="298"/>
      <c r="IEJ4631" s="298"/>
      <c r="IEK4631" s="298"/>
      <c r="IEL4631" s="298"/>
      <c r="IEM4631" s="298"/>
      <c r="IEN4631" s="298"/>
      <c r="IEO4631" s="298"/>
      <c r="IEP4631" s="298"/>
      <c r="IEQ4631" s="298"/>
      <c r="IER4631" s="298"/>
      <c r="IES4631" s="298"/>
      <c r="IET4631" s="298"/>
      <c r="IEU4631" s="298"/>
      <c r="IEV4631" s="298"/>
      <c r="IEW4631" s="298"/>
      <c r="IEX4631" s="298"/>
      <c r="IEY4631" s="298"/>
      <c r="IEZ4631" s="298"/>
      <c r="IFA4631" s="298"/>
      <c r="IFB4631" s="298"/>
      <c r="IFC4631" s="298"/>
      <c r="IFD4631" s="298"/>
      <c r="IFE4631" s="298"/>
      <c r="IFF4631" s="298"/>
      <c r="IFG4631" s="298"/>
      <c r="IFH4631" s="298"/>
      <c r="IFI4631" s="298"/>
      <c r="IFJ4631" s="298"/>
      <c r="IFK4631" s="298"/>
      <c r="IFL4631" s="298"/>
      <c r="IFM4631" s="298"/>
      <c r="IFN4631" s="298"/>
      <c r="IFO4631" s="298"/>
      <c r="IFP4631" s="298"/>
      <c r="IFQ4631" s="298"/>
      <c r="IFR4631" s="298"/>
      <c r="IFS4631" s="298"/>
      <c r="IFT4631" s="298"/>
      <c r="IFU4631" s="298"/>
      <c r="IFV4631" s="298"/>
      <c r="IFW4631" s="298"/>
      <c r="IFX4631" s="298"/>
      <c r="IFY4631" s="298"/>
      <c r="IFZ4631" s="298"/>
      <c r="IGA4631" s="298"/>
      <c r="IGB4631" s="298"/>
      <c r="IGC4631" s="298"/>
      <c r="IGD4631" s="298"/>
      <c r="IGE4631" s="298"/>
      <c r="IGF4631" s="298"/>
      <c r="IGG4631" s="298"/>
      <c r="IGH4631" s="298"/>
      <c r="IGI4631" s="298"/>
      <c r="IGJ4631" s="298"/>
      <c r="IGK4631" s="298"/>
      <c r="IGL4631" s="298"/>
      <c r="IGM4631" s="298"/>
      <c r="IGN4631" s="298"/>
      <c r="IGO4631" s="298"/>
      <c r="IGP4631" s="298"/>
      <c r="IGQ4631" s="298"/>
      <c r="IGR4631" s="298"/>
      <c r="IGS4631" s="298"/>
      <c r="IGT4631" s="298"/>
      <c r="IGU4631" s="298"/>
      <c r="IGV4631" s="298"/>
      <c r="IGW4631" s="298"/>
      <c r="IGX4631" s="298"/>
      <c r="IGY4631" s="298"/>
      <c r="IGZ4631" s="298"/>
      <c r="IHA4631" s="298"/>
      <c r="IHB4631" s="298"/>
      <c r="IHC4631" s="298"/>
      <c r="IHD4631" s="298"/>
      <c r="IHE4631" s="298"/>
      <c r="IHF4631" s="298"/>
      <c r="IHG4631" s="298"/>
      <c r="IHH4631" s="298"/>
      <c r="IHI4631" s="298"/>
      <c r="IHJ4631" s="298"/>
      <c r="IHK4631" s="298"/>
      <c r="IHL4631" s="298"/>
      <c r="IHM4631" s="298"/>
      <c r="IHN4631" s="298"/>
      <c r="IHO4631" s="298"/>
      <c r="IHP4631" s="298"/>
      <c r="IHQ4631" s="298"/>
      <c r="IHR4631" s="298"/>
      <c r="IHS4631" s="298"/>
      <c r="IHT4631" s="298"/>
      <c r="IHU4631" s="298"/>
      <c r="IHV4631" s="298"/>
      <c r="IHW4631" s="298"/>
      <c r="IHX4631" s="298"/>
      <c r="IHY4631" s="298"/>
      <c r="IHZ4631" s="298"/>
      <c r="IIA4631" s="298"/>
      <c r="IIB4631" s="298"/>
      <c r="IIC4631" s="298"/>
      <c r="IID4631" s="298"/>
      <c r="IIE4631" s="298"/>
      <c r="IIF4631" s="298"/>
      <c r="IIG4631" s="298"/>
      <c r="IIH4631" s="298"/>
      <c r="III4631" s="298"/>
      <c r="IIJ4631" s="298"/>
      <c r="IIK4631" s="298"/>
      <c r="IIL4631" s="298"/>
      <c r="IIM4631" s="298"/>
      <c r="IIN4631" s="298"/>
      <c r="IIO4631" s="298"/>
      <c r="IIP4631" s="298"/>
      <c r="IIQ4631" s="298"/>
      <c r="IIR4631" s="298"/>
      <c r="IIS4631" s="298"/>
      <c r="IIT4631" s="298"/>
      <c r="IIU4631" s="298"/>
      <c r="IIV4631" s="298"/>
      <c r="IIW4631" s="298"/>
      <c r="IIX4631" s="298"/>
      <c r="IIY4631" s="298"/>
      <c r="IIZ4631" s="298"/>
      <c r="IJA4631" s="298"/>
      <c r="IJB4631" s="298"/>
      <c r="IJC4631" s="298"/>
      <c r="IJD4631" s="298"/>
      <c r="IJE4631" s="298"/>
      <c r="IJF4631" s="298"/>
      <c r="IJG4631" s="298"/>
      <c r="IJH4631" s="298"/>
      <c r="IJI4631" s="298"/>
      <c r="IJJ4631" s="298"/>
      <c r="IJK4631" s="298"/>
      <c r="IJL4631" s="298"/>
      <c r="IJM4631" s="298"/>
      <c r="IJN4631" s="298"/>
      <c r="IJO4631" s="298"/>
      <c r="IJP4631" s="298"/>
      <c r="IJQ4631" s="298"/>
      <c r="IJR4631" s="298"/>
      <c r="IJS4631" s="298"/>
      <c r="IJT4631" s="298"/>
      <c r="IJU4631" s="298"/>
      <c r="IJV4631" s="298"/>
      <c r="IJW4631" s="298"/>
      <c r="IJX4631" s="298"/>
      <c r="IJY4631" s="298"/>
      <c r="IJZ4631" s="298"/>
      <c r="IKA4631" s="298"/>
      <c r="IKB4631" s="298"/>
      <c r="IKC4631" s="298"/>
      <c r="IKD4631" s="298"/>
      <c r="IKE4631" s="298"/>
      <c r="IKF4631" s="298"/>
      <c r="IKG4631" s="298"/>
      <c r="IKH4631" s="298"/>
      <c r="IKI4631" s="298"/>
      <c r="IKJ4631" s="298"/>
      <c r="IKK4631" s="298"/>
      <c r="IKL4631" s="298"/>
      <c r="IKM4631" s="298"/>
      <c r="IKN4631" s="298"/>
      <c r="IKO4631" s="298"/>
      <c r="IKP4631" s="298"/>
      <c r="IKQ4631" s="298"/>
      <c r="IKR4631" s="298"/>
      <c r="IKS4631" s="298"/>
      <c r="IKT4631" s="298"/>
      <c r="IKU4631" s="298"/>
      <c r="IKV4631" s="298"/>
      <c r="IKW4631" s="298"/>
      <c r="IKX4631" s="298"/>
      <c r="IKY4631" s="298"/>
      <c r="IKZ4631" s="298"/>
      <c r="ILA4631" s="298"/>
      <c r="ILB4631" s="298"/>
      <c r="ILC4631" s="298"/>
      <c r="ILD4631" s="298"/>
      <c r="ILE4631" s="298"/>
      <c r="ILF4631" s="298"/>
      <c r="ILG4631" s="298"/>
      <c r="ILH4631" s="298"/>
      <c r="ILI4631" s="298"/>
      <c r="ILJ4631" s="298"/>
      <c r="ILK4631" s="298"/>
      <c r="ILL4631" s="298"/>
      <c r="ILM4631" s="298"/>
      <c r="ILN4631" s="298"/>
      <c r="ILO4631" s="298"/>
      <c r="ILP4631" s="298"/>
      <c r="ILQ4631" s="298"/>
      <c r="ILR4631" s="298"/>
      <c r="ILS4631" s="298"/>
      <c r="ILT4631" s="298"/>
      <c r="ILU4631" s="298"/>
      <c r="ILV4631" s="298"/>
      <c r="ILW4631" s="298"/>
      <c r="ILX4631" s="298"/>
      <c r="ILY4631" s="298"/>
      <c r="ILZ4631" s="298"/>
      <c r="IMA4631" s="298"/>
      <c r="IMB4631" s="298"/>
      <c r="IMC4631" s="298"/>
      <c r="IMD4631" s="298"/>
      <c r="IME4631" s="298"/>
      <c r="IMF4631" s="298"/>
      <c r="IMG4631" s="298"/>
      <c r="IMH4631" s="298"/>
      <c r="IMI4631" s="298"/>
      <c r="IMJ4631" s="298"/>
      <c r="IMK4631" s="298"/>
      <c r="IML4631" s="298"/>
      <c r="IMM4631" s="298"/>
      <c r="IMN4631" s="298"/>
      <c r="IMO4631" s="298"/>
      <c r="IMP4631" s="298"/>
      <c r="IMQ4631" s="298"/>
      <c r="IMR4631" s="298"/>
      <c r="IMS4631" s="298"/>
      <c r="IMT4631" s="298"/>
      <c r="IMU4631" s="298"/>
      <c r="IMV4631" s="298"/>
      <c r="IMW4631" s="298"/>
      <c r="IMX4631" s="298"/>
      <c r="IMY4631" s="298"/>
      <c r="IMZ4631" s="298"/>
      <c r="INA4631" s="298"/>
      <c r="INB4631" s="298"/>
      <c r="INC4631" s="298"/>
      <c r="IND4631" s="298"/>
      <c r="INE4631" s="298"/>
      <c r="INF4631" s="298"/>
      <c r="ING4631" s="298"/>
      <c r="INH4631" s="298"/>
      <c r="INI4631" s="298"/>
      <c r="INJ4631" s="298"/>
      <c r="INK4631" s="298"/>
      <c r="INL4631" s="298"/>
      <c r="INM4631" s="298"/>
      <c r="INN4631" s="298"/>
      <c r="INO4631" s="298"/>
      <c r="INP4631" s="298"/>
      <c r="INQ4631" s="298"/>
      <c r="INR4631" s="298"/>
      <c r="INS4631" s="298"/>
      <c r="INT4631" s="298"/>
      <c r="INU4631" s="298"/>
      <c r="INV4631" s="298"/>
      <c r="INW4631" s="298"/>
      <c r="INX4631" s="298"/>
      <c r="INY4631" s="298"/>
      <c r="INZ4631" s="298"/>
      <c r="IOA4631" s="298"/>
      <c r="IOB4631" s="298"/>
      <c r="IOC4631" s="298"/>
      <c r="IOD4631" s="298"/>
      <c r="IOE4631" s="298"/>
      <c r="IOF4631" s="298"/>
      <c r="IOG4631" s="298"/>
      <c r="IOH4631" s="298"/>
      <c r="IOI4631" s="298"/>
      <c r="IOJ4631" s="298"/>
      <c r="IOK4631" s="298"/>
      <c r="IOL4631" s="298"/>
      <c r="IOM4631" s="298"/>
      <c r="ION4631" s="298"/>
      <c r="IOO4631" s="298"/>
      <c r="IOP4631" s="298"/>
      <c r="IOQ4631" s="298"/>
      <c r="IOR4631" s="298"/>
      <c r="IOS4631" s="298"/>
      <c r="IOT4631" s="298"/>
      <c r="IOU4631" s="298"/>
      <c r="IOV4631" s="298"/>
      <c r="IOW4631" s="298"/>
      <c r="IOX4631" s="298"/>
      <c r="IOY4631" s="298"/>
      <c r="IOZ4631" s="298"/>
      <c r="IPA4631" s="298"/>
      <c r="IPB4631" s="298"/>
      <c r="IPC4631" s="298"/>
      <c r="IPD4631" s="298"/>
      <c r="IPE4631" s="298"/>
      <c r="IPF4631" s="298"/>
      <c r="IPG4631" s="298"/>
      <c r="IPH4631" s="298"/>
      <c r="IPI4631" s="298"/>
      <c r="IPJ4631" s="298"/>
      <c r="IPK4631" s="298"/>
      <c r="IPL4631" s="298"/>
      <c r="IPM4631" s="298"/>
      <c r="IPN4631" s="298"/>
      <c r="IPO4631" s="298"/>
      <c r="IPP4631" s="298"/>
      <c r="IPQ4631" s="298"/>
      <c r="IPR4631" s="298"/>
      <c r="IPS4631" s="298"/>
      <c r="IPT4631" s="298"/>
      <c r="IPU4631" s="298"/>
      <c r="IPV4631" s="298"/>
      <c r="IPW4631" s="298"/>
      <c r="IPX4631" s="298"/>
      <c r="IPY4631" s="298"/>
      <c r="IPZ4631" s="298"/>
      <c r="IQA4631" s="298"/>
      <c r="IQB4631" s="298"/>
      <c r="IQC4631" s="298"/>
      <c r="IQD4631" s="298"/>
      <c r="IQE4631" s="298"/>
      <c r="IQF4631" s="298"/>
      <c r="IQG4631" s="298"/>
      <c r="IQH4631" s="298"/>
      <c r="IQI4631" s="298"/>
      <c r="IQJ4631" s="298"/>
      <c r="IQK4631" s="298"/>
      <c r="IQL4631" s="298"/>
      <c r="IQM4631" s="298"/>
      <c r="IQN4631" s="298"/>
      <c r="IQO4631" s="298"/>
      <c r="IQP4631" s="298"/>
      <c r="IQQ4631" s="298"/>
      <c r="IQR4631" s="298"/>
      <c r="IQS4631" s="298"/>
      <c r="IQT4631" s="298"/>
      <c r="IQU4631" s="298"/>
      <c r="IQV4631" s="298"/>
      <c r="IQW4631" s="298"/>
      <c r="IQX4631" s="298"/>
      <c r="IQY4631" s="298"/>
      <c r="IQZ4631" s="298"/>
      <c r="IRA4631" s="298"/>
      <c r="IRB4631" s="298"/>
      <c r="IRC4631" s="298"/>
      <c r="IRD4631" s="298"/>
      <c r="IRE4631" s="298"/>
      <c r="IRF4631" s="298"/>
      <c r="IRG4631" s="298"/>
      <c r="IRH4631" s="298"/>
      <c r="IRI4631" s="298"/>
      <c r="IRJ4631" s="298"/>
      <c r="IRK4631" s="298"/>
      <c r="IRL4631" s="298"/>
      <c r="IRM4631" s="298"/>
      <c r="IRN4631" s="298"/>
      <c r="IRO4631" s="298"/>
      <c r="IRP4631" s="298"/>
      <c r="IRQ4631" s="298"/>
      <c r="IRR4631" s="298"/>
      <c r="IRS4631" s="298"/>
      <c r="IRT4631" s="298"/>
      <c r="IRU4631" s="298"/>
      <c r="IRV4631" s="298"/>
      <c r="IRW4631" s="298"/>
      <c r="IRX4631" s="298"/>
      <c r="IRY4631" s="298"/>
      <c r="IRZ4631" s="298"/>
      <c r="ISA4631" s="298"/>
      <c r="ISB4631" s="298"/>
      <c r="ISC4631" s="298"/>
      <c r="ISD4631" s="298"/>
      <c r="ISE4631" s="298"/>
      <c r="ISF4631" s="298"/>
      <c r="ISG4631" s="298"/>
      <c r="ISH4631" s="298"/>
      <c r="ISI4631" s="298"/>
      <c r="ISJ4631" s="298"/>
      <c r="ISK4631" s="298"/>
      <c r="ISL4631" s="298"/>
      <c r="ISM4631" s="298"/>
      <c r="ISN4631" s="298"/>
      <c r="ISO4631" s="298"/>
      <c r="ISP4631" s="298"/>
      <c r="ISQ4631" s="298"/>
      <c r="ISR4631" s="298"/>
      <c r="ISS4631" s="298"/>
      <c r="IST4631" s="298"/>
      <c r="ISU4631" s="298"/>
      <c r="ISV4631" s="298"/>
      <c r="ISW4631" s="298"/>
      <c r="ISX4631" s="298"/>
      <c r="ISY4631" s="298"/>
      <c r="ISZ4631" s="298"/>
      <c r="ITA4631" s="298"/>
      <c r="ITB4631" s="298"/>
      <c r="ITC4631" s="298"/>
      <c r="ITD4631" s="298"/>
      <c r="ITE4631" s="298"/>
      <c r="ITF4631" s="298"/>
      <c r="ITG4631" s="298"/>
      <c r="ITH4631" s="298"/>
      <c r="ITI4631" s="298"/>
      <c r="ITJ4631" s="298"/>
      <c r="ITK4631" s="298"/>
      <c r="ITL4631" s="298"/>
      <c r="ITM4631" s="298"/>
      <c r="ITN4631" s="298"/>
      <c r="ITO4631" s="298"/>
      <c r="ITP4631" s="298"/>
      <c r="ITQ4631" s="298"/>
      <c r="ITR4631" s="298"/>
      <c r="ITS4631" s="298"/>
      <c r="ITT4631" s="298"/>
      <c r="ITU4631" s="298"/>
      <c r="ITV4631" s="298"/>
      <c r="ITW4631" s="298"/>
      <c r="ITX4631" s="298"/>
      <c r="ITY4631" s="298"/>
      <c r="ITZ4631" s="298"/>
      <c r="IUA4631" s="298"/>
      <c r="IUB4631" s="298"/>
      <c r="IUC4631" s="298"/>
      <c r="IUD4631" s="298"/>
      <c r="IUE4631" s="298"/>
      <c r="IUF4631" s="298"/>
      <c r="IUG4631" s="298"/>
      <c r="IUH4631" s="298"/>
      <c r="IUI4631" s="298"/>
      <c r="IUJ4631" s="298"/>
      <c r="IUK4631" s="298"/>
      <c r="IUL4631" s="298"/>
      <c r="IUM4631" s="298"/>
      <c r="IUN4631" s="298"/>
      <c r="IUO4631" s="298"/>
      <c r="IUP4631" s="298"/>
      <c r="IUQ4631" s="298"/>
      <c r="IUR4631" s="298"/>
      <c r="IUS4631" s="298"/>
      <c r="IUT4631" s="298"/>
      <c r="IUU4631" s="298"/>
      <c r="IUV4631" s="298"/>
      <c r="IUW4631" s="298"/>
      <c r="IUX4631" s="298"/>
      <c r="IUY4631" s="298"/>
      <c r="IUZ4631" s="298"/>
      <c r="IVA4631" s="298"/>
      <c r="IVB4631" s="298"/>
      <c r="IVC4631" s="298"/>
      <c r="IVD4631" s="298"/>
      <c r="IVE4631" s="298"/>
      <c r="IVF4631" s="298"/>
      <c r="IVG4631" s="298"/>
      <c r="IVH4631" s="298"/>
      <c r="IVI4631" s="298"/>
      <c r="IVJ4631" s="298"/>
      <c r="IVK4631" s="298"/>
      <c r="IVL4631" s="298"/>
      <c r="IVM4631" s="298"/>
      <c r="IVN4631" s="298"/>
      <c r="IVO4631" s="298"/>
      <c r="IVP4631" s="298"/>
      <c r="IVQ4631" s="298"/>
      <c r="IVR4631" s="298"/>
      <c r="IVS4631" s="298"/>
      <c r="IVT4631" s="298"/>
      <c r="IVU4631" s="298"/>
      <c r="IVV4631" s="298"/>
      <c r="IVW4631" s="298"/>
      <c r="IVX4631" s="298"/>
      <c r="IVY4631" s="298"/>
      <c r="IVZ4631" s="298"/>
      <c r="IWA4631" s="298"/>
      <c r="IWB4631" s="298"/>
      <c r="IWC4631" s="298"/>
      <c r="IWD4631" s="298"/>
      <c r="IWE4631" s="298"/>
      <c r="IWF4631" s="298"/>
      <c r="IWG4631" s="298"/>
      <c r="IWH4631" s="298"/>
      <c r="IWI4631" s="298"/>
      <c r="IWJ4631" s="298"/>
      <c r="IWK4631" s="298"/>
      <c r="IWL4631" s="298"/>
      <c r="IWM4631" s="298"/>
      <c r="IWN4631" s="298"/>
      <c r="IWO4631" s="298"/>
      <c r="IWP4631" s="298"/>
      <c r="IWQ4631" s="298"/>
      <c r="IWR4631" s="298"/>
      <c r="IWS4631" s="298"/>
      <c r="IWT4631" s="298"/>
      <c r="IWU4631" s="298"/>
      <c r="IWV4631" s="298"/>
      <c r="IWW4631" s="298"/>
      <c r="IWX4631" s="298"/>
      <c r="IWY4631" s="298"/>
      <c r="IWZ4631" s="298"/>
      <c r="IXA4631" s="298"/>
      <c r="IXB4631" s="298"/>
      <c r="IXC4631" s="298"/>
      <c r="IXD4631" s="298"/>
      <c r="IXE4631" s="298"/>
      <c r="IXF4631" s="298"/>
      <c r="IXG4631" s="298"/>
      <c r="IXH4631" s="298"/>
      <c r="IXI4631" s="298"/>
      <c r="IXJ4631" s="298"/>
      <c r="IXK4631" s="298"/>
      <c r="IXL4631" s="298"/>
      <c r="IXM4631" s="298"/>
      <c r="IXN4631" s="298"/>
      <c r="IXO4631" s="298"/>
      <c r="IXP4631" s="298"/>
      <c r="IXQ4631" s="298"/>
      <c r="IXR4631" s="298"/>
      <c r="IXS4631" s="298"/>
      <c r="IXT4631" s="298"/>
      <c r="IXU4631" s="298"/>
      <c r="IXV4631" s="298"/>
      <c r="IXW4631" s="298"/>
      <c r="IXX4631" s="298"/>
      <c r="IXY4631" s="298"/>
      <c r="IXZ4631" s="298"/>
      <c r="IYA4631" s="298"/>
      <c r="IYB4631" s="298"/>
      <c r="IYC4631" s="298"/>
      <c r="IYD4631" s="298"/>
      <c r="IYE4631" s="298"/>
      <c r="IYF4631" s="298"/>
      <c r="IYG4631" s="298"/>
      <c r="IYH4631" s="298"/>
      <c r="IYI4631" s="298"/>
      <c r="IYJ4631" s="298"/>
      <c r="IYK4631" s="298"/>
      <c r="IYL4631" s="298"/>
      <c r="IYM4631" s="298"/>
      <c r="IYN4631" s="298"/>
      <c r="IYO4631" s="298"/>
      <c r="IYP4631" s="298"/>
      <c r="IYQ4631" s="298"/>
      <c r="IYR4631" s="298"/>
      <c r="IYS4631" s="298"/>
      <c r="IYT4631" s="298"/>
      <c r="IYU4631" s="298"/>
      <c r="IYV4631" s="298"/>
      <c r="IYW4631" s="298"/>
      <c r="IYX4631" s="298"/>
      <c r="IYY4631" s="298"/>
      <c r="IYZ4631" s="298"/>
      <c r="IZA4631" s="298"/>
      <c r="IZB4631" s="298"/>
      <c r="IZC4631" s="298"/>
      <c r="IZD4631" s="298"/>
      <c r="IZE4631" s="298"/>
      <c r="IZF4631" s="298"/>
      <c r="IZG4631" s="298"/>
      <c r="IZH4631" s="298"/>
      <c r="IZI4631" s="298"/>
      <c r="IZJ4631" s="298"/>
      <c r="IZK4631" s="298"/>
      <c r="IZL4631" s="298"/>
      <c r="IZM4631" s="298"/>
      <c r="IZN4631" s="298"/>
      <c r="IZO4631" s="298"/>
      <c r="IZP4631" s="298"/>
      <c r="IZQ4631" s="298"/>
      <c r="IZR4631" s="298"/>
      <c r="IZS4631" s="298"/>
      <c r="IZT4631" s="298"/>
      <c r="IZU4631" s="298"/>
      <c r="IZV4631" s="298"/>
      <c r="IZW4631" s="298"/>
      <c r="IZX4631" s="298"/>
      <c r="IZY4631" s="298"/>
      <c r="IZZ4631" s="298"/>
      <c r="JAA4631" s="298"/>
      <c r="JAB4631" s="298"/>
      <c r="JAC4631" s="298"/>
      <c r="JAD4631" s="298"/>
      <c r="JAE4631" s="298"/>
      <c r="JAF4631" s="298"/>
      <c r="JAG4631" s="298"/>
      <c r="JAH4631" s="298"/>
      <c r="JAI4631" s="298"/>
      <c r="JAJ4631" s="298"/>
      <c r="JAK4631" s="298"/>
      <c r="JAL4631" s="298"/>
      <c r="JAM4631" s="298"/>
      <c r="JAN4631" s="298"/>
      <c r="JAO4631" s="298"/>
      <c r="JAP4631" s="298"/>
      <c r="JAQ4631" s="298"/>
      <c r="JAR4631" s="298"/>
      <c r="JAS4631" s="298"/>
      <c r="JAT4631" s="298"/>
      <c r="JAU4631" s="298"/>
      <c r="JAV4631" s="298"/>
      <c r="JAW4631" s="298"/>
      <c r="JAX4631" s="298"/>
      <c r="JAY4631" s="298"/>
      <c r="JAZ4631" s="298"/>
      <c r="JBA4631" s="298"/>
      <c r="JBB4631" s="298"/>
      <c r="JBC4631" s="298"/>
      <c r="JBD4631" s="298"/>
      <c r="JBE4631" s="298"/>
      <c r="JBF4631" s="298"/>
      <c r="JBG4631" s="298"/>
      <c r="JBH4631" s="298"/>
      <c r="JBI4631" s="298"/>
      <c r="JBJ4631" s="298"/>
      <c r="JBK4631" s="298"/>
      <c r="JBL4631" s="298"/>
      <c r="JBM4631" s="298"/>
      <c r="JBN4631" s="298"/>
      <c r="JBO4631" s="298"/>
      <c r="JBP4631" s="298"/>
      <c r="JBQ4631" s="298"/>
      <c r="JBR4631" s="298"/>
      <c r="JBS4631" s="298"/>
      <c r="JBT4631" s="298"/>
      <c r="JBU4631" s="298"/>
      <c r="JBV4631" s="298"/>
      <c r="JBW4631" s="298"/>
      <c r="JBX4631" s="298"/>
      <c r="JBY4631" s="298"/>
      <c r="JBZ4631" s="298"/>
      <c r="JCA4631" s="298"/>
      <c r="JCB4631" s="298"/>
      <c r="JCC4631" s="298"/>
      <c r="JCD4631" s="298"/>
      <c r="JCE4631" s="298"/>
      <c r="JCF4631" s="298"/>
      <c r="JCG4631" s="298"/>
      <c r="JCH4631" s="298"/>
      <c r="JCI4631" s="298"/>
      <c r="JCJ4631" s="298"/>
      <c r="JCK4631" s="298"/>
      <c r="JCL4631" s="298"/>
      <c r="JCM4631" s="298"/>
      <c r="JCN4631" s="298"/>
      <c r="JCO4631" s="298"/>
      <c r="JCP4631" s="298"/>
      <c r="JCQ4631" s="298"/>
      <c r="JCR4631" s="298"/>
      <c r="JCS4631" s="298"/>
      <c r="JCT4631" s="298"/>
      <c r="JCU4631" s="298"/>
      <c r="JCV4631" s="298"/>
      <c r="JCW4631" s="298"/>
      <c r="JCX4631" s="298"/>
      <c r="JCY4631" s="298"/>
      <c r="JCZ4631" s="298"/>
      <c r="JDA4631" s="298"/>
      <c r="JDB4631" s="298"/>
      <c r="JDC4631" s="298"/>
      <c r="JDD4631" s="298"/>
      <c r="JDE4631" s="298"/>
      <c r="JDF4631" s="298"/>
      <c r="JDG4631" s="298"/>
      <c r="JDH4631" s="298"/>
      <c r="JDI4631" s="298"/>
      <c r="JDJ4631" s="298"/>
      <c r="JDK4631" s="298"/>
      <c r="JDL4631" s="298"/>
      <c r="JDM4631" s="298"/>
      <c r="JDN4631" s="298"/>
      <c r="JDO4631" s="298"/>
      <c r="JDP4631" s="298"/>
      <c r="JDQ4631" s="298"/>
      <c r="JDR4631" s="298"/>
      <c r="JDS4631" s="298"/>
      <c r="JDT4631" s="298"/>
      <c r="JDU4631" s="298"/>
      <c r="JDV4631" s="298"/>
      <c r="JDW4631" s="298"/>
      <c r="JDX4631" s="298"/>
      <c r="JDY4631" s="298"/>
      <c r="JDZ4631" s="298"/>
      <c r="JEA4631" s="298"/>
      <c r="JEB4631" s="298"/>
      <c r="JEC4631" s="298"/>
      <c r="JED4631" s="298"/>
      <c r="JEE4631" s="298"/>
      <c r="JEF4631" s="298"/>
      <c r="JEG4631" s="298"/>
      <c r="JEH4631" s="298"/>
      <c r="JEI4631" s="298"/>
      <c r="JEJ4631" s="298"/>
      <c r="JEK4631" s="298"/>
      <c r="JEL4631" s="298"/>
      <c r="JEM4631" s="298"/>
      <c r="JEN4631" s="298"/>
      <c r="JEO4631" s="298"/>
      <c r="JEP4631" s="298"/>
      <c r="JEQ4631" s="298"/>
      <c r="JER4631" s="298"/>
      <c r="JES4631" s="298"/>
      <c r="JET4631" s="298"/>
      <c r="JEU4631" s="298"/>
      <c r="JEV4631" s="298"/>
      <c r="JEW4631" s="298"/>
      <c r="JEX4631" s="298"/>
      <c r="JEY4631" s="298"/>
      <c r="JEZ4631" s="298"/>
      <c r="JFA4631" s="298"/>
      <c r="JFB4631" s="298"/>
      <c r="JFC4631" s="298"/>
      <c r="JFD4631" s="298"/>
      <c r="JFE4631" s="298"/>
      <c r="JFF4631" s="298"/>
      <c r="JFG4631" s="298"/>
      <c r="JFH4631" s="298"/>
      <c r="JFI4631" s="298"/>
      <c r="JFJ4631" s="298"/>
      <c r="JFK4631" s="298"/>
      <c r="JFL4631" s="298"/>
      <c r="JFM4631" s="298"/>
      <c r="JFN4631" s="298"/>
      <c r="JFO4631" s="298"/>
      <c r="JFP4631" s="298"/>
      <c r="JFQ4631" s="298"/>
      <c r="JFR4631" s="298"/>
      <c r="JFS4631" s="298"/>
      <c r="JFT4631" s="298"/>
      <c r="JFU4631" s="298"/>
      <c r="JFV4631" s="298"/>
      <c r="JFW4631" s="298"/>
      <c r="JFX4631" s="298"/>
      <c r="JFY4631" s="298"/>
      <c r="JFZ4631" s="298"/>
      <c r="JGA4631" s="298"/>
      <c r="JGB4631" s="298"/>
      <c r="JGC4631" s="298"/>
      <c r="JGD4631" s="298"/>
      <c r="JGE4631" s="298"/>
      <c r="JGF4631" s="298"/>
      <c r="JGG4631" s="298"/>
      <c r="JGH4631" s="298"/>
      <c r="JGI4631" s="298"/>
      <c r="JGJ4631" s="298"/>
      <c r="JGK4631" s="298"/>
      <c r="JGL4631" s="298"/>
      <c r="JGM4631" s="298"/>
      <c r="JGN4631" s="298"/>
      <c r="JGO4631" s="298"/>
      <c r="JGP4631" s="298"/>
      <c r="JGQ4631" s="298"/>
      <c r="JGR4631" s="298"/>
      <c r="JGS4631" s="298"/>
      <c r="JGT4631" s="298"/>
      <c r="JGU4631" s="298"/>
      <c r="JGV4631" s="298"/>
      <c r="JGW4631" s="298"/>
      <c r="JGX4631" s="298"/>
      <c r="JGY4631" s="298"/>
      <c r="JGZ4631" s="298"/>
      <c r="JHA4631" s="298"/>
      <c r="JHB4631" s="298"/>
      <c r="JHC4631" s="298"/>
      <c r="JHD4631" s="298"/>
      <c r="JHE4631" s="298"/>
      <c r="JHF4631" s="298"/>
      <c r="JHG4631" s="298"/>
      <c r="JHH4631" s="298"/>
      <c r="JHI4631" s="298"/>
      <c r="JHJ4631" s="298"/>
      <c r="JHK4631" s="298"/>
      <c r="JHL4631" s="298"/>
      <c r="JHM4631" s="298"/>
      <c r="JHN4631" s="298"/>
      <c r="JHO4631" s="298"/>
      <c r="JHP4631" s="298"/>
      <c r="JHQ4631" s="298"/>
      <c r="JHR4631" s="298"/>
      <c r="JHS4631" s="298"/>
      <c r="JHT4631" s="298"/>
      <c r="JHU4631" s="298"/>
      <c r="JHV4631" s="298"/>
      <c r="JHW4631" s="298"/>
      <c r="JHX4631" s="298"/>
      <c r="JHY4631" s="298"/>
      <c r="JHZ4631" s="298"/>
      <c r="JIA4631" s="298"/>
      <c r="JIB4631" s="298"/>
      <c r="JIC4631" s="298"/>
      <c r="JID4631" s="298"/>
      <c r="JIE4631" s="298"/>
      <c r="JIF4631" s="298"/>
      <c r="JIG4631" s="298"/>
      <c r="JIH4631" s="298"/>
      <c r="JII4631" s="298"/>
      <c r="JIJ4631" s="298"/>
      <c r="JIK4631" s="298"/>
      <c r="JIL4631" s="298"/>
      <c r="JIM4631" s="298"/>
      <c r="JIN4631" s="298"/>
      <c r="JIO4631" s="298"/>
      <c r="JIP4631" s="298"/>
      <c r="JIQ4631" s="298"/>
      <c r="JIR4631" s="298"/>
      <c r="JIS4631" s="298"/>
      <c r="JIT4631" s="298"/>
      <c r="JIU4631" s="298"/>
      <c r="JIV4631" s="298"/>
      <c r="JIW4631" s="298"/>
      <c r="JIX4631" s="298"/>
      <c r="JIY4631" s="298"/>
      <c r="JIZ4631" s="298"/>
      <c r="JJA4631" s="298"/>
      <c r="JJB4631" s="298"/>
      <c r="JJC4631" s="298"/>
      <c r="JJD4631" s="298"/>
      <c r="JJE4631" s="298"/>
      <c r="JJF4631" s="298"/>
      <c r="JJG4631" s="298"/>
      <c r="JJH4631" s="298"/>
      <c r="JJI4631" s="298"/>
      <c r="JJJ4631" s="298"/>
      <c r="JJK4631" s="298"/>
      <c r="JJL4631" s="298"/>
      <c r="JJM4631" s="298"/>
      <c r="JJN4631" s="298"/>
      <c r="JJO4631" s="298"/>
      <c r="JJP4631" s="298"/>
      <c r="JJQ4631" s="298"/>
      <c r="JJR4631" s="298"/>
      <c r="JJS4631" s="298"/>
      <c r="JJT4631" s="298"/>
      <c r="JJU4631" s="298"/>
      <c r="JJV4631" s="298"/>
      <c r="JJW4631" s="298"/>
      <c r="JJX4631" s="298"/>
      <c r="JJY4631" s="298"/>
      <c r="JJZ4631" s="298"/>
      <c r="JKA4631" s="298"/>
      <c r="JKB4631" s="298"/>
      <c r="JKC4631" s="298"/>
      <c r="JKD4631" s="298"/>
      <c r="JKE4631" s="298"/>
      <c r="JKF4631" s="298"/>
      <c r="JKG4631" s="298"/>
      <c r="JKH4631" s="298"/>
      <c r="JKI4631" s="298"/>
      <c r="JKJ4631" s="298"/>
      <c r="JKK4631" s="298"/>
      <c r="JKL4631" s="298"/>
      <c r="JKM4631" s="298"/>
      <c r="JKN4631" s="298"/>
      <c r="JKO4631" s="298"/>
      <c r="JKP4631" s="298"/>
      <c r="JKQ4631" s="298"/>
      <c r="JKR4631" s="298"/>
      <c r="JKS4631" s="298"/>
      <c r="JKT4631" s="298"/>
      <c r="JKU4631" s="298"/>
      <c r="JKV4631" s="298"/>
      <c r="JKW4631" s="298"/>
      <c r="JKX4631" s="298"/>
      <c r="JKY4631" s="298"/>
      <c r="JKZ4631" s="298"/>
      <c r="JLA4631" s="298"/>
      <c r="JLB4631" s="298"/>
      <c r="JLC4631" s="298"/>
      <c r="JLD4631" s="298"/>
      <c r="JLE4631" s="298"/>
      <c r="JLF4631" s="298"/>
      <c r="JLG4631" s="298"/>
      <c r="JLH4631" s="298"/>
      <c r="JLI4631" s="298"/>
      <c r="JLJ4631" s="298"/>
      <c r="JLK4631" s="298"/>
      <c r="JLL4631" s="298"/>
      <c r="JLM4631" s="298"/>
      <c r="JLN4631" s="298"/>
      <c r="JLO4631" s="298"/>
      <c r="JLP4631" s="298"/>
      <c r="JLQ4631" s="298"/>
      <c r="JLR4631" s="298"/>
      <c r="JLS4631" s="298"/>
      <c r="JLT4631" s="298"/>
      <c r="JLU4631" s="298"/>
      <c r="JLV4631" s="298"/>
      <c r="JLW4631" s="298"/>
      <c r="JLX4631" s="298"/>
      <c r="JLY4631" s="298"/>
      <c r="JLZ4631" s="298"/>
      <c r="JMA4631" s="298"/>
      <c r="JMB4631" s="298"/>
      <c r="JMC4631" s="298"/>
      <c r="JMD4631" s="298"/>
      <c r="JME4631" s="298"/>
      <c r="JMF4631" s="298"/>
      <c r="JMG4631" s="298"/>
      <c r="JMH4631" s="298"/>
      <c r="JMI4631" s="298"/>
      <c r="JMJ4631" s="298"/>
      <c r="JMK4631" s="298"/>
      <c r="JML4631" s="298"/>
      <c r="JMM4631" s="298"/>
      <c r="JMN4631" s="298"/>
      <c r="JMO4631" s="298"/>
      <c r="JMP4631" s="298"/>
      <c r="JMQ4631" s="298"/>
      <c r="JMR4631" s="298"/>
      <c r="JMS4631" s="298"/>
      <c r="JMT4631" s="298"/>
      <c r="JMU4631" s="298"/>
      <c r="JMV4631" s="298"/>
      <c r="JMW4631" s="298"/>
      <c r="JMX4631" s="298"/>
      <c r="JMY4631" s="298"/>
      <c r="JMZ4631" s="298"/>
      <c r="JNA4631" s="298"/>
      <c r="JNB4631" s="298"/>
      <c r="JNC4631" s="298"/>
      <c r="JND4631" s="298"/>
      <c r="JNE4631" s="298"/>
      <c r="JNF4631" s="298"/>
      <c r="JNG4631" s="298"/>
      <c r="JNH4631" s="298"/>
      <c r="JNI4631" s="298"/>
      <c r="JNJ4631" s="298"/>
      <c r="JNK4631" s="298"/>
      <c r="JNL4631" s="298"/>
      <c r="JNM4631" s="298"/>
      <c r="JNN4631" s="298"/>
      <c r="JNO4631" s="298"/>
      <c r="JNP4631" s="298"/>
      <c r="JNQ4631" s="298"/>
      <c r="JNR4631" s="298"/>
      <c r="JNS4631" s="298"/>
      <c r="JNT4631" s="298"/>
      <c r="JNU4631" s="298"/>
      <c r="JNV4631" s="298"/>
      <c r="JNW4631" s="298"/>
      <c r="JNX4631" s="298"/>
      <c r="JNY4631" s="298"/>
      <c r="JNZ4631" s="298"/>
      <c r="JOA4631" s="298"/>
      <c r="JOB4631" s="298"/>
      <c r="JOC4631" s="298"/>
      <c r="JOD4631" s="298"/>
      <c r="JOE4631" s="298"/>
      <c r="JOF4631" s="298"/>
      <c r="JOG4631" s="298"/>
      <c r="JOH4631" s="298"/>
      <c r="JOI4631" s="298"/>
      <c r="JOJ4631" s="298"/>
      <c r="JOK4631" s="298"/>
      <c r="JOL4631" s="298"/>
      <c r="JOM4631" s="298"/>
      <c r="JON4631" s="298"/>
      <c r="JOO4631" s="298"/>
      <c r="JOP4631" s="298"/>
      <c r="JOQ4631" s="298"/>
      <c r="JOR4631" s="298"/>
      <c r="JOS4631" s="298"/>
      <c r="JOT4631" s="298"/>
      <c r="JOU4631" s="298"/>
      <c r="JOV4631" s="298"/>
      <c r="JOW4631" s="298"/>
      <c r="JOX4631" s="298"/>
      <c r="JOY4631" s="298"/>
      <c r="JOZ4631" s="298"/>
      <c r="JPA4631" s="298"/>
      <c r="JPB4631" s="298"/>
      <c r="JPC4631" s="298"/>
      <c r="JPD4631" s="298"/>
      <c r="JPE4631" s="298"/>
      <c r="JPF4631" s="298"/>
      <c r="JPG4631" s="298"/>
      <c r="JPH4631" s="298"/>
      <c r="JPI4631" s="298"/>
      <c r="JPJ4631" s="298"/>
      <c r="JPK4631" s="298"/>
      <c r="JPL4631" s="298"/>
      <c r="JPM4631" s="298"/>
      <c r="JPN4631" s="298"/>
      <c r="JPO4631" s="298"/>
      <c r="JPP4631" s="298"/>
      <c r="JPQ4631" s="298"/>
      <c r="JPR4631" s="298"/>
      <c r="JPS4631" s="298"/>
      <c r="JPT4631" s="298"/>
      <c r="JPU4631" s="298"/>
      <c r="JPV4631" s="298"/>
      <c r="JPW4631" s="298"/>
      <c r="JPX4631" s="298"/>
      <c r="JPY4631" s="298"/>
      <c r="JPZ4631" s="298"/>
      <c r="JQA4631" s="298"/>
      <c r="JQB4631" s="298"/>
      <c r="JQC4631" s="298"/>
      <c r="JQD4631" s="298"/>
      <c r="JQE4631" s="298"/>
      <c r="JQF4631" s="298"/>
      <c r="JQG4631" s="298"/>
      <c r="JQH4631" s="298"/>
      <c r="JQI4631" s="298"/>
      <c r="JQJ4631" s="298"/>
      <c r="JQK4631" s="298"/>
      <c r="JQL4631" s="298"/>
      <c r="JQM4631" s="298"/>
      <c r="JQN4631" s="298"/>
      <c r="JQO4631" s="298"/>
      <c r="JQP4631" s="298"/>
      <c r="JQQ4631" s="298"/>
      <c r="JQR4631" s="298"/>
      <c r="JQS4631" s="298"/>
      <c r="JQT4631" s="298"/>
      <c r="JQU4631" s="298"/>
      <c r="JQV4631" s="298"/>
      <c r="JQW4631" s="298"/>
      <c r="JQX4631" s="298"/>
      <c r="JQY4631" s="298"/>
      <c r="JQZ4631" s="298"/>
      <c r="JRA4631" s="298"/>
      <c r="JRB4631" s="298"/>
      <c r="JRC4631" s="298"/>
      <c r="JRD4631" s="298"/>
      <c r="JRE4631" s="298"/>
      <c r="JRF4631" s="298"/>
      <c r="JRG4631" s="298"/>
      <c r="JRH4631" s="298"/>
      <c r="JRI4631" s="298"/>
      <c r="JRJ4631" s="298"/>
      <c r="JRK4631" s="298"/>
      <c r="JRL4631" s="298"/>
      <c r="JRM4631" s="298"/>
      <c r="JRN4631" s="298"/>
      <c r="JRO4631" s="298"/>
      <c r="JRP4631" s="298"/>
      <c r="JRQ4631" s="298"/>
      <c r="JRR4631" s="298"/>
      <c r="JRS4631" s="298"/>
      <c r="JRT4631" s="298"/>
      <c r="JRU4631" s="298"/>
      <c r="JRV4631" s="298"/>
      <c r="JRW4631" s="298"/>
      <c r="JRX4631" s="298"/>
      <c r="JRY4631" s="298"/>
      <c r="JRZ4631" s="298"/>
      <c r="JSA4631" s="298"/>
      <c r="JSB4631" s="298"/>
      <c r="JSC4631" s="298"/>
      <c r="JSD4631" s="298"/>
      <c r="JSE4631" s="298"/>
      <c r="JSF4631" s="298"/>
      <c r="JSG4631" s="298"/>
      <c r="JSH4631" s="298"/>
      <c r="JSI4631" s="298"/>
      <c r="JSJ4631" s="298"/>
      <c r="JSK4631" s="298"/>
      <c r="JSL4631" s="298"/>
      <c r="JSM4631" s="298"/>
      <c r="JSN4631" s="298"/>
      <c r="JSO4631" s="298"/>
      <c r="JSP4631" s="298"/>
      <c r="JSQ4631" s="298"/>
      <c r="JSR4631" s="298"/>
      <c r="JSS4631" s="298"/>
      <c r="JST4631" s="298"/>
      <c r="JSU4631" s="298"/>
      <c r="JSV4631" s="298"/>
      <c r="JSW4631" s="298"/>
      <c r="JSX4631" s="298"/>
      <c r="JSY4631" s="298"/>
      <c r="JSZ4631" s="298"/>
      <c r="JTA4631" s="298"/>
      <c r="JTB4631" s="298"/>
      <c r="JTC4631" s="298"/>
      <c r="JTD4631" s="298"/>
      <c r="JTE4631" s="298"/>
      <c r="JTF4631" s="298"/>
      <c r="JTG4631" s="298"/>
      <c r="JTH4631" s="298"/>
      <c r="JTI4631" s="298"/>
      <c r="JTJ4631" s="298"/>
      <c r="JTK4631" s="298"/>
      <c r="JTL4631" s="298"/>
      <c r="JTM4631" s="298"/>
      <c r="JTN4631" s="298"/>
      <c r="JTO4631" s="298"/>
      <c r="JTP4631" s="298"/>
      <c r="JTQ4631" s="298"/>
      <c r="JTR4631" s="298"/>
      <c r="JTS4631" s="298"/>
      <c r="JTT4631" s="298"/>
      <c r="JTU4631" s="298"/>
      <c r="JTV4631" s="298"/>
      <c r="JTW4631" s="298"/>
      <c r="JTX4631" s="298"/>
      <c r="JTY4631" s="298"/>
      <c r="JTZ4631" s="298"/>
      <c r="JUA4631" s="298"/>
      <c r="JUB4631" s="298"/>
      <c r="JUC4631" s="298"/>
      <c r="JUD4631" s="298"/>
      <c r="JUE4631" s="298"/>
      <c r="JUF4631" s="298"/>
      <c r="JUG4631" s="298"/>
      <c r="JUH4631" s="298"/>
      <c r="JUI4631" s="298"/>
      <c r="JUJ4631" s="298"/>
      <c r="JUK4631" s="298"/>
      <c r="JUL4631" s="298"/>
      <c r="JUM4631" s="298"/>
      <c r="JUN4631" s="298"/>
      <c r="JUO4631" s="298"/>
      <c r="JUP4631" s="298"/>
      <c r="JUQ4631" s="298"/>
      <c r="JUR4631" s="298"/>
      <c r="JUS4631" s="298"/>
      <c r="JUT4631" s="298"/>
      <c r="JUU4631" s="298"/>
      <c r="JUV4631" s="298"/>
      <c r="JUW4631" s="298"/>
      <c r="JUX4631" s="298"/>
      <c r="JUY4631" s="298"/>
      <c r="JUZ4631" s="298"/>
      <c r="JVA4631" s="298"/>
      <c r="JVB4631" s="298"/>
      <c r="JVC4631" s="298"/>
      <c r="JVD4631" s="298"/>
      <c r="JVE4631" s="298"/>
      <c r="JVF4631" s="298"/>
      <c r="JVG4631" s="298"/>
      <c r="JVH4631" s="298"/>
      <c r="JVI4631" s="298"/>
      <c r="JVJ4631" s="298"/>
      <c r="JVK4631" s="298"/>
      <c r="JVL4631" s="298"/>
      <c r="JVM4631" s="298"/>
      <c r="JVN4631" s="298"/>
      <c r="JVO4631" s="298"/>
      <c r="JVP4631" s="298"/>
      <c r="JVQ4631" s="298"/>
      <c r="JVR4631" s="298"/>
      <c r="JVS4631" s="298"/>
      <c r="JVT4631" s="298"/>
      <c r="JVU4631" s="298"/>
      <c r="JVV4631" s="298"/>
      <c r="JVW4631" s="298"/>
      <c r="JVX4631" s="298"/>
      <c r="JVY4631" s="298"/>
      <c r="JVZ4631" s="298"/>
      <c r="JWA4631" s="298"/>
      <c r="JWB4631" s="298"/>
      <c r="JWC4631" s="298"/>
      <c r="JWD4631" s="298"/>
      <c r="JWE4631" s="298"/>
      <c r="JWF4631" s="298"/>
      <c r="JWG4631" s="298"/>
      <c r="JWH4631" s="298"/>
      <c r="JWI4631" s="298"/>
      <c r="JWJ4631" s="298"/>
      <c r="JWK4631" s="298"/>
      <c r="JWL4631" s="298"/>
      <c r="JWM4631" s="298"/>
      <c r="JWN4631" s="298"/>
      <c r="JWO4631" s="298"/>
      <c r="JWP4631" s="298"/>
      <c r="JWQ4631" s="298"/>
      <c r="JWR4631" s="298"/>
      <c r="JWS4631" s="298"/>
      <c r="JWT4631" s="298"/>
      <c r="JWU4631" s="298"/>
      <c r="JWV4631" s="298"/>
      <c r="JWW4631" s="298"/>
      <c r="JWX4631" s="298"/>
      <c r="JWY4631" s="298"/>
      <c r="JWZ4631" s="298"/>
      <c r="JXA4631" s="298"/>
      <c r="JXB4631" s="298"/>
      <c r="JXC4631" s="298"/>
      <c r="JXD4631" s="298"/>
      <c r="JXE4631" s="298"/>
      <c r="JXF4631" s="298"/>
      <c r="JXG4631" s="298"/>
      <c r="JXH4631" s="298"/>
      <c r="JXI4631" s="298"/>
      <c r="JXJ4631" s="298"/>
      <c r="JXK4631" s="298"/>
      <c r="JXL4631" s="298"/>
      <c r="JXM4631" s="298"/>
      <c r="JXN4631" s="298"/>
      <c r="JXO4631" s="298"/>
      <c r="JXP4631" s="298"/>
      <c r="JXQ4631" s="298"/>
      <c r="JXR4631" s="298"/>
      <c r="JXS4631" s="298"/>
      <c r="JXT4631" s="298"/>
      <c r="JXU4631" s="298"/>
      <c r="JXV4631" s="298"/>
      <c r="JXW4631" s="298"/>
      <c r="JXX4631" s="298"/>
      <c r="JXY4631" s="298"/>
      <c r="JXZ4631" s="298"/>
      <c r="JYA4631" s="298"/>
      <c r="JYB4631" s="298"/>
      <c r="JYC4631" s="298"/>
      <c r="JYD4631" s="298"/>
      <c r="JYE4631" s="298"/>
      <c r="JYF4631" s="298"/>
      <c r="JYG4631" s="298"/>
      <c r="JYH4631" s="298"/>
      <c r="JYI4631" s="298"/>
      <c r="JYJ4631" s="298"/>
      <c r="JYK4631" s="298"/>
      <c r="JYL4631" s="298"/>
      <c r="JYM4631" s="298"/>
      <c r="JYN4631" s="298"/>
      <c r="JYO4631" s="298"/>
      <c r="JYP4631" s="298"/>
      <c r="JYQ4631" s="298"/>
      <c r="JYR4631" s="298"/>
      <c r="JYS4631" s="298"/>
      <c r="JYT4631" s="298"/>
      <c r="JYU4631" s="298"/>
      <c r="JYV4631" s="298"/>
      <c r="JYW4631" s="298"/>
      <c r="JYX4631" s="298"/>
      <c r="JYY4631" s="298"/>
      <c r="JYZ4631" s="298"/>
      <c r="JZA4631" s="298"/>
      <c r="JZB4631" s="298"/>
      <c r="JZC4631" s="298"/>
      <c r="JZD4631" s="298"/>
      <c r="JZE4631" s="298"/>
      <c r="JZF4631" s="298"/>
      <c r="JZG4631" s="298"/>
      <c r="JZH4631" s="298"/>
      <c r="JZI4631" s="298"/>
      <c r="JZJ4631" s="298"/>
      <c r="JZK4631" s="298"/>
      <c r="JZL4631" s="298"/>
      <c r="JZM4631" s="298"/>
      <c r="JZN4631" s="298"/>
      <c r="JZO4631" s="298"/>
      <c r="JZP4631" s="298"/>
      <c r="JZQ4631" s="298"/>
      <c r="JZR4631" s="298"/>
      <c r="JZS4631" s="298"/>
      <c r="JZT4631" s="298"/>
      <c r="JZU4631" s="298"/>
      <c r="JZV4631" s="298"/>
      <c r="JZW4631" s="298"/>
      <c r="JZX4631" s="298"/>
      <c r="JZY4631" s="298"/>
      <c r="JZZ4631" s="298"/>
      <c r="KAA4631" s="298"/>
      <c r="KAB4631" s="298"/>
      <c r="KAC4631" s="298"/>
      <c r="KAD4631" s="298"/>
      <c r="KAE4631" s="298"/>
      <c r="KAF4631" s="298"/>
      <c r="KAG4631" s="298"/>
      <c r="KAH4631" s="298"/>
      <c r="KAI4631" s="298"/>
      <c r="KAJ4631" s="298"/>
      <c r="KAK4631" s="298"/>
      <c r="KAL4631" s="298"/>
      <c r="KAM4631" s="298"/>
      <c r="KAN4631" s="298"/>
      <c r="KAO4631" s="298"/>
      <c r="KAP4631" s="298"/>
      <c r="KAQ4631" s="298"/>
      <c r="KAR4631" s="298"/>
      <c r="KAS4631" s="298"/>
      <c r="KAT4631" s="298"/>
      <c r="KAU4631" s="298"/>
      <c r="KAV4631" s="298"/>
      <c r="KAW4631" s="298"/>
      <c r="KAX4631" s="298"/>
      <c r="KAY4631" s="298"/>
      <c r="KAZ4631" s="298"/>
      <c r="KBA4631" s="298"/>
      <c r="KBB4631" s="298"/>
      <c r="KBC4631" s="298"/>
      <c r="KBD4631" s="298"/>
      <c r="KBE4631" s="298"/>
      <c r="KBF4631" s="298"/>
      <c r="KBG4631" s="298"/>
      <c r="KBH4631" s="298"/>
      <c r="KBI4631" s="298"/>
      <c r="KBJ4631" s="298"/>
      <c r="KBK4631" s="298"/>
      <c r="KBL4631" s="298"/>
      <c r="KBM4631" s="298"/>
      <c r="KBN4631" s="298"/>
      <c r="KBO4631" s="298"/>
      <c r="KBP4631" s="298"/>
      <c r="KBQ4631" s="298"/>
      <c r="KBR4631" s="298"/>
      <c r="KBS4631" s="298"/>
      <c r="KBT4631" s="298"/>
      <c r="KBU4631" s="298"/>
      <c r="KBV4631" s="298"/>
      <c r="KBW4631" s="298"/>
      <c r="KBX4631" s="298"/>
      <c r="KBY4631" s="298"/>
      <c r="KBZ4631" s="298"/>
      <c r="KCA4631" s="298"/>
      <c r="KCB4631" s="298"/>
      <c r="KCC4631" s="298"/>
      <c r="KCD4631" s="298"/>
      <c r="KCE4631" s="298"/>
      <c r="KCF4631" s="298"/>
      <c r="KCG4631" s="298"/>
      <c r="KCH4631" s="298"/>
      <c r="KCI4631" s="298"/>
      <c r="KCJ4631" s="298"/>
      <c r="KCK4631" s="298"/>
      <c r="KCL4631" s="298"/>
      <c r="KCM4631" s="298"/>
      <c r="KCN4631" s="298"/>
      <c r="KCO4631" s="298"/>
      <c r="KCP4631" s="298"/>
      <c r="KCQ4631" s="298"/>
      <c r="KCR4631" s="298"/>
      <c r="KCS4631" s="298"/>
      <c r="KCT4631" s="298"/>
      <c r="KCU4631" s="298"/>
      <c r="KCV4631" s="298"/>
      <c r="KCW4631" s="298"/>
      <c r="KCX4631" s="298"/>
      <c r="KCY4631" s="298"/>
      <c r="KCZ4631" s="298"/>
      <c r="KDA4631" s="298"/>
      <c r="KDB4631" s="298"/>
      <c r="KDC4631" s="298"/>
      <c r="KDD4631" s="298"/>
      <c r="KDE4631" s="298"/>
      <c r="KDF4631" s="298"/>
      <c r="KDG4631" s="298"/>
      <c r="KDH4631" s="298"/>
      <c r="KDI4631" s="298"/>
      <c r="KDJ4631" s="298"/>
      <c r="KDK4631" s="298"/>
      <c r="KDL4631" s="298"/>
      <c r="KDM4631" s="298"/>
      <c r="KDN4631" s="298"/>
      <c r="KDO4631" s="298"/>
      <c r="KDP4631" s="298"/>
      <c r="KDQ4631" s="298"/>
      <c r="KDR4631" s="298"/>
      <c r="KDS4631" s="298"/>
      <c r="KDT4631" s="298"/>
      <c r="KDU4631" s="298"/>
      <c r="KDV4631" s="298"/>
      <c r="KDW4631" s="298"/>
      <c r="KDX4631" s="298"/>
      <c r="KDY4631" s="298"/>
      <c r="KDZ4631" s="298"/>
      <c r="KEA4631" s="298"/>
      <c r="KEB4631" s="298"/>
      <c r="KEC4631" s="298"/>
      <c r="KED4631" s="298"/>
      <c r="KEE4631" s="298"/>
      <c r="KEF4631" s="298"/>
      <c r="KEG4631" s="298"/>
      <c r="KEH4631" s="298"/>
      <c r="KEI4631" s="298"/>
      <c r="KEJ4631" s="298"/>
      <c r="KEK4631" s="298"/>
      <c r="KEL4631" s="298"/>
      <c r="KEM4631" s="298"/>
      <c r="KEN4631" s="298"/>
      <c r="KEO4631" s="298"/>
      <c r="KEP4631" s="298"/>
      <c r="KEQ4631" s="298"/>
      <c r="KER4631" s="298"/>
      <c r="KES4631" s="298"/>
      <c r="KET4631" s="298"/>
      <c r="KEU4631" s="298"/>
      <c r="KEV4631" s="298"/>
      <c r="KEW4631" s="298"/>
      <c r="KEX4631" s="298"/>
      <c r="KEY4631" s="298"/>
      <c r="KEZ4631" s="298"/>
      <c r="KFA4631" s="298"/>
      <c r="KFB4631" s="298"/>
      <c r="KFC4631" s="298"/>
      <c r="KFD4631" s="298"/>
      <c r="KFE4631" s="298"/>
      <c r="KFF4631" s="298"/>
      <c r="KFG4631" s="298"/>
      <c r="KFH4631" s="298"/>
      <c r="KFI4631" s="298"/>
      <c r="KFJ4631" s="298"/>
      <c r="KFK4631" s="298"/>
      <c r="KFL4631" s="298"/>
      <c r="KFM4631" s="298"/>
      <c r="KFN4631" s="298"/>
      <c r="KFO4631" s="298"/>
      <c r="KFP4631" s="298"/>
      <c r="KFQ4631" s="298"/>
      <c r="KFR4631" s="298"/>
      <c r="KFS4631" s="298"/>
      <c r="KFT4631" s="298"/>
      <c r="KFU4631" s="298"/>
      <c r="KFV4631" s="298"/>
      <c r="KFW4631" s="298"/>
      <c r="KFX4631" s="298"/>
      <c r="KFY4631" s="298"/>
      <c r="KFZ4631" s="298"/>
      <c r="KGA4631" s="298"/>
      <c r="KGB4631" s="298"/>
      <c r="KGC4631" s="298"/>
      <c r="KGD4631" s="298"/>
      <c r="KGE4631" s="298"/>
      <c r="KGF4631" s="298"/>
      <c r="KGG4631" s="298"/>
      <c r="KGH4631" s="298"/>
      <c r="KGI4631" s="298"/>
      <c r="KGJ4631" s="298"/>
      <c r="KGK4631" s="298"/>
      <c r="KGL4631" s="298"/>
      <c r="KGM4631" s="298"/>
      <c r="KGN4631" s="298"/>
      <c r="KGO4631" s="298"/>
      <c r="KGP4631" s="298"/>
      <c r="KGQ4631" s="298"/>
      <c r="KGR4631" s="298"/>
      <c r="KGS4631" s="298"/>
      <c r="KGT4631" s="298"/>
      <c r="KGU4631" s="298"/>
      <c r="KGV4631" s="298"/>
      <c r="KGW4631" s="298"/>
      <c r="KGX4631" s="298"/>
      <c r="KGY4631" s="298"/>
      <c r="KGZ4631" s="298"/>
      <c r="KHA4631" s="298"/>
      <c r="KHB4631" s="298"/>
      <c r="KHC4631" s="298"/>
      <c r="KHD4631" s="298"/>
      <c r="KHE4631" s="298"/>
      <c r="KHF4631" s="298"/>
      <c r="KHG4631" s="298"/>
      <c r="KHH4631" s="298"/>
      <c r="KHI4631" s="298"/>
      <c r="KHJ4631" s="298"/>
      <c r="KHK4631" s="298"/>
      <c r="KHL4631" s="298"/>
      <c r="KHM4631" s="298"/>
      <c r="KHN4631" s="298"/>
      <c r="KHO4631" s="298"/>
      <c r="KHP4631" s="298"/>
      <c r="KHQ4631" s="298"/>
      <c r="KHR4631" s="298"/>
      <c r="KHS4631" s="298"/>
      <c r="KHT4631" s="298"/>
      <c r="KHU4631" s="298"/>
      <c r="KHV4631" s="298"/>
      <c r="KHW4631" s="298"/>
      <c r="KHX4631" s="298"/>
      <c r="KHY4631" s="298"/>
      <c r="KHZ4631" s="298"/>
      <c r="KIA4631" s="298"/>
      <c r="KIB4631" s="298"/>
      <c r="KIC4631" s="298"/>
      <c r="KID4631" s="298"/>
      <c r="KIE4631" s="298"/>
      <c r="KIF4631" s="298"/>
      <c r="KIG4631" s="298"/>
      <c r="KIH4631" s="298"/>
      <c r="KII4631" s="298"/>
      <c r="KIJ4631" s="298"/>
      <c r="KIK4631" s="298"/>
      <c r="KIL4631" s="298"/>
      <c r="KIM4631" s="298"/>
      <c r="KIN4631" s="298"/>
      <c r="KIO4631" s="298"/>
      <c r="KIP4631" s="298"/>
      <c r="KIQ4631" s="298"/>
      <c r="KIR4631" s="298"/>
      <c r="KIS4631" s="298"/>
      <c r="KIT4631" s="298"/>
      <c r="KIU4631" s="298"/>
      <c r="KIV4631" s="298"/>
      <c r="KIW4631" s="298"/>
      <c r="KIX4631" s="298"/>
      <c r="KIY4631" s="298"/>
      <c r="KIZ4631" s="298"/>
      <c r="KJA4631" s="298"/>
      <c r="KJB4631" s="298"/>
      <c r="KJC4631" s="298"/>
      <c r="KJD4631" s="298"/>
      <c r="KJE4631" s="298"/>
      <c r="KJF4631" s="298"/>
      <c r="KJG4631" s="298"/>
      <c r="KJH4631" s="298"/>
      <c r="KJI4631" s="298"/>
      <c r="KJJ4631" s="298"/>
      <c r="KJK4631" s="298"/>
      <c r="KJL4631" s="298"/>
      <c r="KJM4631" s="298"/>
      <c r="KJN4631" s="298"/>
      <c r="KJO4631" s="298"/>
      <c r="KJP4631" s="298"/>
      <c r="KJQ4631" s="298"/>
      <c r="KJR4631" s="298"/>
      <c r="KJS4631" s="298"/>
      <c r="KJT4631" s="298"/>
      <c r="KJU4631" s="298"/>
      <c r="KJV4631" s="298"/>
      <c r="KJW4631" s="298"/>
      <c r="KJX4631" s="298"/>
      <c r="KJY4631" s="298"/>
      <c r="KJZ4631" s="298"/>
      <c r="KKA4631" s="298"/>
      <c r="KKB4631" s="298"/>
      <c r="KKC4631" s="298"/>
      <c r="KKD4631" s="298"/>
      <c r="KKE4631" s="298"/>
      <c r="KKF4631" s="298"/>
      <c r="KKG4631" s="298"/>
      <c r="KKH4631" s="298"/>
      <c r="KKI4631" s="298"/>
      <c r="KKJ4631" s="298"/>
      <c r="KKK4631" s="298"/>
      <c r="KKL4631" s="298"/>
      <c r="KKM4631" s="298"/>
      <c r="KKN4631" s="298"/>
      <c r="KKO4631" s="298"/>
      <c r="KKP4631" s="298"/>
      <c r="KKQ4631" s="298"/>
      <c r="KKR4631" s="298"/>
      <c r="KKS4631" s="298"/>
      <c r="KKT4631" s="298"/>
      <c r="KKU4631" s="298"/>
      <c r="KKV4631" s="298"/>
      <c r="KKW4631" s="298"/>
      <c r="KKX4631" s="298"/>
      <c r="KKY4631" s="298"/>
      <c r="KKZ4631" s="298"/>
      <c r="KLA4631" s="298"/>
      <c r="KLB4631" s="298"/>
      <c r="KLC4631" s="298"/>
      <c r="KLD4631" s="298"/>
      <c r="KLE4631" s="298"/>
      <c r="KLF4631" s="298"/>
      <c r="KLG4631" s="298"/>
      <c r="KLH4631" s="298"/>
      <c r="KLI4631" s="298"/>
      <c r="KLJ4631" s="298"/>
      <c r="KLK4631" s="298"/>
      <c r="KLL4631" s="298"/>
      <c r="KLM4631" s="298"/>
      <c r="KLN4631" s="298"/>
      <c r="KLO4631" s="298"/>
      <c r="KLP4631" s="298"/>
      <c r="KLQ4631" s="298"/>
      <c r="KLR4631" s="298"/>
      <c r="KLS4631" s="298"/>
      <c r="KLT4631" s="298"/>
      <c r="KLU4631" s="298"/>
      <c r="KLV4631" s="298"/>
      <c r="KLW4631" s="298"/>
      <c r="KLX4631" s="298"/>
      <c r="KLY4631" s="298"/>
      <c r="KLZ4631" s="298"/>
      <c r="KMA4631" s="298"/>
      <c r="KMB4631" s="298"/>
      <c r="KMC4631" s="298"/>
      <c r="KMD4631" s="298"/>
      <c r="KME4631" s="298"/>
      <c r="KMF4631" s="298"/>
      <c r="KMG4631" s="298"/>
      <c r="KMH4631" s="298"/>
      <c r="KMI4631" s="298"/>
      <c r="KMJ4631" s="298"/>
      <c r="KMK4631" s="298"/>
      <c r="KML4631" s="298"/>
      <c r="KMM4631" s="298"/>
      <c r="KMN4631" s="298"/>
      <c r="KMO4631" s="298"/>
      <c r="KMP4631" s="298"/>
      <c r="KMQ4631" s="298"/>
      <c r="KMR4631" s="298"/>
      <c r="KMS4631" s="298"/>
      <c r="KMT4631" s="298"/>
      <c r="KMU4631" s="298"/>
      <c r="KMV4631" s="298"/>
      <c r="KMW4631" s="298"/>
      <c r="KMX4631" s="298"/>
      <c r="KMY4631" s="298"/>
      <c r="KMZ4631" s="298"/>
      <c r="KNA4631" s="298"/>
      <c r="KNB4631" s="298"/>
      <c r="KNC4631" s="298"/>
      <c r="KND4631" s="298"/>
      <c r="KNE4631" s="298"/>
      <c r="KNF4631" s="298"/>
      <c r="KNG4631" s="298"/>
      <c r="KNH4631" s="298"/>
      <c r="KNI4631" s="298"/>
      <c r="KNJ4631" s="298"/>
      <c r="KNK4631" s="298"/>
      <c r="KNL4631" s="298"/>
      <c r="KNM4631" s="298"/>
      <c r="KNN4631" s="298"/>
      <c r="KNO4631" s="298"/>
      <c r="KNP4631" s="298"/>
      <c r="KNQ4631" s="298"/>
      <c r="KNR4631" s="298"/>
      <c r="KNS4631" s="298"/>
      <c r="KNT4631" s="298"/>
      <c r="KNU4631" s="298"/>
      <c r="KNV4631" s="298"/>
      <c r="KNW4631" s="298"/>
      <c r="KNX4631" s="298"/>
      <c r="KNY4631" s="298"/>
      <c r="KNZ4631" s="298"/>
      <c r="KOA4631" s="298"/>
      <c r="KOB4631" s="298"/>
      <c r="KOC4631" s="298"/>
      <c r="KOD4631" s="298"/>
      <c r="KOE4631" s="298"/>
      <c r="KOF4631" s="298"/>
      <c r="KOG4631" s="298"/>
      <c r="KOH4631" s="298"/>
      <c r="KOI4631" s="298"/>
      <c r="KOJ4631" s="298"/>
      <c r="KOK4631" s="298"/>
      <c r="KOL4631" s="298"/>
      <c r="KOM4631" s="298"/>
      <c r="KON4631" s="298"/>
      <c r="KOO4631" s="298"/>
      <c r="KOP4631" s="298"/>
      <c r="KOQ4631" s="298"/>
      <c r="KOR4631" s="298"/>
      <c r="KOS4631" s="298"/>
      <c r="KOT4631" s="298"/>
      <c r="KOU4631" s="298"/>
      <c r="KOV4631" s="298"/>
      <c r="KOW4631" s="298"/>
      <c r="KOX4631" s="298"/>
      <c r="KOY4631" s="298"/>
      <c r="KOZ4631" s="298"/>
      <c r="KPA4631" s="298"/>
      <c r="KPB4631" s="298"/>
      <c r="KPC4631" s="298"/>
      <c r="KPD4631" s="298"/>
      <c r="KPE4631" s="298"/>
      <c r="KPF4631" s="298"/>
      <c r="KPG4631" s="298"/>
      <c r="KPH4631" s="298"/>
      <c r="KPI4631" s="298"/>
      <c r="KPJ4631" s="298"/>
      <c r="KPK4631" s="298"/>
      <c r="KPL4631" s="298"/>
      <c r="KPM4631" s="298"/>
      <c r="KPN4631" s="298"/>
      <c r="KPO4631" s="298"/>
      <c r="KPP4631" s="298"/>
      <c r="KPQ4631" s="298"/>
      <c r="KPR4631" s="298"/>
      <c r="KPS4631" s="298"/>
      <c r="KPT4631" s="298"/>
      <c r="KPU4631" s="298"/>
      <c r="KPV4631" s="298"/>
      <c r="KPW4631" s="298"/>
      <c r="KPX4631" s="298"/>
      <c r="KPY4631" s="298"/>
      <c r="KPZ4631" s="298"/>
      <c r="KQA4631" s="298"/>
      <c r="KQB4631" s="298"/>
      <c r="KQC4631" s="298"/>
      <c r="KQD4631" s="298"/>
      <c r="KQE4631" s="298"/>
      <c r="KQF4631" s="298"/>
      <c r="KQG4631" s="298"/>
      <c r="KQH4631" s="298"/>
      <c r="KQI4631" s="298"/>
      <c r="KQJ4631" s="298"/>
      <c r="KQK4631" s="298"/>
      <c r="KQL4631" s="298"/>
      <c r="KQM4631" s="298"/>
      <c r="KQN4631" s="298"/>
      <c r="KQO4631" s="298"/>
      <c r="KQP4631" s="298"/>
      <c r="KQQ4631" s="298"/>
      <c r="KQR4631" s="298"/>
      <c r="KQS4631" s="298"/>
      <c r="KQT4631" s="298"/>
      <c r="KQU4631" s="298"/>
      <c r="KQV4631" s="298"/>
      <c r="KQW4631" s="298"/>
      <c r="KQX4631" s="298"/>
      <c r="KQY4631" s="298"/>
      <c r="KQZ4631" s="298"/>
      <c r="KRA4631" s="298"/>
      <c r="KRB4631" s="298"/>
      <c r="KRC4631" s="298"/>
      <c r="KRD4631" s="298"/>
      <c r="KRE4631" s="298"/>
      <c r="KRF4631" s="298"/>
      <c r="KRG4631" s="298"/>
      <c r="KRH4631" s="298"/>
      <c r="KRI4631" s="298"/>
      <c r="KRJ4631" s="298"/>
      <c r="KRK4631" s="298"/>
      <c r="KRL4631" s="298"/>
      <c r="KRM4631" s="298"/>
      <c r="KRN4631" s="298"/>
      <c r="KRO4631" s="298"/>
      <c r="KRP4631" s="298"/>
      <c r="KRQ4631" s="298"/>
      <c r="KRR4631" s="298"/>
      <c r="KRS4631" s="298"/>
      <c r="KRT4631" s="298"/>
      <c r="KRU4631" s="298"/>
      <c r="KRV4631" s="298"/>
      <c r="KRW4631" s="298"/>
      <c r="KRX4631" s="298"/>
      <c r="KRY4631" s="298"/>
      <c r="KRZ4631" s="298"/>
      <c r="KSA4631" s="298"/>
      <c r="KSB4631" s="298"/>
      <c r="KSC4631" s="298"/>
      <c r="KSD4631" s="298"/>
      <c r="KSE4631" s="298"/>
      <c r="KSF4631" s="298"/>
      <c r="KSG4631" s="298"/>
      <c r="KSH4631" s="298"/>
      <c r="KSI4631" s="298"/>
      <c r="KSJ4631" s="298"/>
      <c r="KSK4631" s="298"/>
      <c r="KSL4631" s="298"/>
      <c r="KSM4631" s="298"/>
      <c r="KSN4631" s="298"/>
      <c r="KSO4631" s="298"/>
      <c r="KSP4631" s="298"/>
      <c r="KSQ4631" s="298"/>
      <c r="KSR4631" s="298"/>
      <c r="KSS4631" s="298"/>
      <c r="KST4631" s="298"/>
      <c r="KSU4631" s="298"/>
      <c r="KSV4631" s="298"/>
      <c r="KSW4631" s="298"/>
      <c r="KSX4631" s="298"/>
      <c r="KSY4631" s="298"/>
      <c r="KSZ4631" s="298"/>
      <c r="KTA4631" s="298"/>
      <c r="KTB4631" s="298"/>
      <c r="KTC4631" s="298"/>
      <c r="KTD4631" s="298"/>
      <c r="KTE4631" s="298"/>
      <c r="KTF4631" s="298"/>
      <c r="KTG4631" s="298"/>
      <c r="KTH4631" s="298"/>
      <c r="KTI4631" s="298"/>
      <c r="KTJ4631" s="298"/>
      <c r="KTK4631" s="298"/>
      <c r="KTL4631" s="298"/>
      <c r="KTM4631" s="298"/>
      <c r="KTN4631" s="298"/>
      <c r="KTO4631" s="298"/>
      <c r="KTP4631" s="298"/>
      <c r="KTQ4631" s="298"/>
      <c r="KTR4631" s="298"/>
      <c r="KTS4631" s="298"/>
      <c r="KTT4631" s="298"/>
      <c r="KTU4631" s="298"/>
      <c r="KTV4631" s="298"/>
      <c r="KTW4631" s="298"/>
      <c r="KTX4631" s="298"/>
      <c r="KTY4631" s="298"/>
      <c r="KTZ4631" s="298"/>
      <c r="KUA4631" s="298"/>
      <c r="KUB4631" s="298"/>
      <c r="KUC4631" s="298"/>
      <c r="KUD4631" s="298"/>
      <c r="KUE4631" s="298"/>
      <c r="KUF4631" s="298"/>
      <c r="KUG4631" s="298"/>
      <c r="KUH4631" s="298"/>
      <c r="KUI4631" s="298"/>
      <c r="KUJ4631" s="298"/>
      <c r="KUK4631" s="298"/>
      <c r="KUL4631" s="298"/>
      <c r="KUM4631" s="298"/>
      <c r="KUN4631" s="298"/>
      <c r="KUO4631" s="298"/>
      <c r="KUP4631" s="298"/>
      <c r="KUQ4631" s="298"/>
      <c r="KUR4631" s="298"/>
      <c r="KUS4631" s="298"/>
      <c r="KUT4631" s="298"/>
      <c r="KUU4631" s="298"/>
      <c r="KUV4631" s="298"/>
      <c r="KUW4631" s="298"/>
      <c r="KUX4631" s="298"/>
      <c r="KUY4631" s="298"/>
      <c r="KUZ4631" s="298"/>
      <c r="KVA4631" s="298"/>
      <c r="KVB4631" s="298"/>
      <c r="KVC4631" s="298"/>
      <c r="KVD4631" s="298"/>
      <c r="KVE4631" s="298"/>
      <c r="KVF4631" s="298"/>
      <c r="KVG4631" s="298"/>
      <c r="KVH4631" s="298"/>
      <c r="KVI4631" s="298"/>
      <c r="KVJ4631" s="298"/>
      <c r="KVK4631" s="298"/>
      <c r="KVL4631" s="298"/>
      <c r="KVM4631" s="298"/>
      <c r="KVN4631" s="298"/>
      <c r="KVO4631" s="298"/>
      <c r="KVP4631" s="298"/>
      <c r="KVQ4631" s="298"/>
      <c r="KVR4631" s="298"/>
      <c r="KVS4631" s="298"/>
      <c r="KVT4631" s="298"/>
      <c r="KVU4631" s="298"/>
      <c r="KVV4631" s="298"/>
      <c r="KVW4631" s="298"/>
      <c r="KVX4631" s="298"/>
      <c r="KVY4631" s="298"/>
      <c r="KVZ4631" s="298"/>
      <c r="KWA4631" s="298"/>
      <c r="KWB4631" s="298"/>
      <c r="KWC4631" s="298"/>
      <c r="KWD4631" s="298"/>
      <c r="KWE4631" s="298"/>
      <c r="KWF4631" s="298"/>
      <c r="KWG4631" s="298"/>
      <c r="KWH4631" s="298"/>
      <c r="KWI4631" s="298"/>
      <c r="KWJ4631" s="298"/>
      <c r="KWK4631" s="298"/>
      <c r="KWL4631" s="298"/>
      <c r="KWM4631" s="298"/>
      <c r="KWN4631" s="298"/>
      <c r="KWO4631" s="298"/>
      <c r="KWP4631" s="298"/>
      <c r="KWQ4631" s="298"/>
      <c r="KWR4631" s="298"/>
      <c r="KWS4631" s="298"/>
      <c r="KWT4631" s="298"/>
      <c r="KWU4631" s="298"/>
      <c r="KWV4631" s="298"/>
      <c r="KWW4631" s="298"/>
      <c r="KWX4631" s="298"/>
      <c r="KWY4631" s="298"/>
      <c r="KWZ4631" s="298"/>
      <c r="KXA4631" s="298"/>
      <c r="KXB4631" s="298"/>
      <c r="KXC4631" s="298"/>
      <c r="KXD4631" s="298"/>
      <c r="KXE4631" s="298"/>
      <c r="KXF4631" s="298"/>
      <c r="KXG4631" s="298"/>
      <c r="KXH4631" s="298"/>
      <c r="KXI4631" s="298"/>
      <c r="KXJ4631" s="298"/>
      <c r="KXK4631" s="298"/>
      <c r="KXL4631" s="298"/>
      <c r="KXM4631" s="298"/>
      <c r="KXN4631" s="298"/>
      <c r="KXO4631" s="298"/>
      <c r="KXP4631" s="298"/>
      <c r="KXQ4631" s="298"/>
      <c r="KXR4631" s="298"/>
      <c r="KXS4631" s="298"/>
      <c r="KXT4631" s="298"/>
      <c r="KXU4631" s="298"/>
      <c r="KXV4631" s="298"/>
      <c r="KXW4631" s="298"/>
      <c r="KXX4631" s="298"/>
      <c r="KXY4631" s="298"/>
      <c r="KXZ4631" s="298"/>
      <c r="KYA4631" s="298"/>
      <c r="KYB4631" s="298"/>
      <c r="KYC4631" s="298"/>
      <c r="KYD4631" s="298"/>
      <c r="KYE4631" s="298"/>
      <c r="KYF4631" s="298"/>
      <c r="KYG4631" s="298"/>
      <c r="KYH4631" s="298"/>
      <c r="KYI4631" s="298"/>
      <c r="KYJ4631" s="298"/>
      <c r="KYK4631" s="298"/>
      <c r="KYL4631" s="298"/>
      <c r="KYM4631" s="298"/>
      <c r="KYN4631" s="298"/>
      <c r="KYO4631" s="298"/>
      <c r="KYP4631" s="298"/>
      <c r="KYQ4631" s="298"/>
      <c r="KYR4631" s="298"/>
      <c r="KYS4631" s="298"/>
      <c r="KYT4631" s="298"/>
      <c r="KYU4631" s="298"/>
      <c r="KYV4631" s="298"/>
      <c r="KYW4631" s="298"/>
      <c r="KYX4631" s="298"/>
      <c r="KYY4631" s="298"/>
      <c r="KYZ4631" s="298"/>
      <c r="KZA4631" s="298"/>
      <c r="KZB4631" s="298"/>
      <c r="KZC4631" s="298"/>
      <c r="KZD4631" s="298"/>
      <c r="KZE4631" s="298"/>
      <c r="KZF4631" s="298"/>
      <c r="KZG4631" s="298"/>
      <c r="KZH4631" s="298"/>
      <c r="KZI4631" s="298"/>
      <c r="KZJ4631" s="298"/>
      <c r="KZK4631" s="298"/>
      <c r="KZL4631" s="298"/>
      <c r="KZM4631" s="298"/>
      <c r="KZN4631" s="298"/>
      <c r="KZO4631" s="298"/>
      <c r="KZP4631" s="298"/>
      <c r="KZQ4631" s="298"/>
      <c r="KZR4631" s="298"/>
      <c r="KZS4631" s="298"/>
      <c r="KZT4631" s="298"/>
      <c r="KZU4631" s="298"/>
      <c r="KZV4631" s="298"/>
      <c r="KZW4631" s="298"/>
      <c r="KZX4631" s="298"/>
      <c r="KZY4631" s="298"/>
      <c r="KZZ4631" s="298"/>
      <c r="LAA4631" s="298"/>
      <c r="LAB4631" s="298"/>
      <c r="LAC4631" s="298"/>
      <c r="LAD4631" s="298"/>
      <c r="LAE4631" s="298"/>
      <c r="LAF4631" s="298"/>
      <c r="LAG4631" s="298"/>
      <c r="LAH4631" s="298"/>
      <c r="LAI4631" s="298"/>
      <c r="LAJ4631" s="298"/>
      <c r="LAK4631" s="298"/>
      <c r="LAL4631" s="298"/>
      <c r="LAM4631" s="298"/>
      <c r="LAN4631" s="298"/>
      <c r="LAO4631" s="298"/>
      <c r="LAP4631" s="298"/>
      <c r="LAQ4631" s="298"/>
      <c r="LAR4631" s="298"/>
      <c r="LAS4631" s="298"/>
      <c r="LAT4631" s="298"/>
      <c r="LAU4631" s="298"/>
      <c r="LAV4631" s="298"/>
      <c r="LAW4631" s="298"/>
      <c r="LAX4631" s="298"/>
      <c r="LAY4631" s="298"/>
      <c r="LAZ4631" s="298"/>
      <c r="LBA4631" s="298"/>
      <c r="LBB4631" s="298"/>
      <c r="LBC4631" s="298"/>
      <c r="LBD4631" s="298"/>
      <c r="LBE4631" s="298"/>
      <c r="LBF4631" s="298"/>
      <c r="LBG4631" s="298"/>
      <c r="LBH4631" s="298"/>
      <c r="LBI4631" s="298"/>
      <c r="LBJ4631" s="298"/>
      <c r="LBK4631" s="298"/>
      <c r="LBL4631" s="298"/>
      <c r="LBM4631" s="298"/>
      <c r="LBN4631" s="298"/>
      <c r="LBO4631" s="298"/>
      <c r="LBP4631" s="298"/>
      <c r="LBQ4631" s="298"/>
      <c r="LBR4631" s="298"/>
      <c r="LBS4631" s="298"/>
      <c r="LBT4631" s="298"/>
      <c r="LBU4631" s="298"/>
      <c r="LBV4631" s="298"/>
      <c r="LBW4631" s="298"/>
      <c r="LBX4631" s="298"/>
      <c r="LBY4631" s="298"/>
      <c r="LBZ4631" s="298"/>
      <c r="LCA4631" s="298"/>
      <c r="LCB4631" s="298"/>
      <c r="LCC4631" s="298"/>
      <c r="LCD4631" s="298"/>
      <c r="LCE4631" s="298"/>
      <c r="LCF4631" s="298"/>
      <c r="LCG4631" s="298"/>
      <c r="LCH4631" s="298"/>
      <c r="LCI4631" s="298"/>
      <c r="LCJ4631" s="298"/>
      <c r="LCK4631" s="298"/>
      <c r="LCL4631" s="298"/>
      <c r="LCM4631" s="298"/>
      <c r="LCN4631" s="298"/>
      <c r="LCO4631" s="298"/>
      <c r="LCP4631" s="298"/>
      <c r="LCQ4631" s="298"/>
      <c r="LCR4631" s="298"/>
      <c r="LCS4631" s="298"/>
      <c r="LCT4631" s="298"/>
      <c r="LCU4631" s="298"/>
      <c r="LCV4631" s="298"/>
      <c r="LCW4631" s="298"/>
      <c r="LCX4631" s="298"/>
      <c r="LCY4631" s="298"/>
      <c r="LCZ4631" s="298"/>
      <c r="LDA4631" s="298"/>
      <c r="LDB4631" s="298"/>
      <c r="LDC4631" s="298"/>
      <c r="LDD4631" s="298"/>
      <c r="LDE4631" s="298"/>
      <c r="LDF4631" s="298"/>
      <c r="LDG4631" s="298"/>
      <c r="LDH4631" s="298"/>
      <c r="LDI4631" s="298"/>
      <c r="LDJ4631" s="298"/>
      <c r="LDK4631" s="298"/>
      <c r="LDL4631" s="298"/>
      <c r="LDM4631" s="298"/>
      <c r="LDN4631" s="298"/>
      <c r="LDO4631" s="298"/>
      <c r="LDP4631" s="298"/>
      <c r="LDQ4631" s="298"/>
      <c r="LDR4631" s="298"/>
      <c r="LDS4631" s="298"/>
      <c r="LDT4631" s="298"/>
      <c r="LDU4631" s="298"/>
      <c r="LDV4631" s="298"/>
      <c r="LDW4631" s="298"/>
      <c r="LDX4631" s="298"/>
      <c r="LDY4631" s="298"/>
      <c r="LDZ4631" s="298"/>
      <c r="LEA4631" s="298"/>
      <c r="LEB4631" s="298"/>
      <c r="LEC4631" s="298"/>
      <c r="LED4631" s="298"/>
      <c r="LEE4631" s="298"/>
      <c r="LEF4631" s="298"/>
      <c r="LEG4631" s="298"/>
      <c r="LEH4631" s="298"/>
      <c r="LEI4631" s="298"/>
      <c r="LEJ4631" s="298"/>
      <c r="LEK4631" s="298"/>
      <c r="LEL4631" s="298"/>
      <c r="LEM4631" s="298"/>
      <c r="LEN4631" s="298"/>
      <c r="LEO4631" s="298"/>
      <c r="LEP4631" s="298"/>
      <c r="LEQ4631" s="298"/>
      <c r="LER4631" s="298"/>
      <c r="LES4631" s="298"/>
      <c r="LET4631" s="298"/>
      <c r="LEU4631" s="298"/>
      <c r="LEV4631" s="298"/>
      <c r="LEW4631" s="298"/>
      <c r="LEX4631" s="298"/>
      <c r="LEY4631" s="298"/>
      <c r="LEZ4631" s="298"/>
      <c r="LFA4631" s="298"/>
      <c r="LFB4631" s="298"/>
      <c r="LFC4631" s="298"/>
      <c r="LFD4631" s="298"/>
      <c r="LFE4631" s="298"/>
      <c r="LFF4631" s="298"/>
      <c r="LFG4631" s="298"/>
      <c r="LFH4631" s="298"/>
      <c r="LFI4631" s="298"/>
      <c r="LFJ4631" s="298"/>
      <c r="LFK4631" s="298"/>
      <c r="LFL4631" s="298"/>
      <c r="LFM4631" s="298"/>
      <c r="LFN4631" s="298"/>
      <c r="LFO4631" s="298"/>
      <c r="LFP4631" s="298"/>
      <c r="LFQ4631" s="298"/>
      <c r="LFR4631" s="298"/>
      <c r="LFS4631" s="298"/>
      <c r="LFT4631" s="298"/>
      <c r="LFU4631" s="298"/>
      <c r="LFV4631" s="298"/>
      <c r="LFW4631" s="298"/>
      <c r="LFX4631" s="298"/>
      <c r="LFY4631" s="298"/>
      <c r="LFZ4631" s="298"/>
      <c r="LGA4631" s="298"/>
      <c r="LGB4631" s="298"/>
      <c r="LGC4631" s="298"/>
      <c r="LGD4631" s="298"/>
      <c r="LGE4631" s="298"/>
      <c r="LGF4631" s="298"/>
      <c r="LGG4631" s="298"/>
      <c r="LGH4631" s="298"/>
      <c r="LGI4631" s="298"/>
      <c r="LGJ4631" s="298"/>
      <c r="LGK4631" s="298"/>
      <c r="LGL4631" s="298"/>
      <c r="LGM4631" s="298"/>
      <c r="LGN4631" s="298"/>
      <c r="LGO4631" s="298"/>
      <c r="LGP4631" s="298"/>
      <c r="LGQ4631" s="298"/>
      <c r="LGR4631" s="298"/>
      <c r="LGS4631" s="298"/>
      <c r="LGT4631" s="298"/>
      <c r="LGU4631" s="298"/>
      <c r="LGV4631" s="298"/>
      <c r="LGW4631" s="298"/>
      <c r="LGX4631" s="298"/>
      <c r="LGY4631" s="298"/>
      <c r="LGZ4631" s="298"/>
      <c r="LHA4631" s="298"/>
      <c r="LHB4631" s="298"/>
      <c r="LHC4631" s="298"/>
      <c r="LHD4631" s="298"/>
      <c r="LHE4631" s="298"/>
      <c r="LHF4631" s="298"/>
      <c r="LHG4631" s="298"/>
      <c r="LHH4631" s="298"/>
      <c r="LHI4631" s="298"/>
      <c r="LHJ4631" s="298"/>
      <c r="LHK4631" s="298"/>
      <c r="LHL4631" s="298"/>
      <c r="LHM4631" s="298"/>
      <c r="LHN4631" s="298"/>
      <c r="LHO4631" s="298"/>
      <c r="LHP4631" s="298"/>
      <c r="LHQ4631" s="298"/>
      <c r="LHR4631" s="298"/>
      <c r="LHS4631" s="298"/>
      <c r="LHT4631" s="298"/>
      <c r="LHU4631" s="298"/>
      <c r="LHV4631" s="298"/>
      <c r="LHW4631" s="298"/>
      <c r="LHX4631" s="298"/>
      <c r="LHY4631" s="298"/>
      <c r="LHZ4631" s="298"/>
      <c r="LIA4631" s="298"/>
      <c r="LIB4631" s="298"/>
      <c r="LIC4631" s="298"/>
      <c r="LID4631" s="298"/>
      <c r="LIE4631" s="298"/>
      <c r="LIF4631" s="298"/>
      <c r="LIG4631" s="298"/>
      <c r="LIH4631" s="298"/>
      <c r="LII4631" s="298"/>
      <c r="LIJ4631" s="298"/>
      <c r="LIK4631" s="298"/>
      <c r="LIL4631" s="298"/>
      <c r="LIM4631" s="298"/>
      <c r="LIN4631" s="298"/>
      <c r="LIO4631" s="298"/>
      <c r="LIP4631" s="298"/>
      <c r="LIQ4631" s="298"/>
      <c r="LIR4631" s="298"/>
      <c r="LIS4631" s="298"/>
      <c r="LIT4631" s="298"/>
      <c r="LIU4631" s="298"/>
      <c r="LIV4631" s="298"/>
      <c r="LIW4631" s="298"/>
      <c r="LIX4631" s="298"/>
      <c r="LIY4631" s="298"/>
      <c r="LIZ4631" s="298"/>
      <c r="LJA4631" s="298"/>
      <c r="LJB4631" s="298"/>
      <c r="LJC4631" s="298"/>
      <c r="LJD4631" s="298"/>
      <c r="LJE4631" s="298"/>
      <c r="LJF4631" s="298"/>
      <c r="LJG4631" s="298"/>
      <c r="LJH4631" s="298"/>
      <c r="LJI4631" s="298"/>
      <c r="LJJ4631" s="298"/>
      <c r="LJK4631" s="298"/>
      <c r="LJL4631" s="298"/>
      <c r="LJM4631" s="298"/>
      <c r="LJN4631" s="298"/>
      <c r="LJO4631" s="298"/>
      <c r="LJP4631" s="298"/>
      <c r="LJQ4631" s="298"/>
      <c r="LJR4631" s="298"/>
      <c r="LJS4631" s="298"/>
      <c r="LJT4631" s="298"/>
      <c r="LJU4631" s="298"/>
      <c r="LJV4631" s="298"/>
      <c r="LJW4631" s="298"/>
      <c r="LJX4631" s="298"/>
      <c r="LJY4631" s="298"/>
      <c r="LJZ4631" s="298"/>
      <c r="LKA4631" s="298"/>
      <c r="LKB4631" s="298"/>
      <c r="LKC4631" s="298"/>
      <c r="LKD4631" s="298"/>
      <c r="LKE4631" s="298"/>
      <c r="LKF4631" s="298"/>
      <c r="LKG4631" s="298"/>
      <c r="LKH4631" s="298"/>
      <c r="LKI4631" s="298"/>
      <c r="LKJ4631" s="298"/>
      <c r="LKK4631" s="298"/>
      <c r="LKL4631" s="298"/>
      <c r="LKM4631" s="298"/>
      <c r="LKN4631" s="298"/>
      <c r="LKO4631" s="298"/>
      <c r="LKP4631" s="298"/>
      <c r="LKQ4631" s="298"/>
      <c r="LKR4631" s="298"/>
      <c r="LKS4631" s="298"/>
      <c r="LKT4631" s="298"/>
      <c r="LKU4631" s="298"/>
      <c r="LKV4631" s="298"/>
      <c r="LKW4631" s="298"/>
      <c r="LKX4631" s="298"/>
      <c r="LKY4631" s="298"/>
      <c r="LKZ4631" s="298"/>
      <c r="LLA4631" s="298"/>
      <c r="LLB4631" s="298"/>
      <c r="LLC4631" s="298"/>
      <c r="LLD4631" s="298"/>
      <c r="LLE4631" s="298"/>
      <c r="LLF4631" s="298"/>
      <c r="LLG4631" s="298"/>
      <c r="LLH4631" s="298"/>
      <c r="LLI4631" s="298"/>
      <c r="LLJ4631" s="298"/>
      <c r="LLK4631" s="298"/>
      <c r="LLL4631" s="298"/>
      <c r="LLM4631" s="298"/>
      <c r="LLN4631" s="298"/>
      <c r="LLO4631" s="298"/>
      <c r="LLP4631" s="298"/>
      <c r="LLQ4631" s="298"/>
      <c r="LLR4631" s="298"/>
      <c r="LLS4631" s="298"/>
      <c r="LLT4631" s="298"/>
      <c r="LLU4631" s="298"/>
      <c r="LLV4631" s="298"/>
      <c r="LLW4631" s="298"/>
      <c r="LLX4631" s="298"/>
      <c r="LLY4631" s="298"/>
      <c r="LLZ4631" s="298"/>
      <c r="LMA4631" s="298"/>
      <c r="LMB4631" s="298"/>
      <c r="LMC4631" s="298"/>
      <c r="LMD4631" s="298"/>
      <c r="LME4631" s="298"/>
      <c r="LMF4631" s="298"/>
      <c r="LMG4631" s="298"/>
      <c r="LMH4631" s="298"/>
      <c r="LMI4631" s="298"/>
      <c r="LMJ4631" s="298"/>
      <c r="LMK4631" s="298"/>
      <c r="LML4631" s="298"/>
      <c r="LMM4631" s="298"/>
      <c r="LMN4631" s="298"/>
      <c r="LMO4631" s="298"/>
      <c r="LMP4631" s="298"/>
      <c r="LMQ4631" s="298"/>
      <c r="LMR4631" s="298"/>
      <c r="LMS4631" s="298"/>
      <c r="LMT4631" s="298"/>
      <c r="LMU4631" s="298"/>
      <c r="LMV4631" s="298"/>
      <c r="LMW4631" s="298"/>
      <c r="LMX4631" s="298"/>
      <c r="LMY4631" s="298"/>
      <c r="LMZ4631" s="298"/>
      <c r="LNA4631" s="298"/>
      <c r="LNB4631" s="298"/>
      <c r="LNC4631" s="298"/>
      <c r="LND4631" s="298"/>
      <c r="LNE4631" s="298"/>
      <c r="LNF4631" s="298"/>
      <c r="LNG4631" s="298"/>
      <c r="LNH4631" s="298"/>
      <c r="LNI4631" s="298"/>
      <c r="LNJ4631" s="298"/>
      <c r="LNK4631" s="298"/>
      <c r="LNL4631" s="298"/>
      <c r="LNM4631" s="298"/>
      <c r="LNN4631" s="298"/>
      <c r="LNO4631" s="298"/>
      <c r="LNP4631" s="298"/>
      <c r="LNQ4631" s="298"/>
      <c r="LNR4631" s="298"/>
      <c r="LNS4631" s="298"/>
      <c r="LNT4631" s="298"/>
      <c r="LNU4631" s="298"/>
      <c r="LNV4631" s="298"/>
      <c r="LNW4631" s="298"/>
      <c r="LNX4631" s="298"/>
      <c r="LNY4631" s="298"/>
      <c r="LNZ4631" s="298"/>
      <c r="LOA4631" s="298"/>
      <c r="LOB4631" s="298"/>
      <c r="LOC4631" s="298"/>
      <c r="LOD4631" s="298"/>
      <c r="LOE4631" s="298"/>
      <c r="LOF4631" s="298"/>
      <c r="LOG4631" s="298"/>
      <c r="LOH4631" s="298"/>
      <c r="LOI4631" s="298"/>
      <c r="LOJ4631" s="298"/>
      <c r="LOK4631" s="298"/>
      <c r="LOL4631" s="298"/>
      <c r="LOM4631" s="298"/>
      <c r="LON4631" s="298"/>
      <c r="LOO4631" s="298"/>
      <c r="LOP4631" s="298"/>
      <c r="LOQ4631" s="298"/>
      <c r="LOR4631" s="298"/>
      <c r="LOS4631" s="298"/>
      <c r="LOT4631" s="298"/>
      <c r="LOU4631" s="298"/>
      <c r="LOV4631" s="298"/>
      <c r="LOW4631" s="298"/>
      <c r="LOX4631" s="298"/>
      <c r="LOY4631" s="298"/>
      <c r="LOZ4631" s="298"/>
      <c r="LPA4631" s="298"/>
      <c r="LPB4631" s="298"/>
      <c r="LPC4631" s="298"/>
      <c r="LPD4631" s="298"/>
      <c r="LPE4631" s="298"/>
      <c r="LPF4631" s="298"/>
      <c r="LPG4631" s="298"/>
      <c r="LPH4631" s="298"/>
      <c r="LPI4631" s="298"/>
      <c r="LPJ4631" s="298"/>
      <c r="LPK4631" s="298"/>
      <c r="LPL4631" s="298"/>
      <c r="LPM4631" s="298"/>
      <c r="LPN4631" s="298"/>
      <c r="LPO4631" s="298"/>
      <c r="LPP4631" s="298"/>
      <c r="LPQ4631" s="298"/>
      <c r="LPR4631" s="298"/>
      <c r="LPS4631" s="298"/>
      <c r="LPT4631" s="298"/>
      <c r="LPU4631" s="298"/>
      <c r="LPV4631" s="298"/>
      <c r="LPW4631" s="298"/>
      <c r="LPX4631" s="298"/>
      <c r="LPY4631" s="298"/>
      <c r="LPZ4631" s="298"/>
      <c r="LQA4631" s="298"/>
      <c r="LQB4631" s="298"/>
      <c r="LQC4631" s="298"/>
      <c r="LQD4631" s="298"/>
      <c r="LQE4631" s="298"/>
      <c r="LQF4631" s="298"/>
      <c r="LQG4631" s="298"/>
      <c r="LQH4631" s="298"/>
      <c r="LQI4631" s="298"/>
      <c r="LQJ4631" s="298"/>
      <c r="LQK4631" s="298"/>
      <c r="LQL4631" s="298"/>
      <c r="LQM4631" s="298"/>
      <c r="LQN4631" s="298"/>
      <c r="LQO4631" s="298"/>
      <c r="LQP4631" s="298"/>
      <c r="LQQ4631" s="298"/>
      <c r="LQR4631" s="298"/>
      <c r="LQS4631" s="298"/>
      <c r="LQT4631" s="298"/>
      <c r="LQU4631" s="298"/>
      <c r="LQV4631" s="298"/>
      <c r="LQW4631" s="298"/>
      <c r="LQX4631" s="298"/>
      <c r="LQY4631" s="298"/>
      <c r="LQZ4631" s="298"/>
      <c r="LRA4631" s="298"/>
      <c r="LRB4631" s="298"/>
      <c r="LRC4631" s="298"/>
      <c r="LRD4631" s="298"/>
      <c r="LRE4631" s="298"/>
      <c r="LRF4631" s="298"/>
      <c r="LRG4631" s="298"/>
      <c r="LRH4631" s="298"/>
      <c r="LRI4631" s="298"/>
      <c r="LRJ4631" s="298"/>
      <c r="LRK4631" s="298"/>
      <c r="LRL4631" s="298"/>
      <c r="LRM4631" s="298"/>
      <c r="LRN4631" s="298"/>
      <c r="LRO4631" s="298"/>
      <c r="LRP4631" s="298"/>
      <c r="LRQ4631" s="298"/>
      <c r="LRR4631" s="298"/>
      <c r="LRS4631" s="298"/>
      <c r="LRT4631" s="298"/>
      <c r="LRU4631" s="298"/>
      <c r="LRV4631" s="298"/>
      <c r="LRW4631" s="298"/>
      <c r="LRX4631" s="298"/>
      <c r="LRY4631" s="298"/>
      <c r="LRZ4631" s="298"/>
      <c r="LSA4631" s="298"/>
      <c r="LSB4631" s="298"/>
      <c r="LSC4631" s="298"/>
      <c r="LSD4631" s="298"/>
      <c r="LSE4631" s="298"/>
      <c r="LSF4631" s="298"/>
      <c r="LSG4631" s="298"/>
      <c r="LSH4631" s="298"/>
      <c r="LSI4631" s="298"/>
      <c r="LSJ4631" s="298"/>
      <c r="LSK4631" s="298"/>
      <c r="LSL4631" s="298"/>
      <c r="LSM4631" s="298"/>
      <c r="LSN4631" s="298"/>
      <c r="LSO4631" s="298"/>
      <c r="LSP4631" s="298"/>
      <c r="LSQ4631" s="298"/>
      <c r="LSR4631" s="298"/>
      <c r="LSS4631" s="298"/>
      <c r="LST4631" s="298"/>
      <c r="LSU4631" s="298"/>
      <c r="LSV4631" s="298"/>
      <c r="LSW4631" s="298"/>
      <c r="LSX4631" s="298"/>
      <c r="LSY4631" s="298"/>
      <c r="LSZ4631" s="298"/>
      <c r="LTA4631" s="298"/>
      <c r="LTB4631" s="298"/>
      <c r="LTC4631" s="298"/>
      <c r="LTD4631" s="298"/>
      <c r="LTE4631" s="298"/>
      <c r="LTF4631" s="298"/>
      <c r="LTG4631" s="298"/>
      <c r="LTH4631" s="298"/>
      <c r="LTI4631" s="298"/>
      <c r="LTJ4631" s="298"/>
      <c r="LTK4631" s="298"/>
      <c r="LTL4631" s="298"/>
      <c r="LTM4631" s="298"/>
      <c r="LTN4631" s="298"/>
      <c r="LTO4631" s="298"/>
      <c r="LTP4631" s="298"/>
      <c r="LTQ4631" s="298"/>
      <c r="LTR4631" s="298"/>
      <c r="LTS4631" s="298"/>
      <c r="LTT4631" s="298"/>
      <c r="LTU4631" s="298"/>
      <c r="LTV4631" s="298"/>
      <c r="LTW4631" s="298"/>
      <c r="LTX4631" s="298"/>
      <c r="LTY4631" s="298"/>
      <c r="LTZ4631" s="298"/>
      <c r="LUA4631" s="298"/>
      <c r="LUB4631" s="298"/>
      <c r="LUC4631" s="298"/>
      <c r="LUD4631" s="298"/>
      <c r="LUE4631" s="298"/>
      <c r="LUF4631" s="298"/>
      <c r="LUG4631" s="298"/>
      <c r="LUH4631" s="298"/>
      <c r="LUI4631" s="298"/>
      <c r="LUJ4631" s="298"/>
      <c r="LUK4631" s="298"/>
      <c r="LUL4631" s="298"/>
      <c r="LUM4631" s="298"/>
      <c r="LUN4631" s="298"/>
      <c r="LUO4631" s="298"/>
      <c r="LUP4631" s="298"/>
      <c r="LUQ4631" s="298"/>
      <c r="LUR4631" s="298"/>
      <c r="LUS4631" s="298"/>
      <c r="LUT4631" s="298"/>
      <c r="LUU4631" s="298"/>
      <c r="LUV4631" s="298"/>
      <c r="LUW4631" s="298"/>
      <c r="LUX4631" s="298"/>
      <c r="LUY4631" s="298"/>
      <c r="LUZ4631" s="298"/>
      <c r="LVA4631" s="298"/>
      <c r="LVB4631" s="298"/>
      <c r="LVC4631" s="298"/>
      <c r="LVD4631" s="298"/>
      <c r="LVE4631" s="298"/>
      <c r="LVF4631" s="298"/>
      <c r="LVG4631" s="298"/>
      <c r="LVH4631" s="298"/>
      <c r="LVI4631" s="298"/>
      <c r="LVJ4631" s="298"/>
      <c r="LVK4631" s="298"/>
      <c r="LVL4631" s="298"/>
      <c r="LVM4631" s="298"/>
      <c r="LVN4631" s="298"/>
      <c r="LVO4631" s="298"/>
      <c r="LVP4631" s="298"/>
      <c r="LVQ4631" s="298"/>
      <c r="LVR4631" s="298"/>
      <c r="LVS4631" s="298"/>
      <c r="LVT4631" s="298"/>
      <c r="LVU4631" s="298"/>
      <c r="LVV4631" s="298"/>
      <c r="LVW4631" s="298"/>
      <c r="LVX4631" s="298"/>
      <c r="LVY4631" s="298"/>
      <c r="LVZ4631" s="298"/>
      <c r="LWA4631" s="298"/>
      <c r="LWB4631" s="298"/>
      <c r="LWC4631" s="298"/>
      <c r="LWD4631" s="298"/>
      <c r="LWE4631" s="298"/>
      <c r="LWF4631" s="298"/>
      <c r="LWG4631" s="298"/>
      <c r="LWH4631" s="298"/>
      <c r="LWI4631" s="298"/>
      <c r="LWJ4631" s="298"/>
      <c r="LWK4631" s="298"/>
      <c r="LWL4631" s="298"/>
      <c r="LWM4631" s="298"/>
      <c r="LWN4631" s="298"/>
      <c r="LWO4631" s="298"/>
      <c r="LWP4631" s="298"/>
      <c r="LWQ4631" s="298"/>
      <c r="LWR4631" s="298"/>
      <c r="LWS4631" s="298"/>
      <c r="LWT4631" s="298"/>
      <c r="LWU4631" s="298"/>
      <c r="LWV4631" s="298"/>
      <c r="LWW4631" s="298"/>
      <c r="LWX4631" s="298"/>
      <c r="LWY4631" s="298"/>
      <c r="LWZ4631" s="298"/>
      <c r="LXA4631" s="298"/>
      <c r="LXB4631" s="298"/>
      <c r="LXC4631" s="298"/>
      <c r="LXD4631" s="298"/>
      <c r="LXE4631" s="298"/>
      <c r="LXF4631" s="298"/>
      <c r="LXG4631" s="298"/>
      <c r="LXH4631" s="298"/>
      <c r="LXI4631" s="298"/>
      <c r="LXJ4631" s="298"/>
      <c r="LXK4631" s="298"/>
      <c r="LXL4631" s="298"/>
      <c r="LXM4631" s="298"/>
      <c r="LXN4631" s="298"/>
      <c r="LXO4631" s="298"/>
      <c r="LXP4631" s="298"/>
      <c r="LXQ4631" s="298"/>
      <c r="LXR4631" s="298"/>
      <c r="LXS4631" s="298"/>
      <c r="LXT4631" s="298"/>
      <c r="LXU4631" s="298"/>
      <c r="LXV4631" s="298"/>
      <c r="LXW4631" s="298"/>
      <c r="LXX4631" s="298"/>
      <c r="LXY4631" s="298"/>
      <c r="LXZ4631" s="298"/>
      <c r="LYA4631" s="298"/>
      <c r="LYB4631" s="298"/>
      <c r="LYC4631" s="298"/>
      <c r="LYD4631" s="298"/>
      <c r="LYE4631" s="298"/>
      <c r="LYF4631" s="298"/>
      <c r="LYG4631" s="298"/>
      <c r="LYH4631" s="298"/>
      <c r="LYI4631" s="298"/>
      <c r="LYJ4631" s="298"/>
      <c r="LYK4631" s="298"/>
      <c r="LYL4631" s="298"/>
      <c r="LYM4631" s="298"/>
      <c r="LYN4631" s="298"/>
      <c r="LYO4631" s="298"/>
      <c r="LYP4631" s="298"/>
      <c r="LYQ4631" s="298"/>
      <c r="LYR4631" s="298"/>
      <c r="LYS4631" s="298"/>
      <c r="LYT4631" s="298"/>
      <c r="LYU4631" s="298"/>
      <c r="LYV4631" s="298"/>
      <c r="LYW4631" s="298"/>
      <c r="LYX4631" s="298"/>
      <c r="LYY4631" s="298"/>
      <c r="LYZ4631" s="298"/>
      <c r="LZA4631" s="298"/>
      <c r="LZB4631" s="298"/>
      <c r="LZC4631" s="298"/>
      <c r="LZD4631" s="298"/>
      <c r="LZE4631" s="298"/>
      <c r="LZF4631" s="298"/>
      <c r="LZG4631" s="298"/>
      <c r="LZH4631" s="298"/>
      <c r="LZI4631" s="298"/>
      <c r="LZJ4631" s="298"/>
      <c r="LZK4631" s="298"/>
      <c r="LZL4631" s="298"/>
      <c r="LZM4631" s="298"/>
      <c r="LZN4631" s="298"/>
      <c r="LZO4631" s="298"/>
      <c r="LZP4631" s="298"/>
      <c r="LZQ4631" s="298"/>
      <c r="LZR4631" s="298"/>
      <c r="LZS4631" s="298"/>
      <c r="LZT4631" s="298"/>
      <c r="LZU4631" s="298"/>
      <c r="LZV4631" s="298"/>
      <c r="LZW4631" s="298"/>
      <c r="LZX4631" s="298"/>
      <c r="LZY4631" s="298"/>
      <c r="LZZ4631" s="298"/>
      <c r="MAA4631" s="298"/>
      <c r="MAB4631" s="298"/>
      <c r="MAC4631" s="298"/>
      <c r="MAD4631" s="298"/>
      <c r="MAE4631" s="298"/>
      <c r="MAF4631" s="298"/>
      <c r="MAG4631" s="298"/>
      <c r="MAH4631" s="298"/>
      <c r="MAI4631" s="298"/>
      <c r="MAJ4631" s="298"/>
      <c r="MAK4631" s="298"/>
      <c r="MAL4631" s="298"/>
      <c r="MAM4631" s="298"/>
      <c r="MAN4631" s="298"/>
      <c r="MAO4631" s="298"/>
      <c r="MAP4631" s="298"/>
      <c r="MAQ4631" s="298"/>
      <c r="MAR4631" s="298"/>
      <c r="MAS4631" s="298"/>
      <c r="MAT4631" s="298"/>
      <c r="MAU4631" s="298"/>
      <c r="MAV4631" s="298"/>
      <c r="MAW4631" s="298"/>
      <c r="MAX4631" s="298"/>
      <c r="MAY4631" s="298"/>
      <c r="MAZ4631" s="298"/>
      <c r="MBA4631" s="298"/>
      <c r="MBB4631" s="298"/>
      <c r="MBC4631" s="298"/>
      <c r="MBD4631" s="298"/>
      <c r="MBE4631" s="298"/>
      <c r="MBF4631" s="298"/>
      <c r="MBG4631" s="298"/>
      <c r="MBH4631" s="298"/>
      <c r="MBI4631" s="298"/>
      <c r="MBJ4631" s="298"/>
      <c r="MBK4631" s="298"/>
      <c r="MBL4631" s="298"/>
      <c r="MBM4631" s="298"/>
      <c r="MBN4631" s="298"/>
      <c r="MBO4631" s="298"/>
      <c r="MBP4631" s="298"/>
      <c r="MBQ4631" s="298"/>
      <c r="MBR4631" s="298"/>
      <c r="MBS4631" s="298"/>
      <c r="MBT4631" s="298"/>
      <c r="MBU4631" s="298"/>
      <c r="MBV4631" s="298"/>
      <c r="MBW4631" s="298"/>
      <c r="MBX4631" s="298"/>
      <c r="MBY4631" s="298"/>
      <c r="MBZ4631" s="298"/>
      <c r="MCA4631" s="298"/>
      <c r="MCB4631" s="298"/>
      <c r="MCC4631" s="298"/>
      <c r="MCD4631" s="298"/>
      <c r="MCE4631" s="298"/>
      <c r="MCF4631" s="298"/>
      <c r="MCG4631" s="298"/>
      <c r="MCH4631" s="298"/>
      <c r="MCI4631" s="298"/>
      <c r="MCJ4631" s="298"/>
      <c r="MCK4631" s="298"/>
      <c r="MCL4631" s="298"/>
      <c r="MCM4631" s="298"/>
      <c r="MCN4631" s="298"/>
      <c r="MCO4631" s="298"/>
      <c r="MCP4631" s="298"/>
      <c r="MCQ4631" s="298"/>
      <c r="MCR4631" s="298"/>
      <c r="MCS4631" s="298"/>
      <c r="MCT4631" s="298"/>
      <c r="MCU4631" s="298"/>
      <c r="MCV4631" s="298"/>
      <c r="MCW4631" s="298"/>
      <c r="MCX4631" s="298"/>
      <c r="MCY4631" s="298"/>
      <c r="MCZ4631" s="298"/>
      <c r="MDA4631" s="298"/>
      <c r="MDB4631" s="298"/>
      <c r="MDC4631" s="298"/>
      <c r="MDD4631" s="298"/>
      <c r="MDE4631" s="298"/>
      <c r="MDF4631" s="298"/>
      <c r="MDG4631" s="298"/>
      <c r="MDH4631" s="298"/>
      <c r="MDI4631" s="298"/>
      <c r="MDJ4631" s="298"/>
      <c r="MDK4631" s="298"/>
      <c r="MDL4631" s="298"/>
      <c r="MDM4631" s="298"/>
      <c r="MDN4631" s="298"/>
      <c r="MDO4631" s="298"/>
      <c r="MDP4631" s="298"/>
      <c r="MDQ4631" s="298"/>
      <c r="MDR4631" s="298"/>
      <c r="MDS4631" s="298"/>
      <c r="MDT4631" s="298"/>
      <c r="MDU4631" s="298"/>
      <c r="MDV4631" s="298"/>
      <c r="MDW4631" s="298"/>
      <c r="MDX4631" s="298"/>
      <c r="MDY4631" s="298"/>
      <c r="MDZ4631" s="298"/>
      <c r="MEA4631" s="298"/>
      <c r="MEB4631" s="298"/>
      <c r="MEC4631" s="298"/>
      <c r="MED4631" s="298"/>
      <c r="MEE4631" s="298"/>
      <c r="MEF4631" s="298"/>
      <c r="MEG4631" s="298"/>
      <c r="MEH4631" s="298"/>
      <c r="MEI4631" s="298"/>
      <c r="MEJ4631" s="298"/>
      <c r="MEK4631" s="298"/>
      <c r="MEL4631" s="298"/>
      <c r="MEM4631" s="298"/>
      <c r="MEN4631" s="298"/>
      <c r="MEO4631" s="298"/>
      <c r="MEP4631" s="298"/>
      <c r="MEQ4631" s="298"/>
      <c r="MER4631" s="298"/>
      <c r="MES4631" s="298"/>
      <c r="MET4631" s="298"/>
      <c r="MEU4631" s="298"/>
      <c r="MEV4631" s="298"/>
      <c r="MEW4631" s="298"/>
      <c r="MEX4631" s="298"/>
      <c r="MEY4631" s="298"/>
      <c r="MEZ4631" s="298"/>
      <c r="MFA4631" s="298"/>
      <c r="MFB4631" s="298"/>
      <c r="MFC4631" s="298"/>
      <c r="MFD4631" s="298"/>
      <c r="MFE4631" s="298"/>
      <c r="MFF4631" s="298"/>
      <c r="MFG4631" s="298"/>
      <c r="MFH4631" s="298"/>
      <c r="MFI4631" s="298"/>
      <c r="MFJ4631" s="298"/>
      <c r="MFK4631" s="298"/>
      <c r="MFL4631" s="298"/>
      <c r="MFM4631" s="298"/>
      <c r="MFN4631" s="298"/>
      <c r="MFO4631" s="298"/>
      <c r="MFP4631" s="298"/>
      <c r="MFQ4631" s="298"/>
      <c r="MFR4631" s="298"/>
      <c r="MFS4631" s="298"/>
      <c r="MFT4631" s="298"/>
      <c r="MFU4631" s="298"/>
      <c r="MFV4631" s="298"/>
      <c r="MFW4631" s="298"/>
      <c r="MFX4631" s="298"/>
      <c r="MFY4631" s="298"/>
      <c r="MFZ4631" s="298"/>
      <c r="MGA4631" s="298"/>
      <c r="MGB4631" s="298"/>
      <c r="MGC4631" s="298"/>
      <c r="MGD4631" s="298"/>
      <c r="MGE4631" s="298"/>
      <c r="MGF4631" s="298"/>
      <c r="MGG4631" s="298"/>
      <c r="MGH4631" s="298"/>
      <c r="MGI4631" s="298"/>
      <c r="MGJ4631" s="298"/>
      <c r="MGK4631" s="298"/>
      <c r="MGL4631" s="298"/>
      <c r="MGM4631" s="298"/>
      <c r="MGN4631" s="298"/>
      <c r="MGO4631" s="298"/>
      <c r="MGP4631" s="298"/>
      <c r="MGQ4631" s="298"/>
      <c r="MGR4631" s="298"/>
      <c r="MGS4631" s="298"/>
      <c r="MGT4631" s="298"/>
      <c r="MGU4631" s="298"/>
      <c r="MGV4631" s="298"/>
      <c r="MGW4631" s="298"/>
      <c r="MGX4631" s="298"/>
      <c r="MGY4631" s="298"/>
      <c r="MGZ4631" s="298"/>
      <c r="MHA4631" s="298"/>
      <c r="MHB4631" s="298"/>
      <c r="MHC4631" s="298"/>
      <c r="MHD4631" s="298"/>
      <c r="MHE4631" s="298"/>
      <c r="MHF4631" s="298"/>
      <c r="MHG4631" s="298"/>
      <c r="MHH4631" s="298"/>
      <c r="MHI4631" s="298"/>
      <c r="MHJ4631" s="298"/>
      <c r="MHK4631" s="298"/>
      <c r="MHL4631" s="298"/>
      <c r="MHM4631" s="298"/>
      <c r="MHN4631" s="298"/>
      <c r="MHO4631" s="298"/>
      <c r="MHP4631" s="298"/>
      <c r="MHQ4631" s="298"/>
      <c r="MHR4631" s="298"/>
      <c r="MHS4631" s="298"/>
      <c r="MHT4631" s="298"/>
      <c r="MHU4631" s="298"/>
      <c r="MHV4631" s="298"/>
      <c r="MHW4631" s="298"/>
      <c r="MHX4631" s="298"/>
      <c r="MHY4631" s="298"/>
      <c r="MHZ4631" s="298"/>
      <c r="MIA4631" s="298"/>
      <c r="MIB4631" s="298"/>
      <c r="MIC4631" s="298"/>
      <c r="MID4631" s="298"/>
      <c r="MIE4631" s="298"/>
      <c r="MIF4631" s="298"/>
      <c r="MIG4631" s="298"/>
      <c r="MIH4631" s="298"/>
      <c r="MII4631" s="298"/>
      <c r="MIJ4631" s="298"/>
      <c r="MIK4631" s="298"/>
      <c r="MIL4631" s="298"/>
      <c r="MIM4631" s="298"/>
      <c r="MIN4631" s="298"/>
      <c r="MIO4631" s="298"/>
      <c r="MIP4631" s="298"/>
      <c r="MIQ4631" s="298"/>
      <c r="MIR4631" s="298"/>
      <c r="MIS4631" s="298"/>
      <c r="MIT4631" s="298"/>
      <c r="MIU4631" s="298"/>
      <c r="MIV4631" s="298"/>
      <c r="MIW4631" s="298"/>
      <c r="MIX4631" s="298"/>
      <c r="MIY4631" s="298"/>
      <c r="MIZ4631" s="298"/>
      <c r="MJA4631" s="298"/>
      <c r="MJB4631" s="298"/>
      <c r="MJC4631" s="298"/>
      <c r="MJD4631" s="298"/>
      <c r="MJE4631" s="298"/>
      <c r="MJF4631" s="298"/>
      <c r="MJG4631" s="298"/>
      <c r="MJH4631" s="298"/>
      <c r="MJI4631" s="298"/>
      <c r="MJJ4631" s="298"/>
      <c r="MJK4631" s="298"/>
      <c r="MJL4631" s="298"/>
      <c r="MJM4631" s="298"/>
      <c r="MJN4631" s="298"/>
      <c r="MJO4631" s="298"/>
      <c r="MJP4631" s="298"/>
      <c r="MJQ4631" s="298"/>
      <c r="MJR4631" s="298"/>
      <c r="MJS4631" s="298"/>
      <c r="MJT4631" s="298"/>
      <c r="MJU4631" s="298"/>
      <c r="MJV4631" s="298"/>
      <c r="MJW4631" s="298"/>
      <c r="MJX4631" s="298"/>
      <c r="MJY4631" s="298"/>
      <c r="MJZ4631" s="298"/>
      <c r="MKA4631" s="298"/>
      <c r="MKB4631" s="298"/>
      <c r="MKC4631" s="298"/>
      <c r="MKD4631" s="298"/>
      <c r="MKE4631" s="298"/>
      <c r="MKF4631" s="298"/>
      <c r="MKG4631" s="298"/>
      <c r="MKH4631" s="298"/>
      <c r="MKI4631" s="298"/>
      <c r="MKJ4631" s="298"/>
      <c r="MKK4631" s="298"/>
      <c r="MKL4631" s="298"/>
      <c r="MKM4631" s="298"/>
      <c r="MKN4631" s="298"/>
      <c r="MKO4631" s="298"/>
      <c r="MKP4631" s="298"/>
      <c r="MKQ4631" s="298"/>
      <c r="MKR4631" s="298"/>
      <c r="MKS4631" s="298"/>
      <c r="MKT4631" s="298"/>
      <c r="MKU4631" s="298"/>
      <c r="MKV4631" s="298"/>
      <c r="MKW4631" s="298"/>
      <c r="MKX4631" s="298"/>
      <c r="MKY4631" s="298"/>
      <c r="MKZ4631" s="298"/>
      <c r="MLA4631" s="298"/>
      <c r="MLB4631" s="298"/>
      <c r="MLC4631" s="298"/>
      <c r="MLD4631" s="298"/>
      <c r="MLE4631" s="298"/>
      <c r="MLF4631" s="298"/>
      <c r="MLG4631" s="298"/>
      <c r="MLH4631" s="298"/>
      <c r="MLI4631" s="298"/>
      <c r="MLJ4631" s="298"/>
      <c r="MLK4631" s="298"/>
      <c r="MLL4631" s="298"/>
      <c r="MLM4631" s="298"/>
      <c r="MLN4631" s="298"/>
      <c r="MLO4631" s="298"/>
      <c r="MLP4631" s="298"/>
      <c r="MLQ4631" s="298"/>
      <c r="MLR4631" s="298"/>
      <c r="MLS4631" s="298"/>
      <c r="MLT4631" s="298"/>
      <c r="MLU4631" s="298"/>
      <c r="MLV4631" s="298"/>
      <c r="MLW4631" s="298"/>
      <c r="MLX4631" s="298"/>
      <c r="MLY4631" s="298"/>
      <c r="MLZ4631" s="298"/>
      <c r="MMA4631" s="298"/>
      <c r="MMB4631" s="298"/>
      <c r="MMC4631" s="298"/>
      <c r="MMD4631" s="298"/>
      <c r="MME4631" s="298"/>
      <c r="MMF4631" s="298"/>
      <c r="MMG4631" s="298"/>
      <c r="MMH4631" s="298"/>
      <c r="MMI4631" s="298"/>
      <c r="MMJ4631" s="298"/>
      <c r="MMK4631" s="298"/>
      <c r="MML4631" s="298"/>
      <c r="MMM4631" s="298"/>
      <c r="MMN4631" s="298"/>
      <c r="MMO4631" s="298"/>
      <c r="MMP4631" s="298"/>
      <c r="MMQ4631" s="298"/>
      <c r="MMR4631" s="298"/>
      <c r="MMS4631" s="298"/>
      <c r="MMT4631" s="298"/>
      <c r="MMU4631" s="298"/>
      <c r="MMV4631" s="298"/>
      <c r="MMW4631" s="298"/>
      <c r="MMX4631" s="298"/>
      <c r="MMY4631" s="298"/>
      <c r="MMZ4631" s="298"/>
      <c r="MNA4631" s="298"/>
      <c r="MNB4631" s="298"/>
      <c r="MNC4631" s="298"/>
      <c r="MND4631" s="298"/>
      <c r="MNE4631" s="298"/>
      <c r="MNF4631" s="298"/>
      <c r="MNG4631" s="298"/>
      <c r="MNH4631" s="298"/>
      <c r="MNI4631" s="298"/>
      <c r="MNJ4631" s="298"/>
      <c r="MNK4631" s="298"/>
      <c r="MNL4631" s="298"/>
      <c r="MNM4631" s="298"/>
      <c r="MNN4631" s="298"/>
      <c r="MNO4631" s="298"/>
      <c r="MNP4631" s="298"/>
      <c r="MNQ4631" s="298"/>
      <c r="MNR4631" s="298"/>
      <c r="MNS4631" s="298"/>
      <c r="MNT4631" s="298"/>
      <c r="MNU4631" s="298"/>
      <c r="MNV4631" s="298"/>
      <c r="MNW4631" s="298"/>
      <c r="MNX4631" s="298"/>
      <c r="MNY4631" s="298"/>
      <c r="MNZ4631" s="298"/>
      <c r="MOA4631" s="298"/>
      <c r="MOB4631" s="298"/>
      <c r="MOC4631" s="298"/>
      <c r="MOD4631" s="298"/>
      <c r="MOE4631" s="298"/>
      <c r="MOF4631" s="298"/>
      <c r="MOG4631" s="298"/>
      <c r="MOH4631" s="298"/>
      <c r="MOI4631" s="298"/>
      <c r="MOJ4631" s="298"/>
      <c r="MOK4631" s="298"/>
      <c r="MOL4631" s="298"/>
      <c r="MOM4631" s="298"/>
      <c r="MON4631" s="298"/>
      <c r="MOO4631" s="298"/>
      <c r="MOP4631" s="298"/>
      <c r="MOQ4631" s="298"/>
      <c r="MOR4631" s="298"/>
      <c r="MOS4631" s="298"/>
      <c r="MOT4631" s="298"/>
      <c r="MOU4631" s="298"/>
      <c r="MOV4631" s="298"/>
      <c r="MOW4631" s="298"/>
      <c r="MOX4631" s="298"/>
      <c r="MOY4631" s="298"/>
      <c r="MOZ4631" s="298"/>
      <c r="MPA4631" s="298"/>
      <c r="MPB4631" s="298"/>
      <c r="MPC4631" s="298"/>
      <c r="MPD4631" s="298"/>
      <c r="MPE4631" s="298"/>
      <c r="MPF4631" s="298"/>
      <c r="MPG4631" s="298"/>
      <c r="MPH4631" s="298"/>
      <c r="MPI4631" s="298"/>
      <c r="MPJ4631" s="298"/>
      <c r="MPK4631" s="298"/>
      <c r="MPL4631" s="298"/>
      <c r="MPM4631" s="298"/>
      <c r="MPN4631" s="298"/>
      <c r="MPO4631" s="298"/>
      <c r="MPP4631" s="298"/>
      <c r="MPQ4631" s="298"/>
      <c r="MPR4631" s="298"/>
      <c r="MPS4631" s="298"/>
      <c r="MPT4631" s="298"/>
      <c r="MPU4631" s="298"/>
      <c r="MPV4631" s="298"/>
      <c r="MPW4631" s="298"/>
      <c r="MPX4631" s="298"/>
      <c r="MPY4631" s="298"/>
      <c r="MPZ4631" s="298"/>
      <c r="MQA4631" s="298"/>
      <c r="MQB4631" s="298"/>
      <c r="MQC4631" s="298"/>
      <c r="MQD4631" s="298"/>
      <c r="MQE4631" s="298"/>
      <c r="MQF4631" s="298"/>
      <c r="MQG4631" s="298"/>
      <c r="MQH4631" s="298"/>
      <c r="MQI4631" s="298"/>
      <c r="MQJ4631" s="298"/>
      <c r="MQK4631" s="298"/>
      <c r="MQL4631" s="298"/>
      <c r="MQM4631" s="298"/>
      <c r="MQN4631" s="298"/>
      <c r="MQO4631" s="298"/>
      <c r="MQP4631" s="298"/>
      <c r="MQQ4631" s="298"/>
      <c r="MQR4631" s="298"/>
      <c r="MQS4631" s="298"/>
      <c r="MQT4631" s="298"/>
      <c r="MQU4631" s="298"/>
      <c r="MQV4631" s="298"/>
      <c r="MQW4631" s="298"/>
      <c r="MQX4631" s="298"/>
      <c r="MQY4631" s="298"/>
      <c r="MQZ4631" s="298"/>
      <c r="MRA4631" s="298"/>
      <c r="MRB4631" s="298"/>
      <c r="MRC4631" s="298"/>
      <c r="MRD4631" s="298"/>
      <c r="MRE4631" s="298"/>
      <c r="MRF4631" s="298"/>
      <c r="MRG4631" s="298"/>
      <c r="MRH4631" s="298"/>
      <c r="MRI4631" s="298"/>
      <c r="MRJ4631" s="298"/>
      <c r="MRK4631" s="298"/>
      <c r="MRL4631" s="298"/>
      <c r="MRM4631" s="298"/>
      <c r="MRN4631" s="298"/>
      <c r="MRO4631" s="298"/>
      <c r="MRP4631" s="298"/>
      <c r="MRQ4631" s="298"/>
      <c r="MRR4631" s="298"/>
      <c r="MRS4631" s="298"/>
      <c r="MRT4631" s="298"/>
      <c r="MRU4631" s="298"/>
      <c r="MRV4631" s="298"/>
      <c r="MRW4631" s="298"/>
      <c r="MRX4631" s="298"/>
      <c r="MRY4631" s="298"/>
      <c r="MRZ4631" s="298"/>
      <c r="MSA4631" s="298"/>
      <c r="MSB4631" s="298"/>
      <c r="MSC4631" s="298"/>
      <c r="MSD4631" s="298"/>
      <c r="MSE4631" s="298"/>
      <c r="MSF4631" s="298"/>
      <c r="MSG4631" s="298"/>
      <c r="MSH4631" s="298"/>
      <c r="MSI4631" s="298"/>
      <c r="MSJ4631" s="298"/>
      <c r="MSK4631" s="298"/>
      <c r="MSL4631" s="298"/>
      <c r="MSM4631" s="298"/>
      <c r="MSN4631" s="298"/>
      <c r="MSO4631" s="298"/>
      <c r="MSP4631" s="298"/>
      <c r="MSQ4631" s="298"/>
      <c r="MSR4631" s="298"/>
      <c r="MSS4631" s="298"/>
      <c r="MST4631" s="298"/>
      <c r="MSU4631" s="298"/>
      <c r="MSV4631" s="298"/>
      <c r="MSW4631" s="298"/>
      <c r="MSX4631" s="298"/>
      <c r="MSY4631" s="298"/>
      <c r="MSZ4631" s="298"/>
      <c r="MTA4631" s="298"/>
      <c r="MTB4631" s="298"/>
      <c r="MTC4631" s="298"/>
      <c r="MTD4631" s="298"/>
      <c r="MTE4631" s="298"/>
      <c r="MTF4631" s="298"/>
      <c r="MTG4631" s="298"/>
      <c r="MTH4631" s="298"/>
      <c r="MTI4631" s="298"/>
      <c r="MTJ4631" s="298"/>
      <c r="MTK4631" s="298"/>
      <c r="MTL4631" s="298"/>
      <c r="MTM4631" s="298"/>
      <c r="MTN4631" s="298"/>
      <c r="MTO4631" s="298"/>
      <c r="MTP4631" s="298"/>
      <c r="MTQ4631" s="298"/>
      <c r="MTR4631" s="298"/>
      <c r="MTS4631" s="298"/>
      <c r="MTT4631" s="298"/>
      <c r="MTU4631" s="298"/>
      <c r="MTV4631" s="298"/>
      <c r="MTW4631" s="298"/>
      <c r="MTX4631" s="298"/>
      <c r="MTY4631" s="298"/>
      <c r="MTZ4631" s="298"/>
      <c r="MUA4631" s="298"/>
      <c r="MUB4631" s="298"/>
      <c r="MUC4631" s="298"/>
      <c r="MUD4631" s="298"/>
      <c r="MUE4631" s="298"/>
      <c r="MUF4631" s="298"/>
      <c r="MUG4631" s="298"/>
      <c r="MUH4631" s="298"/>
      <c r="MUI4631" s="298"/>
      <c r="MUJ4631" s="298"/>
      <c r="MUK4631" s="298"/>
      <c r="MUL4631" s="298"/>
      <c r="MUM4631" s="298"/>
      <c r="MUN4631" s="298"/>
      <c r="MUO4631" s="298"/>
      <c r="MUP4631" s="298"/>
      <c r="MUQ4631" s="298"/>
      <c r="MUR4631" s="298"/>
      <c r="MUS4631" s="298"/>
      <c r="MUT4631" s="298"/>
      <c r="MUU4631" s="298"/>
      <c r="MUV4631" s="298"/>
      <c r="MUW4631" s="298"/>
      <c r="MUX4631" s="298"/>
      <c r="MUY4631" s="298"/>
      <c r="MUZ4631" s="298"/>
      <c r="MVA4631" s="298"/>
      <c r="MVB4631" s="298"/>
      <c r="MVC4631" s="298"/>
      <c r="MVD4631" s="298"/>
      <c r="MVE4631" s="298"/>
      <c r="MVF4631" s="298"/>
      <c r="MVG4631" s="298"/>
      <c r="MVH4631" s="298"/>
      <c r="MVI4631" s="298"/>
      <c r="MVJ4631" s="298"/>
      <c r="MVK4631" s="298"/>
      <c r="MVL4631" s="298"/>
      <c r="MVM4631" s="298"/>
      <c r="MVN4631" s="298"/>
      <c r="MVO4631" s="298"/>
      <c r="MVP4631" s="298"/>
      <c r="MVQ4631" s="298"/>
      <c r="MVR4631" s="298"/>
      <c r="MVS4631" s="298"/>
      <c r="MVT4631" s="298"/>
      <c r="MVU4631" s="298"/>
      <c r="MVV4631" s="298"/>
      <c r="MVW4631" s="298"/>
      <c r="MVX4631" s="298"/>
      <c r="MVY4631" s="298"/>
      <c r="MVZ4631" s="298"/>
      <c r="MWA4631" s="298"/>
      <c r="MWB4631" s="298"/>
      <c r="MWC4631" s="298"/>
      <c r="MWD4631" s="298"/>
      <c r="MWE4631" s="298"/>
      <c r="MWF4631" s="298"/>
      <c r="MWG4631" s="298"/>
      <c r="MWH4631" s="298"/>
      <c r="MWI4631" s="298"/>
      <c r="MWJ4631" s="298"/>
      <c r="MWK4631" s="298"/>
      <c r="MWL4631" s="298"/>
      <c r="MWM4631" s="298"/>
      <c r="MWN4631" s="298"/>
      <c r="MWO4631" s="298"/>
      <c r="MWP4631" s="298"/>
      <c r="MWQ4631" s="298"/>
      <c r="MWR4631" s="298"/>
      <c r="MWS4631" s="298"/>
      <c r="MWT4631" s="298"/>
      <c r="MWU4631" s="298"/>
      <c r="MWV4631" s="298"/>
      <c r="MWW4631" s="298"/>
      <c r="MWX4631" s="298"/>
      <c r="MWY4631" s="298"/>
      <c r="MWZ4631" s="298"/>
      <c r="MXA4631" s="298"/>
      <c r="MXB4631" s="298"/>
      <c r="MXC4631" s="298"/>
      <c r="MXD4631" s="298"/>
      <c r="MXE4631" s="298"/>
      <c r="MXF4631" s="298"/>
      <c r="MXG4631" s="298"/>
      <c r="MXH4631" s="298"/>
      <c r="MXI4631" s="298"/>
      <c r="MXJ4631" s="298"/>
      <c r="MXK4631" s="298"/>
      <c r="MXL4631" s="298"/>
      <c r="MXM4631" s="298"/>
      <c r="MXN4631" s="298"/>
      <c r="MXO4631" s="298"/>
      <c r="MXP4631" s="298"/>
      <c r="MXQ4631" s="298"/>
      <c r="MXR4631" s="298"/>
      <c r="MXS4631" s="298"/>
      <c r="MXT4631" s="298"/>
      <c r="MXU4631" s="298"/>
      <c r="MXV4631" s="298"/>
      <c r="MXW4631" s="298"/>
      <c r="MXX4631" s="298"/>
      <c r="MXY4631" s="298"/>
      <c r="MXZ4631" s="298"/>
      <c r="MYA4631" s="298"/>
      <c r="MYB4631" s="298"/>
      <c r="MYC4631" s="298"/>
      <c r="MYD4631" s="298"/>
      <c r="MYE4631" s="298"/>
      <c r="MYF4631" s="298"/>
      <c r="MYG4631" s="298"/>
      <c r="MYH4631" s="298"/>
      <c r="MYI4631" s="298"/>
      <c r="MYJ4631" s="298"/>
      <c r="MYK4631" s="298"/>
      <c r="MYL4631" s="298"/>
      <c r="MYM4631" s="298"/>
      <c r="MYN4631" s="298"/>
      <c r="MYO4631" s="298"/>
      <c r="MYP4631" s="298"/>
      <c r="MYQ4631" s="298"/>
      <c r="MYR4631" s="298"/>
      <c r="MYS4631" s="298"/>
      <c r="MYT4631" s="298"/>
      <c r="MYU4631" s="298"/>
      <c r="MYV4631" s="298"/>
      <c r="MYW4631" s="298"/>
      <c r="MYX4631" s="298"/>
      <c r="MYY4631" s="298"/>
      <c r="MYZ4631" s="298"/>
      <c r="MZA4631" s="298"/>
      <c r="MZB4631" s="298"/>
      <c r="MZC4631" s="298"/>
      <c r="MZD4631" s="298"/>
      <c r="MZE4631" s="298"/>
      <c r="MZF4631" s="298"/>
      <c r="MZG4631" s="298"/>
      <c r="MZH4631" s="298"/>
      <c r="MZI4631" s="298"/>
      <c r="MZJ4631" s="298"/>
      <c r="MZK4631" s="298"/>
      <c r="MZL4631" s="298"/>
      <c r="MZM4631" s="298"/>
      <c r="MZN4631" s="298"/>
      <c r="MZO4631" s="298"/>
      <c r="MZP4631" s="298"/>
      <c r="MZQ4631" s="298"/>
      <c r="MZR4631" s="298"/>
      <c r="MZS4631" s="298"/>
      <c r="MZT4631" s="298"/>
      <c r="MZU4631" s="298"/>
      <c r="MZV4631" s="298"/>
      <c r="MZW4631" s="298"/>
      <c r="MZX4631" s="298"/>
      <c r="MZY4631" s="298"/>
      <c r="MZZ4631" s="298"/>
      <c r="NAA4631" s="298"/>
      <c r="NAB4631" s="298"/>
      <c r="NAC4631" s="298"/>
      <c r="NAD4631" s="298"/>
      <c r="NAE4631" s="298"/>
      <c r="NAF4631" s="298"/>
      <c r="NAG4631" s="298"/>
      <c r="NAH4631" s="298"/>
      <c r="NAI4631" s="298"/>
      <c r="NAJ4631" s="298"/>
      <c r="NAK4631" s="298"/>
      <c r="NAL4631" s="298"/>
      <c r="NAM4631" s="298"/>
      <c r="NAN4631" s="298"/>
      <c r="NAO4631" s="298"/>
      <c r="NAP4631" s="298"/>
      <c r="NAQ4631" s="298"/>
      <c r="NAR4631" s="298"/>
      <c r="NAS4631" s="298"/>
      <c r="NAT4631" s="298"/>
      <c r="NAU4631" s="298"/>
      <c r="NAV4631" s="298"/>
      <c r="NAW4631" s="298"/>
      <c r="NAX4631" s="298"/>
      <c r="NAY4631" s="298"/>
      <c r="NAZ4631" s="298"/>
      <c r="NBA4631" s="298"/>
      <c r="NBB4631" s="298"/>
      <c r="NBC4631" s="298"/>
      <c r="NBD4631" s="298"/>
      <c r="NBE4631" s="298"/>
      <c r="NBF4631" s="298"/>
      <c r="NBG4631" s="298"/>
      <c r="NBH4631" s="298"/>
      <c r="NBI4631" s="298"/>
      <c r="NBJ4631" s="298"/>
      <c r="NBK4631" s="298"/>
      <c r="NBL4631" s="298"/>
      <c r="NBM4631" s="298"/>
      <c r="NBN4631" s="298"/>
      <c r="NBO4631" s="298"/>
      <c r="NBP4631" s="298"/>
      <c r="NBQ4631" s="298"/>
      <c r="NBR4631" s="298"/>
      <c r="NBS4631" s="298"/>
      <c r="NBT4631" s="298"/>
      <c r="NBU4631" s="298"/>
      <c r="NBV4631" s="298"/>
      <c r="NBW4631" s="298"/>
      <c r="NBX4631" s="298"/>
      <c r="NBY4631" s="298"/>
      <c r="NBZ4631" s="298"/>
      <c r="NCA4631" s="298"/>
      <c r="NCB4631" s="298"/>
      <c r="NCC4631" s="298"/>
      <c r="NCD4631" s="298"/>
      <c r="NCE4631" s="298"/>
      <c r="NCF4631" s="298"/>
      <c r="NCG4631" s="298"/>
      <c r="NCH4631" s="298"/>
      <c r="NCI4631" s="298"/>
      <c r="NCJ4631" s="298"/>
      <c r="NCK4631" s="298"/>
      <c r="NCL4631" s="298"/>
      <c r="NCM4631" s="298"/>
      <c r="NCN4631" s="298"/>
      <c r="NCO4631" s="298"/>
      <c r="NCP4631" s="298"/>
      <c r="NCQ4631" s="298"/>
      <c r="NCR4631" s="298"/>
      <c r="NCS4631" s="298"/>
      <c r="NCT4631" s="298"/>
      <c r="NCU4631" s="298"/>
      <c r="NCV4631" s="298"/>
      <c r="NCW4631" s="298"/>
      <c r="NCX4631" s="298"/>
      <c r="NCY4631" s="298"/>
      <c r="NCZ4631" s="298"/>
      <c r="NDA4631" s="298"/>
      <c r="NDB4631" s="298"/>
      <c r="NDC4631" s="298"/>
      <c r="NDD4631" s="298"/>
      <c r="NDE4631" s="298"/>
      <c r="NDF4631" s="298"/>
      <c r="NDG4631" s="298"/>
      <c r="NDH4631" s="298"/>
      <c r="NDI4631" s="298"/>
      <c r="NDJ4631" s="298"/>
      <c r="NDK4631" s="298"/>
      <c r="NDL4631" s="298"/>
      <c r="NDM4631" s="298"/>
      <c r="NDN4631" s="298"/>
      <c r="NDO4631" s="298"/>
      <c r="NDP4631" s="298"/>
      <c r="NDQ4631" s="298"/>
      <c r="NDR4631" s="298"/>
      <c r="NDS4631" s="298"/>
      <c r="NDT4631" s="298"/>
      <c r="NDU4631" s="298"/>
      <c r="NDV4631" s="298"/>
      <c r="NDW4631" s="298"/>
      <c r="NDX4631" s="298"/>
      <c r="NDY4631" s="298"/>
      <c r="NDZ4631" s="298"/>
      <c r="NEA4631" s="298"/>
      <c r="NEB4631" s="298"/>
      <c r="NEC4631" s="298"/>
      <c r="NED4631" s="298"/>
      <c r="NEE4631" s="298"/>
      <c r="NEF4631" s="298"/>
      <c r="NEG4631" s="298"/>
      <c r="NEH4631" s="298"/>
      <c r="NEI4631" s="298"/>
      <c r="NEJ4631" s="298"/>
      <c r="NEK4631" s="298"/>
      <c r="NEL4631" s="298"/>
      <c r="NEM4631" s="298"/>
      <c r="NEN4631" s="298"/>
      <c r="NEO4631" s="298"/>
      <c r="NEP4631" s="298"/>
      <c r="NEQ4631" s="298"/>
      <c r="NER4631" s="298"/>
      <c r="NES4631" s="298"/>
      <c r="NET4631" s="298"/>
      <c r="NEU4631" s="298"/>
      <c r="NEV4631" s="298"/>
      <c r="NEW4631" s="298"/>
      <c r="NEX4631" s="298"/>
      <c r="NEY4631" s="298"/>
      <c r="NEZ4631" s="298"/>
      <c r="NFA4631" s="298"/>
      <c r="NFB4631" s="298"/>
      <c r="NFC4631" s="298"/>
      <c r="NFD4631" s="298"/>
      <c r="NFE4631" s="298"/>
      <c r="NFF4631" s="298"/>
      <c r="NFG4631" s="298"/>
      <c r="NFH4631" s="298"/>
      <c r="NFI4631" s="298"/>
      <c r="NFJ4631" s="298"/>
      <c r="NFK4631" s="298"/>
      <c r="NFL4631" s="298"/>
      <c r="NFM4631" s="298"/>
      <c r="NFN4631" s="298"/>
      <c r="NFO4631" s="298"/>
      <c r="NFP4631" s="298"/>
      <c r="NFQ4631" s="298"/>
      <c r="NFR4631" s="298"/>
      <c r="NFS4631" s="298"/>
      <c r="NFT4631" s="298"/>
      <c r="NFU4631" s="298"/>
      <c r="NFV4631" s="298"/>
      <c r="NFW4631" s="298"/>
      <c r="NFX4631" s="298"/>
      <c r="NFY4631" s="298"/>
      <c r="NFZ4631" s="298"/>
      <c r="NGA4631" s="298"/>
      <c r="NGB4631" s="298"/>
      <c r="NGC4631" s="298"/>
      <c r="NGD4631" s="298"/>
      <c r="NGE4631" s="298"/>
      <c r="NGF4631" s="298"/>
      <c r="NGG4631" s="298"/>
      <c r="NGH4631" s="298"/>
      <c r="NGI4631" s="298"/>
      <c r="NGJ4631" s="298"/>
      <c r="NGK4631" s="298"/>
      <c r="NGL4631" s="298"/>
      <c r="NGM4631" s="298"/>
      <c r="NGN4631" s="298"/>
      <c r="NGO4631" s="298"/>
      <c r="NGP4631" s="298"/>
      <c r="NGQ4631" s="298"/>
      <c r="NGR4631" s="298"/>
      <c r="NGS4631" s="298"/>
      <c r="NGT4631" s="298"/>
      <c r="NGU4631" s="298"/>
      <c r="NGV4631" s="298"/>
      <c r="NGW4631" s="298"/>
      <c r="NGX4631" s="298"/>
      <c r="NGY4631" s="298"/>
      <c r="NGZ4631" s="298"/>
      <c r="NHA4631" s="298"/>
      <c r="NHB4631" s="298"/>
      <c r="NHC4631" s="298"/>
      <c r="NHD4631" s="298"/>
      <c r="NHE4631" s="298"/>
      <c r="NHF4631" s="298"/>
      <c r="NHG4631" s="298"/>
      <c r="NHH4631" s="298"/>
      <c r="NHI4631" s="298"/>
      <c r="NHJ4631" s="298"/>
      <c r="NHK4631" s="298"/>
      <c r="NHL4631" s="298"/>
      <c r="NHM4631" s="298"/>
      <c r="NHN4631" s="298"/>
      <c r="NHO4631" s="298"/>
      <c r="NHP4631" s="298"/>
      <c r="NHQ4631" s="298"/>
      <c r="NHR4631" s="298"/>
      <c r="NHS4631" s="298"/>
      <c r="NHT4631" s="298"/>
      <c r="NHU4631" s="298"/>
      <c r="NHV4631" s="298"/>
      <c r="NHW4631" s="298"/>
      <c r="NHX4631" s="298"/>
      <c r="NHY4631" s="298"/>
      <c r="NHZ4631" s="298"/>
      <c r="NIA4631" s="298"/>
      <c r="NIB4631" s="298"/>
      <c r="NIC4631" s="298"/>
      <c r="NID4631" s="298"/>
      <c r="NIE4631" s="298"/>
      <c r="NIF4631" s="298"/>
      <c r="NIG4631" s="298"/>
      <c r="NIH4631" s="298"/>
      <c r="NII4631" s="298"/>
      <c r="NIJ4631" s="298"/>
      <c r="NIK4631" s="298"/>
      <c r="NIL4631" s="298"/>
      <c r="NIM4631" s="298"/>
      <c r="NIN4631" s="298"/>
      <c r="NIO4631" s="298"/>
      <c r="NIP4631" s="298"/>
      <c r="NIQ4631" s="298"/>
      <c r="NIR4631" s="298"/>
      <c r="NIS4631" s="298"/>
      <c r="NIT4631" s="298"/>
      <c r="NIU4631" s="298"/>
      <c r="NIV4631" s="298"/>
      <c r="NIW4631" s="298"/>
      <c r="NIX4631" s="298"/>
      <c r="NIY4631" s="298"/>
      <c r="NIZ4631" s="298"/>
      <c r="NJA4631" s="298"/>
      <c r="NJB4631" s="298"/>
      <c r="NJC4631" s="298"/>
      <c r="NJD4631" s="298"/>
      <c r="NJE4631" s="298"/>
      <c r="NJF4631" s="298"/>
      <c r="NJG4631" s="298"/>
      <c r="NJH4631" s="298"/>
      <c r="NJI4631" s="298"/>
      <c r="NJJ4631" s="298"/>
      <c r="NJK4631" s="298"/>
      <c r="NJL4631" s="298"/>
      <c r="NJM4631" s="298"/>
      <c r="NJN4631" s="298"/>
      <c r="NJO4631" s="298"/>
      <c r="NJP4631" s="298"/>
      <c r="NJQ4631" s="298"/>
      <c r="NJR4631" s="298"/>
      <c r="NJS4631" s="298"/>
      <c r="NJT4631" s="298"/>
      <c r="NJU4631" s="298"/>
      <c r="NJV4631" s="298"/>
      <c r="NJW4631" s="298"/>
      <c r="NJX4631" s="298"/>
      <c r="NJY4631" s="298"/>
      <c r="NJZ4631" s="298"/>
      <c r="NKA4631" s="298"/>
      <c r="NKB4631" s="298"/>
      <c r="NKC4631" s="298"/>
      <c r="NKD4631" s="298"/>
      <c r="NKE4631" s="298"/>
      <c r="NKF4631" s="298"/>
      <c r="NKG4631" s="298"/>
      <c r="NKH4631" s="298"/>
      <c r="NKI4631" s="298"/>
      <c r="NKJ4631" s="298"/>
      <c r="NKK4631" s="298"/>
      <c r="NKL4631" s="298"/>
      <c r="NKM4631" s="298"/>
      <c r="NKN4631" s="298"/>
      <c r="NKO4631" s="298"/>
      <c r="NKP4631" s="298"/>
      <c r="NKQ4631" s="298"/>
      <c r="NKR4631" s="298"/>
      <c r="NKS4631" s="298"/>
      <c r="NKT4631" s="298"/>
      <c r="NKU4631" s="298"/>
      <c r="NKV4631" s="298"/>
      <c r="NKW4631" s="298"/>
      <c r="NKX4631" s="298"/>
      <c r="NKY4631" s="298"/>
      <c r="NKZ4631" s="298"/>
      <c r="NLA4631" s="298"/>
      <c r="NLB4631" s="298"/>
      <c r="NLC4631" s="298"/>
      <c r="NLD4631" s="298"/>
      <c r="NLE4631" s="298"/>
      <c r="NLF4631" s="298"/>
      <c r="NLG4631" s="298"/>
      <c r="NLH4631" s="298"/>
      <c r="NLI4631" s="298"/>
      <c r="NLJ4631" s="298"/>
      <c r="NLK4631" s="298"/>
      <c r="NLL4631" s="298"/>
      <c r="NLM4631" s="298"/>
      <c r="NLN4631" s="298"/>
      <c r="NLO4631" s="298"/>
      <c r="NLP4631" s="298"/>
      <c r="NLQ4631" s="298"/>
      <c r="NLR4631" s="298"/>
      <c r="NLS4631" s="298"/>
      <c r="NLT4631" s="298"/>
      <c r="NLU4631" s="298"/>
      <c r="NLV4631" s="298"/>
      <c r="NLW4631" s="298"/>
      <c r="NLX4631" s="298"/>
      <c r="NLY4631" s="298"/>
      <c r="NLZ4631" s="298"/>
      <c r="NMA4631" s="298"/>
      <c r="NMB4631" s="298"/>
      <c r="NMC4631" s="298"/>
      <c r="NMD4631" s="298"/>
      <c r="NME4631" s="298"/>
      <c r="NMF4631" s="298"/>
      <c r="NMG4631" s="298"/>
      <c r="NMH4631" s="298"/>
      <c r="NMI4631" s="298"/>
      <c r="NMJ4631" s="298"/>
      <c r="NMK4631" s="298"/>
      <c r="NML4631" s="298"/>
      <c r="NMM4631" s="298"/>
      <c r="NMN4631" s="298"/>
      <c r="NMO4631" s="298"/>
      <c r="NMP4631" s="298"/>
      <c r="NMQ4631" s="298"/>
      <c r="NMR4631" s="298"/>
      <c r="NMS4631" s="298"/>
      <c r="NMT4631" s="298"/>
      <c r="NMU4631" s="298"/>
      <c r="NMV4631" s="298"/>
      <c r="NMW4631" s="298"/>
      <c r="NMX4631" s="298"/>
      <c r="NMY4631" s="298"/>
      <c r="NMZ4631" s="298"/>
      <c r="NNA4631" s="298"/>
      <c r="NNB4631" s="298"/>
      <c r="NNC4631" s="298"/>
      <c r="NND4631" s="298"/>
      <c r="NNE4631" s="298"/>
      <c r="NNF4631" s="298"/>
      <c r="NNG4631" s="298"/>
      <c r="NNH4631" s="298"/>
      <c r="NNI4631" s="298"/>
      <c r="NNJ4631" s="298"/>
      <c r="NNK4631" s="298"/>
      <c r="NNL4631" s="298"/>
      <c r="NNM4631" s="298"/>
      <c r="NNN4631" s="298"/>
      <c r="NNO4631" s="298"/>
      <c r="NNP4631" s="298"/>
      <c r="NNQ4631" s="298"/>
      <c r="NNR4631" s="298"/>
      <c r="NNS4631" s="298"/>
      <c r="NNT4631" s="298"/>
      <c r="NNU4631" s="298"/>
      <c r="NNV4631" s="298"/>
      <c r="NNW4631" s="298"/>
      <c r="NNX4631" s="298"/>
      <c r="NNY4631" s="298"/>
      <c r="NNZ4631" s="298"/>
      <c r="NOA4631" s="298"/>
      <c r="NOB4631" s="298"/>
      <c r="NOC4631" s="298"/>
      <c r="NOD4631" s="298"/>
      <c r="NOE4631" s="298"/>
      <c r="NOF4631" s="298"/>
      <c r="NOG4631" s="298"/>
      <c r="NOH4631" s="298"/>
      <c r="NOI4631" s="298"/>
      <c r="NOJ4631" s="298"/>
      <c r="NOK4631" s="298"/>
      <c r="NOL4631" s="298"/>
      <c r="NOM4631" s="298"/>
      <c r="NON4631" s="298"/>
      <c r="NOO4631" s="298"/>
      <c r="NOP4631" s="298"/>
      <c r="NOQ4631" s="298"/>
      <c r="NOR4631" s="298"/>
      <c r="NOS4631" s="298"/>
      <c r="NOT4631" s="298"/>
      <c r="NOU4631" s="298"/>
      <c r="NOV4631" s="298"/>
      <c r="NOW4631" s="298"/>
      <c r="NOX4631" s="298"/>
      <c r="NOY4631" s="298"/>
      <c r="NOZ4631" s="298"/>
      <c r="NPA4631" s="298"/>
      <c r="NPB4631" s="298"/>
      <c r="NPC4631" s="298"/>
      <c r="NPD4631" s="298"/>
      <c r="NPE4631" s="298"/>
      <c r="NPF4631" s="298"/>
      <c r="NPG4631" s="298"/>
      <c r="NPH4631" s="298"/>
      <c r="NPI4631" s="298"/>
      <c r="NPJ4631" s="298"/>
      <c r="NPK4631" s="298"/>
      <c r="NPL4631" s="298"/>
      <c r="NPM4631" s="298"/>
      <c r="NPN4631" s="298"/>
      <c r="NPO4631" s="298"/>
      <c r="NPP4631" s="298"/>
      <c r="NPQ4631" s="298"/>
      <c r="NPR4631" s="298"/>
      <c r="NPS4631" s="298"/>
      <c r="NPT4631" s="298"/>
      <c r="NPU4631" s="298"/>
      <c r="NPV4631" s="298"/>
      <c r="NPW4631" s="298"/>
      <c r="NPX4631" s="298"/>
      <c r="NPY4631" s="298"/>
      <c r="NPZ4631" s="298"/>
      <c r="NQA4631" s="298"/>
      <c r="NQB4631" s="298"/>
      <c r="NQC4631" s="298"/>
      <c r="NQD4631" s="298"/>
      <c r="NQE4631" s="298"/>
      <c r="NQF4631" s="298"/>
      <c r="NQG4631" s="298"/>
      <c r="NQH4631" s="298"/>
      <c r="NQI4631" s="298"/>
      <c r="NQJ4631" s="298"/>
      <c r="NQK4631" s="298"/>
      <c r="NQL4631" s="298"/>
      <c r="NQM4631" s="298"/>
      <c r="NQN4631" s="298"/>
      <c r="NQO4631" s="298"/>
      <c r="NQP4631" s="298"/>
      <c r="NQQ4631" s="298"/>
      <c r="NQR4631" s="298"/>
      <c r="NQS4631" s="298"/>
      <c r="NQT4631" s="298"/>
      <c r="NQU4631" s="298"/>
      <c r="NQV4631" s="298"/>
      <c r="NQW4631" s="298"/>
      <c r="NQX4631" s="298"/>
      <c r="NQY4631" s="298"/>
      <c r="NQZ4631" s="298"/>
      <c r="NRA4631" s="298"/>
      <c r="NRB4631" s="298"/>
      <c r="NRC4631" s="298"/>
      <c r="NRD4631" s="298"/>
      <c r="NRE4631" s="298"/>
      <c r="NRF4631" s="298"/>
      <c r="NRG4631" s="298"/>
      <c r="NRH4631" s="298"/>
      <c r="NRI4631" s="298"/>
      <c r="NRJ4631" s="298"/>
      <c r="NRK4631" s="298"/>
      <c r="NRL4631" s="298"/>
      <c r="NRM4631" s="298"/>
      <c r="NRN4631" s="298"/>
      <c r="NRO4631" s="298"/>
      <c r="NRP4631" s="298"/>
      <c r="NRQ4631" s="298"/>
      <c r="NRR4631" s="298"/>
      <c r="NRS4631" s="298"/>
      <c r="NRT4631" s="298"/>
      <c r="NRU4631" s="298"/>
      <c r="NRV4631" s="298"/>
      <c r="NRW4631" s="298"/>
      <c r="NRX4631" s="298"/>
      <c r="NRY4631" s="298"/>
      <c r="NRZ4631" s="298"/>
      <c r="NSA4631" s="298"/>
      <c r="NSB4631" s="298"/>
      <c r="NSC4631" s="298"/>
      <c r="NSD4631" s="298"/>
      <c r="NSE4631" s="298"/>
      <c r="NSF4631" s="298"/>
      <c r="NSG4631" s="298"/>
      <c r="NSH4631" s="298"/>
      <c r="NSI4631" s="298"/>
      <c r="NSJ4631" s="298"/>
      <c r="NSK4631" s="298"/>
      <c r="NSL4631" s="298"/>
      <c r="NSM4631" s="298"/>
      <c r="NSN4631" s="298"/>
      <c r="NSO4631" s="298"/>
      <c r="NSP4631" s="298"/>
      <c r="NSQ4631" s="298"/>
      <c r="NSR4631" s="298"/>
      <c r="NSS4631" s="298"/>
      <c r="NST4631" s="298"/>
      <c r="NSU4631" s="298"/>
      <c r="NSV4631" s="298"/>
      <c r="NSW4631" s="298"/>
      <c r="NSX4631" s="298"/>
      <c r="NSY4631" s="298"/>
      <c r="NSZ4631" s="298"/>
      <c r="NTA4631" s="298"/>
      <c r="NTB4631" s="298"/>
      <c r="NTC4631" s="298"/>
      <c r="NTD4631" s="298"/>
      <c r="NTE4631" s="298"/>
      <c r="NTF4631" s="298"/>
      <c r="NTG4631" s="298"/>
      <c r="NTH4631" s="298"/>
      <c r="NTI4631" s="298"/>
      <c r="NTJ4631" s="298"/>
      <c r="NTK4631" s="298"/>
      <c r="NTL4631" s="298"/>
      <c r="NTM4631" s="298"/>
      <c r="NTN4631" s="298"/>
      <c r="NTO4631" s="298"/>
      <c r="NTP4631" s="298"/>
      <c r="NTQ4631" s="298"/>
      <c r="NTR4631" s="298"/>
      <c r="NTS4631" s="298"/>
      <c r="NTT4631" s="298"/>
      <c r="NTU4631" s="298"/>
      <c r="NTV4631" s="298"/>
      <c r="NTW4631" s="298"/>
      <c r="NTX4631" s="298"/>
      <c r="NTY4631" s="298"/>
      <c r="NTZ4631" s="298"/>
      <c r="NUA4631" s="298"/>
      <c r="NUB4631" s="298"/>
      <c r="NUC4631" s="298"/>
      <c r="NUD4631" s="298"/>
      <c r="NUE4631" s="298"/>
      <c r="NUF4631" s="298"/>
      <c r="NUG4631" s="298"/>
      <c r="NUH4631" s="298"/>
      <c r="NUI4631" s="298"/>
      <c r="NUJ4631" s="298"/>
      <c r="NUK4631" s="298"/>
      <c r="NUL4631" s="298"/>
      <c r="NUM4631" s="298"/>
      <c r="NUN4631" s="298"/>
      <c r="NUO4631" s="298"/>
      <c r="NUP4631" s="298"/>
      <c r="NUQ4631" s="298"/>
      <c r="NUR4631" s="298"/>
      <c r="NUS4631" s="298"/>
      <c r="NUT4631" s="298"/>
      <c r="NUU4631" s="298"/>
      <c r="NUV4631" s="298"/>
      <c r="NUW4631" s="298"/>
      <c r="NUX4631" s="298"/>
      <c r="NUY4631" s="298"/>
      <c r="NUZ4631" s="298"/>
      <c r="NVA4631" s="298"/>
      <c r="NVB4631" s="298"/>
      <c r="NVC4631" s="298"/>
      <c r="NVD4631" s="298"/>
      <c r="NVE4631" s="298"/>
      <c r="NVF4631" s="298"/>
      <c r="NVG4631" s="298"/>
      <c r="NVH4631" s="298"/>
      <c r="NVI4631" s="298"/>
      <c r="NVJ4631" s="298"/>
      <c r="NVK4631" s="298"/>
      <c r="NVL4631" s="298"/>
      <c r="NVM4631" s="298"/>
      <c r="NVN4631" s="298"/>
      <c r="NVO4631" s="298"/>
      <c r="NVP4631" s="298"/>
      <c r="NVQ4631" s="298"/>
      <c r="NVR4631" s="298"/>
      <c r="NVS4631" s="298"/>
      <c r="NVT4631" s="298"/>
      <c r="NVU4631" s="298"/>
      <c r="NVV4631" s="298"/>
      <c r="NVW4631" s="298"/>
      <c r="NVX4631" s="298"/>
      <c r="NVY4631" s="298"/>
      <c r="NVZ4631" s="298"/>
      <c r="NWA4631" s="298"/>
      <c r="NWB4631" s="298"/>
      <c r="NWC4631" s="298"/>
      <c r="NWD4631" s="298"/>
      <c r="NWE4631" s="298"/>
      <c r="NWF4631" s="298"/>
      <c r="NWG4631" s="298"/>
      <c r="NWH4631" s="298"/>
      <c r="NWI4631" s="298"/>
      <c r="NWJ4631" s="298"/>
      <c r="NWK4631" s="298"/>
      <c r="NWL4631" s="298"/>
      <c r="NWM4631" s="298"/>
      <c r="NWN4631" s="298"/>
      <c r="NWO4631" s="298"/>
      <c r="NWP4631" s="298"/>
      <c r="NWQ4631" s="298"/>
      <c r="NWR4631" s="298"/>
      <c r="NWS4631" s="298"/>
      <c r="NWT4631" s="298"/>
      <c r="NWU4631" s="298"/>
      <c r="NWV4631" s="298"/>
      <c r="NWW4631" s="298"/>
      <c r="NWX4631" s="298"/>
      <c r="NWY4631" s="298"/>
      <c r="NWZ4631" s="298"/>
      <c r="NXA4631" s="298"/>
      <c r="NXB4631" s="298"/>
      <c r="NXC4631" s="298"/>
      <c r="NXD4631" s="298"/>
      <c r="NXE4631" s="298"/>
      <c r="NXF4631" s="298"/>
      <c r="NXG4631" s="298"/>
      <c r="NXH4631" s="298"/>
      <c r="NXI4631" s="298"/>
      <c r="NXJ4631" s="298"/>
      <c r="NXK4631" s="298"/>
      <c r="NXL4631" s="298"/>
      <c r="NXM4631" s="298"/>
      <c r="NXN4631" s="298"/>
      <c r="NXO4631" s="298"/>
      <c r="NXP4631" s="298"/>
      <c r="NXQ4631" s="298"/>
      <c r="NXR4631" s="298"/>
      <c r="NXS4631" s="298"/>
      <c r="NXT4631" s="298"/>
      <c r="NXU4631" s="298"/>
      <c r="NXV4631" s="298"/>
      <c r="NXW4631" s="298"/>
      <c r="NXX4631" s="298"/>
      <c r="NXY4631" s="298"/>
      <c r="NXZ4631" s="298"/>
      <c r="NYA4631" s="298"/>
      <c r="NYB4631" s="298"/>
      <c r="NYC4631" s="298"/>
      <c r="NYD4631" s="298"/>
      <c r="NYE4631" s="298"/>
      <c r="NYF4631" s="298"/>
      <c r="NYG4631" s="298"/>
      <c r="NYH4631" s="298"/>
      <c r="NYI4631" s="298"/>
      <c r="NYJ4631" s="298"/>
      <c r="NYK4631" s="298"/>
      <c r="NYL4631" s="298"/>
      <c r="NYM4631" s="298"/>
      <c r="NYN4631" s="298"/>
      <c r="NYO4631" s="298"/>
      <c r="NYP4631" s="298"/>
      <c r="NYQ4631" s="298"/>
      <c r="NYR4631" s="298"/>
      <c r="NYS4631" s="298"/>
      <c r="NYT4631" s="298"/>
      <c r="NYU4631" s="298"/>
      <c r="NYV4631" s="298"/>
      <c r="NYW4631" s="298"/>
      <c r="NYX4631" s="298"/>
      <c r="NYY4631" s="298"/>
      <c r="NYZ4631" s="298"/>
      <c r="NZA4631" s="298"/>
      <c r="NZB4631" s="298"/>
      <c r="NZC4631" s="298"/>
      <c r="NZD4631" s="298"/>
      <c r="NZE4631" s="298"/>
      <c r="NZF4631" s="298"/>
      <c r="NZG4631" s="298"/>
      <c r="NZH4631" s="298"/>
      <c r="NZI4631" s="298"/>
      <c r="NZJ4631" s="298"/>
      <c r="NZK4631" s="298"/>
      <c r="NZL4631" s="298"/>
      <c r="NZM4631" s="298"/>
      <c r="NZN4631" s="298"/>
      <c r="NZO4631" s="298"/>
      <c r="NZP4631" s="298"/>
      <c r="NZQ4631" s="298"/>
      <c r="NZR4631" s="298"/>
      <c r="NZS4631" s="298"/>
      <c r="NZT4631" s="298"/>
      <c r="NZU4631" s="298"/>
      <c r="NZV4631" s="298"/>
      <c r="NZW4631" s="298"/>
      <c r="NZX4631" s="298"/>
      <c r="NZY4631" s="298"/>
      <c r="NZZ4631" s="298"/>
      <c r="OAA4631" s="298"/>
      <c r="OAB4631" s="298"/>
      <c r="OAC4631" s="298"/>
      <c r="OAD4631" s="298"/>
      <c r="OAE4631" s="298"/>
      <c r="OAF4631" s="298"/>
      <c r="OAG4631" s="298"/>
      <c r="OAH4631" s="298"/>
      <c r="OAI4631" s="298"/>
      <c r="OAJ4631" s="298"/>
      <c r="OAK4631" s="298"/>
      <c r="OAL4631" s="298"/>
      <c r="OAM4631" s="298"/>
      <c r="OAN4631" s="298"/>
      <c r="OAO4631" s="298"/>
      <c r="OAP4631" s="298"/>
      <c r="OAQ4631" s="298"/>
      <c r="OAR4631" s="298"/>
      <c r="OAS4631" s="298"/>
      <c r="OAT4631" s="298"/>
      <c r="OAU4631" s="298"/>
      <c r="OAV4631" s="298"/>
      <c r="OAW4631" s="298"/>
      <c r="OAX4631" s="298"/>
      <c r="OAY4631" s="298"/>
      <c r="OAZ4631" s="298"/>
      <c r="OBA4631" s="298"/>
      <c r="OBB4631" s="298"/>
      <c r="OBC4631" s="298"/>
      <c r="OBD4631" s="298"/>
      <c r="OBE4631" s="298"/>
      <c r="OBF4631" s="298"/>
      <c r="OBG4631" s="298"/>
      <c r="OBH4631" s="298"/>
      <c r="OBI4631" s="298"/>
      <c r="OBJ4631" s="298"/>
      <c r="OBK4631" s="298"/>
      <c r="OBL4631" s="298"/>
      <c r="OBM4631" s="298"/>
      <c r="OBN4631" s="298"/>
      <c r="OBO4631" s="298"/>
      <c r="OBP4631" s="298"/>
      <c r="OBQ4631" s="298"/>
      <c r="OBR4631" s="298"/>
      <c r="OBS4631" s="298"/>
      <c r="OBT4631" s="298"/>
      <c r="OBU4631" s="298"/>
      <c r="OBV4631" s="298"/>
      <c r="OBW4631" s="298"/>
      <c r="OBX4631" s="298"/>
      <c r="OBY4631" s="298"/>
      <c r="OBZ4631" s="298"/>
      <c r="OCA4631" s="298"/>
      <c r="OCB4631" s="298"/>
      <c r="OCC4631" s="298"/>
      <c r="OCD4631" s="298"/>
      <c r="OCE4631" s="298"/>
      <c r="OCF4631" s="298"/>
      <c r="OCG4631" s="298"/>
      <c r="OCH4631" s="298"/>
      <c r="OCI4631" s="298"/>
      <c r="OCJ4631" s="298"/>
      <c r="OCK4631" s="298"/>
      <c r="OCL4631" s="298"/>
      <c r="OCM4631" s="298"/>
      <c r="OCN4631" s="298"/>
      <c r="OCO4631" s="298"/>
      <c r="OCP4631" s="298"/>
      <c r="OCQ4631" s="298"/>
      <c r="OCR4631" s="298"/>
      <c r="OCS4631" s="298"/>
      <c r="OCT4631" s="298"/>
      <c r="OCU4631" s="298"/>
      <c r="OCV4631" s="298"/>
      <c r="OCW4631" s="298"/>
      <c r="OCX4631" s="298"/>
      <c r="OCY4631" s="298"/>
      <c r="OCZ4631" s="298"/>
      <c r="ODA4631" s="298"/>
      <c r="ODB4631" s="298"/>
      <c r="ODC4631" s="298"/>
      <c r="ODD4631" s="298"/>
      <c r="ODE4631" s="298"/>
      <c r="ODF4631" s="298"/>
      <c r="ODG4631" s="298"/>
      <c r="ODH4631" s="298"/>
      <c r="ODI4631" s="298"/>
      <c r="ODJ4631" s="298"/>
      <c r="ODK4631" s="298"/>
      <c r="ODL4631" s="298"/>
      <c r="ODM4631" s="298"/>
      <c r="ODN4631" s="298"/>
      <c r="ODO4631" s="298"/>
      <c r="ODP4631" s="298"/>
      <c r="ODQ4631" s="298"/>
      <c r="ODR4631" s="298"/>
      <c r="ODS4631" s="298"/>
      <c r="ODT4631" s="298"/>
      <c r="ODU4631" s="298"/>
      <c r="ODV4631" s="298"/>
      <c r="ODW4631" s="298"/>
      <c r="ODX4631" s="298"/>
      <c r="ODY4631" s="298"/>
      <c r="ODZ4631" s="298"/>
      <c r="OEA4631" s="298"/>
      <c r="OEB4631" s="298"/>
      <c r="OEC4631" s="298"/>
      <c r="OED4631" s="298"/>
      <c r="OEE4631" s="298"/>
      <c r="OEF4631" s="298"/>
      <c r="OEG4631" s="298"/>
      <c r="OEH4631" s="298"/>
      <c r="OEI4631" s="298"/>
      <c r="OEJ4631" s="298"/>
      <c r="OEK4631" s="298"/>
      <c r="OEL4631" s="298"/>
      <c r="OEM4631" s="298"/>
      <c r="OEN4631" s="298"/>
      <c r="OEO4631" s="298"/>
      <c r="OEP4631" s="298"/>
      <c r="OEQ4631" s="298"/>
      <c r="OER4631" s="298"/>
      <c r="OES4631" s="298"/>
      <c r="OET4631" s="298"/>
      <c r="OEU4631" s="298"/>
      <c r="OEV4631" s="298"/>
      <c r="OEW4631" s="298"/>
      <c r="OEX4631" s="298"/>
      <c r="OEY4631" s="298"/>
      <c r="OEZ4631" s="298"/>
      <c r="OFA4631" s="298"/>
      <c r="OFB4631" s="298"/>
      <c r="OFC4631" s="298"/>
      <c r="OFD4631" s="298"/>
      <c r="OFE4631" s="298"/>
      <c r="OFF4631" s="298"/>
      <c r="OFG4631" s="298"/>
      <c r="OFH4631" s="298"/>
      <c r="OFI4631" s="298"/>
      <c r="OFJ4631" s="298"/>
      <c r="OFK4631" s="298"/>
      <c r="OFL4631" s="298"/>
      <c r="OFM4631" s="298"/>
      <c r="OFN4631" s="298"/>
      <c r="OFO4631" s="298"/>
      <c r="OFP4631" s="298"/>
      <c r="OFQ4631" s="298"/>
      <c r="OFR4631" s="298"/>
      <c r="OFS4631" s="298"/>
      <c r="OFT4631" s="298"/>
      <c r="OFU4631" s="298"/>
      <c r="OFV4631" s="298"/>
      <c r="OFW4631" s="298"/>
      <c r="OFX4631" s="298"/>
      <c r="OFY4631" s="298"/>
      <c r="OFZ4631" s="298"/>
      <c r="OGA4631" s="298"/>
      <c r="OGB4631" s="298"/>
      <c r="OGC4631" s="298"/>
      <c r="OGD4631" s="298"/>
      <c r="OGE4631" s="298"/>
      <c r="OGF4631" s="298"/>
      <c r="OGG4631" s="298"/>
      <c r="OGH4631" s="298"/>
      <c r="OGI4631" s="298"/>
      <c r="OGJ4631" s="298"/>
      <c r="OGK4631" s="298"/>
      <c r="OGL4631" s="298"/>
      <c r="OGM4631" s="298"/>
      <c r="OGN4631" s="298"/>
      <c r="OGO4631" s="298"/>
      <c r="OGP4631" s="298"/>
      <c r="OGQ4631" s="298"/>
      <c r="OGR4631" s="298"/>
      <c r="OGS4631" s="298"/>
      <c r="OGT4631" s="298"/>
      <c r="OGU4631" s="298"/>
      <c r="OGV4631" s="298"/>
      <c r="OGW4631" s="298"/>
      <c r="OGX4631" s="298"/>
      <c r="OGY4631" s="298"/>
      <c r="OGZ4631" s="298"/>
      <c r="OHA4631" s="298"/>
      <c r="OHB4631" s="298"/>
      <c r="OHC4631" s="298"/>
      <c r="OHD4631" s="298"/>
      <c r="OHE4631" s="298"/>
      <c r="OHF4631" s="298"/>
      <c r="OHG4631" s="298"/>
      <c r="OHH4631" s="298"/>
      <c r="OHI4631" s="298"/>
      <c r="OHJ4631" s="298"/>
      <c r="OHK4631" s="298"/>
      <c r="OHL4631" s="298"/>
      <c r="OHM4631" s="298"/>
      <c r="OHN4631" s="298"/>
      <c r="OHO4631" s="298"/>
      <c r="OHP4631" s="298"/>
      <c r="OHQ4631" s="298"/>
      <c r="OHR4631" s="298"/>
      <c r="OHS4631" s="298"/>
      <c r="OHT4631" s="298"/>
      <c r="OHU4631" s="298"/>
      <c r="OHV4631" s="298"/>
      <c r="OHW4631" s="298"/>
      <c r="OHX4631" s="298"/>
      <c r="OHY4631" s="298"/>
      <c r="OHZ4631" s="298"/>
      <c r="OIA4631" s="298"/>
      <c r="OIB4631" s="298"/>
      <c r="OIC4631" s="298"/>
      <c r="OID4631" s="298"/>
      <c r="OIE4631" s="298"/>
      <c r="OIF4631" s="298"/>
      <c r="OIG4631" s="298"/>
      <c r="OIH4631" s="298"/>
      <c r="OII4631" s="298"/>
      <c r="OIJ4631" s="298"/>
      <c r="OIK4631" s="298"/>
      <c r="OIL4631" s="298"/>
      <c r="OIM4631" s="298"/>
      <c r="OIN4631" s="298"/>
      <c r="OIO4631" s="298"/>
      <c r="OIP4631" s="298"/>
      <c r="OIQ4631" s="298"/>
      <c r="OIR4631" s="298"/>
      <c r="OIS4631" s="298"/>
      <c r="OIT4631" s="298"/>
      <c r="OIU4631" s="298"/>
      <c r="OIV4631" s="298"/>
      <c r="OIW4631" s="298"/>
      <c r="OIX4631" s="298"/>
      <c r="OIY4631" s="298"/>
      <c r="OIZ4631" s="298"/>
      <c r="OJA4631" s="298"/>
      <c r="OJB4631" s="298"/>
      <c r="OJC4631" s="298"/>
      <c r="OJD4631" s="298"/>
      <c r="OJE4631" s="298"/>
      <c r="OJF4631" s="298"/>
      <c r="OJG4631" s="298"/>
      <c r="OJH4631" s="298"/>
      <c r="OJI4631" s="298"/>
      <c r="OJJ4631" s="298"/>
      <c r="OJK4631" s="298"/>
      <c r="OJL4631" s="298"/>
      <c r="OJM4631" s="298"/>
      <c r="OJN4631" s="298"/>
      <c r="OJO4631" s="298"/>
      <c r="OJP4631" s="298"/>
      <c r="OJQ4631" s="298"/>
      <c r="OJR4631" s="298"/>
      <c r="OJS4631" s="298"/>
      <c r="OJT4631" s="298"/>
      <c r="OJU4631" s="298"/>
      <c r="OJV4631" s="298"/>
      <c r="OJW4631" s="298"/>
      <c r="OJX4631" s="298"/>
      <c r="OJY4631" s="298"/>
      <c r="OJZ4631" s="298"/>
      <c r="OKA4631" s="298"/>
      <c r="OKB4631" s="298"/>
      <c r="OKC4631" s="298"/>
      <c r="OKD4631" s="298"/>
      <c r="OKE4631" s="298"/>
      <c r="OKF4631" s="298"/>
      <c r="OKG4631" s="298"/>
      <c r="OKH4631" s="298"/>
      <c r="OKI4631" s="298"/>
      <c r="OKJ4631" s="298"/>
      <c r="OKK4631" s="298"/>
      <c r="OKL4631" s="298"/>
      <c r="OKM4631" s="298"/>
      <c r="OKN4631" s="298"/>
      <c r="OKO4631" s="298"/>
      <c r="OKP4631" s="298"/>
      <c r="OKQ4631" s="298"/>
      <c r="OKR4631" s="298"/>
      <c r="OKS4631" s="298"/>
      <c r="OKT4631" s="298"/>
      <c r="OKU4631" s="298"/>
      <c r="OKV4631" s="298"/>
      <c r="OKW4631" s="298"/>
      <c r="OKX4631" s="298"/>
      <c r="OKY4631" s="298"/>
      <c r="OKZ4631" s="298"/>
      <c r="OLA4631" s="298"/>
      <c r="OLB4631" s="298"/>
      <c r="OLC4631" s="298"/>
      <c r="OLD4631" s="298"/>
      <c r="OLE4631" s="298"/>
      <c r="OLF4631" s="298"/>
      <c r="OLG4631" s="298"/>
      <c r="OLH4631" s="298"/>
      <c r="OLI4631" s="298"/>
      <c r="OLJ4631" s="298"/>
      <c r="OLK4631" s="298"/>
      <c r="OLL4631" s="298"/>
      <c r="OLM4631" s="298"/>
      <c r="OLN4631" s="298"/>
      <c r="OLO4631" s="298"/>
      <c r="OLP4631" s="298"/>
      <c r="OLQ4631" s="298"/>
      <c r="OLR4631" s="298"/>
      <c r="OLS4631" s="298"/>
      <c r="OLT4631" s="298"/>
      <c r="OLU4631" s="298"/>
      <c r="OLV4631" s="298"/>
      <c r="OLW4631" s="298"/>
      <c r="OLX4631" s="298"/>
      <c r="OLY4631" s="298"/>
      <c r="OLZ4631" s="298"/>
      <c r="OMA4631" s="298"/>
      <c r="OMB4631" s="298"/>
      <c r="OMC4631" s="298"/>
      <c r="OMD4631" s="298"/>
      <c r="OME4631" s="298"/>
      <c r="OMF4631" s="298"/>
      <c r="OMG4631" s="298"/>
      <c r="OMH4631" s="298"/>
      <c r="OMI4631" s="298"/>
      <c r="OMJ4631" s="298"/>
      <c r="OMK4631" s="298"/>
      <c r="OML4631" s="298"/>
      <c r="OMM4631" s="298"/>
      <c r="OMN4631" s="298"/>
      <c r="OMO4631" s="298"/>
      <c r="OMP4631" s="298"/>
      <c r="OMQ4631" s="298"/>
      <c r="OMR4631" s="298"/>
      <c r="OMS4631" s="298"/>
      <c r="OMT4631" s="298"/>
      <c r="OMU4631" s="298"/>
      <c r="OMV4631" s="298"/>
      <c r="OMW4631" s="298"/>
      <c r="OMX4631" s="298"/>
      <c r="OMY4631" s="298"/>
      <c r="OMZ4631" s="298"/>
      <c r="ONA4631" s="298"/>
      <c r="ONB4631" s="298"/>
      <c r="ONC4631" s="298"/>
      <c r="OND4631" s="298"/>
      <c r="ONE4631" s="298"/>
      <c r="ONF4631" s="298"/>
      <c r="ONG4631" s="298"/>
      <c r="ONH4631" s="298"/>
      <c r="ONI4631" s="298"/>
      <c r="ONJ4631" s="298"/>
      <c r="ONK4631" s="298"/>
      <c r="ONL4631" s="298"/>
      <c r="ONM4631" s="298"/>
      <c r="ONN4631" s="298"/>
      <c r="ONO4631" s="298"/>
      <c r="ONP4631" s="298"/>
      <c r="ONQ4631" s="298"/>
      <c r="ONR4631" s="298"/>
      <c r="ONS4631" s="298"/>
      <c r="ONT4631" s="298"/>
      <c r="ONU4631" s="298"/>
      <c r="ONV4631" s="298"/>
      <c r="ONW4631" s="298"/>
      <c r="ONX4631" s="298"/>
      <c r="ONY4631" s="298"/>
      <c r="ONZ4631" s="298"/>
      <c r="OOA4631" s="298"/>
      <c r="OOB4631" s="298"/>
      <c r="OOC4631" s="298"/>
      <c r="OOD4631" s="298"/>
      <c r="OOE4631" s="298"/>
      <c r="OOF4631" s="298"/>
      <c r="OOG4631" s="298"/>
      <c r="OOH4631" s="298"/>
      <c r="OOI4631" s="298"/>
      <c r="OOJ4631" s="298"/>
      <c r="OOK4631" s="298"/>
      <c r="OOL4631" s="298"/>
      <c r="OOM4631" s="298"/>
      <c r="OON4631" s="298"/>
      <c r="OOO4631" s="298"/>
      <c r="OOP4631" s="298"/>
      <c r="OOQ4631" s="298"/>
      <c r="OOR4631" s="298"/>
      <c r="OOS4631" s="298"/>
      <c r="OOT4631" s="298"/>
      <c r="OOU4631" s="298"/>
      <c r="OOV4631" s="298"/>
      <c r="OOW4631" s="298"/>
      <c r="OOX4631" s="298"/>
      <c r="OOY4631" s="298"/>
      <c r="OOZ4631" s="298"/>
      <c r="OPA4631" s="298"/>
      <c r="OPB4631" s="298"/>
      <c r="OPC4631" s="298"/>
      <c r="OPD4631" s="298"/>
      <c r="OPE4631" s="298"/>
      <c r="OPF4631" s="298"/>
      <c r="OPG4631" s="298"/>
      <c r="OPH4631" s="298"/>
      <c r="OPI4631" s="298"/>
      <c r="OPJ4631" s="298"/>
      <c r="OPK4631" s="298"/>
      <c r="OPL4631" s="298"/>
      <c r="OPM4631" s="298"/>
      <c r="OPN4631" s="298"/>
      <c r="OPO4631" s="298"/>
      <c r="OPP4631" s="298"/>
      <c r="OPQ4631" s="298"/>
      <c r="OPR4631" s="298"/>
      <c r="OPS4631" s="298"/>
      <c r="OPT4631" s="298"/>
      <c r="OPU4631" s="298"/>
      <c r="OPV4631" s="298"/>
      <c r="OPW4631" s="298"/>
      <c r="OPX4631" s="298"/>
      <c r="OPY4631" s="298"/>
      <c r="OPZ4631" s="298"/>
      <c r="OQA4631" s="298"/>
      <c r="OQB4631" s="298"/>
      <c r="OQC4631" s="298"/>
      <c r="OQD4631" s="298"/>
      <c r="OQE4631" s="298"/>
      <c r="OQF4631" s="298"/>
      <c r="OQG4631" s="298"/>
      <c r="OQH4631" s="298"/>
      <c r="OQI4631" s="298"/>
      <c r="OQJ4631" s="298"/>
      <c r="OQK4631" s="298"/>
      <c r="OQL4631" s="298"/>
      <c r="OQM4631" s="298"/>
      <c r="OQN4631" s="298"/>
      <c r="OQO4631" s="298"/>
      <c r="OQP4631" s="298"/>
      <c r="OQQ4631" s="298"/>
      <c r="OQR4631" s="298"/>
      <c r="OQS4631" s="298"/>
      <c r="OQT4631" s="298"/>
      <c r="OQU4631" s="298"/>
      <c r="OQV4631" s="298"/>
      <c r="OQW4631" s="298"/>
      <c r="OQX4631" s="298"/>
      <c r="OQY4631" s="298"/>
      <c r="OQZ4631" s="298"/>
      <c r="ORA4631" s="298"/>
      <c r="ORB4631" s="298"/>
      <c r="ORC4631" s="298"/>
      <c r="ORD4631" s="298"/>
      <c r="ORE4631" s="298"/>
      <c r="ORF4631" s="298"/>
      <c r="ORG4631" s="298"/>
      <c r="ORH4631" s="298"/>
      <c r="ORI4631" s="298"/>
      <c r="ORJ4631" s="298"/>
      <c r="ORK4631" s="298"/>
      <c r="ORL4631" s="298"/>
      <c r="ORM4631" s="298"/>
      <c r="ORN4631" s="298"/>
      <c r="ORO4631" s="298"/>
      <c r="ORP4631" s="298"/>
      <c r="ORQ4631" s="298"/>
      <c r="ORR4631" s="298"/>
      <c r="ORS4631" s="298"/>
      <c r="ORT4631" s="298"/>
      <c r="ORU4631" s="298"/>
      <c r="ORV4631" s="298"/>
      <c r="ORW4631" s="298"/>
      <c r="ORX4631" s="298"/>
      <c r="ORY4631" s="298"/>
      <c r="ORZ4631" s="298"/>
      <c r="OSA4631" s="298"/>
      <c r="OSB4631" s="298"/>
      <c r="OSC4631" s="298"/>
      <c r="OSD4631" s="298"/>
      <c r="OSE4631" s="298"/>
      <c r="OSF4631" s="298"/>
      <c r="OSG4631" s="298"/>
      <c r="OSH4631" s="298"/>
      <c r="OSI4631" s="298"/>
      <c r="OSJ4631" s="298"/>
      <c r="OSK4631" s="298"/>
      <c r="OSL4631" s="298"/>
      <c r="OSM4631" s="298"/>
      <c r="OSN4631" s="298"/>
      <c r="OSO4631" s="298"/>
      <c r="OSP4631" s="298"/>
      <c r="OSQ4631" s="298"/>
      <c r="OSR4631" s="298"/>
      <c r="OSS4631" s="298"/>
      <c r="OST4631" s="298"/>
      <c r="OSU4631" s="298"/>
      <c r="OSV4631" s="298"/>
      <c r="OSW4631" s="298"/>
      <c r="OSX4631" s="298"/>
      <c r="OSY4631" s="298"/>
      <c r="OSZ4631" s="298"/>
      <c r="OTA4631" s="298"/>
      <c r="OTB4631" s="298"/>
      <c r="OTC4631" s="298"/>
      <c r="OTD4631" s="298"/>
      <c r="OTE4631" s="298"/>
      <c r="OTF4631" s="298"/>
      <c r="OTG4631" s="298"/>
      <c r="OTH4631" s="298"/>
      <c r="OTI4631" s="298"/>
      <c r="OTJ4631" s="298"/>
      <c r="OTK4631" s="298"/>
      <c r="OTL4631" s="298"/>
      <c r="OTM4631" s="298"/>
      <c r="OTN4631" s="298"/>
      <c r="OTO4631" s="298"/>
      <c r="OTP4631" s="298"/>
      <c r="OTQ4631" s="298"/>
      <c r="OTR4631" s="298"/>
      <c r="OTS4631" s="298"/>
      <c r="OTT4631" s="298"/>
      <c r="OTU4631" s="298"/>
      <c r="OTV4631" s="298"/>
      <c r="OTW4631" s="298"/>
      <c r="OTX4631" s="298"/>
      <c r="OTY4631" s="298"/>
      <c r="OTZ4631" s="298"/>
      <c r="OUA4631" s="298"/>
      <c r="OUB4631" s="298"/>
      <c r="OUC4631" s="298"/>
      <c r="OUD4631" s="298"/>
      <c r="OUE4631" s="298"/>
      <c r="OUF4631" s="298"/>
      <c r="OUG4631" s="298"/>
      <c r="OUH4631" s="298"/>
      <c r="OUI4631" s="298"/>
      <c r="OUJ4631" s="298"/>
      <c r="OUK4631" s="298"/>
      <c r="OUL4631" s="298"/>
      <c r="OUM4631" s="298"/>
      <c r="OUN4631" s="298"/>
      <c r="OUO4631" s="298"/>
      <c r="OUP4631" s="298"/>
      <c r="OUQ4631" s="298"/>
      <c r="OUR4631" s="298"/>
      <c r="OUS4631" s="298"/>
      <c r="OUT4631" s="298"/>
      <c r="OUU4631" s="298"/>
      <c r="OUV4631" s="298"/>
      <c r="OUW4631" s="298"/>
      <c r="OUX4631" s="298"/>
      <c r="OUY4631" s="298"/>
      <c r="OUZ4631" s="298"/>
      <c r="OVA4631" s="298"/>
      <c r="OVB4631" s="298"/>
      <c r="OVC4631" s="298"/>
      <c r="OVD4631" s="298"/>
      <c r="OVE4631" s="298"/>
      <c r="OVF4631" s="298"/>
      <c r="OVG4631" s="298"/>
      <c r="OVH4631" s="298"/>
      <c r="OVI4631" s="298"/>
      <c r="OVJ4631" s="298"/>
      <c r="OVK4631" s="298"/>
      <c r="OVL4631" s="298"/>
      <c r="OVM4631" s="298"/>
      <c r="OVN4631" s="298"/>
      <c r="OVO4631" s="298"/>
      <c r="OVP4631" s="298"/>
      <c r="OVQ4631" s="298"/>
      <c r="OVR4631" s="298"/>
      <c r="OVS4631" s="298"/>
      <c r="OVT4631" s="298"/>
      <c r="OVU4631" s="298"/>
      <c r="OVV4631" s="298"/>
      <c r="OVW4631" s="298"/>
      <c r="OVX4631" s="298"/>
      <c r="OVY4631" s="298"/>
      <c r="OVZ4631" s="298"/>
      <c r="OWA4631" s="298"/>
      <c r="OWB4631" s="298"/>
      <c r="OWC4631" s="298"/>
      <c r="OWD4631" s="298"/>
      <c r="OWE4631" s="298"/>
      <c r="OWF4631" s="298"/>
      <c r="OWG4631" s="298"/>
      <c r="OWH4631" s="298"/>
      <c r="OWI4631" s="298"/>
      <c r="OWJ4631" s="298"/>
      <c r="OWK4631" s="298"/>
      <c r="OWL4631" s="298"/>
      <c r="OWM4631" s="298"/>
      <c r="OWN4631" s="298"/>
      <c r="OWO4631" s="298"/>
      <c r="OWP4631" s="298"/>
      <c r="OWQ4631" s="298"/>
      <c r="OWR4631" s="298"/>
      <c r="OWS4631" s="298"/>
      <c r="OWT4631" s="298"/>
      <c r="OWU4631" s="298"/>
      <c r="OWV4631" s="298"/>
      <c r="OWW4631" s="298"/>
      <c r="OWX4631" s="298"/>
      <c r="OWY4631" s="298"/>
      <c r="OWZ4631" s="298"/>
      <c r="OXA4631" s="298"/>
      <c r="OXB4631" s="298"/>
      <c r="OXC4631" s="298"/>
      <c r="OXD4631" s="298"/>
      <c r="OXE4631" s="298"/>
      <c r="OXF4631" s="298"/>
      <c r="OXG4631" s="298"/>
      <c r="OXH4631" s="298"/>
      <c r="OXI4631" s="298"/>
      <c r="OXJ4631" s="298"/>
      <c r="OXK4631" s="298"/>
      <c r="OXL4631" s="298"/>
      <c r="OXM4631" s="298"/>
      <c r="OXN4631" s="298"/>
      <c r="OXO4631" s="298"/>
      <c r="OXP4631" s="298"/>
      <c r="OXQ4631" s="298"/>
      <c r="OXR4631" s="298"/>
      <c r="OXS4631" s="298"/>
      <c r="OXT4631" s="298"/>
      <c r="OXU4631" s="298"/>
      <c r="OXV4631" s="298"/>
      <c r="OXW4631" s="298"/>
      <c r="OXX4631" s="298"/>
      <c r="OXY4631" s="298"/>
      <c r="OXZ4631" s="298"/>
      <c r="OYA4631" s="298"/>
      <c r="OYB4631" s="298"/>
      <c r="OYC4631" s="298"/>
      <c r="OYD4631" s="298"/>
      <c r="OYE4631" s="298"/>
      <c r="OYF4631" s="298"/>
      <c r="OYG4631" s="298"/>
      <c r="OYH4631" s="298"/>
      <c r="OYI4631" s="298"/>
      <c r="OYJ4631" s="298"/>
      <c r="OYK4631" s="298"/>
      <c r="OYL4631" s="298"/>
      <c r="OYM4631" s="298"/>
      <c r="OYN4631" s="298"/>
      <c r="OYO4631" s="298"/>
      <c r="OYP4631" s="298"/>
      <c r="OYQ4631" s="298"/>
      <c r="OYR4631" s="298"/>
      <c r="OYS4631" s="298"/>
      <c r="OYT4631" s="298"/>
      <c r="OYU4631" s="298"/>
      <c r="OYV4631" s="298"/>
      <c r="OYW4631" s="298"/>
      <c r="OYX4631" s="298"/>
      <c r="OYY4631" s="298"/>
      <c r="OYZ4631" s="298"/>
      <c r="OZA4631" s="298"/>
      <c r="OZB4631" s="298"/>
      <c r="OZC4631" s="298"/>
      <c r="OZD4631" s="298"/>
      <c r="OZE4631" s="298"/>
      <c r="OZF4631" s="298"/>
      <c r="OZG4631" s="298"/>
      <c r="OZH4631" s="298"/>
      <c r="OZI4631" s="298"/>
      <c r="OZJ4631" s="298"/>
      <c r="OZK4631" s="298"/>
      <c r="OZL4631" s="298"/>
      <c r="OZM4631" s="298"/>
      <c r="OZN4631" s="298"/>
      <c r="OZO4631" s="298"/>
      <c r="OZP4631" s="298"/>
      <c r="OZQ4631" s="298"/>
      <c r="OZR4631" s="298"/>
      <c r="OZS4631" s="298"/>
      <c r="OZT4631" s="298"/>
      <c r="OZU4631" s="298"/>
      <c r="OZV4631" s="298"/>
      <c r="OZW4631" s="298"/>
      <c r="OZX4631" s="298"/>
      <c r="OZY4631" s="298"/>
      <c r="OZZ4631" s="298"/>
      <c r="PAA4631" s="298"/>
      <c r="PAB4631" s="298"/>
      <c r="PAC4631" s="298"/>
      <c r="PAD4631" s="298"/>
      <c r="PAE4631" s="298"/>
      <c r="PAF4631" s="298"/>
      <c r="PAG4631" s="298"/>
      <c r="PAH4631" s="298"/>
      <c r="PAI4631" s="298"/>
      <c r="PAJ4631" s="298"/>
      <c r="PAK4631" s="298"/>
      <c r="PAL4631" s="298"/>
      <c r="PAM4631" s="298"/>
      <c r="PAN4631" s="298"/>
      <c r="PAO4631" s="298"/>
      <c r="PAP4631" s="298"/>
      <c r="PAQ4631" s="298"/>
      <c r="PAR4631" s="298"/>
      <c r="PAS4631" s="298"/>
      <c r="PAT4631" s="298"/>
      <c r="PAU4631" s="298"/>
      <c r="PAV4631" s="298"/>
      <c r="PAW4631" s="298"/>
      <c r="PAX4631" s="298"/>
      <c r="PAY4631" s="298"/>
      <c r="PAZ4631" s="298"/>
      <c r="PBA4631" s="298"/>
      <c r="PBB4631" s="298"/>
      <c r="PBC4631" s="298"/>
      <c r="PBD4631" s="298"/>
      <c r="PBE4631" s="298"/>
      <c r="PBF4631" s="298"/>
      <c r="PBG4631" s="298"/>
      <c r="PBH4631" s="298"/>
      <c r="PBI4631" s="298"/>
      <c r="PBJ4631" s="298"/>
      <c r="PBK4631" s="298"/>
      <c r="PBL4631" s="298"/>
      <c r="PBM4631" s="298"/>
      <c r="PBN4631" s="298"/>
      <c r="PBO4631" s="298"/>
      <c r="PBP4631" s="298"/>
      <c r="PBQ4631" s="298"/>
      <c r="PBR4631" s="298"/>
      <c r="PBS4631" s="298"/>
      <c r="PBT4631" s="298"/>
      <c r="PBU4631" s="298"/>
      <c r="PBV4631" s="298"/>
      <c r="PBW4631" s="298"/>
      <c r="PBX4631" s="298"/>
      <c r="PBY4631" s="298"/>
      <c r="PBZ4631" s="298"/>
      <c r="PCA4631" s="298"/>
      <c r="PCB4631" s="298"/>
      <c r="PCC4631" s="298"/>
      <c r="PCD4631" s="298"/>
      <c r="PCE4631" s="298"/>
      <c r="PCF4631" s="298"/>
      <c r="PCG4631" s="298"/>
      <c r="PCH4631" s="298"/>
      <c r="PCI4631" s="298"/>
      <c r="PCJ4631" s="298"/>
      <c r="PCK4631" s="298"/>
      <c r="PCL4631" s="298"/>
      <c r="PCM4631" s="298"/>
      <c r="PCN4631" s="298"/>
      <c r="PCO4631" s="298"/>
      <c r="PCP4631" s="298"/>
      <c r="PCQ4631" s="298"/>
      <c r="PCR4631" s="298"/>
      <c r="PCS4631" s="298"/>
      <c r="PCT4631" s="298"/>
      <c r="PCU4631" s="298"/>
      <c r="PCV4631" s="298"/>
      <c r="PCW4631" s="298"/>
      <c r="PCX4631" s="298"/>
      <c r="PCY4631" s="298"/>
      <c r="PCZ4631" s="298"/>
      <c r="PDA4631" s="298"/>
      <c r="PDB4631" s="298"/>
      <c r="PDC4631" s="298"/>
      <c r="PDD4631" s="298"/>
      <c r="PDE4631" s="298"/>
      <c r="PDF4631" s="298"/>
      <c r="PDG4631" s="298"/>
      <c r="PDH4631" s="298"/>
      <c r="PDI4631" s="298"/>
      <c r="PDJ4631" s="298"/>
      <c r="PDK4631" s="298"/>
      <c r="PDL4631" s="298"/>
      <c r="PDM4631" s="298"/>
      <c r="PDN4631" s="298"/>
      <c r="PDO4631" s="298"/>
      <c r="PDP4631" s="298"/>
      <c r="PDQ4631" s="298"/>
      <c r="PDR4631" s="298"/>
      <c r="PDS4631" s="298"/>
      <c r="PDT4631" s="298"/>
      <c r="PDU4631" s="298"/>
      <c r="PDV4631" s="298"/>
      <c r="PDW4631" s="298"/>
      <c r="PDX4631" s="298"/>
      <c r="PDY4631" s="298"/>
      <c r="PDZ4631" s="298"/>
      <c r="PEA4631" s="298"/>
      <c r="PEB4631" s="298"/>
      <c r="PEC4631" s="298"/>
      <c r="PED4631" s="298"/>
      <c r="PEE4631" s="298"/>
      <c r="PEF4631" s="298"/>
      <c r="PEG4631" s="298"/>
      <c r="PEH4631" s="298"/>
      <c r="PEI4631" s="298"/>
      <c r="PEJ4631" s="298"/>
      <c r="PEK4631" s="298"/>
      <c r="PEL4631" s="298"/>
      <c r="PEM4631" s="298"/>
      <c r="PEN4631" s="298"/>
      <c r="PEO4631" s="298"/>
      <c r="PEP4631" s="298"/>
      <c r="PEQ4631" s="298"/>
      <c r="PER4631" s="298"/>
      <c r="PES4631" s="298"/>
      <c r="PET4631" s="298"/>
      <c r="PEU4631" s="298"/>
      <c r="PEV4631" s="298"/>
      <c r="PEW4631" s="298"/>
      <c r="PEX4631" s="298"/>
      <c r="PEY4631" s="298"/>
      <c r="PEZ4631" s="298"/>
      <c r="PFA4631" s="298"/>
      <c r="PFB4631" s="298"/>
      <c r="PFC4631" s="298"/>
      <c r="PFD4631" s="298"/>
      <c r="PFE4631" s="298"/>
      <c r="PFF4631" s="298"/>
      <c r="PFG4631" s="298"/>
      <c r="PFH4631" s="298"/>
      <c r="PFI4631" s="298"/>
      <c r="PFJ4631" s="298"/>
      <c r="PFK4631" s="298"/>
      <c r="PFL4631" s="298"/>
      <c r="PFM4631" s="298"/>
      <c r="PFN4631" s="298"/>
      <c r="PFO4631" s="298"/>
      <c r="PFP4631" s="298"/>
      <c r="PFQ4631" s="298"/>
      <c r="PFR4631" s="298"/>
      <c r="PFS4631" s="298"/>
      <c r="PFT4631" s="298"/>
      <c r="PFU4631" s="298"/>
      <c r="PFV4631" s="298"/>
      <c r="PFW4631" s="298"/>
      <c r="PFX4631" s="298"/>
      <c r="PFY4631" s="298"/>
      <c r="PFZ4631" s="298"/>
      <c r="PGA4631" s="298"/>
      <c r="PGB4631" s="298"/>
      <c r="PGC4631" s="298"/>
      <c r="PGD4631" s="298"/>
      <c r="PGE4631" s="298"/>
      <c r="PGF4631" s="298"/>
      <c r="PGG4631" s="298"/>
      <c r="PGH4631" s="298"/>
      <c r="PGI4631" s="298"/>
      <c r="PGJ4631" s="298"/>
      <c r="PGK4631" s="298"/>
      <c r="PGL4631" s="298"/>
      <c r="PGM4631" s="298"/>
      <c r="PGN4631" s="298"/>
      <c r="PGO4631" s="298"/>
      <c r="PGP4631" s="298"/>
      <c r="PGQ4631" s="298"/>
      <c r="PGR4631" s="298"/>
      <c r="PGS4631" s="298"/>
      <c r="PGT4631" s="298"/>
      <c r="PGU4631" s="298"/>
      <c r="PGV4631" s="298"/>
      <c r="PGW4631" s="298"/>
      <c r="PGX4631" s="298"/>
      <c r="PGY4631" s="298"/>
      <c r="PGZ4631" s="298"/>
      <c r="PHA4631" s="298"/>
      <c r="PHB4631" s="298"/>
      <c r="PHC4631" s="298"/>
      <c r="PHD4631" s="298"/>
      <c r="PHE4631" s="298"/>
      <c r="PHF4631" s="298"/>
      <c r="PHG4631" s="298"/>
      <c r="PHH4631" s="298"/>
      <c r="PHI4631" s="298"/>
      <c r="PHJ4631" s="298"/>
      <c r="PHK4631" s="298"/>
      <c r="PHL4631" s="298"/>
      <c r="PHM4631" s="298"/>
      <c r="PHN4631" s="298"/>
      <c r="PHO4631" s="298"/>
      <c r="PHP4631" s="298"/>
      <c r="PHQ4631" s="298"/>
      <c r="PHR4631" s="298"/>
      <c r="PHS4631" s="298"/>
      <c r="PHT4631" s="298"/>
      <c r="PHU4631" s="298"/>
      <c r="PHV4631" s="298"/>
      <c r="PHW4631" s="298"/>
      <c r="PHX4631" s="298"/>
      <c r="PHY4631" s="298"/>
      <c r="PHZ4631" s="298"/>
      <c r="PIA4631" s="298"/>
      <c r="PIB4631" s="298"/>
      <c r="PIC4631" s="298"/>
      <c r="PID4631" s="298"/>
      <c r="PIE4631" s="298"/>
      <c r="PIF4631" s="298"/>
      <c r="PIG4631" s="298"/>
      <c r="PIH4631" s="298"/>
      <c r="PII4631" s="298"/>
      <c r="PIJ4631" s="298"/>
      <c r="PIK4631" s="298"/>
      <c r="PIL4631" s="298"/>
      <c r="PIM4631" s="298"/>
      <c r="PIN4631" s="298"/>
      <c r="PIO4631" s="298"/>
      <c r="PIP4631" s="298"/>
      <c r="PIQ4631" s="298"/>
      <c r="PIR4631" s="298"/>
      <c r="PIS4631" s="298"/>
      <c r="PIT4631" s="298"/>
      <c r="PIU4631" s="298"/>
      <c r="PIV4631" s="298"/>
      <c r="PIW4631" s="298"/>
      <c r="PIX4631" s="298"/>
      <c r="PIY4631" s="298"/>
      <c r="PIZ4631" s="298"/>
      <c r="PJA4631" s="298"/>
      <c r="PJB4631" s="298"/>
      <c r="PJC4631" s="298"/>
      <c r="PJD4631" s="298"/>
      <c r="PJE4631" s="298"/>
      <c r="PJF4631" s="298"/>
      <c r="PJG4631" s="298"/>
      <c r="PJH4631" s="298"/>
      <c r="PJI4631" s="298"/>
      <c r="PJJ4631" s="298"/>
      <c r="PJK4631" s="298"/>
      <c r="PJL4631" s="298"/>
      <c r="PJM4631" s="298"/>
      <c r="PJN4631" s="298"/>
      <c r="PJO4631" s="298"/>
      <c r="PJP4631" s="298"/>
      <c r="PJQ4631" s="298"/>
      <c r="PJR4631" s="298"/>
      <c r="PJS4631" s="298"/>
      <c r="PJT4631" s="298"/>
      <c r="PJU4631" s="298"/>
      <c r="PJV4631" s="298"/>
      <c r="PJW4631" s="298"/>
      <c r="PJX4631" s="298"/>
      <c r="PJY4631" s="298"/>
      <c r="PJZ4631" s="298"/>
      <c r="PKA4631" s="298"/>
      <c r="PKB4631" s="298"/>
      <c r="PKC4631" s="298"/>
      <c r="PKD4631" s="298"/>
      <c r="PKE4631" s="298"/>
      <c r="PKF4631" s="298"/>
      <c r="PKG4631" s="298"/>
      <c r="PKH4631" s="298"/>
      <c r="PKI4631" s="298"/>
      <c r="PKJ4631" s="298"/>
      <c r="PKK4631" s="298"/>
      <c r="PKL4631" s="298"/>
      <c r="PKM4631" s="298"/>
      <c r="PKN4631" s="298"/>
      <c r="PKO4631" s="298"/>
      <c r="PKP4631" s="298"/>
      <c r="PKQ4631" s="298"/>
      <c r="PKR4631" s="298"/>
      <c r="PKS4631" s="298"/>
      <c r="PKT4631" s="298"/>
      <c r="PKU4631" s="298"/>
      <c r="PKV4631" s="298"/>
      <c r="PKW4631" s="298"/>
      <c r="PKX4631" s="298"/>
      <c r="PKY4631" s="298"/>
      <c r="PKZ4631" s="298"/>
      <c r="PLA4631" s="298"/>
      <c r="PLB4631" s="298"/>
      <c r="PLC4631" s="298"/>
      <c r="PLD4631" s="298"/>
      <c r="PLE4631" s="298"/>
      <c r="PLF4631" s="298"/>
      <c r="PLG4631" s="298"/>
      <c r="PLH4631" s="298"/>
      <c r="PLI4631" s="298"/>
      <c r="PLJ4631" s="298"/>
      <c r="PLK4631" s="298"/>
      <c r="PLL4631" s="298"/>
      <c r="PLM4631" s="298"/>
      <c r="PLN4631" s="298"/>
      <c r="PLO4631" s="298"/>
      <c r="PLP4631" s="298"/>
      <c r="PLQ4631" s="298"/>
      <c r="PLR4631" s="298"/>
      <c r="PLS4631" s="298"/>
      <c r="PLT4631" s="298"/>
      <c r="PLU4631" s="298"/>
      <c r="PLV4631" s="298"/>
      <c r="PLW4631" s="298"/>
      <c r="PLX4631" s="298"/>
      <c r="PLY4631" s="298"/>
      <c r="PLZ4631" s="298"/>
      <c r="PMA4631" s="298"/>
      <c r="PMB4631" s="298"/>
      <c r="PMC4631" s="298"/>
      <c r="PMD4631" s="298"/>
      <c r="PME4631" s="298"/>
      <c r="PMF4631" s="298"/>
      <c r="PMG4631" s="298"/>
      <c r="PMH4631" s="298"/>
      <c r="PMI4631" s="298"/>
      <c r="PMJ4631" s="298"/>
      <c r="PMK4631" s="298"/>
      <c r="PML4631" s="298"/>
      <c r="PMM4631" s="298"/>
      <c r="PMN4631" s="298"/>
      <c r="PMO4631" s="298"/>
      <c r="PMP4631" s="298"/>
      <c r="PMQ4631" s="298"/>
      <c r="PMR4631" s="298"/>
      <c r="PMS4631" s="298"/>
      <c r="PMT4631" s="298"/>
      <c r="PMU4631" s="298"/>
      <c r="PMV4631" s="298"/>
      <c r="PMW4631" s="298"/>
      <c r="PMX4631" s="298"/>
      <c r="PMY4631" s="298"/>
      <c r="PMZ4631" s="298"/>
      <c r="PNA4631" s="298"/>
      <c r="PNB4631" s="298"/>
      <c r="PNC4631" s="298"/>
      <c r="PND4631" s="298"/>
      <c r="PNE4631" s="298"/>
      <c r="PNF4631" s="298"/>
      <c r="PNG4631" s="298"/>
      <c r="PNH4631" s="298"/>
      <c r="PNI4631" s="298"/>
      <c r="PNJ4631" s="298"/>
      <c r="PNK4631" s="298"/>
      <c r="PNL4631" s="298"/>
      <c r="PNM4631" s="298"/>
      <c r="PNN4631" s="298"/>
      <c r="PNO4631" s="298"/>
      <c r="PNP4631" s="298"/>
      <c r="PNQ4631" s="298"/>
      <c r="PNR4631" s="298"/>
      <c r="PNS4631" s="298"/>
      <c r="PNT4631" s="298"/>
      <c r="PNU4631" s="298"/>
      <c r="PNV4631" s="298"/>
      <c r="PNW4631" s="298"/>
      <c r="PNX4631" s="298"/>
      <c r="PNY4631" s="298"/>
      <c r="PNZ4631" s="298"/>
      <c r="POA4631" s="298"/>
      <c r="POB4631" s="298"/>
      <c r="POC4631" s="298"/>
      <c r="POD4631" s="298"/>
      <c r="POE4631" s="298"/>
      <c r="POF4631" s="298"/>
      <c r="POG4631" s="298"/>
      <c r="POH4631" s="298"/>
      <c r="POI4631" s="298"/>
      <c r="POJ4631" s="298"/>
      <c r="POK4631" s="298"/>
      <c r="POL4631" s="298"/>
      <c r="POM4631" s="298"/>
      <c r="PON4631" s="298"/>
      <c r="POO4631" s="298"/>
      <c r="POP4631" s="298"/>
      <c r="POQ4631" s="298"/>
      <c r="POR4631" s="298"/>
      <c r="POS4631" s="298"/>
      <c r="POT4631" s="298"/>
      <c r="POU4631" s="298"/>
      <c r="POV4631" s="298"/>
      <c r="POW4631" s="298"/>
      <c r="POX4631" s="298"/>
      <c r="POY4631" s="298"/>
      <c r="POZ4631" s="298"/>
      <c r="PPA4631" s="298"/>
      <c r="PPB4631" s="298"/>
      <c r="PPC4631" s="298"/>
      <c r="PPD4631" s="298"/>
      <c r="PPE4631" s="298"/>
      <c r="PPF4631" s="298"/>
      <c r="PPG4631" s="298"/>
      <c r="PPH4631" s="298"/>
      <c r="PPI4631" s="298"/>
      <c r="PPJ4631" s="298"/>
      <c r="PPK4631" s="298"/>
      <c r="PPL4631" s="298"/>
      <c r="PPM4631" s="298"/>
      <c r="PPN4631" s="298"/>
      <c r="PPO4631" s="298"/>
      <c r="PPP4631" s="298"/>
      <c r="PPQ4631" s="298"/>
      <c r="PPR4631" s="298"/>
      <c r="PPS4631" s="298"/>
      <c r="PPT4631" s="298"/>
      <c r="PPU4631" s="298"/>
      <c r="PPV4631" s="298"/>
      <c r="PPW4631" s="298"/>
      <c r="PPX4631" s="298"/>
      <c r="PPY4631" s="298"/>
      <c r="PPZ4631" s="298"/>
      <c r="PQA4631" s="298"/>
      <c r="PQB4631" s="298"/>
      <c r="PQC4631" s="298"/>
      <c r="PQD4631" s="298"/>
      <c r="PQE4631" s="298"/>
      <c r="PQF4631" s="298"/>
      <c r="PQG4631" s="298"/>
      <c r="PQH4631" s="298"/>
      <c r="PQI4631" s="298"/>
      <c r="PQJ4631" s="298"/>
      <c r="PQK4631" s="298"/>
      <c r="PQL4631" s="298"/>
      <c r="PQM4631" s="298"/>
      <c r="PQN4631" s="298"/>
      <c r="PQO4631" s="298"/>
      <c r="PQP4631" s="298"/>
      <c r="PQQ4631" s="298"/>
      <c r="PQR4631" s="298"/>
      <c r="PQS4631" s="298"/>
      <c r="PQT4631" s="298"/>
      <c r="PQU4631" s="298"/>
      <c r="PQV4631" s="298"/>
      <c r="PQW4631" s="298"/>
      <c r="PQX4631" s="298"/>
      <c r="PQY4631" s="298"/>
      <c r="PQZ4631" s="298"/>
      <c r="PRA4631" s="298"/>
      <c r="PRB4631" s="298"/>
      <c r="PRC4631" s="298"/>
      <c r="PRD4631" s="298"/>
      <c r="PRE4631" s="298"/>
      <c r="PRF4631" s="298"/>
      <c r="PRG4631" s="298"/>
      <c r="PRH4631" s="298"/>
      <c r="PRI4631" s="298"/>
      <c r="PRJ4631" s="298"/>
      <c r="PRK4631" s="298"/>
      <c r="PRL4631" s="298"/>
      <c r="PRM4631" s="298"/>
      <c r="PRN4631" s="298"/>
      <c r="PRO4631" s="298"/>
      <c r="PRP4631" s="298"/>
      <c r="PRQ4631" s="298"/>
      <c r="PRR4631" s="298"/>
      <c r="PRS4631" s="298"/>
      <c r="PRT4631" s="298"/>
      <c r="PRU4631" s="298"/>
      <c r="PRV4631" s="298"/>
      <c r="PRW4631" s="298"/>
      <c r="PRX4631" s="298"/>
      <c r="PRY4631" s="298"/>
      <c r="PRZ4631" s="298"/>
      <c r="PSA4631" s="298"/>
      <c r="PSB4631" s="298"/>
      <c r="PSC4631" s="298"/>
      <c r="PSD4631" s="298"/>
      <c r="PSE4631" s="298"/>
      <c r="PSF4631" s="298"/>
      <c r="PSG4631" s="298"/>
      <c r="PSH4631" s="298"/>
      <c r="PSI4631" s="298"/>
      <c r="PSJ4631" s="298"/>
      <c r="PSK4631" s="298"/>
      <c r="PSL4631" s="298"/>
      <c r="PSM4631" s="298"/>
      <c r="PSN4631" s="298"/>
      <c r="PSO4631" s="298"/>
      <c r="PSP4631" s="298"/>
      <c r="PSQ4631" s="298"/>
      <c r="PSR4631" s="298"/>
      <c r="PSS4631" s="298"/>
      <c r="PST4631" s="298"/>
      <c r="PSU4631" s="298"/>
      <c r="PSV4631" s="298"/>
      <c r="PSW4631" s="298"/>
      <c r="PSX4631" s="298"/>
      <c r="PSY4631" s="298"/>
      <c r="PSZ4631" s="298"/>
      <c r="PTA4631" s="298"/>
      <c r="PTB4631" s="298"/>
      <c r="PTC4631" s="298"/>
      <c r="PTD4631" s="298"/>
      <c r="PTE4631" s="298"/>
      <c r="PTF4631" s="298"/>
      <c r="PTG4631" s="298"/>
      <c r="PTH4631" s="298"/>
      <c r="PTI4631" s="298"/>
      <c r="PTJ4631" s="298"/>
      <c r="PTK4631" s="298"/>
      <c r="PTL4631" s="298"/>
      <c r="PTM4631" s="298"/>
      <c r="PTN4631" s="298"/>
      <c r="PTO4631" s="298"/>
      <c r="PTP4631" s="298"/>
      <c r="PTQ4631" s="298"/>
      <c r="PTR4631" s="298"/>
      <c r="PTS4631" s="298"/>
      <c r="PTT4631" s="298"/>
      <c r="PTU4631" s="298"/>
      <c r="PTV4631" s="298"/>
      <c r="PTW4631" s="298"/>
      <c r="PTX4631" s="298"/>
      <c r="PTY4631" s="298"/>
      <c r="PTZ4631" s="298"/>
      <c r="PUA4631" s="298"/>
      <c r="PUB4631" s="298"/>
      <c r="PUC4631" s="298"/>
      <c r="PUD4631" s="298"/>
      <c r="PUE4631" s="298"/>
      <c r="PUF4631" s="298"/>
      <c r="PUG4631" s="298"/>
      <c r="PUH4631" s="298"/>
      <c r="PUI4631" s="298"/>
      <c r="PUJ4631" s="298"/>
      <c r="PUK4631" s="298"/>
      <c r="PUL4631" s="298"/>
      <c r="PUM4631" s="298"/>
      <c r="PUN4631" s="298"/>
      <c r="PUO4631" s="298"/>
      <c r="PUP4631" s="298"/>
      <c r="PUQ4631" s="298"/>
      <c r="PUR4631" s="298"/>
      <c r="PUS4631" s="298"/>
      <c r="PUT4631" s="298"/>
      <c r="PUU4631" s="298"/>
      <c r="PUV4631" s="298"/>
      <c r="PUW4631" s="298"/>
      <c r="PUX4631" s="298"/>
      <c r="PUY4631" s="298"/>
      <c r="PUZ4631" s="298"/>
      <c r="PVA4631" s="298"/>
      <c r="PVB4631" s="298"/>
      <c r="PVC4631" s="298"/>
      <c r="PVD4631" s="298"/>
      <c r="PVE4631" s="298"/>
      <c r="PVF4631" s="298"/>
      <c r="PVG4631" s="298"/>
      <c r="PVH4631" s="298"/>
      <c r="PVI4631" s="298"/>
      <c r="PVJ4631" s="298"/>
      <c r="PVK4631" s="298"/>
      <c r="PVL4631" s="298"/>
      <c r="PVM4631" s="298"/>
      <c r="PVN4631" s="298"/>
      <c r="PVO4631" s="298"/>
      <c r="PVP4631" s="298"/>
      <c r="PVQ4631" s="298"/>
      <c r="PVR4631" s="298"/>
      <c r="PVS4631" s="298"/>
      <c r="PVT4631" s="298"/>
      <c r="PVU4631" s="298"/>
      <c r="PVV4631" s="298"/>
      <c r="PVW4631" s="298"/>
      <c r="PVX4631" s="298"/>
      <c r="PVY4631" s="298"/>
      <c r="PVZ4631" s="298"/>
      <c r="PWA4631" s="298"/>
      <c r="PWB4631" s="298"/>
      <c r="PWC4631" s="298"/>
      <c r="PWD4631" s="298"/>
      <c r="PWE4631" s="298"/>
      <c r="PWF4631" s="298"/>
      <c r="PWG4631" s="298"/>
      <c r="PWH4631" s="298"/>
      <c r="PWI4631" s="298"/>
      <c r="PWJ4631" s="298"/>
      <c r="PWK4631" s="298"/>
      <c r="PWL4631" s="298"/>
      <c r="PWM4631" s="298"/>
      <c r="PWN4631" s="298"/>
      <c r="PWO4631" s="298"/>
      <c r="PWP4631" s="298"/>
      <c r="PWQ4631" s="298"/>
      <c r="PWR4631" s="298"/>
      <c r="PWS4631" s="298"/>
      <c r="PWT4631" s="298"/>
      <c r="PWU4631" s="298"/>
      <c r="PWV4631" s="298"/>
      <c r="PWW4631" s="298"/>
      <c r="PWX4631" s="298"/>
      <c r="PWY4631" s="298"/>
      <c r="PWZ4631" s="298"/>
      <c r="PXA4631" s="298"/>
      <c r="PXB4631" s="298"/>
      <c r="PXC4631" s="298"/>
      <c r="PXD4631" s="298"/>
      <c r="PXE4631" s="298"/>
      <c r="PXF4631" s="298"/>
      <c r="PXG4631" s="298"/>
      <c r="PXH4631" s="298"/>
      <c r="PXI4631" s="298"/>
      <c r="PXJ4631" s="298"/>
      <c r="PXK4631" s="298"/>
      <c r="PXL4631" s="298"/>
      <c r="PXM4631" s="298"/>
      <c r="PXN4631" s="298"/>
      <c r="PXO4631" s="298"/>
      <c r="PXP4631" s="298"/>
      <c r="PXQ4631" s="298"/>
      <c r="PXR4631" s="298"/>
      <c r="PXS4631" s="298"/>
      <c r="PXT4631" s="298"/>
      <c r="PXU4631" s="298"/>
      <c r="PXV4631" s="298"/>
      <c r="PXW4631" s="298"/>
      <c r="PXX4631" s="298"/>
      <c r="PXY4631" s="298"/>
      <c r="PXZ4631" s="298"/>
      <c r="PYA4631" s="298"/>
      <c r="PYB4631" s="298"/>
      <c r="PYC4631" s="298"/>
      <c r="PYD4631" s="298"/>
      <c r="PYE4631" s="298"/>
      <c r="PYF4631" s="298"/>
      <c r="PYG4631" s="298"/>
      <c r="PYH4631" s="298"/>
      <c r="PYI4631" s="298"/>
      <c r="PYJ4631" s="298"/>
      <c r="PYK4631" s="298"/>
      <c r="PYL4631" s="298"/>
      <c r="PYM4631" s="298"/>
      <c r="PYN4631" s="298"/>
      <c r="PYO4631" s="298"/>
      <c r="PYP4631" s="298"/>
      <c r="PYQ4631" s="298"/>
      <c r="PYR4631" s="298"/>
      <c r="PYS4631" s="298"/>
      <c r="PYT4631" s="298"/>
      <c r="PYU4631" s="298"/>
      <c r="PYV4631" s="298"/>
      <c r="PYW4631" s="298"/>
      <c r="PYX4631" s="298"/>
      <c r="PYY4631" s="298"/>
      <c r="PYZ4631" s="298"/>
      <c r="PZA4631" s="298"/>
      <c r="PZB4631" s="298"/>
      <c r="PZC4631" s="298"/>
      <c r="PZD4631" s="298"/>
      <c r="PZE4631" s="298"/>
      <c r="PZF4631" s="298"/>
      <c r="PZG4631" s="298"/>
      <c r="PZH4631" s="298"/>
      <c r="PZI4631" s="298"/>
      <c r="PZJ4631" s="298"/>
      <c r="PZK4631" s="298"/>
      <c r="PZL4631" s="298"/>
      <c r="PZM4631" s="298"/>
      <c r="PZN4631" s="298"/>
      <c r="PZO4631" s="298"/>
      <c r="PZP4631" s="298"/>
      <c r="PZQ4631" s="298"/>
      <c r="PZR4631" s="298"/>
      <c r="PZS4631" s="298"/>
      <c r="PZT4631" s="298"/>
      <c r="PZU4631" s="298"/>
      <c r="PZV4631" s="298"/>
      <c r="PZW4631" s="298"/>
      <c r="PZX4631" s="298"/>
      <c r="PZY4631" s="298"/>
      <c r="PZZ4631" s="298"/>
      <c r="QAA4631" s="298"/>
      <c r="QAB4631" s="298"/>
      <c r="QAC4631" s="298"/>
      <c r="QAD4631" s="298"/>
      <c r="QAE4631" s="298"/>
      <c r="QAF4631" s="298"/>
      <c r="QAG4631" s="298"/>
      <c r="QAH4631" s="298"/>
      <c r="QAI4631" s="298"/>
      <c r="QAJ4631" s="298"/>
      <c r="QAK4631" s="298"/>
      <c r="QAL4631" s="298"/>
      <c r="QAM4631" s="298"/>
      <c r="QAN4631" s="298"/>
      <c r="QAO4631" s="298"/>
      <c r="QAP4631" s="298"/>
      <c r="QAQ4631" s="298"/>
      <c r="QAR4631" s="298"/>
      <c r="QAS4631" s="298"/>
      <c r="QAT4631" s="298"/>
      <c r="QAU4631" s="298"/>
      <c r="QAV4631" s="298"/>
      <c r="QAW4631" s="298"/>
      <c r="QAX4631" s="298"/>
      <c r="QAY4631" s="298"/>
      <c r="QAZ4631" s="298"/>
      <c r="QBA4631" s="298"/>
      <c r="QBB4631" s="298"/>
      <c r="QBC4631" s="298"/>
      <c r="QBD4631" s="298"/>
      <c r="QBE4631" s="298"/>
      <c r="QBF4631" s="298"/>
      <c r="QBG4631" s="298"/>
      <c r="QBH4631" s="298"/>
      <c r="QBI4631" s="298"/>
      <c r="QBJ4631" s="298"/>
      <c r="QBK4631" s="298"/>
      <c r="QBL4631" s="298"/>
      <c r="QBM4631" s="298"/>
      <c r="QBN4631" s="298"/>
      <c r="QBO4631" s="298"/>
      <c r="QBP4631" s="298"/>
      <c r="QBQ4631" s="298"/>
      <c r="QBR4631" s="298"/>
      <c r="QBS4631" s="298"/>
      <c r="QBT4631" s="298"/>
      <c r="QBU4631" s="298"/>
      <c r="QBV4631" s="298"/>
      <c r="QBW4631" s="298"/>
      <c r="QBX4631" s="298"/>
      <c r="QBY4631" s="298"/>
      <c r="QBZ4631" s="298"/>
      <c r="QCA4631" s="298"/>
      <c r="QCB4631" s="298"/>
      <c r="QCC4631" s="298"/>
      <c r="QCD4631" s="298"/>
      <c r="QCE4631" s="298"/>
      <c r="QCF4631" s="298"/>
      <c r="QCG4631" s="298"/>
      <c r="QCH4631" s="298"/>
      <c r="QCI4631" s="298"/>
      <c r="QCJ4631" s="298"/>
      <c r="QCK4631" s="298"/>
      <c r="QCL4631" s="298"/>
      <c r="QCM4631" s="298"/>
      <c r="QCN4631" s="298"/>
      <c r="QCO4631" s="298"/>
      <c r="QCP4631" s="298"/>
      <c r="QCQ4631" s="298"/>
      <c r="QCR4631" s="298"/>
      <c r="QCS4631" s="298"/>
      <c r="QCT4631" s="298"/>
      <c r="QCU4631" s="298"/>
      <c r="QCV4631" s="298"/>
      <c r="QCW4631" s="298"/>
      <c r="QCX4631" s="298"/>
      <c r="QCY4631" s="298"/>
      <c r="QCZ4631" s="298"/>
      <c r="QDA4631" s="298"/>
      <c r="QDB4631" s="298"/>
      <c r="QDC4631" s="298"/>
      <c r="QDD4631" s="298"/>
      <c r="QDE4631" s="298"/>
      <c r="QDF4631" s="298"/>
      <c r="QDG4631" s="298"/>
      <c r="QDH4631" s="298"/>
      <c r="QDI4631" s="298"/>
      <c r="QDJ4631" s="298"/>
      <c r="QDK4631" s="298"/>
      <c r="QDL4631" s="298"/>
      <c r="QDM4631" s="298"/>
      <c r="QDN4631" s="298"/>
      <c r="QDO4631" s="298"/>
      <c r="QDP4631" s="298"/>
      <c r="QDQ4631" s="298"/>
      <c r="QDR4631" s="298"/>
      <c r="QDS4631" s="298"/>
      <c r="QDT4631" s="298"/>
      <c r="QDU4631" s="298"/>
      <c r="QDV4631" s="298"/>
      <c r="QDW4631" s="298"/>
      <c r="QDX4631" s="298"/>
      <c r="QDY4631" s="298"/>
      <c r="QDZ4631" s="298"/>
      <c r="QEA4631" s="298"/>
      <c r="QEB4631" s="298"/>
      <c r="QEC4631" s="298"/>
      <c r="QED4631" s="298"/>
      <c r="QEE4631" s="298"/>
      <c r="QEF4631" s="298"/>
      <c r="QEG4631" s="298"/>
      <c r="QEH4631" s="298"/>
      <c r="QEI4631" s="298"/>
      <c r="QEJ4631" s="298"/>
      <c r="QEK4631" s="298"/>
      <c r="QEL4631" s="298"/>
      <c r="QEM4631" s="298"/>
      <c r="QEN4631" s="298"/>
      <c r="QEO4631" s="298"/>
      <c r="QEP4631" s="298"/>
      <c r="QEQ4631" s="298"/>
      <c r="QER4631" s="298"/>
      <c r="QES4631" s="298"/>
      <c r="QET4631" s="298"/>
      <c r="QEU4631" s="298"/>
      <c r="QEV4631" s="298"/>
      <c r="QEW4631" s="298"/>
      <c r="QEX4631" s="298"/>
      <c r="QEY4631" s="298"/>
      <c r="QEZ4631" s="298"/>
      <c r="QFA4631" s="298"/>
      <c r="QFB4631" s="298"/>
      <c r="QFC4631" s="298"/>
      <c r="QFD4631" s="298"/>
      <c r="QFE4631" s="298"/>
      <c r="QFF4631" s="298"/>
      <c r="QFG4631" s="298"/>
      <c r="QFH4631" s="298"/>
      <c r="QFI4631" s="298"/>
      <c r="QFJ4631" s="298"/>
      <c r="QFK4631" s="298"/>
      <c r="QFL4631" s="298"/>
      <c r="QFM4631" s="298"/>
      <c r="QFN4631" s="298"/>
      <c r="QFO4631" s="298"/>
      <c r="QFP4631" s="298"/>
      <c r="QFQ4631" s="298"/>
      <c r="QFR4631" s="298"/>
      <c r="QFS4631" s="298"/>
      <c r="QFT4631" s="298"/>
      <c r="QFU4631" s="298"/>
      <c r="QFV4631" s="298"/>
      <c r="QFW4631" s="298"/>
      <c r="QFX4631" s="298"/>
      <c r="QFY4631" s="298"/>
      <c r="QFZ4631" s="298"/>
      <c r="QGA4631" s="298"/>
      <c r="QGB4631" s="298"/>
      <c r="QGC4631" s="298"/>
      <c r="QGD4631" s="298"/>
      <c r="QGE4631" s="298"/>
      <c r="QGF4631" s="298"/>
      <c r="QGG4631" s="298"/>
      <c r="QGH4631" s="298"/>
      <c r="QGI4631" s="298"/>
      <c r="QGJ4631" s="298"/>
      <c r="QGK4631" s="298"/>
      <c r="QGL4631" s="298"/>
      <c r="QGM4631" s="298"/>
      <c r="QGN4631" s="298"/>
      <c r="QGO4631" s="298"/>
      <c r="QGP4631" s="298"/>
      <c r="QGQ4631" s="298"/>
      <c r="QGR4631" s="298"/>
      <c r="QGS4631" s="298"/>
      <c r="QGT4631" s="298"/>
      <c r="QGU4631" s="298"/>
      <c r="QGV4631" s="298"/>
      <c r="QGW4631" s="298"/>
      <c r="QGX4631" s="298"/>
      <c r="QGY4631" s="298"/>
      <c r="QGZ4631" s="298"/>
      <c r="QHA4631" s="298"/>
      <c r="QHB4631" s="298"/>
      <c r="QHC4631" s="298"/>
      <c r="QHD4631" s="298"/>
      <c r="QHE4631" s="298"/>
      <c r="QHF4631" s="298"/>
      <c r="QHG4631" s="298"/>
      <c r="QHH4631" s="298"/>
      <c r="QHI4631" s="298"/>
      <c r="QHJ4631" s="298"/>
      <c r="QHK4631" s="298"/>
      <c r="QHL4631" s="298"/>
      <c r="QHM4631" s="298"/>
      <c r="QHN4631" s="298"/>
      <c r="QHO4631" s="298"/>
      <c r="QHP4631" s="298"/>
      <c r="QHQ4631" s="298"/>
      <c r="QHR4631" s="298"/>
      <c r="QHS4631" s="298"/>
      <c r="QHT4631" s="298"/>
      <c r="QHU4631" s="298"/>
      <c r="QHV4631" s="298"/>
      <c r="QHW4631" s="298"/>
      <c r="QHX4631" s="298"/>
      <c r="QHY4631" s="298"/>
      <c r="QHZ4631" s="298"/>
      <c r="QIA4631" s="298"/>
      <c r="QIB4631" s="298"/>
      <c r="QIC4631" s="298"/>
      <c r="QID4631" s="298"/>
      <c r="QIE4631" s="298"/>
      <c r="QIF4631" s="298"/>
      <c r="QIG4631" s="298"/>
      <c r="QIH4631" s="298"/>
      <c r="QII4631" s="298"/>
      <c r="QIJ4631" s="298"/>
      <c r="QIK4631" s="298"/>
      <c r="QIL4631" s="298"/>
      <c r="QIM4631" s="298"/>
      <c r="QIN4631" s="298"/>
      <c r="QIO4631" s="298"/>
      <c r="QIP4631" s="298"/>
      <c r="QIQ4631" s="298"/>
      <c r="QIR4631" s="298"/>
      <c r="QIS4631" s="298"/>
      <c r="QIT4631" s="298"/>
      <c r="QIU4631" s="298"/>
      <c r="QIV4631" s="298"/>
      <c r="QIW4631" s="298"/>
      <c r="QIX4631" s="298"/>
      <c r="QIY4631" s="298"/>
      <c r="QIZ4631" s="298"/>
      <c r="QJA4631" s="298"/>
      <c r="QJB4631" s="298"/>
      <c r="QJC4631" s="298"/>
      <c r="QJD4631" s="298"/>
      <c r="QJE4631" s="298"/>
      <c r="QJF4631" s="298"/>
      <c r="QJG4631" s="298"/>
      <c r="QJH4631" s="298"/>
      <c r="QJI4631" s="298"/>
      <c r="QJJ4631" s="298"/>
      <c r="QJK4631" s="298"/>
      <c r="QJL4631" s="298"/>
      <c r="QJM4631" s="298"/>
      <c r="QJN4631" s="298"/>
      <c r="QJO4631" s="298"/>
      <c r="QJP4631" s="298"/>
      <c r="QJQ4631" s="298"/>
      <c r="QJR4631" s="298"/>
      <c r="QJS4631" s="298"/>
      <c r="QJT4631" s="298"/>
      <c r="QJU4631" s="298"/>
      <c r="QJV4631" s="298"/>
      <c r="QJW4631" s="298"/>
      <c r="QJX4631" s="298"/>
      <c r="QJY4631" s="298"/>
      <c r="QJZ4631" s="298"/>
      <c r="QKA4631" s="298"/>
      <c r="QKB4631" s="298"/>
      <c r="QKC4631" s="298"/>
      <c r="QKD4631" s="298"/>
      <c r="QKE4631" s="298"/>
      <c r="QKF4631" s="298"/>
      <c r="QKG4631" s="298"/>
      <c r="QKH4631" s="298"/>
      <c r="QKI4631" s="298"/>
      <c r="QKJ4631" s="298"/>
      <c r="QKK4631" s="298"/>
      <c r="QKL4631" s="298"/>
      <c r="QKM4631" s="298"/>
      <c r="QKN4631" s="298"/>
      <c r="QKO4631" s="298"/>
      <c r="QKP4631" s="298"/>
      <c r="QKQ4631" s="298"/>
      <c r="QKR4631" s="298"/>
      <c r="QKS4631" s="298"/>
      <c r="QKT4631" s="298"/>
      <c r="QKU4631" s="298"/>
      <c r="QKV4631" s="298"/>
      <c r="QKW4631" s="298"/>
      <c r="QKX4631" s="298"/>
      <c r="QKY4631" s="298"/>
      <c r="QKZ4631" s="298"/>
      <c r="QLA4631" s="298"/>
      <c r="QLB4631" s="298"/>
      <c r="QLC4631" s="298"/>
      <c r="QLD4631" s="298"/>
      <c r="QLE4631" s="298"/>
      <c r="QLF4631" s="298"/>
      <c r="QLG4631" s="298"/>
      <c r="QLH4631" s="298"/>
      <c r="QLI4631" s="298"/>
      <c r="QLJ4631" s="298"/>
      <c r="QLK4631" s="298"/>
      <c r="QLL4631" s="298"/>
      <c r="QLM4631" s="298"/>
      <c r="QLN4631" s="298"/>
      <c r="QLO4631" s="298"/>
      <c r="QLP4631" s="298"/>
      <c r="QLQ4631" s="298"/>
      <c r="QLR4631" s="298"/>
      <c r="QLS4631" s="298"/>
      <c r="QLT4631" s="298"/>
      <c r="QLU4631" s="298"/>
      <c r="QLV4631" s="298"/>
      <c r="QLW4631" s="298"/>
      <c r="QLX4631" s="298"/>
      <c r="QLY4631" s="298"/>
      <c r="QLZ4631" s="298"/>
      <c r="QMA4631" s="298"/>
      <c r="QMB4631" s="298"/>
      <c r="QMC4631" s="298"/>
      <c r="QMD4631" s="298"/>
      <c r="QME4631" s="298"/>
      <c r="QMF4631" s="298"/>
      <c r="QMG4631" s="298"/>
      <c r="QMH4631" s="298"/>
      <c r="QMI4631" s="298"/>
      <c r="QMJ4631" s="298"/>
      <c r="QMK4631" s="298"/>
      <c r="QML4631" s="298"/>
      <c r="QMM4631" s="298"/>
      <c r="QMN4631" s="298"/>
      <c r="QMO4631" s="298"/>
      <c r="QMP4631" s="298"/>
      <c r="QMQ4631" s="298"/>
      <c r="QMR4631" s="298"/>
      <c r="QMS4631" s="298"/>
      <c r="QMT4631" s="298"/>
      <c r="QMU4631" s="298"/>
      <c r="QMV4631" s="298"/>
      <c r="QMW4631" s="298"/>
      <c r="QMX4631" s="298"/>
      <c r="QMY4631" s="298"/>
      <c r="QMZ4631" s="298"/>
      <c r="QNA4631" s="298"/>
      <c r="QNB4631" s="298"/>
      <c r="QNC4631" s="298"/>
      <c r="QND4631" s="298"/>
      <c r="QNE4631" s="298"/>
      <c r="QNF4631" s="298"/>
      <c r="QNG4631" s="298"/>
      <c r="QNH4631" s="298"/>
      <c r="QNI4631" s="298"/>
      <c r="QNJ4631" s="298"/>
      <c r="QNK4631" s="298"/>
      <c r="QNL4631" s="298"/>
      <c r="QNM4631" s="298"/>
      <c r="QNN4631" s="298"/>
      <c r="QNO4631" s="298"/>
      <c r="QNP4631" s="298"/>
      <c r="QNQ4631" s="298"/>
      <c r="QNR4631" s="298"/>
      <c r="QNS4631" s="298"/>
      <c r="QNT4631" s="298"/>
      <c r="QNU4631" s="298"/>
      <c r="QNV4631" s="298"/>
      <c r="QNW4631" s="298"/>
      <c r="QNX4631" s="298"/>
      <c r="QNY4631" s="298"/>
      <c r="QNZ4631" s="298"/>
      <c r="QOA4631" s="298"/>
      <c r="QOB4631" s="298"/>
      <c r="QOC4631" s="298"/>
      <c r="QOD4631" s="298"/>
      <c r="QOE4631" s="298"/>
      <c r="QOF4631" s="298"/>
      <c r="QOG4631" s="298"/>
      <c r="QOH4631" s="298"/>
      <c r="QOI4631" s="298"/>
      <c r="QOJ4631" s="298"/>
      <c r="QOK4631" s="298"/>
      <c r="QOL4631" s="298"/>
      <c r="QOM4631" s="298"/>
      <c r="QON4631" s="298"/>
      <c r="QOO4631" s="298"/>
      <c r="QOP4631" s="298"/>
      <c r="QOQ4631" s="298"/>
      <c r="QOR4631" s="298"/>
      <c r="QOS4631" s="298"/>
      <c r="QOT4631" s="298"/>
      <c r="QOU4631" s="298"/>
      <c r="QOV4631" s="298"/>
      <c r="QOW4631" s="298"/>
      <c r="QOX4631" s="298"/>
      <c r="QOY4631" s="298"/>
      <c r="QOZ4631" s="298"/>
      <c r="QPA4631" s="298"/>
      <c r="QPB4631" s="298"/>
      <c r="QPC4631" s="298"/>
      <c r="QPD4631" s="298"/>
      <c r="QPE4631" s="298"/>
      <c r="QPF4631" s="298"/>
      <c r="QPG4631" s="298"/>
      <c r="QPH4631" s="298"/>
      <c r="QPI4631" s="298"/>
      <c r="QPJ4631" s="298"/>
      <c r="QPK4631" s="298"/>
      <c r="QPL4631" s="298"/>
      <c r="QPM4631" s="298"/>
      <c r="QPN4631" s="298"/>
      <c r="QPO4631" s="298"/>
      <c r="QPP4631" s="298"/>
      <c r="QPQ4631" s="298"/>
      <c r="QPR4631" s="298"/>
      <c r="QPS4631" s="298"/>
      <c r="QPT4631" s="298"/>
      <c r="QPU4631" s="298"/>
      <c r="QPV4631" s="298"/>
      <c r="QPW4631" s="298"/>
      <c r="QPX4631" s="298"/>
      <c r="QPY4631" s="298"/>
      <c r="QPZ4631" s="298"/>
      <c r="QQA4631" s="298"/>
      <c r="QQB4631" s="298"/>
      <c r="QQC4631" s="298"/>
      <c r="QQD4631" s="298"/>
      <c r="QQE4631" s="298"/>
      <c r="QQF4631" s="298"/>
      <c r="QQG4631" s="298"/>
      <c r="QQH4631" s="298"/>
      <c r="QQI4631" s="298"/>
      <c r="QQJ4631" s="298"/>
      <c r="QQK4631" s="298"/>
      <c r="QQL4631" s="298"/>
      <c r="QQM4631" s="298"/>
      <c r="QQN4631" s="298"/>
      <c r="QQO4631" s="298"/>
      <c r="QQP4631" s="298"/>
      <c r="QQQ4631" s="298"/>
      <c r="QQR4631" s="298"/>
      <c r="QQS4631" s="298"/>
      <c r="QQT4631" s="298"/>
      <c r="QQU4631" s="298"/>
      <c r="QQV4631" s="298"/>
      <c r="QQW4631" s="298"/>
      <c r="QQX4631" s="298"/>
      <c r="QQY4631" s="298"/>
      <c r="QQZ4631" s="298"/>
      <c r="QRA4631" s="298"/>
      <c r="QRB4631" s="298"/>
      <c r="QRC4631" s="298"/>
      <c r="QRD4631" s="298"/>
      <c r="QRE4631" s="298"/>
      <c r="QRF4631" s="298"/>
      <c r="QRG4631" s="298"/>
      <c r="QRH4631" s="298"/>
      <c r="QRI4631" s="298"/>
      <c r="QRJ4631" s="298"/>
      <c r="QRK4631" s="298"/>
      <c r="QRL4631" s="298"/>
      <c r="QRM4631" s="298"/>
      <c r="QRN4631" s="298"/>
      <c r="QRO4631" s="298"/>
      <c r="QRP4631" s="298"/>
      <c r="QRQ4631" s="298"/>
      <c r="QRR4631" s="298"/>
      <c r="QRS4631" s="298"/>
      <c r="QRT4631" s="298"/>
      <c r="QRU4631" s="298"/>
      <c r="QRV4631" s="298"/>
      <c r="QRW4631" s="298"/>
      <c r="QRX4631" s="298"/>
      <c r="QRY4631" s="298"/>
      <c r="QRZ4631" s="298"/>
      <c r="QSA4631" s="298"/>
      <c r="QSB4631" s="298"/>
      <c r="QSC4631" s="298"/>
      <c r="QSD4631" s="298"/>
      <c r="QSE4631" s="298"/>
      <c r="QSF4631" s="298"/>
      <c r="QSG4631" s="298"/>
      <c r="QSH4631" s="298"/>
      <c r="QSI4631" s="298"/>
      <c r="QSJ4631" s="298"/>
      <c r="QSK4631" s="298"/>
      <c r="QSL4631" s="298"/>
      <c r="QSM4631" s="298"/>
      <c r="QSN4631" s="298"/>
      <c r="QSO4631" s="298"/>
      <c r="QSP4631" s="298"/>
      <c r="QSQ4631" s="298"/>
      <c r="QSR4631" s="298"/>
      <c r="QSS4631" s="298"/>
      <c r="QST4631" s="298"/>
      <c r="QSU4631" s="298"/>
      <c r="QSV4631" s="298"/>
      <c r="QSW4631" s="298"/>
      <c r="QSX4631" s="298"/>
      <c r="QSY4631" s="298"/>
      <c r="QSZ4631" s="298"/>
      <c r="QTA4631" s="298"/>
      <c r="QTB4631" s="298"/>
      <c r="QTC4631" s="298"/>
      <c r="QTD4631" s="298"/>
      <c r="QTE4631" s="298"/>
      <c r="QTF4631" s="298"/>
      <c r="QTG4631" s="298"/>
      <c r="QTH4631" s="298"/>
      <c r="QTI4631" s="298"/>
      <c r="QTJ4631" s="298"/>
      <c r="QTK4631" s="298"/>
      <c r="QTL4631" s="298"/>
      <c r="QTM4631" s="298"/>
      <c r="QTN4631" s="298"/>
      <c r="QTO4631" s="298"/>
      <c r="QTP4631" s="298"/>
      <c r="QTQ4631" s="298"/>
      <c r="QTR4631" s="298"/>
      <c r="QTS4631" s="298"/>
      <c r="QTT4631" s="298"/>
      <c r="QTU4631" s="298"/>
      <c r="QTV4631" s="298"/>
      <c r="QTW4631" s="298"/>
      <c r="QTX4631" s="298"/>
      <c r="QTY4631" s="298"/>
      <c r="QTZ4631" s="298"/>
      <c r="QUA4631" s="298"/>
      <c r="QUB4631" s="298"/>
      <c r="QUC4631" s="298"/>
      <c r="QUD4631" s="298"/>
      <c r="QUE4631" s="298"/>
      <c r="QUF4631" s="298"/>
      <c r="QUG4631" s="298"/>
      <c r="QUH4631" s="298"/>
      <c r="QUI4631" s="298"/>
      <c r="QUJ4631" s="298"/>
      <c r="QUK4631" s="298"/>
      <c r="QUL4631" s="298"/>
      <c r="QUM4631" s="298"/>
      <c r="QUN4631" s="298"/>
      <c r="QUO4631" s="298"/>
      <c r="QUP4631" s="298"/>
      <c r="QUQ4631" s="298"/>
      <c r="QUR4631" s="298"/>
      <c r="QUS4631" s="298"/>
      <c r="QUT4631" s="298"/>
      <c r="QUU4631" s="298"/>
      <c r="QUV4631" s="298"/>
      <c r="QUW4631" s="298"/>
      <c r="QUX4631" s="298"/>
      <c r="QUY4631" s="298"/>
      <c r="QUZ4631" s="298"/>
      <c r="QVA4631" s="298"/>
      <c r="QVB4631" s="298"/>
      <c r="QVC4631" s="298"/>
      <c r="QVD4631" s="298"/>
      <c r="QVE4631" s="298"/>
      <c r="QVF4631" s="298"/>
      <c r="QVG4631" s="298"/>
      <c r="QVH4631" s="298"/>
      <c r="QVI4631" s="298"/>
      <c r="QVJ4631" s="298"/>
      <c r="QVK4631" s="298"/>
      <c r="QVL4631" s="298"/>
      <c r="QVM4631" s="298"/>
      <c r="QVN4631" s="298"/>
      <c r="QVO4631" s="298"/>
      <c r="QVP4631" s="298"/>
      <c r="QVQ4631" s="298"/>
      <c r="QVR4631" s="298"/>
      <c r="QVS4631" s="298"/>
      <c r="QVT4631" s="298"/>
      <c r="QVU4631" s="298"/>
      <c r="QVV4631" s="298"/>
      <c r="QVW4631" s="298"/>
      <c r="QVX4631" s="298"/>
      <c r="QVY4631" s="298"/>
      <c r="QVZ4631" s="298"/>
      <c r="QWA4631" s="298"/>
      <c r="QWB4631" s="298"/>
      <c r="QWC4631" s="298"/>
      <c r="QWD4631" s="298"/>
      <c r="QWE4631" s="298"/>
      <c r="QWF4631" s="298"/>
      <c r="QWG4631" s="298"/>
      <c r="QWH4631" s="298"/>
      <c r="QWI4631" s="298"/>
      <c r="QWJ4631" s="298"/>
      <c r="QWK4631" s="298"/>
      <c r="QWL4631" s="298"/>
      <c r="QWM4631" s="298"/>
      <c r="QWN4631" s="298"/>
      <c r="QWO4631" s="298"/>
      <c r="QWP4631" s="298"/>
      <c r="QWQ4631" s="298"/>
      <c r="QWR4631" s="298"/>
      <c r="QWS4631" s="298"/>
      <c r="QWT4631" s="298"/>
      <c r="QWU4631" s="298"/>
      <c r="QWV4631" s="298"/>
      <c r="QWW4631" s="298"/>
      <c r="QWX4631" s="298"/>
      <c r="QWY4631" s="298"/>
      <c r="QWZ4631" s="298"/>
      <c r="QXA4631" s="298"/>
      <c r="QXB4631" s="298"/>
      <c r="QXC4631" s="298"/>
      <c r="QXD4631" s="298"/>
      <c r="QXE4631" s="298"/>
      <c r="QXF4631" s="298"/>
      <c r="QXG4631" s="298"/>
      <c r="QXH4631" s="298"/>
      <c r="QXI4631" s="298"/>
      <c r="QXJ4631" s="298"/>
      <c r="QXK4631" s="298"/>
      <c r="QXL4631" s="298"/>
      <c r="QXM4631" s="298"/>
      <c r="QXN4631" s="298"/>
      <c r="QXO4631" s="298"/>
      <c r="QXP4631" s="298"/>
      <c r="QXQ4631" s="298"/>
      <c r="QXR4631" s="298"/>
      <c r="QXS4631" s="298"/>
      <c r="QXT4631" s="298"/>
      <c r="QXU4631" s="298"/>
      <c r="QXV4631" s="298"/>
      <c r="QXW4631" s="298"/>
      <c r="QXX4631" s="298"/>
      <c r="QXY4631" s="298"/>
      <c r="QXZ4631" s="298"/>
      <c r="QYA4631" s="298"/>
      <c r="QYB4631" s="298"/>
      <c r="QYC4631" s="298"/>
      <c r="QYD4631" s="298"/>
      <c r="QYE4631" s="298"/>
      <c r="QYF4631" s="298"/>
      <c r="QYG4631" s="298"/>
      <c r="QYH4631" s="298"/>
      <c r="QYI4631" s="298"/>
      <c r="QYJ4631" s="298"/>
      <c r="QYK4631" s="298"/>
      <c r="QYL4631" s="298"/>
      <c r="QYM4631" s="298"/>
      <c r="QYN4631" s="298"/>
      <c r="QYO4631" s="298"/>
      <c r="QYP4631" s="298"/>
      <c r="QYQ4631" s="298"/>
      <c r="QYR4631" s="298"/>
      <c r="QYS4631" s="298"/>
      <c r="QYT4631" s="298"/>
      <c r="QYU4631" s="298"/>
      <c r="QYV4631" s="298"/>
      <c r="QYW4631" s="298"/>
      <c r="QYX4631" s="298"/>
      <c r="QYY4631" s="298"/>
      <c r="QYZ4631" s="298"/>
      <c r="QZA4631" s="298"/>
      <c r="QZB4631" s="298"/>
      <c r="QZC4631" s="298"/>
      <c r="QZD4631" s="298"/>
      <c r="QZE4631" s="298"/>
      <c r="QZF4631" s="298"/>
      <c r="QZG4631" s="298"/>
      <c r="QZH4631" s="298"/>
      <c r="QZI4631" s="298"/>
      <c r="QZJ4631" s="298"/>
      <c r="QZK4631" s="298"/>
      <c r="QZL4631" s="298"/>
      <c r="QZM4631" s="298"/>
      <c r="QZN4631" s="298"/>
      <c r="QZO4631" s="298"/>
      <c r="QZP4631" s="298"/>
      <c r="QZQ4631" s="298"/>
      <c r="QZR4631" s="298"/>
      <c r="QZS4631" s="298"/>
      <c r="QZT4631" s="298"/>
      <c r="QZU4631" s="298"/>
      <c r="QZV4631" s="298"/>
      <c r="QZW4631" s="298"/>
      <c r="QZX4631" s="298"/>
      <c r="QZY4631" s="298"/>
      <c r="QZZ4631" s="298"/>
      <c r="RAA4631" s="298"/>
      <c r="RAB4631" s="298"/>
      <c r="RAC4631" s="298"/>
      <c r="RAD4631" s="298"/>
      <c r="RAE4631" s="298"/>
      <c r="RAF4631" s="298"/>
      <c r="RAG4631" s="298"/>
      <c r="RAH4631" s="298"/>
      <c r="RAI4631" s="298"/>
      <c r="RAJ4631" s="298"/>
      <c r="RAK4631" s="298"/>
      <c r="RAL4631" s="298"/>
      <c r="RAM4631" s="298"/>
      <c r="RAN4631" s="298"/>
      <c r="RAO4631" s="298"/>
      <c r="RAP4631" s="298"/>
      <c r="RAQ4631" s="298"/>
      <c r="RAR4631" s="298"/>
      <c r="RAS4631" s="298"/>
      <c r="RAT4631" s="298"/>
      <c r="RAU4631" s="298"/>
      <c r="RAV4631" s="298"/>
      <c r="RAW4631" s="298"/>
      <c r="RAX4631" s="298"/>
      <c r="RAY4631" s="298"/>
      <c r="RAZ4631" s="298"/>
      <c r="RBA4631" s="298"/>
      <c r="RBB4631" s="298"/>
      <c r="RBC4631" s="298"/>
      <c r="RBD4631" s="298"/>
      <c r="RBE4631" s="298"/>
      <c r="RBF4631" s="298"/>
      <c r="RBG4631" s="298"/>
      <c r="RBH4631" s="298"/>
      <c r="RBI4631" s="298"/>
      <c r="RBJ4631" s="298"/>
      <c r="RBK4631" s="298"/>
      <c r="RBL4631" s="298"/>
      <c r="RBM4631" s="298"/>
      <c r="RBN4631" s="298"/>
      <c r="RBO4631" s="298"/>
      <c r="RBP4631" s="298"/>
      <c r="RBQ4631" s="298"/>
      <c r="RBR4631" s="298"/>
      <c r="RBS4631" s="298"/>
      <c r="RBT4631" s="298"/>
      <c r="RBU4631" s="298"/>
      <c r="RBV4631" s="298"/>
      <c r="RBW4631" s="298"/>
      <c r="RBX4631" s="298"/>
      <c r="RBY4631" s="298"/>
      <c r="RBZ4631" s="298"/>
      <c r="RCA4631" s="298"/>
      <c r="RCB4631" s="298"/>
      <c r="RCC4631" s="298"/>
      <c r="RCD4631" s="298"/>
      <c r="RCE4631" s="298"/>
      <c r="RCF4631" s="298"/>
      <c r="RCG4631" s="298"/>
      <c r="RCH4631" s="298"/>
      <c r="RCI4631" s="298"/>
      <c r="RCJ4631" s="298"/>
      <c r="RCK4631" s="298"/>
      <c r="RCL4631" s="298"/>
      <c r="RCM4631" s="298"/>
      <c r="RCN4631" s="298"/>
      <c r="RCO4631" s="298"/>
      <c r="RCP4631" s="298"/>
      <c r="RCQ4631" s="298"/>
      <c r="RCR4631" s="298"/>
      <c r="RCS4631" s="298"/>
      <c r="RCT4631" s="298"/>
      <c r="RCU4631" s="298"/>
      <c r="RCV4631" s="298"/>
      <c r="RCW4631" s="298"/>
      <c r="RCX4631" s="298"/>
      <c r="RCY4631" s="298"/>
      <c r="RCZ4631" s="298"/>
      <c r="RDA4631" s="298"/>
      <c r="RDB4631" s="298"/>
      <c r="RDC4631" s="298"/>
      <c r="RDD4631" s="298"/>
      <c r="RDE4631" s="298"/>
      <c r="RDF4631" s="298"/>
      <c r="RDG4631" s="298"/>
      <c r="RDH4631" s="298"/>
      <c r="RDI4631" s="298"/>
      <c r="RDJ4631" s="298"/>
      <c r="RDK4631" s="298"/>
      <c r="RDL4631" s="298"/>
      <c r="RDM4631" s="298"/>
      <c r="RDN4631" s="298"/>
      <c r="RDO4631" s="298"/>
      <c r="RDP4631" s="298"/>
      <c r="RDQ4631" s="298"/>
      <c r="RDR4631" s="298"/>
      <c r="RDS4631" s="298"/>
      <c r="RDT4631" s="298"/>
      <c r="RDU4631" s="298"/>
      <c r="RDV4631" s="298"/>
      <c r="RDW4631" s="298"/>
      <c r="RDX4631" s="298"/>
      <c r="RDY4631" s="298"/>
      <c r="RDZ4631" s="298"/>
      <c r="REA4631" s="298"/>
      <c r="REB4631" s="298"/>
      <c r="REC4631" s="298"/>
      <c r="RED4631" s="298"/>
      <c r="REE4631" s="298"/>
      <c r="REF4631" s="298"/>
      <c r="REG4631" s="298"/>
      <c r="REH4631" s="298"/>
      <c r="REI4631" s="298"/>
      <c r="REJ4631" s="298"/>
      <c r="REK4631" s="298"/>
      <c r="REL4631" s="298"/>
      <c r="REM4631" s="298"/>
      <c r="REN4631" s="298"/>
      <c r="REO4631" s="298"/>
      <c r="REP4631" s="298"/>
      <c r="REQ4631" s="298"/>
      <c r="RER4631" s="298"/>
      <c r="RES4631" s="298"/>
      <c r="RET4631" s="298"/>
      <c r="REU4631" s="298"/>
      <c r="REV4631" s="298"/>
      <c r="REW4631" s="298"/>
      <c r="REX4631" s="298"/>
      <c r="REY4631" s="298"/>
      <c r="REZ4631" s="298"/>
      <c r="RFA4631" s="298"/>
      <c r="RFB4631" s="298"/>
      <c r="RFC4631" s="298"/>
      <c r="RFD4631" s="298"/>
      <c r="RFE4631" s="298"/>
      <c r="RFF4631" s="298"/>
      <c r="RFG4631" s="298"/>
      <c r="RFH4631" s="298"/>
      <c r="RFI4631" s="298"/>
      <c r="RFJ4631" s="298"/>
      <c r="RFK4631" s="298"/>
      <c r="RFL4631" s="298"/>
      <c r="RFM4631" s="298"/>
      <c r="RFN4631" s="298"/>
      <c r="RFO4631" s="298"/>
      <c r="RFP4631" s="298"/>
      <c r="RFQ4631" s="298"/>
      <c r="RFR4631" s="298"/>
      <c r="RFS4631" s="298"/>
      <c r="RFT4631" s="298"/>
      <c r="RFU4631" s="298"/>
      <c r="RFV4631" s="298"/>
      <c r="RFW4631" s="298"/>
      <c r="RFX4631" s="298"/>
      <c r="RFY4631" s="298"/>
      <c r="RFZ4631" s="298"/>
      <c r="RGA4631" s="298"/>
      <c r="RGB4631" s="298"/>
      <c r="RGC4631" s="298"/>
      <c r="RGD4631" s="298"/>
      <c r="RGE4631" s="298"/>
      <c r="RGF4631" s="298"/>
      <c r="RGG4631" s="298"/>
      <c r="RGH4631" s="298"/>
      <c r="RGI4631" s="298"/>
      <c r="RGJ4631" s="298"/>
      <c r="RGK4631" s="298"/>
      <c r="RGL4631" s="298"/>
      <c r="RGM4631" s="298"/>
      <c r="RGN4631" s="298"/>
      <c r="RGO4631" s="298"/>
      <c r="RGP4631" s="298"/>
      <c r="RGQ4631" s="298"/>
      <c r="RGR4631" s="298"/>
      <c r="RGS4631" s="298"/>
      <c r="RGT4631" s="298"/>
      <c r="RGU4631" s="298"/>
      <c r="RGV4631" s="298"/>
      <c r="RGW4631" s="298"/>
      <c r="RGX4631" s="298"/>
      <c r="RGY4631" s="298"/>
      <c r="RGZ4631" s="298"/>
      <c r="RHA4631" s="298"/>
      <c r="RHB4631" s="298"/>
      <c r="RHC4631" s="298"/>
      <c r="RHD4631" s="298"/>
      <c r="RHE4631" s="298"/>
      <c r="RHF4631" s="298"/>
      <c r="RHG4631" s="298"/>
      <c r="RHH4631" s="298"/>
      <c r="RHI4631" s="298"/>
      <c r="RHJ4631" s="298"/>
      <c r="RHK4631" s="298"/>
      <c r="RHL4631" s="298"/>
      <c r="RHM4631" s="298"/>
      <c r="RHN4631" s="298"/>
      <c r="RHO4631" s="298"/>
      <c r="RHP4631" s="298"/>
      <c r="RHQ4631" s="298"/>
      <c r="RHR4631" s="298"/>
      <c r="RHS4631" s="298"/>
      <c r="RHT4631" s="298"/>
      <c r="RHU4631" s="298"/>
      <c r="RHV4631" s="298"/>
      <c r="RHW4631" s="298"/>
      <c r="RHX4631" s="298"/>
      <c r="RHY4631" s="298"/>
      <c r="RHZ4631" s="298"/>
      <c r="RIA4631" s="298"/>
      <c r="RIB4631" s="298"/>
      <c r="RIC4631" s="298"/>
      <c r="RID4631" s="298"/>
      <c r="RIE4631" s="298"/>
      <c r="RIF4631" s="298"/>
      <c r="RIG4631" s="298"/>
      <c r="RIH4631" s="298"/>
      <c r="RII4631" s="298"/>
      <c r="RIJ4631" s="298"/>
      <c r="RIK4631" s="298"/>
      <c r="RIL4631" s="298"/>
      <c r="RIM4631" s="298"/>
      <c r="RIN4631" s="298"/>
      <c r="RIO4631" s="298"/>
      <c r="RIP4631" s="298"/>
      <c r="RIQ4631" s="298"/>
      <c r="RIR4631" s="298"/>
      <c r="RIS4631" s="298"/>
      <c r="RIT4631" s="298"/>
      <c r="RIU4631" s="298"/>
      <c r="RIV4631" s="298"/>
      <c r="RIW4631" s="298"/>
      <c r="RIX4631" s="298"/>
      <c r="RIY4631" s="298"/>
      <c r="RIZ4631" s="298"/>
      <c r="RJA4631" s="298"/>
      <c r="RJB4631" s="298"/>
      <c r="RJC4631" s="298"/>
      <c r="RJD4631" s="298"/>
      <c r="RJE4631" s="298"/>
      <c r="RJF4631" s="298"/>
      <c r="RJG4631" s="298"/>
      <c r="RJH4631" s="298"/>
      <c r="RJI4631" s="298"/>
      <c r="RJJ4631" s="298"/>
      <c r="RJK4631" s="298"/>
      <c r="RJL4631" s="298"/>
      <c r="RJM4631" s="298"/>
      <c r="RJN4631" s="298"/>
      <c r="RJO4631" s="298"/>
      <c r="RJP4631" s="298"/>
      <c r="RJQ4631" s="298"/>
      <c r="RJR4631" s="298"/>
      <c r="RJS4631" s="298"/>
      <c r="RJT4631" s="298"/>
      <c r="RJU4631" s="298"/>
      <c r="RJV4631" s="298"/>
      <c r="RJW4631" s="298"/>
      <c r="RJX4631" s="298"/>
      <c r="RJY4631" s="298"/>
      <c r="RJZ4631" s="298"/>
      <c r="RKA4631" s="298"/>
      <c r="RKB4631" s="298"/>
      <c r="RKC4631" s="298"/>
      <c r="RKD4631" s="298"/>
      <c r="RKE4631" s="298"/>
      <c r="RKF4631" s="298"/>
      <c r="RKG4631" s="298"/>
      <c r="RKH4631" s="298"/>
      <c r="RKI4631" s="298"/>
      <c r="RKJ4631" s="298"/>
      <c r="RKK4631" s="298"/>
      <c r="RKL4631" s="298"/>
      <c r="RKM4631" s="298"/>
      <c r="RKN4631" s="298"/>
      <c r="RKO4631" s="298"/>
      <c r="RKP4631" s="298"/>
      <c r="RKQ4631" s="298"/>
      <c r="RKR4631" s="298"/>
      <c r="RKS4631" s="298"/>
      <c r="RKT4631" s="298"/>
      <c r="RKU4631" s="298"/>
      <c r="RKV4631" s="298"/>
      <c r="RKW4631" s="298"/>
      <c r="RKX4631" s="298"/>
      <c r="RKY4631" s="298"/>
      <c r="RKZ4631" s="298"/>
      <c r="RLA4631" s="298"/>
      <c r="RLB4631" s="298"/>
      <c r="RLC4631" s="298"/>
      <c r="RLD4631" s="298"/>
      <c r="RLE4631" s="298"/>
      <c r="RLF4631" s="298"/>
      <c r="RLG4631" s="298"/>
      <c r="RLH4631" s="298"/>
      <c r="RLI4631" s="298"/>
      <c r="RLJ4631" s="298"/>
      <c r="RLK4631" s="298"/>
      <c r="RLL4631" s="298"/>
      <c r="RLM4631" s="298"/>
      <c r="RLN4631" s="298"/>
      <c r="RLO4631" s="298"/>
      <c r="RLP4631" s="298"/>
      <c r="RLQ4631" s="298"/>
      <c r="RLR4631" s="298"/>
      <c r="RLS4631" s="298"/>
      <c r="RLT4631" s="298"/>
      <c r="RLU4631" s="298"/>
      <c r="RLV4631" s="298"/>
      <c r="RLW4631" s="298"/>
      <c r="RLX4631" s="298"/>
      <c r="RLY4631" s="298"/>
      <c r="RLZ4631" s="298"/>
      <c r="RMA4631" s="298"/>
      <c r="RMB4631" s="298"/>
      <c r="RMC4631" s="298"/>
      <c r="RMD4631" s="298"/>
      <c r="RME4631" s="298"/>
      <c r="RMF4631" s="298"/>
      <c r="RMG4631" s="298"/>
      <c r="RMH4631" s="298"/>
      <c r="RMI4631" s="298"/>
      <c r="RMJ4631" s="298"/>
      <c r="RMK4631" s="298"/>
      <c r="RML4631" s="298"/>
      <c r="RMM4631" s="298"/>
      <c r="RMN4631" s="298"/>
      <c r="RMO4631" s="298"/>
      <c r="RMP4631" s="298"/>
      <c r="RMQ4631" s="298"/>
      <c r="RMR4631" s="298"/>
      <c r="RMS4631" s="298"/>
      <c r="RMT4631" s="298"/>
      <c r="RMU4631" s="298"/>
      <c r="RMV4631" s="298"/>
      <c r="RMW4631" s="298"/>
      <c r="RMX4631" s="298"/>
      <c r="RMY4631" s="298"/>
      <c r="RMZ4631" s="298"/>
      <c r="RNA4631" s="298"/>
      <c r="RNB4631" s="298"/>
      <c r="RNC4631" s="298"/>
      <c r="RND4631" s="298"/>
      <c r="RNE4631" s="298"/>
      <c r="RNF4631" s="298"/>
      <c r="RNG4631" s="298"/>
      <c r="RNH4631" s="298"/>
      <c r="RNI4631" s="298"/>
      <c r="RNJ4631" s="298"/>
      <c r="RNK4631" s="298"/>
      <c r="RNL4631" s="298"/>
      <c r="RNM4631" s="298"/>
      <c r="RNN4631" s="298"/>
      <c r="RNO4631" s="298"/>
      <c r="RNP4631" s="298"/>
      <c r="RNQ4631" s="298"/>
      <c r="RNR4631" s="298"/>
      <c r="RNS4631" s="298"/>
      <c r="RNT4631" s="298"/>
      <c r="RNU4631" s="298"/>
      <c r="RNV4631" s="298"/>
      <c r="RNW4631" s="298"/>
      <c r="RNX4631" s="298"/>
      <c r="RNY4631" s="298"/>
      <c r="RNZ4631" s="298"/>
      <c r="ROA4631" s="298"/>
      <c r="ROB4631" s="298"/>
      <c r="ROC4631" s="298"/>
      <c r="ROD4631" s="298"/>
      <c r="ROE4631" s="298"/>
      <c r="ROF4631" s="298"/>
      <c r="ROG4631" s="298"/>
      <c r="ROH4631" s="298"/>
      <c r="ROI4631" s="298"/>
      <c r="ROJ4631" s="298"/>
      <c r="ROK4631" s="298"/>
      <c r="ROL4631" s="298"/>
      <c r="ROM4631" s="298"/>
      <c r="RON4631" s="298"/>
      <c r="ROO4631" s="298"/>
      <c r="ROP4631" s="298"/>
      <c r="ROQ4631" s="298"/>
      <c r="ROR4631" s="298"/>
      <c r="ROS4631" s="298"/>
      <c r="ROT4631" s="298"/>
      <c r="ROU4631" s="298"/>
      <c r="ROV4631" s="298"/>
      <c r="ROW4631" s="298"/>
      <c r="ROX4631" s="298"/>
      <c r="ROY4631" s="298"/>
      <c r="ROZ4631" s="298"/>
      <c r="RPA4631" s="298"/>
      <c r="RPB4631" s="298"/>
      <c r="RPC4631" s="298"/>
      <c r="RPD4631" s="298"/>
      <c r="RPE4631" s="298"/>
      <c r="RPF4631" s="298"/>
      <c r="RPG4631" s="298"/>
      <c r="RPH4631" s="298"/>
      <c r="RPI4631" s="298"/>
      <c r="RPJ4631" s="298"/>
      <c r="RPK4631" s="298"/>
      <c r="RPL4631" s="298"/>
      <c r="RPM4631" s="298"/>
      <c r="RPN4631" s="298"/>
      <c r="RPO4631" s="298"/>
      <c r="RPP4631" s="298"/>
      <c r="RPQ4631" s="298"/>
      <c r="RPR4631" s="298"/>
      <c r="RPS4631" s="298"/>
      <c r="RPT4631" s="298"/>
      <c r="RPU4631" s="298"/>
      <c r="RPV4631" s="298"/>
      <c r="RPW4631" s="298"/>
      <c r="RPX4631" s="298"/>
      <c r="RPY4631" s="298"/>
      <c r="RPZ4631" s="298"/>
      <c r="RQA4631" s="298"/>
      <c r="RQB4631" s="298"/>
      <c r="RQC4631" s="298"/>
      <c r="RQD4631" s="298"/>
      <c r="RQE4631" s="298"/>
      <c r="RQF4631" s="298"/>
      <c r="RQG4631" s="298"/>
      <c r="RQH4631" s="298"/>
      <c r="RQI4631" s="298"/>
      <c r="RQJ4631" s="298"/>
      <c r="RQK4631" s="298"/>
      <c r="RQL4631" s="298"/>
      <c r="RQM4631" s="298"/>
      <c r="RQN4631" s="298"/>
      <c r="RQO4631" s="298"/>
      <c r="RQP4631" s="298"/>
      <c r="RQQ4631" s="298"/>
      <c r="RQR4631" s="298"/>
      <c r="RQS4631" s="298"/>
      <c r="RQT4631" s="298"/>
      <c r="RQU4631" s="298"/>
      <c r="RQV4631" s="298"/>
      <c r="RQW4631" s="298"/>
      <c r="RQX4631" s="298"/>
      <c r="RQY4631" s="298"/>
      <c r="RQZ4631" s="298"/>
      <c r="RRA4631" s="298"/>
      <c r="RRB4631" s="298"/>
      <c r="RRC4631" s="298"/>
      <c r="RRD4631" s="298"/>
      <c r="RRE4631" s="298"/>
      <c r="RRF4631" s="298"/>
      <c r="RRG4631" s="298"/>
      <c r="RRH4631" s="298"/>
      <c r="RRI4631" s="298"/>
      <c r="RRJ4631" s="298"/>
      <c r="RRK4631" s="298"/>
      <c r="RRL4631" s="298"/>
      <c r="RRM4631" s="298"/>
      <c r="RRN4631" s="298"/>
      <c r="RRO4631" s="298"/>
      <c r="RRP4631" s="298"/>
      <c r="RRQ4631" s="298"/>
      <c r="RRR4631" s="298"/>
      <c r="RRS4631" s="298"/>
      <c r="RRT4631" s="298"/>
      <c r="RRU4631" s="298"/>
      <c r="RRV4631" s="298"/>
      <c r="RRW4631" s="298"/>
      <c r="RRX4631" s="298"/>
      <c r="RRY4631" s="298"/>
      <c r="RRZ4631" s="298"/>
      <c r="RSA4631" s="298"/>
      <c r="RSB4631" s="298"/>
      <c r="RSC4631" s="298"/>
      <c r="RSD4631" s="298"/>
      <c r="RSE4631" s="298"/>
      <c r="RSF4631" s="298"/>
      <c r="RSG4631" s="298"/>
      <c r="RSH4631" s="298"/>
      <c r="RSI4631" s="298"/>
      <c r="RSJ4631" s="298"/>
      <c r="RSK4631" s="298"/>
      <c r="RSL4631" s="298"/>
      <c r="RSM4631" s="298"/>
      <c r="RSN4631" s="298"/>
      <c r="RSO4631" s="298"/>
      <c r="RSP4631" s="298"/>
      <c r="RSQ4631" s="298"/>
      <c r="RSR4631" s="298"/>
      <c r="RSS4631" s="298"/>
      <c r="RST4631" s="298"/>
      <c r="RSU4631" s="298"/>
      <c r="RSV4631" s="298"/>
      <c r="RSW4631" s="298"/>
      <c r="RSX4631" s="298"/>
      <c r="RSY4631" s="298"/>
      <c r="RSZ4631" s="298"/>
      <c r="RTA4631" s="298"/>
      <c r="RTB4631" s="298"/>
      <c r="RTC4631" s="298"/>
      <c r="RTD4631" s="298"/>
      <c r="RTE4631" s="298"/>
      <c r="RTF4631" s="298"/>
      <c r="RTG4631" s="298"/>
      <c r="RTH4631" s="298"/>
      <c r="RTI4631" s="298"/>
      <c r="RTJ4631" s="298"/>
      <c r="RTK4631" s="298"/>
      <c r="RTL4631" s="298"/>
      <c r="RTM4631" s="298"/>
      <c r="RTN4631" s="298"/>
      <c r="RTO4631" s="298"/>
      <c r="RTP4631" s="298"/>
      <c r="RTQ4631" s="298"/>
      <c r="RTR4631" s="298"/>
      <c r="RTS4631" s="298"/>
      <c r="RTT4631" s="298"/>
      <c r="RTU4631" s="298"/>
      <c r="RTV4631" s="298"/>
      <c r="RTW4631" s="298"/>
      <c r="RTX4631" s="298"/>
      <c r="RTY4631" s="298"/>
      <c r="RTZ4631" s="298"/>
      <c r="RUA4631" s="298"/>
      <c r="RUB4631" s="298"/>
      <c r="RUC4631" s="298"/>
      <c r="RUD4631" s="298"/>
      <c r="RUE4631" s="298"/>
      <c r="RUF4631" s="298"/>
      <c r="RUG4631" s="298"/>
      <c r="RUH4631" s="298"/>
      <c r="RUI4631" s="298"/>
      <c r="RUJ4631" s="298"/>
      <c r="RUK4631" s="298"/>
      <c r="RUL4631" s="298"/>
      <c r="RUM4631" s="298"/>
      <c r="RUN4631" s="298"/>
      <c r="RUO4631" s="298"/>
      <c r="RUP4631" s="298"/>
      <c r="RUQ4631" s="298"/>
      <c r="RUR4631" s="298"/>
      <c r="RUS4631" s="298"/>
      <c r="RUT4631" s="298"/>
      <c r="RUU4631" s="298"/>
      <c r="RUV4631" s="298"/>
      <c r="RUW4631" s="298"/>
      <c r="RUX4631" s="298"/>
      <c r="RUY4631" s="298"/>
      <c r="RUZ4631" s="298"/>
      <c r="RVA4631" s="298"/>
      <c r="RVB4631" s="298"/>
      <c r="RVC4631" s="298"/>
      <c r="RVD4631" s="298"/>
      <c r="RVE4631" s="298"/>
      <c r="RVF4631" s="298"/>
      <c r="RVG4631" s="298"/>
      <c r="RVH4631" s="298"/>
      <c r="RVI4631" s="298"/>
      <c r="RVJ4631" s="298"/>
      <c r="RVK4631" s="298"/>
      <c r="RVL4631" s="298"/>
      <c r="RVM4631" s="298"/>
      <c r="RVN4631" s="298"/>
      <c r="RVO4631" s="298"/>
      <c r="RVP4631" s="298"/>
      <c r="RVQ4631" s="298"/>
      <c r="RVR4631" s="298"/>
      <c r="RVS4631" s="298"/>
      <c r="RVT4631" s="298"/>
      <c r="RVU4631" s="298"/>
      <c r="RVV4631" s="298"/>
      <c r="RVW4631" s="298"/>
      <c r="RVX4631" s="298"/>
      <c r="RVY4631" s="298"/>
      <c r="RVZ4631" s="298"/>
      <c r="RWA4631" s="298"/>
      <c r="RWB4631" s="298"/>
      <c r="RWC4631" s="298"/>
      <c r="RWD4631" s="298"/>
      <c r="RWE4631" s="298"/>
      <c r="RWF4631" s="298"/>
      <c r="RWG4631" s="298"/>
      <c r="RWH4631" s="298"/>
      <c r="RWI4631" s="298"/>
      <c r="RWJ4631" s="298"/>
      <c r="RWK4631" s="298"/>
      <c r="RWL4631" s="298"/>
      <c r="RWM4631" s="298"/>
      <c r="RWN4631" s="298"/>
      <c r="RWO4631" s="298"/>
      <c r="RWP4631" s="298"/>
      <c r="RWQ4631" s="298"/>
      <c r="RWR4631" s="298"/>
      <c r="RWS4631" s="298"/>
      <c r="RWT4631" s="298"/>
      <c r="RWU4631" s="298"/>
      <c r="RWV4631" s="298"/>
      <c r="RWW4631" s="298"/>
      <c r="RWX4631" s="298"/>
      <c r="RWY4631" s="298"/>
      <c r="RWZ4631" s="298"/>
      <c r="RXA4631" s="298"/>
      <c r="RXB4631" s="298"/>
      <c r="RXC4631" s="298"/>
      <c r="RXD4631" s="298"/>
      <c r="RXE4631" s="298"/>
      <c r="RXF4631" s="298"/>
      <c r="RXG4631" s="298"/>
      <c r="RXH4631" s="298"/>
      <c r="RXI4631" s="298"/>
      <c r="RXJ4631" s="298"/>
      <c r="RXK4631" s="298"/>
      <c r="RXL4631" s="298"/>
      <c r="RXM4631" s="298"/>
      <c r="RXN4631" s="298"/>
      <c r="RXO4631" s="298"/>
      <c r="RXP4631" s="298"/>
      <c r="RXQ4631" s="298"/>
      <c r="RXR4631" s="298"/>
      <c r="RXS4631" s="298"/>
      <c r="RXT4631" s="298"/>
      <c r="RXU4631" s="298"/>
      <c r="RXV4631" s="298"/>
      <c r="RXW4631" s="298"/>
      <c r="RXX4631" s="298"/>
      <c r="RXY4631" s="298"/>
      <c r="RXZ4631" s="298"/>
      <c r="RYA4631" s="298"/>
      <c r="RYB4631" s="298"/>
      <c r="RYC4631" s="298"/>
      <c r="RYD4631" s="298"/>
      <c r="RYE4631" s="298"/>
      <c r="RYF4631" s="298"/>
      <c r="RYG4631" s="298"/>
      <c r="RYH4631" s="298"/>
      <c r="RYI4631" s="298"/>
      <c r="RYJ4631" s="298"/>
      <c r="RYK4631" s="298"/>
      <c r="RYL4631" s="298"/>
      <c r="RYM4631" s="298"/>
      <c r="RYN4631" s="298"/>
      <c r="RYO4631" s="298"/>
      <c r="RYP4631" s="298"/>
      <c r="RYQ4631" s="298"/>
      <c r="RYR4631" s="298"/>
      <c r="RYS4631" s="298"/>
      <c r="RYT4631" s="298"/>
      <c r="RYU4631" s="298"/>
      <c r="RYV4631" s="298"/>
      <c r="RYW4631" s="298"/>
      <c r="RYX4631" s="298"/>
      <c r="RYY4631" s="298"/>
      <c r="RYZ4631" s="298"/>
      <c r="RZA4631" s="298"/>
      <c r="RZB4631" s="298"/>
      <c r="RZC4631" s="298"/>
      <c r="RZD4631" s="298"/>
      <c r="RZE4631" s="298"/>
      <c r="RZF4631" s="298"/>
      <c r="RZG4631" s="298"/>
      <c r="RZH4631" s="298"/>
      <c r="RZI4631" s="298"/>
      <c r="RZJ4631" s="298"/>
      <c r="RZK4631" s="298"/>
      <c r="RZL4631" s="298"/>
      <c r="RZM4631" s="298"/>
      <c r="RZN4631" s="298"/>
      <c r="RZO4631" s="298"/>
      <c r="RZP4631" s="298"/>
      <c r="RZQ4631" s="298"/>
      <c r="RZR4631" s="298"/>
      <c r="RZS4631" s="298"/>
      <c r="RZT4631" s="298"/>
      <c r="RZU4631" s="298"/>
      <c r="RZV4631" s="298"/>
      <c r="RZW4631" s="298"/>
      <c r="RZX4631" s="298"/>
      <c r="RZY4631" s="298"/>
      <c r="RZZ4631" s="298"/>
      <c r="SAA4631" s="298"/>
      <c r="SAB4631" s="298"/>
      <c r="SAC4631" s="298"/>
      <c r="SAD4631" s="298"/>
      <c r="SAE4631" s="298"/>
      <c r="SAF4631" s="298"/>
      <c r="SAG4631" s="298"/>
      <c r="SAH4631" s="298"/>
      <c r="SAI4631" s="298"/>
      <c r="SAJ4631" s="298"/>
      <c r="SAK4631" s="298"/>
      <c r="SAL4631" s="298"/>
      <c r="SAM4631" s="298"/>
      <c r="SAN4631" s="298"/>
      <c r="SAO4631" s="298"/>
      <c r="SAP4631" s="298"/>
      <c r="SAQ4631" s="298"/>
      <c r="SAR4631" s="298"/>
      <c r="SAS4631" s="298"/>
      <c r="SAT4631" s="298"/>
      <c r="SAU4631" s="298"/>
      <c r="SAV4631" s="298"/>
      <c r="SAW4631" s="298"/>
      <c r="SAX4631" s="298"/>
      <c r="SAY4631" s="298"/>
      <c r="SAZ4631" s="298"/>
      <c r="SBA4631" s="298"/>
      <c r="SBB4631" s="298"/>
      <c r="SBC4631" s="298"/>
      <c r="SBD4631" s="298"/>
      <c r="SBE4631" s="298"/>
      <c r="SBF4631" s="298"/>
      <c r="SBG4631" s="298"/>
      <c r="SBH4631" s="298"/>
      <c r="SBI4631" s="298"/>
      <c r="SBJ4631" s="298"/>
      <c r="SBK4631" s="298"/>
      <c r="SBL4631" s="298"/>
      <c r="SBM4631" s="298"/>
      <c r="SBN4631" s="298"/>
      <c r="SBO4631" s="298"/>
      <c r="SBP4631" s="298"/>
      <c r="SBQ4631" s="298"/>
      <c r="SBR4631" s="298"/>
      <c r="SBS4631" s="298"/>
      <c r="SBT4631" s="298"/>
      <c r="SBU4631" s="298"/>
      <c r="SBV4631" s="298"/>
      <c r="SBW4631" s="298"/>
      <c r="SBX4631" s="298"/>
      <c r="SBY4631" s="298"/>
      <c r="SBZ4631" s="298"/>
      <c r="SCA4631" s="298"/>
      <c r="SCB4631" s="298"/>
      <c r="SCC4631" s="298"/>
      <c r="SCD4631" s="298"/>
      <c r="SCE4631" s="298"/>
      <c r="SCF4631" s="298"/>
      <c r="SCG4631" s="298"/>
      <c r="SCH4631" s="298"/>
      <c r="SCI4631" s="298"/>
      <c r="SCJ4631" s="298"/>
      <c r="SCK4631" s="298"/>
      <c r="SCL4631" s="298"/>
      <c r="SCM4631" s="298"/>
      <c r="SCN4631" s="298"/>
      <c r="SCO4631" s="298"/>
      <c r="SCP4631" s="298"/>
      <c r="SCQ4631" s="298"/>
      <c r="SCR4631" s="298"/>
      <c r="SCS4631" s="298"/>
      <c r="SCT4631" s="298"/>
      <c r="SCU4631" s="298"/>
      <c r="SCV4631" s="298"/>
      <c r="SCW4631" s="298"/>
      <c r="SCX4631" s="298"/>
      <c r="SCY4631" s="298"/>
      <c r="SCZ4631" s="298"/>
      <c r="SDA4631" s="298"/>
      <c r="SDB4631" s="298"/>
      <c r="SDC4631" s="298"/>
      <c r="SDD4631" s="298"/>
      <c r="SDE4631" s="298"/>
      <c r="SDF4631" s="298"/>
      <c r="SDG4631" s="298"/>
      <c r="SDH4631" s="298"/>
      <c r="SDI4631" s="298"/>
      <c r="SDJ4631" s="298"/>
      <c r="SDK4631" s="298"/>
      <c r="SDL4631" s="298"/>
      <c r="SDM4631" s="298"/>
      <c r="SDN4631" s="298"/>
      <c r="SDO4631" s="298"/>
      <c r="SDP4631" s="298"/>
      <c r="SDQ4631" s="298"/>
      <c r="SDR4631" s="298"/>
      <c r="SDS4631" s="298"/>
      <c r="SDT4631" s="298"/>
      <c r="SDU4631" s="298"/>
      <c r="SDV4631" s="298"/>
      <c r="SDW4631" s="298"/>
      <c r="SDX4631" s="298"/>
      <c r="SDY4631" s="298"/>
      <c r="SDZ4631" s="298"/>
      <c r="SEA4631" s="298"/>
      <c r="SEB4631" s="298"/>
      <c r="SEC4631" s="298"/>
      <c r="SED4631" s="298"/>
      <c r="SEE4631" s="298"/>
      <c r="SEF4631" s="298"/>
      <c r="SEG4631" s="298"/>
      <c r="SEH4631" s="298"/>
      <c r="SEI4631" s="298"/>
      <c r="SEJ4631" s="298"/>
      <c r="SEK4631" s="298"/>
      <c r="SEL4631" s="298"/>
      <c r="SEM4631" s="298"/>
      <c r="SEN4631" s="298"/>
      <c r="SEO4631" s="298"/>
      <c r="SEP4631" s="298"/>
      <c r="SEQ4631" s="298"/>
      <c r="SER4631" s="298"/>
      <c r="SES4631" s="298"/>
      <c r="SET4631" s="298"/>
      <c r="SEU4631" s="298"/>
      <c r="SEV4631" s="298"/>
      <c r="SEW4631" s="298"/>
      <c r="SEX4631" s="298"/>
      <c r="SEY4631" s="298"/>
      <c r="SEZ4631" s="298"/>
      <c r="SFA4631" s="298"/>
      <c r="SFB4631" s="298"/>
      <c r="SFC4631" s="298"/>
      <c r="SFD4631" s="298"/>
      <c r="SFE4631" s="298"/>
      <c r="SFF4631" s="298"/>
      <c r="SFG4631" s="298"/>
      <c r="SFH4631" s="298"/>
      <c r="SFI4631" s="298"/>
      <c r="SFJ4631" s="298"/>
      <c r="SFK4631" s="298"/>
      <c r="SFL4631" s="298"/>
      <c r="SFM4631" s="298"/>
      <c r="SFN4631" s="298"/>
      <c r="SFO4631" s="298"/>
      <c r="SFP4631" s="298"/>
      <c r="SFQ4631" s="298"/>
      <c r="SFR4631" s="298"/>
      <c r="SFS4631" s="298"/>
      <c r="SFT4631" s="298"/>
      <c r="SFU4631" s="298"/>
      <c r="SFV4631" s="298"/>
      <c r="SFW4631" s="298"/>
      <c r="SFX4631" s="298"/>
      <c r="SFY4631" s="298"/>
      <c r="SFZ4631" s="298"/>
      <c r="SGA4631" s="298"/>
      <c r="SGB4631" s="298"/>
      <c r="SGC4631" s="298"/>
      <c r="SGD4631" s="298"/>
      <c r="SGE4631" s="298"/>
      <c r="SGF4631" s="298"/>
      <c r="SGG4631" s="298"/>
      <c r="SGH4631" s="298"/>
      <c r="SGI4631" s="298"/>
      <c r="SGJ4631" s="298"/>
      <c r="SGK4631" s="298"/>
      <c r="SGL4631" s="298"/>
      <c r="SGM4631" s="298"/>
      <c r="SGN4631" s="298"/>
      <c r="SGO4631" s="298"/>
      <c r="SGP4631" s="298"/>
      <c r="SGQ4631" s="298"/>
      <c r="SGR4631" s="298"/>
      <c r="SGS4631" s="298"/>
      <c r="SGT4631" s="298"/>
      <c r="SGU4631" s="298"/>
      <c r="SGV4631" s="298"/>
      <c r="SGW4631" s="298"/>
      <c r="SGX4631" s="298"/>
      <c r="SGY4631" s="298"/>
      <c r="SGZ4631" s="298"/>
      <c r="SHA4631" s="298"/>
      <c r="SHB4631" s="298"/>
      <c r="SHC4631" s="298"/>
      <c r="SHD4631" s="298"/>
      <c r="SHE4631" s="298"/>
      <c r="SHF4631" s="298"/>
      <c r="SHG4631" s="298"/>
      <c r="SHH4631" s="298"/>
      <c r="SHI4631" s="298"/>
      <c r="SHJ4631" s="298"/>
      <c r="SHK4631" s="298"/>
      <c r="SHL4631" s="298"/>
      <c r="SHM4631" s="298"/>
      <c r="SHN4631" s="298"/>
      <c r="SHO4631" s="298"/>
      <c r="SHP4631" s="298"/>
      <c r="SHQ4631" s="298"/>
      <c r="SHR4631" s="298"/>
      <c r="SHS4631" s="298"/>
      <c r="SHT4631" s="298"/>
      <c r="SHU4631" s="298"/>
      <c r="SHV4631" s="298"/>
      <c r="SHW4631" s="298"/>
      <c r="SHX4631" s="298"/>
      <c r="SHY4631" s="298"/>
      <c r="SHZ4631" s="298"/>
      <c r="SIA4631" s="298"/>
      <c r="SIB4631" s="298"/>
      <c r="SIC4631" s="298"/>
      <c r="SID4631" s="298"/>
      <c r="SIE4631" s="298"/>
      <c r="SIF4631" s="298"/>
      <c r="SIG4631" s="298"/>
      <c r="SIH4631" s="298"/>
      <c r="SII4631" s="298"/>
      <c r="SIJ4631" s="298"/>
      <c r="SIK4631" s="298"/>
      <c r="SIL4631" s="298"/>
      <c r="SIM4631" s="298"/>
      <c r="SIN4631" s="298"/>
      <c r="SIO4631" s="298"/>
      <c r="SIP4631" s="298"/>
      <c r="SIQ4631" s="298"/>
      <c r="SIR4631" s="298"/>
      <c r="SIS4631" s="298"/>
      <c r="SIT4631" s="298"/>
      <c r="SIU4631" s="298"/>
      <c r="SIV4631" s="298"/>
      <c r="SIW4631" s="298"/>
      <c r="SIX4631" s="298"/>
      <c r="SIY4631" s="298"/>
      <c r="SIZ4631" s="298"/>
      <c r="SJA4631" s="298"/>
      <c r="SJB4631" s="298"/>
      <c r="SJC4631" s="298"/>
      <c r="SJD4631" s="298"/>
      <c r="SJE4631" s="298"/>
      <c r="SJF4631" s="298"/>
      <c r="SJG4631" s="298"/>
      <c r="SJH4631" s="298"/>
      <c r="SJI4631" s="298"/>
      <c r="SJJ4631" s="298"/>
      <c r="SJK4631" s="298"/>
      <c r="SJL4631" s="298"/>
      <c r="SJM4631" s="298"/>
      <c r="SJN4631" s="298"/>
      <c r="SJO4631" s="298"/>
      <c r="SJP4631" s="298"/>
      <c r="SJQ4631" s="298"/>
      <c r="SJR4631" s="298"/>
      <c r="SJS4631" s="298"/>
      <c r="SJT4631" s="298"/>
      <c r="SJU4631" s="298"/>
      <c r="SJV4631" s="298"/>
      <c r="SJW4631" s="298"/>
      <c r="SJX4631" s="298"/>
      <c r="SJY4631" s="298"/>
      <c r="SJZ4631" s="298"/>
      <c r="SKA4631" s="298"/>
      <c r="SKB4631" s="298"/>
      <c r="SKC4631" s="298"/>
      <c r="SKD4631" s="298"/>
      <c r="SKE4631" s="298"/>
      <c r="SKF4631" s="298"/>
      <c r="SKG4631" s="298"/>
      <c r="SKH4631" s="298"/>
      <c r="SKI4631" s="298"/>
      <c r="SKJ4631" s="298"/>
      <c r="SKK4631" s="298"/>
      <c r="SKL4631" s="298"/>
      <c r="SKM4631" s="298"/>
      <c r="SKN4631" s="298"/>
      <c r="SKO4631" s="298"/>
      <c r="SKP4631" s="298"/>
      <c r="SKQ4631" s="298"/>
      <c r="SKR4631" s="298"/>
      <c r="SKS4631" s="298"/>
      <c r="SKT4631" s="298"/>
      <c r="SKU4631" s="298"/>
      <c r="SKV4631" s="298"/>
      <c r="SKW4631" s="298"/>
      <c r="SKX4631" s="298"/>
      <c r="SKY4631" s="298"/>
      <c r="SKZ4631" s="298"/>
      <c r="SLA4631" s="298"/>
      <c r="SLB4631" s="298"/>
      <c r="SLC4631" s="298"/>
      <c r="SLD4631" s="298"/>
      <c r="SLE4631" s="298"/>
      <c r="SLF4631" s="298"/>
      <c r="SLG4631" s="298"/>
      <c r="SLH4631" s="298"/>
      <c r="SLI4631" s="298"/>
      <c r="SLJ4631" s="298"/>
      <c r="SLK4631" s="298"/>
      <c r="SLL4631" s="298"/>
      <c r="SLM4631" s="298"/>
      <c r="SLN4631" s="298"/>
      <c r="SLO4631" s="298"/>
      <c r="SLP4631" s="298"/>
      <c r="SLQ4631" s="298"/>
      <c r="SLR4631" s="298"/>
      <c r="SLS4631" s="298"/>
      <c r="SLT4631" s="298"/>
      <c r="SLU4631" s="298"/>
      <c r="SLV4631" s="298"/>
      <c r="SLW4631" s="298"/>
      <c r="SLX4631" s="298"/>
      <c r="SLY4631" s="298"/>
      <c r="SLZ4631" s="298"/>
      <c r="SMA4631" s="298"/>
      <c r="SMB4631" s="298"/>
      <c r="SMC4631" s="298"/>
      <c r="SMD4631" s="298"/>
      <c r="SME4631" s="298"/>
      <c r="SMF4631" s="298"/>
      <c r="SMG4631" s="298"/>
      <c r="SMH4631" s="298"/>
      <c r="SMI4631" s="298"/>
      <c r="SMJ4631" s="298"/>
      <c r="SMK4631" s="298"/>
      <c r="SML4631" s="298"/>
      <c r="SMM4631" s="298"/>
      <c r="SMN4631" s="298"/>
      <c r="SMO4631" s="298"/>
      <c r="SMP4631" s="298"/>
      <c r="SMQ4631" s="298"/>
      <c r="SMR4631" s="298"/>
      <c r="SMS4631" s="298"/>
      <c r="SMT4631" s="298"/>
      <c r="SMU4631" s="298"/>
      <c r="SMV4631" s="298"/>
      <c r="SMW4631" s="298"/>
      <c r="SMX4631" s="298"/>
      <c r="SMY4631" s="298"/>
      <c r="SMZ4631" s="298"/>
      <c r="SNA4631" s="298"/>
      <c r="SNB4631" s="298"/>
      <c r="SNC4631" s="298"/>
      <c r="SND4631" s="298"/>
      <c r="SNE4631" s="298"/>
      <c r="SNF4631" s="298"/>
      <c r="SNG4631" s="298"/>
      <c r="SNH4631" s="298"/>
      <c r="SNI4631" s="298"/>
      <c r="SNJ4631" s="298"/>
      <c r="SNK4631" s="298"/>
      <c r="SNL4631" s="298"/>
      <c r="SNM4631" s="298"/>
      <c r="SNN4631" s="298"/>
      <c r="SNO4631" s="298"/>
      <c r="SNP4631" s="298"/>
      <c r="SNQ4631" s="298"/>
      <c r="SNR4631" s="298"/>
      <c r="SNS4631" s="298"/>
      <c r="SNT4631" s="298"/>
      <c r="SNU4631" s="298"/>
      <c r="SNV4631" s="298"/>
      <c r="SNW4631" s="298"/>
      <c r="SNX4631" s="298"/>
      <c r="SNY4631" s="298"/>
      <c r="SNZ4631" s="298"/>
      <c r="SOA4631" s="298"/>
      <c r="SOB4631" s="298"/>
      <c r="SOC4631" s="298"/>
      <c r="SOD4631" s="298"/>
      <c r="SOE4631" s="298"/>
      <c r="SOF4631" s="298"/>
      <c r="SOG4631" s="298"/>
      <c r="SOH4631" s="298"/>
      <c r="SOI4631" s="298"/>
      <c r="SOJ4631" s="298"/>
      <c r="SOK4631" s="298"/>
      <c r="SOL4631" s="298"/>
      <c r="SOM4631" s="298"/>
      <c r="SON4631" s="298"/>
      <c r="SOO4631" s="298"/>
      <c r="SOP4631" s="298"/>
      <c r="SOQ4631" s="298"/>
      <c r="SOR4631" s="298"/>
      <c r="SOS4631" s="298"/>
      <c r="SOT4631" s="298"/>
      <c r="SOU4631" s="298"/>
      <c r="SOV4631" s="298"/>
      <c r="SOW4631" s="298"/>
      <c r="SOX4631" s="298"/>
      <c r="SOY4631" s="298"/>
      <c r="SOZ4631" s="298"/>
      <c r="SPA4631" s="298"/>
      <c r="SPB4631" s="298"/>
      <c r="SPC4631" s="298"/>
      <c r="SPD4631" s="298"/>
      <c r="SPE4631" s="298"/>
      <c r="SPF4631" s="298"/>
      <c r="SPG4631" s="298"/>
      <c r="SPH4631" s="298"/>
      <c r="SPI4631" s="298"/>
      <c r="SPJ4631" s="298"/>
      <c r="SPK4631" s="298"/>
      <c r="SPL4631" s="298"/>
      <c r="SPM4631" s="298"/>
      <c r="SPN4631" s="298"/>
      <c r="SPO4631" s="298"/>
      <c r="SPP4631" s="298"/>
      <c r="SPQ4631" s="298"/>
      <c r="SPR4631" s="298"/>
      <c r="SPS4631" s="298"/>
      <c r="SPT4631" s="298"/>
      <c r="SPU4631" s="298"/>
      <c r="SPV4631" s="298"/>
      <c r="SPW4631" s="298"/>
      <c r="SPX4631" s="298"/>
      <c r="SPY4631" s="298"/>
      <c r="SPZ4631" s="298"/>
      <c r="SQA4631" s="298"/>
      <c r="SQB4631" s="298"/>
      <c r="SQC4631" s="298"/>
      <c r="SQD4631" s="298"/>
      <c r="SQE4631" s="298"/>
      <c r="SQF4631" s="298"/>
      <c r="SQG4631" s="298"/>
      <c r="SQH4631" s="298"/>
      <c r="SQI4631" s="298"/>
      <c r="SQJ4631" s="298"/>
      <c r="SQK4631" s="298"/>
      <c r="SQL4631" s="298"/>
      <c r="SQM4631" s="298"/>
      <c r="SQN4631" s="298"/>
      <c r="SQO4631" s="298"/>
      <c r="SQP4631" s="298"/>
      <c r="SQQ4631" s="298"/>
      <c r="SQR4631" s="298"/>
      <c r="SQS4631" s="298"/>
      <c r="SQT4631" s="298"/>
      <c r="SQU4631" s="298"/>
      <c r="SQV4631" s="298"/>
      <c r="SQW4631" s="298"/>
      <c r="SQX4631" s="298"/>
      <c r="SQY4631" s="298"/>
      <c r="SQZ4631" s="298"/>
      <c r="SRA4631" s="298"/>
      <c r="SRB4631" s="298"/>
      <c r="SRC4631" s="298"/>
      <c r="SRD4631" s="298"/>
      <c r="SRE4631" s="298"/>
      <c r="SRF4631" s="298"/>
      <c r="SRG4631" s="298"/>
      <c r="SRH4631" s="298"/>
      <c r="SRI4631" s="298"/>
      <c r="SRJ4631" s="298"/>
      <c r="SRK4631" s="298"/>
      <c r="SRL4631" s="298"/>
      <c r="SRM4631" s="298"/>
      <c r="SRN4631" s="298"/>
      <c r="SRO4631" s="298"/>
      <c r="SRP4631" s="298"/>
      <c r="SRQ4631" s="298"/>
      <c r="SRR4631" s="298"/>
      <c r="SRS4631" s="298"/>
      <c r="SRT4631" s="298"/>
      <c r="SRU4631" s="298"/>
      <c r="SRV4631" s="298"/>
      <c r="SRW4631" s="298"/>
      <c r="SRX4631" s="298"/>
      <c r="SRY4631" s="298"/>
      <c r="SRZ4631" s="298"/>
      <c r="SSA4631" s="298"/>
      <c r="SSB4631" s="298"/>
      <c r="SSC4631" s="298"/>
      <c r="SSD4631" s="298"/>
      <c r="SSE4631" s="298"/>
      <c r="SSF4631" s="298"/>
      <c r="SSG4631" s="298"/>
      <c r="SSH4631" s="298"/>
      <c r="SSI4631" s="298"/>
      <c r="SSJ4631" s="298"/>
      <c r="SSK4631" s="298"/>
      <c r="SSL4631" s="298"/>
      <c r="SSM4631" s="298"/>
      <c r="SSN4631" s="298"/>
      <c r="SSO4631" s="298"/>
      <c r="SSP4631" s="298"/>
      <c r="SSQ4631" s="298"/>
      <c r="SSR4631" s="298"/>
      <c r="SSS4631" s="298"/>
      <c r="SST4631" s="298"/>
      <c r="SSU4631" s="298"/>
      <c r="SSV4631" s="298"/>
      <c r="SSW4631" s="298"/>
      <c r="SSX4631" s="298"/>
      <c r="SSY4631" s="298"/>
      <c r="SSZ4631" s="298"/>
      <c r="STA4631" s="298"/>
      <c r="STB4631" s="298"/>
      <c r="STC4631" s="298"/>
      <c r="STD4631" s="298"/>
      <c r="STE4631" s="298"/>
      <c r="STF4631" s="298"/>
      <c r="STG4631" s="298"/>
      <c r="STH4631" s="298"/>
      <c r="STI4631" s="298"/>
      <c r="STJ4631" s="298"/>
      <c r="STK4631" s="298"/>
      <c r="STL4631" s="298"/>
      <c r="STM4631" s="298"/>
      <c r="STN4631" s="298"/>
      <c r="STO4631" s="298"/>
      <c r="STP4631" s="298"/>
      <c r="STQ4631" s="298"/>
      <c r="STR4631" s="298"/>
      <c r="STS4631" s="298"/>
      <c r="STT4631" s="298"/>
      <c r="STU4631" s="298"/>
      <c r="STV4631" s="298"/>
      <c r="STW4631" s="298"/>
      <c r="STX4631" s="298"/>
      <c r="STY4631" s="298"/>
      <c r="STZ4631" s="298"/>
      <c r="SUA4631" s="298"/>
      <c r="SUB4631" s="298"/>
      <c r="SUC4631" s="298"/>
      <c r="SUD4631" s="298"/>
      <c r="SUE4631" s="298"/>
      <c r="SUF4631" s="298"/>
      <c r="SUG4631" s="298"/>
      <c r="SUH4631" s="298"/>
      <c r="SUI4631" s="298"/>
      <c r="SUJ4631" s="298"/>
      <c r="SUK4631" s="298"/>
      <c r="SUL4631" s="298"/>
      <c r="SUM4631" s="298"/>
      <c r="SUN4631" s="298"/>
      <c r="SUO4631" s="298"/>
      <c r="SUP4631" s="298"/>
      <c r="SUQ4631" s="298"/>
      <c r="SUR4631" s="298"/>
      <c r="SUS4631" s="298"/>
      <c r="SUT4631" s="298"/>
      <c r="SUU4631" s="298"/>
      <c r="SUV4631" s="298"/>
      <c r="SUW4631" s="298"/>
      <c r="SUX4631" s="298"/>
      <c r="SUY4631" s="298"/>
      <c r="SUZ4631" s="298"/>
      <c r="SVA4631" s="298"/>
      <c r="SVB4631" s="298"/>
      <c r="SVC4631" s="298"/>
      <c r="SVD4631" s="298"/>
      <c r="SVE4631" s="298"/>
      <c r="SVF4631" s="298"/>
      <c r="SVG4631" s="298"/>
      <c r="SVH4631" s="298"/>
      <c r="SVI4631" s="298"/>
      <c r="SVJ4631" s="298"/>
      <c r="SVK4631" s="298"/>
      <c r="SVL4631" s="298"/>
      <c r="SVM4631" s="298"/>
      <c r="SVN4631" s="298"/>
      <c r="SVO4631" s="298"/>
      <c r="SVP4631" s="298"/>
      <c r="SVQ4631" s="298"/>
      <c r="SVR4631" s="298"/>
      <c r="SVS4631" s="298"/>
      <c r="SVT4631" s="298"/>
      <c r="SVU4631" s="298"/>
      <c r="SVV4631" s="298"/>
      <c r="SVW4631" s="298"/>
      <c r="SVX4631" s="298"/>
      <c r="SVY4631" s="298"/>
      <c r="SVZ4631" s="298"/>
      <c r="SWA4631" s="298"/>
      <c r="SWB4631" s="298"/>
      <c r="SWC4631" s="298"/>
      <c r="SWD4631" s="298"/>
      <c r="SWE4631" s="298"/>
      <c r="SWF4631" s="298"/>
      <c r="SWG4631" s="298"/>
      <c r="SWH4631" s="298"/>
      <c r="SWI4631" s="298"/>
      <c r="SWJ4631" s="298"/>
      <c r="SWK4631" s="298"/>
      <c r="SWL4631" s="298"/>
      <c r="SWM4631" s="298"/>
      <c r="SWN4631" s="298"/>
      <c r="SWO4631" s="298"/>
      <c r="SWP4631" s="298"/>
      <c r="SWQ4631" s="298"/>
      <c r="SWR4631" s="298"/>
      <c r="SWS4631" s="298"/>
      <c r="SWT4631" s="298"/>
      <c r="SWU4631" s="298"/>
      <c r="SWV4631" s="298"/>
      <c r="SWW4631" s="298"/>
      <c r="SWX4631" s="298"/>
      <c r="SWY4631" s="298"/>
      <c r="SWZ4631" s="298"/>
      <c r="SXA4631" s="298"/>
      <c r="SXB4631" s="298"/>
      <c r="SXC4631" s="298"/>
      <c r="SXD4631" s="298"/>
      <c r="SXE4631" s="298"/>
      <c r="SXF4631" s="298"/>
      <c r="SXG4631" s="298"/>
      <c r="SXH4631" s="298"/>
      <c r="SXI4631" s="298"/>
      <c r="SXJ4631" s="298"/>
      <c r="SXK4631" s="298"/>
      <c r="SXL4631" s="298"/>
      <c r="SXM4631" s="298"/>
      <c r="SXN4631" s="298"/>
      <c r="SXO4631" s="298"/>
      <c r="SXP4631" s="298"/>
      <c r="SXQ4631" s="298"/>
      <c r="SXR4631" s="298"/>
      <c r="SXS4631" s="298"/>
      <c r="SXT4631" s="298"/>
      <c r="SXU4631" s="298"/>
      <c r="SXV4631" s="298"/>
      <c r="SXW4631" s="298"/>
      <c r="SXX4631" s="298"/>
      <c r="SXY4631" s="298"/>
      <c r="SXZ4631" s="298"/>
      <c r="SYA4631" s="298"/>
      <c r="SYB4631" s="298"/>
      <c r="SYC4631" s="298"/>
      <c r="SYD4631" s="298"/>
      <c r="SYE4631" s="298"/>
      <c r="SYF4631" s="298"/>
      <c r="SYG4631" s="298"/>
      <c r="SYH4631" s="298"/>
      <c r="SYI4631" s="298"/>
      <c r="SYJ4631" s="298"/>
      <c r="SYK4631" s="298"/>
      <c r="SYL4631" s="298"/>
      <c r="SYM4631" s="298"/>
      <c r="SYN4631" s="298"/>
      <c r="SYO4631" s="298"/>
      <c r="SYP4631" s="298"/>
      <c r="SYQ4631" s="298"/>
      <c r="SYR4631" s="298"/>
      <c r="SYS4631" s="298"/>
      <c r="SYT4631" s="298"/>
      <c r="SYU4631" s="298"/>
      <c r="SYV4631" s="298"/>
      <c r="SYW4631" s="298"/>
      <c r="SYX4631" s="298"/>
      <c r="SYY4631" s="298"/>
      <c r="SYZ4631" s="298"/>
      <c r="SZA4631" s="298"/>
      <c r="SZB4631" s="298"/>
      <c r="SZC4631" s="298"/>
      <c r="SZD4631" s="298"/>
      <c r="SZE4631" s="298"/>
      <c r="SZF4631" s="298"/>
      <c r="SZG4631" s="298"/>
      <c r="SZH4631" s="298"/>
      <c r="SZI4631" s="298"/>
      <c r="SZJ4631" s="298"/>
      <c r="SZK4631" s="298"/>
      <c r="SZL4631" s="298"/>
      <c r="SZM4631" s="298"/>
      <c r="SZN4631" s="298"/>
      <c r="SZO4631" s="298"/>
      <c r="SZP4631" s="298"/>
      <c r="SZQ4631" s="298"/>
      <c r="SZR4631" s="298"/>
      <c r="SZS4631" s="298"/>
      <c r="SZT4631" s="298"/>
      <c r="SZU4631" s="298"/>
      <c r="SZV4631" s="298"/>
      <c r="SZW4631" s="298"/>
      <c r="SZX4631" s="298"/>
      <c r="SZY4631" s="298"/>
      <c r="SZZ4631" s="298"/>
      <c r="TAA4631" s="298"/>
      <c r="TAB4631" s="298"/>
      <c r="TAC4631" s="298"/>
      <c r="TAD4631" s="298"/>
      <c r="TAE4631" s="298"/>
      <c r="TAF4631" s="298"/>
      <c r="TAG4631" s="298"/>
      <c r="TAH4631" s="298"/>
      <c r="TAI4631" s="298"/>
      <c r="TAJ4631" s="298"/>
      <c r="TAK4631" s="298"/>
      <c r="TAL4631" s="298"/>
      <c r="TAM4631" s="298"/>
      <c r="TAN4631" s="298"/>
      <c r="TAO4631" s="298"/>
      <c r="TAP4631" s="298"/>
      <c r="TAQ4631" s="298"/>
      <c r="TAR4631" s="298"/>
      <c r="TAS4631" s="298"/>
      <c r="TAT4631" s="298"/>
      <c r="TAU4631" s="298"/>
      <c r="TAV4631" s="298"/>
      <c r="TAW4631" s="298"/>
      <c r="TAX4631" s="298"/>
      <c r="TAY4631" s="298"/>
      <c r="TAZ4631" s="298"/>
      <c r="TBA4631" s="298"/>
      <c r="TBB4631" s="298"/>
      <c r="TBC4631" s="298"/>
      <c r="TBD4631" s="298"/>
      <c r="TBE4631" s="298"/>
      <c r="TBF4631" s="298"/>
      <c r="TBG4631" s="298"/>
      <c r="TBH4631" s="298"/>
      <c r="TBI4631" s="298"/>
      <c r="TBJ4631" s="298"/>
      <c r="TBK4631" s="298"/>
      <c r="TBL4631" s="298"/>
      <c r="TBM4631" s="298"/>
      <c r="TBN4631" s="298"/>
      <c r="TBO4631" s="298"/>
      <c r="TBP4631" s="298"/>
      <c r="TBQ4631" s="298"/>
      <c r="TBR4631" s="298"/>
      <c r="TBS4631" s="298"/>
      <c r="TBT4631" s="298"/>
      <c r="TBU4631" s="298"/>
      <c r="TBV4631" s="298"/>
      <c r="TBW4631" s="298"/>
      <c r="TBX4631" s="298"/>
      <c r="TBY4631" s="298"/>
      <c r="TBZ4631" s="298"/>
      <c r="TCA4631" s="298"/>
      <c r="TCB4631" s="298"/>
      <c r="TCC4631" s="298"/>
      <c r="TCD4631" s="298"/>
      <c r="TCE4631" s="298"/>
      <c r="TCF4631" s="298"/>
      <c r="TCG4631" s="298"/>
      <c r="TCH4631" s="298"/>
      <c r="TCI4631" s="298"/>
      <c r="TCJ4631" s="298"/>
      <c r="TCK4631" s="298"/>
      <c r="TCL4631" s="298"/>
      <c r="TCM4631" s="298"/>
      <c r="TCN4631" s="298"/>
      <c r="TCO4631" s="298"/>
      <c r="TCP4631" s="298"/>
      <c r="TCQ4631" s="298"/>
      <c r="TCR4631" s="298"/>
      <c r="TCS4631" s="298"/>
      <c r="TCT4631" s="298"/>
      <c r="TCU4631" s="298"/>
      <c r="TCV4631" s="298"/>
      <c r="TCW4631" s="298"/>
      <c r="TCX4631" s="298"/>
      <c r="TCY4631" s="298"/>
      <c r="TCZ4631" s="298"/>
      <c r="TDA4631" s="298"/>
      <c r="TDB4631" s="298"/>
      <c r="TDC4631" s="298"/>
      <c r="TDD4631" s="298"/>
      <c r="TDE4631" s="298"/>
      <c r="TDF4631" s="298"/>
      <c r="TDG4631" s="298"/>
      <c r="TDH4631" s="298"/>
      <c r="TDI4631" s="298"/>
      <c r="TDJ4631" s="298"/>
      <c r="TDK4631" s="298"/>
      <c r="TDL4631" s="298"/>
      <c r="TDM4631" s="298"/>
      <c r="TDN4631" s="298"/>
      <c r="TDO4631" s="298"/>
      <c r="TDP4631" s="298"/>
      <c r="TDQ4631" s="298"/>
      <c r="TDR4631" s="298"/>
      <c r="TDS4631" s="298"/>
      <c r="TDT4631" s="298"/>
      <c r="TDU4631" s="298"/>
      <c r="TDV4631" s="298"/>
      <c r="TDW4631" s="298"/>
      <c r="TDX4631" s="298"/>
      <c r="TDY4631" s="298"/>
      <c r="TDZ4631" s="298"/>
      <c r="TEA4631" s="298"/>
      <c r="TEB4631" s="298"/>
      <c r="TEC4631" s="298"/>
      <c r="TED4631" s="298"/>
      <c r="TEE4631" s="298"/>
      <c r="TEF4631" s="298"/>
      <c r="TEG4631" s="298"/>
      <c r="TEH4631" s="298"/>
      <c r="TEI4631" s="298"/>
      <c r="TEJ4631" s="298"/>
      <c r="TEK4631" s="298"/>
      <c r="TEL4631" s="298"/>
      <c r="TEM4631" s="298"/>
      <c r="TEN4631" s="298"/>
      <c r="TEO4631" s="298"/>
      <c r="TEP4631" s="298"/>
      <c r="TEQ4631" s="298"/>
      <c r="TER4631" s="298"/>
      <c r="TES4631" s="298"/>
      <c r="TET4631" s="298"/>
      <c r="TEU4631" s="298"/>
      <c r="TEV4631" s="298"/>
      <c r="TEW4631" s="298"/>
      <c r="TEX4631" s="298"/>
      <c r="TEY4631" s="298"/>
      <c r="TEZ4631" s="298"/>
      <c r="TFA4631" s="298"/>
      <c r="TFB4631" s="298"/>
      <c r="TFC4631" s="298"/>
      <c r="TFD4631" s="298"/>
      <c r="TFE4631" s="298"/>
      <c r="TFF4631" s="298"/>
      <c r="TFG4631" s="298"/>
      <c r="TFH4631" s="298"/>
      <c r="TFI4631" s="298"/>
      <c r="TFJ4631" s="298"/>
      <c r="TFK4631" s="298"/>
      <c r="TFL4631" s="298"/>
      <c r="TFM4631" s="298"/>
      <c r="TFN4631" s="298"/>
      <c r="TFO4631" s="298"/>
      <c r="TFP4631" s="298"/>
      <c r="TFQ4631" s="298"/>
      <c r="TFR4631" s="298"/>
      <c r="TFS4631" s="298"/>
      <c r="TFT4631" s="298"/>
      <c r="TFU4631" s="298"/>
      <c r="TFV4631" s="298"/>
      <c r="TFW4631" s="298"/>
      <c r="TFX4631" s="298"/>
      <c r="TFY4631" s="298"/>
      <c r="TFZ4631" s="298"/>
      <c r="TGA4631" s="298"/>
      <c r="TGB4631" s="298"/>
      <c r="TGC4631" s="298"/>
      <c r="TGD4631" s="298"/>
      <c r="TGE4631" s="298"/>
      <c r="TGF4631" s="298"/>
      <c r="TGG4631" s="298"/>
      <c r="TGH4631" s="298"/>
      <c r="TGI4631" s="298"/>
      <c r="TGJ4631" s="298"/>
      <c r="TGK4631" s="298"/>
      <c r="TGL4631" s="298"/>
      <c r="TGM4631" s="298"/>
      <c r="TGN4631" s="298"/>
      <c r="TGO4631" s="298"/>
      <c r="TGP4631" s="298"/>
      <c r="TGQ4631" s="298"/>
      <c r="TGR4631" s="298"/>
      <c r="TGS4631" s="298"/>
      <c r="TGT4631" s="298"/>
      <c r="TGU4631" s="298"/>
      <c r="TGV4631" s="298"/>
      <c r="TGW4631" s="298"/>
      <c r="TGX4631" s="298"/>
      <c r="TGY4631" s="298"/>
      <c r="TGZ4631" s="298"/>
      <c r="THA4631" s="298"/>
      <c r="THB4631" s="298"/>
      <c r="THC4631" s="298"/>
      <c r="THD4631" s="298"/>
      <c r="THE4631" s="298"/>
      <c r="THF4631" s="298"/>
      <c r="THG4631" s="298"/>
      <c r="THH4631" s="298"/>
      <c r="THI4631" s="298"/>
      <c r="THJ4631" s="298"/>
      <c r="THK4631" s="298"/>
      <c r="THL4631" s="298"/>
      <c r="THM4631" s="298"/>
      <c r="THN4631" s="298"/>
      <c r="THO4631" s="298"/>
      <c r="THP4631" s="298"/>
      <c r="THQ4631" s="298"/>
      <c r="THR4631" s="298"/>
      <c r="THS4631" s="298"/>
      <c r="THT4631" s="298"/>
      <c r="THU4631" s="298"/>
      <c r="THV4631" s="298"/>
      <c r="THW4631" s="298"/>
      <c r="THX4631" s="298"/>
      <c r="THY4631" s="298"/>
      <c r="THZ4631" s="298"/>
      <c r="TIA4631" s="298"/>
      <c r="TIB4631" s="298"/>
      <c r="TIC4631" s="298"/>
      <c r="TID4631" s="298"/>
      <c r="TIE4631" s="298"/>
      <c r="TIF4631" s="298"/>
      <c r="TIG4631" s="298"/>
      <c r="TIH4631" s="298"/>
      <c r="TII4631" s="298"/>
      <c r="TIJ4631" s="298"/>
      <c r="TIK4631" s="298"/>
      <c r="TIL4631" s="298"/>
      <c r="TIM4631" s="298"/>
      <c r="TIN4631" s="298"/>
      <c r="TIO4631" s="298"/>
      <c r="TIP4631" s="298"/>
      <c r="TIQ4631" s="298"/>
      <c r="TIR4631" s="298"/>
      <c r="TIS4631" s="298"/>
      <c r="TIT4631" s="298"/>
      <c r="TIU4631" s="298"/>
      <c r="TIV4631" s="298"/>
      <c r="TIW4631" s="298"/>
      <c r="TIX4631" s="298"/>
      <c r="TIY4631" s="298"/>
      <c r="TIZ4631" s="298"/>
      <c r="TJA4631" s="298"/>
      <c r="TJB4631" s="298"/>
      <c r="TJC4631" s="298"/>
      <c r="TJD4631" s="298"/>
      <c r="TJE4631" s="298"/>
      <c r="TJF4631" s="298"/>
      <c r="TJG4631" s="298"/>
      <c r="TJH4631" s="298"/>
      <c r="TJI4631" s="298"/>
      <c r="TJJ4631" s="298"/>
      <c r="TJK4631" s="298"/>
      <c r="TJL4631" s="298"/>
      <c r="TJM4631" s="298"/>
      <c r="TJN4631" s="298"/>
      <c r="TJO4631" s="298"/>
      <c r="TJP4631" s="298"/>
      <c r="TJQ4631" s="298"/>
      <c r="TJR4631" s="298"/>
      <c r="TJS4631" s="298"/>
      <c r="TJT4631" s="298"/>
      <c r="TJU4631" s="298"/>
      <c r="TJV4631" s="298"/>
      <c r="TJW4631" s="298"/>
      <c r="TJX4631" s="298"/>
      <c r="TJY4631" s="298"/>
      <c r="TJZ4631" s="298"/>
      <c r="TKA4631" s="298"/>
      <c r="TKB4631" s="298"/>
      <c r="TKC4631" s="298"/>
      <c r="TKD4631" s="298"/>
      <c r="TKE4631" s="298"/>
      <c r="TKF4631" s="298"/>
      <c r="TKG4631" s="298"/>
      <c r="TKH4631" s="298"/>
      <c r="TKI4631" s="298"/>
      <c r="TKJ4631" s="298"/>
      <c r="TKK4631" s="298"/>
      <c r="TKL4631" s="298"/>
      <c r="TKM4631" s="298"/>
      <c r="TKN4631" s="298"/>
      <c r="TKO4631" s="298"/>
      <c r="TKP4631" s="298"/>
      <c r="TKQ4631" s="298"/>
      <c r="TKR4631" s="298"/>
      <c r="TKS4631" s="298"/>
      <c r="TKT4631" s="298"/>
      <c r="TKU4631" s="298"/>
      <c r="TKV4631" s="298"/>
      <c r="TKW4631" s="298"/>
      <c r="TKX4631" s="298"/>
      <c r="TKY4631" s="298"/>
      <c r="TKZ4631" s="298"/>
      <c r="TLA4631" s="298"/>
      <c r="TLB4631" s="298"/>
      <c r="TLC4631" s="298"/>
      <c r="TLD4631" s="298"/>
      <c r="TLE4631" s="298"/>
      <c r="TLF4631" s="298"/>
      <c r="TLG4631" s="298"/>
      <c r="TLH4631" s="298"/>
      <c r="TLI4631" s="298"/>
      <c r="TLJ4631" s="298"/>
      <c r="TLK4631" s="298"/>
      <c r="TLL4631" s="298"/>
      <c r="TLM4631" s="298"/>
      <c r="TLN4631" s="298"/>
      <c r="TLO4631" s="298"/>
      <c r="TLP4631" s="298"/>
      <c r="TLQ4631" s="298"/>
      <c r="TLR4631" s="298"/>
      <c r="TLS4631" s="298"/>
      <c r="TLT4631" s="298"/>
      <c r="TLU4631" s="298"/>
      <c r="TLV4631" s="298"/>
      <c r="TLW4631" s="298"/>
      <c r="TLX4631" s="298"/>
      <c r="TLY4631" s="298"/>
      <c r="TLZ4631" s="298"/>
      <c r="TMA4631" s="298"/>
      <c r="TMB4631" s="298"/>
      <c r="TMC4631" s="298"/>
      <c r="TMD4631" s="298"/>
      <c r="TME4631" s="298"/>
      <c r="TMF4631" s="298"/>
      <c r="TMG4631" s="298"/>
      <c r="TMH4631" s="298"/>
      <c r="TMI4631" s="298"/>
      <c r="TMJ4631" s="298"/>
      <c r="TMK4631" s="298"/>
      <c r="TML4631" s="298"/>
      <c r="TMM4631" s="298"/>
      <c r="TMN4631" s="298"/>
      <c r="TMO4631" s="298"/>
      <c r="TMP4631" s="298"/>
      <c r="TMQ4631" s="298"/>
      <c r="TMR4631" s="298"/>
      <c r="TMS4631" s="298"/>
      <c r="TMT4631" s="298"/>
      <c r="TMU4631" s="298"/>
      <c r="TMV4631" s="298"/>
      <c r="TMW4631" s="298"/>
      <c r="TMX4631" s="298"/>
      <c r="TMY4631" s="298"/>
      <c r="TMZ4631" s="298"/>
      <c r="TNA4631" s="298"/>
      <c r="TNB4631" s="298"/>
      <c r="TNC4631" s="298"/>
      <c r="TND4631" s="298"/>
      <c r="TNE4631" s="298"/>
      <c r="TNF4631" s="298"/>
      <c r="TNG4631" s="298"/>
      <c r="TNH4631" s="298"/>
      <c r="TNI4631" s="298"/>
      <c r="TNJ4631" s="298"/>
      <c r="TNK4631" s="298"/>
      <c r="TNL4631" s="298"/>
      <c r="TNM4631" s="298"/>
      <c r="TNN4631" s="298"/>
      <c r="TNO4631" s="298"/>
      <c r="TNP4631" s="298"/>
      <c r="TNQ4631" s="298"/>
      <c r="TNR4631" s="298"/>
      <c r="TNS4631" s="298"/>
      <c r="TNT4631" s="298"/>
      <c r="TNU4631" s="298"/>
      <c r="TNV4631" s="298"/>
      <c r="TNW4631" s="298"/>
      <c r="TNX4631" s="298"/>
      <c r="TNY4631" s="298"/>
      <c r="TNZ4631" s="298"/>
      <c r="TOA4631" s="298"/>
      <c r="TOB4631" s="298"/>
      <c r="TOC4631" s="298"/>
      <c r="TOD4631" s="298"/>
      <c r="TOE4631" s="298"/>
      <c r="TOF4631" s="298"/>
      <c r="TOG4631" s="298"/>
      <c r="TOH4631" s="298"/>
      <c r="TOI4631" s="298"/>
      <c r="TOJ4631" s="298"/>
      <c r="TOK4631" s="298"/>
      <c r="TOL4631" s="298"/>
      <c r="TOM4631" s="298"/>
      <c r="TON4631" s="298"/>
      <c r="TOO4631" s="298"/>
      <c r="TOP4631" s="298"/>
      <c r="TOQ4631" s="298"/>
      <c r="TOR4631" s="298"/>
      <c r="TOS4631" s="298"/>
      <c r="TOT4631" s="298"/>
      <c r="TOU4631" s="298"/>
      <c r="TOV4631" s="298"/>
      <c r="TOW4631" s="298"/>
      <c r="TOX4631" s="298"/>
      <c r="TOY4631" s="298"/>
      <c r="TOZ4631" s="298"/>
      <c r="TPA4631" s="298"/>
      <c r="TPB4631" s="298"/>
      <c r="TPC4631" s="298"/>
      <c r="TPD4631" s="298"/>
      <c r="TPE4631" s="298"/>
      <c r="TPF4631" s="298"/>
      <c r="TPG4631" s="298"/>
      <c r="TPH4631" s="298"/>
      <c r="TPI4631" s="298"/>
      <c r="TPJ4631" s="298"/>
      <c r="TPK4631" s="298"/>
      <c r="TPL4631" s="298"/>
      <c r="TPM4631" s="298"/>
      <c r="TPN4631" s="298"/>
      <c r="TPO4631" s="298"/>
      <c r="TPP4631" s="298"/>
      <c r="TPQ4631" s="298"/>
      <c r="TPR4631" s="298"/>
      <c r="TPS4631" s="298"/>
      <c r="TPT4631" s="298"/>
      <c r="TPU4631" s="298"/>
      <c r="TPV4631" s="298"/>
      <c r="TPW4631" s="298"/>
      <c r="TPX4631" s="298"/>
      <c r="TPY4631" s="298"/>
      <c r="TPZ4631" s="298"/>
      <c r="TQA4631" s="298"/>
      <c r="TQB4631" s="298"/>
      <c r="TQC4631" s="298"/>
      <c r="TQD4631" s="298"/>
      <c r="TQE4631" s="298"/>
      <c r="TQF4631" s="298"/>
      <c r="TQG4631" s="298"/>
      <c r="TQH4631" s="298"/>
      <c r="TQI4631" s="298"/>
      <c r="TQJ4631" s="298"/>
      <c r="TQK4631" s="298"/>
      <c r="TQL4631" s="298"/>
      <c r="TQM4631" s="298"/>
      <c r="TQN4631" s="298"/>
      <c r="TQO4631" s="298"/>
      <c r="TQP4631" s="298"/>
      <c r="TQQ4631" s="298"/>
      <c r="TQR4631" s="298"/>
      <c r="TQS4631" s="298"/>
      <c r="TQT4631" s="298"/>
      <c r="TQU4631" s="298"/>
      <c r="TQV4631" s="298"/>
      <c r="TQW4631" s="298"/>
      <c r="TQX4631" s="298"/>
      <c r="TQY4631" s="298"/>
      <c r="TQZ4631" s="298"/>
      <c r="TRA4631" s="298"/>
      <c r="TRB4631" s="298"/>
      <c r="TRC4631" s="298"/>
      <c r="TRD4631" s="298"/>
      <c r="TRE4631" s="298"/>
      <c r="TRF4631" s="298"/>
      <c r="TRG4631" s="298"/>
      <c r="TRH4631" s="298"/>
      <c r="TRI4631" s="298"/>
      <c r="TRJ4631" s="298"/>
      <c r="TRK4631" s="298"/>
      <c r="TRL4631" s="298"/>
      <c r="TRM4631" s="298"/>
      <c r="TRN4631" s="298"/>
      <c r="TRO4631" s="298"/>
      <c r="TRP4631" s="298"/>
      <c r="TRQ4631" s="298"/>
      <c r="TRR4631" s="298"/>
      <c r="TRS4631" s="298"/>
      <c r="TRT4631" s="298"/>
      <c r="TRU4631" s="298"/>
      <c r="TRV4631" s="298"/>
      <c r="TRW4631" s="298"/>
      <c r="TRX4631" s="298"/>
      <c r="TRY4631" s="298"/>
      <c r="TRZ4631" s="298"/>
      <c r="TSA4631" s="298"/>
      <c r="TSB4631" s="298"/>
      <c r="TSC4631" s="298"/>
      <c r="TSD4631" s="298"/>
      <c r="TSE4631" s="298"/>
      <c r="TSF4631" s="298"/>
      <c r="TSG4631" s="298"/>
      <c r="TSH4631" s="298"/>
      <c r="TSI4631" s="298"/>
      <c r="TSJ4631" s="298"/>
      <c r="TSK4631" s="298"/>
      <c r="TSL4631" s="298"/>
      <c r="TSM4631" s="298"/>
      <c r="TSN4631" s="298"/>
      <c r="TSO4631" s="298"/>
      <c r="TSP4631" s="298"/>
      <c r="TSQ4631" s="298"/>
      <c r="TSR4631" s="298"/>
      <c r="TSS4631" s="298"/>
      <c r="TST4631" s="298"/>
      <c r="TSU4631" s="298"/>
      <c r="TSV4631" s="298"/>
      <c r="TSW4631" s="298"/>
      <c r="TSX4631" s="298"/>
      <c r="TSY4631" s="298"/>
      <c r="TSZ4631" s="298"/>
      <c r="TTA4631" s="298"/>
      <c r="TTB4631" s="298"/>
      <c r="TTC4631" s="298"/>
      <c r="TTD4631" s="298"/>
      <c r="TTE4631" s="298"/>
      <c r="TTF4631" s="298"/>
      <c r="TTG4631" s="298"/>
      <c r="TTH4631" s="298"/>
      <c r="TTI4631" s="298"/>
      <c r="TTJ4631" s="298"/>
      <c r="TTK4631" s="298"/>
      <c r="TTL4631" s="298"/>
      <c r="TTM4631" s="298"/>
      <c r="TTN4631" s="298"/>
      <c r="TTO4631" s="298"/>
      <c r="TTP4631" s="298"/>
      <c r="TTQ4631" s="298"/>
      <c r="TTR4631" s="298"/>
      <c r="TTS4631" s="298"/>
      <c r="TTT4631" s="298"/>
      <c r="TTU4631" s="298"/>
      <c r="TTV4631" s="298"/>
      <c r="TTW4631" s="298"/>
      <c r="TTX4631" s="298"/>
      <c r="TTY4631" s="298"/>
      <c r="TTZ4631" s="298"/>
      <c r="TUA4631" s="298"/>
      <c r="TUB4631" s="298"/>
      <c r="TUC4631" s="298"/>
      <c r="TUD4631" s="298"/>
      <c r="TUE4631" s="298"/>
      <c r="TUF4631" s="298"/>
      <c r="TUG4631" s="298"/>
      <c r="TUH4631" s="298"/>
      <c r="TUI4631" s="298"/>
      <c r="TUJ4631" s="298"/>
      <c r="TUK4631" s="298"/>
      <c r="TUL4631" s="298"/>
      <c r="TUM4631" s="298"/>
      <c r="TUN4631" s="298"/>
      <c r="TUO4631" s="298"/>
      <c r="TUP4631" s="298"/>
      <c r="TUQ4631" s="298"/>
      <c r="TUR4631" s="298"/>
      <c r="TUS4631" s="298"/>
      <c r="TUT4631" s="298"/>
      <c r="TUU4631" s="298"/>
      <c r="TUV4631" s="298"/>
      <c r="TUW4631" s="298"/>
      <c r="TUX4631" s="298"/>
      <c r="TUY4631" s="298"/>
      <c r="TUZ4631" s="298"/>
      <c r="TVA4631" s="298"/>
      <c r="TVB4631" s="298"/>
      <c r="TVC4631" s="298"/>
      <c r="TVD4631" s="298"/>
      <c r="TVE4631" s="298"/>
      <c r="TVF4631" s="298"/>
      <c r="TVG4631" s="298"/>
      <c r="TVH4631" s="298"/>
      <c r="TVI4631" s="298"/>
      <c r="TVJ4631" s="298"/>
      <c r="TVK4631" s="298"/>
      <c r="TVL4631" s="298"/>
      <c r="TVM4631" s="298"/>
      <c r="TVN4631" s="298"/>
      <c r="TVO4631" s="298"/>
      <c r="TVP4631" s="298"/>
      <c r="TVQ4631" s="298"/>
      <c r="TVR4631" s="298"/>
      <c r="TVS4631" s="298"/>
      <c r="TVT4631" s="298"/>
      <c r="TVU4631" s="298"/>
      <c r="TVV4631" s="298"/>
      <c r="TVW4631" s="298"/>
      <c r="TVX4631" s="298"/>
      <c r="TVY4631" s="298"/>
      <c r="TVZ4631" s="298"/>
      <c r="TWA4631" s="298"/>
      <c r="TWB4631" s="298"/>
      <c r="TWC4631" s="298"/>
      <c r="TWD4631" s="298"/>
      <c r="TWE4631" s="298"/>
      <c r="TWF4631" s="298"/>
      <c r="TWG4631" s="298"/>
      <c r="TWH4631" s="298"/>
      <c r="TWI4631" s="298"/>
      <c r="TWJ4631" s="298"/>
      <c r="TWK4631" s="298"/>
      <c r="TWL4631" s="298"/>
      <c r="TWM4631" s="298"/>
      <c r="TWN4631" s="298"/>
      <c r="TWO4631" s="298"/>
      <c r="TWP4631" s="298"/>
      <c r="TWQ4631" s="298"/>
      <c r="TWR4631" s="298"/>
      <c r="TWS4631" s="298"/>
      <c r="TWT4631" s="298"/>
      <c r="TWU4631" s="298"/>
      <c r="TWV4631" s="298"/>
      <c r="TWW4631" s="298"/>
      <c r="TWX4631" s="298"/>
      <c r="TWY4631" s="298"/>
      <c r="TWZ4631" s="298"/>
      <c r="TXA4631" s="298"/>
      <c r="TXB4631" s="298"/>
      <c r="TXC4631" s="298"/>
      <c r="TXD4631" s="298"/>
      <c r="TXE4631" s="298"/>
      <c r="TXF4631" s="298"/>
      <c r="TXG4631" s="298"/>
      <c r="TXH4631" s="298"/>
      <c r="TXI4631" s="298"/>
      <c r="TXJ4631" s="298"/>
      <c r="TXK4631" s="298"/>
      <c r="TXL4631" s="298"/>
      <c r="TXM4631" s="298"/>
      <c r="TXN4631" s="298"/>
      <c r="TXO4631" s="298"/>
      <c r="TXP4631" s="298"/>
      <c r="TXQ4631" s="298"/>
      <c r="TXR4631" s="298"/>
      <c r="TXS4631" s="298"/>
      <c r="TXT4631" s="298"/>
      <c r="TXU4631" s="298"/>
      <c r="TXV4631" s="298"/>
      <c r="TXW4631" s="298"/>
      <c r="TXX4631" s="298"/>
      <c r="TXY4631" s="298"/>
      <c r="TXZ4631" s="298"/>
      <c r="TYA4631" s="298"/>
      <c r="TYB4631" s="298"/>
      <c r="TYC4631" s="298"/>
      <c r="TYD4631" s="298"/>
      <c r="TYE4631" s="298"/>
      <c r="TYF4631" s="298"/>
      <c r="TYG4631" s="298"/>
      <c r="TYH4631" s="298"/>
      <c r="TYI4631" s="298"/>
      <c r="TYJ4631" s="298"/>
      <c r="TYK4631" s="298"/>
      <c r="TYL4631" s="298"/>
      <c r="TYM4631" s="298"/>
      <c r="TYN4631" s="298"/>
      <c r="TYO4631" s="298"/>
      <c r="TYP4631" s="298"/>
      <c r="TYQ4631" s="298"/>
      <c r="TYR4631" s="298"/>
      <c r="TYS4631" s="298"/>
      <c r="TYT4631" s="298"/>
      <c r="TYU4631" s="298"/>
      <c r="TYV4631" s="298"/>
      <c r="TYW4631" s="298"/>
      <c r="TYX4631" s="298"/>
      <c r="TYY4631" s="298"/>
      <c r="TYZ4631" s="298"/>
      <c r="TZA4631" s="298"/>
      <c r="TZB4631" s="298"/>
      <c r="TZC4631" s="298"/>
      <c r="TZD4631" s="298"/>
      <c r="TZE4631" s="298"/>
      <c r="TZF4631" s="298"/>
      <c r="TZG4631" s="298"/>
      <c r="TZH4631" s="298"/>
      <c r="TZI4631" s="298"/>
      <c r="TZJ4631" s="298"/>
      <c r="TZK4631" s="298"/>
      <c r="TZL4631" s="298"/>
      <c r="TZM4631" s="298"/>
      <c r="TZN4631" s="298"/>
      <c r="TZO4631" s="298"/>
      <c r="TZP4631" s="298"/>
      <c r="TZQ4631" s="298"/>
      <c r="TZR4631" s="298"/>
      <c r="TZS4631" s="298"/>
      <c r="TZT4631" s="298"/>
      <c r="TZU4631" s="298"/>
      <c r="TZV4631" s="298"/>
      <c r="TZW4631" s="298"/>
      <c r="TZX4631" s="298"/>
      <c r="TZY4631" s="298"/>
      <c r="TZZ4631" s="298"/>
      <c r="UAA4631" s="298"/>
      <c r="UAB4631" s="298"/>
      <c r="UAC4631" s="298"/>
      <c r="UAD4631" s="298"/>
      <c r="UAE4631" s="298"/>
      <c r="UAF4631" s="298"/>
      <c r="UAG4631" s="298"/>
      <c r="UAH4631" s="298"/>
      <c r="UAI4631" s="298"/>
      <c r="UAJ4631" s="298"/>
      <c r="UAK4631" s="298"/>
      <c r="UAL4631" s="298"/>
      <c r="UAM4631" s="298"/>
      <c r="UAN4631" s="298"/>
      <c r="UAO4631" s="298"/>
      <c r="UAP4631" s="298"/>
      <c r="UAQ4631" s="298"/>
      <c r="UAR4631" s="298"/>
      <c r="UAS4631" s="298"/>
      <c r="UAT4631" s="298"/>
      <c r="UAU4631" s="298"/>
      <c r="UAV4631" s="298"/>
      <c r="UAW4631" s="298"/>
      <c r="UAX4631" s="298"/>
      <c r="UAY4631" s="298"/>
      <c r="UAZ4631" s="298"/>
      <c r="UBA4631" s="298"/>
      <c r="UBB4631" s="298"/>
      <c r="UBC4631" s="298"/>
      <c r="UBD4631" s="298"/>
      <c r="UBE4631" s="298"/>
      <c r="UBF4631" s="298"/>
      <c r="UBG4631" s="298"/>
      <c r="UBH4631" s="298"/>
      <c r="UBI4631" s="298"/>
      <c r="UBJ4631" s="298"/>
      <c r="UBK4631" s="298"/>
      <c r="UBL4631" s="298"/>
      <c r="UBM4631" s="298"/>
      <c r="UBN4631" s="298"/>
      <c r="UBO4631" s="298"/>
      <c r="UBP4631" s="298"/>
      <c r="UBQ4631" s="298"/>
      <c r="UBR4631" s="298"/>
      <c r="UBS4631" s="298"/>
      <c r="UBT4631" s="298"/>
      <c r="UBU4631" s="298"/>
      <c r="UBV4631" s="298"/>
      <c r="UBW4631" s="298"/>
      <c r="UBX4631" s="298"/>
      <c r="UBY4631" s="298"/>
      <c r="UBZ4631" s="298"/>
      <c r="UCA4631" s="298"/>
      <c r="UCB4631" s="298"/>
      <c r="UCC4631" s="298"/>
      <c r="UCD4631" s="298"/>
      <c r="UCE4631" s="298"/>
      <c r="UCF4631" s="298"/>
      <c r="UCG4631" s="298"/>
      <c r="UCH4631" s="298"/>
      <c r="UCI4631" s="298"/>
      <c r="UCJ4631" s="298"/>
      <c r="UCK4631" s="298"/>
      <c r="UCL4631" s="298"/>
      <c r="UCM4631" s="298"/>
      <c r="UCN4631" s="298"/>
      <c r="UCO4631" s="298"/>
      <c r="UCP4631" s="298"/>
      <c r="UCQ4631" s="298"/>
      <c r="UCR4631" s="298"/>
      <c r="UCS4631" s="298"/>
      <c r="UCT4631" s="298"/>
      <c r="UCU4631" s="298"/>
      <c r="UCV4631" s="298"/>
      <c r="UCW4631" s="298"/>
      <c r="UCX4631" s="298"/>
      <c r="UCY4631" s="298"/>
      <c r="UCZ4631" s="298"/>
      <c r="UDA4631" s="298"/>
      <c r="UDB4631" s="298"/>
      <c r="UDC4631" s="298"/>
      <c r="UDD4631" s="298"/>
      <c r="UDE4631" s="298"/>
      <c r="UDF4631" s="298"/>
      <c r="UDG4631" s="298"/>
      <c r="UDH4631" s="298"/>
      <c r="UDI4631" s="298"/>
      <c r="UDJ4631" s="298"/>
      <c r="UDK4631" s="298"/>
      <c r="UDL4631" s="298"/>
      <c r="UDM4631" s="298"/>
      <c r="UDN4631" s="298"/>
      <c r="UDO4631" s="298"/>
      <c r="UDP4631" s="298"/>
      <c r="UDQ4631" s="298"/>
      <c r="UDR4631" s="298"/>
      <c r="UDS4631" s="298"/>
      <c r="UDT4631" s="298"/>
      <c r="UDU4631" s="298"/>
      <c r="UDV4631" s="298"/>
      <c r="UDW4631" s="298"/>
      <c r="UDX4631" s="298"/>
      <c r="UDY4631" s="298"/>
      <c r="UDZ4631" s="298"/>
      <c r="UEA4631" s="298"/>
      <c r="UEB4631" s="298"/>
      <c r="UEC4631" s="298"/>
      <c r="UED4631" s="298"/>
      <c r="UEE4631" s="298"/>
      <c r="UEF4631" s="298"/>
      <c r="UEG4631" s="298"/>
      <c r="UEH4631" s="298"/>
      <c r="UEI4631" s="298"/>
      <c r="UEJ4631" s="298"/>
      <c r="UEK4631" s="298"/>
      <c r="UEL4631" s="298"/>
      <c r="UEM4631" s="298"/>
      <c r="UEN4631" s="298"/>
      <c r="UEO4631" s="298"/>
      <c r="UEP4631" s="298"/>
      <c r="UEQ4631" s="298"/>
      <c r="UER4631" s="298"/>
      <c r="UES4631" s="298"/>
      <c r="UET4631" s="298"/>
      <c r="UEU4631" s="298"/>
      <c r="UEV4631" s="298"/>
      <c r="UEW4631" s="298"/>
      <c r="UEX4631" s="298"/>
      <c r="UEY4631" s="298"/>
      <c r="UEZ4631" s="298"/>
      <c r="UFA4631" s="298"/>
      <c r="UFB4631" s="298"/>
      <c r="UFC4631" s="298"/>
      <c r="UFD4631" s="298"/>
      <c r="UFE4631" s="298"/>
      <c r="UFF4631" s="298"/>
      <c r="UFG4631" s="298"/>
      <c r="UFH4631" s="298"/>
      <c r="UFI4631" s="298"/>
      <c r="UFJ4631" s="298"/>
      <c r="UFK4631" s="298"/>
      <c r="UFL4631" s="298"/>
      <c r="UFM4631" s="298"/>
      <c r="UFN4631" s="298"/>
      <c r="UFO4631" s="298"/>
      <c r="UFP4631" s="298"/>
      <c r="UFQ4631" s="298"/>
      <c r="UFR4631" s="298"/>
      <c r="UFS4631" s="298"/>
      <c r="UFT4631" s="298"/>
      <c r="UFU4631" s="298"/>
      <c r="UFV4631" s="298"/>
      <c r="UFW4631" s="298"/>
      <c r="UFX4631" s="298"/>
      <c r="UFY4631" s="298"/>
      <c r="UFZ4631" s="298"/>
      <c r="UGA4631" s="298"/>
      <c r="UGB4631" s="298"/>
      <c r="UGC4631" s="298"/>
      <c r="UGD4631" s="298"/>
      <c r="UGE4631" s="298"/>
      <c r="UGF4631" s="298"/>
      <c r="UGG4631" s="298"/>
      <c r="UGH4631" s="298"/>
      <c r="UGI4631" s="298"/>
      <c r="UGJ4631" s="298"/>
      <c r="UGK4631" s="298"/>
      <c r="UGL4631" s="298"/>
      <c r="UGM4631" s="298"/>
      <c r="UGN4631" s="298"/>
      <c r="UGO4631" s="298"/>
      <c r="UGP4631" s="298"/>
      <c r="UGQ4631" s="298"/>
      <c r="UGR4631" s="298"/>
      <c r="UGS4631" s="298"/>
      <c r="UGT4631" s="298"/>
      <c r="UGU4631" s="298"/>
      <c r="UGV4631" s="298"/>
      <c r="UGW4631" s="298"/>
      <c r="UGX4631" s="298"/>
      <c r="UGY4631" s="298"/>
      <c r="UGZ4631" s="298"/>
      <c r="UHA4631" s="298"/>
      <c r="UHB4631" s="298"/>
      <c r="UHC4631" s="298"/>
      <c r="UHD4631" s="298"/>
      <c r="UHE4631" s="298"/>
      <c r="UHF4631" s="298"/>
      <c r="UHG4631" s="298"/>
      <c r="UHH4631" s="298"/>
      <c r="UHI4631" s="298"/>
      <c r="UHJ4631" s="298"/>
      <c r="UHK4631" s="298"/>
      <c r="UHL4631" s="298"/>
      <c r="UHM4631" s="298"/>
      <c r="UHN4631" s="298"/>
      <c r="UHO4631" s="298"/>
      <c r="UHP4631" s="298"/>
      <c r="UHQ4631" s="298"/>
      <c r="UHR4631" s="298"/>
      <c r="UHS4631" s="298"/>
      <c r="UHT4631" s="298"/>
      <c r="UHU4631" s="298"/>
      <c r="UHV4631" s="298"/>
      <c r="UHW4631" s="298"/>
      <c r="UHX4631" s="298"/>
      <c r="UHY4631" s="298"/>
      <c r="UHZ4631" s="298"/>
      <c r="UIA4631" s="298"/>
      <c r="UIB4631" s="298"/>
      <c r="UIC4631" s="298"/>
      <c r="UID4631" s="298"/>
      <c r="UIE4631" s="298"/>
      <c r="UIF4631" s="298"/>
      <c r="UIG4631" s="298"/>
      <c r="UIH4631" s="298"/>
      <c r="UII4631" s="298"/>
      <c r="UIJ4631" s="298"/>
      <c r="UIK4631" s="298"/>
      <c r="UIL4631" s="298"/>
      <c r="UIM4631" s="298"/>
      <c r="UIN4631" s="298"/>
      <c r="UIO4631" s="298"/>
      <c r="UIP4631" s="298"/>
      <c r="UIQ4631" s="298"/>
      <c r="UIR4631" s="298"/>
      <c r="UIS4631" s="298"/>
      <c r="UIT4631" s="298"/>
      <c r="UIU4631" s="298"/>
      <c r="UIV4631" s="298"/>
      <c r="UIW4631" s="298"/>
      <c r="UIX4631" s="298"/>
      <c r="UIY4631" s="298"/>
      <c r="UIZ4631" s="298"/>
      <c r="UJA4631" s="298"/>
      <c r="UJB4631" s="298"/>
      <c r="UJC4631" s="298"/>
      <c r="UJD4631" s="298"/>
      <c r="UJE4631" s="298"/>
      <c r="UJF4631" s="298"/>
      <c r="UJG4631" s="298"/>
      <c r="UJH4631" s="298"/>
      <c r="UJI4631" s="298"/>
      <c r="UJJ4631" s="298"/>
      <c r="UJK4631" s="298"/>
      <c r="UJL4631" s="298"/>
      <c r="UJM4631" s="298"/>
      <c r="UJN4631" s="298"/>
      <c r="UJO4631" s="298"/>
      <c r="UJP4631" s="298"/>
      <c r="UJQ4631" s="298"/>
      <c r="UJR4631" s="298"/>
      <c r="UJS4631" s="298"/>
      <c r="UJT4631" s="298"/>
      <c r="UJU4631" s="298"/>
      <c r="UJV4631" s="298"/>
      <c r="UJW4631" s="298"/>
      <c r="UJX4631" s="298"/>
      <c r="UJY4631" s="298"/>
      <c r="UJZ4631" s="298"/>
      <c r="UKA4631" s="298"/>
      <c r="UKB4631" s="298"/>
      <c r="UKC4631" s="298"/>
      <c r="UKD4631" s="298"/>
      <c r="UKE4631" s="298"/>
      <c r="UKF4631" s="298"/>
      <c r="UKG4631" s="298"/>
      <c r="UKH4631" s="298"/>
      <c r="UKI4631" s="298"/>
      <c r="UKJ4631" s="298"/>
      <c r="UKK4631" s="298"/>
      <c r="UKL4631" s="298"/>
      <c r="UKM4631" s="298"/>
      <c r="UKN4631" s="298"/>
      <c r="UKO4631" s="298"/>
      <c r="UKP4631" s="298"/>
      <c r="UKQ4631" s="298"/>
      <c r="UKR4631" s="298"/>
      <c r="UKS4631" s="298"/>
      <c r="UKT4631" s="298"/>
      <c r="UKU4631" s="298"/>
      <c r="UKV4631" s="298"/>
      <c r="UKW4631" s="298"/>
      <c r="UKX4631" s="298"/>
      <c r="UKY4631" s="298"/>
      <c r="UKZ4631" s="298"/>
      <c r="ULA4631" s="298"/>
      <c r="ULB4631" s="298"/>
      <c r="ULC4631" s="298"/>
      <c r="ULD4631" s="298"/>
      <c r="ULE4631" s="298"/>
      <c r="ULF4631" s="298"/>
      <c r="ULG4631" s="298"/>
      <c r="ULH4631" s="298"/>
      <c r="ULI4631" s="298"/>
      <c r="ULJ4631" s="298"/>
      <c r="ULK4631" s="298"/>
      <c r="ULL4631" s="298"/>
      <c r="ULM4631" s="298"/>
      <c r="ULN4631" s="298"/>
      <c r="ULO4631" s="298"/>
      <c r="ULP4631" s="298"/>
      <c r="ULQ4631" s="298"/>
      <c r="ULR4631" s="298"/>
      <c r="ULS4631" s="298"/>
      <c r="ULT4631" s="298"/>
      <c r="ULU4631" s="298"/>
      <c r="ULV4631" s="298"/>
      <c r="ULW4631" s="298"/>
      <c r="ULX4631" s="298"/>
      <c r="ULY4631" s="298"/>
      <c r="ULZ4631" s="298"/>
      <c r="UMA4631" s="298"/>
      <c r="UMB4631" s="298"/>
      <c r="UMC4631" s="298"/>
      <c r="UMD4631" s="298"/>
      <c r="UME4631" s="298"/>
      <c r="UMF4631" s="298"/>
      <c r="UMG4631" s="298"/>
      <c r="UMH4631" s="298"/>
      <c r="UMI4631" s="298"/>
      <c r="UMJ4631" s="298"/>
      <c r="UMK4631" s="298"/>
      <c r="UML4631" s="298"/>
      <c r="UMM4631" s="298"/>
      <c r="UMN4631" s="298"/>
      <c r="UMO4631" s="298"/>
      <c r="UMP4631" s="298"/>
      <c r="UMQ4631" s="298"/>
      <c r="UMR4631" s="298"/>
      <c r="UMS4631" s="298"/>
      <c r="UMT4631" s="298"/>
      <c r="UMU4631" s="298"/>
      <c r="UMV4631" s="298"/>
      <c r="UMW4631" s="298"/>
      <c r="UMX4631" s="298"/>
      <c r="UMY4631" s="298"/>
      <c r="UMZ4631" s="298"/>
      <c r="UNA4631" s="298"/>
      <c r="UNB4631" s="298"/>
      <c r="UNC4631" s="298"/>
      <c r="UND4631" s="298"/>
      <c r="UNE4631" s="298"/>
      <c r="UNF4631" s="298"/>
      <c r="UNG4631" s="298"/>
      <c r="UNH4631" s="298"/>
      <c r="UNI4631" s="298"/>
      <c r="UNJ4631" s="298"/>
      <c r="UNK4631" s="298"/>
      <c r="UNL4631" s="298"/>
      <c r="UNM4631" s="298"/>
      <c r="UNN4631" s="298"/>
      <c r="UNO4631" s="298"/>
      <c r="UNP4631" s="298"/>
      <c r="UNQ4631" s="298"/>
      <c r="UNR4631" s="298"/>
      <c r="UNS4631" s="298"/>
      <c r="UNT4631" s="298"/>
      <c r="UNU4631" s="298"/>
      <c r="UNV4631" s="298"/>
      <c r="UNW4631" s="298"/>
      <c r="UNX4631" s="298"/>
      <c r="UNY4631" s="298"/>
      <c r="UNZ4631" s="298"/>
      <c r="UOA4631" s="298"/>
      <c r="UOB4631" s="298"/>
      <c r="UOC4631" s="298"/>
      <c r="UOD4631" s="298"/>
      <c r="UOE4631" s="298"/>
      <c r="UOF4631" s="298"/>
      <c r="UOG4631" s="298"/>
      <c r="UOH4631" s="298"/>
      <c r="UOI4631" s="298"/>
      <c r="UOJ4631" s="298"/>
      <c r="UOK4631" s="298"/>
      <c r="UOL4631" s="298"/>
      <c r="UOM4631" s="298"/>
      <c r="UON4631" s="298"/>
      <c r="UOO4631" s="298"/>
      <c r="UOP4631" s="298"/>
      <c r="UOQ4631" s="298"/>
      <c r="UOR4631" s="298"/>
      <c r="UOS4631" s="298"/>
      <c r="UOT4631" s="298"/>
      <c r="UOU4631" s="298"/>
      <c r="UOV4631" s="298"/>
      <c r="UOW4631" s="298"/>
      <c r="UOX4631" s="298"/>
      <c r="UOY4631" s="298"/>
      <c r="UOZ4631" s="298"/>
      <c r="UPA4631" s="298"/>
      <c r="UPB4631" s="298"/>
      <c r="UPC4631" s="298"/>
      <c r="UPD4631" s="298"/>
      <c r="UPE4631" s="298"/>
      <c r="UPF4631" s="298"/>
      <c r="UPG4631" s="298"/>
      <c r="UPH4631" s="298"/>
      <c r="UPI4631" s="298"/>
      <c r="UPJ4631" s="298"/>
      <c r="UPK4631" s="298"/>
      <c r="UPL4631" s="298"/>
      <c r="UPM4631" s="298"/>
      <c r="UPN4631" s="298"/>
      <c r="UPO4631" s="298"/>
      <c r="UPP4631" s="298"/>
      <c r="UPQ4631" s="298"/>
      <c r="UPR4631" s="298"/>
      <c r="UPS4631" s="298"/>
      <c r="UPT4631" s="298"/>
      <c r="UPU4631" s="298"/>
      <c r="UPV4631" s="298"/>
      <c r="UPW4631" s="298"/>
      <c r="UPX4631" s="298"/>
      <c r="UPY4631" s="298"/>
      <c r="UPZ4631" s="298"/>
      <c r="UQA4631" s="298"/>
      <c r="UQB4631" s="298"/>
      <c r="UQC4631" s="298"/>
      <c r="UQD4631" s="298"/>
      <c r="UQE4631" s="298"/>
      <c r="UQF4631" s="298"/>
      <c r="UQG4631" s="298"/>
      <c r="UQH4631" s="298"/>
      <c r="UQI4631" s="298"/>
      <c r="UQJ4631" s="298"/>
      <c r="UQK4631" s="298"/>
      <c r="UQL4631" s="298"/>
      <c r="UQM4631" s="298"/>
      <c r="UQN4631" s="298"/>
      <c r="UQO4631" s="298"/>
      <c r="UQP4631" s="298"/>
      <c r="UQQ4631" s="298"/>
      <c r="UQR4631" s="298"/>
      <c r="UQS4631" s="298"/>
      <c r="UQT4631" s="298"/>
      <c r="UQU4631" s="298"/>
      <c r="UQV4631" s="298"/>
      <c r="UQW4631" s="298"/>
      <c r="UQX4631" s="298"/>
      <c r="UQY4631" s="298"/>
      <c r="UQZ4631" s="298"/>
      <c r="URA4631" s="298"/>
      <c r="URB4631" s="298"/>
      <c r="URC4631" s="298"/>
      <c r="URD4631" s="298"/>
      <c r="URE4631" s="298"/>
      <c r="URF4631" s="298"/>
      <c r="URG4631" s="298"/>
      <c r="URH4631" s="298"/>
      <c r="URI4631" s="298"/>
      <c r="URJ4631" s="298"/>
      <c r="URK4631" s="298"/>
      <c r="URL4631" s="298"/>
      <c r="URM4631" s="298"/>
      <c r="URN4631" s="298"/>
      <c r="URO4631" s="298"/>
      <c r="URP4631" s="298"/>
      <c r="URQ4631" s="298"/>
      <c r="URR4631" s="298"/>
      <c r="URS4631" s="298"/>
      <c r="URT4631" s="298"/>
      <c r="URU4631" s="298"/>
      <c r="URV4631" s="298"/>
      <c r="URW4631" s="298"/>
      <c r="URX4631" s="298"/>
      <c r="URY4631" s="298"/>
      <c r="URZ4631" s="298"/>
      <c r="USA4631" s="298"/>
      <c r="USB4631" s="298"/>
      <c r="USC4631" s="298"/>
      <c r="USD4631" s="298"/>
      <c r="USE4631" s="298"/>
      <c r="USF4631" s="298"/>
      <c r="USG4631" s="298"/>
      <c r="USH4631" s="298"/>
      <c r="USI4631" s="298"/>
      <c r="USJ4631" s="298"/>
      <c r="USK4631" s="298"/>
      <c r="USL4631" s="298"/>
      <c r="USM4631" s="298"/>
      <c r="USN4631" s="298"/>
      <c r="USO4631" s="298"/>
      <c r="USP4631" s="298"/>
      <c r="USQ4631" s="298"/>
      <c r="USR4631" s="298"/>
      <c r="USS4631" s="298"/>
      <c r="UST4631" s="298"/>
      <c r="USU4631" s="298"/>
      <c r="USV4631" s="298"/>
      <c r="USW4631" s="298"/>
      <c r="USX4631" s="298"/>
      <c r="USY4631" s="298"/>
      <c r="USZ4631" s="298"/>
      <c r="UTA4631" s="298"/>
      <c r="UTB4631" s="298"/>
      <c r="UTC4631" s="298"/>
      <c r="UTD4631" s="298"/>
      <c r="UTE4631" s="298"/>
      <c r="UTF4631" s="298"/>
      <c r="UTG4631" s="298"/>
      <c r="UTH4631" s="298"/>
      <c r="UTI4631" s="298"/>
      <c r="UTJ4631" s="298"/>
      <c r="UTK4631" s="298"/>
      <c r="UTL4631" s="298"/>
      <c r="UTM4631" s="298"/>
      <c r="UTN4631" s="298"/>
      <c r="UTO4631" s="298"/>
      <c r="UTP4631" s="298"/>
      <c r="UTQ4631" s="298"/>
      <c r="UTR4631" s="298"/>
      <c r="UTS4631" s="298"/>
      <c r="UTT4631" s="298"/>
      <c r="UTU4631" s="298"/>
      <c r="UTV4631" s="298"/>
      <c r="UTW4631" s="298"/>
      <c r="UTX4631" s="298"/>
      <c r="UTY4631" s="298"/>
      <c r="UTZ4631" s="298"/>
      <c r="UUA4631" s="298"/>
      <c r="UUB4631" s="298"/>
      <c r="UUC4631" s="298"/>
      <c r="UUD4631" s="298"/>
      <c r="UUE4631" s="298"/>
      <c r="UUF4631" s="298"/>
      <c r="UUG4631" s="298"/>
      <c r="UUH4631" s="298"/>
      <c r="UUI4631" s="298"/>
      <c r="UUJ4631" s="298"/>
      <c r="UUK4631" s="298"/>
      <c r="UUL4631" s="298"/>
      <c r="UUM4631" s="298"/>
      <c r="UUN4631" s="298"/>
      <c r="UUO4631" s="298"/>
      <c r="UUP4631" s="298"/>
      <c r="UUQ4631" s="298"/>
      <c r="UUR4631" s="298"/>
      <c r="UUS4631" s="298"/>
      <c r="UUT4631" s="298"/>
      <c r="UUU4631" s="298"/>
      <c r="UUV4631" s="298"/>
      <c r="UUW4631" s="298"/>
      <c r="UUX4631" s="298"/>
      <c r="UUY4631" s="298"/>
      <c r="UUZ4631" s="298"/>
      <c r="UVA4631" s="298"/>
      <c r="UVB4631" s="298"/>
      <c r="UVC4631" s="298"/>
      <c r="UVD4631" s="298"/>
      <c r="UVE4631" s="298"/>
      <c r="UVF4631" s="298"/>
      <c r="UVG4631" s="298"/>
      <c r="UVH4631" s="298"/>
      <c r="UVI4631" s="298"/>
      <c r="UVJ4631" s="298"/>
      <c r="UVK4631" s="298"/>
      <c r="UVL4631" s="298"/>
      <c r="UVM4631" s="298"/>
      <c r="UVN4631" s="298"/>
      <c r="UVO4631" s="298"/>
      <c r="UVP4631" s="298"/>
      <c r="UVQ4631" s="298"/>
      <c r="UVR4631" s="298"/>
      <c r="UVS4631" s="298"/>
      <c r="UVT4631" s="298"/>
      <c r="UVU4631" s="298"/>
      <c r="UVV4631" s="298"/>
      <c r="UVW4631" s="298"/>
      <c r="UVX4631" s="298"/>
      <c r="UVY4631" s="298"/>
      <c r="UVZ4631" s="298"/>
      <c r="UWA4631" s="298"/>
      <c r="UWB4631" s="298"/>
      <c r="UWC4631" s="298"/>
      <c r="UWD4631" s="298"/>
      <c r="UWE4631" s="298"/>
      <c r="UWF4631" s="298"/>
      <c r="UWG4631" s="298"/>
      <c r="UWH4631" s="298"/>
      <c r="UWI4631" s="298"/>
      <c r="UWJ4631" s="298"/>
      <c r="UWK4631" s="298"/>
      <c r="UWL4631" s="298"/>
      <c r="UWM4631" s="298"/>
      <c r="UWN4631" s="298"/>
      <c r="UWO4631" s="298"/>
      <c r="UWP4631" s="298"/>
      <c r="UWQ4631" s="298"/>
      <c r="UWR4631" s="298"/>
      <c r="UWS4631" s="298"/>
      <c r="UWT4631" s="298"/>
      <c r="UWU4631" s="298"/>
      <c r="UWV4631" s="298"/>
      <c r="UWW4631" s="298"/>
      <c r="UWX4631" s="298"/>
      <c r="UWY4631" s="298"/>
      <c r="UWZ4631" s="298"/>
      <c r="UXA4631" s="298"/>
      <c r="UXB4631" s="298"/>
      <c r="UXC4631" s="298"/>
      <c r="UXD4631" s="298"/>
      <c r="UXE4631" s="298"/>
      <c r="UXF4631" s="298"/>
      <c r="UXG4631" s="298"/>
      <c r="UXH4631" s="298"/>
      <c r="UXI4631" s="298"/>
      <c r="UXJ4631" s="298"/>
      <c r="UXK4631" s="298"/>
      <c r="UXL4631" s="298"/>
      <c r="UXM4631" s="298"/>
      <c r="UXN4631" s="298"/>
      <c r="UXO4631" s="298"/>
      <c r="UXP4631" s="298"/>
      <c r="UXQ4631" s="298"/>
      <c r="UXR4631" s="298"/>
      <c r="UXS4631" s="298"/>
      <c r="UXT4631" s="298"/>
      <c r="UXU4631" s="298"/>
      <c r="UXV4631" s="298"/>
      <c r="UXW4631" s="298"/>
      <c r="UXX4631" s="298"/>
      <c r="UXY4631" s="298"/>
      <c r="UXZ4631" s="298"/>
      <c r="UYA4631" s="298"/>
      <c r="UYB4631" s="298"/>
      <c r="UYC4631" s="298"/>
      <c r="UYD4631" s="298"/>
      <c r="UYE4631" s="298"/>
      <c r="UYF4631" s="298"/>
      <c r="UYG4631" s="298"/>
      <c r="UYH4631" s="298"/>
      <c r="UYI4631" s="298"/>
      <c r="UYJ4631" s="298"/>
      <c r="UYK4631" s="298"/>
      <c r="UYL4631" s="298"/>
      <c r="UYM4631" s="298"/>
      <c r="UYN4631" s="298"/>
      <c r="UYO4631" s="298"/>
      <c r="UYP4631" s="298"/>
      <c r="UYQ4631" s="298"/>
      <c r="UYR4631" s="298"/>
      <c r="UYS4631" s="298"/>
      <c r="UYT4631" s="298"/>
      <c r="UYU4631" s="298"/>
      <c r="UYV4631" s="298"/>
      <c r="UYW4631" s="298"/>
      <c r="UYX4631" s="298"/>
      <c r="UYY4631" s="298"/>
      <c r="UYZ4631" s="298"/>
      <c r="UZA4631" s="298"/>
      <c r="UZB4631" s="298"/>
      <c r="UZC4631" s="298"/>
      <c r="UZD4631" s="298"/>
      <c r="UZE4631" s="298"/>
      <c r="UZF4631" s="298"/>
      <c r="UZG4631" s="298"/>
      <c r="UZH4631" s="298"/>
      <c r="UZI4631" s="298"/>
      <c r="UZJ4631" s="298"/>
      <c r="UZK4631" s="298"/>
      <c r="UZL4631" s="298"/>
      <c r="UZM4631" s="298"/>
      <c r="UZN4631" s="298"/>
      <c r="UZO4631" s="298"/>
      <c r="UZP4631" s="298"/>
      <c r="UZQ4631" s="298"/>
      <c r="UZR4631" s="298"/>
      <c r="UZS4631" s="298"/>
      <c r="UZT4631" s="298"/>
      <c r="UZU4631" s="298"/>
      <c r="UZV4631" s="298"/>
      <c r="UZW4631" s="298"/>
      <c r="UZX4631" s="298"/>
      <c r="UZY4631" s="298"/>
      <c r="UZZ4631" s="298"/>
      <c r="VAA4631" s="298"/>
      <c r="VAB4631" s="298"/>
      <c r="VAC4631" s="298"/>
      <c r="VAD4631" s="298"/>
      <c r="VAE4631" s="298"/>
      <c r="VAF4631" s="298"/>
      <c r="VAG4631" s="298"/>
      <c r="VAH4631" s="298"/>
      <c r="VAI4631" s="298"/>
      <c r="VAJ4631" s="298"/>
      <c r="VAK4631" s="298"/>
      <c r="VAL4631" s="298"/>
      <c r="VAM4631" s="298"/>
      <c r="VAN4631" s="298"/>
      <c r="VAO4631" s="298"/>
      <c r="VAP4631" s="298"/>
      <c r="VAQ4631" s="298"/>
      <c r="VAR4631" s="298"/>
      <c r="VAS4631" s="298"/>
      <c r="VAT4631" s="298"/>
      <c r="VAU4631" s="298"/>
      <c r="VAV4631" s="298"/>
      <c r="VAW4631" s="298"/>
      <c r="VAX4631" s="298"/>
      <c r="VAY4631" s="298"/>
      <c r="VAZ4631" s="298"/>
      <c r="VBA4631" s="298"/>
      <c r="VBB4631" s="298"/>
      <c r="VBC4631" s="298"/>
      <c r="VBD4631" s="298"/>
      <c r="VBE4631" s="298"/>
      <c r="VBF4631" s="298"/>
      <c r="VBG4631" s="298"/>
      <c r="VBH4631" s="298"/>
      <c r="VBI4631" s="298"/>
      <c r="VBJ4631" s="298"/>
      <c r="VBK4631" s="298"/>
      <c r="VBL4631" s="298"/>
      <c r="VBM4631" s="298"/>
      <c r="VBN4631" s="298"/>
      <c r="VBO4631" s="298"/>
      <c r="VBP4631" s="298"/>
      <c r="VBQ4631" s="298"/>
      <c r="VBR4631" s="298"/>
      <c r="VBS4631" s="298"/>
      <c r="VBT4631" s="298"/>
      <c r="VBU4631" s="298"/>
      <c r="VBV4631" s="298"/>
      <c r="VBW4631" s="298"/>
      <c r="VBX4631" s="298"/>
      <c r="VBY4631" s="298"/>
      <c r="VBZ4631" s="298"/>
      <c r="VCA4631" s="298"/>
      <c r="VCB4631" s="298"/>
      <c r="VCC4631" s="298"/>
      <c r="VCD4631" s="298"/>
      <c r="VCE4631" s="298"/>
      <c r="VCF4631" s="298"/>
      <c r="VCG4631" s="298"/>
      <c r="VCH4631" s="298"/>
      <c r="VCI4631" s="298"/>
      <c r="VCJ4631" s="298"/>
      <c r="VCK4631" s="298"/>
      <c r="VCL4631" s="298"/>
      <c r="VCM4631" s="298"/>
      <c r="VCN4631" s="298"/>
      <c r="VCO4631" s="298"/>
      <c r="VCP4631" s="298"/>
      <c r="VCQ4631" s="298"/>
      <c r="VCR4631" s="298"/>
      <c r="VCS4631" s="298"/>
      <c r="VCT4631" s="298"/>
      <c r="VCU4631" s="298"/>
      <c r="VCV4631" s="298"/>
      <c r="VCW4631" s="298"/>
      <c r="VCX4631" s="298"/>
      <c r="VCY4631" s="298"/>
      <c r="VCZ4631" s="298"/>
      <c r="VDA4631" s="298"/>
      <c r="VDB4631" s="298"/>
      <c r="VDC4631" s="298"/>
      <c r="VDD4631" s="298"/>
      <c r="VDE4631" s="298"/>
      <c r="VDF4631" s="298"/>
      <c r="VDG4631" s="298"/>
      <c r="VDH4631" s="298"/>
      <c r="VDI4631" s="298"/>
      <c r="VDJ4631" s="298"/>
      <c r="VDK4631" s="298"/>
      <c r="VDL4631" s="298"/>
      <c r="VDM4631" s="298"/>
      <c r="VDN4631" s="298"/>
      <c r="VDO4631" s="298"/>
      <c r="VDP4631" s="298"/>
      <c r="VDQ4631" s="298"/>
      <c r="VDR4631" s="298"/>
      <c r="VDS4631" s="298"/>
      <c r="VDT4631" s="298"/>
      <c r="VDU4631" s="298"/>
      <c r="VDV4631" s="298"/>
      <c r="VDW4631" s="298"/>
      <c r="VDX4631" s="298"/>
      <c r="VDY4631" s="298"/>
      <c r="VDZ4631" s="298"/>
      <c r="VEA4631" s="298"/>
      <c r="VEB4631" s="298"/>
      <c r="VEC4631" s="298"/>
      <c r="VED4631" s="298"/>
      <c r="VEE4631" s="298"/>
      <c r="VEF4631" s="298"/>
      <c r="VEG4631" s="298"/>
      <c r="VEH4631" s="298"/>
      <c r="VEI4631" s="298"/>
      <c r="VEJ4631" s="298"/>
      <c r="VEK4631" s="298"/>
      <c r="VEL4631" s="298"/>
      <c r="VEM4631" s="298"/>
      <c r="VEN4631" s="298"/>
      <c r="VEO4631" s="298"/>
      <c r="VEP4631" s="298"/>
      <c r="VEQ4631" s="298"/>
      <c r="VER4631" s="298"/>
      <c r="VES4631" s="298"/>
      <c r="VET4631" s="298"/>
      <c r="VEU4631" s="298"/>
      <c r="VEV4631" s="298"/>
      <c r="VEW4631" s="298"/>
      <c r="VEX4631" s="298"/>
      <c r="VEY4631" s="298"/>
      <c r="VEZ4631" s="298"/>
      <c r="VFA4631" s="298"/>
      <c r="VFB4631" s="298"/>
      <c r="VFC4631" s="298"/>
      <c r="VFD4631" s="298"/>
      <c r="VFE4631" s="298"/>
      <c r="VFF4631" s="298"/>
      <c r="VFG4631" s="298"/>
      <c r="VFH4631" s="298"/>
      <c r="VFI4631" s="298"/>
      <c r="VFJ4631" s="298"/>
      <c r="VFK4631" s="298"/>
      <c r="VFL4631" s="298"/>
      <c r="VFM4631" s="298"/>
      <c r="VFN4631" s="298"/>
      <c r="VFO4631" s="298"/>
      <c r="VFP4631" s="298"/>
      <c r="VFQ4631" s="298"/>
      <c r="VFR4631" s="298"/>
      <c r="VFS4631" s="298"/>
      <c r="VFT4631" s="298"/>
      <c r="VFU4631" s="298"/>
      <c r="VFV4631" s="298"/>
      <c r="VFW4631" s="298"/>
      <c r="VFX4631" s="298"/>
      <c r="VFY4631" s="298"/>
      <c r="VFZ4631" s="298"/>
      <c r="VGA4631" s="298"/>
      <c r="VGB4631" s="298"/>
      <c r="VGC4631" s="298"/>
      <c r="VGD4631" s="298"/>
      <c r="VGE4631" s="298"/>
      <c r="VGF4631" s="298"/>
      <c r="VGG4631" s="298"/>
      <c r="VGH4631" s="298"/>
      <c r="VGI4631" s="298"/>
      <c r="VGJ4631" s="298"/>
      <c r="VGK4631" s="298"/>
      <c r="VGL4631" s="298"/>
      <c r="VGM4631" s="298"/>
      <c r="VGN4631" s="298"/>
      <c r="VGO4631" s="298"/>
      <c r="VGP4631" s="298"/>
      <c r="VGQ4631" s="298"/>
      <c r="VGR4631" s="298"/>
      <c r="VGS4631" s="298"/>
      <c r="VGT4631" s="298"/>
      <c r="VGU4631" s="298"/>
      <c r="VGV4631" s="298"/>
      <c r="VGW4631" s="298"/>
      <c r="VGX4631" s="298"/>
      <c r="VGY4631" s="298"/>
      <c r="VGZ4631" s="298"/>
      <c r="VHA4631" s="298"/>
      <c r="VHB4631" s="298"/>
      <c r="VHC4631" s="298"/>
      <c r="VHD4631" s="298"/>
      <c r="VHE4631" s="298"/>
      <c r="VHF4631" s="298"/>
      <c r="VHG4631" s="298"/>
      <c r="VHH4631" s="298"/>
      <c r="VHI4631" s="298"/>
      <c r="VHJ4631" s="298"/>
      <c r="VHK4631" s="298"/>
      <c r="VHL4631" s="298"/>
      <c r="VHM4631" s="298"/>
      <c r="VHN4631" s="298"/>
      <c r="VHO4631" s="298"/>
      <c r="VHP4631" s="298"/>
      <c r="VHQ4631" s="298"/>
      <c r="VHR4631" s="298"/>
      <c r="VHS4631" s="298"/>
      <c r="VHT4631" s="298"/>
      <c r="VHU4631" s="298"/>
      <c r="VHV4631" s="298"/>
      <c r="VHW4631" s="298"/>
      <c r="VHX4631" s="298"/>
      <c r="VHY4631" s="298"/>
      <c r="VHZ4631" s="298"/>
      <c r="VIA4631" s="298"/>
      <c r="VIB4631" s="298"/>
      <c r="VIC4631" s="298"/>
      <c r="VID4631" s="298"/>
      <c r="VIE4631" s="298"/>
      <c r="VIF4631" s="298"/>
      <c r="VIG4631" s="298"/>
      <c r="VIH4631" s="298"/>
      <c r="VII4631" s="298"/>
      <c r="VIJ4631" s="298"/>
      <c r="VIK4631" s="298"/>
      <c r="VIL4631" s="298"/>
      <c r="VIM4631" s="298"/>
      <c r="VIN4631" s="298"/>
      <c r="VIO4631" s="298"/>
      <c r="VIP4631" s="298"/>
      <c r="VIQ4631" s="298"/>
      <c r="VIR4631" s="298"/>
      <c r="VIS4631" s="298"/>
      <c r="VIT4631" s="298"/>
      <c r="VIU4631" s="298"/>
      <c r="VIV4631" s="298"/>
      <c r="VIW4631" s="298"/>
      <c r="VIX4631" s="298"/>
      <c r="VIY4631" s="298"/>
      <c r="VIZ4631" s="298"/>
      <c r="VJA4631" s="298"/>
      <c r="VJB4631" s="298"/>
      <c r="VJC4631" s="298"/>
      <c r="VJD4631" s="298"/>
      <c r="VJE4631" s="298"/>
      <c r="VJF4631" s="298"/>
      <c r="VJG4631" s="298"/>
      <c r="VJH4631" s="298"/>
      <c r="VJI4631" s="298"/>
      <c r="VJJ4631" s="298"/>
      <c r="VJK4631" s="298"/>
      <c r="VJL4631" s="298"/>
      <c r="VJM4631" s="298"/>
      <c r="VJN4631" s="298"/>
      <c r="VJO4631" s="298"/>
      <c r="VJP4631" s="298"/>
      <c r="VJQ4631" s="298"/>
      <c r="VJR4631" s="298"/>
      <c r="VJS4631" s="298"/>
      <c r="VJT4631" s="298"/>
      <c r="VJU4631" s="298"/>
      <c r="VJV4631" s="298"/>
      <c r="VJW4631" s="298"/>
      <c r="VJX4631" s="298"/>
      <c r="VJY4631" s="298"/>
      <c r="VJZ4631" s="298"/>
      <c r="VKA4631" s="298"/>
      <c r="VKB4631" s="298"/>
      <c r="VKC4631" s="298"/>
      <c r="VKD4631" s="298"/>
      <c r="VKE4631" s="298"/>
      <c r="VKF4631" s="298"/>
      <c r="VKG4631" s="298"/>
      <c r="VKH4631" s="298"/>
      <c r="VKI4631" s="298"/>
      <c r="VKJ4631" s="298"/>
      <c r="VKK4631" s="298"/>
      <c r="VKL4631" s="298"/>
      <c r="VKM4631" s="298"/>
      <c r="VKN4631" s="298"/>
      <c r="VKO4631" s="298"/>
      <c r="VKP4631" s="298"/>
      <c r="VKQ4631" s="298"/>
      <c r="VKR4631" s="298"/>
      <c r="VKS4631" s="298"/>
      <c r="VKT4631" s="298"/>
      <c r="VKU4631" s="298"/>
      <c r="VKV4631" s="298"/>
      <c r="VKW4631" s="298"/>
      <c r="VKX4631" s="298"/>
      <c r="VKY4631" s="298"/>
      <c r="VKZ4631" s="298"/>
      <c r="VLA4631" s="298"/>
      <c r="VLB4631" s="298"/>
      <c r="VLC4631" s="298"/>
      <c r="VLD4631" s="298"/>
      <c r="VLE4631" s="298"/>
      <c r="VLF4631" s="298"/>
      <c r="VLG4631" s="298"/>
      <c r="VLH4631" s="298"/>
      <c r="VLI4631" s="298"/>
      <c r="VLJ4631" s="298"/>
      <c r="VLK4631" s="298"/>
      <c r="VLL4631" s="298"/>
      <c r="VLM4631" s="298"/>
      <c r="VLN4631" s="298"/>
      <c r="VLO4631" s="298"/>
      <c r="VLP4631" s="298"/>
      <c r="VLQ4631" s="298"/>
      <c r="VLR4631" s="298"/>
      <c r="VLS4631" s="298"/>
      <c r="VLT4631" s="298"/>
      <c r="VLU4631" s="298"/>
      <c r="VLV4631" s="298"/>
      <c r="VLW4631" s="298"/>
      <c r="VLX4631" s="298"/>
      <c r="VLY4631" s="298"/>
      <c r="VLZ4631" s="298"/>
      <c r="VMA4631" s="298"/>
      <c r="VMB4631" s="298"/>
      <c r="VMC4631" s="298"/>
      <c r="VMD4631" s="298"/>
      <c r="VME4631" s="298"/>
      <c r="VMF4631" s="298"/>
      <c r="VMG4631" s="298"/>
      <c r="VMH4631" s="298"/>
      <c r="VMI4631" s="298"/>
      <c r="VMJ4631" s="298"/>
      <c r="VMK4631" s="298"/>
      <c r="VML4631" s="298"/>
      <c r="VMM4631" s="298"/>
      <c r="VMN4631" s="298"/>
      <c r="VMO4631" s="298"/>
      <c r="VMP4631" s="298"/>
      <c r="VMQ4631" s="298"/>
      <c r="VMR4631" s="298"/>
      <c r="VMS4631" s="298"/>
      <c r="VMT4631" s="298"/>
      <c r="VMU4631" s="298"/>
      <c r="VMV4631" s="298"/>
      <c r="VMW4631" s="298"/>
      <c r="VMX4631" s="298"/>
      <c r="VMY4631" s="298"/>
      <c r="VMZ4631" s="298"/>
      <c r="VNA4631" s="298"/>
      <c r="VNB4631" s="298"/>
      <c r="VNC4631" s="298"/>
      <c r="VND4631" s="298"/>
      <c r="VNE4631" s="298"/>
      <c r="VNF4631" s="298"/>
      <c r="VNG4631" s="298"/>
      <c r="VNH4631" s="298"/>
      <c r="VNI4631" s="298"/>
      <c r="VNJ4631" s="298"/>
      <c r="VNK4631" s="298"/>
      <c r="VNL4631" s="298"/>
      <c r="VNM4631" s="298"/>
      <c r="VNN4631" s="298"/>
      <c r="VNO4631" s="298"/>
      <c r="VNP4631" s="298"/>
      <c r="VNQ4631" s="298"/>
      <c r="VNR4631" s="298"/>
      <c r="VNS4631" s="298"/>
      <c r="VNT4631" s="298"/>
      <c r="VNU4631" s="298"/>
      <c r="VNV4631" s="298"/>
      <c r="VNW4631" s="298"/>
      <c r="VNX4631" s="298"/>
      <c r="VNY4631" s="298"/>
      <c r="VNZ4631" s="298"/>
      <c r="VOA4631" s="298"/>
      <c r="VOB4631" s="298"/>
      <c r="VOC4631" s="298"/>
      <c r="VOD4631" s="298"/>
      <c r="VOE4631" s="298"/>
      <c r="VOF4631" s="298"/>
      <c r="VOG4631" s="298"/>
      <c r="VOH4631" s="298"/>
      <c r="VOI4631" s="298"/>
      <c r="VOJ4631" s="298"/>
      <c r="VOK4631" s="298"/>
      <c r="VOL4631" s="298"/>
      <c r="VOM4631" s="298"/>
      <c r="VON4631" s="298"/>
      <c r="VOO4631" s="298"/>
      <c r="VOP4631" s="298"/>
      <c r="VOQ4631" s="298"/>
      <c r="VOR4631" s="298"/>
      <c r="VOS4631" s="298"/>
      <c r="VOT4631" s="298"/>
      <c r="VOU4631" s="298"/>
      <c r="VOV4631" s="298"/>
      <c r="VOW4631" s="298"/>
      <c r="VOX4631" s="298"/>
      <c r="VOY4631" s="298"/>
      <c r="VOZ4631" s="298"/>
      <c r="VPA4631" s="298"/>
      <c r="VPB4631" s="298"/>
      <c r="VPC4631" s="298"/>
      <c r="VPD4631" s="298"/>
      <c r="VPE4631" s="298"/>
      <c r="VPF4631" s="298"/>
      <c r="VPG4631" s="298"/>
      <c r="VPH4631" s="298"/>
      <c r="VPI4631" s="298"/>
      <c r="VPJ4631" s="298"/>
      <c r="VPK4631" s="298"/>
      <c r="VPL4631" s="298"/>
      <c r="VPM4631" s="298"/>
      <c r="VPN4631" s="298"/>
      <c r="VPO4631" s="298"/>
      <c r="VPP4631" s="298"/>
      <c r="VPQ4631" s="298"/>
      <c r="VPR4631" s="298"/>
      <c r="VPS4631" s="298"/>
      <c r="VPT4631" s="298"/>
      <c r="VPU4631" s="298"/>
      <c r="VPV4631" s="298"/>
      <c r="VPW4631" s="298"/>
      <c r="VPX4631" s="298"/>
      <c r="VPY4631" s="298"/>
      <c r="VPZ4631" s="298"/>
      <c r="VQA4631" s="298"/>
      <c r="VQB4631" s="298"/>
      <c r="VQC4631" s="298"/>
      <c r="VQD4631" s="298"/>
      <c r="VQE4631" s="298"/>
      <c r="VQF4631" s="298"/>
      <c r="VQG4631" s="298"/>
      <c r="VQH4631" s="298"/>
      <c r="VQI4631" s="298"/>
      <c r="VQJ4631" s="298"/>
      <c r="VQK4631" s="298"/>
      <c r="VQL4631" s="298"/>
      <c r="VQM4631" s="298"/>
      <c r="VQN4631" s="298"/>
      <c r="VQO4631" s="298"/>
      <c r="VQP4631" s="298"/>
      <c r="VQQ4631" s="298"/>
      <c r="VQR4631" s="298"/>
      <c r="VQS4631" s="298"/>
      <c r="VQT4631" s="298"/>
      <c r="VQU4631" s="298"/>
      <c r="VQV4631" s="298"/>
      <c r="VQW4631" s="298"/>
      <c r="VQX4631" s="298"/>
      <c r="VQY4631" s="298"/>
      <c r="VQZ4631" s="298"/>
      <c r="VRA4631" s="298"/>
      <c r="VRB4631" s="298"/>
      <c r="VRC4631" s="298"/>
      <c r="VRD4631" s="298"/>
      <c r="VRE4631" s="298"/>
      <c r="VRF4631" s="298"/>
      <c r="VRG4631" s="298"/>
      <c r="VRH4631" s="298"/>
      <c r="VRI4631" s="298"/>
      <c r="VRJ4631" s="298"/>
      <c r="VRK4631" s="298"/>
      <c r="VRL4631" s="298"/>
      <c r="VRM4631" s="298"/>
      <c r="VRN4631" s="298"/>
      <c r="VRO4631" s="298"/>
      <c r="VRP4631" s="298"/>
      <c r="VRQ4631" s="298"/>
      <c r="VRR4631" s="298"/>
      <c r="VRS4631" s="298"/>
      <c r="VRT4631" s="298"/>
      <c r="VRU4631" s="298"/>
      <c r="VRV4631" s="298"/>
      <c r="VRW4631" s="298"/>
      <c r="VRX4631" s="298"/>
      <c r="VRY4631" s="298"/>
      <c r="VRZ4631" s="298"/>
      <c r="VSA4631" s="298"/>
      <c r="VSB4631" s="298"/>
      <c r="VSC4631" s="298"/>
      <c r="VSD4631" s="298"/>
      <c r="VSE4631" s="298"/>
      <c r="VSF4631" s="298"/>
      <c r="VSG4631" s="298"/>
      <c r="VSH4631" s="298"/>
      <c r="VSI4631" s="298"/>
      <c r="VSJ4631" s="298"/>
      <c r="VSK4631" s="298"/>
      <c r="VSL4631" s="298"/>
      <c r="VSM4631" s="298"/>
      <c r="VSN4631" s="298"/>
      <c r="VSO4631" s="298"/>
      <c r="VSP4631" s="298"/>
      <c r="VSQ4631" s="298"/>
      <c r="VSR4631" s="298"/>
      <c r="VSS4631" s="298"/>
      <c r="VST4631" s="298"/>
      <c r="VSU4631" s="298"/>
      <c r="VSV4631" s="298"/>
      <c r="VSW4631" s="298"/>
      <c r="VSX4631" s="298"/>
      <c r="VSY4631" s="298"/>
      <c r="VSZ4631" s="298"/>
      <c r="VTA4631" s="298"/>
      <c r="VTB4631" s="298"/>
      <c r="VTC4631" s="298"/>
      <c r="VTD4631" s="298"/>
      <c r="VTE4631" s="298"/>
      <c r="VTF4631" s="298"/>
      <c r="VTG4631" s="298"/>
      <c r="VTH4631" s="298"/>
      <c r="VTI4631" s="298"/>
      <c r="VTJ4631" s="298"/>
      <c r="VTK4631" s="298"/>
      <c r="VTL4631" s="298"/>
      <c r="VTM4631" s="298"/>
      <c r="VTN4631" s="298"/>
      <c r="VTO4631" s="298"/>
      <c r="VTP4631" s="298"/>
      <c r="VTQ4631" s="298"/>
      <c r="VTR4631" s="298"/>
      <c r="VTS4631" s="298"/>
      <c r="VTT4631" s="298"/>
      <c r="VTU4631" s="298"/>
      <c r="VTV4631" s="298"/>
      <c r="VTW4631" s="298"/>
      <c r="VTX4631" s="298"/>
      <c r="VTY4631" s="298"/>
      <c r="VTZ4631" s="298"/>
      <c r="VUA4631" s="298"/>
      <c r="VUB4631" s="298"/>
      <c r="VUC4631" s="298"/>
      <c r="VUD4631" s="298"/>
      <c r="VUE4631" s="298"/>
      <c r="VUF4631" s="298"/>
      <c r="VUG4631" s="298"/>
      <c r="VUH4631" s="298"/>
      <c r="VUI4631" s="298"/>
      <c r="VUJ4631" s="298"/>
      <c r="VUK4631" s="298"/>
      <c r="VUL4631" s="298"/>
      <c r="VUM4631" s="298"/>
      <c r="VUN4631" s="298"/>
      <c r="VUO4631" s="298"/>
      <c r="VUP4631" s="298"/>
      <c r="VUQ4631" s="298"/>
      <c r="VUR4631" s="298"/>
      <c r="VUS4631" s="298"/>
      <c r="VUT4631" s="298"/>
      <c r="VUU4631" s="298"/>
      <c r="VUV4631" s="298"/>
      <c r="VUW4631" s="298"/>
      <c r="VUX4631" s="298"/>
      <c r="VUY4631" s="298"/>
      <c r="VUZ4631" s="298"/>
      <c r="VVA4631" s="298"/>
      <c r="VVB4631" s="298"/>
      <c r="VVC4631" s="298"/>
      <c r="VVD4631" s="298"/>
      <c r="VVE4631" s="298"/>
      <c r="VVF4631" s="298"/>
      <c r="VVG4631" s="298"/>
      <c r="VVH4631" s="298"/>
      <c r="VVI4631" s="298"/>
      <c r="VVJ4631" s="298"/>
      <c r="VVK4631" s="298"/>
      <c r="VVL4631" s="298"/>
      <c r="VVM4631" s="298"/>
      <c r="VVN4631" s="298"/>
      <c r="VVO4631" s="298"/>
      <c r="VVP4631" s="298"/>
      <c r="VVQ4631" s="298"/>
      <c r="VVR4631" s="298"/>
      <c r="VVS4631" s="298"/>
      <c r="VVT4631" s="298"/>
      <c r="VVU4631" s="298"/>
      <c r="VVV4631" s="298"/>
      <c r="VVW4631" s="298"/>
      <c r="VVX4631" s="298"/>
      <c r="VVY4631" s="298"/>
      <c r="VVZ4631" s="298"/>
      <c r="VWA4631" s="298"/>
      <c r="VWB4631" s="298"/>
      <c r="VWC4631" s="298"/>
      <c r="VWD4631" s="298"/>
      <c r="VWE4631" s="298"/>
      <c r="VWF4631" s="298"/>
      <c r="VWG4631" s="298"/>
      <c r="VWH4631" s="298"/>
      <c r="VWI4631" s="298"/>
      <c r="VWJ4631" s="298"/>
      <c r="VWK4631" s="298"/>
      <c r="VWL4631" s="298"/>
      <c r="VWM4631" s="298"/>
      <c r="VWN4631" s="298"/>
      <c r="VWO4631" s="298"/>
      <c r="VWP4631" s="298"/>
      <c r="VWQ4631" s="298"/>
      <c r="VWR4631" s="298"/>
      <c r="VWS4631" s="298"/>
      <c r="VWT4631" s="298"/>
      <c r="VWU4631" s="298"/>
      <c r="VWV4631" s="298"/>
      <c r="VWW4631" s="298"/>
      <c r="VWX4631" s="298"/>
      <c r="VWY4631" s="298"/>
      <c r="VWZ4631" s="298"/>
      <c r="VXA4631" s="298"/>
      <c r="VXB4631" s="298"/>
      <c r="VXC4631" s="298"/>
      <c r="VXD4631" s="298"/>
      <c r="VXE4631" s="298"/>
      <c r="VXF4631" s="298"/>
      <c r="VXG4631" s="298"/>
      <c r="VXH4631" s="298"/>
      <c r="VXI4631" s="298"/>
      <c r="VXJ4631" s="298"/>
      <c r="VXK4631" s="298"/>
      <c r="VXL4631" s="298"/>
      <c r="VXM4631" s="298"/>
      <c r="VXN4631" s="298"/>
      <c r="VXO4631" s="298"/>
      <c r="VXP4631" s="298"/>
      <c r="VXQ4631" s="298"/>
      <c r="VXR4631" s="298"/>
      <c r="VXS4631" s="298"/>
      <c r="VXT4631" s="298"/>
      <c r="VXU4631" s="298"/>
      <c r="VXV4631" s="298"/>
      <c r="VXW4631" s="298"/>
      <c r="VXX4631" s="298"/>
      <c r="VXY4631" s="298"/>
      <c r="VXZ4631" s="298"/>
      <c r="VYA4631" s="298"/>
      <c r="VYB4631" s="298"/>
      <c r="VYC4631" s="298"/>
      <c r="VYD4631" s="298"/>
      <c r="VYE4631" s="298"/>
      <c r="VYF4631" s="298"/>
      <c r="VYG4631" s="298"/>
      <c r="VYH4631" s="298"/>
      <c r="VYI4631" s="298"/>
      <c r="VYJ4631" s="298"/>
      <c r="VYK4631" s="298"/>
      <c r="VYL4631" s="298"/>
      <c r="VYM4631" s="298"/>
      <c r="VYN4631" s="298"/>
      <c r="VYO4631" s="298"/>
      <c r="VYP4631" s="298"/>
      <c r="VYQ4631" s="298"/>
      <c r="VYR4631" s="298"/>
      <c r="VYS4631" s="298"/>
      <c r="VYT4631" s="298"/>
      <c r="VYU4631" s="298"/>
      <c r="VYV4631" s="298"/>
      <c r="VYW4631" s="298"/>
      <c r="VYX4631" s="298"/>
      <c r="VYY4631" s="298"/>
      <c r="VYZ4631" s="298"/>
      <c r="VZA4631" s="298"/>
      <c r="VZB4631" s="298"/>
      <c r="VZC4631" s="298"/>
      <c r="VZD4631" s="298"/>
      <c r="VZE4631" s="298"/>
      <c r="VZF4631" s="298"/>
      <c r="VZG4631" s="298"/>
      <c r="VZH4631" s="298"/>
      <c r="VZI4631" s="298"/>
      <c r="VZJ4631" s="298"/>
      <c r="VZK4631" s="298"/>
      <c r="VZL4631" s="298"/>
      <c r="VZM4631" s="298"/>
      <c r="VZN4631" s="298"/>
      <c r="VZO4631" s="298"/>
      <c r="VZP4631" s="298"/>
      <c r="VZQ4631" s="298"/>
      <c r="VZR4631" s="298"/>
      <c r="VZS4631" s="298"/>
      <c r="VZT4631" s="298"/>
      <c r="VZU4631" s="298"/>
      <c r="VZV4631" s="298"/>
      <c r="VZW4631" s="298"/>
      <c r="VZX4631" s="298"/>
      <c r="VZY4631" s="298"/>
      <c r="VZZ4631" s="298"/>
      <c r="WAA4631" s="298"/>
      <c r="WAB4631" s="298"/>
      <c r="WAC4631" s="298"/>
      <c r="WAD4631" s="298"/>
      <c r="WAE4631" s="298"/>
      <c r="WAF4631" s="298"/>
      <c r="WAG4631" s="298"/>
      <c r="WAH4631" s="298"/>
      <c r="WAI4631" s="298"/>
      <c r="WAJ4631" s="298"/>
      <c r="WAK4631" s="298"/>
      <c r="WAL4631" s="298"/>
      <c r="WAM4631" s="298"/>
      <c r="WAN4631" s="298"/>
      <c r="WAO4631" s="298"/>
      <c r="WAP4631" s="298"/>
      <c r="WAQ4631" s="298"/>
      <c r="WAR4631" s="298"/>
      <c r="WAS4631" s="298"/>
      <c r="WAT4631" s="298"/>
      <c r="WAU4631" s="298"/>
      <c r="WAV4631" s="298"/>
      <c r="WAW4631" s="298"/>
      <c r="WAX4631" s="298"/>
      <c r="WAY4631" s="298"/>
      <c r="WAZ4631" s="298"/>
      <c r="WBA4631" s="298"/>
      <c r="WBB4631" s="298"/>
      <c r="WBC4631" s="298"/>
      <c r="WBD4631" s="298"/>
      <c r="WBE4631" s="298"/>
      <c r="WBF4631" s="298"/>
      <c r="WBG4631" s="298"/>
      <c r="WBH4631" s="298"/>
      <c r="WBI4631" s="298"/>
      <c r="WBJ4631" s="298"/>
      <c r="WBK4631" s="298"/>
      <c r="WBL4631" s="298"/>
      <c r="WBM4631" s="298"/>
      <c r="WBN4631" s="298"/>
      <c r="WBO4631" s="298"/>
      <c r="WBP4631" s="298"/>
      <c r="WBQ4631" s="298"/>
      <c r="WBR4631" s="298"/>
      <c r="WBS4631" s="298"/>
      <c r="WBT4631" s="298"/>
      <c r="WBU4631" s="298"/>
      <c r="WBV4631" s="298"/>
      <c r="WBW4631" s="298"/>
      <c r="WBX4631" s="298"/>
      <c r="WBY4631" s="298"/>
      <c r="WBZ4631" s="298"/>
      <c r="WCA4631" s="298"/>
      <c r="WCB4631" s="298"/>
      <c r="WCC4631" s="298"/>
      <c r="WCD4631" s="298"/>
      <c r="WCE4631" s="298"/>
      <c r="WCF4631" s="298"/>
      <c r="WCG4631" s="298"/>
      <c r="WCH4631" s="298"/>
      <c r="WCI4631" s="298"/>
      <c r="WCJ4631" s="298"/>
      <c r="WCK4631" s="298"/>
      <c r="WCL4631" s="298"/>
      <c r="WCM4631" s="298"/>
      <c r="WCN4631" s="298"/>
      <c r="WCO4631" s="298"/>
      <c r="WCP4631" s="298"/>
      <c r="WCQ4631" s="298"/>
      <c r="WCR4631" s="298"/>
      <c r="WCS4631" s="298"/>
      <c r="WCT4631" s="298"/>
      <c r="WCU4631" s="298"/>
      <c r="WCV4631" s="298"/>
      <c r="WCW4631" s="298"/>
      <c r="WCX4631" s="298"/>
      <c r="WCY4631" s="298"/>
      <c r="WCZ4631" s="298"/>
      <c r="WDA4631" s="298"/>
      <c r="WDB4631" s="298"/>
      <c r="WDC4631" s="298"/>
      <c r="WDD4631" s="298"/>
      <c r="WDE4631" s="298"/>
      <c r="WDF4631" s="298"/>
      <c r="WDG4631" s="298"/>
      <c r="WDH4631" s="298"/>
      <c r="WDI4631" s="298"/>
      <c r="WDJ4631" s="298"/>
      <c r="WDK4631" s="298"/>
      <c r="WDL4631" s="298"/>
      <c r="WDM4631" s="298"/>
      <c r="WDN4631" s="298"/>
      <c r="WDO4631" s="298"/>
      <c r="WDP4631" s="298"/>
      <c r="WDQ4631" s="298"/>
      <c r="WDR4631" s="298"/>
      <c r="WDS4631" s="298"/>
      <c r="WDT4631" s="298"/>
      <c r="WDU4631" s="298"/>
      <c r="WDV4631" s="298"/>
      <c r="WDW4631" s="298"/>
      <c r="WDX4631" s="298"/>
      <c r="WDY4631" s="298"/>
      <c r="WDZ4631" s="298"/>
      <c r="WEA4631" s="298"/>
      <c r="WEB4631" s="298"/>
      <c r="WEC4631" s="298"/>
      <c r="WED4631" s="298"/>
      <c r="WEE4631" s="298"/>
      <c r="WEF4631" s="298"/>
      <c r="WEG4631" s="298"/>
      <c r="WEH4631" s="298"/>
      <c r="WEI4631" s="298"/>
      <c r="WEJ4631" s="298"/>
      <c r="WEK4631" s="298"/>
      <c r="WEL4631" s="298"/>
      <c r="WEM4631" s="298"/>
      <c r="WEN4631" s="298"/>
      <c r="WEO4631" s="298"/>
      <c r="WEP4631" s="298"/>
      <c r="WEQ4631" s="298"/>
      <c r="WER4631" s="298"/>
      <c r="WES4631" s="298"/>
      <c r="WET4631" s="298"/>
      <c r="WEU4631" s="298"/>
      <c r="WEV4631" s="298"/>
      <c r="WEW4631" s="298"/>
      <c r="WEX4631" s="298"/>
      <c r="WEY4631" s="298"/>
      <c r="WEZ4631" s="298"/>
      <c r="WFA4631" s="298"/>
      <c r="WFB4631" s="298"/>
      <c r="WFC4631" s="298"/>
      <c r="WFD4631" s="298"/>
      <c r="WFE4631" s="298"/>
      <c r="WFF4631" s="298"/>
      <c r="WFG4631" s="298"/>
      <c r="WFH4631" s="298"/>
      <c r="WFI4631" s="298"/>
      <c r="WFJ4631" s="298"/>
      <c r="WFK4631" s="298"/>
      <c r="WFL4631" s="298"/>
      <c r="WFM4631" s="298"/>
      <c r="WFN4631" s="298"/>
      <c r="WFO4631" s="298"/>
      <c r="WFP4631" s="298"/>
      <c r="WFQ4631" s="298"/>
      <c r="WFR4631" s="298"/>
      <c r="WFS4631" s="298"/>
      <c r="WFT4631" s="298"/>
      <c r="WFU4631" s="298"/>
      <c r="WFV4631" s="298"/>
      <c r="WFW4631" s="298"/>
      <c r="WFX4631" s="298"/>
      <c r="WFY4631" s="298"/>
      <c r="WFZ4631" s="298"/>
      <c r="WGA4631" s="298"/>
      <c r="WGB4631" s="298"/>
      <c r="WGC4631" s="298"/>
      <c r="WGD4631" s="298"/>
      <c r="WGE4631" s="298"/>
      <c r="WGF4631" s="298"/>
      <c r="WGG4631" s="298"/>
      <c r="WGH4631" s="298"/>
      <c r="WGI4631" s="298"/>
      <c r="WGJ4631" s="298"/>
      <c r="WGK4631" s="298"/>
      <c r="WGL4631" s="298"/>
      <c r="WGM4631" s="298"/>
      <c r="WGN4631" s="298"/>
      <c r="WGO4631" s="298"/>
      <c r="WGP4631" s="298"/>
      <c r="WGQ4631" s="298"/>
      <c r="WGR4631" s="298"/>
      <c r="WGS4631" s="298"/>
      <c r="WGT4631" s="298"/>
      <c r="WGU4631" s="298"/>
      <c r="WGV4631" s="298"/>
      <c r="WGW4631" s="298"/>
      <c r="WGX4631" s="298"/>
      <c r="WGY4631" s="298"/>
      <c r="WGZ4631" s="298"/>
      <c r="WHA4631" s="298"/>
      <c r="WHB4631" s="298"/>
      <c r="WHC4631" s="298"/>
      <c r="WHD4631" s="298"/>
      <c r="WHE4631" s="298"/>
      <c r="WHF4631" s="298"/>
      <c r="WHG4631" s="298"/>
      <c r="WHH4631" s="298"/>
      <c r="WHI4631" s="298"/>
      <c r="WHJ4631" s="298"/>
      <c r="WHK4631" s="298"/>
      <c r="WHL4631" s="298"/>
      <c r="WHM4631" s="298"/>
      <c r="WHN4631" s="298"/>
      <c r="WHO4631" s="298"/>
      <c r="WHP4631" s="298"/>
      <c r="WHQ4631" s="298"/>
      <c r="WHR4631" s="298"/>
      <c r="WHS4631" s="298"/>
      <c r="WHT4631" s="298"/>
      <c r="WHU4631" s="298"/>
      <c r="WHV4631" s="298"/>
      <c r="WHW4631" s="298"/>
      <c r="WHX4631" s="298"/>
      <c r="WHY4631" s="298"/>
      <c r="WHZ4631" s="298"/>
      <c r="WIA4631" s="298"/>
      <c r="WIB4631" s="298"/>
      <c r="WIC4631" s="298"/>
      <c r="WID4631" s="298"/>
      <c r="WIE4631" s="298"/>
      <c r="WIF4631" s="298"/>
      <c r="WIG4631" s="298"/>
      <c r="WIH4631" s="298"/>
      <c r="WII4631" s="298"/>
      <c r="WIJ4631" s="298"/>
      <c r="WIK4631" s="298"/>
      <c r="WIL4631" s="298"/>
      <c r="WIM4631" s="298"/>
      <c r="WIN4631" s="298"/>
      <c r="WIO4631" s="298"/>
      <c r="WIP4631" s="298"/>
      <c r="WIQ4631" s="298"/>
      <c r="WIR4631" s="298"/>
      <c r="WIS4631" s="298"/>
      <c r="WIT4631" s="298"/>
      <c r="WIU4631" s="298"/>
      <c r="WIV4631" s="298"/>
      <c r="WIW4631" s="298"/>
      <c r="WIX4631" s="298"/>
      <c r="WIY4631" s="298"/>
      <c r="WIZ4631" s="298"/>
      <c r="WJA4631" s="298"/>
      <c r="WJB4631" s="298"/>
      <c r="WJC4631" s="298"/>
      <c r="WJD4631" s="298"/>
      <c r="WJE4631" s="298"/>
      <c r="WJF4631" s="298"/>
      <c r="WJG4631" s="298"/>
      <c r="WJH4631" s="298"/>
      <c r="WJI4631" s="298"/>
      <c r="WJJ4631" s="298"/>
      <c r="WJK4631" s="298"/>
      <c r="WJL4631" s="298"/>
      <c r="WJM4631" s="298"/>
      <c r="WJN4631" s="298"/>
      <c r="WJO4631" s="298"/>
      <c r="WJP4631" s="298"/>
      <c r="WJQ4631" s="298"/>
      <c r="WJR4631" s="298"/>
      <c r="WJS4631" s="298"/>
      <c r="WJT4631" s="298"/>
      <c r="WJU4631" s="298"/>
      <c r="WJV4631" s="298"/>
      <c r="WJW4631" s="298"/>
      <c r="WJX4631" s="298"/>
      <c r="WJY4631" s="298"/>
      <c r="WJZ4631" s="298"/>
      <c r="WKA4631" s="298"/>
      <c r="WKB4631" s="298"/>
      <c r="WKC4631" s="298"/>
      <c r="WKD4631" s="298"/>
      <c r="WKE4631" s="298"/>
      <c r="WKF4631" s="298"/>
      <c r="WKG4631" s="298"/>
      <c r="WKH4631" s="298"/>
      <c r="WKI4631" s="298"/>
      <c r="WKJ4631" s="298"/>
      <c r="WKK4631" s="298"/>
      <c r="WKL4631" s="298"/>
      <c r="WKM4631" s="298"/>
      <c r="WKN4631" s="298"/>
      <c r="WKO4631" s="298"/>
      <c r="WKP4631" s="298"/>
      <c r="WKQ4631" s="298"/>
      <c r="WKR4631" s="298"/>
      <c r="WKS4631" s="298"/>
      <c r="WKT4631" s="298"/>
      <c r="WKU4631" s="298"/>
      <c r="WKV4631" s="298"/>
      <c r="WKW4631" s="298"/>
      <c r="WKX4631" s="298"/>
      <c r="WKY4631" s="298"/>
      <c r="WKZ4631" s="298"/>
      <c r="WLA4631" s="298"/>
      <c r="WLB4631" s="298"/>
      <c r="WLC4631" s="298"/>
      <c r="WLD4631" s="298"/>
      <c r="WLE4631" s="298"/>
      <c r="WLF4631" s="298"/>
      <c r="WLG4631" s="298"/>
      <c r="WLH4631" s="298"/>
      <c r="WLI4631" s="298"/>
      <c r="WLJ4631" s="298"/>
      <c r="WLK4631" s="298"/>
      <c r="WLL4631" s="298"/>
      <c r="WLM4631" s="298"/>
      <c r="WLN4631" s="298"/>
      <c r="WLO4631" s="298"/>
      <c r="WLP4631" s="298"/>
      <c r="WLQ4631" s="298"/>
      <c r="WLR4631" s="298"/>
      <c r="WLS4631" s="298"/>
      <c r="WLT4631" s="298"/>
      <c r="WLU4631" s="298"/>
      <c r="WLV4631" s="298"/>
      <c r="WLW4631" s="298"/>
      <c r="WLX4631" s="298"/>
      <c r="WLY4631" s="298"/>
      <c r="WLZ4631" s="298"/>
      <c r="WMA4631" s="298"/>
      <c r="WMB4631" s="298"/>
      <c r="WMC4631" s="298"/>
      <c r="WMD4631" s="298"/>
      <c r="WME4631" s="298"/>
      <c r="WMF4631" s="298"/>
      <c r="WMG4631" s="298"/>
      <c r="WMH4631" s="298"/>
      <c r="WMI4631" s="298"/>
      <c r="WMJ4631" s="298"/>
      <c r="WMK4631" s="298"/>
      <c r="WML4631" s="298"/>
      <c r="WMM4631" s="298"/>
      <c r="WMN4631" s="298"/>
      <c r="WMO4631" s="298"/>
      <c r="WMP4631" s="298"/>
      <c r="WMQ4631" s="298"/>
      <c r="WMR4631" s="298"/>
      <c r="WMS4631" s="298"/>
      <c r="WMT4631" s="298"/>
      <c r="WMU4631" s="298"/>
      <c r="WMV4631" s="298"/>
      <c r="WMW4631" s="298"/>
      <c r="WMX4631" s="298"/>
      <c r="WMY4631" s="298"/>
      <c r="WMZ4631" s="298"/>
      <c r="WNA4631" s="298"/>
      <c r="WNB4631" s="298"/>
      <c r="WNC4631" s="298"/>
      <c r="WND4631" s="298"/>
      <c r="WNE4631" s="298"/>
      <c r="WNF4631" s="298"/>
      <c r="WNG4631" s="298"/>
      <c r="WNH4631" s="298"/>
      <c r="WNI4631" s="298"/>
      <c r="WNJ4631" s="298"/>
      <c r="WNK4631" s="298"/>
      <c r="WNL4631" s="298"/>
      <c r="WNM4631" s="298"/>
      <c r="WNN4631" s="298"/>
      <c r="WNO4631" s="298"/>
      <c r="WNP4631" s="298"/>
      <c r="WNQ4631" s="298"/>
      <c r="WNR4631" s="298"/>
      <c r="WNS4631" s="298"/>
      <c r="WNT4631" s="298"/>
      <c r="WNU4631" s="298"/>
      <c r="WNV4631" s="298"/>
      <c r="WNW4631" s="298"/>
      <c r="WNX4631" s="298"/>
      <c r="WNY4631" s="298"/>
      <c r="WNZ4631" s="298"/>
      <c r="WOA4631" s="298"/>
      <c r="WOB4631" s="298"/>
      <c r="WOC4631" s="298"/>
      <c r="WOD4631" s="298"/>
      <c r="WOE4631" s="298"/>
      <c r="WOF4631" s="298"/>
      <c r="WOG4631" s="298"/>
      <c r="WOH4631" s="298"/>
      <c r="WOI4631" s="298"/>
      <c r="WOJ4631" s="298"/>
      <c r="WOK4631" s="298"/>
      <c r="WOL4631" s="298"/>
      <c r="WOM4631" s="298"/>
      <c r="WON4631" s="298"/>
      <c r="WOO4631" s="298"/>
      <c r="WOP4631" s="298"/>
      <c r="WOQ4631" s="298"/>
      <c r="WOR4631" s="298"/>
      <c r="WOS4631" s="298"/>
      <c r="WOT4631" s="298"/>
      <c r="WOU4631" s="298"/>
      <c r="WOV4631" s="298"/>
      <c r="WOW4631" s="298"/>
      <c r="WOX4631" s="298"/>
      <c r="WOY4631" s="298"/>
      <c r="WOZ4631" s="298"/>
      <c r="WPA4631" s="298"/>
      <c r="WPB4631" s="298"/>
      <c r="WPC4631" s="298"/>
      <c r="WPD4631" s="298"/>
      <c r="WPE4631" s="298"/>
      <c r="WPF4631" s="298"/>
      <c r="WPG4631" s="298"/>
      <c r="WPH4631" s="298"/>
      <c r="WPI4631" s="298"/>
      <c r="WPJ4631" s="298"/>
      <c r="WPK4631" s="298"/>
      <c r="WPL4631" s="298"/>
      <c r="WPM4631" s="298"/>
      <c r="WPN4631" s="298"/>
      <c r="WPO4631" s="298"/>
      <c r="WPP4631" s="298"/>
      <c r="WPQ4631" s="298"/>
      <c r="WPR4631" s="298"/>
      <c r="WPS4631" s="298"/>
      <c r="WPT4631" s="298"/>
      <c r="WPU4631" s="298"/>
      <c r="WPV4631" s="298"/>
      <c r="WPW4631" s="298"/>
      <c r="WPX4631" s="298"/>
      <c r="WPY4631" s="298"/>
      <c r="WPZ4631" s="298"/>
      <c r="WQA4631" s="298"/>
      <c r="WQB4631" s="298"/>
      <c r="WQC4631" s="298"/>
      <c r="WQD4631" s="298"/>
      <c r="WQE4631" s="298"/>
      <c r="WQF4631" s="298"/>
      <c r="WQG4631" s="298"/>
      <c r="WQH4631" s="298"/>
      <c r="WQI4631" s="298"/>
      <c r="WQJ4631" s="298"/>
      <c r="WQK4631" s="298"/>
      <c r="WQL4631" s="298"/>
      <c r="WQM4631" s="298"/>
      <c r="WQN4631" s="298"/>
      <c r="WQO4631" s="298"/>
      <c r="WQP4631" s="298"/>
      <c r="WQQ4631" s="298"/>
      <c r="WQR4631" s="298"/>
      <c r="WQS4631" s="298"/>
      <c r="WQT4631" s="298"/>
      <c r="WQU4631" s="298"/>
      <c r="WQV4631" s="298"/>
      <c r="WQW4631" s="298"/>
      <c r="WQX4631" s="298"/>
      <c r="WQY4631" s="298"/>
      <c r="WQZ4631" s="298"/>
      <c r="WRA4631" s="298"/>
      <c r="WRB4631" s="298"/>
      <c r="WRC4631" s="298"/>
      <c r="WRD4631" s="298"/>
      <c r="WRE4631" s="298"/>
      <c r="WRF4631" s="298"/>
      <c r="WRG4631" s="298"/>
      <c r="WRH4631" s="298"/>
      <c r="WRI4631" s="298"/>
      <c r="WRJ4631" s="298"/>
      <c r="WRK4631" s="298"/>
      <c r="WRL4631" s="298"/>
      <c r="WRM4631" s="298"/>
      <c r="WRN4631" s="298"/>
      <c r="WRO4631" s="298"/>
      <c r="WRP4631" s="298"/>
      <c r="WRQ4631" s="298"/>
      <c r="WRR4631" s="298"/>
      <c r="WRS4631" s="298"/>
      <c r="WRT4631" s="298"/>
      <c r="WRU4631" s="298"/>
      <c r="WRV4631" s="298"/>
      <c r="WRW4631" s="298"/>
      <c r="WRX4631" s="298"/>
      <c r="WRY4631" s="298"/>
      <c r="WRZ4631" s="298"/>
      <c r="WSA4631" s="298"/>
      <c r="WSB4631" s="298"/>
      <c r="WSC4631" s="298"/>
      <c r="WSD4631" s="298"/>
      <c r="WSE4631" s="298"/>
      <c r="WSF4631" s="298"/>
      <c r="WSG4631" s="298"/>
      <c r="WSH4631" s="298"/>
      <c r="WSI4631" s="298"/>
      <c r="WSJ4631" s="298"/>
      <c r="WSK4631" s="298"/>
      <c r="WSL4631" s="298"/>
      <c r="WSM4631" s="298"/>
      <c r="WSN4631" s="298"/>
      <c r="WSO4631" s="298"/>
      <c r="WSP4631" s="298"/>
      <c r="WSQ4631" s="298"/>
      <c r="WSR4631" s="298"/>
      <c r="WSS4631" s="298"/>
      <c r="WST4631" s="298"/>
      <c r="WSU4631" s="298"/>
      <c r="WSV4631" s="298"/>
      <c r="WSW4631" s="298"/>
      <c r="WSX4631" s="298"/>
      <c r="WSY4631" s="298"/>
      <c r="WSZ4631" s="298"/>
      <c r="WTA4631" s="298"/>
      <c r="WTB4631" s="298"/>
      <c r="WTC4631" s="298"/>
      <c r="WTD4631" s="298"/>
      <c r="WTE4631" s="298"/>
      <c r="WTF4631" s="298"/>
      <c r="WTG4631" s="298"/>
      <c r="WTH4631" s="298"/>
      <c r="WTI4631" s="298"/>
      <c r="WTJ4631" s="298"/>
      <c r="WTK4631" s="298"/>
      <c r="WTL4631" s="298"/>
      <c r="WTM4631" s="298"/>
      <c r="WTN4631" s="298"/>
      <c r="WTO4631" s="298"/>
      <c r="WTP4631" s="298"/>
      <c r="WTQ4631" s="298"/>
      <c r="WTR4631" s="298"/>
      <c r="WTS4631" s="298"/>
      <c r="WTT4631" s="298"/>
      <c r="WTU4631" s="298"/>
      <c r="WTV4631" s="298"/>
      <c r="WTW4631" s="298"/>
      <c r="WTX4631" s="298"/>
      <c r="WTY4631" s="298"/>
      <c r="WTZ4631" s="298"/>
      <c r="WUA4631" s="298"/>
      <c r="WUB4631" s="298"/>
      <c r="WUC4631" s="298"/>
      <c r="WUD4631" s="298"/>
      <c r="WUE4631" s="298"/>
      <c r="WUF4631" s="298"/>
      <c r="WUG4631" s="298"/>
      <c r="WUH4631" s="298"/>
      <c r="WUI4631" s="298"/>
      <c r="WUJ4631" s="298"/>
      <c r="WUK4631" s="298"/>
      <c r="WUL4631" s="298"/>
      <c r="WUM4631" s="298"/>
      <c r="WUN4631" s="298"/>
      <c r="WUO4631" s="298"/>
      <c r="WUP4631" s="298"/>
      <c r="WUQ4631" s="298"/>
      <c r="WUR4631" s="298"/>
      <c r="WUS4631" s="298"/>
      <c r="WUT4631" s="298"/>
      <c r="WUU4631" s="298"/>
      <c r="WUV4631" s="298"/>
      <c r="WUW4631" s="298"/>
      <c r="WUX4631" s="298"/>
      <c r="WUY4631" s="298"/>
      <c r="WUZ4631" s="298"/>
      <c r="WVA4631" s="298"/>
      <c r="WVB4631" s="298"/>
      <c r="WVC4631" s="298"/>
      <c r="WVD4631" s="298"/>
      <c r="WVE4631" s="298"/>
      <c r="WVF4631" s="298"/>
      <c r="WVG4631" s="298"/>
      <c r="WVH4631" s="298"/>
      <c r="WVI4631" s="298"/>
      <c r="WVJ4631" s="298"/>
      <c r="WVK4631" s="298"/>
      <c r="WVL4631" s="298"/>
      <c r="WVM4631" s="298"/>
      <c r="WVN4631" s="298"/>
      <c r="WVO4631" s="298"/>
      <c r="WVP4631" s="298"/>
      <c r="WVQ4631" s="298"/>
      <c r="WVR4631" s="298"/>
      <c r="WVS4631" s="298"/>
      <c r="WVT4631" s="298"/>
      <c r="WVU4631" s="298"/>
      <c r="WVV4631" s="298"/>
      <c r="WVW4631" s="298"/>
      <c r="WVX4631" s="298"/>
      <c r="WVY4631" s="298"/>
      <c r="WVZ4631" s="298"/>
      <c r="WWA4631" s="298"/>
      <c r="WWB4631" s="298"/>
      <c r="WWC4631" s="298"/>
      <c r="WWD4631" s="298"/>
      <c r="WWE4631" s="298"/>
      <c r="WWF4631" s="298"/>
      <c r="WWG4631" s="298"/>
      <c r="WWH4631" s="298"/>
      <c r="WWI4631" s="298"/>
      <c r="WWJ4631" s="298"/>
      <c r="WWK4631" s="298"/>
      <c r="WWL4631" s="298"/>
      <c r="WWM4631" s="298"/>
      <c r="WWN4631" s="298"/>
      <c r="WWO4631" s="298"/>
      <c r="WWP4631" s="298"/>
      <c r="WWQ4631" s="298"/>
      <c r="WWR4631" s="298"/>
      <c r="WWS4631" s="298"/>
      <c r="WWT4631" s="298"/>
      <c r="WWU4631" s="298"/>
      <c r="WWV4631" s="298"/>
      <c r="WWW4631" s="298"/>
      <c r="WWX4631" s="298"/>
      <c r="WWY4631" s="298"/>
      <c r="WWZ4631" s="298"/>
      <c r="WXA4631" s="298"/>
      <c r="WXB4631" s="298"/>
      <c r="WXC4631" s="298"/>
      <c r="WXD4631" s="298"/>
      <c r="WXE4631" s="298"/>
      <c r="WXF4631" s="298"/>
      <c r="WXG4631" s="298"/>
      <c r="WXH4631" s="298"/>
      <c r="WXI4631" s="298"/>
      <c r="WXJ4631" s="298"/>
      <c r="WXK4631" s="298"/>
      <c r="WXL4631" s="298"/>
      <c r="WXM4631" s="298"/>
      <c r="WXN4631" s="298"/>
      <c r="WXO4631" s="298"/>
      <c r="WXP4631" s="298"/>
      <c r="WXQ4631" s="298"/>
      <c r="WXR4631" s="298"/>
      <c r="WXS4631" s="298"/>
      <c r="WXT4631" s="298"/>
      <c r="WXU4631" s="298"/>
      <c r="WXV4631" s="298"/>
      <c r="WXW4631" s="298"/>
      <c r="WXX4631" s="298"/>
      <c r="WXY4631" s="298"/>
      <c r="WXZ4631" s="298"/>
      <c r="WYA4631" s="298"/>
      <c r="WYB4631" s="298"/>
      <c r="WYC4631" s="298"/>
      <c r="WYD4631" s="298"/>
      <c r="WYE4631" s="298"/>
      <c r="WYF4631" s="298"/>
      <c r="WYG4631" s="298"/>
      <c r="WYH4631" s="298"/>
      <c r="WYI4631" s="298"/>
      <c r="WYJ4631" s="298"/>
      <c r="WYK4631" s="298"/>
      <c r="WYL4631" s="298"/>
      <c r="WYM4631" s="298"/>
      <c r="WYN4631" s="298"/>
      <c r="WYO4631" s="298"/>
      <c r="WYP4631" s="298"/>
      <c r="WYQ4631" s="298"/>
      <c r="WYR4631" s="298"/>
      <c r="WYS4631" s="298"/>
      <c r="WYT4631" s="298"/>
      <c r="WYU4631" s="298"/>
      <c r="WYV4631" s="298"/>
      <c r="WYW4631" s="298"/>
      <c r="WYX4631" s="298"/>
      <c r="WYY4631" s="298"/>
      <c r="WYZ4631" s="298"/>
      <c r="WZA4631" s="298"/>
      <c r="WZB4631" s="298"/>
      <c r="WZC4631" s="298"/>
      <c r="WZD4631" s="298"/>
      <c r="WZE4631" s="298"/>
      <c r="WZF4631" s="298"/>
      <c r="WZG4631" s="298"/>
      <c r="WZH4631" s="298"/>
      <c r="WZI4631" s="298"/>
      <c r="WZJ4631" s="298"/>
      <c r="WZK4631" s="298"/>
      <c r="WZL4631" s="298"/>
      <c r="WZM4631" s="298"/>
      <c r="WZN4631" s="298"/>
      <c r="WZO4631" s="298"/>
      <c r="WZP4631" s="298"/>
      <c r="WZQ4631" s="298"/>
      <c r="WZR4631" s="298"/>
      <c r="WZS4631" s="298"/>
      <c r="WZT4631" s="298"/>
      <c r="WZU4631" s="298"/>
      <c r="WZV4631" s="298"/>
      <c r="WZW4631" s="298"/>
      <c r="WZX4631" s="298"/>
      <c r="WZY4631" s="298"/>
      <c r="WZZ4631" s="298"/>
      <c r="XAA4631" s="298"/>
      <c r="XAB4631" s="298"/>
      <c r="XAC4631" s="298"/>
      <c r="XAD4631" s="298"/>
      <c r="XAE4631" s="298"/>
      <c r="XAF4631" s="298"/>
      <c r="XAG4631" s="298"/>
      <c r="XAH4631" s="298"/>
      <c r="XAI4631" s="298"/>
      <c r="XAJ4631" s="298"/>
      <c r="XAK4631" s="298"/>
      <c r="XAL4631" s="298"/>
      <c r="XAM4631" s="298"/>
      <c r="XAN4631" s="298"/>
      <c r="XAO4631" s="298"/>
      <c r="XAP4631" s="298"/>
      <c r="XAQ4631" s="298"/>
      <c r="XAR4631" s="298"/>
      <c r="XAS4631" s="298"/>
      <c r="XAT4631" s="298"/>
      <c r="XAU4631" s="298"/>
      <c r="XAV4631" s="298"/>
      <c r="XAW4631" s="298"/>
      <c r="XAX4631" s="298"/>
      <c r="XAY4631" s="298"/>
      <c r="XAZ4631" s="298"/>
      <c r="XBA4631" s="298"/>
      <c r="XBB4631" s="298"/>
      <c r="XBC4631" s="298"/>
      <c r="XBD4631" s="298"/>
      <c r="XBE4631" s="298"/>
      <c r="XBF4631" s="298"/>
      <c r="XBG4631" s="298"/>
      <c r="XBH4631" s="298"/>
      <c r="XBI4631" s="298"/>
      <c r="XBJ4631" s="298"/>
      <c r="XBK4631" s="298"/>
      <c r="XBL4631" s="298"/>
      <c r="XBM4631" s="298"/>
      <c r="XBN4631" s="298"/>
      <c r="XBO4631" s="298"/>
      <c r="XBP4631" s="298"/>
      <c r="XBQ4631" s="298"/>
      <c r="XBR4631" s="298"/>
      <c r="XBS4631" s="298"/>
      <c r="XBT4631" s="298"/>
      <c r="XBU4631" s="298"/>
      <c r="XBV4631" s="298"/>
      <c r="XBW4631" s="298"/>
      <c r="XBX4631" s="298"/>
      <c r="XBY4631" s="298"/>
      <c r="XBZ4631" s="298"/>
      <c r="XCA4631" s="298"/>
      <c r="XCB4631" s="298"/>
      <c r="XCC4631" s="298"/>
      <c r="XCD4631" s="298"/>
      <c r="XCE4631" s="298"/>
      <c r="XCF4631" s="298"/>
      <c r="XCG4631" s="298"/>
      <c r="XCH4631" s="298"/>
      <c r="XCI4631" s="298"/>
      <c r="XCJ4631" s="298"/>
      <c r="XCK4631" s="298"/>
      <c r="XCL4631" s="298"/>
      <c r="XCM4631" s="298"/>
      <c r="XCN4631" s="298"/>
      <c r="XCO4631" s="298"/>
      <c r="XCP4631" s="298"/>
      <c r="XCQ4631" s="298"/>
      <c r="XCR4631" s="298"/>
      <c r="XCS4631" s="298"/>
      <c r="XCT4631" s="298"/>
      <c r="XCU4631" s="298"/>
      <c r="XCV4631" s="298"/>
      <c r="XCW4631" s="298"/>
      <c r="XCX4631" s="298"/>
      <c r="XCY4631" s="298"/>
      <c r="XCZ4631" s="298"/>
      <c r="XDA4631" s="298"/>
      <c r="XDB4631" s="298"/>
      <c r="XDC4631" s="298"/>
      <c r="XDD4631" s="298"/>
      <c r="XDE4631" s="298"/>
      <c r="XDF4631" s="298"/>
      <c r="XDG4631" s="298"/>
      <c r="XDH4631" s="298"/>
      <c r="XDI4631" s="298"/>
      <c r="XDJ4631" s="298"/>
      <c r="XDK4631" s="298"/>
      <c r="XDL4631" s="298"/>
      <c r="XDM4631" s="298"/>
      <c r="XDN4631" s="298"/>
      <c r="XDO4631" s="298"/>
      <c r="XDP4631" s="298"/>
      <c r="XDQ4631" s="298"/>
      <c r="XDR4631" s="298"/>
      <c r="XDS4631" s="298"/>
      <c r="XDT4631" s="298"/>
      <c r="XDU4631" s="298"/>
      <c r="XDV4631" s="298"/>
      <c r="XDW4631" s="298"/>
      <c r="XDX4631" s="298"/>
      <c r="XDY4631" s="298"/>
      <c r="XDZ4631" s="298"/>
      <c r="XEA4631" s="298"/>
      <c r="XEB4631" s="298"/>
      <c r="XEC4631" s="298"/>
      <c r="XED4631" s="298"/>
      <c r="XEE4631" s="298"/>
      <c r="XEF4631" s="298"/>
      <c r="XEG4631" s="298"/>
      <c r="XEH4631" s="298"/>
      <c r="XEI4631" s="298"/>
      <c r="XEJ4631" s="298"/>
      <c r="XEK4631" s="298"/>
      <c r="XEL4631" s="298"/>
      <c r="XEM4631" s="298"/>
      <c r="XEN4631" s="298"/>
      <c r="XEO4631" s="298"/>
      <c r="XEP4631" s="298"/>
      <c r="XEQ4631" s="298"/>
      <c r="XER4631" s="298"/>
      <c r="XES4631" s="298"/>
      <c r="XET4631" s="298"/>
      <c r="XEU4631" s="298"/>
      <c r="XEV4631" s="298"/>
      <c r="XEW4631" s="298"/>
      <c r="XEX4631" s="298"/>
      <c r="XEY4631" s="298"/>
      <c r="XEZ4631" s="298"/>
      <c r="XFA4631" s="298"/>
      <c r="XFB4631" s="298"/>
      <c r="XFC4631" s="298"/>
    </row>
    <row r="4632" spans="1:16383" s="273" customFormat="1" ht="89.25" x14ac:dyDescent="0.25">
      <c r="A4632" s="276" t="s">
        <v>13641</v>
      </c>
      <c r="B4632" s="88" t="s">
        <v>27</v>
      </c>
      <c r="C4632" s="293" t="s">
        <v>5733</v>
      </c>
      <c r="D4632" s="293" t="s">
        <v>1300</v>
      </c>
      <c r="E4632" s="293" t="s">
        <v>5734</v>
      </c>
      <c r="F4632" s="274" t="s">
        <v>1300</v>
      </c>
      <c r="G4632" s="34" t="s">
        <v>29</v>
      </c>
      <c r="H4632" s="121">
        <v>100</v>
      </c>
      <c r="I4632" s="291">
        <v>710000000</v>
      </c>
      <c r="J4632" s="291" t="s">
        <v>1075</v>
      </c>
      <c r="K4632" s="30" t="s">
        <v>6133</v>
      </c>
      <c r="L4632" s="291" t="s">
        <v>1148</v>
      </c>
      <c r="M4632" s="121"/>
      <c r="N4632" s="291" t="s">
        <v>10994</v>
      </c>
      <c r="O4632" s="35">
        <v>0</v>
      </c>
      <c r="P4632" s="121"/>
      <c r="Q4632" s="293"/>
      <c r="R4632" s="293"/>
      <c r="S4632" s="293"/>
      <c r="T4632" s="213">
        <v>1400000</v>
      </c>
      <c r="U4632" s="213">
        <f t="shared" si="372"/>
        <v>1568000.0000000002</v>
      </c>
      <c r="V4632" s="291" t="s">
        <v>345</v>
      </c>
      <c r="W4632" s="30">
        <v>2014</v>
      </c>
      <c r="X4632" s="291"/>
      <c r="Y4632" s="289"/>
    </row>
    <row r="4633" spans="1:16383" s="273" customFormat="1" ht="68.25" customHeight="1" x14ac:dyDescent="0.25">
      <c r="A4633" s="276" t="s">
        <v>13708</v>
      </c>
      <c r="B4633" s="330" t="s">
        <v>27</v>
      </c>
      <c r="C4633" s="88" t="s">
        <v>10850</v>
      </c>
      <c r="D4633" s="274" t="s">
        <v>10851</v>
      </c>
      <c r="E4633" s="293" t="s">
        <v>10851</v>
      </c>
      <c r="F4633" s="293"/>
      <c r="G4633" s="291" t="s">
        <v>29</v>
      </c>
      <c r="H4633" s="274">
        <v>70</v>
      </c>
      <c r="I4633" s="293">
        <v>710000000</v>
      </c>
      <c r="J4633" s="291" t="s">
        <v>1075</v>
      </c>
      <c r="K4633" s="291" t="s">
        <v>11805</v>
      </c>
      <c r="L4633" s="14" t="s">
        <v>1198</v>
      </c>
      <c r="M4633" s="291"/>
      <c r="N4633" s="276" t="s">
        <v>11021</v>
      </c>
      <c r="O4633" s="35">
        <v>0</v>
      </c>
      <c r="P4633" s="274"/>
      <c r="Q4633" s="249"/>
      <c r="R4633" s="331"/>
      <c r="S4633" s="17"/>
      <c r="T4633" s="17">
        <v>450000</v>
      </c>
      <c r="U4633" s="17">
        <f>T4633*1.12</f>
        <v>504000.00000000006</v>
      </c>
      <c r="V4633" s="8" t="s">
        <v>345</v>
      </c>
      <c r="W4633" s="293">
        <v>2014</v>
      </c>
      <c r="X4633" s="293"/>
    </row>
    <row r="4634" spans="1:16383" s="273" customFormat="1" ht="81.75" customHeight="1" x14ac:dyDescent="0.25">
      <c r="A4634" s="276" t="s">
        <v>13883</v>
      </c>
      <c r="B4634" s="276" t="s">
        <v>27</v>
      </c>
      <c r="C4634" s="276" t="s">
        <v>13876</v>
      </c>
      <c r="D4634" s="276" t="s">
        <v>13877</v>
      </c>
      <c r="E4634" s="276" t="s">
        <v>13877</v>
      </c>
      <c r="F4634" s="276" t="s">
        <v>13878</v>
      </c>
      <c r="G4634" s="276" t="s">
        <v>29</v>
      </c>
      <c r="H4634" s="276">
        <v>70</v>
      </c>
      <c r="I4634" s="276">
        <v>710000000</v>
      </c>
      <c r="J4634" s="276" t="s">
        <v>11537</v>
      </c>
      <c r="K4634" s="276" t="s">
        <v>13619</v>
      </c>
      <c r="L4634" s="276" t="s">
        <v>1198</v>
      </c>
      <c r="M4634" s="276"/>
      <c r="N4634" s="276" t="s">
        <v>11021</v>
      </c>
      <c r="O4634" s="287">
        <v>0</v>
      </c>
      <c r="P4634" s="276"/>
      <c r="Q4634" s="276"/>
      <c r="R4634" s="278"/>
      <c r="S4634" s="278"/>
      <c r="T4634" s="278">
        <v>300000</v>
      </c>
      <c r="U4634" s="278">
        <f t="shared" ref="U4634:U4635" si="373">T4634*1.12</f>
        <v>336000.00000000006</v>
      </c>
      <c r="V4634" s="276" t="s">
        <v>345</v>
      </c>
      <c r="W4634" s="276">
        <v>2014</v>
      </c>
      <c r="X4634" s="276"/>
    </row>
    <row r="4635" spans="1:16383" s="273" customFormat="1" ht="78.75" customHeight="1" x14ac:dyDescent="0.25">
      <c r="A4635" s="276" t="s">
        <v>13884</v>
      </c>
      <c r="B4635" s="276" t="s">
        <v>27</v>
      </c>
      <c r="C4635" s="276" t="s">
        <v>13879</v>
      </c>
      <c r="D4635" s="276" t="s">
        <v>13880</v>
      </c>
      <c r="E4635" s="276" t="s">
        <v>13881</v>
      </c>
      <c r="F4635" s="276" t="s">
        <v>13882</v>
      </c>
      <c r="G4635" s="276" t="s">
        <v>29</v>
      </c>
      <c r="H4635" s="276">
        <v>70</v>
      </c>
      <c r="I4635" s="276">
        <v>710000000</v>
      </c>
      <c r="J4635" s="276" t="s">
        <v>11537</v>
      </c>
      <c r="K4635" s="276" t="s">
        <v>13619</v>
      </c>
      <c r="L4635" s="276" t="s">
        <v>1198</v>
      </c>
      <c r="M4635" s="276"/>
      <c r="N4635" s="276" t="s">
        <v>11021</v>
      </c>
      <c r="O4635" s="287">
        <v>0</v>
      </c>
      <c r="P4635" s="276"/>
      <c r="Q4635" s="276"/>
      <c r="R4635" s="278"/>
      <c r="S4635" s="278"/>
      <c r="T4635" s="278">
        <v>1200000</v>
      </c>
      <c r="U4635" s="278">
        <f t="shared" si="373"/>
        <v>1344000.0000000002</v>
      </c>
      <c r="V4635" s="276" t="s">
        <v>345</v>
      </c>
      <c r="W4635" s="276">
        <v>2014</v>
      </c>
      <c r="X4635" s="276"/>
    </row>
    <row r="4636" spans="1:16383" s="350" customFormat="1" ht="65.25" customHeight="1" x14ac:dyDescent="0.25">
      <c r="A4636" s="276" t="s">
        <v>13969</v>
      </c>
      <c r="B4636" s="274" t="s">
        <v>27</v>
      </c>
      <c r="C4636" s="274" t="s">
        <v>13966</v>
      </c>
      <c r="D4636" s="276" t="s">
        <v>13967</v>
      </c>
      <c r="E4636" s="276" t="s">
        <v>13968</v>
      </c>
      <c r="F4636" s="329" t="s">
        <v>13667</v>
      </c>
      <c r="G4636" s="276" t="s">
        <v>29</v>
      </c>
      <c r="H4636" s="276">
        <v>70</v>
      </c>
      <c r="I4636" s="276">
        <v>710000000</v>
      </c>
      <c r="J4636" s="274" t="s">
        <v>1075</v>
      </c>
      <c r="K4636" s="276" t="s">
        <v>11805</v>
      </c>
      <c r="L4636" s="276" t="s">
        <v>1198</v>
      </c>
      <c r="M4636" s="285"/>
      <c r="N4636" s="287" t="s">
        <v>11021</v>
      </c>
      <c r="O4636" s="287">
        <v>0</v>
      </c>
      <c r="P4636" s="349"/>
      <c r="Q4636" s="259"/>
      <c r="R4636" s="259"/>
      <c r="S4636" s="259"/>
      <c r="T4636" s="255">
        <v>500000</v>
      </c>
      <c r="U4636" s="79">
        <f>T4636*1.12</f>
        <v>560000</v>
      </c>
      <c r="V4636" s="276" t="s">
        <v>42</v>
      </c>
      <c r="W4636" s="274">
        <v>2014</v>
      </c>
      <c r="X4636" s="274"/>
    </row>
    <row r="4637" spans="1:16383" s="350" customFormat="1" ht="65.25" customHeight="1" x14ac:dyDescent="0.25">
      <c r="A4637" s="276" t="s">
        <v>13982</v>
      </c>
      <c r="B4637" s="274" t="s">
        <v>27</v>
      </c>
      <c r="C4637" s="274" t="s">
        <v>13978</v>
      </c>
      <c r="D4637" s="276" t="s">
        <v>13979</v>
      </c>
      <c r="E4637" s="276" t="s">
        <v>13980</v>
      </c>
      <c r="F4637" s="329" t="s">
        <v>13981</v>
      </c>
      <c r="G4637" s="276" t="s">
        <v>350</v>
      </c>
      <c r="H4637" s="276">
        <v>100</v>
      </c>
      <c r="I4637" s="276">
        <v>710000000</v>
      </c>
      <c r="J4637" s="274" t="s">
        <v>11537</v>
      </c>
      <c r="K4637" s="276" t="s">
        <v>31</v>
      </c>
      <c r="L4637" s="276" t="s">
        <v>1198</v>
      </c>
      <c r="M4637" s="285"/>
      <c r="N4637" s="287" t="s">
        <v>11021</v>
      </c>
      <c r="O4637" s="287">
        <v>0</v>
      </c>
      <c r="P4637" s="349"/>
      <c r="Q4637" s="259"/>
      <c r="R4637" s="259"/>
      <c r="S4637" s="259"/>
      <c r="T4637" s="255">
        <v>2496000</v>
      </c>
      <c r="U4637" s="79">
        <f t="shared" ref="U4637" si="374">T4637*1.12</f>
        <v>2795520.0000000005</v>
      </c>
      <c r="V4637" s="276" t="s">
        <v>345</v>
      </c>
      <c r="W4637" s="274">
        <v>2014</v>
      </c>
      <c r="X4637" s="274"/>
    </row>
    <row r="4638" spans="1:16383" s="71" customFormat="1" ht="15" customHeight="1" x14ac:dyDescent="0.25">
      <c r="A4638" s="366" t="s">
        <v>450</v>
      </c>
      <c r="B4638" s="367"/>
      <c r="C4638" s="368"/>
      <c r="D4638" s="199"/>
      <c r="E4638" s="199"/>
      <c r="F4638" s="199"/>
      <c r="G4638" s="199"/>
      <c r="H4638" s="200"/>
      <c r="I4638" s="200"/>
      <c r="J4638" s="199"/>
      <c r="K4638" s="199"/>
      <c r="L4638" s="199"/>
      <c r="M4638" s="199"/>
      <c r="N4638" s="199"/>
      <c r="O4638" s="103"/>
      <c r="P4638" s="199"/>
      <c r="Q4638" s="199"/>
      <c r="R4638" s="199"/>
      <c r="S4638" s="199"/>
      <c r="T4638" s="201">
        <f>SUM(T4231:T4637)</f>
        <v>1770400923.145714</v>
      </c>
      <c r="U4638" s="201">
        <f>SUM(U4231:U4637)</f>
        <v>1983196233.7632</v>
      </c>
      <c r="V4638" s="199"/>
      <c r="W4638" s="199"/>
      <c r="X4638" s="199"/>
    </row>
    <row r="4639" spans="1:16383" s="71" customFormat="1" x14ac:dyDescent="0.25">
      <c r="A4639" s="366" t="s">
        <v>340</v>
      </c>
      <c r="B4639" s="367"/>
      <c r="C4639" s="367"/>
      <c r="D4639" s="367"/>
      <c r="E4639" s="367"/>
      <c r="F4639" s="367"/>
      <c r="G4639" s="367"/>
      <c r="H4639" s="367"/>
      <c r="I4639" s="367"/>
      <c r="J4639" s="367"/>
      <c r="K4639" s="367"/>
      <c r="L4639" s="367"/>
      <c r="M4639" s="367"/>
      <c r="N4639" s="367"/>
      <c r="O4639" s="367"/>
      <c r="P4639" s="367"/>
      <c r="Q4639" s="367"/>
      <c r="R4639" s="367"/>
      <c r="S4639" s="367"/>
      <c r="T4639" s="367"/>
      <c r="U4639" s="367"/>
      <c r="V4639" s="367"/>
      <c r="W4639" s="367"/>
      <c r="X4639" s="367"/>
    </row>
    <row r="4640" spans="1:16383" ht="84.75" customHeight="1" outlineLevel="1" x14ac:dyDescent="0.25">
      <c r="A4640" s="2" t="s">
        <v>341</v>
      </c>
      <c r="B4640" s="2" t="s">
        <v>27</v>
      </c>
      <c r="C4640" s="5" t="s">
        <v>6192</v>
      </c>
      <c r="D4640" s="95" t="s">
        <v>6193</v>
      </c>
      <c r="E4640" s="95" t="s">
        <v>6194</v>
      </c>
      <c r="F4640" s="2"/>
      <c r="G4640" s="2" t="s">
        <v>29</v>
      </c>
      <c r="H4640" s="2">
        <v>100</v>
      </c>
      <c r="I4640" s="2">
        <v>710000000</v>
      </c>
      <c r="J4640" s="2" t="s">
        <v>11537</v>
      </c>
      <c r="K4640" s="2" t="s">
        <v>6146</v>
      </c>
      <c r="L4640" s="2" t="s">
        <v>30</v>
      </c>
      <c r="M4640" s="2"/>
      <c r="N4640" s="2" t="s">
        <v>453</v>
      </c>
      <c r="O4640" s="15" t="s">
        <v>364</v>
      </c>
      <c r="P4640" s="95"/>
      <c r="Q4640" s="2"/>
      <c r="R4640" s="2"/>
      <c r="S4640" s="9"/>
      <c r="T4640" s="9">
        <v>21850000</v>
      </c>
      <c r="U4640" s="9">
        <f t="shared" ref="U4640:U4653" si="375">T4640*1.12</f>
        <v>24472000.000000004</v>
      </c>
      <c r="V4640" s="2" t="s">
        <v>345</v>
      </c>
      <c r="W4640" s="2">
        <v>2014</v>
      </c>
      <c r="X4640" s="2"/>
    </row>
    <row r="4641" spans="1:24" ht="44.25" customHeight="1" outlineLevel="1" x14ac:dyDescent="0.25">
      <c r="A4641" s="2" t="s">
        <v>346</v>
      </c>
      <c r="B4641" s="2" t="s">
        <v>27</v>
      </c>
      <c r="C4641" s="10" t="s">
        <v>377</v>
      </c>
      <c r="D4641" s="10" t="s">
        <v>378</v>
      </c>
      <c r="E4641" s="10" t="s">
        <v>379</v>
      </c>
      <c r="F4641" s="5"/>
      <c r="G4641" s="2" t="s">
        <v>343</v>
      </c>
      <c r="H4641" s="7" t="s">
        <v>375</v>
      </c>
      <c r="I4641" s="2">
        <v>710000000</v>
      </c>
      <c r="J4641" s="2" t="s">
        <v>11537</v>
      </c>
      <c r="K4641" s="2" t="s">
        <v>6009</v>
      </c>
      <c r="L4641" s="2" t="s">
        <v>6145</v>
      </c>
      <c r="M4641" s="2"/>
      <c r="N4641" s="2" t="s">
        <v>453</v>
      </c>
      <c r="O4641" s="15" t="s">
        <v>364</v>
      </c>
      <c r="P4641" s="5"/>
      <c r="Q4641" s="2"/>
      <c r="R4641" s="2"/>
      <c r="S4641" s="9"/>
      <c r="T4641" s="9">
        <v>0</v>
      </c>
      <c r="U4641" s="9">
        <f t="shared" si="375"/>
        <v>0</v>
      </c>
      <c r="V4641" s="2" t="s">
        <v>345</v>
      </c>
      <c r="W4641" s="2">
        <v>2014</v>
      </c>
      <c r="X4641" s="2"/>
    </row>
    <row r="4642" spans="1:24" ht="44.25" customHeight="1" outlineLevel="1" x14ac:dyDescent="0.25">
      <c r="A4642" s="2" t="s">
        <v>10399</v>
      </c>
      <c r="B4642" s="2" t="s">
        <v>27</v>
      </c>
      <c r="C4642" s="10" t="s">
        <v>377</v>
      </c>
      <c r="D4642" s="10" t="s">
        <v>378</v>
      </c>
      <c r="E4642" s="10" t="s">
        <v>379</v>
      </c>
      <c r="F4642" s="5"/>
      <c r="G4642" s="2" t="s">
        <v>343</v>
      </c>
      <c r="H4642" s="7" t="s">
        <v>375</v>
      </c>
      <c r="I4642" s="2">
        <v>710000000</v>
      </c>
      <c r="J4642" s="2" t="s">
        <v>11537</v>
      </c>
      <c r="K4642" s="2" t="s">
        <v>10400</v>
      </c>
      <c r="L4642" s="2" t="s">
        <v>6145</v>
      </c>
      <c r="M4642" s="2"/>
      <c r="N4642" s="2" t="s">
        <v>453</v>
      </c>
      <c r="O4642" s="15" t="s">
        <v>364</v>
      </c>
      <c r="P4642" s="5"/>
      <c r="Q4642" s="2"/>
      <c r="R4642" s="2"/>
      <c r="S4642" s="9"/>
      <c r="T4642" s="9">
        <v>0</v>
      </c>
      <c r="U4642" s="9">
        <f t="shared" si="375"/>
        <v>0</v>
      </c>
      <c r="V4642" s="2" t="s">
        <v>345</v>
      </c>
      <c r="W4642" s="2">
        <v>2014</v>
      </c>
      <c r="X4642" s="2">
        <v>11</v>
      </c>
    </row>
    <row r="4643" spans="1:24" ht="44.25" customHeight="1" outlineLevel="1" x14ac:dyDescent="0.25">
      <c r="A4643" s="2" t="s">
        <v>10786</v>
      </c>
      <c r="B4643" s="2" t="s">
        <v>27</v>
      </c>
      <c r="C4643" s="10" t="s">
        <v>10787</v>
      </c>
      <c r="D4643" s="10" t="s">
        <v>10788</v>
      </c>
      <c r="E4643" s="10" t="s">
        <v>10788</v>
      </c>
      <c r="F4643" s="5" t="s">
        <v>10789</v>
      </c>
      <c r="G4643" s="2" t="s">
        <v>350</v>
      </c>
      <c r="H4643" s="7" t="s">
        <v>375</v>
      </c>
      <c r="I4643" s="2">
        <v>710000000</v>
      </c>
      <c r="J4643" s="2" t="s">
        <v>11537</v>
      </c>
      <c r="K4643" s="2" t="s">
        <v>3766</v>
      </c>
      <c r="L4643" s="2" t="s">
        <v>6145</v>
      </c>
      <c r="M4643" s="2"/>
      <c r="N4643" s="2" t="s">
        <v>10790</v>
      </c>
      <c r="O4643" s="15">
        <v>0</v>
      </c>
      <c r="P4643" s="5"/>
      <c r="Q4643" s="2"/>
      <c r="R4643" s="2"/>
      <c r="S4643" s="9"/>
      <c r="T4643" s="9">
        <v>0</v>
      </c>
      <c r="U4643" s="9">
        <f>T4643*1.12</f>
        <v>0</v>
      </c>
      <c r="V4643" s="2" t="s">
        <v>345</v>
      </c>
      <c r="W4643" s="2">
        <v>2014</v>
      </c>
      <c r="X4643" s="2" t="s">
        <v>10152</v>
      </c>
    </row>
    <row r="4644" spans="1:24" ht="66.75" customHeight="1" outlineLevel="1" x14ac:dyDescent="0.25">
      <c r="A4644" s="2" t="s">
        <v>351</v>
      </c>
      <c r="B4644" s="2" t="s">
        <v>27</v>
      </c>
      <c r="C4644" s="10" t="s">
        <v>9270</v>
      </c>
      <c r="D4644" s="10" t="s">
        <v>9271</v>
      </c>
      <c r="E4644" s="10" t="s">
        <v>9271</v>
      </c>
      <c r="F4644" s="5" t="s">
        <v>10025</v>
      </c>
      <c r="G4644" s="2" t="s">
        <v>350</v>
      </c>
      <c r="H4644" s="7" t="s">
        <v>375</v>
      </c>
      <c r="I4644" s="2">
        <v>710000000</v>
      </c>
      <c r="J4644" s="2" t="s">
        <v>11537</v>
      </c>
      <c r="K4644" s="2" t="s">
        <v>6014</v>
      </c>
      <c r="L4644" s="2" t="s">
        <v>381</v>
      </c>
      <c r="M4644" s="2"/>
      <c r="N4644" s="2" t="s">
        <v>453</v>
      </c>
      <c r="O4644" s="15">
        <v>0.3</v>
      </c>
      <c r="P4644" s="5"/>
      <c r="Q4644" s="2"/>
      <c r="R4644" s="2"/>
      <c r="S4644" s="9"/>
      <c r="T4644" s="9">
        <v>0</v>
      </c>
      <c r="U4644" s="9">
        <f t="shared" si="375"/>
        <v>0</v>
      </c>
      <c r="V4644" s="2" t="s">
        <v>345</v>
      </c>
      <c r="W4644" s="2">
        <v>2014</v>
      </c>
      <c r="X4644" s="2"/>
    </row>
    <row r="4645" spans="1:24" ht="66.75" customHeight="1" outlineLevel="1" x14ac:dyDescent="0.25">
      <c r="A4645" s="2" t="s">
        <v>10396</v>
      </c>
      <c r="B4645" s="2" t="s">
        <v>27</v>
      </c>
      <c r="C4645" s="10" t="s">
        <v>9270</v>
      </c>
      <c r="D4645" s="10" t="s">
        <v>9271</v>
      </c>
      <c r="E4645" s="10" t="s">
        <v>9271</v>
      </c>
      <c r="F4645" s="5" t="s">
        <v>10395</v>
      </c>
      <c r="G4645" s="2" t="s">
        <v>343</v>
      </c>
      <c r="H4645" s="7" t="s">
        <v>375</v>
      </c>
      <c r="I4645" s="2">
        <v>710000000</v>
      </c>
      <c r="J4645" s="2" t="s">
        <v>11537</v>
      </c>
      <c r="K4645" s="2" t="s">
        <v>3765</v>
      </c>
      <c r="L4645" s="2" t="s">
        <v>381</v>
      </c>
      <c r="M4645" s="2"/>
      <c r="N4645" s="2" t="s">
        <v>10397</v>
      </c>
      <c r="O4645" s="15">
        <v>0.3</v>
      </c>
      <c r="P4645" s="5"/>
      <c r="Q4645" s="2"/>
      <c r="R4645" s="2"/>
      <c r="S4645" s="9"/>
      <c r="T4645" s="9">
        <v>0</v>
      </c>
      <c r="U4645" s="9">
        <f t="shared" si="375"/>
        <v>0</v>
      </c>
      <c r="V4645" s="2" t="s">
        <v>345</v>
      </c>
      <c r="W4645" s="2">
        <v>2014</v>
      </c>
      <c r="X4645" s="2" t="s">
        <v>10398</v>
      </c>
    </row>
    <row r="4646" spans="1:24" ht="66.75" customHeight="1" outlineLevel="1" x14ac:dyDescent="0.25">
      <c r="A4646" s="2" t="s">
        <v>12270</v>
      </c>
      <c r="B4646" s="2" t="s">
        <v>27</v>
      </c>
      <c r="C4646" s="10" t="s">
        <v>9270</v>
      </c>
      <c r="D4646" s="10" t="s">
        <v>9271</v>
      </c>
      <c r="E4646" s="10" t="s">
        <v>9271</v>
      </c>
      <c r="F4646" s="5" t="s">
        <v>10395</v>
      </c>
      <c r="G4646" s="2" t="s">
        <v>343</v>
      </c>
      <c r="H4646" s="7" t="s">
        <v>375</v>
      </c>
      <c r="I4646" s="2">
        <v>710000000</v>
      </c>
      <c r="J4646" s="2" t="s">
        <v>11537</v>
      </c>
      <c r="K4646" s="2" t="s">
        <v>3765</v>
      </c>
      <c r="L4646" s="2" t="s">
        <v>381</v>
      </c>
      <c r="M4646" s="2"/>
      <c r="N4646" s="2" t="s">
        <v>10397</v>
      </c>
      <c r="O4646" s="15">
        <v>0.3</v>
      </c>
      <c r="P4646" s="5"/>
      <c r="Q4646" s="2"/>
      <c r="R4646" s="2"/>
      <c r="S4646" s="9"/>
      <c r="T4646" s="9">
        <v>6300000</v>
      </c>
      <c r="U4646" s="9">
        <f t="shared" ref="U4646" si="376">T4646*1.12</f>
        <v>7056000.0000000009</v>
      </c>
      <c r="V4646" s="2" t="s">
        <v>345</v>
      </c>
      <c r="W4646" s="2">
        <v>2014</v>
      </c>
      <c r="X4646" s="2" t="s">
        <v>11245</v>
      </c>
    </row>
    <row r="4647" spans="1:24" ht="71.25" customHeight="1" outlineLevel="1" x14ac:dyDescent="0.25">
      <c r="A4647" s="2" t="s">
        <v>355</v>
      </c>
      <c r="B4647" s="2" t="s">
        <v>27</v>
      </c>
      <c r="C4647" s="10" t="s">
        <v>9873</v>
      </c>
      <c r="D4647" s="10" t="s">
        <v>9874</v>
      </c>
      <c r="E4647" s="10" t="s">
        <v>9875</v>
      </c>
      <c r="F4647" s="5"/>
      <c r="G4647" s="2" t="s">
        <v>29</v>
      </c>
      <c r="H4647" s="7" t="s">
        <v>375</v>
      </c>
      <c r="I4647" s="2">
        <v>710000000</v>
      </c>
      <c r="J4647" s="2" t="s">
        <v>11537</v>
      </c>
      <c r="K4647" s="2" t="s">
        <v>6014</v>
      </c>
      <c r="L4647" s="2" t="s">
        <v>381</v>
      </c>
      <c r="M4647" s="2"/>
      <c r="N4647" s="2" t="s">
        <v>453</v>
      </c>
      <c r="O4647" s="15" t="s">
        <v>9391</v>
      </c>
      <c r="P4647" s="5"/>
      <c r="Q4647" s="2"/>
      <c r="R4647" s="2"/>
      <c r="S4647" s="9"/>
      <c r="T4647" s="9">
        <v>0</v>
      </c>
      <c r="U4647" s="9">
        <f t="shared" si="375"/>
        <v>0</v>
      </c>
      <c r="V4647" s="2" t="s">
        <v>345</v>
      </c>
      <c r="W4647" s="2">
        <v>2014</v>
      </c>
      <c r="X4647" s="2" t="s">
        <v>10152</v>
      </c>
    </row>
    <row r="4648" spans="1:24" ht="124.5" customHeight="1" outlineLevel="1" x14ac:dyDescent="0.25">
      <c r="A4648" s="2" t="s">
        <v>359</v>
      </c>
      <c r="B4648" s="2" t="s">
        <v>27</v>
      </c>
      <c r="C4648" s="95" t="s">
        <v>342</v>
      </c>
      <c r="D4648" s="5" t="s">
        <v>12838</v>
      </c>
      <c r="E4648" s="5" t="s">
        <v>12837</v>
      </c>
      <c r="F4648" s="5" t="s">
        <v>6812</v>
      </c>
      <c r="G4648" s="2" t="s">
        <v>343</v>
      </c>
      <c r="H4648" s="8">
        <v>0</v>
      </c>
      <c r="I4648" s="2">
        <v>710000000</v>
      </c>
      <c r="J4648" s="2" t="s">
        <v>11537</v>
      </c>
      <c r="K4648" s="2" t="s">
        <v>451</v>
      </c>
      <c r="L4648" s="2" t="s">
        <v>30</v>
      </c>
      <c r="M4648" s="2"/>
      <c r="N4648" s="2" t="s">
        <v>453</v>
      </c>
      <c r="O4648" s="15" t="s">
        <v>344</v>
      </c>
      <c r="P4648" s="2"/>
      <c r="Q4648" s="2"/>
      <c r="R4648" s="2"/>
      <c r="S4648" s="8"/>
      <c r="T4648" s="9">
        <v>29000000</v>
      </c>
      <c r="U4648" s="9">
        <f t="shared" si="375"/>
        <v>32480000.000000004</v>
      </c>
      <c r="V4648" s="2" t="s">
        <v>345</v>
      </c>
      <c r="W4648" s="2">
        <v>2014</v>
      </c>
      <c r="X4648" s="2"/>
    </row>
    <row r="4649" spans="1:24" ht="102" customHeight="1" outlineLevel="1" x14ac:dyDescent="0.25">
      <c r="A4649" s="2" t="s">
        <v>365</v>
      </c>
      <c r="B4649" s="2" t="s">
        <v>27</v>
      </c>
      <c r="C4649" s="20" t="s">
        <v>347</v>
      </c>
      <c r="D4649" s="5" t="s">
        <v>348</v>
      </c>
      <c r="E4649" s="5" t="s">
        <v>12836</v>
      </c>
      <c r="F4649" s="5" t="s">
        <v>349</v>
      </c>
      <c r="G4649" s="11" t="s">
        <v>350</v>
      </c>
      <c r="H4649" s="48" t="s">
        <v>33</v>
      </c>
      <c r="I4649" s="2">
        <v>710000000</v>
      </c>
      <c r="J4649" s="2" t="s">
        <v>11537</v>
      </c>
      <c r="K4649" s="2" t="s">
        <v>451</v>
      </c>
      <c r="L4649" s="2" t="s">
        <v>30</v>
      </c>
      <c r="M4649" s="2"/>
      <c r="N4649" s="2" t="s">
        <v>453</v>
      </c>
      <c r="O4649" s="15" t="s">
        <v>344</v>
      </c>
      <c r="P4649" s="2"/>
      <c r="Q4649" s="2"/>
      <c r="R4649" s="2"/>
      <c r="S4649" s="8"/>
      <c r="T4649" s="9">
        <v>0</v>
      </c>
      <c r="U4649" s="9">
        <f t="shared" si="375"/>
        <v>0</v>
      </c>
      <c r="V4649" s="2" t="s">
        <v>345</v>
      </c>
      <c r="W4649" s="2">
        <v>2014</v>
      </c>
      <c r="X4649" s="2"/>
    </row>
    <row r="4650" spans="1:24" ht="111" customHeight="1" outlineLevel="1" x14ac:dyDescent="0.25">
      <c r="A4650" s="2" t="s">
        <v>11434</v>
      </c>
      <c r="B4650" s="2" t="s">
        <v>27</v>
      </c>
      <c r="C4650" s="20" t="s">
        <v>347</v>
      </c>
      <c r="D4650" s="5" t="s">
        <v>348</v>
      </c>
      <c r="E4650" s="5" t="s">
        <v>12836</v>
      </c>
      <c r="F4650" s="5" t="s">
        <v>11435</v>
      </c>
      <c r="G4650" s="11" t="s">
        <v>343</v>
      </c>
      <c r="H4650" s="4">
        <v>100</v>
      </c>
      <c r="I4650" s="2">
        <v>710000000</v>
      </c>
      <c r="J4650" s="2" t="s">
        <v>11537</v>
      </c>
      <c r="K4650" s="2" t="s">
        <v>6161</v>
      </c>
      <c r="L4650" s="2" t="s">
        <v>30</v>
      </c>
      <c r="M4650" s="2"/>
      <c r="N4650" s="2" t="s">
        <v>10994</v>
      </c>
      <c r="O4650" s="15">
        <v>0</v>
      </c>
      <c r="P4650" s="2"/>
      <c r="Q4650" s="2"/>
      <c r="R4650" s="2"/>
      <c r="S4650" s="8"/>
      <c r="T4650" s="9">
        <v>7000000</v>
      </c>
      <c r="U4650" s="9">
        <f t="shared" si="375"/>
        <v>7840000.0000000009</v>
      </c>
      <c r="V4650" s="2" t="s">
        <v>345</v>
      </c>
      <c r="W4650" s="2">
        <v>2014</v>
      </c>
      <c r="X4650" s="2" t="s">
        <v>11493</v>
      </c>
    </row>
    <row r="4651" spans="1:24" ht="63.75" customHeight="1" outlineLevel="1" x14ac:dyDescent="0.25">
      <c r="A4651" s="2" t="s">
        <v>370</v>
      </c>
      <c r="B4651" s="2" t="s">
        <v>27</v>
      </c>
      <c r="C4651" s="95" t="s">
        <v>352</v>
      </c>
      <c r="D4651" s="95" t="s">
        <v>353</v>
      </c>
      <c r="E4651" s="95" t="s">
        <v>353</v>
      </c>
      <c r="F4651" s="2"/>
      <c r="G4651" s="2" t="s">
        <v>343</v>
      </c>
      <c r="H4651" s="21">
        <v>0.75</v>
      </c>
      <c r="I4651" s="2">
        <v>710000000</v>
      </c>
      <c r="J4651" s="2" t="s">
        <v>11537</v>
      </c>
      <c r="K4651" s="2" t="s">
        <v>452</v>
      </c>
      <c r="L4651" s="2" t="s">
        <v>30</v>
      </c>
      <c r="M4651" s="2"/>
      <c r="N4651" s="2" t="s">
        <v>453</v>
      </c>
      <c r="O4651" s="15" t="s">
        <v>354</v>
      </c>
      <c r="P4651" s="2"/>
      <c r="Q4651" s="2"/>
      <c r="R4651" s="2"/>
      <c r="S4651" s="8"/>
      <c r="T4651" s="9">
        <v>8500000</v>
      </c>
      <c r="U4651" s="9">
        <f t="shared" si="375"/>
        <v>9520000</v>
      </c>
      <c r="V4651" s="2" t="s">
        <v>345</v>
      </c>
      <c r="W4651" s="2">
        <v>2014</v>
      </c>
      <c r="X4651" s="2"/>
    </row>
    <row r="4652" spans="1:24" ht="63.75" customHeight="1" outlineLevel="1" x14ac:dyDescent="0.25">
      <c r="A4652" s="2" t="s">
        <v>376</v>
      </c>
      <c r="B4652" s="2" t="s">
        <v>27</v>
      </c>
      <c r="C4652" s="191" t="s">
        <v>356</v>
      </c>
      <c r="D4652" s="191" t="s">
        <v>357</v>
      </c>
      <c r="E4652" s="191" t="s">
        <v>357</v>
      </c>
      <c r="F4652" s="5" t="s">
        <v>358</v>
      </c>
      <c r="G4652" s="11" t="s">
        <v>29</v>
      </c>
      <c r="H4652" s="48">
        <v>100</v>
      </c>
      <c r="I4652" s="2">
        <v>710000000</v>
      </c>
      <c r="J4652" s="2" t="s">
        <v>11537</v>
      </c>
      <c r="K4652" s="2" t="s">
        <v>451</v>
      </c>
      <c r="L4652" s="2" t="s">
        <v>30</v>
      </c>
      <c r="M4652" s="2"/>
      <c r="N4652" s="2" t="s">
        <v>453</v>
      </c>
      <c r="O4652" s="15" t="s">
        <v>354</v>
      </c>
      <c r="P4652" s="2"/>
      <c r="Q4652" s="2"/>
      <c r="R4652" s="2"/>
      <c r="S4652" s="8"/>
      <c r="T4652" s="9">
        <v>305000</v>
      </c>
      <c r="U4652" s="9">
        <f t="shared" si="375"/>
        <v>341600.00000000006</v>
      </c>
      <c r="V4652" s="2" t="s">
        <v>345</v>
      </c>
      <c r="W4652" s="2">
        <v>2014</v>
      </c>
      <c r="X4652" s="2"/>
    </row>
    <row r="4653" spans="1:24" ht="63" customHeight="1" outlineLevel="1" x14ac:dyDescent="0.25">
      <c r="A4653" s="2" t="s">
        <v>382</v>
      </c>
      <c r="B4653" s="2" t="s">
        <v>27</v>
      </c>
      <c r="C4653" s="5" t="s">
        <v>360</v>
      </c>
      <c r="D4653" s="5" t="s">
        <v>361</v>
      </c>
      <c r="E4653" s="5" t="s">
        <v>362</v>
      </c>
      <c r="F4653" s="5" t="s">
        <v>363</v>
      </c>
      <c r="G4653" s="2" t="s">
        <v>29</v>
      </c>
      <c r="H4653" s="48">
        <v>100</v>
      </c>
      <c r="I4653" s="2">
        <v>710000000</v>
      </c>
      <c r="J4653" s="2" t="s">
        <v>11537</v>
      </c>
      <c r="K4653" s="90" t="s">
        <v>58</v>
      </c>
      <c r="L4653" s="2" t="s">
        <v>59</v>
      </c>
      <c r="M4653" s="7"/>
      <c r="N4653" s="2" t="s">
        <v>453</v>
      </c>
      <c r="O4653" s="15" t="s">
        <v>364</v>
      </c>
      <c r="P4653" s="2"/>
      <c r="Q4653" s="2"/>
      <c r="R4653" s="2"/>
      <c r="S4653" s="9"/>
      <c r="T4653" s="9">
        <v>550000</v>
      </c>
      <c r="U4653" s="9">
        <f t="shared" si="375"/>
        <v>616000.00000000012</v>
      </c>
      <c r="V4653" s="2" t="s">
        <v>345</v>
      </c>
      <c r="W4653" s="2">
        <v>2014</v>
      </c>
      <c r="X4653" s="2"/>
    </row>
    <row r="4654" spans="1:24" ht="93.75" customHeight="1" outlineLevel="1" x14ac:dyDescent="0.25">
      <c r="A4654" s="2" t="s">
        <v>384</v>
      </c>
      <c r="B4654" s="2" t="s">
        <v>27</v>
      </c>
      <c r="C4654" s="5" t="s">
        <v>366</v>
      </c>
      <c r="D4654" s="5" t="s">
        <v>367</v>
      </c>
      <c r="E4654" s="5" t="s">
        <v>368</v>
      </c>
      <c r="F4654" s="5" t="s">
        <v>369</v>
      </c>
      <c r="G4654" s="5" t="s">
        <v>29</v>
      </c>
      <c r="H4654" s="4">
        <v>100</v>
      </c>
      <c r="I4654" s="2">
        <v>710000000</v>
      </c>
      <c r="J4654" s="2" t="s">
        <v>11537</v>
      </c>
      <c r="K4654" s="90" t="s">
        <v>58</v>
      </c>
      <c r="L4654" s="2" t="s">
        <v>59</v>
      </c>
      <c r="M4654" s="7"/>
      <c r="N4654" s="2" t="s">
        <v>453</v>
      </c>
      <c r="O4654" s="15" t="s">
        <v>61</v>
      </c>
      <c r="P4654" s="2"/>
      <c r="Q4654" s="2"/>
      <c r="R4654" s="2"/>
      <c r="S4654" s="9"/>
      <c r="T4654" s="9">
        <v>490000</v>
      </c>
      <c r="U4654" s="9">
        <f>T4654*1.12</f>
        <v>548800</v>
      </c>
      <c r="V4654" s="2" t="s">
        <v>345</v>
      </c>
      <c r="W4654" s="2">
        <v>2014</v>
      </c>
      <c r="X4654" s="2"/>
    </row>
    <row r="4655" spans="1:24" ht="61.5" customHeight="1" outlineLevel="1" x14ac:dyDescent="0.25">
      <c r="A4655" s="2" t="s">
        <v>386</v>
      </c>
      <c r="B4655" s="2" t="s">
        <v>27</v>
      </c>
      <c r="C4655" s="5" t="s">
        <v>3797</v>
      </c>
      <c r="D4655" s="5" t="s">
        <v>3798</v>
      </c>
      <c r="E4655" s="5" t="s">
        <v>3798</v>
      </c>
      <c r="F4655" s="2" t="s">
        <v>9066</v>
      </c>
      <c r="G4655" s="2" t="s">
        <v>29</v>
      </c>
      <c r="H4655" s="36" t="s">
        <v>375</v>
      </c>
      <c r="I4655" s="2">
        <v>710000000</v>
      </c>
      <c r="J4655" s="2" t="s">
        <v>11537</v>
      </c>
      <c r="K4655" s="2" t="s">
        <v>1450</v>
      </c>
      <c r="L4655" s="2" t="s">
        <v>381</v>
      </c>
      <c r="M4655" s="2"/>
      <c r="N4655" s="2" t="s">
        <v>1457</v>
      </c>
      <c r="O4655" s="15" t="s">
        <v>33</v>
      </c>
      <c r="P4655" s="2"/>
      <c r="Q4655" s="2"/>
      <c r="R4655" s="2"/>
      <c r="S4655" s="8"/>
      <c r="T4655" s="9">
        <v>440000</v>
      </c>
      <c r="U4655" s="9">
        <v>492800</v>
      </c>
      <c r="V4655" s="2" t="s">
        <v>345</v>
      </c>
      <c r="W4655" s="2">
        <v>2014</v>
      </c>
      <c r="X4655" s="2"/>
    </row>
    <row r="4656" spans="1:24" ht="48" customHeight="1" outlineLevel="1" x14ac:dyDescent="0.25">
      <c r="A4656" s="2" t="s">
        <v>388</v>
      </c>
      <c r="B4656" s="2" t="s">
        <v>27</v>
      </c>
      <c r="C4656" s="5" t="s">
        <v>13258</v>
      </c>
      <c r="D4656" s="5" t="s">
        <v>9067</v>
      </c>
      <c r="E4656" s="5" t="s">
        <v>9067</v>
      </c>
      <c r="F4656" s="2" t="s">
        <v>9068</v>
      </c>
      <c r="G4656" s="2" t="s">
        <v>29</v>
      </c>
      <c r="H4656" s="36" t="s">
        <v>375</v>
      </c>
      <c r="I4656" s="2">
        <v>710000000</v>
      </c>
      <c r="J4656" s="2" t="s">
        <v>11537</v>
      </c>
      <c r="K4656" s="2" t="s">
        <v>6153</v>
      </c>
      <c r="L4656" s="2" t="s">
        <v>381</v>
      </c>
      <c r="M4656" s="2"/>
      <c r="N4656" s="2" t="s">
        <v>453</v>
      </c>
      <c r="O4656" s="15" t="s">
        <v>33</v>
      </c>
      <c r="P4656" s="2"/>
      <c r="Q4656" s="2"/>
      <c r="R4656" s="2"/>
      <c r="S4656" s="8"/>
      <c r="T4656" s="9">
        <v>1553000</v>
      </c>
      <c r="U4656" s="9">
        <v>1739360</v>
      </c>
      <c r="V4656" s="2" t="s">
        <v>345</v>
      </c>
      <c r="W4656" s="2">
        <v>2014</v>
      </c>
      <c r="X4656" s="2"/>
    </row>
    <row r="4657" spans="1:24" ht="48" customHeight="1" outlineLevel="1" x14ac:dyDescent="0.25">
      <c r="A4657" s="2" t="s">
        <v>389</v>
      </c>
      <c r="B4657" s="2" t="s">
        <v>27</v>
      </c>
      <c r="C4657" s="94" t="s">
        <v>9069</v>
      </c>
      <c r="D4657" s="5" t="s">
        <v>9070</v>
      </c>
      <c r="E4657" s="5" t="s">
        <v>9070</v>
      </c>
      <c r="F4657" s="5"/>
      <c r="G4657" s="11" t="s">
        <v>350</v>
      </c>
      <c r="H4657" s="7" t="s">
        <v>375</v>
      </c>
      <c r="I4657" s="2">
        <v>710000000</v>
      </c>
      <c r="J4657" s="2" t="s">
        <v>11537</v>
      </c>
      <c r="K4657" s="2" t="s">
        <v>6014</v>
      </c>
      <c r="L4657" s="2" t="s">
        <v>1244</v>
      </c>
      <c r="M4657" s="2"/>
      <c r="N4657" s="2" t="s">
        <v>453</v>
      </c>
      <c r="O4657" s="15" t="s">
        <v>33</v>
      </c>
      <c r="P4657" s="2"/>
      <c r="Q4657" s="2"/>
      <c r="R4657" s="2"/>
      <c r="S4657" s="8"/>
      <c r="T4657" s="9">
        <v>3964000</v>
      </c>
      <c r="U4657" s="9">
        <v>4439680</v>
      </c>
      <c r="V4657" s="2" t="s">
        <v>345</v>
      </c>
      <c r="W4657" s="2">
        <v>2014</v>
      </c>
      <c r="X4657" s="2"/>
    </row>
    <row r="4658" spans="1:24" ht="48" customHeight="1" outlineLevel="1" x14ac:dyDescent="0.25">
      <c r="A4658" s="2" t="s">
        <v>391</v>
      </c>
      <c r="B4658" s="2" t="s">
        <v>27</v>
      </c>
      <c r="C4658" s="5" t="s">
        <v>9071</v>
      </c>
      <c r="D4658" s="5" t="s">
        <v>9072</v>
      </c>
      <c r="E4658" s="5" t="s">
        <v>9072</v>
      </c>
      <c r="F4658" s="5"/>
      <c r="G4658" s="11" t="s">
        <v>343</v>
      </c>
      <c r="H4658" s="7" t="s">
        <v>375</v>
      </c>
      <c r="I4658" s="2">
        <v>710000000</v>
      </c>
      <c r="J4658" s="2" t="s">
        <v>11537</v>
      </c>
      <c r="K4658" s="2" t="s">
        <v>3765</v>
      </c>
      <c r="L4658" s="2" t="s">
        <v>1244</v>
      </c>
      <c r="M4658" s="2"/>
      <c r="N4658" s="7" t="s">
        <v>9077</v>
      </c>
      <c r="O4658" s="15" t="s">
        <v>33</v>
      </c>
      <c r="P4658" s="2"/>
      <c r="Q4658" s="2"/>
      <c r="R4658" s="2"/>
      <c r="S4658" s="8"/>
      <c r="T4658" s="9">
        <v>0</v>
      </c>
      <c r="U4658" s="9">
        <v>0</v>
      </c>
      <c r="V4658" s="2" t="s">
        <v>345</v>
      </c>
      <c r="W4658" s="2">
        <v>2014</v>
      </c>
      <c r="X4658" s="2"/>
    </row>
    <row r="4659" spans="1:24" ht="80.25" customHeight="1" outlineLevel="1" x14ac:dyDescent="0.25">
      <c r="A4659" s="2" t="s">
        <v>10689</v>
      </c>
      <c r="B4659" s="2" t="s">
        <v>27</v>
      </c>
      <c r="C4659" s="5" t="s">
        <v>9071</v>
      </c>
      <c r="D4659" s="5" t="s">
        <v>9072</v>
      </c>
      <c r="E4659" s="5" t="s">
        <v>9072</v>
      </c>
      <c r="F4659" s="5" t="s">
        <v>10738</v>
      </c>
      <c r="G4659" s="11" t="s">
        <v>343</v>
      </c>
      <c r="H4659" s="7" t="s">
        <v>375</v>
      </c>
      <c r="I4659" s="2">
        <v>710000000</v>
      </c>
      <c r="J4659" s="2" t="s">
        <v>11537</v>
      </c>
      <c r="K4659" s="2" t="s">
        <v>4986</v>
      </c>
      <c r="L4659" s="2" t="s">
        <v>10690</v>
      </c>
      <c r="M4659" s="2"/>
      <c r="N4659" s="7" t="s">
        <v>9077</v>
      </c>
      <c r="O4659" s="15" t="s">
        <v>9391</v>
      </c>
      <c r="P4659" s="2"/>
      <c r="Q4659" s="2"/>
      <c r="R4659" s="2"/>
      <c r="S4659" s="8"/>
      <c r="T4659" s="9">
        <v>7000000</v>
      </c>
      <c r="U4659" s="9">
        <f>T4659*1.12</f>
        <v>7840000.0000000009</v>
      </c>
      <c r="V4659" s="2" t="s">
        <v>345</v>
      </c>
      <c r="W4659" s="2">
        <v>2014</v>
      </c>
      <c r="X4659" s="2" t="s">
        <v>10691</v>
      </c>
    </row>
    <row r="4660" spans="1:24" ht="48" customHeight="1" outlineLevel="1" x14ac:dyDescent="0.25">
      <c r="A4660" s="2" t="s">
        <v>392</v>
      </c>
      <c r="B4660" s="2" t="s">
        <v>27</v>
      </c>
      <c r="C4660" s="5" t="s">
        <v>9073</v>
      </c>
      <c r="D4660" s="10" t="s">
        <v>9074</v>
      </c>
      <c r="E4660" s="10" t="s">
        <v>9117</v>
      </c>
      <c r="F4660" s="5" t="s">
        <v>9075</v>
      </c>
      <c r="G4660" s="11" t="s">
        <v>29</v>
      </c>
      <c r="H4660" s="7" t="s">
        <v>10401</v>
      </c>
      <c r="I4660" s="2">
        <v>710000000</v>
      </c>
      <c r="J4660" s="2" t="s">
        <v>11537</v>
      </c>
      <c r="K4660" s="2" t="s">
        <v>6153</v>
      </c>
      <c r="L4660" s="2" t="s">
        <v>9076</v>
      </c>
      <c r="M4660" s="2"/>
      <c r="N4660" s="7" t="s">
        <v>453</v>
      </c>
      <c r="O4660" s="15" t="s">
        <v>33</v>
      </c>
      <c r="P4660" s="2"/>
      <c r="Q4660" s="2"/>
      <c r="R4660" s="2"/>
      <c r="S4660" s="8"/>
      <c r="T4660" s="9">
        <v>0</v>
      </c>
      <c r="U4660" s="9">
        <v>0</v>
      </c>
      <c r="V4660" s="2" t="s">
        <v>345</v>
      </c>
      <c r="W4660" s="2">
        <v>2014</v>
      </c>
      <c r="X4660" s="2"/>
    </row>
    <row r="4661" spans="1:24" ht="57.75" customHeight="1" outlineLevel="1" x14ac:dyDescent="0.25">
      <c r="A4661" s="2" t="s">
        <v>12278</v>
      </c>
      <c r="B4661" s="2" t="s">
        <v>27</v>
      </c>
      <c r="C4661" s="5" t="s">
        <v>9073</v>
      </c>
      <c r="D4661" s="10" t="s">
        <v>9074</v>
      </c>
      <c r="E4661" s="10" t="s">
        <v>9117</v>
      </c>
      <c r="F4661" s="5"/>
      <c r="G4661" s="11" t="s">
        <v>29</v>
      </c>
      <c r="H4661" s="7" t="s">
        <v>10401</v>
      </c>
      <c r="I4661" s="2">
        <v>710000000</v>
      </c>
      <c r="J4661" s="2" t="s">
        <v>11537</v>
      </c>
      <c r="K4661" s="2" t="s">
        <v>12279</v>
      </c>
      <c r="L4661" s="2" t="s">
        <v>12283</v>
      </c>
      <c r="M4661" s="2"/>
      <c r="N4661" s="7" t="s">
        <v>453</v>
      </c>
      <c r="O4661" s="15">
        <v>1</v>
      </c>
      <c r="P4661" s="2"/>
      <c r="Q4661" s="2"/>
      <c r="R4661" s="2"/>
      <c r="S4661" s="8"/>
      <c r="T4661" s="9">
        <v>0</v>
      </c>
      <c r="U4661" s="9">
        <f>T4661*1.12</f>
        <v>0</v>
      </c>
      <c r="V4661" s="2" t="s">
        <v>345</v>
      </c>
      <c r="W4661" s="2">
        <v>2014</v>
      </c>
      <c r="X4661" s="2" t="s">
        <v>12284</v>
      </c>
    </row>
    <row r="4662" spans="1:24" s="290" customFormat="1" ht="57.75" customHeight="1" outlineLevel="1" x14ac:dyDescent="0.25">
      <c r="A4662" s="291" t="s">
        <v>13764</v>
      </c>
      <c r="B4662" s="291" t="s">
        <v>27</v>
      </c>
      <c r="C4662" s="293" t="s">
        <v>9073</v>
      </c>
      <c r="D4662" s="292" t="s">
        <v>9074</v>
      </c>
      <c r="E4662" s="292" t="s">
        <v>9117</v>
      </c>
      <c r="F4662" s="293"/>
      <c r="G4662" s="11" t="s">
        <v>29</v>
      </c>
      <c r="H4662" s="295" t="s">
        <v>10401</v>
      </c>
      <c r="I4662" s="291">
        <v>710000000</v>
      </c>
      <c r="J4662" s="291" t="s">
        <v>11537</v>
      </c>
      <c r="K4662" s="291" t="s">
        <v>12279</v>
      </c>
      <c r="L4662" s="291" t="s">
        <v>12283</v>
      </c>
      <c r="M4662" s="291"/>
      <c r="N4662" s="295" t="s">
        <v>453</v>
      </c>
      <c r="O4662" s="15">
        <v>1</v>
      </c>
      <c r="P4662" s="291"/>
      <c r="Q4662" s="291"/>
      <c r="R4662" s="291"/>
      <c r="S4662" s="8"/>
      <c r="T4662" s="294">
        <v>10000000</v>
      </c>
      <c r="U4662" s="294">
        <f>T4662*1.12</f>
        <v>11200000.000000002</v>
      </c>
      <c r="V4662" s="291" t="s">
        <v>345</v>
      </c>
      <c r="W4662" s="291">
        <v>2014</v>
      </c>
      <c r="X4662" s="291" t="s">
        <v>12284</v>
      </c>
    </row>
    <row r="4663" spans="1:24" ht="63.75" customHeight="1" outlineLevel="1" x14ac:dyDescent="0.25">
      <c r="A4663" s="2" t="s">
        <v>393</v>
      </c>
      <c r="B4663" s="2" t="s">
        <v>27</v>
      </c>
      <c r="C4663" s="5" t="s">
        <v>4202</v>
      </c>
      <c r="D4663" s="10" t="s">
        <v>3779</v>
      </c>
      <c r="E4663" s="10" t="s">
        <v>5028</v>
      </c>
      <c r="F4663" s="5"/>
      <c r="G4663" s="11" t="s">
        <v>343</v>
      </c>
      <c r="H4663" s="7" t="s">
        <v>375</v>
      </c>
      <c r="I4663" s="2">
        <v>710000000</v>
      </c>
      <c r="J4663" s="2" t="s">
        <v>11537</v>
      </c>
      <c r="K4663" s="2" t="s">
        <v>1138</v>
      </c>
      <c r="L4663" s="2" t="s">
        <v>1244</v>
      </c>
      <c r="M4663" s="2"/>
      <c r="N4663" s="7" t="s">
        <v>453</v>
      </c>
      <c r="O4663" s="15" t="s">
        <v>33</v>
      </c>
      <c r="P4663" s="2"/>
      <c r="Q4663" s="2"/>
      <c r="R4663" s="2"/>
      <c r="S4663" s="8"/>
      <c r="T4663" s="9">
        <v>59686000</v>
      </c>
      <c r="U4663" s="9">
        <v>66848320</v>
      </c>
      <c r="V4663" s="2" t="s">
        <v>345</v>
      </c>
      <c r="W4663" s="2">
        <v>2014</v>
      </c>
      <c r="X4663" s="2"/>
    </row>
    <row r="4664" spans="1:24" ht="63.75" customHeight="1" outlineLevel="1" x14ac:dyDescent="0.25">
      <c r="A4664" s="2" t="s">
        <v>394</v>
      </c>
      <c r="B4664" s="2" t="s">
        <v>27</v>
      </c>
      <c r="C4664" s="94" t="s">
        <v>371</v>
      </c>
      <c r="D4664" s="91" t="s">
        <v>372</v>
      </c>
      <c r="E4664" s="91" t="s">
        <v>373</v>
      </c>
      <c r="F4664" s="5" t="s">
        <v>374</v>
      </c>
      <c r="G4664" s="5" t="s">
        <v>29</v>
      </c>
      <c r="H4664" s="4">
        <v>100</v>
      </c>
      <c r="I4664" s="2">
        <v>710000000</v>
      </c>
      <c r="J4664" s="2" t="s">
        <v>11537</v>
      </c>
      <c r="K4664" s="90" t="s">
        <v>58</v>
      </c>
      <c r="L4664" s="2" t="s">
        <v>59</v>
      </c>
      <c r="M4664" s="7"/>
      <c r="N4664" s="2" t="s">
        <v>453</v>
      </c>
      <c r="O4664" s="15" t="s">
        <v>61</v>
      </c>
      <c r="P4664" s="2"/>
      <c r="Q4664" s="2"/>
      <c r="R4664" s="2"/>
      <c r="S4664" s="9"/>
      <c r="T4664" s="9">
        <v>1649200</v>
      </c>
      <c r="U4664" s="9">
        <f>T4664*1.12</f>
        <v>1847104.0000000002</v>
      </c>
      <c r="V4664" s="2" t="s">
        <v>345</v>
      </c>
      <c r="W4664" s="2">
        <v>2014</v>
      </c>
      <c r="X4664" s="2"/>
    </row>
    <row r="4665" spans="1:24" ht="63.75" customHeight="1" outlineLevel="1" x14ac:dyDescent="0.25">
      <c r="A4665" s="2" t="s">
        <v>395</v>
      </c>
      <c r="B4665" s="2" t="s">
        <v>27</v>
      </c>
      <c r="C4665" s="191" t="s">
        <v>377</v>
      </c>
      <c r="D4665" s="5" t="s">
        <v>378</v>
      </c>
      <c r="E4665" s="5" t="s">
        <v>379</v>
      </c>
      <c r="F4665" s="5" t="s">
        <v>380</v>
      </c>
      <c r="G4665" s="2" t="s">
        <v>343</v>
      </c>
      <c r="H4665" s="4">
        <v>100</v>
      </c>
      <c r="I4665" s="2">
        <v>710000000</v>
      </c>
      <c r="J4665" s="2" t="s">
        <v>11537</v>
      </c>
      <c r="K4665" s="5" t="s">
        <v>8563</v>
      </c>
      <c r="L4665" s="2" t="s">
        <v>381</v>
      </c>
      <c r="M4665" s="2"/>
      <c r="N4665" s="2" t="s">
        <v>453</v>
      </c>
      <c r="O4665" s="15" t="s">
        <v>67</v>
      </c>
      <c r="P4665" s="2"/>
      <c r="Q4665" s="2"/>
      <c r="R4665" s="2"/>
      <c r="S4665" s="48"/>
      <c r="T4665" s="17">
        <v>0</v>
      </c>
      <c r="U4665" s="17">
        <v>0</v>
      </c>
      <c r="V4665" s="2" t="s">
        <v>345</v>
      </c>
      <c r="W4665" s="2">
        <v>2014</v>
      </c>
      <c r="X4665" s="2"/>
    </row>
    <row r="4666" spans="1:24" s="85" customFormat="1" ht="60.75" customHeight="1" outlineLevel="1" x14ac:dyDescent="0.25">
      <c r="A4666" s="2" t="s">
        <v>13257</v>
      </c>
      <c r="B4666" s="2" t="s">
        <v>27</v>
      </c>
      <c r="C4666" s="191" t="s">
        <v>377</v>
      </c>
      <c r="D4666" s="5" t="s">
        <v>378</v>
      </c>
      <c r="E4666" s="5" t="s">
        <v>379</v>
      </c>
      <c r="F4666" s="5" t="s">
        <v>380</v>
      </c>
      <c r="G4666" s="2" t="s">
        <v>350</v>
      </c>
      <c r="H4666" s="4">
        <v>100</v>
      </c>
      <c r="I4666" s="2">
        <v>710000000</v>
      </c>
      <c r="J4666" s="2" t="s">
        <v>11537</v>
      </c>
      <c r="K4666" s="5" t="s">
        <v>6017</v>
      </c>
      <c r="L4666" s="2" t="s">
        <v>1075</v>
      </c>
      <c r="M4666" s="2"/>
      <c r="N4666" s="2" t="s">
        <v>10994</v>
      </c>
      <c r="O4666" s="15" t="s">
        <v>67</v>
      </c>
      <c r="P4666" s="2"/>
      <c r="Q4666" s="2"/>
      <c r="R4666" s="2"/>
      <c r="S4666" s="48"/>
      <c r="T4666" s="208">
        <v>550000</v>
      </c>
      <c r="U4666" s="17">
        <f>T4666*1.12</f>
        <v>616000.00000000012</v>
      </c>
      <c r="V4666" s="2" t="s">
        <v>345</v>
      </c>
      <c r="W4666" s="2">
        <v>2014</v>
      </c>
      <c r="X4666" s="209" t="s">
        <v>11445</v>
      </c>
    </row>
    <row r="4667" spans="1:24" ht="63.75" customHeight="1" outlineLevel="1" x14ac:dyDescent="0.25">
      <c r="A4667" s="2" t="s">
        <v>397</v>
      </c>
      <c r="B4667" s="2" t="s">
        <v>27</v>
      </c>
      <c r="C4667" s="191" t="s">
        <v>377</v>
      </c>
      <c r="D4667" s="5" t="s">
        <v>378</v>
      </c>
      <c r="E4667" s="5" t="s">
        <v>379</v>
      </c>
      <c r="F4667" s="5" t="s">
        <v>383</v>
      </c>
      <c r="G4667" s="2" t="s">
        <v>343</v>
      </c>
      <c r="H4667" s="4">
        <v>100</v>
      </c>
      <c r="I4667" s="2">
        <v>710000000</v>
      </c>
      <c r="J4667" s="2" t="s">
        <v>11537</v>
      </c>
      <c r="K4667" s="5" t="s">
        <v>8563</v>
      </c>
      <c r="L4667" s="2" t="s">
        <v>381</v>
      </c>
      <c r="M4667" s="2"/>
      <c r="N4667" s="2" t="s">
        <v>453</v>
      </c>
      <c r="O4667" s="15" t="s">
        <v>67</v>
      </c>
      <c r="P4667" s="2"/>
      <c r="Q4667" s="2"/>
      <c r="R4667" s="2"/>
      <c r="S4667" s="48"/>
      <c r="T4667" s="208">
        <v>0</v>
      </c>
      <c r="U4667" s="17">
        <v>0</v>
      </c>
      <c r="V4667" s="2" t="s">
        <v>345</v>
      </c>
      <c r="W4667" s="2">
        <v>2014</v>
      </c>
      <c r="X4667" s="2"/>
    </row>
    <row r="4668" spans="1:24" ht="63.75" customHeight="1" outlineLevel="1" x14ac:dyDescent="0.25">
      <c r="A4668" s="2" t="s">
        <v>10329</v>
      </c>
      <c r="B4668" s="2" t="s">
        <v>27</v>
      </c>
      <c r="C4668" s="191" t="s">
        <v>377</v>
      </c>
      <c r="D4668" s="5" t="s">
        <v>378</v>
      </c>
      <c r="E4668" s="5" t="s">
        <v>379</v>
      </c>
      <c r="F4668" s="5" t="s">
        <v>383</v>
      </c>
      <c r="G4668" s="2" t="s">
        <v>343</v>
      </c>
      <c r="H4668" s="4">
        <v>100</v>
      </c>
      <c r="I4668" s="2">
        <v>710000000</v>
      </c>
      <c r="J4668" s="2" t="s">
        <v>11537</v>
      </c>
      <c r="K4668" s="5" t="s">
        <v>8563</v>
      </c>
      <c r="L4668" s="2" t="s">
        <v>381</v>
      </c>
      <c r="M4668" s="2"/>
      <c r="N4668" s="2" t="s">
        <v>453</v>
      </c>
      <c r="O4668" s="15" t="s">
        <v>67</v>
      </c>
      <c r="P4668" s="2"/>
      <c r="Q4668" s="2"/>
      <c r="R4668" s="2"/>
      <c r="S4668" s="48"/>
      <c r="T4668" s="208">
        <v>0</v>
      </c>
      <c r="U4668" s="17">
        <f>T4668*1.12</f>
        <v>0</v>
      </c>
      <c r="V4668" s="2" t="s">
        <v>345</v>
      </c>
      <c r="W4668" s="2">
        <v>2014</v>
      </c>
      <c r="X4668" s="2">
        <v>20.21</v>
      </c>
    </row>
    <row r="4669" spans="1:24" ht="63.75" customHeight="1" outlineLevel="1" x14ac:dyDescent="0.25">
      <c r="A4669" s="2" t="s">
        <v>10778</v>
      </c>
      <c r="B4669" s="2" t="s">
        <v>27</v>
      </c>
      <c r="C4669" s="191" t="s">
        <v>377</v>
      </c>
      <c r="D4669" s="5" t="s">
        <v>378</v>
      </c>
      <c r="E4669" s="5" t="s">
        <v>379</v>
      </c>
      <c r="F4669" s="5" t="s">
        <v>10779</v>
      </c>
      <c r="G4669" s="2" t="s">
        <v>350</v>
      </c>
      <c r="H4669" s="4">
        <v>100</v>
      </c>
      <c r="I4669" s="2">
        <v>710000000</v>
      </c>
      <c r="J4669" s="2" t="s">
        <v>11537</v>
      </c>
      <c r="K4669" s="5" t="s">
        <v>9974</v>
      </c>
      <c r="L4669" s="2" t="s">
        <v>381</v>
      </c>
      <c r="M4669" s="2"/>
      <c r="N4669" s="2" t="s">
        <v>453</v>
      </c>
      <c r="O4669" s="15" t="s">
        <v>67</v>
      </c>
      <c r="P4669" s="2"/>
      <c r="Q4669" s="2"/>
      <c r="R4669" s="2"/>
      <c r="S4669" s="48"/>
      <c r="T4669" s="208">
        <v>0</v>
      </c>
      <c r="U4669" s="17">
        <v>0</v>
      </c>
      <c r="V4669" s="2" t="s">
        <v>345</v>
      </c>
      <c r="W4669" s="2">
        <v>2014</v>
      </c>
      <c r="X4669" s="2" t="s">
        <v>10780</v>
      </c>
    </row>
    <row r="4670" spans="1:24" s="85" customFormat="1" ht="67.5" customHeight="1" outlineLevel="1" x14ac:dyDescent="0.25">
      <c r="A4670" s="2" t="s">
        <v>12028</v>
      </c>
      <c r="B4670" s="2" t="s">
        <v>27</v>
      </c>
      <c r="C4670" s="191" t="s">
        <v>377</v>
      </c>
      <c r="D4670" s="5" t="s">
        <v>378</v>
      </c>
      <c r="E4670" s="5" t="s">
        <v>379</v>
      </c>
      <c r="F4670" s="5" t="s">
        <v>12029</v>
      </c>
      <c r="G4670" s="2" t="s">
        <v>350</v>
      </c>
      <c r="H4670" s="4">
        <v>100</v>
      </c>
      <c r="I4670" s="2">
        <v>710000000</v>
      </c>
      <c r="J4670" s="2" t="s">
        <v>11537</v>
      </c>
      <c r="K4670" s="5" t="s">
        <v>3806</v>
      </c>
      <c r="L4670" s="2" t="s">
        <v>381</v>
      </c>
      <c r="M4670" s="2"/>
      <c r="N4670" s="2" t="s">
        <v>12030</v>
      </c>
      <c r="O4670" s="7" t="s">
        <v>67</v>
      </c>
      <c r="P4670" s="2"/>
      <c r="Q4670" s="2"/>
      <c r="R4670" s="2"/>
      <c r="S4670" s="48"/>
      <c r="T4670" s="208">
        <f>6810500-2000000</f>
        <v>4810500</v>
      </c>
      <c r="U4670" s="17">
        <f t="shared" ref="U4670" si="377">T4670*1.12</f>
        <v>5387760.0000000009</v>
      </c>
      <c r="V4670" s="2" t="s">
        <v>345</v>
      </c>
      <c r="W4670" s="2">
        <v>2014</v>
      </c>
      <c r="X4670" s="2" t="s">
        <v>10845</v>
      </c>
    </row>
    <row r="4671" spans="1:24" ht="63.75" customHeight="1" outlineLevel="1" x14ac:dyDescent="0.25">
      <c r="A4671" s="2" t="s">
        <v>398</v>
      </c>
      <c r="B4671" s="2" t="s">
        <v>27</v>
      </c>
      <c r="C4671" s="191" t="s">
        <v>377</v>
      </c>
      <c r="D4671" s="5" t="s">
        <v>378</v>
      </c>
      <c r="E4671" s="5" t="s">
        <v>379</v>
      </c>
      <c r="F4671" s="5" t="s">
        <v>385</v>
      </c>
      <c r="G4671" s="2" t="s">
        <v>343</v>
      </c>
      <c r="H4671" s="4">
        <v>100</v>
      </c>
      <c r="I4671" s="2">
        <v>710000000</v>
      </c>
      <c r="J4671" s="2" t="s">
        <v>11537</v>
      </c>
      <c r="K4671" s="5" t="s">
        <v>8563</v>
      </c>
      <c r="L4671" s="2" t="s">
        <v>381</v>
      </c>
      <c r="M4671" s="2"/>
      <c r="N4671" s="2" t="s">
        <v>453</v>
      </c>
      <c r="O4671" s="15" t="s">
        <v>67</v>
      </c>
      <c r="P4671" s="2"/>
      <c r="Q4671" s="2"/>
      <c r="R4671" s="2"/>
      <c r="S4671" s="48"/>
      <c r="T4671" s="208">
        <v>0</v>
      </c>
      <c r="U4671" s="17">
        <v>0</v>
      </c>
      <c r="V4671" s="2" t="s">
        <v>345</v>
      </c>
      <c r="W4671" s="2">
        <v>2014</v>
      </c>
      <c r="X4671" s="2" t="s">
        <v>10152</v>
      </c>
    </row>
    <row r="4672" spans="1:24" ht="63.75" customHeight="1" outlineLevel="1" x14ac:dyDescent="0.25">
      <c r="A4672" s="2" t="s">
        <v>399</v>
      </c>
      <c r="B4672" s="2" t="s">
        <v>27</v>
      </c>
      <c r="C4672" s="191" t="s">
        <v>377</v>
      </c>
      <c r="D4672" s="5" t="s">
        <v>378</v>
      </c>
      <c r="E4672" s="5" t="s">
        <v>379</v>
      </c>
      <c r="F4672" s="5" t="s">
        <v>387</v>
      </c>
      <c r="G4672" s="2" t="s">
        <v>343</v>
      </c>
      <c r="H4672" s="4">
        <v>100</v>
      </c>
      <c r="I4672" s="2">
        <v>710000000</v>
      </c>
      <c r="J4672" s="2" t="s">
        <v>11537</v>
      </c>
      <c r="K4672" s="5" t="s">
        <v>6017</v>
      </c>
      <c r="L4672" s="2" t="s">
        <v>381</v>
      </c>
      <c r="M4672" s="2"/>
      <c r="N4672" s="2" t="s">
        <v>453</v>
      </c>
      <c r="O4672" s="15" t="s">
        <v>67</v>
      </c>
      <c r="P4672" s="2"/>
      <c r="Q4672" s="2"/>
      <c r="R4672" s="2"/>
      <c r="S4672" s="48"/>
      <c r="T4672" s="17">
        <v>0</v>
      </c>
      <c r="U4672" s="17">
        <v>0</v>
      </c>
      <c r="V4672" s="2" t="s">
        <v>345</v>
      </c>
      <c r="W4672" s="2">
        <v>2014</v>
      </c>
      <c r="X4672" s="2" t="s">
        <v>10152</v>
      </c>
    </row>
    <row r="4673" spans="1:24" ht="63.75" customHeight="1" outlineLevel="1" x14ac:dyDescent="0.25">
      <c r="A4673" s="2" t="s">
        <v>400</v>
      </c>
      <c r="B4673" s="2" t="s">
        <v>27</v>
      </c>
      <c r="C4673" s="5" t="s">
        <v>454</v>
      </c>
      <c r="D4673" s="5" t="s">
        <v>455</v>
      </c>
      <c r="E4673" s="5" t="s">
        <v>455</v>
      </c>
      <c r="F4673" s="5" t="s">
        <v>10001</v>
      </c>
      <c r="G4673" s="2" t="s">
        <v>350</v>
      </c>
      <c r="H4673" s="4">
        <v>100</v>
      </c>
      <c r="I4673" s="2">
        <v>710000000</v>
      </c>
      <c r="J4673" s="2" t="s">
        <v>11537</v>
      </c>
      <c r="K4673" s="5" t="s">
        <v>6014</v>
      </c>
      <c r="L4673" s="2" t="s">
        <v>381</v>
      </c>
      <c r="M4673" s="2"/>
      <c r="N4673" s="2" t="s">
        <v>453</v>
      </c>
      <c r="O4673" s="15" t="s">
        <v>67</v>
      </c>
      <c r="P4673" s="2"/>
      <c r="Q4673" s="2"/>
      <c r="R4673" s="2"/>
      <c r="S4673" s="48"/>
      <c r="T4673" s="208">
        <v>2000000</v>
      </c>
      <c r="U4673" s="17">
        <f t="shared" ref="U4673:U4679" si="378">T4673*1.12</f>
        <v>2240000</v>
      </c>
      <c r="V4673" s="2" t="s">
        <v>345</v>
      </c>
      <c r="W4673" s="2">
        <v>2014</v>
      </c>
      <c r="X4673" s="2"/>
    </row>
    <row r="4674" spans="1:24" ht="63.75" customHeight="1" outlineLevel="1" x14ac:dyDescent="0.25">
      <c r="A4674" s="2" t="s">
        <v>401</v>
      </c>
      <c r="B4674" s="2" t="s">
        <v>27</v>
      </c>
      <c r="C4674" s="5" t="s">
        <v>454</v>
      </c>
      <c r="D4674" s="5" t="s">
        <v>455</v>
      </c>
      <c r="E4674" s="5" t="s">
        <v>455</v>
      </c>
      <c r="F4674" s="5" t="s">
        <v>10002</v>
      </c>
      <c r="G4674" s="2" t="s">
        <v>350</v>
      </c>
      <c r="H4674" s="4">
        <v>100</v>
      </c>
      <c r="I4674" s="2">
        <v>710000000</v>
      </c>
      <c r="J4674" s="2" t="s">
        <v>11537</v>
      </c>
      <c r="K4674" s="5" t="s">
        <v>6014</v>
      </c>
      <c r="L4674" s="2" t="s">
        <v>381</v>
      </c>
      <c r="M4674" s="2"/>
      <c r="N4674" s="2" t="s">
        <v>453</v>
      </c>
      <c r="O4674" s="15" t="s">
        <v>67</v>
      </c>
      <c r="P4674" s="2"/>
      <c r="Q4674" s="2"/>
      <c r="R4674" s="2"/>
      <c r="S4674" s="48"/>
      <c r="T4674" s="208">
        <v>1000000</v>
      </c>
      <c r="U4674" s="17">
        <f t="shared" si="378"/>
        <v>1120000</v>
      </c>
      <c r="V4674" s="2" t="s">
        <v>345</v>
      </c>
      <c r="W4674" s="2">
        <v>2014</v>
      </c>
      <c r="X4674" s="2"/>
    </row>
    <row r="4675" spans="1:24" ht="63.75" customHeight="1" outlineLevel="1" x14ac:dyDescent="0.25">
      <c r="A4675" s="2" t="s">
        <v>402</v>
      </c>
      <c r="B4675" s="2" t="s">
        <v>27</v>
      </c>
      <c r="C4675" s="191" t="s">
        <v>377</v>
      </c>
      <c r="D4675" s="5" t="s">
        <v>378</v>
      </c>
      <c r="E4675" s="5" t="s">
        <v>379</v>
      </c>
      <c r="F4675" s="5" t="s">
        <v>390</v>
      </c>
      <c r="G4675" s="2" t="s">
        <v>343</v>
      </c>
      <c r="H4675" s="4">
        <v>100</v>
      </c>
      <c r="I4675" s="2">
        <v>710000000</v>
      </c>
      <c r="J4675" s="2" t="s">
        <v>11537</v>
      </c>
      <c r="K4675" s="5" t="s">
        <v>3765</v>
      </c>
      <c r="L4675" s="2" t="s">
        <v>381</v>
      </c>
      <c r="M4675" s="2"/>
      <c r="N4675" s="2" t="s">
        <v>453</v>
      </c>
      <c r="O4675" s="15" t="s">
        <v>67</v>
      </c>
      <c r="P4675" s="2"/>
      <c r="Q4675" s="2"/>
      <c r="R4675" s="2"/>
      <c r="S4675" s="48"/>
      <c r="T4675" s="17">
        <v>0</v>
      </c>
      <c r="U4675" s="17">
        <f t="shared" si="378"/>
        <v>0</v>
      </c>
      <c r="V4675" s="2" t="s">
        <v>345</v>
      </c>
      <c r="W4675" s="2">
        <v>2014</v>
      </c>
      <c r="X4675" s="2" t="s">
        <v>10152</v>
      </c>
    </row>
    <row r="4676" spans="1:24" ht="63.75" customHeight="1" outlineLevel="1" x14ac:dyDescent="0.25">
      <c r="A4676" s="2" t="s">
        <v>403</v>
      </c>
      <c r="B4676" s="2" t="s">
        <v>27</v>
      </c>
      <c r="C4676" s="95" t="s">
        <v>456</v>
      </c>
      <c r="D4676" s="95" t="s">
        <v>457</v>
      </c>
      <c r="E4676" s="95" t="s">
        <v>458</v>
      </c>
      <c r="F4676" s="5" t="s">
        <v>459</v>
      </c>
      <c r="G4676" s="2" t="s">
        <v>350</v>
      </c>
      <c r="H4676" s="4">
        <v>100</v>
      </c>
      <c r="I4676" s="2">
        <v>710000000</v>
      </c>
      <c r="J4676" s="2" t="s">
        <v>11537</v>
      </c>
      <c r="K4676" s="5" t="s">
        <v>8564</v>
      </c>
      <c r="L4676" s="2" t="s">
        <v>381</v>
      </c>
      <c r="M4676" s="2"/>
      <c r="N4676" s="2" t="s">
        <v>453</v>
      </c>
      <c r="O4676" s="15" t="s">
        <v>67</v>
      </c>
      <c r="P4676" s="2"/>
      <c r="Q4676" s="2"/>
      <c r="R4676" s="2"/>
      <c r="S4676" s="48"/>
      <c r="T4676" s="17">
        <v>0</v>
      </c>
      <c r="U4676" s="17">
        <f t="shared" si="378"/>
        <v>0</v>
      </c>
      <c r="V4676" s="2" t="s">
        <v>345</v>
      </c>
      <c r="W4676" s="2">
        <v>2014</v>
      </c>
      <c r="X4676" s="2"/>
    </row>
    <row r="4677" spans="1:24" ht="63.75" customHeight="1" outlineLevel="1" x14ac:dyDescent="0.25">
      <c r="A4677" s="2" t="s">
        <v>10330</v>
      </c>
      <c r="B4677" s="2" t="s">
        <v>27</v>
      </c>
      <c r="C4677" s="95" t="s">
        <v>456</v>
      </c>
      <c r="D4677" s="95" t="s">
        <v>457</v>
      </c>
      <c r="E4677" s="95" t="s">
        <v>458</v>
      </c>
      <c r="F4677" s="5" t="s">
        <v>459</v>
      </c>
      <c r="G4677" s="2" t="s">
        <v>29</v>
      </c>
      <c r="H4677" s="4">
        <v>100</v>
      </c>
      <c r="I4677" s="2">
        <v>710000000</v>
      </c>
      <c r="J4677" s="2" t="s">
        <v>11537</v>
      </c>
      <c r="K4677" s="5" t="s">
        <v>10331</v>
      </c>
      <c r="L4677" s="2" t="s">
        <v>381</v>
      </c>
      <c r="M4677" s="2"/>
      <c r="N4677" s="2" t="s">
        <v>453</v>
      </c>
      <c r="O4677" s="15" t="s">
        <v>67</v>
      </c>
      <c r="P4677" s="2"/>
      <c r="Q4677" s="2"/>
      <c r="R4677" s="2"/>
      <c r="S4677" s="48"/>
      <c r="T4677" s="17">
        <v>1800000</v>
      </c>
      <c r="U4677" s="17">
        <f t="shared" si="378"/>
        <v>2016000.0000000002</v>
      </c>
      <c r="V4677" s="2" t="s">
        <v>345</v>
      </c>
      <c r="W4677" s="2">
        <v>2014</v>
      </c>
      <c r="X4677" s="2" t="s">
        <v>10332</v>
      </c>
    </row>
    <row r="4678" spans="1:24" ht="63.75" customHeight="1" outlineLevel="1" x14ac:dyDescent="0.25">
      <c r="A4678" s="2" t="s">
        <v>404</v>
      </c>
      <c r="B4678" s="2" t="s">
        <v>27</v>
      </c>
      <c r="C4678" s="10" t="s">
        <v>461</v>
      </c>
      <c r="D4678" s="10" t="s">
        <v>462</v>
      </c>
      <c r="E4678" s="10" t="s">
        <v>462</v>
      </c>
      <c r="F4678" s="5" t="s">
        <v>460</v>
      </c>
      <c r="G4678" s="2" t="s">
        <v>350</v>
      </c>
      <c r="H4678" s="4">
        <v>100</v>
      </c>
      <c r="I4678" s="2">
        <v>710000000</v>
      </c>
      <c r="J4678" s="2" t="s">
        <v>11537</v>
      </c>
      <c r="K4678" s="5" t="s">
        <v>6017</v>
      </c>
      <c r="L4678" s="2" t="s">
        <v>1140</v>
      </c>
      <c r="M4678" s="2"/>
      <c r="N4678" s="2" t="s">
        <v>453</v>
      </c>
      <c r="O4678" s="15" t="s">
        <v>67</v>
      </c>
      <c r="P4678" s="2"/>
      <c r="Q4678" s="2"/>
      <c r="R4678" s="2"/>
      <c r="S4678" s="48"/>
      <c r="T4678" s="17">
        <v>0</v>
      </c>
      <c r="U4678" s="17">
        <f t="shared" si="378"/>
        <v>0</v>
      </c>
      <c r="V4678" s="2" t="s">
        <v>345</v>
      </c>
      <c r="W4678" s="2">
        <v>2014</v>
      </c>
      <c r="X4678" s="2"/>
    </row>
    <row r="4679" spans="1:24" ht="76.5" customHeight="1" outlineLevel="1" x14ac:dyDescent="0.25">
      <c r="A4679" s="2" t="s">
        <v>10349</v>
      </c>
      <c r="B4679" s="2" t="s">
        <v>27</v>
      </c>
      <c r="C4679" s="10" t="s">
        <v>461</v>
      </c>
      <c r="D4679" s="10" t="s">
        <v>462</v>
      </c>
      <c r="E4679" s="10" t="s">
        <v>462</v>
      </c>
      <c r="F4679" s="5" t="s">
        <v>10350</v>
      </c>
      <c r="G4679" s="2" t="s">
        <v>350</v>
      </c>
      <c r="H4679" s="4">
        <v>100</v>
      </c>
      <c r="I4679" s="2">
        <v>710000000</v>
      </c>
      <c r="J4679" s="2" t="s">
        <v>11537</v>
      </c>
      <c r="K4679" s="5" t="s">
        <v>6017</v>
      </c>
      <c r="L4679" s="2" t="s">
        <v>10344</v>
      </c>
      <c r="M4679" s="2"/>
      <c r="N4679" s="2" t="s">
        <v>453</v>
      </c>
      <c r="O4679" s="15" t="s">
        <v>67</v>
      </c>
      <c r="P4679" s="2"/>
      <c r="Q4679" s="2"/>
      <c r="R4679" s="2"/>
      <c r="S4679" s="48"/>
      <c r="T4679" s="17">
        <v>0</v>
      </c>
      <c r="U4679" s="17">
        <f t="shared" si="378"/>
        <v>0</v>
      </c>
      <c r="V4679" s="2" t="s">
        <v>345</v>
      </c>
      <c r="W4679" s="2">
        <v>2014</v>
      </c>
      <c r="X4679" s="2" t="s">
        <v>10351</v>
      </c>
    </row>
    <row r="4680" spans="1:24" s="18" customFormat="1" ht="103.5" customHeight="1" outlineLevel="1" x14ac:dyDescent="0.25">
      <c r="A4680" s="2" t="s">
        <v>12038</v>
      </c>
      <c r="B4680" s="2" t="s">
        <v>27</v>
      </c>
      <c r="C4680" s="10" t="s">
        <v>461</v>
      </c>
      <c r="D4680" s="10" t="s">
        <v>462</v>
      </c>
      <c r="E4680" s="10" t="s">
        <v>462</v>
      </c>
      <c r="F4680" s="5" t="s">
        <v>12039</v>
      </c>
      <c r="G4680" s="2" t="s">
        <v>350</v>
      </c>
      <c r="H4680" s="4">
        <v>100</v>
      </c>
      <c r="I4680" s="2">
        <v>710000000</v>
      </c>
      <c r="J4680" s="2" t="s">
        <v>11537</v>
      </c>
      <c r="K4680" s="5" t="s">
        <v>12040</v>
      </c>
      <c r="L4680" s="2" t="s">
        <v>10344</v>
      </c>
      <c r="M4680" s="2"/>
      <c r="N4680" s="2" t="s">
        <v>12041</v>
      </c>
      <c r="O4680" s="7" t="s">
        <v>67</v>
      </c>
      <c r="P4680" s="2"/>
      <c r="Q4680" s="2"/>
      <c r="R4680" s="2"/>
      <c r="S4680" s="48"/>
      <c r="T4680" s="17">
        <v>521588</v>
      </c>
      <c r="U4680" s="17">
        <v>584178.56000000006</v>
      </c>
      <c r="V4680" s="2" t="s">
        <v>345</v>
      </c>
      <c r="W4680" s="2">
        <v>2014</v>
      </c>
      <c r="X4680" s="2" t="s">
        <v>10845</v>
      </c>
    </row>
    <row r="4681" spans="1:24" ht="63.75" customHeight="1" outlineLevel="1" x14ac:dyDescent="0.25">
      <c r="A4681" s="2" t="s">
        <v>405</v>
      </c>
      <c r="B4681" s="2" t="s">
        <v>27</v>
      </c>
      <c r="C4681" s="10" t="s">
        <v>461</v>
      </c>
      <c r="D4681" s="10" t="s">
        <v>462</v>
      </c>
      <c r="E4681" s="10" t="s">
        <v>462</v>
      </c>
      <c r="F4681" s="5" t="s">
        <v>463</v>
      </c>
      <c r="G4681" s="2" t="s">
        <v>350</v>
      </c>
      <c r="H4681" s="4">
        <v>100</v>
      </c>
      <c r="I4681" s="2">
        <v>710000000</v>
      </c>
      <c r="J4681" s="2" t="s">
        <v>11537</v>
      </c>
      <c r="K4681" s="5" t="s">
        <v>6133</v>
      </c>
      <c r="L4681" s="2" t="s">
        <v>1145</v>
      </c>
      <c r="M4681" s="2"/>
      <c r="N4681" s="2" t="s">
        <v>453</v>
      </c>
      <c r="O4681" s="15" t="s">
        <v>67</v>
      </c>
      <c r="P4681" s="2"/>
      <c r="Q4681" s="2"/>
      <c r="R4681" s="2"/>
      <c r="S4681" s="48"/>
      <c r="T4681" s="17">
        <v>0</v>
      </c>
      <c r="U4681" s="17">
        <v>0</v>
      </c>
      <c r="V4681" s="2" t="s">
        <v>345</v>
      </c>
      <c r="W4681" s="2">
        <v>2014</v>
      </c>
      <c r="X4681" s="2"/>
    </row>
    <row r="4682" spans="1:24" ht="63.75" customHeight="1" outlineLevel="1" x14ac:dyDescent="0.25">
      <c r="A4682" s="2" t="s">
        <v>10361</v>
      </c>
      <c r="B4682" s="2" t="s">
        <v>27</v>
      </c>
      <c r="C4682" s="10" t="s">
        <v>461</v>
      </c>
      <c r="D4682" s="10" t="s">
        <v>462</v>
      </c>
      <c r="E4682" s="10" t="s">
        <v>462</v>
      </c>
      <c r="F4682" s="5" t="s">
        <v>10362</v>
      </c>
      <c r="G4682" s="2" t="s">
        <v>350</v>
      </c>
      <c r="H4682" s="4">
        <v>100</v>
      </c>
      <c r="I4682" s="2">
        <v>710000000</v>
      </c>
      <c r="J4682" s="2" t="s">
        <v>11537</v>
      </c>
      <c r="K4682" s="5" t="s">
        <v>6133</v>
      </c>
      <c r="L4682" s="2" t="s">
        <v>10363</v>
      </c>
      <c r="M4682" s="2"/>
      <c r="N4682" s="2" t="s">
        <v>453</v>
      </c>
      <c r="O4682" s="15" t="s">
        <v>67</v>
      </c>
      <c r="P4682" s="2"/>
      <c r="Q4682" s="2"/>
      <c r="R4682" s="2"/>
      <c r="S4682" s="48"/>
      <c r="T4682" s="17">
        <v>0</v>
      </c>
      <c r="U4682" s="17">
        <f t="shared" ref="U4682:U4694" si="379">T4682*1.12</f>
        <v>0</v>
      </c>
      <c r="V4682" s="2" t="s">
        <v>345</v>
      </c>
      <c r="W4682" s="2">
        <v>2014</v>
      </c>
      <c r="X4682" s="2" t="s">
        <v>10351</v>
      </c>
    </row>
    <row r="4683" spans="1:24" s="85" customFormat="1" ht="72" customHeight="1" outlineLevel="1" x14ac:dyDescent="0.25">
      <c r="A4683" s="2" t="s">
        <v>12500</v>
      </c>
      <c r="B4683" s="2" t="s">
        <v>27</v>
      </c>
      <c r="C4683" s="10" t="s">
        <v>461</v>
      </c>
      <c r="D4683" s="10" t="s">
        <v>462</v>
      </c>
      <c r="E4683" s="10" t="s">
        <v>462</v>
      </c>
      <c r="F4683" s="5" t="s">
        <v>10362</v>
      </c>
      <c r="G4683" s="2" t="s">
        <v>29</v>
      </c>
      <c r="H4683" s="4">
        <v>100</v>
      </c>
      <c r="I4683" s="2">
        <v>710000000</v>
      </c>
      <c r="J4683" s="2" t="s">
        <v>11537</v>
      </c>
      <c r="K4683" s="5" t="s">
        <v>6133</v>
      </c>
      <c r="L4683" s="2" t="s">
        <v>10363</v>
      </c>
      <c r="M4683" s="2"/>
      <c r="N4683" s="2" t="s">
        <v>453</v>
      </c>
      <c r="O4683" s="15" t="s">
        <v>67</v>
      </c>
      <c r="P4683" s="2"/>
      <c r="Q4683" s="2"/>
      <c r="R4683" s="2"/>
      <c r="S4683" s="48"/>
      <c r="T4683" s="17">
        <v>1191120</v>
      </c>
      <c r="U4683" s="17">
        <f t="shared" si="379"/>
        <v>1334054.4000000001</v>
      </c>
      <c r="V4683" s="2" t="s">
        <v>345</v>
      </c>
      <c r="W4683" s="2">
        <v>2014</v>
      </c>
      <c r="X4683" s="2">
        <v>7</v>
      </c>
    </row>
    <row r="4684" spans="1:24" ht="63.75" customHeight="1" outlineLevel="1" x14ac:dyDescent="0.25">
      <c r="A4684" s="2" t="s">
        <v>406</v>
      </c>
      <c r="B4684" s="2" t="s">
        <v>27</v>
      </c>
      <c r="C4684" s="10" t="s">
        <v>461</v>
      </c>
      <c r="D4684" s="10" t="s">
        <v>462</v>
      </c>
      <c r="E4684" s="10" t="s">
        <v>462</v>
      </c>
      <c r="F4684" s="5" t="s">
        <v>8565</v>
      </c>
      <c r="G4684" s="2" t="s">
        <v>350</v>
      </c>
      <c r="H4684" s="4">
        <v>100</v>
      </c>
      <c r="I4684" s="2">
        <v>710000000</v>
      </c>
      <c r="J4684" s="2" t="s">
        <v>11537</v>
      </c>
      <c r="K4684" s="5" t="s">
        <v>3806</v>
      </c>
      <c r="L4684" s="2" t="s">
        <v>8566</v>
      </c>
      <c r="M4684" s="2"/>
      <c r="N4684" s="2" t="s">
        <v>453</v>
      </c>
      <c r="O4684" s="15" t="s">
        <v>67</v>
      </c>
      <c r="P4684" s="2"/>
      <c r="Q4684" s="2"/>
      <c r="R4684" s="2"/>
      <c r="S4684" s="48"/>
      <c r="T4684" s="17">
        <v>693930</v>
      </c>
      <c r="U4684" s="17">
        <f t="shared" si="379"/>
        <v>777201.60000000009</v>
      </c>
      <c r="V4684" s="2" t="s">
        <v>345</v>
      </c>
      <c r="W4684" s="2">
        <v>2014</v>
      </c>
      <c r="X4684" s="2"/>
    </row>
    <row r="4685" spans="1:24" ht="63.75" customHeight="1" outlineLevel="1" x14ac:dyDescent="0.25">
      <c r="A4685" s="2" t="s">
        <v>407</v>
      </c>
      <c r="B4685" s="2" t="s">
        <v>27</v>
      </c>
      <c r="C4685" s="10" t="s">
        <v>396</v>
      </c>
      <c r="D4685" s="10" t="s">
        <v>465</v>
      </c>
      <c r="E4685" s="10" t="s">
        <v>466</v>
      </c>
      <c r="F4685" s="5" t="s">
        <v>464</v>
      </c>
      <c r="G4685" s="2" t="s">
        <v>350</v>
      </c>
      <c r="H4685" s="4">
        <v>100</v>
      </c>
      <c r="I4685" s="2">
        <v>710000000</v>
      </c>
      <c r="J4685" s="2" t="s">
        <v>11537</v>
      </c>
      <c r="K4685" s="5" t="s">
        <v>3765</v>
      </c>
      <c r="L4685" s="2" t="s">
        <v>381</v>
      </c>
      <c r="M4685" s="2"/>
      <c r="N4685" s="2" t="s">
        <v>453</v>
      </c>
      <c r="O4685" s="15" t="s">
        <v>67</v>
      </c>
      <c r="P4685" s="2"/>
      <c r="Q4685" s="2"/>
      <c r="R4685" s="2"/>
      <c r="S4685" s="2"/>
      <c r="T4685" s="9">
        <v>6600000</v>
      </c>
      <c r="U4685" s="17">
        <f t="shared" si="379"/>
        <v>7392000.0000000009</v>
      </c>
      <c r="V4685" s="2" t="s">
        <v>345</v>
      </c>
      <c r="W4685" s="2">
        <v>2014</v>
      </c>
      <c r="X4685" s="2"/>
    </row>
    <row r="4686" spans="1:24" ht="63.75" customHeight="1" outlineLevel="1" x14ac:dyDescent="0.25">
      <c r="A4686" s="2" t="s">
        <v>408</v>
      </c>
      <c r="B4686" s="2" t="s">
        <v>27</v>
      </c>
      <c r="C4686" s="5" t="s">
        <v>467</v>
      </c>
      <c r="D4686" s="5" t="s">
        <v>468</v>
      </c>
      <c r="E4686" s="5" t="s">
        <v>468</v>
      </c>
      <c r="F4686" s="2"/>
      <c r="G4686" s="2" t="s">
        <v>29</v>
      </c>
      <c r="H4686" s="2">
        <v>100</v>
      </c>
      <c r="I4686" s="2">
        <v>710000000</v>
      </c>
      <c r="J4686" s="2" t="s">
        <v>11537</v>
      </c>
      <c r="K4686" s="2" t="s">
        <v>479</v>
      </c>
      <c r="L4686" s="2" t="s">
        <v>30</v>
      </c>
      <c r="M4686" s="2"/>
      <c r="N4686" s="2" t="s">
        <v>453</v>
      </c>
      <c r="O4686" s="15" t="s">
        <v>1033</v>
      </c>
      <c r="P4686" s="2"/>
      <c r="Q4686" s="2"/>
      <c r="R4686" s="2"/>
      <c r="S4686" s="5"/>
      <c r="T4686" s="9">
        <v>2302000</v>
      </c>
      <c r="U4686" s="17">
        <f t="shared" si="379"/>
        <v>2578240.0000000005</v>
      </c>
      <c r="V4686" s="2" t="s">
        <v>469</v>
      </c>
      <c r="W4686" s="2">
        <v>2014</v>
      </c>
      <c r="X4686" s="2"/>
    </row>
    <row r="4687" spans="1:24" ht="63.75" customHeight="1" outlineLevel="1" x14ac:dyDescent="0.25">
      <c r="A4687" s="2" t="s">
        <v>409</v>
      </c>
      <c r="B4687" s="2" t="s">
        <v>27</v>
      </c>
      <c r="C4687" s="5" t="s">
        <v>470</v>
      </c>
      <c r="D4687" s="5" t="s">
        <v>471</v>
      </c>
      <c r="E4687" s="5" t="s">
        <v>471</v>
      </c>
      <c r="F4687" s="2"/>
      <c r="G4687" s="2" t="s">
        <v>29</v>
      </c>
      <c r="H4687" s="7" t="s">
        <v>375</v>
      </c>
      <c r="I4687" s="2">
        <v>710000000</v>
      </c>
      <c r="J4687" s="2" t="s">
        <v>11537</v>
      </c>
      <c r="K4687" s="2" t="s">
        <v>479</v>
      </c>
      <c r="L4687" s="2" t="s">
        <v>30</v>
      </c>
      <c r="M4687" s="2"/>
      <c r="N4687" s="2" t="s">
        <v>453</v>
      </c>
      <c r="O4687" s="15" t="s">
        <v>61</v>
      </c>
      <c r="P4687" s="2"/>
      <c r="Q4687" s="2"/>
      <c r="R4687" s="2"/>
      <c r="S4687" s="5"/>
      <c r="T4687" s="9">
        <v>2500000</v>
      </c>
      <c r="U4687" s="17">
        <f t="shared" si="379"/>
        <v>2800000.0000000005</v>
      </c>
      <c r="V4687" s="2" t="s">
        <v>345</v>
      </c>
      <c r="W4687" s="2">
        <v>2014</v>
      </c>
      <c r="X4687" s="2"/>
    </row>
    <row r="4688" spans="1:24" ht="63.75" customHeight="1" outlineLevel="1" x14ac:dyDescent="0.25">
      <c r="A4688" s="2" t="s">
        <v>410</v>
      </c>
      <c r="B4688" s="2" t="s">
        <v>27</v>
      </c>
      <c r="C4688" s="5" t="s">
        <v>472</v>
      </c>
      <c r="D4688" s="5" t="s">
        <v>473</v>
      </c>
      <c r="E4688" s="5" t="s">
        <v>474</v>
      </c>
      <c r="F4688" s="5"/>
      <c r="G4688" s="11" t="s">
        <v>29</v>
      </c>
      <c r="H4688" s="7" t="s">
        <v>475</v>
      </c>
      <c r="I4688" s="2">
        <v>710000000</v>
      </c>
      <c r="J4688" s="2" t="s">
        <v>11537</v>
      </c>
      <c r="K4688" s="90" t="s">
        <v>31</v>
      </c>
      <c r="L4688" s="2" t="s">
        <v>30</v>
      </c>
      <c r="M4688" s="2"/>
      <c r="N4688" s="2" t="s">
        <v>453</v>
      </c>
      <c r="O4688" s="15" t="s">
        <v>1133</v>
      </c>
      <c r="P4688" s="2"/>
      <c r="Q4688" s="2"/>
      <c r="R4688" s="2"/>
      <c r="S4688" s="2"/>
      <c r="T4688" s="9">
        <v>1549000</v>
      </c>
      <c r="U4688" s="17">
        <f t="shared" si="379"/>
        <v>1734880.0000000002</v>
      </c>
      <c r="V4688" s="2" t="s">
        <v>469</v>
      </c>
      <c r="W4688" s="2">
        <v>2014</v>
      </c>
      <c r="X4688" s="2"/>
    </row>
    <row r="4689" spans="1:26" ht="127.5" customHeight="1" outlineLevel="1" x14ac:dyDescent="0.25">
      <c r="A4689" s="2" t="s">
        <v>411</v>
      </c>
      <c r="B4689" s="2" t="s">
        <v>27</v>
      </c>
      <c r="C4689" s="5" t="s">
        <v>476</v>
      </c>
      <c r="D4689" s="5" t="s">
        <v>477</v>
      </c>
      <c r="E4689" s="5" t="s">
        <v>478</v>
      </c>
      <c r="F4689" s="5"/>
      <c r="G4689" s="11" t="s">
        <v>29</v>
      </c>
      <c r="H4689" s="7" t="s">
        <v>475</v>
      </c>
      <c r="I4689" s="2">
        <v>710000000</v>
      </c>
      <c r="J4689" s="2" t="s">
        <v>11537</v>
      </c>
      <c r="K4689" s="2" t="s">
        <v>479</v>
      </c>
      <c r="L4689" s="2" t="s">
        <v>30</v>
      </c>
      <c r="M4689" s="2"/>
      <c r="N4689" s="2" t="s">
        <v>453</v>
      </c>
      <c r="O4689" s="15" t="s">
        <v>61</v>
      </c>
      <c r="P4689" s="2"/>
      <c r="Q4689" s="2"/>
      <c r="R4689" s="2"/>
      <c r="S4689" s="2"/>
      <c r="T4689" s="9">
        <v>1093000</v>
      </c>
      <c r="U4689" s="17">
        <f t="shared" si="379"/>
        <v>1224160.0000000002</v>
      </c>
      <c r="V4689" s="2" t="s">
        <v>345</v>
      </c>
      <c r="W4689" s="2">
        <v>2014</v>
      </c>
      <c r="X4689" s="2"/>
    </row>
    <row r="4690" spans="1:26" ht="63.75" customHeight="1" outlineLevel="1" x14ac:dyDescent="0.25">
      <c r="A4690" s="2" t="s">
        <v>412</v>
      </c>
      <c r="B4690" s="2" t="s">
        <v>27</v>
      </c>
      <c r="C4690" s="5" t="s">
        <v>481</v>
      </c>
      <c r="D4690" s="5" t="s">
        <v>482</v>
      </c>
      <c r="E4690" s="5" t="s">
        <v>483</v>
      </c>
      <c r="F4690" s="2"/>
      <c r="G4690" s="2" t="s">
        <v>29</v>
      </c>
      <c r="H4690" s="2">
        <v>100</v>
      </c>
      <c r="I4690" s="2">
        <v>710000000</v>
      </c>
      <c r="J4690" s="2" t="s">
        <v>11537</v>
      </c>
      <c r="K4690" s="2" t="s">
        <v>484</v>
      </c>
      <c r="L4690" s="2" t="s">
        <v>1141</v>
      </c>
      <c r="M4690" s="2"/>
      <c r="N4690" s="2" t="s">
        <v>453</v>
      </c>
      <c r="O4690" s="21" t="s">
        <v>485</v>
      </c>
      <c r="P4690" s="2"/>
      <c r="Q4690" s="2"/>
      <c r="R4690" s="2"/>
      <c r="S4690" s="2"/>
      <c r="T4690" s="9">
        <v>11720000</v>
      </c>
      <c r="U4690" s="9">
        <f t="shared" si="379"/>
        <v>13126400.000000002</v>
      </c>
      <c r="V4690" s="2" t="s">
        <v>469</v>
      </c>
      <c r="W4690" s="2">
        <v>2014</v>
      </c>
      <c r="X4690" s="2"/>
    </row>
    <row r="4691" spans="1:26" ht="63.75" customHeight="1" outlineLevel="1" x14ac:dyDescent="0.25">
      <c r="A4691" s="2" t="s">
        <v>413</v>
      </c>
      <c r="B4691" s="2" t="s">
        <v>27</v>
      </c>
      <c r="C4691" s="105" t="s">
        <v>1124</v>
      </c>
      <c r="D4691" s="105" t="s">
        <v>1125</v>
      </c>
      <c r="E4691" s="5" t="s">
        <v>1126</v>
      </c>
      <c r="F4691" s="2" t="s">
        <v>1132</v>
      </c>
      <c r="G4691" s="2" t="s">
        <v>29</v>
      </c>
      <c r="H4691" s="2">
        <v>100</v>
      </c>
      <c r="I4691" s="2">
        <v>710000000</v>
      </c>
      <c r="J4691" s="2" t="s">
        <v>11537</v>
      </c>
      <c r="K4691" s="2" t="s">
        <v>58</v>
      </c>
      <c r="L4691" s="2" t="s">
        <v>381</v>
      </c>
      <c r="M4691" s="2"/>
      <c r="N4691" s="2" t="s">
        <v>453</v>
      </c>
      <c r="O4691" s="21" t="s">
        <v>485</v>
      </c>
      <c r="P4691" s="2"/>
      <c r="Q4691" s="2"/>
      <c r="R4691" s="2"/>
      <c r="S4691" s="2"/>
      <c r="T4691" s="9">
        <v>2462748</v>
      </c>
      <c r="U4691" s="9">
        <f t="shared" si="379"/>
        <v>2758277.7600000002</v>
      </c>
      <c r="V4691" s="2" t="s">
        <v>469</v>
      </c>
      <c r="W4691" s="2">
        <v>2014</v>
      </c>
      <c r="X4691" s="2"/>
    </row>
    <row r="4692" spans="1:26" ht="63.75" customHeight="1" outlineLevel="1" x14ac:dyDescent="0.25">
      <c r="A4692" s="2" t="s">
        <v>414</v>
      </c>
      <c r="B4692" s="2" t="s">
        <v>27</v>
      </c>
      <c r="C4692" s="10" t="s">
        <v>5412</v>
      </c>
      <c r="D4692" s="10" t="s">
        <v>5413</v>
      </c>
      <c r="E4692" s="10" t="s">
        <v>5413</v>
      </c>
      <c r="F4692" s="2" t="s">
        <v>1127</v>
      </c>
      <c r="G4692" s="2" t="s">
        <v>29</v>
      </c>
      <c r="H4692" s="2">
        <v>100</v>
      </c>
      <c r="I4692" s="2">
        <v>710000000</v>
      </c>
      <c r="J4692" s="2" t="s">
        <v>11537</v>
      </c>
      <c r="K4692" s="2" t="s">
        <v>8567</v>
      </c>
      <c r="L4692" s="2" t="s">
        <v>1142</v>
      </c>
      <c r="M4692" s="2"/>
      <c r="N4692" s="2" t="s">
        <v>453</v>
      </c>
      <c r="O4692" s="21" t="s">
        <v>485</v>
      </c>
      <c r="P4692" s="2"/>
      <c r="Q4692" s="2"/>
      <c r="R4692" s="2"/>
      <c r="S4692" s="2"/>
      <c r="T4692" s="9">
        <v>601601921.51999998</v>
      </c>
      <c r="U4692" s="9">
        <f t="shared" si="379"/>
        <v>673794152.10240006</v>
      </c>
      <c r="V4692" s="2" t="s">
        <v>345</v>
      </c>
      <c r="W4692" s="2">
        <v>2014</v>
      </c>
      <c r="X4692" s="2"/>
    </row>
    <row r="4693" spans="1:26" ht="63.75" customHeight="1" outlineLevel="1" x14ac:dyDescent="0.25">
      <c r="A4693" s="2" t="s">
        <v>415</v>
      </c>
      <c r="B4693" s="2" t="s">
        <v>27</v>
      </c>
      <c r="C4693" s="2" t="s">
        <v>1129</v>
      </c>
      <c r="D4693" s="10" t="s">
        <v>1130</v>
      </c>
      <c r="E4693" s="10" t="s">
        <v>1131</v>
      </c>
      <c r="F4693" s="2" t="s">
        <v>6010</v>
      </c>
      <c r="G4693" s="2" t="s">
        <v>350</v>
      </c>
      <c r="H4693" s="2">
        <v>0</v>
      </c>
      <c r="I4693" s="2">
        <v>710000000</v>
      </c>
      <c r="J4693" s="2" t="s">
        <v>11537</v>
      </c>
      <c r="K4693" s="2" t="s">
        <v>6011</v>
      </c>
      <c r="L4693" s="2" t="s">
        <v>381</v>
      </c>
      <c r="M4693" s="2"/>
      <c r="N4693" s="2" t="s">
        <v>453</v>
      </c>
      <c r="O4693" s="21" t="s">
        <v>6012</v>
      </c>
      <c r="P4693" s="2"/>
      <c r="Q4693" s="2"/>
      <c r="R4693" s="2"/>
      <c r="S4693" s="2"/>
      <c r="T4693" s="9">
        <v>2166000</v>
      </c>
      <c r="U4693" s="9">
        <f t="shared" si="379"/>
        <v>2425920</v>
      </c>
      <c r="V4693" s="2" t="s">
        <v>345</v>
      </c>
      <c r="W4693" s="2">
        <v>2014</v>
      </c>
      <c r="X4693" s="2"/>
    </row>
    <row r="4694" spans="1:26" ht="231" customHeight="1" outlineLevel="1" x14ac:dyDescent="0.25">
      <c r="A4694" s="2" t="s">
        <v>416</v>
      </c>
      <c r="B4694" s="5" t="s">
        <v>27</v>
      </c>
      <c r="C4694" s="2" t="s">
        <v>1792</v>
      </c>
      <c r="D4694" s="5" t="s">
        <v>1793</v>
      </c>
      <c r="E4694" s="2" t="s">
        <v>12627</v>
      </c>
      <c r="F4694" s="2" t="s">
        <v>2484</v>
      </c>
      <c r="G4694" s="2" t="s">
        <v>350</v>
      </c>
      <c r="H4694" s="5">
        <v>100</v>
      </c>
      <c r="I4694" s="2">
        <v>710000000</v>
      </c>
      <c r="J4694" s="2" t="s">
        <v>11537</v>
      </c>
      <c r="K4694" s="2" t="s">
        <v>1365</v>
      </c>
      <c r="L4694" s="2" t="s">
        <v>1148</v>
      </c>
      <c r="M4694" s="2"/>
      <c r="N4694" s="2" t="s">
        <v>453</v>
      </c>
      <c r="O4694" s="21" t="s">
        <v>1727</v>
      </c>
      <c r="P4694" s="2"/>
      <c r="Q4694" s="2"/>
      <c r="R4694" s="2"/>
      <c r="S4694" s="2"/>
      <c r="T4694" s="9">
        <v>330000</v>
      </c>
      <c r="U4694" s="9">
        <f t="shared" si="379"/>
        <v>369600.00000000006</v>
      </c>
      <c r="V4694" s="2" t="s">
        <v>345</v>
      </c>
      <c r="W4694" s="2">
        <v>2014</v>
      </c>
      <c r="X4694" s="2"/>
    </row>
    <row r="4695" spans="1:26" ht="255" customHeight="1" outlineLevel="1" x14ac:dyDescent="0.25">
      <c r="A4695" s="2" t="s">
        <v>417</v>
      </c>
      <c r="B4695" s="5" t="s">
        <v>27</v>
      </c>
      <c r="C4695" s="2" t="s">
        <v>1792</v>
      </c>
      <c r="D4695" s="5" t="s">
        <v>1793</v>
      </c>
      <c r="E4695" s="2" t="s">
        <v>12627</v>
      </c>
      <c r="F4695" s="2" t="s">
        <v>2484</v>
      </c>
      <c r="G4695" s="2" t="s">
        <v>350</v>
      </c>
      <c r="H4695" s="5">
        <v>100</v>
      </c>
      <c r="I4695" s="2">
        <v>710000000</v>
      </c>
      <c r="J4695" s="2" t="s">
        <v>11537</v>
      </c>
      <c r="K4695" s="2" t="s">
        <v>8584</v>
      </c>
      <c r="L4695" s="2" t="s">
        <v>1149</v>
      </c>
      <c r="M4695" s="2"/>
      <c r="N4695" s="2" t="s">
        <v>453</v>
      </c>
      <c r="O4695" s="21" t="s">
        <v>1727</v>
      </c>
      <c r="P4695" s="2"/>
      <c r="Q4695" s="2"/>
      <c r="R4695" s="2"/>
      <c r="S4695" s="2"/>
      <c r="T4695" s="9">
        <v>330000</v>
      </c>
      <c r="U4695" s="9">
        <f t="shared" ref="U4695:U4711" si="380">T4695*1.12</f>
        <v>369600.00000000006</v>
      </c>
      <c r="V4695" s="2" t="s">
        <v>345</v>
      </c>
      <c r="W4695" s="2">
        <v>2014</v>
      </c>
      <c r="X4695" s="2"/>
    </row>
    <row r="4696" spans="1:26" ht="87" customHeight="1" outlineLevel="1" x14ac:dyDescent="0.25">
      <c r="A4696" s="2" t="s">
        <v>418</v>
      </c>
      <c r="B4696" s="2" t="s">
        <v>27</v>
      </c>
      <c r="C4696" s="2" t="s">
        <v>1792</v>
      </c>
      <c r="D4696" s="5" t="s">
        <v>1793</v>
      </c>
      <c r="E4696" s="2" t="s">
        <v>12627</v>
      </c>
      <c r="F4696" s="2" t="s">
        <v>2484</v>
      </c>
      <c r="G4696" s="2" t="s">
        <v>350</v>
      </c>
      <c r="H4696" s="5">
        <v>100</v>
      </c>
      <c r="I4696" s="2">
        <v>710000000</v>
      </c>
      <c r="J4696" s="2" t="s">
        <v>11537</v>
      </c>
      <c r="K4696" s="2" t="s">
        <v>1365</v>
      </c>
      <c r="L4696" s="2" t="s">
        <v>1145</v>
      </c>
      <c r="M4696" s="2"/>
      <c r="N4696" s="2" t="s">
        <v>453</v>
      </c>
      <c r="O4696" s="21" t="s">
        <v>1727</v>
      </c>
      <c r="P4696" s="36"/>
      <c r="Q4696" s="2"/>
      <c r="R4696" s="2"/>
      <c r="S4696" s="2"/>
      <c r="T4696" s="9">
        <v>360000</v>
      </c>
      <c r="U4696" s="9">
        <f t="shared" si="380"/>
        <v>403200.00000000006</v>
      </c>
      <c r="V4696" s="2" t="s">
        <v>345</v>
      </c>
      <c r="W4696" s="2">
        <v>2014</v>
      </c>
      <c r="X4696" s="2"/>
    </row>
    <row r="4697" spans="1:26" ht="255" customHeight="1" outlineLevel="1" x14ac:dyDescent="0.25">
      <c r="A4697" s="2" t="s">
        <v>8949</v>
      </c>
      <c r="B4697" s="5" t="s">
        <v>27</v>
      </c>
      <c r="C4697" s="2" t="s">
        <v>1792</v>
      </c>
      <c r="D4697" s="5" t="s">
        <v>1793</v>
      </c>
      <c r="E4697" s="2" t="s">
        <v>12627</v>
      </c>
      <c r="F4697" s="2" t="s">
        <v>2484</v>
      </c>
      <c r="G4697" s="2" t="s">
        <v>350</v>
      </c>
      <c r="H4697" s="5">
        <v>100</v>
      </c>
      <c r="I4697" s="2">
        <v>710000000</v>
      </c>
      <c r="J4697" s="2" t="s">
        <v>11537</v>
      </c>
      <c r="K4697" s="14" t="s">
        <v>6189</v>
      </c>
      <c r="L4697" s="2" t="s">
        <v>1146</v>
      </c>
      <c r="M4697" s="2"/>
      <c r="N4697" s="2" t="s">
        <v>453</v>
      </c>
      <c r="O4697" s="21" t="s">
        <v>1727</v>
      </c>
      <c r="P4697" s="2"/>
      <c r="Q4697" s="2"/>
      <c r="R4697" s="2"/>
      <c r="S4697" s="2"/>
      <c r="T4697" s="9">
        <v>240000</v>
      </c>
      <c r="U4697" s="9">
        <f t="shared" si="380"/>
        <v>268800</v>
      </c>
      <c r="V4697" s="2" t="s">
        <v>345</v>
      </c>
      <c r="W4697" s="2">
        <v>2014</v>
      </c>
      <c r="X4697" s="2"/>
    </row>
    <row r="4698" spans="1:26" ht="255" customHeight="1" outlineLevel="1" x14ac:dyDescent="0.25">
      <c r="A4698" s="2" t="s">
        <v>419</v>
      </c>
      <c r="B4698" s="5" t="s">
        <v>27</v>
      </c>
      <c r="C4698" s="2" t="s">
        <v>1792</v>
      </c>
      <c r="D4698" s="5" t="s">
        <v>1793</v>
      </c>
      <c r="E4698" s="2" t="s">
        <v>12627</v>
      </c>
      <c r="F4698" s="2" t="s">
        <v>2484</v>
      </c>
      <c r="G4698" s="2" t="s">
        <v>350</v>
      </c>
      <c r="H4698" s="5">
        <v>100</v>
      </c>
      <c r="I4698" s="2">
        <v>710000000</v>
      </c>
      <c r="J4698" s="2" t="s">
        <v>11537</v>
      </c>
      <c r="K4698" s="2" t="s">
        <v>1448</v>
      </c>
      <c r="L4698" s="81" t="s">
        <v>1143</v>
      </c>
      <c r="M4698" s="2"/>
      <c r="N4698" s="2" t="s">
        <v>453</v>
      </c>
      <c r="O4698" s="21" t="s">
        <v>1727</v>
      </c>
      <c r="P4698" s="2"/>
      <c r="Q4698" s="2"/>
      <c r="R4698" s="2"/>
      <c r="S4698" s="2"/>
      <c r="T4698" s="9">
        <v>480000</v>
      </c>
      <c r="U4698" s="9">
        <f t="shared" si="380"/>
        <v>537600</v>
      </c>
      <c r="V4698" s="2" t="s">
        <v>345</v>
      </c>
      <c r="W4698" s="2">
        <v>2014</v>
      </c>
      <c r="X4698" s="2"/>
    </row>
    <row r="4699" spans="1:26" ht="255" customHeight="1" outlineLevel="1" x14ac:dyDescent="0.25">
      <c r="A4699" s="2" t="s">
        <v>420</v>
      </c>
      <c r="B4699" s="5" t="s">
        <v>27</v>
      </c>
      <c r="C4699" s="2" t="s">
        <v>1792</v>
      </c>
      <c r="D4699" s="5" t="s">
        <v>1793</v>
      </c>
      <c r="E4699" s="2" t="s">
        <v>12627</v>
      </c>
      <c r="F4699" s="2" t="s">
        <v>2484</v>
      </c>
      <c r="G4699" s="2" t="s">
        <v>350</v>
      </c>
      <c r="H4699" s="5">
        <v>100</v>
      </c>
      <c r="I4699" s="2">
        <v>710000000</v>
      </c>
      <c r="J4699" s="2" t="s">
        <v>11537</v>
      </c>
      <c r="K4699" s="2" t="s">
        <v>1365</v>
      </c>
      <c r="L4699" s="2" t="s">
        <v>1139</v>
      </c>
      <c r="M4699" s="2"/>
      <c r="N4699" s="2" t="s">
        <v>453</v>
      </c>
      <c r="O4699" s="21" t="s">
        <v>1727</v>
      </c>
      <c r="P4699" s="2"/>
      <c r="Q4699" s="2"/>
      <c r="R4699" s="2"/>
      <c r="S4699" s="2"/>
      <c r="T4699" s="9">
        <v>240000</v>
      </c>
      <c r="U4699" s="9">
        <f t="shared" si="380"/>
        <v>268800</v>
      </c>
      <c r="V4699" s="2" t="s">
        <v>345</v>
      </c>
      <c r="W4699" s="2">
        <v>2014</v>
      </c>
      <c r="X4699" s="2"/>
    </row>
    <row r="4700" spans="1:26" ht="255" customHeight="1" outlineLevel="1" x14ac:dyDescent="0.25">
      <c r="A4700" s="2" t="s">
        <v>421</v>
      </c>
      <c r="B4700" s="5" t="s">
        <v>27</v>
      </c>
      <c r="C4700" s="2" t="s">
        <v>1792</v>
      </c>
      <c r="D4700" s="5" t="s">
        <v>1793</v>
      </c>
      <c r="E4700" s="2" t="s">
        <v>12627</v>
      </c>
      <c r="F4700" s="2" t="s">
        <v>2484</v>
      </c>
      <c r="G4700" s="2" t="s">
        <v>350</v>
      </c>
      <c r="H4700" s="5">
        <v>100</v>
      </c>
      <c r="I4700" s="2">
        <v>710000000</v>
      </c>
      <c r="J4700" s="2" t="s">
        <v>11537</v>
      </c>
      <c r="K4700" s="2" t="s">
        <v>1365</v>
      </c>
      <c r="L4700" s="5" t="s">
        <v>1153</v>
      </c>
      <c r="M4700" s="2"/>
      <c r="N4700" s="2" t="s">
        <v>453</v>
      </c>
      <c r="O4700" s="21" t="s">
        <v>1727</v>
      </c>
      <c r="P4700" s="2"/>
      <c r="Q4700" s="2"/>
      <c r="R4700" s="2"/>
      <c r="S4700" s="2"/>
      <c r="T4700" s="9">
        <v>0</v>
      </c>
      <c r="U4700" s="9">
        <f t="shared" si="380"/>
        <v>0</v>
      </c>
      <c r="V4700" s="2" t="s">
        <v>345</v>
      </c>
      <c r="W4700" s="2">
        <v>2014</v>
      </c>
      <c r="X4700" s="2"/>
    </row>
    <row r="4701" spans="1:26" s="311" customFormat="1" ht="103.5" customHeight="1" x14ac:dyDescent="0.2">
      <c r="A4701" s="276" t="s">
        <v>13575</v>
      </c>
      <c r="B4701" s="274" t="s">
        <v>27</v>
      </c>
      <c r="C4701" s="276" t="s">
        <v>1792</v>
      </c>
      <c r="D4701" s="274" t="s">
        <v>1793</v>
      </c>
      <c r="E4701" s="274" t="s">
        <v>1793</v>
      </c>
      <c r="F4701" s="276" t="s">
        <v>2484</v>
      </c>
      <c r="G4701" s="276" t="s">
        <v>29</v>
      </c>
      <c r="H4701" s="274">
        <v>100</v>
      </c>
      <c r="I4701" s="276">
        <v>710000000</v>
      </c>
      <c r="J4701" s="276" t="s">
        <v>1075</v>
      </c>
      <c r="K4701" s="276" t="s">
        <v>13576</v>
      </c>
      <c r="L4701" s="274" t="s">
        <v>1153</v>
      </c>
      <c r="M4701" s="276"/>
      <c r="N4701" s="276" t="s">
        <v>10994</v>
      </c>
      <c r="O4701" s="276" t="s">
        <v>1727</v>
      </c>
      <c r="P4701" s="276"/>
      <c r="Q4701" s="276"/>
      <c r="R4701" s="276"/>
      <c r="S4701" s="276"/>
      <c r="T4701" s="278">
        <v>600000</v>
      </c>
      <c r="U4701" s="278">
        <f>T4701*1.12</f>
        <v>672000.00000000012</v>
      </c>
      <c r="V4701" s="276" t="s">
        <v>345</v>
      </c>
      <c r="W4701" s="276">
        <v>2014</v>
      </c>
      <c r="X4701" s="275" t="s">
        <v>11175</v>
      </c>
      <c r="Y4701" s="290"/>
      <c r="Z4701" s="290"/>
    </row>
    <row r="4702" spans="1:26" ht="255" customHeight="1" outlineLevel="1" x14ac:dyDescent="0.25">
      <c r="A4702" s="2" t="s">
        <v>8950</v>
      </c>
      <c r="B4702" s="5" t="s">
        <v>27</v>
      </c>
      <c r="C4702" s="2" t="s">
        <v>1792</v>
      </c>
      <c r="D4702" s="5" t="s">
        <v>1793</v>
      </c>
      <c r="E4702" s="2" t="s">
        <v>12627</v>
      </c>
      <c r="F4702" s="2" t="s">
        <v>2484</v>
      </c>
      <c r="G4702" s="2" t="s">
        <v>350</v>
      </c>
      <c r="H4702" s="5">
        <v>100</v>
      </c>
      <c r="I4702" s="2">
        <v>710000000</v>
      </c>
      <c r="J4702" s="2" t="s">
        <v>11537</v>
      </c>
      <c r="K4702" s="2" t="s">
        <v>1365</v>
      </c>
      <c r="L4702" s="5" t="s">
        <v>1152</v>
      </c>
      <c r="M4702" s="2"/>
      <c r="N4702" s="2" t="s">
        <v>453</v>
      </c>
      <c r="O4702" s="21" t="s">
        <v>1727</v>
      </c>
      <c r="P4702" s="2"/>
      <c r="Q4702" s="2"/>
      <c r="R4702" s="2"/>
      <c r="S4702" s="2"/>
      <c r="T4702" s="9">
        <v>120000</v>
      </c>
      <c r="U4702" s="9">
        <f t="shared" si="380"/>
        <v>134400</v>
      </c>
      <c r="V4702" s="2" t="s">
        <v>345</v>
      </c>
      <c r="W4702" s="2">
        <v>2014</v>
      </c>
      <c r="X4702" s="2"/>
    </row>
    <row r="4703" spans="1:26" ht="168" customHeight="1" outlineLevel="1" x14ac:dyDescent="0.25">
      <c r="A4703" s="2" t="s">
        <v>422</v>
      </c>
      <c r="B4703" s="5" t="s">
        <v>27</v>
      </c>
      <c r="C4703" s="2" t="s">
        <v>1792</v>
      </c>
      <c r="D4703" s="5" t="s">
        <v>1793</v>
      </c>
      <c r="E4703" s="2" t="s">
        <v>12627</v>
      </c>
      <c r="F4703" s="2" t="s">
        <v>2484</v>
      </c>
      <c r="G4703" s="2" t="s">
        <v>350</v>
      </c>
      <c r="H4703" s="5">
        <v>100</v>
      </c>
      <c r="I4703" s="2">
        <v>710000000</v>
      </c>
      <c r="J4703" s="2" t="s">
        <v>11537</v>
      </c>
      <c r="K4703" s="2" t="s">
        <v>1365</v>
      </c>
      <c r="L4703" s="5" t="s">
        <v>1147</v>
      </c>
      <c r="M4703" s="2"/>
      <c r="N4703" s="2" t="s">
        <v>453</v>
      </c>
      <c r="O4703" s="21" t="s">
        <v>1727</v>
      </c>
      <c r="P4703" s="2"/>
      <c r="Q4703" s="2"/>
      <c r="R4703" s="2"/>
      <c r="S4703" s="2"/>
      <c r="T4703" s="9">
        <v>0</v>
      </c>
      <c r="U4703" s="9">
        <f t="shared" si="380"/>
        <v>0</v>
      </c>
      <c r="V4703" s="2" t="s">
        <v>345</v>
      </c>
      <c r="W4703" s="2">
        <v>2014</v>
      </c>
      <c r="X4703" s="2"/>
    </row>
    <row r="4704" spans="1:26" ht="37.5" customHeight="1" outlineLevel="1" x14ac:dyDescent="0.25">
      <c r="A4704" s="2" t="s">
        <v>10630</v>
      </c>
      <c r="B4704" s="5" t="s">
        <v>27</v>
      </c>
      <c r="C4704" s="2" t="s">
        <v>1792</v>
      </c>
      <c r="D4704" s="5" t="s">
        <v>1793</v>
      </c>
      <c r="E4704" s="2" t="s">
        <v>12627</v>
      </c>
      <c r="F4704" s="2" t="s">
        <v>2484</v>
      </c>
      <c r="G4704" s="2" t="s">
        <v>350</v>
      </c>
      <c r="H4704" s="5">
        <v>100</v>
      </c>
      <c r="I4704" s="2">
        <v>710000000</v>
      </c>
      <c r="J4704" s="2" t="s">
        <v>11537</v>
      </c>
      <c r="K4704" s="2" t="s">
        <v>3765</v>
      </c>
      <c r="L4704" s="5" t="s">
        <v>1147</v>
      </c>
      <c r="M4704" s="2"/>
      <c r="N4704" s="2" t="s">
        <v>453</v>
      </c>
      <c r="O4704" s="21" t="s">
        <v>1727</v>
      </c>
      <c r="P4704" s="2"/>
      <c r="Q4704" s="2"/>
      <c r="R4704" s="2"/>
      <c r="S4704" s="2"/>
      <c r="T4704" s="9">
        <v>240000</v>
      </c>
      <c r="U4704" s="9">
        <f>T4704*1.12</f>
        <v>268800</v>
      </c>
      <c r="V4704" s="2" t="s">
        <v>345</v>
      </c>
      <c r="W4704" s="2">
        <v>2014</v>
      </c>
      <c r="X4704" s="2">
        <v>11</v>
      </c>
    </row>
    <row r="4705" spans="1:24" ht="110.25" customHeight="1" outlineLevel="1" x14ac:dyDescent="0.25">
      <c r="A4705" s="2" t="s">
        <v>423</v>
      </c>
      <c r="B4705" s="5" t="s">
        <v>27</v>
      </c>
      <c r="C4705" s="2" t="s">
        <v>1792</v>
      </c>
      <c r="D4705" s="5" t="s">
        <v>1793</v>
      </c>
      <c r="E4705" s="2" t="s">
        <v>12627</v>
      </c>
      <c r="F4705" s="2" t="s">
        <v>2484</v>
      </c>
      <c r="G4705" s="2" t="s">
        <v>350</v>
      </c>
      <c r="H4705" s="5">
        <v>100</v>
      </c>
      <c r="I4705" s="2">
        <v>710000000</v>
      </c>
      <c r="J4705" s="2" t="s">
        <v>11537</v>
      </c>
      <c r="K4705" s="2" t="s">
        <v>1448</v>
      </c>
      <c r="L4705" s="2" t="s">
        <v>1144</v>
      </c>
      <c r="M4705" s="2"/>
      <c r="N4705" s="2" t="s">
        <v>453</v>
      </c>
      <c r="O4705" s="21" t="s">
        <v>1727</v>
      </c>
      <c r="P4705" s="2"/>
      <c r="Q4705" s="2"/>
      <c r="R4705" s="5"/>
      <c r="S4705" s="5"/>
      <c r="T4705" s="9">
        <v>0</v>
      </c>
      <c r="U4705" s="9">
        <f t="shared" si="380"/>
        <v>0</v>
      </c>
      <c r="V4705" s="2" t="s">
        <v>345</v>
      </c>
      <c r="W4705" s="2">
        <v>2014</v>
      </c>
      <c r="X4705" s="2"/>
    </row>
    <row r="4706" spans="1:24" ht="255" customHeight="1" outlineLevel="1" x14ac:dyDescent="0.25">
      <c r="A4706" s="2" t="s">
        <v>10791</v>
      </c>
      <c r="B4706" s="5" t="s">
        <v>27</v>
      </c>
      <c r="C4706" s="2" t="s">
        <v>1792</v>
      </c>
      <c r="D4706" s="5" t="s">
        <v>1793</v>
      </c>
      <c r="E4706" s="2" t="s">
        <v>12627</v>
      </c>
      <c r="F4706" s="2" t="s">
        <v>2484</v>
      </c>
      <c r="G4706" s="2" t="s">
        <v>350</v>
      </c>
      <c r="H4706" s="5">
        <v>100</v>
      </c>
      <c r="I4706" s="2">
        <v>710000000</v>
      </c>
      <c r="J4706" s="2" t="s">
        <v>11537</v>
      </c>
      <c r="K4706" s="2" t="s">
        <v>3766</v>
      </c>
      <c r="L4706" s="2" t="s">
        <v>1144</v>
      </c>
      <c r="M4706" s="2"/>
      <c r="N4706" s="2" t="s">
        <v>10792</v>
      </c>
      <c r="O4706" s="21" t="s">
        <v>1727</v>
      </c>
      <c r="P4706" s="2"/>
      <c r="Q4706" s="2"/>
      <c r="R4706" s="5"/>
      <c r="S4706" s="5"/>
      <c r="T4706" s="9">
        <v>600000</v>
      </c>
      <c r="U4706" s="9">
        <f>T4706*1.12</f>
        <v>672000.00000000012</v>
      </c>
      <c r="V4706" s="2" t="s">
        <v>345</v>
      </c>
      <c r="W4706" s="2">
        <v>2014</v>
      </c>
      <c r="X4706" s="2">
        <v>11.14</v>
      </c>
    </row>
    <row r="4707" spans="1:24" ht="255" customHeight="1" outlineLevel="1" x14ac:dyDescent="0.25">
      <c r="A4707" s="2" t="s">
        <v>424</v>
      </c>
      <c r="B4707" s="5" t="s">
        <v>27</v>
      </c>
      <c r="C4707" s="2" t="s">
        <v>1792</v>
      </c>
      <c r="D4707" s="5" t="s">
        <v>1793</v>
      </c>
      <c r="E4707" s="2" t="s">
        <v>12627</v>
      </c>
      <c r="F4707" s="2" t="s">
        <v>2484</v>
      </c>
      <c r="G4707" s="2" t="s">
        <v>350</v>
      </c>
      <c r="H4707" s="5">
        <v>100</v>
      </c>
      <c r="I4707" s="2">
        <v>710000000</v>
      </c>
      <c r="J4707" s="2" t="s">
        <v>11537</v>
      </c>
      <c r="K4707" s="2" t="s">
        <v>1365</v>
      </c>
      <c r="L4707" s="2" t="s">
        <v>1150</v>
      </c>
      <c r="M4707" s="2"/>
      <c r="N4707" s="2" t="s">
        <v>453</v>
      </c>
      <c r="O4707" s="21" t="s">
        <v>1727</v>
      </c>
      <c r="P4707" s="2"/>
      <c r="Q4707" s="2"/>
      <c r="R4707" s="5"/>
      <c r="S4707" s="5"/>
      <c r="T4707" s="9">
        <v>440000</v>
      </c>
      <c r="U4707" s="9">
        <f t="shared" si="380"/>
        <v>492800.00000000006</v>
      </c>
      <c r="V4707" s="2" t="s">
        <v>345</v>
      </c>
      <c r="W4707" s="2">
        <v>2014</v>
      </c>
      <c r="X4707" s="2"/>
    </row>
    <row r="4708" spans="1:24" ht="255" customHeight="1" outlineLevel="1" x14ac:dyDescent="0.25">
      <c r="A4708" s="2" t="s">
        <v>425</v>
      </c>
      <c r="B4708" s="5" t="s">
        <v>27</v>
      </c>
      <c r="C4708" s="2" t="s">
        <v>1792</v>
      </c>
      <c r="D4708" s="5" t="s">
        <v>1793</v>
      </c>
      <c r="E4708" s="2" t="s">
        <v>12627</v>
      </c>
      <c r="F4708" s="2" t="s">
        <v>2484</v>
      </c>
      <c r="G4708" s="2" t="s">
        <v>350</v>
      </c>
      <c r="H4708" s="5">
        <v>100</v>
      </c>
      <c r="I4708" s="2">
        <v>710000000</v>
      </c>
      <c r="J4708" s="2" t="s">
        <v>11537</v>
      </c>
      <c r="K4708" s="2" t="s">
        <v>1448</v>
      </c>
      <c r="L4708" s="2" t="s">
        <v>1151</v>
      </c>
      <c r="M4708" s="2"/>
      <c r="N4708" s="2" t="s">
        <v>453</v>
      </c>
      <c r="O4708" s="21" t="s">
        <v>1727</v>
      </c>
      <c r="P4708" s="2"/>
      <c r="Q4708" s="2"/>
      <c r="R4708" s="5"/>
      <c r="S4708" s="5"/>
      <c r="T4708" s="9">
        <v>0</v>
      </c>
      <c r="U4708" s="9">
        <f t="shared" si="380"/>
        <v>0</v>
      </c>
      <c r="V4708" s="2" t="s">
        <v>345</v>
      </c>
      <c r="W4708" s="2">
        <v>2014</v>
      </c>
      <c r="X4708" s="2" t="s">
        <v>10152</v>
      </c>
    </row>
    <row r="4709" spans="1:24" ht="255" customHeight="1" outlineLevel="1" x14ac:dyDescent="0.25">
      <c r="A4709" s="2" t="s">
        <v>426</v>
      </c>
      <c r="B4709" s="5" t="s">
        <v>27</v>
      </c>
      <c r="C4709" s="2" t="s">
        <v>1792</v>
      </c>
      <c r="D4709" s="5" t="s">
        <v>1793</v>
      </c>
      <c r="E4709" s="2" t="s">
        <v>12627</v>
      </c>
      <c r="F4709" s="2" t="s">
        <v>2484</v>
      </c>
      <c r="G4709" s="2" t="s">
        <v>350</v>
      </c>
      <c r="H4709" s="5">
        <v>100</v>
      </c>
      <c r="I4709" s="2">
        <v>710000000</v>
      </c>
      <c r="J4709" s="2" t="s">
        <v>11537</v>
      </c>
      <c r="K4709" s="2" t="s">
        <v>1365</v>
      </c>
      <c r="L4709" s="2" t="s">
        <v>1148</v>
      </c>
      <c r="M4709" s="2"/>
      <c r="N4709" s="2" t="s">
        <v>453</v>
      </c>
      <c r="O4709" s="21" t="s">
        <v>1727</v>
      </c>
      <c r="P4709" s="2"/>
      <c r="Q4709" s="2"/>
      <c r="R4709" s="5"/>
      <c r="S4709" s="5"/>
      <c r="T4709" s="9">
        <v>120000</v>
      </c>
      <c r="U4709" s="9">
        <f t="shared" si="380"/>
        <v>134400</v>
      </c>
      <c r="V4709" s="2" t="s">
        <v>345</v>
      </c>
      <c r="W4709" s="2">
        <v>2014</v>
      </c>
      <c r="X4709" s="2"/>
    </row>
    <row r="4710" spans="1:24" ht="255" customHeight="1" outlineLevel="1" x14ac:dyDescent="0.25">
      <c r="A4710" s="2" t="s">
        <v>427</v>
      </c>
      <c r="B4710" s="5" t="s">
        <v>27</v>
      </c>
      <c r="C4710" s="2" t="s">
        <v>1792</v>
      </c>
      <c r="D4710" s="5" t="s">
        <v>1793</v>
      </c>
      <c r="E4710" s="2" t="s">
        <v>12627</v>
      </c>
      <c r="F4710" s="2" t="s">
        <v>2484</v>
      </c>
      <c r="G4710" s="2" t="s">
        <v>350</v>
      </c>
      <c r="H4710" s="5">
        <v>100</v>
      </c>
      <c r="I4710" s="2">
        <v>710000000</v>
      </c>
      <c r="J4710" s="2" t="s">
        <v>11537</v>
      </c>
      <c r="K4710" s="2" t="s">
        <v>1365</v>
      </c>
      <c r="L4710" s="5" t="s">
        <v>1794</v>
      </c>
      <c r="M4710" s="2"/>
      <c r="N4710" s="2" t="s">
        <v>453</v>
      </c>
      <c r="O4710" s="21" t="s">
        <v>1727</v>
      </c>
      <c r="P4710" s="2"/>
      <c r="Q4710" s="2"/>
      <c r="R4710" s="5"/>
      <c r="S4710" s="5"/>
      <c r="T4710" s="9">
        <v>120000</v>
      </c>
      <c r="U4710" s="9">
        <f t="shared" si="380"/>
        <v>134400</v>
      </c>
      <c r="V4710" s="2" t="s">
        <v>345</v>
      </c>
      <c r="W4710" s="2">
        <v>2014</v>
      </c>
      <c r="X4710" s="2"/>
    </row>
    <row r="4711" spans="1:24" ht="255" customHeight="1" outlineLevel="1" x14ac:dyDescent="0.25">
      <c r="A4711" s="2" t="s">
        <v>428</v>
      </c>
      <c r="B4711" s="5" t="s">
        <v>27</v>
      </c>
      <c r="C4711" s="2" t="s">
        <v>1792</v>
      </c>
      <c r="D4711" s="5" t="s">
        <v>1793</v>
      </c>
      <c r="E4711" s="2" t="s">
        <v>12627</v>
      </c>
      <c r="F4711" s="2" t="s">
        <v>2484</v>
      </c>
      <c r="G4711" s="2" t="s">
        <v>350</v>
      </c>
      <c r="H4711" s="5">
        <v>100</v>
      </c>
      <c r="I4711" s="2">
        <v>710000000</v>
      </c>
      <c r="J4711" s="2" t="s">
        <v>11537</v>
      </c>
      <c r="K4711" s="2" t="s">
        <v>1365</v>
      </c>
      <c r="L4711" s="2" t="s">
        <v>1140</v>
      </c>
      <c r="M4711" s="2"/>
      <c r="N4711" s="2" t="s">
        <v>453</v>
      </c>
      <c r="O4711" s="21" t="s">
        <v>1727</v>
      </c>
      <c r="P4711" s="2"/>
      <c r="Q4711" s="2"/>
      <c r="R4711" s="5"/>
      <c r="S4711" s="5"/>
      <c r="T4711" s="9">
        <v>240000</v>
      </c>
      <c r="U4711" s="9">
        <f t="shared" si="380"/>
        <v>268800</v>
      </c>
      <c r="V4711" s="2" t="s">
        <v>345</v>
      </c>
      <c r="W4711" s="2">
        <v>2014</v>
      </c>
      <c r="X4711" s="2"/>
    </row>
    <row r="4712" spans="1:24" ht="76.5" customHeight="1" outlineLevel="1" x14ac:dyDescent="0.25">
      <c r="A4712" s="2" t="s">
        <v>429</v>
      </c>
      <c r="B4712" s="2" t="s">
        <v>27</v>
      </c>
      <c r="C4712" s="5" t="s">
        <v>2110</v>
      </c>
      <c r="D4712" s="5" t="s">
        <v>2112</v>
      </c>
      <c r="E4712" s="5" t="s">
        <v>2112</v>
      </c>
      <c r="F4712" s="8" t="s">
        <v>2111</v>
      </c>
      <c r="G4712" s="2" t="s">
        <v>29</v>
      </c>
      <c r="H4712" s="4">
        <v>100</v>
      </c>
      <c r="I4712" s="2">
        <v>710000000</v>
      </c>
      <c r="J4712" s="2" t="s">
        <v>11537</v>
      </c>
      <c r="K4712" s="2" t="s">
        <v>6153</v>
      </c>
      <c r="L4712" s="2" t="s">
        <v>1148</v>
      </c>
      <c r="M4712" s="2"/>
      <c r="N4712" s="2" t="s">
        <v>453</v>
      </c>
      <c r="O4712" s="21" t="s">
        <v>61</v>
      </c>
      <c r="P4712" s="2"/>
      <c r="Q4712" s="2"/>
      <c r="R4712" s="2"/>
      <c r="S4712" s="8"/>
      <c r="T4712" s="9">
        <v>12520000</v>
      </c>
      <c r="U4712" s="9">
        <f>T4712*1.12</f>
        <v>14022400.000000002</v>
      </c>
      <c r="V4712" s="2" t="s">
        <v>345</v>
      </c>
      <c r="W4712" s="2">
        <v>2014</v>
      </c>
      <c r="X4712" s="2"/>
    </row>
    <row r="4713" spans="1:24" ht="76.5" customHeight="1" outlineLevel="1" x14ac:dyDescent="0.25">
      <c r="A4713" s="2" t="s">
        <v>430</v>
      </c>
      <c r="B4713" s="2" t="s">
        <v>27</v>
      </c>
      <c r="C4713" s="94" t="s">
        <v>2144</v>
      </c>
      <c r="D4713" s="91" t="s">
        <v>2145</v>
      </c>
      <c r="E4713" s="91" t="s">
        <v>2145</v>
      </c>
      <c r="F4713" s="2" t="s">
        <v>2115</v>
      </c>
      <c r="G4713" s="2" t="s">
        <v>29</v>
      </c>
      <c r="H4713" s="4">
        <v>100</v>
      </c>
      <c r="I4713" s="2">
        <v>710000000</v>
      </c>
      <c r="J4713" s="2" t="s">
        <v>11537</v>
      </c>
      <c r="K4713" s="2" t="s">
        <v>6149</v>
      </c>
      <c r="L4713" s="2" t="s">
        <v>1148</v>
      </c>
      <c r="M4713" s="2"/>
      <c r="N4713" s="2" t="s">
        <v>453</v>
      </c>
      <c r="O4713" s="21" t="s">
        <v>61</v>
      </c>
      <c r="P4713" s="2"/>
      <c r="Q4713" s="2"/>
      <c r="R4713" s="2"/>
      <c r="S4713" s="8"/>
      <c r="T4713" s="9">
        <v>300000</v>
      </c>
      <c r="U4713" s="9">
        <f t="shared" ref="U4713:U4718" si="381">T4713*1.12</f>
        <v>336000.00000000006</v>
      </c>
      <c r="V4713" s="2" t="s">
        <v>345</v>
      </c>
      <c r="W4713" s="2">
        <v>2014</v>
      </c>
      <c r="X4713" s="2"/>
    </row>
    <row r="4714" spans="1:24" ht="76.5" customHeight="1" outlineLevel="1" x14ac:dyDescent="0.25">
      <c r="A4714" s="2" t="s">
        <v>431</v>
      </c>
      <c r="B4714" s="2" t="s">
        <v>27</v>
      </c>
      <c r="C4714" s="10" t="s">
        <v>4211</v>
      </c>
      <c r="D4714" s="10" t="s">
        <v>2117</v>
      </c>
      <c r="E4714" s="10" t="s">
        <v>4213</v>
      </c>
      <c r="F4714" s="2" t="s">
        <v>2116</v>
      </c>
      <c r="G4714" s="2" t="s">
        <v>29</v>
      </c>
      <c r="H4714" s="4">
        <v>100</v>
      </c>
      <c r="I4714" s="2">
        <v>710000000</v>
      </c>
      <c r="J4714" s="2" t="s">
        <v>11537</v>
      </c>
      <c r="K4714" s="2" t="s">
        <v>6149</v>
      </c>
      <c r="L4714" s="2" t="s">
        <v>1148</v>
      </c>
      <c r="M4714" s="2"/>
      <c r="N4714" s="2" t="s">
        <v>453</v>
      </c>
      <c r="O4714" s="21" t="s">
        <v>61</v>
      </c>
      <c r="P4714" s="2"/>
      <c r="Q4714" s="2"/>
      <c r="R4714" s="2"/>
      <c r="S4714" s="8"/>
      <c r="T4714" s="9">
        <v>300000</v>
      </c>
      <c r="U4714" s="9">
        <f t="shared" si="381"/>
        <v>336000.00000000006</v>
      </c>
      <c r="V4714" s="2" t="s">
        <v>345</v>
      </c>
      <c r="W4714" s="2">
        <v>2014</v>
      </c>
      <c r="X4714" s="2"/>
    </row>
    <row r="4715" spans="1:24" ht="76.5" customHeight="1" outlineLevel="1" x14ac:dyDescent="0.25">
      <c r="A4715" s="2" t="s">
        <v>432</v>
      </c>
      <c r="B4715" s="2" t="s">
        <v>27</v>
      </c>
      <c r="C4715" s="2" t="s">
        <v>2118</v>
      </c>
      <c r="D4715" s="10" t="s">
        <v>2120</v>
      </c>
      <c r="E4715" s="10" t="s">
        <v>2120</v>
      </c>
      <c r="F4715" s="2" t="s">
        <v>2119</v>
      </c>
      <c r="G4715" s="2" t="s">
        <v>29</v>
      </c>
      <c r="H4715" s="4">
        <v>100</v>
      </c>
      <c r="I4715" s="2">
        <v>710000000</v>
      </c>
      <c r="J4715" s="2" t="s">
        <v>11537</v>
      </c>
      <c r="K4715" s="2" t="s">
        <v>6147</v>
      </c>
      <c r="L4715" s="2" t="s">
        <v>1148</v>
      </c>
      <c r="M4715" s="2"/>
      <c r="N4715" s="2" t="s">
        <v>453</v>
      </c>
      <c r="O4715" s="21" t="s">
        <v>61</v>
      </c>
      <c r="P4715" s="2"/>
      <c r="Q4715" s="2"/>
      <c r="R4715" s="2"/>
      <c r="S4715" s="8"/>
      <c r="T4715" s="9">
        <v>135000</v>
      </c>
      <c r="U4715" s="9">
        <f t="shared" si="381"/>
        <v>151200</v>
      </c>
      <c r="V4715" s="2" t="s">
        <v>345</v>
      </c>
      <c r="W4715" s="2">
        <v>2014</v>
      </c>
      <c r="X4715" s="2"/>
    </row>
    <row r="4716" spans="1:24" ht="76.5" customHeight="1" outlineLevel="1" x14ac:dyDescent="0.25">
      <c r="A4716" s="2" t="s">
        <v>433</v>
      </c>
      <c r="B4716" s="2" t="s">
        <v>27</v>
      </c>
      <c r="C4716" s="2" t="s">
        <v>2121</v>
      </c>
      <c r="D4716" s="10" t="s">
        <v>2123</v>
      </c>
      <c r="E4716" s="10" t="s">
        <v>2123</v>
      </c>
      <c r="F4716" s="2" t="s">
        <v>2122</v>
      </c>
      <c r="G4716" s="2" t="s">
        <v>29</v>
      </c>
      <c r="H4716" s="4">
        <v>100</v>
      </c>
      <c r="I4716" s="2">
        <v>710000000</v>
      </c>
      <c r="J4716" s="2" t="s">
        <v>11537</v>
      </c>
      <c r="K4716" s="2" t="s">
        <v>9950</v>
      </c>
      <c r="L4716" s="2" t="s">
        <v>1148</v>
      </c>
      <c r="M4716" s="2"/>
      <c r="N4716" s="2" t="s">
        <v>453</v>
      </c>
      <c r="O4716" s="21" t="s">
        <v>61</v>
      </c>
      <c r="P4716" s="2"/>
      <c r="Q4716" s="2"/>
      <c r="R4716" s="2"/>
      <c r="S4716" s="8"/>
      <c r="T4716" s="9">
        <v>400000</v>
      </c>
      <c r="U4716" s="9">
        <f t="shared" si="381"/>
        <v>448000.00000000006</v>
      </c>
      <c r="V4716" s="2" t="s">
        <v>345</v>
      </c>
      <c r="W4716" s="2">
        <v>2014</v>
      </c>
      <c r="X4716" s="2"/>
    </row>
    <row r="4717" spans="1:24" ht="76.5" customHeight="1" outlineLevel="1" x14ac:dyDescent="0.25">
      <c r="A4717" s="2" t="s">
        <v>434</v>
      </c>
      <c r="B4717" s="2" t="s">
        <v>27</v>
      </c>
      <c r="C4717" s="2" t="s">
        <v>2131</v>
      </c>
      <c r="D4717" s="10" t="s">
        <v>2133</v>
      </c>
      <c r="E4717" s="10" t="s">
        <v>2133</v>
      </c>
      <c r="F4717" s="2" t="s">
        <v>2130</v>
      </c>
      <c r="G4717" s="2" t="s">
        <v>29</v>
      </c>
      <c r="H4717" s="4">
        <v>100</v>
      </c>
      <c r="I4717" s="2">
        <v>710000000</v>
      </c>
      <c r="J4717" s="2" t="s">
        <v>11537</v>
      </c>
      <c r="K4717" s="2" t="s">
        <v>6147</v>
      </c>
      <c r="L4717" s="2" t="s">
        <v>1148</v>
      </c>
      <c r="M4717" s="2"/>
      <c r="N4717" s="2" t="s">
        <v>453</v>
      </c>
      <c r="O4717" s="21" t="s">
        <v>61</v>
      </c>
      <c r="P4717" s="2"/>
      <c r="Q4717" s="2"/>
      <c r="R4717" s="2"/>
      <c r="S4717" s="8"/>
      <c r="T4717" s="9">
        <v>0</v>
      </c>
      <c r="U4717" s="9">
        <f t="shared" si="381"/>
        <v>0</v>
      </c>
      <c r="V4717" s="2" t="s">
        <v>345</v>
      </c>
      <c r="W4717" s="2">
        <v>2014</v>
      </c>
      <c r="X4717" s="2"/>
    </row>
    <row r="4718" spans="1:24" ht="89.25" customHeight="1" outlineLevel="1" x14ac:dyDescent="0.25">
      <c r="A4718" s="2" t="s">
        <v>10333</v>
      </c>
      <c r="B4718" s="2" t="s">
        <v>27</v>
      </c>
      <c r="C4718" s="2" t="s">
        <v>2131</v>
      </c>
      <c r="D4718" s="10" t="s">
        <v>2133</v>
      </c>
      <c r="E4718" s="10" t="s">
        <v>2133</v>
      </c>
      <c r="F4718" s="2" t="s">
        <v>10334</v>
      </c>
      <c r="G4718" s="2" t="s">
        <v>350</v>
      </c>
      <c r="H4718" s="4">
        <v>100</v>
      </c>
      <c r="I4718" s="2">
        <v>710000000</v>
      </c>
      <c r="J4718" s="2" t="s">
        <v>11537</v>
      </c>
      <c r="K4718" s="2" t="s">
        <v>10335</v>
      </c>
      <c r="L4718" s="2" t="s">
        <v>1148</v>
      </c>
      <c r="M4718" s="2"/>
      <c r="N4718" s="2" t="s">
        <v>453</v>
      </c>
      <c r="O4718" s="21" t="s">
        <v>61</v>
      </c>
      <c r="P4718" s="2"/>
      <c r="Q4718" s="2"/>
      <c r="R4718" s="2"/>
      <c r="S4718" s="8"/>
      <c r="T4718" s="9">
        <f>2073495+620000</f>
        <v>2693495</v>
      </c>
      <c r="U4718" s="9">
        <f t="shared" si="381"/>
        <v>3016714.4000000004</v>
      </c>
      <c r="V4718" s="2" t="s">
        <v>345</v>
      </c>
      <c r="W4718" s="2">
        <v>2014</v>
      </c>
      <c r="X4718" s="2" t="s">
        <v>10336</v>
      </c>
    </row>
    <row r="4719" spans="1:24" ht="76.5" customHeight="1" outlineLevel="1" x14ac:dyDescent="0.25">
      <c r="A4719" s="2" t="s">
        <v>435</v>
      </c>
      <c r="B4719" s="2" t="s">
        <v>27</v>
      </c>
      <c r="C4719" s="2" t="s">
        <v>2131</v>
      </c>
      <c r="D4719" s="10" t="s">
        <v>2133</v>
      </c>
      <c r="E4719" s="10" t="s">
        <v>2133</v>
      </c>
      <c r="F4719" s="2" t="s">
        <v>2132</v>
      </c>
      <c r="G4719" s="2" t="s">
        <v>29</v>
      </c>
      <c r="H4719" s="4">
        <v>100</v>
      </c>
      <c r="I4719" s="2">
        <v>710000000</v>
      </c>
      <c r="J4719" s="2" t="s">
        <v>11537</v>
      </c>
      <c r="K4719" s="2" t="s">
        <v>6150</v>
      </c>
      <c r="L4719" s="2" t="s">
        <v>1148</v>
      </c>
      <c r="M4719" s="2"/>
      <c r="N4719" s="2" t="s">
        <v>453</v>
      </c>
      <c r="O4719" s="21" t="s">
        <v>61</v>
      </c>
      <c r="P4719" s="2"/>
      <c r="Q4719" s="2"/>
      <c r="R4719" s="2"/>
      <c r="S4719" s="8"/>
      <c r="T4719" s="9">
        <v>0</v>
      </c>
      <c r="U4719" s="9">
        <f t="shared" ref="U4719:U4727" si="382">T4719*1.12</f>
        <v>0</v>
      </c>
      <c r="V4719" s="2" t="s">
        <v>345</v>
      </c>
      <c r="W4719" s="2">
        <v>2014</v>
      </c>
      <c r="X4719" s="2" t="s">
        <v>10152</v>
      </c>
    </row>
    <row r="4720" spans="1:24" ht="76.5" customHeight="1" outlineLevel="1" x14ac:dyDescent="0.25">
      <c r="A4720" s="2" t="s">
        <v>436</v>
      </c>
      <c r="B4720" s="2" t="s">
        <v>27</v>
      </c>
      <c r="C4720" s="2" t="s">
        <v>396</v>
      </c>
      <c r="D4720" s="10" t="s">
        <v>465</v>
      </c>
      <c r="E4720" s="10" t="s">
        <v>466</v>
      </c>
      <c r="F4720" s="2" t="s">
        <v>2134</v>
      </c>
      <c r="G4720" s="2" t="s">
        <v>29</v>
      </c>
      <c r="H4720" s="4">
        <v>100</v>
      </c>
      <c r="I4720" s="2">
        <v>710000000</v>
      </c>
      <c r="J4720" s="2" t="s">
        <v>11537</v>
      </c>
      <c r="K4720" s="2" t="s">
        <v>9950</v>
      </c>
      <c r="L4720" s="2" t="s">
        <v>1148</v>
      </c>
      <c r="M4720" s="2"/>
      <c r="N4720" s="2" t="s">
        <v>453</v>
      </c>
      <c r="O4720" s="21" t="s">
        <v>61</v>
      </c>
      <c r="P4720" s="2"/>
      <c r="Q4720" s="2"/>
      <c r="R4720" s="2"/>
      <c r="S4720" s="8"/>
      <c r="T4720" s="9">
        <v>0</v>
      </c>
      <c r="U4720" s="9">
        <f t="shared" si="382"/>
        <v>0</v>
      </c>
      <c r="V4720" s="2" t="s">
        <v>345</v>
      </c>
      <c r="W4720" s="2">
        <v>2014</v>
      </c>
      <c r="X4720" s="2"/>
    </row>
    <row r="4721" spans="1:24" ht="76.5" customHeight="1" outlineLevel="1" x14ac:dyDescent="0.25">
      <c r="A4721" s="2" t="s">
        <v>10337</v>
      </c>
      <c r="B4721" s="2" t="s">
        <v>27</v>
      </c>
      <c r="C4721" s="2" t="s">
        <v>396</v>
      </c>
      <c r="D4721" s="10" t="s">
        <v>465</v>
      </c>
      <c r="E4721" s="10" t="s">
        <v>466</v>
      </c>
      <c r="F4721" s="2" t="s">
        <v>10338</v>
      </c>
      <c r="G4721" s="2" t="s">
        <v>29</v>
      </c>
      <c r="H4721" s="4">
        <v>100</v>
      </c>
      <c r="I4721" s="2">
        <v>710000000</v>
      </c>
      <c r="J4721" s="2" t="s">
        <v>11537</v>
      </c>
      <c r="K4721" s="2" t="s">
        <v>9950</v>
      </c>
      <c r="L4721" s="2" t="s">
        <v>1148</v>
      </c>
      <c r="M4721" s="2"/>
      <c r="N4721" s="2" t="s">
        <v>453</v>
      </c>
      <c r="O4721" s="21" t="s">
        <v>61</v>
      </c>
      <c r="P4721" s="2"/>
      <c r="Q4721" s="2"/>
      <c r="R4721" s="2"/>
      <c r="S4721" s="8"/>
      <c r="T4721" s="9">
        <v>1400000</v>
      </c>
      <c r="U4721" s="9">
        <f t="shared" si="382"/>
        <v>1568000.0000000002</v>
      </c>
      <c r="V4721" s="2" t="s">
        <v>345</v>
      </c>
      <c r="W4721" s="2">
        <v>2014</v>
      </c>
      <c r="X4721" s="2" t="s">
        <v>10336</v>
      </c>
    </row>
    <row r="4722" spans="1:24" ht="76.5" customHeight="1" outlineLevel="1" x14ac:dyDescent="0.25">
      <c r="A4722" s="2" t="s">
        <v>437</v>
      </c>
      <c r="B4722" s="2" t="s">
        <v>27</v>
      </c>
      <c r="C4722" s="5" t="s">
        <v>8974</v>
      </c>
      <c r="D4722" s="5" t="s">
        <v>8975</v>
      </c>
      <c r="E4722" s="5" t="s">
        <v>8975</v>
      </c>
      <c r="F4722" s="2"/>
      <c r="G4722" s="2" t="s">
        <v>29</v>
      </c>
      <c r="H4722" s="4">
        <v>100</v>
      </c>
      <c r="I4722" s="2">
        <v>710000000</v>
      </c>
      <c r="J4722" s="2" t="s">
        <v>11537</v>
      </c>
      <c r="K4722" s="2" t="s">
        <v>9951</v>
      </c>
      <c r="L4722" s="2" t="s">
        <v>1148</v>
      </c>
      <c r="M4722" s="2"/>
      <c r="N4722" s="2" t="s">
        <v>453</v>
      </c>
      <c r="O4722" s="21" t="s">
        <v>61</v>
      </c>
      <c r="P4722" s="2"/>
      <c r="Q4722" s="2"/>
      <c r="R4722" s="2"/>
      <c r="S4722" s="8"/>
      <c r="T4722" s="9">
        <v>0</v>
      </c>
      <c r="U4722" s="9">
        <f t="shared" si="382"/>
        <v>0</v>
      </c>
      <c r="V4722" s="2" t="s">
        <v>345</v>
      </c>
      <c r="W4722" s="2">
        <v>2014</v>
      </c>
      <c r="X4722" s="2" t="s">
        <v>10152</v>
      </c>
    </row>
    <row r="4723" spans="1:24" ht="76.5" customHeight="1" outlineLevel="1" x14ac:dyDescent="0.25">
      <c r="A4723" s="2" t="s">
        <v>438</v>
      </c>
      <c r="B4723" s="2" t="s">
        <v>27</v>
      </c>
      <c r="C4723" s="41" t="s">
        <v>2151</v>
      </c>
      <c r="D4723" s="42" t="s">
        <v>2152</v>
      </c>
      <c r="E4723" s="91" t="s">
        <v>2152</v>
      </c>
      <c r="F4723" s="2"/>
      <c r="G4723" s="2" t="s">
        <v>29</v>
      </c>
      <c r="H4723" s="4">
        <v>100</v>
      </c>
      <c r="I4723" s="2">
        <v>710000000</v>
      </c>
      <c r="J4723" s="2" t="s">
        <v>11537</v>
      </c>
      <c r="K4723" s="90" t="s">
        <v>6189</v>
      </c>
      <c r="L4723" s="2" t="s">
        <v>1148</v>
      </c>
      <c r="M4723" s="2"/>
      <c r="N4723" s="2" t="s">
        <v>453</v>
      </c>
      <c r="O4723" s="21" t="s">
        <v>61</v>
      </c>
      <c r="P4723" s="2"/>
      <c r="Q4723" s="2"/>
      <c r="R4723" s="2"/>
      <c r="S4723" s="2"/>
      <c r="T4723" s="9">
        <f>154000+67000+38000+187000+41000+47000</f>
        <v>534000</v>
      </c>
      <c r="U4723" s="9">
        <f t="shared" si="382"/>
        <v>598080</v>
      </c>
      <c r="V4723" s="2" t="s">
        <v>345</v>
      </c>
      <c r="W4723" s="2">
        <v>2014</v>
      </c>
      <c r="X4723" s="2"/>
    </row>
    <row r="4724" spans="1:24" ht="76.5" customHeight="1" outlineLevel="1" x14ac:dyDescent="0.25">
      <c r="A4724" s="2" t="s">
        <v>439</v>
      </c>
      <c r="B4724" s="2" t="s">
        <v>27</v>
      </c>
      <c r="C4724" s="94" t="s">
        <v>2156</v>
      </c>
      <c r="D4724" s="91" t="s">
        <v>2157</v>
      </c>
      <c r="E4724" s="91" t="s">
        <v>2158</v>
      </c>
      <c r="F4724" s="2"/>
      <c r="G4724" s="2" t="s">
        <v>29</v>
      </c>
      <c r="H4724" s="4">
        <v>100</v>
      </c>
      <c r="I4724" s="2">
        <v>710000000</v>
      </c>
      <c r="J4724" s="2" t="s">
        <v>11537</v>
      </c>
      <c r="K4724" s="90" t="s">
        <v>6189</v>
      </c>
      <c r="L4724" s="2" t="s">
        <v>1148</v>
      </c>
      <c r="M4724" s="2"/>
      <c r="N4724" s="2" t="s">
        <v>453</v>
      </c>
      <c r="O4724" s="21" t="s">
        <v>61</v>
      </c>
      <c r="P4724" s="2"/>
      <c r="Q4724" s="2"/>
      <c r="R4724" s="2"/>
      <c r="S4724" s="2"/>
      <c r="T4724" s="9">
        <f>268000+54000</f>
        <v>322000</v>
      </c>
      <c r="U4724" s="9">
        <f t="shared" si="382"/>
        <v>360640.00000000006</v>
      </c>
      <c r="V4724" s="2" t="s">
        <v>345</v>
      </c>
      <c r="W4724" s="2">
        <v>2014</v>
      </c>
      <c r="X4724" s="2"/>
    </row>
    <row r="4725" spans="1:24" ht="76.5" customHeight="1" outlineLevel="1" x14ac:dyDescent="0.25">
      <c r="A4725" s="2" t="s">
        <v>440</v>
      </c>
      <c r="B4725" s="2" t="s">
        <v>27</v>
      </c>
      <c r="C4725" s="94" t="s">
        <v>2153</v>
      </c>
      <c r="D4725" s="91" t="s">
        <v>2154</v>
      </c>
      <c r="E4725" s="91" t="s">
        <v>2155</v>
      </c>
      <c r="F4725" s="2"/>
      <c r="G4725" s="2" t="s">
        <v>29</v>
      </c>
      <c r="H4725" s="4">
        <v>100</v>
      </c>
      <c r="I4725" s="2">
        <v>710000000</v>
      </c>
      <c r="J4725" s="2" t="s">
        <v>11537</v>
      </c>
      <c r="K4725" s="2" t="s">
        <v>9950</v>
      </c>
      <c r="L4725" s="2" t="s">
        <v>1148</v>
      </c>
      <c r="M4725" s="2"/>
      <c r="N4725" s="2" t="s">
        <v>453</v>
      </c>
      <c r="O4725" s="21" t="s">
        <v>61</v>
      </c>
      <c r="P4725" s="2"/>
      <c r="Q4725" s="2"/>
      <c r="R4725" s="2"/>
      <c r="S4725" s="2"/>
      <c r="T4725" s="9">
        <f>164000+1023000</f>
        <v>1187000</v>
      </c>
      <c r="U4725" s="9">
        <f t="shared" si="382"/>
        <v>1329440.0000000002</v>
      </c>
      <c r="V4725" s="2" t="s">
        <v>345</v>
      </c>
      <c r="W4725" s="2">
        <v>2014</v>
      </c>
      <c r="X4725" s="2"/>
    </row>
    <row r="4726" spans="1:24" ht="76.5" customHeight="1" outlineLevel="1" x14ac:dyDescent="0.25">
      <c r="A4726" s="2" t="s">
        <v>441</v>
      </c>
      <c r="B4726" s="2" t="s">
        <v>27</v>
      </c>
      <c r="C4726" s="5" t="s">
        <v>2159</v>
      </c>
      <c r="D4726" s="5" t="s">
        <v>2160</v>
      </c>
      <c r="E4726" s="5" t="s">
        <v>2161</v>
      </c>
      <c r="F4726" s="2"/>
      <c r="G4726" s="2" t="s">
        <v>29</v>
      </c>
      <c r="H4726" s="4">
        <v>100</v>
      </c>
      <c r="I4726" s="2">
        <v>710000000</v>
      </c>
      <c r="J4726" s="2" t="s">
        <v>11537</v>
      </c>
      <c r="K4726" s="2" t="s">
        <v>1034</v>
      </c>
      <c r="L4726" s="2" t="s">
        <v>1148</v>
      </c>
      <c r="M4726" s="2"/>
      <c r="N4726" s="2" t="s">
        <v>453</v>
      </c>
      <c r="O4726" s="21" t="s">
        <v>61</v>
      </c>
      <c r="P4726" s="2"/>
      <c r="Q4726" s="2"/>
      <c r="R4726" s="2"/>
      <c r="S4726" s="2"/>
      <c r="T4726" s="9">
        <f>530000+58000</f>
        <v>588000</v>
      </c>
      <c r="U4726" s="9">
        <f t="shared" si="382"/>
        <v>658560.00000000012</v>
      </c>
      <c r="V4726" s="2" t="s">
        <v>345</v>
      </c>
      <c r="W4726" s="2">
        <v>2014</v>
      </c>
      <c r="X4726" s="2"/>
    </row>
    <row r="4727" spans="1:24" ht="76.5" customHeight="1" outlineLevel="1" x14ac:dyDescent="0.25">
      <c r="A4727" s="2" t="s">
        <v>442</v>
      </c>
      <c r="B4727" s="2" t="s">
        <v>27</v>
      </c>
      <c r="C4727" s="94" t="s">
        <v>2162</v>
      </c>
      <c r="D4727" s="91" t="s">
        <v>2163</v>
      </c>
      <c r="E4727" s="91" t="s">
        <v>2164</v>
      </c>
      <c r="F4727" s="2"/>
      <c r="G4727" s="2" t="s">
        <v>29</v>
      </c>
      <c r="H4727" s="4">
        <v>100</v>
      </c>
      <c r="I4727" s="2">
        <v>710000000</v>
      </c>
      <c r="J4727" s="2" t="s">
        <v>11537</v>
      </c>
      <c r="K4727" s="2" t="s">
        <v>1034</v>
      </c>
      <c r="L4727" s="2" t="s">
        <v>1148</v>
      </c>
      <c r="M4727" s="2"/>
      <c r="N4727" s="2" t="s">
        <v>453</v>
      </c>
      <c r="O4727" s="21" t="s">
        <v>61</v>
      </c>
      <c r="P4727" s="2"/>
      <c r="Q4727" s="2"/>
      <c r="R4727" s="2"/>
      <c r="S4727" s="2"/>
      <c r="T4727" s="9">
        <v>1527000</v>
      </c>
      <c r="U4727" s="9">
        <f t="shared" si="382"/>
        <v>1710240.0000000002</v>
      </c>
      <c r="V4727" s="2" t="s">
        <v>345</v>
      </c>
      <c r="W4727" s="2">
        <v>2014</v>
      </c>
      <c r="X4727" s="2"/>
    </row>
    <row r="4728" spans="1:24" ht="76.5" customHeight="1" outlineLevel="1" x14ac:dyDescent="0.25">
      <c r="A4728" s="2" t="s">
        <v>443</v>
      </c>
      <c r="B4728" s="2" t="s">
        <v>27</v>
      </c>
      <c r="C4728" s="2" t="s">
        <v>2165</v>
      </c>
      <c r="D4728" s="10" t="s">
        <v>2167</v>
      </c>
      <c r="E4728" s="10" t="s">
        <v>2168</v>
      </c>
      <c r="F4728" s="2" t="s">
        <v>2166</v>
      </c>
      <c r="G4728" s="2" t="s">
        <v>29</v>
      </c>
      <c r="H4728" s="4">
        <v>100</v>
      </c>
      <c r="I4728" s="2">
        <v>710000000</v>
      </c>
      <c r="J4728" s="2" t="s">
        <v>11537</v>
      </c>
      <c r="K4728" s="2" t="s">
        <v>6152</v>
      </c>
      <c r="L4728" s="2" t="s">
        <v>1148</v>
      </c>
      <c r="M4728" s="2"/>
      <c r="N4728" s="2" t="s">
        <v>453</v>
      </c>
      <c r="O4728" s="21" t="s">
        <v>61</v>
      </c>
      <c r="P4728" s="2"/>
      <c r="Q4728" s="2"/>
      <c r="R4728" s="2"/>
      <c r="S4728" s="8"/>
      <c r="T4728" s="9">
        <v>193000</v>
      </c>
      <c r="U4728" s="9">
        <f t="shared" ref="U4728:U4760" si="383">T4728*1.12</f>
        <v>216160.00000000003</v>
      </c>
      <c r="V4728" s="2" t="s">
        <v>345</v>
      </c>
      <c r="W4728" s="2">
        <v>2014</v>
      </c>
      <c r="X4728" s="2"/>
    </row>
    <row r="4729" spans="1:24" ht="63.75" customHeight="1" outlineLevel="1" x14ac:dyDescent="0.25">
      <c r="A4729" s="2" t="s">
        <v>444</v>
      </c>
      <c r="B4729" s="2" t="s">
        <v>27</v>
      </c>
      <c r="C4729" s="2" t="s">
        <v>2118</v>
      </c>
      <c r="D4729" s="13" t="s">
        <v>2120</v>
      </c>
      <c r="E4729" s="13" t="s">
        <v>2120</v>
      </c>
      <c r="F4729" s="2" t="s">
        <v>2826</v>
      </c>
      <c r="G4729" s="2" t="s">
        <v>350</v>
      </c>
      <c r="H4729" s="2">
        <v>100</v>
      </c>
      <c r="I4729" s="2">
        <v>710000000</v>
      </c>
      <c r="J4729" s="2" t="s">
        <v>11537</v>
      </c>
      <c r="K4729" s="14">
        <v>41640</v>
      </c>
      <c r="L4729" s="5" t="s">
        <v>1152</v>
      </c>
      <c r="M4729" s="2"/>
      <c r="N4729" s="2" t="s">
        <v>453</v>
      </c>
      <c r="O4729" s="15" t="s">
        <v>61</v>
      </c>
      <c r="P4729" s="2"/>
      <c r="Q4729" s="5"/>
      <c r="R4729" s="5"/>
      <c r="S4729" s="17"/>
      <c r="T4729" s="17">
        <v>10000</v>
      </c>
      <c r="U4729" s="17">
        <f t="shared" si="383"/>
        <v>11200.000000000002</v>
      </c>
      <c r="V4729" s="2" t="s">
        <v>345</v>
      </c>
      <c r="W4729" s="2">
        <v>2014</v>
      </c>
      <c r="X4729" s="2"/>
    </row>
    <row r="4730" spans="1:24" ht="63.75" customHeight="1" outlineLevel="1" x14ac:dyDescent="0.25">
      <c r="A4730" s="2" t="s">
        <v>445</v>
      </c>
      <c r="B4730" s="2" t="s">
        <v>27</v>
      </c>
      <c r="C4730" s="2" t="s">
        <v>476</v>
      </c>
      <c r="D4730" s="13" t="s">
        <v>477</v>
      </c>
      <c r="E4730" s="5" t="s">
        <v>478</v>
      </c>
      <c r="F4730" s="5" t="s">
        <v>2827</v>
      </c>
      <c r="G4730" s="2" t="s">
        <v>350</v>
      </c>
      <c r="H4730" s="2">
        <v>100</v>
      </c>
      <c r="I4730" s="2">
        <v>710000000</v>
      </c>
      <c r="J4730" s="2" t="s">
        <v>11537</v>
      </c>
      <c r="K4730" s="14">
        <v>41640</v>
      </c>
      <c r="L4730" s="5" t="s">
        <v>1153</v>
      </c>
      <c r="M4730" s="2"/>
      <c r="N4730" s="2" t="s">
        <v>453</v>
      </c>
      <c r="O4730" s="15" t="s">
        <v>61</v>
      </c>
      <c r="P4730" s="2"/>
      <c r="Q4730" s="5"/>
      <c r="R4730" s="5"/>
      <c r="S4730" s="17"/>
      <c r="T4730" s="17">
        <v>163800</v>
      </c>
      <c r="U4730" s="17">
        <f t="shared" si="383"/>
        <v>183456.00000000003</v>
      </c>
      <c r="V4730" s="2" t="s">
        <v>345</v>
      </c>
      <c r="W4730" s="2">
        <v>2014</v>
      </c>
      <c r="X4730" s="2"/>
    </row>
    <row r="4731" spans="1:24" ht="63.75" customHeight="1" outlineLevel="1" x14ac:dyDescent="0.25">
      <c r="A4731" s="2" t="s">
        <v>446</v>
      </c>
      <c r="B4731" s="2" t="s">
        <v>27</v>
      </c>
      <c r="C4731" s="2" t="s">
        <v>2124</v>
      </c>
      <c r="D4731" s="13" t="s">
        <v>2149</v>
      </c>
      <c r="E4731" s="5" t="s">
        <v>5759</v>
      </c>
      <c r="F4731" s="2"/>
      <c r="G4731" s="2" t="s">
        <v>350</v>
      </c>
      <c r="H4731" s="2">
        <v>100</v>
      </c>
      <c r="I4731" s="2">
        <v>710000000</v>
      </c>
      <c r="J4731" s="2" t="s">
        <v>11537</v>
      </c>
      <c r="K4731" s="14">
        <v>41699</v>
      </c>
      <c r="L4731" s="5" t="s">
        <v>1152</v>
      </c>
      <c r="M4731" s="2"/>
      <c r="N4731" s="2" t="s">
        <v>453</v>
      </c>
      <c r="O4731" s="15" t="s">
        <v>61</v>
      </c>
      <c r="P4731" s="2"/>
      <c r="Q4731" s="5"/>
      <c r="R4731" s="5"/>
      <c r="S4731" s="17"/>
      <c r="T4731" s="17">
        <v>1500000</v>
      </c>
      <c r="U4731" s="17">
        <f t="shared" si="383"/>
        <v>1680000.0000000002</v>
      </c>
      <c r="V4731" s="2" t="s">
        <v>345</v>
      </c>
      <c r="W4731" s="2">
        <v>2014</v>
      </c>
      <c r="X4731" s="2"/>
    </row>
    <row r="4732" spans="1:24" ht="63.75" customHeight="1" outlineLevel="1" x14ac:dyDescent="0.25">
      <c r="A4732" s="2" t="s">
        <v>447</v>
      </c>
      <c r="B4732" s="2" t="s">
        <v>27</v>
      </c>
      <c r="C4732" s="2" t="s">
        <v>2828</v>
      </c>
      <c r="D4732" s="2" t="s">
        <v>12628</v>
      </c>
      <c r="E4732" s="2" t="s">
        <v>12628</v>
      </c>
      <c r="F4732" s="2" t="s">
        <v>2829</v>
      </c>
      <c r="G4732" s="2" t="s">
        <v>350</v>
      </c>
      <c r="H4732" s="2">
        <v>100</v>
      </c>
      <c r="I4732" s="2">
        <v>710000000</v>
      </c>
      <c r="J4732" s="2" t="s">
        <v>11537</v>
      </c>
      <c r="K4732" s="14">
        <v>41974</v>
      </c>
      <c r="L4732" s="5" t="s">
        <v>1153</v>
      </c>
      <c r="M4732" s="2"/>
      <c r="N4732" s="2" t="s">
        <v>453</v>
      </c>
      <c r="O4732" s="15" t="s">
        <v>33</v>
      </c>
      <c r="P4732" s="2"/>
      <c r="Q4732" s="5"/>
      <c r="R4732" s="5"/>
      <c r="S4732" s="17"/>
      <c r="T4732" s="17">
        <v>0</v>
      </c>
      <c r="U4732" s="17">
        <f t="shared" si="383"/>
        <v>0</v>
      </c>
      <c r="V4732" s="2" t="s">
        <v>345</v>
      </c>
      <c r="W4732" s="2">
        <v>2014</v>
      </c>
      <c r="X4732" s="2" t="s">
        <v>10152</v>
      </c>
    </row>
    <row r="4733" spans="1:24" ht="63.75" customHeight="1" outlineLevel="1" x14ac:dyDescent="0.25">
      <c r="A4733" s="2" t="s">
        <v>2780</v>
      </c>
      <c r="B4733" s="2" t="s">
        <v>27</v>
      </c>
      <c r="C4733" s="2" t="s">
        <v>2828</v>
      </c>
      <c r="D4733" s="2" t="s">
        <v>12628</v>
      </c>
      <c r="E4733" s="2" t="s">
        <v>12628</v>
      </c>
      <c r="F4733" s="2" t="s">
        <v>2829</v>
      </c>
      <c r="G4733" s="2" t="s">
        <v>350</v>
      </c>
      <c r="H4733" s="2">
        <v>100</v>
      </c>
      <c r="I4733" s="2">
        <v>710000000</v>
      </c>
      <c r="J4733" s="2" t="s">
        <v>11537</v>
      </c>
      <c r="K4733" s="14">
        <v>41974</v>
      </c>
      <c r="L4733" s="5" t="s">
        <v>1152</v>
      </c>
      <c r="M4733" s="2"/>
      <c r="N4733" s="2" t="s">
        <v>453</v>
      </c>
      <c r="O4733" s="15" t="s">
        <v>33</v>
      </c>
      <c r="P4733" s="2"/>
      <c r="Q4733" s="5"/>
      <c r="R4733" s="5"/>
      <c r="S4733" s="17"/>
      <c r="T4733" s="17">
        <v>0</v>
      </c>
      <c r="U4733" s="17">
        <f t="shared" si="383"/>
        <v>0</v>
      </c>
      <c r="V4733" s="2" t="s">
        <v>345</v>
      </c>
      <c r="W4733" s="2">
        <v>2014</v>
      </c>
      <c r="X4733" s="2" t="s">
        <v>10152</v>
      </c>
    </row>
    <row r="4734" spans="1:24" ht="63.75" customHeight="1" outlineLevel="1" x14ac:dyDescent="0.25">
      <c r="A4734" s="2" t="s">
        <v>2781</v>
      </c>
      <c r="B4734" s="2" t="s">
        <v>27</v>
      </c>
      <c r="C4734" s="5" t="s">
        <v>3797</v>
      </c>
      <c r="D4734" s="5" t="s">
        <v>3798</v>
      </c>
      <c r="E4734" s="5" t="s">
        <v>3798</v>
      </c>
      <c r="F4734" s="2"/>
      <c r="G4734" s="2" t="s">
        <v>29</v>
      </c>
      <c r="H4734" s="2">
        <v>100</v>
      </c>
      <c r="I4734" s="2">
        <v>710000000</v>
      </c>
      <c r="J4734" s="2" t="s">
        <v>11537</v>
      </c>
      <c r="K4734" s="5" t="s">
        <v>2831</v>
      </c>
      <c r="L4734" s="5" t="s">
        <v>1153</v>
      </c>
      <c r="M4734" s="2"/>
      <c r="N4734" s="2" t="s">
        <v>453</v>
      </c>
      <c r="O4734" s="15" t="s">
        <v>33</v>
      </c>
      <c r="P4734" s="2"/>
      <c r="Q4734" s="5"/>
      <c r="R4734" s="5"/>
      <c r="S4734" s="17"/>
      <c r="T4734" s="17">
        <v>0</v>
      </c>
      <c r="U4734" s="17">
        <f t="shared" si="383"/>
        <v>0</v>
      </c>
      <c r="V4734" s="2" t="s">
        <v>345</v>
      </c>
      <c r="W4734" s="2">
        <v>2014</v>
      </c>
      <c r="X4734" s="291" t="s">
        <v>10152</v>
      </c>
    </row>
    <row r="4735" spans="1:24" ht="63.75" customHeight="1" outlineLevel="1" x14ac:dyDescent="0.25">
      <c r="A4735" s="2" t="s">
        <v>2782</v>
      </c>
      <c r="B4735" s="2" t="s">
        <v>27</v>
      </c>
      <c r="C4735" s="2" t="s">
        <v>2124</v>
      </c>
      <c r="D4735" s="13" t="s">
        <v>2149</v>
      </c>
      <c r="E4735" s="5" t="s">
        <v>5759</v>
      </c>
      <c r="F4735" s="2"/>
      <c r="G4735" s="2" t="s">
        <v>350</v>
      </c>
      <c r="H4735" s="2">
        <v>100</v>
      </c>
      <c r="I4735" s="2">
        <v>710000000</v>
      </c>
      <c r="J4735" s="2" t="s">
        <v>11537</v>
      </c>
      <c r="K4735" s="14">
        <v>41699</v>
      </c>
      <c r="L4735" s="5" t="s">
        <v>1153</v>
      </c>
      <c r="M4735" s="2"/>
      <c r="N4735" s="2" t="s">
        <v>453</v>
      </c>
      <c r="O4735" s="15" t="s">
        <v>61</v>
      </c>
      <c r="P4735" s="2"/>
      <c r="Q4735" s="5"/>
      <c r="R4735" s="5"/>
      <c r="S4735" s="17"/>
      <c r="T4735" s="17">
        <v>1000000</v>
      </c>
      <c r="U4735" s="17">
        <f t="shared" si="383"/>
        <v>1120000</v>
      </c>
      <c r="V4735" s="2" t="s">
        <v>345</v>
      </c>
      <c r="W4735" s="2">
        <v>2014</v>
      </c>
      <c r="X4735" s="2"/>
    </row>
    <row r="4736" spans="1:24" ht="63.75" customHeight="1" outlineLevel="1" x14ac:dyDescent="0.25">
      <c r="A4736" s="2" t="s">
        <v>2783</v>
      </c>
      <c r="B4736" s="2" t="s">
        <v>27</v>
      </c>
      <c r="C4736" s="2" t="s">
        <v>2832</v>
      </c>
      <c r="D4736" s="13" t="s">
        <v>11347</v>
      </c>
      <c r="E4736" s="13" t="s">
        <v>11347</v>
      </c>
      <c r="F4736" s="13" t="s">
        <v>2833</v>
      </c>
      <c r="G4736" s="2" t="s">
        <v>350</v>
      </c>
      <c r="H4736" s="2">
        <v>100</v>
      </c>
      <c r="I4736" s="2">
        <v>710000000</v>
      </c>
      <c r="J4736" s="2" t="s">
        <v>11537</v>
      </c>
      <c r="K4736" s="14">
        <v>41791</v>
      </c>
      <c r="L4736" s="5" t="s">
        <v>1153</v>
      </c>
      <c r="M4736" s="2"/>
      <c r="N4736" s="2" t="s">
        <v>453</v>
      </c>
      <c r="O4736" s="15" t="s">
        <v>61</v>
      </c>
      <c r="P4736" s="2"/>
      <c r="Q4736" s="5"/>
      <c r="R4736" s="5"/>
      <c r="S4736" s="5"/>
      <c r="T4736" s="17">
        <v>0</v>
      </c>
      <c r="U4736" s="17">
        <f t="shared" si="383"/>
        <v>0</v>
      </c>
      <c r="V4736" s="2" t="s">
        <v>345</v>
      </c>
      <c r="W4736" s="2">
        <v>2014</v>
      </c>
      <c r="X4736" s="2" t="s">
        <v>10152</v>
      </c>
    </row>
    <row r="4737" spans="1:24" ht="63.75" customHeight="1" outlineLevel="1" x14ac:dyDescent="0.25">
      <c r="A4737" s="2" t="s">
        <v>2784</v>
      </c>
      <c r="B4737" s="2" t="s">
        <v>27</v>
      </c>
      <c r="C4737" s="10" t="s">
        <v>3154</v>
      </c>
      <c r="D4737" s="10" t="s">
        <v>9118</v>
      </c>
      <c r="E4737" s="10" t="s">
        <v>9119</v>
      </c>
      <c r="F4737" s="43" t="s">
        <v>3155</v>
      </c>
      <c r="G4737" s="2" t="s">
        <v>29</v>
      </c>
      <c r="H4737" s="2">
        <v>100</v>
      </c>
      <c r="I4737" s="2">
        <v>710000000</v>
      </c>
      <c r="J4737" s="2" t="s">
        <v>11537</v>
      </c>
      <c r="K4737" s="14" t="s">
        <v>6189</v>
      </c>
      <c r="L4737" s="5" t="s">
        <v>1152</v>
      </c>
      <c r="M4737" s="2"/>
      <c r="N4737" s="2" t="s">
        <v>453</v>
      </c>
      <c r="O4737" s="15" t="s">
        <v>61</v>
      </c>
      <c r="P4737" s="2"/>
      <c r="Q4737" s="5"/>
      <c r="R4737" s="5"/>
      <c r="S4737" s="17"/>
      <c r="T4737" s="17">
        <v>172000</v>
      </c>
      <c r="U4737" s="17">
        <f>T4737*1.12</f>
        <v>192640.00000000003</v>
      </c>
      <c r="V4737" s="2" t="s">
        <v>345</v>
      </c>
      <c r="W4737" s="2">
        <v>2014</v>
      </c>
      <c r="X4737" s="2"/>
    </row>
    <row r="4738" spans="1:24" ht="63.75" customHeight="1" outlineLevel="1" x14ac:dyDescent="0.25">
      <c r="A4738" s="2" t="s">
        <v>2785</v>
      </c>
      <c r="B4738" s="2" t="s">
        <v>27</v>
      </c>
      <c r="C4738" s="10" t="s">
        <v>3154</v>
      </c>
      <c r="D4738" s="10" t="s">
        <v>9118</v>
      </c>
      <c r="E4738" s="10" t="s">
        <v>9119</v>
      </c>
      <c r="F4738" s="43" t="s">
        <v>3155</v>
      </c>
      <c r="G4738" s="2" t="s">
        <v>29</v>
      </c>
      <c r="H4738" s="2">
        <v>100</v>
      </c>
      <c r="I4738" s="2">
        <v>710000000</v>
      </c>
      <c r="J4738" s="2" t="s">
        <v>11537</v>
      </c>
      <c r="K4738" s="14" t="s">
        <v>6189</v>
      </c>
      <c r="L4738" s="5" t="s">
        <v>1153</v>
      </c>
      <c r="M4738" s="2"/>
      <c r="N4738" s="2" t="s">
        <v>453</v>
      </c>
      <c r="O4738" s="15" t="s">
        <v>61</v>
      </c>
      <c r="P4738" s="2"/>
      <c r="Q4738" s="5"/>
      <c r="R4738" s="5"/>
      <c r="S4738" s="17"/>
      <c r="T4738" s="17">
        <v>397200</v>
      </c>
      <c r="U4738" s="17">
        <f>T4738*1.12</f>
        <v>444864.00000000006</v>
      </c>
      <c r="V4738" s="2" t="s">
        <v>345</v>
      </c>
      <c r="W4738" s="2">
        <v>2014</v>
      </c>
      <c r="X4738" s="2"/>
    </row>
    <row r="4739" spans="1:24" ht="63.75" customHeight="1" outlineLevel="1" x14ac:dyDescent="0.25">
      <c r="A4739" s="2" t="s">
        <v>2786</v>
      </c>
      <c r="B4739" s="2" t="s">
        <v>27</v>
      </c>
      <c r="C4739" s="95" t="s">
        <v>2835</v>
      </c>
      <c r="D4739" s="5" t="s">
        <v>5032</v>
      </c>
      <c r="E4739" s="5" t="s">
        <v>5032</v>
      </c>
      <c r="F4739" s="2"/>
      <c r="G4739" s="2" t="s">
        <v>29</v>
      </c>
      <c r="H4739" s="2">
        <v>100</v>
      </c>
      <c r="I4739" s="2">
        <v>710000000</v>
      </c>
      <c r="J4739" s="2" t="s">
        <v>11537</v>
      </c>
      <c r="K4739" s="2" t="s">
        <v>1453</v>
      </c>
      <c r="L4739" s="5" t="s">
        <v>2170</v>
      </c>
      <c r="M4739" s="5"/>
      <c r="N4739" s="2" t="s">
        <v>453</v>
      </c>
      <c r="O4739" s="15" t="s">
        <v>61</v>
      </c>
      <c r="P4739" s="2"/>
      <c r="Q4739" s="5"/>
      <c r="R4739" s="2"/>
      <c r="S4739" s="10"/>
      <c r="T4739" s="79">
        <v>757200</v>
      </c>
      <c r="U4739" s="9">
        <f t="shared" si="383"/>
        <v>848064.00000000012</v>
      </c>
      <c r="V4739" s="2" t="s">
        <v>345</v>
      </c>
      <c r="W4739" s="2">
        <v>2014</v>
      </c>
      <c r="X4739" s="2"/>
    </row>
    <row r="4740" spans="1:24" ht="63.75" customHeight="1" outlineLevel="1" x14ac:dyDescent="0.25">
      <c r="A4740" s="2" t="s">
        <v>2787</v>
      </c>
      <c r="B4740" s="2" t="s">
        <v>27</v>
      </c>
      <c r="C4740" s="95" t="s">
        <v>2835</v>
      </c>
      <c r="D4740" s="5" t="s">
        <v>5032</v>
      </c>
      <c r="E4740" s="5" t="s">
        <v>5032</v>
      </c>
      <c r="F4740" s="2"/>
      <c r="G4740" s="2" t="s">
        <v>29</v>
      </c>
      <c r="H4740" s="2">
        <v>100</v>
      </c>
      <c r="I4740" s="2">
        <v>710000000</v>
      </c>
      <c r="J4740" s="2" t="s">
        <v>11537</v>
      </c>
      <c r="K4740" s="2" t="s">
        <v>1453</v>
      </c>
      <c r="L4740" s="5" t="s">
        <v>2170</v>
      </c>
      <c r="M4740" s="5"/>
      <c r="N4740" s="2" t="s">
        <v>453</v>
      </c>
      <c r="O4740" s="15" t="s">
        <v>61</v>
      </c>
      <c r="P4740" s="2"/>
      <c r="Q4740" s="5"/>
      <c r="R4740" s="2"/>
      <c r="S4740" s="10"/>
      <c r="T4740" s="79">
        <v>157000</v>
      </c>
      <c r="U4740" s="9">
        <f t="shared" si="383"/>
        <v>175840.00000000003</v>
      </c>
      <c r="V4740" s="2" t="s">
        <v>345</v>
      </c>
      <c r="W4740" s="2">
        <v>2014</v>
      </c>
      <c r="X4740" s="2"/>
    </row>
    <row r="4741" spans="1:24" ht="63.75" customHeight="1" outlineLevel="1" x14ac:dyDescent="0.25">
      <c r="A4741" s="2" t="s">
        <v>2788</v>
      </c>
      <c r="B4741" s="2" t="s">
        <v>27</v>
      </c>
      <c r="C4741" s="95" t="s">
        <v>2835</v>
      </c>
      <c r="D4741" s="5" t="s">
        <v>5032</v>
      </c>
      <c r="E4741" s="5" t="s">
        <v>5032</v>
      </c>
      <c r="F4741" s="2"/>
      <c r="G4741" s="2" t="s">
        <v>29</v>
      </c>
      <c r="H4741" s="2">
        <v>100</v>
      </c>
      <c r="I4741" s="2">
        <v>710000000</v>
      </c>
      <c r="J4741" s="2" t="s">
        <v>11537</v>
      </c>
      <c r="K4741" s="2" t="s">
        <v>1453</v>
      </c>
      <c r="L4741" s="5" t="s">
        <v>1152</v>
      </c>
      <c r="M4741" s="5"/>
      <c r="N4741" s="2" t="s">
        <v>453</v>
      </c>
      <c r="O4741" s="15" t="s">
        <v>61</v>
      </c>
      <c r="P4741" s="2"/>
      <c r="Q4741" s="5"/>
      <c r="R4741" s="2"/>
      <c r="S4741" s="10"/>
      <c r="T4741" s="79">
        <v>155840</v>
      </c>
      <c r="U4741" s="9">
        <f t="shared" si="383"/>
        <v>174540.80000000002</v>
      </c>
      <c r="V4741" s="2" t="s">
        <v>345</v>
      </c>
      <c r="W4741" s="2">
        <v>2014</v>
      </c>
      <c r="X4741" s="2"/>
    </row>
    <row r="4742" spans="1:24" ht="63.75" customHeight="1" outlineLevel="1" x14ac:dyDescent="0.25">
      <c r="A4742" s="2" t="s">
        <v>2789</v>
      </c>
      <c r="B4742" s="2" t="s">
        <v>27</v>
      </c>
      <c r="C4742" s="95" t="s">
        <v>2835</v>
      </c>
      <c r="D4742" s="5" t="s">
        <v>5032</v>
      </c>
      <c r="E4742" s="5" t="s">
        <v>5032</v>
      </c>
      <c r="F4742" s="2"/>
      <c r="G4742" s="2" t="s">
        <v>29</v>
      </c>
      <c r="H4742" s="2">
        <v>100</v>
      </c>
      <c r="I4742" s="2">
        <v>710000000</v>
      </c>
      <c r="J4742" s="2" t="s">
        <v>11537</v>
      </c>
      <c r="K4742" s="2" t="s">
        <v>1453</v>
      </c>
      <c r="L4742" s="5" t="s">
        <v>1152</v>
      </c>
      <c r="M4742" s="5"/>
      <c r="N4742" s="2" t="s">
        <v>453</v>
      </c>
      <c r="O4742" s="15" t="s">
        <v>61</v>
      </c>
      <c r="P4742" s="2"/>
      <c r="Q4742" s="5"/>
      <c r="R4742" s="2"/>
      <c r="S4742" s="10"/>
      <c r="T4742" s="79">
        <v>61800</v>
      </c>
      <c r="U4742" s="9">
        <f t="shared" si="383"/>
        <v>69216</v>
      </c>
      <c r="V4742" s="2" t="s">
        <v>345</v>
      </c>
      <c r="W4742" s="2">
        <v>2014</v>
      </c>
      <c r="X4742" s="2"/>
    </row>
    <row r="4743" spans="1:24" ht="63.75" customHeight="1" outlineLevel="1" x14ac:dyDescent="0.25">
      <c r="A4743" s="2" t="s">
        <v>2790</v>
      </c>
      <c r="B4743" s="2" t="s">
        <v>27</v>
      </c>
      <c r="C4743" s="95" t="s">
        <v>2162</v>
      </c>
      <c r="D4743" s="91" t="s">
        <v>2163</v>
      </c>
      <c r="E4743" s="91" t="s">
        <v>2164</v>
      </c>
      <c r="F4743" s="2"/>
      <c r="G4743" s="2" t="s">
        <v>29</v>
      </c>
      <c r="H4743" s="2">
        <v>100</v>
      </c>
      <c r="I4743" s="2">
        <v>710000000</v>
      </c>
      <c r="J4743" s="2" t="s">
        <v>11537</v>
      </c>
      <c r="K4743" s="2" t="s">
        <v>1453</v>
      </c>
      <c r="L4743" s="5" t="s">
        <v>2170</v>
      </c>
      <c r="M4743" s="5"/>
      <c r="N4743" s="2" t="s">
        <v>453</v>
      </c>
      <c r="O4743" s="15" t="s">
        <v>61</v>
      </c>
      <c r="P4743" s="2"/>
      <c r="Q4743" s="5"/>
      <c r="R4743" s="2"/>
      <c r="S4743" s="2"/>
      <c r="T4743" s="9">
        <v>398280</v>
      </c>
      <c r="U4743" s="9">
        <f t="shared" si="383"/>
        <v>446073.60000000003</v>
      </c>
      <c r="V4743" s="2" t="s">
        <v>345</v>
      </c>
      <c r="W4743" s="2">
        <v>2014</v>
      </c>
      <c r="X4743" s="2"/>
    </row>
    <row r="4744" spans="1:24" ht="63.75" customHeight="1" outlineLevel="1" x14ac:dyDescent="0.25">
      <c r="A4744" s="2" t="s">
        <v>2791</v>
      </c>
      <c r="B4744" s="2" t="s">
        <v>27</v>
      </c>
      <c r="C4744" s="95" t="s">
        <v>2162</v>
      </c>
      <c r="D4744" s="91" t="s">
        <v>2163</v>
      </c>
      <c r="E4744" s="91" t="s">
        <v>2164</v>
      </c>
      <c r="F4744" s="2"/>
      <c r="G4744" s="2" t="s">
        <v>29</v>
      </c>
      <c r="H4744" s="2">
        <v>100</v>
      </c>
      <c r="I4744" s="2">
        <v>710000000</v>
      </c>
      <c r="J4744" s="2" t="s">
        <v>11537</v>
      </c>
      <c r="K4744" s="2" t="s">
        <v>1453</v>
      </c>
      <c r="L4744" s="5" t="s">
        <v>1152</v>
      </c>
      <c r="M4744" s="5"/>
      <c r="N4744" s="2" t="s">
        <v>453</v>
      </c>
      <c r="O4744" s="15" t="s">
        <v>61</v>
      </c>
      <c r="P4744" s="2"/>
      <c r="Q4744" s="5"/>
      <c r="R4744" s="2"/>
      <c r="S4744" s="2"/>
      <c r="T4744" s="9">
        <v>267480</v>
      </c>
      <c r="U4744" s="9">
        <f t="shared" si="383"/>
        <v>299577.60000000003</v>
      </c>
      <c r="V4744" s="2" t="s">
        <v>345</v>
      </c>
      <c r="W4744" s="2">
        <v>2014</v>
      </c>
      <c r="X4744" s="2"/>
    </row>
    <row r="4745" spans="1:24" ht="63.75" customHeight="1" outlineLevel="1" x14ac:dyDescent="0.25">
      <c r="A4745" s="2" t="s">
        <v>2792</v>
      </c>
      <c r="B4745" s="2" t="s">
        <v>27</v>
      </c>
      <c r="C4745" s="95" t="s">
        <v>2838</v>
      </c>
      <c r="D4745" s="5" t="s">
        <v>2839</v>
      </c>
      <c r="E4745" s="5" t="s">
        <v>2839</v>
      </c>
      <c r="F4745" s="2"/>
      <c r="G4745" s="2" t="s">
        <v>29</v>
      </c>
      <c r="H4745" s="2">
        <v>100</v>
      </c>
      <c r="I4745" s="2">
        <v>710000000</v>
      </c>
      <c r="J4745" s="2" t="s">
        <v>11537</v>
      </c>
      <c r="K4745" s="2" t="s">
        <v>1453</v>
      </c>
      <c r="L4745" s="5" t="s">
        <v>2170</v>
      </c>
      <c r="M4745" s="5"/>
      <c r="N4745" s="2" t="s">
        <v>453</v>
      </c>
      <c r="O4745" s="15" t="s">
        <v>33</v>
      </c>
      <c r="P4745" s="2"/>
      <c r="Q4745" s="5"/>
      <c r="R4745" s="10"/>
      <c r="S4745" s="10"/>
      <c r="T4745" s="79">
        <v>104304</v>
      </c>
      <c r="U4745" s="9">
        <f t="shared" si="383"/>
        <v>116820.48000000001</v>
      </c>
      <c r="V4745" s="2" t="s">
        <v>345</v>
      </c>
      <c r="W4745" s="2">
        <v>2014</v>
      </c>
      <c r="X4745" s="2"/>
    </row>
    <row r="4746" spans="1:24" ht="63.75" customHeight="1" outlineLevel="1" x14ac:dyDescent="0.25">
      <c r="A4746" s="2" t="s">
        <v>2793</v>
      </c>
      <c r="B4746" s="2" t="s">
        <v>27</v>
      </c>
      <c r="C4746" s="95" t="s">
        <v>470</v>
      </c>
      <c r="D4746" s="91" t="s">
        <v>12629</v>
      </c>
      <c r="E4746" s="91" t="s">
        <v>12629</v>
      </c>
      <c r="F4746" s="2"/>
      <c r="G4746" s="2" t="s">
        <v>29</v>
      </c>
      <c r="H4746" s="2">
        <v>100</v>
      </c>
      <c r="I4746" s="2">
        <v>710000000</v>
      </c>
      <c r="J4746" s="2" t="s">
        <v>11537</v>
      </c>
      <c r="K4746" s="2" t="s">
        <v>1453</v>
      </c>
      <c r="L4746" s="5" t="s">
        <v>1152</v>
      </c>
      <c r="M4746" s="5"/>
      <c r="N4746" s="2" t="s">
        <v>453</v>
      </c>
      <c r="O4746" s="15" t="s">
        <v>33</v>
      </c>
      <c r="P4746" s="2"/>
      <c r="Q4746" s="5"/>
      <c r="R4746" s="10"/>
      <c r="S4746" s="10"/>
      <c r="T4746" s="79">
        <v>154500</v>
      </c>
      <c r="U4746" s="9">
        <f t="shared" si="383"/>
        <v>173040.00000000003</v>
      </c>
      <c r="V4746" s="2" t="s">
        <v>345</v>
      </c>
      <c r="W4746" s="2">
        <v>2014</v>
      </c>
      <c r="X4746" s="2"/>
    </row>
    <row r="4747" spans="1:24" ht="63.75" customHeight="1" outlineLevel="1" x14ac:dyDescent="0.25">
      <c r="A4747" s="2" t="s">
        <v>2794</v>
      </c>
      <c r="B4747" s="2" t="s">
        <v>27</v>
      </c>
      <c r="C4747" s="95" t="s">
        <v>470</v>
      </c>
      <c r="D4747" s="91" t="s">
        <v>12629</v>
      </c>
      <c r="E4747" s="91" t="s">
        <v>12629</v>
      </c>
      <c r="F4747" s="2"/>
      <c r="G4747" s="2" t="s">
        <v>29</v>
      </c>
      <c r="H4747" s="2">
        <v>100</v>
      </c>
      <c r="I4747" s="2">
        <v>710000000</v>
      </c>
      <c r="J4747" s="2" t="s">
        <v>11537</v>
      </c>
      <c r="K4747" s="2" t="s">
        <v>1453</v>
      </c>
      <c r="L4747" s="5" t="s">
        <v>2170</v>
      </c>
      <c r="M4747" s="5"/>
      <c r="N4747" s="2" t="s">
        <v>453</v>
      </c>
      <c r="O4747" s="15" t="s">
        <v>33</v>
      </c>
      <c r="P4747" s="2"/>
      <c r="Q4747" s="5"/>
      <c r="R4747" s="10"/>
      <c r="S4747" s="10"/>
      <c r="T4747" s="79">
        <v>0</v>
      </c>
      <c r="U4747" s="9">
        <f t="shared" si="383"/>
        <v>0</v>
      </c>
      <c r="V4747" s="2" t="s">
        <v>345</v>
      </c>
      <c r="W4747" s="2">
        <v>2014</v>
      </c>
      <c r="X4747" s="2"/>
    </row>
    <row r="4748" spans="1:24" ht="51" customHeight="1" outlineLevel="1" x14ac:dyDescent="0.25">
      <c r="A4748" s="2" t="s">
        <v>12264</v>
      </c>
      <c r="B4748" s="2" t="s">
        <v>27</v>
      </c>
      <c r="C4748" s="95" t="s">
        <v>470</v>
      </c>
      <c r="D4748" s="91" t="s">
        <v>12629</v>
      </c>
      <c r="E4748" s="91" t="s">
        <v>12629</v>
      </c>
      <c r="F4748" s="2"/>
      <c r="G4748" s="2" t="s">
        <v>29</v>
      </c>
      <c r="H4748" s="2">
        <v>100</v>
      </c>
      <c r="I4748" s="2">
        <v>710000000</v>
      </c>
      <c r="J4748" s="2" t="s">
        <v>11537</v>
      </c>
      <c r="K4748" s="2" t="s">
        <v>12265</v>
      </c>
      <c r="L4748" s="5" t="s">
        <v>2170</v>
      </c>
      <c r="M4748" s="5"/>
      <c r="N4748" s="2" t="s">
        <v>11021</v>
      </c>
      <c r="O4748" s="7" t="s">
        <v>33</v>
      </c>
      <c r="P4748" s="2"/>
      <c r="Q4748" s="5"/>
      <c r="R4748" s="10"/>
      <c r="S4748" s="10"/>
      <c r="T4748" s="79">
        <v>129857.43</v>
      </c>
      <c r="U4748" s="9">
        <f t="shared" si="383"/>
        <v>145440.3216</v>
      </c>
      <c r="V4748" s="2" t="s">
        <v>345</v>
      </c>
      <c r="W4748" s="2">
        <v>2014</v>
      </c>
      <c r="X4748" s="92" t="s">
        <v>10845</v>
      </c>
    </row>
    <row r="4749" spans="1:24" ht="63.75" customHeight="1" outlineLevel="1" x14ac:dyDescent="0.25">
      <c r="A4749" s="2" t="s">
        <v>2795</v>
      </c>
      <c r="B4749" s="2" t="s">
        <v>27</v>
      </c>
      <c r="C4749" s="95" t="s">
        <v>2841</v>
      </c>
      <c r="D4749" s="5" t="s">
        <v>6383</v>
      </c>
      <c r="E4749" s="5" t="s">
        <v>6384</v>
      </c>
      <c r="F4749" s="2"/>
      <c r="G4749" s="2" t="s">
        <v>29</v>
      </c>
      <c r="H4749" s="2">
        <v>100</v>
      </c>
      <c r="I4749" s="2">
        <v>710000000</v>
      </c>
      <c r="J4749" s="2" t="s">
        <v>11537</v>
      </c>
      <c r="K4749" s="2" t="s">
        <v>1453</v>
      </c>
      <c r="L4749" s="5" t="s">
        <v>1152</v>
      </c>
      <c r="M4749" s="5"/>
      <c r="N4749" s="2" t="s">
        <v>453</v>
      </c>
      <c r="O4749" s="15" t="s">
        <v>61</v>
      </c>
      <c r="P4749" s="2"/>
      <c r="Q4749" s="5"/>
      <c r="R4749" s="170"/>
      <c r="S4749" s="210"/>
      <c r="T4749" s="79">
        <v>79040</v>
      </c>
      <c r="U4749" s="9">
        <f t="shared" si="383"/>
        <v>88524.800000000003</v>
      </c>
      <c r="V4749" s="2" t="s">
        <v>345</v>
      </c>
      <c r="W4749" s="2">
        <v>2014</v>
      </c>
      <c r="X4749" s="2"/>
    </row>
    <row r="4750" spans="1:24" ht="63.75" customHeight="1" outlineLevel="1" x14ac:dyDescent="0.25">
      <c r="A4750" s="2" t="s">
        <v>2796</v>
      </c>
      <c r="B4750" s="2" t="s">
        <v>27</v>
      </c>
      <c r="C4750" s="95" t="s">
        <v>2841</v>
      </c>
      <c r="D4750" s="10" t="s">
        <v>6383</v>
      </c>
      <c r="E4750" s="10" t="s">
        <v>6384</v>
      </c>
      <c r="F4750" s="2" t="s">
        <v>2160</v>
      </c>
      <c r="G4750" s="2" t="s">
        <v>29</v>
      </c>
      <c r="H4750" s="2">
        <v>100</v>
      </c>
      <c r="I4750" s="2">
        <v>710000000</v>
      </c>
      <c r="J4750" s="2" t="s">
        <v>11537</v>
      </c>
      <c r="K4750" s="2" t="s">
        <v>1453</v>
      </c>
      <c r="L4750" s="5" t="s">
        <v>2170</v>
      </c>
      <c r="M4750" s="5"/>
      <c r="N4750" s="2" t="s">
        <v>453</v>
      </c>
      <c r="O4750" s="15" t="s">
        <v>61</v>
      </c>
      <c r="P4750" s="2"/>
      <c r="Q4750" s="5"/>
      <c r="R4750" s="170"/>
      <c r="S4750" s="210"/>
      <c r="T4750" s="79">
        <v>42542.5</v>
      </c>
      <c r="U4750" s="9">
        <f t="shared" si="383"/>
        <v>47647.600000000006</v>
      </c>
      <c r="V4750" s="2" t="s">
        <v>345</v>
      </c>
      <c r="W4750" s="2">
        <v>2014</v>
      </c>
      <c r="X4750" s="2"/>
    </row>
    <row r="4751" spans="1:24" ht="63.75" customHeight="1" outlineLevel="1" x14ac:dyDescent="0.25">
      <c r="A4751" s="2" t="s">
        <v>2797</v>
      </c>
      <c r="B4751" s="2" t="s">
        <v>27</v>
      </c>
      <c r="C4751" s="10" t="s">
        <v>9116</v>
      </c>
      <c r="D4751" s="10" t="s">
        <v>9113</v>
      </c>
      <c r="E4751" s="10" t="s">
        <v>9114</v>
      </c>
      <c r="F4751" s="2" t="s">
        <v>9115</v>
      </c>
      <c r="G4751" s="2" t="s">
        <v>29</v>
      </c>
      <c r="H4751" s="2">
        <v>100</v>
      </c>
      <c r="I4751" s="2">
        <v>710000000</v>
      </c>
      <c r="J4751" s="2" t="s">
        <v>11537</v>
      </c>
      <c r="K4751" s="2" t="s">
        <v>1453</v>
      </c>
      <c r="L4751" s="5" t="s">
        <v>2170</v>
      </c>
      <c r="M4751" s="5"/>
      <c r="N4751" s="2" t="s">
        <v>453</v>
      </c>
      <c r="O4751" s="15" t="s">
        <v>61</v>
      </c>
      <c r="P4751" s="2"/>
      <c r="Q4751" s="5"/>
      <c r="R4751" s="170"/>
      <c r="S4751" s="10"/>
      <c r="T4751" s="79">
        <v>1200</v>
      </c>
      <c r="U4751" s="9">
        <f t="shared" si="383"/>
        <v>1344.0000000000002</v>
      </c>
      <c r="V4751" s="2" t="s">
        <v>345</v>
      </c>
      <c r="W4751" s="2">
        <v>2014</v>
      </c>
      <c r="X4751" s="2"/>
    </row>
    <row r="4752" spans="1:24" ht="76.5" customHeight="1" outlineLevel="1" x14ac:dyDescent="0.25">
      <c r="A4752" s="2" t="s">
        <v>2798</v>
      </c>
      <c r="B4752" s="2" t="s">
        <v>27</v>
      </c>
      <c r="C4752" s="20" t="s">
        <v>8976</v>
      </c>
      <c r="D4752" s="20" t="s">
        <v>8977</v>
      </c>
      <c r="E4752" s="20" t="s">
        <v>8978</v>
      </c>
      <c r="F4752" s="5" t="s">
        <v>2843</v>
      </c>
      <c r="G4752" s="2" t="s">
        <v>29</v>
      </c>
      <c r="H4752" s="2">
        <v>100</v>
      </c>
      <c r="I4752" s="2">
        <v>710000000</v>
      </c>
      <c r="J4752" s="2" t="s">
        <v>11537</v>
      </c>
      <c r="K4752" s="2" t="s">
        <v>1453</v>
      </c>
      <c r="L4752" s="5" t="s">
        <v>2170</v>
      </c>
      <c r="M4752" s="5"/>
      <c r="N4752" s="2" t="s">
        <v>453</v>
      </c>
      <c r="O4752" s="15" t="s">
        <v>61</v>
      </c>
      <c r="P4752" s="2"/>
      <c r="Q4752" s="5"/>
      <c r="R4752" s="170"/>
      <c r="S4752" s="10"/>
      <c r="T4752" s="79">
        <v>2648</v>
      </c>
      <c r="U4752" s="9">
        <f t="shared" si="383"/>
        <v>2965.76</v>
      </c>
      <c r="V4752" s="2" t="s">
        <v>345</v>
      </c>
      <c r="W4752" s="2">
        <v>2014</v>
      </c>
      <c r="X4752" s="2"/>
    </row>
    <row r="4753" spans="1:24" ht="63.75" customHeight="1" outlineLevel="1" x14ac:dyDescent="0.25">
      <c r="A4753" s="2" t="s">
        <v>2799</v>
      </c>
      <c r="B4753" s="2" t="s">
        <v>27</v>
      </c>
      <c r="C4753" s="95" t="s">
        <v>2844</v>
      </c>
      <c r="D4753" s="5" t="s">
        <v>5005</v>
      </c>
      <c r="E4753" s="5" t="s">
        <v>5005</v>
      </c>
      <c r="F4753" s="2"/>
      <c r="G4753" s="2" t="s">
        <v>350</v>
      </c>
      <c r="H4753" s="2">
        <v>100</v>
      </c>
      <c r="I4753" s="2">
        <v>710000000</v>
      </c>
      <c r="J4753" s="2" t="s">
        <v>11537</v>
      </c>
      <c r="K4753" s="2" t="s">
        <v>1453</v>
      </c>
      <c r="L4753" s="5" t="s">
        <v>2170</v>
      </c>
      <c r="M4753" s="5"/>
      <c r="N4753" s="2" t="s">
        <v>453</v>
      </c>
      <c r="O4753" s="15" t="s">
        <v>61</v>
      </c>
      <c r="P4753" s="2"/>
      <c r="Q4753" s="5"/>
      <c r="R4753" s="170"/>
      <c r="S4753" s="10"/>
      <c r="T4753" s="79">
        <v>192857.14199999999</v>
      </c>
      <c r="U4753" s="9">
        <v>216000</v>
      </c>
      <c r="V4753" s="2" t="s">
        <v>345</v>
      </c>
      <c r="W4753" s="2">
        <v>2014</v>
      </c>
      <c r="X4753" s="2"/>
    </row>
    <row r="4754" spans="1:24" ht="63.75" customHeight="1" outlineLevel="1" x14ac:dyDescent="0.25">
      <c r="A4754" s="2" t="s">
        <v>2800</v>
      </c>
      <c r="B4754" s="2" t="s">
        <v>27</v>
      </c>
      <c r="C4754" s="95" t="s">
        <v>2845</v>
      </c>
      <c r="D4754" s="5" t="s">
        <v>12630</v>
      </c>
      <c r="E4754" s="5" t="s">
        <v>3795</v>
      </c>
      <c r="F4754" s="2"/>
      <c r="G4754" s="2" t="s">
        <v>350</v>
      </c>
      <c r="H4754" s="2">
        <v>100</v>
      </c>
      <c r="I4754" s="2">
        <v>710000000</v>
      </c>
      <c r="J4754" s="2" t="s">
        <v>11537</v>
      </c>
      <c r="K4754" s="2" t="s">
        <v>1453</v>
      </c>
      <c r="L4754" s="5" t="s">
        <v>2170</v>
      </c>
      <c r="M4754" s="5"/>
      <c r="N4754" s="2" t="s">
        <v>453</v>
      </c>
      <c r="O4754" s="15" t="s">
        <v>61</v>
      </c>
      <c r="P4754" s="2"/>
      <c r="Q4754" s="5"/>
      <c r="R4754" s="170"/>
      <c r="S4754" s="10"/>
      <c r="T4754" s="79">
        <v>342857.14199999999</v>
      </c>
      <c r="U4754" s="9">
        <v>384000</v>
      </c>
      <c r="V4754" s="2" t="s">
        <v>345</v>
      </c>
      <c r="W4754" s="2">
        <v>2014</v>
      </c>
      <c r="X4754" s="2"/>
    </row>
    <row r="4755" spans="1:24" ht="63.75" customHeight="1" outlineLevel="1" x14ac:dyDescent="0.25">
      <c r="A4755" s="2" t="s">
        <v>2801</v>
      </c>
      <c r="B4755" s="2" t="s">
        <v>27</v>
      </c>
      <c r="C4755" s="95" t="s">
        <v>2847</v>
      </c>
      <c r="D4755" s="5" t="s">
        <v>12632</v>
      </c>
      <c r="E4755" s="5" t="s">
        <v>12631</v>
      </c>
      <c r="F4755" s="2"/>
      <c r="G4755" s="2" t="s">
        <v>350</v>
      </c>
      <c r="H4755" s="2">
        <v>100</v>
      </c>
      <c r="I4755" s="2">
        <v>710000000</v>
      </c>
      <c r="J4755" s="2" t="s">
        <v>11537</v>
      </c>
      <c r="K4755" s="2" t="s">
        <v>1453</v>
      </c>
      <c r="L4755" s="5" t="s">
        <v>2170</v>
      </c>
      <c r="M4755" s="5"/>
      <c r="N4755" s="2" t="s">
        <v>453</v>
      </c>
      <c r="O4755" s="15" t="s">
        <v>61</v>
      </c>
      <c r="P4755" s="2"/>
      <c r="Q4755" s="5"/>
      <c r="R4755" s="170"/>
      <c r="S4755" s="10"/>
      <c r="T4755" s="79">
        <v>342857.14199999999</v>
      </c>
      <c r="U4755" s="9">
        <v>384000</v>
      </c>
      <c r="V4755" s="2" t="s">
        <v>345</v>
      </c>
      <c r="W4755" s="2">
        <v>2014</v>
      </c>
      <c r="X4755" s="2"/>
    </row>
    <row r="4756" spans="1:24" ht="63.75" customHeight="1" outlineLevel="1" x14ac:dyDescent="0.25">
      <c r="A4756" s="2" t="s">
        <v>2802</v>
      </c>
      <c r="B4756" s="2" t="s">
        <v>27</v>
      </c>
      <c r="C4756" s="95" t="s">
        <v>2849</v>
      </c>
      <c r="D4756" s="10" t="s">
        <v>9125</v>
      </c>
      <c r="E4756" s="10" t="s">
        <v>9125</v>
      </c>
      <c r="F4756" s="5" t="s">
        <v>2850</v>
      </c>
      <c r="G4756" s="2" t="s">
        <v>350</v>
      </c>
      <c r="H4756" s="2">
        <v>100</v>
      </c>
      <c r="I4756" s="2">
        <v>710000000</v>
      </c>
      <c r="J4756" s="2" t="s">
        <v>11537</v>
      </c>
      <c r="K4756" s="2" t="s">
        <v>1453</v>
      </c>
      <c r="L4756" s="5" t="s">
        <v>2170</v>
      </c>
      <c r="M4756" s="5"/>
      <c r="N4756" s="2" t="s">
        <v>453</v>
      </c>
      <c r="O4756" s="15" t="s">
        <v>61</v>
      </c>
      <c r="P4756" s="2"/>
      <c r="Q4756" s="5"/>
      <c r="R4756" s="170"/>
      <c r="S4756" s="10"/>
      <c r="T4756" s="79">
        <v>39689.357000000004</v>
      </c>
      <c r="U4756" s="9">
        <f t="shared" si="383"/>
        <v>44452.079840000006</v>
      </c>
      <c r="V4756" s="2" t="s">
        <v>345</v>
      </c>
      <c r="W4756" s="2">
        <v>2014</v>
      </c>
      <c r="X4756" s="2"/>
    </row>
    <row r="4757" spans="1:24" ht="63.75" customHeight="1" outlineLevel="1" x14ac:dyDescent="0.25">
      <c r="A4757" s="2" t="s">
        <v>2803</v>
      </c>
      <c r="B4757" s="2" t="s">
        <v>27</v>
      </c>
      <c r="C4757" s="95" t="s">
        <v>2851</v>
      </c>
      <c r="D4757" s="10" t="s">
        <v>2852</v>
      </c>
      <c r="E4757" s="10" t="s">
        <v>2852</v>
      </c>
      <c r="F4757" s="5" t="s">
        <v>2853</v>
      </c>
      <c r="G4757" s="2" t="s">
        <v>350</v>
      </c>
      <c r="H4757" s="2">
        <v>100</v>
      </c>
      <c r="I4757" s="2">
        <v>710000000</v>
      </c>
      <c r="J4757" s="2" t="s">
        <v>11537</v>
      </c>
      <c r="K4757" s="2" t="s">
        <v>1453</v>
      </c>
      <c r="L4757" s="5" t="s">
        <v>2170</v>
      </c>
      <c r="M4757" s="5"/>
      <c r="N4757" s="2" t="s">
        <v>453</v>
      </c>
      <c r="O4757" s="15" t="s">
        <v>61</v>
      </c>
      <c r="P4757" s="2"/>
      <c r="Q4757" s="5"/>
      <c r="R4757" s="170"/>
      <c r="S4757" s="10"/>
      <c r="T4757" s="79">
        <v>396750</v>
      </c>
      <c r="U4757" s="9">
        <f t="shared" si="383"/>
        <v>444360.00000000006</v>
      </c>
      <c r="V4757" s="2" t="s">
        <v>345</v>
      </c>
      <c r="W4757" s="2">
        <v>2014</v>
      </c>
      <c r="X4757" s="2"/>
    </row>
    <row r="4758" spans="1:24" ht="63.75" customHeight="1" outlineLevel="1" x14ac:dyDescent="0.25">
      <c r="A4758" s="2" t="s">
        <v>2804</v>
      </c>
      <c r="B4758" s="2" t="s">
        <v>27</v>
      </c>
      <c r="C4758" s="95" t="s">
        <v>2851</v>
      </c>
      <c r="D4758" s="10" t="s">
        <v>2852</v>
      </c>
      <c r="E4758" s="10" t="s">
        <v>2852</v>
      </c>
      <c r="F4758" s="5" t="s">
        <v>2853</v>
      </c>
      <c r="G4758" s="2" t="s">
        <v>350</v>
      </c>
      <c r="H4758" s="2">
        <v>100</v>
      </c>
      <c r="I4758" s="2">
        <v>710000000</v>
      </c>
      <c r="J4758" s="2" t="s">
        <v>11537</v>
      </c>
      <c r="K4758" s="2" t="s">
        <v>1453</v>
      </c>
      <c r="L4758" s="5" t="s">
        <v>1152</v>
      </c>
      <c r="M4758" s="5"/>
      <c r="N4758" s="2" t="s">
        <v>453</v>
      </c>
      <c r="O4758" s="15" t="s">
        <v>61</v>
      </c>
      <c r="P4758" s="2"/>
      <c r="Q4758" s="5"/>
      <c r="R4758" s="170"/>
      <c r="S4758" s="10"/>
      <c r="T4758" s="79">
        <v>72000</v>
      </c>
      <c r="U4758" s="9">
        <f t="shared" si="383"/>
        <v>80640.000000000015</v>
      </c>
      <c r="V4758" s="2" t="s">
        <v>345</v>
      </c>
      <c r="W4758" s="2">
        <v>2014</v>
      </c>
      <c r="X4758" s="2"/>
    </row>
    <row r="4759" spans="1:24" ht="63.75" customHeight="1" outlineLevel="1" x14ac:dyDescent="0.25">
      <c r="A4759" s="2" t="s">
        <v>9046</v>
      </c>
      <c r="B4759" s="2" t="s">
        <v>27</v>
      </c>
      <c r="C4759" s="95" t="s">
        <v>2854</v>
      </c>
      <c r="D4759" s="10" t="s">
        <v>3786</v>
      </c>
      <c r="E4759" s="10" t="s">
        <v>3786</v>
      </c>
      <c r="F4759" s="2"/>
      <c r="G4759" s="2" t="s">
        <v>350</v>
      </c>
      <c r="H4759" s="2">
        <v>100</v>
      </c>
      <c r="I4759" s="2">
        <v>710000000</v>
      </c>
      <c r="J4759" s="2" t="s">
        <v>11537</v>
      </c>
      <c r="K4759" s="2" t="s">
        <v>1453</v>
      </c>
      <c r="L4759" s="5" t="s">
        <v>2170</v>
      </c>
      <c r="M4759" s="5"/>
      <c r="N4759" s="2" t="s">
        <v>453</v>
      </c>
      <c r="O4759" s="15" t="s">
        <v>61</v>
      </c>
      <c r="P4759" s="2"/>
      <c r="Q4759" s="5"/>
      <c r="R4759" s="170"/>
      <c r="S4759" s="10"/>
      <c r="T4759" s="79">
        <v>54030</v>
      </c>
      <c r="U4759" s="9">
        <f t="shared" si="383"/>
        <v>60513.600000000006</v>
      </c>
      <c r="V4759" s="2" t="s">
        <v>345</v>
      </c>
      <c r="W4759" s="2">
        <v>2014</v>
      </c>
      <c r="X4759" s="2"/>
    </row>
    <row r="4760" spans="1:24" ht="63.75" customHeight="1" outlineLevel="1" x14ac:dyDescent="0.25">
      <c r="A4760" s="2" t="s">
        <v>2805</v>
      </c>
      <c r="B4760" s="2" t="s">
        <v>27</v>
      </c>
      <c r="C4760" s="95" t="s">
        <v>2854</v>
      </c>
      <c r="D4760" s="10" t="s">
        <v>3786</v>
      </c>
      <c r="E4760" s="10" t="s">
        <v>3786</v>
      </c>
      <c r="F4760" s="2"/>
      <c r="G4760" s="2" t="s">
        <v>350</v>
      </c>
      <c r="H4760" s="2">
        <v>100</v>
      </c>
      <c r="I4760" s="2">
        <v>710000000</v>
      </c>
      <c r="J4760" s="2" t="s">
        <v>11537</v>
      </c>
      <c r="K4760" s="2" t="s">
        <v>1453</v>
      </c>
      <c r="L4760" s="5" t="s">
        <v>1152</v>
      </c>
      <c r="M4760" s="5"/>
      <c r="N4760" s="2" t="s">
        <v>453</v>
      </c>
      <c r="O4760" s="15" t="s">
        <v>61</v>
      </c>
      <c r="P4760" s="2"/>
      <c r="Q4760" s="5"/>
      <c r="R4760" s="170"/>
      <c r="S4760" s="10"/>
      <c r="T4760" s="79">
        <v>36000</v>
      </c>
      <c r="U4760" s="9">
        <f t="shared" si="383"/>
        <v>40320.000000000007</v>
      </c>
      <c r="V4760" s="2" t="s">
        <v>345</v>
      </c>
      <c r="W4760" s="2">
        <v>2014</v>
      </c>
      <c r="X4760" s="2"/>
    </row>
    <row r="4761" spans="1:24" ht="63.75" customHeight="1" outlineLevel="1" x14ac:dyDescent="0.25">
      <c r="A4761" s="2" t="s">
        <v>2806</v>
      </c>
      <c r="B4761" s="2" t="s">
        <v>27</v>
      </c>
      <c r="C4761" s="95" t="s">
        <v>2855</v>
      </c>
      <c r="D4761" s="5" t="s">
        <v>5805</v>
      </c>
      <c r="E4761" s="5" t="s">
        <v>12633</v>
      </c>
      <c r="F4761" s="2" t="s">
        <v>2856</v>
      </c>
      <c r="G4761" s="2" t="s">
        <v>350</v>
      </c>
      <c r="H4761" s="2">
        <v>100</v>
      </c>
      <c r="I4761" s="2">
        <v>710000000</v>
      </c>
      <c r="J4761" s="2" t="s">
        <v>11537</v>
      </c>
      <c r="K4761" s="2" t="s">
        <v>1453</v>
      </c>
      <c r="L4761" s="5" t="s">
        <v>2170</v>
      </c>
      <c r="M4761" s="5"/>
      <c r="N4761" s="2" t="s">
        <v>453</v>
      </c>
      <c r="O4761" s="15" t="s">
        <v>61</v>
      </c>
      <c r="P4761" s="2"/>
      <c r="Q4761" s="5"/>
      <c r="R4761" s="170"/>
      <c r="S4761" s="10"/>
      <c r="T4761" s="79">
        <v>1440000</v>
      </c>
      <c r="U4761" s="9">
        <f t="shared" ref="U4761:U4766" si="384">T4761*1.12</f>
        <v>1612800.0000000002</v>
      </c>
      <c r="V4761" s="2" t="s">
        <v>345</v>
      </c>
      <c r="W4761" s="2">
        <v>2014</v>
      </c>
      <c r="X4761" s="2"/>
    </row>
    <row r="4762" spans="1:24" ht="63.75" customHeight="1" outlineLevel="1" x14ac:dyDescent="0.25">
      <c r="A4762" s="2" t="s">
        <v>2807</v>
      </c>
      <c r="B4762" s="2" t="s">
        <v>27</v>
      </c>
      <c r="C4762" s="95" t="s">
        <v>2857</v>
      </c>
      <c r="D4762" s="10" t="s">
        <v>9133</v>
      </c>
      <c r="E4762" s="10" t="s">
        <v>9133</v>
      </c>
      <c r="F4762" s="2"/>
      <c r="G4762" s="2" t="s">
        <v>29</v>
      </c>
      <c r="H4762" s="2">
        <v>100</v>
      </c>
      <c r="I4762" s="2">
        <v>710000000</v>
      </c>
      <c r="J4762" s="2" t="s">
        <v>11537</v>
      </c>
      <c r="K4762" s="2" t="s">
        <v>1453</v>
      </c>
      <c r="L4762" s="5" t="s">
        <v>2170</v>
      </c>
      <c r="M4762" s="5"/>
      <c r="N4762" s="2" t="s">
        <v>453</v>
      </c>
      <c r="O4762" s="15" t="s">
        <v>61</v>
      </c>
      <c r="P4762" s="2"/>
      <c r="Q4762" s="5"/>
      <c r="R4762" s="79"/>
      <c r="S4762" s="9"/>
      <c r="T4762" s="9">
        <v>59917.2</v>
      </c>
      <c r="U4762" s="9">
        <f t="shared" si="384"/>
        <v>67107.26400000001</v>
      </c>
      <c r="V4762" s="2" t="s">
        <v>345</v>
      </c>
      <c r="W4762" s="2">
        <v>2014</v>
      </c>
      <c r="X4762" s="2"/>
    </row>
    <row r="4763" spans="1:24" ht="63.75" customHeight="1" outlineLevel="1" x14ac:dyDescent="0.25">
      <c r="A4763" s="2" t="s">
        <v>2808</v>
      </c>
      <c r="B4763" s="2" t="s">
        <v>27</v>
      </c>
      <c r="C4763" s="95" t="s">
        <v>2859</v>
      </c>
      <c r="D4763" s="10" t="s">
        <v>9329</v>
      </c>
      <c r="E4763" s="10" t="s">
        <v>9307</v>
      </c>
      <c r="F4763" s="2"/>
      <c r="G4763" s="2" t="s">
        <v>29</v>
      </c>
      <c r="H4763" s="2">
        <v>100</v>
      </c>
      <c r="I4763" s="2">
        <v>710000000</v>
      </c>
      <c r="J4763" s="2" t="s">
        <v>11537</v>
      </c>
      <c r="K4763" s="2" t="s">
        <v>1453</v>
      </c>
      <c r="L4763" s="5" t="s">
        <v>2170</v>
      </c>
      <c r="M4763" s="5"/>
      <c r="N4763" s="2" t="s">
        <v>453</v>
      </c>
      <c r="O4763" s="15" t="s">
        <v>61</v>
      </c>
      <c r="P4763" s="2"/>
      <c r="Q4763" s="5"/>
      <c r="R4763" s="79"/>
      <c r="S4763" s="9"/>
      <c r="T4763" s="9">
        <v>104496</v>
      </c>
      <c r="U4763" s="9">
        <f t="shared" si="384"/>
        <v>117035.52</v>
      </c>
      <c r="V4763" s="2" t="s">
        <v>345</v>
      </c>
      <c r="W4763" s="2">
        <v>2014</v>
      </c>
      <c r="X4763" s="2"/>
    </row>
    <row r="4764" spans="1:24" ht="63.75" customHeight="1" outlineLevel="1" x14ac:dyDescent="0.25">
      <c r="A4764" s="2" t="s">
        <v>2809</v>
      </c>
      <c r="B4764" s="2" t="s">
        <v>27</v>
      </c>
      <c r="C4764" s="41" t="s">
        <v>12835</v>
      </c>
      <c r="D4764" s="42" t="s">
        <v>12834</v>
      </c>
      <c r="E4764" s="42" t="s">
        <v>12834</v>
      </c>
      <c r="F4764" s="43" t="s">
        <v>3114</v>
      </c>
      <c r="G4764" s="2" t="s">
        <v>29</v>
      </c>
      <c r="H4764" s="4">
        <v>100</v>
      </c>
      <c r="I4764" s="2">
        <v>710000000</v>
      </c>
      <c r="J4764" s="2" t="s">
        <v>11537</v>
      </c>
      <c r="K4764" s="44" t="s">
        <v>3766</v>
      </c>
      <c r="L4764" s="2" t="s">
        <v>1144</v>
      </c>
      <c r="M4764" s="11"/>
      <c r="N4764" s="2" t="s">
        <v>453</v>
      </c>
      <c r="O4764" s="15" t="s">
        <v>3378</v>
      </c>
      <c r="P4764" s="2"/>
      <c r="Q4764" s="2"/>
      <c r="R4764" s="2"/>
      <c r="S4764" s="8"/>
      <c r="T4764" s="9">
        <v>0</v>
      </c>
      <c r="U4764" s="9">
        <f t="shared" si="384"/>
        <v>0</v>
      </c>
      <c r="V4764" s="2" t="s">
        <v>345</v>
      </c>
      <c r="W4764" s="2">
        <v>2014</v>
      </c>
      <c r="X4764" s="2"/>
    </row>
    <row r="4765" spans="1:24" ht="63.75" customHeight="1" outlineLevel="1" x14ac:dyDescent="0.25">
      <c r="A4765" s="2" t="s">
        <v>11802</v>
      </c>
      <c r="B4765" s="2" t="s">
        <v>27</v>
      </c>
      <c r="C4765" s="41" t="s">
        <v>12835</v>
      </c>
      <c r="D4765" s="42" t="s">
        <v>12834</v>
      </c>
      <c r="E4765" s="42" t="s">
        <v>12834</v>
      </c>
      <c r="F4765" s="43" t="s">
        <v>3114</v>
      </c>
      <c r="G4765" s="2" t="s">
        <v>29</v>
      </c>
      <c r="H4765" s="4">
        <v>100</v>
      </c>
      <c r="I4765" s="2">
        <v>710000000</v>
      </c>
      <c r="J4765" s="2" t="s">
        <v>11537</v>
      </c>
      <c r="K4765" s="44" t="s">
        <v>6017</v>
      </c>
      <c r="L4765" s="2" t="s">
        <v>1144</v>
      </c>
      <c r="M4765" s="11"/>
      <c r="N4765" s="2" t="s">
        <v>11021</v>
      </c>
      <c r="O4765" s="15" t="s">
        <v>3810</v>
      </c>
      <c r="P4765" s="2"/>
      <c r="Q4765" s="2"/>
      <c r="R4765" s="2"/>
      <c r="S4765" s="8"/>
      <c r="T4765" s="9">
        <v>100000</v>
      </c>
      <c r="U4765" s="9">
        <f t="shared" si="384"/>
        <v>112000.00000000001</v>
      </c>
      <c r="V4765" s="2" t="s">
        <v>345</v>
      </c>
      <c r="W4765" s="2">
        <v>2014</v>
      </c>
      <c r="X4765" s="2" t="s">
        <v>11725</v>
      </c>
    </row>
    <row r="4766" spans="1:24" ht="63.75" customHeight="1" outlineLevel="1" x14ac:dyDescent="0.25">
      <c r="A4766" s="2" t="s">
        <v>2810</v>
      </c>
      <c r="B4766" s="2" t="s">
        <v>27</v>
      </c>
      <c r="C4766" s="10" t="s">
        <v>9779</v>
      </c>
      <c r="D4766" s="10" t="s">
        <v>9780</v>
      </c>
      <c r="E4766" s="10" t="s">
        <v>9780</v>
      </c>
      <c r="F4766" s="127" t="s">
        <v>3116</v>
      </c>
      <c r="G4766" s="2" t="s">
        <v>29</v>
      </c>
      <c r="H4766" s="4">
        <v>100</v>
      </c>
      <c r="I4766" s="2">
        <v>710000000</v>
      </c>
      <c r="J4766" s="2" t="s">
        <v>11537</v>
      </c>
      <c r="K4766" s="44" t="s">
        <v>6189</v>
      </c>
      <c r="L4766" s="2" t="s">
        <v>1144</v>
      </c>
      <c r="M4766" s="2"/>
      <c r="N4766" s="2" t="s">
        <v>453</v>
      </c>
      <c r="O4766" s="15" t="s">
        <v>3370</v>
      </c>
      <c r="P4766" s="2"/>
      <c r="Q4766" s="2"/>
      <c r="R4766" s="2"/>
      <c r="S4766" s="8"/>
      <c r="T4766" s="9">
        <v>442000</v>
      </c>
      <c r="U4766" s="9">
        <f t="shared" si="384"/>
        <v>495040.00000000006</v>
      </c>
      <c r="V4766" s="2" t="s">
        <v>345</v>
      </c>
      <c r="W4766" s="2">
        <v>2014</v>
      </c>
      <c r="X4766" s="2"/>
    </row>
    <row r="4767" spans="1:24" ht="114.75" customHeight="1" outlineLevel="1" x14ac:dyDescent="0.25">
      <c r="A4767" s="2" t="s">
        <v>2811</v>
      </c>
      <c r="B4767" s="2" t="s">
        <v>27</v>
      </c>
      <c r="C4767" s="2" t="s">
        <v>3118</v>
      </c>
      <c r="D4767" s="10" t="s">
        <v>5005</v>
      </c>
      <c r="E4767" s="10" t="s">
        <v>4196</v>
      </c>
      <c r="F4767" s="43" t="s">
        <v>3119</v>
      </c>
      <c r="G4767" s="2" t="s">
        <v>29</v>
      </c>
      <c r="H4767" s="4">
        <v>100</v>
      </c>
      <c r="I4767" s="2">
        <v>710000000</v>
      </c>
      <c r="J4767" s="2" t="s">
        <v>11537</v>
      </c>
      <c r="K4767" s="44" t="s">
        <v>9784</v>
      </c>
      <c r="L4767" s="2" t="s">
        <v>1144</v>
      </c>
      <c r="M4767" s="2"/>
      <c r="N4767" s="2" t="s">
        <v>453</v>
      </c>
      <c r="O4767" s="15" t="s">
        <v>3374</v>
      </c>
      <c r="P4767" s="2"/>
      <c r="Q4767" s="2"/>
      <c r="R4767" s="2"/>
      <c r="S4767" s="8"/>
      <c r="T4767" s="9">
        <v>540000</v>
      </c>
      <c r="U4767" s="9">
        <f t="shared" ref="U4767:U4777" si="385">T4767*1.12</f>
        <v>604800</v>
      </c>
      <c r="V4767" s="2" t="s">
        <v>345</v>
      </c>
      <c r="W4767" s="2">
        <v>2014</v>
      </c>
      <c r="X4767" s="2"/>
    </row>
    <row r="4768" spans="1:24" ht="63.75" customHeight="1" outlineLevel="1" x14ac:dyDescent="0.25">
      <c r="A4768" s="2" t="s">
        <v>2812</v>
      </c>
      <c r="B4768" s="2" t="s">
        <v>27</v>
      </c>
      <c r="C4768" s="5" t="s">
        <v>8979</v>
      </c>
      <c r="D4768" s="10" t="s">
        <v>8980</v>
      </c>
      <c r="E4768" s="10" t="s">
        <v>8981</v>
      </c>
      <c r="F4768" s="5" t="s">
        <v>8982</v>
      </c>
      <c r="G4768" s="2" t="s">
        <v>29</v>
      </c>
      <c r="H4768" s="4">
        <v>100</v>
      </c>
      <c r="I4768" s="2">
        <v>710000000</v>
      </c>
      <c r="J4768" s="2" t="s">
        <v>11537</v>
      </c>
      <c r="K4768" s="44" t="s">
        <v>9773</v>
      </c>
      <c r="L4768" s="2" t="s">
        <v>1144</v>
      </c>
      <c r="M4768" s="2"/>
      <c r="N4768" s="2" t="s">
        <v>453</v>
      </c>
      <c r="O4768" s="15" t="s">
        <v>61</v>
      </c>
      <c r="P4768" s="2"/>
      <c r="Q4768" s="2"/>
      <c r="R4768" s="2"/>
      <c r="S4768" s="8"/>
      <c r="T4768" s="9">
        <v>15071840</v>
      </c>
      <c r="U4768" s="9">
        <f t="shared" si="385"/>
        <v>16880460.800000001</v>
      </c>
      <c r="V4768" s="2" t="s">
        <v>345</v>
      </c>
      <c r="W4768" s="2">
        <v>2014</v>
      </c>
      <c r="X4768" s="2"/>
    </row>
    <row r="4769" spans="1:24" ht="63.75" customHeight="1" outlineLevel="1" x14ac:dyDescent="0.25">
      <c r="A4769" s="2" t="s">
        <v>2813</v>
      </c>
      <c r="B4769" s="2" t="s">
        <v>27</v>
      </c>
      <c r="C4769" s="10" t="s">
        <v>4219</v>
      </c>
      <c r="D4769" s="10" t="s">
        <v>5035</v>
      </c>
      <c r="E4769" s="10" t="s">
        <v>5036</v>
      </c>
      <c r="F4769" s="43" t="s">
        <v>3122</v>
      </c>
      <c r="G4769" s="2" t="s">
        <v>350</v>
      </c>
      <c r="H4769" s="4">
        <v>100</v>
      </c>
      <c r="I4769" s="2">
        <v>710000000</v>
      </c>
      <c r="J4769" s="2" t="s">
        <v>11537</v>
      </c>
      <c r="K4769" s="44" t="s">
        <v>6189</v>
      </c>
      <c r="L4769" s="2" t="s">
        <v>1144</v>
      </c>
      <c r="M4769" s="2"/>
      <c r="N4769" s="2" t="s">
        <v>453</v>
      </c>
      <c r="O4769" s="15" t="s">
        <v>61</v>
      </c>
      <c r="P4769" s="2"/>
      <c r="Q4769" s="2"/>
      <c r="R4769" s="2"/>
      <c r="S4769" s="8"/>
      <c r="T4769" s="9">
        <v>45072421</v>
      </c>
      <c r="U4769" s="9">
        <f t="shared" si="385"/>
        <v>50481111.520000003</v>
      </c>
      <c r="V4769" s="2" t="s">
        <v>345</v>
      </c>
      <c r="W4769" s="2">
        <v>2014</v>
      </c>
      <c r="X4769" s="2"/>
    </row>
    <row r="4770" spans="1:24" ht="63.75" customHeight="1" outlineLevel="1" x14ac:dyDescent="0.25">
      <c r="A4770" s="2" t="s">
        <v>2814</v>
      </c>
      <c r="B4770" s="2" t="s">
        <v>27</v>
      </c>
      <c r="C4770" s="2" t="s">
        <v>3123</v>
      </c>
      <c r="D4770" s="43" t="s">
        <v>4195</v>
      </c>
      <c r="E4770" s="43" t="s">
        <v>4196</v>
      </c>
      <c r="F4770" s="43" t="s">
        <v>3124</v>
      </c>
      <c r="G4770" s="2" t="s">
        <v>29</v>
      </c>
      <c r="H4770" s="4">
        <v>100</v>
      </c>
      <c r="I4770" s="2">
        <v>710000000</v>
      </c>
      <c r="J4770" s="2" t="s">
        <v>11537</v>
      </c>
      <c r="K4770" s="44">
        <v>41609</v>
      </c>
      <c r="L4770" s="2" t="s">
        <v>1144</v>
      </c>
      <c r="M4770" s="2"/>
      <c r="N4770" s="2" t="s">
        <v>453</v>
      </c>
      <c r="O4770" s="15" t="s">
        <v>3374</v>
      </c>
      <c r="P4770" s="2"/>
      <c r="Q4770" s="2"/>
      <c r="R4770" s="2"/>
      <c r="S4770" s="8"/>
      <c r="T4770" s="9">
        <v>363000</v>
      </c>
      <c r="U4770" s="9">
        <f t="shared" si="385"/>
        <v>406560.00000000006</v>
      </c>
      <c r="V4770" s="2" t="s">
        <v>345</v>
      </c>
      <c r="W4770" s="2">
        <v>2014</v>
      </c>
      <c r="X4770" s="2"/>
    </row>
    <row r="4771" spans="1:24" ht="63.75" customHeight="1" outlineLevel="1" x14ac:dyDescent="0.25">
      <c r="A4771" s="2" t="s">
        <v>2815</v>
      </c>
      <c r="B4771" s="2" t="s">
        <v>27</v>
      </c>
      <c r="C4771" s="10" t="s">
        <v>4211</v>
      </c>
      <c r="D4771" s="10" t="s">
        <v>2117</v>
      </c>
      <c r="E4771" s="10" t="s">
        <v>4213</v>
      </c>
      <c r="F4771" s="43" t="s">
        <v>3125</v>
      </c>
      <c r="G4771" s="2" t="s">
        <v>29</v>
      </c>
      <c r="H4771" s="4">
        <v>100</v>
      </c>
      <c r="I4771" s="2">
        <v>710000000</v>
      </c>
      <c r="J4771" s="2" t="s">
        <v>11537</v>
      </c>
      <c r="K4771" s="44" t="s">
        <v>6014</v>
      </c>
      <c r="L4771" s="2" t="s">
        <v>1144</v>
      </c>
      <c r="M4771" s="2"/>
      <c r="N4771" s="2" t="s">
        <v>453</v>
      </c>
      <c r="O4771" s="15" t="s">
        <v>61</v>
      </c>
      <c r="P4771" s="2"/>
      <c r="Q4771" s="2"/>
      <c r="R4771" s="2"/>
      <c r="S4771" s="8"/>
      <c r="T4771" s="9">
        <v>0</v>
      </c>
      <c r="U4771" s="9">
        <f t="shared" si="385"/>
        <v>0</v>
      </c>
      <c r="V4771" s="2" t="s">
        <v>345</v>
      </c>
      <c r="W4771" s="2">
        <v>2014</v>
      </c>
      <c r="X4771" s="2" t="s">
        <v>10152</v>
      </c>
    </row>
    <row r="4772" spans="1:24" ht="153" customHeight="1" outlineLevel="1" x14ac:dyDescent="0.25">
      <c r="A4772" s="2" t="s">
        <v>2816</v>
      </c>
      <c r="B4772" s="2" t="s">
        <v>27</v>
      </c>
      <c r="C4772" s="2" t="s">
        <v>3126</v>
      </c>
      <c r="D4772" s="43" t="s">
        <v>12634</v>
      </c>
      <c r="E4772" s="43" t="s">
        <v>12634</v>
      </c>
      <c r="F4772" s="43" t="s">
        <v>3127</v>
      </c>
      <c r="G4772" s="2" t="s">
        <v>29</v>
      </c>
      <c r="H4772" s="4">
        <v>100</v>
      </c>
      <c r="I4772" s="2">
        <v>710000000</v>
      </c>
      <c r="J4772" s="2" t="s">
        <v>11537</v>
      </c>
      <c r="K4772" s="44" t="s">
        <v>9785</v>
      </c>
      <c r="L4772" s="2" t="s">
        <v>1144</v>
      </c>
      <c r="M4772" s="2"/>
      <c r="N4772" s="2" t="s">
        <v>453</v>
      </c>
      <c r="O4772" s="15" t="s">
        <v>61</v>
      </c>
      <c r="P4772" s="2"/>
      <c r="Q4772" s="2"/>
      <c r="R4772" s="2"/>
      <c r="S4772" s="8"/>
      <c r="T4772" s="9">
        <v>996000</v>
      </c>
      <c r="U4772" s="9">
        <f>T4772*1.12</f>
        <v>1115520</v>
      </c>
      <c r="V4772" s="2" t="s">
        <v>345</v>
      </c>
      <c r="W4772" s="2">
        <v>2014</v>
      </c>
      <c r="X4772" s="2"/>
    </row>
    <row r="4773" spans="1:24" ht="63.75" customHeight="1" outlineLevel="1" x14ac:dyDescent="0.25">
      <c r="A4773" s="2" t="s">
        <v>2817</v>
      </c>
      <c r="B4773" s="2" t="s">
        <v>27</v>
      </c>
      <c r="C4773" s="2" t="s">
        <v>3128</v>
      </c>
      <c r="D4773" s="10" t="s">
        <v>9781</v>
      </c>
      <c r="E4773" s="10" t="s">
        <v>9781</v>
      </c>
      <c r="F4773" s="43" t="s">
        <v>3129</v>
      </c>
      <c r="G4773" s="2" t="s">
        <v>29</v>
      </c>
      <c r="H4773" s="4">
        <v>100</v>
      </c>
      <c r="I4773" s="2">
        <v>710000000</v>
      </c>
      <c r="J4773" s="2" t="s">
        <v>11537</v>
      </c>
      <c r="K4773" s="44" t="s">
        <v>6016</v>
      </c>
      <c r="L4773" s="2" t="s">
        <v>1144</v>
      </c>
      <c r="M4773" s="2"/>
      <c r="N4773" s="2" t="s">
        <v>453</v>
      </c>
      <c r="O4773" s="15" t="s">
        <v>61</v>
      </c>
      <c r="P4773" s="2"/>
      <c r="Q4773" s="2"/>
      <c r="R4773" s="2"/>
      <c r="S4773" s="8"/>
      <c r="T4773" s="9">
        <v>0</v>
      </c>
      <c r="U4773" s="9">
        <f t="shared" si="385"/>
        <v>0</v>
      </c>
      <c r="V4773" s="2" t="s">
        <v>345</v>
      </c>
      <c r="W4773" s="2">
        <v>2014</v>
      </c>
      <c r="X4773" s="2"/>
    </row>
    <row r="4774" spans="1:24" ht="63.75" customHeight="1" outlineLevel="1" x14ac:dyDescent="0.25">
      <c r="A4774" s="2" t="s">
        <v>11847</v>
      </c>
      <c r="B4774" s="2" t="s">
        <v>27</v>
      </c>
      <c r="C4774" s="2" t="s">
        <v>3128</v>
      </c>
      <c r="D4774" s="10" t="s">
        <v>9781</v>
      </c>
      <c r="E4774" s="10" t="s">
        <v>9781</v>
      </c>
      <c r="F4774" s="43" t="s">
        <v>11848</v>
      </c>
      <c r="G4774" s="2" t="s">
        <v>29</v>
      </c>
      <c r="H4774" s="4">
        <v>100</v>
      </c>
      <c r="I4774" s="2">
        <v>710000000</v>
      </c>
      <c r="J4774" s="2" t="s">
        <v>11537</v>
      </c>
      <c r="K4774" s="44" t="s">
        <v>11849</v>
      </c>
      <c r="L4774" s="2" t="s">
        <v>1144</v>
      </c>
      <c r="M4774" s="2"/>
      <c r="N4774" s="2" t="s">
        <v>11850</v>
      </c>
      <c r="O4774" s="15" t="s">
        <v>3810</v>
      </c>
      <c r="P4774" s="2"/>
      <c r="Q4774" s="2"/>
      <c r="R4774" s="2"/>
      <c r="S4774" s="8"/>
      <c r="T4774" s="9">
        <v>175000</v>
      </c>
      <c r="U4774" s="9">
        <f t="shared" si="385"/>
        <v>196000.00000000003</v>
      </c>
      <c r="V4774" s="2" t="s">
        <v>345</v>
      </c>
      <c r="W4774" s="2">
        <v>2014</v>
      </c>
      <c r="X4774" s="2" t="s">
        <v>11851</v>
      </c>
    </row>
    <row r="4775" spans="1:24" ht="63.75" customHeight="1" outlineLevel="1" x14ac:dyDescent="0.25">
      <c r="A4775" s="2" t="s">
        <v>2818</v>
      </c>
      <c r="B4775" s="2" t="s">
        <v>27</v>
      </c>
      <c r="C4775" s="2" t="s">
        <v>3130</v>
      </c>
      <c r="D4775" s="43" t="s">
        <v>12636</v>
      </c>
      <c r="E4775" s="43" t="s">
        <v>12635</v>
      </c>
      <c r="F4775" s="5"/>
      <c r="G4775" s="2" t="s">
        <v>29</v>
      </c>
      <c r="H4775" s="4">
        <v>100</v>
      </c>
      <c r="I4775" s="2">
        <v>710000000</v>
      </c>
      <c r="J4775" s="2" t="s">
        <v>11537</v>
      </c>
      <c r="K4775" s="44" t="s">
        <v>7699</v>
      </c>
      <c r="L4775" s="2" t="s">
        <v>1144</v>
      </c>
      <c r="M4775" s="2"/>
      <c r="N4775" s="2" t="s">
        <v>453</v>
      </c>
      <c r="O4775" s="15" t="s">
        <v>61</v>
      </c>
      <c r="P4775" s="2"/>
      <c r="Q4775" s="2"/>
      <c r="R4775" s="2"/>
      <c r="S4775" s="8"/>
      <c r="T4775" s="9">
        <v>0</v>
      </c>
      <c r="U4775" s="9">
        <f>T4775*1.12</f>
        <v>0</v>
      </c>
      <c r="V4775" s="2" t="s">
        <v>345</v>
      </c>
      <c r="W4775" s="2">
        <v>2014</v>
      </c>
      <c r="X4775" s="2" t="s">
        <v>10152</v>
      </c>
    </row>
    <row r="4776" spans="1:24" ht="63.75" customHeight="1" outlineLevel="1" x14ac:dyDescent="0.25">
      <c r="A4776" s="2" t="s">
        <v>8951</v>
      </c>
      <c r="B4776" s="2" t="s">
        <v>27</v>
      </c>
      <c r="C4776" s="2" t="s">
        <v>3132</v>
      </c>
      <c r="D4776" s="43" t="s">
        <v>4438</v>
      </c>
      <c r="E4776" s="43" t="s">
        <v>4439</v>
      </c>
      <c r="F4776" s="5"/>
      <c r="G4776" s="2" t="s">
        <v>29</v>
      </c>
      <c r="H4776" s="4">
        <v>100</v>
      </c>
      <c r="I4776" s="2">
        <v>710000000</v>
      </c>
      <c r="J4776" s="2" t="s">
        <v>11537</v>
      </c>
      <c r="K4776" s="44" t="s">
        <v>9530</v>
      </c>
      <c r="L4776" s="2" t="s">
        <v>1144</v>
      </c>
      <c r="M4776" s="2"/>
      <c r="N4776" s="2" t="s">
        <v>453</v>
      </c>
      <c r="O4776" s="15" t="s">
        <v>3374</v>
      </c>
      <c r="P4776" s="2"/>
      <c r="Q4776" s="2"/>
      <c r="R4776" s="2"/>
      <c r="S4776" s="8"/>
      <c r="T4776" s="9">
        <v>42000</v>
      </c>
      <c r="U4776" s="9">
        <f t="shared" si="385"/>
        <v>47040.000000000007</v>
      </c>
      <c r="V4776" s="2" t="s">
        <v>345</v>
      </c>
      <c r="W4776" s="2">
        <v>2014</v>
      </c>
      <c r="X4776" s="2"/>
    </row>
    <row r="4777" spans="1:24" ht="63.75" customHeight="1" outlineLevel="1" x14ac:dyDescent="0.25">
      <c r="A4777" s="2" t="s">
        <v>2819</v>
      </c>
      <c r="B4777" s="2" t="s">
        <v>27</v>
      </c>
      <c r="C4777" s="2" t="s">
        <v>3132</v>
      </c>
      <c r="D4777" s="43" t="s">
        <v>4438</v>
      </c>
      <c r="E4777" s="43" t="s">
        <v>4439</v>
      </c>
      <c r="F4777" s="5"/>
      <c r="G4777" s="2" t="s">
        <v>29</v>
      </c>
      <c r="H4777" s="4">
        <v>100</v>
      </c>
      <c r="I4777" s="2">
        <v>710000000</v>
      </c>
      <c r="J4777" s="2" t="s">
        <v>11537</v>
      </c>
      <c r="K4777" s="44" t="s">
        <v>9530</v>
      </c>
      <c r="L4777" s="2" t="s">
        <v>1144</v>
      </c>
      <c r="M4777" s="2"/>
      <c r="N4777" s="2" t="s">
        <v>453</v>
      </c>
      <c r="O4777" s="15" t="s">
        <v>3379</v>
      </c>
      <c r="P4777" s="2"/>
      <c r="Q4777" s="2"/>
      <c r="R4777" s="2"/>
      <c r="S4777" s="8"/>
      <c r="T4777" s="9">
        <v>121500</v>
      </c>
      <c r="U4777" s="9">
        <f t="shared" si="385"/>
        <v>136080</v>
      </c>
      <c r="V4777" s="2" t="s">
        <v>345</v>
      </c>
      <c r="W4777" s="2">
        <v>2014</v>
      </c>
      <c r="X4777" s="2"/>
    </row>
    <row r="4778" spans="1:24" ht="76.5" customHeight="1" outlineLevel="1" x14ac:dyDescent="0.25">
      <c r="A4778" s="2" t="s">
        <v>2820</v>
      </c>
      <c r="B4778" s="2" t="s">
        <v>27</v>
      </c>
      <c r="C4778" s="2" t="s">
        <v>3136</v>
      </c>
      <c r="D4778" s="10" t="s">
        <v>9123</v>
      </c>
      <c r="E4778" s="10" t="s">
        <v>9124</v>
      </c>
      <c r="F4778" s="5"/>
      <c r="G4778" s="2" t="s">
        <v>350</v>
      </c>
      <c r="H4778" s="4">
        <v>100</v>
      </c>
      <c r="I4778" s="2">
        <v>710000000</v>
      </c>
      <c r="J4778" s="2" t="s">
        <v>11537</v>
      </c>
      <c r="K4778" s="44" t="s">
        <v>9530</v>
      </c>
      <c r="L4778" s="2" t="s">
        <v>1144</v>
      </c>
      <c r="M4778" s="2"/>
      <c r="N4778" s="2" t="s">
        <v>453</v>
      </c>
      <c r="O4778" s="15" t="s">
        <v>3374</v>
      </c>
      <c r="P4778" s="2"/>
      <c r="Q4778" s="2"/>
      <c r="R4778" s="2"/>
      <c r="S4778" s="8"/>
      <c r="T4778" s="9">
        <v>36000</v>
      </c>
      <c r="U4778" s="9">
        <f>T4778*1.12</f>
        <v>40320.000000000007</v>
      </c>
      <c r="V4778" s="2" t="s">
        <v>345</v>
      </c>
      <c r="W4778" s="2">
        <v>2014</v>
      </c>
      <c r="X4778" s="2"/>
    </row>
    <row r="4779" spans="1:24" ht="63.75" customHeight="1" outlineLevel="1" x14ac:dyDescent="0.25">
      <c r="A4779" s="2" t="s">
        <v>2821</v>
      </c>
      <c r="B4779" s="2" t="s">
        <v>27</v>
      </c>
      <c r="C4779" s="2" t="s">
        <v>3139</v>
      </c>
      <c r="D4779" s="10" t="s">
        <v>3774</v>
      </c>
      <c r="E4779" s="10" t="s">
        <v>3775</v>
      </c>
      <c r="F4779" s="5"/>
      <c r="G4779" s="2" t="s">
        <v>350</v>
      </c>
      <c r="H4779" s="4">
        <v>100</v>
      </c>
      <c r="I4779" s="2">
        <v>710000000</v>
      </c>
      <c r="J4779" s="2" t="s">
        <v>11537</v>
      </c>
      <c r="K4779" s="44" t="s">
        <v>9530</v>
      </c>
      <c r="L4779" s="2" t="s">
        <v>1144</v>
      </c>
      <c r="M4779" s="2"/>
      <c r="N4779" s="2" t="s">
        <v>453</v>
      </c>
      <c r="O4779" s="15" t="s">
        <v>3374</v>
      </c>
      <c r="P4779" s="2"/>
      <c r="Q4779" s="2"/>
      <c r="R4779" s="2"/>
      <c r="S4779" s="8"/>
      <c r="T4779" s="9">
        <f>194400-T4781</f>
        <v>172971.42857142858</v>
      </c>
      <c r="U4779" s="9">
        <f t="shared" ref="U4779:U4805" si="386">T4779*1.12</f>
        <v>193728.00000000003</v>
      </c>
      <c r="V4779" s="2" t="s">
        <v>345</v>
      </c>
      <c r="W4779" s="2">
        <v>2014</v>
      </c>
      <c r="X4779" s="2"/>
    </row>
    <row r="4780" spans="1:24" ht="63.75" customHeight="1" outlineLevel="1" x14ac:dyDescent="0.25">
      <c r="A4780" s="2" t="s">
        <v>2822</v>
      </c>
      <c r="B4780" s="2" t="s">
        <v>27</v>
      </c>
      <c r="C4780" s="2" t="s">
        <v>3141</v>
      </c>
      <c r="D4780" s="10" t="s">
        <v>5024</v>
      </c>
      <c r="E4780" s="10" t="s">
        <v>4199</v>
      </c>
      <c r="F4780" s="5"/>
      <c r="G4780" s="2" t="s">
        <v>350</v>
      </c>
      <c r="H4780" s="4">
        <v>100</v>
      </c>
      <c r="I4780" s="2">
        <v>710000000</v>
      </c>
      <c r="J4780" s="2" t="s">
        <v>11537</v>
      </c>
      <c r="K4780" s="44" t="s">
        <v>9530</v>
      </c>
      <c r="L4780" s="2" t="s">
        <v>1144</v>
      </c>
      <c r="M4780" s="2"/>
      <c r="N4780" s="2" t="s">
        <v>453</v>
      </c>
      <c r="O4780" s="15" t="s">
        <v>3374</v>
      </c>
      <c r="P4780" s="2"/>
      <c r="Q4780" s="2"/>
      <c r="R4780" s="2"/>
      <c r="S4780" s="8"/>
      <c r="T4780" s="9">
        <v>129600</v>
      </c>
      <c r="U4780" s="9">
        <f t="shared" si="386"/>
        <v>145152</v>
      </c>
      <c r="V4780" s="2" t="s">
        <v>345</v>
      </c>
      <c r="W4780" s="2">
        <v>2014</v>
      </c>
      <c r="X4780" s="2"/>
    </row>
    <row r="4781" spans="1:24" ht="63.75" customHeight="1" outlineLevel="1" x14ac:dyDescent="0.25">
      <c r="A4781" s="2" t="s">
        <v>2823</v>
      </c>
      <c r="B4781" s="2" t="s">
        <v>27</v>
      </c>
      <c r="C4781" s="2" t="s">
        <v>3139</v>
      </c>
      <c r="D4781" s="43" t="s">
        <v>12833</v>
      </c>
      <c r="E4781" s="43" t="s">
        <v>3775</v>
      </c>
      <c r="F4781" s="5"/>
      <c r="G4781" s="2" t="s">
        <v>29</v>
      </c>
      <c r="H4781" s="4">
        <v>100</v>
      </c>
      <c r="I4781" s="2">
        <v>710000000</v>
      </c>
      <c r="J4781" s="2" t="s">
        <v>11537</v>
      </c>
      <c r="K4781" s="44" t="s">
        <v>9530</v>
      </c>
      <c r="L4781" s="2" t="s">
        <v>1144</v>
      </c>
      <c r="M4781" s="2"/>
      <c r="N4781" s="2" t="s">
        <v>453</v>
      </c>
      <c r="O4781" s="15" t="s">
        <v>3374</v>
      </c>
      <c r="P4781" s="2"/>
      <c r="Q4781" s="2"/>
      <c r="R4781" s="2"/>
      <c r="S4781" s="8"/>
      <c r="T4781" s="9">
        <f>U4781/1.12</f>
        <v>21428.571428571428</v>
      </c>
      <c r="U4781" s="9">
        <v>24000</v>
      </c>
      <c r="V4781" s="2" t="s">
        <v>345</v>
      </c>
      <c r="W4781" s="2">
        <v>2014</v>
      </c>
      <c r="X4781" s="2"/>
    </row>
    <row r="4782" spans="1:24" ht="63.75" customHeight="1" outlineLevel="1" x14ac:dyDescent="0.25">
      <c r="A4782" s="2" t="s">
        <v>2824</v>
      </c>
      <c r="B4782" s="2" t="s">
        <v>27</v>
      </c>
      <c r="C4782" s="95" t="s">
        <v>2162</v>
      </c>
      <c r="D4782" s="91" t="s">
        <v>2163</v>
      </c>
      <c r="E4782" s="91" t="s">
        <v>12832</v>
      </c>
      <c r="F4782" s="5" t="s">
        <v>8983</v>
      </c>
      <c r="G4782" s="2" t="s">
        <v>29</v>
      </c>
      <c r="H4782" s="4">
        <v>100</v>
      </c>
      <c r="I4782" s="2">
        <v>710000000</v>
      </c>
      <c r="J4782" s="2" t="s">
        <v>11537</v>
      </c>
      <c r="K4782" s="44" t="s">
        <v>9530</v>
      </c>
      <c r="L4782" s="2" t="s">
        <v>1144</v>
      </c>
      <c r="M4782" s="2"/>
      <c r="N4782" s="2" t="s">
        <v>453</v>
      </c>
      <c r="O4782" s="15" t="s">
        <v>3374</v>
      </c>
      <c r="P4782" s="2"/>
      <c r="Q4782" s="2"/>
      <c r="R4782" s="2"/>
      <c r="S4782" s="8"/>
      <c r="T4782" s="9">
        <v>13200</v>
      </c>
      <c r="U4782" s="9">
        <f t="shared" si="386"/>
        <v>14784.000000000002</v>
      </c>
      <c r="V4782" s="2" t="s">
        <v>345</v>
      </c>
      <c r="W4782" s="2">
        <v>2014</v>
      </c>
      <c r="X4782" s="2"/>
    </row>
    <row r="4783" spans="1:24" ht="63.75" customHeight="1" outlineLevel="1" x14ac:dyDescent="0.25">
      <c r="A4783" s="2" t="s">
        <v>2825</v>
      </c>
      <c r="B4783" s="2" t="s">
        <v>27</v>
      </c>
      <c r="C4783" s="95" t="s">
        <v>2162</v>
      </c>
      <c r="D4783" s="91" t="s">
        <v>2163</v>
      </c>
      <c r="E4783" s="91" t="s">
        <v>12832</v>
      </c>
      <c r="F4783" s="43" t="s">
        <v>3146</v>
      </c>
      <c r="G4783" s="2" t="s">
        <v>29</v>
      </c>
      <c r="H4783" s="4">
        <v>100</v>
      </c>
      <c r="I4783" s="2">
        <v>710000000</v>
      </c>
      <c r="J4783" s="2" t="s">
        <v>11537</v>
      </c>
      <c r="K4783" s="44" t="s">
        <v>9530</v>
      </c>
      <c r="L4783" s="2" t="s">
        <v>1144</v>
      </c>
      <c r="M4783" s="2"/>
      <c r="N4783" s="2" t="s">
        <v>453</v>
      </c>
      <c r="O4783" s="15" t="s">
        <v>3374</v>
      </c>
      <c r="P4783" s="2"/>
      <c r="Q4783" s="2"/>
      <c r="R4783" s="2"/>
      <c r="S4783" s="8"/>
      <c r="T4783" s="9">
        <v>189600</v>
      </c>
      <c r="U4783" s="9">
        <f t="shared" si="386"/>
        <v>212352.00000000003</v>
      </c>
      <c r="V4783" s="2" t="s">
        <v>345</v>
      </c>
      <c r="W4783" s="2">
        <v>2014</v>
      </c>
      <c r="X4783" s="2"/>
    </row>
    <row r="4784" spans="1:24" ht="63.75" customHeight="1" outlineLevel="1" x14ac:dyDescent="0.25">
      <c r="A4784" s="2" t="s">
        <v>3174</v>
      </c>
      <c r="B4784" s="2" t="s">
        <v>27</v>
      </c>
      <c r="C4784" s="2" t="s">
        <v>3147</v>
      </c>
      <c r="D4784" s="43" t="s">
        <v>12637</v>
      </c>
      <c r="E4784" s="43" t="s">
        <v>12637</v>
      </c>
      <c r="F4784" s="5"/>
      <c r="G4784" s="2" t="s">
        <v>29</v>
      </c>
      <c r="H4784" s="4">
        <v>100</v>
      </c>
      <c r="I4784" s="2">
        <v>710000000</v>
      </c>
      <c r="J4784" s="2" t="s">
        <v>11537</v>
      </c>
      <c r="K4784" s="44" t="s">
        <v>9530</v>
      </c>
      <c r="L4784" s="2" t="s">
        <v>1144</v>
      </c>
      <c r="M4784" s="2"/>
      <c r="N4784" s="2" t="s">
        <v>453</v>
      </c>
      <c r="O4784" s="15" t="s">
        <v>3374</v>
      </c>
      <c r="P4784" s="2"/>
      <c r="Q4784" s="2"/>
      <c r="R4784" s="8"/>
      <c r="S4784" s="8"/>
      <c r="T4784" s="9">
        <v>588240</v>
      </c>
      <c r="U4784" s="9">
        <f t="shared" si="386"/>
        <v>658828.80000000005</v>
      </c>
      <c r="V4784" s="2" t="s">
        <v>345</v>
      </c>
      <c r="W4784" s="2">
        <v>2014</v>
      </c>
      <c r="X4784" s="2"/>
    </row>
    <row r="4785" spans="1:24" ht="63.75" customHeight="1" outlineLevel="1" x14ac:dyDescent="0.25">
      <c r="A4785" s="2" t="s">
        <v>8952</v>
      </c>
      <c r="B4785" s="2" t="s">
        <v>27</v>
      </c>
      <c r="C4785" s="5" t="s">
        <v>4202</v>
      </c>
      <c r="D4785" s="10" t="s">
        <v>3779</v>
      </c>
      <c r="E4785" s="10" t="s">
        <v>5028</v>
      </c>
      <c r="F4785" s="5"/>
      <c r="G4785" s="11" t="s">
        <v>343</v>
      </c>
      <c r="H4785" s="4">
        <v>100</v>
      </c>
      <c r="I4785" s="2">
        <v>710000000</v>
      </c>
      <c r="J4785" s="2" t="s">
        <v>11537</v>
      </c>
      <c r="K4785" s="44" t="s">
        <v>6189</v>
      </c>
      <c r="L4785" s="2" t="s">
        <v>1144</v>
      </c>
      <c r="M4785" s="2"/>
      <c r="N4785" s="2" t="s">
        <v>453</v>
      </c>
      <c r="O4785" s="15" t="s">
        <v>3370</v>
      </c>
      <c r="P4785" s="2"/>
      <c r="Q4785" s="2"/>
      <c r="R4785" s="2"/>
      <c r="S4785" s="8"/>
      <c r="T4785" s="9">
        <v>0</v>
      </c>
      <c r="U4785" s="9">
        <f t="shared" si="386"/>
        <v>0</v>
      </c>
      <c r="V4785" s="2" t="s">
        <v>345</v>
      </c>
      <c r="W4785" s="2">
        <v>2014</v>
      </c>
      <c r="X4785" s="2" t="s">
        <v>10152</v>
      </c>
    </row>
    <row r="4786" spans="1:24" ht="76.5" customHeight="1" outlineLevel="1" x14ac:dyDescent="0.25">
      <c r="A4786" s="2" t="s">
        <v>3175</v>
      </c>
      <c r="B4786" s="2" t="s">
        <v>27</v>
      </c>
      <c r="C4786" s="10" t="s">
        <v>3780</v>
      </c>
      <c r="D4786" s="10" t="s">
        <v>3781</v>
      </c>
      <c r="E4786" s="10" t="s">
        <v>3782</v>
      </c>
      <c r="F4786" s="5"/>
      <c r="G4786" s="11" t="s">
        <v>29</v>
      </c>
      <c r="H4786" s="4">
        <v>100</v>
      </c>
      <c r="I4786" s="2">
        <v>710000000</v>
      </c>
      <c r="J4786" s="2" t="s">
        <v>11537</v>
      </c>
      <c r="K4786" s="44" t="s">
        <v>6189</v>
      </c>
      <c r="L4786" s="2" t="s">
        <v>1144</v>
      </c>
      <c r="M4786" s="2"/>
      <c r="N4786" s="2" t="s">
        <v>453</v>
      </c>
      <c r="O4786" s="15" t="s">
        <v>3370</v>
      </c>
      <c r="P4786" s="2"/>
      <c r="Q4786" s="2"/>
      <c r="R4786" s="2"/>
      <c r="S4786" s="8"/>
      <c r="T4786" s="9">
        <v>0</v>
      </c>
      <c r="U4786" s="9">
        <f t="shared" si="386"/>
        <v>0</v>
      </c>
      <c r="V4786" s="2" t="s">
        <v>345</v>
      </c>
      <c r="W4786" s="2">
        <v>2014</v>
      </c>
      <c r="X4786" s="2" t="s">
        <v>10152</v>
      </c>
    </row>
    <row r="4787" spans="1:24" ht="63.75" customHeight="1" outlineLevel="1" x14ac:dyDescent="0.25">
      <c r="A4787" s="2" t="s">
        <v>3176</v>
      </c>
      <c r="B4787" s="2" t="s">
        <v>27</v>
      </c>
      <c r="C4787" s="5" t="s">
        <v>3149</v>
      </c>
      <c r="D4787" s="10" t="s">
        <v>5757</v>
      </c>
      <c r="E4787" s="10" t="s">
        <v>5758</v>
      </c>
      <c r="F4787" s="5"/>
      <c r="G4787" s="11" t="s">
        <v>29</v>
      </c>
      <c r="H4787" s="4">
        <v>100</v>
      </c>
      <c r="I4787" s="2">
        <v>710000000</v>
      </c>
      <c r="J4787" s="2" t="s">
        <v>11537</v>
      </c>
      <c r="K4787" s="44" t="s">
        <v>6189</v>
      </c>
      <c r="L4787" s="2" t="s">
        <v>1144</v>
      </c>
      <c r="M4787" s="2"/>
      <c r="N4787" s="2" t="s">
        <v>12267</v>
      </c>
      <c r="O4787" s="15" t="s">
        <v>3370</v>
      </c>
      <c r="P4787" s="2"/>
      <c r="Q4787" s="2"/>
      <c r="R4787" s="2"/>
      <c r="S4787" s="8"/>
      <c r="T4787" s="9">
        <v>23000</v>
      </c>
      <c r="U4787" s="9">
        <f t="shared" si="386"/>
        <v>25760.000000000004</v>
      </c>
      <c r="V4787" s="2" t="s">
        <v>345</v>
      </c>
      <c r="W4787" s="2">
        <v>2014</v>
      </c>
      <c r="X4787" s="2"/>
    </row>
    <row r="4788" spans="1:24" ht="63.75" customHeight="1" outlineLevel="1" x14ac:dyDescent="0.25">
      <c r="A4788" s="2" t="s">
        <v>3177</v>
      </c>
      <c r="B4788" s="2" t="s">
        <v>27</v>
      </c>
      <c r="C4788" s="2" t="s">
        <v>3152</v>
      </c>
      <c r="D4788" s="43" t="s">
        <v>12639</v>
      </c>
      <c r="E4788" s="43" t="s">
        <v>12638</v>
      </c>
      <c r="F4788" s="43" t="s">
        <v>3153</v>
      </c>
      <c r="G4788" s="11" t="s">
        <v>29</v>
      </c>
      <c r="H4788" s="4">
        <v>100</v>
      </c>
      <c r="I4788" s="2">
        <v>710000000</v>
      </c>
      <c r="J4788" s="2" t="s">
        <v>11537</v>
      </c>
      <c r="K4788" s="44" t="s">
        <v>6014</v>
      </c>
      <c r="L4788" s="2" t="s">
        <v>1144</v>
      </c>
      <c r="M4788" s="2"/>
      <c r="N4788" s="2" t="s">
        <v>453</v>
      </c>
      <c r="O4788" s="15" t="s">
        <v>61</v>
      </c>
      <c r="P4788" s="2"/>
      <c r="Q4788" s="2"/>
      <c r="R4788" s="2"/>
      <c r="S4788" s="8"/>
      <c r="T4788" s="9">
        <v>144000</v>
      </c>
      <c r="U4788" s="9">
        <f t="shared" si="386"/>
        <v>161280.00000000003</v>
      </c>
      <c r="V4788" s="2" t="s">
        <v>345</v>
      </c>
      <c r="W4788" s="2">
        <v>2014</v>
      </c>
      <c r="X4788" s="2"/>
    </row>
    <row r="4789" spans="1:24" ht="63.75" customHeight="1" outlineLevel="1" x14ac:dyDescent="0.25">
      <c r="A4789" s="2" t="s">
        <v>3178</v>
      </c>
      <c r="B4789" s="2" t="s">
        <v>27</v>
      </c>
      <c r="C4789" s="2" t="s">
        <v>3154</v>
      </c>
      <c r="D4789" s="10" t="s">
        <v>9118</v>
      </c>
      <c r="E4789" s="10" t="s">
        <v>9119</v>
      </c>
      <c r="F4789" s="5"/>
      <c r="G4789" s="2" t="s">
        <v>29</v>
      </c>
      <c r="H4789" s="4">
        <v>100</v>
      </c>
      <c r="I4789" s="2">
        <v>710000000</v>
      </c>
      <c r="J4789" s="2" t="s">
        <v>11537</v>
      </c>
      <c r="K4789" s="44" t="s">
        <v>6189</v>
      </c>
      <c r="L4789" s="2" t="s">
        <v>1144</v>
      </c>
      <c r="M4789" s="2"/>
      <c r="N4789" s="2" t="s">
        <v>453</v>
      </c>
      <c r="O4789" s="15" t="s">
        <v>61</v>
      </c>
      <c r="P4789" s="2"/>
      <c r="Q4789" s="2"/>
      <c r="R4789" s="2"/>
      <c r="S4789" s="8"/>
      <c r="T4789" s="9">
        <v>555000</v>
      </c>
      <c r="U4789" s="9">
        <f t="shared" si="386"/>
        <v>621600.00000000012</v>
      </c>
      <c r="V4789" s="2" t="s">
        <v>345</v>
      </c>
      <c r="W4789" s="2">
        <v>2014</v>
      </c>
      <c r="X4789" s="2"/>
    </row>
    <row r="4790" spans="1:24" ht="63.75" customHeight="1" outlineLevel="1" x14ac:dyDescent="0.25">
      <c r="A4790" s="2" t="s">
        <v>9947</v>
      </c>
      <c r="B4790" s="2" t="s">
        <v>27</v>
      </c>
      <c r="C4790" s="2" t="s">
        <v>2124</v>
      </c>
      <c r="D4790" s="10" t="s">
        <v>2149</v>
      </c>
      <c r="E4790" s="10" t="s">
        <v>2150</v>
      </c>
      <c r="F4790" s="10"/>
      <c r="G4790" s="11" t="s">
        <v>29</v>
      </c>
      <c r="H4790" s="4">
        <v>100</v>
      </c>
      <c r="I4790" s="2">
        <v>710000000</v>
      </c>
      <c r="J4790" s="2" t="s">
        <v>11537</v>
      </c>
      <c r="K4790" s="44" t="s">
        <v>3806</v>
      </c>
      <c r="L4790" s="2" t="s">
        <v>1144</v>
      </c>
      <c r="M4790" s="2"/>
      <c r="N4790" s="2" t="s">
        <v>453</v>
      </c>
      <c r="O4790" s="15" t="s">
        <v>3370</v>
      </c>
      <c r="P4790" s="2"/>
      <c r="Q4790" s="2"/>
      <c r="R4790" s="2"/>
      <c r="S4790" s="8"/>
      <c r="T4790" s="9">
        <v>150000</v>
      </c>
      <c r="U4790" s="9">
        <f t="shared" si="386"/>
        <v>168000.00000000003</v>
      </c>
      <c r="V4790" s="2" t="s">
        <v>345</v>
      </c>
      <c r="W4790" s="2">
        <v>2014</v>
      </c>
      <c r="X4790" s="2"/>
    </row>
    <row r="4791" spans="1:24" ht="127.5" customHeight="1" outlineLevel="1" x14ac:dyDescent="0.25">
      <c r="A4791" s="2" t="s">
        <v>3179</v>
      </c>
      <c r="B4791" s="2" t="s">
        <v>27</v>
      </c>
      <c r="C4791" s="2" t="s">
        <v>476</v>
      </c>
      <c r="D4791" s="10" t="s">
        <v>477</v>
      </c>
      <c r="E4791" s="10" t="s">
        <v>478</v>
      </c>
      <c r="F4791" s="5"/>
      <c r="G4791" s="11" t="s">
        <v>29</v>
      </c>
      <c r="H4791" s="4">
        <v>100</v>
      </c>
      <c r="I4791" s="2">
        <v>710000000</v>
      </c>
      <c r="J4791" s="2" t="s">
        <v>11537</v>
      </c>
      <c r="K4791" s="44" t="s">
        <v>6189</v>
      </c>
      <c r="L4791" s="2" t="s">
        <v>1144</v>
      </c>
      <c r="M4791" s="2"/>
      <c r="N4791" s="2" t="s">
        <v>453</v>
      </c>
      <c r="O4791" s="15" t="s">
        <v>3370</v>
      </c>
      <c r="P4791" s="2"/>
      <c r="Q4791" s="2"/>
      <c r="R4791" s="2"/>
      <c r="S4791" s="8"/>
      <c r="T4791" s="9">
        <v>0</v>
      </c>
      <c r="U4791" s="9">
        <f t="shared" si="386"/>
        <v>0</v>
      </c>
      <c r="V4791" s="2" t="s">
        <v>345</v>
      </c>
      <c r="W4791" s="2">
        <v>2014</v>
      </c>
      <c r="X4791" s="2"/>
    </row>
    <row r="4792" spans="1:24" ht="127.5" customHeight="1" outlineLevel="1" x14ac:dyDescent="0.25">
      <c r="A4792" s="2" t="s">
        <v>10629</v>
      </c>
      <c r="B4792" s="2" t="s">
        <v>27</v>
      </c>
      <c r="C4792" s="2" t="s">
        <v>476</v>
      </c>
      <c r="D4792" s="10" t="s">
        <v>477</v>
      </c>
      <c r="E4792" s="10" t="s">
        <v>478</v>
      </c>
      <c r="F4792" s="5"/>
      <c r="G4792" s="11" t="s">
        <v>29</v>
      </c>
      <c r="H4792" s="4">
        <v>100</v>
      </c>
      <c r="I4792" s="2">
        <v>710000000</v>
      </c>
      <c r="J4792" s="2" t="s">
        <v>11537</v>
      </c>
      <c r="K4792" s="44" t="s">
        <v>3765</v>
      </c>
      <c r="L4792" s="2" t="s">
        <v>1144</v>
      </c>
      <c r="M4792" s="2"/>
      <c r="N4792" s="2" t="s">
        <v>453</v>
      </c>
      <c r="O4792" s="15" t="s">
        <v>3370</v>
      </c>
      <c r="P4792" s="2"/>
      <c r="Q4792" s="2"/>
      <c r="R4792" s="2"/>
      <c r="S4792" s="8"/>
      <c r="T4792" s="9">
        <v>0</v>
      </c>
      <c r="U4792" s="9">
        <f>T4792*1.12</f>
        <v>0</v>
      </c>
      <c r="V4792" s="2" t="s">
        <v>345</v>
      </c>
      <c r="W4792" s="2">
        <v>2014</v>
      </c>
      <c r="X4792" s="2">
        <v>11</v>
      </c>
    </row>
    <row r="4793" spans="1:24" ht="127.5" customHeight="1" outlineLevel="1" x14ac:dyDescent="0.25">
      <c r="A4793" s="2" t="s">
        <v>11803</v>
      </c>
      <c r="B4793" s="2" t="s">
        <v>27</v>
      </c>
      <c r="C4793" s="2" t="s">
        <v>476</v>
      </c>
      <c r="D4793" s="10" t="s">
        <v>477</v>
      </c>
      <c r="E4793" s="10" t="s">
        <v>478</v>
      </c>
      <c r="F4793" s="5"/>
      <c r="G4793" s="11" t="s">
        <v>29</v>
      </c>
      <c r="H4793" s="4">
        <v>100</v>
      </c>
      <c r="I4793" s="2">
        <v>710000000</v>
      </c>
      <c r="J4793" s="2" t="s">
        <v>11537</v>
      </c>
      <c r="K4793" s="44" t="s">
        <v>6017</v>
      </c>
      <c r="L4793" s="2" t="s">
        <v>1144</v>
      </c>
      <c r="M4793" s="2"/>
      <c r="N4793" s="2" t="s">
        <v>11021</v>
      </c>
      <c r="O4793" s="15" t="s">
        <v>3810</v>
      </c>
      <c r="P4793" s="2"/>
      <c r="Q4793" s="2"/>
      <c r="R4793" s="2"/>
      <c r="S4793" s="8"/>
      <c r="T4793" s="9">
        <v>36000</v>
      </c>
      <c r="U4793" s="9">
        <f>T4793*1.12</f>
        <v>40320.000000000007</v>
      </c>
      <c r="V4793" s="2" t="s">
        <v>345</v>
      </c>
      <c r="W4793" s="2">
        <v>2014</v>
      </c>
      <c r="X4793" s="2" t="s">
        <v>11075</v>
      </c>
    </row>
    <row r="4794" spans="1:24" ht="63.75" customHeight="1" outlineLevel="1" x14ac:dyDescent="0.25">
      <c r="A4794" s="2" t="s">
        <v>3180</v>
      </c>
      <c r="B4794" s="2" t="s">
        <v>27</v>
      </c>
      <c r="C4794" s="2" t="s">
        <v>3157</v>
      </c>
      <c r="D4794" s="10" t="s">
        <v>8504</v>
      </c>
      <c r="E4794" s="10" t="s">
        <v>8504</v>
      </c>
      <c r="F4794" s="43" t="s">
        <v>3158</v>
      </c>
      <c r="G4794" s="11" t="s">
        <v>29</v>
      </c>
      <c r="H4794" s="4">
        <v>100</v>
      </c>
      <c r="I4794" s="2">
        <v>710000000</v>
      </c>
      <c r="J4794" s="2" t="s">
        <v>11537</v>
      </c>
      <c r="K4794" s="44" t="s">
        <v>6189</v>
      </c>
      <c r="L4794" s="2" t="s">
        <v>1144</v>
      </c>
      <c r="M4794" s="2"/>
      <c r="N4794" s="2" t="s">
        <v>453</v>
      </c>
      <c r="O4794" s="15" t="s">
        <v>3370</v>
      </c>
      <c r="P4794" s="2"/>
      <c r="Q4794" s="2"/>
      <c r="R4794" s="2"/>
      <c r="S4794" s="8"/>
      <c r="T4794" s="9">
        <v>0</v>
      </c>
      <c r="U4794" s="9">
        <f t="shared" si="386"/>
        <v>0</v>
      </c>
      <c r="V4794" s="2" t="s">
        <v>345</v>
      </c>
      <c r="W4794" s="2">
        <v>2014</v>
      </c>
      <c r="X4794" s="2" t="s">
        <v>10152</v>
      </c>
    </row>
    <row r="4795" spans="1:24" ht="63.75" customHeight="1" outlineLevel="1" x14ac:dyDescent="0.25">
      <c r="A4795" s="2" t="s">
        <v>5998</v>
      </c>
      <c r="B4795" s="2" t="s">
        <v>27</v>
      </c>
      <c r="C4795" s="2" t="s">
        <v>3159</v>
      </c>
      <c r="D4795" s="10" t="s">
        <v>9774</v>
      </c>
      <c r="E4795" s="10" t="s">
        <v>9774</v>
      </c>
      <c r="F4795" s="43" t="s">
        <v>3160</v>
      </c>
      <c r="G4795" s="11" t="s">
        <v>29</v>
      </c>
      <c r="H4795" s="4">
        <v>100</v>
      </c>
      <c r="I4795" s="2">
        <v>710000000</v>
      </c>
      <c r="J4795" s="2" t="s">
        <v>11537</v>
      </c>
      <c r="K4795" s="44" t="s">
        <v>6014</v>
      </c>
      <c r="L4795" s="2" t="s">
        <v>1144</v>
      </c>
      <c r="M4795" s="2"/>
      <c r="N4795" s="2" t="s">
        <v>453</v>
      </c>
      <c r="O4795" s="15" t="s">
        <v>3370</v>
      </c>
      <c r="P4795" s="2"/>
      <c r="Q4795" s="2"/>
      <c r="R4795" s="2"/>
      <c r="S4795" s="8"/>
      <c r="T4795" s="9">
        <v>0</v>
      </c>
      <c r="U4795" s="9">
        <f t="shared" si="386"/>
        <v>0</v>
      </c>
      <c r="V4795" s="2" t="s">
        <v>345</v>
      </c>
      <c r="W4795" s="2">
        <v>2014</v>
      </c>
      <c r="X4795" s="2" t="s">
        <v>10152</v>
      </c>
    </row>
    <row r="4796" spans="1:24" ht="63.75" customHeight="1" outlineLevel="1" x14ac:dyDescent="0.25">
      <c r="A4796" s="2" t="s">
        <v>3181</v>
      </c>
      <c r="B4796" s="2" t="s">
        <v>27</v>
      </c>
      <c r="C4796" s="2" t="s">
        <v>3161</v>
      </c>
      <c r="D4796" s="10" t="s">
        <v>9775</v>
      </c>
      <c r="E4796" s="10" t="s">
        <v>9775</v>
      </c>
      <c r="F4796" s="5"/>
      <c r="G4796" s="11" t="s">
        <v>29</v>
      </c>
      <c r="H4796" s="4">
        <v>100</v>
      </c>
      <c r="I4796" s="2">
        <v>710000000</v>
      </c>
      <c r="J4796" s="2" t="s">
        <v>11537</v>
      </c>
      <c r="K4796" s="44" t="s">
        <v>6133</v>
      </c>
      <c r="L4796" s="2" t="s">
        <v>1144</v>
      </c>
      <c r="M4796" s="2"/>
      <c r="N4796" s="2" t="s">
        <v>453</v>
      </c>
      <c r="O4796" s="15" t="s">
        <v>3370</v>
      </c>
      <c r="P4796" s="2"/>
      <c r="Q4796" s="2"/>
      <c r="R4796" s="2"/>
      <c r="S4796" s="8"/>
      <c r="T4796" s="9">
        <v>80000</v>
      </c>
      <c r="U4796" s="9">
        <f t="shared" si="386"/>
        <v>89600.000000000015</v>
      </c>
      <c r="V4796" s="2" t="s">
        <v>345</v>
      </c>
      <c r="W4796" s="2">
        <v>2014</v>
      </c>
      <c r="X4796" s="2"/>
    </row>
    <row r="4797" spans="1:24" ht="63.75" customHeight="1" outlineLevel="1" x14ac:dyDescent="0.25">
      <c r="A4797" s="2" t="s">
        <v>3182</v>
      </c>
      <c r="B4797" s="2" t="s">
        <v>27</v>
      </c>
      <c r="C4797" s="2" t="s">
        <v>3163</v>
      </c>
      <c r="D4797" s="10" t="s">
        <v>9394</v>
      </c>
      <c r="E4797" s="10" t="s">
        <v>9776</v>
      </c>
      <c r="F4797" s="43" t="s">
        <v>3164</v>
      </c>
      <c r="G4797" s="11" t="s">
        <v>29</v>
      </c>
      <c r="H4797" s="4">
        <v>100</v>
      </c>
      <c r="I4797" s="2">
        <v>710000000</v>
      </c>
      <c r="J4797" s="2" t="s">
        <v>11537</v>
      </c>
      <c r="K4797" s="44" t="s">
        <v>3766</v>
      </c>
      <c r="L4797" s="2" t="s">
        <v>1144</v>
      </c>
      <c r="M4797" s="2"/>
      <c r="N4797" s="2" t="s">
        <v>453</v>
      </c>
      <c r="O4797" s="15" t="s">
        <v>3370</v>
      </c>
      <c r="P4797" s="2"/>
      <c r="Q4797" s="2"/>
      <c r="R4797" s="2"/>
      <c r="S4797" s="8"/>
      <c r="T4797" s="9">
        <v>0</v>
      </c>
      <c r="U4797" s="9">
        <f t="shared" si="386"/>
        <v>0</v>
      </c>
      <c r="V4797" s="2" t="s">
        <v>345</v>
      </c>
      <c r="W4797" s="2">
        <v>2014</v>
      </c>
      <c r="X4797" s="2" t="s">
        <v>10152</v>
      </c>
    </row>
    <row r="4798" spans="1:24" ht="63.75" customHeight="1" outlineLevel="1" x14ac:dyDescent="0.25">
      <c r="A4798" s="2" t="s">
        <v>3183</v>
      </c>
      <c r="B4798" s="2" t="s">
        <v>27</v>
      </c>
      <c r="C4798" s="5" t="s">
        <v>396</v>
      </c>
      <c r="D4798" s="5" t="s">
        <v>465</v>
      </c>
      <c r="E4798" s="5" t="s">
        <v>466</v>
      </c>
      <c r="F4798" s="5"/>
      <c r="G4798" s="11" t="s">
        <v>29</v>
      </c>
      <c r="H4798" s="4">
        <v>100</v>
      </c>
      <c r="I4798" s="2">
        <v>710000000</v>
      </c>
      <c r="J4798" s="2" t="s">
        <v>11537</v>
      </c>
      <c r="K4798" s="44" t="s">
        <v>6164</v>
      </c>
      <c r="L4798" s="2" t="s">
        <v>1144</v>
      </c>
      <c r="M4798" s="2"/>
      <c r="N4798" s="2" t="s">
        <v>453</v>
      </c>
      <c r="O4798" s="15" t="s">
        <v>3370</v>
      </c>
      <c r="P4798" s="2"/>
      <c r="Q4798" s="2"/>
      <c r="R4798" s="2"/>
      <c r="S4798" s="8"/>
      <c r="T4798" s="9">
        <v>281151.34000000003</v>
      </c>
      <c r="U4798" s="9">
        <f t="shared" si="386"/>
        <v>314889.50080000004</v>
      </c>
      <c r="V4798" s="2" t="s">
        <v>345</v>
      </c>
      <c r="W4798" s="2">
        <v>2014</v>
      </c>
      <c r="X4798" s="2"/>
    </row>
    <row r="4799" spans="1:24" ht="63.75" customHeight="1" outlineLevel="1" x14ac:dyDescent="0.25">
      <c r="A4799" s="2" t="s">
        <v>5999</v>
      </c>
      <c r="B4799" s="2" t="s">
        <v>27</v>
      </c>
      <c r="C4799" s="2" t="s">
        <v>470</v>
      </c>
      <c r="D4799" s="43" t="s">
        <v>12629</v>
      </c>
      <c r="E4799" s="43" t="s">
        <v>12629</v>
      </c>
      <c r="F4799" s="43" t="s">
        <v>3166</v>
      </c>
      <c r="G4799" s="2" t="s">
        <v>29</v>
      </c>
      <c r="H4799" s="4">
        <v>100</v>
      </c>
      <c r="I4799" s="2">
        <v>710000000</v>
      </c>
      <c r="J4799" s="2" t="s">
        <v>11537</v>
      </c>
      <c r="K4799" s="44" t="s">
        <v>3120</v>
      </c>
      <c r="L4799" s="2" t="s">
        <v>1144</v>
      </c>
      <c r="M4799" s="2"/>
      <c r="N4799" s="2" t="s">
        <v>453</v>
      </c>
      <c r="O4799" s="15" t="s">
        <v>3374</v>
      </c>
      <c r="P4799" s="2"/>
      <c r="Q4799" s="2"/>
      <c r="R4799" s="2"/>
      <c r="S4799" s="8"/>
      <c r="T4799" s="9">
        <v>154000</v>
      </c>
      <c r="U4799" s="9">
        <f t="shared" si="386"/>
        <v>172480.00000000003</v>
      </c>
      <c r="V4799" s="2" t="s">
        <v>345</v>
      </c>
      <c r="W4799" s="2">
        <v>2014</v>
      </c>
      <c r="X4799" s="2"/>
    </row>
    <row r="4800" spans="1:24" ht="63.75" customHeight="1" outlineLevel="1" x14ac:dyDescent="0.25">
      <c r="A4800" s="2" t="s">
        <v>6000</v>
      </c>
      <c r="B4800" s="2" t="s">
        <v>27</v>
      </c>
      <c r="C4800" s="2" t="s">
        <v>470</v>
      </c>
      <c r="D4800" s="43" t="s">
        <v>12629</v>
      </c>
      <c r="E4800" s="43" t="s">
        <v>12629</v>
      </c>
      <c r="F4800" s="43" t="s">
        <v>3167</v>
      </c>
      <c r="G4800" s="11" t="s">
        <v>29</v>
      </c>
      <c r="H4800" s="4">
        <v>100</v>
      </c>
      <c r="I4800" s="2">
        <v>710000000</v>
      </c>
      <c r="J4800" s="2" t="s">
        <v>11537</v>
      </c>
      <c r="K4800" s="44" t="s">
        <v>3793</v>
      </c>
      <c r="L4800" s="2" t="s">
        <v>1144</v>
      </c>
      <c r="M4800" s="2"/>
      <c r="N4800" s="2" t="s">
        <v>453</v>
      </c>
      <c r="O4800" s="15" t="s">
        <v>3370</v>
      </c>
      <c r="P4800" s="2"/>
      <c r="Q4800" s="2"/>
      <c r="R4800" s="2"/>
      <c r="S4800" s="8"/>
      <c r="T4800" s="9">
        <v>0</v>
      </c>
      <c r="U4800" s="9">
        <f t="shared" si="386"/>
        <v>0</v>
      </c>
      <c r="V4800" s="2" t="s">
        <v>345</v>
      </c>
      <c r="W4800" s="2">
        <v>2014</v>
      </c>
      <c r="X4800" s="2"/>
    </row>
    <row r="4801" spans="1:24" ht="63.75" customHeight="1" outlineLevel="1" x14ac:dyDescent="0.25">
      <c r="A4801" s="2" t="s">
        <v>11852</v>
      </c>
      <c r="B4801" s="2" t="s">
        <v>27</v>
      </c>
      <c r="C4801" s="2" t="s">
        <v>472</v>
      </c>
      <c r="D4801" s="43" t="s">
        <v>473</v>
      </c>
      <c r="E4801" s="43" t="s">
        <v>474</v>
      </c>
      <c r="F4801" s="43"/>
      <c r="G4801" s="11" t="s">
        <v>29</v>
      </c>
      <c r="H4801" s="4">
        <v>100</v>
      </c>
      <c r="I4801" s="2">
        <v>710000000</v>
      </c>
      <c r="J4801" s="2" t="s">
        <v>11537</v>
      </c>
      <c r="K4801" s="44" t="s">
        <v>11853</v>
      </c>
      <c r="L4801" s="2" t="s">
        <v>1144</v>
      </c>
      <c r="M4801" s="2"/>
      <c r="N4801" s="2" t="s">
        <v>11021</v>
      </c>
      <c r="O4801" s="15" t="s">
        <v>3370</v>
      </c>
      <c r="P4801" s="2"/>
      <c r="Q4801" s="2"/>
      <c r="R4801" s="2"/>
      <c r="S4801" s="8"/>
      <c r="T4801" s="9">
        <v>160000</v>
      </c>
      <c r="U4801" s="9">
        <f t="shared" si="386"/>
        <v>179200.00000000003</v>
      </c>
      <c r="V4801" s="2" t="s">
        <v>345</v>
      </c>
      <c r="W4801" s="2">
        <v>2014</v>
      </c>
      <c r="X4801" s="2" t="s">
        <v>10795</v>
      </c>
    </row>
    <row r="4802" spans="1:24" ht="76.5" customHeight="1" outlineLevel="1" x14ac:dyDescent="0.25">
      <c r="A4802" s="2" t="s">
        <v>9948</v>
      </c>
      <c r="B4802" s="2" t="s">
        <v>27</v>
      </c>
      <c r="C4802" s="2" t="s">
        <v>3168</v>
      </c>
      <c r="D4802" s="10" t="s">
        <v>9777</v>
      </c>
      <c r="E4802" s="10" t="s">
        <v>9778</v>
      </c>
      <c r="F4802" s="5"/>
      <c r="G4802" s="2" t="s">
        <v>343</v>
      </c>
      <c r="H4802" s="4">
        <v>100</v>
      </c>
      <c r="I4802" s="2">
        <v>710000000</v>
      </c>
      <c r="J4802" s="2" t="s">
        <v>11537</v>
      </c>
      <c r="K4802" s="44" t="s">
        <v>6189</v>
      </c>
      <c r="L4802" s="2" t="s">
        <v>1144</v>
      </c>
      <c r="M4802" s="2"/>
      <c r="N4802" s="2" t="s">
        <v>453</v>
      </c>
      <c r="O4802" s="15" t="s">
        <v>3370</v>
      </c>
      <c r="P4802" s="2"/>
      <c r="Q4802" s="2"/>
      <c r="R4802" s="2"/>
      <c r="S4802" s="8"/>
      <c r="T4802" s="9">
        <v>38000</v>
      </c>
      <c r="U4802" s="9">
        <f t="shared" si="386"/>
        <v>42560.000000000007</v>
      </c>
      <c r="V4802" s="2" t="s">
        <v>345</v>
      </c>
      <c r="W4802" s="2">
        <v>2014</v>
      </c>
      <c r="X4802" s="2"/>
    </row>
    <row r="4803" spans="1:24" ht="63.75" customHeight="1" outlineLevel="1" x14ac:dyDescent="0.25">
      <c r="A4803" s="2" t="s">
        <v>6001</v>
      </c>
      <c r="B4803" s="2" t="s">
        <v>27</v>
      </c>
      <c r="C4803" s="2" t="s">
        <v>3797</v>
      </c>
      <c r="D4803" s="10" t="s">
        <v>3798</v>
      </c>
      <c r="E4803" s="10" t="s">
        <v>3798</v>
      </c>
      <c r="F4803" s="43"/>
      <c r="G4803" s="11" t="s">
        <v>29</v>
      </c>
      <c r="H4803" s="4">
        <v>100</v>
      </c>
      <c r="I4803" s="2">
        <v>710000000</v>
      </c>
      <c r="J4803" s="2" t="s">
        <v>11537</v>
      </c>
      <c r="K4803" s="44" t="s">
        <v>31</v>
      </c>
      <c r="L4803" s="2" t="s">
        <v>1144</v>
      </c>
      <c r="M4803" s="2"/>
      <c r="N4803" s="2" t="s">
        <v>453</v>
      </c>
      <c r="O4803" s="15" t="s">
        <v>3370</v>
      </c>
      <c r="P4803" s="2"/>
      <c r="Q4803" s="2"/>
      <c r="R4803" s="2"/>
      <c r="S4803" s="8"/>
      <c r="T4803" s="9">
        <v>0</v>
      </c>
      <c r="U4803" s="9">
        <f t="shared" si="386"/>
        <v>0</v>
      </c>
      <c r="V4803" s="2" t="s">
        <v>345</v>
      </c>
      <c r="W4803" s="2">
        <v>2014</v>
      </c>
      <c r="X4803" s="2"/>
    </row>
    <row r="4804" spans="1:24" ht="63.75" customHeight="1" outlineLevel="1" x14ac:dyDescent="0.25">
      <c r="A4804" s="2" t="s">
        <v>11804</v>
      </c>
      <c r="B4804" s="2" t="s">
        <v>27</v>
      </c>
      <c r="C4804" s="2" t="s">
        <v>3797</v>
      </c>
      <c r="D4804" s="10" t="s">
        <v>3798</v>
      </c>
      <c r="E4804" s="10" t="s">
        <v>3798</v>
      </c>
      <c r="F4804" s="43"/>
      <c r="G4804" s="11" t="s">
        <v>29</v>
      </c>
      <c r="H4804" s="4">
        <v>100</v>
      </c>
      <c r="I4804" s="2">
        <v>710000000</v>
      </c>
      <c r="J4804" s="2" t="s">
        <v>11537</v>
      </c>
      <c r="K4804" s="44" t="s">
        <v>11805</v>
      </c>
      <c r="L4804" s="2" t="s">
        <v>1144</v>
      </c>
      <c r="M4804" s="2"/>
      <c r="N4804" s="2" t="s">
        <v>11021</v>
      </c>
      <c r="O4804" s="15" t="s">
        <v>3370</v>
      </c>
      <c r="P4804" s="2"/>
      <c r="Q4804" s="2"/>
      <c r="R4804" s="2"/>
      <c r="S4804" s="8"/>
      <c r="T4804" s="9">
        <v>0</v>
      </c>
      <c r="U4804" s="9">
        <f t="shared" si="386"/>
        <v>0</v>
      </c>
      <c r="V4804" s="2" t="s">
        <v>345</v>
      </c>
      <c r="W4804" s="2">
        <v>2014</v>
      </c>
      <c r="X4804" s="2" t="s">
        <v>10152</v>
      </c>
    </row>
    <row r="4805" spans="1:24" ht="63.75" customHeight="1" outlineLevel="1" x14ac:dyDescent="0.25">
      <c r="A4805" s="2" t="s">
        <v>3184</v>
      </c>
      <c r="B4805" s="2" t="s">
        <v>27</v>
      </c>
      <c r="C4805" s="2" t="s">
        <v>3797</v>
      </c>
      <c r="D4805" s="10" t="s">
        <v>3798</v>
      </c>
      <c r="E4805" s="10" t="s">
        <v>3798</v>
      </c>
      <c r="F4805" s="43" t="s">
        <v>3173</v>
      </c>
      <c r="G4805" s="11" t="s">
        <v>29</v>
      </c>
      <c r="H4805" s="4">
        <v>100</v>
      </c>
      <c r="I4805" s="2">
        <v>710000000</v>
      </c>
      <c r="J4805" s="2" t="s">
        <v>11537</v>
      </c>
      <c r="K4805" s="2" t="s">
        <v>3806</v>
      </c>
      <c r="L4805" s="2" t="s">
        <v>1144</v>
      </c>
      <c r="M4805" s="2"/>
      <c r="N4805" s="2" t="s">
        <v>453</v>
      </c>
      <c r="O4805" s="15" t="s">
        <v>3370</v>
      </c>
      <c r="P4805" s="2"/>
      <c r="Q4805" s="2"/>
      <c r="R4805" s="2"/>
      <c r="S4805" s="8"/>
      <c r="T4805" s="9">
        <v>0</v>
      </c>
      <c r="U4805" s="9">
        <f t="shared" si="386"/>
        <v>0</v>
      </c>
      <c r="V4805" s="2" t="s">
        <v>345</v>
      </c>
      <c r="W4805" s="2">
        <v>2014</v>
      </c>
      <c r="X4805" s="2" t="s">
        <v>10152</v>
      </c>
    </row>
    <row r="4806" spans="1:24" ht="63.75" customHeight="1" outlineLevel="1" x14ac:dyDescent="0.25">
      <c r="A4806" s="2" t="s">
        <v>3185</v>
      </c>
      <c r="B4806" s="2" t="s">
        <v>27</v>
      </c>
      <c r="C4806" s="2" t="s">
        <v>3767</v>
      </c>
      <c r="D4806" s="2" t="s">
        <v>3768</v>
      </c>
      <c r="E4806" s="2" t="s">
        <v>3768</v>
      </c>
      <c r="F4806" s="2" t="s">
        <v>3769</v>
      </c>
      <c r="G4806" s="11" t="s">
        <v>29</v>
      </c>
      <c r="H4806" s="4">
        <v>100</v>
      </c>
      <c r="I4806" s="2">
        <v>710000000</v>
      </c>
      <c r="J4806" s="2" t="s">
        <v>11537</v>
      </c>
      <c r="K4806" s="2" t="s">
        <v>479</v>
      </c>
      <c r="L4806" s="5" t="s">
        <v>1147</v>
      </c>
      <c r="M4806" s="2"/>
      <c r="N4806" s="2" t="s">
        <v>453</v>
      </c>
      <c r="O4806" s="15" t="s">
        <v>67</v>
      </c>
      <c r="P4806" s="2"/>
      <c r="Q4806" s="2"/>
      <c r="R4806" s="2"/>
      <c r="S4806" s="8"/>
      <c r="T4806" s="9">
        <v>33000</v>
      </c>
      <c r="U4806" s="9">
        <f>T4806*1.12</f>
        <v>36960</v>
      </c>
      <c r="V4806" s="2" t="s">
        <v>345</v>
      </c>
      <c r="W4806" s="2">
        <v>2014</v>
      </c>
      <c r="X4806" s="2"/>
    </row>
    <row r="4807" spans="1:24" ht="63.75" customHeight="1" outlineLevel="1" x14ac:dyDescent="0.25">
      <c r="A4807" s="2" t="s">
        <v>3186</v>
      </c>
      <c r="B4807" s="2" t="s">
        <v>27</v>
      </c>
      <c r="C4807" s="95" t="s">
        <v>3770</v>
      </c>
      <c r="D4807" s="95" t="s">
        <v>3771</v>
      </c>
      <c r="E4807" s="95" t="s">
        <v>3771</v>
      </c>
      <c r="F4807" s="2" t="s">
        <v>3772</v>
      </c>
      <c r="G4807" s="11" t="s">
        <v>29</v>
      </c>
      <c r="H4807" s="4">
        <v>100</v>
      </c>
      <c r="I4807" s="2">
        <v>710000000</v>
      </c>
      <c r="J4807" s="2" t="s">
        <v>11537</v>
      </c>
      <c r="K4807" s="2" t="s">
        <v>6189</v>
      </c>
      <c r="L4807" s="5" t="s">
        <v>1147</v>
      </c>
      <c r="M4807" s="2"/>
      <c r="N4807" s="2" t="s">
        <v>453</v>
      </c>
      <c r="O4807" s="15" t="s">
        <v>67</v>
      </c>
      <c r="P4807" s="2"/>
      <c r="Q4807" s="2"/>
      <c r="R4807" s="2"/>
      <c r="S4807" s="8"/>
      <c r="T4807" s="9">
        <v>240000</v>
      </c>
      <c r="U4807" s="9">
        <f>T4807*1.12</f>
        <v>268800</v>
      </c>
      <c r="V4807" s="2" t="s">
        <v>345</v>
      </c>
      <c r="W4807" s="2">
        <v>2014</v>
      </c>
      <c r="X4807" s="2"/>
    </row>
    <row r="4808" spans="1:24" ht="63.75" customHeight="1" outlineLevel="1" x14ac:dyDescent="0.25">
      <c r="A4808" s="2" t="s">
        <v>3187</v>
      </c>
      <c r="B4808" s="2" t="s">
        <v>27</v>
      </c>
      <c r="C4808" s="94" t="s">
        <v>2151</v>
      </c>
      <c r="D4808" s="5" t="s">
        <v>2152</v>
      </c>
      <c r="E4808" s="5" t="s">
        <v>2152</v>
      </c>
      <c r="F4808" s="5" t="s">
        <v>3600</v>
      </c>
      <c r="G4808" s="2" t="s">
        <v>29</v>
      </c>
      <c r="H4808" s="4">
        <v>100</v>
      </c>
      <c r="I4808" s="2">
        <v>710000000</v>
      </c>
      <c r="J4808" s="2" t="s">
        <v>11537</v>
      </c>
      <c r="K4808" s="2" t="s">
        <v>479</v>
      </c>
      <c r="L4808" s="5" t="s">
        <v>1147</v>
      </c>
      <c r="M4808" s="2"/>
      <c r="N4808" s="2" t="s">
        <v>453</v>
      </c>
      <c r="O4808" s="15" t="s">
        <v>67</v>
      </c>
      <c r="P4808" s="2"/>
      <c r="Q4808" s="2"/>
      <c r="R4808" s="2"/>
      <c r="S4808" s="2"/>
      <c r="T4808" s="9">
        <v>246468</v>
      </c>
      <c r="U4808" s="9">
        <f t="shared" ref="U4808:U4826" si="387">T4808*1.12</f>
        <v>276044.16000000003</v>
      </c>
      <c r="V4808" s="2" t="s">
        <v>345</v>
      </c>
      <c r="W4808" s="2">
        <v>2014</v>
      </c>
      <c r="X4808" s="2"/>
    </row>
    <row r="4809" spans="1:24" ht="63.75" customHeight="1" outlineLevel="1" x14ac:dyDescent="0.25">
      <c r="A4809" s="2" t="s">
        <v>3188</v>
      </c>
      <c r="B4809" s="2" t="s">
        <v>27</v>
      </c>
      <c r="C4809" s="94" t="s">
        <v>3134</v>
      </c>
      <c r="D4809" s="5" t="s">
        <v>2160</v>
      </c>
      <c r="E4809" s="5" t="s">
        <v>3773</v>
      </c>
      <c r="F4809" s="5" t="s">
        <v>2160</v>
      </c>
      <c r="G4809" s="11" t="s">
        <v>29</v>
      </c>
      <c r="H4809" s="4">
        <v>100</v>
      </c>
      <c r="I4809" s="2">
        <v>710000000</v>
      </c>
      <c r="J4809" s="2" t="s">
        <v>11537</v>
      </c>
      <c r="K4809" s="2" t="s">
        <v>479</v>
      </c>
      <c r="L4809" s="5" t="s">
        <v>1147</v>
      </c>
      <c r="M4809" s="2"/>
      <c r="N4809" s="2" t="s">
        <v>453</v>
      </c>
      <c r="O4809" s="15" t="s">
        <v>67</v>
      </c>
      <c r="P4809" s="2"/>
      <c r="Q4809" s="2"/>
      <c r="R4809" s="2"/>
      <c r="S4809" s="2"/>
      <c r="T4809" s="9">
        <v>303355.2</v>
      </c>
      <c r="U4809" s="9">
        <f t="shared" si="387"/>
        <v>339757.82400000002</v>
      </c>
      <c r="V4809" s="2" t="s">
        <v>345</v>
      </c>
      <c r="W4809" s="2">
        <v>2014</v>
      </c>
      <c r="X4809" s="2"/>
    </row>
    <row r="4810" spans="1:24" ht="63.75" customHeight="1" outlineLevel="1" x14ac:dyDescent="0.25">
      <c r="A4810" s="2" t="s">
        <v>3189</v>
      </c>
      <c r="B4810" s="2" t="s">
        <v>27</v>
      </c>
      <c r="C4810" s="94" t="s">
        <v>3139</v>
      </c>
      <c r="D4810" s="5" t="s">
        <v>3774</v>
      </c>
      <c r="E4810" s="5" t="s">
        <v>3775</v>
      </c>
      <c r="F4810" s="5" t="s">
        <v>3776</v>
      </c>
      <c r="G4810" s="11" t="s">
        <v>29</v>
      </c>
      <c r="H4810" s="4">
        <v>100</v>
      </c>
      <c r="I4810" s="2">
        <v>710000000</v>
      </c>
      <c r="J4810" s="2" t="s">
        <v>11537</v>
      </c>
      <c r="K4810" s="2" t="s">
        <v>479</v>
      </c>
      <c r="L4810" s="5" t="s">
        <v>1147</v>
      </c>
      <c r="M4810" s="2"/>
      <c r="N4810" s="2" t="s">
        <v>453</v>
      </c>
      <c r="O4810" s="15" t="s">
        <v>67</v>
      </c>
      <c r="P4810" s="2"/>
      <c r="Q4810" s="2"/>
      <c r="R4810" s="2"/>
      <c r="S4810" s="2"/>
      <c r="T4810" s="9">
        <f>(276+150)*1000</f>
        <v>426000</v>
      </c>
      <c r="U4810" s="9">
        <f t="shared" si="387"/>
        <v>477120.00000000006</v>
      </c>
      <c r="V4810" s="2" t="s">
        <v>345</v>
      </c>
      <c r="W4810" s="2">
        <v>2014</v>
      </c>
      <c r="X4810" s="2"/>
    </row>
    <row r="4811" spans="1:24" ht="63.75" customHeight="1" outlineLevel="1" x14ac:dyDescent="0.25">
      <c r="A4811" s="2" t="s">
        <v>3190</v>
      </c>
      <c r="B4811" s="2" t="s">
        <v>27</v>
      </c>
      <c r="C4811" s="95" t="s">
        <v>2162</v>
      </c>
      <c r="D4811" s="91" t="s">
        <v>2163</v>
      </c>
      <c r="E4811" s="91" t="s">
        <v>2164</v>
      </c>
      <c r="F4811" s="5" t="s">
        <v>3692</v>
      </c>
      <c r="G4811" s="2" t="s">
        <v>29</v>
      </c>
      <c r="H4811" s="4">
        <v>100</v>
      </c>
      <c r="I4811" s="2">
        <v>710000000</v>
      </c>
      <c r="J4811" s="2" t="s">
        <v>11537</v>
      </c>
      <c r="K4811" s="2" t="s">
        <v>479</v>
      </c>
      <c r="L4811" s="5" t="s">
        <v>1147</v>
      </c>
      <c r="M4811" s="2"/>
      <c r="N4811" s="2" t="s">
        <v>453</v>
      </c>
      <c r="O4811" s="15" t="s">
        <v>67</v>
      </c>
      <c r="P4811" s="2"/>
      <c r="Q4811" s="2"/>
      <c r="R4811" s="2"/>
      <c r="S4811" s="2"/>
      <c r="T4811" s="9">
        <v>218528.2</v>
      </c>
      <c r="U4811" s="9">
        <f t="shared" si="387"/>
        <v>244751.58400000003</v>
      </c>
      <c r="V4811" s="2" t="s">
        <v>345</v>
      </c>
      <c r="W4811" s="2">
        <v>2014</v>
      </c>
      <c r="X4811" s="2"/>
    </row>
    <row r="4812" spans="1:24" ht="63.75" customHeight="1" outlineLevel="1" x14ac:dyDescent="0.25">
      <c r="A4812" s="2" t="s">
        <v>3191</v>
      </c>
      <c r="B4812" s="2" t="s">
        <v>27</v>
      </c>
      <c r="C4812" s="94" t="s">
        <v>3777</v>
      </c>
      <c r="D4812" s="5" t="s">
        <v>12640</v>
      </c>
      <c r="E4812" s="5" t="s">
        <v>2837</v>
      </c>
      <c r="F4812" s="5"/>
      <c r="G4812" s="11" t="s">
        <v>29</v>
      </c>
      <c r="H4812" s="4">
        <v>100</v>
      </c>
      <c r="I4812" s="2">
        <v>710000000</v>
      </c>
      <c r="J4812" s="2" t="s">
        <v>11537</v>
      </c>
      <c r="K4812" s="2" t="s">
        <v>479</v>
      </c>
      <c r="L4812" s="5" t="s">
        <v>1147</v>
      </c>
      <c r="M4812" s="2"/>
      <c r="N4812" s="2" t="s">
        <v>453</v>
      </c>
      <c r="O4812" s="15" t="s">
        <v>67</v>
      </c>
      <c r="P4812" s="2"/>
      <c r="Q4812" s="2"/>
      <c r="R4812" s="2"/>
      <c r="S4812" s="2"/>
      <c r="T4812" s="9">
        <v>143000</v>
      </c>
      <c r="U4812" s="9">
        <f t="shared" si="387"/>
        <v>160160.00000000003</v>
      </c>
      <c r="V4812" s="2" t="s">
        <v>345</v>
      </c>
      <c r="W4812" s="2">
        <v>2014</v>
      </c>
      <c r="X4812" s="2"/>
    </row>
    <row r="4813" spans="1:24" ht="63.75" customHeight="1" outlineLevel="1" x14ac:dyDescent="0.25">
      <c r="A4813" s="2" t="s">
        <v>3192</v>
      </c>
      <c r="B4813" s="2" t="s">
        <v>27</v>
      </c>
      <c r="C4813" s="10" t="s">
        <v>3154</v>
      </c>
      <c r="D4813" s="10" t="s">
        <v>9118</v>
      </c>
      <c r="E4813" s="10" t="s">
        <v>9119</v>
      </c>
      <c r="F4813" s="43" t="s">
        <v>3155</v>
      </c>
      <c r="G4813" s="2" t="s">
        <v>29</v>
      </c>
      <c r="H4813" s="4">
        <v>100</v>
      </c>
      <c r="I4813" s="2">
        <v>710000000</v>
      </c>
      <c r="J4813" s="2" t="s">
        <v>11537</v>
      </c>
      <c r="K4813" s="2" t="s">
        <v>6189</v>
      </c>
      <c r="L4813" s="5" t="s">
        <v>1147</v>
      </c>
      <c r="M4813" s="2"/>
      <c r="N4813" s="2" t="s">
        <v>453</v>
      </c>
      <c r="O4813" s="15" t="s">
        <v>375</v>
      </c>
      <c r="P4813" s="2"/>
      <c r="Q4813" s="2"/>
      <c r="R4813" s="2"/>
      <c r="S4813" s="2"/>
      <c r="T4813" s="9">
        <v>336000</v>
      </c>
      <c r="U4813" s="9">
        <f t="shared" si="387"/>
        <v>376320.00000000006</v>
      </c>
      <c r="V4813" s="2" t="s">
        <v>345</v>
      </c>
      <c r="W4813" s="2">
        <v>2014</v>
      </c>
      <c r="X4813" s="2"/>
    </row>
    <row r="4814" spans="1:24" ht="63.75" customHeight="1" outlineLevel="1" x14ac:dyDescent="0.25">
      <c r="A4814" s="2" t="s">
        <v>3193</v>
      </c>
      <c r="B4814" s="2" t="s">
        <v>27</v>
      </c>
      <c r="C4814" s="5" t="s">
        <v>4202</v>
      </c>
      <c r="D4814" s="10" t="s">
        <v>3779</v>
      </c>
      <c r="E4814" s="10" t="s">
        <v>5028</v>
      </c>
      <c r="F4814" s="5"/>
      <c r="G4814" s="11" t="s">
        <v>343</v>
      </c>
      <c r="H4814" s="4">
        <v>100</v>
      </c>
      <c r="I4814" s="2">
        <v>710000000</v>
      </c>
      <c r="J4814" s="2" t="s">
        <v>11537</v>
      </c>
      <c r="K4814" s="2" t="s">
        <v>1448</v>
      </c>
      <c r="L4814" s="5" t="s">
        <v>1147</v>
      </c>
      <c r="M4814" s="2"/>
      <c r="N4814" s="2" t="s">
        <v>453</v>
      </c>
      <c r="O4814" s="15" t="s">
        <v>375</v>
      </c>
      <c r="P4814" s="2"/>
      <c r="Q4814" s="2"/>
      <c r="R4814" s="2"/>
      <c r="S4814" s="4"/>
      <c r="T4814" s="9">
        <f>(216+216+204+304)*1000</f>
        <v>940000</v>
      </c>
      <c r="U4814" s="9">
        <f t="shared" si="387"/>
        <v>1052800</v>
      </c>
      <c r="V4814" s="2" t="s">
        <v>345</v>
      </c>
      <c r="W4814" s="2">
        <v>2014</v>
      </c>
      <c r="X4814" s="2"/>
    </row>
    <row r="4815" spans="1:24" ht="76.5" customHeight="1" outlineLevel="1" x14ac:dyDescent="0.25">
      <c r="A4815" s="2" t="s">
        <v>3194</v>
      </c>
      <c r="B4815" s="2" t="s">
        <v>27</v>
      </c>
      <c r="C4815" s="94" t="s">
        <v>3780</v>
      </c>
      <c r="D4815" s="10" t="s">
        <v>3781</v>
      </c>
      <c r="E4815" s="10" t="s">
        <v>3782</v>
      </c>
      <c r="F4815" s="5" t="s">
        <v>3150</v>
      </c>
      <c r="G4815" s="11" t="s">
        <v>29</v>
      </c>
      <c r="H4815" s="4">
        <v>100</v>
      </c>
      <c r="I4815" s="2">
        <v>710000000</v>
      </c>
      <c r="J4815" s="2" t="s">
        <v>11537</v>
      </c>
      <c r="K4815" s="2" t="s">
        <v>3693</v>
      </c>
      <c r="L4815" s="5" t="s">
        <v>1147</v>
      </c>
      <c r="M4815" s="2"/>
      <c r="N4815" s="2" t="s">
        <v>453</v>
      </c>
      <c r="O4815" s="15" t="s">
        <v>375</v>
      </c>
      <c r="P4815" s="2"/>
      <c r="Q4815" s="2"/>
      <c r="R4815" s="2"/>
      <c r="S4815" s="4"/>
      <c r="T4815" s="9">
        <v>0</v>
      </c>
      <c r="U4815" s="9">
        <f t="shared" si="387"/>
        <v>0</v>
      </c>
      <c r="V4815" s="2" t="s">
        <v>345</v>
      </c>
      <c r="W4815" s="2">
        <v>2014</v>
      </c>
      <c r="X4815" s="2" t="s">
        <v>10152</v>
      </c>
    </row>
    <row r="4816" spans="1:24" ht="63.75" customHeight="1" outlineLevel="1" x14ac:dyDescent="0.25">
      <c r="A4816" s="2" t="s">
        <v>3195</v>
      </c>
      <c r="B4816" s="2" t="s">
        <v>27</v>
      </c>
      <c r="C4816" s="94" t="s">
        <v>3783</v>
      </c>
      <c r="D4816" s="10" t="s">
        <v>3784</v>
      </c>
      <c r="E4816" s="10" t="s">
        <v>3784</v>
      </c>
      <c r="F4816" s="5" t="s">
        <v>3785</v>
      </c>
      <c r="G4816" s="11" t="s">
        <v>29</v>
      </c>
      <c r="H4816" s="4">
        <v>100</v>
      </c>
      <c r="I4816" s="2">
        <v>710000000</v>
      </c>
      <c r="J4816" s="2" t="s">
        <v>11537</v>
      </c>
      <c r="K4816" s="2" t="s">
        <v>1128</v>
      </c>
      <c r="L4816" s="5" t="s">
        <v>1147</v>
      </c>
      <c r="M4816" s="2"/>
      <c r="N4816" s="2" t="s">
        <v>453</v>
      </c>
      <c r="O4816" s="15" t="s">
        <v>375</v>
      </c>
      <c r="P4816" s="2"/>
      <c r="Q4816" s="2"/>
      <c r="R4816" s="2"/>
      <c r="S4816" s="2"/>
      <c r="T4816" s="9">
        <v>600000</v>
      </c>
      <c r="U4816" s="9">
        <f t="shared" si="387"/>
        <v>672000.00000000012</v>
      </c>
      <c r="V4816" s="2" t="s">
        <v>345</v>
      </c>
      <c r="W4816" s="2">
        <v>2014</v>
      </c>
      <c r="X4816" s="2"/>
    </row>
    <row r="4817" spans="1:25" ht="63.75" customHeight="1" outlineLevel="1" x14ac:dyDescent="0.25">
      <c r="A4817" s="2" t="s">
        <v>3196</v>
      </c>
      <c r="B4817" s="2" t="s">
        <v>27</v>
      </c>
      <c r="C4817" s="94" t="s">
        <v>2854</v>
      </c>
      <c r="D4817" s="10" t="s">
        <v>3786</v>
      </c>
      <c r="E4817" s="10" t="s">
        <v>3786</v>
      </c>
      <c r="F4817" s="5" t="s">
        <v>3787</v>
      </c>
      <c r="G4817" s="2" t="s">
        <v>350</v>
      </c>
      <c r="H4817" s="4">
        <v>100</v>
      </c>
      <c r="I4817" s="2">
        <v>710000000</v>
      </c>
      <c r="J4817" s="2" t="s">
        <v>11537</v>
      </c>
      <c r="K4817" s="2" t="s">
        <v>479</v>
      </c>
      <c r="L4817" s="5" t="s">
        <v>1147</v>
      </c>
      <c r="M4817" s="2"/>
      <c r="N4817" s="2" t="s">
        <v>453</v>
      </c>
      <c r="O4817" s="15" t="s">
        <v>67</v>
      </c>
      <c r="P4817" s="2"/>
      <c r="Q4817" s="2"/>
      <c r="R4817" s="2"/>
      <c r="S4817" s="2"/>
      <c r="T4817" s="9">
        <v>19008</v>
      </c>
      <c r="U4817" s="9">
        <f t="shared" si="387"/>
        <v>21288.960000000003</v>
      </c>
      <c r="V4817" s="2" t="s">
        <v>345</v>
      </c>
      <c r="W4817" s="2">
        <v>2014</v>
      </c>
      <c r="X4817" s="2"/>
    </row>
    <row r="4818" spans="1:25" ht="63.75" customHeight="1" outlineLevel="1" x14ac:dyDescent="0.25">
      <c r="A4818" s="2" t="s">
        <v>3197</v>
      </c>
      <c r="B4818" s="2" t="s">
        <v>27</v>
      </c>
      <c r="C4818" s="94" t="s">
        <v>9920</v>
      </c>
      <c r="D4818" s="5" t="s">
        <v>9921</v>
      </c>
      <c r="E4818" s="5" t="s">
        <v>9922</v>
      </c>
      <c r="F4818" s="5" t="s">
        <v>9923</v>
      </c>
      <c r="G4818" s="2" t="s">
        <v>29</v>
      </c>
      <c r="H4818" s="7" t="s">
        <v>375</v>
      </c>
      <c r="I4818" s="2">
        <v>710000000</v>
      </c>
      <c r="J4818" s="2" t="s">
        <v>11537</v>
      </c>
      <c r="K4818" s="2" t="s">
        <v>9924</v>
      </c>
      <c r="L4818" s="2" t="s">
        <v>9488</v>
      </c>
      <c r="M4818" s="2"/>
      <c r="N4818" s="2" t="s">
        <v>453</v>
      </c>
      <c r="O4818" s="15" t="s">
        <v>375</v>
      </c>
      <c r="P4818" s="2"/>
      <c r="Q4818" s="2"/>
      <c r="R4818" s="2"/>
      <c r="S4818" s="4"/>
      <c r="T4818" s="8">
        <f>U4818/1.12</f>
        <v>4928.5714285714284</v>
      </c>
      <c r="U4818" s="9">
        <v>5520</v>
      </c>
      <c r="V4818" s="2" t="s">
        <v>345</v>
      </c>
      <c r="W4818" s="2">
        <v>2014</v>
      </c>
      <c r="X4818" s="2"/>
    </row>
    <row r="4819" spans="1:25" ht="63.75" customHeight="1" outlineLevel="1" x14ac:dyDescent="0.25">
      <c r="A4819" s="2" t="s">
        <v>3198</v>
      </c>
      <c r="B4819" s="2" t="s">
        <v>27</v>
      </c>
      <c r="C4819" s="94" t="s">
        <v>5043</v>
      </c>
      <c r="D4819" s="5" t="s">
        <v>3788</v>
      </c>
      <c r="E4819" s="5" t="s">
        <v>3788</v>
      </c>
      <c r="F4819" s="5" t="s">
        <v>3789</v>
      </c>
      <c r="G4819" s="11" t="s">
        <v>29</v>
      </c>
      <c r="H4819" s="4">
        <v>100</v>
      </c>
      <c r="I4819" s="2">
        <v>710000000</v>
      </c>
      <c r="J4819" s="2" t="s">
        <v>11537</v>
      </c>
      <c r="K4819" s="2" t="s">
        <v>1450</v>
      </c>
      <c r="L4819" s="5" t="s">
        <v>1147</v>
      </c>
      <c r="M4819" s="2"/>
      <c r="N4819" s="2" t="s">
        <v>453</v>
      </c>
      <c r="O4819" s="15" t="s">
        <v>375</v>
      </c>
      <c r="P4819" s="2"/>
      <c r="Q4819" s="2"/>
      <c r="R4819" s="2"/>
      <c r="S4819" s="2"/>
      <c r="T4819" s="9">
        <v>3000</v>
      </c>
      <c r="U4819" s="9">
        <f t="shared" si="387"/>
        <v>3360.0000000000005</v>
      </c>
      <c r="V4819" s="2" t="s">
        <v>345</v>
      </c>
      <c r="W4819" s="2">
        <v>2014</v>
      </c>
      <c r="X4819" s="2"/>
    </row>
    <row r="4820" spans="1:25" ht="63.75" customHeight="1" outlineLevel="1" x14ac:dyDescent="0.25">
      <c r="A4820" s="2" t="s">
        <v>6002</v>
      </c>
      <c r="B4820" s="2" t="s">
        <v>27</v>
      </c>
      <c r="C4820" s="94" t="s">
        <v>2840</v>
      </c>
      <c r="D4820" s="5" t="s">
        <v>3790</v>
      </c>
      <c r="E4820" s="5" t="s">
        <v>3790</v>
      </c>
      <c r="F4820" s="5" t="s">
        <v>3166</v>
      </c>
      <c r="G4820" s="2" t="s">
        <v>29</v>
      </c>
      <c r="H4820" s="4">
        <v>100</v>
      </c>
      <c r="I4820" s="2">
        <v>710000000</v>
      </c>
      <c r="J4820" s="2" t="s">
        <v>11537</v>
      </c>
      <c r="K4820" s="2" t="s">
        <v>479</v>
      </c>
      <c r="L4820" s="5" t="s">
        <v>1147</v>
      </c>
      <c r="M4820" s="2"/>
      <c r="N4820" s="2" t="s">
        <v>453</v>
      </c>
      <c r="O4820" s="15" t="s">
        <v>375</v>
      </c>
      <c r="P4820" s="2"/>
      <c r="Q4820" s="2"/>
      <c r="R4820" s="2"/>
      <c r="S4820" s="4"/>
      <c r="T4820" s="9">
        <v>100000</v>
      </c>
      <c r="U4820" s="9">
        <f t="shared" si="387"/>
        <v>112000.00000000001</v>
      </c>
      <c r="V4820" s="2" t="s">
        <v>345</v>
      </c>
      <c r="W4820" s="2">
        <v>2014</v>
      </c>
      <c r="X4820" s="2"/>
    </row>
    <row r="4821" spans="1:25" ht="63.75" customHeight="1" outlineLevel="1" x14ac:dyDescent="0.25">
      <c r="A4821" s="2" t="s">
        <v>6003</v>
      </c>
      <c r="B4821" s="2" t="s">
        <v>27</v>
      </c>
      <c r="C4821" s="94" t="s">
        <v>3791</v>
      </c>
      <c r="D4821" s="5" t="s">
        <v>3792</v>
      </c>
      <c r="E4821" s="5" t="s">
        <v>3792</v>
      </c>
      <c r="F4821" s="5" t="s">
        <v>3167</v>
      </c>
      <c r="G4821" s="11" t="s">
        <v>29</v>
      </c>
      <c r="H4821" s="4">
        <v>100</v>
      </c>
      <c r="I4821" s="2">
        <v>710000000</v>
      </c>
      <c r="J4821" s="2" t="s">
        <v>11537</v>
      </c>
      <c r="K4821" s="2" t="s">
        <v>3793</v>
      </c>
      <c r="L4821" s="5" t="s">
        <v>1147</v>
      </c>
      <c r="M4821" s="2"/>
      <c r="N4821" s="2" t="s">
        <v>12267</v>
      </c>
      <c r="O4821" s="15" t="s">
        <v>375</v>
      </c>
      <c r="P4821" s="2"/>
      <c r="Q4821" s="2"/>
      <c r="R4821" s="2"/>
      <c r="S4821" s="4"/>
      <c r="T4821" s="9">
        <v>64018</v>
      </c>
      <c r="U4821" s="9">
        <f t="shared" si="387"/>
        <v>71700.160000000003</v>
      </c>
      <c r="V4821" s="2" t="s">
        <v>345</v>
      </c>
      <c r="W4821" s="2">
        <v>2014</v>
      </c>
      <c r="X4821" s="2"/>
    </row>
    <row r="4822" spans="1:25" ht="63.75" customHeight="1" outlineLevel="1" x14ac:dyDescent="0.25">
      <c r="A4822" s="2" t="s">
        <v>6004</v>
      </c>
      <c r="B4822" s="2" t="s">
        <v>27</v>
      </c>
      <c r="C4822" s="94" t="s">
        <v>2845</v>
      </c>
      <c r="D4822" s="5" t="s">
        <v>3794</v>
      </c>
      <c r="E4822" s="5" t="s">
        <v>3795</v>
      </c>
      <c r="F4822" s="5" t="s">
        <v>3796</v>
      </c>
      <c r="G4822" s="11" t="s">
        <v>29</v>
      </c>
      <c r="H4822" s="4">
        <v>100</v>
      </c>
      <c r="I4822" s="2">
        <v>710000000</v>
      </c>
      <c r="J4822" s="2" t="s">
        <v>11537</v>
      </c>
      <c r="K4822" s="2" t="s">
        <v>479</v>
      </c>
      <c r="L4822" s="5" t="s">
        <v>1147</v>
      </c>
      <c r="M4822" s="2"/>
      <c r="N4822" s="2" t="s">
        <v>453</v>
      </c>
      <c r="O4822" s="15" t="s">
        <v>67</v>
      </c>
      <c r="P4822" s="2"/>
      <c r="Q4822" s="2"/>
      <c r="R4822" s="2"/>
      <c r="S4822" s="2"/>
      <c r="T4822" s="9">
        <v>180000</v>
      </c>
      <c r="U4822" s="9">
        <f t="shared" si="387"/>
        <v>201600.00000000003</v>
      </c>
      <c r="V4822" s="2" t="s">
        <v>345</v>
      </c>
      <c r="W4822" s="2">
        <v>2014</v>
      </c>
      <c r="X4822" s="2"/>
    </row>
    <row r="4823" spans="1:25" ht="63.75" customHeight="1" outlineLevel="1" x14ac:dyDescent="0.25">
      <c r="A4823" s="2" t="s">
        <v>3199</v>
      </c>
      <c r="B4823" s="2" t="s">
        <v>27</v>
      </c>
      <c r="C4823" s="5" t="s">
        <v>3797</v>
      </c>
      <c r="D4823" s="5" t="s">
        <v>3798</v>
      </c>
      <c r="E4823" s="5" t="s">
        <v>3798</v>
      </c>
      <c r="F4823" s="5" t="s">
        <v>3171</v>
      </c>
      <c r="G4823" s="2" t="s">
        <v>29</v>
      </c>
      <c r="H4823" s="4">
        <v>100</v>
      </c>
      <c r="I4823" s="2">
        <v>710000000</v>
      </c>
      <c r="J4823" s="2" t="s">
        <v>11537</v>
      </c>
      <c r="K4823" s="2" t="s">
        <v>9863</v>
      </c>
      <c r="L4823" s="5" t="s">
        <v>1147</v>
      </c>
      <c r="M4823" s="2"/>
      <c r="N4823" s="2" t="s">
        <v>453</v>
      </c>
      <c r="O4823" s="15" t="s">
        <v>375</v>
      </c>
      <c r="P4823" s="2"/>
      <c r="Q4823" s="2"/>
      <c r="R4823" s="2"/>
      <c r="S4823" s="2"/>
      <c r="T4823" s="9">
        <v>0</v>
      </c>
      <c r="U4823" s="9">
        <f t="shared" si="387"/>
        <v>0</v>
      </c>
      <c r="V4823" s="2" t="s">
        <v>345</v>
      </c>
      <c r="W4823" s="2">
        <v>2014</v>
      </c>
      <c r="X4823" s="2" t="s">
        <v>10152</v>
      </c>
    </row>
    <row r="4824" spans="1:25" ht="127.5" customHeight="1" outlineLevel="1" x14ac:dyDescent="0.25">
      <c r="A4824" s="2" t="s">
        <v>3200</v>
      </c>
      <c r="B4824" s="2" t="s">
        <v>27</v>
      </c>
      <c r="C4824" s="94" t="s">
        <v>476</v>
      </c>
      <c r="D4824" s="5" t="s">
        <v>477</v>
      </c>
      <c r="E4824" s="5" t="s">
        <v>478</v>
      </c>
      <c r="F4824" s="5"/>
      <c r="G4824" s="11" t="s">
        <v>29</v>
      </c>
      <c r="H4824" s="4">
        <v>100</v>
      </c>
      <c r="I4824" s="2">
        <v>710000000</v>
      </c>
      <c r="J4824" s="2" t="s">
        <v>11537</v>
      </c>
      <c r="K4824" s="2" t="s">
        <v>9863</v>
      </c>
      <c r="L4824" s="5" t="s">
        <v>1147</v>
      </c>
      <c r="M4824" s="2"/>
      <c r="N4824" s="2" t="s">
        <v>453</v>
      </c>
      <c r="O4824" s="15" t="s">
        <v>375</v>
      </c>
      <c r="P4824" s="2"/>
      <c r="Q4824" s="2"/>
      <c r="R4824" s="2"/>
      <c r="S4824" s="2"/>
      <c r="T4824" s="9">
        <v>60000</v>
      </c>
      <c r="U4824" s="9">
        <f t="shared" si="387"/>
        <v>67200</v>
      </c>
      <c r="V4824" s="2" t="s">
        <v>345</v>
      </c>
      <c r="W4824" s="2">
        <v>2014</v>
      </c>
      <c r="X4824" s="2"/>
    </row>
    <row r="4825" spans="1:25" ht="63.75" customHeight="1" outlineLevel="1" x14ac:dyDescent="0.25">
      <c r="A4825" s="2" t="s">
        <v>3201</v>
      </c>
      <c r="B4825" s="2" t="s">
        <v>27</v>
      </c>
      <c r="C4825" s="94" t="s">
        <v>3799</v>
      </c>
      <c r="D4825" s="5" t="s">
        <v>3800</v>
      </c>
      <c r="E4825" s="5" t="s">
        <v>3800</v>
      </c>
      <c r="F4825" s="5"/>
      <c r="G4825" s="2" t="s">
        <v>29</v>
      </c>
      <c r="H4825" s="4">
        <v>100</v>
      </c>
      <c r="I4825" s="2">
        <v>710000000</v>
      </c>
      <c r="J4825" s="2" t="s">
        <v>11537</v>
      </c>
      <c r="K4825" s="2" t="s">
        <v>9863</v>
      </c>
      <c r="L4825" s="5" t="s">
        <v>1147</v>
      </c>
      <c r="M4825" s="2"/>
      <c r="N4825" s="2" t="s">
        <v>453</v>
      </c>
      <c r="O4825" s="15" t="s">
        <v>67</v>
      </c>
      <c r="P4825" s="2"/>
      <c r="Q4825" s="2"/>
      <c r="R4825" s="2"/>
      <c r="S4825" s="2"/>
      <c r="T4825" s="9">
        <v>7000</v>
      </c>
      <c r="U4825" s="9">
        <f t="shared" si="387"/>
        <v>7840.0000000000009</v>
      </c>
      <c r="V4825" s="2" t="s">
        <v>345</v>
      </c>
      <c r="W4825" s="2">
        <v>2014</v>
      </c>
      <c r="X4825" s="2"/>
    </row>
    <row r="4826" spans="1:25" ht="63.75" customHeight="1" outlineLevel="1" x14ac:dyDescent="0.25">
      <c r="A4826" s="2" t="s">
        <v>3202</v>
      </c>
      <c r="B4826" s="2" t="s">
        <v>27</v>
      </c>
      <c r="C4826" s="94" t="s">
        <v>3801</v>
      </c>
      <c r="D4826" s="5" t="s">
        <v>3802</v>
      </c>
      <c r="E4826" s="5" t="s">
        <v>3803</v>
      </c>
      <c r="F4826" s="5" t="s">
        <v>3804</v>
      </c>
      <c r="G4826" s="2" t="s">
        <v>29</v>
      </c>
      <c r="H4826" s="4">
        <v>100</v>
      </c>
      <c r="I4826" s="2">
        <v>710000000</v>
      </c>
      <c r="J4826" s="2" t="s">
        <v>11537</v>
      </c>
      <c r="K4826" s="2" t="s">
        <v>9863</v>
      </c>
      <c r="L4826" s="5" t="s">
        <v>1147</v>
      </c>
      <c r="M4826" s="2"/>
      <c r="N4826" s="2" t="s">
        <v>453</v>
      </c>
      <c r="O4826" s="15" t="s">
        <v>67</v>
      </c>
      <c r="P4826" s="2"/>
      <c r="Q4826" s="2"/>
      <c r="R4826" s="2"/>
      <c r="S4826" s="2"/>
      <c r="T4826" s="9">
        <v>150000</v>
      </c>
      <c r="U4826" s="9">
        <f t="shared" si="387"/>
        <v>168000.00000000003</v>
      </c>
      <c r="V4826" s="2" t="s">
        <v>345</v>
      </c>
      <c r="W4826" s="2">
        <v>2014</v>
      </c>
      <c r="X4826" s="2"/>
    </row>
    <row r="4827" spans="1:25" ht="89.25" customHeight="1" outlineLevel="1" x14ac:dyDescent="0.25">
      <c r="A4827" s="2" t="s">
        <v>9541</v>
      </c>
      <c r="B4827" s="2" t="s">
        <v>27</v>
      </c>
      <c r="C4827" s="5" t="s">
        <v>4179</v>
      </c>
      <c r="D4827" s="5" t="s">
        <v>12641</v>
      </c>
      <c r="E4827" s="5" t="s">
        <v>4181</v>
      </c>
      <c r="F4827" s="5"/>
      <c r="G4827" s="2" t="s">
        <v>29</v>
      </c>
      <c r="H4827" s="4">
        <v>100</v>
      </c>
      <c r="I4827" s="2">
        <v>710000000</v>
      </c>
      <c r="J4827" s="2" t="s">
        <v>11537</v>
      </c>
      <c r="K4827" s="30" t="s">
        <v>6429</v>
      </c>
      <c r="L4827" s="81" t="s">
        <v>1143</v>
      </c>
      <c r="M4827" s="2"/>
      <c r="N4827" s="2" t="s">
        <v>453</v>
      </c>
      <c r="O4827" s="15" t="s">
        <v>3810</v>
      </c>
      <c r="P4827" s="30"/>
      <c r="Q4827" s="5"/>
      <c r="R4827" s="5"/>
      <c r="S4827" s="8"/>
      <c r="T4827" s="9">
        <v>36000</v>
      </c>
      <c r="U4827" s="9">
        <v>40320</v>
      </c>
      <c r="V4827" s="2" t="s">
        <v>345</v>
      </c>
      <c r="W4827" s="2">
        <v>2014</v>
      </c>
      <c r="X4827" s="2"/>
    </row>
    <row r="4828" spans="1:25" ht="63.75" customHeight="1" outlineLevel="1" x14ac:dyDescent="0.25">
      <c r="A4828" s="2" t="s">
        <v>9047</v>
      </c>
      <c r="B4828" s="2" t="s">
        <v>27</v>
      </c>
      <c r="C4828" s="5" t="s">
        <v>4182</v>
      </c>
      <c r="D4828" s="5" t="s">
        <v>4183</v>
      </c>
      <c r="E4828" s="5" t="s">
        <v>4184</v>
      </c>
      <c r="F4828" s="2"/>
      <c r="G4828" s="2" t="s">
        <v>29</v>
      </c>
      <c r="H4828" s="4">
        <v>100</v>
      </c>
      <c r="I4828" s="2">
        <v>710000000</v>
      </c>
      <c r="J4828" s="2" t="s">
        <v>11537</v>
      </c>
      <c r="K4828" s="30" t="s">
        <v>6429</v>
      </c>
      <c r="L4828" s="81" t="s">
        <v>1143</v>
      </c>
      <c r="M4828" s="2"/>
      <c r="N4828" s="2" t="s">
        <v>453</v>
      </c>
      <c r="O4828" s="15" t="s">
        <v>3810</v>
      </c>
      <c r="P4828" s="5"/>
      <c r="Q4828" s="5"/>
      <c r="R4828" s="5"/>
      <c r="S4828" s="8"/>
      <c r="T4828" s="17">
        <v>60000</v>
      </c>
      <c r="U4828" s="9">
        <v>67200</v>
      </c>
      <c r="V4828" s="2" t="s">
        <v>345</v>
      </c>
      <c r="W4828" s="2">
        <v>2014</v>
      </c>
      <c r="X4828" s="2"/>
    </row>
    <row r="4829" spans="1:25" ht="114.75" customHeight="1" outlineLevel="1" x14ac:dyDescent="0.25">
      <c r="A4829" s="2" t="s">
        <v>3203</v>
      </c>
      <c r="B4829" s="2" t="s">
        <v>27</v>
      </c>
      <c r="C4829" s="105" t="s">
        <v>3118</v>
      </c>
      <c r="D4829" s="10" t="s">
        <v>5005</v>
      </c>
      <c r="E4829" s="10" t="s">
        <v>4196</v>
      </c>
      <c r="F4829" s="5"/>
      <c r="G4829" s="2" t="s">
        <v>29</v>
      </c>
      <c r="H4829" s="4">
        <v>100</v>
      </c>
      <c r="I4829" s="2">
        <v>710000000</v>
      </c>
      <c r="J4829" s="2" t="s">
        <v>11537</v>
      </c>
      <c r="K4829" s="30" t="s">
        <v>6014</v>
      </c>
      <c r="L4829" s="81" t="s">
        <v>1143</v>
      </c>
      <c r="M4829" s="2"/>
      <c r="N4829" s="2" t="s">
        <v>453</v>
      </c>
      <c r="O4829" s="15" t="s">
        <v>3810</v>
      </c>
      <c r="P4829" s="5"/>
      <c r="Q4829" s="5"/>
      <c r="R4829" s="2"/>
      <c r="S4829" s="2"/>
      <c r="T4829" s="17">
        <v>0</v>
      </c>
      <c r="U4829" s="17">
        <f>T4829*1.12</f>
        <v>0</v>
      </c>
      <c r="V4829" s="2" t="s">
        <v>345</v>
      </c>
      <c r="W4829" s="2">
        <v>2014</v>
      </c>
      <c r="X4829" s="2"/>
    </row>
    <row r="4830" spans="1:25" s="273" customFormat="1" ht="117.75" customHeight="1" x14ac:dyDescent="0.25">
      <c r="A4830" s="318" t="s">
        <v>13602</v>
      </c>
      <c r="B4830" s="318" t="s">
        <v>27</v>
      </c>
      <c r="C4830" s="318" t="s">
        <v>3118</v>
      </c>
      <c r="D4830" s="318" t="s">
        <v>5005</v>
      </c>
      <c r="E4830" s="318" t="s">
        <v>4196</v>
      </c>
      <c r="F4830" s="318"/>
      <c r="G4830" s="318" t="s">
        <v>29</v>
      </c>
      <c r="H4830" s="318">
        <v>100</v>
      </c>
      <c r="I4830" s="318">
        <v>710000000</v>
      </c>
      <c r="J4830" s="318" t="s">
        <v>1075</v>
      </c>
      <c r="K4830" s="318" t="s">
        <v>6133</v>
      </c>
      <c r="L4830" s="318" t="s">
        <v>1143</v>
      </c>
      <c r="M4830" s="318"/>
      <c r="N4830" s="291" t="s">
        <v>10994</v>
      </c>
      <c r="O4830" s="318" t="s">
        <v>3810</v>
      </c>
      <c r="P4830" s="318"/>
      <c r="Q4830" s="318"/>
      <c r="R4830" s="318"/>
      <c r="S4830" s="318"/>
      <c r="T4830" s="17">
        <v>225000</v>
      </c>
      <c r="U4830" s="17">
        <v>252000.00000000003</v>
      </c>
      <c r="V4830" s="318" t="s">
        <v>345</v>
      </c>
      <c r="W4830" s="318">
        <v>2014</v>
      </c>
      <c r="X4830" s="318" t="s">
        <v>11250</v>
      </c>
      <c r="Y4830" s="290"/>
    </row>
    <row r="4831" spans="1:25" ht="63.75" customHeight="1" outlineLevel="1" x14ac:dyDescent="0.25">
      <c r="A4831" s="2" t="s">
        <v>3204</v>
      </c>
      <c r="B4831" s="2" t="s">
        <v>27</v>
      </c>
      <c r="C4831" s="5" t="s">
        <v>9718</v>
      </c>
      <c r="D4831" s="5" t="s">
        <v>9719</v>
      </c>
      <c r="E4831" s="5" t="s">
        <v>9720</v>
      </c>
      <c r="F4831" s="5"/>
      <c r="G4831" s="2" t="s">
        <v>29</v>
      </c>
      <c r="H4831" s="4">
        <v>100</v>
      </c>
      <c r="I4831" s="2">
        <v>710000000</v>
      </c>
      <c r="J4831" s="2" t="s">
        <v>11537</v>
      </c>
      <c r="K4831" s="30" t="s">
        <v>6429</v>
      </c>
      <c r="L4831" s="81" t="s">
        <v>1143</v>
      </c>
      <c r="M4831" s="2"/>
      <c r="N4831" s="2" t="s">
        <v>453</v>
      </c>
      <c r="O4831" s="15" t="s">
        <v>3810</v>
      </c>
      <c r="P4831" s="5"/>
      <c r="Q4831" s="5"/>
      <c r="R4831" s="2"/>
      <c r="S4831" s="2"/>
      <c r="T4831" s="17">
        <v>1090000</v>
      </c>
      <c r="U4831" s="17">
        <f>T4831*1.12</f>
        <v>1220800</v>
      </c>
      <c r="V4831" s="2" t="s">
        <v>345</v>
      </c>
      <c r="W4831" s="2">
        <v>2014</v>
      </c>
      <c r="X4831" s="2"/>
    </row>
    <row r="4832" spans="1:25" ht="63.75" customHeight="1" outlineLevel="1" x14ac:dyDescent="0.25">
      <c r="A4832" s="2" t="s">
        <v>3205</v>
      </c>
      <c r="B4832" s="2" t="s">
        <v>27</v>
      </c>
      <c r="C4832" s="41" t="s">
        <v>4185</v>
      </c>
      <c r="D4832" s="10" t="s">
        <v>4187</v>
      </c>
      <c r="E4832" s="10" t="s">
        <v>6380</v>
      </c>
      <c r="F4832" s="5"/>
      <c r="G4832" s="2" t="s">
        <v>29</v>
      </c>
      <c r="H4832" s="4">
        <v>100</v>
      </c>
      <c r="I4832" s="2">
        <v>710000000</v>
      </c>
      <c r="J4832" s="2" t="s">
        <v>11537</v>
      </c>
      <c r="K4832" s="30" t="s">
        <v>6429</v>
      </c>
      <c r="L4832" s="81" t="s">
        <v>1143</v>
      </c>
      <c r="M4832" s="2"/>
      <c r="N4832" s="2" t="s">
        <v>453</v>
      </c>
      <c r="O4832" s="15" t="s">
        <v>3810</v>
      </c>
      <c r="P4832" s="5"/>
      <c r="Q4832" s="5"/>
      <c r="R4832" s="2"/>
      <c r="S4832" s="2"/>
      <c r="T4832" s="9">
        <v>167000</v>
      </c>
      <c r="U4832" s="9">
        <v>187040</v>
      </c>
      <c r="V4832" s="2" t="s">
        <v>345</v>
      </c>
      <c r="W4832" s="2">
        <v>2014</v>
      </c>
      <c r="X4832" s="2"/>
    </row>
    <row r="4833" spans="1:25" ht="63.75" customHeight="1" outlineLevel="1" x14ac:dyDescent="0.25">
      <c r="A4833" s="2" t="s">
        <v>3206</v>
      </c>
      <c r="B4833" s="2" t="s">
        <v>27</v>
      </c>
      <c r="C4833" s="5" t="s">
        <v>4188</v>
      </c>
      <c r="D4833" s="10" t="s">
        <v>4190</v>
      </c>
      <c r="E4833" s="10" t="s">
        <v>4190</v>
      </c>
      <c r="F4833" s="5" t="s">
        <v>9721</v>
      </c>
      <c r="G4833" s="2" t="s">
        <v>29</v>
      </c>
      <c r="H4833" s="4">
        <v>100</v>
      </c>
      <c r="I4833" s="2">
        <v>710000000</v>
      </c>
      <c r="J4833" s="2" t="s">
        <v>11537</v>
      </c>
      <c r="K4833" s="30" t="s">
        <v>1034</v>
      </c>
      <c r="L4833" s="81" t="s">
        <v>1143</v>
      </c>
      <c r="M4833" s="2"/>
      <c r="N4833" s="2" t="s">
        <v>453</v>
      </c>
      <c r="O4833" s="15" t="s">
        <v>3810</v>
      </c>
      <c r="P4833" s="5"/>
      <c r="Q4833" s="5"/>
      <c r="R4833" s="2"/>
      <c r="S4833" s="2"/>
      <c r="T4833" s="9">
        <v>507291</v>
      </c>
      <c r="U4833" s="9">
        <v>568165.92000000004</v>
      </c>
      <c r="V4833" s="2" t="s">
        <v>345</v>
      </c>
      <c r="W4833" s="2">
        <v>2014</v>
      </c>
      <c r="X4833" s="2"/>
    </row>
    <row r="4834" spans="1:25" ht="63.75" customHeight="1" outlineLevel="1" x14ac:dyDescent="0.25">
      <c r="A4834" s="2" t="s">
        <v>3207</v>
      </c>
      <c r="B4834" s="2" t="s">
        <v>27</v>
      </c>
      <c r="C4834" s="5" t="s">
        <v>4191</v>
      </c>
      <c r="D4834" s="137" t="s">
        <v>4193</v>
      </c>
      <c r="E4834" s="5" t="s">
        <v>9134</v>
      </c>
      <c r="F4834" s="5"/>
      <c r="G4834" s="2" t="s">
        <v>29</v>
      </c>
      <c r="H4834" s="4">
        <v>100</v>
      </c>
      <c r="I4834" s="2">
        <v>710000000</v>
      </c>
      <c r="J4834" s="2" t="s">
        <v>11537</v>
      </c>
      <c r="K4834" s="30" t="s">
        <v>1034</v>
      </c>
      <c r="L4834" s="81" t="s">
        <v>1143</v>
      </c>
      <c r="M4834" s="2"/>
      <c r="N4834" s="2" t="s">
        <v>453</v>
      </c>
      <c r="O4834" s="15" t="s">
        <v>3810</v>
      </c>
      <c r="P4834" s="5"/>
      <c r="Q4834" s="5"/>
      <c r="R4834" s="2"/>
      <c r="S4834" s="2"/>
      <c r="T4834" s="9">
        <v>95175</v>
      </c>
      <c r="U4834" s="9">
        <v>106596</v>
      </c>
      <c r="V4834" s="2" t="s">
        <v>345</v>
      </c>
      <c r="W4834" s="2">
        <v>2014</v>
      </c>
      <c r="X4834" s="2"/>
    </row>
    <row r="4835" spans="1:25" ht="63.75" customHeight="1" outlineLevel="1" x14ac:dyDescent="0.25">
      <c r="A4835" s="2" t="s">
        <v>3208</v>
      </c>
      <c r="B4835" s="2" t="s">
        <v>27</v>
      </c>
      <c r="C4835" s="5" t="s">
        <v>4194</v>
      </c>
      <c r="D4835" s="137" t="s">
        <v>12643</v>
      </c>
      <c r="E4835" s="5" t="s">
        <v>12642</v>
      </c>
      <c r="F4835" s="5"/>
      <c r="G4835" s="2" t="s">
        <v>29</v>
      </c>
      <c r="H4835" s="4">
        <v>100</v>
      </c>
      <c r="I4835" s="2">
        <v>710000000</v>
      </c>
      <c r="J4835" s="2" t="s">
        <v>11537</v>
      </c>
      <c r="K4835" s="30" t="s">
        <v>1034</v>
      </c>
      <c r="L4835" s="81" t="s">
        <v>1143</v>
      </c>
      <c r="M4835" s="2"/>
      <c r="N4835" s="2" t="s">
        <v>453</v>
      </c>
      <c r="O4835" s="15" t="s">
        <v>3810</v>
      </c>
      <c r="P4835" s="5"/>
      <c r="Q4835" s="5"/>
      <c r="R4835" s="2"/>
      <c r="S4835" s="2"/>
      <c r="T4835" s="9">
        <v>201056</v>
      </c>
      <c r="U4835" s="9">
        <v>225182.72</v>
      </c>
      <c r="V4835" s="2" t="s">
        <v>345</v>
      </c>
      <c r="W4835" s="2">
        <v>2014</v>
      </c>
      <c r="X4835" s="2"/>
    </row>
    <row r="4836" spans="1:25" ht="114.75" customHeight="1" outlineLevel="1" x14ac:dyDescent="0.25">
      <c r="A4836" s="2" t="s">
        <v>3209</v>
      </c>
      <c r="B4836" s="2" t="s">
        <v>27</v>
      </c>
      <c r="C4836" s="5" t="s">
        <v>3123</v>
      </c>
      <c r="D4836" s="5" t="s">
        <v>4195</v>
      </c>
      <c r="E4836" s="5" t="s">
        <v>4196</v>
      </c>
      <c r="F4836" s="5"/>
      <c r="G4836" s="2" t="s">
        <v>29</v>
      </c>
      <c r="H4836" s="4">
        <v>100</v>
      </c>
      <c r="I4836" s="2">
        <v>710000000</v>
      </c>
      <c r="J4836" s="2" t="s">
        <v>11537</v>
      </c>
      <c r="K4836" s="30" t="s">
        <v>1034</v>
      </c>
      <c r="L4836" s="81" t="s">
        <v>1143</v>
      </c>
      <c r="M4836" s="2"/>
      <c r="N4836" s="2" t="s">
        <v>453</v>
      </c>
      <c r="O4836" s="15" t="s">
        <v>3810</v>
      </c>
      <c r="P4836" s="137"/>
      <c r="Q4836" s="5"/>
      <c r="R4836" s="2"/>
      <c r="S4836" s="2"/>
      <c r="T4836" s="9">
        <v>440000</v>
      </c>
      <c r="U4836" s="9">
        <v>492800</v>
      </c>
      <c r="V4836" s="2" t="s">
        <v>345</v>
      </c>
      <c r="W4836" s="2">
        <v>2014</v>
      </c>
      <c r="X4836" s="2"/>
    </row>
    <row r="4837" spans="1:25" ht="63.75" customHeight="1" outlineLevel="1" x14ac:dyDescent="0.25">
      <c r="A4837" s="2" t="s">
        <v>3210</v>
      </c>
      <c r="B4837" s="2" t="s">
        <v>27</v>
      </c>
      <c r="C4837" s="2" t="s">
        <v>3139</v>
      </c>
      <c r="D4837" s="10" t="s">
        <v>3774</v>
      </c>
      <c r="E4837" s="10" t="s">
        <v>3775</v>
      </c>
      <c r="F4837" s="42" t="s">
        <v>4197</v>
      </c>
      <c r="G4837" s="2" t="s">
        <v>350</v>
      </c>
      <c r="H4837" s="4">
        <v>100</v>
      </c>
      <c r="I4837" s="2">
        <v>710000000</v>
      </c>
      <c r="J4837" s="2" t="s">
        <v>11537</v>
      </c>
      <c r="K4837" s="30" t="s">
        <v>1034</v>
      </c>
      <c r="L4837" s="81" t="s">
        <v>1143</v>
      </c>
      <c r="M4837" s="2"/>
      <c r="N4837" s="2" t="s">
        <v>453</v>
      </c>
      <c r="O4837" s="15" t="s">
        <v>3810</v>
      </c>
      <c r="P4837" s="137"/>
      <c r="Q4837" s="5"/>
      <c r="R4837" s="2"/>
      <c r="S4837" s="2"/>
      <c r="T4837" s="9">
        <v>600000</v>
      </c>
      <c r="U4837" s="9">
        <v>672000</v>
      </c>
      <c r="V4837" s="2" t="s">
        <v>345</v>
      </c>
      <c r="W4837" s="2">
        <v>2014</v>
      </c>
      <c r="X4837" s="2"/>
    </row>
    <row r="4838" spans="1:25" ht="63.75" customHeight="1" outlineLevel="1" x14ac:dyDescent="0.25">
      <c r="A4838" s="2" t="s">
        <v>3211</v>
      </c>
      <c r="B4838" s="2" t="s">
        <v>27</v>
      </c>
      <c r="C4838" s="42" t="s">
        <v>3141</v>
      </c>
      <c r="D4838" s="42" t="s">
        <v>4198</v>
      </c>
      <c r="E4838" s="42" t="s">
        <v>4199</v>
      </c>
      <c r="F4838" s="5"/>
      <c r="G4838" s="2" t="s">
        <v>350</v>
      </c>
      <c r="H4838" s="4">
        <v>100</v>
      </c>
      <c r="I4838" s="2">
        <v>710000000</v>
      </c>
      <c r="J4838" s="2" t="s">
        <v>11537</v>
      </c>
      <c r="K4838" s="30" t="s">
        <v>1034</v>
      </c>
      <c r="L4838" s="81" t="s">
        <v>1143</v>
      </c>
      <c r="M4838" s="2"/>
      <c r="N4838" s="2" t="s">
        <v>453</v>
      </c>
      <c r="O4838" s="15" t="s">
        <v>3810</v>
      </c>
      <c r="P4838" s="137"/>
      <c r="Q4838" s="5"/>
      <c r="R4838" s="37"/>
      <c r="S4838" s="211"/>
      <c r="T4838" s="212">
        <v>108000</v>
      </c>
      <c r="U4838" s="213">
        <v>120960</v>
      </c>
      <c r="V4838" s="2" t="s">
        <v>345</v>
      </c>
      <c r="W4838" s="2">
        <v>2014</v>
      </c>
      <c r="X4838" s="2"/>
    </row>
    <row r="4839" spans="1:25" ht="63.75" customHeight="1" outlineLevel="1" x14ac:dyDescent="0.25">
      <c r="A4839" s="2" t="s">
        <v>3212</v>
      </c>
      <c r="B4839" s="2" t="s">
        <v>27</v>
      </c>
      <c r="C4839" s="105" t="s">
        <v>9722</v>
      </c>
      <c r="D4839" s="105" t="s">
        <v>9723</v>
      </c>
      <c r="E4839" s="105" t="s">
        <v>9724</v>
      </c>
      <c r="F4839" s="5"/>
      <c r="G4839" s="2" t="s">
        <v>29</v>
      </c>
      <c r="H4839" s="4">
        <v>100</v>
      </c>
      <c r="I4839" s="2">
        <v>710000000</v>
      </c>
      <c r="J4839" s="2" t="s">
        <v>11537</v>
      </c>
      <c r="K4839" s="30" t="s">
        <v>6189</v>
      </c>
      <c r="L4839" s="81" t="s">
        <v>1143</v>
      </c>
      <c r="M4839" s="2"/>
      <c r="N4839" s="2" t="s">
        <v>453</v>
      </c>
      <c r="O4839" s="15" t="s">
        <v>3810</v>
      </c>
      <c r="P4839" s="137"/>
      <c r="Q4839" s="5"/>
      <c r="R4839" s="2"/>
      <c r="S4839" s="2"/>
      <c r="T4839" s="9">
        <v>0</v>
      </c>
      <c r="U4839" s="9">
        <v>0</v>
      </c>
      <c r="V4839" s="2" t="s">
        <v>345</v>
      </c>
      <c r="W4839" s="2">
        <v>2014</v>
      </c>
      <c r="X4839" s="2"/>
    </row>
    <row r="4840" spans="1:25" s="273" customFormat="1" ht="72.75" customHeight="1" x14ac:dyDescent="0.25">
      <c r="A4840" s="276" t="s">
        <v>13604</v>
      </c>
      <c r="B4840" s="276" t="s">
        <v>27</v>
      </c>
      <c r="C4840" s="274" t="s">
        <v>9722</v>
      </c>
      <c r="D4840" s="274" t="s">
        <v>9723</v>
      </c>
      <c r="E4840" s="274" t="s">
        <v>9724</v>
      </c>
      <c r="F4840" s="274" t="s">
        <v>13605</v>
      </c>
      <c r="G4840" s="276" t="s">
        <v>29</v>
      </c>
      <c r="H4840" s="281">
        <v>100</v>
      </c>
      <c r="I4840" s="276">
        <v>710000000</v>
      </c>
      <c r="J4840" s="276" t="s">
        <v>1075</v>
      </c>
      <c r="K4840" s="263" t="s">
        <v>6133</v>
      </c>
      <c r="L4840" s="319" t="s">
        <v>1143</v>
      </c>
      <c r="M4840" s="276"/>
      <c r="N4840" s="291" t="s">
        <v>10994</v>
      </c>
      <c r="O4840" s="285" t="s">
        <v>3810</v>
      </c>
      <c r="P4840" s="320"/>
      <c r="Q4840" s="274"/>
      <c r="R4840" s="276"/>
      <c r="S4840" s="276"/>
      <c r="T4840" s="278">
        <v>108000</v>
      </c>
      <c r="U4840" s="278">
        <f>T4840*112%</f>
        <v>120960.00000000001</v>
      </c>
      <c r="V4840" s="276" t="s">
        <v>345</v>
      </c>
      <c r="W4840" s="276">
        <v>2014</v>
      </c>
      <c r="X4840" s="276">
        <v>11</v>
      </c>
      <c r="Y4840" s="290"/>
    </row>
    <row r="4841" spans="1:25" ht="63.75" customHeight="1" outlineLevel="1" x14ac:dyDescent="0.25">
      <c r="A4841" s="2" t="s">
        <v>3213</v>
      </c>
      <c r="B4841" s="2" t="s">
        <v>27</v>
      </c>
      <c r="C4841" s="95" t="s">
        <v>2162</v>
      </c>
      <c r="D4841" s="91" t="s">
        <v>2163</v>
      </c>
      <c r="E4841" s="91" t="s">
        <v>12832</v>
      </c>
      <c r="F4841" s="5"/>
      <c r="G4841" s="2" t="s">
        <v>29</v>
      </c>
      <c r="H4841" s="4">
        <v>100</v>
      </c>
      <c r="I4841" s="2">
        <v>710000000</v>
      </c>
      <c r="J4841" s="2" t="s">
        <v>11537</v>
      </c>
      <c r="K4841" s="30" t="s">
        <v>1034</v>
      </c>
      <c r="L4841" s="81" t="s">
        <v>1143</v>
      </c>
      <c r="M4841" s="2"/>
      <c r="N4841" s="2" t="s">
        <v>453</v>
      </c>
      <c r="O4841" s="15" t="s">
        <v>3810</v>
      </c>
      <c r="P4841" s="137"/>
      <c r="Q4841" s="5"/>
      <c r="R4841" s="2"/>
      <c r="S4841" s="2"/>
      <c r="T4841" s="9">
        <v>460000</v>
      </c>
      <c r="U4841" s="9">
        <v>515200</v>
      </c>
      <c r="V4841" s="2" t="s">
        <v>345</v>
      </c>
      <c r="W4841" s="2">
        <v>2014</v>
      </c>
      <c r="X4841" s="2"/>
    </row>
    <row r="4842" spans="1:25" ht="63.75" customHeight="1" outlineLevel="1" x14ac:dyDescent="0.25">
      <c r="A4842" s="2" t="s">
        <v>3214</v>
      </c>
      <c r="B4842" s="2" t="s">
        <v>27</v>
      </c>
      <c r="C4842" s="5" t="s">
        <v>3778</v>
      </c>
      <c r="D4842" s="10" t="s">
        <v>2834</v>
      </c>
      <c r="E4842" s="10" t="s">
        <v>2834</v>
      </c>
      <c r="F4842" s="5"/>
      <c r="G4842" s="2" t="s">
        <v>29</v>
      </c>
      <c r="H4842" s="4">
        <v>100</v>
      </c>
      <c r="I4842" s="2">
        <v>710000000</v>
      </c>
      <c r="J4842" s="2" t="s">
        <v>11537</v>
      </c>
      <c r="K4842" s="30" t="s">
        <v>3765</v>
      </c>
      <c r="L4842" s="81" t="s">
        <v>1143</v>
      </c>
      <c r="M4842" s="2"/>
      <c r="N4842" s="2" t="s">
        <v>453</v>
      </c>
      <c r="O4842" s="15" t="s">
        <v>3810</v>
      </c>
      <c r="P4842" s="5"/>
      <c r="Q4842" s="5"/>
      <c r="R4842" s="2"/>
      <c r="S4842" s="2"/>
      <c r="T4842" s="9">
        <v>298000</v>
      </c>
      <c r="U4842" s="9">
        <v>333760</v>
      </c>
      <c r="V4842" s="2" t="s">
        <v>345</v>
      </c>
      <c r="W4842" s="2">
        <v>2014</v>
      </c>
      <c r="X4842" s="2"/>
    </row>
    <row r="4843" spans="1:25" ht="63.75" customHeight="1" outlineLevel="1" x14ac:dyDescent="0.25">
      <c r="A4843" s="2" t="s">
        <v>3215</v>
      </c>
      <c r="B4843" s="2" t="s">
        <v>27</v>
      </c>
      <c r="C4843" s="5" t="s">
        <v>3777</v>
      </c>
      <c r="D4843" s="5" t="s">
        <v>12640</v>
      </c>
      <c r="E4843" s="34" t="s">
        <v>2837</v>
      </c>
      <c r="F4843" s="5"/>
      <c r="G4843" s="2" t="s">
        <v>29</v>
      </c>
      <c r="H4843" s="4">
        <v>100</v>
      </c>
      <c r="I4843" s="2">
        <v>710000000</v>
      </c>
      <c r="J4843" s="2" t="s">
        <v>11537</v>
      </c>
      <c r="K4843" s="30" t="s">
        <v>3809</v>
      </c>
      <c r="L4843" s="81" t="s">
        <v>1143</v>
      </c>
      <c r="M4843" s="2"/>
      <c r="N4843" s="2" t="s">
        <v>453</v>
      </c>
      <c r="O4843" s="15" t="s">
        <v>3810</v>
      </c>
      <c r="P4843" s="5"/>
      <c r="Q4843" s="5"/>
      <c r="R4843" s="2"/>
      <c r="S4843" s="2"/>
      <c r="T4843" s="9">
        <v>576000</v>
      </c>
      <c r="U4843" s="9">
        <v>645120</v>
      </c>
      <c r="V4843" s="2" t="s">
        <v>345</v>
      </c>
      <c r="W4843" s="2">
        <v>2014</v>
      </c>
      <c r="X4843" s="2"/>
    </row>
    <row r="4844" spans="1:25" ht="63.75" customHeight="1" outlineLevel="1" x14ac:dyDescent="0.25">
      <c r="A4844" s="2" t="s">
        <v>3216</v>
      </c>
      <c r="B4844" s="2" t="s">
        <v>27</v>
      </c>
      <c r="C4844" s="5" t="s">
        <v>4202</v>
      </c>
      <c r="D4844" s="10" t="s">
        <v>3779</v>
      </c>
      <c r="E4844" s="10" t="s">
        <v>5028</v>
      </c>
      <c r="F4844" s="5"/>
      <c r="G4844" s="2" t="s">
        <v>343</v>
      </c>
      <c r="H4844" s="4">
        <v>100</v>
      </c>
      <c r="I4844" s="2">
        <v>710000000</v>
      </c>
      <c r="J4844" s="2" t="s">
        <v>11537</v>
      </c>
      <c r="K4844" s="30" t="s">
        <v>3809</v>
      </c>
      <c r="L4844" s="81" t="s">
        <v>1143</v>
      </c>
      <c r="M4844" s="2"/>
      <c r="N4844" s="2" t="s">
        <v>453</v>
      </c>
      <c r="O4844" s="15" t="s">
        <v>3810</v>
      </c>
      <c r="P4844" s="5"/>
      <c r="Q4844" s="5"/>
      <c r="R4844" s="2"/>
      <c r="S4844" s="2"/>
      <c r="T4844" s="9">
        <v>1473000</v>
      </c>
      <c r="U4844" s="9">
        <v>1649760</v>
      </c>
      <c r="V4844" s="2" t="s">
        <v>345</v>
      </c>
      <c r="W4844" s="2">
        <v>2014</v>
      </c>
      <c r="X4844" s="2"/>
    </row>
    <row r="4845" spans="1:25" ht="63.75" customHeight="1" outlineLevel="1" x14ac:dyDescent="0.25">
      <c r="A4845" s="2" t="s">
        <v>3217</v>
      </c>
      <c r="B4845" s="2" t="s">
        <v>27</v>
      </c>
      <c r="C4845" s="5" t="s">
        <v>3149</v>
      </c>
      <c r="D4845" s="10" t="s">
        <v>5757</v>
      </c>
      <c r="E4845" s="10" t="s">
        <v>5758</v>
      </c>
      <c r="F4845" s="5"/>
      <c r="G4845" s="2" t="s">
        <v>29</v>
      </c>
      <c r="H4845" s="4">
        <v>100</v>
      </c>
      <c r="I4845" s="2">
        <v>710000000</v>
      </c>
      <c r="J4845" s="2" t="s">
        <v>11537</v>
      </c>
      <c r="K4845" s="30" t="s">
        <v>3809</v>
      </c>
      <c r="L4845" s="81" t="s">
        <v>1143</v>
      </c>
      <c r="M4845" s="2"/>
      <c r="N4845" s="2" t="s">
        <v>453</v>
      </c>
      <c r="O4845" s="15" t="s">
        <v>3810</v>
      </c>
      <c r="P4845" s="5"/>
      <c r="Q4845" s="5"/>
      <c r="R4845" s="2"/>
      <c r="S4845" s="2"/>
      <c r="T4845" s="9">
        <v>115000</v>
      </c>
      <c r="U4845" s="9">
        <v>128800</v>
      </c>
      <c r="V4845" s="2" t="s">
        <v>345</v>
      </c>
      <c r="W4845" s="2">
        <v>2014</v>
      </c>
      <c r="X4845" s="2"/>
    </row>
    <row r="4846" spans="1:25" ht="63.75" customHeight="1" outlineLevel="1" x14ac:dyDescent="0.25">
      <c r="A4846" s="2" t="s">
        <v>3218</v>
      </c>
      <c r="B4846" s="2" t="s">
        <v>27</v>
      </c>
      <c r="C4846" s="105" t="s">
        <v>2124</v>
      </c>
      <c r="D4846" s="105" t="s">
        <v>2149</v>
      </c>
      <c r="E4846" s="5" t="s">
        <v>5759</v>
      </c>
      <c r="F4846" s="34" t="s">
        <v>4203</v>
      </c>
      <c r="G4846" s="2" t="s">
        <v>29</v>
      </c>
      <c r="H4846" s="4">
        <v>100</v>
      </c>
      <c r="I4846" s="2">
        <v>710000000</v>
      </c>
      <c r="J4846" s="2" t="s">
        <v>11537</v>
      </c>
      <c r="K4846" s="30" t="s">
        <v>3809</v>
      </c>
      <c r="L4846" s="81" t="s">
        <v>1143</v>
      </c>
      <c r="M4846" s="2"/>
      <c r="N4846" s="2" t="s">
        <v>453</v>
      </c>
      <c r="O4846" s="15" t="s">
        <v>3810</v>
      </c>
      <c r="P4846" s="5"/>
      <c r="Q4846" s="5"/>
      <c r="R4846" s="2"/>
      <c r="S4846" s="2"/>
      <c r="T4846" s="9">
        <v>120000</v>
      </c>
      <c r="U4846" s="9">
        <v>134400</v>
      </c>
      <c r="V4846" s="2" t="s">
        <v>345</v>
      </c>
      <c r="W4846" s="2">
        <v>2014</v>
      </c>
      <c r="X4846" s="2"/>
    </row>
    <row r="4847" spans="1:25" ht="63.75" customHeight="1" outlineLevel="1" x14ac:dyDescent="0.25">
      <c r="A4847" s="2" t="s">
        <v>3219</v>
      </c>
      <c r="B4847" s="2" t="s">
        <v>27</v>
      </c>
      <c r="C4847" s="5" t="s">
        <v>2840</v>
      </c>
      <c r="D4847" s="5" t="s">
        <v>3790</v>
      </c>
      <c r="E4847" s="5" t="s">
        <v>3790</v>
      </c>
      <c r="F4847" s="34" t="s">
        <v>4204</v>
      </c>
      <c r="G4847" s="2" t="s">
        <v>29</v>
      </c>
      <c r="H4847" s="4">
        <v>100</v>
      </c>
      <c r="I4847" s="2">
        <v>710000000</v>
      </c>
      <c r="J4847" s="2" t="s">
        <v>11537</v>
      </c>
      <c r="K4847" s="30" t="s">
        <v>3809</v>
      </c>
      <c r="L4847" s="81" t="s">
        <v>1143</v>
      </c>
      <c r="M4847" s="2"/>
      <c r="N4847" s="2" t="s">
        <v>453</v>
      </c>
      <c r="O4847" s="15" t="s">
        <v>3810</v>
      </c>
      <c r="P4847" s="5"/>
      <c r="Q4847" s="5"/>
      <c r="R4847" s="2"/>
      <c r="S4847" s="2"/>
      <c r="T4847" s="9">
        <v>240000</v>
      </c>
      <c r="U4847" s="9">
        <v>268800</v>
      </c>
      <c r="V4847" s="2" t="s">
        <v>345</v>
      </c>
      <c r="W4847" s="2">
        <v>2014</v>
      </c>
      <c r="X4847" s="2"/>
    </row>
    <row r="4848" spans="1:25" ht="76.5" customHeight="1" outlineLevel="1" x14ac:dyDescent="0.25">
      <c r="A4848" s="2" t="s">
        <v>3220</v>
      </c>
      <c r="B4848" s="2" t="s">
        <v>27</v>
      </c>
      <c r="C4848" s="5" t="s">
        <v>2146</v>
      </c>
      <c r="D4848" s="10" t="s">
        <v>2147</v>
      </c>
      <c r="E4848" s="10" t="s">
        <v>2148</v>
      </c>
      <c r="F4848" s="5"/>
      <c r="G4848" s="2" t="s">
        <v>350</v>
      </c>
      <c r="H4848" s="4">
        <v>100</v>
      </c>
      <c r="I4848" s="2">
        <v>710000000</v>
      </c>
      <c r="J4848" s="2" t="s">
        <v>11537</v>
      </c>
      <c r="K4848" s="30" t="s">
        <v>3809</v>
      </c>
      <c r="L4848" s="81" t="s">
        <v>1143</v>
      </c>
      <c r="M4848" s="2"/>
      <c r="N4848" s="2" t="s">
        <v>453</v>
      </c>
      <c r="O4848" s="15" t="s">
        <v>3810</v>
      </c>
      <c r="P4848" s="5"/>
      <c r="Q4848" s="5"/>
      <c r="R4848" s="2"/>
      <c r="S4848" s="2"/>
      <c r="T4848" s="9">
        <v>75000</v>
      </c>
      <c r="U4848" s="9">
        <v>84000</v>
      </c>
      <c r="V4848" s="2" t="s">
        <v>345</v>
      </c>
      <c r="W4848" s="2">
        <v>2014</v>
      </c>
      <c r="X4848" s="2"/>
    </row>
    <row r="4849" spans="1:25" ht="63.75" customHeight="1" outlineLevel="1" x14ac:dyDescent="0.25">
      <c r="A4849" s="2" t="s">
        <v>3221</v>
      </c>
      <c r="B4849" s="2" t="s">
        <v>27</v>
      </c>
      <c r="C4849" s="94" t="s">
        <v>4205</v>
      </c>
      <c r="D4849" s="91" t="s">
        <v>4206</v>
      </c>
      <c r="E4849" s="91" t="s">
        <v>9725</v>
      </c>
      <c r="F4849" s="5"/>
      <c r="G4849" s="2" t="s">
        <v>29</v>
      </c>
      <c r="H4849" s="4">
        <v>100</v>
      </c>
      <c r="I4849" s="2">
        <v>710000000</v>
      </c>
      <c r="J4849" s="2" t="s">
        <v>11537</v>
      </c>
      <c r="K4849" s="30" t="s">
        <v>3809</v>
      </c>
      <c r="L4849" s="81" t="s">
        <v>1143</v>
      </c>
      <c r="M4849" s="2"/>
      <c r="N4849" s="2" t="s">
        <v>453</v>
      </c>
      <c r="O4849" s="15" t="s">
        <v>3810</v>
      </c>
      <c r="P4849" s="5"/>
      <c r="Q4849" s="5"/>
      <c r="R4849" s="2"/>
      <c r="S4849" s="2"/>
      <c r="T4849" s="9">
        <v>104000</v>
      </c>
      <c r="U4849" s="9">
        <v>116480</v>
      </c>
      <c r="V4849" s="2" t="s">
        <v>345</v>
      </c>
      <c r="W4849" s="2">
        <v>2014</v>
      </c>
      <c r="X4849" s="2"/>
    </row>
    <row r="4850" spans="1:25" ht="63.75" customHeight="1" outlineLevel="1" x14ac:dyDescent="0.25">
      <c r="A4850" s="2" t="s">
        <v>9742</v>
      </c>
      <c r="B4850" s="2" t="s">
        <v>27</v>
      </c>
      <c r="C4850" s="94" t="s">
        <v>4207</v>
      </c>
      <c r="D4850" s="91" t="s">
        <v>4208</v>
      </c>
      <c r="E4850" s="91" t="s">
        <v>4209</v>
      </c>
      <c r="F4850" s="5"/>
      <c r="G4850" s="2" t="s">
        <v>29</v>
      </c>
      <c r="H4850" s="4">
        <v>100</v>
      </c>
      <c r="I4850" s="2">
        <v>710000000</v>
      </c>
      <c r="J4850" s="2" t="s">
        <v>11537</v>
      </c>
      <c r="K4850" s="30" t="s">
        <v>3809</v>
      </c>
      <c r="L4850" s="81" t="s">
        <v>1143</v>
      </c>
      <c r="M4850" s="2"/>
      <c r="N4850" s="2" t="s">
        <v>453</v>
      </c>
      <c r="O4850" s="15" t="s">
        <v>3810</v>
      </c>
      <c r="P4850" s="5"/>
      <c r="Q4850" s="5"/>
      <c r="R4850" s="2"/>
      <c r="S4850" s="2"/>
      <c r="T4850" s="9">
        <v>175000</v>
      </c>
      <c r="U4850" s="9">
        <v>196000</v>
      </c>
      <c r="V4850" s="2" t="s">
        <v>345</v>
      </c>
      <c r="W4850" s="2">
        <v>2014</v>
      </c>
      <c r="X4850" s="2"/>
    </row>
    <row r="4851" spans="1:25" ht="63.75" customHeight="1" outlineLevel="1" x14ac:dyDescent="0.25">
      <c r="A4851" s="2" t="s">
        <v>3222</v>
      </c>
      <c r="B4851" s="2" t="s">
        <v>27</v>
      </c>
      <c r="C4851" s="41" t="s">
        <v>4205</v>
      </c>
      <c r="D4851" s="10" t="s">
        <v>4206</v>
      </c>
      <c r="E4851" s="10" t="s">
        <v>9725</v>
      </c>
      <c r="F4851" s="5" t="s">
        <v>4210</v>
      </c>
      <c r="G4851" s="2" t="s">
        <v>29</v>
      </c>
      <c r="H4851" s="4">
        <v>100</v>
      </c>
      <c r="I4851" s="2">
        <v>710000000</v>
      </c>
      <c r="J4851" s="2" t="s">
        <v>11537</v>
      </c>
      <c r="K4851" s="30" t="s">
        <v>3809</v>
      </c>
      <c r="L4851" s="81" t="s">
        <v>1143</v>
      </c>
      <c r="M4851" s="2"/>
      <c r="N4851" s="2" t="s">
        <v>453</v>
      </c>
      <c r="O4851" s="15" t="s">
        <v>3810</v>
      </c>
      <c r="P4851" s="5"/>
      <c r="Q4851" s="5"/>
      <c r="R4851" s="2"/>
      <c r="S4851" s="2"/>
      <c r="T4851" s="9">
        <v>80000</v>
      </c>
      <c r="U4851" s="9">
        <v>89600</v>
      </c>
      <c r="V4851" s="2" t="s">
        <v>345</v>
      </c>
      <c r="W4851" s="2">
        <v>2014</v>
      </c>
      <c r="X4851" s="2"/>
    </row>
    <row r="4852" spans="1:25" ht="63.75" customHeight="1" outlineLevel="1" x14ac:dyDescent="0.25">
      <c r="A4852" s="2" t="s">
        <v>3223</v>
      </c>
      <c r="B4852" s="2" t="s">
        <v>27</v>
      </c>
      <c r="C4852" s="94" t="s">
        <v>4211</v>
      </c>
      <c r="D4852" s="91" t="s">
        <v>2117</v>
      </c>
      <c r="E4852" s="91" t="s">
        <v>4213</v>
      </c>
      <c r="F4852" s="93" t="s">
        <v>4212</v>
      </c>
      <c r="G4852" s="2" t="s">
        <v>29</v>
      </c>
      <c r="H4852" s="4">
        <v>100</v>
      </c>
      <c r="I4852" s="2">
        <v>710000000</v>
      </c>
      <c r="J4852" s="2" t="s">
        <v>11537</v>
      </c>
      <c r="K4852" s="30" t="s">
        <v>3809</v>
      </c>
      <c r="L4852" s="81" t="s">
        <v>1143</v>
      </c>
      <c r="M4852" s="2"/>
      <c r="N4852" s="2" t="s">
        <v>453</v>
      </c>
      <c r="O4852" s="15" t="s">
        <v>3810</v>
      </c>
      <c r="P4852" s="137"/>
      <c r="Q4852" s="5"/>
      <c r="R4852" s="2"/>
      <c r="S4852" s="2"/>
      <c r="T4852" s="9">
        <v>220000</v>
      </c>
      <c r="U4852" s="9">
        <v>246400</v>
      </c>
      <c r="V4852" s="2" t="s">
        <v>345</v>
      </c>
      <c r="W4852" s="2">
        <v>2014</v>
      </c>
      <c r="X4852" s="2"/>
    </row>
    <row r="4853" spans="1:25" ht="63.75" customHeight="1" outlineLevel="1" x14ac:dyDescent="0.25">
      <c r="A4853" s="2" t="s">
        <v>3224</v>
      </c>
      <c r="B4853" s="2" t="s">
        <v>27</v>
      </c>
      <c r="C4853" s="94" t="s">
        <v>4214</v>
      </c>
      <c r="D4853" s="91" t="s">
        <v>4215</v>
      </c>
      <c r="E4853" s="91" t="s">
        <v>4216</v>
      </c>
      <c r="F4853" s="5"/>
      <c r="G4853" s="2" t="s">
        <v>29</v>
      </c>
      <c r="H4853" s="4">
        <v>100</v>
      </c>
      <c r="I4853" s="2">
        <v>710000000</v>
      </c>
      <c r="J4853" s="2" t="s">
        <v>11537</v>
      </c>
      <c r="K4853" s="30" t="s">
        <v>3809</v>
      </c>
      <c r="L4853" s="81" t="s">
        <v>1143</v>
      </c>
      <c r="M4853" s="2"/>
      <c r="N4853" s="2" t="s">
        <v>453</v>
      </c>
      <c r="O4853" s="15" t="s">
        <v>3810</v>
      </c>
      <c r="P4853" s="137"/>
      <c r="Q4853" s="5"/>
      <c r="R4853" s="2"/>
      <c r="S4853" s="2"/>
      <c r="T4853" s="9">
        <v>105600</v>
      </c>
      <c r="U4853" s="9">
        <v>120000</v>
      </c>
      <c r="V4853" s="2" t="s">
        <v>345</v>
      </c>
      <c r="W4853" s="2">
        <v>2014</v>
      </c>
      <c r="X4853" s="2"/>
    </row>
    <row r="4854" spans="1:25" ht="63.75" customHeight="1" outlineLevel="1" x14ac:dyDescent="0.25">
      <c r="A4854" s="2" t="s">
        <v>3225</v>
      </c>
      <c r="B4854" s="2" t="s">
        <v>27</v>
      </c>
      <c r="C4854" s="10" t="s">
        <v>2849</v>
      </c>
      <c r="D4854" s="10" t="s">
        <v>9125</v>
      </c>
      <c r="E4854" s="10" t="s">
        <v>9125</v>
      </c>
      <c r="F4854" s="93" t="s">
        <v>4217</v>
      </c>
      <c r="G4854" s="2" t="s">
        <v>29</v>
      </c>
      <c r="H4854" s="4">
        <v>100</v>
      </c>
      <c r="I4854" s="2">
        <v>710000000</v>
      </c>
      <c r="J4854" s="2" t="s">
        <v>11537</v>
      </c>
      <c r="K4854" s="30" t="s">
        <v>3809</v>
      </c>
      <c r="L4854" s="81" t="s">
        <v>1143</v>
      </c>
      <c r="M4854" s="2"/>
      <c r="N4854" s="2" t="s">
        <v>453</v>
      </c>
      <c r="O4854" s="15" t="s">
        <v>3810</v>
      </c>
      <c r="P4854" s="137"/>
      <c r="Q4854" s="5"/>
      <c r="R4854" s="2"/>
      <c r="S4854" s="2"/>
      <c r="T4854" s="9">
        <v>120000</v>
      </c>
      <c r="U4854" s="9">
        <v>134400</v>
      </c>
      <c r="V4854" s="2" t="s">
        <v>345</v>
      </c>
      <c r="W4854" s="2">
        <v>2014</v>
      </c>
      <c r="X4854" s="2"/>
    </row>
    <row r="4855" spans="1:25" ht="63.75" customHeight="1" outlineLevel="1" x14ac:dyDescent="0.25">
      <c r="A4855" s="2" t="s">
        <v>9743</v>
      </c>
      <c r="B4855" s="2" t="s">
        <v>27</v>
      </c>
      <c r="C4855" s="10" t="s">
        <v>4219</v>
      </c>
      <c r="D4855" s="10" t="s">
        <v>5035</v>
      </c>
      <c r="E4855" s="10" t="s">
        <v>5036</v>
      </c>
      <c r="F4855" s="5" t="s">
        <v>9726</v>
      </c>
      <c r="G4855" s="2" t="s">
        <v>350</v>
      </c>
      <c r="H4855" s="4">
        <v>100</v>
      </c>
      <c r="I4855" s="2">
        <v>710000000</v>
      </c>
      <c r="J4855" s="2" t="s">
        <v>11537</v>
      </c>
      <c r="K4855" s="30" t="s">
        <v>8569</v>
      </c>
      <c r="L4855" s="81" t="s">
        <v>1143</v>
      </c>
      <c r="M4855" s="2"/>
      <c r="N4855" s="2" t="s">
        <v>453</v>
      </c>
      <c r="O4855" s="15" t="s">
        <v>3810</v>
      </c>
      <c r="P4855" s="137"/>
      <c r="Q4855" s="5"/>
      <c r="R4855" s="2"/>
      <c r="S4855" s="2"/>
      <c r="T4855" s="9">
        <v>960000</v>
      </c>
      <c r="U4855" s="9">
        <v>1075200</v>
      </c>
      <c r="V4855" s="2" t="s">
        <v>345</v>
      </c>
      <c r="W4855" s="2">
        <v>2014</v>
      </c>
      <c r="X4855" s="2"/>
    </row>
    <row r="4856" spans="1:25" ht="127.5" customHeight="1" outlineLevel="1" x14ac:dyDescent="0.25">
      <c r="A4856" s="2" t="s">
        <v>3226</v>
      </c>
      <c r="B4856" s="2" t="s">
        <v>27</v>
      </c>
      <c r="C4856" s="94" t="s">
        <v>476</v>
      </c>
      <c r="D4856" s="91" t="s">
        <v>477</v>
      </c>
      <c r="E4856" s="91" t="s">
        <v>478</v>
      </c>
      <c r="F4856" s="5"/>
      <c r="G4856" s="2" t="s">
        <v>29</v>
      </c>
      <c r="H4856" s="4">
        <v>100</v>
      </c>
      <c r="I4856" s="2">
        <v>710000000</v>
      </c>
      <c r="J4856" s="2" t="s">
        <v>11537</v>
      </c>
      <c r="K4856" s="30" t="s">
        <v>6441</v>
      </c>
      <c r="L4856" s="81" t="s">
        <v>1143</v>
      </c>
      <c r="M4856" s="2"/>
      <c r="N4856" s="2" t="s">
        <v>453</v>
      </c>
      <c r="O4856" s="15" t="s">
        <v>3810</v>
      </c>
      <c r="P4856" s="137"/>
      <c r="Q4856" s="5"/>
      <c r="R4856" s="2"/>
      <c r="S4856" s="2"/>
      <c r="T4856" s="169">
        <v>0</v>
      </c>
      <c r="U4856" s="9">
        <v>0</v>
      </c>
      <c r="V4856" s="2" t="s">
        <v>345</v>
      </c>
      <c r="W4856" s="2">
        <v>2014</v>
      </c>
      <c r="X4856" s="2"/>
    </row>
    <row r="4857" spans="1:25" s="273" customFormat="1" ht="144.75" customHeight="1" x14ac:dyDescent="0.25">
      <c r="A4857" s="318" t="s">
        <v>13603</v>
      </c>
      <c r="B4857" s="318" t="s">
        <v>27</v>
      </c>
      <c r="C4857" s="318" t="s">
        <v>476</v>
      </c>
      <c r="D4857" s="318" t="s">
        <v>477</v>
      </c>
      <c r="E4857" s="318" t="s">
        <v>478</v>
      </c>
      <c r="F4857" s="318"/>
      <c r="G4857" s="318" t="s">
        <v>29</v>
      </c>
      <c r="H4857" s="318">
        <v>100</v>
      </c>
      <c r="I4857" s="318">
        <v>710000000</v>
      </c>
      <c r="J4857" s="318" t="s">
        <v>1075</v>
      </c>
      <c r="K4857" s="318" t="s">
        <v>6133</v>
      </c>
      <c r="L4857" s="318" t="s">
        <v>1143</v>
      </c>
      <c r="M4857" s="318"/>
      <c r="N4857" s="291" t="s">
        <v>10994</v>
      </c>
      <c r="O4857" s="318" t="s">
        <v>3810</v>
      </c>
      <c r="P4857" s="318"/>
      <c r="Q4857" s="318"/>
      <c r="R4857" s="318"/>
      <c r="S4857" s="318"/>
      <c r="T4857" s="294">
        <v>80000</v>
      </c>
      <c r="U4857" s="294">
        <v>89600</v>
      </c>
      <c r="V4857" s="318" t="s">
        <v>345</v>
      </c>
      <c r="W4857" s="318">
        <v>2014</v>
      </c>
      <c r="X4857" s="318">
        <v>11</v>
      </c>
      <c r="Y4857" s="290"/>
    </row>
    <row r="4858" spans="1:25" ht="63.75" customHeight="1" outlineLevel="1" x14ac:dyDescent="0.25">
      <c r="A4858" s="2" t="s">
        <v>6540</v>
      </c>
      <c r="B4858" s="2" t="s">
        <v>27</v>
      </c>
      <c r="C4858" s="10" t="s">
        <v>3170</v>
      </c>
      <c r="D4858" s="10" t="s">
        <v>9728</v>
      </c>
      <c r="E4858" s="10" t="s">
        <v>9728</v>
      </c>
      <c r="F4858" s="43" t="s">
        <v>3173</v>
      </c>
      <c r="G4858" s="2" t="s">
        <v>29</v>
      </c>
      <c r="H4858" s="4">
        <v>100</v>
      </c>
      <c r="I4858" s="2">
        <v>710000000</v>
      </c>
      <c r="J4858" s="2" t="s">
        <v>11537</v>
      </c>
      <c r="K4858" s="30" t="s">
        <v>9729</v>
      </c>
      <c r="L4858" s="81" t="s">
        <v>1143</v>
      </c>
      <c r="M4858" s="2"/>
      <c r="N4858" s="2" t="s">
        <v>453</v>
      </c>
      <c r="O4858" s="15" t="s">
        <v>3810</v>
      </c>
      <c r="P4858" s="137"/>
      <c r="Q4858" s="5"/>
      <c r="R4858" s="2"/>
      <c r="S4858" s="2"/>
      <c r="T4858" s="169">
        <v>33000</v>
      </c>
      <c r="U4858" s="9">
        <v>36960</v>
      </c>
      <c r="V4858" s="2" t="s">
        <v>345</v>
      </c>
      <c r="W4858" s="2">
        <v>2014</v>
      </c>
      <c r="X4858" s="2"/>
    </row>
    <row r="4859" spans="1:25" ht="63.75" customHeight="1" outlineLevel="1" x14ac:dyDescent="0.25">
      <c r="A4859" s="2" t="s">
        <v>3227</v>
      </c>
      <c r="B4859" s="2" t="s">
        <v>27</v>
      </c>
      <c r="C4859" s="5" t="s">
        <v>4433</v>
      </c>
      <c r="D4859" s="5" t="s">
        <v>8995</v>
      </c>
      <c r="E4859" s="5" t="s">
        <v>8995</v>
      </c>
      <c r="F4859" s="43" t="s">
        <v>3165</v>
      </c>
      <c r="G4859" s="2" t="s">
        <v>29</v>
      </c>
      <c r="H4859" s="4">
        <v>100</v>
      </c>
      <c r="I4859" s="2">
        <v>710000000</v>
      </c>
      <c r="J4859" s="2" t="s">
        <v>11537</v>
      </c>
      <c r="K4859" s="30" t="s">
        <v>6441</v>
      </c>
      <c r="L4859" s="81" t="s">
        <v>1143</v>
      </c>
      <c r="M4859" s="2"/>
      <c r="N4859" s="2" t="s">
        <v>453</v>
      </c>
      <c r="O4859" s="15" t="s">
        <v>67</v>
      </c>
      <c r="P4859" s="137"/>
      <c r="Q4859" s="5"/>
      <c r="R4859" s="2"/>
      <c r="S4859" s="2"/>
      <c r="T4859" s="169">
        <v>75000</v>
      </c>
      <c r="U4859" s="9">
        <f>T4859*1.12</f>
        <v>84000.000000000015</v>
      </c>
      <c r="V4859" s="2" t="s">
        <v>345</v>
      </c>
      <c r="W4859" s="2">
        <v>2014</v>
      </c>
      <c r="X4859" s="2"/>
    </row>
    <row r="4860" spans="1:25" ht="63.75" customHeight="1" outlineLevel="1" x14ac:dyDescent="0.25">
      <c r="A4860" s="2" t="s">
        <v>3228</v>
      </c>
      <c r="B4860" s="2" t="s">
        <v>27</v>
      </c>
      <c r="C4860" s="5" t="s">
        <v>9730</v>
      </c>
      <c r="D4860" s="5" t="s">
        <v>9731</v>
      </c>
      <c r="E4860" s="5" t="s">
        <v>9731</v>
      </c>
      <c r="F4860" s="43" t="s">
        <v>9732</v>
      </c>
      <c r="G4860" s="2" t="s">
        <v>29</v>
      </c>
      <c r="H4860" s="4">
        <v>100</v>
      </c>
      <c r="I4860" s="2">
        <v>710000000</v>
      </c>
      <c r="J4860" s="2" t="s">
        <v>11537</v>
      </c>
      <c r="K4860" s="30" t="s">
        <v>9783</v>
      </c>
      <c r="L4860" s="81" t="s">
        <v>1143</v>
      </c>
      <c r="M4860" s="2"/>
      <c r="N4860" s="2" t="s">
        <v>453</v>
      </c>
      <c r="O4860" s="15" t="s">
        <v>67</v>
      </c>
      <c r="P4860" s="137"/>
      <c r="Q4860" s="5"/>
      <c r="R4860" s="2"/>
      <c r="S4860" s="2"/>
      <c r="T4860" s="169">
        <v>60000</v>
      </c>
      <c r="U4860" s="9">
        <f>T4860*1.12</f>
        <v>67200</v>
      </c>
      <c r="V4860" s="2" t="s">
        <v>345</v>
      </c>
      <c r="W4860" s="2">
        <v>2014</v>
      </c>
      <c r="X4860" s="2"/>
    </row>
    <row r="4861" spans="1:25" ht="63.75" customHeight="1" outlineLevel="1" x14ac:dyDescent="0.25">
      <c r="A4861" s="2" t="s">
        <v>3229</v>
      </c>
      <c r="B4861" s="2" t="s">
        <v>27</v>
      </c>
      <c r="C4861" s="2" t="s">
        <v>3130</v>
      </c>
      <c r="D4861" s="10" t="s">
        <v>12636</v>
      </c>
      <c r="E4861" s="10" t="s">
        <v>12635</v>
      </c>
      <c r="F4861" s="5" t="s">
        <v>9736</v>
      </c>
      <c r="G4861" s="2" t="s">
        <v>29</v>
      </c>
      <c r="H4861" s="4">
        <v>100</v>
      </c>
      <c r="I4861" s="2">
        <v>710000000</v>
      </c>
      <c r="J4861" s="2" t="s">
        <v>11537</v>
      </c>
      <c r="K4861" s="30" t="s">
        <v>6429</v>
      </c>
      <c r="L4861" s="81" t="s">
        <v>1143</v>
      </c>
      <c r="M4861" s="2"/>
      <c r="N4861" s="30" t="s">
        <v>9727</v>
      </c>
      <c r="O4861" s="15" t="s">
        <v>3810</v>
      </c>
      <c r="P4861" s="137"/>
      <c r="Q4861" s="5"/>
      <c r="R4861" s="2"/>
      <c r="S4861" s="2"/>
      <c r="T4861" s="169">
        <v>0</v>
      </c>
      <c r="U4861" s="9">
        <v>0</v>
      </c>
      <c r="V4861" s="2" t="s">
        <v>345</v>
      </c>
      <c r="W4861" s="2">
        <v>2014</v>
      </c>
      <c r="X4861" s="2" t="s">
        <v>10152</v>
      </c>
    </row>
    <row r="4862" spans="1:25" ht="63.75" customHeight="1" outlineLevel="1" x14ac:dyDescent="0.25">
      <c r="A4862" s="2" t="s">
        <v>3230</v>
      </c>
      <c r="B4862" s="2" t="s">
        <v>27</v>
      </c>
      <c r="C4862" s="5" t="s">
        <v>9737</v>
      </c>
      <c r="D4862" s="105" t="s">
        <v>9738</v>
      </c>
      <c r="E4862" s="105" t="s">
        <v>9739</v>
      </c>
      <c r="F4862" s="5"/>
      <c r="G4862" s="2" t="s">
        <v>29</v>
      </c>
      <c r="H4862" s="4">
        <v>100</v>
      </c>
      <c r="I4862" s="2">
        <v>710000000</v>
      </c>
      <c r="J4862" s="2" t="s">
        <v>11537</v>
      </c>
      <c r="K4862" s="30" t="s">
        <v>9741</v>
      </c>
      <c r="L4862" s="81" t="s">
        <v>1143</v>
      </c>
      <c r="M4862" s="2"/>
      <c r="N4862" s="30" t="s">
        <v>9727</v>
      </c>
      <c r="O4862" s="15" t="s">
        <v>3810</v>
      </c>
      <c r="P4862" s="137"/>
      <c r="Q4862" s="5"/>
      <c r="R4862" s="2"/>
      <c r="S4862" s="2"/>
      <c r="T4862" s="169">
        <v>50000</v>
      </c>
      <c r="U4862" s="9">
        <v>56000</v>
      </c>
      <c r="V4862" s="2" t="s">
        <v>345</v>
      </c>
      <c r="W4862" s="2">
        <v>2014</v>
      </c>
      <c r="X4862" s="2"/>
    </row>
    <row r="4863" spans="1:25" ht="63.75" customHeight="1" outlineLevel="1" x14ac:dyDescent="0.25">
      <c r="A4863" s="2" t="s">
        <v>3231</v>
      </c>
      <c r="B4863" s="2" t="s">
        <v>27</v>
      </c>
      <c r="C4863" s="2" t="s">
        <v>9734</v>
      </c>
      <c r="D4863" s="10" t="s">
        <v>9735</v>
      </c>
      <c r="E4863" s="10" t="s">
        <v>9740</v>
      </c>
      <c r="F4863" s="5"/>
      <c r="G4863" s="2" t="s">
        <v>29</v>
      </c>
      <c r="H4863" s="4">
        <v>100</v>
      </c>
      <c r="I4863" s="2">
        <v>710000000</v>
      </c>
      <c r="J4863" s="2" t="s">
        <v>11537</v>
      </c>
      <c r="K4863" s="30" t="s">
        <v>9783</v>
      </c>
      <c r="L4863" s="81" t="s">
        <v>1143</v>
      </c>
      <c r="M4863" s="2"/>
      <c r="N4863" s="30" t="s">
        <v>9727</v>
      </c>
      <c r="O4863" s="15" t="s">
        <v>3810</v>
      </c>
      <c r="P4863" s="137"/>
      <c r="Q4863" s="5"/>
      <c r="R4863" s="2"/>
      <c r="S4863" s="2"/>
      <c r="T4863" s="169">
        <v>150000</v>
      </c>
      <c r="U4863" s="9">
        <v>168000</v>
      </c>
      <c r="V4863" s="2" t="s">
        <v>345</v>
      </c>
      <c r="W4863" s="2">
        <v>2014</v>
      </c>
      <c r="X4863" s="2"/>
    </row>
    <row r="4864" spans="1:25" ht="63.75" customHeight="1" outlineLevel="1" x14ac:dyDescent="0.25">
      <c r="A4864" s="2" t="s">
        <v>3232</v>
      </c>
      <c r="B4864" s="2" t="s">
        <v>27</v>
      </c>
      <c r="C4864" s="10" t="s">
        <v>5006</v>
      </c>
      <c r="D4864" s="10" t="s">
        <v>5007</v>
      </c>
      <c r="E4864" s="10" t="s">
        <v>5007</v>
      </c>
      <c r="F4864" s="2" t="s">
        <v>4230</v>
      </c>
      <c r="G4864" s="2" t="s">
        <v>29</v>
      </c>
      <c r="H4864" s="4">
        <v>100</v>
      </c>
      <c r="I4864" s="2">
        <v>710000000</v>
      </c>
      <c r="J4864" s="2" t="s">
        <v>11537</v>
      </c>
      <c r="K4864" s="2" t="s">
        <v>6379</v>
      </c>
      <c r="L4864" s="2" t="s">
        <v>1151</v>
      </c>
      <c r="M4864" s="6"/>
      <c r="N4864" s="2" t="s">
        <v>453</v>
      </c>
      <c r="O4864" s="15" t="s">
        <v>61</v>
      </c>
      <c r="P4864" s="2"/>
      <c r="Q4864" s="2"/>
      <c r="R4864" s="2"/>
      <c r="S4864" s="8"/>
      <c r="T4864" s="9">
        <v>200000</v>
      </c>
      <c r="U4864" s="9">
        <f t="shared" ref="U4864:U4872" si="388">T4864*1.12</f>
        <v>224000.00000000003</v>
      </c>
      <c r="V4864" s="2" t="s">
        <v>345</v>
      </c>
      <c r="W4864" s="2">
        <v>2014</v>
      </c>
      <c r="X4864" s="2"/>
    </row>
    <row r="4865" spans="1:24" ht="63.75" customHeight="1" outlineLevel="1" x14ac:dyDescent="0.25">
      <c r="A4865" s="2" t="s">
        <v>3233</v>
      </c>
      <c r="B4865" s="2" t="s">
        <v>27</v>
      </c>
      <c r="C4865" s="5" t="s">
        <v>12831</v>
      </c>
      <c r="D4865" s="5" t="s">
        <v>12830</v>
      </c>
      <c r="E4865" s="5" t="s">
        <v>12829</v>
      </c>
      <c r="F4865" s="127" t="s">
        <v>4231</v>
      </c>
      <c r="G4865" s="2" t="s">
        <v>29</v>
      </c>
      <c r="H4865" s="4">
        <v>100</v>
      </c>
      <c r="I4865" s="2">
        <v>710000000</v>
      </c>
      <c r="J4865" s="2" t="s">
        <v>11537</v>
      </c>
      <c r="K4865" s="2" t="s">
        <v>116</v>
      </c>
      <c r="L4865" s="2" t="s">
        <v>1151</v>
      </c>
      <c r="M4865" s="6"/>
      <c r="N4865" s="2" t="s">
        <v>453</v>
      </c>
      <c r="O4865" s="15" t="s">
        <v>61</v>
      </c>
      <c r="P4865" s="2"/>
      <c r="Q4865" s="2"/>
      <c r="R4865" s="2"/>
      <c r="S4865" s="8"/>
      <c r="T4865" s="9">
        <v>115000</v>
      </c>
      <c r="U4865" s="9">
        <f t="shared" si="388"/>
        <v>128800.00000000001</v>
      </c>
      <c r="V4865" s="2" t="s">
        <v>345</v>
      </c>
      <c r="W4865" s="2">
        <v>2014</v>
      </c>
      <c r="X4865" s="2"/>
    </row>
    <row r="4866" spans="1:24" ht="63.75" customHeight="1" outlineLevel="1" x14ac:dyDescent="0.25">
      <c r="A4866" s="2" t="s">
        <v>3234</v>
      </c>
      <c r="B4866" s="2" t="s">
        <v>27</v>
      </c>
      <c r="C4866" s="5" t="s">
        <v>4185</v>
      </c>
      <c r="D4866" s="10" t="s">
        <v>4187</v>
      </c>
      <c r="E4866" s="10" t="s">
        <v>6380</v>
      </c>
      <c r="F4866" s="5" t="s">
        <v>4232</v>
      </c>
      <c r="G4866" s="2" t="s">
        <v>29</v>
      </c>
      <c r="H4866" s="4">
        <v>100</v>
      </c>
      <c r="I4866" s="2">
        <v>710000000</v>
      </c>
      <c r="J4866" s="2" t="s">
        <v>11537</v>
      </c>
      <c r="K4866" s="90" t="s">
        <v>9530</v>
      </c>
      <c r="L4866" s="2" t="s">
        <v>1151</v>
      </c>
      <c r="M4866" s="2"/>
      <c r="N4866" s="2" t="s">
        <v>453</v>
      </c>
      <c r="O4866" s="15" t="s">
        <v>61</v>
      </c>
      <c r="P4866" s="2"/>
      <c r="Q4866" s="2"/>
      <c r="R4866" s="2"/>
      <c r="S4866" s="8"/>
      <c r="T4866" s="9">
        <v>189000</v>
      </c>
      <c r="U4866" s="9">
        <f t="shared" si="388"/>
        <v>211680.00000000003</v>
      </c>
      <c r="V4866" s="2" t="s">
        <v>345</v>
      </c>
      <c r="W4866" s="2">
        <v>2014</v>
      </c>
      <c r="X4866" s="2"/>
    </row>
    <row r="4867" spans="1:24" ht="63.75" customHeight="1" outlineLevel="1" x14ac:dyDescent="0.25">
      <c r="A4867" s="2" t="s">
        <v>3235</v>
      </c>
      <c r="B4867" s="2" t="s">
        <v>27</v>
      </c>
      <c r="C4867" s="10" t="s">
        <v>6378</v>
      </c>
      <c r="D4867" s="10" t="s">
        <v>5024</v>
      </c>
      <c r="E4867" s="10" t="s">
        <v>5024</v>
      </c>
      <c r="F4867" s="5" t="s">
        <v>4233</v>
      </c>
      <c r="G4867" s="2" t="s">
        <v>350</v>
      </c>
      <c r="H4867" s="4">
        <v>100</v>
      </c>
      <c r="I4867" s="2">
        <v>710000000</v>
      </c>
      <c r="J4867" s="2" t="s">
        <v>11537</v>
      </c>
      <c r="K4867" s="2" t="s">
        <v>6429</v>
      </c>
      <c r="L4867" s="2" t="s">
        <v>1151</v>
      </c>
      <c r="M4867" s="2"/>
      <c r="N4867" s="2" t="s">
        <v>453</v>
      </c>
      <c r="O4867" s="15" t="s">
        <v>61</v>
      </c>
      <c r="P4867" s="2"/>
      <c r="Q4867" s="2"/>
      <c r="R4867" s="2"/>
      <c r="S4867" s="8"/>
      <c r="T4867" s="9">
        <v>0</v>
      </c>
      <c r="U4867" s="9">
        <f t="shared" si="388"/>
        <v>0</v>
      </c>
      <c r="V4867" s="2" t="s">
        <v>345</v>
      </c>
      <c r="W4867" s="2">
        <v>2014</v>
      </c>
      <c r="X4867" s="2"/>
    </row>
    <row r="4868" spans="1:24" s="85" customFormat="1" ht="65.25" customHeight="1" outlineLevel="1" x14ac:dyDescent="0.25">
      <c r="A4868" s="2" t="s">
        <v>11492</v>
      </c>
      <c r="B4868" s="2" t="s">
        <v>27</v>
      </c>
      <c r="C4868" s="10" t="s">
        <v>6378</v>
      </c>
      <c r="D4868" s="10" t="s">
        <v>5024</v>
      </c>
      <c r="E4868" s="10" t="s">
        <v>5024</v>
      </c>
      <c r="F4868" s="5" t="s">
        <v>4233</v>
      </c>
      <c r="G4868" s="2" t="s">
        <v>350</v>
      </c>
      <c r="H4868" s="4">
        <v>100</v>
      </c>
      <c r="I4868" s="2">
        <v>710000000</v>
      </c>
      <c r="J4868" s="2" t="s">
        <v>11537</v>
      </c>
      <c r="K4868" s="90" t="s">
        <v>11447</v>
      </c>
      <c r="L4868" s="2" t="s">
        <v>1151</v>
      </c>
      <c r="M4868" s="2"/>
      <c r="N4868" s="2" t="s">
        <v>11448</v>
      </c>
      <c r="O4868" s="15" t="s">
        <v>67</v>
      </c>
      <c r="P4868" s="2"/>
      <c r="Q4868" s="2"/>
      <c r="R4868" s="2"/>
      <c r="S4868" s="8"/>
      <c r="T4868" s="9">
        <v>72000</v>
      </c>
      <c r="U4868" s="9">
        <f t="shared" si="388"/>
        <v>80640.000000000015</v>
      </c>
      <c r="V4868" s="2" t="s">
        <v>345</v>
      </c>
      <c r="W4868" s="2">
        <v>2014</v>
      </c>
      <c r="X4868" s="2" t="s">
        <v>11513</v>
      </c>
    </row>
    <row r="4869" spans="1:24" ht="63.75" customHeight="1" outlineLevel="1" x14ac:dyDescent="0.25">
      <c r="A4869" s="2" t="s">
        <v>3236</v>
      </c>
      <c r="B4869" s="2" t="s">
        <v>27</v>
      </c>
      <c r="C4869" s="10" t="s">
        <v>2144</v>
      </c>
      <c r="D4869" s="10" t="s">
        <v>2145</v>
      </c>
      <c r="E4869" s="10" t="s">
        <v>2145</v>
      </c>
      <c r="F4869" s="5" t="s">
        <v>4234</v>
      </c>
      <c r="G4869" s="11" t="s">
        <v>29</v>
      </c>
      <c r="H4869" s="4">
        <v>100</v>
      </c>
      <c r="I4869" s="2">
        <v>710000000</v>
      </c>
      <c r="J4869" s="2" t="s">
        <v>11537</v>
      </c>
      <c r="K4869" s="2" t="s">
        <v>2483</v>
      </c>
      <c r="L4869" s="2" t="s">
        <v>1151</v>
      </c>
      <c r="M4869" s="2"/>
      <c r="N4869" s="2" t="s">
        <v>453</v>
      </c>
      <c r="O4869" s="15" t="s">
        <v>61</v>
      </c>
      <c r="P4869" s="2"/>
      <c r="Q4869" s="2"/>
      <c r="R4869" s="2"/>
      <c r="S4869" s="8"/>
      <c r="T4869" s="9">
        <v>40000</v>
      </c>
      <c r="U4869" s="9">
        <f t="shared" si="388"/>
        <v>44800.000000000007</v>
      </c>
      <c r="V4869" s="2" t="s">
        <v>345</v>
      </c>
      <c r="W4869" s="2">
        <v>2014</v>
      </c>
      <c r="X4869" s="2"/>
    </row>
    <row r="4870" spans="1:24" ht="63.75" customHeight="1" outlineLevel="1" x14ac:dyDescent="0.25">
      <c r="A4870" s="2" t="s">
        <v>3237</v>
      </c>
      <c r="B4870" s="2" t="s">
        <v>27</v>
      </c>
      <c r="C4870" s="95" t="s">
        <v>2162</v>
      </c>
      <c r="D4870" s="91" t="s">
        <v>2163</v>
      </c>
      <c r="E4870" s="91" t="s">
        <v>2164</v>
      </c>
      <c r="F4870" s="5" t="s">
        <v>3144</v>
      </c>
      <c r="G4870" s="2" t="s">
        <v>29</v>
      </c>
      <c r="H4870" s="4">
        <v>100</v>
      </c>
      <c r="I4870" s="2">
        <v>710000000</v>
      </c>
      <c r="J4870" s="2" t="s">
        <v>11537</v>
      </c>
      <c r="K4870" s="90" t="s">
        <v>9530</v>
      </c>
      <c r="L4870" s="2" t="s">
        <v>1151</v>
      </c>
      <c r="M4870" s="2"/>
      <c r="N4870" s="2" t="s">
        <v>453</v>
      </c>
      <c r="O4870" s="15" t="s">
        <v>61</v>
      </c>
      <c r="P4870" s="2"/>
      <c r="Q4870" s="2"/>
      <c r="R4870" s="2"/>
      <c r="S4870" s="8"/>
      <c r="T4870" s="9">
        <v>132000</v>
      </c>
      <c r="U4870" s="9">
        <f t="shared" si="388"/>
        <v>147840</v>
      </c>
      <c r="V4870" s="2" t="s">
        <v>345</v>
      </c>
      <c r="W4870" s="2">
        <v>2014</v>
      </c>
      <c r="X4870" s="2"/>
    </row>
    <row r="4871" spans="1:24" ht="63.75" customHeight="1" outlineLevel="1" x14ac:dyDescent="0.25">
      <c r="A4871" s="2" t="s">
        <v>3238</v>
      </c>
      <c r="B4871" s="2" t="s">
        <v>27</v>
      </c>
      <c r="C4871" s="10" t="s">
        <v>2153</v>
      </c>
      <c r="D4871" s="10" t="s">
        <v>6381</v>
      </c>
      <c r="E4871" s="10" t="s">
        <v>6382</v>
      </c>
      <c r="F4871" s="5" t="s">
        <v>4235</v>
      </c>
      <c r="G4871" s="11" t="s">
        <v>29</v>
      </c>
      <c r="H4871" s="4">
        <v>100</v>
      </c>
      <c r="I4871" s="2">
        <v>710000000</v>
      </c>
      <c r="J4871" s="2" t="s">
        <v>11537</v>
      </c>
      <c r="K4871" s="90" t="s">
        <v>9530</v>
      </c>
      <c r="L4871" s="2" t="s">
        <v>1151</v>
      </c>
      <c r="M4871" s="2"/>
      <c r="N4871" s="2" t="s">
        <v>453</v>
      </c>
      <c r="O4871" s="15" t="s">
        <v>61</v>
      </c>
      <c r="P4871" s="2"/>
      <c r="Q4871" s="2"/>
      <c r="R4871" s="2"/>
      <c r="S4871" s="8"/>
      <c r="T4871" s="9">
        <v>80000</v>
      </c>
      <c r="U4871" s="9">
        <f t="shared" si="388"/>
        <v>89600.000000000015</v>
      </c>
      <c r="V4871" s="2" t="s">
        <v>345</v>
      </c>
      <c r="W4871" s="2">
        <v>2014</v>
      </c>
      <c r="X4871" s="2"/>
    </row>
    <row r="4872" spans="1:24" ht="63.75" customHeight="1" outlineLevel="1" x14ac:dyDescent="0.25">
      <c r="A4872" s="2" t="s">
        <v>3239</v>
      </c>
      <c r="B4872" s="2" t="s">
        <v>27</v>
      </c>
      <c r="C4872" s="10" t="s">
        <v>2841</v>
      </c>
      <c r="D4872" s="10" t="s">
        <v>6383</v>
      </c>
      <c r="E4872" s="10" t="s">
        <v>6384</v>
      </c>
      <c r="F4872" s="5" t="s">
        <v>4192</v>
      </c>
      <c r="G4872" s="11" t="s">
        <v>29</v>
      </c>
      <c r="H4872" s="4">
        <v>100</v>
      </c>
      <c r="I4872" s="2">
        <v>710000000</v>
      </c>
      <c r="J4872" s="2" t="s">
        <v>11537</v>
      </c>
      <c r="K4872" s="2" t="s">
        <v>1448</v>
      </c>
      <c r="L4872" s="2" t="s">
        <v>1151</v>
      </c>
      <c r="M4872" s="2"/>
      <c r="N4872" s="2" t="s">
        <v>453</v>
      </c>
      <c r="O4872" s="15" t="s">
        <v>61</v>
      </c>
      <c r="P4872" s="2"/>
      <c r="Q4872" s="2"/>
      <c r="R4872" s="2"/>
      <c r="S4872" s="8"/>
      <c r="T4872" s="9">
        <v>395000</v>
      </c>
      <c r="U4872" s="9">
        <f t="shared" si="388"/>
        <v>442400.00000000006</v>
      </c>
      <c r="V4872" s="2" t="s">
        <v>345</v>
      </c>
      <c r="W4872" s="2">
        <v>2014</v>
      </c>
      <c r="X4872" s="2"/>
    </row>
    <row r="4873" spans="1:24" ht="63.75" customHeight="1" outlineLevel="1" x14ac:dyDescent="0.25">
      <c r="A4873" s="2" t="s">
        <v>3240</v>
      </c>
      <c r="B4873" s="2" t="s">
        <v>27</v>
      </c>
      <c r="C4873" s="2" t="s">
        <v>3777</v>
      </c>
      <c r="D4873" s="5" t="s">
        <v>2836</v>
      </c>
      <c r="E4873" s="5" t="s">
        <v>12808</v>
      </c>
      <c r="F4873" s="2"/>
      <c r="G4873" s="2" t="s">
        <v>29</v>
      </c>
      <c r="H4873" s="4">
        <v>100</v>
      </c>
      <c r="I4873" s="2">
        <v>710000000</v>
      </c>
      <c r="J4873" s="2" t="s">
        <v>11537</v>
      </c>
      <c r="K4873" s="2" t="s">
        <v>4402</v>
      </c>
      <c r="L4873" s="2" t="s">
        <v>1150</v>
      </c>
      <c r="M4873" s="2"/>
      <c r="N4873" s="2" t="s">
        <v>453</v>
      </c>
      <c r="O4873" s="15" t="s">
        <v>33</v>
      </c>
      <c r="P4873" s="2"/>
      <c r="Q4873" s="2"/>
      <c r="R4873" s="2"/>
      <c r="S4873" s="8"/>
      <c r="T4873" s="79">
        <v>171360</v>
      </c>
      <c r="U4873" s="79">
        <v>191923</v>
      </c>
      <c r="V4873" s="2" t="s">
        <v>345</v>
      </c>
      <c r="W4873" s="2">
        <v>2014</v>
      </c>
      <c r="X4873" s="2"/>
    </row>
    <row r="4874" spans="1:24" ht="63.75" customHeight="1" outlineLevel="1" x14ac:dyDescent="0.25">
      <c r="A4874" s="2" t="s">
        <v>3241</v>
      </c>
      <c r="B4874" s="2" t="s">
        <v>27</v>
      </c>
      <c r="C4874" s="2" t="s">
        <v>4431</v>
      </c>
      <c r="D4874" s="42" t="s">
        <v>12828</v>
      </c>
      <c r="E4874" s="91" t="s">
        <v>12827</v>
      </c>
      <c r="F4874" s="91" t="s">
        <v>2152</v>
      </c>
      <c r="G4874" s="2" t="s">
        <v>29</v>
      </c>
      <c r="H4874" s="4">
        <v>100</v>
      </c>
      <c r="I4874" s="2">
        <v>710000000</v>
      </c>
      <c r="J4874" s="2" t="s">
        <v>11537</v>
      </c>
      <c r="K4874" s="2" t="s">
        <v>4402</v>
      </c>
      <c r="L4874" s="2" t="s">
        <v>1150</v>
      </c>
      <c r="M4874" s="2"/>
      <c r="N4874" s="2" t="s">
        <v>453</v>
      </c>
      <c r="O4874" s="15" t="s">
        <v>33</v>
      </c>
      <c r="P4874" s="2"/>
      <c r="Q4874" s="2"/>
      <c r="R4874" s="2"/>
      <c r="S4874" s="8"/>
      <c r="T4874" s="9">
        <v>200035.86</v>
      </c>
      <c r="U4874" s="9">
        <v>224040.16</v>
      </c>
      <c r="V4874" s="2" t="s">
        <v>345</v>
      </c>
      <c r="W4874" s="2">
        <v>2014</v>
      </c>
      <c r="X4874" s="2"/>
    </row>
    <row r="4875" spans="1:24" ht="63.75" customHeight="1" outlineLevel="1" x14ac:dyDescent="0.25">
      <c r="A4875" s="2" t="s">
        <v>3242</v>
      </c>
      <c r="B4875" s="2" t="s">
        <v>27</v>
      </c>
      <c r="C4875" s="2" t="s">
        <v>2153</v>
      </c>
      <c r="D4875" s="214" t="s">
        <v>2154</v>
      </c>
      <c r="E4875" s="214" t="s">
        <v>2155</v>
      </c>
      <c r="F4875" s="2"/>
      <c r="G4875" s="2" t="s">
        <v>29</v>
      </c>
      <c r="H4875" s="4">
        <v>100</v>
      </c>
      <c r="I4875" s="2">
        <v>710000000</v>
      </c>
      <c r="J4875" s="2" t="s">
        <v>11537</v>
      </c>
      <c r="K4875" s="2" t="s">
        <v>4402</v>
      </c>
      <c r="L4875" s="2" t="s">
        <v>1150</v>
      </c>
      <c r="M4875" s="2"/>
      <c r="N4875" s="2" t="s">
        <v>453</v>
      </c>
      <c r="O4875" s="15" t="s">
        <v>33</v>
      </c>
      <c r="P4875" s="2"/>
      <c r="Q4875" s="2"/>
      <c r="R4875" s="2"/>
      <c r="S4875" s="8"/>
      <c r="T4875" s="9">
        <v>664000</v>
      </c>
      <c r="U4875" s="9">
        <v>743680</v>
      </c>
      <c r="V4875" s="2" t="s">
        <v>345</v>
      </c>
      <c r="W4875" s="2">
        <v>2014</v>
      </c>
      <c r="X4875" s="2"/>
    </row>
    <row r="4876" spans="1:24" ht="63.75" customHeight="1" outlineLevel="1" x14ac:dyDescent="0.25">
      <c r="A4876" s="2" t="s">
        <v>3243</v>
      </c>
      <c r="B4876" s="2" t="s">
        <v>27</v>
      </c>
      <c r="C4876" s="95" t="s">
        <v>2162</v>
      </c>
      <c r="D4876" s="91" t="s">
        <v>2163</v>
      </c>
      <c r="E4876" s="91" t="s">
        <v>2164</v>
      </c>
      <c r="F4876" s="2"/>
      <c r="G4876" s="2" t="s">
        <v>29</v>
      </c>
      <c r="H4876" s="4">
        <v>100</v>
      </c>
      <c r="I4876" s="2">
        <v>710000000</v>
      </c>
      <c r="J4876" s="2" t="s">
        <v>11537</v>
      </c>
      <c r="K4876" s="2" t="s">
        <v>4402</v>
      </c>
      <c r="L4876" s="2" t="s">
        <v>1150</v>
      </c>
      <c r="M4876" s="2"/>
      <c r="N4876" s="2" t="s">
        <v>453</v>
      </c>
      <c r="O4876" s="15" t="s">
        <v>33</v>
      </c>
      <c r="P4876" s="2"/>
      <c r="Q4876" s="2"/>
      <c r="R4876" s="2"/>
      <c r="S4876" s="8"/>
      <c r="T4876" s="9">
        <v>280398</v>
      </c>
      <c r="U4876" s="9">
        <v>314045</v>
      </c>
      <c r="V4876" s="2" t="s">
        <v>345</v>
      </c>
      <c r="W4876" s="2">
        <v>2014</v>
      </c>
      <c r="X4876" s="2"/>
    </row>
    <row r="4877" spans="1:24" ht="63.75" customHeight="1" outlineLevel="1" x14ac:dyDescent="0.25">
      <c r="A4877" s="2" t="s">
        <v>3244</v>
      </c>
      <c r="B4877" s="2" t="s">
        <v>27</v>
      </c>
      <c r="C4877" s="2" t="s">
        <v>472</v>
      </c>
      <c r="D4877" s="5" t="s">
        <v>473</v>
      </c>
      <c r="E4877" s="5" t="s">
        <v>474</v>
      </c>
      <c r="F4877" s="2"/>
      <c r="G4877" s="10" t="s">
        <v>29</v>
      </c>
      <c r="H4877" s="4">
        <v>100</v>
      </c>
      <c r="I4877" s="2">
        <v>710000000</v>
      </c>
      <c r="J4877" s="2" t="s">
        <v>11537</v>
      </c>
      <c r="K4877" s="2" t="s">
        <v>4402</v>
      </c>
      <c r="L4877" s="2" t="s">
        <v>1150</v>
      </c>
      <c r="M4877" s="2"/>
      <c r="N4877" s="2" t="s">
        <v>453</v>
      </c>
      <c r="O4877" s="15" t="s">
        <v>33</v>
      </c>
      <c r="P4877" s="2"/>
      <c r="Q4877" s="2"/>
      <c r="R4877" s="2"/>
      <c r="S4877" s="8"/>
      <c r="T4877" s="79">
        <v>240000</v>
      </c>
      <c r="U4877" s="79">
        <v>268800</v>
      </c>
      <c r="V4877" s="2" t="s">
        <v>345</v>
      </c>
      <c r="W4877" s="2">
        <v>2014</v>
      </c>
      <c r="X4877" s="2"/>
    </row>
    <row r="4878" spans="1:24" ht="63.75" customHeight="1" outlineLevel="1" x14ac:dyDescent="0.25">
      <c r="A4878" s="2" t="s">
        <v>3245</v>
      </c>
      <c r="B4878" s="2" t="s">
        <v>27</v>
      </c>
      <c r="C4878" s="2" t="s">
        <v>3805</v>
      </c>
      <c r="D4878" s="91" t="s">
        <v>5755</v>
      </c>
      <c r="E4878" s="91" t="s">
        <v>12826</v>
      </c>
      <c r="F4878" s="91" t="s">
        <v>4432</v>
      </c>
      <c r="G4878" s="2" t="s">
        <v>29</v>
      </c>
      <c r="H4878" s="4">
        <v>100</v>
      </c>
      <c r="I4878" s="2">
        <v>710000000</v>
      </c>
      <c r="J4878" s="2" t="s">
        <v>11537</v>
      </c>
      <c r="K4878" s="2" t="s">
        <v>4402</v>
      </c>
      <c r="L4878" s="2" t="s">
        <v>1150</v>
      </c>
      <c r="M4878" s="2"/>
      <c r="N4878" s="2" t="s">
        <v>453</v>
      </c>
      <c r="O4878" s="15" t="s">
        <v>33</v>
      </c>
      <c r="P4878" s="2"/>
      <c r="Q4878" s="2"/>
      <c r="R4878" s="2"/>
      <c r="S4878" s="8"/>
      <c r="T4878" s="79">
        <v>88896</v>
      </c>
      <c r="U4878" s="79">
        <v>99564</v>
      </c>
      <c r="V4878" s="2" t="s">
        <v>345</v>
      </c>
      <c r="W4878" s="2">
        <v>2014</v>
      </c>
      <c r="X4878" s="2"/>
    </row>
    <row r="4879" spans="1:24" ht="63.75" customHeight="1" outlineLevel="1" x14ac:dyDescent="0.25">
      <c r="A4879" s="2" t="s">
        <v>3246</v>
      </c>
      <c r="B4879" s="2" t="s">
        <v>27</v>
      </c>
      <c r="C4879" s="2" t="s">
        <v>2124</v>
      </c>
      <c r="D4879" s="91" t="s">
        <v>2149</v>
      </c>
      <c r="E4879" s="91" t="s">
        <v>5759</v>
      </c>
      <c r="F4879" s="2"/>
      <c r="G4879" s="2" t="s">
        <v>29</v>
      </c>
      <c r="H4879" s="4">
        <v>100</v>
      </c>
      <c r="I4879" s="2">
        <v>710000000</v>
      </c>
      <c r="J4879" s="2" t="s">
        <v>11537</v>
      </c>
      <c r="K4879" s="2" t="s">
        <v>4402</v>
      </c>
      <c r="L4879" s="2" t="s">
        <v>1150</v>
      </c>
      <c r="M4879" s="2"/>
      <c r="N4879" s="2" t="s">
        <v>453</v>
      </c>
      <c r="O4879" s="15" t="s">
        <v>33</v>
      </c>
      <c r="P4879" s="2"/>
      <c r="Q4879" s="2"/>
      <c r="R4879" s="2"/>
      <c r="S4879" s="8"/>
      <c r="T4879" s="79">
        <v>60000</v>
      </c>
      <c r="U4879" s="79">
        <v>67200</v>
      </c>
      <c r="V4879" s="2" t="s">
        <v>345</v>
      </c>
      <c r="W4879" s="2">
        <v>2014</v>
      </c>
      <c r="X4879" s="2"/>
    </row>
    <row r="4880" spans="1:24" ht="63.75" customHeight="1" outlineLevel="1" x14ac:dyDescent="0.25">
      <c r="A4880" s="2" t="s">
        <v>3247</v>
      </c>
      <c r="B4880" s="2" t="s">
        <v>27</v>
      </c>
      <c r="C4880" s="95" t="s">
        <v>2159</v>
      </c>
      <c r="D4880" s="5" t="s">
        <v>2160</v>
      </c>
      <c r="E4880" s="5" t="s">
        <v>2161</v>
      </c>
      <c r="F4880" s="2"/>
      <c r="G4880" s="2" t="s">
        <v>29</v>
      </c>
      <c r="H4880" s="4">
        <v>100</v>
      </c>
      <c r="I4880" s="2">
        <v>710000000</v>
      </c>
      <c r="J4880" s="2" t="s">
        <v>11537</v>
      </c>
      <c r="K4880" s="2" t="s">
        <v>4402</v>
      </c>
      <c r="L4880" s="2" t="s">
        <v>1150</v>
      </c>
      <c r="M4880" s="2"/>
      <c r="N4880" s="2" t="s">
        <v>453</v>
      </c>
      <c r="O4880" s="15" t="s">
        <v>33</v>
      </c>
      <c r="P4880" s="2"/>
      <c r="Q4880" s="2"/>
      <c r="R4880" s="2"/>
      <c r="S4880" s="8"/>
      <c r="T4880" s="79">
        <v>65141</v>
      </c>
      <c r="U4880" s="79">
        <v>72958</v>
      </c>
      <c r="V4880" s="2" t="s">
        <v>345</v>
      </c>
      <c r="W4880" s="2">
        <v>2014</v>
      </c>
      <c r="X4880" s="2"/>
    </row>
    <row r="4881" spans="1:24" ht="63.75" customHeight="1" outlineLevel="1" x14ac:dyDescent="0.25">
      <c r="A4881" s="2" t="s">
        <v>3248</v>
      </c>
      <c r="B4881" s="2" t="s">
        <v>27</v>
      </c>
      <c r="C4881" s="95" t="s">
        <v>4433</v>
      </c>
      <c r="D4881" s="5" t="s">
        <v>8995</v>
      </c>
      <c r="E4881" s="5" t="s">
        <v>8995</v>
      </c>
      <c r="F4881" s="5" t="s">
        <v>4434</v>
      </c>
      <c r="G4881" s="2" t="s">
        <v>29</v>
      </c>
      <c r="H4881" s="4">
        <v>100</v>
      </c>
      <c r="I4881" s="2">
        <v>710000000</v>
      </c>
      <c r="J4881" s="2" t="s">
        <v>11537</v>
      </c>
      <c r="K4881" s="2" t="s">
        <v>4402</v>
      </c>
      <c r="L4881" s="2" t="s">
        <v>1150</v>
      </c>
      <c r="M4881" s="2"/>
      <c r="N4881" s="2" t="s">
        <v>453</v>
      </c>
      <c r="O4881" s="15" t="s">
        <v>33</v>
      </c>
      <c r="P4881" s="2"/>
      <c r="Q4881" s="2"/>
      <c r="R4881" s="2"/>
      <c r="S4881" s="8"/>
      <c r="T4881" s="79">
        <v>240000</v>
      </c>
      <c r="U4881" s="79">
        <v>268800</v>
      </c>
      <c r="V4881" s="2" t="s">
        <v>345</v>
      </c>
      <c r="W4881" s="2">
        <v>2014</v>
      </c>
      <c r="X4881" s="2"/>
    </row>
    <row r="4882" spans="1:24" ht="63.75" customHeight="1" outlineLevel="1" x14ac:dyDescent="0.25">
      <c r="A4882" s="2" t="s">
        <v>3249</v>
      </c>
      <c r="B4882" s="2" t="s">
        <v>27</v>
      </c>
      <c r="C4882" s="95" t="s">
        <v>4435</v>
      </c>
      <c r="D4882" s="5" t="s">
        <v>8596</v>
      </c>
      <c r="E4882" s="5" t="s">
        <v>12825</v>
      </c>
      <c r="F4882" s="2"/>
      <c r="G4882" s="2" t="s">
        <v>29</v>
      </c>
      <c r="H4882" s="4">
        <v>100</v>
      </c>
      <c r="I4882" s="2">
        <v>710000000</v>
      </c>
      <c r="J4882" s="2" t="s">
        <v>11537</v>
      </c>
      <c r="K4882" s="2" t="s">
        <v>4402</v>
      </c>
      <c r="L4882" s="2" t="s">
        <v>1150</v>
      </c>
      <c r="M4882" s="2"/>
      <c r="N4882" s="2" t="s">
        <v>453</v>
      </c>
      <c r="O4882" s="15" t="s">
        <v>33</v>
      </c>
      <c r="P4882" s="2"/>
      <c r="Q4882" s="2"/>
      <c r="R4882" s="2"/>
      <c r="S4882" s="8"/>
      <c r="T4882" s="79">
        <v>280000</v>
      </c>
      <c r="U4882" s="79">
        <v>313600</v>
      </c>
      <c r="V4882" s="2" t="s">
        <v>345</v>
      </c>
      <c r="W4882" s="2">
        <v>2014</v>
      </c>
      <c r="X4882" s="2"/>
    </row>
    <row r="4883" spans="1:24" ht="63.75" customHeight="1" outlineLevel="1" x14ac:dyDescent="0.25">
      <c r="A4883" s="2" t="s">
        <v>3250</v>
      </c>
      <c r="B4883" s="2" t="s">
        <v>27</v>
      </c>
      <c r="C4883" s="94" t="s">
        <v>4436</v>
      </c>
      <c r="D4883" s="5" t="s">
        <v>12645</v>
      </c>
      <c r="E4883" s="5" t="s">
        <v>12644</v>
      </c>
      <c r="F4883" s="5" t="s">
        <v>4437</v>
      </c>
      <c r="G4883" s="2" t="s">
        <v>29</v>
      </c>
      <c r="H4883" s="4">
        <v>100</v>
      </c>
      <c r="I4883" s="2">
        <v>710000000</v>
      </c>
      <c r="J4883" s="2" t="s">
        <v>11537</v>
      </c>
      <c r="K4883" s="2" t="s">
        <v>4402</v>
      </c>
      <c r="L4883" s="2" t="s">
        <v>1150</v>
      </c>
      <c r="M4883" s="2"/>
      <c r="N4883" s="2" t="s">
        <v>453</v>
      </c>
      <c r="O4883" s="15" t="s">
        <v>3370</v>
      </c>
      <c r="P4883" s="2"/>
      <c r="Q4883" s="2"/>
      <c r="R4883" s="2"/>
      <c r="S4883" s="2"/>
      <c r="T4883" s="79">
        <v>153097</v>
      </c>
      <c r="U4883" s="79">
        <v>171459</v>
      </c>
      <c r="V4883" s="2" t="s">
        <v>345</v>
      </c>
      <c r="W4883" s="2">
        <v>2014</v>
      </c>
      <c r="X4883" s="2"/>
    </row>
    <row r="4884" spans="1:24" ht="63.75" customHeight="1" outlineLevel="1" x14ac:dyDescent="0.25">
      <c r="A4884" s="2" t="s">
        <v>3251</v>
      </c>
      <c r="B4884" s="2" t="s">
        <v>27</v>
      </c>
      <c r="C4884" s="94" t="s">
        <v>3132</v>
      </c>
      <c r="D4884" s="5" t="s">
        <v>4438</v>
      </c>
      <c r="E4884" s="5" t="s">
        <v>4439</v>
      </c>
      <c r="F4884" s="5"/>
      <c r="G4884" s="2" t="s">
        <v>29</v>
      </c>
      <c r="H4884" s="4">
        <v>100</v>
      </c>
      <c r="I4884" s="2">
        <v>710000000</v>
      </c>
      <c r="J4884" s="2" t="s">
        <v>11537</v>
      </c>
      <c r="K4884" s="2" t="s">
        <v>4402</v>
      </c>
      <c r="L4884" s="2" t="s">
        <v>1150</v>
      </c>
      <c r="M4884" s="2"/>
      <c r="N4884" s="2" t="s">
        <v>453</v>
      </c>
      <c r="O4884" s="15" t="s">
        <v>3370</v>
      </c>
      <c r="P4884" s="2"/>
      <c r="Q4884" s="2"/>
      <c r="R4884" s="2"/>
      <c r="S4884" s="2"/>
      <c r="T4884" s="79">
        <v>36000</v>
      </c>
      <c r="U4884" s="79">
        <v>40320</v>
      </c>
      <c r="V4884" s="2" t="s">
        <v>345</v>
      </c>
      <c r="W4884" s="2">
        <v>2014</v>
      </c>
      <c r="X4884" s="2"/>
    </row>
    <row r="4885" spans="1:24" ht="63.75" customHeight="1" outlineLevel="1" x14ac:dyDescent="0.25">
      <c r="A4885" s="2" t="s">
        <v>3252</v>
      </c>
      <c r="B4885" s="2" t="s">
        <v>27</v>
      </c>
      <c r="C4885" s="5" t="s">
        <v>3797</v>
      </c>
      <c r="D4885" s="5" t="s">
        <v>3798</v>
      </c>
      <c r="E4885" s="5" t="s">
        <v>3798</v>
      </c>
      <c r="F4885" s="5"/>
      <c r="G4885" s="2" t="s">
        <v>29</v>
      </c>
      <c r="H4885" s="4">
        <v>100</v>
      </c>
      <c r="I4885" s="2">
        <v>710000000</v>
      </c>
      <c r="J4885" s="2" t="s">
        <v>11537</v>
      </c>
      <c r="K4885" s="2" t="s">
        <v>4440</v>
      </c>
      <c r="L4885" s="2" t="s">
        <v>1150</v>
      </c>
      <c r="M4885" s="2"/>
      <c r="N4885" s="2" t="s">
        <v>453</v>
      </c>
      <c r="O4885" s="15" t="s">
        <v>3370</v>
      </c>
      <c r="P4885" s="2"/>
      <c r="Q4885" s="2"/>
      <c r="R4885" s="2"/>
      <c r="S4885" s="2"/>
      <c r="T4885" s="79">
        <v>0</v>
      </c>
      <c r="U4885" s="79">
        <v>0</v>
      </c>
      <c r="V4885" s="2" t="s">
        <v>345</v>
      </c>
      <c r="W4885" s="2">
        <v>2014</v>
      </c>
      <c r="X4885" s="2" t="s">
        <v>10152</v>
      </c>
    </row>
    <row r="4886" spans="1:24" ht="63.75" customHeight="1" outlineLevel="1" x14ac:dyDescent="0.25">
      <c r="A4886" s="2" t="s">
        <v>3253</v>
      </c>
      <c r="B4886" s="2" t="s">
        <v>27</v>
      </c>
      <c r="C4886" s="5" t="s">
        <v>3797</v>
      </c>
      <c r="D4886" s="5" t="s">
        <v>3798</v>
      </c>
      <c r="E4886" s="5" t="s">
        <v>3798</v>
      </c>
      <c r="F4886" s="5" t="s">
        <v>3173</v>
      </c>
      <c r="G4886" s="2" t="s">
        <v>29</v>
      </c>
      <c r="H4886" s="4">
        <v>100</v>
      </c>
      <c r="I4886" s="2">
        <v>710000000</v>
      </c>
      <c r="J4886" s="2" t="s">
        <v>11537</v>
      </c>
      <c r="K4886" s="2" t="s">
        <v>4440</v>
      </c>
      <c r="L4886" s="2" t="s">
        <v>1150</v>
      </c>
      <c r="M4886" s="2"/>
      <c r="N4886" s="2" t="s">
        <v>453</v>
      </c>
      <c r="O4886" s="15" t="s">
        <v>3370</v>
      </c>
      <c r="P4886" s="2"/>
      <c r="Q4886" s="2"/>
      <c r="R4886" s="2"/>
      <c r="S4886" s="2"/>
      <c r="T4886" s="79">
        <v>0</v>
      </c>
      <c r="U4886" s="79">
        <v>0</v>
      </c>
      <c r="V4886" s="2" t="s">
        <v>345</v>
      </c>
      <c r="W4886" s="2">
        <v>2014</v>
      </c>
      <c r="X4886" s="2" t="s">
        <v>10152</v>
      </c>
    </row>
    <row r="4887" spans="1:24" ht="63.75" customHeight="1" outlineLevel="1" x14ac:dyDescent="0.25">
      <c r="A4887" s="2" t="s">
        <v>3254</v>
      </c>
      <c r="B4887" s="2" t="s">
        <v>27</v>
      </c>
      <c r="C4887" s="94" t="s">
        <v>3149</v>
      </c>
      <c r="D4887" s="10" t="s">
        <v>5757</v>
      </c>
      <c r="E4887" s="10" t="s">
        <v>5758</v>
      </c>
      <c r="F4887" s="5"/>
      <c r="G4887" s="2" t="s">
        <v>29</v>
      </c>
      <c r="H4887" s="4">
        <v>100</v>
      </c>
      <c r="I4887" s="2">
        <v>710000000</v>
      </c>
      <c r="J4887" s="2" t="s">
        <v>11537</v>
      </c>
      <c r="K4887" s="2" t="s">
        <v>4440</v>
      </c>
      <c r="L4887" s="2" t="s">
        <v>1150</v>
      </c>
      <c r="M4887" s="2"/>
      <c r="N4887" s="2" t="s">
        <v>453</v>
      </c>
      <c r="O4887" s="15" t="s">
        <v>33</v>
      </c>
      <c r="P4887" s="2"/>
      <c r="Q4887" s="2"/>
      <c r="R4887" s="2"/>
      <c r="S4887" s="2"/>
      <c r="T4887" s="79">
        <v>102000</v>
      </c>
      <c r="U4887" s="79">
        <v>114240</v>
      </c>
      <c r="V4887" s="2" t="s">
        <v>345</v>
      </c>
      <c r="W4887" s="2">
        <v>2014</v>
      </c>
      <c r="X4887" s="2"/>
    </row>
    <row r="4888" spans="1:24" ht="63.75" customHeight="1" outlineLevel="1" x14ac:dyDescent="0.25">
      <c r="A4888" s="2" t="s">
        <v>6005</v>
      </c>
      <c r="B4888" s="2" t="s">
        <v>27</v>
      </c>
      <c r="C4888" s="5" t="s">
        <v>4202</v>
      </c>
      <c r="D4888" s="10" t="s">
        <v>3779</v>
      </c>
      <c r="E4888" s="10" t="s">
        <v>5028</v>
      </c>
      <c r="F4888" s="5"/>
      <c r="G4888" s="2" t="s">
        <v>343</v>
      </c>
      <c r="H4888" s="4">
        <v>100</v>
      </c>
      <c r="I4888" s="2">
        <v>710000000</v>
      </c>
      <c r="J4888" s="2" t="s">
        <v>11537</v>
      </c>
      <c r="K4888" s="2" t="s">
        <v>4440</v>
      </c>
      <c r="L4888" s="2" t="s">
        <v>1150</v>
      </c>
      <c r="M4888" s="2"/>
      <c r="N4888" s="2" t="s">
        <v>453</v>
      </c>
      <c r="O4888" s="15" t="s">
        <v>33</v>
      </c>
      <c r="P4888" s="2"/>
      <c r="Q4888" s="2"/>
      <c r="R4888" s="2"/>
      <c r="S4888" s="2"/>
      <c r="T4888" s="79">
        <v>1014000</v>
      </c>
      <c r="U4888" s="79">
        <v>1135680</v>
      </c>
      <c r="V4888" s="2" t="s">
        <v>345</v>
      </c>
      <c r="W4888" s="2">
        <v>2014</v>
      </c>
      <c r="X4888" s="2"/>
    </row>
    <row r="4889" spans="1:24" ht="63.75" customHeight="1" outlineLevel="1" x14ac:dyDescent="0.25">
      <c r="A4889" s="2" t="s">
        <v>3255</v>
      </c>
      <c r="B4889" s="2" t="s">
        <v>27</v>
      </c>
      <c r="C4889" s="94" t="s">
        <v>3149</v>
      </c>
      <c r="D4889" s="10" t="s">
        <v>5757</v>
      </c>
      <c r="E4889" s="10" t="s">
        <v>5758</v>
      </c>
      <c r="F4889" s="5"/>
      <c r="G4889" s="2" t="s">
        <v>29</v>
      </c>
      <c r="H4889" s="4">
        <v>100</v>
      </c>
      <c r="I4889" s="2">
        <v>710000000</v>
      </c>
      <c r="J4889" s="2" t="s">
        <v>11537</v>
      </c>
      <c r="K4889" s="2" t="s">
        <v>4440</v>
      </c>
      <c r="L4889" s="2" t="s">
        <v>1150</v>
      </c>
      <c r="M4889" s="2"/>
      <c r="N4889" s="2" t="s">
        <v>453</v>
      </c>
      <c r="O4889" s="15" t="s">
        <v>33</v>
      </c>
      <c r="P4889" s="2"/>
      <c r="Q4889" s="2"/>
      <c r="R4889" s="2"/>
      <c r="S4889" s="2"/>
      <c r="T4889" s="79">
        <v>439000</v>
      </c>
      <c r="U4889" s="79">
        <v>491680</v>
      </c>
      <c r="V4889" s="2" t="s">
        <v>345</v>
      </c>
      <c r="W4889" s="2">
        <v>2014</v>
      </c>
      <c r="X4889" s="2"/>
    </row>
    <row r="4890" spans="1:24" ht="63.75" customHeight="1" outlineLevel="1" x14ac:dyDescent="0.25">
      <c r="A4890" s="2" t="s">
        <v>3256</v>
      </c>
      <c r="B4890" s="2" t="s">
        <v>27</v>
      </c>
      <c r="C4890" s="94" t="s">
        <v>4207</v>
      </c>
      <c r="D4890" s="91" t="s">
        <v>4208</v>
      </c>
      <c r="E4890" s="91" t="s">
        <v>4209</v>
      </c>
      <c r="F4890" s="10" t="s">
        <v>4441</v>
      </c>
      <c r="G4890" s="10" t="s">
        <v>350</v>
      </c>
      <c r="H4890" s="2">
        <v>100</v>
      </c>
      <c r="I4890" s="2">
        <v>710000000</v>
      </c>
      <c r="J4890" s="2" t="s">
        <v>11537</v>
      </c>
      <c r="K4890" s="2" t="s">
        <v>1138</v>
      </c>
      <c r="L4890" s="2" t="s">
        <v>1197</v>
      </c>
      <c r="M4890" s="80"/>
      <c r="N4890" s="2" t="s">
        <v>453</v>
      </c>
      <c r="O4890" s="21" t="s">
        <v>61</v>
      </c>
      <c r="P4890" s="2"/>
      <c r="Q4890" s="2"/>
      <c r="R4890" s="2"/>
      <c r="S4890" s="2"/>
      <c r="T4890" s="79">
        <v>11606000</v>
      </c>
      <c r="U4890" s="215">
        <v>12998720.000000002</v>
      </c>
      <c r="V4890" s="2" t="s">
        <v>345</v>
      </c>
      <c r="W4890" s="2">
        <v>2014</v>
      </c>
      <c r="X4890" s="2"/>
    </row>
    <row r="4891" spans="1:24" ht="63.75" customHeight="1" outlineLevel="1" x14ac:dyDescent="0.25">
      <c r="A4891" s="2" t="s">
        <v>6006</v>
      </c>
      <c r="B4891" s="2" t="s">
        <v>27</v>
      </c>
      <c r="C4891" s="216" t="s">
        <v>8984</v>
      </c>
      <c r="D4891" s="216" t="s">
        <v>8985</v>
      </c>
      <c r="E4891" s="216" t="s">
        <v>8986</v>
      </c>
      <c r="F4891" s="10" t="s">
        <v>4442</v>
      </c>
      <c r="G4891" s="2" t="s">
        <v>29</v>
      </c>
      <c r="H4891" s="2">
        <v>100</v>
      </c>
      <c r="I4891" s="2">
        <v>710000000</v>
      </c>
      <c r="J4891" s="2" t="s">
        <v>11537</v>
      </c>
      <c r="K4891" s="2" t="s">
        <v>1138</v>
      </c>
      <c r="L4891" s="2" t="s">
        <v>1197</v>
      </c>
      <c r="M4891" s="8"/>
      <c r="N4891" s="2" t="s">
        <v>453</v>
      </c>
      <c r="O4891" s="21" t="s">
        <v>61</v>
      </c>
      <c r="P4891" s="2"/>
      <c r="Q4891" s="2"/>
      <c r="R4891" s="2"/>
      <c r="S4891" s="2"/>
      <c r="T4891" s="79">
        <v>1000000</v>
      </c>
      <c r="U4891" s="9">
        <v>1120000</v>
      </c>
      <c r="V4891" s="2" t="s">
        <v>345</v>
      </c>
      <c r="W4891" s="2">
        <v>2014</v>
      </c>
      <c r="X4891" s="2"/>
    </row>
    <row r="4892" spans="1:24" ht="63.75" customHeight="1" outlineLevel="1" x14ac:dyDescent="0.25">
      <c r="A4892" s="2" t="s">
        <v>3257</v>
      </c>
      <c r="B4892" s="2" t="s">
        <v>27</v>
      </c>
      <c r="C4892" s="91" t="s">
        <v>3141</v>
      </c>
      <c r="D4892" s="91" t="s">
        <v>4198</v>
      </c>
      <c r="E4892" s="91" t="s">
        <v>4199</v>
      </c>
      <c r="F4892" s="2" t="s">
        <v>4443</v>
      </c>
      <c r="G4892" s="2" t="s">
        <v>350</v>
      </c>
      <c r="H4892" s="2">
        <v>50</v>
      </c>
      <c r="I4892" s="2">
        <v>710000000</v>
      </c>
      <c r="J4892" s="2" t="s">
        <v>11537</v>
      </c>
      <c r="K4892" s="2" t="s">
        <v>1138</v>
      </c>
      <c r="L4892" s="2" t="s">
        <v>1197</v>
      </c>
      <c r="M4892" s="48"/>
      <c r="N4892" s="2" t="s">
        <v>453</v>
      </c>
      <c r="O4892" s="21" t="s">
        <v>61</v>
      </c>
      <c r="P4892" s="2"/>
      <c r="Q4892" s="2"/>
      <c r="R4892" s="2"/>
      <c r="S4892" s="2"/>
      <c r="T4892" s="9">
        <v>2400000</v>
      </c>
      <c r="U4892" s="9">
        <v>2688000.0000000005</v>
      </c>
      <c r="V4892" s="2" t="s">
        <v>345</v>
      </c>
      <c r="W4892" s="2">
        <v>2014</v>
      </c>
      <c r="X4892" s="2"/>
    </row>
    <row r="4893" spans="1:24" ht="114.75" customHeight="1" outlineLevel="1" x14ac:dyDescent="0.25">
      <c r="A4893" s="2" t="s">
        <v>6007</v>
      </c>
      <c r="B4893" s="2" t="s">
        <v>27</v>
      </c>
      <c r="C4893" s="10" t="s">
        <v>6186</v>
      </c>
      <c r="D4893" s="10" t="s">
        <v>4444</v>
      </c>
      <c r="E4893" s="10" t="s">
        <v>4444</v>
      </c>
      <c r="F4893" s="5" t="s">
        <v>4445</v>
      </c>
      <c r="G4893" s="2" t="s">
        <v>350</v>
      </c>
      <c r="H4893" s="2">
        <v>100</v>
      </c>
      <c r="I4893" s="2">
        <v>710000000</v>
      </c>
      <c r="J4893" s="2" t="s">
        <v>11537</v>
      </c>
      <c r="K4893" s="2" t="s">
        <v>1138</v>
      </c>
      <c r="L4893" s="2" t="s">
        <v>4446</v>
      </c>
      <c r="M4893" s="48"/>
      <c r="N4893" s="2" t="s">
        <v>453</v>
      </c>
      <c r="O4893" s="21" t="s">
        <v>61</v>
      </c>
      <c r="P4893" s="2"/>
      <c r="Q4893" s="2"/>
      <c r="R4893" s="2"/>
      <c r="S4893" s="2"/>
      <c r="T4893" s="9">
        <v>28654000</v>
      </c>
      <c r="U4893" s="17">
        <v>32092480.000000004</v>
      </c>
      <c r="V4893" s="2" t="s">
        <v>345</v>
      </c>
      <c r="W4893" s="2">
        <v>2014</v>
      </c>
      <c r="X4893" s="2"/>
    </row>
    <row r="4894" spans="1:24" ht="63.75" customHeight="1" outlineLevel="1" x14ac:dyDescent="0.25">
      <c r="A4894" s="2" t="s">
        <v>3258</v>
      </c>
      <c r="B4894" s="2" t="s">
        <v>27</v>
      </c>
      <c r="C4894" s="10" t="s">
        <v>6186</v>
      </c>
      <c r="D4894" s="10" t="s">
        <v>4444</v>
      </c>
      <c r="E4894" s="10" t="s">
        <v>4444</v>
      </c>
      <c r="F4894" s="5" t="s">
        <v>4447</v>
      </c>
      <c r="G4894" s="2" t="s">
        <v>29</v>
      </c>
      <c r="H4894" s="2">
        <v>100</v>
      </c>
      <c r="I4894" s="2">
        <v>710000000</v>
      </c>
      <c r="J4894" s="2" t="s">
        <v>11537</v>
      </c>
      <c r="K4894" s="2" t="s">
        <v>1138</v>
      </c>
      <c r="L4894" s="2" t="s">
        <v>1197</v>
      </c>
      <c r="M4894" s="48"/>
      <c r="N4894" s="2" t="s">
        <v>453</v>
      </c>
      <c r="O4894" s="21" t="s">
        <v>61</v>
      </c>
      <c r="P4894" s="2"/>
      <c r="Q4894" s="2"/>
      <c r="R4894" s="2"/>
      <c r="S4894" s="2"/>
      <c r="T4894" s="9">
        <v>15000000</v>
      </c>
      <c r="U4894" s="17">
        <v>16800000</v>
      </c>
      <c r="V4894" s="2" t="s">
        <v>345</v>
      </c>
      <c r="W4894" s="2">
        <v>2014</v>
      </c>
      <c r="X4894" s="2"/>
    </row>
    <row r="4895" spans="1:24" ht="63.75" customHeight="1" outlineLevel="1" x14ac:dyDescent="0.25">
      <c r="A4895" s="2" t="s">
        <v>3259</v>
      </c>
      <c r="B4895" s="2" t="s">
        <v>27</v>
      </c>
      <c r="C4895" s="10" t="s">
        <v>8505</v>
      </c>
      <c r="D4895" s="10" t="s">
        <v>8506</v>
      </c>
      <c r="E4895" s="10" t="s">
        <v>8506</v>
      </c>
      <c r="F4895" s="5" t="s">
        <v>4448</v>
      </c>
      <c r="G4895" s="2" t="s">
        <v>29</v>
      </c>
      <c r="H4895" s="2">
        <v>100</v>
      </c>
      <c r="I4895" s="2">
        <v>710000000</v>
      </c>
      <c r="J4895" s="2" t="s">
        <v>11537</v>
      </c>
      <c r="K4895" s="2" t="s">
        <v>1138</v>
      </c>
      <c r="L4895" s="2" t="s">
        <v>1197</v>
      </c>
      <c r="M4895" s="48"/>
      <c r="N4895" s="2" t="s">
        <v>453</v>
      </c>
      <c r="O4895" s="21" t="s">
        <v>61</v>
      </c>
      <c r="P4895" s="2"/>
      <c r="Q4895" s="2"/>
      <c r="R4895" s="2"/>
      <c r="S4895" s="2"/>
      <c r="T4895" s="9">
        <v>2140000</v>
      </c>
      <c r="U4895" s="17">
        <v>2396800</v>
      </c>
      <c r="V4895" s="2" t="s">
        <v>345</v>
      </c>
      <c r="W4895" s="2">
        <v>2014</v>
      </c>
      <c r="X4895" s="2"/>
    </row>
    <row r="4896" spans="1:24" ht="63.75" customHeight="1" outlineLevel="1" x14ac:dyDescent="0.25">
      <c r="A4896" s="2" t="s">
        <v>3260</v>
      </c>
      <c r="B4896" s="2" t="s">
        <v>27</v>
      </c>
      <c r="C4896" s="10" t="s">
        <v>8505</v>
      </c>
      <c r="D4896" s="10" t="s">
        <v>8506</v>
      </c>
      <c r="E4896" s="10" t="s">
        <v>8506</v>
      </c>
      <c r="F4896" s="5" t="s">
        <v>4449</v>
      </c>
      <c r="G4896" s="2" t="s">
        <v>29</v>
      </c>
      <c r="H4896" s="2">
        <v>100</v>
      </c>
      <c r="I4896" s="2">
        <v>710000000</v>
      </c>
      <c r="J4896" s="2" t="s">
        <v>11537</v>
      </c>
      <c r="K4896" s="2" t="s">
        <v>1138</v>
      </c>
      <c r="L4896" s="2" t="s">
        <v>1197</v>
      </c>
      <c r="M4896" s="48"/>
      <c r="N4896" s="2" t="s">
        <v>453</v>
      </c>
      <c r="O4896" s="21" t="s">
        <v>61</v>
      </c>
      <c r="P4896" s="2"/>
      <c r="Q4896" s="2"/>
      <c r="R4896" s="2"/>
      <c r="S4896" s="2"/>
      <c r="T4896" s="9">
        <v>1350000</v>
      </c>
      <c r="U4896" s="17">
        <v>1512000.0000000002</v>
      </c>
      <c r="V4896" s="2" t="s">
        <v>345</v>
      </c>
      <c r="W4896" s="2">
        <v>2014</v>
      </c>
      <c r="X4896" s="2"/>
    </row>
    <row r="4897" spans="1:24" ht="267.75" customHeight="1" outlineLevel="1" x14ac:dyDescent="0.25">
      <c r="A4897" s="2" t="s">
        <v>3261</v>
      </c>
      <c r="B4897" s="2" t="s">
        <v>27</v>
      </c>
      <c r="C4897" s="10" t="s">
        <v>3157</v>
      </c>
      <c r="D4897" s="10" t="s">
        <v>8504</v>
      </c>
      <c r="E4897" s="10" t="s">
        <v>8504</v>
      </c>
      <c r="F4897" s="5" t="s">
        <v>4450</v>
      </c>
      <c r="G4897" s="2" t="s">
        <v>29</v>
      </c>
      <c r="H4897" s="2">
        <v>100</v>
      </c>
      <c r="I4897" s="2">
        <v>710000000</v>
      </c>
      <c r="J4897" s="2" t="s">
        <v>11537</v>
      </c>
      <c r="K4897" s="2" t="s">
        <v>1138</v>
      </c>
      <c r="L4897" s="2" t="s">
        <v>1197</v>
      </c>
      <c r="M4897" s="48"/>
      <c r="N4897" s="2" t="s">
        <v>453</v>
      </c>
      <c r="O4897" s="21" t="s">
        <v>61</v>
      </c>
      <c r="P4897" s="2"/>
      <c r="Q4897" s="2"/>
      <c r="R4897" s="2"/>
      <c r="S4897" s="2"/>
      <c r="T4897" s="9">
        <v>13300000</v>
      </c>
      <c r="U4897" s="17">
        <v>14896000.000000002</v>
      </c>
      <c r="V4897" s="2" t="s">
        <v>345</v>
      </c>
      <c r="W4897" s="2">
        <v>2014</v>
      </c>
      <c r="X4897" s="2"/>
    </row>
    <row r="4898" spans="1:24" ht="63.75" customHeight="1" outlineLevel="1" x14ac:dyDescent="0.25">
      <c r="A4898" s="2" t="s">
        <v>3262</v>
      </c>
      <c r="B4898" s="2" t="s">
        <v>27</v>
      </c>
      <c r="C4898" s="10" t="s">
        <v>6186</v>
      </c>
      <c r="D4898" s="10" t="s">
        <v>4444</v>
      </c>
      <c r="E4898" s="10" t="s">
        <v>4444</v>
      </c>
      <c r="F4898" s="42" t="s">
        <v>6188</v>
      </c>
      <c r="G4898" s="2" t="s">
        <v>29</v>
      </c>
      <c r="H4898" s="2">
        <v>100</v>
      </c>
      <c r="I4898" s="2">
        <v>710000000</v>
      </c>
      <c r="J4898" s="2" t="s">
        <v>11537</v>
      </c>
      <c r="K4898" s="2" t="s">
        <v>1138</v>
      </c>
      <c r="L4898" s="2" t="s">
        <v>1197</v>
      </c>
      <c r="M4898" s="48"/>
      <c r="N4898" s="2" t="s">
        <v>453</v>
      </c>
      <c r="O4898" s="21" t="s">
        <v>61</v>
      </c>
      <c r="P4898" s="2"/>
      <c r="Q4898" s="2"/>
      <c r="R4898" s="2"/>
      <c r="S4898" s="2"/>
      <c r="T4898" s="208">
        <v>3325000</v>
      </c>
      <c r="U4898" s="17">
        <v>3724000.0000000005</v>
      </c>
      <c r="V4898" s="2" t="s">
        <v>345</v>
      </c>
      <c r="W4898" s="2">
        <v>2014</v>
      </c>
      <c r="X4898" s="2"/>
    </row>
    <row r="4899" spans="1:24" ht="63.75" customHeight="1" outlineLevel="1" x14ac:dyDescent="0.25">
      <c r="A4899" s="2" t="s">
        <v>3263</v>
      </c>
      <c r="B4899" s="2" t="s">
        <v>27</v>
      </c>
      <c r="C4899" s="95" t="s">
        <v>2162</v>
      </c>
      <c r="D4899" s="91" t="s">
        <v>2163</v>
      </c>
      <c r="E4899" s="91" t="s">
        <v>2164</v>
      </c>
      <c r="F4899" s="2" t="s">
        <v>4451</v>
      </c>
      <c r="G4899" s="2" t="s">
        <v>29</v>
      </c>
      <c r="H4899" s="2">
        <v>100</v>
      </c>
      <c r="I4899" s="2">
        <v>710000000</v>
      </c>
      <c r="J4899" s="2" t="s">
        <v>11537</v>
      </c>
      <c r="K4899" s="2" t="s">
        <v>1138</v>
      </c>
      <c r="L4899" s="2" t="s">
        <v>1197</v>
      </c>
      <c r="M4899" s="48"/>
      <c r="N4899" s="2" t="s">
        <v>453</v>
      </c>
      <c r="O4899" s="21" t="s">
        <v>61</v>
      </c>
      <c r="P4899" s="2"/>
      <c r="Q4899" s="2"/>
      <c r="R4899" s="2"/>
      <c r="S4899" s="2"/>
      <c r="T4899" s="208">
        <v>0</v>
      </c>
      <c r="U4899" s="17">
        <v>0</v>
      </c>
      <c r="V4899" s="2" t="s">
        <v>36</v>
      </c>
      <c r="W4899" s="2">
        <v>2014</v>
      </c>
      <c r="X4899" s="2"/>
    </row>
    <row r="4900" spans="1:24" ht="57" customHeight="1" outlineLevel="1" x14ac:dyDescent="0.25">
      <c r="A4900" s="2" t="s">
        <v>11389</v>
      </c>
      <c r="B4900" s="2" t="s">
        <v>27</v>
      </c>
      <c r="C4900" s="95" t="s">
        <v>2162</v>
      </c>
      <c r="D4900" s="91" t="s">
        <v>2163</v>
      </c>
      <c r="E4900" s="91" t="s">
        <v>2164</v>
      </c>
      <c r="F4900" s="2" t="s">
        <v>11390</v>
      </c>
      <c r="G4900" s="2" t="s">
        <v>29</v>
      </c>
      <c r="H4900" s="2">
        <v>100</v>
      </c>
      <c r="I4900" s="2">
        <v>710000000</v>
      </c>
      <c r="J4900" s="2" t="s">
        <v>11537</v>
      </c>
      <c r="K4900" s="2" t="s">
        <v>1138</v>
      </c>
      <c r="L4900" s="2" t="s">
        <v>1197</v>
      </c>
      <c r="M4900" s="48"/>
      <c r="N4900" s="2" t="s">
        <v>10994</v>
      </c>
      <c r="O4900" s="21">
        <v>0</v>
      </c>
      <c r="P4900" s="2"/>
      <c r="Q4900" s="2"/>
      <c r="R4900" s="2"/>
      <c r="S4900" s="2"/>
      <c r="T4900" s="208">
        <v>7321428.5700000003</v>
      </c>
      <c r="U4900" s="17">
        <v>8200000</v>
      </c>
      <c r="V4900" s="2" t="s">
        <v>345</v>
      </c>
      <c r="W4900" s="2">
        <v>2014</v>
      </c>
      <c r="X4900" s="2" t="s">
        <v>11391</v>
      </c>
    </row>
    <row r="4901" spans="1:24" ht="63.75" customHeight="1" outlineLevel="1" x14ac:dyDescent="0.25">
      <c r="A4901" s="2" t="s">
        <v>3264</v>
      </c>
      <c r="B4901" s="2" t="s">
        <v>27</v>
      </c>
      <c r="C4901" s="95" t="s">
        <v>2162</v>
      </c>
      <c r="D4901" s="91" t="s">
        <v>2163</v>
      </c>
      <c r="E4901" s="91" t="s">
        <v>2164</v>
      </c>
      <c r="F4901" s="2" t="s">
        <v>4452</v>
      </c>
      <c r="G4901" s="2" t="s">
        <v>29</v>
      </c>
      <c r="H4901" s="2">
        <v>100</v>
      </c>
      <c r="I4901" s="2">
        <v>710000000</v>
      </c>
      <c r="J4901" s="2" t="s">
        <v>11537</v>
      </c>
      <c r="K4901" s="2" t="s">
        <v>1138</v>
      </c>
      <c r="L4901" s="2" t="s">
        <v>1197</v>
      </c>
      <c r="M4901" s="48"/>
      <c r="N4901" s="2" t="s">
        <v>453</v>
      </c>
      <c r="O4901" s="21" t="s">
        <v>61</v>
      </c>
      <c r="P4901" s="2"/>
      <c r="Q4901" s="2"/>
      <c r="R4901" s="2"/>
      <c r="S4901" s="2"/>
      <c r="T4901" s="9">
        <v>336000</v>
      </c>
      <c r="U4901" s="17">
        <v>376320.00000000006</v>
      </c>
      <c r="V4901" s="2" t="s">
        <v>345</v>
      </c>
      <c r="W4901" s="2">
        <v>2014</v>
      </c>
      <c r="X4901" s="2"/>
    </row>
    <row r="4902" spans="1:24" ht="63.75" customHeight="1" outlineLevel="1" x14ac:dyDescent="0.25">
      <c r="A4902" s="2" t="s">
        <v>3265</v>
      </c>
      <c r="B4902" s="2" t="s">
        <v>27</v>
      </c>
      <c r="C4902" s="95" t="s">
        <v>2162</v>
      </c>
      <c r="D4902" s="91" t="s">
        <v>2163</v>
      </c>
      <c r="E4902" s="91" t="s">
        <v>2164</v>
      </c>
      <c r="F4902" s="2" t="s">
        <v>4453</v>
      </c>
      <c r="G4902" s="2" t="s">
        <v>29</v>
      </c>
      <c r="H4902" s="2">
        <v>100</v>
      </c>
      <c r="I4902" s="2">
        <v>710000000</v>
      </c>
      <c r="J4902" s="2" t="s">
        <v>11537</v>
      </c>
      <c r="K4902" s="2" t="s">
        <v>1138</v>
      </c>
      <c r="L4902" s="2" t="s">
        <v>1197</v>
      </c>
      <c r="M4902" s="48"/>
      <c r="N4902" s="2" t="s">
        <v>453</v>
      </c>
      <c r="O4902" s="21" t="s">
        <v>61</v>
      </c>
      <c r="P4902" s="2"/>
      <c r="Q4902" s="2"/>
      <c r="R4902" s="2"/>
      <c r="S4902" s="2"/>
      <c r="T4902" s="9">
        <v>446428</v>
      </c>
      <c r="U4902" s="17">
        <v>499999.36000000004</v>
      </c>
      <c r="V4902" s="2" t="s">
        <v>345</v>
      </c>
      <c r="W4902" s="2">
        <v>2014</v>
      </c>
      <c r="X4902" s="2"/>
    </row>
    <row r="4903" spans="1:24" ht="63.75" customHeight="1" outlineLevel="1" x14ac:dyDescent="0.25">
      <c r="A4903" s="2" t="s">
        <v>3266</v>
      </c>
      <c r="B4903" s="2" t="s">
        <v>27</v>
      </c>
      <c r="C4903" s="95" t="s">
        <v>2162</v>
      </c>
      <c r="D4903" s="91" t="s">
        <v>2163</v>
      </c>
      <c r="E4903" s="91" t="s">
        <v>2164</v>
      </c>
      <c r="F4903" s="2" t="s">
        <v>4454</v>
      </c>
      <c r="G4903" s="2" t="s">
        <v>29</v>
      </c>
      <c r="H4903" s="2">
        <v>100</v>
      </c>
      <c r="I4903" s="2">
        <v>710000000</v>
      </c>
      <c r="J4903" s="2" t="s">
        <v>11537</v>
      </c>
      <c r="K4903" s="2" t="s">
        <v>1138</v>
      </c>
      <c r="L4903" s="2" t="s">
        <v>1197</v>
      </c>
      <c r="M4903" s="48"/>
      <c r="N4903" s="2" t="s">
        <v>453</v>
      </c>
      <c r="O4903" s="21" t="s">
        <v>61</v>
      </c>
      <c r="P4903" s="2"/>
      <c r="Q4903" s="2"/>
      <c r="R4903" s="2"/>
      <c r="S4903" s="2"/>
      <c r="T4903" s="9">
        <v>32462021.140000001</v>
      </c>
      <c r="U4903" s="17">
        <v>36357463.68</v>
      </c>
      <c r="V4903" s="2" t="s">
        <v>36</v>
      </c>
      <c r="W4903" s="2">
        <v>2014</v>
      </c>
      <c r="X4903" s="2"/>
    </row>
    <row r="4904" spans="1:24" ht="127.5" customHeight="1" outlineLevel="1" x14ac:dyDescent="0.25">
      <c r="A4904" s="2" t="s">
        <v>3267</v>
      </c>
      <c r="B4904" s="2" t="s">
        <v>27</v>
      </c>
      <c r="C4904" s="94" t="s">
        <v>476</v>
      </c>
      <c r="D4904" s="91" t="s">
        <v>477</v>
      </c>
      <c r="E4904" s="91" t="s">
        <v>478</v>
      </c>
      <c r="F4904" s="5" t="s">
        <v>4455</v>
      </c>
      <c r="G4904" s="2" t="s">
        <v>29</v>
      </c>
      <c r="H4904" s="2">
        <v>70</v>
      </c>
      <c r="I4904" s="2">
        <v>710000000</v>
      </c>
      <c r="J4904" s="2" t="s">
        <v>11537</v>
      </c>
      <c r="K4904" s="2" t="s">
        <v>1138</v>
      </c>
      <c r="L4904" s="2" t="s">
        <v>1197</v>
      </c>
      <c r="M4904" s="10"/>
      <c r="N4904" s="2" t="s">
        <v>453</v>
      </c>
      <c r="O4904" s="21" t="s">
        <v>61</v>
      </c>
      <c r="P4904" s="2"/>
      <c r="Q4904" s="2"/>
      <c r="R4904" s="2"/>
      <c r="S4904" s="2"/>
      <c r="T4904" s="79">
        <v>1093000</v>
      </c>
      <c r="U4904" s="79">
        <v>1224160.0000000002</v>
      </c>
      <c r="V4904" s="2" t="s">
        <v>345</v>
      </c>
      <c r="W4904" s="2">
        <v>2014</v>
      </c>
      <c r="X4904" s="2"/>
    </row>
    <row r="4905" spans="1:24" ht="63.75" customHeight="1" outlineLevel="1" x14ac:dyDescent="0.25">
      <c r="A4905" s="2" t="s">
        <v>3268</v>
      </c>
      <c r="B4905" s="2" t="s">
        <v>27</v>
      </c>
      <c r="C4905" s="105" t="s">
        <v>8987</v>
      </c>
      <c r="D4905" s="105" t="s">
        <v>8988</v>
      </c>
      <c r="E4905" s="5" t="s">
        <v>8989</v>
      </c>
      <c r="F4905" s="5" t="s">
        <v>4456</v>
      </c>
      <c r="G4905" s="10" t="s">
        <v>350</v>
      </c>
      <c r="H4905" s="2">
        <v>70</v>
      </c>
      <c r="I4905" s="2">
        <v>710000000</v>
      </c>
      <c r="J4905" s="2" t="s">
        <v>11537</v>
      </c>
      <c r="K4905" s="2" t="s">
        <v>1138</v>
      </c>
      <c r="L4905" s="2" t="s">
        <v>1197</v>
      </c>
      <c r="M4905" s="10"/>
      <c r="N4905" s="2" t="s">
        <v>453</v>
      </c>
      <c r="O4905" s="21" t="s">
        <v>61</v>
      </c>
      <c r="P4905" s="2"/>
      <c r="Q4905" s="2"/>
      <c r="R4905" s="2"/>
      <c r="S4905" s="2"/>
      <c r="T4905" s="79">
        <v>6674400</v>
      </c>
      <c r="U4905" s="9">
        <v>7475328.0000000009</v>
      </c>
      <c r="V4905" s="2" t="s">
        <v>345</v>
      </c>
      <c r="W4905" s="2">
        <v>2014</v>
      </c>
      <c r="X4905" s="2"/>
    </row>
    <row r="4906" spans="1:24" ht="63.75" customHeight="1" outlineLevel="1" x14ac:dyDescent="0.25">
      <c r="A4906" s="2" t="s">
        <v>3269</v>
      </c>
      <c r="B4906" s="2" t="s">
        <v>27</v>
      </c>
      <c r="C4906" s="10" t="s">
        <v>8507</v>
      </c>
      <c r="D4906" s="10" t="s">
        <v>4457</v>
      </c>
      <c r="E4906" s="10" t="s">
        <v>4458</v>
      </c>
      <c r="F4906" s="10" t="s">
        <v>4458</v>
      </c>
      <c r="G4906" s="10" t="s">
        <v>29</v>
      </c>
      <c r="H4906" s="2">
        <v>100</v>
      </c>
      <c r="I4906" s="2">
        <v>710000000</v>
      </c>
      <c r="J4906" s="2" t="s">
        <v>11537</v>
      </c>
      <c r="K4906" s="2" t="s">
        <v>1138</v>
      </c>
      <c r="L4906" s="2" t="s">
        <v>1197</v>
      </c>
      <c r="M4906" s="10"/>
      <c r="N4906" s="2" t="s">
        <v>453</v>
      </c>
      <c r="O4906" s="21" t="s">
        <v>61</v>
      </c>
      <c r="P4906" s="2"/>
      <c r="Q4906" s="2"/>
      <c r="R4906" s="2"/>
      <c r="S4906" s="2"/>
      <c r="T4906" s="79">
        <v>0</v>
      </c>
      <c r="U4906" s="79">
        <v>0</v>
      </c>
      <c r="V4906" s="2" t="s">
        <v>469</v>
      </c>
      <c r="W4906" s="2">
        <v>2014</v>
      </c>
      <c r="X4906" s="2"/>
    </row>
    <row r="4907" spans="1:24" ht="63.75" customHeight="1" outlineLevel="1" x14ac:dyDescent="0.25">
      <c r="A4907" s="2" t="s">
        <v>12207</v>
      </c>
      <c r="B4907" s="2" t="s">
        <v>27</v>
      </c>
      <c r="C4907" s="10" t="s">
        <v>8507</v>
      </c>
      <c r="D4907" s="10" t="s">
        <v>4457</v>
      </c>
      <c r="E4907" s="10" t="s">
        <v>4458</v>
      </c>
      <c r="F4907" s="10" t="s">
        <v>4458</v>
      </c>
      <c r="G4907" s="10" t="s">
        <v>29</v>
      </c>
      <c r="H4907" s="2">
        <v>100</v>
      </c>
      <c r="I4907" s="2">
        <v>710000000</v>
      </c>
      <c r="J4907" s="2" t="s">
        <v>11537</v>
      </c>
      <c r="K4907" s="2" t="s">
        <v>1138</v>
      </c>
      <c r="L4907" s="2" t="s">
        <v>1197</v>
      </c>
      <c r="M4907" s="10"/>
      <c r="N4907" s="2" t="s">
        <v>453</v>
      </c>
      <c r="O4907" s="21" t="s">
        <v>61</v>
      </c>
      <c r="P4907" s="2"/>
      <c r="Q4907" s="2"/>
      <c r="R4907" s="2"/>
      <c r="S4907" s="2"/>
      <c r="T4907" s="79">
        <v>3000000</v>
      </c>
      <c r="U4907" s="79">
        <f>T4907*112%</f>
        <v>3360000.0000000005</v>
      </c>
      <c r="V4907" s="2" t="s">
        <v>469</v>
      </c>
      <c r="W4907" s="2">
        <v>2014</v>
      </c>
      <c r="X4907" s="2"/>
    </row>
    <row r="4908" spans="1:24" ht="63.75" customHeight="1" outlineLevel="1" x14ac:dyDescent="0.25">
      <c r="A4908" s="2" t="s">
        <v>3270</v>
      </c>
      <c r="B4908" s="2" t="s">
        <v>27</v>
      </c>
      <c r="C4908" s="20" t="s">
        <v>8990</v>
      </c>
      <c r="D4908" s="20" t="s">
        <v>4459</v>
      </c>
      <c r="E4908" s="20" t="s">
        <v>4459</v>
      </c>
      <c r="F4908" s="5" t="s">
        <v>4459</v>
      </c>
      <c r="G4908" s="10" t="s">
        <v>29</v>
      </c>
      <c r="H4908" s="2">
        <v>100</v>
      </c>
      <c r="I4908" s="2">
        <v>710000000</v>
      </c>
      <c r="J4908" s="2" t="s">
        <v>11537</v>
      </c>
      <c r="K4908" s="2" t="s">
        <v>1138</v>
      </c>
      <c r="L4908" s="2" t="s">
        <v>1197</v>
      </c>
      <c r="M4908" s="10"/>
      <c r="N4908" s="2" t="s">
        <v>453</v>
      </c>
      <c r="O4908" s="21" t="s">
        <v>61</v>
      </c>
      <c r="P4908" s="2"/>
      <c r="Q4908" s="2"/>
      <c r="R4908" s="2"/>
      <c r="S4908" s="2"/>
      <c r="T4908" s="79">
        <v>120000</v>
      </c>
      <c r="U4908" s="79">
        <v>134400</v>
      </c>
      <c r="V4908" s="2" t="s">
        <v>469</v>
      </c>
      <c r="W4908" s="2">
        <v>2014</v>
      </c>
      <c r="X4908" s="2"/>
    </row>
    <row r="4909" spans="1:24" ht="63.75" customHeight="1" outlineLevel="1" x14ac:dyDescent="0.25">
      <c r="A4909" s="2" t="s">
        <v>3271</v>
      </c>
      <c r="B4909" s="2" t="s">
        <v>27</v>
      </c>
      <c r="C4909" s="20" t="s">
        <v>8991</v>
      </c>
      <c r="D4909" s="20" t="s">
        <v>4460</v>
      </c>
      <c r="E4909" s="20" t="s">
        <v>4460</v>
      </c>
      <c r="F4909" s="5" t="s">
        <v>4460</v>
      </c>
      <c r="G4909" s="10" t="s">
        <v>29</v>
      </c>
      <c r="H4909" s="2">
        <v>100</v>
      </c>
      <c r="I4909" s="2">
        <v>710000000</v>
      </c>
      <c r="J4909" s="2" t="s">
        <v>11537</v>
      </c>
      <c r="K4909" s="2" t="s">
        <v>1138</v>
      </c>
      <c r="L4909" s="2" t="s">
        <v>1197</v>
      </c>
      <c r="M4909" s="10"/>
      <c r="N4909" s="2" t="s">
        <v>453</v>
      </c>
      <c r="O4909" s="21" t="s">
        <v>61</v>
      </c>
      <c r="P4909" s="2"/>
      <c r="Q4909" s="2"/>
      <c r="R4909" s="2"/>
      <c r="S4909" s="2"/>
      <c r="T4909" s="79">
        <v>0</v>
      </c>
      <c r="U4909" s="79">
        <v>0</v>
      </c>
      <c r="V4909" s="2" t="s">
        <v>469</v>
      </c>
      <c r="W4909" s="2">
        <v>2014</v>
      </c>
      <c r="X4909" s="2"/>
    </row>
    <row r="4910" spans="1:24" ht="63.75" customHeight="1" outlineLevel="1" x14ac:dyDescent="0.25">
      <c r="A4910" s="2" t="s">
        <v>12208</v>
      </c>
      <c r="B4910" s="2" t="s">
        <v>27</v>
      </c>
      <c r="C4910" s="20" t="s">
        <v>8991</v>
      </c>
      <c r="D4910" s="20" t="s">
        <v>4460</v>
      </c>
      <c r="E4910" s="20" t="s">
        <v>4460</v>
      </c>
      <c r="F4910" s="5" t="s">
        <v>4460</v>
      </c>
      <c r="G4910" s="10" t="s">
        <v>29</v>
      </c>
      <c r="H4910" s="2">
        <v>100</v>
      </c>
      <c r="I4910" s="2">
        <v>710000000</v>
      </c>
      <c r="J4910" s="2" t="s">
        <v>11537</v>
      </c>
      <c r="K4910" s="2" t="s">
        <v>1138</v>
      </c>
      <c r="L4910" s="2" t="s">
        <v>1197</v>
      </c>
      <c r="M4910" s="10"/>
      <c r="N4910" s="2" t="s">
        <v>453</v>
      </c>
      <c r="O4910" s="21" t="s">
        <v>61</v>
      </c>
      <c r="P4910" s="2"/>
      <c r="Q4910" s="2"/>
      <c r="R4910" s="2"/>
      <c r="S4910" s="2"/>
      <c r="T4910" s="79">
        <v>300000</v>
      </c>
      <c r="U4910" s="79">
        <f>T4910*112%</f>
        <v>336000.00000000006</v>
      </c>
      <c r="V4910" s="2" t="s">
        <v>469</v>
      </c>
      <c r="W4910" s="2">
        <v>2014</v>
      </c>
      <c r="X4910" s="2"/>
    </row>
    <row r="4911" spans="1:24" ht="63.75" customHeight="1" outlineLevel="1" x14ac:dyDescent="0.25">
      <c r="A4911" s="2" t="s">
        <v>3272</v>
      </c>
      <c r="B4911" s="2" t="s">
        <v>27</v>
      </c>
      <c r="C4911" s="105" t="s">
        <v>8992</v>
      </c>
      <c r="D4911" s="105" t="s">
        <v>8993</v>
      </c>
      <c r="E4911" s="105" t="s">
        <v>8994</v>
      </c>
      <c r="F4911" s="2" t="s">
        <v>4461</v>
      </c>
      <c r="G4911" s="10" t="s">
        <v>29</v>
      </c>
      <c r="H4911" s="2">
        <v>100</v>
      </c>
      <c r="I4911" s="2">
        <v>710000000</v>
      </c>
      <c r="J4911" s="2" t="s">
        <v>11537</v>
      </c>
      <c r="K4911" s="2" t="s">
        <v>1138</v>
      </c>
      <c r="L4911" s="2" t="s">
        <v>1197</v>
      </c>
      <c r="M4911" s="10"/>
      <c r="N4911" s="2" t="s">
        <v>453</v>
      </c>
      <c r="O4911" s="21" t="s">
        <v>61</v>
      </c>
      <c r="P4911" s="2"/>
      <c r="Q4911" s="2"/>
      <c r="R4911" s="2"/>
      <c r="S4911" s="2"/>
      <c r="T4911" s="79">
        <v>0</v>
      </c>
      <c r="U4911" s="79">
        <v>0</v>
      </c>
      <c r="V4911" s="2" t="s">
        <v>469</v>
      </c>
      <c r="W4911" s="2">
        <v>2014</v>
      </c>
      <c r="X4911" s="2"/>
    </row>
    <row r="4912" spans="1:24" ht="63.75" customHeight="1" outlineLevel="1" x14ac:dyDescent="0.25">
      <c r="A4912" s="2" t="s">
        <v>11251</v>
      </c>
      <c r="B4912" s="2" t="s">
        <v>27</v>
      </c>
      <c r="C4912" s="105" t="s">
        <v>8992</v>
      </c>
      <c r="D4912" s="105" t="s">
        <v>8993</v>
      </c>
      <c r="E4912" s="105" t="s">
        <v>8994</v>
      </c>
      <c r="F4912" s="2" t="s">
        <v>4461</v>
      </c>
      <c r="G4912" s="10" t="s">
        <v>29</v>
      </c>
      <c r="H4912" s="2">
        <v>100</v>
      </c>
      <c r="I4912" s="2">
        <v>710000000</v>
      </c>
      <c r="J4912" s="2" t="s">
        <v>11537</v>
      </c>
      <c r="K4912" s="2" t="s">
        <v>1138</v>
      </c>
      <c r="L4912" s="2" t="s">
        <v>1197</v>
      </c>
      <c r="M4912" s="10"/>
      <c r="N4912" s="2" t="s">
        <v>453</v>
      </c>
      <c r="O4912" s="21" t="s">
        <v>61</v>
      </c>
      <c r="P4912" s="2"/>
      <c r="Q4912" s="2"/>
      <c r="R4912" s="2"/>
      <c r="S4912" s="2"/>
      <c r="T4912" s="79">
        <v>5587572.8399999999</v>
      </c>
      <c r="U4912" s="79">
        <f>T4912*112%</f>
        <v>6258081.5808000006</v>
      </c>
      <c r="V4912" s="2" t="s">
        <v>469</v>
      </c>
      <c r="W4912" s="2">
        <v>2014</v>
      </c>
      <c r="X4912" s="2" t="s">
        <v>11245</v>
      </c>
    </row>
    <row r="4913" spans="1:24" ht="63.75" customHeight="1" outlineLevel="1" x14ac:dyDescent="0.25">
      <c r="A4913" s="2" t="s">
        <v>3273</v>
      </c>
      <c r="B4913" s="2" t="s">
        <v>27</v>
      </c>
      <c r="C4913" s="5" t="s">
        <v>4433</v>
      </c>
      <c r="D4913" s="5" t="s">
        <v>8995</v>
      </c>
      <c r="E4913" s="5" t="s">
        <v>8995</v>
      </c>
      <c r="F4913" s="10" t="s">
        <v>8948</v>
      </c>
      <c r="G4913" s="10" t="s">
        <v>29</v>
      </c>
      <c r="H4913" s="2">
        <v>100</v>
      </c>
      <c r="I4913" s="2">
        <v>710000000</v>
      </c>
      <c r="J4913" s="2" t="s">
        <v>11537</v>
      </c>
      <c r="K4913" s="2" t="s">
        <v>1138</v>
      </c>
      <c r="L4913" s="2" t="s">
        <v>1197</v>
      </c>
      <c r="M4913" s="10"/>
      <c r="N4913" s="2" t="s">
        <v>453</v>
      </c>
      <c r="O4913" s="21" t="s">
        <v>61</v>
      </c>
      <c r="P4913" s="2"/>
      <c r="Q4913" s="2"/>
      <c r="R4913" s="2"/>
      <c r="S4913" s="2"/>
      <c r="T4913" s="79">
        <v>500000</v>
      </c>
      <c r="U4913" s="79">
        <v>560000</v>
      </c>
      <c r="V4913" s="2" t="s">
        <v>345</v>
      </c>
      <c r="W4913" s="2">
        <v>2014</v>
      </c>
      <c r="X4913" s="2"/>
    </row>
    <row r="4914" spans="1:24" ht="63.75" customHeight="1" outlineLevel="1" x14ac:dyDescent="0.25">
      <c r="A4914" s="2" t="s">
        <v>3274</v>
      </c>
      <c r="B4914" s="2" t="s">
        <v>27</v>
      </c>
      <c r="C4914" s="2" t="s">
        <v>3115</v>
      </c>
      <c r="D4914" s="127" t="s">
        <v>12647</v>
      </c>
      <c r="E4914" s="43" t="s">
        <v>12646</v>
      </c>
      <c r="F4914" s="43" t="s">
        <v>3117</v>
      </c>
      <c r="G4914" s="2" t="s">
        <v>29</v>
      </c>
      <c r="H4914" s="4">
        <v>100</v>
      </c>
      <c r="I4914" s="2">
        <v>710000000</v>
      </c>
      <c r="J4914" s="2" t="s">
        <v>11537</v>
      </c>
      <c r="K4914" s="44" t="s">
        <v>4846</v>
      </c>
      <c r="L4914" s="2" t="s">
        <v>1139</v>
      </c>
      <c r="M4914" s="2"/>
      <c r="N4914" s="2" t="s">
        <v>453</v>
      </c>
      <c r="O4914" s="15" t="s">
        <v>3370</v>
      </c>
      <c r="P4914" s="2"/>
      <c r="Q4914" s="2"/>
      <c r="R4914" s="2"/>
      <c r="S4914" s="8"/>
      <c r="T4914" s="9">
        <v>48000</v>
      </c>
      <c r="U4914" s="9">
        <f>T4914*1.12</f>
        <v>53760.000000000007</v>
      </c>
      <c r="V4914" s="2" t="s">
        <v>345</v>
      </c>
      <c r="W4914" s="2">
        <v>2014</v>
      </c>
      <c r="X4914" s="2"/>
    </row>
    <row r="4915" spans="1:24" ht="63.75" customHeight="1" outlineLevel="1" x14ac:dyDescent="0.25">
      <c r="A4915" s="2" t="s">
        <v>3275</v>
      </c>
      <c r="B4915" s="2" t="s">
        <v>27</v>
      </c>
      <c r="C4915" s="5" t="s">
        <v>8979</v>
      </c>
      <c r="D4915" s="5" t="s">
        <v>8980</v>
      </c>
      <c r="E4915" s="5" t="s">
        <v>8981</v>
      </c>
      <c r="F4915" s="43" t="s">
        <v>3121</v>
      </c>
      <c r="G4915" s="2" t="s">
        <v>29</v>
      </c>
      <c r="H4915" s="7" t="s">
        <v>375</v>
      </c>
      <c r="I4915" s="2">
        <v>710000000</v>
      </c>
      <c r="J4915" s="2" t="s">
        <v>11537</v>
      </c>
      <c r="K4915" s="44" t="s">
        <v>4846</v>
      </c>
      <c r="L4915" s="2" t="s">
        <v>1139</v>
      </c>
      <c r="M4915" s="2"/>
      <c r="N4915" s="2" t="s">
        <v>453</v>
      </c>
      <c r="O4915" s="15" t="s">
        <v>3370</v>
      </c>
      <c r="P4915" s="2"/>
      <c r="Q4915" s="2"/>
      <c r="R4915" s="2"/>
      <c r="S4915" s="8"/>
      <c r="T4915" s="9">
        <v>22536000</v>
      </c>
      <c r="U4915" s="9">
        <f t="shared" ref="U4915:U4920" si="389">T4915*1.12</f>
        <v>25240320.000000004</v>
      </c>
      <c r="V4915" s="2" t="s">
        <v>345</v>
      </c>
      <c r="W4915" s="2">
        <v>2014</v>
      </c>
      <c r="X4915" s="2"/>
    </row>
    <row r="4916" spans="1:24" ht="63.75" customHeight="1" outlineLevel="1" x14ac:dyDescent="0.25">
      <c r="A4916" s="2" t="s">
        <v>3276</v>
      </c>
      <c r="B4916" s="2" t="s">
        <v>27</v>
      </c>
      <c r="C4916" s="10" t="s">
        <v>4219</v>
      </c>
      <c r="D4916" s="10" t="s">
        <v>5035</v>
      </c>
      <c r="E4916" s="10" t="s">
        <v>5036</v>
      </c>
      <c r="F4916" s="43" t="s">
        <v>3122</v>
      </c>
      <c r="G4916" s="2" t="s">
        <v>350</v>
      </c>
      <c r="H4916" s="7" t="s">
        <v>375</v>
      </c>
      <c r="I4916" s="2">
        <v>710000000</v>
      </c>
      <c r="J4916" s="2" t="s">
        <v>11537</v>
      </c>
      <c r="K4916" s="44" t="s">
        <v>4846</v>
      </c>
      <c r="L4916" s="2" t="s">
        <v>1139</v>
      </c>
      <c r="M4916" s="2"/>
      <c r="N4916" s="2" t="s">
        <v>453</v>
      </c>
      <c r="O4916" s="15" t="s">
        <v>3370</v>
      </c>
      <c r="P4916" s="2"/>
      <c r="Q4916" s="2"/>
      <c r="R4916" s="2"/>
      <c r="S4916" s="8"/>
      <c r="T4916" s="9">
        <v>1944000</v>
      </c>
      <c r="U4916" s="9">
        <f t="shared" si="389"/>
        <v>2177280</v>
      </c>
      <c r="V4916" s="2" t="s">
        <v>345</v>
      </c>
      <c r="W4916" s="2">
        <v>2014</v>
      </c>
      <c r="X4916" s="2"/>
    </row>
    <row r="4917" spans="1:24" ht="127.5" customHeight="1" outlineLevel="1" x14ac:dyDescent="0.25">
      <c r="A4917" s="2" t="s">
        <v>3277</v>
      </c>
      <c r="B4917" s="2" t="s">
        <v>27</v>
      </c>
      <c r="C4917" s="2" t="s">
        <v>3126</v>
      </c>
      <c r="D4917" s="43" t="s">
        <v>12634</v>
      </c>
      <c r="E4917" s="43" t="s">
        <v>12634</v>
      </c>
      <c r="F4917" s="43" t="s">
        <v>3127</v>
      </c>
      <c r="G4917" s="2" t="s">
        <v>29</v>
      </c>
      <c r="H4917" s="7" t="s">
        <v>375</v>
      </c>
      <c r="I4917" s="2">
        <v>710000000</v>
      </c>
      <c r="J4917" s="2" t="s">
        <v>11537</v>
      </c>
      <c r="K4917" s="44" t="s">
        <v>4847</v>
      </c>
      <c r="L4917" s="2" t="s">
        <v>1139</v>
      </c>
      <c r="M4917" s="2"/>
      <c r="N4917" s="2" t="s">
        <v>453</v>
      </c>
      <c r="O4917" s="15" t="s">
        <v>3374</v>
      </c>
      <c r="P4917" s="2"/>
      <c r="Q4917" s="2"/>
      <c r="R4917" s="2"/>
      <c r="S4917" s="8"/>
      <c r="T4917" s="9">
        <v>278000</v>
      </c>
      <c r="U4917" s="9">
        <f t="shared" si="389"/>
        <v>311360.00000000006</v>
      </c>
      <c r="V4917" s="2" t="s">
        <v>345</v>
      </c>
      <c r="W4917" s="2">
        <v>2014</v>
      </c>
      <c r="X4917" s="2"/>
    </row>
    <row r="4918" spans="1:24" ht="63.75" customHeight="1" outlineLevel="1" x14ac:dyDescent="0.25">
      <c r="A4918" s="2" t="s">
        <v>3278</v>
      </c>
      <c r="B4918" s="2" t="s">
        <v>27</v>
      </c>
      <c r="C4918" s="2" t="s">
        <v>3128</v>
      </c>
      <c r="D4918" s="43" t="s">
        <v>9781</v>
      </c>
      <c r="E4918" s="43" t="s">
        <v>9781</v>
      </c>
      <c r="F4918" s="43" t="s">
        <v>3129</v>
      </c>
      <c r="G4918" s="2" t="s">
        <v>29</v>
      </c>
      <c r="H4918" s="7" t="s">
        <v>375</v>
      </c>
      <c r="I4918" s="2">
        <v>710000000</v>
      </c>
      <c r="J4918" s="2" t="s">
        <v>11537</v>
      </c>
      <c r="K4918" s="44" t="s">
        <v>4848</v>
      </c>
      <c r="L4918" s="2" t="s">
        <v>1139</v>
      </c>
      <c r="M4918" s="2"/>
      <c r="N4918" s="2" t="s">
        <v>453</v>
      </c>
      <c r="O4918" s="15" t="s">
        <v>3370</v>
      </c>
      <c r="P4918" s="2"/>
      <c r="Q4918" s="2"/>
      <c r="R4918" s="2"/>
      <c r="S4918" s="8"/>
      <c r="T4918" s="9">
        <v>200000</v>
      </c>
      <c r="U4918" s="9">
        <f t="shared" si="389"/>
        <v>224000.00000000003</v>
      </c>
      <c r="V4918" s="2" t="s">
        <v>345</v>
      </c>
      <c r="W4918" s="2">
        <v>2014</v>
      </c>
      <c r="X4918" s="2"/>
    </row>
    <row r="4919" spans="1:24" ht="63.75" customHeight="1" outlineLevel="1" x14ac:dyDescent="0.25">
      <c r="A4919" s="2" t="s">
        <v>3279</v>
      </c>
      <c r="B4919" s="2" t="s">
        <v>27</v>
      </c>
      <c r="C4919" s="2" t="s">
        <v>3130</v>
      </c>
      <c r="D4919" s="43" t="s">
        <v>12636</v>
      </c>
      <c r="E4919" s="43" t="s">
        <v>12635</v>
      </c>
      <c r="F4919" s="43" t="s">
        <v>3131</v>
      </c>
      <c r="G4919" s="2" t="s">
        <v>29</v>
      </c>
      <c r="H4919" s="7" t="s">
        <v>375</v>
      </c>
      <c r="I4919" s="2">
        <v>710000000</v>
      </c>
      <c r="J4919" s="2" t="s">
        <v>11537</v>
      </c>
      <c r="K4919" s="44" t="s">
        <v>4846</v>
      </c>
      <c r="L4919" s="2" t="s">
        <v>1139</v>
      </c>
      <c r="M4919" s="2"/>
      <c r="N4919" s="2" t="s">
        <v>453</v>
      </c>
      <c r="O4919" s="15" t="s">
        <v>3370</v>
      </c>
      <c r="P4919" s="2"/>
      <c r="Q4919" s="2"/>
      <c r="R4919" s="2"/>
      <c r="S4919" s="8"/>
      <c r="T4919" s="9">
        <v>0</v>
      </c>
      <c r="U4919" s="9">
        <f>T4919*1.12</f>
        <v>0</v>
      </c>
      <c r="V4919" s="2" t="s">
        <v>345</v>
      </c>
      <c r="W4919" s="2">
        <v>2014</v>
      </c>
      <c r="X4919" s="2" t="s">
        <v>10152</v>
      </c>
    </row>
    <row r="4920" spans="1:24" ht="63.75" customHeight="1" outlineLevel="1" x14ac:dyDescent="0.25">
      <c r="A4920" s="2" t="s">
        <v>3280</v>
      </c>
      <c r="B4920" s="2" t="s">
        <v>27</v>
      </c>
      <c r="C4920" s="2" t="s">
        <v>3134</v>
      </c>
      <c r="D4920" s="10" t="s">
        <v>2160</v>
      </c>
      <c r="E4920" s="10" t="s">
        <v>3773</v>
      </c>
      <c r="F4920" s="43" t="s">
        <v>3135</v>
      </c>
      <c r="G4920" s="2" t="s">
        <v>29</v>
      </c>
      <c r="H4920" s="7" t="s">
        <v>375</v>
      </c>
      <c r="I4920" s="2">
        <v>710000000</v>
      </c>
      <c r="J4920" s="2" t="s">
        <v>11537</v>
      </c>
      <c r="K4920" s="44" t="s">
        <v>4847</v>
      </c>
      <c r="L4920" s="2" t="s">
        <v>1139</v>
      </c>
      <c r="M4920" s="2"/>
      <c r="N4920" s="2" t="s">
        <v>453</v>
      </c>
      <c r="O4920" s="15" t="s">
        <v>3370</v>
      </c>
      <c r="P4920" s="2"/>
      <c r="Q4920" s="2"/>
      <c r="R4920" s="2"/>
      <c r="S4920" s="8"/>
      <c r="T4920" s="9">
        <v>98000</v>
      </c>
      <c r="U4920" s="9">
        <f t="shared" si="389"/>
        <v>109760.00000000001</v>
      </c>
      <c r="V4920" s="2" t="s">
        <v>345</v>
      </c>
      <c r="W4920" s="2">
        <v>2014</v>
      </c>
      <c r="X4920" s="2"/>
    </row>
    <row r="4921" spans="1:24" ht="76.5" customHeight="1" outlineLevel="1" x14ac:dyDescent="0.25">
      <c r="A4921" s="2" t="s">
        <v>8953</v>
      </c>
      <c r="B4921" s="2" t="s">
        <v>27</v>
      </c>
      <c r="C4921" s="2" t="s">
        <v>3136</v>
      </c>
      <c r="D4921" s="10" t="s">
        <v>9123</v>
      </c>
      <c r="E4921" s="10" t="s">
        <v>9124</v>
      </c>
      <c r="F4921" s="43" t="s">
        <v>3138</v>
      </c>
      <c r="G4921" s="2" t="s">
        <v>350</v>
      </c>
      <c r="H4921" s="7" t="s">
        <v>375</v>
      </c>
      <c r="I4921" s="2">
        <v>710000000</v>
      </c>
      <c r="J4921" s="2" t="s">
        <v>11537</v>
      </c>
      <c r="K4921" s="44" t="s">
        <v>4847</v>
      </c>
      <c r="L4921" s="2" t="s">
        <v>1139</v>
      </c>
      <c r="M4921" s="2"/>
      <c r="N4921" s="2" t="s">
        <v>453</v>
      </c>
      <c r="O4921" s="15" t="s">
        <v>3374</v>
      </c>
      <c r="P4921" s="2"/>
      <c r="Q4921" s="2"/>
      <c r="R4921" s="2"/>
      <c r="S4921" s="8"/>
      <c r="T4921" s="9">
        <v>70000</v>
      </c>
      <c r="U4921" s="9">
        <v>70000</v>
      </c>
      <c r="V4921" s="2" t="s">
        <v>345</v>
      </c>
      <c r="W4921" s="2">
        <v>2014</v>
      </c>
      <c r="X4921" s="2"/>
    </row>
    <row r="4922" spans="1:24" ht="63.75" customHeight="1" outlineLevel="1" x14ac:dyDescent="0.25">
      <c r="A4922" s="2" t="s">
        <v>3281</v>
      </c>
      <c r="B4922" s="2" t="s">
        <v>27</v>
      </c>
      <c r="C4922" s="2" t="s">
        <v>3139</v>
      </c>
      <c r="D4922" s="10" t="s">
        <v>3774</v>
      </c>
      <c r="E4922" s="10" t="s">
        <v>3775</v>
      </c>
      <c r="F4922" s="43" t="s">
        <v>3140</v>
      </c>
      <c r="G4922" s="2" t="s">
        <v>350</v>
      </c>
      <c r="H4922" s="7" t="s">
        <v>475</v>
      </c>
      <c r="I4922" s="2">
        <v>710000000</v>
      </c>
      <c r="J4922" s="2" t="s">
        <v>11537</v>
      </c>
      <c r="K4922" s="44" t="s">
        <v>4847</v>
      </c>
      <c r="L4922" s="2" t="s">
        <v>1139</v>
      </c>
      <c r="M4922" s="2"/>
      <c r="N4922" s="2" t="s">
        <v>453</v>
      </c>
      <c r="O4922" s="15" t="s">
        <v>3374</v>
      </c>
      <c r="P4922" s="2"/>
      <c r="Q4922" s="2"/>
      <c r="R4922" s="2"/>
      <c r="S4922" s="8"/>
      <c r="T4922" s="9">
        <v>268000</v>
      </c>
      <c r="U4922" s="9">
        <f t="shared" ref="U4922:U4935" si="390">T4922*1.12</f>
        <v>300160</v>
      </c>
      <c r="V4922" s="2" t="s">
        <v>345</v>
      </c>
      <c r="W4922" s="2">
        <v>2014</v>
      </c>
      <c r="X4922" s="2"/>
    </row>
    <row r="4923" spans="1:24" ht="63.75" customHeight="1" outlineLevel="1" x14ac:dyDescent="0.25">
      <c r="A4923" s="2" t="s">
        <v>3282</v>
      </c>
      <c r="B4923" s="2" t="s">
        <v>27</v>
      </c>
      <c r="C4923" s="2" t="s">
        <v>3141</v>
      </c>
      <c r="D4923" s="10" t="s">
        <v>5024</v>
      </c>
      <c r="E4923" s="10" t="s">
        <v>4199</v>
      </c>
      <c r="F4923" s="43" t="s">
        <v>3142</v>
      </c>
      <c r="G4923" s="2" t="s">
        <v>350</v>
      </c>
      <c r="H4923" s="7" t="s">
        <v>475</v>
      </c>
      <c r="I4923" s="2">
        <v>710000000</v>
      </c>
      <c r="J4923" s="2" t="s">
        <v>11537</v>
      </c>
      <c r="K4923" s="44" t="s">
        <v>4847</v>
      </c>
      <c r="L4923" s="2" t="s">
        <v>1139</v>
      </c>
      <c r="M4923" s="2"/>
      <c r="N4923" s="2" t="s">
        <v>453</v>
      </c>
      <c r="O4923" s="15" t="s">
        <v>3374</v>
      </c>
      <c r="P4923" s="2"/>
      <c r="Q4923" s="2"/>
      <c r="R4923" s="2"/>
      <c r="S4923" s="8"/>
      <c r="T4923" s="9">
        <v>177000</v>
      </c>
      <c r="U4923" s="9">
        <f t="shared" si="390"/>
        <v>198240.00000000003</v>
      </c>
      <c r="V4923" s="2" t="s">
        <v>345</v>
      </c>
      <c r="W4923" s="2">
        <v>2014</v>
      </c>
      <c r="X4923" s="2"/>
    </row>
    <row r="4924" spans="1:24" ht="63.75" customHeight="1" outlineLevel="1" x14ac:dyDescent="0.25">
      <c r="A4924" s="2" t="s">
        <v>3283</v>
      </c>
      <c r="B4924" s="2" t="s">
        <v>27</v>
      </c>
      <c r="C4924" s="95" t="s">
        <v>2162</v>
      </c>
      <c r="D4924" s="91" t="s">
        <v>2163</v>
      </c>
      <c r="E4924" s="91" t="s">
        <v>2164</v>
      </c>
      <c r="F4924" s="43" t="s">
        <v>3143</v>
      </c>
      <c r="G4924" s="2" t="s">
        <v>29</v>
      </c>
      <c r="H4924" s="7" t="s">
        <v>375</v>
      </c>
      <c r="I4924" s="2">
        <v>710000000</v>
      </c>
      <c r="J4924" s="2" t="s">
        <v>11537</v>
      </c>
      <c r="K4924" s="44" t="s">
        <v>4847</v>
      </c>
      <c r="L4924" s="2" t="s">
        <v>1139</v>
      </c>
      <c r="M4924" s="2"/>
      <c r="N4924" s="2" t="s">
        <v>453</v>
      </c>
      <c r="O4924" s="15" t="s">
        <v>3374</v>
      </c>
      <c r="P4924" s="2"/>
      <c r="Q4924" s="2"/>
      <c r="R4924" s="2"/>
      <c r="S4924" s="8"/>
      <c r="T4924" s="9">
        <v>99000</v>
      </c>
      <c r="U4924" s="9">
        <f t="shared" si="390"/>
        <v>110880.00000000001</v>
      </c>
      <c r="V4924" s="2" t="s">
        <v>345</v>
      </c>
      <c r="W4924" s="2">
        <v>2014</v>
      </c>
      <c r="X4924" s="2"/>
    </row>
    <row r="4925" spans="1:24" ht="63.75" customHeight="1" outlineLevel="1" x14ac:dyDescent="0.25">
      <c r="A4925" s="2" t="s">
        <v>8954</v>
      </c>
      <c r="B4925" s="2" t="s">
        <v>27</v>
      </c>
      <c r="C4925" s="95" t="s">
        <v>2162</v>
      </c>
      <c r="D4925" s="91" t="s">
        <v>2163</v>
      </c>
      <c r="E4925" s="91" t="s">
        <v>2164</v>
      </c>
      <c r="F4925" s="43" t="s">
        <v>3145</v>
      </c>
      <c r="G4925" s="2" t="s">
        <v>29</v>
      </c>
      <c r="H4925" s="7" t="s">
        <v>375</v>
      </c>
      <c r="I4925" s="2">
        <v>710000000</v>
      </c>
      <c r="J4925" s="2" t="s">
        <v>11537</v>
      </c>
      <c r="K4925" s="44" t="s">
        <v>4847</v>
      </c>
      <c r="L4925" s="2" t="s">
        <v>1139</v>
      </c>
      <c r="M4925" s="2"/>
      <c r="N4925" s="2" t="s">
        <v>453</v>
      </c>
      <c r="O4925" s="15" t="s">
        <v>3374</v>
      </c>
      <c r="P4925" s="2"/>
      <c r="Q4925" s="2"/>
      <c r="R4925" s="2"/>
      <c r="S4925" s="8"/>
      <c r="T4925" s="9">
        <v>108000</v>
      </c>
      <c r="U4925" s="9">
        <f t="shared" si="390"/>
        <v>120960.00000000001</v>
      </c>
      <c r="V4925" s="2" t="s">
        <v>345</v>
      </c>
      <c r="W4925" s="2">
        <v>2014</v>
      </c>
      <c r="X4925" s="2"/>
    </row>
    <row r="4926" spans="1:24" ht="63.75" customHeight="1" outlineLevel="1" x14ac:dyDescent="0.25">
      <c r="A4926" s="2" t="s">
        <v>3284</v>
      </c>
      <c r="B4926" s="2" t="s">
        <v>27</v>
      </c>
      <c r="C4926" s="95" t="s">
        <v>2857</v>
      </c>
      <c r="D4926" s="10" t="s">
        <v>9133</v>
      </c>
      <c r="E4926" s="10" t="s">
        <v>9133</v>
      </c>
      <c r="F4926" s="43" t="s">
        <v>2858</v>
      </c>
      <c r="G4926" s="2" t="s">
        <v>29</v>
      </c>
      <c r="H4926" s="7" t="s">
        <v>375</v>
      </c>
      <c r="I4926" s="2">
        <v>710000000</v>
      </c>
      <c r="J4926" s="2" t="s">
        <v>11537</v>
      </c>
      <c r="K4926" s="44" t="s">
        <v>4847</v>
      </c>
      <c r="L4926" s="2" t="s">
        <v>1139</v>
      </c>
      <c r="M4926" s="2"/>
      <c r="N4926" s="2" t="s">
        <v>453</v>
      </c>
      <c r="O4926" s="15" t="s">
        <v>3374</v>
      </c>
      <c r="P4926" s="2"/>
      <c r="Q4926" s="2"/>
      <c r="R4926" s="8"/>
      <c r="S4926" s="8"/>
      <c r="T4926" s="9">
        <v>416000</v>
      </c>
      <c r="U4926" s="9">
        <f t="shared" si="390"/>
        <v>465920.00000000006</v>
      </c>
      <c r="V4926" s="2" t="s">
        <v>345</v>
      </c>
      <c r="W4926" s="2">
        <v>2014</v>
      </c>
      <c r="X4926" s="2"/>
    </row>
    <row r="4927" spans="1:24" ht="63.75" customHeight="1" outlineLevel="1" x14ac:dyDescent="0.25">
      <c r="A4927" s="2" t="s">
        <v>3285</v>
      </c>
      <c r="B4927" s="2" t="s">
        <v>27</v>
      </c>
      <c r="C4927" s="5" t="s">
        <v>4202</v>
      </c>
      <c r="D4927" s="10" t="s">
        <v>3779</v>
      </c>
      <c r="E4927" s="10" t="s">
        <v>5028</v>
      </c>
      <c r="F4927" s="43" t="s">
        <v>3148</v>
      </c>
      <c r="G4927" s="11" t="s">
        <v>343</v>
      </c>
      <c r="H4927" s="7" t="s">
        <v>375</v>
      </c>
      <c r="I4927" s="2">
        <v>710000000</v>
      </c>
      <c r="J4927" s="2" t="s">
        <v>11537</v>
      </c>
      <c r="K4927" s="44" t="s">
        <v>1138</v>
      </c>
      <c r="L4927" s="2" t="s">
        <v>1139</v>
      </c>
      <c r="M4927" s="2"/>
      <c r="N4927" s="2" t="s">
        <v>453</v>
      </c>
      <c r="O4927" s="15" t="s">
        <v>3370</v>
      </c>
      <c r="P4927" s="2"/>
      <c r="Q4927" s="2"/>
      <c r="R4927" s="2"/>
      <c r="S4927" s="8"/>
      <c r="T4927" s="9">
        <v>979000</v>
      </c>
      <c r="U4927" s="9">
        <f t="shared" si="390"/>
        <v>1096480</v>
      </c>
      <c r="V4927" s="2" t="s">
        <v>345</v>
      </c>
      <c r="W4927" s="2">
        <v>2014</v>
      </c>
      <c r="X4927" s="2"/>
    </row>
    <row r="4928" spans="1:24" ht="76.5" customHeight="1" outlineLevel="1" x14ac:dyDescent="0.25">
      <c r="A4928" s="2" t="s">
        <v>8955</v>
      </c>
      <c r="B4928" s="2" t="s">
        <v>27</v>
      </c>
      <c r="C4928" s="10" t="s">
        <v>3780</v>
      </c>
      <c r="D4928" s="10" t="s">
        <v>3781</v>
      </c>
      <c r="E4928" s="10" t="s">
        <v>3782</v>
      </c>
      <c r="F4928" s="10" t="s">
        <v>3782</v>
      </c>
      <c r="G4928" s="11" t="s">
        <v>29</v>
      </c>
      <c r="H4928" s="7" t="s">
        <v>375</v>
      </c>
      <c r="I4928" s="2">
        <v>710000000</v>
      </c>
      <c r="J4928" s="2" t="s">
        <v>11537</v>
      </c>
      <c r="K4928" s="44" t="s">
        <v>1128</v>
      </c>
      <c r="L4928" s="2" t="s">
        <v>1139</v>
      </c>
      <c r="M4928" s="2"/>
      <c r="N4928" s="2" t="s">
        <v>453</v>
      </c>
      <c r="O4928" s="15" t="s">
        <v>3370</v>
      </c>
      <c r="P4928" s="2"/>
      <c r="Q4928" s="2"/>
      <c r="R4928" s="2"/>
      <c r="S4928" s="8"/>
      <c r="T4928" s="9">
        <v>0</v>
      </c>
      <c r="U4928" s="9">
        <f t="shared" si="390"/>
        <v>0</v>
      </c>
      <c r="V4928" s="2" t="s">
        <v>345</v>
      </c>
      <c r="W4928" s="2">
        <v>2014</v>
      </c>
      <c r="X4928" s="2" t="s">
        <v>10152</v>
      </c>
    </row>
    <row r="4929" spans="1:24" ht="63.75" customHeight="1" outlineLevel="1" x14ac:dyDescent="0.25">
      <c r="A4929" s="2" t="s">
        <v>3286</v>
      </c>
      <c r="B4929" s="2" t="s">
        <v>27</v>
      </c>
      <c r="C4929" s="5" t="s">
        <v>3149</v>
      </c>
      <c r="D4929" s="10" t="s">
        <v>5757</v>
      </c>
      <c r="E4929" s="10" t="s">
        <v>5758</v>
      </c>
      <c r="F4929" s="43" t="s">
        <v>3151</v>
      </c>
      <c r="G4929" s="11" t="s">
        <v>29</v>
      </c>
      <c r="H4929" s="7" t="s">
        <v>375</v>
      </c>
      <c r="I4929" s="2">
        <v>710000000</v>
      </c>
      <c r="J4929" s="2" t="s">
        <v>11537</v>
      </c>
      <c r="K4929" s="44" t="s">
        <v>1128</v>
      </c>
      <c r="L4929" s="2" t="s">
        <v>1139</v>
      </c>
      <c r="M4929" s="2"/>
      <c r="N4929" s="2" t="s">
        <v>453</v>
      </c>
      <c r="O4929" s="15" t="s">
        <v>3370</v>
      </c>
      <c r="P4929" s="2"/>
      <c r="Q4929" s="2"/>
      <c r="R4929" s="2"/>
      <c r="S4929" s="8"/>
      <c r="T4929" s="9">
        <v>15000</v>
      </c>
      <c r="U4929" s="9">
        <f t="shared" si="390"/>
        <v>16800</v>
      </c>
      <c r="V4929" s="2" t="s">
        <v>345</v>
      </c>
      <c r="W4929" s="2">
        <v>2014</v>
      </c>
      <c r="X4929" s="2"/>
    </row>
    <row r="4930" spans="1:24" ht="63.75" customHeight="1" outlineLevel="1" x14ac:dyDescent="0.25">
      <c r="A4930" s="2" t="s">
        <v>3287</v>
      </c>
      <c r="B4930" s="2" t="s">
        <v>27</v>
      </c>
      <c r="C4930" s="2" t="s">
        <v>3152</v>
      </c>
      <c r="D4930" s="43" t="s">
        <v>12648</v>
      </c>
      <c r="E4930" s="43" t="s">
        <v>12638</v>
      </c>
      <c r="F4930" s="43" t="s">
        <v>3153</v>
      </c>
      <c r="G4930" s="11" t="s">
        <v>29</v>
      </c>
      <c r="H4930" s="7" t="s">
        <v>375</v>
      </c>
      <c r="I4930" s="2">
        <v>710000000</v>
      </c>
      <c r="J4930" s="2" t="s">
        <v>11537</v>
      </c>
      <c r="K4930" s="44" t="s">
        <v>1138</v>
      </c>
      <c r="L4930" s="2" t="s">
        <v>1139</v>
      </c>
      <c r="M4930" s="2"/>
      <c r="N4930" s="2" t="s">
        <v>453</v>
      </c>
      <c r="O4930" s="15" t="s">
        <v>3370</v>
      </c>
      <c r="P4930" s="2"/>
      <c r="Q4930" s="2"/>
      <c r="R4930" s="2"/>
      <c r="S4930" s="8"/>
      <c r="T4930" s="9">
        <v>96000</v>
      </c>
      <c r="U4930" s="9">
        <f t="shared" si="390"/>
        <v>107520.00000000001</v>
      </c>
      <c r="V4930" s="2" t="s">
        <v>345</v>
      </c>
      <c r="W4930" s="2">
        <v>2014</v>
      </c>
      <c r="X4930" s="2"/>
    </row>
    <row r="4931" spans="1:24" ht="63.75" customHeight="1" outlineLevel="1" x14ac:dyDescent="0.25">
      <c r="A4931" s="2" t="s">
        <v>8956</v>
      </c>
      <c r="B4931" s="2" t="s">
        <v>27</v>
      </c>
      <c r="C4931" s="10" t="s">
        <v>3154</v>
      </c>
      <c r="D4931" s="10" t="s">
        <v>9118</v>
      </c>
      <c r="E4931" s="10" t="s">
        <v>9119</v>
      </c>
      <c r="F4931" s="43" t="s">
        <v>3155</v>
      </c>
      <c r="G4931" s="2" t="s">
        <v>29</v>
      </c>
      <c r="H4931" s="7" t="s">
        <v>375</v>
      </c>
      <c r="I4931" s="2">
        <v>710000000</v>
      </c>
      <c r="J4931" s="2" t="s">
        <v>11537</v>
      </c>
      <c r="K4931" s="44" t="s">
        <v>6189</v>
      </c>
      <c r="L4931" s="2" t="s">
        <v>1139</v>
      </c>
      <c r="M4931" s="2"/>
      <c r="N4931" s="2" t="s">
        <v>453</v>
      </c>
      <c r="O4931" s="15" t="s">
        <v>3370</v>
      </c>
      <c r="P4931" s="2"/>
      <c r="Q4931" s="2"/>
      <c r="R4931" s="2"/>
      <c r="S4931" s="8"/>
      <c r="T4931" s="9">
        <v>250000</v>
      </c>
      <c r="U4931" s="9">
        <f t="shared" si="390"/>
        <v>280000</v>
      </c>
      <c r="V4931" s="2" t="s">
        <v>345</v>
      </c>
      <c r="W4931" s="2">
        <v>2014</v>
      </c>
      <c r="X4931" s="2"/>
    </row>
    <row r="4932" spans="1:24" ht="63.75" customHeight="1" outlineLevel="1" x14ac:dyDescent="0.25">
      <c r="A4932" s="2" t="s">
        <v>3288</v>
      </c>
      <c r="B4932" s="2" t="s">
        <v>27</v>
      </c>
      <c r="C4932" s="2" t="s">
        <v>476</v>
      </c>
      <c r="D4932" s="43" t="s">
        <v>477</v>
      </c>
      <c r="E4932" s="43" t="s">
        <v>478</v>
      </c>
      <c r="F4932" s="43" t="s">
        <v>3156</v>
      </c>
      <c r="G4932" s="11" t="s">
        <v>29</v>
      </c>
      <c r="H4932" s="7" t="s">
        <v>375</v>
      </c>
      <c r="I4932" s="2">
        <v>710000000</v>
      </c>
      <c r="J4932" s="2" t="s">
        <v>11537</v>
      </c>
      <c r="K4932" s="44" t="s">
        <v>8570</v>
      </c>
      <c r="L4932" s="2" t="s">
        <v>1139</v>
      </c>
      <c r="M4932" s="2"/>
      <c r="N4932" s="2" t="s">
        <v>453</v>
      </c>
      <c r="O4932" s="15" t="s">
        <v>3370</v>
      </c>
      <c r="P4932" s="2"/>
      <c r="Q4932" s="2"/>
      <c r="R4932" s="2"/>
      <c r="S4932" s="8"/>
      <c r="T4932" s="9">
        <v>330000</v>
      </c>
      <c r="U4932" s="9">
        <f t="shared" si="390"/>
        <v>369600.00000000006</v>
      </c>
      <c r="V4932" s="2" t="s">
        <v>345</v>
      </c>
      <c r="W4932" s="2">
        <v>2014</v>
      </c>
      <c r="X4932" s="2"/>
    </row>
    <row r="4933" spans="1:24" ht="63.75" customHeight="1" outlineLevel="1" x14ac:dyDescent="0.25">
      <c r="A4933" s="2" t="s">
        <v>3289</v>
      </c>
      <c r="B4933" s="2" t="s">
        <v>27</v>
      </c>
      <c r="C4933" s="2" t="s">
        <v>3157</v>
      </c>
      <c r="D4933" s="43" t="s">
        <v>8504</v>
      </c>
      <c r="E4933" s="43" t="s">
        <v>8504</v>
      </c>
      <c r="F4933" s="43" t="s">
        <v>6175</v>
      </c>
      <c r="G4933" s="11" t="s">
        <v>29</v>
      </c>
      <c r="H4933" s="7" t="s">
        <v>375</v>
      </c>
      <c r="I4933" s="2">
        <v>710000000</v>
      </c>
      <c r="J4933" s="2" t="s">
        <v>11537</v>
      </c>
      <c r="K4933" s="44" t="s">
        <v>8571</v>
      </c>
      <c r="L4933" s="2" t="s">
        <v>1139</v>
      </c>
      <c r="M4933" s="2"/>
      <c r="N4933" s="2" t="s">
        <v>453</v>
      </c>
      <c r="O4933" s="15" t="s">
        <v>3370</v>
      </c>
      <c r="P4933" s="2"/>
      <c r="Q4933" s="2"/>
      <c r="R4933" s="2"/>
      <c r="S4933" s="8"/>
      <c r="T4933" s="9">
        <v>350000</v>
      </c>
      <c r="U4933" s="9">
        <f t="shared" si="390"/>
        <v>392000.00000000006</v>
      </c>
      <c r="V4933" s="2" t="s">
        <v>345</v>
      </c>
      <c r="W4933" s="2">
        <v>2014</v>
      </c>
      <c r="X4933" s="2"/>
    </row>
    <row r="4934" spans="1:24" ht="63.75" customHeight="1" outlineLevel="1" x14ac:dyDescent="0.25">
      <c r="A4934" s="2" t="s">
        <v>3290</v>
      </c>
      <c r="B4934" s="2" t="s">
        <v>27</v>
      </c>
      <c r="C4934" s="2" t="s">
        <v>3163</v>
      </c>
      <c r="D4934" s="43" t="s">
        <v>9394</v>
      </c>
      <c r="E4934" s="2" t="s">
        <v>9776</v>
      </c>
      <c r="F4934" s="43" t="s">
        <v>3164</v>
      </c>
      <c r="G4934" s="11" t="s">
        <v>29</v>
      </c>
      <c r="H4934" s="7" t="s">
        <v>375</v>
      </c>
      <c r="I4934" s="2">
        <v>710000000</v>
      </c>
      <c r="J4934" s="2" t="s">
        <v>11537</v>
      </c>
      <c r="K4934" s="44" t="s">
        <v>6189</v>
      </c>
      <c r="L4934" s="2" t="s">
        <v>1139</v>
      </c>
      <c r="M4934" s="2"/>
      <c r="N4934" s="2" t="s">
        <v>453</v>
      </c>
      <c r="O4934" s="15" t="s">
        <v>3370</v>
      </c>
      <c r="P4934" s="2"/>
      <c r="Q4934" s="2"/>
      <c r="R4934" s="2"/>
      <c r="S4934" s="8"/>
      <c r="T4934" s="9">
        <v>272000</v>
      </c>
      <c r="U4934" s="9">
        <f t="shared" si="390"/>
        <v>304640</v>
      </c>
      <c r="V4934" s="2" t="s">
        <v>345</v>
      </c>
      <c r="W4934" s="2">
        <v>2014</v>
      </c>
      <c r="X4934" s="2"/>
    </row>
    <row r="4935" spans="1:24" ht="63.75" customHeight="1" outlineLevel="1" x14ac:dyDescent="0.25">
      <c r="A4935" s="2" t="s">
        <v>11354</v>
      </c>
      <c r="B4935" s="2" t="s">
        <v>27</v>
      </c>
      <c r="C4935" s="2" t="s">
        <v>3163</v>
      </c>
      <c r="D4935" s="43" t="s">
        <v>9394</v>
      </c>
      <c r="E4935" s="2" t="s">
        <v>9776</v>
      </c>
      <c r="F4935" s="43" t="s">
        <v>3164</v>
      </c>
      <c r="G4935" s="11" t="s">
        <v>29</v>
      </c>
      <c r="H4935" s="7" t="s">
        <v>375</v>
      </c>
      <c r="I4935" s="2">
        <v>710000000</v>
      </c>
      <c r="J4935" s="2" t="s">
        <v>11537</v>
      </c>
      <c r="K4935" s="44" t="s">
        <v>6016</v>
      </c>
      <c r="L4935" s="2" t="s">
        <v>1139</v>
      </c>
      <c r="M4935" s="2"/>
      <c r="N4935" s="2" t="s">
        <v>453</v>
      </c>
      <c r="O4935" s="15" t="s">
        <v>3810</v>
      </c>
      <c r="P4935" s="2"/>
      <c r="Q4935" s="2"/>
      <c r="R4935" s="2"/>
      <c r="S4935" s="8"/>
      <c r="T4935" s="9">
        <v>102000</v>
      </c>
      <c r="U4935" s="9">
        <f t="shared" si="390"/>
        <v>114240.00000000001</v>
      </c>
      <c r="V4935" s="2" t="s">
        <v>345</v>
      </c>
      <c r="W4935" s="2">
        <v>2014</v>
      </c>
      <c r="X4935" s="2" t="s">
        <v>11355</v>
      </c>
    </row>
    <row r="4936" spans="1:24" ht="63.75" customHeight="1" outlineLevel="1" x14ac:dyDescent="0.25">
      <c r="A4936" s="2" t="s">
        <v>3291</v>
      </c>
      <c r="B4936" s="2" t="s">
        <v>27</v>
      </c>
      <c r="C4936" s="2" t="s">
        <v>3163</v>
      </c>
      <c r="D4936" s="43" t="s">
        <v>9394</v>
      </c>
      <c r="E4936" s="2" t="s">
        <v>9776</v>
      </c>
      <c r="F4936" s="43" t="s">
        <v>3165</v>
      </c>
      <c r="G4936" s="11" t="s">
        <v>29</v>
      </c>
      <c r="H4936" s="7" t="s">
        <v>375</v>
      </c>
      <c r="I4936" s="2">
        <v>710000000</v>
      </c>
      <c r="J4936" s="2" t="s">
        <v>11537</v>
      </c>
      <c r="K4936" s="44" t="s">
        <v>6189</v>
      </c>
      <c r="L4936" s="2" t="s">
        <v>1139</v>
      </c>
      <c r="M4936" s="2"/>
      <c r="N4936" s="2" t="s">
        <v>453</v>
      </c>
      <c r="O4936" s="15" t="s">
        <v>3370</v>
      </c>
      <c r="P4936" s="2"/>
      <c r="Q4936" s="2"/>
      <c r="R4936" s="2"/>
      <c r="S4936" s="8"/>
      <c r="T4936" s="9">
        <v>360000</v>
      </c>
      <c r="U4936" s="9">
        <f t="shared" ref="U4936:U4942" si="391">T4936*1.12</f>
        <v>403200.00000000006</v>
      </c>
      <c r="V4936" s="2" t="s">
        <v>345</v>
      </c>
      <c r="W4936" s="2">
        <v>2014</v>
      </c>
      <c r="X4936" s="2"/>
    </row>
    <row r="4937" spans="1:24" ht="63.75" customHeight="1" outlineLevel="1" x14ac:dyDescent="0.25">
      <c r="A4937" s="2" t="s">
        <v>3292</v>
      </c>
      <c r="B4937" s="2" t="s">
        <v>27</v>
      </c>
      <c r="C4937" s="2" t="s">
        <v>470</v>
      </c>
      <c r="D4937" s="43" t="s">
        <v>12629</v>
      </c>
      <c r="E4937" s="43" t="s">
        <v>12629</v>
      </c>
      <c r="F4937" s="43" t="s">
        <v>3167</v>
      </c>
      <c r="G4937" s="11" t="s">
        <v>29</v>
      </c>
      <c r="H4937" s="7" t="s">
        <v>375</v>
      </c>
      <c r="I4937" s="2">
        <v>710000000</v>
      </c>
      <c r="J4937" s="2" t="s">
        <v>11537</v>
      </c>
      <c r="K4937" s="44" t="s">
        <v>2861</v>
      </c>
      <c r="L4937" s="2" t="s">
        <v>1139</v>
      </c>
      <c r="M4937" s="2"/>
      <c r="N4937" s="2" t="s">
        <v>453</v>
      </c>
      <c r="O4937" s="15" t="s">
        <v>3370</v>
      </c>
      <c r="P4937" s="2"/>
      <c r="Q4937" s="2"/>
      <c r="R4937" s="2"/>
      <c r="S4937" s="8"/>
      <c r="T4937" s="9">
        <v>47000</v>
      </c>
      <c r="U4937" s="9">
        <f t="shared" si="391"/>
        <v>52640.000000000007</v>
      </c>
      <c r="V4937" s="2" t="s">
        <v>345</v>
      </c>
      <c r="W4937" s="2">
        <v>2014</v>
      </c>
      <c r="X4937" s="2"/>
    </row>
    <row r="4938" spans="1:24" ht="63.75" customHeight="1" outlineLevel="1" x14ac:dyDescent="0.25">
      <c r="A4938" s="2" t="s">
        <v>3293</v>
      </c>
      <c r="B4938" s="2" t="s">
        <v>27</v>
      </c>
      <c r="C4938" s="2" t="s">
        <v>3168</v>
      </c>
      <c r="D4938" s="43" t="s">
        <v>12824</v>
      </c>
      <c r="E4938" s="43" t="s">
        <v>12823</v>
      </c>
      <c r="F4938" s="43" t="s">
        <v>3169</v>
      </c>
      <c r="G4938" s="2" t="s">
        <v>343</v>
      </c>
      <c r="H4938" s="7" t="s">
        <v>375</v>
      </c>
      <c r="I4938" s="2">
        <v>710000000</v>
      </c>
      <c r="J4938" s="2" t="s">
        <v>11537</v>
      </c>
      <c r="K4938" s="44" t="s">
        <v>4846</v>
      </c>
      <c r="L4938" s="2" t="s">
        <v>1139</v>
      </c>
      <c r="M4938" s="2"/>
      <c r="N4938" s="2" t="s">
        <v>453</v>
      </c>
      <c r="O4938" s="15" t="s">
        <v>3370</v>
      </c>
      <c r="P4938" s="2"/>
      <c r="Q4938" s="2"/>
      <c r="R4938" s="2"/>
      <c r="S4938" s="8"/>
      <c r="T4938" s="9">
        <v>617000</v>
      </c>
      <c r="U4938" s="9">
        <f t="shared" si="391"/>
        <v>691040.00000000012</v>
      </c>
      <c r="V4938" s="2" t="s">
        <v>345</v>
      </c>
      <c r="W4938" s="2">
        <v>2014</v>
      </c>
      <c r="X4938" s="2"/>
    </row>
    <row r="4939" spans="1:24" ht="63.75" customHeight="1" outlineLevel="1" x14ac:dyDescent="0.25">
      <c r="A4939" s="2" t="s">
        <v>3294</v>
      </c>
      <c r="B4939" s="2" t="s">
        <v>27</v>
      </c>
      <c r="C4939" s="5" t="s">
        <v>3797</v>
      </c>
      <c r="D4939" s="5" t="s">
        <v>3798</v>
      </c>
      <c r="E4939" s="5" t="s">
        <v>3798</v>
      </c>
      <c r="F4939" s="43" t="s">
        <v>3171</v>
      </c>
      <c r="G4939" s="2" t="s">
        <v>29</v>
      </c>
      <c r="H4939" s="7" t="s">
        <v>375</v>
      </c>
      <c r="I4939" s="2">
        <v>710000000</v>
      </c>
      <c r="J4939" s="2" t="s">
        <v>11537</v>
      </c>
      <c r="K4939" s="2" t="s">
        <v>3172</v>
      </c>
      <c r="L4939" s="2" t="s">
        <v>1139</v>
      </c>
      <c r="M4939" s="2"/>
      <c r="N4939" s="2" t="s">
        <v>453</v>
      </c>
      <c r="O4939" s="15" t="s">
        <v>3370</v>
      </c>
      <c r="P4939" s="2"/>
      <c r="Q4939" s="2"/>
      <c r="R4939" s="2"/>
      <c r="S4939" s="8"/>
      <c r="T4939" s="9">
        <v>0</v>
      </c>
      <c r="U4939" s="9">
        <f t="shared" si="391"/>
        <v>0</v>
      </c>
      <c r="V4939" s="2" t="s">
        <v>345</v>
      </c>
      <c r="W4939" s="2">
        <v>2014</v>
      </c>
      <c r="X4939" s="2" t="s">
        <v>10152</v>
      </c>
    </row>
    <row r="4940" spans="1:24" ht="63.75" customHeight="1" outlineLevel="1" x14ac:dyDescent="0.25">
      <c r="A4940" s="2" t="s">
        <v>3295</v>
      </c>
      <c r="B4940" s="2" t="s">
        <v>27</v>
      </c>
      <c r="C4940" s="5" t="s">
        <v>3797</v>
      </c>
      <c r="D4940" s="5" t="s">
        <v>3798</v>
      </c>
      <c r="E4940" s="5" t="s">
        <v>3798</v>
      </c>
      <c r="F4940" s="43" t="s">
        <v>3173</v>
      </c>
      <c r="G4940" s="11" t="s">
        <v>29</v>
      </c>
      <c r="H4940" s="7" t="s">
        <v>375</v>
      </c>
      <c r="I4940" s="2">
        <v>710000000</v>
      </c>
      <c r="J4940" s="2" t="s">
        <v>11537</v>
      </c>
      <c r="K4940" s="2" t="s">
        <v>3162</v>
      </c>
      <c r="L4940" s="2" t="s">
        <v>1139</v>
      </c>
      <c r="M4940" s="2"/>
      <c r="N4940" s="2" t="s">
        <v>453</v>
      </c>
      <c r="O4940" s="15" t="s">
        <v>3370</v>
      </c>
      <c r="P4940" s="2"/>
      <c r="Q4940" s="2"/>
      <c r="R4940" s="2"/>
      <c r="S4940" s="8"/>
      <c r="T4940" s="9">
        <v>0</v>
      </c>
      <c r="U4940" s="9">
        <f t="shared" si="391"/>
        <v>0</v>
      </c>
      <c r="V4940" s="2" t="s">
        <v>345</v>
      </c>
      <c r="W4940" s="2">
        <v>2014</v>
      </c>
      <c r="X4940" s="2" t="s">
        <v>10152</v>
      </c>
    </row>
    <row r="4941" spans="1:24" ht="63.75" customHeight="1" outlineLevel="1" x14ac:dyDescent="0.25">
      <c r="A4941" s="2" t="s">
        <v>3296</v>
      </c>
      <c r="B4941" s="2" t="s">
        <v>27</v>
      </c>
      <c r="C4941" s="2" t="s">
        <v>12822</v>
      </c>
      <c r="D4941" s="43" t="s">
        <v>12821</v>
      </c>
      <c r="E4941" s="43" t="s">
        <v>12821</v>
      </c>
      <c r="F4941" s="43" t="s">
        <v>4850</v>
      </c>
      <c r="G4941" s="11" t="s">
        <v>29</v>
      </c>
      <c r="H4941" s="7" t="s">
        <v>375</v>
      </c>
      <c r="I4941" s="2">
        <v>710000000</v>
      </c>
      <c r="J4941" s="2" t="s">
        <v>11537</v>
      </c>
      <c r="K4941" s="2" t="s">
        <v>3162</v>
      </c>
      <c r="L4941" s="2" t="s">
        <v>1139</v>
      </c>
      <c r="M4941" s="9"/>
      <c r="N4941" s="2" t="s">
        <v>453</v>
      </c>
      <c r="O4941" s="21" t="s">
        <v>61</v>
      </c>
      <c r="P4941" s="2"/>
      <c r="Q4941" s="2"/>
      <c r="R4941" s="2"/>
      <c r="S4941" s="8"/>
      <c r="T4941" s="9">
        <v>0</v>
      </c>
      <c r="U4941" s="9">
        <v>0</v>
      </c>
      <c r="V4941" s="2" t="s">
        <v>345</v>
      </c>
      <c r="W4941" s="2">
        <v>2014</v>
      </c>
      <c r="X4941" s="2" t="s">
        <v>10152</v>
      </c>
    </row>
    <row r="4942" spans="1:24" ht="63.75" customHeight="1" outlineLevel="1" x14ac:dyDescent="0.25">
      <c r="A4942" s="2" t="s">
        <v>3297</v>
      </c>
      <c r="B4942" s="2" t="s">
        <v>27</v>
      </c>
      <c r="C4942" s="2" t="s">
        <v>8254</v>
      </c>
      <c r="D4942" s="43" t="s">
        <v>12656</v>
      </c>
      <c r="E4942" s="43" t="s">
        <v>12655</v>
      </c>
      <c r="F4942" s="43" t="s">
        <v>4851</v>
      </c>
      <c r="G4942" s="11" t="s">
        <v>29</v>
      </c>
      <c r="H4942" s="7" t="s">
        <v>375</v>
      </c>
      <c r="I4942" s="2">
        <v>710000000</v>
      </c>
      <c r="J4942" s="2" t="s">
        <v>11537</v>
      </c>
      <c r="K4942" s="2" t="s">
        <v>3162</v>
      </c>
      <c r="L4942" s="2" t="s">
        <v>1139</v>
      </c>
      <c r="M4942" s="9"/>
      <c r="N4942" s="2" t="s">
        <v>453</v>
      </c>
      <c r="O4942" s="21" t="s">
        <v>61</v>
      </c>
      <c r="P4942" s="2"/>
      <c r="Q4942" s="2"/>
      <c r="R4942" s="2"/>
      <c r="S4942" s="8"/>
      <c r="T4942" s="9">
        <v>835000</v>
      </c>
      <c r="U4942" s="9">
        <f t="shared" si="391"/>
        <v>935200.00000000012</v>
      </c>
      <c r="V4942" s="2" t="s">
        <v>345</v>
      </c>
      <c r="W4942" s="2">
        <v>2014</v>
      </c>
      <c r="X4942" s="2"/>
    </row>
    <row r="4943" spans="1:24" ht="63.75" customHeight="1" outlineLevel="1" x14ac:dyDescent="0.25">
      <c r="A4943" s="2" t="s">
        <v>3298</v>
      </c>
      <c r="B4943" s="2" t="s">
        <v>27</v>
      </c>
      <c r="C4943" s="5" t="s">
        <v>2844</v>
      </c>
      <c r="D4943" s="5" t="s">
        <v>5005</v>
      </c>
      <c r="E4943" s="5" t="s">
        <v>5005</v>
      </c>
      <c r="F4943" s="5" t="s">
        <v>5005</v>
      </c>
      <c r="G4943" s="5" t="s">
        <v>350</v>
      </c>
      <c r="H4943" s="7">
        <v>50</v>
      </c>
      <c r="I4943" s="2">
        <v>710000000</v>
      </c>
      <c r="J4943" s="2" t="s">
        <v>11537</v>
      </c>
      <c r="K4943" s="2" t="s">
        <v>1453</v>
      </c>
      <c r="L4943" s="2" t="s">
        <v>1140</v>
      </c>
      <c r="M4943" s="2"/>
      <c r="N4943" s="2" t="s">
        <v>453</v>
      </c>
      <c r="O4943" s="21" t="s">
        <v>61</v>
      </c>
      <c r="P4943" s="2"/>
      <c r="Q4943" s="2"/>
      <c r="R4943" s="2"/>
      <c r="S4943" s="2"/>
      <c r="T4943" s="9">
        <v>350000</v>
      </c>
      <c r="U4943" s="9">
        <f>T4943*1.12</f>
        <v>392000.00000000006</v>
      </c>
      <c r="V4943" s="2" t="s">
        <v>345</v>
      </c>
      <c r="W4943" s="2">
        <v>2014</v>
      </c>
      <c r="X4943" s="2"/>
    </row>
    <row r="4944" spans="1:24" ht="63.75" customHeight="1" outlineLevel="1" x14ac:dyDescent="0.25">
      <c r="A4944" s="2" t="s">
        <v>3299</v>
      </c>
      <c r="B4944" s="2" t="s">
        <v>27</v>
      </c>
      <c r="C4944" s="5" t="s">
        <v>5006</v>
      </c>
      <c r="D4944" s="5" t="s">
        <v>5007</v>
      </c>
      <c r="E4944" s="5" t="s">
        <v>5007</v>
      </c>
      <c r="F4944" s="5" t="s">
        <v>5007</v>
      </c>
      <c r="G4944" s="5" t="s">
        <v>350</v>
      </c>
      <c r="H4944" s="7">
        <v>50</v>
      </c>
      <c r="I4944" s="2">
        <v>710000000</v>
      </c>
      <c r="J4944" s="2" t="s">
        <v>11537</v>
      </c>
      <c r="K4944" s="2" t="s">
        <v>1453</v>
      </c>
      <c r="L4944" s="2" t="s">
        <v>1140</v>
      </c>
      <c r="M4944" s="2"/>
      <c r="N4944" s="2" t="s">
        <v>453</v>
      </c>
      <c r="O4944" s="21" t="s">
        <v>61</v>
      </c>
      <c r="P4944" s="2"/>
      <c r="Q4944" s="2"/>
      <c r="R4944" s="2"/>
      <c r="S4944" s="2"/>
      <c r="T4944" s="9">
        <v>250000</v>
      </c>
      <c r="U4944" s="9">
        <f t="shared" ref="U4944:U5009" si="392">T4944*1.12</f>
        <v>280000</v>
      </c>
      <c r="V4944" s="2" t="s">
        <v>345</v>
      </c>
      <c r="W4944" s="2">
        <v>2014</v>
      </c>
      <c r="X4944" s="2"/>
    </row>
    <row r="4945" spans="1:24" ht="63.75" customHeight="1" outlineLevel="1" x14ac:dyDescent="0.25">
      <c r="A4945" s="2" t="s">
        <v>3300</v>
      </c>
      <c r="B4945" s="2" t="s">
        <v>27</v>
      </c>
      <c r="C4945" s="5" t="s">
        <v>5008</v>
      </c>
      <c r="D4945" s="5" t="s">
        <v>5009</v>
      </c>
      <c r="E4945" s="5" t="s">
        <v>5009</v>
      </c>
      <c r="F4945" s="5" t="s">
        <v>5009</v>
      </c>
      <c r="G4945" s="5" t="s">
        <v>350</v>
      </c>
      <c r="H4945" s="7" t="s">
        <v>375</v>
      </c>
      <c r="I4945" s="2">
        <v>710000000</v>
      </c>
      <c r="J4945" s="2" t="s">
        <v>11537</v>
      </c>
      <c r="K4945" s="2" t="s">
        <v>1453</v>
      </c>
      <c r="L4945" s="2" t="s">
        <v>1140</v>
      </c>
      <c r="M4945" s="2"/>
      <c r="N4945" s="2" t="s">
        <v>453</v>
      </c>
      <c r="O4945" s="21" t="s">
        <v>61</v>
      </c>
      <c r="P4945" s="2"/>
      <c r="Q4945" s="2"/>
      <c r="R4945" s="2"/>
      <c r="S4945" s="2"/>
      <c r="T4945" s="9">
        <v>0</v>
      </c>
      <c r="U4945" s="9">
        <v>0</v>
      </c>
      <c r="V4945" s="2" t="s">
        <v>345</v>
      </c>
      <c r="W4945" s="2">
        <v>2014</v>
      </c>
      <c r="X4945" s="2" t="s">
        <v>10152</v>
      </c>
    </row>
    <row r="4946" spans="1:24" ht="63.75" customHeight="1" outlineLevel="1" x14ac:dyDescent="0.25">
      <c r="A4946" s="2" t="s">
        <v>3301</v>
      </c>
      <c r="B4946" s="2" t="s">
        <v>27</v>
      </c>
      <c r="C4946" s="5" t="s">
        <v>5010</v>
      </c>
      <c r="D4946" s="5" t="s">
        <v>5011</v>
      </c>
      <c r="E4946" s="5" t="s">
        <v>5011</v>
      </c>
      <c r="F4946" s="5" t="s">
        <v>5011</v>
      </c>
      <c r="G4946" s="5" t="s">
        <v>350</v>
      </c>
      <c r="H4946" s="7" t="s">
        <v>375</v>
      </c>
      <c r="I4946" s="2">
        <v>710000000</v>
      </c>
      <c r="J4946" s="2" t="s">
        <v>11537</v>
      </c>
      <c r="K4946" s="2" t="s">
        <v>1453</v>
      </c>
      <c r="L4946" s="2" t="s">
        <v>1140</v>
      </c>
      <c r="M4946" s="2"/>
      <c r="N4946" s="2" t="s">
        <v>453</v>
      </c>
      <c r="O4946" s="21" t="s">
        <v>61</v>
      </c>
      <c r="P4946" s="2"/>
      <c r="Q4946" s="2"/>
      <c r="R4946" s="2"/>
      <c r="S4946" s="2"/>
      <c r="T4946" s="9">
        <v>26277</v>
      </c>
      <c r="U4946" s="9">
        <f t="shared" si="392"/>
        <v>29430.240000000002</v>
      </c>
      <c r="V4946" s="2" t="s">
        <v>345</v>
      </c>
      <c r="W4946" s="2">
        <v>2014</v>
      </c>
      <c r="X4946" s="2"/>
    </row>
    <row r="4947" spans="1:24" ht="63.75" customHeight="1" outlineLevel="1" x14ac:dyDescent="0.25">
      <c r="A4947" s="2" t="s">
        <v>3302</v>
      </c>
      <c r="B4947" s="2" t="s">
        <v>27</v>
      </c>
      <c r="C4947" s="5" t="s">
        <v>5012</v>
      </c>
      <c r="D4947" s="5" t="s">
        <v>5013</v>
      </c>
      <c r="E4947" s="5" t="s">
        <v>12820</v>
      </c>
      <c r="F4947" s="5" t="s">
        <v>5014</v>
      </c>
      <c r="G4947" s="2" t="s">
        <v>29</v>
      </c>
      <c r="H4947" s="7" t="s">
        <v>375</v>
      </c>
      <c r="I4947" s="2">
        <v>710000000</v>
      </c>
      <c r="J4947" s="2" t="s">
        <v>11537</v>
      </c>
      <c r="K4947" s="2" t="s">
        <v>1453</v>
      </c>
      <c r="L4947" s="2" t="s">
        <v>1140</v>
      </c>
      <c r="M4947" s="2"/>
      <c r="N4947" s="2" t="s">
        <v>453</v>
      </c>
      <c r="O4947" s="21" t="s">
        <v>61</v>
      </c>
      <c r="P4947" s="2"/>
      <c r="Q4947" s="2"/>
      <c r="R4947" s="2"/>
      <c r="S4947" s="2"/>
      <c r="T4947" s="9">
        <v>26277</v>
      </c>
      <c r="U4947" s="9">
        <f t="shared" si="392"/>
        <v>29430.240000000002</v>
      </c>
      <c r="V4947" s="2" t="s">
        <v>345</v>
      </c>
      <c r="W4947" s="2">
        <v>2014</v>
      </c>
      <c r="X4947" s="2"/>
    </row>
    <row r="4948" spans="1:24" ht="63.75" customHeight="1" outlineLevel="1" x14ac:dyDescent="0.25">
      <c r="A4948" s="2" t="s">
        <v>3303</v>
      </c>
      <c r="B4948" s="2" t="s">
        <v>27</v>
      </c>
      <c r="C4948" s="5" t="s">
        <v>5015</v>
      </c>
      <c r="D4948" s="5" t="s">
        <v>5016</v>
      </c>
      <c r="E4948" s="5" t="s">
        <v>5016</v>
      </c>
      <c r="F4948" s="5" t="s">
        <v>5016</v>
      </c>
      <c r="G4948" s="5" t="s">
        <v>350</v>
      </c>
      <c r="H4948" s="7" t="s">
        <v>375</v>
      </c>
      <c r="I4948" s="2">
        <v>710000000</v>
      </c>
      <c r="J4948" s="2" t="s">
        <v>11537</v>
      </c>
      <c r="K4948" s="2" t="s">
        <v>1453</v>
      </c>
      <c r="L4948" s="2" t="s">
        <v>1140</v>
      </c>
      <c r="M4948" s="2"/>
      <c r="N4948" s="2" t="s">
        <v>453</v>
      </c>
      <c r="O4948" s="21" t="s">
        <v>61</v>
      </c>
      <c r="P4948" s="2"/>
      <c r="Q4948" s="2"/>
      <c r="R4948" s="2"/>
      <c r="S4948" s="2"/>
      <c r="T4948" s="9">
        <v>398319</v>
      </c>
      <c r="U4948" s="9">
        <f t="shared" si="392"/>
        <v>446117.28</v>
      </c>
      <c r="V4948" s="2" t="s">
        <v>345</v>
      </c>
      <c r="W4948" s="2">
        <v>2014</v>
      </c>
      <c r="X4948" s="2"/>
    </row>
    <row r="4949" spans="1:24" ht="63.75" customHeight="1" outlineLevel="1" x14ac:dyDescent="0.25">
      <c r="A4949" s="2" t="s">
        <v>3304</v>
      </c>
      <c r="B4949" s="2" t="s">
        <v>27</v>
      </c>
      <c r="C4949" s="5" t="s">
        <v>5017</v>
      </c>
      <c r="D4949" s="5" t="s">
        <v>5018</v>
      </c>
      <c r="E4949" s="5" t="s">
        <v>5018</v>
      </c>
      <c r="F4949" s="5" t="s">
        <v>5018</v>
      </c>
      <c r="G4949" s="5" t="s">
        <v>350</v>
      </c>
      <c r="H4949" s="7" t="s">
        <v>375</v>
      </c>
      <c r="I4949" s="2">
        <v>710000000</v>
      </c>
      <c r="J4949" s="2" t="s">
        <v>11537</v>
      </c>
      <c r="K4949" s="2" t="s">
        <v>1453</v>
      </c>
      <c r="L4949" s="2" t="s">
        <v>1140</v>
      </c>
      <c r="M4949" s="2"/>
      <c r="N4949" s="2" t="s">
        <v>453</v>
      </c>
      <c r="O4949" s="21" t="s">
        <v>61</v>
      </c>
      <c r="P4949" s="2"/>
      <c r="Q4949" s="2"/>
      <c r="R4949" s="2"/>
      <c r="S4949" s="2"/>
      <c r="T4949" s="9">
        <v>752960</v>
      </c>
      <c r="U4949" s="9">
        <f t="shared" si="392"/>
        <v>843315.20000000007</v>
      </c>
      <c r="V4949" s="2" t="s">
        <v>345</v>
      </c>
      <c r="W4949" s="2">
        <v>2014</v>
      </c>
      <c r="X4949" s="2"/>
    </row>
    <row r="4950" spans="1:24" ht="63.75" customHeight="1" outlineLevel="1" x14ac:dyDescent="0.25">
      <c r="A4950" s="2" t="s">
        <v>3305</v>
      </c>
      <c r="B4950" s="2" t="s">
        <v>27</v>
      </c>
      <c r="C4950" s="5" t="s">
        <v>2124</v>
      </c>
      <c r="D4950" s="5" t="s">
        <v>2149</v>
      </c>
      <c r="E4950" s="5" t="s">
        <v>5019</v>
      </c>
      <c r="F4950" s="5" t="s">
        <v>5019</v>
      </c>
      <c r="G4950" s="5" t="s">
        <v>350</v>
      </c>
      <c r="H4950" s="7" t="s">
        <v>375</v>
      </c>
      <c r="I4950" s="2">
        <v>710000000</v>
      </c>
      <c r="J4950" s="2" t="s">
        <v>11537</v>
      </c>
      <c r="K4950" s="2" t="s">
        <v>1453</v>
      </c>
      <c r="L4950" s="2" t="s">
        <v>1140</v>
      </c>
      <c r="M4950" s="2"/>
      <c r="N4950" s="2" t="s">
        <v>453</v>
      </c>
      <c r="O4950" s="21" t="s">
        <v>61</v>
      </c>
      <c r="P4950" s="2"/>
      <c r="Q4950" s="2"/>
      <c r="R4950" s="2"/>
      <c r="S4950" s="2"/>
      <c r="T4950" s="9">
        <v>896000</v>
      </c>
      <c r="U4950" s="9">
        <f t="shared" si="392"/>
        <v>1003520.0000000001</v>
      </c>
      <c r="V4950" s="2" t="s">
        <v>345</v>
      </c>
      <c r="W4950" s="2">
        <v>2014</v>
      </c>
      <c r="X4950" s="2"/>
    </row>
    <row r="4951" spans="1:24" ht="63.75" customHeight="1" outlineLevel="1" x14ac:dyDescent="0.25">
      <c r="A4951" s="2" t="s">
        <v>3306</v>
      </c>
      <c r="B4951" s="2" t="s">
        <v>27</v>
      </c>
      <c r="C4951" s="5" t="s">
        <v>5020</v>
      </c>
      <c r="D4951" s="5" t="s">
        <v>5021</v>
      </c>
      <c r="E4951" s="5" t="s">
        <v>12819</v>
      </c>
      <c r="F4951" s="5" t="s">
        <v>5022</v>
      </c>
      <c r="G4951" s="5" t="s">
        <v>350</v>
      </c>
      <c r="H4951" s="7" t="s">
        <v>375</v>
      </c>
      <c r="I4951" s="2">
        <v>710000000</v>
      </c>
      <c r="J4951" s="2" t="s">
        <v>11537</v>
      </c>
      <c r="K4951" s="2" t="s">
        <v>1034</v>
      </c>
      <c r="L4951" s="2" t="s">
        <v>1140</v>
      </c>
      <c r="M4951" s="2"/>
      <c r="N4951" s="2" t="s">
        <v>453</v>
      </c>
      <c r="O4951" s="21" t="s">
        <v>61</v>
      </c>
      <c r="P4951" s="2"/>
      <c r="Q4951" s="2"/>
      <c r="R4951" s="2"/>
      <c r="S4951" s="2"/>
      <c r="T4951" s="9">
        <v>32100</v>
      </c>
      <c r="U4951" s="9">
        <f t="shared" si="392"/>
        <v>35952</v>
      </c>
      <c r="V4951" s="2" t="s">
        <v>345</v>
      </c>
      <c r="W4951" s="2">
        <v>2014</v>
      </c>
      <c r="X4951" s="2"/>
    </row>
    <row r="4952" spans="1:24" ht="63.75" customHeight="1" outlineLevel="1" x14ac:dyDescent="0.25">
      <c r="A4952" s="2" t="s">
        <v>3307</v>
      </c>
      <c r="B4952" s="2" t="s">
        <v>27</v>
      </c>
      <c r="C4952" s="10" t="s">
        <v>5023</v>
      </c>
      <c r="D4952" s="10" t="s">
        <v>2117</v>
      </c>
      <c r="E4952" s="10" t="s">
        <v>2117</v>
      </c>
      <c r="F4952" s="5" t="s">
        <v>9988</v>
      </c>
      <c r="G4952" s="5" t="s">
        <v>350</v>
      </c>
      <c r="H4952" s="7" t="s">
        <v>375</v>
      </c>
      <c r="I4952" s="2">
        <v>710000000</v>
      </c>
      <c r="J4952" s="2" t="s">
        <v>11537</v>
      </c>
      <c r="K4952" s="2" t="s">
        <v>6014</v>
      </c>
      <c r="L4952" s="2" t="s">
        <v>1140</v>
      </c>
      <c r="M4952" s="2"/>
      <c r="N4952" s="2" t="s">
        <v>453</v>
      </c>
      <c r="O4952" s="21" t="s">
        <v>61</v>
      </c>
      <c r="P4952" s="2"/>
      <c r="Q4952" s="2"/>
      <c r="R4952" s="2"/>
      <c r="S4952" s="2"/>
      <c r="T4952" s="9">
        <v>20000</v>
      </c>
      <c r="U4952" s="9">
        <f t="shared" si="392"/>
        <v>22400.000000000004</v>
      </c>
      <c r="V4952" s="2" t="s">
        <v>345</v>
      </c>
      <c r="W4952" s="2">
        <v>2014</v>
      </c>
      <c r="X4952" s="2"/>
    </row>
    <row r="4953" spans="1:24" ht="63.75" customHeight="1" outlineLevel="1" x14ac:dyDescent="0.25">
      <c r="A4953" s="2" t="s">
        <v>3308</v>
      </c>
      <c r="B4953" s="2" t="s">
        <v>27</v>
      </c>
      <c r="C4953" s="10" t="s">
        <v>2851</v>
      </c>
      <c r="D4953" s="10" t="s">
        <v>2852</v>
      </c>
      <c r="E4953" s="10" t="s">
        <v>2852</v>
      </c>
      <c r="F4953" s="5" t="s">
        <v>2852</v>
      </c>
      <c r="G4953" s="5" t="s">
        <v>350</v>
      </c>
      <c r="H4953" s="7" t="s">
        <v>12474</v>
      </c>
      <c r="I4953" s="2">
        <v>710000000</v>
      </c>
      <c r="J4953" s="2" t="s">
        <v>11537</v>
      </c>
      <c r="K4953" s="2" t="s">
        <v>1034</v>
      </c>
      <c r="L4953" s="2" t="s">
        <v>1140</v>
      </c>
      <c r="M4953" s="2"/>
      <c r="N4953" s="2" t="s">
        <v>453</v>
      </c>
      <c r="O4953" s="21" t="s">
        <v>61</v>
      </c>
      <c r="P4953" s="2"/>
      <c r="Q4953" s="2"/>
      <c r="R4953" s="2"/>
      <c r="S4953" s="2"/>
      <c r="T4953" s="9">
        <v>51288</v>
      </c>
      <c r="U4953" s="9">
        <f t="shared" si="392"/>
        <v>57442.560000000005</v>
      </c>
      <c r="V4953" s="2" t="s">
        <v>345</v>
      </c>
      <c r="W4953" s="2">
        <v>2014</v>
      </c>
      <c r="X4953" s="2"/>
    </row>
    <row r="4954" spans="1:24" ht="63.75" customHeight="1" outlineLevel="1" x14ac:dyDescent="0.25">
      <c r="A4954" s="2" t="s">
        <v>3309</v>
      </c>
      <c r="B4954" s="2" t="s">
        <v>27</v>
      </c>
      <c r="C4954" s="10" t="s">
        <v>3141</v>
      </c>
      <c r="D4954" s="5" t="s">
        <v>5024</v>
      </c>
      <c r="E4954" s="5" t="s">
        <v>4199</v>
      </c>
      <c r="F4954" s="5" t="s">
        <v>4199</v>
      </c>
      <c r="G4954" s="2" t="s">
        <v>350</v>
      </c>
      <c r="H4954" s="7" t="s">
        <v>12474</v>
      </c>
      <c r="I4954" s="2">
        <v>710000000</v>
      </c>
      <c r="J4954" s="2" t="s">
        <v>11537</v>
      </c>
      <c r="K4954" s="2" t="s">
        <v>1034</v>
      </c>
      <c r="L4954" s="2" t="s">
        <v>1140</v>
      </c>
      <c r="M4954" s="2"/>
      <c r="N4954" s="2" t="s">
        <v>453</v>
      </c>
      <c r="O4954" s="21" t="s">
        <v>61</v>
      </c>
      <c r="P4954" s="2"/>
      <c r="Q4954" s="2"/>
      <c r="R4954" s="2"/>
      <c r="S4954" s="2"/>
      <c r="T4954" s="9">
        <v>53571</v>
      </c>
      <c r="U4954" s="9">
        <f t="shared" si="392"/>
        <v>59999.520000000004</v>
      </c>
      <c r="V4954" s="2" t="s">
        <v>345</v>
      </c>
      <c r="W4954" s="2">
        <v>2014</v>
      </c>
      <c r="X4954" s="2"/>
    </row>
    <row r="4955" spans="1:24" ht="63.75" customHeight="1" outlineLevel="1" x14ac:dyDescent="0.25">
      <c r="A4955" s="2" t="s">
        <v>3310</v>
      </c>
      <c r="B4955" s="2" t="s">
        <v>27</v>
      </c>
      <c r="C4955" s="10" t="s">
        <v>5025</v>
      </c>
      <c r="D4955" s="5" t="s">
        <v>5026</v>
      </c>
      <c r="E4955" s="5" t="s">
        <v>5026</v>
      </c>
      <c r="F4955" s="5" t="s">
        <v>5026</v>
      </c>
      <c r="G4955" s="5" t="s">
        <v>350</v>
      </c>
      <c r="H4955" s="7" t="s">
        <v>12474</v>
      </c>
      <c r="I4955" s="2">
        <v>710000000</v>
      </c>
      <c r="J4955" s="2" t="s">
        <v>11537</v>
      </c>
      <c r="K4955" s="2" t="s">
        <v>8570</v>
      </c>
      <c r="L4955" s="2" t="s">
        <v>1140</v>
      </c>
      <c r="M4955" s="2"/>
      <c r="N4955" s="2" t="s">
        <v>453</v>
      </c>
      <c r="O4955" s="21" t="s">
        <v>61</v>
      </c>
      <c r="P4955" s="2"/>
      <c r="Q4955" s="2"/>
      <c r="R4955" s="2"/>
      <c r="S4955" s="2"/>
      <c r="T4955" s="9">
        <v>88000</v>
      </c>
      <c r="U4955" s="9">
        <f t="shared" si="392"/>
        <v>98560.000000000015</v>
      </c>
      <c r="V4955" s="2" t="s">
        <v>345</v>
      </c>
      <c r="W4955" s="2">
        <v>2014</v>
      </c>
      <c r="X4955" s="2"/>
    </row>
    <row r="4956" spans="1:24" ht="63.75" customHeight="1" outlineLevel="1" x14ac:dyDescent="0.25">
      <c r="A4956" s="2" t="s">
        <v>3311</v>
      </c>
      <c r="B4956" s="2" t="s">
        <v>27</v>
      </c>
      <c r="C4956" s="95" t="s">
        <v>2162</v>
      </c>
      <c r="D4956" s="91" t="s">
        <v>2163</v>
      </c>
      <c r="E4956" s="91" t="s">
        <v>2164</v>
      </c>
      <c r="F4956" s="5" t="s">
        <v>5027</v>
      </c>
      <c r="G4956" s="2" t="s">
        <v>29</v>
      </c>
      <c r="H4956" s="7" t="s">
        <v>375</v>
      </c>
      <c r="I4956" s="2">
        <v>710000000</v>
      </c>
      <c r="J4956" s="2" t="s">
        <v>11537</v>
      </c>
      <c r="K4956" s="2" t="s">
        <v>9062</v>
      </c>
      <c r="L4956" s="2" t="s">
        <v>1140</v>
      </c>
      <c r="M4956" s="2"/>
      <c r="N4956" s="2" t="s">
        <v>453</v>
      </c>
      <c r="O4956" s="21" t="s">
        <v>61</v>
      </c>
      <c r="P4956" s="2"/>
      <c r="Q4956" s="2"/>
      <c r="R4956" s="2"/>
      <c r="S4956" s="2"/>
      <c r="T4956" s="9">
        <v>99840</v>
      </c>
      <c r="U4956" s="9">
        <f t="shared" si="392"/>
        <v>111820.80000000002</v>
      </c>
      <c r="V4956" s="2" t="s">
        <v>345</v>
      </c>
      <c r="W4956" s="2">
        <v>2014</v>
      </c>
      <c r="X4956" s="2"/>
    </row>
    <row r="4957" spans="1:24" ht="63.75" customHeight="1" outlineLevel="1" x14ac:dyDescent="0.25">
      <c r="A4957" s="2" t="s">
        <v>3312</v>
      </c>
      <c r="B4957" s="2" t="s">
        <v>27</v>
      </c>
      <c r="C4957" s="10" t="s">
        <v>3783</v>
      </c>
      <c r="D4957" s="10" t="s">
        <v>3784</v>
      </c>
      <c r="E4957" s="10" t="s">
        <v>3784</v>
      </c>
      <c r="F4957" s="5" t="s">
        <v>3784</v>
      </c>
      <c r="G4957" s="5" t="s">
        <v>29</v>
      </c>
      <c r="H4957" s="7" t="s">
        <v>375</v>
      </c>
      <c r="I4957" s="2">
        <v>710000000</v>
      </c>
      <c r="J4957" s="2" t="s">
        <v>11537</v>
      </c>
      <c r="K4957" s="2" t="s">
        <v>9062</v>
      </c>
      <c r="L4957" s="2" t="s">
        <v>1140</v>
      </c>
      <c r="M4957" s="2"/>
      <c r="N4957" s="2" t="s">
        <v>453</v>
      </c>
      <c r="O4957" s="21" t="s">
        <v>61</v>
      </c>
      <c r="P4957" s="2"/>
      <c r="Q4957" s="2"/>
      <c r="R4957" s="2"/>
      <c r="S4957" s="2"/>
      <c r="T4957" s="9">
        <v>240000</v>
      </c>
      <c r="U4957" s="9">
        <f t="shared" si="392"/>
        <v>268800</v>
      </c>
      <c r="V4957" s="2" t="s">
        <v>345</v>
      </c>
      <c r="W4957" s="2">
        <v>2014</v>
      </c>
      <c r="X4957" s="2"/>
    </row>
    <row r="4958" spans="1:24" ht="63.75" customHeight="1" outlineLevel="1" x14ac:dyDescent="0.25">
      <c r="A4958" s="2" t="s">
        <v>3313</v>
      </c>
      <c r="B4958" s="2" t="s">
        <v>27</v>
      </c>
      <c r="C4958" s="5" t="s">
        <v>4202</v>
      </c>
      <c r="D4958" s="10" t="s">
        <v>3779</v>
      </c>
      <c r="E4958" s="10" t="s">
        <v>5028</v>
      </c>
      <c r="F4958" s="5" t="s">
        <v>5028</v>
      </c>
      <c r="G4958" s="5" t="s">
        <v>343</v>
      </c>
      <c r="H4958" s="7" t="s">
        <v>375</v>
      </c>
      <c r="I4958" s="2">
        <v>710000000</v>
      </c>
      <c r="J4958" s="2" t="s">
        <v>11537</v>
      </c>
      <c r="K4958" s="2" t="s">
        <v>5029</v>
      </c>
      <c r="L4958" s="2" t="s">
        <v>1140</v>
      </c>
      <c r="M4958" s="2"/>
      <c r="N4958" s="2" t="s">
        <v>453</v>
      </c>
      <c r="O4958" s="21" t="s">
        <v>61</v>
      </c>
      <c r="P4958" s="2"/>
      <c r="Q4958" s="2"/>
      <c r="R4958" s="2"/>
      <c r="S4958" s="2"/>
      <c r="T4958" s="9">
        <f>539280+279000</f>
        <v>818280</v>
      </c>
      <c r="U4958" s="9">
        <f t="shared" si="392"/>
        <v>916473.60000000009</v>
      </c>
      <c r="V4958" s="2" t="s">
        <v>345</v>
      </c>
      <c r="W4958" s="2">
        <v>2014</v>
      </c>
      <c r="X4958" s="2"/>
    </row>
    <row r="4959" spans="1:24" ht="63.75" customHeight="1" outlineLevel="1" x14ac:dyDescent="0.25">
      <c r="A4959" s="2" t="s">
        <v>3314</v>
      </c>
      <c r="B4959" s="2" t="s">
        <v>27</v>
      </c>
      <c r="C4959" s="10" t="s">
        <v>3154</v>
      </c>
      <c r="D4959" s="10" t="s">
        <v>9118</v>
      </c>
      <c r="E4959" s="10" t="s">
        <v>9119</v>
      </c>
      <c r="F4959" s="43" t="s">
        <v>3155</v>
      </c>
      <c r="G4959" s="2" t="s">
        <v>29</v>
      </c>
      <c r="H4959" s="7">
        <v>90</v>
      </c>
      <c r="I4959" s="2">
        <v>710000000</v>
      </c>
      <c r="J4959" s="2" t="s">
        <v>11537</v>
      </c>
      <c r="K4959" s="2" t="s">
        <v>9063</v>
      </c>
      <c r="L4959" s="2" t="s">
        <v>1140</v>
      </c>
      <c r="M4959" s="2"/>
      <c r="N4959" s="2" t="s">
        <v>453</v>
      </c>
      <c r="O4959" s="21" t="s">
        <v>61</v>
      </c>
      <c r="P4959" s="2"/>
      <c r="Q4959" s="2"/>
      <c r="R4959" s="2"/>
      <c r="S4959" s="2"/>
      <c r="T4959" s="9">
        <f>180000+250000</f>
        <v>430000</v>
      </c>
      <c r="U4959" s="9">
        <f t="shared" si="392"/>
        <v>481600.00000000006</v>
      </c>
      <c r="V4959" s="2" t="s">
        <v>345</v>
      </c>
      <c r="W4959" s="2">
        <v>2014</v>
      </c>
      <c r="X4959" s="2"/>
    </row>
    <row r="4960" spans="1:24" ht="63.75" customHeight="1" outlineLevel="1" x14ac:dyDescent="0.25">
      <c r="A4960" s="2" t="s">
        <v>3315</v>
      </c>
      <c r="B4960" s="2" t="s">
        <v>27</v>
      </c>
      <c r="C4960" s="10" t="s">
        <v>2854</v>
      </c>
      <c r="D4960" s="10" t="s">
        <v>3786</v>
      </c>
      <c r="E4960" s="10" t="s">
        <v>3786</v>
      </c>
      <c r="F4960" s="5" t="s">
        <v>3786</v>
      </c>
      <c r="G4960" s="2" t="s">
        <v>350</v>
      </c>
      <c r="H4960" s="7" t="s">
        <v>375</v>
      </c>
      <c r="I4960" s="2">
        <v>710000000</v>
      </c>
      <c r="J4960" s="2" t="s">
        <v>11537</v>
      </c>
      <c r="K4960" s="2" t="s">
        <v>9062</v>
      </c>
      <c r="L4960" s="2" t="s">
        <v>1140</v>
      </c>
      <c r="M4960" s="2"/>
      <c r="N4960" s="2" t="s">
        <v>453</v>
      </c>
      <c r="O4960" s="21" t="s">
        <v>61</v>
      </c>
      <c r="P4960" s="2"/>
      <c r="Q4960" s="2"/>
      <c r="R4960" s="2"/>
      <c r="S4960" s="2"/>
      <c r="T4960" s="9">
        <v>150000</v>
      </c>
      <c r="U4960" s="9">
        <f t="shared" si="392"/>
        <v>168000.00000000003</v>
      </c>
      <c r="V4960" s="2" t="s">
        <v>345</v>
      </c>
      <c r="W4960" s="2">
        <v>2014</v>
      </c>
      <c r="X4960" s="2"/>
    </row>
    <row r="4961" spans="1:16383" ht="63.75" customHeight="1" outlineLevel="1" x14ac:dyDescent="0.25">
      <c r="A4961" s="2" t="s">
        <v>3316</v>
      </c>
      <c r="B4961" s="2" t="s">
        <v>27</v>
      </c>
      <c r="C4961" s="10" t="s">
        <v>5030</v>
      </c>
      <c r="D4961" s="10" t="s">
        <v>5031</v>
      </c>
      <c r="E4961" s="10" t="s">
        <v>5031</v>
      </c>
      <c r="F4961" s="5" t="s">
        <v>5031</v>
      </c>
      <c r="G4961" s="5" t="s">
        <v>29</v>
      </c>
      <c r="H4961" s="7" t="s">
        <v>375</v>
      </c>
      <c r="I4961" s="2">
        <v>710000000</v>
      </c>
      <c r="J4961" s="2" t="s">
        <v>11537</v>
      </c>
      <c r="K4961" s="2" t="s">
        <v>6014</v>
      </c>
      <c r="L4961" s="2" t="s">
        <v>1140</v>
      </c>
      <c r="M4961" s="2"/>
      <c r="N4961" s="2" t="s">
        <v>453</v>
      </c>
      <c r="O4961" s="21" t="s">
        <v>61</v>
      </c>
      <c r="P4961" s="2"/>
      <c r="Q4961" s="2"/>
      <c r="R4961" s="2"/>
      <c r="S4961" s="2"/>
      <c r="T4961" s="9">
        <f>48000+4000</f>
        <v>52000</v>
      </c>
      <c r="U4961" s="9">
        <f t="shared" si="392"/>
        <v>58240.000000000007</v>
      </c>
      <c r="V4961" s="2" t="s">
        <v>345</v>
      </c>
      <c r="W4961" s="2">
        <v>2014</v>
      </c>
      <c r="X4961" s="2"/>
    </row>
    <row r="4962" spans="1:16383" ht="63.75" customHeight="1" outlineLevel="1" x14ac:dyDescent="0.25">
      <c r="A4962" s="2" t="s">
        <v>3317</v>
      </c>
      <c r="B4962" s="2" t="s">
        <v>27</v>
      </c>
      <c r="C4962" s="10" t="s">
        <v>2835</v>
      </c>
      <c r="D4962" s="5" t="s">
        <v>5032</v>
      </c>
      <c r="E4962" s="5" t="s">
        <v>5032</v>
      </c>
      <c r="F4962" s="5" t="s">
        <v>5032</v>
      </c>
      <c r="G4962" s="5" t="s">
        <v>350</v>
      </c>
      <c r="H4962" s="7">
        <v>90</v>
      </c>
      <c r="I4962" s="2">
        <v>710000000</v>
      </c>
      <c r="J4962" s="2" t="s">
        <v>11537</v>
      </c>
      <c r="K4962" s="2" t="s">
        <v>9062</v>
      </c>
      <c r="L4962" s="2" t="s">
        <v>1140</v>
      </c>
      <c r="M4962" s="2"/>
      <c r="N4962" s="2" t="s">
        <v>453</v>
      </c>
      <c r="O4962" s="21" t="s">
        <v>61</v>
      </c>
      <c r="P4962" s="2"/>
      <c r="Q4962" s="2"/>
      <c r="R4962" s="2"/>
      <c r="S4962" s="2"/>
      <c r="T4962" s="9">
        <v>454536</v>
      </c>
      <c r="U4962" s="9">
        <f t="shared" si="392"/>
        <v>509080.32000000007</v>
      </c>
      <c r="V4962" s="2" t="s">
        <v>345</v>
      </c>
      <c r="W4962" s="2">
        <v>2014</v>
      </c>
      <c r="X4962" s="2"/>
    </row>
    <row r="4963" spans="1:16383" ht="63.75" customHeight="1" outlineLevel="1" x14ac:dyDescent="0.25">
      <c r="A4963" s="2" t="s">
        <v>9744</v>
      </c>
      <c r="B4963" s="2" t="s">
        <v>27</v>
      </c>
      <c r="C4963" s="10" t="s">
        <v>5033</v>
      </c>
      <c r="D4963" s="10" t="s">
        <v>5034</v>
      </c>
      <c r="E4963" s="10" t="s">
        <v>5034</v>
      </c>
      <c r="F4963" s="5" t="s">
        <v>5034</v>
      </c>
      <c r="G4963" s="5" t="s">
        <v>350</v>
      </c>
      <c r="H4963" s="7" t="s">
        <v>375</v>
      </c>
      <c r="I4963" s="2">
        <v>710000000</v>
      </c>
      <c r="J4963" s="2" t="s">
        <v>11537</v>
      </c>
      <c r="K4963" s="2" t="s">
        <v>3765</v>
      </c>
      <c r="L4963" s="2" t="s">
        <v>1140</v>
      </c>
      <c r="M4963" s="2"/>
      <c r="N4963" s="2" t="s">
        <v>453</v>
      </c>
      <c r="O4963" s="21" t="s">
        <v>61</v>
      </c>
      <c r="P4963" s="2"/>
      <c r="Q4963" s="2"/>
      <c r="R4963" s="2"/>
      <c r="S4963" s="2"/>
      <c r="T4963" s="9">
        <v>10700</v>
      </c>
      <c r="U4963" s="9">
        <f t="shared" si="392"/>
        <v>11984.000000000002</v>
      </c>
      <c r="V4963" s="2" t="s">
        <v>345</v>
      </c>
      <c r="W4963" s="2">
        <v>2014</v>
      </c>
      <c r="X4963" s="2"/>
    </row>
    <row r="4964" spans="1:16383" ht="63.75" customHeight="1" outlineLevel="1" x14ac:dyDescent="0.25">
      <c r="A4964" s="2" t="s">
        <v>3318</v>
      </c>
      <c r="B4964" s="2" t="s">
        <v>27</v>
      </c>
      <c r="C4964" s="10" t="s">
        <v>4219</v>
      </c>
      <c r="D4964" s="5" t="s">
        <v>5035</v>
      </c>
      <c r="E4964" s="5" t="s">
        <v>5036</v>
      </c>
      <c r="F4964" s="5" t="s">
        <v>5036</v>
      </c>
      <c r="G4964" s="5" t="s">
        <v>350</v>
      </c>
      <c r="H4964" s="7" t="s">
        <v>375</v>
      </c>
      <c r="I4964" s="2">
        <v>710000000</v>
      </c>
      <c r="J4964" s="2" t="s">
        <v>11537</v>
      </c>
      <c r="K4964" s="2" t="s">
        <v>1453</v>
      </c>
      <c r="L4964" s="2" t="s">
        <v>1140</v>
      </c>
      <c r="M4964" s="2"/>
      <c r="N4964" s="2" t="s">
        <v>453</v>
      </c>
      <c r="O4964" s="21" t="s">
        <v>61</v>
      </c>
      <c r="P4964" s="2"/>
      <c r="Q4964" s="2"/>
      <c r="R4964" s="2"/>
      <c r="S4964" s="2"/>
      <c r="T4964" s="9">
        <v>0</v>
      </c>
      <c r="U4964" s="9">
        <f t="shared" si="392"/>
        <v>0</v>
      </c>
      <c r="V4964" s="2" t="s">
        <v>345</v>
      </c>
      <c r="W4964" s="2">
        <v>2014</v>
      </c>
      <c r="X4964" s="2"/>
    </row>
    <row r="4965" spans="1:16383" s="298" customFormat="1" ht="63.75" x14ac:dyDescent="0.25">
      <c r="A4965" s="276" t="s">
        <v>13849</v>
      </c>
      <c r="B4965" s="276" t="s">
        <v>27</v>
      </c>
      <c r="C4965" s="275" t="s">
        <v>4219</v>
      </c>
      <c r="D4965" s="274" t="s">
        <v>5035</v>
      </c>
      <c r="E4965" s="274" t="s">
        <v>5036</v>
      </c>
      <c r="F4965" s="293" t="s">
        <v>5036</v>
      </c>
      <c r="G4965" s="274" t="s">
        <v>29</v>
      </c>
      <c r="H4965" s="243" t="s">
        <v>375</v>
      </c>
      <c r="I4965" s="276">
        <v>710000000</v>
      </c>
      <c r="J4965" s="276" t="s">
        <v>1075</v>
      </c>
      <c r="K4965" s="276" t="s">
        <v>13505</v>
      </c>
      <c r="L4965" s="276" t="s">
        <v>1140</v>
      </c>
      <c r="M4965" s="276"/>
      <c r="N4965" s="276" t="s">
        <v>10994</v>
      </c>
      <c r="O4965" s="21" t="s">
        <v>61</v>
      </c>
      <c r="P4965" s="276"/>
      <c r="Q4965" s="276"/>
      <c r="R4965" s="276"/>
      <c r="S4965" s="297"/>
      <c r="T4965" s="278">
        <v>380000</v>
      </c>
      <c r="U4965" s="278">
        <f t="shared" si="392"/>
        <v>425600.00000000006</v>
      </c>
      <c r="V4965" s="276" t="s">
        <v>345</v>
      </c>
      <c r="W4965" s="276">
        <v>2014</v>
      </c>
      <c r="X4965" s="276" t="s">
        <v>13707</v>
      </c>
      <c r="Y4965" s="289"/>
      <c r="Z4965" s="288"/>
      <c r="AA4965" s="288"/>
      <c r="AB4965" s="288"/>
      <c r="AC4965" s="288"/>
      <c r="AD4965" s="288"/>
      <c r="AE4965" s="288"/>
      <c r="AF4965" s="288"/>
      <c r="AG4965" s="288"/>
      <c r="AH4965" s="288"/>
      <c r="AI4965" s="288"/>
      <c r="AJ4965" s="288"/>
      <c r="AK4965" s="288"/>
      <c r="AL4965" s="288"/>
      <c r="AM4965" s="288"/>
      <c r="AN4965" s="288"/>
      <c r="AO4965" s="288"/>
      <c r="AP4965" s="288"/>
      <c r="AQ4965" s="288"/>
      <c r="AR4965" s="288"/>
      <c r="AS4965" s="288"/>
      <c r="AT4965" s="288"/>
      <c r="AU4965" s="288"/>
      <c r="AV4965" s="288"/>
      <c r="AW4965" s="288"/>
      <c r="AX4965" s="288"/>
      <c r="AY4965" s="288"/>
      <c r="AZ4965" s="288"/>
      <c r="BA4965" s="288"/>
      <c r="BB4965" s="288"/>
      <c r="BC4965" s="288"/>
      <c r="BD4965" s="288"/>
      <c r="BE4965" s="288"/>
      <c r="BF4965" s="288"/>
      <c r="BG4965" s="288"/>
      <c r="BH4965" s="288"/>
      <c r="BI4965" s="288"/>
      <c r="BJ4965" s="288"/>
      <c r="BK4965" s="288"/>
      <c r="BL4965" s="288"/>
      <c r="BM4965" s="288"/>
      <c r="BN4965" s="288"/>
      <c r="BO4965" s="288"/>
      <c r="BP4965" s="288"/>
      <c r="BQ4965" s="288"/>
      <c r="BR4965" s="288"/>
      <c r="BS4965" s="288"/>
      <c r="BT4965" s="288"/>
      <c r="BU4965" s="288"/>
      <c r="BV4965" s="288"/>
      <c r="BW4965" s="288"/>
      <c r="BX4965" s="288"/>
      <c r="BY4965" s="288"/>
      <c r="BZ4965" s="288"/>
      <c r="CA4965" s="288"/>
      <c r="CB4965" s="288"/>
      <c r="CC4965" s="288"/>
      <c r="CD4965" s="288"/>
      <c r="CE4965" s="288"/>
      <c r="CF4965" s="288"/>
      <c r="CG4965" s="288"/>
      <c r="CH4965" s="288"/>
      <c r="CI4965" s="288"/>
      <c r="CJ4965" s="288"/>
      <c r="CK4965" s="288"/>
      <c r="CL4965" s="288"/>
      <c r="CM4965" s="288"/>
      <c r="CN4965" s="288"/>
      <c r="CO4965" s="288"/>
      <c r="CP4965" s="288"/>
      <c r="CQ4965" s="288"/>
      <c r="CR4965" s="288"/>
      <c r="CS4965" s="288"/>
      <c r="CT4965" s="288"/>
      <c r="CU4965" s="288"/>
      <c r="CV4965" s="288"/>
      <c r="CW4965" s="288"/>
      <c r="CX4965" s="288"/>
      <c r="CY4965" s="288"/>
      <c r="CZ4965" s="288"/>
      <c r="DA4965" s="288"/>
      <c r="DB4965" s="288"/>
      <c r="DC4965" s="288"/>
      <c r="DD4965" s="288"/>
      <c r="DE4965" s="288"/>
      <c r="DF4965" s="288"/>
      <c r="DG4965" s="288"/>
      <c r="DH4965" s="288"/>
      <c r="DI4965" s="288"/>
      <c r="DJ4965" s="288"/>
      <c r="DK4965" s="288"/>
      <c r="DL4965" s="288"/>
      <c r="DM4965" s="288"/>
      <c r="DN4965" s="288"/>
      <c r="DO4965" s="288"/>
      <c r="DP4965" s="288"/>
      <c r="DQ4965" s="288"/>
      <c r="DR4965" s="288"/>
      <c r="DS4965" s="288"/>
      <c r="DT4965" s="288"/>
      <c r="DU4965" s="288"/>
      <c r="DV4965" s="288"/>
      <c r="DW4965" s="288"/>
      <c r="DX4965" s="288"/>
      <c r="DY4965" s="288"/>
      <c r="DZ4965" s="288"/>
      <c r="EA4965" s="288"/>
      <c r="EB4965" s="288"/>
      <c r="EC4965" s="288"/>
      <c r="ED4965" s="288"/>
      <c r="EE4965" s="288"/>
      <c r="EF4965" s="288"/>
      <c r="EG4965" s="288"/>
      <c r="EH4965" s="288"/>
      <c r="EI4965" s="288"/>
      <c r="EJ4965" s="288"/>
      <c r="EK4965" s="288"/>
      <c r="EL4965" s="288"/>
      <c r="EM4965" s="288"/>
      <c r="EN4965" s="288"/>
      <c r="EO4965" s="288"/>
      <c r="EP4965" s="288"/>
      <c r="EQ4965" s="288"/>
      <c r="ER4965" s="288"/>
      <c r="ES4965" s="288"/>
      <c r="ET4965" s="288"/>
      <c r="EU4965" s="288"/>
      <c r="EV4965" s="288"/>
      <c r="EW4965" s="288"/>
      <c r="EX4965" s="288"/>
      <c r="EY4965" s="288"/>
      <c r="EZ4965" s="288"/>
      <c r="FA4965" s="288"/>
      <c r="FB4965" s="288"/>
      <c r="FC4965" s="288"/>
      <c r="FD4965" s="288"/>
      <c r="FE4965" s="288"/>
      <c r="FF4965" s="288"/>
      <c r="FG4965" s="288"/>
      <c r="FH4965" s="288"/>
      <c r="FI4965" s="288"/>
      <c r="FJ4965" s="288"/>
      <c r="FK4965" s="288"/>
      <c r="FL4965" s="288"/>
      <c r="FM4965" s="288"/>
      <c r="FN4965" s="288"/>
      <c r="FO4965" s="288"/>
      <c r="FP4965" s="288"/>
      <c r="FQ4965" s="288"/>
      <c r="FR4965" s="288"/>
      <c r="FS4965" s="288"/>
      <c r="FT4965" s="288"/>
      <c r="FU4965" s="288"/>
      <c r="FV4965" s="288"/>
      <c r="FW4965" s="288"/>
      <c r="FX4965" s="288"/>
      <c r="FY4965" s="288"/>
      <c r="FZ4965" s="288"/>
      <c r="GA4965" s="288"/>
      <c r="GB4965" s="288"/>
      <c r="GC4965" s="288"/>
      <c r="GD4965" s="288"/>
      <c r="GE4965" s="288"/>
      <c r="GF4965" s="288"/>
      <c r="GG4965" s="288"/>
      <c r="GH4965" s="288"/>
      <c r="GI4965" s="288"/>
      <c r="GJ4965" s="288"/>
      <c r="GK4965" s="288"/>
      <c r="GL4965" s="288"/>
      <c r="GM4965" s="288"/>
      <c r="GN4965" s="288"/>
      <c r="GO4965" s="288"/>
      <c r="GP4965" s="288"/>
      <c r="GQ4965" s="288"/>
      <c r="GR4965" s="288"/>
      <c r="GS4965" s="288"/>
      <c r="GT4965" s="288"/>
      <c r="GU4965" s="288"/>
      <c r="GV4965" s="288"/>
      <c r="GW4965" s="288"/>
      <c r="GX4965" s="288"/>
      <c r="GY4965" s="288"/>
      <c r="GZ4965" s="288"/>
      <c r="HA4965" s="288"/>
      <c r="HB4965" s="288"/>
      <c r="HC4965" s="288"/>
      <c r="HD4965" s="288"/>
      <c r="HE4965" s="288"/>
      <c r="HF4965" s="288"/>
      <c r="HG4965" s="288"/>
      <c r="HH4965" s="288"/>
      <c r="HI4965" s="288"/>
      <c r="HJ4965" s="288"/>
      <c r="HK4965" s="288"/>
      <c r="HL4965" s="288"/>
      <c r="HM4965" s="288"/>
      <c r="HN4965" s="288"/>
      <c r="HO4965" s="288"/>
      <c r="HP4965" s="288"/>
      <c r="HQ4965" s="288"/>
      <c r="HR4965" s="288"/>
      <c r="HS4965" s="288"/>
      <c r="HT4965" s="288"/>
      <c r="HU4965" s="288"/>
      <c r="HV4965" s="288"/>
      <c r="HW4965" s="288"/>
      <c r="HX4965" s="288"/>
      <c r="HY4965" s="288"/>
      <c r="HZ4965" s="288"/>
      <c r="IA4965" s="288"/>
      <c r="IB4965" s="288"/>
      <c r="IC4965" s="288"/>
      <c r="ID4965" s="288"/>
      <c r="IE4965" s="288"/>
      <c r="IF4965" s="288"/>
      <c r="IG4965" s="288"/>
      <c r="IH4965" s="288"/>
      <c r="II4965" s="288"/>
      <c r="IJ4965" s="288"/>
      <c r="IK4965" s="288"/>
      <c r="IL4965" s="288"/>
      <c r="IM4965" s="288"/>
      <c r="IN4965" s="288"/>
      <c r="IO4965" s="288"/>
      <c r="IP4965" s="288"/>
      <c r="IQ4965" s="288"/>
      <c r="IR4965" s="288"/>
      <c r="IS4965" s="288"/>
      <c r="IT4965" s="288"/>
      <c r="IU4965" s="288"/>
      <c r="IV4965" s="288"/>
      <c r="IW4965" s="288"/>
      <c r="IX4965" s="288"/>
      <c r="IY4965" s="288"/>
      <c r="IZ4965" s="288"/>
      <c r="JA4965" s="288"/>
      <c r="JB4965" s="288"/>
      <c r="JC4965" s="288"/>
      <c r="JD4965" s="288"/>
      <c r="JE4965" s="288"/>
      <c r="JF4965" s="288"/>
      <c r="JG4965" s="288"/>
      <c r="JH4965" s="288"/>
      <c r="JI4965" s="288"/>
      <c r="JJ4965" s="288"/>
      <c r="JK4965" s="288"/>
      <c r="JL4965" s="288"/>
      <c r="JM4965" s="288"/>
      <c r="JN4965" s="288"/>
      <c r="JO4965" s="288"/>
      <c r="JP4965" s="288"/>
      <c r="JQ4965" s="288"/>
      <c r="JR4965" s="288"/>
      <c r="JS4965" s="288"/>
      <c r="JT4965" s="288"/>
      <c r="JU4965" s="288"/>
      <c r="JV4965" s="288"/>
      <c r="JW4965" s="288"/>
      <c r="JX4965" s="288"/>
      <c r="JY4965" s="288"/>
      <c r="JZ4965" s="288"/>
      <c r="KA4965" s="288"/>
      <c r="KB4965" s="288"/>
      <c r="KC4965" s="288"/>
      <c r="KD4965" s="288"/>
      <c r="KE4965" s="288"/>
      <c r="KF4965" s="288"/>
      <c r="KG4965" s="288"/>
      <c r="KH4965" s="288"/>
      <c r="KI4965" s="288"/>
      <c r="KJ4965" s="288"/>
      <c r="KK4965" s="288"/>
      <c r="KL4965" s="288"/>
      <c r="KM4965" s="288"/>
      <c r="KN4965" s="288"/>
      <c r="KO4965" s="288"/>
      <c r="KP4965" s="288"/>
      <c r="KQ4965" s="288"/>
      <c r="KR4965" s="288"/>
      <c r="KS4965" s="288"/>
      <c r="KT4965" s="288"/>
      <c r="KU4965" s="288"/>
      <c r="KV4965" s="288"/>
      <c r="KW4965" s="288"/>
      <c r="KX4965" s="288"/>
      <c r="KY4965" s="288"/>
      <c r="KZ4965" s="288"/>
      <c r="LA4965" s="288"/>
      <c r="LB4965" s="288"/>
      <c r="LC4965" s="288"/>
      <c r="LD4965" s="288"/>
      <c r="LE4965" s="288"/>
      <c r="LF4965" s="288"/>
      <c r="LG4965" s="288"/>
      <c r="LH4965" s="288"/>
      <c r="LI4965" s="288"/>
      <c r="LJ4965" s="288"/>
      <c r="LK4965" s="288"/>
      <c r="LL4965" s="288"/>
      <c r="LM4965" s="288"/>
      <c r="LN4965" s="288"/>
      <c r="LO4965" s="288"/>
      <c r="LP4965" s="288"/>
      <c r="LQ4965" s="288"/>
      <c r="LR4965" s="288"/>
      <c r="LS4965" s="288"/>
      <c r="LT4965" s="288"/>
      <c r="LU4965" s="288"/>
      <c r="LV4965" s="288"/>
      <c r="LW4965" s="288"/>
      <c r="LX4965" s="288"/>
      <c r="LY4965" s="288"/>
      <c r="LZ4965" s="288"/>
      <c r="MA4965" s="288"/>
      <c r="MB4965" s="288"/>
      <c r="MC4965" s="288"/>
      <c r="MD4965" s="288"/>
      <c r="ME4965" s="288"/>
      <c r="MF4965" s="288"/>
      <c r="MG4965" s="288"/>
      <c r="MH4965" s="288"/>
      <c r="MI4965" s="288"/>
      <c r="MJ4965" s="288"/>
      <c r="MK4965" s="288"/>
      <c r="ML4965" s="288"/>
      <c r="MM4965" s="288"/>
      <c r="MN4965" s="288"/>
      <c r="MO4965" s="288"/>
      <c r="MP4965" s="288"/>
      <c r="MQ4965" s="288"/>
      <c r="MR4965" s="288"/>
      <c r="MS4965" s="288"/>
      <c r="MT4965" s="288"/>
      <c r="MU4965" s="288"/>
      <c r="MV4965" s="288"/>
      <c r="MW4965" s="288"/>
      <c r="MX4965" s="288"/>
      <c r="MY4965" s="288"/>
      <c r="MZ4965" s="288"/>
      <c r="NA4965" s="288"/>
      <c r="NB4965" s="288"/>
      <c r="NC4965" s="288"/>
      <c r="ND4965" s="288"/>
      <c r="NE4965" s="288"/>
      <c r="NF4965" s="288"/>
      <c r="NG4965" s="288"/>
      <c r="NH4965" s="288"/>
      <c r="NI4965" s="288"/>
      <c r="NJ4965" s="288"/>
      <c r="NK4965" s="288"/>
      <c r="NL4965" s="288"/>
      <c r="NM4965" s="288"/>
      <c r="NN4965" s="288"/>
      <c r="NO4965" s="288"/>
      <c r="NP4965" s="288"/>
      <c r="NQ4965" s="288"/>
      <c r="NR4965" s="288"/>
      <c r="NS4965" s="288"/>
      <c r="NT4965" s="288"/>
      <c r="NU4965" s="288"/>
      <c r="NV4965" s="288"/>
      <c r="NW4965" s="288"/>
      <c r="NX4965" s="288"/>
      <c r="NY4965" s="288"/>
      <c r="NZ4965" s="288"/>
      <c r="OA4965" s="288"/>
      <c r="OB4965" s="288"/>
      <c r="OC4965" s="288"/>
      <c r="OD4965" s="288"/>
      <c r="OE4965" s="288"/>
      <c r="OF4965" s="288"/>
      <c r="OG4965" s="288"/>
      <c r="OH4965" s="288"/>
      <c r="OI4965" s="288"/>
      <c r="OJ4965" s="288"/>
      <c r="OK4965" s="288"/>
      <c r="OL4965" s="288"/>
      <c r="OM4965" s="288"/>
      <c r="ON4965" s="288"/>
      <c r="OO4965" s="288"/>
      <c r="OP4965" s="288"/>
      <c r="OQ4965" s="288"/>
      <c r="OR4965" s="288"/>
      <c r="OS4965" s="288"/>
      <c r="OT4965" s="288"/>
      <c r="OU4965" s="288"/>
      <c r="OV4965" s="288"/>
      <c r="OW4965" s="288"/>
      <c r="OX4965" s="288"/>
      <c r="OY4965" s="288"/>
      <c r="OZ4965" s="288"/>
      <c r="PA4965" s="288"/>
      <c r="PB4965" s="288"/>
      <c r="PC4965" s="288"/>
      <c r="PD4965" s="288"/>
      <c r="PE4965" s="288"/>
      <c r="PF4965" s="288"/>
      <c r="PG4965" s="288"/>
      <c r="PH4965" s="288"/>
      <c r="PI4965" s="288"/>
      <c r="PJ4965" s="288"/>
      <c r="PK4965" s="288"/>
      <c r="PL4965" s="288"/>
      <c r="PM4965" s="288"/>
      <c r="PN4965" s="288"/>
      <c r="PO4965" s="288"/>
      <c r="PP4965" s="288"/>
      <c r="PQ4965" s="288"/>
      <c r="PR4965" s="288"/>
      <c r="PS4965" s="288"/>
      <c r="PT4965" s="288"/>
      <c r="PU4965" s="288"/>
      <c r="PV4965" s="288"/>
      <c r="PW4965" s="288"/>
      <c r="PX4965" s="288"/>
      <c r="PY4965" s="288"/>
      <c r="PZ4965" s="288"/>
      <c r="QA4965" s="288"/>
      <c r="QB4965" s="288"/>
      <c r="QC4965" s="288"/>
      <c r="QD4965" s="288"/>
      <c r="QE4965" s="288"/>
      <c r="QF4965" s="288"/>
      <c r="QG4965" s="288"/>
      <c r="QH4965" s="288"/>
      <c r="QI4965" s="288"/>
      <c r="QJ4965" s="288"/>
      <c r="QK4965" s="288"/>
      <c r="QL4965" s="288"/>
      <c r="QM4965" s="288"/>
      <c r="QN4965" s="288"/>
      <c r="QO4965" s="288"/>
      <c r="QP4965" s="288"/>
      <c r="QQ4965" s="288"/>
      <c r="QR4965" s="288"/>
      <c r="QS4965" s="288"/>
      <c r="QT4965" s="288"/>
      <c r="QU4965" s="288"/>
      <c r="QV4965" s="288"/>
      <c r="QW4965" s="288"/>
      <c r="QX4965" s="288"/>
      <c r="QY4965" s="288"/>
      <c r="QZ4965" s="288"/>
      <c r="RA4965" s="288"/>
      <c r="RB4965" s="288"/>
      <c r="RC4965" s="288"/>
      <c r="RD4965" s="288"/>
      <c r="RE4965" s="288"/>
      <c r="RF4965" s="288"/>
      <c r="RG4965" s="288"/>
      <c r="RH4965" s="288"/>
      <c r="RI4965" s="288"/>
      <c r="RJ4965" s="288"/>
      <c r="RK4965" s="288"/>
      <c r="RL4965" s="288"/>
      <c r="RM4965" s="288"/>
      <c r="RN4965" s="288"/>
      <c r="RO4965" s="288"/>
      <c r="RP4965" s="288"/>
      <c r="RQ4965" s="288"/>
      <c r="RR4965" s="288"/>
      <c r="RS4965" s="288"/>
      <c r="RT4965" s="288"/>
      <c r="RU4965" s="288"/>
      <c r="RV4965" s="288"/>
      <c r="RW4965" s="288"/>
      <c r="RX4965" s="288"/>
      <c r="RY4965" s="288"/>
      <c r="RZ4965" s="288"/>
      <c r="SA4965" s="288"/>
      <c r="SB4965" s="288"/>
      <c r="SC4965" s="288"/>
      <c r="SD4965" s="288"/>
      <c r="SE4965" s="288"/>
      <c r="SF4965" s="288"/>
      <c r="SG4965" s="288"/>
      <c r="SH4965" s="288"/>
      <c r="SI4965" s="288"/>
      <c r="SJ4965" s="288"/>
      <c r="SK4965" s="288"/>
      <c r="SL4965" s="288"/>
      <c r="SM4965" s="288"/>
      <c r="SN4965" s="288"/>
      <c r="SO4965" s="288"/>
      <c r="SP4965" s="288"/>
      <c r="SQ4965" s="288"/>
      <c r="SR4965" s="288"/>
      <c r="SS4965" s="288"/>
      <c r="ST4965" s="288"/>
      <c r="SU4965" s="288"/>
      <c r="SV4965" s="288"/>
      <c r="SW4965" s="288"/>
      <c r="SX4965" s="288"/>
      <c r="SY4965" s="288"/>
      <c r="SZ4965" s="288"/>
      <c r="TA4965" s="288"/>
      <c r="TB4965" s="288"/>
      <c r="TC4965" s="288"/>
      <c r="TD4965" s="288"/>
      <c r="TE4965" s="288"/>
      <c r="TF4965" s="288"/>
      <c r="TG4965" s="288"/>
      <c r="TH4965" s="288"/>
      <c r="TI4965" s="288"/>
      <c r="TJ4965" s="288"/>
      <c r="TK4965" s="288"/>
      <c r="TL4965" s="288"/>
      <c r="TM4965" s="288"/>
      <c r="TN4965" s="288"/>
      <c r="TO4965" s="288"/>
      <c r="TP4965" s="288"/>
      <c r="TQ4965" s="288"/>
      <c r="TR4965" s="288"/>
      <c r="TS4965" s="288"/>
      <c r="TT4965" s="288"/>
      <c r="TU4965" s="288"/>
      <c r="TV4965" s="288"/>
      <c r="TW4965" s="288"/>
      <c r="TX4965" s="288"/>
      <c r="TY4965" s="288"/>
      <c r="TZ4965" s="288"/>
      <c r="UA4965" s="288"/>
      <c r="UB4965" s="288"/>
      <c r="UC4965" s="288"/>
      <c r="UD4965" s="288"/>
      <c r="UE4965" s="288"/>
      <c r="UF4965" s="288"/>
      <c r="UG4965" s="288"/>
      <c r="UH4965" s="288"/>
      <c r="UI4965" s="288"/>
      <c r="UJ4965" s="288"/>
      <c r="UK4965" s="288"/>
      <c r="UL4965" s="288"/>
      <c r="UM4965" s="288"/>
      <c r="UN4965" s="288"/>
      <c r="UO4965" s="288"/>
      <c r="UP4965" s="288"/>
      <c r="UQ4965" s="288"/>
      <c r="UR4965" s="288"/>
      <c r="US4965" s="288"/>
      <c r="UT4965" s="288"/>
      <c r="UU4965" s="288"/>
      <c r="UV4965" s="288"/>
      <c r="UW4965" s="288"/>
      <c r="UX4965" s="288"/>
      <c r="UY4965" s="288"/>
      <c r="UZ4965" s="288"/>
      <c r="VA4965" s="288"/>
      <c r="VB4965" s="288"/>
      <c r="VC4965" s="288"/>
      <c r="VD4965" s="288"/>
      <c r="VE4965" s="288"/>
      <c r="VF4965" s="288"/>
      <c r="VG4965" s="288"/>
      <c r="VH4965" s="288"/>
      <c r="VI4965" s="288"/>
      <c r="VJ4965" s="288"/>
      <c r="VK4965" s="288"/>
      <c r="VL4965" s="288"/>
      <c r="VM4965" s="288"/>
      <c r="VN4965" s="288"/>
      <c r="VO4965" s="288"/>
      <c r="VP4965" s="288"/>
      <c r="VQ4965" s="288"/>
      <c r="VR4965" s="288"/>
      <c r="VS4965" s="288"/>
      <c r="VT4965" s="288"/>
      <c r="VU4965" s="288"/>
      <c r="VV4965" s="288"/>
      <c r="VW4965" s="288"/>
      <c r="VX4965" s="288"/>
      <c r="VY4965" s="288"/>
      <c r="VZ4965" s="288"/>
      <c r="WA4965" s="288"/>
      <c r="WB4965" s="288"/>
      <c r="WC4965" s="288"/>
      <c r="WD4965" s="288"/>
      <c r="WE4965" s="288"/>
      <c r="WF4965" s="288"/>
      <c r="WG4965" s="288"/>
      <c r="WH4965" s="288"/>
      <c r="WI4965" s="288"/>
      <c r="WJ4965" s="288"/>
      <c r="WK4965" s="288"/>
      <c r="WL4965" s="288"/>
      <c r="WM4965" s="288"/>
      <c r="WN4965" s="288"/>
      <c r="WO4965" s="288"/>
      <c r="WP4965" s="288"/>
      <c r="WQ4965" s="288"/>
      <c r="WR4965" s="288"/>
      <c r="WS4965" s="288"/>
      <c r="WT4965" s="288"/>
      <c r="WU4965" s="288"/>
      <c r="WV4965" s="288"/>
      <c r="WW4965" s="288"/>
      <c r="WX4965" s="288"/>
      <c r="WY4965" s="288"/>
      <c r="WZ4965" s="288"/>
      <c r="XA4965" s="288"/>
      <c r="XB4965" s="288"/>
      <c r="XC4965" s="288"/>
      <c r="XD4965" s="288"/>
      <c r="XE4965" s="288"/>
      <c r="XF4965" s="288"/>
      <c r="XG4965" s="288"/>
      <c r="XH4965" s="288"/>
      <c r="XI4965" s="288"/>
      <c r="XJ4965" s="288"/>
      <c r="XK4965" s="288"/>
      <c r="XL4965" s="288"/>
      <c r="XM4965" s="288"/>
      <c r="XN4965" s="288"/>
      <c r="XO4965" s="288"/>
      <c r="XP4965" s="288"/>
      <c r="XQ4965" s="288"/>
      <c r="XR4965" s="288"/>
      <c r="XS4965" s="288"/>
      <c r="XT4965" s="288"/>
      <c r="XU4965" s="288"/>
      <c r="XV4965" s="288"/>
      <c r="XW4965" s="288"/>
      <c r="XX4965" s="288"/>
      <c r="XY4965" s="288"/>
      <c r="XZ4965" s="288"/>
      <c r="YA4965" s="288"/>
      <c r="YB4965" s="288"/>
      <c r="YC4965" s="288"/>
      <c r="YD4965" s="288"/>
      <c r="YE4965" s="288"/>
      <c r="YF4965" s="288"/>
      <c r="YG4965" s="288"/>
      <c r="YH4965" s="288"/>
      <c r="YI4965" s="288"/>
      <c r="YJ4965" s="288"/>
      <c r="YK4965" s="288"/>
      <c r="YL4965" s="288"/>
      <c r="YM4965" s="288"/>
      <c r="YN4965" s="288"/>
      <c r="YO4965" s="288"/>
      <c r="YP4965" s="288"/>
      <c r="YQ4965" s="288"/>
      <c r="YR4965" s="288"/>
      <c r="YS4965" s="288"/>
      <c r="YT4965" s="288"/>
      <c r="YU4965" s="288"/>
      <c r="YV4965" s="288"/>
      <c r="YW4965" s="288"/>
      <c r="YX4965" s="288"/>
      <c r="YY4965" s="288"/>
      <c r="YZ4965" s="288"/>
      <c r="ZA4965" s="288"/>
      <c r="ZB4965" s="288"/>
      <c r="ZC4965" s="288"/>
      <c r="ZD4965" s="288"/>
      <c r="ZE4965" s="288"/>
      <c r="ZF4965" s="288"/>
      <c r="ZG4965" s="288"/>
      <c r="ZH4965" s="288"/>
      <c r="ZI4965" s="288"/>
      <c r="ZJ4965" s="288"/>
      <c r="ZK4965" s="288"/>
      <c r="ZL4965" s="288"/>
      <c r="ZM4965" s="288"/>
      <c r="ZN4965" s="288"/>
      <c r="ZO4965" s="288"/>
      <c r="ZP4965" s="288"/>
      <c r="ZQ4965" s="288"/>
      <c r="ZR4965" s="288"/>
      <c r="ZS4965" s="288"/>
      <c r="ZT4965" s="288"/>
      <c r="ZU4965" s="288"/>
      <c r="ZV4965" s="288"/>
      <c r="ZW4965" s="288"/>
      <c r="ZX4965" s="288"/>
      <c r="ZY4965" s="288"/>
      <c r="ZZ4965" s="288"/>
      <c r="AAA4965" s="288"/>
      <c r="AAB4965" s="288"/>
      <c r="AAC4965" s="288"/>
      <c r="AAD4965" s="288"/>
      <c r="AAE4965" s="288"/>
      <c r="AAF4965" s="288"/>
      <c r="AAG4965" s="288"/>
      <c r="AAH4965" s="288"/>
      <c r="AAI4965" s="288"/>
      <c r="AAJ4965" s="288"/>
      <c r="AAK4965" s="288"/>
      <c r="AAL4965" s="288"/>
      <c r="AAM4965" s="288"/>
      <c r="AAN4965" s="288"/>
      <c r="AAO4965" s="288"/>
      <c r="AAP4965" s="288"/>
      <c r="AAQ4965" s="288"/>
      <c r="AAR4965" s="288"/>
      <c r="AAS4965" s="288"/>
      <c r="AAT4965" s="288"/>
      <c r="AAU4965" s="288"/>
      <c r="AAV4965" s="288"/>
      <c r="AAW4965" s="288"/>
      <c r="AAX4965" s="288"/>
      <c r="AAY4965" s="288"/>
      <c r="AAZ4965" s="288"/>
      <c r="ABA4965" s="288"/>
      <c r="ABB4965" s="288"/>
      <c r="ABC4965" s="288"/>
      <c r="ABD4965" s="288"/>
      <c r="ABE4965" s="288"/>
      <c r="ABF4965" s="288"/>
      <c r="ABG4965" s="288"/>
      <c r="ABH4965" s="288"/>
      <c r="ABI4965" s="288"/>
      <c r="ABJ4965" s="288"/>
      <c r="ABK4965" s="288"/>
      <c r="ABL4965" s="288"/>
      <c r="ABM4965" s="288"/>
      <c r="ABN4965" s="288"/>
      <c r="ABO4965" s="288"/>
      <c r="ABP4965" s="288"/>
      <c r="ABQ4965" s="288"/>
      <c r="ABR4965" s="288"/>
      <c r="ABS4965" s="288"/>
      <c r="ABT4965" s="288"/>
      <c r="ABU4965" s="288"/>
      <c r="ABV4965" s="288"/>
      <c r="ABW4965" s="288"/>
      <c r="ABX4965" s="288"/>
      <c r="ABY4965" s="288"/>
      <c r="ABZ4965" s="288"/>
      <c r="ACA4965" s="288"/>
      <c r="ACB4965" s="288"/>
      <c r="ACC4965" s="288"/>
      <c r="ACD4965" s="288"/>
      <c r="ACE4965" s="288"/>
      <c r="ACF4965" s="288"/>
      <c r="ACG4965" s="288"/>
      <c r="ACH4965" s="288"/>
      <c r="ACI4965" s="288"/>
      <c r="ACJ4965" s="288"/>
      <c r="ACK4965" s="288"/>
      <c r="ACL4965" s="288"/>
      <c r="ACM4965" s="288"/>
      <c r="ACN4965" s="288"/>
      <c r="ACO4965" s="288"/>
      <c r="ACP4965" s="288"/>
      <c r="ACQ4965" s="288"/>
      <c r="ACR4965" s="288"/>
      <c r="ACS4965" s="288"/>
      <c r="ACT4965" s="288"/>
      <c r="ACU4965" s="288"/>
      <c r="ACV4965" s="288"/>
      <c r="ACW4965" s="288"/>
      <c r="ACX4965" s="288"/>
      <c r="ACY4965" s="288"/>
      <c r="ACZ4965" s="288"/>
      <c r="ADA4965" s="288"/>
      <c r="ADB4965" s="288"/>
      <c r="ADC4965" s="288"/>
      <c r="ADD4965" s="288"/>
      <c r="ADE4965" s="288"/>
      <c r="ADF4965" s="288"/>
      <c r="ADG4965" s="288"/>
      <c r="ADH4965" s="288"/>
      <c r="ADI4965" s="288"/>
      <c r="ADJ4965" s="288"/>
      <c r="ADK4965" s="288"/>
      <c r="ADL4965" s="288"/>
      <c r="ADM4965" s="288"/>
      <c r="ADN4965" s="288"/>
      <c r="ADO4965" s="288"/>
      <c r="ADP4965" s="288"/>
      <c r="ADQ4965" s="288"/>
      <c r="ADR4965" s="288"/>
      <c r="ADS4965" s="288"/>
      <c r="ADT4965" s="288"/>
      <c r="ADU4965" s="288"/>
      <c r="ADV4965" s="288"/>
      <c r="ADW4965" s="288"/>
      <c r="ADX4965" s="288"/>
      <c r="ADY4965" s="288"/>
      <c r="ADZ4965" s="288"/>
      <c r="AEA4965" s="288"/>
      <c r="AEB4965" s="288"/>
      <c r="AEC4965" s="288"/>
      <c r="AED4965" s="288"/>
      <c r="AEE4965" s="288"/>
      <c r="AEF4965" s="288"/>
      <c r="AEG4965" s="288"/>
      <c r="AEH4965" s="288"/>
      <c r="AEI4965" s="288"/>
      <c r="AEJ4965" s="288"/>
      <c r="AEK4965" s="288"/>
      <c r="AEL4965" s="288"/>
      <c r="AEM4965" s="288"/>
      <c r="AEN4965" s="288"/>
      <c r="AEO4965" s="288"/>
      <c r="AEP4965" s="288"/>
      <c r="AEQ4965" s="288"/>
      <c r="AER4965" s="288"/>
      <c r="AES4965" s="288"/>
      <c r="AET4965" s="288"/>
      <c r="AEU4965" s="288"/>
      <c r="AEV4965" s="288"/>
      <c r="AEW4965" s="288"/>
      <c r="AEX4965" s="288"/>
      <c r="AEY4965" s="288"/>
      <c r="AEZ4965" s="288"/>
      <c r="AFA4965" s="288"/>
      <c r="AFB4965" s="288"/>
      <c r="AFC4965" s="288"/>
      <c r="AFD4965" s="288"/>
      <c r="AFE4965" s="288"/>
      <c r="AFF4965" s="288"/>
      <c r="AFG4965" s="288"/>
      <c r="AFH4965" s="288"/>
      <c r="AFI4965" s="288"/>
      <c r="AFJ4965" s="288"/>
      <c r="AFK4965" s="288"/>
      <c r="AFL4965" s="288"/>
      <c r="AFM4965" s="288"/>
      <c r="AFN4965" s="288"/>
      <c r="AFO4965" s="288"/>
      <c r="AFP4965" s="288"/>
      <c r="AFQ4965" s="288"/>
      <c r="AFR4965" s="288"/>
      <c r="AFS4965" s="288"/>
      <c r="AFT4965" s="288"/>
      <c r="AFU4965" s="288"/>
      <c r="AFV4965" s="288"/>
      <c r="AFW4965" s="288"/>
      <c r="AFX4965" s="288"/>
      <c r="AFY4965" s="288"/>
      <c r="AFZ4965" s="288"/>
      <c r="AGA4965" s="288"/>
      <c r="AGB4965" s="288"/>
      <c r="AGC4965" s="288"/>
      <c r="AGD4965" s="288"/>
      <c r="AGE4965" s="288"/>
      <c r="AGF4965" s="288"/>
      <c r="AGG4965" s="288"/>
      <c r="AGH4965" s="288"/>
      <c r="AGI4965" s="288"/>
      <c r="AGJ4965" s="288"/>
      <c r="AGK4965" s="288"/>
      <c r="AGL4965" s="288"/>
      <c r="AGM4965" s="288"/>
      <c r="AGN4965" s="288"/>
      <c r="AGO4965" s="288"/>
      <c r="AGP4965" s="288"/>
      <c r="AGQ4965" s="288"/>
      <c r="AGR4965" s="288"/>
      <c r="AGS4965" s="288"/>
      <c r="AGT4965" s="288"/>
      <c r="AGU4965" s="288"/>
      <c r="AGV4965" s="288"/>
      <c r="AGW4965" s="288"/>
      <c r="AGX4965" s="288"/>
      <c r="AGY4965" s="288"/>
      <c r="AGZ4965" s="288"/>
      <c r="AHA4965" s="288"/>
      <c r="AHB4965" s="288"/>
      <c r="AHC4965" s="288"/>
      <c r="AHD4965" s="288"/>
      <c r="AHE4965" s="288"/>
      <c r="AHF4965" s="288"/>
      <c r="AHG4965" s="288"/>
      <c r="AHH4965" s="288"/>
      <c r="AHI4965" s="288"/>
      <c r="AHJ4965" s="288"/>
      <c r="AHK4965" s="288"/>
      <c r="AHL4965" s="288"/>
      <c r="AHM4965" s="288"/>
      <c r="AHN4965" s="288"/>
      <c r="AHO4965" s="288"/>
      <c r="AHP4965" s="288"/>
      <c r="AHQ4965" s="288"/>
      <c r="AHR4965" s="288"/>
      <c r="AHS4965" s="288"/>
      <c r="AHT4965" s="288"/>
      <c r="AHU4965" s="288"/>
      <c r="AHV4965" s="288"/>
      <c r="AHW4965" s="288"/>
      <c r="AHX4965" s="288"/>
      <c r="AHY4965" s="288"/>
      <c r="AHZ4965" s="288"/>
      <c r="AIA4965" s="288"/>
      <c r="AIB4965" s="288"/>
      <c r="AIC4965" s="288"/>
      <c r="AID4965" s="288"/>
      <c r="AIE4965" s="288"/>
      <c r="AIF4965" s="288"/>
      <c r="AIG4965" s="288"/>
      <c r="AIH4965" s="288"/>
      <c r="AII4965" s="288"/>
      <c r="AIJ4965" s="288"/>
      <c r="AIK4965" s="288"/>
      <c r="AIL4965" s="288"/>
      <c r="AIM4965" s="288"/>
      <c r="AIN4965" s="288"/>
      <c r="AIO4965" s="288"/>
      <c r="AIP4965" s="288"/>
      <c r="AIQ4965" s="288"/>
      <c r="AIR4965" s="288"/>
      <c r="AIS4965" s="288"/>
      <c r="AIT4965" s="288"/>
      <c r="AIU4965" s="288"/>
      <c r="AIV4965" s="288"/>
      <c r="AIW4965" s="288"/>
      <c r="AIX4965" s="288"/>
      <c r="AIY4965" s="288"/>
      <c r="AIZ4965" s="288"/>
      <c r="AJA4965" s="288"/>
      <c r="AJB4965" s="288"/>
      <c r="AJC4965" s="288"/>
      <c r="AJD4965" s="288"/>
      <c r="AJE4965" s="288"/>
      <c r="AJF4965" s="288"/>
      <c r="AJG4965" s="288"/>
      <c r="AJH4965" s="288"/>
      <c r="AJI4965" s="288"/>
      <c r="AJJ4965" s="288"/>
      <c r="AJK4965" s="288"/>
      <c r="AJL4965" s="288"/>
      <c r="AJM4965" s="288"/>
      <c r="AJN4965" s="288"/>
      <c r="AJO4965" s="288"/>
      <c r="AJP4965" s="288"/>
      <c r="AJQ4965" s="288"/>
      <c r="AJR4965" s="288"/>
      <c r="AJS4965" s="288"/>
      <c r="AJT4965" s="288"/>
      <c r="AJU4965" s="288"/>
      <c r="AJV4965" s="288"/>
      <c r="AJW4965" s="288"/>
      <c r="AJX4965" s="288"/>
      <c r="AJY4965" s="288"/>
      <c r="AJZ4965" s="288"/>
      <c r="AKA4965" s="288"/>
      <c r="AKB4965" s="288"/>
      <c r="AKC4965" s="288"/>
      <c r="AKD4965" s="288"/>
      <c r="AKE4965" s="288"/>
      <c r="AKF4965" s="288"/>
      <c r="AKG4965" s="288"/>
      <c r="AKH4965" s="288"/>
      <c r="AKI4965" s="288"/>
      <c r="AKJ4965" s="288"/>
      <c r="AKK4965" s="288"/>
      <c r="AKL4965" s="288"/>
      <c r="AKM4965" s="288"/>
      <c r="AKN4965" s="288"/>
      <c r="AKO4965" s="288"/>
      <c r="AKP4965" s="288"/>
      <c r="AKQ4965" s="288"/>
      <c r="AKR4965" s="288"/>
      <c r="AKS4965" s="288"/>
      <c r="AKT4965" s="288"/>
      <c r="AKU4965" s="288"/>
      <c r="AKV4965" s="288"/>
      <c r="AKW4965" s="288"/>
      <c r="AKX4965" s="288"/>
      <c r="AKY4965" s="288"/>
      <c r="AKZ4965" s="288"/>
      <c r="ALA4965" s="288"/>
      <c r="ALB4965" s="288"/>
      <c r="ALC4965" s="288"/>
      <c r="ALD4965" s="288"/>
      <c r="ALE4965" s="288"/>
      <c r="ALF4965" s="288"/>
      <c r="ALG4965" s="288"/>
      <c r="ALH4965" s="288"/>
      <c r="ALI4965" s="288"/>
      <c r="ALJ4965" s="288"/>
      <c r="ALK4965" s="288"/>
      <c r="ALL4965" s="288"/>
      <c r="ALM4965" s="288"/>
      <c r="ALN4965" s="288"/>
      <c r="ALO4965" s="288"/>
      <c r="ALP4965" s="288"/>
      <c r="ALQ4965" s="288"/>
      <c r="ALR4965" s="288"/>
      <c r="ALS4965" s="288"/>
      <c r="ALT4965" s="288"/>
      <c r="ALU4965" s="288"/>
      <c r="ALV4965" s="288"/>
      <c r="ALW4965" s="288"/>
      <c r="ALX4965" s="288"/>
      <c r="ALY4965" s="288"/>
      <c r="ALZ4965" s="288"/>
      <c r="AMA4965" s="288"/>
      <c r="AMB4965" s="288"/>
      <c r="AMC4965" s="288"/>
      <c r="AMD4965" s="288"/>
      <c r="AME4965" s="288"/>
      <c r="AMF4965" s="288"/>
      <c r="AMG4965" s="288"/>
      <c r="AMH4965" s="288"/>
      <c r="AMI4965" s="288"/>
      <c r="AMJ4965" s="288"/>
      <c r="AMK4965" s="288"/>
      <c r="AML4965" s="288"/>
      <c r="AMM4965" s="288"/>
      <c r="AMN4965" s="288"/>
      <c r="AMO4965" s="288"/>
      <c r="AMP4965" s="288"/>
      <c r="AMQ4965" s="288"/>
      <c r="AMR4965" s="288"/>
      <c r="AMS4965" s="288"/>
      <c r="AMT4965" s="288"/>
      <c r="AMU4965" s="288"/>
      <c r="AMV4965" s="288"/>
      <c r="AMW4965" s="288"/>
      <c r="AMX4965" s="288"/>
      <c r="AMY4965" s="288"/>
      <c r="AMZ4965" s="288"/>
      <c r="ANA4965" s="288"/>
      <c r="ANB4965" s="288"/>
      <c r="ANC4965" s="288"/>
      <c r="AND4965" s="288"/>
      <c r="ANE4965" s="288"/>
      <c r="ANF4965" s="288"/>
      <c r="ANG4965" s="288"/>
      <c r="ANH4965" s="288"/>
      <c r="ANI4965" s="288"/>
      <c r="ANJ4965" s="288"/>
      <c r="ANK4965" s="288"/>
      <c r="ANL4965" s="288"/>
      <c r="ANM4965" s="288"/>
      <c r="ANN4965" s="288"/>
      <c r="ANO4965" s="288"/>
      <c r="ANP4965" s="288"/>
      <c r="ANQ4965" s="288"/>
      <c r="ANR4965" s="288"/>
      <c r="ANS4965" s="288"/>
      <c r="ANT4965" s="288"/>
      <c r="ANU4965" s="288"/>
      <c r="ANV4965" s="288"/>
      <c r="ANW4965" s="288"/>
      <c r="ANX4965" s="288"/>
      <c r="ANY4965" s="288"/>
      <c r="ANZ4965" s="288"/>
      <c r="AOA4965" s="288"/>
      <c r="AOB4965" s="288"/>
      <c r="AOC4965" s="288"/>
      <c r="AOD4965" s="288"/>
      <c r="AOE4965" s="288"/>
      <c r="AOF4965" s="288"/>
      <c r="AOG4965" s="288"/>
      <c r="AOH4965" s="288"/>
      <c r="AOI4965" s="288"/>
      <c r="AOJ4965" s="288"/>
      <c r="AOK4965" s="288"/>
      <c r="AOL4965" s="288"/>
      <c r="AOM4965" s="288"/>
      <c r="AON4965" s="288"/>
      <c r="AOO4965" s="288"/>
      <c r="AOP4965" s="288"/>
      <c r="AOQ4965" s="288"/>
      <c r="AOR4965" s="288"/>
      <c r="AOS4965" s="288"/>
      <c r="AOT4965" s="288"/>
      <c r="AOU4965" s="288"/>
      <c r="AOV4965" s="288"/>
      <c r="AOW4965" s="288"/>
      <c r="AOX4965" s="288"/>
      <c r="AOY4965" s="288"/>
      <c r="AOZ4965" s="288"/>
      <c r="APA4965" s="288"/>
      <c r="APB4965" s="288"/>
      <c r="APC4965" s="288"/>
      <c r="APD4965" s="288"/>
      <c r="APE4965" s="288"/>
      <c r="APF4965" s="288"/>
      <c r="APG4965" s="288"/>
      <c r="APH4965" s="288"/>
      <c r="API4965" s="288"/>
      <c r="APJ4965" s="288"/>
      <c r="APK4965" s="288"/>
      <c r="APL4965" s="288"/>
      <c r="APM4965" s="288"/>
      <c r="APN4965" s="288"/>
      <c r="APO4965" s="288"/>
      <c r="APP4965" s="288"/>
      <c r="APQ4965" s="288"/>
      <c r="APR4965" s="288"/>
      <c r="APS4965" s="288"/>
      <c r="APT4965" s="288"/>
      <c r="APU4965" s="288"/>
      <c r="APV4965" s="288"/>
      <c r="APW4965" s="288"/>
      <c r="APX4965" s="288"/>
      <c r="APY4965" s="288"/>
      <c r="APZ4965" s="288"/>
      <c r="AQA4965" s="288"/>
      <c r="AQB4965" s="288"/>
      <c r="AQC4965" s="288"/>
      <c r="AQD4965" s="288"/>
      <c r="AQE4965" s="288"/>
      <c r="AQF4965" s="288"/>
      <c r="AQG4965" s="288"/>
      <c r="AQH4965" s="288"/>
      <c r="AQI4965" s="288"/>
      <c r="AQJ4965" s="288"/>
      <c r="AQK4965" s="288"/>
      <c r="AQL4965" s="288"/>
      <c r="AQM4965" s="288"/>
      <c r="AQN4965" s="288"/>
      <c r="AQO4965" s="288"/>
      <c r="AQP4965" s="288"/>
      <c r="AQQ4965" s="288"/>
      <c r="AQR4965" s="288"/>
      <c r="AQS4965" s="288"/>
      <c r="AQT4965" s="288"/>
      <c r="AQU4965" s="288"/>
      <c r="AQV4965" s="288"/>
      <c r="AQW4965" s="288"/>
      <c r="AQX4965" s="288"/>
      <c r="AQY4965" s="288"/>
      <c r="AQZ4965" s="288"/>
      <c r="ARA4965" s="288"/>
      <c r="ARB4965" s="288"/>
      <c r="ARC4965" s="288"/>
      <c r="ARD4965" s="288"/>
      <c r="ARE4965" s="288"/>
      <c r="ARF4965" s="288"/>
      <c r="ARG4965" s="288"/>
      <c r="ARH4965" s="288"/>
      <c r="ARI4965" s="288"/>
      <c r="ARJ4965" s="288"/>
      <c r="ARK4965" s="288"/>
      <c r="ARL4965" s="288"/>
      <c r="ARM4965" s="288"/>
      <c r="ARN4965" s="288"/>
      <c r="ARO4965" s="288"/>
      <c r="ARP4965" s="288"/>
      <c r="ARQ4965" s="288"/>
      <c r="ARR4965" s="288"/>
      <c r="ARS4965" s="288"/>
      <c r="ART4965" s="288"/>
      <c r="ARU4965" s="288"/>
      <c r="ARV4965" s="288"/>
      <c r="ARW4965" s="288"/>
      <c r="ARX4965" s="288"/>
      <c r="ARY4965" s="288"/>
      <c r="ARZ4965" s="288"/>
      <c r="ASA4965" s="288"/>
      <c r="ASB4965" s="288"/>
      <c r="ASC4965" s="288"/>
      <c r="ASD4965" s="288"/>
      <c r="ASE4965" s="288"/>
      <c r="ASF4965" s="288"/>
      <c r="ASG4965" s="288"/>
      <c r="ASH4965" s="288"/>
      <c r="ASI4965" s="288"/>
      <c r="ASJ4965" s="288"/>
      <c r="ASK4965" s="288"/>
      <c r="ASL4965" s="288"/>
      <c r="ASM4965" s="288"/>
      <c r="ASN4965" s="288"/>
      <c r="ASO4965" s="288"/>
      <c r="ASP4965" s="288"/>
      <c r="ASQ4965" s="288"/>
      <c r="ASR4965" s="288"/>
      <c r="ASS4965" s="288"/>
      <c r="AST4965" s="288"/>
      <c r="ASU4965" s="288"/>
      <c r="ASV4965" s="288"/>
      <c r="ASW4965" s="288"/>
      <c r="ASX4965" s="288"/>
      <c r="ASY4965" s="288"/>
      <c r="ASZ4965" s="288"/>
      <c r="ATA4965" s="288"/>
      <c r="ATB4965" s="288"/>
      <c r="ATC4965" s="288"/>
      <c r="ATD4965" s="288"/>
      <c r="ATE4965" s="288"/>
      <c r="ATF4965" s="288"/>
      <c r="ATG4965" s="288"/>
      <c r="ATH4965" s="288"/>
      <c r="ATI4965" s="288"/>
      <c r="ATJ4965" s="288"/>
      <c r="ATK4965" s="288"/>
      <c r="ATL4965" s="288"/>
      <c r="ATM4965" s="288"/>
      <c r="ATN4965" s="288"/>
      <c r="ATO4965" s="288"/>
      <c r="ATP4965" s="288"/>
      <c r="ATQ4965" s="288"/>
      <c r="ATR4965" s="288"/>
      <c r="ATS4965" s="288"/>
      <c r="ATT4965" s="288"/>
      <c r="ATU4965" s="288"/>
      <c r="ATV4965" s="288"/>
      <c r="ATW4965" s="288"/>
      <c r="ATX4965" s="288"/>
      <c r="ATY4965" s="288"/>
      <c r="ATZ4965" s="288"/>
      <c r="AUA4965" s="288"/>
      <c r="AUB4965" s="288"/>
      <c r="AUC4965" s="288"/>
      <c r="AUD4965" s="288"/>
      <c r="AUE4965" s="288"/>
      <c r="AUF4965" s="288"/>
      <c r="AUG4965" s="288"/>
      <c r="AUH4965" s="288"/>
      <c r="AUI4965" s="288"/>
      <c r="AUJ4965" s="288"/>
      <c r="AUK4965" s="288"/>
      <c r="AUL4965" s="288"/>
      <c r="AUM4965" s="288"/>
      <c r="AUN4965" s="288"/>
      <c r="AUO4965" s="288"/>
      <c r="AUP4965" s="288"/>
      <c r="AUQ4965" s="288"/>
      <c r="AUR4965" s="288"/>
      <c r="AUS4965" s="288"/>
      <c r="AUT4965" s="288"/>
      <c r="AUU4965" s="288"/>
      <c r="AUV4965" s="288"/>
      <c r="AUW4965" s="288"/>
      <c r="AUX4965" s="288"/>
      <c r="AUY4965" s="288"/>
      <c r="AUZ4965" s="288"/>
      <c r="AVA4965" s="288"/>
      <c r="AVB4965" s="288"/>
      <c r="AVC4965" s="288"/>
      <c r="AVD4965" s="288"/>
      <c r="AVE4965" s="288"/>
      <c r="AVF4965" s="288"/>
      <c r="AVG4965" s="288"/>
      <c r="AVH4965" s="288"/>
      <c r="AVI4965" s="288"/>
      <c r="AVJ4965" s="288"/>
      <c r="AVK4965" s="288"/>
      <c r="AVL4965" s="288"/>
      <c r="AVM4965" s="288"/>
      <c r="AVN4965" s="288"/>
      <c r="AVO4965" s="288"/>
      <c r="AVP4965" s="288"/>
      <c r="AVQ4965" s="288"/>
      <c r="AVR4965" s="288"/>
      <c r="AVS4965" s="288"/>
      <c r="AVT4965" s="288"/>
      <c r="AVU4965" s="288"/>
      <c r="AVV4965" s="288"/>
      <c r="AVW4965" s="288"/>
      <c r="AVX4965" s="288"/>
      <c r="AVY4965" s="288"/>
      <c r="AVZ4965" s="288"/>
      <c r="AWA4965" s="288"/>
      <c r="AWB4965" s="288"/>
      <c r="AWC4965" s="288"/>
      <c r="AWD4965" s="288"/>
      <c r="AWE4965" s="288"/>
      <c r="AWF4965" s="288"/>
      <c r="AWG4965" s="288"/>
      <c r="AWH4965" s="288"/>
      <c r="AWI4965" s="288"/>
      <c r="AWJ4965" s="288"/>
      <c r="AWK4965" s="288"/>
      <c r="AWL4965" s="288"/>
      <c r="AWM4965" s="288"/>
      <c r="AWN4965" s="288"/>
      <c r="AWO4965" s="288"/>
      <c r="AWP4965" s="288"/>
      <c r="AWQ4965" s="288"/>
      <c r="AWR4965" s="288"/>
      <c r="AWS4965" s="288"/>
      <c r="AWT4965" s="288"/>
      <c r="AWU4965" s="288"/>
      <c r="AWV4965" s="288"/>
      <c r="AWW4965" s="288"/>
      <c r="AWX4965" s="288"/>
      <c r="AWY4965" s="288"/>
      <c r="AWZ4965" s="288"/>
      <c r="AXA4965" s="288"/>
      <c r="AXB4965" s="288"/>
      <c r="AXC4965" s="288"/>
      <c r="AXD4965" s="288"/>
      <c r="AXE4965" s="288"/>
      <c r="AXF4965" s="288"/>
      <c r="AXG4965" s="288"/>
      <c r="AXH4965" s="288"/>
      <c r="AXI4965" s="288"/>
      <c r="AXJ4965" s="288"/>
      <c r="AXK4965" s="288"/>
      <c r="AXL4965" s="288"/>
      <c r="AXM4965" s="288"/>
      <c r="AXN4965" s="288"/>
      <c r="AXO4965" s="288"/>
      <c r="AXP4965" s="288"/>
      <c r="AXQ4965" s="288"/>
      <c r="AXR4965" s="288"/>
      <c r="AXS4965" s="288"/>
      <c r="AXT4965" s="288"/>
      <c r="AXU4965" s="288"/>
      <c r="AXV4965" s="288"/>
      <c r="AXW4965" s="288"/>
      <c r="AXX4965" s="288"/>
      <c r="AXY4965" s="288"/>
      <c r="AXZ4965" s="288"/>
      <c r="AYA4965" s="288"/>
      <c r="AYB4965" s="288"/>
      <c r="AYC4965" s="288"/>
      <c r="AYD4965" s="288"/>
      <c r="AYE4965" s="288"/>
      <c r="AYF4965" s="288"/>
      <c r="AYG4965" s="288"/>
      <c r="AYH4965" s="288"/>
      <c r="AYI4965" s="288"/>
      <c r="AYJ4965" s="288"/>
      <c r="AYK4965" s="288"/>
      <c r="AYL4965" s="288"/>
      <c r="AYM4965" s="288"/>
      <c r="AYN4965" s="288"/>
      <c r="AYO4965" s="288"/>
      <c r="AYP4965" s="288"/>
      <c r="AYQ4965" s="288"/>
      <c r="AYR4965" s="288"/>
      <c r="AYS4965" s="288"/>
      <c r="AYT4965" s="288"/>
      <c r="AYU4965" s="288"/>
      <c r="AYV4965" s="288"/>
      <c r="AYW4965" s="288"/>
      <c r="AYX4965" s="288"/>
      <c r="AYY4965" s="288"/>
      <c r="AYZ4965" s="288"/>
      <c r="AZA4965" s="288"/>
      <c r="AZB4965" s="288"/>
      <c r="AZC4965" s="288"/>
      <c r="AZD4965" s="288"/>
      <c r="AZE4965" s="288"/>
      <c r="AZF4965" s="288"/>
      <c r="AZG4965" s="288"/>
      <c r="AZH4965" s="288"/>
      <c r="AZI4965" s="288"/>
      <c r="AZJ4965" s="288"/>
      <c r="AZK4965" s="288"/>
      <c r="AZL4965" s="288"/>
      <c r="AZM4965" s="288"/>
      <c r="AZN4965" s="288"/>
      <c r="AZO4965" s="288"/>
      <c r="AZP4965" s="288"/>
      <c r="AZQ4965" s="288"/>
      <c r="AZR4965" s="288"/>
      <c r="AZS4965" s="288"/>
      <c r="AZT4965" s="288"/>
      <c r="AZU4965" s="288"/>
      <c r="AZV4965" s="288"/>
      <c r="AZW4965" s="288"/>
      <c r="AZX4965" s="288"/>
      <c r="AZY4965" s="288"/>
      <c r="AZZ4965" s="288"/>
      <c r="BAA4965" s="288"/>
      <c r="BAB4965" s="288"/>
      <c r="BAC4965" s="288"/>
      <c r="BAD4965" s="288"/>
      <c r="BAE4965" s="288"/>
      <c r="BAF4965" s="288"/>
      <c r="BAG4965" s="288"/>
      <c r="BAH4965" s="288"/>
      <c r="BAI4965" s="288"/>
      <c r="BAJ4965" s="288"/>
      <c r="BAK4965" s="288"/>
      <c r="BAL4965" s="288"/>
      <c r="BAM4965" s="288"/>
      <c r="BAN4965" s="288"/>
      <c r="BAO4965" s="288"/>
      <c r="BAP4965" s="288"/>
      <c r="BAQ4965" s="288"/>
      <c r="BAR4965" s="288"/>
      <c r="BAS4965" s="288"/>
      <c r="BAT4965" s="288"/>
      <c r="BAU4965" s="288"/>
      <c r="BAV4965" s="288"/>
      <c r="BAW4965" s="288"/>
      <c r="BAX4965" s="288"/>
      <c r="BAY4965" s="288"/>
      <c r="BAZ4965" s="288"/>
      <c r="BBA4965" s="288"/>
      <c r="BBB4965" s="288"/>
      <c r="BBC4965" s="288"/>
      <c r="BBD4965" s="288"/>
      <c r="BBE4965" s="288"/>
      <c r="BBF4965" s="288"/>
      <c r="BBG4965" s="288"/>
      <c r="BBH4965" s="288"/>
      <c r="BBI4965" s="288"/>
      <c r="BBJ4965" s="288"/>
      <c r="BBK4965" s="288"/>
      <c r="BBL4965" s="288"/>
      <c r="BBM4965" s="288"/>
      <c r="BBN4965" s="288"/>
      <c r="BBO4965" s="288"/>
      <c r="BBP4965" s="288"/>
      <c r="BBQ4965" s="288"/>
      <c r="BBR4965" s="288"/>
      <c r="BBS4965" s="288"/>
      <c r="BBT4965" s="288"/>
      <c r="BBU4965" s="288"/>
      <c r="BBV4965" s="288"/>
      <c r="BBW4965" s="288"/>
      <c r="BBX4965" s="288"/>
      <c r="BBY4965" s="288"/>
      <c r="BBZ4965" s="288"/>
      <c r="BCA4965" s="288"/>
      <c r="BCB4965" s="288"/>
      <c r="BCC4965" s="288"/>
      <c r="BCD4965" s="288"/>
      <c r="BCE4965" s="288"/>
      <c r="BCF4965" s="288"/>
      <c r="BCG4965" s="288"/>
      <c r="BCH4965" s="288"/>
      <c r="BCI4965" s="288"/>
      <c r="BCJ4965" s="288"/>
      <c r="BCK4965" s="288"/>
      <c r="BCL4965" s="288"/>
      <c r="BCM4965" s="288"/>
      <c r="BCN4965" s="288"/>
      <c r="BCO4965" s="288"/>
      <c r="BCP4965" s="288"/>
      <c r="BCQ4965" s="288"/>
      <c r="BCR4965" s="288"/>
      <c r="BCS4965" s="288"/>
      <c r="BCT4965" s="288"/>
      <c r="BCU4965" s="288"/>
      <c r="BCV4965" s="288"/>
      <c r="BCW4965" s="288"/>
      <c r="BCX4965" s="288"/>
      <c r="BCY4965" s="288"/>
      <c r="BCZ4965" s="288"/>
      <c r="BDA4965" s="288"/>
      <c r="BDB4965" s="288"/>
      <c r="BDC4965" s="288"/>
      <c r="BDD4965" s="288"/>
      <c r="BDE4965" s="288"/>
      <c r="BDF4965" s="288"/>
      <c r="BDG4965" s="288"/>
      <c r="BDH4965" s="288"/>
      <c r="BDI4965" s="288"/>
      <c r="BDJ4965" s="288"/>
      <c r="BDK4965" s="288"/>
      <c r="BDL4965" s="288"/>
      <c r="BDM4965" s="288"/>
      <c r="BDN4965" s="288"/>
      <c r="BDO4965" s="288"/>
      <c r="BDP4965" s="288"/>
      <c r="BDQ4965" s="288"/>
      <c r="BDR4965" s="288"/>
      <c r="BDS4965" s="288"/>
      <c r="BDT4965" s="288"/>
      <c r="BDU4965" s="288"/>
      <c r="BDV4965" s="288"/>
      <c r="BDW4965" s="288"/>
      <c r="BDX4965" s="288"/>
      <c r="BDY4965" s="288"/>
      <c r="BDZ4965" s="288"/>
      <c r="BEA4965" s="288"/>
      <c r="BEB4965" s="288"/>
      <c r="BEC4965" s="288"/>
      <c r="BED4965" s="288"/>
      <c r="BEE4965" s="288"/>
      <c r="BEF4965" s="288"/>
      <c r="BEG4965" s="288"/>
      <c r="BEH4965" s="288"/>
      <c r="BEI4965" s="288"/>
      <c r="BEJ4965" s="288"/>
      <c r="BEK4965" s="288"/>
      <c r="BEL4965" s="288"/>
      <c r="BEM4965" s="288"/>
      <c r="BEN4965" s="288"/>
      <c r="BEO4965" s="288"/>
      <c r="BEP4965" s="288"/>
      <c r="BEQ4965" s="288"/>
      <c r="BER4965" s="288"/>
      <c r="BES4965" s="288"/>
      <c r="BET4965" s="288"/>
      <c r="BEU4965" s="288"/>
      <c r="BEV4965" s="288"/>
      <c r="BEW4965" s="288"/>
      <c r="BEX4965" s="288"/>
      <c r="BEY4965" s="288"/>
      <c r="BEZ4965" s="288"/>
      <c r="BFA4965" s="288"/>
      <c r="BFB4965" s="288"/>
      <c r="BFC4965" s="288"/>
      <c r="BFD4965" s="288"/>
      <c r="BFE4965" s="288"/>
      <c r="BFF4965" s="288"/>
      <c r="BFG4965" s="288"/>
      <c r="BFH4965" s="288"/>
      <c r="BFI4965" s="288"/>
      <c r="BFJ4965" s="288"/>
      <c r="BFK4965" s="288"/>
      <c r="BFL4965" s="288"/>
      <c r="BFM4965" s="288"/>
      <c r="BFN4965" s="288"/>
      <c r="BFO4965" s="288"/>
      <c r="BFP4965" s="288"/>
      <c r="BFQ4965" s="288"/>
      <c r="BFR4965" s="288"/>
      <c r="BFS4965" s="288"/>
      <c r="BFT4965" s="288"/>
      <c r="BFU4965" s="288"/>
      <c r="BFV4965" s="288"/>
      <c r="BFW4965" s="288"/>
      <c r="BFX4965" s="288"/>
      <c r="BFY4965" s="288"/>
      <c r="BFZ4965" s="288"/>
      <c r="BGA4965" s="288"/>
      <c r="BGB4965" s="288"/>
      <c r="BGC4965" s="288"/>
      <c r="BGD4965" s="288"/>
      <c r="BGE4965" s="288"/>
      <c r="BGF4965" s="288"/>
      <c r="BGG4965" s="288"/>
      <c r="BGH4965" s="288"/>
      <c r="BGI4965" s="288"/>
      <c r="BGJ4965" s="288"/>
      <c r="BGK4965" s="288"/>
      <c r="BGL4965" s="288"/>
      <c r="BGM4965" s="288"/>
      <c r="BGN4965" s="288"/>
      <c r="BGO4965" s="288"/>
      <c r="BGP4965" s="288"/>
      <c r="BGQ4965" s="288"/>
      <c r="BGR4965" s="288"/>
      <c r="BGS4965" s="288"/>
      <c r="BGT4965" s="288"/>
      <c r="BGU4965" s="288"/>
      <c r="BGV4965" s="288"/>
      <c r="BGW4965" s="288"/>
      <c r="BGX4965" s="288"/>
      <c r="BGY4965" s="288"/>
      <c r="BGZ4965" s="288"/>
      <c r="BHA4965" s="288"/>
      <c r="BHB4965" s="288"/>
      <c r="BHC4965" s="288"/>
      <c r="BHD4965" s="288"/>
      <c r="BHE4965" s="288"/>
      <c r="BHF4965" s="288"/>
      <c r="BHG4965" s="288"/>
      <c r="BHH4965" s="288"/>
      <c r="BHI4965" s="288"/>
      <c r="BHJ4965" s="288"/>
      <c r="BHK4965" s="288"/>
      <c r="BHL4965" s="288"/>
      <c r="BHM4965" s="288"/>
      <c r="BHN4965" s="288"/>
      <c r="BHO4965" s="288"/>
      <c r="BHP4965" s="288"/>
      <c r="BHQ4965" s="288"/>
      <c r="BHR4965" s="288"/>
      <c r="BHS4965" s="288"/>
      <c r="BHT4965" s="288"/>
      <c r="BHU4965" s="288"/>
      <c r="BHV4965" s="288"/>
      <c r="BHW4965" s="288"/>
      <c r="BHX4965" s="288"/>
      <c r="BHY4965" s="288"/>
      <c r="BHZ4965" s="288"/>
      <c r="BIA4965" s="288"/>
      <c r="BIB4965" s="288"/>
      <c r="BIC4965" s="288"/>
      <c r="BID4965" s="288"/>
      <c r="BIE4965" s="288"/>
      <c r="BIF4965" s="288"/>
      <c r="BIG4965" s="288"/>
      <c r="BIH4965" s="288"/>
      <c r="BII4965" s="288"/>
      <c r="BIJ4965" s="288"/>
      <c r="BIK4965" s="288"/>
      <c r="BIL4965" s="288"/>
      <c r="BIM4965" s="288"/>
      <c r="BIN4965" s="288"/>
      <c r="BIO4965" s="288"/>
      <c r="BIP4965" s="288"/>
      <c r="BIQ4965" s="288"/>
      <c r="BIR4965" s="288"/>
      <c r="BIS4965" s="288"/>
      <c r="BIT4965" s="288"/>
      <c r="BIU4965" s="288"/>
      <c r="BIV4965" s="288"/>
      <c r="BIW4965" s="288"/>
      <c r="BIX4965" s="288"/>
      <c r="BIY4965" s="288"/>
      <c r="BIZ4965" s="288"/>
      <c r="BJA4965" s="288"/>
      <c r="BJB4965" s="288"/>
      <c r="BJC4965" s="288"/>
      <c r="BJD4965" s="288"/>
      <c r="BJE4965" s="288"/>
      <c r="BJF4965" s="288"/>
      <c r="BJG4965" s="288"/>
      <c r="BJH4965" s="288"/>
      <c r="BJI4965" s="288"/>
      <c r="BJJ4965" s="288"/>
      <c r="BJK4965" s="288"/>
      <c r="BJL4965" s="288"/>
      <c r="BJM4965" s="288"/>
      <c r="BJN4965" s="288"/>
      <c r="BJO4965" s="288"/>
      <c r="BJP4965" s="288"/>
      <c r="BJQ4965" s="288"/>
      <c r="BJR4965" s="288"/>
      <c r="BJS4965" s="288"/>
      <c r="BJT4965" s="288"/>
      <c r="BJU4965" s="288"/>
      <c r="BJV4965" s="288"/>
      <c r="BJW4965" s="288"/>
      <c r="BJX4965" s="288"/>
      <c r="BJY4965" s="288"/>
      <c r="BJZ4965" s="288"/>
      <c r="BKA4965" s="288"/>
      <c r="BKB4965" s="288"/>
      <c r="BKC4965" s="288"/>
      <c r="BKD4965" s="288"/>
      <c r="BKE4965" s="288"/>
      <c r="BKF4965" s="288"/>
      <c r="BKG4965" s="288"/>
      <c r="BKH4965" s="288"/>
      <c r="BKI4965" s="288"/>
      <c r="BKJ4965" s="288"/>
      <c r="BKK4965" s="288"/>
      <c r="BKL4965" s="288"/>
      <c r="BKM4965" s="288"/>
      <c r="BKN4965" s="288"/>
      <c r="BKO4965" s="288"/>
      <c r="BKP4965" s="288"/>
      <c r="BKQ4965" s="288"/>
      <c r="BKR4965" s="288"/>
      <c r="BKS4965" s="288"/>
      <c r="BKT4965" s="288"/>
      <c r="BKU4965" s="288"/>
      <c r="BKV4965" s="288"/>
      <c r="BKW4965" s="288"/>
      <c r="BKX4965" s="288"/>
      <c r="BKY4965" s="288"/>
      <c r="BKZ4965" s="288"/>
      <c r="BLA4965" s="288"/>
      <c r="BLB4965" s="288"/>
      <c r="BLC4965" s="288"/>
      <c r="BLD4965" s="288"/>
      <c r="BLE4965" s="288"/>
      <c r="BLF4965" s="288"/>
      <c r="BLG4965" s="288"/>
      <c r="BLH4965" s="288"/>
      <c r="BLI4965" s="288"/>
      <c r="BLJ4965" s="288"/>
      <c r="BLK4965" s="288"/>
      <c r="BLL4965" s="288"/>
      <c r="BLM4965" s="288"/>
      <c r="BLN4965" s="288"/>
      <c r="BLO4965" s="288"/>
      <c r="BLP4965" s="288"/>
      <c r="BLQ4965" s="288"/>
      <c r="BLR4965" s="288"/>
      <c r="BLS4965" s="288"/>
      <c r="BLT4965" s="288"/>
      <c r="BLU4965" s="288"/>
      <c r="BLV4965" s="288"/>
      <c r="BLW4965" s="288"/>
      <c r="BLX4965" s="288"/>
      <c r="BLY4965" s="288"/>
      <c r="BLZ4965" s="288"/>
      <c r="BMA4965" s="288"/>
      <c r="BMB4965" s="288"/>
      <c r="BMC4965" s="288"/>
      <c r="BMD4965" s="288"/>
      <c r="BME4965" s="288"/>
      <c r="BMF4965" s="288"/>
      <c r="BMG4965" s="288"/>
      <c r="BMH4965" s="288"/>
      <c r="BMI4965" s="288"/>
      <c r="BMJ4965" s="288"/>
      <c r="BMK4965" s="288"/>
      <c r="BML4965" s="288"/>
      <c r="BMM4965" s="288"/>
      <c r="BMN4965" s="288"/>
      <c r="BMO4965" s="288"/>
      <c r="BMP4965" s="288"/>
      <c r="BMQ4965" s="288"/>
      <c r="BMR4965" s="288"/>
      <c r="BMS4965" s="288"/>
      <c r="BMT4965" s="288"/>
      <c r="BMU4965" s="288"/>
      <c r="BMV4965" s="288"/>
      <c r="BMW4965" s="288"/>
      <c r="BMX4965" s="288"/>
      <c r="BMY4965" s="288"/>
      <c r="BMZ4965" s="288"/>
      <c r="BNA4965" s="288"/>
      <c r="BNB4965" s="288"/>
      <c r="BNC4965" s="288"/>
      <c r="BND4965" s="288"/>
      <c r="BNE4965" s="288"/>
      <c r="BNF4965" s="288"/>
      <c r="BNG4965" s="288"/>
      <c r="BNH4965" s="288"/>
      <c r="BNI4965" s="288"/>
      <c r="BNJ4965" s="288"/>
      <c r="BNK4965" s="288"/>
      <c r="BNL4965" s="288"/>
      <c r="BNM4965" s="288"/>
      <c r="BNN4965" s="288"/>
      <c r="BNO4965" s="288"/>
      <c r="BNP4965" s="288"/>
      <c r="BNQ4965" s="288"/>
      <c r="BNR4965" s="288"/>
      <c r="BNS4965" s="288"/>
      <c r="BNT4965" s="288"/>
      <c r="BNU4965" s="288"/>
      <c r="BNV4965" s="288"/>
      <c r="BNW4965" s="288"/>
      <c r="BNX4965" s="288"/>
      <c r="BNY4965" s="288"/>
      <c r="BNZ4965" s="288"/>
      <c r="BOA4965" s="288"/>
      <c r="BOB4965" s="288"/>
      <c r="BOC4965" s="288"/>
      <c r="BOD4965" s="288"/>
      <c r="BOE4965" s="288"/>
      <c r="BOF4965" s="288"/>
      <c r="BOG4965" s="288"/>
      <c r="BOH4965" s="288"/>
      <c r="BOI4965" s="288"/>
      <c r="BOJ4965" s="288"/>
      <c r="BOK4965" s="288"/>
      <c r="BOL4965" s="288"/>
      <c r="BOM4965" s="288"/>
      <c r="BON4965" s="288"/>
      <c r="BOO4965" s="288"/>
      <c r="BOP4965" s="288"/>
      <c r="BOQ4965" s="288"/>
      <c r="BOR4965" s="288"/>
      <c r="BOS4965" s="288"/>
      <c r="BOT4965" s="288"/>
      <c r="BOU4965" s="288"/>
      <c r="BOV4965" s="288"/>
      <c r="BOW4965" s="288"/>
      <c r="BOX4965" s="288"/>
      <c r="BOY4965" s="288"/>
      <c r="BOZ4965" s="288"/>
      <c r="BPA4965" s="288"/>
      <c r="BPB4965" s="288"/>
      <c r="BPC4965" s="288"/>
      <c r="BPD4965" s="288"/>
      <c r="BPE4965" s="288"/>
      <c r="BPF4965" s="288"/>
      <c r="BPG4965" s="288"/>
      <c r="BPH4965" s="288"/>
      <c r="BPI4965" s="288"/>
      <c r="BPJ4965" s="288"/>
      <c r="BPK4965" s="288"/>
      <c r="BPL4965" s="288"/>
      <c r="BPM4965" s="288"/>
      <c r="BPN4965" s="288"/>
      <c r="BPO4965" s="288"/>
      <c r="BPP4965" s="288"/>
      <c r="BPQ4965" s="288"/>
      <c r="BPR4965" s="288"/>
      <c r="BPS4965" s="288"/>
      <c r="BPT4965" s="288"/>
      <c r="BPU4965" s="288"/>
      <c r="BPV4965" s="288"/>
      <c r="BPW4965" s="288"/>
      <c r="BPX4965" s="288"/>
      <c r="BPY4965" s="288"/>
      <c r="BPZ4965" s="288"/>
      <c r="BQA4965" s="288"/>
      <c r="BQB4965" s="288"/>
      <c r="BQC4965" s="288"/>
      <c r="BQD4965" s="288"/>
      <c r="BQE4965" s="288"/>
      <c r="BQF4965" s="288"/>
      <c r="BQG4965" s="288"/>
      <c r="BQH4965" s="288"/>
      <c r="BQI4965" s="288"/>
      <c r="BQJ4965" s="288"/>
      <c r="BQK4965" s="288"/>
      <c r="BQL4965" s="288"/>
      <c r="BQM4965" s="288"/>
      <c r="BQN4965" s="288"/>
      <c r="BQO4965" s="288"/>
      <c r="BQP4965" s="288"/>
      <c r="BQQ4965" s="288"/>
      <c r="BQR4965" s="288"/>
      <c r="BQS4965" s="288"/>
      <c r="BQT4965" s="288"/>
      <c r="BQU4965" s="288"/>
      <c r="BQV4965" s="288"/>
      <c r="BQW4965" s="288"/>
      <c r="BQX4965" s="288"/>
      <c r="BQY4965" s="288"/>
      <c r="BQZ4965" s="288"/>
      <c r="BRA4965" s="288"/>
      <c r="BRB4965" s="288"/>
      <c r="BRC4965" s="288"/>
      <c r="BRD4965" s="288"/>
      <c r="BRE4965" s="288"/>
      <c r="BRF4965" s="288"/>
      <c r="BRG4965" s="288"/>
      <c r="BRH4965" s="288"/>
      <c r="BRI4965" s="288"/>
      <c r="BRJ4965" s="288"/>
      <c r="BRK4965" s="288"/>
      <c r="BRL4965" s="288"/>
      <c r="BRM4965" s="288"/>
      <c r="BRN4965" s="288"/>
      <c r="BRO4965" s="288"/>
      <c r="BRP4965" s="288"/>
      <c r="BRQ4965" s="288"/>
      <c r="BRR4965" s="288"/>
      <c r="BRS4965" s="288"/>
      <c r="BRT4965" s="288"/>
      <c r="BRU4965" s="288"/>
      <c r="BRV4965" s="288"/>
      <c r="BRW4965" s="288"/>
      <c r="BRX4965" s="288"/>
      <c r="BRY4965" s="288"/>
      <c r="BRZ4965" s="288"/>
      <c r="BSA4965" s="288"/>
      <c r="BSB4965" s="288"/>
      <c r="BSC4965" s="288"/>
      <c r="BSD4965" s="288"/>
      <c r="BSE4965" s="288"/>
      <c r="BSF4965" s="288"/>
      <c r="BSG4965" s="288"/>
      <c r="BSH4965" s="288"/>
      <c r="BSI4965" s="288"/>
      <c r="BSJ4965" s="288"/>
      <c r="BSK4965" s="288"/>
      <c r="BSL4965" s="288"/>
      <c r="BSM4965" s="288"/>
      <c r="BSN4965" s="288"/>
      <c r="BSO4965" s="288"/>
      <c r="BSP4965" s="288"/>
      <c r="BSQ4965" s="288"/>
      <c r="BSR4965" s="288"/>
      <c r="BSS4965" s="288"/>
      <c r="BST4965" s="288"/>
      <c r="BSU4965" s="288"/>
      <c r="BSV4965" s="288"/>
      <c r="BSW4965" s="288"/>
      <c r="BSX4965" s="288"/>
      <c r="BSY4965" s="288"/>
      <c r="BSZ4965" s="288"/>
      <c r="BTA4965" s="288"/>
      <c r="BTB4965" s="288"/>
      <c r="BTC4965" s="288"/>
      <c r="BTD4965" s="288"/>
      <c r="BTE4965" s="288"/>
      <c r="BTF4965" s="288"/>
      <c r="BTG4965" s="288"/>
      <c r="BTH4965" s="288"/>
      <c r="BTI4965" s="288"/>
      <c r="BTJ4965" s="288"/>
      <c r="BTK4965" s="288"/>
      <c r="BTL4965" s="288"/>
      <c r="BTM4965" s="288"/>
      <c r="BTN4965" s="288"/>
      <c r="BTO4965" s="288"/>
      <c r="BTP4965" s="288"/>
      <c r="BTQ4965" s="288"/>
      <c r="BTR4965" s="288"/>
      <c r="BTS4965" s="288"/>
      <c r="BTT4965" s="288"/>
      <c r="BTU4965" s="288"/>
      <c r="BTV4965" s="288"/>
      <c r="BTW4965" s="288"/>
      <c r="BTX4965" s="288"/>
      <c r="BTY4965" s="288"/>
      <c r="BTZ4965" s="288"/>
      <c r="BUA4965" s="288"/>
      <c r="BUB4965" s="288"/>
      <c r="BUC4965" s="288"/>
      <c r="BUD4965" s="288"/>
      <c r="BUE4965" s="288"/>
      <c r="BUF4965" s="288"/>
      <c r="BUG4965" s="288"/>
      <c r="BUH4965" s="288"/>
      <c r="BUI4965" s="288"/>
      <c r="BUJ4965" s="288"/>
      <c r="BUK4965" s="288"/>
      <c r="BUL4965" s="288"/>
      <c r="BUM4965" s="288"/>
      <c r="BUN4965" s="288"/>
      <c r="BUO4965" s="288"/>
      <c r="BUP4965" s="288"/>
      <c r="BUQ4965" s="288"/>
      <c r="BUR4965" s="288"/>
      <c r="BUS4965" s="288"/>
      <c r="BUT4965" s="288"/>
      <c r="BUU4965" s="288"/>
      <c r="BUV4965" s="288"/>
      <c r="BUW4965" s="288"/>
      <c r="BUX4965" s="288"/>
      <c r="BUY4965" s="288"/>
      <c r="BUZ4965" s="288"/>
      <c r="BVA4965" s="288"/>
      <c r="BVB4965" s="288"/>
      <c r="BVC4965" s="288"/>
      <c r="BVD4965" s="288"/>
      <c r="BVE4965" s="288"/>
      <c r="BVF4965" s="288"/>
      <c r="BVG4965" s="288"/>
      <c r="BVH4965" s="288"/>
      <c r="BVI4965" s="288"/>
      <c r="BVJ4965" s="288"/>
      <c r="BVK4965" s="288"/>
      <c r="BVL4965" s="288"/>
      <c r="BVM4965" s="288"/>
      <c r="BVN4965" s="288"/>
      <c r="BVO4965" s="288"/>
      <c r="BVP4965" s="288"/>
      <c r="BVQ4965" s="288"/>
      <c r="BVR4965" s="288"/>
      <c r="BVS4965" s="288"/>
      <c r="BVT4965" s="288"/>
      <c r="BVU4965" s="288"/>
      <c r="BVV4965" s="288"/>
      <c r="BVW4965" s="288"/>
      <c r="BVX4965" s="288"/>
      <c r="BVY4965" s="288"/>
      <c r="BVZ4965" s="288"/>
      <c r="BWA4965" s="288"/>
      <c r="BWB4965" s="288"/>
      <c r="BWC4965" s="288"/>
      <c r="BWD4965" s="288"/>
      <c r="BWE4965" s="288"/>
      <c r="BWF4965" s="288"/>
      <c r="BWG4965" s="288"/>
      <c r="BWH4965" s="288"/>
      <c r="BWI4965" s="288"/>
      <c r="BWJ4965" s="288"/>
      <c r="BWK4965" s="288"/>
      <c r="BWL4965" s="288"/>
      <c r="BWM4965" s="288"/>
      <c r="BWN4965" s="288"/>
      <c r="BWO4965" s="288"/>
      <c r="BWP4965" s="288"/>
      <c r="BWQ4965" s="288"/>
      <c r="BWR4965" s="288"/>
      <c r="BWS4965" s="288"/>
      <c r="BWT4965" s="288"/>
      <c r="BWU4965" s="288"/>
      <c r="BWV4965" s="288"/>
      <c r="BWW4965" s="288"/>
      <c r="BWX4965" s="288"/>
      <c r="BWY4965" s="288"/>
      <c r="BWZ4965" s="288"/>
      <c r="BXA4965" s="288"/>
      <c r="BXB4965" s="288"/>
      <c r="BXC4965" s="288"/>
      <c r="BXD4965" s="288"/>
      <c r="BXE4965" s="288"/>
      <c r="BXF4965" s="288"/>
      <c r="BXG4965" s="288"/>
      <c r="BXH4965" s="288"/>
      <c r="BXI4965" s="288"/>
      <c r="BXJ4965" s="288"/>
      <c r="BXK4965" s="288"/>
      <c r="BXL4965" s="288"/>
      <c r="BXM4965" s="288"/>
      <c r="BXN4965" s="288"/>
      <c r="BXO4965" s="288"/>
      <c r="BXP4965" s="288"/>
      <c r="BXQ4965" s="288"/>
      <c r="BXR4965" s="288"/>
      <c r="BXS4965" s="288"/>
      <c r="BXT4965" s="288"/>
      <c r="BXU4965" s="288"/>
      <c r="BXV4965" s="288"/>
      <c r="BXW4965" s="288"/>
      <c r="BXX4965" s="288"/>
      <c r="BXY4965" s="288"/>
      <c r="BXZ4965" s="288"/>
      <c r="BYA4965" s="288"/>
      <c r="BYB4965" s="288"/>
      <c r="BYC4965" s="288"/>
      <c r="BYD4965" s="288"/>
      <c r="BYE4965" s="288"/>
      <c r="BYF4965" s="288"/>
      <c r="BYG4965" s="288"/>
      <c r="BYH4965" s="288"/>
      <c r="BYI4965" s="288"/>
      <c r="BYJ4965" s="288"/>
      <c r="BYK4965" s="288"/>
      <c r="BYL4965" s="288"/>
      <c r="BYM4965" s="288"/>
      <c r="BYN4965" s="288"/>
      <c r="BYO4965" s="288"/>
      <c r="BYP4965" s="288"/>
      <c r="BYQ4965" s="288"/>
      <c r="BYR4965" s="288"/>
      <c r="BYS4965" s="288"/>
      <c r="BYT4965" s="288"/>
      <c r="BYU4965" s="288"/>
      <c r="BYV4965" s="288"/>
      <c r="BYW4965" s="288"/>
      <c r="BYX4965" s="288"/>
      <c r="BYY4965" s="288"/>
      <c r="BYZ4965" s="288"/>
      <c r="BZA4965" s="288"/>
      <c r="BZB4965" s="288"/>
      <c r="BZC4965" s="288"/>
      <c r="BZD4965" s="288"/>
      <c r="BZE4965" s="288"/>
      <c r="BZF4965" s="288"/>
      <c r="BZG4965" s="288"/>
      <c r="BZH4965" s="288"/>
      <c r="BZI4965" s="288"/>
      <c r="BZJ4965" s="288"/>
      <c r="BZK4965" s="288"/>
      <c r="BZL4965" s="288"/>
      <c r="BZM4965" s="288"/>
      <c r="BZN4965" s="288"/>
      <c r="BZO4965" s="288"/>
      <c r="BZP4965" s="288"/>
      <c r="BZQ4965" s="288"/>
      <c r="BZR4965" s="288"/>
      <c r="BZS4965" s="288"/>
      <c r="BZT4965" s="288"/>
      <c r="BZU4965" s="288"/>
      <c r="BZV4965" s="288"/>
      <c r="BZW4965" s="288"/>
      <c r="BZX4965" s="288"/>
      <c r="BZY4965" s="288"/>
      <c r="BZZ4965" s="288"/>
      <c r="CAA4965" s="288"/>
      <c r="CAB4965" s="288"/>
      <c r="CAC4965" s="288"/>
      <c r="CAD4965" s="288"/>
      <c r="CAE4965" s="288"/>
      <c r="CAF4965" s="288"/>
      <c r="CAG4965" s="288"/>
      <c r="CAH4965" s="288"/>
      <c r="CAI4965" s="288"/>
      <c r="CAJ4965" s="288"/>
      <c r="CAK4965" s="288"/>
      <c r="CAL4965" s="288"/>
      <c r="CAM4965" s="288"/>
      <c r="CAN4965" s="288"/>
      <c r="CAO4965" s="288"/>
      <c r="CAP4965" s="288"/>
      <c r="CAQ4965" s="288"/>
      <c r="CAR4965" s="288"/>
      <c r="CAS4965" s="288"/>
      <c r="CAT4965" s="288"/>
      <c r="CAU4965" s="288"/>
      <c r="CAV4965" s="288"/>
      <c r="CAW4965" s="288"/>
      <c r="CAX4965" s="288"/>
      <c r="CAY4965" s="288"/>
      <c r="CAZ4965" s="288"/>
      <c r="CBA4965" s="288"/>
      <c r="CBB4965" s="288"/>
      <c r="CBC4965" s="288"/>
      <c r="CBD4965" s="288"/>
      <c r="CBE4965" s="288"/>
      <c r="CBF4965" s="288"/>
      <c r="CBG4965" s="288"/>
      <c r="CBH4965" s="288"/>
      <c r="CBI4965" s="288"/>
      <c r="CBJ4965" s="288"/>
      <c r="CBK4965" s="288"/>
      <c r="CBL4965" s="288"/>
      <c r="CBM4965" s="288"/>
      <c r="CBN4965" s="288"/>
      <c r="CBO4965" s="288"/>
      <c r="CBP4965" s="288"/>
      <c r="CBQ4965" s="288"/>
      <c r="CBR4965" s="288"/>
      <c r="CBS4965" s="288"/>
      <c r="CBT4965" s="288"/>
      <c r="CBU4965" s="288"/>
      <c r="CBV4965" s="288"/>
      <c r="CBW4965" s="288"/>
      <c r="CBX4965" s="288"/>
      <c r="CBY4965" s="288"/>
      <c r="CBZ4965" s="288"/>
      <c r="CCA4965" s="288"/>
      <c r="CCB4965" s="288"/>
      <c r="CCC4965" s="288"/>
      <c r="CCD4965" s="288"/>
      <c r="CCE4965" s="288"/>
      <c r="CCF4965" s="288"/>
      <c r="CCG4965" s="288"/>
      <c r="CCH4965" s="288"/>
      <c r="CCI4965" s="288"/>
      <c r="CCJ4965" s="288"/>
      <c r="CCK4965" s="288"/>
      <c r="CCL4965" s="288"/>
      <c r="CCM4965" s="288"/>
      <c r="CCN4965" s="288"/>
      <c r="CCO4965" s="288"/>
      <c r="CCP4965" s="288"/>
      <c r="CCQ4965" s="288"/>
      <c r="CCR4965" s="288"/>
      <c r="CCS4965" s="288"/>
      <c r="CCT4965" s="288"/>
      <c r="CCU4965" s="288"/>
      <c r="CCV4965" s="288"/>
      <c r="CCW4965" s="288"/>
      <c r="CCX4965" s="288"/>
      <c r="CCY4965" s="288"/>
      <c r="CCZ4965" s="288"/>
      <c r="CDA4965" s="288"/>
      <c r="CDB4965" s="288"/>
      <c r="CDC4965" s="288"/>
      <c r="CDD4965" s="288"/>
      <c r="CDE4965" s="288"/>
      <c r="CDF4965" s="288"/>
      <c r="CDG4965" s="288"/>
      <c r="CDH4965" s="288"/>
      <c r="CDI4965" s="288"/>
      <c r="CDJ4965" s="288"/>
      <c r="CDK4965" s="288"/>
      <c r="CDL4965" s="288"/>
      <c r="CDM4965" s="288"/>
      <c r="CDN4965" s="288"/>
      <c r="CDO4965" s="288"/>
      <c r="CDP4965" s="288"/>
      <c r="CDQ4965" s="288"/>
      <c r="CDR4965" s="288"/>
      <c r="CDS4965" s="288"/>
      <c r="CDT4965" s="288"/>
      <c r="CDU4965" s="288"/>
      <c r="CDV4965" s="288"/>
      <c r="CDW4965" s="288"/>
      <c r="CDX4965" s="288"/>
      <c r="CDY4965" s="288"/>
      <c r="CDZ4965" s="288"/>
      <c r="CEA4965" s="288"/>
      <c r="CEB4965" s="288"/>
      <c r="CEC4965" s="288"/>
      <c r="CED4965" s="288"/>
      <c r="CEE4965" s="288"/>
      <c r="CEF4965" s="288"/>
      <c r="CEG4965" s="288"/>
      <c r="CEH4965" s="288"/>
      <c r="CEI4965" s="288"/>
      <c r="CEJ4965" s="288"/>
      <c r="CEK4965" s="288"/>
      <c r="CEL4965" s="288"/>
      <c r="CEM4965" s="288"/>
      <c r="CEN4965" s="288"/>
      <c r="CEO4965" s="288"/>
      <c r="CEP4965" s="288"/>
      <c r="CEQ4965" s="288"/>
      <c r="CER4965" s="288"/>
      <c r="CES4965" s="288"/>
      <c r="CET4965" s="288"/>
      <c r="CEU4965" s="288"/>
      <c r="CEV4965" s="288"/>
      <c r="CEW4965" s="288"/>
      <c r="CEX4965" s="288"/>
      <c r="CEY4965" s="288"/>
      <c r="CEZ4965" s="288"/>
      <c r="CFA4965" s="288"/>
      <c r="CFB4965" s="288"/>
      <c r="CFC4965" s="288"/>
      <c r="CFD4965" s="288"/>
      <c r="CFE4965" s="288"/>
      <c r="CFF4965" s="288"/>
      <c r="CFG4965" s="288"/>
      <c r="CFH4965" s="288"/>
      <c r="CFI4965" s="288"/>
      <c r="CFJ4965" s="288"/>
      <c r="CFK4965" s="288"/>
      <c r="CFL4965" s="288"/>
      <c r="CFM4965" s="288"/>
      <c r="CFN4965" s="288"/>
      <c r="CFO4965" s="288"/>
      <c r="CFP4965" s="288"/>
      <c r="CFQ4965" s="288"/>
      <c r="CFR4965" s="288"/>
      <c r="CFS4965" s="288"/>
      <c r="CFT4965" s="288"/>
      <c r="CFU4965" s="288"/>
      <c r="CFV4965" s="288"/>
      <c r="CFW4965" s="288"/>
      <c r="CFX4965" s="288"/>
      <c r="CFY4965" s="288"/>
      <c r="CFZ4965" s="288"/>
      <c r="CGA4965" s="288"/>
      <c r="CGB4965" s="288"/>
      <c r="CGC4965" s="288"/>
      <c r="CGD4965" s="288"/>
      <c r="CGE4965" s="288"/>
      <c r="CGF4965" s="288"/>
      <c r="CGG4965" s="288"/>
      <c r="CGH4965" s="288"/>
      <c r="CGI4965" s="288"/>
      <c r="CGJ4965" s="288"/>
      <c r="CGK4965" s="288"/>
      <c r="CGL4965" s="288"/>
      <c r="CGM4965" s="288"/>
      <c r="CGN4965" s="288"/>
      <c r="CGO4965" s="288"/>
      <c r="CGP4965" s="288"/>
      <c r="CGQ4965" s="288"/>
      <c r="CGR4965" s="288"/>
      <c r="CGS4965" s="288"/>
      <c r="CGT4965" s="288"/>
      <c r="CGU4965" s="288"/>
      <c r="CGV4965" s="288"/>
      <c r="CGW4965" s="288"/>
      <c r="CGX4965" s="288"/>
      <c r="CGY4965" s="288"/>
      <c r="CGZ4965" s="288"/>
      <c r="CHA4965" s="288"/>
      <c r="CHB4965" s="288"/>
      <c r="CHC4965" s="288"/>
      <c r="CHD4965" s="288"/>
      <c r="CHE4965" s="288"/>
      <c r="CHF4965" s="288"/>
      <c r="CHG4965" s="288"/>
      <c r="CHH4965" s="288"/>
      <c r="CHI4965" s="288"/>
      <c r="CHJ4965" s="288"/>
      <c r="CHK4965" s="288"/>
      <c r="CHL4965" s="288"/>
      <c r="CHM4965" s="288"/>
      <c r="CHN4965" s="288"/>
      <c r="CHO4965" s="288"/>
      <c r="CHP4965" s="288"/>
      <c r="CHQ4965" s="288"/>
      <c r="CHR4965" s="288"/>
      <c r="CHS4965" s="288"/>
      <c r="CHT4965" s="288"/>
      <c r="CHU4965" s="288"/>
      <c r="CHV4965" s="288"/>
      <c r="CHW4965" s="288"/>
      <c r="CHX4965" s="288"/>
      <c r="CHY4965" s="288"/>
      <c r="CHZ4965" s="288"/>
      <c r="CIA4965" s="288"/>
      <c r="CIB4965" s="288"/>
      <c r="CIC4965" s="288"/>
      <c r="CID4965" s="288"/>
      <c r="CIE4965" s="288"/>
      <c r="CIF4965" s="288"/>
      <c r="CIG4965" s="288"/>
      <c r="CIH4965" s="288"/>
      <c r="CII4965" s="288"/>
      <c r="CIJ4965" s="288"/>
      <c r="CIK4965" s="288"/>
      <c r="CIL4965" s="288"/>
      <c r="CIM4965" s="288"/>
      <c r="CIN4965" s="288"/>
      <c r="CIO4965" s="288"/>
      <c r="CIP4965" s="288"/>
      <c r="CIQ4965" s="288"/>
      <c r="CIR4965" s="288"/>
      <c r="CIS4965" s="288"/>
      <c r="CIT4965" s="288"/>
      <c r="CIU4965" s="288"/>
      <c r="CIV4965" s="288"/>
      <c r="CIW4965" s="288"/>
      <c r="CIX4965" s="288"/>
      <c r="CIY4965" s="288"/>
      <c r="CIZ4965" s="288"/>
      <c r="CJA4965" s="288"/>
      <c r="CJB4965" s="288"/>
      <c r="CJC4965" s="288"/>
      <c r="CJD4965" s="288"/>
      <c r="CJE4965" s="288"/>
      <c r="CJF4965" s="288"/>
      <c r="CJG4965" s="288"/>
      <c r="CJH4965" s="288"/>
      <c r="CJI4965" s="288"/>
      <c r="CJJ4965" s="288"/>
      <c r="CJK4965" s="288"/>
      <c r="CJL4965" s="288"/>
      <c r="CJM4965" s="288"/>
      <c r="CJN4965" s="288"/>
      <c r="CJO4965" s="288"/>
      <c r="CJP4965" s="288"/>
      <c r="CJQ4965" s="288"/>
      <c r="CJR4965" s="288"/>
      <c r="CJS4965" s="288"/>
      <c r="CJT4965" s="288"/>
      <c r="CJU4965" s="288"/>
      <c r="CJV4965" s="288"/>
      <c r="CJW4965" s="288"/>
      <c r="CJX4965" s="288"/>
      <c r="CJY4965" s="288"/>
      <c r="CJZ4965" s="288"/>
      <c r="CKA4965" s="288"/>
      <c r="CKB4965" s="288"/>
      <c r="CKC4965" s="288"/>
      <c r="CKD4965" s="288"/>
      <c r="CKE4965" s="288"/>
      <c r="CKF4965" s="288"/>
      <c r="CKG4965" s="288"/>
      <c r="CKH4965" s="288"/>
      <c r="CKI4965" s="288"/>
      <c r="CKJ4965" s="288"/>
      <c r="CKK4965" s="288"/>
      <c r="CKL4965" s="288"/>
      <c r="CKM4965" s="288"/>
      <c r="CKN4965" s="288"/>
      <c r="CKO4965" s="288"/>
      <c r="CKP4965" s="288"/>
      <c r="CKQ4965" s="288"/>
      <c r="CKR4965" s="288"/>
      <c r="CKS4965" s="288"/>
      <c r="CKT4965" s="288"/>
      <c r="CKU4965" s="288"/>
      <c r="CKV4965" s="288"/>
      <c r="CKW4965" s="288"/>
      <c r="CKX4965" s="288"/>
      <c r="CKY4965" s="288"/>
      <c r="CKZ4965" s="288"/>
      <c r="CLA4965" s="288"/>
      <c r="CLB4965" s="288"/>
      <c r="CLC4965" s="288"/>
      <c r="CLD4965" s="288"/>
      <c r="CLE4965" s="288"/>
      <c r="CLF4965" s="288"/>
      <c r="CLG4965" s="288"/>
      <c r="CLH4965" s="288"/>
      <c r="CLI4965" s="288"/>
      <c r="CLJ4965" s="288"/>
      <c r="CLK4965" s="288"/>
      <c r="CLL4965" s="288"/>
      <c r="CLM4965" s="288"/>
      <c r="CLN4965" s="288"/>
      <c r="CLO4965" s="288"/>
      <c r="CLP4965" s="288"/>
      <c r="CLQ4965" s="288"/>
      <c r="CLR4965" s="288"/>
      <c r="CLS4965" s="288"/>
      <c r="CLT4965" s="288"/>
      <c r="CLU4965" s="288"/>
      <c r="CLV4965" s="288"/>
      <c r="CLW4965" s="288"/>
      <c r="CLX4965" s="288"/>
      <c r="CLY4965" s="288"/>
      <c r="CLZ4965" s="288"/>
      <c r="CMA4965" s="288"/>
      <c r="CMB4965" s="288"/>
      <c r="CMC4965" s="288"/>
      <c r="CMD4965" s="288"/>
      <c r="CME4965" s="288"/>
      <c r="CMF4965" s="288"/>
      <c r="CMG4965" s="288"/>
      <c r="CMH4965" s="288"/>
      <c r="CMI4965" s="288"/>
      <c r="CMJ4965" s="288"/>
      <c r="CMK4965" s="288"/>
      <c r="CML4965" s="288"/>
      <c r="CMM4965" s="288"/>
      <c r="CMN4965" s="288"/>
      <c r="CMO4965" s="288"/>
      <c r="CMP4965" s="288"/>
      <c r="CMQ4965" s="288"/>
      <c r="CMR4965" s="288"/>
      <c r="CMS4965" s="288"/>
      <c r="CMT4965" s="288"/>
      <c r="CMU4965" s="288"/>
      <c r="CMV4965" s="288"/>
      <c r="CMW4965" s="288"/>
      <c r="CMX4965" s="288"/>
      <c r="CMY4965" s="288"/>
      <c r="CMZ4965" s="288"/>
      <c r="CNA4965" s="288"/>
      <c r="CNB4965" s="288"/>
      <c r="CNC4965" s="288"/>
      <c r="CND4965" s="288"/>
      <c r="CNE4965" s="288"/>
      <c r="CNF4965" s="288"/>
      <c r="CNG4965" s="288"/>
      <c r="CNH4965" s="288"/>
      <c r="CNI4965" s="288"/>
      <c r="CNJ4965" s="288"/>
      <c r="CNK4965" s="288"/>
      <c r="CNL4965" s="288"/>
      <c r="CNM4965" s="288"/>
      <c r="CNN4965" s="288"/>
      <c r="CNO4965" s="288"/>
      <c r="CNP4965" s="288"/>
      <c r="CNQ4965" s="288"/>
      <c r="CNR4965" s="288"/>
      <c r="CNS4965" s="288"/>
      <c r="CNT4965" s="288"/>
      <c r="CNU4965" s="288"/>
      <c r="CNV4965" s="288"/>
      <c r="CNW4965" s="288"/>
      <c r="CNX4965" s="288"/>
      <c r="CNY4965" s="288"/>
      <c r="CNZ4965" s="288"/>
      <c r="COA4965" s="288"/>
      <c r="COB4965" s="288"/>
      <c r="COC4965" s="288"/>
      <c r="COD4965" s="288"/>
      <c r="COE4965" s="288"/>
      <c r="COF4965" s="288"/>
      <c r="COG4965" s="288"/>
      <c r="COH4965" s="288"/>
      <c r="COI4965" s="288"/>
      <c r="COJ4965" s="288"/>
      <c r="COK4965" s="288"/>
      <c r="COL4965" s="288"/>
      <c r="COM4965" s="288"/>
      <c r="CON4965" s="288"/>
      <c r="COO4965" s="288"/>
      <c r="COP4965" s="288"/>
      <c r="COQ4965" s="288"/>
      <c r="COR4965" s="288"/>
      <c r="COS4965" s="288"/>
      <c r="COT4965" s="288"/>
      <c r="COU4965" s="288"/>
      <c r="COV4965" s="288"/>
      <c r="COW4965" s="288"/>
      <c r="COX4965" s="288"/>
      <c r="COY4965" s="288"/>
      <c r="COZ4965" s="288"/>
      <c r="CPA4965" s="288"/>
      <c r="CPB4965" s="288"/>
      <c r="CPC4965" s="288"/>
      <c r="CPD4965" s="288"/>
      <c r="CPE4965" s="288"/>
      <c r="CPF4965" s="288"/>
      <c r="CPG4965" s="288"/>
      <c r="CPH4965" s="288"/>
      <c r="CPI4965" s="288"/>
      <c r="CPJ4965" s="288"/>
      <c r="CPK4965" s="288"/>
      <c r="CPL4965" s="288"/>
      <c r="CPM4965" s="288"/>
      <c r="CPN4965" s="288"/>
      <c r="CPO4965" s="288"/>
      <c r="CPP4965" s="288"/>
      <c r="CPQ4965" s="288"/>
      <c r="CPR4965" s="288"/>
      <c r="CPS4965" s="288"/>
      <c r="CPT4965" s="288"/>
      <c r="CPU4965" s="288"/>
      <c r="CPV4965" s="288"/>
      <c r="CPW4965" s="288"/>
      <c r="CPX4965" s="288"/>
      <c r="CPY4965" s="288"/>
      <c r="CPZ4965" s="288"/>
      <c r="CQA4965" s="288"/>
      <c r="CQB4965" s="288"/>
      <c r="CQC4965" s="288"/>
      <c r="CQD4965" s="288"/>
      <c r="CQE4965" s="288"/>
      <c r="CQF4965" s="288"/>
      <c r="CQG4965" s="288"/>
      <c r="CQH4965" s="288"/>
      <c r="CQI4965" s="288"/>
      <c r="CQJ4965" s="288"/>
      <c r="CQK4965" s="288"/>
      <c r="CQL4965" s="288"/>
      <c r="CQM4965" s="288"/>
      <c r="CQN4965" s="288"/>
      <c r="CQO4965" s="288"/>
      <c r="CQP4965" s="288"/>
      <c r="CQQ4965" s="288"/>
      <c r="CQR4965" s="288"/>
      <c r="CQS4965" s="288"/>
      <c r="CQT4965" s="288"/>
      <c r="CQU4965" s="288"/>
      <c r="CQV4965" s="288"/>
      <c r="CQW4965" s="288"/>
      <c r="CQX4965" s="288"/>
      <c r="CQY4965" s="288"/>
      <c r="CQZ4965" s="288"/>
      <c r="CRA4965" s="288"/>
      <c r="CRB4965" s="288"/>
      <c r="CRC4965" s="288"/>
      <c r="CRD4965" s="288"/>
      <c r="CRE4965" s="288"/>
      <c r="CRF4965" s="288"/>
      <c r="CRG4965" s="288"/>
      <c r="CRH4965" s="288"/>
      <c r="CRI4965" s="288"/>
      <c r="CRJ4965" s="288"/>
      <c r="CRK4965" s="288"/>
      <c r="CRL4965" s="288"/>
      <c r="CRM4965" s="288"/>
      <c r="CRN4965" s="288"/>
      <c r="CRO4965" s="288"/>
      <c r="CRP4965" s="288"/>
      <c r="CRQ4965" s="288"/>
      <c r="CRR4965" s="288"/>
      <c r="CRS4965" s="288"/>
      <c r="CRT4965" s="288"/>
      <c r="CRU4965" s="288"/>
      <c r="CRV4965" s="288"/>
      <c r="CRW4965" s="288"/>
      <c r="CRX4965" s="288"/>
      <c r="CRY4965" s="288"/>
      <c r="CRZ4965" s="288"/>
      <c r="CSA4965" s="288"/>
      <c r="CSB4965" s="288"/>
      <c r="CSC4965" s="288"/>
      <c r="CSD4965" s="288"/>
      <c r="CSE4965" s="288"/>
      <c r="CSF4965" s="288"/>
      <c r="CSG4965" s="288"/>
      <c r="CSH4965" s="288"/>
      <c r="CSI4965" s="288"/>
      <c r="CSJ4965" s="288"/>
      <c r="CSK4965" s="288"/>
      <c r="CSL4965" s="288"/>
      <c r="CSM4965" s="288"/>
      <c r="CSN4965" s="288"/>
      <c r="CSO4965" s="288"/>
      <c r="CSP4965" s="288"/>
      <c r="CSQ4965" s="288"/>
      <c r="CSR4965" s="288"/>
      <c r="CSS4965" s="288"/>
      <c r="CST4965" s="288"/>
      <c r="CSU4965" s="288"/>
      <c r="CSV4965" s="288"/>
      <c r="CSW4965" s="288"/>
      <c r="CSX4965" s="288"/>
      <c r="CSY4965" s="288"/>
      <c r="CSZ4965" s="288"/>
      <c r="CTA4965" s="288"/>
      <c r="CTB4965" s="288"/>
      <c r="CTC4965" s="288"/>
      <c r="CTD4965" s="288"/>
      <c r="CTE4965" s="288"/>
      <c r="CTF4965" s="288"/>
      <c r="CTG4965" s="288"/>
      <c r="CTH4965" s="288"/>
      <c r="CTI4965" s="288"/>
      <c r="CTJ4965" s="288"/>
      <c r="CTK4965" s="288"/>
      <c r="CTL4965" s="288"/>
      <c r="CTM4965" s="288"/>
      <c r="CTN4965" s="288"/>
      <c r="CTO4965" s="288"/>
      <c r="CTP4965" s="288"/>
      <c r="CTQ4965" s="288"/>
      <c r="CTR4965" s="288"/>
      <c r="CTS4965" s="288"/>
      <c r="CTT4965" s="288"/>
      <c r="CTU4965" s="288"/>
      <c r="CTV4965" s="288"/>
      <c r="CTW4965" s="288"/>
      <c r="CTX4965" s="288"/>
      <c r="CTY4965" s="288"/>
      <c r="CTZ4965" s="288"/>
      <c r="CUA4965" s="288"/>
      <c r="CUB4965" s="288"/>
      <c r="CUC4965" s="288"/>
      <c r="CUD4965" s="288"/>
      <c r="CUE4965" s="288"/>
      <c r="CUF4965" s="288"/>
      <c r="CUG4965" s="288"/>
      <c r="CUH4965" s="288"/>
      <c r="CUI4965" s="288"/>
      <c r="CUJ4965" s="288"/>
      <c r="CUK4965" s="288"/>
      <c r="CUL4965" s="288"/>
      <c r="CUM4965" s="288"/>
      <c r="CUN4965" s="288"/>
      <c r="CUO4965" s="288"/>
      <c r="CUP4965" s="288"/>
      <c r="CUQ4965" s="288"/>
      <c r="CUR4965" s="288"/>
      <c r="CUS4965" s="288"/>
      <c r="CUT4965" s="288"/>
      <c r="CUU4965" s="288"/>
      <c r="CUV4965" s="288"/>
      <c r="CUW4965" s="288"/>
      <c r="CUX4965" s="288"/>
      <c r="CUY4965" s="288"/>
      <c r="CUZ4965" s="288"/>
      <c r="CVA4965" s="288"/>
      <c r="CVB4965" s="288"/>
      <c r="CVC4965" s="288"/>
      <c r="CVD4965" s="288"/>
      <c r="CVE4965" s="288"/>
      <c r="CVF4965" s="288"/>
      <c r="CVG4965" s="288"/>
      <c r="CVH4965" s="288"/>
      <c r="CVI4965" s="288"/>
      <c r="CVJ4965" s="288"/>
      <c r="CVK4965" s="288"/>
      <c r="CVL4965" s="288"/>
      <c r="CVM4965" s="288"/>
      <c r="CVN4965" s="288"/>
      <c r="CVO4965" s="288"/>
      <c r="CVP4965" s="288"/>
      <c r="CVQ4965" s="288"/>
      <c r="CVR4965" s="288"/>
      <c r="CVS4965" s="288"/>
      <c r="CVT4965" s="288"/>
      <c r="CVU4965" s="288"/>
      <c r="CVV4965" s="288"/>
      <c r="CVW4965" s="288"/>
      <c r="CVX4965" s="288"/>
      <c r="CVY4965" s="288"/>
      <c r="CVZ4965" s="288"/>
      <c r="CWA4965" s="288"/>
      <c r="CWB4965" s="288"/>
      <c r="CWC4965" s="288"/>
      <c r="CWD4965" s="288"/>
      <c r="CWE4965" s="288"/>
      <c r="CWF4965" s="288"/>
      <c r="CWG4965" s="288"/>
      <c r="CWH4965" s="288"/>
      <c r="CWI4965" s="288"/>
      <c r="CWJ4965" s="288"/>
      <c r="CWK4965" s="288"/>
      <c r="CWL4965" s="288"/>
      <c r="CWM4965" s="288"/>
      <c r="CWN4965" s="288"/>
      <c r="CWO4965" s="288"/>
      <c r="CWP4965" s="288"/>
      <c r="CWQ4965" s="288"/>
      <c r="CWR4965" s="288"/>
      <c r="CWS4965" s="288"/>
      <c r="CWT4965" s="288"/>
      <c r="CWU4965" s="288"/>
      <c r="CWV4965" s="288"/>
      <c r="CWW4965" s="288"/>
      <c r="CWX4965" s="288"/>
      <c r="CWY4965" s="288"/>
      <c r="CWZ4965" s="288"/>
      <c r="CXA4965" s="288"/>
      <c r="CXB4965" s="288"/>
      <c r="CXC4965" s="288"/>
      <c r="CXD4965" s="288"/>
      <c r="CXE4965" s="288"/>
      <c r="CXF4965" s="288"/>
      <c r="CXG4965" s="288"/>
      <c r="CXH4965" s="288"/>
      <c r="CXI4965" s="288"/>
      <c r="CXJ4965" s="288"/>
      <c r="CXK4965" s="288"/>
      <c r="CXL4965" s="288"/>
      <c r="CXM4965" s="288"/>
      <c r="CXN4965" s="288"/>
      <c r="CXO4965" s="288"/>
      <c r="CXP4965" s="288"/>
      <c r="CXQ4965" s="288"/>
      <c r="CXR4965" s="288"/>
      <c r="CXS4965" s="288"/>
      <c r="CXT4965" s="288"/>
      <c r="CXU4965" s="288"/>
      <c r="CXV4965" s="288"/>
      <c r="CXW4965" s="288"/>
      <c r="CXX4965" s="288"/>
      <c r="CXY4965" s="288"/>
      <c r="CXZ4965" s="288"/>
      <c r="CYA4965" s="288"/>
      <c r="CYB4965" s="288"/>
      <c r="CYC4965" s="288"/>
      <c r="CYD4965" s="288"/>
      <c r="CYE4965" s="288"/>
      <c r="CYF4965" s="288"/>
      <c r="CYG4965" s="288"/>
      <c r="CYH4965" s="288"/>
      <c r="CYI4965" s="288"/>
      <c r="CYJ4965" s="288"/>
      <c r="CYK4965" s="288"/>
      <c r="CYL4965" s="288"/>
      <c r="CYM4965" s="288"/>
      <c r="CYN4965" s="288"/>
      <c r="CYO4965" s="288"/>
      <c r="CYP4965" s="288"/>
      <c r="CYQ4965" s="288"/>
      <c r="CYR4965" s="288"/>
      <c r="CYS4965" s="288"/>
      <c r="CYT4965" s="288"/>
      <c r="CYU4965" s="288"/>
      <c r="CYV4965" s="288"/>
      <c r="CYW4965" s="288"/>
      <c r="CYX4965" s="288"/>
      <c r="CYY4965" s="288"/>
      <c r="CYZ4965" s="288"/>
      <c r="CZA4965" s="288"/>
      <c r="CZB4965" s="288"/>
      <c r="CZC4965" s="288"/>
      <c r="CZD4965" s="288"/>
      <c r="CZE4965" s="288"/>
      <c r="CZF4965" s="288"/>
      <c r="CZG4965" s="288"/>
      <c r="CZH4965" s="288"/>
      <c r="CZI4965" s="288"/>
      <c r="CZJ4965" s="288"/>
      <c r="CZK4965" s="288"/>
      <c r="CZL4965" s="288"/>
      <c r="CZM4965" s="288"/>
      <c r="CZN4965" s="288"/>
      <c r="CZO4965" s="288"/>
      <c r="CZP4965" s="288"/>
      <c r="CZQ4965" s="288"/>
      <c r="CZR4965" s="288"/>
      <c r="CZS4965" s="288"/>
      <c r="CZT4965" s="288"/>
      <c r="CZU4965" s="288"/>
      <c r="CZV4965" s="288"/>
      <c r="CZW4965" s="288"/>
      <c r="CZX4965" s="288"/>
      <c r="CZY4965" s="288"/>
      <c r="CZZ4965" s="288"/>
      <c r="DAA4965" s="288"/>
      <c r="DAB4965" s="288"/>
      <c r="DAC4965" s="288"/>
      <c r="DAD4965" s="288"/>
      <c r="DAE4965" s="288"/>
      <c r="DAF4965" s="288"/>
      <c r="DAG4965" s="288"/>
      <c r="DAH4965" s="288"/>
      <c r="DAI4965" s="288"/>
      <c r="DAJ4965" s="288"/>
      <c r="DAK4965" s="288"/>
      <c r="DAL4965" s="288"/>
      <c r="DAM4965" s="288"/>
      <c r="DAN4965" s="288"/>
      <c r="DAO4965" s="288"/>
      <c r="DAP4965" s="288"/>
      <c r="DAQ4965" s="288"/>
      <c r="DAR4965" s="288"/>
      <c r="DAS4965" s="288"/>
      <c r="DAT4965" s="288"/>
      <c r="DAU4965" s="288"/>
      <c r="DAV4965" s="288"/>
      <c r="DAW4965" s="288"/>
      <c r="DAX4965" s="288"/>
      <c r="DAY4965" s="288"/>
      <c r="DAZ4965" s="288"/>
      <c r="DBA4965" s="288"/>
      <c r="DBB4965" s="288"/>
      <c r="DBC4965" s="288"/>
      <c r="DBD4965" s="288"/>
      <c r="DBE4965" s="288"/>
      <c r="DBF4965" s="288"/>
      <c r="DBG4965" s="288"/>
      <c r="DBH4965" s="288"/>
      <c r="DBI4965" s="288"/>
      <c r="DBJ4965" s="288"/>
      <c r="DBK4965" s="288"/>
      <c r="DBL4965" s="288"/>
      <c r="DBM4965" s="288"/>
      <c r="DBN4965" s="288"/>
      <c r="DBO4965" s="288"/>
      <c r="DBP4965" s="288"/>
      <c r="DBQ4965" s="288"/>
      <c r="DBR4965" s="288"/>
      <c r="DBS4965" s="288"/>
      <c r="DBT4965" s="288"/>
      <c r="DBU4965" s="288"/>
      <c r="DBV4965" s="288"/>
      <c r="DBW4965" s="288"/>
      <c r="DBX4965" s="288"/>
      <c r="DBY4965" s="288"/>
      <c r="DBZ4965" s="288"/>
      <c r="DCA4965" s="288"/>
      <c r="DCB4965" s="288"/>
      <c r="DCC4965" s="288"/>
      <c r="DCD4965" s="288"/>
      <c r="DCE4965" s="288"/>
      <c r="DCF4965" s="288"/>
      <c r="DCG4965" s="288"/>
      <c r="DCH4965" s="288"/>
      <c r="DCI4965" s="288"/>
      <c r="DCJ4965" s="288"/>
      <c r="DCK4965" s="288"/>
      <c r="DCL4965" s="288"/>
      <c r="DCM4965" s="288"/>
      <c r="DCN4965" s="288"/>
      <c r="DCO4965" s="288"/>
      <c r="DCP4965" s="288"/>
      <c r="DCQ4965" s="288"/>
      <c r="DCR4965" s="288"/>
      <c r="DCS4965" s="288"/>
      <c r="DCT4965" s="288"/>
      <c r="DCU4965" s="288"/>
      <c r="DCV4965" s="288"/>
      <c r="DCW4965" s="288"/>
      <c r="DCX4965" s="288"/>
      <c r="DCY4965" s="288"/>
      <c r="DCZ4965" s="288"/>
      <c r="DDA4965" s="288"/>
      <c r="DDB4965" s="288"/>
      <c r="DDC4965" s="288"/>
      <c r="DDD4965" s="288"/>
      <c r="DDE4965" s="288"/>
      <c r="DDF4965" s="288"/>
      <c r="DDG4965" s="288"/>
      <c r="DDH4965" s="288"/>
      <c r="DDI4965" s="288"/>
      <c r="DDJ4965" s="288"/>
      <c r="DDK4965" s="288"/>
      <c r="DDL4965" s="288"/>
      <c r="DDM4965" s="288"/>
      <c r="DDN4965" s="288"/>
      <c r="DDO4965" s="288"/>
      <c r="DDP4965" s="288"/>
      <c r="DDQ4965" s="288"/>
      <c r="DDR4965" s="288"/>
      <c r="DDS4965" s="288"/>
      <c r="DDT4965" s="288"/>
      <c r="DDU4965" s="288"/>
      <c r="DDV4965" s="288"/>
      <c r="DDW4965" s="288"/>
      <c r="DDX4965" s="288"/>
      <c r="DDY4965" s="288"/>
      <c r="DDZ4965" s="288"/>
      <c r="DEA4965" s="288"/>
      <c r="DEB4965" s="288"/>
      <c r="DEC4965" s="288"/>
      <c r="DED4965" s="288"/>
      <c r="DEE4965" s="288"/>
      <c r="DEF4965" s="288"/>
      <c r="DEG4965" s="288"/>
      <c r="DEH4965" s="288"/>
      <c r="DEI4965" s="288"/>
      <c r="DEJ4965" s="288"/>
      <c r="DEK4965" s="288"/>
      <c r="DEL4965" s="288"/>
      <c r="DEM4965" s="288"/>
      <c r="DEN4965" s="288"/>
      <c r="DEO4965" s="288"/>
      <c r="DEP4965" s="288"/>
      <c r="DEQ4965" s="288"/>
      <c r="DER4965" s="288"/>
      <c r="DES4965" s="288"/>
      <c r="DET4965" s="288"/>
      <c r="DEU4965" s="288"/>
      <c r="DEV4965" s="288"/>
      <c r="DEW4965" s="288"/>
      <c r="DEX4965" s="288"/>
      <c r="DEY4965" s="288"/>
      <c r="DEZ4965" s="288"/>
      <c r="DFA4965" s="288"/>
      <c r="DFB4965" s="288"/>
      <c r="DFC4965" s="288"/>
      <c r="DFD4965" s="288"/>
      <c r="DFE4965" s="288"/>
      <c r="DFF4965" s="288"/>
      <c r="DFG4965" s="288"/>
      <c r="DFH4965" s="288"/>
      <c r="DFI4965" s="288"/>
      <c r="DFJ4965" s="288"/>
      <c r="DFK4965" s="288"/>
      <c r="DFL4965" s="288"/>
      <c r="DFM4965" s="288"/>
      <c r="DFN4965" s="288"/>
      <c r="DFO4965" s="288"/>
      <c r="DFP4965" s="288"/>
      <c r="DFQ4965" s="288"/>
      <c r="DFR4965" s="288"/>
      <c r="DFS4965" s="288"/>
      <c r="DFT4965" s="288"/>
      <c r="DFU4965" s="288"/>
      <c r="DFV4965" s="288"/>
      <c r="DFW4965" s="288"/>
      <c r="DFX4965" s="288"/>
      <c r="DFY4965" s="288"/>
      <c r="DFZ4965" s="288"/>
      <c r="DGA4965" s="288"/>
      <c r="DGB4965" s="288"/>
      <c r="DGC4965" s="288"/>
      <c r="DGD4965" s="288"/>
      <c r="DGE4965" s="288"/>
      <c r="DGF4965" s="288"/>
      <c r="DGG4965" s="288"/>
      <c r="DGH4965" s="288"/>
      <c r="DGI4965" s="288"/>
      <c r="DGJ4965" s="288"/>
      <c r="DGK4965" s="288"/>
      <c r="DGL4965" s="288"/>
      <c r="DGM4965" s="288"/>
      <c r="DGN4965" s="288"/>
      <c r="DGO4965" s="288"/>
      <c r="DGP4965" s="288"/>
      <c r="DGQ4965" s="288"/>
      <c r="DGR4965" s="288"/>
      <c r="DGS4965" s="288"/>
      <c r="DGT4965" s="288"/>
      <c r="DGU4965" s="288"/>
      <c r="DGV4965" s="288"/>
      <c r="DGW4965" s="288"/>
      <c r="DGX4965" s="288"/>
      <c r="DGY4965" s="288"/>
      <c r="DGZ4965" s="288"/>
      <c r="DHA4965" s="288"/>
      <c r="DHB4965" s="288"/>
      <c r="DHC4965" s="288"/>
      <c r="DHD4965" s="288"/>
      <c r="DHE4965" s="288"/>
      <c r="DHF4965" s="288"/>
      <c r="DHG4965" s="288"/>
      <c r="DHH4965" s="288"/>
      <c r="DHI4965" s="288"/>
      <c r="DHJ4965" s="288"/>
      <c r="DHK4965" s="288"/>
      <c r="DHL4965" s="288"/>
      <c r="DHM4965" s="288"/>
      <c r="DHN4965" s="288"/>
      <c r="DHO4965" s="288"/>
      <c r="DHP4965" s="288"/>
      <c r="DHQ4965" s="288"/>
      <c r="DHR4965" s="288"/>
      <c r="DHS4965" s="288"/>
      <c r="DHT4965" s="288"/>
      <c r="DHU4965" s="288"/>
      <c r="DHV4965" s="288"/>
      <c r="DHW4965" s="288"/>
      <c r="DHX4965" s="288"/>
      <c r="DHY4965" s="288"/>
      <c r="DHZ4965" s="288"/>
      <c r="DIA4965" s="288"/>
      <c r="DIB4965" s="288"/>
      <c r="DIC4965" s="288"/>
      <c r="DID4965" s="288"/>
      <c r="DIE4965" s="288"/>
      <c r="DIF4965" s="288"/>
      <c r="DIG4965" s="288"/>
      <c r="DIH4965" s="288"/>
      <c r="DII4965" s="288"/>
      <c r="DIJ4965" s="288"/>
      <c r="DIK4965" s="288"/>
      <c r="DIL4965" s="288"/>
      <c r="DIM4965" s="288"/>
      <c r="DIN4965" s="288"/>
      <c r="DIO4965" s="288"/>
      <c r="DIP4965" s="288"/>
      <c r="DIQ4965" s="288"/>
      <c r="DIR4965" s="288"/>
      <c r="DIS4965" s="288"/>
      <c r="DIT4965" s="288"/>
      <c r="DIU4965" s="288"/>
      <c r="DIV4965" s="288"/>
      <c r="DIW4965" s="288"/>
      <c r="DIX4965" s="288"/>
      <c r="DIY4965" s="288"/>
      <c r="DIZ4965" s="288"/>
      <c r="DJA4965" s="288"/>
      <c r="DJB4965" s="288"/>
      <c r="DJC4965" s="288"/>
      <c r="DJD4965" s="288"/>
      <c r="DJE4965" s="288"/>
      <c r="DJF4965" s="288"/>
      <c r="DJG4965" s="288"/>
      <c r="DJH4965" s="288"/>
      <c r="DJI4965" s="288"/>
      <c r="DJJ4965" s="288"/>
      <c r="DJK4965" s="288"/>
      <c r="DJL4965" s="288"/>
      <c r="DJM4965" s="288"/>
      <c r="DJN4965" s="288"/>
      <c r="DJO4965" s="288"/>
      <c r="DJP4965" s="288"/>
      <c r="DJQ4965" s="288"/>
      <c r="DJR4965" s="288"/>
      <c r="DJS4965" s="288"/>
      <c r="DJT4965" s="288"/>
      <c r="DJU4965" s="288"/>
      <c r="DJV4965" s="288"/>
      <c r="DJW4965" s="288"/>
      <c r="DJX4965" s="288"/>
      <c r="DJY4965" s="288"/>
      <c r="DJZ4965" s="288"/>
      <c r="DKA4965" s="288"/>
      <c r="DKB4965" s="288"/>
      <c r="DKC4965" s="288"/>
      <c r="DKD4965" s="288"/>
      <c r="DKE4965" s="288"/>
      <c r="DKF4965" s="288"/>
      <c r="DKG4965" s="288"/>
      <c r="DKH4965" s="288"/>
      <c r="DKI4965" s="288"/>
      <c r="DKJ4965" s="288"/>
      <c r="DKK4965" s="288"/>
      <c r="DKL4965" s="288"/>
      <c r="DKM4965" s="288"/>
      <c r="DKN4965" s="288"/>
      <c r="DKO4965" s="288"/>
      <c r="DKP4965" s="288"/>
      <c r="DKQ4965" s="288"/>
      <c r="DKR4965" s="288"/>
      <c r="DKS4965" s="288"/>
      <c r="DKT4965" s="288"/>
      <c r="DKU4965" s="288"/>
      <c r="DKV4965" s="288"/>
      <c r="DKW4965" s="288"/>
      <c r="DKX4965" s="288"/>
      <c r="DKY4965" s="288"/>
      <c r="DKZ4965" s="288"/>
      <c r="DLA4965" s="288"/>
      <c r="DLB4965" s="288"/>
      <c r="DLC4965" s="288"/>
      <c r="DLD4965" s="288"/>
      <c r="DLE4965" s="288"/>
      <c r="DLF4965" s="288"/>
      <c r="DLG4965" s="288"/>
      <c r="DLH4965" s="288"/>
      <c r="DLI4965" s="288"/>
      <c r="DLJ4965" s="288"/>
      <c r="DLK4965" s="288"/>
      <c r="DLL4965" s="288"/>
      <c r="DLM4965" s="288"/>
      <c r="DLN4965" s="288"/>
      <c r="DLO4965" s="288"/>
      <c r="DLP4965" s="288"/>
      <c r="DLQ4965" s="288"/>
      <c r="DLR4965" s="288"/>
      <c r="DLS4965" s="288"/>
      <c r="DLT4965" s="288"/>
      <c r="DLU4965" s="288"/>
      <c r="DLV4965" s="288"/>
      <c r="DLW4965" s="288"/>
      <c r="DLX4965" s="288"/>
      <c r="DLY4965" s="288"/>
      <c r="DLZ4965" s="288"/>
      <c r="DMA4965" s="288"/>
      <c r="DMB4965" s="288"/>
      <c r="DMC4965" s="288"/>
      <c r="DMD4965" s="288"/>
      <c r="DME4965" s="288"/>
      <c r="DMF4965" s="288"/>
      <c r="DMG4965" s="288"/>
      <c r="DMH4965" s="288"/>
      <c r="DMI4965" s="288"/>
      <c r="DMJ4965" s="288"/>
      <c r="DMK4965" s="288"/>
      <c r="DML4965" s="288"/>
      <c r="DMM4965" s="288"/>
      <c r="DMN4965" s="288"/>
      <c r="DMO4965" s="288"/>
      <c r="DMP4965" s="288"/>
      <c r="DMQ4965" s="288"/>
      <c r="DMR4965" s="288"/>
      <c r="DMS4965" s="288"/>
      <c r="DMT4965" s="288"/>
      <c r="DMU4965" s="288"/>
      <c r="DMV4965" s="288"/>
      <c r="DMW4965" s="288"/>
      <c r="DMX4965" s="288"/>
      <c r="DMY4965" s="288"/>
      <c r="DMZ4965" s="288"/>
      <c r="DNA4965" s="288"/>
      <c r="DNB4965" s="288"/>
      <c r="DNC4965" s="288"/>
      <c r="DND4965" s="288"/>
      <c r="DNE4965" s="288"/>
      <c r="DNF4965" s="288"/>
      <c r="DNG4965" s="288"/>
      <c r="DNH4965" s="288"/>
      <c r="DNI4965" s="288"/>
      <c r="DNJ4965" s="288"/>
      <c r="DNK4965" s="288"/>
      <c r="DNL4965" s="288"/>
      <c r="DNM4965" s="288"/>
      <c r="DNN4965" s="288"/>
      <c r="DNO4965" s="288"/>
      <c r="DNP4965" s="288"/>
      <c r="DNQ4965" s="288"/>
      <c r="DNR4965" s="288"/>
      <c r="DNS4965" s="288"/>
      <c r="DNT4965" s="288"/>
      <c r="DNU4965" s="288"/>
      <c r="DNV4965" s="288"/>
      <c r="DNW4965" s="288"/>
      <c r="DNX4965" s="288"/>
      <c r="DNY4965" s="288"/>
      <c r="DNZ4965" s="288"/>
      <c r="DOA4965" s="288"/>
      <c r="DOB4965" s="288"/>
      <c r="DOC4965" s="288"/>
      <c r="DOD4965" s="288"/>
      <c r="DOE4965" s="288"/>
      <c r="DOF4965" s="288"/>
      <c r="DOG4965" s="288"/>
      <c r="DOH4965" s="288"/>
      <c r="DOI4965" s="288"/>
      <c r="DOJ4965" s="288"/>
      <c r="DOK4965" s="288"/>
      <c r="DOL4965" s="288"/>
      <c r="DOM4965" s="288"/>
      <c r="DON4965" s="288"/>
      <c r="DOO4965" s="288"/>
      <c r="DOP4965" s="288"/>
      <c r="DOQ4965" s="288"/>
      <c r="DOR4965" s="288"/>
      <c r="DOS4965" s="288"/>
      <c r="DOT4965" s="288"/>
      <c r="DOU4965" s="288"/>
      <c r="DOV4965" s="288"/>
      <c r="DOW4965" s="288"/>
      <c r="DOX4965" s="288"/>
      <c r="DOY4965" s="288"/>
      <c r="DOZ4965" s="288"/>
      <c r="DPA4965" s="288"/>
      <c r="DPB4965" s="288"/>
      <c r="DPC4965" s="288"/>
      <c r="DPD4965" s="288"/>
      <c r="DPE4965" s="288"/>
      <c r="DPF4965" s="288"/>
      <c r="DPG4965" s="288"/>
      <c r="DPH4965" s="288"/>
      <c r="DPI4965" s="288"/>
      <c r="DPJ4965" s="288"/>
      <c r="DPK4965" s="288"/>
      <c r="DPL4965" s="288"/>
      <c r="DPM4965" s="288"/>
      <c r="DPN4965" s="288"/>
      <c r="DPO4965" s="288"/>
      <c r="DPP4965" s="288"/>
      <c r="DPQ4965" s="288"/>
      <c r="DPR4965" s="288"/>
      <c r="DPS4965" s="288"/>
      <c r="DPT4965" s="288"/>
      <c r="DPU4965" s="288"/>
      <c r="DPV4965" s="288"/>
      <c r="DPW4965" s="288"/>
      <c r="DPX4965" s="288"/>
      <c r="DPY4965" s="288"/>
      <c r="DPZ4965" s="288"/>
      <c r="DQA4965" s="288"/>
      <c r="DQB4965" s="288"/>
      <c r="DQC4965" s="288"/>
      <c r="DQD4965" s="288"/>
      <c r="DQE4965" s="288"/>
      <c r="DQF4965" s="288"/>
      <c r="DQG4965" s="288"/>
      <c r="DQH4965" s="288"/>
      <c r="DQI4965" s="288"/>
      <c r="DQJ4965" s="288"/>
      <c r="DQK4965" s="288"/>
      <c r="DQL4965" s="288"/>
      <c r="DQM4965" s="288"/>
      <c r="DQN4965" s="288"/>
      <c r="DQO4965" s="288"/>
      <c r="DQP4965" s="288"/>
      <c r="DQQ4965" s="288"/>
      <c r="DQR4965" s="288"/>
      <c r="DQS4965" s="288"/>
      <c r="DQT4965" s="288"/>
      <c r="DQU4965" s="288"/>
      <c r="DQV4965" s="288"/>
      <c r="DQW4965" s="288"/>
      <c r="DQX4965" s="288"/>
      <c r="DQY4965" s="288"/>
      <c r="DQZ4965" s="288"/>
      <c r="DRA4965" s="288"/>
      <c r="DRB4965" s="288"/>
      <c r="DRC4965" s="288"/>
      <c r="DRD4965" s="288"/>
      <c r="DRE4965" s="288"/>
      <c r="DRF4965" s="288"/>
      <c r="DRG4965" s="288"/>
      <c r="DRH4965" s="288"/>
      <c r="DRI4965" s="288"/>
      <c r="DRJ4965" s="288"/>
      <c r="DRK4965" s="288"/>
      <c r="DRL4965" s="288"/>
      <c r="DRM4965" s="288"/>
      <c r="DRN4965" s="288"/>
      <c r="DRO4965" s="288"/>
      <c r="DRP4965" s="288"/>
      <c r="DRQ4965" s="288"/>
      <c r="DRR4965" s="288"/>
      <c r="DRS4965" s="288"/>
      <c r="DRT4965" s="288"/>
      <c r="DRU4965" s="288"/>
      <c r="DRV4965" s="288"/>
      <c r="DRW4965" s="288"/>
      <c r="DRX4965" s="288"/>
      <c r="DRY4965" s="288"/>
      <c r="DRZ4965" s="288"/>
      <c r="DSA4965" s="288"/>
      <c r="DSB4965" s="288"/>
      <c r="DSC4965" s="288"/>
      <c r="DSD4965" s="288"/>
      <c r="DSE4965" s="288"/>
      <c r="DSF4965" s="288"/>
      <c r="DSG4965" s="288"/>
      <c r="DSH4965" s="288"/>
      <c r="DSI4965" s="288"/>
      <c r="DSJ4965" s="288"/>
      <c r="DSK4965" s="288"/>
      <c r="DSL4965" s="288"/>
      <c r="DSM4965" s="288"/>
      <c r="DSN4965" s="288"/>
      <c r="DSO4965" s="288"/>
      <c r="DSP4965" s="288"/>
      <c r="DSQ4965" s="288"/>
      <c r="DSR4965" s="288"/>
      <c r="DSS4965" s="288"/>
      <c r="DST4965" s="288"/>
      <c r="DSU4965" s="288"/>
      <c r="DSV4965" s="288"/>
      <c r="DSW4965" s="288"/>
      <c r="DSX4965" s="288"/>
      <c r="DSY4965" s="288"/>
      <c r="DSZ4965" s="288"/>
      <c r="DTA4965" s="288"/>
      <c r="DTB4965" s="288"/>
      <c r="DTC4965" s="288"/>
      <c r="DTD4965" s="288"/>
      <c r="DTE4965" s="288"/>
      <c r="DTF4965" s="288"/>
      <c r="DTG4965" s="288"/>
      <c r="DTH4965" s="288"/>
      <c r="DTI4965" s="288"/>
      <c r="DTJ4965" s="288"/>
      <c r="DTK4965" s="288"/>
      <c r="DTL4965" s="288"/>
      <c r="DTM4965" s="288"/>
      <c r="DTN4965" s="288"/>
      <c r="DTO4965" s="288"/>
      <c r="DTP4965" s="288"/>
      <c r="DTQ4965" s="288"/>
      <c r="DTR4965" s="288"/>
      <c r="DTS4965" s="288"/>
      <c r="DTT4965" s="288"/>
      <c r="DTU4965" s="288"/>
      <c r="DTV4965" s="288"/>
      <c r="DTW4965" s="288"/>
      <c r="DTX4965" s="288"/>
      <c r="DTY4965" s="288"/>
      <c r="DTZ4965" s="288"/>
      <c r="DUA4965" s="288"/>
      <c r="DUB4965" s="288"/>
      <c r="DUC4965" s="288"/>
      <c r="DUD4965" s="288"/>
      <c r="DUE4965" s="288"/>
      <c r="DUF4965" s="288"/>
      <c r="DUG4965" s="288"/>
      <c r="DUH4965" s="288"/>
      <c r="DUI4965" s="288"/>
      <c r="DUJ4965" s="288"/>
      <c r="DUK4965" s="288"/>
      <c r="DUL4965" s="288"/>
      <c r="DUM4965" s="288"/>
      <c r="DUN4965" s="288"/>
      <c r="DUO4965" s="288"/>
      <c r="DUP4965" s="288"/>
      <c r="DUQ4965" s="288"/>
      <c r="DUR4965" s="288"/>
      <c r="DUS4965" s="288"/>
      <c r="DUT4965" s="288"/>
      <c r="DUU4965" s="288"/>
      <c r="DUV4965" s="288"/>
      <c r="DUW4965" s="288"/>
      <c r="DUX4965" s="288"/>
      <c r="DUY4965" s="288"/>
      <c r="DUZ4965" s="288"/>
      <c r="DVA4965" s="288"/>
      <c r="DVB4965" s="288"/>
      <c r="DVC4965" s="288"/>
      <c r="DVD4965" s="288"/>
      <c r="DVE4965" s="288"/>
      <c r="DVF4965" s="288"/>
      <c r="DVG4965" s="288"/>
      <c r="DVH4965" s="288"/>
      <c r="DVI4965" s="288"/>
      <c r="DVJ4965" s="288"/>
      <c r="DVK4965" s="288"/>
      <c r="DVL4965" s="288"/>
      <c r="DVM4965" s="288"/>
      <c r="DVN4965" s="288"/>
      <c r="DVO4965" s="288"/>
      <c r="DVP4965" s="288"/>
      <c r="DVQ4965" s="288"/>
      <c r="DVR4965" s="288"/>
      <c r="DVS4965" s="288"/>
      <c r="DVT4965" s="288"/>
      <c r="DVU4965" s="288"/>
      <c r="DVV4965" s="288"/>
      <c r="DVW4965" s="288"/>
      <c r="DVX4965" s="288"/>
      <c r="DVY4965" s="288"/>
      <c r="DVZ4965" s="288"/>
      <c r="DWA4965" s="288"/>
      <c r="DWB4965" s="288"/>
      <c r="DWC4965" s="288"/>
      <c r="DWD4965" s="288"/>
      <c r="DWE4965" s="288"/>
      <c r="DWF4965" s="288"/>
      <c r="DWG4965" s="288"/>
      <c r="DWH4965" s="288"/>
      <c r="DWI4965" s="288"/>
      <c r="DWJ4965" s="288"/>
      <c r="DWK4965" s="288"/>
      <c r="DWL4965" s="288"/>
      <c r="DWM4965" s="288"/>
      <c r="DWN4965" s="288"/>
      <c r="DWO4965" s="288"/>
      <c r="DWP4965" s="288"/>
      <c r="DWQ4965" s="288"/>
      <c r="DWR4965" s="288"/>
      <c r="DWS4965" s="288"/>
      <c r="DWT4965" s="288"/>
      <c r="DWU4965" s="288"/>
      <c r="DWV4965" s="288"/>
      <c r="DWW4965" s="288"/>
      <c r="DWX4965" s="288"/>
      <c r="DWY4965" s="288"/>
      <c r="DWZ4965" s="288"/>
      <c r="DXA4965" s="288"/>
      <c r="DXB4965" s="288"/>
      <c r="DXC4965" s="288"/>
      <c r="DXD4965" s="288"/>
      <c r="DXE4965" s="288"/>
      <c r="DXF4965" s="288"/>
      <c r="DXG4965" s="288"/>
      <c r="DXH4965" s="288"/>
      <c r="DXI4965" s="288"/>
      <c r="DXJ4965" s="288"/>
      <c r="DXK4965" s="288"/>
      <c r="DXL4965" s="288"/>
      <c r="DXM4965" s="288"/>
      <c r="DXN4965" s="288"/>
      <c r="DXO4965" s="288"/>
      <c r="DXP4965" s="288"/>
      <c r="DXQ4965" s="288"/>
      <c r="DXR4965" s="288"/>
      <c r="DXS4965" s="288"/>
      <c r="DXT4965" s="288"/>
      <c r="DXU4965" s="288"/>
      <c r="DXV4965" s="288"/>
      <c r="DXW4965" s="288"/>
      <c r="DXX4965" s="288"/>
      <c r="DXY4965" s="288"/>
      <c r="DXZ4965" s="288"/>
      <c r="DYA4965" s="288"/>
      <c r="DYB4965" s="288"/>
      <c r="DYC4965" s="288"/>
      <c r="DYD4965" s="288"/>
      <c r="DYE4965" s="288"/>
      <c r="DYF4965" s="288"/>
      <c r="DYG4965" s="288"/>
      <c r="DYH4965" s="288"/>
      <c r="DYI4965" s="288"/>
      <c r="DYJ4965" s="288"/>
      <c r="DYK4965" s="288"/>
      <c r="DYL4965" s="288"/>
      <c r="DYM4965" s="288"/>
      <c r="DYN4965" s="288"/>
      <c r="DYO4965" s="288"/>
      <c r="DYP4965" s="288"/>
      <c r="DYQ4965" s="288"/>
      <c r="DYR4965" s="288"/>
      <c r="DYS4965" s="288"/>
      <c r="DYT4965" s="288"/>
      <c r="DYU4965" s="288"/>
      <c r="DYV4965" s="288"/>
      <c r="DYW4965" s="288"/>
      <c r="DYX4965" s="288"/>
      <c r="DYY4965" s="288"/>
      <c r="DYZ4965" s="288"/>
      <c r="DZA4965" s="288"/>
      <c r="DZB4965" s="288"/>
      <c r="DZC4965" s="288"/>
      <c r="DZD4965" s="288"/>
      <c r="DZE4965" s="288"/>
      <c r="DZF4965" s="288"/>
      <c r="DZG4965" s="288"/>
      <c r="DZH4965" s="288"/>
      <c r="DZI4965" s="288"/>
      <c r="DZJ4965" s="288"/>
      <c r="DZK4965" s="288"/>
      <c r="DZL4965" s="288"/>
      <c r="DZM4965" s="288"/>
      <c r="DZN4965" s="288"/>
      <c r="DZO4965" s="288"/>
      <c r="DZP4965" s="288"/>
      <c r="DZQ4965" s="288"/>
      <c r="DZR4965" s="288"/>
      <c r="DZS4965" s="288"/>
      <c r="DZT4965" s="288"/>
      <c r="DZU4965" s="288"/>
      <c r="DZV4965" s="288"/>
      <c r="DZW4965" s="288"/>
      <c r="DZX4965" s="288"/>
      <c r="DZY4965" s="288"/>
      <c r="DZZ4965" s="288"/>
      <c r="EAA4965" s="288"/>
      <c r="EAB4965" s="288"/>
      <c r="EAC4965" s="288"/>
      <c r="EAD4965" s="288"/>
      <c r="EAE4965" s="288"/>
      <c r="EAF4965" s="288"/>
      <c r="EAG4965" s="288"/>
      <c r="EAH4965" s="288"/>
      <c r="EAI4965" s="288"/>
      <c r="EAJ4965" s="288"/>
      <c r="EAK4965" s="288"/>
      <c r="EAL4965" s="288"/>
      <c r="EAM4965" s="288"/>
      <c r="EAN4965" s="288"/>
      <c r="EAO4965" s="288"/>
      <c r="EAP4965" s="288"/>
      <c r="EAQ4965" s="288"/>
      <c r="EAR4965" s="288"/>
      <c r="EAS4965" s="288"/>
      <c r="EAT4965" s="288"/>
      <c r="EAU4965" s="288"/>
      <c r="EAV4965" s="288"/>
      <c r="EAW4965" s="288"/>
      <c r="EAX4965" s="288"/>
      <c r="EAY4965" s="288"/>
      <c r="EAZ4965" s="288"/>
      <c r="EBA4965" s="288"/>
      <c r="EBB4965" s="288"/>
      <c r="EBC4965" s="288"/>
      <c r="EBD4965" s="288"/>
      <c r="EBE4965" s="288"/>
      <c r="EBF4965" s="288"/>
      <c r="EBG4965" s="288"/>
      <c r="EBH4965" s="288"/>
      <c r="EBI4965" s="288"/>
      <c r="EBJ4965" s="288"/>
      <c r="EBK4965" s="288"/>
      <c r="EBL4965" s="288"/>
      <c r="EBM4965" s="288"/>
      <c r="EBN4965" s="288"/>
      <c r="EBO4965" s="288"/>
      <c r="EBP4965" s="288"/>
      <c r="EBQ4965" s="288"/>
      <c r="EBR4965" s="288"/>
      <c r="EBS4965" s="288"/>
      <c r="EBT4965" s="288"/>
      <c r="EBU4965" s="288"/>
      <c r="EBV4965" s="288"/>
      <c r="EBW4965" s="288"/>
      <c r="EBX4965" s="288"/>
      <c r="EBY4965" s="288"/>
      <c r="EBZ4965" s="288"/>
      <c r="ECA4965" s="288"/>
      <c r="ECB4965" s="288"/>
      <c r="ECC4965" s="288"/>
      <c r="ECD4965" s="288"/>
      <c r="ECE4965" s="288"/>
      <c r="ECF4965" s="288"/>
      <c r="ECG4965" s="288"/>
      <c r="ECH4965" s="288"/>
      <c r="ECI4965" s="288"/>
      <c r="ECJ4965" s="288"/>
      <c r="ECK4965" s="288"/>
      <c r="ECL4965" s="288"/>
      <c r="ECM4965" s="288"/>
      <c r="ECN4965" s="288"/>
      <c r="ECO4965" s="288"/>
      <c r="ECP4965" s="288"/>
      <c r="ECQ4965" s="288"/>
      <c r="ECR4965" s="288"/>
      <c r="ECS4965" s="288"/>
      <c r="ECT4965" s="288"/>
      <c r="ECU4965" s="288"/>
      <c r="ECV4965" s="288"/>
      <c r="ECW4965" s="288"/>
      <c r="ECX4965" s="288"/>
      <c r="ECY4965" s="288"/>
      <c r="ECZ4965" s="288"/>
      <c r="EDA4965" s="288"/>
      <c r="EDB4965" s="288"/>
      <c r="EDC4965" s="288"/>
      <c r="EDD4965" s="288"/>
      <c r="EDE4965" s="288"/>
      <c r="EDF4965" s="288"/>
      <c r="EDG4965" s="288"/>
      <c r="EDH4965" s="288"/>
      <c r="EDI4965" s="288"/>
      <c r="EDJ4965" s="288"/>
      <c r="EDK4965" s="288"/>
      <c r="EDL4965" s="288"/>
      <c r="EDM4965" s="288"/>
      <c r="EDN4965" s="288"/>
      <c r="EDO4965" s="288"/>
      <c r="EDP4965" s="288"/>
      <c r="EDQ4965" s="288"/>
      <c r="EDR4965" s="288"/>
      <c r="EDS4965" s="288"/>
      <c r="EDT4965" s="288"/>
      <c r="EDU4965" s="288"/>
      <c r="EDV4965" s="288"/>
      <c r="EDW4965" s="288"/>
      <c r="EDX4965" s="288"/>
      <c r="EDY4965" s="288"/>
      <c r="EDZ4965" s="288"/>
      <c r="EEA4965" s="288"/>
      <c r="EEB4965" s="288"/>
      <c r="EEC4965" s="288"/>
      <c r="EED4965" s="288"/>
      <c r="EEE4965" s="288"/>
      <c r="EEF4965" s="288"/>
      <c r="EEG4965" s="288"/>
      <c r="EEH4965" s="288"/>
      <c r="EEI4965" s="288"/>
      <c r="EEJ4965" s="288"/>
      <c r="EEK4965" s="288"/>
      <c r="EEL4965" s="288"/>
      <c r="EEM4965" s="288"/>
      <c r="EEN4965" s="288"/>
      <c r="EEO4965" s="288"/>
      <c r="EEP4965" s="288"/>
      <c r="EEQ4965" s="288"/>
      <c r="EER4965" s="288"/>
      <c r="EES4965" s="288"/>
      <c r="EET4965" s="288"/>
      <c r="EEU4965" s="288"/>
      <c r="EEV4965" s="288"/>
      <c r="EEW4965" s="288"/>
      <c r="EEX4965" s="288"/>
      <c r="EEY4965" s="288"/>
      <c r="EEZ4965" s="288"/>
      <c r="EFA4965" s="288"/>
      <c r="EFB4965" s="288"/>
      <c r="EFC4965" s="288"/>
      <c r="EFD4965" s="288"/>
      <c r="EFE4965" s="288"/>
      <c r="EFF4965" s="288"/>
      <c r="EFG4965" s="288"/>
      <c r="EFH4965" s="288"/>
      <c r="EFI4965" s="288"/>
      <c r="EFJ4965" s="288"/>
      <c r="EFK4965" s="288"/>
      <c r="EFL4965" s="288"/>
      <c r="EFM4965" s="288"/>
      <c r="EFN4965" s="288"/>
      <c r="EFO4965" s="288"/>
      <c r="EFP4965" s="288"/>
      <c r="EFQ4965" s="288"/>
      <c r="EFR4965" s="288"/>
      <c r="EFS4965" s="288"/>
      <c r="EFT4965" s="288"/>
      <c r="EFU4965" s="288"/>
      <c r="EFV4965" s="288"/>
      <c r="EFW4965" s="288"/>
      <c r="EFX4965" s="288"/>
      <c r="EFY4965" s="288"/>
      <c r="EFZ4965" s="288"/>
      <c r="EGA4965" s="288"/>
      <c r="EGB4965" s="288"/>
      <c r="EGC4965" s="288"/>
      <c r="EGD4965" s="288"/>
      <c r="EGE4965" s="288"/>
      <c r="EGF4965" s="288"/>
      <c r="EGG4965" s="288"/>
      <c r="EGH4965" s="288"/>
      <c r="EGI4965" s="288"/>
      <c r="EGJ4965" s="288"/>
      <c r="EGK4965" s="288"/>
      <c r="EGL4965" s="288"/>
      <c r="EGM4965" s="288"/>
      <c r="EGN4965" s="288"/>
      <c r="EGO4965" s="288"/>
      <c r="EGP4965" s="288"/>
      <c r="EGQ4965" s="288"/>
      <c r="EGR4965" s="288"/>
      <c r="EGS4965" s="288"/>
      <c r="EGT4965" s="288"/>
      <c r="EGU4965" s="288"/>
      <c r="EGV4965" s="288"/>
      <c r="EGW4965" s="288"/>
      <c r="EGX4965" s="288"/>
      <c r="EGY4965" s="288"/>
      <c r="EGZ4965" s="288"/>
      <c r="EHA4965" s="288"/>
      <c r="EHB4965" s="288"/>
      <c r="EHC4965" s="288"/>
      <c r="EHD4965" s="288"/>
      <c r="EHE4965" s="288"/>
      <c r="EHF4965" s="288"/>
      <c r="EHG4965" s="288"/>
      <c r="EHH4965" s="288"/>
      <c r="EHI4965" s="288"/>
      <c r="EHJ4965" s="288"/>
      <c r="EHK4965" s="288"/>
      <c r="EHL4965" s="288"/>
      <c r="EHM4965" s="288"/>
      <c r="EHN4965" s="288"/>
      <c r="EHO4965" s="288"/>
      <c r="EHP4965" s="288"/>
      <c r="EHQ4965" s="288"/>
      <c r="EHR4965" s="288"/>
      <c r="EHS4965" s="288"/>
      <c r="EHT4965" s="288"/>
      <c r="EHU4965" s="288"/>
      <c r="EHV4965" s="288"/>
      <c r="EHW4965" s="288"/>
      <c r="EHX4965" s="288"/>
      <c r="EHY4965" s="288"/>
      <c r="EHZ4965" s="288"/>
      <c r="EIA4965" s="288"/>
      <c r="EIB4965" s="288"/>
      <c r="EIC4965" s="288"/>
      <c r="EID4965" s="288"/>
      <c r="EIE4965" s="288"/>
      <c r="EIF4965" s="288"/>
      <c r="EIG4965" s="288"/>
      <c r="EIH4965" s="288"/>
      <c r="EII4965" s="288"/>
      <c r="EIJ4965" s="288"/>
      <c r="EIK4965" s="288"/>
      <c r="EIL4965" s="288"/>
      <c r="EIM4965" s="288"/>
      <c r="EIN4965" s="288"/>
      <c r="EIO4965" s="288"/>
      <c r="EIP4965" s="288"/>
      <c r="EIQ4965" s="288"/>
      <c r="EIR4965" s="288"/>
      <c r="EIS4965" s="288"/>
      <c r="EIT4965" s="288"/>
      <c r="EIU4965" s="288"/>
      <c r="EIV4965" s="288"/>
      <c r="EIW4965" s="288"/>
      <c r="EIX4965" s="288"/>
      <c r="EIY4965" s="288"/>
      <c r="EIZ4965" s="288"/>
      <c r="EJA4965" s="288"/>
      <c r="EJB4965" s="288"/>
      <c r="EJC4965" s="288"/>
      <c r="EJD4965" s="288"/>
      <c r="EJE4965" s="288"/>
      <c r="EJF4965" s="288"/>
      <c r="EJG4965" s="288"/>
      <c r="EJH4965" s="288"/>
      <c r="EJI4965" s="288"/>
      <c r="EJJ4965" s="288"/>
      <c r="EJK4965" s="288"/>
      <c r="EJL4965" s="288"/>
      <c r="EJM4965" s="288"/>
      <c r="EJN4965" s="288"/>
      <c r="EJO4965" s="288"/>
      <c r="EJP4965" s="288"/>
      <c r="EJQ4965" s="288"/>
      <c r="EJR4965" s="288"/>
      <c r="EJS4965" s="288"/>
      <c r="EJT4965" s="288"/>
      <c r="EJU4965" s="288"/>
      <c r="EJV4965" s="288"/>
      <c r="EJW4965" s="288"/>
      <c r="EJX4965" s="288"/>
      <c r="EJY4965" s="288"/>
      <c r="EJZ4965" s="288"/>
      <c r="EKA4965" s="288"/>
      <c r="EKB4965" s="288"/>
      <c r="EKC4965" s="288"/>
      <c r="EKD4965" s="288"/>
      <c r="EKE4965" s="288"/>
      <c r="EKF4965" s="288"/>
      <c r="EKG4965" s="288"/>
      <c r="EKH4965" s="288"/>
      <c r="EKI4965" s="288"/>
      <c r="EKJ4965" s="288"/>
      <c r="EKK4965" s="288"/>
      <c r="EKL4965" s="288"/>
      <c r="EKM4965" s="288"/>
      <c r="EKN4965" s="288"/>
      <c r="EKO4965" s="288"/>
      <c r="EKP4965" s="288"/>
      <c r="EKQ4965" s="288"/>
      <c r="EKR4965" s="288"/>
      <c r="EKS4965" s="288"/>
      <c r="EKT4965" s="288"/>
      <c r="EKU4965" s="288"/>
      <c r="EKV4965" s="288"/>
      <c r="EKW4965" s="288"/>
      <c r="EKX4965" s="288"/>
      <c r="EKY4965" s="288"/>
      <c r="EKZ4965" s="288"/>
      <c r="ELA4965" s="288"/>
      <c r="ELB4965" s="288"/>
      <c r="ELC4965" s="288"/>
      <c r="ELD4965" s="288"/>
      <c r="ELE4965" s="288"/>
      <c r="ELF4965" s="288"/>
      <c r="ELG4965" s="288"/>
      <c r="ELH4965" s="288"/>
      <c r="ELI4965" s="288"/>
      <c r="ELJ4965" s="288"/>
      <c r="ELK4965" s="288"/>
      <c r="ELL4965" s="288"/>
      <c r="ELM4965" s="288"/>
      <c r="ELN4965" s="288"/>
      <c r="ELO4965" s="288"/>
      <c r="ELP4965" s="288"/>
      <c r="ELQ4965" s="288"/>
      <c r="ELR4965" s="288"/>
      <c r="ELS4965" s="288"/>
      <c r="ELT4965" s="288"/>
      <c r="ELU4965" s="288"/>
      <c r="ELV4965" s="288"/>
      <c r="ELW4965" s="288"/>
      <c r="ELX4965" s="288"/>
      <c r="ELY4965" s="288"/>
      <c r="ELZ4965" s="288"/>
      <c r="EMA4965" s="288"/>
      <c r="EMB4965" s="288"/>
      <c r="EMC4965" s="288"/>
      <c r="EMD4965" s="288"/>
      <c r="EME4965" s="288"/>
      <c r="EMF4965" s="288"/>
      <c r="EMG4965" s="288"/>
      <c r="EMH4965" s="288"/>
      <c r="EMI4965" s="288"/>
      <c r="EMJ4965" s="288"/>
      <c r="EMK4965" s="288"/>
      <c r="EML4965" s="288"/>
      <c r="EMM4965" s="288"/>
      <c r="EMN4965" s="288"/>
      <c r="EMO4965" s="288"/>
      <c r="EMP4965" s="288"/>
      <c r="EMQ4965" s="288"/>
      <c r="EMR4965" s="288"/>
      <c r="EMS4965" s="288"/>
      <c r="EMT4965" s="288"/>
      <c r="EMU4965" s="288"/>
      <c r="EMV4965" s="288"/>
      <c r="EMW4965" s="288"/>
      <c r="EMX4965" s="288"/>
      <c r="EMY4965" s="288"/>
      <c r="EMZ4965" s="288"/>
      <c r="ENA4965" s="288"/>
      <c r="ENB4965" s="288"/>
      <c r="ENC4965" s="288"/>
      <c r="END4965" s="288"/>
      <c r="ENE4965" s="288"/>
      <c r="ENF4965" s="288"/>
      <c r="ENG4965" s="288"/>
      <c r="ENH4965" s="288"/>
      <c r="ENI4965" s="288"/>
      <c r="ENJ4965" s="288"/>
      <c r="ENK4965" s="288"/>
      <c r="ENL4965" s="288"/>
      <c r="ENM4965" s="288"/>
      <c r="ENN4965" s="288"/>
      <c r="ENO4965" s="288"/>
      <c r="ENP4965" s="288"/>
      <c r="ENQ4965" s="288"/>
      <c r="ENR4965" s="288"/>
      <c r="ENS4965" s="288"/>
      <c r="ENT4965" s="288"/>
      <c r="ENU4965" s="288"/>
      <c r="ENV4965" s="288"/>
      <c r="ENW4965" s="288"/>
      <c r="ENX4965" s="288"/>
      <c r="ENY4965" s="288"/>
      <c r="ENZ4965" s="288"/>
      <c r="EOA4965" s="288"/>
      <c r="EOB4965" s="288"/>
      <c r="EOC4965" s="288"/>
      <c r="EOD4965" s="288"/>
      <c r="EOE4965" s="288"/>
      <c r="EOF4965" s="288"/>
      <c r="EOG4965" s="288"/>
      <c r="EOH4965" s="288"/>
      <c r="EOI4965" s="288"/>
      <c r="EOJ4965" s="288"/>
      <c r="EOK4965" s="288"/>
      <c r="EOL4965" s="288"/>
      <c r="EOM4965" s="288"/>
      <c r="EON4965" s="288"/>
      <c r="EOO4965" s="288"/>
      <c r="EOP4965" s="288"/>
      <c r="EOQ4965" s="288"/>
      <c r="EOR4965" s="288"/>
      <c r="EOS4965" s="288"/>
      <c r="EOT4965" s="288"/>
      <c r="EOU4965" s="288"/>
      <c r="EOV4965" s="288"/>
      <c r="EOW4965" s="288"/>
      <c r="EOX4965" s="288"/>
      <c r="EOY4965" s="288"/>
      <c r="EOZ4965" s="288"/>
      <c r="EPA4965" s="288"/>
      <c r="EPB4965" s="288"/>
      <c r="EPC4965" s="288"/>
      <c r="EPD4965" s="288"/>
      <c r="EPE4965" s="288"/>
      <c r="EPF4965" s="288"/>
      <c r="EPG4965" s="288"/>
      <c r="EPH4965" s="288"/>
      <c r="EPI4965" s="288"/>
      <c r="EPJ4965" s="288"/>
      <c r="EPK4965" s="288"/>
      <c r="EPL4965" s="288"/>
      <c r="EPM4965" s="288"/>
      <c r="EPN4965" s="288"/>
      <c r="EPO4965" s="288"/>
      <c r="EPP4965" s="288"/>
      <c r="EPQ4965" s="288"/>
      <c r="EPR4965" s="288"/>
      <c r="EPS4965" s="288"/>
      <c r="EPT4965" s="288"/>
      <c r="EPU4965" s="288"/>
      <c r="EPV4965" s="288"/>
      <c r="EPW4965" s="288"/>
      <c r="EPX4965" s="288"/>
      <c r="EPY4965" s="288"/>
      <c r="EPZ4965" s="288"/>
      <c r="EQA4965" s="288"/>
      <c r="EQB4965" s="288"/>
      <c r="EQC4965" s="288"/>
      <c r="EQD4965" s="288"/>
      <c r="EQE4965" s="288"/>
      <c r="EQF4965" s="288"/>
      <c r="EQG4965" s="288"/>
      <c r="EQH4965" s="288"/>
      <c r="EQI4965" s="288"/>
      <c r="EQJ4965" s="288"/>
      <c r="EQK4965" s="288"/>
      <c r="EQL4965" s="288"/>
      <c r="EQM4965" s="288"/>
      <c r="EQN4965" s="288"/>
      <c r="EQO4965" s="288"/>
      <c r="EQP4965" s="288"/>
      <c r="EQQ4965" s="288"/>
      <c r="EQR4965" s="288"/>
      <c r="EQS4965" s="288"/>
      <c r="EQT4965" s="288"/>
      <c r="EQU4965" s="288"/>
      <c r="EQV4965" s="288"/>
      <c r="EQW4965" s="288"/>
      <c r="EQX4965" s="288"/>
      <c r="EQY4965" s="288"/>
      <c r="EQZ4965" s="288"/>
      <c r="ERA4965" s="288"/>
      <c r="ERB4965" s="288"/>
      <c r="ERC4965" s="288"/>
      <c r="ERD4965" s="288"/>
      <c r="ERE4965" s="288"/>
      <c r="ERF4965" s="288"/>
      <c r="ERG4965" s="288"/>
      <c r="ERH4965" s="288"/>
      <c r="ERI4965" s="288"/>
      <c r="ERJ4965" s="288"/>
      <c r="ERK4965" s="288"/>
      <c r="ERL4965" s="288"/>
      <c r="ERM4965" s="288"/>
      <c r="ERN4965" s="288"/>
      <c r="ERO4965" s="288"/>
      <c r="ERP4965" s="288"/>
      <c r="ERQ4965" s="288"/>
      <c r="ERR4965" s="288"/>
      <c r="ERS4965" s="288"/>
      <c r="ERT4965" s="288"/>
      <c r="ERU4965" s="288"/>
      <c r="ERV4965" s="288"/>
      <c r="ERW4965" s="288"/>
      <c r="ERX4965" s="288"/>
      <c r="ERY4965" s="288"/>
      <c r="ERZ4965" s="288"/>
      <c r="ESA4965" s="288"/>
      <c r="ESB4965" s="288"/>
      <c r="ESC4965" s="288"/>
      <c r="ESD4965" s="288"/>
      <c r="ESE4965" s="288"/>
      <c r="ESF4965" s="288"/>
      <c r="ESG4965" s="288"/>
      <c r="ESH4965" s="288"/>
      <c r="ESI4965" s="288"/>
      <c r="ESJ4965" s="288"/>
      <c r="ESK4965" s="288"/>
      <c r="ESL4965" s="288"/>
      <c r="ESM4965" s="288"/>
      <c r="ESN4965" s="288"/>
      <c r="ESO4965" s="288"/>
      <c r="ESP4965" s="288"/>
      <c r="ESQ4965" s="288"/>
      <c r="ESR4965" s="288"/>
      <c r="ESS4965" s="288"/>
      <c r="EST4965" s="288"/>
      <c r="ESU4965" s="288"/>
      <c r="ESV4965" s="288"/>
      <c r="ESW4965" s="288"/>
      <c r="ESX4965" s="288"/>
      <c r="ESY4965" s="288"/>
      <c r="ESZ4965" s="288"/>
      <c r="ETA4965" s="288"/>
      <c r="ETB4965" s="288"/>
      <c r="ETC4965" s="288"/>
      <c r="ETD4965" s="288"/>
      <c r="ETE4965" s="288"/>
      <c r="ETF4965" s="288"/>
      <c r="ETG4965" s="288"/>
      <c r="ETH4965" s="288"/>
      <c r="ETI4965" s="288"/>
      <c r="ETJ4965" s="288"/>
      <c r="ETK4965" s="288"/>
      <c r="ETL4965" s="288"/>
      <c r="ETM4965" s="288"/>
      <c r="ETN4965" s="288"/>
      <c r="ETO4965" s="288"/>
      <c r="ETP4965" s="288"/>
      <c r="ETQ4965" s="288"/>
      <c r="ETR4965" s="288"/>
      <c r="ETS4965" s="288"/>
      <c r="ETT4965" s="288"/>
      <c r="ETU4965" s="288"/>
      <c r="ETV4965" s="288"/>
      <c r="ETW4965" s="288"/>
      <c r="ETX4965" s="288"/>
      <c r="ETY4965" s="288"/>
      <c r="ETZ4965" s="288"/>
      <c r="EUA4965" s="288"/>
      <c r="EUB4965" s="288"/>
      <c r="EUC4965" s="288"/>
      <c r="EUD4965" s="288"/>
      <c r="EUE4965" s="288"/>
      <c r="EUF4965" s="288"/>
      <c r="EUG4965" s="288"/>
      <c r="EUH4965" s="288"/>
      <c r="EUI4965" s="288"/>
      <c r="EUJ4965" s="288"/>
      <c r="EUK4965" s="288"/>
      <c r="EUL4965" s="288"/>
      <c r="EUM4965" s="288"/>
      <c r="EUN4965" s="288"/>
      <c r="EUO4965" s="288"/>
      <c r="EUP4965" s="288"/>
      <c r="EUQ4965" s="288"/>
      <c r="EUR4965" s="288"/>
      <c r="EUS4965" s="288"/>
      <c r="EUT4965" s="288"/>
      <c r="EUU4965" s="288"/>
      <c r="EUV4965" s="288"/>
      <c r="EUW4965" s="288"/>
      <c r="EUX4965" s="288"/>
      <c r="EUY4965" s="288"/>
      <c r="EUZ4965" s="288"/>
      <c r="EVA4965" s="288"/>
      <c r="EVB4965" s="288"/>
      <c r="EVC4965" s="288"/>
      <c r="EVD4965" s="288"/>
      <c r="EVE4965" s="288"/>
      <c r="EVF4965" s="288"/>
      <c r="EVG4965" s="288"/>
      <c r="EVH4965" s="288"/>
      <c r="EVI4965" s="288"/>
      <c r="EVJ4965" s="288"/>
      <c r="EVK4965" s="288"/>
      <c r="EVL4965" s="288"/>
      <c r="EVM4965" s="288"/>
      <c r="EVN4965" s="288"/>
      <c r="EVO4965" s="288"/>
      <c r="EVP4965" s="288"/>
      <c r="EVQ4965" s="288"/>
      <c r="EVR4965" s="288"/>
      <c r="EVS4965" s="288"/>
      <c r="EVT4965" s="288"/>
      <c r="EVU4965" s="288"/>
      <c r="EVV4965" s="288"/>
      <c r="EVW4965" s="288"/>
      <c r="EVX4965" s="288"/>
      <c r="EVY4965" s="288"/>
      <c r="EVZ4965" s="288"/>
      <c r="EWA4965" s="288"/>
      <c r="EWB4965" s="288"/>
      <c r="EWC4965" s="288"/>
      <c r="EWD4965" s="288"/>
      <c r="EWE4965" s="288"/>
      <c r="EWF4965" s="288"/>
      <c r="EWG4965" s="288"/>
      <c r="EWH4965" s="288"/>
      <c r="EWI4965" s="288"/>
      <c r="EWJ4965" s="288"/>
      <c r="EWK4965" s="288"/>
      <c r="EWL4965" s="288"/>
      <c r="EWM4965" s="288"/>
      <c r="EWN4965" s="288"/>
      <c r="EWO4965" s="288"/>
      <c r="EWP4965" s="288"/>
      <c r="EWQ4965" s="288"/>
      <c r="EWR4965" s="288"/>
      <c r="EWS4965" s="288"/>
      <c r="EWT4965" s="288"/>
      <c r="EWU4965" s="288"/>
      <c r="EWV4965" s="288"/>
      <c r="EWW4965" s="288"/>
      <c r="EWX4965" s="288"/>
      <c r="EWY4965" s="288"/>
      <c r="EWZ4965" s="288"/>
      <c r="EXA4965" s="288"/>
      <c r="EXB4965" s="288"/>
      <c r="EXC4965" s="288"/>
      <c r="EXD4965" s="288"/>
      <c r="EXE4965" s="288"/>
      <c r="EXF4965" s="288"/>
      <c r="EXG4965" s="288"/>
      <c r="EXH4965" s="288"/>
      <c r="EXI4965" s="288"/>
      <c r="EXJ4965" s="288"/>
      <c r="EXK4965" s="288"/>
      <c r="EXL4965" s="288"/>
      <c r="EXM4965" s="288"/>
      <c r="EXN4965" s="288"/>
      <c r="EXO4965" s="288"/>
      <c r="EXP4965" s="288"/>
      <c r="EXQ4965" s="288"/>
      <c r="EXR4965" s="288"/>
      <c r="EXS4965" s="288"/>
      <c r="EXT4965" s="288"/>
      <c r="EXU4965" s="288"/>
      <c r="EXV4965" s="288"/>
      <c r="EXW4965" s="288"/>
      <c r="EXX4965" s="288"/>
      <c r="EXY4965" s="288"/>
      <c r="EXZ4965" s="288"/>
      <c r="EYA4965" s="288"/>
      <c r="EYB4965" s="288"/>
      <c r="EYC4965" s="288"/>
      <c r="EYD4965" s="288"/>
      <c r="EYE4965" s="288"/>
      <c r="EYF4965" s="288"/>
      <c r="EYG4965" s="288"/>
      <c r="EYH4965" s="288"/>
      <c r="EYI4965" s="288"/>
      <c r="EYJ4965" s="288"/>
      <c r="EYK4965" s="288"/>
      <c r="EYL4965" s="288"/>
      <c r="EYM4965" s="288"/>
      <c r="EYN4965" s="288"/>
      <c r="EYO4965" s="288"/>
      <c r="EYP4965" s="288"/>
      <c r="EYQ4965" s="288"/>
      <c r="EYR4965" s="288"/>
      <c r="EYS4965" s="288"/>
      <c r="EYT4965" s="288"/>
      <c r="EYU4965" s="288"/>
      <c r="EYV4965" s="288"/>
      <c r="EYW4965" s="288"/>
      <c r="EYX4965" s="288"/>
      <c r="EYY4965" s="288"/>
      <c r="EYZ4965" s="288"/>
      <c r="EZA4965" s="288"/>
      <c r="EZB4965" s="288"/>
      <c r="EZC4965" s="288"/>
      <c r="EZD4965" s="288"/>
      <c r="EZE4965" s="288"/>
      <c r="EZF4965" s="288"/>
      <c r="EZG4965" s="288"/>
      <c r="EZH4965" s="288"/>
      <c r="EZI4965" s="288"/>
      <c r="EZJ4965" s="288"/>
      <c r="EZK4965" s="288"/>
      <c r="EZL4965" s="288"/>
      <c r="EZM4965" s="288"/>
      <c r="EZN4965" s="288"/>
      <c r="EZO4965" s="288"/>
      <c r="EZP4965" s="288"/>
      <c r="EZQ4965" s="288"/>
      <c r="EZR4965" s="288"/>
      <c r="EZS4965" s="288"/>
      <c r="EZT4965" s="288"/>
      <c r="EZU4965" s="288"/>
      <c r="EZV4965" s="288"/>
      <c r="EZW4965" s="288"/>
      <c r="EZX4965" s="288"/>
      <c r="EZY4965" s="288"/>
      <c r="EZZ4965" s="288"/>
      <c r="FAA4965" s="288"/>
      <c r="FAB4965" s="288"/>
      <c r="FAC4965" s="288"/>
      <c r="FAD4965" s="288"/>
      <c r="FAE4965" s="288"/>
      <c r="FAF4965" s="288"/>
      <c r="FAG4965" s="288"/>
      <c r="FAH4965" s="288"/>
      <c r="FAI4965" s="288"/>
      <c r="FAJ4965" s="288"/>
      <c r="FAK4965" s="288"/>
      <c r="FAL4965" s="288"/>
      <c r="FAM4965" s="288"/>
      <c r="FAN4965" s="288"/>
      <c r="FAO4965" s="288"/>
      <c r="FAP4965" s="288"/>
      <c r="FAQ4965" s="288"/>
      <c r="FAR4965" s="288"/>
      <c r="FAS4965" s="288"/>
      <c r="FAT4965" s="288"/>
      <c r="FAU4965" s="288"/>
      <c r="FAV4965" s="288"/>
      <c r="FAW4965" s="288"/>
      <c r="FAX4965" s="288"/>
      <c r="FAY4965" s="288"/>
      <c r="FAZ4965" s="288"/>
      <c r="FBA4965" s="288"/>
      <c r="FBB4965" s="288"/>
      <c r="FBC4965" s="288"/>
      <c r="FBD4965" s="288"/>
      <c r="FBE4965" s="288"/>
      <c r="FBF4965" s="288"/>
      <c r="FBG4965" s="288"/>
      <c r="FBH4965" s="288"/>
      <c r="FBI4965" s="288"/>
      <c r="FBJ4965" s="288"/>
      <c r="FBK4965" s="288"/>
      <c r="FBL4965" s="288"/>
      <c r="FBM4965" s="288"/>
      <c r="FBN4965" s="288"/>
      <c r="FBO4965" s="288"/>
      <c r="FBP4965" s="288"/>
      <c r="FBQ4965" s="288"/>
      <c r="FBR4965" s="288"/>
      <c r="FBS4965" s="288"/>
      <c r="FBT4965" s="288"/>
      <c r="FBU4965" s="288"/>
      <c r="FBV4965" s="288"/>
      <c r="FBW4965" s="288"/>
      <c r="FBX4965" s="288"/>
      <c r="FBY4965" s="288"/>
      <c r="FBZ4965" s="288"/>
      <c r="FCA4965" s="288"/>
      <c r="FCB4965" s="288"/>
      <c r="FCC4965" s="288"/>
      <c r="FCD4965" s="288"/>
      <c r="FCE4965" s="288"/>
      <c r="FCF4965" s="288"/>
      <c r="FCG4965" s="288"/>
      <c r="FCH4965" s="288"/>
      <c r="FCI4965" s="288"/>
      <c r="FCJ4965" s="288"/>
      <c r="FCK4965" s="288"/>
      <c r="FCL4965" s="288"/>
      <c r="FCM4965" s="288"/>
      <c r="FCN4965" s="288"/>
      <c r="FCO4965" s="288"/>
      <c r="FCP4965" s="288"/>
      <c r="FCQ4965" s="288"/>
      <c r="FCR4965" s="288"/>
      <c r="FCS4965" s="288"/>
      <c r="FCT4965" s="288"/>
      <c r="FCU4965" s="288"/>
      <c r="FCV4965" s="288"/>
      <c r="FCW4965" s="288"/>
      <c r="FCX4965" s="288"/>
      <c r="FCY4965" s="288"/>
      <c r="FCZ4965" s="288"/>
      <c r="FDA4965" s="288"/>
      <c r="FDB4965" s="288"/>
      <c r="FDC4965" s="288"/>
      <c r="FDD4965" s="288"/>
      <c r="FDE4965" s="288"/>
      <c r="FDF4965" s="288"/>
      <c r="FDG4965" s="288"/>
      <c r="FDH4965" s="288"/>
      <c r="FDI4965" s="288"/>
      <c r="FDJ4965" s="288"/>
      <c r="FDK4965" s="288"/>
      <c r="FDL4965" s="288"/>
      <c r="FDM4965" s="288"/>
      <c r="FDN4965" s="288"/>
      <c r="FDO4965" s="288"/>
      <c r="FDP4965" s="288"/>
      <c r="FDQ4965" s="288"/>
      <c r="FDR4965" s="288"/>
      <c r="FDS4965" s="288"/>
      <c r="FDT4965" s="288"/>
      <c r="FDU4965" s="288"/>
      <c r="FDV4965" s="288"/>
      <c r="FDW4965" s="288"/>
      <c r="FDX4965" s="288"/>
      <c r="FDY4965" s="288"/>
      <c r="FDZ4965" s="288"/>
      <c r="FEA4965" s="288"/>
      <c r="FEB4965" s="288"/>
      <c r="FEC4965" s="288"/>
      <c r="FED4965" s="288"/>
      <c r="FEE4965" s="288"/>
      <c r="FEF4965" s="288"/>
      <c r="FEG4965" s="288"/>
      <c r="FEH4965" s="288"/>
      <c r="FEI4965" s="288"/>
      <c r="FEJ4965" s="288"/>
      <c r="FEK4965" s="288"/>
      <c r="FEL4965" s="288"/>
      <c r="FEM4965" s="288"/>
      <c r="FEN4965" s="288"/>
      <c r="FEO4965" s="288"/>
      <c r="FEP4965" s="288"/>
      <c r="FEQ4965" s="288"/>
      <c r="FER4965" s="288"/>
      <c r="FES4965" s="288"/>
      <c r="FET4965" s="288"/>
      <c r="FEU4965" s="288"/>
      <c r="FEV4965" s="288"/>
      <c r="FEW4965" s="288"/>
      <c r="FEX4965" s="288"/>
      <c r="FEY4965" s="288"/>
      <c r="FEZ4965" s="288"/>
      <c r="FFA4965" s="288"/>
      <c r="FFB4965" s="288"/>
      <c r="FFC4965" s="288"/>
      <c r="FFD4965" s="288"/>
      <c r="FFE4965" s="288"/>
      <c r="FFF4965" s="288"/>
      <c r="FFG4965" s="288"/>
      <c r="FFH4965" s="288"/>
      <c r="FFI4965" s="288"/>
      <c r="FFJ4965" s="288"/>
      <c r="FFK4965" s="288"/>
      <c r="FFL4965" s="288"/>
      <c r="FFM4965" s="288"/>
      <c r="FFN4965" s="288"/>
      <c r="FFO4965" s="288"/>
      <c r="FFP4965" s="288"/>
      <c r="FFQ4965" s="288"/>
      <c r="FFR4965" s="288"/>
      <c r="FFS4965" s="288"/>
      <c r="FFT4965" s="288"/>
      <c r="FFU4965" s="288"/>
      <c r="FFV4965" s="288"/>
      <c r="FFW4965" s="288"/>
      <c r="FFX4965" s="288"/>
      <c r="FFY4965" s="288"/>
      <c r="FFZ4965" s="288"/>
      <c r="FGA4965" s="288"/>
      <c r="FGB4965" s="288"/>
      <c r="FGC4965" s="288"/>
      <c r="FGD4965" s="288"/>
      <c r="FGE4965" s="288"/>
      <c r="FGF4965" s="288"/>
      <c r="FGG4965" s="288"/>
      <c r="FGH4965" s="288"/>
      <c r="FGI4965" s="288"/>
      <c r="FGJ4965" s="288"/>
      <c r="FGK4965" s="288"/>
      <c r="FGL4965" s="288"/>
      <c r="FGM4965" s="288"/>
      <c r="FGN4965" s="288"/>
      <c r="FGO4965" s="288"/>
      <c r="FGP4965" s="288"/>
      <c r="FGQ4965" s="288"/>
      <c r="FGR4965" s="288"/>
      <c r="FGS4965" s="288"/>
      <c r="FGT4965" s="288"/>
      <c r="FGU4965" s="288"/>
      <c r="FGV4965" s="288"/>
      <c r="FGW4965" s="288"/>
      <c r="FGX4965" s="288"/>
      <c r="FGY4965" s="288"/>
      <c r="FGZ4965" s="288"/>
      <c r="FHA4965" s="288"/>
      <c r="FHB4965" s="288"/>
      <c r="FHC4965" s="288"/>
      <c r="FHD4965" s="288"/>
      <c r="FHE4965" s="288"/>
      <c r="FHF4965" s="288"/>
      <c r="FHG4965" s="288"/>
      <c r="FHH4965" s="288"/>
      <c r="FHI4965" s="288"/>
      <c r="FHJ4965" s="288"/>
      <c r="FHK4965" s="288"/>
      <c r="FHL4965" s="288"/>
      <c r="FHM4965" s="288"/>
      <c r="FHN4965" s="288"/>
      <c r="FHO4965" s="288"/>
      <c r="FHP4965" s="288"/>
      <c r="FHQ4965" s="288"/>
      <c r="FHR4965" s="288"/>
      <c r="FHS4965" s="288"/>
      <c r="FHT4965" s="288"/>
      <c r="FHU4965" s="288"/>
      <c r="FHV4965" s="288"/>
      <c r="FHW4965" s="288"/>
      <c r="FHX4965" s="288"/>
      <c r="FHY4965" s="288"/>
      <c r="FHZ4965" s="288"/>
      <c r="FIA4965" s="288"/>
      <c r="FIB4965" s="288"/>
      <c r="FIC4965" s="288"/>
      <c r="FID4965" s="288"/>
      <c r="FIE4965" s="288"/>
      <c r="FIF4965" s="288"/>
      <c r="FIG4965" s="288"/>
      <c r="FIH4965" s="288"/>
      <c r="FII4965" s="288"/>
      <c r="FIJ4965" s="288"/>
      <c r="FIK4965" s="288"/>
      <c r="FIL4965" s="288"/>
      <c r="FIM4965" s="288"/>
      <c r="FIN4965" s="288"/>
      <c r="FIO4965" s="288"/>
      <c r="FIP4965" s="288"/>
      <c r="FIQ4965" s="288"/>
      <c r="FIR4965" s="288"/>
      <c r="FIS4965" s="288"/>
      <c r="FIT4965" s="288"/>
      <c r="FIU4965" s="288"/>
      <c r="FIV4965" s="288"/>
      <c r="FIW4965" s="288"/>
      <c r="FIX4965" s="288"/>
      <c r="FIY4965" s="288"/>
      <c r="FIZ4965" s="288"/>
      <c r="FJA4965" s="288"/>
      <c r="FJB4965" s="288"/>
      <c r="FJC4965" s="288"/>
      <c r="FJD4965" s="288"/>
      <c r="FJE4965" s="288"/>
      <c r="FJF4965" s="288"/>
      <c r="FJG4965" s="288"/>
      <c r="FJH4965" s="288"/>
      <c r="FJI4965" s="288"/>
      <c r="FJJ4965" s="288"/>
      <c r="FJK4965" s="288"/>
      <c r="FJL4965" s="288"/>
      <c r="FJM4965" s="288"/>
      <c r="FJN4965" s="288"/>
      <c r="FJO4965" s="288"/>
      <c r="FJP4965" s="288"/>
      <c r="FJQ4965" s="288"/>
      <c r="FJR4965" s="288"/>
      <c r="FJS4965" s="288"/>
      <c r="FJT4965" s="288"/>
      <c r="FJU4965" s="288"/>
      <c r="FJV4965" s="288"/>
      <c r="FJW4965" s="288"/>
      <c r="FJX4965" s="288"/>
      <c r="FJY4965" s="288"/>
      <c r="FJZ4965" s="288"/>
      <c r="FKA4965" s="288"/>
      <c r="FKB4965" s="288"/>
      <c r="FKC4965" s="288"/>
      <c r="FKD4965" s="288"/>
      <c r="FKE4965" s="288"/>
      <c r="FKF4965" s="288"/>
      <c r="FKG4965" s="288"/>
      <c r="FKH4965" s="288"/>
      <c r="FKI4965" s="288"/>
      <c r="FKJ4965" s="288"/>
      <c r="FKK4965" s="288"/>
      <c r="FKL4965" s="288"/>
      <c r="FKM4965" s="288"/>
      <c r="FKN4965" s="288"/>
      <c r="FKO4965" s="288"/>
      <c r="FKP4965" s="288"/>
      <c r="FKQ4965" s="288"/>
      <c r="FKR4965" s="288"/>
      <c r="FKS4965" s="288"/>
      <c r="FKT4965" s="288"/>
      <c r="FKU4965" s="288"/>
      <c r="FKV4965" s="288"/>
      <c r="FKW4965" s="288"/>
      <c r="FKX4965" s="288"/>
      <c r="FKY4965" s="288"/>
      <c r="FKZ4965" s="288"/>
      <c r="FLA4965" s="288"/>
      <c r="FLB4965" s="288"/>
      <c r="FLC4965" s="288"/>
      <c r="FLD4965" s="288"/>
      <c r="FLE4965" s="288"/>
      <c r="FLF4965" s="288"/>
      <c r="FLG4965" s="288"/>
      <c r="FLH4965" s="288"/>
      <c r="FLI4965" s="288"/>
      <c r="FLJ4965" s="288"/>
      <c r="FLK4965" s="288"/>
      <c r="FLL4965" s="288"/>
      <c r="FLM4965" s="288"/>
      <c r="FLN4965" s="288"/>
      <c r="FLO4965" s="288"/>
      <c r="FLP4965" s="288"/>
      <c r="FLQ4965" s="288"/>
      <c r="FLR4965" s="288"/>
      <c r="FLS4965" s="288"/>
      <c r="FLT4965" s="288"/>
      <c r="FLU4965" s="288"/>
      <c r="FLV4965" s="288"/>
      <c r="FLW4965" s="288"/>
      <c r="FLX4965" s="288"/>
      <c r="FLY4965" s="288"/>
      <c r="FLZ4965" s="288"/>
      <c r="FMA4965" s="288"/>
      <c r="FMB4965" s="288"/>
      <c r="FMC4965" s="288"/>
      <c r="FMD4965" s="288"/>
      <c r="FME4965" s="288"/>
      <c r="FMF4965" s="288"/>
      <c r="FMG4965" s="288"/>
      <c r="FMH4965" s="288"/>
      <c r="FMI4965" s="288"/>
      <c r="FMJ4965" s="288"/>
      <c r="FMK4965" s="288"/>
      <c r="FML4965" s="288"/>
      <c r="FMM4965" s="288"/>
      <c r="FMN4965" s="288"/>
      <c r="FMO4965" s="288"/>
      <c r="FMP4965" s="288"/>
      <c r="FMQ4965" s="288"/>
      <c r="FMR4965" s="288"/>
      <c r="FMS4965" s="288"/>
      <c r="FMT4965" s="288"/>
      <c r="FMU4965" s="288"/>
      <c r="FMV4965" s="288"/>
      <c r="FMW4965" s="288"/>
      <c r="FMX4965" s="288"/>
      <c r="FMY4965" s="288"/>
      <c r="FMZ4965" s="288"/>
      <c r="FNA4965" s="288"/>
      <c r="FNB4965" s="288"/>
      <c r="FNC4965" s="288"/>
      <c r="FND4965" s="288"/>
      <c r="FNE4965" s="288"/>
      <c r="FNF4965" s="288"/>
      <c r="FNG4965" s="288"/>
      <c r="FNH4965" s="288"/>
      <c r="FNI4965" s="288"/>
      <c r="FNJ4965" s="288"/>
      <c r="FNK4965" s="288"/>
      <c r="FNL4965" s="288"/>
      <c r="FNM4965" s="288"/>
      <c r="FNN4965" s="288"/>
      <c r="FNO4965" s="288"/>
      <c r="FNP4965" s="288"/>
      <c r="FNQ4965" s="288"/>
      <c r="FNR4965" s="288"/>
      <c r="FNS4965" s="288"/>
      <c r="FNT4965" s="288"/>
      <c r="FNU4965" s="288"/>
      <c r="FNV4965" s="288"/>
      <c r="FNW4965" s="288"/>
      <c r="FNX4965" s="288"/>
      <c r="FNY4965" s="288"/>
      <c r="FNZ4965" s="288"/>
      <c r="FOA4965" s="288"/>
      <c r="FOB4965" s="288"/>
      <c r="FOC4965" s="288"/>
      <c r="FOD4965" s="288"/>
      <c r="FOE4965" s="288"/>
      <c r="FOF4965" s="288"/>
      <c r="FOG4965" s="288"/>
      <c r="FOH4965" s="288"/>
      <c r="FOI4965" s="288"/>
      <c r="FOJ4965" s="288"/>
      <c r="FOK4965" s="288"/>
      <c r="FOL4965" s="288"/>
      <c r="FOM4965" s="288"/>
      <c r="FON4965" s="288"/>
      <c r="FOO4965" s="288"/>
      <c r="FOP4965" s="288"/>
      <c r="FOQ4965" s="288"/>
      <c r="FOR4965" s="288"/>
      <c r="FOS4965" s="288"/>
      <c r="FOT4965" s="288"/>
      <c r="FOU4965" s="288"/>
      <c r="FOV4965" s="288"/>
      <c r="FOW4965" s="288"/>
      <c r="FOX4965" s="288"/>
      <c r="FOY4965" s="288"/>
      <c r="FOZ4965" s="288"/>
      <c r="FPA4965" s="288"/>
      <c r="FPB4965" s="288"/>
      <c r="FPC4965" s="288"/>
      <c r="FPD4965" s="288"/>
      <c r="FPE4965" s="288"/>
      <c r="FPF4965" s="288"/>
      <c r="FPG4965" s="288"/>
      <c r="FPH4965" s="288"/>
      <c r="FPI4965" s="288"/>
      <c r="FPJ4965" s="288"/>
      <c r="FPK4965" s="288"/>
      <c r="FPL4965" s="288"/>
      <c r="FPM4965" s="288"/>
      <c r="FPN4965" s="288"/>
      <c r="FPO4965" s="288"/>
      <c r="FPP4965" s="288"/>
      <c r="FPQ4965" s="288"/>
      <c r="FPR4965" s="288"/>
      <c r="FPS4965" s="288"/>
      <c r="FPT4965" s="288"/>
      <c r="FPU4965" s="288"/>
      <c r="FPV4965" s="288"/>
      <c r="FPW4965" s="288"/>
      <c r="FPX4965" s="288"/>
      <c r="FPY4965" s="288"/>
      <c r="FPZ4965" s="288"/>
      <c r="FQA4965" s="288"/>
      <c r="FQB4965" s="288"/>
      <c r="FQC4965" s="288"/>
      <c r="FQD4965" s="288"/>
      <c r="FQE4965" s="288"/>
      <c r="FQF4965" s="288"/>
      <c r="FQG4965" s="288"/>
      <c r="FQH4965" s="288"/>
      <c r="FQI4965" s="288"/>
      <c r="FQJ4965" s="288"/>
      <c r="FQK4965" s="288"/>
      <c r="FQL4965" s="288"/>
      <c r="FQM4965" s="288"/>
      <c r="FQN4965" s="288"/>
      <c r="FQO4965" s="288"/>
      <c r="FQP4965" s="288"/>
      <c r="FQQ4965" s="288"/>
      <c r="FQR4965" s="288"/>
      <c r="FQS4965" s="288"/>
      <c r="FQT4965" s="288"/>
      <c r="FQU4965" s="288"/>
      <c r="FQV4965" s="288"/>
      <c r="FQW4965" s="288"/>
      <c r="FQX4965" s="288"/>
      <c r="FQY4965" s="288"/>
      <c r="FQZ4965" s="288"/>
      <c r="FRA4965" s="288"/>
      <c r="FRB4965" s="288"/>
      <c r="FRC4965" s="288"/>
      <c r="FRD4965" s="288"/>
      <c r="FRE4965" s="288"/>
      <c r="FRF4965" s="288"/>
      <c r="FRG4965" s="288"/>
      <c r="FRH4965" s="288"/>
      <c r="FRI4965" s="288"/>
      <c r="FRJ4965" s="288"/>
      <c r="FRK4965" s="288"/>
      <c r="FRL4965" s="288"/>
      <c r="FRM4965" s="288"/>
      <c r="FRN4965" s="288"/>
      <c r="FRO4965" s="288"/>
      <c r="FRP4965" s="288"/>
      <c r="FRQ4965" s="288"/>
      <c r="FRR4965" s="288"/>
      <c r="FRS4965" s="288"/>
      <c r="FRT4965" s="288"/>
      <c r="FRU4965" s="288"/>
      <c r="FRV4965" s="288"/>
      <c r="FRW4965" s="288"/>
      <c r="FRX4965" s="288"/>
      <c r="FRY4965" s="288"/>
      <c r="FRZ4965" s="288"/>
      <c r="FSA4965" s="288"/>
      <c r="FSB4965" s="288"/>
      <c r="FSC4965" s="288"/>
      <c r="FSD4965" s="288"/>
      <c r="FSE4965" s="288"/>
      <c r="FSF4965" s="288"/>
      <c r="FSG4965" s="288"/>
      <c r="FSH4965" s="288"/>
      <c r="FSI4965" s="288"/>
      <c r="FSJ4965" s="288"/>
      <c r="FSK4965" s="288"/>
      <c r="FSL4965" s="288"/>
      <c r="FSM4965" s="288"/>
      <c r="FSN4965" s="288"/>
      <c r="FSO4965" s="288"/>
      <c r="FSP4965" s="288"/>
      <c r="FSQ4965" s="288"/>
      <c r="FSR4965" s="288"/>
      <c r="FSS4965" s="288"/>
      <c r="FST4965" s="288"/>
      <c r="FSU4965" s="288"/>
      <c r="FSV4965" s="288"/>
      <c r="FSW4965" s="288"/>
      <c r="FSX4965" s="288"/>
      <c r="FSY4965" s="288"/>
      <c r="FSZ4965" s="288"/>
      <c r="FTA4965" s="288"/>
      <c r="FTB4965" s="288"/>
      <c r="FTC4965" s="288"/>
      <c r="FTD4965" s="288"/>
      <c r="FTE4965" s="288"/>
      <c r="FTF4965" s="288"/>
      <c r="FTG4965" s="288"/>
      <c r="FTH4965" s="288"/>
      <c r="FTI4965" s="288"/>
      <c r="FTJ4965" s="288"/>
      <c r="FTK4965" s="288"/>
      <c r="FTL4965" s="288"/>
      <c r="FTM4965" s="288"/>
      <c r="FTN4965" s="288"/>
      <c r="FTO4965" s="288"/>
      <c r="FTP4965" s="288"/>
      <c r="FTQ4965" s="288"/>
      <c r="FTR4965" s="288"/>
      <c r="FTS4965" s="288"/>
      <c r="FTT4965" s="288"/>
      <c r="FTU4965" s="288"/>
      <c r="FTV4965" s="288"/>
      <c r="FTW4965" s="288"/>
      <c r="FTX4965" s="288"/>
      <c r="FTY4965" s="288"/>
      <c r="FTZ4965" s="288"/>
      <c r="FUA4965" s="288"/>
      <c r="FUB4965" s="288"/>
      <c r="FUC4965" s="288"/>
      <c r="FUD4965" s="288"/>
      <c r="FUE4965" s="288"/>
      <c r="FUF4965" s="288"/>
      <c r="FUG4965" s="288"/>
      <c r="FUH4965" s="288"/>
      <c r="FUI4965" s="288"/>
      <c r="FUJ4965" s="288"/>
      <c r="FUK4965" s="288"/>
      <c r="FUL4965" s="288"/>
      <c r="FUM4965" s="288"/>
      <c r="FUN4965" s="288"/>
      <c r="FUO4965" s="288"/>
      <c r="FUP4965" s="288"/>
      <c r="FUQ4965" s="288"/>
      <c r="FUR4965" s="288"/>
      <c r="FUS4965" s="288"/>
      <c r="FUT4965" s="288"/>
      <c r="FUU4965" s="288"/>
      <c r="FUV4965" s="288"/>
      <c r="FUW4965" s="288"/>
      <c r="FUX4965" s="288"/>
      <c r="FUY4965" s="288"/>
      <c r="FUZ4965" s="288"/>
      <c r="FVA4965" s="288"/>
      <c r="FVB4965" s="288"/>
      <c r="FVC4965" s="288"/>
      <c r="FVD4965" s="288"/>
      <c r="FVE4965" s="288"/>
      <c r="FVF4965" s="288"/>
      <c r="FVG4965" s="288"/>
      <c r="FVH4965" s="288"/>
      <c r="FVI4965" s="288"/>
      <c r="FVJ4965" s="288"/>
      <c r="FVK4965" s="288"/>
      <c r="FVL4965" s="288"/>
      <c r="FVM4965" s="288"/>
      <c r="FVN4965" s="288"/>
      <c r="FVO4965" s="288"/>
      <c r="FVP4965" s="288"/>
      <c r="FVQ4965" s="288"/>
      <c r="FVR4965" s="288"/>
      <c r="FVS4965" s="288"/>
      <c r="FVT4965" s="288"/>
      <c r="FVU4965" s="288"/>
      <c r="FVV4965" s="288"/>
      <c r="FVW4965" s="288"/>
      <c r="FVX4965" s="288"/>
      <c r="FVY4965" s="288"/>
      <c r="FVZ4965" s="288"/>
      <c r="FWA4965" s="288"/>
      <c r="FWB4965" s="288"/>
      <c r="FWC4965" s="288"/>
      <c r="FWD4965" s="288"/>
      <c r="FWE4965" s="288"/>
      <c r="FWF4965" s="288"/>
      <c r="FWG4965" s="288"/>
      <c r="FWH4965" s="288"/>
      <c r="FWI4965" s="288"/>
      <c r="FWJ4965" s="288"/>
      <c r="FWK4965" s="288"/>
      <c r="FWL4965" s="288"/>
      <c r="FWM4965" s="288"/>
      <c r="FWN4965" s="288"/>
      <c r="FWO4965" s="288"/>
      <c r="FWP4965" s="288"/>
      <c r="FWQ4965" s="288"/>
      <c r="FWR4965" s="288"/>
      <c r="FWS4965" s="288"/>
      <c r="FWT4965" s="288"/>
      <c r="FWU4965" s="288"/>
      <c r="FWV4965" s="288"/>
      <c r="FWW4965" s="288"/>
      <c r="FWX4965" s="288"/>
      <c r="FWY4965" s="288"/>
      <c r="FWZ4965" s="288"/>
      <c r="FXA4965" s="288"/>
      <c r="FXB4965" s="288"/>
      <c r="FXC4965" s="288"/>
      <c r="FXD4965" s="288"/>
      <c r="FXE4965" s="288"/>
      <c r="FXF4965" s="288"/>
      <c r="FXG4965" s="288"/>
      <c r="FXH4965" s="288"/>
      <c r="FXI4965" s="288"/>
      <c r="FXJ4965" s="288"/>
      <c r="FXK4965" s="288"/>
      <c r="FXL4965" s="288"/>
      <c r="FXM4965" s="288"/>
      <c r="FXN4965" s="288"/>
      <c r="FXO4965" s="288"/>
      <c r="FXP4965" s="288"/>
      <c r="FXQ4965" s="288"/>
      <c r="FXR4965" s="288"/>
      <c r="FXS4965" s="288"/>
      <c r="FXT4965" s="288"/>
      <c r="FXU4965" s="288"/>
      <c r="FXV4965" s="288"/>
      <c r="FXW4965" s="288"/>
      <c r="FXX4965" s="288"/>
      <c r="FXY4965" s="288"/>
      <c r="FXZ4965" s="288"/>
      <c r="FYA4965" s="288"/>
      <c r="FYB4965" s="288"/>
      <c r="FYC4965" s="288"/>
      <c r="FYD4965" s="288"/>
      <c r="FYE4965" s="288"/>
      <c r="FYF4965" s="288"/>
      <c r="FYG4965" s="288"/>
      <c r="FYH4965" s="288"/>
      <c r="FYI4965" s="288"/>
      <c r="FYJ4965" s="288"/>
      <c r="FYK4965" s="288"/>
      <c r="FYL4965" s="288"/>
      <c r="FYM4965" s="288"/>
      <c r="FYN4965" s="288"/>
      <c r="FYO4965" s="288"/>
      <c r="FYP4965" s="288"/>
      <c r="FYQ4965" s="288"/>
      <c r="FYR4965" s="288"/>
      <c r="FYS4965" s="288"/>
      <c r="FYT4965" s="288"/>
      <c r="FYU4965" s="288"/>
      <c r="FYV4965" s="288"/>
      <c r="FYW4965" s="288"/>
      <c r="FYX4965" s="288"/>
      <c r="FYY4965" s="288"/>
      <c r="FYZ4965" s="288"/>
      <c r="FZA4965" s="288"/>
      <c r="FZB4965" s="288"/>
      <c r="FZC4965" s="288"/>
      <c r="FZD4965" s="288"/>
      <c r="FZE4965" s="288"/>
      <c r="FZF4965" s="288"/>
      <c r="FZG4965" s="288"/>
      <c r="FZH4965" s="288"/>
      <c r="FZI4965" s="288"/>
      <c r="FZJ4965" s="288"/>
      <c r="FZK4965" s="288"/>
      <c r="FZL4965" s="288"/>
      <c r="FZM4965" s="288"/>
      <c r="FZN4965" s="288"/>
      <c r="FZO4965" s="288"/>
      <c r="FZP4965" s="288"/>
      <c r="FZQ4965" s="288"/>
      <c r="FZR4965" s="288"/>
      <c r="FZS4965" s="288"/>
      <c r="FZT4965" s="288"/>
      <c r="FZU4965" s="288"/>
      <c r="FZV4965" s="288"/>
      <c r="FZW4965" s="288"/>
      <c r="FZX4965" s="288"/>
      <c r="FZY4965" s="288"/>
      <c r="FZZ4965" s="288"/>
      <c r="GAA4965" s="288"/>
      <c r="GAB4965" s="288"/>
      <c r="GAC4965" s="288"/>
      <c r="GAD4965" s="288"/>
      <c r="GAE4965" s="288"/>
      <c r="GAF4965" s="288"/>
      <c r="GAG4965" s="288"/>
      <c r="GAH4965" s="288"/>
      <c r="GAI4965" s="288"/>
      <c r="GAJ4965" s="288"/>
      <c r="GAK4965" s="288"/>
      <c r="GAL4965" s="288"/>
      <c r="GAM4965" s="288"/>
      <c r="GAN4965" s="288"/>
      <c r="GAO4965" s="288"/>
      <c r="GAP4965" s="288"/>
      <c r="GAQ4965" s="288"/>
      <c r="GAR4965" s="288"/>
      <c r="GAS4965" s="288"/>
      <c r="GAT4965" s="288"/>
      <c r="GAU4965" s="288"/>
      <c r="GAV4965" s="288"/>
      <c r="GAW4965" s="288"/>
      <c r="GAX4965" s="288"/>
      <c r="GAY4965" s="288"/>
      <c r="GAZ4965" s="288"/>
      <c r="GBA4965" s="288"/>
      <c r="GBB4965" s="288"/>
      <c r="GBC4965" s="288"/>
      <c r="GBD4965" s="288"/>
      <c r="GBE4965" s="288"/>
      <c r="GBF4965" s="288"/>
      <c r="GBG4965" s="288"/>
      <c r="GBH4965" s="288"/>
      <c r="GBI4965" s="288"/>
      <c r="GBJ4965" s="288"/>
      <c r="GBK4965" s="288"/>
      <c r="GBL4965" s="288"/>
      <c r="GBM4965" s="288"/>
      <c r="GBN4965" s="288"/>
      <c r="GBO4965" s="288"/>
      <c r="GBP4965" s="288"/>
      <c r="GBQ4965" s="288"/>
      <c r="GBR4965" s="288"/>
      <c r="GBS4965" s="288"/>
      <c r="GBT4965" s="288"/>
      <c r="GBU4965" s="288"/>
      <c r="GBV4965" s="288"/>
      <c r="GBW4965" s="288"/>
      <c r="GBX4965" s="288"/>
      <c r="GBY4965" s="288"/>
      <c r="GBZ4965" s="288"/>
      <c r="GCA4965" s="288"/>
      <c r="GCB4965" s="288"/>
      <c r="GCC4965" s="288"/>
      <c r="GCD4965" s="288"/>
      <c r="GCE4965" s="288"/>
      <c r="GCF4965" s="288"/>
      <c r="GCG4965" s="288"/>
      <c r="GCH4965" s="288"/>
      <c r="GCI4965" s="288"/>
      <c r="GCJ4965" s="288"/>
      <c r="GCK4965" s="288"/>
      <c r="GCL4965" s="288"/>
      <c r="GCM4965" s="288"/>
      <c r="GCN4965" s="288"/>
      <c r="GCO4965" s="288"/>
      <c r="GCP4965" s="288"/>
      <c r="GCQ4965" s="288"/>
      <c r="GCR4965" s="288"/>
      <c r="GCS4965" s="288"/>
      <c r="GCT4965" s="288"/>
      <c r="GCU4965" s="288"/>
      <c r="GCV4965" s="288"/>
      <c r="GCW4965" s="288"/>
      <c r="GCX4965" s="288"/>
      <c r="GCY4965" s="288"/>
      <c r="GCZ4965" s="288"/>
      <c r="GDA4965" s="288"/>
      <c r="GDB4965" s="288"/>
      <c r="GDC4965" s="288"/>
      <c r="GDD4965" s="288"/>
      <c r="GDE4965" s="288"/>
      <c r="GDF4965" s="288"/>
      <c r="GDG4965" s="288"/>
      <c r="GDH4965" s="288"/>
      <c r="GDI4965" s="288"/>
      <c r="GDJ4965" s="288"/>
      <c r="GDK4965" s="288"/>
      <c r="GDL4965" s="288"/>
      <c r="GDM4965" s="288"/>
      <c r="GDN4965" s="288"/>
      <c r="GDO4965" s="288"/>
      <c r="GDP4965" s="288"/>
      <c r="GDQ4965" s="288"/>
      <c r="GDR4965" s="288"/>
      <c r="GDS4965" s="288"/>
      <c r="GDT4965" s="288"/>
      <c r="GDU4965" s="288"/>
      <c r="GDV4965" s="288"/>
      <c r="GDW4965" s="288"/>
      <c r="GDX4965" s="288"/>
      <c r="GDY4965" s="288"/>
      <c r="GDZ4965" s="288"/>
      <c r="GEA4965" s="288"/>
      <c r="GEB4965" s="288"/>
      <c r="GEC4965" s="288"/>
      <c r="GED4965" s="288"/>
      <c r="GEE4965" s="288"/>
      <c r="GEF4965" s="288"/>
      <c r="GEG4965" s="288"/>
      <c r="GEH4965" s="288"/>
      <c r="GEI4965" s="288"/>
      <c r="GEJ4965" s="288"/>
      <c r="GEK4965" s="288"/>
      <c r="GEL4965" s="288"/>
      <c r="GEM4965" s="288"/>
      <c r="GEN4965" s="288"/>
      <c r="GEO4965" s="288"/>
      <c r="GEP4965" s="288"/>
      <c r="GEQ4965" s="288"/>
      <c r="GER4965" s="288"/>
      <c r="GES4965" s="288"/>
      <c r="GET4965" s="288"/>
      <c r="GEU4965" s="288"/>
      <c r="GEV4965" s="288"/>
      <c r="GEW4965" s="288"/>
      <c r="GEX4965" s="288"/>
      <c r="GEY4965" s="288"/>
      <c r="GEZ4965" s="288"/>
      <c r="GFA4965" s="288"/>
      <c r="GFB4965" s="288"/>
      <c r="GFC4965" s="288"/>
      <c r="GFD4965" s="288"/>
      <c r="GFE4965" s="288"/>
      <c r="GFF4965" s="288"/>
      <c r="GFG4965" s="288"/>
      <c r="GFH4965" s="288"/>
      <c r="GFI4965" s="288"/>
      <c r="GFJ4965" s="288"/>
      <c r="GFK4965" s="288"/>
      <c r="GFL4965" s="288"/>
      <c r="GFM4965" s="288"/>
      <c r="GFN4965" s="288"/>
      <c r="GFO4965" s="288"/>
      <c r="GFP4965" s="288"/>
      <c r="GFQ4965" s="288"/>
      <c r="GFR4965" s="288"/>
      <c r="GFS4965" s="288"/>
      <c r="GFT4965" s="288"/>
      <c r="GFU4965" s="288"/>
      <c r="GFV4965" s="288"/>
      <c r="GFW4965" s="288"/>
      <c r="GFX4965" s="288"/>
      <c r="GFY4965" s="288"/>
      <c r="GFZ4965" s="288"/>
      <c r="GGA4965" s="288"/>
      <c r="GGB4965" s="288"/>
      <c r="GGC4965" s="288"/>
      <c r="GGD4965" s="288"/>
      <c r="GGE4965" s="288"/>
      <c r="GGF4965" s="288"/>
      <c r="GGG4965" s="288"/>
      <c r="GGH4965" s="288"/>
      <c r="GGI4965" s="288"/>
      <c r="GGJ4965" s="288"/>
      <c r="GGK4965" s="288"/>
      <c r="GGL4965" s="288"/>
      <c r="GGM4965" s="288"/>
      <c r="GGN4965" s="288"/>
      <c r="GGO4965" s="288"/>
      <c r="GGP4965" s="288"/>
      <c r="GGQ4965" s="288"/>
      <c r="GGR4965" s="288"/>
      <c r="GGS4965" s="288"/>
      <c r="GGT4965" s="288"/>
      <c r="GGU4965" s="288"/>
      <c r="GGV4965" s="288"/>
      <c r="GGW4965" s="288"/>
      <c r="GGX4965" s="288"/>
      <c r="GGY4965" s="288"/>
      <c r="GGZ4965" s="288"/>
      <c r="GHA4965" s="288"/>
      <c r="GHB4965" s="288"/>
      <c r="GHC4965" s="288"/>
      <c r="GHD4965" s="288"/>
      <c r="GHE4965" s="288"/>
      <c r="GHF4965" s="288"/>
      <c r="GHG4965" s="288"/>
      <c r="GHH4965" s="288"/>
      <c r="GHI4965" s="288"/>
      <c r="GHJ4965" s="288"/>
      <c r="GHK4965" s="288"/>
      <c r="GHL4965" s="288"/>
      <c r="GHM4965" s="288"/>
      <c r="GHN4965" s="288"/>
      <c r="GHO4965" s="288"/>
      <c r="GHP4965" s="288"/>
      <c r="GHQ4965" s="288"/>
      <c r="GHR4965" s="288"/>
      <c r="GHS4965" s="288"/>
      <c r="GHT4965" s="288"/>
      <c r="GHU4965" s="288"/>
      <c r="GHV4965" s="288"/>
      <c r="GHW4965" s="288"/>
      <c r="GHX4965" s="288"/>
      <c r="GHY4965" s="288"/>
      <c r="GHZ4965" s="288"/>
      <c r="GIA4965" s="288"/>
      <c r="GIB4965" s="288"/>
      <c r="GIC4965" s="288"/>
      <c r="GID4965" s="288"/>
      <c r="GIE4965" s="288"/>
      <c r="GIF4965" s="288"/>
      <c r="GIG4965" s="288"/>
      <c r="GIH4965" s="288"/>
      <c r="GII4965" s="288"/>
      <c r="GIJ4965" s="288"/>
      <c r="GIK4965" s="288"/>
      <c r="GIL4965" s="288"/>
      <c r="GIM4965" s="288"/>
      <c r="GIN4965" s="288"/>
      <c r="GIO4965" s="288"/>
      <c r="GIP4965" s="288"/>
      <c r="GIQ4965" s="288"/>
      <c r="GIR4965" s="288"/>
      <c r="GIS4965" s="288"/>
      <c r="GIT4965" s="288"/>
      <c r="GIU4965" s="288"/>
      <c r="GIV4965" s="288"/>
      <c r="GIW4965" s="288"/>
      <c r="GIX4965" s="288"/>
      <c r="GIY4965" s="288"/>
      <c r="GIZ4965" s="288"/>
      <c r="GJA4965" s="288"/>
      <c r="GJB4965" s="288"/>
      <c r="GJC4965" s="288"/>
      <c r="GJD4965" s="288"/>
      <c r="GJE4965" s="288"/>
      <c r="GJF4965" s="288"/>
      <c r="GJG4965" s="288"/>
      <c r="GJH4965" s="288"/>
      <c r="GJI4965" s="288"/>
      <c r="GJJ4965" s="288"/>
      <c r="GJK4965" s="288"/>
      <c r="GJL4965" s="288"/>
      <c r="GJM4965" s="288"/>
      <c r="GJN4965" s="288"/>
      <c r="GJO4965" s="288"/>
      <c r="GJP4965" s="288"/>
      <c r="GJQ4965" s="288"/>
      <c r="GJR4965" s="288"/>
      <c r="GJS4965" s="288"/>
      <c r="GJT4965" s="288"/>
      <c r="GJU4965" s="288"/>
      <c r="GJV4965" s="288"/>
      <c r="GJW4965" s="288"/>
      <c r="GJX4965" s="288"/>
      <c r="GJY4965" s="288"/>
      <c r="GJZ4965" s="288"/>
      <c r="GKA4965" s="288"/>
      <c r="GKB4965" s="288"/>
      <c r="GKC4965" s="288"/>
      <c r="GKD4965" s="288"/>
      <c r="GKE4965" s="288"/>
      <c r="GKF4965" s="288"/>
      <c r="GKG4965" s="288"/>
      <c r="GKH4965" s="288"/>
      <c r="GKI4965" s="288"/>
      <c r="GKJ4965" s="288"/>
      <c r="GKK4965" s="288"/>
      <c r="GKL4965" s="288"/>
      <c r="GKM4965" s="288"/>
      <c r="GKN4965" s="288"/>
      <c r="GKO4965" s="288"/>
      <c r="GKP4965" s="288"/>
      <c r="GKQ4965" s="288"/>
      <c r="GKR4965" s="288"/>
      <c r="GKS4965" s="288"/>
      <c r="GKT4965" s="288"/>
      <c r="GKU4965" s="288"/>
      <c r="GKV4965" s="288"/>
      <c r="GKW4965" s="288"/>
      <c r="GKX4965" s="288"/>
      <c r="GKY4965" s="288"/>
      <c r="GKZ4965" s="288"/>
      <c r="GLA4965" s="288"/>
      <c r="GLB4965" s="288"/>
      <c r="GLC4965" s="288"/>
      <c r="GLD4965" s="288"/>
      <c r="GLE4965" s="288"/>
      <c r="GLF4965" s="288"/>
      <c r="GLG4965" s="288"/>
      <c r="GLH4965" s="288"/>
      <c r="GLI4965" s="288"/>
      <c r="GLJ4965" s="288"/>
      <c r="GLK4965" s="288"/>
      <c r="GLL4965" s="288"/>
      <c r="GLM4965" s="288"/>
      <c r="GLN4965" s="288"/>
      <c r="GLO4965" s="288"/>
      <c r="GLP4965" s="288"/>
      <c r="GLQ4965" s="288"/>
      <c r="GLR4965" s="288"/>
      <c r="GLS4965" s="288"/>
      <c r="GLT4965" s="288"/>
      <c r="GLU4965" s="288"/>
      <c r="GLV4965" s="288"/>
      <c r="GLW4965" s="288"/>
      <c r="GLX4965" s="288"/>
      <c r="GLY4965" s="288"/>
      <c r="GLZ4965" s="288"/>
      <c r="GMA4965" s="288"/>
      <c r="GMB4965" s="288"/>
      <c r="GMC4965" s="288"/>
      <c r="GMD4965" s="288"/>
      <c r="GME4965" s="288"/>
      <c r="GMF4965" s="288"/>
      <c r="GMG4965" s="288"/>
      <c r="GMH4965" s="288"/>
      <c r="GMI4965" s="288"/>
      <c r="GMJ4965" s="288"/>
      <c r="GMK4965" s="288"/>
      <c r="GML4965" s="288"/>
      <c r="GMM4965" s="288"/>
      <c r="GMN4965" s="288"/>
      <c r="GMO4965" s="288"/>
      <c r="GMP4965" s="288"/>
      <c r="GMQ4965" s="288"/>
      <c r="GMR4965" s="288"/>
      <c r="GMS4965" s="288"/>
      <c r="GMT4965" s="288"/>
      <c r="GMU4965" s="288"/>
      <c r="GMV4965" s="288"/>
      <c r="GMW4965" s="288"/>
      <c r="GMX4965" s="288"/>
      <c r="GMY4965" s="288"/>
      <c r="GMZ4965" s="288"/>
      <c r="GNA4965" s="288"/>
      <c r="GNB4965" s="288"/>
      <c r="GNC4965" s="288"/>
      <c r="GND4965" s="288"/>
      <c r="GNE4965" s="288"/>
      <c r="GNF4965" s="288"/>
      <c r="GNG4965" s="288"/>
      <c r="GNH4965" s="288"/>
      <c r="GNI4965" s="288"/>
      <c r="GNJ4965" s="288"/>
      <c r="GNK4965" s="288"/>
      <c r="GNL4965" s="288"/>
      <c r="GNM4965" s="288"/>
      <c r="GNN4965" s="288"/>
      <c r="GNO4965" s="288"/>
      <c r="GNP4965" s="288"/>
      <c r="GNQ4965" s="288"/>
      <c r="GNR4965" s="288"/>
      <c r="GNS4965" s="288"/>
      <c r="GNT4965" s="288"/>
      <c r="GNU4965" s="288"/>
      <c r="GNV4965" s="288"/>
      <c r="GNW4965" s="288"/>
      <c r="GNX4965" s="288"/>
      <c r="GNY4965" s="288"/>
      <c r="GNZ4965" s="288"/>
      <c r="GOA4965" s="288"/>
      <c r="GOB4965" s="288"/>
      <c r="GOC4965" s="288"/>
      <c r="GOD4965" s="288"/>
      <c r="GOE4965" s="288"/>
      <c r="GOF4965" s="288"/>
      <c r="GOG4965" s="288"/>
      <c r="GOH4965" s="288"/>
      <c r="GOI4965" s="288"/>
      <c r="GOJ4965" s="288"/>
      <c r="GOK4965" s="288"/>
      <c r="GOL4965" s="288"/>
      <c r="GOM4965" s="288"/>
      <c r="GON4965" s="288"/>
      <c r="GOO4965" s="288"/>
      <c r="GOP4965" s="288"/>
      <c r="GOQ4965" s="288"/>
      <c r="GOR4965" s="288"/>
      <c r="GOS4965" s="288"/>
      <c r="GOT4965" s="288"/>
      <c r="GOU4965" s="288"/>
      <c r="GOV4965" s="288"/>
      <c r="GOW4965" s="288"/>
      <c r="GOX4965" s="288"/>
      <c r="GOY4965" s="288"/>
      <c r="GOZ4965" s="288"/>
      <c r="GPA4965" s="288"/>
      <c r="GPB4965" s="288"/>
      <c r="GPC4965" s="288"/>
      <c r="GPD4965" s="288"/>
      <c r="GPE4965" s="288"/>
      <c r="GPF4965" s="288"/>
      <c r="GPG4965" s="288"/>
      <c r="GPH4965" s="288"/>
      <c r="GPI4965" s="288"/>
      <c r="GPJ4965" s="288"/>
      <c r="GPK4965" s="288"/>
      <c r="GPL4965" s="288"/>
      <c r="GPM4965" s="288"/>
      <c r="GPN4965" s="288"/>
      <c r="GPO4965" s="288"/>
      <c r="GPP4965" s="288"/>
      <c r="GPQ4965" s="288"/>
      <c r="GPR4965" s="288"/>
      <c r="GPS4965" s="288"/>
      <c r="GPT4965" s="288"/>
      <c r="GPU4965" s="288"/>
      <c r="GPV4965" s="288"/>
      <c r="GPW4965" s="288"/>
      <c r="GPX4965" s="288"/>
      <c r="GPY4965" s="288"/>
      <c r="GPZ4965" s="288"/>
      <c r="GQA4965" s="288"/>
      <c r="GQB4965" s="288"/>
      <c r="GQC4965" s="288"/>
      <c r="GQD4965" s="288"/>
      <c r="GQE4965" s="288"/>
      <c r="GQF4965" s="288"/>
      <c r="GQG4965" s="288"/>
      <c r="GQH4965" s="288"/>
      <c r="GQI4965" s="288"/>
      <c r="GQJ4965" s="288"/>
      <c r="GQK4965" s="288"/>
      <c r="GQL4965" s="288"/>
      <c r="GQM4965" s="288"/>
      <c r="GQN4965" s="288"/>
      <c r="GQO4965" s="288"/>
      <c r="GQP4965" s="288"/>
      <c r="GQQ4965" s="288"/>
      <c r="GQR4965" s="288"/>
      <c r="GQS4965" s="288"/>
      <c r="GQT4965" s="288"/>
      <c r="GQU4965" s="288"/>
      <c r="GQV4965" s="288"/>
      <c r="GQW4965" s="288"/>
      <c r="GQX4965" s="288"/>
      <c r="GQY4965" s="288"/>
      <c r="GQZ4965" s="288"/>
      <c r="GRA4965" s="288"/>
      <c r="GRB4965" s="288"/>
      <c r="GRC4965" s="288"/>
      <c r="GRD4965" s="288"/>
      <c r="GRE4965" s="288"/>
      <c r="GRF4965" s="288"/>
      <c r="GRG4965" s="288"/>
      <c r="GRH4965" s="288"/>
      <c r="GRI4965" s="288"/>
      <c r="GRJ4965" s="288"/>
      <c r="GRK4965" s="288"/>
      <c r="GRL4965" s="288"/>
      <c r="GRM4965" s="288"/>
      <c r="GRN4965" s="288"/>
      <c r="GRO4965" s="288"/>
      <c r="GRP4965" s="288"/>
      <c r="GRQ4965" s="288"/>
      <c r="GRR4965" s="288"/>
      <c r="GRS4965" s="288"/>
      <c r="GRT4965" s="288"/>
      <c r="GRU4965" s="288"/>
      <c r="GRV4965" s="288"/>
      <c r="GRW4965" s="288"/>
      <c r="GRX4965" s="288"/>
      <c r="GRY4965" s="288"/>
      <c r="GRZ4965" s="288"/>
      <c r="GSA4965" s="288"/>
      <c r="GSB4965" s="288"/>
      <c r="GSC4965" s="288"/>
      <c r="GSD4965" s="288"/>
      <c r="GSE4965" s="288"/>
      <c r="GSF4965" s="288"/>
      <c r="GSG4965" s="288"/>
      <c r="GSH4965" s="288"/>
      <c r="GSI4965" s="288"/>
      <c r="GSJ4965" s="288"/>
      <c r="GSK4965" s="288"/>
      <c r="GSL4965" s="288"/>
      <c r="GSM4965" s="288"/>
      <c r="GSN4965" s="288"/>
      <c r="GSO4965" s="288"/>
      <c r="GSP4965" s="288"/>
      <c r="GSQ4965" s="288"/>
      <c r="GSR4965" s="288"/>
      <c r="GSS4965" s="288"/>
      <c r="GST4965" s="288"/>
      <c r="GSU4965" s="288"/>
      <c r="GSV4965" s="288"/>
      <c r="GSW4965" s="288"/>
      <c r="GSX4965" s="288"/>
      <c r="GSY4965" s="288"/>
      <c r="GSZ4965" s="288"/>
      <c r="GTA4965" s="288"/>
      <c r="GTB4965" s="288"/>
      <c r="GTC4965" s="288"/>
      <c r="GTD4965" s="288"/>
      <c r="GTE4965" s="288"/>
      <c r="GTF4965" s="288"/>
      <c r="GTG4965" s="288"/>
      <c r="GTH4965" s="288"/>
      <c r="GTI4965" s="288"/>
      <c r="GTJ4965" s="288"/>
      <c r="GTK4965" s="288"/>
      <c r="GTL4965" s="288"/>
      <c r="GTM4965" s="288"/>
      <c r="GTN4965" s="288"/>
      <c r="GTO4965" s="288"/>
      <c r="GTP4965" s="288"/>
      <c r="GTQ4965" s="288"/>
      <c r="GTR4965" s="288"/>
      <c r="GTS4965" s="288"/>
      <c r="GTT4965" s="288"/>
      <c r="GTU4965" s="288"/>
      <c r="GTV4965" s="288"/>
      <c r="GTW4965" s="288"/>
      <c r="GTX4965" s="288"/>
      <c r="GTY4965" s="288"/>
      <c r="GTZ4965" s="288"/>
      <c r="GUA4965" s="288"/>
      <c r="GUB4965" s="288"/>
      <c r="GUC4965" s="288"/>
      <c r="GUD4965" s="288"/>
      <c r="GUE4965" s="288"/>
      <c r="GUF4965" s="288"/>
      <c r="GUG4965" s="288"/>
      <c r="GUH4965" s="288"/>
      <c r="GUI4965" s="288"/>
      <c r="GUJ4965" s="288"/>
      <c r="GUK4965" s="288"/>
      <c r="GUL4965" s="288"/>
      <c r="GUM4965" s="288"/>
      <c r="GUN4965" s="288"/>
      <c r="GUO4965" s="288"/>
      <c r="GUP4965" s="288"/>
      <c r="GUQ4965" s="288"/>
      <c r="GUR4965" s="288"/>
      <c r="GUS4965" s="288"/>
      <c r="GUT4965" s="288"/>
      <c r="GUU4965" s="288"/>
      <c r="GUV4965" s="288"/>
      <c r="GUW4965" s="288"/>
      <c r="GUX4965" s="288"/>
      <c r="GUY4965" s="288"/>
      <c r="GUZ4965" s="288"/>
      <c r="GVA4965" s="288"/>
      <c r="GVB4965" s="288"/>
      <c r="GVC4965" s="288"/>
      <c r="GVD4965" s="288"/>
      <c r="GVE4965" s="288"/>
      <c r="GVF4965" s="288"/>
      <c r="GVG4965" s="288"/>
      <c r="GVH4965" s="288"/>
      <c r="GVI4965" s="288"/>
      <c r="GVJ4965" s="288"/>
      <c r="GVK4965" s="288"/>
      <c r="GVL4965" s="288"/>
      <c r="GVM4965" s="288"/>
      <c r="GVN4965" s="288"/>
      <c r="GVO4965" s="288"/>
      <c r="GVP4965" s="288"/>
      <c r="GVQ4965" s="288"/>
      <c r="GVR4965" s="288"/>
      <c r="GVS4965" s="288"/>
      <c r="GVT4965" s="288"/>
      <c r="GVU4965" s="288"/>
      <c r="GVV4965" s="288"/>
      <c r="GVW4965" s="288"/>
      <c r="GVX4965" s="288"/>
      <c r="GVY4965" s="288"/>
      <c r="GVZ4965" s="288"/>
      <c r="GWA4965" s="288"/>
      <c r="GWB4965" s="288"/>
      <c r="GWC4965" s="288"/>
      <c r="GWD4965" s="288"/>
      <c r="GWE4965" s="288"/>
      <c r="GWF4965" s="288"/>
      <c r="GWG4965" s="288"/>
      <c r="GWH4965" s="288"/>
      <c r="GWI4965" s="288"/>
      <c r="GWJ4965" s="288"/>
      <c r="GWK4965" s="288"/>
      <c r="GWL4965" s="288"/>
      <c r="GWM4965" s="288"/>
      <c r="GWN4965" s="288"/>
      <c r="GWO4965" s="288"/>
      <c r="GWP4965" s="288"/>
      <c r="GWQ4965" s="288"/>
      <c r="GWR4965" s="288"/>
      <c r="GWS4965" s="288"/>
      <c r="GWT4965" s="288"/>
      <c r="GWU4965" s="288"/>
      <c r="GWV4965" s="288"/>
      <c r="GWW4965" s="288"/>
      <c r="GWX4965" s="288"/>
      <c r="GWY4965" s="288"/>
      <c r="GWZ4965" s="288"/>
      <c r="GXA4965" s="288"/>
      <c r="GXB4965" s="288"/>
      <c r="GXC4965" s="288"/>
      <c r="GXD4965" s="288"/>
      <c r="GXE4965" s="288"/>
      <c r="GXF4965" s="288"/>
      <c r="GXG4965" s="288"/>
      <c r="GXH4965" s="288"/>
      <c r="GXI4965" s="288"/>
      <c r="GXJ4965" s="288"/>
      <c r="GXK4965" s="288"/>
      <c r="GXL4965" s="288"/>
      <c r="GXM4965" s="288"/>
      <c r="GXN4965" s="288"/>
      <c r="GXO4965" s="288"/>
      <c r="GXP4965" s="288"/>
      <c r="GXQ4965" s="288"/>
      <c r="GXR4965" s="288"/>
      <c r="GXS4965" s="288"/>
      <c r="GXT4965" s="288"/>
      <c r="GXU4965" s="288"/>
      <c r="GXV4965" s="288"/>
      <c r="GXW4965" s="288"/>
      <c r="GXX4965" s="288"/>
      <c r="GXY4965" s="288"/>
      <c r="GXZ4965" s="288"/>
      <c r="GYA4965" s="288"/>
      <c r="GYB4965" s="288"/>
      <c r="GYC4965" s="288"/>
      <c r="GYD4965" s="288"/>
      <c r="GYE4965" s="288"/>
      <c r="GYF4965" s="288"/>
      <c r="GYG4965" s="288"/>
      <c r="GYH4965" s="288"/>
      <c r="GYI4965" s="288"/>
      <c r="GYJ4965" s="288"/>
      <c r="GYK4965" s="288"/>
      <c r="GYL4965" s="288"/>
      <c r="GYM4965" s="288"/>
      <c r="GYN4965" s="288"/>
      <c r="GYO4965" s="288"/>
      <c r="GYP4965" s="288"/>
      <c r="GYQ4965" s="288"/>
      <c r="GYR4965" s="288"/>
      <c r="GYS4965" s="288"/>
      <c r="GYT4965" s="288"/>
      <c r="GYU4965" s="288"/>
      <c r="GYV4965" s="288"/>
      <c r="GYW4965" s="288"/>
      <c r="GYX4965" s="288"/>
      <c r="GYY4965" s="288"/>
      <c r="GYZ4965" s="288"/>
      <c r="GZA4965" s="288"/>
      <c r="GZB4965" s="288"/>
      <c r="GZC4965" s="288"/>
      <c r="GZD4965" s="288"/>
      <c r="GZE4965" s="288"/>
      <c r="GZF4965" s="288"/>
      <c r="GZG4965" s="288"/>
      <c r="GZH4965" s="288"/>
      <c r="GZI4965" s="288"/>
      <c r="GZJ4965" s="288"/>
      <c r="GZK4965" s="288"/>
      <c r="GZL4965" s="288"/>
      <c r="GZM4965" s="288"/>
      <c r="GZN4965" s="288"/>
      <c r="GZO4965" s="288"/>
      <c r="GZP4965" s="288"/>
      <c r="GZQ4965" s="288"/>
      <c r="GZR4965" s="288"/>
      <c r="GZS4965" s="288"/>
      <c r="GZT4965" s="288"/>
      <c r="GZU4965" s="288"/>
      <c r="GZV4965" s="288"/>
      <c r="GZW4965" s="288"/>
      <c r="GZX4965" s="288"/>
      <c r="GZY4965" s="288"/>
      <c r="GZZ4965" s="288"/>
      <c r="HAA4965" s="288"/>
      <c r="HAB4965" s="288"/>
      <c r="HAC4965" s="288"/>
      <c r="HAD4965" s="288"/>
      <c r="HAE4965" s="288"/>
      <c r="HAF4965" s="288"/>
      <c r="HAG4965" s="288"/>
      <c r="HAH4965" s="288"/>
      <c r="HAI4965" s="288"/>
      <c r="HAJ4965" s="288"/>
      <c r="HAK4965" s="288"/>
      <c r="HAL4965" s="288"/>
      <c r="HAM4965" s="288"/>
      <c r="HAN4965" s="288"/>
      <c r="HAO4965" s="288"/>
      <c r="HAP4965" s="288"/>
      <c r="HAQ4965" s="288"/>
      <c r="HAR4965" s="288"/>
      <c r="HAS4965" s="288"/>
      <c r="HAT4965" s="288"/>
      <c r="HAU4965" s="288"/>
      <c r="HAV4965" s="288"/>
      <c r="HAW4965" s="288"/>
      <c r="HAX4965" s="288"/>
      <c r="HAY4965" s="288"/>
      <c r="HAZ4965" s="288"/>
      <c r="HBA4965" s="288"/>
      <c r="HBB4965" s="288"/>
      <c r="HBC4965" s="288"/>
      <c r="HBD4965" s="288"/>
      <c r="HBE4965" s="288"/>
      <c r="HBF4965" s="288"/>
      <c r="HBG4965" s="288"/>
      <c r="HBH4965" s="288"/>
      <c r="HBI4965" s="288"/>
      <c r="HBJ4965" s="288"/>
      <c r="HBK4965" s="288"/>
      <c r="HBL4965" s="288"/>
      <c r="HBM4965" s="288"/>
      <c r="HBN4965" s="288"/>
      <c r="HBO4965" s="288"/>
      <c r="HBP4965" s="288"/>
      <c r="HBQ4965" s="288"/>
      <c r="HBR4965" s="288"/>
      <c r="HBS4965" s="288"/>
      <c r="HBT4965" s="288"/>
      <c r="HBU4965" s="288"/>
      <c r="HBV4965" s="288"/>
      <c r="HBW4965" s="288"/>
      <c r="HBX4965" s="288"/>
      <c r="HBY4965" s="288"/>
      <c r="HBZ4965" s="288"/>
      <c r="HCA4965" s="288"/>
      <c r="HCB4965" s="288"/>
      <c r="HCC4965" s="288"/>
      <c r="HCD4965" s="288"/>
      <c r="HCE4965" s="288"/>
      <c r="HCF4965" s="288"/>
      <c r="HCG4965" s="288"/>
      <c r="HCH4965" s="288"/>
      <c r="HCI4965" s="288"/>
      <c r="HCJ4965" s="288"/>
      <c r="HCK4965" s="288"/>
      <c r="HCL4965" s="288"/>
      <c r="HCM4965" s="288"/>
      <c r="HCN4965" s="288"/>
      <c r="HCO4965" s="288"/>
      <c r="HCP4965" s="288"/>
      <c r="HCQ4965" s="288"/>
      <c r="HCR4965" s="288"/>
      <c r="HCS4965" s="288"/>
      <c r="HCT4965" s="288"/>
      <c r="HCU4965" s="288"/>
      <c r="HCV4965" s="288"/>
      <c r="HCW4965" s="288"/>
      <c r="HCX4965" s="288"/>
      <c r="HCY4965" s="288"/>
      <c r="HCZ4965" s="288"/>
      <c r="HDA4965" s="288"/>
      <c r="HDB4965" s="288"/>
      <c r="HDC4965" s="288"/>
      <c r="HDD4965" s="288"/>
      <c r="HDE4965" s="288"/>
      <c r="HDF4965" s="288"/>
      <c r="HDG4965" s="288"/>
      <c r="HDH4965" s="288"/>
      <c r="HDI4965" s="288"/>
      <c r="HDJ4965" s="288"/>
      <c r="HDK4965" s="288"/>
      <c r="HDL4965" s="288"/>
      <c r="HDM4965" s="288"/>
      <c r="HDN4965" s="288"/>
      <c r="HDO4965" s="288"/>
      <c r="HDP4965" s="288"/>
      <c r="HDQ4965" s="288"/>
      <c r="HDR4965" s="288"/>
      <c r="HDS4965" s="288"/>
      <c r="HDT4965" s="288"/>
      <c r="HDU4965" s="288"/>
      <c r="HDV4965" s="288"/>
      <c r="HDW4965" s="288"/>
      <c r="HDX4965" s="288"/>
      <c r="HDY4965" s="288"/>
      <c r="HDZ4965" s="288"/>
      <c r="HEA4965" s="288"/>
      <c r="HEB4965" s="288"/>
      <c r="HEC4965" s="288"/>
      <c r="HED4965" s="288"/>
      <c r="HEE4965" s="288"/>
      <c r="HEF4965" s="288"/>
      <c r="HEG4965" s="288"/>
      <c r="HEH4965" s="288"/>
      <c r="HEI4965" s="288"/>
      <c r="HEJ4965" s="288"/>
      <c r="HEK4965" s="288"/>
      <c r="HEL4965" s="288"/>
      <c r="HEM4965" s="288"/>
      <c r="HEN4965" s="288"/>
      <c r="HEO4965" s="288"/>
      <c r="HEP4965" s="288"/>
      <c r="HEQ4965" s="288"/>
      <c r="HER4965" s="288"/>
      <c r="HES4965" s="288"/>
      <c r="HET4965" s="288"/>
      <c r="HEU4965" s="288"/>
      <c r="HEV4965" s="288"/>
      <c r="HEW4965" s="288"/>
      <c r="HEX4965" s="288"/>
      <c r="HEY4965" s="288"/>
      <c r="HEZ4965" s="288"/>
      <c r="HFA4965" s="288"/>
      <c r="HFB4965" s="288"/>
      <c r="HFC4965" s="288"/>
      <c r="HFD4965" s="288"/>
      <c r="HFE4965" s="288"/>
      <c r="HFF4965" s="288"/>
      <c r="HFG4965" s="288"/>
      <c r="HFH4965" s="288"/>
      <c r="HFI4965" s="288"/>
      <c r="HFJ4965" s="288"/>
      <c r="HFK4965" s="288"/>
      <c r="HFL4965" s="288"/>
      <c r="HFM4965" s="288"/>
      <c r="HFN4965" s="288"/>
      <c r="HFO4965" s="288"/>
      <c r="HFP4965" s="288"/>
      <c r="HFQ4965" s="288"/>
      <c r="HFR4965" s="288"/>
      <c r="HFS4965" s="288"/>
      <c r="HFT4965" s="288"/>
      <c r="HFU4965" s="288"/>
      <c r="HFV4965" s="288"/>
      <c r="HFW4965" s="288"/>
      <c r="HFX4965" s="288"/>
      <c r="HFY4965" s="288"/>
      <c r="HFZ4965" s="288"/>
      <c r="HGA4965" s="288"/>
      <c r="HGB4965" s="288"/>
      <c r="HGC4965" s="288"/>
      <c r="HGD4965" s="288"/>
      <c r="HGE4965" s="288"/>
      <c r="HGF4965" s="288"/>
      <c r="HGG4965" s="288"/>
      <c r="HGH4965" s="288"/>
      <c r="HGI4965" s="288"/>
      <c r="HGJ4965" s="288"/>
      <c r="HGK4965" s="288"/>
      <c r="HGL4965" s="288"/>
      <c r="HGM4965" s="288"/>
      <c r="HGN4965" s="288"/>
      <c r="HGO4965" s="288"/>
      <c r="HGP4965" s="288"/>
      <c r="HGQ4965" s="288"/>
      <c r="HGR4965" s="288"/>
      <c r="HGS4965" s="288"/>
      <c r="HGT4965" s="288"/>
      <c r="HGU4965" s="288"/>
      <c r="HGV4965" s="288"/>
      <c r="HGW4965" s="288"/>
      <c r="HGX4965" s="288"/>
      <c r="HGY4965" s="288"/>
      <c r="HGZ4965" s="288"/>
      <c r="HHA4965" s="288"/>
      <c r="HHB4965" s="288"/>
      <c r="HHC4965" s="288"/>
      <c r="HHD4965" s="288"/>
      <c r="HHE4965" s="288"/>
      <c r="HHF4965" s="288"/>
      <c r="HHG4965" s="288"/>
      <c r="HHH4965" s="288"/>
      <c r="HHI4965" s="288"/>
      <c r="HHJ4965" s="288"/>
      <c r="HHK4965" s="288"/>
      <c r="HHL4965" s="288"/>
      <c r="HHM4965" s="288"/>
      <c r="HHN4965" s="288"/>
      <c r="HHO4965" s="288"/>
      <c r="HHP4965" s="288"/>
      <c r="HHQ4965" s="288"/>
      <c r="HHR4965" s="288"/>
      <c r="HHS4965" s="288"/>
      <c r="HHT4965" s="288"/>
      <c r="HHU4965" s="288"/>
      <c r="HHV4965" s="288"/>
      <c r="HHW4965" s="288"/>
      <c r="HHX4965" s="288"/>
      <c r="HHY4965" s="288"/>
      <c r="HHZ4965" s="288"/>
      <c r="HIA4965" s="288"/>
      <c r="HIB4965" s="288"/>
      <c r="HIC4965" s="288"/>
      <c r="HID4965" s="288"/>
      <c r="HIE4965" s="288"/>
      <c r="HIF4965" s="288"/>
      <c r="HIG4965" s="288"/>
      <c r="HIH4965" s="288"/>
      <c r="HII4965" s="288"/>
      <c r="HIJ4965" s="288"/>
      <c r="HIK4965" s="288"/>
      <c r="HIL4965" s="288"/>
      <c r="HIM4965" s="288"/>
      <c r="HIN4965" s="288"/>
      <c r="HIO4965" s="288"/>
      <c r="HIP4965" s="288"/>
      <c r="HIQ4965" s="288"/>
      <c r="HIR4965" s="288"/>
      <c r="HIS4965" s="288"/>
      <c r="HIT4965" s="288"/>
      <c r="HIU4965" s="288"/>
      <c r="HIV4965" s="288"/>
      <c r="HIW4965" s="288"/>
      <c r="HIX4965" s="288"/>
      <c r="HIY4965" s="288"/>
      <c r="HIZ4965" s="288"/>
      <c r="HJA4965" s="288"/>
      <c r="HJB4965" s="288"/>
      <c r="HJC4965" s="288"/>
      <c r="HJD4965" s="288"/>
      <c r="HJE4965" s="288"/>
      <c r="HJF4965" s="288"/>
      <c r="HJG4965" s="288"/>
      <c r="HJH4965" s="288"/>
      <c r="HJI4965" s="288"/>
      <c r="HJJ4965" s="288"/>
      <c r="HJK4965" s="288"/>
      <c r="HJL4965" s="288"/>
      <c r="HJM4965" s="288"/>
      <c r="HJN4965" s="288"/>
      <c r="HJO4965" s="288"/>
      <c r="HJP4965" s="288"/>
      <c r="HJQ4965" s="288"/>
      <c r="HJR4965" s="288"/>
      <c r="HJS4965" s="288"/>
      <c r="HJT4965" s="288"/>
      <c r="HJU4965" s="288"/>
      <c r="HJV4965" s="288"/>
      <c r="HJW4965" s="288"/>
      <c r="HJX4965" s="288"/>
      <c r="HJY4965" s="288"/>
      <c r="HJZ4965" s="288"/>
      <c r="HKA4965" s="288"/>
      <c r="HKB4965" s="288"/>
      <c r="HKC4965" s="288"/>
      <c r="HKD4965" s="288"/>
      <c r="HKE4965" s="288"/>
      <c r="HKF4965" s="288"/>
      <c r="HKG4965" s="288"/>
      <c r="HKH4965" s="288"/>
      <c r="HKI4965" s="288"/>
      <c r="HKJ4965" s="288"/>
      <c r="HKK4965" s="288"/>
      <c r="HKL4965" s="288"/>
      <c r="HKM4965" s="288"/>
      <c r="HKN4965" s="288"/>
      <c r="HKO4965" s="288"/>
      <c r="HKP4965" s="288"/>
      <c r="HKQ4965" s="288"/>
      <c r="HKR4965" s="288"/>
      <c r="HKS4965" s="288"/>
      <c r="HKT4965" s="288"/>
      <c r="HKU4965" s="288"/>
      <c r="HKV4965" s="288"/>
      <c r="HKW4965" s="288"/>
      <c r="HKX4965" s="288"/>
      <c r="HKY4965" s="288"/>
      <c r="HKZ4965" s="288"/>
      <c r="HLA4965" s="288"/>
      <c r="HLB4965" s="288"/>
      <c r="HLC4965" s="288"/>
      <c r="HLD4965" s="288"/>
      <c r="HLE4965" s="288"/>
      <c r="HLF4965" s="288"/>
      <c r="HLG4965" s="288"/>
      <c r="HLH4965" s="288"/>
      <c r="HLI4965" s="288"/>
      <c r="HLJ4965" s="288"/>
      <c r="HLK4965" s="288"/>
      <c r="HLL4965" s="288"/>
      <c r="HLM4965" s="288"/>
      <c r="HLN4965" s="288"/>
      <c r="HLO4965" s="288"/>
      <c r="HLP4965" s="288"/>
      <c r="HLQ4965" s="288"/>
      <c r="HLR4965" s="288"/>
      <c r="HLS4965" s="288"/>
      <c r="HLT4965" s="288"/>
      <c r="HLU4965" s="288"/>
      <c r="HLV4965" s="288"/>
      <c r="HLW4965" s="288"/>
      <c r="HLX4965" s="288"/>
      <c r="HLY4965" s="288"/>
      <c r="HLZ4965" s="288"/>
      <c r="HMA4965" s="288"/>
      <c r="HMB4965" s="288"/>
      <c r="HMC4965" s="288"/>
      <c r="HMD4965" s="288"/>
      <c r="HME4965" s="288"/>
      <c r="HMF4965" s="288"/>
      <c r="HMG4965" s="288"/>
      <c r="HMH4965" s="288"/>
      <c r="HMI4965" s="288"/>
      <c r="HMJ4965" s="288"/>
      <c r="HMK4965" s="288"/>
      <c r="HML4965" s="288"/>
      <c r="HMM4965" s="288"/>
      <c r="HMN4965" s="288"/>
      <c r="HMO4965" s="288"/>
      <c r="HMP4965" s="288"/>
      <c r="HMQ4965" s="288"/>
      <c r="HMR4965" s="288"/>
      <c r="HMS4965" s="288"/>
      <c r="HMT4965" s="288"/>
      <c r="HMU4965" s="288"/>
      <c r="HMV4965" s="288"/>
      <c r="HMW4965" s="288"/>
      <c r="HMX4965" s="288"/>
      <c r="HMY4965" s="288"/>
      <c r="HMZ4965" s="288"/>
      <c r="HNA4965" s="288"/>
      <c r="HNB4965" s="288"/>
      <c r="HNC4965" s="288"/>
      <c r="HND4965" s="288"/>
      <c r="HNE4965" s="288"/>
      <c r="HNF4965" s="288"/>
      <c r="HNG4965" s="288"/>
      <c r="HNH4965" s="288"/>
      <c r="HNI4965" s="288"/>
      <c r="HNJ4965" s="288"/>
      <c r="HNK4965" s="288"/>
      <c r="HNL4965" s="288"/>
      <c r="HNM4965" s="288"/>
      <c r="HNN4965" s="288"/>
      <c r="HNO4965" s="288"/>
      <c r="HNP4965" s="288"/>
      <c r="HNQ4965" s="288"/>
      <c r="HNR4965" s="288"/>
      <c r="HNS4965" s="288"/>
      <c r="HNT4965" s="288"/>
      <c r="HNU4965" s="288"/>
      <c r="HNV4965" s="288"/>
      <c r="HNW4965" s="288"/>
      <c r="HNX4965" s="288"/>
      <c r="HNY4965" s="288"/>
      <c r="HNZ4965" s="288"/>
      <c r="HOA4965" s="288"/>
      <c r="HOB4965" s="288"/>
      <c r="HOC4965" s="288"/>
      <c r="HOD4965" s="288"/>
      <c r="HOE4965" s="288"/>
      <c r="HOF4965" s="288"/>
      <c r="HOG4965" s="288"/>
      <c r="HOH4965" s="288"/>
      <c r="HOI4965" s="288"/>
      <c r="HOJ4965" s="288"/>
      <c r="HOK4965" s="288"/>
      <c r="HOL4965" s="288"/>
      <c r="HOM4965" s="288"/>
      <c r="HON4965" s="288"/>
      <c r="HOO4965" s="288"/>
      <c r="HOP4965" s="288"/>
      <c r="HOQ4965" s="288"/>
      <c r="HOR4965" s="288"/>
      <c r="HOS4965" s="288"/>
      <c r="HOT4965" s="288"/>
      <c r="HOU4965" s="288"/>
      <c r="HOV4965" s="288"/>
      <c r="HOW4965" s="288"/>
      <c r="HOX4965" s="288"/>
      <c r="HOY4965" s="288"/>
      <c r="HOZ4965" s="288"/>
      <c r="HPA4965" s="288"/>
      <c r="HPB4965" s="288"/>
      <c r="HPC4965" s="288"/>
      <c r="HPD4965" s="288"/>
      <c r="HPE4965" s="288"/>
      <c r="HPF4965" s="288"/>
      <c r="HPG4965" s="288"/>
      <c r="HPH4965" s="288"/>
      <c r="HPI4965" s="288"/>
      <c r="HPJ4965" s="288"/>
      <c r="HPK4965" s="288"/>
      <c r="HPL4965" s="288"/>
      <c r="HPM4965" s="288"/>
      <c r="HPN4965" s="288"/>
      <c r="HPO4965" s="288"/>
      <c r="HPP4965" s="288"/>
      <c r="HPQ4965" s="288"/>
      <c r="HPR4965" s="288"/>
      <c r="HPS4965" s="288"/>
      <c r="HPT4965" s="288"/>
      <c r="HPU4965" s="288"/>
      <c r="HPV4965" s="288"/>
      <c r="HPW4965" s="288"/>
      <c r="HPX4965" s="288"/>
      <c r="HPY4965" s="288"/>
      <c r="HPZ4965" s="288"/>
      <c r="HQA4965" s="288"/>
      <c r="HQB4965" s="288"/>
      <c r="HQC4965" s="288"/>
      <c r="HQD4965" s="288"/>
      <c r="HQE4965" s="288"/>
      <c r="HQF4965" s="288"/>
      <c r="HQG4965" s="288"/>
      <c r="HQH4965" s="288"/>
      <c r="HQI4965" s="288"/>
      <c r="HQJ4965" s="288"/>
      <c r="HQK4965" s="288"/>
      <c r="HQL4965" s="288"/>
      <c r="HQM4965" s="288"/>
      <c r="HQN4965" s="288"/>
      <c r="HQO4965" s="288"/>
      <c r="HQP4965" s="288"/>
      <c r="HQQ4965" s="288"/>
      <c r="HQR4965" s="288"/>
      <c r="HQS4965" s="288"/>
      <c r="HQT4965" s="288"/>
      <c r="HQU4965" s="288"/>
      <c r="HQV4965" s="288"/>
      <c r="HQW4965" s="288"/>
      <c r="HQX4965" s="288"/>
      <c r="HQY4965" s="288"/>
      <c r="HQZ4965" s="288"/>
      <c r="HRA4965" s="288"/>
      <c r="HRB4965" s="288"/>
      <c r="HRC4965" s="288"/>
      <c r="HRD4965" s="288"/>
      <c r="HRE4965" s="288"/>
      <c r="HRF4965" s="288"/>
      <c r="HRG4965" s="288"/>
      <c r="HRH4965" s="288"/>
      <c r="HRI4965" s="288"/>
      <c r="HRJ4965" s="288"/>
      <c r="HRK4965" s="288"/>
      <c r="HRL4965" s="288"/>
      <c r="HRM4965" s="288"/>
      <c r="HRN4965" s="288"/>
      <c r="HRO4965" s="288"/>
      <c r="HRP4965" s="288"/>
      <c r="HRQ4965" s="288"/>
      <c r="HRR4965" s="288"/>
      <c r="HRS4965" s="288"/>
      <c r="HRT4965" s="288"/>
      <c r="HRU4965" s="288"/>
      <c r="HRV4965" s="288"/>
      <c r="HRW4965" s="288"/>
      <c r="HRX4965" s="288"/>
      <c r="HRY4965" s="288"/>
      <c r="HRZ4965" s="288"/>
      <c r="HSA4965" s="288"/>
      <c r="HSB4965" s="288"/>
      <c r="HSC4965" s="288"/>
      <c r="HSD4965" s="288"/>
      <c r="HSE4965" s="288"/>
      <c r="HSF4965" s="288"/>
      <c r="HSG4965" s="288"/>
      <c r="HSH4965" s="288"/>
      <c r="HSI4965" s="288"/>
      <c r="HSJ4965" s="288"/>
      <c r="HSK4965" s="288"/>
      <c r="HSL4965" s="288"/>
      <c r="HSM4965" s="288"/>
      <c r="HSN4965" s="288"/>
      <c r="HSO4965" s="288"/>
      <c r="HSP4965" s="288"/>
      <c r="HSQ4965" s="288"/>
      <c r="HSR4965" s="288"/>
      <c r="HSS4965" s="288"/>
      <c r="HST4965" s="288"/>
      <c r="HSU4965" s="288"/>
      <c r="HSV4965" s="288"/>
      <c r="HSW4965" s="288"/>
      <c r="HSX4965" s="288"/>
      <c r="HSY4965" s="288"/>
      <c r="HSZ4965" s="288"/>
      <c r="HTA4965" s="288"/>
      <c r="HTB4965" s="288"/>
      <c r="HTC4965" s="288"/>
      <c r="HTD4965" s="288"/>
      <c r="HTE4965" s="288"/>
      <c r="HTF4965" s="288"/>
      <c r="HTG4965" s="288"/>
      <c r="HTH4965" s="288"/>
      <c r="HTI4965" s="288"/>
      <c r="HTJ4965" s="288"/>
      <c r="HTK4965" s="288"/>
      <c r="HTL4965" s="288"/>
      <c r="HTM4965" s="288"/>
      <c r="HTN4965" s="288"/>
      <c r="HTO4965" s="288"/>
      <c r="HTP4965" s="288"/>
      <c r="HTQ4965" s="288"/>
      <c r="HTR4965" s="288"/>
      <c r="HTS4965" s="288"/>
      <c r="HTT4965" s="288"/>
      <c r="HTU4965" s="288"/>
      <c r="HTV4965" s="288"/>
      <c r="HTW4965" s="288"/>
      <c r="HTX4965" s="288"/>
      <c r="HTY4965" s="288"/>
      <c r="HTZ4965" s="288"/>
      <c r="HUA4965" s="288"/>
      <c r="HUB4965" s="288"/>
      <c r="HUC4965" s="288"/>
      <c r="HUD4965" s="288"/>
      <c r="HUE4965" s="288"/>
      <c r="HUF4965" s="288"/>
      <c r="HUG4965" s="288"/>
      <c r="HUH4965" s="288"/>
      <c r="HUI4965" s="288"/>
      <c r="HUJ4965" s="288"/>
      <c r="HUK4965" s="288"/>
      <c r="HUL4965" s="288"/>
      <c r="HUM4965" s="288"/>
      <c r="HUN4965" s="288"/>
      <c r="HUO4965" s="288"/>
      <c r="HUP4965" s="288"/>
      <c r="HUQ4965" s="288"/>
      <c r="HUR4965" s="288"/>
      <c r="HUS4965" s="288"/>
      <c r="HUT4965" s="288"/>
      <c r="HUU4965" s="288"/>
      <c r="HUV4965" s="288"/>
      <c r="HUW4965" s="288"/>
      <c r="HUX4965" s="288"/>
      <c r="HUY4965" s="288"/>
      <c r="HUZ4965" s="288"/>
      <c r="HVA4965" s="288"/>
      <c r="HVB4965" s="288"/>
      <c r="HVC4965" s="288"/>
      <c r="HVD4965" s="288"/>
      <c r="HVE4965" s="288"/>
      <c r="HVF4965" s="288"/>
      <c r="HVG4965" s="288"/>
      <c r="HVH4965" s="288"/>
      <c r="HVI4965" s="288"/>
      <c r="HVJ4965" s="288"/>
      <c r="HVK4965" s="288"/>
      <c r="HVL4965" s="288"/>
      <c r="HVM4965" s="288"/>
      <c r="HVN4965" s="288"/>
      <c r="HVO4965" s="288"/>
      <c r="HVP4965" s="288"/>
      <c r="HVQ4965" s="288"/>
      <c r="HVR4965" s="288"/>
      <c r="HVS4965" s="288"/>
      <c r="HVT4965" s="288"/>
      <c r="HVU4965" s="288"/>
      <c r="HVV4965" s="288"/>
      <c r="HVW4965" s="288"/>
      <c r="HVX4965" s="288"/>
      <c r="HVY4965" s="288"/>
      <c r="HVZ4965" s="288"/>
      <c r="HWA4965" s="288"/>
      <c r="HWB4965" s="288"/>
      <c r="HWC4965" s="288"/>
      <c r="HWD4965" s="288"/>
      <c r="HWE4965" s="288"/>
      <c r="HWF4965" s="288"/>
      <c r="HWG4965" s="288"/>
      <c r="HWH4965" s="288"/>
      <c r="HWI4965" s="288"/>
      <c r="HWJ4965" s="288"/>
      <c r="HWK4965" s="288"/>
      <c r="HWL4965" s="288"/>
      <c r="HWM4965" s="288"/>
      <c r="HWN4965" s="288"/>
      <c r="HWO4965" s="288"/>
      <c r="HWP4965" s="288"/>
      <c r="HWQ4965" s="288"/>
      <c r="HWR4965" s="288"/>
      <c r="HWS4965" s="288"/>
      <c r="HWT4965" s="288"/>
      <c r="HWU4965" s="288"/>
      <c r="HWV4965" s="288"/>
      <c r="HWW4965" s="288"/>
      <c r="HWX4965" s="288"/>
      <c r="HWY4965" s="288"/>
      <c r="HWZ4965" s="288"/>
      <c r="HXA4965" s="288"/>
      <c r="HXB4965" s="288"/>
      <c r="HXC4965" s="288"/>
      <c r="HXD4965" s="288"/>
      <c r="HXE4965" s="288"/>
      <c r="HXF4965" s="288"/>
      <c r="HXG4965" s="288"/>
      <c r="HXH4965" s="288"/>
      <c r="HXI4965" s="288"/>
      <c r="HXJ4965" s="288"/>
      <c r="HXK4965" s="288"/>
      <c r="HXL4965" s="288"/>
      <c r="HXM4965" s="288"/>
      <c r="HXN4965" s="288"/>
      <c r="HXO4965" s="288"/>
      <c r="HXP4965" s="288"/>
      <c r="HXQ4965" s="288"/>
      <c r="HXR4965" s="288"/>
      <c r="HXS4965" s="288"/>
      <c r="HXT4965" s="288"/>
      <c r="HXU4965" s="288"/>
      <c r="HXV4965" s="288"/>
      <c r="HXW4965" s="288"/>
      <c r="HXX4965" s="288"/>
      <c r="HXY4965" s="288"/>
      <c r="HXZ4965" s="288"/>
      <c r="HYA4965" s="288"/>
      <c r="HYB4965" s="288"/>
      <c r="HYC4965" s="288"/>
      <c r="HYD4965" s="288"/>
      <c r="HYE4965" s="288"/>
      <c r="HYF4965" s="288"/>
      <c r="HYG4965" s="288"/>
      <c r="HYH4965" s="288"/>
      <c r="HYI4965" s="288"/>
      <c r="HYJ4965" s="288"/>
      <c r="HYK4965" s="288"/>
      <c r="HYL4965" s="288"/>
      <c r="HYM4965" s="288"/>
      <c r="HYN4965" s="288"/>
      <c r="HYO4965" s="288"/>
      <c r="HYP4965" s="288"/>
      <c r="HYQ4965" s="288"/>
      <c r="HYR4965" s="288"/>
      <c r="HYS4965" s="288"/>
      <c r="HYT4965" s="288"/>
      <c r="HYU4965" s="288"/>
      <c r="HYV4965" s="288"/>
      <c r="HYW4965" s="288"/>
      <c r="HYX4965" s="288"/>
      <c r="HYY4965" s="288"/>
      <c r="HYZ4965" s="288"/>
      <c r="HZA4965" s="288"/>
      <c r="HZB4965" s="288"/>
      <c r="HZC4965" s="288"/>
      <c r="HZD4965" s="288"/>
      <c r="HZE4965" s="288"/>
      <c r="HZF4965" s="288"/>
      <c r="HZG4965" s="288"/>
      <c r="HZH4965" s="288"/>
      <c r="HZI4965" s="288"/>
      <c r="HZJ4965" s="288"/>
      <c r="HZK4965" s="288"/>
      <c r="HZL4965" s="288"/>
      <c r="HZM4965" s="288"/>
      <c r="HZN4965" s="288"/>
      <c r="HZO4965" s="288"/>
      <c r="HZP4965" s="288"/>
      <c r="HZQ4965" s="288"/>
      <c r="HZR4965" s="288"/>
      <c r="HZS4965" s="288"/>
      <c r="HZT4965" s="288"/>
      <c r="HZU4965" s="288"/>
      <c r="HZV4965" s="288"/>
      <c r="HZW4965" s="288"/>
      <c r="HZX4965" s="288"/>
      <c r="HZY4965" s="288"/>
      <c r="HZZ4965" s="288"/>
      <c r="IAA4965" s="288"/>
      <c r="IAB4965" s="288"/>
      <c r="IAC4965" s="288"/>
      <c r="IAD4965" s="288"/>
      <c r="IAE4965" s="288"/>
      <c r="IAF4965" s="288"/>
      <c r="IAG4965" s="288"/>
      <c r="IAH4965" s="288"/>
      <c r="IAI4965" s="288"/>
      <c r="IAJ4965" s="288"/>
      <c r="IAK4965" s="288"/>
      <c r="IAL4965" s="288"/>
      <c r="IAM4965" s="288"/>
      <c r="IAN4965" s="288"/>
      <c r="IAO4965" s="288"/>
      <c r="IAP4965" s="288"/>
      <c r="IAQ4965" s="288"/>
      <c r="IAR4965" s="288"/>
      <c r="IAS4965" s="288"/>
      <c r="IAT4965" s="288"/>
      <c r="IAU4965" s="288"/>
      <c r="IAV4965" s="288"/>
      <c r="IAW4965" s="288"/>
      <c r="IAX4965" s="288"/>
      <c r="IAY4965" s="288"/>
      <c r="IAZ4965" s="288"/>
      <c r="IBA4965" s="288"/>
      <c r="IBB4965" s="288"/>
      <c r="IBC4965" s="288"/>
      <c r="IBD4965" s="288"/>
      <c r="IBE4965" s="288"/>
      <c r="IBF4965" s="288"/>
      <c r="IBG4965" s="288"/>
      <c r="IBH4965" s="288"/>
      <c r="IBI4965" s="288"/>
      <c r="IBJ4965" s="288"/>
      <c r="IBK4965" s="288"/>
      <c r="IBL4965" s="288"/>
      <c r="IBM4965" s="288"/>
      <c r="IBN4965" s="288"/>
      <c r="IBO4965" s="288"/>
      <c r="IBP4965" s="288"/>
      <c r="IBQ4965" s="288"/>
      <c r="IBR4965" s="288"/>
      <c r="IBS4965" s="288"/>
      <c r="IBT4965" s="288"/>
      <c r="IBU4965" s="288"/>
      <c r="IBV4965" s="288"/>
      <c r="IBW4965" s="288"/>
      <c r="IBX4965" s="288"/>
      <c r="IBY4965" s="288"/>
      <c r="IBZ4965" s="288"/>
      <c r="ICA4965" s="288"/>
      <c r="ICB4965" s="288"/>
      <c r="ICC4965" s="288"/>
      <c r="ICD4965" s="288"/>
      <c r="ICE4965" s="288"/>
      <c r="ICF4965" s="288"/>
      <c r="ICG4965" s="288"/>
      <c r="ICH4965" s="288"/>
      <c r="ICI4965" s="288"/>
      <c r="ICJ4965" s="288"/>
      <c r="ICK4965" s="288"/>
      <c r="ICL4965" s="288"/>
      <c r="ICM4965" s="288"/>
      <c r="ICN4965" s="288"/>
      <c r="ICO4965" s="288"/>
      <c r="ICP4965" s="288"/>
      <c r="ICQ4965" s="288"/>
      <c r="ICR4965" s="288"/>
      <c r="ICS4965" s="288"/>
      <c r="ICT4965" s="288"/>
      <c r="ICU4965" s="288"/>
      <c r="ICV4965" s="288"/>
      <c r="ICW4965" s="288"/>
      <c r="ICX4965" s="288"/>
      <c r="ICY4965" s="288"/>
      <c r="ICZ4965" s="288"/>
      <c r="IDA4965" s="288"/>
      <c r="IDB4965" s="288"/>
      <c r="IDC4965" s="288"/>
      <c r="IDD4965" s="288"/>
      <c r="IDE4965" s="288"/>
      <c r="IDF4965" s="288"/>
      <c r="IDG4965" s="288"/>
      <c r="IDH4965" s="288"/>
      <c r="IDI4965" s="288"/>
      <c r="IDJ4965" s="288"/>
      <c r="IDK4965" s="288"/>
      <c r="IDL4965" s="288"/>
      <c r="IDM4965" s="288"/>
      <c r="IDN4965" s="288"/>
      <c r="IDO4965" s="288"/>
      <c r="IDP4965" s="288"/>
      <c r="IDQ4965" s="288"/>
      <c r="IDR4965" s="288"/>
      <c r="IDS4965" s="288"/>
      <c r="IDT4965" s="288"/>
      <c r="IDU4965" s="288"/>
      <c r="IDV4965" s="288"/>
      <c r="IDW4965" s="288"/>
      <c r="IDX4965" s="288"/>
      <c r="IDY4965" s="288"/>
      <c r="IDZ4965" s="288"/>
      <c r="IEA4965" s="288"/>
      <c r="IEB4965" s="288"/>
      <c r="IEC4965" s="288"/>
      <c r="IED4965" s="288"/>
      <c r="IEE4965" s="288"/>
      <c r="IEF4965" s="288"/>
      <c r="IEG4965" s="288"/>
      <c r="IEH4965" s="288"/>
      <c r="IEI4965" s="288"/>
      <c r="IEJ4965" s="288"/>
      <c r="IEK4965" s="288"/>
      <c r="IEL4965" s="288"/>
      <c r="IEM4965" s="288"/>
      <c r="IEN4965" s="288"/>
      <c r="IEO4965" s="288"/>
      <c r="IEP4965" s="288"/>
      <c r="IEQ4965" s="288"/>
      <c r="IER4965" s="288"/>
      <c r="IES4965" s="288"/>
      <c r="IET4965" s="288"/>
      <c r="IEU4965" s="288"/>
      <c r="IEV4965" s="288"/>
      <c r="IEW4965" s="288"/>
      <c r="IEX4965" s="288"/>
      <c r="IEY4965" s="288"/>
      <c r="IEZ4965" s="288"/>
      <c r="IFA4965" s="288"/>
      <c r="IFB4965" s="288"/>
      <c r="IFC4965" s="288"/>
      <c r="IFD4965" s="288"/>
      <c r="IFE4965" s="288"/>
      <c r="IFF4965" s="288"/>
      <c r="IFG4965" s="288"/>
      <c r="IFH4965" s="288"/>
      <c r="IFI4965" s="288"/>
      <c r="IFJ4965" s="288"/>
      <c r="IFK4965" s="288"/>
      <c r="IFL4965" s="288"/>
      <c r="IFM4965" s="288"/>
      <c r="IFN4965" s="288"/>
      <c r="IFO4965" s="288"/>
      <c r="IFP4965" s="288"/>
      <c r="IFQ4965" s="288"/>
      <c r="IFR4965" s="288"/>
      <c r="IFS4965" s="288"/>
      <c r="IFT4965" s="288"/>
      <c r="IFU4965" s="288"/>
      <c r="IFV4965" s="288"/>
      <c r="IFW4965" s="288"/>
      <c r="IFX4965" s="288"/>
      <c r="IFY4965" s="288"/>
      <c r="IFZ4965" s="288"/>
      <c r="IGA4965" s="288"/>
      <c r="IGB4965" s="288"/>
      <c r="IGC4965" s="288"/>
      <c r="IGD4965" s="288"/>
      <c r="IGE4965" s="288"/>
      <c r="IGF4965" s="288"/>
      <c r="IGG4965" s="288"/>
      <c r="IGH4965" s="288"/>
      <c r="IGI4965" s="288"/>
      <c r="IGJ4965" s="288"/>
      <c r="IGK4965" s="288"/>
      <c r="IGL4965" s="288"/>
      <c r="IGM4965" s="288"/>
      <c r="IGN4965" s="288"/>
      <c r="IGO4965" s="288"/>
      <c r="IGP4965" s="288"/>
      <c r="IGQ4965" s="288"/>
      <c r="IGR4965" s="288"/>
      <c r="IGS4965" s="288"/>
      <c r="IGT4965" s="288"/>
      <c r="IGU4965" s="288"/>
      <c r="IGV4965" s="288"/>
      <c r="IGW4965" s="288"/>
      <c r="IGX4965" s="288"/>
      <c r="IGY4965" s="288"/>
      <c r="IGZ4965" s="288"/>
      <c r="IHA4965" s="288"/>
      <c r="IHB4965" s="288"/>
      <c r="IHC4965" s="288"/>
      <c r="IHD4965" s="288"/>
      <c r="IHE4965" s="288"/>
      <c r="IHF4965" s="288"/>
      <c r="IHG4965" s="288"/>
      <c r="IHH4965" s="288"/>
      <c r="IHI4965" s="288"/>
      <c r="IHJ4965" s="288"/>
      <c r="IHK4965" s="288"/>
      <c r="IHL4965" s="288"/>
      <c r="IHM4965" s="288"/>
      <c r="IHN4965" s="288"/>
      <c r="IHO4965" s="288"/>
      <c r="IHP4965" s="288"/>
      <c r="IHQ4965" s="288"/>
      <c r="IHR4965" s="288"/>
      <c r="IHS4965" s="288"/>
      <c r="IHT4965" s="288"/>
      <c r="IHU4965" s="288"/>
      <c r="IHV4965" s="288"/>
      <c r="IHW4965" s="288"/>
      <c r="IHX4965" s="288"/>
      <c r="IHY4965" s="288"/>
      <c r="IHZ4965" s="288"/>
      <c r="IIA4965" s="288"/>
      <c r="IIB4965" s="288"/>
      <c r="IIC4965" s="288"/>
      <c r="IID4965" s="288"/>
      <c r="IIE4965" s="288"/>
      <c r="IIF4965" s="288"/>
      <c r="IIG4965" s="288"/>
      <c r="IIH4965" s="288"/>
      <c r="III4965" s="288"/>
      <c r="IIJ4965" s="288"/>
      <c r="IIK4965" s="288"/>
      <c r="IIL4965" s="288"/>
      <c r="IIM4965" s="288"/>
      <c r="IIN4965" s="288"/>
      <c r="IIO4965" s="288"/>
      <c r="IIP4965" s="288"/>
      <c r="IIQ4965" s="288"/>
      <c r="IIR4965" s="288"/>
      <c r="IIS4965" s="288"/>
      <c r="IIT4965" s="288"/>
      <c r="IIU4965" s="288"/>
      <c r="IIV4965" s="288"/>
      <c r="IIW4965" s="288"/>
      <c r="IIX4965" s="288"/>
      <c r="IIY4965" s="288"/>
      <c r="IIZ4965" s="288"/>
      <c r="IJA4965" s="288"/>
      <c r="IJB4965" s="288"/>
      <c r="IJC4965" s="288"/>
      <c r="IJD4965" s="288"/>
      <c r="IJE4965" s="288"/>
      <c r="IJF4965" s="288"/>
      <c r="IJG4965" s="288"/>
      <c r="IJH4965" s="288"/>
      <c r="IJI4965" s="288"/>
      <c r="IJJ4965" s="288"/>
      <c r="IJK4965" s="288"/>
      <c r="IJL4965" s="288"/>
      <c r="IJM4965" s="288"/>
      <c r="IJN4965" s="288"/>
      <c r="IJO4965" s="288"/>
      <c r="IJP4965" s="288"/>
      <c r="IJQ4965" s="288"/>
      <c r="IJR4965" s="288"/>
      <c r="IJS4965" s="288"/>
      <c r="IJT4965" s="288"/>
      <c r="IJU4965" s="288"/>
      <c r="IJV4965" s="288"/>
      <c r="IJW4965" s="288"/>
      <c r="IJX4965" s="288"/>
      <c r="IJY4965" s="288"/>
      <c r="IJZ4965" s="288"/>
      <c r="IKA4965" s="288"/>
      <c r="IKB4965" s="288"/>
      <c r="IKC4965" s="288"/>
      <c r="IKD4965" s="288"/>
      <c r="IKE4965" s="288"/>
      <c r="IKF4965" s="288"/>
      <c r="IKG4965" s="288"/>
      <c r="IKH4965" s="288"/>
      <c r="IKI4965" s="288"/>
      <c r="IKJ4965" s="288"/>
      <c r="IKK4965" s="288"/>
      <c r="IKL4965" s="288"/>
      <c r="IKM4965" s="288"/>
      <c r="IKN4965" s="288"/>
      <c r="IKO4965" s="288"/>
      <c r="IKP4965" s="288"/>
      <c r="IKQ4965" s="288"/>
      <c r="IKR4965" s="288"/>
      <c r="IKS4965" s="288"/>
      <c r="IKT4965" s="288"/>
      <c r="IKU4965" s="288"/>
      <c r="IKV4965" s="288"/>
      <c r="IKW4965" s="288"/>
      <c r="IKX4965" s="288"/>
      <c r="IKY4965" s="288"/>
      <c r="IKZ4965" s="288"/>
      <c r="ILA4965" s="288"/>
      <c r="ILB4965" s="288"/>
      <c r="ILC4965" s="288"/>
      <c r="ILD4965" s="288"/>
      <c r="ILE4965" s="288"/>
      <c r="ILF4965" s="288"/>
      <c r="ILG4965" s="288"/>
      <c r="ILH4965" s="288"/>
      <c r="ILI4965" s="288"/>
      <c r="ILJ4965" s="288"/>
      <c r="ILK4965" s="288"/>
      <c r="ILL4965" s="288"/>
      <c r="ILM4965" s="288"/>
      <c r="ILN4965" s="288"/>
      <c r="ILO4965" s="288"/>
      <c r="ILP4965" s="288"/>
      <c r="ILQ4965" s="288"/>
      <c r="ILR4965" s="288"/>
      <c r="ILS4965" s="288"/>
      <c r="ILT4965" s="288"/>
      <c r="ILU4965" s="288"/>
      <c r="ILV4965" s="288"/>
      <c r="ILW4965" s="288"/>
      <c r="ILX4965" s="288"/>
      <c r="ILY4965" s="288"/>
      <c r="ILZ4965" s="288"/>
      <c r="IMA4965" s="288"/>
      <c r="IMB4965" s="288"/>
      <c r="IMC4965" s="288"/>
      <c r="IMD4965" s="288"/>
      <c r="IME4965" s="288"/>
      <c r="IMF4965" s="288"/>
      <c r="IMG4965" s="288"/>
      <c r="IMH4965" s="288"/>
      <c r="IMI4965" s="288"/>
      <c r="IMJ4965" s="288"/>
      <c r="IMK4965" s="288"/>
      <c r="IML4965" s="288"/>
      <c r="IMM4965" s="288"/>
      <c r="IMN4965" s="288"/>
      <c r="IMO4965" s="288"/>
      <c r="IMP4965" s="288"/>
      <c r="IMQ4965" s="288"/>
      <c r="IMR4965" s="288"/>
      <c r="IMS4965" s="288"/>
      <c r="IMT4965" s="288"/>
      <c r="IMU4965" s="288"/>
      <c r="IMV4965" s="288"/>
      <c r="IMW4965" s="288"/>
      <c r="IMX4965" s="288"/>
      <c r="IMY4965" s="288"/>
      <c r="IMZ4965" s="288"/>
      <c r="INA4965" s="288"/>
      <c r="INB4965" s="288"/>
      <c r="INC4965" s="288"/>
      <c r="IND4965" s="288"/>
      <c r="INE4965" s="288"/>
      <c r="INF4965" s="288"/>
      <c r="ING4965" s="288"/>
      <c r="INH4965" s="288"/>
      <c r="INI4965" s="288"/>
      <c r="INJ4965" s="288"/>
      <c r="INK4965" s="288"/>
      <c r="INL4965" s="288"/>
      <c r="INM4965" s="288"/>
      <c r="INN4965" s="288"/>
      <c r="INO4965" s="288"/>
      <c r="INP4965" s="288"/>
      <c r="INQ4965" s="288"/>
      <c r="INR4965" s="288"/>
      <c r="INS4965" s="288"/>
      <c r="INT4965" s="288"/>
      <c r="INU4965" s="288"/>
      <c r="INV4965" s="288"/>
      <c r="INW4965" s="288"/>
      <c r="INX4965" s="288"/>
      <c r="INY4965" s="288"/>
      <c r="INZ4965" s="288"/>
      <c r="IOA4965" s="288"/>
      <c r="IOB4965" s="288"/>
      <c r="IOC4965" s="288"/>
      <c r="IOD4965" s="288"/>
      <c r="IOE4965" s="288"/>
      <c r="IOF4965" s="288"/>
      <c r="IOG4965" s="288"/>
      <c r="IOH4965" s="288"/>
      <c r="IOI4965" s="288"/>
      <c r="IOJ4965" s="288"/>
      <c r="IOK4965" s="288"/>
      <c r="IOL4965" s="288"/>
      <c r="IOM4965" s="288"/>
      <c r="ION4965" s="288"/>
      <c r="IOO4965" s="288"/>
      <c r="IOP4965" s="288"/>
      <c r="IOQ4965" s="288"/>
      <c r="IOR4965" s="288"/>
      <c r="IOS4965" s="288"/>
      <c r="IOT4965" s="288"/>
      <c r="IOU4965" s="288"/>
      <c r="IOV4965" s="288"/>
      <c r="IOW4965" s="288"/>
      <c r="IOX4965" s="288"/>
      <c r="IOY4965" s="288"/>
      <c r="IOZ4965" s="288"/>
      <c r="IPA4965" s="288"/>
      <c r="IPB4965" s="288"/>
      <c r="IPC4965" s="288"/>
      <c r="IPD4965" s="288"/>
      <c r="IPE4965" s="288"/>
      <c r="IPF4965" s="288"/>
      <c r="IPG4965" s="288"/>
      <c r="IPH4965" s="288"/>
      <c r="IPI4965" s="288"/>
      <c r="IPJ4965" s="288"/>
      <c r="IPK4965" s="288"/>
      <c r="IPL4965" s="288"/>
      <c r="IPM4965" s="288"/>
      <c r="IPN4965" s="288"/>
      <c r="IPO4965" s="288"/>
      <c r="IPP4965" s="288"/>
      <c r="IPQ4965" s="288"/>
      <c r="IPR4965" s="288"/>
      <c r="IPS4965" s="288"/>
      <c r="IPT4965" s="288"/>
      <c r="IPU4965" s="288"/>
      <c r="IPV4965" s="288"/>
      <c r="IPW4965" s="288"/>
      <c r="IPX4965" s="288"/>
      <c r="IPY4965" s="288"/>
      <c r="IPZ4965" s="288"/>
      <c r="IQA4965" s="288"/>
      <c r="IQB4965" s="288"/>
      <c r="IQC4965" s="288"/>
      <c r="IQD4965" s="288"/>
      <c r="IQE4965" s="288"/>
      <c r="IQF4965" s="288"/>
      <c r="IQG4965" s="288"/>
      <c r="IQH4965" s="288"/>
      <c r="IQI4965" s="288"/>
      <c r="IQJ4965" s="288"/>
      <c r="IQK4965" s="288"/>
      <c r="IQL4965" s="288"/>
      <c r="IQM4965" s="288"/>
      <c r="IQN4965" s="288"/>
      <c r="IQO4965" s="288"/>
      <c r="IQP4965" s="288"/>
      <c r="IQQ4965" s="288"/>
      <c r="IQR4965" s="288"/>
      <c r="IQS4965" s="288"/>
      <c r="IQT4965" s="288"/>
      <c r="IQU4965" s="288"/>
      <c r="IQV4965" s="288"/>
      <c r="IQW4965" s="288"/>
      <c r="IQX4965" s="288"/>
      <c r="IQY4965" s="288"/>
      <c r="IQZ4965" s="288"/>
      <c r="IRA4965" s="288"/>
      <c r="IRB4965" s="288"/>
      <c r="IRC4965" s="288"/>
      <c r="IRD4965" s="288"/>
      <c r="IRE4965" s="288"/>
      <c r="IRF4965" s="288"/>
      <c r="IRG4965" s="288"/>
      <c r="IRH4965" s="288"/>
      <c r="IRI4965" s="288"/>
      <c r="IRJ4965" s="288"/>
      <c r="IRK4965" s="288"/>
      <c r="IRL4965" s="288"/>
      <c r="IRM4965" s="288"/>
      <c r="IRN4965" s="288"/>
      <c r="IRO4965" s="288"/>
      <c r="IRP4965" s="288"/>
      <c r="IRQ4965" s="288"/>
      <c r="IRR4965" s="288"/>
      <c r="IRS4965" s="288"/>
      <c r="IRT4965" s="288"/>
      <c r="IRU4965" s="288"/>
      <c r="IRV4965" s="288"/>
      <c r="IRW4965" s="288"/>
      <c r="IRX4965" s="288"/>
      <c r="IRY4965" s="288"/>
      <c r="IRZ4965" s="288"/>
      <c r="ISA4965" s="288"/>
      <c r="ISB4965" s="288"/>
      <c r="ISC4965" s="288"/>
      <c r="ISD4965" s="288"/>
      <c r="ISE4965" s="288"/>
      <c r="ISF4965" s="288"/>
      <c r="ISG4965" s="288"/>
      <c r="ISH4965" s="288"/>
      <c r="ISI4965" s="288"/>
      <c r="ISJ4965" s="288"/>
      <c r="ISK4965" s="288"/>
      <c r="ISL4965" s="288"/>
      <c r="ISM4965" s="288"/>
      <c r="ISN4965" s="288"/>
      <c r="ISO4965" s="288"/>
      <c r="ISP4965" s="288"/>
      <c r="ISQ4965" s="288"/>
      <c r="ISR4965" s="288"/>
      <c r="ISS4965" s="288"/>
      <c r="IST4965" s="288"/>
      <c r="ISU4965" s="288"/>
      <c r="ISV4965" s="288"/>
      <c r="ISW4965" s="288"/>
      <c r="ISX4965" s="288"/>
      <c r="ISY4965" s="288"/>
      <c r="ISZ4965" s="288"/>
      <c r="ITA4965" s="288"/>
      <c r="ITB4965" s="288"/>
      <c r="ITC4965" s="288"/>
      <c r="ITD4965" s="288"/>
      <c r="ITE4965" s="288"/>
      <c r="ITF4965" s="288"/>
      <c r="ITG4965" s="288"/>
      <c r="ITH4965" s="288"/>
      <c r="ITI4965" s="288"/>
      <c r="ITJ4965" s="288"/>
      <c r="ITK4965" s="288"/>
      <c r="ITL4965" s="288"/>
      <c r="ITM4965" s="288"/>
      <c r="ITN4965" s="288"/>
      <c r="ITO4965" s="288"/>
      <c r="ITP4965" s="288"/>
      <c r="ITQ4965" s="288"/>
      <c r="ITR4965" s="288"/>
      <c r="ITS4965" s="288"/>
      <c r="ITT4965" s="288"/>
      <c r="ITU4965" s="288"/>
      <c r="ITV4965" s="288"/>
      <c r="ITW4965" s="288"/>
      <c r="ITX4965" s="288"/>
      <c r="ITY4965" s="288"/>
      <c r="ITZ4965" s="288"/>
      <c r="IUA4965" s="288"/>
      <c r="IUB4965" s="288"/>
      <c r="IUC4965" s="288"/>
      <c r="IUD4965" s="288"/>
      <c r="IUE4965" s="288"/>
      <c r="IUF4965" s="288"/>
      <c r="IUG4965" s="288"/>
      <c r="IUH4965" s="288"/>
      <c r="IUI4965" s="288"/>
      <c r="IUJ4965" s="288"/>
      <c r="IUK4965" s="288"/>
      <c r="IUL4965" s="288"/>
      <c r="IUM4965" s="288"/>
      <c r="IUN4965" s="288"/>
      <c r="IUO4965" s="288"/>
      <c r="IUP4965" s="288"/>
      <c r="IUQ4965" s="288"/>
      <c r="IUR4965" s="288"/>
      <c r="IUS4965" s="288"/>
      <c r="IUT4965" s="288"/>
      <c r="IUU4965" s="288"/>
      <c r="IUV4965" s="288"/>
      <c r="IUW4965" s="288"/>
      <c r="IUX4965" s="288"/>
      <c r="IUY4965" s="288"/>
      <c r="IUZ4965" s="288"/>
      <c r="IVA4965" s="288"/>
      <c r="IVB4965" s="288"/>
      <c r="IVC4965" s="288"/>
      <c r="IVD4965" s="288"/>
      <c r="IVE4965" s="288"/>
      <c r="IVF4965" s="288"/>
      <c r="IVG4965" s="288"/>
      <c r="IVH4965" s="288"/>
      <c r="IVI4965" s="288"/>
      <c r="IVJ4965" s="288"/>
      <c r="IVK4965" s="288"/>
      <c r="IVL4965" s="288"/>
      <c r="IVM4965" s="288"/>
      <c r="IVN4965" s="288"/>
      <c r="IVO4965" s="288"/>
      <c r="IVP4965" s="288"/>
      <c r="IVQ4965" s="288"/>
      <c r="IVR4965" s="288"/>
      <c r="IVS4965" s="288"/>
      <c r="IVT4965" s="288"/>
      <c r="IVU4965" s="288"/>
      <c r="IVV4965" s="288"/>
      <c r="IVW4965" s="288"/>
      <c r="IVX4965" s="288"/>
      <c r="IVY4965" s="288"/>
      <c r="IVZ4965" s="288"/>
      <c r="IWA4965" s="288"/>
      <c r="IWB4965" s="288"/>
      <c r="IWC4965" s="288"/>
      <c r="IWD4965" s="288"/>
      <c r="IWE4965" s="288"/>
      <c r="IWF4965" s="288"/>
      <c r="IWG4965" s="288"/>
      <c r="IWH4965" s="288"/>
      <c r="IWI4965" s="288"/>
      <c r="IWJ4965" s="288"/>
      <c r="IWK4965" s="288"/>
      <c r="IWL4965" s="288"/>
      <c r="IWM4965" s="288"/>
      <c r="IWN4965" s="288"/>
      <c r="IWO4965" s="288"/>
      <c r="IWP4965" s="288"/>
      <c r="IWQ4965" s="288"/>
      <c r="IWR4965" s="288"/>
      <c r="IWS4965" s="288"/>
      <c r="IWT4965" s="288"/>
      <c r="IWU4965" s="288"/>
      <c r="IWV4965" s="288"/>
      <c r="IWW4965" s="288"/>
      <c r="IWX4965" s="288"/>
      <c r="IWY4965" s="288"/>
      <c r="IWZ4965" s="288"/>
      <c r="IXA4965" s="288"/>
      <c r="IXB4965" s="288"/>
      <c r="IXC4965" s="288"/>
      <c r="IXD4965" s="288"/>
      <c r="IXE4965" s="288"/>
      <c r="IXF4965" s="288"/>
      <c r="IXG4965" s="288"/>
      <c r="IXH4965" s="288"/>
      <c r="IXI4965" s="288"/>
      <c r="IXJ4965" s="288"/>
      <c r="IXK4965" s="288"/>
      <c r="IXL4965" s="288"/>
      <c r="IXM4965" s="288"/>
      <c r="IXN4965" s="288"/>
      <c r="IXO4965" s="288"/>
      <c r="IXP4965" s="288"/>
      <c r="IXQ4965" s="288"/>
      <c r="IXR4965" s="288"/>
      <c r="IXS4965" s="288"/>
      <c r="IXT4965" s="288"/>
      <c r="IXU4965" s="288"/>
      <c r="IXV4965" s="288"/>
      <c r="IXW4965" s="288"/>
      <c r="IXX4965" s="288"/>
      <c r="IXY4965" s="288"/>
      <c r="IXZ4965" s="288"/>
      <c r="IYA4965" s="288"/>
      <c r="IYB4965" s="288"/>
      <c r="IYC4965" s="288"/>
      <c r="IYD4965" s="288"/>
      <c r="IYE4965" s="288"/>
      <c r="IYF4965" s="288"/>
      <c r="IYG4965" s="288"/>
      <c r="IYH4965" s="288"/>
      <c r="IYI4965" s="288"/>
      <c r="IYJ4965" s="288"/>
      <c r="IYK4965" s="288"/>
      <c r="IYL4965" s="288"/>
      <c r="IYM4965" s="288"/>
      <c r="IYN4965" s="288"/>
      <c r="IYO4965" s="288"/>
      <c r="IYP4965" s="288"/>
      <c r="IYQ4965" s="288"/>
      <c r="IYR4965" s="288"/>
      <c r="IYS4965" s="288"/>
      <c r="IYT4965" s="288"/>
      <c r="IYU4965" s="288"/>
      <c r="IYV4965" s="288"/>
      <c r="IYW4965" s="288"/>
      <c r="IYX4965" s="288"/>
      <c r="IYY4965" s="288"/>
      <c r="IYZ4965" s="288"/>
      <c r="IZA4965" s="288"/>
      <c r="IZB4965" s="288"/>
      <c r="IZC4965" s="288"/>
      <c r="IZD4965" s="288"/>
      <c r="IZE4965" s="288"/>
      <c r="IZF4965" s="288"/>
      <c r="IZG4965" s="288"/>
      <c r="IZH4965" s="288"/>
      <c r="IZI4965" s="288"/>
      <c r="IZJ4965" s="288"/>
      <c r="IZK4965" s="288"/>
      <c r="IZL4965" s="288"/>
      <c r="IZM4965" s="288"/>
      <c r="IZN4965" s="288"/>
      <c r="IZO4965" s="288"/>
      <c r="IZP4965" s="288"/>
      <c r="IZQ4965" s="288"/>
      <c r="IZR4965" s="288"/>
      <c r="IZS4965" s="288"/>
      <c r="IZT4965" s="288"/>
      <c r="IZU4965" s="288"/>
      <c r="IZV4965" s="288"/>
      <c r="IZW4965" s="288"/>
      <c r="IZX4965" s="288"/>
      <c r="IZY4965" s="288"/>
      <c r="IZZ4965" s="288"/>
      <c r="JAA4965" s="288"/>
      <c r="JAB4965" s="288"/>
      <c r="JAC4965" s="288"/>
      <c r="JAD4965" s="288"/>
      <c r="JAE4965" s="288"/>
      <c r="JAF4965" s="288"/>
      <c r="JAG4965" s="288"/>
      <c r="JAH4965" s="288"/>
      <c r="JAI4965" s="288"/>
      <c r="JAJ4965" s="288"/>
      <c r="JAK4965" s="288"/>
      <c r="JAL4965" s="288"/>
      <c r="JAM4965" s="288"/>
      <c r="JAN4965" s="288"/>
      <c r="JAO4965" s="288"/>
      <c r="JAP4965" s="288"/>
      <c r="JAQ4965" s="288"/>
      <c r="JAR4965" s="288"/>
      <c r="JAS4965" s="288"/>
      <c r="JAT4965" s="288"/>
      <c r="JAU4965" s="288"/>
      <c r="JAV4965" s="288"/>
      <c r="JAW4965" s="288"/>
      <c r="JAX4965" s="288"/>
      <c r="JAY4965" s="288"/>
      <c r="JAZ4965" s="288"/>
      <c r="JBA4965" s="288"/>
      <c r="JBB4965" s="288"/>
      <c r="JBC4965" s="288"/>
      <c r="JBD4965" s="288"/>
      <c r="JBE4965" s="288"/>
      <c r="JBF4965" s="288"/>
      <c r="JBG4965" s="288"/>
      <c r="JBH4965" s="288"/>
      <c r="JBI4965" s="288"/>
      <c r="JBJ4965" s="288"/>
      <c r="JBK4965" s="288"/>
      <c r="JBL4965" s="288"/>
      <c r="JBM4965" s="288"/>
      <c r="JBN4965" s="288"/>
      <c r="JBO4965" s="288"/>
      <c r="JBP4965" s="288"/>
      <c r="JBQ4965" s="288"/>
      <c r="JBR4965" s="288"/>
      <c r="JBS4965" s="288"/>
      <c r="JBT4965" s="288"/>
      <c r="JBU4965" s="288"/>
      <c r="JBV4965" s="288"/>
      <c r="JBW4965" s="288"/>
      <c r="JBX4965" s="288"/>
      <c r="JBY4965" s="288"/>
      <c r="JBZ4965" s="288"/>
      <c r="JCA4965" s="288"/>
      <c r="JCB4965" s="288"/>
      <c r="JCC4965" s="288"/>
      <c r="JCD4965" s="288"/>
      <c r="JCE4965" s="288"/>
      <c r="JCF4965" s="288"/>
      <c r="JCG4965" s="288"/>
      <c r="JCH4965" s="288"/>
      <c r="JCI4965" s="288"/>
      <c r="JCJ4965" s="288"/>
      <c r="JCK4965" s="288"/>
      <c r="JCL4965" s="288"/>
      <c r="JCM4965" s="288"/>
      <c r="JCN4965" s="288"/>
      <c r="JCO4965" s="288"/>
      <c r="JCP4965" s="288"/>
      <c r="JCQ4965" s="288"/>
      <c r="JCR4965" s="288"/>
      <c r="JCS4965" s="288"/>
      <c r="JCT4965" s="288"/>
      <c r="JCU4965" s="288"/>
      <c r="JCV4965" s="288"/>
      <c r="JCW4965" s="288"/>
      <c r="JCX4965" s="288"/>
      <c r="JCY4965" s="288"/>
      <c r="JCZ4965" s="288"/>
      <c r="JDA4965" s="288"/>
      <c r="JDB4965" s="288"/>
      <c r="JDC4965" s="288"/>
      <c r="JDD4965" s="288"/>
      <c r="JDE4965" s="288"/>
      <c r="JDF4965" s="288"/>
      <c r="JDG4965" s="288"/>
      <c r="JDH4965" s="288"/>
      <c r="JDI4965" s="288"/>
      <c r="JDJ4965" s="288"/>
      <c r="JDK4965" s="288"/>
      <c r="JDL4965" s="288"/>
      <c r="JDM4965" s="288"/>
      <c r="JDN4965" s="288"/>
      <c r="JDO4965" s="288"/>
      <c r="JDP4965" s="288"/>
      <c r="JDQ4965" s="288"/>
      <c r="JDR4965" s="288"/>
      <c r="JDS4965" s="288"/>
      <c r="JDT4965" s="288"/>
      <c r="JDU4965" s="288"/>
      <c r="JDV4965" s="288"/>
      <c r="JDW4965" s="288"/>
      <c r="JDX4965" s="288"/>
      <c r="JDY4965" s="288"/>
      <c r="JDZ4965" s="288"/>
      <c r="JEA4965" s="288"/>
      <c r="JEB4965" s="288"/>
      <c r="JEC4965" s="288"/>
      <c r="JED4965" s="288"/>
      <c r="JEE4965" s="288"/>
      <c r="JEF4965" s="288"/>
      <c r="JEG4965" s="288"/>
      <c r="JEH4965" s="288"/>
      <c r="JEI4965" s="288"/>
      <c r="JEJ4965" s="288"/>
      <c r="JEK4965" s="288"/>
      <c r="JEL4965" s="288"/>
      <c r="JEM4965" s="288"/>
      <c r="JEN4965" s="288"/>
      <c r="JEO4965" s="288"/>
      <c r="JEP4965" s="288"/>
      <c r="JEQ4965" s="288"/>
      <c r="JER4965" s="288"/>
      <c r="JES4965" s="288"/>
      <c r="JET4965" s="288"/>
      <c r="JEU4965" s="288"/>
      <c r="JEV4965" s="288"/>
      <c r="JEW4965" s="288"/>
      <c r="JEX4965" s="288"/>
      <c r="JEY4965" s="288"/>
      <c r="JEZ4965" s="288"/>
      <c r="JFA4965" s="288"/>
      <c r="JFB4965" s="288"/>
      <c r="JFC4965" s="288"/>
      <c r="JFD4965" s="288"/>
      <c r="JFE4965" s="288"/>
      <c r="JFF4965" s="288"/>
      <c r="JFG4965" s="288"/>
      <c r="JFH4965" s="288"/>
      <c r="JFI4965" s="288"/>
      <c r="JFJ4965" s="288"/>
      <c r="JFK4965" s="288"/>
      <c r="JFL4965" s="288"/>
      <c r="JFM4965" s="288"/>
      <c r="JFN4965" s="288"/>
      <c r="JFO4965" s="288"/>
      <c r="JFP4965" s="288"/>
      <c r="JFQ4965" s="288"/>
      <c r="JFR4965" s="288"/>
      <c r="JFS4965" s="288"/>
      <c r="JFT4965" s="288"/>
      <c r="JFU4965" s="288"/>
      <c r="JFV4965" s="288"/>
      <c r="JFW4965" s="288"/>
      <c r="JFX4965" s="288"/>
      <c r="JFY4965" s="288"/>
      <c r="JFZ4965" s="288"/>
      <c r="JGA4965" s="288"/>
      <c r="JGB4965" s="288"/>
      <c r="JGC4965" s="288"/>
      <c r="JGD4965" s="288"/>
      <c r="JGE4965" s="288"/>
      <c r="JGF4965" s="288"/>
      <c r="JGG4965" s="288"/>
      <c r="JGH4965" s="288"/>
      <c r="JGI4965" s="288"/>
      <c r="JGJ4965" s="288"/>
      <c r="JGK4965" s="288"/>
      <c r="JGL4965" s="288"/>
      <c r="JGM4965" s="288"/>
      <c r="JGN4965" s="288"/>
      <c r="JGO4965" s="288"/>
      <c r="JGP4965" s="288"/>
      <c r="JGQ4965" s="288"/>
      <c r="JGR4965" s="288"/>
      <c r="JGS4965" s="288"/>
      <c r="JGT4965" s="288"/>
      <c r="JGU4965" s="288"/>
      <c r="JGV4965" s="288"/>
      <c r="JGW4965" s="288"/>
      <c r="JGX4965" s="288"/>
      <c r="JGY4965" s="288"/>
      <c r="JGZ4965" s="288"/>
      <c r="JHA4965" s="288"/>
      <c r="JHB4965" s="288"/>
      <c r="JHC4965" s="288"/>
      <c r="JHD4965" s="288"/>
      <c r="JHE4965" s="288"/>
      <c r="JHF4965" s="288"/>
      <c r="JHG4965" s="288"/>
      <c r="JHH4965" s="288"/>
      <c r="JHI4965" s="288"/>
      <c r="JHJ4965" s="288"/>
      <c r="JHK4965" s="288"/>
      <c r="JHL4965" s="288"/>
      <c r="JHM4965" s="288"/>
      <c r="JHN4965" s="288"/>
      <c r="JHO4965" s="288"/>
      <c r="JHP4965" s="288"/>
      <c r="JHQ4965" s="288"/>
      <c r="JHR4965" s="288"/>
      <c r="JHS4965" s="288"/>
      <c r="JHT4965" s="288"/>
      <c r="JHU4965" s="288"/>
      <c r="JHV4965" s="288"/>
      <c r="JHW4965" s="288"/>
      <c r="JHX4965" s="288"/>
      <c r="JHY4965" s="288"/>
      <c r="JHZ4965" s="288"/>
      <c r="JIA4965" s="288"/>
      <c r="JIB4965" s="288"/>
      <c r="JIC4965" s="288"/>
      <c r="JID4965" s="288"/>
      <c r="JIE4965" s="288"/>
      <c r="JIF4965" s="288"/>
      <c r="JIG4965" s="288"/>
      <c r="JIH4965" s="288"/>
      <c r="JII4965" s="288"/>
      <c r="JIJ4965" s="288"/>
      <c r="JIK4965" s="288"/>
      <c r="JIL4965" s="288"/>
      <c r="JIM4965" s="288"/>
      <c r="JIN4965" s="288"/>
      <c r="JIO4965" s="288"/>
      <c r="JIP4965" s="288"/>
      <c r="JIQ4965" s="288"/>
      <c r="JIR4965" s="288"/>
      <c r="JIS4965" s="288"/>
      <c r="JIT4965" s="288"/>
      <c r="JIU4965" s="288"/>
      <c r="JIV4965" s="288"/>
      <c r="JIW4965" s="288"/>
      <c r="JIX4965" s="288"/>
      <c r="JIY4965" s="288"/>
      <c r="JIZ4965" s="288"/>
      <c r="JJA4965" s="288"/>
      <c r="JJB4965" s="288"/>
      <c r="JJC4965" s="288"/>
      <c r="JJD4965" s="288"/>
      <c r="JJE4965" s="288"/>
      <c r="JJF4965" s="288"/>
      <c r="JJG4965" s="288"/>
      <c r="JJH4965" s="288"/>
      <c r="JJI4965" s="288"/>
      <c r="JJJ4965" s="288"/>
      <c r="JJK4965" s="288"/>
      <c r="JJL4965" s="288"/>
      <c r="JJM4965" s="288"/>
      <c r="JJN4965" s="288"/>
      <c r="JJO4965" s="288"/>
      <c r="JJP4965" s="288"/>
      <c r="JJQ4965" s="288"/>
      <c r="JJR4965" s="288"/>
      <c r="JJS4965" s="288"/>
      <c r="JJT4965" s="288"/>
      <c r="JJU4965" s="288"/>
      <c r="JJV4965" s="288"/>
      <c r="JJW4965" s="288"/>
      <c r="JJX4965" s="288"/>
      <c r="JJY4965" s="288"/>
      <c r="JJZ4965" s="288"/>
      <c r="JKA4965" s="288"/>
      <c r="JKB4965" s="288"/>
      <c r="JKC4965" s="288"/>
      <c r="JKD4965" s="288"/>
      <c r="JKE4965" s="288"/>
      <c r="JKF4965" s="288"/>
      <c r="JKG4965" s="288"/>
      <c r="JKH4965" s="288"/>
      <c r="JKI4965" s="288"/>
      <c r="JKJ4965" s="288"/>
      <c r="JKK4965" s="288"/>
      <c r="JKL4965" s="288"/>
      <c r="JKM4965" s="288"/>
      <c r="JKN4965" s="288"/>
      <c r="JKO4965" s="288"/>
      <c r="JKP4965" s="288"/>
      <c r="JKQ4965" s="288"/>
      <c r="JKR4965" s="288"/>
      <c r="JKS4965" s="288"/>
      <c r="JKT4965" s="288"/>
      <c r="JKU4965" s="288"/>
      <c r="JKV4965" s="288"/>
      <c r="JKW4965" s="288"/>
      <c r="JKX4965" s="288"/>
      <c r="JKY4965" s="288"/>
      <c r="JKZ4965" s="288"/>
      <c r="JLA4965" s="288"/>
      <c r="JLB4965" s="288"/>
      <c r="JLC4965" s="288"/>
      <c r="JLD4965" s="288"/>
      <c r="JLE4965" s="288"/>
      <c r="JLF4965" s="288"/>
      <c r="JLG4965" s="288"/>
      <c r="JLH4965" s="288"/>
      <c r="JLI4965" s="288"/>
      <c r="JLJ4965" s="288"/>
      <c r="JLK4965" s="288"/>
      <c r="JLL4965" s="288"/>
      <c r="JLM4965" s="288"/>
      <c r="JLN4965" s="288"/>
      <c r="JLO4965" s="288"/>
      <c r="JLP4965" s="288"/>
      <c r="JLQ4965" s="288"/>
      <c r="JLR4965" s="288"/>
      <c r="JLS4965" s="288"/>
      <c r="JLT4965" s="288"/>
      <c r="JLU4965" s="288"/>
      <c r="JLV4965" s="288"/>
      <c r="JLW4965" s="288"/>
      <c r="JLX4965" s="288"/>
      <c r="JLY4965" s="288"/>
      <c r="JLZ4965" s="288"/>
      <c r="JMA4965" s="288"/>
      <c r="JMB4965" s="288"/>
      <c r="JMC4965" s="288"/>
      <c r="JMD4965" s="288"/>
      <c r="JME4965" s="288"/>
      <c r="JMF4965" s="288"/>
      <c r="JMG4965" s="288"/>
      <c r="JMH4965" s="288"/>
      <c r="JMI4965" s="288"/>
      <c r="JMJ4965" s="288"/>
      <c r="JMK4965" s="288"/>
      <c r="JML4965" s="288"/>
      <c r="JMM4965" s="288"/>
      <c r="JMN4965" s="288"/>
      <c r="JMO4965" s="288"/>
      <c r="JMP4965" s="288"/>
      <c r="JMQ4965" s="288"/>
      <c r="JMR4965" s="288"/>
      <c r="JMS4965" s="288"/>
      <c r="JMT4965" s="288"/>
      <c r="JMU4965" s="288"/>
      <c r="JMV4965" s="288"/>
      <c r="JMW4965" s="288"/>
      <c r="JMX4965" s="288"/>
      <c r="JMY4965" s="288"/>
      <c r="JMZ4965" s="288"/>
      <c r="JNA4965" s="288"/>
      <c r="JNB4965" s="288"/>
      <c r="JNC4965" s="288"/>
      <c r="JND4965" s="288"/>
      <c r="JNE4965" s="288"/>
      <c r="JNF4965" s="288"/>
      <c r="JNG4965" s="288"/>
      <c r="JNH4965" s="288"/>
      <c r="JNI4965" s="288"/>
      <c r="JNJ4965" s="288"/>
      <c r="JNK4965" s="288"/>
      <c r="JNL4965" s="288"/>
      <c r="JNM4965" s="288"/>
      <c r="JNN4965" s="288"/>
      <c r="JNO4965" s="288"/>
      <c r="JNP4965" s="288"/>
      <c r="JNQ4965" s="288"/>
      <c r="JNR4965" s="288"/>
      <c r="JNS4965" s="288"/>
      <c r="JNT4965" s="288"/>
      <c r="JNU4965" s="288"/>
      <c r="JNV4965" s="288"/>
      <c r="JNW4965" s="288"/>
      <c r="JNX4965" s="288"/>
      <c r="JNY4965" s="288"/>
      <c r="JNZ4965" s="288"/>
      <c r="JOA4965" s="288"/>
      <c r="JOB4965" s="288"/>
      <c r="JOC4965" s="288"/>
      <c r="JOD4965" s="288"/>
      <c r="JOE4965" s="288"/>
      <c r="JOF4965" s="288"/>
      <c r="JOG4965" s="288"/>
      <c r="JOH4965" s="288"/>
      <c r="JOI4965" s="288"/>
      <c r="JOJ4965" s="288"/>
      <c r="JOK4965" s="288"/>
      <c r="JOL4965" s="288"/>
      <c r="JOM4965" s="288"/>
      <c r="JON4965" s="288"/>
      <c r="JOO4965" s="288"/>
      <c r="JOP4965" s="288"/>
      <c r="JOQ4965" s="288"/>
      <c r="JOR4965" s="288"/>
      <c r="JOS4965" s="288"/>
      <c r="JOT4965" s="288"/>
      <c r="JOU4965" s="288"/>
      <c r="JOV4965" s="288"/>
      <c r="JOW4965" s="288"/>
      <c r="JOX4965" s="288"/>
      <c r="JOY4965" s="288"/>
      <c r="JOZ4965" s="288"/>
      <c r="JPA4965" s="288"/>
      <c r="JPB4965" s="288"/>
      <c r="JPC4965" s="288"/>
      <c r="JPD4965" s="288"/>
      <c r="JPE4965" s="288"/>
      <c r="JPF4965" s="288"/>
      <c r="JPG4965" s="288"/>
      <c r="JPH4965" s="288"/>
      <c r="JPI4965" s="288"/>
      <c r="JPJ4965" s="288"/>
      <c r="JPK4965" s="288"/>
      <c r="JPL4965" s="288"/>
      <c r="JPM4965" s="288"/>
      <c r="JPN4965" s="288"/>
      <c r="JPO4965" s="288"/>
      <c r="JPP4965" s="288"/>
      <c r="JPQ4965" s="288"/>
      <c r="JPR4965" s="288"/>
      <c r="JPS4965" s="288"/>
      <c r="JPT4965" s="288"/>
      <c r="JPU4965" s="288"/>
      <c r="JPV4965" s="288"/>
      <c r="JPW4965" s="288"/>
      <c r="JPX4965" s="288"/>
      <c r="JPY4965" s="288"/>
      <c r="JPZ4965" s="288"/>
      <c r="JQA4965" s="288"/>
      <c r="JQB4965" s="288"/>
      <c r="JQC4965" s="288"/>
      <c r="JQD4965" s="288"/>
      <c r="JQE4965" s="288"/>
      <c r="JQF4965" s="288"/>
      <c r="JQG4965" s="288"/>
      <c r="JQH4965" s="288"/>
      <c r="JQI4965" s="288"/>
      <c r="JQJ4965" s="288"/>
      <c r="JQK4965" s="288"/>
      <c r="JQL4965" s="288"/>
      <c r="JQM4965" s="288"/>
      <c r="JQN4965" s="288"/>
      <c r="JQO4965" s="288"/>
      <c r="JQP4965" s="288"/>
      <c r="JQQ4965" s="288"/>
      <c r="JQR4965" s="288"/>
      <c r="JQS4965" s="288"/>
      <c r="JQT4965" s="288"/>
      <c r="JQU4965" s="288"/>
      <c r="JQV4965" s="288"/>
      <c r="JQW4965" s="288"/>
      <c r="JQX4965" s="288"/>
      <c r="JQY4965" s="288"/>
      <c r="JQZ4965" s="288"/>
      <c r="JRA4965" s="288"/>
      <c r="JRB4965" s="288"/>
      <c r="JRC4965" s="288"/>
      <c r="JRD4965" s="288"/>
      <c r="JRE4965" s="288"/>
      <c r="JRF4965" s="288"/>
      <c r="JRG4965" s="288"/>
      <c r="JRH4965" s="288"/>
      <c r="JRI4965" s="288"/>
      <c r="JRJ4965" s="288"/>
      <c r="JRK4965" s="288"/>
      <c r="JRL4965" s="288"/>
      <c r="JRM4965" s="288"/>
      <c r="JRN4965" s="288"/>
      <c r="JRO4965" s="288"/>
      <c r="JRP4965" s="288"/>
      <c r="JRQ4965" s="288"/>
      <c r="JRR4965" s="288"/>
      <c r="JRS4965" s="288"/>
      <c r="JRT4965" s="288"/>
      <c r="JRU4965" s="288"/>
      <c r="JRV4965" s="288"/>
      <c r="JRW4965" s="288"/>
      <c r="JRX4965" s="288"/>
      <c r="JRY4965" s="288"/>
      <c r="JRZ4965" s="288"/>
      <c r="JSA4965" s="288"/>
      <c r="JSB4965" s="288"/>
      <c r="JSC4965" s="288"/>
      <c r="JSD4965" s="288"/>
      <c r="JSE4965" s="288"/>
      <c r="JSF4965" s="288"/>
      <c r="JSG4965" s="288"/>
      <c r="JSH4965" s="288"/>
      <c r="JSI4965" s="288"/>
      <c r="JSJ4965" s="288"/>
      <c r="JSK4965" s="288"/>
      <c r="JSL4965" s="288"/>
      <c r="JSM4965" s="288"/>
      <c r="JSN4965" s="288"/>
      <c r="JSO4965" s="288"/>
      <c r="JSP4965" s="288"/>
      <c r="JSQ4965" s="288"/>
      <c r="JSR4965" s="288"/>
      <c r="JSS4965" s="288"/>
      <c r="JST4965" s="288"/>
      <c r="JSU4965" s="288"/>
      <c r="JSV4965" s="288"/>
      <c r="JSW4965" s="288"/>
      <c r="JSX4965" s="288"/>
      <c r="JSY4965" s="288"/>
      <c r="JSZ4965" s="288"/>
      <c r="JTA4965" s="288"/>
      <c r="JTB4965" s="288"/>
      <c r="JTC4965" s="288"/>
      <c r="JTD4965" s="288"/>
      <c r="JTE4965" s="288"/>
      <c r="JTF4965" s="288"/>
      <c r="JTG4965" s="288"/>
      <c r="JTH4965" s="288"/>
      <c r="JTI4965" s="288"/>
      <c r="JTJ4965" s="288"/>
      <c r="JTK4965" s="288"/>
      <c r="JTL4965" s="288"/>
      <c r="JTM4965" s="288"/>
      <c r="JTN4965" s="288"/>
      <c r="JTO4965" s="288"/>
      <c r="JTP4965" s="288"/>
      <c r="JTQ4965" s="288"/>
      <c r="JTR4965" s="288"/>
      <c r="JTS4965" s="288"/>
      <c r="JTT4965" s="288"/>
      <c r="JTU4965" s="288"/>
      <c r="JTV4965" s="288"/>
      <c r="JTW4965" s="288"/>
      <c r="JTX4965" s="288"/>
      <c r="JTY4965" s="288"/>
      <c r="JTZ4965" s="288"/>
      <c r="JUA4965" s="288"/>
      <c r="JUB4965" s="288"/>
      <c r="JUC4965" s="288"/>
      <c r="JUD4965" s="288"/>
      <c r="JUE4965" s="288"/>
      <c r="JUF4965" s="288"/>
      <c r="JUG4965" s="288"/>
      <c r="JUH4965" s="288"/>
      <c r="JUI4965" s="288"/>
      <c r="JUJ4965" s="288"/>
      <c r="JUK4965" s="288"/>
      <c r="JUL4965" s="288"/>
      <c r="JUM4965" s="288"/>
      <c r="JUN4965" s="288"/>
      <c r="JUO4965" s="288"/>
      <c r="JUP4965" s="288"/>
      <c r="JUQ4965" s="288"/>
      <c r="JUR4965" s="288"/>
      <c r="JUS4965" s="288"/>
      <c r="JUT4965" s="288"/>
      <c r="JUU4965" s="288"/>
      <c r="JUV4965" s="288"/>
      <c r="JUW4965" s="288"/>
      <c r="JUX4965" s="288"/>
      <c r="JUY4965" s="288"/>
      <c r="JUZ4965" s="288"/>
      <c r="JVA4965" s="288"/>
      <c r="JVB4965" s="288"/>
      <c r="JVC4965" s="288"/>
      <c r="JVD4965" s="288"/>
      <c r="JVE4965" s="288"/>
      <c r="JVF4965" s="288"/>
      <c r="JVG4965" s="288"/>
      <c r="JVH4965" s="288"/>
      <c r="JVI4965" s="288"/>
      <c r="JVJ4965" s="288"/>
      <c r="JVK4965" s="288"/>
      <c r="JVL4965" s="288"/>
      <c r="JVM4965" s="288"/>
      <c r="JVN4965" s="288"/>
      <c r="JVO4965" s="288"/>
      <c r="JVP4965" s="288"/>
      <c r="JVQ4965" s="288"/>
      <c r="JVR4965" s="288"/>
      <c r="JVS4965" s="288"/>
      <c r="JVT4965" s="288"/>
      <c r="JVU4965" s="288"/>
      <c r="JVV4965" s="288"/>
      <c r="JVW4965" s="288"/>
      <c r="JVX4965" s="288"/>
      <c r="JVY4965" s="288"/>
      <c r="JVZ4965" s="288"/>
      <c r="JWA4965" s="288"/>
      <c r="JWB4965" s="288"/>
      <c r="JWC4965" s="288"/>
      <c r="JWD4965" s="288"/>
      <c r="JWE4965" s="288"/>
      <c r="JWF4965" s="288"/>
      <c r="JWG4965" s="288"/>
      <c r="JWH4965" s="288"/>
      <c r="JWI4965" s="288"/>
      <c r="JWJ4965" s="288"/>
      <c r="JWK4965" s="288"/>
      <c r="JWL4965" s="288"/>
      <c r="JWM4965" s="288"/>
      <c r="JWN4965" s="288"/>
      <c r="JWO4965" s="288"/>
      <c r="JWP4965" s="288"/>
      <c r="JWQ4965" s="288"/>
      <c r="JWR4965" s="288"/>
      <c r="JWS4965" s="288"/>
      <c r="JWT4965" s="288"/>
      <c r="JWU4965" s="288"/>
      <c r="JWV4965" s="288"/>
      <c r="JWW4965" s="288"/>
      <c r="JWX4965" s="288"/>
      <c r="JWY4965" s="288"/>
      <c r="JWZ4965" s="288"/>
      <c r="JXA4965" s="288"/>
      <c r="JXB4965" s="288"/>
      <c r="JXC4965" s="288"/>
      <c r="JXD4965" s="288"/>
      <c r="JXE4965" s="288"/>
      <c r="JXF4965" s="288"/>
      <c r="JXG4965" s="288"/>
      <c r="JXH4965" s="288"/>
      <c r="JXI4965" s="288"/>
      <c r="JXJ4965" s="288"/>
      <c r="JXK4965" s="288"/>
      <c r="JXL4965" s="288"/>
      <c r="JXM4965" s="288"/>
      <c r="JXN4965" s="288"/>
      <c r="JXO4965" s="288"/>
      <c r="JXP4965" s="288"/>
      <c r="JXQ4965" s="288"/>
      <c r="JXR4965" s="288"/>
      <c r="JXS4965" s="288"/>
      <c r="JXT4965" s="288"/>
      <c r="JXU4965" s="288"/>
      <c r="JXV4965" s="288"/>
      <c r="JXW4965" s="288"/>
      <c r="JXX4965" s="288"/>
      <c r="JXY4965" s="288"/>
      <c r="JXZ4965" s="288"/>
      <c r="JYA4965" s="288"/>
      <c r="JYB4965" s="288"/>
      <c r="JYC4965" s="288"/>
      <c r="JYD4965" s="288"/>
      <c r="JYE4965" s="288"/>
      <c r="JYF4965" s="288"/>
      <c r="JYG4965" s="288"/>
      <c r="JYH4965" s="288"/>
      <c r="JYI4965" s="288"/>
      <c r="JYJ4965" s="288"/>
      <c r="JYK4965" s="288"/>
      <c r="JYL4965" s="288"/>
      <c r="JYM4965" s="288"/>
      <c r="JYN4965" s="288"/>
      <c r="JYO4965" s="288"/>
      <c r="JYP4965" s="288"/>
      <c r="JYQ4965" s="288"/>
      <c r="JYR4965" s="288"/>
      <c r="JYS4965" s="288"/>
      <c r="JYT4965" s="288"/>
      <c r="JYU4965" s="288"/>
      <c r="JYV4965" s="288"/>
      <c r="JYW4965" s="288"/>
      <c r="JYX4965" s="288"/>
      <c r="JYY4965" s="288"/>
      <c r="JYZ4965" s="288"/>
      <c r="JZA4965" s="288"/>
      <c r="JZB4965" s="288"/>
      <c r="JZC4965" s="288"/>
      <c r="JZD4965" s="288"/>
      <c r="JZE4965" s="288"/>
      <c r="JZF4965" s="288"/>
      <c r="JZG4965" s="288"/>
      <c r="JZH4965" s="288"/>
      <c r="JZI4965" s="288"/>
      <c r="JZJ4965" s="288"/>
      <c r="JZK4965" s="288"/>
      <c r="JZL4965" s="288"/>
      <c r="JZM4965" s="288"/>
      <c r="JZN4965" s="288"/>
      <c r="JZO4965" s="288"/>
      <c r="JZP4965" s="288"/>
      <c r="JZQ4965" s="288"/>
      <c r="JZR4965" s="288"/>
      <c r="JZS4965" s="288"/>
      <c r="JZT4965" s="288"/>
      <c r="JZU4965" s="288"/>
      <c r="JZV4965" s="288"/>
      <c r="JZW4965" s="288"/>
      <c r="JZX4965" s="288"/>
      <c r="JZY4965" s="288"/>
      <c r="JZZ4965" s="288"/>
      <c r="KAA4965" s="288"/>
      <c r="KAB4965" s="288"/>
      <c r="KAC4965" s="288"/>
      <c r="KAD4965" s="288"/>
      <c r="KAE4965" s="288"/>
      <c r="KAF4965" s="288"/>
      <c r="KAG4965" s="288"/>
      <c r="KAH4965" s="288"/>
      <c r="KAI4965" s="288"/>
      <c r="KAJ4965" s="288"/>
      <c r="KAK4965" s="288"/>
      <c r="KAL4965" s="288"/>
      <c r="KAM4965" s="288"/>
      <c r="KAN4965" s="288"/>
      <c r="KAO4965" s="288"/>
      <c r="KAP4965" s="288"/>
      <c r="KAQ4965" s="288"/>
      <c r="KAR4965" s="288"/>
      <c r="KAS4965" s="288"/>
      <c r="KAT4965" s="288"/>
      <c r="KAU4965" s="288"/>
      <c r="KAV4965" s="288"/>
      <c r="KAW4965" s="288"/>
      <c r="KAX4965" s="288"/>
      <c r="KAY4965" s="288"/>
      <c r="KAZ4965" s="288"/>
      <c r="KBA4965" s="288"/>
      <c r="KBB4965" s="288"/>
      <c r="KBC4965" s="288"/>
      <c r="KBD4965" s="288"/>
      <c r="KBE4965" s="288"/>
      <c r="KBF4965" s="288"/>
      <c r="KBG4965" s="288"/>
      <c r="KBH4965" s="288"/>
      <c r="KBI4965" s="288"/>
      <c r="KBJ4965" s="288"/>
      <c r="KBK4965" s="288"/>
      <c r="KBL4965" s="288"/>
      <c r="KBM4965" s="288"/>
      <c r="KBN4965" s="288"/>
      <c r="KBO4965" s="288"/>
      <c r="KBP4965" s="288"/>
      <c r="KBQ4965" s="288"/>
      <c r="KBR4965" s="288"/>
      <c r="KBS4965" s="288"/>
      <c r="KBT4965" s="288"/>
      <c r="KBU4965" s="288"/>
      <c r="KBV4965" s="288"/>
      <c r="KBW4965" s="288"/>
      <c r="KBX4965" s="288"/>
      <c r="KBY4965" s="288"/>
      <c r="KBZ4965" s="288"/>
      <c r="KCA4965" s="288"/>
      <c r="KCB4965" s="288"/>
      <c r="KCC4965" s="288"/>
      <c r="KCD4965" s="288"/>
      <c r="KCE4965" s="288"/>
      <c r="KCF4965" s="288"/>
      <c r="KCG4965" s="288"/>
      <c r="KCH4965" s="288"/>
      <c r="KCI4965" s="288"/>
      <c r="KCJ4965" s="288"/>
      <c r="KCK4965" s="288"/>
      <c r="KCL4965" s="288"/>
      <c r="KCM4965" s="288"/>
      <c r="KCN4965" s="288"/>
      <c r="KCO4965" s="288"/>
      <c r="KCP4965" s="288"/>
      <c r="KCQ4965" s="288"/>
      <c r="KCR4965" s="288"/>
      <c r="KCS4965" s="288"/>
      <c r="KCT4965" s="288"/>
      <c r="KCU4965" s="288"/>
      <c r="KCV4965" s="288"/>
      <c r="KCW4965" s="288"/>
      <c r="KCX4965" s="288"/>
      <c r="KCY4965" s="288"/>
      <c r="KCZ4965" s="288"/>
      <c r="KDA4965" s="288"/>
      <c r="KDB4965" s="288"/>
      <c r="KDC4965" s="288"/>
      <c r="KDD4965" s="288"/>
      <c r="KDE4965" s="288"/>
      <c r="KDF4965" s="288"/>
      <c r="KDG4965" s="288"/>
      <c r="KDH4965" s="288"/>
      <c r="KDI4965" s="288"/>
      <c r="KDJ4965" s="288"/>
      <c r="KDK4965" s="288"/>
      <c r="KDL4965" s="288"/>
      <c r="KDM4965" s="288"/>
      <c r="KDN4965" s="288"/>
      <c r="KDO4965" s="288"/>
      <c r="KDP4965" s="288"/>
      <c r="KDQ4965" s="288"/>
      <c r="KDR4965" s="288"/>
      <c r="KDS4965" s="288"/>
      <c r="KDT4965" s="288"/>
      <c r="KDU4965" s="288"/>
      <c r="KDV4965" s="288"/>
      <c r="KDW4965" s="288"/>
      <c r="KDX4965" s="288"/>
      <c r="KDY4965" s="288"/>
      <c r="KDZ4965" s="288"/>
      <c r="KEA4965" s="288"/>
      <c r="KEB4965" s="288"/>
      <c r="KEC4965" s="288"/>
      <c r="KED4965" s="288"/>
      <c r="KEE4965" s="288"/>
      <c r="KEF4965" s="288"/>
      <c r="KEG4965" s="288"/>
      <c r="KEH4965" s="288"/>
      <c r="KEI4965" s="288"/>
      <c r="KEJ4965" s="288"/>
      <c r="KEK4965" s="288"/>
      <c r="KEL4965" s="288"/>
      <c r="KEM4965" s="288"/>
      <c r="KEN4965" s="288"/>
      <c r="KEO4965" s="288"/>
      <c r="KEP4965" s="288"/>
      <c r="KEQ4965" s="288"/>
      <c r="KER4965" s="288"/>
      <c r="KES4965" s="288"/>
      <c r="KET4965" s="288"/>
      <c r="KEU4965" s="288"/>
      <c r="KEV4965" s="288"/>
      <c r="KEW4965" s="288"/>
      <c r="KEX4965" s="288"/>
      <c r="KEY4965" s="288"/>
      <c r="KEZ4965" s="288"/>
      <c r="KFA4965" s="288"/>
      <c r="KFB4965" s="288"/>
      <c r="KFC4965" s="288"/>
      <c r="KFD4965" s="288"/>
      <c r="KFE4965" s="288"/>
      <c r="KFF4965" s="288"/>
      <c r="KFG4965" s="288"/>
      <c r="KFH4965" s="288"/>
      <c r="KFI4965" s="288"/>
      <c r="KFJ4965" s="288"/>
      <c r="KFK4965" s="288"/>
      <c r="KFL4965" s="288"/>
      <c r="KFM4965" s="288"/>
      <c r="KFN4965" s="288"/>
      <c r="KFO4965" s="288"/>
      <c r="KFP4965" s="288"/>
      <c r="KFQ4965" s="288"/>
      <c r="KFR4965" s="288"/>
      <c r="KFS4965" s="288"/>
      <c r="KFT4965" s="288"/>
      <c r="KFU4965" s="288"/>
      <c r="KFV4965" s="288"/>
      <c r="KFW4965" s="288"/>
      <c r="KFX4965" s="288"/>
      <c r="KFY4965" s="288"/>
      <c r="KFZ4965" s="288"/>
      <c r="KGA4965" s="288"/>
      <c r="KGB4965" s="288"/>
      <c r="KGC4965" s="288"/>
      <c r="KGD4965" s="288"/>
      <c r="KGE4965" s="288"/>
      <c r="KGF4965" s="288"/>
      <c r="KGG4965" s="288"/>
      <c r="KGH4965" s="288"/>
      <c r="KGI4965" s="288"/>
      <c r="KGJ4965" s="288"/>
      <c r="KGK4965" s="288"/>
      <c r="KGL4965" s="288"/>
      <c r="KGM4965" s="288"/>
      <c r="KGN4965" s="288"/>
      <c r="KGO4965" s="288"/>
      <c r="KGP4965" s="288"/>
      <c r="KGQ4965" s="288"/>
      <c r="KGR4965" s="288"/>
      <c r="KGS4965" s="288"/>
      <c r="KGT4965" s="288"/>
      <c r="KGU4965" s="288"/>
      <c r="KGV4965" s="288"/>
      <c r="KGW4965" s="288"/>
      <c r="KGX4965" s="288"/>
      <c r="KGY4965" s="288"/>
      <c r="KGZ4965" s="288"/>
      <c r="KHA4965" s="288"/>
      <c r="KHB4965" s="288"/>
      <c r="KHC4965" s="288"/>
      <c r="KHD4965" s="288"/>
      <c r="KHE4965" s="288"/>
      <c r="KHF4965" s="288"/>
      <c r="KHG4965" s="288"/>
      <c r="KHH4965" s="288"/>
      <c r="KHI4965" s="288"/>
      <c r="KHJ4965" s="288"/>
      <c r="KHK4965" s="288"/>
      <c r="KHL4965" s="288"/>
      <c r="KHM4965" s="288"/>
      <c r="KHN4965" s="288"/>
      <c r="KHO4965" s="288"/>
      <c r="KHP4965" s="288"/>
      <c r="KHQ4965" s="288"/>
      <c r="KHR4965" s="288"/>
      <c r="KHS4965" s="288"/>
      <c r="KHT4965" s="288"/>
      <c r="KHU4965" s="288"/>
      <c r="KHV4965" s="288"/>
      <c r="KHW4965" s="288"/>
      <c r="KHX4965" s="288"/>
      <c r="KHY4965" s="288"/>
      <c r="KHZ4965" s="288"/>
      <c r="KIA4965" s="288"/>
      <c r="KIB4965" s="288"/>
      <c r="KIC4965" s="288"/>
      <c r="KID4965" s="288"/>
      <c r="KIE4965" s="288"/>
      <c r="KIF4965" s="288"/>
      <c r="KIG4965" s="288"/>
      <c r="KIH4965" s="288"/>
      <c r="KII4965" s="288"/>
      <c r="KIJ4965" s="288"/>
      <c r="KIK4965" s="288"/>
      <c r="KIL4965" s="288"/>
      <c r="KIM4965" s="288"/>
      <c r="KIN4965" s="288"/>
      <c r="KIO4965" s="288"/>
      <c r="KIP4965" s="288"/>
      <c r="KIQ4965" s="288"/>
      <c r="KIR4965" s="288"/>
      <c r="KIS4965" s="288"/>
      <c r="KIT4965" s="288"/>
      <c r="KIU4965" s="288"/>
      <c r="KIV4965" s="288"/>
      <c r="KIW4965" s="288"/>
      <c r="KIX4965" s="288"/>
      <c r="KIY4965" s="288"/>
      <c r="KIZ4965" s="288"/>
      <c r="KJA4965" s="288"/>
      <c r="KJB4965" s="288"/>
      <c r="KJC4965" s="288"/>
      <c r="KJD4965" s="288"/>
      <c r="KJE4965" s="288"/>
      <c r="KJF4965" s="288"/>
      <c r="KJG4965" s="288"/>
      <c r="KJH4965" s="288"/>
      <c r="KJI4965" s="288"/>
      <c r="KJJ4965" s="288"/>
      <c r="KJK4965" s="288"/>
      <c r="KJL4965" s="288"/>
      <c r="KJM4965" s="288"/>
      <c r="KJN4965" s="288"/>
      <c r="KJO4965" s="288"/>
      <c r="KJP4965" s="288"/>
      <c r="KJQ4965" s="288"/>
      <c r="KJR4965" s="288"/>
      <c r="KJS4965" s="288"/>
      <c r="KJT4965" s="288"/>
      <c r="KJU4965" s="288"/>
      <c r="KJV4965" s="288"/>
      <c r="KJW4965" s="288"/>
      <c r="KJX4965" s="288"/>
      <c r="KJY4965" s="288"/>
      <c r="KJZ4965" s="288"/>
      <c r="KKA4965" s="288"/>
      <c r="KKB4965" s="288"/>
      <c r="KKC4965" s="288"/>
      <c r="KKD4965" s="288"/>
      <c r="KKE4965" s="288"/>
      <c r="KKF4965" s="288"/>
      <c r="KKG4965" s="288"/>
      <c r="KKH4965" s="288"/>
      <c r="KKI4965" s="288"/>
      <c r="KKJ4965" s="288"/>
      <c r="KKK4965" s="288"/>
      <c r="KKL4965" s="288"/>
      <c r="KKM4965" s="288"/>
      <c r="KKN4965" s="288"/>
      <c r="KKO4965" s="288"/>
      <c r="KKP4965" s="288"/>
      <c r="KKQ4965" s="288"/>
      <c r="KKR4965" s="288"/>
      <c r="KKS4965" s="288"/>
      <c r="KKT4965" s="288"/>
      <c r="KKU4965" s="288"/>
      <c r="KKV4965" s="288"/>
      <c r="KKW4965" s="288"/>
      <c r="KKX4965" s="288"/>
      <c r="KKY4965" s="288"/>
      <c r="KKZ4965" s="288"/>
      <c r="KLA4965" s="288"/>
      <c r="KLB4965" s="288"/>
      <c r="KLC4965" s="288"/>
      <c r="KLD4965" s="288"/>
      <c r="KLE4965" s="288"/>
      <c r="KLF4965" s="288"/>
      <c r="KLG4965" s="288"/>
      <c r="KLH4965" s="288"/>
      <c r="KLI4965" s="288"/>
      <c r="KLJ4965" s="288"/>
      <c r="KLK4965" s="288"/>
      <c r="KLL4965" s="288"/>
      <c r="KLM4965" s="288"/>
      <c r="KLN4965" s="288"/>
      <c r="KLO4965" s="288"/>
      <c r="KLP4965" s="288"/>
      <c r="KLQ4965" s="288"/>
      <c r="KLR4965" s="288"/>
      <c r="KLS4965" s="288"/>
      <c r="KLT4965" s="288"/>
      <c r="KLU4965" s="288"/>
      <c r="KLV4965" s="288"/>
      <c r="KLW4965" s="288"/>
      <c r="KLX4965" s="288"/>
      <c r="KLY4965" s="288"/>
      <c r="KLZ4965" s="288"/>
      <c r="KMA4965" s="288"/>
      <c r="KMB4965" s="288"/>
      <c r="KMC4965" s="288"/>
      <c r="KMD4965" s="288"/>
      <c r="KME4965" s="288"/>
      <c r="KMF4965" s="288"/>
      <c r="KMG4965" s="288"/>
      <c r="KMH4965" s="288"/>
      <c r="KMI4965" s="288"/>
      <c r="KMJ4965" s="288"/>
      <c r="KMK4965" s="288"/>
      <c r="KML4965" s="288"/>
      <c r="KMM4965" s="288"/>
      <c r="KMN4965" s="288"/>
      <c r="KMO4965" s="288"/>
      <c r="KMP4965" s="288"/>
      <c r="KMQ4965" s="288"/>
      <c r="KMR4965" s="288"/>
      <c r="KMS4965" s="288"/>
      <c r="KMT4965" s="288"/>
      <c r="KMU4965" s="288"/>
      <c r="KMV4965" s="288"/>
      <c r="KMW4965" s="288"/>
      <c r="KMX4965" s="288"/>
      <c r="KMY4965" s="288"/>
      <c r="KMZ4965" s="288"/>
      <c r="KNA4965" s="288"/>
      <c r="KNB4965" s="288"/>
      <c r="KNC4965" s="288"/>
      <c r="KND4965" s="288"/>
      <c r="KNE4965" s="288"/>
      <c r="KNF4965" s="288"/>
      <c r="KNG4965" s="288"/>
      <c r="KNH4965" s="288"/>
      <c r="KNI4965" s="288"/>
      <c r="KNJ4965" s="288"/>
      <c r="KNK4965" s="288"/>
      <c r="KNL4965" s="288"/>
      <c r="KNM4965" s="288"/>
      <c r="KNN4965" s="288"/>
      <c r="KNO4965" s="288"/>
      <c r="KNP4965" s="288"/>
      <c r="KNQ4965" s="288"/>
      <c r="KNR4965" s="288"/>
      <c r="KNS4965" s="288"/>
      <c r="KNT4965" s="288"/>
      <c r="KNU4965" s="288"/>
      <c r="KNV4965" s="288"/>
      <c r="KNW4965" s="288"/>
      <c r="KNX4965" s="288"/>
      <c r="KNY4965" s="288"/>
      <c r="KNZ4965" s="288"/>
      <c r="KOA4965" s="288"/>
      <c r="KOB4965" s="288"/>
      <c r="KOC4965" s="288"/>
      <c r="KOD4965" s="288"/>
      <c r="KOE4965" s="288"/>
      <c r="KOF4965" s="288"/>
      <c r="KOG4965" s="288"/>
      <c r="KOH4965" s="288"/>
      <c r="KOI4965" s="288"/>
      <c r="KOJ4965" s="288"/>
      <c r="KOK4965" s="288"/>
      <c r="KOL4965" s="288"/>
      <c r="KOM4965" s="288"/>
      <c r="KON4965" s="288"/>
      <c r="KOO4965" s="288"/>
      <c r="KOP4965" s="288"/>
      <c r="KOQ4965" s="288"/>
      <c r="KOR4965" s="288"/>
      <c r="KOS4965" s="288"/>
      <c r="KOT4965" s="288"/>
      <c r="KOU4965" s="288"/>
      <c r="KOV4965" s="288"/>
      <c r="KOW4965" s="288"/>
      <c r="KOX4965" s="288"/>
      <c r="KOY4965" s="288"/>
      <c r="KOZ4965" s="288"/>
      <c r="KPA4965" s="288"/>
      <c r="KPB4965" s="288"/>
      <c r="KPC4965" s="288"/>
      <c r="KPD4965" s="288"/>
      <c r="KPE4965" s="288"/>
      <c r="KPF4965" s="288"/>
      <c r="KPG4965" s="288"/>
      <c r="KPH4965" s="288"/>
      <c r="KPI4965" s="288"/>
      <c r="KPJ4965" s="288"/>
      <c r="KPK4965" s="288"/>
      <c r="KPL4965" s="288"/>
      <c r="KPM4965" s="288"/>
      <c r="KPN4965" s="288"/>
      <c r="KPO4965" s="288"/>
      <c r="KPP4965" s="288"/>
      <c r="KPQ4965" s="288"/>
      <c r="KPR4965" s="288"/>
      <c r="KPS4965" s="288"/>
      <c r="KPT4965" s="288"/>
      <c r="KPU4965" s="288"/>
      <c r="KPV4965" s="288"/>
      <c r="KPW4965" s="288"/>
      <c r="KPX4965" s="288"/>
      <c r="KPY4965" s="288"/>
      <c r="KPZ4965" s="288"/>
      <c r="KQA4965" s="288"/>
      <c r="KQB4965" s="288"/>
      <c r="KQC4965" s="288"/>
      <c r="KQD4965" s="288"/>
      <c r="KQE4965" s="288"/>
      <c r="KQF4965" s="288"/>
      <c r="KQG4965" s="288"/>
      <c r="KQH4965" s="288"/>
      <c r="KQI4965" s="288"/>
      <c r="KQJ4965" s="288"/>
      <c r="KQK4965" s="288"/>
      <c r="KQL4965" s="288"/>
      <c r="KQM4965" s="288"/>
      <c r="KQN4965" s="288"/>
      <c r="KQO4965" s="288"/>
      <c r="KQP4965" s="288"/>
      <c r="KQQ4965" s="288"/>
      <c r="KQR4965" s="288"/>
      <c r="KQS4965" s="288"/>
      <c r="KQT4965" s="288"/>
      <c r="KQU4965" s="288"/>
      <c r="KQV4965" s="288"/>
      <c r="KQW4965" s="288"/>
      <c r="KQX4965" s="288"/>
      <c r="KQY4965" s="288"/>
      <c r="KQZ4965" s="288"/>
      <c r="KRA4965" s="288"/>
      <c r="KRB4965" s="288"/>
      <c r="KRC4965" s="288"/>
      <c r="KRD4965" s="288"/>
      <c r="KRE4965" s="288"/>
      <c r="KRF4965" s="288"/>
      <c r="KRG4965" s="288"/>
      <c r="KRH4965" s="288"/>
      <c r="KRI4965" s="288"/>
      <c r="KRJ4965" s="288"/>
      <c r="KRK4965" s="288"/>
      <c r="KRL4965" s="288"/>
      <c r="KRM4965" s="288"/>
      <c r="KRN4965" s="288"/>
      <c r="KRO4965" s="288"/>
      <c r="KRP4965" s="288"/>
      <c r="KRQ4965" s="288"/>
      <c r="KRR4965" s="288"/>
      <c r="KRS4965" s="288"/>
      <c r="KRT4965" s="288"/>
      <c r="KRU4965" s="288"/>
      <c r="KRV4965" s="288"/>
      <c r="KRW4965" s="288"/>
      <c r="KRX4965" s="288"/>
      <c r="KRY4965" s="288"/>
      <c r="KRZ4965" s="288"/>
      <c r="KSA4965" s="288"/>
      <c r="KSB4965" s="288"/>
      <c r="KSC4965" s="288"/>
      <c r="KSD4965" s="288"/>
      <c r="KSE4965" s="288"/>
      <c r="KSF4965" s="288"/>
      <c r="KSG4965" s="288"/>
      <c r="KSH4965" s="288"/>
      <c r="KSI4965" s="288"/>
      <c r="KSJ4965" s="288"/>
      <c r="KSK4965" s="288"/>
      <c r="KSL4965" s="288"/>
      <c r="KSM4965" s="288"/>
      <c r="KSN4965" s="288"/>
      <c r="KSO4965" s="288"/>
      <c r="KSP4965" s="288"/>
      <c r="KSQ4965" s="288"/>
      <c r="KSR4965" s="288"/>
      <c r="KSS4965" s="288"/>
      <c r="KST4965" s="288"/>
      <c r="KSU4965" s="288"/>
      <c r="KSV4965" s="288"/>
      <c r="KSW4965" s="288"/>
      <c r="KSX4965" s="288"/>
      <c r="KSY4965" s="288"/>
      <c r="KSZ4965" s="288"/>
      <c r="KTA4965" s="288"/>
      <c r="KTB4965" s="288"/>
      <c r="KTC4965" s="288"/>
      <c r="KTD4965" s="288"/>
      <c r="KTE4965" s="288"/>
      <c r="KTF4965" s="288"/>
      <c r="KTG4965" s="288"/>
      <c r="KTH4965" s="288"/>
      <c r="KTI4965" s="288"/>
      <c r="KTJ4965" s="288"/>
      <c r="KTK4965" s="288"/>
      <c r="KTL4965" s="288"/>
      <c r="KTM4965" s="288"/>
      <c r="KTN4965" s="288"/>
      <c r="KTO4965" s="288"/>
      <c r="KTP4965" s="288"/>
      <c r="KTQ4965" s="288"/>
      <c r="KTR4965" s="288"/>
      <c r="KTS4965" s="288"/>
      <c r="KTT4965" s="288"/>
      <c r="KTU4965" s="288"/>
      <c r="KTV4965" s="288"/>
      <c r="KTW4965" s="288"/>
      <c r="KTX4965" s="288"/>
      <c r="KTY4965" s="288"/>
      <c r="KTZ4965" s="288"/>
      <c r="KUA4965" s="288"/>
      <c r="KUB4965" s="288"/>
      <c r="KUC4965" s="288"/>
      <c r="KUD4965" s="288"/>
      <c r="KUE4965" s="288"/>
      <c r="KUF4965" s="288"/>
      <c r="KUG4965" s="288"/>
      <c r="KUH4965" s="288"/>
      <c r="KUI4965" s="288"/>
      <c r="KUJ4965" s="288"/>
      <c r="KUK4965" s="288"/>
      <c r="KUL4965" s="288"/>
      <c r="KUM4965" s="288"/>
      <c r="KUN4965" s="288"/>
      <c r="KUO4965" s="288"/>
      <c r="KUP4965" s="288"/>
      <c r="KUQ4965" s="288"/>
      <c r="KUR4965" s="288"/>
      <c r="KUS4965" s="288"/>
      <c r="KUT4965" s="288"/>
      <c r="KUU4965" s="288"/>
      <c r="KUV4965" s="288"/>
      <c r="KUW4965" s="288"/>
      <c r="KUX4965" s="288"/>
      <c r="KUY4965" s="288"/>
      <c r="KUZ4965" s="288"/>
      <c r="KVA4965" s="288"/>
      <c r="KVB4965" s="288"/>
      <c r="KVC4965" s="288"/>
      <c r="KVD4965" s="288"/>
      <c r="KVE4965" s="288"/>
      <c r="KVF4965" s="288"/>
      <c r="KVG4965" s="288"/>
      <c r="KVH4965" s="288"/>
      <c r="KVI4965" s="288"/>
      <c r="KVJ4965" s="288"/>
      <c r="KVK4965" s="288"/>
      <c r="KVL4965" s="288"/>
      <c r="KVM4965" s="288"/>
      <c r="KVN4965" s="288"/>
      <c r="KVO4965" s="288"/>
      <c r="KVP4965" s="288"/>
      <c r="KVQ4965" s="288"/>
      <c r="KVR4965" s="288"/>
      <c r="KVS4965" s="288"/>
      <c r="KVT4965" s="288"/>
      <c r="KVU4965" s="288"/>
      <c r="KVV4965" s="288"/>
      <c r="KVW4965" s="288"/>
      <c r="KVX4965" s="288"/>
      <c r="KVY4965" s="288"/>
      <c r="KVZ4965" s="288"/>
      <c r="KWA4965" s="288"/>
      <c r="KWB4965" s="288"/>
      <c r="KWC4965" s="288"/>
      <c r="KWD4965" s="288"/>
      <c r="KWE4965" s="288"/>
      <c r="KWF4965" s="288"/>
      <c r="KWG4965" s="288"/>
      <c r="KWH4965" s="288"/>
      <c r="KWI4965" s="288"/>
      <c r="KWJ4965" s="288"/>
      <c r="KWK4965" s="288"/>
      <c r="KWL4965" s="288"/>
      <c r="KWM4965" s="288"/>
      <c r="KWN4965" s="288"/>
      <c r="KWO4965" s="288"/>
      <c r="KWP4965" s="288"/>
      <c r="KWQ4965" s="288"/>
      <c r="KWR4965" s="288"/>
      <c r="KWS4965" s="288"/>
      <c r="KWT4965" s="288"/>
      <c r="KWU4965" s="288"/>
      <c r="KWV4965" s="288"/>
      <c r="KWW4965" s="288"/>
      <c r="KWX4965" s="288"/>
      <c r="KWY4965" s="288"/>
      <c r="KWZ4965" s="288"/>
      <c r="KXA4965" s="288"/>
      <c r="KXB4965" s="288"/>
      <c r="KXC4965" s="288"/>
      <c r="KXD4965" s="288"/>
      <c r="KXE4965" s="288"/>
      <c r="KXF4965" s="288"/>
      <c r="KXG4965" s="288"/>
      <c r="KXH4965" s="288"/>
      <c r="KXI4965" s="288"/>
      <c r="KXJ4965" s="288"/>
      <c r="KXK4965" s="288"/>
      <c r="KXL4965" s="288"/>
      <c r="KXM4965" s="288"/>
      <c r="KXN4965" s="288"/>
      <c r="KXO4965" s="288"/>
      <c r="KXP4965" s="288"/>
      <c r="KXQ4965" s="288"/>
      <c r="KXR4965" s="288"/>
      <c r="KXS4965" s="288"/>
      <c r="KXT4965" s="288"/>
      <c r="KXU4965" s="288"/>
      <c r="KXV4965" s="288"/>
      <c r="KXW4965" s="288"/>
      <c r="KXX4965" s="288"/>
      <c r="KXY4965" s="288"/>
      <c r="KXZ4965" s="288"/>
      <c r="KYA4965" s="288"/>
      <c r="KYB4965" s="288"/>
      <c r="KYC4965" s="288"/>
      <c r="KYD4965" s="288"/>
      <c r="KYE4965" s="288"/>
      <c r="KYF4965" s="288"/>
      <c r="KYG4965" s="288"/>
      <c r="KYH4965" s="288"/>
      <c r="KYI4965" s="288"/>
      <c r="KYJ4965" s="288"/>
      <c r="KYK4965" s="288"/>
      <c r="KYL4965" s="288"/>
      <c r="KYM4965" s="288"/>
      <c r="KYN4965" s="288"/>
      <c r="KYO4965" s="288"/>
      <c r="KYP4965" s="288"/>
      <c r="KYQ4965" s="288"/>
      <c r="KYR4965" s="288"/>
      <c r="KYS4965" s="288"/>
      <c r="KYT4965" s="288"/>
      <c r="KYU4965" s="288"/>
      <c r="KYV4965" s="288"/>
      <c r="KYW4965" s="288"/>
      <c r="KYX4965" s="288"/>
      <c r="KYY4965" s="288"/>
      <c r="KYZ4965" s="288"/>
      <c r="KZA4965" s="288"/>
      <c r="KZB4965" s="288"/>
      <c r="KZC4965" s="288"/>
      <c r="KZD4965" s="288"/>
      <c r="KZE4965" s="288"/>
      <c r="KZF4965" s="288"/>
      <c r="KZG4965" s="288"/>
      <c r="KZH4965" s="288"/>
      <c r="KZI4965" s="288"/>
      <c r="KZJ4965" s="288"/>
      <c r="KZK4965" s="288"/>
      <c r="KZL4965" s="288"/>
      <c r="KZM4965" s="288"/>
      <c r="KZN4965" s="288"/>
      <c r="KZO4965" s="288"/>
      <c r="KZP4965" s="288"/>
      <c r="KZQ4965" s="288"/>
      <c r="KZR4965" s="288"/>
      <c r="KZS4965" s="288"/>
      <c r="KZT4965" s="288"/>
      <c r="KZU4965" s="288"/>
      <c r="KZV4965" s="288"/>
      <c r="KZW4965" s="288"/>
      <c r="KZX4965" s="288"/>
      <c r="KZY4965" s="288"/>
      <c r="KZZ4965" s="288"/>
      <c r="LAA4965" s="288"/>
      <c r="LAB4965" s="288"/>
      <c r="LAC4965" s="288"/>
      <c r="LAD4965" s="288"/>
      <c r="LAE4965" s="288"/>
      <c r="LAF4965" s="288"/>
      <c r="LAG4965" s="288"/>
      <c r="LAH4965" s="288"/>
      <c r="LAI4965" s="288"/>
      <c r="LAJ4965" s="288"/>
      <c r="LAK4965" s="288"/>
      <c r="LAL4965" s="288"/>
      <c r="LAM4965" s="288"/>
      <c r="LAN4965" s="288"/>
      <c r="LAO4965" s="288"/>
      <c r="LAP4965" s="288"/>
      <c r="LAQ4965" s="288"/>
      <c r="LAR4965" s="288"/>
      <c r="LAS4965" s="288"/>
      <c r="LAT4965" s="288"/>
      <c r="LAU4965" s="288"/>
      <c r="LAV4965" s="288"/>
      <c r="LAW4965" s="288"/>
      <c r="LAX4965" s="288"/>
      <c r="LAY4965" s="288"/>
      <c r="LAZ4965" s="288"/>
      <c r="LBA4965" s="288"/>
      <c r="LBB4965" s="288"/>
      <c r="LBC4965" s="288"/>
      <c r="LBD4965" s="288"/>
      <c r="LBE4965" s="288"/>
      <c r="LBF4965" s="288"/>
      <c r="LBG4965" s="288"/>
      <c r="LBH4965" s="288"/>
      <c r="LBI4965" s="288"/>
      <c r="LBJ4965" s="288"/>
      <c r="LBK4965" s="288"/>
      <c r="LBL4965" s="288"/>
      <c r="LBM4965" s="288"/>
      <c r="LBN4965" s="288"/>
      <c r="LBO4965" s="288"/>
      <c r="LBP4965" s="288"/>
      <c r="LBQ4965" s="288"/>
      <c r="LBR4965" s="288"/>
      <c r="LBS4965" s="288"/>
      <c r="LBT4965" s="288"/>
      <c r="LBU4965" s="288"/>
      <c r="LBV4965" s="288"/>
      <c r="LBW4965" s="288"/>
      <c r="LBX4965" s="288"/>
      <c r="LBY4965" s="288"/>
      <c r="LBZ4965" s="288"/>
      <c r="LCA4965" s="288"/>
      <c r="LCB4965" s="288"/>
      <c r="LCC4965" s="288"/>
      <c r="LCD4965" s="288"/>
      <c r="LCE4965" s="288"/>
      <c r="LCF4965" s="288"/>
      <c r="LCG4965" s="288"/>
      <c r="LCH4965" s="288"/>
      <c r="LCI4965" s="288"/>
      <c r="LCJ4965" s="288"/>
      <c r="LCK4965" s="288"/>
      <c r="LCL4965" s="288"/>
      <c r="LCM4965" s="288"/>
      <c r="LCN4965" s="288"/>
      <c r="LCO4965" s="288"/>
      <c r="LCP4965" s="288"/>
      <c r="LCQ4965" s="288"/>
      <c r="LCR4965" s="288"/>
      <c r="LCS4965" s="288"/>
      <c r="LCT4965" s="288"/>
      <c r="LCU4965" s="288"/>
      <c r="LCV4965" s="288"/>
      <c r="LCW4965" s="288"/>
      <c r="LCX4965" s="288"/>
      <c r="LCY4965" s="288"/>
      <c r="LCZ4965" s="288"/>
      <c r="LDA4965" s="288"/>
      <c r="LDB4965" s="288"/>
      <c r="LDC4965" s="288"/>
      <c r="LDD4965" s="288"/>
      <c r="LDE4965" s="288"/>
      <c r="LDF4965" s="288"/>
      <c r="LDG4965" s="288"/>
      <c r="LDH4965" s="288"/>
      <c r="LDI4965" s="288"/>
      <c r="LDJ4965" s="288"/>
      <c r="LDK4965" s="288"/>
      <c r="LDL4965" s="288"/>
      <c r="LDM4965" s="288"/>
      <c r="LDN4965" s="288"/>
      <c r="LDO4965" s="288"/>
      <c r="LDP4965" s="288"/>
      <c r="LDQ4965" s="288"/>
      <c r="LDR4965" s="288"/>
      <c r="LDS4965" s="288"/>
      <c r="LDT4965" s="288"/>
      <c r="LDU4965" s="288"/>
      <c r="LDV4965" s="288"/>
      <c r="LDW4965" s="288"/>
      <c r="LDX4965" s="288"/>
      <c r="LDY4965" s="288"/>
      <c r="LDZ4965" s="288"/>
      <c r="LEA4965" s="288"/>
      <c r="LEB4965" s="288"/>
      <c r="LEC4965" s="288"/>
      <c r="LED4965" s="288"/>
      <c r="LEE4965" s="288"/>
      <c r="LEF4965" s="288"/>
      <c r="LEG4965" s="288"/>
      <c r="LEH4965" s="288"/>
      <c r="LEI4965" s="288"/>
      <c r="LEJ4965" s="288"/>
      <c r="LEK4965" s="288"/>
      <c r="LEL4965" s="288"/>
      <c r="LEM4965" s="288"/>
      <c r="LEN4965" s="288"/>
      <c r="LEO4965" s="288"/>
      <c r="LEP4965" s="288"/>
      <c r="LEQ4965" s="288"/>
      <c r="LER4965" s="288"/>
      <c r="LES4965" s="288"/>
      <c r="LET4965" s="288"/>
      <c r="LEU4965" s="288"/>
      <c r="LEV4965" s="288"/>
      <c r="LEW4965" s="288"/>
      <c r="LEX4965" s="288"/>
      <c r="LEY4965" s="288"/>
      <c r="LEZ4965" s="288"/>
      <c r="LFA4965" s="288"/>
      <c r="LFB4965" s="288"/>
      <c r="LFC4965" s="288"/>
      <c r="LFD4965" s="288"/>
      <c r="LFE4965" s="288"/>
      <c r="LFF4965" s="288"/>
      <c r="LFG4965" s="288"/>
      <c r="LFH4965" s="288"/>
      <c r="LFI4965" s="288"/>
      <c r="LFJ4965" s="288"/>
      <c r="LFK4965" s="288"/>
      <c r="LFL4965" s="288"/>
      <c r="LFM4965" s="288"/>
      <c r="LFN4965" s="288"/>
      <c r="LFO4965" s="288"/>
      <c r="LFP4965" s="288"/>
      <c r="LFQ4965" s="288"/>
      <c r="LFR4965" s="288"/>
      <c r="LFS4965" s="288"/>
      <c r="LFT4965" s="288"/>
      <c r="LFU4965" s="288"/>
      <c r="LFV4965" s="288"/>
      <c r="LFW4965" s="288"/>
      <c r="LFX4965" s="288"/>
      <c r="LFY4965" s="288"/>
      <c r="LFZ4965" s="288"/>
      <c r="LGA4965" s="288"/>
      <c r="LGB4965" s="288"/>
      <c r="LGC4965" s="288"/>
      <c r="LGD4965" s="288"/>
      <c r="LGE4965" s="288"/>
      <c r="LGF4965" s="288"/>
      <c r="LGG4965" s="288"/>
      <c r="LGH4965" s="288"/>
      <c r="LGI4965" s="288"/>
      <c r="LGJ4965" s="288"/>
      <c r="LGK4965" s="288"/>
      <c r="LGL4965" s="288"/>
      <c r="LGM4965" s="288"/>
      <c r="LGN4965" s="288"/>
      <c r="LGO4965" s="288"/>
      <c r="LGP4965" s="288"/>
      <c r="LGQ4965" s="288"/>
      <c r="LGR4965" s="288"/>
      <c r="LGS4965" s="288"/>
      <c r="LGT4965" s="288"/>
      <c r="LGU4965" s="288"/>
      <c r="LGV4965" s="288"/>
      <c r="LGW4965" s="288"/>
      <c r="LGX4965" s="288"/>
      <c r="LGY4965" s="288"/>
      <c r="LGZ4965" s="288"/>
      <c r="LHA4965" s="288"/>
      <c r="LHB4965" s="288"/>
      <c r="LHC4965" s="288"/>
      <c r="LHD4965" s="288"/>
      <c r="LHE4965" s="288"/>
      <c r="LHF4965" s="288"/>
      <c r="LHG4965" s="288"/>
      <c r="LHH4965" s="288"/>
      <c r="LHI4965" s="288"/>
      <c r="LHJ4965" s="288"/>
      <c r="LHK4965" s="288"/>
      <c r="LHL4965" s="288"/>
      <c r="LHM4965" s="288"/>
      <c r="LHN4965" s="288"/>
      <c r="LHO4965" s="288"/>
      <c r="LHP4965" s="288"/>
      <c r="LHQ4965" s="288"/>
      <c r="LHR4965" s="288"/>
      <c r="LHS4965" s="288"/>
      <c r="LHT4965" s="288"/>
      <c r="LHU4965" s="288"/>
      <c r="LHV4965" s="288"/>
      <c r="LHW4965" s="288"/>
      <c r="LHX4965" s="288"/>
      <c r="LHY4965" s="288"/>
      <c r="LHZ4965" s="288"/>
      <c r="LIA4965" s="288"/>
      <c r="LIB4965" s="288"/>
      <c r="LIC4965" s="288"/>
      <c r="LID4965" s="288"/>
      <c r="LIE4965" s="288"/>
      <c r="LIF4965" s="288"/>
      <c r="LIG4965" s="288"/>
      <c r="LIH4965" s="288"/>
      <c r="LII4965" s="288"/>
      <c r="LIJ4965" s="288"/>
      <c r="LIK4965" s="288"/>
      <c r="LIL4965" s="288"/>
      <c r="LIM4965" s="288"/>
      <c r="LIN4965" s="288"/>
      <c r="LIO4965" s="288"/>
      <c r="LIP4965" s="288"/>
      <c r="LIQ4965" s="288"/>
      <c r="LIR4965" s="288"/>
      <c r="LIS4965" s="288"/>
      <c r="LIT4965" s="288"/>
      <c r="LIU4965" s="288"/>
      <c r="LIV4965" s="288"/>
      <c r="LIW4965" s="288"/>
      <c r="LIX4965" s="288"/>
      <c r="LIY4965" s="288"/>
      <c r="LIZ4965" s="288"/>
      <c r="LJA4965" s="288"/>
      <c r="LJB4965" s="288"/>
      <c r="LJC4965" s="288"/>
      <c r="LJD4965" s="288"/>
      <c r="LJE4965" s="288"/>
      <c r="LJF4965" s="288"/>
      <c r="LJG4965" s="288"/>
      <c r="LJH4965" s="288"/>
      <c r="LJI4965" s="288"/>
      <c r="LJJ4965" s="288"/>
      <c r="LJK4965" s="288"/>
      <c r="LJL4965" s="288"/>
      <c r="LJM4965" s="288"/>
      <c r="LJN4965" s="288"/>
      <c r="LJO4965" s="288"/>
      <c r="LJP4965" s="288"/>
      <c r="LJQ4965" s="288"/>
      <c r="LJR4965" s="288"/>
      <c r="LJS4965" s="288"/>
      <c r="LJT4965" s="288"/>
      <c r="LJU4965" s="288"/>
      <c r="LJV4965" s="288"/>
      <c r="LJW4965" s="288"/>
      <c r="LJX4965" s="288"/>
      <c r="LJY4965" s="288"/>
      <c r="LJZ4965" s="288"/>
      <c r="LKA4965" s="288"/>
      <c r="LKB4965" s="288"/>
      <c r="LKC4965" s="288"/>
      <c r="LKD4965" s="288"/>
      <c r="LKE4965" s="288"/>
      <c r="LKF4965" s="288"/>
      <c r="LKG4965" s="288"/>
      <c r="LKH4965" s="288"/>
      <c r="LKI4965" s="288"/>
      <c r="LKJ4965" s="288"/>
      <c r="LKK4965" s="288"/>
      <c r="LKL4965" s="288"/>
      <c r="LKM4965" s="288"/>
      <c r="LKN4965" s="288"/>
      <c r="LKO4965" s="288"/>
      <c r="LKP4965" s="288"/>
      <c r="LKQ4965" s="288"/>
      <c r="LKR4965" s="288"/>
      <c r="LKS4965" s="288"/>
      <c r="LKT4965" s="288"/>
      <c r="LKU4965" s="288"/>
      <c r="LKV4965" s="288"/>
      <c r="LKW4965" s="288"/>
      <c r="LKX4965" s="288"/>
      <c r="LKY4965" s="288"/>
      <c r="LKZ4965" s="288"/>
      <c r="LLA4965" s="288"/>
      <c r="LLB4965" s="288"/>
      <c r="LLC4965" s="288"/>
      <c r="LLD4965" s="288"/>
      <c r="LLE4965" s="288"/>
      <c r="LLF4965" s="288"/>
      <c r="LLG4965" s="288"/>
      <c r="LLH4965" s="288"/>
      <c r="LLI4965" s="288"/>
      <c r="LLJ4965" s="288"/>
      <c r="LLK4965" s="288"/>
      <c r="LLL4965" s="288"/>
      <c r="LLM4965" s="288"/>
      <c r="LLN4965" s="288"/>
      <c r="LLO4965" s="288"/>
      <c r="LLP4965" s="288"/>
      <c r="LLQ4965" s="288"/>
      <c r="LLR4965" s="288"/>
      <c r="LLS4965" s="288"/>
      <c r="LLT4965" s="288"/>
      <c r="LLU4965" s="288"/>
      <c r="LLV4965" s="288"/>
      <c r="LLW4965" s="288"/>
      <c r="LLX4965" s="288"/>
      <c r="LLY4965" s="288"/>
      <c r="LLZ4965" s="288"/>
      <c r="LMA4965" s="288"/>
      <c r="LMB4965" s="288"/>
      <c r="LMC4965" s="288"/>
      <c r="LMD4965" s="288"/>
      <c r="LME4965" s="288"/>
      <c r="LMF4965" s="288"/>
      <c r="LMG4965" s="288"/>
      <c r="LMH4965" s="288"/>
      <c r="LMI4965" s="288"/>
      <c r="LMJ4965" s="288"/>
      <c r="LMK4965" s="288"/>
      <c r="LML4965" s="288"/>
      <c r="LMM4965" s="288"/>
      <c r="LMN4965" s="288"/>
      <c r="LMO4965" s="288"/>
      <c r="LMP4965" s="288"/>
      <c r="LMQ4965" s="288"/>
      <c r="LMR4965" s="288"/>
      <c r="LMS4965" s="288"/>
      <c r="LMT4965" s="288"/>
      <c r="LMU4965" s="288"/>
      <c r="LMV4965" s="288"/>
      <c r="LMW4965" s="288"/>
      <c r="LMX4965" s="288"/>
      <c r="LMY4965" s="288"/>
      <c r="LMZ4965" s="288"/>
      <c r="LNA4965" s="288"/>
      <c r="LNB4965" s="288"/>
      <c r="LNC4965" s="288"/>
      <c r="LND4965" s="288"/>
      <c r="LNE4965" s="288"/>
      <c r="LNF4965" s="288"/>
      <c r="LNG4965" s="288"/>
      <c r="LNH4965" s="288"/>
      <c r="LNI4965" s="288"/>
      <c r="LNJ4965" s="288"/>
      <c r="LNK4965" s="288"/>
      <c r="LNL4965" s="288"/>
      <c r="LNM4965" s="288"/>
      <c r="LNN4965" s="288"/>
      <c r="LNO4965" s="288"/>
      <c r="LNP4965" s="288"/>
      <c r="LNQ4965" s="288"/>
      <c r="LNR4965" s="288"/>
      <c r="LNS4965" s="288"/>
      <c r="LNT4965" s="288"/>
      <c r="LNU4965" s="288"/>
      <c r="LNV4965" s="288"/>
      <c r="LNW4965" s="288"/>
      <c r="LNX4965" s="288"/>
      <c r="LNY4965" s="288"/>
      <c r="LNZ4965" s="288"/>
      <c r="LOA4965" s="288"/>
      <c r="LOB4965" s="288"/>
      <c r="LOC4965" s="288"/>
      <c r="LOD4965" s="288"/>
      <c r="LOE4965" s="288"/>
      <c r="LOF4965" s="288"/>
      <c r="LOG4965" s="288"/>
      <c r="LOH4965" s="288"/>
      <c r="LOI4965" s="288"/>
      <c r="LOJ4965" s="288"/>
      <c r="LOK4965" s="288"/>
      <c r="LOL4965" s="288"/>
      <c r="LOM4965" s="288"/>
      <c r="LON4965" s="288"/>
      <c r="LOO4965" s="288"/>
      <c r="LOP4965" s="288"/>
      <c r="LOQ4965" s="288"/>
      <c r="LOR4965" s="288"/>
      <c r="LOS4965" s="288"/>
      <c r="LOT4965" s="288"/>
      <c r="LOU4965" s="288"/>
      <c r="LOV4965" s="288"/>
      <c r="LOW4965" s="288"/>
      <c r="LOX4965" s="288"/>
      <c r="LOY4965" s="288"/>
      <c r="LOZ4965" s="288"/>
      <c r="LPA4965" s="288"/>
      <c r="LPB4965" s="288"/>
      <c r="LPC4965" s="288"/>
      <c r="LPD4965" s="288"/>
      <c r="LPE4965" s="288"/>
      <c r="LPF4965" s="288"/>
      <c r="LPG4965" s="288"/>
      <c r="LPH4965" s="288"/>
      <c r="LPI4965" s="288"/>
      <c r="LPJ4965" s="288"/>
      <c r="LPK4965" s="288"/>
      <c r="LPL4965" s="288"/>
      <c r="LPM4965" s="288"/>
      <c r="LPN4965" s="288"/>
      <c r="LPO4965" s="288"/>
      <c r="LPP4965" s="288"/>
      <c r="LPQ4965" s="288"/>
      <c r="LPR4965" s="288"/>
      <c r="LPS4965" s="288"/>
      <c r="LPT4965" s="288"/>
      <c r="LPU4965" s="288"/>
      <c r="LPV4965" s="288"/>
      <c r="LPW4965" s="288"/>
      <c r="LPX4965" s="288"/>
      <c r="LPY4965" s="288"/>
      <c r="LPZ4965" s="288"/>
      <c r="LQA4965" s="288"/>
      <c r="LQB4965" s="288"/>
      <c r="LQC4965" s="288"/>
      <c r="LQD4965" s="288"/>
      <c r="LQE4965" s="288"/>
      <c r="LQF4965" s="288"/>
      <c r="LQG4965" s="288"/>
      <c r="LQH4965" s="288"/>
      <c r="LQI4965" s="288"/>
      <c r="LQJ4965" s="288"/>
      <c r="LQK4965" s="288"/>
      <c r="LQL4965" s="288"/>
      <c r="LQM4965" s="288"/>
      <c r="LQN4965" s="288"/>
      <c r="LQO4965" s="288"/>
      <c r="LQP4965" s="288"/>
      <c r="LQQ4965" s="288"/>
      <c r="LQR4965" s="288"/>
      <c r="LQS4965" s="288"/>
      <c r="LQT4965" s="288"/>
      <c r="LQU4965" s="288"/>
      <c r="LQV4965" s="288"/>
      <c r="LQW4965" s="288"/>
      <c r="LQX4965" s="288"/>
      <c r="LQY4965" s="288"/>
      <c r="LQZ4965" s="288"/>
      <c r="LRA4965" s="288"/>
      <c r="LRB4965" s="288"/>
      <c r="LRC4965" s="288"/>
      <c r="LRD4965" s="288"/>
      <c r="LRE4965" s="288"/>
      <c r="LRF4965" s="288"/>
      <c r="LRG4965" s="288"/>
      <c r="LRH4965" s="288"/>
      <c r="LRI4965" s="288"/>
      <c r="LRJ4965" s="288"/>
      <c r="LRK4965" s="288"/>
      <c r="LRL4965" s="288"/>
      <c r="LRM4965" s="288"/>
      <c r="LRN4965" s="288"/>
      <c r="LRO4965" s="288"/>
      <c r="LRP4965" s="288"/>
      <c r="LRQ4965" s="288"/>
      <c r="LRR4965" s="288"/>
      <c r="LRS4965" s="288"/>
      <c r="LRT4965" s="288"/>
      <c r="LRU4965" s="288"/>
      <c r="LRV4965" s="288"/>
      <c r="LRW4965" s="288"/>
      <c r="LRX4965" s="288"/>
      <c r="LRY4965" s="288"/>
      <c r="LRZ4965" s="288"/>
      <c r="LSA4965" s="288"/>
      <c r="LSB4965" s="288"/>
      <c r="LSC4965" s="288"/>
      <c r="LSD4965" s="288"/>
      <c r="LSE4965" s="288"/>
      <c r="LSF4965" s="288"/>
      <c r="LSG4965" s="288"/>
      <c r="LSH4965" s="288"/>
      <c r="LSI4965" s="288"/>
      <c r="LSJ4965" s="288"/>
      <c r="LSK4965" s="288"/>
      <c r="LSL4965" s="288"/>
      <c r="LSM4965" s="288"/>
      <c r="LSN4965" s="288"/>
      <c r="LSO4965" s="288"/>
      <c r="LSP4965" s="288"/>
      <c r="LSQ4965" s="288"/>
      <c r="LSR4965" s="288"/>
      <c r="LSS4965" s="288"/>
      <c r="LST4965" s="288"/>
      <c r="LSU4965" s="288"/>
      <c r="LSV4965" s="288"/>
      <c r="LSW4965" s="288"/>
      <c r="LSX4965" s="288"/>
      <c r="LSY4965" s="288"/>
      <c r="LSZ4965" s="288"/>
      <c r="LTA4965" s="288"/>
      <c r="LTB4965" s="288"/>
      <c r="LTC4965" s="288"/>
      <c r="LTD4965" s="288"/>
      <c r="LTE4965" s="288"/>
      <c r="LTF4965" s="288"/>
      <c r="LTG4965" s="288"/>
      <c r="LTH4965" s="288"/>
      <c r="LTI4965" s="288"/>
      <c r="LTJ4965" s="288"/>
      <c r="LTK4965" s="288"/>
      <c r="LTL4965" s="288"/>
      <c r="LTM4965" s="288"/>
      <c r="LTN4965" s="288"/>
      <c r="LTO4965" s="288"/>
      <c r="LTP4965" s="288"/>
      <c r="LTQ4965" s="288"/>
      <c r="LTR4965" s="288"/>
      <c r="LTS4965" s="288"/>
      <c r="LTT4965" s="288"/>
      <c r="LTU4965" s="288"/>
      <c r="LTV4965" s="288"/>
      <c r="LTW4965" s="288"/>
      <c r="LTX4965" s="288"/>
      <c r="LTY4965" s="288"/>
      <c r="LTZ4965" s="288"/>
      <c r="LUA4965" s="288"/>
      <c r="LUB4965" s="288"/>
      <c r="LUC4965" s="288"/>
      <c r="LUD4965" s="288"/>
      <c r="LUE4965" s="288"/>
      <c r="LUF4965" s="288"/>
      <c r="LUG4965" s="288"/>
      <c r="LUH4965" s="288"/>
      <c r="LUI4965" s="288"/>
      <c r="LUJ4965" s="288"/>
      <c r="LUK4965" s="288"/>
      <c r="LUL4965" s="288"/>
      <c r="LUM4965" s="288"/>
      <c r="LUN4965" s="288"/>
      <c r="LUO4965" s="288"/>
      <c r="LUP4965" s="288"/>
      <c r="LUQ4965" s="288"/>
      <c r="LUR4965" s="288"/>
      <c r="LUS4965" s="288"/>
      <c r="LUT4965" s="288"/>
      <c r="LUU4965" s="288"/>
      <c r="LUV4965" s="288"/>
      <c r="LUW4965" s="288"/>
      <c r="LUX4965" s="288"/>
      <c r="LUY4965" s="288"/>
      <c r="LUZ4965" s="288"/>
      <c r="LVA4965" s="288"/>
      <c r="LVB4965" s="288"/>
      <c r="LVC4965" s="288"/>
      <c r="LVD4965" s="288"/>
      <c r="LVE4965" s="288"/>
      <c r="LVF4965" s="288"/>
      <c r="LVG4965" s="288"/>
      <c r="LVH4965" s="288"/>
      <c r="LVI4965" s="288"/>
      <c r="LVJ4965" s="288"/>
      <c r="LVK4965" s="288"/>
      <c r="LVL4965" s="288"/>
      <c r="LVM4965" s="288"/>
      <c r="LVN4965" s="288"/>
      <c r="LVO4965" s="288"/>
      <c r="LVP4965" s="288"/>
      <c r="LVQ4965" s="288"/>
      <c r="LVR4965" s="288"/>
      <c r="LVS4965" s="288"/>
      <c r="LVT4965" s="288"/>
      <c r="LVU4965" s="288"/>
      <c r="LVV4965" s="288"/>
      <c r="LVW4965" s="288"/>
      <c r="LVX4965" s="288"/>
      <c r="LVY4965" s="288"/>
      <c r="LVZ4965" s="288"/>
      <c r="LWA4965" s="288"/>
      <c r="LWB4965" s="288"/>
      <c r="LWC4965" s="288"/>
      <c r="LWD4965" s="288"/>
      <c r="LWE4965" s="288"/>
      <c r="LWF4965" s="288"/>
      <c r="LWG4965" s="288"/>
      <c r="LWH4965" s="288"/>
      <c r="LWI4965" s="288"/>
      <c r="LWJ4965" s="288"/>
      <c r="LWK4965" s="288"/>
      <c r="LWL4965" s="288"/>
      <c r="LWM4965" s="288"/>
      <c r="LWN4965" s="288"/>
      <c r="LWO4965" s="288"/>
      <c r="LWP4965" s="288"/>
      <c r="LWQ4965" s="288"/>
      <c r="LWR4965" s="288"/>
      <c r="LWS4965" s="288"/>
      <c r="LWT4965" s="288"/>
      <c r="LWU4965" s="288"/>
      <c r="LWV4965" s="288"/>
      <c r="LWW4965" s="288"/>
      <c r="LWX4965" s="288"/>
      <c r="LWY4965" s="288"/>
      <c r="LWZ4965" s="288"/>
      <c r="LXA4965" s="288"/>
      <c r="LXB4965" s="288"/>
      <c r="LXC4965" s="288"/>
      <c r="LXD4965" s="288"/>
      <c r="LXE4965" s="288"/>
      <c r="LXF4965" s="288"/>
      <c r="LXG4965" s="288"/>
      <c r="LXH4965" s="288"/>
      <c r="LXI4965" s="288"/>
      <c r="LXJ4965" s="288"/>
      <c r="LXK4965" s="288"/>
      <c r="LXL4965" s="288"/>
      <c r="LXM4965" s="288"/>
      <c r="LXN4965" s="288"/>
      <c r="LXO4965" s="288"/>
      <c r="LXP4965" s="288"/>
      <c r="LXQ4965" s="288"/>
      <c r="LXR4965" s="288"/>
      <c r="LXS4965" s="288"/>
      <c r="LXT4965" s="288"/>
      <c r="LXU4965" s="288"/>
      <c r="LXV4965" s="288"/>
      <c r="LXW4965" s="288"/>
      <c r="LXX4965" s="288"/>
      <c r="LXY4965" s="288"/>
      <c r="LXZ4965" s="288"/>
      <c r="LYA4965" s="288"/>
      <c r="LYB4965" s="288"/>
      <c r="LYC4965" s="288"/>
      <c r="LYD4965" s="288"/>
      <c r="LYE4965" s="288"/>
      <c r="LYF4965" s="288"/>
      <c r="LYG4965" s="288"/>
      <c r="LYH4965" s="288"/>
      <c r="LYI4965" s="288"/>
      <c r="LYJ4965" s="288"/>
      <c r="LYK4965" s="288"/>
      <c r="LYL4965" s="288"/>
      <c r="LYM4965" s="288"/>
      <c r="LYN4965" s="288"/>
      <c r="LYO4965" s="288"/>
      <c r="LYP4965" s="288"/>
      <c r="LYQ4965" s="288"/>
      <c r="LYR4965" s="288"/>
      <c r="LYS4965" s="288"/>
      <c r="LYT4965" s="288"/>
      <c r="LYU4965" s="288"/>
      <c r="LYV4965" s="288"/>
      <c r="LYW4965" s="288"/>
      <c r="LYX4965" s="288"/>
      <c r="LYY4965" s="288"/>
      <c r="LYZ4965" s="288"/>
      <c r="LZA4965" s="288"/>
      <c r="LZB4965" s="288"/>
      <c r="LZC4965" s="288"/>
      <c r="LZD4965" s="288"/>
      <c r="LZE4965" s="288"/>
      <c r="LZF4965" s="288"/>
      <c r="LZG4965" s="288"/>
      <c r="LZH4965" s="288"/>
      <c r="LZI4965" s="288"/>
      <c r="LZJ4965" s="288"/>
      <c r="LZK4965" s="288"/>
      <c r="LZL4965" s="288"/>
      <c r="LZM4965" s="288"/>
      <c r="LZN4965" s="288"/>
      <c r="LZO4965" s="288"/>
      <c r="LZP4965" s="288"/>
      <c r="LZQ4965" s="288"/>
      <c r="LZR4965" s="288"/>
      <c r="LZS4965" s="288"/>
      <c r="LZT4965" s="288"/>
      <c r="LZU4965" s="288"/>
      <c r="LZV4965" s="288"/>
      <c r="LZW4965" s="288"/>
      <c r="LZX4965" s="288"/>
      <c r="LZY4965" s="288"/>
      <c r="LZZ4965" s="288"/>
      <c r="MAA4965" s="288"/>
      <c r="MAB4965" s="288"/>
      <c r="MAC4965" s="288"/>
      <c r="MAD4965" s="288"/>
      <c r="MAE4965" s="288"/>
      <c r="MAF4965" s="288"/>
      <c r="MAG4965" s="288"/>
      <c r="MAH4965" s="288"/>
      <c r="MAI4965" s="288"/>
      <c r="MAJ4965" s="288"/>
      <c r="MAK4965" s="288"/>
      <c r="MAL4965" s="288"/>
      <c r="MAM4965" s="288"/>
      <c r="MAN4965" s="288"/>
      <c r="MAO4965" s="288"/>
      <c r="MAP4965" s="288"/>
      <c r="MAQ4965" s="288"/>
      <c r="MAR4965" s="288"/>
      <c r="MAS4965" s="288"/>
      <c r="MAT4965" s="288"/>
      <c r="MAU4965" s="288"/>
      <c r="MAV4965" s="288"/>
      <c r="MAW4965" s="288"/>
      <c r="MAX4965" s="288"/>
      <c r="MAY4965" s="288"/>
      <c r="MAZ4965" s="288"/>
      <c r="MBA4965" s="288"/>
      <c r="MBB4965" s="288"/>
      <c r="MBC4965" s="288"/>
      <c r="MBD4965" s="288"/>
      <c r="MBE4965" s="288"/>
      <c r="MBF4965" s="288"/>
      <c r="MBG4965" s="288"/>
      <c r="MBH4965" s="288"/>
      <c r="MBI4965" s="288"/>
      <c r="MBJ4965" s="288"/>
      <c r="MBK4965" s="288"/>
      <c r="MBL4965" s="288"/>
      <c r="MBM4965" s="288"/>
      <c r="MBN4965" s="288"/>
      <c r="MBO4965" s="288"/>
      <c r="MBP4965" s="288"/>
      <c r="MBQ4965" s="288"/>
      <c r="MBR4965" s="288"/>
      <c r="MBS4965" s="288"/>
      <c r="MBT4965" s="288"/>
      <c r="MBU4965" s="288"/>
      <c r="MBV4965" s="288"/>
      <c r="MBW4965" s="288"/>
      <c r="MBX4965" s="288"/>
      <c r="MBY4965" s="288"/>
      <c r="MBZ4965" s="288"/>
      <c r="MCA4965" s="288"/>
      <c r="MCB4965" s="288"/>
      <c r="MCC4965" s="288"/>
      <c r="MCD4965" s="288"/>
      <c r="MCE4965" s="288"/>
      <c r="MCF4965" s="288"/>
      <c r="MCG4965" s="288"/>
      <c r="MCH4965" s="288"/>
      <c r="MCI4965" s="288"/>
      <c r="MCJ4965" s="288"/>
      <c r="MCK4965" s="288"/>
      <c r="MCL4965" s="288"/>
      <c r="MCM4965" s="288"/>
      <c r="MCN4965" s="288"/>
      <c r="MCO4965" s="288"/>
      <c r="MCP4965" s="288"/>
      <c r="MCQ4965" s="288"/>
      <c r="MCR4965" s="288"/>
      <c r="MCS4965" s="288"/>
      <c r="MCT4965" s="288"/>
      <c r="MCU4965" s="288"/>
      <c r="MCV4965" s="288"/>
      <c r="MCW4965" s="288"/>
      <c r="MCX4965" s="288"/>
      <c r="MCY4965" s="288"/>
      <c r="MCZ4965" s="288"/>
      <c r="MDA4965" s="288"/>
      <c r="MDB4965" s="288"/>
      <c r="MDC4965" s="288"/>
      <c r="MDD4965" s="288"/>
      <c r="MDE4965" s="288"/>
      <c r="MDF4965" s="288"/>
      <c r="MDG4965" s="288"/>
      <c r="MDH4965" s="288"/>
      <c r="MDI4965" s="288"/>
      <c r="MDJ4965" s="288"/>
      <c r="MDK4965" s="288"/>
      <c r="MDL4965" s="288"/>
      <c r="MDM4965" s="288"/>
      <c r="MDN4965" s="288"/>
      <c r="MDO4965" s="288"/>
      <c r="MDP4965" s="288"/>
      <c r="MDQ4965" s="288"/>
      <c r="MDR4965" s="288"/>
      <c r="MDS4965" s="288"/>
      <c r="MDT4965" s="288"/>
      <c r="MDU4965" s="288"/>
      <c r="MDV4965" s="288"/>
      <c r="MDW4965" s="288"/>
      <c r="MDX4965" s="288"/>
      <c r="MDY4965" s="288"/>
      <c r="MDZ4965" s="288"/>
      <c r="MEA4965" s="288"/>
      <c r="MEB4965" s="288"/>
      <c r="MEC4965" s="288"/>
      <c r="MED4965" s="288"/>
      <c r="MEE4965" s="288"/>
      <c r="MEF4965" s="288"/>
      <c r="MEG4965" s="288"/>
      <c r="MEH4965" s="288"/>
      <c r="MEI4965" s="288"/>
      <c r="MEJ4965" s="288"/>
      <c r="MEK4965" s="288"/>
      <c r="MEL4965" s="288"/>
      <c r="MEM4965" s="288"/>
      <c r="MEN4965" s="288"/>
      <c r="MEO4965" s="288"/>
      <c r="MEP4965" s="288"/>
      <c r="MEQ4965" s="288"/>
      <c r="MER4965" s="288"/>
      <c r="MES4965" s="288"/>
      <c r="MET4965" s="288"/>
      <c r="MEU4965" s="288"/>
      <c r="MEV4965" s="288"/>
      <c r="MEW4965" s="288"/>
      <c r="MEX4965" s="288"/>
      <c r="MEY4965" s="288"/>
      <c r="MEZ4965" s="288"/>
      <c r="MFA4965" s="288"/>
      <c r="MFB4965" s="288"/>
      <c r="MFC4965" s="288"/>
      <c r="MFD4965" s="288"/>
      <c r="MFE4965" s="288"/>
      <c r="MFF4965" s="288"/>
      <c r="MFG4965" s="288"/>
      <c r="MFH4965" s="288"/>
      <c r="MFI4965" s="288"/>
      <c r="MFJ4965" s="288"/>
      <c r="MFK4965" s="288"/>
      <c r="MFL4965" s="288"/>
      <c r="MFM4965" s="288"/>
      <c r="MFN4965" s="288"/>
      <c r="MFO4965" s="288"/>
      <c r="MFP4965" s="288"/>
      <c r="MFQ4965" s="288"/>
      <c r="MFR4965" s="288"/>
      <c r="MFS4965" s="288"/>
      <c r="MFT4965" s="288"/>
      <c r="MFU4965" s="288"/>
      <c r="MFV4965" s="288"/>
      <c r="MFW4965" s="288"/>
      <c r="MFX4965" s="288"/>
      <c r="MFY4965" s="288"/>
      <c r="MFZ4965" s="288"/>
      <c r="MGA4965" s="288"/>
      <c r="MGB4965" s="288"/>
      <c r="MGC4965" s="288"/>
      <c r="MGD4965" s="288"/>
      <c r="MGE4965" s="288"/>
      <c r="MGF4965" s="288"/>
      <c r="MGG4965" s="288"/>
      <c r="MGH4965" s="288"/>
      <c r="MGI4965" s="288"/>
      <c r="MGJ4965" s="288"/>
      <c r="MGK4965" s="288"/>
      <c r="MGL4965" s="288"/>
      <c r="MGM4965" s="288"/>
      <c r="MGN4965" s="288"/>
      <c r="MGO4965" s="288"/>
      <c r="MGP4965" s="288"/>
      <c r="MGQ4965" s="288"/>
      <c r="MGR4965" s="288"/>
      <c r="MGS4965" s="288"/>
      <c r="MGT4965" s="288"/>
      <c r="MGU4965" s="288"/>
      <c r="MGV4965" s="288"/>
      <c r="MGW4965" s="288"/>
      <c r="MGX4965" s="288"/>
      <c r="MGY4965" s="288"/>
      <c r="MGZ4965" s="288"/>
      <c r="MHA4965" s="288"/>
      <c r="MHB4965" s="288"/>
      <c r="MHC4965" s="288"/>
      <c r="MHD4965" s="288"/>
      <c r="MHE4965" s="288"/>
      <c r="MHF4965" s="288"/>
      <c r="MHG4965" s="288"/>
      <c r="MHH4965" s="288"/>
      <c r="MHI4965" s="288"/>
      <c r="MHJ4965" s="288"/>
      <c r="MHK4965" s="288"/>
      <c r="MHL4965" s="288"/>
      <c r="MHM4965" s="288"/>
      <c r="MHN4965" s="288"/>
      <c r="MHO4965" s="288"/>
      <c r="MHP4965" s="288"/>
      <c r="MHQ4965" s="288"/>
      <c r="MHR4965" s="288"/>
      <c r="MHS4965" s="288"/>
      <c r="MHT4965" s="288"/>
      <c r="MHU4965" s="288"/>
      <c r="MHV4965" s="288"/>
      <c r="MHW4965" s="288"/>
      <c r="MHX4965" s="288"/>
      <c r="MHY4965" s="288"/>
      <c r="MHZ4965" s="288"/>
      <c r="MIA4965" s="288"/>
      <c r="MIB4965" s="288"/>
      <c r="MIC4965" s="288"/>
      <c r="MID4965" s="288"/>
      <c r="MIE4965" s="288"/>
      <c r="MIF4965" s="288"/>
      <c r="MIG4965" s="288"/>
      <c r="MIH4965" s="288"/>
      <c r="MII4965" s="288"/>
      <c r="MIJ4965" s="288"/>
      <c r="MIK4965" s="288"/>
      <c r="MIL4965" s="288"/>
      <c r="MIM4965" s="288"/>
      <c r="MIN4965" s="288"/>
      <c r="MIO4965" s="288"/>
      <c r="MIP4965" s="288"/>
      <c r="MIQ4965" s="288"/>
      <c r="MIR4965" s="288"/>
      <c r="MIS4965" s="288"/>
      <c r="MIT4965" s="288"/>
      <c r="MIU4965" s="288"/>
      <c r="MIV4965" s="288"/>
      <c r="MIW4965" s="288"/>
      <c r="MIX4965" s="288"/>
      <c r="MIY4965" s="288"/>
      <c r="MIZ4965" s="288"/>
      <c r="MJA4965" s="288"/>
      <c r="MJB4965" s="288"/>
      <c r="MJC4965" s="288"/>
      <c r="MJD4965" s="288"/>
      <c r="MJE4965" s="288"/>
      <c r="MJF4965" s="288"/>
      <c r="MJG4965" s="288"/>
      <c r="MJH4965" s="288"/>
      <c r="MJI4965" s="288"/>
      <c r="MJJ4965" s="288"/>
      <c r="MJK4965" s="288"/>
      <c r="MJL4965" s="288"/>
      <c r="MJM4965" s="288"/>
      <c r="MJN4965" s="288"/>
      <c r="MJO4965" s="288"/>
      <c r="MJP4965" s="288"/>
      <c r="MJQ4965" s="288"/>
      <c r="MJR4965" s="288"/>
      <c r="MJS4965" s="288"/>
      <c r="MJT4965" s="288"/>
      <c r="MJU4965" s="288"/>
      <c r="MJV4965" s="288"/>
      <c r="MJW4965" s="288"/>
      <c r="MJX4965" s="288"/>
      <c r="MJY4965" s="288"/>
      <c r="MJZ4965" s="288"/>
      <c r="MKA4965" s="288"/>
      <c r="MKB4965" s="288"/>
      <c r="MKC4965" s="288"/>
      <c r="MKD4965" s="288"/>
      <c r="MKE4965" s="288"/>
      <c r="MKF4965" s="288"/>
      <c r="MKG4965" s="288"/>
      <c r="MKH4965" s="288"/>
      <c r="MKI4965" s="288"/>
      <c r="MKJ4965" s="288"/>
      <c r="MKK4965" s="288"/>
      <c r="MKL4965" s="288"/>
      <c r="MKM4965" s="288"/>
      <c r="MKN4965" s="288"/>
      <c r="MKO4965" s="288"/>
      <c r="MKP4965" s="288"/>
      <c r="MKQ4965" s="288"/>
      <c r="MKR4965" s="288"/>
      <c r="MKS4965" s="288"/>
      <c r="MKT4965" s="288"/>
      <c r="MKU4965" s="288"/>
      <c r="MKV4965" s="288"/>
      <c r="MKW4965" s="288"/>
      <c r="MKX4965" s="288"/>
      <c r="MKY4965" s="288"/>
      <c r="MKZ4965" s="288"/>
      <c r="MLA4965" s="288"/>
      <c r="MLB4965" s="288"/>
      <c r="MLC4965" s="288"/>
      <c r="MLD4965" s="288"/>
      <c r="MLE4965" s="288"/>
      <c r="MLF4965" s="288"/>
      <c r="MLG4965" s="288"/>
      <c r="MLH4965" s="288"/>
      <c r="MLI4965" s="288"/>
      <c r="MLJ4965" s="288"/>
      <c r="MLK4965" s="288"/>
      <c r="MLL4965" s="288"/>
      <c r="MLM4965" s="288"/>
      <c r="MLN4965" s="288"/>
      <c r="MLO4965" s="288"/>
      <c r="MLP4965" s="288"/>
      <c r="MLQ4965" s="288"/>
      <c r="MLR4965" s="288"/>
      <c r="MLS4965" s="288"/>
      <c r="MLT4965" s="288"/>
      <c r="MLU4965" s="288"/>
      <c r="MLV4965" s="288"/>
      <c r="MLW4965" s="288"/>
      <c r="MLX4965" s="288"/>
      <c r="MLY4965" s="288"/>
      <c r="MLZ4965" s="288"/>
      <c r="MMA4965" s="288"/>
      <c r="MMB4965" s="288"/>
      <c r="MMC4965" s="288"/>
      <c r="MMD4965" s="288"/>
      <c r="MME4965" s="288"/>
      <c r="MMF4965" s="288"/>
      <c r="MMG4965" s="288"/>
      <c r="MMH4965" s="288"/>
      <c r="MMI4965" s="288"/>
      <c r="MMJ4965" s="288"/>
      <c r="MMK4965" s="288"/>
      <c r="MML4965" s="288"/>
      <c r="MMM4965" s="288"/>
      <c r="MMN4965" s="288"/>
      <c r="MMO4965" s="288"/>
      <c r="MMP4965" s="288"/>
      <c r="MMQ4965" s="288"/>
      <c r="MMR4965" s="288"/>
      <c r="MMS4965" s="288"/>
      <c r="MMT4965" s="288"/>
      <c r="MMU4965" s="288"/>
      <c r="MMV4965" s="288"/>
      <c r="MMW4965" s="288"/>
      <c r="MMX4965" s="288"/>
      <c r="MMY4965" s="288"/>
      <c r="MMZ4965" s="288"/>
      <c r="MNA4965" s="288"/>
      <c r="MNB4965" s="288"/>
      <c r="MNC4965" s="288"/>
      <c r="MND4965" s="288"/>
      <c r="MNE4965" s="288"/>
      <c r="MNF4965" s="288"/>
      <c r="MNG4965" s="288"/>
      <c r="MNH4965" s="288"/>
      <c r="MNI4965" s="288"/>
      <c r="MNJ4965" s="288"/>
      <c r="MNK4965" s="288"/>
      <c r="MNL4965" s="288"/>
      <c r="MNM4965" s="288"/>
      <c r="MNN4965" s="288"/>
      <c r="MNO4965" s="288"/>
      <c r="MNP4965" s="288"/>
      <c r="MNQ4965" s="288"/>
      <c r="MNR4965" s="288"/>
      <c r="MNS4965" s="288"/>
      <c r="MNT4965" s="288"/>
      <c r="MNU4965" s="288"/>
      <c r="MNV4965" s="288"/>
      <c r="MNW4965" s="288"/>
      <c r="MNX4965" s="288"/>
      <c r="MNY4965" s="288"/>
      <c r="MNZ4965" s="288"/>
      <c r="MOA4965" s="288"/>
      <c r="MOB4965" s="288"/>
      <c r="MOC4965" s="288"/>
      <c r="MOD4965" s="288"/>
      <c r="MOE4965" s="288"/>
      <c r="MOF4965" s="288"/>
      <c r="MOG4965" s="288"/>
      <c r="MOH4965" s="288"/>
      <c r="MOI4965" s="288"/>
      <c r="MOJ4965" s="288"/>
      <c r="MOK4965" s="288"/>
      <c r="MOL4965" s="288"/>
      <c r="MOM4965" s="288"/>
      <c r="MON4965" s="288"/>
      <c r="MOO4965" s="288"/>
      <c r="MOP4965" s="288"/>
      <c r="MOQ4965" s="288"/>
      <c r="MOR4965" s="288"/>
      <c r="MOS4965" s="288"/>
      <c r="MOT4965" s="288"/>
      <c r="MOU4965" s="288"/>
      <c r="MOV4965" s="288"/>
      <c r="MOW4965" s="288"/>
      <c r="MOX4965" s="288"/>
      <c r="MOY4965" s="288"/>
      <c r="MOZ4965" s="288"/>
      <c r="MPA4965" s="288"/>
      <c r="MPB4965" s="288"/>
      <c r="MPC4965" s="288"/>
      <c r="MPD4965" s="288"/>
      <c r="MPE4965" s="288"/>
      <c r="MPF4965" s="288"/>
      <c r="MPG4965" s="288"/>
      <c r="MPH4965" s="288"/>
      <c r="MPI4965" s="288"/>
      <c r="MPJ4965" s="288"/>
      <c r="MPK4965" s="288"/>
      <c r="MPL4965" s="288"/>
      <c r="MPM4965" s="288"/>
      <c r="MPN4965" s="288"/>
      <c r="MPO4965" s="288"/>
      <c r="MPP4965" s="288"/>
      <c r="MPQ4965" s="288"/>
      <c r="MPR4965" s="288"/>
      <c r="MPS4965" s="288"/>
      <c r="MPT4965" s="288"/>
      <c r="MPU4965" s="288"/>
      <c r="MPV4965" s="288"/>
      <c r="MPW4965" s="288"/>
      <c r="MPX4965" s="288"/>
      <c r="MPY4965" s="288"/>
      <c r="MPZ4965" s="288"/>
      <c r="MQA4965" s="288"/>
      <c r="MQB4965" s="288"/>
      <c r="MQC4965" s="288"/>
      <c r="MQD4965" s="288"/>
      <c r="MQE4965" s="288"/>
      <c r="MQF4965" s="288"/>
      <c r="MQG4965" s="288"/>
      <c r="MQH4965" s="288"/>
      <c r="MQI4965" s="288"/>
      <c r="MQJ4965" s="288"/>
      <c r="MQK4965" s="288"/>
      <c r="MQL4965" s="288"/>
      <c r="MQM4965" s="288"/>
      <c r="MQN4965" s="288"/>
      <c r="MQO4965" s="288"/>
      <c r="MQP4965" s="288"/>
      <c r="MQQ4965" s="288"/>
      <c r="MQR4965" s="288"/>
      <c r="MQS4965" s="288"/>
      <c r="MQT4965" s="288"/>
      <c r="MQU4965" s="288"/>
      <c r="MQV4965" s="288"/>
      <c r="MQW4965" s="288"/>
      <c r="MQX4965" s="288"/>
      <c r="MQY4965" s="288"/>
      <c r="MQZ4965" s="288"/>
      <c r="MRA4965" s="288"/>
      <c r="MRB4965" s="288"/>
      <c r="MRC4965" s="288"/>
      <c r="MRD4965" s="288"/>
      <c r="MRE4965" s="288"/>
      <c r="MRF4965" s="288"/>
      <c r="MRG4965" s="288"/>
      <c r="MRH4965" s="288"/>
      <c r="MRI4965" s="288"/>
      <c r="MRJ4965" s="288"/>
      <c r="MRK4965" s="288"/>
      <c r="MRL4965" s="288"/>
      <c r="MRM4965" s="288"/>
      <c r="MRN4965" s="288"/>
      <c r="MRO4965" s="288"/>
      <c r="MRP4965" s="288"/>
      <c r="MRQ4965" s="288"/>
      <c r="MRR4965" s="288"/>
      <c r="MRS4965" s="288"/>
      <c r="MRT4965" s="288"/>
      <c r="MRU4965" s="288"/>
      <c r="MRV4965" s="288"/>
      <c r="MRW4965" s="288"/>
      <c r="MRX4965" s="288"/>
      <c r="MRY4965" s="288"/>
      <c r="MRZ4965" s="288"/>
      <c r="MSA4965" s="288"/>
      <c r="MSB4965" s="288"/>
      <c r="MSC4965" s="288"/>
      <c r="MSD4965" s="288"/>
      <c r="MSE4965" s="288"/>
      <c r="MSF4965" s="288"/>
      <c r="MSG4965" s="288"/>
      <c r="MSH4965" s="288"/>
      <c r="MSI4965" s="288"/>
      <c r="MSJ4965" s="288"/>
      <c r="MSK4965" s="288"/>
      <c r="MSL4965" s="288"/>
      <c r="MSM4965" s="288"/>
      <c r="MSN4965" s="288"/>
      <c r="MSO4965" s="288"/>
      <c r="MSP4965" s="288"/>
      <c r="MSQ4965" s="288"/>
      <c r="MSR4965" s="288"/>
      <c r="MSS4965" s="288"/>
      <c r="MST4965" s="288"/>
      <c r="MSU4965" s="288"/>
      <c r="MSV4965" s="288"/>
      <c r="MSW4965" s="288"/>
      <c r="MSX4965" s="288"/>
      <c r="MSY4965" s="288"/>
      <c r="MSZ4965" s="288"/>
      <c r="MTA4965" s="288"/>
      <c r="MTB4965" s="288"/>
      <c r="MTC4965" s="288"/>
      <c r="MTD4965" s="288"/>
      <c r="MTE4965" s="288"/>
      <c r="MTF4965" s="288"/>
      <c r="MTG4965" s="288"/>
      <c r="MTH4965" s="288"/>
      <c r="MTI4965" s="288"/>
      <c r="MTJ4965" s="288"/>
      <c r="MTK4965" s="288"/>
      <c r="MTL4965" s="288"/>
      <c r="MTM4965" s="288"/>
      <c r="MTN4965" s="288"/>
      <c r="MTO4965" s="288"/>
      <c r="MTP4965" s="288"/>
      <c r="MTQ4965" s="288"/>
      <c r="MTR4965" s="288"/>
      <c r="MTS4965" s="288"/>
      <c r="MTT4965" s="288"/>
      <c r="MTU4965" s="288"/>
      <c r="MTV4965" s="288"/>
      <c r="MTW4965" s="288"/>
      <c r="MTX4965" s="288"/>
      <c r="MTY4965" s="288"/>
      <c r="MTZ4965" s="288"/>
      <c r="MUA4965" s="288"/>
      <c r="MUB4965" s="288"/>
      <c r="MUC4965" s="288"/>
      <c r="MUD4965" s="288"/>
      <c r="MUE4965" s="288"/>
      <c r="MUF4965" s="288"/>
      <c r="MUG4965" s="288"/>
      <c r="MUH4965" s="288"/>
      <c r="MUI4965" s="288"/>
      <c r="MUJ4965" s="288"/>
      <c r="MUK4965" s="288"/>
      <c r="MUL4965" s="288"/>
      <c r="MUM4965" s="288"/>
      <c r="MUN4965" s="288"/>
      <c r="MUO4965" s="288"/>
      <c r="MUP4965" s="288"/>
      <c r="MUQ4965" s="288"/>
      <c r="MUR4965" s="288"/>
      <c r="MUS4965" s="288"/>
      <c r="MUT4965" s="288"/>
      <c r="MUU4965" s="288"/>
      <c r="MUV4965" s="288"/>
      <c r="MUW4965" s="288"/>
      <c r="MUX4965" s="288"/>
      <c r="MUY4965" s="288"/>
      <c r="MUZ4965" s="288"/>
      <c r="MVA4965" s="288"/>
      <c r="MVB4965" s="288"/>
      <c r="MVC4965" s="288"/>
      <c r="MVD4965" s="288"/>
      <c r="MVE4965" s="288"/>
      <c r="MVF4965" s="288"/>
      <c r="MVG4965" s="288"/>
      <c r="MVH4965" s="288"/>
      <c r="MVI4965" s="288"/>
      <c r="MVJ4965" s="288"/>
      <c r="MVK4965" s="288"/>
      <c r="MVL4965" s="288"/>
      <c r="MVM4965" s="288"/>
      <c r="MVN4965" s="288"/>
      <c r="MVO4965" s="288"/>
      <c r="MVP4965" s="288"/>
      <c r="MVQ4965" s="288"/>
      <c r="MVR4965" s="288"/>
      <c r="MVS4965" s="288"/>
      <c r="MVT4965" s="288"/>
      <c r="MVU4965" s="288"/>
      <c r="MVV4965" s="288"/>
      <c r="MVW4965" s="288"/>
      <c r="MVX4965" s="288"/>
      <c r="MVY4965" s="288"/>
      <c r="MVZ4965" s="288"/>
      <c r="MWA4965" s="288"/>
      <c r="MWB4965" s="288"/>
      <c r="MWC4965" s="288"/>
      <c r="MWD4965" s="288"/>
      <c r="MWE4965" s="288"/>
      <c r="MWF4965" s="288"/>
      <c r="MWG4965" s="288"/>
      <c r="MWH4965" s="288"/>
      <c r="MWI4965" s="288"/>
      <c r="MWJ4965" s="288"/>
      <c r="MWK4965" s="288"/>
      <c r="MWL4965" s="288"/>
      <c r="MWM4965" s="288"/>
      <c r="MWN4965" s="288"/>
      <c r="MWO4965" s="288"/>
      <c r="MWP4965" s="288"/>
      <c r="MWQ4965" s="288"/>
      <c r="MWR4965" s="288"/>
      <c r="MWS4965" s="288"/>
      <c r="MWT4965" s="288"/>
      <c r="MWU4965" s="288"/>
      <c r="MWV4965" s="288"/>
      <c r="MWW4965" s="288"/>
      <c r="MWX4965" s="288"/>
      <c r="MWY4965" s="288"/>
      <c r="MWZ4965" s="288"/>
      <c r="MXA4965" s="288"/>
      <c r="MXB4965" s="288"/>
      <c r="MXC4965" s="288"/>
      <c r="MXD4965" s="288"/>
      <c r="MXE4965" s="288"/>
      <c r="MXF4965" s="288"/>
      <c r="MXG4965" s="288"/>
      <c r="MXH4965" s="288"/>
      <c r="MXI4965" s="288"/>
      <c r="MXJ4965" s="288"/>
      <c r="MXK4965" s="288"/>
      <c r="MXL4965" s="288"/>
      <c r="MXM4965" s="288"/>
      <c r="MXN4965" s="288"/>
      <c r="MXO4965" s="288"/>
      <c r="MXP4965" s="288"/>
      <c r="MXQ4965" s="288"/>
      <c r="MXR4965" s="288"/>
      <c r="MXS4965" s="288"/>
      <c r="MXT4965" s="288"/>
      <c r="MXU4965" s="288"/>
      <c r="MXV4965" s="288"/>
      <c r="MXW4965" s="288"/>
      <c r="MXX4965" s="288"/>
      <c r="MXY4965" s="288"/>
      <c r="MXZ4965" s="288"/>
      <c r="MYA4965" s="288"/>
      <c r="MYB4965" s="288"/>
      <c r="MYC4965" s="288"/>
      <c r="MYD4965" s="288"/>
      <c r="MYE4965" s="288"/>
      <c r="MYF4965" s="288"/>
      <c r="MYG4965" s="288"/>
      <c r="MYH4965" s="288"/>
      <c r="MYI4965" s="288"/>
      <c r="MYJ4965" s="288"/>
      <c r="MYK4965" s="288"/>
      <c r="MYL4965" s="288"/>
      <c r="MYM4965" s="288"/>
      <c r="MYN4965" s="288"/>
      <c r="MYO4965" s="288"/>
      <c r="MYP4965" s="288"/>
      <c r="MYQ4965" s="288"/>
      <c r="MYR4965" s="288"/>
      <c r="MYS4965" s="288"/>
      <c r="MYT4965" s="288"/>
      <c r="MYU4965" s="288"/>
      <c r="MYV4965" s="288"/>
      <c r="MYW4965" s="288"/>
      <c r="MYX4965" s="288"/>
      <c r="MYY4965" s="288"/>
      <c r="MYZ4965" s="288"/>
      <c r="MZA4965" s="288"/>
      <c r="MZB4965" s="288"/>
      <c r="MZC4965" s="288"/>
      <c r="MZD4965" s="288"/>
      <c r="MZE4965" s="288"/>
      <c r="MZF4965" s="288"/>
      <c r="MZG4965" s="288"/>
      <c r="MZH4965" s="288"/>
      <c r="MZI4965" s="288"/>
      <c r="MZJ4965" s="288"/>
      <c r="MZK4965" s="288"/>
      <c r="MZL4965" s="288"/>
      <c r="MZM4965" s="288"/>
      <c r="MZN4965" s="288"/>
      <c r="MZO4965" s="288"/>
      <c r="MZP4965" s="288"/>
      <c r="MZQ4965" s="288"/>
      <c r="MZR4965" s="288"/>
      <c r="MZS4965" s="288"/>
      <c r="MZT4965" s="288"/>
      <c r="MZU4965" s="288"/>
      <c r="MZV4965" s="288"/>
      <c r="MZW4965" s="288"/>
      <c r="MZX4965" s="288"/>
      <c r="MZY4965" s="288"/>
      <c r="MZZ4965" s="288"/>
      <c r="NAA4965" s="288"/>
      <c r="NAB4965" s="288"/>
      <c r="NAC4965" s="288"/>
      <c r="NAD4965" s="288"/>
      <c r="NAE4965" s="288"/>
      <c r="NAF4965" s="288"/>
      <c r="NAG4965" s="288"/>
      <c r="NAH4965" s="288"/>
      <c r="NAI4965" s="288"/>
      <c r="NAJ4965" s="288"/>
      <c r="NAK4965" s="288"/>
      <c r="NAL4965" s="288"/>
      <c r="NAM4965" s="288"/>
      <c r="NAN4965" s="288"/>
      <c r="NAO4965" s="288"/>
      <c r="NAP4965" s="288"/>
      <c r="NAQ4965" s="288"/>
      <c r="NAR4965" s="288"/>
      <c r="NAS4965" s="288"/>
      <c r="NAT4965" s="288"/>
      <c r="NAU4965" s="288"/>
      <c r="NAV4965" s="288"/>
      <c r="NAW4965" s="288"/>
      <c r="NAX4965" s="288"/>
      <c r="NAY4965" s="288"/>
      <c r="NAZ4965" s="288"/>
      <c r="NBA4965" s="288"/>
      <c r="NBB4965" s="288"/>
      <c r="NBC4965" s="288"/>
      <c r="NBD4965" s="288"/>
      <c r="NBE4965" s="288"/>
      <c r="NBF4965" s="288"/>
      <c r="NBG4965" s="288"/>
      <c r="NBH4965" s="288"/>
      <c r="NBI4965" s="288"/>
      <c r="NBJ4965" s="288"/>
      <c r="NBK4965" s="288"/>
      <c r="NBL4965" s="288"/>
      <c r="NBM4965" s="288"/>
      <c r="NBN4965" s="288"/>
      <c r="NBO4965" s="288"/>
      <c r="NBP4965" s="288"/>
      <c r="NBQ4965" s="288"/>
      <c r="NBR4965" s="288"/>
      <c r="NBS4965" s="288"/>
      <c r="NBT4965" s="288"/>
      <c r="NBU4965" s="288"/>
      <c r="NBV4965" s="288"/>
      <c r="NBW4965" s="288"/>
      <c r="NBX4965" s="288"/>
      <c r="NBY4965" s="288"/>
      <c r="NBZ4965" s="288"/>
      <c r="NCA4965" s="288"/>
      <c r="NCB4965" s="288"/>
      <c r="NCC4965" s="288"/>
      <c r="NCD4965" s="288"/>
      <c r="NCE4965" s="288"/>
      <c r="NCF4965" s="288"/>
      <c r="NCG4965" s="288"/>
      <c r="NCH4965" s="288"/>
      <c r="NCI4965" s="288"/>
      <c r="NCJ4965" s="288"/>
      <c r="NCK4965" s="288"/>
      <c r="NCL4965" s="288"/>
      <c r="NCM4965" s="288"/>
      <c r="NCN4965" s="288"/>
      <c r="NCO4965" s="288"/>
      <c r="NCP4965" s="288"/>
      <c r="NCQ4965" s="288"/>
      <c r="NCR4965" s="288"/>
      <c r="NCS4965" s="288"/>
      <c r="NCT4965" s="288"/>
      <c r="NCU4965" s="288"/>
      <c r="NCV4965" s="288"/>
      <c r="NCW4965" s="288"/>
      <c r="NCX4965" s="288"/>
      <c r="NCY4965" s="288"/>
      <c r="NCZ4965" s="288"/>
      <c r="NDA4965" s="288"/>
      <c r="NDB4965" s="288"/>
      <c r="NDC4965" s="288"/>
      <c r="NDD4965" s="288"/>
      <c r="NDE4965" s="288"/>
      <c r="NDF4965" s="288"/>
      <c r="NDG4965" s="288"/>
      <c r="NDH4965" s="288"/>
      <c r="NDI4965" s="288"/>
      <c r="NDJ4965" s="288"/>
      <c r="NDK4965" s="288"/>
      <c r="NDL4965" s="288"/>
      <c r="NDM4965" s="288"/>
      <c r="NDN4965" s="288"/>
      <c r="NDO4965" s="288"/>
      <c r="NDP4965" s="288"/>
      <c r="NDQ4965" s="288"/>
      <c r="NDR4965" s="288"/>
      <c r="NDS4965" s="288"/>
      <c r="NDT4965" s="288"/>
      <c r="NDU4965" s="288"/>
      <c r="NDV4965" s="288"/>
      <c r="NDW4965" s="288"/>
      <c r="NDX4965" s="288"/>
      <c r="NDY4965" s="288"/>
      <c r="NDZ4965" s="288"/>
      <c r="NEA4965" s="288"/>
      <c r="NEB4965" s="288"/>
      <c r="NEC4965" s="288"/>
      <c r="NED4965" s="288"/>
      <c r="NEE4965" s="288"/>
      <c r="NEF4965" s="288"/>
      <c r="NEG4965" s="288"/>
      <c r="NEH4965" s="288"/>
      <c r="NEI4965" s="288"/>
      <c r="NEJ4965" s="288"/>
      <c r="NEK4965" s="288"/>
      <c r="NEL4965" s="288"/>
      <c r="NEM4965" s="288"/>
      <c r="NEN4965" s="288"/>
      <c r="NEO4965" s="288"/>
      <c r="NEP4965" s="288"/>
      <c r="NEQ4965" s="288"/>
      <c r="NER4965" s="288"/>
      <c r="NES4965" s="288"/>
      <c r="NET4965" s="288"/>
      <c r="NEU4965" s="288"/>
      <c r="NEV4965" s="288"/>
      <c r="NEW4965" s="288"/>
      <c r="NEX4965" s="288"/>
      <c r="NEY4965" s="288"/>
      <c r="NEZ4965" s="288"/>
      <c r="NFA4965" s="288"/>
      <c r="NFB4965" s="288"/>
      <c r="NFC4965" s="288"/>
      <c r="NFD4965" s="288"/>
      <c r="NFE4965" s="288"/>
      <c r="NFF4965" s="288"/>
      <c r="NFG4965" s="288"/>
      <c r="NFH4965" s="288"/>
      <c r="NFI4965" s="288"/>
      <c r="NFJ4965" s="288"/>
      <c r="NFK4965" s="288"/>
      <c r="NFL4965" s="288"/>
      <c r="NFM4965" s="288"/>
      <c r="NFN4965" s="288"/>
      <c r="NFO4965" s="288"/>
      <c r="NFP4965" s="288"/>
      <c r="NFQ4965" s="288"/>
      <c r="NFR4965" s="288"/>
      <c r="NFS4965" s="288"/>
      <c r="NFT4965" s="288"/>
      <c r="NFU4965" s="288"/>
      <c r="NFV4965" s="288"/>
      <c r="NFW4965" s="288"/>
      <c r="NFX4965" s="288"/>
      <c r="NFY4965" s="288"/>
      <c r="NFZ4965" s="288"/>
      <c r="NGA4965" s="288"/>
      <c r="NGB4965" s="288"/>
      <c r="NGC4965" s="288"/>
      <c r="NGD4965" s="288"/>
      <c r="NGE4965" s="288"/>
      <c r="NGF4965" s="288"/>
      <c r="NGG4965" s="288"/>
      <c r="NGH4965" s="288"/>
      <c r="NGI4965" s="288"/>
      <c r="NGJ4965" s="288"/>
      <c r="NGK4965" s="288"/>
      <c r="NGL4965" s="288"/>
      <c r="NGM4965" s="288"/>
      <c r="NGN4965" s="288"/>
      <c r="NGO4965" s="288"/>
      <c r="NGP4965" s="288"/>
      <c r="NGQ4965" s="288"/>
      <c r="NGR4965" s="288"/>
      <c r="NGS4965" s="288"/>
      <c r="NGT4965" s="288"/>
      <c r="NGU4965" s="288"/>
      <c r="NGV4965" s="288"/>
      <c r="NGW4965" s="288"/>
      <c r="NGX4965" s="288"/>
      <c r="NGY4965" s="288"/>
      <c r="NGZ4965" s="288"/>
      <c r="NHA4965" s="288"/>
      <c r="NHB4965" s="288"/>
      <c r="NHC4965" s="288"/>
      <c r="NHD4965" s="288"/>
      <c r="NHE4965" s="288"/>
      <c r="NHF4965" s="288"/>
      <c r="NHG4965" s="288"/>
      <c r="NHH4965" s="288"/>
      <c r="NHI4965" s="288"/>
      <c r="NHJ4965" s="288"/>
      <c r="NHK4965" s="288"/>
      <c r="NHL4965" s="288"/>
      <c r="NHM4965" s="288"/>
      <c r="NHN4965" s="288"/>
      <c r="NHO4965" s="288"/>
      <c r="NHP4965" s="288"/>
      <c r="NHQ4965" s="288"/>
      <c r="NHR4965" s="288"/>
      <c r="NHS4965" s="288"/>
      <c r="NHT4965" s="288"/>
      <c r="NHU4965" s="288"/>
      <c r="NHV4965" s="288"/>
      <c r="NHW4965" s="288"/>
      <c r="NHX4965" s="288"/>
      <c r="NHY4965" s="288"/>
      <c r="NHZ4965" s="288"/>
      <c r="NIA4965" s="288"/>
      <c r="NIB4965" s="288"/>
      <c r="NIC4965" s="288"/>
      <c r="NID4965" s="288"/>
      <c r="NIE4965" s="288"/>
      <c r="NIF4965" s="288"/>
      <c r="NIG4965" s="288"/>
      <c r="NIH4965" s="288"/>
      <c r="NII4965" s="288"/>
      <c r="NIJ4965" s="288"/>
      <c r="NIK4965" s="288"/>
      <c r="NIL4965" s="288"/>
      <c r="NIM4965" s="288"/>
      <c r="NIN4965" s="288"/>
      <c r="NIO4965" s="288"/>
      <c r="NIP4965" s="288"/>
      <c r="NIQ4965" s="288"/>
      <c r="NIR4965" s="288"/>
      <c r="NIS4965" s="288"/>
      <c r="NIT4965" s="288"/>
      <c r="NIU4965" s="288"/>
      <c r="NIV4965" s="288"/>
      <c r="NIW4965" s="288"/>
      <c r="NIX4965" s="288"/>
      <c r="NIY4965" s="288"/>
      <c r="NIZ4965" s="288"/>
      <c r="NJA4965" s="288"/>
      <c r="NJB4965" s="288"/>
      <c r="NJC4965" s="288"/>
      <c r="NJD4965" s="288"/>
      <c r="NJE4965" s="288"/>
      <c r="NJF4965" s="288"/>
      <c r="NJG4965" s="288"/>
      <c r="NJH4965" s="288"/>
      <c r="NJI4965" s="288"/>
      <c r="NJJ4965" s="288"/>
      <c r="NJK4965" s="288"/>
      <c r="NJL4965" s="288"/>
      <c r="NJM4965" s="288"/>
      <c r="NJN4965" s="288"/>
      <c r="NJO4965" s="288"/>
      <c r="NJP4965" s="288"/>
      <c r="NJQ4965" s="288"/>
      <c r="NJR4965" s="288"/>
      <c r="NJS4965" s="288"/>
      <c r="NJT4965" s="288"/>
      <c r="NJU4965" s="288"/>
      <c r="NJV4965" s="288"/>
      <c r="NJW4965" s="288"/>
      <c r="NJX4965" s="288"/>
      <c r="NJY4965" s="288"/>
      <c r="NJZ4965" s="288"/>
      <c r="NKA4965" s="288"/>
      <c r="NKB4965" s="288"/>
      <c r="NKC4965" s="288"/>
      <c r="NKD4965" s="288"/>
      <c r="NKE4965" s="288"/>
      <c r="NKF4965" s="288"/>
      <c r="NKG4965" s="288"/>
      <c r="NKH4965" s="288"/>
      <c r="NKI4965" s="288"/>
      <c r="NKJ4965" s="288"/>
      <c r="NKK4965" s="288"/>
      <c r="NKL4965" s="288"/>
      <c r="NKM4965" s="288"/>
      <c r="NKN4965" s="288"/>
      <c r="NKO4965" s="288"/>
      <c r="NKP4965" s="288"/>
      <c r="NKQ4965" s="288"/>
      <c r="NKR4965" s="288"/>
      <c r="NKS4965" s="288"/>
      <c r="NKT4965" s="288"/>
      <c r="NKU4965" s="288"/>
      <c r="NKV4965" s="288"/>
      <c r="NKW4965" s="288"/>
      <c r="NKX4965" s="288"/>
      <c r="NKY4965" s="288"/>
      <c r="NKZ4965" s="288"/>
      <c r="NLA4965" s="288"/>
      <c r="NLB4965" s="288"/>
      <c r="NLC4965" s="288"/>
      <c r="NLD4965" s="288"/>
      <c r="NLE4965" s="288"/>
      <c r="NLF4965" s="288"/>
      <c r="NLG4965" s="288"/>
      <c r="NLH4965" s="288"/>
      <c r="NLI4965" s="288"/>
      <c r="NLJ4965" s="288"/>
      <c r="NLK4965" s="288"/>
      <c r="NLL4965" s="288"/>
      <c r="NLM4965" s="288"/>
      <c r="NLN4965" s="288"/>
      <c r="NLO4965" s="288"/>
      <c r="NLP4965" s="288"/>
      <c r="NLQ4965" s="288"/>
      <c r="NLR4965" s="288"/>
      <c r="NLS4965" s="288"/>
      <c r="NLT4965" s="288"/>
      <c r="NLU4965" s="288"/>
      <c r="NLV4965" s="288"/>
      <c r="NLW4965" s="288"/>
      <c r="NLX4965" s="288"/>
      <c r="NLY4965" s="288"/>
      <c r="NLZ4965" s="288"/>
      <c r="NMA4965" s="288"/>
      <c r="NMB4965" s="288"/>
      <c r="NMC4965" s="288"/>
      <c r="NMD4965" s="288"/>
      <c r="NME4965" s="288"/>
      <c r="NMF4965" s="288"/>
      <c r="NMG4965" s="288"/>
      <c r="NMH4965" s="288"/>
      <c r="NMI4965" s="288"/>
      <c r="NMJ4965" s="288"/>
      <c r="NMK4965" s="288"/>
      <c r="NML4965" s="288"/>
      <c r="NMM4965" s="288"/>
      <c r="NMN4965" s="288"/>
      <c r="NMO4965" s="288"/>
      <c r="NMP4965" s="288"/>
      <c r="NMQ4965" s="288"/>
      <c r="NMR4965" s="288"/>
      <c r="NMS4965" s="288"/>
      <c r="NMT4965" s="288"/>
      <c r="NMU4965" s="288"/>
      <c r="NMV4965" s="288"/>
      <c r="NMW4965" s="288"/>
      <c r="NMX4965" s="288"/>
      <c r="NMY4965" s="288"/>
      <c r="NMZ4965" s="288"/>
      <c r="NNA4965" s="288"/>
      <c r="NNB4965" s="288"/>
      <c r="NNC4965" s="288"/>
      <c r="NND4965" s="288"/>
      <c r="NNE4965" s="288"/>
      <c r="NNF4965" s="288"/>
      <c r="NNG4965" s="288"/>
      <c r="NNH4965" s="288"/>
      <c r="NNI4965" s="288"/>
      <c r="NNJ4965" s="288"/>
      <c r="NNK4965" s="288"/>
      <c r="NNL4965" s="288"/>
      <c r="NNM4965" s="288"/>
      <c r="NNN4965" s="288"/>
      <c r="NNO4965" s="288"/>
      <c r="NNP4965" s="288"/>
      <c r="NNQ4965" s="288"/>
      <c r="NNR4965" s="288"/>
      <c r="NNS4965" s="288"/>
      <c r="NNT4965" s="288"/>
      <c r="NNU4965" s="288"/>
      <c r="NNV4965" s="288"/>
      <c r="NNW4965" s="288"/>
      <c r="NNX4965" s="288"/>
      <c r="NNY4965" s="288"/>
      <c r="NNZ4965" s="288"/>
      <c r="NOA4965" s="288"/>
      <c r="NOB4965" s="288"/>
      <c r="NOC4965" s="288"/>
      <c r="NOD4965" s="288"/>
      <c r="NOE4965" s="288"/>
      <c r="NOF4965" s="288"/>
      <c r="NOG4965" s="288"/>
      <c r="NOH4965" s="288"/>
      <c r="NOI4965" s="288"/>
      <c r="NOJ4965" s="288"/>
      <c r="NOK4965" s="288"/>
      <c r="NOL4965" s="288"/>
      <c r="NOM4965" s="288"/>
      <c r="NON4965" s="288"/>
      <c r="NOO4965" s="288"/>
      <c r="NOP4965" s="288"/>
      <c r="NOQ4965" s="288"/>
      <c r="NOR4965" s="288"/>
      <c r="NOS4965" s="288"/>
      <c r="NOT4965" s="288"/>
      <c r="NOU4965" s="288"/>
      <c r="NOV4965" s="288"/>
      <c r="NOW4965" s="288"/>
      <c r="NOX4965" s="288"/>
      <c r="NOY4965" s="288"/>
      <c r="NOZ4965" s="288"/>
      <c r="NPA4965" s="288"/>
      <c r="NPB4965" s="288"/>
      <c r="NPC4965" s="288"/>
      <c r="NPD4965" s="288"/>
      <c r="NPE4965" s="288"/>
      <c r="NPF4965" s="288"/>
      <c r="NPG4965" s="288"/>
      <c r="NPH4965" s="288"/>
      <c r="NPI4965" s="288"/>
      <c r="NPJ4965" s="288"/>
      <c r="NPK4965" s="288"/>
      <c r="NPL4965" s="288"/>
      <c r="NPM4965" s="288"/>
      <c r="NPN4965" s="288"/>
      <c r="NPO4965" s="288"/>
      <c r="NPP4965" s="288"/>
      <c r="NPQ4965" s="288"/>
      <c r="NPR4965" s="288"/>
      <c r="NPS4965" s="288"/>
      <c r="NPT4965" s="288"/>
      <c r="NPU4965" s="288"/>
      <c r="NPV4965" s="288"/>
      <c r="NPW4965" s="288"/>
      <c r="NPX4965" s="288"/>
      <c r="NPY4965" s="288"/>
      <c r="NPZ4965" s="288"/>
      <c r="NQA4965" s="288"/>
      <c r="NQB4965" s="288"/>
      <c r="NQC4965" s="288"/>
      <c r="NQD4965" s="288"/>
      <c r="NQE4965" s="288"/>
      <c r="NQF4965" s="288"/>
      <c r="NQG4965" s="288"/>
      <c r="NQH4965" s="288"/>
      <c r="NQI4965" s="288"/>
      <c r="NQJ4965" s="288"/>
      <c r="NQK4965" s="288"/>
      <c r="NQL4965" s="288"/>
      <c r="NQM4965" s="288"/>
      <c r="NQN4965" s="288"/>
      <c r="NQO4965" s="288"/>
      <c r="NQP4965" s="288"/>
      <c r="NQQ4965" s="288"/>
      <c r="NQR4965" s="288"/>
      <c r="NQS4965" s="288"/>
      <c r="NQT4965" s="288"/>
      <c r="NQU4965" s="288"/>
      <c r="NQV4965" s="288"/>
      <c r="NQW4965" s="288"/>
      <c r="NQX4965" s="288"/>
      <c r="NQY4965" s="288"/>
      <c r="NQZ4965" s="288"/>
      <c r="NRA4965" s="288"/>
      <c r="NRB4965" s="288"/>
      <c r="NRC4965" s="288"/>
      <c r="NRD4965" s="288"/>
      <c r="NRE4965" s="288"/>
      <c r="NRF4965" s="288"/>
      <c r="NRG4965" s="288"/>
      <c r="NRH4965" s="288"/>
      <c r="NRI4965" s="288"/>
      <c r="NRJ4965" s="288"/>
      <c r="NRK4965" s="288"/>
      <c r="NRL4965" s="288"/>
      <c r="NRM4965" s="288"/>
      <c r="NRN4965" s="288"/>
      <c r="NRO4965" s="288"/>
      <c r="NRP4965" s="288"/>
      <c r="NRQ4965" s="288"/>
      <c r="NRR4965" s="288"/>
      <c r="NRS4965" s="288"/>
      <c r="NRT4965" s="288"/>
      <c r="NRU4965" s="288"/>
      <c r="NRV4965" s="288"/>
      <c r="NRW4965" s="288"/>
      <c r="NRX4965" s="288"/>
      <c r="NRY4965" s="288"/>
      <c r="NRZ4965" s="288"/>
      <c r="NSA4965" s="288"/>
      <c r="NSB4965" s="288"/>
      <c r="NSC4965" s="288"/>
      <c r="NSD4965" s="288"/>
      <c r="NSE4965" s="288"/>
      <c r="NSF4965" s="288"/>
      <c r="NSG4965" s="288"/>
      <c r="NSH4965" s="288"/>
      <c r="NSI4965" s="288"/>
      <c r="NSJ4965" s="288"/>
      <c r="NSK4965" s="288"/>
      <c r="NSL4965" s="288"/>
      <c r="NSM4965" s="288"/>
      <c r="NSN4965" s="288"/>
      <c r="NSO4965" s="288"/>
      <c r="NSP4965" s="288"/>
      <c r="NSQ4965" s="288"/>
      <c r="NSR4965" s="288"/>
      <c r="NSS4965" s="288"/>
      <c r="NST4965" s="288"/>
      <c r="NSU4965" s="288"/>
      <c r="NSV4965" s="288"/>
      <c r="NSW4965" s="288"/>
      <c r="NSX4965" s="288"/>
      <c r="NSY4965" s="288"/>
      <c r="NSZ4965" s="288"/>
      <c r="NTA4965" s="288"/>
      <c r="NTB4965" s="288"/>
      <c r="NTC4965" s="288"/>
      <c r="NTD4965" s="288"/>
      <c r="NTE4965" s="288"/>
      <c r="NTF4965" s="288"/>
      <c r="NTG4965" s="288"/>
      <c r="NTH4965" s="288"/>
      <c r="NTI4965" s="288"/>
      <c r="NTJ4965" s="288"/>
      <c r="NTK4965" s="288"/>
      <c r="NTL4965" s="288"/>
      <c r="NTM4965" s="288"/>
      <c r="NTN4965" s="288"/>
      <c r="NTO4965" s="288"/>
      <c r="NTP4965" s="288"/>
      <c r="NTQ4965" s="288"/>
      <c r="NTR4965" s="288"/>
      <c r="NTS4965" s="288"/>
      <c r="NTT4965" s="288"/>
      <c r="NTU4965" s="288"/>
      <c r="NTV4965" s="288"/>
      <c r="NTW4965" s="288"/>
      <c r="NTX4965" s="288"/>
      <c r="NTY4965" s="288"/>
      <c r="NTZ4965" s="288"/>
      <c r="NUA4965" s="288"/>
      <c r="NUB4965" s="288"/>
      <c r="NUC4965" s="288"/>
      <c r="NUD4965" s="288"/>
      <c r="NUE4965" s="288"/>
      <c r="NUF4965" s="288"/>
      <c r="NUG4965" s="288"/>
      <c r="NUH4965" s="288"/>
      <c r="NUI4965" s="288"/>
      <c r="NUJ4965" s="288"/>
      <c r="NUK4965" s="288"/>
      <c r="NUL4965" s="288"/>
      <c r="NUM4965" s="288"/>
      <c r="NUN4965" s="288"/>
      <c r="NUO4965" s="288"/>
      <c r="NUP4965" s="288"/>
      <c r="NUQ4965" s="288"/>
      <c r="NUR4965" s="288"/>
      <c r="NUS4965" s="288"/>
      <c r="NUT4965" s="288"/>
      <c r="NUU4965" s="288"/>
      <c r="NUV4965" s="288"/>
      <c r="NUW4965" s="288"/>
      <c r="NUX4965" s="288"/>
      <c r="NUY4965" s="288"/>
      <c r="NUZ4965" s="288"/>
      <c r="NVA4965" s="288"/>
      <c r="NVB4965" s="288"/>
      <c r="NVC4965" s="288"/>
      <c r="NVD4965" s="288"/>
      <c r="NVE4965" s="288"/>
      <c r="NVF4965" s="288"/>
      <c r="NVG4965" s="288"/>
      <c r="NVH4965" s="288"/>
      <c r="NVI4965" s="288"/>
      <c r="NVJ4965" s="288"/>
      <c r="NVK4965" s="288"/>
      <c r="NVL4965" s="288"/>
      <c r="NVM4965" s="288"/>
      <c r="NVN4965" s="288"/>
      <c r="NVO4965" s="288"/>
      <c r="NVP4965" s="288"/>
      <c r="NVQ4965" s="288"/>
      <c r="NVR4965" s="288"/>
      <c r="NVS4965" s="288"/>
      <c r="NVT4965" s="288"/>
      <c r="NVU4965" s="288"/>
      <c r="NVV4965" s="288"/>
      <c r="NVW4965" s="288"/>
      <c r="NVX4965" s="288"/>
      <c r="NVY4965" s="288"/>
      <c r="NVZ4965" s="288"/>
      <c r="NWA4965" s="288"/>
      <c r="NWB4965" s="288"/>
      <c r="NWC4965" s="288"/>
      <c r="NWD4965" s="288"/>
      <c r="NWE4965" s="288"/>
      <c r="NWF4965" s="288"/>
      <c r="NWG4965" s="288"/>
      <c r="NWH4965" s="288"/>
      <c r="NWI4965" s="288"/>
      <c r="NWJ4965" s="288"/>
      <c r="NWK4965" s="288"/>
      <c r="NWL4965" s="288"/>
      <c r="NWM4965" s="288"/>
      <c r="NWN4965" s="288"/>
      <c r="NWO4965" s="288"/>
      <c r="NWP4965" s="288"/>
      <c r="NWQ4965" s="288"/>
      <c r="NWR4965" s="288"/>
      <c r="NWS4965" s="288"/>
      <c r="NWT4965" s="288"/>
      <c r="NWU4965" s="288"/>
      <c r="NWV4965" s="288"/>
      <c r="NWW4965" s="288"/>
      <c r="NWX4965" s="288"/>
      <c r="NWY4965" s="288"/>
      <c r="NWZ4965" s="288"/>
      <c r="NXA4965" s="288"/>
      <c r="NXB4965" s="288"/>
      <c r="NXC4965" s="288"/>
      <c r="NXD4965" s="288"/>
      <c r="NXE4965" s="288"/>
      <c r="NXF4965" s="288"/>
      <c r="NXG4965" s="288"/>
      <c r="NXH4965" s="288"/>
      <c r="NXI4965" s="288"/>
      <c r="NXJ4965" s="288"/>
      <c r="NXK4965" s="288"/>
      <c r="NXL4965" s="288"/>
      <c r="NXM4965" s="288"/>
      <c r="NXN4965" s="288"/>
      <c r="NXO4965" s="288"/>
      <c r="NXP4965" s="288"/>
      <c r="NXQ4965" s="288"/>
      <c r="NXR4965" s="288"/>
      <c r="NXS4965" s="288"/>
      <c r="NXT4965" s="288"/>
      <c r="NXU4965" s="288"/>
      <c r="NXV4965" s="288"/>
      <c r="NXW4965" s="288"/>
      <c r="NXX4965" s="288"/>
      <c r="NXY4965" s="288"/>
      <c r="NXZ4965" s="288"/>
      <c r="NYA4965" s="288"/>
      <c r="NYB4965" s="288"/>
      <c r="NYC4965" s="288"/>
      <c r="NYD4965" s="288"/>
      <c r="NYE4965" s="288"/>
      <c r="NYF4965" s="288"/>
      <c r="NYG4965" s="288"/>
      <c r="NYH4965" s="288"/>
      <c r="NYI4965" s="288"/>
      <c r="NYJ4965" s="288"/>
      <c r="NYK4965" s="288"/>
      <c r="NYL4965" s="288"/>
      <c r="NYM4965" s="288"/>
      <c r="NYN4965" s="288"/>
      <c r="NYO4965" s="288"/>
      <c r="NYP4965" s="288"/>
      <c r="NYQ4965" s="288"/>
      <c r="NYR4965" s="288"/>
      <c r="NYS4965" s="288"/>
      <c r="NYT4965" s="288"/>
      <c r="NYU4965" s="288"/>
      <c r="NYV4965" s="288"/>
      <c r="NYW4965" s="288"/>
      <c r="NYX4965" s="288"/>
      <c r="NYY4965" s="288"/>
      <c r="NYZ4965" s="288"/>
      <c r="NZA4965" s="288"/>
      <c r="NZB4965" s="288"/>
      <c r="NZC4965" s="288"/>
      <c r="NZD4965" s="288"/>
      <c r="NZE4965" s="288"/>
      <c r="NZF4965" s="288"/>
      <c r="NZG4965" s="288"/>
      <c r="NZH4965" s="288"/>
      <c r="NZI4965" s="288"/>
      <c r="NZJ4965" s="288"/>
      <c r="NZK4965" s="288"/>
      <c r="NZL4965" s="288"/>
      <c r="NZM4965" s="288"/>
      <c r="NZN4965" s="288"/>
      <c r="NZO4965" s="288"/>
      <c r="NZP4965" s="288"/>
      <c r="NZQ4965" s="288"/>
      <c r="NZR4965" s="288"/>
      <c r="NZS4965" s="288"/>
      <c r="NZT4965" s="288"/>
      <c r="NZU4965" s="288"/>
      <c r="NZV4965" s="288"/>
      <c r="NZW4965" s="288"/>
      <c r="NZX4965" s="288"/>
      <c r="NZY4965" s="288"/>
      <c r="NZZ4965" s="288"/>
      <c r="OAA4965" s="288"/>
      <c r="OAB4965" s="288"/>
      <c r="OAC4965" s="288"/>
      <c r="OAD4965" s="288"/>
      <c r="OAE4965" s="288"/>
      <c r="OAF4965" s="288"/>
      <c r="OAG4965" s="288"/>
      <c r="OAH4965" s="288"/>
      <c r="OAI4965" s="288"/>
      <c r="OAJ4965" s="288"/>
      <c r="OAK4965" s="288"/>
      <c r="OAL4965" s="288"/>
      <c r="OAM4965" s="288"/>
      <c r="OAN4965" s="288"/>
      <c r="OAO4965" s="288"/>
      <c r="OAP4965" s="288"/>
      <c r="OAQ4965" s="288"/>
      <c r="OAR4965" s="288"/>
      <c r="OAS4965" s="288"/>
      <c r="OAT4965" s="288"/>
      <c r="OAU4965" s="288"/>
      <c r="OAV4965" s="288"/>
      <c r="OAW4965" s="288"/>
      <c r="OAX4965" s="288"/>
      <c r="OAY4965" s="288"/>
      <c r="OAZ4965" s="288"/>
      <c r="OBA4965" s="288"/>
      <c r="OBB4965" s="288"/>
      <c r="OBC4965" s="288"/>
      <c r="OBD4965" s="288"/>
      <c r="OBE4965" s="288"/>
      <c r="OBF4965" s="288"/>
      <c r="OBG4965" s="288"/>
      <c r="OBH4965" s="288"/>
      <c r="OBI4965" s="288"/>
      <c r="OBJ4965" s="288"/>
      <c r="OBK4965" s="288"/>
      <c r="OBL4965" s="288"/>
      <c r="OBM4965" s="288"/>
      <c r="OBN4965" s="288"/>
      <c r="OBO4965" s="288"/>
      <c r="OBP4965" s="288"/>
      <c r="OBQ4965" s="288"/>
      <c r="OBR4965" s="288"/>
      <c r="OBS4965" s="288"/>
      <c r="OBT4965" s="288"/>
      <c r="OBU4965" s="288"/>
      <c r="OBV4965" s="288"/>
      <c r="OBW4965" s="288"/>
      <c r="OBX4965" s="288"/>
      <c r="OBY4965" s="288"/>
      <c r="OBZ4965" s="288"/>
      <c r="OCA4965" s="288"/>
      <c r="OCB4965" s="288"/>
      <c r="OCC4965" s="288"/>
      <c r="OCD4965" s="288"/>
      <c r="OCE4965" s="288"/>
      <c r="OCF4965" s="288"/>
      <c r="OCG4965" s="288"/>
      <c r="OCH4965" s="288"/>
      <c r="OCI4965" s="288"/>
      <c r="OCJ4965" s="288"/>
      <c r="OCK4965" s="288"/>
      <c r="OCL4965" s="288"/>
      <c r="OCM4965" s="288"/>
      <c r="OCN4965" s="288"/>
      <c r="OCO4965" s="288"/>
      <c r="OCP4965" s="288"/>
      <c r="OCQ4965" s="288"/>
      <c r="OCR4965" s="288"/>
      <c r="OCS4965" s="288"/>
      <c r="OCT4965" s="288"/>
      <c r="OCU4965" s="288"/>
      <c r="OCV4965" s="288"/>
      <c r="OCW4965" s="288"/>
      <c r="OCX4965" s="288"/>
      <c r="OCY4965" s="288"/>
      <c r="OCZ4965" s="288"/>
      <c r="ODA4965" s="288"/>
      <c r="ODB4965" s="288"/>
      <c r="ODC4965" s="288"/>
      <c r="ODD4965" s="288"/>
      <c r="ODE4965" s="288"/>
      <c r="ODF4965" s="288"/>
      <c r="ODG4965" s="288"/>
      <c r="ODH4965" s="288"/>
      <c r="ODI4965" s="288"/>
      <c r="ODJ4965" s="288"/>
      <c r="ODK4965" s="288"/>
      <c r="ODL4965" s="288"/>
      <c r="ODM4965" s="288"/>
      <c r="ODN4965" s="288"/>
      <c r="ODO4965" s="288"/>
      <c r="ODP4965" s="288"/>
      <c r="ODQ4965" s="288"/>
      <c r="ODR4965" s="288"/>
      <c r="ODS4965" s="288"/>
      <c r="ODT4965" s="288"/>
      <c r="ODU4965" s="288"/>
      <c r="ODV4965" s="288"/>
      <c r="ODW4965" s="288"/>
      <c r="ODX4965" s="288"/>
      <c r="ODY4965" s="288"/>
      <c r="ODZ4965" s="288"/>
      <c r="OEA4965" s="288"/>
      <c r="OEB4965" s="288"/>
      <c r="OEC4965" s="288"/>
      <c r="OED4965" s="288"/>
      <c r="OEE4965" s="288"/>
      <c r="OEF4965" s="288"/>
      <c r="OEG4965" s="288"/>
      <c r="OEH4965" s="288"/>
      <c r="OEI4965" s="288"/>
      <c r="OEJ4965" s="288"/>
      <c r="OEK4965" s="288"/>
      <c r="OEL4965" s="288"/>
      <c r="OEM4965" s="288"/>
      <c r="OEN4965" s="288"/>
      <c r="OEO4965" s="288"/>
      <c r="OEP4965" s="288"/>
      <c r="OEQ4965" s="288"/>
      <c r="OER4965" s="288"/>
      <c r="OES4965" s="288"/>
      <c r="OET4965" s="288"/>
      <c r="OEU4965" s="288"/>
      <c r="OEV4965" s="288"/>
      <c r="OEW4965" s="288"/>
      <c r="OEX4965" s="288"/>
      <c r="OEY4965" s="288"/>
      <c r="OEZ4965" s="288"/>
      <c r="OFA4965" s="288"/>
      <c r="OFB4965" s="288"/>
      <c r="OFC4965" s="288"/>
      <c r="OFD4965" s="288"/>
      <c r="OFE4965" s="288"/>
      <c r="OFF4965" s="288"/>
      <c r="OFG4965" s="288"/>
      <c r="OFH4965" s="288"/>
      <c r="OFI4965" s="288"/>
      <c r="OFJ4965" s="288"/>
      <c r="OFK4965" s="288"/>
      <c r="OFL4965" s="288"/>
      <c r="OFM4965" s="288"/>
      <c r="OFN4965" s="288"/>
      <c r="OFO4965" s="288"/>
      <c r="OFP4965" s="288"/>
      <c r="OFQ4965" s="288"/>
      <c r="OFR4965" s="288"/>
      <c r="OFS4965" s="288"/>
      <c r="OFT4965" s="288"/>
      <c r="OFU4965" s="288"/>
      <c r="OFV4965" s="288"/>
      <c r="OFW4965" s="288"/>
      <c r="OFX4965" s="288"/>
      <c r="OFY4965" s="288"/>
      <c r="OFZ4965" s="288"/>
      <c r="OGA4965" s="288"/>
      <c r="OGB4965" s="288"/>
      <c r="OGC4965" s="288"/>
      <c r="OGD4965" s="288"/>
      <c r="OGE4965" s="288"/>
      <c r="OGF4965" s="288"/>
      <c r="OGG4965" s="288"/>
      <c r="OGH4965" s="288"/>
      <c r="OGI4965" s="288"/>
      <c r="OGJ4965" s="288"/>
      <c r="OGK4965" s="288"/>
      <c r="OGL4965" s="288"/>
      <c r="OGM4965" s="288"/>
      <c r="OGN4965" s="288"/>
      <c r="OGO4965" s="288"/>
      <c r="OGP4965" s="288"/>
      <c r="OGQ4965" s="288"/>
      <c r="OGR4965" s="288"/>
      <c r="OGS4965" s="288"/>
      <c r="OGT4965" s="288"/>
      <c r="OGU4965" s="288"/>
      <c r="OGV4965" s="288"/>
      <c r="OGW4965" s="288"/>
      <c r="OGX4965" s="288"/>
      <c r="OGY4965" s="288"/>
      <c r="OGZ4965" s="288"/>
      <c r="OHA4965" s="288"/>
      <c r="OHB4965" s="288"/>
      <c r="OHC4965" s="288"/>
      <c r="OHD4965" s="288"/>
      <c r="OHE4965" s="288"/>
      <c r="OHF4965" s="288"/>
      <c r="OHG4965" s="288"/>
      <c r="OHH4965" s="288"/>
      <c r="OHI4965" s="288"/>
      <c r="OHJ4965" s="288"/>
      <c r="OHK4965" s="288"/>
      <c r="OHL4965" s="288"/>
      <c r="OHM4965" s="288"/>
      <c r="OHN4965" s="288"/>
      <c r="OHO4965" s="288"/>
      <c r="OHP4965" s="288"/>
      <c r="OHQ4965" s="288"/>
      <c r="OHR4965" s="288"/>
      <c r="OHS4965" s="288"/>
      <c r="OHT4965" s="288"/>
      <c r="OHU4965" s="288"/>
      <c r="OHV4965" s="288"/>
      <c r="OHW4965" s="288"/>
      <c r="OHX4965" s="288"/>
      <c r="OHY4965" s="288"/>
      <c r="OHZ4965" s="288"/>
      <c r="OIA4965" s="288"/>
      <c r="OIB4965" s="288"/>
      <c r="OIC4965" s="288"/>
      <c r="OID4965" s="288"/>
      <c r="OIE4965" s="288"/>
      <c r="OIF4965" s="288"/>
      <c r="OIG4965" s="288"/>
      <c r="OIH4965" s="288"/>
      <c r="OII4965" s="288"/>
      <c r="OIJ4965" s="288"/>
      <c r="OIK4965" s="288"/>
      <c r="OIL4965" s="288"/>
      <c r="OIM4965" s="288"/>
      <c r="OIN4965" s="288"/>
      <c r="OIO4965" s="288"/>
      <c r="OIP4965" s="288"/>
      <c r="OIQ4965" s="288"/>
      <c r="OIR4965" s="288"/>
      <c r="OIS4965" s="288"/>
      <c r="OIT4965" s="288"/>
      <c r="OIU4965" s="288"/>
      <c r="OIV4965" s="288"/>
      <c r="OIW4965" s="288"/>
      <c r="OIX4965" s="288"/>
      <c r="OIY4965" s="288"/>
      <c r="OIZ4965" s="288"/>
      <c r="OJA4965" s="288"/>
      <c r="OJB4965" s="288"/>
      <c r="OJC4965" s="288"/>
      <c r="OJD4965" s="288"/>
      <c r="OJE4965" s="288"/>
      <c r="OJF4965" s="288"/>
      <c r="OJG4965" s="288"/>
      <c r="OJH4965" s="288"/>
      <c r="OJI4965" s="288"/>
      <c r="OJJ4965" s="288"/>
      <c r="OJK4965" s="288"/>
      <c r="OJL4965" s="288"/>
      <c r="OJM4965" s="288"/>
      <c r="OJN4965" s="288"/>
      <c r="OJO4965" s="288"/>
      <c r="OJP4965" s="288"/>
      <c r="OJQ4965" s="288"/>
      <c r="OJR4965" s="288"/>
      <c r="OJS4965" s="288"/>
      <c r="OJT4965" s="288"/>
      <c r="OJU4965" s="288"/>
      <c r="OJV4965" s="288"/>
      <c r="OJW4965" s="288"/>
      <c r="OJX4965" s="288"/>
      <c r="OJY4965" s="288"/>
      <c r="OJZ4965" s="288"/>
      <c r="OKA4965" s="288"/>
      <c r="OKB4965" s="288"/>
      <c r="OKC4965" s="288"/>
      <c r="OKD4965" s="288"/>
      <c r="OKE4965" s="288"/>
      <c r="OKF4965" s="288"/>
      <c r="OKG4965" s="288"/>
      <c r="OKH4965" s="288"/>
      <c r="OKI4965" s="288"/>
      <c r="OKJ4965" s="288"/>
      <c r="OKK4965" s="288"/>
      <c r="OKL4965" s="288"/>
      <c r="OKM4965" s="288"/>
      <c r="OKN4965" s="288"/>
      <c r="OKO4965" s="288"/>
      <c r="OKP4965" s="288"/>
      <c r="OKQ4965" s="288"/>
      <c r="OKR4965" s="288"/>
      <c r="OKS4965" s="288"/>
      <c r="OKT4965" s="288"/>
      <c r="OKU4965" s="288"/>
      <c r="OKV4965" s="288"/>
      <c r="OKW4965" s="288"/>
      <c r="OKX4965" s="288"/>
      <c r="OKY4965" s="288"/>
      <c r="OKZ4965" s="288"/>
      <c r="OLA4965" s="288"/>
      <c r="OLB4965" s="288"/>
      <c r="OLC4965" s="288"/>
      <c r="OLD4965" s="288"/>
      <c r="OLE4965" s="288"/>
      <c r="OLF4965" s="288"/>
      <c r="OLG4965" s="288"/>
      <c r="OLH4965" s="288"/>
      <c r="OLI4965" s="288"/>
      <c r="OLJ4965" s="288"/>
      <c r="OLK4965" s="288"/>
      <c r="OLL4965" s="288"/>
      <c r="OLM4965" s="288"/>
      <c r="OLN4965" s="288"/>
      <c r="OLO4965" s="288"/>
      <c r="OLP4965" s="288"/>
      <c r="OLQ4965" s="288"/>
      <c r="OLR4965" s="288"/>
      <c r="OLS4965" s="288"/>
      <c r="OLT4965" s="288"/>
      <c r="OLU4965" s="288"/>
      <c r="OLV4965" s="288"/>
      <c r="OLW4965" s="288"/>
      <c r="OLX4965" s="288"/>
      <c r="OLY4965" s="288"/>
      <c r="OLZ4965" s="288"/>
      <c r="OMA4965" s="288"/>
      <c r="OMB4965" s="288"/>
      <c r="OMC4965" s="288"/>
      <c r="OMD4965" s="288"/>
      <c r="OME4965" s="288"/>
      <c r="OMF4965" s="288"/>
      <c r="OMG4965" s="288"/>
      <c r="OMH4965" s="288"/>
      <c r="OMI4965" s="288"/>
      <c r="OMJ4965" s="288"/>
      <c r="OMK4965" s="288"/>
      <c r="OML4965" s="288"/>
      <c r="OMM4965" s="288"/>
      <c r="OMN4965" s="288"/>
      <c r="OMO4965" s="288"/>
      <c r="OMP4965" s="288"/>
      <c r="OMQ4965" s="288"/>
      <c r="OMR4965" s="288"/>
      <c r="OMS4965" s="288"/>
      <c r="OMT4965" s="288"/>
      <c r="OMU4965" s="288"/>
      <c r="OMV4965" s="288"/>
      <c r="OMW4965" s="288"/>
      <c r="OMX4965" s="288"/>
      <c r="OMY4965" s="288"/>
      <c r="OMZ4965" s="288"/>
      <c r="ONA4965" s="288"/>
      <c r="ONB4965" s="288"/>
      <c r="ONC4965" s="288"/>
      <c r="OND4965" s="288"/>
      <c r="ONE4965" s="288"/>
      <c r="ONF4965" s="288"/>
      <c r="ONG4965" s="288"/>
      <c r="ONH4965" s="288"/>
      <c r="ONI4965" s="288"/>
      <c r="ONJ4965" s="288"/>
      <c r="ONK4965" s="288"/>
      <c r="ONL4965" s="288"/>
      <c r="ONM4965" s="288"/>
      <c r="ONN4965" s="288"/>
      <c r="ONO4965" s="288"/>
      <c r="ONP4965" s="288"/>
      <c r="ONQ4965" s="288"/>
      <c r="ONR4965" s="288"/>
      <c r="ONS4965" s="288"/>
      <c r="ONT4965" s="288"/>
      <c r="ONU4965" s="288"/>
      <c r="ONV4965" s="288"/>
      <c r="ONW4965" s="288"/>
      <c r="ONX4965" s="288"/>
      <c r="ONY4965" s="288"/>
      <c r="ONZ4965" s="288"/>
      <c r="OOA4965" s="288"/>
      <c r="OOB4965" s="288"/>
      <c r="OOC4965" s="288"/>
      <c r="OOD4965" s="288"/>
      <c r="OOE4965" s="288"/>
      <c r="OOF4965" s="288"/>
      <c r="OOG4965" s="288"/>
      <c r="OOH4965" s="288"/>
      <c r="OOI4965" s="288"/>
      <c r="OOJ4965" s="288"/>
      <c r="OOK4965" s="288"/>
      <c r="OOL4965" s="288"/>
      <c r="OOM4965" s="288"/>
      <c r="OON4965" s="288"/>
      <c r="OOO4965" s="288"/>
      <c r="OOP4965" s="288"/>
      <c r="OOQ4965" s="288"/>
      <c r="OOR4965" s="288"/>
      <c r="OOS4965" s="288"/>
      <c r="OOT4965" s="288"/>
      <c r="OOU4965" s="288"/>
      <c r="OOV4965" s="288"/>
      <c r="OOW4965" s="288"/>
      <c r="OOX4965" s="288"/>
      <c r="OOY4965" s="288"/>
      <c r="OOZ4965" s="288"/>
      <c r="OPA4965" s="288"/>
      <c r="OPB4965" s="288"/>
      <c r="OPC4965" s="288"/>
      <c r="OPD4965" s="288"/>
      <c r="OPE4965" s="288"/>
      <c r="OPF4965" s="288"/>
      <c r="OPG4965" s="288"/>
      <c r="OPH4965" s="288"/>
      <c r="OPI4965" s="288"/>
      <c r="OPJ4965" s="288"/>
      <c r="OPK4965" s="288"/>
      <c r="OPL4965" s="288"/>
      <c r="OPM4965" s="288"/>
      <c r="OPN4965" s="288"/>
      <c r="OPO4965" s="288"/>
      <c r="OPP4965" s="288"/>
      <c r="OPQ4965" s="288"/>
      <c r="OPR4965" s="288"/>
      <c r="OPS4965" s="288"/>
      <c r="OPT4965" s="288"/>
      <c r="OPU4965" s="288"/>
      <c r="OPV4965" s="288"/>
      <c r="OPW4965" s="288"/>
      <c r="OPX4965" s="288"/>
      <c r="OPY4965" s="288"/>
      <c r="OPZ4965" s="288"/>
      <c r="OQA4965" s="288"/>
      <c r="OQB4965" s="288"/>
      <c r="OQC4965" s="288"/>
      <c r="OQD4965" s="288"/>
      <c r="OQE4965" s="288"/>
      <c r="OQF4965" s="288"/>
      <c r="OQG4965" s="288"/>
      <c r="OQH4965" s="288"/>
      <c r="OQI4965" s="288"/>
      <c r="OQJ4965" s="288"/>
      <c r="OQK4965" s="288"/>
      <c r="OQL4965" s="288"/>
      <c r="OQM4965" s="288"/>
      <c r="OQN4965" s="288"/>
      <c r="OQO4965" s="288"/>
      <c r="OQP4965" s="288"/>
      <c r="OQQ4965" s="288"/>
      <c r="OQR4965" s="288"/>
      <c r="OQS4965" s="288"/>
      <c r="OQT4965" s="288"/>
      <c r="OQU4965" s="288"/>
      <c r="OQV4965" s="288"/>
      <c r="OQW4965" s="288"/>
      <c r="OQX4965" s="288"/>
      <c r="OQY4965" s="288"/>
      <c r="OQZ4965" s="288"/>
      <c r="ORA4965" s="288"/>
      <c r="ORB4965" s="288"/>
      <c r="ORC4965" s="288"/>
      <c r="ORD4965" s="288"/>
      <c r="ORE4965" s="288"/>
      <c r="ORF4965" s="288"/>
      <c r="ORG4965" s="288"/>
      <c r="ORH4965" s="288"/>
      <c r="ORI4965" s="288"/>
      <c r="ORJ4965" s="288"/>
      <c r="ORK4965" s="288"/>
      <c r="ORL4965" s="288"/>
      <c r="ORM4965" s="288"/>
      <c r="ORN4965" s="288"/>
      <c r="ORO4965" s="288"/>
      <c r="ORP4965" s="288"/>
      <c r="ORQ4965" s="288"/>
      <c r="ORR4965" s="288"/>
      <c r="ORS4965" s="288"/>
      <c r="ORT4965" s="288"/>
      <c r="ORU4965" s="288"/>
      <c r="ORV4965" s="288"/>
      <c r="ORW4965" s="288"/>
      <c r="ORX4965" s="288"/>
      <c r="ORY4965" s="288"/>
      <c r="ORZ4965" s="288"/>
      <c r="OSA4965" s="288"/>
      <c r="OSB4965" s="288"/>
      <c r="OSC4965" s="288"/>
      <c r="OSD4965" s="288"/>
      <c r="OSE4965" s="288"/>
      <c r="OSF4965" s="288"/>
      <c r="OSG4965" s="288"/>
      <c r="OSH4965" s="288"/>
      <c r="OSI4965" s="288"/>
      <c r="OSJ4965" s="288"/>
      <c r="OSK4965" s="288"/>
      <c r="OSL4965" s="288"/>
      <c r="OSM4965" s="288"/>
      <c r="OSN4965" s="288"/>
      <c r="OSO4965" s="288"/>
      <c r="OSP4965" s="288"/>
      <c r="OSQ4965" s="288"/>
      <c r="OSR4965" s="288"/>
      <c r="OSS4965" s="288"/>
      <c r="OST4965" s="288"/>
      <c r="OSU4965" s="288"/>
      <c r="OSV4965" s="288"/>
      <c r="OSW4965" s="288"/>
      <c r="OSX4965" s="288"/>
      <c r="OSY4965" s="288"/>
      <c r="OSZ4965" s="288"/>
      <c r="OTA4965" s="288"/>
      <c r="OTB4965" s="288"/>
      <c r="OTC4965" s="288"/>
      <c r="OTD4965" s="288"/>
      <c r="OTE4965" s="288"/>
      <c r="OTF4965" s="288"/>
      <c r="OTG4965" s="288"/>
      <c r="OTH4965" s="288"/>
      <c r="OTI4965" s="288"/>
      <c r="OTJ4965" s="288"/>
      <c r="OTK4965" s="288"/>
      <c r="OTL4965" s="288"/>
      <c r="OTM4965" s="288"/>
      <c r="OTN4965" s="288"/>
      <c r="OTO4965" s="288"/>
      <c r="OTP4965" s="288"/>
      <c r="OTQ4965" s="288"/>
      <c r="OTR4965" s="288"/>
      <c r="OTS4965" s="288"/>
      <c r="OTT4965" s="288"/>
      <c r="OTU4965" s="288"/>
      <c r="OTV4965" s="288"/>
      <c r="OTW4965" s="288"/>
      <c r="OTX4965" s="288"/>
      <c r="OTY4965" s="288"/>
      <c r="OTZ4965" s="288"/>
      <c r="OUA4965" s="288"/>
      <c r="OUB4965" s="288"/>
      <c r="OUC4965" s="288"/>
      <c r="OUD4965" s="288"/>
      <c r="OUE4965" s="288"/>
      <c r="OUF4965" s="288"/>
      <c r="OUG4965" s="288"/>
      <c r="OUH4965" s="288"/>
      <c r="OUI4965" s="288"/>
      <c r="OUJ4965" s="288"/>
      <c r="OUK4965" s="288"/>
      <c r="OUL4965" s="288"/>
      <c r="OUM4965" s="288"/>
      <c r="OUN4965" s="288"/>
      <c r="OUO4965" s="288"/>
      <c r="OUP4965" s="288"/>
      <c r="OUQ4965" s="288"/>
      <c r="OUR4965" s="288"/>
      <c r="OUS4965" s="288"/>
      <c r="OUT4965" s="288"/>
      <c r="OUU4965" s="288"/>
      <c r="OUV4965" s="288"/>
      <c r="OUW4965" s="288"/>
      <c r="OUX4965" s="288"/>
      <c r="OUY4965" s="288"/>
      <c r="OUZ4965" s="288"/>
      <c r="OVA4965" s="288"/>
      <c r="OVB4965" s="288"/>
      <c r="OVC4965" s="288"/>
      <c r="OVD4965" s="288"/>
      <c r="OVE4965" s="288"/>
      <c r="OVF4965" s="288"/>
      <c r="OVG4965" s="288"/>
      <c r="OVH4965" s="288"/>
      <c r="OVI4965" s="288"/>
      <c r="OVJ4965" s="288"/>
      <c r="OVK4965" s="288"/>
      <c r="OVL4965" s="288"/>
      <c r="OVM4965" s="288"/>
      <c r="OVN4965" s="288"/>
      <c r="OVO4965" s="288"/>
      <c r="OVP4965" s="288"/>
      <c r="OVQ4965" s="288"/>
      <c r="OVR4965" s="288"/>
      <c r="OVS4965" s="288"/>
      <c r="OVT4965" s="288"/>
      <c r="OVU4965" s="288"/>
      <c r="OVV4965" s="288"/>
      <c r="OVW4965" s="288"/>
      <c r="OVX4965" s="288"/>
      <c r="OVY4965" s="288"/>
      <c r="OVZ4965" s="288"/>
      <c r="OWA4965" s="288"/>
      <c r="OWB4965" s="288"/>
      <c r="OWC4965" s="288"/>
      <c r="OWD4965" s="288"/>
      <c r="OWE4965" s="288"/>
      <c r="OWF4965" s="288"/>
      <c r="OWG4965" s="288"/>
      <c r="OWH4965" s="288"/>
      <c r="OWI4965" s="288"/>
      <c r="OWJ4965" s="288"/>
      <c r="OWK4965" s="288"/>
      <c r="OWL4965" s="288"/>
      <c r="OWM4965" s="288"/>
      <c r="OWN4965" s="288"/>
      <c r="OWO4965" s="288"/>
      <c r="OWP4965" s="288"/>
      <c r="OWQ4965" s="288"/>
      <c r="OWR4965" s="288"/>
      <c r="OWS4965" s="288"/>
      <c r="OWT4965" s="288"/>
      <c r="OWU4965" s="288"/>
      <c r="OWV4965" s="288"/>
      <c r="OWW4965" s="288"/>
      <c r="OWX4965" s="288"/>
      <c r="OWY4965" s="288"/>
      <c r="OWZ4965" s="288"/>
      <c r="OXA4965" s="288"/>
      <c r="OXB4965" s="288"/>
      <c r="OXC4965" s="288"/>
      <c r="OXD4965" s="288"/>
      <c r="OXE4965" s="288"/>
      <c r="OXF4965" s="288"/>
      <c r="OXG4965" s="288"/>
      <c r="OXH4965" s="288"/>
      <c r="OXI4965" s="288"/>
      <c r="OXJ4965" s="288"/>
      <c r="OXK4965" s="288"/>
      <c r="OXL4965" s="288"/>
      <c r="OXM4965" s="288"/>
      <c r="OXN4965" s="288"/>
      <c r="OXO4965" s="288"/>
      <c r="OXP4965" s="288"/>
      <c r="OXQ4965" s="288"/>
      <c r="OXR4965" s="288"/>
      <c r="OXS4965" s="288"/>
      <c r="OXT4965" s="288"/>
      <c r="OXU4965" s="288"/>
      <c r="OXV4965" s="288"/>
      <c r="OXW4965" s="288"/>
      <c r="OXX4965" s="288"/>
      <c r="OXY4965" s="288"/>
      <c r="OXZ4965" s="288"/>
      <c r="OYA4965" s="288"/>
      <c r="OYB4965" s="288"/>
      <c r="OYC4965" s="288"/>
      <c r="OYD4965" s="288"/>
      <c r="OYE4965" s="288"/>
      <c r="OYF4965" s="288"/>
      <c r="OYG4965" s="288"/>
      <c r="OYH4965" s="288"/>
      <c r="OYI4965" s="288"/>
      <c r="OYJ4965" s="288"/>
      <c r="OYK4965" s="288"/>
      <c r="OYL4965" s="288"/>
      <c r="OYM4965" s="288"/>
      <c r="OYN4965" s="288"/>
      <c r="OYO4965" s="288"/>
      <c r="OYP4965" s="288"/>
      <c r="OYQ4965" s="288"/>
      <c r="OYR4965" s="288"/>
      <c r="OYS4965" s="288"/>
      <c r="OYT4965" s="288"/>
      <c r="OYU4965" s="288"/>
      <c r="OYV4965" s="288"/>
      <c r="OYW4965" s="288"/>
      <c r="OYX4965" s="288"/>
      <c r="OYY4965" s="288"/>
      <c r="OYZ4965" s="288"/>
      <c r="OZA4965" s="288"/>
      <c r="OZB4965" s="288"/>
      <c r="OZC4965" s="288"/>
      <c r="OZD4965" s="288"/>
      <c r="OZE4965" s="288"/>
      <c r="OZF4965" s="288"/>
      <c r="OZG4965" s="288"/>
      <c r="OZH4965" s="288"/>
      <c r="OZI4965" s="288"/>
      <c r="OZJ4965" s="288"/>
      <c r="OZK4965" s="288"/>
      <c r="OZL4965" s="288"/>
      <c r="OZM4965" s="288"/>
      <c r="OZN4965" s="288"/>
      <c r="OZO4965" s="288"/>
      <c r="OZP4965" s="288"/>
      <c r="OZQ4965" s="288"/>
      <c r="OZR4965" s="288"/>
      <c r="OZS4965" s="288"/>
      <c r="OZT4965" s="288"/>
      <c r="OZU4965" s="288"/>
      <c r="OZV4965" s="288"/>
      <c r="OZW4965" s="288"/>
      <c r="OZX4965" s="288"/>
      <c r="OZY4965" s="288"/>
      <c r="OZZ4965" s="288"/>
      <c r="PAA4965" s="288"/>
      <c r="PAB4965" s="288"/>
      <c r="PAC4965" s="288"/>
      <c r="PAD4965" s="288"/>
      <c r="PAE4965" s="288"/>
      <c r="PAF4965" s="288"/>
      <c r="PAG4965" s="288"/>
      <c r="PAH4965" s="288"/>
      <c r="PAI4965" s="288"/>
      <c r="PAJ4965" s="288"/>
      <c r="PAK4965" s="288"/>
      <c r="PAL4965" s="288"/>
      <c r="PAM4965" s="288"/>
      <c r="PAN4965" s="288"/>
      <c r="PAO4965" s="288"/>
      <c r="PAP4965" s="288"/>
      <c r="PAQ4965" s="288"/>
      <c r="PAR4965" s="288"/>
      <c r="PAS4965" s="288"/>
      <c r="PAT4965" s="288"/>
      <c r="PAU4965" s="288"/>
      <c r="PAV4965" s="288"/>
      <c r="PAW4965" s="288"/>
      <c r="PAX4965" s="288"/>
      <c r="PAY4965" s="288"/>
      <c r="PAZ4965" s="288"/>
      <c r="PBA4965" s="288"/>
      <c r="PBB4965" s="288"/>
      <c r="PBC4965" s="288"/>
      <c r="PBD4965" s="288"/>
      <c r="PBE4965" s="288"/>
      <c r="PBF4965" s="288"/>
      <c r="PBG4965" s="288"/>
      <c r="PBH4965" s="288"/>
      <c r="PBI4965" s="288"/>
      <c r="PBJ4965" s="288"/>
      <c r="PBK4965" s="288"/>
      <c r="PBL4965" s="288"/>
      <c r="PBM4965" s="288"/>
      <c r="PBN4965" s="288"/>
      <c r="PBO4965" s="288"/>
      <c r="PBP4965" s="288"/>
      <c r="PBQ4965" s="288"/>
      <c r="PBR4965" s="288"/>
      <c r="PBS4965" s="288"/>
      <c r="PBT4965" s="288"/>
      <c r="PBU4965" s="288"/>
      <c r="PBV4965" s="288"/>
      <c r="PBW4965" s="288"/>
      <c r="PBX4965" s="288"/>
      <c r="PBY4965" s="288"/>
      <c r="PBZ4965" s="288"/>
      <c r="PCA4965" s="288"/>
      <c r="PCB4965" s="288"/>
      <c r="PCC4965" s="288"/>
      <c r="PCD4965" s="288"/>
      <c r="PCE4965" s="288"/>
      <c r="PCF4965" s="288"/>
      <c r="PCG4965" s="288"/>
      <c r="PCH4965" s="288"/>
      <c r="PCI4965" s="288"/>
      <c r="PCJ4965" s="288"/>
      <c r="PCK4965" s="288"/>
      <c r="PCL4965" s="288"/>
      <c r="PCM4965" s="288"/>
      <c r="PCN4965" s="288"/>
      <c r="PCO4965" s="288"/>
      <c r="PCP4965" s="288"/>
      <c r="PCQ4965" s="288"/>
      <c r="PCR4965" s="288"/>
      <c r="PCS4965" s="288"/>
      <c r="PCT4965" s="288"/>
      <c r="PCU4965" s="288"/>
      <c r="PCV4965" s="288"/>
      <c r="PCW4965" s="288"/>
      <c r="PCX4965" s="288"/>
      <c r="PCY4965" s="288"/>
      <c r="PCZ4965" s="288"/>
      <c r="PDA4965" s="288"/>
      <c r="PDB4965" s="288"/>
      <c r="PDC4965" s="288"/>
      <c r="PDD4965" s="288"/>
      <c r="PDE4965" s="288"/>
      <c r="PDF4965" s="288"/>
      <c r="PDG4965" s="288"/>
      <c r="PDH4965" s="288"/>
      <c r="PDI4965" s="288"/>
      <c r="PDJ4965" s="288"/>
      <c r="PDK4965" s="288"/>
      <c r="PDL4965" s="288"/>
      <c r="PDM4965" s="288"/>
      <c r="PDN4965" s="288"/>
      <c r="PDO4965" s="288"/>
      <c r="PDP4965" s="288"/>
      <c r="PDQ4965" s="288"/>
      <c r="PDR4965" s="288"/>
      <c r="PDS4965" s="288"/>
      <c r="PDT4965" s="288"/>
      <c r="PDU4965" s="288"/>
      <c r="PDV4965" s="288"/>
      <c r="PDW4965" s="288"/>
      <c r="PDX4965" s="288"/>
      <c r="PDY4965" s="288"/>
      <c r="PDZ4965" s="288"/>
      <c r="PEA4965" s="288"/>
      <c r="PEB4965" s="288"/>
      <c r="PEC4965" s="288"/>
      <c r="PED4965" s="288"/>
      <c r="PEE4965" s="288"/>
      <c r="PEF4965" s="288"/>
      <c r="PEG4965" s="288"/>
      <c r="PEH4965" s="288"/>
      <c r="PEI4965" s="288"/>
      <c r="PEJ4965" s="288"/>
      <c r="PEK4965" s="288"/>
      <c r="PEL4965" s="288"/>
      <c r="PEM4965" s="288"/>
      <c r="PEN4965" s="288"/>
      <c r="PEO4965" s="288"/>
      <c r="PEP4965" s="288"/>
      <c r="PEQ4965" s="288"/>
      <c r="PER4965" s="288"/>
      <c r="PES4965" s="288"/>
      <c r="PET4965" s="288"/>
      <c r="PEU4965" s="288"/>
      <c r="PEV4965" s="288"/>
      <c r="PEW4965" s="288"/>
      <c r="PEX4965" s="288"/>
      <c r="PEY4965" s="288"/>
      <c r="PEZ4965" s="288"/>
      <c r="PFA4965" s="288"/>
      <c r="PFB4965" s="288"/>
      <c r="PFC4965" s="288"/>
      <c r="PFD4965" s="288"/>
      <c r="PFE4965" s="288"/>
      <c r="PFF4965" s="288"/>
      <c r="PFG4965" s="288"/>
      <c r="PFH4965" s="288"/>
      <c r="PFI4965" s="288"/>
      <c r="PFJ4965" s="288"/>
      <c r="PFK4965" s="288"/>
      <c r="PFL4965" s="288"/>
      <c r="PFM4965" s="288"/>
      <c r="PFN4965" s="288"/>
      <c r="PFO4965" s="288"/>
      <c r="PFP4965" s="288"/>
      <c r="PFQ4965" s="288"/>
      <c r="PFR4965" s="288"/>
      <c r="PFS4965" s="288"/>
      <c r="PFT4965" s="288"/>
      <c r="PFU4965" s="288"/>
      <c r="PFV4965" s="288"/>
      <c r="PFW4965" s="288"/>
      <c r="PFX4965" s="288"/>
      <c r="PFY4965" s="288"/>
      <c r="PFZ4965" s="288"/>
      <c r="PGA4965" s="288"/>
      <c r="PGB4965" s="288"/>
      <c r="PGC4965" s="288"/>
      <c r="PGD4965" s="288"/>
      <c r="PGE4965" s="288"/>
      <c r="PGF4965" s="288"/>
      <c r="PGG4965" s="288"/>
      <c r="PGH4965" s="288"/>
      <c r="PGI4965" s="288"/>
      <c r="PGJ4965" s="288"/>
      <c r="PGK4965" s="288"/>
      <c r="PGL4965" s="288"/>
      <c r="PGM4965" s="288"/>
      <c r="PGN4965" s="288"/>
      <c r="PGO4965" s="288"/>
      <c r="PGP4965" s="288"/>
      <c r="PGQ4965" s="288"/>
      <c r="PGR4965" s="288"/>
      <c r="PGS4965" s="288"/>
      <c r="PGT4965" s="288"/>
      <c r="PGU4965" s="288"/>
      <c r="PGV4965" s="288"/>
      <c r="PGW4965" s="288"/>
      <c r="PGX4965" s="288"/>
      <c r="PGY4965" s="288"/>
      <c r="PGZ4965" s="288"/>
      <c r="PHA4965" s="288"/>
      <c r="PHB4965" s="288"/>
      <c r="PHC4965" s="288"/>
      <c r="PHD4965" s="288"/>
      <c r="PHE4965" s="288"/>
      <c r="PHF4965" s="288"/>
      <c r="PHG4965" s="288"/>
      <c r="PHH4965" s="288"/>
      <c r="PHI4965" s="288"/>
      <c r="PHJ4965" s="288"/>
      <c r="PHK4965" s="288"/>
      <c r="PHL4965" s="288"/>
      <c r="PHM4965" s="288"/>
      <c r="PHN4965" s="288"/>
      <c r="PHO4965" s="288"/>
      <c r="PHP4965" s="288"/>
      <c r="PHQ4965" s="288"/>
      <c r="PHR4965" s="288"/>
      <c r="PHS4965" s="288"/>
      <c r="PHT4965" s="288"/>
      <c r="PHU4965" s="288"/>
      <c r="PHV4965" s="288"/>
      <c r="PHW4965" s="288"/>
      <c r="PHX4965" s="288"/>
      <c r="PHY4965" s="288"/>
      <c r="PHZ4965" s="288"/>
      <c r="PIA4965" s="288"/>
      <c r="PIB4965" s="288"/>
      <c r="PIC4965" s="288"/>
      <c r="PID4965" s="288"/>
      <c r="PIE4965" s="288"/>
      <c r="PIF4965" s="288"/>
      <c r="PIG4965" s="288"/>
      <c r="PIH4965" s="288"/>
      <c r="PII4965" s="288"/>
      <c r="PIJ4965" s="288"/>
      <c r="PIK4965" s="288"/>
      <c r="PIL4965" s="288"/>
      <c r="PIM4965" s="288"/>
      <c r="PIN4965" s="288"/>
      <c r="PIO4965" s="288"/>
      <c r="PIP4965" s="288"/>
      <c r="PIQ4965" s="288"/>
      <c r="PIR4965" s="288"/>
      <c r="PIS4965" s="288"/>
      <c r="PIT4965" s="288"/>
      <c r="PIU4965" s="288"/>
      <c r="PIV4965" s="288"/>
      <c r="PIW4965" s="288"/>
      <c r="PIX4965" s="288"/>
      <c r="PIY4965" s="288"/>
      <c r="PIZ4965" s="288"/>
      <c r="PJA4965" s="288"/>
      <c r="PJB4965" s="288"/>
      <c r="PJC4965" s="288"/>
      <c r="PJD4965" s="288"/>
      <c r="PJE4965" s="288"/>
      <c r="PJF4965" s="288"/>
      <c r="PJG4965" s="288"/>
      <c r="PJH4965" s="288"/>
      <c r="PJI4965" s="288"/>
      <c r="PJJ4965" s="288"/>
      <c r="PJK4965" s="288"/>
      <c r="PJL4965" s="288"/>
      <c r="PJM4965" s="288"/>
      <c r="PJN4965" s="288"/>
      <c r="PJO4965" s="288"/>
      <c r="PJP4965" s="288"/>
      <c r="PJQ4965" s="288"/>
      <c r="PJR4965" s="288"/>
      <c r="PJS4965" s="288"/>
      <c r="PJT4965" s="288"/>
      <c r="PJU4965" s="288"/>
      <c r="PJV4965" s="288"/>
      <c r="PJW4965" s="288"/>
      <c r="PJX4965" s="288"/>
      <c r="PJY4965" s="288"/>
      <c r="PJZ4965" s="288"/>
      <c r="PKA4965" s="288"/>
      <c r="PKB4965" s="288"/>
      <c r="PKC4965" s="288"/>
      <c r="PKD4965" s="288"/>
      <c r="PKE4965" s="288"/>
      <c r="PKF4965" s="288"/>
      <c r="PKG4965" s="288"/>
      <c r="PKH4965" s="288"/>
      <c r="PKI4965" s="288"/>
      <c r="PKJ4965" s="288"/>
      <c r="PKK4965" s="288"/>
      <c r="PKL4965" s="288"/>
      <c r="PKM4965" s="288"/>
      <c r="PKN4965" s="288"/>
      <c r="PKO4965" s="288"/>
      <c r="PKP4965" s="288"/>
      <c r="PKQ4965" s="288"/>
      <c r="PKR4965" s="288"/>
      <c r="PKS4965" s="288"/>
      <c r="PKT4965" s="288"/>
      <c r="PKU4965" s="288"/>
      <c r="PKV4965" s="288"/>
      <c r="PKW4965" s="288"/>
      <c r="PKX4965" s="288"/>
      <c r="PKY4965" s="288"/>
      <c r="PKZ4965" s="288"/>
      <c r="PLA4965" s="288"/>
      <c r="PLB4965" s="288"/>
      <c r="PLC4965" s="288"/>
      <c r="PLD4965" s="288"/>
      <c r="PLE4965" s="288"/>
      <c r="PLF4965" s="288"/>
      <c r="PLG4965" s="288"/>
      <c r="PLH4965" s="288"/>
      <c r="PLI4965" s="288"/>
      <c r="PLJ4965" s="288"/>
      <c r="PLK4965" s="288"/>
      <c r="PLL4965" s="288"/>
      <c r="PLM4965" s="288"/>
      <c r="PLN4965" s="288"/>
      <c r="PLO4965" s="288"/>
      <c r="PLP4965" s="288"/>
      <c r="PLQ4965" s="288"/>
      <c r="PLR4965" s="288"/>
      <c r="PLS4965" s="288"/>
      <c r="PLT4965" s="288"/>
      <c r="PLU4965" s="288"/>
      <c r="PLV4965" s="288"/>
      <c r="PLW4965" s="288"/>
      <c r="PLX4965" s="288"/>
      <c r="PLY4965" s="288"/>
      <c r="PLZ4965" s="288"/>
      <c r="PMA4965" s="288"/>
      <c r="PMB4965" s="288"/>
      <c r="PMC4965" s="288"/>
      <c r="PMD4965" s="288"/>
      <c r="PME4965" s="288"/>
      <c r="PMF4965" s="288"/>
      <c r="PMG4965" s="288"/>
      <c r="PMH4965" s="288"/>
      <c r="PMI4965" s="288"/>
      <c r="PMJ4965" s="288"/>
      <c r="PMK4965" s="288"/>
      <c r="PML4965" s="288"/>
      <c r="PMM4965" s="288"/>
      <c r="PMN4965" s="288"/>
      <c r="PMO4965" s="288"/>
      <c r="PMP4965" s="288"/>
      <c r="PMQ4965" s="288"/>
      <c r="PMR4965" s="288"/>
      <c r="PMS4965" s="288"/>
      <c r="PMT4965" s="288"/>
      <c r="PMU4965" s="288"/>
      <c r="PMV4965" s="288"/>
      <c r="PMW4965" s="288"/>
      <c r="PMX4965" s="288"/>
      <c r="PMY4965" s="288"/>
      <c r="PMZ4965" s="288"/>
      <c r="PNA4965" s="288"/>
      <c r="PNB4965" s="288"/>
      <c r="PNC4965" s="288"/>
      <c r="PND4965" s="288"/>
      <c r="PNE4965" s="288"/>
      <c r="PNF4965" s="288"/>
      <c r="PNG4965" s="288"/>
      <c r="PNH4965" s="288"/>
      <c r="PNI4965" s="288"/>
      <c r="PNJ4965" s="288"/>
      <c r="PNK4965" s="288"/>
      <c r="PNL4965" s="288"/>
      <c r="PNM4965" s="288"/>
      <c r="PNN4965" s="288"/>
      <c r="PNO4965" s="288"/>
      <c r="PNP4965" s="288"/>
      <c r="PNQ4965" s="288"/>
      <c r="PNR4965" s="288"/>
      <c r="PNS4965" s="288"/>
      <c r="PNT4965" s="288"/>
      <c r="PNU4965" s="288"/>
      <c r="PNV4965" s="288"/>
      <c r="PNW4965" s="288"/>
      <c r="PNX4965" s="288"/>
      <c r="PNY4965" s="288"/>
      <c r="PNZ4965" s="288"/>
      <c r="POA4965" s="288"/>
      <c r="POB4965" s="288"/>
      <c r="POC4965" s="288"/>
      <c r="POD4965" s="288"/>
      <c r="POE4965" s="288"/>
      <c r="POF4965" s="288"/>
      <c r="POG4965" s="288"/>
      <c r="POH4965" s="288"/>
      <c r="POI4965" s="288"/>
      <c r="POJ4965" s="288"/>
      <c r="POK4965" s="288"/>
      <c r="POL4965" s="288"/>
      <c r="POM4965" s="288"/>
      <c r="PON4965" s="288"/>
      <c r="POO4965" s="288"/>
      <c r="POP4965" s="288"/>
      <c r="POQ4965" s="288"/>
      <c r="POR4965" s="288"/>
      <c r="POS4965" s="288"/>
      <c r="POT4965" s="288"/>
      <c r="POU4965" s="288"/>
      <c r="POV4965" s="288"/>
      <c r="POW4965" s="288"/>
      <c r="POX4965" s="288"/>
      <c r="POY4965" s="288"/>
      <c r="POZ4965" s="288"/>
      <c r="PPA4965" s="288"/>
      <c r="PPB4965" s="288"/>
      <c r="PPC4965" s="288"/>
      <c r="PPD4965" s="288"/>
      <c r="PPE4965" s="288"/>
      <c r="PPF4965" s="288"/>
      <c r="PPG4965" s="288"/>
      <c r="PPH4965" s="288"/>
      <c r="PPI4965" s="288"/>
      <c r="PPJ4965" s="288"/>
      <c r="PPK4965" s="288"/>
      <c r="PPL4965" s="288"/>
      <c r="PPM4965" s="288"/>
      <c r="PPN4965" s="288"/>
      <c r="PPO4965" s="288"/>
      <c r="PPP4965" s="288"/>
      <c r="PPQ4965" s="288"/>
      <c r="PPR4965" s="288"/>
      <c r="PPS4965" s="288"/>
      <c r="PPT4965" s="288"/>
      <c r="PPU4965" s="288"/>
      <c r="PPV4965" s="288"/>
      <c r="PPW4965" s="288"/>
      <c r="PPX4965" s="288"/>
      <c r="PPY4965" s="288"/>
      <c r="PPZ4965" s="288"/>
      <c r="PQA4965" s="288"/>
      <c r="PQB4965" s="288"/>
      <c r="PQC4965" s="288"/>
      <c r="PQD4965" s="288"/>
      <c r="PQE4965" s="288"/>
      <c r="PQF4965" s="288"/>
      <c r="PQG4965" s="288"/>
      <c r="PQH4965" s="288"/>
      <c r="PQI4965" s="288"/>
      <c r="PQJ4965" s="288"/>
      <c r="PQK4965" s="288"/>
      <c r="PQL4965" s="288"/>
      <c r="PQM4965" s="288"/>
      <c r="PQN4965" s="288"/>
      <c r="PQO4965" s="288"/>
      <c r="PQP4965" s="288"/>
      <c r="PQQ4965" s="288"/>
      <c r="PQR4965" s="288"/>
      <c r="PQS4965" s="288"/>
      <c r="PQT4965" s="288"/>
      <c r="PQU4965" s="288"/>
      <c r="PQV4965" s="288"/>
      <c r="PQW4965" s="288"/>
      <c r="PQX4965" s="288"/>
      <c r="PQY4965" s="288"/>
      <c r="PQZ4965" s="288"/>
      <c r="PRA4965" s="288"/>
      <c r="PRB4965" s="288"/>
      <c r="PRC4965" s="288"/>
      <c r="PRD4965" s="288"/>
      <c r="PRE4965" s="288"/>
      <c r="PRF4965" s="288"/>
      <c r="PRG4965" s="288"/>
      <c r="PRH4965" s="288"/>
      <c r="PRI4965" s="288"/>
      <c r="PRJ4965" s="288"/>
      <c r="PRK4965" s="288"/>
      <c r="PRL4965" s="288"/>
      <c r="PRM4965" s="288"/>
      <c r="PRN4965" s="288"/>
      <c r="PRO4965" s="288"/>
      <c r="PRP4965" s="288"/>
      <c r="PRQ4965" s="288"/>
      <c r="PRR4965" s="288"/>
      <c r="PRS4965" s="288"/>
      <c r="PRT4965" s="288"/>
      <c r="PRU4965" s="288"/>
      <c r="PRV4965" s="288"/>
      <c r="PRW4965" s="288"/>
      <c r="PRX4965" s="288"/>
      <c r="PRY4965" s="288"/>
      <c r="PRZ4965" s="288"/>
      <c r="PSA4965" s="288"/>
      <c r="PSB4965" s="288"/>
      <c r="PSC4965" s="288"/>
      <c r="PSD4965" s="288"/>
      <c r="PSE4965" s="288"/>
      <c r="PSF4965" s="288"/>
      <c r="PSG4965" s="288"/>
      <c r="PSH4965" s="288"/>
      <c r="PSI4965" s="288"/>
      <c r="PSJ4965" s="288"/>
      <c r="PSK4965" s="288"/>
      <c r="PSL4965" s="288"/>
      <c r="PSM4965" s="288"/>
      <c r="PSN4965" s="288"/>
      <c r="PSO4965" s="288"/>
      <c r="PSP4965" s="288"/>
      <c r="PSQ4965" s="288"/>
      <c r="PSR4965" s="288"/>
      <c r="PSS4965" s="288"/>
      <c r="PST4965" s="288"/>
      <c r="PSU4965" s="288"/>
      <c r="PSV4965" s="288"/>
      <c r="PSW4965" s="288"/>
      <c r="PSX4965" s="288"/>
      <c r="PSY4965" s="288"/>
      <c r="PSZ4965" s="288"/>
      <c r="PTA4965" s="288"/>
      <c r="PTB4965" s="288"/>
      <c r="PTC4965" s="288"/>
      <c r="PTD4965" s="288"/>
      <c r="PTE4965" s="288"/>
      <c r="PTF4965" s="288"/>
      <c r="PTG4965" s="288"/>
      <c r="PTH4965" s="288"/>
      <c r="PTI4965" s="288"/>
      <c r="PTJ4965" s="288"/>
      <c r="PTK4965" s="288"/>
      <c r="PTL4965" s="288"/>
      <c r="PTM4965" s="288"/>
      <c r="PTN4965" s="288"/>
      <c r="PTO4965" s="288"/>
      <c r="PTP4965" s="288"/>
      <c r="PTQ4965" s="288"/>
      <c r="PTR4965" s="288"/>
      <c r="PTS4965" s="288"/>
      <c r="PTT4965" s="288"/>
      <c r="PTU4965" s="288"/>
      <c r="PTV4965" s="288"/>
      <c r="PTW4965" s="288"/>
      <c r="PTX4965" s="288"/>
      <c r="PTY4965" s="288"/>
      <c r="PTZ4965" s="288"/>
      <c r="PUA4965" s="288"/>
      <c r="PUB4965" s="288"/>
      <c r="PUC4965" s="288"/>
      <c r="PUD4965" s="288"/>
      <c r="PUE4965" s="288"/>
      <c r="PUF4965" s="288"/>
      <c r="PUG4965" s="288"/>
      <c r="PUH4965" s="288"/>
      <c r="PUI4965" s="288"/>
      <c r="PUJ4965" s="288"/>
      <c r="PUK4965" s="288"/>
      <c r="PUL4965" s="288"/>
      <c r="PUM4965" s="288"/>
      <c r="PUN4965" s="288"/>
      <c r="PUO4965" s="288"/>
      <c r="PUP4965" s="288"/>
      <c r="PUQ4965" s="288"/>
      <c r="PUR4965" s="288"/>
      <c r="PUS4965" s="288"/>
      <c r="PUT4965" s="288"/>
      <c r="PUU4965" s="288"/>
      <c r="PUV4965" s="288"/>
      <c r="PUW4965" s="288"/>
      <c r="PUX4965" s="288"/>
      <c r="PUY4965" s="288"/>
      <c r="PUZ4965" s="288"/>
      <c r="PVA4965" s="288"/>
      <c r="PVB4965" s="288"/>
      <c r="PVC4965" s="288"/>
      <c r="PVD4965" s="288"/>
      <c r="PVE4965" s="288"/>
      <c r="PVF4965" s="288"/>
      <c r="PVG4965" s="288"/>
      <c r="PVH4965" s="288"/>
      <c r="PVI4965" s="288"/>
      <c r="PVJ4965" s="288"/>
      <c r="PVK4965" s="288"/>
      <c r="PVL4965" s="288"/>
      <c r="PVM4965" s="288"/>
      <c r="PVN4965" s="288"/>
      <c r="PVO4965" s="288"/>
      <c r="PVP4965" s="288"/>
      <c r="PVQ4965" s="288"/>
      <c r="PVR4965" s="288"/>
      <c r="PVS4965" s="288"/>
      <c r="PVT4965" s="288"/>
      <c r="PVU4965" s="288"/>
      <c r="PVV4965" s="288"/>
      <c r="PVW4965" s="288"/>
      <c r="PVX4965" s="288"/>
      <c r="PVY4965" s="288"/>
      <c r="PVZ4965" s="288"/>
      <c r="PWA4965" s="288"/>
      <c r="PWB4965" s="288"/>
      <c r="PWC4965" s="288"/>
      <c r="PWD4965" s="288"/>
      <c r="PWE4965" s="288"/>
      <c r="PWF4965" s="288"/>
      <c r="PWG4965" s="288"/>
      <c r="PWH4965" s="288"/>
      <c r="PWI4965" s="288"/>
      <c r="PWJ4965" s="288"/>
      <c r="PWK4965" s="288"/>
      <c r="PWL4965" s="288"/>
      <c r="PWM4965" s="288"/>
      <c r="PWN4965" s="288"/>
      <c r="PWO4965" s="288"/>
      <c r="PWP4965" s="288"/>
      <c r="PWQ4965" s="288"/>
      <c r="PWR4965" s="288"/>
      <c r="PWS4965" s="288"/>
      <c r="PWT4965" s="288"/>
      <c r="PWU4965" s="288"/>
      <c r="PWV4965" s="288"/>
      <c r="PWW4965" s="288"/>
      <c r="PWX4965" s="288"/>
      <c r="PWY4965" s="288"/>
      <c r="PWZ4965" s="288"/>
      <c r="PXA4965" s="288"/>
      <c r="PXB4965" s="288"/>
      <c r="PXC4965" s="288"/>
      <c r="PXD4965" s="288"/>
      <c r="PXE4965" s="288"/>
      <c r="PXF4965" s="288"/>
      <c r="PXG4965" s="288"/>
      <c r="PXH4965" s="288"/>
      <c r="PXI4965" s="288"/>
      <c r="PXJ4965" s="288"/>
      <c r="PXK4965" s="288"/>
      <c r="PXL4965" s="288"/>
      <c r="PXM4965" s="288"/>
      <c r="PXN4965" s="288"/>
      <c r="PXO4965" s="288"/>
      <c r="PXP4965" s="288"/>
      <c r="PXQ4965" s="288"/>
      <c r="PXR4965" s="288"/>
      <c r="PXS4965" s="288"/>
      <c r="PXT4965" s="288"/>
      <c r="PXU4965" s="288"/>
      <c r="PXV4965" s="288"/>
      <c r="PXW4965" s="288"/>
      <c r="PXX4965" s="288"/>
      <c r="PXY4965" s="288"/>
      <c r="PXZ4965" s="288"/>
      <c r="PYA4965" s="288"/>
      <c r="PYB4965" s="288"/>
      <c r="PYC4965" s="288"/>
      <c r="PYD4965" s="288"/>
      <c r="PYE4965" s="288"/>
      <c r="PYF4965" s="288"/>
      <c r="PYG4965" s="288"/>
      <c r="PYH4965" s="288"/>
      <c r="PYI4965" s="288"/>
      <c r="PYJ4965" s="288"/>
      <c r="PYK4965" s="288"/>
      <c r="PYL4965" s="288"/>
      <c r="PYM4965" s="288"/>
      <c r="PYN4965" s="288"/>
      <c r="PYO4965" s="288"/>
      <c r="PYP4965" s="288"/>
      <c r="PYQ4965" s="288"/>
      <c r="PYR4965" s="288"/>
      <c r="PYS4965" s="288"/>
      <c r="PYT4965" s="288"/>
      <c r="PYU4965" s="288"/>
      <c r="PYV4965" s="288"/>
      <c r="PYW4965" s="288"/>
      <c r="PYX4965" s="288"/>
      <c r="PYY4965" s="288"/>
      <c r="PYZ4965" s="288"/>
      <c r="PZA4965" s="288"/>
      <c r="PZB4965" s="288"/>
      <c r="PZC4965" s="288"/>
      <c r="PZD4965" s="288"/>
      <c r="PZE4965" s="288"/>
      <c r="PZF4965" s="288"/>
      <c r="PZG4965" s="288"/>
      <c r="PZH4965" s="288"/>
      <c r="PZI4965" s="288"/>
      <c r="PZJ4965" s="288"/>
      <c r="PZK4965" s="288"/>
      <c r="PZL4965" s="288"/>
      <c r="PZM4965" s="288"/>
      <c r="PZN4965" s="288"/>
      <c r="PZO4965" s="288"/>
      <c r="PZP4965" s="288"/>
      <c r="PZQ4965" s="288"/>
      <c r="PZR4965" s="288"/>
      <c r="PZS4965" s="288"/>
      <c r="PZT4965" s="288"/>
      <c r="PZU4965" s="288"/>
      <c r="PZV4965" s="288"/>
      <c r="PZW4965" s="288"/>
      <c r="PZX4965" s="288"/>
      <c r="PZY4965" s="288"/>
      <c r="PZZ4965" s="288"/>
      <c r="QAA4965" s="288"/>
      <c r="QAB4965" s="288"/>
      <c r="QAC4965" s="288"/>
      <c r="QAD4965" s="288"/>
      <c r="QAE4965" s="288"/>
      <c r="QAF4965" s="288"/>
      <c r="QAG4965" s="288"/>
      <c r="QAH4965" s="288"/>
      <c r="QAI4965" s="288"/>
      <c r="QAJ4965" s="288"/>
      <c r="QAK4965" s="288"/>
      <c r="QAL4965" s="288"/>
      <c r="QAM4965" s="288"/>
      <c r="QAN4965" s="288"/>
      <c r="QAO4965" s="288"/>
      <c r="QAP4965" s="288"/>
      <c r="QAQ4965" s="288"/>
      <c r="QAR4965" s="288"/>
      <c r="QAS4965" s="288"/>
      <c r="QAT4965" s="288"/>
      <c r="QAU4965" s="288"/>
      <c r="QAV4965" s="288"/>
      <c r="QAW4965" s="288"/>
      <c r="QAX4965" s="288"/>
      <c r="QAY4965" s="288"/>
      <c r="QAZ4965" s="288"/>
      <c r="QBA4965" s="288"/>
      <c r="QBB4965" s="288"/>
      <c r="QBC4965" s="288"/>
      <c r="QBD4965" s="288"/>
      <c r="QBE4965" s="288"/>
      <c r="QBF4965" s="288"/>
      <c r="QBG4965" s="288"/>
      <c r="QBH4965" s="288"/>
      <c r="QBI4965" s="288"/>
      <c r="QBJ4965" s="288"/>
      <c r="QBK4965" s="288"/>
      <c r="QBL4965" s="288"/>
      <c r="QBM4965" s="288"/>
      <c r="QBN4965" s="288"/>
      <c r="QBO4965" s="288"/>
      <c r="QBP4965" s="288"/>
      <c r="QBQ4965" s="288"/>
      <c r="QBR4965" s="288"/>
      <c r="QBS4965" s="288"/>
      <c r="QBT4965" s="288"/>
      <c r="QBU4965" s="288"/>
      <c r="QBV4965" s="288"/>
      <c r="QBW4965" s="288"/>
      <c r="QBX4965" s="288"/>
      <c r="QBY4965" s="288"/>
      <c r="QBZ4965" s="288"/>
      <c r="QCA4965" s="288"/>
      <c r="QCB4965" s="288"/>
      <c r="QCC4965" s="288"/>
      <c r="QCD4965" s="288"/>
      <c r="QCE4965" s="288"/>
      <c r="QCF4965" s="288"/>
      <c r="QCG4965" s="288"/>
      <c r="QCH4965" s="288"/>
      <c r="QCI4965" s="288"/>
      <c r="QCJ4965" s="288"/>
      <c r="QCK4965" s="288"/>
      <c r="QCL4965" s="288"/>
      <c r="QCM4965" s="288"/>
      <c r="QCN4965" s="288"/>
      <c r="QCO4965" s="288"/>
      <c r="QCP4965" s="288"/>
      <c r="QCQ4965" s="288"/>
      <c r="QCR4965" s="288"/>
      <c r="QCS4965" s="288"/>
      <c r="QCT4965" s="288"/>
      <c r="QCU4965" s="288"/>
      <c r="QCV4965" s="288"/>
      <c r="QCW4965" s="288"/>
      <c r="QCX4965" s="288"/>
      <c r="QCY4965" s="288"/>
      <c r="QCZ4965" s="288"/>
      <c r="QDA4965" s="288"/>
      <c r="QDB4965" s="288"/>
      <c r="QDC4965" s="288"/>
      <c r="QDD4965" s="288"/>
      <c r="QDE4965" s="288"/>
      <c r="QDF4965" s="288"/>
      <c r="QDG4965" s="288"/>
      <c r="QDH4965" s="288"/>
      <c r="QDI4965" s="288"/>
      <c r="QDJ4965" s="288"/>
      <c r="QDK4965" s="288"/>
      <c r="QDL4965" s="288"/>
      <c r="QDM4965" s="288"/>
      <c r="QDN4965" s="288"/>
      <c r="QDO4965" s="288"/>
      <c r="QDP4965" s="288"/>
      <c r="QDQ4965" s="288"/>
      <c r="QDR4965" s="288"/>
      <c r="QDS4965" s="288"/>
      <c r="QDT4965" s="288"/>
      <c r="QDU4965" s="288"/>
      <c r="QDV4965" s="288"/>
      <c r="QDW4965" s="288"/>
      <c r="QDX4965" s="288"/>
      <c r="QDY4965" s="288"/>
      <c r="QDZ4965" s="288"/>
      <c r="QEA4965" s="288"/>
      <c r="QEB4965" s="288"/>
      <c r="QEC4965" s="288"/>
      <c r="QED4965" s="288"/>
      <c r="QEE4965" s="288"/>
      <c r="QEF4965" s="288"/>
      <c r="QEG4965" s="288"/>
      <c r="QEH4965" s="288"/>
      <c r="QEI4965" s="288"/>
      <c r="QEJ4965" s="288"/>
      <c r="QEK4965" s="288"/>
      <c r="QEL4965" s="288"/>
      <c r="QEM4965" s="288"/>
      <c r="QEN4965" s="288"/>
      <c r="QEO4965" s="288"/>
      <c r="QEP4965" s="288"/>
      <c r="QEQ4965" s="288"/>
      <c r="QER4965" s="288"/>
      <c r="QES4965" s="288"/>
      <c r="QET4965" s="288"/>
      <c r="QEU4965" s="288"/>
      <c r="QEV4965" s="288"/>
      <c r="QEW4965" s="288"/>
      <c r="QEX4965" s="288"/>
      <c r="QEY4965" s="288"/>
      <c r="QEZ4965" s="288"/>
      <c r="QFA4965" s="288"/>
      <c r="QFB4965" s="288"/>
      <c r="QFC4965" s="288"/>
      <c r="QFD4965" s="288"/>
      <c r="QFE4965" s="288"/>
      <c r="QFF4965" s="288"/>
      <c r="QFG4965" s="288"/>
      <c r="QFH4965" s="288"/>
      <c r="QFI4965" s="288"/>
      <c r="QFJ4965" s="288"/>
      <c r="QFK4965" s="288"/>
      <c r="QFL4965" s="288"/>
      <c r="QFM4965" s="288"/>
      <c r="QFN4965" s="288"/>
      <c r="QFO4965" s="288"/>
      <c r="QFP4965" s="288"/>
      <c r="QFQ4965" s="288"/>
      <c r="QFR4965" s="288"/>
      <c r="QFS4965" s="288"/>
      <c r="QFT4965" s="288"/>
      <c r="QFU4965" s="288"/>
      <c r="QFV4965" s="288"/>
      <c r="QFW4965" s="288"/>
      <c r="QFX4965" s="288"/>
      <c r="QFY4965" s="288"/>
      <c r="QFZ4965" s="288"/>
      <c r="QGA4965" s="288"/>
      <c r="QGB4965" s="288"/>
      <c r="QGC4965" s="288"/>
      <c r="QGD4965" s="288"/>
      <c r="QGE4965" s="288"/>
      <c r="QGF4965" s="288"/>
      <c r="QGG4965" s="288"/>
      <c r="QGH4965" s="288"/>
      <c r="QGI4965" s="288"/>
      <c r="QGJ4965" s="288"/>
      <c r="QGK4965" s="288"/>
      <c r="QGL4965" s="288"/>
      <c r="QGM4965" s="288"/>
      <c r="QGN4965" s="288"/>
      <c r="QGO4965" s="288"/>
      <c r="QGP4965" s="288"/>
      <c r="QGQ4965" s="288"/>
      <c r="QGR4965" s="288"/>
      <c r="QGS4965" s="288"/>
      <c r="QGT4965" s="288"/>
      <c r="QGU4965" s="288"/>
      <c r="QGV4965" s="288"/>
      <c r="QGW4965" s="288"/>
      <c r="QGX4965" s="288"/>
      <c r="QGY4965" s="288"/>
      <c r="QGZ4965" s="288"/>
      <c r="QHA4965" s="288"/>
      <c r="QHB4965" s="288"/>
      <c r="QHC4965" s="288"/>
      <c r="QHD4965" s="288"/>
      <c r="QHE4965" s="288"/>
      <c r="QHF4965" s="288"/>
      <c r="QHG4965" s="288"/>
      <c r="QHH4965" s="288"/>
      <c r="QHI4965" s="288"/>
      <c r="QHJ4965" s="288"/>
      <c r="QHK4965" s="288"/>
      <c r="QHL4965" s="288"/>
      <c r="QHM4965" s="288"/>
      <c r="QHN4965" s="288"/>
      <c r="QHO4965" s="288"/>
      <c r="QHP4965" s="288"/>
      <c r="QHQ4965" s="288"/>
      <c r="QHR4965" s="288"/>
      <c r="QHS4965" s="288"/>
      <c r="QHT4965" s="288"/>
      <c r="QHU4965" s="288"/>
      <c r="QHV4965" s="288"/>
      <c r="QHW4965" s="288"/>
      <c r="QHX4965" s="288"/>
      <c r="QHY4965" s="288"/>
      <c r="QHZ4965" s="288"/>
      <c r="QIA4965" s="288"/>
      <c r="QIB4965" s="288"/>
      <c r="QIC4965" s="288"/>
      <c r="QID4965" s="288"/>
      <c r="QIE4965" s="288"/>
      <c r="QIF4965" s="288"/>
      <c r="QIG4965" s="288"/>
      <c r="QIH4965" s="288"/>
      <c r="QII4965" s="288"/>
      <c r="QIJ4965" s="288"/>
      <c r="QIK4965" s="288"/>
      <c r="QIL4965" s="288"/>
      <c r="QIM4965" s="288"/>
      <c r="QIN4965" s="288"/>
      <c r="QIO4965" s="288"/>
      <c r="QIP4965" s="288"/>
      <c r="QIQ4965" s="288"/>
      <c r="QIR4965" s="288"/>
      <c r="QIS4965" s="288"/>
      <c r="QIT4965" s="288"/>
      <c r="QIU4965" s="288"/>
      <c r="QIV4965" s="288"/>
      <c r="QIW4965" s="288"/>
      <c r="QIX4965" s="288"/>
      <c r="QIY4965" s="288"/>
      <c r="QIZ4965" s="288"/>
      <c r="QJA4965" s="288"/>
      <c r="QJB4965" s="288"/>
      <c r="QJC4965" s="288"/>
      <c r="QJD4965" s="288"/>
      <c r="QJE4965" s="288"/>
      <c r="QJF4965" s="288"/>
      <c r="QJG4965" s="288"/>
      <c r="QJH4965" s="288"/>
      <c r="QJI4965" s="288"/>
      <c r="QJJ4965" s="288"/>
      <c r="QJK4965" s="288"/>
      <c r="QJL4965" s="288"/>
      <c r="QJM4965" s="288"/>
      <c r="QJN4965" s="288"/>
      <c r="QJO4965" s="288"/>
      <c r="QJP4965" s="288"/>
      <c r="QJQ4965" s="288"/>
      <c r="QJR4965" s="288"/>
      <c r="QJS4965" s="288"/>
      <c r="QJT4965" s="288"/>
      <c r="QJU4965" s="288"/>
      <c r="QJV4965" s="288"/>
      <c r="QJW4965" s="288"/>
      <c r="QJX4965" s="288"/>
      <c r="QJY4965" s="288"/>
      <c r="QJZ4965" s="288"/>
      <c r="QKA4965" s="288"/>
      <c r="QKB4965" s="288"/>
      <c r="QKC4965" s="288"/>
      <c r="QKD4965" s="288"/>
      <c r="QKE4965" s="288"/>
      <c r="QKF4965" s="288"/>
      <c r="QKG4965" s="288"/>
      <c r="QKH4965" s="288"/>
      <c r="QKI4965" s="288"/>
      <c r="QKJ4965" s="288"/>
      <c r="QKK4965" s="288"/>
      <c r="QKL4965" s="288"/>
      <c r="QKM4965" s="288"/>
      <c r="QKN4965" s="288"/>
      <c r="QKO4965" s="288"/>
      <c r="QKP4965" s="288"/>
      <c r="QKQ4965" s="288"/>
      <c r="QKR4965" s="288"/>
      <c r="QKS4965" s="288"/>
      <c r="QKT4965" s="288"/>
      <c r="QKU4965" s="288"/>
      <c r="QKV4965" s="288"/>
      <c r="QKW4965" s="288"/>
      <c r="QKX4965" s="288"/>
      <c r="QKY4965" s="288"/>
      <c r="QKZ4965" s="288"/>
      <c r="QLA4965" s="288"/>
      <c r="QLB4965" s="288"/>
      <c r="QLC4965" s="288"/>
      <c r="QLD4965" s="288"/>
      <c r="QLE4965" s="288"/>
      <c r="QLF4965" s="288"/>
      <c r="QLG4965" s="288"/>
      <c r="QLH4965" s="288"/>
      <c r="QLI4965" s="288"/>
      <c r="QLJ4965" s="288"/>
      <c r="QLK4965" s="288"/>
      <c r="QLL4965" s="288"/>
      <c r="QLM4965" s="288"/>
      <c r="QLN4965" s="288"/>
      <c r="QLO4965" s="288"/>
      <c r="QLP4965" s="288"/>
      <c r="QLQ4965" s="288"/>
      <c r="QLR4965" s="288"/>
      <c r="QLS4965" s="288"/>
      <c r="QLT4965" s="288"/>
      <c r="QLU4965" s="288"/>
      <c r="QLV4965" s="288"/>
      <c r="QLW4965" s="288"/>
      <c r="QLX4965" s="288"/>
      <c r="QLY4965" s="288"/>
      <c r="QLZ4965" s="288"/>
      <c r="QMA4965" s="288"/>
      <c r="QMB4965" s="288"/>
      <c r="QMC4965" s="288"/>
      <c r="QMD4965" s="288"/>
      <c r="QME4965" s="288"/>
      <c r="QMF4965" s="288"/>
      <c r="QMG4965" s="288"/>
      <c r="QMH4965" s="288"/>
      <c r="QMI4965" s="288"/>
      <c r="QMJ4965" s="288"/>
      <c r="QMK4965" s="288"/>
      <c r="QML4965" s="288"/>
      <c r="QMM4965" s="288"/>
      <c r="QMN4965" s="288"/>
      <c r="QMO4965" s="288"/>
      <c r="QMP4965" s="288"/>
      <c r="QMQ4965" s="288"/>
      <c r="QMR4965" s="288"/>
      <c r="QMS4965" s="288"/>
      <c r="QMT4965" s="288"/>
      <c r="QMU4965" s="288"/>
      <c r="QMV4965" s="288"/>
      <c r="QMW4965" s="288"/>
      <c r="QMX4965" s="288"/>
      <c r="QMY4965" s="288"/>
      <c r="QMZ4965" s="288"/>
      <c r="QNA4965" s="288"/>
      <c r="QNB4965" s="288"/>
      <c r="QNC4965" s="288"/>
      <c r="QND4965" s="288"/>
      <c r="QNE4965" s="288"/>
      <c r="QNF4965" s="288"/>
      <c r="QNG4965" s="288"/>
      <c r="QNH4965" s="288"/>
      <c r="QNI4965" s="288"/>
      <c r="QNJ4965" s="288"/>
      <c r="QNK4965" s="288"/>
      <c r="QNL4965" s="288"/>
      <c r="QNM4965" s="288"/>
      <c r="QNN4965" s="288"/>
      <c r="QNO4965" s="288"/>
      <c r="QNP4965" s="288"/>
      <c r="QNQ4965" s="288"/>
      <c r="QNR4965" s="288"/>
      <c r="QNS4965" s="288"/>
      <c r="QNT4965" s="288"/>
      <c r="QNU4965" s="288"/>
      <c r="QNV4965" s="288"/>
      <c r="QNW4965" s="288"/>
      <c r="QNX4965" s="288"/>
      <c r="QNY4965" s="288"/>
      <c r="QNZ4965" s="288"/>
      <c r="QOA4965" s="288"/>
      <c r="QOB4965" s="288"/>
      <c r="QOC4965" s="288"/>
      <c r="QOD4965" s="288"/>
      <c r="QOE4965" s="288"/>
      <c r="QOF4965" s="288"/>
      <c r="QOG4965" s="288"/>
      <c r="QOH4965" s="288"/>
      <c r="QOI4965" s="288"/>
      <c r="QOJ4965" s="288"/>
      <c r="QOK4965" s="288"/>
      <c r="QOL4965" s="288"/>
      <c r="QOM4965" s="288"/>
      <c r="QON4965" s="288"/>
      <c r="QOO4965" s="288"/>
      <c r="QOP4965" s="288"/>
      <c r="QOQ4965" s="288"/>
      <c r="QOR4965" s="288"/>
      <c r="QOS4965" s="288"/>
      <c r="QOT4965" s="288"/>
      <c r="QOU4965" s="288"/>
      <c r="QOV4965" s="288"/>
      <c r="QOW4965" s="288"/>
      <c r="QOX4965" s="288"/>
      <c r="QOY4965" s="288"/>
      <c r="QOZ4965" s="288"/>
      <c r="QPA4965" s="288"/>
      <c r="QPB4965" s="288"/>
      <c r="QPC4965" s="288"/>
      <c r="QPD4965" s="288"/>
      <c r="QPE4965" s="288"/>
      <c r="QPF4965" s="288"/>
      <c r="QPG4965" s="288"/>
      <c r="QPH4965" s="288"/>
      <c r="QPI4965" s="288"/>
      <c r="QPJ4965" s="288"/>
      <c r="QPK4965" s="288"/>
      <c r="QPL4965" s="288"/>
      <c r="QPM4965" s="288"/>
      <c r="QPN4965" s="288"/>
      <c r="QPO4965" s="288"/>
      <c r="QPP4965" s="288"/>
      <c r="QPQ4965" s="288"/>
      <c r="QPR4965" s="288"/>
      <c r="QPS4965" s="288"/>
      <c r="QPT4965" s="288"/>
      <c r="QPU4965" s="288"/>
      <c r="QPV4965" s="288"/>
      <c r="QPW4965" s="288"/>
      <c r="QPX4965" s="288"/>
      <c r="QPY4965" s="288"/>
      <c r="QPZ4965" s="288"/>
      <c r="QQA4965" s="288"/>
      <c r="QQB4965" s="288"/>
      <c r="QQC4965" s="288"/>
      <c r="QQD4965" s="288"/>
      <c r="QQE4965" s="288"/>
      <c r="QQF4965" s="288"/>
      <c r="QQG4965" s="288"/>
      <c r="QQH4965" s="288"/>
      <c r="QQI4965" s="288"/>
      <c r="QQJ4965" s="288"/>
      <c r="QQK4965" s="288"/>
      <c r="QQL4965" s="288"/>
      <c r="QQM4965" s="288"/>
      <c r="QQN4965" s="288"/>
      <c r="QQO4965" s="288"/>
      <c r="QQP4965" s="288"/>
      <c r="QQQ4965" s="288"/>
      <c r="QQR4965" s="288"/>
      <c r="QQS4965" s="288"/>
      <c r="QQT4965" s="288"/>
      <c r="QQU4965" s="288"/>
      <c r="QQV4965" s="288"/>
      <c r="QQW4965" s="288"/>
      <c r="QQX4965" s="288"/>
      <c r="QQY4965" s="288"/>
      <c r="QQZ4965" s="288"/>
      <c r="QRA4965" s="288"/>
      <c r="QRB4965" s="288"/>
      <c r="QRC4965" s="288"/>
      <c r="QRD4965" s="288"/>
      <c r="QRE4965" s="288"/>
      <c r="QRF4965" s="288"/>
      <c r="QRG4965" s="288"/>
      <c r="QRH4965" s="288"/>
      <c r="QRI4965" s="288"/>
      <c r="QRJ4965" s="288"/>
      <c r="QRK4965" s="288"/>
      <c r="QRL4965" s="288"/>
      <c r="QRM4965" s="288"/>
      <c r="QRN4965" s="288"/>
      <c r="QRO4965" s="288"/>
      <c r="QRP4965" s="288"/>
      <c r="QRQ4965" s="288"/>
      <c r="QRR4965" s="288"/>
      <c r="QRS4965" s="288"/>
      <c r="QRT4965" s="288"/>
      <c r="QRU4965" s="288"/>
      <c r="QRV4965" s="288"/>
      <c r="QRW4965" s="288"/>
      <c r="QRX4965" s="288"/>
      <c r="QRY4965" s="288"/>
      <c r="QRZ4965" s="288"/>
      <c r="QSA4965" s="288"/>
      <c r="QSB4965" s="288"/>
      <c r="QSC4965" s="288"/>
      <c r="QSD4965" s="288"/>
      <c r="QSE4965" s="288"/>
      <c r="QSF4965" s="288"/>
      <c r="QSG4965" s="288"/>
      <c r="QSH4965" s="288"/>
      <c r="QSI4965" s="288"/>
      <c r="QSJ4965" s="288"/>
      <c r="QSK4965" s="288"/>
      <c r="QSL4965" s="288"/>
      <c r="QSM4965" s="288"/>
      <c r="QSN4965" s="288"/>
      <c r="QSO4965" s="288"/>
      <c r="QSP4965" s="288"/>
      <c r="QSQ4965" s="288"/>
      <c r="QSR4965" s="288"/>
      <c r="QSS4965" s="288"/>
      <c r="QST4965" s="288"/>
      <c r="QSU4965" s="288"/>
      <c r="QSV4965" s="288"/>
      <c r="QSW4965" s="288"/>
      <c r="QSX4965" s="288"/>
      <c r="QSY4965" s="288"/>
      <c r="QSZ4965" s="288"/>
      <c r="QTA4965" s="288"/>
      <c r="QTB4965" s="288"/>
      <c r="QTC4965" s="288"/>
      <c r="QTD4965" s="288"/>
      <c r="QTE4965" s="288"/>
      <c r="QTF4965" s="288"/>
      <c r="QTG4965" s="288"/>
      <c r="QTH4965" s="288"/>
      <c r="QTI4965" s="288"/>
      <c r="QTJ4965" s="288"/>
      <c r="QTK4965" s="288"/>
      <c r="QTL4965" s="288"/>
      <c r="QTM4965" s="288"/>
      <c r="QTN4965" s="288"/>
      <c r="QTO4965" s="288"/>
      <c r="QTP4965" s="288"/>
      <c r="QTQ4965" s="288"/>
      <c r="QTR4965" s="288"/>
      <c r="QTS4965" s="288"/>
      <c r="QTT4965" s="288"/>
      <c r="QTU4965" s="288"/>
      <c r="QTV4965" s="288"/>
      <c r="QTW4965" s="288"/>
      <c r="QTX4965" s="288"/>
      <c r="QTY4965" s="288"/>
      <c r="QTZ4965" s="288"/>
      <c r="QUA4965" s="288"/>
      <c r="QUB4965" s="288"/>
      <c r="QUC4965" s="288"/>
      <c r="QUD4965" s="288"/>
      <c r="QUE4965" s="288"/>
      <c r="QUF4965" s="288"/>
      <c r="QUG4965" s="288"/>
      <c r="QUH4965" s="288"/>
      <c r="QUI4965" s="288"/>
      <c r="QUJ4965" s="288"/>
      <c r="QUK4965" s="288"/>
      <c r="QUL4965" s="288"/>
      <c r="QUM4965" s="288"/>
      <c r="QUN4965" s="288"/>
      <c r="QUO4965" s="288"/>
      <c r="QUP4965" s="288"/>
      <c r="QUQ4965" s="288"/>
      <c r="QUR4965" s="288"/>
      <c r="QUS4965" s="288"/>
      <c r="QUT4965" s="288"/>
      <c r="QUU4965" s="288"/>
      <c r="QUV4965" s="288"/>
      <c r="QUW4965" s="288"/>
      <c r="QUX4965" s="288"/>
      <c r="QUY4965" s="288"/>
      <c r="QUZ4965" s="288"/>
      <c r="QVA4965" s="288"/>
      <c r="QVB4965" s="288"/>
      <c r="QVC4965" s="288"/>
      <c r="QVD4965" s="288"/>
      <c r="QVE4965" s="288"/>
      <c r="QVF4965" s="288"/>
      <c r="QVG4965" s="288"/>
      <c r="QVH4965" s="288"/>
      <c r="QVI4965" s="288"/>
      <c r="QVJ4965" s="288"/>
      <c r="QVK4965" s="288"/>
      <c r="QVL4965" s="288"/>
      <c r="QVM4965" s="288"/>
      <c r="QVN4965" s="288"/>
      <c r="QVO4965" s="288"/>
      <c r="QVP4965" s="288"/>
      <c r="QVQ4965" s="288"/>
      <c r="QVR4965" s="288"/>
      <c r="QVS4965" s="288"/>
      <c r="QVT4965" s="288"/>
      <c r="QVU4965" s="288"/>
      <c r="QVV4965" s="288"/>
      <c r="QVW4965" s="288"/>
      <c r="QVX4965" s="288"/>
      <c r="QVY4965" s="288"/>
      <c r="QVZ4965" s="288"/>
      <c r="QWA4965" s="288"/>
      <c r="QWB4965" s="288"/>
      <c r="QWC4965" s="288"/>
      <c r="QWD4965" s="288"/>
      <c r="QWE4965" s="288"/>
      <c r="QWF4965" s="288"/>
      <c r="QWG4965" s="288"/>
      <c r="QWH4965" s="288"/>
      <c r="QWI4965" s="288"/>
      <c r="QWJ4965" s="288"/>
      <c r="QWK4965" s="288"/>
      <c r="QWL4965" s="288"/>
      <c r="QWM4965" s="288"/>
      <c r="QWN4965" s="288"/>
      <c r="QWO4965" s="288"/>
      <c r="QWP4965" s="288"/>
      <c r="QWQ4965" s="288"/>
      <c r="QWR4965" s="288"/>
      <c r="QWS4965" s="288"/>
      <c r="QWT4965" s="288"/>
      <c r="QWU4965" s="288"/>
      <c r="QWV4965" s="288"/>
      <c r="QWW4965" s="288"/>
      <c r="QWX4965" s="288"/>
      <c r="QWY4965" s="288"/>
      <c r="QWZ4965" s="288"/>
      <c r="QXA4965" s="288"/>
      <c r="QXB4965" s="288"/>
      <c r="QXC4965" s="288"/>
      <c r="QXD4965" s="288"/>
      <c r="QXE4965" s="288"/>
      <c r="QXF4965" s="288"/>
      <c r="QXG4965" s="288"/>
      <c r="QXH4965" s="288"/>
      <c r="QXI4965" s="288"/>
      <c r="QXJ4965" s="288"/>
      <c r="QXK4965" s="288"/>
      <c r="QXL4965" s="288"/>
      <c r="QXM4965" s="288"/>
      <c r="QXN4965" s="288"/>
      <c r="QXO4965" s="288"/>
      <c r="QXP4965" s="288"/>
      <c r="QXQ4965" s="288"/>
      <c r="QXR4965" s="288"/>
      <c r="QXS4965" s="288"/>
      <c r="QXT4965" s="288"/>
      <c r="QXU4965" s="288"/>
      <c r="QXV4965" s="288"/>
      <c r="QXW4965" s="288"/>
      <c r="QXX4965" s="288"/>
      <c r="QXY4965" s="288"/>
      <c r="QXZ4965" s="288"/>
      <c r="QYA4965" s="288"/>
      <c r="QYB4965" s="288"/>
      <c r="QYC4965" s="288"/>
      <c r="QYD4965" s="288"/>
      <c r="QYE4965" s="288"/>
      <c r="QYF4965" s="288"/>
      <c r="QYG4965" s="288"/>
      <c r="QYH4965" s="288"/>
      <c r="QYI4965" s="288"/>
      <c r="QYJ4965" s="288"/>
      <c r="QYK4965" s="288"/>
      <c r="QYL4965" s="288"/>
      <c r="QYM4965" s="288"/>
      <c r="QYN4965" s="288"/>
      <c r="QYO4965" s="288"/>
      <c r="QYP4965" s="288"/>
      <c r="QYQ4965" s="288"/>
      <c r="QYR4965" s="288"/>
      <c r="QYS4965" s="288"/>
      <c r="QYT4965" s="288"/>
      <c r="QYU4965" s="288"/>
      <c r="QYV4965" s="288"/>
      <c r="QYW4965" s="288"/>
      <c r="QYX4965" s="288"/>
      <c r="QYY4965" s="288"/>
      <c r="QYZ4965" s="288"/>
      <c r="QZA4965" s="288"/>
      <c r="QZB4965" s="288"/>
      <c r="QZC4965" s="288"/>
      <c r="QZD4965" s="288"/>
      <c r="QZE4965" s="288"/>
      <c r="QZF4965" s="288"/>
      <c r="QZG4965" s="288"/>
      <c r="QZH4965" s="288"/>
      <c r="QZI4965" s="288"/>
      <c r="QZJ4965" s="288"/>
      <c r="QZK4965" s="288"/>
      <c r="QZL4965" s="288"/>
      <c r="QZM4965" s="288"/>
      <c r="QZN4965" s="288"/>
      <c r="QZO4965" s="288"/>
      <c r="QZP4965" s="288"/>
      <c r="QZQ4965" s="288"/>
      <c r="QZR4965" s="288"/>
      <c r="QZS4965" s="288"/>
      <c r="QZT4965" s="288"/>
      <c r="QZU4965" s="288"/>
      <c r="QZV4965" s="288"/>
      <c r="QZW4965" s="288"/>
      <c r="QZX4965" s="288"/>
      <c r="QZY4965" s="288"/>
      <c r="QZZ4965" s="288"/>
      <c r="RAA4965" s="288"/>
      <c r="RAB4965" s="288"/>
      <c r="RAC4965" s="288"/>
      <c r="RAD4965" s="288"/>
      <c r="RAE4965" s="288"/>
      <c r="RAF4965" s="288"/>
      <c r="RAG4965" s="288"/>
      <c r="RAH4965" s="288"/>
      <c r="RAI4965" s="288"/>
      <c r="RAJ4965" s="288"/>
      <c r="RAK4965" s="288"/>
      <c r="RAL4965" s="288"/>
      <c r="RAM4965" s="288"/>
      <c r="RAN4965" s="288"/>
      <c r="RAO4965" s="288"/>
      <c r="RAP4965" s="288"/>
      <c r="RAQ4965" s="288"/>
      <c r="RAR4965" s="288"/>
      <c r="RAS4965" s="288"/>
      <c r="RAT4965" s="288"/>
      <c r="RAU4965" s="288"/>
      <c r="RAV4965" s="288"/>
      <c r="RAW4965" s="288"/>
      <c r="RAX4965" s="288"/>
      <c r="RAY4965" s="288"/>
      <c r="RAZ4965" s="288"/>
      <c r="RBA4965" s="288"/>
      <c r="RBB4965" s="288"/>
      <c r="RBC4965" s="288"/>
      <c r="RBD4965" s="288"/>
      <c r="RBE4965" s="288"/>
      <c r="RBF4965" s="288"/>
      <c r="RBG4965" s="288"/>
      <c r="RBH4965" s="288"/>
      <c r="RBI4965" s="288"/>
      <c r="RBJ4965" s="288"/>
      <c r="RBK4965" s="288"/>
      <c r="RBL4965" s="288"/>
      <c r="RBM4965" s="288"/>
      <c r="RBN4965" s="288"/>
      <c r="RBO4965" s="288"/>
      <c r="RBP4965" s="288"/>
      <c r="RBQ4965" s="288"/>
      <c r="RBR4965" s="288"/>
      <c r="RBS4965" s="288"/>
      <c r="RBT4965" s="288"/>
      <c r="RBU4965" s="288"/>
      <c r="RBV4965" s="288"/>
      <c r="RBW4965" s="288"/>
      <c r="RBX4965" s="288"/>
      <c r="RBY4965" s="288"/>
      <c r="RBZ4965" s="288"/>
      <c r="RCA4965" s="288"/>
      <c r="RCB4965" s="288"/>
      <c r="RCC4965" s="288"/>
      <c r="RCD4965" s="288"/>
      <c r="RCE4965" s="288"/>
      <c r="RCF4965" s="288"/>
      <c r="RCG4965" s="288"/>
      <c r="RCH4965" s="288"/>
      <c r="RCI4965" s="288"/>
      <c r="RCJ4965" s="288"/>
      <c r="RCK4965" s="288"/>
      <c r="RCL4965" s="288"/>
      <c r="RCM4965" s="288"/>
      <c r="RCN4965" s="288"/>
      <c r="RCO4965" s="288"/>
      <c r="RCP4965" s="288"/>
      <c r="RCQ4965" s="288"/>
      <c r="RCR4965" s="288"/>
      <c r="RCS4965" s="288"/>
      <c r="RCT4965" s="288"/>
      <c r="RCU4965" s="288"/>
      <c r="RCV4965" s="288"/>
      <c r="RCW4965" s="288"/>
      <c r="RCX4965" s="288"/>
      <c r="RCY4965" s="288"/>
      <c r="RCZ4965" s="288"/>
      <c r="RDA4965" s="288"/>
      <c r="RDB4965" s="288"/>
      <c r="RDC4965" s="288"/>
      <c r="RDD4965" s="288"/>
      <c r="RDE4965" s="288"/>
      <c r="RDF4965" s="288"/>
      <c r="RDG4965" s="288"/>
      <c r="RDH4965" s="288"/>
      <c r="RDI4965" s="288"/>
      <c r="RDJ4965" s="288"/>
      <c r="RDK4965" s="288"/>
      <c r="RDL4965" s="288"/>
      <c r="RDM4965" s="288"/>
      <c r="RDN4965" s="288"/>
      <c r="RDO4965" s="288"/>
      <c r="RDP4965" s="288"/>
      <c r="RDQ4965" s="288"/>
      <c r="RDR4965" s="288"/>
      <c r="RDS4965" s="288"/>
      <c r="RDT4965" s="288"/>
      <c r="RDU4965" s="288"/>
      <c r="RDV4965" s="288"/>
      <c r="RDW4965" s="288"/>
      <c r="RDX4965" s="288"/>
      <c r="RDY4965" s="288"/>
      <c r="RDZ4965" s="288"/>
      <c r="REA4965" s="288"/>
      <c r="REB4965" s="288"/>
      <c r="REC4965" s="288"/>
      <c r="RED4965" s="288"/>
      <c r="REE4965" s="288"/>
      <c r="REF4965" s="288"/>
      <c r="REG4965" s="288"/>
      <c r="REH4965" s="288"/>
      <c r="REI4965" s="288"/>
      <c r="REJ4965" s="288"/>
      <c r="REK4965" s="288"/>
      <c r="REL4965" s="288"/>
      <c r="REM4965" s="288"/>
      <c r="REN4965" s="288"/>
      <c r="REO4965" s="288"/>
      <c r="REP4965" s="288"/>
      <c r="REQ4965" s="288"/>
      <c r="RER4965" s="288"/>
      <c r="RES4965" s="288"/>
      <c r="RET4965" s="288"/>
      <c r="REU4965" s="288"/>
      <c r="REV4965" s="288"/>
      <c r="REW4965" s="288"/>
      <c r="REX4965" s="288"/>
      <c r="REY4965" s="288"/>
      <c r="REZ4965" s="288"/>
      <c r="RFA4965" s="288"/>
      <c r="RFB4965" s="288"/>
      <c r="RFC4965" s="288"/>
      <c r="RFD4965" s="288"/>
      <c r="RFE4965" s="288"/>
      <c r="RFF4965" s="288"/>
      <c r="RFG4965" s="288"/>
      <c r="RFH4965" s="288"/>
      <c r="RFI4965" s="288"/>
      <c r="RFJ4965" s="288"/>
      <c r="RFK4965" s="288"/>
      <c r="RFL4965" s="288"/>
      <c r="RFM4965" s="288"/>
      <c r="RFN4965" s="288"/>
      <c r="RFO4965" s="288"/>
      <c r="RFP4965" s="288"/>
      <c r="RFQ4965" s="288"/>
      <c r="RFR4965" s="288"/>
      <c r="RFS4965" s="288"/>
      <c r="RFT4965" s="288"/>
      <c r="RFU4965" s="288"/>
      <c r="RFV4965" s="288"/>
      <c r="RFW4965" s="288"/>
      <c r="RFX4965" s="288"/>
      <c r="RFY4965" s="288"/>
      <c r="RFZ4965" s="288"/>
      <c r="RGA4965" s="288"/>
      <c r="RGB4965" s="288"/>
      <c r="RGC4965" s="288"/>
      <c r="RGD4965" s="288"/>
      <c r="RGE4965" s="288"/>
      <c r="RGF4965" s="288"/>
      <c r="RGG4965" s="288"/>
      <c r="RGH4965" s="288"/>
      <c r="RGI4965" s="288"/>
      <c r="RGJ4965" s="288"/>
      <c r="RGK4965" s="288"/>
      <c r="RGL4965" s="288"/>
      <c r="RGM4965" s="288"/>
      <c r="RGN4965" s="288"/>
      <c r="RGO4965" s="288"/>
      <c r="RGP4965" s="288"/>
      <c r="RGQ4965" s="288"/>
      <c r="RGR4965" s="288"/>
      <c r="RGS4965" s="288"/>
      <c r="RGT4965" s="288"/>
      <c r="RGU4965" s="288"/>
      <c r="RGV4965" s="288"/>
      <c r="RGW4965" s="288"/>
      <c r="RGX4965" s="288"/>
      <c r="RGY4965" s="288"/>
      <c r="RGZ4965" s="288"/>
      <c r="RHA4965" s="288"/>
      <c r="RHB4965" s="288"/>
      <c r="RHC4965" s="288"/>
      <c r="RHD4965" s="288"/>
      <c r="RHE4965" s="288"/>
      <c r="RHF4965" s="288"/>
      <c r="RHG4965" s="288"/>
      <c r="RHH4965" s="288"/>
      <c r="RHI4965" s="288"/>
      <c r="RHJ4965" s="288"/>
      <c r="RHK4965" s="288"/>
      <c r="RHL4965" s="288"/>
      <c r="RHM4965" s="288"/>
      <c r="RHN4965" s="288"/>
      <c r="RHO4965" s="288"/>
      <c r="RHP4965" s="288"/>
      <c r="RHQ4965" s="288"/>
      <c r="RHR4965" s="288"/>
      <c r="RHS4965" s="288"/>
      <c r="RHT4965" s="288"/>
      <c r="RHU4965" s="288"/>
      <c r="RHV4965" s="288"/>
      <c r="RHW4965" s="288"/>
      <c r="RHX4965" s="288"/>
      <c r="RHY4965" s="288"/>
      <c r="RHZ4965" s="288"/>
      <c r="RIA4965" s="288"/>
      <c r="RIB4965" s="288"/>
      <c r="RIC4965" s="288"/>
      <c r="RID4965" s="288"/>
      <c r="RIE4965" s="288"/>
      <c r="RIF4965" s="288"/>
      <c r="RIG4965" s="288"/>
      <c r="RIH4965" s="288"/>
      <c r="RII4965" s="288"/>
      <c r="RIJ4965" s="288"/>
      <c r="RIK4965" s="288"/>
      <c r="RIL4965" s="288"/>
      <c r="RIM4965" s="288"/>
      <c r="RIN4965" s="288"/>
      <c r="RIO4965" s="288"/>
      <c r="RIP4965" s="288"/>
      <c r="RIQ4965" s="288"/>
      <c r="RIR4965" s="288"/>
      <c r="RIS4965" s="288"/>
      <c r="RIT4965" s="288"/>
      <c r="RIU4965" s="288"/>
      <c r="RIV4965" s="288"/>
      <c r="RIW4965" s="288"/>
      <c r="RIX4965" s="288"/>
      <c r="RIY4965" s="288"/>
      <c r="RIZ4965" s="288"/>
      <c r="RJA4965" s="288"/>
      <c r="RJB4965" s="288"/>
      <c r="RJC4965" s="288"/>
      <c r="RJD4965" s="288"/>
      <c r="RJE4965" s="288"/>
      <c r="RJF4965" s="288"/>
      <c r="RJG4965" s="288"/>
      <c r="RJH4965" s="288"/>
      <c r="RJI4965" s="288"/>
      <c r="RJJ4965" s="288"/>
      <c r="RJK4965" s="288"/>
      <c r="RJL4965" s="288"/>
      <c r="RJM4965" s="288"/>
      <c r="RJN4965" s="288"/>
      <c r="RJO4965" s="288"/>
      <c r="RJP4965" s="288"/>
      <c r="RJQ4965" s="288"/>
      <c r="RJR4965" s="288"/>
      <c r="RJS4965" s="288"/>
      <c r="RJT4965" s="288"/>
      <c r="RJU4965" s="288"/>
      <c r="RJV4965" s="288"/>
      <c r="RJW4965" s="288"/>
      <c r="RJX4965" s="288"/>
      <c r="RJY4965" s="288"/>
      <c r="RJZ4965" s="288"/>
      <c r="RKA4965" s="288"/>
      <c r="RKB4965" s="288"/>
      <c r="RKC4965" s="288"/>
      <c r="RKD4965" s="288"/>
      <c r="RKE4965" s="288"/>
      <c r="RKF4965" s="288"/>
      <c r="RKG4965" s="288"/>
      <c r="RKH4965" s="288"/>
      <c r="RKI4965" s="288"/>
      <c r="RKJ4965" s="288"/>
      <c r="RKK4965" s="288"/>
      <c r="RKL4965" s="288"/>
      <c r="RKM4965" s="288"/>
      <c r="RKN4965" s="288"/>
      <c r="RKO4965" s="288"/>
      <c r="RKP4965" s="288"/>
      <c r="RKQ4965" s="288"/>
      <c r="RKR4965" s="288"/>
      <c r="RKS4965" s="288"/>
      <c r="RKT4965" s="288"/>
      <c r="RKU4965" s="288"/>
      <c r="RKV4965" s="288"/>
      <c r="RKW4965" s="288"/>
      <c r="RKX4965" s="288"/>
      <c r="RKY4965" s="288"/>
      <c r="RKZ4965" s="288"/>
      <c r="RLA4965" s="288"/>
      <c r="RLB4965" s="288"/>
      <c r="RLC4965" s="288"/>
      <c r="RLD4965" s="288"/>
      <c r="RLE4965" s="288"/>
      <c r="RLF4965" s="288"/>
      <c r="RLG4965" s="288"/>
      <c r="RLH4965" s="288"/>
      <c r="RLI4965" s="288"/>
      <c r="RLJ4965" s="288"/>
      <c r="RLK4965" s="288"/>
      <c r="RLL4965" s="288"/>
      <c r="RLM4965" s="288"/>
      <c r="RLN4965" s="288"/>
      <c r="RLO4965" s="288"/>
      <c r="RLP4965" s="288"/>
      <c r="RLQ4965" s="288"/>
      <c r="RLR4965" s="288"/>
      <c r="RLS4965" s="288"/>
      <c r="RLT4965" s="288"/>
      <c r="RLU4965" s="288"/>
      <c r="RLV4965" s="288"/>
      <c r="RLW4965" s="288"/>
      <c r="RLX4965" s="288"/>
      <c r="RLY4965" s="288"/>
      <c r="RLZ4965" s="288"/>
      <c r="RMA4965" s="288"/>
      <c r="RMB4965" s="288"/>
      <c r="RMC4965" s="288"/>
      <c r="RMD4965" s="288"/>
      <c r="RME4965" s="288"/>
      <c r="RMF4965" s="288"/>
      <c r="RMG4965" s="288"/>
      <c r="RMH4965" s="288"/>
      <c r="RMI4965" s="288"/>
      <c r="RMJ4965" s="288"/>
      <c r="RMK4965" s="288"/>
      <c r="RML4965" s="288"/>
      <c r="RMM4965" s="288"/>
      <c r="RMN4965" s="288"/>
      <c r="RMO4965" s="288"/>
      <c r="RMP4965" s="288"/>
      <c r="RMQ4965" s="288"/>
      <c r="RMR4965" s="288"/>
      <c r="RMS4965" s="288"/>
      <c r="RMT4965" s="288"/>
      <c r="RMU4965" s="288"/>
      <c r="RMV4965" s="288"/>
      <c r="RMW4965" s="288"/>
      <c r="RMX4965" s="288"/>
      <c r="RMY4965" s="288"/>
      <c r="RMZ4965" s="288"/>
      <c r="RNA4965" s="288"/>
      <c r="RNB4965" s="288"/>
      <c r="RNC4965" s="288"/>
      <c r="RND4965" s="288"/>
      <c r="RNE4965" s="288"/>
      <c r="RNF4965" s="288"/>
      <c r="RNG4965" s="288"/>
      <c r="RNH4965" s="288"/>
      <c r="RNI4965" s="288"/>
      <c r="RNJ4965" s="288"/>
      <c r="RNK4965" s="288"/>
      <c r="RNL4965" s="288"/>
      <c r="RNM4965" s="288"/>
      <c r="RNN4965" s="288"/>
      <c r="RNO4965" s="288"/>
      <c r="RNP4965" s="288"/>
      <c r="RNQ4965" s="288"/>
      <c r="RNR4965" s="288"/>
      <c r="RNS4965" s="288"/>
      <c r="RNT4965" s="288"/>
      <c r="RNU4965" s="288"/>
      <c r="RNV4965" s="288"/>
      <c r="RNW4965" s="288"/>
      <c r="RNX4965" s="288"/>
      <c r="RNY4965" s="288"/>
      <c r="RNZ4965" s="288"/>
      <c r="ROA4965" s="288"/>
      <c r="ROB4965" s="288"/>
      <c r="ROC4965" s="288"/>
      <c r="ROD4965" s="288"/>
      <c r="ROE4965" s="288"/>
      <c r="ROF4965" s="288"/>
      <c r="ROG4965" s="288"/>
      <c r="ROH4965" s="288"/>
      <c r="ROI4965" s="288"/>
      <c r="ROJ4965" s="288"/>
      <c r="ROK4965" s="288"/>
      <c r="ROL4965" s="288"/>
      <c r="ROM4965" s="288"/>
      <c r="RON4965" s="288"/>
      <c r="ROO4965" s="288"/>
      <c r="ROP4965" s="288"/>
      <c r="ROQ4965" s="288"/>
      <c r="ROR4965" s="288"/>
      <c r="ROS4965" s="288"/>
      <c r="ROT4965" s="288"/>
      <c r="ROU4965" s="288"/>
      <c r="ROV4965" s="288"/>
      <c r="ROW4965" s="288"/>
      <c r="ROX4965" s="288"/>
      <c r="ROY4965" s="288"/>
      <c r="ROZ4965" s="288"/>
      <c r="RPA4965" s="288"/>
      <c r="RPB4965" s="288"/>
      <c r="RPC4965" s="288"/>
      <c r="RPD4965" s="288"/>
      <c r="RPE4965" s="288"/>
      <c r="RPF4965" s="288"/>
      <c r="RPG4965" s="288"/>
      <c r="RPH4965" s="288"/>
      <c r="RPI4965" s="288"/>
      <c r="RPJ4965" s="288"/>
      <c r="RPK4965" s="288"/>
      <c r="RPL4965" s="288"/>
      <c r="RPM4965" s="288"/>
      <c r="RPN4965" s="288"/>
      <c r="RPO4965" s="288"/>
      <c r="RPP4965" s="288"/>
      <c r="RPQ4965" s="288"/>
      <c r="RPR4965" s="288"/>
      <c r="RPS4965" s="288"/>
      <c r="RPT4965" s="288"/>
      <c r="RPU4965" s="288"/>
      <c r="RPV4965" s="288"/>
      <c r="RPW4965" s="288"/>
      <c r="RPX4965" s="288"/>
      <c r="RPY4965" s="288"/>
      <c r="RPZ4965" s="288"/>
      <c r="RQA4965" s="288"/>
      <c r="RQB4965" s="288"/>
      <c r="RQC4965" s="288"/>
      <c r="RQD4965" s="288"/>
      <c r="RQE4965" s="288"/>
      <c r="RQF4965" s="288"/>
      <c r="RQG4965" s="288"/>
      <c r="RQH4965" s="288"/>
      <c r="RQI4965" s="288"/>
      <c r="RQJ4965" s="288"/>
      <c r="RQK4965" s="288"/>
      <c r="RQL4965" s="288"/>
      <c r="RQM4965" s="288"/>
      <c r="RQN4965" s="288"/>
      <c r="RQO4965" s="288"/>
      <c r="RQP4965" s="288"/>
      <c r="RQQ4965" s="288"/>
      <c r="RQR4965" s="288"/>
      <c r="RQS4965" s="288"/>
      <c r="RQT4965" s="288"/>
      <c r="RQU4965" s="288"/>
      <c r="RQV4965" s="288"/>
      <c r="RQW4965" s="288"/>
      <c r="RQX4965" s="288"/>
      <c r="RQY4965" s="288"/>
      <c r="RQZ4965" s="288"/>
      <c r="RRA4965" s="288"/>
      <c r="RRB4965" s="288"/>
      <c r="RRC4965" s="288"/>
      <c r="RRD4965" s="288"/>
      <c r="RRE4965" s="288"/>
      <c r="RRF4965" s="288"/>
      <c r="RRG4965" s="288"/>
      <c r="RRH4965" s="288"/>
      <c r="RRI4965" s="288"/>
      <c r="RRJ4965" s="288"/>
      <c r="RRK4965" s="288"/>
      <c r="RRL4965" s="288"/>
      <c r="RRM4965" s="288"/>
      <c r="RRN4965" s="288"/>
      <c r="RRO4965" s="288"/>
      <c r="RRP4965" s="288"/>
      <c r="RRQ4965" s="288"/>
      <c r="RRR4965" s="288"/>
      <c r="RRS4965" s="288"/>
      <c r="RRT4965" s="288"/>
      <c r="RRU4965" s="288"/>
      <c r="RRV4965" s="288"/>
      <c r="RRW4965" s="288"/>
      <c r="RRX4965" s="288"/>
      <c r="RRY4965" s="288"/>
      <c r="RRZ4965" s="288"/>
      <c r="RSA4965" s="288"/>
      <c r="RSB4965" s="288"/>
      <c r="RSC4965" s="288"/>
      <c r="RSD4965" s="288"/>
      <c r="RSE4965" s="288"/>
      <c r="RSF4965" s="288"/>
      <c r="RSG4965" s="288"/>
      <c r="RSH4965" s="288"/>
      <c r="RSI4965" s="288"/>
      <c r="RSJ4965" s="288"/>
      <c r="RSK4965" s="288"/>
      <c r="RSL4965" s="288"/>
      <c r="RSM4965" s="288"/>
      <c r="RSN4965" s="288"/>
      <c r="RSO4965" s="288"/>
      <c r="RSP4965" s="288"/>
      <c r="RSQ4965" s="288"/>
      <c r="RSR4965" s="288"/>
      <c r="RSS4965" s="288"/>
      <c r="RST4965" s="288"/>
      <c r="RSU4965" s="288"/>
      <c r="RSV4965" s="288"/>
      <c r="RSW4965" s="288"/>
      <c r="RSX4965" s="288"/>
      <c r="RSY4965" s="288"/>
      <c r="RSZ4965" s="288"/>
      <c r="RTA4965" s="288"/>
      <c r="RTB4965" s="288"/>
      <c r="RTC4965" s="288"/>
      <c r="RTD4965" s="288"/>
      <c r="RTE4965" s="288"/>
      <c r="RTF4965" s="288"/>
      <c r="RTG4965" s="288"/>
      <c r="RTH4965" s="288"/>
      <c r="RTI4965" s="288"/>
      <c r="RTJ4965" s="288"/>
      <c r="RTK4965" s="288"/>
      <c r="RTL4965" s="288"/>
      <c r="RTM4965" s="288"/>
      <c r="RTN4965" s="288"/>
      <c r="RTO4965" s="288"/>
      <c r="RTP4965" s="288"/>
      <c r="RTQ4965" s="288"/>
      <c r="RTR4965" s="288"/>
      <c r="RTS4965" s="288"/>
      <c r="RTT4965" s="288"/>
      <c r="RTU4965" s="288"/>
      <c r="RTV4965" s="288"/>
      <c r="RTW4965" s="288"/>
      <c r="RTX4965" s="288"/>
      <c r="RTY4965" s="288"/>
      <c r="RTZ4965" s="288"/>
      <c r="RUA4965" s="288"/>
      <c r="RUB4965" s="288"/>
      <c r="RUC4965" s="288"/>
      <c r="RUD4965" s="288"/>
      <c r="RUE4965" s="288"/>
      <c r="RUF4965" s="288"/>
      <c r="RUG4965" s="288"/>
      <c r="RUH4965" s="288"/>
      <c r="RUI4965" s="288"/>
      <c r="RUJ4965" s="288"/>
      <c r="RUK4965" s="288"/>
      <c r="RUL4965" s="288"/>
      <c r="RUM4965" s="288"/>
      <c r="RUN4965" s="288"/>
      <c r="RUO4965" s="288"/>
      <c r="RUP4965" s="288"/>
      <c r="RUQ4965" s="288"/>
      <c r="RUR4965" s="288"/>
      <c r="RUS4965" s="288"/>
      <c r="RUT4965" s="288"/>
      <c r="RUU4965" s="288"/>
      <c r="RUV4965" s="288"/>
      <c r="RUW4965" s="288"/>
      <c r="RUX4965" s="288"/>
      <c r="RUY4965" s="288"/>
      <c r="RUZ4965" s="288"/>
      <c r="RVA4965" s="288"/>
      <c r="RVB4965" s="288"/>
      <c r="RVC4965" s="288"/>
      <c r="RVD4965" s="288"/>
      <c r="RVE4965" s="288"/>
      <c r="RVF4965" s="288"/>
      <c r="RVG4965" s="288"/>
      <c r="RVH4965" s="288"/>
      <c r="RVI4965" s="288"/>
      <c r="RVJ4965" s="288"/>
      <c r="RVK4965" s="288"/>
      <c r="RVL4965" s="288"/>
      <c r="RVM4965" s="288"/>
      <c r="RVN4965" s="288"/>
      <c r="RVO4965" s="288"/>
      <c r="RVP4965" s="288"/>
      <c r="RVQ4965" s="288"/>
      <c r="RVR4965" s="288"/>
      <c r="RVS4965" s="288"/>
      <c r="RVT4965" s="288"/>
      <c r="RVU4965" s="288"/>
      <c r="RVV4965" s="288"/>
      <c r="RVW4965" s="288"/>
      <c r="RVX4965" s="288"/>
      <c r="RVY4965" s="288"/>
      <c r="RVZ4965" s="288"/>
      <c r="RWA4965" s="288"/>
      <c r="RWB4965" s="288"/>
      <c r="RWC4965" s="288"/>
      <c r="RWD4965" s="288"/>
      <c r="RWE4965" s="288"/>
      <c r="RWF4965" s="288"/>
      <c r="RWG4965" s="288"/>
      <c r="RWH4965" s="288"/>
      <c r="RWI4965" s="288"/>
      <c r="RWJ4965" s="288"/>
      <c r="RWK4965" s="288"/>
      <c r="RWL4965" s="288"/>
      <c r="RWM4965" s="288"/>
      <c r="RWN4965" s="288"/>
      <c r="RWO4965" s="288"/>
      <c r="RWP4965" s="288"/>
      <c r="RWQ4965" s="288"/>
      <c r="RWR4965" s="288"/>
      <c r="RWS4965" s="288"/>
      <c r="RWT4965" s="288"/>
      <c r="RWU4965" s="288"/>
      <c r="RWV4965" s="288"/>
      <c r="RWW4965" s="288"/>
      <c r="RWX4965" s="288"/>
      <c r="RWY4965" s="288"/>
      <c r="RWZ4965" s="288"/>
      <c r="RXA4965" s="288"/>
      <c r="RXB4965" s="288"/>
      <c r="RXC4965" s="288"/>
      <c r="RXD4965" s="288"/>
      <c r="RXE4965" s="288"/>
      <c r="RXF4965" s="288"/>
      <c r="RXG4965" s="288"/>
      <c r="RXH4965" s="288"/>
      <c r="RXI4965" s="288"/>
      <c r="RXJ4965" s="288"/>
      <c r="RXK4965" s="288"/>
      <c r="RXL4965" s="288"/>
      <c r="RXM4965" s="288"/>
      <c r="RXN4965" s="288"/>
      <c r="RXO4965" s="288"/>
      <c r="RXP4965" s="288"/>
      <c r="RXQ4965" s="288"/>
      <c r="RXR4965" s="288"/>
      <c r="RXS4965" s="288"/>
      <c r="RXT4965" s="288"/>
      <c r="RXU4965" s="288"/>
      <c r="RXV4965" s="288"/>
      <c r="RXW4965" s="288"/>
      <c r="RXX4965" s="288"/>
      <c r="RXY4965" s="288"/>
      <c r="RXZ4965" s="288"/>
      <c r="RYA4965" s="288"/>
      <c r="RYB4965" s="288"/>
      <c r="RYC4965" s="288"/>
      <c r="RYD4965" s="288"/>
      <c r="RYE4965" s="288"/>
      <c r="RYF4965" s="288"/>
      <c r="RYG4965" s="288"/>
      <c r="RYH4965" s="288"/>
      <c r="RYI4965" s="288"/>
      <c r="RYJ4965" s="288"/>
      <c r="RYK4965" s="288"/>
      <c r="RYL4965" s="288"/>
      <c r="RYM4965" s="288"/>
      <c r="RYN4965" s="288"/>
      <c r="RYO4965" s="288"/>
      <c r="RYP4965" s="288"/>
      <c r="RYQ4965" s="288"/>
      <c r="RYR4965" s="288"/>
      <c r="RYS4965" s="288"/>
      <c r="RYT4965" s="288"/>
      <c r="RYU4965" s="288"/>
      <c r="RYV4965" s="288"/>
      <c r="RYW4965" s="288"/>
      <c r="RYX4965" s="288"/>
      <c r="RYY4965" s="288"/>
      <c r="RYZ4965" s="288"/>
      <c r="RZA4965" s="288"/>
      <c r="RZB4965" s="288"/>
      <c r="RZC4965" s="288"/>
      <c r="RZD4965" s="288"/>
      <c r="RZE4965" s="288"/>
      <c r="RZF4965" s="288"/>
      <c r="RZG4965" s="288"/>
      <c r="RZH4965" s="288"/>
      <c r="RZI4965" s="288"/>
      <c r="RZJ4965" s="288"/>
      <c r="RZK4965" s="288"/>
      <c r="RZL4965" s="288"/>
      <c r="RZM4965" s="288"/>
      <c r="RZN4965" s="288"/>
      <c r="RZO4965" s="288"/>
      <c r="RZP4965" s="288"/>
      <c r="RZQ4965" s="288"/>
      <c r="RZR4965" s="288"/>
      <c r="RZS4965" s="288"/>
      <c r="RZT4965" s="288"/>
      <c r="RZU4965" s="288"/>
      <c r="RZV4965" s="288"/>
      <c r="RZW4965" s="288"/>
      <c r="RZX4965" s="288"/>
      <c r="RZY4965" s="288"/>
      <c r="RZZ4965" s="288"/>
      <c r="SAA4965" s="288"/>
      <c r="SAB4965" s="288"/>
      <c r="SAC4965" s="288"/>
      <c r="SAD4965" s="288"/>
      <c r="SAE4965" s="288"/>
      <c r="SAF4965" s="288"/>
      <c r="SAG4965" s="288"/>
      <c r="SAH4965" s="288"/>
      <c r="SAI4965" s="288"/>
      <c r="SAJ4965" s="288"/>
      <c r="SAK4965" s="288"/>
      <c r="SAL4965" s="288"/>
      <c r="SAM4965" s="288"/>
      <c r="SAN4965" s="288"/>
      <c r="SAO4965" s="288"/>
      <c r="SAP4965" s="288"/>
      <c r="SAQ4965" s="288"/>
      <c r="SAR4965" s="288"/>
      <c r="SAS4965" s="288"/>
      <c r="SAT4965" s="288"/>
      <c r="SAU4965" s="288"/>
      <c r="SAV4965" s="288"/>
      <c r="SAW4965" s="288"/>
      <c r="SAX4965" s="288"/>
      <c r="SAY4965" s="288"/>
      <c r="SAZ4965" s="288"/>
      <c r="SBA4965" s="288"/>
      <c r="SBB4965" s="288"/>
      <c r="SBC4965" s="288"/>
      <c r="SBD4965" s="288"/>
      <c r="SBE4965" s="288"/>
      <c r="SBF4965" s="288"/>
      <c r="SBG4965" s="288"/>
      <c r="SBH4965" s="288"/>
      <c r="SBI4965" s="288"/>
      <c r="SBJ4965" s="288"/>
      <c r="SBK4965" s="288"/>
      <c r="SBL4965" s="288"/>
      <c r="SBM4965" s="288"/>
      <c r="SBN4965" s="288"/>
      <c r="SBO4965" s="288"/>
      <c r="SBP4965" s="288"/>
      <c r="SBQ4965" s="288"/>
      <c r="SBR4965" s="288"/>
      <c r="SBS4965" s="288"/>
      <c r="SBT4965" s="288"/>
      <c r="SBU4965" s="288"/>
      <c r="SBV4965" s="288"/>
      <c r="SBW4965" s="288"/>
      <c r="SBX4965" s="288"/>
      <c r="SBY4965" s="288"/>
      <c r="SBZ4965" s="288"/>
      <c r="SCA4965" s="288"/>
      <c r="SCB4965" s="288"/>
      <c r="SCC4965" s="288"/>
      <c r="SCD4965" s="288"/>
      <c r="SCE4965" s="288"/>
      <c r="SCF4965" s="288"/>
      <c r="SCG4965" s="288"/>
      <c r="SCH4965" s="288"/>
      <c r="SCI4965" s="288"/>
      <c r="SCJ4965" s="288"/>
      <c r="SCK4965" s="288"/>
      <c r="SCL4965" s="288"/>
      <c r="SCM4965" s="288"/>
      <c r="SCN4965" s="288"/>
      <c r="SCO4965" s="288"/>
      <c r="SCP4965" s="288"/>
      <c r="SCQ4965" s="288"/>
      <c r="SCR4965" s="288"/>
      <c r="SCS4965" s="288"/>
      <c r="SCT4965" s="288"/>
      <c r="SCU4965" s="288"/>
      <c r="SCV4965" s="288"/>
      <c r="SCW4965" s="288"/>
      <c r="SCX4965" s="288"/>
      <c r="SCY4965" s="288"/>
      <c r="SCZ4965" s="288"/>
      <c r="SDA4965" s="288"/>
      <c r="SDB4965" s="288"/>
      <c r="SDC4965" s="288"/>
      <c r="SDD4965" s="288"/>
      <c r="SDE4965" s="288"/>
      <c r="SDF4965" s="288"/>
      <c r="SDG4965" s="288"/>
      <c r="SDH4965" s="288"/>
      <c r="SDI4965" s="288"/>
      <c r="SDJ4965" s="288"/>
      <c r="SDK4965" s="288"/>
      <c r="SDL4965" s="288"/>
      <c r="SDM4965" s="288"/>
      <c r="SDN4965" s="288"/>
      <c r="SDO4965" s="288"/>
      <c r="SDP4965" s="288"/>
      <c r="SDQ4965" s="288"/>
      <c r="SDR4965" s="288"/>
      <c r="SDS4965" s="288"/>
      <c r="SDT4965" s="288"/>
      <c r="SDU4965" s="288"/>
      <c r="SDV4965" s="288"/>
      <c r="SDW4965" s="288"/>
      <c r="SDX4965" s="288"/>
      <c r="SDY4965" s="288"/>
      <c r="SDZ4965" s="288"/>
      <c r="SEA4965" s="288"/>
      <c r="SEB4965" s="288"/>
      <c r="SEC4965" s="288"/>
      <c r="SED4965" s="288"/>
      <c r="SEE4965" s="288"/>
      <c r="SEF4965" s="288"/>
      <c r="SEG4965" s="288"/>
      <c r="SEH4965" s="288"/>
      <c r="SEI4965" s="288"/>
      <c r="SEJ4965" s="288"/>
      <c r="SEK4965" s="288"/>
      <c r="SEL4965" s="288"/>
      <c r="SEM4965" s="288"/>
      <c r="SEN4965" s="288"/>
      <c r="SEO4965" s="288"/>
      <c r="SEP4965" s="288"/>
      <c r="SEQ4965" s="288"/>
      <c r="SER4965" s="288"/>
      <c r="SES4965" s="288"/>
      <c r="SET4965" s="288"/>
      <c r="SEU4965" s="288"/>
      <c r="SEV4965" s="288"/>
      <c r="SEW4965" s="288"/>
      <c r="SEX4965" s="288"/>
      <c r="SEY4965" s="288"/>
      <c r="SEZ4965" s="288"/>
      <c r="SFA4965" s="288"/>
      <c r="SFB4965" s="288"/>
      <c r="SFC4965" s="288"/>
      <c r="SFD4965" s="288"/>
      <c r="SFE4965" s="288"/>
      <c r="SFF4965" s="288"/>
      <c r="SFG4965" s="288"/>
      <c r="SFH4965" s="288"/>
      <c r="SFI4965" s="288"/>
      <c r="SFJ4965" s="288"/>
      <c r="SFK4965" s="288"/>
      <c r="SFL4965" s="288"/>
      <c r="SFM4965" s="288"/>
      <c r="SFN4965" s="288"/>
      <c r="SFO4965" s="288"/>
      <c r="SFP4965" s="288"/>
      <c r="SFQ4965" s="288"/>
      <c r="SFR4965" s="288"/>
      <c r="SFS4965" s="288"/>
      <c r="SFT4965" s="288"/>
      <c r="SFU4965" s="288"/>
      <c r="SFV4965" s="288"/>
      <c r="SFW4965" s="288"/>
      <c r="SFX4965" s="288"/>
      <c r="SFY4965" s="288"/>
      <c r="SFZ4965" s="288"/>
      <c r="SGA4965" s="288"/>
      <c r="SGB4965" s="288"/>
      <c r="SGC4965" s="288"/>
      <c r="SGD4965" s="288"/>
      <c r="SGE4965" s="288"/>
      <c r="SGF4965" s="288"/>
      <c r="SGG4965" s="288"/>
      <c r="SGH4965" s="288"/>
      <c r="SGI4965" s="288"/>
      <c r="SGJ4965" s="288"/>
      <c r="SGK4965" s="288"/>
      <c r="SGL4965" s="288"/>
      <c r="SGM4965" s="288"/>
      <c r="SGN4965" s="288"/>
      <c r="SGO4965" s="288"/>
      <c r="SGP4965" s="288"/>
      <c r="SGQ4965" s="288"/>
      <c r="SGR4965" s="288"/>
      <c r="SGS4965" s="288"/>
      <c r="SGT4965" s="288"/>
      <c r="SGU4965" s="288"/>
      <c r="SGV4965" s="288"/>
      <c r="SGW4965" s="288"/>
      <c r="SGX4965" s="288"/>
      <c r="SGY4965" s="288"/>
      <c r="SGZ4965" s="288"/>
      <c r="SHA4965" s="288"/>
      <c r="SHB4965" s="288"/>
      <c r="SHC4965" s="288"/>
      <c r="SHD4965" s="288"/>
      <c r="SHE4965" s="288"/>
      <c r="SHF4965" s="288"/>
      <c r="SHG4965" s="288"/>
      <c r="SHH4965" s="288"/>
      <c r="SHI4965" s="288"/>
      <c r="SHJ4965" s="288"/>
      <c r="SHK4965" s="288"/>
      <c r="SHL4965" s="288"/>
      <c r="SHM4965" s="288"/>
      <c r="SHN4965" s="288"/>
      <c r="SHO4965" s="288"/>
      <c r="SHP4965" s="288"/>
      <c r="SHQ4965" s="288"/>
      <c r="SHR4965" s="288"/>
      <c r="SHS4965" s="288"/>
      <c r="SHT4965" s="288"/>
      <c r="SHU4965" s="288"/>
      <c r="SHV4965" s="288"/>
      <c r="SHW4965" s="288"/>
      <c r="SHX4965" s="288"/>
      <c r="SHY4965" s="288"/>
      <c r="SHZ4965" s="288"/>
      <c r="SIA4965" s="288"/>
      <c r="SIB4965" s="288"/>
      <c r="SIC4965" s="288"/>
      <c r="SID4965" s="288"/>
      <c r="SIE4965" s="288"/>
      <c r="SIF4965" s="288"/>
      <c r="SIG4965" s="288"/>
      <c r="SIH4965" s="288"/>
      <c r="SII4965" s="288"/>
      <c r="SIJ4965" s="288"/>
      <c r="SIK4965" s="288"/>
      <c r="SIL4965" s="288"/>
      <c r="SIM4965" s="288"/>
      <c r="SIN4965" s="288"/>
      <c r="SIO4965" s="288"/>
      <c r="SIP4965" s="288"/>
      <c r="SIQ4965" s="288"/>
      <c r="SIR4965" s="288"/>
      <c r="SIS4965" s="288"/>
      <c r="SIT4965" s="288"/>
      <c r="SIU4965" s="288"/>
      <c r="SIV4965" s="288"/>
      <c r="SIW4965" s="288"/>
      <c r="SIX4965" s="288"/>
      <c r="SIY4965" s="288"/>
      <c r="SIZ4965" s="288"/>
      <c r="SJA4965" s="288"/>
      <c r="SJB4965" s="288"/>
      <c r="SJC4965" s="288"/>
      <c r="SJD4965" s="288"/>
      <c r="SJE4965" s="288"/>
      <c r="SJF4965" s="288"/>
      <c r="SJG4965" s="288"/>
      <c r="SJH4965" s="288"/>
      <c r="SJI4965" s="288"/>
      <c r="SJJ4965" s="288"/>
      <c r="SJK4965" s="288"/>
      <c r="SJL4965" s="288"/>
      <c r="SJM4965" s="288"/>
      <c r="SJN4965" s="288"/>
      <c r="SJO4965" s="288"/>
      <c r="SJP4965" s="288"/>
      <c r="SJQ4965" s="288"/>
      <c r="SJR4965" s="288"/>
      <c r="SJS4965" s="288"/>
      <c r="SJT4965" s="288"/>
      <c r="SJU4965" s="288"/>
      <c r="SJV4965" s="288"/>
      <c r="SJW4965" s="288"/>
      <c r="SJX4965" s="288"/>
      <c r="SJY4965" s="288"/>
      <c r="SJZ4965" s="288"/>
      <c r="SKA4965" s="288"/>
      <c r="SKB4965" s="288"/>
      <c r="SKC4965" s="288"/>
      <c r="SKD4965" s="288"/>
      <c r="SKE4965" s="288"/>
      <c r="SKF4965" s="288"/>
      <c r="SKG4965" s="288"/>
      <c r="SKH4965" s="288"/>
      <c r="SKI4965" s="288"/>
      <c r="SKJ4965" s="288"/>
      <c r="SKK4965" s="288"/>
      <c r="SKL4965" s="288"/>
      <c r="SKM4965" s="288"/>
      <c r="SKN4965" s="288"/>
      <c r="SKO4965" s="288"/>
      <c r="SKP4965" s="288"/>
      <c r="SKQ4965" s="288"/>
      <c r="SKR4965" s="288"/>
      <c r="SKS4965" s="288"/>
      <c r="SKT4965" s="288"/>
      <c r="SKU4965" s="288"/>
      <c r="SKV4965" s="288"/>
      <c r="SKW4965" s="288"/>
      <c r="SKX4965" s="288"/>
      <c r="SKY4965" s="288"/>
      <c r="SKZ4965" s="288"/>
      <c r="SLA4965" s="288"/>
      <c r="SLB4965" s="288"/>
      <c r="SLC4965" s="288"/>
      <c r="SLD4965" s="288"/>
      <c r="SLE4965" s="288"/>
      <c r="SLF4965" s="288"/>
      <c r="SLG4965" s="288"/>
      <c r="SLH4965" s="288"/>
      <c r="SLI4965" s="288"/>
      <c r="SLJ4965" s="288"/>
      <c r="SLK4965" s="288"/>
      <c r="SLL4965" s="288"/>
      <c r="SLM4965" s="288"/>
      <c r="SLN4965" s="288"/>
      <c r="SLO4965" s="288"/>
      <c r="SLP4965" s="288"/>
      <c r="SLQ4965" s="288"/>
      <c r="SLR4965" s="288"/>
      <c r="SLS4965" s="288"/>
      <c r="SLT4965" s="288"/>
      <c r="SLU4965" s="288"/>
      <c r="SLV4965" s="288"/>
      <c r="SLW4965" s="288"/>
      <c r="SLX4965" s="288"/>
      <c r="SLY4965" s="288"/>
      <c r="SLZ4965" s="288"/>
      <c r="SMA4965" s="288"/>
      <c r="SMB4965" s="288"/>
      <c r="SMC4965" s="288"/>
      <c r="SMD4965" s="288"/>
      <c r="SME4965" s="288"/>
      <c r="SMF4965" s="288"/>
      <c r="SMG4965" s="288"/>
      <c r="SMH4965" s="288"/>
      <c r="SMI4965" s="288"/>
      <c r="SMJ4965" s="288"/>
      <c r="SMK4965" s="288"/>
      <c r="SML4965" s="288"/>
      <c r="SMM4965" s="288"/>
      <c r="SMN4965" s="288"/>
      <c r="SMO4965" s="288"/>
      <c r="SMP4965" s="288"/>
      <c r="SMQ4965" s="288"/>
      <c r="SMR4965" s="288"/>
      <c r="SMS4965" s="288"/>
      <c r="SMT4965" s="288"/>
      <c r="SMU4965" s="288"/>
      <c r="SMV4965" s="288"/>
      <c r="SMW4965" s="288"/>
      <c r="SMX4965" s="288"/>
      <c r="SMY4965" s="288"/>
      <c r="SMZ4965" s="288"/>
      <c r="SNA4965" s="288"/>
      <c r="SNB4965" s="288"/>
      <c r="SNC4965" s="288"/>
      <c r="SND4965" s="288"/>
      <c r="SNE4965" s="288"/>
      <c r="SNF4965" s="288"/>
      <c r="SNG4965" s="288"/>
      <c r="SNH4965" s="288"/>
      <c r="SNI4965" s="288"/>
      <c r="SNJ4965" s="288"/>
      <c r="SNK4965" s="288"/>
      <c r="SNL4965" s="288"/>
      <c r="SNM4965" s="288"/>
      <c r="SNN4965" s="288"/>
      <c r="SNO4965" s="288"/>
      <c r="SNP4965" s="288"/>
      <c r="SNQ4965" s="288"/>
      <c r="SNR4965" s="288"/>
      <c r="SNS4965" s="288"/>
      <c r="SNT4965" s="288"/>
      <c r="SNU4965" s="288"/>
      <c r="SNV4965" s="288"/>
      <c r="SNW4965" s="288"/>
      <c r="SNX4965" s="288"/>
      <c r="SNY4965" s="288"/>
      <c r="SNZ4965" s="288"/>
      <c r="SOA4965" s="288"/>
      <c r="SOB4965" s="288"/>
      <c r="SOC4965" s="288"/>
      <c r="SOD4965" s="288"/>
      <c r="SOE4965" s="288"/>
      <c r="SOF4965" s="288"/>
      <c r="SOG4965" s="288"/>
      <c r="SOH4965" s="288"/>
      <c r="SOI4965" s="288"/>
      <c r="SOJ4965" s="288"/>
      <c r="SOK4965" s="288"/>
      <c r="SOL4965" s="288"/>
      <c r="SOM4965" s="288"/>
      <c r="SON4965" s="288"/>
      <c r="SOO4965" s="288"/>
      <c r="SOP4965" s="288"/>
      <c r="SOQ4965" s="288"/>
      <c r="SOR4965" s="288"/>
      <c r="SOS4965" s="288"/>
      <c r="SOT4965" s="288"/>
      <c r="SOU4965" s="288"/>
      <c r="SOV4965" s="288"/>
      <c r="SOW4965" s="288"/>
      <c r="SOX4965" s="288"/>
      <c r="SOY4965" s="288"/>
      <c r="SOZ4965" s="288"/>
      <c r="SPA4965" s="288"/>
      <c r="SPB4965" s="288"/>
      <c r="SPC4965" s="288"/>
      <c r="SPD4965" s="288"/>
      <c r="SPE4965" s="288"/>
      <c r="SPF4965" s="288"/>
      <c r="SPG4965" s="288"/>
      <c r="SPH4965" s="288"/>
      <c r="SPI4965" s="288"/>
      <c r="SPJ4965" s="288"/>
      <c r="SPK4965" s="288"/>
      <c r="SPL4965" s="288"/>
      <c r="SPM4965" s="288"/>
      <c r="SPN4965" s="288"/>
      <c r="SPO4965" s="288"/>
      <c r="SPP4965" s="288"/>
      <c r="SPQ4965" s="288"/>
      <c r="SPR4965" s="288"/>
      <c r="SPS4965" s="288"/>
      <c r="SPT4965" s="288"/>
      <c r="SPU4965" s="288"/>
      <c r="SPV4965" s="288"/>
      <c r="SPW4965" s="288"/>
      <c r="SPX4965" s="288"/>
      <c r="SPY4965" s="288"/>
      <c r="SPZ4965" s="288"/>
      <c r="SQA4965" s="288"/>
      <c r="SQB4965" s="288"/>
      <c r="SQC4965" s="288"/>
      <c r="SQD4965" s="288"/>
      <c r="SQE4965" s="288"/>
      <c r="SQF4965" s="288"/>
      <c r="SQG4965" s="288"/>
      <c r="SQH4965" s="288"/>
      <c r="SQI4965" s="288"/>
      <c r="SQJ4965" s="288"/>
      <c r="SQK4965" s="288"/>
      <c r="SQL4965" s="288"/>
      <c r="SQM4965" s="288"/>
      <c r="SQN4965" s="288"/>
      <c r="SQO4965" s="288"/>
      <c r="SQP4965" s="288"/>
      <c r="SQQ4965" s="288"/>
      <c r="SQR4965" s="288"/>
      <c r="SQS4965" s="288"/>
      <c r="SQT4965" s="288"/>
      <c r="SQU4965" s="288"/>
      <c r="SQV4965" s="288"/>
      <c r="SQW4965" s="288"/>
      <c r="SQX4965" s="288"/>
      <c r="SQY4965" s="288"/>
      <c r="SQZ4965" s="288"/>
      <c r="SRA4965" s="288"/>
      <c r="SRB4965" s="288"/>
      <c r="SRC4965" s="288"/>
      <c r="SRD4965" s="288"/>
      <c r="SRE4965" s="288"/>
      <c r="SRF4965" s="288"/>
      <c r="SRG4965" s="288"/>
      <c r="SRH4965" s="288"/>
      <c r="SRI4965" s="288"/>
      <c r="SRJ4965" s="288"/>
      <c r="SRK4965" s="288"/>
      <c r="SRL4965" s="288"/>
      <c r="SRM4965" s="288"/>
      <c r="SRN4965" s="288"/>
      <c r="SRO4965" s="288"/>
      <c r="SRP4965" s="288"/>
      <c r="SRQ4965" s="288"/>
      <c r="SRR4965" s="288"/>
      <c r="SRS4965" s="288"/>
      <c r="SRT4965" s="288"/>
      <c r="SRU4965" s="288"/>
      <c r="SRV4965" s="288"/>
      <c r="SRW4965" s="288"/>
      <c r="SRX4965" s="288"/>
      <c r="SRY4965" s="288"/>
      <c r="SRZ4965" s="288"/>
      <c r="SSA4965" s="288"/>
      <c r="SSB4965" s="288"/>
      <c r="SSC4965" s="288"/>
      <c r="SSD4965" s="288"/>
      <c r="SSE4965" s="288"/>
      <c r="SSF4965" s="288"/>
      <c r="SSG4965" s="288"/>
      <c r="SSH4965" s="288"/>
      <c r="SSI4965" s="288"/>
      <c r="SSJ4965" s="288"/>
      <c r="SSK4965" s="288"/>
      <c r="SSL4965" s="288"/>
      <c r="SSM4965" s="288"/>
      <c r="SSN4965" s="288"/>
      <c r="SSO4965" s="288"/>
      <c r="SSP4965" s="288"/>
      <c r="SSQ4965" s="288"/>
      <c r="SSR4965" s="288"/>
      <c r="SSS4965" s="288"/>
      <c r="SST4965" s="288"/>
      <c r="SSU4965" s="288"/>
      <c r="SSV4965" s="288"/>
      <c r="SSW4965" s="288"/>
      <c r="SSX4965" s="288"/>
      <c r="SSY4965" s="288"/>
      <c r="SSZ4965" s="288"/>
      <c r="STA4965" s="288"/>
      <c r="STB4965" s="288"/>
      <c r="STC4965" s="288"/>
      <c r="STD4965" s="288"/>
      <c r="STE4965" s="288"/>
      <c r="STF4965" s="288"/>
      <c r="STG4965" s="288"/>
      <c r="STH4965" s="288"/>
      <c r="STI4965" s="288"/>
      <c r="STJ4965" s="288"/>
      <c r="STK4965" s="288"/>
      <c r="STL4965" s="288"/>
      <c r="STM4965" s="288"/>
      <c r="STN4965" s="288"/>
      <c r="STO4965" s="288"/>
      <c r="STP4965" s="288"/>
      <c r="STQ4965" s="288"/>
      <c r="STR4965" s="288"/>
      <c r="STS4965" s="288"/>
      <c r="STT4965" s="288"/>
      <c r="STU4965" s="288"/>
      <c r="STV4965" s="288"/>
      <c r="STW4965" s="288"/>
      <c r="STX4965" s="288"/>
      <c r="STY4965" s="288"/>
      <c r="STZ4965" s="288"/>
      <c r="SUA4965" s="288"/>
      <c r="SUB4965" s="288"/>
      <c r="SUC4965" s="288"/>
      <c r="SUD4965" s="288"/>
      <c r="SUE4965" s="288"/>
      <c r="SUF4965" s="288"/>
      <c r="SUG4965" s="288"/>
      <c r="SUH4965" s="288"/>
      <c r="SUI4965" s="288"/>
      <c r="SUJ4965" s="288"/>
      <c r="SUK4965" s="288"/>
      <c r="SUL4965" s="288"/>
      <c r="SUM4965" s="288"/>
      <c r="SUN4965" s="288"/>
      <c r="SUO4965" s="288"/>
      <c r="SUP4965" s="288"/>
      <c r="SUQ4965" s="288"/>
      <c r="SUR4965" s="288"/>
      <c r="SUS4965" s="288"/>
      <c r="SUT4965" s="288"/>
      <c r="SUU4965" s="288"/>
      <c r="SUV4965" s="288"/>
      <c r="SUW4965" s="288"/>
      <c r="SUX4965" s="288"/>
      <c r="SUY4965" s="288"/>
      <c r="SUZ4965" s="288"/>
      <c r="SVA4965" s="288"/>
      <c r="SVB4965" s="288"/>
      <c r="SVC4965" s="288"/>
      <c r="SVD4965" s="288"/>
      <c r="SVE4965" s="288"/>
      <c r="SVF4965" s="288"/>
      <c r="SVG4965" s="288"/>
      <c r="SVH4965" s="288"/>
      <c r="SVI4965" s="288"/>
      <c r="SVJ4965" s="288"/>
      <c r="SVK4965" s="288"/>
      <c r="SVL4965" s="288"/>
      <c r="SVM4965" s="288"/>
      <c r="SVN4965" s="288"/>
      <c r="SVO4965" s="288"/>
      <c r="SVP4965" s="288"/>
      <c r="SVQ4965" s="288"/>
      <c r="SVR4965" s="288"/>
      <c r="SVS4965" s="288"/>
      <c r="SVT4965" s="288"/>
      <c r="SVU4965" s="288"/>
      <c r="SVV4965" s="288"/>
      <c r="SVW4965" s="288"/>
      <c r="SVX4965" s="288"/>
      <c r="SVY4965" s="288"/>
      <c r="SVZ4965" s="288"/>
      <c r="SWA4965" s="288"/>
      <c r="SWB4965" s="288"/>
      <c r="SWC4965" s="288"/>
      <c r="SWD4965" s="288"/>
      <c r="SWE4965" s="288"/>
      <c r="SWF4965" s="288"/>
      <c r="SWG4965" s="288"/>
      <c r="SWH4965" s="288"/>
      <c r="SWI4965" s="288"/>
      <c r="SWJ4965" s="288"/>
      <c r="SWK4965" s="288"/>
      <c r="SWL4965" s="288"/>
      <c r="SWM4965" s="288"/>
      <c r="SWN4965" s="288"/>
      <c r="SWO4965" s="288"/>
      <c r="SWP4965" s="288"/>
      <c r="SWQ4965" s="288"/>
      <c r="SWR4965" s="288"/>
      <c r="SWS4965" s="288"/>
      <c r="SWT4965" s="288"/>
      <c r="SWU4965" s="288"/>
      <c r="SWV4965" s="288"/>
      <c r="SWW4965" s="288"/>
      <c r="SWX4965" s="288"/>
      <c r="SWY4965" s="288"/>
      <c r="SWZ4965" s="288"/>
      <c r="SXA4965" s="288"/>
      <c r="SXB4965" s="288"/>
      <c r="SXC4965" s="288"/>
      <c r="SXD4965" s="288"/>
      <c r="SXE4965" s="288"/>
      <c r="SXF4965" s="288"/>
      <c r="SXG4965" s="288"/>
      <c r="SXH4965" s="288"/>
      <c r="SXI4965" s="288"/>
      <c r="SXJ4965" s="288"/>
      <c r="SXK4965" s="288"/>
      <c r="SXL4965" s="288"/>
      <c r="SXM4965" s="288"/>
      <c r="SXN4965" s="288"/>
      <c r="SXO4965" s="288"/>
      <c r="SXP4965" s="288"/>
      <c r="SXQ4965" s="288"/>
      <c r="SXR4965" s="288"/>
      <c r="SXS4965" s="288"/>
      <c r="SXT4965" s="288"/>
      <c r="SXU4965" s="288"/>
      <c r="SXV4965" s="288"/>
      <c r="SXW4965" s="288"/>
      <c r="SXX4965" s="288"/>
      <c r="SXY4965" s="288"/>
      <c r="SXZ4965" s="288"/>
      <c r="SYA4965" s="288"/>
      <c r="SYB4965" s="288"/>
      <c r="SYC4965" s="288"/>
      <c r="SYD4965" s="288"/>
      <c r="SYE4965" s="288"/>
      <c r="SYF4965" s="288"/>
      <c r="SYG4965" s="288"/>
      <c r="SYH4965" s="288"/>
      <c r="SYI4965" s="288"/>
      <c r="SYJ4965" s="288"/>
      <c r="SYK4965" s="288"/>
      <c r="SYL4965" s="288"/>
      <c r="SYM4965" s="288"/>
      <c r="SYN4965" s="288"/>
      <c r="SYO4965" s="288"/>
      <c r="SYP4965" s="288"/>
      <c r="SYQ4965" s="288"/>
      <c r="SYR4965" s="288"/>
      <c r="SYS4965" s="288"/>
      <c r="SYT4965" s="288"/>
      <c r="SYU4965" s="288"/>
      <c r="SYV4965" s="288"/>
      <c r="SYW4965" s="288"/>
      <c r="SYX4965" s="288"/>
      <c r="SYY4965" s="288"/>
      <c r="SYZ4965" s="288"/>
      <c r="SZA4965" s="288"/>
      <c r="SZB4965" s="288"/>
      <c r="SZC4965" s="288"/>
      <c r="SZD4965" s="288"/>
      <c r="SZE4965" s="288"/>
      <c r="SZF4965" s="288"/>
      <c r="SZG4965" s="288"/>
      <c r="SZH4965" s="288"/>
      <c r="SZI4965" s="288"/>
      <c r="SZJ4965" s="288"/>
      <c r="SZK4965" s="288"/>
      <c r="SZL4965" s="288"/>
      <c r="SZM4965" s="288"/>
      <c r="SZN4965" s="288"/>
      <c r="SZO4965" s="288"/>
      <c r="SZP4965" s="288"/>
      <c r="SZQ4965" s="288"/>
      <c r="SZR4965" s="288"/>
      <c r="SZS4965" s="288"/>
      <c r="SZT4965" s="288"/>
      <c r="SZU4965" s="288"/>
      <c r="SZV4965" s="288"/>
      <c r="SZW4965" s="288"/>
      <c r="SZX4965" s="288"/>
      <c r="SZY4965" s="288"/>
      <c r="SZZ4965" s="288"/>
      <c r="TAA4965" s="288"/>
      <c r="TAB4965" s="288"/>
      <c r="TAC4965" s="288"/>
      <c r="TAD4965" s="288"/>
      <c r="TAE4965" s="288"/>
      <c r="TAF4965" s="288"/>
      <c r="TAG4965" s="288"/>
      <c r="TAH4965" s="288"/>
      <c r="TAI4965" s="288"/>
      <c r="TAJ4965" s="288"/>
      <c r="TAK4965" s="288"/>
      <c r="TAL4965" s="288"/>
      <c r="TAM4965" s="288"/>
      <c r="TAN4965" s="288"/>
      <c r="TAO4965" s="288"/>
      <c r="TAP4965" s="288"/>
      <c r="TAQ4965" s="288"/>
      <c r="TAR4965" s="288"/>
      <c r="TAS4965" s="288"/>
      <c r="TAT4965" s="288"/>
      <c r="TAU4965" s="288"/>
      <c r="TAV4965" s="288"/>
      <c r="TAW4965" s="288"/>
      <c r="TAX4965" s="288"/>
      <c r="TAY4965" s="288"/>
      <c r="TAZ4965" s="288"/>
      <c r="TBA4965" s="288"/>
      <c r="TBB4965" s="288"/>
      <c r="TBC4965" s="288"/>
      <c r="TBD4965" s="288"/>
      <c r="TBE4965" s="288"/>
      <c r="TBF4965" s="288"/>
      <c r="TBG4965" s="288"/>
      <c r="TBH4965" s="288"/>
      <c r="TBI4965" s="288"/>
      <c r="TBJ4965" s="288"/>
      <c r="TBK4965" s="288"/>
      <c r="TBL4965" s="288"/>
      <c r="TBM4965" s="288"/>
      <c r="TBN4965" s="288"/>
      <c r="TBO4965" s="288"/>
      <c r="TBP4965" s="288"/>
      <c r="TBQ4965" s="288"/>
      <c r="TBR4965" s="288"/>
      <c r="TBS4965" s="288"/>
      <c r="TBT4965" s="288"/>
      <c r="TBU4965" s="288"/>
      <c r="TBV4965" s="288"/>
      <c r="TBW4965" s="288"/>
      <c r="TBX4965" s="288"/>
      <c r="TBY4965" s="288"/>
      <c r="TBZ4965" s="288"/>
      <c r="TCA4965" s="288"/>
      <c r="TCB4965" s="288"/>
      <c r="TCC4965" s="288"/>
      <c r="TCD4965" s="288"/>
      <c r="TCE4965" s="288"/>
      <c r="TCF4965" s="288"/>
      <c r="TCG4965" s="288"/>
      <c r="TCH4965" s="288"/>
      <c r="TCI4965" s="288"/>
      <c r="TCJ4965" s="288"/>
      <c r="TCK4965" s="288"/>
      <c r="TCL4965" s="288"/>
      <c r="TCM4965" s="288"/>
      <c r="TCN4965" s="288"/>
      <c r="TCO4965" s="288"/>
      <c r="TCP4965" s="288"/>
      <c r="TCQ4965" s="288"/>
      <c r="TCR4965" s="288"/>
      <c r="TCS4965" s="288"/>
      <c r="TCT4965" s="288"/>
      <c r="TCU4965" s="288"/>
      <c r="TCV4965" s="288"/>
      <c r="TCW4965" s="288"/>
      <c r="TCX4965" s="288"/>
      <c r="TCY4965" s="288"/>
      <c r="TCZ4965" s="288"/>
      <c r="TDA4965" s="288"/>
      <c r="TDB4965" s="288"/>
      <c r="TDC4965" s="288"/>
      <c r="TDD4965" s="288"/>
      <c r="TDE4965" s="288"/>
      <c r="TDF4965" s="288"/>
      <c r="TDG4965" s="288"/>
      <c r="TDH4965" s="288"/>
      <c r="TDI4965" s="288"/>
      <c r="TDJ4965" s="288"/>
      <c r="TDK4965" s="288"/>
      <c r="TDL4965" s="288"/>
      <c r="TDM4965" s="288"/>
      <c r="TDN4965" s="288"/>
      <c r="TDO4965" s="288"/>
      <c r="TDP4965" s="288"/>
      <c r="TDQ4965" s="288"/>
      <c r="TDR4965" s="288"/>
      <c r="TDS4965" s="288"/>
      <c r="TDT4965" s="288"/>
      <c r="TDU4965" s="288"/>
      <c r="TDV4965" s="288"/>
      <c r="TDW4965" s="288"/>
      <c r="TDX4965" s="288"/>
      <c r="TDY4965" s="288"/>
      <c r="TDZ4965" s="288"/>
      <c r="TEA4965" s="288"/>
      <c r="TEB4965" s="288"/>
      <c r="TEC4965" s="288"/>
      <c r="TED4965" s="288"/>
      <c r="TEE4965" s="288"/>
      <c r="TEF4965" s="288"/>
      <c r="TEG4965" s="288"/>
      <c r="TEH4965" s="288"/>
      <c r="TEI4965" s="288"/>
      <c r="TEJ4965" s="288"/>
      <c r="TEK4965" s="288"/>
      <c r="TEL4965" s="288"/>
      <c r="TEM4965" s="288"/>
      <c r="TEN4965" s="288"/>
      <c r="TEO4965" s="288"/>
      <c r="TEP4965" s="288"/>
      <c r="TEQ4965" s="288"/>
      <c r="TER4965" s="288"/>
      <c r="TES4965" s="288"/>
      <c r="TET4965" s="288"/>
      <c r="TEU4965" s="288"/>
      <c r="TEV4965" s="288"/>
      <c r="TEW4965" s="288"/>
      <c r="TEX4965" s="288"/>
      <c r="TEY4965" s="288"/>
      <c r="TEZ4965" s="288"/>
      <c r="TFA4965" s="288"/>
      <c r="TFB4965" s="288"/>
      <c r="TFC4965" s="288"/>
      <c r="TFD4965" s="288"/>
      <c r="TFE4965" s="288"/>
      <c r="TFF4965" s="288"/>
      <c r="TFG4965" s="288"/>
      <c r="TFH4965" s="288"/>
      <c r="TFI4965" s="288"/>
      <c r="TFJ4965" s="288"/>
      <c r="TFK4965" s="288"/>
      <c r="TFL4965" s="288"/>
      <c r="TFM4965" s="288"/>
      <c r="TFN4965" s="288"/>
      <c r="TFO4965" s="288"/>
      <c r="TFP4965" s="288"/>
      <c r="TFQ4965" s="288"/>
      <c r="TFR4965" s="288"/>
      <c r="TFS4965" s="288"/>
      <c r="TFT4965" s="288"/>
      <c r="TFU4965" s="288"/>
      <c r="TFV4965" s="288"/>
      <c r="TFW4965" s="288"/>
      <c r="TFX4965" s="288"/>
      <c r="TFY4965" s="288"/>
      <c r="TFZ4965" s="288"/>
      <c r="TGA4965" s="288"/>
      <c r="TGB4965" s="288"/>
      <c r="TGC4965" s="288"/>
      <c r="TGD4965" s="288"/>
      <c r="TGE4965" s="288"/>
      <c r="TGF4965" s="288"/>
      <c r="TGG4965" s="288"/>
      <c r="TGH4965" s="288"/>
      <c r="TGI4965" s="288"/>
      <c r="TGJ4965" s="288"/>
      <c r="TGK4965" s="288"/>
      <c r="TGL4965" s="288"/>
      <c r="TGM4965" s="288"/>
      <c r="TGN4965" s="288"/>
      <c r="TGO4965" s="288"/>
      <c r="TGP4965" s="288"/>
      <c r="TGQ4965" s="288"/>
      <c r="TGR4965" s="288"/>
      <c r="TGS4965" s="288"/>
      <c r="TGT4965" s="288"/>
      <c r="TGU4965" s="288"/>
      <c r="TGV4965" s="288"/>
      <c r="TGW4965" s="288"/>
      <c r="TGX4965" s="288"/>
      <c r="TGY4965" s="288"/>
      <c r="TGZ4965" s="288"/>
      <c r="THA4965" s="288"/>
      <c r="THB4965" s="288"/>
      <c r="THC4965" s="288"/>
      <c r="THD4965" s="288"/>
      <c r="THE4965" s="288"/>
      <c r="THF4965" s="288"/>
      <c r="THG4965" s="288"/>
      <c r="THH4965" s="288"/>
      <c r="THI4965" s="288"/>
      <c r="THJ4965" s="288"/>
      <c r="THK4965" s="288"/>
      <c r="THL4965" s="288"/>
      <c r="THM4965" s="288"/>
      <c r="THN4965" s="288"/>
      <c r="THO4965" s="288"/>
      <c r="THP4965" s="288"/>
      <c r="THQ4965" s="288"/>
      <c r="THR4965" s="288"/>
      <c r="THS4965" s="288"/>
      <c r="THT4965" s="288"/>
      <c r="THU4965" s="288"/>
      <c r="THV4965" s="288"/>
      <c r="THW4965" s="288"/>
      <c r="THX4965" s="288"/>
      <c r="THY4965" s="288"/>
      <c r="THZ4965" s="288"/>
      <c r="TIA4965" s="288"/>
      <c r="TIB4965" s="288"/>
      <c r="TIC4965" s="288"/>
      <c r="TID4965" s="288"/>
      <c r="TIE4965" s="288"/>
      <c r="TIF4965" s="288"/>
      <c r="TIG4965" s="288"/>
      <c r="TIH4965" s="288"/>
      <c r="TII4965" s="288"/>
      <c r="TIJ4965" s="288"/>
      <c r="TIK4965" s="288"/>
      <c r="TIL4965" s="288"/>
      <c r="TIM4965" s="288"/>
      <c r="TIN4965" s="288"/>
      <c r="TIO4965" s="288"/>
      <c r="TIP4965" s="288"/>
      <c r="TIQ4965" s="288"/>
      <c r="TIR4965" s="288"/>
      <c r="TIS4965" s="288"/>
      <c r="TIT4965" s="288"/>
      <c r="TIU4965" s="288"/>
      <c r="TIV4965" s="288"/>
      <c r="TIW4965" s="288"/>
      <c r="TIX4965" s="288"/>
      <c r="TIY4965" s="288"/>
      <c r="TIZ4965" s="288"/>
      <c r="TJA4965" s="288"/>
      <c r="TJB4965" s="288"/>
      <c r="TJC4965" s="288"/>
      <c r="TJD4965" s="288"/>
      <c r="TJE4965" s="288"/>
      <c r="TJF4965" s="288"/>
      <c r="TJG4965" s="288"/>
      <c r="TJH4965" s="288"/>
      <c r="TJI4965" s="288"/>
      <c r="TJJ4965" s="288"/>
      <c r="TJK4965" s="288"/>
      <c r="TJL4965" s="288"/>
      <c r="TJM4965" s="288"/>
      <c r="TJN4965" s="288"/>
      <c r="TJO4965" s="288"/>
      <c r="TJP4965" s="288"/>
      <c r="TJQ4965" s="288"/>
      <c r="TJR4965" s="288"/>
      <c r="TJS4965" s="288"/>
      <c r="TJT4965" s="288"/>
      <c r="TJU4965" s="288"/>
      <c r="TJV4965" s="288"/>
      <c r="TJW4965" s="288"/>
      <c r="TJX4965" s="288"/>
      <c r="TJY4965" s="288"/>
      <c r="TJZ4965" s="288"/>
      <c r="TKA4965" s="288"/>
      <c r="TKB4965" s="288"/>
      <c r="TKC4965" s="288"/>
      <c r="TKD4965" s="288"/>
      <c r="TKE4965" s="288"/>
      <c r="TKF4965" s="288"/>
      <c r="TKG4965" s="288"/>
      <c r="TKH4965" s="288"/>
      <c r="TKI4965" s="288"/>
      <c r="TKJ4965" s="288"/>
      <c r="TKK4965" s="288"/>
      <c r="TKL4965" s="288"/>
      <c r="TKM4965" s="288"/>
      <c r="TKN4965" s="288"/>
      <c r="TKO4965" s="288"/>
      <c r="TKP4965" s="288"/>
      <c r="TKQ4965" s="288"/>
      <c r="TKR4965" s="288"/>
      <c r="TKS4965" s="288"/>
      <c r="TKT4965" s="288"/>
      <c r="TKU4965" s="288"/>
      <c r="TKV4965" s="288"/>
      <c r="TKW4965" s="288"/>
      <c r="TKX4965" s="288"/>
      <c r="TKY4965" s="288"/>
      <c r="TKZ4965" s="288"/>
      <c r="TLA4965" s="288"/>
      <c r="TLB4965" s="288"/>
      <c r="TLC4965" s="288"/>
      <c r="TLD4965" s="288"/>
      <c r="TLE4965" s="288"/>
      <c r="TLF4965" s="288"/>
      <c r="TLG4965" s="288"/>
      <c r="TLH4965" s="288"/>
      <c r="TLI4965" s="288"/>
      <c r="TLJ4965" s="288"/>
      <c r="TLK4965" s="288"/>
      <c r="TLL4965" s="288"/>
      <c r="TLM4965" s="288"/>
      <c r="TLN4965" s="288"/>
      <c r="TLO4965" s="288"/>
      <c r="TLP4965" s="288"/>
      <c r="TLQ4965" s="288"/>
      <c r="TLR4965" s="288"/>
      <c r="TLS4965" s="288"/>
      <c r="TLT4965" s="288"/>
      <c r="TLU4965" s="288"/>
      <c r="TLV4965" s="288"/>
      <c r="TLW4965" s="288"/>
      <c r="TLX4965" s="288"/>
      <c r="TLY4965" s="288"/>
      <c r="TLZ4965" s="288"/>
      <c r="TMA4965" s="288"/>
      <c r="TMB4965" s="288"/>
      <c r="TMC4965" s="288"/>
      <c r="TMD4965" s="288"/>
      <c r="TME4965" s="288"/>
      <c r="TMF4965" s="288"/>
      <c r="TMG4965" s="288"/>
      <c r="TMH4965" s="288"/>
      <c r="TMI4965" s="288"/>
      <c r="TMJ4965" s="288"/>
      <c r="TMK4965" s="288"/>
      <c r="TML4965" s="288"/>
      <c r="TMM4965" s="288"/>
      <c r="TMN4965" s="288"/>
      <c r="TMO4965" s="288"/>
      <c r="TMP4965" s="288"/>
      <c r="TMQ4965" s="288"/>
      <c r="TMR4965" s="288"/>
      <c r="TMS4965" s="288"/>
      <c r="TMT4965" s="288"/>
      <c r="TMU4965" s="288"/>
      <c r="TMV4965" s="288"/>
      <c r="TMW4965" s="288"/>
      <c r="TMX4965" s="288"/>
      <c r="TMY4965" s="288"/>
      <c r="TMZ4965" s="288"/>
      <c r="TNA4965" s="288"/>
      <c r="TNB4965" s="288"/>
      <c r="TNC4965" s="288"/>
      <c r="TND4965" s="288"/>
      <c r="TNE4965" s="288"/>
      <c r="TNF4965" s="288"/>
      <c r="TNG4965" s="288"/>
      <c r="TNH4965" s="288"/>
      <c r="TNI4965" s="288"/>
      <c r="TNJ4965" s="288"/>
      <c r="TNK4965" s="288"/>
      <c r="TNL4965" s="288"/>
      <c r="TNM4965" s="288"/>
      <c r="TNN4965" s="288"/>
      <c r="TNO4965" s="288"/>
      <c r="TNP4965" s="288"/>
      <c r="TNQ4965" s="288"/>
      <c r="TNR4965" s="288"/>
      <c r="TNS4965" s="288"/>
      <c r="TNT4965" s="288"/>
      <c r="TNU4965" s="288"/>
      <c r="TNV4965" s="288"/>
      <c r="TNW4965" s="288"/>
      <c r="TNX4965" s="288"/>
      <c r="TNY4965" s="288"/>
      <c r="TNZ4965" s="288"/>
      <c r="TOA4965" s="288"/>
      <c r="TOB4965" s="288"/>
      <c r="TOC4965" s="288"/>
      <c r="TOD4965" s="288"/>
      <c r="TOE4965" s="288"/>
      <c r="TOF4965" s="288"/>
      <c r="TOG4965" s="288"/>
      <c r="TOH4965" s="288"/>
      <c r="TOI4965" s="288"/>
      <c r="TOJ4965" s="288"/>
      <c r="TOK4965" s="288"/>
      <c r="TOL4965" s="288"/>
      <c r="TOM4965" s="288"/>
      <c r="TON4965" s="288"/>
      <c r="TOO4965" s="288"/>
      <c r="TOP4965" s="288"/>
      <c r="TOQ4965" s="288"/>
      <c r="TOR4965" s="288"/>
      <c r="TOS4965" s="288"/>
      <c r="TOT4965" s="288"/>
      <c r="TOU4965" s="288"/>
      <c r="TOV4965" s="288"/>
      <c r="TOW4965" s="288"/>
      <c r="TOX4965" s="288"/>
      <c r="TOY4965" s="288"/>
      <c r="TOZ4965" s="288"/>
      <c r="TPA4965" s="288"/>
      <c r="TPB4965" s="288"/>
      <c r="TPC4965" s="288"/>
      <c r="TPD4965" s="288"/>
      <c r="TPE4965" s="288"/>
      <c r="TPF4965" s="288"/>
      <c r="TPG4965" s="288"/>
      <c r="TPH4965" s="288"/>
      <c r="TPI4965" s="288"/>
      <c r="TPJ4965" s="288"/>
      <c r="TPK4965" s="288"/>
      <c r="TPL4965" s="288"/>
      <c r="TPM4965" s="288"/>
      <c r="TPN4965" s="288"/>
      <c r="TPO4965" s="288"/>
      <c r="TPP4965" s="288"/>
      <c r="TPQ4965" s="288"/>
      <c r="TPR4965" s="288"/>
      <c r="TPS4965" s="288"/>
      <c r="TPT4965" s="288"/>
      <c r="TPU4965" s="288"/>
      <c r="TPV4965" s="288"/>
      <c r="TPW4965" s="288"/>
      <c r="TPX4965" s="288"/>
      <c r="TPY4965" s="288"/>
      <c r="TPZ4965" s="288"/>
      <c r="TQA4965" s="288"/>
      <c r="TQB4965" s="288"/>
      <c r="TQC4965" s="288"/>
      <c r="TQD4965" s="288"/>
      <c r="TQE4965" s="288"/>
      <c r="TQF4965" s="288"/>
      <c r="TQG4965" s="288"/>
      <c r="TQH4965" s="288"/>
      <c r="TQI4965" s="288"/>
      <c r="TQJ4965" s="288"/>
      <c r="TQK4965" s="288"/>
      <c r="TQL4965" s="288"/>
      <c r="TQM4965" s="288"/>
      <c r="TQN4965" s="288"/>
      <c r="TQO4965" s="288"/>
      <c r="TQP4965" s="288"/>
      <c r="TQQ4965" s="288"/>
      <c r="TQR4965" s="288"/>
      <c r="TQS4965" s="288"/>
      <c r="TQT4965" s="288"/>
      <c r="TQU4965" s="288"/>
      <c r="TQV4965" s="288"/>
      <c r="TQW4965" s="288"/>
      <c r="TQX4965" s="288"/>
      <c r="TQY4965" s="288"/>
      <c r="TQZ4965" s="288"/>
      <c r="TRA4965" s="288"/>
      <c r="TRB4965" s="288"/>
      <c r="TRC4965" s="288"/>
      <c r="TRD4965" s="288"/>
      <c r="TRE4965" s="288"/>
      <c r="TRF4965" s="288"/>
      <c r="TRG4965" s="288"/>
      <c r="TRH4965" s="288"/>
      <c r="TRI4965" s="288"/>
      <c r="TRJ4965" s="288"/>
      <c r="TRK4965" s="288"/>
      <c r="TRL4965" s="288"/>
      <c r="TRM4965" s="288"/>
      <c r="TRN4965" s="288"/>
      <c r="TRO4965" s="288"/>
      <c r="TRP4965" s="288"/>
      <c r="TRQ4965" s="288"/>
      <c r="TRR4965" s="288"/>
      <c r="TRS4965" s="288"/>
      <c r="TRT4965" s="288"/>
      <c r="TRU4965" s="288"/>
      <c r="TRV4965" s="288"/>
      <c r="TRW4965" s="288"/>
      <c r="TRX4965" s="288"/>
      <c r="TRY4965" s="288"/>
      <c r="TRZ4965" s="288"/>
      <c r="TSA4965" s="288"/>
      <c r="TSB4965" s="288"/>
      <c r="TSC4965" s="288"/>
      <c r="TSD4965" s="288"/>
      <c r="TSE4965" s="288"/>
      <c r="TSF4965" s="288"/>
      <c r="TSG4965" s="288"/>
      <c r="TSH4965" s="288"/>
      <c r="TSI4965" s="288"/>
      <c r="TSJ4965" s="288"/>
      <c r="TSK4965" s="288"/>
      <c r="TSL4965" s="288"/>
      <c r="TSM4965" s="288"/>
      <c r="TSN4965" s="288"/>
      <c r="TSO4965" s="288"/>
      <c r="TSP4965" s="288"/>
      <c r="TSQ4965" s="288"/>
      <c r="TSR4965" s="288"/>
      <c r="TSS4965" s="288"/>
      <c r="TST4965" s="288"/>
      <c r="TSU4965" s="288"/>
      <c r="TSV4965" s="288"/>
      <c r="TSW4965" s="288"/>
      <c r="TSX4965" s="288"/>
      <c r="TSY4965" s="288"/>
      <c r="TSZ4965" s="288"/>
      <c r="TTA4965" s="288"/>
      <c r="TTB4965" s="288"/>
      <c r="TTC4965" s="288"/>
      <c r="TTD4965" s="288"/>
      <c r="TTE4965" s="288"/>
      <c r="TTF4965" s="288"/>
      <c r="TTG4965" s="288"/>
      <c r="TTH4965" s="288"/>
      <c r="TTI4965" s="288"/>
      <c r="TTJ4965" s="288"/>
      <c r="TTK4965" s="288"/>
      <c r="TTL4965" s="288"/>
      <c r="TTM4965" s="288"/>
      <c r="TTN4965" s="288"/>
      <c r="TTO4965" s="288"/>
      <c r="TTP4965" s="288"/>
      <c r="TTQ4965" s="288"/>
      <c r="TTR4965" s="288"/>
      <c r="TTS4965" s="288"/>
      <c r="TTT4965" s="288"/>
      <c r="TTU4965" s="288"/>
      <c r="TTV4965" s="288"/>
      <c r="TTW4965" s="288"/>
      <c r="TTX4965" s="288"/>
      <c r="TTY4965" s="288"/>
      <c r="TTZ4965" s="288"/>
      <c r="TUA4965" s="288"/>
      <c r="TUB4965" s="288"/>
      <c r="TUC4965" s="288"/>
      <c r="TUD4965" s="288"/>
      <c r="TUE4965" s="288"/>
      <c r="TUF4965" s="288"/>
      <c r="TUG4965" s="288"/>
      <c r="TUH4965" s="288"/>
      <c r="TUI4965" s="288"/>
      <c r="TUJ4965" s="288"/>
      <c r="TUK4965" s="288"/>
      <c r="TUL4965" s="288"/>
      <c r="TUM4965" s="288"/>
      <c r="TUN4965" s="288"/>
      <c r="TUO4965" s="288"/>
      <c r="TUP4965" s="288"/>
      <c r="TUQ4965" s="288"/>
      <c r="TUR4965" s="288"/>
      <c r="TUS4965" s="288"/>
      <c r="TUT4965" s="288"/>
      <c r="TUU4965" s="288"/>
      <c r="TUV4965" s="288"/>
      <c r="TUW4965" s="288"/>
      <c r="TUX4965" s="288"/>
      <c r="TUY4965" s="288"/>
      <c r="TUZ4965" s="288"/>
      <c r="TVA4965" s="288"/>
      <c r="TVB4965" s="288"/>
      <c r="TVC4965" s="288"/>
      <c r="TVD4965" s="288"/>
      <c r="TVE4965" s="288"/>
      <c r="TVF4965" s="288"/>
      <c r="TVG4965" s="288"/>
      <c r="TVH4965" s="288"/>
      <c r="TVI4965" s="288"/>
      <c r="TVJ4965" s="288"/>
      <c r="TVK4965" s="288"/>
      <c r="TVL4965" s="288"/>
      <c r="TVM4965" s="288"/>
      <c r="TVN4965" s="288"/>
      <c r="TVO4965" s="288"/>
      <c r="TVP4965" s="288"/>
      <c r="TVQ4965" s="288"/>
      <c r="TVR4965" s="288"/>
      <c r="TVS4965" s="288"/>
      <c r="TVT4965" s="288"/>
      <c r="TVU4965" s="288"/>
      <c r="TVV4965" s="288"/>
      <c r="TVW4965" s="288"/>
      <c r="TVX4965" s="288"/>
      <c r="TVY4965" s="288"/>
      <c r="TVZ4965" s="288"/>
      <c r="TWA4965" s="288"/>
      <c r="TWB4965" s="288"/>
      <c r="TWC4965" s="288"/>
      <c r="TWD4965" s="288"/>
      <c r="TWE4965" s="288"/>
      <c r="TWF4965" s="288"/>
      <c r="TWG4965" s="288"/>
      <c r="TWH4965" s="288"/>
      <c r="TWI4965" s="288"/>
      <c r="TWJ4965" s="288"/>
      <c r="TWK4965" s="288"/>
      <c r="TWL4965" s="288"/>
      <c r="TWM4965" s="288"/>
      <c r="TWN4965" s="288"/>
      <c r="TWO4965" s="288"/>
      <c r="TWP4965" s="288"/>
      <c r="TWQ4965" s="288"/>
      <c r="TWR4965" s="288"/>
      <c r="TWS4965" s="288"/>
      <c r="TWT4965" s="288"/>
      <c r="TWU4965" s="288"/>
      <c r="TWV4965" s="288"/>
      <c r="TWW4965" s="288"/>
      <c r="TWX4965" s="288"/>
      <c r="TWY4965" s="288"/>
      <c r="TWZ4965" s="288"/>
      <c r="TXA4965" s="288"/>
      <c r="TXB4965" s="288"/>
      <c r="TXC4965" s="288"/>
      <c r="TXD4965" s="288"/>
      <c r="TXE4965" s="288"/>
      <c r="TXF4965" s="288"/>
      <c r="TXG4965" s="288"/>
      <c r="TXH4965" s="288"/>
      <c r="TXI4965" s="288"/>
      <c r="TXJ4965" s="288"/>
      <c r="TXK4965" s="288"/>
      <c r="TXL4965" s="288"/>
      <c r="TXM4965" s="288"/>
      <c r="TXN4965" s="288"/>
      <c r="TXO4965" s="288"/>
      <c r="TXP4965" s="288"/>
      <c r="TXQ4965" s="288"/>
      <c r="TXR4965" s="288"/>
      <c r="TXS4965" s="288"/>
      <c r="TXT4965" s="288"/>
      <c r="TXU4965" s="288"/>
      <c r="TXV4965" s="288"/>
      <c r="TXW4965" s="288"/>
      <c r="TXX4965" s="288"/>
      <c r="TXY4965" s="288"/>
      <c r="TXZ4965" s="288"/>
      <c r="TYA4965" s="288"/>
      <c r="TYB4965" s="288"/>
      <c r="TYC4965" s="288"/>
      <c r="TYD4965" s="288"/>
      <c r="TYE4965" s="288"/>
      <c r="TYF4965" s="288"/>
      <c r="TYG4965" s="288"/>
      <c r="TYH4965" s="288"/>
      <c r="TYI4965" s="288"/>
      <c r="TYJ4965" s="288"/>
      <c r="TYK4965" s="288"/>
      <c r="TYL4965" s="288"/>
      <c r="TYM4965" s="288"/>
      <c r="TYN4965" s="288"/>
      <c r="TYO4965" s="288"/>
      <c r="TYP4965" s="288"/>
      <c r="TYQ4965" s="288"/>
      <c r="TYR4965" s="288"/>
      <c r="TYS4965" s="288"/>
      <c r="TYT4965" s="288"/>
      <c r="TYU4965" s="288"/>
      <c r="TYV4965" s="288"/>
      <c r="TYW4965" s="288"/>
      <c r="TYX4965" s="288"/>
      <c r="TYY4965" s="288"/>
      <c r="TYZ4965" s="288"/>
      <c r="TZA4965" s="288"/>
      <c r="TZB4965" s="288"/>
      <c r="TZC4965" s="288"/>
      <c r="TZD4965" s="288"/>
      <c r="TZE4965" s="288"/>
      <c r="TZF4965" s="288"/>
      <c r="TZG4965" s="288"/>
      <c r="TZH4965" s="288"/>
      <c r="TZI4965" s="288"/>
      <c r="TZJ4965" s="288"/>
      <c r="TZK4965" s="288"/>
      <c r="TZL4965" s="288"/>
      <c r="TZM4965" s="288"/>
      <c r="TZN4965" s="288"/>
      <c r="TZO4965" s="288"/>
      <c r="TZP4965" s="288"/>
      <c r="TZQ4965" s="288"/>
      <c r="TZR4965" s="288"/>
      <c r="TZS4965" s="288"/>
      <c r="TZT4965" s="288"/>
      <c r="TZU4965" s="288"/>
      <c r="TZV4965" s="288"/>
      <c r="TZW4965" s="288"/>
      <c r="TZX4965" s="288"/>
      <c r="TZY4965" s="288"/>
      <c r="TZZ4965" s="288"/>
      <c r="UAA4965" s="288"/>
      <c r="UAB4965" s="288"/>
      <c r="UAC4965" s="288"/>
      <c r="UAD4965" s="288"/>
      <c r="UAE4965" s="288"/>
      <c r="UAF4965" s="288"/>
      <c r="UAG4965" s="288"/>
      <c r="UAH4965" s="288"/>
      <c r="UAI4965" s="288"/>
      <c r="UAJ4965" s="288"/>
      <c r="UAK4965" s="288"/>
      <c r="UAL4965" s="288"/>
      <c r="UAM4965" s="288"/>
      <c r="UAN4965" s="288"/>
      <c r="UAO4965" s="288"/>
      <c r="UAP4965" s="288"/>
      <c r="UAQ4965" s="288"/>
      <c r="UAR4965" s="288"/>
      <c r="UAS4965" s="288"/>
      <c r="UAT4965" s="288"/>
      <c r="UAU4965" s="288"/>
      <c r="UAV4965" s="288"/>
      <c r="UAW4965" s="288"/>
      <c r="UAX4965" s="288"/>
      <c r="UAY4965" s="288"/>
      <c r="UAZ4965" s="288"/>
      <c r="UBA4965" s="288"/>
      <c r="UBB4965" s="288"/>
      <c r="UBC4965" s="288"/>
      <c r="UBD4965" s="288"/>
      <c r="UBE4965" s="288"/>
      <c r="UBF4965" s="288"/>
      <c r="UBG4965" s="288"/>
      <c r="UBH4965" s="288"/>
      <c r="UBI4965" s="288"/>
      <c r="UBJ4965" s="288"/>
      <c r="UBK4965" s="288"/>
      <c r="UBL4965" s="288"/>
      <c r="UBM4965" s="288"/>
      <c r="UBN4965" s="288"/>
      <c r="UBO4965" s="288"/>
      <c r="UBP4965" s="288"/>
      <c r="UBQ4965" s="288"/>
      <c r="UBR4965" s="288"/>
      <c r="UBS4965" s="288"/>
      <c r="UBT4965" s="288"/>
      <c r="UBU4965" s="288"/>
      <c r="UBV4965" s="288"/>
      <c r="UBW4965" s="288"/>
      <c r="UBX4965" s="288"/>
      <c r="UBY4965" s="288"/>
      <c r="UBZ4965" s="288"/>
      <c r="UCA4965" s="288"/>
      <c r="UCB4965" s="288"/>
      <c r="UCC4965" s="288"/>
      <c r="UCD4965" s="288"/>
      <c r="UCE4965" s="288"/>
      <c r="UCF4965" s="288"/>
      <c r="UCG4965" s="288"/>
      <c r="UCH4965" s="288"/>
      <c r="UCI4965" s="288"/>
      <c r="UCJ4965" s="288"/>
      <c r="UCK4965" s="288"/>
      <c r="UCL4965" s="288"/>
      <c r="UCM4965" s="288"/>
      <c r="UCN4965" s="288"/>
      <c r="UCO4965" s="288"/>
      <c r="UCP4965" s="288"/>
      <c r="UCQ4965" s="288"/>
      <c r="UCR4965" s="288"/>
      <c r="UCS4965" s="288"/>
      <c r="UCT4965" s="288"/>
      <c r="UCU4965" s="288"/>
      <c r="UCV4965" s="288"/>
      <c r="UCW4965" s="288"/>
      <c r="UCX4965" s="288"/>
      <c r="UCY4965" s="288"/>
      <c r="UCZ4965" s="288"/>
      <c r="UDA4965" s="288"/>
      <c r="UDB4965" s="288"/>
      <c r="UDC4965" s="288"/>
      <c r="UDD4965" s="288"/>
      <c r="UDE4965" s="288"/>
      <c r="UDF4965" s="288"/>
      <c r="UDG4965" s="288"/>
      <c r="UDH4965" s="288"/>
      <c r="UDI4965" s="288"/>
      <c r="UDJ4965" s="288"/>
      <c r="UDK4965" s="288"/>
      <c r="UDL4965" s="288"/>
      <c r="UDM4965" s="288"/>
      <c r="UDN4965" s="288"/>
      <c r="UDO4965" s="288"/>
      <c r="UDP4965" s="288"/>
      <c r="UDQ4965" s="288"/>
      <c r="UDR4965" s="288"/>
      <c r="UDS4965" s="288"/>
      <c r="UDT4965" s="288"/>
      <c r="UDU4965" s="288"/>
      <c r="UDV4965" s="288"/>
      <c r="UDW4965" s="288"/>
      <c r="UDX4965" s="288"/>
      <c r="UDY4965" s="288"/>
      <c r="UDZ4965" s="288"/>
      <c r="UEA4965" s="288"/>
      <c r="UEB4965" s="288"/>
      <c r="UEC4965" s="288"/>
      <c r="UED4965" s="288"/>
      <c r="UEE4965" s="288"/>
      <c r="UEF4965" s="288"/>
      <c r="UEG4965" s="288"/>
      <c r="UEH4965" s="288"/>
      <c r="UEI4965" s="288"/>
      <c r="UEJ4965" s="288"/>
      <c r="UEK4965" s="288"/>
      <c r="UEL4965" s="288"/>
      <c r="UEM4965" s="288"/>
      <c r="UEN4965" s="288"/>
      <c r="UEO4965" s="288"/>
      <c r="UEP4965" s="288"/>
      <c r="UEQ4965" s="288"/>
      <c r="UER4965" s="288"/>
      <c r="UES4965" s="288"/>
      <c r="UET4965" s="288"/>
      <c r="UEU4965" s="288"/>
      <c r="UEV4965" s="288"/>
      <c r="UEW4965" s="288"/>
      <c r="UEX4965" s="288"/>
      <c r="UEY4965" s="288"/>
      <c r="UEZ4965" s="288"/>
      <c r="UFA4965" s="288"/>
      <c r="UFB4965" s="288"/>
      <c r="UFC4965" s="288"/>
      <c r="UFD4965" s="288"/>
      <c r="UFE4965" s="288"/>
      <c r="UFF4965" s="288"/>
      <c r="UFG4965" s="288"/>
      <c r="UFH4965" s="288"/>
      <c r="UFI4965" s="288"/>
      <c r="UFJ4965" s="288"/>
      <c r="UFK4965" s="288"/>
      <c r="UFL4965" s="288"/>
      <c r="UFM4965" s="288"/>
      <c r="UFN4965" s="288"/>
      <c r="UFO4965" s="288"/>
      <c r="UFP4965" s="288"/>
      <c r="UFQ4965" s="288"/>
      <c r="UFR4965" s="288"/>
      <c r="UFS4965" s="288"/>
      <c r="UFT4965" s="288"/>
      <c r="UFU4965" s="288"/>
      <c r="UFV4965" s="288"/>
      <c r="UFW4965" s="288"/>
      <c r="UFX4965" s="288"/>
      <c r="UFY4965" s="288"/>
      <c r="UFZ4965" s="288"/>
      <c r="UGA4965" s="288"/>
      <c r="UGB4965" s="288"/>
      <c r="UGC4965" s="288"/>
      <c r="UGD4965" s="288"/>
      <c r="UGE4965" s="288"/>
      <c r="UGF4965" s="288"/>
      <c r="UGG4965" s="288"/>
      <c r="UGH4965" s="288"/>
      <c r="UGI4965" s="288"/>
      <c r="UGJ4965" s="288"/>
      <c r="UGK4965" s="288"/>
      <c r="UGL4965" s="288"/>
      <c r="UGM4965" s="288"/>
      <c r="UGN4965" s="288"/>
      <c r="UGO4965" s="288"/>
      <c r="UGP4965" s="288"/>
      <c r="UGQ4965" s="288"/>
      <c r="UGR4965" s="288"/>
      <c r="UGS4965" s="288"/>
      <c r="UGT4965" s="288"/>
      <c r="UGU4965" s="288"/>
      <c r="UGV4965" s="288"/>
      <c r="UGW4965" s="288"/>
      <c r="UGX4965" s="288"/>
      <c r="UGY4965" s="288"/>
      <c r="UGZ4965" s="288"/>
      <c r="UHA4965" s="288"/>
      <c r="UHB4965" s="288"/>
      <c r="UHC4965" s="288"/>
      <c r="UHD4965" s="288"/>
      <c r="UHE4965" s="288"/>
      <c r="UHF4965" s="288"/>
      <c r="UHG4965" s="288"/>
      <c r="UHH4965" s="288"/>
      <c r="UHI4965" s="288"/>
      <c r="UHJ4965" s="288"/>
      <c r="UHK4965" s="288"/>
      <c r="UHL4965" s="288"/>
      <c r="UHM4965" s="288"/>
      <c r="UHN4965" s="288"/>
      <c r="UHO4965" s="288"/>
      <c r="UHP4965" s="288"/>
      <c r="UHQ4965" s="288"/>
      <c r="UHR4965" s="288"/>
      <c r="UHS4965" s="288"/>
      <c r="UHT4965" s="288"/>
      <c r="UHU4965" s="288"/>
      <c r="UHV4965" s="288"/>
      <c r="UHW4965" s="288"/>
      <c r="UHX4965" s="288"/>
      <c r="UHY4965" s="288"/>
      <c r="UHZ4965" s="288"/>
      <c r="UIA4965" s="288"/>
      <c r="UIB4965" s="288"/>
      <c r="UIC4965" s="288"/>
      <c r="UID4965" s="288"/>
      <c r="UIE4965" s="288"/>
      <c r="UIF4965" s="288"/>
      <c r="UIG4965" s="288"/>
      <c r="UIH4965" s="288"/>
      <c r="UII4965" s="288"/>
      <c r="UIJ4965" s="288"/>
      <c r="UIK4965" s="288"/>
      <c r="UIL4965" s="288"/>
      <c r="UIM4965" s="288"/>
      <c r="UIN4965" s="288"/>
      <c r="UIO4965" s="288"/>
      <c r="UIP4965" s="288"/>
      <c r="UIQ4965" s="288"/>
      <c r="UIR4965" s="288"/>
      <c r="UIS4965" s="288"/>
      <c r="UIT4965" s="288"/>
      <c r="UIU4965" s="288"/>
      <c r="UIV4965" s="288"/>
      <c r="UIW4965" s="288"/>
      <c r="UIX4965" s="288"/>
      <c r="UIY4965" s="288"/>
      <c r="UIZ4965" s="288"/>
      <c r="UJA4965" s="288"/>
      <c r="UJB4965" s="288"/>
      <c r="UJC4965" s="288"/>
      <c r="UJD4965" s="288"/>
      <c r="UJE4965" s="288"/>
      <c r="UJF4965" s="288"/>
      <c r="UJG4965" s="288"/>
      <c r="UJH4965" s="288"/>
      <c r="UJI4965" s="288"/>
      <c r="UJJ4965" s="288"/>
      <c r="UJK4965" s="288"/>
      <c r="UJL4965" s="288"/>
      <c r="UJM4965" s="288"/>
      <c r="UJN4965" s="288"/>
      <c r="UJO4965" s="288"/>
      <c r="UJP4965" s="288"/>
      <c r="UJQ4965" s="288"/>
      <c r="UJR4965" s="288"/>
      <c r="UJS4965" s="288"/>
      <c r="UJT4965" s="288"/>
      <c r="UJU4965" s="288"/>
      <c r="UJV4965" s="288"/>
      <c r="UJW4965" s="288"/>
      <c r="UJX4965" s="288"/>
      <c r="UJY4965" s="288"/>
      <c r="UJZ4965" s="288"/>
      <c r="UKA4965" s="288"/>
      <c r="UKB4965" s="288"/>
      <c r="UKC4965" s="288"/>
      <c r="UKD4965" s="288"/>
      <c r="UKE4965" s="288"/>
      <c r="UKF4965" s="288"/>
      <c r="UKG4965" s="288"/>
      <c r="UKH4965" s="288"/>
      <c r="UKI4965" s="288"/>
      <c r="UKJ4965" s="288"/>
      <c r="UKK4965" s="288"/>
      <c r="UKL4965" s="288"/>
      <c r="UKM4965" s="288"/>
      <c r="UKN4965" s="288"/>
      <c r="UKO4965" s="288"/>
      <c r="UKP4965" s="288"/>
      <c r="UKQ4965" s="288"/>
      <c r="UKR4965" s="288"/>
      <c r="UKS4965" s="288"/>
      <c r="UKT4965" s="288"/>
      <c r="UKU4965" s="288"/>
      <c r="UKV4965" s="288"/>
      <c r="UKW4965" s="288"/>
      <c r="UKX4965" s="288"/>
      <c r="UKY4965" s="288"/>
      <c r="UKZ4965" s="288"/>
      <c r="ULA4965" s="288"/>
      <c r="ULB4965" s="288"/>
      <c r="ULC4965" s="288"/>
      <c r="ULD4965" s="288"/>
      <c r="ULE4965" s="288"/>
      <c r="ULF4965" s="288"/>
      <c r="ULG4965" s="288"/>
      <c r="ULH4965" s="288"/>
      <c r="ULI4965" s="288"/>
      <c r="ULJ4965" s="288"/>
      <c r="ULK4965" s="288"/>
      <c r="ULL4965" s="288"/>
      <c r="ULM4965" s="288"/>
      <c r="ULN4965" s="288"/>
      <c r="ULO4965" s="288"/>
      <c r="ULP4965" s="288"/>
      <c r="ULQ4965" s="288"/>
      <c r="ULR4965" s="288"/>
      <c r="ULS4965" s="288"/>
      <c r="ULT4965" s="288"/>
      <c r="ULU4965" s="288"/>
      <c r="ULV4965" s="288"/>
      <c r="ULW4965" s="288"/>
      <c r="ULX4965" s="288"/>
      <c r="ULY4965" s="288"/>
      <c r="ULZ4965" s="288"/>
      <c r="UMA4965" s="288"/>
      <c r="UMB4965" s="288"/>
      <c r="UMC4965" s="288"/>
      <c r="UMD4965" s="288"/>
      <c r="UME4965" s="288"/>
      <c r="UMF4965" s="288"/>
      <c r="UMG4965" s="288"/>
      <c r="UMH4965" s="288"/>
      <c r="UMI4965" s="288"/>
      <c r="UMJ4965" s="288"/>
      <c r="UMK4965" s="288"/>
      <c r="UML4965" s="288"/>
      <c r="UMM4965" s="288"/>
      <c r="UMN4965" s="288"/>
      <c r="UMO4965" s="288"/>
      <c r="UMP4965" s="288"/>
      <c r="UMQ4965" s="288"/>
      <c r="UMR4965" s="288"/>
      <c r="UMS4965" s="288"/>
      <c r="UMT4965" s="288"/>
      <c r="UMU4965" s="288"/>
      <c r="UMV4965" s="288"/>
      <c r="UMW4965" s="288"/>
      <c r="UMX4965" s="288"/>
      <c r="UMY4965" s="288"/>
      <c r="UMZ4965" s="288"/>
      <c r="UNA4965" s="288"/>
      <c r="UNB4965" s="288"/>
      <c r="UNC4965" s="288"/>
      <c r="UND4965" s="288"/>
      <c r="UNE4965" s="288"/>
      <c r="UNF4965" s="288"/>
      <c r="UNG4965" s="288"/>
      <c r="UNH4965" s="288"/>
      <c r="UNI4965" s="288"/>
      <c r="UNJ4965" s="288"/>
      <c r="UNK4965" s="288"/>
      <c r="UNL4965" s="288"/>
      <c r="UNM4965" s="288"/>
      <c r="UNN4965" s="288"/>
      <c r="UNO4965" s="288"/>
      <c r="UNP4965" s="288"/>
      <c r="UNQ4965" s="288"/>
      <c r="UNR4965" s="288"/>
      <c r="UNS4965" s="288"/>
      <c r="UNT4965" s="288"/>
      <c r="UNU4965" s="288"/>
      <c r="UNV4965" s="288"/>
      <c r="UNW4965" s="288"/>
      <c r="UNX4965" s="288"/>
      <c r="UNY4965" s="288"/>
      <c r="UNZ4965" s="288"/>
      <c r="UOA4965" s="288"/>
      <c r="UOB4965" s="288"/>
      <c r="UOC4965" s="288"/>
      <c r="UOD4965" s="288"/>
      <c r="UOE4965" s="288"/>
      <c r="UOF4965" s="288"/>
      <c r="UOG4965" s="288"/>
      <c r="UOH4965" s="288"/>
      <c r="UOI4965" s="288"/>
      <c r="UOJ4965" s="288"/>
      <c r="UOK4965" s="288"/>
      <c r="UOL4965" s="288"/>
      <c r="UOM4965" s="288"/>
      <c r="UON4965" s="288"/>
      <c r="UOO4965" s="288"/>
      <c r="UOP4965" s="288"/>
      <c r="UOQ4965" s="288"/>
      <c r="UOR4965" s="288"/>
      <c r="UOS4965" s="288"/>
      <c r="UOT4965" s="288"/>
      <c r="UOU4965" s="288"/>
      <c r="UOV4965" s="288"/>
      <c r="UOW4965" s="288"/>
      <c r="UOX4965" s="288"/>
      <c r="UOY4965" s="288"/>
      <c r="UOZ4965" s="288"/>
      <c r="UPA4965" s="288"/>
      <c r="UPB4965" s="288"/>
      <c r="UPC4965" s="288"/>
      <c r="UPD4965" s="288"/>
      <c r="UPE4965" s="288"/>
      <c r="UPF4965" s="288"/>
      <c r="UPG4965" s="288"/>
      <c r="UPH4965" s="288"/>
      <c r="UPI4965" s="288"/>
      <c r="UPJ4965" s="288"/>
      <c r="UPK4965" s="288"/>
      <c r="UPL4965" s="288"/>
      <c r="UPM4965" s="288"/>
      <c r="UPN4965" s="288"/>
      <c r="UPO4965" s="288"/>
      <c r="UPP4965" s="288"/>
      <c r="UPQ4965" s="288"/>
      <c r="UPR4965" s="288"/>
      <c r="UPS4965" s="288"/>
      <c r="UPT4965" s="288"/>
      <c r="UPU4965" s="288"/>
      <c r="UPV4965" s="288"/>
      <c r="UPW4965" s="288"/>
      <c r="UPX4965" s="288"/>
      <c r="UPY4965" s="288"/>
      <c r="UPZ4965" s="288"/>
      <c r="UQA4965" s="288"/>
      <c r="UQB4965" s="288"/>
      <c r="UQC4965" s="288"/>
      <c r="UQD4965" s="288"/>
      <c r="UQE4965" s="288"/>
      <c r="UQF4965" s="288"/>
      <c r="UQG4965" s="288"/>
      <c r="UQH4965" s="288"/>
      <c r="UQI4965" s="288"/>
      <c r="UQJ4965" s="288"/>
      <c r="UQK4965" s="288"/>
      <c r="UQL4965" s="288"/>
      <c r="UQM4965" s="288"/>
      <c r="UQN4965" s="288"/>
      <c r="UQO4965" s="288"/>
      <c r="UQP4965" s="288"/>
      <c r="UQQ4965" s="288"/>
      <c r="UQR4965" s="288"/>
      <c r="UQS4965" s="288"/>
      <c r="UQT4965" s="288"/>
      <c r="UQU4965" s="288"/>
      <c r="UQV4965" s="288"/>
      <c r="UQW4965" s="288"/>
      <c r="UQX4965" s="288"/>
      <c r="UQY4965" s="288"/>
      <c r="UQZ4965" s="288"/>
      <c r="URA4965" s="288"/>
      <c r="URB4965" s="288"/>
      <c r="URC4965" s="288"/>
      <c r="URD4965" s="288"/>
      <c r="URE4965" s="288"/>
      <c r="URF4965" s="288"/>
      <c r="URG4965" s="288"/>
      <c r="URH4965" s="288"/>
      <c r="URI4965" s="288"/>
      <c r="URJ4965" s="288"/>
      <c r="URK4965" s="288"/>
      <c r="URL4965" s="288"/>
      <c r="URM4965" s="288"/>
      <c r="URN4965" s="288"/>
      <c r="URO4965" s="288"/>
      <c r="URP4965" s="288"/>
      <c r="URQ4965" s="288"/>
      <c r="URR4965" s="288"/>
      <c r="URS4965" s="288"/>
      <c r="URT4965" s="288"/>
      <c r="URU4965" s="288"/>
      <c r="URV4965" s="288"/>
      <c r="URW4965" s="288"/>
      <c r="URX4965" s="288"/>
      <c r="URY4965" s="288"/>
      <c r="URZ4965" s="288"/>
      <c r="USA4965" s="288"/>
      <c r="USB4965" s="288"/>
      <c r="USC4965" s="288"/>
      <c r="USD4965" s="288"/>
      <c r="USE4965" s="288"/>
      <c r="USF4965" s="288"/>
      <c r="USG4965" s="288"/>
      <c r="USH4965" s="288"/>
      <c r="USI4965" s="288"/>
      <c r="USJ4965" s="288"/>
      <c r="USK4965" s="288"/>
      <c r="USL4965" s="288"/>
      <c r="USM4965" s="288"/>
      <c r="USN4965" s="288"/>
      <c r="USO4965" s="288"/>
      <c r="USP4965" s="288"/>
      <c r="USQ4965" s="288"/>
      <c r="USR4965" s="288"/>
      <c r="USS4965" s="288"/>
      <c r="UST4965" s="288"/>
      <c r="USU4965" s="288"/>
      <c r="USV4965" s="288"/>
      <c r="USW4965" s="288"/>
      <c r="USX4965" s="288"/>
      <c r="USY4965" s="288"/>
      <c r="USZ4965" s="288"/>
      <c r="UTA4965" s="288"/>
      <c r="UTB4965" s="288"/>
      <c r="UTC4965" s="288"/>
      <c r="UTD4965" s="288"/>
      <c r="UTE4965" s="288"/>
      <c r="UTF4965" s="288"/>
      <c r="UTG4965" s="288"/>
      <c r="UTH4965" s="288"/>
      <c r="UTI4965" s="288"/>
      <c r="UTJ4965" s="288"/>
      <c r="UTK4965" s="288"/>
      <c r="UTL4965" s="288"/>
      <c r="UTM4965" s="288"/>
      <c r="UTN4965" s="288"/>
      <c r="UTO4965" s="288"/>
      <c r="UTP4965" s="288"/>
      <c r="UTQ4965" s="288"/>
      <c r="UTR4965" s="288"/>
      <c r="UTS4965" s="288"/>
      <c r="UTT4965" s="288"/>
      <c r="UTU4965" s="288"/>
      <c r="UTV4965" s="288"/>
      <c r="UTW4965" s="288"/>
      <c r="UTX4965" s="288"/>
      <c r="UTY4965" s="288"/>
      <c r="UTZ4965" s="288"/>
      <c r="UUA4965" s="288"/>
      <c r="UUB4965" s="288"/>
      <c r="UUC4965" s="288"/>
      <c r="UUD4965" s="288"/>
      <c r="UUE4965" s="288"/>
      <c r="UUF4965" s="288"/>
      <c r="UUG4965" s="288"/>
      <c r="UUH4965" s="288"/>
      <c r="UUI4965" s="288"/>
      <c r="UUJ4965" s="288"/>
      <c r="UUK4965" s="288"/>
      <c r="UUL4965" s="288"/>
      <c r="UUM4965" s="288"/>
      <c r="UUN4965" s="288"/>
      <c r="UUO4965" s="288"/>
      <c r="UUP4965" s="288"/>
      <c r="UUQ4965" s="288"/>
      <c r="UUR4965" s="288"/>
      <c r="UUS4965" s="288"/>
      <c r="UUT4965" s="288"/>
      <c r="UUU4965" s="288"/>
      <c r="UUV4965" s="288"/>
      <c r="UUW4965" s="288"/>
      <c r="UUX4965" s="288"/>
      <c r="UUY4965" s="288"/>
      <c r="UUZ4965" s="288"/>
      <c r="UVA4965" s="288"/>
      <c r="UVB4965" s="288"/>
      <c r="UVC4965" s="288"/>
      <c r="UVD4965" s="288"/>
      <c r="UVE4965" s="288"/>
      <c r="UVF4965" s="288"/>
      <c r="UVG4965" s="288"/>
      <c r="UVH4965" s="288"/>
      <c r="UVI4965" s="288"/>
      <c r="UVJ4965" s="288"/>
      <c r="UVK4965" s="288"/>
      <c r="UVL4965" s="288"/>
      <c r="UVM4965" s="288"/>
      <c r="UVN4965" s="288"/>
      <c r="UVO4965" s="288"/>
      <c r="UVP4965" s="288"/>
      <c r="UVQ4965" s="288"/>
      <c r="UVR4965" s="288"/>
      <c r="UVS4965" s="288"/>
      <c r="UVT4965" s="288"/>
      <c r="UVU4965" s="288"/>
      <c r="UVV4965" s="288"/>
      <c r="UVW4965" s="288"/>
      <c r="UVX4965" s="288"/>
      <c r="UVY4965" s="288"/>
      <c r="UVZ4965" s="288"/>
      <c r="UWA4965" s="288"/>
      <c r="UWB4965" s="288"/>
      <c r="UWC4965" s="288"/>
      <c r="UWD4965" s="288"/>
      <c r="UWE4965" s="288"/>
      <c r="UWF4965" s="288"/>
      <c r="UWG4965" s="288"/>
      <c r="UWH4965" s="288"/>
      <c r="UWI4965" s="288"/>
      <c r="UWJ4965" s="288"/>
      <c r="UWK4965" s="288"/>
      <c r="UWL4965" s="288"/>
      <c r="UWM4965" s="288"/>
      <c r="UWN4965" s="288"/>
      <c r="UWO4965" s="288"/>
      <c r="UWP4965" s="288"/>
      <c r="UWQ4965" s="288"/>
      <c r="UWR4965" s="288"/>
      <c r="UWS4965" s="288"/>
      <c r="UWT4965" s="288"/>
      <c r="UWU4965" s="288"/>
      <c r="UWV4965" s="288"/>
      <c r="UWW4965" s="288"/>
      <c r="UWX4965" s="288"/>
      <c r="UWY4965" s="288"/>
      <c r="UWZ4965" s="288"/>
      <c r="UXA4965" s="288"/>
      <c r="UXB4965" s="288"/>
      <c r="UXC4965" s="288"/>
      <c r="UXD4965" s="288"/>
      <c r="UXE4965" s="288"/>
      <c r="UXF4965" s="288"/>
      <c r="UXG4965" s="288"/>
      <c r="UXH4965" s="288"/>
      <c r="UXI4965" s="288"/>
      <c r="UXJ4965" s="288"/>
      <c r="UXK4965" s="288"/>
      <c r="UXL4965" s="288"/>
      <c r="UXM4965" s="288"/>
      <c r="UXN4965" s="288"/>
      <c r="UXO4965" s="288"/>
      <c r="UXP4965" s="288"/>
      <c r="UXQ4965" s="288"/>
      <c r="UXR4965" s="288"/>
      <c r="UXS4965" s="288"/>
      <c r="UXT4965" s="288"/>
      <c r="UXU4965" s="288"/>
      <c r="UXV4965" s="288"/>
      <c r="UXW4965" s="288"/>
      <c r="UXX4965" s="288"/>
      <c r="UXY4965" s="288"/>
      <c r="UXZ4965" s="288"/>
      <c r="UYA4965" s="288"/>
      <c r="UYB4965" s="288"/>
      <c r="UYC4965" s="288"/>
      <c r="UYD4965" s="288"/>
      <c r="UYE4965" s="288"/>
      <c r="UYF4965" s="288"/>
      <c r="UYG4965" s="288"/>
      <c r="UYH4965" s="288"/>
      <c r="UYI4965" s="288"/>
      <c r="UYJ4965" s="288"/>
      <c r="UYK4965" s="288"/>
      <c r="UYL4965" s="288"/>
      <c r="UYM4965" s="288"/>
      <c r="UYN4965" s="288"/>
      <c r="UYO4965" s="288"/>
      <c r="UYP4965" s="288"/>
      <c r="UYQ4965" s="288"/>
      <c r="UYR4965" s="288"/>
      <c r="UYS4965" s="288"/>
      <c r="UYT4965" s="288"/>
      <c r="UYU4965" s="288"/>
      <c r="UYV4965" s="288"/>
      <c r="UYW4965" s="288"/>
      <c r="UYX4965" s="288"/>
      <c r="UYY4965" s="288"/>
      <c r="UYZ4965" s="288"/>
      <c r="UZA4965" s="288"/>
      <c r="UZB4965" s="288"/>
      <c r="UZC4965" s="288"/>
      <c r="UZD4965" s="288"/>
      <c r="UZE4965" s="288"/>
      <c r="UZF4965" s="288"/>
      <c r="UZG4965" s="288"/>
      <c r="UZH4965" s="288"/>
      <c r="UZI4965" s="288"/>
      <c r="UZJ4965" s="288"/>
      <c r="UZK4965" s="288"/>
      <c r="UZL4965" s="288"/>
      <c r="UZM4965" s="288"/>
      <c r="UZN4965" s="288"/>
      <c r="UZO4965" s="288"/>
      <c r="UZP4965" s="288"/>
      <c r="UZQ4965" s="288"/>
      <c r="UZR4965" s="288"/>
      <c r="UZS4965" s="288"/>
      <c r="UZT4965" s="288"/>
      <c r="UZU4965" s="288"/>
      <c r="UZV4965" s="288"/>
      <c r="UZW4965" s="288"/>
      <c r="UZX4965" s="288"/>
      <c r="UZY4965" s="288"/>
      <c r="UZZ4965" s="288"/>
      <c r="VAA4965" s="288"/>
      <c r="VAB4965" s="288"/>
      <c r="VAC4965" s="288"/>
      <c r="VAD4965" s="288"/>
      <c r="VAE4965" s="288"/>
      <c r="VAF4965" s="288"/>
      <c r="VAG4965" s="288"/>
      <c r="VAH4965" s="288"/>
      <c r="VAI4965" s="288"/>
      <c r="VAJ4965" s="288"/>
      <c r="VAK4965" s="288"/>
      <c r="VAL4965" s="288"/>
      <c r="VAM4965" s="288"/>
      <c r="VAN4965" s="288"/>
      <c r="VAO4965" s="288"/>
      <c r="VAP4965" s="288"/>
      <c r="VAQ4965" s="288"/>
      <c r="VAR4965" s="288"/>
      <c r="VAS4965" s="288"/>
      <c r="VAT4965" s="288"/>
      <c r="VAU4965" s="288"/>
      <c r="VAV4965" s="288"/>
      <c r="VAW4965" s="288"/>
      <c r="VAX4965" s="288"/>
      <c r="VAY4965" s="288"/>
      <c r="VAZ4965" s="288"/>
      <c r="VBA4965" s="288"/>
      <c r="VBB4965" s="288"/>
      <c r="VBC4965" s="288"/>
      <c r="VBD4965" s="288"/>
      <c r="VBE4965" s="288"/>
      <c r="VBF4965" s="288"/>
      <c r="VBG4965" s="288"/>
      <c r="VBH4965" s="288"/>
      <c r="VBI4965" s="288"/>
      <c r="VBJ4965" s="288"/>
      <c r="VBK4965" s="288"/>
      <c r="VBL4965" s="288"/>
      <c r="VBM4965" s="288"/>
      <c r="VBN4965" s="288"/>
      <c r="VBO4965" s="288"/>
      <c r="VBP4965" s="288"/>
      <c r="VBQ4965" s="288"/>
      <c r="VBR4965" s="288"/>
      <c r="VBS4965" s="288"/>
      <c r="VBT4965" s="288"/>
      <c r="VBU4965" s="288"/>
      <c r="VBV4965" s="288"/>
      <c r="VBW4965" s="288"/>
      <c r="VBX4965" s="288"/>
      <c r="VBY4965" s="288"/>
      <c r="VBZ4965" s="288"/>
      <c r="VCA4965" s="288"/>
      <c r="VCB4965" s="288"/>
      <c r="VCC4965" s="288"/>
      <c r="VCD4965" s="288"/>
      <c r="VCE4965" s="288"/>
      <c r="VCF4965" s="288"/>
      <c r="VCG4965" s="288"/>
      <c r="VCH4965" s="288"/>
      <c r="VCI4965" s="288"/>
      <c r="VCJ4965" s="288"/>
      <c r="VCK4965" s="288"/>
      <c r="VCL4965" s="288"/>
      <c r="VCM4965" s="288"/>
      <c r="VCN4965" s="288"/>
      <c r="VCO4965" s="288"/>
      <c r="VCP4965" s="288"/>
      <c r="VCQ4965" s="288"/>
      <c r="VCR4965" s="288"/>
      <c r="VCS4965" s="288"/>
      <c r="VCT4965" s="288"/>
      <c r="VCU4965" s="288"/>
      <c r="VCV4965" s="288"/>
      <c r="VCW4965" s="288"/>
      <c r="VCX4965" s="288"/>
      <c r="VCY4965" s="288"/>
      <c r="VCZ4965" s="288"/>
      <c r="VDA4965" s="288"/>
      <c r="VDB4965" s="288"/>
      <c r="VDC4965" s="288"/>
      <c r="VDD4965" s="288"/>
      <c r="VDE4965" s="288"/>
      <c r="VDF4965" s="288"/>
      <c r="VDG4965" s="288"/>
      <c r="VDH4965" s="288"/>
      <c r="VDI4965" s="288"/>
      <c r="VDJ4965" s="288"/>
      <c r="VDK4965" s="288"/>
      <c r="VDL4965" s="288"/>
      <c r="VDM4965" s="288"/>
      <c r="VDN4965" s="288"/>
      <c r="VDO4965" s="288"/>
      <c r="VDP4965" s="288"/>
      <c r="VDQ4965" s="288"/>
      <c r="VDR4965" s="288"/>
      <c r="VDS4965" s="288"/>
      <c r="VDT4965" s="288"/>
      <c r="VDU4965" s="288"/>
      <c r="VDV4965" s="288"/>
      <c r="VDW4965" s="288"/>
      <c r="VDX4965" s="288"/>
      <c r="VDY4965" s="288"/>
      <c r="VDZ4965" s="288"/>
      <c r="VEA4965" s="288"/>
      <c r="VEB4965" s="288"/>
      <c r="VEC4965" s="288"/>
      <c r="VED4965" s="288"/>
      <c r="VEE4965" s="288"/>
      <c r="VEF4965" s="288"/>
      <c r="VEG4965" s="288"/>
      <c r="VEH4965" s="288"/>
      <c r="VEI4965" s="288"/>
      <c r="VEJ4965" s="288"/>
      <c r="VEK4965" s="288"/>
      <c r="VEL4965" s="288"/>
      <c r="VEM4965" s="288"/>
      <c r="VEN4965" s="288"/>
      <c r="VEO4965" s="288"/>
      <c r="VEP4965" s="288"/>
      <c r="VEQ4965" s="288"/>
      <c r="VER4965" s="288"/>
      <c r="VES4965" s="288"/>
      <c r="VET4965" s="288"/>
      <c r="VEU4965" s="288"/>
      <c r="VEV4965" s="288"/>
      <c r="VEW4965" s="288"/>
      <c r="VEX4965" s="288"/>
      <c r="VEY4965" s="288"/>
      <c r="VEZ4965" s="288"/>
      <c r="VFA4965" s="288"/>
      <c r="VFB4965" s="288"/>
      <c r="VFC4965" s="288"/>
      <c r="VFD4965" s="288"/>
      <c r="VFE4965" s="288"/>
      <c r="VFF4965" s="288"/>
      <c r="VFG4965" s="288"/>
      <c r="VFH4965" s="288"/>
      <c r="VFI4965" s="288"/>
      <c r="VFJ4965" s="288"/>
      <c r="VFK4965" s="288"/>
      <c r="VFL4965" s="288"/>
      <c r="VFM4965" s="288"/>
      <c r="VFN4965" s="288"/>
      <c r="VFO4965" s="288"/>
      <c r="VFP4965" s="288"/>
      <c r="VFQ4965" s="288"/>
      <c r="VFR4965" s="288"/>
      <c r="VFS4965" s="288"/>
      <c r="VFT4965" s="288"/>
      <c r="VFU4965" s="288"/>
      <c r="VFV4965" s="288"/>
      <c r="VFW4965" s="288"/>
      <c r="VFX4965" s="288"/>
      <c r="VFY4965" s="288"/>
      <c r="VFZ4965" s="288"/>
      <c r="VGA4965" s="288"/>
      <c r="VGB4965" s="288"/>
      <c r="VGC4965" s="288"/>
      <c r="VGD4965" s="288"/>
      <c r="VGE4965" s="288"/>
      <c r="VGF4965" s="288"/>
      <c r="VGG4965" s="288"/>
      <c r="VGH4965" s="288"/>
      <c r="VGI4965" s="288"/>
      <c r="VGJ4965" s="288"/>
      <c r="VGK4965" s="288"/>
      <c r="VGL4965" s="288"/>
      <c r="VGM4965" s="288"/>
      <c r="VGN4965" s="288"/>
      <c r="VGO4965" s="288"/>
      <c r="VGP4965" s="288"/>
      <c r="VGQ4965" s="288"/>
      <c r="VGR4965" s="288"/>
      <c r="VGS4965" s="288"/>
      <c r="VGT4965" s="288"/>
      <c r="VGU4965" s="288"/>
      <c r="VGV4965" s="288"/>
      <c r="VGW4965" s="288"/>
      <c r="VGX4965" s="288"/>
      <c r="VGY4965" s="288"/>
      <c r="VGZ4965" s="288"/>
      <c r="VHA4965" s="288"/>
      <c r="VHB4965" s="288"/>
      <c r="VHC4965" s="288"/>
      <c r="VHD4965" s="288"/>
      <c r="VHE4965" s="288"/>
      <c r="VHF4965" s="288"/>
      <c r="VHG4965" s="288"/>
      <c r="VHH4965" s="288"/>
      <c r="VHI4965" s="288"/>
      <c r="VHJ4965" s="288"/>
      <c r="VHK4965" s="288"/>
      <c r="VHL4965" s="288"/>
      <c r="VHM4965" s="288"/>
      <c r="VHN4965" s="288"/>
      <c r="VHO4965" s="288"/>
      <c r="VHP4965" s="288"/>
      <c r="VHQ4965" s="288"/>
      <c r="VHR4965" s="288"/>
      <c r="VHS4965" s="288"/>
      <c r="VHT4965" s="288"/>
      <c r="VHU4965" s="288"/>
      <c r="VHV4965" s="288"/>
      <c r="VHW4965" s="288"/>
      <c r="VHX4965" s="288"/>
      <c r="VHY4965" s="288"/>
      <c r="VHZ4965" s="288"/>
      <c r="VIA4965" s="288"/>
      <c r="VIB4965" s="288"/>
      <c r="VIC4965" s="288"/>
      <c r="VID4965" s="288"/>
      <c r="VIE4965" s="288"/>
      <c r="VIF4965" s="288"/>
      <c r="VIG4965" s="288"/>
      <c r="VIH4965" s="288"/>
      <c r="VII4965" s="288"/>
      <c r="VIJ4965" s="288"/>
      <c r="VIK4965" s="288"/>
      <c r="VIL4965" s="288"/>
      <c r="VIM4965" s="288"/>
      <c r="VIN4965" s="288"/>
      <c r="VIO4965" s="288"/>
      <c r="VIP4965" s="288"/>
      <c r="VIQ4965" s="288"/>
      <c r="VIR4965" s="288"/>
      <c r="VIS4965" s="288"/>
      <c r="VIT4965" s="288"/>
      <c r="VIU4965" s="288"/>
      <c r="VIV4965" s="288"/>
      <c r="VIW4965" s="288"/>
      <c r="VIX4965" s="288"/>
      <c r="VIY4965" s="288"/>
      <c r="VIZ4965" s="288"/>
      <c r="VJA4965" s="288"/>
      <c r="VJB4965" s="288"/>
      <c r="VJC4965" s="288"/>
      <c r="VJD4965" s="288"/>
      <c r="VJE4965" s="288"/>
      <c r="VJF4965" s="288"/>
      <c r="VJG4965" s="288"/>
      <c r="VJH4965" s="288"/>
      <c r="VJI4965" s="288"/>
      <c r="VJJ4965" s="288"/>
      <c r="VJK4965" s="288"/>
      <c r="VJL4965" s="288"/>
      <c r="VJM4965" s="288"/>
      <c r="VJN4965" s="288"/>
      <c r="VJO4965" s="288"/>
      <c r="VJP4965" s="288"/>
      <c r="VJQ4965" s="288"/>
      <c r="VJR4965" s="288"/>
      <c r="VJS4965" s="288"/>
      <c r="VJT4965" s="288"/>
      <c r="VJU4965" s="288"/>
      <c r="VJV4965" s="288"/>
      <c r="VJW4965" s="288"/>
      <c r="VJX4965" s="288"/>
      <c r="VJY4965" s="288"/>
      <c r="VJZ4965" s="288"/>
      <c r="VKA4965" s="288"/>
      <c r="VKB4965" s="288"/>
      <c r="VKC4965" s="288"/>
      <c r="VKD4965" s="288"/>
      <c r="VKE4965" s="288"/>
      <c r="VKF4965" s="288"/>
      <c r="VKG4965" s="288"/>
      <c r="VKH4965" s="288"/>
      <c r="VKI4965" s="288"/>
      <c r="VKJ4965" s="288"/>
      <c r="VKK4965" s="288"/>
      <c r="VKL4965" s="288"/>
      <c r="VKM4965" s="288"/>
      <c r="VKN4965" s="288"/>
      <c r="VKO4965" s="288"/>
      <c r="VKP4965" s="288"/>
      <c r="VKQ4965" s="288"/>
      <c r="VKR4965" s="288"/>
      <c r="VKS4965" s="288"/>
      <c r="VKT4965" s="288"/>
      <c r="VKU4965" s="288"/>
      <c r="VKV4965" s="288"/>
      <c r="VKW4965" s="288"/>
      <c r="VKX4965" s="288"/>
      <c r="VKY4965" s="288"/>
      <c r="VKZ4965" s="288"/>
      <c r="VLA4965" s="288"/>
      <c r="VLB4965" s="288"/>
      <c r="VLC4965" s="288"/>
      <c r="VLD4965" s="288"/>
      <c r="VLE4965" s="288"/>
      <c r="VLF4965" s="288"/>
      <c r="VLG4965" s="288"/>
      <c r="VLH4965" s="288"/>
      <c r="VLI4965" s="288"/>
      <c r="VLJ4965" s="288"/>
      <c r="VLK4965" s="288"/>
      <c r="VLL4965" s="288"/>
      <c r="VLM4965" s="288"/>
      <c r="VLN4965" s="288"/>
      <c r="VLO4965" s="288"/>
      <c r="VLP4965" s="288"/>
      <c r="VLQ4965" s="288"/>
      <c r="VLR4965" s="288"/>
      <c r="VLS4965" s="288"/>
      <c r="VLT4965" s="288"/>
      <c r="VLU4965" s="288"/>
      <c r="VLV4965" s="288"/>
      <c r="VLW4965" s="288"/>
      <c r="VLX4965" s="288"/>
      <c r="VLY4965" s="288"/>
      <c r="VLZ4965" s="288"/>
      <c r="VMA4965" s="288"/>
      <c r="VMB4965" s="288"/>
      <c r="VMC4965" s="288"/>
      <c r="VMD4965" s="288"/>
      <c r="VME4965" s="288"/>
      <c r="VMF4965" s="288"/>
      <c r="VMG4965" s="288"/>
      <c r="VMH4965" s="288"/>
      <c r="VMI4965" s="288"/>
      <c r="VMJ4965" s="288"/>
      <c r="VMK4965" s="288"/>
      <c r="VML4965" s="288"/>
      <c r="VMM4965" s="288"/>
      <c r="VMN4965" s="288"/>
      <c r="VMO4965" s="288"/>
      <c r="VMP4965" s="288"/>
      <c r="VMQ4965" s="288"/>
      <c r="VMR4965" s="288"/>
      <c r="VMS4965" s="288"/>
      <c r="VMT4965" s="288"/>
      <c r="VMU4965" s="288"/>
      <c r="VMV4965" s="288"/>
      <c r="VMW4965" s="288"/>
      <c r="VMX4965" s="288"/>
      <c r="VMY4965" s="288"/>
      <c r="VMZ4965" s="288"/>
      <c r="VNA4965" s="288"/>
      <c r="VNB4965" s="288"/>
      <c r="VNC4965" s="288"/>
      <c r="VND4965" s="288"/>
      <c r="VNE4965" s="288"/>
      <c r="VNF4965" s="288"/>
      <c r="VNG4965" s="288"/>
      <c r="VNH4965" s="288"/>
      <c r="VNI4965" s="288"/>
      <c r="VNJ4965" s="288"/>
      <c r="VNK4965" s="288"/>
      <c r="VNL4965" s="288"/>
      <c r="VNM4965" s="288"/>
      <c r="VNN4965" s="288"/>
      <c r="VNO4965" s="288"/>
      <c r="VNP4965" s="288"/>
      <c r="VNQ4965" s="288"/>
      <c r="VNR4965" s="288"/>
      <c r="VNS4965" s="288"/>
      <c r="VNT4965" s="288"/>
      <c r="VNU4965" s="288"/>
      <c r="VNV4965" s="288"/>
      <c r="VNW4965" s="288"/>
      <c r="VNX4965" s="288"/>
      <c r="VNY4965" s="288"/>
      <c r="VNZ4965" s="288"/>
      <c r="VOA4965" s="288"/>
      <c r="VOB4965" s="288"/>
      <c r="VOC4965" s="288"/>
      <c r="VOD4965" s="288"/>
      <c r="VOE4965" s="288"/>
      <c r="VOF4965" s="288"/>
      <c r="VOG4965" s="288"/>
      <c r="VOH4965" s="288"/>
      <c r="VOI4965" s="288"/>
      <c r="VOJ4965" s="288"/>
      <c r="VOK4965" s="288"/>
      <c r="VOL4965" s="288"/>
      <c r="VOM4965" s="288"/>
      <c r="VON4965" s="288"/>
      <c r="VOO4965" s="288"/>
      <c r="VOP4965" s="288"/>
      <c r="VOQ4965" s="288"/>
      <c r="VOR4965" s="288"/>
      <c r="VOS4965" s="288"/>
      <c r="VOT4965" s="288"/>
      <c r="VOU4965" s="288"/>
      <c r="VOV4965" s="288"/>
      <c r="VOW4965" s="288"/>
      <c r="VOX4965" s="288"/>
      <c r="VOY4965" s="288"/>
      <c r="VOZ4965" s="288"/>
      <c r="VPA4965" s="288"/>
      <c r="VPB4965" s="288"/>
      <c r="VPC4965" s="288"/>
      <c r="VPD4965" s="288"/>
      <c r="VPE4965" s="288"/>
      <c r="VPF4965" s="288"/>
      <c r="VPG4965" s="288"/>
      <c r="VPH4965" s="288"/>
      <c r="VPI4965" s="288"/>
      <c r="VPJ4965" s="288"/>
      <c r="VPK4965" s="288"/>
      <c r="VPL4965" s="288"/>
      <c r="VPM4965" s="288"/>
      <c r="VPN4965" s="288"/>
      <c r="VPO4965" s="288"/>
      <c r="VPP4965" s="288"/>
      <c r="VPQ4965" s="288"/>
      <c r="VPR4965" s="288"/>
      <c r="VPS4965" s="288"/>
      <c r="VPT4965" s="288"/>
      <c r="VPU4965" s="288"/>
      <c r="VPV4965" s="288"/>
      <c r="VPW4965" s="288"/>
      <c r="VPX4965" s="288"/>
      <c r="VPY4965" s="288"/>
      <c r="VPZ4965" s="288"/>
      <c r="VQA4965" s="288"/>
      <c r="VQB4965" s="288"/>
      <c r="VQC4965" s="288"/>
      <c r="VQD4965" s="288"/>
      <c r="VQE4965" s="288"/>
      <c r="VQF4965" s="288"/>
      <c r="VQG4965" s="288"/>
      <c r="VQH4965" s="288"/>
      <c r="VQI4965" s="288"/>
      <c r="VQJ4965" s="288"/>
      <c r="VQK4965" s="288"/>
      <c r="VQL4965" s="288"/>
      <c r="VQM4965" s="288"/>
      <c r="VQN4965" s="288"/>
      <c r="VQO4965" s="288"/>
      <c r="VQP4965" s="288"/>
      <c r="VQQ4965" s="288"/>
      <c r="VQR4965" s="288"/>
      <c r="VQS4965" s="288"/>
      <c r="VQT4965" s="288"/>
      <c r="VQU4965" s="288"/>
      <c r="VQV4965" s="288"/>
      <c r="VQW4965" s="288"/>
      <c r="VQX4965" s="288"/>
      <c r="VQY4965" s="288"/>
      <c r="VQZ4965" s="288"/>
      <c r="VRA4965" s="288"/>
      <c r="VRB4965" s="288"/>
      <c r="VRC4965" s="288"/>
      <c r="VRD4965" s="288"/>
      <c r="VRE4965" s="288"/>
      <c r="VRF4965" s="288"/>
      <c r="VRG4965" s="288"/>
      <c r="VRH4965" s="288"/>
      <c r="VRI4965" s="288"/>
      <c r="VRJ4965" s="288"/>
      <c r="VRK4965" s="288"/>
      <c r="VRL4965" s="288"/>
      <c r="VRM4965" s="288"/>
      <c r="VRN4965" s="288"/>
      <c r="VRO4965" s="288"/>
      <c r="VRP4965" s="288"/>
      <c r="VRQ4965" s="288"/>
      <c r="VRR4965" s="288"/>
      <c r="VRS4965" s="288"/>
      <c r="VRT4965" s="288"/>
      <c r="VRU4965" s="288"/>
      <c r="VRV4965" s="288"/>
      <c r="VRW4965" s="288"/>
      <c r="VRX4965" s="288"/>
      <c r="VRY4965" s="288"/>
      <c r="VRZ4965" s="288"/>
      <c r="VSA4965" s="288"/>
      <c r="VSB4965" s="288"/>
      <c r="VSC4965" s="288"/>
      <c r="VSD4965" s="288"/>
      <c r="VSE4965" s="288"/>
      <c r="VSF4965" s="288"/>
      <c r="VSG4965" s="288"/>
      <c r="VSH4965" s="288"/>
      <c r="VSI4965" s="288"/>
      <c r="VSJ4965" s="288"/>
      <c r="VSK4965" s="288"/>
      <c r="VSL4965" s="288"/>
      <c r="VSM4965" s="288"/>
      <c r="VSN4965" s="288"/>
      <c r="VSO4965" s="288"/>
      <c r="VSP4965" s="288"/>
      <c r="VSQ4965" s="288"/>
      <c r="VSR4965" s="288"/>
      <c r="VSS4965" s="288"/>
      <c r="VST4965" s="288"/>
      <c r="VSU4965" s="288"/>
      <c r="VSV4965" s="288"/>
      <c r="VSW4965" s="288"/>
      <c r="VSX4965" s="288"/>
      <c r="VSY4965" s="288"/>
      <c r="VSZ4965" s="288"/>
      <c r="VTA4965" s="288"/>
      <c r="VTB4965" s="288"/>
      <c r="VTC4965" s="288"/>
      <c r="VTD4965" s="288"/>
      <c r="VTE4965" s="288"/>
      <c r="VTF4965" s="288"/>
      <c r="VTG4965" s="288"/>
      <c r="VTH4965" s="288"/>
      <c r="VTI4965" s="288"/>
      <c r="VTJ4965" s="288"/>
      <c r="VTK4965" s="288"/>
      <c r="VTL4965" s="288"/>
      <c r="VTM4965" s="288"/>
      <c r="VTN4965" s="288"/>
      <c r="VTO4965" s="288"/>
      <c r="VTP4965" s="288"/>
      <c r="VTQ4965" s="288"/>
      <c r="VTR4965" s="288"/>
      <c r="VTS4965" s="288"/>
      <c r="VTT4965" s="288"/>
      <c r="VTU4965" s="288"/>
      <c r="VTV4965" s="288"/>
      <c r="VTW4965" s="288"/>
      <c r="VTX4965" s="288"/>
      <c r="VTY4965" s="288"/>
      <c r="VTZ4965" s="288"/>
      <c r="VUA4965" s="288"/>
      <c r="VUB4965" s="288"/>
      <c r="VUC4965" s="288"/>
      <c r="VUD4965" s="288"/>
      <c r="VUE4965" s="288"/>
      <c r="VUF4965" s="288"/>
      <c r="VUG4965" s="288"/>
      <c r="VUH4965" s="288"/>
      <c r="VUI4965" s="288"/>
      <c r="VUJ4965" s="288"/>
      <c r="VUK4965" s="288"/>
      <c r="VUL4965" s="288"/>
      <c r="VUM4965" s="288"/>
      <c r="VUN4965" s="288"/>
      <c r="VUO4965" s="288"/>
      <c r="VUP4965" s="288"/>
      <c r="VUQ4965" s="288"/>
      <c r="VUR4965" s="288"/>
      <c r="VUS4965" s="288"/>
      <c r="VUT4965" s="288"/>
      <c r="VUU4965" s="288"/>
      <c r="VUV4965" s="288"/>
      <c r="VUW4965" s="288"/>
      <c r="VUX4965" s="288"/>
      <c r="VUY4965" s="288"/>
      <c r="VUZ4965" s="288"/>
      <c r="VVA4965" s="288"/>
      <c r="VVB4965" s="288"/>
      <c r="VVC4965" s="288"/>
      <c r="VVD4965" s="288"/>
      <c r="VVE4965" s="288"/>
      <c r="VVF4965" s="288"/>
      <c r="VVG4965" s="288"/>
      <c r="VVH4965" s="288"/>
      <c r="VVI4965" s="288"/>
      <c r="VVJ4965" s="288"/>
      <c r="VVK4965" s="288"/>
      <c r="VVL4965" s="288"/>
      <c r="VVM4965" s="288"/>
      <c r="VVN4965" s="288"/>
      <c r="VVO4965" s="288"/>
      <c r="VVP4965" s="288"/>
      <c r="VVQ4965" s="288"/>
      <c r="VVR4965" s="288"/>
      <c r="VVS4965" s="288"/>
      <c r="VVT4965" s="288"/>
      <c r="VVU4965" s="288"/>
      <c r="VVV4965" s="288"/>
      <c r="VVW4965" s="288"/>
      <c r="VVX4965" s="288"/>
      <c r="VVY4965" s="288"/>
      <c r="VVZ4965" s="288"/>
      <c r="VWA4965" s="288"/>
      <c r="VWB4965" s="288"/>
      <c r="VWC4965" s="288"/>
      <c r="VWD4965" s="288"/>
      <c r="VWE4965" s="288"/>
      <c r="VWF4965" s="288"/>
      <c r="VWG4965" s="288"/>
      <c r="VWH4965" s="288"/>
      <c r="VWI4965" s="288"/>
      <c r="VWJ4965" s="288"/>
      <c r="VWK4965" s="288"/>
      <c r="VWL4965" s="288"/>
      <c r="VWM4965" s="288"/>
      <c r="VWN4965" s="288"/>
      <c r="VWO4965" s="288"/>
      <c r="VWP4965" s="288"/>
      <c r="VWQ4965" s="288"/>
      <c r="VWR4965" s="288"/>
      <c r="VWS4965" s="288"/>
      <c r="VWT4965" s="288"/>
      <c r="VWU4965" s="288"/>
      <c r="VWV4965" s="288"/>
      <c r="VWW4965" s="288"/>
      <c r="VWX4965" s="288"/>
      <c r="VWY4965" s="288"/>
      <c r="VWZ4965" s="288"/>
      <c r="VXA4965" s="288"/>
      <c r="VXB4965" s="288"/>
      <c r="VXC4965" s="288"/>
      <c r="VXD4965" s="288"/>
      <c r="VXE4965" s="288"/>
      <c r="VXF4965" s="288"/>
      <c r="VXG4965" s="288"/>
      <c r="VXH4965" s="288"/>
      <c r="VXI4965" s="288"/>
      <c r="VXJ4965" s="288"/>
      <c r="VXK4965" s="288"/>
      <c r="VXL4965" s="288"/>
      <c r="VXM4965" s="288"/>
      <c r="VXN4965" s="288"/>
      <c r="VXO4965" s="288"/>
      <c r="VXP4965" s="288"/>
      <c r="VXQ4965" s="288"/>
      <c r="VXR4965" s="288"/>
      <c r="VXS4965" s="288"/>
      <c r="VXT4965" s="288"/>
      <c r="VXU4965" s="288"/>
      <c r="VXV4965" s="288"/>
      <c r="VXW4965" s="288"/>
      <c r="VXX4965" s="288"/>
      <c r="VXY4965" s="288"/>
      <c r="VXZ4965" s="288"/>
      <c r="VYA4965" s="288"/>
      <c r="VYB4965" s="288"/>
      <c r="VYC4965" s="288"/>
      <c r="VYD4965" s="288"/>
      <c r="VYE4965" s="288"/>
      <c r="VYF4965" s="288"/>
      <c r="VYG4965" s="288"/>
      <c r="VYH4965" s="288"/>
      <c r="VYI4965" s="288"/>
      <c r="VYJ4965" s="288"/>
      <c r="VYK4965" s="288"/>
      <c r="VYL4965" s="288"/>
      <c r="VYM4965" s="288"/>
      <c r="VYN4965" s="288"/>
      <c r="VYO4965" s="288"/>
      <c r="VYP4965" s="288"/>
      <c r="VYQ4965" s="288"/>
      <c r="VYR4965" s="288"/>
      <c r="VYS4965" s="288"/>
      <c r="VYT4965" s="288"/>
      <c r="VYU4965" s="288"/>
      <c r="VYV4965" s="288"/>
      <c r="VYW4965" s="288"/>
      <c r="VYX4965" s="288"/>
      <c r="VYY4965" s="288"/>
      <c r="VYZ4965" s="288"/>
      <c r="VZA4965" s="288"/>
      <c r="VZB4965" s="288"/>
      <c r="VZC4965" s="288"/>
      <c r="VZD4965" s="288"/>
      <c r="VZE4965" s="288"/>
      <c r="VZF4965" s="288"/>
      <c r="VZG4965" s="288"/>
      <c r="VZH4965" s="288"/>
      <c r="VZI4965" s="288"/>
      <c r="VZJ4965" s="288"/>
      <c r="VZK4965" s="288"/>
      <c r="VZL4965" s="288"/>
      <c r="VZM4965" s="288"/>
      <c r="VZN4965" s="288"/>
      <c r="VZO4965" s="288"/>
      <c r="VZP4965" s="288"/>
      <c r="VZQ4965" s="288"/>
      <c r="VZR4965" s="288"/>
      <c r="VZS4965" s="288"/>
      <c r="VZT4965" s="288"/>
      <c r="VZU4965" s="288"/>
      <c r="VZV4965" s="288"/>
      <c r="VZW4965" s="288"/>
      <c r="VZX4965" s="288"/>
      <c r="VZY4965" s="288"/>
      <c r="VZZ4965" s="288"/>
      <c r="WAA4965" s="288"/>
      <c r="WAB4965" s="288"/>
      <c r="WAC4965" s="288"/>
      <c r="WAD4965" s="288"/>
      <c r="WAE4965" s="288"/>
      <c r="WAF4965" s="288"/>
      <c r="WAG4965" s="288"/>
      <c r="WAH4965" s="288"/>
      <c r="WAI4965" s="288"/>
      <c r="WAJ4965" s="288"/>
      <c r="WAK4965" s="288"/>
      <c r="WAL4965" s="288"/>
      <c r="WAM4965" s="288"/>
      <c r="WAN4965" s="288"/>
      <c r="WAO4965" s="288"/>
      <c r="WAP4965" s="288"/>
      <c r="WAQ4965" s="288"/>
      <c r="WAR4965" s="288"/>
      <c r="WAS4965" s="288"/>
      <c r="WAT4965" s="288"/>
      <c r="WAU4965" s="288"/>
      <c r="WAV4965" s="288"/>
      <c r="WAW4965" s="288"/>
      <c r="WAX4965" s="288"/>
      <c r="WAY4965" s="288"/>
      <c r="WAZ4965" s="288"/>
      <c r="WBA4965" s="288"/>
      <c r="WBB4965" s="288"/>
      <c r="WBC4965" s="288"/>
      <c r="WBD4965" s="288"/>
      <c r="WBE4965" s="288"/>
      <c r="WBF4965" s="288"/>
      <c r="WBG4965" s="288"/>
      <c r="WBH4965" s="288"/>
      <c r="WBI4965" s="288"/>
      <c r="WBJ4965" s="288"/>
      <c r="WBK4965" s="288"/>
      <c r="WBL4965" s="288"/>
      <c r="WBM4965" s="288"/>
      <c r="WBN4965" s="288"/>
      <c r="WBO4965" s="288"/>
      <c r="WBP4965" s="288"/>
      <c r="WBQ4965" s="288"/>
      <c r="WBR4965" s="288"/>
      <c r="WBS4965" s="288"/>
      <c r="WBT4965" s="288"/>
      <c r="WBU4965" s="288"/>
      <c r="WBV4965" s="288"/>
      <c r="WBW4965" s="288"/>
      <c r="WBX4965" s="288"/>
      <c r="WBY4965" s="288"/>
      <c r="WBZ4965" s="288"/>
      <c r="WCA4965" s="288"/>
      <c r="WCB4965" s="288"/>
      <c r="WCC4965" s="288"/>
      <c r="WCD4965" s="288"/>
      <c r="WCE4965" s="288"/>
      <c r="WCF4965" s="288"/>
      <c r="WCG4965" s="288"/>
      <c r="WCH4965" s="288"/>
      <c r="WCI4965" s="288"/>
      <c r="WCJ4965" s="288"/>
      <c r="WCK4965" s="288"/>
      <c r="WCL4965" s="288"/>
      <c r="WCM4965" s="288"/>
      <c r="WCN4965" s="288"/>
      <c r="WCO4965" s="288"/>
      <c r="WCP4965" s="288"/>
      <c r="WCQ4965" s="288"/>
      <c r="WCR4965" s="288"/>
      <c r="WCS4965" s="288"/>
      <c r="WCT4965" s="288"/>
      <c r="WCU4965" s="288"/>
      <c r="WCV4965" s="288"/>
      <c r="WCW4965" s="288"/>
      <c r="WCX4965" s="288"/>
      <c r="WCY4965" s="288"/>
      <c r="WCZ4965" s="288"/>
      <c r="WDA4965" s="288"/>
      <c r="WDB4965" s="288"/>
      <c r="WDC4965" s="288"/>
      <c r="WDD4965" s="288"/>
      <c r="WDE4965" s="288"/>
      <c r="WDF4965" s="288"/>
      <c r="WDG4965" s="288"/>
      <c r="WDH4965" s="288"/>
      <c r="WDI4965" s="288"/>
      <c r="WDJ4965" s="288"/>
      <c r="WDK4965" s="288"/>
      <c r="WDL4965" s="288"/>
      <c r="WDM4965" s="288"/>
      <c r="WDN4965" s="288"/>
      <c r="WDO4965" s="288"/>
      <c r="WDP4965" s="288"/>
      <c r="WDQ4965" s="288"/>
      <c r="WDR4965" s="288"/>
      <c r="WDS4965" s="288"/>
      <c r="WDT4965" s="288"/>
      <c r="WDU4965" s="288"/>
      <c r="WDV4965" s="288"/>
      <c r="WDW4965" s="288"/>
      <c r="WDX4965" s="288"/>
      <c r="WDY4965" s="288"/>
      <c r="WDZ4965" s="288"/>
      <c r="WEA4965" s="288"/>
      <c r="WEB4965" s="288"/>
      <c r="WEC4965" s="288"/>
      <c r="WED4965" s="288"/>
      <c r="WEE4965" s="288"/>
      <c r="WEF4965" s="288"/>
      <c r="WEG4965" s="288"/>
      <c r="WEH4965" s="288"/>
      <c r="WEI4965" s="288"/>
      <c r="WEJ4965" s="288"/>
      <c r="WEK4965" s="288"/>
      <c r="WEL4965" s="288"/>
      <c r="WEM4965" s="288"/>
      <c r="WEN4965" s="288"/>
      <c r="WEO4965" s="288"/>
      <c r="WEP4965" s="288"/>
      <c r="WEQ4965" s="288"/>
      <c r="WER4965" s="288"/>
      <c r="WES4965" s="288"/>
      <c r="WET4965" s="288"/>
      <c r="WEU4965" s="288"/>
      <c r="WEV4965" s="288"/>
      <c r="WEW4965" s="288"/>
      <c r="WEX4965" s="288"/>
      <c r="WEY4965" s="288"/>
      <c r="WEZ4965" s="288"/>
      <c r="WFA4965" s="288"/>
      <c r="WFB4965" s="288"/>
      <c r="WFC4965" s="288"/>
      <c r="WFD4965" s="288"/>
      <c r="WFE4965" s="288"/>
      <c r="WFF4965" s="288"/>
      <c r="WFG4965" s="288"/>
      <c r="WFH4965" s="288"/>
      <c r="WFI4965" s="288"/>
      <c r="WFJ4965" s="288"/>
      <c r="WFK4965" s="288"/>
      <c r="WFL4965" s="288"/>
      <c r="WFM4965" s="288"/>
      <c r="WFN4965" s="288"/>
      <c r="WFO4965" s="288"/>
      <c r="WFP4965" s="288"/>
      <c r="WFQ4965" s="288"/>
      <c r="WFR4965" s="288"/>
      <c r="WFS4965" s="288"/>
      <c r="WFT4965" s="288"/>
      <c r="WFU4965" s="288"/>
      <c r="WFV4965" s="288"/>
      <c r="WFW4965" s="288"/>
      <c r="WFX4965" s="288"/>
      <c r="WFY4965" s="288"/>
      <c r="WFZ4965" s="288"/>
      <c r="WGA4965" s="288"/>
      <c r="WGB4965" s="288"/>
      <c r="WGC4965" s="288"/>
      <c r="WGD4965" s="288"/>
      <c r="WGE4965" s="288"/>
      <c r="WGF4965" s="288"/>
      <c r="WGG4965" s="288"/>
      <c r="WGH4965" s="288"/>
      <c r="WGI4965" s="288"/>
      <c r="WGJ4965" s="288"/>
      <c r="WGK4965" s="288"/>
      <c r="WGL4965" s="288"/>
      <c r="WGM4965" s="288"/>
      <c r="WGN4965" s="288"/>
      <c r="WGO4965" s="288"/>
      <c r="WGP4965" s="288"/>
      <c r="WGQ4965" s="288"/>
      <c r="WGR4965" s="288"/>
      <c r="WGS4965" s="288"/>
      <c r="WGT4965" s="288"/>
      <c r="WGU4965" s="288"/>
      <c r="WGV4965" s="288"/>
      <c r="WGW4965" s="288"/>
      <c r="WGX4965" s="288"/>
      <c r="WGY4965" s="288"/>
      <c r="WGZ4965" s="288"/>
      <c r="WHA4965" s="288"/>
      <c r="WHB4965" s="288"/>
      <c r="WHC4965" s="288"/>
      <c r="WHD4965" s="288"/>
      <c r="WHE4965" s="288"/>
      <c r="WHF4965" s="288"/>
      <c r="WHG4965" s="288"/>
      <c r="WHH4965" s="288"/>
      <c r="WHI4965" s="288"/>
      <c r="WHJ4965" s="288"/>
      <c r="WHK4965" s="288"/>
      <c r="WHL4965" s="288"/>
      <c r="WHM4965" s="288"/>
      <c r="WHN4965" s="288"/>
      <c r="WHO4965" s="288"/>
      <c r="WHP4965" s="288"/>
      <c r="WHQ4965" s="288"/>
      <c r="WHR4965" s="288"/>
      <c r="WHS4965" s="288"/>
      <c r="WHT4965" s="288"/>
      <c r="WHU4965" s="288"/>
      <c r="WHV4965" s="288"/>
      <c r="WHW4965" s="288"/>
      <c r="WHX4965" s="288"/>
      <c r="WHY4965" s="288"/>
      <c r="WHZ4965" s="288"/>
      <c r="WIA4965" s="288"/>
      <c r="WIB4965" s="288"/>
      <c r="WIC4965" s="288"/>
      <c r="WID4965" s="288"/>
      <c r="WIE4965" s="288"/>
      <c r="WIF4965" s="288"/>
      <c r="WIG4965" s="288"/>
      <c r="WIH4965" s="288"/>
      <c r="WII4965" s="288"/>
      <c r="WIJ4965" s="288"/>
      <c r="WIK4965" s="288"/>
      <c r="WIL4965" s="288"/>
      <c r="WIM4965" s="288"/>
      <c r="WIN4965" s="288"/>
      <c r="WIO4965" s="288"/>
      <c r="WIP4965" s="288"/>
      <c r="WIQ4965" s="288"/>
      <c r="WIR4965" s="288"/>
      <c r="WIS4965" s="288"/>
      <c r="WIT4965" s="288"/>
      <c r="WIU4965" s="288"/>
      <c r="WIV4965" s="288"/>
      <c r="WIW4965" s="288"/>
      <c r="WIX4965" s="288"/>
      <c r="WIY4965" s="288"/>
      <c r="WIZ4965" s="288"/>
      <c r="WJA4965" s="288"/>
      <c r="WJB4965" s="288"/>
      <c r="WJC4965" s="288"/>
      <c r="WJD4965" s="288"/>
      <c r="WJE4965" s="288"/>
      <c r="WJF4965" s="288"/>
      <c r="WJG4965" s="288"/>
      <c r="WJH4965" s="288"/>
      <c r="WJI4965" s="288"/>
      <c r="WJJ4965" s="288"/>
      <c r="WJK4965" s="288"/>
      <c r="WJL4965" s="288"/>
      <c r="WJM4965" s="288"/>
      <c r="WJN4965" s="288"/>
      <c r="WJO4965" s="288"/>
      <c r="WJP4965" s="288"/>
      <c r="WJQ4965" s="288"/>
      <c r="WJR4965" s="288"/>
      <c r="WJS4965" s="288"/>
      <c r="WJT4965" s="288"/>
      <c r="WJU4965" s="288"/>
      <c r="WJV4965" s="288"/>
      <c r="WJW4965" s="288"/>
      <c r="WJX4965" s="288"/>
      <c r="WJY4965" s="288"/>
      <c r="WJZ4965" s="288"/>
      <c r="WKA4965" s="288"/>
      <c r="WKB4965" s="288"/>
      <c r="WKC4965" s="288"/>
      <c r="WKD4965" s="288"/>
      <c r="WKE4965" s="288"/>
      <c r="WKF4965" s="288"/>
      <c r="WKG4965" s="288"/>
      <c r="WKH4965" s="288"/>
      <c r="WKI4965" s="288"/>
      <c r="WKJ4965" s="288"/>
      <c r="WKK4965" s="288"/>
      <c r="WKL4965" s="288"/>
      <c r="WKM4965" s="288"/>
      <c r="WKN4965" s="288"/>
      <c r="WKO4965" s="288"/>
      <c r="WKP4965" s="288"/>
      <c r="WKQ4965" s="288"/>
      <c r="WKR4965" s="288"/>
      <c r="WKS4965" s="288"/>
      <c r="WKT4965" s="288"/>
      <c r="WKU4965" s="288"/>
      <c r="WKV4965" s="288"/>
      <c r="WKW4965" s="288"/>
      <c r="WKX4965" s="288"/>
      <c r="WKY4965" s="288"/>
      <c r="WKZ4965" s="288"/>
      <c r="WLA4965" s="288"/>
      <c r="WLB4965" s="288"/>
      <c r="WLC4965" s="288"/>
      <c r="WLD4965" s="288"/>
      <c r="WLE4965" s="288"/>
      <c r="WLF4965" s="288"/>
      <c r="WLG4965" s="288"/>
      <c r="WLH4965" s="288"/>
      <c r="WLI4965" s="288"/>
      <c r="WLJ4965" s="288"/>
      <c r="WLK4965" s="288"/>
      <c r="WLL4965" s="288"/>
      <c r="WLM4965" s="288"/>
      <c r="WLN4965" s="288"/>
      <c r="WLO4965" s="288"/>
      <c r="WLP4965" s="288"/>
      <c r="WLQ4965" s="288"/>
      <c r="WLR4965" s="288"/>
      <c r="WLS4965" s="288"/>
      <c r="WLT4965" s="288"/>
      <c r="WLU4965" s="288"/>
      <c r="WLV4965" s="288"/>
      <c r="WLW4965" s="288"/>
      <c r="WLX4965" s="288"/>
      <c r="WLY4965" s="288"/>
      <c r="WLZ4965" s="288"/>
      <c r="WMA4965" s="288"/>
      <c r="WMB4965" s="288"/>
      <c r="WMC4965" s="288"/>
      <c r="WMD4965" s="288"/>
      <c r="WME4965" s="288"/>
      <c r="WMF4965" s="288"/>
      <c r="WMG4965" s="288"/>
      <c r="WMH4965" s="288"/>
      <c r="WMI4965" s="288"/>
      <c r="WMJ4965" s="288"/>
      <c r="WMK4965" s="288"/>
      <c r="WML4965" s="288"/>
      <c r="WMM4965" s="288"/>
      <c r="WMN4965" s="288"/>
      <c r="WMO4965" s="288"/>
      <c r="WMP4965" s="288"/>
      <c r="WMQ4965" s="288"/>
      <c r="WMR4965" s="288"/>
      <c r="WMS4965" s="288"/>
      <c r="WMT4965" s="288"/>
      <c r="WMU4965" s="288"/>
      <c r="WMV4965" s="288"/>
      <c r="WMW4965" s="288"/>
      <c r="WMX4965" s="288"/>
      <c r="WMY4965" s="288"/>
      <c r="WMZ4965" s="288"/>
      <c r="WNA4965" s="288"/>
      <c r="WNB4965" s="288"/>
      <c r="WNC4965" s="288"/>
      <c r="WND4965" s="288"/>
      <c r="WNE4965" s="288"/>
      <c r="WNF4965" s="288"/>
      <c r="WNG4965" s="288"/>
      <c r="WNH4965" s="288"/>
      <c r="WNI4965" s="288"/>
      <c r="WNJ4965" s="288"/>
      <c r="WNK4965" s="288"/>
      <c r="WNL4965" s="288"/>
      <c r="WNM4965" s="288"/>
      <c r="WNN4965" s="288"/>
      <c r="WNO4965" s="288"/>
      <c r="WNP4965" s="288"/>
      <c r="WNQ4965" s="288"/>
      <c r="WNR4965" s="288"/>
      <c r="WNS4965" s="288"/>
      <c r="WNT4965" s="288"/>
      <c r="WNU4965" s="288"/>
      <c r="WNV4965" s="288"/>
      <c r="WNW4965" s="288"/>
      <c r="WNX4965" s="288"/>
      <c r="WNY4965" s="288"/>
      <c r="WNZ4965" s="288"/>
      <c r="WOA4965" s="288"/>
      <c r="WOB4965" s="288"/>
      <c r="WOC4965" s="288"/>
      <c r="WOD4965" s="288"/>
      <c r="WOE4965" s="288"/>
      <c r="WOF4965" s="288"/>
      <c r="WOG4965" s="288"/>
      <c r="WOH4965" s="288"/>
      <c r="WOI4965" s="288"/>
      <c r="WOJ4965" s="288"/>
      <c r="WOK4965" s="288"/>
      <c r="WOL4965" s="288"/>
      <c r="WOM4965" s="288"/>
      <c r="WON4965" s="288"/>
      <c r="WOO4965" s="288"/>
      <c r="WOP4965" s="288"/>
      <c r="WOQ4965" s="288"/>
      <c r="WOR4965" s="288"/>
      <c r="WOS4965" s="288"/>
      <c r="WOT4965" s="288"/>
      <c r="WOU4965" s="288"/>
      <c r="WOV4965" s="288"/>
      <c r="WOW4965" s="288"/>
      <c r="WOX4965" s="288"/>
      <c r="WOY4965" s="288"/>
      <c r="WOZ4965" s="288"/>
      <c r="WPA4965" s="288"/>
      <c r="WPB4965" s="288"/>
      <c r="WPC4965" s="288"/>
      <c r="WPD4965" s="288"/>
      <c r="WPE4965" s="288"/>
      <c r="WPF4965" s="288"/>
      <c r="WPG4965" s="288"/>
      <c r="WPH4965" s="288"/>
      <c r="WPI4965" s="288"/>
      <c r="WPJ4965" s="288"/>
      <c r="WPK4965" s="288"/>
      <c r="WPL4965" s="288"/>
      <c r="WPM4965" s="288"/>
      <c r="WPN4965" s="288"/>
      <c r="WPO4965" s="288"/>
      <c r="WPP4965" s="288"/>
      <c r="WPQ4965" s="288"/>
      <c r="WPR4965" s="288"/>
      <c r="WPS4965" s="288"/>
      <c r="WPT4965" s="288"/>
      <c r="WPU4965" s="288"/>
      <c r="WPV4965" s="288"/>
      <c r="WPW4965" s="288"/>
      <c r="WPX4965" s="288"/>
      <c r="WPY4965" s="288"/>
      <c r="WPZ4965" s="288"/>
      <c r="WQA4965" s="288"/>
      <c r="WQB4965" s="288"/>
      <c r="WQC4965" s="288"/>
      <c r="WQD4965" s="288"/>
      <c r="WQE4965" s="288"/>
      <c r="WQF4965" s="288"/>
      <c r="WQG4965" s="288"/>
      <c r="WQH4965" s="288"/>
      <c r="WQI4965" s="288"/>
      <c r="WQJ4965" s="288"/>
      <c r="WQK4965" s="288"/>
      <c r="WQL4965" s="288"/>
      <c r="WQM4965" s="288"/>
      <c r="WQN4965" s="288"/>
      <c r="WQO4965" s="288"/>
      <c r="WQP4965" s="288"/>
      <c r="WQQ4965" s="288"/>
      <c r="WQR4965" s="288"/>
      <c r="WQS4965" s="288"/>
      <c r="WQT4965" s="288"/>
      <c r="WQU4965" s="288"/>
      <c r="WQV4965" s="288"/>
      <c r="WQW4965" s="288"/>
      <c r="WQX4965" s="288"/>
      <c r="WQY4965" s="288"/>
      <c r="WQZ4965" s="288"/>
      <c r="WRA4965" s="288"/>
      <c r="WRB4965" s="288"/>
      <c r="WRC4965" s="288"/>
      <c r="WRD4965" s="288"/>
      <c r="WRE4965" s="288"/>
      <c r="WRF4965" s="288"/>
      <c r="WRG4965" s="288"/>
      <c r="WRH4965" s="288"/>
      <c r="WRI4965" s="288"/>
      <c r="WRJ4965" s="288"/>
      <c r="WRK4965" s="288"/>
      <c r="WRL4965" s="288"/>
      <c r="WRM4965" s="288"/>
      <c r="WRN4965" s="288"/>
      <c r="WRO4965" s="288"/>
      <c r="WRP4965" s="288"/>
      <c r="WRQ4965" s="288"/>
      <c r="WRR4965" s="288"/>
      <c r="WRS4965" s="288"/>
      <c r="WRT4965" s="288"/>
      <c r="WRU4965" s="288"/>
      <c r="WRV4965" s="288"/>
      <c r="WRW4965" s="288"/>
      <c r="WRX4965" s="288"/>
      <c r="WRY4965" s="288"/>
      <c r="WRZ4965" s="288"/>
      <c r="WSA4965" s="288"/>
      <c r="WSB4965" s="288"/>
      <c r="WSC4965" s="288"/>
      <c r="WSD4965" s="288"/>
      <c r="WSE4965" s="288"/>
      <c r="WSF4965" s="288"/>
      <c r="WSG4965" s="288"/>
      <c r="WSH4965" s="288"/>
      <c r="WSI4965" s="288"/>
      <c r="WSJ4965" s="288"/>
      <c r="WSK4965" s="288"/>
      <c r="WSL4965" s="288"/>
      <c r="WSM4965" s="288"/>
      <c r="WSN4965" s="288"/>
      <c r="WSO4965" s="288"/>
      <c r="WSP4965" s="288"/>
      <c r="WSQ4965" s="288"/>
      <c r="WSR4965" s="288"/>
      <c r="WSS4965" s="288"/>
      <c r="WST4965" s="288"/>
      <c r="WSU4965" s="288"/>
      <c r="WSV4965" s="288"/>
      <c r="WSW4965" s="288"/>
      <c r="WSX4965" s="288"/>
      <c r="WSY4965" s="288"/>
      <c r="WSZ4965" s="288"/>
      <c r="WTA4965" s="288"/>
      <c r="WTB4965" s="288"/>
      <c r="WTC4965" s="288"/>
      <c r="WTD4965" s="288"/>
      <c r="WTE4965" s="288"/>
      <c r="WTF4965" s="288"/>
      <c r="WTG4965" s="288"/>
      <c r="WTH4965" s="288"/>
      <c r="WTI4965" s="288"/>
      <c r="WTJ4965" s="288"/>
      <c r="WTK4965" s="288"/>
      <c r="WTL4965" s="288"/>
      <c r="WTM4965" s="288"/>
      <c r="WTN4965" s="288"/>
      <c r="WTO4965" s="288"/>
      <c r="WTP4965" s="288"/>
      <c r="WTQ4965" s="288"/>
      <c r="WTR4965" s="288"/>
      <c r="WTS4965" s="288"/>
      <c r="WTT4965" s="288"/>
      <c r="WTU4965" s="288"/>
      <c r="WTV4965" s="288"/>
      <c r="WTW4965" s="288"/>
      <c r="WTX4965" s="288"/>
      <c r="WTY4965" s="288"/>
      <c r="WTZ4965" s="288"/>
      <c r="WUA4965" s="288"/>
      <c r="WUB4965" s="288"/>
      <c r="WUC4965" s="288"/>
      <c r="WUD4965" s="288"/>
      <c r="WUE4965" s="288"/>
      <c r="WUF4965" s="288"/>
      <c r="WUG4965" s="288"/>
      <c r="WUH4965" s="288"/>
      <c r="WUI4965" s="288"/>
      <c r="WUJ4965" s="288"/>
      <c r="WUK4965" s="288"/>
      <c r="WUL4965" s="288"/>
      <c r="WUM4965" s="288"/>
      <c r="WUN4965" s="288"/>
      <c r="WUO4965" s="288"/>
      <c r="WUP4965" s="288"/>
      <c r="WUQ4965" s="288"/>
      <c r="WUR4965" s="288"/>
      <c r="WUS4965" s="288"/>
      <c r="WUT4965" s="288"/>
      <c r="WUU4965" s="288"/>
      <c r="WUV4965" s="288"/>
      <c r="WUW4965" s="288"/>
      <c r="WUX4965" s="288"/>
      <c r="WUY4965" s="288"/>
      <c r="WUZ4965" s="288"/>
      <c r="WVA4965" s="288"/>
      <c r="WVB4965" s="288"/>
      <c r="WVC4965" s="288"/>
      <c r="WVD4965" s="288"/>
      <c r="WVE4965" s="288"/>
      <c r="WVF4965" s="288"/>
      <c r="WVG4965" s="288"/>
      <c r="WVH4965" s="288"/>
      <c r="WVI4965" s="288"/>
      <c r="WVJ4965" s="288"/>
      <c r="WVK4965" s="288"/>
      <c r="WVL4965" s="288"/>
      <c r="WVM4965" s="288"/>
      <c r="WVN4965" s="288"/>
      <c r="WVO4965" s="288"/>
      <c r="WVP4965" s="288"/>
      <c r="WVQ4965" s="288"/>
      <c r="WVR4965" s="288"/>
      <c r="WVS4965" s="288"/>
      <c r="WVT4965" s="288"/>
      <c r="WVU4965" s="288"/>
      <c r="WVV4965" s="288"/>
      <c r="WVW4965" s="288"/>
      <c r="WVX4965" s="288"/>
      <c r="WVY4965" s="288"/>
      <c r="WVZ4965" s="288"/>
      <c r="WWA4965" s="288"/>
      <c r="WWB4965" s="288"/>
      <c r="WWC4965" s="288"/>
      <c r="WWD4965" s="288"/>
      <c r="WWE4965" s="288"/>
      <c r="WWF4965" s="288"/>
      <c r="WWG4965" s="288"/>
      <c r="WWH4965" s="288"/>
      <c r="WWI4965" s="288"/>
      <c r="WWJ4965" s="288"/>
      <c r="WWK4965" s="288"/>
      <c r="WWL4965" s="288"/>
      <c r="WWM4965" s="288"/>
      <c r="WWN4965" s="288"/>
      <c r="WWO4965" s="288"/>
      <c r="WWP4965" s="288"/>
      <c r="WWQ4965" s="288"/>
      <c r="WWR4965" s="288"/>
      <c r="WWS4965" s="288"/>
      <c r="WWT4965" s="288"/>
      <c r="WWU4965" s="288"/>
      <c r="WWV4965" s="288"/>
      <c r="WWW4965" s="288"/>
      <c r="WWX4965" s="288"/>
      <c r="WWY4965" s="288"/>
      <c r="WWZ4965" s="288"/>
      <c r="WXA4965" s="288"/>
      <c r="WXB4965" s="288"/>
      <c r="WXC4965" s="288"/>
      <c r="WXD4965" s="288"/>
      <c r="WXE4965" s="288"/>
      <c r="WXF4965" s="288"/>
      <c r="WXG4965" s="288"/>
      <c r="WXH4965" s="288"/>
      <c r="WXI4965" s="288"/>
      <c r="WXJ4965" s="288"/>
      <c r="WXK4965" s="288"/>
      <c r="WXL4965" s="288"/>
      <c r="WXM4965" s="288"/>
      <c r="WXN4965" s="288"/>
      <c r="WXO4965" s="288"/>
      <c r="WXP4965" s="288"/>
      <c r="WXQ4965" s="288"/>
      <c r="WXR4965" s="288"/>
      <c r="WXS4965" s="288"/>
      <c r="WXT4965" s="288"/>
      <c r="WXU4965" s="288"/>
      <c r="WXV4965" s="288"/>
      <c r="WXW4965" s="288"/>
      <c r="WXX4965" s="288"/>
      <c r="WXY4965" s="288"/>
      <c r="WXZ4965" s="288"/>
      <c r="WYA4965" s="288"/>
      <c r="WYB4965" s="288"/>
      <c r="WYC4965" s="288"/>
      <c r="WYD4965" s="288"/>
      <c r="WYE4965" s="288"/>
      <c r="WYF4965" s="288"/>
      <c r="WYG4965" s="288"/>
      <c r="WYH4965" s="288"/>
      <c r="WYI4965" s="288"/>
      <c r="WYJ4965" s="288"/>
      <c r="WYK4965" s="288"/>
      <c r="WYL4965" s="288"/>
      <c r="WYM4965" s="288"/>
      <c r="WYN4965" s="288"/>
      <c r="WYO4965" s="288"/>
      <c r="WYP4965" s="288"/>
      <c r="WYQ4965" s="288"/>
      <c r="WYR4965" s="288"/>
      <c r="WYS4965" s="288"/>
      <c r="WYT4965" s="288"/>
      <c r="WYU4965" s="288"/>
      <c r="WYV4965" s="288"/>
      <c r="WYW4965" s="288"/>
      <c r="WYX4965" s="288"/>
      <c r="WYY4965" s="288"/>
      <c r="WYZ4965" s="288"/>
      <c r="WZA4965" s="288"/>
      <c r="WZB4965" s="288"/>
      <c r="WZC4965" s="288"/>
      <c r="WZD4965" s="288"/>
      <c r="WZE4965" s="288"/>
      <c r="WZF4965" s="288"/>
      <c r="WZG4965" s="288"/>
      <c r="WZH4965" s="288"/>
      <c r="WZI4965" s="288"/>
      <c r="WZJ4965" s="288"/>
      <c r="WZK4965" s="288"/>
      <c r="WZL4965" s="288"/>
      <c r="WZM4965" s="288"/>
      <c r="WZN4965" s="288"/>
      <c r="WZO4965" s="288"/>
      <c r="WZP4965" s="288"/>
      <c r="WZQ4965" s="288"/>
      <c r="WZR4965" s="288"/>
      <c r="WZS4965" s="288"/>
      <c r="WZT4965" s="288"/>
      <c r="WZU4965" s="288"/>
      <c r="WZV4965" s="288"/>
      <c r="WZW4965" s="288"/>
      <c r="WZX4965" s="288"/>
      <c r="WZY4965" s="288"/>
      <c r="WZZ4965" s="288"/>
      <c r="XAA4965" s="288"/>
      <c r="XAB4965" s="288"/>
      <c r="XAC4965" s="288"/>
      <c r="XAD4965" s="288"/>
      <c r="XAE4965" s="288"/>
      <c r="XAF4965" s="288"/>
      <c r="XAG4965" s="288"/>
      <c r="XAH4965" s="288"/>
      <c r="XAI4965" s="288"/>
      <c r="XAJ4965" s="288"/>
      <c r="XAK4965" s="288"/>
      <c r="XAL4965" s="288"/>
      <c r="XAM4965" s="288"/>
      <c r="XAN4965" s="288"/>
      <c r="XAO4965" s="288"/>
      <c r="XAP4965" s="288"/>
      <c r="XAQ4965" s="288"/>
      <c r="XAR4965" s="288"/>
      <c r="XAS4965" s="288"/>
      <c r="XAT4965" s="288"/>
      <c r="XAU4965" s="288"/>
      <c r="XAV4965" s="288"/>
      <c r="XAW4965" s="288"/>
      <c r="XAX4965" s="288"/>
      <c r="XAY4965" s="288"/>
      <c r="XAZ4965" s="288"/>
      <c r="XBA4965" s="288"/>
      <c r="XBB4965" s="288"/>
      <c r="XBC4965" s="288"/>
      <c r="XBD4965" s="288"/>
      <c r="XBE4965" s="288"/>
      <c r="XBF4965" s="288"/>
      <c r="XBG4965" s="288"/>
      <c r="XBH4965" s="288"/>
      <c r="XBI4965" s="288"/>
      <c r="XBJ4965" s="288"/>
      <c r="XBK4965" s="288"/>
      <c r="XBL4965" s="288"/>
      <c r="XBM4965" s="288"/>
      <c r="XBN4965" s="288"/>
      <c r="XBO4965" s="288"/>
      <c r="XBP4965" s="288"/>
      <c r="XBQ4965" s="288"/>
      <c r="XBR4965" s="288"/>
      <c r="XBS4965" s="288"/>
      <c r="XBT4965" s="288"/>
      <c r="XBU4965" s="288"/>
      <c r="XBV4965" s="288"/>
      <c r="XBW4965" s="288"/>
      <c r="XBX4965" s="288"/>
      <c r="XBY4965" s="288"/>
      <c r="XBZ4965" s="288"/>
      <c r="XCA4965" s="288"/>
      <c r="XCB4965" s="288"/>
      <c r="XCC4965" s="288"/>
      <c r="XCD4965" s="288"/>
      <c r="XCE4965" s="288"/>
      <c r="XCF4965" s="288"/>
      <c r="XCG4965" s="288"/>
      <c r="XCH4965" s="288"/>
      <c r="XCI4965" s="288"/>
      <c r="XCJ4965" s="288"/>
      <c r="XCK4965" s="288"/>
      <c r="XCL4965" s="288"/>
      <c r="XCM4965" s="288"/>
      <c r="XCN4965" s="288"/>
      <c r="XCO4965" s="288"/>
      <c r="XCP4965" s="288"/>
      <c r="XCQ4965" s="288"/>
      <c r="XCR4965" s="288"/>
      <c r="XCS4965" s="288"/>
      <c r="XCT4965" s="288"/>
      <c r="XCU4965" s="288"/>
      <c r="XCV4965" s="288"/>
      <c r="XCW4965" s="288"/>
      <c r="XCX4965" s="288"/>
      <c r="XCY4965" s="288"/>
      <c r="XCZ4965" s="288"/>
      <c r="XDA4965" s="288"/>
      <c r="XDB4965" s="288"/>
      <c r="XDC4965" s="288"/>
      <c r="XDD4965" s="288"/>
      <c r="XDE4965" s="288"/>
      <c r="XDF4965" s="288"/>
      <c r="XDG4965" s="288"/>
      <c r="XDH4965" s="288"/>
      <c r="XDI4965" s="288"/>
      <c r="XDJ4965" s="288"/>
      <c r="XDK4965" s="288"/>
      <c r="XDL4965" s="288"/>
      <c r="XDM4965" s="288"/>
      <c r="XDN4965" s="288"/>
      <c r="XDO4965" s="288"/>
      <c r="XDP4965" s="288"/>
      <c r="XDQ4965" s="288"/>
      <c r="XDR4965" s="288"/>
      <c r="XDS4965" s="288"/>
      <c r="XDT4965" s="288"/>
      <c r="XDU4965" s="288"/>
      <c r="XDV4965" s="288"/>
      <c r="XDW4965" s="288"/>
      <c r="XDX4965" s="288"/>
      <c r="XDY4965" s="288"/>
      <c r="XDZ4965" s="288"/>
      <c r="XEA4965" s="288"/>
      <c r="XEB4965" s="288"/>
      <c r="XEC4965" s="288"/>
      <c r="XED4965" s="288"/>
      <c r="XEE4965" s="288"/>
      <c r="XEF4965" s="288"/>
      <c r="XEG4965" s="288"/>
      <c r="XEH4965" s="288"/>
      <c r="XEI4965" s="288"/>
      <c r="XEJ4965" s="288"/>
      <c r="XEK4965" s="288"/>
      <c r="XEL4965" s="288"/>
      <c r="XEM4965" s="288"/>
      <c r="XEN4965" s="288"/>
      <c r="XEO4965" s="288"/>
      <c r="XEP4965" s="288"/>
      <c r="XEQ4965" s="288"/>
      <c r="XER4965" s="288"/>
      <c r="XES4965" s="288"/>
      <c r="XET4965" s="288"/>
      <c r="XEU4965" s="288"/>
      <c r="XEV4965" s="288"/>
      <c r="XEW4965" s="288"/>
      <c r="XEX4965" s="288"/>
      <c r="XEY4965" s="288"/>
      <c r="XEZ4965" s="288"/>
      <c r="XFA4965" s="288"/>
      <c r="XFB4965" s="288"/>
      <c r="XFC4965" s="288"/>
    </row>
    <row r="4966" spans="1:16383" ht="63.75" customHeight="1" outlineLevel="1" x14ac:dyDescent="0.25">
      <c r="A4966" s="2" t="s">
        <v>8957</v>
      </c>
      <c r="B4966" s="2" t="s">
        <v>27</v>
      </c>
      <c r="C4966" s="10" t="s">
        <v>5037</v>
      </c>
      <c r="D4966" s="5" t="s">
        <v>5038</v>
      </c>
      <c r="E4966" s="5" t="s">
        <v>5038</v>
      </c>
      <c r="F4966" s="5" t="s">
        <v>5038</v>
      </c>
      <c r="G4966" s="5" t="s">
        <v>350</v>
      </c>
      <c r="H4966" s="7" t="s">
        <v>375</v>
      </c>
      <c r="I4966" s="2">
        <v>710000000</v>
      </c>
      <c r="J4966" s="2" t="s">
        <v>11537</v>
      </c>
      <c r="K4966" s="2" t="s">
        <v>1453</v>
      </c>
      <c r="L4966" s="2" t="s">
        <v>1140</v>
      </c>
      <c r="M4966" s="2"/>
      <c r="N4966" s="2" t="s">
        <v>453</v>
      </c>
      <c r="O4966" s="21" t="s">
        <v>61</v>
      </c>
      <c r="P4966" s="2"/>
      <c r="Q4966" s="2"/>
      <c r="R4966" s="2"/>
      <c r="S4966" s="2"/>
      <c r="T4966" s="9">
        <v>136080</v>
      </c>
      <c r="U4966" s="9">
        <f t="shared" si="392"/>
        <v>152409.60000000001</v>
      </c>
      <c r="V4966" s="2" t="s">
        <v>345</v>
      </c>
      <c r="W4966" s="2">
        <v>2014</v>
      </c>
      <c r="X4966" s="2"/>
    </row>
    <row r="4967" spans="1:16383" ht="63.75" customHeight="1" outlineLevel="1" x14ac:dyDescent="0.25">
      <c r="A4967" s="2" t="s">
        <v>3319</v>
      </c>
      <c r="B4967" s="2" t="s">
        <v>27</v>
      </c>
      <c r="C4967" s="10" t="s">
        <v>5039</v>
      </c>
      <c r="D4967" s="5" t="s">
        <v>5040</v>
      </c>
      <c r="E4967" s="10" t="s">
        <v>5040</v>
      </c>
      <c r="F4967" s="10" t="s">
        <v>5040</v>
      </c>
      <c r="G4967" s="5" t="s">
        <v>350</v>
      </c>
      <c r="H4967" s="7" t="s">
        <v>375</v>
      </c>
      <c r="I4967" s="2">
        <v>710000000</v>
      </c>
      <c r="J4967" s="2" t="s">
        <v>11537</v>
      </c>
      <c r="K4967" s="2" t="s">
        <v>9064</v>
      </c>
      <c r="L4967" s="2" t="s">
        <v>1140</v>
      </c>
      <c r="M4967" s="2"/>
      <c r="N4967" s="2" t="s">
        <v>453</v>
      </c>
      <c r="O4967" s="21" t="s">
        <v>61</v>
      </c>
      <c r="P4967" s="2"/>
      <c r="Q4967" s="2"/>
      <c r="R4967" s="2"/>
      <c r="S4967" s="2"/>
      <c r="T4967" s="9">
        <v>0</v>
      </c>
      <c r="U4967" s="9">
        <f t="shared" si="392"/>
        <v>0</v>
      </c>
      <c r="V4967" s="2" t="s">
        <v>345</v>
      </c>
      <c r="W4967" s="2">
        <v>2014</v>
      </c>
      <c r="X4967" s="2"/>
    </row>
    <row r="4968" spans="1:16383" s="85" customFormat="1" ht="63.75" outlineLevel="1" x14ac:dyDescent="0.25">
      <c r="A4968" s="2" t="s">
        <v>12484</v>
      </c>
      <c r="B4968" s="2" t="s">
        <v>27</v>
      </c>
      <c r="C4968" s="10" t="s">
        <v>5023</v>
      </c>
      <c r="D4968" s="5" t="s">
        <v>2117</v>
      </c>
      <c r="E4968" s="5" t="s">
        <v>2117</v>
      </c>
      <c r="F4968" s="5" t="s">
        <v>12485</v>
      </c>
      <c r="G4968" s="5" t="s">
        <v>29</v>
      </c>
      <c r="H4968" s="7" t="s">
        <v>375</v>
      </c>
      <c r="I4968" s="2">
        <v>710000000</v>
      </c>
      <c r="J4968" s="2" t="s">
        <v>11537</v>
      </c>
      <c r="K4968" s="2" t="s">
        <v>12486</v>
      </c>
      <c r="L4968" s="2" t="s">
        <v>1140</v>
      </c>
      <c r="M4968" s="2"/>
      <c r="N4968" s="2" t="s">
        <v>11021</v>
      </c>
      <c r="O4968" s="2">
        <v>0</v>
      </c>
      <c r="P4968" s="2"/>
      <c r="Q4968" s="2"/>
      <c r="R4968" s="2"/>
      <c r="S4968" s="2"/>
      <c r="T4968" s="9">
        <v>30000</v>
      </c>
      <c r="U4968" s="9">
        <f t="shared" si="392"/>
        <v>33600</v>
      </c>
      <c r="V4968" s="2" t="s">
        <v>345</v>
      </c>
      <c r="W4968" s="2">
        <v>2014</v>
      </c>
      <c r="X4968" s="2" t="s">
        <v>12487</v>
      </c>
    </row>
    <row r="4969" spans="1:16383" ht="63.75" customHeight="1" outlineLevel="1" x14ac:dyDescent="0.25">
      <c r="A4969" s="2" t="s">
        <v>3320</v>
      </c>
      <c r="B4969" s="2" t="s">
        <v>27</v>
      </c>
      <c r="C4969" s="5" t="s">
        <v>3149</v>
      </c>
      <c r="D4969" s="10" t="s">
        <v>5757</v>
      </c>
      <c r="E4969" s="10" t="s">
        <v>5758</v>
      </c>
      <c r="F4969" s="10"/>
      <c r="G4969" s="5" t="s">
        <v>29</v>
      </c>
      <c r="H4969" s="7" t="s">
        <v>375</v>
      </c>
      <c r="I4969" s="2">
        <v>710000000</v>
      </c>
      <c r="J4969" s="2" t="s">
        <v>11537</v>
      </c>
      <c r="K4969" s="2" t="s">
        <v>116</v>
      </c>
      <c r="L4969" s="2" t="s">
        <v>1140</v>
      </c>
      <c r="M4969" s="2"/>
      <c r="N4969" s="2" t="s">
        <v>453</v>
      </c>
      <c r="O4969" s="21" t="s">
        <v>61</v>
      </c>
      <c r="P4969" s="2"/>
      <c r="Q4969" s="2"/>
      <c r="R4969" s="2"/>
      <c r="S4969" s="2"/>
      <c r="T4969" s="9">
        <v>0</v>
      </c>
      <c r="U4969" s="9">
        <f t="shared" si="392"/>
        <v>0</v>
      </c>
      <c r="V4969" s="2" t="s">
        <v>345</v>
      </c>
      <c r="W4969" s="2">
        <v>2014</v>
      </c>
      <c r="X4969" s="2"/>
    </row>
    <row r="4970" spans="1:16383" ht="63.75" customHeight="1" outlineLevel="1" x14ac:dyDescent="0.25">
      <c r="A4970" s="2" t="s">
        <v>10473</v>
      </c>
      <c r="B4970" s="2" t="s">
        <v>27</v>
      </c>
      <c r="C4970" s="5" t="s">
        <v>3149</v>
      </c>
      <c r="D4970" s="10" t="s">
        <v>5757</v>
      </c>
      <c r="E4970" s="10" t="s">
        <v>5758</v>
      </c>
      <c r="F4970" s="10"/>
      <c r="G4970" s="5" t="s">
        <v>29</v>
      </c>
      <c r="H4970" s="7" t="s">
        <v>375</v>
      </c>
      <c r="I4970" s="2">
        <v>710000000</v>
      </c>
      <c r="J4970" s="2" t="s">
        <v>11537</v>
      </c>
      <c r="K4970" s="2" t="s">
        <v>3765</v>
      </c>
      <c r="L4970" s="2" t="s">
        <v>1140</v>
      </c>
      <c r="M4970" s="2"/>
      <c r="N4970" s="2" t="s">
        <v>12267</v>
      </c>
      <c r="O4970" s="21" t="s">
        <v>61</v>
      </c>
      <c r="P4970" s="2"/>
      <c r="Q4970" s="2"/>
      <c r="R4970" s="2"/>
      <c r="S4970" s="2"/>
      <c r="T4970" s="9">
        <v>0</v>
      </c>
      <c r="U4970" s="9">
        <f>T4970*1.12</f>
        <v>0</v>
      </c>
      <c r="V4970" s="2" t="s">
        <v>345</v>
      </c>
      <c r="W4970" s="2">
        <v>2014</v>
      </c>
      <c r="X4970" s="2">
        <v>11</v>
      </c>
    </row>
    <row r="4971" spans="1:16383" ht="71.25" customHeight="1" outlineLevel="1" x14ac:dyDescent="0.25">
      <c r="A4971" s="2" t="s">
        <v>11249</v>
      </c>
      <c r="B4971" s="2" t="s">
        <v>27</v>
      </c>
      <c r="C4971" s="5" t="s">
        <v>3149</v>
      </c>
      <c r="D4971" s="10" t="s">
        <v>5757</v>
      </c>
      <c r="E4971" s="10" t="s">
        <v>5758</v>
      </c>
      <c r="F4971" s="10" t="s">
        <v>9097</v>
      </c>
      <c r="G4971" s="5" t="s">
        <v>29</v>
      </c>
      <c r="H4971" s="7" t="s">
        <v>375</v>
      </c>
      <c r="I4971" s="2">
        <v>710000000</v>
      </c>
      <c r="J4971" s="2" t="s">
        <v>11537</v>
      </c>
      <c r="K4971" s="2" t="s">
        <v>6161</v>
      </c>
      <c r="L4971" s="2" t="s">
        <v>1140</v>
      </c>
      <c r="M4971" s="2"/>
      <c r="N4971" s="2" t="s">
        <v>453</v>
      </c>
      <c r="O4971" s="21" t="s">
        <v>61</v>
      </c>
      <c r="P4971" s="2"/>
      <c r="Q4971" s="2"/>
      <c r="R4971" s="2"/>
      <c r="S4971" s="2"/>
      <c r="T4971" s="9">
        <v>0</v>
      </c>
      <c r="U4971" s="9">
        <f>T4971*1.12</f>
        <v>0</v>
      </c>
      <c r="V4971" s="2" t="s">
        <v>345</v>
      </c>
      <c r="W4971" s="2">
        <v>2014</v>
      </c>
      <c r="X4971" s="2" t="s">
        <v>11250</v>
      </c>
    </row>
    <row r="4972" spans="1:16383" s="26" customFormat="1" ht="71.25" customHeight="1" outlineLevel="1" x14ac:dyDescent="0.25">
      <c r="A4972" s="2" t="s">
        <v>12481</v>
      </c>
      <c r="B4972" s="2" t="s">
        <v>27</v>
      </c>
      <c r="C4972" s="5" t="s">
        <v>3149</v>
      </c>
      <c r="D4972" s="10" t="s">
        <v>5757</v>
      </c>
      <c r="E4972" s="10" t="s">
        <v>5758</v>
      </c>
      <c r="F4972" s="10" t="s">
        <v>9097</v>
      </c>
      <c r="G4972" s="5" t="s">
        <v>29</v>
      </c>
      <c r="H4972" s="7" t="s">
        <v>375</v>
      </c>
      <c r="I4972" s="2">
        <v>710000000</v>
      </c>
      <c r="J4972" s="2" t="s">
        <v>11537</v>
      </c>
      <c r="K4972" s="2" t="s">
        <v>6133</v>
      </c>
      <c r="L4972" s="2" t="s">
        <v>1140</v>
      </c>
      <c r="M4972" s="2"/>
      <c r="N4972" s="2" t="s">
        <v>12267</v>
      </c>
      <c r="O4972" s="2">
        <v>0</v>
      </c>
      <c r="P4972" s="2"/>
      <c r="Q4972" s="2"/>
      <c r="R4972" s="2"/>
      <c r="S4972" s="2"/>
      <c r="T4972" s="9">
        <v>10400</v>
      </c>
      <c r="U4972" s="9">
        <f t="shared" ref="U4972" si="393">T4972*1.12</f>
        <v>11648.000000000002</v>
      </c>
      <c r="V4972" s="2" t="s">
        <v>345</v>
      </c>
      <c r="W4972" s="2">
        <v>2014</v>
      </c>
      <c r="X4972" s="2" t="s">
        <v>11075</v>
      </c>
    </row>
    <row r="4973" spans="1:16383" ht="63.75" customHeight="1" outlineLevel="1" x14ac:dyDescent="0.25">
      <c r="A4973" s="2" t="s">
        <v>3321</v>
      </c>
      <c r="B4973" s="2" t="s">
        <v>27</v>
      </c>
      <c r="C4973" s="10" t="s">
        <v>5043</v>
      </c>
      <c r="D4973" s="5" t="s">
        <v>3788</v>
      </c>
      <c r="E4973" s="10" t="s">
        <v>3788</v>
      </c>
      <c r="F4973" s="10" t="s">
        <v>3788</v>
      </c>
      <c r="G4973" s="5" t="s">
        <v>350</v>
      </c>
      <c r="H4973" s="7" t="s">
        <v>375</v>
      </c>
      <c r="I4973" s="2">
        <v>710000000</v>
      </c>
      <c r="J4973" s="2" t="s">
        <v>11537</v>
      </c>
      <c r="K4973" s="2" t="s">
        <v>3765</v>
      </c>
      <c r="L4973" s="2" t="s">
        <v>1140</v>
      </c>
      <c r="M4973" s="2"/>
      <c r="N4973" s="2" t="s">
        <v>453</v>
      </c>
      <c r="O4973" s="21" t="s">
        <v>61</v>
      </c>
      <c r="P4973" s="2"/>
      <c r="Q4973" s="2"/>
      <c r="R4973" s="2"/>
      <c r="S4973" s="2"/>
      <c r="T4973" s="9">
        <v>0</v>
      </c>
      <c r="U4973" s="9">
        <f t="shared" si="392"/>
        <v>0</v>
      </c>
      <c r="V4973" s="2" t="s">
        <v>345</v>
      </c>
      <c r="W4973" s="2">
        <v>2014</v>
      </c>
      <c r="X4973" s="2"/>
    </row>
    <row r="4974" spans="1:16383" s="26" customFormat="1" ht="71.25" customHeight="1" x14ac:dyDescent="0.25">
      <c r="A4974" s="291" t="s">
        <v>13517</v>
      </c>
      <c r="B4974" s="291" t="s">
        <v>27</v>
      </c>
      <c r="C4974" s="292" t="s">
        <v>5043</v>
      </c>
      <c r="D4974" s="293" t="s">
        <v>3788</v>
      </c>
      <c r="E4974" s="292" t="s">
        <v>3788</v>
      </c>
      <c r="F4974" s="292" t="s">
        <v>3788</v>
      </c>
      <c r="G4974" s="293" t="s">
        <v>29</v>
      </c>
      <c r="H4974" s="295" t="s">
        <v>375</v>
      </c>
      <c r="I4974" s="291">
        <v>710000000</v>
      </c>
      <c r="J4974" s="291" t="s">
        <v>1075</v>
      </c>
      <c r="K4974" s="291" t="s">
        <v>13505</v>
      </c>
      <c r="L4974" s="291" t="s">
        <v>1140</v>
      </c>
      <c r="M4974" s="291"/>
      <c r="N4974" s="291" t="s">
        <v>10994</v>
      </c>
      <c r="O4974" s="21" t="s">
        <v>61</v>
      </c>
      <c r="P4974" s="291"/>
      <c r="Q4974" s="291"/>
      <c r="R4974" s="291"/>
      <c r="S4974" s="291"/>
      <c r="T4974" s="294">
        <v>15000</v>
      </c>
      <c r="U4974" s="294">
        <f t="shared" si="392"/>
        <v>16800</v>
      </c>
      <c r="V4974" s="291" t="s">
        <v>345</v>
      </c>
      <c r="W4974" s="291">
        <v>2014</v>
      </c>
      <c r="X4974" s="291" t="s">
        <v>10795</v>
      </c>
      <c r="Y4974" s="290"/>
      <c r="Z4974" s="290"/>
      <c r="AA4974" s="290"/>
      <c r="AB4974" s="290"/>
      <c r="AC4974" s="290"/>
      <c r="AD4974" s="290"/>
      <c r="AE4974" s="290"/>
      <c r="AF4974" s="290"/>
      <c r="AG4974" s="290"/>
      <c r="AH4974" s="290"/>
      <c r="AI4974" s="290"/>
      <c r="AJ4974" s="290"/>
      <c r="AK4974" s="290"/>
      <c r="AL4974" s="290"/>
      <c r="AM4974" s="290"/>
      <c r="AN4974" s="290"/>
      <c r="AO4974" s="290"/>
      <c r="AP4974" s="290"/>
      <c r="AQ4974" s="290"/>
      <c r="AR4974" s="290"/>
      <c r="AS4974" s="290"/>
      <c r="AT4974" s="290"/>
      <c r="AU4974" s="290"/>
      <c r="AV4974" s="290"/>
      <c r="AW4974" s="290"/>
      <c r="AX4974" s="290"/>
      <c r="AY4974" s="290"/>
      <c r="AZ4974" s="290"/>
      <c r="BA4974" s="290"/>
      <c r="BB4974" s="290"/>
      <c r="BC4974" s="290"/>
      <c r="BD4974" s="290"/>
      <c r="BE4974" s="290"/>
      <c r="BF4974" s="290"/>
      <c r="BG4974" s="290"/>
      <c r="BH4974" s="290"/>
      <c r="BI4974" s="290"/>
      <c r="BJ4974" s="290"/>
      <c r="BK4974" s="290"/>
      <c r="BL4974" s="290"/>
      <c r="BM4974" s="290"/>
      <c r="BN4974" s="290"/>
      <c r="BO4974" s="290"/>
      <c r="BP4974" s="290"/>
      <c r="BQ4974" s="290"/>
      <c r="BR4974" s="290"/>
      <c r="BS4974" s="290"/>
      <c r="BT4974" s="290"/>
      <c r="BU4974" s="290"/>
      <c r="BV4974" s="290"/>
      <c r="BW4974" s="290"/>
      <c r="BX4974" s="290"/>
      <c r="BY4974" s="290"/>
      <c r="BZ4974" s="290"/>
      <c r="CA4974" s="290"/>
      <c r="CB4974" s="290"/>
      <c r="CC4974" s="290"/>
      <c r="CD4974" s="290"/>
      <c r="CE4974" s="290"/>
      <c r="CF4974" s="290"/>
      <c r="CG4974" s="290"/>
      <c r="CH4974" s="290"/>
      <c r="CI4974" s="290"/>
      <c r="CJ4974" s="290"/>
      <c r="CK4974" s="290"/>
      <c r="CL4974" s="290"/>
      <c r="CM4974" s="290"/>
      <c r="CN4974" s="290"/>
      <c r="CO4974" s="290"/>
      <c r="CP4974" s="290"/>
      <c r="CQ4974" s="290"/>
      <c r="CR4974" s="290"/>
      <c r="CS4974" s="290"/>
      <c r="CT4974" s="290"/>
      <c r="CU4974" s="290"/>
      <c r="CV4974" s="290"/>
      <c r="CW4974" s="290"/>
      <c r="CX4974" s="290"/>
      <c r="CY4974" s="290"/>
      <c r="CZ4974" s="290"/>
      <c r="DA4974" s="290"/>
      <c r="DB4974" s="290"/>
      <c r="DC4974" s="290"/>
      <c r="DD4974" s="290"/>
      <c r="DE4974" s="290"/>
      <c r="DF4974" s="290"/>
      <c r="DG4974" s="290"/>
      <c r="DH4974" s="290"/>
      <c r="DI4974" s="290"/>
      <c r="DJ4974" s="290"/>
      <c r="DK4974" s="290"/>
      <c r="DL4974" s="290"/>
      <c r="DM4974" s="290"/>
      <c r="DN4974" s="290"/>
      <c r="DO4974" s="290"/>
      <c r="DP4974" s="290"/>
      <c r="DQ4974" s="290"/>
      <c r="DR4974" s="290"/>
      <c r="DS4974" s="290"/>
      <c r="DT4974" s="290"/>
      <c r="DU4974" s="290"/>
      <c r="DV4974" s="290"/>
      <c r="DW4974" s="290"/>
      <c r="DX4974" s="290"/>
      <c r="DY4974" s="290"/>
      <c r="DZ4974" s="290"/>
      <c r="EA4974" s="290"/>
      <c r="EB4974" s="290"/>
      <c r="EC4974" s="290"/>
      <c r="ED4974" s="290"/>
      <c r="EE4974" s="290"/>
      <c r="EF4974" s="290"/>
      <c r="EG4974" s="290"/>
      <c r="EH4974" s="290"/>
      <c r="EI4974" s="290"/>
      <c r="EJ4974" s="290"/>
      <c r="EK4974" s="290"/>
      <c r="EL4974" s="290"/>
      <c r="EM4974" s="290"/>
      <c r="EN4974" s="290"/>
      <c r="EO4974" s="290"/>
      <c r="EP4974" s="290"/>
      <c r="EQ4974" s="290"/>
      <c r="ER4974" s="290"/>
      <c r="ES4974" s="290"/>
      <c r="ET4974" s="290"/>
      <c r="EU4974" s="290"/>
      <c r="EV4974" s="290"/>
      <c r="EW4974" s="290"/>
      <c r="EX4974" s="290"/>
      <c r="EY4974" s="290"/>
      <c r="EZ4974" s="290"/>
      <c r="FA4974" s="290"/>
      <c r="FB4974" s="290"/>
      <c r="FC4974" s="290"/>
      <c r="FD4974" s="290"/>
      <c r="FE4974" s="290"/>
      <c r="FF4974" s="290"/>
      <c r="FG4974" s="290"/>
      <c r="FH4974" s="290"/>
      <c r="FI4974" s="290"/>
      <c r="FJ4974" s="290"/>
      <c r="FK4974" s="290"/>
      <c r="FL4974" s="290"/>
      <c r="FM4974" s="290"/>
      <c r="FN4974" s="290"/>
      <c r="FO4974" s="290"/>
      <c r="FP4974" s="290"/>
      <c r="FQ4974" s="290"/>
      <c r="FR4974" s="290"/>
      <c r="FS4974" s="290"/>
      <c r="FT4974" s="290"/>
      <c r="FU4974" s="290"/>
      <c r="FV4974" s="290"/>
      <c r="FW4974" s="290"/>
      <c r="FX4974" s="290"/>
      <c r="FY4974" s="290"/>
      <c r="FZ4974" s="290"/>
      <c r="GA4974" s="290"/>
      <c r="GB4974" s="290"/>
      <c r="GC4974" s="290"/>
      <c r="GD4974" s="290"/>
      <c r="GE4974" s="290"/>
      <c r="GF4974" s="290"/>
      <c r="GG4974" s="290"/>
      <c r="GH4974" s="290"/>
      <c r="GI4974" s="290"/>
      <c r="GJ4974" s="290"/>
      <c r="GK4974" s="290"/>
      <c r="GL4974" s="290"/>
      <c r="GM4974" s="290"/>
      <c r="GN4974" s="290"/>
      <c r="GO4974" s="290"/>
      <c r="GP4974" s="290"/>
      <c r="GQ4974" s="290"/>
      <c r="GR4974" s="290"/>
      <c r="GS4974" s="290"/>
      <c r="GT4974" s="290"/>
      <c r="GU4974" s="290"/>
      <c r="GV4974" s="290"/>
      <c r="GW4974" s="290"/>
      <c r="GX4974" s="290"/>
      <c r="GY4974" s="290"/>
      <c r="GZ4974" s="290"/>
      <c r="HA4974" s="290"/>
      <c r="HB4974" s="290"/>
      <c r="HC4974" s="290"/>
      <c r="HD4974" s="290"/>
      <c r="HE4974" s="290"/>
      <c r="HF4974" s="290"/>
      <c r="HG4974" s="290"/>
      <c r="HH4974" s="290"/>
      <c r="HI4974" s="290"/>
      <c r="HJ4974" s="290"/>
      <c r="HK4974" s="290"/>
      <c r="HL4974" s="290"/>
      <c r="HM4974" s="290"/>
      <c r="HN4974" s="290"/>
      <c r="HO4974" s="290"/>
      <c r="HP4974" s="290"/>
      <c r="HQ4974" s="290"/>
      <c r="HR4974" s="290"/>
      <c r="HS4974" s="290"/>
      <c r="HT4974" s="290"/>
      <c r="HU4974" s="290"/>
      <c r="HV4974" s="290"/>
      <c r="HW4974" s="290"/>
      <c r="HX4974" s="290"/>
      <c r="HY4974" s="290"/>
      <c r="HZ4974" s="290"/>
      <c r="IA4974" s="290"/>
      <c r="IB4974" s="290"/>
      <c r="IC4974" s="290"/>
      <c r="ID4974" s="290"/>
      <c r="IE4974" s="290"/>
      <c r="IF4974" s="290"/>
      <c r="IG4974" s="290"/>
      <c r="IH4974" s="290"/>
      <c r="II4974" s="290"/>
      <c r="IJ4974" s="290"/>
      <c r="IK4974" s="290"/>
      <c r="IL4974" s="290"/>
      <c r="IM4974" s="290"/>
      <c r="IN4974" s="290"/>
      <c r="IO4974" s="290"/>
      <c r="IP4974" s="290"/>
      <c r="IQ4974" s="290"/>
      <c r="IR4974" s="290"/>
      <c r="IS4974" s="290"/>
      <c r="IT4974" s="290"/>
      <c r="IU4974" s="290"/>
      <c r="IV4974" s="290"/>
      <c r="IW4974" s="290"/>
      <c r="IX4974" s="290"/>
      <c r="IY4974" s="290"/>
      <c r="IZ4974" s="290"/>
      <c r="JA4974" s="290"/>
      <c r="JB4974" s="290"/>
      <c r="JC4974" s="290"/>
      <c r="JD4974" s="290"/>
      <c r="JE4974" s="290"/>
      <c r="JF4974" s="290"/>
      <c r="JG4974" s="290"/>
      <c r="JH4974" s="290"/>
      <c r="JI4974" s="290"/>
      <c r="JJ4974" s="290"/>
      <c r="JK4974" s="290"/>
      <c r="JL4974" s="290"/>
      <c r="JM4974" s="290"/>
      <c r="JN4974" s="290"/>
      <c r="JO4974" s="290"/>
      <c r="JP4974" s="290"/>
      <c r="JQ4974" s="290"/>
      <c r="JR4974" s="290"/>
      <c r="JS4974" s="290"/>
      <c r="JT4974" s="290"/>
      <c r="JU4974" s="290"/>
      <c r="JV4974" s="290"/>
      <c r="JW4974" s="290"/>
      <c r="JX4974" s="290"/>
      <c r="JY4974" s="290"/>
      <c r="JZ4974" s="290"/>
      <c r="KA4974" s="290"/>
      <c r="KB4974" s="290"/>
      <c r="KC4974" s="290"/>
      <c r="KD4974" s="290"/>
      <c r="KE4974" s="290"/>
      <c r="KF4974" s="290"/>
      <c r="KG4974" s="290"/>
      <c r="KH4974" s="290"/>
      <c r="KI4974" s="290"/>
      <c r="KJ4974" s="290"/>
      <c r="KK4974" s="290"/>
      <c r="KL4974" s="290"/>
      <c r="KM4974" s="290"/>
      <c r="KN4974" s="290"/>
      <c r="KO4974" s="290"/>
      <c r="KP4974" s="290"/>
      <c r="KQ4974" s="290"/>
      <c r="KR4974" s="290"/>
      <c r="KS4974" s="290"/>
      <c r="KT4974" s="290"/>
      <c r="KU4974" s="290"/>
      <c r="KV4974" s="290"/>
      <c r="KW4974" s="290"/>
      <c r="KX4974" s="290"/>
      <c r="KY4974" s="290"/>
      <c r="KZ4974" s="290"/>
      <c r="LA4974" s="290"/>
      <c r="LB4974" s="290"/>
      <c r="LC4974" s="290"/>
      <c r="LD4974" s="290"/>
      <c r="LE4974" s="290"/>
      <c r="LF4974" s="290"/>
      <c r="LG4974" s="290"/>
      <c r="LH4974" s="290"/>
      <c r="LI4974" s="290"/>
      <c r="LJ4974" s="290"/>
      <c r="LK4974" s="290"/>
      <c r="LL4974" s="290"/>
      <c r="LM4974" s="290"/>
      <c r="LN4974" s="290"/>
      <c r="LO4974" s="290"/>
      <c r="LP4974" s="290"/>
      <c r="LQ4974" s="290"/>
      <c r="LR4974" s="290"/>
      <c r="LS4974" s="290"/>
      <c r="LT4974" s="290"/>
      <c r="LU4974" s="290"/>
      <c r="LV4974" s="290"/>
      <c r="LW4974" s="290"/>
      <c r="LX4974" s="290"/>
      <c r="LY4974" s="290"/>
      <c r="LZ4974" s="290"/>
      <c r="MA4974" s="290"/>
      <c r="MB4974" s="290"/>
      <c r="MC4974" s="290"/>
      <c r="MD4974" s="290"/>
      <c r="ME4974" s="290"/>
      <c r="MF4974" s="290"/>
      <c r="MG4974" s="290"/>
      <c r="MH4974" s="290"/>
      <c r="MI4974" s="290"/>
      <c r="MJ4974" s="290"/>
      <c r="MK4974" s="290"/>
      <c r="ML4974" s="290"/>
      <c r="MM4974" s="290"/>
      <c r="MN4974" s="290"/>
      <c r="MO4974" s="290"/>
      <c r="MP4974" s="290"/>
      <c r="MQ4974" s="290"/>
      <c r="MR4974" s="290"/>
      <c r="MS4974" s="290"/>
      <c r="MT4974" s="290"/>
      <c r="MU4974" s="290"/>
      <c r="MV4974" s="290"/>
      <c r="MW4974" s="290"/>
      <c r="MX4974" s="290"/>
      <c r="MY4974" s="290"/>
      <c r="MZ4974" s="290"/>
      <c r="NA4974" s="290"/>
      <c r="NB4974" s="290"/>
      <c r="NC4974" s="290"/>
      <c r="ND4974" s="290"/>
      <c r="NE4974" s="290"/>
      <c r="NF4974" s="290"/>
      <c r="NG4974" s="290"/>
      <c r="NH4974" s="290"/>
      <c r="NI4974" s="290"/>
      <c r="NJ4974" s="290"/>
      <c r="NK4974" s="290"/>
      <c r="NL4974" s="290"/>
      <c r="NM4974" s="290"/>
      <c r="NN4974" s="290"/>
      <c r="NO4974" s="290"/>
      <c r="NP4974" s="290"/>
      <c r="NQ4974" s="290"/>
      <c r="NR4974" s="290"/>
      <c r="NS4974" s="290"/>
      <c r="NT4974" s="290"/>
      <c r="NU4974" s="290"/>
      <c r="NV4974" s="290"/>
      <c r="NW4974" s="290"/>
      <c r="NX4974" s="290"/>
      <c r="NY4974" s="290"/>
      <c r="NZ4974" s="290"/>
      <c r="OA4974" s="290"/>
      <c r="OB4974" s="290"/>
      <c r="OC4974" s="290"/>
      <c r="OD4974" s="290"/>
      <c r="OE4974" s="290"/>
      <c r="OF4974" s="290"/>
      <c r="OG4974" s="290"/>
      <c r="OH4974" s="290"/>
      <c r="OI4974" s="290"/>
      <c r="OJ4974" s="290"/>
      <c r="OK4974" s="290"/>
      <c r="OL4974" s="290"/>
      <c r="OM4974" s="290"/>
      <c r="ON4974" s="290"/>
      <c r="OO4974" s="290"/>
      <c r="OP4974" s="290"/>
      <c r="OQ4974" s="290"/>
      <c r="OR4974" s="290"/>
      <c r="OS4974" s="290"/>
      <c r="OT4974" s="290"/>
      <c r="OU4974" s="290"/>
      <c r="OV4974" s="290"/>
      <c r="OW4974" s="290"/>
      <c r="OX4974" s="290"/>
      <c r="OY4974" s="290"/>
      <c r="OZ4974" s="290"/>
      <c r="PA4974" s="290"/>
      <c r="PB4974" s="290"/>
      <c r="PC4974" s="290"/>
      <c r="PD4974" s="290"/>
      <c r="PE4974" s="290"/>
      <c r="PF4974" s="290"/>
      <c r="PG4974" s="290"/>
      <c r="PH4974" s="290"/>
      <c r="PI4974" s="290"/>
      <c r="PJ4974" s="290"/>
      <c r="PK4974" s="290"/>
      <c r="PL4974" s="290"/>
      <c r="PM4974" s="290"/>
      <c r="PN4974" s="290"/>
      <c r="PO4974" s="290"/>
      <c r="PP4974" s="290"/>
      <c r="PQ4974" s="290"/>
      <c r="PR4974" s="290"/>
      <c r="PS4974" s="290"/>
      <c r="PT4974" s="290"/>
      <c r="PU4974" s="290"/>
      <c r="PV4974" s="290"/>
      <c r="PW4974" s="290"/>
      <c r="PX4974" s="290"/>
      <c r="PY4974" s="290"/>
      <c r="PZ4974" s="290"/>
      <c r="QA4974" s="290"/>
      <c r="QB4974" s="290"/>
      <c r="QC4974" s="290"/>
      <c r="QD4974" s="290"/>
      <c r="QE4974" s="290"/>
      <c r="QF4974" s="290"/>
      <c r="QG4974" s="290"/>
      <c r="QH4974" s="290"/>
      <c r="QI4974" s="290"/>
      <c r="QJ4974" s="290"/>
      <c r="QK4974" s="290"/>
      <c r="QL4974" s="290"/>
      <c r="QM4974" s="290"/>
      <c r="QN4974" s="290"/>
      <c r="QO4974" s="290"/>
      <c r="QP4974" s="290"/>
      <c r="QQ4974" s="290"/>
      <c r="QR4974" s="290"/>
      <c r="QS4974" s="290"/>
      <c r="QT4974" s="290"/>
      <c r="QU4974" s="290"/>
      <c r="QV4974" s="290"/>
      <c r="QW4974" s="290"/>
      <c r="QX4974" s="290"/>
      <c r="QY4974" s="290"/>
      <c r="QZ4974" s="290"/>
      <c r="RA4974" s="290"/>
      <c r="RB4974" s="290"/>
      <c r="RC4974" s="290"/>
      <c r="RD4974" s="290"/>
      <c r="RE4974" s="290"/>
      <c r="RF4974" s="290"/>
      <c r="RG4974" s="290"/>
      <c r="RH4974" s="290"/>
      <c r="RI4974" s="290"/>
      <c r="RJ4974" s="290"/>
      <c r="RK4974" s="290"/>
      <c r="RL4974" s="290"/>
      <c r="RM4974" s="290"/>
      <c r="RN4974" s="290"/>
      <c r="RO4974" s="290"/>
      <c r="RP4974" s="290"/>
      <c r="RQ4974" s="290"/>
      <c r="RR4974" s="290"/>
      <c r="RS4974" s="290"/>
      <c r="RT4974" s="290"/>
      <c r="RU4974" s="290"/>
      <c r="RV4974" s="290"/>
      <c r="RW4974" s="290"/>
      <c r="RX4974" s="290"/>
      <c r="RY4974" s="290"/>
      <c r="RZ4974" s="290"/>
      <c r="SA4974" s="290"/>
      <c r="SB4974" s="290"/>
      <c r="SC4974" s="290"/>
      <c r="SD4974" s="290"/>
      <c r="SE4974" s="290"/>
      <c r="SF4974" s="290"/>
      <c r="SG4974" s="290"/>
      <c r="SH4974" s="290"/>
      <c r="SI4974" s="290"/>
      <c r="SJ4974" s="290"/>
      <c r="SK4974" s="290"/>
      <c r="SL4974" s="290"/>
      <c r="SM4974" s="290"/>
      <c r="SN4974" s="290"/>
      <c r="SO4974" s="290"/>
      <c r="SP4974" s="290"/>
      <c r="SQ4974" s="290"/>
      <c r="SR4974" s="290"/>
      <c r="SS4974" s="290"/>
      <c r="ST4974" s="290"/>
      <c r="SU4974" s="290"/>
      <c r="SV4974" s="290"/>
      <c r="SW4974" s="290"/>
      <c r="SX4974" s="290"/>
      <c r="SY4974" s="290"/>
      <c r="SZ4974" s="290"/>
      <c r="TA4974" s="290"/>
      <c r="TB4974" s="290"/>
      <c r="TC4974" s="290"/>
      <c r="TD4974" s="290"/>
      <c r="TE4974" s="290"/>
      <c r="TF4974" s="290"/>
      <c r="TG4974" s="290"/>
      <c r="TH4974" s="290"/>
      <c r="TI4974" s="290"/>
      <c r="TJ4974" s="290"/>
      <c r="TK4974" s="290"/>
      <c r="TL4974" s="290"/>
      <c r="TM4974" s="290"/>
      <c r="TN4974" s="290"/>
      <c r="TO4974" s="290"/>
      <c r="TP4974" s="290"/>
      <c r="TQ4974" s="290"/>
      <c r="TR4974" s="290"/>
      <c r="TS4974" s="290"/>
      <c r="TT4974" s="290"/>
      <c r="TU4974" s="290"/>
      <c r="TV4974" s="290"/>
      <c r="TW4974" s="290"/>
      <c r="TX4974" s="290"/>
      <c r="TY4974" s="290"/>
      <c r="TZ4974" s="290"/>
      <c r="UA4974" s="290"/>
      <c r="UB4974" s="290"/>
      <c r="UC4974" s="290"/>
      <c r="UD4974" s="290"/>
      <c r="UE4974" s="290"/>
      <c r="UF4974" s="290"/>
      <c r="UG4974" s="290"/>
      <c r="UH4974" s="290"/>
      <c r="UI4974" s="290"/>
      <c r="UJ4974" s="290"/>
      <c r="UK4974" s="290"/>
      <c r="UL4974" s="290"/>
      <c r="UM4974" s="290"/>
      <c r="UN4974" s="290"/>
      <c r="UO4974" s="290"/>
      <c r="UP4974" s="290"/>
      <c r="UQ4974" s="290"/>
      <c r="UR4974" s="290"/>
      <c r="US4974" s="290"/>
      <c r="UT4974" s="290"/>
      <c r="UU4974" s="290"/>
      <c r="UV4974" s="290"/>
      <c r="UW4974" s="290"/>
      <c r="UX4974" s="290"/>
      <c r="UY4974" s="290"/>
      <c r="UZ4974" s="290"/>
      <c r="VA4974" s="290"/>
      <c r="VB4974" s="290"/>
      <c r="VC4974" s="290"/>
      <c r="VD4974" s="290"/>
      <c r="VE4974" s="290"/>
      <c r="VF4974" s="290"/>
      <c r="VG4974" s="290"/>
      <c r="VH4974" s="290"/>
      <c r="VI4974" s="290"/>
      <c r="VJ4974" s="290"/>
      <c r="VK4974" s="290"/>
      <c r="VL4974" s="290"/>
      <c r="VM4974" s="290"/>
      <c r="VN4974" s="290"/>
      <c r="VO4974" s="290"/>
      <c r="VP4974" s="290"/>
      <c r="VQ4974" s="290"/>
      <c r="VR4974" s="290"/>
      <c r="VS4974" s="290"/>
      <c r="VT4974" s="290"/>
      <c r="VU4974" s="290"/>
      <c r="VV4974" s="290"/>
      <c r="VW4974" s="290"/>
      <c r="VX4974" s="290"/>
      <c r="VY4974" s="290"/>
      <c r="VZ4974" s="290"/>
      <c r="WA4974" s="290"/>
      <c r="WB4974" s="290"/>
      <c r="WC4974" s="290"/>
      <c r="WD4974" s="290"/>
      <c r="WE4974" s="290"/>
      <c r="WF4974" s="290"/>
      <c r="WG4974" s="290"/>
      <c r="WH4974" s="290"/>
      <c r="WI4974" s="290"/>
      <c r="WJ4974" s="290"/>
      <c r="WK4974" s="290"/>
      <c r="WL4974" s="290"/>
      <c r="WM4974" s="290"/>
      <c r="WN4974" s="290"/>
      <c r="WO4974" s="290"/>
      <c r="WP4974" s="290"/>
      <c r="WQ4974" s="290"/>
      <c r="WR4974" s="290"/>
      <c r="WS4974" s="290"/>
      <c r="WT4974" s="290"/>
      <c r="WU4974" s="290"/>
      <c r="WV4974" s="290"/>
      <c r="WW4974" s="290"/>
      <c r="WX4974" s="290"/>
      <c r="WY4974" s="290"/>
      <c r="WZ4974" s="290"/>
      <c r="XA4974" s="290"/>
      <c r="XB4974" s="290"/>
      <c r="XC4974" s="290"/>
      <c r="XD4974" s="290"/>
      <c r="XE4974" s="290"/>
      <c r="XF4974" s="290"/>
      <c r="XG4974" s="290"/>
      <c r="XH4974" s="290"/>
      <c r="XI4974" s="290"/>
      <c r="XJ4974" s="290"/>
      <c r="XK4974" s="290"/>
      <c r="XL4974" s="290"/>
      <c r="XM4974" s="290"/>
      <c r="XN4974" s="290"/>
      <c r="XO4974" s="290"/>
      <c r="XP4974" s="290"/>
      <c r="XQ4974" s="290"/>
      <c r="XR4974" s="290"/>
      <c r="XS4974" s="290"/>
      <c r="XT4974" s="290"/>
      <c r="XU4974" s="290"/>
      <c r="XV4974" s="290"/>
      <c r="XW4974" s="290"/>
      <c r="XX4974" s="290"/>
      <c r="XY4974" s="290"/>
      <c r="XZ4974" s="290"/>
      <c r="YA4974" s="290"/>
      <c r="YB4974" s="290"/>
      <c r="YC4974" s="290"/>
      <c r="YD4974" s="290"/>
      <c r="YE4974" s="290"/>
      <c r="YF4974" s="290"/>
      <c r="YG4974" s="290"/>
      <c r="YH4974" s="290"/>
      <c r="YI4974" s="290"/>
      <c r="YJ4974" s="290"/>
      <c r="YK4974" s="290"/>
      <c r="YL4974" s="290"/>
      <c r="YM4974" s="290"/>
      <c r="YN4974" s="290"/>
      <c r="YO4974" s="290"/>
      <c r="YP4974" s="290"/>
      <c r="YQ4974" s="290"/>
      <c r="YR4974" s="290"/>
      <c r="YS4974" s="290"/>
      <c r="YT4974" s="290"/>
      <c r="YU4974" s="290"/>
      <c r="YV4974" s="290"/>
      <c r="YW4974" s="290"/>
      <c r="YX4974" s="290"/>
      <c r="YY4974" s="290"/>
      <c r="YZ4974" s="290"/>
      <c r="ZA4974" s="290"/>
      <c r="ZB4974" s="290"/>
      <c r="ZC4974" s="290"/>
      <c r="ZD4974" s="290"/>
      <c r="ZE4974" s="290"/>
      <c r="ZF4974" s="290"/>
      <c r="ZG4974" s="290"/>
      <c r="ZH4974" s="290"/>
      <c r="ZI4974" s="290"/>
      <c r="ZJ4974" s="290"/>
      <c r="ZK4974" s="290"/>
      <c r="ZL4974" s="290"/>
      <c r="ZM4974" s="290"/>
      <c r="ZN4974" s="290"/>
      <c r="ZO4974" s="290"/>
      <c r="ZP4974" s="290"/>
      <c r="ZQ4974" s="290"/>
      <c r="ZR4974" s="290"/>
      <c r="ZS4974" s="290"/>
      <c r="ZT4974" s="290"/>
      <c r="ZU4974" s="290"/>
      <c r="ZV4974" s="290"/>
      <c r="ZW4974" s="290"/>
      <c r="ZX4974" s="290"/>
      <c r="ZY4974" s="290"/>
      <c r="ZZ4974" s="290"/>
      <c r="AAA4974" s="290"/>
      <c r="AAB4974" s="290"/>
      <c r="AAC4974" s="290"/>
      <c r="AAD4974" s="290"/>
      <c r="AAE4974" s="290"/>
      <c r="AAF4974" s="290"/>
      <c r="AAG4974" s="290"/>
      <c r="AAH4974" s="290"/>
      <c r="AAI4974" s="290"/>
      <c r="AAJ4974" s="290"/>
      <c r="AAK4974" s="290"/>
      <c r="AAL4974" s="290"/>
      <c r="AAM4974" s="290"/>
      <c r="AAN4974" s="290"/>
      <c r="AAO4974" s="290"/>
      <c r="AAP4974" s="290"/>
      <c r="AAQ4974" s="290"/>
      <c r="AAR4974" s="290"/>
      <c r="AAS4974" s="290"/>
      <c r="AAT4974" s="290"/>
      <c r="AAU4974" s="290"/>
      <c r="AAV4974" s="290"/>
      <c r="AAW4974" s="290"/>
      <c r="AAX4974" s="290"/>
      <c r="AAY4974" s="290"/>
      <c r="AAZ4974" s="290"/>
      <c r="ABA4974" s="290"/>
      <c r="ABB4974" s="290"/>
      <c r="ABC4974" s="290"/>
      <c r="ABD4974" s="290"/>
      <c r="ABE4974" s="290"/>
      <c r="ABF4974" s="290"/>
      <c r="ABG4974" s="290"/>
      <c r="ABH4974" s="290"/>
      <c r="ABI4974" s="290"/>
      <c r="ABJ4974" s="290"/>
      <c r="ABK4974" s="290"/>
      <c r="ABL4974" s="290"/>
      <c r="ABM4974" s="290"/>
      <c r="ABN4974" s="290"/>
      <c r="ABO4974" s="290"/>
      <c r="ABP4974" s="290"/>
      <c r="ABQ4974" s="290"/>
      <c r="ABR4974" s="290"/>
      <c r="ABS4974" s="290"/>
      <c r="ABT4974" s="290"/>
      <c r="ABU4974" s="290"/>
      <c r="ABV4974" s="290"/>
      <c r="ABW4974" s="290"/>
      <c r="ABX4974" s="290"/>
      <c r="ABY4974" s="290"/>
      <c r="ABZ4974" s="290"/>
      <c r="ACA4974" s="290"/>
      <c r="ACB4974" s="290"/>
      <c r="ACC4974" s="290"/>
      <c r="ACD4974" s="290"/>
      <c r="ACE4974" s="290"/>
      <c r="ACF4974" s="290"/>
      <c r="ACG4974" s="290"/>
      <c r="ACH4974" s="290"/>
      <c r="ACI4974" s="290"/>
      <c r="ACJ4974" s="290"/>
      <c r="ACK4974" s="290"/>
      <c r="ACL4974" s="290"/>
      <c r="ACM4974" s="290"/>
      <c r="ACN4974" s="290"/>
      <c r="ACO4974" s="290"/>
      <c r="ACP4974" s="290"/>
      <c r="ACQ4974" s="290"/>
      <c r="ACR4974" s="290"/>
      <c r="ACS4974" s="290"/>
      <c r="ACT4974" s="290"/>
      <c r="ACU4974" s="290"/>
      <c r="ACV4974" s="290"/>
      <c r="ACW4974" s="290"/>
      <c r="ACX4974" s="290"/>
      <c r="ACY4974" s="290"/>
      <c r="ACZ4974" s="290"/>
      <c r="ADA4974" s="290"/>
      <c r="ADB4974" s="290"/>
      <c r="ADC4974" s="290"/>
      <c r="ADD4974" s="290"/>
      <c r="ADE4974" s="290"/>
      <c r="ADF4974" s="290"/>
      <c r="ADG4974" s="290"/>
      <c r="ADH4974" s="290"/>
      <c r="ADI4974" s="290"/>
      <c r="ADJ4974" s="290"/>
      <c r="ADK4974" s="290"/>
      <c r="ADL4974" s="290"/>
      <c r="ADM4974" s="290"/>
      <c r="ADN4974" s="290"/>
      <c r="ADO4974" s="290"/>
      <c r="ADP4974" s="290"/>
      <c r="ADQ4974" s="290"/>
      <c r="ADR4974" s="290"/>
      <c r="ADS4974" s="290"/>
      <c r="ADT4974" s="290"/>
      <c r="ADU4974" s="290"/>
      <c r="ADV4974" s="290"/>
      <c r="ADW4974" s="290"/>
      <c r="ADX4974" s="290"/>
      <c r="ADY4974" s="290"/>
      <c r="ADZ4974" s="290"/>
      <c r="AEA4974" s="290"/>
      <c r="AEB4974" s="290"/>
      <c r="AEC4974" s="290"/>
      <c r="AED4974" s="290"/>
      <c r="AEE4974" s="290"/>
      <c r="AEF4974" s="290"/>
      <c r="AEG4974" s="290"/>
      <c r="AEH4974" s="290"/>
      <c r="AEI4974" s="290"/>
      <c r="AEJ4974" s="290"/>
      <c r="AEK4974" s="290"/>
      <c r="AEL4974" s="290"/>
      <c r="AEM4974" s="290"/>
      <c r="AEN4974" s="290"/>
      <c r="AEO4974" s="290"/>
      <c r="AEP4974" s="290"/>
      <c r="AEQ4974" s="290"/>
      <c r="AER4974" s="290"/>
      <c r="AES4974" s="290"/>
      <c r="AET4974" s="290"/>
      <c r="AEU4974" s="290"/>
      <c r="AEV4974" s="290"/>
      <c r="AEW4974" s="290"/>
      <c r="AEX4974" s="290"/>
      <c r="AEY4974" s="290"/>
      <c r="AEZ4974" s="290"/>
      <c r="AFA4974" s="290"/>
      <c r="AFB4974" s="290"/>
      <c r="AFC4974" s="290"/>
      <c r="AFD4974" s="290"/>
      <c r="AFE4974" s="290"/>
      <c r="AFF4974" s="290"/>
      <c r="AFG4974" s="290"/>
      <c r="AFH4974" s="290"/>
      <c r="AFI4974" s="290"/>
      <c r="AFJ4974" s="290"/>
      <c r="AFK4974" s="290"/>
      <c r="AFL4974" s="290"/>
      <c r="AFM4974" s="290"/>
      <c r="AFN4974" s="290"/>
      <c r="AFO4974" s="290"/>
      <c r="AFP4974" s="290"/>
      <c r="AFQ4974" s="290"/>
      <c r="AFR4974" s="290"/>
      <c r="AFS4974" s="290"/>
      <c r="AFT4974" s="290"/>
      <c r="AFU4974" s="290"/>
      <c r="AFV4974" s="290"/>
      <c r="AFW4974" s="290"/>
      <c r="AFX4974" s="290"/>
      <c r="AFY4974" s="290"/>
      <c r="AFZ4974" s="290"/>
      <c r="AGA4974" s="290"/>
      <c r="AGB4974" s="290"/>
      <c r="AGC4974" s="290"/>
      <c r="AGD4974" s="290"/>
      <c r="AGE4974" s="290"/>
      <c r="AGF4974" s="290"/>
      <c r="AGG4974" s="290"/>
      <c r="AGH4974" s="290"/>
      <c r="AGI4974" s="290"/>
      <c r="AGJ4974" s="290"/>
      <c r="AGK4974" s="290"/>
      <c r="AGL4974" s="290"/>
      <c r="AGM4974" s="290"/>
      <c r="AGN4974" s="290"/>
      <c r="AGO4974" s="290"/>
      <c r="AGP4974" s="290"/>
      <c r="AGQ4974" s="290"/>
      <c r="AGR4974" s="290"/>
      <c r="AGS4974" s="290"/>
      <c r="AGT4974" s="290"/>
      <c r="AGU4974" s="290"/>
      <c r="AGV4974" s="290"/>
      <c r="AGW4974" s="290"/>
      <c r="AGX4974" s="290"/>
      <c r="AGY4974" s="290"/>
      <c r="AGZ4974" s="290"/>
      <c r="AHA4974" s="290"/>
      <c r="AHB4974" s="290"/>
      <c r="AHC4974" s="290"/>
      <c r="AHD4974" s="290"/>
      <c r="AHE4974" s="290"/>
      <c r="AHF4974" s="290"/>
      <c r="AHG4974" s="290"/>
      <c r="AHH4974" s="290"/>
      <c r="AHI4974" s="290"/>
      <c r="AHJ4974" s="290"/>
      <c r="AHK4974" s="290"/>
      <c r="AHL4974" s="290"/>
      <c r="AHM4974" s="290"/>
      <c r="AHN4974" s="290"/>
      <c r="AHO4974" s="290"/>
      <c r="AHP4974" s="290"/>
      <c r="AHQ4974" s="290"/>
      <c r="AHR4974" s="290"/>
      <c r="AHS4974" s="290"/>
      <c r="AHT4974" s="290"/>
      <c r="AHU4974" s="290"/>
      <c r="AHV4974" s="290"/>
      <c r="AHW4974" s="290"/>
      <c r="AHX4974" s="290"/>
      <c r="AHY4974" s="290"/>
      <c r="AHZ4974" s="290"/>
      <c r="AIA4974" s="290"/>
      <c r="AIB4974" s="290"/>
      <c r="AIC4974" s="290"/>
      <c r="AID4974" s="290"/>
      <c r="AIE4974" s="290"/>
      <c r="AIF4974" s="290"/>
      <c r="AIG4974" s="290"/>
      <c r="AIH4974" s="290"/>
      <c r="AII4974" s="290"/>
      <c r="AIJ4974" s="290"/>
      <c r="AIK4974" s="290"/>
      <c r="AIL4974" s="290"/>
      <c r="AIM4974" s="290"/>
      <c r="AIN4974" s="290"/>
      <c r="AIO4974" s="290"/>
      <c r="AIP4974" s="290"/>
      <c r="AIQ4974" s="290"/>
      <c r="AIR4974" s="290"/>
      <c r="AIS4974" s="290"/>
      <c r="AIT4974" s="290"/>
      <c r="AIU4974" s="290"/>
      <c r="AIV4974" s="290"/>
      <c r="AIW4974" s="290"/>
      <c r="AIX4974" s="290"/>
      <c r="AIY4974" s="290"/>
      <c r="AIZ4974" s="290"/>
      <c r="AJA4974" s="290"/>
      <c r="AJB4974" s="290"/>
      <c r="AJC4974" s="290"/>
      <c r="AJD4974" s="290"/>
      <c r="AJE4974" s="290"/>
      <c r="AJF4974" s="290"/>
      <c r="AJG4974" s="290"/>
      <c r="AJH4974" s="290"/>
      <c r="AJI4974" s="290"/>
      <c r="AJJ4974" s="290"/>
      <c r="AJK4974" s="290"/>
      <c r="AJL4974" s="290"/>
      <c r="AJM4974" s="290"/>
      <c r="AJN4974" s="290"/>
      <c r="AJO4974" s="290"/>
      <c r="AJP4974" s="290"/>
      <c r="AJQ4974" s="290"/>
      <c r="AJR4974" s="290"/>
      <c r="AJS4974" s="290"/>
      <c r="AJT4974" s="290"/>
      <c r="AJU4974" s="290"/>
      <c r="AJV4974" s="290"/>
      <c r="AJW4974" s="290"/>
      <c r="AJX4974" s="290"/>
      <c r="AJY4974" s="290"/>
      <c r="AJZ4974" s="290"/>
      <c r="AKA4974" s="290"/>
      <c r="AKB4974" s="290"/>
      <c r="AKC4974" s="290"/>
      <c r="AKD4974" s="290"/>
      <c r="AKE4974" s="290"/>
      <c r="AKF4974" s="290"/>
      <c r="AKG4974" s="290"/>
      <c r="AKH4974" s="290"/>
      <c r="AKI4974" s="290"/>
      <c r="AKJ4974" s="290"/>
      <c r="AKK4974" s="290"/>
      <c r="AKL4974" s="290"/>
      <c r="AKM4974" s="290"/>
      <c r="AKN4974" s="290"/>
      <c r="AKO4974" s="290"/>
      <c r="AKP4974" s="290"/>
      <c r="AKQ4974" s="290"/>
      <c r="AKR4974" s="290"/>
      <c r="AKS4974" s="290"/>
      <c r="AKT4974" s="290"/>
      <c r="AKU4974" s="290"/>
      <c r="AKV4974" s="290"/>
      <c r="AKW4974" s="290"/>
      <c r="AKX4974" s="290"/>
      <c r="AKY4974" s="290"/>
      <c r="AKZ4974" s="290"/>
      <c r="ALA4974" s="290"/>
      <c r="ALB4974" s="290"/>
      <c r="ALC4974" s="290"/>
      <c r="ALD4974" s="290"/>
      <c r="ALE4974" s="290"/>
      <c r="ALF4974" s="290"/>
      <c r="ALG4974" s="290"/>
      <c r="ALH4974" s="290"/>
      <c r="ALI4974" s="290"/>
      <c r="ALJ4974" s="290"/>
      <c r="ALK4974" s="290"/>
      <c r="ALL4974" s="290"/>
      <c r="ALM4974" s="290"/>
      <c r="ALN4974" s="290"/>
      <c r="ALO4974" s="290"/>
      <c r="ALP4974" s="290"/>
      <c r="ALQ4974" s="290"/>
      <c r="ALR4974" s="290"/>
      <c r="ALS4974" s="290"/>
      <c r="ALT4974" s="290"/>
      <c r="ALU4974" s="290"/>
      <c r="ALV4974" s="290"/>
      <c r="ALW4974" s="290"/>
      <c r="ALX4974" s="290"/>
      <c r="ALY4974" s="290"/>
      <c r="ALZ4974" s="290"/>
      <c r="AMA4974" s="290"/>
      <c r="AMB4974" s="290"/>
      <c r="AMC4974" s="290"/>
      <c r="AMD4974" s="290"/>
      <c r="AME4974" s="290"/>
      <c r="AMF4974" s="290"/>
      <c r="AMG4974" s="290"/>
      <c r="AMH4974" s="290"/>
      <c r="AMI4974" s="290"/>
      <c r="AMJ4974" s="290"/>
      <c r="AMK4974" s="290"/>
      <c r="AML4974" s="290"/>
      <c r="AMM4974" s="290"/>
      <c r="AMN4974" s="290"/>
      <c r="AMO4974" s="290"/>
      <c r="AMP4974" s="290"/>
      <c r="AMQ4974" s="290"/>
      <c r="AMR4974" s="290"/>
      <c r="AMS4974" s="290"/>
      <c r="AMT4974" s="290"/>
      <c r="AMU4974" s="290"/>
      <c r="AMV4974" s="290"/>
      <c r="AMW4974" s="290"/>
      <c r="AMX4974" s="290"/>
      <c r="AMY4974" s="290"/>
      <c r="AMZ4974" s="290"/>
      <c r="ANA4974" s="290"/>
      <c r="ANB4974" s="290"/>
      <c r="ANC4974" s="290"/>
      <c r="AND4974" s="290"/>
      <c r="ANE4974" s="290"/>
      <c r="ANF4974" s="290"/>
      <c r="ANG4974" s="290"/>
      <c r="ANH4974" s="290"/>
      <c r="ANI4974" s="290"/>
      <c r="ANJ4974" s="290"/>
      <c r="ANK4974" s="290"/>
      <c r="ANL4974" s="290"/>
      <c r="ANM4974" s="290"/>
      <c r="ANN4974" s="290"/>
      <c r="ANO4974" s="290"/>
      <c r="ANP4974" s="290"/>
      <c r="ANQ4974" s="290"/>
      <c r="ANR4974" s="290"/>
      <c r="ANS4974" s="290"/>
      <c r="ANT4974" s="290"/>
      <c r="ANU4974" s="290"/>
      <c r="ANV4974" s="290"/>
      <c r="ANW4974" s="290"/>
      <c r="ANX4974" s="290"/>
      <c r="ANY4974" s="290"/>
      <c r="ANZ4974" s="290"/>
      <c r="AOA4974" s="290"/>
      <c r="AOB4974" s="290"/>
      <c r="AOC4974" s="290"/>
      <c r="AOD4974" s="290"/>
      <c r="AOE4974" s="290"/>
      <c r="AOF4974" s="290"/>
      <c r="AOG4974" s="290"/>
      <c r="AOH4974" s="290"/>
      <c r="AOI4974" s="290"/>
      <c r="AOJ4974" s="290"/>
      <c r="AOK4974" s="290"/>
      <c r="AOL4974" s="290"/>
      <c r="AOM4974" s="290"/>
      <c r="AON4974" s="290"/>
      <c r="AOO4974" s="290"/>
      <c r="AOP4974" s="290"/>
      <c r="AOQ4974" s="290"/>
      <c r="AOR4974" s="290"/>
      <c r="AOS4974" s="290"/>
      <c r="AOT4974" s="290"/>
      <c r="AOU4974" s="290"/>
      <c r="AOV4974" s="290"/>
      <c r="AOW4974" s="290"/>
      <c r="AOX4974" s="290"/>
      <c r="AOY4974" s="290"/>
      <c r="AOZ4974" s="290"/>
      <c r="APA4974" s="290"/>
      <c r="APB4974" s="290"/>
      <c r="APC4974" s="290"/>
      <c r="APD4974" s="290"/>
      <c r="APE4974" s="290"/>
      <c r="APF4974" s="290"/>
      <c r="APG4974" s="290"/>
      <c r="APH4974" s="290"/>
      <c r="API4974" s="290"/>
      <c r="APJ4974" s="290"/>
      <c r="APK4974" s="290"/>
      <c r="APL4974" s="290"/>
      <c r="APM4974" s="290"/>
      <c r="APN4974" s="290"/>
      <c r="APO4974" s="290"/>
      <c r="APP4974" s="290"/>
      <c r="APQ4974" s="290"/>
      <c r="APR4974" s="290"/>
      <c r="APS4974" s="290"/>
      <c r="APT4974" s="290"/>
      <c r="APU4974" s="290"/>
      <c r="APV4974" s="290"/>
      <c r="APW4974" s="290"/>
      <c r="APX4974" s="290"/>
      <c r="APY4974" s="290"/>
      <c r="APZ4974" s="290"/>
      <c r="AQA4974" s="290"/>
      <c r="AQB4974" s="290"/>
      <c r="AQC4974" s="290"/>
      <c r="AQD4974" s="290"/>
      <c r="AQE4974" s="290"/>
      <c r="AQF4974" s="290"/>
      <c r="AQG4974" s="290"/>
      <c r="AQH4974" s="290"/>
      <c r="AQI4974" s="290"/>
      <c r="AQJ4974" s="290"/>
      <c r="AQK4974" s="290"/>
      <c r="AQL4974" s="290"/>
      <c r="AQM4974" s="290"/>
      <c r="AQN4974" s="290"/>
      <c r="AQO4974" s="290"/>
      <c r="AQP4974" s="290"/>
      <c r="AQQ4974" s="290"/>
      <c r="AQR4974" s="290"/>
      <c r="AQS4974" s="290"/>
      <c r="AQT4974" s="290"/>
      <c r="AQU4974" s="290"/>
      <c r="AQV4974" s="290"/>
      <c r="AQW4974" s="290"/>
      <c r="AQX4974" s="290"/>
      <c r="AQY4974" s="290"/>
      <c r="AQZ4974" s="290"/>
      <c r="ARA4974" s="290"/>
      <c r="ARB4974" s="290"/>
      <c r="ARC4974" s="290"/>
      <c r="ARD4974" s="290"/>
      <c r="ARE4974" s="290"/>
      <c r="ARF4974" s="290"/>
      <c r="ARG4974" s="290"/>
      <c r="ARH4974" s="290"/>
      <c r="ARI4974" s="290"/>
      <c r="ARJ4974" s="290"/>
      <c r="ARK4974" s="290"/>
      <c r="ARL4974" s="290"/>
      <c r="ARM4974" s="290"/>
      <c r="ARN4974" s="290"/>
      <c r="ARO4974" s="290"/>
      <c r="ARP4974" s="290"/>
      <c r="ARQ4974" s="290"/>
      <c r="ARR4974" s="290"/>
      <c r="ARS4974" s="290"/>
      <c r="ART4974" s="290"/>
      <c r="ARU4974" s="290"/>
      <c r="ARV4974" s="290"/>
      <c r="ARW4974" s="290"/>
      <c r="ARX4974" s="290"/>
      <c r="ARY4974" s="290"/>
      <c r="ARZ4974" s="290"/>
      <c r="ASA4974" s="290"/>
      <c r="ASB4974" s="290"/>
      <c r="ASC4974" s="290"/>
      <c r="ASD4974" s="290"/>
      <c r="ASE4974" s="290"/>
      <c r="ASF4974" s="290"/>
      <c r="ASG4974" s="290"/>
      <c r="ASH4974" s="290"/>
      <c r="ASI4974" s="290"/>
      <c r="ASJ4974" s="290"/>
      <c r="ASK4974" s="290"/>
      <c r="ASL4974" s="290"/>
      <c r="ASM4974" s="290"/>
      <c r="ASN4974" s="290"/>
      <c r="ASO4974" s="290"/>
      <c r="ASP4974" s="290"/>
      <c r="ASQ4974" s="290"/>
      <c r="ASR4974" s="290"/>
      <c r="ASS4974" s="290"/>
      <c r="AST4974" s="290"/>
      <c r="ASU4974" s="290"/>
      <c r="ASV4974" s="290"/>
      <c r="ASW4974" s="290"/>
      <c r="ASX4974" s="290"/>
      <c r="ASY4974" s="290"/>
      <c r="ASZ4974" s="290"/>
      <c r="ATA4974" s="290"/>
      <c r="ATB4974" s="290"/>
      <c r="ATC4974" s="290"/>
      <c r="ATD4974" s="290"/>
      <c r="ATE4974" s="290"/>
      <c r="ATF4974" s="290"/>
      <c r="ATG4974" s="290"/>
      <c r="ATH4974" s="290"/>
      <c r="ATI4974" s="290"/>
      <c r="ATJ4974" s="290"/>
      <c r="ATK4974" s="290"/>
      <c r="ATL4974" s="290"/>
      <c r="ATM4974" s="290"/>
      <c r="ATN4974" s="290"/>
      <c r="ATO4974" s="290"/>
      <c r="ATP4974" s="290"/>
      <c r="ATQ4974" s="290"/>
      <c r="ATR4974" s="290"/>
      <c r="ATS4974" s="290"/>
      <c r="ATT4974" s="290"/>
      <c r="ATU4974" s="290"/>
      <c r="ATV4974" s="290"/>
      <c r="ATW4974" s="290"/>
      <c r="ATX4974" s="290"/>
      <c r="ATY4974" s="290"/>
      <c r="ATZ4974" s="290"/>
      <c r="AUA4974" s="290"/>
      <c r="AUB4974" s="290"/>
      <c r="AUC4974" s="290"/>
      <c r="AUD4974" s="290"/>
      <c r="AUE4974" s="290"/>
      <c r="AUF4974" s="290"/>
      <c r="AUG4974" s="290"/>
      <c r="AUH4974" s="290"/>
      <c r="AUI4974" s="290"/>
      <c r="AUJ4974" s="290"/>
      <c r="AUK4974" s="290"/>
      <c r="AUL4974" s="290"/>
      <c r="AUM4974" s="290"/>
      <c r="AUN4974" s="290"/>
      <c r="AUO4974" s="290"/>
      <c r="AUP4974" s="290"/>
      <c r="AUQ4974" s="290"/>
      <c r="AUR4974" s="290"/>
      <c r="AUS4974" s="290"/>
      <c r="AUT4974" s="290"/>
      <c r="AUU4974" s="290"/>
      <c r="AUV4974" s="290"/>
      <c r="AUW4974" s="290"/>
      <c r="AUX4974" s="290"/>
      <c r="AUY4974" s="290"/>
      <c r="AUZ4974" s="290"/>
      <c r="AVA4974" s="290"/>
      <c r="AVB4974" s="290"/>
      <c r="AVC4974" s="290"/>
      <c r="AVD4974" s="290"/>
      <c r="AVE4974" s="290"/>
      <c r="AVF4974" s="290"/>
      <c r="AVG4974" s="290"/>
      <c r="AVH4974" s="290"/>
      <c r="AVI4974" s="290"/>
      <c r="AVJ4974" s="290"/>
      <c r="AVK4974" s="290"/>
      <c r="AVL4974" s="290"/>
      <c r="AVM4974" s="290"/>
      <c r="AVN4974" s="290"/>
      <c r="AVO4974" s="290"/>
      <c r="AVP4974" s="290"/>
      <c r="AVQ4974" s="290"/>
      <c r="AVR4974" s="290"/>
      <c r="AVS4974" s="290"/>
      <c r="AVT4974" s="290"/>
      <c r="AVU4974" s="290"/>
      <c r="AVV4974" s="290"/>
      <c r="AVW4974" s="290"/>
      <c r="AVX4974" s="290"/>
      <c r="AVY4974" s="290"/>
      <c r="AVZ4974" s="290"/>
      <c r="AWA4974" s="290"/>
      <c r="AWB4974" s="290"/>
      <c r="AWC4974" s="290"/>
      <c r="AWD4974" s="290"/>
      <c r="AWE4974" s="290"/>
      <c r="AWF4974" s="290"/>
      <c r="AWG4974" s="290"/>
      <c r="AWH4974" s="290"/>
      <c r="AWI4974" s="290"/>
      <c r="AWJ4974" s="290"/>
      <c r="AWK4974" s="290"/>
      <c r="AWL4974" s="290"/>
      <c r="AWM4974" s="290"/>
      <c r="AWN4974" s="290"/>
      <c r="AWO4974" s="290"/>
      <c r="AWP4974" s="290"/>
      <c r="AWQ4974" s="290"/>
      <c r="AWR4974" s="290"/>
      <c r="AWS4974" s="290"/>
      <c r="AWT4974" s="290"/>
      <c r="AWU4974" s="290"/>
      <c r="AWV4974" s="290"/>
      <c r="AWW4974" s="290"/>
      <c r="AWX4974" s="290"/>
      <c r="AWY4974" s="290"/>
      <c r="AWZ4974" s="290"/>
      <c r="AXA4974" s="290"/>
      <c r="AXB4974" s="290"/>
      <c r="AXC4974" s="290"/>
      <c r="AXD4974" s="290"/>
      <c r="AXE4974" s="290"/>
      <c r="AXF4974" s="290"/>
      <c r="AXG4974" s="290"/>
      <c r="AXH4974" s="290"/>
      <c r="AXI4974" s="290"/>
      <c r="AXJ4974" s="290"/>
      <c r="AXK4974" s="290"/>
      <c r="AXL4974" s="290"/>
      <c r="AXM4974" s="290"/>
      <c r="AXN4974" s="290"/>
      <c r="AXO4974" s="290"/>
      <c r="AXP4974" s="290"/>
      <c r="AXQ4974" s="290"/>
      <c r="AXR4974" s="290"/>
      <c r="AXS4974" s="290"/>
      <c r="AXT4974" s="290"/>
      <c r="AXU4974" s="290"/>
      <c r="AXV4974" s="290"/>
      <c r="AXW4974" s="290"/>
      <c r="AXX4974" s="290"/>
      <c r="AXY4974" s="290"/>
      <c r="AXZ4974" s="290"/>
      <c r="AYA4974" s="290"/>
      <c r="AYB4974" s="290"/>
      <c r="AYC4974" s="290"/>
      <c r="AYD4974" s="290"/>
      <c r="AYE4974" s="290"/>
      <c r="AYF4974" s="290"/>
      <c r="AYG4974" s="290"/>
      <c r="AYH4974" s="290"/>
      <c r="AYI4974" s="290"/>
      <c r="AYJ4974" s="290"/>
      <c r="AYK4974" s="290"/>
      <c r="AYL4974" s="290"/>
      <c r="AYM4974" s="290"/>
      <c r="AYN4974" s="290"/>
      <c r="AYO4974" s="290"/>
      <c r="AYP4974" s="290"/>
      <c r="AYQ4974" s="290"/>
      <c r="AYR4974" s="290"/>
      <c r="AYS4974" s="290"/>
      <c r="AYT4974" s="290"/>
      <c r="AYU4974" s="290"/>
      <c r="AYV4974" s="290"/>
      <c r="AYW4974" s="290"/>
      <c r="AYX4974" s="290"/>
      <c r="AYY4974" s="290"/>
      <c r="AYZ4974" s="290"/>
      <c r="AZA4974" s="290"/>
      <c r="AZB4974" s="290"/>
      <c r="AZC4974" s="290"/>
      <c r="AZD4974" s="290"/>
      <c r="AZE4974" s="290"/>
      <c r="AZF4974" s="290"/>
      <c r="AZG4974" s="290"/>
      <c r="AZH4974" s="290"/>
      <c r="AZI4974" s="290"/>
      <c r="AZJ4974" s="290"/>
      <c r="AZK4974" s="290"/>
      <c r="AZL4974" s="290"/>
      <c r="AZM4974" s="290"/>
      <c r="AZN4974" s="290"/>
      <c r="AZO4974" s="290"/>
      <c r="AZP4974" s="290"/>
      <c r="AZQ4974" s="290"/>
      <c r="AZR4974" s="290"/>
      <c r="AZS4974" s="290"/>
      <c r="AZT4974" s="290"/>
      <c r="AZU4974" s="290"/>
      <c r="AZV4974" s="290"/>
      <c r="AZW4974" s="290"/>
      <c r="AZX4974" s="290"/>
      <c r="AZY4974" s="290"/>
      <c r="AZZ4974" s="290"/>
      <c r="BAA4974" s="290"/>
      <c r="BAB4974" s="290"/>
      <c r="BAC4974" s="290"/>
      <c r="BAD4974" s="290"/>
      <c r="BAE4974" s="290"/>
      <c r="BAF4974" s="290"/>
      <c r="BAG4974" s="290"/>
      <c r="BAH4974" s="290"/>
      <c r="BAI4974" s="290"/>
      <c r="BAJ4974" s="290"/>
      <c r="BAK4974" s="290"/>
      <c r="BAL4974" s="290"/>
      <c r="BAM4974" s="290"/>
      <c r="BAN4974" s="290"/>
      <c r="BAO4974" s="290"/>
      <c r="BAP4974" s="290"/>
      <c r="BAQ4974" s="290"/>
      <c r="BAR4974" s="290"/>
      <c r="BAS4974" s="290"/>
      <c r="BAT4974" s="290"/>
      <c r="BAU4974" s="290"/>
      <c r="BAV4974" s="290"/>
      <c r="BAW4974" s="290"/>
      <c r="BAX4974" s="290"/>
      <c r="BAY4974" s="290"/>
      <c r="BAZ4974" s="290"/>
      <c r="BBA4974" s="290"/>
      <c r="BBB4974" s="290"/>
      <c r="BBC4974" s="290"/>
      <c r="BBD4974" s="290"/>
      <c r="BBE4974" s="290"/>
      <c r="BBF4974" s="290"/>
      <c r="BBG4974" s="290"/>
      <c r="BBH4974" s="290"/>
      <c r="BBI4974" s="290"/>
      <c r="BBJ4974" s="290"/>
      <c r="BBK4974" s="290"/>
      <c r="BBL4974" s="290"/>
      <c r="BBM4974" s="290"/>
      <c r="BBN4974" s="290"/>
      <c r="BBO4974" s="290"/>
      <c r="BBP4974" s="290"/>
      <c r="BBQ4974" s="290"/>
      <c r="BBR4974" s="290"/>
      <c r="BBS4974" s="290"/>
      <c r="BBT4974" s="290"/>
      <c r="BBU4974" s="290"/>
      <c r="BBV4974" s="290"/>
      <c r="BBW4974" s="290"/>
      <c r="BBX4974" s="290"/>
      <c r="BBY4974" s="290"/>
      <c r="BBZ4974" s="290"/>
      <c r="BCA4974" s="290"/>
      <c r="BCB4974" s="290"/>
      <c r="BCC4974" s="290"/>
      <c r="BCD4974" s="290"/>
      <c r="BCE4974" s="290"/>
      <c r="BCF4974" s="290"/>
      <c r="BCG4974" s="290"/>
      <c r="BCH4974" s="290"/>
      <c r="BCI4974" s="290"/>
      <c r="BCJ4974" s="290"/>
      <c r="BCK4974" s="290"/>
      <c r="BCL4974" s="290"/>
      <c r="BCM4974" s="290"/>
      <c r="BCN4974" s="290"/>
      <c r="BCO4974" s="290"/>
      <c r="BCP4974" s="290"/>
      <c r="BCQ4974" s="290"/>
      <c r="BCR4974" s="290"/>
      <c r="BCS4974" s="290"/>
      <c r="BCT4974" s="290"/>
      <c r="BCU4974" s="290"/>
      <c r="BCV4974" s="290"/>
      <c r="BCW4974" s="290"/>
      <c r="BCX4974" s="290"/>
      <c r="BCY4974" s="290"/>
      <c r="BCZ4974" s="290"/>
      <c r="BDA4974" s="290"/>
      <c r="BDB4974" s="290"/>
      <c r="BDC4974" s="290"/>
      <c r="BDD4974" s="290"/>
      <c r="BDE4974" s="290"/>
      <c r="BDF4974" s="290"/>
      <c r="BDG4974" s="290"/>
      <c r="BDH4974" s="290"/>
      <c r="BDI4974" s="290"/>
      <c r="BDJ4974" s="290"/>
      <c r="BDK4974" s="290"/>
      <c r="BDL4974" s="290"/>
      <c r="BDM4974" s="290"/>
      <c r="BDN4974" s="290"/>
      <c r="BDO4974" s="290"/>
      <c r="BDP4974" s="290"/>
      <c r="BDQ4974" s="290"/>
      <c r="BDR4974" s="290"/>
      <c r="BDS4974" s="290"/>
      <c r="BDT4974" s="290"/>
      <c r="BDU4974" s="290"/>
      <c r="BDV4974" s="290"/>
      <c r="BDW4974" s="290"/>
      <c r="BDX4974" s="290"/>
      <c r="BDY4974" s="290"/>
      <c r="BDZ4974" s="290"/>
      <c r="BEA4974" s="290"/>
      <c r="BEB4974" s="290"/>
      <c r="BEC4974" s="290"/>
      <c r="BED4974" s="290"/>
      <c r="BEE4974" s="290"/>
      <c r="BEF4974" s="290"/>
      <c r="BEG4974" s="290"/>
      <c r="BEH4974" s="290"/>
      <c r="BEI4974" s="290"/>
      <c r="BEJ4974" s="290"/>
      <c r="BEK4974" s="290"/>
      <c r="BEL4974" s="290"/>
      <c r="BEM4974" s="290"/>
      <c r="BEN4974" s="290"/>
      <c r="BEO4974" s="290"/>
      <c r="BEP4974" s="290"/>
      <c r="BEQ4974" s="290"/>
      <c r="BER4974" s="290"/>
      <c r="BES4974" s="290"/>
      <c r="BET4974" s="290"/>
      <c r="BEU4974" s="290"/>
      <c r="BEV4974" s="290"/>
      <c r="BEW4974" s="290"/>
      <c r="BEX4974" s="290"/>
      <c r="BEY4974" s="290"/>
      <c r="BEZ4974" s="290"/>
      <c r="BFA4974" s="290"/>
      <c r="BFB4974" s="290"/>
      <c r="BFC4974" s="290"/>
      <c r="BFD4974" s="290"/>
      <c r="BFE4974" s="290"/>
      <c r="BFF4974" s="290"/>
      <c r="BFG4974" s="290"/>
      <c r="BFH4974" s="290"/>
      <c r="BFI4974" s="290"/>
      <c r="BFJ4974" s="290"/>
      <c r="BFK4974" s="290"/>
      <c r="BFL4974" s="290"/>
      <c r="BFM4974" s="290"/>
      <c r="BFN4974" s="290"/>
      <c r="BFO4974" s="290"/>
      <c r="BFP4974" s="290"/>
      <c r="BFQ4974" s="290"/>
      <c r="BFR4974" s="290"/>
      <c r="BFS4974" s="290"/>
      <c r="BFT4974" s="290"/>
      <c r="BFU4974" s="290"/>
      <c r="BFV4974" s="290"/>
      <c r="BFW4974" s="290"/>
      <c r="BFX4974" s="290"/>
      <c r="BFY4974" s="290"/>
      <c r="BFZ4974" s="290"/>
      <c r="BGA4974" s="290"/>
      <c r="BGB4974" s="290"/>
      <c r="BGC4974" s="290"/>
      <c r="BGD4974" s="290"/>
      <c r="BGE4974" s="290"/>
      <c r="BGF4974" s="290"/>
      <c r="BGG4974" s="290"/>
      <c r="BGH4974" s="290"/>
      <c r="BGI4974" s="290"/>
      <c r="BGJ4974" s="290"/>
      <c r="BGK4974" s="290"/>
      <c r="BGL4974" s="290"/>
      <c r="BGM4974" s="290"/>
      <c r="BGN4974" s="290"/>
      <c r="BGO4974" s="290"/>
      <c r="BGP4974" s="290"/>
      <c r="BGQ4974" s="290"/>
      <c r="BGR4974" s="290"/>
      <c r="BGS4974" s="290"/>
      <c r="BGT4974" s="290"/>
      <c r="BGU4974" s="290"/>
      <c r="BGV4974" s="290"/>
      <c r="BGW4974" s="290"/>
      <c r="BGX4974" s="290"/>
      <c r="BGY4974" s="290"/>
      <c r="BGZ4974" s="290"/>
      <c r="BHA4974" s="290"/>
      <c r="BHB4974" s="290"/>
      <c r="BHC4974" s="290"/>
      <c r="BHD4974" s="290"/>
      <c r="BHE4974" s="290"/>
      <c r="BHF4974" s="290"/>
      <c r="BHG4974" s="290"/>
      <c r="BHH4974" s="290"/>
      <c r="BHI4974" s="290"/>
      <c r="BHJ4974" s="290"/>
      <c r="BHK4974" s="290"/>
      <c r="BHL4974" s="290"/>
      <c r="BHM4974" s="290"/>
      <c r="BHN4974" s="290"/>
      <c r="BHO4974" s="290"/>
      <c r="BHP4974" s="290"/>
      <c r="BHQ4974" s="290"/>
      <c r="BHR4974" s="290"/>
      <c r="BHS4974" s="290"/>
      <c r="BHT4974" s="290"/>
      <c r="BHU4974" s="290"/>
      <c r="BHV4974" s="290"/>
      <c r="BHW4974" s="290"/>
      <c r="BHX4974" s="290"/>
      <c r="BHY4974" s="290"/>
      <c r="BHZ4974" s="290"/>
      <c r="BIA4974" s="290"/>
      <c r="BIB4974" s="290"/>
      <c r="BIC4974" s="290"/>
      <c r="BID4974" s="290"/>
      <c r="BIE4974" s="290"/>
      <c r="BIF4974" s="290"/>
      <c r="BIG4974" s="290"/>
      <c r="BIH4974" s="290"/>
      <c r="BII4974" s="290"/>
      <c r="BIJ4974" s="290"/>
      <c r="BIK4974" s="290"/>
      <c r="BIL4974" s="290"/>
      <c r="BIM4974" s="290"/>
      <c r="BIN4974" s="290"/>
      <c r="BIO4974" s="290"/>
      <c r="BIP4974" s="290"/>
      <c r="BIQ4974" s="290"/>
      <c r="BIR4974" s="290"/>
      <c r="BIS4974" s="290"/>
      <c r="BIT4974" s="290"/>
      <c r="BIU4974" s="290"/>
      <c r="BIV4974" s="290"/>
      <c r="BIW4974" s="290"/>
      <c r="BIX4974" s="290"/>
      <c r="BIY4974" s="290"/>
      <c r="BIZ4974" s="290"/>
      <c r="BJA4974" s="290"/>
      <c r="BJB4974" s="290"/>
      <c r="BJC4974" s="290"/>
      <c r="BJD4974" s="290"/>
      <c r="BJE4974" s="290"/>
      <c r="BJF4974" s="290"/>
      <c r="BJG4974" s="290"/>
      <c r="BJH4974" s="290"/>
      <c r="BJI4974" s="290"/>
      <c r="BJJ4974" s="290"/>
      <c r="BJK4974" s="290"/>
      <c r="BJL4974" s="290"/>
      <c r="BJM4974" s="290"/>
      <c r="BJN4974" s="290"/>
      <c r="BJO4974" s="290"/>
      <c r="BJP4974" s="290"/>
      <c r="BJQ4974" s="290"/>
      <c r="BJR4974" s="290"/>
      <c r="BJS4974" s="290"/>
      <c r="BJT4974" s="290"/>
      <c r="BJU4974" s="290"/>
      <c r="BJV4974" s="290"/>
      <c r="BJW4974" s="290"/>
      <c r="BJX4974" s="290"/>
      <c r="BJY4974" s="290"/>
      <c r="BJZ4974" s="290"/>
      <c r="BKA4974" s="290"/>
      <c r="BKB4974" s="290"/>
      <c r="BKC4974" s="290"/>
      <c r="BKD4974" s="290"/>
      <c r="BKE4974" s="290"/>
      <c r="BKF4974" s="290"/>
      <c r="BKG4974" s="290"/>
      <c r="BKH4974" s="290"/>
      <c r="BKI4974" s="290"/>
      <c r="BKJ4974" s="290"/>
      <c r="BKK4974" s="290"/>
      <c r="BKL4974" s="290"/>
      <c r="BKM4974" s="290"/>
      <c r="BKN4974" s="290"/>
      <c r="BKO4974" s="290"/>
      <c r="BKP4974" s="290"/>
      <c r="BKQ4974" s="290"/>
      <c r="BKR4974" s="290"/>
      <c r="BKS4974" s="290"/>
      <c r="BKT4974" s="290"/>
      <c r="BKU4974" s="290"/>
      <c r="BKV4974" s="290"/>
      <c r="BKW4974" s="290"/>
      <c r="BKX4974" s="290"/>
      <c r="BKY4974" s="290"/>
      <c r="BKZ4974" s="290"/>
      <c r="BLA4974" s="290"/>
      <c r="BLB4974" s="290"/>
      <c r="BLC4974" s="290"/>
      <c r="BLD4974" s="290"/>
      <c r="BLE4974" s="290"/>
      <c r="BLF4974" s="290"/>
      <c r="BLG4974" s="290"/>
      <c r="BLH4974" s="290"/>
      <c r="BLI4974" s="290"/>
      <c r="BLJ4974" s="290"/>
      <c r="BLK4974" s="290"/>
      <c r="BLL4974" s="290"/>
      <c r="BLM4974" s="290"/>
      <c r="BLN4974" s="290"/>
      <c r="BLO4974" s="290"/>
      <c r="BLP4974" s="290"/>
      <c r="BLQ4974" s="290"/>
      <c r="BLR4974" s="290"/>
      <c r="BLS4974" s="290"/>
      <c r="BLT4974" s="290"/>
      <c r="BLU4974" s="290"/>
      <c r="BLV4974" s="290"/>
      <c r="BLW4974" s="290"/>
      <c r="BLX4974" s="290"/>
      <c r="BLY4974" s="290"/>
      <c r="BLZ4974" s="290"/>
      <c r="BMA4974" s="290"/>
      <c r="BMB4974" s="290"/>
      <c r="BMC4974" s="290"/>
      <c r="BMD4974" s="290"/>
      <c r="BME4974" s="290"/>
      <c r="BMF4974" s="290"/>
      <c r="BMG4974" s="290"/>
      <c r="BMH4974" s="290"/>
      <c r="BMI4974" s="290"/>
      <c r="BMJ4974" s="290"/>
      <c r="BMK4974" s="290"/>
      <c r="BML4974" s="290"/>
      <c r="BMM4974" s="290"/>
      <c r="BMN4974" s="290"/>
      <c r="BMO4974" s="290"/>
      <c r="BMP4974" s="290"/>
      <c r="BMQ4974" s="290"/>
      <c r="BMR4974" s="290"/>
      <c r="BMS4974" s="290"/>
      <c r="BMT4974" s="290"/>
      <c r="BMU4974" s="290"/>
      <c r="BMV4974" s="290"/>
      <c r="BMW4974" s="290"/>
      <c r="BMX4974" s="290"/>
      <c r="BMY4974" s="290"/>
      <c r="BMZ4974" s="290"/>
      <c r="BNA4974" s="290"/>
      <c r="BNB4974" s="290"/>
      <c r="BNC4974" s="290"/>
      <c r="BND4974" s="290"/>
      <c r="BNE4974" s="290"/>
      <c r="BNF4974" s="290"/>
      <c r="BNG4974" s="290"/>
      <c r="BNH4974" s="290"/>
      <c r="BNI4974" s="290"/>
      <c r="BNJ4974" s="290"/>
      <c r="BNK4974" s="290"/>
      <c r="BNL4974" s="290"/>
      <c r="BNM4974" s="290"/>
      <c r="BNN4974" s="290"/>
      <c r="BNO4974" s="290"/>
      <c r="BNP4974" s="290"/>
      <c r="BNQ4974" s="290"/>
      <c r="BNR4974" s="290"/>
      <c r="BNS4974" s="290"/>
      <c r="BNT4974" s="290"/>
      <c r="BNU4974" s="290"/>
      <c r="BNV4974" s="290"/>
      <c r="BNW4974" s="290"/>
      <c r="BNX4974" s="290"/>
      <c r="BNY4974" s="290"/>
      <c r="BNZ4974" s="290"/>
      <c r="BOA4974" s="290"/>
      <c r="BOB4974" s="290"/>
      <c r="BOC4974" s="290"/>
      <c r="BOD4974" s="290"/>
      <c r="BOE4974" s="290"/>
      <c r="BOF4974" s="290"/>
      <c r="BOG4974" s="290"/>
      <c r="BOH4974" s="290"/>
      <c r="BOI4974" s="290"/>
      <c r="BOJ4974" s="290"/>
      <c r="BOK4974" s="290"/>
      <c r="BOL4974" s="290"/>
      <c r="BOM4974" s="290"/>
      <c r="BON4974" s="290"/>
      <c r="BOO4974" s="290"/>
      <c r="BOP4974" s="290"/>
      <c r="BOQ4974" s="290"/>
      <c r="BOR4974" s="290"/>
      <c r="BOS4974" s="290"/>
      <c r="BOT4974" s="290"/>
      <c r="BOU4974" s="290"/>
      <c r="BOV4974" s="290"/>
      <c r="BOW4974" s="290"/>
      <c r="BOX4974" s="290"/>
      <c r="BOY4974" s="290"/>
      <c r="BOZ4974" s="290"/>
      <c r="BPA4974" s="290"/>
      <c r="BPB4974" s="290"/>
      <c r="BPC4974" s="290"/>
      <c r="BPD4974" s="290"/>
      <c r="BPE4974" s="290"/>
      <c r="BPF4974" s="290"/>
      <c r="BPG4974" s="290"/>
      <c r="BPH4974" s="290"/>
      <c r="BPI4974" s="290"/>
      <c r="BPJ4974" s="290"/>
      <c r="BPK4974" s="290"/>
      <c r="BPL4974" s="290"/>
      <c r="BPM4974" s="290"/>
      <c r="BPN4974" s="290"/>
      <c r="BPO4974" s="290"/>
      <c r="BPP4974" s="290"/>
      <c r="BPQ4974" s="290"/>
      <c r="BPR4974" s="290"/>
      <c r="BPS4974" s="290"/>
      <c r="BPT4974" s="290"/>
      <c r="BPU4974" s="290"/>
      <c r="BPV4974" s="290"/>
      <c r="BPW4974" s="290"/>
      <c r="BPX4974" s="290"/>
      <c r="BPY4974" s="290"/>
      <c r="BPZ4974" s="290"/>
      <c r="BQA4974" s="290"/>
      <c r="BQB4974" s="290"/>
      <c r="BQC4974" s="290"/>
      <c r="BQD4974" s="290"/>
      <c r="BQE4974" s="290"/>
      <c r="BQF4974" s="290"/>
      <c r="BQG4974" s="290"/>
      <c r="BQH4974" s="290"/>
      <c r="BQI4974" s="290"/>
      <c r="BQJ4974" s="290"/>
      <c r="BQK4974" s="290"/>
      <c r="BQL4974" s="290"/>
      <c r="BQM4974" s="290"/>
      <c r="BQN4974" s="290"/>
      <c r="BQO4974" s="290"/>
      <c r="BQP4974" s="290"/>
      <c r="BQQ4974" s="290"/>
      <c r="BQR4974" s="290"/>
      <c r="BQS4974" s="290"/>
      <c r="BQT4974" s="290"/>
      <c r="BQU4974" s="290"/>
      <c r="BQV4974" s="290"/>
      <c r="BQW4974" s="290"/>
      <c r="BQX4974" s="290"/>
      <c r="BQY4974" s="290"/>
      <c r="BQZ4974" s="290"/>
      <c r="BRA4974" s="290"/>
      <c r="BRB4974" s="290"/>
      <c r="BRC4974" s="290"/>
      <c r="BRD4974" s="290"/>
      <c r="BRE4974" s="290"/>
      <c r="BRF4974" s="290"/>
      <c r="BRG4974" s="290"/>
      <c r="BRH4974" s="290"/>
      <c r="BRI4974" s="290"/>
      <c r="BRJ4974" s="290"/>
      <c r="BRK4974" s="290"/>
      <c r="BRL4974" s="290"/>
      <c r="BRM4974" s="290"/>
      <c r="BRN4974" s="290"/>
      <c r="BRO4974" s="290"/>
      <c r="BRP4974" s="290"/>
      <c r="BRQ4974" s="290"/>
      <c r="BRR4974" s="290"/>
      <c r="BRS4974" s="290"/>
      <c r="BRT4974" s="290"/>
      <c r="BRU4974" s="290"/>
      <c r="BRV4974" s="290"/>
      <c r="BRW4974" s="290"/>
      <c r="BRX4974" s="290"/>
      <c r="BRY4974" s="290"/>
      <c r="BRZ4974" s="290"/>
      <c r="BSA4974" s="290"/>
      <c r="BSB4974" s="290"/>
      <c r="BSC4974" s="290"/>
      <c r="BSD4974" s="290"/>
      <c r="BSE4974" s="290"/>
      <c r="BSF4974" s="290"/>
      <c r="BSG4974" s="290"/>
      <c r="BSH4974" s="290"/>
      <c r="BSI4974" s="290"/>
      <c r="BSJ4974" s="290"/>
      <c r="BSK4974" s="290"/>
      <c r="BSL4974" s="290"/>
      <c r="BSM4974" s="290"/>
      <c r="BSN4974" s="290"/>
      <c r="BSO4974" s="290"/>
      <c r="BSP4974" s="290"/>
      <c r="BSQ4974" s="290"/>
      <c r="BSR4974" s="290"/>
      <c r="BSS4974" s="290"/>
      <c r="BST4974" s="290"/>
      <c r="BSU4974" s="290"/>
      <c r="BSV4974" s="290"/>
      <c r="BSW4974" s="290"/>
      <c r="BSX4974" s="290"/>
      <c r="BSY4974" s="290"/>
      <c r="BSZ4974" s="290"/>
      <c r="BTA4974" s="290"/>
      <c r="BTB4974" s="290"/>
      <c r="BTC4974" s="290"/>
      <c r="BTD4974" s="290"/>
      <c r="BTE4974" s="290"/>
      <c r="BTF4974" s="290"/>
      <c r="BTG4974" s="290"/>
      <c r="BTH4974" s="290"/>
      <c r="BTI4974" s="290"/>
      <c r="BTJ4974" s="290"/>
      <c r="BTK4974" s="290"/>
      <c r="BTL4974" s="290"/>
      <c r="BTM4974" s="290"/>
      <c r="BTN4974" s="290"/>
      <c r="BTO4974" s="290"/>
      <c r="BTP4974" s="290"/>
      <c r="BTQ4974" s="290"/>
      <c r="BTR4974" s="290"/>
      <c r="BTS4974" s="290"/>
      <c r="BTT4974" s="290"/>
      <c r="BTU4974" s="290"/>
      <c r="BTV4974" s="290"/>
      <c r="BTW4974" s="290"/>
      <c r="BTX4974" s="290"/>
      <c r="BTY4974" s="290"/>
      <c r="BTZ4974" s="290"/>
      <c r="BUA4974" s="290"/>
      <c r="BUB4974" s="290"/>
      <c r="BUC4974" s="290"/>
      <c r="BUD4974" s="290"/>
      <c r="BUE4974" s="290"/>
      <c r="BUF4974" s="290"/>
      <c r="BUG4974" s="290"/>
      <c r="BUH4974" s="290"/>
      <c r="BUI4974" s="290"/>
      <c r="BUJ4974" s="290"/>
      <c r="BUK4974" s="290"/>
      <c r="BUL4974" s="290"/>
      <c r="BUM4974" s="290"/>
      <c r="BUN4974" s="290"/>
      <c r="BUO4974" s="290"/>
      <c r="BUP4974" s="290"/>
      <c r="BUQ4974" s="290"/>
      <c r="BUR4974" s="290"/>
      <c r="BUS4974" s="290"/>
      <c r="BUT4974" s="290"/>
      <c r="BUU4974" s="290"/>
      <c r="BUV4974" s="290"/>
      <c r="BUW4974" s="290"/>
      <c r="BUX4974" s="290"/>
      <c r="BUY4974" s="290"/>
      <c r="BUZ4974" s="290"/>
      <c r="BVA4974" s="290"/>
      <c r="BVB4974" s="290"/>
      <c r="BVC4974" s="290"/>
      <c r="BVD4974" s="290"/>
      <c r="BVE4974" s="290"/>
      <c r="BVF4974" s="290"/>
      <c r="BVG4974" s="290"/>
      <c r="BVH4974" s="290"/>
      <c r="BVI4974" s="290"/>
      <c r="BVJ4974" s="290"/>
      <c r="BVK4974" s="290"/>
      <c r="BVL4974" s="290"/>
      <c r="BVM4974" s="290"/>
      <c r="BVN4974" s="290"/>
      <c r="BVO4974" s="290"/>
      <c r="BVP4974" s="290"/>
      <c r="BVQ4974" s="290"/>
      <c r="BVR4974" s="290"/>
      <c r="BVS4974" s="290"/>
      <c r="BVT4974" s="290"/>
      <c r="BVU4974" s="290"/>
      <c r="BVV4974" s="290"/>
      <c r="BVW4974" s="290"/>
      <c r="BVX4974" s="290"/>
      <c r="BVY4974" s="290"/>
      <c r="BVZ4974" s="290"/>
      <c r="BWA4974" s="290"/>
      <c r="BWB4974" s="290"/>
      <c r="BWC4974" s="290"/>
      <c r="BWD4974" s="290"/>
      <c r="BWE4974" s="290"/>
      <c r="BWF4974" s="290"/>
      <c r="BWG4974" s="290"/>
      <c r="BWH4974" s="290"/>
      <c r="BWI4974" s="290"/>
      <c r="BWJ4974" s="290"/>
      <c r="BWK4974" s="290"/>
      <c r="BWL4974" s="290"/>
      <c r="BWM4974" s="290"/>
      <c r="BWN4974" s="290"/>
      <c r="BWO4974" s="290"/>
      <c r="BWP4974" s="290"/>
      <c r="BWQ4974" s="290"/>
      <c r="BWR4974" s="290"/>
      <c r="BWS4974" s="290"/>
      <c r="BWT4974" s="290"/>
      <c r="BWU4974" s="290"/>
      <c r="BWV4974" s="290"/>
      <c r="BWW4974" s="290"/>
      <c r="BWX4974" s="290"/>
      <c r="BWY4974" s="290"/>
      <c r="BWZ4974" s="290"/>
      <c r="BXA4974" s="290"/>
      <c r="BXB4974" s="290"/>
      <c r="BXC4974" s="290"/>
      <c r="BXD4974" s="290"/>
      <c r="BXE4974" s="290"/>
      <c r="BXF4974" s="290"/>
      <c r="BXG4974" s="290"/>
      <c r="BXH4974" s="290"/>
      <c r="BXI4974" s="290"/>
      <c r="BXJ4974" s="290"/>
      <c r="BXK4974" s="290"/>
      <c r="BXL4974" s="290"/>
      <c r="BXM4974" s="290"/>
      <c r="BXN4974" s="290"/>
      <c r="BXO4974" s="290"/>
      <c r="BXP4974" s="290"/>
      <c r="BXQ4974" s="290"/>
      <c r="BXR4974" s="290"/>
      <c r="BXS4974" s="290"/>
      <c r="BXT4974" s="290"/>
      <c r="BXU4974" s="290"/>
      <c r="BXV4974" s="290"/>
      <c r="BXW4974" s="290"/>
      <c r="BXX4974" s="290"/>
      <c r="BXY4974" s="290"/>
      <c r="BXZ4974" s="290"/>
      <c r="BYA4974" s="290"/>
      <c r="BYB4974" s="290"/>
      <c r="BYC4974" s="290"/>
      <c r="BYD4974" s="290"/>
      <c r="BYE4974" s="290"/>
      <c r="BYF4974" s="290"/>
      <c r="BYG4974" s="290"/>
      <c r="BYH4974" s="290"/>
      <c r="BYI4974" s="290"/>
      <c r="BYJ4974" s="290"/>
      <c r="BYK4974" s="290"/>
      <c r="BYL4974" s="290"/>
      <c r="BYM4974" s="290"/>
      <c r="BYN4974" s="290"/>
      <c r="BYO4974" s="290"/>
      <c r="BYP4974" s="290"/>
      <c r="BYQ4974" s="290"/>
      <c r="BYR4974" s="290"/>
      <c r="BYS4974" s="290"/>
      <c r="BYT4974" s="290"/>
      <c r="BYU4974" s="290"/>
      <c r="BYV4974" s="290"/>
      <c r="BYW4974" s="290"/>
      <c r="BYX4974" s="290"/>
      <c r="BYY4974" s="290"/>
      <c r="BYZ4974" s="290"/>
      <c r="BZA4974" s="290"/>
      <c r="BZB4974" s="290"/>
      <c r="BZC4974" s="290"/>
      <c r="BZD4974" s="290"/>
      <c r="BZE4974" s="290"/>
      <c r="BZF4974" s="290"/>
      <c r="BZG4974" s="290"/>
      <c r="BZH4974" s="290"/>
      <c r="BZI4974" s="290"/>
      <c r="BZJ4974" s="290"/>
      <c r="BZK4974" s="290"/>
      <c r="BZL4974" s="290"/>
      <c r="BZM4974" s="290"/>
      <c r="BZN4974" s="290"/>
      <c r="BZO4974" s="290"/>
      <c r="BZP4974" s="290"/>
      <c r="BZQ4974" s="290"/>
      <c r="BZR4974" s="290"/>
      <c r="BZS4974" s="290"/>
      <c r="BZT4974" s="290"/>
      <c r="BZU4974" s="290"/>
      <c r="BZV4974" s="290"/>
      <c r="BZW4974" s="290"/>
      <c r="BZX4974" s="290"/>
      <c r="BZY4974" s="290"/>
      <c r="BZZ4974" s="290"/>
      <c r="CAA4974" s="290"/>
      <c r="CAB4974" s="290"/>
      <c r="CAC4974" s="290"/>
      <c r="CAD4974" s="290"/>
      <c r="CAE4974" s="290"/>
      <c r="CAF4974" s="290"/>
      <c r="CAG4974" s="290"/>
      <c r="CAH4974" s="290"/>
      <c r="CAI4974" s="290"/>
      <c r="CAJ4974" s="290"/>
      <c r="CAK4974" s="290"/>
      <c r="CAL4974" s="290"/>
      <c r="CAM4974" s="290"/>
      <c r="CAN4974" s="290"/>
      <c r="CAO4974" s="290"/>
      <c r="CAP4974" s="290"/>
      <c r="CAQ4974" s="290"/>
      <c r="CAR4974" s="290"/>
      <c r="CAS4974" s="290"/>
      <c r="CAT4974" s="290"/>
      <c r="CAU4974" s="290"/>
      <c r="CAV4974" s="290"/>
      <c r="CAW4974" s="290"/>
      <c r="CAX4974" s="290"/>
      <c r="CAY4974" s="290"/>
      <c r="CAZ4974" s="290"/>
      <c r="CBA4974" s="290"/>
      <c r="CBB4974" s="290"/>
      <c r="CBC4974" s="290"/>
      <c r="CBD4974" s="290"/>
      <c r="CBE4974" s="290"/>
      <c r="CBF4974" s="290"/>
      <c r="CBG4974" s="290"/>
      <c r="CBH4974" s="290"/>
      <c r="CBI4974" s="290"/>
      <c r="CBJ4974" s="290"/>
      <c r="CBK4974" s="290"/>
      <c r="CBL4974" s="290"/>
      <c r="CBM4974" s="290"/>
      <c r="CBN4974" s="290"/>
      <c r="CBO4974" s="290"/>
      <c r="CBP4974" s="290"/>
      <c r="CBQ4974" s="290"/>
      <c r="CBR4974" s="290"/>
      <c r="CBS4974" s="290"/>
      <c r="CBT4974" s="290"/>
      <c r="CBU4974" s="290"/>
      <c r="CBV4974" s="290"/>
      <c r="CBW4974" s="290"/>
      <c r="CBX4974" s="290"/>
      <c r="CBY4974" s="290"/>
      <c r="CBZ4974" s="290"/>
      <c r="CCA4974" s="290"/>
      <c r="CCB4974" s="290"/>
      <c r="CCC4974" s="290"/>
      <c r="CCD4974" s="290"/>
      <c r="CCE4974" s="290"/>
      <c r="CCF4974" s="290"/>
      <c r="CCG4974" s="290"/>
      <c r="CCH4974" s="290"/>
      <c r="CCI4974" s="290"/>
      <c r="CCJ4974" s="290"/>
      <c r="CCK4974" s="290"/>
      <c r="CCL4974" s="290"/>
      <c r="CCM4974" s="290"/>
      <c r="CCN4974" s="290"/>
      <c r="CCO4974" s="290"/>
      <c r="CCP4974" s="290"/>
      <c r="CCQ4974" s="290"/>
      <c r="CCR4974" s="290"/>
      <c r="CCS4974" s="290"/>
      <c r="CCT4974" s="290"/>
      <c r="CCU4974" s="290"/>
      <c r="CCV4974" s="290"/>
      <c r="CCW4974" s="290"/>
      <c r="CCX4974" s="290"/>
      <c r="CCY4974" s="290"/>
      <c r="CCZ4974" s="290"/>
      <c r="CDA4974" s="290"/>
      <c r="CDB4974" s="290"/>
      <c r="CDC4974" s="290"/>
      <c r="CDD4974" s="290"/>
      <c r="CDE4974" s="290"/>
      <c r="CDF4974" s="290"/>
      <c r="CDG4974" s="290"/>
      <c r="CDH4974" s="290"/>
      <c r="CDI4974" s="290"/>
      <c r="CDJ4974" s="290"/>
      <c r="CDK4974" s="290"/>
      <c r="CDL4974" s="290"/>
      <c r="CDM4974" s="290"/>
      <c r="CDN4974" s="290"/>
      <c r="CDO4974" s="290"/>
      <c r="CDP4974" s="290"/>
      <c r="CDQ4974" s="290"/>
      <c r="CDR4974" s="290"/>
      <c r="CDS4974" s="290"/>
      <c r="CDT4974" s="290"/>
      <c r="CDU4974" s="290"/>
      <c r="CDV4974" s="290"/>
      <c r="CDW4974" s="290"/>
      <c r="CDX4974" s="290"/>
      <c r="CDY4974" s="290"/>
      <c r="CDZ4974" s="290"/>
      <c r="CEA4974" s="290"/>
      <c r="CEB4974" s="290"/>
      <c r="CEC4974" s="290"/>
      <c r="CED4974" s="290"/>
      <c r="CEE4974" s="290"/>
      <c r="CEF4974" s="290"/>
      <c r="CEG4974" s="290"/>
      <c r="CEH4974" s="290"/>
      <c r="CEI4974" s="290"/>
      <c r="CEJ4974" s="290"/>
      <c r="CEK4974" s="290"/>
      <c r="CEL4974" s="290"/>
      <c r="CEM4974" s="290"/>
      <c r="CEN4974" s="290"/>
      <c r="CEO4974" s="290"/>
      <c r="CEP4974" s="290"/>
      <c r="CEQ4974" s="290"/>
      <c r="CER4974" s="290"/>
      <c r="CES4974" s="290"/>
      <c r="CET4974" s="290"/>
      <c r="CEU4974" s="290"/>
      <c r="CEV4974" s="290"/>
      <c r="CEW4974" s="290"/>
      <c r="CEX4974" s="290"/>
      <c r="CEY4974" s="290"/>
      <c r="CEZ4974" s="290"/>
      <c r="CFA4974" s="290"/>
      <c r="CFB4974" s="290"/>
      <c r="CFC4974" s="290"/>
      <c r="CFD4974" s="290"/>
      <c r="CFE4974" s="290"/>
      <c r="CFF4974" s="290"/>
      <c r="CFG4974" s="290"/>
      <c r="CFH4974" s="290"/>
      <c r="CFI4974" s="290"/>
      <c r="CFJ4974" s="290"/>
      <c r="CFK4974" s="290"/>
      <c r="CFL4974" s="290"/>
      <c r="CFM4974" s="290"/>
      <c r="CFN4974" s="290"/>
      <c r="CFO4974" s="290"/>
      <c r="CFP4974" s="290"/>
      <c r="CFQ4974" s="290"/>
      <c r="CFR4974" s="290"/>
      <c r="CFS4974" s="290"/>
      <c r="CFT4974" s="290"/>
      <c r="CFU4974" s="290"/>
      <c r="CFV4974" s="290"/>
      <c r="CFW4974" s="290"/>
      <c r="CFX4974" s="290"/>
      <c r="CFY4974" s="290"/>
      <c r="CFZ4974" s="290"/>
      <c r="CGA4974" s="290"/>
      <c r="CGB4974" s="290"/>
      <c r="CGC4974" s="290"/>
      <c r="CGD4974" s="290"/>
      <c r="CGE4974" s="290"/>
      <c r="CGF4974" s="290"/>
      <c r="CGG4974" s="290"/>
      <c r="CGH4974" s="290"/>
      <c r="CGI4974" s="290"/>
      <c r="CGJ4974" s="290"/>
      <c r="CGK4974" s="290"/>
      <c r="CGL4974" s="290"/>
      <c r="CGM4974" s="290"/>
      <c r="CGN4974" s="290"/>
      <c r="CGO4974" s="290"/>
      <c r="CGP4974" s="290"/>
      <c r="CGQ4974" s="290"/>
      <c r="CGR4974" s="290"/>
      <c r="CGS4974" s="290"/>
      <c r="CGT4974" s="290"/>
      <c r="CGU4974" s="290"/>
      <c r="CGV4974" s="290"/>
      <c r="CGW4974" s="290"/>
      <c r="CGX4974" s="290"/>
      <c r="CGY4974" s="290"/>
      <c r="CGZ4974" s="290"/>
      <c r="CHA4974" s="290"/>
      <c r="CHB4974" s="290"/>
      <c r="CHC4974" s="290"/>
      <c r="CHD4974" s="290"/>
      <c r="CHE4974" s="290"/>
      <c r="CHF4974" s="290"/>
      <c r="CHG4974" s="290"/>
      <c r="CHH4974" s="290"/>
      <c r="CHI4974" s="290"/>
      <c r="CHJ4974" s="290"/>
      <c r="CHK4974" s="290"/>
      <c r="CHL4974" s="290"/>
      <c r="CHM4974" s="290"/>
      <c r="CHN4974" s="290"/>
      <c r="CHO4974" s="290"/>
      <c r="CHP4974" s="290"/>
      <c r="CHQ4974" s="290"/>
      <c r="CHR4974" s="290"/>
      <c r="CHS4974" s="290"/>
      <c r="CHT4974" s="290"/>
      <c r="CHU4974" s="290"/>
      <c r="CHV4974" s="290"/>
      <c r="CHW4974" s="290"/>
      <c r="CHX4974" s="290"/>
      <c r="CHY4974" s="290"/>
      <c r="CHZ4974" s="290"/>
      <c r="CIA4974" s="290"/>
      <c r="CIB4974" s="290"/>
      <c r="CIC4974" s="290"/>
      <c r="CID4974" s="290"/>
      <c r="CIE4974" s="290"/>
      <c r="CIF4974" s="290"/>
      <c r="CIG4974" s="290"/>
      <c r="CIH4974" s="290"/>
      <c r="CII4974" s="290"/>
      <c r="CIJ4974" s="290"/>
      <c r="CIK4974" s="290"/>
      <c r="CIL4974" s="290"/>
      <c r="CIM4974" s="290"/>
      <c r="CIN4974" s="290"/>
      <c r="CIO4974" s="290"/>
      <c r="CIP4974" s="290"/>
      <c r="CIQ4974" s="290"/>
      <c r="CIR4974" s="290"/>
      <c r="CIS4974" s="290"/>
      <c r="CIT4974" s="290"/>
      <c r="CIU4974" s="290"/>
      <c r="CIV4974" s="290"/>
      <c r="CIW4974" s="290"/>
      <c r="CIX4974" s="290"/>
      <c r="CIY4974" s="290"/>
      <c r="CIZ4974" s="290"/>
      <c r="CJA4974" s="290"/>
      <c r="CJB4974" s="290"/>
      <c r="CJC4974" s="290"/>
      <c r="CJD4974" s="290"/>
      <c r="CJE4974" s="290"/>
      <c r="CJF4974" s="290"/>
      <c r="CJG4974" s="290"/>
      <c r="CJH4974" s="290"/>
      <c r="CJI4974" s="290"/>
      <c r="CJJ4974" s="290"/>
      <c r="CJK4974" s="290"/>
      <c r="CJL4974" s="290"/>
      <c r="CJM4974" s="290"/>
      <c r="CJN4974" s="290"/>
      <c r="CJO4974" s="290"/>
      <c r="CJP4974" s="290"/>
      <c r="CJQ4974" s="290"/>
      <c r="CJR4974" s="290"/>
      <c r="CJS4974" s="290"/>
      <c r="CJT4974" s="290"/>
      <c r="CJU4974" s="290"/>
      <c r="CJV4974" s="290"/>
      <c r="CJW4974" s="290"/>
      <c r="CJX4974" s="290"/>
      <c r="CJY4974" s="290"/>
      <c r="CJZ4974" s="290"/>
      <c r="CKA4974" s="290"/>
      <c r="CKB4974" s="290"/>
      <c r="CKC4974" s="290"/>
      <c r="CKD4974" s="290"/>
      <c r="CKE4974" s="290"/>
      <c r="CKF4974" s="290"/>
      <c r="CKG4974" s="290"/>
      <c r="CKH4974" s="290"/>
      <c r="CKI4974" s="290"/>
      <c r="CKJ4974" s="290"/>
      <c r="CKK4974" s="290"/>
      <c r="CKL4974" s="290"/>
      <c r="CKM4974" s="290"/>
      <c r="CKN4974" s="290"/>
      <c r="CKO4974" s="290"/>
      <c r="CKP4974" s="290"/>
      <c r="CKQ4974" s="290"/>
      <c r="CKR4974" s="290"/>
      <c r="CKS4974" s="290"/>
      <c r="CKT4974" s="290"/>
      <c r="CKU4974" s="290"/>
      <c r="CKV4974" s="290"/>
      <c r="CKW4974" s="290"/>
      <c r="CKX4974" s="290"/>
      <c r="CKY4974" s="290"/>
      <c r="CKZ4974" s="290"/>
      <c r="CLA4974" s="290"/>
      <c r="CLB4974" s="290"/>
      <c r="CLC4974" s="290"/>
      <c r="CLD4974" s="290"/>
      <c r="CLE4974" s="290"/>
      <c r="CLF4974" s="290"/>
      <c r="CLG4974" s="290"/>
      <c r="CLH4974" s="290"/>
      <c r="CLI4974" s="290"/>
      <c r="CLJ4974" s="290"/>
      <c r="CLK4974" s="290"/>
      <c r="CLL4974" s="290"/>
      <c r="CLM4974" s="290"/>
      <c r="CLN4974" s="290"/>
      <c r="CLO4974" s="290"/>
      <c r="CLP4974" s="290"/>
      <c r="CLQ4974" s="290"/>
      <c r="CLR4974" s="290"/>
      <c r="CLS4974" s="290"/>
      <c r="CLT4974" s="290"/>
      <c r="CLU4974" s="290"/>
      <c r="CLV4974" s="290"/>
      <c r="CLW4974" s="290"/>
      <c r="CLX4974" s="290"/>
      <c r="CLY4974" s="290"/>
      <c r="CLZ4974" s="290"/>
      <c r="CMA4974" s="290"/>
      <c r="CMB4974" s="290"/>
      <c r="CMC4974" s="290"/>
      <c r="CMD4974" s="290"/>
      <c r="CME4974" s="290"/>
      <c r="CMF4974" s="290"/>
      <c r="CMG4974" s="290"/>
      <c r="CMH4974" s="290"/>
      <c r="CMI4974" s="290"/>
      <c r="CMJ4974" s="290"/>
      <c r="CMK4974" s="290"/>
      <c r="CML4974" s="290"/>
      <c r="CMM4974" s="290"/>
      <c r="CMN4974" s="290"/>
      <c r="CMO4974" s="290"/>
      <c r="CMP4974" s="290"/>
      <c r="CMQ4974" s="290"/>
      <c r="CMR4974" s="290"/>
      <c r="CMS4974" s="290"/>
      <c r="CMT4974" s="290"/>
      <c r="CMU4974" s="290"/>
      <c r="CMV4974" s="290"/>
      <c r="CMW4974" s="290"/>
      <c r="CMX4974" s="290"/>
      <c r="CMY4974" s="290"/>
      <c r="CMZ4974" s="290"/>
      <c r="CNA4974" s="290"/>
      <c r="CNB4974" s="290"/>
      <c r="CNC4974" s="290"/>
      <c r="CND4974" s="290"/>
      <c r="CNE4974" s="290"/>
      <c r="CNF4974" s="290"/>
      <c r="CNG4974" s="290"/>
      <c r="CNH4974" s="290"/>
      <c r="CNI4974" s="290"/>
      <c r="CNJ4974" s="290"/>
      <c r="CNK4974" s="290"/>
      <c r="CNL4974" s="290"/>
      <c r="CNM4974" s="290"/>
      <c r="CNN4974" s="290"/>
      <c r="CNO4974" s="290"/>
      <c r="CNP4974" s="290"/>
      <c r="CNQ4974" s="290"/>
      <c r="CNR4974" s="290"/>
      <c r="CNS4974" s="290"/>
      <c r="CNT4974" s="290"/>
      <c r="CNU4974" s="290"/>
      <c r="CNV4974" s="290"/>
      <c r="CNW4974" s="290"/>
      <c r="CNX4974" s="290"/>
      <c r="CNY4974" s="290"/>
      <c r="CNZ4974" s="290"/>
      <c r="COA4974" s="290"/>
      <c r="COB4974" s="290"/>
      <c r="COC4974" s="290"/>
      <c r="COD4974" s="290"/>
      <c r="COE4974" s="290"/>
      <c r="COF4974" s="290"/>
      <c r="COG4974" s="290"/>
      <c r="COH4974" s="290"/>
      <c r="COI4974" s="290"/>
      <c r="COJ4974" s="290"/>
      <c r="COK4974" s="290"/>
      <c r="COL4974" s="290"/>
      <c r="COM4974" s="290"/>
      <c r="CON4974" s="290"/>
      <c r="COO4974" s="290"/>
      <c r="COP4974" s="290"/>
      <c r="COQ4974" s="290"/>
      <c r="COR4974" s="290"/>
      <c r="COS4974" s="290"/>
      <c r="COT4974" s="290"/>
      <c r="COU4974" s="290"/>
      <c r="COV4974" s="290"/>
      <c r="COW4974" s="290"/>
      <c r="COX4974" s="290"/>
      <c r="COY4974" s="290"/>
      <c r="COZ4974" s="290"/>
      <c r="CPA4974" s="290"/>
      <c r="CPB4974" s="290"/>
      <c r="CPC4974" s="290"/>
      <c r="CPD4974" s="290"/>
      <c r="CPE4974" s="290"/>
      <c r="CPF4974" s="290"/>
      <c r="CPG4974" s="290"/>
      <c r="CPH4974" s="290"/>
      <c r="CPI4974" s="290"/>
      <c r="CPJ4974" s="290"/>
      <c r="CPK4974" s="290"/>
      <c r="CPL4974" s="290"/>
      <c r="CPM4974" s="290"/>
      <c r="CPN4974" s="290"/>
      <c r="CPO4974" s="290"/>
      <c r="CPP4974" s="290"/>
      <c r="CPQ4974" s="290"/>
      <c r="CPR4974" s="290"/>
      <c r="CPS4974" s="290"/>
      <c r="CPT4974" s="290"/>
      <c r="CPU4974" s="290"/>
      <c r="CPV4974" s="290"/>
      <c r="CPW4974" s="290"/>
      <c r="CPX4974" s="290"/>
      <c r="CPY4974" s="290"/>
      <c r="CPZ4974" s="290"/>
      <c r="CQA4974" s="290"/>
      <c r="CQB4974" s="290"/>
      <c r="CQC4974" s="290"/>
      <c r="CQD4974" s="290"/>
      <c r="CQE4974" s="290"/>
      <c r="CQF4974" s="290"/>
      <c r="CQG4974" s="290"/>
      <c r="CQH4974" s="290"/>
      <c r="CQI4974" s="290"/>
      <c r="CQJ4974" s="290"/>
      <c r="CQK4974" s="290"/>
      <c r="CQL4974" s="290"/>
      <c r="CQM4974" s="290"/>
      <c r="CQN4974" s="290"/>
      <c r="CQO4974" s="290"/>
      <c r="CQP4974" s="290"/>
      <c r="CQQ4974" s="290"/>
      <c r="CQR4974" s="290"/>
      <c r="CQS4974" s="290"/>
      <c r="CQT4974" s="290"/>
      <c r="CQU4974" s="290"/>
      <c r="CQV4974" s="290"/>
      <c r="CQW4974" s="290"/>
      <c r="CQX4974" s="290"/>
      <c r="CQY4974" s="290"/>
      <c r="CQZ4974" s="290"/>
      <c r="CRA4974" s="290"/>
      <c r="CRB4974" s="290"/>
      <c r="CRC4974" s="290"/>
      <c r="CRD4974" s="290"/>
      <c r="CRE4974" s="290"/>
      <c r="CRF4974" s="290"/>
      <c r="CRG4974" s="290"/>
      <c r="CRH4974" s="290"/>
      <c r="CRI4974" s="290"/>
      <c r="CRJ4974" s="290"/>
      <c r="CRK4974" s="290"/>
      <c r="CRL4974" s="290"/>
      <c r="CRM4974" s="290"/>
      <c r="CRN4974" s="290"/>
      <c r="CRO4974" s="290"/>
      <c r="CRP4974" s="290"/>
      <c r="CRQ4974" s="290"/>
      <c r="CRR4974" s="290"/>
      <c r="CRS4974" s="290"/>
      <c r="CRT4974" s="290"/>
      <c r="CRU4974" s="290"/>
      <c r="CRV4974" s="290"/>
      <c r="CRW4974" s="290"/>
      <c r="CRX4974" s="290"/>
      <c r="CRY4974" s="290"/>
      <c r="CRZ4974" s="290"/>
      <c r="CSA4974" s="290"/>
      <c r="CSB4974" s="290"/>
      <c r="CSC4974" s="290"/>
      <c r="CSD4974" s="290"/>
      <c r="CSE4974" s="290"/>
      <c r="CSF4974" s="290"/>
      <c r="CSG4974" s="290"/>
      <c r="CSH4974" s="290"/>
      <c r="CSI4974" s="290"/>
      <c r="CSJ4974" s="290"/>
      <c r="CSK4974" s="290"/>
      <c r="CSL4974" s="290"/>
      <c r="CSM4974" s="290"/>
      <c r="CSN4974" s="290"/>
      <c r="CSO4974" s="290"/>
      <c r="CSP4974" s="290"/>
      <c r="CSQ4974" s="290"/>
      <c r="CSR4974" s="290"/>
      <c r="CSS4974" s="290"/>
      <c r="CST4974" s="290"/>
      <c r="CSU4974" s="290"/>
      <c r="CSV4974" s="290"/>
      <c r="CSW4974" s="290"/>
      <c r="CSX4974" s="290"/>
      <c r="CSY4974" s="290"/>
      <c r="CSZ4974" s="290"/>
      <c r="CTA4974" s="290"/>
      <c r="CTB4974" s="290"/>
      <c r="CTC4974" s="290"/>
      <c r="CTD4974" s="290"/>
      <c r="CTE4974" s="290"/>
      <c r="CTF4974" s="290"/>
      <c r="CTG4974" s="290"/>
      <c r="CTH4974" s="290"/>
      <c r="CTI4974" s="290"/>
      <c r="CTJ4974" s="290"/>
      <c r="CTK4974" s="290"/>
      <c r="CTL4974" s="290"/>
      <c r="CTM4974" s="290"/>
      <c r="CTN4974" s="290"/>
      <c r="CTO4974" s="290"/>
      <c r="CTP4974" s="290"/>
      <c r="CTQ4974" s="290"/>
      <c r="CTR4974" s="290"/>
      <c r="CTS4974" s="290"/>
      <c r="CTT4974" s="290"/>
      <c r="CTU4974" s="290"/>
      <c r="CTV4974" s="290"/>
      <c r="CTW4974" s="290"/>
      <c r="CTX4974" s="290"/>
      <c r="CTY4974" s="290"/>
      <c r="CTZ4974" s="290"/>
      <c r="CUA4974" s="290"/>
      <c r="CUB4974" s="290"/>
      <c r="CUC4974" s="290"/>
      <c r="CUD4974" s="290"/>
      <c r="CUE4974" s="290"/>
      <c r="CUF4974" s="290"/>
      <c r="CUG4974" s="290"/>
      <c r="CUH4974" s="290"/>
      <c r="CUI4974" s="290"/>
      <c r="CUJ4974" s="290"/>
      <c r="CUK4974" s="290"/>
      <c r="CUL4974" s="290"/>
      <c r="CUM4974" s="290"/>
      <c r="CUN4974" s="290"/>
      <c r="CUO4974" s="290"/>
      <c r="CUP4974" s="290"/>
      <c r="CUQ4974" s="290"/>
      <c r="CUR4974" s="290"/>
      <c r="CUS4974" s="290"/>
      <c r="CUT4974" s="290"/>
      <c r="CUU4974" s="290"/>
      <c r="CUV4974" s="290"/>
      <c r="CUW4974" s="290"/>
      <c r="CUX4974" s="290"/>
      <c r="CUY4974" s="290"/>
      <c r="CUZ4974" s="290"/>
      <c r="CVA4974" s="290"/>
      <c r="CVB4974" s="290"/>
      <c r="CVC4974" s="290"/>
      <c r="CVD4974" s="290"/>
      <c r="CVE4974" s="290"/>
      <c r="CVF4974" s="290"/>
      <c r="CVG4974" s="290"/>
      <c r="CVH4974" s="290"/>
      <c r="CVI4974" s="290"/>
      <c r="CVJ4974" s="290"/>
      <c r="CVK4974" s="290"/>
      <c r="CVL4974" s="290"/>
      <c r="CVM4974" s="290"/>
      <c r="CVN4974" s="290"/>
      <c r="CVO4974" s="290"/>
      <c r="CVP4974" s="290"/>
      <c r="CVQ4974" s="290"/>
      <c r="CVR4974" s="290"/>
      <c r="CVS4974" s="290"/>
      <c r="CVT4974" s="290"/>
      <c r="CVU4974" s="290"/>
      <c r="CVV4974" s="290"/>
      <c r="CVW4974" s="290"/>
      <c r="CVX4974" s="290"/>
      <c r="CVY4974" s="290"/>
      <c r="CVZ4974" s="290"/>
      <c r="CWA4974" s="290"/>
      <c r="CWB4974" s="290"/>
      <c r="CWC4974" s="290"/>
      <c r="CWD4974" s="290"/>
      <c r="CWE4974" s="290"/>
      <c r="CWF4974" s="290"/>
      <c r="CWG4974" s="290"/>
      <c r="CWH4974" s="290"/>
      <c r="CWI4974" s="290"/>
      <c r="CWJ4974" s="290"/>
      <c r="CWK4974" s="290"/>
      <c r="CWL4974" s="290"/>
      <c r="CWM4974" s="290"/>
      <c r="CWN4974" s="290"/>
      <c r="CWO4974" s="290"/>
      <c r="CWP4974" s="290"/>
      <c r="CWQ4974" s="290"/>
      <c r="CWR4974" s="290"/>
      <c r="CWS4974" s="290"/>
      <c r="CWT4974" s="290"/>
      <c r="CWU4974" s="290"/>
      <c r="CWV4974" s="290"/>
      <c r="CWW4974" s="290"/>
      <c r="CWX4974" s="290"/>
      <c r="CWY4974" s="290"/>
      <c r="CWZ4974" s="290"/>
      <c r="CXA4974" s="290"/>
      <c r="CXB4974" s="290"/>
      <c r="CXC4974" s="290"/>
      <c r="CXD4974" s="290"/>
      <c r="CXE4974" s="290"/>
      <c r="CXF4974" s="290"/>
      <c r="CXG4974" s="290"/>
      <c r="CXH4974" s="290"/>
      <c r="CXI4974" s="290"/>
      <c r="CXJ4974" s="290"/>
      <c r="CXK4974" s="290"/>
      <c r="CXL4974" s="290"/>
      <c r="CXM4974" s="290"/>
      <c r="CXN4974" s="290"/>
      <c r="CXO4974" s="290"/>
      <c r="CXP4974" s="290"/>
      <c r="CXQ4974" s="290"/>
      <c r="CXR4974" s="290"/>
      <c r="CXS4974" s="290"/>
      <c r="CXT4974" s="290"/>
      <c r="CXU4974" s="290"/>
      <c r="CXV4974" s="290"/>
      <c r="CXW4974" s="290"/>
      <c r="CXX4974" s="290"/>
      <c r="CXY4974" s="290"/>
      <c r="CXZ4974" s="290"/>
      <c r="CYA4974" s="290"/>
      <c r="CYB4974" s="290"/>
      <c r="CYC4974" s="290"/>
      <c r="CYD4974" s="290"/>
      <c r="CYE4974" s="290"/>
      <c r="CYF4974" s="290"/>
      <c r="CYG4974" s="290"/>
      <c r="CYH4974" s="290"/>
      <c r="CYI4974" s="290"/>
      <c r="CYJ4974" s="290"/>
      <c r="CYK4974" s="290"/>
      <c r="CYL4974" s="290"/>
      <c r="CYM4974" s="290"/>
      <c r="CYN4974" s="290"/>
      <c r="CYO4974" s="290"/>
      <c r="CYP4974" s="290"/>
      <c r="CYQ4974" s="290"/>
      <c r="CYR4974" s="290"/>
      <c r="CYS4974" s="290"/>
      <c r="CYT4974" s="290"/>
      <c r="CYU4974" s="290"/>
      <c r="CYV4974" s="290"/>
      <c r="CYW4974" s="290"/>
      <c r="CYX4974" s="290"/>
      <c r="CYY4974" s="290"/>
      <c r="CYZ4974" s="290"/>
      <c r="CZA4974" s="290"/>
      <c r="CZB4974" s="290"/>
      <c r="CZC4974" s="290"/>
      <c r="CZD4974" s="290"/>
      <c r="CZE4974" s="290"/>
      <c r="CZF4974" s="290"/>
      <c r="CZG4974" s="290"/>
      <c r="CZH4974" s="290"/>
      <c r="CZI4974" s="290"/>
      <c r="CZJ4974" s="290"/>
      <c r="CZK4974" s="290"/>
      <c r="CZL4974" s="290"/>
      <c r="CZM4974" s="290"/>
      <c r="CZN4974" s="290"/>
      <c r="CZO4974" s="290"/>
      <c r="CZP4974" s="290"/>
      <c r="CZQ4974" s="290"/>
      <c r="CZR4974" s="290"/>
      <c r="CZS4974" s="290"/>
      <c r="CZT4974" s="290"/>
      <c r="CZU4974" s="290"/>
      <c r="CZV4974" s="290"/>
      <c r="CZW4974" s="290"/>
      <c r="CZX4974" s="290"/>
      <c r="CZY4974" s="290"/>
      <c r="CZZ4974" s="290"/>
      <c r="DAA4974" s="290"/>
      <c r="DAB4974" s="290"/>
      <c r="DAC4974" s="290"/>
      <c r="DAD4974" s="290"/>
      <c r="DAE4974" s="290"/>
      <c r="DAF4974" s="290"/>
      <c r="DAG4974" s="290"/>
      <c r="DAH4974" s="290"/>
      <c r="DAI4974" s="290"/>
      <c r="DAJ4974" s="290"/>
      <c r="DAK4974" s="290"/>
      <c r="DAL4974" s="290"/>
      <c r="DAM4974" s="290"/>
      <c r="DAN4974" s="290"/>
      <c r="DAO4974" s="290"/>
      <c r="DAP4974" s="290"/>
      <c r="DAQ4974" s="290"/>
      <c r="DAR4974" s="290"/>
      <c r="DAS4974" s="290"/>
      <c r="DAT4974" s="290"/>
      <c r="DAU4974" s="290"/>
      <c r="DAV4974" s="290"/>
      <c r="DAW4974" s="290"/>
      <c r="DAX4974" s="290"/>
      <c r="DAY4974" s="290"/>
      <c r="DAZ4974" s="290"/>
      <c r="DBA4974" s="290"/>
      <c r="DBB4974" s="290"/>
      <c r="DBC4974" s="290"/>
      <c r="DBD4974" s="290"/>
      <c r="DBE4974" s="290"/>
      <c r="DBF4974" s="290"/>
      <c r="DBG4974" s="290"/>
      <c r="DBH4974" s="290"/>
      <c r="DBI4974" s="290"/>
      <c r="DBJ4974" s="290"/>
      <c r="DBK4974" s="290"/>
      <c r="DBL4974" s="290"/>
      <c r="DBM4974" s="290"/>
      <c r="DBN4974" s="290"/>
      <c r="DBO4974" s="290"/>
      <c r="DBP4974" s="290"/>
      <c r="DBQ4974" s="290"/>
      <c r="DBR4974" s="290"/>
      <c r="DBS4974" s="290"/>
      <c r="DBT4974" s="290"/>
      <c r="DBU4974" s="290"/>
      <c r="DBV4974" s="290"/>
      <c r="DBW4974" s="290"/>
      <c r="DBX4974" s="290"/>
      <c r="DBY4974" s="290"/>
      <c r="DBZ4974" s="290"/>
      <c r="DCA4974" s="290"/>
      <c r="DCB4974" s="290"/>
      <c r="DCC4974" s="290"/>
      <c r="DCD4974" s="290"/>
      <c r="DCE4974" s="290"/>
      <c r="DCF4974" s="290"/>
      <c r="DCG4974" s="290"/>
      <c r="DCH4974" s="290"/>
      <c r="DCI4974" s="290"/>
      <c r="DCJ4974" s="290"/>
      <c r="DCK4974" s="290"/>
      <c r="DCL4974" s="290"/>
      <c r="DCM4974" s="290"/>
      <c r="DCN4974" s="290"/>
      <c r="DCO4974" s="290"/>
      <c r="DCP4974" s="290"/>
      <c r="DCQ4974" s="290"/>
      <c r="DCR4974" s="290"/>
      <c r="DCS4974" s="290"/>
      <c r="DCT4974" s="290"/>
      <c r="DCU4974" s="290"/>
      <c r="DCV4974" s="290"/>
      <c r="DCW4974" s="290"/>
      <c r="DCX4974" s="290"/>
      <c r="DCY4974" s="290"/>
      <c r="DCZ4974" s="290"/>
      <c r="DDA4974" s="290"/>
      <c r="DDB4974" s="290"/>
      <c r="DDC4974" s="290"/>
      <c r="DDD4974" s="290"/>
      <c r="DDE4974" s="290"/>
      <c r="DDF4974" s="290"/>
      <c r="DDG4974" s="290"/>
      <c r="DDH4974" s="290"/>
      <c r="DDI4974" s="290"/>
      <c r="DDJ4974" s="290"/>
      <c r="DDK4974" s="290"/>
      <c r="DDL4974" s="290"/>
      <c r="DDM4974" s="290"/>
      <c r="DDN4974" s="290"/>
      <c r="DDO4974" s="290"/>
      <c r="DDP4974" s="290"/>
      <c r="DDQ4974" s="290"/>
      <c r="DDR4974" s="290"/>
      <c r="DDS4974" s="290"/>
      <c r="DDT4974" s="290"/>
      <c r="DDU4974" s="290"/>
      <c r="DDV4974" s="290"/>
      <c r="DDW4974" s="290"/>
      <c r="DDX4974" s="290"/>
      <c r="DDY4974" s="290"/>
      <c r="DDZ4974" s="290"/>
      <c r="DEA4974" s="290"/>
      <c r="DEB4974" s="290"/>
      <c r="DEC4974" s="290"/>
      <c r="DED4974" s="290"/>
      <c r="DEE4974" s="290"/>
      <c r="DEF4974" s="290"/>
      <c r="DEG4974" s="290"/>
      <c r="DEH4974" s="290"/>
      <c r="DEI4974" s="290"/>
      <c r="DEJ4974" s="290"/>
      <c r="DEK4974" s="290"/>
      <c r="DEL4974" s="290"/>
      <c r="DEM4974" s="290"/>
      <c r="DEN4974" s="290"/>
      <c r="DEO4974" s="290"/>
      <c r="DEP4974" s="290"/>
      <c r="DEQ4974" s="290"/>
      <c r="DER4974" s="290"/>
      <c r="DES4974" s="290"/>
      <c r="DET4974" s="290"/>
      <c r="DEU4974" s="290"/>
      <c r="DEV4974" s="290"/>
      <c r="DEW4974" s="290"/>
      <c r="DEX4974" s="290"/>
      <c r="DEY4974" s="290"/>
      <c r="DEZ4974" s="290"/>
      <c r="DFA4974" s="290"/>
      <c r="DFB4974" s="290"/>
      <c r="DFC4974" s="290"/>
      <c r="DFD4974" s="290"/>
      <c r="DFE4974" s="290"/>
      <c r="DFF4974" s="290"/>
      <c r="DFG4974" s="290"/>
      <c r="DFH4974" s="290"/>
      <c r="DFI4974" s="290"/>
      <c r="DFJ4974" s="290"/>
      <c r="DFK4974" s="290"/>
      <c r="DFL4974" s="290"/>
      <c r="DFM4974" s="290"/>
      <c r="DFN4974" s="290"/>
      <c r="DFO4974" s="290"/>
      <c r="DFP4974" s="290"/>
      <c r="DFQ4974" s="290"/>
      <c r="DFR4974" s="290"/>
      <c r="DFS4974" s="290"/>
      <c r="DFT4974" s="290"/>
      <c r="DFU4974" s="290"/>
      <c r="DFV4974" s="290"/>
      <c r="DFW4974" s="290"/>
      <c r="DFX4974" s="290"/>
      <c r="DFY4974" s="290"/>
      <c r="DFZ4974" s="290"/>
      <c r="DGA4974" s="290"/>
      <c r="DGB4974" s="290"/>
      <c r="DGC4974" s="290"/>
      <c r="DGD4974" s="290"/>
      <c r="DGE4974" s="290"/>
      <c r="DGF4974" s="290"/>
      <c r="DGG4974" s="290"/>
      <c r="DGH4974" s="290"/>
      <c r="DGI4974" s="290"/>
      <c r="DGJ4974" s="290"/>
      <c r="DGK4974" s="290"/>
      <c r="DGL4974" s="290"/>
      <c r="DGM4974" s="290"/>
      <c r="DGN4974" s="290"/>
      <c r="DGO4974" s="290"/>
      <c r="DGP4974" s="290"/>
      <c r="DGQ4974" s="290"/>
      <c r="DGR4974" s="290"/>
      <c r="DGS4974" s="290"/>
      <c r="DGT4974" s="290"/>
      <c r="DGU4974" s="290"/>
      <c r="DGV4974" s="290"/>
      <c r="DGW4974" s="290"/>
      <c r="DGX4974" s="290"/>
      <c r="DGY4974" s="290"/>
      <c r="DGZ4974" s="290"/>
      <c r="DHA4974" s="290"/>
      <c r="DHB4974" s="290"/>
      <c r="DHC4974" s="290"/>
      <c r="DHD4974" s="290"/>
      <c r="DHE4974" s="290"/>
      <c r="DHF4974" s="290"/>
      <c r="DHG4974" s="290"/>
      <c r="DHH4974" s="290"/>
      <c r="DHI4974" s="290"/>
      <c r="DHJ4974" s="290"/>
      <c r="DHK4974" s="290"/>
      <c r="DHL4974" s="290"/>
      <c r="DHM4974" s="290"/>
      <c r="DHN4974" s="290"/>
      <c r="DHO4974" s="290"/>
      <c r="DHP4974" s="290"/>
      <c r="DHQ4974" s="290"/>
      <c r="DHR4974" s="290"/>
      <c r="DHS4974" s="290"/>
      <c r="DHT4974" s="290"/>
      <c r="DHU4974" s="290"/>
      <c r="DHV4974" s="290"/>
      <c r="DHW4974" s="290"/>
      <c r="DHX4974" s="290"/>
      <c r="DHY4974" s="290"/>
      <c r="DHZ4974" s="290"/>
      <c r="DIA4974" s="290"/>
      <c r="DIB4974" s="290"/>
      <c r="DIC4974" s="290"/>
      <c r="DID4974" s="290"/>
      <c r="DIE4974" s="290"/>
      <c r="DIF4974" s="290"/>
      <c r="DIG4974" s="290"/>
      <c r="DIH4974" s="290"/>
      <c r="DII4974" s="290"/>
      <c r="DIJ4974" s="290"/>
      <c r="DIK4974" s="290"/>
      <c r="DIL4974" s="290"/>
      <c r="DIM4974" s="290"/>
      <c r="DIN4974" s="290"/>
      <c r="DIO4974" s="290"/>
      <c r="DIP4974" s="290"/>
      <c r="DIQ4974" s="290"/>
      <c r="DIR4974" s="290"/>
      <c r="DIS4974" s="290"/>
      <c r="DIT4974" s="290"/>
      <c r="DIU4974" s="290"/>
      <c r="DIV4974" s="290"/>
      <c r="DIW4974" s="290"/>
      <c r="DIX4974" s="290"/>
      <c r="DIY4974" s="290"/>
      <c r="DIZ4974" s="290"/>
      <c r="DJA4974" s="290"/>
      <c r="DJB4974" s="290"/>
      <c r="DJC4974" s="290"/>
      <c r="DJD4974" s="290"/>
      <c r="DJE4974" s="290"/>
      <c r="DJF4974" s="290"/>
      <c r="DJG4974" s="290"/>
      <c r="DJH4974" s="290"/>
      <c r="DJI4974" s="290"/>
      <c r="DJJ4974" s="290"/>
      <c r="DJK4974" s="290"/>
      <c r="DJL4974" s="290"/>
      <c r="DJM4974" s="290"/>
      <c r="DJN4974" s="290"/>
      <c r="DJO4974" s="290"/>
      <c r="DJP4974" s="290"/>
      <c r="DJQ4974" s="290"/>
      <c r="DJR4974" s="290"/>
      <c r="DJS4974" s="290"/>
      <c r="DJT4974" s="290"/>
      <c r="DJU4974" s="290"/>
      <c r="DJV4974" s="290"/>
      <c r="DJW4974" s="290"/>
      <c r="DJX4974" s="290"/>
      <c r="DJY4974" s="290"/>
      <c r="DJZ4974" s="290"/>
      <c r="DKA4974" s="290"/>
      <c r="DKB4974" s="290"/>
      <c r="DKC4974" s="290"/>
      <c r="DKD4974" s="290"/>
      <c r="DKE4974" s="290"/>
      <c r="DKF4974" s="290"/>
      <c r="DKG4974" s="290"/>
      <c r="DKH4974" s="290"/>
      <c r="DKI4974" s="290"/>
      <c r="DKJ4974" s="290"/>
      <c r="DKK4974" s="290"/>
      <c r="DKL4974" s="290"/>
      <c r="DKM4974" s="290"/>
      <c r="DKN4974" s="290"/>
      <c r="DKO4974" s="290"/>
      <c r="DKP4974" s="290"/>
      <c r="DKQ4974" s="290"/>
      <c r="DKR4974" s="290"/>
      <c r="DKS4974" s="290"/>
      <c r="DKT4974" s="290"/>
      <c r="DKU4974" s="290"/>
      <c r="DKV4974" s="290"/>
      <c r="DKW4974" s="290"/>
      <c r="DKX4974" s="290"/>
      <c r="DKY4974" s="290"/>
      <c r="DKZ4974" s="290"/>
      <c r="DLA4974" s="290"/>
      <c r="DLB4974" s="290"/>
      <c r="DLC4974" s="290"/>
      <c r="DLD4974" s="290"/>
      <c r="DLE4974" s="290"/>
      <c r="DLF4974" s="290"/>
      <c r="DLG4974" s="290"/>
      <c r="DLH4974" s="290"/>
      <c r="DLI4974" s="290"/>
      <c r="DLJ4974" s="290"/>
      <c r="DLK4974" s="290"/>
      <c r="DLL4974" s="290"/>
      <c r="DLM4974" s="290"/>
      <c r="DLN4974" s="290"/>
      <c r="DLO4974" s="290"/>
      <c r="DLP4974" s="290"/>
      <c r="DLQ4974" s="290"/>
      <c r="DLR4974" s="290"/>
      <c r="DLS4974" s="290"/>
      <c r="DLT4974" s="290"/>
      <c r="DLU4974" s="290"/>
      <c r="DLV4974" s="290"/>
      <c r="DLW4974" s="290"/>
      <c r="DLX4974" s="290"/>
      <c r="DLY4974" s="290"/>
      <c r="DLZ4974" s="290"/>
      <c r="DMA4974" s="290"/>
      <c r="DMB4974" s="290"/>
      <c r="DMC4974" s="290"/>
      <c r="DMD4974" s="290"/>
      <c r="DME4974" s="290"/>
      <c r="DMF4974" s="290"/>
      <c r="DMG4974" s="290"/>
      <c r="DMH4974" s="290"/>
      <c r="DMI4974" s="290"/>
      <c r="DMJ4974" s="290"/>
      <c r="DMK4974" s="290"/>
      <c r="DML4974" s="290"/>
      <c r="DMM4974" s="290"/>
      <c r="DMN4974" s="290"/>
      <c r="DMO4974" s="290"/>
      <c r="DMP4974" s="290"/>
      <c r="DMQ4974" s="290"/>
      <c r="DMR4974" s="290"/>
      <c r="DMS4974" s="290"/>
      <c r="DMT4974" s="290"/>
      <c r="DMU4974" s="290"/>
      <c r="DMV4974" s="290"/>
      <c r="DMW4974" s="290"/>
      <c r="DMX4974" s="290"/>
      <c r="DMY4974" s="290"/>
      <c r="DMZ4974" s="290"/>
      <c r="DNA4974" s="290"/>
      <c r="DNB4974" s="290"/>
      <c r="DNC4974" s="290"/>
      <c r="DND4974" s="290"/>
      <c r="DNE4974" s="290"/>
      <c r="DNF4974" s="290"/>
      <c r="DNG4974" s="290"/>
      <c r="DNH4974" s="290"/>
      <c r="DNI4974" s="290"/>
      <c r="DNJ4974" s="290"/>
      <c r="DNK4974" s="290"/>
      <c r="DNL4974" s="290"/>
      <c r="DNM4974" s="290"/>
      <c r="DNN4974" s="290"/>
      <c r="DNO4974" s="290"/>
      <c r="DNP4974" s="290"/>
      <c r="DNQ4974" s="290"/>
      <c r="DNR4974" s="290"/>
      <c r="DNS4974" s="290"/>
      <c r="DNT4974" s="290"/>
      <c r="DNU4974" s="290"/>
      <c r="DNV4974" s="290"/>
      <c r="DNW4974" s="290"/>
      <c r="DNX4974" s="290"/>
      <c r="DNY4974" s="290"/>
      <c r="DNZ4974" s="290"/>
      <c r="DOA4974" s="290"/>
      <c r="DOB4974" s="290"/>
      <c r="DOC4974" s="290"/>
      <c r="DOD4974" s="290"/>
      <c r="DOE4974" s="290"/>
      <c r="DOF4974" s="290"/>
      <c r="DOG4974" s="290"/>
      <c r="DOH4974" s="290"/>
      <c r="DOI4974" s="290"/>
      <c r="DOJ4974" s="290"/>
      <c r="DOK4974" s="290"/>
      <c r="DOL4974" s="290"/>
      <c r="DOM4974" s="290"/>
      <c r="DON4974" s="290"/>
      <c r="DOO4974" s="290"/>
      <c r="DOP4974" s="290"/>
      <c r="DOQ4974" s="290"/>
      <c r="DOR4974" s="290"/>
      <c r="DOS4974" s="290"/>
      <c r="DOT4974" s="290"/>
      <c r="DOU4974" s="290"/>
      <c r="DOV4974" s="290"/>
      <c r="DOW4974" s="290"/>
      <c r="DOX4974" s="290"/>
      <c r="DOY4974" s="290"/>
      <c r="DOZ4974" s="290"/>
      <c r="DPA4974" s="290"/>
      <c r="DPB4974" s="290"/>
      <c r="DPC4974" s="290"/>
      <c r="DPD4974" s="290"/>
      <c r="DPE4974" s="290"/>
      <c r="DPF4974" s="290"/>
      <c r="DPG4974" s="290"/>
      <c r="DPH4974" s="290"/>
      <c r="DPI4974" s="290"/>
      <c r="DPJ4974" s="290"/>
      <c r="DPK4974" s="290"/>
      <c r="DPL4974" s="290"/>
      <c r="DPM4974" s="290"/>
      <c r="DPN4974" s="290"/>
      <c r="DPO4974" s="290"/>
      <c r="DPP4974" s="290"/>
      <c r="DPQ4974" s="290"/>
      <c r="DPR4974" s="290"/>
      <c r="DPS4974" s="290"/>
      <c r="DPT4974" s="290"/>
      <c r="DPU4974" s="290"/>
      <c r="DPV4974" s="290"/>
      <c r="DPW4974" s="290"/>
      <c r="DPX4974" s="290"/>
      <c r="DPY4974" s="290"/>
      <c r="DPZ4974" s="290"/>
      <c r="DQA4974" s="290"/>
      <c r="DQB4974" s="290"/>
      <c r="DQC4974" s="290"/>
      <c r="DQD4974" s="290"/>
      <c r="DQE4974" s="290"/>
      <c r="DQF4974" s="290"/>
      <c r="DQG4974" s="290"/>
      <c r="DQH4974" s="290"/>
      <c r="DQI4974" s="290"/>
      <c r="DQJ4974" s="290"/>
      <c r="DQK4974" s="290"/>
      <c r="DQL4974" s="290"/>
      <c r="DQM4974" s="290"/>
      <c r="DQN4974" s="290"/>
      <c r="DQO4974" s="290"/>
      <c r="DQP4974" s="290"/>
      <c r="DQQ4974" s="290"/>
      <c r="DQR4974" s="290"/>
      <c r="DQS4974" s="290"/>
      <c r="DQT4974" s="290"/>
      <c r="DQU4974" s="290"/>
      <c r="DQV4974" s="290"/>
      <c r="DQW4974" s="290"/>
      <c r="DQX4974" s="290"/>
      <c r="DQY4974" s="290"/>
      <c r="DQZ4974" s="290"/>
      <c r="DRA4974" s="290"/>
      <c r="DRB4974" s="290"/>
      <c r="DRC4974" s="290"/>
      <c r="DRD4974" s="290"/>
      <c r="DRE4974" s="290"/>
      <c r="DRF4974" s="290"/>
      <c r="DRG4974" s="290"/>
      <c r="DRH4974" s="290"/>
      <c r="DRI4974" s="290"/>
      <c r="DRJ4974" s="290"/>
      <c r="DRK4974" s="290"/>
      <c r="DRL4974" s="290"/>
      <c r="DRM4974" s="290"/>
      <c r="DRN4974" s="290"/>
      <c r="DRO4974" s="290"/>
      <c r="DRP4974" s="290"/>
      <c r="DRQ4974" s="290"/>
      <c r="DRR4974" s="290"/>
      <c r="DRS4974" s="290"/>
      <c r="DRT4974" s="290"/>
      <c r="DRU4974" s="290"/>
      <c r="DRV4974" s="290"/>
      <c r="DRW4974" s="290"/>
      <c r="DRX4974" s="290"/>
      <c r="DRY4974" s="290"/>
      <c r="DRZ4974" s="290"/>
      <c r="DSA4974" s="290"/>
      <c r="DSB4974" s="290"/>
      <c r="DSC4974" s="290"/>
      <c r="DSD4974" s="290"/>
      <c r="DSE4974" s="290"/>
      <c r="DSF4974" s="290"/>
      <c r="DSG4974" s="290"/>
      <c r="DSH4974" s="290"/>
      <c r="DSI4974" s="290"/>
      <c r="DSJ4974" s="290"/>
      <c r="DSK4974" s="290"/>
      <c r="DSL4974" s="290"/>
      <c r="DSM4974" s="290"/>
      <c r="DSN4974" s="290"/>
      <c r="DSO4974" s="290"/>
      <c r="DSP4974" s="290"/>
      <c r="DSQ4974" s="290"/>
      <c r="DSR4974" s="290"/>
      <c r="DSS4974" s="290"/>
      <c r="DST4974" s="290"/>
      <c r="DSU4974" s="290"/>
      <c r="DSV4974" s="290"/>
      <c r="DSW4974" s="290"/>
      <c r="DSX4974" s="290"/>
      <c r="DSY4974" s="290"/>
      <c r="DSZ4974" s="290"/>
      <c r="DTA4974" s="290"/>
      <c r="DTB4974" s="290"/>
      <c r="DTC4974" s="290"/>
      <c r="DTD4974" s="290"/>
      <c r="DTE4974" s="290"/>
      <c r="DTF4974" s="290"/>
      <c r="DTG4974" s="290"/>
      <c r="DTH4974" s="290"/>
      <c r="DTI4974" s="290"/>
      <c r="DTJ4974" s="290"/>
      <c r="DTK4974" s="290"/>
      <c r="DTL4974" s="290"/>
      <c r="DTM4974" s="290"/>
      <c r="DTN4974" s="290"/>
      <c r="DTO4974" s="290"/>
      <c r="DTP4974" s="290"/>
      <c r="DTQ4974" s="290"/>
      <c r="DTR4974" s="290"/>
      <c r="DTS4974" s="290"/>
      <c r="DTT4974" s="290"/>
      <c r="DTU4974" s="290"/>
      <c r="DTV4974" s="290"/>
      <c r="DTW4974" s="290"/>
      <c r="DTX4974" s="290"/>
      <c r="DTY4974" s="290"/>
      <c r="DTZ4974" s="290"/>
      <c r="DUA4974" s="290"/>
      <c r="DUB4974" s="290"/>
      <c r="DUC4974" s="290"/>
      <c r="DUD4974" s="290"/>
      <c r="DUE4974" s="290"/>
      <c r="DUF4974" s="290"/>
      <c r="DUG4974" s="290"/>
      <c r="DUH4974" s="290"/>
      <c r="DUI4974" s="290"/>
      <c r="DUJ4974" s="290"/>
      <c r="DUK4974" s="290"/>
      <c r="DUL4974" s="290"/>
      <c r="DUM4974" s="290"/>
      <c r="DUN4974" s="290"/>
      <c r="DUO4974" s="290"/>
      <c r="DUP4974" s="290"/>
      <c r="DUQ4974" s="290"/>
      <c r="DUR4974" s="290"/>
      <c r="DUS4974" s="290"/>
      <c r="DUT4974" s="290"/>
      <c r="DUU4974" s="290"/>
      <c r="DUV4974" s="290"/>
      <c r="DUW4974" s="290"/>
      <c r="DUX4974" s="290"/>
      <c r="DUY4974" s="290"/>
      <c r="DUZ4974" s="290"/>
      <c r="DVA4974" s="290"/>
      <c r="DVB4974" s="290"/>
      <c r="DVC4974" s="290"/>
      <c r="DVD4974" s="290"/>
      <c r="DVE4974" s="290"/>
      <c r="DVF4974" s="290"/>
      <c r="DVG4974" s="290"/>
      <c r="DVH4974" s="290"/>
      <c r="DVI4974" s="290"/>
      <c r="DVJ4974" s="290"/>
      <c r="DVK4974" s="290"/>
      <c r="DVL4974" s="290"/>
      <c r="DVM4974" s="290"/>
      <c r="DVN4974" s="290"/>
      <c r="DVO4974" s="290"/>
      <c r="DVP4974" s="290"/>
      <c r="DVQ4974" s="290"/>
      <c r="DVR4974" s="290"/>
      <c r="DVS4974" s="290"/>
      <c r="DVT4974" s="290"/>
      <c r="DVU4974" s="290"/>
      <c r="DVV4974" s="290"/>
      <c r="DVW4974" s="290"/>
      <c r="DVX4974" s="290"/>
      <c r="DVY4974" s="290"/>
      <c r="DVZ4974" s="290"/>
      <c r="DWA4974" s="290"/>
      <c r="DWB4974" s="290"/>
      <c r="DWC4974" s="290"/>
      <c r="DWD4974" s="290"/>
      <c r="DWE4974" s="290"/>
      <c r="DWF4974" s="290"/>
      <c r="DWG4974" s="290"/>
      <c r="DWH4974" s="290"/>
      <c r="DWI4974" s="290"/>
      <c r="DWJ4974" s="290"/>
      <c r="DWK4974" s="290"/>
      <c r="DWL4974" s="290"/>
      <c r="DWM4974" s="290"/>
      <c r="DWN4974" s="290"/>
      <c r="DWO4974" s="290"/>
      <c r="DWP4974" s="290"/>
      <c r="DWQ4974" s="290"/>
      <c r="DWR4974" s="290"/>
      <c r="DWS4974" s="290"/>
      <c r="DWT4974" s="290"/>
      <c r="DWU4974" s="290"/>
      <c r="DWV4974" s="290"/>
      <c r="DWW4974" s="290"/>
      <c r="DWX4974" s="290"/>
      <c r="DWY4974" s="290"/>
      <c r="DWZ4974" s="290"/>
      <c r="DXA4974" s="290"/>
      <c r="DXB4974" s="290"/>
      <c r="DXC4974" s="290"/>
      <c r="DXD4974" s="290"/>
      <c r="DXE4974" s="290"/>
      <c r="DXF4974" s="290"/>
      <c r="DXG4974" s="290"/>
      <c r="DXH4974" s="290"/>
      <c r="DXI4974" s="290"/>
      <c r="DXJ4974" s="290"/>
      <c r="DXK4974" s="290"/>
      <c r="DXL4974" s="290"/>
      <c r="DXM4974" s="290"/>
      <c r="DXN4974" s="290"/>
      <c r="DXO4974" s="290"/>
      <c r="DXP4974" s="290"/>
      <c r="DXQ4974" s="290"/>
      <c r="DXR4974" s="290"/>
      <c r="DXS4974" s="290"/>
      <c r="DXT4974" s="290"/>
      <c r="DXU4974" s="290"/>
      <c r="DXV4974" s="290"/>
      <c r="DXW4974" s="290"/>
      <c r="DXX4974" s="290"/>
      <c r="DXY4974" s="290"/>
      <c r="DXZ4974" s="290"/>
      <c r="DYA4974" s="290"/>
      <c r="DYB4974" s="290"/>
      <c r="DYC4974" s="290"/>
      <c r="DYD4974" s="290"/>
      <c r="DYE4974" s="290"/>
      <c r="DYF4974" s="290"/>
      <c r="DYG4974" s="290"/>
      <c r="DYH4974" s="290"/>
      <c r="DYI4974" s="290"/>
      <c r="DYJ4974" s="290"/>
      <c r="DYK4974" s="290"/>
      <c r="DYL4974" s="290"/>
      <c r="DYM4974" s="290"/>
      <c r="DYN4974" s="290"/>
      <c r="DYO4974" s="290"/>
      <c r="DYP4974" s="290"/>
      <c r="DYQ4974" s="290"/>
      <c r="DYR4974" s="290"/>
      <c r="DYS4974" s="290"/>
      <c r="DYT4974" s="290"/>
      <c r="DYU4974" s="290"/>
      <c r="DYV4974" s="290"/>
      <c r="DYW4974" s="290"/>
      <c r="DYX4974" s="290"/>
      <c r="DYY4974" s="290"/>
      <c r="DYZ4974" s="290"/>
      <c r="DZA4974" s="290"/>
      <c r="DZB4974" s="290"/>
      <c r="DZC4974" s="290"/>
      <c r="DZD4974" s="290"/>
      <c r="DZE4974" s="290"/>
      <c r="DZF4974" s="290"/>
      <c r="DZG4974" s="290"/>
      <c r="DZH4974" s="290"/>
      <c r="DZI4974" s="290"/>
      <c r="DZJ4974" s="290"/>
      <c r="DZK4974" s="290"/>
      <c r="DZL4974" s="290"/>
      <c r="DZM4974" s="290"/>
      <c r="DZN4974" s="290"/>
      <c r="DZO4974" s="290"/>
      <c r="DZP4974" s="290"/>
      <c r="DZQ4974" s="290"/>
      <c r="DZR4974" s="290"/>
      <c r="DZS4974" s="290"/>
      <c r="DZT4974" s="290"/>
      <c r="DZU4974" s="290"/>
      <c r="DZV4974" s="290"/>
      <c r="DZW4974" s="290"/>
      <c r="DZX4974" s="290"/>
      <c r="DZY4974" s="290"/>
      <c r="DZZ4974" s="290"/>
      <c r="EAA4974" s="290"/>
      <c r="EAB4974" s="290"/>
      <c r="EAC4974" s="290"/>
      <c r="EAD4974" s="290"/>
      <c r="EAE4974" s="290"/>
      <c r="EAF4974" s="290"/>
      <c r="EAG4974" s="290"/>
      <c r="EAH4974" s="290"/>
      <c r="EAI4974" s="290"/>
      <c r="EAJ4974" s="290"/>
      <c r="EAK4974" s="290"/>
      <c r="EAL4974" s="290"/>
      <c r="EAM4974" s="290"/>
      <c r="EAN4974" s="290"/>
      <c r="EAO4974" s="290"/>
      <c r="EAP4974" s="290"/>
      <c r="EAQ4974" s="290"/>
      <c r="EAR4974" s="290"/>
      <c r="EAS4974" s="290"/>
      <c r="EAT4974" s="290"/>
      <c r="EAU4974" s="290"/>
      <c r="EAV4974" s="290"/>
      <c r="EAW4974" s="290"/>
      <c r="EAX4974" s="290"/>
      <c r="EAY4974" s="290"/>
      <c r="EAZ4974" s="290"/>
      <c r="EBA4974" s="290"/>
      <c r="EBB4974" s="290"/>
      <c r="EBC4974" s="290"/>
      <c r="EBD4974" s="290"/>
      <c r="EBE4974" s="290"/>
      <c r="EBF4974" s="290"/>
      <c r="EBG4974" s="290"/>
      <c r="EBH4974" s="290"/>
      <c r="EBI4974" s="290"/>
      <c r="EBJ4974" s="290"/>
      <c r="EBK4974" s="290"/>
      <c r="EBL4974" s="290"/>
      <c r="EBM4974" s="290"/>
      <c r="EBN4974" s="290"/>
      <c r="EBO4974" s="290"/>
      <c r="EBP4974" s="290"/>
      <c r="EBQ4974" s="290"/>
      <c r="EBR4974" s="290"/>
      <c r="EBS4974" s="290"/>
      <c r="EBT4974" s="290"/>
      <c r="EBU4974" s="290"/>
      <c r="EBV4974" s="290"/>
      <c r="EBW4974" s="290"/>
      <c r="EBX4974" s="290"/>
      <c r="EBY4974" s="290"/>
      <c r="EBZ4974" s="290"/>
      <c r="ECA4974" s="290"/>
      <c r="ECB4974" s="290"/>
      <c r="ECC4974" s="290"/>
      <c r="ECD4974" s="290"/>
      <c r="ECE4974" s="290"/>
      <c r="ECF4974" s="290"/>
      <c r="ECG4974" s="290"/>
      <c r="ECH4974" s="290"/>
      <c r="ECI4974" s="290"/>
      <c r="ECJ4974" s="290"/>
      <c r="ECK4974" s="290"/>
      <c r="ECL4974" s="290"/>
      <c r="ECM4974" s="290"/>
      <c r="ECN4974" s="290"/>
      <c r="ECO4974" s="290"/>
      <c r="ECP4974" s="290"/>
      <c r="ECQ4974" s="290"/>
      <c r="ECR4974" s="290"/>
      <c r="ECS4974" s="290"/>
      <c r="ECT4974" s="290"/>
      <c r="ECU4974" s="290"/>
      <c r="ECV4974" s="290"/>
      <c r="ECW4974" s="290"/>
      <c r="ECX4974" s="290"/>
      <c r="ECY4974" s="290"/>
      <c r="ECZ4974" s="290"/>
      <c r="EDA4974" s="290"/>
      <c r="EDB4974" s="290"/>
      <c r="EDC4974" s="290"/>
      <c r="EDD4974" s="290"/>
      <c r="EDE4974" s="290"/>
      <c r="EDF4974" s="290"/>
      <c r="EDG4974" s="290"/>
      <c r="EDH4974" s="290"/>
      <c r="EDI4974" s="290"/>
      <c r="EDJ4974" s="290"/>
      <c r="EDK4974" s="290"/>
      <c r="EDL4974" s="290"/>
      <c r="EDM4974" s="290"/>
      <c r="EDN4974" s="290"/>
      <c r="EDO4974" s="290"/>
      <c r="EDP4974" s="290"/>
      <c r="EDQ4974" s="290"/>
      <c r="EDR4974" s="290"/>
      <c r="EDS4974" s="290"/>
      <c r="EDT4974" s="290"/>
      <c r="EDU4974" s="290"/>
      <c r="EDV4974" s="290"/>
      <c r="EDW4974" s="290"/>
      <c r="EDX4974" s="290"/>
      <c r="EDY4974" s="290"/>
      <c r="EDZ4974" s="290"/>
      <c r="EEA4974" s="290"/>
      <c r="EEB4974" s="290"/>
      <c r="EEC4974" s="290"/>
      <c r="EED4974" s="290"/>
      <c r="EEE4974" s="290"/>
      <c r="EEF4974" s="290"/>
      <c r="EEG4974" s="290"/>
      <c r="EEH4974" s="290"/>
      <c r="EEI4974" s="290"/>
      <c r="EEJ4974" s="290"/>
      <c r="EEK4974" s="290"/>
      <c r="EEL4974" s="290"/>
      <c r="EEM4974" s="290"/>
      <c r="EEN4974" s="290"/>
      <c r="EEO4974" s="290"/>
      <c r="EEP4974" s="290"/>
      <c r="EEQ4974" s="290"/>
      <c r="EER4974" s="290"/>
      <c r="EES4974" s="290"/>
      <c r="EET4974" s="290"/>
      <c r="EEU4974" s="290"/>
      <c r="EEV4974" s="290"/>
      <c r="EEW4974" s="290"/>
      <c r="EEX4974" s="290"/>
      <c r="EEY4974" s="290"/>
      <c r="EEZ4974" s="290"/>
      <c r="EFA4974" s="290"/>
      <c r="EFB4974" s="290"/>
      <c r="EFC4974" s="290"/>
      <c r="EFD4974" s="290"/>
      <c r="EFE4974" s="290"/>
      <c r="EFF4974" s="290"/>
      <c r="EFG4974" s="290"/>
      <c r="EFH4974" s="290"/>
      <c r="EFI4974" s="290"/>
      <c r="EFJ4974" s="290"/>
      <c r="EFK4974" s="290"/>
      <c r="EFL4974" s="290"/>
      <c r="EFM4974" s="290"/>
      <c r="EFN4974" s="290"/>
      <c r="EFO4974" s="290"/>
      <c r="EFP4974" s="290"/>
      <c r="EFQ4974" s="290"/>
      <c r="EFR4974" s="290"/>
      <c r="EFS4974" s="290"/>
      <c r="EFT4974" s="290"/>
      <c r="EFU4974" s="290"/>
      <c r="EFV4974" s="290"/>
      <c r="EFW4974" s="290"/>
      <c r="EFX4974" s="290"/>
      <c r="EFY4974" s="290"/>
      <c r="EFZ4974" s="290"/>
      <c r="EGA4974" s="290"/>
      <c r="EGB4974" s="290"/>
      <c r="EGC4974" s="290"/>
      <c r="EGD4974" s="290"/>
      <c r="EGE4974" s="290"/>
      <c r="EGF4974" s="290"/>
      <c r="EGG4974" s="290"/>
      <c r="EGH4974" s="290"/>
      <c r="EGI4974" s="290"/>
      <c r="EGJ4974" s="290"/>
      <c r="EGK4974" s="290"/>
      <c r="EGL4974" s="290"/>
      <c r="EGM4974" s="290"/>
      <c r="EGN4974" s="290"/>
      <c r="EGO4974" s="290"/>
      <c r="EGP4974" s="290"/>
      <c r="EGQ4974" s="290"/>
      <c r="EGR4974" s="290"/>
      <c r="EGS4974" s="290"/>
      <c r="EGT4974" s="290"/>
      <c r="EGU4974" s="290"/>
      <c r="EGV4974" s="290"/>
      <c r="EGW4974" s="290"/>
      <c r="EGX4974" s="290"/>
      <c r="EGY4974" s="290"/>
      <c r="EGZ4974" s="290"/>
      <c r="EHA4974" s="290"/>
      <c r="EHB4974" s="290"/>
      <c r="EHC4974" s="290"/>
      <c r="EHD4974" s="290"/>
      <c r="EHE4974" s="290"/>
      <c r="EHF4974" s="290"/>
      <c r="EHG4974" s="290"/>
      <c r="EHH4974" s="290"/>
      <c r="EHI4974" s="290"/>
      <c r="EHJ4974" s="290"/>
      <c r="EHK4974" s="290"/>
      <c r="EHL4974" s="290"/>
      <c r="EHM4974" s="290"/>
      <c r="EHN4974" s="290"/>
      <c r="EHO4974" s="290"/>
      <c r="EHP4974" s="290"/>
      <c r="EHQ4974" s="290"/>
      <c r="EHR4974" s="290"/>
      <c r="EHS4974" s="290"/>
      <c r="EHT4974" s="290"/>
      <c r="EHU4974" s="290"/>
      <c r="EHV4974" s="290"/>
      <c r="EHW4974" s="290"/>
      <c r="EHX4974" s="290"/>
      <c r="EHY4974" s="290"/>
      <c r="EHZ4974" s="290"/>
      <c r="EIA4974" s="290"/>
      <c r="EIB4974" s="290"/>
      <c r="EIC4974" s="290"/>
      <c r="EID4974" s="290"/>
      <c r="EIE4974" s="290"/>
      <c r="EIF4974" s="290"/>
      <c r="EIG4974" s="290"/>
      <c r="EIH4974" s="290"/>
      <c r="EII4974" s="290"/>
      <c r="EIJ4974" s="290"/>
      <c r="EIK4974" s="290"/>
      <c r="EIL4974" s="290"/>
      <c r="EIM4974" s="290"/>
      <c r="EIN4974" s="290"/>
      <c r="EIO4974" s="290"/>
      <c r="EIP4974" s="290"/>
      <c r="EIQ4974" s="290"/>
      <c r="EIR4974" s="290"/>
      <c r="EIS4974" s="290"/>
      <c r="EIT4974" s="290"/>
      <c r="EIU4974" s="290"/>
      <c r="EIV4974" s="290"/>
      <c r="EIW4974" s="290"/>
      <c r="EIX4974" s="290"/>
      <c r="EIY4974" s="290"/>
      <c r="EIZ4974" s="290"/>
      <c r="EJA4974" s="290"/>
      <c r="EJB4974" s="290"/>
      <c r="EJC4974" s="290"/>
      <c r="EJD4974" s="290"/>
      <c r="EJE4974" s="290"/>
      <c r="EJF4974" s="290"/>
      <c r="EJG4974" s="290"/>
      <c r="EJH4974" s="290"/>
      <c r="EJI4974" s="290"/>
      <c r="EJJ4974" s="290"/>
      <c r="EJK4974" s="290"/>
      <c r="EJL4974" s="290"/>
      <c r="EJM4974" s="290"/>
      <c r="EJN4974" s="290"/>
      <c r="EJO4974" s="290"/>
      <c r="EJP4974" s="290"/>
      <c r="EJQ4974" s="290"/>
      <c r="EJR4974" s="290"/>
      <c r="EJS4974" s="290"/>
      <c r="EJT4974" s="290"/>
      <c r="EJU4974" s="290"/>
      <c r="EJV4974" s="290"/>
      <c r="EJW4974" s="290"/>
      <c r="EJX4974" s="290"/>
      <c r="EJY4974" s="290"/>
      <c r="EJZ4974" s="290"/>
      <c r="EKA4974" s="290"/>
      <c r="EKB4974" s="290"/>
      <c r="EKC4974" s="290"/>
      <c r="EKD4974" s="290"/>
      <c r="EKE4974" s="290"/>
      <c r="EKF4974" s="290"/>
      <c r="EKG4974" s="290"/>
      <c r="EKH4974" s="290"/>
      <c r="EKI4974" s="290"/>
      <c r="EKJ4974" s="290"/>
      <c r="EKK4974" s="290"/>
      <c r="EKL4974" s="290"/>
      <c r="EKM4974" s="290"/>
      <c r="EKN4974" s="290"/>
      <c r="EKO4974" s="290"/>
      <c r="EKP4974" s="290"/>
      <c r="EKQ4974" s="290"/>
      <c r="EKR4974" s="290"/>
      <c r="EKS4974" s="290"/>
      <c r="EKT4974" s="290"/>
      <c r="EKU4974" s="290"/>
      <c r="EKV4974" s="290"/>
      <c r="EKW4974" s="290"/>
      <c r="EKX4974" s="290"/>
      <c r="EKY4974" s="290"/>
      <c r="EKZ4974" s="290"/>
      <c r="ELA4974" s="290"/>
      <c r="ELB4974" s="290"/>
      <c r="ELC4974" s="290"/>
      <c r="ELD4974" s="290"/>
      <c r="ELE4974" s="290"/>
      <c r="ELF4974" s="290"/>
      <c r="ELG4974" s="290"/>
      <c r="ELH4974" s="290"/>
      <c r="ELI4974" s="290"/>
      <c r="ELJ4974" s="290"/>
      <c r="ELK4974" s="290"/>
      <c r="ELL4974" s="290"/>
      <c r="ELM4974" s="290"/>
      <c r="ELN4974" s="290"/>
      <c r="ELO4974" s="290"/>
      <c r="ELP4974" s="290"/>
      <c r="ELQ4974" s="290"/>
      <c r="ELR4974" s="290"/>
      <c r="ELS4974" s="290"/>
      <c r="ELT4974" s="290"/>
      <c r="ELU4974" s="290"/>
      <c r="ELV4974" s="290"/>
      <c r="ELW4974" s="290"/>
      <c r="ELX4974" s="290"/>
      <c r="ELY4974" s="290"/>
      <c r="ELZ4974" s="290"/>
      <c r="EMA4974" s="290"/>
      <c r="EMB4974" s="290"/>
      <c r="EMC4974" s="290"/>
      <c r="EMD4974" s="290"/>
      <c r="EME4974" s="290"/>
      <c r="EMF4974" s="290"/>
      <c r="EMG4974" s="290"/>
      <c r="EMH4974" s="290"/>
      <c r="EMI4974" s="290"/>
      <c r="EMJ4974" s="290"/>
      <c r="EMK4974" s="290"/>
      <c r="EML4974" s="290"/>
      <c r="EMM4974" s="290"/>
      <c r="EMN4974" s="290"/>
      <c r="EMO4974" s="290"/>
      <c r="EMP4974" s="290"/>
      <c r="EMQ4974" s="290"/>
      <c r="EMR4974" s="290"/>
      <c r="EMS4974" s="290"/>
      <c r="EMT4974" s="290"/>
      <c r="EMU4974" s="290"/>
      <c r="EMV4974" s="290"/>
      <c r="EMW4974" s="290"/>
      <c r="EMX4974" s="290"/>
      <c r="EMY4974" s="290"/>
      <c r="EMZ4974" s="290"/>
      <c r="ENA4974" s="290"/>
      <c r="ENB4974" s="290"/>
      <c r="ENC4974" s="290"/>
      <c r="END4974" s="290"/>
      <c r="ENE4974" s="290"/>
      <c r="ENF4974" s="290"/>
      <c r="ENG4974" s="290"/>
      <c r="ENH4974" s="290"/>
      <c r="ENI4974" s="290"/>
      <c r="ENJ4974" s="290"/>
      <c r="ENK4974" s="290"/>
      <c r="ENL4974" s="290"/>
      <c r="ENM4974" s="290"/>
      <c r="ENN4974" s="290"/>
      <c r="ENO4974" s="290"/>
      <c r="ENP4974" s="290"/>
      <c r="ENQ4974" s="290"/>
      <c r="ENR4974" s="290"/>
      <c r="ENS4974" s="290"/>
      <c r="ENT4974" s="290"/>
      <c r="ENU4974" s="290"/>
      <c r="ENV4974" s="290"/>
      <c r="ENW4974" s="290"/>
      <c r="ENX4974" s="290"/>
      <c r="ENY4974" s="290"/>
      <c r="ENZ4974" s="290"/>
      <c r="EOA4974" s="290"/>
      <c r="EOB4974" s="290"/>
      <c r="EOC4974" s="290"/>
      <c r="EOD4974" s="290"/>
      <c r="EOE4974" s="290"/>
      <c r="EOF4974" s="290"/>
      <c r="EOG4974" s="290"/>
      <c r="EOH4974" s="290"/>
      <c r="EOI4974" s="290"/>
      <c r="EOJ4974" s="290"/>
      <c r="EOK4974" s="290"/>
      <c r="EOL4974" s="290"/>
      <c r="EOM4974" s="290"/>
      <c r="EON4974" s="290"/>
      <c r="EOO4974" s="290"/>
      <c r="EOP4974" s="290"/>
      <c r="EOQ4974" s="290"/>
      <c r="EOR4974" s="290"/>
      <c r="EOS4974" s="290"/>
      <c r="EOT4974" s="290"/>
      <c r="EOU4974" s="290"/>
      <c r="EOV4974" s="290"/>
      <c r="EOW4974" s="290"/>
      <c r="EOX4974" s="290"/>
      <c r="EOY4974" s="290"/>
      <c r="EOZ4974" s="290"/>
      <c r="EPA4974" s="290"/>
      <c r="EPB4974" s="290"/>
      <c r="EPC4974" s="290"/>
      <c r="EPD4974" s="290"/>
      <c r="EPE4974" s="290"/>
      <c r="EPF4974" s="290"/>
      <c r="EPG4974" s="290"/>
      <c r="EPH4974" s="290"/>
      <c r="EPI4974" s="290"/>
      <c r="EPJ4974" s="290"/>
      <c r="EPK4974" s="290"/>
      <c r="EPL4974" s="290"/>
      <c r="EPM4974" s="290"/>
      <c r="EPN4974" s="290"/>
      <c r="EPO4974" s="290"/>
      <c r="EPP4974" s="290"/>
      <c r="EPQ4974" s="290"/>
      <c r="EPR4974" s="290"/>
      <c r="EPS4974" s="290"/>
      <c r="EPT4974" s="290"/>
      <c r="EPU4974" s="290"/>
      <c r="EPV4974" s="290"/>
      <c r="EPW4974" s="290"/>
      <c r="EPX4974" s="290"/>
      <c r="EPY4974" s="290"/>
      <c r="EPZ4974" s="290"/>
      <c r="EQA4974" s="290"/>
      <c r="EQB4974" s="290"/>
      <c r="EQC4974" s="290"/>
      <c r="EQD4974" s="290"/>
      <c r="EQE4974" s="290"/>
      <c r="EQF4974" s="290"/>
      <c r="EQG4974" s="290"/>
      <c r="EQH4974" s="290"/>
      <c r="EQI4974" s="290"/>
      <c r="EQJ4974" s="290"/>
      <c r="EQK4974" s="290"/>
      <c r="EQL4974" s="290"/>
      <c r="EQM4974" s="290"/>
      <c r="EQN4974" s="290"/>
      <c r="EQO4974" s="290"/>
      <c r="EQP4974" s="290"/>
      <c r="EQQ4974" s="290"/>
      <c r="EQR4974" s="290"/>
      <c r="EQS4974" s="290"/>
      <c r="EQT4974" s="290"/>
      <c r="EQU4974" s="290"/>
      <c r="EQV4974" s="290"/>
      <c r="EQW4974" s="290"/>
      <c r="EQX4974" s="290"/>
      <c r="EQY4974" s="290"/>
      <c r="EQZ4974" s="290"/>
      <c r="ERA4974" s="290"/>
      <c r="ERB4974" s="290"/>
      <c r="ERC4974" s="290"/>
      <c r="ERD4974" s="290"/>
      <c r="ERE4974" s="290"/>
      <c r="ERF4974" s="290"/>
      <c r="ERG4974" s="290"/>
      <c r="ERH4974" s="290"/>
      <c r="ERI4974" s="290"/>
      <c r="ERJ4974" s="290"/>
      <c r="ERK4974" s="290"/>
      <c r="ERL4974" s="290"/>
      <c r="ERM4974" s="290"/>
      <c r="ERN4974" s="290"/>
      <c r="ERO4974" s="290"/>
      <c r="ERP4974" s="290"/>
      <c r="ERQ4974" s="290"/>
      <c r="ERR4974" s="290"/>
      <c r="ERS4974" s="290"/>
      <c r="ERT4974" s="290"/>
      <c r="ERU4974" s="290"/>
      <c r="ERV4974" s="290"/>
      <c r="ERW4974" s="290"/>
      <c r="ERX4974" s="290"/>
      <c r="ERY4974" s="290"/>
      <c r="ERZ4974" s="290"/>
      <c r="ESA4974" s="290"/>
      <c r="ESB4974" s="290"/>
      <c r="ESC4974" s="290"/>
      <c r="ESD4974" s="290"/>
      <c r="ESE4974" s="290"/>
      <c r="ESF4974" s="290"/>
      <c r="ESG4974" s="290"/>
      <c r="ESH4974" s="290"/>
      <c r="ESI4974" s="290"/>
      <c r="ESJ4974" s="290"/>
      <c r="ESK4974" s="290"/>
      <c r="ESL4974" s="290"/>
      <c r="ESM4974" s="290"/>
      <c r="ESN4974" s="290"/>
      <c r="ESO4974" s="290"/>
      <c r="ESP4974" s="290"/>
      <c r="ESQ4974" s="290"/>
      <c r="ESR4974" s="290"/>
      <c r="ESS4974" s="290"/>
      <c r="EST4974" s="290"/>
      <c r="ESU4974" s="290"/>
      <c r="ESV4974" s="290"/>
      <c r="ESW4974" s="290"/>
      <c r="ESX4974" s="290"/>
      <c r="ESY4974" s="290"/>
      <c r="ESZ4974" s="290"/>
      <c r="ETA4974" s="290"/>
      <c r="ETB4974" s="290"/>
      <c r="ETC4974" s="290"/>
      <c r="ETD4974" s="290"/>
      <c r="ETE4974" s="290"/>
      <c r="ETF4974" s="290"/>
      <c r="ETG4974" s="290"/>
      <c r="ETH4974" s="290"/>
      <c r="ETI4974" s="290"/>
      <c r="ETJ4974" s="290"/>
      <c r="ETK4974" s="290"/>
      <c r="ETL4974" s="290"/>
      <c r="ETM4974" s="290"/>
      <c r="ETN4974" s="290"/>
      <c r="ETO4974" s="290"/>
      <c r="ETP4974" s="290"/>
      <c r="ETQ4974" s="290"/>
      <c r="ETR4974" s="290"/>
      <c r="ETS4974" s="290"/>
      <c r="ETT4974" s="290"/>
      <c r="ETU4974" s="290"/>
      <c r="ETV4974" s="290"/>
      <c r="ETW4974" s="290"/>
      <c r="ETX4974" s="290"/>
      <c r="ETY4974" s="290"/>
      <c r="ETZ4974" s="290"/>
      <c r="EUA4974" s="290"/>
      <c r="EUB4974" s="290"/>
      <c r="EUC4974" s="290"/>
      <c r="EUD4974" s="290"/>
      <c r="EUE4974" s="290"/>
      <c r="EUF4974" s="290"/>
      <c r="EUG4974" s="290"/>
      <c r="EUH4974" s="290"/>
      <c r="EUI4974" s="290"/>
      <c r="EUJ4974" s="290"/>
      <c r="EUK4974" s="290"/>
      <c r="EUL4974" s="290"/>
      <c r="EUM4974" s="290"/>
      <c r="EUN4974" s="290"/>
      <c r="EUO4974" s="290"/>
      <c r="EUP4974" s="290"/>
      <c r="EUQ4974" s="290"/>
      <c r="EUR4974" s="290"/>
      <c r="EUS4974" s="290"/>
      <c r="EUT4974" s="290"/>
      <c r="EUU4974" s="290"/>
      <c r="EUV4974" s="290"/>
      <c r="EUW4974" s="290"/>
      <c r="EUX4974" s="290"/>
      <c r="EUY4974" s="290"/>
      <c r="EUZ4974" s="290"/>
      <c r="EVA4974" s="290"/>
      <c r="EVB4974" s="290"/>
      <c r="EVC4974" s="290"/>
      <c r="EVD4974" s="290"/>
      <c r="EVE4974" s="290"/>
      <c r="EVF4974" s="290"/>
      <c r="EVG4974" s="290"/>
      <c r="EVH4974" s="290"/>
      <c r="EVI4974" s="290"/>
      <c r="EVJ4974" s="290"/>
      <c r="EVK4974" s="290"/>
      <c r="EVL4974" s="290"/>
      <c r="EVM4974" s="290"/>
      <c r="EVN4974" s="290"/>
      <c r="EVO4974" s="290"/>
      <c r="EVP4974" s="290"/>
      <c r="EVQ4974" s="290"/>
      <c r="EVR4974" s="290"/>
      <c r="EVS4974" s="290"/>
      <c r="EVT4974" s="290"/>
      <c r="EVU4974" s="290"/>
      <c r="EVV4974" s="290"/>
      <c r="EVW4974" s="290"/>
      <c r="EVX4974" s="290"/>
      <c r="EVY4974" s="290"/>
      <c r="EVZ4974" s="290"/>
      <c r="EWA4974" s="290"/>
      <c r="EWB4974" s="290"/>
      <c r="EWC4974" s="290"/>
      <c r="EWD4974" s="290"/>
      <c r="EWE4974" s="290"/>
      <c r="EWF4974" s="290"/>
      <c r="EWG4974" s="290"/>
      <c r="EWH4974" s="290"/>
      <c r="EWI4974" s="290"/>
      <c r="EWJ4974" s="290"/>
      <c r="EWK4974" s="290"/>
      <c r="EWL4974" s="290"/>
      <c r="EWM4974" s="290"/>
      <c r="EWN4974" s="290"/>
      <c r="EWO4974" s="290"/>
      <c r="EWP4974" s="290"/>
      <c r="EWQ4974" s="290"/>
      <c r="EWR4974" s="290"/>
      <c r="EWS4974" s="290"/>
      <c r="EWT4974" s="290"/>
      <c r="EWU4974" s="290"/>
      <c r="EWV4974" s="290"/>
      <c r="EWW4974" s="290"/>
      <c r="EWX4974" s="290"/>
      <c r="EWY4974" s="290"/>
      <c r="EWZ4974" s="290"/>
      <c r="EXA4974" s="290"/>
      <c r="EXB4974" s="290"/>
      <c r="EXC4974" s="290"/>
      <c r="EXD4974" s="290"/>
      <c r="EXE4974" s="290"/>
      <c r="EXF4974" s="290"/>
      <c r="EXG4974" s="290"/>
      <c r="EXH4974" s="290"/>
      <c r="EXI4974" s="290"/>
      <c r="EXJ4974" s="290"/>
      <c r="EXK4974" s="290"/>
      <c r="EXL4974" s="290"/>
      <c r="EXM4974" s="290"/>
      <c r="EXN4974" s="290"/>
      <c r="EXO4974" s="290"/>
      <c r="EXP4974" s="290"/>
      <c r="EXQ4974" s="290"/>
      <c r="EXR4974" s="290"/>
      <c r="EXS4974" s="290"/>
      <c r="EXT4974" s="290"/>
      <c r="EXU4974" s="290"/>
      <c r="EXV4974" s="290"/>
      <c r="EXW4974" s="290"/>
      <c r="EXX4974" s="290"/>
      <c r="EXY4974" s="290"/>
      <c r="EXZ4974" s="290"/>
      <c r="EYA4974" s="290"/>
      <c r="EYB4974" s="290"/>
      <c r="EYC4974" s="290"/>
      <c r="EYD4974" s="290"/>
      <c r="EYE4974" s="290"/>
      <c r="EYF4974" s="290"/>
      <c r="EYG4974" s="290"/>
      <c r="EYH4974" s="290"/>
      <c r="EYI4974" s="290"/>
      <c r="EYJ4974" s="290"/>
      <c r="EYK4974" s="290"/>
      <c r="EYL4974" s="290"/>
      <c r="EYM4974" s="290"/>
      <c r="EYN4974" s="290"/>
      <c r="EYO4974" s="290"/>
      <c r="EYP4974" s="290"/>
      <c r="EYQ4974" s="290"/>
      <c r="EYR4974" s="290"/>
      <c r="EYS4974" s="290"/>
      <c r="EYT4974" s="290"/>
      <c r="EYU4974" s="290"/>
      <c r="EYV4974" s="290"/>
      <c r="EYW4974" s="290"/>
      <c r="EYX4974" s="290"/>
      <c r="EYY4974" s="290"/>
      <c r="EYZ4974" s="290"/>
      <c r="EZA4974" s="290"/>
      <c r="EZB4974" s="290"/>
      <c r="EZC4974" s="290"/>
      <c r="EZD4974" s="290"/>
      <c r="EZE4974" s="290"/>
      <c r="EZF4974" s="290"/>
      <c r="EZG4974" s="290"/>
      <c r="EZH4974" s="290"/>
      <c r="EZI4974" s="290"/>
      <c r="EZJ4974" s="290"/>
      <c r="EZK4974" s="290"/>
      <c r="EZL4974" s="290"/>
      <c r="EZM4974" s="290"/>
      <c r="EZN4974" s="290"/>
      <c r="EZO4974" s="290"/>
      <c r="EZP4974" s="290"/>
      <c r="EZQ4974" s="290"/>
      <c r="EZR4974" s="290"/>
      <c r="EZS4974" s="290"/>
      <c r="EZT4974" s="290"/>
      <c r="EZU4974" s="290"/>
      <c r="EZV4974" s="290"/>
      <c r="EZW4974" s="290"/>
      <c r="EZX4974" s="290"/>
      <c r="EZY4974" s="290"/>
      <c r="EZZ4974" s="290"/>
      <c r="FAA4974" s="290"/>
      <c r="FAB4974" s="290"/>
      <c r="FAC4974" s="290"/>
      <c r="FAD4974" s="290"/>
      <c r="FAE4974" s="290"/>
      <c r="FAF4974" s="290"/>
      <c r="FAG4974" s="290"/>
      <c r="FAH4974" s="290"/>
      <c r="FAI4974" s="290"/>
      <c r="FAJ4974" s="290"/>
      <c r="FAK4974" s="290"/>
      <c r="FAL4974" s="290"/>
      <c r="FAM4974" s="290"/>
      <c r="FAN4974" s="290"/>
      <c r="FAO4974" s="290"/>
      <c r="FAP4974" s="290"/>
      <c r="FAQ4974" s="290"/>
      <c r="FAR4974" s="290"/>
      <c r="FAS4974" s="290"/>
      <c r="FAT4974" s="290"/>
      <c r="FAU4974" s="290"/>
      <c r="FAV4974" s="290"/>
      <c r="FAW4974" s="290"/>
      <c r="FAX4974" s="290"/>
      <c r="FAY4974" s="290"/>
      <c r="FAZ4974" s="290"/>
      <c r="FBA4974" s="290"/>
      <c r="FBB4974" s="290"/>
      <c r="FBC4974" s="290"/>
      <c r="FBD4974" s="290"/>
      <c r="FBE4974" s="290"/>
      <c r="FBF4974" s="290"/>
      <c r="FBG4974" s="290"/>
      <c r="FBH4974" s="290"/>
      <c r="FBI4974" s="290"/>
      <c r="FBJ4974" s="290"/>
      <c r="FBK4974" s="290"/>
      <c r="FBL4974" s="290"/>
      <c r="FBM4974" s="290"/>
      <c r="FBN4974" s="290"/>
      <c r="FBO4974" s="290"/>
      <c r="FBP4974" s="290"/>
      <c r="FBQ4974" s="290"/>
      <c r="FBR4974" s="290"/>
      <c r="FBS4974" s="290"/>
      <c r="FBT4974" s="290"/>
      <c r="FBU4974" s="290"/>
      <c r="FBV4974" s="290"/>
      <c r="FBW4974" s="290"/>
      <c r="FBX4974" s="290"/>
      <c r="FBY4974" s="290"/>
      <c r="FBZ4974" s="290"/>
      <c r="FCA4974" s="290"/>
      <c r="FCB4974" s="290"/>
      <c r="FCC4974" s="290"/>
      <c r="FCD4974" s="290"/>
      <c r="FCE4974" s="290"/>
      <c r="FCF4974" s="290"/>
      <c r="FCG4974" s="290"/>
      <c r="FCH4974" s="290"/>
      <c r="FCI4974" s="290"/>
      <c r="FCJ4974" s="290"/>
      <c r="FCK4974" s="290"/>
      <c r="FCL4974" s="290"/>
      <c r="FCM4974" s="290"/>
      <c r="FCN4974" s="290"/>
      <c r="FCO4974" s="290"/>
      <c r="FCP4974" s="290"/>
      <c r="FCQ4974" s="290"/>
      <c r="FCR4974" s="290"/>
      <c r="FCS4974" s="290"/>
      <c r="FCT4974" s="290"/>
      <c r="FCU4974" s="290"/>
      <c r="FCV4974" s="290"/>
      <c r="FCW4974" s="290"/>
      <c r="FCX4974" s="290"/>
      <c r="FCY4974" s="290"/>
      <c r="FCZ4974" s="290"/>
      <c r="FDA4974" s="290"/>
      <c r="FDB4974" s="290"/>
      <c r="FDC4974" s="290"/>
      <c r="FDD4974" s="290"/>
      <c r="FDE4974" s="290"/>
      <c r="FDF4974" s="290"/>
      <c r="FDG4974" s="290"/>
      <c r="FDH4974" s="290"/>
      <c r="FDI4974" s="290"/>
      <c r="FDJ4974" s="290"/>
      <c r="FDK4974" s="290"/>
      <c r="FDL4974" s="290"/>
      <c r="FDM4974" s="290"/>
      <c r="FDN4974" s="290"/>
      <c r="FDO4974" s="290"/>
      <c r="FDP4974" s="290"/>
      <c r="FDQ4974" s="290"/>
      <c r="FDR4974" s="290"/>
      <c r="FDS4974" s="290"/>
      <c r="FDT4974" s="290"/>
      <c r="FDU4974" s="290"/>
      <c r="FDV4974" s="290"/>
      <c r="FDW4974" s="290"/>
      <c r="FDX4974" s="290"/>
      <c r="FDY4974" s="290"/>
      <c r="FDZ4974" s="290"/>
      <c r="FEA4974" s="290"/>
      <c r="FEB4974" s="290"/>
      <c r="FEC4974" s="290"/>
      <c r="FED4974" s="290"/>
      <c r="FEE4974" s="290"/>
      <c r="FEF4974" s="290"/>
      <c r="FEG4974" s="290"/>
      <c r="FEH4974" s="290"/>
      <c r="FEI4974" s="290"/>
      <c r="FEJ4974" s="290"/>
      <c r="FEK4974" s="290"/>
      <c r="FEL4974" s="290"/>
      <c r="FEM4974" s="290"/>
      <c r="FEN4974" s="290"/>
      <c r="FEO4974" s="290"/>
      <c r="FEP4974" s="290"/>
      <c r="FEQ4974" s="290"/>
      <c r="FER4974" s="290"/>
      <c r="FES4974" s="290"/>
      <c r="FET4974" s="290"/>
      <c r="FEU4974" s="290"/>
      <c r="FEV4974" s="290"/>
      <c r="FEW4974" s="290"/>
      <c r="FEX4974" s="290"/>
      <c r="FEY4974" s="290"/>
      <c r="FEZ4974" s="290"/>
      <c r="FFA4974" s="290"/>
      <c r="FFB4974" s="290"/>
      <c r="FFC4974" s="290"/>
      <c r="FFD4974" s="290"/>
      <c r="FFE4974" s="290"/>
      <c r="FFF4974" s="290"/>
      <c r="FFG4974" s="290"/>
      <c r="FFH4974" s="290"/>
      <c r="FFI4974" s="290"/>
      <c r="FFJ4974" s="290"/>
      <c r="FFK4974" s="290"/>
      <c r="FFL4974" s="290"/>
      <c r="FFM4974" s="290"/>
      <c r="FFN4974" s="290"/>
      <c r="FFO4974" s="290"/>
      <c r="FFP4974" s="290"/>
      <c r="FFQ4974" s="290"/>
      <c r="FFR4974" s="290"/>
      <c r="FFS4974" s="290"/>
      <c r="FFT4974" s="290"/>
      <c r="FFU4974" s="290"/>
      <c r="FFV4974" s="290"/>
      <c r="FFW4974" s="290"/>
      <c r="FFX4974" s="290"/>
      <c r="FFY4974" s="290"/>
      <c r="FFZ4974" s="290"/>
      <c r="FGA4974" s="290"/>
      <c r="FGB4974" s="290"/>
      <c r="FGC4974" s="290"/>
      <c r="FGD4974" s="290"/>
      <c r="FGE4974" s="290"/>
      <c r="FGF4974" s="290"/>
      <c r="FGG4974" s="290"/>
      <c r="FGH4974" s="290"/>
      <c r="FGI4974" s="290"/>
      <c r="FGJ4974" s="290"/>
      <c r="FGK4974" s="290"/>
      <c r="FGL4974" s="290"/>
      <c r="FGM4974" s="290"/>
      <c r="FGN4974" s="290"/>
      <c r="FGO4974" s="290"/>
      <c r="FGP4974" s="290"/>
      <c r="FGQ4974" s="290"/>
      <c r="FGR4974" s="290"/>
      <c r="FGS4974" s="290"/>
      <c r="FGT4974" s="290"/>
      <c r="FGU4974" s="290"/>
      <c r="FGV4974" s="290"/>
      <c r="FGW4974" s="290"/>
      <c r="FGX4974" s="290"/>
      <c r="FGY4974" s="290"/>
      <c r="FGZ4974" s="290"/>
      <c r="FHA4974" s="290"/>
      <c r="FHB4974" s="290"/>
      <c r="FHC4974" s="290"/>
      <c r="FHD4974" s="290"/>
      <c r="FHE4974" s="290"/>
      <c r="FHF4974" s="290"/>
      <c r="FHG4974" s="290"/>
      <c r="FHH4974" s="290"/>
      <c r="FHI4974" s="290"/>
      <c r="FHJ4974" s="290"/>
      <c r="FHK4974" s="290"/>
      <c r="FHL4974" s="290"/>
      <c r="FHM4974" s="290"/>
      <c r="FHN4974" s="290"/>
      <c r="FHO4974" s="290"/>
      <c r="FHP4974" s="290"/>
      <c r="FHQ4974" s="290"/>
      <c r="FHR4974" s="290"/>
      <c r="FHS4974" s="290"/>
      <c r="FHT4974" s="290"/>
      <c r="FHU4974" s="290"/>
      <c r="FHV4974" s="290"/>
      <c r="FHW4974" s="290"/>
      <c r="FHX4974" s="290"/>
      <c r="FHY4974" s="290"/>
      <c r="FHZ4974" s="290"/>
      <c r="FIA4974" s="290"/>
      <c r="FIB4974" s="290"/>
      <c r="FIC4974" s="290"/>
      <c r="FID4974" s="290"/>
      <c r="FIE4974" s="290"/>
      <c r="FIF4974" s="290"/>
      <c r="FIG4974" s="290"/>
      <c r="FIH4974" s="290"/>
      <c r="FII4974" s="290"/>
      <c r="FIJ4974" s="290"/>
      <c r="FIK4974" s="290"/>
      <c r="FIL4974" s="290"/>
      <c r="FIM4974" s="290"/>
      <c r="FIN4974" s="290"/>
      <c r="FIO4974" s="290"/>
      <c r="FIP4974" s="290"/>
      <c r="FIQ4974" s="290"/>
      <c r="FIR4974" s="290"/>
      <c r="FIS4974" s="290"/>
      <c r="FIT4974" s="290"/>
      <c r="FIU4974" s="290"/>
      <c r="FIV4974" s="290"/>
      <c r="FIW4974" s="290"/>
      <c r="FIX4974" s="290"/>
      <c r="FIY4974" s="290"/>
      <c r="FIZ4974" s="290"/>
      <c r="FJA4974" s="290"/>
      <c r="FJB4974" s="290"/>
      <c r="FJC4974" s="290"/>
      <c r="FJD4974" s="290"/>
      <c r="FJE4974" s="290"/>
      <c r="FJF4974" s="290"/>
      <c r="FJG4974" s="290"/>
      <c r="FJH4974" s="290"/>
      <c r="FJI4974" s="290"/>
      <c r="FJJ4974" s="290"/>
      <c r="FJK4974" s="290"/>
      <c r="FJL4974" s="290"/>
      <c r="FJM4974" s="290"/>
      <c r="FJN4974" s="290"/>
      <c r="FJO4974" s="290"/>
      <c r="FJP4974" s="290"/>
      <c r="FJQ4974" s="290"/>
      <c r="FJR4974" s="290"/>
      <c r="FJS4974" s="290"/>
      <c r="FJT4974" s="290"/>
      <c r="FJU4974" s="290"/>
      <c r="FJV4974" s="290"/>
      <c r="FJW4974" s="290"/>
      <c r="FJX4974" s="290"/>
      <c r="FJY4974" s="290"/>
      <c r="FJZ4974" s="290"/>
      <c r="FKA4974" s="290"/>
      <c r="FKB4974" s="290"/>
      <c r="FKC4974" s="290"/>
      <c r="FKD4974" s="290"/>
      <c r="FKE4974" s="290"/>
      <c r="FKF4974" s="290"/>
      <c r="FKG4974" s="290"/>
      <c r="FKH4974" s="290"/>
      <c r="FKI4974" s="290"/>
      <c r="FKJ4974" s="290"/>
      <c r="FKK4974" s="290"/>
      <c r="FKL4974" s="290"/>
      <c r="FKM4974" s="290"/>
      <c r="FKN4974" s="290"/>
      <c r="FKO4974" s="290"/>
      <c r="FKP4974" s="290"/>
      <c r="FKQ4974" s="290"/>
      <c r="FKR4974" s="290"/>
      <c r="FKS4974" s="290"/>
      <c r="FKT4974" s="290"/>
      <c r="FKU4974" s="290"/>
      <c r="FKV4974" s="290"/>
      <c r="FKW4974" s="290"/>
      <c r="FKX4974" s="290"/>
      <c r="FKY4974" s="290"/>
      <c r="FKZ4974" s="290"/>
      <c r="FLA4974" s="290"/>
      <c r="FLB4974" s="290"/>
      <c r="FLC4974" s="290"/>
      <c r="FLD4974" s="290"/>
      <c r="FLE4974" s="290"/>
      <c r="FLF4974" s="290"/>
      <c r="FLG4974" s="290"/>
      <c r="FLH4974" s="290"/>
      <c r="FLI4974" s="290"/>
      <c r="FLJ4974" s="290"/>
      <c r="FLK4974" s="290"/>
      <c r="FLL4974" s="290"/>
      <c r="FLM4974" s="290"/>
      <c r="FLN4974" s="290"/>
      <c r="FLO4974" s="290"/>
      <c r="FLP4974" s="290"/>
      <c r="FLQ4974" s="290"/>
      <c r="FLR4974" s="290"/>
      <c r="FLS4974" s="290"/>
      <c r="FLT4974" s="290"/>
      <c r="FLU4974" s="290"/>
      <c r="FLV4974" s="290"/>
      <c r="FLW4974" s="290"/>
      <c r="FLX4974" s="290"/>
      <c r="FLY4974" s="290"/>
      <c r="FLZ4974" s="290"/>
      <c r="FMA4974" s="290"/>
      <c r="FMB4974" s="290"/>
      <c r="FMC4974" s="290"/>
      <c r="FMD4974" s="290"/>
      <c r="FME4974" s="290"/>
      <c r="FMF4974" s="290"/>
      <c r="FMG4974" s="290"/>
      <c r="FMH4974" s="290"/>
      <c r="FMI4974" s="290"/>
      <c r="FMJ4974" s="290"/>
      <c r="FMK4974" s="290"/>
      <c r="FML4974" s="290"/>
      <c r="FMM4974" s="290"/>
      <c r="FMN4974" s="290"/>
      <c r="FMO4974" s="290"/>
      <c r="FMP4974" s="290"/>
      <c r="FMQ4974" s="290"/>
      <c r="FMR4974" s="290"/>
      <c r="FMS4974" s="290"/>
      <c r="FMT4974" s="290"/>
      <c r="FMU4974" s="290"/>
      <c r="FMV4974" s="290"/>
      <c r="FMW4974" s="290"/>
      <c r="FMX4974" s="290"/>
      <c r="FMY4974" s="290"/>
      <c r="FMZ4974" s="290"/>
      <c r="FNA4974" s="290"/>
      <c r="FNB4974" s="290"/>
      <c r="FNC4974" s="290"/>
      <c r="FND4974" s="290"/>
      <c r="FNE4974" s="290"/>
      <c r="FNF4974" s="290"/>
      <c r="FNG4974" s="290"/>
      <c r="FNH4974" s="290"/>
      <c r="FNI4974" s="290"/>
      <c r="FNJ4974" s="290"/>
      <c r="FNK4974" s="290"/>
      <c r="FNL4974" s="290"/>
      <c r="FNM4974" s="290"/>
      <c r="FNN4974" s="290"/>
      <c r="FNO4974" s="290"/>
      <c r="FNP4974" s="290"/>
      <c r="FNQ4974" s="290"/>
      <c r="FNR4974" s="290"/>
      <c r="FNS4974" s="290"/>
      <c r="FNT4974" s="290"/>
      <c r="FNU4974" s="290"/>
      <c r="FNV4974" s="290"/>
      <c r="FNW4974" s="290"/>
      <c r="FNX4974" s="290"/>
      <c r="FNY4974" s="290"/>
      <c r="FNZ4974" s="290"/>
      <c r="FOA4974" s="290"/>
      <c r="FOB4974" s="290"/>
      <c r="FOC4974" s="290"/>
      <c r="FOD4974" s="290"/>
      <c r="FOE4974" s="290"/>
      <c r="FOF4974" s="290"/>
      <c r="FOG4974" s="290"/>
      <c r="FOH4974" s="290"/>
      <c r="FOI4974" s="290"/>
      <c r="FOJ4974" s="290"/>
      <c r="FOK4974" s="290"/>
      <c r="FOL4974" s="290"/>
      <c r="FOM4974" s="290"/>
      <c r="FON4974" s="290"/>
      <c r="FOO4974" s="290"/>
      <c r="FOP4974" s="290"/>
      <c r="FOQ4974" s="290"/>
      <c r="FOR4974" s="290"/>
      <c r="FOS4974" s="290"/>
      <c r="FOT4974" s="290"/>
      <c r="FOU4974" s="290"/>
      <c r="FOV4974" s="290"/>
      <c r="FOW4974" s="290"/>
      <c r="FOX4974" s="290"/>
      <c r="FOY4974" s="290"/>
      <c r="FOZ4974" s="290"/>
      <c r="FPA4974" s="290"/>
      <c r="FPB4974" s="290"/>
      <c r="FPC4974" s="290"/>
      <c r="FPD4974" s="290"/>
      <c r="FPE4974" s="290"/>
      <c r="FPF4974" s="290"/>
      <c r="FPG4974" s="290"/>
      <c r="FPH4974" s="290"/>
      <c r="FPI4974" s="290"/>
      <c r="FPJ4974" s="290"/>
      <c r="FPK4974" s="290"/>
      <c r="FPL4974" s="290"/>
      <c r="FPM4974" s="290"/>
      <c r="FPN4974" s="290"/>
      <c r="FPO4974" s="290"/>
      <c r="FPP4974" s="290"/>
      <c r="FPQ4974" s="290"/>
      <c r="FPR4974" s="290"/>
      <c r="FPS4974" s="290"/>
      <c r="FPT4974" s="290"/>
      <c r="FPU4974" s="290"/>
      <c r="FPV4974" s="290"/>
      <c r="FPW4974" s="290"/>
      <c r="FPX4974" s="290"/>
      <c r="FPY4974" s="290"/>
      <c r="FPZ4974" s="290"/>
      <c r="FQA4974" s="290"/>
      <c r="FQB4974" s="290"/>
      <c r="FQC4974" s="290"/>
      <c r="FQD4974" s="290"/>
      <c r="FQE4974" s="290"/>
      <c r="FQF4974" s="290"/>
      <c r="FQG4974" s="290"/>
      <c r="FQH4974" s="290"/>
      <c r="FQI4974" s="290"/>
      <c r="FQJ4974" s="290"/>
      <c r="FQK4974" s="290"/>
      <c r="FQL4974" s="290"/>
      <c r="FQM4974" s="290"/>
      <c r="FQN4974" s="290"/>
      <c r="FQO4974" s="290"/>
      <c r="FQP4974" s="290"/>
      <c r="FQQ4974" s="290"/>
      <c r="FQR4974" s="290"/>
      <c r="FQS4974" s="290"/>
      <c r="FQT4974" s="290"/>
      <c r="FQU4974" s="290"/>
      <c r="FQV4974" s="290"/>
      <c r="FQW4974" s="290"/>
      <c r="FQX4974" s="290"/>
      <c r="FQY4974" s="290"/>
      <c r="FQZ4974" s="290"/>
      <c r="FRA4974" s="290"/>
      <c r="FRB4974" s="290"/>
      <c r="FRC4974" s="290"/>
      <c r="FRD4974" s="290"/>
      <c r="FRE4974" s="290"/>
      <c r="FRF4974" s="290"/>
      <c r="FRG4974" s="290"/>
      <c r="FRH4974" s="290"/>
      <c r="FRI4974" s="290"/>
      <c r="FRJ4974" s="290"/>
      <c r="FRK4974" s="290"/>
      <c r="FRL4974" s="290"/>
      <c r="FRM4974" s="290"/>
      <c r="FRN4974" s="290"/>
      <c r="FRO4974" s="290"/>
      <c r="FRP4974" s="290"/>
      <c r="FRQ4974" s="290"/>
      <c r="FRR4974" s="290"/>
      <c r="FRS4974" s="290"/>
      <c r="FRT4974" s="290"/>
      <c r="FRU4974" s="290"/>
      <c r="FRV4974" s="290"/>
      <c r="FRW4974" s="290"/>
      <c r="FRX4974" s="290"/>
      <c r="FRY4974" s="290"/>
      <c r="FRZ4974" s="290"/>
      <c r="FSA4974" s="290"/>
      <c r="FSB4974" s="290"/>
      <c r="FSC4974" s="290"/>
      <c r="FSD4974" s="290"/>
      <c r="FSE4974" s="290"/>
      <c r="FSF4974" s="290"/>
      <c r="FSG4974" s="290"/>
      <c r="FSH4974" s="290"/>
      <c r="FSI4974" s="290"/>
      <c r="FSJ4974" s="290"/>
      <c r="FSK4974" s="290"/>
      <c r="FSL4974" s="290"/>
      <c r="FSM4974" s="290"/>
      <c r="FSN4974" s="290"/>
      <c r="FSO4974" s="290"/>
      <c r="FSP4974" s="290"/>
      <c r="FSQ4974" s="290"/>
      <c r="FSR4974" s="290"/>
      <c r="FSS4974" s="290"/>
      <c r="FST4974" s="290"/>
      <c r="FSU4974" s="290"/>
      <c r="FSV4974" s="290"/>
      <c r="FSW4974" s="290"/>
      <c r="FSX4974" s="290"/>
      <c r="FSY4974" s="290"/>
      <c r="FSZ4974" s="290"/>
      <c r="FTA4974" s="290"/>
      <c r="FTB4974" s="290"/>
      <c r="FTC4974" s="290"/>
      <c r="FTD4974" s="290"/>
      <c r="FTE4974" s="290"/>
      <c r="FTF4974" s="290"/>
      <c r="FTG4974" s="290"/>
      <c r="FTH4974" s="290"/>
      <c r="FTI4974" s="290"/>
      <c r="FTJ4974" s="290"/>
      <c r="FTK4974" s="290"/>
      <c r="FTL4974" s="290"/>
      <c r="FTM4974" s="290"/>
      <c r="FTN4974" s="290"/>
      <c r="FTO4974" s="290"/>
      <c r="FTP4974" s="290"/>
      <c r="FTQ4974" s="290"/>
      <c r="FTR4974" s="290"/>
      <c r="FTS4974" s="290"/>
      <c r="FTT4974" s="290"/>
      <c r="FTU4974" s="290"/>
      <c r="FTV4974" s="290"/>
      <c r="FTW4974" s="290"/>
      <c r="FTX4974" s="290"/>
      <c r="FTY4974" s="290"/>
      <c r="FTZ4974" s="290"/>
      <c r="FUA4974" s="290"/>
      <c r="FUB4974" s="290"/>
      <c r="FUC4974" s="290"/>
      <c r="FUD4974" s="290"/>
      <c r="FUE4974" s="290"/>
      <c r="FUF4974" s="290"/>
      <c r="FUG4974" s="290"/>
      <c r="FUH4974" s="290"/>
      <c r="FUI4974" s="290"/>
      <c r="FUJ4974" s="290"/>
      <c r="FUK4974" s="290"/>
      <c r="FUL4974" s="290"/>
      <c r="FUM4974" s="290"/>
      <c r="FUN4974" s="290"/>
      <c r="FUO4974" s="290"/>
      <c r="FUP4974" s="290"/>
      <c r="FUQ4974" s="290"/>
      <c r="FUR4974" s="290"/>
      <c r="FUS4974" s="290"/>
      <c r="FUT4974" s="290"/>
      <c r="FUU4974" s="290"/>
      <c r="FUV4974" s="290"/>
      <c r="FUW4974" s="290"/>
      <c r="FUX4974" s="290"/>
      <c r="FUY4974" s="290"/>
      <c r="FUZ4974" s="290"/>
      <c r="FVA4974" s="290"/>
      <c r="FVB4974" s="290"/>
      <c r="FVC4974" s="290"/>
      <c r="FVD4974" s="290"/>
      <c r="FVE4974" s="290"/>
      <c r="FVF4974" s="290"/>
      <c r="FVG4974" s="290"/>
      <c r="FVH4974" s="290"/>
      <c r="FVI4974" s="290"/>
      <c r="FVJ4974" s="290"/>
      <c r="FVK4974" s="290"/>
      <c r="FVL4974" s="290"/>
      <c r="FVM4974" s="290"/>
      <c r="FVN4974" s="290"/>
      <c r="FVO4974" s="290"/>
      <c r="FVP4974" s="290"/>
      <c r="FVQ4974" s="290"/>
      <c r="FVR4974" s="290"/>
      <c r="FVS4974" s="290"/>
      <c r="FVT4974" s="290"/>
      <c r="FVU4974" s="290"/>
      <c r="FVV4974" s="290"/>
      <c r="FVW4974" s="290"/>
      <c r="FVX4974" s="290"/>
      <c r="FVY4974" s="290"/>
      <c r="FVZ4974" s="290"/>
      <c r="FWA4974" s="290"/>
      <c r="FWB4974" s="290"/>
      <c r="FWC4974" s="290"/>
      <c r="FWD4974" s="290"/>
      <c r="FWE4974" s="290"/>
      <c r="FWF4974" s="290"/>
      <c r="FWG4974" s="290"/>
      <c r="FWH4974" s="290"/>
      <c r="FWI4974" s="290"/>
      <c r="FWJ4974" s="290"/>
      <c r="FWK4974" s="290"/>
      <c r="FWL4974" s="290"/>
      <c r="FWM4974" s="290"/>
      <c r="FWN4974" s="290"/>
      <c r="FWO4974" s="290"/>
      <c r="FWP4974" s="290"/>
      <c r="FWQ4974" s="290"/>
      <c r="FWR4974" s="290"/>
      <c r="FWS4974" s="290"/>
      <c r="FWT4974" s="290"/>
      <c r="FWU4974" s="290"/>
      <c r="FWV4974" s="290"/>
      <c r="FWW4974" s="290"/>
      <c r="FWX4974" s="290"/>
      <c r="FWY4974" s="290"/>
      <c r="FWZ4974" s="290"/>
      <c r="FXA4974" s="290"/>
      <c r="FXB4974" s="290"/>
      <c r="FXC4974" s="290"/>
      <c r="FXD4974" s="290"/>
      <c r="FXE4974" s="290"/>
      <c r="FXF4974" s="290"/>
      <c r="FXG4974" s="290"/>
      <c r="FXH4974" s="290"/>
      <c r="FXI4974" s="290"/>
      <c r="FXJ4974" s="290"/>
      <c r="FXK4974" s="290"/>
      <c r="FXL4974" s="290"/>
      <c r="FXM4974" s="290"/>
      <c r="FXN4974" s="290"/>
      <c r="FXO4974" s="290"/>
      <c r="FXP4974" s="290"/>
      <c r="FXQ4974" s="290"/>
      <c r="FXR4974" s="290"/>
      <c r="FXS4974" s="290"/>
      <c r="FXT4974" s="290"/>
      <c r="FXU4974" s="290"/>
      <c r="FXV4974" s="290"/>
      <c r="FXW4974" s="290"/>
      <c r="FXX4974" s="290"/>
      <c r="FXY4974" s="290"/>
      <c r="FXZ4974" s="290"/>
      <c r="FYA4974" s="290"/>
      <c r="FYB4974" s="290"/>
      <c r="FYC4974" s="290"/>
      <c r="FYD4974" s="290"/>
      <c r="FYE4974" s="290"/>
      <c r="FYF4974" s="290"/>
      <c r="FYG4974" s="290"/>
      <c r="FYH4974" s="290"/>
      <c r="FYI4974" s="290"/>
      <c r="FYJ4974" s="290"/>
      <c r="FYK4974" s="290"/>
      <c r="FYL4974" s="290"/>
      <c r="FYM4974" s="290"/>
      <c r="FYN4974" s="290"/>
      <c r="FYO4974" s="290"/>
      <c r="FYP4974" s="290"/>
      <c r="FYQ4974" s="290"/>
      <c r="FYR4974" s="290"/>
      <c r="FYS4974" s="290"/>
      <c r="FYT4974" s="290"/>
      <c r="FYU4974" s="290"/>
      <c r="FYV4974" s="290"/>
      <c r="FYW4974" s="290"/>
      <c r="FYX4974" s="290"/>
      <c r="FYY4974" s="290"/>
      <c r="FYZ4974" s="290"/>
      <c r="FZA4974" s="290"/>
      <c r="FZB4974" s="290"/>
      <c r="FZC4974" s="290"/>
      <c r="FZD4974" s="290"/>
      <c r="FZE4974" s="290"/>
      <c r="FZF4974" s="290"/>
      <c r="FZG4974" s="290"/>
      <c r="FZH4974" s="290"/>
      <c r="FZI4974" s="290"/>
      <c r="FZJ4974" s="290"/>
      <c r="FZK4974" s="290"/>
      <c r="FZL4974" s="290"/>
      <c r="FZM4974" s="290"/>
      <c r="FZN4974" s="290"/>
      <c r="FZO4974" s="290"/>
      <c r="FZP4974" s="290"/>
      <c r="FZQ4974" s="290"/>
      <c r="FZR4974" s="290"/>
      <c r="FZS4974" s="290"/>
      <c r="FZT4974" s="290"/>
      <c r="FZU4974" s="290"/>
      <c r="FZV4974" s="290"/>
      <c r="FZW4974" s="290"/>
      <c r="FZX4974" s="290"/>
      <c r="FZY4974" s="290"/>
      <c r="FZZ4974" s="290"/>
      <c r="GAA4974" s="290"/>
      <c r="GAB4974" s="290"/>
      <c r="GAC4974" s="290"/>
      <c r="GAD4974" s="290"/>
      <c r="GAE4974" s="290"/>
      <c r="GAF4974" s="290"/>
      <c r="GAG4974" s="290"/>
      <c r="GAH4974" s="290"/>
      <c r="GAI4974" s="290"/>
      <c r="GAJ4974" s="290"/>
      <c r="GAK4974" s="290"/>
      <c r="GAL4974" s="290"/>
      <c r="GAM4974" s="290"/>
      <c r="GAN4974" s="290"/>
      <c r="GAO4974" s="290"/>
      <c r="GAP4974" s="290"/>
      <c r="GAQ4974" s="290"/>
      <c r="GAR4974" s="290"/>
      <c r="GAS4974" s="290"/>
      <c r="GAT4974" s="290"/>
      <c r="GAU4974" s="290"/>
      <c r="GAV4974" s="290"/>
      <c r="GAW4974" s="290"/>
      <c r="GAX4974" s="290"/>
      <c r="GAY4974" s="290"/>
      <c r="GAZ4974" s="290"/>
      <c r="GBA4974" s="290"/>
      <c r="GBB4974" s="290"/>
      <c r="GBC4974" s="290"/>
      <c r="GBD4974" s="290"/>
      <c r="GBE4974" s="290"/>
      <c r="GBF4974" s="290"/>
      <c r="GBG4974" s="290"/>
      <c r="GBH4974" s="290"/>
      <c r="GBI4974" s="290"/>
      <c r="GBJ4974" s="290"/>
      <c r="GBK4974" s="290"/>
      <c r="GBL4974" s="290"/>
      <c r="GBM4974" s="290"/>
      <c r="GBN4974" s="290"/>
      <c r="GBO4974" s="290"/>
      <c r="GBP4974" s="290"/>
      <c r="GBQ4974" s="290"/>
      <c r="GBR4974" s="290"/>
      <c r="GBS4974" s="290"/>
      <c r="GBT4974" s="290"/>
      <c r="GBU4974" s="290"/>
      <c r="GBV4974" s="290"/>
      <c r="GBW4974" s="290"/>
      <c r="GBX4974" s="290"/>
      <c r="GBY4974" s="290"/>
      <c r="GBZ4974" s="290"/>
      <c r="GCA4974" s="290"/>
      <c r="GCB4974" s="290"/>
      <c r="GCC4974" s="290"/>
      <c r="GCD4974" s="290"/>
      <c r="GCE4974" s="290"/>
      <c r="GCF4974" s="290"/>
      <c r="GCG4974" s="290"/>
      <c r="GCH4974" s="290"/>
      <c r="GCI4974" s="290"/>
      <c r="GCJ4974" s="290"/>
      <c r="GCK4974" s="290"/>
      <c r="GCL4974" s="290"/>
      <c r="GCM4974" s="290"/>
      <c r="GCN4974" s="290"/>
      <c r="GCO4974" s="290"/>
      <c r="GCP4974" s="290"/>
      <c r="GCQ4974" s="290"/>
      <c r="GCR4974" s="290"/>
      <c r="GCS4974" s="290"/>
      <c r="GCT4974" s="290"/>
      <c r="GCU4974" s="290"/>
      <c r="GCV4974" s="290"/>
      <c r="GCW4974" s="290"/>
      <c r="GCX4974" s="290"/>
      <c r="GCY4974" s="290"/>
      <c r="GCZ4974" s="290"/>
      <c r="GDA4974" s="290"/>
      <c r="GDB4974" s="290"/>
      <c r="GDC4974" s="290"/>
      <c r="GDD4974" s="290"/>
      <c r="GDE4974" s="290"/>
      <c r="GDF4974" s="290"/>
      <c r="GDG4974" s="290"/>
      <c r="GDH4974" s="290"/>
      <c r="GDI4974" s="290"/>
      <c r="GDJ4974" s="290"/>
      <c r="GDK4974" s="290"/>
      <c r="GDL4974" s="290"/>
      <c r="GDM4974" s="290"/>
      <c r="GDN4974" s="290"/>
      <c r="GDO4974" s="290"/>
      <c r="GDP4974" s="290"/>
      <c r="GDQ4974" s="290"/>
      <c r="GDR4974" s="290"/>
      <c r="GDS4974" s="290"/>
      <c r="GDT4974" s="290"/>
      <c r="GDU4974" s="290"/>
      <c r="GDV4974" s="290"/>
      <c r="GDW4974" s="290"/>
      <c r="GDX4974" s="290"/>
      <c r="GDY4974" s="290"/>
      <c r="GDZ4974" s="290"/>
      <c r="GEA4974" s="290"/>
      <c r="GEB4974" s="290"/>
      <c r="GEC4974" s="290"/>
      <c r="GED4974" s="290"/>
      <c r="GEE4974" s="290"/>
      <c r="GEF4974" s="290"/>
      <c r="GEG4974" s="290"/>
      <c r="GEH4974" s="290"/>
      <c r="GEI4974" s="290"/>
      <c r="GEJ4974" s="290"/>
      <c r="GEK4974" s="290"/>
      <c r="GEL4974" s="290"/>
      <c r="GEM4974" s="290"/>
      <c r="GEN4974" s="290"/>
      <c r="GEO4974" s="290"/>
      <c r="GEP4974" s="290"/>
      <c r="GEQ4974" s="290"/>
      <c r="GER4974" s="290"/>
      <c r="GES4974" s="290"/>
      <c r="GET4974" s="290"/>
      <c r="GEU4974" s="290"/>
      <c r="GEV4974" s="290"/>
      <c r="GEW4974" s="290"/>
      <c r="GEX4974" s="290"/>
      <c r="GEY4974" s="290"/>
      <c r="GEZ4974" s="290"/>
      <c r="GFA4974" s="290"/>
      <c r="GFB4974" s="290"/>
      <c r="GFC4974" s="290"/>
      <c r="GFD4974" s="290"/>
      <c r="GFE4974" s="290"/>
      <c r="GFF4974" s="290"/>
      <c r="GFG4974" s="290"/>
      <c r="GFH4974" s="290"/>
      <c r="GFI4974" s="290"/>
      <c r="GFJ4974" s="290"/>
      <c r="GFK4974" s="290"/>
      <c r="GFL4974" s="290"/>
      <c r="GFM4974" s="290"/>
      <c r="GFN4974" s="290"/>
      <c r="GFO4974" s="290"/>
      <c r="GFP4974" s="290"/>
      <c r="GFQ4974" s="290"/>
      <c r="GFR4974" s="290"/>
      <c r="GFS4974" s="290"/>
      <c r="GFT4974" s="290"/>
      <c r="GFU4974" s="290"/>
      <c r="GFV4974" s="290"/>
      <c r="GFW4974" s="290"/>
      <c r="GFX4974" s="290"/>
      <c r="GFY4974" s="290"/>
      <c r="GFZ4974" s="290"/>
      <c r="GGA4974" s="290"/>
      <c r="GGB4974" s="290"/>
      <c r="GGC4974" s="290"/>
      <c r="GGD4974" s="290"/>
      <c r="GGE4974" s="290"/>
      <c r="GGF4974" s="290"/>
      <c r="GGG4974" s="290"/>
      <c r="GGH4974" s="290"/>
      <c r="GGI4974" s="290"/>
      <c r="GGJ4974" s="290"/>
      <c r="GGK4974" s="290"/>
      <c r="GGL4974" s="290"/>
      <c r="GGM4974" s="290"/>
      <c r="GGN4974" s="290"/>
      <c r="GGO4974" s="290"/>
      <c r="GGP4974" s="290"/>
      <c r="GGQ4974" s="290"/>
      <c r="GGR4974" s="290"/>
      <c r="GGS4974" s="290"/>
      <c r="GGT4974" s="290"/>
      <c r="GGU4974" s="290"/>
      <c r="GGV4974" s="290"/>
      <c r="GGW4974" s="290"/>
      <c r="GGX4974" s="290"/>
      <c r="GGY4974" s="290"/>
      <c r="GGZ4974" s="290"/>
      <c r="GHA4974" s="290"/>
      <c r="GHB4974" s="290"/>
      <c r="GHC4974" s="290"/>
      <c r="GHD4974" s="290"/>
      <c r="GHE4974" s="290"/>
      <c r="GHF4974" s="290"/>
      <c r="GHG4974" s="290"/>
      <c r="GHH4974" s="290"/>
      <c r="GHI4974" s="290"/>
      <c r="GHJ4974" s="290"/>
      <c r="GHK4974" s="290"/>
      <c r="GHL4974" s="290"/>
      <c r="GHM4974" s="290"/>
      <c r="GHN4974" s="290"/>
      <c r="GHO4974" s="290"/>
      <c r="GHP4974" s="290"/>
      <c r="GHQ4974" s="290"/>
      <c r="GHR4974" s="290"/>
      <c r="GHS4974" s="290"/>
      <c r="GHT4974" s="290"/>
      <c r="GHU4974" s="290"/>
      <c r="GHV4974" s="290"/>
      <c r="GHW4974" s="290"/>
      <c r="GHX4974" s="290"/>
      <c r="GHY4974" s="290"/>
      <c r="GHZ4974" s="290"/>
      <c r="GIA4974" s="290"/>
      <c r="GIB4974" s="290"/>
      <c r="GIC4974" s="290"/>
      <c r="GID4974" s="290"/>
      <c r="GIE4974" s="290"/>
      <c r="GIF4974" s="290"/>
      <c r="GIG4974" s="290"/>
      <c r="GIH4974" s="290"/>
      <c r="GII4974" s="290"/>
      <c r="GIJ4974" s="290"/>
      <c r="GIK4974" s="290"/>
      <c r="GIL4974" s="290"/>
      <c r="GIM4974" s="290"/>
      <c r="GIN4974" s="290"/>
      <c r="GIO4974" s="290"/>
      <c r="GIP4974" s="290"/>
      <c r="GIQ4974" s="290"/>
      <c r="GIR4974" s="290"/>
      <c r="GIS4974" s="290"/>
      <c r="GIT4974" s="290"/>
      <c r="GIU4974" s="290"/>
      <c r="GIV4974" s="290"/>
      <c r="GIW4974" s="290"/>
      <c r="GIX4974" s="290"/>
      <c r="GIY4974" s="290"/>
      <c r="GIZ4974" s="290"/>
      <c r="GJA4974" s="290"/>
      <c r="GJB4974" s="290"/>
      <c r="GJC4974" s="290"/>
      <c r="GJD4974" s="290"/>
      <c r="GJE4974" s="290"/>
      <c r="GJF4974" s="290"/>
      <c r="GJG4974" s="290"/>
      <c r="GJH4974" s="290"/>
      <c r="GJI4974" s="290"/>
      <c r="GJJ4974" s="290"/>
      <c r="GJK4974" s="290"/>
      <c r="GJL4974" s="290"/>
      <c r="GJM4974" s="290"/>
      <c r="GJN4974" s="290"/>
      <c r="GJO4974" s="290"/>
      <c r="GJP4974" s="290"/>
      <c r="GJQ4974" s="290"/>
      <c r="GJR4974" s="290"/>
      <c r="GJS4974" s="290"/>
      <c r="GJT4974" s="290"/>
      <c r="GJU4974" s="290"/>
      <c r="GJV4974" s="290"/>
      <c r="GJW4974" s="290"/>
      <c r="GJX4974" s="290"/>
      <c r="GJY4974" s="290"/>
      <c r="GJZ4974" s="290"/>
      <c r="GKA4974" s="290"/>
      <c r="GKB4974" s="290"/>
      <c r="GKC4974" s="290"/>
      <c r="GKD4974" s="290"/>
      <c r="GKE4974" s="290"/>
      <c r="GKF4974" s="290"/>
      <c r="GKG4974" s="290"/>
      <c r="GKH4974" s="290"/>
      <c r="GKI4974" s="290"/>
      <c r="GKJ4974" s="290"/>
      <c r="GKK4974" s="290"/>
      <c r="GKL4974" s="290"/>
      <c r="GKM4974" s="290"/>
      <c r="GKN4974" s="290"/>
      <c r="GKO4974" s="290"/>
      <c r="GKP4974" s="290"/>
      <c r="GKQ4974" s="290"/>
      <c r="GKR4974" s="290"/>
      <c r="GKS4974" s="290"/>
      <c r="GKT4974" s="290"/>
      <c r="GKU4974" s="290"/>
      <c r="GKV4974" s="290"/>
      <c r="GKW4974" s="290"/>
      <c r="GKX4974" s="290"/>
      <c r="GKY4974" s="290"/>
      <c r="GKZ4974" s="290"/>
      <c r="GLA4974" s="290"/>
      <c r="GLB4974" s="290"/>
      <c r="GLC4974" s="290"/>
      <c r="GLD4974" s="290"/>
      <c r="GLE4974" s="290"/>
      <c r="GLF4974" s="290"/>
      <c r="GLG4974" s="290"/>
      <c r="GLH4974" s="290"/>
      <c r="GLI4974" s="290"/>
      <c r="GLJ4974" s="290"/>
      <c r="GLK4974" s="290"/>
      <c r="GLL4974" s="290"/>
      <c r="GLM4974" s="290"/>
      <c r="GLN4974" s="290"/>
      <c r="GLO4974" s="290"/>
      <c r="GLP4974" s="290"/>
      <c r="GLQ4974" s="290"/>
      <c r="GLR4974" s="290"/>
      <c r="GLS4974" s="290"/>
      <c r="GLT4974" s="290"/>
      <c r="GLU4974" s="290"/>
      <c r="GLV4974" s="290"/>
      <c r="GLW4974" s="290"/>
      <c r="GLX4974" s="290"/>
      <c r="GLY4974" s="290"/>
      <c r="GLZ4974" s="290"/>
      <c r="GMA4974" s="290"/>
      <c r="GMB4974" s="290"/>
      <c r="GMC4974" s="290"/>
      <c r="GMD4974" s="290"/>
      <c r="GME4974" s="290"/>
      <c r="GMF4974" s="290"/>
      <c r="GMG4974" s="290"/>
      <c r="GMH4974" s="290"/>
      <c r="GMI4974" s="290"/>
      <c r="GMJ4974" s="290"/>
      <c r="GMK4974" s="290"/>
      <c r="GML4974" s="290"/>
      <c r="GMM4974" s="290"/>
      <c r="GMN4974" s="290"/>
      <c r="GMO4974" s="290"/>
      <c r="GMP4974" s="290"/>
      <c r="GMQ4974" s="290"/>
      <c r="GMR4974" s="290"/>
      <c r="GMS4974" s="290"/>
      <c r="GMT4974" s="290"/>
      <c r="GMU4974" s="290"/>
      <c r="GMV4974" s="290"/>
      <c r="GMW4974" s="290"/>
      <c r="GMX4974" s="290"/>
      <c r="GMY4974" s="290"/>
      <c r="GMZ4974" s="290"/>
      <c r="GNA4974" s="290"/>
      <c r="GNB4974" s="290"/>
      <c r="GNC4974" s="290"/>
      <c r="GND4974" s="290"/>
      <c r="GNE4974" s="290"/>
      <c r="GNF4974" s="290"/>
      <c r="GNG4974" s="290"/>
      <c r="GNH4974" s="290"/>
      <c r="GNI4974" s="290"/>
      <c r="GNJ4974" s="290"/>
      <c r="GNK4974" s="290"/>
      <c r="GNL4974" s="290"/>
      <c r="GNM4974" s="290"/>
      <c r="GNN4974" s="290"/>
      <c r="GNO4974" s="290"/>
      <c r="GNP4974" s="290"/>
      <c r="GNQ4974" s="290"/>
      <c r="GNR4974" s="290"/>
      <c r="GNS4974" s="290"/>
      <c r="GNT4974" s="290"/>
      <c r="GNU4974" s="290"/>
      <c r="GNV4974" s="290"/>
      <c r="GNW4974" s="290"/>
      <c r="GNX4974" s="290"/>
      <c r="GNY4974" s="290"/>
      <c r="GNZ4974" s="290"/>
      <c r="GOA4974" s="290"/>
      <c r="GOB4974" s="290"/>
      <c r="GOC4974" s="290"/>
      <c r="GOD4974" s="290"/>
      <c r="GOE4974" s="290"/>
      <c r="GOF4974" s="290"/>
      <c r="GOG4974" s="290"/>
      <c r="GOH4974" s="290"/>
      <c r="GOI4974" s="290"/>
      <c r="GOJ4974" s="290"/>
      <c r="GOK4974" s="290"/>
      <c r="GOL4974" s="290"/>
      <c r="GOM4974" s="290"/>
      <c r="GON4974" s="290"/>
      <c r="GOO4974" s="290"/>
      <c r="GOP4974" s="290"/>
      <c r="GOQ4974" s="290"/>
      <c r="GOR4974" s="290"/>
      <c r="GOS4974" s="290"/>
      <c r="GOT4974" s="290"/>
      <c r="GOU4974" s="290"/>
      <c r="GOV4974" s="290"/>
      <c r="GOW4974" s="290"/>
      <c r="GOX4974" s="290"/>
      <c r="GOY4974" s="290"/>
      <c r="GOZ4974" s="290"/>
      <c r="GPA4974" s="290"/>
      <c r="GPB4974" s="290"/>
      <c r="GPC4974" s="290"/>
      <c r="GPD4974" s="290"/>
      <c r="GPE4974" s="290"/>
      <c r="GPF4974" s="290"/>
      <c r="GPG4974" s="290"/>
      <c r="GPH4974" s="290"/>
      <c r="GPI4974" s="290"/>
      <c r="GPJ4974" s="290"/>
      <c r="GPK4974" s="290"/>
      <c r="GPL4974" s="290"/>
      <c r="GPM4974" s="290"/>
      <c r="GPN4974" s="290"/>
      <c r="GPO4974" s="290"/>
      <c r="GPP4974" s="290"/>
      <c r="GPQ4974" s="290"/>
      <c r="GPR4974" s="290"/>
      <c r="GPS4974" s="290"/>
      <c r="GPT4974" s="290"/>
      <c r="GPU4974" s="290"/>
      <c r="GPV4974" s="290"/>
      <c r="GPW4974" s="290"/>
      <c r="GPX4974" s="290"/>
      <c r="GPY4974" s="290"/>
      <c r="GPZ4974" s="290"/>
      <c r="GQA4974" s="290"/>
      <c r="GQB4974" s="290"/>
      <c r="GQC4974" s="290"/>
      <c r="GQD4974" s="290"/>
      <c r="GQE4974" s="290"/>
      <c r="GQF4974" s="290"/>
      <c r="GQG4974" s="290"/>
      <c r="GQH4974" s="290"/>
      <c r="GQI4974" s="290"/>
      <c r="GQJ4974" s="290"/>
      <c r="GQK4974" s="290"/>
      <c r="GQL4974" s="290"/>
      <c r="GQM4974" s="290"/>
      <c r="GQN4974" s="290"/>
      <c r="GQO4974" s="290"/>
      <c r="GQP4974" s="290"/>
      <c r="GQQ4974" s="290"/>
      <c r="GQR4974" s="290"/>
      <c r="GQS4974" s="290"/>
      <c r="GQT4974" s="290"/>
      <c r="GQU4974" s="290"/>
      <c r="GQV4974" s="290"/>
      <c r="GQW4974" s="290"/>
      <c r="GQX4974" s="290"/>
      <c r="GQY4974" s="290"/>
      <c r="GQZ4974" s="290"/>
      <c r="GRA4974" s="290"/>
      <c r="GRB4974" s="290"/>
      <c r="GRC4974" s="290"/>
      <c r="GRD4974" s="290"/>
      <c r="GRE4974" s="290"/>
      <c r="GRF4974" s="290"/>
      <c r="GRG4974" s="290"/>
      <c r="GRH4974" s="290"/>
      <c r="GRI4974" s="290"/>
      <c r="GRJ4974" s="290"/>
      <c r="GRK4974" s="290"/>
      <c r="GRL4974" s="290"/>
      <c r="GRM4974" s="290"/>
      <c r="GRN4974" s="290"/>
      <c r="GRO4974" s="290"/>
      <c r="GRP4974" s="290"/>
      <c r="GRQ4974" s="290"/>
      <c r="GRR4974" s="290"/>
      <c r="GRS4974" s="290"/>
      <c r="GRT4974" s="290"/>
      <c r="GRU4974" s="290"/>
      <c r="GRV4974" s="290"/>
      <c r="GRW4974" s="290"/>
      <c r="GRX4974" s="290"/>
      <c r="GRY4974" s="290"/>
      <c r="GRZ4974" s="290"/>
      <c r="GSA4974" s="290"/>
      <c r="GSB4974" s="290"/>
      <c r="GSC4974" s="290"/>
      <c r="GSD4974" s="290"/>
      <c r="GSE4974" s="290"/>
      <c r="GSF4974" s="290"/>
      <c r="GSG4974" s="290"/>
      <c r="GSH4974" s="290"/>
      <c r="GSI4974" s="290"/>
      <c r="GSJ4974" s="290"/>
      <c r="GSK4974" s="290"/>
      <c r="GSL4974" s="290"/>
      <c r="GSM4974" s="290"/>
      <c r="GSN4974" s="290"/>
      <c r="GSO4974" s="290"/>
      <c r="GSP4974" s="290"/>
      <c r="GSQ4974" s="290"/>
      <c r="GSR4974" s="290"/>
      <c r="GSS4974" s="290"/>
      <c r="GST4974" s="290"/>
      <c r="GSU4974" s="290"/>
      <c r="GSV4974" s="290"/>
      <c r="GSW4974" s="290"/>
      <c r="GSX4974" s="290"/>
      <c r="GSY4974" s="290"/>
      <c r="GSZ4974" s="290"/>
      <c r="GTA4974" s="290"/>
      <c r="GTB4974" s="290"/>
      <c r="GTC4974" s="290"/>
      <c r="GTD4974" s="290"/>
      <c r="GTE4974" s="290"/>
      <c r="GTF4974" s="290"/>
      <c r="GTG4974" s="290"/>
      <c r="GTH4974" s="290"/>
      <c r="GTI4974" s="290"/>
      <c r="GTJ4974" s="290"/>
      <c r="GTK4974" s="290"/>
      <c r="GTL4974" s="290"/>
      <c r="GTM4974" s="290"/>
      <c r="GTN4974" s="290"/>
      <c r="GTO4974" s="290"/>
      <c r="GTP4974" s="290"/>
      <c r="GTQ4974" s="290"/>
      <c r="GTR4974" s="290"/>
      <c r="GTS4974" s="290"/>
      <c r="GTT4974" s="290"/>
      <c r="GTU4974" s="290"/>
      <c r="GTV4974" s="290"/>
      <c r="GTW4974" s="290"/>
      <c r="GTX4974" s="290"/>
      <c r="GTY4974" s="290"/>
      <c r="GTZ4974" s="290"/>
      <c r="GUA4974" s="290"/>
      <c r="GUB4974" s="290"/>
      <c r="GUC4974" s="290"/>
      <c r="GUD4974" s="290"/>
      <c r="GUE4974" s="290"/>
      <c r="GUF4974" s="290"/>
      <c r="GUG4974" s="290"/>
      <c r="GUH4974" s="290"/>
      <c r="GUI4974" s="290"/>
      <c r="GUJ4974" s="290"/>
      <c r="GUK4974" s="290"/>
      <c r="GUL4974" s="290"/>
      <c r="GUM4974" s="290"/>
      <c r="GUN4974" s="290"/>
      <c r="GUO4974" s="290"/>
      <c r="GUP4974" s="290"/>
      <c r="GUQ4974" s="290"/>
      <c r="GUR4974" s="290"/>
      <c r="GUS4974" s="290"/>
      <c r="GUT4974" s="290"/>
      <c r="GUU4974" s="290"/>
      <c r="GUV4974" s="290"/>
      <c r="GUW4974" s="290"/>
      <c r="GUX4974" s="290"/>
      <c r="GUY4974" s="290"/>
      <c r="GUZ4974" s="290"/>
      <c r="GVA4974" s="290"/>
      <c r="GVB4974" s="290"/>
      <c r="GVC4974" s="290"/>
      <c r="GVD4974" s="290"/>
      <c r="GVE4974" s="290"/>
      <c r="GVF4974" s="290"/>
      <c r="GVG4974" s="290"/>
      <c r="GVH4974" s="290"/>
      <c r="GVI4974" s="290"/>
      <c r="GVJ4974" s="290"/>
      <c r="GVK4974" s="290"/>
      <c r="GVL4974" s="290"/>
      <c r="GVM4974" s="290"/>
      <c r="GVN4974" s="290"/>
      <c r="GVO4974" s="290"/>
      <c r="GVP4974" s="290"/>
      <c r="GVQ4974" s="290"/>
      <c r="GVR4974" s="290"/>
      <c r="GVS4974" s="290"/>
      <c r="GVT4974" s="290"/>
      <c r="GVU4974" s="290"/>
      <c r="GVV4974" s="290"/>
      <c r="GVW4974" s="290"/>
      <c r="GVX4974" s="290"/>
      <c r="GVY4974" s="290"/>
      <c r="GVZ4974" s="290"/>
      <c r="GWA4974" s="290"/>
      <c r="GWB4974" s="290"/>
      <c r="GWC4974" s="290"/>
      <c r="GWD4974" s="290"/>
      <c r="GWE4974" s="290"/>
      <c r="GWF4974" s="290"/>
      <c r="GWG4974" s="290"/>
      <c r="GWH4974" s="290"/>
      <c r="GWI4974" s="290"/>
      <c r="GWJ4974" s="290"/>
      <c r="GWK4974" s="290"/>
      <c r="GWL4974" s="290"/>
      <c r="GWM4974" s="290"/>
      <c r="GWN4974" s="290"/>
      <c r="GWO4974" s="290"/>
      <c r="GWP4974" s="290"/>
      <c r="GWQ4974" s="290"/>
      <c r="GWR4974" s="290"/>
      <c r="GWS4974" s="290"/>
      <c r="GWT4974" s="290"/>
      <c r="GWU4974" s="290"/>
      <c r="GWV4974" s="290"/>
      <c r="GWW4974" s="290"/>
      <c r="GWX4974" s="290"/>
      <c r="GWY4974" s="290"/>
      <c r="GWZ4974" s="290"/>
      <c r="GXA4974" s="290"/>
      <c r="GXB4974" s="290"/>
      <c r="GXC4974" s="290"/>
      <c r="GXD4974" s="290"/>
      <c r="GXE4974" s="290"/>
      <c r="GXF4974" s="290"/>
      <c r="GXG4974" s="290"/>
      <c r="GXH4974" s="290"/>
      <c r="GXI4974" s="290"/>
      <c r="GXJ4974" s="290"/>
      <c r="GXK4974" s="290"/>
      <c r="GXL4974" s="290"/>
      <c r="GXM4974" s="290"/>
      <c r="GXN4974" s="290"/>
      <c r="GXO4974" s="290"/>
      <c r="GXP4974" s="290"/>
      <c r="GXQ4974" s="290"/>
      <c r="GXR4974" s="290"/>
      <c r="GXS4974" s="290"/>
      <c r="GXT4974" s="290"/>
      <c r="GXU4974" s="290"/>
      <c r="GXV4974" s="290"/>
      <c r="GXW4974" s="290"/>
      <c r="GXX4974" s="290"/>
      <c r="GXY4974" s="290"/>
      <c r="GXZ4974" s="290"/>
      <c r="GYA4974" s="290"/>
      <c r="GYB4974" s="290"/>
      <c r="GYC4974" s="290"/>
      <c r="GYD4974" s="290"/>
      <c r="GYE4974" s="290"/>
      <c r="GYF4974" s="290"/>
      <c r="GYG4974" s="290"/>
      <c r="GYH4974" s="290"/>
      <c r="GYI4974" s="290"/>
      <c r="GYJ4974" s="290"/>
      <c r="GYK4974" s="290"/>
      <c r="GYL4974" s="290"/>
      <c r="GYM4974" s="290"/>
      <c r="GYN4974" s="290"/>
      <c r="GYO4974" s="290"/>
      <c r="GYP4974" s="290"/>
      <c r="GYQ4974" s="290"/>
      <c r="GYR4974" s="290"/>
      <c r="GYS4974" s="290"/>
      <c r="GYT4974" s="290"/>
      <c r="GYU4974" s="290"/>
      <c r="GYV4974" s="290"/>
      <c r="GYW4974" s="290"/>
      <c r="GYX4974" s="290"/>
      <c r="GYY4974" s="290"/>
      <c r="GYZ4974" s="290"/>
      <c r="GZA4974" s="290"/>
      <c r="GZB4974" s="290"/>
      <c r="GZC4974" s="290"/>
      <c r="GZD4974" s="290"/>
      <c r="GZE4974" s="290"/>
      <c r="GZF4974" s="290"/>
      <c r="GZG4974" s="290"/>
      <c r="GZH4974" s="290"/>
      <c r="GZI4974" s="290"/>
      <c r="GZJ4974" s="290"/>
      <c r="GZK4974" s="290"/>
      <c r="GZL4974" s="290"/>
      <c r="GZM4974" s="290"/>
      <c r="GZN4974" s="290"/>
      <c r="GZO4974" s="290"/>
      <c r="GZP4974" s="290"/>
      <c r="GZQ4974" s="290"/>
      <c r="GZR4974" s="290"/>
      <c r="GZS4974" s="290"/>
      <c r="GZT4974" s="290"/>
      <c r="GZU4974" s="290"/>
      <c r="GZV4974" s="290"/>
      <c r="GZW4974" s="290"/>
      <c r="GZX4974" s="290"/>
      <c r="GZY4974" s="290"/>
      <c r="GZZ4974" s="290"/>
      <c r="HAA4974" s="290"/>
      <c r="HAB4974" s="290"/>
      <c r="HAC4974" s="290"/>
      <c r="HAD4974" s="290"/>
      <c r="HAE4974" s="290"/>
      <c r="HAF4974" s="290"/>
      <c r="HAG4974" s="290"/>
      <c r="HAH4974" s="290"/>
      <c r="HAI4974" s="290"/>
      <c r="HAJ4974" s="290"/>
      <c r="HAK4974" s="290"/>
      <c r="HAL4974" s="290"/>
      <c r="HAM4974" s="290"/>
      <c r="HAN4974" s="290"/>
      <c r="HAO4974" s="290"/>
      <c r="HAP4974" s="290"/>
      <c r="HAQ4974" s="290"/>
      <c r="HAR4974" s="290"/>
      <c r="HAS4974" s="290"/>
      <c r="HAT4974" s="290"/>
      <c r="HAU4974" s="290"/>
      <c r="HAV4974" s="290"/>
      <c r="HAW4974" s="290"/>
      <c r="HAX4974" s="290"/>
      <c r="HAY4974" s="290"/>
      <c r="HAZ4974" s="290"/>
      <c r="HBA4974" s="290"/>
      <c r="HBB4974" s="290"/>
      <c r="HBC4974" s="290"/>
      <c r="HBD4974" s="290"/>
      <c r="HBE4974" s="290"/>
      <c r="HBF4974" s="290"/>
      <c r="HBG4974" s="290"/>
      <c r="HBH4974" s="290"/>
      <c r="HBI4974" s="290"/>
      <c r="HBJ4974" s="290"/>
      <c r="HBK4974" s="290"/>
      <c r="HBL4974" s="290"/>
      <c r="HBM4974" s="290"/>
      <c r="HBN4974" s="290"/>
      <c r="HBO4974" s="290"/>
      <c r="HBP4974" s="290"/>
      <c r="HBQ4974" s="290"/>
      <c r="HBR4974" s="290"/>
      <c r="HBS4974" s="290"/>
      <c r="HBT4974" s="290"/>
      <c r="HBU4974" s="290"/>
      <c r="HBV4974" s="290"/>
      <c r="HBW4974" s="290"/>
      <c r="HBX4974" s="290"/>
      <c r="HBY4974" s="290"/>
      <c r="HBZ4974" s="290"/>
      <c r="HCA4974" s="290"/>
      <c r="HCB4974" s="290"/>
      <c r="HCC4974" s="290"/>
      <c r="HCD4974" s="290"/>
      <c r="HCE4974" s="290"/>
      <c r="HCF4974" s="290"/>
      <c r="HCG4974" s="290"/>
      <c r="HCH4974" s="290"/>
      <c r="HCI4974" s="290"/>
      <c r="HCJ4974" s="290"/>
      <c r="HCK4974" s="290"/>
      <c r="HCL4974" s="290"/>
      <c r="HCM4974" s="290"/>
      <c r="HCN4974" s="290"/>
      <c r="HCO4974" s="290"/>
      <c r="HCP4974" s="290"/>
      <c r="HCQ4974" s="290"/>
      <c r="HCR4974" s="290"/>
      <c r="HCS4974" s="290"/>
      <c r="HCT4974" s="290"/>
      <c r="HCU4974" s="290"/>
      <c r="HCV4974" s="290"/>
      <c r="HCW4974" s="290"/>
      <c r="HCX4974" s="290"/>
      <c r="HCY4974" s="290"/>
      <c r="HCZ4974" s="290"/>
      <c r="HDA4974" s="290"/>
      <c r="HDB4974" s="290"/>
      <c r="HDC4974" s="290"/>
      <c r="HDD4974" s="290"/>
      <c r="HDE4974" s="290"/>
      <c r="HDF4974" s="290"/>
      <c r="HDG4974" s="290"/>
      <c r="HDH4974" s="290"/>
      <c r="HDI4974" s="290"/>
      <c r="HDJ4974" s="290"/>
      <c r="HDK4974" s="290"/>
      <c r="HDL4974" s="290"/>
      <c r="HDM4974" s="290"/>
      <c r="HDN4974" s="290"/>
      <c r="HDO4974" s="290"/>
      <c r="HDP4974" s="290"/>
      <c r="HDQ4974" s="290"/>
      <c r="HDR4974" s="290"/>
      <c r="HDS4974" s="290"/>
      <c r="HDT4974" s="290"/>
      <c r="HDU4974" s="290"/>
      <c r="HDV4974" s="290"/>
      <c r="HDW4974" s="290"/>
      <c r="HDX4974" s="290"/>
      <c r="HDY4974" s="290"/>
      <c r="HDZ4974" s="290"/>
      <c r="HEA4974" s="290"/>
      <c r="HEB4974" s="290"/>
      <c r="HEC4974" s="290"/>
      <c r="HED4974" s="290"/>
      <c r="HEE4974" s="290"/>
      <c r="HEF4974" s="290"/>
      <c r="HEG4974" s="290"/>
      <c r="HEH4974" s="290"/>
      <c r="HEI4974" s="290"/>
      <c r="HEJ4974" s="290"/>
      <c r="HEK4974" s="290"/>
      <c r="HEL4974" s="290"/>
      <c r="HEM4974" s="290"/>
      <c r="HEN4974" s="290"/>
      <c r="HEO4974" s="290"/>
      <c r="HEP4974" s="290"/>
      <c r="HEQ4974" s="290"/>
      <c r="HER4974" s="290"/>
      <c r="HES4974" s="290"/>
      <c r="HET4974" s="290"/>
      <c r="HEU4974" s="290"/>
      <c r="HEV4974" s="290"/>
      <c r="HEW4974" s="290"/>
      <c r="HEX4974" s="290"/>
      <c r="HEY4974" s="290"/>
      <c r="HEZ4974" s="290"/>
      <c r="HFA4974" s="290"/>
      <c r="HFB4974" s="290"/>
      <c r="HFC4974" s="290"/>
      <c r="HFD4974" s="290"/>
      <c r="HFE4974" s="290"/>
      <c r="HFF4974" s="290"/>
      <c r="HFG4974" s="290"/>
      <c r="HFH4974" s="290"/>
      <c r="HFI4974" s="290"/>
      <c r="HFJ4974" s="290"/>
      <c r="HFK4974" s="290"/>
      <c r="HFL4974" s="290"/>
      <c r="HFM4974" s="290"/>
      <c r="HFN4974" s="290"/>
      <c r="HFO4974" s="290"/>
      <c r="HFP4974" s="290"/>
      <c r="HFQ4974" s="290"/>
      <c r="HFR4974" s="290"/>
      <c r="HFS4974" s="290"/>
      <c r="HFT4974" s="290"/>
      <c r="HFU4974" s="290"/>
      <c r="HFV4974" s="290"/>
      <c r="HFW4974" s="290"/>
      <c r="HFX4974" s="290"/>
      <c r="HFY4974" s="290"/>
      <c r="HFZ4974" s="290"/>
      <c r="HGA4974" s="290"/>
      <c r="HGB4974" s="290"/>
      <c r="HGC4974" s="290"/>
      <c r="HGD4974" s="290"/>
      <c r="HGE4974" s="290"/>
      <c r="HGF4974" s="290"/>
      <c r="HGG4974" s="290"/>
      <c r="HGH4974" s="290"/>
      <c r="HGI4974" s="290"/>
      <c r="HGJ4974" s="290"/>
      <c r="HGK4974" s="290"/>
      <c r="HGL4974" s="290"/>
      <c r="HGM4974" s="290"/>
      <c r="HGN4974" s="290"/>
      <c r="HGO4974" s="290"/>
      <c r="HGP4974" s="290"/>
      <c r="HGQ4974" s="290"/>
      <c r="HGR4974" s="290"/>
      <c r="HGS4974" s="290"/>
      <c r="HGT4974" s="290"/>
      <c r="HGU4974" s="290"/>
      <c r="HGV4974" s="290"/>
      <c r="HGW4974" s="290"/>
      <c r="HGX4974" s="290"/>
      <c r="HGY4974" s="290"/>
      <c r="HGZ4974" s="290"/>
      <c r="HHA4974" s="290"/>
      <c r="HHB4974" s="290"/>
      <c r="HHC4974" s="290"/>
      <c r="HHD4974" s="290"/>
      <c r="HHE4974" s="290"/>
      <c r="HHF4974" s="290"/>
      <c r="HHG4974" s="290"/>
      <c r="HHH4974" s="290"/>
      <c r="HHI4974" s="290"/>
      <c r="HHJ4974" s="290"/>
      <c r="HHK4974" s="290"/>
      <c r="HHL4974" s="290"/>
      <c r="HHM4974" s="290"/>
      <c r="HHN4974" s="290"/>
      <c r="HHO4974" s="290"/>
      <c r="HHP4974" s="290"/>
      <c r="HHQ4974" s="290"/>
      <c r="HHR4974" s="290"/>
      <c r="HHS4974" s="290"/>
      <c r="HHT4974" s="290"/>
      <c r="HHU4974" s="290"/>
      <c r="HHV4974" s="290"/>
      <c r="HHW4974" s="290"/>
      <c r="HHX4974" s="290"/>
      <c r="HHY4974" s="290"/>
      <c r="HHZ4974" s="290"/>
      <c r="HIA4974" s="290"/>
      <c r="HIB4974" s="290"/>
      <c r="HIC4974" s="290"/>
      <c r="HID4974" s="290"/>
      <c r="HIE4974" s="290"/>
      <c r="HIF4974" s="290"/>
      <c r="HIG4974" s="290"/>
      <c r="HIH4974" s="290"/>
      <c r="HII4974" s="290"/>
      <c r="HIJ4974" s="290"/>
      <c r="HIK4974" s="290"/>
      <c r="HIL4974" s="290"/>
      <c r="HIM4974" s="290"/>
      <c r="HIN4974" s="290"/>
      <c r="HIO4974" s="290"/>
      <c r="HIP4974" s="290"/>
      <c r="HIQ4974" s="290"/>
      <c r="HIR4974" s="290"/>
      <c r="HIS4974" s="290"/>
      <c r="HIT4974" s="290"/>
      <c r="HIU4974" s="290"/>
      <c r="HIV4974" s="290"/>
      <c r="HIW4974" s="290"/>
      <c r="HIX4974" s="290"/>
      <c r="HIY4974" s="290"/>
      <c r="HIZ4974" s="290"/>
      <c r="HJA4974" s="290"/>
      <c r="HJB4974" s="290"/>
      <c r="HJC4974" s="290"/>
      <c r="HJD4974" s="290"/>
      <c r="HJE4974" s="290"/>
      <c r="HJF4974" s="290"/>
      <c r="HJG4974" s="290"/>
      <c r="HJH4974" s="290"/>
      <c r="HJI4974" s="290"/>
      <c r="HJJ4974" s="290"/>
      <c r="HJK4974" s="290"/>
      <c r="HJL4974" s="290"/>
      <c r="HJM4974" s="290"/>
      <c r="HJN4974" s="290"/>
      <c r="HJO4974" s="290"/>
      <c r="HJP4974" s="290"/>
      <c r="HJQ4974" s="290"/>
      <c r="HJR4974" s="290"/>
      <c r="HJS4974" s="290"/>
      <c r="HJT4974" s="290"/>
      <c r="HJU4974" s="290"/>
      <c r="HJV4974" s="290"/>
      <c r="HJW4974" s="290"/>
      <c r="HJX4974" s="290"/>
      <c r="HJY4974" s="290"/>
      <c r="HJZ4974" s="290"/>
      <c r="HKA4974" s="290"/>
      <c r="HKB4974" s="290"/>
      <c r="HKC4974" s="290"/>
      <c r="HKD4974" s="290"/>
      <c r="HKE4974" s="290"/>
      <c r="HKF4974" s="290"/>
      <c r="HKG4974" s="290"/>
      <c r="HKH4974" s="290"/>
      <c r="HKI4974" s="290"/>
      <c r="HKJ4974" s="290"/>
      <c r="HKK4974" s="290"/>
      <c r="HKL4974" s="290"/>
      <c r="HKM4974" s="290"/>
      <c r="HKN4974" s="290"/>
      <c r="HKO4974" s="290"/>
      <c r="HKP4974" s="290"/>
      <c r="HKQ4974" s="290"/>
      <c r="HKR4974" s="290"/>
      <c r="HKS4974" s="290"/>
      <c r="HKT4974" s="290"/>
      <c r="HKU4974" s="290"/>
      <c r="HKV4974" s="290"/>
      <c r="HKW4974" s="290"/>
      <c r="HKX4974" s="290"/>
      <c r="HKY4974" s="290"/>
      <c r="HKZ4974" s="290"/>
      <c r="HLA4974" s="290"/>
      <c r="HLB4974" s="290"/>
      <c r="HLC4974" s="290"/>
      <c r="HLD4974" s="290"/>
      <c r="HLE4974" s="290"/>
      <c r="HLF4974" s="290"/>
      <c r="HLG4974" s="290"/>
      <c r="HLH4974" s="290"/>
      <c r="HLI4974" s="290"/>
      <c r="HLJ4974" s="290"/>
      <c r="HLK4974" s="290"/>
      <c r="HLL4974" s="290"/>
      <c r="HLM4974" s="290"/>
      <c r="HLN4974" s="290"/>
      <c r="HLO4974" s="290"/>
      <c r="HLP4974" s="290"/>
      <c r="HLQ4974" s="290"/>
      <c r="HLR4974" s="290"/>
      <c r="HLS4974" s="290"/>
      <c r="HLT4974" s="290"/>
      <c r="HLU4974" s="290"/>
      <c r="HLV4974" s="290"/>
      <c r="HLW4974" s="290"/>
      <c r="HLX4974" s="290"/>
      <c r="HLY4974" s="290"/>
      <c r="HLZ4974" s="290"/>
      <c r="HMA4974" s="290"/>
      <c r="HMB4974" s="290"/>
      <c r="HMC4974" s="290"/>
      <c r="HMD4974" s="290"/>
      <c r="HME4974" s="290"/>
      <c r="HMF4974" s="290"/>
      <c r="HMG4974" s="290"/>
      <c r="HMH4974" s="290"/>
      <c r="HMI4974" s="290"/>
      <c r="HMJ4974" s="290"/>
      <c r="HMK4974" s="290"/>
      <c r="HML4974" s="290"/>
      <c r="HMM4974" s="290"/>
      <c r="HMN4974" s="290"/>
      <c r="HMO4974" s="290"/>
      <c r="HMP4974" s="290"/>
      <c r="HMQ4974" s="290"/>
      <c r="HMR4974" s="290"/>
      <c r="HMS4974" s="290"/>
      <c r="HMT4974" s="290"/>
      <c r="HMU4974" s="290"/>
      <c r="HMV4974" s="290"/>
      <c r="HMW4974" s="290"/>
      <c r="HMX4974" s="290"/>
      <c r="HMY4974" s="290"/>
      <c r="HMZ4974" s="290"/>
      <c r="HNA4974" s="290"/>
      <c r="HNB4974" s="290"/>
      <c r="HNC4974" s="290"/>
      <c r="HND4974" s="290"/>
      <c r="HNE4974" s="290"/>
      <c r="HNF4974" s="290"/>
      <c r="HNG4974" s="290"/>
      <c r="HNH4974" s="290"/>
      <c r="HNI4974" s="290"/>
      <c r="HNJ4974" s="290"/>
      <c r="HNK4974" s="290"/>
      <c r="HNL4974" s="290"/>
      <c r="HNM4974" s="290"/>
      <c r="HNN4974" s="290"/>
      <c r="HNO4974" s="290"/>
      <c r="HNP4974" s="290"/>
      <c r="HNQ4974" s="290"/>
      <c r="HNR4974" s="290"/>
      <c r="HNS4974" s="290"/>
      <c r="HNT4974" s="290"/>
      <c r="HNU4974" s="290"/>
      <c r="HNV4974" s="290"/>
      <c r="HNW4974" s="290"/>
      <c r="HNX4974" s="290"/>
      <c r="HNY4974" s="290"/>
      <c r="HNZ4974" s="290"/>
      <c r="HOA4974" s="290"/>
      <c r="HOB4974" s="290"/>
      <c r="HOC4974" s="290"/>
      <c r="HOD4974" s="290"/>
      <c r="HOE4974" s="290"/>
      <c r="HOF4974" s="290"/>
      <c r="HOG4974" s="290"/>
      <c r="HOH4974" s="290"/>
      <c r="HOI4974" s="290"/>
      <c r="HOJ4974" s="290"/>
      <c r="HOK4974" s="290"/>
      <c r="HOL4974" s="290"/>
      <c r="HOM4974" s="290"/>
      <c r="HON4974" s="290"/>
      <c r="HOO4974" s="290"/>
      <c r="HOP4974" s="290"/>
      <c r="HOQ4974" s="290"/>
      <c r="HOR4974" s="290"/>
      <c r="HOS4974" s="290"/>
      <c r="HOT4974" s="290"/>
      <c r="HOU4974" s="290"/>
      <c r="HOV4974" s="290"/>
      <c r="HOW4974" s="290"/>
      <c r="HOX4974" s="290"/>
      <c r="HOY4974" s="290"/>
      <c r="HOZ4974" s="290"/>
      <c r="HPA4974" s="290"/>
      <c r="HPB4974" s="290"/>
      <c r="HPC4974" s="290"/>
      <c r="HPD4974" s="290"/>
      <c r="HPE4974" s="290"/>
      <c r="HPF4974" s="290"/>
      <c r="HPG4974" s="290"/>
      <c r="HPH4974" s="290"/>
      <c r="HPI4974" s="290"/>
      <c r="HPJ4974" s="290"/>
      <c r="HPK4974" s="290"/>
      <c r="HPL4974" s="290"/>
      <c r="HPM4974" s="290"/>
      <c r="HPN4974" s="290"/>
      <c r="HPO4974" s="290"/>
      <c r="HPP4974" s="290"/>
      <c r="HPQ4974" s="290"/>
      <c r="HPR4974" s="290"/>
      <c r="HPS4974" s="290"/>
      <c r="HPT4974" s="290"/>
      <c r="HPU4974" s="290"/>
      <c r="HPV4974" s="290"/>
      <c r="HPW4974" s="290"/>
      <c r="HPX4974" s="290"/>
      <c r="HPY4974" s="290"/>
      <c r="HPZ4974" s="290"/>
      <c r="HQA4974" s="290"/>
      <c r="HQB4974" s="290"/>
      <c r="HQC4974" s="290"/>
      <c r="HQD4974" s="290"/>
      <c r="HQE4974" s="290"/>
      <c r="HQF4974" s="290"/>
      <c r="HQG4974" s="290"/>
      <c r="HQH4974" s="290"/>
      <c r="HQI4974" s="290"/>
      <c r="HQJ4974" s="290"/>
      <c r="HQK4974" s="290"/>
      <c r="HQL4974" s="290"/>
      <c r="HQM4974" s="290"/>
      <c r="HQN4974" s="290"/>
      <c r="HQO4974" s="290"/>
      <c r="HQP4974" s="290"/>
      <c r="HQQ4974" s="290"/>
      <c r="HQR4974" s="290"/>
      <c r="HQS4974" s="290"/>
      <c r="HQT4974" s="290"/>
      <c r="HQU4974" s="290"/>
      <c r="HQV4974" s="290"/>
      <c r="HQW4974" s="290"/>
      <c r="HQX4974" s="290"/>
      <c r="HQY4974" s="290"/>
      <c r="HQZ4974" s="290"/>
      <c r="HRA4974" s="290"/>
      <c r="HRB4974" s="290"/>
      <c r="HRC4974" s="290"/>
      <c r="HRD4974" s="290"/>
      <c r="HRE4974" s="290"/>
      <c r="HRF4974" s="290"/>
      <c r="HRG4974" s="290"/>
      <c r="HRH4974" s="290"/>
      <c r="HRI4974" s="290"/>
      <c r="HRJ4974" s="290"/>
      <c r="HRK4974" s="290"/>
      <c r="HRL4974" s="290"/>
      <c r="HRM4974" s="290"/>
      <c r="HRN4974" s="290"/>
      <c r="HRO4974" s="290"/>
      <c r="HRP4974" s="290"/>
      <c r="HRQ4974" s="290"/>
      <c r="HRR4974" s="290"/>
      <c r="HRS4974" s="290"/>
      <c r="HRT4974" s="290"/>
      <c r="HRU4974" s="290"/>
      <c r="HRV4974" s="290"/>
      <c r="HRW4974" s="290"/>
      <c r="HRX4974" s="290"/>
      <c r="HRY4974" s="290"/>
      <c r="HRZ4974" s="290"/>
      <c r="HSA4974" s="290"/>
      <c r="HSB4974" s="290"/>
      <c r="HSC4974" s="290"/>
      <c r="HSD4974" s="290"/>
      <c r="HSE4974" s="290"/>
      <c r="HSF4974" s="290"/>
      <c r="HSG4974" s="290"/>
      <c r="HSH4974" s="290"/>
      <c r="HSI4974" s="290"/>
      <c r="HSJ4974" s="290"/>
      <c r="HSK4974" s="290"/>
      <c r="HSL4974" s="290"/>
      <c r="HSM4974" s="290"/>
      <c r="HSN4974" s="290"/>
      <c r="HSO4974" s="290"/>
      <c r="HSP4974" s="290"/>
      <c r="HSQ4974" s="290"/>
      <c r="HSR4974" s="290"/>
      <c r="HSS4974" s="290"/>
      <c r="HST4974" s="290"/>
      <c r="HSU4974" s="290"/>
      <c r="HSV4974" s="290"/>
      <c r="HSW4974" s="290"/>
      <c r="HSX4974" s="290"/>
      <c r="HSY4974" s="290"/>
      <c r="HSZ4974" s="290"/>
      <c r="HTA4974" s="290"/>
      <c r="HTB4974" s="290"/>
      <c r="HTC4974" s="290"/>
      <c r="HTD4974" s="290"/>
      <c r="HTE4974" s="290"/>
      <c r="HTF4974" s="290"/>
      <c r="HTG4974" s="290"/>
      <c r="HTH4974" s="290"/>
      <c r="HTI4974" s="290"/>
      <c r="HTJ4974" s="290"/>
      <c r="HTK4974" s="290"/>
      <c r="HTL4974" s="290"/>
      <c r="HTM4974" s="290"/>
      <c r="HTN4974" s="290"/>
      <c r="HTO4974" s="290"/>
      <c r="HTP4974" s="290"/>
      <c r="HTQ4974" s="290"/>
      <c r="HTR4974" s="290"/>
      <c r="HTS4974" s="290"/>
      <c r="HTT4974" s="290"/>
      <c r="HTU4974" s="290"/>
      <c r="HTV4974" s="290"/>
      <c r="HTW4974" s="290"/>
      <c r="HTX4974" s="290"/>
      <c r="HTY4974" s="290"/>
      <c r="HTZ4974" s="290"/>
      <c r="HUA4974" s="290"/>
      <c r="HUB4974" s="290"/>
      <c r="HUC4974" s="290"/>
      <c r="HUD4974" s="290"/>
      <c r="HUE4974" s="290"/>
      <c r="HUF4974" s="290"/>
      <c r="HUG4974" s="290"/>
      <c r="HUH4974" s="290"/>
      <c r="HUI4974" s="290"/>
      <c r="HUJ4974" s="290"/>
      <c r="HUK4974" s="290"/>
      <c r="HUL4974" s="290"/>
      <c r="HUM4974" s="290"/>
      <c r="HUN4974" s="290"/>
      <c r="HUO4974" s="290"/>
      <c r="HUP4974" s="290"/>
      <c r="HUQ4974" s="290"/>
      <c r="HUR4974" s="290"/>
      <c r="HUS4974" s="290"/>
      <c r="HUT4974" s="290"/>
      <c r="HUU4974" s="290"/>
      <c r="HUV4974" s="290"/>
      <c r="HUW4974" s="290"/>
      <c r="HUX4974" s="290"/>
      <c r="HUY4974" s="290"/>
      <c r="HUZ4974" s="290"/>
      <c r="HVA4974" s="290"/>
      <c r="HVB4974" s="290"/>
      <c r="HVC4974" s="290"/>
      <c r="HVD4974" s="290"/>
      <c r="HVE4974" s="290"/>
      <c r="HVF4974" s="290"/>
      <c r="HVG4974" s="290"/>
      <c r="HVH4974" s="290"/>
      <c r="HVI4974" s="290"/>
      <c r="HVJ4974" s="290"/>
      <c r="HVK4974" s="290"/>
      <c r="HVL4974" s="290"/>
      <c r="HVM4974" s="290"/>
      <c r="HVN4974" s="290"/>
      <c r="HVO4974" s="290"/>
      <c r="HVP4974" s="290"/>
      <c r="HVQ4974" s="290"/>
      <c r="HVR4974" s="290"/>
      <c r="HVS4974" s="290"/>
      <c r="HVT4974" s="290"/>
      <c r="HVU4974" s="290"/>
      <c r="HVV4974" s="290"/>
      <c r="HVW4974" s="290"/>
      <c r="HVX4974" s="290"/>
      <c r="HVY4974" s="290"/>
      <c r="HVZ4974" s="290"/>
      <c r="HWA4974" s="290"/>
      <c r="HWB4974" s="290"/>
      <c r="HWC4974" s="290"/>
      <c r="HWD4974" s="290"/>
      <c r="HWE4974" s="290"/>
      <c r="HWF4974" s="290"/>
      <c r="HWG4974" s="290"/>
      <c r="HWH4974" s="290"/>
      <c r="HWI4974" s="290"/>
      <c r="HWJ4974" s="290"/>
      <c r="HWK4974" s="290"/>
      <c r="HWL4974" s="290"/>
      <c r="HWM4974" s="290"/>
      <c r="HWN4974" s="290"/>
      <c r="HWO4974" s="290"/>
      <c r="HWP4974" s="290"/>
      <c r="HWQ4974" s="290"/>
      <c r="HWR4974" s="290"/>
      <c r="HWS4974" s="290"/>
      <c r="HWT4974" s="290"/>
      <c r="HWU4974" s="290"/>
      <c r="HWV4974" s="290"/>
      <c r="HWW4974" s="290"/>
      <c r="HWX4974" s="290"/>
      <c r="HWY4974" s="290"/>
      <c r="HWZ4974" s="290"/>
      <c r="HXA4974" s="290"/>
      <c r="HXB4974" s="290"/>
      <c r="HXC4974" s="290"/>
      <c r="HXD4974" s="290"/>
      <c r="HXE4974" s="290"/>
      <c r="HXF4974" s="290"/>
      <c r="HXG4974" s="290"/>
      <c r="HXH4974" s="290"/>
      <c r="HXI4974" s="290"/>
      <c r="HXJ4974" s="290"/>
      <c r="HXK4974" s="290"/>
      <c r="HXL4974" s="290"/>
      <c r="HXM4974" s="290"/>
      <c r="HXN4974" s="290"/>
      <c r="HXO4974" s="290"/>
      <c r="HXP4974" s="290"/>
      <c r="HXQ4974" s="290"/>
      <c r="HXR4974" s="290"/>
      <c r="HXS4974" s="290"/>
      <c r="HXT4974" s="290"/>
      <c r="HXU4974" s="290"/>
      <c r="HXV4974" s="290"/>
      <c r="HXW4974" s="290"/>
      <c r="HXX4974" s="290"/>
      <c r="HXY4974" s="290"/>
      <c r="HXZ4974" s="290"/>
      <c r="HYA4974" s="290"/>
      <c r="HYB4974" s="290"/>
      <c r="HYC4974" s="290"/>
      <c r="HYD4974" s="290"/>
      <c r="HYE4974" s="290"/>
      <c r="HYF4974" s="290"/>
      <c r="HYG4974" s="290"/>
      <c r="HYH4974" s="290"/>
      <c r="HYI4974" s="290"/>
      <c r="HYJ4974" s="290"/>
      <c r="HYK4974" s="290"/>
      <c r="HYL4974" s="290"/>
      <c r="HYM4974" s="290"/>
      <c r="HYN4974" s="290"/>
      <c r="HYO4974" s="290"/>
      <c r="HYP4974" s="290"/>
      <c r="HYQ4974" s="290"/>
      <c r="HYR4974" s="290"/>
      <c r="HYS4974" s="290"/>
      <c r="HYT4974" s="290"/>
      <c r="HYU4974" s="290"/>
      <c r="HYV4974" s="290"/>
      <c r="HYW4974" s="290"/>
      <c r="HYX4974" s="290"/>
      <c r="HYY4974" s="290"/>
      <c r="HYZ4974" s="290"/>
      <c r="HZA4974" s="290"/>
      <c r="HZB4974" s="290"/>
      <c r="HZC4974" s="290"/>
      <c r="HZD4974" s="290"/>
      <c r="HZE4974" s="290"/>
      <c r="HZF4974" s="290"/>
      <c r="HZG4974" s="290"/>
      <c r="HZH4974" s="290"/>
      <c r="HZI4974" s="290"/>
      <c r="HZJ4974" s="290"/>
      <c r="HZK4974" s="290"/>
      <c r="HZL4974" s="290"/>
      <c r="HZM4974" s="290"/>
      <c r="HZN4974" s="290"/>
      <c r="HZO4974" s="290"/>
      <c r="HZP4974" s="290"/>
      <c r="HZQ4974" s="290"/>
      <c r="HZR4974" s="290"/>
      <c r="HZS4974" s="290"/>
      <c r="HZT4974" s="290"/>
      <c r="HZU4974" s="290"/>
      <c r="HZV4974" s="290"/>
      <c r="HZW4974" s="290"/>
      <c r="HZX4974" s="290"/>
      <c r="HZY4974" s="290"/>
      <c r="HZZ4974" s="290"/>
      <c r="IAA4974" s="290"/>
      <c r="IAB4974" s="290"/>
      <c r="IAC4974" s="290"/>
      <c r="IAD4974" s="290"/>
      <c r="IAE4974" s="290"/>
      <c r="IAF4974" s="290"/>
      <c r="IAG4974" s="290"/>
      <c r="IAH4974" s="290"/>
      <c r="IAI4974" s="290"/>
      <c r="IAJ4974" s="290"/>
      <c r="IAK4974" s="290"/>
      <c r="IAL4974" s="290"/>
      <c r="IAM4974" s="290"/>
      <c r="IAN4974" s="290"/>
      <c r="IAO4974" s="290"/>
      <c r="IAP4974" s="290"/>
      <c r="IAQ4974" s="290"/>
      <c r="IAR4974" s="290"/>
      <c r="IAS4974" s="290"/>
      <c r="IAT4974" s="290"/>
      <c r="IAU4974" s="290"/>
      <c r="IAV4974" s="290"/>
      <c r="IAW4974" s="290"/>
      <c r="IAX4974" s="290"/>
      <c r="IAY4974" s="290"/>
      <c r="IAZ4974" s="290"/>
      <c r="IBA4974" s="290"/>
      <c r="IBB4974" s="290"/>
      <c r="IBC4974" s="290"/>
      <c r="IBD4974" s="290"/>
      <c r="IBE4974" s="290"/>
      <c r="IBF4974" s="290"/>
      <c r="IBG4974" s="290"/>
      <c r="IBH4974" s="290"/>
      <c r="IBI4974" s="290"/>
      <c r="IBJ4974" s="290"/>
      <c r="IBK4974" s="290"/>
      <c r="IBL4974" s="290"/>
      <c r="IBM4974" s="290"/>
      <c r="IBN4974" s="290"/>
      <c r="IBO4974" s="290"/>
      <c r="IBP4974" s="290"/>
      <c r="IBQ4974" s="290"/>
      <c r="IBR4974" s="290"/>
      <c r="IBS4974" s="290"/>
      <c r="IBT4974" s="290"/>
      <c r="IBU4974" s="290"/>
      <c r="IBV4974" s="290"/>
      <c r="IBW4974" s="290"/>
      <c r="IBX4974" s="290"/>
      <c r="IBY4974" s="290"/>
      <c r="IBZ4974" s="290"/>
      <c r="ICA4974" s="290"/>
      <c r="ICB4974" s="290"/>
      <c r="ICC4974" s="290"/>
      <c r="ICD4974" s="290"/>
      <c r="ICE4974" s="290"/>
      <c r="ICF4974" s="290"/>
      <c r="ICG4974" s="290"/>
      <c r="ICH4974" s="290"/>
      <c r="ICI4974" s="290"/>
      <c r="ICJ4974" s="290"/>
      <c r="ICK4974" s="290"/>
      <c r="ICL4974" s="290"/>
      <c r="ICM4974" s="290"/>
      <c r="ICN4974" s="290"/>
      <c r="ICO4974" s="290"/>
      <c r="ICP4974" s="290"/>
      <c r="ICQ4974" s="290"/>
      <c r="ICR4974" s="290"/>
      <c r="ICS4974" s="290"/>
      <c r="ICT4974" s="290"/>
      <c r="ICU4974" s="290"/>
      <c r="ICV4974" s="290"/>
      <c r="ICW4974" s="290"/>
      <c r="ICX4974" s="290"/>
      <c r="ICY4974" s="290"/>
      <c r="ICZ4974" s="290"/>
      <c r="IDA4974" s="290"/>
      <c r="IDB4974" s="290"/>
      <c r="IDC4974" s="290"/>
      <c r="IDD4974" s="290"/>
      <c r="IDE4974" s="290"/>
      <c r="IDF4974" s="290"/>
      <c r="IDG4974" s="290"/>
      <c r="IDH4974" s="290"/>
      <c r="IDI4974" s="290"/>
      <c r="IDJ4974" s="290"/>
      <c r="IDK4974" s="290"/>
      <c r="IDL4974" s="290"/>
      <c r="IDM4974" s="290"/>
      <c r="IDN4974" s="290"/>
      <c r="IDO4974" s="290"/>
      <c r="IDP4974" s="290"/>
      <c r="IDQ4974" s="290"/>
      <c r="IDR4974" s="290"/>
      <c r="IDS4974" s="290"/>
      <c r="IDT4974" s="290"/>
      <c r="IDU4974" s="290"/>
      <c r="IDV4974" s="290"/>
      <c r="IDW4974" s="290"/>
      <c r="IDX4974" s="290"/>
      <c r="IDY4974" s="290"/>
      <c r="IDZ4974" s="290"/>
      <c r="IEA4974" s="290"/>
      <c r="IEB4974" s="290"/>
      <c r="IEC4974" s="290"/>
      <c r="IED4974" s="290"/>
      <c r="IEE4974" s="290"/>
      <c r="IEF4974" s="290"/>
      <c r="IEG4974" s="290"/>
      <c r="IEH4974" s="290"/>
      <c r="IEI4974" s="290"/>
      <c r="IEJ4974" s="290"/>
      <c r="IEK4974" s="290"/>
      <c r="IEL4974" s="290"/>
      <c r="IEM4974" s="290"/>
      <c r="IEN4974" s="290"/>
      <c r="IEO4974" s="290"/>
      <c r="IEP4974" s="290"/>
      <c r="IEQ4974" s="290"/>
      <c r="IER4974" s="290"/>
      <c r="IES4974" s="290"/>
      <c r="IET4974" s="290"/>
      <c r="IEU4974" s="290"/>
      <c r="IEV4974" s="290"/>
      <c r="IEW4974" s="290"/>
      <c r="IEX4974" s="290"/>
      <c r="IEY4974" s="290"/>
      <c r="IEZ4974" s="290"/>
      <c r="IFA4974" s="290"/>
      <c r="IFB4974" s="290"/>
      <c r="IFC4974" s="290"/>
      <c r="IFD4974" s="290"/>
      <c r="IFE4974" s="290"/>
      <c r="IFF4974" s="290"/>
      <c r="IFG4974" s="290"/>
      <c r="IFH4974" s="290"/>
      <c r="IFI4974" s="290"/>
      <c r="IFJ4974" s="290"/>
      <c r="IFK4974" s="290"/>
      <c r="IFL4974" s="290"/>
      <c r="IFM4974" s="290"/>
      <c r="IFN4974" s="290"/>
      <c r="IFO4974" s="290"/>
      <c r="IFP4974" s="290"/>
      <c r="IFQ4974" s="290"/>
      <c r="IFR4974" s="290"/>
      <c r="IFS4974" s="290"/>
      <c r="IFT4974" s="290"/>
      <c r="IFU4974" s="290"/>
      <c r="IFV4974" s="290"/>
      <c r="IFW4974" s="290"/>
      <c r="IFX4974" s="290"/>
      <c r="IFY4974" s="290"/>
      <c r="IFZ4974" s="290"/>
      <c r="IGA4974" s="290"/>
      <c r="IGB4974" s="290"/>
      <c r="IGC4974" s="290"/>
      <c r="IGD4974" s="290"/>
      <c r="IGE4974" s="290"/>
      <c r="IGF4974" s="290"/>
      <c r="IGG4974" s="290"/>
      <c r="IGH4974" s="290"/>
      <c r="IGI4974" s="290"/>
      <c r="IGJ4974" s="290"/>
      <c r="IGK4974" s="290"/>
      <c r="IGL4974" s="290"/>
      <c r="IGM4974" s="290"/>
      <c r="IGN4974" s="290"/>
      <c r="IGO4974" s="290"/>
      <c r="IGP4974" s="290"/>
      <c r="IGQ4974" s="290"/>
      <c r="IGR4974" s="290"/>
      <c r="IGS4974" s="290"/>
      <c r="IGT4974" s="290"/>
      <c r="IGU4974" s="290"/>
      <c r="IGV4974" s="290"/>
      <c r="IGW4974" s="290"/>
      <c r="IGX4974" s="290"/>
      <c r="IGY4974" s="290"/>
      <c r="IGZ4974" s="290"/>
      <c r="IHA4974" s="290"/>
      <c r="IHB4974" s="290"/>
      <c r="IHC4974" s="290"/>
      <c r="IHD4974" s="290"/>
      <c r="IHE4974" s="290"/>
      <c r="IHF4974" s="290"/>
      <c r="IHG4974" s="290"/>
      <c r="IHH4974" s="290"/>
      <c r="IHI4974" s="290"/>
      <c r="IHJ4974" s="290"/>
      <c r="IHK4974" s="290"/>
      <c r="IHL4974" s="290"/>
      <c r="IHM4974" s="290"/>
      <c r="IHN4974" s="290"/>
      <c r="IHO4974" s="290"/>
      <c r="IHP4974" s="290"/>
      <c r="IHQ4974" s="290"/>
      <c r="IHR4974" s="290"/>
      <c r="IHS4974" s="290"/>
      <c r="IHT4974" s="290"/>
      <c r="IHU4974" s="290"/>
      <c r="IHV4974" s="290"/>
      <c r="IHW4974" s="290"/>
      <c r="IHX4974" s="290"/>
      <c r="IHY4974" s="290"/>
      <c r="IHZ4974" s="290"/>
      <c r="IIA4974" s="290"/>
      <c r="IIB4974" s="290"/>
      <c r="IIC4974" s="290"/>
      <c r="IID4974" s="290"/>
      <c r="IIE4974" s="290"/>
      <c r="IIF4974" s="290"/>
      <c r="IIG4974" s="290"/>
      <c r="IIH4974" s="290"/>
      <c r="III4974" s="290"/>
      <c r="IIJ4974" s="290"/>
      <c r="IIK4974" s="290"/>
      <c r="IIL4974" s="290"/>
      <c r="IIM4974" s="290"/>
      <c r="IIN4974" s="290"/>
      <c r="IIO4974" s="290"/>
      <c r="IIP4974" s="290"/>
      <c r="IIQ4974" s="290"/>
      <c r="IIR4974" s="290"/>
      <c r="IIS4974" s="290"/>
      <c r="IIT4974" s="290"/>
      <c r="IIU4974" s="290"/>
      <c r="IIV4974" s="290"/>
      <c r="IIW4974" s="290"/>
      <c r="IIX4974" s="290"/>
      <c r="IIY4974" s="290"/>
      <c r="IIZ4974" s="290"/>
      <c r="IJA4974" s="290"/>
      <c r="IJB4974" s="290"/>
      <c r="IJC4974" s="290"/>
      <c r="IJD4974" s="290"/>
      <c r="IJE4974" s="290"/>
      <c r="IJF4974" s="290"/>
      <c r="IJG4974" s="290"/>
      <c r="IJH4974" s="290"/>
      <c r="IJI4974" s="290"/>
      <c r="IJJ4974" s="290"/>
      <c r="IJK4974" s="290"/>
      <c r="IJL4974" s="290"/>
      <c r="IJM4974" s="290"/>
      <c r="IJN4974" s="290"/>
      <c r="IJO4974" s="290"/>
      <c r="IJP4974" s="290"/>
      <c r="IJQ4974" s="290"/>
      <c r="IJR4974" s="290"/>
      <c r="IJS4974" s="290"/>
      <c r="IJT4974" s="290"/>
      <c r="IJU4974" s="290"/>
      <c r="IJV4974" s="290"/>
      <c r="IJW4974" s="290"/>
      <c r="IJX4974" s="290"/>
      <c r="IJY4974" s="290"/>
      <c r="IJZ4974" s="290"/>
      <c r="IKA4974" s="290"/>
      <c r="IKB4974" s="290"/>
      <c r="IKC4974" s="290"/>
      <c r="IKD4974" s="290"/>
      <c r="IKE4974" s="290"/>
      <c r="IKF4974" s="290"/>
      <c r="IKG4974" s="290"/>
      <c r="IKH4974" s="290"/>
      <c r="IKI4974" s="290"/>
      <c r="IKJ4974" s="290"/>
      <c r="IKK4974" s="290"/>
      <c r="IKL4974" s="290"/>
      <c r="IKM4974" s="290"/>
      <c r="IKN4974" s="290"/>
      <c r="IKO4974" s="290"/>
      <c r="IKP4974" s="290"/>
      <c r="IKQ4974" s="290"/>
      <c r="IKR4974" s="290"/>
      <c r="IKS4974" s="290"/>
      <c r="IKT4974" s="290"/>
      <c r="IKU4974" s="290"/>
      <c r="IKV4974" s="290"/>
      <c r="IKW4974" s="290"/>
      <c r="IKX4974" s="290"/>
      <c r="IKY4974" s="290"/>
      <c r="IKZ4974" s="290"/>
      <c r="ILA4974" s="290"/>
      <c r="ILB4974" s="290"/>
      <c r="ILC4974" s="290"/>
      <c r="ILD4974" s="290"/>
      <c r="ILE4974" s="290"/>
      <c r="ILF4974" s="290"/>
      <c r="ILG4974" s="290"/>
      <c r="ILH4974" s="290"/>
      <c r="ILI4974" s="290"/>
      <c r="ILJ4974" s="290"/>
      <c r="ILK4974" s="290"/>
      <c r="ILL4974" s="290"/>
      <c r="ILM4974" s="290"/>
      <c r="ILN4974" s="290"/>
      <c r="ILO4974" s="290"/>
      <c r="ILP4974" s="290"/>
      <c r="ILQ4974" s="290"/>
      <c r="ILR4974" s="290"/>
      <c r="ILS4974" s="290"/>
      <c r="ILT4974" s="290"/>
      <c r="ILU4974" s="290"/>
      <c r="ILV4974" s="290"/>
      <c r="ILW4974" s="290"/>
      <c r="ILX4974" s="290"/>
      <c r="ILY4974" s="290"/>
      <c r="ILZ4974" s="290"/>
      <c r="IMA4974" s="290"/>
      <c r="IMB4974" s="290"/>
      <c r="IMC4974" s="290"/>
      <c r="IMD4974" s="290"/>
      <c r="IME4974" s="290"/>
      <c r="IMF4974" s="290"/>
      <c r="IMG4974" s="290"/>
      <c r="IMH4974" s="290"/>
      <c r="IMI4974" s="290"/>
      <c r="IMJ4974" s="290"/>
      <c r="IMK4974" s="290"/>
      <c r="IML4974" s="290"/>
      <c r="IMM4974" s="290"/>
      <c r="IMN4974" s="290"/>
      <c r="IMO4974" s="290"/>
      <c r="IMP4974" s="290"/>
      <c r="IMQ4974" s="290"/>
      <c r="IMR4974" s="290"/>
      <c r="IMS4974" s="290"/>
      <c r="IMT4974" s="290"/>
      <c r="IMU4974" s="290"/>
      <c r="IMV4974" s="290"/>
      <c r="IMW4974" s="290"/>
      <c r="IMX4974" s="290"/>
      <c r="IMY4974" s="290"/>
      <c r="IMZ4974" s="290"/>
      <c r="INA4974" s="290"/>
      <c r="INB4974" s="290"/>
      <c r="INC4974" s="290"/>
      <c r="IND4974" s="290"/>
      <c r="INE4974" s="290"/>
      <c r="INF4974" s="290"/>
      <c r="ING4974" s="290"/>
      <c r="INH4974" s="290"/>
      <c r="INI4974" s="290"/>
      <c r="INJ4974" s="290"/>
      <c r="INK4974" s="290"/>
      <c r="INL4974" s="290"/>
      <c r="INM4974" s="290"/>
      <c r="INN4974" s="290"/>
      <c r="INO4974" s="290"/>
      <c r="INP4974" s="290"/>
      <c r="INQ4974" s="290"/>
      <c r="INR4974" s="290"/>
      <c r="INS4974" s="290"/>
      <c r="INT4974" s="290"/>
      <c r="INU4974" s="290"/>
      <c r="INV4974" s="290"/>
      <c r="INW4974" s="290"/>
      <c r="INX4974" s="290"/>
      <c r="INY4974" s="290"/>
      <c r="INZ4974" s="290"/>
      <c r="IOA4974" s="290"/>
      <c r="IOB4974" s="290"/>
      <c r="IOC4974" s="290"/>
      <c r="IOD4974" s="290"/>
      <c r="IOE4974" s="290"/>
      <c r="IOF4974" s="290"/>
      <c r="IOG4974" s="290"/>
      <c r="IOH4974" s="290"/>
      <c r="IOI4974" s="290"/>
      <c r="IOJ4974" s="290"/>
      <c r="IOK4974" s="290"/>
      <c r="IOL4974" s="290"/>
      <c r="IOM4974" s="290"/>
      <c r="ION4974" s="290"/>
      <c r="IOO4974" s="290"/>
      <c r="IOP4974" s="290"/>
      <c r="IOQ4974" s="290"/>
      <c r="IOR4974" s="290"/>
      <c r="IOS4974" s="290"/>
      <c r="IOT4974" s="290"/>
      <c r="IOU4974" s="290"/>
      <c r="IOV4974" s="290"/>
      <c r="IOW4974" s="290"/>
      <c r="IOX4974" s="290"/>
      <c r="IOY4974" s="290"/>
      <c r="IOZ4974" s="290"/>
      <c r="IPA4974" s="290"/>
      <c r="IPB4974" s="290"/>
      <c r="IPC4974" s="290"/>
      <c r="IPD4974" s="290"/>
      <c r="IPE4974" s="290"/>
      <c r="IPF4974" s="290"/>
      <c r="IPG4974" s="290"/>
      <c r="IPH4974" s="290"/>
      <c r="IPI4974" s="290"/>
      <c r="IPJ4974" s="290"/>
      <c r="IPK4974" s="290"/>
      <c r="IPL4974" s="290"/>
      <c r="IPM4974" s="290"/>
      <c r="IPN4974" s="290"/>
      <c r="IPO4974" s="290"/>
      <c r="IPP4974" s="290"/>
      <c r="IPQ4974" s="290"/>
      <c r="IPR4974" s="290"/>
      <c r="IPS4974" s="290"/>
      <c r="IPT4974" s="290"/>
      <c r="IPU4974" s="290"/>
      <c r="IPV4974" s="290"/>
      <c r="IPW4974" s="290"/>
      <c r="IPX4974" s="290"/>
      <c r="IPY4974" s="290"/>
      <c r="IPZ4974" s="290"/>
      <c r="IQA4974" s="290"/>
      <c r="IQB4974" s="290"/>
      <c r="IQC4974" s="290"/>
      <c r="IQD4974" s="290"/>
      <c r="IQE4974" s="290"/>
      <c r="IQF4974" s="290"/>
      <c r="IQG4974" s="290"/>
      <c r="IQH4974" s="290"/>
      <c r="IQI4974" s="290"/>
      <c r="IQJ4974" s="290"/>
      <c r="IQK4974" s="290"/>
      <c r="IQL4974" s="290"/>
      <c r="IQM4974" s="290"/>
      <c r="IQN4974" s="290"/>
      <c r="IQO4974" s="290"/>
      <c r="IQP4974" s="290"/>
      <c r="IQQ4974" s="290"/>
      <c r="IQR4974" s="290"/>
      <c r="IQS4974" s="290"/>
      <c r="IQT4974" s="290"/>
      <c r="IQU4974" s="290"/>
      <c r="IQV4974" s="290"/>
      <c r="IQW4974" s="290"/>
      <c r="IQX4974" s="290"/>
      <c r="IQY4974" s="290"/>
      <c r="IQZ4974" s="290"/>
      <c r="IRA4974" s="290"/>
      <c r="IRB4974" s="290"/>
      <c r="IRC4974" s="290"/>
      <c r="IRD4974" s="290"/>
      <c r="IRE4974" s="290"/>
      <c r="IRF4974" s="290"/>
      <c r="IRG4974" s="290"/>
      <c r="IRH4974" s="290"/>
      <c r="IRI4974" s="290"/>
      <c r="IRJ4974" s="290"/>
      <c r="IRK4974" s="290"/>
      <c r="IRL4974" s="290"/>
      <c r="IRM4974" s="290"/>
      <c r="IRN4974" s="290"/>
      <c r="IRO4974" s="290"/>
      <c r="IRP4974" s="290"/>
      <c r="IRQ4974" s="290"/>
      <c r="IRR4974" s="290"/>
      <c r="IRS4974" s="290"/>
      <c r="IRT4974" s="290"/>
      <c r="IRU4974" s="290"/>
      <c r="IRV4974" s="290"/>
      <c r="IRW4974" s="290"/>
      <c r="IRX4974" s="290"/>
      <c r="IRY4974" s="290"/>
      <c r="IRZ4974" s="290"/>
      <c r="ISA4974" s="290"/>
      <c r="ISB4974" s="290"/>
      <c r="ISC4974" s="290"/>
      <c r="ISD4974" s="290"/>
      <c r="ISE4974" s="290"/>
      <c r="ISF4974" s="290"/>
      <c r="ISG4974" s="290"/>
      <c r="ISH4974" s="290"/>
      <c r="ISI4974" s="290"/>
      <c r="ISJ4974" s="290"/>
      <c r="ISK4974" s="290"/>
      <c r="ISL4974" s="290"/>
      <c r="ISM4974" s="290"/>
      <c r="ISN4974" s="290"/>
      <c r="ISO4974" s="290"/>
      <c r="ISP4974" s="290"/>
      <c r="ISQ4974" s="290"/>
      <c r="ISR4974" s="290"/>
      <c r="ISS4974" s="290"/>
      <c r="IST4974" s="290"/>
      <c r="ISU4974" s="290"/>
      <c r="ISV4974" s="290"/>
      <c r="ISW4974" s="290"/>
      <c r="ISX4974" s="290"/>
      <c r="ISY4974" s="290"/>
      <c r="ISZ4974" s="290"/>
      <c r="ITA4974" s="290"/>
      <c r="ITB4974" s="290"/>
      <c r="ITC4974" s="290"/>
      <c r="ITD4974" s="290"/>
      <c r="ITE4974" s="290"/>
      <c r="ITF4974" s="290"/>
      <c r="ITG4974" s="290"/>
      <c r="ITH4974" s="290"/>
      <c r="ITI4974" s="290"/>
      <c r="ITJ4974" s="290"/>
      <c r="ITK4974" s="290"/>
      <c r="ITL4974" s="290"/>
      <c r="ITM4974" s="290"/>
      <c r="ITN4974" s="290"/>
      <c r="ITO4974" s="290"/>
      <c r="ITP4974" s="290"/>
      <c r="ITQ4974" s="290"/>
      <c r="ITR4974" s="290"/>
      <c r="ITS4974" s="290"/>
      <c r="ITT4974" s="290"/>
      <c r="ITU4974" s="290"/>
      <c r="ITV4974" s="290"/>
      <c r="ITW4974" s="290"/>
      <c r="ITX4974" s="290"/>
      <c r="ITY4974" s="290"/>
      <c r="ITZ4974" s="290"/>
      <c r="IUA4974" s="290"/>
      <c r="IUB4974" s="290"/>
      <c r="IUC4974" s="290"/>
      <c r="IUD4974" s="290"/>
      <c r="IUE4974" s="290"/>
      <c r="IUF4974" s="290"/>
      <c r="IUG4974" s="290"/>
      <c r="IUH4974" s="290"/>
      <c r="IUI4974" s="290"/>
      <c r="IUJ4974" s="290"/>
      <c r="IUK4974" s="290"/>
      <c r="IUL4974" s="290"/>
      <c r="IUM4974" s="290"/>
      <c r="IUN4974" s="290"/>
      <c r="IUO4974" s="290"/>
      <c r="IUP4974" s="290"/>
      <c r="IUQ4974" s="290"/>
      <c r="IUR4974" s="290"/>
      <c r="IUS4974" s="290"/>
      <c r="IUT4974" s="290"/>
      <c r="IUU4974" s="290"/>
      <c r="IUV4974" s="290"/>
      <c r="IUW4974" s="290"/>
      <c r="IUX4974" s="290"/>
      <c r="IUY4974" s="290"/>
      <c r="IUZ4974" s="290"/>
      <c r="IVA4974" s="290"/>
      <c r="IVB4974" s="290"/>
      <c r="IVC4974" s="290"/>
      <c r="IVD4974" s="290"/>
      <c r="IVE4974" s="290"/>
      <c r="IVF4974" s="290"/>
      <c r="IVG4974" s="290"/>
      <c r="IVH4974" s="290"/>
      <c r="IVI4974" s="290"/>
      <c r="IVJ4974" s="290"/>
      <c r="IVK4974" s="290"/>
      <c r="IVL4974" s="290"/>
      <c r="IVM4974" s="290"/>
      <c r="IVN4974" s="290"/>
      <c r="IVO4974" s="290"/>
      <c r="IVP4974" s="290"/>
      <c r="IVQ4974" s="290"/>
      <c r="IVR4974" s="290"/>
      <c r="IVS4974" s="290"/>
      <c r="IVT4974" s="290"/>
      <c r="IVU4974" s="290"/>
      <c r="IVV4974" s="290"/>
      <c r="IVW4974" s="290"/>
      <c r="IVX4974" s="290"/>
      <c r="IVY4974" s="290"/>
      <c r="IVZ4974" s="290"/>
      <c r="IWA4974" s="290"/>
      <c r="IWB4974" s="290"/>
      <c r="IWC4974" s="290"/>
      <c r="IWD4974" s="290"/>
      <c r="IWE4974" s="290"/>
      <c r="IWF4974" s="290"/>
      <c r="IWG4974" s="290"/>
      <c r="IWH4974" s="290"/>
      <c r="IWI4974" s="290"/>
      <c r="IWJ4974" s="290"/>
      <c r="IWK4974" s="290"/>
      <c r="IWL4974" s="290"/>
      <c r="IWM4974" s="290"/>
      <c r="IWN4974" s="290"/>
      <c r="IWO4974" s="290"/>
      <c r="IWP4974" s="290"/>
      <c r="IWQ4974" s="290"/>
      <c r="IWR4974" s="290"/>
      <c r="IWS4974" s="290"/>
      <c r="IWT4974" s="290"/>
      <c r="IWU4974" s="290"/>
      <c r="IWV4974" s="290"/>
      <c r="IWW4974" s="290"/>
      <c r="IWX4974" s="290"/>
      <c r="IWY4974" s="290"/>
      <c r="IWZ4974" s="290"/>
      <c r="IXA4974" s="290"/>
      <c r="IXB4974" s="290"/>
      <c r="IXC4974" s="290"/>
      <c r="IXD4974" s="290"/>
      <c r="IXE4974" s="290"/>
      <c r="IXF4974" s="290"/>
      <c r="IXG4974" s="290"/>
      <c r="IXH4974" s="290"/>
      <c r="IXI4974" s="290"/>
      <c r="IXJ4974" s="290"/>
      <c r="IXK4974" s="290"/>
      <c r="IXL4974" s="290"/>
      <c r="IXM4974" s="290"/>
      <c r="IXN4974" s="290"/>
      <c r="IXO4974" s="290"/>
      <c r="IXP4974" s="290"/>
      <c r="IXQ4974" s="290"/>
      <c r="IXR4974" s="290"/>
      <c r="IXS4974" s="290"/>
      <c r="IXT4974" s="290"/>
      <c r="IXU4974" s="290"/>
      <c r="IXV4974" s="290"/>
      <c r="IXW4974" s="290"/>
      <c r="IXX4974" s="290"/>
      <c r="IXY4974" s="290"/>
      <c r="IXZ4974" s="290"/>
      <c r="IYA4974" s="290"/>
      <c r="IYB4974" s="290"/>
      <c r="IYC4974" s="290"/>
      <c r="IYD4974" s="290"/>
      <c r="IYE4974" s="290"/>
      <c r="IYF4974" s="290"/>
      <c r="IYG4974" s="290"/>
      <c r="IYH4974" s="290"/>
      <c r="IYI4974" s="290"/>
      <c r="IYJ4974" s="290"/>
      <c r="IYK4974" s="290"/>
      <c r="IYL4974" s="290"/>
      <c r="IYM4974" s="290"/>
      <c r="IYN4974" s="290"/>
      <c r="IYO4974" s="290"/>
      <c r="IYP4974" s="290"/>
      <c r="IYQ4974" s="290"/>
      <c r="IYR4974" s="290"/>
      <c r="IYS4974" s="290"/>
      <c r="IYT4974" s="290"/>
      <c r="IYU4974" s="290"/>
      <c r="IYV4974" s="290"/>
      <c r="IYW4974" s="290"/>
      <c r="IYX4974" s="290"/>
      <c r="IYY4974" s="290"/>
      <c r="IYZ4974" s="290"/>
      <c r="IZA4974" s="290"/>
      <c r="IZB4974" s="290"/>
      <c r="IZC4974" s="290"/>
      <c r="IZD4974" s="290"/>
      <c r="IZE4974" s="290"/>
      <c r="IZF4974" s="290"/>
      <c r="IZG4974" s="290"/>
      <c r="IZH4974" s="290"/>
      <c r="IZI4974" s="290"/>
      <c r="IZJ4974" s="290"/>
      <c r="IZK4974" s="290"/>
      <c r="IZL4974" s="290"/>
      <c r="IZM4974" s="290"/>
      <c r="IZN4974" s="290"/>
      <c r="IZO4974" s="290"/>
      <c r="IZP4974" s="290"/>
      <c r="IZQ4974" s="290"/>
      <c r="IZR4974" s="290"/>
      <c r="IZS4974" s="290"/>
      <c r="IZT4974" s="290"/>
      <c r="IZU4974" s="290"/>
      <c r="IZV4974" s="290"/>
      <c r="IZW4974" s="290"/>
      <c r="IZX4974" s="290"/>
      <c r="IZY4974" s="290"/>
      <c r="IZZ4974" s="290"/>
      <c r="JAA4974" s="290"/>
      <c r="JAB4974" s="290"/>
      <c r="JAC4974" s="290"/>
      <c r="JAD4974" s="290"/>
      <c r="JAE4974" s="290"/>
      <c r="JAF4974" s="290"/>
      <c r="JAG4974" s="290"/>
      <c r="JAH4974" s="290"/>
      <c r="JAI4974" s="290"/>
      <c r="JAJ4974" s="290"/>
      <c r="JAK4974" s="290"/>
      <c r="JAL4974" s="290"/>
      <c r="JAM4974" s="290"/>
      <c r="JAN4974" s="290"/>
      <c r="JAO4974" s="290"/>
      <c r="JAP4974" s="290"/>
      <c r="JAQ4974" s="290"/>
      <c r="JAR4974" s="290"/>
      <c r="JAS4974" s="290"/>
      <c r="JAT4974" s="290"/>
      <c r="JAU4974" s="290"/>
      <c r="JAV4974" s="290"/>
      <c r="JAW4974" s="290"/>
      <c r="JAX4974" s="290"/>
      <c r="JAY4974" s="290"/>
      <c r="JAZ4974" s="290"/>
      <c r="JBA4974" s="290"/>
      <c r="JBB4974" s="290"/>
      <c r="JBC4974" s="290"/>
      <c r="JBD4974" s="290"/>
      <c r="JBE4974" s="290"/>
      <c r="JBF4974" s="290"/>
      <c r="JBG4974" s="290"/>
      <c r="JBH4974" s="290"/>
      <c r="JBI4974" s="290"/>
      <c r="JBJ4974" s="290"/>
      <c r="JBK4974" s="290"/>
      <c r="JBL4974" s="290"/>
      <c r="JBM4974" s="290"/>
      <c r="JBN4974" s="290"/>
      <c r="JBO4974" s="290"/>
      <c r="JBP4974" s="290"/>
      <c r="JBQ4974" s="290"/>
      <c r="JBR4974" s="290"/>
      <c r="JBS4974" s="290"/>
      <c r="JBT4974" s="290"/>
      <c r="JBU4974" s="290"/>
      <c r="JBV4974" s="290"/>
      <c r="JBW4974" s="290"/>
      <c r="JBX4974" s="290"/>
      <c r="JBY4974" s="290"/>
      <c r="JBZ4974" s="290"/>
      <c r="JCA4974" s="290"/>
      <c r="JCB4974" s="290"/>
      <c r="JCC4974" s="290"/>
      <c r="JCD4974" s="290"/>
      <c r="JCE4974" s="290"/>
      <c r="JCF4974" s="290"/>
      <c r="JCG4974" s="290"/>
      <c r="JCH4974" s="290"/>
      <c r="JCI4974" s="290"/>
      <c r="JCJ4974" s="290"/>
      <c r="JCK4974" s="290"/>
      <c r="JCL4974" s="290"/>
      <c r="JCM4974" s="290"/>
      <c r="JCN4974" s="290"/>
      <c r="JCO4974" s="290"/>
      <c r="JCP4974" s="290"/>
      <c r="JCQ4974" s="290"/>
      <c r="JCR4974" s="290"/>
      <c r="JCS4974" s="290"/>
      <c r="JCT4974" s="290"/>
      <c r="JCU4974" s="290"/>
      <c r="JCV4974" s="290"/>
      <c r="JCW4974" s="290"/>
      <c r="JCX4974" s="290"/>
      <c r="JCY4974" s="290"/>
      <c r="JCZ4974" s="290"/>
      <c r="JDA4974" s="290"/>
      <c r="JDB4974" s="290"/>
      <c r="JDC4974" s="290"/>
      <c r="JDD4974" s="290"/>
      <c r="JDE4974" s="290"/>
      <c r="JDF4974" s="290"/>
      <c r="JDG4974" s="290"/>
      <c r="JDH4974" s="290"/>
      <c r="JDI4974" s="290"/>
      <c r="JDJ4974" s="290"/>
      <c r="JDK4974" s="290"/>
      <c r="JDL4974" s="290"/>
      <c r="JDM4974" s="290"/>
      <c r="JDN4974" s="290"/>
      <c r="JDO4974" s="290"/>
      <c r="JDP4974" s="290"/>
      <c r="JDQ4974" s="290"/>
      <c r="JDR4974" s="290"/>
      <c r="JDS4974" s="290"/>
      <c r="JDT4974" s="290"/>
      <c r="JDU4974" s="290"/>
      <c r="JDV4974" s="290"/>
      <c r="JDW4974" s="290"/>
      <c r="JDX4974" s="290"/>
      <c r="JDY4974" s="290"/>
      <c r="JDZ4974" s="290"/>
      <c r="JEA4974" s="290"/>
      <c r="JEB4974" s="290"/>
      <c r="JEC4974" s="290"/>
      <c r="JED4974" s="290"/>
      <c r="JEE4974" s="290"/>
      <c r="JEF4974" s="290"/>
      <c r="JEG4974" s="290"/>
      <c r="JEH4974" s="290"/>
      <c r="JEI4974" s="290"/>
      <c r="JEJ4974" s="290"/>
      <c r="JEK4974" s="290"/>
      <c r="JEL4974" s="290"/>
      <c r="JEM4974" s="290"/>
      <c r="JEN4974" s="290"/>
      <c r="JEO4974" s="290"/>
      <c r="JEP4974" s="290"/>
      <c r="JEQ4974" s="290"/>
      <c r="JER4974" s="290"/>
      <c r="JES4974" s="290"/>
      <c r="JET4974" s="290"/>
      <c r="JEU4974" s="290"/>
      <c r="JEV4974" s="290"/>
      <c r="JEW4974" s="290"/>
      <c r="JEX4974" s="290"/>
      <c r="JEY4974" s="290"/>
      <c r="JEZ4974" s="290"/>
      <c r="JFA4974" s="290"/>
      <c r="JFB4974" s="290"/>
      <c r="JFC4974" s="290"/>
      <c r="JFD4974" s="290"/>
      <c r="JFE4974" s="290"/>
      <c r="JFF4974" s="290"/>
      <c r="JFG4974" s="290"/>
      <c r="JFH4974" s="290"/>
      <c r="JFI4974" s="290"/>
      <c r="JFJ4974" s="290"/>
      <c r="JFK4974" s="290"/>
      <c r="JFL4974" s="290"/>
      <c r="JFM4974" s="290"/>
      <c r="JFN4974" s="290"/>
      <c r="JFO4974" s="290"/>
      <c r="JFP4974" s="290"/>
      <c r="JFQ4974" s="290"/>
      <c r="JFR4974" s="290"/>
      <c r="JFS4974" s="290"/>
      <c r="JFT4974" s="290"/>
      <c r="JFU4974" s="290"/>
      <c r="JFV4974" s="290"/>
      <c r="JFW4974" s="290"/>
      <c r="JFX4974" s="290"/>
      <c r="JFY4974" s="290"/>
      <c r="JFZ4974" s="290"/>
      <c r="JGA4974" s="290"/>
      <c r="JGB4974" s="290"/>
      <c r="JGC4974" s="290"/>
      <c r="JGD4974" s="290"/>
      <c r="JGE4974" s="290"/>
      <c r="JGF4974" s="290"/>
      <c r="JGG4974" s="290"/>
      <c r="JGH4974" s="290"/>
      <c r="JGI4974" s="290"/>
      <c r="JGJ4974" s="290"/>
      <c r="JGK4974" s="290"/>
      <c r="JGL4974" s="290"/>
      <c r="JGM4974" s="290"/>
      <c r="JGN4974" s="290"/>
      <c r="JGO4974" s="290"/>
      <c r="JGP4974" s="290"/>
      <c r="JGQ4974" s="290"/>
      <c r="JGR4974" s="290"/>
      <c r="JGS4974" s="290"/>
      <c r="JGT4974" s="290"/>
      <c r="JGU4974" s="290"/>
      <c r="JGV4974" s="290"/>
      <c r="JGW4974" s="290"/>
      <c r="JGX4974" s="290"/>
      <c r="JGY4974" s="290"/>
      <c r="JGZ4974" s="290"/>
      <c r="JHA4974" s="290"/>
      <c r="JHB4974" s="290"/>
      <c r="JHC4974" s="290"/>
      <c r="JHD4974" s="290"/>
      <c r="JHE4974" s="290"/>
      <c r="JHF4974" s="290"/>
      <c r="JHG4974" s="290"/>
      <c r="JHH4974" s="290"/>
      <c r="JHI4974" s="290"/>
      <c r="JHJ4974" s="290"/>
      <c r="JHK4974" s="290"/>
      <c r="JHL4974" s="290"/>
      <c r="JHM4974" s="290"/>
      <c r="JHN4974" s="290"/>
      <c r="JHO4974" s="290"/>
      <c r="JHP4974" s="290"/>
      <c r="JHQ4974" s="290"/>
      <c r="JHR4974" s="290"/>
      <c r="JHS4974" s="290"/>
      <c r="JHT4974" s="290"/>
      <c r="JHU4974" s="290"/>
      <c r="JHV4974" s="290"/>
      <c r="JHW4974" s="290"/>
      <c r="JHX4974" s="290"/>
      <c r="JHY4974" s="290"/>
      <c r="JHZ4974" s="290"/>
      <c r="JIA4974" s="290"/>
      <c r="JIB4974" s="290"/>
      <c r="JIC4974" s="290"/>
      <c r="JID4974" s="290"/>
      <c r="JIE4974" s="290"/>
      <c r="JIF4974" s="290"/>
      <c r="JIG4974" s="290"/>
      <c r="JIH4974" s="290"/>
      <c r="JII4974" s="290"/>
      <c r="JIJ4974" s="290"/>
      <c r="JIK4974" s="290"/>
      <c r="JIL4974" s="290"/>
      <c r="JIM4974" s="290"/>
      <c r="JIN4974" s="290"/>
      <c r="JIO4974" s="290"/>
      <c r="JIP4974" s="290"/>
      <c r="JIQ4974" s="290"/>
      <c r="JIR4974" s="290"/>
      <c r="JIS4974" s="290"/>
      <c r="JIT4974" s="290"/>
      <c r="JIU4974" s="290"/>
      <c r="JIV4974" s="290"/>
      <c r="JIW4974" s="290"/>
      <c r="JIX4974" s="290"/>
      <c r="JIY4974" s="290"/>
      <c r="JIZ4974" s="290"/>
      <c r="JJA4974" s="290"/>
      <c r="JJB4974" s="290"/>
      <c r="JJC4974" s="290"/>
      <c r="JJD4974" s="290"/>
      <c r="JJE4974" s="290"/>
      <c r="JJF4974" s="290"/>
      <c r="JJG4974" s="290"/>
      <c r="JJH4974" s="290"/>
      <c r="JJI4974" s="290"/>
      <c r="JJJ4974" s="290"/>
      <c r="JJK4974" s="290"/>
      <c r="JJL4974" s="290"/>
      <c r="JJM4974" s="290"/>
      <c r="JJN4974" s="290"/>
      <c r="JJO4974" s="290"/>
      <c r="JJP4974" s="290"/>
      <c r="JJQ4974" s="290"/>
      <c r="JJR4974" s="290"/>
      <c r="JJS4974" s="290"/>
      <c r="JJT4974" s="290"/>
      <c r="JJU4974" s="290"/>
      <c r="JJV4974" s="290"/>
      <c r="JJW4974" s="290"/>
      <c r="JJX4974" s="290"/>
      <c r="JJY4974" s="290"/>
      <c r="JJZ4974" s="290"/>
      <c r="JKA4974" s="290"/>
      <c r="JKB4974" s="290"/>
      <c r="JKC4974" s="290"/>
      <c r="JKD4974" s="290"/>
      <c r="JKE4974" s="290"/>
      <c r="JKF4974" s="290"/>
      <c r="JKG4974" s="290"/>
      <c r="JKH4974" s="290"/>
      <c r="JKI4974" s="290"/>
      <c r="JKJ4974" s="290"/>
      <c r="JKK4974" s="290"/>
      <c r="JKL4974" s="290"/>
      <c r="JKM4974" s="290"/>
      <c r="JKN4974" s="290"/>
      <c r="JKO4974" s="290"/>
      <c r="JKP4974" s="290"/>
      <c r="JKQ4974" s="290"/>
      <c r="JKR4974" s="290"/>
      <c r="JKS4974" s="290"/>
      <c r="JKT4974" s="290"/>
      <c r="JKU4974" s="290"/>
      <c r="JKV4974" s="290"/>
      <c r="JKW4974" s="290"/>
      <c r="JKX4974" s="290"/>
      <c r="JKY4974" s="290"/>
      <c r="JKZ4974" s="290"/>
      <c r="JLA4974" s="290"/>
      <c r="JLB4974" s="290"/>
      <c r="JLC4974" s="290"/>
      <c r="JLD4974" s="290"/>
      <c r="JLE4974" s="290"/>
      <c r="JLF4974" s="290"/>
      <c r="JLG4974" s="290"/>
      <c r="JLH4974" s="290"/>
      <c r="JLI4974" s="290"/>
      <c r="JLJ4974" s="290"/>
      <c r="JLK4974" s="290"/>
      <c r="JLL4974" s="290"/>
      <c r="JLM4974" s="290"/>
      <c r="JLN4974" s="290"/>
      <c r="JLO4974" s="290"/>
      <c r="JLP4974" s="290"/>
      <c r="JLQ4974" s="290"/>
      <c r="JLR4974" s="290"/>
      <c r="JLS4974" s="290"/>
      <c r="JLT4974" s="290"/>
      <c r="JLU4974" s="290"/>
      <c r="JLV4974" s="290"/>
      <c r="JLW4974" s="290"/>
      <c r="JLX4974" s="290"/>
      <c r="JLY4974" s="290"/>
      <c r="JLZ4974" s="290"/>
      <c r="JMA4974" s="290"/>
      <c r="JMB4974" s="290"/>
      <c r="JMC4974" s="290"/>
      <c r="JMD4974" s="290"/>
      <c r="JME4974" s="290"/>
      <c r="JMF4974" s="290"/>
      <c r="JMG4974" s="290"/>
      <c r="JMH4974" s="290"/>
      <c r="JMI4974" s="290"/>
      <c r="JMJ4974" s="290"/>
      <c r="JMK4974" s="290"/>
      <c r="JML4974" s="290"/>
      <c r="JMM4974" s="290"/>
      <c r="JMN4974" s="290"/>
      <c r="JMO4974" s="290"/>
      <c r="JMP4974" s="290"/>
      <c r="JMQ4974" s="290"/>
      <c r="JMR4974" s="290"/>
      <c r="JMS4974" s="290"/>
      <c r="JMT4974" s="290"/>
      <c r="JMU4974" s="290"/>
      <c r="JMV4974" s="290"/>
      <c r="JMW4974" s="290"/>
      <c r="JMX4974" s="290"/>
      <c r="JMY4974" s="290"/>
      <c r="JMZ4974" s="290"/>
      <c r="JNA4974" s="290"/>
      <c r="JNB4974" s="290"/>
      <c r="JNC4974" s="290"/>
      <c r="JND4974" s="290"/>
      <c r="JNE4974" s="290"/>
      <c r="JNF4974" s="290"/>
      <c r="JNG4974" s="290"/>
      <c r="JNH4974" s="290"/>
      <c r="JNI4974" s="290"/>
      <c r="JNJ4974" s="290"/>
      <c r="JNK4974" s="290"/>
      <c r="JNL4974" s="290"/>
      <c r="JNM4974" s="290"/>
      <c r="JNN4974" s="290"/>
      <c r="JNO4974" s="290"/>
      <c r="JNP4974" s="290"/>
      <c r="JNQ4974" s="290"/>
      <c r="JNR4974" s="290"/>
      <c r="JNS4974" s="290"/>
      <c r="JNT4974" s="290"/>
      <c r="JNU4974" s="290"/>
      <c r="JNV4974" s="290"/>
      <c r="JNW4974" s="290"/>
      <c r="JNX4974" s="290"/>
      <c r="JNY4974" s="290"/>
      <c r="JNZ4974" s="290"/>
      <c r="JOA4974" s="290"/>
      <c r="JOB4974" s="290"/>
      <c r="JOC4974" s="290"/>
      <c r="JOD4974" s="290"/>
      <c r="JOE4974" s="290"/>
      <c r="JOF4974" s="290"/>
      <c r="JOG4974" s="290"/>
      <c r="JOH4974" s="290"/>
      <c r="JOI4974" s="290"/>
      <c r="JOJ4974" s="290"/>
      <c r="JOK4974" s="290"/>
      <c r="JOL4974" s="290"/>
      <c r="JOM4974" s="290"/>
      <c r="JON4974" s="290"/>
      <c r="JOO4974" s="290"/>
      <c r="JOP4974" s="290"/>
      <c r="JOQ4974" s="290"/>
      <c r="JOR4974" s="290"/>
      <c r="JOS4974" s="290"/>
      <c r="JOT4974" s="290"/>
      <c r="JOU4974" s="290"/>
      <c r="JOV4974" s="290"/>
      <c r="JOW4974" s="290"/>
      <c r="JOX4974" s="290"/>
      <c r="JOY4974" s="290"/>
      <c r="JOZ4974" s="290"/>
      <c r="JPA4974" s="290"/>
      <c r="JPB4974" s="290"/>
      <c r="JPC4974" s="290"/>
      <c r="JPD4974" s="290"/>
      <c r="JPE4974" s="290"/>
      <c r="JPF4974" s="290"/>
      <c r="JPG4974" s="290"/>
      <c r="JPH4974" s="290"/>
      <c r="JPI4974" s="290"/>
      <c r="JPJ4974" s="290"/>
      <c r="JPK4974" s="290"/>
      <c r="JPL4974" s="290"/>
      <c r="JPM4974" s="290"/>
      <c r="JPN4974" s="290"/>
      <c r="JPO4974" s="290"/>
      <c r="JPP4974" s="290"/>
      <c r="JPQ4974" s="290"/>
      <c r="JPR4974" s="290"/>
      <c r="JPS4974" s="290"/>
      <c r="JPT4974" s="290"/>
      <c r="JPU4974" s="290"/>
      <c r="JPV4974" s="290"/>
      <c r="JPW4974" s="290"/>
      <c r="JPX4974" s="290"/>
      <c r="JPY4974" s="290"/>
      <c r="JPZ4974" s="290"/>
      <c r="JQA4974" s="290"/>
      <c r="JQB4974" s="290"/>
      <c r="JQC4974" s="290"/>
      <c r="JQD4974" s="290"/>
      <c r="JQE4974" s="290"/>
      <c r="JQF4974" s="290"/>
      <c r="JQG4974" s="290"/>
      <c r="JQH4974" s="290"/>
      <c r="JQI4974" s="290"/>
      <c r="JQJ4974" s="290"/>
      <c r="JQK4974" s="290"/>
      <c r="JQL4974" s="290"/>
      <c r="JQM4974" s="290"/>
      <c r="JQN4974" s="290"/>
      <c r="JQO4974" s="290"/>
      <c r="JQP4974" s="290"/>
      <c r="JQQ4974" s="290"/>
      <c r="JQR4974" s="290"/>
      <c r="JQS4974" s="290"/>
      <c r="JQT4974" s="290"/>
      <c r="JQU4974" s="290"/>
      <c r="JQV4974" s="290"/>
      <c r="JQW4974" s="290"/>
      <c r="JQX4974" s="290"/>
      <c r="JQY4974" s="290"/>
      <c r="JQZ4974" s="290"/>
      <c r="JRA4974" s="290"/>
      <c r="JRB4974" s="290"/>
      <c r="JRC4974" s="290"/>
      <c r="JRD4974" s="290"/>
      <c r="JRE4974" s="290"/>
      <c r="JRF4974" s="290"/>
      <c r="JRG4974" s="290"/>
      <c r="JRH4974" s="290"/>
      <c r="JRI4974" s="290"/>
      <c r="JRJ4974" s="290"/>
      <c r="JRK4974" s="290"/>
      <c r="JRL4974" s="290"/>
      <c r="JRM4974" s="290"/>
      <c r="JRN4974" s="290"/>
      <c r="JRO4974" s="290"/>
      <c r="JRP4974" s="290"/>
      <c r="JRQ4974" s="290"/>
      <c r="JRR4974" s="290"/>
      <c r="JRS4974" s="290"/>
      <c r="JRT4974" s="290"/>
      <c r="JRU4974" s="290"/>
      <c r="JRV4974" s="290"/>
      <c r="JRW4974" s="290"/>
      <c r="JRX4974" s="290"/>
      <c r="JRY4974" s="290"/>
      <c r="JRZ4974" s="290"/>
      <c r="JSA4974" s="290"/>
      <c r="JSB4974" s="290"/>
      <c r="JSC4974" s="290"/>
      <c r="JSD4974" s="290"/>
      <c r="JSE4974" s="290"/>
      <c r="JSF4974" s="290"/>
      <c r="JSG4974" s="290"/>
      <c r="JSH4974" s="290"/>
      <c r="JSI4974" s="290"/>
      <c r="JSJ4974" s="290"/>
      <c r="JSK4974" s="290"/>
      <c r="JSL4974" s="290"/>
      <c r="JSM4974" s="290"/>
      <c r="JSN4974" s="290"/>
      <c r="JSO4974" s="290"/>
      <c r="JSP4974" s="290"/>
      <c r="JSQ4974" s="290"/>
      <c r="JSR4974" s="290"/>
      <c r="JSS4974" s="290"/>
      <c r="JST4974" s="290"/>
      <c r="JSU4974" s="290"/>
      <c r="JSV4974" s="290"/>
      <c r="JSW4974" s="290"/>
      <c r="JSX4974" s="290"/>
      <c r="JSY4974" s="290"/>
      <c r="JSZ4974" s="290"/>
      <c r="JTA4974" s="290"/>
      <c r="JTB4974" s="290"/>
      <c r="JTC4974" s="290"/>
      <c r="JTD4974" s="290"/>
      <c r="JTE4974" s="290"/>
      <c r="JTF4974" s="290"/>
      <c r="JTG4974" s="290"/>
      <c r="JTH4974" s="290"/>
      <c r="JTI4974" s="290"/>
      <c r="JTJ4974" s="290"/>
      <c r="JTK4974" s="290"/>
      <c r="JTL4974" s="290"/>
      <c r="JTM4974" s="290"/>
      <c r="JTN4974" s="290"/>
      <c r="JTO4974" s="290"/>
      <c r="JTP4974" s="290"/>
      <c r="JTQ4974" s="290"/>
      <c r="JTR4974" s="290"/>
      <c r="JTS4974" s="290"/>
      <c r="JTT4974" s="290"/>
      <c r="JTU4974" s="290"/>
      <c r="JTV4974" s="290"/>
      <c r="JTW4974" s="290"/>
      <c r="JTX4974" s="290"/>
      <c r="JTY4974" s="290"/>
      <c r="JTZ4974" s="290"/>
      <c r="JUA4974" s="290"/>
      <c r="JUB4974" s="290"/>
      <c r="JUC4974" s="290"/>
      <c r="JUD4974" s="290"/>
      <c r="JUE4974" s="290"/>
      <c r="JUF4974" s="290"/>
      <c r="JUG4974" s="290"/>
      <c r="JUH4974" s="290"/>
      <c r="JUI4974" s="290"/>
      <c r="JUJ4974" s="290"/>
      <c r="JUK4974" s="290"/>
      <c r="JUL4974" s="290"/>
      <c r="JUM4974" s="290"/>
      <c r="JUN4974" s="290"/>
      <c r="JUO4974" s="290"/>
      <c r="JUP4974" s="290"/>
      <c r="JUQ4974" s="290"/>
      <c r="JUR4974" s="290"/>
      <c r="JUS4974" s="290"/>
      <c r="JUT4974" s="290"/>
      <c r="JUU4974" s="290"/>
      <c r="JUV4974" s="290"/>
      <c r="JUW4974" s="290"/>
      <c r="JUX4974" s="290"/>
      <c r="JUY4974" s="290"/>
      <c r="JUZ4974" s="290"/>
      <c r="JVA4974" s="290"/>
      <c r="JVB4974" s="290"/>
      <c r="JVC4974" s="290"/>
      <c r="JVD4974" s="290"/>
      <c r="JVE4974" s="290"/>
      <c r="JVF4974" s="290"/>
      <c r="JVG4974" s="290"/>
      <c r="JVH4974" s="290"/>
      <c r="JVI4974" s="290"/>
      <c r="JVJ4974" s="290"/>
      <c r="JVK4974" s="290"/>
      <c r="JVL4974" s="290"/>
      <c r="JVM4974" s="290"/>
      <c r="JVN4974" s="290"/>
      <c r="JVO4974" s="290"/>
      <c r="JVP4974" s="290"/>
      <c r="JVQ4974" s="290"/>
      <c r="JVR4974" s="290"/>
      <c r="JVS4974" s="290"/>
      <c r="JVT4974" s="290"/>
      <c r="JVU4974" s="290"/>
      <c r="JVV4974" s="290"/>
      <c r="JVW4974" s="290"/>
      <c r="JVX4974" s="290"/>
      <c r="JVY4974" s="290"/>
      <c r="JVZ4974" s="290"/>
      <c r="JWA4974" s="290"/>
      <c r="JWB4974" s="290"/>
      <c r="JWC4974" s="290"/>
      <c r="JWD4974" s="290"/>
      <c r="JWE4974" s="290"/>
      <c r="JWF4974" s="290"/>
      <c r="JWG4974" s="290"/>
      <c r="JWH4974" s="290"/>
      <c r="JWI4974" s="290"/>
      <c r="JWJ4974" s="290"/>
      <c r="JWK4974" s="290"/>
      <c r="JWL4974" s="290"/>
      <c r="JWM4974" s="290"/>
      <c r="JWN4974" s="290"/>
      <c r="JWO4974" s="290"/>
      <c r="JWP4974" s="290"/>
      <c r="JWQ4974" s="290"/>
      <c r="JWR4974" s="290"/>
      <c r="JWS4974" s="290"/>
      <c r="JWT4974" s="290"/>
      <c r="JWU4974" s="290"/>
      <c r="JWV4974" s="290"/>
      <c r="JWW4974" s="290"/>
      <c r="JWX4974" s="290"/>
      <c r="JWY4974" s="290"/>
      <c r="JWZ4974" s="290"/>
      <c r="JXA4974" s="290"/>
      <c r="JXB4974" s="290"/>
      <c r="JXC4974" s="290"/>
      <c r="JXD4974" s="290"/>
      <c r="JXE4974" s="290"/>
      <c r="JXF4974" s="290"/>
      <c r="JXG4974" s="290"/>
      <c r="JXH4974" s="290"/>
      <c r="JXI4974" s="290"/>
      <c r="JXJ4974" s="290"/>
      <c r="JXK4974" s="290"/>
      <c r="JXL4974" s="290"/>
      <c r="JXM4974" s="290"/>
      <c r="JXN4974" s="290"/>
      <c r="JXO4974" s="290"/>
      <c r="JXP4974" s="290"/>
      <c r="JXQ4974" s="290"/>
      <c r="JXR4974" s="290"/>
      <c r="JXS4974" s="290"/>
      <c r="JXT4974" s="290"/>
      <c r="JXU4974" s="290"/>
      <c r="JXV4974" s="290"/>
      <c r="JXW4974" s="290"/>
      <c r="JXX4974" s="290"/>
      <c r="JXY4974" s="290"/>
      <c r="JXZ4974" s="290"/>
      <c r="JYA4974" s="290"/>
      <c r="JYB4974" s="290"/>
      <c r="JYC4974" s="290"/>
      <c r="JYD4974" s="290"/>
      <c r="JYE4974" s="290"/>
      <c r="JYF4974" s="290"/>
      <c r="JYG4974" s="290"/>
      <c r="JYH4974" s="290"/>
      <c r="JYI4974" s="290"/>
      <c r="JYJ4974" s="290"/>
      <c r="JYK4974" s="290"/>
      <c r="JYL4974" s="290"/>
      <c r="JYM4974" s="290"/>
      <c r="JYN4974" s="290"/>
      <c r="JYO4974" s="290"/>
      <c r="JYP4974" s="290"/>
      <c r="JYQ4974" s="290"/>
      <c r="JYR4974" s="290"/>
      <c r="JYS4974" s="290"/>
      <c r="JYT4974" s="290"/>
      <c r="JYU4974" s="290"/>
      <c r="JYV4974" s="290"/>
      <c r="JYW4974" s="290"/>
      <c r="JYX4974" s="290"/>
      <c r="JYY4974" s="290"/>
      <c r="JYZ4974" s="290"/>
      <c r="JZA4974" s="290"/>
      <c r="JZB4974" s="290"/>
      <c r="JZC4974" s="290"/>
      <c r="JZD4974" s="290"/>
      <c r="JZE4974" s="290"/>
      <c r="JZF4974" s="290"/>
      <c r="JZG4974" s="290"/>
      <c r="JZH4974" s="290"/>
      <c r="JZI4974" s="290"/>
      <c r="JZJ4974" s="290"/>
      <c r="JZK4974" s="290"/>
      <c r="JZL4974" s="290"/>
      <c r="JZM4974" s="290"/>
      <c r="JZN4974" s="290"/>
      <c r="JZO4974" s="290"/>
      <c r="JZP4974" s="290"/>
      <c r="JZQ4974" s="290"/>
      <c r="JZR4974" s="290"/>
      <c r="JZS4974" s="290"/>
      <c r="JZT4974" s="290"/>
      <c r="JZU4974" s="290"/>
      <c r="JZV4974" s="290"/>
      <c r="JZW4974" s="290"/>
      <c r="JZX4974" s="290"/>
      <c r="JZY4974" s="290"/>
      <c r="JZZ4974" s="290"/>
      <c r="KAA4974" s="290"/>
      <c r="KAB4974" s="290"/>
      <c r="KAC4974" s="290"/>
      <c r="KAD4974" s="290"/>
      <c r="KAE4974" s="290"/>
      <c r="KAF4974" s="290"/>
      <c r="KAG4974" s="290"/>
      <c r="KAH4974" s="290"/>
      <c r="KAI4974" s="290"/>
      <c r="KAJ4974" s="290"/>
      <c r="KAK4974" s="290"/>
      <c r="KAL4974" s="290"/>
      <c r="KAM4974" s="290"/>
      <c r="KAN4974" s="290"/>
      <c r="KAO4974" s="290"/>
      <c r="KAP4974" s="290"/>
      <c r="KAQ4974" s="290"/>
      <c r="KAR4974" s="290"/>
      <c r="KAS4974" s="290"/>
      <c r="KAT4974" s="290"/>
      <c r="KAU4974" s="290"/>
      <c r="KAV4974" s="290"/>
      <c r="KAW4974" s="290"/>
      <c r="KAX4974" s="290"/>
      <c r="KAY4974" s="290"/>
      <c r="KAZ4974" s="290"/>
      <c r="KBA4974" s="290"/>
      <c r="KBB4974" s="290"/>
      <c r="KBC4974" s="290"/>
      <c r="KBD4974" s="290"/>
      <c r="KBE4974" s="290"/>
      <c r="KBF4974" s="290"/>
      <c r="KBG4974" s="290"/>
      <c r="KBH4974" s="290"/>
      <c r="KBI4974" s="290"/>
      <c r="KBJ4974" s="290"/>
      <c r="KBK4974" s="290"/>
      <c r="KBL4974" s="290"/>
      <c r="KBM4974" s="290"/>
      <c r="KBN4974" s="290"/>
      <c r="KBO4974" s="290"/>
      <c r="KBP4974" s="290"/>
      <c r="KBQ4974" s="290"/>
      <c r="KBR4974" s="290"/>
      <c r="KBS4974" s="290"/>
      <c r="KBT4974" s="290"/>
      <c r="KBU4974" s="290"/>
      <c r="KBV4974" s="290"/>
      <c r="KBW4974" s="290"/>
      <c r="KBX4974" s="290"/>
      <c r="KBY4974" s="290"/>
      <c r="KBZ4974" s="290"/>
      <c r="KCA4974" s="290"/>
      <c r="KCB4974" s="290"/>
      <c r="KCC4974" s="290"/>
      <c r="KCD4974" s="290"/>
      <c r="KCE4974" s="290"/>
      <c r="KCF4974" s="290"/>
      <c r="KCG4974" s="290"/>
      <c r="KCH4974" s="290"/>
      <c r="KCI4974" s="290"/>
      <c r="KCJ4974" s="290"/>
      <c r="KCK4974" s="290"/>
      <c r="KCL4974" s="290"/>
      <c r="KCM4974" s="290"/>
      <c r="KCN4974" s="290"/>
      <c r="KCO4974" s="290"/>
      <c r="KCP4974" s="290"/>
      <c r="KCQ4974" s="290"/>
      <c r="KCR4974" s="290"/>
      <c r="KCS4974" s="290"/>
      <c r="KCT4974" s="290"/>
      <c r="KCU4974" s="290"/>
      <c r="KCV4974" s="290"/>
      <c r="KCW4974" s="290"/>
      <c r="KCX4974" s="290"/>
      <c r="KCY4974" s="290"/>
      <c r="KCZ4974" s="290"/>
      <c r="KDA4974" s="290"/>
      <c r="KDB4974" s="290"/>
      <c r="KDC4974" s="290"/>
      <c r="KDD4974" s="290"/>
      <c r="KDE4974" s="290"/>
      <c r="KDF4974" s="290"/>
      <c r="KDG4974" s="290"/>
      <c r="KDH4974" s="290"/>
      <c r="KDI4974" s="290"/>
      <c r="KDJ4974" s="290"/>
      <c r="KDK4974" s="290"/>
      <c r="KDL4974" s="290"/>
      <c r="KDM4974" s="290"/>
      <c r="KDN4974" s="290"/>
      <c r="KDO4974" s="290"/>
      <c r="KDP4974" s="290"/>
      <c r="KDQ4974" s="290"/>
      <c r="KDR4974" s="290"/>
      <c r="KDS4974" s="290"/>
      <c r="KDT4974" s="290"/>
      <c r="KDU4974" s="290"/>
      <c r="KDV4974" s="290"/>
      <c r="KDW4974" s="290"/>
      <c r="KDX4974" s="290"/>
      <c r="KDY4974" s="290"/>
      <c r="KDZ4974" s="290"/>
      <c r="KEA4974" s="290"/>
      <c r="KEB4974" s="290"/>
      <c r="KEC4974" s="290"/>
      <c r="KED4974" s="290"/>
      <c r="KEE4974" s="290"/>
      <c r="KEF4974" s="290"/>
      <c r="KEG4974" s="290"/>
      <c r="KEH4974" s="290"/>
      <c r="KEI4974" s="290"/>
      <c r="KEJ4974" s="290"/>
      <c r="KEK4974" s="290"/>
      <c r="KEL4974" s="290"/>
      <c r="KEM4974" s="290"/>
      <c r="KEN4974" s="290"/>
      <c r="KEO4974" s="290"/>
      <c r="KEP4974" s="290"/>
      <c r="KEQ4974" s="290"/>
      <c r="KER4974" s="290"/>
      <c r="KES4974" s="290"/>
      <c r="KET4974" s="290"/>
      <c r="KEU4974" s="290"/>
      <c r="KEV4974" s="290"/>
      <c r="KEW4974" s="290"/>
      <c r="KEX4974" s="290"/>
      <c r="KEY4974" s="290"/>
      <c r="KEZ4974" s="290"/>
      <c r="KFA4974" s="290"/>
      <c r="KFB4974" s="290"/>
      <c r="KFC4974" s="290"/>
      <c r="KFD4974" s="290"/>
      <c r="KFE4974" s="290"/>
      <c r="KFF4974" s="290"/>
      <c r="KFG4974" s="290"/>
      <c r="KFH4974" s="290"/>
      <c r="KFI4974" s="290"/>
      <c r="KFJ4974" s="290"/>
      <c r="KFK4974" s="290"/>
      <c r="KFL4974" s="290"/>
      <c r="KFM4974" s="290"/>
      <c r="KFN4974" s="290"/>
      <c r="KFO4974" s="290"/>
      <c r="KFP4974" s="290"/>
      <c r="KFQ4974" s="290"/>
      <c r="KFR4974" s="290"/>
      <c r="KFS4974" s="290"/>
      <c r="KFT4974" s="290"/>
      <c r="KFU4974" s="290"/>
      <c r="KFV4974" s="290"/>
      <c r="KFW4974" s="290"/>
      <c r="KFX4974" s="290"/>
      <c r="KFY4974" s="290"/>
      <c r="KFZ4974" s="290"/>
      <c r="KGA4974" s="290"/>
      <c r="KGB4974" s="290"/>
      <c r="KGC4974" s="290"/>
      <c r="KGD4974" s="290"/>
      <c r="KGE4974" s="290"/>
      <c r="KGF4974" s="290"/>
      <c r="KGG4974" s="290"/>
      <c r="KGH4974" s="290"/>
      <c r="KGI4974" s="290"/>
      <c r="KGJ4974" s="290"/>
      <c r="KGK4974" s="290"/>
      <c r="KGL4974" s="290"/>
      <c r="KGM4974" s="290"/>
      <c r="KGN4974" s="290"/>
      <c r="KGO4974" s="290"/>
      <c r="KGP4974" s="290"/>
      <c r="KGQ4974" s="290"/>
      <c r="KGR4974" s="290"/>
      <c r="KGS4974" s="290"/>
      <c r="KGT4974" s="290"/>
      <c r="KGU4974" s="290"/>
      <c r="KGV4974" s="290"/>
      <c r="KGW4974" s="290"/>
      <c r="KGX4974" s="290"/>
      <c r="KGY4974" s="290"/>
      <c r="KGZ4974" s="290"/>
      <c r="KHA4974" s="290"/>
      <c r="KHB4974" s="290"/>
      <c r="KHC4974" s="290"/>
      <c r="KHD4974" s="290"/>
      <c r="KHE4974" s="290"/>
      <c r="KHF4974" s="290"/>
      <c r="KHG4974" s="290"/>
      <c r="KHH4974" s="290"/>
      <c r="KHI4974" s="290"/>
      <c r="KHJ4974" s="290"/>
      <c r="KHK4974" s="290"/>
      <c r="KHL4974" s="290"/>
      <c r="KHM4974" s="290"/>
      <c r="KHN4974" s="290"/>
      <c r="KHO4974" s="290"/>
      <c r="KHP4974" s="290"/>
      <c r="KHQ4974" s="290"/>
      <c r="KHR4974" s="290"/>
      <c r="KHS4974" s="290"/>
      <c r="KHT4974" s="290"/>
      <c r="KHU4974" s="290"/>
      <c r="KHV4974" s="290"/>
      <c r="KHW4974" s="290"/>
      <c r="KHX4974" s="290"/>
      <c r="KHY4974" s="290"/>
      <c r="KHZ4974" s="290"/>
      <c r="KIA4974" s="290"/>
      <c r="KIB4974" s="290"/>
      <c r="KIC4974" s="290"/>
      <c r="KID4974" s="290"/>
      <c r="KIE4974" s="290"/>
      <c r="KIF4974" s="290"/>
      <c r="KIG4974" s="290"/>
      <c r="KIH4974" s="290"/>
      <c r="KII4974" s="290"/>
      <c r="KIJ4974" s="290"/>
      <c r="KIK4974" s="290"/>
      <c r="KIL4974" s="290"/>
      <c r="KIM4974" s="290"/>
      <c r="KIN4974" s="290"/>
      <c r="KIO4974" s="290"/>
      <c r="KIP4974" s="290"/>
      <c r="KIQ4974" s="290"/>
      <c r="KIR4974" s="290"/>
      <c r="KIS4974" s="290"/>
      <c r="KIT4974" s="290"/>
      <c r="KIU4974" s="290"/>
      <c r="KIV4974" s="290"/>
      <c r="KIW4974" s="290"/>
      <c r="KIX4974" s="290"/>
      <c r="KIY4974" s="290"/>
      <c r="KIZ4974" s="290"/>
      <c r="KJA4974" s="290"/>
      <c r="KJB4974" s="290"/>
      <c r="KJC4974" s="290"/>
      <c r="KJD4974" s="290"/>
      <c r="KJE4974" s="290"/>
      <c r="KJF4974" s="290"/>
      <c r="KJG4974" s="290"/>
      <c r="KJH4974" s="290"/>
      <c r="KJI4974" s="290"/>
      <c r="KJJ4974" s="290"/>
      <c r="KJK4974" s="290"/>
      <c r="KJL4974" s="290"/>
      <c r="KJM4974" s="290"/>
      <c r="KJN4974" s="290"/>
      <c r="KJO4974" s="290"/>
      <c r="KJP4974" s="290"/>
      <c r="KJQ4974" s="290"/>
      <c r="KJR4974" s="290"/>
      <c r="KJS4974" s="290"/>
      <c r="KJT4974" s="290"/>
      <c r="KJU4974" s="290"/>
      <c r="KJV4974" s="290"/>
      <c r="KJW4974" s="290"/>
      <c r="KJX4974" s="290"/>
      <c r="KJY4974" s="290"/>
      <c r="KJZ4974" s="290"/>
      <c r="KKA4974" s="290"/>
      <c r="KKB4974" s="290"/>
      <c r="KKC4974" s="290"/>
      <c r="KKD4974" s="290"/>
      <c r="KKE4974" s="290"/>
      <c r="KKF4974" s="290"/>
      <c r="KKG4974" s="290"/>
      <c r="KKH4974" s="290"/>
      <c r="KKI4974" s="290"/>
      <c r="KKJ4974" s="290"/>
      <c r="KKK4974" s="290"/>
      <c r="KKL4974" s="290"/>
      <c r="KKM4974" s="290"/>
      <c r="KKN4974" s="290"/>
      <c r="KKO4974" s="290"/>
      <c r="KKP4974" s="290"/>
      <c r="KKQ4974" s="290"/>
      <c r="KKR4974" s="290"/>
      <c r="KKS4974" s="290"/>
      <c r="KKT4974" s="290"/>
      <c r="KKU4974" s="290"/>
      <c r="KKV4974" s="290"/>
      <c r="KKW4974" s="290"/>
      <c r="KKX4974" s="290"/>
      <c r="KKY4974" s="290"/>
      <c r="KKZ4974" s="290"/>
      <c r="KLA4974" s="290"/>
      <c r="KLB4974" s="290"/>
      <c r="KLC4974" s="290"/>
      <c r="KLD4974" s="290"/>
      <c r="KLE4974" s="290"/>
      <c r="KLF4974" s="290"/>
      <c r="KLG4974" s="290"/>
      <c r="KLH4974" s="290"/>
      <c r="KLI4974" s="290"/>
      <c r="KLJ4974" s="290"/>
      <c r="KLK4974" s="290"/>
      <c r="KLL4974" s="290"/>
      <c r="KLM4974" s="290"/>
      <c r="KLN4974" s="290"/>
      <c r="KLO4974" s="290"/>
      <c r="KLP4974" s="290"/>
      <c r="KLQ4974" s="290"/>
      <c r="KLR4974" s="290"/>
      <c r="KLS4974" s="290"/>
      <c r="KLT4974" s="290"/>
      <c r="KLU4974" s="290"/>
      <c r="KLV4974" s="290"/>
      <c r="KLW4974" s="290"/>
      <c r="KLX4974" s="290"/>
      <c r="KLY4974" s="290"/>
      <c r="KLZ4974" s="290"/>
      <c r="KMA4974" s="290"/>
      <c r="KMB4974" s="290"/>
      <c r="KMC4974" s="290"/>
      <c r="KMD4974" s="290"/>
      <c r="KME4974" s="290"/>
      <c r="KMF4974" s="290"/>
      <c r="KMG4974" s="290"/>
      <c r="KMH4974" s="290"/>
      <c r="KMI4974" s="290"/>
      <c r="KMJ4974" s="290"/>
      <c r="KMK4974" s="290"/>
      <c r="KML4974" s="290"/>
      <c r="KMM4974" s="290"/>
      <c r="KMN4974" s="290"/>
      <c r="KMO4974" s="290"/>
      <c r="KMP4974" s="290"/>
      <c r="KMQ4974" s="290"/>
      <c r="KMR4974" s="290"/>
      <c r="KMS4974" s="290"/>
      <c r="KMT4974" s="290"/>
      <c r="KMU4974" s="290"/>
      <c r="KMV4974" s="290"/>
      <c r="KMW4974" s="290"/>
      <c r="KMX4974" s="290"/>
      <c r="KMY4974" s="290"/>
      <c r="KMZ4974" s="290"/>
      <c r="KNA4974" s="290"/>
      <c r="KNB4974" s="290"/>
      <c r="KNC4974" s="290"/>
      <c r="KND4974" s="290"/>
      <c r="KNE4974" s="290"/>
      <c r="KNF4974" s="290"/>
      <c r="KNG4974" s="290"/>
      <c r="KNH4974" s="290"/>
      <c r="KNI4974" s="290"/>
      <c r="KNJ4974" s="290"/>
      <c r="KNK4974" s="290"/>
      <c r="KNL4974" s="290"/>
      <c r="KNM4974" s="290"/>
      <c r="KNN4974" s="290"/>
      <c r="KNO4974" s="290"/>
      <c r="KNP4974" s="290"/>
      <c r="KNQ4974" s="290"/>
      <c r="KNR4974" s="290"/>
      <c r="KNS4974" s="290"/>
      <c r="KNT4974" s="290"/>
      <c r="KNU4974" s="290"/>
      <c r="KNV4974" s="290"/>
      <c r="KNW4974" s="290"/>
      <c r="KNX4974" s="290"/>
      <c r="KNY4974" s="290"/>
      <c r="KNZ4974" s="290"/>
      <c r="KOA4974" s="290"/>
      <c r="KOB4974" s="290"/>
      <c r="KOC4974" s="290"/>
      <c r="KOD4974" s="290"/>
      <c r="KOE4974" s="290"/>
      <c r="KOF4974" s="290"/>
      <c r="KOG4974" s="290"/>
      <c r="KOH4974" s="290"/>
      <c r="KOI4974" s="290"/>
      <c r="KOJ4974" s="290"/>
      <c r="KOK4974" s="290"/>
      <c r="KOL4974" s="290"/>
      <c r="KOM4974" s="290"/>
      <c r="KON4974" s="290"/>
      <c r="KOO4974" s="290"/>
      <c r="KOP4974" s="290"/>
      <c r="KOQ4974" s="290"/>
      <c r="KOR4974" s="290"/>
      <c r="KOS4974" s="290"/>
      <c r="KOT4974" s="290"/>
      <c r="KOU4974" s="290"/>
      <c r="KOV4974" s="290"/>
      <c r="KOW4974" s="290"/>
      <c r="KOX4974" s="290"/>
      <c r="KOY4974" s="290"/>
      <c r="KOZ4974" s="290"/>
      <c r="KPA4974" s="290"/>
      <c r="KPB4974" s="290"/>
      <c r="KPC4974" s="290"/>
      <c r="KPD4974" s="290"/>
      <c r="KPE4974" s="290"/>
      <c r="KPF4974" s="290"/>
      <c r="KPG4974" s="290"/>
      <c r="KPH4974" s="290"/>
      <c r="KPI4974" s="290"/>
      <c r="KPJ4974" s="290"/>
      <c r="KPK4974" s="290"/>
      <c r="KPL4974" s="290"/>
      <c r="KPM4974" s="290"/>
      <c r="KPN4974" s="290"/>
      <c r="KPO4974" s="290"/>
      <c r="KPP4974" s="290"/>
      <c r="KPQ4974" s="290"/>
      <c r="KPR4974" s="290"/>
      <c r="KPS4974" s="290"/>
      <c r="KPT4974" s="290"/>
      <c r="KPU4974" s="290"/>
      <c r="KPV4974" s="290"/>
      <c r="KPW4974" s="290"/>
      <c r="KPX4974" s="290"/>
      <c r="KPY4974" s="290"/>
      <c r="KPZ4974" s="290"/>
      <c r="KQA4974" s="290"/>
      <c r="KQB4974" s="290"/>
      <c r="KQC4974" s="290"/>
      <c r="KQD4974" s="290"/>
      <c r="KQE4974" s="290"/>
      <c r="KQF4974" s="290"/>
      <c r="KQG4974" s="290"/>
      <c r="KQH4974" s="290"/>
      <c r="KQI4974" s="290"/>
      <c r="KQJ4974" s="290"/>
      <c r="KQK4974" s="290"/>
      <c r="KQL4974" s="290"/>
      <c r="KQM4974" s="290"/>
      <c r="KQN4974" s="290"/>
      <c r="KQO4974" s="290"/>
      <c r="KQP4974" s="290"/>
      <c r="KQQ4974" s="290"/>
      <c r="KQR4974" s="290"/>
      <c r="KQS4974" s="290"/>
      <c r="KQT4974" s="290"/>
      <c r="KQU4974" s="290"/>
      <c r="KQV4974" s="290"/>
      <c r="KQW4974" s="290"/>
      <c r="KQX4974" s="290"/>
      <c r="KQY4974" s="290"/>
      <c r="KQZ4974" s="290"/>
      <c r="KRA4974" s="290"/>
      <c r="KRB4974" s="290"/>
      <c r="KRC4974" s="290"/>
      <c r="KRD4974" s="290"/>
      <c r="KRE4974" s="290"/>
      <c r="KRF4974" s="290"/>
      <c r="KRG4974" s="290"/>
      <c r="KRH4974" s="290"/>
      <c r="KRI4974" s="290"/>
      <c r="KRJ4974" s="290"/>
      <c r="KRK4974" s="290"/>
      <c r="KRL4974" s="290"/>
      <c r="KRM4974" s="290"/>
      <c r="KRN4974" s="290"/>
      <c r="KRO4974" s="290"/>
      <c r="KRP4974" s="290"/>
      <c r="KRQ4974" s="290"/>
      <c r="KRR4974" s="290"/>
      <c r="KRS4974" s="290"/>
      <c r="KRT4974" s="290"/>
      <c r="KRU4974" s="290"/>
      <c r="KRV4974" s="290"/>
      <c r="KRW4974" s="290"/>
      <c r="KRX4974" s="290"/>
      <c r="KRY4974" s="290"/>
      <c r="KRZ4974" s="290"/>
      <c r="KSA4974" s="290"/>
      <c r="KSB4974" s="290"/>
      <c r="KSC4974" s="290"/>
      <c r="KSD4974" s="290"/>
      <c r="KSE4974" s="290"/>
      <c r="KSF4974" s="290"/>
      <c r="KSG4974" s="290"/>
      <c r="KSH4974" s="290"/>
      <c r="KSI4974" s="290"/>
      <c r="KSJ4974" s="290"/>
      <c r="KSK4974" s="290"/>
      <c r="KSL4974" s="290"/>
      <c r="KSM4974" s="290"/>
      <c r="KSN4974" s="290"/>
      <c r="KSO4974" s="290"/>
      <c r="KSP4974" s="290"/>
      <c r="KSQ4974" s="290"/>
      <c r="KSR4974" s="290"/>
      <c r="KSS4974" s="290"/>
      <c r="KST4974" s="290"/>
      <c r="KSU4974" s="290"/>
      <c r="KSV4974" s="290"/>
      <c r="KSW4974" s="290"/>
      <c r="KSX4974" s="290"/>
      <c r="KSY4974" s="290"/>
      <c r="KSZ4974" s="290"/>
      <c r="KTA4974" s="290"/>
      <c r="KTB4974" s="290"/>
      <c r="KTC4974" s="290"/>
      <c r="KTD4974" s="290"/>
      <c r="KTE4974" s="290"/>
      <c r="KTF4974" s="290"/>
      <c r="KTG4974" s="290"/>
      <c r="KTH4974" s="290"/>
      <c r="KTI4974" s="290"/>
      <c r="KTJ4974" s="290"/>
      <c r="KTK4974" s="290"/>
      <c r="KTL4974" s="290"/>
      <c r="KTM4974" s="290"/>
      <c r="KTN4974" s="290"/>
      <c r="KTO4974" s="290"/>
      <c r="KTP4974" s="290"/>
      <c r="KTQ4974" s="290"/>
      <c r="KTR4974" s="290"/>
      <c r="KTS4974" s="290"/>
      <c r="KTT4974" s="290"/>
      <c r="KTU4974" s="290"/>
      <c r="KTV4974" s="290"/>
      <c r="KTW4974" s="290"/>
      <c r="KTX4974" s="290"/>
      <c r="KTY4974" s="290"/>
      <c r="KTZ4974" s="290"/>
      <c r="KUA4974" s="290"/>
      <c r="KUB4974" s="290"/>
      <c r="KUC4974" s="290"/>
      <c r="KUD4974" s="290"/>
      <c r="KUE4974" s="290"/>
      <c r="KUF4974" s="290"/>
      <c r="KUG4974" s="290"/>
      <c r="KUH4974" s="290"/>
      <c r="KUI4974" s="290"/>
      <c r="KUJ4974" s="290"/>
      <c r="KUK4974" s="290"/>
      <c r="KUL4974" s="290"/>
      <c r="KUM4974" s="290"/>
      <c r="KUN4974" s="290"/>
      <c r="KUO4974" s="290"/>
      <c r="KUP4974" s="290"/>
      <c r="KUQ4974" s="290"/>
      <c r="KUR4974" s="290"/>
      <c r="KUS4974" s="290"/>
      <c r="KUT4974" s="290"/>
      <c r="KUU4974" s="290"/>
      <c r="KUV4974" s="290"/>
      <c r="KUW4974" s="290"/>
      <c r="KUX4974" s="290"/>
      <c r="KUY4974" s="290"/>
      <c r="KUZ4974" s="290"/>
      <c r="KVA4974" s="290"/>
      <c r="KVB4974" s="290"/>
      <c r="KVC4974" s="290"/>
      <c r="KVD4974" s="290"/>
      <c r="KVE4974" s="290"/>
      <c r="KVF4974" s="290"/>
      <c r="KVG4974" s="290"/>
      <c r="KVH4974" s="290"/>
      <c r="KVI4974" s="290"/>
      <c r="KVJ4974" s="290"/>
      <c r="KVK4974" s="290"/>
      <c r="KVL4974" s="290"/>
      <c r="KVM4974" s="290"/>
      <c r="KVN4974" s="290"/>
      <c r="KVO4974" s="290"/>
      <c r="KVP4974" s="290"/>
      <c r="KVQ4974" s="290"/>
      <c r="KVR4974" s="290"/>
      <c r="KVS4974" s="290"/>
      <c r="KVT4974" s="290"/>
      <c r="KVU4974" s="290"/>
      <c r="KVV4974" s="290"/>
      <c r="KVW4974" s="290"/>
      <c r="KVX4974" s="290"/>
      <c r="KVY4974" s="290"/>
      <c r="KVZ4974" s="290"/>
      <c r="KWA4974" s="290"/>
      <c r="KWB4974" s="290"/>
      <c r="KWC4974" s="290"/>
      <c r="KWD4974" s="290"/>
      <c r="KWE4974" s="290"/>
      <c r="KWF4974" s="290"/>
      <c r="KWG4974" s="290"/>
      <c r="KWH4974" s="290"/>
      <c r="KWI4974" s="290"/>
      <c r="KWJ4974" s="290"/>
      <c r="KWK4974" s="290"/>
      <c r="KWL4974" s="290"/>
      <c r="KWM4974" s="290"/>
      <c r="KWN4974" s="290"/>
      <c r="KWO4974" s="290"/>
      <c r="KWP4974" s="290"/>
      <c r="KWQ4974" s="290"/>
      <c r="KWR4974" s="290"/>
      <c r="KWS4974" s="290"/>
      <c r="KWT4974" s="290"/>
      <c r="KWU4974" s="290"/>
      <c r="KWV4974" s="290"/>
      <c r="KWW4974" s="290"/>
      <c r="KWX4974" s="290"/>
      <c r="KWY4974" s="290"/>
      <c r="KWZ4974" s="290"/>
      <c r="KXA4974" s="290"/>
      <c r="KXB4974" s="290"/>
      <c r="KXC4974" s="290"/>
      <c r="KXD4974" s="290"/>
      <c r="KXE4974" s="290"/>
      <c r="KXF4974" s="290"/>
      <c r="KXG4974" s="290"/>
      <c r="KXH4974" s="290"/>
      <c r="KXI4974" s="290"/>
      <c r="KXJ4974" s="290"/>
      <c r="KXK4974" s="290"/>
      <c r="KXL4974" s="290"/>
      <c r="KXM4974" s="290"/>
      <c r="KXN4974" s="290"/>
      <c r="KXO4974" s="290"/>
      <c r="KXP4974" s="290"/>
      <c r="KXQ4974" s="290"/>
      <c r="KXR4974" s="290"/>
      <c r="KXS4974" s="290"/>
      <c r="KXT4974" s="290"/>
      <c r="KXU4974" s="290"/>
      <c r="KXV4974" s="290"/>
      <c r="KXW4974" s="290"/>
      <c r="KXX4974" s="290"/>
      <c r="KXY4974" s="290"/>
      <c r="KXZ4974" s="290"/>
      <c r="KYA4974" s="290"/>
      <c r="KYB4974" s="290"/>
      <c r="KYC4974" s="290"/>
      <c r="KYD4974" s="290"/>
      <c r="KYE4974" s="290"/>
      <c r="KYF4974" s="290"/>
      <c r="KYG4974" s="290"/>
      <c r="KYH4974" s="290"/>
      <c r="KYI4974" s="290"/>
      <c r="KYJ4974" s="290"/>
      <c r="KYK4974" s="290"/>
      <c r="KYL4974" s="290"/>
      <c r="KYM4974" s="290"/>
      <c r="KYN4974" s="290"/>
      <c r="KYO4974" s="290"/>
      <c r="KYP4974" s="290"/>
      <c r="KYQ4974" s="290"/>
      <c r="KYR4974" s="290"/>
      <c r="KYS4974" s="290"/>
      <c r="KYT4974" s="290"/>
      <c r="KYU4974" s="290"/>
      <c r="KYV4974" s="290"/>
      <c r="KYW4974" s="290"/>
      <c r="KYX4974" s="290"/>
      <c r="KYY4974" s="290"/>
      <c r="KYZ4974" s="290"/>
      <c r="KZA4974" s="290"/>
      <c r="KZB4974" s="290"/>
      <c r="KZC4974" s="290"/>
      <c r="KZD4974" s="290"/>
      <c r="KZE4974" s="290"/>
      <c r="KZF4974" s="290"/>
      <c r="KZG4974" s="290"/>
      <c r="KZH4974" s="290"/>
      <c r="KZI4974" s="290"/>
      <c r="KZJ4974" s="290"/>
      <c r="KZK4974" s="290"/>
      <c r="KZL4974" s="290"/>
      <c r="KZM4974" s="290"/>
      <c r="KZN4974" s="290"/>
      <c r="KZO4974" s="290"/>
      <c r="KZP4974" s="290"/>
      <c r="KZQ4974" s="290"/>
      <c r="KZR4974" s="290"/>
      <c r="KZS4974" s="290"/>
      <c r="KZT4974" s="290"/>
      <c r="KZU4974" s="290"/>
      <c r="KZV4974" s="290"/>
      <c r="KZW4974" s="290"/>
      <c r="KZX4974" s="290"/>
      <c r="KZY4974" s="290"/>
      <c r="KZZ4974" s="290"/>
      <c r="LAA4974" s="290"/>
      <c r="LAB4974" s="290"/>
      <c r="LAC4974" s="290"/>
      <c r="LAD4974" s="290"/>
      <c r="LAE4974" s="290"/>
      <c r="LAF4974" s="290"/>
      <c r="LAG4974" s="290"/>
      <c r="LAH4974" s="290"/>
      <c r="LAI4974" s="290"/>
      <c r="LAJ4974" s="290"/>
      <c r="LAK4974" s="290"/>
      <c r="LAL4974" s="290"/>
      <c r="LAM4974" s="290"/>
      <c r="LAN4974" s="290"/>
      <c r="LAO4974" s="290"/>
      <c r="LAP4974" s="290"/>
      <c r="LAQ4974" s="290"/>
      <c r="LAR4974" s="290"/>
      <c r="LAS4974" s="290"/>
      <c r="LAT4974" s="290"/>
      <c r="LAU4974" s="290"/>
      <c r="LAV4974" s="290"/>
      <c r="LAW4974" s="290"/>
      <c r="LAX4974" s="290"/>
      <c r="LAY4974" s="290"/>
      <c r="LAZ4974" s="290"/>
      <c r="LBA4974" s="290"/>
      <c r="LBB4974" s="290"/>
      <c r="LBC4974" s="290"/>
      <c r="LBD4974" s="290"/>
      <c r="LBE4974" s="290"/>
      <c r="LBF4974" s="290"/>
      <c r="LBG4974" s="290"/>
      <c r="LBH4974" s="290"/>
      <c r="LBI4974" s="290"/>
      <c r="LBJ4974" s="290"/>
      <c r="LBK4974" s="290"/>
      <c r="LBL4974" s="290"/>
      <c r="LBM4974" s="290"/>
      <c r="LBN4974" s="290"/>
      <c r="LBO4974" s="290"/>
      <c r="LBP4974" s="290"/>
      <c r="LBQ4974" s="290"/>
      <c r="LBR4974" s="290"/>
      <c r="LBS4974" s="290"/>
      <c r="LBT4974" s="290"/>
      <c r="LBU4974" s="290"/>
      <c r="LBV4974" s="290"/>
      <c r="LBW4974" s="290"/>
      <c r="LBX4974" s="290"/>
      <c r="LBY4974" s="290"/>
      <c r="LBZ4974" s="290"/>
      <c r="LCA4974" s="290"/>
      <c r="LCB4974" s="290"/>
      <c r="LCC4974" s="290"/>
      <c r="LCD4974" s="290"/>
      <c r="LCE4974" s="290"/>
      <c r="LCF4974" s="290"/>
      <c r="LCG4974" s="290"/>
      <c r="LCH4974" s="290"/>
      <c r="LCI4974" s="290"/>
      <c r="LCJ4974" s="290"/>
      <c r="LCK4974" s="290"/>
      <c r="LCL4974" s="290"/>
      <c r="LCM4974" s="290"/>
      <c r="LCN4974" s="290"/>
      <c r="LCO4974" s="290"/>
      <c r="LCP4974" s="290"/>
      <c r="LCQ4974" s="290"/>
      <c r="LCR4974" s="290"/>
      <c r="LCS4974" s="290"/>
      <c r="LCT4974" s="290"/>
      <c r="LCU4974" s="290"/>
      <c r="LCV4974" s="290"/>
      <c r="LCW4974" s="290"/>
      <c r="LCX4974" s="290"/>
      <c r="LCY4974" s="290"/>
      <c r="LCZ4974" s="290"/>
      <c r="LDA4974" s="290"/>
      <c r="LDB4974" s="290"/>
      <c r="LDC4974" s="290"/>
      <c r="LDD4974" s="290"/>
      <c r="LDE4974" s="290"/>
      <c r="LDF4974" s="290"/>
      <c r="LDG4974" s="290"/>
      <c r="LDH4974" s="290"/>
      <c r="LDI4974" s="290"/>
      <c r="LDJ4974" s="290"/>
      <c r="LDK4974" s="290"/>
      <c r="LDL4974" s="290"/>
      <c r="LDM4974" s="290"/>
      <c r="LDN4974" s="290"/>
      <c r="LDO4974" s="290"/>
      <c r="LDP4974" s="290"/>
      <c r="LDQ4974" s="290"/>
      <c r="LDR4974" s="290"/>
      <c r="LDS4974" s="290"/>
      <c r="LDT4974" s="290"/>
      <c r="LDU4974" s="290"/>
      <c r="LDV4974" s="290"/>
      <c r="LDW4974" s="290"/>
      <c r="LDX4974" s="290"/>
      <c r="LDY4974" s="290"/>
      <c r="LDZ4974" s="290"/>
      <c r="LEA4974" s="290"/>
      <c r="LEB4974" s="290"/>
      <c r="LEC4974" s="290"/>
      <c r="LED4974" s="290"/>
      <c r="LEE4974" s="290"/>
      <c r="LEF4974" s="290"/>
      <c r="LEG4974" s="290"/>
      <c r="LEH4974" s="290"/>
      <c r="LEI4974" s="290"/>
      <c r="LEJ4974" s="290"/>
      <c r="LEK4974" s="290"/>
      <c r="LEL4974" s="290"/>
      <c r="LEM4974" s="290"/>
      <c r="LEN4974" s="290"/>
      <c r="LEO4974" s="290"/>
      <c r="LEP4974" s="290"/>
      <c r="LEQ4974" s="290"/>
      <c r="LER4974" s="290"/>
      <c r="LES4974" s="290"/>
      <c r="LET4974" s="290"/>
      <c r="LEU4974" s="290"/>
      <c r="LEV4974" s="290"/>
      <c r="LEW4974" s="290"/>
      <c r="LEX4974" s="290"/>
      <c r="LEY4974" s="290"/>
      <c r="LEZ4974" s="290"/>
      <c r="LFA4974" s="290"/>
      <c r="LFB4974" s="290"/>
      <c r="LFC4974" s="290"/>
      <c r="LFD4974" s="290"/>
      <c r="LFE4974" s="290"/>
      <c r="LFF4974" s="290"/>
      <c r="LFG4974" s="290"/>
      <c r="LFH4974" s="290"/>
      <c r="LFI4974" s="290"/>
      <c r="LFJ4974" s="290"/>
      <c r="LFK4974" s="290"/>
      <c r="LFL4974" s="290"/>
      <c r="LFM4974" s="290"/>
      <c r="LFN4974" s="290"/>
      <c r="LFO4974" s="290"/>
      <c r="LFP4974" s="290"/>
      <c r="LFQ4974" s="290"/>
      <c r="LFR4974" s="290"/>
      <c r="LFS4974" s="290"/>
      <c r="LFT4974" s="290"/>
      <c r="LFU4974" s="290"/>
      <c r="LFV4974" s="290"/>
      <c r="LFW4974" s="290"/>
      <c r="LFX4974" s="290"/>
      <c r="LFY4974" s="290"/>
      <c r="LFZ4974" s="290"/>
      <c r="LGA4974" s="290"/>
      <c r="LGB4974" s="290"/>
      <c r="LGC4974" s="290"/>
      <c r="LGD4974" s="290"/>
      <c r="LGE4974" s="290"/>
      <c r="LGF4974" s="290"/>
      <c r="LGG4974" s="290"/>
      <c r="LGH4974" s="290"/>
      <c r="LGI4974" s="290"/>
      <c r="LGJ4974" s="290"/>
      <c r="LGK4974" s="290"/>
      <c r="LGL4974" s="290"/>
      <c r="LGM4974" s="290"/>
      <c r="LGN4974" s="290"/>
      <c r="LGO4974" s="290"/>
      <c r="LGP4974" s="290"/>
      <c r="LGQ4974" s="290"/>
      <c r="LGR4974" s="290"/>
      <c r="LGS4974" s="290"/>
      <c r="LGT4974" s="290"/>
      <c r="LGU4974" s="290"/>
      <c r="LGV4974" s="290"/>
      <c r="LGW4974" s="290"/>
      <c r="LGX4974" s="290"/>
      <c r="LGY4974" s="290"/>
      <c r="LGZ4974" s="290"/>
      <c r="LHA4974" s="290"/>
      <c r="LHB4974" s="290"/>
      <c r="LHC4974" s="290"/>
      <c r="LHD4974" s="290"/>
      <c r="LHE4974" s="290"/>
      <c r="LHF4974" s="290"/>
      <c r="LHG4974" s="290"/>
      <c r="LHH4974" s="290"/>
      <c r="LHI4974" s="290"/>
      <c r="LHJ4974" s="290"/>
      <c r="LHK4974" s="290"/>
      <c r="LHL4974" s="290"/>
      <c r="LHM4974" s="290"/>
      <c r="LHN4974" s="290"/>
      <c r="LHO4974" s="290"/>
      <c r="LHP4974" s="290"/>
      <c r="LHQ4974" s="290"/>
      <c r="LHR4974" s="290"/>
      <c r="LHS4974" s="290"/>
      <c r="LHT4974" s="290"/>
      <c r="LHU4974" s="290"/>
      <c r="LHV4974" s="290"/>
      <c r="LHW4974" s="290"/>
      <c r="LHX4974" s="290"/>
      <c r="LHY4974" s="290"/>
      <c r="LHZ4974" s="290"/>
      <c r="LIA4974" s="290"/>
      <c r="LIB4974" s="290"/>
      <c r="LIC4974" s="290"/>
      <c r="LID4974" s="290"/>
      <c r="LIE4974" s="290"/>
      <c r="LIF4974" s="290"/>
      <c r="LIG4974" s="290"/>
      <c r="LIH4974" s="290"/>
      <c r="LII4974" s="290"/>
      <c r="LIJ4974" s="290"/>
      <c r="LIK4974" s="290"/>
      <c r="LIL4974" s="290"/>
      <c r="LIM4974" s="290"/>
      <c r="LIN4974" s="290"/>
      <c r="LIO4974" s="290"/>
      <c r="LIP4974" s="290"/>
      <c r="LIQ4974" s="290"/>
      <c r="LIR4974" s="290"/>
      <c r="LIS4974" s="290"/>
      <c r="LIT4974" s="290"/>
      <c r="LIU4974" s="290"/>
      <c r="LIV4974" s="290"/>
      <c r="LIW4974" s="290"/>
      <c r="LIX4974" s="290"/>
      <c r="LIY4974" s="290"/>
      <c r="LIZ4974" s="290"/>
      <c r="LJA4974" s="290"/>
      <c r="LJB4974" s="290"/>
      <c r="LJC4974" s="290"/>
      <c r="LJD4974" s="290"/>
      <c r="LJE4974" s="290"/>
      <c r="LJF4974" s="290"/>
      <c r="LJG4974" s="290"/>
      <c r="LJH4974" s="290"/>
      <c r="LJI4974" s="290"/>
      <c r="LJJ4974" s="290"/>
      <c r="LJK4974" s="290"/>
      <c r="LJL4974" s="290"/>
      <c r="LJM4974" s="290"/>
      <c r="LJN4974" s="290"/>
      <c r="LJO4974" s="290"/>
      <c r="LJP4974" s="290"/>
      <c r="LJQ4974" s="290"/>
      <c r="LJR4974" s="290"/>
      <c r="LJS4974" s="290"/>
      <c r="LJT4974" s="290"/>
      <c r="LJU4974" s="290"/>
      <c r="LJV4974" s="290"/>
      <c r="LJW4974" s="290"/>
      <c r="LJX4974" s="290"/>
      <c r="LJY4974" s="290"/>
      <c r="LJZ4974" s="290"/>
      <c r="LKA4974" s="290"/>
      <c r="LKB4974" s="290"/>
      <c r="LKC4974" s="290"/>
      <c r="LKD4974" s="290"/>
      <c r="LKE4974" s="290"/>
      <c r="LKF4974" s="290"/>
      <c r="LKG4974" s="290"/>
      <c r="LKH4974" s="290"/>
      <c r="LKI4974" s="290"/>
      <c r="LKJ4974" s="290"/>
      <c r="LKK4974" s="290"/>
      <c r="LKL4974" s="290"/>
      <c r="LKM4974" s="290"/>
      <c r="LKN4974" s="290"/>
      <c r="LKO4974" s="290"/>
      <c r="LKP4974" s="290"/>
      <c r="LKQ4974" s="290"/>
      <c r="LKR4974" s="290"/>
      <c r="LKS4974" s="290"/>
      <c r="LKT4974" s="290"/>
      <c r="LKU4974" s="290"/>
      <c r="LKV4974" s="290"/>
      <c r="LKW4974" s="290"/>
      <c r="LKX4974" s="290"/>
      <c r="LKY4974" s="290"/>
      <c r="LKZ4974" s="290"/>
      <c r="LLA4974" s="290"/>
      <c r="LLB4974" s="290"/>
      <c r="LLC4974" s="290"/>
      <c r="LLD4974" s="290"/>
      <c r="LLE4974" s="290"/>
      <c r="LLF4974" s="290"/>
      <c r="LLG4974" s="290"/>
      <c r="LLH4974" s="290"/>
      <c r="LLI4974" s="290"/>
      <c r="LLJ4974" s="290"/>
      <c r="LLK4974" s="290"/>
      <c r="LLL4974" s="290"/>
      <c r="LLM4974" s="290"/>
      <c r="LLN4974" s="290"/>
      <c r="LLO4974" s="290"/>
      <c r="LLP4974" s="290"/>
      <c r="LLQ4974" s="290"/>
      <c r="LLR4974" s="290"/>
      <c r="LLS4974" s="290"/>
      <c r="LLT4974" s="290"/>
      <c r="LLU4974" s="290"/>
      <c r="LLV4974" s="290"/>
      <c r="LLW4974" s="290"/>
      <c r="LLX4974" s="290"/>
      <c r="LLY4974" s="290"/>
      <c r="LLZ4974" s="290"/>
      <c r="LMA4974" s="290"/>
      <c r="LMB4974" s="290"/>
      <c r="LMC4974" s="290"/>
      <c r="LMD4974" s="290"/>
      <c r="LME4974" s="290"/>
      <c r="LMF4974" s="290"/>
      <c r="LMG4974" s="290"/>
      <c r="LMH4974" s="290"/>
      <c r="LMI4974" s="290"/>
      <c r="LMJ4974" s="290"/>
      <c r="LMK4974" s="290"/>
      <c r="LML4974" s="290"/>
      <c r="LMM4974" s="290"/>
      <c r="LMN4974" s="290"/>
      <c r="LMO4974" s="290"/>
      <c r="LMP4974" s="290"/>
      <c r="LMQ4974" s="290"/>
      <c r="LMR4974" s="290"/>
      <c r="LMS4974" s="290"/>
      <c r="LMT4974" s="290"/>
      <c r="LMU4974" s="290"/>
      <c r="LMV4974" s="290"/>
      <c r="LMW4974" s="290"/>
      <c r="LMX4974" s="290"/>
      <c r="LMY4974" s="290"/>
      <c r="LMZ4974" s="290"/>
      <c r="LNA4974" s="290"/>
      <c r="LNB4974" s="290"/>
      <c r="LNC4974" s="290"/>
      <c r="LND4974" s="290"/>
      <c r="LNE4974" s="290"/>
      <c r="LNF4974" s="290"/>
      <c r="LNG4974" s="290"/>
      <c r="LNH4974" s="290"/>
      <c r="LNI4974" s="290"/>
      <c r="LNJ4974" s="290"/>
      <c r="LNK4974" s="290"/>
      <c r="LNL4974" s="290"/>
      <c r="LNM4974" s="290"/>
      <c r="LNN4974" s="290"/>
      <c r="LNO4974" s="290"/>
      <c r="LNP4974" s="290"/>
      <c r="LNQ4974" s="290"/>
      <c r="LNR4974" s="290"/>
      <c r="LNS4974" s="290"/>
      <c r="LNT4974" s="290"/>
      <c r="LNU4974" s="290"/>
      <c r="LNV4974" s="290"/>
      <c r="LNW4974" s="290"/>
      <c r="LNX4974" s="290"/>
      <c r="LNY4974" s="290"/>
      <c r="LNZ4974" s="290"/>
      <c r="LOA4974" s="290"/>
      <c r="LOB4974" s="290"/>
      <c r="LOC4974" s="290"/>
      <c r="LOD4974" s="290"/>
      <c r="LOE4974" s="290"/>
      <c r="LOF4974" s="290"/>
      <c r="LOG4974" s="290"/>
      <c r="LOH4974" s="290"/>
      <c r="LOI4974" s="290"/>
      <c r="LOJ4974" s="290"/>
      <c r="LOK4974" s="290"/>
      <c r="LOL4974" s="290"/>
      <c r="LOM4974" s="290"/>
      <c r="LON4974" s="290"/>
      <c r="LOO4974" s="290"/>
      <c r="LOP4974" s="290"/>
      <c r="LOQ4974" s="290"/>
      <c r="LOR4974" s="290"/>
      <c r="LOS4974" s="290"/>
      <c r="LOT4974" s="290"/>
      <c r="LOU4974" s="290"/>
      <c r="LOV4974" s="290"/>
      <c r="LOW4974" s="290"/>
      <c r="LOX4974" s="290"/>
      <c r="LOY4974" s="290"/>
      <c r="LOZ4974" s="290"/>
      <c r="LPA4974" s="290"/>
      <c r="LPB4974" s="290"/>
      <c r="LPC4974" s="290"/>
      <c r="LPD4974" s="290"/>
      <c r="LPE4974" s="290"/>
      <c r="LPF4974" s="290"/>
      <c r="LPG4974" s="290"/>
      <c r="LPH4974" s="290"/>
      <c r="LPI4974" s="290"/>
      <c r="LPJ4974" s="290"/>
      <c r="LPK4974" s="290"/>
      <c r="LPL4974" s="290"/>
      <c r="LPM4974" s="290"/>
      <c r="LPN4974" s="290"/>
      <c r="LPO4974" s="290"/>
      <c r="LPP4974" s="290"/>
      <c r="LPQ4974" s="290"/>
      <c r="LPR4974" s="290"/>
      <c r="LPS4974" s="290"/>
      <c r="LPT4974" s="290"/>
      <c r="LPU4974" s="290"/>
      <c r="LPV4974" s="290"/>
      <c r="LPW4974" s="290"/>
      <c r="LPX4974" s="290"/>
      <c r="LPY4974" s="290"/>
      <c r="LPZ4974" s="290"/>
      <c r="LQA4974" s="290"/>
      <c r="LQB4974" s="290"/>
      <c r="LQC4974" s="290"/>
      <c r="LQD4974" s="290"/>
      <c r="LQE4974" s="290"/>
      <c r="LQF4974" s="290"/>
      <c r="LQG4974" s="290"/>
      <c r="LQH4974" s="290"/>
      <c r="LQI4974" s="290"/>
      <c r="LQJ4974" s="290"/>
      <c r="LQK4974" s="290"/>
      <c r="LQL4974" s="290"/>
      <c r="LQM4974" s="290"/>
      <c r="LQN4974" s="290"/>
      <c r="LQO4974" s="290"/>
      <c r="LQP4974" s="290"/>
      <c r="LQQ4974" s="290"/>
      <c r="LQR4974" s="290"/>
      <c r="LQS4974" s="290"/>
      <c r="LQT4974" s="290"/>
      <c r="LQU4974" s="290"/>
      <c r="LQV4974" s="290"/>
      <c r="LQW4974" s="290"/>
      <c r="LQX4974" s="290"/>
      <c r="LQY4974" s="290"/>
      <c r="LQZ4974" s="290"/>
      <c r="LRA4974" s="290"/>
      <c r="LRB4974" s="290"/>
      <c r="LRC4974" s="290"/>
      <c r="LRD4974" s="290"/>
      <c r="LRE4974" s="290"/>
      <c r="LRF4974" s="290"/>
      <c r="LRG4974" s="290"/>
      <c r="LRH4974" s="290"/>
      <c r="LRI4974" s="290"/>
      <c r="LRJ4974" s="290"/>
      <c r="LRK4974" s="290"/>
      <c r="LRL4974" s="290"/>
      <c r="LRM4974" s="290"/>
      <c r="LRN4974" s="290"/>
      <c r="LRO4974" s="290"/>
      <c r="LRP4974" s="290"/>
      <c r="LRQ4974" s="290"/>
      <c r="LRR4974" s="290"/>
      <c r="LRS4974" s="290"/>
      <c r="LRT4974" s="290"/>
      <c r="LRU4974" s="290"/>
      <c r="LRV4974" s="290"/>
      <c r="LRW4974" s="290"/>
      <c r="LRX4974" s="290"/>
      <c r="LRY4974" s="290"/>
      <c r="LRZ4974" s="290"/>
      <c r="LSA4974" s="290"/>
      <c r="LSB4974" s="290"/>
      <c r="LSC4974" s="290"/>
      <c r="LSD4974" s="290"/>
      <c r="LSE4974" s="290"/>
      <c r="LSF4974" s="290"/>
      <c r="LSG4974" s="290"/>
      <c r="LSH4974" s="290"/>
      <c r="LSI4974" s="290"/>
      <c r="LSJ4974" s="290"/>
      <c r="LSK4974" s="290"/>
      <c r="LSL4974" s="290"/>
      <c r="LSM4974" s="290"/>
      <c r="LSN4974" s="290"/>
      <c r="LSO4974" s="290"/>
      <c r="LSP4974" s="290"/>
      <c r="LSQ4974" s="290"/>
      <c r="LSR4974" s="290"/>
      <c r="LSS4974" s="290"/>
      <c r="LST4974" s="290"/>
      <c r="LSU4974" s="290"/>
      <c r="LSV4974" s="290"/>
      <c r="LSW4974" s="290"/>
      <c r="LSX4974" s="290"/>
      <c r="LSY4974" s="290"/>
      <c r="LSZ4974" s="290"/>
      <c r="LTA4974" s="290"/>
      <c r="LTB4974" s="290"/>
      <c r="LTC4974" s="290"/>
      <c r="LTD4974" s="290"/>
      <c r="LTE4974" s="290"/>
      <c r="LTF4974" s="290"/>
      <c r="LTG4974" s="290"/>
      <c r="LTH4974" s="290"/>
      <c r="LTI4974" s="290"/>
      <c r="LTJ4974" s="290"/>
      <c r="LTK4974" s="290"/>
      <c r="LTL4974" s="290"/>
      <c r="LTM4974" s="290"/>
      <c r="LTN4974" s="290"/>
      <c r="LTO4974" s="290"/>
      <c r="LTP4974" s="290"/>
      <c r="LTQ4974" s="290"/>
      <c r="LTR4974" s="290"/>
      <c r="LTS4974" s="290"/>
      <c r="LTT4974" s="290"/>
      <c r="LTU4974" s="290"/>
      <c r="LTV4974" s="290"/>
      <c r="LTW4974" s="290"/>
      <c r="LTX4974" s="290"/>
      <c r="LTY4974" s="290"/>
      <c r="LTZ4974" s="290"/>
      <c r="LUA4974" s="290"/>
      <c r="LUB4974" s="290"/>
      <c r="LUC4974" s="290"/>
      <c r="LUD4974" s="290"/>
      <c r="LUE4974" s="290"/>
      <c r="LUF4974" s="290"/>
      <c r="LUG4974" s="290"/>
      <c r="LUH4974" s="290"/>
      <c r="LUI4974" s="290"/>
      <c r="LUJ4974" s="290"/>
      <c r="LUK4974" s="290"/>
      <c r="LUL4974" s="290"/>
      <c r="LUM4974" s="290"/>
      <c r="LUN4974" s="290"/>
      <c r="LUO4974" s="290"/>
      <c r="LUP4974" s="290"/>
      <c r="LUQ4974" s="290"/>
      <c r="LUR4974" s="290"/>
      <c r="LUS4974" s="290"/>
      <c r="LUT4974" s="290"/>
      <c r="LUU4974" s="290"/>
      <c r="LUV4974" s="290"/>
      <c r="LUW4974" s="290"/>
      <c r="LUX4974" s="290"/>
      <c r="LUY4974" s="290"/>
      <c r="LUZ4974" s="290"/>
      <c r="LVA4974" s="290"/>
      <c r="LVB4974" s="290"/>
      <c r="LVC4974" s="290"/>
      <c r="LVD4974" s="290"/>
      <c r="LVE4974" s="290"/>
      <c r="LVF4974" s="290"/>
      <c r="LVG4974" s="290"/>
      <c r="LVH4974" s="290"/>
      <c r="LVI4974" s="290"/>
      <c r="LVJ4974" s="290"/>
      <c r="LVK4974" s="290"/>
      <c r="LVL4974" s="290"/>
      <c r="LVM4974" s="290"/>
      <c r="LVN4974" s="290"/>
      <c r="LVO4974" s="290"/>
      <c r="LVP4974" s="290"/>
      <c r="LVQ4974" s="290"/>
      <c r="LVR4974" s="290"/>
      <c r="LVS4974" s="290"/>
      <c r="LVT4974" s="290"/>
      <c r="LVU4974" s="290"/>
      <c r="LVV4974" s="290"/>
      <c r="LVW4974" s="290"/>
      <c r="LVX4974" s="290"/>
      <c r="LVY4974" s="290"/>
      <c r="LVZ4974" s="290"/>
      <c r="LWA4974" s="290"/>
      <c r="LWB4974" s="290"/>
      <c r="LWC4974" s="290"/>
      <c r="LWD4974" s="290"/>
      <c r="LWE4974" s="290"/>
      <c r="LWF4974" s="290"/>
      <c r="LWG4974" s="290"/>
      <c r="LWH4974" s="290"/>
      <c r="LWI4974" s="290"/>
      <c r="LWJ4974" s="290"/>
      <c r="LWK4974" s="290"/>
      <c r="LWL4974" s="290"/>
      <c r="LWM4974" s="290"/>
      <c r="LWN4974" s="290"/>
      <c r="LWO4974" s="290"/>
      <c r="LWP4974" s="290"/>
      <c r="LWQ4974" s="290"/>
      <c r="LWR4974" s="290"/>
      <c r="LWS4974" s="290"/>
      <c r="LWT4974" s="290"/>
      <c r="LWU4974" s="290"/>
      <c r="LWV4974" s="290"/>
      <c r="LWW4974" s="290"/>
      <c r="LWX4974" s="290"/>
      <c r="LWY4974" s="290"/>
      <c r="LWZ4974" s="290"/>
      <c r="LXA4974" s="290"/>
      <c r="LXB4974" s="290"/>
      <c r="LXC4974" s="290"/>
      <c r="LXD4974" s="290"/>
      <c r="LXE4974" s="290"/>
      <c r="LXF4974" s="290"/>
      <c r="LXG4974" s="290"/>
      <c r="LXH4974" s="290"/>
      <c r="LXI4974" s="290"/>
      <c r="LXJ4974" s="290"/>
      <c r="LXK4974" s="290"/>
      <c r="LXL4974" s="290"/>
      <c r="LXM4974" s="290"/>
      <c r="LXN4974" s="290"/>
      <c r="LXO4974" s="290"/>
      <c r="LXP4974" s="290"/>
      <c r="LXQ4974" s="290"/>
      <c r="LXR4974" s="290"/>
      <c r="LXS4974" s="290"/>
      <c r="LXT4974" s="290"/>
      <c r="LXU4974" s="290"/>
      <c r="LXV4974" s="290"/>
      <c r="LXW4974" s="290"/>
      <c r="LXX4974" s="290"/>
      <c r="LXY4974" s="290"/>
      <c r="LXZ4974" s="290"/>
      <c r="LYA4974" s="290"/>
      <c r="LYB4974" s="290"/>
      <c r="LYC4974" s="290"/>
      <c r="LYD4974" s="290"/>
      <c r="LYE4974" s="290"/>
      <c r="LYF4974" s="290"/>
      <c r="LYG4974" s="290"/>
      <c r="LYH4974" s="290"/>
      <c r="LYI4974" s="290"/>
      <c r="LYJ4974" s="290"/>
      <c r="LYK4974" s="290"/>
      <c r="LYL4974" s="290"/>
      <c r="LYM4974" s="290"/>
      <c r="LYN4974" s="290"/>
      <c r="LYO4974" s="290"/>
      <c r="LYP4974" s="290"/>
      <c r="LYQ4974" s="290"/>
      <c r="LYR4974" s="290"/>
      <c r="LYS4974" s="290"/>
      <c r="LYT4974" s="290"/>
      <c r="LYU4974" s="290"/>
      <c r="LYV4974" s="290"/>
      <c r="LYW4974" s="290"/>
      <c r="LYX4974" s="290"/>
      <c r="LYY4974" s="290"/>
      <c r="LYZ4974" s="290"/>
      <c r="LZA4974" s="290"/>
      <c r="LZB4974" s="290"/>
      <c r="LZC4974" s="290"/>
      <c r="LZD4974" s="290"/>
      <c r="LZE4974" s="290"/>
      <c r="LZF4974" s="290"/>
      <c r="LZG4974" s="290"/>
      <c r="LZH4974" s="290"/>
      <c r="LZI4974" s="290"/>
      <c r="LZJ4974" s="290"/>
      <c r="LZK4974" s="290"/>
      <c r="LZL4974" s="290"/>
      <c r="LZM4974" s="290"/>
      <c r="LZN4974" s="290"/>
      <c r="LZO4974" s="290"/>
      <c r="LZP4974" s="290"/>
      <c r="LZQ4974" s="290"/>
      <c r="LZR4974" s="290"/>
      <c r="LZS4974" s="290"/>
      <c r="LZT4974" s="290"/>
      <c r="LZU4974" s="290"/>
      <c r="LZV4974" s="290"/>
      <c r="LZW4974" s="290"/>
      <c r="LZX4974" s="290"/>
      <c r="LZY4974" s="290"/>
      <c r="LZZ4974" s="290"/>
      <c r="MAA4974" s="290"/>
      <c r="MAB4974" s="290"/>
      <c r="MAC4974" s="290"/>
      <c r="MAD4974" s="290"/>
      <c r="MAE4974" s="290"/>
      <c r="MAF4974" s="290"/>
      <c r="MAG4974" s="290"/>
      <c r="MAH4974" s="290"/>
      <c r="MAI4974" s="290"/>
      <c r="MAJ4974" s="290"/>
      <c r="MAK4974" s="290"/>
      <c r="MAL4974" s="290"/>
      <c r="MAM4974" s="290"/>
      <c r="MAN4974" s="290"/>
      <c r="MAO4974" s="290"/>
      <c r="MAP4974" s="290"/>
      <c r="MAQ4974" s="290"/>
      <c r="MAR4974" s="290"/>
      <c r="MAS4974" s="290"/>
      <c r="MAT4974" s="290"/>
      <c r="MAU4974" s="290"/>
      <c r="MAV4974" s="290"/>
      <c r="MAW4974" s="290"/>
      <c r="MAX4974" s="290"/>
      <c r="MAY4974" s="290"/>
      <c r="MAZ4974" s="290"/>
      <c r="MBA4974" s="290"/>
      <c r="MBB4974" s="290"/>
      <c r="MBC4974" s="290"/>
      <c r="MBD4974" s="290"/>
      <c r="MBE4974" s="290"/>
      <c r="MBF4974" s="290"/>
      <c r="MBG4974" s="290"/>
      <c r="MBH4974" s="290"/>
      <c r="MBI4974" s="290"/>
      <c r="MBJ4974" s="290"/>
      <c r="MBK4974" s="290"/>
      <c r="MBL4974" s="290"/>
      <c r="MBM4974" s="290"/>
      <c r="MBN4974" s="290"/>
      <c r="MBO4974" s="290"/>
      <c r="MBP4974" s="290"/>
      <c r="MBQ4974" s="290"/>
      <c r="MBR4974" s="290"/>
      <c r="MBS4974" s="290"/>
      <c r="MBT4974" s="290"/>
      <c r="MBU4974" s="290"/>
      <c r="MBV4974" s="290"/>
      <c r="MBW4974" s="290"/>
      <c r="MBX4974" s="290"/>
      <c r="MBY4974" s="290"/>
      <c r="MBZ4974" s="290"/>
      <c r="MCA4974" s="290"/>
      <c r="MCB4974" s="290"/>
      <c r="MCC4974" s="290"/>
      <c r="MCD4974" s="290"/>
      <c r="MCE4974" s="290"/>
      <c r="MCF4974" s="290"/>
      <c r="MCG4974" s="290"/>
      <c r="MCH4974" s="290"/>
      <c r="MCI4974" s="290"/>
      <c r="MCJ4974" s="290"/>
      <c r="MCK4974" s="290"/>
      <c r="MCL4974" s="290"/>
      <c r="MCM4974" s="290"/>
      <c r="MCN4974" s="290"/>
      <c r="MCO4974" s="290"/>
      <c r="MCP4974" s="290"/>
      <c r="MCQ4974" s="290"/>
      <c r="MCR4974" s="290"/>
      <c r="MCS4974" s="290"/>
      <c r="MCT4974" s="290"/>
      <c r="MCU4974" s="290"/>
      <c r="MCV4974" s="290"/>
      <c r="MCW4974" s="290"/>
      <c r="MCX4974" s="290"/>
      <c r="MCY4974" s="290"/>
      <c r="MCZ4974" s="290"/>
      <c r="MDA4974" s="290"/>
      <c r="MDB4974" s="290"/>
      <c r="MDC4974" s="290"/>
      <c r="MDD4974" s="290"/>
      <c r="MDE4974" s="290"/>
      <c r="MDF4974" s="290"/>
      <c r="MDG4974" s="290"/>
      <c r="MDH4974" s="290"/>
      <c r="MDI4974" s="290"/>
      <c r="MDJ4974" s="290"/>
      <c r="MDK4974" s="290"/>
      <c r="MDL4974" s="290"/>
      <c r="MDM4974" s="290"/>
      <c r="MDN4974" s="290"/>
      <c r="MDO4974" s="290"/>
      <c r="MDP4974" s="290"/>
      <c r="MDQ4974" s="290"/>
      <c r="MDR4974" s="290"/>
      <c r="MDS4974" s="290"/>
      <c r="MDT4974" s="290"/>
      <c r="MDU4974" s="290"/>
      <c r="MDV4974" s="290"/>
      <c r="MDW4974" s="290"/>
      <c r="MDX4974" s="290"/>
      <c r="MDY4974" s="290"/>
      <c r="MDZ4974" s="290"/>
      <c r="MEA4974" s="290"/>
      <c r="MEB4974" s="290"/>
      <c r="MEC4974" s="290"/>
      <c r="MED4974" s="290"/>
      <c r="MEE4974" s="290"/>
      <c r="MEF4974" s="290"/>
      <c r="MEG4974" s="290"/>
      <c r="MEH4974" s="290"/>
      <c r="MEI4974" s="290"/>
      <c r="MEJ4974" s="290"/>
      <c r="MEK4974" s="290"/>
      <c r="MEL4974" s="290"/>
      <c r="MEM4974" s="290"/>
      <c r="MEN4974" s="290"/>
      <c r="MEO4974" s="290"/>
      <c r="MEP4974" s="290"/>
      <c r="MEQ4974" s="290"/>
      <c r="MER4974" s="290"/>
      <c r="MES4974" s="290"/>
      <c r="MET4974" s="290"/>
      <c r="MEU4974" s="290"/>
      <c r="MEV4974" s="290"/>
      <c r="MEW4974" s="290"/>
      <c r="MEX4974" s="290"/>
      <c r="MEY4974" s="290"/>
      <c r="MEZ4974" s="290"/>
      <c r="MFA4974" s="290"/>
      <c r="MFB4974" s="290"/>
      <c r="MFC4974" s="290"/>
      <c r="MFD4974" s="290"/>
      <c r="MFE4974" s="290"/>
      <c r="MFF4974" s="290"/>
      <c r="MFG4974" s="290"/>
      <c r="MFH4974" s="290"/>
      <c r="MFI4974" s="290"/>
      <c r="MFJ4974" s="290"/>
      <c r="MFK4974" s="290"/>
      <c r="MFL4974" s="290"/>
      <c r="MFM4974" s="290"/>
      <c r="MFN4974" s="290"/>
      <c r="MFO4974" s="290"/>
      <c r="MFP4974" s="290"/>
      <c r="MFQ4974" s="290"/>
      <c r="MFR4974" s="290"/>
      <c r="MFS4974" s="290"/>
      <c r="MFT4974" s="290"/>
      <c r="MFU4974" s="290"/>
      <c r="MFV4974" s="290"/>
      <c r="MFW4974" s="290"/>
      <c r="MFX4974" s="290"/>
      <c r="MFY4974" s="290"/>
      <c r="MFZ4974" s="290"/>
      <c r="MGA4974" s="290"/>
      <c r="MGB4974" s="290"/>
      <c r="MGC4974" s="290"/>
      <c r="MGD4974" s="290"/>
      <c r="MGE4974" s="290"/>
      <c r="MGF4974" s="290"/>
      <c r="MGG4974" s="290"/>
      <c r="MGH4974" s="290"/>
      <c r="MGI4974" s="290"/>
      <c r="MGJ4974" s="290"/>
      <c r="MGK4974" s="290"/>
      <c r="MGL4974" s="290"/>
      <c r="MGM4974" s="290"/>
      <c r="MGN4974" s="290"/>
      <c r="MGO4974" s="290"/>
      <c r="MGP4974" s="290"/>
      <c r="MGQ4974" s="290"/>
      <c r="MGR4974" s="290"/>
      <c r="MGS4974" s="290"/>
      <c r="MGT4974" s="290"/>
      <c r="MGU4974" s="290"/>
      <c r="MGV4974" s="290"/>
      <c r="MGW4974" s="290"/>
      <c r="MGX4974" s="290"/>
      <c r="MGY4974" s="290"/>
      <c r="MGZ4974" s="290"/>
      <c r="MHA4974" s="290"/>
      <c r="MHB4974" s="290"/>
      <c r="MHC4974" s="290"/>
      <c r="MHD4974" s="290"/>
      <c r="MHE4974" s="290"/>
      <c r="MHF4974" s="290"/>
      <c r="MHG4974" s="290"/>
      <c r="MHH4974" s="290"/>
      <c r="MHI4974" s="290"/>
      <c r="MHJ4974" s="290"/>
      <c r="MHK4974" s="290"/>
      <c r="MHL4974" s="290"/>
      <c r="MHM4974" s="290"/>
      <c r="MHN4974" s="290"/>
      <c r="MHO4974" s="290"/>
      <c r="MHP4974" s="290"/>
      <c r="MHQ4974" s="290"/>
      <c r="MHR4974" s="290"/>
      <c r="MHS4974" s="290"/>
      <c r="MHT4974" s="290"/>
      <c r="MHU4974" s="290"/>
      <c r="MHV4974" s="290"/>
      <c r="MHW4974" s="290"/>
      <c r="MHX4974" s="290"/>
      <c r="MHY4974" s="290"/>
      <c r="MHZ4974" s="290"/>
      <c r="MIA4974" s="290"/>
      <c r="MIB4974" s="290"/>
      <c r="MIC4974" s="290"/>
      <c r="MID4974" s="290"/>
      <c r="MIE4974" s="290"/>
      <c r="MIF4974" s="290"/>
      <c r="MIG4974" s="290"/>
      <c r="MIH4974" s="290"/>
      <c r="MII4974" s="290"/>
      <c r="MIJ4974" s="290"/>
      <c r="MIK4974" s="290"/>
      <c r="MIL4974" s="290"/>
      <c r="MIM4974" s="290"/>
      <c r="MIN4974" s="290"/>
      <c r="MIO4974" s="290"/>
      <c r="MIP4974" s="290"/>
      <c r="MIQ4974" s="290"/>
      <c r="MIR4974" s="290"/>
      <c r="MIS4974" s="290"/>
      <c r="MIT4974" s="290"/>
      <c r="MIU4974" s="290"/>
      <c r="MIV4974" s="290"/>
      <c r="MIW4974" s="290"/>
      <c r="MIX4974" s="290"/>
      <c r="MIY4974" s="290"/>
      <c r="MIZ4974" s="290"/>
      <c r="MJA4974" s="290"/>
      <c r="MJB4974" s="290"/>
      <c r="MJC4974" s="290"/>
      <c r="MJD4974" s="290"/>
      <c r="MJE4974" s="290"/>
      <c r="MJF4974" s="290"/>
      <c r="MJG4974" s="290"/>
      <c r="MJH4974" s="290"/>
      <c r="MJI4974" s="290"/>
      <c r="MJJ4974" s="290"/>
      <c r="MJK4974" s="290"/>
      <c r="MJL4974" s="290"/>
      <c r="MJM4974" s="290"/>
      <c r="MJN4974" s="290"/>
      <c r="MJO4974" s="290"/>
      <c r="MJP4974" s="290"/>
      <c r="MJQ4974" s="290"/>
      <c r="MJR4974" s="290"/>
      <c r="MJS4974" s="290"/>
      <c r="MJT4974" s="290"/>
      <c r="MJU4974" s="290"/>
      <c r="MJV4974" s="290"/>
      <c r="MJW4974" s="290"/>
      <c r="MJX4974" s="290"/>
      <c r="MJY4974" s="290"/>
      <c r="MJZ4974" s="290"/>
      <c r="MKA4974" s="290"/>
      <c r="MKB4974" s="290"/>
      <c r="MKC4974" s="290"/>
      <c r="MKD4974" s="290"/>
      <c r="MKE4974" s="290"/>
      <c r="MKF4974" s="290"/>
      <c r="MKG4974" s="290"/>
      <c r="MKH4974" s="290"/>
      <c r="MKI4974" s="290"/>
      <c r="MKJ4974" s="290"/>
      <c r="MKK4974" s="290"/>
      <c r="MKL4974" s="290"/>
      <c r="MKM4974" s="290"/>
      <c r="MKN4974" s="290"/>
      <c r="MKO4974" s="290"/>
      <c r="MKP4974" s="290"/>
      <c r="MKQ4974" s="290"/>
      <c r="MKR4974" s="290"/>
      <c r="MKS4974" s="290"/>
      <c r="MKT4974" s="290"/>
      <c r="MKU4974" s="290"/>
      <c r="MKV4974" s="290"/>
      <c r="MKW4974" s="290"/>
      <c r="MKX4974" s="290"/>
      <c r="MKY4974" s="290"/>
      <c r="MKZ4974" s="290"/>
      <c r="MLA4974" s="290"/>
      <c r="MLB4974" s="290"/>
      <c r="MLC4974" s="290"/>
      <c r="MLD4974" s="290"/>
      <c r="MLE4974" s="290"/>
      <c r="MLF4974" s="290"/>
      <c r="MLG4974" s="290"/>
      <c r="MLH4974" s="290"/>
      <c r="MLI4974" s="290"/>
      <c r="MLJ4974" s="290"/>
      <c r="MLK4974" s="290"/>
      <c r="MLL4974" s="290"/>
      <c r="MLM4974" s="290"/>
      <c r="MLN4974" s="290"/>
      <c r="MLO4974" s="290"/>
      <c r="MLP4974" s="290"/>
      <c r="MLQ4974" s="290"/>
      <c r="MLR4974" s="290"/>
      <c r="MLS4974" s="290"/>
      <c r="MLT4974" s="290"/>
      <c r="MLU4974" s="290"/>
      <c r="MLV4974" s="290"/>
      <c r="MLW4974" s="290"/>
      <c r="MLX4974" s="290"/>
      <c r="MLY4974" s="290"/>
      <c r="MLZ4974" s="290"/>
      <c r="MMA4974" s="290"/>
      <c r="MMB4974" s="290"/>
      <c r="MMC4974" s="290"/>
      <c r="MMD4974" s="290"/>
      <c r="MME4974" s="290"/>
      <c r="MMF4974" s="290"/>
      <c r="MMG4974" s="290"/>
      <c r="MMH4974" s="290"/>
      <c r="MMI4974" s="290"/>
      <c r="MMJ4974" s="290"/>
      <c r="MMK4974" s="290"/>
      <c r="MML4974" s="290"/>
      <c r="MMM4974" s="290"/>
      <c r="MMN4974" s="290"/>
      <c r="MMO4974" s="290"/>
      <c r="MMP4974" s="290"/>
      <c r="MMQ4974" s="290"/>
      <c r="MMR4974" s="290"/>
      <c r="MMS4974" s="290"/>
      <c r="MMT4974" s="290"/>
      <c r="MMU4974" s="290"/>
      <c r="MMV4974" s="290"/>
      <c r="MMW4974" s="290"/>
      <c r="MMX4974" s="290"/>
      <c r="MMY4974" s="290"/>
      <c r="MMZ4974" s="290"/>
      <c r="MNA4974" s="290"/>
      <c r="MNB4974" s="290"/>
      <c r="MNC4974" s="290"/>
      <c r="MND4974" s="290"/>
      <c r="MNE4974" s="290"/>
      <c r="MNF4974" s="290"/>
      <c r="MNG4974" s="290"/>
      <c r="MNH4974" s="290"/>
      <c r="MNI4974" s="290"/>
      <c r="MNJ4974" s="290"/>
      <c r="MNK4974" s="290"/>
      <c r="MNL4974" s="290"/>
      <c r="MNM4974" s="290"/>
      <c r="MNN4974" s="290"/>
      <c r="MNO4974" s="290"/>
      <c r="MNP4974" s="290"/>
      <c r="MNQ4974" s="290"/>
      <c r="MNR4974" s="290"/>
      <c r="MNS4974" s="290"/>
      <c r="MNT4974" s="290"/>
      <c r="MNU4974" s="290"/>
      <c r="MNV4974" s="290"/>
      <c r="MNW4974" s="290"/>
      <c r="MNX4974" s="290"/>
      <c r="MNY4974" s="290"/>
      <c r="MNZ4974" s="290"/>
      <c r="MOA4974" s="290"/>
      <c r="MOB4974" s="290"/>
      <c r="MOC4974" s="290"/>
      <c r="MOD4974" s="290"/>
      <c r="MOE4974" s="290"/>
      <c r="MOF4974" s="290"/>
      <c r="MOG4974" s="290"/>
      <c r="MOH4974" s="290"/>
      <c r="MOI4974" s="290"/>
      <c r="MOJ4974" s="290"/>
      <c r="MOK4974" s="290"/>
      <c r="MOL4974" s="290"/>
      <c r="MOM4974" s="290"/>
      <c r="MON4974" s="290"/>
      <c r="MOO4974" s="290"/>
      <c r="MOP4974" s="290"/>
      <c r="MOQ4974" s="290"/>
      <c r="MOR4974" s="290"/>
      <c r="MOS4974" s="290"/>
      <c r="MOT4974" s="290"/>
      <c r="MOU4974" s="290"/>
      <c r="MOV4974" s="290"/>
      <c r="MOW4974" s="290"/>
      <c r="MOX4974" s="290"/>
      <c r="MOY4974" s="290"/>
      <c r="MOZ4974" s="290"/>
      <c r="MPA4974" s="290"/>
      <c r="MPB4974" s="290"/>
      <c r="MPC4974" s="290"/>
      <c r="MPD4974" s="290"/>
      <c r="MPE4974" s="290"/>
      <c r="MPF4974" s="290"/>
      <c r="MPG4974" s="290"/>
      <c r="MPH4974" s="290"/>
      <c r="MPI4974" s="290"/>
      <c r="MPJ4974" s="290"/>
      <c r="MPK4974" s="290"/>
      <c r="MPL4974" s="290"/>
      <c r="MPM4974" s="290"/>
      <c r="MPN4974" s="290"/>
      <c r="MPO4974" s="290"/>
      <c r="MPP4974" s="290"/>
      <c r="MPQ4974" s="290"/>
      <c r="MPR4974" s="290"/>
      <c r="MPS4974" s="290"/>
      <c r="MPT4974" s="290"/>
      <c r="MPU4974" s="290"/>
      <c r="MPV4974" s="290"/>
      <c r="MPW4974" s="290"/>
      <c r="MPX4974" s="290"/>
      <c r="MPY4974" s="290"/>
      <c r="MPZ4974" s="290"/>
      <c r="MQA4974" s="290"/>
      <c r="MQB4974" s="290"/>
      <c r="MQC4974" s="290"/>
      <c r="MQD4974" s="290"/>
      <c r="MQE4974" s="290"/>
      <c r="MQF4974" s="290"/>
      <c r="MQG4974" s="290"/>
      <c r="MQH4974" s="290"/>
      <c r="MQI4974" s="290"/>
      <c r="MQJ4974" s="290"/>
      <c r="MQK4974" s="290"/>
      <c r="MQL4974" s="290"/>
      <c r="MQM4974" s="290"/>
      <c r="MQN4974" s="290"/>
      <c r="MQO4974" s="290"/>
      <c r="MQP4974" s="290"/>
      <c r="MQQ4974" s="290"/>
      <c r="MQR4974" s="290"/>
      <c r="MQS4974" s="290"/>
      <c r="MQT4974" s="290"/>
      <c r="MQU4974" s="290"/>
      <c r="MQV4974" s="290"/>
      <c r="MQW4974" s="290"/>
      <c r="MQX4974" s="290"/>
      <c r="MQY4974" s="290"/>
      <c r="MQZ4974" s="290"/>
      <c r="MRA4974" s="290"/>
      <c r="MRB4974" s="290"/>
      <c r="MRC4974" s="290"/>
      <c r="MRD4974" s="290"/>
      <c r="MRE4974" s="290"/>
      <c r="MRF4974" s="290"/>
      <c r="MRG4974" s="290"/>
      <c r="MRH4974" s="290"/>
      <c r="MRI4974" s="290"/>
      <c r="MRJ4974" s="290"/>
      <c r="MRK4974" s="290"/>
      <c r="MRL4974" s="290"/>
      <c r="MRM4974" s="290"/>
      <c r="MRN4974" s="290"/>
      <c r="MRO4974" s="290"/>
      <c r="MRP4974" s="290"/>
      <c r="MRQ4974" s="290"/>
      <c r="MRR4974" s="290"/>
      <c r="MRS4974" s="290"/>
      <c r="MRT4974" s="290"/>
      <c r="MRU4974" s="290"/>
      <c r="MRV4974" s="290"/>
      <c r="MRW4974" s="290"/>
      <c r="MRX4974" s="290"/>
      <c r="MRY4974" s="290"/>
      <c r="MRZ4974" s="290"/>
      <c r="MSA4974" s="290"/>
      <c r="MSB4974" s="290"/>
      <c r="MSC4974" s="290"/>
      <c r="MSD4974" s="290"/>
      <c r="MSE4974" s="290"/>
      <c r="MSF4974" s="290"/>
      <c r="MSG4974" s="290"/>
      <c r="MSH4974" s="290"/>
      <c r="MSI4974" s="290"/>
      <c r="MSJ4974" s="290"/>
      <c r="MSK4974" s="290"/>
      <c r="MSL4974" s="290"/>
      <c r="MSM4974" s="290"/>
      <c r="MSN4974" s="290"/>
      <c r="MSO4974" s="290"/>
      <c r="MSP4974" s="290"/>
      <c r="MSQ4974" s="290"/>
      <c r="MSR4974" s="290"/>
      <c r="MSS4974" s="290"/>
      <c r="MST4974" s="290"/>
      <c r="MSU4974" s="290"/>
      <c r="MSV4974" s="290"/>
      <c r="MSW4974" s="290"/>
      <c r="MSX4974" s="290"/>
      <c r="MSY4974" s="290"/>
      <c r="MSZ4974" s="290"/>
      <c r="MTA4974" s="290"/>
      <c r="MTB4974" s="290"/>
      <c r="MTC4974" s="290"/>
      <c r="MTD4974" s="290"/>
      <c r="MTE4974" s="290"/>
      <c r="MTF4974" s="290"/>
      <c r="MTG4974" s="290"/>
      <c r="MTH4974" s="290"/>
      <c r="MTI4974" s="290"/>
      <c r="MTJ4974" s="290"/>
      <c r="MTK4974" s="290"/>
      <c r="MTL4974" s="290"/>
      <c r="MTM4974" s="290"/>
      <c r="MTN4974" s="290"/>
      <c r="MTO4974" s="290"/>
      <c r="MTP4974" s="290"/>
      <c r="MTQ4974" s="290"/>
      <c r="MTR4974" s="290"/>
      <c r="MTS4974" s="290"/>
      <c r="MTT4974" s="290"/>
      <c r="MTU4974" s="290"/>
      <c r="MTV4974" s="290"/>
      <c r="MTW4974" s="290"/>
      <c r="MTX4974" s="290"/>
      <c r="MTY4974" s="290"/>
      <c r="MTZ4974" s="290"/>
      <c r="MUA4974" s="290"/>
      <c r="MUB4974" s="290"/>
      <c r="MUC4974" s="290"/>
      <c r="MUD4974" s="290"/>
      <c r="MUE4974" s="290"/>
      <c r="MUF4974" s="290"/>
      <c r="MUG4974" s="290"/>
      <c r="MUH4974" s="290"/>
      <c r="MUI4974" s="290"/>
      <c r="MUJ4974" s="290"/>
      <c r="MUK4974" s="290"/>
      <c r="MUL4974" s="290"/>
      <c r="MUM4974" s="290"/>
      <c r="MUN4974" s="290"/>
      <c r="MUO4974" s="290"/>
      <c r="MUP4974" s="290"/>
      <c r="MUQ4974" s="290"/>
      <c r="MUR4974" s="290"/>
      <c r="MUS4974" s="290"/>
      <c r="MUT4974" s="290"/>
      <c r="MUU4974" s="290"/>
      <c r="MUV4974" s="290"/>
      <c r="MUW4974" s="290"/>
      <c r="MUX4974" s="290"/>
      <c r="MUY4974" s="290"/>
      <c r="MUZ4974" s="290"/>
      <c r="MVA4974" s="290"/>
      <c r="MVB4974" s="290"/>
      <c r="MVC4974" s="290"/>
      <c r="MVD4974" s="290"/>
      <c r="MVE4974" s="290"/>
      <c r="MVF4974" s="290"/>
      <c r="MVG4974" s="290"/>
      <c r="MVH4974" s="290"/>
      <c r="MVI4974" s="290"/>
      <c r="MVJ4974" s="290"/>
      <c r="MVK4974" s="290"/>
      <c r="MVL4974" s="290"/>
      <c r="MVM4974" s="290"/>
      <c r="MVN4974" s="290"/>
      <c r="MVO4974" s="290"/>
      <c r="MVP4974" s="290"/>
      <c r="MVQ4974" s="290"/>
      <c r="MVR4974" s="290"/>
      <c r="MVS4974" s="290"/>
      <c r="MVT4974" s="290"/>
      <c r="MVU4974" s="290"/>
      <c r="MVV4974" s="290"/>
      <c r="MVW4974" s="290"/>
      <c r="MVX4974" s="290"/>
      <c r="MVY4974" s="290"/>
      <c r="MVZ4974" s="290"/>
      <c r="MWA4974" s="290"/>
      <c r="MWB4974" s="290"/>
      <c r="MWC4974" s="290"/>
      <c r="MWD4974" s="290"/>
      <c r="MWE4974" s="290"/>
      <c r="MWF4974" s="290"/>
      <c r="MWG4974" s="290"/>
      <c r="MWH4974" s="290"/>
      <c r="MWI4974" s="290"/>
      <c r="MWJ4974" s="290"/>
      <c r="MWK4974" s="290"/>
      <c r="MWL4974" s="290"/>
      <c r="MWM4974" s="290"/>
      <c r="MWN4974" s="290"/>
      <c r="MWO4974" s="290"/>
      <c r="MWP4974" s="290"/>
      <c r="MWQ4974" s="290"/>
      <c r="MWR4974" s="290"/>
      <c r="MWS4974" s="290"/>
      <c r="MWT4974" s="290"/>
      <c r="MWU4974" s="290"/>
      <c r="MWV4974" s="290"/>
      <c r="MWW4974" s="290"/>
      <c r="MWX4974" s="290"/>
      <c r="MWY4974" s="290"/>
      <c r="MWZ4974" s="290"/>
      <c r="MXA4974" s="290"/>
      <c r="MXB4974" s="290"/>
      <c r="MXC4974" s="290"/>
      <c r="MXD4974" s="290"/>
      <c r="MXE4974" s="290"/>
      <c r="MXF4974" s="290"/>
      <c r="MXG4974" s="290"/>
      <c r="MXH4974" s="290"/>
      <c r="MXI4974" s="290"/>
      <c r="MXJ4974" s="290"/>
      <c r="MXK4974" s="290"/>
      <c r="MXL4974" s="290"/>
      <c r="MXM4974" s="290"/>
      <c r="MXN4974" s="290"/>
      <c r="MXO4974" s="290"/>
      <c r="MXP4974" s="290"/>
      <c r="MXQ4974" s="290"/>
      <c r="MXR4974" s="290"/>
      <c r="MXS4974" s="290"/>
      <c r="MXT4974" s="290"/>
      <c r="MXU4974" s="290"/>
      <c r="MXV4974" s="290"/>
      <c r="MXW4974" s="290"/>
      <c r="MXX4974" s="290"/>
      <c r="MXY4974" s="290"/>
      <c r="MXZ4974" s="290"/>
      <c r="MYA4974" s="290"/>
      <c r="MYB4974" s="290"/>
      <c r="MYC4974" s="290"/>
      <c r="MYD4974" s="290"/>
      <c r="MYE4974" s="290"/>
      <c r="MYF4974" s="290"/>
      <c r="MYG4974" s="290"/>
      <c r="MYH4974" s="290"/>
      <c r="MYI4974" s="290"/>
      <c r="MYJ4974" s="290"/>
      <c r="MYK4974" s="290"/>
      <c r="MYL4974" s="290"/>
      <c r="MYM4974" s="290"/>
      <c r="MYN4974" s="290"/>
      <c r="MYO4974" s="290"/>
      <c r="MYP4974" s="290"/>
      <c r="MYQ4974" s="290"/>
      <c r="MYR4974" s="290"/>
      <c r="MYS4974" s="290"/>
      <c r="MYT4974" s="290"/>
      <c r="MYU4974" s="290"/>
      <c r="MYV4974" s="290"/>
      <c r="MYW4974" s="290"/>
      <c r="MYX4974" s="290"/>
      <c r="MYY4974" s="290"/>
      <c r="MYZ4974" s="290"/>
      <c r="MZA4974" s="290"/>
      <c r="MZB4974" s="290"/>
      <c r="MZC4974" s="290"/>
      <c r="MZD4974" s="290"/>
      <c r="MZE4974" s="290"/>
      <c r="MZF4974" s="290"/>
      <c r="MZG4974" s="290"/>
      <c r="MZH4974" s="290"/>
      <c r="MZI4974" s="290"/>
      <c r="MZJ4974" s="290"/>
      <c r="MZK4974" s="290"/>
      <c r="MZL4974" s="290"/>
      <c r="MZM4974" s="290"/>
      <c r="MZN4974" s="290"/>
      <c r="MZO4974" s="290"/>
      <c r="MZP4974" s="290"/>
      <c r="MZQ4974" s="290"/>
      <c r="MZR4974" s="290"/>
      <c r="MZS4974" s="290"/>
      <c r="MZT4974" s="290"/>
      <c r="MZU4974" s="290"/>
      <c r="MZV4974" s="290"/>
      <c r="MZW4974" s="290"/>
      <c r="MZX4974" s="290"/>
      <c r="MZY4974" s="290"/>
      <c r="MZZ4974" s="290"/>
      <c r="NAA4974" s="290"/>
      <c r="NAB4974" s="290"/>
      <c r="NAC4974" s="290"/>
      <c r="NAD4974" s="290"/>
      <c r="NAE4974" s="290"/>
      <c r="NAF4974" s="290"/>
      <c r="NAG4974" s="290"/>
      <c r="NAH4974" s="290"/>
      <c r="NAI4974" s="290"/>
      <c r="NAJ4974" s="290"/>
      <c r="NAK4974" s="290"/>
      <c r="NAL4974" s="290"/>
      <c r="NAM4974" s="290"/>
      <c r="NAN4974" s="290"/>
      <c r="NAO4974" s="290"/>
      <c r="NAP4974" s="290"/>
      <c r="NAQ4974" s="290"/>
      <c r="NAR4974" s="290"/>
      <c r="NAS4974" s="290"/>
      <c r="NAT4974" s="290"/>
      <c r="NAU4974" s="290"/>
      <c r="NAV4974" s="290"/>
      <c r="NAW4974" s="290"/>
      <c r="NAX4974" s="290"/>
      <c r="NAY4974" s="290"/>
      <c r="NAZ4974" s="290"/>
      <c r="NBA4974" s="290"/>
      <c r="NBB4974" s="290"/>
      <c r="NBC4974" s="290"/>
      <c r="NBD4974" s="290"/>
      <c r="NBE4974" s="290"/>
      <c r="NBF4974" s="290"/>
      <c r="NBG4974" s="290"/>
      <c r="NBH4974" s="290"/>
      <c r="NBI4974" s="290"/>
      <c r="NBJ4974" s="290"/>
      <c r="NBK4974" s="290"/>
      <c r="NBL4974" s="290"/>
      <c r="NBM4974" s="290"/>
      <c r="NBN4974" s="290"/>
      <c r="NBO4974" s="290"/>
      <c r="NBP4974" s="290"/>
      <c r="NBQ4974" s="290"/>
      <c r="NBR4974" s="290"/>
      <c r="NBS4974" s="290"/>
      <c r="NBT4974" s="290"/>
      <c r="NBU4974" s="290"/>
      <c r="NBV4974" s="290"/>
      <c r="NBW4974" s="290"/>
      <c r="NBX4974" s="290"/>
      <c r="NBY4974" s="290"/>
      <c r="NBZ4974" s="290"/>
      <c r="NCA4974" s="290"/>
      <c r="NCB4974" s="290"/>
      <c r="NCC4974" s="290"/>
      <c r="NCD4974" s="290"/>
      <c r="NCE4974" s="290"/>
      <c r="NCF4974" s="290"/>
      <c r="NCG4974" s="290"/>
      <c r="NCH4974" s="290"/>
      <c r="NCI4974" s="290"/>
      <c r="NCJ4974" s="290"/>
      <c r="NCK4974" s="290"/>
      <c r="NCL4974" s="290"/>
      <c r="NCM4974" s="290"/>
      <c r="NCN4974" s="290"/>
      <c r="NCO4974" s="290"/>
      <c r="NCP4974" s="290"/>
      <c r="NCQ4974" s="290"/>
      <c r="NCR4974" s="290"/>
      <c r="NCS4974" s="290"/>
      <c r="NCT4974" s="290"/>
      <c r="NCU4974" s="290"/>
      <c r="NCV4974" s="290"/>
      <c r="NCW4974" s="290"/>
      <c r="NCX4974" s="290"/>
      <c r="NCY4974" s="290"/>
      <c r="NCZ4974" s="290"/>
      <c r="NDA4974" s="290"/>
      <c r="NDB4974" s="290"/>
      <c r="NDC4974" s="290"/>
      <c r="NDD4974" s="290"/>
      <c r="NDE4974" s="290"/>
      <c r="NDF4974" s="290"/>
      <c r="NDG4974" s="290"/>
      <c r="NDH4974" s="290"/>
      <c r="NDI4974" s="290"/>
      <c r="NDJ4974" s="290"/>
      <c r="NDK4974" s="290"/>
      <c r="NDL4974" s="290"/>
      <c r="NDM4974" s="290"/>
      <c r="NDN4974" s="290"/>
      <c r="NDO4974" s="290"/>
      <c r="NDP4974" s="290"/>
      <c r="NDQ4974" s="290"/>
      <c r="NDR4974" s="290"/>
      <c r="NDS4974" s="290"/>
      <c r="NDT4974" s="290"/>
      <c r="NDU4974" s="290"/>
      <c r="NDV4974" s="290"/>
      <c r="NDW4974" s="290"/>
      <c r="NDX4974" s="290"/>
      <c r="NDY4974" s="290"/>
      <c r="NDZ4974" s="290"/>
      <c r="NEA4974" s="290"/>
      <c r="NEB4974" s="290"/>
      <c r="NEC4974" s="290"/>
      <c r="NED4974" s="290"/>
      <c r="NEE4974" s="290"/>
      <c r="NEF4974" s="290"/>
      <c r="NEG4974" s="290"/>
      <c r="NEH4974" s="290"/>
      <c r="NEI4974" s="290"/>
      <c r="NEJ4974" s="290"/>
      <c r="NEK4974" s="290"/>
      <c r="NEL4974" s="290"/>
      <c r="NEM4974" s="290"/>
      <c r="NEN4974" s="290"/>
      <c r="NEO4974" s="290"/>
      <c r="NEP4974" s="290"/>
      <c r="NEQ4974" s="290"/>
      <c r="NER4974" s="290"/>
      <c r="NES4974" s="290"/>
      <c r="NET4974" s="290"/>
      <c r="NEU4974" s="290"/>
      <c r="NEV4974" s="290"/>
      <c r="NEW4974" s="290"/>
      <c r="NEX4974" s="290"/>
      <c r="NEY4974" s="290"/>
      <c r="NEZ4974" s="290"/>
      <c r="NFA4974" s="290"/>
      <c r="NFB4974" s="290"/>
      <c r="NFC4974" s="290"/>
      <c r="NFD4974" s="290"/>
      <c r="NFE4974" s="290"/>
      <c r="NFF4974" s="290"/>
      <c r="NFG4974" s="290"/>
      <c r="NFH4974" s="290"/>
      <c r="NFI4974" s="290"/>
      <c r="NFJ4974" s="290"/>
      <c r="NFK4974" s="290"/>
      <c r="NFL4974" s="290"/>
      <c r="NFM4974" s="290"/>
      <c r="NFN4974" s="290"/>
      <c r="NFO4974" s="290"/>
      <c r="NFP4974" s="290"/>
      <c r="NFQ4974" s="290"/>
      <c r="NFR4974" s="290"/>
      <c r="NFS4974" s="290"/>
      <c r="NFT4974" s="290"/>
      <c r="NFU4974" s="290"/>
      <c r="NFV4974" s="290"/>
      <c r="NFW4974" s="290"/>
      <c r="NFX4974" s="290"/>
      <c r="NFY4974" s="290"/>
      <c r="NFZ4974" s="290"/>
      <c r="NGA4974" s="290"/>
      <c r="NGB4974" s="290"/>
      <c r="NGC4974" s="290"/>
      <c r="NGD4974" s="290"/>
      <c r="NGE4974" s="290"/>
      <c r="NGF4974" s="290"/>
      <c r="NGG4974" s="290"/>
      <c r="NGH4974" s="290"/>
      <c r="NGI4974" s="290"/>
      <c r="NGJ4974" s="290"/>
      <c r="NGK4974" s="290"/>
      <c r="NGL4974" s="290"/>
      <c r="NGM4974" s="290"/>
      <c r="NGN4974" s="290"/>
      <c r="NGO4974" s="290"/>
      <c r="NGP4974" s="290"/>
      <c r="NGQ4974" s="290"/>
      <c r="NGR4974" s="290"/>
      <c r="NGS4974" s="290"/>
      <c r="NGT4974" s="290"/>
      <c r="NGU4974" s="290"/>
      <c r="NGV4974" s="290"/>
      <c r="NGW4974" s="290"/>
      <c r="NGX4974" s="290"/>
      <c r="NGY4974" s="290"/>
      <c r="NGZ4974" s="290"/>
      <c r="NHA4974" s="290"/>
      <c r="NHB4974" s="290"/>
      <c r="NHC4974" s="290"/>
      <c r="NHD4974" s="290"/>
      <c r="NHE4974" s="290"/>
      <c r="NHF4974" s="290"/>
      <c r="NHG4974" s="290"/>
      <c r="NHH4974" s="290"/>
      <c r="NHI4974" s="290"/>
      <c r="NHJ4974" s="290"/>
      <c r="NHK4974" s="290"/>
      <c r="NHL4974" s="290"/>
      <c r="NHM4974" s="290"/>
      <c r="NHN4974" s="290"/>
      <c r="NHO4974" s="290"/>
      <c r="NHP4974" s="290"/>
      <c r="NHQ4974" s="290"/>
      <c r="NHR4974" s="290"/>
      <c r="NHS4974" s="290"/>
      <c r="NHT4974" s="290"/>
      <c r="NHU4974" s="290"/>
      <c r="NHV4974" s="290"/>
      <c r="NHW4974" s="290"/>
      <c r="NHX4974" s="290"/>
      <c r="NHY4974" s="290"/>
      <c r="NHZ4974" s="290"/>
      <c r="NIA4974" s="290"/>
      <c r="NIB4974" s="290"/>
      <c r="NIC4974" s="290"/>
      <c r="NID4974" s="290"/>
      <c r="NIE4974" s="290"/>
      <c r="NIF4974" s="290"/>
      <c r="NIG4974" s="290"/>
      <c r="NIH4974" s="290"/>
      <c r="NII4974" s="290"/>
      <c r="NIJ4974" s="290"/>
      <c r="NIK4974" s="290"/>
      <c r="NIL4974" s="290"/>
      <c r="NIM4974" s="290"/>
      <c r="NIN4974" s="290"/>
      <c r="NIO4974" s="290"/>
      <c r="NIP4974" s="290"/>
      <c r="NIQ4974" s="290"/>
      <c r="NIR4974" s="290"/>
      <c r="NIS4974" s="290"/>
      <c r="NIT4974" s="290"/>
      <c r="NIU4974" s="290"/>
      <c r="NIV4974" s="290"/>
      <c r="NIW4974" s="290"/>
      <c r="NIX4974" s="290"/>
      <c r="NIY4974" s="290"/>
      <c r="NIZ4974" s="290"/>
      <c r="NJA4974" s="290"/>
      <c r="NJB4974" s="290"/>
      <c r="NJC4974" s="290"/>
      <c r="NJD4974" s="290"/>
      <c r="NJE4974" s="290"/>
      <c r="NJF4974" s="290"/>
      <c r="NJG4974" s="290"/>
      <c r="NJH4974" s="290"/>
      <c r="NJI4974" s="290"/>
      <c r="NJJ4974" s="290"/>
      <c r="NJK4974" s="290"/>
      <c r="NJL4974" s="290"/>
      <c r="NJM4974" s="290"/>
      <c r="NJN4974" s="290"/>
      <c r="NJO4974" s="290"/>
      <c r="NJP4974" s="290"/>
      <c r="NJQ4974" s="290"/>
      <c r="NJR4974" s="290"/>
      <c r="NJS4974" s="290"/>
      <c r="NJT4974" s="290"/>
      <c r="NJU4974" s="290"/>
      <c r="NJV4974" s="290"/>
      <c r="NJW4974" s="290"/>
      <c r="NJX4974" s="290"/>
      <c r="NJY4974" s="290"/>
      <c r="NJZ4974" s="290"/>
      <c r="NKA4974" s="290"/>
      <c r="NKB4974" s="290"/>
      <c r="NKC4974" s="290"/>
      <c r="NKD4974" s="290"/>
      <c r="NKE4974" s="290"/>
      <c r="NKF4974" s="290"/>
      <c r="NKG4974" s="290"/>
      <c r="NKH4974" s="290"/>
      <c r="NKI4974" s="290"/>
      <c r="NKJ4974" s="290"/>
      <c r="NKK4974" s="290"/>
      <c r="NKL4974" s="290"/>
      <c r="NKM4974" s="290"/>
      <c r="NKN4974" s="290"/>
      <c r="NKO4974" s="290"/>
      <c r="NKP4974" s="290"/>
      <c r="NKQ4974" s="290"/>
      <c r="NKR4974" s="290"/>
      <c r="NKS4974" s="290"/>
      <c r="NKT4974" s="290"/>
      <c r="NKU4974" s="290"/>
      <c r="NKV4974" s="290"/>
      <c r="NKW4974" s="290"/>
      <c r="NKX4974" s="290"/>
      <c r="NKY4974" s="290"/>
      <c r="NKZ4974" s="290"/>
      <c r="NLA4974" s="290"/>
      <c r="NLB4974" s="290"/>
      <c r="NLC4974" s="290"/>
      <c r="NLD4974" s="290"/>
      <c r="NLE4974" s="290"/>
      <c r="NLF4974" s="290"/>
      <c r="NLG4974" s="290"/>
      <c r="NLH4974" s="290"/>
      <c r="NLI4974" s="290"/>
      <c r="NLJ4974" s="290"/>
      <c r="NLK4974" s="290"/>
      <c r="NLL4974" s="290"/>
      <c r="NLM4974" s="290"/>
      <c r="NLN4974" s="290"/>
      <c r="NLO4974" s="290"/>
      <c r="NLP4974" s="290"/>
      <c r="NLQ4974" s="290"/>
      <c r="NLR4974" s="290"/>
      <c r="NLS4974" s="290"/>
      <c r="NLT4974" s="290"/>
      <c r="NLU4974" s="290"/>
      <c r="NLV4974" s="290"/>
      <c r="NLW4974" s="290"/>
      <c r="NLX4974" s="290"/>
      <c r="NLY4974" s="290"/>
      <c r="NLZ4974" s="290"/>
      <c r="NMA4974" s="290"/>
      <c r="NMB4974" s="290"/>
      <c r="NMC4974" s="290"/>
      <c r="NMD4974" s="290"/>
      <c r="NME4974" s="290"/>
      <c r="NMF4974" s="290"/>
      <c r="NMG4974" s="290"/>
      <c r="NMH4974" s="290"/>
      <c r="NMI4974" s="290"/>
      <c r="NMJ4974" s="290"/>
      <c r="NMK4974" s="290"/>
      <c r="NML4974" s="290"/>
      <c r="NMM4974" s="290"/>
      <c r="NMN4974" s="290"/>
      <c r="NMO4974" s="290"/>
      <c r="NMP4974" s="290"/>
      <c r="NMQ4974" s="290"/>
      <c r="NMR4974" s="290"/>
      <c r="NMS4974" s="290"/>
      <c r="NMT4974" s="290"/>
      <c r="NMU4974" s="290"/>
      <c r="NMV4974" s="290"/>
      <c r="NMW4974" s="290"/>
      <c r="NMX4974" s="290"/>
      <c r="NMY4974" s="290"/>
      <c r="NMZ4974" s="290"/>
      <c r="NNA4974" s="290"/>
      <c r="NNB4974" s="290"/>
      <c r="NNC4974" s="290"/>
      <c r="NND4974" s="290"/>
      <c r="NNE4974" s="290"/>
      <c r="NNF4974" s="290"/>
      <c r="NNG4974" s="290"/>
      <c r="NNH4974" s="290"/>
      <c r="NNI4974" s="290"/>
      <c r="NNJ4974" s="290"/>
      <c r="NNK4974" s="290"/>
      <c r="NNL4974" s="290"/>
      <c r="NNM4974" s="290"/>
      <c r="NNN4974" s="290"/>
      <c r="NNO4974" s="290"/>
      <c r="NNP4974" s="290"/>
      <c r="NNQ4974" s="290"/>
      <c r="NNR4974" s="290"/>
      <c r="NNS4974" s="290"/>
      <c r="NNT4974" s="290"/>
      <c r="NNU4974" s="290"/>
      <c r="NNV4974" s="290"/>
      <c r="NNW4974" s="290"/>
      <c r="NNX4974" s="290"/>
      <c r="NNY4974" s="290"/>
      <c r="NNZ4974" s="290"/>
      <c r="NOA4974" s="290"/>
      <c r="NOB4974" s="290"/>
      <c r="NOC4974" s="290"/>
      <c r="NOD4974" s="290"/>
      <c r="NOE4974" s="290"/>
      <c r="NOF4974" s="290"/>
      <c r="NOG4974" s="290"/>
      <c r="NOH4974" s="290"/>
      <c r="NOI4974" s="290"/>
      <c r="NOJ4974" s="290"/>
      <c r="NOK4974" s="290"/>
      <c r="NOL4974" s="290"/>
      <c r="NOM4974" s="290"/>
      <c r="NON4974" s="290"/>
      <c r="NOO4974" s="290"/>
      <c r="NOP4974" s="290"/>
      <c r="NOQ4974" s="290"/>
      <c r="NOR4974" s="290"/>
      <c r="NOS4974" s="290"/>
      <c r="NOT4974" s="290"/>
      <c r="NOU4974" s="290"/>
      <c r="NOV4974" s="290"/>
      <c r="NOW4974" s="290"/>
      <c r="NOX4974" s="290"/>
      <c r="NOY4974" s="290"/>
      <c r="NOZ4974" s="290"/>
      <c r="NPA4974" s="290"/>
      <c r="NPB4974" s="290"/>
      <c r="NPC4974" s="290"/>
      <c r="NPD4974" s="290"/>
      <c r="NPE4974" s="290"/>
      <c r="NPF4974" s="290"/>
      <c r="NPG4974" s="290"/>
      <c r="NPH4974" s="290"/>
      <c r="NPI4974" s="290"/>
      <c r="NPJ4974" s="290"/>
      <c r="NPK4974" s="290"/>
      <c r="NPL4974" s="290"/>
      <c r="NPM4974" s="290"/>
      <c r="NPN4974" s="290"/>
      <c r="NPO4974" s="290"/>
      <c r="NPP4974" s="290"/>
      <c r="NPQ4974" s="290"/>
      <c r="NPR4974" s="290"/>
      <c r="NPS4974" s="290"/>
      <c r="NPT4974" s="290"/>
      <c r="NPU4974" s="290"/>
      <c r="NPV4974" s="290"/>
      <c r="NPW4974" s="290"/>
      <c r="NPX4974" s="290"/>
      <c r="NPY4974" s="290"/>
      <c r="NPZ4974" s="290"/>
      <c r="NQA4974" s="290"/>
      <c r="NQB4974" s="290"/>
      <c r="NQC4974" s="290"/>
      <c r="NQD4974" s="290"/>
      <c r="NQE4974" s="290"/>
      <c r="NQF4974" s="290"/>
      <c r="NQG4974" s="290"/>
      <c r="NQH4974" s="290"/>
      <c r="NQI4974" s="290"/>
      <c r="NQJ4974" s="290"/>
      <c r="NQK4974" s="290"/>
      <c r="NQL4974" s="290"/>
      <c r="NQM4974" s="290"/>
      <c r="NQN4974" s="290"/>
      <c r="NQO4974" s="290"/>
      <c r="NQP4974" s="290"/>
      <c r="NQQ4974" s="290"/>
      <c r="NQR4974" s="290"/>
      <c r="NQS4974" s="290"/>
      <c r="NQT4974" s="290"/>
      <c r="NQU4974" s="290"/>
      <c r="NQV4974" s="290"/>
      <c r="NQW4974" s="290"/>
      <c r="NQX4974" s="290"/>
      <c r="NQY4974" s="290"/>
      <c r="NQZ4974" s="290"/>
      <c r="NRA4974" s="290"/>
      <c r="NRB4974" s="290"/>
      <c r="NRC4974" s="290"/>
      <c r="NRD4974" s="290"/>
      <c r="NRE4974" s="290"/>
      <c r="NRF4974" s="290"/>
      <c r="NRG4974" s="290"/>
      <c r="NRH4974" s="290"/>
      <c r="NRI4974" s="290"/>
      <c r="NRJ4974" s="290"/>
      <c r="NRK4974" s="290"/>
      <c r="NRL4974" s="290"/>
      <c r="NRM4974" s="290"/>
      <c r="NRN4974" s="290"/>
      <c r="NRO4974" s="290"/>
      <c r="NRP4974" s="290"/>
      <c r="NRQ4974" s="290"/>
      <c r="NRR4974" s="290"/>
      <c r="NRS4974" s="290"/>
      <c r="NRT4974" s="290"/>
      <c r="NRU4974" s="290"/>
      <c r="NRV4974" s="290"/>
      <c r="NRW4974" s="290"/>
      <c r="NRX4974" s="290"/>
      <c r="NRY4974" s="290"/>
      <c r="NRZ4974" s="290"/>
      <c r="NSA4974" s="290"/>
      <c r="NSB4974" s="290"/>
      <c r="NSC4974" s="290"/>
      <c r="NSD4974" s="290"/>
      <c r="NSE4974" s="290"/>
      <c r="NSF4974" s="290"/>
      <c r="NSG4974" s="290"/>
      <c r="NSH4974" s="290"/>
      <c r="NSI4974" s="290"/>
      <c r="NSJ4974" s="290"/>
      <c r="NSK4974" s="290"/>
      <c r="NSL4974" s="290"/>
      <c r="NSM4974" s="290"/>
      <c r="NSN4974" s="290"/>
      <c r="NSO4974" s="290"/>
      <c r="NSP4974" s="290"/>
      <c r="NSQ4974" s="290"/>
      <c r="NSR4974" s="290"/>
      <c r="NSS4974" s="290"/>
      <c r="NST4974" s="290"/>
      <c r="NSU4974" s="290"/>
      <c r="NSV4974" s="290"/>
      <c r="NSW4974" s="290"/>
      <c r="NSX4974" s="290"/>
      <c r="NSY4974" s="290"/>
      <c r="NSZ4974" s="290"/>
      <c r="NTA4974" s="290"/>
      <c r="NTB4974" s="290"/>
      <c r="NTC4974" s="290"/>
      <c r="NTD4974" s="290"/>
      <c r="NTE4974" s="290"/>
      <c r="NTF4974" s="290"/>
      <c r="NTG4974" s="290"/>
      <c r="NTH4974" s="290"/>
      <c r="NTI4974" s="290"/>
      <c r="NTJ4974" s="290"/>
      <c r="NTK4974" s="290"/>
      <c r="NTL4974" s="290"/>
      <c r="NTM4974" s="290"/>
      <c r="NTN4974" s="290"/>
      <c r="NTO4974" s="290"/>
      <c r="NTP4974" s="290"/>
      <c r="NTQ4974" s="290"/>
      <c r="NTR4974" s="290"/>
      <c r="NTS4974" s="290"/>
      <c r="NTT4974" s="290"/>
      <c r="NTU4974" s="290"/>
      <c r="NTV4974" s="290"/>
      <c r="NTW4974" s="290"/>
      <c r="NTX4974" s="290"/>
      <c r="NTY4974" s="290"/>
      <c r="NTZ4974" s="290"/>
      <c r="NUA4974" s="290"/>
      <c r="NUB4974" s="290"/>
      <c r="NUC4974" s="290"/>
      <c r="NUD4974" s="290"/>
      <c r="NUE4974" s="290"/>
      <c r="NUF4974" s="290"/>
      <c r="NUG4974" s="290"/>
      <c r="NUH4974" s="290"/>
      <c r="NUI4974" s="290"/>
      <c r="NUJ4974" s="290"/>
      <c r="NUK4974" s="290"/>
      <c r="NUL4974" s="290"/>
      <c r="NUM4974" s="290"/>
      <c r="NUN4974" s="290"/>
      <c r="NUO4974" s="290"/>
      <c r="NUP4974" s="290"/>
      <c r="NUQ4974" s="290"/>
      <c r="NUR4974" s="290"/>
      <c r="NUS4974" s="290"/>
      <c r="NUT4974" s="290"/>
      <c r="NUU4974" s="290"/>
      <c r="NUV4974" s="290"/>
      <c r="NUW4974" s="290"/>
      <c r="NUX4974" s="290"/>
      <c r="NUY4974" s="290"/>
      <c r="NUZ4974" s="290"/>
      <c r="NVA4974" s="290"/>
      <c r="NVB4974" s="290"/>
      <c r="NVC4974" s="290"/>
      <c r="NVD4974" s="290"/>
      <c r="NVE4974" s="290"/>
      <c r="NVF4974" s="290"/>
      <c r="NVG4974" s="290"/>
      <c r="NVH4974" s="290"/>
      <c r="NVI4974" s="290"/>
      <c r="NVJ4974" s="290"/>
      <c r="NVK4974" s="290"/>
      <c r="NVL4974" s="290"/>
      <c r="NVM4974" s="290"/>
      <c r="NVN4974" s="290"/>
      <c r="NVO4974" s="290"/>
      <c r="NVP4974" s="290"/>
      <c r="NVQ4974" s="290"/>
      <c r="NVR4974" s="290"/>
      <c r="NVS4974" s="290"/>
      <c r="NVT4974" s="290"/>
      <c r="NVU4974" s="290"/>
      <c r="NVV4974" s="290"/>
      <c r="NVW4974" s="290"/>
      <c r="NVX4974" s="290"/>
      <c r="NVY4974" s="290"/>
      <c r="NVZ4974" s="290"/>
      <c r="NWA4974" s="290"/>
      <c r="NWB4974" s="290"/>
      <c r="NWC4974" s="290"/>
      <c r="NWD4974" s="290"/>
      <c r="NWE4974" s="290"/>
      <c r="NWF4974" s="290"/>
      <c r="NWG4974" s="290"/>
      <c r="NWH4974" s="290"/>
      <c r="NWI4974" s="290"/>
      <c r="NWJ4974" s="290"/>
      <c r="NWK4974" s="290"/>
      <c r="NWL4974" s="290"/>
      <c r="NWM4974" s="290"/>
      <c r="NWN4974" s="290"/>
      <c r="NWO4974" s="290"/>
      <c r="NWP4974" s="290"/>
      <c r="NWQ4974" s="290"/>
      <c r="NWR4974" s="290"/>
      <c r="NWS4974" s="290"/>
      <c r="NWT4974" s="290"/>
      <c r="NWU4974" s="290"/>
      <c r="NWV4974" s="290"/>
      <c r="NWW4974" s="290"/>
      <c r="NWX4974" s="290"/>
      <c r="NWY4974" s="290"/>
      <c r="NWZ4974" s="290"/>
      <c r="NXA4974" s="290"/>
      <c r="NXB4974" s="290"/>
      <c r="NXC4974" s="290"/>
      <c r="NXD4974" s="290"/>
      <c r="NXE4974" s="290"/>
      <c r="NXF4974" s="290"/>
      <c r="NXG4974" s="290"/>
      <c r="NXH4974" s="290"/>
      <c r="NXI4974" s="290"/>
      <c r="NXJ4974" s="290"/>
      <c r="NXK4974" s="290"/>
      <c r="NXL4974" s="290"/>
      <c r="NXM4974" s="290"/>
      <c r="NXN4974" s="290"/>
      <c r="NXO4974" s="290"/>
      <c r="NXP4974" s="290"/>
      <c r="NXQ4974" s="290"/>
      <c r="NXR4974" s="290"/>
      <c r="NXS4974" s="290"/>
      <c r="NXT4974" s="290"/>
      <c r="NXU4974" s="290"/>
      <c r="NXV4974" s="290"/>
      <c r="NXW4974" s="290"/>
      <c r="NXX4974" s="290"/>
      <c r="NXY4974" s="290"/>
      <c r="NXZ4974" s="290"/>
      <c r="NYA4974" s="290"/>
      <c r="NYB4974" s="290"/>
      <c r="NYC4974" s="290"/>
      <c r="NYD4974" s="290"/>
      <c r="NYE4974" s="290"/>
      <c r="NYF4974" s="290"/>
      <c r="NYG4974" s="290"/>
      <c r="NYH4974" s="290"/>
      <c r="NYI4974" s="290"/>
      <c r="NYJ4974" s="290"/>
      <c r="NYK4974" s="290"/>
      <c r="NYL4974" s="290"/>
      <c r="NYM4974" s="290"/>
      <c r="NYN4974" s="290"/>
      <c r="NYO4974" s="290"/>
      <c r="NYP4974" s="290"/>
      <c r="NYQ4974" s="290"/>
      <c r="NYR4974" s="290"/>
      <c r="NYS4974" s="290"/>
      <c r="NYT4974" s="290"/>
      <c r="NYU4974" s="290"/>
      <c r="NYV4974" s="290"/>
      <c r="NYW4974" s="290"/>
      <c r="NYX4974" s="290"/>
      <c r="NYY4974" s="290"/>
      <c r="NYZ4974" s="290"/>
      <c r="NZA4974" s="290"/>
      <c r="NZB4974" s="290"/>
      <c r="NZC4974" s="290"/>
      <c r="NZD4974" s="290"/>
      <c r="NZE4974" s="290"/>
      <c r="NZF4974" s="290"/>
      <c r="NZG4974" s="290"/>
      <c r="NZH4974" s="290"/>
      <c r="NZI4974" s="290"/>
      <c r="NZJ4974" s="290"/>
      <c r="NZK4974" s="290"/>
      <c r="NZL4974" s="290"/>
      <c r="NZM4974" s="290"/>
      <c r="NZN4974" s="290"/>
      <c r="NZO4974" s="290"/>
      <c r="NZP4974" s="290"/>
      <c r="NZQ4974" s="290"/>
      <c r="NZR4974" s="290"/>
      <c r="NZS4974" s="290"/>
      <c r="NZT4974" s="290"/>
      <c r="NZU4974" s="290"/>
      <c r="NZV4974" s="290"/>
      <c r="NZW4974" s="290"/>
      <c r="NZX4974" s="290"/>
      <c r="NZY4974" s="290"/>
      <c r="NZZ4974" s="290"/>
      <c r="OAA4974" s="290"/>
      <c r="OAB4974" s="290"/>
      <c r="OAC4974" s="290"/>
      <c r="OAD4974" s="290"/>
      <c r="OAE4974" s="290"/>
      <c r="OAF4974" s="290"/>
      <c r="OAG4974" s="290"/>
      <c r="OAH4974" s="290"/>
      <c r="OAI4974" s="290"/>
      <c r="OAJ4974" s="290"/>
      <c r="OAK4974" s="290"/>
      <c r="OAL4974" s="290"/>
      <c r="OAM4974" s="290"/>
      <c r="OAN4974" s="290"/>
      <c r="OAO4974" s="290"/>
      <c r="OAP4974" s="290"/>
      <c r="OAQ4974" s="290"/>
      <c r="OAR4974" s="290"/>
      <c r="OAS4974" s="290"/>
      <c r="OAT4974" s="290"/>
      <c r="OAU4974" s="290"/>
      <c r="OAV4974" s="290"/>
      <c r="OAW4974" s="290"/>
      <c r="OAX4974" s="290"/>
      <c r="OAY4974" s="290"/>
      <c r="OAZ4974" s="290"/>
      <c r="OBA4974" s="290"/>
      <c r="OBB4974" s="290"/>
      <c r="OBC4974" s="290"/>
      <c r="OBD4974" s="290"/>
      <c r="OBE4974" s="290"/>
      <c r="OBF4974" s="290"/>
      <c r="OBG4974" s="290"/>
      <c r="OBH4974" s="290"/>
      <c r="OBI4974" s="290"/>
      <c r="OBJ4974" s="290"/>
      <c r="OBK4974" s="290"/>
      <c r="OBL4974" s="290"/>
      <c r="OBM4974" s="290"/>
      <c r="OBN4974" s="290"/>
      <c r="OBO4974" s="290"/>
      <c r="OBP4974" s="290"/>
      <c r="OBQ4974" s="290"/>
      <c r="OBR4974" s="290"/>
      <c r="OBS4974" s="290"/>
      <c r="OBT4974" s="290"/>
      <c r="OBU4974" s="290"/>
      <c r="OBV4974" s="290"/>
      <c r="OBW4974" s="290"/>
      <c r="OBX4974" s="290"/>
      <c r="OBY4974" s="290"/>
      <c r="OBZ4974" s="290"/>
      <c r="OCA4974" s="290"/>
      <c r="OCB4974" s="290"/>
      <c r="OCC4974" s="290"/>
      <c r="OCD4974" s="290"/>
      <c r="OCE4974" s="290"/>
      <c r="OCF4974" s="290"/>
      <c r="OCG4974" s="290"/>
      <c r="OCH4974" s="290"/>
      <c r="OCI4974" s="290"/>
      <c r="OCJ4974" s="290"/>
      <c r="OCK4974" s="290"/>
      <c r="OCL4974" s="290"/>
      <c r="OCM4974" s="290"/>
      <c r="OCN4974" s="290"/>
      <c r="OCO4974" s="290"/>
      <c r="OCP4974" s="290"/>
      <c r="OCQ4974" s="290"/>
      <c r="OCR4974" s="290"/>
      <c r="OCS4974" s="290"/>
      <c r="OCT4974" s="290"/>
      <c r="OCU4974" s="290"/>
      <c r="OCV4974" s="290"/>
      <c r="OCW4974" s="290"/>
      <c r="OCX4974" s="290"/>
      <c r="OCY4974" s="290"/>
      <c r="OCZ4974" s="290"/>
      <c r="ODA4974" s="290"/>
      <c r="ODB4974" s="290"/>
      <c r="ODC4974" s="290"/>
      <c r="ODD4974" s="290"/>
      <c r="ODE4974" s="290"/>
      <c r="ODF4974" s="290"/>
      <c r="ODG4974" s="290"/>
      <c r="ODH4974" s="290"/>
      <c r="ODI4974" s="290"/>
      <c r="ODJ4974" s="290"/>
      <c r="ODK4974" s="290"/>
      <c r="ODL4974" s="290"/>
      <c r="ODM4974" s="290"/>
      <c r="ODN4974" s="290"/>
      <c r="ODO4974" s="290"/>
      <c r="ODP4974" s="290"/>
      <c r="ODQ4974" s="290"/>
      <c r="ODR4974" s="290"/>
      <c r="ODS4974" s="290"/>
      <c r="ODT4974" s="290"/>
      <c r="ODU4974" s="290"/>
      <c r="ODV4974" s="290"/>
      <c r="ODW4974" s="290"/>
      <c r="ODX4974" s="290"/>
      <c r="ODY4974" s="290"/>
      <c r="ODZ4974" s="290"/>
      <c r="OEA4974" s="290"/>
      <c r="OEB4974" s="290"/>
      <c r="OEC4974" s="290"/>
      <c r="OED4974" s="290"/>
      <c r="OEE4974" s="290"/>
      <c r="OEF4974" s="290"/>
      <c r="OEG4974" s="290"/>
      <c r="OEH4974" s="290"/>
      <c r="OEI4974" s="290"/>
      <c r="OEJ4974" s="290"/>
      <c r="OEK4974" s="290"/>
      <c r="OEL4974" s="290"/>
      <c r="OEM4974" s="290"/>
      <c r="OEN4974" s="290"/>
      <c r="OEO4974" s="290"/>
      <c r="OEP4974" s="290"/>
      <c r="OEQ4974" s="290"/>
      <c r="OER4974" s="290"/>
      <c r="OES4974" s="290"/>
      <c r="OET4974" s="290"/>
      <c r="OEU4974" s="290"/>
      <c r="OEV4974" s="290"/>
      <c r="OEW4974" s="290"/>
      <c r="OEX4974" s="290"/>
      <c r="OEY4974" s="290"/>
      <c r="OEZ4974" s="290"/>
      <c r="OFA4974" s="290"/>
      <c r="OFB4974" s="290"/>
      <c r="OFC4974" s="290"/>
      <c r="OFD4974" s="290"/>
      <c r="OFE4974" s="290"/>
      <c r="OFF4974" s="290"/>
      <c r="OFG4974" s="290"/>
      <c r="OFH4974" s="290"/>
      <c r="OFI4974" s="290"/>
      <c r="OFJ4974" s="290"/>
      <c r="OFK4974" s="290"/>
      <c r="OFL4974" s="290"/>
      <c r="OFM4974" s="290"/>
      <c r="OFN4974" s="290"/>
      <c r="OFO4974" s="290"/>
      <c r="OFP4974" s="290"/>
      <c r="OFQ4974" s="290"/>
      <c r="OFR4974" s="290"/>
      <c r="OFS4974" s="290"/>
      <c r="OFT4974" s="290"/>
      <c r="OFU4974" s="290"/>
      <c r="OFV4974" s="290"/>
      <c r="OFW4974" s="290"/>
      <c r="OFX4974" s="290"/>
      <c r="OFY4974" s="290"/>
      <c r="OFZ4974" s="290"/>
      <c r="OGA4974" s="290"/>
      <c r="OGB4974" s="290"/>
      <c r="OGC4974" s="290"/>
      <c r="OGD4974" s="290"/>
      <c r="OGE4974" s="290"/>
      <c r="OGF4974" s="290"/>
      <c r="OGG4974" s="290"/>
      <c r="OGH4974" s="290"/>
      <c r="OGI4974" s="290"/>
      <c r="OGJ4974" s="290"/>
      <c r="OGK4974" s="290"/>
      <c r="OGL4974" s="290"/>
      <c r="OGM4974" s="290"/>
      <c r="OGN4974" s="290"/>
      <c r="OGO4974" s="290"/>
      <c r="OGP4974" s="290"/>
      <c r="OGQ4974" s="290"/>
      <c r="OGR4974" s="290"/>
      <c r="OGS4974" s="290"/>
      <c r="OGT4974" s="290"/>
      <c r="OGU4974" s="290"/>
      <c r="OGV4974" s="290"/>
      <c r="OGW4974" s="290"/>
      <c r="OGX4974" s="290"/>
      <c r="OGY4974" s="290"/>
      <c r="OGZ4974" s="290"/>
      <c r="OHA4974" s="290"/>
      <c r="OHB4974" s="290"/>
      <c r="OHC4974" s="290"/>
      <c r="OHD4974" s="290"/>
      <c r="OHE4974" s="290"/>
      <c r="OHF4974" s="290"/>
      <c r="OHG4974" s="290"/>
      <c r="OHH4974" s="290"/>
      <c r="OHI4974" s="290"/>
      <c r="OHJ4974" s="290"/>
      <c r="OHK4974" s="290"/>
      <c r="OHL4974" s="290"/>
      <c r="OHM4974" s="290"/>
      <c r="OHN4974" s="290"/>
      <c r="OHO4974" s="290"/>
      <c r="OHP4974" s="290"/>
      <c r="OHQ4974" s="290"/>
      <c r="OHR4974" s="290"/>
      <c r="OHS4974" s="290"/>
      <c r="OHT4974" s="290"/>
      <c r="OHU4974" s="290"/>
      <c r="OHV4974" s="290"/>
      <c r="OHW4974" s="290"/>
      <c r="OHX4974" s="290"/>
      <c r="OHY4974" s="290"/>
      <c r="OHZ4974" s="290"/>
      <c r="OIA4974" s="290"/>
      <c r="OIB4974" s="290"/>
      <c r="OIC4974" s="290"/>
      <c r="OID4974" s="290"/>
      <c r="OIE4974" s="290"/>
      <c r="OIF4974" s="290"/>
      <c r="OIG4974" s="290"/>
      <c r="OIH4974" s="290"/>
      <c r="OII4974" s="290"/>
      <c r="OIJ4974" s="290"/>
      <c r="OIK4974" s="290"/>
      <c r="OIL4974" s="290"/>
      <c r="OIM4974" s="290"/>
      <c r="OIN4974" s="290"/>
      <c r="OIO4974" s="290"/>
      <c r="OIP4974" s="290"/>
      <c r="OIQ4974" s="290"/>
      <c r="OIR4974" s="290"/>
      <c r="OIS4974" s="290"/>
      <c r="OIT4974" s="290"/>
      <c r="OIU4974" s="290"/>
      <c r="OIV4974" s="290"/>
      <c r="OIW4974" s="290"/>
      <c r="OIX4974" s="290"/>
      <c r="OIY4974" s="290"/>
      <c r="OIZ4974" s="290"/>
      <c r="OJA4974" s="290"/>
      <c r="OJB4974" s="290"/>
      <c r="OJC4974" s="290"/>
      <c r="OJD4974" s="290"/>
      <c r="OJE4974" s="290"/>
      <c r="OJF4974" s="290"/>
      <c r="OJG4974" s="290"/>
      <c r="OJH4974" s="290"/>
      <c r="OJI4974" s="290"/>
      <c r="OJJ4974" s="290"/>
      <c r="OJK4974" s="290"/>
      <c r="OJL4974" s="290"/>
      <c r="OJM4974" s="290"/>
      <c r="OJN4974" s="290"/>
      <c r="OJO4974" s="290"/>
      <c r="OJP4974" s="290"/>
      <c r="OJQ4974" s="290"/>
      <c r="OJR4974" s="290"/>
      <c r="OJS4974" s="290"/>
      <c r="OJT4974" s="290"/>
      <c r="OJU4974" s="290"/>
      <c r="OJV4974" s="290"/>
      <c r="OJW4974" s="290"/>
      <c r="OJX4974" s="290"/>
      <c r="OJY4974" s="290"/>
      <c r="OJZ4974" s="290"/>
      <c r="OKA4974" s="290"/>
      <c r="OKB4974" s="290"/>
      <c r="OKC4974" s="290"/>
      <c r="OKD4974" s="290"/>
      <c r="OKE4974" s="290"/>
      <c r="OKF4974" s="290"/>
      <c r="OKG4974" s="290"/>
      <c r="OKH4974" s="290"/>
      <c r="OKI4974" s="290"/>
      <c r="OKJ4974" s="290"/>
      <c r="OKK4974" s="290"/>
      <c r="OKL4974" s="290"/>
      <c r="OKM4974" s="290"/>
      <c r="OKN4974" s="290"/>
      <c r="OKO4974" s="290"/>
      <c r="OKP4974" s="290"/>
      <c r="OKQ4974" s="290"/>
      <c r="OKR4974" s="290"/>
      <c r="OKS4974" s="290"/>
      <c r="OKT4974" s="290"/>
      <c r="OKU4974" s="290"/>
      <c r="OKV4974" s="290"/>
      <c r="OKW4974" s="290"/>
      <c r="OKX4974" s="290"/>
      <c r="OKY4974" s="290"/>
      <c r="OKZ4974" s="290"/>
      <c r="OLA4974" s="290"/>
      <c r="OLB4974" s="290"/>
      <c r="OLC4974" s="290"/>
      <c r="OLD4974" s="290"/>
      <c r="OLE4974" s="290"/>
      <c r="OLF4974" s="290"/>
      <c r="OLG4974" s="290"/>
      <c r="OLH4974" s="290"/>
      <c r="OLI4974" s="290"/>
      <c r="OLJ4974" s="290"/>
      <c r="OLK4974" s="290"/>
      <c r="OLL4974" s="290"/>
      <c r="OLM4974" s="290"/>
      <c r="OLN4974" s="290"/>
      <c r="OLO4974" s="290"/>
      <c r="OLP4974" s="290"/>
      <c r="OLQ4974" s="290"/>
      <c r="OLR4974" s="290"/>
      <c r="OLS4974" s="290"/>
      <c r="OLT4974" s="290"/>
      <c r="OLU4974" s="290"/>
      <c r="OLV4974" s="290"/>
      <c r="OLW4974" s="290"/>
      <c r="OLX4974" s="290"/>
      <c r="OLY4974" s="290"/>
      <c r="OLZ4974" s="290"/>
      <c r="OMA4974" s="290"/>
      <c r="OMB4974" s="290"/>
      <c r="OMC4974" s="290"/>
      <c r="OMD4974" s="290"/>
      <c r="OME4974" s="290"/>
      <c r="OMF4974" s="290"/>
      <c r="OMG4974" s="290"/>
      <c r="OMH4974" s="290"/>
      <c r="OMI4974" s="290"/>
      <c r="OMJ4974" s="290"/>
      <c r="OMK4974" s="290"/>
      <c r="OML4974" s="290"/>
      <c r="OMM4974" s="290"/>
      <c r="OMN4974" s="290"/>
      <c r="OMO4974" s="290"/>
      <c r="OMP4974" s="290"/>
      <c r="OMQ4974" s="290"/>
      <c r="OMR4974" s="290"/>
      <c r="OMS4974" s="290"/>
      <c r="OMT4974" s="290"/>
      <c r="OMU4974" s="290"/>
      <c r="OMV4974" s="290"/>
      <c r="OMW4974" s="290"/>
      <c r="OMX4974" s="290"/>
      <c r="OMY4974" s="290"/>
      <c r="OMZ4974" s="290"/>
      <c r="ONA4974" s="290"/>
      <c r="ONB4974" s="290"/>
      <c r="ONC4974" s="290"/>
      <c r="OND4974" s="290"/>
      <c r="ONE4974" s="290"/>
      <c r="ONF4974" s="290"/>
      <c r="ONG4974" s="290"/>
      <c r="ONH4974" s="290"/>
      <c r="ONI4974" s="290"/>
      <c r="ONJ4974" s="290"/>
      <c r="ONK4974" s="290"/>
      <c r="ONL4974" s="290"/>
      <c r="ONM4974" s="290"/>
      <c r="ONN4974" s="290"/>
      <c r="ONO4974" s="290"/>
      <c r="ONP4974" s="290"/>
      <c r="ONQ4974" s="290"/>
      <c r="ONR4974" s="290"/>
      <c r="ONS4974" s="290"/>
      <c r="ONT4974" s="290"/>
      <c r="ONU4974" s="290"/>
      <c r="ONV4974" s="290"/>
      <c r="ONW4974" s="290"/>
      <c r="ONX4974" s="290"/>
      <c r="ONY4974" s="290"/>
      <c r="ONZ4974" s="290"/>
      <c r="OOA4974" s="290"/>
      <c r="OOB4974" s="290"/>
      <c r="OOC4974" s="290"/>
      <c r="OOD4974" s="290"/>
      <c r="OOE4974" s="290"/>
      <c r="OOF4974" s="290"/>
      <c r="OOG4974" s="290"/>
      <c r="OOH4974" s="290"/>
      <c r="OOI4974" s="290"/>
      <c r="OOJ4974" s="290"/>
      <c r="OOK4974" s="290"/>
      <c r="OOL4974" s="290"/>
      <c r="OOM4974" s="290"/>
      <c r="OON4974" s="290"/>
      <c r="OOO4974" s="290"/>
      <c r="OOP4974" s="290"/>
      <c r="OOQ4974" s="290"/>
      <c r="OOR4974" s="290"/>
      <c r="OOS4974" s="290"/>
      <c r="OOT4974" s="290"/>
      <c r="OOU4974" s="290"/>
      <c r="OOV4974" s="290"/>
      <c r="OOW4974" s="290"/>
      <c r="OOX4974" s="290"/>
      <c r="OOY4974" s="290"/>
      <c r="OOZ4974" s="290"/>
      <c r="OPA4974" s="290"/>
      <c r="OPB4974" s="290"/>
      <c r="OPC4974" s="290"/>
      <c r="OPD4974" s="290"/>
      <c r="OPE4974" s="290"/>
      <c r="OPF4974" s="290"/>
      <c r="OPG4974" s="290"/>
      <c r="OPH4974" s="290"/>
      <c r="OPI4974" s="290"/>
      <c r="OPJ4974" s="290"/>
      <c r="OPK4974" s="290"/>
      <c r="OPL4974" s="290"/>
      <c r="OPM4974" s="290"/>
      <c r="OPN4974" s="290"/>
      <c r="OPO4974" s="290"/>
      <c r="OPP4974" s="290"/>
      <c r="OPQ4974" s="290"/>
      <c r="OPR4974" s="290"/>
      <c r="OPS4974" s="290"/>
      <c r="OPT4974" s="290"/>
      <c r="OPU4974" s="290"/>
      <c r="OPV4974" s="290"/>
      <c r="OPW4974" s="290"/>
      <c r="OPX4974" s="290"/>
      <c r="OPY4974" s="290"/>
      <c r="OPZ4974" s="290"/>
      <c r="OQA4974" s="290"/>
      <c r="OQB4974" s="290"/>
      <c r="OQC4974" s="290"/>
      <c r="OQD4974" s="290"/>
      <c r="OQE4974" s="290"/>
      <c r="OQF4974" s="290"/>
      <c r="OQG4974" s="290"/>
      <c r="OQH4974" s="290"/>
      <c r="OQI4974" s="290"/>
      <c r="OQJ4974" s="290"/>
      <c r="OQK4974" s="290"/>
      <c r="OQL4974" s="290"/>
      <c r="OQM4974" s="290"/>
      <c r="OQN4974" s="290"/>
      <c r="OQO4974" s="290"/>
      <c r="OQP4974" s="290"/>
      <c r="OQQ4974" s="290"/>
      <c r="OQR4974" s="290"/>
      <c r="OQS4974" s="290"/>
      <c r="OQT4974" s="290"/>
      <c r="OQU4974" s="290"/>
      <c r="OQV4974" s="290"/>
      <c r="OQW4974" s="290"/>
      <c r="OQX4974" s="290"/>
      <c r="OQY4974" s="290"/>
      <c r="OQZ4974" s="290"/>
      <c r="ORA4974" s="290"/>
      <c r="ORB4974" s="290"/>
      <c r="ORC4974" s="290"/>
      <c r="ORD4974" s="290"/>
      <c r="ORE4974" s="290"/>
      <c r="ORF4974" s="290"/>
      <c r="ORG4974" s="290"/>
      <c r="ORH4974" s="290"/>
      <c r="ORI4974" s="290"/>
      <c r="ORJ4974" s="290"/>
      <c r="ORK4974" s="290"/>
      <c r="ORL4974" s="290"/>
      <c r="ORM4974" s="290"/>
      <c r="ORN4974" s="290"/>
      <c r="ORO4974" s="290"/>
      <c r="ORP4974" s="290"/>
      <c r="ORQ4974" s="290"/>
      <c r="ORR4974" s="290"/>
      <c r="ORS4974" s="290"/>
      <c r="ORT4974" s="290"/>
      <c r="ORU4974" s="290"/>
      <c r="ORV4974" s="290"/>
      <c r="ORW4974" s="290"/>
      <c r="ORX4974" s="290"/>
      <c r="ORY4974" s="290"/>
      <c r="ORZ4974" s="290"/>
      <c r="OSA4974" s="290"/>
      <c r="OSB4974" s="290"/>
      <c r="OSC4974" s="290"/>
      <c r="OSD4974" s="290"/>
      <c r="OSE4974" s="290"/>
      <c r="OSF4974" s="290"/>
      <c r="OSG4974" s="290"/>
      <c r="OSH4974" s="290"/>
      <c r="OSI4974" s="290"/>
      <c r="OSJ4974" s="290"/>
      <c r="OSK4974" s="290"/>
      <c r="OSL4974" s="290"/>
      <c r="OSM4974" s="290"/>
      <c r="OSN4974" s="290"/>
      <c r="OSO4974" s="290"/>
      <c r="OSP4974" s="290"/>
      <c r="OSQ4974" s="290"/>
      <c r="OSR4974" s="290"/>
      <c r="OSS4974" s="290"/>
      <c r="OST4974" s="290"/>
      <c r="OSU4974" s="290"/>
      <c r="OSV4974" s="290"/>
      <c r="OSW4974" s="290"/>
      <c r="OSX4974" s="290"/>
      <c r="OSY4974" s="290"/>
      <c r="OSZ4974" s="290"/>
      <c r="OTA4974" s="290"/>
      <c r="OTB4974" s="290"/>
      <c r="OTC4974" s="290"/>
      <c r="OTD4974" s="290"/>
      <c r="OTE4974" s="290"/>
      <c r="OTF4974" s="290"/>
      <c r="OTG4974" s="290"/>
      <c r="OTH4974" s="290"/>
      <c r="OTI4974" s="290"/>
      <c r="OTJ4974" s="290"/>
      <c r="OTK4974" s="290"/>
      <c r="OTL4974" s="290"/>
      <c r="OTM4974" s="290"/>
      <c r="OTN4974" s="290"/>
      <c r="OTO4974" s="290"/>
      <c r="OTP4974" s="290"/>
      <c r="OTQ4974" s="290"/>
      <c r="OTR4974" s="290"/>
      <c r="OTS4974" s="290"/>
      <c r="OTT4974" s="290"/>
      <c r="OTU4974" s="290"/>
      <c r="OTV4974" s="290"/>
      <c r="OTW4974" s="290"/>
      <c r="OTX4974" s="290"/>
      <c r="OTY4974" s="290"/>
      <c r="OTZ4974" s="290"/>
      <c r="OUA4974" s="290"/>
      <c r="OUB4974" s="290"/>
      <c r="OUC4974" s="290"/>
      <c r="OUD4974" s="290"/>
      <c r="OUE4974" s="290"/>
      <c r="OUF4974" s="290"/>
      <c r="OUG4974" s="290"/>
      <c r="OUH4974" s="290"/>
      <c r="OUI4974" s="290"/>
      <c r="OUJ4974" s="290"/>
      <c r="OUK4974" s="290"/>
      <c r="OUL4974" s="290"/>
      <c r="OUM4974" s="290"/>
      <c r="OUN4974" s="290"/>
      <c r="OUO4974" s="290"/>
      <c r="OUP4974" s="290"/>
      <c r="OUQ4974" s="290"/>
      <c r="OUR4974" s="290"/>
      <c r="OUS4974" s="290"/>
      <c r="OUT4974" s="290"/>
      <c r="OUU4974" s="290"/>
      <c r="OUV4974" s="290"/>
      <c r="OUW4974" s="290"/>
      <c r="OUX4974" s="290"/>
      <c r="OUY4974" s="290"/>
      <c r="OUZ4974" s="290"/>
      <c r="OVA4974" s="290"/>
      <c r="OVB4974" s="290"/>
      <c r="OVC4974" s="290"/>
      <c r="OVD4974" s="290"/>
      <c r="OVE4974" s="290"/>
      <c r="OVF4974" s="290"/>
      <c r="OVG4974" s="290"/>
      <c r="OVH4974" s="290"/>
      <c r="OVI4974" s="290"/>
      <c r="OVJ4974" s="290"/>
      <c r="OVK4974" s="290"/>
      <c r="OVL4974" s="290"/>
      <c r="OVM4974" s="290"/>
      <c r="OVN4974" s="290"/>
      <c r="OVO4974" s="290"/>
      <c r="OVP4974" s="290"/>
      <c r="OVQ4974" s="290"/>
      <c r="OVR4974" s="290"/>
      <c r="OVS4974" s="290"/>
      <c r="OVT4974" s="290"/>
      <c r="OVU4974" s="290"/>
      <c r="OVV4974" s="290"/>
      <c r="OVW4974" s="290"/>
      <c r="OVX4974" s="290"/>
      <c r="OVY4974" s="290"/>
      <c r="OVZ4974" s="290"/>
      <c r="OWA4974" s="290"/>
      <c r="OWB4974" s="290"/>
      <c r="OWC4974" s="290"/>
      <c r="OWD4974" s="290"/>
      <c r="OWE4974" s="290"/>
      <c r="OWF4974" s="290"/>
      <c r="OWG4974" s="290"/>
      <c r="OWH4974" s="290"/>
      <c r="OWI4974" s="290"/>
      <c r="OWJ4974" s="290"/>
      <c r="OWK4974" s="290"/>
      <c r="OWL4974" s="290"/>
      <c r="OWM4974" s="290"/>
      <c r="OWN4974" s="290"/>
      <c r="OWO4974" s="290"/>
      <c r="OWP4974" s="290"/>
      <c r="OWQ4974" s="290"/>
      <c r="OWR4974" s="290"/>
      <c r="OWS4974" s="290"/>
      <c r="OWT4974" s="290"/>
      <c r="OWU4974" s="290"/>
      <c r="OWV4974" s="290"/>
      <c r="OWW4974" s="290"/>
      <c r="OWX4974" s="290"/>
      <c r="OWY4974" s="290"/>
      <c r="OWZ4974" s="290"/>
      <c r="OXA4974" s="290"/>
      <c r="OXB4974" s="290"/>
      <c r="OXC4974" s="290"/>
      <c r="OXD4974" s="290"/>
      <c r="OXE4974" s="290"/>
      <c r="OXF4974" s="290"/>
      <c r="OXG4974" s="290"/>
      <c r="OXH4974" s="290"/>
      <c r="OXI4974" s="290"/>
      <c r="OXJ4974" s="290"/>
      <c r="OXK4974" s="290"/>
      <c r="OXL4974" s="290"/>
      <c r="OXM4974" s="290"/>
      <c r="OXN4974" s="290"/>
      <c r="OXO4974" s="290"/>
      <c r="OXP4974" s="290"/>
      <c r="OXQ4974" s="290"/>
      <c r="OXR4974" s="290"/>
      <c r="OXS4974" s="290"/>
      <c r="OXT4974" s="290"/>
      <c r="OXU4974" s="290"/>
      <c r="OXV4974" s="290"/>
      <c r="OXW4974" s="290"/>
      <c r="OXX4974" s="290"/>
      <c r="OXY4974" s="290"/>
      <c r="OXZ4974" s="290"/>
      <c r="OYA4974" s="290"/>
      <c r="OYB4974" s="290"/>
      <c r="OYC4974" s="290"/>
      <c r="OYD4974" s="290"/>
      <c r="OYE4974" s="290"/>
      <c r="OYF4974" s="290"/>
      <c r="OYG4974" s="290"/>
      <c r="OYH4974" s="290"/>
      <c r="OYI4974" s="290"/>
      <c r="OYJ4974" s="290"/>
      <c r="OYK4974" s="290"/>
      <c r="OYL4974" s="290"/>
      <c r="OYM4974" s="290"/>
      <c r="OYN4974" s="290"/>
      <c r="OYO4974" s="290"/>
      <c r="OYP4974" s="290"/>
      <c r="OYQ4974" s="290"/>
      <c r="OYR4974" s="290"/>
      <c r="OYS4974" s="290"/>
      <c r="OYT4974" s="290"/>
      <c r="OYU4974" s="290"/>
      <c r="OYV4974" s="290"/>
      <c r="OYW4974" s="290"/>
      <c r="OYX4974" s="290"/>
      <c r="OYY4974" s="290"/>
      <c r="OYZ4974" s="290"/>
      <c r="OZA4974" s="290"/>
      <c r="OZB4974" s="290"/>
      <c r="OZC4974" s="290"/>
      <c r="OZD4974" s="290"/>
      <c r="OZE4974" s="290"/>
      <c r="OZF4974" s="290"/>
      <c r="OZG4974" s="290"/>
      <c r="OZH4974" s="290"/>
      <c r="OZI4974" s="290"/>
      <c r="OZJ4974" s="290"/>
      <c r="OZK4974" s="290"/>
      <c r="OZL4974" s="290"/>
      <c r="OZM4974" s="290"/>
      <c r="OZN4974" s="290"/>
      <c r="OZO4974" s="290"/>
      <c r="OZP4974" s="290"/>
      <c r="OZQ4974" s="290"/>
      <c r="OZR4974" s="290"/>
      <c r="OZS4974" s="290"/>
      <c r="OZT4974" s="290"/>
      <c r="OZU4974" s="290"/>
      <c r="OZV4974" s="290"/>
      <c r="OZW4974" s="290"/>
      <c r="OZX4974" s="290"/>
      <c r="OZY4974" s="290"/>
      <c r="OZZ4974" s="290"/>
      <c r="PAA4974" s="290"/>
      <c r="PAB4974" s="290"/>
      <c r="PAC4974" s="290"/>
      <c r="PAD4974" s="290"/>
      <c r="PAE4974" s="290"/>
      <c r="PAF4974" s="290"/>
      <c r="PAG4974" s="290"/>
      <c r="PAH4974" s="290"/>
      <c r="PAI4974" s="290"/>
      <c r="PAJ4974" s="290"/>
      <c r="PAK4974" s="290"/>
      <c r="PAL4974" s="290"/>
      <c r="PAM4974" s="290"/>
      <c r="PAN4974" s="290"/>
      <c r="PAO4974" s="290"/>
      <c r="PAP4974" s="290"/>
      <c r="PAQ4974" s="290"/>
      <c r="PAR4974" s="290"/>
      <c r="PAS4974" s="290"/>
      <c r="PAT4974" s="290"/>
      <c r="PAU4974" s="290"/>
      <c r="PAV4974" s="290"/>
      <c r="PAW4974" s="290"/>
      <c r="PAX4974" s="290"/>
      <c r="PAY4974" s="290"/>
      <c r="PAZ4974" s="290"/>
      <c r="PBA4974" s="290"/>
      <c r="PBB4974" s="290"/>
      <c r="PBC4974" s="290"/>
      <c r="PBD4974" s="290"/>
      <c r="PBE4974" s="290"/>
      <c r="PBF4974" s="290"/>
      <c r="PBG4974" s="290"/>
      <c r="PBH4974" s="290"/>
      <c r="PBI4974" s="290"/>
      <c r="PBJ4974" s="290"/>
      <c r="PBK4974" s="290"/>
      <c r="PBL4974" s="290"/>
      <c r="PBM4974" s="290"/>
      <c r="PBN4974" s="290"/>
      <c r="PBO4974" s="290"/>
      <c r="PBP4974" s="290"/>
      <c r="PBQ4974" s="290"/>
      <c r="PBR4974" s="290"/>
      <c r="PBS4974" s="290"/>
      <c r="PBT4974" s="290"/>
      <c r="PBU4974" s="290"/>
      <c r="PBV4974" s="290"/>
      <c r="PBW4974" s="290"/>
      <c r="PBX4974" s="290"/>
      <c r="PBY4974" s="290"/>
      <c r="PBZ4974" s="290"/>
      <c r="PCA4974" s="290"/>
      <c r="PCB4974" s="290"/>
      <c r="PCC4974" s="290"/>
      <c r="PCD4974" s="290"/>
      <c r="PCE4974" s="290"/>
      <c r="PCF4974" s="290"/>
      <c r="PCG4974" s="290"/>
      <c r="PCH4974" s="290"/>
      <c r="PCI4974" s="290"/>
      <c r="PCJ4974" s="290"/>
      <c r="PCK4974" s="290"/>
      <c r="PCL4974" s="290"/>
      <c r="PCM4974" s="290"/>
      <c r="PCN4974" s="290"/>
      <c r="PCO4974" s="290"/>
      <c r="PCP4974" s="290"/>
      <c r="PCQ4974" s="290"/>
      <c r="PCR4974" s="290"/>
      <c r="PCS4974" s="290"/>
      <c r="PCT4974" s="290"/>
      <c r="PCU4974" s="290"/>
      <c r="PCV4974" s="290"/>
      <c r="PCW4974" s="290"/>
      <c r="PCX4974" s="290"/>
      <c r="PCY4974" s="290"/>
      <c r="PCZ4974" s="290"/>
      <c r="PDA4974" s="290"/>
      <c r="PDB4974" s="290"/>
      <c r="PDC4974" s="290"/>
      <c r="PDD4974" s="290"/>
      <c r="PDE4974" s="290"/>
      <c r="PDF4974" s="290"/>
      <c r="PDG4974" s="290"/>
      <c r="PDH4974" s="290"/>
      <c r="PDI4974" s="290"/>
      <c r="PDJ4974" s="290"/>
      <c r="PDK4974" s="290"/>
      <c r="PDL4974" s="290"/>
      <c r="PDM4974" s="290"/>
      <c r="PDN4974" s="290"/>
      <c r="PDO4974" s="290"/>
      <c r="PDP4974" s="290"/>
      <c r="PDQ4974" s="290"/>
      <c r="PDR4974" s="290"/>
      <c r="PDS4974" s="290"/>
      <c r="PDT4974" s="290"/>
      <c r="PDU4974" s="290"/>
      <c r="PDV4974" s="290"/>
      <c r="PDW4974" s="290"/>
      <c r="PDX4974" s="290"/>
      <c r="PDY4974" s="290"/>
      <c r="PDZ4974" s="290"/>
      <c r="PEA4974" s="290"/>
      <c r="PEB4974" s="290"/>
      <c r="PEC4974" s="290"/>
      <c r="PED4974" s="290"/>
      <c r="PEE4974" s="290"/>
      <c r="PEF4974" s="290"/>
      <c r="PEG4974" s="290"/>
      <c r="PEH4974" s="290"/>
      <c r="PEI4974" s="290"/>
      <c r="PEJ4974" s="290"/>
      <c r="PEK4974" s="290"/>
      <c r="PEL4974" s="290"/>
      <c r="PEM4974" s="290"/>
      <c r="PEN4974" s="290"/>
      <c r="PEO4974" s="290"/>
      <c r="PEP4974" s="290"/>
      <c r="PEQ4974" s="290"/>
      <c r="PER4974" s="290"/>
      <c r="PES4974" s="290"/>
      <c r="PET4974" s="290"/>
      <c r="PEU4974" s="290"/>
      <c r="PEV4974" s="290"/>
      <c r="PEW4974" s="290"/>
      <c r="PEX4974" s="290"/>
      <c r="PEY4974" s="290"/>
      <c r="PEZ4974" s="290"/>
      <c r="PFA4974" s="290"/>
      <c r="PFB4974" s="290"/>
      <c r="PFC4974" s="290"/>
      <c r="PFD4974" s="290"/>
      <c r="PFE4974" s="290"/>
      <c r="PFF4974" s="290"/>
      <c r="PFG4974" s="290"/>
      <c r="PFH4974" s="290"/>
      <c r="PFI4974" s="290"/>
      <c r="PFJ4974" s="290"/>
      <c r="PFK4974" s="290"/>
      <c r="PFL4974" s="290"/>
      <c r="PFM4974" s="290"/>
      <c r="PFN4974" s="290"/>
      <c r="PFO4974" s="290"/>
      <c r="PFP4974" s="290"/>
      <c r="PFQ4974" s="290"/>
      <c r="PFR4974" s="290"/>
      <c r="PFS4974" s="290"/>
      <c r="PFT4974" s="290"/>
      <c r="PFU4974" s="290"/>
      <c r="PFV4974" s="290"/>
      <c r="PFW4974" s="290"/>
      <c r="PFX4974" s="290"/>
      <c r="PFY4974" s="290"/>
      <c r="PFZ4974" s="290"/>
      <c r="PGA4974" s="290"/>
      <c r="PGB4974" s="290"/>
      <c r="PGC4974" s="290"/>
      <c r="PGD4974" s="290"/>
      <c r="PGE4974" s="290"/>
      <c r="PGF4974" s="290"/>
      <c r="PGG4974" s="290"/>
      <c r="PGH4974" s="290"/>
      <c r="PGI4974" s="290"/>
      <c r="PGJ4974" s="290"/>
      <c r="PGK4974" s="290"/>
      <c r="PGL4974" s="290"/>
      <c r="PGM4974" s="290"/>
      <c r="PGN4974" s="290"/>
      <c r="PGO4974" s="290"/>
      <c r="PGP4974" s="290"/>
      <c r="PGQ4974" s="290"/>
      <c r="PGR4974" s="290"/>
      <c r="PGS4974" s="290"/>
      <c r="PGT4974" s="290"/>
      <c r="PGU4974" s="290"/>
      <c r="PGV4974" s="290"/>
      <c r="PGW4974" s="290"/>
      <c r="PGX4974" s="290"/>
      <c r="PGY4974" s="290"/>
      <c r="PGZ4974" s="290"/>
      <c r="PHA4974" s="290"/>
      <c r="PHB4974" s="290"/>
      <c r="PHC4974" s="290"/>
      <c r="PHD4974" s="290"/>
      <c r="PHE4974" s="290"/>
      <c r="PHF4974" s="290"/>
      <c r="PHG4974" s="290"/>
      <c r="PHH4974" s="290"/>
      <c r="PHI4974" s="290"/>
      <c r="PHJ4974" s="290"/>
      <c r="PHK4974" s="290"/>
      <c r="PHL4974" s="290"/>
      <c r="PHM4974" s="290"/>
      <c r="PHN4974" s="290"/>
      <c r="PHO4974" s="290"/>
      <c r="PHP4974" s="290"/>
      <c r="PHQ4974" s="290"/>
      <c r="PHR4974" s="290"/>
      <c r="PHS4974" s="290"/>
      <c r="PHT4974" s="290"/>
      <c r="PHU4974" s="290"/>
      <c r="PHV4974" s="290"/>
      <c r="PHW4974" s="290"/>
      <c r="PHX4974" s="290"/>
      <c r="PHY4974" s="290"/>
      <c r="PHZ4974" s="290"/>
      <c r="PIA4974" s="290"/>
      <c r="PIB4974" s="290"/>
      <c r="PIC4974" s="290"/>
      <c r="PID4974" s="290"/>
      <c r="PIE4974" s="290"/>
      <c r="PIF4974" s="290"/>
      <c r="PIG4974" s="290"/>
      <c r="PIH4974" s="290"/>
      <c r="PII4974" s="290"/>
      <c r="PIJ4974" s="290"/>
      <c r="PIK4974" s="290"/>
      <c r="PIL4974" s="290"/>
      <c r="PIM4974" s="290"/>
      <c r="PIN4974" s="290"/>
      <c r="PIO4974" s="290"/>
      <c r="PIP4974" s="290"/>
      <c r="PIQ4974" s="290"/>
      <c r="PIR4974" s="290"/>
      <c r="PIS4974" s="290"/>
      <c r="PIT4974" s="290"/>
      <c r="PIU4974" s="290"/>
      <c r="PIV4974" s="290"/>
      <c r="PIW4974" s="290"/>
      <c r="PIX4974" s="290"/>
      <c r="PIY4974" s="290"/>
      <c r="PIZ4974" s="290"/>
      <c r="PJA4974" s="290"/>
      <c r="PJB4974" s="290"/>
      <c r="PJC4974" s="290"/>
      <c r="PJD4974" s="290"/>
      <c r="PJE4974" s="290"/>
      <c r="PJF4974" s="290"/>
      <c r="PJG4974" s="290"/>
      <c r="PJH4974" s="290"/>
      <c r="PJI4974" s="290"/>
      <c r="PJJ4974" s="290"/>
      <c r="PJK4974" s="290"/>
      <c r="PJL4974" s="290"/>
      <c r="PJM4974" s="290"/>
      <c r="PJN4974" s="290"/>
      <c r="PJO4974" s="290"/>
      <c r="PJP4974" s="290"/>
      <c r="PJQ4974" s="290"/>
      <c r="PJR4974" s="290"/>
      <c r="PJS4974" s="290"/>
      <c r="PJT4974" s="290"/>
      <c r="PJU4974" s="290"/>
      <c r="PJV4974" s="290"/>
      <c r="PJW4974" s="290"/>
      <c r="PJX4974" s="290"/>
      <c r="PJY4974" s="290"/>
      <c r="PJZ4974" s="290"/>
      <c r="PKA4974" s="290"/>
      <c r="PKB4974" s="290"/>
      <c r="PKC4974" s="290"/>
      <c r="PKD4974" s="290"/>
      <c r="PKE4974" s="290"/>
      <c r="PKF4974" s="290"/>
      <c r="PKG4974" s="290"/>
      <c r="PKH4974" s="290"/>
      <c r="PKI4974" s="290"/>
      <c r="PKJ4974" s="290"/>
      <c r="PKK4974" s="290"/>
      <c r="PKL4974" s="290"/>
      <c r="PKM4974" s="290"/>
      <c r="PKN4974" s="290"/>
      <c r="PKO4974" s="290"/>
      <c r="PKP4974" s="290"/>
      <c r="PKQ4974" s="290"/>
      <c r="PKR4974" s="290"/>
      <c r="PKS4974" s="290"/>
      <c r="PKT4974" s="290"/>
      <c r="PKU4974" s="290"/>
      <c r="PKV4974" s="290"/>
      <c r="PKW4974" s="290"/>
      <c r="PKX4974" s="290"/>
      <c r="PKY4974" s="290"/>
      <c r="PKZ4974" s="290"/>
      <c r="PLA4974" s="290"/>
      <c r="PLB4974" s="290"/>
      <c r="PLC4974" s="290"/>
      <c r="PLD4974" s="290"/>
      <c r="PLE4974" s="290"/>
      <c r="PLF4974" s="290"/>
      <c r="PLG4974" s="290"/>
      <c r="PLH4974" s="290"/>
      <c r="PLI4974" s="290"/>
      <c r="PLJ4974" s="290"/>
      <c r="PLK4974" s="290"/>
      <c r="PLL4974" s="290"/>
      <c r="PLM4974" s="290"/>
      <c r="PLN4974" s="290"/>
      <c r="PLO4974" s="290"/>
      <c r="PLP4974" s="290"/>
      <c r="PLQ4974" s="290"/>
      <c r="PLR4974" s="290"/>
      <c r="PLS4974" s="290"/>
      <c r="PLT4974" s="290"/>
      <c r="PLU4974" s="290"/>
      <c r="PLV4974" s="290"/>
      <c r="PLW4974" s="290"/>
      <c r="PLX4974" s="290"/>
      <c r="PLY4974" s="290"/>
      <c r="PLZ4974" s="290"/>
      <c r="PMA4974" s="290"/>
      <c r="PMB4974" s="290"/>
      <c r="PMC4974" s="290"/>
      <c r="PMD4974" s="290"/>
      <c r="PME4974" s="290"/>
      <c r="PMF4974" s="290"/>
      <c r="PMG4974" s="290"/>
      <c r="PMH4974" s="290"/>
      <c r="PMI4974" s="290"/>
      <c r="PMJ4974" s="290"/>
      <c r="PMK4974" s="290"/>
      <c r="PML4974" s="290"/>
      <c r="PMM4974" s="290"/>
      <c r="PMN4974" s="290"/>
      <c r="PMO4974" s="290"/>
      <c r="PMP4974" s="290"/>
      <c r="PMQ4974" s="290"/>
      <c r="PMR4974" s="290"/>
      <c r="PMS4974" s="290"/>
      <c r="PMT4974" s="290"/>
      <c r="PMU4974" s="290"/>
      <c r="PMV4974" s="290"/>
      <c r="PMW4974" s="290"/>
      <c r="PMX4974" s="290"/>
      <c r="PMY4974" s="290"/>
      <c r="PMZ4974" s="290"/>
      <c r="PNA4974" s="290"/>
      <c r="PNB4974" s="290"/>
      <c r="PNC4974" s="290"/>
      <c r="PND4974" s="290"/>
      <c r="PNE4974" s="290"/>
      <c r="PNF4974" s="290"/>
      <c r="PNG4974" s="290"/>
      <c r="PNH4974" s="290"/>
      <c r="PNI4974" s="290"/>
      <c r="PNJ4974" s="290"/>
      <c r="PNK4974" s="290"/>
      <c r="PNL4974" s="290"/>
      <c r="PNM4974" s="290"/>
      <c r="PNN4974" s="290"/>
      <c r="PNO4974" s="290"/>
      <c r="PNP4974" s="290"/>
      <c r="PNQ4974" s="290"/>
      <c r="PNR4974" s="290"/>
      <c r="PNS4974" s="290"/>
      <c r="PNT4974" s="290"/>
      <c r="PNU4974" s="290"/>
      <c r="PNV4974" s="290"/>
      <c r="PNW4974" s="290"/>
      <c r="PNX4974" s="290"/>
      <c r="PNY4974" s="290"/>
      <c r="PNZ4974" s="290"/>
      <c r="POA4974" s="290"/>
      <c r="POB4974" s="290"/>
      <c r="POC4974" s="290"/>
      <c r="POD4974" s="290"/>
      <c r="POE4974" s="290"/>
      <c r="POF4974" s="290"/>
      <c r="POG4974" s="290"/>
      <c r="POH4974" s="290"/>
      <c r="POI4974" s="290"/>
      <c r="POJ4974" s="290"/>
      <c r="POK4974" s="290"/>
      <c r="POL4974" s="290"/>
      <c r="POM4974" s="290"/>
      <c r="PON4974" s="290"/>
      <c r="POO4974" s="290"/>
      <c r="POP4974" s="290"/>
      <c r="POQ4974" s="290"/>
      <c r="POR4974" s="290"/>
      <c r="POS4974" s="290"/>
      <c r="POT4974" s="290"/>
      <c r="POU4974" s="290"/>
      <c r="POV4974" s="290"/>
      <c r="POW4974" s="290"/>
      <c r="POX4974" s="290"/>
      <c r="POY4974" s="290"/>
      <c r="POZ4974" s="290"/>
      <c r="PPA4974" s="290"/>
      <c r="PPB4974" s="290"/>
      <c r="PPC4974" s="290"/>
      <c r="PPD4974" s="290"/>
      <c r="PPE4974" s="290"/>
      <c r="PPF4974" s="290"/>
      <c r="PPG4974" s="290"/>
      <c r="PPH4974" s="290"/>
      <c r="PPI4974" s="290"/>
      <c r="PPJ4974" s="290"/>
      <c r="PPK4974" s="290"/>
      <c r="PPL4974" s="290"/>
      <c r="PPM4974" s="290"/>
      <c r="PPN4974" s="290"/>
      <c r="PPO4974" s="290"/>
      <c r="PPP4974" s="290"/>
      <c r="PPQ4974" s="290"/>
      <c r="PPR4974" s="290"/>
      <c r="PPS4974" s="290"/>
      <c r="PPT4974" s="290"/>
      <c r="PPU4974" s="290"/>
      <c r="PPV4974" s="290"/>
      <c r="PPW4974" s="290"/>
      <c r="PPX4974" s="290"/>
      <c r="PPY4974" s="290"/>
      <c r="PPZ4974" s="290"/>
      <c r="PQA4974" s="290"/>
      <c r="PQB4974" s="290"/>
      <c r="PQC4974" s="290"/>
      <c r="PQD4974" s="290"/>
      <c r="PQE4974" s="290"/>
      <c r="PQF4974" s="290"/>
      <c r="PQG4974" s="290"/>
      <c r="PQH4974" s="290"/>
      <c r="PQI4974" s="290"/>
      <c r="PQJ4974" s="290"/>
      <c r="PQK4974" s="290"/>
      <c r="PQL4974" s="290"/>
      <c r="PQM4974" s="290"/>
      <c r="PQN4974" s="290"/>
      <c r="PQO4974" s="290"/>
      <c r="PQP4974" s="290"/>
      <c r="PQQ4974" s="290"/>
      <c r="PQR4974" s="290"/>
      <c r="PQS4974" s="290"/>
      <c r="PQT4974" s="290"/>
      <c r="PQU4974" s="290"/>
      <c r="PQV4974" s="290"/>
      <c r="PQW4974" s="290"/>
      <c r="PQX4974" s="290"/>
      <c r="PQY4974" s="290"/>
      <c r="PQZ4974" s="290"/>
      <c r="PRA4974" s="290"/>
      <c r="PRB4974" s="290"/>
      <c r="PRC4974" s="290"/>
      <c r="PRD4974" s="290"/>
      <c r="PRE4974" s="290"/>
      <c r="PRF4974" s="290"/>
      <c r="PRG4974" s="290"/>
      <c r="PRH4974" s="290"/>
      <c r="PRI4974" s="290"/>
      <c r="PRJ4974" s="290"/>
      <c r="PRK4974" s="290"/>
      <c r="PRL4974" s="290"/>
      <c r="PRM4974" s="290"/>
      <c r="PRN4974" s="290"/>
      <c r="PRO4974" s="290"/>
      <c r="PRP4974" s="290"/>
      <c r="PRQ4974" s="290"/>
      <c r="PRR4974" s="290"/>
      <c r="PRS4974" s="290"/>
      <c r="PRT4974" s="290"/>
      <c r="PRU4974" s="290"/>
      <c r="PRV4974" s="290"/>
      <c r="PRW4974" s="290"/>
      <c r="PRX4974" s="290"/>
      <c r="PRY4974" s="290"/>
      <c r="PRZ4974" s="290"/>
      <c r="PSA4974" s="290"/>
      <c r="PSB4974" s="290"/>
      <c r="PSC4974" s="290"/>
      <c r="PSD4974" s="290"/>
      <c r="PSE4974" s="290"/>
      <c r="PSF4974" s="290"/>
      <c r="PSG4974" s="290"/>
      <c r="PSH4974" s="290"/>
      <c r="PSI4974" s="290"/>
      <c r="PSJ4974" s="290"/>
      <c r="PSK4974" s="290"/>
      <c r="PSL4974" s="290"/>
      <c r="PSM4974" s="290"/>
      <c r="PSN4974" s="290"/>
      <c r="PSO4974" s="290"/>
      <c r="PSP4974" s="290"/>
      <c r="PSQ4974" s="290"/>
      <c r="PSR4974" s="290"/>
      <c r="PSS4974" s="290"/>
      <c r="PST4974" s="290"/>
      <c r="PSU4974" s="290"/>
      <c r="PSV4974" s="290"/>
      <c r="PSW4974" s="290"/>
      <c r="PSX4974" s="290"/>
      <c r="PSY4974" s="290"/>
      <c r="PSZ4974" s="290"/>
      <c r="PTA4974" s="290"/>
      <c r="PTB4974" s="290"/>
      <c r="PTC4974" s="290"/>
      <c r="PTD4974" s="290"/>
      <c r="PTE4974" s="290"/>
      <c r="PTF4974" s="290"/>
      <c r="PTG4974" s="290"/>
      <c r="PTH4974" s="290"/>
      <c r="PTI4974" s="290"/>
      <c r="PTJ4974" s="290"/>
      <c r="PTK4974" s="290"/>
      <c r="PTL4974" s="290"/>
      <c r="PTM4974" s="290"/>
      <c r="PTN4974" s="290"/>
      <c r="PTO4974" s="290"/>
      <c r="PTP4974" s="290"/>
      <c r="PTQ4974" s="290"/>
      <c r="PTR4974" s="290"/>
      <c r="PTS4974" s="290"/>
      <c r="PTT4974" s="290"/>
      <c r="PTU4974" s="290"/>
      <c r="PTV4974" s="290"/>
      <c r="PTW4974" s="290"/>
      <c r="PTX4974" s="290"/>
      <c r="PTY4974" s="290"/>
      <c r="PTZ4974" s="290"/>
      <c r="PUA4974" s="290"/>
      <c r="PUB4974" s="290"/>
      <c r="PUC4974" s="290"/>
      <c r="PUD4974" s="290"/>
      <c r="PUE4974" s="290"/>
      <c r="PUF4974" s="290"/>
      <c r="PUG4974" s="290"/>
      <c r="PUH4974" s="290"/>
      <c r="PUI4974" s="290"/>
      <c r="PUJ4974" s="290"/>
      <c r="PUK4974" s="290"/>
      <c r="PUL4974" s="290"/>
      <c r="PUM4974" s="290"/>
      <c r="PUN4974" s="290"/>
      <c r="PUO4974" s="290"/>
      <c r="PUP4974" s="290"/>
      <c r="PUQ4974" s="290"/>
      <c r="PUR4974" s="290"/>
      <c r="PUS4974" s="290"/>
      <c r="PUT4974" s="290"/>
      <c r="PUU4974" s="290"/>
      <c r="PUV4974" s="290"/>
      <c r="PUW4974" s="290"/>
      <c r="PUX4974" s="290"/>
      <c r="PUY4974" s="290"/>
      <c r="PUZ4974" s="290"/>
      <c r="PVA4974" s="290"/>
      <c r="PVB4974" s="290"/>
      <c r="PVC4974" s="290"/>
      <c r="PVD4974" s="290"/>
      <c r="PVE4974" s="290"/>
      <c r="PVF4974" s="290"/>
      <c r="PVG4974" s="290"/>
      <c r="PVH4974" s="290"/>
      <c r="PVI4974" s="290"/>
      <c r="PVJ4974" s="290"/>
      <c r="PVK4974" s="290"/>
      <c r="PVL4974" s="290"/>
      <c r="PVM4974" s="290"/>
      <c r="PVN4974" s="290"/>
      <c r="PVO4974" s="290"/>
      <c r="PVP4974" s="290"/>
      <c r="PVQ4974" s="290"/>
      <c r="PVR4974" s="290"/>
      <c r="PVS4974" s="290"/>
      <c r="PVT4974" s="290"/>
      <c r="PVU4974" s="290"/>
      <c r="PVV4974" s="290"/>
      <c r="PVW4974" s="290"/>
      <c r="PVX4974" s="290"/>
      <c r="PVY4974" s="290"/>
      <c r="PVZ4974" s="290"/>
      <c r="PWA4974" s="290"/>
      <c r="PWB4974" s="290"/>
      <c r="PWC4974" s="290"/>
      <c r="PWD4974" s="290"/>
      <c r="PWE4974" s="290"/>
      <c r="PWF4974" s="290"/>
      <c r="PWG4974" s="290"/>
      <c r="PWH4974" s="290"/>
      <c r="PWI4974" s="290"/>
      <c r="PWJ4974" s="290"/>
      <c r="PWK4974" s="290"/>
      <c r="PWL4974" s="290"/>
      <c r="PWM4974" s="290"/>
      <c r="PWN4974" s="290"/>
      <c r="PWO4974" s="290"/>
      <c r="PWP4974" s="290"/>
      <c r="PWQ4974" s="290"/>
      <c r="PWR4974" s="290"/>
      <c r="PWS4974" s="290"/>
      <c r="PWT4974" s="290"/>
      <c r="PWU4974" s="290"/>
      <c r="PWV4974" s="290"/>
      <c r="PWW4974" s="290"/>
      <c r="PWX4974" s="290"/>
      <c r="PWY4974" s="290"/>
      <c r="PWZ4974" s="290"/>
      <c r="PXA4974" s="290"/>
      <c r="PXB4974" s="290"/>
      <c r="PXC4974" s="290"/>
      <c r="PXD4974" s="290"/>
      <c r="PXE4974" s="290"/>
      <c r="PXF4974" s="290"/>
      <c r="PXG4974" s="290"/>
      <c r="PXH4974" s="290"/>
      <c r="PXI4974" s="290"/>
      <c r="PXJ4974" s="290"/>
      <c r="PXK4974" s="290"/>
      <c r="PXL4974" s="290"/>
      <c r="PXM4974" s="290"/>
      <c r="PXN4974" s="290"/>
      <c r="PXO4974" s="290"/>
      <c r="PXP4974" s="290"/>
      <c r="PXQ4974" s="290"/>
      <c r="PXR4974" s="290"/>
      <c r="PXS4974" s="290"/>
      <c r="PXT4974" s="290"/>
      <c r="PXU4974" s="290"/>
      <c r="PXV4974" s="290"/>
      <c r="PXW4974" s="290"/>
      <c r="PXX4974" s="290"/>
      <c r="PXY4974" s="290"/>
      <c r="PXZ4974" s="290"/>
      <c r="PYA4974" s="290"/>
      <c r="PYB4974" s="290"/>
      <c r="PYC4974" s="290"/>
      <c r="PYD4974" s="290"/>
      <c r="PYE4974" s="290"/>
      <c r="PYF4974" s="290"/>
      <c r="PYG4974" s="290"/>
      <c r="PYH4974" s="290"/>
      <c r="PYI4974" s="290"/>
      <c r="PYJ4974" s="290"/>
      <c r="PYK4974" s="290"/>
      <c r="PYL4974" s="290"/>
      <c r="PYM4974" s="290"/>
      <c r="PYN4974" s="290"/>
      <c r="PYO4974" s="290"/>
      <c r="PYP4974" s="290"/>
      <c r="PYQ4974" s="290"/>
      <c r="PYR4974" s="290"/>
      <c r="PYS4974" s="290"/>
      <c r="PYT4974" s="290"/>
      <c r="PYU4974" s="290"/>
      <c r="PYV4974" s="290"/>
      <c r="PYW4974" s="290"/>
      <c r="PYX4974" s="290"/>
      <c r="PYY4974" s="290"/>
      <c r="PYZ4974" s="290"/>
      <c r="PZA4974" s="290"/>
      <c r="PZB4974" s="290"/>
      <c r="PZC4974" s="290"/>
      <c r="PZD4974" s="290"/>
      <c r="PZE4974" s="290"/>
      <c r="PZF4974" s="290"/>
      <c r="PZG4974" s="290"/>
      <c r="PZH4974" s="290"/>
      <c r="PZI4974" s="290"/>
      <c r="PZJ4974" s="290"/>
      <c r="PZK4974" s="290"/>
      <c r="PZL4974" s="290"/>
      <c r="PZM4974" s="290"/>
      <c r="PZN4974" s="290"/>
      <c r="PZO4974" s="290"/>
      <c r="PZP4974" s="290"/>
      <c r="PZQ4974" s="290"/>
      <c r="PZR4974" s="290"/>
      <c r="PZS4974" s="290"/>
      <c r="PZT4974" s="290"/>
      <c r="PZU4974" s="290"/>
      <c r="PZV4974" s="290"/>
      <c r="PZW4974" s="290"/>
      <c r="PZX4974" s="290"/>
      <c r="PZY4974" s="290"/>
      <c r="PZZ4974" s="290"/>
      <c r="QAA4974" s="290"/>
      <c r="QAB4974" s="290"/>
      <c r="QAC4974" s="290"/>
      <c r="QAD4974" s="290"/>
      <c r="QAE4974" s="290"/>
      <c r="QAF4974" s="290"/>
      <c r="QAG4974" s="290"/>
      <c r="QAH4974" s="290"/>
      <c r="QAI4974" s="290"/>
      <c r="QAJ4974" s="290"/>
      <c r="QAK4974" s="290"/>
      <c r="QAL4974" s="290"/>
      <c r="QAM4974" s="290"/>
      <c r="QAN4974" s="290"/>
      <c r="QAO4974" s="290"/>
      <c r="QAP4974" s="290"/>
      <c r="QAQ4974" s="290"/>
      <c r="QAR4974" s="290"/>
      <c r="QAS4974" s="290"/>
      <c r="QAT4974" s="290"/>
      <c r="QAU4974" s="290"/>
      <c r="QAV4974" s="290"/>
      <c r="QAW4974" s="290"/>
      <c r="QAX4974" s="290"/>
      <c r="QAY4974" s="290"/>
      <c r="QAZ4974" s="290"/>
      <c r="QBA4974" s="290"/>
      <c r="QBB4974" s="290"/>
      <c r="QBC4974" s="290"/>
      <c r="QBD4974" s="290"/>
      <c r="QBE4974" s="290"/>
      <c r="QBF4974" s="290"/>
      <c r="QBG4974" s="290"/>
      <c r="QBH4974" s="290"/>
      <c r="QBI4974" s="290"/>
      <c r="QBJ4974" s="290"/>
      <c r="QBK4974" s="290"/>
      <c r="QBL4974" s="290"/>
      <c r="QBM4974" s="290"/>
      <c r="QBN4974" s="290"/>
      <c r="QBO4974" s="290"/>
      <c r="QBP4974" s="290"/>
      <c r="QBQ4974" s="290"/>
      <c r="QBR4974" s="290"/>
      <c r="QBS4974" s="290"/>
      <c r="QBT4974" s="290"/>
      <c r="QBU4974" s="290"/>
      <c r="QBV4974" s="290"/>
      <c r="QBW4974" s="290"/>
      <c r="QBX4974" s="290"/>
      <c r="QBY4974" s="290"/>
      <c r="QBZ4974" s="290"/>
      <c r="QCA4974" s="290"/>
      <c r="QCB4974" s="290"/>
      <c r="QCC4974" s="290"/>
      <c r="QCD4974" s="290"/>
      <c r="QCE4974" s="290"/>
      <c r="QCF4974" s="290"/>
      <c r="QCG4974" s="290"/>
      <c r="QCH4974" s="290"/>
      <c r="QCI4974" s="290"/>
      <c r="QCJ4974" s="290"/>
      <c r="QCK4974" s="290"/>
      <c r="QCL4974" s="290"/>
      <c r="QCM4974" s="290"/>
      <c r="QCN4974" s="290"/>
      <c r="QCO4974" s="290"/>
      <c r="QCP4974" s="290"/>
      <c r="QCQ4974" s="290"/>
      <c r="QCR4974" s="290"/>
      <c r="QCS4974" s="290"/>
      <c r="QCT4974" s="290"/>
      <c r="QCU4974" s="290"/>
      <c r="QCV4974" s="290"/>
      <c r="QCW4974" s="290"/>
      <c r="QCX4974" s="290"/>
      <c r="QCY4974" s="290"/>
      <c r="QCZ4974" s="290"/>
      <c r="QDA4974" s="290"/>
      <c r="QDB4974" s="290"/>
      <c r="QDC4974" s="290"/>
      <c r="QDD4974" s="290"/>
      <c r="QDE4974" s="290"/>
      <c r="QDF4974" s="290"/>
      <c r="QDG4974" s="290"/>
      <c r="QDH4974" s="290"/>
      <c r="QDI4974" s="290"/>
      <c r="QDJ4974" s="290"/>
      <c r="QDK4974" s="290"/>
      <c r="QDL4974" s="290"/>
      <c r="QDM4974" s="290"/>
      <c r="QDN4974" s="290"/>
      <c r="QDO4974" s="290"/>
      <c r="QDP4974" s="290"/>
      <c r="QDQ4974" s="290"/>
      <c r="QDR4974" s="290"/>
      <c r="QDS4974" s="290"/>
      <c r="QDT4974" s="290"/>
      <c r="QDU4974" s="290"/>
      <c r="QDV4974" s="290"/>
      <c r="QDW4974" s="290"/>
      <c r="QDX4974" s="290"/>
      <c r="QDY4974" s="290"/>
      <c r="QDZ4974" s="290"/>
      <c r="QEA4974" s="290"/>
      <c r="QEB4974" s="290"/>
      <c r="QEC4974" s="290"/>
      <c r="QED4974" s="290"/>
      <c r="QEE4974" s="290"/>
      <c r="QEF4974" s="290"/>
      <c r="QEG4974" s="290"/>
      <c r="QEH4974" s="290"/>
      <c r="QEI4974" s="290"/>
      <c r="QEJ4974" s="290"/>
      <c r="QEK4974" s="290"/>
      <c r="QEL4974" s="290"/>
      <c r="QEM4974" s="290"/>
      <c r="QEN4974" s="290"/>
      <c r="QEO4974" s="290"/>
      <c r="QEP4974" s="290"/>
      <c r="QEQ4974" s="290"/>
      <c r="QER4974" s="290"/>
      <c r="QES4974" s="290"/>
      <c r="QET4974" s="290"/>
      <c r="QEU4974" s="290"/>
      <c r="QEV4974" s="290"/>
      <c r="QEW4974" s="290"/>
      <c r="QEX4974" s="290"/>
      <c r="QEY4974" s="290"/>
      <c r="QEZ4974" s="290"/>
      <c r="QFA4974" s="290"/>
      <c r="QFB4974" s="290"/>
      <c r="QFC4974" s="290"/>
      <c r="QFD4974" s="290"/>
      <c r="QFE4974" s="290"/>
      <c r="QFF4974" s="290"/>
      <c r="QFG4974" s="290"/>
      <c r="QFH4974" s="290"/>
      <c r="QFI4974" s="290"/>
      <c r="QFJ4974" s="290"/>
      <c r="QFK4974" s="290"/>
      <c r="QFL4974" s="290"/>
      <c r="QFM4974" s="290"/>
      <c r="QFN4974" s="290"/>
      <c r="QFO4974" s="290"/>
      <c r="QFP4974" s="290"/>
      <c r="QFQ4974" s="290"/>
      <c r="QFR4974" s="290"/>
      <c r="QFS4974" s="290"/>
      <c r="QFT4974" s="290"/>
      <c r="QFU4974" s="290"/>
      <c r="QFV4974" s="290"/>
      <c r="QFW4974" s="290"/>
      <c r="QFX4974" s="290"/>
      <c r="QFY4974" s="290"/>
      <c r="QFZ4974" s="290"/>
      <c r="QGA4974" s="290"/>
      <c r="QGB4974" s="290"/>
      <c r="QGC4974" s="290"/>
      <c r="QGD4974" s="290"/>
      <c r="QGE4974" s="290"/>
      <c r="QGF4974" s="290"/>
      <c r="QGG4974" s="290"/>
      <c r="QGH4974" s="290"/>
      <c r="QGI4974" s="290"/>
      <c r="QGJ4974" s="290"/>
      <c r="QGK4974" s="290"/>
      <c r="QGL4974" s="290"/>
      <c r="QGM4974" s="290"/>
      <c r="QGN4974" s="290"/>
      <c r="QGO4974" s="290"/>
      <c r="QGP4974" s="290"/>
      <c r="QGQ4974" s="290"/>
      <c r="QGR4974" s="290"/>
      <c r="QGS4974" s="290"/>
      <c r="QGT4974" s="290"/>
      <c r="QGU4974" s="290"/>
      <c r="QGV4974" s="290"/>
      <c r="QGW4974" s="290"/>
      <c r="QGX4974" s="290"/>
      <c r="QGY4974" s="290"/>
      <c r="QGZ4974" s="290"/>
      <c r="QHA4974" s="290"/>
      <c r="QHB4974" s="290"/>
      <c r="QHC4974" s="290"/>
      <c r="QHD4974" s="290"/>
      <c r="QHE4974" s="290"/>
      <c r="QHF4974" s="290"/>
      <c r="QHG4974" s="290"/>
      <c r="QHH4974" s="290"/>
      <c r="QHI4974" s="290"/>
      <c r="QHJ4974" s="290"/>
      <c r="QHK4974" s="290"/>
      <c r="QHL4974" s="290"/>
      <c r="QHM4974" s="290"/>
      <c r="QHN4974" s="290"/>
      <c r="QHO4974" s="290"/>
      <c r="QHP4974" s="290"/>
      <c r="QHQ4974" s="290"/>
      <c r="QHR4974" s="290"/>
      <c r="QHS4974" s="290"/>
      <c r="QHT4974" s="290"/>
      <c r="QHU4974" s="290"/>
      <c r="QHV4974" s="290"/>
      <c r="QHW4974" s="290"/>
      <c r="QHX4974" s="290"/>
      <c r="QHY4974" s="290"/>
      <c r="QHZ4974" s="290"/>
      <c r="QIA4974" s="290"/>
      <c r="QIB4974" s="290"/>
      <c r="QIC4974" s="290"/>
      <c r="QID4974" s="290"/>
      <c r="QIE4974" s="290"/>
      <c r="QIF4974" s="290"/>
      <c r="QIG4974" s="290"/>
      <c r="QIH4974" s="290"/>
      <c r="QII4974" s="290"/>
      <c r="QIJ4974" s="290"/>
      <c r="QIK4974" s="290"/>
      <c r="QIL4974" s="290"/>
      <c r="QIM4974" s="290"/>
      <c r="QIN4974" s="290"/>
      <c r="QIO4974" s="290"/>
      <c r="QIP4974" s="290"/>
      <c r="QIQ4974" s="290"/>
      <c r="QIR4974" s="290"/>
      <c r="QIS4974" s="290"/>
      <c r="QIT4974" s="290"/>
      <c r="QIU4974" s="290"/>
      <c r="QIV4974" s="290"/>
      <c r="QIW4974" s="290"/>
      <c r="QIX4974" s="290"/>
      <c r="QIY4974" s="290"/>
      <c r="QIZ4974" s="290"/>
      <c r="QJA4974" s="290"/>
      <c r="QJB4974" s="290"/>
      <c r="QJC4974" s="290"/>
      <c r="QJD4974" s="290"/>
      <c r="QJE4974" s="290"/>
      <c r="QJF4974" s="290"/>
      <c r="QJG4974" s="290"/>
      <c r="QJH4974" s="290"/>
      <c r="QJI4974" s="290"/>
      <c r="QJJ4974" s="290"/>
      <c r="QJK4974" s="290"/>
      <c r="QJL4974" s="290"/>
      <c r="QJM4974" s="290"/>
      <c r="QJN4974" s="290"/>
      <c r="QJO4974" s="290"/>
      <c r="QJP4974" s="290"/>
      <c r="QJQ4974" s="290"/>
      <c r="QJR4974" s="290"/>
      <c r="QJS4974" s="290"/>
      <c r="QJT4974" s="290"/>
      <c r="QJU4974" s="290"/>
      <c r="QJV4974" s="290"/>
      <c r="QJW4974" s="290"/>
      <c r="QJX4974" s="290"/>
      <c r="QJY4974" s="290"/>
      <c r="QJZ4974" s="290"/>
      <c r="QKA4974" s="290"/>
      <c r="QKB4974" s="290"/>
      <c r="QKC4974" s="290"/>
      <c r="QKD4974" s="290"/>
      <c r="QKE4974" s="290"/>
      <c r="QKF4974" s="290"/>
      <c r="QKG4974" s="290"/>
      <c r="QKH4974" s="290"/>
      <c r="QKI4974" s="290"/>
      <c r="QKJ4974" s="290"/>
      <c r="QKK4974" s="290"/>
      <c r="QKL4974" s="290"/>
      <c r="QKM4974" s="290"/>
      <c r="QKN4974" s="290"/>
      <c r="QKO4974" s="290"/>
      <c r="QKP4974" s="290"/>
      <c r="QKQ4974" s="290"/>
      <c r="QKR4974" s="290"/>
      <c r="QKS4974" s="290"/>
      <c r="QKT4974" s="290"/>
      <c r="QKU4974" s="290"/>
      <c r="QKV4974" s="290"/>
      <c r="QKW4974" s="290"/>
      <c r="QKX4974" s="290"/>
      <c r="QKY4974" s="290"/>
      <c r="QKZ4974" s="290"/>
      <c r="QLA4974" s="290"/>
      <c r="QLB4974" s="290"/>
      <c r="QLC4974" s="290"/>
      <c r="QLD4974" s="290"/>
      <c r="QLE4974" s="290"/>
      <c r="QLF4974" s="290"/>
      <c r="QLG4974" s="290"/>
      <c r="QLH4974" s="290"/>
      <c r="QLI4974" s="290"/>
      <c r="QLJ4974" s="290"/>
      <c r="QLK4974" s="290"/>
      <c r="QLL4974" s="290"/>
      <c r="QLM4974" s="290"/>
      <c r="QLN4974" s="290"/>
      <c r="QLO4974" s="290"/>
      <c r="QLP4974" s="290"/>
      <c r="QLQ4974" s="290"/>
      <c r="QLR4974" s="290"/>
      <c r="QLS4974" s="290"/>
      <c r="QLT4974" s="290"/>
      <c r="QLU4974" s="290"/>
      <c r="QLV4974" s="290"/>
      <c r="QLW4974" s="290"/>
      <c r="QLX4974" s="290"/>
      <c r="QLY4974" s="290"/>
      <c r="QLZ4974" s="290"/>
      <c r="QMA4974" s="290"/>
      <c r="QMB4974" s="290"/>
      <c r="QMC4974" s="290"/>
      <c r="QMD4974" s="290"/>
      <c r="QME4974" s="290"/>
      <c r="QMF4974" s="290"/>
      <c r="QMG4974" s="290"/>
      <c r="QMH4974" s="290"/>
      <c r="QMI4974" s="290"/>
      <c r="QMJ4974" s="290"/>
      <c r="QMK4974" s="290"/>
      <c r="QML4974" s="290"/>
      <c r="QMM4974" s="290"/>
      <c r="QMN4974" s="290"/>
      <c r="QMO4974" s="290"/>
      <c r="QMP4974" s="290"/>
      <c r="QMQ4974" s="290"/>
      <c r="QMR4974" s="290"/>
      <c r="QMS4974" s="290"/>
      <c r="QMT4974" s="290"/>
      <c r="QMU4974" s="290"/>
      <c r="QMV4974" s="290"/>
      <c r="QMW4974" s="290"/>
      <c r="QMX4974" s="290"/>
      <c r="QMY4974" s="290"/>
      <c r="QMZ4974" s="290"/>
      <c r="QNA4974" s="290"/>
      <c r="QNB4974" s="290"/>
      <c r="QNC4974" s="290"/>
      <c r="QND4974" s="290"/>
      <c r="QNE4974" s="290"/>
      <c r="QNF4974" s="290"/>
      <c r="QNG4974" s="290"/>
      <c r="QNH4974" s="290"/>
      <c r="QNI4974" s="290"/>
      <c r="QNJ4974" s="290"/>
      <c r="QNK4974" s="290"/>
      <c r="QNL4974" s="290"/>
      <c r="QNM4974" s="290"/>
      <c r="QNN4974" s="290"/>
      <c r="QNO4974" s="290"/>
      <c r="QNP4974" s="290"/>
      <c r="QNQ4974" s="290"/>
      <c r="QNR4974" s="290"/>
      <c r="QNS4974" s="290"/>
      <c r="QNT4974" s="290"/>
      <c r="QNU4974" s="290"/>
      <c r="QNV4974" s="290"/>
      <c r="QNW4974" s="290"/>
      <c r="QNX4974" s="290"/>
      <c r="QNY4974" s="290"/>
      <c r="QNZ4974" s="290"/>
      <c r="QOA4974" s="290"/>
      <c r="QOB4974" s="290"/>
      <c r="QOC4974" s="290"/>
      <c r="QOD4974" s="290"/>
      <c r="QOE4974" s="290"/>
      <c r="QOF4974" s="290"/>
      <c r="QOG4974" s="290"/>
      <c r="QOH4974" s="290"/>
      <c r="QOI4974" s="290"/>
      <c r="QOJ4974" s="290"/>
      <c r="QOK4974" s="290"/>
      <c r="QOL4974" s="290"/>
      <c r="QOM4974" s="290"/>
      <c r="QON4974" s="290"/>
      <c r="QOO4974" s="290"/>
      <c r="QOP4974" s="290"/>
      <c r="QOQ4974" s="290"/>
      <c r="QOR4974" s="290"/>
      <c r="QOS4974" s="290"/>
      <c r="QOT4974" s="290"/>
      <c r="QOU4974" s="290"/>
      <c r="QOV4974" s="290"/>
      <c r="QOW4974" s="290"/>
      <c r="QOX4974" s="290"/>
      <c r="QOY4974" s="290"/>
      <c r="QOZ4974" s="290"/>
      <c r="QPA4974" s="290"/>
      <c r="QPB4974" s="290"/>
      <c r="QPC4974" s="290"/>
      <c r="QPD4974" s="290"/>
      <c r="QPE4974" s="290"/>
      <c r="QPF4974" s="290"/>
      <c r="QPG4974" s="290"/>
      <c r="QPH4974" s="290"/>
      <c r="QPI4974" s="290"/>
      <c r="QPJ4974" s="290"/>
      <c r="QPK4974" s="290"/>
      <c r="QPL4974" s="290"/>
      <c r="QPM4974" s="290"/>
      <c r="QPN4974" s="290"/>
      <c r="QPO4974" s="290"/>
      <c r="QPP4974" s="290"/>
      <c r="QPQ4974" s="290"/>
      <c r="QPR4974" s="290"/>
      <c r="QPS4974" s="290"/>
      <c r="QPT4974" s="290"/>
      <c r="QPU4974" s="290"/>
      <c r="QPV4974" s="290"/>
      <c r="QPW4974" s="290"/>
      <c r="QPX4974" s="290"/>
      <c r="QPY4974" s="290"/>
      <c r="QPZ4974" s="290"/>
      <c r="QQA4974" s="290"/>
      <c r="QQB4974" s="290"/>
      <c r="QQC4974" s="290"/>
      <c r="QQD4974" s="290"/>
      <c r="QQE4974" s="290"/>
      <c r="QQF4974" s="290"/>
      <c r="QQG4974" s="290"/>
      <c r="QQH4974" s="290"/>
      <c r="QQI4974" s="290"/>
      <c r="QQJ4974" s="290"/>
      <c r="QQK4974" s="290"/>
      <c r="QQL4974" s="290"/>
      <c r="QQM4974" s="290"/>
      <c r="QQN4974" s="290"/>
      <c r="QQO4974" s="290"/>
      <c r="QQP4974" s="290"/>
      <c r="QQQ4974" s="290"/>
      <c r="QQR4974" s="290"/>
      <c r="QQS4974" s="290"/>
      <c r="QQT4974" s="290"/>
      <c r="QQU4974" s="290"/>
      <c r="QQV4974" s="290"/>
      <c r="QQW4974" s="290"/>
      <c r="QQX4974" s="290"/>
      <c r="QQY4974" s="290"/>
      <c r="QQZ4974" s="290"/>
      <c r="QRA4974" s="290"/>
      <c r="QRB4974" s="290"/>
      <c r="QRC4974" s="290"/>
      <c r="QRD4974" s="290"/>
      <c r="QRE4974" s="290"/>
      <c r="QRF4974" s="290"/>
      <c r="QRG4974" s="290"/>
      <c r="QRH4974" s="290"/>
      <c r="QRI4974" s="290"/>
      <c r="QRJ4974" s="290"/>
      <c r="QRK4974" s="290"/>
      <c r="QRL4974" s="290"/>
      <c r="QRM4974" s="290"/>
      <c r="QRN4974" s="290"/>
      <c r="QRO4974" s="290"/>
      <c r="QRP4974" s="290"/>
      <c r="QRQ4974" s="290"/>
      <c r="QRR4974" s="290"/>
      <c r="QRS4974" s="290"/>
      <c r="QRT4974" s="290"/>
      <c r="QRU4974" s="290"/>
      <c r="QRV4974" s="290"/>
      <c r="QRW4974" s="290"/>
      <c r="QRX4974" s="290"/>
      <c r="QRY4974" s="290"/>
      <c r="QRZ4974" s="290"/>
      <c r="QSA4974" s="290"/>
      <c r="QSB4974" s="290"/>
      <c r="QSC4974" s="290"/>
      <c r="QSD4974" s="290"/>
      <c r="QSE4974" s="290"/>
      <c r="QSF4974" s="290"/>
      <c r="QSG4974" s="290"/>
      <c r="QSH4974" s="290"/>
      <c r="QSI4974" s="290"/>
      <c r="QSJ4974" s="290"/>
      <c r="QSK4974" s="290"/>
      <c r="QSL4974" s="290"/>
      <c r="QSM4974" s="290"/>
      <c r="QSN4974" s="290"/>
      <c r="QSO4974" s="290"/>
      <c r="QSP4974" s="290"/>
      <c r="QSQ4974" s="290"/>
      <c r="QSR4974" s="290"/>
      <c r="QSS4974" s="290"/>
      <c r="QST4974" s="290"/>
      <c r="QSU4974" s="290"/>
      <c r="QSV4974" s="290"/>
      <c r="QSW4974" s="290"/>
      <c r="QSX4974" s="290"/>
      <c r="QSY4974" s="290"/>
      <c r="QSZ4974" s="290"/>
      <c r="QTA4974" s="290"/>
      <c r="QTB4974" s="290"/>
      <c r="QTC4974" s="290"/>
      <c r="QTD4974" s="290"/>
      <c r="QTE4974" s="290"/>
      <c r="QTF4974" s="290"/>
      <c r="QTG4974" s="290"/>
      <c r="QTH4974" s="290"/>
      <c r="QTI4974" s="290"/>
      <c r="QTJ4974" s="290"/>
      <c r="QTK4974" s="290"/>
      <c r="QTL4974" s="290"/>
      <c r="QTM4974" s="290"/>
      <c r="QTN4974" s="290"/>
      <c r="QTO4974" s="290"/>
      <c r="QTP4974" s="290"/>
      <c r="QTQ4974" s="290"/>
      <c r="QTR4974" s="290"/>
      <c r="QTS4974" s="290"/>
      <c r="QTT4974" s="290"/>
      <c r="QTU4974" s="290"/>
      <c r="QTV4974" s="290"/>
      <c r="QTW4974" s="290"/>
      <c r="QTX4974" s="290"/>
      <c r="QTY4974" s="290"/>
      <c r="QTZ4974" s="290"/>
      <c r="QUA4974" s="290"/>
      <c r="QUB4974" s="290"/>
      <c r="QUC4974" s="290"/>
      <c r="QUD4974" s="290"/>
      <c r="QUE4974" s="290"/>
      <c r="QUF4974" s="290"/>
      <c r="QUG4974" s="290"/>
      <c r="QUH4974" s="290"/>
      <c r="QUI4974" s="290"/>
      <c r="QUJ4974" s="290"/>
      <c r="QUK4974" s="290"/>
      <c r="QUL4974" s="290"/>
      <c r="QUM4974" s="290"/>
      <c r="QUN4974" s="290"/>
      <c r="QUO4974" s="290"/>
      <c r="QUP4974" s="290"/>
      <c r="QUQ4974" s="290"/>
      <c r="QUR4974" s="290"/>
      <c r="QUS4974" s="290"/>
      <c r="QUT4974" s="290"/>
      <c r="QUU4974" s="290"/>
      <c r="QUV4974" s="290"/>
      <c r="QUW4974" s="290"/>
      <c r="QUX4974" s="290"/>
      <c r="QUY4974" s="290"/>
      <c r="QUZ4974" s="290"/>
      <c r="QVA4974" s="290"/>
      <c r="QVB4974" s="290"/>
      <c r="QVC4974" s="290"/>
      <c r="QVD4974" s="290"/>
      <c r="QVE4974" s="290"/>
      <c r="QVF4974" s="290"/>
      <c r="QVG4974" s="290"/>
      <c r="QVH4974" s="290"/>
      <c r="QVI4974" s="290"/>
      <c r="QVJ4974" s="290"/>
      <c r="QVK4974" s="290"/>
      <c r="QVL4974" s="290"/>
      <c r="QVM4974" s="290"/>
      <c r="QVN4974" s="290"/>
      <c r="QVO4974" s="290"/>
      <c r="QVP4974" s="290"/>
      <c r="QVQ4974" s="290"/>
      <c r="QVR4974" s="290"/>
      <c r="QVS4974" s="290"/>
      <c r="QVT4974" s="290"/>
      <c r="QVU4974" s="290"/>
      <c r="QVV4974" s="290"/>
      <c r="QVW4974" s="290"/>
      <c r="QVX4974" s="290"/>
      <c r="QVY4974" s="290"/>
      <c r="QVZ4974" s="290"/>
      <c r="QWA4974" s="290"/>
      <c r="QWB4974" s="290"/>
      <c r="QWC4974" s="290"/>
      <c r="QWD4974" s="290"/>
      <c r="QWE4974" s="290"/>
      <c r="QWF4974" s="290"/>
      <c r="QWG4974" s="290"/>
      <c r="QWH4974" s="290"/>
      <c r="QWI4974" s="290"/>
      <c r="QWJ4974" s="290"/>
      <c r="QWK4974" s="290"/>
      <c r="QWL4974" s="290"/>
      <c r="QWM4974" s="290"/>
      <c r="QWN4974" s="290"/>
      <c r="QWO4974" s="290"/>
      <c r="QWP4974" s="290"/>
      <c r="QWQ4974" s="290"/>
      <c r="QWR4974" s="290"/>
      <c r="QWS4974" s="290"/>
      <c r="QWT4974" s="290"/>
      <c r="QWU4974" s="290"/>
      <c r="QWV4974" s="290"/>
      <c r="QWW4974" s="290"/>
      <c r="QWX4974" s="290"/>
      <c r="QWY4974" s="290"/>
      <c r="QWZ4974" s="290"/>
      <c r="QXA4974" s="290"/>
      <c r="QXB4974" s="290"/>
      <c r="QXC4974" s="290"/>
      <c r="QXD4974" s="290"/>
      <c r="QXE4974" s="290"/>
      <c r="QXF4974" s="290"/>
      <c r="QXG4974" s="290"/>
      <c r="QXH4974" s="290"/>
      <c r="QXI4974" s="290"/>
      <c r="QXJ4974" s="290"/>
      <c r="QXK4974" s="290"/>
      <c r="QXL4974" s="290"/>
      <c r="QXM4974" s="290"/>
      <c r="QXN4974" s="290"/>
      <c r="QXO4974" s="290"/>
      <c r="QXP4974" s="290"/>
      <c r="QXQ4974" s="290"/>
      <c r="QXR4974" s="290"/>
      <c r="QXS4974" s="290"/>
      <c r="QXT4974" s="290"/>
      <c r="QXU4974" s="290"/>
      <c r="QXV4974" s="290"/>
      <c r="QXW4974" s="290"/>
      <c r="QXX4974" s="290"/>
      <c r="QXY4974" s="290"/>
      <c r="QXZ4974" s="290"/>
      <c r="QYA4974" s="290"/>
      <c r="QYB4974" s="290"/>
      <c r="QYC4974" s="290"/>
      <c r="QYD4974" s="290"/>
      <c r="QYE4974" s="290"/>
      <c r="QYF4974" s="290"/>
      <c r="QYG4974" s="290"/>
      <c r="QYH4974" s="290"/>
      <c r="QYI4974" s="290"/>
      <c r="QYJ4974" s="290"/>
      <c r="QYK4974" s="290"/>
      <c r="QYL4974" s="290"/>
      <c r="QYM4974" s="290"/>
      <c r="QYN4974" s="290"/>
      <c r="QYO4974" s="290"/>
      <c r="QYP4974" s="290"/>
      <c r="QYQ4974" s="290"/>
      <c r="QYR4974" s="290"/>
      <c r="QYS4974" s="290"/>
      <c r="QYT4974" s="290"/>
      <c r="QYU4974" s="290"/>
      <c r="QYV4974" s="290"/>
      <c r="QYW4974" s="290"/>
      <c r="QYX4974" s="290"/>
      <c r="QYY4974" s="290"/>
      <c r="QYZ4974" s="290"/>
      <c r="QZA4974" s="290"/>
      <c r="QZB4974" s="290"/>
      <c r="QZC4974" s="290"/>
      <c r="QZD4974" s="290"/>
      <c r="QZE4974" s="290"/>
      <c r="QZF4974" s="290"/>
      <c r="QZG4974" s="290"/>
      <c r="QZH4974" s="290"/>
      <c r="QZI4974" s="290"/>
      <c r="QZJ4974" s="290"/>
      <c r="QZK4974" s="290"/>
      <c r="QZL4974" s="290"/>
      <c r="QZM4974" s="290"/>
      <c r="QZN4974" s="290"/>
      <c r="QZO4974" s="290"/>
      <c r="QZP4974" s="290"/>
      <c r="QZQ4974" s="290"/>
      <c r="QZR4974" s="290"/>
      <c r="QZS4974" s="290"/>
      <c r="QZT4974" s="290"/>
      <c r="QZU4974" s="290"/>
      <c r="QZV4974" s="290"/>
      <c r="QZW4974" s="290"/>
      <c r="QZX4974" s="290"/>
      <c r="QZY4974" s="290"/>
      <c r="QZZ4974" s="290"/>
      <c r="RAA4974" s="290"/>
      <c r="RAB4974" s="290"/>
      <c r="RAC4974" s="290"/>
      <c r="RAD4974" s="290"/>
      <c r="RAE4974" s="290"/>
      <c r="RAF4974" s="290"/>
      <c r="RAG4974" s="290"/>
      <c r="RAH4974" s="290"/>
      <c r="RAI4974" s="290"/>
      <c r="RAJ4974" s="290"/>
      <c r="RAK4974" s="290"/>
      <c r="RAL4974" s="290"/>
      <c r="RAM4974" s="290"/>
      <c r="RAN4974" s="290"/>
      <c r="RAO4974" s="290"/>
      <c r="RAP4974" s="290"/>
      <c r="RAQ4974" s="290"/>
      <c r="RAR4974" s="290"/>
      <c r="RAS4974" s="290"/>
      <c r="RAT4974" s="290"/>
      <c r="RAU4974" s="290"/>
      <c r="RAV4974" s="290"/>
      <c r="RAW4974" s="290"/>
      <c r="RAX4974" s="290"/>
      <c r="RAY4974" s="290"/>
      <c r="RAZ4974" s="290"/>
      <c r="RBA4974" s="290"/>
      <c r="RBB4974" s="290"/>
      <c r="RBC4974" s="290"/>
      <c r="RBD4974" s="290"/>
      <c r="RBE4974" s="290"/>
      <c r="RBF4974" s="290"/>
      <c r="RBG4974" s="290"/>
      <c r="RBH4974" s="290"/>
      <c r="RBI4974" s="290"/>
      <c r="RBJ4974" s="290"/>
      <c r="RBK4974" s="290"/>
      <c r="RBL4974" s="290"/>
      <c r="RBM4974" s="290"/>
      <c r="RBN4974" s="290"/>
      <c r="RBO4974" s="290"/>
      <c r="RBP4974" s="290"/>
      <c r="RBQ4974" s="290"/>
      <c r="RBR4974" s="290"/>
      <c r="RBS4974" s="290"/>
      <c r="RBT4974" s="290"/>
      <c r="RBU4974" s="290"/>
      <c r="RBV4974" s="290"/>
      <c r="RBW4974" s="290"/>
      <c r="RBX4974" s="290"/>
      <c r="RBY4974" s="290"/>
      <c r="RBZ4974" s="290"/>
      <c r="RCA4974" s="290"/>
      <c r="RCB4974" s="290"/>
      <c r="RCC4974" s="290"/>
      <c r="RCD4974" s="290"/>
      <c r="RCE4974" s="290"/>
      <c r="RCF4974" s="290"/>
      <c r="RCG4974" s="290"/>
      <c r="RCH4974" s="290"/>
      <c r="RCI4974" s="290"/>
      <c r="RCJ4974" s="290"/>
      <c r="RCK4974" s="290"/>
      <c r="RCL4974" s="290"/>
      <c r="RCM4974" s="290"/>
      <c r="RCN4974" s="290"/>
      <c r="RCO4974" s="290"/>
      <c r="RCP4974" s="290"/>
      <c r="RCQ4974" s="290"/>
      <c r="RCR4974" s="290"/>
      <c r="RCS4974" s="290"/>
      <c r="RCT4974" s="290"/>
      <c r="RCU4974" s="290"/>
      <c r="RCV4974" s="290"/>
      <c r="RCW4974" s="290"/>
      <c r="RCX4974" s="290"/>
      <c r="RCY4974" s="290"/>
      <c r="RCZ4974" s="290"/>
      <c r="RDA4974" s="290"/>
      <c r="RDB4974" s="290"/>
      <c r="RDC4974" s="290"/>
      <c r="RDD4974" s="290"/>
      <c r="RDE4974" s="290"/>
      <c r="RDF4974" s="290"/>
      <c r="RDG4974" s="290"/>
      <c r="RDH4974" s="290"/>
      <c r="RDI4974" s="290"/>
      <c r="RDJ4974" s="290"/>
      <c r="RDK4974" s="290"/>
      <c r="RDL4974" s="290"/>
      <c r="RDM4974" s="290"/>
      <c r="RDN4974" s="290"/>
      <c r="RDO4974" s="290"/>
      <c r="RDP4974" s="290"/>
      <c r="RDQ4974" s="290"/>
      <c r="RDR4974" s="290"/>
      <c r="RDS4974" s="290"/>
      <c r="RDT4974" s="290"/>
      <c r="RDU4974" s="290"/>
      <c r="RDV4974" s="290"/>
      <c r="RDW4974" s="290"/>
      <c r="RDX4974" s="290"/>
      <c r="RDY4974" s="290"/>
      <c r="RDZ4974" s="290"/>
      <c r="REA4974" s="290"/>
      <c r="REB4974" s="290"/>
      <c r="REC4974" s="290"/>
      <c r="RED4974" s="290"/>
      <c r="REE4974" s="290"/>
      <c r="REF4974" s="290"/>
      <c r="REG4974" s="290"/>
      <c r="REH4974" s="290"/>
      <c r="REI4974" s="290"/>
      <c r="REJ4974" s="290"/>
      <c r="REK4974" s="290"/>
      <c r="REL4974" s="290"/>
      <c r="REM4974" s="290"/>
      <c r="REN4974" s="290"/>
      <c r="REO4974" s="290"/>
      <c r="REP4974" s="290"/>
      <c r="REQ4974" s="290"/>
      <c r="RER4974" s="290"/>
      <c r="RES4974" s="290"/>
      <c r="RET4974" s="290"/>
      <c r="REU4974" s="290"/>
      <c r="REV4974" s="290"/>
      <c r="REW4974" s="290"/>
      <c r="REX4974" s="290"/>
      <c r="REY4974" s="290"/>
      <c r="REZ4974" s="290"/>
      <c r="RFA4974" s="290"/>
      <c r="RFB4974" s="290"/>
      <c r="RFC4974" s="290"/>
      <c r="RFD4974" s="290"/>
      <c r="RFE4974" s="290"/>
      <c r="RFF4974" s="290"/>
      <c r="RFG4974" s="290"/>
      <c r="RFH4974" s="290"/>
      <c r="RFI4974" s="290"/>
      <c r="RFJ4974" s="290"/>
      <c r="RFK4974" s="290"/>
      <c r="RFL4974" s="290"/>
      <c r="RFM4974" s="290"/>
      <c r="RFN4974" s="290"/>
      <c r="RFO4974" s="290"/>
      <c r="RFP4974" s="290"/>
      <c r="RFQ4974" s="290"/>
      <c r="RFR4974" s="290"/>
      <c r="RFS4974" s="290"/>
      <c r="RFT4974" s="290"/>
      <c r="RFU4974" s="290"/>
      <c r="RFV4974" s="290"/>
      <c r="RFW4974" s="290"/>
      <c r="RFX4974" s="290"/>
      <c r="RFY4974" s="290"/>
      <c r="RFZ4974" s="290"/>
      <c r="RGA4974" s="290"/>
      <c r="RGB4974" s="290"/>
      <c r="RGC4974" s="290"/>
      <c r="RGD4974" s="290"/>
      <c r="RGE4974" s="290"/>
      <c r="RGF4974" s="290"/>
      <c r="RGG4974" s="290"/>
      <c r="RGH4974" s="290"/>
      <c r="RGI4974" s="290"/>
      <c r="RGJ4974" s="290"/>
      <c r="RGK4974" s="290"/>
      <c r="RGL4974" s="290"/>
      <c r="RGM4974" s="290"/>
      <c r="RGN4974" s="290"/>
      <c r="RGO4974" s="290"/>
      <c r="RGP4974" s="290"/>
      <c r="RGQ4974" s="290"/>
      <c r="RGR4974" s="290"/>
      <c r="RGS4974" s="290"/>
      <c r="RGT4974" s="290"/>
      <c r="RGU4974" s="290"/>
      <c r="RGV4974" s="290"/>
      <c r="RGW4974" s="290"/>
      <c r="RGX4974" s="290"/>
      <c r="RGY4974" s="290"/>
      <c r="RGZ4974" s="290"/>
      <c r="RHA4974" s="290"/>
      <c r="RHB4974" s="290"/>
      <c r="RHC4974" s="290"/>
      <c r="RHD4974" s="290"/>
      <c r="RHE4974" s="290"/>
      <c r="RHF4974" s="290"/>
      <c r="RHG4974" s="290"/>
      <c r="RHH4974" s="290"/>
      <c r="RHI4974" s="290"/>
      <c r="RHJ4974" s="290"/>
      <c r="RHK4974" s="290"/>
      <c r="RHL4974" s="290"/>
      <c r="RHM4974" s="290"/>
      <c r="RHN4974" s="290"/>
      <c r="RHO4974" s="290"/>
      <c r="RHP4974" s="290"/>
      <c r="RHQ4974" s="290"/>
      <c r="RHR4974" s="290"/>
      <c r="RHS4974" s="290"/>
      <c r="RHT4974" s="290"/>
      <c r="RHU4974" s="290"/>
      <c r="RHV4974" s="290"/>
      <c r="RHW4974" s="290"/>
      <c r="RHX4974" s="290"/>
      <c r="RHY4974" s="290"/>
      <c r="RHZ4974" s="290"/>
      <c r="RIA4974" s="290"/>
      <c r="RIB4974" s="290"/>
      <c r="RIC4974" s="290"/>
      <c r="RID4974" s="290"/>
      <c r="RIE4974" s="290"/>
      <c r="RIF4974" s="290"/>
      <c r="RIG4974" s="290"/>
      <c r="RIH4974" s="290"/>
      <c r="RII4974" s="290"/>
      <c r="RIJ4974" s="290"/>
      <c r="RIK4974" s="290"/>
      <c r="RIL4974" s="290"/>
      <c r="RIM4974" s="290"/>
      <c r="RIN4974" s="290"/>
      <c r="RIO4974" s="290"/>
      <c r="RIP4974" s="290"/>
      <c r="RIQ4974" s="290"/>
      <c r="RIR4974" s="290"/>
      <c r="RIS4974" s="290"/>
      <c r="RIT4974" s="290"/>
      <c r="RIU4974" s="290"/>
      <c r="RIV4974" s="290"/>
      <c r="RIW4974" s="290"/>
      <c r="RIX4974" s="290"/>
      <c r="RIY4974" s="290"/>
      <c r="RIZ4974" s="290"/>
      <c r="RJA4974" s="290"/>
      <c r="RJB4974" s="290"/>
      <c r="RJC4974" s="290"/>
      <c r="RJD4974" s="290"/>
      <c r="RJE4974" s="290"/>
      <c r="RJF4974" s="290"/>
      <c r="RJG4974" s="290"/>
      <c r="RJH4974" s="290"/>
      <c r="RJI4974" s="290"/>
      <c r="RJJ4974" s="290"/>
      <c r="RJK4974" s="290"/>
      <c r="RJL4974" s="290"/>
      <c r="RJM4974" s="290"/>
      <c r="RJN4974" s="290"/>
      <c r="RJO4974" s="290"/>
      <c r="RJP4974" s="290"/>
      <c r="RJQ4974" s="290"/>
      <c r="RJR4974" s="290"/>
      <c r="RJS4974" s="290"/>
      <c r="RJT4974" s="290"/>
      <c r="RJU4974" s="290"/>
      <c r="RJV4974" s="290"/>
      <c r="RJW4974" s="290"/>
      <c r="RJX4974" s="290"/>
      <c r="RJY4974" s="290"/>
      <c r="RJZ4974" s="290"/>
      <c r="RKA4974" s="290"/>
      <c r="RKB4974" s="290"/>
      <c r="RKC4974" s="290"/>
      <c r="RKD4974" s="290"/>
      <c r="RKE4974" s="290"/>
      <c r="RKF4974" s="290"/>
      <c r="RKG4974" s="290"/>
      <c r="RKH4974" s="290"/>
      <c r="RKI4974" s="290"/>
      <c r="RKJ4974" s="290"/>
      <c r="RKK4974" s="290"/>
      <c r="RKL4974" s="290"/>
      <c r="RKM4974" s="290"/>
      <c r="RKN4974" s="290"/>
      <c r="RKO4974" s="290"/>
      <c r="RKP4974" s="290"/>
      <c r="RKQ4974" s="290"/>
      <c r="RKR4974" s="290"/>
      <c r="RKS4974" s="290"/>
      <c r="RKT4974" s="290"/>
      <c r="RKU4974" s="290"/>
      <c r="RKV4974" s="290"/>
      <c r="RKW4974" s="290"/>
      <c r="RKX4974" s="290"/>
      <c r="RKY4974" s="290"/>
      <c r="RKZ4974" s="290"/>
      <c r="RLA4974" s="290"/>
      <c r="RLB4974" s="290"/>
      <c r="RLC4974" s="290"/>
      <c r="RLD4974" s="290"/>
      <c r="RLE4974" s="290"/>
      <c r="RLF4974" s="290"/>
      <c r="RLG4974" s="290"/>
      <c r="RLH4974" s="290"/>
      <c r="RLI4974" s="290"/>
      <c r="RLJ4974" s="290"/>
      <c r="RLK4974" s="290"/>
      <c r="RLL4974" s="290"/>
      <c r="RLM4974" s="290"/>
      <c r="RLN4974" s="290"/>
      <c r="RLO4974" s="290"/>
      <c r="RLP4974" s="290"/>
      <c r="RLQ4974" s="290"/>
      <c r="RLR4974" s="290"/>
      <c r="RLS4974" s="290"/>
      <c r="RLT4974" s="290"/>
      <c r="RLU4974" s="290"/>
      <c r="RLV4974" s="290"/>
      <c r="RLW4974" s="290"/>
      <c r="RLX4974" s="290"/>
      <c r="RLY4974" s="290"/>
      <c r="RLZ4974" s="290"/>
      <c r="RMA4974" s="290"/>
      <c r="RMB4974" s="290"/>
      <c r="RMC4974" s="290"/>
      <c r="RMD4974" s="290"/>
      <c r="RME4974" s="290"/>
      <c r="RMF4974" s="290"/>
      <c r="RMG4974" s="290"/>
      <c r="RMH4974" s="290"/>
      <c r="RMI4974" s="290"/>
      <c r="RMJ4974" s="290"/>
      <c r="RMK4974" s="290"/>
      <c r="RML4974" s="290"/>
      <c r="RMM4974" s="290"/>
      <c r="RMN4974" s="290"/>
      <c r="RMO4974" s="290"/>
      <c r="RMP4974" s="290"/>
      <c r="RMQ4974" s="290"/>
      <c r="RMR4974" s="290"/>
      <c r="RMS4974" s="290"/>
      <c r="RMT4974" s="290"/>
      <c r="RMU4974" s="290"/>
      <c r="RMV4974" s="290"/>
      <c r="RMW4974" s="290"/>
      <c r="RMX4974" s="290"/>
      <c r="RMY4974" s="290"/>
      <c r="RMZ4974" s="290"/>
      <c r="RNA4974" s="290"/>
      <c r="RNB4974" s="290"/>
      <c r="RNC4974" s="290"/>
      <c r="RND4974" s="290"/>
      <c r="RNE4974" s="290"/>
      <c r="RNF4974" s="290"/>
      <c r="RNG4974" s="290"/>
      <c r="RNH4974" s="290"/>
      <c r="RNI4974" s="290"/>
      <c r="RNJ4974" s="290"/>
      <c r="RNK4974" s="290"/>
      <c r="RNL4974" s="290"/>
      <c r="RNM4974" s="290"/>
      <c r="RNN4974" s="290"/>
      <c r="RNO4974" s="290"/>
      <c r="RNP4974" s="290"/>
      <c r="RNQ4974" s="290"/>
      <c r="RNR4974" s="290"/>
      <c r="RNS4974" s="290"/>
      <c r="RNT4974" s="290"/>
      <c r="RNU4974" s="290"/>
      <c r="RNV4974" s="290"/>
      <c r="RNW4974" s="290"/>
      <c r="RNX4974" s="290"/>
      <c r="RNY4974" s="290"/>
      <c r="RNZ4974" s="290"/>
      <c r="ROA4974" s="290"/>
      <c r="ROB4974" s="290"/>
      <c r="ROC4974" s="290"/>
      <c r="ROD4974" s="290"/>
      <c r="ROE4974" s="290"/>
      <c r="ROF4974" s="290"/>
      <c r="ROG4974" s="290"/>
      <c r="ROH4974" s="290"/>
      <c r="ROI4974" s="290"/>
      <c r="ROJ4974" s="290"/>
      <c r="ROK4974" s="290"/>
      <c r="ROL4974" s="290"/>
      <c r="ROM4974" s="290"/>
      <c r="RON4974" s="290"/>
      <c r="ROO4974" s="290"/>
      <c r="ROP4974" s="290"/>
      <c r="ROQ4974" s="290"/>
      <c r="ROR4974" s="290"/>
      <c r="ROS4974" s="290"/>
      <c r="ROT4974" s="290"/>
      <c r="ROU4974" s="290"/>
      <c r="ROV4974" s="290"/>
      <c r="ROW4974" s="290"/>
      <c r="ROX4974" s="290"/>
      <c r="ROY4974" s="290"/>
      <c r="ROZ4974" s="290"/>
      <c r="RPA4974" s="290"/>
      <c r="RPB4974" s="290"/>
      <c r="RPC4974" s="290"/>
      <c r="RPD4974" s="290"/>
      <c r="RPE4974" s="290"/>
      <c r="RPF4974" s="290"/>
      <c r="RPG4974" s="290"/>
      <c r="RPH4974" s="290"/>
      <c r="RPI4974" s="290"/>
      <c r="RPJ4974" s="290"/>
      <c r="RPK4974" s="290"/>
      <c r="RPL4974" s="290"/>
      <c r="RPM4974" s="290"/>
      <c r="RPN4974" s="290"/>
      <c r="RPO4974" s="290"/>
      <c r="RPP4974" s="290"/>
      <c r="RPQ4974" s="290"/>
      <c r="RPR4974" s="290"/>
      <c r="RPS4974" s="290"/>
      <c r="RPT4974" s="290"/>
      <c r="RPU4974" s="290"/>
      <c r="RPV4974" s="290"/>
      <c r="RPW4974" s="290"/>
      <c r="RPX4974" s="290"/>
      <c r="RPY4974" s="290"/>
      <c r="RPZ4974" s="290"/>
      <c r="RQA4974" s="290"/>
      <c r="RQB4974" s="290"/>
      <c r="RQC4974" s="290"/>
      <c r="RQD4974" s="290"/>
      <c r="RQE4974" s="290"/>
      <c r="RQF4974" s="290"/>
      <c r="RQG4974" s="290"/>
      <c r="RQH4974" s="290"/>
      <c r="RQI4974" s="290"/>
      <c r="RQJ4974" s="290"/>
      <c r="RQK4974" s="290"/>
      <c r="RQL4974" s="290"/>
      <c r="RQM4974" s="290"/>
      <c r="RQN4974" s="290"/>
      <c r="RQO4974" s="290"/>
      <c r="RQP4974" s="290"/>
      <c r="RQQ4974" s="290"/>
      <c r="RQR4974" s="290"/>
      <c r="RQS4974" s="290"/>
      <c r="RQT4974" s="290"/>
      <c r="RQU4974" s="290"/>
      <c r="RQV4974" s="290"/>
      <c r="RQW4974" s="290"/>
      <c r="RQX4974" s="290"/>
      <c r="RQY4974" s="290"/>
      <c r="RQZ4974" s="290"/>
      <c r="RRA4974" s="290"/>
      <c r="RRB4974" s="290"/>
      <c r="RRC4974" s="290"/>
      <c r="RRD4974" s="290"/>
      <c r="RRE4974" s="290"/>
      <c r="RRF4974" s="290"/>
      <c r="RRG4974" s="290"/>
      <c r="RRH4974" s="290"/>
      <c r="RRI4974" s="290"/>
      <c r="RRJ4974" s="290"/>
      <c r="RRK4974" s="290"/>
      <c r="RRL4974" s="290"/>
      <c r="RRM4974" s="290"/>
      <c r="RRN4974" s="290"/>
      <c r="RRO4974" s="290"/>
      <c r="RRP4974" s="290"/>
      <c r="RRQ4974" s="290"/>
      <c r="RRR4974" s="290"/>
      <c r="RRS4974" s="290"/>
      <c r="RRT4974" s="290"/>
      <c r="RRU4974" s="290"/>
      <c r="RRV4974" s="290"/>
      <c r="RRW4974" s="290"/>
      <c r="RRX4974" s="290"/>
      <c r="RRY4974" s="290"/>
      <c r="RRZ4974" s="290"/>
      <c r="RSA4974" s="290"/>
      <c r="RSB4974" s="290"/>
      <c r="RSC4974" s="290"/>
      <c r="RSD4974" s="290"/>
      <c r="RSE4974" s="290"/>
      <c r="RSF4974" s="290"/>
      <c r="RSG4974" s="290"/>
      <c r="RSH4974" s="290"/>
      <c r="RSI4974" s="290"/>
      <c r="RSJ4974" s="290"/>
      <c r="RSK4974" s="290"/>
      <c r="RSL4974" s="290"/>
      <c r="RSM4974" s="290"/>
      <c r="RSN4974" s="290"/>
      <c r="RSO4974" s="290"/>
      <c r="RSP4974" s="290"/>
      <c r="RSQ4974" s="290"/>
      <c r="RSR4974" s="290"/>
      <c r="RSS4974" s="290"/>
      <c r="RST4974" s="290"/>
      <c r="RSU4974" s="290"/>
      <c r="RSV4974" s="290"/>
      <c r="RSW4974" s="290"/>
      <c r="RSX4974" s="290"/>
      <c r="RSY4974" s="290"/>
      <c r="RSZ4974" s="290"/>
      <c r="RTA4974" s="290"/>
      <c r="RTB4974" s="290"/>
      <c r="RTC4974" s="290"/>
      <c r="RTD4974" s="290"/>
      <c r="RTE4974" s="290"/>
      <c r="RTF4974" s="290"/>
      <c r="RTG4974" s="290"/>
      <c r="RTH4974" s="290"/>
      <c r="RTI4974" s="290"/>
      <c r="RTJ4974" s="290"/>
      <c r="RTK4974" s="290"/>
      <c r="RTL4974" s="290"/>
      <c r="RTM4974" s="290"/>
      <c r="RTN4974" s="290"/>
      <c r="RTO4974" s="290"/>
      <c r="RTP4974" s="290"/>
      <c r="RTQ4974" s="290"/>
      <c r="RTR4974" s="290"/>
      <c r="RTS4974" s="290"/>
      <c r="RTT4974" s="290"/>
      <c r="RTU4974" s="290"/>
      <c r="RTV4974" s="290"/>
      <c r="RTW4974" s="290"/>
      <c r="RTX4974" s="290"/>
      <c r="RTY4974" s="290"/>
      <c r="RTZ4974" s="290"/>
      <c r="RUA4974" s="290"/>
      <c r="RUB4974" s="290"/>
      <c r="RUC4974" s="290"/>
      <c r="RUD4974" s="290"/>
      <c r="RUE4974" s="290"/>
      <c r="RUF4974" s="290"/>
      <c r="RUG4974" s="290"/>
      <c r="RUH4974" s="290"/>
      <c r="RUI4974" s="290"/>
      <c r="RUJ4974" s="290"/>
      <c r="RUK4974" s="290"/>
      <c r="RUL4974" s="290"/>
      <c r="RUM4974" s="290"/>
      <c r="RUN4974" s="290"/>
      <c r="RUO4974" s="290"/>
      <c r="RUP4974" s="290"/>
      <c r="RUQ4974" s="290"/>
      <c r="RUR4974" s="290"/>
      <c r="RUS4974" s="290"/>
      <c r="RUT4974" s="290"/>
      <c r="RUU4974" s="290"/>
      <c r="RUV4974" s="290"/>
      <c r="RUW4974" s="290"/>
      <c r="RUX4974" s="290"/>
      <c r="RUY4974" s="290"/>
      <c r="RUZ4974" s="290"/>
      <c r="RVA4974" s="290"/>
      <c r="RVB4974" s="290"/>
      <c r="RVC4974" s="290"/>
      <c r="RVD4974" s="290"/>
      <c r="RVE4974" s="290"/>
      <c r="RVF4974" s="290"/>
      <c r="RVG4974" s="290"/>
      <c r="RVH4974" s="290"/>
      <c r="RVI4974" s="290"/>
      <c r="RVJ4974" s="290"/>
      <c r="RVK4974" s="290"/>
      <c r="RVL4974" s="290"/>
      <c r="RVM4974" s="290"/>
      <c r="RVN4974" s="290"/>
      <c r="RVO4974" s="290"/>
      <c r="RVP4974" s="290"/>
      <c r="RVQ4974" s="290"/>
      <c r="RVR4974" s="290"/>
      <c r="RVS4974" s="290"/>
      <c r="RVT4974" s="290"/>
      <c r="RVU4974" s="290"/>
      <c r="RVV4974" s="290"/>
      <c r="RVW4974" s="290"/>
      <c r="RVX4974" s="290"/>
      <c r="RVY4974" s="290"/>
      <c r="RVZ4974" s="290"/>
      <c r="RWA4974" s="290"/>
      <c r="RWB4974" s="290"/>
      <c r="RWC4974" s="290"/>
      <c r="RWD4974" s="290"/>
      <c r="RWE4974" s="290"/>
      <c r="RWF4974" s="290"/>
      <c r="RWG4974" s="290"/>
      <c r="RWH4974" s="290"/>
      <c r="RWI4974" s="290"/>
      <c r="RWJ4974" s="290"/>
      <c r="RWK4974" s="290"/>
      <c r="RWL4974" s="290"/>
      <c r="RWM4974" s="290"/>
      <c r="RWN4974" s="290"/>
      <c r="RWO4974" s="290"/>
      <c r="RWP4974" s="290"/>
      <c r="RWQ4974" s="290"/>
      <c r="RWR4974" s="290"/>
      <c r="RWS4974" s="290"/>
      <c r="RWT4974" s="290"/>
      <c r="RWU4974" s="290"/>
      <c r="RWV4974" s="290"/>
      <c r="RWW4974" s="290"/>
      <c r="RWX4974" s="290"/>
      <c r="RWY4974" s="290"/>
      <c r="RWZ4974" s="290"/>
      <c r="RXA4974" s="290"/>
      <c r="RXB4974" s="290"/>
      <c r="RXC4974" s="290"/>
      <c r="RXD4974" s="290"/>
      <c r="RXE4974" s="290"/>
      <c r="RXF4974" s="290"/>
      <c r="RXG4974" s="290"/>
      <c r="RXH4974" s="290"/>
      <c r="RXI4974" s="290"/>
      <c r="RXJ4974" s="290"/>
      <c r="RXK4974" s="290"/>
      <c r="RXL4974" s="290"/>
      <c r="RXM4974" s="290"/>
      <c r="RXN4974" s="290"/>
      <c r="RXO4974" s="290"/>
      <c r="RXP4974" s="290"/>
      <c r="RXQ4974" s="290"/>
      <c r="RXR4974" s="290"/>
      <c r="RXS4974" s="290"/>
      <c r="RXT4974" s="290"/>
      <c r="RXU4974" s="290"/>
      <c r="RXV4974" s="290"/>
      <c r="RXW4974" s="290"/>
      <c r="RXX4974" s="290"/>
      <c r="RXY4974" s="290"/>
      <c r="RXZ4974" s="290"/>
      <c r="RYA4974" s="290"/>
      <c r="RYB4974" s="290"/>
      <c r="RYC4974" s="290"/>
      <c r="RYD4974" s="290"/>
      <c r="RYE4974" s="290"/>
      <c r="RYF4974" s="290"/>
      <c r="RYG4974" s="290"/>
      <c r="RYH4974" s="290"/>
      <c r="RYI4974" s="290"/>
      <c r="RYJ4974" s="290"/>
      <c r="RYK4974" s="290"/>
      <c r="RYL4974" s="290"/>
      <c r="RYM4974" s="290"/>
      <c r="RYN4974" s="290"/>
      <c r="RYO4974" s="290"/>
      <c r="RYP4974" s="290"/>
      <c r="RYQ4974" s="290"/>
      <c r="RYR4974" s="290"/>
      <c r="RYS4974" s="290"/>
      <c r="RYT4974" s="290"/>
      <c r="RYU4974" s="290"/>
      <c r="RYV4974" s="290"/>
      <c r="RYW4974" s="290"/>
      <c r="RYX4974" s="290"/>
      <c r="RYY4974" s="290"/>
      <c r="RYZ4974" s="290"/>
      <c r="RZA4974" s="290"/>
      <c r="RZB4974" s="290"/>
      <c r="RZC4974" s="290"/>
      <c r="RZD4974" s="290"/>
      <c r="RZE4974" s="290"/>
      <c r="RZF4974" s="290"/>
      <c r="RZG4974" s="290"/>
      <c r="RZH4974" s="290"/>
      <c r="RZI4974" s="290"/>
      <c r="RZJ4974" s="290"/>
      <c r="RZK4974" s="290"/>
      <c r="RZL4974" s="290"/>
      <c r="RZM4974" s="290"/>
      <c r="RZN4974" s="290"/>
      <c r="RZO4974" s="290"/>
      <c r="RZP4974" s="290"/>
      <c r="RZQ4974" s="290"/>
      <c r="RZR4974" s="290"/>
      <c r="RZS4974" s="290"/>
      <c r="RZT4974" s="290"/>
      <c r="RZU4974" s="290"/>
      <c r="RZV4974" s="290"/>
      <c r="RZW4974" s="290"/>
      <c r="RZX4974" s="290"/>
      <c r="RZY4974" s="290"/>
      <c r="RZZ4974" s="290"/>
      <c r="SAA4974" s="290"/>
      <c r="SAB4974" s="290"/>
      <c r="SAC4974" s="290"/>
      <c r="SAD4974" s="290"/>
      <c r="SAE4974" s="290"/>
      <c r="SAF4974" s="290"/>
      <c r="SAG4974" s="290"/>
      <c r="SAH4974" s="290"/>
      <c r="SAI4974" s="290"/>
      <c r="SAJ4974" s="290"/>
      <c r="SAK4974" s="290"/>
      <c r="SAL4974" s="290"/>
      <c r="SAM4974" s="290"/>
      <c r="SAN4974" s="290"/>
      <c r="SAO4974" s="290"/>
      <c r="SAP4974" s="290"/>
      <c r="SAQ4974" s="290"/>
      <c r="SAR4974" s="290"/>
      <c r="SAS4974" s="290"/>
      <c r="SAT4974" s="290"/>
      <c r="SAU4974" s="290"/>
      <c r="SAV4974" s="290"/>
      <c r="SAW4974" s="290"/>
      <c r="SAX4974" s="290"/>
      <c r="SAY4974" s="290"/>
      <c r="SAZ4974" s="290"/>
      <c r="SBA4974" s="290"/>
      <c r="SBB4974" s="290"/>
      <c r="SBC4974" s="290"/>
      <c r="SBD4974" s="290"/>
      <c r="SBE4974" s="290"/>
      <c r="SBF4974" s="290"/>
      <c r="SBG4974" s="290"/>
      <c r="SBH4974" s="290"/>
      <c r="SBI4974" s="290"/>
      <c r="SBJ4974" s="290"/>
      <c r="SBK4974" s="290"/>
      <c r="SBL4974" s="290"/>
      <c r="SBM4974" s="290"/>
      <c r="SBN4974" s="290"/>
      <c r="SBO4974" s="290"/>
      <c r="SBP4974" s="290"/>
      <c r="SBQ4974" s="290"/>
      <c r="SBR4974" s="290"/>
      <c r="SBS4974" s="290"/>
      <c r="SBT4974" s="290"/>
      <c r="SBU4974" s="290"/>
      <c r="SBV4974" s="290"/>
      <c r="SBW4974" s="290"/>
      <c r="SBX4974" s="290"/>
      <c r="SBY4974" s="290"/>
      <c r="SBZ4974" s="290"/>
      <c r="SCA4974" s="290"/>
      <c r="SCB4974" s="290"/>
      <c r="SCC4974" s="290"/>
      <c r="SCD4974" s="290"/>
      <c r="SCE4974" s="290"/>
      <c r="SCF4974" s="290"/>
      <c r="SCG4974" s="290"/>
      <c r="SCH4974" s="290"/>
      <c r="SCI4974" s="290"/>
      <c r="SCJ4974" s="290"/>
      <c r="SCK4974" s="290"/>
      <c r="SCL4974" s="290"/>
      <c r="SCM4974" s="290"/>
      <c r="SCN4974" s="290"/>
      <c r="SCO4974" s="290"/>
      <c r="SCP4974" s="290"/>
      <c r="SCQ4974" s="290"/>
      <c r="SCR4974" s="290"/>
      <c r="SCS4974" s="290"/>
      <c r="SCT4974" s="290"/>
      <c r="SCU4974" s="290"/>
      <c r="SCV4974" s="290"/>
      <c r="SCW4974" s="290"/>
      <c r="SCX4974" s="290"/>
      <c r="SCY4974" s="290"/>
      <c r="SCZ4974" s="290"/>
      <c r="SDA4974" s="290"/>
      <c r="SDB4974" s="290"/>
      <c r="SDC4974" s="290"/>
      <c r="SDD4974" s="290"/>
      <c r="SDE4974" s="290"/>
      <c r="SDF4974" s="290"/>
      <c r="SDG4974" s="290"/>
      <c r="SDH4974" s="290"/>
      <c r="SDI4974" s="290"/>
      <c r="SDJ4974" s="290"/>
      <c r="SDK4974" s="290"/>
      <c r="SDL4974" s="290"/>
      <c r="SDM4974" s="290"/>
      <c r="SDN4974" s="290"/>
      <c r="SDO4974" s="290"/>
      <c r="SDP4974" s="290"/>
      <c r="SDQ4974" s="290"/>
      <c r="SDR4974" s="290"/>
      <c r="SDS4974" s="290"/>
      <c r="SDT4974" s="290"/>
      <c r="SDU4974" s="290"/>
      <c r="SDV4974" s="290"/>
      <c r="SDW4974" s="290"/>
      <c r="SDX4974" s="290"/>
      <c r="SDY4974" s="290"/>
      <c r="SDZ4974" s="290"/>
      <c r="SEA4974" s="290"/>
      <c r="SEB4974" s="290"/>
      <c r="SEC4974" s="290"/>
      <c r="SED4974" s="290"/>
      <c r="SEE4974" s="290"/>
      <c r="SEF4974" s="290"/>
      <c r="SEG4974" s="290"/>
      <c r="SEH4974" s="290"/>
      <c r="SEI4974" s="290"/>
      <c r="SEJ4974" s="290"/>
      <c r="SEK4974" s="290"/>
      <c r="SEL4974" s="290"/>
      <c r="SEM4974" s="290"/>
      <c r="SEN4974" s="290"/>
      <c r="SEO4974" s="290"/>
      <c r="SEP4974" s="290"/>
      <c r="SEQ4974" s="290"/>
      <c r="SER4974" s="290"/>
      <c r="SES4974" s="290"/>
      <c r="SET4974" s="290"/>
      <c r="SEU4974" s="290"/>
      <c r="SEV4974" s="290"/>
      <c r="SEW4974" s="290"/>
      <c r="SEX4974" s="290"/>
      <c r="SEY4974" s="290"/>
      <c r="SEZ4974" s="290"/>
      <c r="SFA4974" s="290"/>
      <c r="SFB4974" s="290"/>
      <c r="SFC4974" s="290"/>
      <c r="SFD4974" s="290"/>
      <c r="SFE4974" s="290"/>
      <c r="SFF4974" s="290"/>
      <c r="SFG4974" s="290"/>
      <c r="SFH4974" s="290"/>
      <c r="SFI4974" s="290"/>
      <c r="SFJ4974" s="290"/>
      <c r="SFK4974" s="290"/>
      <c r="SFL4974" s="290"/>
      <c r="SFM4974" s="290"/>
      <c r="SFN4974" s="290"/>
      <c r="SFO4974" s="290"/>
      <c r="SFP4974" s="290"/>
      <c r="SFQ4974" s="290"/>
      <c r="SFR4974" s="290"/>
      <c r="SFS4974" s="290"/>
      <c r="SFT4974" s="290"/>
      <c r="SFU4974" s="290"/>
      <c r="SFV4974" s="290"/>
      <c r="SFW4974" s="290"/>
      <c r="SFX4974" s="290"/>
      <c r="SFY4974" s="290"/>
      <c r="SFZ4974" s="290"/>
      <c r="SGA4974" s="290"/>
      <c r="SGB4974" s="290"/>
      <c r="SGC4974" s="290"/>
      <c r="SGD4974" s="290"/>
      <c r="SGE4974" s="290"/>
      <c r="SGF4974" s="290"/>
      <c r="SGG4974" s="290"/>
      <c r="SGH4974" s="290"/>
      <c r="SGI4974" s="290"/>
      <c r="SGJ4974" s="290"/>
      <c r="SGK4974" s="290"/>
      <c r="SGL4974" s="290"/>
      <c r="SGM4974" s="290"/>
      <c r="SGN4974" s="290"/>
      <c r="SGO4974" s="290"/>
      <c r="SGP4974" s="290"/>
      <c r="SGQ4974" s="290"/>
      <c r="SGR4974" s="290"/>
      <c r="SGS4974" s="290"/>
      <c r="SGT4974" s="290"/>
      <c r="SGU4974" s="290"/>
      <c r="SGV4974" s="290"/>
      <c r="SGW4974" s="290"/>
      <c r="SGX4974" s="290"/>
      <c r="SGY4974" s="290"/>
      <c r="SGZ4974" s="290"/>
      <c r="SHA4974" s="290"/>
      <c r="SHB4974" s="290"/>
      <c r="SHC4974" s="290"/>
      <c r="SHD4974" s="290"/>
      <c r="SHE4974" s="290"/>
      <c r="SHF4974" s="290"/>
      <c r="SHG4974" s="290"/>
      <c r="SHH4974" s="290"/>
      <c r="SHI4974" s="290"/>
      <c r="SHJ4974" s="290"/>
      <c r="SHK4974" s="290"/>
      <c r="SHL4974" s="290"/>
      <c r="SHM4974" s="290"/>
      <c r="SHN4974" s="290"/>
      <c r="SHO4974" s="290"/>
      <c r="SHP4974" s="290"/>
      <c r="SHQ4974" s="290"/>
      <c r="SHR4974" s="290"/>
      <c r="SHS4974" s="290"/>
      <c r="SHT4974" s="290"/>
      <c r="SHU4974" s="290"/>
      <c r="SHV4974" s="290"/>
      <c r="SHW4974" s="290"/>
      <c r="SHX4974" s="290"/>
      <c r="SHY4974" s="290"/>
      <c r="SHZ4974" s="290"/>
      <c r="SIA4974" s="290"/>
      <c r="SIB4974" s="290"/>
      <c r="SIC4974" s="290"/>
      <c r="SID4974" s="290"/>
      <c r="SIE4974" s="290"/>
      <c r="SIF4974" s="290"/>
      <c r="SIG4974" s="290"/>
      <c r="SIH4974" s="290"/>
      <c r="SII4974" s="290"/>
      <c r="SIJ4974" s="290"/>
      <c r="SIK4974" s="290"/>
      <c r="SIL4974" s="290"/>
      <c r="SIM4974" s="290"/>
      <c r="SIN4974" s="290"/>
      <c r="SIO4974" s="290"/>
      <c r="SIP4974" s="290"/>
      <c r="SIQ4974" s="290"/>
      <c r="SIR4974" s="290"/>
      <c r="SIS4974" s="290"/>
      <c r="SIT4974" s="290"/>
      <c r="SIU4974" s="290"/>
      <c r="SIV4974" s="290"/>
      <c r="SIW4974" s="290"/>
      <c r="SIX4974" s="290"/>
      <c r="SIY4974" s="290"/>
      <c r="SIZ4974" s="290"/>
      <c r="SJA4974" s="290"/>
      <c r="SJB4974" s="290"/>
      <c r="SJC4974" s="290"/>
      <c r="SJD4974" s="290"/>
      <c r="SJE4974" s="290"/>
      <c r="SJF4974" s="290"/>
      <c r="SJG4974" s="290"/>
      <c r="SJH4974" s="290"/>
      <c r="SJI4974" s="290"/>
      <c r="SJJ4974" s="290"/>
      <c r="SJK4974" s="290"/>
      <c r="SJL4974" s="290"/>
      <c r="SJM4974" s="290"/>
      <c r="SJN4974" s="290"/>
      <c r="SJO4974" s="290"/>
      <c r="SJP4974" s="290"/>
      <c r="SJQ4974" s="290"/>
      <c r="SJR4974" s="290"/>
      <c r="SJS4974" s="290"/>
      <c r="SJT4974" s="290"/>
      <c r="SJU4974" s="290"/>
      <c r="SJV4974" s="290"/>
      <c r="SJW4974" s="290"/>
      <c r="SJX4974" s="290"/>
      <c r="SJY4974" s="290"/>
      <c r="SJZ4974" s="290"/>
      <c r="SKA4974" s="290"/>
      <c r="SKB4974" s="290"/>
      <c r="SKC4974" s="290"/>
      <c r="SKD4974" s="290"/>
      <c r="SKE4974" s="290"/>
      <c r="SKF4974" s="290"/>
      <c r="SKG4974" s="290"/>
      <c r="SKH4974" s="290"/>
      <c r="SKI4974" s="290"/>
      <c r="SKJ4974" s="290"/>
      <c r="SKK4974" s="290"/>
      <c r="SKL4974" s="290"/>
      <c r="SKM4974" s="290"/>
      <c r="SKN4974" s="290"/>
      <c r="SKO4974" s="290"/>
      <c r="SKP4974" s="290"/>
      <c r="SKQ4974" s="290"/>
      <c r="SKR4974" s="290"/>
      <c r="SKS4974" s="290"/>
      <c r="SKT4974" s="290"/>
      <c r="SKU4974" s="290"/>
      <c r="SKV4974" s="290"/>
      <c r="SKW4974" s="290"/>
      <c r="SKX4974" s="290"/>
      <c r="SKY4974" s="290"/>
      <c r="SKZ4974" s="290"/>
      <c r="SLA4974" s="290"/>
      <c r="SLB4974" s="290"/>
      <c r="SLC4974" s="290"/>
      <c r="SLD4974" s="290"/>
      <c r="SLE4974" s="290"/>
      <c r="SLF4974" s="290"/>
      <c r="SLG4974" s="290"/>
      <c r="SLH4974" s="290"/>
      <c r="SLI4974" s="290"/>
      <c r="SLJ4974" s="290"/>
      <c r="SLK4974" s="290"/>
      <c r="SLL4974" s="290"/>
      <c r="SLM4974" s="290"/>
      <c r="SLN4974" s="290"/>
      <c r="SLO4974" s="290"/>
      <c r="SLP4974" s="290"/>
      <c r="SLQ4974" s="290"/>
      <c r="SLR4974" s="290"/>
      <c r="SLS4974" s="290"/>
      <c r="SLT4974" s="290"/>
      <c r="SLU4974" s="290"/>
      <c r="SLV4974" s="290"/>
      <c r="SLW4974" s="290"/>
      <c r="SLX4974" s="290"/>
      <c r="SLY4974" s="290"/>
      <c r="SLZ4974" s="290"/>
      <c r="SMA4974" s="290"/>
      <c r="SMB4974" s="290"/>
      <c r="SMC4974" s="290"/>
      <c r="SMD4974" s="290"/>
      <c r="SME4974" s="290"/>
      <c r="SMF4974" s="290"/>
      <c r="SMG4974" s="290"/>
      <c r="SMH4974" s="290"/>
      <c r="SMI4974" s="290"/>
      <c r="SMJ4974" s="290"/>
      <c r="SMK4974" s="290"/>
      <c r="SML4974" s="290"/>
      <c r="SMM4974" s="290"/>
      <c r="SMN4974" s="290"/>
      <c r="SMO4974" s="290"/>
      <c r="SMP4974" s="290"/>
      <c r="SMQ4974" s="290"/>
      <c r="SMR4974" s="290"/>
      <c r="SMS4974" s="290"/>
      <c r="SMT4974" s="290"/>
      <c r="SMU4974" s="290"/>
      <c r="SMV4974" s="290"/>
      <c r="SMW4974" s="290"/>
      <c r="SMX4974" s="290"/>
      <c r="SMY4974" s="290"/>
      <c r="SMZ4974" s="290"/>
      <c r="SNA4974" s="290"/>
      <c r="SNB4974" s="290"/>
      <c r="SNC4974" s="290"/>
      <c r="SND4974" s="290"/>
      <c r="SNE4974" s="290"/>
      <c r="SNF4974" s="290"/>
      <c r="SNG4974" s="290"/>
      <c r="SNH4974" s="290"/>
      <c r="SNI4974" s="290"/>
      <c r="SNJ4974" s="290"/>
      <c r="SNK4974" s="290"/>
      <c r="SNL4974" s="290"/>
      <c r="SNM4974" s="290"/>
      <c r="SNN4974" s="290"/>
      <c r="SNO4974" s="290"/>
      <c r="SNP4974" s="290"/>
      <c r="SNQ4974" s="290"/>
      <c r="SNR4974" s="290"/>
      <c r="SNS4974" s="290"/>
      <c r="SNT4974" s="290"/>
      <c r="SNU4974" s="290"/>
      <c r="SNV4974" s="290"/>
      <c r="SNW4974" s="290"/>
      <c r="SNX4974" s="290"/>
      <c r="SNY4974" s="290"/>
      <c r="SNZ4974" s="290"/>
      <c r="SOA4974" s="290"/>
      <c r="SOB4974" s="290"/>
      <c r="SOC4974" s="290"/>
      <c r="SOD4974" s="290"/>
      <c r="SOE4974" s="290"/>
      <c r="SOF4974" s="290"/>
      <c r="SOG4974" s="290"/>
      <c r="SOH4974" s="290"/>
      <c r="SOI4974" s="290"/>
      <c r="SOJ4974" s="290"/>
      <c r="SOK4974" s="290"/>
      <c r="SOL4974" s="290"/>
      <c r="SOM4974" s="290"/>
      <c r="SON4974" s="290"/>
      <c r="SOO4974" s="290"/>
      <c r="SOP4974" s="290"/>
      <c r="SOQ4974" s="290"/>
      <c r="SOR4974" s="290"/>
      <c r="SOS4974" s="290"/>
      <c r="SOT4974" s="290"/>
      <c r="SOU4974" s="290"/>
      <c r="SOV4974" s="290"/>
      <c r="SOW4974" s="290"/>
      <c r="SOX4974" s="290"/>
      <c r="SOY4974" s="290"/>
      <c r="SOZ4974" s="290"/>
      <c r="SPA4974" s="290"/>
      <c r="SPB4974" s="290"/>
      <c r="SPC4974" s="290"/>
      <c r="SPD4974" s="290"/>
      <c r="SPE4974" s="290"/>
      <c r="SPF4974" s="290"/>
      <c r="SPG4974" s="290"/>
      <c r="SPH4974" s="290"/>
      <c r="SPI4974" s="290"/>
      <c r="SPJ4974" s="290"/>
      <c r="SPK4974" s="290"/>
      <c r="SPL4974" s="290"/>
      <c r="SPM4974" s="290"/>
      <c r="SPN4974" s="290"/>
      <c r="SPO4974" s="290"/>
      <c r="SPP4974" s="290"/>
      <c r="SPQ4974" s="290"/>
      <c r="SPR4974" s="290"/>
      <c r="SPS4974" s="290"/>
      <c r="SPT4974" s="290"/>
      <c r="SPU4974" s="290"/>
      <c r="SPV4974" s="290"/>
      <c r="SPW4974" s="290"/>
      <c r="SPX4974" s="290"/>
      <c r="SPY4974" s="290"/>
      <c r="SPZ4974" s="290"/>
      <c r="SQA4974" s="290"/>
      <c r="SQB4974" s="290"/>
      <c r="SQC4974" s="290"/>
      <c r="SQD4974" s="290"/>
      <c r="SQE4974" s="290"/>
      <c r="SQF4974" s="290"/>
      <c r="SQG4974" s="290"/>
      <c r="SQH4974" s="290"/>
      <c r="SQI4974" s="290"/>
      <c r="SQJ4974" s="290"/>
      <c r="SQK4974" s="290"/>
      <c r="SQL4974" s="290"/>
      <c r="SQM4974" s="290"/>
      <c r="SQN4974" s="290"/>
      <c r="SQO4974" s="290"/>
      <c r="SQP4974" s="290"/>
      <c r="SQQ4974" s="290"/>
      <c r="SQR4974" s="290"/>
      <c r="SQS4974" s="290"/>
      <c r="SQT4974" s="290"/>
      <c r="SQU4974" s="290"/>
      <c r="SQV4974" s="290"/>
      <c r="SQW4974" s="290"/>
      <c r="SQX4974" s="290"/>
      <c r="SQY4974" s="290"/>
      <c r="SQZ4974" s="290"/>
      <c r="SRA4974" s="290"/>
      <c r="SRB4974" s="290"/>
      <c r="SRC4974" s="290"/>
      <c r="SRD4974" s="290"/>
      <c r="SRE4974" s="290"/>
      <c r="SRF4974" s="290"/>
      <c r="SRG4974" s="290"/>
      <c r="SRH4974" s="290"/>
      <c r="SRI4974" s="290"/>
      <c r="SRJ4974" s="290"/>
      <c r="SRK4974" s="290"/>
      <c r="SRL4974" s="290"/>
      <c r="SRM4974" s="290"/>
      <c r="SRN4974" s="290"/>
      <c r="SRO4974" s="290"/>
      <c r="SRP4974" s="290"/>
      <c r="SRQ4974" s="290"/>
      <c r="SRR4974" s="290"/>
      <c r="SRS4974" s="290"/>
      <c r="SRT4974" s="290"/>
      <c r="SRU4974" s="290"/>
      <c r="SRV4974" s="290"/>
      <c r="SRW4974" s="290"/>
      <c r="SRX4974" s="290"/>
      <c r="SRY4974" s="290"/>
      <c r="SRZ4974" s="290"/>
      <c r="SSA4974" s="290"/>
      <c r="SSB4974" s="290"/>
      <c r="SSC4974" s="290"/>
      <c r="SSD4974" s="290"/>
      <c r="SSE4974" s="290"/>
      <c r="SSF4974" s="290"/>
      <c r="SSG4974" s="290"/>
      <c r="SSH4974" s="290"/>
      <c r="SSI4974" s="290"/>
      <c r="SSJ4974" s="290"/>
      <c r="SSK4974" s="290"/>
      <c r="SSL4974" s="290"/>
      <c r="SSM4974" s="290"/>
      <c r="SSN4974" s="290"/>
      <c r="SSO4974" s="290"/>
      <c r="SSP4974" s="290"/>
      <c r="SSQ4974" s="290"/>
      <c r="SSR4974" s="290"/>
      <c r="SSS4974" s="290"/>
      <c r="SST4974" s="290"/>
      <c r="SSU4974" s="290"/>
      <c r="SSV4974" s="290"/>
      <c r="SSW4974" s="290"/>
      <c r="SSX4974" s="290"/>
      <c r="SSY4974" s="290"/>
      <c r="SSZ4974" s="290"/>
      <c r="STA4974" s="290"/>
      <c r="STB4974" s="290"/>
      <c r="STC4974" s="290"/>
      <c r="STD4974" s="290"/>
      <c r="STE4974" s="290"/>
      <c r="STF4974" s="290"/>
      <c r="STG4974" s="290"/>
      <c r="STH4974" s="290"/>
      <c r="STI4974" s="290"/>
      <c r="STJ4974" s="290"/>
      <c r="STK4974" s="290"/>
      <c r="STL4974" s="290"/>
      <c r="STM4974" s="290"/>
      <c r="STN4974" s="290"/>
      <c r="STO4974" s="290"/>
      <c r="STP4974" s="290"/>
      <c r="STQ4974" s="290"/>
      <c r="STR4974" s="290"/>
      <c r="STS4974" s="290"/>
      <c r="STT4974" s="290"/>
      <c r="STU4974" s="290"/>
      <c r="STV4974" s="290"/>
      <c r="STW4974" s="290"/>
      <c r="STX4974" s="290"/>
      <c r="STY4974" s="290"/>
      <c r="STZ4974" s="290"/>
      <c r="SUA4974" s="290"/>
      <c r="SUB4974" s="290"/>
      <c r="SUC4974" s="290"/>
      <c r="SUD4974" s="290"/>
      <c r="SUE4974" s="290"/>
      <c r="SUF4974" s="290"/>
      <c r="SUG4974" s="290"/>
      <c r="SUH4974" s="290"/>
      <c r="SUI4974" s="290"/>
      <c r="SUJ4974" s="290"/>
      <c r="SUK4974" s="290"/>
      <c r="SUL4974" s="290"/>
      <c r="SUM4974" s="290"/>
      <c r="SUN4974" s="290"/>
      <c r="SUO4974" s="290"/>
      <c r="SUP4974" s="290"/>
      <c r="SUQ4974" s="290"/>
      <c r="SUR4974" s="290"/>
      <c r="SUS4974" s="290"/>
      <c r="SUT4974" s="290"/>
      <c r="SUU4974" s="290"/>
      <c r="SUV4974" s="290"/>
      <c r="SUW4974" s="290"/>
      <c r="SUX4974" s="290"/>
      <c r="SUY4974" s="290"/>
      <c r="SUZ4974" s="290"/>
      <c r="SVA4974" s="290"/>
      <c r="SVB4974" s="290"/>
      <c r="SVC4974" s="290"/>
      <c r="SVD4974" s="290"/>
      <c r="SVE4974" s="290"/>
      <c r="SVF4974" s="290"/>
      <c r="SVG4974" s="290"/>
      <c r="SVH4974" s="290"/>
      <c r="SVI4974" s="290"/>
      <c r="SVJ4974" s="290"/>
      <c r="SVK4974" s="290"/>
      <c r="SVL4974" s="290"/>
      <c r="SVM4974" s="290"/>
      <c r="SVN4974" s="290"/>
      <c r="SVO4974" s="290"/>
      <c r="SVP4974" s="290"/>
      <c r="SVQ4974" s="290"/>
      <c r="SVR4974" s="290"/>
      <c r="SVS4974" s="290"/>
      <c r="SVT4974" s="290"/>
      <c r="SVU4974" s="290"/>
      <c r="SVV4974" s="290"/>
      <c r="SVW4974" s="290"/>
      <c r="SVX4974" s="290"/>
      <c r="SVY4974" s="290"/>
      <c r="SVZ4974" s="290"/>
      <c r="SWA4974" s="290"/>
      <c r="SWB4974" s="290"/>
      <c r="SWC4974" s="290"/>
      <c r="SWD4974" s="290"/>
      <c r="SWE4974" s="290"/>
      <c r="SWF4974" s="290"/>
      <c r="SWG4974" s="290"/>
      <c r="SWH4974" s="290"/>
      <c r="SWI4974" s="290"/>
      <c r="SWJ4974" s="290"/>
      <c r="SWK4974" s="290"/>
      <c r="SWL4974" s="290"/>
      <c r="SWM4974" s="290"/>
      <c r="SWN4974" s="290"/>
      <c r="SWO4974" s="290"/>
      <c r="SWP4974" s="290"/>
      <c r="SWQ4974" s="290"/>
      <c r="SWR4974" s="290"/>
      <c r="SWS4974" s="290"/>
      <c r="SWT4974" s="290"/>
      <c r="SWU4974" s="290"/>
      <c r="SWV4974" s="290"/>
      <c r="SWW4974" s="290"/>
      <c r="SWX4974" s="290"/>
      <c r="SWY4974" s="290"/>
      <c r="SWZ4974" s="290"/>
      <c r="SXA4974" s="290"/>
      <c r="SXB4974" s="290"/>
      <c r="SXC4974" s="290"/>
      <c r="SXD4974" s="290"/>
      <c r="SXE4974" s="290"/>
      <c r="SXF4974" s="290"/>
      <c r="SXG4974" s="290"/>
      <c r="SXH4974" s="290"/>
      <c r="SXI4974" s="290"/>
      <c r="SXJ4974" s="290"/>
      <c r="SXK4974" s="290"/>
      <c r="SXL4974" s="290"/>
      <c r="SXM4974" s="290"/>
      <c r="SXN4974" s="290"/>
      <c r="SXO4974" s="290"/>
      <c r="SXP4974" s="290"/>
      <c r="SXQ4974" s="290"/>
      <c r="SXR4974" s="290"/>
      <c r="SXS4974" s="290"/>
      <c r="SXT4974" s="290"/>
      <c r="SXU4974" s="290"/>
      <c r="SXV4974" s="290"/>
      <c r="SXW4974" s="290"/>
      <c r="SXX4974" s="290"/>
      <c r="SXY4974" s="290"/>
      <c r="SXZ4974" s="290"/>
      <c r="SYA4974" s="290"/>
      <c r="SYB4974" s="290"/>
      <c r="SYC4974" s="290"/>
      <c r="SYD4974" s="290"/>
      <c r="SYE4974" s="290"/>
      <c r="SYF4974" s="290"/>
      <c r="SYG4974" s="290"/>
      <c r="SYH4974" s="290"/>
      <c r="SYI4974" s="290"/>
      <c r="SYJ4974" s="290"/>
      <c r="SYK4974" s="290"/>
      <c r="SYL4974" s="290"/>
      <c r="SYM4974" s="290"/>
      <c r="SYN4974" s="290"/>
      <c r="SYO4974" s="290"/>
      <c r="SYP4974" s="290"/>
      <c r="SYQ4974" s="290"/>
      <c r="SYR4974" s="290"/>
      <c r="SYS4974" s="290"/>
      <c r="SYT4974" s="290"/>
      <c r="SYU4974" s="290"/>
      <c r="SYV4974" s="290"/>
      <c r="SYW4974" s="290"/>
      <c r="SYX4974" s="290"/>
      <c r="SYY4974" s="290"/>
      <c r="SYZ4974" s="290"/>
      <c r="SZA4974" s="290"/>
      <c r="SZB4974" s="290"/>
      <c r="SZC4974" s="290"/>
      <c r="SZD4974" s="290"/>
      <c r="SZE4974" s="290"/>
      <c r="SZF4974" s="290"/>
      <c r="SZG4974" s="290"/>
      <c r="SZH4974" s="290"/>
      <c r="SZI4974" s="290"/>
      <c r="SZJ4974" s="290"/>
      <c r="SZK4974" s="290"/>
      <c r="SZL4974" s="290"/>
      <c r="SZM4974" s="290"/>
      <c r="SZN4974" s="290"/>
      <c r="SZO4974" s="290"/>
      <c r="SZP4974" s="290"/>
      <c r="SZQ4974" s="290"/>
      <c r="SZR4974" s="290"/>
      <c r="SZS4974" s="290"/>
      <c r="SZT4974" s="290"/>
      <c r="SZU4974" s="290"/>
      <c r="SZV4974" s="290"/>
      <c r="SZW4974" s="290"/>
      <c r="SZX4974" s="290"/>
      <c r="SZY4974" s="290"/>
      <c r="SZZ4974" s="290"/>
      <c r="TAA4974" s="290"/>
      <c r="TAB4974" s="290"/>
      <c r="TAC4974" s="290"/>
      <c r="TAD4974" s="290"/>
      <c r="TAE4974" s="290"/>
      <c r="TAF4974" s="290"/>
      <c r="TAG4974" s="290"/>
      <c r="TAH4974" s="290"/>
      <c r="TAI4974" s="290"/>
      <c r="TAJ4974" s="290"/>
      <c r="TAK4974" s="290"/>
      <c r="TAL4974" s="290"/>
      <c r="TAM4974" s="290"/>
      <c r="TAN4974" s="290"/>
      <c r="TAO4974" s="290"/>
      <c r="TAP4974" s="290"/>
      <c r="TAQ4974" s="290"/>
      <c r="TAR4974" s="290"/>
      <c r="TAS4974" s="290"/>
      <c r="TAT4974" s="290"/>
      <c r="TAU4974" s="290"/>
      <c r="TAV4974" s="290"/>
      <c r="TAW4974" s="290"/>
      <c r="TAX4974" s="290"/>
      <c r="TAY4974" s="290"/>
      <c r="TAZ4974" s="290"/>
      <c r="TBA4974" s="290"/>
      <c r="TBB4974" s="290"/>
      <c r="TBC4974" s="290"/>
      <c r="TBD4974" s="290"/>
      <c r="TBE4974" s="290"/>
      <c r="TBF4974" s="290"/>
      <c r="TBG4974" s="290"/>
      <c r="TBH4974" s="290"/>
      <c r="TBI4974" s="290"/>
      <c r="TBJ4974" s="290"/>
      <c r="TBK4974" s="290"/>
      <c r="TBL4974" s="290"/>
      <c r="TBM4974" s="290"/>
      <c r="TBN4974" s="290"/>
      <c r="TBO4974" s="290"/>
      <c r="TBP4974" s="290"/>
      <c r="TBQ4974" s="290"/>
      <c r="TBR4974" s="290"/>
      <c r="TBS4974" s="290"/>
      <c r="TBT4974" s="290"/>
      <c r="TBU4974" s="290"/>
      <c r="TBV4974" s="290"/>
      <c r="TBW4974" s="290"/>
      <c r="TBX4974" s="290"/>
      <c r="TBY4974" s="290"/>
      <c r="TBZ4974" s="290"/>
      <c r="TCA4974" s="290"/>
      <c r="TCB4974" s="290"/>
      <c r="TCC4974" s="290"/>
      <c r="TCD4974" s="290"/>
      <c r="TCE4974" s="290"/>
      <c r="TCF4974" s="290"/>
      <c r="TCG4974" s="290"/>
      <c r="TCH4974" s="290"/>
      <c r="TCI4974" s="290"/>
      <c r="TCJ4974" s="290"/>
      <c r="TCK4974" s="290"/>
      <c r="TCL4974" s="290"/>
      <c r="TCM4974" s="290"/>
      <c r="TCN4974" s="290"/>
      <c r="TCO4974" s="290"/>
      <c r="TCP4974" s="290"/>
      <c r="TCQ4974" s="290"/>
      <c r="TCR4974" s="290"/>
      <c r="TCS4974" s="290"/>
      <c r="TCT4974" s="290"/>
      <c r="TCU4974" s="290"/>
      <c r="TCV4974" s="290"/>
      <c r="TCW4974" s="290"/>
      <c r="TCX4974" s="290"/>
      <c r="TCY4974" s="290"/>
      <c r="TCZ4974" s="290"/>
      <c r="TDA4974" s="290"/>
      <c r="TDB4974" s="290"/>
      <c r="TDC4974" s="290"/>
      <c r="TDD4974" s="290"/>
      <c r="TDE4974" s="290"/>
      <c r="TDF4974" s="290"/>
      <c r="TDG4974" s="290"/>
      <c r="TDH4974" s="290"/>
      <c r="TDI4974" s="290"/>
      <c r="TDJ4974" s="290"/>
      <c r="TDK4974" s="290"/>
      <c r="TDL4974" s="290"/>
      <c r="TDM4974" s="290"/>
      <c r="TDN4974" s="290"/>
      <c r="TDO4974" s="290"/>
      <c r="TDP4974" s="290"/>
      <c r="TDQ4974" s="290"/>
      <c r="TDR4974" s="290"/>
      <c r="TDS4974" s="290"/>
      <c r="TDT4974" s="290"/>
      <c r="TDU4974" s="290"/>
      <c r="TDV4974" s="290"/>
      <c r="TDW4974" s="290"/>
      <c r="TDX4974" s="290"/>
      <c r="TDY4974" s="290"/>
      <c r="TDZ4974" s="290"/>
      <c r="TEA4974" s="290"/>
      <c r="TEB4974" s="290"/>
      <c r="TEC4974" s="290"/>
      <c r="TED4974" s="290"/>
      <c r="TEE4974" s="290"/>
      <c r="TEF4974" s="290"/>
      <c r="TEG4974" s="290"/>
      <c r="TEH4974" s="290"/>
      <c r="TEI4974" s="290"/>
      <c r="TEJ4974" s="290"/>
      <c r="TEK4974" s="290"/>
      <c r="TEL4974" s="290"/>
      <c r="TEM4974" s="290"/>
      <c r="TEN4974" s="290"/>
      <c r="TEO4974" s="290"/>
      <c r="TEP4974" s="290"/>
      <c r="TEQ4974" s="290"/>
      <c r="TER4974" s="290"/>
      <c r="TES4974" s="290"/>
      <c r="TET4974" s="290"/>
      <c r="TEU4974" s="290"/>
      <c r="TEV4974" s="290"/>
      <c r="TEW4974" s="290"/>
      <c r="TEX4974" s="290"/>
      <c r="TEY4974" s="290"/>
      <c r="TEZ4974" s="290"/>
      <c r="TFA4974" s="290"/>
      <c r="TFB4974" s="290"/>
      <c r="TFC4974" s="290"/>
      <c r="TFD4974" s="290"/>
      <c r="TFE4974" s="290"/>
      <c r="TFF4974" s="290"/>
      <c r="TFG4974" s="290"/>
      <c r="TFH4974" s="290"/>
      <c r="TFI4974" s="290"/>
      <c r="TFJ4974" s="290"/>
      <c r="TFK4974" s="290"/>
      <c r="TFL4974" s="290"/>
      <c r="TFM4974" s="290"/>
      <c r="TFN4974" s="290"/>
      <c r="TFO4974" s="290"/>
      <c r="TFP4974" s="290"/>
      <c r="TFQ4974" s="290"/>
      <c r="TFR4974" s="290"/>
      <c r="TFS4974" s="290"/>
      <c r="TFT4974" s="290"/>
      <c r="TFU4974" s="290"/>
      <c r="TFV4974" s="290"/>
      <c r="TFW4974" s="290"/>
      <c r="TFX4974" s="290"/>
      <c r="TFY4974" s="290"/>
      <c r="TFZ4974" s="290"/>
      <c r="TGA4974" s="290"/>
      <c r="TGB4974" s="290"/>
      <c r="TGC4974" s="290"/>
      <c r="TGD4974" s="290"/>
      <c r="TGE4974" s="290"/>
      <c r="TGF4974" s="290"/>
      <c r="TGG4974" s="290"/>
      <c r="TGH4974" s="290"/>
      <c r="TGI4974" s="290"/>
      <c r="TGJ4974" s="290"/>
      <c r="TGK4974" s="290"/>
      <c r="TGL4974" s="290"/>
      <c r="TGM4974" s="290"/>
      <c r="TGN4974" s="290"/>
      <c r="TGO4974" s="290"/>
      <c r="TGP4974" s="290"/>
      <c r="TGQ4974" s="290"/>
      <c r="TGR4974" s="290"/>
      <c r="TGS4974" s="290"/>
      <c r="TGT4974" s="290"/>
      <c r="TGU4974" s="290"/>
      <c r="TGV4974" s="290"/>
      <c r="TGW4974" s="290"/>
      <c r="TGX4974" s="290"/>
      <c r="TGY4974" s="290"/>
      <c r="TGZ4974" s="290"/>
      <c r="THA4974" s="290"/>
      <c r="THB4974" s="290"/>
      <c r="THC4974" s="290"/>
      <c r="THD4974" s="290"/>
      <c r="THE4974" s="290"/>
      <c r="THF4974" s="290"/>
      <c r="THG4974" s="290"/>
      <c r="THH4974" s="290"/>
      <c r="THI4974" s="290"/>
      <c r="THJ4974" s="290"/>
      <c r="THK4974" s="290"/>
      <c r="THL4974" s="290"/>
      <c r="THM4974" s="290"/>
      <c r="THN4974" s="290"/>
      <c r="THO4974" s="290"/>
      <c r="THP4974" s="290"/>
      <c r="THQ4974" s="290"/>
      <c r="THR4974" s="290"/>
      <c r="THS4974" s="290"/>
      <c r="THT4974" s="290"/>
      <c r="THU4974" s="290"/>
      <c r="THV4974" s="290"/>
      <c r="THW4974" s="290"/>
      <c r="THX4974" s="290"/>
      <c r="THY4974" s="290"/>
      <c r="THZ4974" s="290"/>
      <c r="TIA4974" s="290"/>
      <c r="TIB4974" s="290"/>
      <c r="TIC4974" s="290"/>
      <c r="TID4974" s="290"/>
      <c r="TIE4974" s="290"/>
      <c r="TIF4974" s="290"/>
      <c r="TIG4974" s="290"/>
      <c r="TIH4974" s="290"/>
      <c r="TII4974" s="290"/>
      <c r="TIJ4974" s="290"/>
      <c r="TIK4974" s="290"/>
      <c r="TIL4974" s="290"/>
      <c r="TIM4974" s="290"/>
      <c r="TIN4974" s="290"/>
      <c r="TIO4974" s="290"/>
      <c r="TIP4974" s="290"/>
      <c r="TIQ4974" s="290"/>
      <c r="TIR4974" s="290"/>
      <c r="TIS4974" s="290"/>
      <c r="TIT4974" s="290"/>
      <c r="TIU4974" s="290"/>
      <c r="TIV4974" s="290"/>
      <c r="TIW4974" s="290"/>
      <c r="TIX4974" s="290"/>
      <c r="TIY4974" s="290"/>
      <c r="TIZ4974" s="290"/>
      <c r="TJA4974" s="290"/>
      <c r="TJB4974" s="290"/>
      <c r="TJC4974" s="290"/>
      <c r="TJD4974" s="290"/>
      <c r="TJE4974" s="290"/>
      <c r="TJF4974" s="290"/>
      <c r="TJG4974" s="290"/>
      <c r="TJH4974" s="290"/>
      <c r="TJI4974" s="290"/>
      <c r="TJJ4974" s="290"/>
      <c r="TJK4974" s="290"/>
      <c r="TJL4974" s="290"/>
      <c r="TJM4974" s="290"/>
      <c r="TJN4974" s="290"/>
      <c r="TJO4974" s="290"/>
      <c r="TJP4974" s="290"/>
      <c r="TJQ4974" s="290"/>
      <c r="TJR4974" s="290"/>
      <c r="TJS4974" s="290"/>
      <c r="TJT4974" s="290"/>
      <c r="TJU4974" s="290"/>
      <c r="TJV4974" s="290"/>
      <c r="TJW4974" s="290"/>
      <c r="TJX4974" s="290"/>
      <c r="TJY4974" s="290"/>
      <c r="TJZ4974" s="290"/>
      <c r="TKA4974" s="290"/>
      <c r="TKB4974" s="290"/>
      <c r="TKC4974" s="290"/>
      <c r="TKD4974" s="290"/>
      <c r="TKE4974" s="290"/>
      <c r="TKF4974" s="290"/>
      <c r="TKG4974" s="290"/>
      <c r="TKH4974" s="290"/>
      <c r="TKI4974" s="290"/>
      <c r="TKJ4974" s="290"/>
      <c r="TKK4974" s="290"/>
      <c r="TKL4974" s="290"/>
      <c r="TKM4974" s="290"/>
      <c r="TKN4974" s="290"/>
      <c r="TKO4974" s="290"/>
      <c r="TKP4974" s="290"/>
      <c r="TKQ4974" s="290"/>
      <c r="TKR4974" s="290"/>
      <c r="TKS4974" s="290"/>
      <c r="TKT4974" s="290"/>
      <c r="TKU4974" s="290"/>
      <c r="TKV4974" s="290"/>
      <c r="TKW4974" s="290"/>
      <c r="TKX4974" s="290"/>
      <c r="TKY4974" s="290"/>
      <c r="TKZ4974" s="290"/>
      <c r="TLA4974" s="290"/>
      <c r="TLB4974" s="290"/>
      <c r="TLC4974" s="290"/>
      <c r="TLD4974" s="290"/>
      <c r="TLE4974" s="290"/>
      <c r="TLF4974" s="290"/>
      <c r="TLG4974" s="290"/>
      <c r="TLH4974" s="290"/>
      <c r="TLI4974" s="290"/>
      <c r="TLJ4974" s="290"/>
      <c r="TLK4974" s="290"/>
      <c r="TLL4974" s="290"/>
      <c r="TLM4974" s="290"/>
      <c r="TLN4974" s="290"/>
      <c r="TLO4974" s="290"/>
      <c r="TLP4974" s="290"/>
      <c r="TLQ4974" s="290"/>
      <c r="TLR4974" s="290"/>
      <c r="TLS4974" s="290"/>
      <c r="TLT4974" s="290"/>
      <c r="TLU4974" s="290"/>
      <c r="TLV4974" s="290"/>
      <c r="TLW4974" s="290"/>
      <c r="TLX4974" s="290"/>
      <c r="TLY4974" s="290"/>
      <c r="TLZ4974" s="290"/>
      <c r="TMA4974" s="290"/>
      <c r="TMB4974" s="290"/>
      <c r="TMC4974" s="290"/>
      <c r="TMD4974" s="290"/>
      <c r="TME4974" s="290"/>
      <c r="TMF4974" s="290"/>
      <c r="TMG4974" s="290"/>
      <c r="TMH4974" s="290"/>
      <c r="TMI4974" s="290"/>
      <c r="TMJ4974" s="290"/>
      <c r="TMK4974" s="290"/>
      <c r="TML4974" s="290"/>
      <c r="TMM4974" s="290"/>
      <c r="TMN4974" s="290"/>
      <c r="TMO4974" s="290"/>
      <c r="TMP4974" s="290"/>
      <c r="TMQ4974" s="290"/>
      <c r="TMR4974" s="290"/>
      <c r="TMS4974" s="290"/>
      <c r="TMT4974" s="290"/>
      <c r="TMU4974" s="290"/>
      <c r="TMV4974" s="290"/>
      <c r="TMW4974" s="290"/>
      <c r="TMX4974" s="290"/>
      <c r="TMY4974" s="290"/>
      <c r="TMZ4974" s="290"/>
      <c r="TNA4974" s="290"/>
      <c r="TNB4974" s="290"/>
      <c r="TNC4974" s="290"/>
      <c r="TND4974" s="290"/>
      <c r="TNE4974" s="290"/>
      <c r="TNF4974" s="290"/>
      <c r="TNG4974" s="290"/>
      <c r="TNH4974" s="290"/>
      <c r="TNI4974" s="290"/>
      <c r="TNJ4974" s="290"/>
      <c r="TNK4974" s="290"/>
      <c r="TNL4974" s="290"/>
      <c r="TNM4974" s="290"/>
      <c r="TNN4974" s="290"/>
      <c r="TNO4974" s="290"/>
      <c r="TNP4974" s="290"/>
      <c r="TNQ4974" s="290"/>
      <c r="TNR4974" s="290"/>
      <c r="TNS4974" s="290"/>
      <c r="TNT4974" s="290"/>
      <c r="TNU4974" s="290"/>
      <c r="TNV4974" s="290"/>
      <c r="TNW4974" s="290"/>
      <c r="TNX4974" s="290"/>
      <c r="TNY4974" s="290"/>
      <c r="TNZ4974" s="290"/>
      <c r="TOA4974" s="290"/>
      <c r="TOB4974" s="290"/>
      <c r="TOC4974" s="290"/>
      <c r="TOD4974" s="290"/>
      <c r="TOE4974" s="290"/>
      <c r="TOF4974" s="290"/>
      <c r="TOG4974" s="290"/>
      <c r="TOH4974" s="290"/>
      <c r="TOI4974" s="290"/>
      <c r="TOJ4974" s="290"/>
      <c r="TOK4974" s="290"/>
      <c r="TOL4974" s="290"/>
      <c r="TOM4974" s="290"/>
      <c r="TON4974" s="290"/>
      <c r="TOO4974" s="290"/>
      <c r="TOP4974" s="290"/>
      <c r="TOQ4974" s="290"/>
      <c r="TOR4974" s="290"/>
      <c r="TOS4974" s="290"/>
      <c r="TOT4974" s="290"/>
      <c r="TOU4974" s="290"/>
      <c r="TOV4974" s="290"/>
      <c r="TOW4974" s="290"/>
      <c r="TOX4974" s="290"/>
      <c r="TOY4974" s="290"/>
      <c r="TOZ4974" s="290"/>
      <c r="TPA4974" s="290"/>
      <c r="TPB4974" s="290"/>
      <c r="TPC4974" s="290"/>
      <c r="TPD4974" s="290"/>
      <c r="TPE4974" s="290"/>
      <c r="TPF4974" s="290"/>
      <c r="TPG4974" s="290"/>
      <c r="TPH4974" s="290"/>
      <c r="TPI4974" s="290"/>
      <c r="TPJ4974" s="290"/>
      <c r="TPK4974" s="290"/>
      <c r="TPL4974" s="290"/>
      <c r="TPM4974" s="290"/>
      <c r="TPN4974" s="290"/>
      <c r="TPO4974" s="290"/>
      <c r="TPP4974" s="290"/>
      <c r="TPQ4974" s="290"/>
      <c r="TPR4974" s="290"/>
      <c r="TPS4974" s="290"/>
      <c r="TPT4974" s="290"/>
      <c r="TPU4974" s="290"/>
      <c r="TPV4974" s="290"/>
      <c r="TPW4974" s="290"/>
      <c r="TPX4974" s="290"/>
      <c r="TPY4974" s="290"/>
      <c r="TPZ4974" s="290"/>
      <c r="TQA4974" s="290"/>
      <c r="TQB4974" s="290"/>
      <c r="TQC4974" s="290"/>
      <c r="TQD4974" s="290"/>
      <c r="TQE4974" s="290"/>
      <c r="TQF4974" s="290"/>
      <c r="TQG4974" s="290"/>
      <c r="TQH4974" s="290"/>
      <c r="TQI4974" s="290"/>
      <c r="TQJ4974" s="290"/>
      <c r="TQK4974" s="290"/>
      <c r="TQL4974" s="290"/>
      <c r="TQM4974" s="290"/>
      <c r="TQN4974" s="290"/>
      <c r="TQO4974" s="290"/>
      <c r="TQP4974" s="290"/>
      <c r="TQQ4974" s="290"/>
      <c r="TQR4974" s="290"/>
      <c r="TQS4974" s="290"/>
      <c r="TQT4974" s="290"/>
      <c r="TQU4974" s="290"/>
      <c r="TQV4974" s="290"/>
      <c r="TQW4974" s="290"/>
      <c r="TQX4974" s="290"/>
      <c r="TQY4974" s="290"/>
      <c r="TQZ4974" s="290"/>
      <c r="TRA4974" s="290"/>
      <c r="TRB4974" s="290"/>
      <c r="TRC4974" s="290"/>
      <c r="TRD4974" s="290"/>
      <c r="TRE4974" s="290"/>
      <c r="TRF4974" s="290"/>
      <c r="TRG4974" s="290"/>
      <c r="TRH4974" s="290"/>
      <c r="TRI4974" s="290"/>
      <c r="TRJ4974" s="290"/>
      <c r="TRK4974" s="290"/>
      <c r="TRL4974" s="290"/>
      <c r="TRM4974" s="290"/>
      <c r="TRN4974" s="290"/>
      <c r="TRO4974" s="290"/>
      <c r="TRP4974" s="290"/>
      <c r="TRQ4974" s="290"/>
      <c r="TRR4974" s="290"/>
      <c r="TRS4974" s="290"/>
      <c r="TRT4974" s="290"/>
      <c r="TRU4974" s="290"/>
      <c r="TRV4974" s="290"/>
      <c r="TRW4974" s="290"/>
      <c r="TRX4974" s="290"/>
      <c r="TRY4974" s="290"/>
      <c r="TRZ4974" s="290"/>
      <c r="TSA4974" s="290"/>
      <c r="TSB4974" s="290"/>
      <c r="TSC4974" s="290"/>
      <c r="TSD4974" s="290"/>
      <c r="TSE4974" s="290"/>
      <c r="TSF4974" s="290"/>
      <c r="TSG4974" s="290"/>
      <c r="TSH4974" s="290"/>
      <c r="TSI4974" s="290"/>
      <c r="TSJ4974" s="290"/>
      <c r="TSK4974" s="290"/>
      <c r="TSL4974" s="290"/>
      <c r="TSM4974" s="290"/>
      <c r="TSN4974" s="290"/>
      <c r="TSO4974" s="290"/>
      <c r="TSP4974" s="290"/>
      <c r="TSQ4974" s="290"/>
      <c r="TSR4974" s="290"/>
      <c r="TSS4974" s="290"/>
      <c r="TST4974" s="290"/>
      <c r="TSU4974" s="290"/>
      <c r="TSV4974" s="290"/>
      <c r="TSW4974" s="290"/>
      <c r="TSX4974" s="290"/>
      <c r="TSY4974" s="290"/>
      <c r="TSZ4974" s="290"/>
      <c r="TTA4974" s="290"/>
      <c r="TTB4974" s="290"/>
      <c r="TTC4974" s="290"/>
      <c r="TTD4974" s="290"/>
      <c r="TTE4974" s="290"/>
      <c r="TTF4974" s="290"/>
      <c r="TTG4974" s="290"/>
      <c r="TTH4974" s="290"/>
      <c r="TTI4974" s="290"/>
      <c r="TTJ4974" s="290"/>
      <c r="TTK4974" s="290"/>
      <c r="TTL4974" s="290"/>
      <c r="TTM4974" s="290"/>
      <c r="TTN4974" s="290"/>
      <c r="TTO4974" s="290"/>
      <c r="TTP4974" s="290"/>
      <c r="TTQ4974" s="290"/>
      <c r="TTR4974" s="290"/>
      <c r="TTS4974" s="290"/>
      <c r="TTT4974" s="290"/>
      <c r="TTU4974" s="290"/>
      <c r="TTV4974" s="290"/>
      <c r="TTW4974" s="290"/>
      <c r="TTX4974" s="290"/>
      <c r="TTY4974" s="290"/>
      <c r="TTZ4974" s="290"/>
      <c r="TUA4974" s="290"/>
      <c r="TUB4974" s="290"/>
      <c r="TUC4974" s="290"/>
      <c r="TUD4974" s="290"/>
      <c r="TUE4974" s="290"/>
      <c r="TUF4974" s="290"/>
      <c r="TUG4974" s="290"/>
      <c r="TUH4974" s="290"/>
      <c r="TUI4974" s="290"/>
      <c r="TUJ4974" s="290"/>
      <c r="TUK4974" s="290"/>
      <c r="TUL4974" s="290"/>
      <c r="TUM4974" s="290"/>
      <c r="TUN4974" s="290"/>
      <c r="TUO4974" s="290"/>
      <c r="TUP4974" s="290"/>
      <c r="TUQ4974" s="290"/>
      <c r="TUR4974" s="290"/>
      <c r="TUS4974" s="290"/>
      <c r="TUT4974" s="290"/>
      <c r="TUU4974" s="290"/>
      <c r="TUV4974" s="290"/>
      <c r="TUW4974" s="290"/>
      <c r="TUX4974" s="290"/>
      <c r="TUY4974" s="290"/>
      <c r="TUZ4974" s="290"/>
      <c r="TVA4974" s="290"/>
      <c r="TVB4974" s="290"/>
      <c r="TVC4974" s="290"/>
      <c r="TVD4974" s="290"/>
      <c r="TVE4974" s="290"/>
      <c r="TVF4974" s="290"/>
      <c r="TVG4974" s="290"/>
      <c r="TVH4974" s="290"/>
      <c r="TVI4974" s="290"/>
      <c r="TVJ4974" s="290"/>
      <c r="TVK4974" s="290"/>
      <c r="TVL4974" s="290"/>
      <c r="TVM4974" s="290"/>
      <c r="TVN4974" s="290"/>
      <c r="TVO4974" s="290"/>
      <c r="TVP4974" s="290"/>
      <c r="TVQ4974" s="290"/>
      <c r="TVR4974" s="290"/>
      <c r="TVS4974" s="290"/>
      <c r="TVT4974" s="290"/>
      <c r="TVU4974" s="290"/>
      <c r="TVV4974" s="290"/>
      <c r="TVW4974" s="290"/>
      <c r="TVX4974" s="290"/>
      <c r="TVY4974" s="290"/>
      <c r="TVZ4974" s="290"/>
      <c r="TWA4974" s="290"/>
      <c r="TWB4974" s="290"/>
      <c r="TWC4974" s="290"/>
      <c r="TWD4974" s="290"/>
      <c r="TWE4974" s="290"/>
      <c r="TWF4974" s="290"/>
      <c r="TWG4974" s="290"/>
      <c r="TWH4974" s="290"/>
      <c r="TWI4974" s="290"/>
      <c r="TWJ4974" s="290"/>
      <c r="TWK4974" s="290"/>
      <c r="TWL4974" s="290"/>
      <c r="TWM4974" s="290"/>
      <c r="TWN4974" s="290"/>
      <c r="TWO4974" s="290"/>
      <c r="TWP4974" s="290"/>
      <c r="TWQ4974" s="290"/>
      <c r="TWR4974" s="290"/>
      <c r="TWS4974" s="290"/>
      <c r="TWT4974" s="290"/>
      <c r="TWU4974" s="290"/>
      <c r="TWV4974" s="290"/>
      <c r="TWW4974" s="290"/>
      <c r="TWX4974" s="290"/>
      <c r="TWY4974" s="290"/>
      <c r="TWZ4974" s="290"/>
      <c r="TXA4974" s="290"/>
      <c r="TXB4974" s="290"/>
      <c r="TXC4974" s="290"/>
      <c r="TXD4974" s="290"/>
      <c r="TXE4974" s="290"/>
      <c r="TXF4974" s="290"/>
      <c r="TXG4974" s="290"/>
      <c r="TXH4974" s="290"/>
      <c r="TXI4974" s="290"/>
      <c r="TXJ4974" s="290"/>
      <c r="TXK4974" s="290"/>
      <c r="TXL4974" s="290"/>
      <c r="TXM4974" s="290"/>
      <c r="TXN4974" s="290"/>
      <c r="TXO4974" s="290"/>
      <c r="TXP4974" s="290"/>
      <c r="TXQ4974" s="290"/>
      <c r="TXR4974" s="290"/>
      <c r="TXS4974" s="290"/>
      <c r="TXT4974" s="290"/>
      <c r="TXU4974" s="290"/>
      <c r="TXV4974" s="290"/>
      <c r="TXW4974" s="290"/>
      <c r="TXX4974" s="290"/>
      <c r="TXY4974" s="290"/>
      <c r="TXZ4974" s="290"/>
      <c r="TYA4974" s="290"/>
      <c r="TYB4974" s="290"/>
      <c r="TYC4974" s="290"/>
      <c r="TYD4974" s="290"/>
      <c r="TYE4974" s="290"/>
      <c r="TYF4974" s="290"/>
      <c r="TYG4974" s="290"/>
      <c r="TYH4974" s="290"/>
      <c r="TYI4974" s="290"/>
      <c r="TYJ4974" s="290"/>
      <c r="TYK4974" s="290"/>
      <c r="TYL4974" s="290"/>
      <c r="TYM4974" s="290"/>
      <c r="TYN4974" s="290"/>
      <c r="TYO4974" s="290"/>
      <c r="TYP4974" s="290"/>
      <c r="TYQ4974" s="290"/>
      <c r="TYR4974" s="290"/>
      <c r="TYS4974" s="290"/>
      <c r="TYT4974" s="290"/>
      <c r="TYU4974" s="290"/>
      <c r="TYV4974" s="290"/>
      <c r="TYW4974" s="290"/>
      <c r="TYX4974" s="290"/>
      <c r="TYY4974" s="290"/>
      <c r="TYZ4974" s="290"/>
      <c r="TZA4974" s="290"/>
      <c r="TZB4974" s="290"/>
      <c r="TZC4974" s="290"/>
      <c r="TZD4974" s="290"/>
      <c r="TZE4974" s="290"/>
      <c r="TZF4974" s="290"/>
      <c r="TZG4974" s="290"/>
      <c r="TZH4974" s="290"/>
      <c r="TZI4974" s="290"/>
      <c r="TZJ4974" s="290"/>
      <c r="TZK4974" s="290"/>
      <c r="TZL4974" s="290"/>
      <c r="TZM4974" s="290"/>
      <c r="TZN4974" s="290"/>
      <c r="TZO4974" s="290"/>
      <c r="TZP4974" s="290"/>
      <c r="TZQ4974" s="290"/>
      <c r="TZR4974" s="290"/>
      <c r="TZS4974" s="290"/>
      <c r="TZT4974" s="290"/>
      <c r="TZU4974" s="290"/>
      <c r="TZV4974" s="290"/>
      <c r="TZW4974" s="290"/>
      <c r="TZX4974" s="290"/>
      <c r="TZY4974" s="290"/>
      <c r="TZZ4974" s="290"/>
      <c r="UAA4974" s="290"/>
      <c r="UAB4974" s="290"/>
      <c r="UAC4974" s="290"/>
      <c r="UAD4974" s="290"/>
      <c r="UAE4974" s="290"/>
      <c r="UAF4974" s="290"/>
      <c r="UAG4974" s="290"/>
      <c r="UAH4974" s="290"/>
      <c r="UAI4974" s="290"/>
      <c r="UAJ4974" s="290"/>
      <c r="UAK4974" s="290"/>
      <c r="UAL4974" s="290"/>
      <c r="UAM4974" s="290"/>
      <c r="UAN4974" s="290"/>
      <c r="UAO4974" s="290"/>
      <c r="UAP4974" s="290"/>
      <c r="UAQ4974" s="290"/>
      <c r="UAR4974" s="290"/>
      <c r="UAS4974" s="290"/>
      <c r="UAT4974" s="290"/>
      <c r="UAU4974" s="290"/>
      <c r="UAV4974" s="290"/>
      <c r="UAW4974" s="290"/>
      <c r="UAX4974" s="290"/>
      <c r="UAY4974" s="290"/>
      <c r="UAZ4974" s="290"/>
      <c r="UBA4974" s="290"/>
      <c r="UBB4974" s="290"/>
      <c r="UBC4974" s="290"/>
      <c r="UBD4974" s="290"/>
      <c r="UBE4974" s="290"/>
      <c r="UBF4974" s="290"/>
      <c r="UBG4974" s="290"/>
      <c r="UBH4974" s="290"/>
      <c r="UBI4974" s="290"/>
      <c r="UBJ4974" s="290"/>
      <c r="UBK4974" s="290"/>
      <c r="UBL4974" s="290"/>
      <c r="UBM4974" s="290"/>
      <c r="UBN4974" s="290"/>
      <c r="UBO4974" s="290"/>
      <c r="UBP4974" s="290"/>
      <c r="UBQ4974" s="290"/>
      <c r="UBR4974" s="290"/>
      <c r="UBS4974" s="290"/>
      <c r="UBT4974" s="290"/>
      <c r="UBU4974" s="290"/>
      <c r="UBV4974" s="290"/>
      <c r="UBW4974" s="290"/>
      <c r="UBX4974" s="290"/>
      <c r="UBY4974" s="290"/>
      <c r="UBZ4974" s="290"/>
      <c r="UCA4974" s="290"/>
      <c r="UCB4974" s="290"/>
      <c r="UCC4974" s="290"/>
      <c r="UCD4974" s="290"/>
      <c r="UCE4974" s="290"/>
      <c r="UCF4974" s="290"/>
      <c r="UCG4974" s="290"/>
      <c r="UCH4974" s="290"/>
      <c r="UCI4974" s="290"/>
      <c r="UCJ4974" s="290"/>
      <c r="UCK4974" s="290"/>
      <c r="UCL4974" s="290"/>
      <c r="UCM4974" s="290"/>
      <c r="UCN4974" s="290"/>
      <c r="UCO4974" s="290"/>
      <c r="UCP4974" s="290"/>
      <c r="UCQ4974" s="290"/>
      <c r="UCR4974" s="290"/>
      <c r="UCS4974" s="290"/>
      <c r="UCT4974" s="290"/>
      <c r="UCU4974" s="290"/>
      <c r="UCV4974" s="290"/>
      <c r="UCW4974" s="290"/>
      <c r="UCX4974" s="290"/>
      <c r="UCY4974" s="290"/>
      <c r="UCZ4974" s="290"/>
      <c r="UDA4974" s="290"/>
      <c r="UDB4974" s="290"/>
      <c r="UDC4974" s="290"/>
      <c r="UDD4974" s="290"/>
      <c r="UDE4974" s="290"/>
      <c r="UDF4974" s="290"/>
      <c r="UDG4974" s="290"/>
      <c r="UDH4974" s="290"/>
      <c r="UDI4974" s="290"/>
      <c r="UDJ4974" s="290"/>
      <c r="UDK4974" s="290"/>
      <c r="UDL4974" s="290"/>
      <c r="UDM4974" s="290"/>
      <c r="UDN4974" s="290"/>
      <c r="UDO4974" s="290"/>
      <c r="UDP4974" s="290"/>
      <c r="UDQ4974" s="290"/>
      <c r="UDR4974" s="290"/>
      <c r="UDS4974" s="290"/>
      <c r="UDT4974" s="290"/>
      <c r="UDU4974" s="290"/>
      <c r="UDV4974" s="290"/>
      <c r="UDW4974" s="290"/>
      <c r="UDX4974" s="290"/>
      <c r="UDY4974" s="290"/>
      <c r="UDZ4974" s="290"/>
      <c r="UEA4974" s="290"/>
      <c r="UEB4974" s="290"/>
      <c r="UEC4974" s="290"/>
      <c r="UED4974" s="290"/>
      <c r="UEE4974" s="290"/>
      <c r="UEF4974" s="290"/>
      <c r="UEG4974" s="290"/>
      <c r="UEH4974" s="290"/>
      <c r="UEI4974" s="290"/>
      <c r="UEJ4974" s="290"/>
      <c r="UEK4974" s="290"/>
      <c r="UEL4974" s="290"/>
      <c r="UEM4974" s="290"/>
      <c r="UEN4974" s="290"/>
      <c r="UEO4974" s="290"/>
      <c r="UEP4974" s="290"/>
      <c r="UEQ4974" s="290"/>
      <c r="UER4974" s="290"/>
      <c r="UES4974" s="290"/>
      <c r="UET4974" s="290"/>
      <c r="UEU4974" s="290"/>
      <c r="UEV4974" s="290"/>
      <c r="UEW4974" s="290"/>
      <c r="UEX4974" s="290"/>
      <c r="UEY4974" s="290"/>
      <c r="UEZ4974" s="290"/>
      <c r="UFA4974" s="290"/>
      <c r="UFB4974" s="290"/>
      <c r="UFC4974" s="290"/>
      <c r="UFD4974" s="290"/>
      <c r="UFE4974" s="290"/>
      <c r="UFF4974" s="290"/>
      <c r="UFG4974" s="290"/>
      <c r="UFH4974" s="290"/>
      <c r="UFI4974" s="290"/>
      <c r="UFJ4974" s="290"/>
      <c r="UFK4974" s="290"/>
      <c r="UFL4974" s="290"/>
      <c r="UFM4974" s="290"/>
      <c r="UFN4974" s="290"/>
      <c r="UFO4974" s="290"/>
      <c r="UFP4974" s="290"/>
      <c r="UFQ4974" s="290"/>
      <c r="UFR4974" s="290"/>
      <c r="UFS4974" s="290"/>
      <c r="UFT4974" s="290"/>
      <c r="UFU4974" s="290"/>
      <c r="UFV4974" s="290"/>
      <c r="UFW4974" s="290"/>
      <c r="UFX4974" s="290"/>
      <c r="UFY4974" s="290"/>
      <c r="UFZ4974" s="290"/>
      <c r="UGA4974" s="290"/>
      <c r="UGB4974" s="290"/>
      <c r="UGC4974" s="290"/>
      <c r="UGD4974" s="290"/>
      <c r="UGE4974" s="290"/>
      <c r="UGF4974" s="290"/>
      <c r="UGG4974" s="290"/>
      <c r="UGH4974" s="290"/>
      <c r="UGI4974" s="290"/>
      <c r="UGJ4974" s="290"/>
      <c r="UGK4974" s="290"/>
      <c r="UGL4974" s="290"/>
      <c r="UGM4974" s="290"/>
      <c r="UGN4974" s="290"/>
      <c r="UGO4974" s="290"/>
      <c r="UGP4974" s="290"/>
      <c r="UGQ4974" s="290"/>
      <c r="UGR4974" s="290"/>
      <c r="UGS4974" s="290"/>
      <c r="UGT4974" s="290"/>
      <c r="UGU4974" s="290"/>
      <c r="UGV4974" s="290"/>
      <c r="UGW4974" s="290"/>
      <c r="UGX4974" s="290"/>
      <c r="UGY4974" s="290"/>
      <c r="UGZ4974" s="290"/>
      <c r="UHA4974" s="290"/>
      <c r="UHB4974" s="290"/>
      <c r="UHC4974" s="290"/>
      <c r="UHD4974" s="290"/>
      <c r="UHE4974" s="290"/>
      <c r="UHF4974" s="290"/>
      <c r="UHG4974" s="290"/>
      <c r="UHH4974" s="290"/>
      <c r="UHI4974" s="290"/>
      <c r="UHJ4974" s="290"/>
      <c r="UHK4974" s="290"/>
      <c r="UHL4974" s="290"/>
      <c r="UHM4974" s="290"/>
      <c r="UHN4974" s="290"/>
      <c r="UHO4974" s="290"/>
      <c r="UHP4974" s="290"/>
      <c r="UHQ4974" s="290"/>
      <c r="UHR4974" s="290"/>
      <c r="UHS4974" s="290"/>
      <c r="UHT4974" s="290"/>
      <c r="UHU4974" s="290"/>
      <c r="UHV4974" s="290"/>
      <c r="UHW4974" s="290"/>
      <c r="UHX4974" s="290"/>
      <c r="UHY4974" s="290"/>
      <c r="UHZ4974" s="290"/>
      <c r="UIA4974" s="290"/>
      <c r="UIB4974" s="290"/>
      <c r="UIC4974" s="290"/>
      <c r="UID4974" s="290"/>
      <c r="UIE4974" s="290"/>
      <c r="UIF4974" s="290"/>
      <c r="UIG4974" s="290"/>
      <c r="UIH4974" s="290"/>
      <c r="UII4974" s="290"/>
      <c r="UIJ4974" s="290"/>
      <c r="UIK4974" s="290"/>
      <c r="UIL4974" s="290"/>
      <c r="UIM4974" s="290"/>
      <c r="UIN4974" s="290"/>
      <c r="UIO4974" s="290"/>
      <c r="UIP4974" s="290"/>
      <c r="UIQ4974" s="290"/>
      <c r="UIR4974" s="290"/>
      <c r="UIS4974" s="290"/>
      <c r="UIT4974" s="290"/>
      <c r="UIU4974" s="290"/>
      <c r="UIV4974" s="290"/>
      <c r="UIW4974" s="290"/>
      <c r="UIX4974" s="290"/>
      <c r="UIY4974" s="290"/>
      <c r="UIZ4974" s="290"/>
      <c r="UJA4974" s="290"/>
      <c r="UJB4974" s="290"/>
      <c r="UJC4974" s="290"/>
      <c r="UJD4974" s="290"/>
      <c r="UJE4974" s="290"/>
      <c r="UJF4974" s="290"/>
      <c r="UJG4974" s="290"/>
      <c r="UJH4974" s="290"/>
      <c r="UJI4974" s="290"/>
      <c r="UJJ4974" s="290"/>
      <c r="UJK4974" s="290"/>
      <c r="UJL4974" s="290"/>
      <c r="UJM4974" s="290"/>
      <c r="UJN4974" s="290"/>
      <c r="UJO4974" s="290"/>
      <c r="UJP4974" s="290"/>
      <c r="UJQ4974" s="290"/>
      <c r="UJR4974" s="290"/>
      <c r="UJS4974" s="290"/>
      <c r="UJT4974" s="290"/>
      <c r="UJU4974" s="290"/>
      <c r="UJV4974" s="290"/>
      <c r="UJW4974" s="290"/>
      <c r="UJX4974" s="290"/>
      <c r="UJY4974" s="290"/>
      <c r="UJZ4974" s="290"/>
      <c r="UKA4974" s="290"/>
      <c r="UKB4974" s="290"/>
      <c r="UKC4974" s="290"/>
      <c r="UKD4974" s="290"/>
      <c r="UKE4974" s="290"/>
      <c r="UKF4974" s="290"/>
      <c r="UKG4974" s="290"/>
      <c r="UKH4974" s="290"/>
      <c r="UKI4974" s="290"/>
      <c r="UKJ4974" s="290"/>
      <c r="UKK4974" s="290"/>
      <c r="UKL4974" s="290"/>
      <c r="UKM4974" s="290"/>
      <c r="UKN4974" s="290"/>
      <c r="UKO4974" s="290"/>
      <c r="UKP4974" s="290"/>
      <c r="UKQ4974" s="290"/>
      <c r="UKR4974" s="290"/>
      <c r="UKS4974" s="290"/>
      <c r="UKT4974" s="290"/>
      <c r="UKU4974" s="290"/>
      <c r="UKV4974" s="290"/>
      <c r="UKW4974" s="290"/>
      <c r="UKX4974" s="290"/>
      <c r="UKY4974" s="290"/>
      <c r="UKZ4974" s="290"/>
      <c r="ULA4974" s="290"/>
      <c r="ULB4974" s="290"/>
      <c r="ULC4974" s="290"/>
      <c r="ULD4974" s="290"/>
      <c r="ULE4974" s="290"/>
      <c r="ULF4974" s="290"/>
      <c r="ULG4974" s="290"/>
      <c r="ULH4974" s="290"/>
      <c r="ULI4974" s="290"/>
      <c r="ULJ4974" s="290"/>
      <c r="ULK4974" s="290"/>
      <c r="ULL4974" s="290"/>
      <c r="ULM4974" s="290"/>
      <c r="ULN4974" s="290"/>
      <c r="ULO4974" s="290"/>
      <c r="ULP4974" s="290"/>
      <c r="ULQ4974" s="290"/>
      <c r="ULR4974" s="290"/>
      <c r="ULS4974" s="290"/>
      <c r="ULT4974" s="290"/>
      <c r="ULU4974" s="290"/>
      <c r="ULV4974" s="290"/>
      <c r="ULW4974" s="290"/>
      <c r="ULX4974" s="290"/>
      <c r="ULY4974" s="290"/>
      <c r="ULZ4974" s="290"/>
      <c r="UMA4974" s="290"/>
      <c r="UMB4974" s="290"/>
      <c r="UMC4974" s="290"/>
      <c r="UMD4974" s="290"/>
      <c r="UME4974" s="290"/>
      <c r="UMF4974" s="290"/>
      <c r="UMG4974" s="290"/>
      <c r="UMH4974" s="290"/>
      <c r="UMI4974" s="290"/>
      <c r="UMJ4974" s="290"/>
      <c r="UMK4974" s="290"/>
      <c r="UML4974" s="290"/>
      <c r="UMM4974" s="290"/>
      <c r="UMN4974" s="290"/>
      <c r="UMO4974" s="290"/>
      <c r="UMP4974" s="290"/>
      <c r="UMQ4974" s="290"/>
      <c r="UMR4974" s="290"/>
      <c r="UMS4974" s="290"/>
      <c r="UMT4974" s="290"/>
      <c r="UMU4974" s="290"/>
      <c r="UMV4974" s="290"/>
      <c r="UMW4974" s="290"/>
      <c r="UMX4974" s="290"/>
      <c r="UMY4974" s="290"/>
      <c r="UMZ4974" s="290"/>
      <c r="UNA4974" s="290"/>
      <c r="UNB4974" s="290"/>
      <c r="UNC4974" s="290"/>
      <c r="UND4974" s="290"/>
      <c r="UNE4974" s="290"/>
      <c r="UNF4974" s="290"/>
      <c r="UNG4974" s="290"/>
      <c r="UNH4974" s="290"/>
      <c r="UNI4974" s="290"/>
      <c r="UNJ4974" s="290"/>
      <c r="UNK4974" s="290"/>
      <c r="UNL4974" s="290"/>
      <c r="UNM4974" s="290"/>
      <c r="UNN4974" s="290"/>
      <c r="UNO4974" s="290"/>
      <c r="UNP4974" s="290"/>
      <c r="UNQ4974" s="290"/>
      <c r="UNR4974" s="290"/>
      <c r="UNS4974" s="290"/>
      <c r="UNT4974" s="290"/>
      <c r="UNU4974" s="290"/>
      <c r="UNV4974" s="290"/>
      <c r="UNW4974" s="290"/>
      <c r="UNX4974" s="290"/>
      <c r="UNY4974" s="290"/>
      <c r="UNZ4974" s="290"/>
      <c r="UOA4974" s="290"/>
      <c r="UOB4974" s="290"/>
      <c r="UOC4974" s="290"/>
      <c r="UOD4974" s="290"/>
      <c r="UOE4974" s="290"/>
      <c r="UOF4974" s="290"/>
      <c r="UOG4974" s="290"/>
      <c r="UOH4974" s="290"/>
      <c r="UOI4974" s="290"/>
      <c r="UOJ4974" s="290"/>
      <c r="UOK4974" s="290"/>
      <c r="UOL4974" s="290"/>
      <c r="UOM4974" s="290"/>
      <c r="UON4974" s="290"/>
      <c r="UOO4974" s="290"/>
      <c r="UOP4974" s="290"/>
      <c r="UOQ4974" s="290"/>
      <c r="UOR4974" s="290"/>
      <c r="UOS4974" s="290"/>
      <c r="UOT4974" s="290"/>
      <c r="UOU4974" s="290"/>
      <c r="UOV4974" s="290"/>
      <c r="UOW4974" s="290"/>
      <c r="UOX4974" s="290"/>
      <c r="UOY4974" s="290"/>
      <c r="UOZ4974" s="290"/>
      <c r="UPA4974" s="290"/>
      <c r="UPB4974" s="290"/>
      <c r="UPC4974" s="290"/>
      <c r="UPD4974" s="290"/>
      <c r="UPE4974" s="290"/>
      <c r="UPF4974" s="290"/>
      <c r="UPG4974" s="290"/>
      <c r="UPH4974" s="290"/>
      <c r="UPI4974" s="290"/>
      <c r="UPJ4974" s="290"/>
      <c r="UPK4974" s="290"/>
      <c r="UPL4974" s="290"/>
      <c r="UPM4974" s="290"/>
      <c r="UPN4974" s="290"/>
      <c r="UPO4974" s="290"/>
      <c r="UPP4974" s="290"/>
      <c r="UPQ4974" s="290"/>
      <c r="UPR4974" s="290"/>
      <c r="UPS4974" s="290"/>
      <c r="UPT4974" s="290"/>
      <c r="UPU4974" s="290"/>
      <c r="UPV4974" s="290"/>
      <c r="UPW4974" s="290"/>
      <c r="UPX4974" s="290"/>
      <c r="UPY4974" s="290"/>
      <c r="UPZ4974" s="290"/>
      <c r="UQA4974" s="290"/>
      <c r="UQB4974" s="290"/>
      <c r="UQC4974" s="290"/>
      <c r="UQD4974" s="290"/>
      <c r="UQE4974" s="290"/>
      <c r="UQF4974" s="290"/>
      <c r="UQG4974" s="290"/>
      <c r="UQH4974" s="290"/>
      <c r="UQI4974" s="290"/>
      <c r="UQJ4974" s="290"/>
      <c r="UQK4974" s="290"/>
      <c r="UQL4974" s="290"/>
      <c r="UQM4974" s="290"/>
      <c r="UQN4974" s="290"/>
      <c r="UQO4974" s="290"/>
      <c r="UQP4974" s="290"/>
      <c r="UQQ4974" s="290"/>
      <c r="UQR4974" s="290"/>
      <c r="UQS4974" s="290"/>
      <c r="UQT4974" s="290"/>
      <c r="UQU4974" s="290"/>
      <c r="UQV4974" s="290"/>
      <c r="UQW4974" s="290"/>
      <c r="UQX4974" s="290"/>
      <c r="UQY4974" s="290"/>
      <c r="UQZ4974" s="290"/>
      <c r="URA4974" s="290"/>
      <c r="URB4974" s="290"/>
      <c r="URC4974" s="290"/>
      <c r="URD4974" s="290"/>
      <c r="URE4974" s="290"/>
      <c r="URF4974" s="290"/>
      <c r="URG4974" s="290"/>
      <c r="URH4974" s="290"/>
      <c r="URI4974" s="290"/>
      <c r="URJ4974" s="290"/>
      <c r="URK4974" s="290"/>
      <c r="URL4974" s="290"/>
      <c r="URM4974" s="290"/>
      <c r="URN4974" s="290"/>
      <c r="URO4974" s="290"/>
      <c r="URP4974" s="290"/>
      <c r="URQ4974" s="290"/>
      <c r="URR4974" s="290"/>
      <c r="URS4974" s="290"/>
      <c r="URT4974" s="290"/>
      <c r="URU4974" s="290"/>
      <c r="URV4974" s="290"/>
      <c r="URW4974" s="290"/>
      <c r="URX4974" s="290"/>
      <c r="URY4974" s="290"/>
      <c r="URZ4974" s="290"/>
      <c r="USA4974" s="290"/>
      <c r="USB4974" s="290"/>
      <c r="USC4974" s="290"/>
      <c r="USD4974" s="290"/>
      <c r="USE4974" s="290"/>
      <c r="USF4974" s="290"/>
      <c r="USG4974" s="290"/>
      <c r="USH4974" s="290"/>
      <c r="USI4974" s="290"/>
      <c r="USJ4974" s="290"/>
      <c r="USK4974" s="290"/>
      <c r="USL4974" s="290"/>
      <c r="USM4974" s="290"/>
      <c r="USN4974" s="290"/>
      <c r="USO4974" s="290"/>
      <c r="USP4974" s="290"/>
      <c r="USQ4974" s="290"/>
      <c r="USR4974" s="290"/>
      <c r="USS4974" s="290"/>
      <c r="UST4974" s="290"/>
      <c r="USU4974" s="290"/>
      <c r="USV4974" s="290"/>
      <c r="USW4974" s="290"/>
      <c r="USX4974" s="290"/>
      <c r="USY4974" s="290"/>
      <c r="USZ4974" s="290"/>
      <c r="UTA4974" s="290"/>
      <c r="UTB4974" s="290"/>
      <c r="UTC4974" s="290"/>
      <c r="UTD4974" s="290"/>
      <c r="UTE4974" s="290"/>
      <c r="UTF4974" s="290"/>
      <c r="UTG4974" s="290"/>
      <c r="UTH4974" s="290"/>
      <c r="UTI4974" s="290"/>
      <c r="UTJ4974" s="290"/>
      <c r="UTK4974" s="290"/>
      <c r="UTL4974" s="290"/>
      <c r="UTM4974" s="290"/>
      <c r="UTN4974" s="290"/>
      <c r="UTO4974" s="290"/>
      <c r="UTP4974" s="290"/>
      <c r="UTQ4974" s="290"/>
      <c r="UTR4974" s="290"/>
      <c r="UTS4974" s="290"/>
      <c r="UTT4974" s="290"/>
      <c r="UTU4974" s="290"/>
      <c r="UTV4974" s="290"/>
      <c r="UTW4974" s="290"/>
      <c r="UTX4974" s="290"/>
      <c r="UTY4974" s="290"/>
      <c r="UTZ4974" s="290"/>
      <c r="UUA4974" s="290"/>
      <c r="UUB4974" s="290"/>
      <c r="UUC4974" s="290"/>
      <c r="UUD4974" s="290"/>
      <c r="UUE4974" s="290"/>
      <c r="UUF4974" s="290"/>
      <c r="UUG4974" s="290"/>
      <c r="UUH4974" s="290"/>
      <c r="UUI4974" s="290"/>
      <c r="UUJ4974" s="290"/>
      <c r="UUK4974" s="290"/>
      <c r="UUL4974" s="290"/>
      <c r="UUM4974" s="290"/>
      <c r="UUN4974" s="290"/>
      <c r="UUO4974" s="290"/>
      <c r="UUP4974" s="290"/>
      <c r="UUQ4974" s="290"/>
      <c r="UUR4974" s="290"/>
      <c r="UUS4974" s="290"/>
      <c r="UUT4974" s="290"/>
      <c r="UUU4974" s="290"/>
      <c r="UUV4974" s="290"/>
      <c r="UUW4974" s="290"/>
      <c r="UUX4974" s="290"/>
      <c r="UUY4974" s="290"/>
      <c r="UUZ4974" s="290"/>
      <c r="UVA4974" s="290"/>
      <c r="UVB4974" s="290"/>
      <c r="UVC4974" s="290"/>
      <c r="UVD4974" s="290"/>
      <c r="UVE4974" s="290"/>
      <c r="UVF4974" s="290"/>
      <c r="UVG4974" s="290"/>
      <c r="UVH4974" s="290"/>
      <c r="UVI4974" s="290"/>
      <c r="UVJ4974" s="290"/>
      <c r="UVK4974" s="290"/>
      <c r="UVL4974" s="290"/>
      <c r="UVM4974" s="290"/>
      <c r="UVN4974" s="290"/>
      <c r="UVO4974" s="290"/>
      <c r="UVP4974" s="290"/>
      <c r="UVQ4974" s="290"/>
      <c r="UVR4974" s="290"/>
      <c r="UVS4974" s="290"/>
      <c r="UVT4974" s="290"/>
      <c r="UVU4974" s="290"/>
      <c r="UVV4974" s="290"/>
      <c r="UVW4974" s="290"/>
      <c r="UVX4974" s="290"/>
      <c r="UVY4974" s="290"/>
      <c r="UVZ4974" s="290"/>
      <c r="UWA4974" s="290"/>
      <c r="UWB4974" s="290"/>
      <c r="UWC4974" s="290"/>
      <c r="UWD4974" s="290"/>
      <c r="UWE4974" s="290"/>
      <c r="UWF4974" s="290"/>
      <c r="UWG4974" s="290"/>
      <c r="UWH4974" s="290"/>
      <c r="UWI4974" s="290"/>
      <c r="UWJ4974" s="290"/>
      <c r="UWK4974" s="290"/>
      <c r="UWL4974" s="290"/>
      <c r="UWM4974" s="290"/>
      <c r="UWN4974" s="290"/>
      <c r="UWO4974" s="290"/>
      <c r="UWP4974" s="290"/>
      <c r="UWQ4974" s="290"/>
      <c r="UWR4974" s="290"/>
      <c r="UWS4974" s="290"/>
      <c r="UWT4974" s="290"/>
      <c r="UWU4974" s="290"/>
      <c r="UWV4974" s="290"/>
      <c r="UWW4974" s="290"/>
      <c r="UWX4974" s="290"/>
      <c r="UWY4974" s="290"/>
      <c r="UWZ4974" s="290"/>
      <c r="UXA4974" s="290"/>
      <c r="UXB4974" s="290"/>
      <c r="UXC4974" s="290"/>
      <c r="UXD4974" s="290"/>
      <c r="UXE4974" s="290"/>
      <c r="UXF4974" s="290"/>
      <c r="UXG4974" s="290"/>
      <c r="UXH4974" s="290"/>
      <c r="UXI4974" s="290"/>
      <c r="UXJ4974" s="290"/>
      <c r="UXK4974" s="290"/>
      <c r="UXL4974" s="290"/>
      <c r="UXM4974" s="290"/>
      <c r="UXN4974" s="290"/>
      <c r="UXO4974" s="290"/>
      <c r="UXP4974" s="290"/>
      <c r="UXQ4974" s="290"/>
      <c r="UXR4974" s="290"/>
      <c r="UXS4974" s="290"/>
      <c r="UXT4974" s="290"/>
      <c r="UXU4974" s="290"/>
      <c r="UXV4974" s="290"/>
      <c r="UXW4974" s="290"/>
      <c r="UXX4974" s="290"/>
      <c r="UXY4974" s="290"/>
      <c r="UXZ4974" s="290"/>
      <c r="UYA4974" s="290"/>
      <c r="UYB4974" s="290"/>
      <c r="UYC4974" s="290"/>
      <c r="UYD4974" s="290"/>
      <c r="UYE4974" s="290"/>
      <c r="UYF4974" s="290"/>
      <c r="UYG4974" s="290"/>
      <c r="UYH4974" s="290"/>
      <c r="UYI4974" s="290"/>
      <c r="UYJ4974" s="290"/>
      <c r="UYK4974" s="290"/>
      <c r="UYL4974" s="290"/>
      <c r="UYM4974" s="290"/>
      <c r="UYN4974" s="290"/>
      <c r="UYO4974" s="290"/>
      <c r="UYP4974" s="290"/>
      <c r="UYQ4974" s="290"/>
      <c r="UYR4974" s="290"/>
      <c r="UYS4974" s="290"/>
      <c r="UYT4974" s="290"/>
      <c r="UYU4974" s="290"/>
      <c r="UYV4974" s="290"/>
      <c r="UYW4974" s="290"/>
      <c r="UYX4974" s="290"/>
      <c r="UYY4974" s="290"/>
      <c r="UYZ4974" s="290"/>
      <c r="UZA4974" s="290"/>
      <c r="UZB4974" s="290"/>
      <c r="UZC4974" s="290"/>
      <c r="UZD4974" s="290"/>
      <c r="UZE4974" s="290"/>
      <c r="UZF4974" s="290"/>
      <c r="UZG4974" s="290"/>
      <c r="UZH4974" s="290"/>
      <c r="UZI4974" s="290"/>
      <c r="UZJ4974" s="290"/>
      <c r="UZK4974" s="290"/>
      <c r="UZL4974" s="290"/>
      <c r="UZM4974" s="290"/>
      <c r="UZN4974" s="290"/>
      <c r="UZO4974" s="290"/>
      <c r="UZP4974" s="290"/>
      <c r="UZQ4974" s="290"/>
      <c r="UZR4974" s="290"/>
      <c r="UZS4974" s="290"/>
      <c r="UZT4974" s="290"/>
      <c r="UZU4974" s="290"/>
      <c r="UZV4974" s="290"/>
      <c r="UZW4974" s="290"/>
      <c r="UZX4974" s="290"/>
      <c r="UZY4974" s="290"/>
      <c r="UZZ4974" s="290"/>
      <c r="VAA4974" s="290"/>
      <c r="VAB4974" s="290"/>
      <c r="VAC4974" s="290"/>
      <c r="VAD4974" s="290"/>
      <c r="VAE4974" s="290"/>
      <c r="VAF4974" s="290"/>
      <c r="VAG4974" s="290"/>
      <c r="VAH4974" s="290"/>
      <c r="VAI4974" s="290"/>
      <c r="VAJ4974" s="290"/>
      <c r="VAK4974" s="290"/>
      <c r="VAL4974" s="290"/>
      <c r="VAM4974" s="290"/>
      <c r="VAN4974" s="290"/>
      <c r="VAO4974" s="290"/>
      <c r="VAP4974" s="290"/>
      <c r="VAQ4974" s="290"/>
      <c r="VAR4974" s="290"/>
      <c r="VAS4974" s="290"/>
      <c r="VAT4974" s="290"/>
      <c r="VAU4974" s="290"/>
      <c r="VAV4974" s="290"/>
      <c r="VAW4974" s="290"/>
      <c r="VAX4974" s="290"/>
      <c r="VAY4974" s="290"/>
      <c r="VAZ4974" s="290"/>
      <c r="VBA4974" s="290"/>
      <c r="VBB4974" s="290"/>
      <c r="VBC4974" s="290"/>
      <c r="VBD4974" s="290"/>
      <c r="VBE4974" s="290"/>
      <c r="VBF4974" s="290"/>
      <c r="VBG4974" s="290"/>
      <c r="VBH4974" s="290"/>
      <c r="VBI4974" s="290"/>
      <c r="VBJ4974" s="290"/>
      <c r="VBK4974" s="290"/>
      <c r="VBL4974" s="290"/>
      <c r="VBM4974" s="290"/>
      <c r="VBN4974" s="290"/>
      <c r="VBO4974" s="290"/>
      <c r="VBP4974" s="290"/>
      <c r="VBQ4974" s="290"/>
      <c r="VBR4974" s="290"/>
      <c r="VBS4974" s="290"/>
      <c r="VBT4974" s="290"/>
      <c r="VBU4974" s="290"/>
      <c r="VBV4974" s="290"/>
      <c r="VBW4974" s="290"/>
      <c r="VBX4974" s="290"/>
      <c r="VBY4974" s="290"/>
      <c r="VBZ4974" s="290"/>
      <c r="VCA4974" s="290"/>
      <c r="VCB4974" s="290"/>
      <c r="VCC4974" s="290"/>
      <c r="VCD4974" s="290"/>
      <c r="VCE4974" s="290"/>
      <c r="VCF4974" s="290"/>
      <c r="VCG4974" s="290"/>
      <c r="VCH4974" s="290"/>
      <c r="VCI4974" s="290"/>
      <c r="VCJ4974" s="290"/>
      <c r="VCK4974" s="290"/>
      <c r="VCL4974" s="290"/>
      <c r="VCM4974" s="290"/>
      <c r="VCN4974" s="290"/>
      <c r="VCO4974" s="290"/>
      <c r="VCP4974" s="290"/>
      <c r="VCQ4974" s="290"/>
      <c r="VCR4974" s="290"/>
      <c r="VCS4974" s="290"/>
      <c r="VCT4974" s="290"/>
      <c r="VCU4974" s="290"/>
      <c r="VCV4974" s="290"/>
      <c r="VCW4974" s="290"/>
      <c r="VCX4974" s="290"/>
      <c r="VCY4974" s="290"/>
      <c r="VCZ4974" s="290"/>
      <c r="VDA4974" s="290"/>
      <c r="VDB4974" s="290"/>
      <c r="VDC4974" s="290"/>
      <c r="VDD4974" s="290"/>
      <c r="VDE4974" s="290"/>
      <c r="VDF4974" s="290"/>
      <c r="VDG4974" s="290"/>
      <c r="VDH4974" s="290"/>
      <c r="VDI4974" s="290"/>
      <c r="VDJ4974" s="290"/>
      <c r="VDK4974" s="290"/>
      <c r="VDL4974" s="290"/>
      <c r="VDM4974" s="290"/>
      <c r="VDN4974" s="290"/>
      <c r="VDO4974" s="290"/>
      <c r="VDP4974" s="290"/>
      <c r="VDQ4974" s="290"/>
      <c r="VDR4974" s="290"/>
      <c r="VDS4974" s="290"/>
      <c r="VDT4974" s="290"/>
      <c r="VDU4974" s="290"/>
      <c r="VDV4974" s="290"/>
      <c r="VDW4974" s="290"/>
      <c r="VDX4974" s="290"/>
      <c r="VDY4974" s="290"/>
      <c r="VDZ4974" s="290"/>
      <c r="VEA4974" s="290"/>
      <c r="VEB4974" s="290"/>
      <c r="VEC4974" s="290"/>
      <c r="VED4974" s="290"/>
      <c r="VEE4974" s="290"/>
      <c r="VEF4974" s="290"/>
      <c r="VEG4974" s="290"/>
      <c r="VEH4974" s="290"/>
      <c r="VEI4974" s="290"/>
      <c r="VEJ4974" s="290"/>
      <c r="VEK4974" s="290"/>
      <c r="VEL4974" s="290"/>
      <c r="VEM4974" s="290"/>
      <c r="VEN4974" s="290"/>
      <c r="VEO4974" s="290"/>
      <c r="VEP4974" s="290"/>
      <c r="VEQ4974" s="290"/>
      <c r="VER4974" s="290"/>
      <c r="VES4974" s="290"/>
      <c r="VET4974" s="290"/>
      <c r="VEU4974" s="290"/>
      <c r="VEV4974" s="290"/>
      <c r="VEW4974" s="290"/>
      <c r="VEX4974" s="290"/>
      <c r="VEY4974" s="290"/>
      <c r="VEZ4974" s="290"/>
      <c r="VFA4974" s="290"/>
      <c r="VFB4974" s="290"/>
      <c r="VFC4974" s="290"/>
      <c r="VFD4974" s="290"/>
      <c r="VFE4974" s="290"/>
      <c r="VFF4974" s="290"/>
      <c r="VFG4974" s="290"/>
      <c r="VFH4974" s="290"/>
      <c r="VFI4974" s="290"/>
      <c r="VFJ4974" s="290"/>
      <c r="VFK4974" s="290"/>
      <c r="VFL4974" s="290"/>
      <c r="VFM4974" s="290"/>
      <c r="VFN4974" s="290"/>
      <c r="VFO4974" s="290"/>
      <c r="VFP4974" s="290"/>
      <c r="VFQ4974" s="290"/>
      <c r="VFR4974" s="290"/>
      <c r="VFS4974" s="290"/>
      <c r="VFT4974" s="290"/>
      <c r="VFU4974" s="290"/>
      <c r="VFV4974" s="290"/>
      <c r="VFW4974" s="290"/>
      <c r="VFX4974" s="290"/>
      <c r="VFY4974" s="290"/>
      <c r="VFZ4974" s="290"/>
      <c r="VGA4974" s="290"/>
      <c r="VGB4974" s="290"/>
      <c r="VGC4974" s="290"/>
      <c r="VGD4974" s="290"/>
      <c r="VGE4974" s="290"/>
      <c r="VGF4974" s="290"/>
      <c r="VGG4974" s="290"/>
      <c r="VGH4974" s="290"/>
      <c r="VGI4974" s="290"/>
      <c r="VGJ4974" s="290"/>
      <c r="VGK4974" s="290"/>
      <c r="VGL4974" s="290"/>
      <c r="VGM4974" s="290"/>
      <c r="VGN4974" s="290"/>
      <c r="VGO4974" s="290"/>
      <c r="VGP4974" s="290"/>
      <c r="VGQ4974" s="290"/>
      <c r="VGR4974" s="290"/>
      <c r="VGS4974" s="290"/>
      <c r="VGT4974" s="290"/>
      <c r="VGU4974" s="290"/>
      <c r="VGV4974" s="290"/>
      <c r="VGW4974" s="290"/>
      <c r="VGX4974" s="290"/>
      <c r="VGY4974" s="290"/>
      <c r="VGZ4974" s="290"/>
      <c r="VHA4974" s="290"/>
      <c r="VHB4974" s="290"/>
      <c r="VHC4974" s="290"/>
      <c r="VHD4974" s="290"/>
      <c r="VHE4974" s="290"/>
      <c r="VHF4974" s="290"/>
      <c r="VHG4974" s="290"/>
      <c r="VHH4974" s="290"/>
      <c r="VHI4974" s="290"/>
      <c r="VHJ4974" s="290"/>
      <c r="VHK4974" s="290"/>
      <c r="VHL4974" s="290"/>
      <c r="VHM4974" s="290"/>
      <c r="VHN4974" s="290"/>
      <c r="VHO4974" s="290"/>
      <c r="VHP4974" s="290"/>
      <c r="VHQ4974" s="290"/>
      <c r="VHR4974" s="290"/>
      <c r="VHS4974" s="290"/>
      <c r="VHT4974" s="290"/>
      <c r="VHU4974" s="290"/>
      <c r="VHV4974" s="290"/>
      <c r="VHW4974" s="290"/>
      <c r="VHX4974" s="290"/>
      <c r="VHY4974" s="290"/>
      <c r="VHZ4974" s="290"/>
      <c r="VIA4974" s="290"/>
      <c r="VIB4974" s="290"/>
      <c r="VIC4974" s="290"/>
      <c r="VID4974" s="290"/>
      <c r="VIE4974" s="290"/>
      <c r="VIF4974" s="290"/>
      <c r="VIG4974" s="290"/>
      <c r="VIH4974" s="290"/>
      <c r="VII4974" s="290"/>
      <c r="VIJ4974" s="290"/>
      <c r="VIK4974" s="290"/>
      <c r="VIL4974" s="290"/>
      <c r="VIM4974" s="290"/>
      <c r="VIN4974" s="290"/>
      <c r="VIO4974" s="290"/>
      <c r="VIP4974" s="290"/>
      <c r="VIQ4974" s="290"/>
      <c r="VIR4974" s="290"/>
      <c r="VIS4974" s="290"/>
      <c r="VIT4974" s="290"/>
      <c r="VIU4974" s="290"/>
      <c r="VIV4974" s="290"/>
      <c r="VIW4974" s="290"/>
      <c r="VIX4974" s="290"/>
      <c r="VIY4974" s="290"/>
      <c r="VIZ4974" s="290"/>
      <c r="VJA4974" s="290"/>
      <c r="VJB4974" s="290"/>
      <c r="VJC4974" s="290"/>
      <c r="VJD4974" s="290"/>
      <c r="VJE4974" s="290"/>
      <c r="VJF4974" s="290"/>
      <c r="VJG4974" s="290"/>
      <c r="VJH4974" s="290"/>
      <c r="VJI4974" s="290"/>
      <c r="VJJ4974" s="290"/>
      <c r="VJK4974" s="290"/>
      <c r="VJL4974" s="290"/>
      <c r="VJM4974" s="290"/>
      <c r="VJN4974" s="290"/>
      <c r="VJO4974" s="290"/>
      <c r="VJP4974" s="290"/>
      <c r="VJQ4974" s="290"/>
      <c r="VJR4974" s="290"/>
      <c r="VJS4974" s="290"/>
      <c r="VJT4974" s="290"/>
      <c r="VJU4974" s="290"/>
      <c r="VJV4974" s="290"/>
      <c r="VJW4974" s="290"/>
      <c r="VJX4974" s="290"/>
      <c r="VJY4974" s="290"/>
      <c r="VJZ4974" s="290"/>
      <c r="VKA4974" s="290"/>
      <c r="VKB4974" s="290"/>
      <c r="VKC4974" s="290"/>
      <c r="VKD4974" s="290"/>
      <c r="VKE4974" s="290"/>
      <c r="VKF4974" s="290"/>
      <c r="VKG4974" s="290"/>
      <c r="VKH4974" s="290"/>
      <c r="VKI4974" s="290"/>
      <c r="VKJ4974" s="290"/>
      <c r="VKK4974" s="290"/>
      <c r="VKL4974" s="290"/>
      <c r="VKM4974" s="290"/>
      <c r="VKN4974" s="290"/>
      <c r="VKO4974" s="290"/>
      <c r="VKP4974" s="290"/>
      <c r="VKQ4974" s="290"/>
      <c r="VKR4974" s="290"/>
      <c r="VKS4974" s="290"/>
      <c r="VKT4974" s="290"/>
      <c r="VKU4974" s="290"/>
      <c r="VKV4974" s="290"/>
      <c r="VKW4974" s="290"/>
      <c r="VKX4974" s="290"/>
      <c r="VKY4974" s="290"/>
      <c r="VKZ4974" s="290"/>
      <c r="VLA4974" s="290"/>
      <c r="VLB4974" s="290"/>
      <c r="VLC4974" s="290"/>
      <c r="VLD4974" s="290"/>
      <c r="VLE4974" s="290"/>
      <c r="VLF4974" s="290"/>
      <c r="VLG4974" s="290"/>
      <c r="VLH4974" s="290"/>
      <c r="VLI4974" s="290"/>
      <c r="VLJ4974" s="290"/>
      <c r="VLK4974" s="290"/>
      <c r="VLL4974" s="290"/>
      <c r="VLM4974" s="290"/>
      <c r="VLN4974" s="290"/>
      <c r="VLO4974" s="290"/>
      <c r="VLP4974" s="290"/>
      <c r="VLQ4974" s="290"/>
      <c r="VLR4974" s="290"/>
      <c r="VLS4974" s="290"/>
      <c r="VLT4974" s="290"/>
      <c r="VLU4974" s="290"/>
      <c r="VLV4974" s="290"/>
      <c r="VLW4974" s="290"/>
      <c r="VLX4974" s="290"/>
      <c r="VLY4974" s="290"/>
      <c r="VLZ4974" s="290"/>
      <c r="VMA4974" s="290"/>
      <c r="VMB4974" s="290"/>
      <c r="VMC4974" s="290"/>
      <c r="VMD4974" s="290"/>
      <c r="VME4974" s="290"/>
      <c r="VMF4974" s="290"/>
      <c r="VMG4974" s="290"/>
      <c r="VMH4974" s="290"/>
      <c r="VMI4974" s="290"/>
      <c r="VMJ4974" s="290"/>
      <c r="VMK4974" s="290"/>
      <c r="VML4974" s="290"/>
      <c r="VMM4974" s="290"/>
      <c r="VMN4974" s="290"/>
      <c r="VMO4974" s="290"/>
      <c r="VMP4974" s="290"/>
      <c r="VMQ4974" s="290"/>
      <c r="VMR4974" s="290"/>
      <c r="VMS4974" s="290"/>
      <c r="VMT4974" s="290"/>
      <c r="VMU4974" s="290"/>
      <c r="VMV4974" s="290"/>
      <c r="VMW4974" s="290"/>
      <c r="VMX4974" s="290"/>
      <c r="VMY4974" s="290"/>
      <c r="VMZ4974" s="290"/>
      <c r="VNA4974" s="290"/>
      <c r="VNB4974" s="290"/>
      <c r="VNC4974" s="290"/>
      <c r="VND4974" s="290"/>
      <c r="VNE4974" s="290"/>
      <c r="VNF4974" s="290"/>
      <c r="VNG4974" s="290"/>
      <c r="VNH4974" s="290"/>
      <c r="VNI4974" s="290"/>
      <c r="VNJ4974" s="290"/>
      <c r="VNK4974" s="290"/>
      <c r="VNL4974" s="290"/>
      <c r="VNM4974" s="290"/>
      <c r="VNN4974" s="290"/>
      <c r="VNO4974" s="290"/>
      <c r="VNP4974" s="290"/>
      <c r="VNQ4974" s="290"/>
      <c r="VNR4974" s="290"/>
      <c r="VNS4974" s="290"/>
      <c r="VNT4974" s="290"/>
      <c r="VNU4974" s="290"/>
      <c r="VNV4974" s="290"/>
      <c r="VNW4974" s="290"/>
      <c r="VNX4974" s="290"/>
      <c r="VNY4974" s="290"/>
      <c r="VNZ4974" s="290"/>
      <c r="VOA4974" s="290"/>
      <c r="VOB4974" s="290"/>
      <c r="VOC4974" s="290"/>
      <c r="VOD4974" s="290"/>
      <c r="VOE4974" s="290"/>
      <c r="VOF4974" s="290"/>
      <c r="VOG4974" s="290"/>
      <c r="VOH4974" s="290"/>
      <c r="VOI4974" s="290"/>
      <c r="VOJ4974" s="290"/>
      <c r="VOK4974" s="290"/>
      <c r="VOL4974" s="290"/>
      <c r="VOM4974" s="290"/>
      <c r="VON4974" s="290"/>
      <c r="VOO4974" s="290"/>
      <c r="VOP4974" s="290"/>
      <c r="VOQ4974" s="290"/>
      <c r="VOR4974" s="290"/>
      <c r="VOS4974" s="290"/>
      <c r="VOT4974" s="290"/>
      <c r="VOU4974" s="290"/>
      <c r="VOV4974" s="290"/>
      <c r="VOW4974" s="290"/>
      <c r="VOX4974" s="290"/>
      <c r="VOY4974" s="290"/>
      <c r="VOZ4974" s="290"/>
      <c r="VPA4974" s="290"/>
      <c r="VPB4974" s="290"/>
      <c r="VPC4974" s="290"/>
      <c r="VPD4974" s="290"/>
      <c r="VPE4974" s="290"/>
      <c r="VPF4974" s="290"/>
      <c r="VPG4974" s="290"/>
      <c r="VPH4974" s="290"/>
      <c r="VPI4974" s="290"/>
      <c r="VPJ4974" s="290"/>
      <c r="VPK4974" s="290"/>
      <c r="VPL4974" s="290"/>
      <c r="VPM4974" s="290"/>
      <c r="VPN4974" s="290"/>
      <c r="VPO4974" s="290"/>
      <c r="VPP4974" s="290"/>
      <c r="VPQ4974" s="290"/>
      <c r="VPR4974" s="290"/>
      <c r="VPS4974" s="290"/>
      <c r="VPT4974" s="290"/>
      <c r="VPU4974" s="290"/>
      <c r="VPV4974" s="290"/>
      <c r="VPW4974" s="290"/>
      <c r="VPX4974" s="290"/>
      <c r="VPY4974" s="290"/>
      <c r="VPZ4974" s="290"/>
      <c r="VQA4974" s="290"/>
      <c r="VQB4974" s="290"/>
      <c r="VQC4974" s="290"/>
      <c r="VQD4974" s="290"/>
      <c r="VQE4974" s="290"/>
      <c r="VQF4974" s="290"/>
      <c r="VQG4974" s="290"/>
      <c r="VQH4974" s="290"/>
      <c r="VQI4974" s="290"/>
      <c r="VQJ4974" s="290"/>
      <c r="VQK4974" s="290"/>
      <c r="VQL4974" s="290"/>
      <c r="VQM4974" s="290"/>
      <c r="VQN4974" s="290"/>
      <c r="VQO4974" s="290"/>
      <c r="VQP4974" s="290"/>
      <c r="VQQ4974" s="290"/>
      <c r="VQR4974" s="290"/>
      <c r="VQS4974" s="290"/>
      <c r="VQT4974" s="290"/>
      <c r="VQU4974" s="290"/>
      <c r="VQV4974" s="290"/>
      <c r="VQW4974" s="290"/>
      <c r="VQX4974" s="290"/>
      <c r="VQY4974" s="290"/>
      <c r="VQZ4974" s="290"/>
      <c r="VRA4974" s="290"/>
      <c r="VRB4974" s="290"/>
      <c r="VRC4974" s="290"/>
      <c r="VRD4974" s="290"/>
      <c r="VRE4974" s="290"/>
      <c r="VRF4974" s="290"/>
      <c r="VRG4974" s="290"/>
      <c r="VRH4974" s="290"/>
      <c r="VRI4974" s="290"/>
      <c r="VRJ4974" s="290"/>
      <c r="VRK4974" s="290"/>
      <c r="VRL4974" s="290"/>
      <c r="VRM4974" s="290"/>
      <c r="VRN4974" s="290"/>
      <c r="VRO4974" s="290"/>
      <c r="VRP4974" s="290"/>
      <c r="VRQ4974" s="290"/>
      <c r="VRR4974" s="290"/>
      <c r="VRS4974" s="290"/>
      <c r="VRT4974" s="290"/>
      <c r="VRU4974" s="290"/>
      <c r="VRV4974" s="290"/>
      <c r="VRW4974" s="290"/>
      <c r="VRX4974" s="290"/>
      <c r="VRY4974" s="290"/>
      <c r="VRZ4974" s="290"/>
      <c r="VSA4974" s="290"/>
      <c r="VSB4974" s="290"/>
      <c r="VSC4974" s="290"/>
      <c r="VSD4974" s="290"/>
      <c r="VSE4974" s="290"/>
      <c r="VSF4974" s="290"/>
      <c r="VSG4974" s="290"/>
      <c r="VSH4974" s="290"/>
      <c r="VSI4974" s="290"/>
      <c r="VSJ4974" s="290"/>
      <c r="VSK4974" s="290"/>
      <c r="VSL4974" s="290"/>
      <c r="VSM4974" s="290"/>
      <c r="VSN4974" s="290"/>
      <c r="VSO4974" s="290"/>
      <c r="VSP4974" s="290"/>
      <c r="VSQ4974" s="290"/>
      <c r="VSR4974" s="290"/>
      <c r="VSS4974" s="290"/>
      <c r="VST4974" s="290"/>
      <c r="VSU4974" s="290"/>
      <c r="VSV4974" s="290"/>
      <c r="VSW4974" s="290"/>
      <c r="VSX4974" s="290"/>
      <c r="VSY4974" s="290"/>
      <c r="VSZ4974" s="290"/>
      <c r="VTA4974" s="290"/>
      <c r="VTB4974" s="290"/>
      <c r="VTC4974" s="290"/>
      <c r="VTD4974" s="290"/>
      <c r="VTE4974" s="290"/>
      <c r="VTF4974" s="290"/>
      <c r="VTG4974" s="290"/>
      <c r="VTH4974" s="290"/>
      <c r="VTI4974" s="290"/>
      <c r="VTJ4974" s="290"/>
      <c r="VTK4974" s="290"/>
      <c r="VTL4974" s="290"/>
      <c r="VTM4974" s="290"/>
      <c r="VTN4974" s="290"/>
      <c r="VTO4974" s="290"/>
      <c r="VTP4974" s="290"/>
      <c r="VTQ4974" s="290"/>
      <c r="VTR4974" s="290"/>
      <c r="VTS4974" s="290"/>
      <c r="VTT4974" s="290"/>
      <c r="VTU4974" s="290"/>
      <c r="VTV4974" s="290"/>
      <c r="VTW4974" s="290"/>
      <c r="VTX4974" s="290"/>
      <c r="VTY4974" s="290"/>
      <c r="VTZ4974" s="290"/>
      <c r="VUA4974" s="290"/>
      <c r="VUB4974" s="290"/>
      <c r="VUC4974" s="290"/>
      <c r="VUD4974" s="290"/>
      <c r="VUE4974" s="290"/>
      <c r="VUF4974" s="290"/>
      <c r="VUG4974" s="290"/>
      <c r="VUH4974" s="290"/>
      <c r="VUI4974" s="290"/>
      <c r="VUJ4974" s="290"/>
      <c r="VUK4974" s="290"/>
      <c r="VUL4974" s="290"/>
      <c r="VUM4974" s="290"/>
      <c r="VUN4974" s="290"/>
      <c r="VUO4974" s="290"/>
      <c r="VUP4974" s="290"/>
      <c r="VUQ4974" s="290"/>
      <c r="VUR4974" s="290"/>
      <c r="VUS4974" s="290"/>
      <c r="VUT4974" s="290"/>
      <c r="VUU4974" s="290"/>
      <c r="VUV4974" s="290"/>
      <c r="VUW4974" s="290"/>
      <c r="VUX4974" s="290"/>
      <c r="VUY4974" s="290"/>
      <c r="VUZ4974" s="290"/>
      <c r="VVA4974" s="290"/>
      <c r="VVB4974" s="290"/>
      <c r="VVC4974" s="290"/>
      <c r="VVD4974" s="290"/>
      <c r="VVE4974" s="290"/>
      <c r="VVF4974" s="290"/>
      <c r="VVG4974" s="290"/>
      <c r="VVH4974" s="290"/>
      <c r="VVI4974" s="290"/>
      <c r="VVJ4974" s="290"/>
      <c r="VVK4974" s="290"/>
      <c r="VVL4974" s="290"/>
      <c r="VVM4974" s="290"/>
      <c r="VVN4974" s="290"/>
      <c r="VVO4974" s="290"/>
      <c r="VVP4974" s="290"/>
      <c r="VVQ4974" s="290"/>
      <c r="VVR4974" s="290"/>
      <c r="VVS4974" s="290"/>
      <c r="VVT4974" s="290"/>
      <c r="VVU4974" s="290"/>
      <c r="VVV4974" s="290"/>
      <c r="VVW4974" s="290"/>
      <c r="VVX4974" s="290"/>
      <c r="VVY4974" s="290"/>
      <c r="VVZ4974" s="290"/>
      <c r="VWA4974" s="290"/>
      <c r="VWB4974" s="290"/>
      <c r="VWC4974" s="290"/>
      <c r="VWD4974" s="290"/>
      <c r="VWE4974" s="290"/>
      <c r="VWF4974" s="290"/>
      <c r="VWG4974" s="290"/>
      <c r="VWH4974" s="290"/>
      <c r="VWI4974" s="290"/>
      <c r="VWJ4974" s="290"/>
      <c r="VWK4974" s="290"/>
      <c r="VWL4974" s="290"/>
      <c r="VWM4974" s="290"/>
      <c r="VWN4974" s="290"/>
      <c r="VWO4974" s="290"/>
      <c r="VWP4974" s="290"/>
      <c r="VWQ4974" s="290"/>
      <c r="VWR4974" s="290"/>
      <c r="VWS4974" s="290"/>
      <c r="VWT4974" s="290"/>
      <c r="VWU4974" s="290"/>
      <c r="VWV4974" s="290"/>
      <c r="VWW4974" s="290"/>
      <c r="VWX4974" s="290"/>
      <c r="VWY4974" s="290"/>
      <c r="VWZ4974" s="290"/>
      <c r="VXA4974" s="290"/>
      <c r="VXB4974" s="290"/>
      <c r="VXC4974" s="290"/>
      <c r="VXD4974" s="290"/>
      <c r="VXE4974" s="290"/>
      <c r="VXF4974" s="290"/>
      <c r="VXG4974" s="290"/>
      <c r="VXH4974" s="290"/>
      <c r="VXI4974" s="290"/>
      <c r="VXJ4974" s="290"/>
      <c r="VXK4974" s="290"/>
      <c r="VXL4974" s="290"/>
      <c r="VXM4974" s="290"/>
      <c r="VXN4974" s="290"/>
      <c r="VXO4974" s="290"/>
      <c r="VXP4974" s="290"/>
      <c r="VXQ4974" s="290"/>
      <c r="VXR4974" s="290"/>
      <c r="VXS4974" s="290"/>
      <c r="VXT4974" s="290"/>
      <c r="VXU4974" s="290"/>
      <c r="VXV4974" s="290"/>
      <c r="VXW4974" s="290"/>
      <c r="VXX4974" s="290"/>
      <c r="VXY4974" s="290"/>
      <c r="VXZ4974" s="290"/>
      <c r="VYA4974" s="290"/>
      <c r="VYB4974" s="290"/>
      <c r="VYC4974" s="290"/>
      <c r="VYD4974" s="290"/>
      <c r="VYE4974" s="290"/>
      <c r="VYF4974" s="290"/>
      <c r="VYG4974" s="290"/>
      <c r="VYH4974" s="290"/>
      <c r="VYI4974" s="290"/>
      <c r="VYJ4974" s="290"/>
      <c r="VYK4974" s="290"/>
      <c r="VYL4974" s="290"/>
      <c r="VYM4974" s="290"/>
      <c r="VYN4974" s="290"/>
      <c r="VYO4974" s="290"/>
      <c r="VYP4974" s="290"/>
      <c r="VYQ4974" s="290"/>
      <c r="VYR4974" s="290"/>
      <c r="VYS4974" s="290"/>
      <c r="VYT4974" s="290"/>
      <c r="VYU4974" s="290"/>
      <c r="VYV4974" s="290"/>
      <c r="VYW4974" s="290"/>
      <c r="VYX4974" s="290"/>
      <c r="VYY4974" s="290"/>
      <c r="VYZ4974" s="290"/>
      <c r="VZA4974" s="290"/>
      <c r="VZB4974" s="290"/>
      <c r="VZC4974" s="290"/>
      <c r="VZD4974" s="290"/>
      <c r="VZE4974" s="290"/>
      <c r="VZF4974" s="290"/>
      <c r="VZG4974" s="290"/>
      <c r="VZH4974" s="290"/>
      <c r="VZI4974" s="290"/>
      <c r="VZJ4974" s="290"/>
      <c r="VZK4974" s="290"/>
      <c r="VZL4974" s="290"/>
      <c r="VZM4974" s="290"/>
      <c r="VZN4974" s="290"/>
      <c r="VZO4974" s="290"/>
      <c r="VZP4974" s="290"/>
      <c r="VZQ4974" s="290"/>
      <c r="VZR4974" s="290"/>
      <c r="VZS4974" s="290"/>
      <c r="VZT4974" s="290"/>
      <c r="VZU4974" s="290"/>
      <c r="VZV4974" s="290"/>
      <c r="VZW4974" s="290"/>
      <c r="VZX4974" s="290"/>
      <c r="VZY4974" s="290"/>
      <c r="VZZ4974" s="290"/>
      <c r="WAA4974" s="290"/>
      <c r="WAB4974" s="290"/>
      <c r="WAC4974" s="290"/>
      <c r="WAD4974" s="290"/>
      <c r="WAE4974" s="290"/>
      <c r="WAF4974" s="290"/>
      <c r="WAG4974" s="290"/>
      <c r="WAH4974" s="290"/>
      <c r="WAI4974" s="290"/>
      <c r="WAJ4974" s="290"/>
      <c r="WAK4974" s="290"/>
      <c r="WAL4974" s="290"/>
      <c r="WAM4974" s="290"/>
      <c r="WAN4974" s="290"/>
      <c r="WAO4974" s="290"/>
      <c r="WAP4974" s="290"/>
      <c r="WAQ4974" s="290"/>
      <c r="WAR4974" s="290"/>
      <c r="WAS4974" s="290"/>
      <c r="WAT4974" s="290"/>
      <c r="WAU4974" s="290"/>
      <c r="WAV4974" s="290"/>
      <c r="WAW4974" s="290"/>
      <c r="WAX4974" s="290"/>
      <c r="WAY4974" s="290"/>
      <c r="WAZ4974" s="290"/>
      <c r="WBA4974" s="290"/>
      <c r="WBB4974" s="290"/>
      <c r="WBC4974" s="290"/>
      <c r="WBD4974" s="290"/>
      <c r="WBE4974" s="290"/>
      <c r="WBF4974" s="290"/>
      <c r="WBG4974" s="290"/>
      <c r="WBH4974" s="290"/>
      <c r="WBI4974" s="290"/>
      <c r="WBJ4974" s="290"/>
      <c r="WBK4974" s="290"/>
      <c r="WBL4974" s="290"/>
      <c r="WBM4974" s="290"/>
      <c r="WBN4974" s="290"/>
      <c r="WBO4974" s="290"/>
      <c r="WBP4974" s="290"/>
      <c r="WBQ4974" s="290"/>
      <c r="WBR4974" s="290"/>
      <c r="WBS4974" s="290"/>
      <c r="WBT4974" s="290"/>
      <c r="WBU4974" s="290"/>
      <c r="WBV4974" s="290"/>
      <c r="WBW4974" s="290"/>
      <c r="WBX4974" s="290"/>
      <c r="WBY4974" s="290"/>
      <c r="WBZ4974" s="290"/>
      <c r="WCA4974" s="290"/>
      <c r="WCB4974" s="290"/>
      <c r="WCC4974" s="290"/>
      <c r="WCD4974" s="290"/>
      <c r="WCE4974" s="290"/>
      <c r="WCF4974" s="290"/>
      <c r="WCG4974" s="290"/>
      <c r="WCH4974" s="290"/>
      <c r="WCI4974" s="290"/>
      <c r="WCJ4974" s="290"/>
      <c r="WCK4974" s="290"/>
      <c r="WCL4974" s="290"/>
      <c r="WCM4974" s="290"/>
      <c r="WCN4974" s="290"/>
      <c r="WCO4974" s="290"/>
      <c r="WCP4974" s="290"/>
      <c r="WCQ4974" s="290"/>
      <c r="WCR4974" s="290"/>
      <c r="WCS4974" s="290"/>
      <c r="WCT4974" s="290"/>
      <c r="WCU4974" s="290"/>
      <c r="WCV4974" s="290"/>
      <c r="WCW4974" s="290"/>
      <c r="WCX4974" s="290"/>
      <c r="WCY4974" s="290"/>
      <c r="WCZ4974" s="290"/>
      <c r="WDA4974" s="290"/>
      <c r="WDB4974" s="290"/>
      <c r="WDC4974" s="290"/>
      <c r="WDD4974" s="290"/>
      <c r="WDE4974" s="290"/>
      <c r="WDF4974" s="290"/>
      <c r="WDG4974" s="290"/>
      <c r="WDH4974" s="290"/>
      <c r="WDI4974" s="290"/>
      <c r="WDJ4974" s="290"/>
      <c r="WDK4974" s="290"/>
      <c r="WDL4974" s="290"/>
      <c r="WDM4974" s="290"/>
      <c r="WDN4974" s="290"/>
      <c r="WDO4974" s="290"/>
      <c r="WDP4974" s="290"/>
      <c r="WDQ4974" s="290"/>
      <c r="WDR4974" s="290"/>
      <c r="WDS4974" s="290"/>
      <c r="WDT4974" s="290"/>
      <c r="WDU4974" s="290"/>
      <c r="WDV4974" s="290"/>
      <c r="WDW4974" s="290"/>
      <c r="WDX4974" s="290"/>
      <c r="WDY4974" s="290"/>
      <c r="WDZ4974" s="290"/>
      <c r="WEA4974" s="290"/>
      <c r="WEB4974" s="290"/>
      <c r="WEC4974" s="290"/>
      <c r="WED4974" s="290"/>
      <c r="WEE4974" s="290"/>
      <c r="WEF4974" s="290"/>
      <c r="WEG4974" s="290"/>
      <c r="WEH4974" s="290"/>
      <c r="WEI4974" s="290"/>
      <c r="WEJ4974" s="290"/>
      <c r="WEK4974" s="290"/>
      <c r="WEL4974" s="290"/>
      <c r="WEM4974" s="290"/>
      <c r="WEN4974" s="290"/>
      <c r="WEO4974" s="290"/>
      <c r="WEP4974" s="290"/>
      <c r="WEQ4974" s="290"/>
      <c r="WER4974" s="290"/>
      <c r="WES4974" s="290"/>
      <c r="WET4974" s="290"/>
      <c r="WEU4974" s="290"/>
      <c r="WEV4974" s="290"/>
      <c r="WEW4974" s="290"/>
      <c r="WEX4974" s="290"/>
      <c r="WEY4974" s="290"/>
      <c r="WEZ4974" s="290"/>
      <c r="WFA4974" s="290"/>
      <c r="WFB4974" s="290"/>
      <c r="WFC4974" s="290"/>
      <c r="WFD4974" s="290"/>
      <c r="WFE4974" s="290"/>
      <c r="WFF4974" s="290"/>
      <c r="WFG4974" s="290"/>
      <c r="WFH4974" s="290"/>
      <c r="WFI4974" s="290"/>
      <c r="WFJ4974" s="290"/>
      <c r="WFK4974" s="290"/>
      <c r="WFL4974" s="290"/>
      <c r="WFM4974" s="290"/>
      <c r="WFN4974" s="290"/>
      <c r="WFO4974" s="290"/>
      <c r="WFP4974" s="290"/>
      <c r="WFQ4974" s="290"/>
      <c r="WFR4974" s="290"/>
      <c r="WFS4974" s="290"/>
      <c r="WFT4974" s="290"/>
      <c r="WFU4974" s="290"/>
      <c r="WFV4974" s="290"/>
      <c r="WFW4974" s="290"/>
      <c r="WFX4974" s="290"/>
      <c r="WFY4974" s="290"/>
      <c r="WFZ4974" s="290"/>
      <c r="WGA4974" s="290"/>
      <c r="WGB4974" s="290"/>
      <c r="WGC4974" s="290"/>
      <c r="WGD4974" s="290"/>
      <c r="WGE4974" s="290"/>
      <c r="WGF4974" s="290"/>
      <c r="WGG4974" s="290"/>
      <c r="WGH4974" s="290"/>
      <c r="WGI4974" s="290"/>
      <c r="WGJ4974" s="290"/>
      <c r="WGK4974" s="290"/>
      <c r="WGL4974" s="290"/>
      <c r="WGM4974" s="290"/>
      <c r="WGN4974" s="290"/>
      <c r="WGO4974" s="290"/>
      <c r="WGP4974" s="290"/>
      <c r="WGQ4974" s="290"/>
      <c r="WGR4974" s="290"/>
      <c r="WGS4974" s="290"/>
      <c r="WGT4974" s="290"/>
      <c r="WGU4974" s="290"/>
      <c r="WGV4974" s="290"/>
      <c r="WGW4974" s="290"/>
      <c r="WGX4974" s="290"/>
      <c r="WGY4974" s="290"/>
      <c r="WGZ4974" s="290"/>
      <c r="WHA4974" s="290"/>
      <c r="WHB4974" s="290"/>
      <c r="WHC4974" s="290"/>
      <c r="WHD4974" s="290"/>
      <c r="WHE4974" s="290"/>
      <c r="WHF4974" s="290"/>
      <c r="WHG4974" s="290"/>
      <c r="WHH4974" s="290"/>
      <c r="WHI4974" s="290"/>
      <c r="WHJ4974" s="290"/>
      <c r="WHK4974" s="290"/>
      <c r="WHL4974" s="290"/>
      <c r="WHM4974" s="290"/>
      <c r="WHN4974" s="290"/>
      <c r="WHO4974" s="290"/>
      <c r="WHP4974" s="290"/>
      <c r="WHQ4974" s="290"/>
      <c r="WHR4974" s="290"/>
      <c r="WHS4974" s="290"/>
      <c r="WHT4974" s="290"/>
      <c r="WHU4974" s="290"/>
      <c r="WHV4974" s="290"/>
      <c r="WHW4974" s="290"/>
      <c r="WHX4974" s="290"/>
      <c r="WHY4974" s="290"/>
      <c r="WHZ4974" s="290"/>
      <c r="WIA4974" s="290"/>
      <c r="WIB4974" s="290"/>
      <c r="WIC4974" s="290"/>
      <c r="WID4974" s="290"/>
      <c r="WIE4974" s="290"/>
      <c r="WIF4974" s="290"/>
      <c r="WIG4974" s="290"/>
      <c r="WIH4974" s="290"/>
      <c r="WII4974" s="290"/>
      <c r="WIJ4974" s="290"/>
      <c r="WIK4974" s="290"/>
      <c r="WIL4974" s="290"/>
      <c r="WIM4974" s="290"/>
      <c r="WIN4974" s="290"/>
      <c r="WIO4974" s="290"/>
      <c r="WIP4974" s="290"/>
      <c r="WIQ4974" s="290"/>
      <c r="WIR4974" s="290"/>
      <c r="WIS4974" s="290"/>
      <c r="WIT4974" s="290"/>
      <c r="WIU4974" s="290"/>
      <c r="WIV4974" s="290"/>
      <c r="WIW4974" s="290"/>
      <c r="WIX4974" s="290"/>
      <c r="WIY4974" s="290"/>
      <c r="WIZ4974" s="290"/>
      <c r="WJA4974" s="290"/>
      <c r="WJB4974" s="290"/>
      <c r="WJC4974" s="290"/>
      <c r="WJD4974" s="290"/>
      <c r="WJE4974" s="290"/>
      <c r="WJF4974" s="290"/>
      <c r="WJG4974" s="290"/>
      <c r="WJH4974" s="290"/>
      <c r="WJI4974" s="290"/>
      <c r="WJJ4974" s="290"/>
      <c r="WJK4974" s="290"/>
      <c r="WJL4974" s="290"/>
      <c r="WJM4974" s="290"/>
      <c r="WJN4974" s="290"/>
      <c r="WJO4974" s="290"/>
      <c r="WJP4974" s="290"/>
      <c r="WJQ4974" s="290"/>
      <c r="WJR4974" s="290"/>
      <c r="WJS4974" s="290"/>
      <c r="WJT4974" s="290"/>
      <c r="WJU4974" s="290"/>
      <c r="WJV4974" s="290"/>
      <c r="WJW4974" s="290"/>
      <c r="WJX4974" s="290"/>
      <c r="WJY4974" s="290"/>
      <c r="WJZ4974" s="290"/>
      <c r="WKA4974" s="290"/>
      <c r="WKB4974" s="290"/>
      <c r="WKC4974" s="290"/>
      <c r="WKD4974" s="290"/>
      <c r="WKE4974" s="290"/>
      <c r="WKF4974" s="290"/>
      <c r="WKG4974" s="290"/>
      <c r="WKH4974" s="290"/>
      <c r="WKI4974" s="290"/>
      <c r="WKJ4974" s="290"/>
      <c r="WKK4974" s="290"/>
      <c r="WKL4974" s="290"/>
      <c r="WKM4974" s="290"/>
      <c r="WKN4974" s="290"/>
      <c r="WKO4974" s="290"/>
      <c r="WKP4974" s="290"/>
      <c r="WKQ4974" s="290"/>
      <c r="WKR4974" s="290"/>
      <c r="WKS4974" s="290"/>
      <c r="WKT4974" s="290"/>
      <c r="WKU4974" s="290"/>
      <c r="WKV4974" s="290"/>
      <c r="WKW4974" s="290"/>
      <c r="WKX4974" s="290"/>
      <c r="WKY4974" s="290"/>
      <c r="WKZ4974" s="290"/>
      <c r="WLA4974" s="290"/>
      <c r="WLB4974" s="290"/>
      <c r="WLC4974" s="290"/>
      <c r="WLD4974" s="290"/>
      <c r="WLE4974" s="290"/>
      <c r="WLF4974" s="290"/>
      <c r="WLG4974" s="290"/>
      <c r="WLH4974" s="290"/>
      <c r="WLI4974" s="290"/>
      <c r="WLJ4974" s="290"/>
      <c r="WLK4974" s="290"/>
      <c r="WLL4974" s="290"/>
      <c r="WLM4974" s="290"/>
      <c r="WLN4974" s="290"/>
      <c r="WLO4974" s="290"/>
      <c r="WLP4974" s="290"/>
      <c r="WLQ4974" s="290"/>
      <c r="WLR4974" s="290"/>
      <c r="WLS4974" s="290"/>
      <c r="WLT4974" s="290"/>
      <c r="WLU4974" s="290"/>
      <c r="WLV4974" s="290"/>
      <c r="WLW4974" s="290"/>
      <c r="WLX4974" s="290"/>
      <c r="WLY4974" s="290"/>
      <c r="WLZ4974" s="290"/>
      <c r="WMA4974" s="290"/>
      <c r="WMB4974" s="290"/>
      <c r="WMC4974" s="290"/>
      <c r="WMD4974" s="290"/>
      <c r="WME4974" s="290"/>
      <c r="WMF4974" s="290"/>
      <c r="WMG4974" s="290"/>
      <c r="WMH4974" s="290"/>
      <c r="WMI4974" s="290"/>
      <c r="WMJ4974" s="290"/>
      <c r="WMK4974" s="290"/>
      <c r="WML4974" s="290"/>
      <c r="WMM4974" s="290"/>
      <c r="WMN4974" s="290"/>
      <c r="WMO4974" s="290"/>
      <c r="WMP4974" s="290"/>
      <c r="WMQ4974" s="290"/>
      <c r="WMR4974" s="290"/>
      <c r="WMS4974" s="290"/>
      <c r="WMT4974" s="290"/>
      <c r="WMU4974" s="290"/>
      <c r="WMV4974" s="290"/>
      <c r="WMW4974" s="290"/>
      <c r="WMX4974" s="290"/>
      <c r="WMY4974" s="290"/>
      <c r="WMZ4974" s="290"/>
      <c r="WNA4974" s="290"/>
      <c r="WNB4974" s="290"/>
      <c r="WNC4974" s="290"/>
      <c r="WND4974" s="290"/>
      <c r="WNE4974" s="290"/>
      <c r="WNF4974" s="290"/>
      <c r="WNG4974" s="290"/>
      <c r="WNH4974" s="290"/>
      <c r="WNI4974" s="290"/>
      <c r="WNJ4974" s="290"/>
      <c r="WNK4974" s="290"/>
      <c r="WNL4974" s="290"/>
      <c r="WNM4974" s="290"/>
      <c r="WNN4974" s="290"/>
      <c r="WNO4974" s="290"/>
      <c r="WNP4974" s="290"/>
      <c r="WNQ4974" s="290"/>
      <c r="WNR4974" s="290"/>
      <c r="WNS4974" s="290"/>
      <c r="WNT4974" s="290"/>
      <c r="WNU4974" s="290"/>
      <c r="WNV4974" s="290"/>
      <c r="WNW4974" s="290"/>
      <c r="WNX4974" s="290"/>
      <c r="WNY4974" s="290"/>
      <c r="WNZ4974" s="290"/>
      <c r="WOA4974" s="290"/>
      <c r="WOB4974" s="290"/>
      <c r="WOC4974" s="290"/>
      <c r="WOD4974" s="290"/>
      <c r="WOE4974" s="290"/>
      <c r="WOF4974" s="290"/>
      <c r="WOG4974" s="290"/>
      <c r="WOH4974" s="290"/>
      <c r="WOI4974" s="290"/>
      <c r="WOJ4974" s="290"/>
      <c r="WOK4974" s="290"/>
      <c r="WOL4974" s="290"/>
      <c r="WOM4974" s="290"/>
      <c r="WON4974" s="290"/>
      <c r="WOO4974" s="290"/>
      <c r="WOP4974" s="290"/>
      <c r="WOQ4974" s="290"/>
      <c r="WOR4974" s="290"/>
      <c r="WOS4974" s="290"/>
      <c r="WOT4974" s="290"/>
      <c r="WOU4974" s="290"/>
      <c r="WOV4974" s="290"/>
      <c r="WOW4974" s="290"/>
      <c r="WOX4974" s="290"/>
      <c r="WOY4974" s="290"/>
      <c r="WOZ4974" s="290"/>
      <c r="WPA4974" s="290"/>
      <c r="WPB4974" s="290"/>
      <c r="WPC4974" s="290"/>
      <c r="WPD4974" s="290"/>
      <c r="WPE4974" s="290"/>
      <c r="WPF4974" s="290"/>
      <c r="WPG4974" s="290"/>
      <c r="WPH4974" s="290"/>
      <c r="WPI4974" s="290"/>
      <c r="WPJ4974" s="290"/>
      <c r="WPK4974" s="290"/>
      <c r="WPL4974" s="290"/>
      <c r="WPM4974" s="290"/>
      <c r="WPN4974" s="290"/>
      <c r="WPO4974" s="290"/>
      <c r="WPP4974" s="290"/>
      <c r="WPQ4974" s="290"/>
      <c r="WPR4974" s="290"/>
      <c r="WPS4974" s="290"/>
      <c r="WPT4974" s="290"/>
      <c r="WPU4974" s="290"/>
      <c r="WPV4974" s="290"/>
      <c r="WPW4974" s="290"/>
      <c r="WPX4974" s="290"/>
      <c r="WPY4974" s="290"/>
      <c r="WPZ4974" s="290"/>
      <c r="WQA4974" s="290"/>
      <c r="WQB4974" s="290"/>
      <c r="WQC4974" s="290"/>
      <c r="WQD4974" s="290"/>
      <c r="WQE4974" s="290"/>
      <c r="WQF4974" s="290"/>
      <c r="WQG4974" s="290"/>
      <c r="WQH4974" s="290"/>
      <c r="WQI4974" s="290"/>
      <c r="WQJ4974" s="290"/>
      <c r="WQK4974" s="290"/>
      <c r="WQL4974" s="290"/>
      <c r="WQM4974" s="290"/>
      <c r="WQN4974" s="290"/>
      <c r="WQO4974" s="290"/>
      <c r="WQP4974" s="290"/>
      <c r="WQQ4974" s="290"/>
      <c r="WQR4974" s="290"/>
      <c r="WQS4974" s="290"/>
      <c r="WQT4974" s="290"/>
      <c r="WQU4974" s="290"/>
      <c r="WQV4974" s="290"/>
      <c r="WQW4974" s="290"/>
      <c r="WQX4974" s="290"/>
      <c r="WQY4974" s="290"/>
      <c r="WQZ4974" s="290"/>
      <c r="WRA4974" s="290"/>
      <c r="WRB4974" s="290"/>
      <c r="WRC4974" s="290"/>
      <c r="WRD4974" s="290"/>
      <c r="WRE4974" s="290"/>
      <c r="WRF4974" s="290"/>
      <c r="WRG4974" s="290"/>
      <c r="WRH4974" s="290"/>
      <c r="WRI4974" s="290"/>
      <c r="WRJ4974" s="290"/>
      <c r="WRK4974" s="290"/>
      <c r="WRL4974" s="290"/>
      <c r="WRM4974" s="290"/>
      <c r="WRN4974" s="290"/>
      <c r="WRO4974" s="290"/>
      <c r="WRP4974" s="290"/>
      <c r="WRQ4974" s="290"/>
      <c r="WRR4974" s="290"/>
      <c r="WRS4974" s="290"/>
      <c r="WRT4974" s="290"/>
      <c r="WRU4974" s="290"/>
      <c r="WRV4974" s="290"/>
      <c r="WRW4974" s="290"/>
      <c r="WRX4974" s="290"/>
      <c r="WRY4974" s="290"/>
      <c r="WRZ4974" s="290"/>
      <c r="WSA4974" s="290"/>
      <c r="WSB4974" s="290"/>
      <c r="WSC4974" s="290"/>
      <c r="WSD4974" s="290"/>
      <c r="WSE4974" s="290"/>
      <c r="WSF4974" s="290"/>
      <c r="WSG4974" s="290"/>
      <c r="WSH4974" s="290"/>
      <c r="WSI4974" s="290"/>
      <c r="WSJ4974" s="290"/>
      <c r="WSK4974" s="290"/>
      <c r="WSL4974" s="290"/>
      <c r="WSM4974" s="290"/>
      <c r="WSN4974" s="290"/>
      <c r="WSO4974" s="290"/>
      <c r="WSP4974" s="290"/>
      <c r="WSQ4974" s="290"/>
      <c r="WSR4974" s="290"/>
      <c r="WSS4974" s="290"/>
      <c r="WST4974" s="290"/>
      <c r="WSU4974" s="290"/>
      <c r="WSV4974" s="290"/>
      <c r="WSW4974" s="290"/>
      <c r="WSX4974" s="290"/>
      <c r="WSY4974" s="290"/>
      <c r="WSZ4974" s="290"/>
      <c r="WTA4974" s="290"/>
      <c r="WTB4974" s="290"/>
      <c r="WTC4974" s="290"/>
      <c r="WTD4974" s="290"/>
      <c r="WTE4974" s="290"/>
      <c r="WTF4974" s="290"/>
      <c r="WTG4974" s="290"/>
      <c r="WTH4974" s="290"/>
      <c r="WTI4974" s="290"/>
      <c r="WTJ4974" s="290"/>
      <c r="WTK4974" s="290"/>
      <c r="WTL4974" s="290"/>
      <c r="WTM4974" s="290"/>
      <c r="WTN4974" s="290"/>
      <c r="WTO4974" s="290"/>
      <c r="WTP4974" s="290"/>
      <c r="WTQ4974" s="290"/>
      <c r="WTR4974" s="290"/>
      <c r="WTS4974" s="290"/>
      <c r="WTT4974" s="290"/>
      <c r="WTU4974" s="290"/>
      <c r="WTV4974" s="290"/>
      <c r="WTW4974" s="290"/>
      <c r="WTX4974" s="290"/>
      <c r="WTY4974" s="290"/>
      <c r="WTZ4974" s="290"/>
      <c r="WUA4974" s="290"/>
      <c r="WUB4974" s="290"/>
      <c r="WUC4974" s="290"/>
      <c r="WUD4974" s="290"/>
      <c r="WUE4974" s="290"/>
      <c r="WUF4974" s="290"/>
      <c r="WUG4974" s="290"/>
      <c r="WUH4974" s="290"/>
      <c r="WUI4974" s="290"/>
      <c r="WUJ4974" s="290"/>
      <c r="WUK4974" s="290"/>
      <c r="WUL4974" s="290"/>
      <c r="WUM4974" s="290"/>
      <c r="WUN4974" s="290"/>
      <c r="WUO4974" s="290"/>
      <c r="WUP4974" s="290"/>
      <c r="WUQ4974" s="290"/>
      <c r="WUR4974" s="290"/>
      <c r="WUS4974" s="290"/>
      <c r="WUT4974" s="290"/>
      <c r="WUU4974" s="290"/>
      <c r="WUV4974" s="290"/>
      <c r="WUW4974" s="290"/>
      <c r="WUX4974" s="290"/>
      <c r="WUY4974" s="290"/>
      <c r="WUZ4974" s="290"/>
      <c r="WVA4974" s="290"/>
      <c r="WVB4974" s="290"/>
      <c r="WVC4974" s="290"/>
      <c r="WVD4974" s="290"/>
      <c r="WVE4974" s="290"/>
      <c r="WVF4974" s="290"/>
      <c r="WVG4974" s="290"/>
      <c r="WVH4974" s="290"/>
      <c r="WVI4974" s="290"/>
      <c r="WVJ4974" s="290"/>
      <c r="WVK4974" s="290"/>
      <c r="WVL4974" s="290"/>
      <c r="WVM4974" s="290"/>
      <c r="WVN4974" s="290"/>
      <c r="WVO4974" s="290"/>
      <c r="WVP4974" s="290"/>
      <c r="WVQ4974" s="290"/>
      <c r="WVR4974" s="290"/>
      <c r="WVS4974" s="290"/>
      <c r="WVT4974" s="290"/>
      <c r="WVU4974" s="290"/>
      <c r="WVV4974" s="290"/>
      <c r="WVW4974" s="290"/>
      <c r="WVX4974" s="290"/>
      <c r="WVY4974" s="290"/>
      <c r="WVZ4974" s="290"/>
      <c r="WWA4974" s="290"/>
      <c r="WWB4974" s="290"/>
      <c r="WWC4974" s="290"/>
      <c r="WWD4974" s="290"/>
      <c r="WWE4974" s="290"/>
      <c r="WWF4974" s="290"/>
      <c r="WWG4974" s="290"/>
      <c r="WWH4974" s="290"/>
      <c r="WWI4974" s="290"/>
      <c r="WWJ4974" s="290"/>
      <c r="WWK4974" s="290"/>
      <c r="WWL4974" s="290"/>
      <c r="WWM4974" s="290"/>
      <c r="WWN4974" s="290"/>
      <c r="WWO4974" s="290"/>
      <c r="WWP4974" s="290"/>
      <c r="WWQ4974" s="290"/>
      <c r="WWR4974" s="290"/>
      <c r="WWS4974" s="290"/>
      <c r="WWT4974" s="290"/>
      <c r="WWU4974" s="290"/>
      <c r="WWV4974" s="290"/>
      <c r="WWW4974" s="290"/>
      <c r="WWX4974" s="290"/>
      <c r="WWY4974" s="290"/>
      <c r="WWZ4974" s="290"/>
      <c r="WXA4974" s="290"/>
      <c r="WXB4974" s="290"/>
      <c r="WXC4974" s="290"/>
      <c r="WXD4974" s="290"/>
      <c r="WXE4974" s="290"/>
      <c r="WXF4974" s="290"/>
      <c r="WXG4974" s="290"/>
      <c r="WXH4974" s="290"/>
      <c r="WXI4974" s="290"/>
      <c r="WXJ4974" s="290"/>
      <c r="WXK4974" s="290"/>
      <c r="WXL4974" s="290"/>
      <c r="WXM4974" s="290"/>
      <c r="WXN4974" s="290"/>
      <c r="WXO4974" s="290"/>
      <c r="WXP4974" s="290"/>
      <c r="WXQ4974" s="290"/>
      <c r="WXR4974" s="290"/>
      <c r="WXS4974" s="290"/>
      <c r="WXT4974" s="290"/>
      <c r="WXU4974" s="290"/>
      <c r="WXV4974" s="290"/>
      <c r="WXW4974" s="290"/>
      <c r="WXX4974" s="290"/>
      <c r="WXY4974" s="290"/>
      <c r="WXZ4974" s="290"/>
      <c r="WYA4974" s="290"/>
      <c r="WYB4974" s="290"/>
      <c r="WYC4974" s="290"/>
      <c r="WYD4974" s="290"/>
      <c r="WYE4974" s="290"/>
      <c r="WYF4974" s="290"/>
      <c r="WYG4974" s="290"/>
      <c r="WYH4974" s="290"/>
      <c r="WYI4974" s="290"/>
      <c r="WYJ4974" s="290"/>
      <c r="WYK4974" s="290"/>
      <c r="WYL4974" s="290"/>
      <c r="WYM4974" s="290"/>
      <c r="WYN4974" s="290"/>
      <c r="WYO4974" s="290"/>
      <c r="WYP4974" s="290"/>
      <c r="WYQ4974" s="290"/>
      <c r="WYR4974" s="290"/>
      <c r="WYS4974" s="290"/>
      <c r="WYT4974" s="290"/>
      <c r="WYU4974" s="290"/>
      <c r="WYV4974" s="290"/>
      <c r="WYW4974" s="290"/>
      <c r="WYX4974" s="290"/>
      <c r="WYY4974" s="290"/>
      <c r="WYZ4974" s="290"/>
      <c r="WZA4974" s="290"/>
      <c r="WZB4974" s="290"/>
      <c r="WZC4974" s="290"/>
      <c r="WZD4974" s="290"/>
      <c r="WZE4974" s="290"/>
      <c r="WZF4974" s="290"/>
      <c r="WZG4974" s="290"/>
      <c r="WZH4974" s="290"/>
      <c r="WZI4974" s="290"/>
      <c r="WZJ4974" s="290"/>
      <c r="WZK4974" s="290"/>
      <c r="WZL4974" s="290"/>
      <c r="WZM4974" s="290"/>
      <c r="WZN4974" s="290"/>
      <c r="WZO4974" s="290"/>
      <c r="WZP4974" s="290"/>
      <c r="WZQ4974" s="290"/>
      <c r="WZR4974" s="290"/>
      <c r="WZS4974" s="290"/>
      <c r="WZT4974" s="290"/>
      <c r="WZU4974" s="290"/>
      <c r="WZV4974" s="290"/>
      <c r="WZW4974" s="290"/>
      <c r="WZX4974" s="290"/>
      <c r="WZY4974" s="290"/>
      <c r="WZZ4974" s="290"/>
      <c r="XAA4974" s="290"/>
      <c r="XAB4974" s="290"/>
      <c r="XAC4974" s="290"/>
      <c r="XAD4974" s="290"/>
      <c r="XAE4974" s="290"/>
      <c r="XAF4974" s="290"/>
      <c r="XAG4974" s="290"/>
      <c r="XAH4974" s="290"/>
      <c r="XAI4974" s="290"/>
      <c r="XAJ4974" s="290"/>
      <c r="XAK4974" s="290"/>
      <c r="XAL4974" s="290"/>
      <c r="XAM4974" s="290"/>
      <c r="XAN4974" s="290"/>
      <c r="XAO4974" s="290"/>
      <c r="XAP4974" s="290"/>
      <c r="XAQ4974" s="290"/>
      <c r="XAR4974" s="290"/>
      <c r="XAS4974" s="290"/>
      <c r="XAT4974" s="290"/>
      <c r="XAU4974" s="290"/>
      <c r="XAV4974" s="290"/>
      <c r="XAW4974" s="290"/>
      <c r="XAX4974" s="290"/>
      <c r="XAY4974" s="290"/>
      <c r="XAZ4974" s="290"/>
      <c r="XBA4974" s="290"/>
      <c r="XBB4974" s="290"/>
      <c r="XBC4974" s="290"/>
      <c r="XBD4974" s="290"/>
      <c r="XBE4974" s="290"/>
      <c r="XBF4974" s="290"/>
      <c r="XBG4974" s="290"/>
      <c r="XBH4974" s="290"/>
      <c r="XBI4974" s="290"/>
      <c r="XBJ4974" s="290"/>
      <c r="XBK4974" s="290"/>
      <c r="XBL4974" s="290"/>
      <c r="XBM4974" s="290"/>
      <c r="XBN4974" s="290"/>
      <c r="XBO4974" s="290"/>
      <c r="XBP4974" s="290"/>
      <c r="XBQ4974" s="290"/>
      <c r="XBR4974" s="290"/>
      <c r="XBS4974" s="290"/>
      <c r="XBT4974" s="290"/>
      <c r="XBU4974" s="290"/>
      <c r="XBV4974" s="290"/>
      <c r="XBW4974" s="290"/>
      <c r="XBX4974" s="290"/>
      <c r="XBY4974" s="290"/>
      <c r="XBZ4974" s="290"/>
      <c r="XCA4974" s="290"/>
      <c r="XCB4974" s="290"/>
      <c r="XCC4974" s="290"/>
      <c r="XCD4974" s="290"/>
      <c r="XCE4974" s="290"/>
      <c r="XCF4974" s="290"/>
      <c r="XCG4974" s="290"/>
      <c r="XCH4974" s="290"/>
      <c r="XCI4974" s="290"/>
      <c r="XCJ4974" s="290"/>
      <c r="XCK4974" s="290"/>
      <c r="XCL4974" s="290"/>
      <c r="XCM4974" s="290"/>
      <c r="XCN4974" s="290"/>
      <c r="XCO4974" s="290"/>
      <c r="XCP4974" s="290"/>
      <c r="XCQ4974" s="290"/>
      <c r="XCR4974" s="290"/>
      <c r="XCS4974" s="290"/>
      <c r="XCT4974" s="290"/>
      <c r="XCU4974" s="290"/>
      <c r="XCV4974" s="290"/>
      <c r="XCW4974" s="290"/>
      <c r="XCX4974" s="290"/>
      <c r="XCY4974" s="290"/>
      <c r="XCZ4974" s="290"/>
      <c r="XDA4974" s="290"/>
      <c r="XDB4974" s="290"/>
      <c r="XDC4974" s="290"/>
      <c r="XDD4974" s="290"/>
      <c r="XDE4974" s="290"/>
      <c r="XDF4974" s="290"/>
      <c r="XDG4974" s="290"/>
      <c r="XDH4974" s="290"/>
      <c r="XDI4974" s="290"/>
      <c r="XDJ4974" s="290"/>
      <c r="XDK4974" s="290"/>
      <c r="XDL4974" s="290"/>
      <c r="XDM4974" s="290"/>
      <c r="XDN4974" s="290"/>
      <c r="XDO4974" s="290"/>
      <c r="XDP4974" s="290"/>
      <c r="XDQ4974" s="290"/>
      <c r="XDR4974" s="290"/>
      <c r="XDS4974" s="290"/>
      <c r="XDT4974" s="290"/>
      <c r="XDU4974" s="290"/>
      <c r="XDV4974" s="290"/>
      <c r="XDW4974" s="290"/>
      <c r="XDX4974" s="290"/>
      <c r="XDY4974" s="290"/>
      <c r="XDZ4974" s="290"/>
      <c r="XEA4974" s="290"/>
      <c r="XEB4974" s="290"/>
      <c r="XEC4974" s="290"/>
      <c r="XED4974" s="290"/>
      <c r="XEE4974" s="290"/>
      <c r="XEF4974" s="290"/>
      <c r="XEG4974" s="290"/>
      <c r="XEH4974" s="290"/>
      <c r="XEI4974" s="290"/>
      <c r="XEJ4974" s="290"/>
      <c r="XEK4974" s="290"/>
      <c r="XEL4974" s="290"/>
      <c r="XEM4974" s="290"/>
      <c r="XEN4974" s="290"/>
      <c r="XEO4974" s="290"/>
      <c r="XEP4974" s="290"/>
      <c r="XEQ4974" s="290"/>
      <c r="XER4974" s="290"/>
      <c r="XES4974" s="290"/>
      <c r="XET4974" s="290"/>
      <c r="XEU4974" s="290"/>
      <c r="XEV4974" s="290"/>
      <c r="XEW4974" s="290"/>
      <c r="XEX4974" s="290"/>
      <c r="XEY4974" s="290"/>
      <c r="XEZ4974" s="290"/>
      <c r="XFA4974" s="290"/>
      <c r="XFB4974" s="290"/>
      <c r="XFC4974" s="290"/>
    </row>
    <row r="4975" spans="1:16383" ht="63.75" customHeight="1" outlineLevel="1" x14ac:dyDescent="0.25">
      <c r="A4975" s="2" t="s">
        <v>3322</v>
      </c>
      <c r="B4975" s="2" t="s">
        <v>27</v>
      </c>
      <c r="C4975" s="10" t="s">
        <v>5044</v>
      </c>
      <c r="D4975" s="5" t="s">
        <v>5045</v>
      </c>
      <c r="E4975" s="10" t="s">
        <v>5045</v>
      </c>
      <c r="F4975" s="10" t="s">
        <v>5045</v>
      </c>
      <c r="G4975" s="2" t="s">
        <v>29</v>
      </c>
      <c r="H4975" s="7" t="s">
        <v>375</v>
      </c>
      <c r="I4975" s="2">
        <v>710000000</v>
      </c>
      <c r="J4975" s="2" t="s">
        <v>11537</v>
      </c>
      <c r="K4975" s="2" t="s">
        <v>6164</v>
      </c>
      <c r="L4975" s="2" t="s">
        <v>1140</v>
      </c>
      <c r="M4975" s="2"/>
      <c r="N4975" s="2" t="s">
        <v>453</v>
      </c>
      <c r="O4975" s="21" t="s">
        <v>61</v>
      </c>
      <c r="P4975" s="2"/>
      <c r="Q4975" s="2"/>
      <c r="R4975" s="2"/>
      <c r="S4975" s="2"/>
      <c r="T4975" s="9">
        <v>96360</v>
      </c>
      <c r="U4975" s="9">
        <f t="shared" si="392"/>
        <v>107923.20000000001</v>
      </c>
      <c r="V4975" s="2" t="s">
        <v>345</v>
      </c>
      <c r="W4975" s="2">
        <v>2014</v>
      </c>
      <c r="X4975" s="2"/>
    </row>
    <row r="4976" spans="1:16383" ht="63.75" customHeight="1" outlineLevel="1" x14ac:dyDescent="0.25">
      <c r="A4976" s="2" t="s">
        <v>3323</v>
      </c>
      <c r="B4976" s="2" t="s">
        <v>27</v>
      </c>
      <c r="C4976" s="10" t="s">
        <v>472</v>
      </c>
      <c r="D4976" s="5" t="s">
        <v>473</v>
      </c>
      <c r="E4976" s="10" t="s">
        <v>474</v>
      </c>
      <c r="F4976" s="10" t="s">
        <v>474</v>
      </c>
      <c r="G4976" s="5" t="s">
        <v>29</v>
      </c>
      <c r="H4976" s="7">
        <v>80</v>
      </c>
      <c r="I4976" s="2">
        <v>710000000</v>
      </c>
      <c r="J4976" s="2" t="s">
        <v>11537</v>
      </c>
      <c r="K4976" s="2" t="s">
        <v>31</v>
      </c>
      <c r="L4976" s="2" t="s">
        <v>1140</v>
      </c>
      <c r="M4976" s="2"/>
      <c r="N4976" s="2" t="s">
        <v>453</v>
      </c>
      <c r="O4976" s="21" t="s">
        <v>5046</v>
      </c>
      <c r="P4976" s="2"/>
      <c r="Q4976" s="2"/>
      <c r="R4976" s="2"/>
      <c r="S4976" s="2"/>
      <c r="T4976" s="9">
        <v>35400</v>
      </c>
      <c r="U4976" s="9">
        <f t="shared" si="392"/>
        <v>39648.000000000007</v>
      </c>
      <c r="V4976" s="2" t="s">
        <v>345</v>
      </c>
      <c r="W4976" s="2">
        <v>2014</v>
      </c>
      <c r="X4976" s="2"/>
    </row>
    <row r="4977" spans="1:24" ht="76.5" customHeight="1" outlineLevel="1" x14ac:dyDescent="0.25">
      <c r="A4977" s="2" t="s">
        <v>3324</v>
      </c>
      <c r="B4977" s="2" t="s">
        <v>27</v>
      </c>
      <c r="C4977" s="5" t="s">
        <v>4179</v>
      </c>
      <c r="D4977" s="5" t="s">
        <v>12641</v>
      </c>
      <c r="E4977" s="5" t="s">
        <v>4181</v>
      </c>
      <c r="F4977" s="5" t="s">
        <v>4180</v>
      </c>
      <c r="G4977" s="34" t="s">
        <v>29</v>
      </c>
      <c r="H4977" s="30">
        <v>100</v>
      </c>
      <c r="I4977" s="2">
        <v>710000000</v>
      </c>
      <c r="J4977" s="2" t="s">
        <v>11537</v>
      </c>
      <c r="K4977" s="30" t="s">
        <v>5417</v>
      </c>
      <c r="L4977" s="2" t="s">
        <v>1148</v>
      </c>
      <c r="M4977" s="30"/>
      <c r="N4977" s="2" t="s">
        <v>453</v>
      </c>
      <c r="O4977" s="35">
        <v>0</v>
      </c>
      <c r="P4977" s="30"/>
      <c r="Q4977" s="5"/>
      <c r="R4977" s="5"/>
      <c r="S4977" s="5"/>
      <c r="T4977" s="213">
        <v>480000</v>
      </c>
      <c r="U4977" s="213">
        <f t="shared" si="392"/>
        <v>537600</v>
      </c>
      <c r="V4977" s="2" t="s">
        <v>345</v>
      </c>
      <c r="W4977" s="2">
        <v>2014</v>
      </c>
      <c r="X4977" s="5"/>
    </row>
    <row r="4978" spans="1:24" ht="76.5" customHeight="1" outlineLevel="1" x14ac:dyDescent="0.25">
      <c r="A4978" s="2" t="s">
        <v>3325</v>
      </c>
      <c r="B4978" s="2" t="s">
        <v>27</v>
      </c>
      <c r="C4978" s="5" t="s">
        <v>5738</v>
      </c>
      <c r="D4978" s="10" t="s">
        <v>5740</v>
      </c>
      <c r="E4978" s="10" t="s">
        <v>5740</v>
      </c>
      <c r="F4978" s="121" t="s">
        <v>5739</v>
      </c>
      <c r="G4978" s="34" t="s">
        <v>29</v>
      </c>
      <c r="H4978" s="30">
        <v>100</v>
      </c>
      <c r="I4978" s="2">
        <v>710000000</v>
      </c>
      <c r="J4978" s="2" t="s">
        <v>11537</v>
      </c>
      <c r="K4978" s="30" t="s">
        <v>5417</v>
      </c>
      <c r="L4978" s="2" t="s">
        <v>1148</v>
      </c>
      <c r="M4978" s="30"/>
      <c r="N4978" s="2" t="s">
        <v>453</v>
      </c>
      <c r="O4978" s="35">
        <v>0</v>
      </c>
      <c r="P4978" s="30"/>
      <c r="Q4978" s="5"/>
      <c r="R4978" s="5"/>
      <c r="S4978" s="5"/>
      <c r="T4978" s="213">
        <v>720000</v>
      </c>
      <c r="U4978" s="213">
        <f t="shared" si="392"/>
        <v>806400.00000000012</v>
      </c>
      <c r="V4978" s="2" t="s">
        <v>469</v>
      </c>
      <c r="W4978" s="2">
        <v>2014</v>
      </c>
      <c r="X4978" s="5"/>
    </row>
    <row r="4979" spans="1:24" ht="76.5" customHeight="1" outlineLevel="1" x14ac:dyDescent="0.25">
      <c r="A4979" s="2" t="s">
        <v>3326</v>
      </c>
      <c r="B4979" s="2" t="s">
        <v>27</v>
      </c>
      <c r="C4979" s="5" t="s">
        <v>5741</v>
      </c>
      <c r="D4979" s="10" t="s">
        <v>5743</v>
      </c>
      <c r="E4979" s="10" t="s">
        <v>5743</v>
      </c>
      <c r="F4979" s="121" t="s">
        <v>5742</v>
      </c>
      <c r="G4979" s="34" t="s">
        <v>29</v>
      </c>
      <c r="H4979" s="30">
        <v>100</v>
      </c>
      <c r="I4979" s="2">
        <v>710000000</v>
      </c>
      <c r="J4979" s="2" t="s">
        <v>11537</v>
      </c>
      <c r="K4979" s="30" t="s">
        <v>5417</v>
      </c>
      <c r="L4979" s="2" t="s">
        <v>1148</v>
      </c>
      <c r="M4979" s="30"/>
      <c r="N4979" s="2" t="s">
        <v>453</v>
      </c>
      <c r="O4979" s="35">
        <v>0</v>
      </c>
      <c r="P4979" s="30"/>
      <c r="Q4979" s="5"/>
      <c r="R4979" s="5"/>
      <c r="S4979" s="5"/>
      <c r="T4979" s="213">
        <v>1100000</v>
      </c>
      <c r="U4979" s="213">
        <f t="shared" si="392"/>
        <v>1232000.0000000002</v>
      </c>
      <c r="V4979" s="2" t="s">
        <v>469</v>
      </c>
      <c r="W4979" s="2">
        <v>2014</v>
      </c>
      <c r="X4979" s="5"/>
    </row>
    <row r="4980" spans="1:24" ht="76.5" customHeight="1" outlineLevel="1" x14ac:dyDescent="0.25">
      <c r="A4980" s="2" t="s">
        <v>3327</v>
      </c>
      <c r="B4980" s="2" t="s">
        <v>27</v>
      </c>
      <c r="C4980" s="5" t="s">
        <v>5744</v>
      </c>
      <c r="D4980" s="10" t="s">
        <v>9128</v>
      </c>
      <c r="E4980" s="10" t="s">
        <v>9129</v>
      </c>
      <c r="F4980" s="121" t="s">
        <v>5745</v>
      </c>
      <c r="G4980" s="34" t="s">
        <v>29</v>
      </c>
      <c r="H4980" s="30">
        <v>100</v>
      </c>
      <c r="I4980" s="2">
        <v>710000000</v>
      </c>
      <c r="J4980" s="2" t="s">
        <v>11537</v>
      </c>
      <c r="K4980" s="30" t="s">
        <v>6189</v>
      </c>
      <c r="L4980" s="2" t="s">
        <v>1148</v>
      </c>
      <c r="M4980" s="30"/>
      <c r="N4980" s="2" t="s">
        <v>453</v>
      </c>
      <c r="O4980" s="35">
        <v>0</v>
      </c>
      <c r="P4980" s="30"/>
      <c r="Q4980" s="5"/>
      <c r="R4980" s="5"/>
      <c r="S4980" s="5"/>
      <c r="T4980" s="213">
        <v>84000</v>
      </c>
      <c r="U4980" s="213">
        <f t="shared" si="392"/>
        <v>94080.000000000015</v>
      </c>
      <c r="V4980" s="2" t="s">
        <v>345</v>
      </c>
      <c r="W4980" s="2">
        <v>2014</v>
      </c>
      <c r="X4980" s="5"/>
    </row>
    <row r="4981" spans="1:24" ht="76.5" customHeight="1" outlineLevel="1" x14ac:dyDescent="0.25">
      <c r="A4981" s="2" t="s">
        <v>3328</v>
      </c>
      <c r="B4981" s="2" t="s">
        <v>27</v>
      </c>
      <c r="C4981" s="5" t="s">
        <v>5746</v>
      </c>
      <c r="D4981" s="121" t="s">
        <v>12818</v>
      </c>
      <c r="E4981" s="121" t="s">
        <v>12818</v>
      </c>
      <c r="F4981" s="121" t="s">
        <v>5747</v>
      </c>
      <c r="G4981" s="34" t="s">
        <v>29</v>
      </c>
      <c r="H4981" s="121">
        <v>100</v>
      </c>
      <c r="I4981" s="2">
        <v>710000000</v>
      </c>
      <c r="J4981" s="2" t="s">
        <v>11537</v>
      </c>
      <c r="K4981" s="30" t="s">
        <v>6189</v>
      </c>
      <c r="L4981" s="2" t="s">
        <v>1148</v>
      </c>
      <c r="M4981" s="121"/>
      <c r="N4981" s="2" t="s">
        <v>453</v>
      </c>
      <c r="O4981" s="35">
        <v>0</v>
      </c>
      <c r="P4981" s="121"/>
      <c r="Q4981" s="5"/>
      <c r="R4981" s="5"/>
      <c r="S4981" s="5"/>
      <c r="T4981" s="213">
        <v>530000</v>
      </c>
      <c r="U4981" s="213">
        <f t="shared" si="392"/>
        <v>593600</v>
      </c>
      <c r="V4981" s="2" t="s">
        <v>345</v>
      </c>
      <c r="W4981" s="2">
        <v>2014</v>
      </c>
      <c r="X4981" s="5"/>
    </row>
    <row r="4982" spans="1:24" ht="76.5" customHeight="1" outlineLevel="1" x14ac:dyDescent="0.25">
      <c r="A4982" s="2" t="s">
        <v>10055</v>
      </c>
      <c r="B4982" s="2" t="s">
        <v>27</v>
      </c>
      <c r="C4982" s="5" t="s">
        <v>4182</v>
      </c>
      <c r="D4982" s="5" t="s">
        <v>4183</v>
      </c>
      <c r="E4982" s="5" t="s">
        <v>4184</v>
      </c>
      <c r="F4982" s="5" t="s">
        <v>4184</v>
      </c>
      <c r="G4982" s="34" t="s">
        <v>29</v>
      </c>
      <c r="H4982" s="121">
        <v>100</v>
      </c>
      <c r="I4982" s="2">
        <v>710000000</v>
      </c>
      <c r="J4982" s="2" t="s">
        <v>11537</v>
      </c>
      <c r="K4982" s="30" t="s">
        <v>6189</v>
      </c>
      <c r="L4982" s="2" t="s">
        <v>1148</v>
      </c>
      <c r="M4982" s="5"/>
      <c r="N4982" s="2" t="s">
        <v>453</v>
      </c>
      <c r="O4982" s="35">
        <v>0</v>
      </c>
      <c r="P4982" s="5"/>
      <c r="Q4982" s="5"/>
      <c r="R4982" s="5"/>
      <c r="S4982" s="5"/>
      <c r="T4982" s="213">
        <v>165000</v>
      </c>
      <c r="U4982" s="213">
        <f t="shared" si="392"/>
        <v>184800.00000000003</v>
      </c>
      <c r="V4982" s="2" t="s">
        <v>345</v>
      </c>
      <c r="W4982" s="2">
        <v>2014</v>
      </c>
      <c r="X4982" s="5"/>
    </row>
    <row r="4983" spans="1:24" ht="102" customHeight="1" outlineLevel="1" x14ac:dyDescent="0.25">
      <c r="A4983" s="2" t="s">
        <v>3329</v>
      </c>
      <c r="B4983" s="2" t="s">
        <v>27</v>
      </c>
      <c r="C4983" s="5" t="s">
        <v>3118</v>
      </c>
      <c r="D4983" s="5" t="s">
        <v>5005</v>
      </c>
      <c r="E4983" s="5" t="s">
        <v>4196</v>
      </c>
      <c r="F4983" s="5" t="s">
        <v>4196</v>
      </c>
      <c r="G4983" s="34" t="s">
        <v>29</v>
      </c>
      <c r="H4983" s="121">
        <v>100</v>
      </c>
      <c r="I4983" s="2">
        <v>710000000</v>
      </c>
      <c r="J4983" s="2" t="s">
        <v>11537</v>
      </c>
      <c r="K4983" s="30" t="s">
        <v>6189</v>
      </c>
      <c r="L4983" s="2" t="s">
        <v>1148</v>
      </c>
      <c r="M4983" s="5"/>
      <c r="N4983" s="2" t="s">
        <v>453</v>
      </c>
      <c r="O4983" s="35">
        <v>0</v>
      </c>
      <c r="P4983" s="5"/>
      <c r="Q4983" s="5"/>
      <c r="R4983" s="5"/>
      <c r="S4983" s="5"/>
      <c r="T4983" s="213">
        <v>480000</v>
      </c>
      <c r="U4983" s="213">
        <f t="shared" si="392"/>
        <v>537600</v>
      </c>
      <c r="V4983" s="2" t="s">
        <v>345</v>
      </c>
      <c r="W4983" s="2">
        <v>2014</v>
      </c>
      <c r="X4983" s="5"/>
    </row>
    <row r="4984" spans="1:24" ht="76.5" customHeight="1" outlineLevel="1" x14ac:dyDescent="0.25">
      <c r="A4984" s="2" t="s">
        <v>3330</v>
      </c>
      <c r="B4984" s="2" t="s">
        <v>27</v>
      </c>
      <c r="C4984" s="5" t="s">
        <v>5748</v>
      </c>
      <c r="D4984" s="5" t="s">
        <v>5749</v>
      </c>
      <c r="E4984" s="5" t="s">
        <v>5749</v>
      </c>
      <c r="F4984" s="5" t="s">
        <v>5749</v>
      </c>
      <c r="G4984" s="34" t="s">
        <v>29</v>
      </c>
      <c r="H4984" s="121">
        <v>100</v>
      </c>
      <c r="I4984" s="2">
        <v>710000000</v>
      </c>
      <c r="J4984" s="2" t="s">
        <v>11537</v>
      </c>
      <c r="K4984" s="30" t="s">
        <v>6189</v>
      </c>
      <c r="L4984" s="2" t="s">
        <v>1148</v>
      </c>
      <c r="M4984" s="5"/>
      <c r="N4984" s="2" t="s">
        <v>453</v>
      </c>
      <c r="O4984" s="35">
        <v>0</v>
      </c>
      <c r="P4984" s="5"/>
      <c r="Q4984" s="5"/>
      <c r="R4984" s="5"/>
      <c r="S4984" s="5"/>
      <c r="T4984" s="213">
        <v>165000</v>
      </c>
      <c r="U4984" s="213">
        <f t="shared" si="392"/>
        <v>184800.00000000003</v>
      </c>
      <c r="V4984" s="2" t="s">
        <v>345</v>
      </c>
      <c r="W4984" s="2">
        <v>2014</v>
      </c>
      <c r="X4984" s="5"/>
    </row>
    <row r="4985" spans="1:24" ht="76.5" customHeight="1" outlineLevel="1" x14ac:dyDescent="0.25">
      <c r="A4985" s="2" t="s">
        <v>3331</v>
      </c>
      <c r="B4985" s="2" t="s">
        <v>27</v>
      </c>
      <c r="C4985" s="41" t="s">
        <v>4185</v>
      </c>
      <c r="D4985" s="137" t="s">
        <v>4187</v>
      </c>
      <c r="E4985" s="42" t="s">
        <v>6380</v>
      </c>
      <c r="F4985" s="42" t="s">
        <v>4187</v>
      </c>
      <c r="G4985" s="34" t="s">
        <v>29</v>
      </c>
      <c r="H4985" s="121">
        <v>100</v>
      </c>
      <c r="I4985" s="2">
        <v>710000000</v>
      </c>
      <c r="J4985" s="2" t="s">
        <v>11537</v>
      </c>
      <c r="K4985" s="30" t="s">
        <v>6189</v>
      </c>
      <c r="L4985" s="2" t="s">
        <v>1148</v>
      </c>
      <c r="M4985" s="5"/>
      <c r="N4985" s="2" t="s">
        <v>453</v>
      </c>
      <c r="O4985" s="35">
        <v>0</v>
      </c>
      <c r="P4985" s="5"/>
      <c r="Q4985" s="5"/>
      <c r="R4985" s="5"/>
      <c r="S4985" s="5"/>
      <c r="T4985" s="213">
        <v>150000</v>
      </c>
      <c r="U4985" s="213">
        <f t="shared" si="392"/>
        <v>168000.00000000003</v>
      </c>
      <c r="V4985" s="2" t="s">
        <v>345</v>
      </c>
      <c r="W4985" s="2">
        <v>2014</v>
      </c>
      <c r="X4985" s="5"/>
    </row>
    <row r="4986" spans="1:24" ht="76.5" customHeight="1" outlineLevel="1" x14ac:dyDescent="0.25">
      <c r="A4986" s="2" t="s">
        <v>3332</v>
      </c>
      <c r="B4986" s="2" t="s">
        <v>27</v>
      </c>
      <c r="C4986" s="5" t="s">
        <v>4188</v>
      </c>
      <c r="D4986" s="137" t="s">
        <v>4190</v>
      </c>
      <c r="E4986" s="5" t="s">
        <v>4190</v>
      </c>
      <c r="F4986" s="5" t="s">
        <v>4190</v>
      </c>
      <c r="G4986" s="34" t="s">
        <v>29</v>
      </c>
      <c r="H4986" s="121">
        <v>100</v>
      </c>
      <c r="I4986" s="2">
        <v>710000000</v>
      </c>
      <c r="J4986" s="2" t="s">
        <v>11537</v>
      </c>
      <c r="K4986" s="30" t="s">
        <v>6189</v>
      </c>
      <c r="L4986" s="2" t="s">
        <v>1148</v>
      </c>
      <c r="M4986" s="5"/>
      <c r="N4986" s="2" t="s">
        <v>453</v>
      </c>
      <c r="O4986" s="35">
        <v>0</v>
      </c>
      <c r="P4986" s="5"/>
      <c r="Q4986" s="5"/>
      <c r="R4986" s="5"/>
      <c r="S4986" s="5"/>
      <c r="T4986" s="213">
        <v>727000</v>
      </c>
      <c r="U4986" s="213">
        <f t="shared" si="392"/>
        <v>814240.00000000012</v>
      </c>
      <c r="V4986" s="2" t="s">
        <v>345</v>
      </c>
      <c r="W4986" s="2">
        <v>2014</v>
      </c>
      <c r="X4986" s="5"/>
    </row>
    <row r="4987" spans="1:24" ht="76.5" customHeight="1" outlineLevel="1" x14ac:dyDescent="0.25">
      <c r="A4987" s="2" t="s">
        <v>3333</v>
      </c>
      <c r="B4987" s="2" t="s">
        <v>27</v>
      </c>
      <c r="C4987" s="5" t="s">
        <v>4191</v>
      </c>
      <c r="D4987" s="10" t="s">
        <v>4193</v>
      </c>
      <c r="E4987" s="10" t="s">
        <v>9134</v>
      </c>
      <c r="F4987" s="5" t="s">
        <v>4193</v>
      </c>
      <c r="G4987" s="34" t="s">
        <v>29</v>
      </c>
      <c r="H4987" s="121">
        <v>100</v>
      </c>
      <c r="I4987" s="2">
        <v>710000000</v>
      </c>
      <c r="J4987" s="2" t="s">
        <v>11537</v>
      </c>
      <c r="K4987" s="30" t="s">
        <v>6189</v>
      </c>
      <c r="L4987" s="2" t="s">
        <v>1148</v>
      </c>
      <c r="M4987" s="5"/>
      <c r="N4987" s="2" t="s">
        <v>453</v>
      </c>
      <c r="O4987" s="35">
        <v>0</v>
      </c>
      <c r="P4987" s="5"/>
      <c r="Q4987" s="5"/>
      <c r="R4987" s="5"/>
      <c r="S4987" s="5"/>
      <c r="T4987" s="213">
        <v>660000</v>
      </c>
      <c r="U4987" s="213">
        <f t="shared" si="392"/>
        <v>739200.00000000012</v>
      </c>
      <c r="V4987" s="2" t="s">
        <v>345</v>
      </c>
      <c r="W4987" s="2">
        <v>2014</v>
      </c>
      <c r="X4987" s="5"/>
    </row>
    <row r="4988" spans="1:24" ht="76.5" customHeight="1" outlineLevel="1" x14ac:dyDescent="0.25">
      <c r="A4988" s="2" t="s">
        <v>3334</v>
      </c>
      <c r="B4988" s="2" t="s">
        <v>27</v>
      </c>
      <c r="C4988" s="41" t="s">
        <v>2144</v>
      </c>
      <c r="D4988" s="42" t="s">
        <v>2145</v>
      </c>
      <c r="E4988" s="42" t="s">
        <v>2145</v>
      </c>
      <c r="F4988" s="42" t="s">
        <v>2145</v>
      </c>
      <c r="G4988" s="34" t="s">
        <v>29</v>
      </c>
      <c r="H4988" s="121">
        <v>100</v>
      </c>
      <c r="I4988" s="2">
        <v>710000000</v>
      </c>
      <c r="J4988" s="2" t="s">
        <v>11537</v>
      </c>
      <c r="K4988" s="30" t="s">
        <v>6189</v>
      </c>
      <c r="L4988" s="2" t="s">
        <v>1148</v>
      </c>
      <c r="M4988" s="137"/>
      <c r="N4988" s="2" t="s">
        <v>453</v>
      </c>
      <c r="O4988" s="35">
        <v>0</v>
      </c>
      <c r="P4988" s="137"/>
      <c r="Q4988" s="5"/>
      <c r="R4988" s="5"/>
      <c r="S4988" s="5"/>
      <c r="T4988" s="213">
        <v>0</v>
      </c>
      <c r="U4988" s="213">
        <f t="shared" si="392"/>
        <v>0</v>
      </c>
      <c r="V4988" s="2" t="s">
        <v>345</v>
      </c>
      <c r="W4988" s="2">
        <v>2014</v>
      </c>
      <c r="X4988" s="5"/>
    </row>
    <row r="4989" spans="1:24" ht="76.5" customHeight="1" outlineLevel="1" x14ac:dyDescent="0.25">
      <c r="A4989" s="2" t="s">
        <v>11197</v>
      </c>
      <c r="B4989" s="2" t="s">
        <v>27</v>
      </c>
      <c r="C4989" s="41" t="s">
        <v>2144</v>
      </c>
      <c r="D4989" s="42" t="s">
        <v>2145</v>
      </c>
      <c r="E4989" s="42" t="s">
        <v>2145</v>
      </c>
      <c r="F4989" s="42" t="s">
        <v>2145</v>
      </c>
      <c r="G4989" s="34" t="s">
        <v>29</v>
      </c>
      <c r="H4989" s="121">
        <v>100</v>
      </c>
      <c r="I4989" s="2">
        <v>710000000</v>
      </c>
      <c r="J4989" s="2" t="s">
        <v>11537</v>
      </c>
      <c r="K4989" s="30" t="s">
        <v>6161</v>
      </c>
      <c r="L4989" s="2" t="s">
        <v>1148</v>
      </c>
      <c r="M4989" s="137"/>
      <c r="N4989" s="2" t="s">
        <v>453</v>
      </c>
      <c r="O4989" s="35">
        <v>0</v>
      </c>
      <c r="P4989" s="137"/>
      <c r="Q4989" s="5"/>
      <c r="R4989" s="5"/>
      <c r="S4989" s="5"/>
      <c r="T4989" s="213">
        <v>170000</v>
      </c>
      <c r="U4989" s="213">
        <f t="shared" si="392"/>
        <v>190400.00000000003</v>
      </c>
      <c r="V4989" s="2" t="s">
        <v>345</v>
      </c>
      <c r="W4989" s="2">
        <v>2014</v>
      </c>
      <c r="X4989" s="5">
        <v>11</v>
      </c>
    </row>
    <row r="4990" spans="1:24" ht="76.5" customHeight="1" outlineLevel="1" x14ac:dyDescent="0.25">
      <c r="A4990" s="2" t="s">
        <v>3335</v>
      </c>
      <c r="B4990" s="2" t="s">
        <v>27</v>
      </c>
      <c r="C4990" s="41" t="s">
        <v>5750</v>
      </c>
      <c r="D4990" s="137" t="s">
        <v>12649</v>
      </c>
      <c r="E4990" s="137" t="s">
        <v>12649</v>
      </c>
      <c r="F4990" s="137" t="s">
        <v>5751</v>
      </c>
      <c r="G4990" s="34" t="s">
        <v>29</v>
      </c>
      <c r="H4990" s="121">
        <v>100</v>
      </c>
      <c r="I4990" s="2">
        <v>710000000</v>
      </c>
      <c r="J4990" s="2" t="s">
        <v>11537</v>
      </c>
      <c r="K4990" s="30" t="s">
        <v>6189</v>
      </c>
      <c r="L4990" s="2" t="s">
        <v>1148</v>
      </c>
      <c r="M4990" s="137"/>
      <c r="N4990" s="2" t="s">
        <v>453</v>
      </c>
      <c r="O4990" s="35">
        <v>0</v>
      </c>
      <c r="P4990" s="137"/>
      <c r="Q4990" s="5"/>
      <c r="R4990" s="5"/>
      <c r="S4990" s="5"/>
      <c r="T4990" s="213">
        <v>0</v>
      </c>
      <c r="U4990" s="213">
        <f t="shared" si="392"/>
        <v>0</v>
      </c>
      <c r="V4990" s="2" t="s">
        <v>345</v>
      </c>
      <c r="W4990" s="2">
        <v>2014</v>
      </c>
      <c r="X4990" s="5"/>
    </row>
    <row r="4991" spans="1:24" ht="76.5" customHeight="1" outlineLevel="1" x14ac:dyDescent="0.25">
      <c r="A4991" s="2" t="s">
        <v>11198</v>
      </c>
      <c r="B4991" s="2" t="s">
        <v>27</v>
      </c>
      <c r="C4991" s="41" t="s">
        <v>5750</v>
      </c>
      <c r="D4991" s="137" t="s">
        <v>12649</v>
      </c>
      <c r="E4991" s="137" t="s">
        <v>12649</v>
      </c>
      <c r="F4991" s="137" t="s">
        <v>5751</v>
      </c>
      <c r="G4991" s="34" t="s">
        <v>29</v>
      </c>
      <c r="H4991" s="121">
        <v>100</v>
      </c>
      <c r="I4991" s="2">
        <v>710000000</v>
      </c>
      <c r="J4991" s="2" t="s">
        <v>11537</v>
      </c>
      <c r="K4991" s="30" t="s">
        <v>6161</v>
      </c>
      <c r="L4991" s="2" t="s">
        <v>1148</v>
      </c>
      <c r="M4991" s="137"/>
      <c r="N4991" s="2" t="s">
        <v>453</v>
      </c>
      <c r="O4991" s="35">
        <v>0</v>
      </c>
      <c r="P4991" s="137"/>
      <c r="Q4991" s="5"/>
      <c r="R4991" s="5"/>
      <c r="S4991" s="5"/>
      <c r="T4991" s="213">
        <v>95000</v>
      </c>
      <c r="U4991" s="213">
        <f t="shared" si="392"/>
        <v>106400.00000000001</v>
      </c>
      <c r="V4991" s="2" t="s">
        <v>345</v>
      </c>
      <c r="W4991" s="2">
        <v>2014</v>
      </c>
      <c r="X4991" s="5">
        <v>11</v>
      </c>
    </row>
    <row r="4992" spans="1:24" ht="76.5" customHeight="1" outlineLevel="1" x14ac:dyDescent="0.25">
      <c r="A4992" s="2" t="s">
        <v>3336</v>
      </c>
      <c r="B4992" s="2" t="s">
        <v>27</v>
      </c>
      <c r="C4992" s="41" t="s">
        <v>2144</v>
      </c>
      <c r="D4992" s="42" t="s">
        <v>2145</v>
      </c>
      <c r="E4992" s="137" t="s">
        <v>2145</v>
      </c>
      <c r="F4992" s="137" t="s">
        <v>5752</v>
      </c>
      <c r="G4992" s="34" t="s">
        <v>29</v>
      </c>
      <c r="H4992" s="121">
        <v>100</v>
      </c>
      <c r="I4992" s="2">
        <v>710000000</v>
      </c>
      <c r="J4992" s="2" t="s">
        <v>11537</v>
      </c>
      <c r="K4992" s="30" t="s">
        <v>6189</v>
      </c>
      <c r="L4992" s="2" t="s">
        <v>1148</v>
      </c>
      <c r="M4992" s="137"/>
      <c r="N4992" s="2" t="s">
        <v>453</v>
      </c>
      <c r="O4992" s="35">
        <v>0</v>
      </c>
      <c r="P4992" s="137"/>
      <c r="Q4992" s="5"/>
      <c r="R4992" s="5"/>
      <c r="S4992" s="5"/>
      <c r="T4992" s="213">
        <v>0</v>
      </c>
      <c r="U4992" s="213">
        <f t="shared" si="392"/>
        <v>0</v>
      </c>
      <c r="V4992" s="2" t="s">
        <v>345</v>
      </c>
      <c r="W4992" s="2">
        <v>2014</v>
      </c>
      <c r="X4992" s="5"/>
    </row>
    <row r="4993" spans="1:25" ht="76.5" customHeight="1" outlineLevel="1" x14ac:dyDescent="0.25">
      <c r="A4993" s="2" t="s">
        <v>11199</v>
      </c>
      <c r="B4993" s="2" t="s">
        <v>27</v>
      </c>
      <c r="C4993" s="41" t="s">
        <v>2144</v>
      </c>
      <c r="D4993" s="42" t="s">
        <v>2145</v>
      </c>
      <c r="E4993" s="137" t="s">
        <v>2145</v>
      </c>
      <c r="F4993" s="137" t="s">
        <v>5752</v>
      </c>
      <c r="G4993" s="34" t="s">
        <v>29</v>
      </c>
      <c r="H4993" s="121">
        <v>100</v>
      </c>
      <c r="I4993" s="2">
        <v>710000000</v>
      </c>
      <c r="J4993" s="2" t="s">
        <v>11537</v>
      </c>
      <c r="K4993" s="30" t="s">
        <v>6161</v>
      </c>
      <c r="L4993" s="2" t="s">
        <v>1148</v>
      </c>
      <c r="M4993" s="137"/>
      <c r="N4993" s="2" t="s">
        <v>453</v>
      </c>
      <c r="O4993" s="35">
        <v>0</v>
      </c>
      <c r="P4993" s="137"/>
      <c r="Q4993" s="5"/>
      <c r="R4993" s="5"/>
      <c r="S4993" s="5"/>
      <c r="T4993" s="213">
        <v>36000</v>
      </c>
      <c r="U4993" s="213">
        <f t="shared" si="392"/>
        <v>40320.000000000007</v>
      </c>
      <c r="V4993" s="2" t="s">
        <v>345</v>
      </c>
      <c r="W4993" s="2">
        <v>2014</v>
      </c>
      <c r="X4993" s="5">
        <v>11</v>
      </c>
    </row>
    <row r="4994" spans="1:25" ht="76.5" customHeight="1" outlineLevel="1" x14ac:dyDescent="0.25">
      <c r="A4994" s="2" t="s">
        <v>3337</v>
      </c>
      <c r="B4994" s="2" t="s">
        <v>27</v>
      </c>
      <c r="C4994" s="41" t="s">
        <v>4211</v>
      </c>
      <c r="D4994" s="93" t="s">
        <v>2117</v>
      </c>
      <c r="E4994" s="42" t="s">
        <v>4213</v>
      </c>
      <c r="F4994" s="42" t="s">
        <v>4213</v>
      </c>
      <c r="G4994" s="34" t="s">
        <v>29</v>
      </c>
      <c r="H4994" s="121">
        <v>100</v>
      </c>
      <c r="I4994" s="2">
        <v>710000000</v>
      </c>
      <c r="J4994" s="2" t="s">
        <v>11537</v>
      </c>
      <c r="K4994" s="30" t="s">
        <v>6189</v>
      </c>
      <c r="L4994" s="2" t="s">
        <v>1148</v>
      </c>
      <c r="M4994" s="137"/>
      <c r="N4994" s="2" t="s">
        <v>453</v>
      </c>
      <c r="O4994" s="35">
        <v>0</v>
      </c>
      <c r="P4994" s="137"/>
      <c r="Q4994" s="5"/>
      <c r="R4994" s="5"/>
      <c r="S4994" s="5"/>
      <c r="T4994" s="213">
        <v>150000</v>
      </c>
      <c r="U4994" s="213">
        <f>T4994*1.12</f>
        <v>168000.00000000003</v>
      </c>
      <c r="V4994" s="2" t="s">
        <v>345</v>
      </c>
      <c r="W4994" s="2">
        <v>2014</v>
      </c>
      <c r="X4994" s="5"/>
    </row>
    <row r="4995" spans="1:25" ht="102" customHeight="1" outlineLevel="1" x14ac:dyDescent="0.25">
      <c r="A4995" s="2" t="s">
        <v>3338</v>
      </c>
      <c r="B4995" s="2" t="s">
        <v>27</v>
      </c>
      <c r="C4995" s="5" t="s">
        <v>3123</v>
      </c>
      <c r="D4995" s="5" t="s">
        <v>4195</v>
      </c>
      <c r="E4995" s="5" t="s">
        <v>4196</v>
      </c>
      <c r="F4995" s="5" t="s">
        <v>4196</v>
      </c>
      <c r="G4995" s="34" t="s">
        <v>29</v>
      </c>
      <c r="H4995" s="121">
        <v>100</v>
      </c>
      <c r="I4995" s="2">
        <v>710000000</v>
      </c>
      <c r="J4995" s="2" t="s">
        <v>11537</v>
      </c>
      <c r="K4995" s="30" t="s">
        <v>6189</v>
      </c>
      <c r="L4995" s="2" t="s">
        <v>1148</v>
      </c>
      <c r="M4995" s="137"/>
      <c r="N4995" s="2" t="s">
        <v>453</v>
      </c>
      <c r="O4995" s="35">
        <v>0</v>
      </c>
      <c r="P4995" s="137"/>
      <c r="Q4995" s="5"/>
      <c r="R4995" s="5"/>
      <c r="S4995" s="5"/>
      <c r="T4995" s="213">
        <v>540000</v>
      </c>
      <c r="U4995" s="213">
        <f>T4995*1.12</f>
        <v>604800</v>
      </c>
      <c r="V4995" s="2" t="s">
        <v>345</v>
      </c>
      <c r="W4995" s="2">
        <v>2014</v>
      </c>
      <c r="X4995" s="5"/>
    </row>
    <row r="4996" spans="1:25" ht="76.5" customHeight="1" outlineLevel="1" x14ac:dyDescent="0.25">
      <c r="A4996" s="2" t="s">
        <v>3339</v>
      </c>
      <c r="B4996" s="2" t="s">
        <v>27</v>
      </c>
      <c r="C4996" s="41" t="s">
        <v>4214</v>
      </c>
      <c r="D4996" s="42" t="s">
        <v>4215</v>
      </c>
      <c r="E4996" s="42" t="s">
        <v>4216</v>
      </c>
      <c r="F4996" s="42" t="s">
        <v>4216</v>
      </c>
      <c r="G4996" s="34" t="s">
        <v>29</v>
      </c>
      <c r="H4996" s="121">
        <v>100</v>
      </c>
      <c r="I4996" s="2">
        <v>710000000</v>
      </c>
      <c r="J4996" s="2" t="s">
        <v>11537</v>
      </c>
      <c r="K4996" s="30" t="s">
        <v>6189</v>
      </c>
      <c r="L4996" s="2" t="s">
        <v>1148</v>
      </c>
      <c r="M4996" s="137"/>
      <c r="N4996" s="2" t="s">
        <v>453</v>
      </c>
      <c r="O4996" s="35">
        <v>0</v>
      </c>
      <c r="P4996" s="137"/>
      <c r="Q4996" s="5"/>
      <c r="R4996" s="5"/>
      <c r="S4996" s="5"/>
      <c r="T4996" s="213">
        <v>0</v>
      </c>
      <c r="U4996" s="213">
        <f>T4996*1.12</f>
        <v>0</v>
      </c>
      <c r="V4996" s="2" t="s">
        <v>345</v>
      </c>
      <c r="W4996" s="2">
        <v>2014</v>
      </c>
      <c r="X4996" s="5"/>
    </row>
    <row r="4997" spans="1:25" ht="76.5" customHeight="1" outlineLevel="1" x14ac:dyDescent="0.25">
      <c r="A4997" s="2" t="s">
        <v>11200</v>
      </c>
      <c r="B4997" s="2" t="s">
        <v>27</v>
      </c>
      <c r="C4997" s="41" t="s">
        <v>4214</v>
      </c>
      <c r="D4997" s="42" t="s">
        <v>4215</v>
      </c>
      <c r="E4997" s="42" t="s">
        <v>4216</v>
      </c>
      <c r="F4997" s="42" t="s">
        <v>4216</v>
      </c>
      <c r="G4997" s="34" t="s">
        <v>29</v>
      </c>
      <c r="H4997" s="121">
        <v>100</v>
      </c>
      <c r="I4997" s="2">
        <v>710000000</v>
      </c>
      <c r="J4997" s="2" t="s">
        <v>11537</v>
      </c>
      <c r="K4997" s="30" t="s">
        <v>6161</v>
      </c>
      <c r="L4997" s="2" t="s">
        <v>1148</v>
      </c>
      <c r="M4997" s="137"/>
      <c r="N4997" s="2" t="s">
        <v>453</v>
      </c>
      <c r="O4997" s="35">
        <v>0</v>
      </c>
      <c r="P4997" s="137"/>
      <c r="Q4997" s="5"/>
      <c r="R4997" s="5"/>
      <c r="S4997" s="5"/>
      <c r="T4997" s="213">
        <v>0</v>
      </c>
      <c r="U4997" s="213">
        <f>T4997*1.12</f>
        <v>0</v>
      </c>
      <c r="V4997" s="2" t="s">
        <v>345</v>
      </c>
      <c r="W4997" s="2">
        <v>2014</v>
      </c>
      <c r="X4997" s="5">
        <v>11</v>
      </c>
    </row>
    <row r="4998" spans="1:25" s="273" customFormat="1" ht="76.5" x14ac:dyDescent="0.25">
      <c r="A4998" s="291" t="s">
        <v>13650</v>
      </c>
      <c r="B4998" s="291" t="s">
        <v>27</v>
      </c>
      <c r="C4998" s="41" t="s">
        <v>4214</v>
      </c>
      <c r="D4998" s="42" t="s">
        <v>13651</v>
      </c>
      <c r="E4998" s="291" t="s">
        <v>4216</v>
      </c>
      <c r="F4998" s="42" t="s">
        <v>4216</v>
      </c>
      <c r="G4998" s="34" t="s">
        <v>29</v>
      </c>
      <c r="H4998" s="121">
        <v>100</v>
      </c>
      <c r="I4998" s="291">
        <v>710000000</v>
      </c>
      <c r="J4998" s="291" t="s">
        <v>1075</v>
      </c>
      <c r="K4998" s="30" t="s">
        <v>3806</v>
      </c>
      <c r="L4998" s="291" t="s">
        <v>1148</v>
      </c>
      <c r="M4998" s="137"/>
      <c r="N4998" s="291" t="s">
        <v>453</v>
      </c>
      <c r="O4998" s="35">
        <v>0</v>
      </c>
      <c r="P4998" s="137"/>
      <c r="Q4998" s="293"/>
      <c r="R4998" s="293"/>
      <c r="S4998" s="293"/>
      <c r="T4998" s="213">
        <v>120000</v>
      </c>
      <c r="U4998" s="213">
        <f>T4998*1.12</f>
        <v>134400</v>
      </c>
      <c r="V4998" s="291" t="s">
        <v>345</v>
      </c>
      <c r="W4998" s="30">
        <v>2014</v>
      </c>
      <c r="X4998" s="293">
        <v>11</v>
      </c>
      <c r="Y4998" s="290"/>
    </row>
    <row r="4999" spans="1:25" ht="76.5" customHeight="1" outlineLevel="1" x14ac:dyDescent="0.25">
      <c r="A4999" s="2" t="s">
        <v>3340</v>
      </c>
      <c r="B4999" s="2" t="s">
        <v>27</v>
      </c>
      <c r="C4999" s="95" t="s">
        <v>2851</v>
      </c>
      <c r="D4999" s="10" t="s">
        <v>2852</v>
      </c>
      <c r="E4999" s="10" t="s">
        <v>2852</v>
      </c>
      <c r="F4999" s="42" t="s">
        <v>4197</v>
      </c>
      <c r="G4999" s="34" t="s">
        <v>29</v>
      </c>
      <c r="H4999" s="121">
        <v>100</v>
      </c>
      <c r="I4999" s="2">
        <v>710000000</v>
      </c>
      <c r="J4999" s="2" t="s">
        <v>11537</v>
      </c>
      <c r="K4999" s="30" t="s">
        <v>6189</v>
      </c>
      <c r="L4999" s="2" t="s">
        <v>1148</v>
      </c>
      <c r="M4999" s="137"/>
      <c r="N4999" s="2" t="s">
        <v>453</v>
      </c>
      <c r="O4999" s="35">
        <v>0</v>
      </c>
      <c r="P4999" s="137"/>
      <c r="Q4999" s="5"/>
      <c r="R4999" s="5"/>
      <c r="S4999" s="5"/>
      <c r="T4999" s="213">
        <v>360000</v>
      </c>
      <c r="U4999" s="213">
        <f t="shared" ref="U4999:U5004" si="394">T4999*1.12</f>
        <v>403200.00000000006</v>
      </c>
      <c r="V4999" s="2" t="s">
        <v>345</v>
      </c>
      <c r="W4999" s="2">
        <v>2014</v>
      </c>
      <c r="X4999" s="5"/>
    </row>
    <row r="5000" spans="1:25" ht="76.5" customHeight="1" outlineLevel="1" x14ac:dyDescent="0.25">
      <c r="A5000" s="2" t="s">
        <v>3341</v>
      </c>
      <c r="B5000" s="2" t="s">
        <v>27</v>
      </c>
      <c r="C5000" s="42" t="s">
        <v>3141</v>
      </c>
      <c r="D5000" s="42" t="s">
        <v>4198</v>
      </c>
      <c r="E5000" s="42" t="s">
        <v>4199</v>
      </c>
      <c r="F5000" s="42" t="s">
        <v>4199</v>
      </c>
      <c r="G5000" s="2" t="s">
        <v>350</v>
      </c>
      <c r="H5000" s="121">
        <v>100</v>
      </c>
      <c r="I5000" s="2">
        <v>710000000</v>
      </c>
      <c r="J5000" s="2" t="s">
        <v>11537</v>
      </c>
      <c r="K5000" s="30" t="s">
        <v>6189</v>
      </c>
      <c r="L5000" s="2" t="s">
        <v>1148</v>
      </c>
      <c r="M5000" s="137"/>
      <c r="N5000" s="2" t="s">
        <v>453</v>
      </c>
      <c r="O5000" s="35">
        <v>0</v>
      </c>
      <c r="P5000" s="137"/>
      <c r="Q5000" s="5"/>
      <c r="R5000" s="5"/>
      <c r="S5000" s="5"/>
      <c r="T5000" s="213">
        <v>268000</v>
      </c>
      <c r="U5000" s="213">
        <f t="shared" si="394"/>
        <v>300160</v>
      </c>
      <c r="V5000" s="2" t="s">
        <v>345</v>
      </c>
      <c r="W5000" s="2">
        <v>2014</v>
      </c>
      <c r="X5000" s="5"/>
    </row>
    <row r="5001" spans="1:25" ht="76.5" customHeight="1" outlineLevel="1" x14ac:dyDescent="0.25">
      <c r="A5001" s="2" t="s">
        <v>3342</v>
      </c>
      <c r="B5001" s="2" t="s">
        <v>27</v>
      </c>
      <c r="C5001" s="5" t="s">
        <v>12652</v>
      </c>
      <c r="D5001" s="93" t="s">
        <v>12651</v>
      </c>
      <c r="E5001" s="5" t="s">
        <v>12650</v>
      </c>
      <c r="F5001" s="5" t="s">
        <v>4200</v>
      </c>
      <c r="G5001" s="34" t="s">
        <v>29</v>
      </c>
      <c r="H5001" s="121">
        <v>100</v>
      </c>
      <c r="I5001" s="2">
        <v>710000000</v>
      </c>
      <c r="J5001" s="2" t="s">
        <v>11537</v>
      </c>
      <c r="K5001" s="30" t="s">
        <v>6189</v>
      </c>
      <c r="L5001" s="2" t="s">
        <v>1148</v>
      </c>
      <c r="M5001" s="137"/>
      <c r="N5001" s="2" t="s">
        <v>453</v>
      </c>
      <c r="O5001" s="35">
        <v>0</v>
      </c>
      <c r="P5001" s="137"/>
      <c r="Q5001" s="5"/>
      <c r="R5001" s="5"/>
      <c r="S5001" s="5"/>
      <c r="T5001" s="213">
        <v>484000</v>
      </c>
      <c r="U5001" s="213">
        <f t="shared" si="394"/>
        <v>542080</v>
      </c>
      <c r="V5001" s="2" t="s">
        <v>345</v>
      </c>
      <c r="W5001" s="2">
        <v>2014</v>
      </c>
      <c r="X5001" s="5"/>
    </row>
    <row r="5002" spans="1:25" ht="76.5" customHeight="1" outlineLevel="1" x14ac:dyDescent="0.25">
      <c r="A5002" s="2" t="s">
        <v>3343</v>
      </c>
      <c r="B5002" s="2" t="s">
        <v>27</v>
      </c>
      <c r="C5002" s="5" t="s">
        <v>5753</v>
      </c>
      <c r="D5002" s="10" t="s">
        <v>5754</v>
      </c>
      <c r="E5002" s="10" t="s">
        <v>9132</v>
      </c>
      <c r="F5002" s="5" t="s">
        <v>5754</v>
      </c>
      <c r="G5002" s="34" t="s">
        <v>350</v>
      </c>
      <c r="H5002" s="121">
        <v>100</v>
      </c>
      <c r="I5002" s="2">
        <v>710000000</v>
      </c>
      <c r="J5002" s="2" t="s">
        <v>11537</v>
      </c>
      <c r="K5002" s="30" t="s">
        <v>6189</v>
      </c>
      <c r="L5002" s="2" t="s">
        <v>1148</v>
      </c>
      <c r="M5002" s="137"/>
      <c r="N5002" s="2" t="s">
        <v>453</v>
      </c>
      <c r="O5002" s="35">
        <v>0</v>
      </c>
      <c r="P5002" s="137"/>
      <c r="Q5002" s="5"/>
      <c r="R5002" s="5"/>
      <c r="S5002" s="5"/>
      <c r="T5002" s="213">
        <v>288000</v>
      </c>
      <c r="U5002" s="213">
        <f t="shared" si="394"/>
        <v>322560.00000000006</v>
      </c>
      <c r="V5002" s="2" t="s">
        <v>345</v>
      </c>
      <c r="W5002" s="2">
        <v>2014</v>
      </c>
      <c r="X5002" s="5"/>
    </row>
    <row r="5003" spans="1:25" ht="76.5" customHeight="1" outlineLevel="1" x14ac:dyDescent="0.25">
      <c r="A5003" s="2" t="s">
        <v>3344</v>
      </c>
      <c r="B5003" s="2" t="s">
        <v>27</v>
      </c>
      <c r="C5003" s="5" t="s">
        <v>3805</v>
      </c>
      <c r="D5003" s="5" t="s">
        <v>5755</v>
      </c>
      <c r="E5003" s="5" t="s">
        <v>12653</v>
      </c>
      <c r="F5003" s="5" t="s">
        <v>5755</v>
      </c>
      <c r="G5003" s="34" t="s">
        <v>29</v>
      </c>
      <c r="H5003" s="121">
        <v>100</v>
      </c>
      <c r="I5003" s="2">
        <v>710000000</v>
      </c>
      <c r="J5003" s="2" t="s">
        <v>11537</v>
      </c>
      <c r="K5003" s="30" t="s">
        <v>6189</v>
      </c>
      <c r="L5003" s="2" t="s">
        <v>1148</v>
      </c>
      <c r="M5003" s="137"/>
      <c r="N5003" s="2" t="s">
        <v>453</v>
      </c>
      <c r="O5003" s="35">
        <v>0</v>
      </c>
      <c r="P5003" s="137"/>
      <c r="Q5003" s="5"/>
      <c r="R5003" s="5"/>
      <c r="S5003" s="5"/>
      <c r="T5003" s="213">
        <v>24000</v>
      </c>
      <c r="U5003" s="213">
        <f t="shared" si="394"/>
        <v>26880.000000000004</v>
      </c>
      <c r="V5003" s="2" t="s">
        <v>345</v>
      </c>
      <c r="W5003" s="2">
        <v>2014</v>
      </c>
      <c r="X5003" s="5"/>
    </row>
    <row r="5004" spans="1:25" ht="76.5" customHeight="1" outlineLevel="1" x14ac:dyDescent="0.25">
      <c r="A5004" s="2" t="s">
        <v>3345</v>
      </c>
      <c r="B5004" s="2" t="s">
        <v>27</v>
      </c>
      <c r="C5004" s="95" t="s">
        <v>2162</v>
      </c>
      <c r="D5004" s="91" t="s">
        <v>2163</v>
      </c>
      <c r="E5004" s="91" t="s">
        <v>2164</v>
      </c>
      <c r="F5004" s="42" t="s">
        <v>5756</v>
      </c>
      <c r="G5004" s="2" t="s">
        <v>29</v>
      </c>
      <c r="H5004" s="121">
        <v>100</v>
      </c>
      <c r="I5004" s="2">
        <v>710000000</v>
      </c>
      <c r="J5004" s="2" t="s">
        <v>11537</v>
      </c>
      <c r="K5004" s="30" t="s">
        <v>6189</v>
      </c>
      <c r="L5004" s="2" t="s">
        <v>1148</v>
      </c>
      <c r="M5004" s="137"/>
      <c r="N5004" s="2" t="s">
        <v>453</v>
      </c>
      <c r="O5004" s="35">
        <v>0</v>
      </c>
      <c r="P5004" s="137"/>
      <c r="Q5004" s="5"/>
      <c r="R5004" s="5"/>
      <c r="S5004" s="5"/>
      <c r="T5004" s="213">
        <v>848000</v>
      </c>
      <c r="U5004" s="213">
        <f t="shared" si="394"/>
        <v>949760.00000000012</v>
      </c>
      <c r="V5004" s="2" t="s">
        <v>345</v>
      </c>
      <c r="W5004" s="2">
        <v>2014</v>
      </c>
      <c r="X5004" s="5"/>
    </row>
    <row r="5005" spans="1:25" ht="76.5" customHeight="1" outlineLevel="1" x14ac:dyDescent="0.25">
      <c r="A5005" s="2" t="s">
        <v>3346</v>
      </c>
      <c r="B5005" s="2" t="s">
        <v>27</v>
      </c>
      <c r="C5005" s="10" t="s">
        <v>3154</v>
      </c>
      <c r="D5005" s="10" t="s">
        <v>9118</v>
      </c>
      <c r="E5005" s="10" t="s">
        <v>9119</v>
      </c>
      <c r="F5005" s="43" t="s">
        <v>3155</v>
      </c>
      <c r="G5005" s="2" t="s">
        <v>29</v>
      </c>
      <c r="H5005" s="121">
        <v>100</v>
      </c>
      <c r="I5005" s="2">
        <v>710000000</v>
      </c>
      <c r="J5005" s="2" t="s">
        <v>11537</v>
      </c>
      <c r="K5005" s="30" t="s">
        <v>6189</v>
      </c>
      <c r="L5005" s="2" t="s">
        <v>1148</v>
      </c>
      <c r="M5005" s="5"/>
      <c r="N5005" s="2" t="s">
        <v>453</v>
      </c>
      <c r="O5005" s="35">
        <v>0</v>
      </c>
      <c r="P5005" s="5"/>
      <c r="Q5005" s="5"/>
      <c r="R5005" s="5"/>
      <c r="S5005" s="5"/>
      <c r="T5005" s="213">
        <v>698000</v>
      </c>
      <c r="U5005" s="213">
        <f t="shared" si="392"/>
        <v>781760.00000000012</v>
      </c>
      <c r="V5005" s="2" t="s">
        <v>345</v>
      </c>
      <c r="W5005" s="2">
        <v>2014</v>
      </c>
      <c r="X5005" s="5"/>
    </row>
    <row r="5006" spans="1:25" ht="76.5" customHeight="1" outlineLevel="1" x14ac:dyDescent="0.25">
      <c r="A5006" s="2" t="s">
        <v>3347</v>
      </c>
      <c r="B5006" s="2" t="s">
        <v>27</v>
      </c>
      <c r="C5006" s="5" t="s">
        <v>3777</v>
      </c>
      <c r="D5006" s="5" t="s">
        <v>2836</v>
      </c>
      <c r="E5006" s="5" t="s">
        <v>2837</v>
      </c>
      <c r="F5006" s="5" t="s">
        <v>2837</v>
      </c>
      <c r="G5006" s="34" t="s">
        <v>29</v>
      </c>
      <c r="H5006" s="121">
        <v>100</v>
      </c>
      <c r="I5006" s="2">
        <v>710000000</v>
      </c>
      <c r="J5006" s="2" t="s">
        <v>11537</v>
      </c>
      <c r="K5006" s="30" t="s">
        <v>6189</v>
      </c>
      <c r="L5006" s="2" t="s">
        <v>1148</v>
      </c>
      <c r="M5006" s="5"/>
      <c r="N5006" s="2" t="s">
        <v>453</v>
      </c>
      <c r="O5006" s="35">
        <v>0</v>
      </c>
      <c r="P5006" s="5"/>
      <c r="Q5006" s="5"/>
      <c r="R5006" s="5"/>
      <c r="S5006" s="5"/>
      <c r="T5006" s="213">
        <v>2076000</v>
      </c>
      <c r="U5006" s="213">
        <f t="shared" si="392"/>
        <v>2325120</v>
      </c>
      <c r="V5006" s="2" t="s">
        <v>345</v>
      </c>
      <c r="W5006" s="2">
        <v>2014</v>
      </c>
      <c r="X5006" s="5"/>
    </row>
    <row r="5007" spans="1:25" ht="76.5" customHeight="1" outlineLevel="1" x14ac:dyDescent="0.25">
      <c r="A5007" s="2" t="s">
        <v>3348</v>
      </c>
      <c r="B5007" s="2" t="s">
        <v>27</v>
      </c>
      <c r="C5007" s="5" t="s">
        <v>4202</v>
      </c>
      <c r="D5007" s="10" t="s">
        <v>3779</v>
      </c>
      <c r="E5007" s="10" t="s">
        <v>5028</v>
      </c>
      <c r="F5007" s="5" t="s">
        <v>3779</v>
      </c>
      <c r="G5007" s="34" t="s">
        <v>343</v>
      </c>
      <c r="H5007" s="121">
        <v>100</v>
      </c>
      <c r="I5007" s="2">
        <v>710000000</v>
      </c>
      <c r="J5007" s="2" t="s">
        <v>11537</v>
      </c>
      <c r="K5007" s="30" t="s">
        <v>6189</v>
      </c>
      <c r="L5007" s="2" t="s">
        <v>1148</v>
      </c>
      <c r="M5007" s="5"/>
      <c r="N5007" s="2" t="s">
        <v>453</v>
      </c>
      <c r="O5007" s="35">
        <v>0</v>
      </c>
      <c r="P5007" s="5"/>
      <c r="Q5007" s="5"/>
      <c r="R5007" s="5"/>
      <c r="S5007" s="5"/>
      <c r="T5007" s="213">
        <v>2688000</v>
      </c>
      <c r="U5007" s="213">
        <f t="shared" si="392"/>
        <v>3010560.0000000005</v>
      </c>
      <c r="V5007" s="2" t="s">
        <v>345</v>
      </c>
      <c r="W5007" s="2">
        <v>2014</v>
      </c>
      <c r="X5007" s="5"/>
    </row>
    <row r="5008" spans="1:25" ht="76.5" customHeight="1" outlineLevel="1" x14ac:dyDescent="0.25">
      <c r="A5008" s="2" t="s">
        <v>3349</v>
      </c>
      <c r="B5008" s="2" t="s">
        <v>27</v>
      </c>
      <c r="C5008" s="5" t="s">
        <v>3149</v>
      </c>
      <c r="D5008" s="10" t="s">
        <v>5757</v>
      </c>
      <c r="E5008" s="10" t="s">
        <v>5758</v>
      </c>
      <c r="F5008" s="5" t="s">
        <v>5757</v>
      </c>
      <c r="G5008" s="34" t="s">
        <v>29</v>
      </c>
      <c r="H5008" s="121">
        <v>100</v>
      </c>
      <c r="I5008" s="2">
        <v>710000000</v>
      </c>
      <c r="J5008" s="2" t="s">
        <v>11537</v>
      </c>
      <c r="K5008" s="30" t="s">
        <v>6189</v>
      </c>
      <c r="L5008" s="2" t="s">
        <v>1148</v>
      </c>
      <c r="M5008" s="5"/>
      <c r="N5008" s="2" t="s">
        <v>453</v>
      </c>
      <c r="O5008" s="35">
        <v>0</v>
      </c>
      <c r="P5008" s="5"/>
      <c r="Q5008" s="5"/>
      <c r="R5008" s="5"/>
      <c r="S5008" s="5"/>
      <c r="T5008" s="213">
        <v>356000</v>
      </c>
      <c r="U5008" s="213">
        <f t="shared" si="392"/>
        <v>398720.00000000006</v>
      </c>
      <c r="V5008" s="2" t="s">
        <v>345</v>
      </c>
      <c r="W5008" s="2">
        <v>2014</v>
      </c>
      <c r="X5008" s="5"/>
    </row>
    <row r="5009" spans="1:24" ht="76.5" customHeight="1" outlineLevel="1" x14ac:dyDescent="0.25">
      <c r="A5009" s="2" t="s">
        <v>3350</v>
      </c>
      <c r="B5009" s="2" t="s">
        <v>27</v>
      </c>
      <c r="C5009" s="5" t="s">
        <v>2124</v>
      </c>
      <c r="D5009" s="5" t="s">
        <v>2149</v>
      </c>
      <c r="E5009" s="5" t="s">
        <v>5759</v>
      </c>
      <c r="F5009" s="5" t="s">
        <v>5759</v>
      </c>
      <c r="G5009" s="34" t="s">
        <v>29</v>
      </c>
      <c r="H5009" s="121">
        <v>100</v>
      </c>
      <c r="I5009" s="2">
        <v>710000000</v>
      </c>
      <c r="J5009" s="2" t="s">
        <v>11537</v>
      </c>
      <c r="K5009" s="30" t="s">
        <v>6189</v>
      </c>
      <c r="L5009" s="2" t="s">
        <v>1148</v>
      </c>
      <c r="M5009" s="5"/>
      <c r="N5009" s="2" t="s">
        <v>453</v>
      </c>
      <c r="O5009" s="35">
        <v>0</v>
      </c>
      <c r="P5009" s="5"/>
      <c r="Q5009" s="5"/>
      <c r="R5009" s="5"/>
      <c r="S5009" s="5"/>
      <c r="T5009" s="213">
        <v>2000000</v>
      </c>
      <c r="U5009" s="213">
        <f t="shared" si="392"/>
        <v>2240000</v>
      </c>
      <c r="V5009" s="2" t="s">
        <v>345</v>
      </c>
      <c r="W5009" s="2">
        <v>2014</v>
      </c>
      <c r="X5009" s="5"/>
    </row>
    <row r="5010" spans="1:24" ht="76.5" customHeight="1" outlineLevel="1" x14ac:dyDescent="0.25">
      <c r="A5010" s="2" t="s">
        <v>3351</v>
      </c>
      <c r="B5010" s="2" t="s">
        <v>27</v>
      </c>
      <c r="C5010" s="5" t="s">
        <v>2840</v>
      </c>
      <c r="D5010" s="5" t="s">
        <v>3790</v>
      </c>
      <c r="E5010" s="5" t="s">
        <v>3790</v>
      </c>
      <c r="F5010" s="5" t="s">
        <v>3790</v>
      </c>
      <c r="G5010" s="2" t="s">
        <v>29</v>
      </c>
      <c r="H5010" s="121">
        <v>100</v>
      </c>
      <c r="I5010" s="2">
        <v>710000000</v>
      </c>
      <c r="J5010" s="2" t="s">
        <v>11537</v>
      </c>
      <c r="K5010" s="30" t="s">
        <v>6189</v>
      </c>
      <c r="L5010" s="2" t="s">
        <v>1148</v>
      </c>
      <c r="M5010" s="5"/>
      <c r="N5010" s="2" t="s">
        <v>453</v>
      </c>
      <c r="O5010" s="35">
        <v>0</v>
      </c>
      <c r="P5010" s="5"/>
      <c r="Q5010" s="5"/>
      <c r="R5010" s="5"/>
      <c r="S5010" s="5"/>
      <c r="T5010" s="213">
        <v>60000</v>
      </c>
      <c r="U5010" s="213">
        <f t="shared" ref="U5010:U5015" si="395">T5010*1.12</f>
        <v>67200</v>
      </c>
      <c r="V5010" s="2" t="s">
        <v>345</v>
      </c>
      <c r="W5010" s="2">
        <v>2014</v>
      </c>
      <c r="X5010" s="5"/>
    </row>
    <row r="5011" spans="1:24" ht="76.5" customHeight="1" outlineLevel="1" x14ac:dyDescent="0.25">
      <c r="A5011" s="2" t="s">
        <v>3352</v>
      </c>
      <c r="B5011" s="2" t="s">
        <v>27</v>
      </c>
      <c r="C5011" s="5" t="s">
        <v>2146</v>
      </c>
      <c r="D5011" s="10" t="s">
        <v>2147</v>
      </c>
      <c r="E5011" s="10" t="s">
        <v>2148</v>
      </c>
      <c r="F5011" s="5" t="s">
        <v>2148</v>
      </c>
      <c r="G5011" s="2" t="s">
        <v>350</v>
      </c>
      <c r="H5011" s="121">
        <v>100</v>
      </c>
      <c r="I5011" s="2">
        <v>710000000</v>
      </c>
      <c r="J5011" s="2" t="s">
        <v>11537</v>
      </c>
      <c r="K5011" s="30" t="s">
        <v>6189</v>
      </c>
      <c r="L5011" s="2" t="s">
        <v>1148</v>
      </c>
      <c r="M5011" s="5"/>
      <c r="N5011" s="2" t="s">
        <v>453</v>
      </c>
      <c r="O5011" s="35">
        <v>0</v>
      </c>
      <c r="P5011" s="5"/>
      <c r="Q5011" s="5"/>
      <c r="R5011" s="5"/>
      <c r="S5011" s="5"/>
      <c r="T5011" s="213">
        <v>180000</v>
      </c>
      <c r="U5011" s="213">
        <f t="shared" si="395"/>
        <v>201600.00000000003</v>
      </c>
      <c r="V5011" s="2" t="s">
        <v>345</v>
      </c>
      <c r="W5011" s="2">
        <v>2014</v>
      </c>
      <c r="X5011" s="5"/>
    </row>
    <row r="5012" spans="1:24" ht="76.5" customHeight="1" outlineLevel="1" x14ac:dyDescent="0.25">
      <c r="A5012" s="2" t="s">
        <v>3353</v>
      </c>
      <c r="B5012" s="2" t="s">
        <v>27</v>
      </c>
      <c r="C5012" s="10" t="s">
        <v>3154</v>
      </c>
      <c r="D5012" s="10" t="s">
        <v>9118</v>
      </c>
      <c r="E5012" s="10" t="s">
        <v>9119</v>
      </c>
      <c r="F5012" s="43" t="s">
        <v>3155</v>
      </c>
      <c r="G5012" s="2" t="s">
        <v>29</v>
      </c>
      <c r="H5012" s="121">
        <v>100</v>
      </c>
      <c r="I5012" s="2">
        <v>710000000</v>
      </c>
      <c r="J5012" s="2" t="s">
        <v>11537</v>
      </c>
      <c r="K5012" s="30" t="s">
        <v>6189</v>
      </c>
      <c r="L5012" s="2" t="s">
        <v>1148</v>
      </c>
      <c r="M5012" s="5"/>
      <c r="N5012" s="2" t="s">
        <v>453</v>
      </c>
      <c r="O5012" s="35">
        <v>0</v>
      </c>
      <c r="P5012" s="5"/>
      <c r="Q5012" s="5"/>
      <c r="R5012" s="5"/>
      <c r="S5012" s="5"/>
      <c r="T5012" s="213">
        <v>218000</v>
      </c>
      <c r="U5012" s="213">
        <f t="shared" si="395"/>
        <v>244160.00000000003</v>
      </c>
      <c r="V5012" s="2" t="s">
        <v>345</v>
      </c>
      <c r="W5012" s="2">
        <v>2014</v>
      </c>
      <c r="X5012" s="5"/>
    </row>
    <row r="5013" spans="1:24" ht="102" customHeight="1" outlineLevel="1" x14ac:dyDescent="0.25">
      <c r="A5013" s="2" t="s">
        <v>3354</v>
      </c>
      <c r="B5013" s="2" t="s">
        <v>27</v>
      </c>
      <c r="C5013" s="5" t="s">
        <v>5761</v>
      </c>
      <c r="D5013" s="5" t="s">
        <v>5762</v>
      </c>
      <c r="E5013" s="5" t="s">
        <v>5763</v>
      </c>
      <c r="F5013" s="5" t="s">
        <v>5763</v>
      </c>
      <c r="G5013" s="34" t="s">
        <v>29</v>
      </c>
      <c r="H5013" s="121">
        <v>100</v>
      </c>
      <c r="I5013" s="2">
        <v>710000000</v>
      </c>
      <c r="J5013" s="2" t="s">
        <v>11537</v>
      </c>
      <c r="K5013" s="30" t="s">
        <v>6189</v>
      </c>
      <c r="L5013" s="2" t="s">
        <v>1148</v>
      </c>
      <c r="M5013" s="5"/>
      <c r="N5013" s="2" t="s">
        <v>453</v>
      </c>
      <c r="O5013" s="35">
        <v>0</v>
      </c>
      <c r="P5013" s="5"/>
      <c r="Q5013" s="5"/>
      <c r="R5013" s="5"/>
      <c r="S5013" s="5"/>
      <c r="T5013" s="213">
        <v>700000</v>
      </c>
      <c r="U5013" s="213">
        <f t="shared" si="395"/>
        <v>784000.00000000012</v>
      </c>
      <c r="V5013" s="2" t="s">
        <v>345</v>
      </c>
      <c r="W5013" s="2">
        <v>2014</v>
      </c>
      <c r="X5013" s="5"/>
    </row>
    <row r="5014" spans="1:24" ht="76.5" customHeight="1" outlineLevel="1" x14ac:dyDescent="0.25">
      <c r="A5014" s="2" t="s">
        <v>3355</v>
      </c>
      <c r="B5014" s="2" t="s">
        <v>27</v>
      </c>
      <c r="C5014" s="41" t="s">
        <v>4205</v>
      </c>
      <c r="D5014" s="42" t="s">
        <v>4206</v>
      </c>
      <c r="E5014" s="42" t="s">
        <v>9725</v>
      </c>
      <c r="F5014" s="42" t="s">
        <v>4206</v>
      </c>
      <c r="G5014" s="34" t="s">
        <v>29</v>
      </c>
      <c r="H5014" s="121">
        <v>100</v>
      </c>
      <c r="I5014" s="2">
        <v>710000000</v>
      </c>
      <c r="J5014" s="2" t="s">
        <v>11537</v>
      </c>
      <c r="K5014" s="30" t="s">
        <v>6189</v>
      </c>
      <c r="L5014" s="2" t="s">
        <v>1148</v>
      </c>
      <c r="M5014" s="5"/>
      <c r="N5014" s="2" t="s">
        <v>453</v>
      </c>
      <c r="O5014" s="35">
        <v>0</v>
      </c>
      <c r="P5014" s="5"/>
      <c r="Q5014" s="5"/>
      <c r="R5014" s="5"/>
      <c r="S5014" s="5"/>
      <c r="T5014" s="213">
        <v>92000</v>
      </c>
      <c r="U5014" s="213">
        <f t="shared" si="395"/>
        <v>103040.00000000001</v>
      </c>
      <c r="V5014" s="2" t="s">
        <v>345</v>
      </c>
      <c r="W5014" s="2">
        <v>2014</v>
      </c>
      <c r="X5014" s="5"/>
    </row>
    <row r="5015" spans="1:24" ht="76.5" customHeight="1" outlineLevel="1" x14ac:dyDescent="0.25">
      <c r="A5015" s="2" t="s">
        <v>3356</v>
      </c>
      <c r="B5015" s="2" t="s">
        <v>27</v>
      </c>
      <c r="C5015" s="41" t="s">
        <v>4207</v>
      </c>
      <c r="D5015" s="42" t="s">
        <v>4208</v>
      </c>
      <c r="E5015" s="42" t="s">
        <v>4209</v>
      </c>
      <c r="F5015" s="42" t="s">
        <v>4209</v>
      </c>
      <c r="G5015" s="34" t="s">
        <v>29</v>
      </c>
      <c r="H5015" s="121">
        <v>100</v>
      </c>
      <c r="I5015" s="2">
        <v>710000000</v>
      </c>
      <c r="J5015" s="2" t="s">
        <v>11537</v>
      </c>
      <c r="K5015" s="30" t="s">
        <v>6189</v>
      </c>
      <c r="L5015" s="2" t="s">
        <v>1148</v>
      </c>
      <c r="M5015" s="5"/>
      <c r="N5015" s="2" t="s">
        <v>453</v>
      </c>
      <c r="O5015" s="35">
        <v>0</v>
      </c>
      <c r="P5015" s="5"/>
      <c r="Q5015" s="5"/>
      <c r="R5015" s="5"/>
      <c r="S5015" s="5"/>
      <c r="T5015" s="213">
        <v>320000</v>
      </c>
      <c r="U5015" s="213">
        <f t="shared" si="395"/>
        <v>358400.00000000006</v>
      </c>
      <c r="V5015" s="2" t="s">
        <v>345</v>
      </c>
      <c r="W5015" s="2">
        <v>2014</v>
      </c>
      <c r="X5015" s="5"/>
    </row>
    <row r="5016" spans="1:24" ht="76.5" customHeight="1" outlineLevel="1" x14ac:dyDescent="0.25">
      <c r="A5016" s="2" t="s">
        <v>3357</v>
      </c>
      <c r="B5016" s="2" t="s">
        <v>27</v>
      </c>
      <c r="C5016" s="5" t="s">
        <v>4218</v>
      </c>
      <c r="D5016" s="10" t="s">
        <v>9545</v>
      </c>
      <c r="E5016" s="10" t="s">
        <v>9546</v>
      </c>
      <c r="F5016" s="127"/>
      <c r="G5016" s="34" t="s">
        <v>29</v>
      </c>
      <c r="H5016" s="121">
        <v>100</v>
      </c>
      <c r="I5016" s="2">
        <v>710000000</v>
      </c>
      <c r="J5016" s="2" t="s">
        <v>11537</v>
      </c>
      <c r="K5016" s="30" t="s">
        <v>6189</v>
      </c>
      <c r="L5016" s="2" t="s">
        <v>1148</v>
      </c>
      <c r="M5016" s="5"/>
      <c r="N5016" s="2" t="s">
        <v>453</v>
      </c>
      <c r="O5016" s="35">
        <v>0</v>
      </c>
      <c r="P5016" s="5"/>
      <c r="Q5016" s="5"/>
      <c r="R5016" s="5"/>
      <c r="S5016" s="5"/>
      <c r="T5016" s="213">
        <v>200000</v>
      </c>
      <c r="U5016" s="213">
        <f>T5016*1.12</f>
        <v>224000.00000000003</v>
      </c>
      <c r="V5016" s="2" t="s">
        <v>345</v>
      </c>
      <c r="W5016" s="2">
        <v>2014</v>
      </c>
      <c r="X5016" s="5"/>
    </row>
    <row r="5017" spans="1:24" ht="76.5" customHeight="1" outlineLevel="1" x14ac:dyDescent="0.25">
      <c r="A5017" s="2" t="s">
        <v>3358</v>
      </c>
      <c r="B5017" s="2" t="s">
        <v>27</v>
      </c>
      <c r="C5017" s="41" t="s">
        <v>4205</v>
      </c>
      <c r="D5017" s="42" t="s">
        <v>4206</v>
      </c>
      <c r="E5017" s="42" t="s">
        <v>9725</v>
      </c>
      <c r="F5017" s="42" t="s">
        <v>4206</v>
      </c>
      <c r="G5017" s="34" t="s">
        <v>29</v>
      </c>
      <c r="H5017" s="121">
        <v>100</v>
      </c>
      <c r="I5017" s="2">
        <v>710000000</v>
      </c>
      <c r="J5017" s="2" t="s">
        <v>11537</v>
      </c>
      <c r="K5017" s="30" t="s">
        <v>6189</v>
      </c>
      <c r="L5017" s="2" t="s">
        <v>1148</v>
      </c>
      <c r="M5017" s="5"/>
      <c r="N5017" s="2" t="s">
        <v>453</v>
      </c>
      <c r="O5017" s="35">
        <v>0</v>
      </c>
      <c r="P5017" s="5"/>
      <c r="Q5017" s="5"/>
      <c r="R5017" s="5"/>
      <c r="S5017" s="5"/>
      <c r="T5017" s="213">
        <v>100000</v>
      </c>
      <c r="U5017" s="213">
        <f>T5017*1.12</f>
        <v>112000.00000000001</v>
      </c>
      <c r="V5017" s="2" t="s">
        <v>345</v>
      </c>
      <c r="W5017" s="2">
        <v>2014</v>
      </c>
      <c r="X5017" s="5"/>
    </row>
    <row r="5018" spans="1:24" ht="76.5" customHeight="1" outlineLevel="1" x14ac:dyDescent="0.25">
      <c r="A5018" s="2" t="s">
        <v>3359</v>
      </c>
      <c r="B5018" s="2" t="s">
        <v>27</v>
      </c>
      <c r="C5018" s="41" t="s">
        <v>4185</v>
      </c>
      <c r="D5018" s="42" t="s">
        <v>4187</v>
      </c>
      <c r="E5018" s="42" t="s">
        <v>6380</v>
      </c>
      <c r="F5018" s="42" t="s">
        <v>4187</v>
      </c>
      <c r="G5018" s="34" t="s">
        <v>29</v>
      </c>
      <c r="H5018" s="121">
        <v>100</v>
      </c>
      <c r="I5018" s="2">
        <v>710000000</v>
      </c>
      <c r="J5018" s="2" t="s">
        <v>11537</v>
      </c>
      <c r="K5018" s="30" t="s">
        <v>1138</v>
      </c>
      <c r="L5018" s="2" t="s">
        <v>1149</v>
      </c>
      <c r="M5018" s="5"/>
      <c r="N5018" s="2" t="s">
        <v>453</v>
      </c>
      <c r="O5018" s="35">
        <v>0</v>
      </c>
      <c r="P5018" s="5"/>
      <c r="Q5018" s="5"/>
      <c r="R5018" s="5"/>
      <c r="S5018" s="5"/>
      <c r="T5018" s="213">
        <v>187000</v>
      </c>
      <c r="U5018" s="213">
        <f t="shared" ref="U5018:U5028" si="396">T5018*1.12</f>
        <v>209440.00000000003</v>
      </c>
      <c r="V5018" s="2" t="s">
        <v>345</v>
      </c>
      <c r="W5018" s="2">
        <v>2014</v>
      </c>
      <c r="X5018" s="5"/>
    </row>
    <row r="5019" spans="1:24" ht="102" customHeight="1" outlineLevel="1" x14ac:dyDescent="0.25">
      <c r="A5019" s="2" t="s">
        <v>3360</v>
      </c>
      <c r="B5019" s="2" t="s">
        <v>27</v>
      </c>
      <c r="C5019" s="5" t="s">
        <v>3123</v>
      </c>
      <c r="D5019" s="5" t="s">
        <v>4195</v>
      </c>
      <c r="E5019" s="5" t="s">
        <v>4196</v>
      </c>
      <c r="F5019" s="5" t="s">
        <v>4196</v>
      </c>
      <c r="G5019" s="34" t="s">
        <v>29</v>
      </c>
      <c r="H5019" s="121">
        <v>100</v>
      </c>
      <c r="I5019" s="2">
        <v>710000000</v>
      </c>
      <c r="J5019" s="2" t="s">
        <v>11537</v>
      </c>
      <c r="K5019" s="30" t="s">
        <v>1138</v>
      </c>
      <c r="L5019" s="2" t="s">
        <v>1149</v>
      </c>
      <c r="M5019" s="137"/>
      <c r="N5019" s="2" t="s">
        <v>453</v>
      </c>
      <c r="O5019" s="35">
        <v>0</v>
      </c>
      <c r="P5019" s="137"/>
      <c r="Q5019" s="5"/>
      <c r="R5019" s="5"/>
      <c r="S5019" s="5"/>
      <c r="T5019" s="213">
        <v>410000</v>
      </c>
      <c r="U5019" s="213">
        <f>T5019*1.12</f>
        <v>459200.00000000006</v>
      </c>
      <c r="V5019" s="2" t="s">
        <v>345</v>
      </c>
      <c r="W5019" s="2">
        <v>2014</v>
      </c>
      <c r="X5019" s="5"/>
    </row>
    <row r="5020" spans="1:24" ht="76.5" customHeight="1" outlineLevel="1" x14ac:dyDescent="0.25">
      <c r="A5020" s="2" t="s">
        <v>3361</v>
      </c>
      <c r="B5020" s="2" t="s">
        <v>27</v>
      </c>
      <c r="C5020" s="95" t="s">
        <v>2851</v>
      </c>
      <c r="D5020" s="10" t="s">
        <v>2852</v>
      </c>
      <c r="E5020" s="10" t="s">
        <v>2852</v>
      </c>
      <c r="F5020" s="42" t="s">
        <v>4197</v>
      </c>
      <c r="G5020" s="34" t="s">
        <v>29</v>
      </c>
      <c r="H5020" s="121">
        <v>100</v>
      </c>
      <c r="I5020" s="2">
        <v>710000000</v>
      </c>
      <c r="J5020" s="2" t="s">
        <v>11537</v>
      </c>
      <c r="K5020" s="30" t="s">
        <v>1138</v>
      </c>
      <c r="L5020" s="2" t="s">
        <v>1149</v>
      </c>
      <c r="M5020" s="137"/>
      <c r="N5020" s="2" t="s">
        <v>453</v>
      </c>
      <c r="O5020" s="35">
        <v>0</v>
      </c>
      <c r="P5020" s="137"/>
      <c r="Q5020" s="5"/>
      <c r="R5020" s="5"/>
      <c r="S5020" s="5"/>
      <c r="T5020" s="213">
        <v>150000</v>
      </c>
      <c r="U5020" s="213">
        <f>T5020*1.12</f>
        <v>168000.00000000003</v>
      </c>
      <c r="V5020" s="2" t="s">
        <v>345</v>
      </c>
      <c r="W5020" s="2">
        <v>2014</v>
      </c>
      <c r="X5020" s="5"/>
    </row>
    <row r="5021" spans="1:24" ht="76.5" customHeight="1" outlineLevel="1" x14ac:dyDescent="0.25">
      <c r="A5021" s="2" t="s">
        <v>3362</v>
      </c>
      <c r="B5021" s="2" t="s">
        <v>27</v>
      </c>
      <c r="C5021" s="95" t="s">
        <v>2162</v>
      </c>
      <c r="D5021" s="91" t="s">
        <v>2163</v>
      </c>
      <c r="E5021" s="91" t="s">
        <v>2164</v>
      </c>
      <c r="F5021" s="42" t="s">
        <v>5756</v>
      </c>
      <c r="G5021" s="2" t="s">
        <v>29</v>
      </c>
      <c r="H5021" s="121">
        <v>100</v>
      </c>
      <c r="I5021" s="2">
        <v>710000000</v>
      </c>
      <c r="J5021" s="2" t="s">
        <v>11537</v>
      </c>
      <c r="K5021" s="30" t="s">
        <v>1138</v>
      </c>
      <c r="L5021" s="2" t="s">
        <v>1149</v>
      </c>
      <c r="M5021" s="137"/>
      <c r="N5021" s="2" t="s">
        <v>453</v>
      </c>
      <c r="O5021" s="35">
        <v>0</v>
      </c>
      <c r="P5021" s="137"/>
      <c r="Q5021" s="5"/>
      <c r="R5021" s="5"/>
      <c r="S5021" s="5"/>
      <c r="T5021" s="213">
        <v>248000</v>
      </c>
      <c r="U5021" s="213">
        <f>T5021*1.12</f>
        <v>277760</v>
      </c>
      <c r="V5021" s="2" t="s">
        <v>345</v>
      </c>
      <c r="W5021" s="2">
        <v>2014</v>
      </c>
      <c r="X5021" s="5"/>
    </row>
    <row r="5022" spans="1:24" ht="76.5" customHeight="1" outlineLevel="1" x14ac:dyDescent="0.25">
      <c r="A5022" s="2" t="s">
        <v>3363</v>
      </c>
      <c r="B5022" s="2" t="s">
        <v>27</v>
      </c>
      <c r="C5022" s="5" t="s">
        <v>3777</v>
      </c>
      <c r="D5022" s="5" t="s">
        <v>2836</v>
      </c>
      <c r="E5022" s="5" t="s">
        <v>2837</v>
      </c>
      <c r="F5022" s="5" t="s">
        <v>2837</v>
      </c>
      <c r="G5022" s="34" t="s">
        <v>29</v>
      </c>
      <c r="H5022" s="121">
        <v>100</v>
      </c>
      <c r="I5022" s="2">
        <v>710000000</v>
      </c>
      <c r="J5022" s="2" t="s">
        <v>11537</v>
      </c>
      <c r="K5022" s="30" t="s">
        <v>1138</v>
      </c>
      <c r="L5022" s="2" t="s">
        <v>1149</v>
      </c>
      <c r="M5022" s="5"/>
      <c r="N5022" s="2" t="s">
        <v>453</v>
      </c>
      <c r="O5022" s="35">
        <v>0</v>
      </c>
      <c r="P5022" s="5"/>
      <c r="Q5022" s="5"/>
      <c r="R5022" s="5"/>
      <c r="S5022" s="5"/>
      <c r="T5022" s="213">
        <v>117000</v>
      </c>
      <c r="U5022" s="213">
        <f t="shared" si="396"/>
        <v>131040.00000000001</v>
      </c>
      <c r="V5022" s="2" t="s">
        <v>345</v>
      </c>
      <c r="W5022" s="2">
        <v>2014</v>
      </c>
      <c r="X5022" s="5"/>
    </row>
    <row r="5023" spans="1:24" ht="76.5" customHeight="1" outlineLevel="1" x14ac:dyDescent="0.25">
      <c r="A5023" s="2" t="s">
        <v>3364</v>
      </c>
      <c r="B5023" s="2" t="s">
        <v>27</v>
      </c>
      <c r="C5023" s="5" t="s">
        <v>4202</v>
      </c>
      <c r="D5023" s="10" t="s">
        <v>3779</v>
      </c>
      <c r="E5023" s="10" t="s">
        <v>5028</v>
      </c>
      <c r="F5023" s="10"/>
      <c r="G5023" s="34" t="s">
        <v>343</v>
      </c>
      <c r="H5023" s="121">
        <v>100</v>
      </c>
      <c r="I5023" s="2">
        <v>710000000</v>
      </c>
      <c r="J5023" s="2" t="s">
        <v>11537</v>
      </c>
      <c r="K5023" s="30" t="s">
        <v>8571</v>
      </c>
      <c r="L5023" s="2" t="s">
        <v>1149</v>
      </c>
      <c r="M5023" s="5"/>
      <c r="N5023" s="2" t="s">
        <v>453</v>
      </c>
      <c r="O5023" s="35">
        <v>0</v>
      </c>
      <c r="P5023" s="5"/>
      <c r="Q5023" s="5"/>
      <c r="R5023" s="5"/>
      <c r="S5023" s="5"/>
      <c r="T5023" s="213">
        <v>611000</v>
      </c>
      <c r="U5023" s="213">
        <f t="shared" si="396"/>
        <v>684320.00000000012</v>
      </c>
      <c r="V5023" s="2" t="s">
        <v>345</v>
      </c>
      <c r="W5023" s="2">
        <v>2014</v>
      </c>
      <c r="X5023" s="5"/>
    </row>
    <row r="5024" spans="1:24" ht="76.5" customHeight="1" outlineLevel="1" x14ac:dyDescent="0.25">
      <c r="A5024" s="2" t="s">
        <v>3365</v>
      </c>
      <c r="B5024" s="2" t="s">
        <v>27</v>
      </c>
      <c r="C5024" s="5" t="s">
        <v>2840</v>
      </c>
      <c r="D5024" s="5" t="s">
        <v>3790</v>
      </c>
      <c r="E5024" s="5" t="s">
        <v>3790</v>
      </c>
      <c r="F5024" s="5" t="s">
        <v>3790</v>
      </c>
      <c r="G5024" s="2" t="s">
        <v>29</v>
      </c>
      <c r="H5024" s="121">
        <v>100</v>
      </c>
      <c r="I5024" s="2">
        <v>710000000</v>
      </c>
      <c r="J5024" s="2" t="s">
        <v>11537</v>
      </c>
      <c r="K5024" s="30" t="s">
        <v>1138</v>
      </c>
      <c r="L5024" s="2" t="s">
        <v>1149</v>
      </c>
      <c r="M5024" s="5"/>
      <c r="N5024" s="2" t="s">
        <v>453</v>
      </c>
      <c r="O5024" s="35">
        <v>0</v>
      </c>
      <c r="P5024" s="5"/>
      <c r="Q5024" s="5"/>
      <c r="R5024" s="5"/>
      <c r="S5024" s="5"/>
      <c r="T5024" s="213">
        <v>71000</v>
      </c>
      <c r="U5024" s="213">
        <f t="shared" si="396"/>
        <v>79520.000000000015</v>
      </c>
      <c r="V5024" s="2" t="s">
        <v>345</v>
      </c>
      <c r="W5024" s="2">
        <v>2014</v>
      </c>
      <c r="X5024" s="5"/>
    </row>
    <row r="5025" spans="1:24" ht="76.5" customHeight="1" outlineLevel="1" x14ac:dyDescent="0.25">
      <c r="A5025" s="2" t="s">
        <v>3366</v>
      </c>
      <c r="B5025" s="2" t="s">
        <v>27</v>
      </c>
      <c r="C5025" s="5" t="s">
        <v>2146</v>
      </c>
      <c r="D5025" s="10" t="s">
        <v>2147</v>
      </c>
      <c r="E5025" s="10" t="s">
        <v>2148</v>
      </c>
      <c r="F5025" s="5" t="s">
        <v>2148</v>
      </c>
      <c r="G5025" s="2" t="s">
        <v>350</v>
      </c>
      <c r="H5025" s="121">
        <v>100</v>
      </c>
      <c r="I5025" s="2">
        <v>710000000</v>
      </c>
      <c r="J5025" s="2" t="s">
        <v>11537</v>
      </c>
      <c r="K5025" s="30" t="s">
        <v>1138</v>
      </c>
      <c r="L5025" s="2" t="s">
        <v>1149</v>
      </c>
      <c r="M5025" s="5"/>
      <c r="N5025" s="2" t="s">
        <v>453</v>
      </c>
      <c r="O5025" s="35">
        <v>0</v>
      </c>
      <c r="P5025" s="5"/>
      <c r="Q5025" s="5"/>
      <c r="R5025" s="5"/>
      <c r="S5025" s="5"/>
      <c r="T5025" s="213">
        <v>90000</v>
      </c>
      <c r="U5025" s="213">
        <f t="shared" si="396"/>
        <v>100800.00000000001</v>
      </c>
      <c r="V5025" s="2" t="s">
        <v>345</v>
      </c>
      <c r="W5025" s="2">
        <v>2014</v>
      </c>
      <c r="X5025" s="5"/>
    </row>
    <row r="5026" spans="1:24" ht="102" customHeight="1" outlineLevel="1" x14ac:dyDescent="0.25">
      <c r="A5026" s="2" t="s">
        <v>3367</v>
      </c>
      <c r="B5026" s="2" t="s">
        <v>27</v>
      </c>
      <c r="C5026" s="5" t="s">
        <v>5761</v>
      </c>
      <c r="D5026" s="5" t="s">
        <v>5762</v>
      </c>
      <c r="E5026" s="5" t="s">
        <v>5763</v>
      </c>
      <c r="F5026" s="5" t="s">
        <v>5763</v>
      </c>
      <c r="G5026" s="34" t="s">
        <v>29</v>
      </c>
      <c r="H5026" s="121">
        <v>100</v>
      </c>
      <c r="I5026" s="2">
        <v>710000000</v>
      </c>
      <c r="J5026" s="2" t="s">
        <v>11537</v>
      </c>
      <c r="K5026" s="30" t="s">
        <v>8585</v>
      </c>
      <c r="L5026" s="2" t="s">
        <v>1149</v>
      </c>
      <c r="M5026" s="5"/>
      <c r="N5026" s="2" t="s">
        <v>453</v>
      </c>
      <c r="O5026" s="35">
        <v>0</v>
      </c>
      <c r="P5026" s="5"/>
      <c r="Q5026" s="5"/>
      <c r="R5026" s="5"/>
      <c r="S5026" s="5"/>
      <c r="T5026" s="213">
        <v>101000</v>
      </c>
      <c r="U5026" s="213">
        <f t="shared" si="396"/>
        <v>113120.00000000001</v>
      </c>
      <c r="V5026" s="2" t="s">
        <v>345</v>
      </c>
      <c r="W5026" s="2">
        <v>2014</v>
      </c>
      <c r="X5026" s="5"/>
    </row>
    <row r="5027" spans="1:24" ht="76.5" customHeight="1" outlineLevel="1" x14ac:dyDescent="0.25">
      <c r="A5027" s="2" t="s">
        <v>3368</v>
      </c>
      <c r="B5027" s="2" t="s">
        <v>27</v>
      </c>
      <c r="C5027" s="41" t="s">
        <v>4205</v>
      </c>
      <c r="D5027" s="42" t="s">
        <v>4206</v>
      </c>
      <c r="E5027" s="42" t="s">
        <v>9725</v>
      </c>
      <c r="F5027" s="42" t="s">
        <v>4206</v>
      </c>
      <c r="G5027" s="34" t="s">
        <v>29</v>
      </c>
      <c r="H5027" s="121">
        <v>100</v>
      </c>
      <c r="I5027" s="2">
        <v>710000000</v>
      </c>
      <c r="J5027" s="2" t="s">
        <v>11537</v>
      </c>
      <c r="K5027" s="30" t="s">
        <v>6161</v>
      </c>
      <c r="L5027" s="2" t="s">
        <v>1149</v>
      </c>
      <c r="M5027" s="5"/>
      <c r="N5027" s="2" t="s">
        <v>453</v>
      </c>
      <c r="O5027" s="35">
        <v>0</v>
      </c>
      <c r="P5027" s="5"/>
      <c r="Q5027" s="5"/>
      <c r="R5027" s="5"/>
      <c r="S5027" s="5"/>
      <c r="T5027" s="213">
        <v>50000</v>
      </c>
      <c r="U5027" s="213">
        <f t="shared" si="396"/>
        <v>56000.000000000007</v>
      </c>
      <c r="V5027" s="2" t="s">
        <v>345</v>
      </c>
      <c r="W5027" s="2">
        <v>2014</v>
      </c>
      <c r="X5027" s="5"/>
    </row>
    <row r="5028" spans="1:24" ht="76.5" customHeight="1" outlineLevel="1" x14ac:dyDescent="0.25">
      <c r="A5028" s="2" t="s">
        <v>3369</v>
      </c>
      <c r="B5028" s="2" t="s">
        <v>27</v>
      </c>
      <c r="C5028" s="41" t="s">
        <v>4207</v>
      </c>
      <c r="D5028" s="42" t="s">
        <v>4208</v>
      </c>
      <c r="E5028" s="42" t="s">
        <v>4209</v>
      </c>
      <c r="F5028" s="42" t="s">
        <v>4209</v>
      </c>
      <c r="G5028" s="34" t="s">
        <v>29</v>
      </c>
      <c r="H5028" s="121">
        <v>100</v>
      </c>
      <c r="I5028" s="2">
        <v>710000000</v>
      </c>
      <c r="J5028" s="2" t="s">
        <v>11537</v>
      </c>
      <c r="K5028" s="30" t="s">
        <v>3765</v>
      </c>
      <c r="L5028" s="2" t="s">
        <v>1149</v>
      </c>
      <c r="M5028" s="5"/>
      <c r="N5028" s="2" t="s">
        <v>453</v>
      </c>
      <c r="O5028" s="35">
        <v>0</v>
      </c>
      <c r="P5028" s="5"/>
      <c r="Q5028" s="5"/>
      <c r="R5028" s="5"/>
      <c r="S5028" s="5"/>
      <c r="T5028" s="213">
        <v>39000</v>
      </c>
      <c r="U5028" s="213">
        <f t="shared" si="396"/>
        <v>43680.000000000007</v>
      </c>
      <c r="V5028" s="2" t="s">
        <v>345</v>
      </c>
      <c r="W5028" s="2">
        <v>2014</v>
      </c>
      <c r="X5028" s="5"/>
    </row>
    <row r="5029" spans="1:24" ht="76.5" customHeight="1" outlineLevel="1" x14ac:dyDescent="0.25">
      <c r="A5029" s="2" t="s">
        <v>5764</v>
      </c>
      <c r="B5029" s="2" t="s">
        <v>27</v>
      </c>
      <c r="C5029" s="5" t="s">
        <v>9320</v>
      </c>
      <c r="D5029" s="5" t="s">
        <v>9396</v>
      </c>
      <c r="E5029" s="5" t="s">
        <v>9321</v>
      </c>
      <c r="F5029" s="5" t="s">
        <v>5804</v>
      </c>
      <c r="G5029" s="34" t="s">
        <v>29</v>
      </c>
      <c r="H5029" s="121">
        <v>100</v>
      </c>
      <c r="I5029" s="2">
        <v>710000000</v>
      </c>
      <c r="J5029" s="2" t="s">
        <v>11537</v>
      </c>
      <c r="K5029" s="30" t="s">
        <v>8568</v>
      </c>
      <c r="L5029" s="2" t="s">
        <v>1149</v>
      </c>
      <c r="M5029" s="5"/>
      <c r="N5029" s="2" t="s">
        <v>453</v>
      </c>
      <c r="O5029" s="35">
        <v>0</v>
      </c>
      <c r="P5029" s="5"/>
      <c r="Q5029" s="5"/>
      <c r="R5029" s="5"/>
      <c r="S5029" s="5"/>
      <c r="T5029" s="213">
        <v>300000</v>
      </c>
      <c r="U5029" s="213">
        <f t="shared" ref="U5029:U5034" si="397">T5029*1.12</f>
        <v>336000.00000000006</v>
      </c>
      <c r="V5029" s="2" t="s">
        <v>345</v>
      </c>
      <c r="W5029" s="2">
        <v>2014</v>
      </c>
      <c r="X5029" s="5"/>
    </row>
    <row r="5030" spans="1:24" ht="76.5" customHeight="1" outlineLevel="1" x14ac:dyDescent="0.25">
      <c r="A5030" s="2" t="s">
        <v>8958</v>
      </c>
      <c r="B5030" s="2" t="s">
        <v>27</v>
      </c>
      <c r="C5030" s="5" t="s">
        <v>2855</v>
      </c>
      <c r="D5030" s="5" t="s">
        <v>5805</v>
      </c>
      <c r="E5030" s="5" t="s">
        <v>12633</v>
      </c>
      <c r="F5030" s="5" t="s">
        <v>5805</v>
      </c>
      <c r="G5030" s="34" t="s">
        <v>350</v>
      </c>
      <c r="H5030" s="121">
        <v>100</v>
      </c>
      <c r="I5030" s="2">
        <v>710000000</v>
      </c>
      <c r="J5030" s="2" t="s">
        <v>11537</v>
      </c>
      <c r="K5030" s="30" t="s">
        <v>8568</v>
      </c>
      <c r="L5030" s="2" t="s">
        <v>1149</v>
      </c>
      <c r="M5030" s="5"/>
      <c r="N5030" s="2" t="s">
        <v>453</v>
      </c>
      <c r="O5030" s="35">
        <v>0</v>
      </c>
      <c r="P5030" s="5"/>
      <c r="Q5030" s="5"/>
      <c r="R5030" s="5"/>
      <c r="S5030" s="5"/>
      <c r="T5030" s="213">
        <v>1200000</v>
      </c>
      <c r="U5030" s="213">
        <f t="shared" si="397"/>
        <v>1344000.0000000002</v>
      </c>
      <c r="V5030" s="2" t="s">
        <v>345</v>
      </c>
      <c r="W5030" s="2">
        <v>2014</v>
      </c>
      <c r="X5030" s="5"/>
    </row>
    <row r="5031" spans="1:24" ht="76.5" customHeight="1" outlineLevel="1" x14ac:dyDescent="0.25">
      <c r="A5031" s="2" t="s">
        <v>5765</v>
      </c>
      <c r="B5031" s="2" t="s">
        <v>27</v>
      </c>
      <c r="C5031" s="5" t="s">
        <v>4179</v>
      </c>
      <c r="D5031" s="5" t="s">
        <v>12641</v>
      </c>
      <c r="E5031" s="5" t="s">
        <v>4181</v>
      </c>
      <c r="F5031" s="5" t="s">
        <v>4180</v>
      </c>
      <c r="G5031" s="34" t="s">
        <v>29</v>
      </c>
      <c r="H5031" s="121">
        <v>100</v>
      </c>
      <c r="I5031" s="2">
        <v>710000000</v>
      </c>
      <c r="J5031" s="2" t="s">
        <v>11537</v>
      </c>
      <c r="K5031" s="30" t="s">
        <v>1138</v>
      </c>
      <c r="L5031" s="2" t="s">
        <v>1149</v>
      </c>
      <c r="M5031" s="30"/>
      <c r="N5031" s="2" t="s">
        <v>453</v>
      </c>
      <c r="O5031" s="35">
        <v>0</v>
      </c>
      <c r="P5031" s="30"/>
      <c r="Q5031" s="5"/>
      <c r="R5031" s="5"/>
      <c r="S5031" s="5"/>
      <c r="T5031" s="213">
        <v>113000</v>
      </c>
      <c r="U5031" s="213">
        <f t="shared" si="397"/>
        <v>126560.00000000001</v>
      </c>
      <c r="V5031" s="2" t="s">
        <v>345</v>
      </c>
      <c r="W5031" s="2">
        <v>2014</v>
      </c>
      <c r="X5031" s="5"/>
    </row>
    <row r="5032" spans="1:24" ht="89.25" customHeight="1" outlineLevel="1" x14ac:dyDescent="0.25">
      <c r="A5032" s="2" t="s">
        <v>5766</v>
      </c>
      <c r="B5032" s="2" t="s">
        <v>27</v>
      </c>
      <c r="C5032" s="5" t="s">
        <v>3118</v>
      </c>
      <c r="D5032" s="5" t="s">
        <v>5005</v>
      </c>
      <c r="E5032" s="5" t="s">
        <v>4196</v>
      </c>
      <c r="F5032" s="5" t="s">
        <v>4196</v>
      </c>
      <c r="G5032" s="34" t="s">
        <v>29</v>
      </c>
      <c r="H5032" s="121">
        <v>100</v>
      </c>
      <c r="I5032" s="2">
        <v>710000000</v>
      </c>
      <c r="J5032" s="2" t="s">
        <v>11537</v>
      </c>
      <c r="K5032" s="30" t="s">
        <v>1138</v>
      </c>
      <c r="L5032" s="2" t="s">
        <v>1149</v>
      </c>
      <c r="M5032" s="5"/>
      <c r="N5032" s="2" t="s">
        <v>453</v>
      </c>
      <c r="O5032" s="35">
        <v>0</v>
      </c>
      <c r="P5032" s="5"/>
      <c r="Q5032" s="5"/>
      <c r="R5032" s="5"/>
      <c r="S5032" s="5"/>
      <c r="T5032" s="213">
        <v>410000</v>
      </c>
      <c r="U5032" s="213">
        <f t="shared" si="397"/>
        <v>459200.00000000006</v>
      </c>
      <c r="V5032" s="2" t="s">
        <v>345</v>
      </c>
      <c r="W5032" s="2">
        <v>2014</v>
      </c>
      <c r="X5032" s="5"/>
    </row>
    <row r="5033" spans="1:24" ht="76.5" customHeight="1" outlineLevel="1" x14ac:dyDescent="0.25">
      <c r="A5033" s="2" t="s">
        <v>5767</v>
      </c>
      <c r="B5033" s="2" t="s">
        <v>27</v>
      </c>
      <c r="C5033" s="5" t="s">
        <v>5748</v>
      </c>
      <c r="D5033" s="34" t="s">
        <v>12654</v>
      </c>
      <c r="E5033" s="34" t="s">
        <v>12654</v>
      </c>
      <c r="F5033" s="5" t="s">
        <v>5749</v>
      </c>
      <c r="G5033" s="34" t="s">
        <v>29</v>
      </c>
      <c r="H5033" s="121">
        <v>100</v>
      </c>
      <c r="I5033" s="2">
        <v>710000000</v>
      </c>
      <c r="J5033" s="2" t="s">
        <v>11537</v>
      </c>
      <c r="K5033" s="30" t="s">
        <v>1138</v>
      </c>
      <c r="L5033" s="2" t="s">
        <v>1149</v>
      </c>
      <c r="M5033" s="5"/>
      <c r="N5033" s="2" t="s">
        <v>453</v>
      </c>
      <c r="O5033" s="35">
        <v>0</v>
      </c>
      <c r="P5033" s="5"/>
      <c r="Q5033" s="5"/>
      <c r="R5033" s="5"/>
      <c r="S5033" s="5"/>
      <c r="T5033" s="213">
        <v>150000</v>
      </c>
      <c r="U5033" s="213">
        <f t="shared" si="397"/>
        <v>168000.00000000003</v>
      </c>
      <c r="V5033" s="2" t="s">
        <v>345</v>
      </c>
      <c r="W5033" s="2">
        <v>2014</v>
      </c>
      <c r="X5033" s="5"/>
    </row>
    <row r="5034" spans="1:24" ht="63.75" customHeight="1" outlineLevel="1" x14ac:dyDescent="0.25">
      <c r="A5034" s="2" t="s">
        <v>5768</v>
      </c>
      <c r="B5034" s="2" t="s">
        <v>27</v>
      </c>
      <c r="C5034" s="20" t="s">
        <v>8594</v>
      </c>
      <c r="D5034" s="20" t="s">
        <v>8595</v>
      </c>
      <c r="E5034" s="20" t="s">
        <v>8595</v>
      </c>
      <c r="F5034" s="20" t="s">
        <v>8595</v>
      </c>
      <c r="G5034" s="2" t="s">
        <v>350</v>
      </c>
      <c r="H5034" s="2">
        <v>100</v>
      </c>
      <c r="I5034" s="2">
        <v>710000000</v>
      </c>
      <c r="J5034" s="2" t="s">
        <v>11537</v>
      </c>
      <c r="K5034" s="2" t="s">
        <v>451</v>
      </c>
      <c r="L5034" s="2" t="s">
        <v>1145</v>
      </c>
      <c r="M5034" s="2"/>
      <c r="N5034" s="90">
        <v>41974</v>
      </c>
      <c r="O5034" s="21" t="s">
        <v>8249</v>
      </c>
      <c r="P5034" s="36"/>
      <c r="Q5034" s="2"/>
      <c r="R5034" s="2"/>
      <c r="S5034" s="2"/>
      <c r="T5034" s="213">
        <v>390400</v>
      </c>
      <c r="U5034" s="213">
        <f t="shared" si="397"/>
        <v>437248.00000000006</v>
      </c>
      <c r="V5034" s="2" t="s">
        <v>345</v>
      </c>
      <c r="W5034" s="2">
        <v>2014</v>
      </c>
      <c r="X5034" s="5"/>
    </row>
    <row r="5035" spans="1:24" ht="63.75" customHeight="1" outlineLevel="1" x14ac:dyDescent="0.25">
      <c r="A5035" s="2" t="s">
        <v>5769</v>
      </c>
      <c r="B5035" s="2" t="s">
        <v>27</v>
      </c>
      <c r="C5035" s="2" t="s">
        <v>8250</v>
      </c>
      <c r="D5035" s="10" t="s">
        <v>9130</v>
      </c>
      <c r="E5035" s="10" t="s">
        <v>9131</v>
      </c>
      <c r="F5035" s="2" t="s">
        <v>8251</v>
      </c>
      <c r="G5035" s="2" t="s">
        <v>350</v>
      </c>
      <c r="H5035" s="2">
        <v>100</v>
      </c>
      <c r="I5035" s="2">
        <v>710000000</v>
      </c>
      <c r="J5035" s="2" t="s">
        <v>11537</v>
      </c>
      <c r="K5035" s="2" t="s">
        <v>1453</v>
      </c>
      <c r="L5035" s="2" t="s">
        <v>1145</v>
      </c>
      <c r="M5035" s="2"/>
      <c r="N5035" s="2" t="s">
        <v>453</v>
      </c>
      <c r="O5035" s="21" t="s">
        <v>8249</v>
      </c>
      <c r="P5035" s="36"/>
      <c r="Q5035" s="2"/>
      <c r="R5035" s="2"/>
      <c r="S5035" s="2"/>
      <c r="T5035" s="213">
        <v>0</v>
      </c>
      <c r="U5035" s="213">
        <f t="shared" ref="U5035:U5082" si="398">T5035*1.12</f>
        <v>0</v>
      </c>
      <c r="V5035" s="2" t="s">
        <v>345</v>
      </c>
      <c r="W5035" s="2">
        <v>2014</v>
      </c>
      <c r="X5035" s="5"/>
    </row>
    <row r="5036" spans="1:24" ht="84" customHeight="1" outlineLevel="1" x14ac:dyDescent="0.25">
      <c r="A5036" s="2" t="s">
        <v>12024</v>
      </c>
      <c r="B5036" s="2" t="s">
        <v>27</v>
      </c>
      <c r="C5036" s="2" t="s">
        <v>8250</v>
      </c>
      <c r="D5036" s="10" t="s">
        <v>9130</v>
      </c>
      <c r="E5036" s="10" t="s">
        <v>9131</v>
      </c>
      <c r="F5036" s="2" t="s">
        <v>12023</v>
      </c>
      <c r="G5036" s="2" t="s">
        <v>29</v>
      </c>
      <c r="H5036" s="2">
        <v>100</v>
      </c>
      <c r="I5036" s="2">
        <v>710000000</v>
      </c>
      <c r="J5036" s="2" t="s">
        <v>11537</v>
      </c>
      <c r="K5036" s="2" t="s">
        <v>6017</v>
      </c>
      <c r="L5036" s="2" t="s">
        <v>1145</v>
      </c>
      <c r="M5036" s="2"/>
      <c r="N5036" s="2" t="s">
        <v>10994</v>
      </c>
      <c r="O5036" s="21">
        <v>0</v>
      </c>
      <c r="P5036" s="36"/>
      <c r="Q5036" s="2"/>
      <c r="R5036" s="2"/>
      <c r="S5036" s="2"/>
      <c r="T5036" s="213">
        <v>1068000</v>
      </c>
      <c r="U5036" s="213">
        <f>T5036*1.12</f>
        <v>1196160</v>
      </c>
      <c r="V5036" s="2" t="s">
        <v>345</v>
      </c>
      <c r="W5036" s="2">
        <v>2014</v>
      </c>
      <c r="X5036" s="5" t="s">
        <v>12025</v>
      </c>
    </row>
    <row r="5037" spans="1:24" ht="63.75" customHeight="1" outlineLevel="1" x14ac:dyDescent="0.25">
      <c r="A5037" s="2" t="s">
        <v>5770</v>
      </c>
      <c r="B5037" s="2" t="s">
        <v>27</v>
      </c>
      <c r="C5037" s="2" t="s">
        <v>8250</v>
      </c>
      <c r="D5037" s="10" t="s">
        <v>9130</v>
      </c>
      <c r="E5037" s="10" t="s">
        <v>9131</v>
      </c>
      <c r="F5037" s="2" t="s">
        <v>8251</v>
      </c>
      <c r="G5037" s="2" t="s">
        <v>350</v>
      </c>
      <c r="H5037" s="2">
        <v>100</v>
      </c>
      <c r="I5037" s="2">
        <v>710000000</v>
      </c>
      <c r="J5037" s="2" t="s">
        <v>11537</v>
      </c>
      <c r="K5037" s="2" t="s">
        <v>1453</v>
      </c>
      <c r="L5037" s="5" t="s">
        <v>8093</v>
      </c>
      <c r="M5037" s="2"/>
      <c r="N5037" s="2" t="s">
        <v>453</v>
      </c>
      <c r="O5037" s="21" t="s">
        <v>8249</v>
      </c>
      <c r="P5037" s="2"/>
      <c r="Q5037" s="2"/>
      <c r="R5037" s="2"/>
      <c r="S5037" s="2"/>
      <c r="T5037" s="213">
        <v>365000</v>
      </c>
      <c r="U5037" s="213">
        <f t="shared" si="398"/>
        <v>408800.00000000006</v>
      </c>
      <c r="V5037" s="2" t="s">
        <v>345</v>
      </c>
      <c r="W5037" s="2">
        <v>2014</v>
      </c>
      <c r="X5037" s="5"/>
    </row>
    <row r="5038" spans="1:24" ht="63.75" customHeight="1" outlineLevel="1" x14ac:dyDescent="0.25">
      <c r="A5038" s="2" t="s">
        <v>5771</v>
      </c>
      <c r="B5038" s="2" t="s">
        <v>27</v>
      </c>
      <c r="C5038" s="2" t="s">
        <v>4219</v>
      </c>
      <c r="D5038" s="10" t="s">
        <v>5035</v>
      </c>
      <c r="E5038" s="10" t="s">
        <v>5036</v>
      </c>
      <c r="F5038" s="2" t="s">
        <v>8252</v>
      </c>
      <c r="G5038" s="2" t="s">
        <v>350</v>
      </c>
      <c r="H5038" s="2">
        <v>100</v>
      </c>
      <c r="I5038" s="2">
        <v>710000000</v>
      </c>
      <c r="J5038" s="2" t="s">
        <v>11537</v>
      </c>
      <c r="K5038" s="2" t="s">
        <v>1453</v>
      </c>
      <c r="L5038" s="5" t="s">
        <v>8093</v>
      </c>
      <c r="M5038" s="2"/>
      <c r="N5038" s="2" t="s">
        <v>453</v>
      </c>
      <c r="O5038" s="21" t="s">
        <v>8249</v>
      </c>
      <c r="P5038" s="2"/>
      <c r="Q5038" s="2"/>
      <c r="R5038" s="2"/>
      <c r="S5038" s="2"/>
      <c r="T5038" s="213">
        <v>960000</v>
      </c>
      <c r="U5038" s="213">
        <f t="shared" si="398"/>
        <v>1075200</v>
      </c>
      <c r="V5038" s="2" t="s">
        <v>345</v>
      </c>
      <c r="W5038" s="2">
        <v>2014</v>
      </c>
      <c r="X5038" s="5"/>
    </row>
    <row r="5039" spans="1:24" ht="63.75" customHeight="1" outlineLevel="1" x14ac:dyDescent="0.25">
      <c r="A5039" s="2" t="s">
        <v>5772</v>
      </c>
      <c r="B5039" s="2" t="s">
        <v>27</v>
      </c>
      <c r="C5039" s="95" t="s">
        <v>2162</v>
      </c>
      <c r="D5039" s="91" t="s">
        <v>2163</v>
      </c>
      <c r="E5039" s="91" t="s">
        <v>2164</v>
      </c>
      <c r="F5039" s="2" t="s">
        <v>8253</v>
      </c>
      <c r="G5039" s="2" t="s">
        <v>29</v>
      </c>
      <c r="H5039" s="2">
        <v>100</v>
      </c>
      <c r="I5039" s="2">
        <v>710000000</v>
      </c>
      <c r="J5039" s="2" t="s">
        <v>11537</v>
      </c>
      <c r="K5039" s="2" t="s">
        <v>1453</v>
      </c>
      <c r="L5039" s="2" t="s">
        <v>1145</v>
      </c>
      <c r="M5039" s="2"/>
      <c r="N5039" s="2" t="s">
        <v>453</v>
      </c>
      <c r="O5039" s="21" t="s">
        <v>8249</v>
      </c>
      <c r="P5039" s="36"/>
      <c r="Q5039" s="2"/>
      <c r="R5039" s="2"/>
      <c r="S5039" s="2"/>
      <c r="T5039" s="213">
        <v>794000</v>
      </c>
      <c r="U5039" s="213">
        <f t="shared" si="398"/>
        <v>889280.00000000012</v>
      </c>
      <c r="V5039" s="2" t="s">
        <v>345</v>
      </c>
      <c r="W5039" s="2">
        <v>2014</v>
      </c>
      <c r="X5039" s="5"/>
    </row>
    <row r="5040" spans="1:24" ht="63.75" customHeight="1" outlineLevel="1" x14ac:dyDescent="0.25">
      <c r="A5040" s="2" t="s">
        <v>5773</v>
      </c>
      <c r="B5040" s="2" t="s">
        <v>27</v>
      </c>
      <c r="C5040" s="95" t="s">
        <v>2162</v>
      </c>
      <c r="D5040" s="91" t="s">
        <v>2163</v>
      </c>
      <c r="E5040" s="91" t="s">
        <v>2164</v>
      </c>
      <c r="F5040" s="2" t="s">
        <v>8253</v>
      </c>
      <c r="G5040" s="2" t="s">
        <v>29</v>
      </c>
      <c r="H5040" s="2">
        <v>100</v>
      </c>
      <c r="I5040" s="2">
        <v>710000000</v>
      </c>
      <c r="J5040" s="2" t="s">
        <v>11537</v>
      </c>
      <c r="K5040" s="2" t="s">
        <v>1453</v>
      </c>
      <c r="L5040" s="5" t="s">
        <v>8093</v>
      </c>
      <c r="M5040" s="2"/>
      <c r="N5040" s="2" t="s">
        <v>453</v>
      </c>
      <c r="O5040" s="21" t="s">
        <v>8249</v>
      </c>
      <c r="P5040" s="2"/>
      <c r="Q5040" s="2"/>
      <c r="R5040" s="2"/>
      <c r="S5040" s="2"/>
      <c r="T5040" s="213">
        <v>659000</v>
      </c>
      <c r="U5040" s="213">
        <f t="shared" si="398"/>
        <v>738080.00000000012</v>
      </c>
      <c r="V5040" s="2" t="s">
        <v>345</v>
      </c>
      <c r="W5040" s="2">
        <v>2014</v>
      </c>
      <c r="X5040" s="5"/>
    </row>
    <row r="5041" spans="1:24" ht="63.75" customHeight="1" outlineLevel="1" x14ac:dyDescent="0.25">
      <c r="A5041" s="2" t="s">
        <v>5806</v>
      </c>
      <c r="B5041" s="2" t="s">
        <v>27</v>
      </c>
      <c r="C5041" s="2" t="s">
        <v>6378</v>
      </c>
      <c r="D5041" s="2" t="s">
        <v>5024</v>
      </c>
      <c r="E5041" s="2" t="s">
        <v>5024</v>
      </c>
      <c r="F5041" s="2" t="s">
        <v>4233</v>
      </c>
      <c r="G5041" s="2" t="s">
        <v>350</v>
      </c>
      <c r="H5041" s="2">
        <v>100</v>
      </c>
      <c r="I5041" s="2">
        <v>710000000</v>
      </c>
      <c r="J5041" s="2" t="s">
        <v>11537</v>
      </c>
      <c r="K5041" s="2" t="s">
        <v>1453</v>
      </c>
      <c r="L5041" s="2" t="s">
        <v>1145</v>
      </c>
      <c r="M5041" s="2"/>
      <c r="N5041" s="2" t="s">
        <v>453</v>
      </c>
      <c r="O5041" s="21" t="s">
        <v>8249</v>
      </c>
      <c r="P5041" s="36"/>
      <c r="Q5041" s="2"/>
      <c r="R5041" s="2"/>
      <c r="S5041" s="2"/>
      <c r="T5041" s="213">
        <v>186000</v>
      </c>
      <c r="U5041" s="213">
        <f t="shared" si="398"/>
        <v>208320.00000000003</v>
      </c>
      <c r="V5041" s="2" t="s">
        <v>345</v>
      </c>
      <c r="W5041" s="2">
        <v>2014</v>
      </c>
      <c r="X5041" s="5"/>
    </row>
    <row r="5042" spans="1:24" ht="63.75" customHeight="1" outlineLevel="1" x14ac:dyDescent="0.25">
      <c r="A5042" s="2" t="s">
        <v>5807</v>
      </c>
      <c r="B5042" s="2" t="s">
        <v>27</v>
      </c>
      <c r="C5042" s="2" t="s">
        <v>6378</v>
      </c>
      <c r="D5042" s="2" t="s">
        <v>5024</v>
      </c>
      <c r="E5042" s="2" t="s">
        <v>5024</v>
      </c>
      <c r="F5042" s="2" t="s">
        <v>4233</v>
      </c>
      <c r="G5042" s="2" t="s">
        <v>350</v>
      </c>
      <c r="H5042" s="2">
        <v>100</v>
      </c>
      <c r="I5042" s="2">
        <v>710000000</v>
      </c>
      <c r="J5042" s="2" t="s">
        <v>11537</v>
      </c>
      <c r="K5042" s="2" t="s">
        <v>1453</v>
      </c>
      <c r="L5042" s="5" t="s">
        <v>8093</v>
      </c>
      <c r="M5042" s="2"/>
      <c r="N5042" s="2" t="s">
        <v>453</v>
      </c>
      <c r="O5042" s="21" t="s">
        <v>8249</v>
      </c>
      <c r="P5042" s="2"/>
      <c r="Q5042" s="2"/>
      <c r="R5042" s="2"/>
      <c r="S5042" s="2"/>
      <c r="T5042" s="213">
        <v>186000</v>
      </c>
      <c r="U5042" s="213">
        <f t="shared" si="398"/>
        <v>208320.00000000003</v>
      </c>
      <c r="V5042" s="2" t="s">
        <v>345</v>
      </c>
      <c r="W5042" s="2">
        <v>2014</v>
      </c>
      <c r="X5042" s="5"/>
    </row>
    <row r="5043" spans="1:24" ht="63.75" customHeight="1" outlineLevel="1" x14ac:dyDescent="0.25">
      <c r="A5043" s="2" t="s">
        <v>5808</v>
      </c>
      <c r="B5043" s="2" t="s">
        <v>27</v>
      </c>
      <c r="C5043" s="2" t="s">
        <v>8254</v>
      </c>
      <c r="D5043" s="2" t="s">
        <v>12656</v>
      </c>
      <c r="E5043" s="2" t="s">
        <v>12655</v>
      </c>
      <c r="F5043" s="2" t="s">
        <v>8255</v>
      </c>
      <c r="G5043" s="2" t="s">
        <v>350</v>
      </c>
      <c r="H5043" s="2">
        <v>100</v>
      </c>
      <c r="I5043" s="2">
        <v>710000000</v>
      </c>
      <c r="J5043" s="2" t="s">
        <v>11537</v>
      </c>
      <c r="K5043" s="2" t="s">
        <v>1453</v>
      </c>
      <c r="L5043" s="2" t="s">
        <v>1145</v>
      </c>
      <c r="M5043" s="2"/>
      <c r="N5043" s="2" t="s">
        <v>453</v>
      </c>
      <c r="O5043" s="21" t="s">
        <v>8249</v>
      </c>
      <c r="P5043" s="36"/>
      <c r="Q5043" s="2"/>
      <c r="R5043" s="2"/>
      <c r="S5043" s="2"/>
      <c r="T5043" s="213">
        <v>169000</v>
      </c>
      <c r="U5043" s="213">
        <f t="shared" si="398"/>
        <v>189280.00000000003</v>
      </c>
      <c r="V5043" s="2" t="s">
        <v>345</v>
      </c>
      <c r="W5043" s="2">
        <v>2014</v>
      </c>
      <c r="X5043" s="5"/>
    </row>
    <row r="5044" spans="1:24" ht="63.75" customHeight="1" outlineLevel="1" x14ac:dyDescent="0.25">
      <c r="A5044" s="2" t="s">
        <v>8959</v>
      </c>
      <c r="B5044" s="2" t="s">
        <v>27</v>
      </c>
      <c r="C5044" s="2" t="s">
        <v>8254</v>
      </c>
      <c r="D5044" s="2" t="s">
        <v>12656</v>
      </c>
      <c r="E5044" s="2" t="s">
        <v>12655</v>
      </c>
      <c r="F5044" s="2" t="s">
        <v>8255</v>
      </c>
      <c r="G5044" s="2" t="s">
        <v>350</v>
      </c>
      <c r="H5044" s="2">
        <v>100</v>
      </c>
      <c r="I5044" s="2">
        <v>710000000</v>
      </c>
      <c r="J5044" s="2" t="s">
        <v>11537</v>
      </c>
      <c r="K5044" s="2" t="s">
        <v>1453</v>
      </c>
      <c r="L5044" s="5" t="s">
        <v>8093</v>
      </c>
      <c r="M5044" s="2"/>
      <c r="N5044" s="2" t="s">
        <v>453</v>
      </c>
      <c r="O5044" s="21" t="s">
        <v>8249</v>
      </c>
      <c r="P5044" s="2"/>
      <c r="Q5044" s="2"/>
      <c r="R5044" s="2"/>
      <c r="S5044" s="2"/>
      <c r="T5044" s="213">
        <v>38000</v>
      </c>
      <c r="U5044" s="213">
        <f t="shared" si="398"/>
        <v>42560.000000000007</v>
      </c>
      <c r="V5044" s="2" t="s">
        <v>345</v>
      </c>
      <c r="W5044" s="2">
        <v>2014</v>
      </c>
      <c r="X5044" s="5"/>
    </row>
    <row r="5045" spans="1:24" ht="114.75" customHeight="1" outlineLevel="1" x14ac:dyDescent="0.25">
      <c r="A5045" s="2" t="s">
        <v>9048</v>
      </c>
      <c r="B5045" s="2" t="s">
        <v>27</v>
      </c>
      <c r="C5045" s="2" t="s">
        <v>8256</v>
      </c>
      <c r="D5045" s="10" t="s">
        <v>9126</v>
      </c>
      <c r="E5045" s="10" t="s">
        <v>9127</v>
      </c>
      <c r="F5045" s="2" t="s">
        <v>8257</v>
      </c>
      <c r="G5045" s="2" t="s">
        <v>350</v>
      </c>
      <c r="H5045" s="2">
        <v>100</v>
      </c>
      <c r="I5045" s="2">
        <v>710000000</v>
      </c>
      <c r="J5045" s="2" t="s">
        <v>11537</v>
      </c>
      <c r="K5045" s="2" t="s">
        <v>1453</v>
      </c>
      <c r="L5045" s="5" t="s">
        <v>8093</v>
      </c>
      <c r="M5045" s="2"/>
      <c r="N5045" s="2" t="s">
        <v>453</v>
      </c>
      <c r="O5045" s="21" t="s">
        <v>8249</v>
      </c>
      <c r="P5045" s="2"/>
      <c r="Q5045" s="2"/>
      <c r="R5045" s="2"/>
      <c r="S5045" s="2"/>
      <c r="T5045" s="213">
        <v>169000</v>
      </c>
      <c r="U5045" s="213">
        <f t="shared" si="398"/>
        <v>189280.00000000003</v>
      </c>
      <c r="V5045" s="2" t="s">
        <v>345</v>
      </c>
      <c r="W5045" s="2">
        <v>2014</v>
      </c>
      <c r="X5045" s="5"/>
    </row>
    <row r="5046" spans="1:24" ht="63.75" customHeight="1" outlineLevel="1" x14ac:dyDescent="0.25">
      <c r="A5046" s="2" t="s">
        <v>8960</v>
      </c>
      <c r="B5046" s="2" t="s">
        <v>27</v>
      </c>
      <c r="C5046" s="5" t="s">
        <v>3797</v>
      </c>
      <c r="D5046" s="5" t="s">
        <v>3798</v>
      </c>
      <c r="E5046" s="5" t="s">
        <v>3798</v>
      </c>
      <c r="F5046" s="2" t="s">
        <v>2829</v>
      </c>
      <c r="G5046" s="2" t="s">
        <v>350</v>
      </c>
      <c r="H5046" s="2">
        <v>100</v>
      </c>
      <c r="I5046" s="2">
        <v>710000000</v>
      </c>
      <c r="J5046" s="2" t="s">
        <v>11537</v>
      </c>
      <c r="K5046" s="14">
        <v>41974</v>
      </c>
      <c r="L5046" s="2" t="s">
        <v>1145</v>
      </c>
      <c r="M5046" s="2"/>
      <c r="N5046" s="2" t="s">
        <v>453</v>
      </c>
      <c r="O5046" s="21" t="s">
        <v>8249</v>
      </c>
      <c r="P5046" s="36"/>
      <c r="Q5046" s="2"/>
      <c r="R5046" s="5"/>
      <c r="S5046" s="17"/>
      <c r="T5046" s="213">
        <v>0</v>
      </c>
      <c r="U5046" s="213">
        <f t="shared" si="398"/>
        <v>0</v>
      </c>
      <c r="V5046" s="2" t="s">
        <v>345</v>
      </c>
      <c r="W5046" s="2">
        <v>2014</v>
      </c>
      <c r="X5046" s="5" t="s">
        <v>10152</v>
      </c>
    </row>
    <row r="5047" spans="1:24" ht="63.75" customHeight="1" outlineLevel="1" x14ac:dyDescent="0.25">
      <c r="A5047" s="2" t="s">
        <v>8961</v>
      </c>
      <c r="B5047" s="2" t="s">
        <v>27</v>
      </c>
      <c r="C5047" s="5" t="s">
        <v>3797</v>
      </c>
      <c r="D5047" s="5" t="s">
        <v>3798</v>
      </c>
      <c r="E5047" s="5" t="s">
        <v>3798</v>
      </c>
      <c r="F5047" s="2" t="s">
        <v>2829</v>
      </c>
      <c r="G5047" s="2" t="s">
        <v>350</v>
      </c>
      <c r="H5047" s="2">
        <v>100</v>
      </c>
      <c r="I5047" s="2">
        <v>710000000</v>
      </c>
      <c r="J5047" s="2" t="s">
        <v>11537</v>
      </c>
      <c r="K5047" s="14" t="s">
        <v>31</v>
      </c>
      <c r="L5047" s="5" t="s">
        <v>8093</v>
      </c>
      <c r="M5047" s="2"/>
      <c r="N5047" s="2" t="s">
        <v>453</v>
      </c>
      <c r="O5047" s="21" t="s">
        <v>8249</v>
      </c>
      <c r="P5047" s="2"/>
      <c r="Q5047" s="5"/>
      <c r="R5047" s="5"/>
      <c r="S5047" s="17"/>
      <c r="T5047" s="213">
        <v>0</v>
      </c>
      <c r="U5047" s="213">
        <f t="shared" si="398"/>
        <v>0</v>
      </c>
      <c r="V5047" s="2" t="s">
        <v>345</v>
      </c>
      <c r="W5047" s="2">
        <v>2014</v>
      </c>
      <c r="X5047" s="293" t="s">
        <v>10152</v>
      </c>
    </row>
    <row r="5048" spans="1:24" ht="63.75" customHeight="1" outlineLevel="1" x14ac:dyDescent="0.25">
      <c r="A5048" s="2" t="s">
        <v>8962</v>
      </c>
      <c r="B5048" s="2" t="s">
        <v>27</v>
      </c>
      <c r="C5048" s="5" t="s">
        <v>3797</v>
      </c>
      <c r="D5048" s="5" t="s">
        <v>3798</v>
      </c>
      <c r="E5048" s="5" t="s">
        <v>3798</v>
      </c>
      <c r="F5048" s="2" t="s">
        <v>2830</v>
      </c>
      <c r="G5048" s="2" t="s">
        <v>29</v>
      </c>
      <c r="H5048" s="2">
        <v>100</v>
      </c>
      <c r="I5048" s="2">
        <v>710000000</v>
      </c>
      <c r="J5048" s="2" t="s">
        <v>11537</v>
      </c>
      <c r="K5048" s="5" t="s">
        <v>1448</v>
      </c>
      <c r="L5048" s="2" t="s">
        <v>1145</v>
      </c>
      <c r="M5048" s="2"/>
      <c r="N5048" s="2" t="s">
        <v>453</v>
      </c>
      <c r="O5048" s="21" t="s">
        <v>8249</v>
      </c>
      <c r="P5048" s="36"/>
      <c r="Q5048" s="5"/>
      <c r="R5048" s="5"/>
      <c r="S5048" s="17"/>
      <c r="T5048" s="213">
        <v>565000</v>
      </c>
      <c r="U5048" s="213">
        <f t="shared" si="398"/>
        <v>632800.00000000012</v>
      </c>
      <c r="V5048" s="2" t="s">
        <v>345</v>
      </c>
      <c r="W5048" s="2">
        <v>2014</v>
      </c>
      <c r="X5048" s="5"/>
    </row>
    <row r="5049" spans="1:24" ht="63.75" customHeight="1" outlineLevel="1" x14ac:dyDescent="0.25">
      <c r="A5049" s="2" t="s">
        <v>8963</v>
      </c>
      <c r="B5049" s="2" t="s">
        <v>27</v>
      </c>
      <c r="C5049" s="5" t="s">
        <v>3797</v>
      </c>
      <c r="D5049" s="5" t="s">
        <v>3798</v>
      </c>
      <c r="E5049" s="5" t="s">
        <v>3798</v>
      </c>
      <c r="F5049" s="2" t="s">
        <v>2830</v>
      </c>
      <c r="G5049" s="2" t="s">
        <v>29</v>
      </c>
      <c r="H5049" s="2">
        <v>100</v>
      </c>
      <c r="I5049" s="2">
        <v>710000000</v>
      </c>
      <c r="J5049" s="2" t="s">
        <v>11537</v>
      </c>
      <c r="K5049" s="5" t="s">
        <v>8258</v>
      </c>
      <c r="L5049" s="5" t="s">
        <v>8093</v>
      </c>
      <c r="M5049" s="2"/>
      <c r="N5049" s="2" t="s">
        <v>453</v>
      </c>
      <c r="O5049" s="21" t="s">
        <v>8249</v>
      </c>
      <c r="P5049" s="2"/>
      <c r="Q5049" s="5"/>
      <c r="R5049" s="5"/>
      <c r="S5049" s="17"/>
      <c r="T5049" s="213">
        <v>6000</v>
      </c>
      <c r="U5049" s="213">
        <f t="shared" si="398"/>
        <v>6720.0000000000009</v>
      </c>
      <c r="V5049" s="2" t="s">
        <v>345</v>
      </c>
      <c r="W5049" s="2">
        <v>2014</v>
      </c>
      <c r="X5049" s="5"/>
    </row>
    <row r="5050" spans="1:24" ht="63.75" customHeight="1" outlineLevel="1" x14ac:dyDescent="0.25">
      <c r="A5050" s="2" t="s">
        <v>8964</v>
      </c>
      <c r="B5050" s="2" t="s">
        <v>27</v>
      </c>
      <c r="C5050" s="2" t="s">
        <v>8259</v>
      </c>
      <c r="D5050" s="13" t="s">
        <v>12657</v>
      </c>
      <c r="E5050" s="13" t="s">
        <v>12657</v>
      </c>
      <c r="F5050" s="13" t="s">
        <v>8260</v>
      </c>
      <c r="G5050" s="2" t="s">
        <v>29</v>
      </c>
      <c r="H5050" s="2">
        <v>100</v>
      </c>
      <c r="I5050" s="2">
        <v>710000000</v>
      </c>
      <c r="J5050" s="2" t="s">
        <v>11537</v>
      </c>
      <c r="K5050" s="5" t="s">
        <v>1453</v>
      </c>
      <c r="L5050" s="2" t="s">
        <v>1145</v>
      </c>
      <c r="M5050" s="2"/>
      <c r="N5050" s="2" t="s">
        <v>453</v>
      </c>
      <c r="O5050" s="21" t="s">
        <v>8249</v>
      </c>
      <c r="P5050" s="36"/>
      <c r="Q5050" s="5"/>
      <c r="R5050" s="5"/>
      <c r="S5050" s="5"/>
      <c r="T5050" s="213">
        <v>168000</v>
      </c>
      <c r="U5050" s="213">
        <f t="shared" si="398"/>
        <v>188160.00000000003</v>
      </c>
      <c r="V5050" s="2" t="s">
        <v>345</v>
      </c>
      <c r="W5050" s="2">
        <v>2014</v>
      </c>
      <c r="X5050" s="5"/>
    </row>
    <row r="5051" spans="1:24" ht="63.75" customHeight="1" outlineLevel="1" x14ac:dyDescent="0.25">
      <c r="A5051" s="2" t="s">
        <v>8965</v>
      </c>
      <c r="B5051" s="2" t="s">
        <v>27</v>
      </c>
      <c r="C5051" s="2" t="s">
        <v>8259</v>
      </c>
      <c r="D5051" s="13" t="s">
        <v>12657</v>
      </c>
      <c r="E5051" s="13" t="s">
        <v>12657</v>
      </c>
      <c r="F5051" s="13" t="s">
        <v>8260</v>
      </c>
      <c r="G5051" s="2" t="s">
        <v>29</v>
      </c>
      <c r="H5051" s="2">
        <v>100</v>
      </c>
      <c r="I5051" s="2">
        <v>710000000</v>
      </c>
      <c r="J5051" s="2" t="s">
        <v>11537</v>
      </c>
      <c r="K5051" s="5" t="s">
        <v>1453</v>
      </c>
      <c r="L5051" s="5" t="s">
        <v>8093</v>
      </c>
      <c r="M5051" s="2"/>
      <c r="N5051" s="2" t="s">
        <v>453</v>
      </c>
      <c r="O5051" s="21" t="s">
        <v>8249</v>
      </c>
      <c r="P5051" s="2"/>
      <c r="Q5051" s="5"/>
      <c r="R5051" s="5"/>
      <c r="S5051" s="5"/>
      <c r="T5051" s="213">
        <v>92000</v>
      </c>
      <c r="U5051" s="213">
        <f>T5051*1.12</f>
        <v>103040.00000000001</v>
      </c>
      <c r="V5051" s="2" t="s">
        <v>345</v>
      </c>
      <c r="W5051" s="2">
        <v>2014</v>
      </c>
      <c r="X5051" s="5"/>
    </row>
    <row r="5052" spans="1:24" ht="63.75" customHeight="1" outlineLevel="1" x14ac:dyDescent="0.25">
      <c r="A5052" s="2" t="s">
        <v>6184</v>
      </c>
      <c r="B5052" s="2" t="s">
        <v>27</v>
      </c>
      <c r="C5052" s="2" t="s">
        <v>472</v>
      </c>
      <c r="D5052" s="13" t="s">
        <v>473</v>
      </c>
      <c r="E5052" s="13" t="s">
        <v>474</v>
      </c>
      <c r="F5052" s="13" t="s">
        <v>8261</v>
      </c>
      <c r="G5052" s="2" t="s">
        <v>350</v>
      </c>
      <c r="H5052" s="2">
        <v>100</v>
      </c>
      <c r="I5052" s="2">
        <v>710000000</v>
      </c>
      <c r="J5052" s="2" t="s">
        <v>11537</v>
      </c>
      <c r="K5052" s="5" t="s">
        <v>1453</v>
      </c>
      <c r="L5052" s="2" t="s">
        <v>1145</v>
      </c>
      <c r="M5052" s="2"/>
      <c r="N5052" s="2" t="s">
        <v>453</v>
      </c>
      <c r="O5052" s="21" t="s">
        <v>8249</v>
      </c>
      <c r="P5052" s="36"/>
      <c r="Q5052" s="5"/>
      <c r="R5052" s="5"/>
      <c r="S5052" s="5"/>
      <c r="T5052" s="213">
        <v>30000</v>
      </c>
      <c r="U5052" s="213">
        <f t="shared" si="398"/>
        <v>33600</v>
      </c>
      <c r="V5052" s="2" t="s">
        <v>345</v>
      </c>
      <c r="W5052" s="2">
        <v>2014</v>
      </c>
      <c r="X5052" s="5"/>
    </row>
    <row r="5053" spans="1:24" ht="63.75" customHeight="1" outlineLevel="1" x14ac:dyDescent="0.25">
      <c r="A5053" s="2" t="s">
        <v>6185</v>
      </c>
      <c r="B5053" s="2" t="s">
        <v>27</v>
      </c>
      <c r="C5053" s="10" t="s">
        <v>3154</v>
      </c>
      <c r="D5053" s="10" t="s">
        <v>9118</v>
      </c>
      <c r="E5053" s="10" t="s">
        <v>9119</v>
      </c>
      <c r="F5053" s="43" t="s">
        <v>3155</v>
      </c>
      <c r="G5053" s="2" t="s">
        <v>29</v>
      </c>
      <c r="H5053" s="2">
        <v>100</v>
      </c>
      <c r="I5053" s="2">
        <v>710000000</v>
      </c>
      <c r="J5053" s="2" t="s">
        <v>11537</v>
      </c>
      <c r="K5053" s="14" t="s">
        <v>6189</v>
      </c>
      <c r="L5053" s="2" t="s">
        <v>1145</v>
      </c>
      <c r="M5053" s="2"/>
      <c r="N5053" s="2" t="s">
        <v>453</v>
      </c>
      <c r="O5053" s="21" t="s">
        <v>8249</v>
      </c>
      <c r="P5053" s="36"/>
      <c r="Q5053" s="5"/>
      <c r="R5053" s="5"/>
      <c r="S5053" s="17"/>
      <c r="T5053" s="213">
        <v>80000</v>
      </c>
      <c r="U5053" s="213">
        <f t="shared" si="398"/>
        <v>89600.000000000015</v>
      </c>
      <c r="V5053" s="2" t="s">
        <v>345</v>
      </c>
      <c r="W5053" s="2">
        <v>2014</v>
      </c>
      <c r="X5053" s="5"/>
    </row>
    <row r="5054" spans="1:24" ht="63.75" customHeight="1" outlineLevel="1" x14ac:dyDescent="0.25">
      <c r="A5054" s="2" t="s">
        <v>6187</v>
      </c>
      <c r="B5054" s="2" t="s">
        <v>27</v>
      </c>
      <c r="C5054" s="10" t="s">
        <v>3154</v>
      </c>
      <c r="D5054" s="10" t="s">
        <v>9118</v>
      </c>
      <c r="E5054" s="10" t="s">
        <v>9119</v>
      </c>
      <c r="F5054" s="43" t="s">
        <v>3155</v>
      </c>
      <c r="G5054" s="2" t="s">
        <v>29</v>
      </c>
      <c r="H5054" s="2">
        <v>100</v>
      </c>
      <c r="I5054" s="2">
        <v>710000000</v>
      </c>
      <c r="J5054" s="2" t="s">
        <v>11537</v>
      </c>
      <c r="K5054" s="14" t="s">
        <v>6189</v>
      </c>
      <c r="L5054" s="5" t="s">
        <v>8093</v>
      </c>
      <c r="M5054" s="2"/>
      <c r="N5054" s="2" t="s">
        <v>453</v>
      </c>
      <c r="O5054" s="21" t="s">
        <v>8249</v>
      </c>
      <c r="P5054" s="2"/>
      <c r="Q5054" s="5"/>
      <c r="R5054" s="5"/>
      <c r="S5054" s="17"/>
      <c r="T5054" s="213">
        <v>78000</v>
      </c>
      <c r="U5054" s="213">
        <f t="shared" si="398"/>
        <v>87360.000000000015</v>
      </c>
      <c r="V5054" s="2" t="s">
        <v>345</v>
      </c>
      <c r="W5054" s="2">
        <v>2014</v>
      </c>
      <c r="X5054" s="5"/>
    </row>
    <row r="5055" spans="1:24" ht="63.75" customHeight="1" outlineLevel="1" x14ac:dyDescent="0.25">
      <c r="A5055" s="2" t="s">
        <v>6541</v>
      </c>
      <c r="B5055" s="2" t="s">
        <v>27</v>
      </c>
      <c r="C5055" s="5" t="s">
        <v>3149</v>
      </c>
      <c r="D5055" s="10" t="s">
        <v>5757</v>
      </c>
      <c r="E5055" s="10" t="s">
        <v>5758</v>
      </c>
      <c r="F5055" s="13" t="s">
        <v>5983</v>
      </c>
      <c r="G5055" s="2" t="s">
        <v>29</v>
      </c>
      <c r="H5055" s="2">
        <v>100</v>
      </c>
      <c r="I5055" s="2">
        <v>710000000</v>
      </c>
      <c r="J5055" s="2" t="s">
        <v>11537</v>
      </c>
      <c r="K5055" s="2" t="s">
        <v>6014</v>
      </c>
      <c r="L5055" s="2" t="s">
        <v>1145</v>
      </c>
      <c r="M5055" s="5"/>
      <c r="N5055" s="2" t="s">
        <v>453</v>
      </c>
      <c r="O5055" s="21" t="s">
        <v>8249</v>
      </c>
      <c r="P5055" s="36"/>
      <c r="Q5055" s="5"/>
      <c r="R5055" s="170"/>
      <c r="S5055" s="10"/>
      <c r="T5055" s="213">
        <f>46000+14161</f>
        <v>60161</v>
      </c>
      <c r="U5055" s="213">
        <f t="shared" si="398"/>
        <v>67380.320000000007</v>
      </c>
      <c r="V5055" s="2" t="s">
        <v>345</v>
      </c>
      <c r="W5055" s="2">
        <v>2014</v>
      </c>
      <c r="X5055" s="5"/>
    </row>
    <row r="5056" spans="1:24" ht="63.75" customHeight="1" outlineLevel="1" x14ac:dyDescent="0.25">
      <c r="A5056" s="2" t="s">
        <v>6542</v>
      </c>
      <c r="B5056" s="2" t="s">
        <v>27</v>
      </c>
      <c r="C5056" s="5" t="s">
        <v>3149</v>
      </c>
      <c r="D5056" s="10" t="s">
        <v>5757</v>
      </c>
      <c r="E5056" s="10" t="s">
        <v>5758</v>
      </c>
      <c r="F5056" s="13" t="s">
        <v>5984</v>
      </c>
      <c r="G5056" s="2" t="s">
        <v>29</v>
      </c>
      <c r="H5056" s="2">
        <v>100</v>
      </c>
      <c r="I5056" s="2">
        <v>710000000</v>
      </c>
      <c r="J5056" s="2" t="s">
        <v>11537</v>
      </c>
      <c r="K5056" s="2" t="s">
        <v>6014</v>
      </c>
      <c r="L5056" s="2" t="s">
        <v>1145</v>
      </c>
      <c r="M5056" s="5"/>
      <c r="N5056" s="2" t="s">
        <v>453</v>
      </c>
      <c r="O5056" s="21" t="s">
        <v>8249</v>
      </c>
      <c r="P5056" s="36"/>
      <c r="Q5056" s="5"/>
      <c r="R5056" s="170"/>
      <c r="S5056" s="10"/>
      <c r="T5056" s="213">
        <v>88000</v>
      </c>
      <c r="U5056" s="213">
        <f t="shared" si="398"/>
        <v>98560.000000000015</v>
      </c>
      <c r="V5056" s="2" t="s">
        <v>345</v>
      </c>
      <c r="W5056" s="2">
        <v>2014</v>
      </c>
      <c r="X5056" s="5"/>
    </row>
    <row r="5057" spans="1:25" ht="63.75" customHeight="1" outlineLevel="1" x14ac:dyDescent="0.25">
      <c r="A5057" s="2" t="s">
        <v>6543</v>
      </c>
      <c r="B5057" s="2" t="s">
        <v>27</v>
      </c>
      <c r="C5057" s="10" t="s">
        <v>3780</v>
      </c>
      <c r="D5057" s="10" t="s">
        <v>3781</v>
      </c>
      <c r="E5057" s="10" t="s">
        <v>3782</v>
      </c>
      <c r="F5057" s="13" t="s">
        <v>5985</v>
      </c>
      <c r="G5057" s="2" t="s">
        <v>29</v>
      </c>
      <c r="H5057" s="2">
        <v>100</v>
      </c>
      <c r="I5057" s="2">
        <v>710000000</v>
      </c>
      <c r="J5057" s="2" t="s">
        <v>11537</v>
      </c>
      <c r="K5057" s="2" t="s">
        <v>6014</v>
      </c>
      <c r="L5057" s="2" t="s">
        <v>1145</v>
      </c>
      <c r="M5057" s="5"/>
      <c r="N5057" s="2" t="s">
        <v>453</v>
      </c>
      <c r="O5057" s="21" t="s">
        <v>8249</v>
      </c>
      <c r="P5057" s="36"/>
      <c r="Q5057" s="5"/>
      <c r="R5057" s="170"/>
      <c r="S5057" s="10"/>
      <c r="T5057" s="213">
        <v>0</v>
      </c>
      <c r="U5057" s="213">
        <f t="shared" si="398"/>
        <v>0</v>
      </c>
      <c r="V5057" s="2" t="s">
        <v>345</v>
      </c>
      <c r="W5057" s="2">
        <v>2014</v>
      </c>
      <c r="X5057" s="5" t="s">
        <v>10152</v>
      </c>
    </row>
    <row r="5058" spans="1:25" ht="63.75" customHeight="1" outlineLevel="1" x14ac:dyDescent="0.25">
      <c r="A5058" s="2" t="s">
        <v>6544</v>
      </c>
      <c r="B5058" s="2" t="s">
        <v>27</v>
      </c>
      <c r="C5058" s="10" t="s">
        <v>3780</v>
      </c>
      <c r="D5058" s="10" t="s">
        <v>3781</v>
      </c>
      <c r="E5058" s="10" t="s">
        <v>3782</v>
      </c>
      <c r="F5058" s="13" t="s">
        <v>5985</v>
      </c>
      <c r="G5058" s="2" t="s">
        <v>29</v>
      </c>
      <c r="H5058" s="2">
        <v>100</v>
      </c>
      <c r="I5058" s="2">
        <v>710000000</v>
      </c>
      <c r="J5058" s="2" t="s">
        <v>11537</v>
      </c>
      <c r="K5058" s="2" t="s">
        <v>6014</v>
      </c>
      <c r="L5058" s="5" t="s">
        <v>8093</v>
      </c>
      <c r="M5058" s="5"/>
      <c r="N5058" s="2" t="s">
        <v>453</v>
      </c>
      <c r="O5058" s="21" t="s">
        <v>8249</v>
      </c>
      <c r="P5058" s="2"/>
      <c r="Q5058" s="5"/>
      <c r="R5058" s="170"/>
      <c r="S5058" s="10"/>
      <c r="T5058" s="213">
        <v>0</v>
      </c>
      <c r="U5058" s="213">
        <f t="shared" si="398"/>
        <v>0</v>
      </c>
      <c r="V5058" s="2" t="s">
        <v>345</v>
      </c>
      <c r="W5058" s="2">
        <v>2014</v>
      </c>
      <c r="X5058" s="5" t="s">
        <v>10152</v>
      </c>
    </row>
    <row r="5059" spans="1:25" ht="63.75" customHeight="1" outlineLevel="1" x14ac:dyDescent="0.25">
      <c r="A5059" s="2" t="s">
        <v>6545</v>
      </c>
      <c r="B5059" s="2" t="s">
        <v>27</v>
      </c>
      <c r="C5059" s="95" t="s">
        <v>2835</v>
      </c>
      <c r="D5059" s="13" t="s">
        <v>5032</v>
      </c>
      <c r="E5059" s="13" t="s">
        <v>5032</v>
      </c>
      <c r="F5059" s="13" t="s">
        <v>8262</v>
      </c>
      <c r="G5059" s="2" t="s">
        <v>350</v>
      </c>
      <c r="H5059" s="2">
        <v>100</v>
      </c>
      <c r="I5059" s="2">
        <v>710000000</v>
      </c>
      <c r="J5059" s="2" t="s">
        <v>11537</v>
      </c>
      <c r="K5059" s="2" t="s">
        <v>1453</v>
      </c>
      <c r="L5059" s="2" t="s">
        <v>1145</v>
      </c>
      <c r="M5059" s="5"/>
      <c r="N5059" s="2" t="s">
        <v>453</v>
      </c>
      <c r="O5059" s="21" t="s">
        <v>8249</v>
      </c>
      <c r="P5059" s="36"/>
      <c r="Q5059" s="5"/>
      <c r="R5059" s="170"/>
      <c r="S5059" s="10"/>
      <c r="T5059" s="213">
        <v>1641000</v>
      </c>
      <c r="U5059" s="213">
        <f t="shared" si="398"/>
        <v>1837920.0000000002</v>
      </c>
      <c r="V5059" s="2" t="s">
        <v>345</v>
      </c>
      <c r="W5059" s="2">
        <v>2014</v>
      </c>
      <c r="X5059" s="5"/>
    </row>
    <row r="5060" spans="1:25" ht="63.75" customHeight="1" outlineLevel="1" x14ac:dyDescent="0.25">
      <c r="A5060" s="2" t="s">
        <v>6546</v>
      </c>
      <c r="B5060" s="2" t="s">
        <v>27</v>
      </c>
      <c r="C5060" s="95" t="s">
        <v>2835</v>
      </c>
      <c r="D5060" s="13" t="s">
        <v>5032</v>
      </c>
      <c r="E5060" s="13" t="s">
        <v>5032</v>
      </c>
      <c r="F5060" s="13" t="s">
        <v>8262</v>
      </c>
      <c r="G5060" s="2" t="s">
        <v>350</v>
      </c>
      <c r="H5060" s="2">
        <v>100</v>
      </c>
      <c r="I5060" s="2">
        <v>710000000</v>
      </c>
      <c r="J5060" s="2" t="s">
        <v>11537</v>
      </c>
      <c r="K5060" s="2" t="s">
        <v>1453</v>
      </c>
      <c r="L5060" s="5" t="s">
        <v>8093</v>
      </c>
      <c r="M5060" s="5"/>
      <c r="N5060" s="2" t="s">
        <v>453</v>
      </c>
      <c r="O5060" s="21" t="s">
        <v>8249</v>
      </c>
      <c r="P5060" s="2"/>
      <c r="Q5060" s="5"/>
      <c r="R5060" s="170"/>
      <c r="S5060" s="10"/>
      <c r="T5060" s="213">
        <v>463000</v>
      </c>
      <c r="U5060" s="213">
        <f t="shared" si="398"/>
        <v>518560.00000000006</v>
      </c>
      <c r="V5060" s="2" t="s">
        <v>345</v>
      </c>
      <c r="W5060" s="2">
        <v>2014</v>
      </c>
      <c r="X5060" s="2"/>
    </row>
    <row r="5061" spans="1:25" ht="63.75" customHeight="1" outlineLevel="1" x14ac:dyDescent="0.25">
      <c r="A5061" s="2" t="s">
        <v>7513</v>
      </c>
      <c r="B5061" s="2" t="s">
        <v>27</v>
      </c>
      <c r="C5061" s="10" t="s">
        <v>3154</v>
      </c>
      <c r="D5061" s="10" t="s">
        <v>9118</v>
      </c>
      <c r="E5061" s="10" t="s">
        <v>9119</v>
      </c>
      <c r="F5061" s="43" t="s">
        <v>3155</v>
      </c>
      <c r="G5061" s="2" t="s">
        <v>29</v>
      </c>
      <c r="H5061" s="2">
        <v>100</v>
      </c>
      <c r="I5061" s="2">
        <v>710000000</v>
      </c>
      <c r="J5061" s="2" t="s">
        <v>11537</v>
      </c>
      <c r="K5061" s="2" t="s">
        <v>6189</v>
      </c>
      <c r="L5061" s="2" t="s">
        <v>1145</v>
      </c>
      <c r="M5061" s="5"/>
      <c r="N5061" s="2" t="s">
        <v>480</v>
      </c>
      <c r="O5061" s="21" t="s">
        <v>8249</v>
      </c>
      <c r="P5061" s="36"/>
      <c r="Q5061" s="5"/>
      <c r="R5061" s="170"/>
      <c r="S5061" s="10"/>
      <c r="T5061" s="213">
        <v>0</v>
      </c>
      <c r="U5061" s="213">
        <v>0</v>
      </c>
      <c r="V5061" s="2" t="s">
        <v>345</v>
      </c>
      <c r="W5061" s="2">
        <v>2014</v>
      </c>
      <c r="X5061" s="2"/>
    </row>
    <row r="5062" spans="1:25" s="85" customFormat="1" ht="93" customHeight="1" x14ac:dyDescent="0.25">
      <c r="A5062" s="291" t="s">
        <v>13526</v>
      </c>
      <c r="B5062" s="291" t="s">
        <v>27</v>
      </c>
      <c r="C5062" s="292" t="s">
        <v>3154</v>
      </c>
      <c r="D5062" s="292" t="s">
        <v>9118</v>
      </c>
      <c r="E5062" s="292" t="s">
        <v>9119</v>
      </c>
      <c r="F5062" s="43" t="s">
        <v>3155</v>
      </c>
      <c r="G5062" s="291" t="s">
        <v>29</v>
      </c>
      <c r="H5062" s="291">
        <v>100</v>
      </c>
      <c r="I5062" s="291">
        <v>710000000</v>
      </c>
      <c r="J5062" s="291" t="s">
        <v>11537</v>
      </c>
      <c r="K5062" s="291" t="s">
        <v>6133</v>
      </c>
      <c r="L5062" s="291" t="s">
        <v>1145</v>
      </c>
      <c r="M5062" s="293"/>
      <c r="N5062" s="291" t="s">
        <v>10994</v>
      </c>
      <c r="O5062" s="21">
        <v>1</v>
      </c>
      <c r="P5062" s="36"/>
      <c r="Q5062" s="293"/>
      <c r="R5062" s="170"/>
      <c r="S5062" s="292"/>
      <c r="T5062" s="213">
        <v>268622</v>
      </c>
      <c r="U5062" s="306">
        <f>T5062*112%</f>
        <v>300856.64</v>
      </c>
      <c r="V5062" s="291" t="s">
        <v>345</v>
      </c>
      <c r="W5062" s="291">
        <v>2014</v>
      </c>
      <c r="X5062" s="291" t="s">
        <v>11951</v>
      </c>
      <c r="Y5062" s="290"/>
    </row>
    <row r="5063" spans="1:25" ht="63.75" customHeight="1" outlineLevel="1" x14ac:dyDescent="0.25">
      <c r="A5063" s="2" t="s">
        <v>7514</v>
      </c>
      <c r="B5063" s="2" t="s">
        <v>27</v>
      </c>
      <c r="C5063" s="20" t="s">
        <v>4435</v>
      </c>
      <c r="D5063" s="20" t="s">
        <v>8596</v>
      </c>
      <c r="E5063" s="20" t="s">
        <v>8597</v>
      </c>
      <c r="F5063" s="20" t="s">
        <v>8597</v>
      </c>
      <c r="G5063" s="2" t="s">
        <v>350</v>
      </c>
      <c r="H5063" s="2">
        <v>100</v>
      </c>
      <c r="I5063" s="2">
        <v>710000000</v>
      </c>
      <c r="J5063" s="2" t="s">
        <v>11537</v>
      </c>
      <c r="K5063" s="2" t="s">
        <v>1453</v>
      </c>
      <c r="L5063" s="2" t="s">
        <v>1145</v>
      </c>
      <c r="M5063" s="5"/>
      <c r="N5063" s="2" t="s">
        <v>480</v>
      </c>
      <c r="O5063" s="21" t="s">
        <v>8249</v>
      </c>
      <c r="P5063" s="36"/>
      <c r="Q5063" s="5"/>
      <c r="R5063" s="170"/>
      <c r="S5063" s="10"/>
      <c r="T5063" s="213">
        <v>8000</v>
      </c>
      <c r="U5063" s="213">
        <v>8960</v>
      </c>
      <c r="V5063" s="2" t="s">
        <v>345</v>
      </c>
      <c r="W5063" s="2">
        <v>2014</v>
      </c>
      <c r="X5063" s="2"/>
    </row>
    <row r="5064" spans="1:25" ht="63.75" customHeight="1" outlineLevel="1" x14ac:dyDescent="0.25">
      <c r="A5064" s="2" t="s">
        <v>7515</v>
      </c>
      <c r="B5064" s="2" t="s">
        <v>27</v>
      </c>
      <c r="C5064" s="20" t="s">
        <v>4435</v>
      </c>
      <c r="D5064" s="20" t="s">
        <v>8596</v>
      </c>
      <c r="E5064" s="20" t="s">
        <v>8597</v>
      </c>
      <c r="F5064" s="20" t="s">
        <v>8597</v>
      </c>
      <c r="G5064" s="2" t="s">
        <v>350</v>
      </c>
      <c r="H5064" s="2">
        <v>100</v>
      </c>
      <c r="I5064" s="2">
        <v>710000000</v>
      </c>
      <c r="J5064" s="2" t="s">
        <v>11537</v>
      </c>
      <c r="K5064" s="2" t="s">
        <v>1453</v>
      </c>
      <c r="L5064" s="2" t="s">
        <v>1145</v>
      </c>
      <c r="M5064" s="5"/>
      <c r="N5064" s="2" t="s">
        <v>480</v>
      </c>
      <c r="O5064" s="21" t="s">
        <v>8249</v>
      </c>
      <c r="P5064" s="36"/>
      <c r="Q5064" s="5"/>
      <c r="R5064" s="170"/>
      <c r="S5064" s="10"/>
      <c r="T5064" s="213">
        <v>8000</v>
      </c>
      <c r="U5064" s="213">
        <f>T5064*1.12</f>
        <v>8960</v>
      </c>
      <c r="V5064" s="2" t="s">
        <v>345</v>
      </c>
      <c r="W5064" s="2">
        <v>2014</v>
      </c>
      <c r="X5064" s="2"/>
    </row>
    <row r="5065" spans="1:25" ht="63.75" customHeight="1" outlineLevel="1" x14ac:dyDescent="0.25">
      <c r="A5065" s="2" t="s">
        <v>7516</v>
      </c>
      <c r="B5065" s="2" t="s">
        <v>27</v>
      </c>
      <c r="C5065" s="10" t="s">
        <v>3154</v>
      </c>
      <c r="D5065" s="10" t="s">
        <v>9118</v>
      </c>
      <c r="E5065" s="10" t="s">
        <v>9119</v>
      </c>
      <c r="F5065" s="43" t="s">
        <v>3155</v>
      </c>
      <c r="G5065" s="2" t="s">
        <v>29</v>
      </c>
      <c r="H5065" s="2">
        <v>100</v>
      </c>
      <c r="I5065" s="2">
        <v>710000000</v>
      </c>
      <c r="J5065" s="2" t="s">
        <v>11537</v>
      </c>
      <c r="K5065" s="2" t="s">
        <v>6189</v>
      </c>
      <c r="L5065" s="5" t="s">
        <v>8093</v>
      </c>
      <c r="M5065" s="5"/>
      <c r="N5065" s="2" t="s">
        <v>453</v>
      </c>
      <c r="O5065" s="21" t="s">
        <v>8249</v>
      </c>
      <c r="P5065" s="2"/>
      <c r="Q5065" s="5"/>
      <c r="R5065" s="170"/>
      <c r="S5065" s="10"/>
      <c r="T5065" s="213">
        <v>0</v>
      </c>
      <c r="U5065" s="213">
        <f t="shared" si="398"/>
        <v>0</v>
      </c>
      <c r="V5065" s="2" t="s">
        <v>345</v>
      </c>
      <c r="W5065" s="2">
        <v>2014</v>
      </c>
      <c r="X5065" s="2"/>
    </row>
    <row r="5066" spans="1:25" s="85" customFormat="1" ht="63.75" x14ac:dyDescent="0.25">
      <c r="A5066" s="291" t="s">
        <v>13527</v>
      </c>
      <c r="B5066" s="291" t="s">
        <v>27</v>
      </c>
      <c r="C5066" s="292" t="s">
        <v>3154</v>
      </c>
      <c r="D5066" s="292" t="s">
        <v>9118</v>
      </c>
      <c r="E5066" s="292" t="s">
        <v>9119</v>
      </c>
      <c r="F5066" s="43" t="s">
        <v>3155</v>
      </c>
      <c r="G5066" s="291" t="s">
        <v>29</v>
      </c>
      <c r="H5066" s="291">
        <v>100</v>
      </c>
      <c r="I5066" s="291">
        <v>710000000</v>
      </c>
      <c r="J5066" s="291" t="s">
        <v>1075</v>
      </c>
      <c r="K5066" s="291" t="s">
        <v>3806</v>
      </c>
      <c r="L5066" s="293" t="s">
        <v>8093</v>
      </c>
      <c r="M5066" s="293"/>
      <c r="N5066" s="291" t="s">
        <v>453</v>
      </c>
      <c r="O5066" s="21">
        <v>1</v>
      </c>
      <c r="P5066" s="291"/>
      <c r="Q5066" s="293"/>
      <c r="R5066" s="170"/>
      <c r="S5066" s="292"/>
      <c r="T5066" s="306">
        <v>175414</v>
      </c>
      <c r="U5066" s="306">
        <f t="shared" si="398"/>
        <v>196463.68000000002</v>
      </c>
      <c r="V5066" s="291" t="s">
        <v>345</v>
      </c>
      <c r="W5066" s="291">
        <v>2014</v>
      </c>
      <c r="X5066" s="291" t="s">
        <v>13528</v>
      </c>
      <c r="Y5066" s="290"/>
    </row>
    <row r="5067" spans="1:25" ht="63.75" customHeight="1" outlineLevel="1" x14ac:dyDescent="0.25">
      <c r="A5067" s="2" t="s">
        <v>7517</v>
      </c>
      <c r="B5067" s="2" t="s">
        <v>27</v>
      </c>
      <c r="C5067" s="20" t="s">
        <v>8598</v>
      </c>
      <c r="D5067" s="20" t="s">
        <v>8599</v>
      </c>
      <c r="E5067" s="20" t="s">
        <v>8600</v>
      </c>
      <c r="F5067" s="20" t="s">
        <v>8600</v>
      </c>
      <c r="G5067" s="2" t="s">
        <v>350</v>
      </c>
      <c r="H5067" s="2">
        <v>100</v>
      </c>
      <c r="I5067" s="2">
        <v>710000000</v>
      </c>
      <c r="J5067" s="2" t="s">
        <v>11537</v>
      </c>
      <c r="K5067" s="2" t="s">
        <v>1453</v>
      </c>
      <c r="L5067" s="2" t="s">
        <v>1145</v>
      </c>
      <c r="M5067" s="5"/>
      <c r="N5067" s="2" t="s">
        <v>480</v>
      </c>
      <c r="O5067" s="21" t="s">
        <v>8249</v>
      </c>
      <c r="P5067" s="36"/>
      <c r="Q5067" s="5"/>
      <c r="R5067" s="170"/>
      <c r="S5067" s="10"/>
      <c r="T5067" s="213">
        <v>0</v>
      </c>
      <c r="U5067" s="213">
        <f t="shared" si="398"/>
        <v>0</v>
      </c>
      <c r="V5067" s="2" t="s">
        <v>345</v>
      </c>
      <c r="W5067" s="2">
        <v>2014</v>
      </c>
      <c r="X5067" s="2"/>
    </row>
    <row r="5068" spans="1:25" ht="63.75" customHeight="1" outlineLevel="1" x14ac:dyDescent="0.25">
      <c r="A5068" s="2" t="s">
        <v>11248</v>
      </c>
      <c r="B5068" s="2" t="s">
        <v>27</v>
      </c>
      <c r="C5068" s="20" t="s">
        <v>8598</v>
      </c>
      <c r="D5068" s="20" t="s">
        <v>8599</v>
      </c>
      <c r="E5068" s="20" t="s">
        <v>8600</v>
      </c>
      <c r="F5068" s="20"/>
      <c r="G5068" s="2" t="s">
        <v>29</v>
      </c>
      <c r="H5068" s="2">
        <v>100</v>
      </c>
      <c r="I5068" s="2">
        <v>710000000</v>
      </c>
      <c r="J5068" s="2" t="s">
        <v>11537</v>
      </c>
      <c r="K5068" s="2" t="s">
        <v>6017</v>
      </c>
      <c r="L5068" s="2" t="s">
        <v>1145</v>
      </c>
      <c r="M5068" s="5"/>
      <c r="N5068" s="2" t="s">
        <v>10994</v>
      </c>
      <c r="O5068" s="21">
        <v>0</v>
      </c>
      <c r="P5068" s="36"/>
      <c r="Q5068" s="5"/>
      <c r="R5068" s="170"/>
      <c r="S5068" s="10"/>
      <c r="T5068" s="213">
        <v>112000</v>
      </c>
      <c r="U5068" s="213">
        <f>T5068*1.12</f>
        <v>125440.00000000001</v>
      </c>
      <c r="V5068" s="2" t="s">
        <v>345</v>
      </c>
      <c r="W5068" s="2">
        <v>2014</v>
      </c>
      <c r="X5068" s="2" t="s">
        <v>12026</v>
      </c>
    </row>
    <row r="5069" spans="1:25" ht="63.75" customHeight="1" outlineLevel="1" x14ac:dyDescent="0.25">
      <c r="A5069" s="2" t="s">
        <v>7518</v>
      </c>
      <c r="B5069" s="2" t="s">
        <v>27</v>
      </c>
      <c r="C5069" s="5" t="s">
        <v>8598</v>
      </c>
      <c r="D5069" s="5" t="s">
        <v>8599</v>
      </c>
      <c r="E5069" s="5" t="s">
        <v>8600</v>
      </c>
      <c r="F5069" s="13" t="s">
        <v>8263</v>
      </c>
      <c r="G5069" s="2" t="s">
        <v>350</v>
      </c>
      <c r="H5069" s="2">
        <v>100</v>
      </c>
      <c r="I5069" s="2">
        <v>710000000</v>
      </c>
      <c r="J5069" s="2" t="s">
        <v>11537</v>
      </c>
      <c r="K5069" s="2" t="s">
        <v>1453</v>
      </c>
      <c r="L5069" s="5" t="s">
        <v>8093</v>
      </c>
      <c r="M5069" s="5"/>
      <c r="N5069" s="2" t="s">
        <v>453</v>
      </c>
      <c r="O5069" s="21" t="s">
        <v>8249</v>
      </c>
      <c r="P5069" s="2"/>
      <c r="Q5069" s="5"/>
      <c r="R5069" s="170"/>
      <c r="S5069" s="10"/>
      <c r="T5069" s="213">
        <v>107000</v>
      </c>
      <c r="U5069" s="213">
        <f t="shared" si="398"/>
        <v>119840.00000000001</v>
      </c>
      <c r="V5069" s="2" t="s">
        <v>345</v>
      </c>
      <c r="W5069" s="2">
        <v>2014</v>
      </c>
      <c r="X5069" s="2"/>
    </row>
    <row r="5070" spans="1:25" ht="76.5" customHeight="1" outlineLevel="1" x14ac:dyDescent="0.25">
      <c r="A5070" s="2" t="s">
        <v>7519</v>
      </c>
      <c r="B5070" s="2" t="s">
        <v>27</v>
      </c>
      <c r="C5070" s="20" t="s">
        <v>2146</v>
      </c>
      <c r="D5070" s="10" t="s">
        <v>2147</v>
      </c>
      <c r="E5070" s="10" t="s">
        <v>2148</v>
      </c>
      <c r="F5070" s="20" t="s">
        <v>2148</v>
      </c>
      <c r="G5070" s="2" t="s">
        <v>350</v>
      </c>
      <c r="H5070" s="2">
        <v>100</v>
      </c>
      <c r="I5070" s="2">
        <v>710000000</v>
      </c>
      <c r="J5070" s="2" t="s">
        <v>11537</v>
      </c>
      <c r="K5070" s="2" t="s">
        <v>1453</v>
      </c>
      <c r="L5070" s="2" t="s">
        <v>1145</v>
      </c>
      <c r="M5070" s="5"/>
      <c r="N5070" s="2" t="s">
        <v>480</v>
      </c>
      <c r="O5070" s="21" t="s">
        <v>8249</v>
      </c>
      <c r="P5070" s="36"/>
      <c r="Q5070" s="5"/>
      <c r="R5070" s="170"/>
      <c r="S5070" s="10"/>
      <c r="T5070" s="213">
        <v>78000</v>
      </c>
      <c r="U5070" s="213">
        <f t="shared" si="398"/>
        <v>87360.000000000015</v>
      </c>
      <c r="V5070" s="2" t="s">
        <v>345</v>
      </c>
      <c r="W5070" s="2">
        <v>2014</v>
      </c>
      <c r="X5070" s="2"/>
    </row>
    <row r="5071" spans="1:25" ht="63.75" customHeight="1" outlineLevel="1" x14ac:dyDescent="0.25">
      <c r="A5071" s="2" t="s">
        <v>7520</v>
      </c>
      <c r="B5071" s="2" t="s">
        <v>27</v>
      </c>
      <c r="C5071" s="10" t="s">
        <v>2854</v>
      </c>
      <c r="D5071" s="10" t="s">
        <v>3786</v>
      </c>
      <c r="E5071" s="10" t="s">
        <v>3786</v>
      </c>
      <c r="F5071" s="13" t="s">
        <v>3137</v>
      </c>
      <c r="G5071" s="2" t="s">
        <v>350</v>
      </c>
      <c r="H5071" s="2">
        <v>100</v>
      </c>
      <c r="I5071" s="2">
        <v>710000000</v>
      </c>
      <c r="J5071" s="2" t="s">
        <v>11537</v>
      </c>
      <c r="K5071" s="2" t="s">
        <v>1453</v>
      </c>
      <c r="L5071" s="5" t="s">
        <v>8093</v>
      </c>
      <c r="M5071" s="5"/>
      <c r="N5071" s="2" t="s">
        <v>453</v>
      </c>
      <c r="O5071" s="21" t="s">
        <v>8249</v>
      </c>
      <c r="P5071" s="2"/>
      <c r="Q5071" s="5"/>
      <c r="R5071" s="170"/>
      <c r="S5071" s="10"/>
      <c r="T5071" s="213">
        <v>45000</v>
      </c>
      <c r="U5071" s="213">
        <f t="shared" si="398"/>
        <v>50400.000000000007</v>
      </c>
      <c r="V5071" s="2" t="s">
        <v>345</v>
      </c>
      <c r="W5071" s="2">
        <v>2014</v>
      </c>
      <c r="X5071" s="2"/>
    </row>
    <row r="5072" spans="1:25" ht="63.75" customHeight="1" outlineLevel="1" x14ac:dyDescent="0.25">
      <c r="A5072" s="2" t="s">
        <v>7521</v>
      </c>
      <c r="B5072" s="2" t="s">
        <v>27</v>
      </c>
      <c r="C5072" s="95" t="s">
        <v>5043</v>
      </c>
      <c r="D5072" s="13" t="s">
        <v>3788</v>
      </c>
      <c r="E5072" s="13" t="s">
        <v>3788</v>
      </c>
      <c r="F5072" s="13" t="s">
        <v>8264</v>
      </c>
      <c r="G5072" s="2" t="s">
        <v>350</v>
      </c>
      <c r="H5072" s="2">
        <v>100</v>
      </c>
      <c r="I5072" s="2">
        <v>710000000</v>
      </c>
      <c r="J5072" s="2" t="s">
        <v>11537</v>
      </c>
      <c r="K5072" s="2" t="s">
        <v>1453</v>
      </c>
      <c r="L5072" s="2" t="s">
        <v>1145</v>
      </c>
      <c r="M5072" s="5"/>
      <c r="N5072" s="2" t="s">
        <v>453</v>
      </c>
      <c r="O5072" s="21" t="s">
        <v>8249</v>
      </c>
      <c r="P5072" s="36"/>
      <c r="Q5072" s="5"/>
      <c r="R5072" s="170"/>
      <c r="S5072" s="10"/>
      <c r="T5072" s="213">
        <v>84000</v>
      </c>
      <c r="U5072" s="213">
        <f t="shared" si="398"/>
        <v>94080.000000000015</v>
      </c>
      <c r="V5072" s="2" t="s">
        <v>345</v>
      </c>
      <c r="W5072" s="2">
        <v>2014</v>
      </c>
      <c r="X5072" s="2"/>
    </row>
    <row r="5073" spans="1:24" ht="63.75" customHeight="1" outlineLevel="1" x14ac:dyDescent="0.25">
      <c r="A5073" s="2" t="s">
        <v>7522</v>
      </c>
      <c r="B5073" s="2" t="s">
        <v>27</v>
      </c>
      <c r="C5073" s="95" t="s">
        <v>2845</v>
      </c>
      <c r="D5073" s="5" t="s">
        <v>3794</v>
      </c>
      <c r="E5073" s="5" t="s">
        <v>3795</v>
      </c>
      <c r="F5073" s="5" t="s">
        <v>2846</v>
      </c>
      <c r="G5073" s="2" t="s">
        <v>350</v>
      </c>
      <c r="H5073" s="2">
        <v>100</v>
      </c>
      <c r="I5073" s="2">
        <v>710000000</v>
      </c>
      <c r="J5073" s="2" t="s">
        <v>11537</v>
      </c>
      <c r="K5073" s="2" t="s">
        <v>1453</v>
      </c>
      <c r="L5073" s="5" t="s">
        <v>8093</v>
      </c>
      <c r="M5073" s="5"/>
      <c r="N5073" s="2" t="s">
        <v>453</v>
      </c>
      <c r="O5073" s="21" t="s">
        <v>8249</v>
      </c>
      <c r="P5073" s="2"/>
      <c r="Q5073" s="5"/>
      <c r="R5073" s="170"/>
      <c r="S5073" s="10"/>
      <c r="T5073" s="213">
        <v>453631</v>
      </c>
      <c r="U5073" s="213">
        <f t="shared" si="398"/>
        <v>508066.72000000003</v>
      </c>
      <c r="V5073" s="2" t="s">
        <v>345</v>
      </c>
      <c r="W5073" s="2">
        <v>2014</v>
      </c>
      <c r="X5073" s="2"/>
    </row>
    <row r="5074" spans="1:24" ht="63.75" customHeight="1" outlineLevel="1" x14ac:dyDescent="0.25">
      <c r="A5074" s="2" t="s">
        <v>7523</v>
      </c>
      <c r="B5074" s="2" t="s">
        <v>27</v>
      </c>
      <c r="C5074" s="95" t="s">
        <v>2845</v>
      </c>
      <c r="D5074" s="5" t="s">
        <v>3794</v>
      </c>
      <c r="E5074" s="5" t="s">
        <v>3795</v>
      </c>
      <c r="F5074" s="5" t="s">
        <v>2846</v>
      </c>
      <c r="G5074" s="2" t="s">
        <v>350</v>
      </c>
      <c r="H5074" s="2">
        <v>100</v>
      </c>
      <c r="I5074" s="2">
        <v>710000000</v>
      </c>
      <c r="J5074" s="2" t="s">
        <v>11537</v>
      </c>
      <c r="K5074" s="2" t="s">
        <v>1453</v>
      </c>
      <c r="L5074" s="2" t="s">
        <v>1145</v>
      </c>
      <c r="M5074" s="5"/>
      <c r="N5074" s="2" t="s">
        <v>453</v>
      </c>
      <c r="O5074" s="21" t="s">
        <v>8249</v>
      </c>
      <c r="P5074" s="36"/>
      <c r="Q5074" s="5"/>
      <c r="R5074" s="170"/>
      <c r="S5074" s="10"/>
      <c r="T5074" s="213">
        <v>449820</v>
      </c>
      <c r="U5074" s="213">
        <f t="shared" si="398"/>
        <v>503798.4</v>
      </c>
      <c r="V5074" s="2" t="s">
        <v>345</v>
      </c>
      <c r="W5074" s="2">
        <v>2014</v>
      </c>
      <c r="X5074" s="2"/>
    </row>
    <row r="5075" spans="1:24" ht="63.75" customHeight="1" outlineLevel="1" x14ac:dyDescent="0.25">
      <c r="A5075" s="2" t="s">
        <v>7524</v>
      </c>
      <c r="B5075" s="2" t="s">
        <v>27</v>
      </c>
      <c r="C5075" s="20" t="s">
        <v>8601</v>
      </c>
      <c r="D5075" s="20" t="s">
        <v>8602</v>
      </c>
      <c r="E5075" s="20" t="s">
        <v>8602</v>
      </c>
      <c r="F5075" s="20" t="s">
        <v>8602</v>
      </c>
      <c r="G5075" s="2" t="s">
        <v>350</v>
      </c>
      <c r="H5075" s="2">
        <v>100</v>
      </c>
      <c r="I5075" s="2">
        <v>710000000</v>
      </c>
      <c r="J5075" s="2" t="s">
        <v>11537</v>
      </c>
      <c r="K5075" s="2" t="s">
        <v>1453</v>
      </c>
      <c r="L5075" s="2" t="s">
        <v>1145</v>
      </c>
      <c r="M5075" s="5"/>
      <c r="N5075" s="2" t="s">
        <v>480</v>
      </c>
      <c r="O5075" s="21" t="s">
        <v>8249</v>
      </c>
      <c r="P5075" s="36"/>
      <c r="Q5075" s="5"/>
      <c r="R5075" s="170"/>
      <c r="S5075" s="10"/>
      <c r="T5075" s="213">
        <v>0</v>
      </c>
      <c r="U5075" s="213">
        <f t="shared" si="398"/>
        <v>0</v>
      </c>
      <c r="V5075" s="2" t="s">
        <v>345</v>
      </c>
      <c r="W5075" s="2">
        <v>2014</v>
      </c>
      <c r="X5075" s="2" t="s">
        <v>10152</v>
      </c>
    </row>
    <row r="5076" spans="1:24" ht="63.75" customHeight="1" outlineLevel="1" x14ac:dyDescent="0.25">
      <c r="A5076" s="2" t="s">
        <v>7525</v>
      </c>
      <c r="B5076" s="2" t="s">
        <v>27</v>
      </c>
      <c r="C5076" s="95" t="s">
        <v>2857</v>
      </c>
      <c r="D5076" s="10" t="s">
        <v>9133</v>
      </c>
      <c r="E5076" s="10" t="s">
        <v>9133</v>
      </c>
      <c r="F5076" s="43" t="s">
        <v>2858</v>
      </c>
      <c r="G5076" s="2" t="s">
        <v>29</v>
      </c>
      <c r="H5076" s="2">
        <v>100</v>
      </c>
      <c r="I5076" s="2">
        <v>710000000</v>
      </c>
      <c r="J5076" s="2" t="s">
        <v>11537</v>
      </c>
      <c r="K5076" s="2" t="s">
        <v>1453</v>
      </c>
      <c r="L5076" s="2" t="s">
        <v>1145</v>
      </c>
      <c r="M5076" s="5"/>
      <c r="N5076" s="2" t="s">
        <v>453</v>
      </c>
      <c r="O5076" s="21" t="s">
        <v>8249</v>
      </c>
      <c r="P5076" s="36"/>
      <c r="Q5076" s="5"/>
      <c r="R5076" s="170"/>
      <c r="S5076" s="10"/>
      <c r="T5076" s="213">
        <v>125000</v>
      </c>
      <c r="U5076" s="213">
        <f t="shared" si="398"/>
        <v>140000</v>
      </c>
      <c r="V5076" s="2" t="s">
        <v>345</v>
      </c>
      <c r="W5076" s="2">
        <v>2014</v>
      </c>
      <c r="X5076" s="2"/>
    </row>
    <row r="5077" spans="1:24" ht="63.75" customHeight="1" outlineLevel="1" x14ac:dyDescent="0.25">
      <c r="A5077" s="2" t="s">
        <v>7526</v>
      </c>
      <c r="B5077" s="2" t="s">
        <v>27</v>
      </c>
      <c r="C5077" s="95" t="s">
        <v>2857</v>
      </c>
      <c r="D5077" s="10" t="s">
        <v>9133</v>
      </c>
      <c r="E5077" s="10" t="s">
        <v>9133</v>
      </c>
      <c r="F5077" s="43" t="s">
        <v>2858</v>
      </c>
      <c r="G5077" s="2" t="s">
        <v>29</v>
      </c>
      <c r="H5077" s="2">
        <v>100</v>
      </c>
      <c r="I5077" s="2">
        <v>710000000</v>
      </c>
      <c r="J5077" s="2" t="s">
        <v>11537</v>
      </c>
      <c r="K5077" s="2" t="s">
        <v>1453</v>
      </c>
      <c r="L5077" s="5" t="s">
        <v>8093</v>
      </c>
      <c r="M5077" s="5"/>
      <c r="N5077" s="2" t="s">
        <v>453</v>
      </c>
      <c r="O5077" s="21" t="s">
        <v>8249</v>
      </c>
      <c r="P5077" s="2"/>
      <c r="Q5077" s="5"/>
      <c r="R5077" s="170"/>
      <c r="S5077" s="10"/>
      <c r="T5077" s="213">
        <v>36000</v>
      </c>
      <c r="U5077" s="213">
        <f t="shared" si="398"/>
        <v>40320.000000000007</v>
      </c>
      <c r="V5077" s="2" t="s">
        <v>345</v>
      </c>
      <c r="W5077" s="2">
        <v>2014</v>
      </c>
      <c r="X5077" s="2"/>
    </row>
    <row r="5078" spans="1:24" ht="63.75" customHeight="1" outlineLevel="1" x14ac:dyDescent="0.25">
      <c r="A5078" s="2" t="s">
        <v>7527</v>
      </c>
      <c r="B5078" s="2" t="s">
        <v>27</v>
      </c>
      <c r="C5078" s="95" t="s">
        <v>3134</v>
      </c>
      <c r="D5078" s="10" t="s">
        <v>2160</v>
      </c>
      <c r="E5078" s="10" t="s">
        <v>3773</v>
      </c>
      <c r="F5078" s="5" t="s">
        <v>8265</v>
      </c>
      <c r="G5078" s="2" t="s">
        <v>350</v>
      </c>
      <c r="H5078" s="2">
        <v>100</v>
      </c>
      <c r="I5078" s="2">
        <v>710000000</v>
      </c>
      <c r="J5078" s="2" t="s">
        <v>11537</v>
      </c>
      <c r="K5078" s="2" t="s">
        <v>1453</v>
      </c>
      <c r="L5078" s="2" t="s">
        <v>1145</v>
      </c>
      <c r="M5078" s="5"/>
      <c r="N5078" s="2" t="s">
        <v>453</v>
      </c>
      <c r="O5078" s="21" t="s">
        <v>8249</v>
      </c>
      <c r="P5078" s="36"/>
      <c r="Q5078" s="5"/>
      <c r="R5078" s="170"/>
      <c r="S5078" s="10"/>
      <c r="T5078" s="213">
        <v>86000</v>
      </c>
      <c r="U5078" s="213">
        <f t="shared" si="398"/>
        <v>96320.000000000015</v>
      </c>
      <c r="V5078" s="2" t="s">
        <v>345</v>
      </c>
      <c r="W5078" s="2">
        <v>2014</v>
      </c>
      <c r="X5078" s="2"/>
    </row>
    <row r="5079" spans="1:24" ht="63.75" customHeight="1" outlineLevel="1" x14ac:dyDescent="0.25">
      <c r="A5079" s="2" t="s">
        <v>7528</v>
      </c>
      <c r="B5079" s="2" t="s">
        <v>27</v>
      </c>
      <c r="C5079" s="95" t="s">
        <v>3134</v>
      </c>
      <c r="D5079" s="10" t="s">
        <v>2160</v>
      </c>
      <c r="E5079" s="10" t="s">
        <v>3773</v>
      </c>
      <c r="F5079" s="5" t="s">
        <v>8265</v>
      </c>
      <c r="G5079" s="2" t="s">
        <v>350</v>
      </c>
      <c r="H5079" s="2">
        <v>100</v>
      </c>
      <c r="I5079" s="2">
        <v>710000000</v>
      </c>
      <c r="J5079" s="2" t="s">
        <v>11537</v>
      </c>
      <c r="K5079" s="2" t="s">
        <v>1453</v>
      </c>
      <c r="L5079" s="5" t="s">
        <v>8093</v>
      </c>
      <c r="M5079" s="5"/>
      <c r="N5079" s="2" t="s">
        <v>453</v>
      </c>
      <c r="O5079" s="21" t="s">
        <v>8249</v>
      </c>
      <c r="P5079" s="2"/>
      <c r="Q5079" s="5"/>
      <c r="R5079" s="170"/>
      <c r="S5079" s="10"/>
      <c r="T5079" s="213">
        <v>71000</v>
      </c>
      <c r="U5079" s="213">
        <f t="shared" si="398"/>
        <v>79520.000000000015</v>
      </c>
      <c r="V5079" s="2" t="s">
        <v>345</v>
      </c>
      <c r="W5079" s="2">
        <v>2014</v>
      </c>
      <c r="X5079" s="2"/>
    </row>
    <row r="5080" spans="1:24" ht="63.75" customHeight="1" outlineLevel="1" x14ac:dyDescent="0.25">
      <c r="A5080" s="2" t="s">
        <v>7529</v>
      </c>
      <c r="B5080" s="2" t="s">
        <v>27</v>
      </c>
      <c r="C5080" s="95" t="s">
        <v>8266</v>
      </c>
      <c r="D5080" s="5" t="s">
        <v>12658</v>
      </c>
      <c r="E5080" s="5" t="s">
        <v>12658</v>
      </c>
      <c r="F5080" s="5" t="s">
        <v>8267</v>
      </c>
      <c r="G5080" s="2" t="s">
        <v>350</v>
      </c>
      <c r="H5080" s="2">
        <v>100</v>
      </c>
      <c r="I5080" s="2">
        <v>710000000</v>
      </c>
      <c r="J5080" s="2" t="s">
        <v>11537</v>
      </c>
      <c r="K5080" s="2" t="s">
        <v>1453</v>
      </c>
      <c r="L5080" s="2" t="s">
        <v>1145</v>
      </c>
      <c r="M5080" s="5"/>
      <c r="N5080" s="2" t="s">
        <v>453</v>
      </c>
      <c r="O5080" s="21" t="s">
        <v>8249</v>
      </c>
      <c r="P5080" s="36"/>
      <c r="Q5080" s="5"/>
      <c r="R5080" s="170"/>
      <c r="S5080" s="10"/>
      <c r="T5080" s="213">
        <v>81000</v>
      </c>
      <c r="U5080" s="213">
        <f t="shared" si="398"/>
        <v>90720.000000000015</v>
      </c>
      <c r="V5080" s="2" t="s">
        <v>345</v>
      </c>
      <c r="W5080" s="2">
        <v>2014</v>
      </c>
      <c r="X5080" s="2"/>
    </row>
    <row r="5081" spans="1:24" ht="63.75" customHeight="1" outlineLevel="1" x14ac:dyDescent="0.25">
      <c r="A5081" s="2" t="s">
        <v>7530</v>
      </c>
      <c r="B5081" s="2" t="s">
        <v>27</v>
      </c>
      <c r="C5081" s="95" t="s">
        <v>2847</v>
      </c>
      <c r="D5081" s="5" t="s">
        <v>12632</v>
      </c>
      <c r="E5081" s="5" t="s">
        <v>12631</v>
      </c>
      <c r="F5081" s="5" t="s">
        <v>2848</v>
      </c>
      <c r="G5081" s="2" t="s">
        <v>350</v>
      </c>
      <c r="H5081" s="2">
        <v>100</v>
      </c>
      <c r="I5081" s="2">
        <v>710000000</v>
      </c>
      <c r="J5081" s="2" t="s">
        <v>11537</v>
      </c>
      <c r="K5081" s="2" t="s">
        <v>1453</v>
      </c>
      <c r="L5081" s="2" t="s">
        <v>1145</v>
      </c>
      <c r="M5081" s="5"/>
      <c r="N5081" s="2" t="s">
        <v>453</v>
      </c>
      <c r="O5081" s="21" t="s">
        <v>8249</v>
      </c>
      <c r="P5081" s="36"/>
      <c r="Q5081" s="5"/>
      <c r="R5081" s="170"/>
      <c r="S5081" s="10"/>
      <c r="T5081" s="213">
        <v>342857.14199999999</v>
      </c>
      <c r="U5081" s="213">
        <f t="shared" si="398"/>
        <v>383999.99904000002</v>
      </c>
      <c r="V5081" s="2" t="s">
        <v>345</v>
      </c>
      <c r="W5081" s="2">
        <v>2014</v>
      </c>
      <c r="X5081" s="2"/>
    </row>
    <row r="5082" spans="1:24" ht="63.75" customHeight="1" outlineLevel="1" x14ac:dyDescent="0.25">
      <c r="A5082" s="2" t="s">
        <v>7531</v>
      </c>
      <c r="B5082" s="2" t="s">
        <v>27</v>
      </c>
      <c r="C5082" s="95" t="s">
        <v>2849</v>
      </c>
      <c r="D5082" s="10" t="s">
        <v>9125</v>
      </c>
      <c r="E5082" s="10" t="s">
        <v>9125</v>
      </c>
      <c r="F5082" s="5" t="s">
        <v>2850</v>
      </c>
      <c r="G5082" s="2" t="s">
        <v>350</v>
      </c>
      <c r="H5082" s="2">
        <v>100</v>
      </c>
      <c r="I5082" s="2">
        <v>710000000</v>
      </c>
      <c r="J5082" s="2" t="s">
        <v>11537</v>
      </c>
      <c r="K5082" s="2" t="s">
        <v>1453</v>
      </c>
      <c r="L5082" s="5" t="s">
        <v>8093</v>
      </c>
      <c r="M5082" s="5"/>
      <c r="N5082" s="2" t="s">
        <v>453</v>
      </c>
      <c r="O5082" s="21" t="s">
        <v>8249</v>
      </c>
      <c r="P5082" s="2"/>
      <c r="Q5082" s="5"/>
      <c r="R5082" s="170"/>
      <c r="S5082" s="10"/>
      <c r="T5082" s="213">
        <v>39689.357000000004</v>
      </c>
      <c r="U5082" s="213">
        <f t="shared" si="398"/>
        <v>44452.079840000006</v>
      </c>
      <c r="V5082" s="2" t="s">
        <v>345</v>
      </c>
      <c r="W5082" s="2">
        <v>2014</v>
      </c>
      <c r="X5082" s="2"/>
    </row>
    <row r="5083" spans="1:24" ht="63.75" customHeight="1" outlineLevel="1" x14ac:dyDescent="0.25">
      <c r="A5083" s="2" t="s">
        <v>7532</v>
      </c>
      <c r="B5083" s="2" t="s">
        <v>27</v>
      </c>
      <c r="C5083" s="10" t="s">
        <v>377</v>
      </c>
      <c r="D5083" s="10" t="s">
        <v>378</v>
      </c>
      <c r="E5083" s="10" t="s">
        <v>379</v>
      </c>
      <c r="F5083" s="10" t="s">
        <v>379</v>
      </c>
      <c r="G5083" s="2" t="s">
        <v>343</v>
      </c>
      <c r="H5083" s="7" t="s">
        <v>375</v>
      </c>
      <c r="I5083" s="2">
        <v>710000000</v>
      </c>
      <c r="J5083" s="2" t="s">
        <v>11537</v>
      </c>
      <c r="K5083" s="2" t="s">
        <v>6009</v>
      </c>
      <c r="L5083" s="2" t="s">
        <v>6145</v>
      </c>
      <c r="M5083" s="2"/>
      <c r="N5083" s="2" t="s">
        <v>453</v>
      </c>
      <c r="O5083" s="15" t="s">
        <v>364</v>
      </c>
      <c r="P5083" s="5"/>
      <c r="Q5083" s="2"/>
      <c r="R5083" s="2"/>
      <c r="S5083" s="9"/>
      <c r="T5083" s="213">
        <v>0</v>
      </c>
      <c r="U5083" s="213">
        <f>T5083*1.12</f>
        <v>0</v>
      </c>
      <c r="V5083" s="2" t="s">
        <v>345</v>
      </c>
      <c r="W5083" s="2">
        <v>2014</v>
      </c>
      <c r="X5083" s="2" t="s">
        <v>10152</v>
      </c>
    </row>
    <row r="5084" spans="1:24" ht="94.5" customHeight="1" outlineLevel="1" x14ac:dyDescent="0.25">
      <c r="A5084" s="2" t="s">
        <v>9122</v>
      </c>
      <c r="B5084" s="2" t="s">
        <v>27</v>
      </c>
      <c r="C5084" s="10" t="s">
        <v>6181</v>
      </c>
      <c r="D5084" s="10" t="s">
        <v>6182</v>
      </c>
      <c r="E5084" s="10" t="s">
        <v>6183</v>
      </c>
      <c r="F5084" s="10" t="s">
        <v>6183</v>
      </c>
      <c r="G5084" s="2" t="s">
        <v>343</v>
      </c>
      <c r="H5084" s="2">
        <v>70</v>
      </c>
      <c r="I5084" s="2">
        <v>710000000</v>
      </c>
      <c r="J5084" s="2" t="s">
        <v>11537</v>
      </c>
      <c r="K5084" s="2" t="s">
        <v>116</v>
      </c>
      <c r="L5084" s="2" t="s">
        <v>1197</v>
      </c>
      <c r="M5084" s="5"/>
      <c r="N5084" s="2" t="s">
        <v>453</v>
      </c>
      <c r="O5084" s="21" t="s">
        <v>1727</v>
      </c>
      <c r="P5084" s="102"/>
      <c r="Q5084" s="202"/>
      <c r="R5084" s="5"/>
      <c r="S5084" s="8"/>
      <c r="T5084" s="213">
        <v>30000000</v>
      </c>
      <c r="U5084" s="213">
        <f>T5084*1.12</f>
        <v>33600000</v>
      </c>
      <c r="V5084" s="2" t="s">
        <v>345</v>
      </c>
      <c r="W5084" s="2">
        <v>2014</v>
      </c>
      <c r="X5084" s="2"/>
    </row>
    <row r="5085" spans="1:24" ht="59.25" customHeight="1" outlineLevel="1" x14ac:dyDescent="0.25">
      <c r="A5085" s="2" t="s">
        <v>7533</v>
      </c>
      <c r="B5085" s="2" t="s">
        <v>27</v>
      </c>
      <c r="C5085" s="10" t="s">
        <v>6186</v>
      </c>
      <c r="D5085" s="10" t="s">
        <v>4444</v>
      </c>
      <c r="E5085" s="10" t="s">
        <v>4444</v>
      </c>
      <c r="F5085" s="10" t="s">
        <v>4444</v>
      </c>
      <c r="G5085" s="2" t="s">
        <v>29</v>
      </c>
      <c r="H5085" s="2">
        <v>0</v>
      </c>
      <c r="I5085" s="2">
        <v>710000000</v>
      </c>
      <c r="J5085" s="2" t="s">
        <v>11537</v>
      </c>
      <c r="K5085" s="2" t="s">
        <v>4986</v>
      </c>
      <c r="L5085" s="2" t="s">
        <v>1197</v>
      </c>
      <c r="M5085" s="5"/>
      <c r="N5085" s="2" t="s">
        <v>453</v>
      </c>
      <c r="O5085" s="21" t="s">
        <v>61</v>
      </c>
      <c r="P5085" s="102"/>
      <c r="Q5085" s="202"/>
      <c r="R5085" s="5"/>
      <c r="S5085" s="8"/>
      <c r="T5085" s="213">
        <v>20000000</v>
      </c>
      <c r="U5085" s="213">
        <f>T5085*1.12</f>
        <v>22400000.000000004</v>
      </c>
      <c r="V5085" s="2" t="s">
        <v>345</v>
      </c>
      <c r="W5085" s="2">
        <v>2014</v>
      </c>
      <c r="X5085" s="2"/>
    </row>
    <row r="5086" spans="1:24" ht="59.25" customHeight="1" outlineLevel="1" x14ac:dyDescent="0.25">
      <c r="A5086" s="2" t="s">
        <v>7534</v>
      </c>
      <c r="B5086" s="2" t="s">
        <v>27</v>
      </c>
      <c r="C5086" s="10" t="s">
        <v>6186</v>
      </c>
      <c r="D5086" s="10" t="s">
        <v>4444</v>
      </c>
      <c r="E5086" s="10" t="s">
        <v>4444</v>
      </c>
      <c r="F5086" s="10" t="s">
        <v>10428</v>
      </c>
      <c r="G5086" s="2" t="s">
        <v>29</v>
      </c>
      <c r="H5086" s="2">
        <v>70</v>
      </c>
      <c r="I5086" s="2">
        <v>710000000</v>
      </c>
      <c r="J5086" s="2" t="s">
        <v>11537</v>
      </c>
      <c r="K5086" s="2" t="s">
        <v>1448</v>
      </c>
      <c r="L5086" s="5" t="s">
        <v>1445</v>
      </c>
      <c r="M5086" s="5"/>
      <c r="N5086" s="2" t="s">
        <v>453</v>
      </c>
      <c r="O5086" s="21" t="s">
        <v>1727</v>
      </c>
      <c r="P5086" s="102"/>
      <c r="Q5086" s="202"/>
      <c r="R5086" s="5"/>
      <c r="S5086" s="8"/>
      <c r="T5086" s="213">
        <v>30000000</v>
      </c>
      <c r="U5086" s="213">
        <f>T5086*1.12</f>
        <v>33600000</v>
      </c>
      <c r="V5086" s="2" t="s">
        <v>345</v>
      </c>
      <c r="W5086" s="2">
        <v>2014</v>
      </c>
      <c r="X5086" s="2"/>
    </row>
    <row r="5087" spans="1:24" ht="59.25" customHeight="1" outlineLevel="1" x14ac:dyDescent="0.25">
      <c r="A5087" s="2" t="s">
        <v>7535</v>
      </c>
      <c r="B5087" s="2" t="s">
        <v>27</v>
      </c>
      <c r="C5087" s="10" t="s">
        <v>6186</v>
      </c>
      <c r="D5087" s="10" t="s">
        <v>4444</v>
      </c>
      <c r="E5087" s="10" t="s">
        <v>4444</v>
      </c>
      <c r="F5087" s="10" t="s">
        <v>4444</v>
      </c>
      <c r="G5087" s="2" t="s">
        <v>29</v>
      </c>
      <c r="H5087" s="2">
        <v>100</v>
      </c>
      <c r="I5087" s="2">
        <v>710000000</v>
      </c>
      <c r="J5087" s="2" t="s">
        <v>11537</v>
      </c>
      <c r="K5087" s="2" t="s">
        <v>1450</v>
      </c>
      <c r="L5087" s="2" t="s">
        <v>1197</v>
      </c>
      <c r="M5087" s="48"/>
      <c r="N5087" s="2" t="s">
        <v>453</v>
      </c>
      <c r="O5087" s="21" t="s">
        <v>61</v>
      </c>
      <c r="P5087" s="2"/>
      <c r="Q5087" s="2"/>
      <c r="R5087" s="2"/>
      <c r="S5087" s="2"/>
      <c r="T5087" s="213">
        <v>6000000</v>
      </c>
      <c r="U5087" s="213">
        <v>6720000</v>
      </c>
      <c r="V5087" s="2" t="s">
        <v>345</v>
      </c>
      <c r="W5087" s="2">
        <v>2014</v>
      </c>
      <c r="X5087" s="2"/>
    </row>
    <row r="5088" spans="1:24" ht="59.25" customHeight="1" outlineLevel="1" x14ac:dyDescent="0.25">
      <c r="A5088" s="2" t="s">
        <v>7536</v>
      </c>
      <c r="B5088" s="2" t="s">
        <v>27</v>
      </c>
      <c r="C5088" s="10" t="s">
        <v>6186</v>
      </c>
      <c r="D5088" s="10" t="s">
        <v>4444</v>
      </c>
      <c r="E5088" s="10" t="s">
        <v>4444</v>
      </c>
      <c r="F5088" s="10" t="s">
        <v>4444</v>
      </c>
      <c r="G5088" s="2" t="s">
        <v>350</v>
      </c>
      <c r="H5088" s="2">
        <v>100</v>
      </c>
      <c r="I5088" s="2">
        <v>710000000</v>
      </c>
      <c r="J5088" s="2" t="s">
        <v>11537</v>
      </c>
      <c r="K5088" s="2" t="s">
        <v>116</v>
      </c>
      <c r="L5088" s="2" t="s">
        <v>1197</v>
      </c>
      <c r="M5088" s="48"/>
      <c r="N5088" s="2" t="s">
        <v>453</v>
      </c>
      <c r="O5088" s="21" t="s">
        <v>61</v>
      </c>
      <c r="P5088" s="2"/>
      <c r="Q5088" s="2"/>
      <c r="R5088" s="2"/>
      <c r="S5088" s="2"/>
      <c r="T5088" s="213">
        <v>2969000</v>
      </c>
      <c r="U5088" s="213">
        <v>3325280</v>
      </c>
      <c r="V5088" s="2" t="s">
        <v>345</v>
      </c>
      <c r="W5088" s="2">
        <v>2014</v>
      </c>
      <c r="X5088" s="2"/>
    </row>
    <row r="5089" spans="1:25" ht="59.25" customHeight="1" outlineLevel="1" x14ac:dyDescent="0.25">
      <c r="A5089" s="2" t="s">
        <v>7537</v>
      </c>
      <c r="B5089" s="3" t="s">
        <v>27</v>
      </c>
      <c r="C5089" s="10" t="s">
        <v>476</v>
      </c>
      <c r="D5089" s="10" t="s">
        <v>477</v>
      </c>
      <c r="E5089" s="10" t="s">
        <v>478</v>
      </c>
      <c r="F5089" s="10" t="s">
        <v>478</v>
      </c>
      <c r="G5089" s="7" t="s">
        <v>29</v>
      </c>
      <c r="H5089" s="2">
        <v>100</v>
      </c>
      <c r="I5089" s="2">
        <v>710000000</v>
      </c>
      <c r="J5089" s="2" t="s">
        <v>11537</v>
      </c>
      <c r="K5089" s="7" t="s">
        <v>9733</v>
      </c>
      <c r="L5089" s="2" t="s">
        <v>1151</v>
      </c>
      <c r="M5089" s="6"/>
      <c r="N5089" s="2" t="s">
        <v>453</v>
      </c>
      <c r="O5089" s="15" t="s">
        <v>61</v>
      </c>
      <c r="P5089" s="7"/>
      <c r="Q5089" s="7"/>
      <c r="R5089" s="2"/>
      <c r="S5089" s="8"/>
      <c r="T5089" s="213">
        <v>80000</v>
      </c>
      <c r="U5089" s="213">
        <f>T5089*1.12</f>
        <v>89600.000000000015</v>
      </c>
      <c r="V5089" s="2" t="s">
        <v>345</v>
      </c>
      <c r="W5089" s="2">
        <v>2014</v>
      </c>
      <c r="X5089" s="2"/>
    </row>
    <row r="5090" spans="1:25" ht="59.25" customHeight="1" outlineLevel="1" x14ac:dyDescent="0.25">
      <c r="A5090" s="2" t="s">
        <v>7538</v>
      </c>
      <c r="B5090" s="3" t="s">
        <v>27</v>
      </c>
      <c r="C5090" s="10" t="s">
        <v>2842</v>
      </c>
      <c r="D5090" s="10" t="s">
        <v>6477</v>
      </c>
      <c r="E5090" s="10" t="s">
        <v>6477</v>
      </c>
      <c r="F5090" s="10" t="s">
        <v>6477</v>
      </c>
      <c r="G5090" s="7" t="s">
        <v>29</v>
      </c>
      <c r="H5090" s="2">
        <v>100</v>
      </c>
      <c r="I5090" s="2">
        <v>710000000</v>
      </c>
      <c r="J5090" s="2" t="s">
        <v>11537</v>
      </c>
      <c r="K5090" s="2" t="s">
        <v>1138</v>
      </c>
      <c r="L5090" s="2" t="s">
        <v>381</v>
      </c>
      <c r="M5090" s="6"/>
      <c r="N5090" s="2" t="s">
        <v>453</v>
      </c>
      <c r="O5090" s="15" t="s">
        <v>1272</v>
      </c>
      <c r="P5090" s="7"/>
      <c r="Q5090" s="7"/>
      <c r="R5090" s="2"/>
      <c r="S5090" s="8"/>
      <c r="T5090" s="213">
        <v>7622269070</v>
      </c>
      <c r="U5090" s="213">
        <f>T5090*1.12</f>
        <v>8536941358.4000006</v>
      </c>
      <c r="V5090" s="2" t="s">
        <v>469</v>
      </c>
      <c r="W5090" s="2">
        <v>2014</v>
      </c>
      <c r="X5090" s="2"/>
    </row>
    <row r="5091" spans="1:25" ht="59.25" customHeight="1" outlineLevel="1" x14ac:dyDescent="0.25">
      <c r="A5091" s="2" t="s">
        <v>7539</v>
      </c>
      <c r="B5091" s="3" t="s">
        <v>27</v>
      </c>
      <c r="C5091" s="5" t="s">
        <v>3777</v>
      </c>
      <c r="D5091" s="5" t="s">
        <v>2836</v>
      </c>
      <c r="E5091" s="5" t="s">
        <v>2837</v>
      </c>
      <c r="F5091" s="5" t="s">
        <v>2837</v>
      </c>
      <c r="G5091" s="2" t="s">
        <v>29</v>
      </c>
      <c r="H5091" s="2">
        <v>100</v>
      </c>
      <c r="I5091" s="2">
        <v>710000000</v>
      </c>
      <c r="J5091" s="2" t="s">
        <v>11537</v>
      </c>
      <c r="K5091" s="2" t="s">
        <v>1138</v>
      </c>
      <c r="L5091" s="2" t="s">
        <v>1141</v>
      </c>
      <c r="M5091" s="6"/>
      <c r="N5091" s="2" t="s">
        <v>453</v>
      </c>
      <c r="O5091" s="15" t="s">
        <v>3810</v>
      </c>
      <c r="P5091" s="2"/>
      <c r="Q5091" s="2"/>
      <c r="R5091" s="2"/>
      <c r="S5091" s="8"/>
      <c r="T5091" s="213">
        <v>2824800</v>
      </c>
      <c r="U5091" s="213">
        <f>T5091*1.12</f>
        <v>3163776.0000000005</v>
      </c>
      <c r="V5091" s="2" t="s">
        <v>345</v>
      </c>
      <c r="W5091" s="2">
        <v>2014</v>
      </c>
      <c r="X5091" s="2"/>
    </row>
    <row r="5092" spans="1:25" ht="81.75" customHeight="1" outlineLevel="1" x14ac:dyDescent="0.25">
      <c r="A5092" s="2" t="s">
        <v>7540</v>
      </c>
      <c r="B5092" s="3" t="s">
        <v>27</v>
      </c>
      <c r="C5092" s="95" t="s">
        <v>2151</v>
      </c>
      <c r="D5092" s="42" t="s">
        <v>2152</v>
      </c>
      <c r="E5092" s="42" t="s">
        <v>2152</v>
      </c>
      <c r="F5092" s="91" t="s">
        <v>6781</v>
      </c>
      <c r="G5092" s="2" t="s">
        <v>29</v>
      </c>
      <c r="H5092" s="2">
        <v>100</v>
      </c>
      <c r="I5092" s="2">
        <v>710000000</v>
      </c>
      <c r="J5092" s="2" t="s">
        <v>11537</v>
      </c>
      <c r="K5092" s="2" t="s">
        <v>1138</v>
      </c>
      <c r="L5092" s="2" t="s">
        <v>1141</v>
      </c>
      <c r="M5092" s="6"/>
      <c r="N5092" s="2" t="s">
        <v>453</v>
      </c>
      <c r="O5092" s="15" t="s">
        <v>3810</v>
      </c>
      <c r="P5092" s="2"/>
      <c r="Q5092" s="2"/>
      <c r="R5092" s="2"/>
      <c r="S5092" s="8"/>
      <c r="T5092" s="213">
        <v>2541922.3199999998</v>
      </c>
      <c r="U5092" s="213">
        <f t="shared" ref="U5092:U5150" si="399">T5092*1.12</f>
        <v>2846952.9983999999</v>
      </c>
      <c r="V5092" s="2" t="s">
        <v>345</v>
      </c>
      <c r="W5092" s="2">
        <v>2014</v>
      </c>
      <c r="X5092" s="2"/>
    </row>
    <row r="5093" spans="1:25" ht="75" customHeight="1" outlineLevel="1" x14ac:dyDescent="0.25">
      <c r="A5093" s="2" t="s">
        <v>7541</v>
      </c>
      <c r="B5093" s="3" t="s">
        <v>27</v>
      </c>
      <c r="C5093" s="95" t="s">
        <v>2162</v>
      </c>
      <c r="D5093" s="91" t="s">
        <v>2163</v>
      </c>
      <c r="E5093" s="91" t="s">
        <v>2164</v>
      </c>
      <c r="F5093" s="91" t="s">
        <v>2164</v>
      </c>
      <c r="G5093" s="2" t="s">
        <v>29</v>
      </c>
      <c r="H5093" s="2">
        <v>100</v>
      </c>
      <c r="I5093" s="2">
        <v>710000000</v>
      </c>
      <c r="J5093" s="2" t="s">
        <v>11537</v>
      </c>
      <c r="K5093" s="2" t="s">
        <v>1138</v>
      </c>
      <c r="L5093" s="2" t="s">
        <v>1141</v>
      </c>
      <c r="M5093" s="6"/>
      <c r="N5093" s="2" t="s">
        <v>453</v>
      </c>
      <c r="O5093" s="15" t="s">
        <v>3810</v>
      </c>
      <c r="P5093" s="2"/>
      <c r="Q5093" s="2"/>
      <c r="R5093" s="2"/>
      <c r="S5093" s="8"/>
      <c r="T5093" s="213">
        <v>223158.96</v>
      </c>
      <c r="U5093" s="213">
        <f t="shared" si="399"/>
        <v>249938.03520000001</v>
      </c>
      <c r="V5093" s="2" t="s">
        <v>345</v>
      </c>
      <c r="W5093" s="2">
        <v>2014</v>
      </c>
      <c r="X5093" s="2"/>
    </row>
    <row r="5094" spans="1:25" ht="77.25" customHeight="1" outlineLevel="1" x14ac:dyDescent="0.25">
      <c r="A5094" s="2" t="s">
        <v>7542</v>
      </c>
      <c r="B5094" s="3" t="s">
        <v>27</v>
      </c>
      <c r="C5094" s="95" t="s">
        <v>2162</v>
      </c>
      <c r="D5094" s="91" t="s">
        <v>2163</v>
      </c>
      <c r="E5094" s="91" t="s">
        <v>2164</v>
      </c>
      <c r="F5094" s="91" t="s">
        <v>2164</v>
      </c>
      <c r="G5094" s="2" t="s">
        <v>29</v>
      </c>
      <c r="H5094" s="2">
        <v>100</v>
      </c>
      <c r="I5094" s="2">
        <v>710000000</v>
      </c>
      <c r="J5094" s="2" t="s">
        <v>11537</v>
      </c>
      <c r="K5094" s="2" t="s">
        <v>1138</v>
      </c>
      <c r="L5094" s="2" t="s">
        <v>1141</v>
      </c>
      <c r="M5094" s="6"/>
      <c r="N5094" s="2" t="s">
        <v>453</v>
      </c>
      <c r="O5094" s="15" t="s">
        <v>3810</v>
      </c>
      <c r="P5094" s="2"/>
      <c r="Q5094" s="2"/>
      <c r="R5094" s="2"/>
      <c r="S5094" s="8"/>
      <c r="T5094" s="213">
        <v>252318.58</v>
      </c>
      <c r="U5094" s="213">
        <f t="shared" si="399"/>
        <v>282596.80960000004</v>
      </c>
      <c r="V5094" s="2" t="s">
        <v>345</v>
      </c>
      <c r="W5094" s="2">
        <v>2014</v>
      </c>
      <c r="X5094" s="2"/>
    </row>
    <row r="5095" spans="1:25" ht="82.5" customHeight="1" outlineLevel="1" x14ac:dyDescent="0.25">
      <c r="A5095" s="2" t="s">
        <v>7543</v>
      </c>
      <c r="B5095" s="3" t="s">
        <v>27</v>
      </c>
      <c r="C5095" s="94" t="s">
        <v>2838</v>
      </c>
      <c r="D5095" s="5" t="s">
        <v>2839</v>
      </c>
      <c r="E5095" s="5" t="s">
        <v>2839</v>
      </c>
      <c r="F5095" s="5" t="s">
        <v>2839</v>
      </c>
      <c r="G5095" s="11" t="s">
        <v>29</v>
      </c>
      <c r="H5095" s="2">
        <v>100</v>
      </c>
      <c r="I5095" s="2">
        <v>710000000</v>
      </c>
      <c r="J5095" s="2" t="s">
        <v>11537</v>
      </c>
      <c r="K5095" s="2" t="s">
        <v>1138</v>
      </c>
      <c r="L5095" s="2" t="s">
        <v>1141</v>
      </c>
      <c r="M5095" s="6"/>
      <c r="N5095" s="2" t="s">
        <v>453</v>
      </c>
      <c r="O5095" s="15" t="s">
        <v>3810</v>
      </c>
      <c r="P5095" s="2"/>
      <c r="Q5095" s="2"/>
      <c r="R5095" s="2"/>
      <c r="S5095" s="8"/>
      <c r="T5095" s="213">
        <v>100000</v>
      </c>
      <c r="U5095" s="213">
        <f t="shared" si="399"/>
        <v>112000.00000000001</v>
      </c>
      <c r="V5095" s="2" t="s">
        <v>345</v>
      </c>
      <c r="W5095" s="2">
        <v>2014</v>
      </c>
      <c r="X5095" s="2"/>
    </row>
    <row r="5096" spans="1:25" ht="75" customHeight="1" outlineLevel="1" x14ac:dyDescent="0.25">
      <c r="A5096" s="2" t="s">
        <v>7544</v>
      </c>
      <c r="B5096" s="3" t="s">
        <v>27</v>
      </c>
      <c r="C5096" s="94" t="s">
        <v>6785</v>
      </c>
      <c r="D5096" s="91" t="s">
        <v>12816</v>
      </c>
      <c r="E5096" s="91" t="s">
        <v>12817</v>
      </c>
      <c r="F5096" s="91" t="s">
        <v>6786</v>
      </c>
      <c r="G5096" s="11" t="s">
        <v>29</v>
      </c>
      <c r="H5096" s="2">
        <v>100</v>
      </c>
      <c r="I5096" s="2">
        <v>710000000</v>
      </c>
      <c r="J5096" s="2" t="s">
        <v>11537</v>
      </c>
      <c r="K5096" s="2" t="s">
        <v>1138</v>
      </c>
      <c r="L5096" s="2" t="s">
        <v>1141</v>
      </c>
      <c r="M5096" s="6"/>
      <c r="N5096" s="2" t="s">
        <v>453</v>
      </c>
      <c r="O5096" s="15" t="s">
        <v>3810</v>
      </c>
      <c r="P5096" s="2"/>
      <c r="Q5096" s="2"/>
      <c r="R5096" s="2"/>
      <c r="S5096" s="8"/>
      <c r="T5096" s="9">
        <v>1080000</v>
      </c>
      <c r="U5096" s="9">
        <f t="shared" si="399"/>
        <v>1209600</v>
      </c>
      <c r="V5096" s="2" t="s">
        <v>345</v>
      </c>
      <c r="W5096" s="2">
        <v>2014</v>
      </c>
      <c r="X5096" s="2"/>
    </row>
    <row r="5097" spans="1:25" ht="73.5" customHeight="1" outlineLevel="1" x14ac:dyDescent="0.25">
      <c r="A5097" s="2" t="s">
        <v>7545</v>
      </c>
      <c r="B5097" s="3" t="s">
        <v>27</v>
      </c>
      <c r="C5097" s="94" t="s">
        <v>2159</v>
      </c>
      <c r="D5097" s="5" t="s">
        <v>2160</v>
      </c>
      <c r="E5097" s="5" t="s">
        <v>2161</v>
      </c>
      <c r="F5097" s="5" t="s">
        <v>2161</v>
      </c>
      <c r="G5097" s="11" t="s">
        <v>343</v>
      </c>
      <c r="H5097" s="2">
        <v>100</v>
      </c>
      <c r="I5097" s="2">
        <v>710000000</v>
      </c>
      <c r="J5097" s="2" t="s">
        <v>11537</v>
      </c>
      <c r="K5097" s="2" t="s">
        <v>1138</v>
      </c>
      <c r="L5097" s="2" t="s">
        <v>1141</v>
      </c>
      <c r="M5097" s="6"/>
      <c r="N5097" s="2" t="s">
        <v>453</v>
      </c>
      <c r="O5097" s="15" t="s">
        <v>3810</v>
      </c>
      <c r="P5097" s="2"/>
      <c r="Q5097" s="2"/>
      <c r="R5097" s="2"/>
      <c r="S5097" s="8"/>
      <c r="T5097" s="9">
        <v>10137368.470000001</v>
      </c>
      <c r="U5097" s="9">
        <f t="shared" si="399"/>
        <v>11353852.686400002</v>
      </c>
      <c r="V5097" s="2" t="s">
        <v>345</v>
      </c>
      <c r="W5097" s="2">
        <v>2014</v>
      </c>
      <c r="X5097" s="2"/>
    </row>
    <row r="5098" spans="1:25" ht="73.5" customHeight="1" outlineLevel="1" x14ac:dyDescent="0.25">
      <c r="A5098" s="2" t="s">
        <v>10434</v>
      </c>
      <c r="B5098" s="3" t="s">
        <v>27</v>
      </c>
      <c r="C5098" s="94" t="s">
        <v>2159</v>
      </c>
      <c r="D5098" s="5" t="s">
        <v>2160</v>
      </c>
      <c r="E5098" s="5" t="s">
        <v>2161</v>
      </c>
      <c r="F5098" s="5" t="s">
        <v>2161</v>
      </c>
      <c r="G5098" s="11" t="s">
        <v>343</v>
      </c>
      <c r="H5098" s="2">
        <v>100</v>
      </c>
      <c r="I5098" s="2">
        <v>710000000</v>
      </c>
      <c r="J5098" s="2" t="s">
        <v>11537</v>
      </c>
      <c r="K5098" s="2" t="s">
        <v>1138</v>
      </c>
      <c r="L5098" s="2" t="s">
        <v>1141</v>
      </c>
      <c r="M5098" s="6"/>
      <c r="N5098" s="2" t="s">
        <v>453</v>
      </c>
      <c r="O5098" s="15" t="s">
        <v>3810</v>
      </c>
      <c r="P5098" s="2"/>
      <c r="Q5098" s="2"/>
      <c r="R5098" s="2"/>
      <c r="S5098" s="8"/>
      <c r="T5098" s="9">
        <v>6215448.4699999997</v>
      </c>
      <c r="U5098" s="9">
        <f>T5098*1.12</f>
        <v>6961302.2864000006</v>
      </c>
      <c r="V5098" s="2" t="s">
        <v>345</v>
      </c>
      <c r="W5098" s="2">
        <v>2014</v>
      </c>
      <c r="X5098" s="2" t="s">
        <v>10435</v>
      </c>
    </row>
    <row r="5099" spans="1:25" ht="78" customHeight="1" outlineLevel="1" x14ac:dyDescent="0.25">
      <c r="A5099" s="2" t="s">
        <v>7546</v>
      </c>
      <c r="B5099" s="3" t="s">
        <v>27</v>
      </c>
      <c r="C5099" s="94" t="s">
        <v>2151</v>
      </c>
      <c r="D5099" s="93" t="s">
        <v>2152</v>
      </c>
      <c r="E5099" s="93" t="s">
        <v>2152</v>
      </c>
      <c r="F5099" s="93" t="s">
        <v>3133</v>
      </c>
      <c r="G5099" s="2" t="s">
        <v>29</v>
      </c>
      <c r="H5099" s="2">
        <v>100</v>
      </c>
      <c r="I5099" s="2">
        <v>710000000</v>
      </c>
      <c r="J5099" s="2" t="s">
        <v>11537</v>
      </c>
      <c r="K5099" s="2" t="s">
        <v>1138</v>
      </c>
      <c r="L5099" s="2" t="s">
        <v>1141</v>
      </c>
      <c r="M5099" s="6"/>
      <c r="N5099" s="2" t="s">
        <v>453</v>
      </c>
      <c r="O5099" s="15" t="s">
        <v>3810</v>
      </c>
      <c r="P5099" s="2"/>
      <c r="Q5099" s="2"/>
      <c r="R5099" s="2"/>
      <c r="S5099" s="8"/>
      <c r="T5099" s="9">
        <v>138098.4</v>
      </c>
      <c r="U5099" s="9">
        <f t="shared" si="399"/>
        <v>154670.20800000001</v>
      </c>
      <c r="V5099" s="2" t="s">
        <v>345</v>
      </c>
      <c r="W5099" s="2">
        <v>2014</v>
      </c>
      <c r="X5099" s="2"/>
    </row>
    <row r="5100" spans="1:25" ht="78" customHeight="1" outlineLevel="1" x14ac:dyDescent="0.25">
      <c r="A5100" s="2" t="s">
        <v>7547</v>
      </c>
      <c r="B5100" s="3" t="s">
        <v>27</v>
      </c>
      <c r="C5100" s="5" t="s">
        <v>8598</v>
      </c>
      <c r="D5100" s="5" t="s">
        <v>8599</v>
      </c>
      <c r="E5100" s="10" t="s">
        <v>8600</v>
      </c>
      <c r="F5100" s="10" t="s">
        <v>9017</v>
      </c>
      <c r="G5100" s="11" t="s">
        <v>29</v>
      </c>
      <c r="H5100" s="2">
        <v>100</v>
      </c>
      <c r="I5100" s="2">
        <v>710000000</v>
      </c>
      <c r="J5100" s="2" t="s">
        <v>11537</v>
      </c>
      <c r="K5100" s="2" t="s">
        <v>1138</v>
      </c>
      <c r="L5100" s="2" t="s">
        <v>1141</v>
      </c>
      <c r="M5100" s="6"/>
      <c r="N5100" s="2" t="s">
        <v>453</v>
      </c>
      <c r="O5100" s="15" t="s">
        <v>3810</v>
      </c>
      <c r="P5100" s="2"/>
      <c r="Q5100" s="2"/>
      <c r="R5100" s="2"/>
      <c r="S5100" s="8"/>
      <c r="T5100" s="9">
        <v>272747.75</v>
      </c>
      <c r="U5100" s="9">
        <f t="shared" si="399"/>
        <v>305477.48000000004</v>
      </c>
      <c r="V5100" s="2" t="s">
        <v>345</v>
      </c>
      <c r="W5100" s="2">
        <v>2014</v>
      </c>
      <c r="X5100" s="2"/>
    </row>
    <row r="5101" spans="1:25" ht="78" customHeight="1" outlineLevel="1" x14ac:dyDescent="0.25">
      <c r="A5101" s="2" t="s">
        <v>7548</v>
      </c>
      <c r="B5101" s="3" t="s">
        <v>27</v>
      </c>
      <c r="C5101" s="5" t="s">
        <v>8572</v>
      </c>
      <c r="D5101" s="10" t="s">
        <v>8573</v>
      </c>
      <c r="E5101" s="10" t="s">
        <v>8573</v>
      </c>
      <c r="F5101" s="10" t="s">
        <v>6787</v>
      </c>
      <c r="G5101" s="11" t="s">
        <v>29</v>
      </c>
      <c r="H5101" s="2">
        <v>100</v>
      </c>
      <c r="I5101" s="2">
        <v>710000000</v>
      </c>
      <c r="J5101" s="2" t="s">
        <v>11537</v>
      </c>
      <c r="K5101" s="2" t="s">
        <v>1138</v>
      </c>
      <c r="L5101" s="2" t="s">
        <v>1141</v>
      </c>
      <c r="M5101" s="6"/>
      <c r="N5101" s="2" t="s">
        <v>453</v>
      </c>
      <c r="O5101" s="15" t="s">
        <v>3810</v>
      </c>
      <c r="P5101" s="2"/>
      <c r="Q5101" s="2"/>
      <c r="R5101" s="2"/>
      <c r="S5101" s="8"/>
      <c r="T5101" s="9">
        <v>0</v>
      </c>
      <c r="U5101" s="9">
        <f t="shared" si="399"/>
        <v>0</v>
      </c>
      <c r="V5101" s="2" t="s">
        <v>345</v>
      </c>
      <c r="W5101" s="2">
        <v>2014</v>
      </c>
      <c r="X5101" s="2"/>
    </row>
    <row r="5102" spans="1:25" s="253" customFormat="1" ht="78" customHeight="1" x14ac:dyDescent="0.25">
      <c r="A5102" s="237" t="s">
        <v>13406</v>
      </c>
      <c r="B5102" s="238" t="s">
        <v>27</v>
      </c>
      <c r="C5102" s="240" t="s">
        <v>8572</v>
      </c>
      <c r="D5102" s="239" t="s">
        <v>8573</v>
      </c>
      <c r="E5102" s="239" t="s">
        <v>8573</v>
      </c>
      <c r="F5102" s="239" t="s">
        <v>13407</v>
      </c>
      <c r="G5102" s="259" t="s">
        <v>29</v>
      </c>
      <c r="H5102" s="237">
        <v>100</v>
      </c>
      <c r="I5102" s="237">
        <v>710000000</v>
      </c>
      <c r="J5102" s="237" t="s">
        <v>1075</v>
      </c>
      <c r="K5102" s="237" t="s">
        <v>1138</v>
      </c>
      <c r="L5102" s="237" t="s">
        <v>1141</v>
      </c>
      <c r="M5102" s="260"/>
      <c r="N5102" s="237" t="s">
        <v>453</v>
      </c>
      <c r="O5102" s="241" t="s">
        <v>3810</v>
      </c>
      <c r="P5102" s="237"/>
      <c r="Q5102" s="237"/>
      <c r="R5102" s="237"/>
      <c r="S5102" s="252"/>
      <c r="T5102" s="246">
        <f>U5102/1.12</f>
        <v>584620.28571428568</v>
      </c>
      <c r="U5102" s="246">
        <v>654774.72</v>
      </c>
      <c r="V5102" s="237" t="s">
        <v>345</v>
      </c>
      <c r="W5102" s="240" t="s">
        <v>13287</v>
      </c>
      <c r="X5102" s="237" t="s">
        <v>13408</v>
      </c>
      <c r="Y5102" s="258"/>
    </row>
    <row r="5103" spans="1:25" ht="72.75" customHeight="1" outlineLevel="1" x14ac:dyDescent="0.25">
      <c r="A5103" s="2" t="s">
        <v>7549</v>
      </c>
      <c r="B5103" s="3" t="s">
        <v>27</v>
      </c>
      <c r="C5103" s="91" t="s">
        <v>8996</v>
      </c>
      <c r="D5103" s="91" t="s">
        <v>8997</v>
      </c>
      <c r="E5103" s="5" t="s">
        <v>12659</v>
      </c>
      <c r="F5103" s="10" t="s">
        <v>6788</v>
      </c>
      <c r="G5103" s="11" t="s">
        <v>350</v>
      </c>
      <c r="H5103" s="2">
        <v>100</v>
      </c>
      <c r="I5103" s="2">
        <v>710000000</v>
      </c>
      <c r="J5103" s="2" t="s">
        <v>11537</v>
      </c>
      <c r="K5103" s="2" t="s">
        <v>1138</v>
      </c>
      <c r="L5103" s="2" t="s">
        <v>1141</v>
      </c>
      <c r="M5103" s="6"/>
      <c r="N5103" s="2" t="s">
        <v>453</v>
      </c>
      <c r="O5103" s="15" t="s">
        <v>3810</v>
      </c>
      <c r="P5103" s="2"/>
      <c r="Q5103" s="2"/>
      <c r="R5103" s="2"/>
      <c r="S5103" s="8"/>
      <c r="T5103" s="9">
        <v>2522000</v>
      </c>
      <c r="U5103" s="9">
        <f t="shared" si="399"/>
        <v>2824640.0000000005</v>
      </c>
      <c r="V5103" s="2" t="s">
        <v>345</v>
      </c>
      <c r="W5103" s="2">
        <v>2014</v>
      </c>
      <c r="X5103" s="2"/>
    </row>
    <row r="5104" spans="1:25" ht="72.75" customHeight="1" outlineLevel="1" x14ac:dyDescent="0.25">
      <c r="A5104" s="2" t="s">
        <v>9049</v>
      </c>
      <c r="B5104" s="3" t="s">
        <v>27</v>
      </c>
      <c r="C5104" s="94" t="s">
        <v>3770</v>
      </c>
      <c r="D5104" s="91" t="s">
        <v>3771</v>
      </c>
      <c r="E5104" s="91" t="s">
        <v>12815</v>
      </c>
      <c r="F5104" s="10" t="s">
        <v>6789</v>
      </c>
      <c r="G5104" s="11" t="s">
        <v>350</v>
      </c>
      <c r="H5104" s="2">
        <v>100</v>
      </c>
      <c r="I5104" s="2">
        <v>710000000</v>
      </c>
      <c r="J5104" s="2" t="s">
        <v>11537</v>
      </c>
      <c r="K5104" s="2" t="s">
        <v>6779</v>
      </c>
      <c r="L5104" s="2" t="s">
        <v>1141</v>
      </c>
      <c r="M5104" s="6"/>
      <c r="N5104" s="2" t="s">
        <v>453</v>
      </c>
      <c r="O5104" s="15" t="s">
        <v>3810</v>
      </c>
      <c r="P5104" s="2"/>
      <c r="Q5104" s="2"/>
      <c r="R5104" s="2"/>
      <c r="S5104" s="8"/>
      <c r="T5104" s="9">
        <v>0</v>
      </c>
      <c r="U5104" s="9">
        <f t="shared" si="399"/>
        <v>0</v>
      </c>
      <c r="V5104" s="2" t="s">
        <v>345</v>
      </c>
      <c r="W5104" s="2">
        <v>2014</v>
      </c>
      <c r="X5104" s="2"/>
    </row>
    <row r="5105" spans="1:24" ht="72.75" customHeight="1" outlineLevel="1" x14ac:dyDescent="0.25">
      <c r="A5105" s="2" t="s">
        <v>11227</v>
      </c>
      <c r="B5105" s="3" t="s">
        <v>27</v>
      </c>
      <c r="C5105" s="94" t="s">
        <v>3770</v>
      </c>
      <c r="D5105" s="91" t="s">
        <v>3771</v>
      </c>
      <c r="E5105" s="91" t="s">
        <v>12815</v>
      </c>
      <c r="F5105" s="10" t="s">
        <v>6789</v>
      </c>
      <c r="G5105" s="11" t="s">
        <v>350</v>
      </c>
      <c r="H5105" s="2">
        <v>100</v>
      </c>
      <c r="I5105" s="2">
        <v>710000000</v>
      </c>
      <c r="J5105" s="2" t="s">
        <v>11537</v>
      </c>
      <c r="K5105" s="2" t="s">
        <v>6016</v>
      </c>
      <c r="L5105" s="2" t="s">
        <v>1141</v>
      </c>
      <c r="M5105" s="6"/>
      <c r="N5105" s="2" t="s">
        <v>453</v>
      </c>
      <c r="O5105" s="15" t="s">
        <v>3810</v>
      </c>
      <c r="P5105" s="2"/>
      <c r="Q5105" s="2"/>
      <c r="R5105" s="2"/>
      <c r="S5105" s="8"/>
      <c r="T5105" s="9">
        <v>0</v>
      </c>
      <c r="U5105" s="9">
        <f t="shared" si="399"/>
        <v>0</v>
      </c>
      <c r="V5105" s="2" t="s">
        <v>345</v>
      </c>
      <c r="W5105" s="2">
        <v>2014</v>
      </c>
      <c r="X5105" s="2" t="s">
        <v>11364</v>
      </c>
    </row>
    <row r="5106" spans="1:24" ht="72.75" customHeight="1" outlineLevel="1" x14ac:dyDescent="0.25">
      <c r="A5106" s="2" t="s">
        <v>12313</v>
      </c>
      <c r="B5106" s="3" t="s">
        <v>27</v>
      </c>
      <c r="C5106" s="94" t="s">
        <v>3770</v>
      </c>
      <c r="D5106" s="91" t="s">
        <v>3771</v>
      </c>
      <c r="E5106" s="91" t="s">
        <v>12815</v>
      </c>
      <c r="F5106" s="10" t="s">
        <v>12314</v>
      </c>
      <c r="G5106" s="11" t="s">
        <v>350</v>
      </c>
      <c r="H5106" s="2">
        <v>100</v>
      </c>
      <c r="I5106" s="2">
        <v>710000000</v>
      </c>
      <c r="J5106" s="2" t="s">
        <v>11537</v>
      </c>
      <c r="K5106" s="2" t="s">
        <v>12315</v>
      </c>
      <c r="L5106" s="2" t="s">
        <v>1141</v>
      </c>
      <c r="M5106" s="6"/>
      <c r="N5106" s="2" t="s">
        <v>453</v>
      </c>
      <c r="O5106" s="15" t="s">
        <v>3810</v>
      </c>
      <c r="P5106" s="2"/>
      <c r="Q5106" s="2"/>
      <c r="R5106" s="2"/>
      <c r="S5106" s="8"/>
      <c r="T5106" s="9">
        <v>0</v>
      </c>
      <c r="U5106" s="9">
        <f t="shared" si="399"/>
        <v>0</v>
      </c>
      <c r="V5106" s="2" t="s">
        <v>345</v>
      </c>
      <c r="W5106" s="2">
        <v>2014</v>
      </c>
      <c r="X5106" s="2" t="s">
        <v>10152</v>
      </c>
    </row>
    <row r="5107" spans="1:24" ht="72.75" customHeight="1" outlineLevel="1" x14ac:dyDescent="0.25">
      <c r="A5107" s="2" t="s">
        <v>7550</v>
      </c>
      <c r="B5107" s="3" t="s">
        <v>27</v>
      </c>
      <c r="C5107" s="94" t="s">
        <v>2165</v>
      </c>
      <c r="D5107" s="5" t="s">
        <v>2167</v>
      </c>
      <c r="E5107" s="91" t="s">
        <v>8998</v>
      </c>
      <c r="F5107" s="93" t="s">
        <v>6790</v>
      </c>
      <c r="G5107" s="11" t="s">
        <v>350</v>
      </c>
      <c r="H5107" s="2">
        <v>100</v>
      </c>
      <c r="I5107" s="2">
        <v>710000000</v>
      </c>
      <c r="J5107" s="2" t="s">
        <v>11537</v>
      </c>
      <c r="K5107" s="2" t="s">
        <v>6779</v>
      </c>
      <c r="L5107" s="2" t="s">
        <v>1141</v>
      </c>
      <c r="M5107" s="6"/>
      <c r="N5107" s="2" t="s">
        <v>453</v>
      </c>
      <c r="O5107" s="15" t="s">
        <v>3810</v>
      </c>
      <c r="P5107" s="2"/>
      <c r="Q5107" s="2"/>
      <c r="R5107" s="2"/>
      <c r="S5107" s="8"/>
      <c r="T5107" s="9">
        <v>0</v>
      </c>
      <c r="U5107" s="9">
        <f>T5107*1.12</f>
        <v>0</v>
      </c>
      <c r="V5107" s="2" t="s">
        <v>345</v>
      </c>
      <c r="W5107" s="2">
        <v>2014</v>
      </c>
      <c r="X5107" s="2" t="s">
        <v>10152</v>
      </c>
    </row>
    <row r="5108" spans="1:24" ht="71.25" customHeight="1" outlineLevel="1" x14ac:dyDescent="0.25">
      <c r="A5108" s="2" t="s">
        <v>7551</v>
      </c>
      <c r="B5108" s="3" t="s">
        <v>27</v>
      </c>
      <c r="C5108" s="94" t="s">
        <v>2165</v>
      </c>
      <c r="D5108" s="5" t="s">
        <v>2167</v>
      </c>
      <c r="E5108" s="5" t="s">
        <v>8998</v>
      </c>
      <c r="F5108" s="93" t="s">
        <v>6791</v>
      </c>
      <c r="G5108" s="11" t="s">
        <v>350</v>
      </c>
      <c r="H5108" s="2">
        <v>100</v>
      </c>
      <c r="I5108" s="2">
        <v>710000000</v>
      </c>
      <c r="J5108" s="2" t="s">
        <v>11537</v>
      </c>
      <c r="K5108" s="2" t="s">
        <v>6779</v>
      </c>
      <c r="L5108" s="2" t="s">
        <v>1141</v>
      </c>
      <c r="M5108" s="6"/>
      <c r="N5108" s="2" t="s">
        <v>453</v>
      </c>
      <c r="O5108" s="15" t="s">
        <v>3810</v>
      </c>
      <c r="P5108" s="2"/>
      <c r="Q5108" s="2"/>
      <c r="R5108" s="2"/>
      <c r="S5108" s="8"/>
      <c r="T5108" s="9">
        <v>0</v>
      </c>
      <c r="U5108" s="9">
        <f t="shared" si="399"/>
        <v>0</v>
      </c>
      <c r="V5108" s="2" t="s">
        <v>345</v>
      </c>
      <c r="W5108" s="2">
        <v>2014</v>
      </c>
      <c r="X5108" s="2" t="s">
        <v>10152</v>
      </c>
    </row>
    <row r="5109" spans="1:24" ht="71.25" customHeight="1" outlineLevel="1" x14ac:dyDescent="0.25">
      <c r="A5109" s="2" t="s">
        <v>7552</v>
      </c>
      <c r="B5109" s="3" t="s">
        <v>27</v>
      </c>
      <c r="C5109" s="5" t="s">
        <v>2844</v>
      </c>
      <c r="D5109" s="5" t="s">
        <v>5005</v>
      </c>
      <c r="E5109" s="5" t="s">
        <v>5005</v>
      </c>
      <c r="F5109" s="10" t="s">
        <v>6792</v>
      </c>
      <c r="G5109" s="11" t="s">
        <v>29</v>
      </c>
      <c r="H5109" s="2">
        <v>100</v>
      </c>
      <c r="I5109" s="2">
        <v>710000000</v>
      </c>
      <c r="J5109" s="2" t="s">
        <v>11537</v>
      </c>
      <c r="K5109" s="2" t="s">
        <v>6779</v>
      </c>
      <c r="L5109" s="2" t="s">
        <v>1141</v>
      </c>
      <c r="M5109" s="6"/>
      <c r="N5109" s="2" t="s">
        <v>453</v>
      </c>
      <c r="O5109" s="15" t="s">
        <v>3810</v>
      </c>
      <c r="P5109" s="2"/>
      <c r="Q5109" s="2"/>
      <c r="R5109" s="2"/>
      <c r="S5109" s="8"/>
      <c r="T5109" s="9">
        <v>1500000</v>
      </c>
      <c r="U5109" s="9">
        <f t="shared" si="399"/>
        <v>1680000.0000000002</v>
      </c>
      <c r="V5109" s="2" t="s">
        <v>345</v>
      </c>
      <c r="W5109" s="2">
        <v>2014</v>
      </c>
      <c r="X5109" s="2"/>
    </row>
    <row r="5110" spans="1:24" ht="71.25" customHeight="1" outlineLevel="1" x14ac:dyDescent="0.25">
      <c r="A5110" s="2" t="s">
        <v>7553</v>
      </c>
      <c r="B5110" s="3" t="s">
        <v>27</v>
      </c>
      <c r="C5110" s="105" t="s">
        <v>9024</v>
      </c>
      <c r="D5110" s="105" t="s">
        <v>9025</v>
      </c>
      <c r="E5110" s="10" t="s">
        <v>9026</v>
      </c>
      <c r="F5110" s="10" t="s">
        <v>6793</v>
      </c>
      <c r="G5110" s="11" t="s">
        <v>29</v>
      </c>
      <c r="H5110" s="2">
        <v>100</v>
      </c>
      <c r="I5110" s="2">
        <v>710000000</v>
      </c>
      <c r="J5110" s="2" t="s">
        <v>11537</v>
      </c>
      <c r="K5110" s="2" t="s">
        <v>6779</v>
      </c>
      <c r="L5110" s="2" t="s">
        <v>1141</v>
      </c>
      <c r="M5110" s="6"/>
      <c r="N5110" s="2" t="s">
        <v>453</v>
      </c>
      <c r="O5110" s="15" t="s">
        <v>3810</v>
      </c>
      <c r="P5110" s="2"/>
      <c r="Q5110" s="2"/>
      <c r="R5110" s="2"/>
      <c r="S5110" s="8"/>
      <c r="T5110" s="9">
        <v>500000</v>
      </c>
      <c r="U5110" s="9">
        <f t="shared" si="399"/>
        <v>560000</v>
      </c>
      <c r="V5110" s="2" t="s">
        <v>345</v>
      </c>
      <c r="W5110" s="2">
        <v>2014</v>
      </c>
      <c r="X5110" s="2"/>
    </row>
    <row r="5111" spans="1:24" ht="74.25" customHeight="1" outlineLevel="1" x14ac:dyDescent="0.25">
      <c r="A5111" s="2" t="s">
        <v>9050</v>
      </c>
      <c r="B5111" s="3" t="s">
        <v>27</v>
      </c>
      <c r="C5111" s="91" t="s">
        <v>12812</v>
      </c>
      <c r="D5111" s="91" t="s">
        <v>12814</v>
      </c>
      <c r="E5111" s="105" t="s">
        <v>12810</v>
      </c>
      <c r="F5111" s="10" t="s">
        <v>6794</v>
      </c>
      <c r="G5111" s="11" t="s">
        <v>29</v>
      </c>
      <c r="H5111" s="2">
        <v>100</v>
      </c>
      <c r="I5111" s="2">
        <v>710000000</v>
      </c>
      <c r="J5111" s="2" t="s">
        <v>11537</v>
      </c>
      <c r="K5111" s="2" t="s">
        <v>6779</v>
      </c>
      <c r="L5111" s="2" t="s">
        <v>1141</v>
      </c>
      <c r="M5111" s="6"/>
      <c r="N5111" s="2" t="s">
        <v>453</v>
      </c>
      <c r="O5111" s="15" t="s">
        <v>3810</v>
      </c>
      <c r="P5111" s="2"/>
      <c r="Q5111" s="2"/>
      <c r="R5111" s="2"/>
      <c r="S5111" s="8"/>
      <c r="T5111" s="9">
        <v>200000</v>
      </c>
      <c r="U5111" s="9">
        <f t="shared" si="399"/>
        <v>224000.00000000003</v>
      </c>
      <c r="V5111" s="2" t="s">
        <v>345</v>
      </c>
      <c r="W5111" s="2">
        <v>2014</v>
      </c>
      <c r="X5111" s="2"/>
    </row>
    <row r="5112" spans="1:24" ht="74.25" customHeight="1" outlineLevel="1" x14ac:dyDescent="0.25">
      <c r="A5112" s="2" t="s">
        <v>9051</v>
      </c>
      <c r="B5112" s="3" t="s">
        <v>27</v>
      </c>
      <c r="C5112" s="10" t="s">
        <v>3154</v>
      </c>
      <c r="D5112" s="10" t="s">
        <v>9118</v>
      </c>
      <c r="E5112" s="10" t="s">
        <v>9119</v>
      </c>
      <c r="F5112" s="43" t="s">
        <v>3155</v>
      </c>
      <c r="G5112" s="2" t="s">
        <v>29</v>
      </c>
      <c r="H5112" s="2">
        <v>100</v>
      </c>
      <c r="I5112" s="2">
        <v>710000000</v>
      </c>
      <c r="J5112" s="2" t="s">
        <v>11537</v>
      </c>
      <c r="K5112" s="2" t="s">
        <v>6189</v>
      </c>
      <c r="L5112" s="2" t="s">
        <v>1141</v>
      </c>
      <c r="M5112" s="6"/>
      <c r="N5112" s="2" t="s">
        <v>453</v>
      </c>
      <c r="O5112" s="15" t="s">
        <v>3810</v>
      </c>
      <c r="P5112" s="2"/>
      <c r="Q5112" s="2"/>
      <c r="R5112" s="2"/>
      <c r="S5112" s="8"/>
      <c r="T5112" s="9">
        <v>2125970</v>
      </c>
      <c r="U5112" s="9">
        <f t="shared" si="399"/>
        <v>2381086.4000000004</v>
      </c>
      <c r="V5112" s="2" t="s">
        <v>345</v>
      </c>
      <c r="W5112" s="2">
        <v>2014</v>
      </c>
      <c r="X5112" s="2"/>
    </row>
    <row r="5113" spans="1:24" ht="99.75" customHeight="1" outlineLevel="1" x14ac:dyDescent="0.25">
      <c r="A5113" s="2" t="s">
        <v>9052</v>
      </c>
      <c r="B5113" s="3" t="s">
        <v>27</v>
      </c>
      <c r="C5113" s="105" t="s">
        <v>2146</v>
      </c>
      <c r="D5113" s="10" t="s">
        <v>2147</v>
      </c>
      <c r="E5113" s="10" t="s">
        <v>2148</v>
      </c>
      <c r="F5113" s="105" t="s">
        <v>2147</v>
      </c>
      <c r="G5113" s="2" t="s">
        <v>350</v>
      </c>
      <c r="H5113" s="2">
        <v>100</v>
      </c>
      <c r="I5113" s="2">
        <v>710000000</v>
      </c>
      <c r="J5113" s="2" t="s">
        <v>11537</v>
      </c>
      <c r="K5113" s="2" t="s">
        <v>6779</v>
      </c>
      <c r="L5113" s="2" t="s">
        <v>1141</v>
      </c>
      <c r="M5113" s="6"/>
      <c r="N5113" s="2" t="s">
        <v>453</v>
      </c>
      <c r="O5113" s="15" t="s">
        <v>3810</v>
      </c>
      <c r="P5113" s="2"/>
      <c r="Q5113" s="2"/>
      <c r="R5113" s="2"/>
      <c r="S5113" s="8"/>
      <c r="T5113" s="9">
        <v>2857670.4</v>
      </c>
      <c r="U5113" s="9">
        <f t="shared" si="399"/>
        <v>3200590.8480000002</v>
      </c>
      <c r="V5113" s="2" t="s">
        <v>345</v>
      </c>
      <c r="W5113" s="2">
        <v>2014</v>
      </c>
      <c r="X5113" s="2"/>
    </row>
    <row r="5114" spans="1:24" ht="72.75" customHeight="1" outlineLevel="1" x14ac:dyDescent="0.25">
      <c r="A5114" s="2" t="s">
        <v>7554</v>
      </c>
      <c r="B5114" s="3" t="s">
        <v>27</v>
      </c>
      <c r="C5114" s="5" t="s">
        <v>9027</v>
      </c>
      <c r="D5114" s="5" t="s">
        <v>9028</v>
      </c>
      <c r="E5114" s="5" t="s">
        <v>9028</v>
      </c>
      <c r="F5114" s="10" t="s">
        <v>6795</v>
      </c>
      <c r="G5114" s="11" t="s">
        <v>350</v>
      </c>
      <c r="H5114" s="2">
        <v>100</v>
      </c>
      <c r="I5114" s="2">
        <v>710000000</v>
      </c>
      <c r="J5114" s="2" t="s">
        <v>11537</v>
      </c>
      <c r="K5114" s="2" t="s">
        <v>6779</v>
      </c>
      <c r="L5114" s="2" t="s">
        <v>1141</v>
      </c>
      <c r="M5114" s="6"/>
      <c r="N5114" s="2" t="s">
        <v>453</v>
      </c>
      <c r="O5114" s="15" t="s">
        <v>3810</v>
      </c>
      <c r="P5114" s="2"/>
      <c r="Q5114" s="2"/>
      <c r="R5114" s="2"/>
      <c r="S5114" s="8"/>
      <c r="T5114" s="9">
        <v>2400000</v>
      </c>
      <c r="U5114" s="9">
        <f t="shared" si="399"/>
        <v>2688000.0000000005</v>
      </c>
      <c r="V5114" s="2" t="s">
        <v>345</v>
      </c>
      <c r="W5114" s="2">
        <v>2014</v>
      </c>
      <c r="X5114" s="2"/>
    </row>
    <row r="5115" spans="1:24" ht="88.5" customHeight="1" outlineLevel="1" x14ac:dyDescent="0.25">
      <c r="A5115" s="2" t="s">
        <v>9053</v>
      </c>
      <c r="B5115" s="3" t="s">
        <v>27</v>
      </c>
      <c r="C5115" s="5" t="s">
        <v>8979</v>
      </c>
      <c r="D5115" s="5" t="s">
        <v>8980</v>
      </c>
      <c r="E5115" s="5" t="s">
        <v>8981</v>
      </c>
      <c r="F5115" s="10" t="s">
        <v>6796</v>
      </c>
      <c r="G5115" s="11" t="s">
        <v>343</v>
      </c>
      <c r="H5115" s="2">
        <v>100</v>
      </c>
      <c r="I5115" s="2">
        <v>710000000</v>
      </c>
      <c r="J5115" s="2" t="s">
        <v>11537</v>
      </c>
      <c r="K5115" s="2" t="s">
        <v>6779</v>
      </c>
      <c r="L5115" s="2" t="s">
        <v>1141</v>
      </c>
      <c r="M5115" s="6"/>
      <c r="N5115" s="2" t="s">
        <v>453</v>
      </c>
      <c r="O5115" s="15" t="s">
        <v>3810</v>
      </c>
      <c r="P5115" s="2"/>
      <c r="Q5115" s="2"/>
      <c r="R5115" s="2"/>
      <c r="S5115" s="8"/>
      <c r="T5115" s="9">
        <v>221041512.74671718</v>
      </c>
      <c r="U5115" s="9">
        <f t="shared" si="399"/>
        <v>247566494.27632326</v>
      </c>
      <c r="V5115" s="2" t="s">
        <v>345</v>
      </c>
      <c r="W5115" s="2">
        <v>2014</v>
      </c>
      <c r="X5115" s="2"/>
    </row>
    <row r="5116" spans="1:24" ht="75" customHeight="1" outlineLevel="1" x14ac:dyDescent="0.25">
      <c r="A5116" s="2" t="s">
        <v>7555</v>
      </c>
      <c r="B5116" s="3" t="s">
        <v>27</v>
      </c>
      <c r="C5116" s="10" t="s">
        <v>2118</v>
      </c>
      <c r="D5116" s="10" t="s">
        <v>2120</v>
      </c>
      <c r="E5116" s="10" t="s">
        <v>2120</v>
      </c>
      <c r="F5116" s="10" t="s">
        <v>6797</v>
      </c>
      <c r="G5116" s="11" t="s">
        <v>29</v>
      </c>
      <c r="H5116" s="2">
        <v>100</v>
      </c>
      <c r="I5116" s="2">
        <v>710000000</v>
      </c>
      <c r="J5116" s="2" t="s">
        <v>11537</v>
      </c>
      <c r="K5116" s="2" t="s">
        <v>6779</v>
      </c>
      <c r="L5116" s="2" t="s">
        <v>1141</v>
      </c>
      <c r="M5116" s="6"/>
      <c r="N5116" s="2" t="s">
        <v>453</v>
      </c>
      <c r="O5116" s="15" t="s">
        <v>3810</v>
      </c>
      <c r="P5116" s="2"/>
      <c r="Q5116" s="2"/>
      <c r="R5116" s="2"/>
      <c r="S5116" s="8"/>
      <c r="T5116" s="9">
        <v>242000</v>
      </c>
      <c r="U5116" s="9">
        <f t="shared" si="399"/>
        <v>271040</v>
      </c>
      <c r="V5116" s="2" t="s">
        <v>345</v>
      </c>
      <c r="W5116" s="2">
        <v>2014</v>
      </c>
      <c r="X5116" s="2"/>
    </row>
    <row r="5117" spans="1:24" ht="75" customHeight="1" outlineLevel="1" x14ac:dyDescent="0.25">
      <c r="A5117" s="2" t="s">
        <v>7556</v>
      </c>
      <c r="B5117" s="3" t="s">
        <v>27</v>
      </c>
      <c r="C5117" s="10" t="s">
        <v>9018</v>
      </c>
      <c r="D5117" s="10" t="s">
        <v>9019</v>
      </c>
      <c r="E5117" s="10" t="s">
        <v>9020</v>
      </c>
      <c r="F5117" s="10" t="s">
        <v>6798</v>
      </c>
      <c r="G5117" s="11" t="s">
        <v>29</v>
      </c>
      <c r="H5117" s="2">
        <v>100</v>
      </c>
      <c r="I5117" s="2">
        <v>710000000</v>
      </c>
      <c r="J5117" s="2" t="s">
        <v>11537</v>
      </c>
      <c r="K5117" s="2" t="s">
        <v>6779</v>
      </c>
      <c r="L5117" s="2" t="s">
        <v>1141</v>
      </c>
      <c r="M5117" s="6"/>
      <c r="N5117" s="2" t="s">
        <v>453</v>
      </c>
      <c r="O5117" s="15" t="s">
        <v>3810</v>
      </c>
      <c r="P5117" s="2"/>
      <c r="Q5117" s="2"/>
      <c r="R5117" s="2"/>
      <c r="S5117" s="8"/>
      <c r="T5117" s="9">
        <v>1000000</v>
      </c>
      <c r="U5117" s="9">
        <f t="shared" si="399"/>
        <v>1120000</v>
      </c>
      <c r="V5117" s="2" t="s">
        <v>345</v>
      </c>
      <c r="W5117" s="2">
        <v>2014</v>
      </c>
      <c r="X5117" s="2"/>
    </row>
    <row r="5118" spans="1:24" ht="75" customHeight="1" outlineLevel="1" x14ac:dyDescent="0.25">
      <c r="A5118" s="2" t="s">
        <v>7557</v>
      </c>
      <c r="B5118" s="3" t="s">
        <v>27</v>
      </c>
      <c r="C5118" s="5" t="s">
        <v>5025</v>
      </c>
      <c r="D5118" s="5" t="s">
        <v>5026</v>
      </c>
      <c r="E5118" s="5" t="s">
        <v>5026</v>
      </c>
      <c r="F5118" s="10" t="s">
        <v>6799</v>
      </c>
      <c r="G5118" s="11" t="s">
        <v>29</v>
      </c>
      <c r="H5118" s="2">
        <v>100</v>
      </c>
      <c r="I5118" s="2">
        <v>710000000</v>
      </c>
      <c r="J5118" s="2" t="s">
        <v>11537</v>
      </c>
      <c r="K5118" s="2" t="s">
        <v>6779</v>
      </c>
      <c r="L5118" s="2" t="s">
        <v>1141</v>
      </c>
      <c r="M5118" s="6"/>
      <c r="N5118" s="2" t="s">
        <v>453</v>
      </c>
      <c r="O5118" s="15" t="s">
        <v>3810</v>
      </c>
      <c r="P5118" s="2"/>
      <c r="Q5118" s="2"/>
      <c r="R5118" s="2"/>
      <c r="S5118" s="8"/>
      <c r="T5118" s="9">
        <v>428000</v>
      </c>
      <c r="U5118" s="9">
        <f t="shared" si="399"/>
        <v>479360.00000000006</v>
      </c>
      <c r="V5118" s="2" t="s">
        <v>345</v>
      </c>
      <c r="W5118" s="2">
        <v>2014</v>
      </c>
      <c r="X5118" s="2"/>
    </row>
    <row r="5119" spans="1:24" ht="72.75" customHeight="1" outlineLevel="1" x14ac:dyDescent="0.25">
      <c r="A5119" s="2" t="s">
        <v>7655</v>
      </c>
      <c r="B5119" s="3" t="s">
        <v>27</v>
      </c>
      <c r="C5119" s="5" t="s">
        <v>9014</v>
      </c>
      <c r="D5119" s="5" t="s">
        <v>9015</v>
      </c>
      <c r="E5119" s="5" t="s">
        <v>9016</v>
      </c>
      <c r="F5119" s="10" t="s">
        <v>6800</v>
      </c>
      <c r="G5119" s="11" t="s">
        <v>29</v>
      </c>
      <c r="H5119" s="2">
        <v>100</v>
      </c>
      <c r="I5119" s="2">
        <v>710000000</v>
      </c>
      <c r="J5119" s="2" t="s">
        <v>11537</v>
      </c>
      <c r="K5119" s="2" t="s">
        <v>6779</v>
      </c>
      <c r="L5119" s="2" t="s">
        <v>1141</v>
      </c>
      <c r="M5119" s="6"/>
      <c r="N5119" s="2" t="s">
        <v>453</v>
      </c>
      <c r="O5119" s="15" t="s">
        <v>3810</v>
      </c>
      <c r="P5119" s="2"/>
      <c r="Q5119" s="2"/>
      <c r="R5119" s="2"/>
      <c r="S5119" s="8"/>
      <c r="T5119" s="9">
        <v>180000</v>
      </c>
      <c r="U5119" s="9">
        <f t="shared" si="399"/>
        <v>201600.00000000003</v>
      </c>
      <c r="V5119" s="2" t="s">
        <v>345</v>
      </c>
      <c r="W5119" s="2">
        <v>2014</v>
      </c>
      <c r="X5119" s="2"/>
    </row>
    <row r="5120" spans="1:24" ht="69.75" customHeight="1" outlineLevel="1" x14ac:dyDescent="0.25">
      <c r="A5120" s="2" t="s">
        <v>7656</v>
      </c>
      <c r="B5120" s="3" t="s">
        <v>27</v>
      </c>
      <c r="C5120" s="5" t="s">
        <v>5008</v>
      </c>
      <c r="D5120" s="5" t="s">
        <v>5009</v>
      </c>
      <c r="E5120" s="5" t="s">
        <v>5009</v>
      </c>
      <c r="F5120" s="80"/>
      <c r="G5120" s="11" t="s">
        <v>343</v>
      </c>
      <c r="H5120" s="2">
        <v>100</v>
      </c>
      <c r="I5120" s="2">
        <v>710000000</v>
      </c>
      <c r="J5120" s="2" t="s">
        <v>11537</v>
      </c>
      <c r="K5120" s="2" t="s">
        <v>6779</v>
      </c>
      <c r="L5120" s="2" t="s">
        <v>1141</v>
      </c>
      <c r="M5120" s="6"/>
      <c r="N5120" s="2" t="s">
        <v>453</v>
      </c>
      <c r="O5120" s="15" t="s">
        <v>3810</v>
      </c>
      <c r="P5120" s="2"/>
      <c r="Q5120" s="2"/>
      <c r="R5120" s="2"/>
      <c r="S5120" s="8"/>
      <c r="T5120" s="9">
        <v>0</v>
      </c>
      <c r="U5120" s="9">
        <f t="shared" si="399"/>
        <v>0</v>
      </c>
      <c r="V5120" s="2" t="s">
        <v>345</v>
      </c>
      <c r="W5120" s="2">
        <v>2014</v>
      </c>
      <c r="X5120" s="2" t="s">
        <v>10152</v>
      </c>
    </row>
    <row r="5121" spans="1:24" ht="69.75" customHeight="1" outlineLevel="1" x14ac:dyDescent="0.25">
      <c r="A5121" s="2" t="s">
        <v>9054</v>
      </c>
      <c r="B5121" s="3" t="s">
        <v>27</v>
      </c>
      <c r="C5121" s="5" t="s">
        <v>8601</v>
      </c>
      <c r="D5121" s="5" t="s">
        <v>8602</v>
      </c>
      <c r="E5121" s="5" t="s">
        <v>8602</v>
      </c>
      <c r="F5121" s="10"/>
      <c r="G5121" s="11" t="s">
        <v>29</v>
      </c>
      <c r="H5121" s="2">
        <v>100</v>
      </c>
      <c r="I5121" s="2">
        <v>710000000</v>
      </c>
      <c r="J5121" s="2" t="s">
        <v>11537</v>
      </c>
      <c r="K5121" s="2" t="s">
        <v>1138</v>
      </c>
      <c r="L5121" s="2" t="s">
        <v>1141</v>
      </c>
      <c r="M5121" s="6"/>
      <c r="N5121" s="2" t="s">
        <v>453</v>
      </c>
      <c r="O5121" s="15" t="s">
        <v>3810</v>
      </c>
      <c r="P5121" s="2"/>
      <c r="Q5121" s="2"/>
      <c r="R5121" s="2"/>
      <c r="S5121" s="8"/>
      <c r="T5121" s="9">
        <v>0</v>
      </c>
      <c r="U5121" s="9">
        <f t="shared" si="399"/>
        <v>0</v>
      </c>
      <c r="V5121" s="2" t="s">
        <v>469</v>
      </c>
      <c r="W5121" s="2">
        <v>2014</v>
      </c>
      <c r="X5121" s="2"/>
    </row>
    <row r="5122" spans="1:24" ht="69.75" customHeight="1" outlineLevel="1" x14ac:dyDescent="0.25">
      <c r="A5122" s="2" t="s">
        <v>11244</v>
      </c>
      <c r="B5122" s="3" t="s">
        <v>27</v>
      </c>
      <c r="C5122" s="5" t="s">
        <v>8601</v>
      </c>
      <c r="D5122" s="5" t="s">
        <v>8602</v>
      </c>
      <c r="E5122" s="5" t="s">
        <v>8602</v>
      </c>
      <c r="F5122" s="10"/>
      <c r="G5122" s="11" t="s">
        <v>29</v>
      </c>
      <c r="H5122" s="2">
        <v>100</v>
      </c>
      <c r="I5122" s="2">
        <v>710000000</v>
      </c>
      <c r="J5122" s="2" t="s">
        <v>11537</v>
      </c>
      <c r="K5122" s="2" t="s">
        <v>1138</v>
      </c>
      <c r="L5122" s="2" t="s">
        <v>1141</v>
      </c>
      <c r="M5122" s="6"/>
      <c r="N5122" s="2" t="s">
        <v>453</v>
      </c>
      <c r="O5122" s="15" t="s">
        <v>3810</v>
      </c>
      <c r="P5122" s="2"/>
      <c r="Q5122" s="2"/>
      <c r="R5122" s="2"/>
      <c r="S5122" s="8"/>
      <c r="T5122" s="9">
        <v>0</v>
      </c>
      <c r="U5122" s="9">
        <f t="shared" si="399"/>
        <v>0</v>
      </c>
      <c r="V5122" s="2" t="s">
        <v>469</v>
      </c>
      <c r="W5122" s="2">
        <v>2014</v>
      </c>
      <c r="X5122" s="2" t="s">
        <v>11245</v>
      </c>
    </row>
    <row r="5123" spans="1:24" ht="69.75" customHeight="1" outlineLevel="1" x14ac:dyDescent="0.25">
      <c r="A5123" s="2" t="s">
        <v>12613</v>
      </c>
      <c r="B5123" s="3" t="s">
        <v>27</v>
      </c>
      <c r="C5123" s="5" t="s">
        <v>8601</v>
      </c>
      <c r="D5123" s="5" t="s">
        <v>8602</v>
      </c>
      <c r="E5123" s="5" t="s">
        <v>8602</v>
      </c>
      <c r="F5123" s="10"/>
      <c r="G5123" s="11" t="s">
        <v>29</v>
      </c>
      <c r="H5123" s="2">
        <v>100</v>
      </c>
      <c r="I5123" s="2">
        <v>710000000</v>
      </c>
      <c r="J5123" s="2" t="s">
        <v>11537</v>
      </c>
      <c r="K5123" s="2" t="s">
        <v>1138</v>
      </c>
      <c r="L5123" s="2" t="s">
        <v>11496</v>
      </c>
      <c r="M5123" s="6"/>
      <c r="N5123" s="2" t="s">
        <v>453</v>
      </c>
      <c r="O5123" s="15" t="s">
        <v>3810</v>
      </c>
      <c r="P5123" s="2"/>
      <c r="Q5123" s="2"/>
      <c r="R5123" s="2"/>
      <c r="S5123" s="8"/>
      <c r="T5123" s="9">
        <v>23060268</v>
      </c>
      <c r="U5123" s="9">
        <f>T5123*1.12</f>
        <v>25827500.160000004</v>
      </c>
      <c r="V5123" s="2" t="s">
        <v>469</v>
      </c>
      <c r="W5123" s="2">
        <v>2014</v>
      </c>
      <c r="X5123" s="2" t="s">
        <v>12614</v>
      </c>
    </row>
    <row r="5124" spans="1:24" ht="69.75" customHeight="1" outlineLevel="1" x14ac:dyDescent="0.25">
      <c r="A5124" s="2" t="s">
        <v>7657</v>
      </c>
      <c r="B5124" s="3" t="s">
        <v>27</v>
      </c>
      <c r="C5124" s="10" t="s">
        <v>4202</v>
      </c>
      <c r="D5124" s="10" t="s">
        <v>3779</v>
      </c>
      <c r="E5124" s="10" t="s">
        <v>5028</v>
      </c>
      <c r="F5124" s="10" t="s">
        <v>6802</v>
      </c>
      <c r="G5124" s="11" t="s">
        <v>343</v>
      </c>
      <c r="H5124" s="2">
        <v>100</v>
      </c>
      <c r="I5124" s="2">
        <v>710000000</v>
      </c>
      <c r="J5124" s="2" t="s">
        <v>11537</v>
      </c>
      <c r="K5124" s="2" t="s">
        <v>6779</v>
      </c>
      <c r="L5124" s="2" t="s">
        <v>1141</v>
      </c>
      <c r="M5124" s="6"/>
      <c r="N5124" s="2" t="s">
        <v>453</v>
      </c>
      <c r="O5124" s="15" t="s">
        <v>3810</v>
      </c>
      <c r="P5124" s="2"/>
      <c r="Q5124" s="2"/>
      <c r="R5124" s="2"/>
      <c r="S5124" s="8"/>
      <c r="T5124" s="9">
        <v>17058235.249090664</v>
      </c>
      <c r="U5124" s="9">
        <f t="shared" si="399"/>
        <v>19105223.478981547</v>
      </c>
      <c r="V5124" s="2" t="s">
        <v>345</v>
      </c>
      <c r="W5124" s="2">
        <v>2014</v>
      </c>
      <c r="X5124" s="2"/>
    </row>
    <row r="5125" spans="1:24" ht="77.25" customHeight="1" outlineLevel="1" x14ac:dyDescent="0.25">
      <c r="A5125" s="2" t="s">
        <v>7658</v>
      </c>
      <c r="B5125" s="3" t="s">
        <v>27</v>
      </c>
      <c r="C5125" s="10" t="s">
        <v>3780</v>
      </c>
      <c r="D5125" s="10" t="s">
        <v>3781</v>
      </c>
      <c r="E5125" s="10" t="s">
        <v>3782</v>
      </c>
      <c r="F5125" s="10" t="s">
        <v>6803</v>
      </c>
      <c r="G5125" s="11" t="s">
        <v>29</v>
      </c>
      <c r="H5125" s="2">
        <v>100</v>
      </c>
      <c r="I5125" s="2">
        <v>710000000</v>
      </c>
      <c r="J5125" s="2" t="s">
        <v>11537</v>
      </c>
      <c r="K5125" s="2" t="s">
        <v>6779</v>
      </c>
      <c r="L5125" s="2" t="s">
        <v>1141</v>
      </c>
      <c r="M5125" s="6"/>
      <c r="N5125" s="2" t="s">
        <v>453</v>
      </c>
      <c r="O5125" s="15" t="s">
        <v>3810</v>
      </c>
      <c r="P5125" s="2"/>
      <c r="Q5125" s="2"/>
      <c r="R5125" s="2"/>
      <c r="S5125" s="8"/>
      <c r="T5125" s="9">
        <v>0</v>
      </c>
      <c r="U5125" s="9">
        <f t="shared" si="399"/>
        <v>0</v>
      </c>
      <c r="V5125" s="2" t="s">
        <v>345</v>
      </c>
      <c r="W5125" s="2">
        <v>2014</v>
      </c>
      <c r="X5125" s="2" t="s">
        <v>10152</v>
      </c>
    </row>
    <row r="5126" spans="1:24" ht="77.25" customHeight="1" outlineLevel="1" x14ac:dyDescent="0.25">
      <c r="A5126" s="2" t="s">
        <v>9055</v>
      </c>
      <c r="B5126" s="3" t="s">
        <v>27</v>
      </c>
      <c r="C5126" s="5" t="s">
        <v>5043</v>
      </c>
      <c r="D5126" s="5" t="s">
        <v>3788</v>
      </c>
      <c r="E5126" s="10" t="s">
        <v>3788</v>
      </c>
      <c r="F5126" s="10" t="s">
        <v>3789</v>
      </c>
      <c r="G5126" s="11" t="s">
        <v>29</v>
      </c>
      <c r="H5126" s="2">
        <v>100</v>
      </c>
      <c r="I5126" s="2">
        <v>710000000</v>
      </c>
      <c r="J5126" s="2" t="s">
        <v>11537</v>
      </c>
      <c r="K5126" s="2" t="s">
        <v>6779</v>
      </c>
      <c r="L5126" s="2" t="s">
        <v>1141</v>
      </c>
      <c r="M5126" s="6"/>
      <c r="N5126" s="2" t="s">
        <v>453</v>
      </c>
      <c r="O5126" s="15" t="s">
        <v>3810</v>
      </c>
      <c r="P5126" s="2"/>
      <c r="Q5126" s="2"/>
      <c r="R5126" s="2"/>
      <c r="S5126" s="8"/>
      <c r="T5126" s="9">
        <v>519935</v>
      </c>
      <c r="U5126" s="9">
        <f t="shared" si="399"/>
        <v>582327.20000000007</v>
      </c>
      <c r="V5126" s="2" t="s">
        <v>345</v>
      </c>
      <c r="W5126" s="2">
        <v>2014</v>
      </c>
      <c r="X5126" s="2"/>
    </row>
    <row r="5127" spans="1:24" ht="77.25" customHeight="1" outlineLevel="1" x14ac:dyDescent="0.25">
      <c r="A5127" s="2" t="s">
        <v>7659</v>
      </c>
      <c r="B5127" s="3" t="s">
        <v>27</v>
      </c>
      <c r="C5127" s="5" t="s">
        <v>9021</v>
      </c>
      <c r="D5127" s="5" t="s">
        <v>9022</v>
      </c>
      <c r="E5127" s="5" t="s">
        <v>12813</v>
      </c>
      <c r="F5127" s="10" t="s">
        <v>6804</v>
      </c>
      <c r="G5127" s="11" t="s">
        <v>343</v>
      </c>
      <c r="H5127" s="2">
        <v>100</v>
      </c>
      <c r="I5127" s="2">
        <v>710000000</v>
      </c>
      <c r="J5127" s="2" t="s">
        <v>11537</v>
      </c>
      <c r="K5127" s="2" t="s">
        <v>6779</v>
      </c>
      <c r="L5127" s="2" t="s">
        <v>1141</v>
      </c>
      <c r="M5127" s="6"/>
      <c r="N5127" s="2" t="s">
        <v>453</v>
      </c>
      <c r="O5127" s="15" t="s">
        <v>3810</v>
      </c>
      <c r="P5127" s="2"/>
      <c r="Q5127" s="2"/>
      <c r="R5127" s="2"/>
      <c r="S5127" s="8"/>
      <c r="T5127" s="9">
        <v>11719920</v>
      </c>
      <c r="U5127" s="9">
        <f t="shared" si="399"/>
        <v>13126310.4</v>
      </c>
      <c r="V5127" s="2" t="s">
        <v>345</v>
      </c>
      <c r="W5127" s="2">
        <v>2014</v>
      </c>
      <c r="X5127" s="2"/>
    </row>
    <row r="5128" spans="1:24" ht="78" customHeight="1" outlineLevel="1" x14ac:dyDescent="0.25">
      <c r="A5128" s="2" t="s">
        <v>7660</v>
      </c>
      <c r="B5128" s="3" t="s">
        <v>27</v>
      </c>
      <c r="C5128" s="10" t="s">
        <v>3154</v>
      </c>
      <c r="D5128" s="10" t="s">
        <v>9118</v>
      </c>
      <c r="E5128" s="10" t="s">
        <v>9119</v>
      </c>
      <c r="F5128" s="43" t="s">
        <v>3155</v>
      </c>
      <c r="G5128" s="11" t="s">
        <v>350</v>
      </c>
      <c r="H5128" s="2">
        <v>100</v>
      </c>
      <c r="I5128" s="2">
        <v>710000000</v>
      </c>
      <c r="J5128" s="2" t="s">
        <v>11537</v>
      </c>
      <c r="K5128" s="2" t="s">
        <v>6189</v>
      </c>
      <c r="L5128" s="2" t="s">
        <v>1141</v>
      </c>
      <c r="M5128" s="6"/>
      <c r="N5128" s="2" t="s">
        <v>453</v>
      </c>
      <c r="O5128" s="15" t="s">
        <v>3810</v>
      </c>
      <c r="P5128" s="2"/>
      <c r="Q5128" s="2"/>
      <c r="R5128" s="2"/>
      <c r="S5128" s="8"/>
      <c r="T5128" s="9">
        <v>3000000</v>
      </c>
      <c r="U5128" s="9">
        <f t="shared" si="399"/>
        <v>3360000.0000000005</v>
      </c>
      <c r="V5128" s="2" t="s">
        <v>345</v>
      </c>
      <c r="W5128" s="2">
        <v>2014</v>
      </c>
      <c r="X5128" s="2"/>
    </row>
    <row r="5129" spans="1:24" ht="78" customHeight="1" outlineLevel="1" x14ac:dyDescent="0.25">
      <c r="A5129" s="2" t="s">
        <v>7661</v>
      </c>
      <c r="B5129" s="3" t="s">
        <v>27</v>
      </c>
      <c r="C5129" s="94" t="s">
        <v>9009</v>
      </c>
      <c r="D5129" s="91" t="s">
        <v>9010</v>
      </c>
      <c r="E5129" s="5" t="s">
        <v>12809</v>
      </c>
      <c r="F5129" s="10" t="s">
        <v>6805</v>
      </c>
      <c r="G5129" s="11" t="s">
        <v>350</v>
      </c>
      <c r="H5129" s="2">
        <v>100</v>
      </c>
      <c r="I5129" s="2">
        <v>710000000</v>
      </c>
      <c r="J5129" s="2" t="s">
        <v>11537</v>
      </c>
      <c r="K5129" s="2" t="s">
        <v>6779</v>
      </c>
      <c r="L5129" s="2" t="s">
        <v>1141</v>
      </c>
      <c r="M5129" s="6"/>
      <c r="N5129" s="2" t="s">
        <v>453</v>
      </c>
      <c r="O5129" s="15" t="s">
        <v>3810</v>
      </c>
      <c r="P5129" s="2"/>
      <c r="Q5129" s="2"/>
      <c r="R5129" s="2"/>
      <c r="S5129" s="8"/>
      <c r="T5129" s="9">
        <v>3378142.8571428563</v>
      </c>
      <c r="U5129" s="9">
        <f t="shared" si="399"/>
        <v>3783519.9999999995</v>
      </c>
      <c r="V5129" s="2" t="s">
        <v>345</v>
      </c>
      <c r="W5129" s="2">
        <v>2014</v>
      </c>
      <c r="X5129" s="2"/>
    </row>
    <row r="5130" spans="1:24" ht="90" customHeight="1" outlineLevel="1" x14ac:dyDescent="0.25">
      <c r="A5130" s="2" t="s">
        <v>7662</v>
      </c>
      <c r="B5130" s="3" t="s">
        <v>27</v>
      </c>
      <c r="C5130" s="5" t="s">
        <v>3149</v>
      </c>
      <c r="D5130" s="10" t="s">
        <v>5757</v>
      </c>
      <c r="E5130" s="10" t="s">
        <v>5758</v>
      </c>
      <c r="F5130" s="10" t="s">
        <v>5983</v>
      </c>
      <c r="G5130" s="11" t="s">
        <v>29</v>
      </c>
      <c r="H5130" s="2">
        <v>100</v>
      </c>
      <c r="I5130" s="2">
        <v>710000000</v>
      </c>
      <c r="J5130" s="2" t="s">
        <v>11537</v>
      </c>
      <c r="K5130" s="2" t="s">
        <v>6779</v>
      </c>
      <c r="L5130" s="2" t="s">
        <v>1141</v>
      </c>
      <c r="M5130" s="6"/>
      <c r="N5130" s="2" t="s">
        <v>453</v>
      </c>
      <c r="O5130" s="15" t="s">
        <v>3810</v>
      </c>
      <c r="P5130" s="2"/>
      <c r="Q5130" s="2"/>
      <c r="R5130" s="2"/>
      <c r="S5130" s="8"/>
      <c r="T5130" s="9">
        <v>400000</v>
      </c>
      <c r="U5130" s="9">
        <f t="shared" si="399"/>
        <v>448000.00000000006</v>
      </c>
      <c r="V5130" s="2" t="s">
        <v>345</v>
      </c>
      <c r="W5130" s="2">
        <v>2014</v>
      </c>
      <c r="X5130" s="2"/>
    </row>
    <row r="5131" spans="1:24" ht="90" customHeight="1" outlineLevel="1" x14ac:dyDescent="0.25">
      <c r="A5131" s="2" t="s">
        <v>11681</v>
      </c>
      <c r="B5131" s="3" t="s">
        <v>27</v>
      </c>
      <c r="C5131" s="5" t="s">
        <v>3149</v>
      </c>
      <c r="D5131" s="10" t="s">
        <v>5757</v>
      </c>
      <c r="E5131" s="10" t="s">
        <v>5758</v>
      </c>
      <c r="F5131" s="10" t="s">
        <v>5983</v>
      </c>
      <c r="G5131" s="11" t="s">
        <v>29</v>
      </c>
      <c r="H5131" s="2">
        <v>100</v>
      </c>
      <c r="I5131" s="2">
        <v>710000000</v>
      </c>
      <c r="J5131" s="2" t="s">
        <v>11537</v>
      </c>
      <c r="K5131" s="2" t="s">
        <v>11682</v>
      </c>
      <c r="L5131" s="2" t="s">
        <v>1141</v>
      </c>
      <c r="M5131" s="6"/>
      <c r="N5131" s="2" t="s">
        <v>453</v>
      </c>
      <c r="O5131" s="15" t="s">
        <v>3810</v>
      </c>
      <c r="P5131" s="2"/>
      <c r="Q5131" s="2"/>
      <c r="R5131" s="2"/>
      <c r="S5131" s="8"/>
      <c r="T5131" s="9">
        <v>355179</v>
      </c>
      <c r="U5131" s="9">
        <f>T5131*1.12</f>
        <v>397800.48000000004</v>
      </c>
      <c r="V5131" s="2" t="s">
        <v>345</v>
      </c>
      <c r="W5131" s="2">
        <v>2014</v>
      </c>
      <c r="X5131" s="2">
        <v>20.21</v>
      </c>
    </row>
    <row r="5132" spans="1:24" ht="72" customHeight="1" outlineLevel="1" x14ac:dyDescent="0.25">
      <c r="A5132" s="2" t="s">
        <v>7663</v>
      </c>
      <c r="B5132" s="3" t="s">
        <v>27</v>
      </c>
      <c r="C5132" s="5" t="s">
        <v>9029</v>
      </c>
      <c r="D5132" s="5" t="s">
        <v>9030</v>
      </c>
      <c r="E5132" s="5" t="s">
        <v>9030</v>
      </c>
      <c r="F5132" s="10" t="s">
        <v>6806</v>
      </c>
      <c r="G5132" s="11" t="s">
        <v>29</v>
      </c>
      <c r="H5132" s="2">
        <v>100</v>
      </c>
      <c r="I5132" s="2">
        <v>710000000</v>
      </c>
      <c r="J5132" s="2" t="s">
        <v>11537</v>
      </c>
      <c r="K5132" s="2" t="s">
        <v>6779</v>
      </c>
      <c r="L5132" s="2" t="s">
        <v>1141</v>
      </c>
      <c r="M5132" s="6"/>
      <c r="N5132" s="2" t="s">
        <v>453</v>
      </c>
      <c r="O5132" s="15" t="s">
        <v>3810</v>
      </c>
      <c r="P5132" s="2"/>
      <c r="Q5132" s="2"/>
      <c r="R5132" s="2"/>
      <c r="S5132" s="8"/>
      <c r="T5132" s="9">
        <v>200000</v>
      </c>
      <c r="U5132" s="9">
        <f t="shared" si="399"/>
        <v>224000.00000000003</v>
      </c>
      <c r="V5132" s="2" t="s">
        <v>345</v>
      </c>
      <c r="W5132" s="2">
        <v>2014</v>
      </c>
      <c r="X5132" s="2"/>
    </row>
    <row r="5133" spans="1:24" ht="78" customHeight="1" outlineLevel="1" x14ac:dyDescent="0.25">
      <c r="A5133" s="2" t="s">
        <v>7664</v>
      </c>
      <c r="B5133" s="3" t="s">
        <v>27</v>
      </c>
      <c r="C5133" s="5" t="s">
        <v>9034</v>
      </c>
      <c r="D5133" s="5" t="s">
        <v>9035</v>
      </c>
      <c r="E5133" s="5" t="s">
        <v>9035</v>
      </c>
      <c r="F5133" s="10" t="s">
        <v>6807</v>
      </c>
      <c r="G5133" s="11" t="s">
        <v>29</v>
      </c>
      <c r="H5133" s="2">
        <v>100</v>
      </c>
      <c r="I5133" s="2">
        <v>710000000</v>
      </c>
      <c r="J5133" s="2" t="s">
        <v>11537</v>
      </c>
      <c r="K5133" s="2" t="s">
        <v>6779</v>
      </c>
      <c r="L5133" s="2" t="s">
        <v>1141</v>
      </c>
      <c r="M5133" s="6"/>
      <c r="N5133" s="2" t="s">
        <v>453</v>
      </c>
      <c r="O5133" s="15" t="s">
        <v>3810</v>
      </c>
      <c r="P5133" s="2"/>
      <c r="Q5133" s="2"/>
      <c r="R5133" s="2"/>
      <c r="S5133" s="8"/>
      <c r="T5133" s="9">
        <v>200000</v>
      </c>
      <c r="U5133" s="9">
        <f t="shared" si="399"/>
        <v>224000.00000000003</v>
      </c>
      <c r="V5133" s="2" t="s">
        <v>345</v>
      </c>
      <c r="W5133" s="2">
        <v>2014</v>
      </c>
      <c r="X5133" s="2"/>
    </row>
    <row r="5134" spans="1:24" ht="72.75" customHeight="1" outlineLevel="1" x14ac:dyDescent="0.25">
      <c r="A5134" s="2" t="s">
        <v>7665</v>
      </c>
      <c r="B5134" s="3" t="s">
        <v>27</v>
      </c>
      <c r="C5134" s="2" t="s">
        <v>9031</v>
      </c>
      <c r="D5134" s="5" t="s">
        <v>12660</v>
      </c>
      <c r="E5134" s="5" t="s">
        <v>12660</v>
      </c>
      <c r="F5134" s="10" t="s">
        <v>6808</v>
      </c>
      <c r="G5134" s="2" t="s">
        <v>29</v>
      </c>
      <c r="H5134" s="2">
        <v>100</v>
      </c>
      <c r="I5134" s="2">
        <v>710000000</v>
      </c>
      <c r="J5134" s="2" t="s">
        <v>11537</v>
      </c>
      <c r="K5134" s="2" t="s">
        <v>6779</v>
      </c>
      <c r="L5134" s="2" t="s">
        <v>1141</v>
      </c>
      <c r="M5134" s="6"/>
      <c r="N5134" s="2" t="s">
        <v>453</v>
      </c>
      <c r="O5134" s="15" t="s">
        <v>3810</v>
      </c>
      <c r="P5134" s="2"/>
      <c r="Q5134" s="2"/>
      <c r="R5134" s="2"/>
      <c r="S5134" s="8"/>
      <c r="T5134" s="9">
        <v>68694</v>
      </c>
      <c r="U5134" s="9">
        <f t="shared" si="399"/>
        <v>76937.280000000013</v>
      </c>
      <c r="V5134" s="2" t="s">
        <v>345</v>
      </c>
      <c r="W5134" s="2">
        <v>2014</v>
      </c>
      <c r="X5134" s="2"/>
    </row>
    <row r="5135" spans="1:24" ht="72.75" customHeight="1" outlineLevel="1" x14ac:dyDescent="0.25">
      <c r="A5135" s="2" t="s">
        <v>7666</v>
      </c>
      <c r="B5135" s="3" t="s">
        <v>27</v>
      </c>
      <c r="C5135" s="5" t="s">
        <v>9032</v>
      </c>
      <c r="D5135" s="5" t="s">
        <v>9033</v>
      </c>
      <c r="E5135" s="2" t="s">
        <v>9033</v>
      </c>
      <c r="F5135" s="10" t="s">
        <v>6809</v>
      </c>
      <c r="G5135" s="2" t="s">
        <v>343</v>
      </c>
      <c r="H5135" s="2">
        <v>100</v>
      </c>
      <c r="I5135" s="2">
        <v>710000000</v>
      </c>
      <c r="J5135" s="2" t="s">
        <v>11537</v>
      </c>
      <c r="K5135" s="2" t="s">
        <v>6779</v>
      </c>
      <c r="L5135" s="2" t="s">
        <v>1141</v>
      </c>
      <c r="M5135" s="6"/>
      <c r="N5135" s="2" t="s">
        <v>453</v>
      </c>
      <c r="O5135" s="15" t="s">
        <v>3810</v>
      </c>
      <c r="P5135" s="2"/>
      <c r="Q5135" s="2"/>
      <c r="R5135" s="2"/>
      <c r="S5135" s="8"/>
      <c r="T5135" s="9">
        <v>250000</v>
      </c>
      <c r="U5135" s="9">
        <f t="shared" si="399"/>
        <v>280000</v>
      </c>
      <c r="V5135" s="2" t="s">
        <v>345</v>
      </c>
      <c r="W5135" s="2">
        <v>2014</v>
      </c>
      <c r="X5135" s="2"/>
    </row>
    <row r="5136" spans="1:24" ht="72.75" customHeight="1" outlineLevel="1" x14ac:dyDescent="0.25">
      <c r="A5136" s="2" t="s">
        <v>7667</v>
      </c>
      <c r="B5136" s="3" t="s">
        <v>27</v>
      </c>
      <c r="C5136" s="5" t="s">
        <v>3797</v>
      </c>
      <c r="D5136" s="5" t="s">
        <v>3798</v>
      </c>
      <c r="E5136" s="5" t="s">
        <v>3798</v>
      </c>
      <c r="F5136" s="10" t="s">
        <v>6810</v>
      </c>
      <c r="G5136" s="2" t="s">
        <v>29</v>
      </c>
      <c r="H5136" s="2">
        <v>100</v>
      </c>
      <c r="I5136" s="2">
        <v>710000000</v>
      </c>
      <c r="J5136" s="2" t="s">
        <v>11537</v>
      </c>
      <c r="K5136" s="2" t="s">
        <v>6779</v>
      </c>
      <c r="L5136" s="2" t="s">
        <v>1141</v>
      </c>
      <c r="M5136" s="6"/>
      <c r="N5136" s="2" t="s">
        <v>453</v>
      </c>
      <c r="O5136" s="15" t="s">
        <v>3810</v>
      </c>
      <c r="P5136" s="2"/>
      <c r="Q5136" s="2"/>
      <c r="R5136" s="2"/>
      <c r="S5136" s="8"/>
      <c r="T5136" s="9">
        <v>0</v>
      </c>
      <c r="U5136" s="9">
        <f t="shared" si="399"/>
        <v>0</v>
      </c>
      <c r="V5136" s="2" t="s">
        <v>345</v>
      </c>
      <c r="W5136" s="2">
        <v>2014</v>
      </c>
      <c r="X5136" s="2"/>
    </row>
    <row r="5137" spans="1:24" s="290" customFormat="1" ht="72.75" customHeight="1" outlineLevel="1" x14ac:dyDescent="0.25">
      <c r="A5137" s="291" t="s">
        <v>13738</v>
      </c>
      <c r="B5137" s="3" t="s">
        <v>27</v>
      </c>
      <c r="C5137" s="293" t="s">
        <v>13739</v>
      </c>
      <c r="D5137" s="293" t="s">
        <v>3798</v>
      </c>
      <c r="E5137" s="293" t="s">
        <v>3798</v>
      </c>
      <c r="F5137" s="292" t="s">
        <v>6810</v>
      </c>
      <c r="G5137" s="291" t="s">
        <v>29</v>
      </c>
      <c r="H5137" s="291">
        <v>100</v>
      </c>
      <c r="I5137" s="291">
        <v>710000000</v>
      </c>
      <c r="J5137" s="291" t="s">
        <v>1075</v>
      </c>
      <c r="K5137" s="291" t="s">
        <v>13740</v>
      </c>
      <c r="L5137" s="291" t="s">
        <v>1141</v>
      </c>
      <c r="M5137" s="6"/>
      <c r="N5137" s="291" t="s">
        <v>10994</v>
      </c>
      <c r="O5137" s="15" t="s">
        <v>3810</v>
      </c>
      <c r="P5137" s="291"/>
      <c r="Q5137" s="291"/>
      <c r="R5137" s="291"/>
      <c r="S5137" s="8"/>
      <c r="T5137" s="294">
        <v>4500000</v>
      </c>
      <c r="U5137" s="294">
        <f t="shared" si="399"/>
        <v>5040000.0000000009</v>
      </c>
      <c r="V5137" s="291" t="s">
        <v>345</v>
      </c>
      <c r="W5137" s="291">
        <v>2014</v>
      </c>
      <c r="X5137" s="291">
        <v>11</v>
      </c>
    </row>
    <row r="5138" spans="1:24" ht="72.75" customHeight="1" outlineLevel="1" x14ac:dyDescent="0.25">
      <c r="A5138" s="2" t="s">
        <v>7668</v>
      </c>
      <c r="B5138" s="3" t="s">
        <v>27</v>
      </c>
      <c r="C5138" s="5" t="s">
        <v>3797</v>
      </c>
      <c r="D5138" s="5" t="s">
        <v>3798</v>
      </c>
      <c r="E5138" s="5" t="s">
        <v>3798</v>
      </c>
      <c r="F5138" s="10" t="s">
        <v>6811</v>
      </c>
      <c r="G5138" s="2" t="s">
        <v>29</v>
      </c>
      <c r="H5138" s="2">
        <v>100</v>
      </c>
      <c r="I5138" s="2">
        <v>710000000</v>
      </c>
      <c r="J5138" s="2" t="s">
        <v>11537</v>
      </c>
      <c r="K5138" s="2" t="s">
        <v>6779</v>
      </c>
      <c r="L5138" s="2" t="s">
        <v>1141</v>
      </c>
      <c r="M5138" s="6"/>
      <c r="N5138" s="2" t="s">
        <v>453</v>
      </c>
      <c r="O5138" s="15" t="s">
        <v>3810</v>
      </c>
      <c r="P5138" s="2"/>
      <c r="Q5138" s="2"/>
      <c r="R5138" s="2"/>
      <c r="S5138" s="8"/>
      <c r="T5138" s="9">
        <v>0</v>
      </c>
      <c r="U5138" s="9">
        <f t="shared" si="399"/>
        <v>0</v>
      </c>
      <c r="V5138" s="2" t="s">
        <v>345</v>
      </c>
      <c r="W5138" s="2">
        <v>2014</v>
      </c>
      <c r="X5138" s="2" t="s">
        <v>10152</v>
      </c>
    </row>
    <row r="5139" spans="1:24" ht="59.25" customHeight="1" outlineLevel="1" x14ac:dyDescent="0.25">
      <c r="A5139" s="2" t="s">
        <v>9056</v>
      </c>
      <c r="B5139" s="3" t="s">
        <v>27</v>
      </c>
      <c r="C5139" s="95" t="s">
        <v>2151</v>
      </c>
      <c r="D5139" s="91" t="s">
        <v>2152</v>
      </c>
      <c r="E5139" s="91" t="s">
        <v>2152</v>
      </c>
      <c r="F5139" s="42" t="s">
        <v>6780</v>
      </c>
      <c r="G5139" s="2" t="s">
        <v>29</v>
      </c>
      <c r="H5139" s="4">
        <v>0</v>
      </c>
      <c r="I5139" s="2">
        <v>710000000</v>
      </c>
      <c r="J5139" s="2" t="s">
        <v>11537</v>
      </c>
      <c r="K5139" s="2" t="s">
        <v>1034</v>
      </c>
      <c r="L5139" s="2" t="s">
        <v>1142</v>
      </c>
      <c r="M5139" s="6"/>
      <c r="N5139" s="2" t="s">
        <v>453</v>
      </c>
      <c r="O5139" s="15" t="s">
        <v>3810</v>
      </c>
      <c r="P5139" s="2"/>
      <c r="Q5139" s="2"/>
      <c r="R5139" s="2"/>
      <c r="S5139" s="189"/>
      <c r="T5139" s="217">
        <v>684000</v>
      </c>
      <c r="U5139" s="217">
        <f>T5139*1.12</f>
        <v>766080.00000000012</v>
      </c>
      <c r="V5139" s="2" t="s">
        <v>345</v>
      </c>
      <c r="W5139" s="2">
        <v>2014</v>
      </c>
      <c r="X5139" s="2"/>
    </row>
    <row r="5140" spans="1:24" ht="59.25" customHeight="1" outlineLevel="1" x14ac:dyDescent="0.25">
      <c r="A5140" s="2" t="s">
        <v>7669</v>
      </c>
      <c r="B5140" s="3" t="s">
        <v>27</v>
      </c>
      <c r="C5140" s="94" t="s">
        <v>4201</v>
      </c>
      <c r="D5140" s="91" t="s">
        <v>5756</v>
      </c>
      <c r="E5140" s="91" t="s">
        <v>12661</v>
      </c>
      <c r="F5140" s="93" t="s">
        <v>6782</v>
      </c>
      <c r="G5140" s="2" t="s">
        <v>29</v>
      </c>
      <c r="H5140" s="4">
        <v>0</v>
      </c>
      <c r="I5140" s="2">
        <v>710000000</v>
      </c>
      <c r="J5140" s="2" t="s">
        <v>11537</v>
      </c>
      <c r="K5140" s="2" t="s">
        <v>1034</v>
      </c>
      <c r="L5140" s="2" t="s">
        <v>1142</v>
      </c>
      <c r="M5140" s="6"/>
      <c r="N5140" s="2" t="s">
        <v>453</v>
      </c>
      <c r="O5140" s="15" t="s">
        <v>3810</v>
      </c>
      <c r="P5140" s="2"/>
      <c r="Q5140" s="2"/>
      <c r="R5140" s="2"/>
      <c r="S5140" s="189"/>
      <c r="T5140" s="217">
        <v>294000</v>
      </c>
      <c r="U5140" s="217">
        <f t="shared" si="399"/>
        <v>329280.00000000006</v>
      </c>
      <c r="V5140" s="2" t="s">
        <v>345</v>
      </c>
      <c r="W5140" s="2">
        <v>2014</v>
      </c>
      <c r="X5140" s="2"/>
    </row>
    <row r="5141" spans="1:24" ht="59.25" customHeight="1" outlineLevel="1" x14ac:dyDescent="0.25">
      <c r="A5141" s="2" t="s">
        <v>9057</v>
      </c>
      <c r="B5141" s="3" t="s">
        <v>27</v>
      </c>
      <c r="C5141" s="94" t="s">
        <v>6783</v>
      </c>
      <c r="D5141" s="91" t="s">
        <v>12663</v>
      </c>
      <c r="E5141" s="91" t="s">
        <v>12662</v>
      </c>
      <c r="F5141" s="91" t="s">
        <v>6784</v>
      </c>
      <c r="G5141" s="2" t="s">
        <v>29</v>
      </c>
      <c r="H5141" s="4">
        <v>0</v>
      </c>
      <c r="I5141" s="2">
        <v>710000000</v>
      </c>
      <c r="J5141" s="2" t="s">
        <v>11537</v>
      </c>
      <c r="K5141" s="2" t="s">
        <v>1034</v>
      </c>
      <c r="L5141" s="2" t="s">
        <v>1142</v>
      </c>
      <c r="M5141" s="6"/>
      <c r="N5141" s="2" t="s">
        <v>453</v>
      </c>
      <c r="O5141" s="15" t="s">
        <v>3810</v>
      </c>
      <c r="P5141" s="2"/>
      <c r="Q5141" s="2"/>
      <c r="R5141" s="2"/>
      <c r="S5141" s="189"/>
      <c r="T5141" s="217">
        <v>601800</v>
      </c>
      <c r="U5141" s="217">
        <f t="shared" si="399"/>
        <v>674016.00000000012</v>
      </c>
      <c r="V5141" s="2" t="s">
        <v>345</v>
      </c>
      <c r="W5141" s="2">
        <v>2014</v>
      </c>
      <c r="X5141" s="2"/>
    </row>
    <row r="5142" spans="1:24" ht="59.25" customHeight="1" outlineLevel="1" x14ac:dyDescent="0.25">
      <c r="A5142" s="2" t="s">
        <v>7670</v>
      </c>
      <c r="B5142" s="3" t="s">
        <v>27</v>
      </c>
      <c r="C5142" s="94" t="s">
        <v>2159</v>
      </c>
      <c r="D5142" s="2" t="s">
        <v>2160</v>
      </c>
      <c r="E5142" s="91" t="s">
        <v>2161</v>
      </c>
      <c r="F5142" s="2" t="s">
        <v>2160</v>
      </c>
      <c r="G5142" s="11" t="s">
        <v>29</v>
      </c>
      <c r="H5142" s="4">
        <v>0</v>
      </c>
      <c r="I5142" s="2">
        <v>710000000</v>
      </c>
      <c r="J5142" s="2" t="s">
        <v>11537</v>
      </c>
      <c r="K5142" s="2" t="s">
        <v>1034</v>
      </c>
      <c r="L5142" s="2" t="s">
        <v>1142</v>
      </c>
      <c r="M5142" s="6"/>
      <c r="N5142" s="2" t="s">
        <v>453</v>
      </c>
      <c r="O5142" s="15" t="s">
        <v>3810</v>
      </c>
      <c r="P5142" s="2"/>
      <c r="Q5142" s="2"/>
      <c r="R5142" s="2"/>
      <c r="S5142" s="8"/>
      <c r="T5142" s="217">
        <v>2896180</v>
      </c>
      <c r="U5142" s="217">
        <f t="shared" si="399"/>
        <v>3243721.6</v>
      </c>
      <c r="V5142" s="2" t="s">
        <v>345</v>
      </c>
      <c r="W5142" s="2">
        <v>2014</v>
      </c>
      <c r="X5142" s="2"/>
    </row>
    <row r="5143" spans="1:24" ht="59.25" customHeight="1" outlineLevel="1" x14ac:dyDescent="0.25">
      <c r="A5143" s="2" t="s">
        <v>7671</v>
      </c>
      <c r="B5143" s="3" t="s">
        <v>27</v>
      </c>
      <c r="C5143" s="94" t="s">
        <v>2838</v>
      </c>
      <c r="D5143" s="5" t="s">
        <v>2839</v>
      </c>
      <c r="E5143" s="5" t="s">
        <v>2839</v>
      </c>
      <c r="F5143" s="5" t="s">
        <v>2839</v>
      </c>
      <c r="G5143" s="11" t="s">
        <v>29</v>
      </c>
      <c r="H5143" s="4">
        <v>0</v>
      </c>
      <c r="I5143" s="2">
        <v>710000000</v>
      </c>
      <c r="J5143" s="2" t="s">
        <v>11537</v>
      </c>
      <c r="K5143" s="2" t="s">
        <v>1034</v>
      </c>
      <c r="L5143" s="2" t="s">
        <v>1142</v>
      </c>
      <c r="M5143" s="6"/>
      <c r="N5143" s="2" t="s">
        <v>453</v>
      </c>
      <c r="O5143" s="15" t="s">
        <v>3810</v>
      </c>
      <c r="P5143" s="2"/>
      <c r="Q5143" s="2"/>
      <c r="R5143" s="2"/>
      <c r="S5143" s="8"/>
      <c r="T5143" s="9">
        <v>100000</v>
      </c>
      <c r="U5143" s="9">
        <f t="shared" si="399"/>
        <v>112000.00000000001</v>
      </c>
      <c r="V5143" s="2" t="s">
        <v>345</v>
      </c>
      <c r="W5143" s="2">
        <v>2014</v>
      </c>
      <c r="X5143" s="2"/>
    </row>
    <row r="5144" spans="1:24" ht="59.25" customHeight="1" outlineLevel="1" x14ac:dyDescent="0.25">
      <c r="A5144" s="2" t="s">
        <v>9058</v>
      </c>
      <c r="B5144" s="3" t="s">
        <v>27</v>
      </c>
      <c r="C5144" s="94" t="s">
        <v>2151</v>
      </c>
      <c r="D5144" s="5" t="s">
        <v>2152</v>
      </c>
      <c r="E5144" s="5" t="s">
        <v>2152</v>
      </c>
      <c r="F5144" s="93" t="s">
        <v>3133</v>
      </c>
      <c r="G5144" s="11" t="s">
        <v>29</v>
      </c>
      <c r="H5144" s="4">
        <v>0</v>
      </c>
      <c r="I5144" s="2">
        <v>710000000</v>
      </c>
      <c r="J5144" s="2" t="s">
        <v>11537</v>
      </c>
      <c r="K5144" s="2" t="s">
        <v>1034</v>
      </c>
      <c r="L5144" s="2" t="s">
        <v>1142</v>
      </c>
      <c r="M5144" s="6"/>
      <c r="N5144" s="2" t="s">
        <v>453</v>
      </c>
      <c r="O5144" s="15" t="s">
        <v>3810</v>
      </c>
      <c r="P5144" s="2"/>
      <c r="Q5144" s="2"/>
      <c r="R5144" s="2"/>
      <c r="S5144" s="8"/>
      <c r="T5144" s="217">
        <v>523223.99999999994</v>
      </c>
      <c r="U5144" s="9">
        <f t="shared" si="399"/>
        <v>586010.88</v>
      </c>
      <c r="V5144" s="2" t="s">
        <v>345</v>
      </c>
      <c r="W5144" s="2">
        <v>2014</v>
      </c>
      <c r="X5144" s="2"/>
    </row>
    <row r="5145" spans="1:24" ht="89.25" customHeight="1" outlineLevel="1" x14ac:dyDescent="0.25">
      <c r="A5145" s="2" t="s">
        <v>7672</v>
      </c>
      <c r="B5145" s="3" t="s">
        <v>27</v>
      </c>
      <c r="C5145" s="94" t="s">
        <v>2159</v>
      </c>
      <c r="D5145" s="27" t="s">
        <v>2160</v>
      </c>
      <c r="E5145" s="93" t="s">
        <v>2161</v>
      </c>
      <c r="F5145" s="93" t="s">
        <v>3133</v>
      </c>
      <c r="G5145" s="11" t="s">
        <v>350</v>
      </c>
      <c r="H5145" s="4">
        <v>0</v>
      </c>
      <c r="I5145" s="2">
        <v>710000000</v>
      </c>
      <c r="J5145" s="2" t="s">
        <v>11537</v>
      </c>
      <c r="K5145" s="2" t="s">
        <v>1034</v>
      </c>
      <c r="L5145" s="2" t="s">
        <v>1142</v>
      </c>
      <c r="M5145" s="6"/>
      <c r="N5145" s="2" t="s">
        <v>453</v>
      </c>
      <c r="O5145" s="15" t="s">
        <v>3810</v>
      </c>
      <c r="P5145" s="2"/>
      <c r="Q5145" s="2"/>
      <c r="R5145" s="2"/>
      <c r="S5145" s="8"/>
      <c r="T5145" s="217">
        <v>1700000</v>
      </c>
      <c r="U5145" s="9">
        <f t="shared" si="399"/>
        <v>1904000.0000000002</v>
      </c>
      <c r="V5145" s="2" t="s">
        <v>345</v>
      </c>
      <c r="W5145" s="2">
        <v>2014</v>
      </c>
      <c r="X5145" s="2"/>
    </row>
    <row r="5146" spans="1:24" ht="91.5" customHeight="1" outlineLevel="1" x14ac:dyDescent="0.25">
      <c r="A5146" s="2" t="s">
        <v>7673</v>
      </c>
      <c r="B5146" s="3" t="s">
        <v>27</v>
      </c>
      <c r="C5146" s="5" t="s">
        <v>8979</v>
      </c>
      <c r="D5146" s="5" t="s">
        <v>8980</v>
      </c>
      <c r="E5146" s="27" t="s">
        <v>8981</v>
      </c>
      <c r="F5146" s="10" t="str">
        <f>[3]ОРиУ!$B$12</f>
        <v xml:space="preserve"> - Расходы по ТехПД</v>
      </c>
      <c r="G5146" s="11" t="s">
        <v>29</v>
      </c>
      <c r="H5146" s="4">
        <v>0</v>
      </c>
      <c r="I5146" s="2">
        <v>710000000</v>
      </c>
      <c r="J5146" s="2" t="s">
        <v>11537</v>
      </c>
      <c r="K5146" s="2" t="s">
        <v>116</v>
      </c>
      <c r="L5146" s="2" t="s">
        <v>1142</v>
      </c>
      <c r="M5146" s="6"/>
      <c r="N5146" s="2" t="s">
        <v>453</v>
      </c>
      <c r="O5146" s="15" t="s">
        <v>3810</v>
      </c>
      <c r="P5146" s="2"/>
      <c r="Q5146" s="2"/>
      <c r="R5146" s="2"/>
      <c r="S5146" s="8"/>
      <c r="T5146" s="9">
        <v>131721600</v>
      </c>
      <c r="U5146" s="9">
        <f t="shared" si="399"/>
        <v>147528192</v>
      </c>
      <c r="V5146" s="2" t="s">
        <v>345</v>
      </c>
      <c r="W5146" s="2">
        <v>2014</v>
      </c>
      <c r="X5146" s="2"/>
    </row>
    <row r="5147" spans="1:24" ht="59.25" customHeight="1" outlineLevel="1" x14ac:dyDescent="0.25">
      <c r="A5147" s="2" t="s">
        <v>7674</v>
      </c>
      <c r="B5147" s="3" t="s">
        <v>27</v>
      </c>
      <c r="C5147" s="10" t="s">
        <v>2165</v>
      </c>
      <c r="D5147" s="10" t="s">
        <v>2167</v>
      </c>
      <c r="E5147" s="10" t="s">
        <v>2168</v>
      </c>
      <c r="F5147" s="13" t="s">
        <v>7558</v>
      </c>
      <c r="G5147" s="11" t="s">
        <v>350</v>
      </c>
      <c r="H5147" s="4">
        <v>0</v>
      </c>
      <c r="I5147" s="2">
        <v>710000000</v>
      </c>
      <c r="J5147" s="2" t="s">
        <v>11537</v>
      </c>
      <c r="K5147" s="2" t="s">
        <v>116</v>
      </c>
      <c r="L5147" s="2" t="s">
        <v>1142</v>
      </c>
      <c r="M5147" s="6"/>
      <c r="N5147" s="2" t="s">
        <v>453</v>
      </c>
      <c r="O5147" s="15" t="s">
        <v>3810</v>
      </c>
      <c r="P5147" s="2"/>
      <c r="Q5147" s="2"/>
      <c r="R5147" s="2"/>
      <c r="S5147" s="8"/>
      <c r="T5147" s="9">
        <v>1826000</v>
      </c>
      <c r="U5147" s="9">
        <v>2045120</v>
      </c>
      <c r="V5147" s="2" t="s">
        <v>345</v>
      </c>
      <c r="W5147" s="2">
        <v>2014</v>
      </c>
      <c r="X5147" s="2"/>
    </row>
    <row r="5148" spans="1:24" ht="59.25" customHeight="1" outlineLevel="1" x14ac:dyDescent="0.25">
      <c r="A5148" s="2" t="s">
        <v>7675</v>
      </c>
      <c r="B5148" s="3" t="s">
        <v>27</v>
      </c>
      <c r="C5148" s="10" t="s">
        <v>2118</v>
      </c>
      <c r="D5148" s="10" t="s">
        <v>2120</v>
      </c>
      <c r="E5148" s="10" t="s">
        <v>2120</v>
      </c>
      <c r="F5148" s="10" t="str">
        <f>[4]ОРиУ!$B$197</f>
        <v xml:space="preserve"> - зарядка огнетушителей</v>
      </c>
      <c r="G5148" s="11" t="s">
        <v>350</v>
      </c>
      <c r="H5148" s="4">
        <v>0</v>
      </c>
      <c r="I5148" s="2">
        <v>710000000</v>
      </c>
      <c r="J5148" s="2" t="s">
        <v>11537</v>
      </c>
      <c r="K5148" s="2" t="s">
        <v>116</v>
      </c>
      <c r="L5148" s="2" t="s">
        <v>1142</v>
      </c>
      <c r="M5148" s="6"/>
      <c r="N5148" s="2" t="s">
        <v>453</v>
      </c>
      <c r="O5148" s="15" t="s">
        <v>3810</v>
      </c>
      <c r="P5148" s="2"/>
      <c r="Q5148" s="2"/>
      <c r="R5148" s="2"/>
      <c r="S5148" s="8"/>
      <c r="T5148" s="9">
        <v>220000</v>
      </c>
      <c r="U5148" s="9">
        <f t="shared" si="399"/>
        <v>246400.00000000003</v>
      </c>
      <c r="V5148" s="2" t="s">
        <v>345</v>
      </c>
      <c r="W5148" s="2">
        <v>2014</v>
      </c>
      <c r="X5148" s="2"/>
    </row>
    <row r="5149" spans="1:24" ht="59.25" customHeight="1" outlineLevel="1" x14ac:dyDescent="0.25">
      <c r="A5149" s="2" t="s">
        <v>7676</v>
      </c>
      <c r="B5149" s="3" t="s">
        <v>27</v>
      </c>
      <c r="C5149" s="10" t="s">
        <v>9018</v>
      </c>
      <c r="D5149" s="10" t="s">
        <v>9019</v>
      </c>
      <c r="E5149" s="10" t="s">
        <v>9020</v>
      </c>
      <c r="F5149" s="10" t="str">
        <f>[4]ОРиУ!$B$200</f>
        <v xml:space="preserve"> - прочие (уборка территории, монтажные работы)</v>
      </c>
      <c r="G5149" s="11" t="s">
        <v>350</v>
      </c>
      <c r="H5149" s="4">
        <v>0</v>
      </c>
      <c r="I5149" s="2">
        <v>710000000</v>
      </c>
      <c r="J5149" s="2" t="s">
        <v>11537</v>
      </c>
      <c r="K5149" s="2" t="s">
        <v>116</v>
      </c>
      <c r="L5149" s="2" t="s">
        <v>1142</v>
      </c>
      <c r="M5149" s="6"/>
      <c r="N5149" s="2" t="s">
        <v>453</v>
      </c>
      <c r="O5149" s="15" t="s">
        <v>3810</v>
      </c>
      <c r="P5149" s="2"/>
      <c r="Q5149" s="2"/>
      <c r="R5149" s="2"/>
      <c r="S5149" s="8"/>
      <c r="T5149" s="9">
        <v>1000000</v>
      </c>
      <c r="U5149" s="9">
        <f t="shared" si="399"/>
        <v>1120000</v>
      </c>
      <c r="V5149" s="2" t="s">
        <v>345</v>
      </c>
      <c r="W5149" s="2">
        <v>2014</v>
      </c>
      <c r="X5149" s="2"/>
    </row>
    <row r="5150" spans="1:24" ht="59.25" customHeight="1" outlineLevel="1" x14ac:dyDescent="0.25">
      <c r="A5150" s="2" t="s">
        <v>7677</v>
      </c>
      <c r="B5150" s="3" t="s">
        <v>27</v>
      </c>
      <c r="C5150" s="5" t="s">
        <v>5025</v>
      </c>
      <c r="D5150" s="5" t="s">
        <v>5026</v>
      </c>
      <c r="E5150" s="5" t="s">
        <v>5026</v>
      </c>
      <c r="F5150" s="10" t="str">
        <f>[4]ОРиУ!$B$205</f>
        <v>профилактические испытания электрооборудования</v>
      </c>
      <c r="G5150" s="11" t="s">
        <v>350</v>
      </c>
      <c r="H5150" s="4">
        <v>0</v>
      </c>
      <c r="I5150" s="2">
        <v>710000000</v>
      </c>
      <c r="J5150" s="2" t="s">
        <v>11537</v>
      </c>
      <c r="K5150" s="2" t="s">
        <v>116</v>
      </c>
      <c r="L5150" s="2" t="s">
        <v>1142</v>
      </c>
      <c r="M5150" s="6"/>
      <c r="N5150" s="2" t="s">
        <v>453</v>
      </c>
      <c r="O5150" s="15" t="s">
        <v>3810</v>
      </c>
      <c r="P5150" s="2"/>
      <c r="Q5150" s="2"/>
      <c r="R5150" s="2"/>
      <c r="S5150" s="8"/>
      <c r="T5150" s="9">
        <v>350000</v>
      </c>
      <c r="U5150" s="9">
        <f t="shared" si="399"/>
        <v>392000.00000000006</v>
      </c>
      <c r="V5150" s="2" t="s">
        <v>345</v>
      </c>
      <c r="W5150" s="2">
        <v>2014</v>
      </c>
      <c r="X5150" s="2"/>
    </row>
    <row r="5151" spans="1:24" ht="78" customHeight="1" outlineLevel="1" x14ac:dyDescent="0.25">
      <c r="A5151" s="2" t="s">
        <v>7678</v>
      </c>
      <c r="B5151" s="3" t="s">
        <v>27</v>
      </c>
      <c r="C5151" s="5" t="s">
        <v>9014</v>
      </c>
      <c r="D5151" s="5" t="s">
        <v>9015</v>
      </c>
      <c r="E5151" s="5" t="s">
        <v>9016</v>
      </c>
      <c r="F5151" s="10" t="str">
        <f>[4]ОРиУ!$B$206</f>
        <v>текущий ремонт мобильных домиков под бытовые и туалетные помещения, устройство мусоросборников</v>
      </c>
      <c r="G5151" s="11" t="s">
        <v>350</v>
      </c>
      <c r="H5151" s="4">
        <v>0</v>
      </c>
      <c r="I5151" s="2">
        <v>710000000</v>
      </c>
      <c r="J5151" s="2" t="s">
        <v>11537</v>
      </c>
      <c r="K5151" s="2" t="s">
        <v>116</v>
      </c>
      <c r="L5151" s="2" t="s">
        <v>1142</v>
      </c>
      <c r="M5151" s="6"/>
      <c r="N5151" s="2" t="s">
        <v>453</v>
      </c>
      <c r="O5151" s="15" t="s">
        <v>3810</v>
      </c>
      <c r="P5151" s="2"/>
      <c r="Q5151" s="2"/>
      <c r="R5151" s="2"/>
      <c r="S5151" s="8"/>
      <c r="T5151" s="9">
        <v>2800000</v>
      </c>
      <c r="U5151" s="9">
        <f t="shared" ref="U5151:U5174" si="400">T5151*1.12</f>
        <v>3136000.0000000005</v>
      </c>
      <c r="V5151" s="2" t="s">
        <v>345</v>
      </c>
      <c r="W5151" s="2">
        <v>2014</v>
      </c>
      <c r="X5151" s="2"/>
    </row>
    <row r="5152" spans="1:24" ht="81" customHeight="1" outlineLevel="1" x14ac:dyDescent="0.25">
      <c r="A5152" s="2" t="s">
        <v>7679</v>
      </c>
      <c r="B5152" s="3" t="s">
        <v>27</v>
      </c>
      <c r="C5152" s="105" t="s">
        <v>9011</v>
      </c>
      <c r="D5152" s="105" t="s">
        <v>9012</v>
      </c>
      <c r="E5152" s="5" t="s">
        <v>9013</v>
      </c>
      <c r="F5152" s="10" t="str">
        <f>[4]ОРиУ!$B$208</f>
        <v>тех.обслуживание ТПП</v>
      </c>
      <c r="G5152" s="11" t="s">
        <v>350</v>
      </c>
      <c r="H5152" s="4">
        <v>0</v>
      </c>
      <c r="I5152" s="2">
        <v>710000000</v>
      </c>
      <c r="J5152" s="2" t="s">
        <v>11537</v>
      </c>
      <c r="K5152" s="2" t="s">
        <v>116</v>
      </c>
      <c r="L5152" s="2" t="s">
        <v>1142</v>
      </c>
      <c r="M5152" s="6"/>
      <c r="N5152" s="2" t="s">
        <v>453</v>
      </c>
      <c r="O5152" s="15" t="s">
        <v>3810</v>
      </c>
      <c r="P5152" s="2"/>
      <c r="Q5152" s="2"/>
      <c r="R5152" s="2"/>
      <c r="S5152" s="8"/>
      <c r="T5152" s="9">
        <v>420000</v>
      </c>
      <c r="U5152" s="9">
        <f t="shared" si="400"/>
        <v>470400.00000000006</v>
      </c>
      <c r="V5152" s="2" t="s">
        <v>345</v>
      </c>
      <c r="W5152" s="2">
        <v>2014</v>
      </c>
      <c r="X5152" s="2"/>
    </row>
    <row r="5153" spans="1:24" ht="59.25" customHeight="1" outlineLevel="1" x14ac:dyDescent="0.25">
      <c r="A5153" s="2" t="s">
        <v>7680</v>
      </c>
      <c r="B5153" s="3" t="s">
        <v>27</v>
      </c>
      <c r="C5153" s="5" t="s">
        <v>8601</v>
      </c>
      <c r="D5153" s="5" t="s">
        <v>8602</v>
      </c>
      <c r="E5153" s="5" t="s">
        <v>8602</v>
      </c>
      <c r="F5153" s="10" t="str">
        <f>[4]ОРиУ!$B$218</f>
        <v xml:space="preserve"> - АО "Военнизированная железнодорожная охрана" (ВЖДО)</v>
      </c>
      <c r="G5153" s="11" t="s">
        <v>29</v>
      </c>
      <c r="H5153" s="4">
        <v>0</v>
      </c>
      <c r="I5153" s="2">
        <v>710000000</v>
      </c>
      <c r="J5153" s="2" t="s">
        <v>11537</v>
      </c>
      <c r="K5153" s="2" t="s">
        <v>116</v>
      </c>
      <c r="L5153" s="2" t="s">
        <v>1142</v>
      </c>
      <c r="M5153" s="6"/>
      <c r="N5153" s="2" t="s">
        <v>453</v>
      </c>
      <c r="O5153" s="15" t="s">
        <v>3810</v>
      </c>
      <c r="P5153" s="2"/>
      <c r="Q5153" s="2"/>
      <c r="R5153" s="2"/>
      <c r="S5153" s="8"/>
      <c r="T5153" s="9">
        <v>0</v>
      </c>
      <c r="U5153" s="9">
        <f t="shared" si="400"/>
        <v>0</v>
      </c>
      <c r="V5153" s="2" t="s">
        <v>345</v>
      </c>
      <c r="W5153" s="2">
        <v>2014</v>
      </c>
      <c r="X5153" s="2" t="s">
        <v>10152</v>
      </c>
    </row>
    <row r="5154" spans="1:24" ht="59.25" customHeight="1" outlineLevel="1" x14ac:dyDescent="0.25">
      <c r="A5154" s="2" t="s">
        <v>7681</v>
      </c>
      <c r="B5154" s="3" t="s">
        <v>27</v>
      </c>
      <c r="C5154" s="94" t="s">
        <v>12812</v>
      </c>
      <c r="D5154" s="91" t="s">
        <v>12811</v>
      </c>
      <c r="E5154" s="91" t="s">
        <v>12810</v>
      </c>
      <c r="F5154" s="10" t="str">
        <f>[4]ОРиУ!$B$281</f>
        <v xml:space="preserve"> - обслуживание кондиционеров</v>
      </c>
      <c r="G5154" s="11" t="s">
        <v>29</v>
      </c>
      <c r="H5154" s="4">
        <v>0</v>
      </c>
      <c r="I5154" s="2">
        <v>710000000</v>
      </c>
      <c r="J5154" s="2" t="s">
        <v>11537</v>
      </c>
      <c r="K5154" s="2" t="s">
        <v>116</v>
      </c>
      <c r="L5154" s="2" t="s">
        <v>1142</v>
      </c>
      <c r="M5154" s="6"/>
      <c r="N5154" s="2" t="s">
        <v>453</v>
      </c>
      <c r="O5154" s="15" t="s">
        <v>3810</v>
      </c>
      <c r="P5154" s="2"/>
      <c r="Q5154" s="2"/>
      <c r="R5154" s="2"/>
      <c r="S5154" s="8"/>
      <c r="T5154" s="9">
        <v>200000</v>
      </c>
      <c r="U5154" s="9">
        <f t="shared" si="400"/>
        <v>224000.00000000003</v>
      </c>
      <c r="V5154" s="2" t="s">
        <v>345</v>
      </c>
      <c r="W5154" s="2">
        <v>2014</v>
      </c>
      <c r="X5154" s="2"/>
    </row>
    <row r="5155" spans="1:24" ht="59.25" customHeight="1" outlineLevel="1" x14ac:dyDescent="0.25">
      <c r="A5155" s="2" t="s">
        <v>7682</v>
      </c>
      <c r="B5155" s="3" t="s">
        <v>27</v>
      </c>
      <c r="C5155" s="10" t="s">
        <v>6801</v>
      </c>
      <c r="D5155" s="10" t="s">
        <v>9023</v>
      </c>
      <c r="E5155" s="10" t="s">
        <v>9023</v>
      </c>
      <c r="F5155" s="5" t="s">
        <v>9023</v>
      </c>
      <c r="G5155" s="11" t="s">
        <v>343</v>
      </c>
      <c r="H5155" s="4">
        <v>0</v>
      </c>
      <c r="I5155" s="2">
        <v>710000000</v>
      </c>
      <c r="J5155" s="2" t="s">
        <v>11537</v>
      </c>
      <c r="K5155" s="2" t="s">
        <v>116</v>
      </c>
      <c r="L5155" s="2" t="s">
        <v>1142</v>
      </c>
      <c r="M5155" s="6"/>
      <c r="N5155" s="2" t="s">
        <v>453</v>
      </c>
      <c r="O5155" s="15" t="s">
        <v>3810</v>
      </c>
      <c r="P5155" s="2"/>
      <c r="Q5155" s="2"/>
      <c r="R5155" s="2"/>
      <c r="S5155" s="8"/>
      <c r="T5155" s="9">
        <v>14795119</v>
      </c>
      <c r="U5155" s="9">
        <f t="shared" si="400"/>
        <v>16570533.280000001</v>
      </c>
      <c r="V5155" s="2" t="s">
        <v>345</v>
      </c>
      <c r="W5155" s="2">
        <v>2014</v>
      </c>
      <c r="X5155" s="2"/>
    </row>
    <row r="5156" spans="1:24" ht="59.25" customHeight="1" outlineLevel="1" x14ac:dyDescent="0.25">
      <c r="A5156" s="2" t="s">
        <v>7683</v>
      </c>
      <c r="B5156" s="3" t="s">
        <v>27</v>
      </c>
      <c r="C5156" s="5" t="s">
        <v>3777</v>
      </c>
      <c r="D5156" s="5" t="s">
        <v>2836</v>
      </c>
      <c r="E5156" s="10" t="s">
        <v>2837</v>
      </c>
      <c r="F5156" s="10" t="str">
        <f>[4]прочее!$B$24</f>
        <v xml:space="preserve"> - медицинское освидетельствование и профосмотр</v>
      </c>
      <c r="G5156" s="11" t="s">
        <v>29</v>
      </c>
      <c r="H5156" s="4">
        <v>0</v>
      </c>
      <c r="I5156" s="2">
        <v>710000000</v>
      </c>
      <c r="J5156" s="2" t="s">
        <v>11537</v>
      </c>
      <c r="K5156" s="2" t="s">
        <v>116</v>
      </c>
      <c r="L5156" s="2" t="s">
        <v>1142</v>
      </c>
      <c r="M5156" s="6"/>
      <c r="N5156" s="2" t="s">
        <v>453</v>
      </c>
      <c r="O5156" s="15" t="s">
        <v>3810</v>
      </c>
      <c r="P5156" s="2"/>
      <c r="Q5156" s="2"/>
      <c r="R5156" s="2"/>
      <c r="S5156" s="8"/>
      <c r="T5156" s="9">
        <v>4100000</v>
      </c>
      <c r="U5156" s="9">
        <f t="shared" si="400"/>
        <v>4592000</v>
      </c>
      <c r="V5156" s="2" t="s">
        <v>345</v>
      </c>
      <c r="W5156" s="2">
        <v>2014</v>
      </c>
      <c r="X5156" s="2"/>
    </row>
    <row r="5157" spans="1:24" ht="59.25" customHeight="1" outlineLevel="1" x14ac:dyDescent="0.25">
      <c r="A5157" s="2" t="s">
        <v>7684</v>
      </c>
      <c r="B5157" s="3" t="s">
        <v>27</v>
      </c>
      <c r="C5157" s="5" t="s">
        <v>3778</v>
      </c>
      <c r="D5157" s="10" t="s">
        <v>2834</v>
      </c>
      <c r="E5157" s="10" t="s">
        <v>2834</v>
      </c>
      <c r="F5157" s="10"/>
      <c r="G5157" s="2" t="s">
        <v>29</v>
      </c>
      <c r="H5157" s="4">
        <v>0</v>
      </c>
      <c r="I5157" s="2">
        <v>710000000</v>
      </c>
      <c r="J5157" s="2" t="s">
        <v>11537</v>
      </c>
      <c r="K5157" s="2" t="s">
        <v>116</v>
      </c>
      <c r="L5157" s="2" t="s">
        <v>1142</v>
      </c>
      <c r="M5157" s="6"/>
      <c r="N5157" s="2" t="s">
        <v>453</v>
      </c>
      <c r="O5157" s="15" t="s">
        <v>3810</v>
      </c>
      <c r="P5157" s="2"/>
      <c r="Q5157" s="2"/>
      <c r="R5157" s="2"/>
      <c r="S5157" s="8"/>
      <c r="T5157" s="9">
        <v>988500</v>
      </c>
      <c r="U5157" s="9">
        <f t="shared" si="400"/>
        <v>1107120</v>
      </c>
      <c r="V5157" s="2" t="s">
        <v>345</v>
      </c>
      <c r="W5157" s="2">
        <v>2014</v>
      </c>
      <c r="X5157" s="2"/>
    </row>
    <row r="5158" spans="1:24" ht="59.25" customHeight="1" outlineLevel="1" x14ac:dyDescent="0.25">
      <c r="A5158" s="2" t="s">
        <v>7685</v>
      </c>
      <c r="B5158" s="3" t="s">
        <v>27</v>
      </c>
      <c r="C5158" s="94" t="s">
        <v>5041</v>
      </c>
      <c r="D5158" s="10" t="s">
        <v>5042</v>
      </c>
      <c r="E5158" s="10" t="s">
        <v>9097</v>
      </c>
      <c r="F5158" s="5"/>
      <c r="G5158" s="11" t="s">
        <v>29</v>
      </c>
      <c r="H5158" s="4">
        <v>0</v>
      </c>
      <c r="I5158" s="2">
        <v>710000000</v>
      </c>
      <c r="J5158" s="2" t="s">
        <v>11537</v>
      </c>
      <c r="K5158" s="2" t="s">
        <v>116</v>
      </c>
      <c r="L5158" s="2" t="s">
        <v>1142</v>
      </c>
      <c r="M5158" s="6"/>
      <c r="N5158" s="2" t="s">
        <v>453</v>
      </c>
      <c r="O5158" s="15" t="s">
        <v>3810</v>
      </c>
      <c r="P5158" s="2"/>
      <c r="Q5158" s="2"/>
      <c r="R5158" s="2"/>
      <c r="S5158" s="8"/>
      <c r="T5158" s="9">
        <v>1470000</v>
      </c>
      <c r="U5158" s="9">
        <v>1646400</v>
      </c>
      <c r="V5158" s="2" t="s">
        <v>345</v>
      </c>
      <c r="W5158" s="2">
        <v>2014</v>
      </c>
      <c r="X5158" s="2"/>
    </row>
    <row r="5159" spans="1:24" ht="59.25" customHeight="1" outlineLevel="1" x14ac:dyDescent="0.25">
      <c r="A5159" s="2" t="s">
        <v>7686</v>
      </c>
      <c r="B5159" s="3" t="s">
        <v>27</v>
      </c>
      <c r="C5159" s="5" t="s">
        <v>5043</v>
      </c>
      <c r="D5159" s="5" t="s">
        <v>3788</v>
      </c>
      <c r="E5159" s="5" t="s">
        <v>3788</v>
      </c>
      <c r="F5159" s="10" t="str">
        <f>[4]прочее!$B$31</f>
        <v xml:space="preserve"> - технический осмотр (ТО) автотранспорта</v>
      </c>
      <c r="G5159" s="11" t="s">
        <v>29</v>
      </c>
      <c r="H5159" s="4">
        <v>0</v>
      </c>
      <c r="I5159" s="2">
        <v>710000000</v>
      </c>
      <c r="J5159" s="2" t="s">
        <v>11537</v>
      </c>
      <c r="K5159" s="2" t="s">
        <v>116</v>
      </c>
      <c r="L5159" s="2" t="s">
        <v>1142</v>
      </c>
      <c r="M5159" s="6"/>
      <c r="N5159" s="2" t="s">
        <v>453</v>
      </c>
      <c r="O5159" s="15" t="s">
        <v>3810</v>
      </c>
      <c r="P5159" s="2"/>
      <c r="Q5159" s="2"/>
      <c r="R5159" s="2"/>
      <c r="S5159" s="8"/>
      <c r="T5159" s="9">
        <v>417250</v>
      </c>
      <c r="U5159" s="9">
        <f t="shared" si="400"/>
        <v>467320.00000000006</v>
      </c>
      <c r="V5159" s="2" t="s">
        <v>345</v>
      </c>
      <c r="W5159" s="2">
        <v>2014</v>
      </c>
      <c r="X5159" s="2"/>
    </row>
    <row r="5160" spans="1:24" ht="59.25" customHeight="1" outlineLevel="1" x14ac:dyDescent="0.25">
      <c r="A5160" s="2" t="s">
        <v>9059</v>
      </c>
      <c r="B5160" s="3" t="s">
        <v>27</v>
      </c>
      <c r="C5160" s="10" t="s">
        <v>3154</v>
      </c>
      <c r="D5160" s="10" t="s">
        <v>9118</v>
      </c>
      <c r="E5160" s="10" t="s">
        <v>9119</v>
      </c>
      <c r="F5160" s="43" t="s">
        <v>3155</v>
      </c>
      <c r="G5160" s="11" t="s">
        <v>29</v>
      </c>
      <c r="H5160" s="4">
        <v>0</v>
      </c>
      <c r="I5160" s="2">
        <v>710000000</v>
      </c>
      <c r="J5160" s="2" t="s">
        <v>11537</v>
      </c>
      <c r="K5160" s="2" t="s">
        <v>6189</v>
      </c>
      <c r="L5160" s="2" t="s">
        <v>1142</v>
      </c>
      <c r="M5160" s="6"/>
      <c r="N5160" s="2" t="s">
        <v>453</v>
      </c>
      <c r="O5160" s="15" t="s">
        <v>3810</v>
      </c>
      <c r="P5160" s="2"/>
      <c r="Q5160" s="2"/>
      <c r="R5160" s="2"/>
      <c r="S5160" s="8"/>
      <c r="T5160" s="9">
        <v>500000</v>
      </c>
      <c r="U5160" s="9">
        <v>560000</v>
      </c>
      <c r="V5160" s="2" t="s">
        <v>345</v>
      </c>
      <c r="W5160" s="2">
        <v>2014</v>
      </c>
      <c r="X5160" s="2"/>
    </row>
    <row r="5161" spans="1:24" ht="59.25" customHeight="1" outlineLevel="1" x14ac:dyDescent="0.25">
      <c r="A5161" s="2" t="s">
        <v>9060</v>
      </c>
      <c r="B5161" s="3" t="s">
        <v>27</v>
      </c>
      <c r="C5161" s="94" t="s">
        <v>9009</v>
      </c>
      <c r="D5161" s="91" t="s">
        <v>9010</v>
      </c>
      <c r="E5161" s="5" t="s">
        <v>12809</v>
      </c>
      <c r="F5161" s="93" t="s">
        <v>6805</v>
      </c>
      <c r="G5161" s="11" t="s">
        <v>29</v>
      </c>
      <c r="H5161" s="4">
        <v>0</v>
      </c>
      <c r="I5161" s="2">
        <v>710000000</v>
      </c>
      <c r="J5161" s="2" t="s">
        <v>11537</v>
      </c>
      <c r="K5161" s="2" t="s">
        <v>116</v>
      </c>
      <c r="L5161" s="2" t="s">
        <v>1142</v>
      </c>
      <c r="M5161" s="6"/>
      <c r="N5161" s="2" t="s">
        <v>453</v>
      </c>
      <c r="O5161" s="15" t="s">
        <v>3810</v>
      </c>
      <c r="P5161" s="2"/>
      <c r="Q5161" s="2"/>
      <c r="R5161" s="2"/>
      <c r="S5161" s="8"/>
      <c r="T5161" s="9">
        <v>400000</v>
      </c>
      <c r="U5161" s="9">
        <f t="shared" si="400"/>
        <v>448000.00000000006</v>
      </c>
      <c r="V5161" s="2" t="s">
        <v>345</v>
      </c>
      <c r="W5161" s="2">
        <v>2014</v>
      </c>
      <c r="X5161" s="2"/>
    </row>
    <row r="5162" spans="1:24" ht="59.25" customHeight="1" outlineLevel="1" x14ac:dyDescent="0.25">
      <c r="A5162" s="2" t="s">
        <v>7687</v>
      </c>
      <c r="B5162" s="3" t="s">
        <v>27</v>
      </c>
      <c r="C5162" s="5" t="s">
        <v>8598</v>
      </c>
      <c r="D5162" s="5" t="s">
        <v>8599</v>
      </c>
      <c r="E5162" s="91" t="s">
        <v>8600</v>
      </c>
      <c r="F5162" s="93" t="s">
        <v>7559</v>
      </c>
      <c r="G5162" s="11" t="s">
        <v>29</v>
      </c>
      <c r="H5162" s="4">
        <v>0</v>
      </c>
      <c r="I5162" s="2">
        <v>710000000</v>
      </c>
      <c r="J5162" s="2" t="s">
        <v>11537</v>
      </c>
      <c r="K5162" s="2" t="s">
        <v>116</v>
      </c>
      <c r="L5162" s="2" t="s">
        <v>1142</v>
      </c>
      <c r="M5162" s="6"/>
      <c r="N5162" s="2" t="s">
        <v>453</v>
      </c>
      <c r="O5162" s="15" t="s">
        <v>3810</v>
      </c>
      <c r="P5162" s="2"/>
      <c r="Q5162" s="2"/>
      <c r="R5162" s="2"/>
      <c r="S5162" s="8"/>
      <c r="T5162" s="9">
        <v>276000</v>
      </c>
      <c r="U5162" s="9">
        <f t="shared" si="400"/>
        <v>309120.00000000006</v>
      </c>
      <c r="V5162" s="2" t="s">
        <v>345</v>
      </c>
      <c r="W5162" s="2">
        <v>2014</v>
      </c>
      <c r="X5162" s="2"/>
    </row>
    <row r="5163" spans="1:24" ht="77.25" customHeight="1" outlineLevel="1" x14ac:dyDescent="0.25">
      <c r="A5163" s="2" t="s">
        <v>7688</v>
      </c>
      <c r="B5163" s="3" t="s">
        <v>27</v>
      </c>
      <c r="C5163" s="5" t="s">
        <v>3149</v>
      </c>
      <c r="D5163" s="10" t="s">
        <v>5757</v>
      </c>
      <c r="E5163" s="10" t="s">
        <v>5758</v>
      </c>
      <c r="F5163" s="93" t="s">
        <v>5983</v>
      </c>
      <c r="G5163" s="11" t="s">
        <v>29</v>
      </c>
      <c r="H5163" s="4">
        <v>0</v>
      </c>
      <c r="I5163" s="2">
        <v>710000000</v>
      </c>
      <c r="J5163" s="2" t="s">
        <v>11537</v>
      </c>
      <c r="K5163" s="2" t="s">
        <v>116</v>
      </c>
      <c r="L5163" s="2" t="s">
        <v>1142</v>
      </c>
      <c r="M5163" s="6"/>
      <c r="N5163" s="2" t="s">
        <v>453</v>
      </c>
      <c r="O5163" s="15" t="s">
        <v>3810</v>
      </c>
      <c r="P5163" s="2"/>
      <c r="Q5163" s="2"/>
      <c r="R5163" s="2"/>
      <c r="S5163" s="8"/>
      <c r="T5163" s="9">
        <v>320000</v>
      </c>
      <c r="U5163" s="9">
        <f t="shared" si="400"/>
        <v>358400.00000000006</v>
      </c>
      <c r="V5163" s="2" t="s">
        <v>345</v>
      </c>
      <c r="W5163" s="2">
        <v>2014</v>
      </c>
      <c r="X5163" s="2"/>
    </row>
    <row r="5164" spans="1:24" ht="59.25" customHeight="1" outlineLevel="1" x14ac:dyDescent="0.25">
      <c r="A5164" s="2" t="s">
        <v>7689</v>
      </c>
      <c r="B5164" s="3" t="s">
        <v>27</v>
      </c>
      <c r="C5164" s="105" t="s">
        <v>9006</v>
      </c>
      <c r="D5164" s="105" t="s">
        <v>9007</v>
      </c>
      <c r="E5164" s="10" t="s">
        <v>9008</v>
      </c>
      <c r="F5164" s="93" t="s">
        <v>5760</v>
      </c>
      <c r="G5164" s="11" t="s">
        <v>350</v>
      </c>
      <c r="H5164" s="4">
        <v>0</v>
      </c>
      <c r="I5164" s="2">
        <v>710000000</v>
      </c>
      <c r="J5164" s="2" t="s">
        <v>11537</v>
      </c>
      <c r="K5164" s="2" t="s">
        <v>116</v>
      </c>
      <c r="L5164" s="2" t="s">
        <v>1142</v>
      </c>
      <c r="M5164" s="6"/>
      <c r="N5164" s="2" t="s">
        <v>453</v>
      </c>
      <c r="O5164" s="15" t="s">
        <v>3810</v>
      </c>
      <c r="P5164" s="2"/>
      <c r="Q5164" s="2"/>
      <c r="R5164" s="2"/>
      <c r="S5164" s="8"/>
      <c r="T5164" s="9">
        <v>600000</v>
      </c>
      <c r="U5164" s="9">
        <f t="shared" si="400"/>
        <v>672000.00000000012</v>
      </c>
      <c r="V5164" s="2" t="s">
        <v>345</v>
      </c>
      <c r="W5164" s="2">
        <v>2014</v>
      </c>
      <c r="X5164" s="2"/>
    </row>
    <row r="5165" spans="1:24" ht="101.25" customHeight="1" outlineLevel="1" x14ac:dyDescent="0.25">
      <c r="A5165" s="2" t="s">
        <v>7690</v>
      </c>
      <c r="B5165" s="3" t="s">
        <v>27</v>
      </c>
      <c r="C5165" s="105" t="s">
        <v>2146</v>
      </c>
      <c r="D5165" s="105" t="s">
        <v>2147</v>
      </c>
      <c r="E5165" s="5" t="s">
        <v>2148</v>
      </c>
      <c r="F5165" s="93" t="s">
        <v>7560</v>
      </c>
      <c r="G5165" s="2" t="s">
        <v>350</v>
      </c>
      <c r="H5165" s="4">
        <v>0</v>
      </c>
      <c r="I5165" s="2">
        <v>710000000</v>
      </c>
      <c r="J5165" s="2" t="s">
        <v>11537</v>
      </c>
      <c r="K5165" s="2" t="s">
        <v>116</v>
      </c>
      <c r="L5165" s="2" t="s">
        <v>1142</v>
      </c>
      <c r="M5165" s="6"/>
      <c r="N5165" s="2" t="s">
        <v>453</v>
      </c>
      <c r="O5165" s="15" t="s">
        <v>3810</v>
      </c>
      <c r="P5165" s="2"/>
      <c r="Q5165" s="2"/>
      <c r="R5165" s="2"/>
      <c r="S5165" s="8"/>
      <c r="T5165" s="9">
        <v>360000</v>
      </c>
      <c r="U5165" s="9">
        <f t="shared" si="400"/>
        <v>403200.00000000006</v>
      </c>
      <c r="V5165" s="2" t="s">
        <v>345</v>
      </c>
      <c r="W5165" s="2">
        <v>2014</v>
      </c>
      <c r="X5165" s="2"/>
    </row>
    <row r="5166" spans="1:24" ht="78.75" customHeight="1" outlineLevel="1" x14ac:dyDescent="0.25">
      <c r="A5166" s="2" t="s">
        <v>9061</v>
      </c>
      <c r="B5166" s="3" t="s">
        <v>27</v>
      </c>
      <c r="C5166" s="5" t="s">
        <v>8598</v>
      </c>
      <c r="D5166" s="5" t="s">
        <v>8599</v>
      </c>
      <c r="E5166" s="5" t="s">
        <v>8600</v>
      </c>
      <c r="F5166" s="93" t="s">
        <v>7561</v>
      </c>
      <c r="G5166" s="11" t="s">
        <v>29</v>
      </c>
      <c r="H5166" s="4">
        <v>0</v>
      </c>
      <c r="I5166" s="2">
        <v>710000000</v>
      </c>
      <c r="J5166" s="2" t="s">
        <v>11537</v>
      </c>
      <c r="K5166" s="2" t="s">
        <v>116</v>
      </c>
      <c r="L5166" s="2" t="s">
        <v>1142</v>
      </c>
      <c r="M5166" s="6"/>
      <c r="N5166" s="2" t="s">
        <v>453</v>
      </c>
      <c r="O5166" s="15" t="s">
        <v>3810</v>
      </c>
      <c r="P5166" s="2"/>
      <c r="Q5166" s="2"/>
      <c r="R5166" s="2"/>
      <c r="S5166" s="8"/>
      <c r="T5166" s="9">
        <v>290400</v>
      </c>
      <c r="U5166" s="9">
        <f t="shared" si="400"/>
        <v>325248.00000000006</v>
      </c>
      <c r="V5166" s="2" t="s">
        <v>345</v>
      </c>
      <c r="W5166" s="2">
        <v>2014</v>
      </c>
      <c r="X5166" s="2"/>
    </row>
    <row r="5167" spans="1:24" ht="59.25" customHeight="1" outlineLevel="1" x14ac:dyDescent="0.25">
      <c r="A5167" s="2" t="s">
        <v>7691</v>
      </c>
      <c r="B5167" s="3" t="s">
        <v>27</v>
      </c>
      <c r="C5167" s="218" t="s">
        <v>9004</v>
      </c>
      <c r="D5167" s="218" t="s">
        <v>9005</v>
      </c>
      <c r="E5167" s="5" t="s">
        <v>9005</v>
      </c>
      <c r="F5167" s="13" t="s">
        <v>6808</v>
      </c>
      <c r="G5167" s="2" t="s">
        <v>29</v>
      </c>
      <c r="H5167" s="4">
        <v>0</v>
      </c>
      <c r="I5167" s="2">
        <v>710000000</v>
      </c>
      <c r="J5167" s="2" t="s">
        <v>11537</v>
      </c>
      <c r="K5167" s="2" t="s">
        <v>116</v>
      </c>
      <c r="L5167" s="2" t="s">
        <v>1142</v>
      </c>
      <c r="M5167" s="6"/>
      <c r="N5167" s="2" t="s">
        <v>453</v>
      </c>
      <c r="O5167" s="15" t="s">
        <v>3810</v>
      </c>
      <c r="P5167" s="2"/>
      <c r="Q5167" s="2"/>
      <c r="R5167" s="2"/>
      <c r="S5167" s="8"/>
      <c r="T5167" s="9">
        <v>50000</v>
      </c>
      <c r="U5167" s="9">
        <f t="shared" si="400"/>
        <v>56000.000000000007</v>
      </c>
      <c r="V5167" s="2" t="s">
        <v>345</v>
      </c>
      <c r="W5167" s="2">
        <v>2014</v>
      </c>
      <c r="X5167" s="2"/>
    </row>
    <row r="5168" spans="1:24" ht="59.25" customHeight="1" outlineLevel="1" x14ac:dyDescent="0.25">
      <c r="A5168" s="2" t="s">
        <v>8966</v>
      </c>
      <c r="B5168" s="3" t="s">
        <v>27</v>
      </c>
      <c r="C5168" s="5" t="s">
        <v>8999</v>
      </c>
      <c r="D5168" s="5" t="s">
        <v>9000</v>
      </c>
      <c r="E5168" s="218" t="s">
        <v>9001</v>
      </c>
      <c r="F5168" s="13" t="s">
        <v>7562</v>
      </c>
      <c r="G5168" s="11" t="s">
        <v>29</v>
      </c>
      <c r="H5168" s="4">
        <v>0</v>
      </c>
      <c r="I5168" s="2">
        <v>710000000</v>
      </c>
      <c r="J5168" s="2" t="s">
        <v>11537</v>
      </c>
      <c r="K5168" s="2" t="s">
        <v>116</v>
      </c>
      <c r="L5168" s="2" t="s">
        <v>1142</v>
      </c>
      <c r="M5168" s="6"/>
      <c r="N5168" s="2" t="s">
        <v>453</v>
      </c>
      <c r="O5168" s="15" t="s">
        <v>3810</v>
      </c>
      <c r="P5168" s="2"/>
      <c r="Q5168" s="2"/>
      <c r="R5168" s="2"/>
      <c r="S5168" s="8"/>
      <c r="T5168" s="9">
        <v>0</v>
      </c>
      <c r="U5168" s="9">
        <f t="shared" si="400"/>
        <v>0</v>
      </c>
      <c r="V5168" s="2" t="s">
        <v>345</v>
      </c>
      <c r="W5168" s="2">
        <v>2014</v>
      </c>
      <c r="X5168" s="2"/>
    </row>
    <row r="5169" spans="1:24" ht="59.25" customHeight="1" outlineLevel="1" x14ac:dyDescent="0.25">
      <c r="A5169" s="2" t="s">
        <v>12525</v>
      </c>
      <c r="B5169" s="3" t="s">
        <v>27</v>
      </c>
      <c r="C5169" s="5" t="s">
        <v>8999</v>
      </c>
      <c r="D5169" s="5" t="s">
        <v>9000</v>
      </c>
      <c r="E5169" s="218" t="s">
        <v>9001</v>
      </c>
      <c r="F5169" s="13" t="s">
        <v>12526</v>
      </c>
      <c r="G5169" s="11" t="s">
        <v>29</v>
      </c>
      <c r="H5169" s="4">
        <v>0</v>
      </c>
      <c r="I5169" s="2">
        <v>710000000</v>
      </c>
      <c r="J5169" s="2" t="s">
        <v>11537</v>
      </c>
      <c r="K5169" s="2" t="s">
        <v>12527</v>
      </c>
      <c r="L5169" s="2" t="s">
        <v>1142</v>
      </c>
      <c r="M5169" s="6"/>
      <c r="N5169" s="2" t="s">
        <v>12528</v>
      </c>
      <c r="O5169" s="15">
        <v>1</v>
      </c>
      <c r="P5169" s="2"/>
      <c r="Q5169" s="2"/>
      <c r="R5169" s="2"/>
      <c r="S5169" s="8"/>
      <c r="T5169" s="9">
        <v>500000</v>
      </c>
      <c r="U5169" s="9">
        <f t="shared" si="400"/>
        <v>560000</v>
      </c>
      <c r="V5169" s="2" t="s">
        <v>345</v>
      </c>
      <c r="W5169" s="2">
        <v>2014</v>
      </c>
      <c r="X5169" s="2" t="s">
        <v>12529</v>
      </c>
    </row>
    <row r="5170" spans="1:24" ht="59.25" customHeight="1" outlineLevel="1" x14ac:dyDescent="0.25">
      <c r="A5170" s="2" t="s">
        <v>8967</v>
      </c>
      <c r="B5170" s="3" t="s">
        <v>27</v>
      </c>
      <c r="C5170" s="94" t="s">
        <v>9003</v>
      </c>
      <c r="D5170" s="91" t="s">
        <v>9002</v>
      </c>
      <c r="E5170" s="91" t="s">
        <v>12852</v>
      </c>
      <c r="F5170" s="13" t="s">
        <v>7563</v>
      </c>
      <c r="G5170" s="11" t="s">
        <v>350</v>
      </c>
      <c r="H5170" s="4">
        <v>0</v>
      </c>
      <c r="I5170" s="2">
        <v>710000000</v>
      </c>
      <c r="J5170" s="2" t="s">
        <v>11537</v>
      </c>
      <c r="K5170" s="2" t="s">
        <v>116</v>
      </c>
      <c r="L5170" s="2" t="s">
        <v>1142</v>
      </c>
      <c r="M5170" s="6"/>
      <c r="N5170" s="2" t="s">
        <v>453</v>
      </c>
      <c r="O5170" s="15" t="s">
        <v>3810</v>
      </c>
      <c r="P5170" s="2"/>
      <c r="Q5170" s="2"/>
      <c r="R5170" s="2"/>
      <c r="S5170" s="8"/>
      <c r="T5170" s="9">
        <v>2400000</v>
      </c>
      <c r="U5170" s="9">
        <f t="shared" si="400"/>
        <v>2688000.0000000005</v>
      </c>
      <c r="V5170" s="2" t="s">
        <v>345</v>
      </c>
      <c r="W5170" s="2">
        <v>2014</v>
      </c>
      <c r="X5170" s="2"/>
    </row>
    <row r="5171" spans="1:24" ht="59.25" customHeight="1" outlineLevel="1" x14ac:dyDescent="0.25">
      <c r="A5171" s="2" t="s">
        <v>8968</v>
      </c>
      <c r="B5171" s="3" t="s">
        <v>27</v>
      </c>
      <c r="C5171" s="94" t="s">
        <v>3770</v>
      </c>
      <c r="D5171" s="91" t="s">
        <v>3771</v>
      </c>
      <c r="E5171" s="91" t="s">
        <v>3771</v>
      </c>
      <c r="F5171" s="10" t="s">
        <v>7564</v>
      </c>
      <c r="G5171" s="11" t="s">
        <v>343</v>
      </c>
      <c r="H5171" s="4">
        <v>0</v>
      </c>
      <c r="I5171" s="2">
        <v>710000000</v>
      </c>
      <c r="J5171" s="2" t="s">
        <v>11537</v>
      </c>
      <c r="K5171" s="2" t="s">
        <v>116</v>
      </c>
      <c r="L5171" s="2" t="s">
        <v>1142</v>
      </c>
      <c r="M5171" s="6"/>
      <c r="N5171" s="2" t="s">
        <v>453</v>
      </c>
      <c r="O5171" s="15" t="s">
        <v>3810</v>
      </c>
      <c r="P5171" s="2"/>
      <c r="Q5171" s="2"/>
      <c r="R5171" s="2"/>
      <c r="S5171" s="8"/>
      <c r="T5171" s="9">
        <v>0</v>
      </c>
      <c r="U5171" s="9">
        <f t="shared" si="400"/>
        <v>0</v>
      </c>
      <c r="V5171" s="2" t="s">
        <v>345</v>
      </c>
      <c r="W5171" s="2">
        <v>2014</v>
      </c>
      <c r="X5171" s="2"/>
    </row>
    <row r="5172" spans="1:24" ht="66.75" customHeight="1" outlineLevel="1" x14ac:dyDescent="0.25">
      <c r="A5172" s="2" t="s">
        <v>12084</v>
      </c>
      <c r="B5172" s="88" t="s">
        <v>27</v>
      </c>
      <c r="C5172" s="94" t="s">
        <v>3770</v>
      </c>
      <c r="D5172" s="91" t="s">
        <v>3771</v>
      </c>
      <c r="E5172" s="91" t="s">
        <v>3771</v>
      </c>
      <c r="F5172" s="5" t="s">
        <v>12085</v>
      </c>
      <c r="G5172" s="11" t="s">
        <v>350</v>
      </c>
      <c r="H5172" s="4">
        <v>0</v>
      </c>
      <c r="I5172" s="2">
        <v>710000000</v>
      </c>
      <c r="J5172" s="2" t="s">
        <v>11537</v>
      </c>
      <c r="K5172" s="2" t="s">
        <v>9729</v>
      </c>
      <c r="L5172" s="2" t="s">
        <v>1142</v>
      </c>
      <c r="M5172" s="6"/>
      <c r="N5172" s="2" t="s">
        <v>10994</v>
      </c>
      <c r="O5172" s="7" t="s">
        <v>3810</v>
      </c>
      <c r="P5172" s="2"/>
      <c r="Q5172" s="2"/>
      <c r="R5172" s="2"/>
      <c r="S5172" s="8"/>
      <c r="T5172" s="8">
        <v>2556581</v>
      </c>
      <c r="U5172" s="9">
        <f>T5172*1.12</f>
        <v>2863370.72</v>
      </c>
      <c r="V5172" s="2" t="s">
        <v>345</v>
      </c>
      <c r="W5172" s="2">
        <v>2014</v>
      </c>
      <c r="X5172" s="2" t="s">
        <v>12086</v>
      </c>
    </row>
    <row r="5173" spans="1:24" ht="59.25" customHeight="1" outlineLevel="1" x14ac:dyDescent="0.25">
      <c r="A5173" s="2" t="s">
        <v>8969</v>
      </c>
      <c r="B5173" s="3" t="s">
        <v>27</v>
      </c>
      <c r="C5173" s="5" t="s">
        <v>8999</v>
      </c>
      <c r="D5173" s="5" t="s">
        <v>9000</v>
      </c>
      <c r="E5173" s="91" t="s">
        <v>9001</v>
      </c>
      <c r="F5173" s="13" t="s">
        <v>7565</v>
      </c>
      <c r="G5173" s="11" t="s">
        <v>29</v>
      </c>
      <c r="H5173" s="4">
        <v>0</v>
      </c>
      <c r="I5173" s="2">
        <v>710000000</v>
      </c>
      <c r="J5173" s="2" t="s">
        <v>11537</v>
      </c>
      <c r="K5173" s="2" t="s">
        <v>116</v>
      </c>
      <c r="L5173" s="2" t="s">
        <v>1142</v>
      </c>
      <c r="M5173" s="6"/>
      <c r="N5173" s="2" t="s">
        <v>453</v>
      </c>
      <c r="O5173" s="15" t="s">
        <v>3810</v>
      </c>
      <c r="P5173" s="2"/>
      <c r="Q5173" s="2"/>
      <c r="R5173" s="2"/>
      <c r="S5173" s="8"/>
      <c r="T5173" s="9">
        <v>1230000</v>
      </c>
      <c r="U5173" s="9">
        <f t="shared" si="400"/>
        <v>1377600.0000000002</v>
      </c>
      <c r="V5173" s="2" t="s">
        <v>345</v>
      </c>
      <c r="W5173" s="2">
        <v>2014</v>
      </c>
      <c r="X5173" s="2"/>
    </row>
    <row r="5174" spans="1:24" ht="59.25" customHeight="1" outlineLevel="1" x14ac:dyDescent="0.25">
      <c r="A5174" s="2" t="s">
        <v>8970</v>
      </c>
      <c r="B5174" s="3" t="s">
        <v>27</v>
      </c>
      <c r="C5174" s="5" t="s">
        <v>8974</v>
      </c>
      <c r="D5174" s="5" t="s">
        <v>8975</v>
      </c>
      <c r="E5174" s="5" t="s">
        <v>8975</v>
      </c>
      <c r="F5174" s="13" t="s">
        <v>7566</v>
      </c>
      <c r="G5174" s="11" t="s">
        <v>343</v>
      </c>
      <c r="H5174" s="4">
        <v>0</v>
      </c>
      <c r="I5174" s="2">
        <v>710000000</v>
      </c>
      <c r="J5174" s="2" t="s">
        <v>11537</v>
      </c>
      <c r="K5174" s="2" t="s">
        <v>116</v>
      </c>
      <c r="L5174" s="2" t="s">
        <v>1142</v>
      </c>
      <c r="M5174" s="6"/>
      <c r="N5174" s="2" t="s">
        <v>453</v>
      </c>
      <c r="O5174" s="15" t="s">
        <v>3810</v>
      </c>
      <c r="P5174" s="2"/>
      <c r="Q5174" s="2"/>
      <c r="R5174" s="2"/>
      <c r="S5174" s="8"/>
      <c r="T5174" s="9">
        <v>0</v>
      </c>
      <c r="U5174" s="9">
        <f t="shared" si="400"/>
        <v>0</v>
      </c>
      <c r="V5174" s="2" t="s">
        <v>345</v>
      </c>
      <c r="W5174" s="2">
        <v>2014</v>
      </c>
      <c r="X5174" s="2" t="s">
        <v>10152</v>
      </c>
    </row>
    <row r="5175" spans="1:24" ht="92.25" customHeight="1" outlineLevel="1" x14ac:dyDescent="0.25">
      <c r="A5175" s="2" t="s">
        <v>8971</v>
      </c>
      <c r="B5175" s="3" t="s">
        <v>27</v>
      </c>
      <c r="C5175" s="2" t="s">
        <v>7646</v>
      </c>
      <c r="D5175" s="2" t="s">
        <v>11367</v>
      </c>
      <c r="E5175" s="2" t="s">
        <v>7647</v>
      </c>
      <c r="F5175" s="2" t="s">
        <v>7648</v>
      </c>
      <c r="G5175" s="2" t="s">
        <v>350</v>
      </c>
      <c r="H5175" s="4">
        <v>100</v>
      </c>
      <c r="I5175" s="2">
        <v>710000000</v>
      </c>
      <c r="J5175" s="2" t="s">
        <v>11537</v>
      </c>
      <c r="K5175" s="2" t="s">
        <v>7692</v>
      </c>
      <c r="L5175" s="2" t="s">
        <v>30</v>
      </c>
      <c r="M5175" s="2"/>
      <c r="N5175" s="2" t="s">
        <v>453</v>
      </c>
      <c r="O5175" s="21">
        <v>1</v>
      </c>
      <c r="P5175" s="2"/>
      <c r="Q5175" s="2"/>
      <c r="R5175" s="2"/>
      <c r="S5175" s="9"/>
      <c r="T5175" s="9">
        <v>0</v>
      </c>
      <c r="U5175" s="9">
        <v>0</v>
      </c>
      <c r="V5175" s="2" t="s">
        <v>345</v>
      </c>
      <c r="W5175" s="2">
        <v>2014</v>
      </c>
      <c r="X5175" s="2"/>
    </row>
    <row r="5176" spans="1:24" ht="92.25" customHeight="1" outlineLevel="1" x14ac:dyDescent="0.25">
      <c r="A5176" s="2" t="s">
        <v>10631</v>
      </c>
      <c r="B5176" s="3" t="s">
        <v>27</v>
      </c>
      <c r="C5176" s="2" t="s">
        <v>7646</v>
      </c>
      <c r="D5176" s="2" t="s">
        <v>11367</v>
      </c>
      <c r="E5176" s="5" t="s">
        <v>7647</v>
      </c>
      <c r="F5176" s="2" t="s">
        <v>10632</v>
      </c>
      <c r="G5176" s="2" t="s">
        <v>29</v>
      </c>
      <c r="H5176" s="4">
        <v>100</v>
      </c>
      <c r="I5176" s="2">
        <v>710000000</v>
      </c>
      <c r="J5176" s="2" t="s">
        <v>11537</v>
      </c>
      <c r="K5176" s="2" t="s">
        <v>3765</v>
      </c>
      <c r="L5176" s="2" t="s">
        <v>30</v>
      </c>
      <c r="M5176" s="2"/>
      <c r="N5176" s="2" t="s">
        <v>453</v>
      </c>
      <c r="O5176" s="21" t="s">
        <v>10634</v>
      </c>
      <c r="P5176" s="2"/>
      <c r="Q5176" s="2"/>
      <c r="R5176" s="2"/>
      <c r="S5176" s="9"/>
      <c r="T5176" s="9">
        <v>500000</v>
      </c>
      <c r="U5176" s="9">
        <f>T5176*1.12</f>
        <v>560000</v>
      </c>
      <c r="V5176" s="2" t="s">
        <v>345</v>
      </c>
      <c r="W5176" s="2">
        <v>2014</v>
      </c>
      <c r="X5176" s="2" t="s">
        <v>10633</v>
      </c>
    </row>
    <row r="5177" spans="1:24" ht="123.75" customHeight="1" outlineLevel="1" x14ac:dyDescent="0.25">
      <c r="A5177" s="2" t="s">
        <v>9089</v>
      </c>
      <c r="B5177" s="3" t="s">
        <v>27</v>
      </c>
      <c r="C5177" s="2" t="s">
        <v>7649</v>
      </c>
      <c r="D5177" s="2" t="s">
        <v>7650</v>
      </c>
      <c r="E5177" s="2" t="s">
        <v>7650</v>
      </c>
      <c r="F5177" s="2" t="s">
        <v>7651</v>
      </c>
      <c r="G5177" s="2" t="s">
        <v>29</v>
      </c>
      <c r="H5177" s="4">
        <v>0</v>
      </c>
      <c r="I5177" s="2">
        <v>710000000</v>
      </c>
      <c r="J5177" s="2" t="s">
        <v>11537</v>
      </c>
      <c r="K5177" s="2" t="s">
        <v>7692</v>
      </c>
      <c r="L5177" s="2" t="s">
        <v>30</v>
      </c>
      <c r="M5177" s="2"/>
      <c r="N5177" s="2" t="s">
        <v>453</v>
      </c>
      <c r="O5177" s="21">
        <v>1</v>
      </c>
      <c r="P5177" s="2"/>
      <c r="Q5177" s="2"/>
      <c r="R5177" s="2"/>
      <c r="S5177" s="9"/>
      <c r="T5177" s="9">
        <v>644142.86</v>
      </c>
      <c r="U5177" s="9">
        <f t="shared" ref="U5177:U5183" si="401">T5177*1.12</f>
        <v>721440.00320000004</v>
      </c>
      <c r="V5177" s="2" t="s">
        <v>345</v>
      </c>
      <c r="W5177" s="2">
        <v>2014</v>
      </c>
      <c r="X5177" s="2"/>
    </row>
    <row r="5178" spans="1:24" ht="86.25" customHeight="1" outlineLevel="1" x14ac:dyDescent="0.25">
      <c r="A5178" s="2" t="s">
        <v>9090</v>
      </c>
      <c r="B5178" s="3" t="s">
        <v>27</v>
      </c>
      <c r="C5178" s="2" t="s">
        <v>7652</v>
      </c>
      <c r="D5178" s="2" t="s">
        <v>7653</v>
      </c>
      <c r="E5178" s="2" t="s">
        <v>7654</v>
      </c>
      <c r="F5178" s="2" t="s">
        <v>9566</v>
      </c>
      <c r="G5178" s="2" t="s">
        <v>29</v>
      </c>
      <c r="H5178" s="4">
        <v>50</v>
      </c>
      <c r="I5178" s="2">
        <v>710000000</v>
      </c>
      <c r="J5178" s="2" t="s">
        <v>11537</v>
      </c>
      <c r="K5178" s="2" t="s">
        <v>6153</v>
      </c>
      <c r="L5178" s="2" t="s">
        <v>30</v>
      </c>
      <c r="M5178" s="2"/>
      <c r="N5178" s="2" t="s">
        <v>453</v>
      </c>
      <c r="O5178" s="21">
        <v>1</v>
      </c>
      <c r="P5178" s="2"/>
      <c r="Q5178" s="2"/>
      <c r="R5178" s="2"/>
      <c r="S5178" s="9"/>
      <c r="T5178" s="9">
        <f>248263.39+32725000</f>
        <v>32973263.390000001</v>
      </c>
      <c r="U5178" s="9">
        <f t="shared" si="401"/>
        <v>36930054.996800005</v>
      </c>
      <c r="V5178" s="2" t="s">
        <v>345</v>
      </c>
      <c r="W5178" s="2">
        <v>2014</v>
      </c>
      <c r="X5178" s="2"/>
    </row>
    <row r="5179" spans="1:24" ht="89.25" customHeight="1" outlineLevel="1" x14ac:dyDescent="0.25">
      <c r="A5179" s="2" t="s">
        <v>9091</v>
      </c>
      <c r="B5179" s="3" t="s">
        <v>27</v>
      </c>
      <c r="C5179" s="10" t="s">
        <v>8572</v>
      </c>
      <c r="D5179" s="10" t="s">
        <v>8573</v>
      </c>
      <c r="E5179" s="2" t="s">
        <v>8573</v>
      </c>
      <c r="F5179" s="2"/>
      <c r="G5179" s="2" t="s">
        <v>29</v>
      </c>
      <c r="H5179" s="4">
        <v>100</v>
      </c>
      <c r="I5179" s="2">
        <v>710000000</v>
      </c>
      <c r="J5179" s="2" t="s">
        <v>11537</v>
      </c>
      <c r="K5179" s="2" t="s">
        <v>1453</v>
      </c>
      <c r="L5179" s="2" t="s">
        <v>30</v>
      </c>
      <c r="M5179" s="2"/>
      <c r="N5179" s="2" t="s">
        <v>8574</v>
      </c>
      <c r="O5179" s="21" t="s">
        <v>8575</v>
      </c>
      <c r="P5179" s="2"/>
      <c r="Q5179" s="2"/>
      <c r="R5179" s="2"/>
      <c r="S5179" s="9"/>
      <c r="T5179" s="9">
        <v>0</v>
      </c>
      <c r="U5179" s="9">
        <f t="shared" si="401"/>
        <v>0</v>
      </c>
      <c r="V5179" s="2" t="s">
        <v>345</v>
      </c>
      <c r="W5179" s="2">
        <v>2014</v>
      </c>
      <c r="X5179" s="2"/>
    </row>
    <row r="5180" spans="1:24" ht="89.25" customHeight="1" outlineLevel="1" x14ac:dyDescent="0.25">
      <c r="A5180" s="2" t="s">
        <v>12507</v>
      </c>
      <c r="B5180" s="3" t="s">
        <v>27</v>
      </c>
      <c r="C5180" s="10" t="s">
        <v>8572</v>
      </c>
      <c r="D5180" s="10" t="s">
        <v>8573</v>
      </c>
      <c r="E5180" s="2" t="s">
        <v>8573</v>
      </c>
      <c r="F5180" s="2"/>
      <c r="G5180" s="2" t="s">
        <v>29</v>
      </c>
      <c r="H5180" s="4">
        <v>100</v>
      </c>
      <c r="I5180" s="2">
        <v>710000000</v>
      </c>
      <c r="J5180" s="2" t="s">
        <v>11537</v>
      </c>
      <c r="K5180" s="2" t="s">
        <v>12508</v>
      </c>
      <c r="L5180" s="2" t="s">
        <v>30</v>
      </c>
      <c r="M5180" s="2"/>
      <c r="N5180" s="2" t="s">
        <v>12509</v>
      </c>
      <c r="O5180" s="21" t="s">
        <v>8575</v>
      </c>
      <c r="P5180" s="2"/>
      <c r="Q5180" s="2"/>
      <c r="R5180" s="2"/>
      <c r="S5180" s="9"/>
      <c r="T5180" s="9">
        <v>202210507.22999999</v>
      </c>
      <c r="U5180" s="9">
        <v>226475768.09999999</v>
      </c>
      <c r="V5180" s="2" t="s">
        <v>345</v>
      </c>
      <c r="W5180" s="2">
        <v>2014</v>
      </c>
      <c r="X5180" s="2" t="s">
        <v>10845</v>
      </c>
    </row>
    <row r="5181" spans="1:24" ht="59.25" customHeight="1" outlineLevel="1" x14ac:dyDescent="0.25">
      <c r="A5181" s="2" t="s">
        <v>9092</v>
      </c>
      <c r="B5181" s="3" t="s">
        <v>27</v>
      </c>
      <c r="C5181" s="10" t="s">
        <v>3797</v>
      </c>
      <c r="D5181" s="10" t="s">
        <v>3798</v>
      </c>
      <c r="E5181" s="10" t="s">
        <v>3798</v>
      </c>
      <c r="F5181" s="2"/>
      <c r="G5181" s="2" t="s">
        <v>29</v>
      </c>
      <c r="H5181" s="4">
        <v>100</v>
      </c>
      <c r="I5181" s="2">
        <v>710000000</v>
      </c>
      <c r="J5181" s="2" t="s">
        <v>11537</v>
      </c>
      <c r="K5181" s="7" t="s">
        <v>9733</v>
      </c>
      <c r="L5181" s="2" t="s">
        <v>1151</v>
      </c>
      <c r="M5181" s="2"/>
      <c r="N5181" s="2" t="s">
        <v>9110</v>
      </c>
      <c r="O5181" s="21" t="s">
        <v>61</v>
      </c>
      <c r="P5181" s="2"/>
      <c r="Q5181" s="2"/>
      <c r="R5181" s="2"/>
      <c r="S5181" s="9"/>
      <c r="T5181" s="9">
        <v>180000</v>
      </c>
      <c r="U5181" s="9">
        <f t="shared" si="401"/>
        <v>201600.00000000003</v>
      </c>
      <c r="V5181" s="2" t="s">
        <v>345</v>
      </c>
      <c r="W5181" s="2">
        <v>2014</v>
      </c>
      <c r="X5181" s="2"/>
    </row>
    <row r="5182" spans="1:24" ht="59.25" customHeight="1" outlineLevel="1" x14ac:dyDescent="0.25">
      <c r="A5182" s="2" t="s">
        <v>9093</v>
      </c>
      <c r="B5182" s="3" t="s">
        <v>27</v>
      </c>
      <c r="C5182" s="5" t="s">
        <v>2110</v>
      </c>
      <c r="D5182" s="10" t="s">
        <v>2112</v>
      </c>
      <c r="E5182" s="10" t="s">
        <v>2112</v>
      </c>
      <c r="F5182" s="8" t="s">
        <v>2111</v>
      </c>
      <c r="G5182" s="2" t="s">
        <v>29</v>
      </c>
      <c r="H5182" s="4">
        <v>50</v>
      </c>
      <c r="I5182" s="2">
        <v>710000000</v>
      </c>
      <c r="J5182" s="2" t="s">
        <v>11537</v>
      </c>
      <c r="K5182" s="2" t="s">
        <v>6147</v>
      </c>
      <c r="L5182" s="2" t="s">
        <v>1148</v>
      </c>
      <c r="M5182" s="2"/>
      <c r="N5182" s="2" t="s">
        <v>453</v>
      </c>
      <c r="O5182" s="21" t="s">
        <v>61</v>
      </c>
      <c r="P5182" s="2"/>
      <c r="Q5182" s="2"/>
      <c r="R5182" s="2"/>
      <c r="S5182" s="8"/>
      <c r="T5182" s="9">
        <v>12520000</v>
      </c>
      <c r="U5182" s="9">
        <f t="shared" si="401"/>
        <v>14022400.000000002</v>
      </c>
      <c r="V5182" s="2" t="s">
        <v>469</v>
      </c>
      <c r="W5182" s="2">
        <v>2014</v>
      </c>
      <c r="X5182" s="2"/>
    </row>
    <row r="5183" spans="1:24" ht="59.25" customHeight="1" outlineLevel="1" x14ac:dyDescent="0.25">
      <c r="A5183" s="2" t="s">
        <v>9302</v>
      </c>
      <c r="B5183" s="3" t="s">
        <v>27</v>
      </c>
      <c r="C5183" s="10" t="s">
        <v>5023</v>
      </c>
      <c r="D5183" s="10" t="s">
        <v>2117</v>
      </c>
      <c r="E5183" s="10" t="s">
        <v>2117</v>
      </c>
      <c r="F5183" s="2" t="s">
        <v>2116</v>
      </c>
      <c r="G5183" s="2" t="s">
        <v>350</v>
      </c>
      <c r="H5183" s="4">
        <v>100</v>
      </c>
      <c r="I5183" s="2">
        <v>710000000</v>
      </c>
      <c r="J5183" s="2" t="s">
        <v>11537</v>
      </c>
      <c r="K5183" s="2" t="s">
        <v>6149</v>
      </c>
      <c r="L5183" s="10" t="s">
        <v>1198</v>
      </c>
      <c r="M5183" s="6"/>
      <c r="N5183" s="2" t="s">
        <v>453</v>
      </c>
      <c r="O5183" s="21" t="s">
        <v>61</v>
      </c>
      <c r="P5183" s="2"/>
      <c r="Q5183" s="2"/>
      <c r="R5183" s="2"/>
      <c r="S5183" s="8"/>
      <c r="T5183" s="9">
        <v>300000</v>
      </c>
      <c r="U5183" s="9">
        <f t="shared" si="401"/>
        <v>336000.00000000006</v>
      </c>
      <c r="V5183" s="2" t="s">
        <v>345</v>
      </c>
      <c r="W5183" s="2">
        <v>2014</v>
      </c>
      <c r="X5183" s="2"/>
    </row>
    <row r="5184" spans="1:24" ht="59.25" customHeight="1" outlineLevel="1" x14ac:dyDescent="0.25">
      <c r="A5184" s="2" t="s">
        <v>9333</v>
      </c>
      <c r="B5184" s="3" t="s">
        <v>27</v>
      </c>
      <c r="C5184" s="10" t="s">
        <v>2144</v>
      </c>
      <c r="D5184" s="10" t="s">
        <v>2145</v>
      </c>
      <c r="E5184" s="10" t="s">
        <v>2145</v>
      </c>
      <c r="F5184" s="2"/>
      <c r="G5184" s="2" t="s">
        <v>29</v>
      </c>
      <c r="H5184" s="4">
        <v>100</v>
      </c>
      <c r="I5184" s="2">
        <v>710000000</v>
      </c>
      <c r="J5184" s="2" t="s">
        <v>11537</v>
      </c>
      <c r="K5184" s="2" t="s">
        <v>6149</v>
      </c>
      <c r="L5184" s="10" t="s">
        <v>1198</v>
      </c>
      <c r="M5184" s="6"/>
      <c r="N5184" s="2" t="s">
        <v>453</v>
      </c>
      <c r="O5184" s="21" t="s">
        <v>61</v>
      </c>
      <c r="P5184" s="2"/>
      <c r="Q5184" s="2"/>
      <c r="R5184" s="2"/>
      <c r="S5184" s="8"/>
      <c r="T5184" s="9">
        <v>300000</v>
      </c>
      <c r="U5184" s="9">
        <f t="shared" ref="U5184:U5217" si="402">T5184*1.12</f>
        <v>336000.00000000006</v>
      </c>
      <c r="V5184" s="2" t="s">
        <v>345</v>
      </c>
      <c r="W5184" s="2">
        <v>2014</v>
      </c>
      <c r="X5184" s="2"/>
    </row>
    <row r="5185" spans="1:24" ht="59.25" customHeight="1" outlineLevel="1" x14ac:dyDescent="0.25">
      <c r="A5185" s="2" t="s">
        <v>9334</v>
      </c>
      <c r="B5185" s="3" t="s">
        <v>27</v>
      </c>
      <c r="C5185" s="2" t="s">
        <v>2118</v>
      </c>
      <c r="D5185" s="10" t="s">
        <v>2120</v>
      </c>
      <c r="E5185" s="10" t="s">
        <v>2120</v>
      </c>
      <c r="F5185" s="10"/>
      <c r="G5185" s="2" t="s">
        <v>350</v>
      </c>
      <c r="H5185" s="4">
        <v>100</v>
      </c>
      <c r="I5185" s="2">
        <v>710000000</v>
      </c>
      <c r="J5185" s="2" t="s">
        <v>11537</v>
      </c>
      <c r="K5185" s="2" t="s">
        <v>6147</v>
      </c>
      <c r="L5185" s="10" t="s">
        <v>1198</v>
      </c>
      <c r="M5185" s="6"/>
      <c r="N5185" s="2" t="s">
        <v>453</v>
      </c>
      <c r="O5185" s="21" t="s">
        <v>61</v>
      </c>
      <c r="P5185" s="2"/>
      <c r="Q5185" s="2"/>
      <c r="R5185" s="2"/>
      <c r="S5185" s="8"/>
      <c r="T5185" s="9">
        <v>135000</v>
      </c>
      <c r="U5185" s="9">
        <f t="shared" si="402"/>
        <v>151200</v>
      </c>
      <c r="V5185" s="2" t="s">
        <v>345</v>
      </c>
      <c r="W5185" s="2">
        <v>2014</v>
      </c>
      <c r="X5185" s="2"/>
    </row>
    <row r="5186" spans="1:24" ht="59.25" customHeight="1" outlineLevel="1" x14ac:dyDescent="0.25">
      <c r="A5186" s="2" t="s">
        <v>9335</v>
      </c>
      <c r="B5186" s="3" t="s">
        <v>27</v>
      </c>
      <c r="C5186" s="2" t="s">
        <v>2121</v>
      </c>
      <c r="D5186" s="10" t="s">
        <v>2123</v>
      </c>
      <c r="E5186" s="10" t="s">
        <v>2123</v>
      </c>
      <c r="F5186" s="2"/>
      <c r="G5186" s="2" t="s">
        <v>29</v>
      </c>
      <c r="H5186" s="4">
        <v>80</v>
      </c>
      <c r="I5186" s="2">
        <v>710000000</v>
      </c>
      <c r="J5186" s="2" t="s">
        <v>11537</v>
      </c>
      <c r="K5186" s="2" t="s">
        <v>9950</v>
      </c>
      <c r="L5186" s="10" t="s">
        <v>1198</v>
      </c>
      <c r="M5186" s="6"/>
      <c r="N5186" s="2" t="s">
        <v>453</v>
      </c>
      <c r="O5186" s="21" t="s">
        <v>61</v>
      </c>
      <c r="P5186" s="2"/>
      <c r="Q5186" s="2"/>
      <c r="R5186" s="2"/>
      <c r="S5186" s="8"/>
      <c r="T5186" s="9">
        <v>400000</v>
      </c>
      <c r="U5186" s="9">
        <f t="shared" si="402"/>
        <v>448000.00000000006</v>
      </c>
      <c r="V5186" s="2" t="s">
        <v>345</v>
      </c>
      <c r="W5186" s="2">
        <v>2014</v>
      </c>
      <c r="X5186" s="2"/>
    </row>
    <row r="5187" spans="1:24" ht="59.25" customHeight="1" outlineLevel="1" x14ac:dyDescent="0.25">
      <c r="A5187" s="2" t="s">
        <v>9336</v>
      </c>
      <c r="B5187" s="3" t="s">
        <v>27</v>
      </c>
      <c r="C5187" s="10" t="s">
        <v>2146</v>
      </c>
      <c r="D5187" s="10" t="s">
        <v>2147</v>
      </c>
      <c r="E5187" s="10" t="s">
        <v>2148</v>
      </c>
      <c r="F5187" s="2" t="s">
        <v>10033</v>
      </c>
      <c r="G5187" s="2" t="s">
        <v>29</v>
      </c>
      <c r="H5187" s="4">
        <v>80</v>
      </c>
      <c r="I5187" s="2">
        <v>710000000</v>
      </c>
      <c r="J5187" s="2" t="s">
        <v>11537</v>
      </c>
      <c r="K5187" s="2" t="s">
        <v>6147</v>
      </c>
      <c r="L5187" s="10" t="s">
        <v>1198</v>
      </c>
      <c r="M5187" s="6"/>
      <c r="N5187" s="2" t="s">
        <v>453</v>
      </c>
      <c r="O5187" s="21" t="s">
        <v>61</v>
      </c>
      <c r="P5187" s="2"/>
      <c r="Q5187" s="2"/>
      <c r="R5187" s="2"/>
      <c r="S5187" s="8"/>
      <c r="T5187" s="9">
        <v>250000</v>
      </c>
      <c r="U5187" s="9">
        <f t="shared" si="402"/>
        <v>280000</v>
      </c>
      <c r="V5187" s="2" t="s">
        <v>345</v>
      </c>
      <c r="W5187" s="2">
        <v>2014</v>
      </c>
      <c r="X5187" s="2"/>
    </row>
    <row r="5188" spans="1:24" ht="59.25" customHeight="1" outlineLevel="1" x14ac:dyDescent="0.25">
      <c r="A5188" s="2" t="s">
        <v>9337</v>
      </c>
      <c r="B5188" s="3" t="s">
        <v>27</v>
      </c>
      <c r="C5188" s="2" t="s">
        <v>2124</v>
      </c>
      <c r="D5188" s="10" t="s">
        <v>2149</v>
      </c>
      <c r="E5188" s="10" t="s">
        <v>5759</v>
      </c>
      <c r="F5188" s="2"/>
      <c r="G5188" s="2" t="s">
        <v>29</v>
      </c>
      <c r="H5188" s="4">
        <v>100</v>
      </c>
      <c r="I5188" s="2">
        <v>710000000</v>
      </c>
      <c r="J5188" s="2" t="s">
        <v>11537</v>
      </c>
      <c r="K5188" s="2" t="s">
        <v>6150</v>
      </c>
      <c r="L5188" s="10" t="s">
        <v>1198</v>
      </c>
      <c r="M5188" s="6"/>
      <c r="N5188" s="2" t="s">
        <v>453</v>
      </c>
      <c r="O5188" s="21" t="s">
        <v>61</v>
      </c>
      <c r="P5188" s="2"/>
      <c r="Q5188" s="2"/>
      <c r="R5188" s="2"/>
      <c r="S5188" s="8"/>
      <c r="T5188" s="9">
        <v>1000000</v>
      </c>
      <c r="U5188" s="9">
        <f t="shared" si="402"/>
        <v>1120000</v>
      </c>
      <c r="V5188" s="2" t="s">
        <v>345</v>
      </c>
      <c r="W5188" s="2">
        <v>2014</v>
      </c>
      <c r="X5188" s="2"/>
    </row>
    <row r="5189" spans="1:24" ht="59.25" customHeight="1" outlineLevel="1" x14ac:dyDescent="0.25">
      <c r="A5189" s="2" t="s">
        <v>9338</v>
      </c>
      <c r="B5189" s="3" t="s">
        <v>27</v>
      </c>
      <c r="C5189" s="2" t="s">
        <v>2125</v>
      </c>
      <c r="D5189" s="10" t="s">
        <v>2127</v>
      </c>
      <c r="E5189" s="10" t="s">
        <v>2127</v>
      </c>
      <c r="F5189" s="2"/>
      <c r="G5189" s="2" t="s">
        <v>29</v>
      </c>
      <c r="H5189" s="4">
        <v>100</v>
      </c>
      <c r="I5189" s="2">
        <v>710000000</v>
      </c>
      <c r="J5189" s="2" t="s">
        <v>11537</v>
      </c>
      <c r="K5189" s="2" t="s">
        <v>9950</v>
      </c>
      <c r="L5189" s="10" t="s">
        <v>1198</v>
      </c>
      <c r="M5189" s="6"/>
      <c r="N5189" s="2" t="s">
        <v>453</v>
      </c>
      <c r="O5189" s="21" t="s">
        <v>61</v>
      </c>
      <c r="P5189" s="2"/>
      <c r="Q5189" s="2"/>
      <c r="R5189" s="2"/>
      <c r="S5189" s="8"/>
      <c r="T5189" s="9">
        <v>400000</v>
      </c>
      <c r="U5189" s="9">
        <f t="shared" si="402"/>
        <v>448000.00000000006</v>
      </c>
      <c r="V5189" s="2" t="s">
        <v>345</v>
      </c>
      <c r="W5189" s="2">
        <v>2014</v>
      </c>
      <c r="X5189" s="2"/>
    </row>
    <row r="5190" spans="1:24" ht="59.25" customHeight="1" outlineLevel="1" x14ac:dyDescent="0.25">
      <c r="A5190" s="2" t="s">
        <v>9339</v>
      </c>
      <c r="B5190" s="3" t="s">
        <v>27</v>
      </c>
      <c r="C5190" s="10" t="s">
        <v>9327</v>
      </c>
      <c r="D5190" s="10" t="s">
        <v>9328</v>
      </c>
      <c r="E5190" s="10" t="s">
        <v>9328</v>
      </c>
      <c r="F5190" s="2"/>
      <c r="G5190" s="2" t="s">
        <v>29</v>
      </c>
      <c r="H5190" s="4">
        <v>100</v>
      </c>
      <c r="I5190" s="2">
        <v>710000000</v>
      </c>
      <c r="J5190" s="2" t="s">
        <v>11537</v>
      </c>
      <c r="K5190" s="2" t="s">
        <v>9952</v>
      </c>
      <c r="L5190" s="10" t="s">
        <v>1198</v>
      </c>
      <c r="M5190" s="6"/>
      <c r="N5190" s="2" t="s">
        <v>453</v>
      </c>
      <c r="O5190" s="21" t="s">
        <v>61</v>
      </c>
      <c r="P5190" s="2"/>
      <c r="Q5190" s="2"/>
      <c r="R5190" s="2"/>
      <c r="S5190" s="8"/>
      <c r="T5190" s="9">
        <v>750000</v>
      </c>
      <c r="U5190" s="9">
        <f t="shared" si="402"/>
        <v>840000.00000000012</v>
      </c>
      <c r="V5190" s="2" t="s">
        <v>345</v>
      </c>
      <c r="W5190" s="2">
        <v>2014</v>
      </c>
      <c r="X5190" s="2"/>
    </row>
    <row r="5191" spans="1:24" ht="59.25" customHeight="1" outlineLevel="1" x14ac:dyDescent="0.25">
      <c r="A5191" s="2" t="s">
        <v>9340</v>
      </c>
      <c r="B5191" s="3" t="s">
        <v>27</v>
      </c>
      <c r="C5191" s="10" t="s">
        <v>2131</v>
      </c>
      <c r="D5191" s="10" t="s">
        <v>2133</v>
      </c>
      <c r="E5191" s="10" t="s">
        <v>2133</v>
      </c>
      <c r="F5191" s="2"/>
      <c r="G5191" s="2" t="s">
        <v>29</v>
      </c>
      <c r="H5191" s="4">
        <v>100</v>
      </c>
      <c r="I5191" s="2">
        <v>710000000</v>
      </c>
      <c r="J5191" s="2" t="s">
        <v>11537</v>
      </c>
      <c r="K5191" s="90" t="s">
        <v>6189</v>
      </c>
      <c r="L5191" s="10" t="s">
        <v>1198</v>
      </c>
      <c r="M5191" s="6"/>
      <c r="N5191" s="2" t="s">
        <v>453</v>
      </c>
      <c r="O5191" s="21" t="s">
        <v>61</v>
      </c>
      <c r="P5191" s="2"/>
      <c r="Q5191" s="2"/>
      <c r="R5191" s="2"/>
      <c r="S5191" s="8"/>
      <c r="T5191" s="9">
        <v>1000000</v>
      </c>
      <c r="U5191" s="9">
        <f t="shared" si="402"/>
        <v>1120000</v>
      </c>
      <c r="V5191" s="2" t="s">
        <v>345</v>
      </c>
      <c r="W5191" s="2">
        <v>2014</v>
      </c>
      <c r="X5191" s="2"/>
    </row>
    <row r="5192" spans="1:24" ht="59.25" customHeight="1" outlineLevel="1" x14ac:dyDescent="0.25">
      <c r="A5192" s="2" t="s">
        <v>9341</v>
      </c>
      <c r="B5192" s="3" t="s">
        <v>27</v>
      </c>
      <c r="C5192" s="10" t="s">
        <v>2131</v>
      </c>
      <c r="D5192" s="10" t="s">
        <v>2133</v>
      </c>
      <c r="E5192" s="10" t="s">
        <v>2133</v>
      </c>
      <c r="F5192" s="2" t="s">
        <v>2133</v>
      </c>
      <c r="G5192" s="2" t="s">
        <v>29</v>
      </c>
      <c r="H5192" s="4">
        <v>100</v>
      </c>
      <c r="I5192" s="2">
        <v>710000000</v>
      </c>
      <c r="J5192" s="2" t="s">
        <v>11537</v>
      </c>
      <c r="K5192" s="90" t="s">
        <v>9953</v>
      </c>
      <c r="L5192" s="10" t="s">
        <v>1198</v>
      </c>
      <c r="M5192" s="6"/>
      <c r="N5192" s="2" t="s">
        <v>453</v>
      </c>
      <c r="O5192" s="21" t="s">
        <v>61</v>
      </c>
      <c r="P5192" s="2"/>
      <c r="Q5192" s="2"/>
      <c r="R5192" s="2"/>
      <c r="S5192" s="8"/>
      <c r="T5192" s="9">
        <v>1500000</v>
      </c>
      <c r="U5192" s="9">
        <f t="shared" si="402"/>
        <v>1680000.0000000002</v>
      </c>
      <c r="V5192" s="2" t="s">
        <v>345</v>
      </c>
      <c r="W5192" s="2">
        <v>2014</v>
      </c>
      <c r="X5192" s="2"/>
    </row>
    <row r="5193" spans="1:24" ht="59.25" customHeight="1" outlineLevel="1" x14ac:dyDescent="0.25">
      <c r="A5193" s="2" t="s">
        <v>9342</v>
      </c>
      <c r="B5193" s="3" t="s">
        <v>27</v>
      </c>
      <c r="C5193" s="2" t="s">
        <v>396</v>
      </c>
      <c r="D5193" s="10" t="s">
        <v>465</v>
      </c>
      <c r="E5193" s="2" t="s">
        <v>466</v>
      </c>
      <c r="F5193" s="2" t="s">
        <v>466</v>
      </c>
      <c r="G5193" s="2" t="s">
        <v>29</v>
      </c>
      <c r="H5193" s="4">
        <v>100</v>
      </c>
      <c r="I5193" s="2">
        <v>710000000</v>
      </c>
      <c r="J5193" s="2" t="s">
        <v>11537</v>
      </c>
      <c r="K5193" s="2" t="s">
        <v>6013</v>
      </c>
      <c r="L5193" s="10" t="s">
        <v>1198</v>
      </c>
      <c r="M5193" s="6"/>
      <c r="N5193" s="2" t="s">
        <v>453</v>
      </c>
      <c r="O5193" s="21" t="s">
        <v>61</v>
      </c>
      <c r="P5193" s="2"/>
      <c r="Q5193" s="2"/>
      <c r="R5193" s="2"/>
      <c r="S5193" s="8"/>
      <c r="T5193" s="9">
        <v>540000</v>
      </c>
      <c r="U5193" s="9">
        <f t="shared" si="402"/>
        <v>604800</v>
      </c>
      <c r="V5193" s="2" t="s">
        <v>345</v>
      </c>
      <c r="W5193" s="2">
        <v>2014</v>
      </c>
      <c r="X5193" s="2"/>
    </row>
    <row r="5194" spans="1:24" ht="59.25" customHeight="1" outlineLevel="1" x14ac:dyDescent="0.25">
      <c r="A5194" s="2" t="s">
        <v>9343</v>
      </c>
      <c r="B5194" s="3" t="s">
        <v>27</v>
      </c>
      <c r="C5194" s="10" t="s">
        <v>8974</v>
      </c>
      <c r="D5194" s="10" t="s">
        <v>8975</v>
      </c>
      <c r="E5194" s="10" t="s">
        <v>8975</v>
      </c>
      <c r="F5194" s="2" t="s">
        <v>9303</v>
      </c>
      <c r="G5194" s="2" t="s">
        <v>29</v>
      </c>
      <c r="H5194" s="4">
        <v>100</v>
      </c>
      <c r="I5194" s="2">
        <v>710000000</v>
      </c>
      <c r="J5194" s="2" t="s">
        <v>11537</v>
      </c>
      <c r="K5194" s="2" t="s">
        <v>9304</v>
      </c>
      <c r="L5194" s="10" t="s">
        <v>1198</v>
      </c>
      <c r="M5194" s="6"/>
      <c r="N5194" s="2" t="s">
        <v>453</v>
      </c>
      <c r="O5194" s="21" t="s">
        <v>61</v>
      </c>
      <c r="P5194" s="2"/>
      <c r="Q5194" s="2"/>
      <c r="R5194" s="2"/>
      <c r="S5194" s="8"/>
      <c r="T5194" s="9">
        <v>0</v>
      </c>
      <c r="U5194" s="9">
        <f t="shared" si="402"/>
        <v>0</v>
      </c>
      <c r="V5194" s="2" t="s">
        <v>345</v>
      </c>
      <c r="W5194" s="2">
        <v>2014</v>
      </c>
      <c r="X5194" s="2" t="s">
        <v>10152</v>
      </c>
    </row>
    <row r="5195" spans="1:24" ht="59.25" customHeight="1" outlineLevel="1" x14ac:dyDescent="0.25">
      <c r="A5195" s="2" t="s">
        <v>9344</v>
      </c>
      <c r="B5195" s="3" t="s">
        <v>27</v>
      </c>
      <c r="C5195" s="10" t="s">
        <v>4185</v>
      </c>
      <c r="D5195" s="10" t="s">
        <v>4187</v>
      </c>
      <c r="E5195" s="10" t="s">
        <v>6380</v>
      </c>
      <c r="F5195" s="2"/>
      <c r="G5195" s="2" t="s">
        <v>29</v>
      </c>
      <c r="H5195" s="4">
        <v>100</v>
      </c>
      <c r="I5195" s="2">
        <v>710000000</v>
      </c>
      <c r="J5195" s="2" t="s">
        <v>11537</v>
      </c>
      <c r="K5195" s="2" t="s">
        <v>9304</v>
      </c>
      <c r="L5195" s="10" t="s">
        <v>1198</v>
      </c>
      <c r="M5195" s="6"/>
      <c r="N5195" s="2" t="s">
        <v>453</v>
      </c>
      <c r="O5195" s="21" t="s">
        <v>61</v>
      </c>
      <c r="P5195" s="2"/>
      <c r="Q5195" s="2"/>
      <c r="R5195" s="2"/>
      <c r="S5195" s="8"/>
      <c r="T5195" s="9">
        <v>154000</v>
      </c>
      <c r="U5195" s="9">
        <f t="shared" si="402"/>
        <v>172480.00000000003</v>
      </c>
      <c r="V5195" s="2" t="s">
        <v>345</v>
      </c>
      <c r="W5195" s="2">
        <v>2014</v>
      </c>
      <c r="X5195" s="2"/>
    </row>
    <row r="5196" spans="1:24" ht="59.25" customHeight="1" outlineLevel="1" x14ac:dyDescent="0.25">
      <c r="A5196" s="2" t="s">
        <v>9345</v>
      </c>
      <c r="B5196" s="3" t="s">
        <v>27</v>
      </c>
      <c r="C5196" s="10" t="s">
        <v>2156</v>
      </c>
      <c r="D5196" s="10" t="s">
        <v>2157</v>
      </c>
      <c r="E5196" s="10" t="s">
        <v>2158</v>
      </c>
      <c r="F5196" s="2"/>
      <c r="G5196" s="2" t="s">
        <v>29</v>
      </c>
      <c r="H5196" s="4">
        <v>100</v>
      </c>
      <c r="I5196" s="2">
        <v>710000000</v>
      </c>
      <c r="J5196" s="2" t="s">
        <v>11537</v>
      </c>
      <c r="K5196" s="2" t="s">
        <v>9304</v>
      </c>
      <c r="L5196" s="10" t="s">
        <v>1198</v>
      </c>
      <c r="M5196" s="6"/>
      <c r="N5196" s="2" t="s">
        <v>453</v>
      </c>
      <c r="O5196" s="21" t="s">
        <v>61</v>
      </c>
      <c r="P5196" s="2"/>
      <c r="Q5196" s="2"/>
      <c r="R5196" s="2"/>
      <c r="S5196" s="8"/>
      <c r="T5196" s="9">
        <v>268000</v>
      </c>
      <c r="U5196" s="9">
        <f t="shared" si="402"/>
        <v>300160</v>
      </c>
      <c r="V5196" s="2" t="s">
        <v>345</v>
      </c>
      <c r="W5196" s="2">
        <v>2014</v>
      </c>
      <c r="X5196" s="2"/>
    </row>
    <row r="5197" spans="1:24" ht="59.25" customHeight="1" outlineLevel="1" x14ac:dyDescent="0.25">
      <c r="A5197" s="2" t="s">
        <v>9346</v>
      </c>
      <c r="B5197" s="3" t="s">
        <v>27</v>
      </c>
      <c r="C5197" s="5" t="s">
        <v>9330</v>
      </c>
      <c r="D5197" s="5" t="s">
        <v>9331</v>
      </c>
      <c r="E5197" s="10" t="s">
        <v>9332</v>
      </c>
      <c r="F5197" s="2" t="s">
        <v>9306</v>
      </c>
      <c r="G5197" s="2" t="s">
        <v>29</v>
      </c>
      <c r="H5197" s="4">
        <v>80</v>
      </c>
      <c r="I5197" s="2">
        <v>710000000</v>
      </c>
      <c r="J5197" s="2" t="s">
        <v>11537</v>
      </c>
      <c r="K5197" s="2" t="s">
        <v>9304</v>
      </c>
      <c r="L5197" s="10" t="s">
        <v>1198</v>
      </c>
      <c r="M5197" s="6"/>
      <c r="N5197" s="2" t="s">
        <v>453</v>
      </c>
      <c r="O5197" s="21" t="s">
        <v>61</v>
      </c>
      <c r="P5197" s="2"/>
      <c r="Q5197" s="2"/>
      <c r="R5197" s="2"/>
      <c r="S5197" s="8"/>
      <c r="T5197" s="9">
        <v>38000</v>
      </c>
      <c r="U5197" s="9">
        <f t="shared" si="402"/>
        <v>42560.000000000007</v>
      </c>
      <c r="V5197" s="2" t="s">
        <v>345</v>
      </c>
      <c r="W5197" s="2">
        <v>2014</v>
      </c>
      <c r="X5197" s="2"/>
    </row>
    <row r="5198" spans="1:24" ht="59.25" customHeight="1" outlineLevel="1" x14ac:dyDescent="0.25">
      <c r="A5198" s="2" t="s">
        <v>9347</v>
      </c>
      <c r="B5198" s="3" t="s">
        <v>27</v>
      </c>
      <c r="C5198" s="2" t="s">
        <v>2859</v>
      </c>
      <c r="D5198" s="10" t="s">
        <v>9329</v>
      </c>
      <c r="E5198" s="5" t="s">
        <v>9307</v>
      </c>
      <c r="F5198" s="2"/>
      <c r="G5198" s="2" t="s">
        <v>29</v>
      </c>
      <c r="H5198" s="4">
        <v>100</v>
      </c>
      <c r="I5198" s="2">
        <v>710000000</v>
      </c>
      <c r="J5198" s="2" t="s">
        <v>11537</v>
      </c>
      <c r="K5198" s="2" t="s">
        <v>9304</v>
      </c>
      <c r="L5198" s="10" t="s">
        <v>1198</v>
      </c>
      <c r="M5198" s="6"/>
      <c r="N5198" s="2" t="s">
        <v>453</v>
      </c>
      <c r="O5198" s="21" t="s">
        <v>61</v>
      </c>
      <c r="P5198" s="2"/>
      <c r="Q5198" s="2"/>
      <c r="R5198" s="2"/>
      <c r="S5198" s="8"/>
      <c r="T5198" s="9">
        <v>67000</v>
      </c>
      <c r="U5198" s="9">
        <f t="shared" si="402"/>
        <v>75040</v>
      </c>
      <c r="V5198" s="2" t="s">
        <v>345</v>
      </c>
      <c r="W5198" s="2">
        <v>2014</v>
      </c>
      <c r="X5198" s="2"/>
    </row>
    <row r="5199" spans="1:24" ht="59.25" customHeight="1" outlineLevel="1" x14ac:dyDescent="0.25">
      <c r="A5199" s="2" t="s">
        <v>9348</v>
      </c>
      <c r="B5199" s="3" t="s">
        <v>27</v>
      </c>
      <c r="C5199" s="10" t="s">
        <v>2153</v>
      </c>
      <c r="D5199" s="10" t="s">
        <v>6381</v>
      </c>
      <c r="E5199" s="10" t="s">
        <v>6382</v>
      </c>
      <c r="F5199" s="2" t="s">
        <v>4189</v>
      </c>
      <c r="G5199" s="2" t="s">
        <v>29</v>
      </c>
      <c r="H5199" s="4">
        <v>100</v>
      </c>
      <c r="I5199" s="2">
        <v>710000000</v>
      </c>
      <c r="J5199" s="2" t="s">
        <v>11537</v>
      </c>
      <c r="K5199" s="2" t="s">
        <v>9304</v>
      </c>
      <c r="L5199" s="10" t="s">
        <v>1198</v>
      </c>
      <c r="M5199" s="6"/>
      <c r="N5199" s="2" t="s">
        <v>453</v>
      </c>
      <c r="O5199" s="21" t="s">
        <v>61</v>
      </c>
      <c r="P5199" s="2"/>
      <c r="Q5199" s="2"/>
      <c r="R5199" s="2"/>
      <c r="S5199" s="8"/>
      <c r="T5199" s="9">
        <v>164000</v>
      </c>
      <c r="U5199" s="9">
        <f t="shared" si="402"/>
        <v>183680.00000000003</v>
      </c>
      <c r="V5199" s="2" t="s">
        <v>345</v>
      </c>
      <c r="W5199" s="2">
        <v>2014</v>
      </c>
      <c r="X5199" s="2"/>
    </row>
    <row r="5200" spans="1:24" ht="59.25" customHeight="1" outlineLevel="1" x14ac:dyDescent="0.25">
      <c r="A5200" s="2" t="s">
        <v>9349</v>
      </c>
      <c r="B5200" s="3" t="s">
        <v>27</v>
      </c>
      <c r="C5200" s="2" t="s">
        <v>5017</v>
      </c>
      <c r="D5200" s="10" t="s">
        <v>5018</v>
      </c>
      <c r="E5200" s="10" t="s">
        <v>5018</v>
      </c>
      <c r="F5200" s="2"/>
      <c r="G5200" s="2" t="s">
        <v>29</v>
      </c>
      <c r="H5200" s="4">
        <v>100</v>
      </c>
      <c r="I5200" s="2">
        <v>710000000</v>
      </c>
      <c r="J5200" s="2" t="s">
        <v>11537</v>
      </c>
      <c r="K5200" s="2" t="s">
        <v>9304</v>
      </c>
      <c r="L5200" s="10" t="s">
        <v>1198</v>
      </c>
      <c r="M5200" s="6"/>
      <c r="N5200" s="2" t="s">
        <v>453</v>
      </c>
      <c r="O5200" s="21" t="s">
        <v>61</v>
      </c>
      <c r="P5200" s="2"/>
      <c r="Q5200" s="2"/>
      <c r="R5200" s="2"/>
      <c r="S5200" s="8"/>
      <c r="T5200" s="9">
        <v>530000</v>
      </c>
      <c r="U5200" s="9">
        <f t="shared" si="402"/>
        <v>593600</v>
      </c>
      <c r="V5200" s="2" t="s">
        <v>345</v>
      </c>
      <c r="W5200" s="2">
        <v>2014</v>
      </c>
      <c r="X5200" s="2"/>
    </row>
    <row r="5201" spans="1:25" ht="59.25" customHeight="1" outlineLevel="1" x14ac:dyDescent="0.25">
      <c r="A5201" s="2" t="s">
        <v>9350</v>
      </c>
      <c r="B5201" s="3" t="s">
        <v>27</v>
      </c>
      <c r="C5201" s="2" t="s">
        <v>3141</v>
      </c>
      <c r="D5201" s="10" t="s">
        <v>5024</v>
      </c>
      <c r="E5201" s="10" t="s">
        <v>4199</v>
      </c>
      <c r="F5201" s="2"/>
      <c r="G5201" s="2" t="s">
        <v>350</v>
      </c>
      <c r="H5201" s="4">
        <v>100</v>
      </c>
      <c r="I5201" s="2">
        <v>710000000</v>
      </c>
      <c r="J5201" s="2" t="s">
        <v>11537</v>
      </c>
      <c r="K5201" s="2" t="s">
        <v>9304</v>
      </c>
      <c r="L5201" s="10" t="s">
        <v>1198</v>
      </c>
      <c r="M5201" s="6"/>
      <c r="N5201" s="2" t="s">
        <v>453</v>
      </c>
      <c r="O5201" s="21" t="s">
        <v>61</v>
      </c>
      <c r="P5201" s="2"/>
      <c r="Q5201" s="2"/>
      <c r="R5201" s="2"/>
      <c r="S5201" s="2"/>
      <c r="T5201" s="9">
        <v>228000</v>
      </c>
      <c r="U5201" s="9">
        <f>T5201*1.12</f>
        <v>255360.00000000003</v>
      </c>
      <c r="V5201" s="2" t="s">
        <v>345</v>
      </c>
      <c r="W5201" s="2">
        <v>2014</v>
      </c>
      <c r="X5201" s="2"/>
    </row>
    <row r="5202" spans="1:25" ht="59.25" customHeight="1" outlineLevel="1" x14ac:dyDescent="0.25">
      <c r="A5202" s="2" t="s">
        <v>9459</v>
      </c>
      <c r="B5202" s="3" t="s">
        <v>27</v>
      </c>
      <c r="C5202" s="10" t="s">
        <v>2851</v>
      </c>
      <c r="D5202" s="10" t="s">
        <v>2852</v>
      </c>
      <c r="E5202" s="10" t="s">
        <v>2852</v>
      </c>
      <c r="F5202" s="2" t="s">
        <v>9308</v>
      </c>
      <c r="G5202" s="2" t="s">
        <v>29</v>
      </c>
      <c r="H5202" s="4">
        <v>100</v>
      </c>
      <c r="I5202" s="2">
        <v>710000000</v>
      </c>
      <c r="J5202" s="2" t="s">
        <v>11537</v>
      </c>
      <c r="K5202" s="2" t="s">
        <v>9304</v>
      </c>
      <c r="L5202" s="10" t="s">
        <v>1198</v>
      </c>
      <c r="M5202" s="6"/>
      <c r="N5202" s="2" t="s">
        <v>453</v>
      </c>
      <c r="O5202" s="21" t="s">
        <v>61</v>
      </c>
      <c r="P5202" s="2"/>
      <c r="Q5202" s="2"/>
      <c r="R5202" s="2"/>
      <c r="S5202" s="2"/>
      <c r="T5202" s="9">
        <v>64800</v>
      </c>
      <c r="U5202" s="9">
        <f t="shared" ref="U5202:U5208" si="403">T5202*1.12</f>
        <v>72576</v>
      </c>
      <c r="V5202" s="2" t="s">
        <v>345</v>
      </c>
      <c r="W5202" s="2">
        <v>2014</v>
      </c>
      <c r="X5202" s="2"/>
    </row>
    <row r="5203" spans="1:25" ht="59.25" customHeight="1" outlineLevel="1" x14ac:dyDescent="0.25">
      <c r="A5203" s="2" t="s">
        <v>9351</v>
      </c>
      <c r="B5203" s="3" t="s">
        <v>27</v>
      </c>
      <c r="C5203" s="10" t="s">
        <v>2851</v>
      </c>
      <c r="D5203" s="10" t="s">
        <v>2852</v>
      </c>
      <c r="E5203" s="10" t="s">
        <v>2852</v>
      </c>
      <c r="F5203" s="2" t="s">
        <v>9309</v>
      </c>
      <c r="G5203" s="2" t="s">
        <v>29</v>
      </c>
      <c r="H5203" s="4">
        <v>100</v>
      </c>
      <c r="I5203" s="2">
        <v>710000000</v>
      </c>
      <c r="J5203" s="2" t="s">
        <v>11537</v>
      </c>
      <c r="K5203" s="2" t="s">
        <v>9304</v>
      </c>
      <c r="L5203" s="10" t="s">
        <v>1198</v>
      </c>
      <c r="M5203" s="6"/>
      <c r="N5203" s="2" t="s">
        <v>453</v>
      </c>
      <c r="O5203" s="21" t="s">
        <v>61</v>
      </c>
      <c r="P5203" s="2"/>
      <c r="Q5203" s="2"/>
      <c r="R5203" s="2"/>
      <c r="S5203" s="2"/>
      <c r="T5203" s="9">
        <v>120000</v>
      </c>
      <c r="U5203" s="9">
        <f t="shared" si="403"/>
        <v>134400</v>
      </c>
      <c r="V5203" s="2" t="s">
        <v>345</v>
      </c>
      <c r="W5203" s="2">
        <v>2014</v>
      </c>
      <c r="X5203" s="2"/>
    </row>
    <row r="5204" spans="1:25" ht="59.25" customHeight="1" outlineLevel="1" x14ac:dyDescent="0.25">
      <c r="A5204" s="2" t="s">
        <v>9352</v>
      </c>
      <c r="B5204" s="3" t="s">
        <v>27</v>
      </c>
      <c r="C5204" s="10" t="s">
        <v>2851</v>
      </c>
      <c r="D5204" s="10" t="s">
        <v>2852</v>
      </c>
      <c r="E5204" s="10" t="s">
        <v>2852</v>
      </c>
      <c r="F5204" s="2" t="s">
        <v>9310</v>
      </c>
      <c r="G5204" s="2" t="s">
        <v>29</v>
      </c>
      <c r="H5204" s="4">
        <v>100</v>
      </c>
      <c r="I5204" s="2">
        <v>710000000</v>
      </c>
      <c r="J5204" s="2" t="s">
        <v>11537</v>
      </c>
      <c r="K5204" s="2" t="s">
        <v>9304</v>
      </c>
      <c r="L5204" s="10" t="s">
        <v>1198</v>
      </c>
      <c r="M5204" s="6"/>
      <c r="N5204" s="2" t="s">
        <v>453</v>
      </c>
      <c r="O5204" s="21" t="s">
        <v>61</v>
      </c>
      <c r="P5204" s="2"/>
      <c r="Q5204" s="2"/>
      <c r="R5204" s="2"/>
      <c r="S5204" s="2"/>
      <c r="T5204" s="9">
        <v>153600</v>
      </c>
      <c r="U5204" s="9">
        <f t="shared" si="403"/>
        <v>172032.00000000003</v>
      </c>
      <c r="V5204" s="2" t="s">
        <v>345</v>
      </c>
      <c r="W5204" s="2">
        <v>2014</v>
      </c>
      <c r="X5204" s="2"/>
    </row>
    <row r="5205" spans="1:25" ht="59.25" customHeight="1" outlineLevel="1" x14ac:dyDescent="0.25">
      <c r="A5205" s="2" t="s">
        <v>9353</v>
      </c>
      <c r="B5205" s="3" t="s">
        <v>27</v>
      </c>
      <c r="C5205" s="10" t="s">
        <v>2851</v>
      </c>
      <c r="D5205" s="10" t="s">
        <v>2852</v>
      </c>
      <c r="E5205" s="10" t="s">
        <v>2852</v>
      </c>
      <c r="F5205" s="2" t="s">
        <v>9311</v>
      </c>
      <c r="G5205" s="2" t="s">
        <v>29</v>
      </c>
      <c r="H5205" s="4">
        <v>100</v>
      </c>
      <c r="I5205" s="2">
        <v>710000000</v>
      </c>
      <c r="J5205" s="2" t="s">
        <v>11537</v>
      </c>
      <c r="K5205" s="2" t="s">
        <v>9304</v>
      </c>
      <c r="L5205" s="10" t="s">
        <v>1198</v>
      </c>
      <c r="M5205" s="6"/>
      <c r="N5205" s="2" t="s">
        <v>453</v>
      </c>
      <c r="O5205" s="21" t="s">
        <v>61</v>
      </c>
      <c r="P5205" s="2"/>
      <c r="Q5205" s="2"/>
      <c r="R5205" s="2"/>
      <c r="S5205" s="2"/>
      <c r="T5205" s="9">
        <v>38400</v>
      </c>
      <c r="U5205" s="9">
        <f t="shared" si="403"/>
        <v>43008.000000000007</v>
      </c>
      <c r="V5205" s="2" t="s">
        <v>345</v>
      </c>
      <c r="W5205" s="2">
        <v>2014</v>
      </c>
      <c r="X5205" s="2"/>
    </row>
    <row r="5206" spans="1:25" ht="59.25" customHeight="1" outlineLevel="1" x14ac:dyDescent="0.25">
      <c r="A5206" s="2" t="s">
        <v>9354</v>
      </c>
      <c r="B5206" s="3" t="s">
        <v>27</v>
      </c>
      <c r="C5206" s="10" t="s">
        <v>2851</v>
      </c>
      <c r="D5206" s="10" t="s">
        <v>2852</v>
      </c>
      <c r="E5206" s="10" t="s">
        <v>2852</v>
      </c>
      <c r="F5206" s="2" t="s">
        <v>9312</v>
      </c>
      <c r="G5206" s="2" t="s">
        <v>29</v>
      </c>
      <c r="H5206" s="4">
        <v>100</v>
      </c>
      <c r="I5206" s="2">
        <v>710000000</v>
      </c>
      <c r="J5206" s="2" t="s">
        <v>11537</v>
      </c>
      <c r="K5206" s="2" t="s">
        <v>9304</v>
      </c>
      <c r="L5206" s="10" t="s">
        <v>1198</v>
      </c>
      <c r="M5206" s="6"/>
      <c r="N5206" s="2" t="s">
        <v>453</v>
      </c>
      <c r="O5206" s="21" t="s">
        <v>61</v>
      </c>
      <c r="P5206" s="2"/>
      <c r="Q5206" s="2"/>
      <c r="R5206" s="2"/>
      <c r="S5206" s="2"/>
      <c r="T5206" s="9">
        <v>115200</v>
      </c>
      <c r="U5206" s="9">
        <f t="shared" si="403"/>
        <v>129024.00000000001</v>
      </c>
      <c r="V5206" s="2" t="s">
        <v>345</v>
      </c>
      <c r="W5206" s="2">
        <v>2014</v>
      </c>
      <c r="X5206" s="2"/>
    </row>
    <row r="5207" spans="1:25" ht="59.25" customHeight="1" outlineLevel="1" x14ac:dyDescent="0.25">
      <c r="A5207" s="2" t="s">
        <v>9355</v>
      </c>
      <c r="B5207" s="3" t="s">
        <v>27</v>
      </c>
      <c r="C5207" s="10" t="s">
        <v>2851</v>
      </c>
      <c r="D5207" s="10" t="s">
        <v>2852</v>
      </c>
      <c r="E5207" s="10" t="s">
        <v>2852</v>
      </c>
      <c r="F5207" s="2" t="s">
        <v>9313</v>
      </c>
      <c r="G5207" s="2" t="s">
        <v>29</v>
      </c>
      <c r="H5207" s="4">
        <v>100</v>
      </c>
      <c r="I5207" s="2">
        <v>710000000</v>
      </c>
      <c r="J5207" s="2" t="s">
        <v>11537</v>
      </c>
      <c r="K5207" s="2" t="s">
        <v>9304</v>
      </c>
      <c r="L5207" s="10" t="s">
        <v>1198</v>
      </c>
      <c r="M5207" s="6"/>
      <c r="N5207" s="2" t="s">
        <v>453</v>
      </c>
      <c r="O5207" s="21" t="s">
        <v>61</v>
      </c>
      <c r="P5207" s="2"/>
      <c r="Q5207" s="2"/>
      <c r="R5207" s="2"/>
      <c r="S5207" s="2"/>
      <c r="T5207" s="9">
        <v>50400</v>
      </c>
      <c r="U5207" s="9">
        <f t="shared" si="403"/>
        <v>56448.000000000007</v>
      </c>
      <c r="V5207" s="2" t="s">
        <v>345</v>
      </c>
      <c r="W5207" s="2">
        <v>2014</v>
      </c>
      <c r="X5207" s="2"/>
    </row>
    <row r="5208" spans="1:25" ht="59.25" customHeight="1" outlineLevel="1" x14ac:dyDescent="0.25">
      <c r="A5208" s="2" t="s">
        <v>9356</v>
      </c>
      <c r="B5208" s="3" t="s">
        <v>27</v>
      </c>
      <c r="C5208" s="10" t="s">
        <v>2851</v>
      </c>
      <c r="D5208" s="10" t="s">
        <v>2852</v>
      </c>
      <c r="E5208" s="10" t="s">
        <v>2852</v>
      </c>
      <c r="F5208" s="2" t="s">
        <v>9314</v>
      </c>
      <c r="G5208" s="2" t="s">
        <v>29</v>
      </c>
      <c r="H5208" s="4">
        <v>100</v>
      </c>
      <c r="I5208" s="2">
        <v>710000000</v>
      </c>
      <c r="J5208" s="2" t="s">
        <v>11537</v>
      </c>
      <c r="K5208" s="2" t="s">
        <v>9304</v>
      </c>
      <c r="L5208" s="10" t="s">
        <v>1198</v>
      </c>
      <c r="M5208" s="6"/>
      <c r="N5208" s="2" t="s">
        <v>453</v>
      </c>
      <c r="O5208" s="21" t="s">
        <v>61</v>
      </c>
      <c r="P5208" s="2"/>
      <c r="Q5208" s="2"/>
      <c r="R5208" s="2"/>
      <c r="S5208" s="2"/>
      <c r="T5208" s="9">
        <v>87600</v>
      </c>
      <c r="U5208" s="9">
        <f t="shared" si="403"/>
        <v>98112.000000000015</v>
      </c>
      <c r="V5208" s="2" t="s">
        <v>345</v>
      </c>
      <c r="W5208" s="2">
        <v>2014</v>
      </c>
      <c r="X5208" s="2"/>
    </row>
    <row r="5209" spans="1:25" ht="59.25" customHeight="1" outlineLevel="1" x14ac:dyDescent="0.25">
      <c r="A5209" s="2" t="s">
        <v>9357</v>
      </c>
      <c r="B5209" s="3" t="s">
        <v>27</v>
      </c>
      <c r="C5209" s="2" t="s">
        <v>2165</v>
      </c>
      <c r="D5209" s="10" t="s">
        <v>2167</v>
      </c>
      <c r="E5209" s="2" t="s">
        <v>8998</v>
      </c>
      <c r="F5209" s="2" t="s">
        <v>8998</v>
      </c>
      <c r="G5209" s="2" t="s">
        <v>29</v>
      </c>
      <c r="H5209" s="4">
        <v>100</v>
      </c>
      <c r="I5209" s="2">
        <v>710000000</v>
      </c>
      <c r="J5209" s="2" t="s">
        <v>11537</v>
      </c>
      <c r="K5209" s="2" t="s">
        <v>6152</v>
      </c>
      <c r="L5209" s="10" t="s">
        <v>1198</v>
      </c>
      <c r="M5209" s="6"/>
      <c r="N5209" s="2" t="s">
        <v>453</v>
      </c>
      <c r="O5209" s="21" t="s">
        <v>61</v>
      </c>
      <c r="P5209" s="2"/>
      <c r="Q5209" s="2"/>
      <c r="R5209" s="2"/>
      <c r="S5209" s="8"/>
      <c r="T5209" s="9">
        <v>0</v>
      </c>
      <c r="U5209" s="9">
        <f t="shared" si="402"/>
        <v>0</v>
      </c>
      <c r="V5209" s="2" t="s">
        <v>345</v>
      </c>
      <c r="W5209" s="2">
        <v>2014</v>
      </c>
      <c r="X5209" s="2"/>
    </row>
    <row r="5210" spans="1:25" s="253" customFormat="1" ht="64.5" customHeight="1" x14ac:dyDescent="0.25">
      <c r="A5210" s="237" t="s">
        <v>13409</v>
      </c>
      <c r="B5210" s="238" t="s">
        <v>27</v>
      </c>
      <c r="C5210" s="237" t="s">
        <v>2165</v>
      </c>
      <c r="D5210" s="239" t="s">
        <v>2167</v>
      </c>
      <c r="E5210" s="239" t="s">
        <v>13410</v>
      </c>
      <c r="F5210" s="2" t="s">
        <v>8998</v>
      </c>
      <c r="G5210" s="237" t="s">
        <v>29</v>
      </c>
      <c r="H5210" s="257">
        <v>100</v>
      </c>
      <c r="I5210" s="237">
        <v>710000000</v>
      </c>
      <c r="J5210" s="237" t="s">
        <v>1075</v>
      </c>
      <c r="K5210" s="237" t="s">
        <v>6152</v>
      </c>
      <c r="L5210" s="239" t="s">
        <v>1198</v>
      </c>
      <c r="M5210" s="260"/>
      <c r="N5210" s="237" t="s">
        <v>453</v>
      </c>
      <c r="O5210" s="21" t="s">
        <v>61</v>
      </c>
      <c r="P5210" s="237"/>
      <c r="Q5210" s="237"/>
      <c r="R5210" s="237"/>
      <c r="S5210" s="252"/>
      <c r="T5210" s="246">
        <v>2000</v>
      </c>
      <c r="U5210" s="246">
        <f t="shared" si="402"/>
        <v>2240</v>
      </c>
      <c r="V5210" s="237" t="s">
        <v>345</v>
      </c>
      <c r="W5210" s="237">
        <v>2014</v>
      </c>
      <c r="X5210" s="237" t="s">
        <v>11245</v>
      </c>
      <c r="Y5210" s="258"/>
    </row>
    <row r="5211" spans="1:25" ht="59.25" customHeight="1" outlineLevel="1" x14ac:dyDescent="0.25">
      <c r="A5211" s="2" t="s">
        <v>9358</v>
      </c>
      <c r="B5211" s="3" t="s">
        <v>27</v>
      </c>
      <c r="C5211" s="95" t="s">
        <v>2162</v>
      </c>
      <c r="D5211" s="91" t="s">
        <v>2163</v>
      </c>
      <c r="E5211" s="10" t="s">
        <v>2164</v>
      </c>
      <c r="F5211" s="9" t="s">
        <v>9400</v>
      </c>
      <c r="G5211" s="2" t="s">
        <v>29</v>
      </c>
      <c r="H5211" s="4">
        <v>100</v>
      </c>
      <c r="I5211" s="2">
        <v>710000000</v>
      </c>
      <c r="J5211" s="2" t="s">
        <v>11537</v>
      </c>
      <c r="K5211" s="2" t="s">
        <v>9304</v>
      </c>
      <c r="L5211" s="10" t="s">
        <v>1198</v>
      </c>
      <c r="M5211" s="6"/>
      <c r="N5211" s="2" t="s">
        <v>453</v>
      </c>
      <c r="O5211" s="21" t="s">
        <v>61</v>
      </c>
      <c r="P5211" s="2"/>
      <c r="Q5211" s="2"/>
      <c r="R5211" s="2"/>
      <c r="S5211" s="8"/>
      <c r="T5211" s="9">
        <v>1527000</v>
      </c>
      <c r="U5211" s="9">
        <f t="shared" si="402"/>
        <v>1710240.0000000002</v>
      </c>
      <c r="V5211" s="2" t="s">
        <v>345</v>
      </c>
      <c r="W5211" s="2">
        <v>2014</v>
      </c>
      <c r="X5211" s="2"/>
    </row>
    <row r="5212" spans="1:25" ht="59.25" customHeight="1" outlineLevel="1" x14ac:dyDescent="0.25">
      <c r="A5212" s="2" t="s">
        <v>9359</v>
      </c>
      <c r="B5212" s="3" t="s">
        <v>27</v>
      </c>
      <c r="C5212" s="10" t="s">
        <v>4185</v>
      </c>
      <c r="D5212" s="10" t="s">
        <v>4187</v>
      </c>
      <c r="E5212" s="91" t="s">
        <v>6380</v>
      </c>
      <c r="F5212" s="2" t="s">
        <v>4186</v>
      </c>
      <c r="G5212" s="2" t="s">
        <v>29</v>
      </c>
      <c r="H5212" s="4">
        <v>100</v>
      </c>
      <c r="I5212" s="2">
        <v>710000000</v>
      </c>
      <c r="J5212" s="2" t="s">
        <v>11537</v>
      </c>
      <c r="K5212" s="2" t="s">
        <v>9304</v>
      </c>
      <c r="L5212" s="10" t="s">
        <v>1198</v>
      </c>
      <c r="M5212" s="6"/>
      <c r="N5212" s="2" t="s">
        <v>453</v>
      </c>
      <c r="O5212" s="21" t="s">
        <v>61</v>
      </c>
      <c r="P5212" s="2"/>
      <c r="Q5212" s="2"/>
      <c r="R5212" s="2"/>
      <c r="S5212" s="8"/>
      <c r="T5212" s="9">
        <v>187000</v>
      </c>
      <c r="U5212" s="9">
        <f t="shared" si="402"/>
        <v>209440.00000000003</v>
      </c>
      <c r="V5212" s="2" t="s">
        <v>345</v>
      </c>
      <c r="W5212" s="2">
        <v>2014</v>
      </c>
      <c r="X5212" s="2"/>
    </row>
    <row r="5213" spans="1:25" ht="59.25" customHeight="1" outlineLevel="1" x14ac:dyDescent="0.25">
      <c r="A5213" s="2" t="s">
        <v>9360</v>
      </c>
      <c r="B5213" s="3" t="s">
        <v>27</v>
      </c>
      <c r="C5213" s="10" t="s">
        <v>2156</v>
      </c>
      <c r="D5213" s="10" t="s">
        <v>2157</v>
      </c>
      <c r="E5213" s="10" t="s">
        <v>2158</v>
      </c>
      <c r="F5213" s="2" t="s">
        <v>9305</v>
      </c>
      <c r="G5213" s="2" t="s">
        <v>29</v>
      </c>
      <c r="H5213" s="4">
        <v>100</v>
      </c>
      <c r="I5213" s="2">
        <v>710000000</v>
      </c>
      <c r="J5213" s="2" t="s">
        <v>11537</v>
      </c>
      <c r="K5213" s="2" t="s">
        <v>9304</v>
      </c>
      <c r="L5213" s="10" t="s">
        <v>1198</v>
      </c>
      <c r="M5213" s="6"/>
      <c r="N5213" s="2" t="s">
        <v>453</v>
      </c>
      <c r="O5213" s="21" t="s">
        <v>61</v>
      </c>
      <c r="P5213" s="2"/>
      <c r="Q5213" s="2"/>
      <c r="R5213" s="2"/>
      <c r="S5213" s="8"/>
      <c r="T5213" s="9">
        <v>54000</v>
      </c>
      <c r="U5213" s="9">
        <f t="shared" si="402"/>
        <v>60480.000000000007</v>
      </c>
      <c r="V5213" s="2" t="s">
        <v>345</v>
      </c>
      <c r="W5213" s="2">
        <v>2014</v>
      </c>
      <c r="X5213" s="2"/>
    </row>
    <row r="5214" spans="1:25" ht="59.25" customHeight="1" outlineLevel="1" x14ac:dyDescent="0.25">
      <c r="A5214" s="2" t="s">
        <v>9460</v>
      </c>
      <c r="B5214" s="3" t="s">
        <v>27</v>
      </c>
      <c r="C5214" s="5" t="s">
        <v>9330</v>
      </c>
      <c r="D5214" s="5" t="s">
        <v>9331</v>
      </c>
      <c r="E5214" s="10" t="s">
        <v>9332</v>
      </c>
      <c r="F5214" s="2" t="s">
        <v>9306</v>
      </c>
      <c r="G5214" s="2" t="s">
        <v>29</v>
      </c>
      <c r="H5214" s="4">
        <v>100</v>
      </c>
      <c r="I5214" s="2">
        <v>710000000</v>
      </c>
      <c r="J5214" s="2" t="s">
        <v>11537</v>
      </c>
      <c r="K5214" s="2" t="s">
        <v>9304</v>
      </c>
      <c r="L5214" s="10" t="s">
        <v>1198</v>
      </c>
      <c r="M5214" s="6"/>
      <c r="N5214" s="2" t="s">
        <v>453</v>
      </c>
      <c r="O5214" s="21" t="s">
        <v>61</v>
      </c>
      <c r="P5214" s="2"/>
      <c r="Q5214" s="2"/>
      <c r="R5214" s="2"/>
      <c r="S5214" s="8"/>
      <c r="T5214" s="9">
        <v>41000</v>
      </c>
      <c r="U5214" s="9">
        <f t="shared" si="402"/>
        <v>45920.000000000007</v>
      </c>
      <c r="V5214" s="2" t="s">
        <v>345</v>
      </c>
      <c r="W5214" s="2">
        <v>2014</v>
      </c>
      <c r="X5214" s="2"/>
    </row>
    <row r="5215" spans="1:25" ht="59.25" customHeight="1" outlineLevel="1" x14ac:dyDescent="0.25">
      <c r="A5215" s="2" t="s">
        <v>9361</v>
      </c>
      <c r="B5215" s="3" t="s">
        <v>27</v>
      </c>
      <c r="C5215" s="2" t="s">
        <v>2859</v>
      </c>
      <c r="D5215" s="10" t="s">
        <v>9329</v>
      </c>
      <c r="E5215" s="5" t="s">
        <v>9307</v>
      </c>
      <c r="F5215" s="2" t="s">
        <v>9307</v>
      </c>
      <c r="G5215" s="2" t="s">
        <v>29</v>
      </c>
      <c r="H5215" s="4">
        <v>100</v>
      </c>
      <c r="I5215" s="2">
        <v>710000000</v>
      </c>
      <c r="J5215" s="2" t="s">
        <v>11537</v>
      </c>
      <c r="K5215" s="2" t="s">
        <v>9304</v>
      </c>
      <c r="L5215" s="10" t="s">
        <v>1198</v>
      </c>
      <c r="M5215" s="6"/>
      <c r="N5215" s="2" t="s">
        <v>453</v>
      </c>
      <c r="O5215" s="21" t="s">
        <v>61</v>
      </c>
      <c r="P5215" s="2"/>
      <c r="Q5215" s="2"/>
      <c r="R5215" s="2"/>
      <c r="S5215" s="8"/>
      <c r="T5215" s="9">
        <v>47000</v>
      </c>
      <c r="U5215" s="9">
        <f t="shared" si="402"/>
        <v>52640.000000000007</v>
      </c>
      <c r="V5215" s="2" t="s">
        <v>345</v>
      </c>
      <c r="W5215" s="2">
        <v>2014</v>
      </c>
      <c r="X5215" s="2"/>
    </row>
    <row r="5216" spans="1:25" ht="59.25" customHeight="1" outlineLevel="1" x14ac:dyDescent="0.25">
      <c r="A5216" s="2" t="s">
        <v>9362</v>
      </c>
      <c r="B5216" s="3" t="s">
        <v>27</v>
      </c>
      <c r="C5216" s="10" t="s">
        <v>2153</v>
      </c>
      <c r="D5216" s="10" t="s">
        <v>6381</v>
      </c>
      <c r="E5216" s="10" t="s">
        <v>2155</v>
      </c>
      <c r="F5216" s="2" t="s">
        <v>4189</v>
      </c>
      <c r="G5216" s="2" t="s">
        <v>29</v>
      </c>
      <c r="H5216" s="4">
        <v>100</v>
      </c>
      <c r="I5216" s="2">
        <v>710000000</v>
      </c>
      <c r="J5216" s="2" t="s">
        <v>11537</v>
      </c>
      <c r="K5216" s="2" t="s">
        <v>9304</v>
      </c>
      <c r="L5216" s="10" t="s">
        <v>1198</v>
      </c>
      <c r="M5216" s="6"/>
      <c r="N5216" s="2" t="s">
        <v>453</v>
      </c>
      <c r="O5216" s="21" t="s">
        <v>61</v>
      </c>
      <c r="P5216" s="2"/>
      <c r="Q5216" s="2"/>
      <c r="R5216" s="2"/>
      <c r="S5216" s="8"/>
      <c r="T5216" s="9">
        <v>1023000</v>
      </c>
      <c r="U5216" s="9">
        <f t="shared" si="402"/>
        <v>1145760</v>
      </c>
      <c r="V5216" s="2" t="s">
        <v>345</v>
      </c>
      <c r="W5216" s="2">
        <v>2014</v>
      </c>
      <c r="X5216" s="2"/>
    </row>
    <row r="5217" spans="1:24" ht="59.25" customHeight="1" outlineLevel="1" x14ac:dyDescent="0.25">
      <c r="A5217" s="2" t="s">
        <v>9363</v>
      </c>
      <c r="B5217" s="3" t="s">
        <v>27</v>
      </c>
      <c r="C5217" s="2" t="s">
        <v>5017</v>
      </c>
      <c r="D5217" s="10" t="s">
        <v>5018</v>
      </c>
      <c r="E5217" s="2" t="s">
        <v>5018</v>
      </c>
      <c r="F5217" s="2" t="s">
        <v>5018</v>
      </c>
      <c r="G5217" s="2" t="s">
        <v>29</v>
      </c>
      <c r="H5217" s="4">
        <v>100</v>
      </c>
      <c r="I5217" s="2">
        <v>710000000</v>
      </c>
      <c r="J5217" s="2" t="s">
        <v>11537</v>
      </c>
      <c r="K5217" s="2" t="s">
        <v>9304</v>
      </c>
      <c r="L5217" s="10" t="s">
        <v>1198</v>
      </c>
      <c r="M5217" s="6"/>
      <c r="N5217" s="2" t="s">
        <v>453</v>
      </c>
      <c r="O5217" s="21" t="s">
        <v>61</v>
      </c>
      <c r="P5217" s="2"/>
      <c r="Q5217" s="2"/>
      <c r="R5217" s="2"/>
      <c r="S5217" s="8"/>
      <c r="T5217" s="9">
        <v>58000</v>
      </c>
      <c r="U5217" s="9">
        <f t="shared" si="402"/>
        <v>64960.000000000007</v>
      </c>
      <c r="V5217" s="2" t="s">
        <v>345</v>
      </c>
      <c r="W5217" s="2">
        <v>2014</v>
      </c>
      <c r="X5217" s="2"/>
    </row>
    <row r="5218" spans="1:24" ht="59.25" customHeight="1" outlineLevel="1" x14ac:dyDescent="0.25">
      <c r="A5218" s="2" t="s">
        <v>9364</v>
      </c>
      <c r="B5218" s="3" t="s">
        <v>27</v>
      </c>
      <c r="C5218" s="10" t="s">
        <v>9399</v>
      </c>
      <c r="D5218" s="10" t="s">
        <v>9397</v>
      </c>
      <c r="E5218" s="2" t="s">
        <v>9398</v>
      </c>
      <c r="F5218" s="2" t="s">
        <v>9315</v>
      </c>
      <c r="G5218" s="2" t="s">
        <v>29</v>
      </c>
      <c r="H5218" s="4">
        <v>100</v>
      </c>
      <c r="I5218" s="2">
        <v>710000000</v>
      </c>
      <c r="J5218" s="2" t="s">
        <v>11537</v>
      </c>
      <c r="K5218" s="2" t="s">
        <v>6149</v>
      </c>
      <c r="L5218" s="10" t="s">
        <v>1198</v>
      </c>
      <c r="M5218" s="6"/>
      <c r="N5218" s="2" t="s">
        <v>453</v>
      </c>
      <c r="O5218" s="21" t="s">
        <v>61</v>
      </c>
      <c r="P5218" s="2"/>
      <c r="Q5218" s="2"/>
      <c r="R5218" s="2"/>
      <c r="S5218" s="2"/>
      <c r="T5218" s="9">
        <v>640000</v>
      </c>
      <c r="U5218" s="9">
        <f>T5218*1.12</f>
        <v>716800.00000000012</v>
      </c>
      <c r="V5218" s="2" t="s">
        <v>345</v>
      </c>
      <c r="W5218" s="2">
        <v>2014</v>
      </c>
      <c r="X5218" s="2"/>
    </row>
    <row r="5219" spans="1:24" ht="59.25" customHeight="1" outlineLevel="1" x14ac:dyDescent="0.25">
      <c r="A5219" s="2" t="s">
        <v>9365</v>
      </c>
      <c r="B5219" s="3" t="s">
        <v>27</v>
      </c>
      <c r="C5219" s="2" t="s">
        <v>4202</v>
      </c>
      <c r="D5219" s="10" t="s">
        <v>3779</v>
      </c>
      <c r="E5219" s="2" t="s">
        <v>5028</v>
      </c>
      <c r="F5219" s="2" t="s">
        <v>5028</v>
      </c>
      <c r="G5219" s="2" t="s">
        <v>29</v>
      </c>
      <c r="H5219" s="4">
        <v>100</v>
      </c>
      <c r="I5219" s="2">
        <v>710000000</v>
      </c>
      <c r="J5219" s="2" t="s">
        <v>11537</v>
      </c>
      <c r="K5219" s="2" t="s">
        <v>6013</v>
      </c>
      <c r="L5219" s="10" t="s">
        <v>1198</v>
      </c>
      <c r="M5219" s="6"/>
      <c r="N5219" s="2" t="s">
        <v>453</v>
      </c>
      <c r="O5219" s="21" t="s">
        <v>61</v>
      </c>
      <c r="P5219" s="2"/>
      <c r="Q5219" s="2"/>
      <c r="R5219" s="2"/>
      <c r="S5219" s="2"/>
      <c r="T5219" s="9">
        <v>1080000</v>
      </c>
      <c r="U5219" s="9">
        <f t="shared" ref="U5219:U5250" si="404">T5219*1.12</f>
        <v>1209600</v>
      </c>
      <c r="V5219" s="2" t="s">
        <v>345</v>
      </c>
      <c r="W5219" s="2">
        <v>2014</v>
      </c>
      <c r="X5219" s="2"/>
    </row>
    <row r="5220" spans="1:24" ht="59.25" customHeight="1" outlineLevel="1" x14ac:dyDescent="0.25">
      <c r="A5220" s="2" t="s">
        <v>9366</v>
      </c>
      <c r="B5220" s="3" t="s">
        <v>27</v>
      </c>
      <c r="C5220" s="2" t="s">
        <v>3777</v>
      </c>
      <c r="D5220" s="10" t="s">
        <v>2836</v>
      </c>
      <c r="E5220" s="10" t="s">
        <v>2837</v>
      </c>
      <c r="F5220" s="2" t="s">
        <v>2836</v>
      </c>
      <c r="G5220" s="2" t="s">
        <v>29</v>
      </c>
      <c r="H5220" s="4">
        <v>100</v>
      </c>
      <c r="I5220" s="2">
        <v>710000000</v>
      </c>
      <c r="J5220" s="2" t="s">
        <v>11537</v>
      </c>
      <c r="K5220" s="2" t="s">
        <v>9304</v>
      </c>
      <c r="L5220" s="10" t="s">
        <v>1198</v>
      </c>
      <c r="M5220" s="6"/>
      <c r="N5220" s="2" t="s">
        <v>453</v>
      </c>
      <c r="O5220" s="21" t="s">
        <v>61</v>
      </c>
      <c r="P5220" s="2"/>
      <c r="Q5220" s="2"/>
      <c r="R5220" s="2"/>
      <c r="S5220" s="2"/>
      <c r="T5220" s="9">
        <v>0</v>
      </c>
      <c r="U5220" s="9">
        <f t="shared" si="404"/>
        <v>0</v>
      </c>
      <c r="V5220" s="2" t="s">
        <v>345</v>
      </c>
      <c r="W5220" s="2">
        <v>2014</v>
      </c>
      <c r="X5220" s="2"/>
    </row>
    <row r="5221" spans="1:24" ht="59.25" customHeight="1" outlineLevel="1" x14ac:dyDescent="0.25">
      <c r="A5221" s="2" t="s">
        <v>10898</v>
      </c>
      <c r="B5221" s="3" t="s">
        <v>27</v>
      </c>
      <c r="C5221" s="2" t="s">
        <v>3777</v>
      </c>
      <c r="D5221" s="10" t="s">
        <v>2836</v>
      </c>
      <c r="E5221" s="10" t="s">
        <v>2837</v>
      </c>
      <c r="F5221" s="2" t="s">
        <v>2836</v>
      </c>
      <c r="G5221" s="2" t="s">
        <v>29</v>
      </c>
      <c r="H5221" s="4">
        <v>100</v>
      </c>
      <c r="I5221" s="2">
        <v>710000000</v>
      </c>
      <c r="J5221" s="2" t="s">
        <v>11537</v>
      </c>
      <c r="K5221" s="2" t="s">
        <v>6016</v>
      </c>
      <c r="L5221" s="10" t="s">
        <v>1198</v>
      </c>
      <c r="M5221" s="6"/>
      <c r="N5221" s="2" t="s">
        <v>453</v>
      </c>
      <c r="O5221" s="21" t="s">
        <v>61</v>
      </c>
      <c r="P5221" s="2"/>
      <c r="Q5221" s="2"/>
      <c r="R5221" s="2"/>
      <c r="S5221" s="2"/>
      <c r="T5221" s="9">
        <v>120000</v>
      </c>
      <c r="U5221" s="9">
        <f>T5221*1.12</f>
        <v>134400</v>
      </c>
      <c r="V5221" s="2" t="s">
        <v>345</v>
      </c>
      <c r="W5221" s="2">
        <v>2014</v>
      </c>
      <c r="X5221" s="2">
        <v>11</v>
      </c>
    </row>
    <row r="5222" spans="1:24" ht="59.25" customHeight="1" outlineLevel="1" x14ac:dyDescent="0.25">
      <c r="A5222" s="2" t="s">
        <v>9367</v>
      </c>
      <c r="B5222" s="3" t="s">
        <v>27</v>
      </c>
      <c r="C5222" s="2" t="s">
        <v>3778</v>
      </c>
      <c r="D5222" s="10" t="s">
        <v>2834</v>
      </c>
      <c r="E5222" s="10" t="s">
        <v>2834</v>
      </c>
      <c r="F5222" s="2"/>
      <c r="G5222" s="2" t="s">
        <v>29</v>
      </c>
      <c r="H5222" s="4">
        <v>100</v>
      </c>
      <c r="I5222" s="2">
        <v>710000000</v>
      </c>
      <c r="J5222" s="2" t="s">
        <v>11537</v>
      </c>
      <c r="K5222" s="2" t="s">
        <v>6151</v>
      </c>
      <c r="L5222" s="10" t="s">
        <v>1198</v>
      </c>
      <c r="M5222" s="6"/>
      <c r="N5222" s="2" t="s">
        <v>453</v>
      </c>
      <c r="O5222" s="21" t="s">
        <v>61</v>
      </c>
      <c r="P5222" s="2"/>
      <c r="Q5222" s="2"/>
      <c r="R5222" s="2"/>
      <c r="S5222" s="2"/>
      <c r="T5222" s="9">
        <v>80000</v>
      </c>
      <c r="U5222" s="9">
        <f t="shared" si="404"/>
        <v>89600.000000000015</v>
      </c>
      <c r="V5222" s="2" t="s">
        <v>345</v>
      </c>
      <c r="W5222" s="2">
        <v>2014</v>
      </c>
      <c r="X5222" s="2"/>
    </row>
    <row r="5223" spans="1:24" ht="59.25" customHeight="1" outlineLevel="1" x14ac:dyDescent="0.25">
      <c r="A5223" s="2" t="s">
        <v>9368</v>
      </c>
      <c r="B5223" s="3" t="s">
        <v>27</v>
      </c>
      <c r="C5223" s="2" t="s">
        <v>4202</v>
      </c>
      <c r="D5223" s="10" t="s">
        <v>3779</v>
      </c>
      <c r="E5223" s="2" t="s">
        <v>5028</v>
      </c>
      <c r="F5223" s="2" t="s">
        <v>5028</v>
      </c>
      <c r="G5223" s="2" t="s">
        <v>29</v>
      </c>
      <c r="H5223" s="4">
        <v>100</v>
      </c>
      <c r="I5223" s="2">
        <v>710000000</v>
      </c>
      <c r="J5223" s="2" t="s">
        <v>11537</v>
      </c>
      <c r="K5223" s="2" t="s">
        <v>6013</v>
      </c>
      <c r="L5223" s="10" t="s">
        <v>1198</v>
      </c>
      <c r="M5223" s="6"/>
      <c r="N5223" s="2" t="s">
        <v>453</v>
      </c>
      <c r="O5223" s="21" t="s">
        <v>61</v>
      </c>
      <c r="P5223" s="2"/>
      <c r="Q5223" s="2"/>
      <c r="R5223" s="2"/>
      <c r="S5223" s="2"/>
      <c r="T5223" s="9">
        <v>430000</v>
      </c>
      <c r="U5223" s="9">
        <f t="shared" si="404"/>
        <v>481600.00000000006</v>
      </c>
      <c r="V5223" s="2" t="s">
        <v>345</v>
      </c>
      <c r="W5223" s="2">
        <v>2014</v>
      </c>
      <c r="X5223" s="2"/>
    </row>
    <row r="5224" spans="1:24" ht="59.25" customHeight="1" outlineLevel="1" x14ac:dyDescent="0.25">
      <c r="A5224" s="2" t="s">
        <v>9369</v>
      </c>
      <c r="B5224" s="3" t="s">
        <v>27</v>
      </c>
      <c r="C5224" s="10" t="s">
        <v>3777</v>
      </c>
      <c r="D5224" s="10" t="s">
        <v>2836</v>
      </c>
      <c r="E5224" s="2" t="s">
        <v>12808</v>
      </c>
      <c r="F5224" s="2" t="s">
        <v>2836</v>
      </c>
      <c r="G5224" s="2" t="s">
        <v>29</v>
      </c>
      <c r="H5224" s="4">
        <v>100</v>
      </c>
      <c r="I5224" s="2">
        <v>710000000</v>
      </c>
      <c r="J5224" s="2" t="s">
        <v>11537</v>
      </c>
      <c r="K5224" s="2" t="s">
        <v>9304</v>
      </c>
      <c r="L5224" s="10" t="s">
        <v>1198</v>
      </c>
      <c r="M5224" s="6"/>
      <c r="N5224" s="2" t="s">
        <v>453</v>
      </c>
      <c r="O5224" s="21" t="s">
        <v>61</v>
      </c>
      <c r="P5224" s="2"/>
      <c r="Q5224" s="2"/>
      <c r="R5224" s="2"/>
      <c r="S5224" s="2"/>
      <c r="T5224" s="9">
        <v>0</v>
      </c>
      <c r="U5224" s="9">
        <f t="shared" si="404"/>
        <v>0</v>
      </c>
      <c r="V5224" s="2" t="s">
        <v>345</v>
      </c>
      <c r="W5224" s="2">
        <v>2014</v>
      </c>
      <c r="X5224" s="2"/>
    </row>
    <row r="5225" spans="1:24" ht="59.25" customHeight="1" outlineLevel="1" x14ac:dyDescent="0.25">
      <c r="A5225" s="2" t="s">
        <v>10899</v>
      </c>
      <c r="B5225" s="3" t="s">
        <v>27</v>
      </c>
      <c r="C5225" s="10" t="s">
        <v>3777</v>
      </c>
      <c r="D5225" s="10" t="s">
        <v>2836</v>
      </c>
      <c r="E5225" s="2" t="s">
        <v>12808</v>
      </c>
      <c r="F5225" s="2" t="s">
        <v>2836</v>
      </c>
      <c r="G5225" s="2" t="s">
        <v>29</v>
      </c>
      <c r="H5225" s="4">
        <v>100</v>
      </c>
      <c r="I5225" s="2">
        <v>710000000</v>
      </c>
      <c r="J5225" s="2" t="s">
        <v>11537</v>
      </c>
      <c r="K5225" s="2" t="s">
        <v>6016</v>
      </c>
      <c r="L5225" s="10" t="s">
        <v>1198</v>
      </c>
      <c r="M5225" s="6"/>
      <c r="N5225" s="2" t="s">
        <v>453</v>
      </c>
      <c r="O5225" s="21" t="s">
        <v>61</v>
      </c>
      <c r="P5225" s="2"/>
      <c r="Q5225" s="2"/>
      <c r="R5225" s="2"/>
      <c r="S5225" s="2"/>
      <c r="T5225" s="9">
        <v>120000</v>
      </c>
      <c r="U5225" s="9">
        <f>T5225*1.12</f>
        <v>134400</v>
      </c>
      <c r="V5225" s="2" t="s">
        <v>345</v>
      </c>
      <c r="W5225" s="2">
        <v>2014</v>
      </c>
      <c r="X5225" s="2">
        <v>11</v>
      </c>
    </row>
    <row r="5226" spans="1:24" ht="59.25" customHeight="1" outlineLevel="1" x14ac:dyDescent="0.25">
      <c r="A5226" s="2" t="s">
        <v>9370</v>
      </c>
      <c r="B5226" s="3" t="s">
        <v>27</v>
      </c>
      <c r="C5226" s="10" t="s">
        <v>3154</v>
      </c>
      <c r="D5226" s="10" t="s">
        <v>9118</v>
      </c>
      <c r="E5226" s="10" t="s">
        <v>9119</v>
      </c>
      <c r="F5226" s="43" t="s">
        <v>3155</v>
      </c>
      <c r="G5226" s="2" t="s">
        <v>29</v>
      </c>
      <c r="H5226" s="4">
        <v>100</v>
      </c>
      <c r="I5226" s="2">
        <v>710000000</v>
      </c>
      <c r="J5226" s="2" t="s">
        <v>11537</v>
      </c>
      <c r="K5226" s="2" t="s">
        <v>6189</v>
      </c>
      <c r="L5226" s="10" t="s">
        <v>1198</v>
      </c>
      <c r="M5226" s="6"/>
      <c r="N5226" s="2" t="s">
        <v>453</v>
      </c>
      <c r="O5226" s="21" t="s">
        <v>61</v>
      </c>
      <c r="P5226" s="2"/>
      <c r="Q5226" s="2"/>
      <c r="R5226" s="2"/>
      <c r="S5226" s="2"/>
      <c r="T5226" s="9">
        <v>80000</v>
      </c>
      <c r="U5226" s="9">
        <f t="shared" si="404"/>
        <v>89600.000000000015</v>
      </c>
      <c r="V5226" s="2" t="s">
        <v>345</v>
      </c>
      <c r="W5226" s="2">
        <v>2014</v>
      </c>
      <c r="X5226" s="2"/>
    </row>
    <row r="5227" spans="1:24" ht="59.25" customHeight="1" outlineLevel="1" x14ac:dyDescent="0.25">
      <c r="A5227" s="2" t="s">
        <v>9371</v>
      </c>
      <c r="B5227" s="3" t="s">
        <v>27</v>
      </c>
      <c r="C5227" s="2" t="s">
        <v>9316</v>
      </c>
      <c r="D5227" s="10" t="s">
        <v>9395</v>
      </c>
      <c r="E5227" s="2" t="s">
        <v>9317</v>
      </c>
      <c r="F5227" s="2" t="s">
        <v>9317</v>
      </c>
      <c r="G5227" s="2" t="s">
        <v>29</v>
      </c>
      <c r="H5227" s="4">
        <v>100</v>
      </c>
      <c r="I5227" s="2">
        <v>710000000</v>
      </c>
      <c r="J5227" s="2" t="s">
        <v>11537</v>
      </c>
      <c r="K5227" s="2" t="s">
        <v>6013</v>
      </c>
      <c r="L5227" s="10" t="s">
        <v>1198</v>
      </c>
      <c r="M5227" s="6"/>
      <c r="N5227" s="2" t="s">
        <v>453</v>
      </c>
      <c r="O5227" s="21" t="s">
        <v>61</v>
      </c>
      <c r="P5227" s="2"/>
      <c r="Q5227" s="2"/>
      <c r="R5227" s="2"/>
      <c r="S5227" s="2"/>
      <c r="T5227" s="9">
        <v>32000</v>
      </c>
      <c r="U5227" s="9">
        <f t="shared" si="404"/>
        <v>35840</v>
      </c>
      <c r="V5227" s="2" t="s">
        <v>345</v>
      </c>
      <c r="W5227" s="2">
        <v>2014</v>
      </c>
      <c r="X5227" s="2"/>
    </row>
    <row r="5228" spans="1:24" ht="59.25" customHeight="1" outlineLevel="1" x14ac:dyDescent="0.25">
      <c r="A5228" s="2" t="s">
        <v>9372</v>
      </c>
      <c r="B5228" s="3" t="s">
        <v>27</v>
      </c>
      <c r="C5228" s="2" t="s">
        <v>5043</v>
      </c>
      <c r="D5228" s="10" t="s">
        <v>3788</v>
      </c>
      <c r="E5228" s="2" t="s">
        <v>3788</v>
      </c>
      <c r="F5228" s="2" t="s">
        <v>3788</v>
      </c>
      <c r="G5228" s="2" t="s">
        <v>29</v>
      </c>
      <c r="H5228" s="4">
        <v>100</v>
      </c>
      <c r="I5228" s="2">
        <v>710000000</v>
      </c>
      <c r="J5228" s="2" t="s">
        <v>11537</v>
      </c>
      <c r="K5228" s="2" t="s">
        <v>6013</v>
      </c>
      <c r="L5228" s="10" t="s">
        <v>1198</v>
      </c>
      <c r="M5228" s="6"/>
      <c r="N5228" s="2" t="s">
        <v>453</v>
      </c>
      <c r="O5228" s="21" t="s">
        <v>61</v>
      </c>
      <c r="P5228" s="2"/>
      <c r="Q5228" s="2"/>
      <c r="R5228" s="2"/>
      <c r="S5228" s="2"/>
      <c r="T5228" s="9">
        <v>30000</v>
      </c>
      <c r="U5228" s="9">
        <f t="shared" si="404"/>
        <v>33600</v>
      </c>
      <c r="V5228" s="2" t="s">
        <v>345</v>
      </c>
      <c r="W5228" s="2">
        <v>2014</v>
      </c>
      <c r="X5228" s="2"/>
    </row>
    <row r="5229" spans="1:24" ht="59.25" customHeight="1" outlineLevel="1" x14ac:dyDescent="0.25">
      <c r="A5229" s="2" t="s">
        <v>9373</v>
      </c>
      <c r="B5229" s="3" t="s">
        <v>27</v>
      </c>
      <c r="C5229" s="2" t="s">
        <v>5043</v>
      </c>
      <c r="D5229" s="10" t="s">
        <v>3788</v>
      </c>
      <c r="E5229" s="10" t="s">
        <v>3788</v>
      </c>
      <c r="F5229" s="2" t="s">
        <v>9318</v>
      </c>
      <c r="G5229" s="2" t="s">
        <v>29</v>
      </c>
      <c r="H5229" s="4">
        <v>100</v>
      </c>
      <c r="I5229" s="2">
        <v>710000000</v>
      </c>
      <c r="J5229" s="2" t="s">
        <v>11537</v>
      </c>
      <c r="K5229" s="2" t="s">
        <v>6153</v>
      </c>
      <c r="L5229" s="10" t="s">
        <v>1198</v>
      </c>
      <c r="M5229" s="6"/>
      <c r="N5229" s="2" t="s">
        <v>453</v>
      </c>
      <c r="O5229" s="21" t="s">
        <v>61</v>
      </c>
      <c r="P5229" s="2"/>
      <c r="Q5229" s="2"/>
      <c r="R5229" s="2"/>
      <c r="S5229" s="2"/>
      <c r="T5229" s="9">
        <v>89009000</v>
      </c>
      <c r="U5229" s="9">
        <f t="shared" si="404"/>
        <v>99690080.000000015</v>
      </c>
      <c r="V5229" s="2" t="s">
        <v>345</v>
      </c>
      <c r="W5229" s="2">
        <v>2014</v>
      </c>
      <c r="X5229" s="2"/>
    </row>
    <row r="5230" spans="1:24" ht="59.25" customHeight="1" outlineLevel="1" x14ac:dyDescent="0.25">
      <c r="A5230" s="2" t="s">
        <v>9374</v>
      </c>
      <c r="B5230" s="3" t="s">
        <v>27</v>
      </c>
      <c r="C5230" s="10" t="s">
        <v>3154</v>
      </c>
      <c r="D5230" s="10" t="s">
        <v>9118</v>
      </c>
      <c r="E5230" s="10" t="s">
        <v>9119</v>
      </c>
      <c r="F5230" s="43" t="s">
        <v>3155</v>
      </c>
      <c r="G5230" s="2" t="s">
        <v>29</v>
      </c>
      <c r="H5230" s="4">
        <v>100</v>
      </c>
      <c r="I5230" s="2">
        <v>710000000</v>
      </c>
      <c r="J5230" s="2" t="s">
        <v>11537</v>
      </c>
      <c r="K5230" s="2" t="s">
        <v>6189</v>
      </c>
      <c r="L5230" s="10" t="s">
        <v>1198</v>
      </c>
      <c r="M5230" s="6"/>
      <c r="N5230" s="2" t="s">
        <v>453</v>
      </c>
      <c r="O5230" s="21" t="s">
        <v>61</v>
      </c>
      <c r="P5230" s="2"/>
      <c r="Q5230" s="2"/>
      <c r="R5230" s="2"/>
      <c r="S5230" s="2"/>
      <c r="T5230" s="9">
        <v>0</v>
      </c>
      <c r="U5230" s="9">
        <f t="shared" si="404"/>
        <v>0</v>
      </c>
      <c r="V5230" s="2" t="s">
        <v>345</v>
      </c>
      <c r="W5230" s="2">
        <v>2014</v>
      </c>
      <c r="X5230" s="2"/>
    </row>
    <row r="5231" spans="1:24" s="350" customFormat="1" ht="65.25" customHeight="1" x14ac:dyDescent="0.25">
      <c r="A5231" s="322" t="s">
        <v>13977</v>
      </c>
      <c r="B5231" s="274" t="s">
        <v>27</v>
      </c>
      <c r="C5231" s="274" t="s">
        <v>3154</v>
      </c>
      <c r="D5231" s="276" t="s">
        <v>9118</v>
      </c>
      <c r="E5231" s="276" t="s">
        <v>9119</v>
      </c>
      <c r="F5231" s="329" t="s">
        <v>3155</v>
      </c>
      <c r="G5231" s="276" t="s">
        <v>29</v>
      </c>
      <c r="H5231" s="276">
        <v>100</v>
      </c>
      <c r="I5231" s="276">
        <v>710000000</v>
      </c>
      <c r="J5231" s="274" t="s">
        <v>11537</v>
      </c>
      <c r="K5231" s="276" t="s">
        <v>6189</v>
      </c>
      <c r="L5231" s="276" t="s">
        <v>1198</v>
      </c>
      <c r="M5231" s="285"/>
      <c r="N5231" s="287" t="s">
        <v>11021</v>
      </c>
      <c r="O5231" s="287">
        <v>0</v>
      </c>
      <c r="P5231" s="349"/>
      <c r="Q5231" s="259"/>
      <c r="R5231" s="259"/>
      <c r="S5231" s="259"/>
      <c r="T5231" s="255">
        <f>350000-147000</f>
        <v>203000</v>
      </c>
      <c r="U5231" s="79">
        <f t="shared" si="404"/>
        <v>227360.00000000003</v>
      </c>
      <c r="V5231" s="276" t="s">
        <v>345</v>
      </c>
      <c r="W5231" s="274">
        <v>2014</v>
      </c>
      <c r="X5231" s="274" t="s">
        <v>11245</v>
      </c>
    </row>
    <row r="5232" spans="1:24" ht="59.25" customHeight="1" outlineLevel="1" x14ac:dyDescent="0.25">
      <c r="A5232" s="2" t="s">
        <v>9375</v>
      </c>
      <c r="B5232" s="3" t="s">
        <v>27</v>
      </c>
      <c r="C5232" s="2" t="s">
        <v>4202</v>
      </c>
      <c r="D5232" s="10" t="s">
        <v>3779</v>
      </c>
      <c r="E5232" s="10" t="s">
        <v>5028</v>
      </c>
      <c r="F5232" s="10"/>
      <c r="G5232" s="2" t="s">
        <v>29</v>
      </c>
      <c r="H5232" s="4">
        <v>100</v>
      </c>
      <c r="I5232" s="2">
        <v>710000000</v>
      </c>
      <c r="J5232" s="2" t="s">
        <v>11537</v>
      </c>
      <c r="K5232" s="2" t="s">
        <v>6013</v>
      </c>
      <c r="L5232" s="10" t="s">
        <v>1198</v>
      </c>
      <c r="M5232" s="6"/>
      <c r="N5232" s="2" t="s">
        <v>453</v>
      </c>
      <c r="O5232" s="21" t="s">
        <v>61</v>
      </c>
      <c r="P5232" s="2"/>
      <c r="Q5232" s="2"/>
      <c r="R5232" s="2"/>
      <c r="S5232" s="2"/>
      <c r="T5232" s="9">
        <v>470000</v>
      </c>
      <c r="U5232" s="9">
        <f t="shared" si="404"/>
        <v>526400</v>
      </c>
      <c r="V5232" s="2" t="s">
        <v>345</v>
      </c>
      <c r="W5232" s="2">
        <v>2014</v>
      </c>
      <c r="X5232" s="2"/>
    </row>
    <row r="5233" spans="1:24" ht="59.25" customHeight="1" outlineLevel="1" x14ac:dyDescent="0.25">
      <c r="A5233" s="2" t="s">
        <v>9376</v>
      </c>
      <c r="B5233" s="3" t="s">
        <v>27</v>
      </c>
      <c r="C5233" s="2" t="s">
        <v>9316</v>
      </c>
      <c r="D5233" s="10" t="s">
        <v>9395</v>
      </c>
      <c r="E5233" s="2" t="s">
        <v>9317</v>
      </c>
      <c r="F5233" s="2" t="s">
        <v>9317</v>
      </c>
      <c r="G5233" s="2" t="s">
        <v>29</v>
      </c>
      <c r="H5233" s="4">
        <v>100</v>
      </c>
      <c r="I5233" s="2">
        <v>710000000</v>
      </c>
      <c r="J5233" s="2" t="s">
        <v>11537</v>
      </c>
      <c r="K5233" s="2" t="s">
        <v>6013</v>
      </c>
      <c r="L5233" s="10" t="s">
        <v>1198</v>
      </c>
      <c r="M5233" s="6"/>
      <c r="N5233" s="2" t="s">
        <v>453</v>
      </c>
      <c r="O5233" s="21" t="s">
        <v>61</v>
      </c>
      <c r="P5233" s="2"/>
      <c r="Q5233" s="2"/>
      <c r="R5233" s="2"/>
      <c r="S5233" s="2"/>
      <c r="T5233" s="9">
        <v>180000</v>
      </c>
      <c r="U5233" s="9">
        <f t="shared" si="404"/>
        <v>201600.00000000003</v>
      </c>
      <c r="V5233" s="2" t="s">
        <v>345</v>
      </c>
      <c r="W5233" s="2">
        <v>2014</v>
      </c>
      <c r="X5233" s="2"/>
    </row>
    <row r="5234" spans="1:24" ht="59.25" customHeight="1" outlineLevel="1" x14ac:dyDescent="0.25">
      <c r="A5234" s="2" t="s">
        <v>9377</v>
      </c>
      <c r="B5234" s="3" t="s">
        <v>27</v>
      </c>
      <c r="C5234" s="2" t="s">
        <v>4202</v>
      </c>
      <c r="D5234" s="10" t="s">
        <v>3779</v>
      </c>
      <c r="E5234" s="2" t="s">
        <v>5028</v>
      </c>
      <c r="F5234" s="2" t="s">
        <v>5028</v>
      </c>
      <c r="G5234" s="2" t="s">
        <v>29</v>
      </c>
      <c r="H5234" s="4">
        <v>100</v>
      </c>
      <c r="I5234" s="2">
        <v>710000000</v>
      </c>
      <c r="J5234" s="2" t="s">
        <v>11537</v>
      </c>
      <c r="K5234" s="2" t="s">
        <v>6013</v>
      </c>
      <c r="L5234" s="10" t="s">
        <v>1198</v>
      </c>
      <c r="M5234" s="6"/>
      <c r="N5234" s="2" t="s">
        <v>453</v>
      </c>
      <c r="O5234" s="21" t="s">
        <v>61</v>
      </c>
      <c r="P5234" s="2"/>
      <c r="Q5234" s="2"/>
      <c r="R5234" s="2"/>
      <c r="S5234" s="2"/>
      <c r="T5234" s="9">
        <v>100000</v>
      </c>
      <c r="U5234" s="9">
        <f t="shared" si="404"/>
        <v>112000.00000000001</v>
      </c>
      <c r="V5234" s="2" t="s">
        <v>345</v>
      </c>
      <c r="W5234" s="2">
        <v>2014</v>
      </c>
      <c r="X5234" s="2"/>
    </row>
    <row r="5235" spans="1:24" ht="59.25" customHeight="1" outlineLevel="1" x14ac:dyDescent="0.25">
      <c r="A5235" s="2" t="s">
        <v>9378</v>
      </c>
      <c r="B5235" s="3" t="s">
        <v>27</v>
      </c>
      <c r="C5235" s="2" t="s">
        <v>2854</v>
      </c>
      <c r="D5235" s="10" t="s">
        <v>3786</v>
      </c>
      <c r="E5235" s="10" t="s">
        <v>3786</v>
      </c>
      <c r="F5235" s="2" t="s">
        <v>3786</v>
      </c>
      <c r="G5235" s="2" t="s">
        <v>29</v>
      </c>
      <c r="H5235" s="4">
        <v>100</v>
      </c>
      <c r="I5235" s="2">
        <v>710000000</v>
      </c>
      <c r="J5235" s="2" t="s">
        <v>11537</v>
      </c>
      <c r="K5235" s="2" t="s">
        <v>6013</v>
      </c>
      <c r="L5235" s="10" t="s">
        <v>1198</v>
      </c>
      <c r="M5235" s="6"/>
      <c r="N5235" s="2" t="s">
        <v>453</v>
      </c>
      <c r="O5235" s="21" t="s">
        <v>61</v>
      </c>
      <c r="P5235" s="2"/>
      <c r="Q5235" s="2"/>
      <c r="R5235" s="2"/>
      <c r="S5235" s="2"/>
      <c r="T5235" s="9">
        <v>128000</v>
      </c>
      <c r="U5235" s="9">
        <f t="shared" si="404"/>
        <v>143360</v>
      </c>
      <c r="V5235" s="2" t="s">
        <v>345</v>
      </c>
      <c r="W5235" s="2">
        <v>2014</v>
      </c>
      <c r="X5235" s="2"/>
    </row>
    <row r="5236" spans="1:24" ht="59.25" customHeight="1" outlineLevel="1" x14ac:dyDescent="0.25">
      <c r="A5236" s="2" t="s">
        <v>9379</v>
      </c>
      <c r="B5236" s="3" t="s">
        <v>27</v>
      </c>
      <c r="C5236" s="2" t="s">
        <v>8572</v>
      </c>
      <c r="D5236" s="10" t="s">
        <v>8573</v>
      </c>
      <c r="E5236" s="2" t="s">
        <v>8573</v>
      </c>
      <c r="F5236" s="2" t="s">
        <v>8573</v>
      </c>
      <c r="G5236" s="2" t="s">
        <v>29</v>
      </c>
      <c r="H5236" s="4">
        <v>100</v>
      </c>
      <c r="I5236" s="2">
        <v>710000000</v>
      </c>
      <c r="J5236" s="2" t="s">
        <v>11537</v>
      </c>
      <c r="K5236" s="2" t="s">
        <v>6013</v>
      </c>
      <c r="L5236" s="10" t="s">
        <v>1198</v>
      </c>
      <c r="M5236" s="6"/>
      <c r="N5236" s="2" t="s">
        <v>453</v>
      </c>
      <c r="O5236" s="21" t="s">
        <v>61</v>
      </c>
      <c r="P5236" s="2"/>
      <c r="Q5236" s="2"/>
      <c r="R5236" s="2"/>
      <c r="S5236" s="2"/>
      <c r="T5236" s="9">
        <v>120000</v>
      </c>
      <c r="U5236" s="9">
        <f t="shared" si="404"/>
        <v>134400</v>
      </c>
      <c r="V5236" s="2" t="s">
        <v>345</v>
      </c>
      <c r="W5236" s="2">
        <v>2014</v>
      </c>
      <c r="X5236" s="2"/>
    </row>
    <row r="5237" spans="1:24" ht="59.25" customHeight="1" outlineLevel="1" x14ac:dyDescent="0.25">
      <c r="A5237" s="2" t="s">
        <v>9380</v>
      </c>
      <c r="B5237" s="3" t="s">
        <v>27</v>
      </c>
      <c r="C5237" s="2" t="s">
        <v>4202</v>
      </c>
      <c r="D5237" s="10" t="s">
        <v>3779</v>
      </c>
      <c r="E5237" s="10" t="s">
        <v>5028</v>
      </c>
      <c r="F5237" s="2" t="s">
        <v>5028</v>
      </c>
      <c r="G5237" s="2" t="s">
        <v>29</v>
      </c>
      <c r="H5237" s="4">
        <v>100</v>
      </c>
      <c r="I5237" s="2">
        <v>710000000</v>
      </c>
      <c r="J5237" s="2" t="s">
        <v>11537</v>
      </c>
      <c r="K5237" s="2" t="s">
        <v>6013</v>
      </c>
      <c r="L5237" s="10" t="s">
        <v>1198</v>
      </c>
      <c r="M5237" s="6"/>
      <c r="N5237" s="2" t="s">
        <v>453</v>
      </c>
      <c r="O5237" s="21" t="s">
        <v>61</v>
      </c>
      <c r="P5237" s="2"/>
      <c r="Q5237" s="2"/>
      <c r="R5237" s="2"/>
      <c r="S5237" s="2"/>
      <c r="T5237" s="9">
        <v>226000</v>
      </c>
      <c r="U5237" s="9">
        <f t="shared" si="404"/>
        <v>253120.00000000003</v>
      </c>
      <c r="V5237" s="2" t="s">
        <v>345</v>
      </c>
      <c r="W5237" s="2">
        <v>2014</v>
      </c>
      <c r="X5237" s="2"/>
    </row>
    <row r="5238" spans="1:24" ht="59.25" customHeight="1" outlineLevel="1" x14ac:dyDescent="0.25">
      <c r="A5238" s="2" t="s">
        <v>9381</v>
      </c>
      <c r="B5238" s="3" t="s">
        <v>27</v>
      </c>
      <c r="C5238" s="2" t="s">
        <v>476</v>
      </c>
      <c r="D5238" s="10" t="s">
        <v>477</v>
      </c>
      <c r="E5238" s="2" t="s">
        <v>478</v>
      </c>
      <c r="F5238" s="2" t="s">
        <v>478</v>
      </c>
      <c r="G5238" s="2" t="s">
        <v>29</v>
      </c>
      <c r="H5238" s="4">
        <v>100</v>
      </c>
      <c r="I5238" s="2">
        <v>710000000</v>
      </c>
      <c r="J5238" s="2" t="s">
        <v>11537</v>
      </c>
      <c r="K5238" s="2" t="s">
        <v>6149</v>
      </c>
      <c r="L5238" s="10" t="s">
        <v>1198</v>
      </c>
      <c r="M5238" s="6"/>
      <c r="N5238" s="2" t="s">
        <v>453</v>
      </c>
      <c r="O5238" s="21" t="s">
        <v>61</v>
      </c>
      <c r="P5238" s="2"/>
      <c r="Q5238" s="2"/>
      <c r="R5238" s="2"/>
      <c r="S5238" s="2"/>
      <c r="T5238" s="9">
        <v>400000</v>
      </c>
      <c r="U5238" s="9">
        <f t="shared" si="404"/>
        <v>448000.00000000006</v>
      </c>
      <c r="V5238" s="2" t="s">
        <v>345</v>
      </c>
      <c r="W5238" s="2">
        <v>2014</v>
      </c>
      <c r="X5238" s="2"/>
    </row>
    <row r="5239" spans="1:24" ht="59.25" customHeight="1" outlineLevel="1" x14ac:dyDescent="0.25">
      <c r="A5239" s="2" t="s">
        <v>9382</v>
      </c>
      <c r="B5239" s="3" t="s">
        <v>27</v>
      </c>
      <c r="C5239" s="2" t="s">
        <v>9320</v>
      </c>
      <c r="D5239" s="10" t="s">
        <v>9396</v>
      </c>
      <c r="E5239" s="10" t="s">
        <v>9321</v>
      </c>
      <c r="F5239" s="2" t="s">
        <v>9321</v>
      </c>
      <c r="G5239" s="2" t="s">
        <v>29</v>
      </c>
      <c r="H5239" s="4">
        <v>100</v>
      </c>
      <c r="I5239" s="2">
        <v>710000000</v>
      </c>
      <c r="J5239" s="2" t="s">
        <v>11537</v>
      </c>
      <c r="K5239" s="2" t="s">
        <v>9319</v>
      </c>
      <c r="L5239" s="10" t="s">
        <v>1198</v>
      </c>
      <c r="M5239" s="6"/>
      <c r="N5239" s="2" t="s">
        <v>453</v>
      </c>
      <c r="O5239" s="21" t="s">
        <v>61</v>
      </c>
      <c r="P5239" s="2"/>
      <c r="Q5239" s="2"/>
      <c r="R5239" s="2"/>
      <c r="S5239" s="2"/>
      <c r="T5239" s="9">
        <v>50000</v>
      </c>
      <c r="U5239" s="9">
        <f t="shared" si="404"/>
        <v>56000.000000000007</v>
      </c>
      <c r="V5239" s="2" t="s">
        <v>345</v>
      </c>
      <c r="W5239" s="2">
        <v>2014</v>
      </c>
      <c r="X5239" s="2"/>
    </row>
    <row r="5240" spans="1:24" ht="59.25" customHeight="1" outlineLevel="1" x14ac:dyDescent="0.25">
      <c r="A5240" s="2" t="s">
        <v>9383</v>
      </c>
      <c r="B5240" s="3" t="s">
        <v>27</v>
      </c>
      <c r="C5240" s="2" t="s">
        <v>9316</v>
      </c>
      <c r="D5240" s="10" t="s">
        <v>9395</v>
      </c>
      <c r="E5240" s="10" t="s">
        <v>9317</v>
      </c>
      <c r="F5240" s="2" t="s">
        <v>9317</v>
      </c>
      <c r="G5240" s="2" t="s">
        <v>29</v>
      </c>
      <c r="H5240" s="4">
        <v>100</v>
      </c>
      <c r="I5240" s="2">
        <v>710000000</v>
      </c>
      <c r="J5240" s="2" t="s">
        <v>11537</v>
      </c>
      <c r="K5240" s="2" t="s">
        <v>6013</v>
      </c>
      <c r="L5240" s="10" t="s">
        <v>1198</v>
      </c>
      <c r="M5240" s="6"/>
      <c r="N5240" s="2" t="s">
        <v>453</v>
      </c>
      <c r="O5240" s="21" t="s">
        <v>61</v>
      </c>
      <c r="P5240" s="2"/>
      <c r="Q5240" s="2"/>
      <c r="R5240" s="2"/>
      <c r="S5240" s="2"/>
      <c r="T5240" s="9">
        <v>67000</v>
      </c>
      <c r="U5240" s="9">
        <f t="shared" si="404"/>
        <v>75040</v>
      </c>
      <c r="V5240" s="2" t="s">
        <v>345</v>
      </c>
      <c r="W5240" s="2">
        <v>2014</v>
      </c>
      <c r="X5240" s="2"/>
    </row>
    <row r="5241" spans="1:24" ht="59.25" customHeight="1" outlineLevel="1" x14ac:dyDescent="0.25">
      <c r="A5241" s="2" t="s">
        <v>9384</v>
      </c>
      <c r="B5241" s="3" t="s">
        <v>27</v>
      </c>
      <c r="C5241" s="2" t="s">
        <v>5043</v>
      </c>
      <c r="D5241" s="10" t="s">
        <v>3788</v>
      </c>
      <c r="E5241" s="10" t="s">
        <v>3788</v>
      </c>
      <c r="F5241" s="2" t="s">
        <v>3788</v>
      </c>
      <c r="G5241" s="2" t="s">
        <v>29</v>
      </c>
      <c r="H5241" s="4">
        <v>100</v>
      </c>
      <c r="I5241" s="2">
        <v>710000000</v>
      </c>
      <c r="J5241" s="2" t="s">
        <v>11537</v>
      </c>
      <c r="K5241" s="2" t="s">
        <v>6013</v>
      </c>
      <c r="L5241" s="10" t="s">
        <v>1198</v>
      </c>
      <c r="M5241" s="6"/>
      <c r="N5241" s="2" t="s">
        <v>453</v>
      </c>
      <c r="O5241" s="21" t="s">
        <v>61</v>
      </c>
      <c r="P5241" s="2"/>
      <c r="Q5241" s="2"/>
      <c r="R5241" s="2"/>
      <c r="S5241" s="2"/>
      <c r="T5241" s="9">
        <v>20000</v>
      </c>
      <c r="U5241" s="9">
        <f t="shared" si="404"/>
        <v>22400.000000000004</v>
      </c>
      <c r="V5241" s="2" t="s">
        <v>345</v>
      </c>
      <c r="W5241" s="2">
        <v>2014</v>
      </c>
      <c r="X5241" s="2"/>
    </row>
    <row r="5242" spans="1:24" ht="59.25" customHeight="1" outlineLevel="1" x14ac:dyDescent="0.25">
      <c r="A5242" s="2" t="s">
        <v>9385</v>
      </c>
      <c r="B5242" s="3" t="s">
        <v>27</v>
      </c>
      <c r="C5242" s="2" t="s">
        <v>9322</v>
      </c>
      <c r="D5242" s="10" t="s">
        <v>9394</v>
      </c>
      <c r="E5242" s="10" t="s">
        <v>9323</v>
      </c>
      <c r="F5242" s="2" t="s">
        <v>9323</v>
      </c>
      <c r="G5242" s="2" t="s">
        <v>29</v>
      </c>
      <c r="H5242" s="4">
        <v>100</v>
      </c>
      <c r="I5242" s="2">
        <v>710000000</v>
      </c>
      <c r="J5242" s="2" t="s">
        <v>11537</v>
      </c>
      <c r="K5242" s="2" t="s">
        <v>6148</v>
      </c>
      <c r="L5242" s="10" t="s">
        <v>1198</v>
      </c>
      <c r="M5242" s="6"/>
      <c r="N5242" s="2" t="s">
        <v>453</v>
      </c>
      <c r="O5242" s="21" t="s">
        <v>61</v>
      </c>
      <c r="P5242" s="2"/>
      <c r="Q5242" s="2"/>
      <c r="R5242" s="2"/>
      <c r="S5242" s="2"/>
      <c r="T5242" s="9">
        <v>60000</v>
      </c>
      <c r="U5242" s="9">
        <f t="shared" si="404"/>
        <v>67200</v>
      </c>
      <c r="V5242" s="2" t="s">
        <v>345</v>
      </c>
      <c r="W5242" s="2">
        <v>2014</v>
      </c>
      <c r="X5242" s="2"/>
    </row>
    <row r="5243" spans="1:24" ht="59.25" customHeight="1" outlineLevel="1" x14ac:dyDescent="0.25">
      <c r="A5243" s="2" t="s">
        <v>9386</v>
      </c>
      <c r="B5243" s="3" t="s">
        <v>27</v>
      </c>
      <c r="C5243" s="2" t="s">
        <v>9324</v>
      </c>
      <c r="D5243" s="10" t="s">
        <v>9325</v>
      </c>
      <c r="E5243" s="10" t="s">
        <v>9325</v>
      </c>
      <c r="F5243" s="2" t="s">
        <v>9325</v>
      </c>
      <c r="G5243" s="2" t="s">
        <v>29</v>
      </c>
      <c r="H5243" s="4">
        <v>100</v>
      </c>
      <c r="I5243" s="2">
        <v>710000000</v>
      </c>
      <c r="J5243" s="2" t="s">
        <v>11537</v>
      </c>
      <c r="K5243" s="2" t="s">
        <v>6148</v>
      </c>
      <c r="L5243" s="10" t="s">
        <v>1198</v>
      </c>
      <c r="M5243" s="6"/>
      <c r="N5243" s="2" t="s">
        <v>453</v>
      </c>
      <c r="O5243" s="21" t="s">
        <v>61</v>
      </c>
      <c r="P5243" s="2"/>
      <c r="Q5243" s="2"/>
      <c r="R5243" s="2"/>
      <c r="S5243" s="2"/>
      <c r="T5243" s="9">
        <v>60000</v>
      </c>
      <c r="U5243" s="9">
        <f t="shared" si="404"/>
        <v>67200</v>
      </c>
      <c r="V5243" s="2" t="s">
        <v>345</v>
      </c>
      <c r="W5243" s="2">
        <v>2014</v>
      </c>
      <c r="X5243" s="2"/>
    </row>
    <row r="5244" spans="1:24" ht="59.25" customHeight="1" outlineLevel="1" x14ac:dyDescent="0.25">
      <c r="A5244" s="2" t="s">
        <v>9387</v>
      </c>
      <c r="B5244" s="3" t="s">
        <v>27</v>
      </c>
      <c r="C5244" s="2" t="s">
        <v>5044</v>
      </c>
      <c r="D5244" s="10" t="s">
        <v>5045</v>
      </c>
      <c r="E5244" s="10" t="s">
        <v>5045</v>
      </c>
      <c r="F5244" s="2" t="s">
        <v>5045</v>
      </c>
      <c r="G5244" s="2" t="s">
        <v>29</v>
      </c>
      <c r="H5244" s="4">
        <v>100</v>
      </c>
      <c r="I5244" s="2">
        <v>710000000</v>
      </c>
      <c r="J5244" s="2" t="s">
        <v>11537</v>
      </c>
      <c r="K5244" s="2" t="s">
        <v>9304</v>
      </c>
      <c r="L5244" s="10" t="s">
        <v>1198</v>
      </c>
      <c r="M5244" s="6"/>
      <c r="N5244" s="2" t="s">
        <v>453</v>
      </c>
      <c r="O5244" s="21" t="s">
        <v>61</v>
      </c>
      <c r="P5244" s="2"/>
      <c r="Q5244" s="2"/>
      <c r="R5244" s="2"/>
      <c r="S5244" s="2"/>
      <c r="T5244" s="9">
        <v>600000</v>
      </c>
      <c r="U5244" s="9">
        <f t="shared" si="404"/>
        <v>672000.00000000012</v>
      </c>
      <c r="V5244" s="2" t="s">
        <v>345</v>
      </c>
      <c r="W5244" s="2">
        <v>2014</v>
      </c>
      <c r="X5244" s="2"/>
    </row>
    <row r="5245" spans="1:24" ht="59.25" customHeight="1" outlineLevel="1" x14ac:dyDescent="0.25">
      <c r="A5245" s="2" t="s">
        <v>9388</v>
      </c>
      <c r="B5245" s="3" t="s">
        <v>27</v>
      </c>
      <c r="C5245" s="2" t="s">
        <v>472</v>
      </c>
      <c r="D5245" s="10" t="s">
        <v>473</v>
      </c>
      <c r="E5245" s="10" t="s">
        <v>474</v>
      </c>
      <c r="F5245" s="2" t="s">
        <v>474</v>
      </c>
      <c r="G5245" s="2" t="s">
        <v>29</v>
      </c>
      <c r="H5245" s="4">
        <v>100</v>
      </c>
      <c r="I5245" s="2">
        <v>710000000</v>
      </c>
      <c r="J5245" s="2" t="s">
        <v>11537</v>
      </c>
      <c r="K5245" s="2" t="s">
        <v>9304</v>
      </c>
      <c r="L5245" s="10" t="s">
        <v>1198</v>
      </c>
      <c r="M5245" s="6"/>
      <c r="N5245" s="2" t="s">
        <v>453</v>
      </c>
      <c r="O5245" s="21" t="s">
        <v>61</v>
      </c>
      <c r="P5245" s="2"/>
      <c r="Q5245" s="2"/>
      <c r="R5245" s="2"/>
      <c r="S5245" s="2"/>
      <c r="T5245" s="9">
        <v>200000</v>
      </c>
      <c r="U5245" s="9">
        <f t="shared" si="404"/>
        <v>224000.00000000003</v>
      </c>
      <c r="V5245" s="2" t="s">
        <v>345</v>
      </c>
      <c r="W5245" s="2">
        <v>2014</v>
      </c>
      <c r="X5245" s="2"/>
    </row>
    <row r="5246" spans="1:24" ht="59.25" customHeight="1" outlineLevel="1" x14ac:dyDescent="0.25">
      <c r="A5246" s="2" t="s">
        <v>9389</v>
      </c>
      <c r="B5246" s="3" t="s">
        <v>27</v>
      </c>
      <c r="C5246" s="10" t="s">
        <v>3797</v>
      </c>
      <c r="D5246" s="10" t="s">
        <v>3798</v>
      </c>
      <c r="E5246" s="10" t="s">
        <v>3798</v>
      </c>
      <c r="F5246" s="2" t="s">
        <v>3798</v>
      </c>
      <c r="G5246" s="2" t="s">
        <v>29</v>
      </c>
      <c r="H5246" s="4">
        <v>100</v>
      </c>
      <c r="I5246" s="2">
        <v>710000000</v>
      </c>
      <c r="J5246" s="2" t="s">
        <v>11537</v>
      </c>
      <c r="K5246" s="2" t="s">
        <v>6153</v>
      </c>
      <c r="L5246" s="10" t="s">
        <v>1198</v>
      </c>
      <c r="M5246" s="6"/>
      <c r="N5246" s="2" t="s">
        <v>453</v>
      </c>
      <c r="O5246" s="21" t="s">
        <v>61</v>
      </c>
      <c r="P5246" s="2"/>
      <c r="Q5246" s="2"/>
      <c r="R5246" s="2"/>
      <c r="S5246" s="2"/>
      <c r="T5246" s="9">
        <v>0</v>
      </c>
      <c r="U5246" s="9">
        <f t="shared" si="404"/>
        <v>0</v>
      </c>
      <c r="V5246" s="2" t="s">
        <v>345</v>
      </c>
      <c r="W5246" s="2">
        <v>2014</v>
      </c>
      <c r="X5246" s="2" t="s">
        <v>10152</v>
      </c>
    </row>
    <row r="5247" spans="1:24" ht="59.25" customHeight="1" outlineLevel="1" x14ac:dyDescent="0.25">
      <c r="A5247" s="2" t="s">
        <v>9390</v>
      </c>
      <c r="B5247" s="3" t="s">
        <v>27</v>
      </c>
      <c r="C5247" s="10" t="s">
        <v>3797</v>
      </c>
      <c r="D5247" s="10" t="s">
        <v>3798</v>
      </c>
      <c r="E5247" s="10" t="s">
        <v>3798</v>
      </c>
      <c r="F5247" s="2" t="s">
        <v>6811</v>
      </c>
      <c r="G5247" s="2" t="s">
        <v>29</v>
      </c>
      <c r="H5247" s="4">
        <v>100</v>
      </c>
      <c r="I5247" s="2">
        <v>710000000</v>
      </c>
      <c r="J5247" s="2" t="s">
        <v>11537</v>
      </c>
      <c r="K5247" s="2" t="s">
        <v>31</v>
      </c>
      <c r="L5247" s="10" t="s">
        <v>1198</v>
      </c>
      <c r="M5247" s="6"/>
      <c r="N5247" s="2" t="s">
        <v>453</v>
      </c>
      <c r="O5247" s="21" t="s">
        <v>61</v>
      </c>
      <c r="P5247" s="2"/>
      <c r="Q5247" s="2"/>
      <c r="R5247" s="2"/>
      <c r="S5247" s="2"/>
      <c r="T5247" s="9">
        <v>0</v>
      </c>
      <c r="U5247" s="9">
        <f t="shared" si="404"/>
        <v>0</v>
      </c>
      <c r="V5247" s="2" t="s">
        <v>345</v>
      </c>
      <c r="W5247" s="2">
        <v>2014</v>
      </c>
      <c r="X5247" s="2" t="s">
        <v>10152</v>
      </c>
    </row>
    <row r="5248" spans="1:24" ht="59.25" customHeight="1" outlineLevel="1" x14ac:dyDescent="0.25">
      <c r="A5248" s="2" t="s">
        <v>9563</v>
      </c>
      <c r="B5248" s="3" t="s">
        <v>27</v>
      </c>
      <c r="C5248" s="10" t="s">
        <v>9392</v>
      </c>
      <c r="D5248" s="10" t="s">
        <v>9393</v>
      </c>
      <c r="E5248" s="10" t="s">
        <v>9393</v>
      </c>
      <c r="F5248" s="2" t="s">
        <v>9326</v>
      </c>
      <c r="G5248" s="2" t="s">
        <v>29</v>
      </c>
      <c r="H5248" s="4">
        <v>100</v>
      </c>
      <c r="I5248" s="2">
        <v>710000000</v>
      </c>
      <c r="J5248" s="2" t="s">
        <v>11537</v>
      </c>
      <c r="K5248" s="2" t="s">
        <v>6153</v>
      </c>
      <c r="L5248" s="10" t="s">
        <v>1198</v>
      </c>
      <c r="M5248" s="6"/>
      <c r="N5248" s="2" t="s">
        <v>453</v>
      </c>
      <c r="O5248" s="21" t="s">
        <v>61</v>
      </c>
      <c r="P5248" s="2"/>
      <c r="Q5248" s="2"/>
      <c r="R5248" s="2"/>
      <c r="S5248" s="2"/>
      <c r="T5248" s="9">
        <v>128700</v>
      </c>
      <c r="U5248" s="9">
        <f t="shared" si="404"/>
        <v>144144</v>
      </c>
      <c r="V5248" s="2" t="s">
        <v>345</v>
      </c>
      <c r="W5248" s="2">
        <v>2014</v>
      </c>
      <c r="X5248" s="2"/>
    </row>
    <row r="5249" spans="1:24" ht="59.25" customHeight="1" outlineLevel="1" x14ac:dyDescent="0.25">
      <c r="A5249" s="2" t="s">
        <v>9745</v>
      </c>
      <c r="B5249" s="3" t="s">
        <v>27</v>
      </c>
      <c r="C5249" s="94" t="s">
        <v>9543</v>
      </c>
      <c r="D5249" s="91" t="s">
        <v>9544</v>
      </c>
      <c r="E5249" s="10" t="s">
        <v>12807</v>
      </c>
      <c r="F5249" s="2" t="s">
        <v>6175</v>
      </c>
      <c r="G5249" s="2" t="s">
        <v>29</v>
      </c>
      <c r="H5249" s="4">
        <v>100</v>
      </c>
      <c r="I5249" s="2">
        <v>710000000</v>
      </c>
      <c r="J5249" s="2" t="s">
        <v>11537</v>
      </c>
      <c r="K5249" s="2" t="s">
        <v>116</v>
      </c>
      <c r="L5249" s="2" t="s">
        <v>1141</v>
      </c>
      <c r="M5249" s="6"/>
      <c r="N5249" s="2" t="s">
        <v>453</v>
      </c>
      <c r="O5249" s="21" t="s">
        <v>61</v>
      </c>
      <c r="P5249" s="2"/>
      <c r="Q5249" s="2"/>
      <c r="R5249" s="2"/>
      <c r="S5249" s="2"/>
      <c r="T5249" s="9">
        <v>180000</v>
      </c>
      <c r="U5249" s="9">
        <f t="shared" si="404"/>
        <v>201600.00000000003</v>
      </c>
      <c r="V5249" s="2" t="s">
        <v>469</v>
      </c>
      <c r="W5249" s="2">
        <v>2014</v>
      </c>
      <c r="X5249" s="2"/>
    </row>
    <row r="5250" spans="1:24" ht="59.25" customHeight="1" outlineLevel="1" x14ac:dyDescent="0.25">
      <c r="A5250" s="2" t="s">
        <v>9746</v>
      </c>
      <c r="B5250" s="3" t="s">
        <v>27</v>
      </c>
      <c r="C5250" s="10" t="s">
        <v>3154</v>
      </c>
      <c r="D5250" s="10" t="s">
        <v>9118</v>
      </c>
      <c r="E5250" s="10" t="s">
        <v>9119</v>
      </c>
      <c r="F5250" s="43" t="s">
        <v>3155</v>
      </c>
      <c r="G5250" s="2" t="s">
        <v>29</v>
      </c>
      <c r="H5250" s="4">
        <v>100</v>
      </c>
      <c r="I5250" s="2">
        <v>710000000</v>
      </c>
      <c r="J5250" s="2" t="s">
        <v>11537</v>
      </c>
      <c r="K5250" s="2" t="s">
        <v>6189</v>
      </c>
      <c r="L5250" s="2" t="s">
        <v>1151</v>
      </c>
      <c r="M5250" s="6"/>
      <c r="N5250" s="2" t="s">
        <v>453</v>
      </c>
      <c r="O5250" s="21" t="s">
        <v>61</v>
      </c>
      <c r="P5250" s="2"/>
      <c r="Q5250" s="2"/>
      <c r="R5250" s="2"/>
      <c r="S5250" s="2"/>
      <c r="T5250" s="9">
        <v>0</v>
      </c>
      <c r="U5250" s="9">
        <f t="shared" si="404"/>
        <v>0</v>
      </c>
      <c r="V5250" s="2" t="s">
        <v>345</v>
      </c>
      <c r="W5250" s="2">
        <v>2014</v>
      </c>
      <c r="X5250" s="2" t="s">
        <v>10152</v>
      </c>
    </row>
    <row r="5251" spans="1:24" ht="59.25" customHeight="1" outlineLevel="1" x14ac:dyDescent="0.25">
      <c r="A5251" s="2" t="s">
        <v>12516</v>
      </c>
      <c r="B5251" s="3" t="s">
        <v>27</v>
      </c>
      <c r="C5251" s="10" t="s">
        <v>3154</v>
      </c>
      <c r="D5251" s="10" t="s">
        <v>9118</v>
      </c>
      <c r="E5251" s="10" t="s">
        <v>9119</v>
      </c>
      <c r="F5251" s="43" t="s">
        <v>12517</v>
      </c>
      <c r="G5251" s="2" t="s">
        <v>29</v>
      </c>
      <c r="H5251" s="4" t="s">
        <v>375</v>
      </c>
      <c r="I5251" s="2">
        <v>710000000</v>
      </c>
      <c r="J5251" s="2" t="s">
        <v>11537</v>
      </c>
      <c r="K5251" s="2" t="s">
        <v>6189</v>
      </c>
      <c r="L5251" s="2" t="s">
        <v>12518</v>
      </c>
      <c r="M5251" s="6"/>
      <c r="N5251" s="2" t="s">
        <v>453</v>
      </c>
      <c r="O5251" s="21" t="s">
        <v>61</v>
      </c>
      <c r="P5251" s="2"/>
      <c r="Q5251" s="2"/>
      <c r="R5251" s="2"/>
      <c r="S5251" s="2"/>
      <c r="T5251" s="9">
        <v>0</v>
      </c>
      <c r="U5251" s="9">
        <f>T5251*1.12</f>
        <v>0</v>
      </c>
      <c r="V5251" s="2" t="s">
        <v>345</v>
      </c>
      <c r="W5251" s="2">
        <v>2014</v>
      </c>
      <c r="X5251" s="2" t="s">
        <v>11245</v>
      </c>
    </row>
    <row r="5252" spans="1:24" ht="72.75" customHeight="1" outlineLevel="1" x14ac:dyDescent="0.25">
      <c r="A5252" s="2" t="s">
        <v>9747</v>
      </c>
      <c r="B5252" s="2" t="s">
        <v>27</v>
      </c>
      <c r="C5252" s="2" t="s">
        <v>9937</v>
      </c>
      <c r="D5252" s="10" t="s">
        <v>9938</v>
      </c>
      <c r="E5252" s="10" t="s">
        <v>9938</v>
      </c>
      <c r="F5252" s="2" t="s">
        <v>9942</v>
      </c>
      <c r="G5252" s="2" t="s">
        <v>29</v>
      </c>
      <c r="H5252" s="2">
        <v>100</v>
      </c>
      <c r="I5252" s="2">
        <v>710000000</v>
      </c>
      <c r="J5252" s="2" t="s">
        <v>11537</v>
      </c>
      <c r="K5252" s="2" t="s">
        <v>9939</v>
      </c>
      <c r="L5252" s="2" t="s">
        <v>9940</v>
      </c>
      <c r="M5252" s="2"/>
      <c r="N5252" s="2" t="s">
        <v>9941</v>
      </c>
      <c r="O5252" s="21">
        <v>1</v>
      </c>
      <c r="P5252" s="2"/>
      <c r="Q5252" s="2"/>
      <c r="R5252" s="2"/>
      <c r="S5252" s="2"/>
      <c r="T5252" s="9">
        <v>2500000</v>
      </c>
      <c r="U5252" s="9">
        <v>2500000</v>
      </c>
      <c r="V5252" s="2" t="s">
        <v>345</v>
      </c>
      <c r="W5252" s="2">
        <v>2014</v>
      </c>
      <c r="X5252" s="2"/>
    </row>
    <row r="5253" spans="1:24" ht="72.75" customHeight="1" outlineLevel="1" x14ac:dyDescent="0.25">
      <c r="A5253" s="2" t="s">
        <v>9748</v>
      </c>
      <c r="B5253" s="2" t="s">
        <v>27</v>
      </c>
      <c r="C5253" s="2" t="s">
        <v>9955</v>
      </c>
      <c r="D5253" s="2" t="s">
        <v>9036</v>
      </c>
      <c r="E5253" s="10" t="s">
        <v>9956</v>
      </c>
      <c r="F5253" s="2" t="s">
        <v>9957</v>
      </c>
      <c r="G5253" s="2" t="s">
        <v>29</v>
      </c>
      <c r="H5253" s="2">
        <v>100</v>
      </c>
      <c r="I5253" s="2">
        <v>710000000</v>
      </c>
      <c r="J5253" s="2" t="s">
        <v>11537</v>
      </c>
      <c r="K5253" s="90" t="s">
        <v>9958</v>
      </c>
      <c r="L5253" s="2" t="s">
        <v>9959</v>
      </c>
      <c r="M5253" s="2"/>
      <c r="N5253" s="2" t="s">
        <v>9961</v>
      </c>
      <c r="O5253" s="21" t="s">
        <v>9960</v>
      </c>
      <c r="P5253" s="2"/>
      <c r="Q5253" s="2"/>
      <c r="R5253" s="2"/>
      <c r="S5253" s="2"/>
      <c r="T5253" s="9">
        <v>364040</v>
      </c>
      <c r="U5253" s="9">
        <v>407724.79999999999</v>
      </c>
      <c r="V5253" s="2" t="s">
        <v>345</v>
      </c>
      <c r="W5253" s="2">
        <v>2014</v>
      </c>
      <c r="X5253" s="2"/>
    </row>
    <row r="5254" spans="1:24" ht="72.75" customHeight="1" outlineLevel="1" x14ac:dyDescent="0.25">
      <c r="A5254" s="2" t="s">
        <v>9749</v>
      </c>
      <c r="B5254" s="2" t="s">
        <v>27</v>
      </c>
      <c r="C5254" s="2" t="s">
        <v>9985</v>
      </c>
      <c r="D5254" s="10" t="s">
        <v>9986</v>
      </c>
      <c r="E5254" s="10" t="s">
        <v>9986</v>
      </c>
      <c r="F5254" s="2" t="s">
        <v>9987</v>
      </c>
      <c r="G5254" s="2" t="s">
        <v>29</v>
      </c>
      <c r="H5254" s="2">
        <v>100</v>
      </c>
      <c r="I5254" s="2">
        <v>710000000</v>
      </c>
      <c r="J5254" s="2" t="s">
        <v>11537</v>
      </c>
      <c r="K5254" s="90" t="s">
        <v>6014</v>
      </c>
      <c r="L5254" s="2" t="s">
        <v>1141</v>
      </c>
      <c r="M5254" s="2"/>
      <c r="N5254" s="2" t="s">
        <v>453</v>
      </c>
      <c r="O5254" s="21" t="s">
        <v>61</v>
      </c>
      <c r="P5254" s="2"/>
      <c r="Q5254" s="2"/>
      <c r="R5254" s="2"/>
      <c r="S5254" s="2"/>
      <c r="T5254" s="9">
        <v>2100000</v>
      </c>
      <c r="U5254" s="9">
        <f t="shared" ref="U5254:U5261" si="405">T5254*1.12</f>
        <v>2352000</v>
      </c>
      <c r="V5254" s="2" t="s">
        <v>345</v>
      </c>
      <c r="W5254" s="2">
        <v>2014</v>
      </c>
      <c r="X5254" s="2"/>
    </row>
    <row r="5255" spans="1:24" ht="72.75" customHeight="1" outlineLevel="1" x14ac:dyDescent="0.25">
      <c r="A5255" s="2" t="s">
        <v>10003</v>
      </c>
      <c r="B5255" s="2" t="s">
        <v>27</v>
      </c>
      <c r="C5255" s="5" t="s">
        <v>8999</v>
      </c>
      <c r="D5255" s="10" t="s">
        <v>9000</v>
      </c>
      <c r="E5255" s="10" t="s">
        <v>9001</v>
      </c>
      <c r="F5255" s="5" t="s">
        <v>10020</v>
      </c>
      <c r="G5255" s="2" t="s">
        <v>29</v>
      </c>
      <c r="H5255" s="2">
        <v>100</v>
      </c>
      <c r="I5255" s="2">
        <v>710000000</v>
      </c>
      <c r="J5255" s="2" t="s">
        <v>11537</v>
      </c>
      <c r="K5255" s="90" t="s">
        <v>6014</v>
      </c>
      <c r="L5255" s="2" t="s">
        <v>1141</v>
      </c>
      <c r="M5255" s="2"/>
      <c r="N5255" s="2" t="s">
        <v>453</v>
      </c>
      <c r="O5255" s="21" t="s">
        <v>61</v>
      </c>
      <c r="P5255" s="2"/>
      <c r="Q5255" s="2"/>
      <c r="R5255" s="2"/>
      <c r="S5255" s="2"/>
      <c r="T5255" s="9">
        <v>200000</v>
      </c>
      <c r="U5255" s="9">
        <f t="shared" si="405"/>
        <v>224000.00000000003</v>
      </c>
      <c r="V5255" s="2" t="s">
        <v>345</v>
      </c>
      <c r="W5255" s="2">
        <v>2014</v>
      </c>
      <c r="X5255" s="2"/>
    </row>
    <row r="5256" spans="1:24" ht="72.75" customHeight="1" outlineLevel="1" x14ac:dyDescent="0.25">
      <c r="A5256" s="2" t="s">
        <v>10201</v>
      </c>
      <c r="B5256" s="2" t="s">
        <v>27</v>
      </c>
      <c r="C5256" s="5" t="s">
        <v>10202</v>
      </c>
      <c r="D5256" s="5" t="s">
        <v>10203</v>
      </c>
      <c r="E5256" s="10" t="s">
        <v>10204</v>
      </c>
      <c r="F5256" s="5" t="s">
        <v>10205</v>
      </c>
      <c r="G5256" s="11" t="s">
        <v>350</v>
      </c>
      <c r="H5256" s="7" t="s">
        <v>375</v>
      </c>
      <c r="I5256" s="2">
        <v>710000000</v>
      </c>
      <c r="J5256" s="2" t="s">
        <v>11537</v>
      </c>
      <c r="K5256" s="44" t="s">
        <v>6014</v>
      </c>
      <c r="L5256" s="2" t="s">
        <v>30</v>
      </c>
      <c r="M5256" s="6"/>
      <c r="N5256" s="2" t="s">
        <v>10206</v>
      </c>
      <c r="O5256" s="15" t="s">
        <v>10158</v>
      </c>
      <c r="P5256" s="2"/>
      <c r="Q5256" s="2"/>
      <c r="R5256" s="2"/>
      <c r="S5256" s="8"/>
      <c r="T5256" s="9">
        <v>4000000</v>
      </c>
      <c r="U5256" s="9">
        <f t="shared" si="405"/>
        <v>4480000</v>
      </c>
      <c r="V5256" s="2" t="s">
        <v>345</v>
      </c>
      <c r="W5256" s="2">
        <v>2014</v>
      </c>
      <c r="X5256" s="2"/>
    </row>
    <row r="5257" spans="1:24" ht="72.75" customHeight="1" outlineLevel="1" x14ac:dyDescent="0.25">
      <c r="A5257" s="2" t="s">
        <v>10339</v>
      </c>
      <c r="B5257" s="2" t="s">
        <v>27</v>
      </c>
      <c r="C5257" s="10" t="s">
        <v>5039</v>
      </c>
      <c r="D5257" s="10" t="s">
        <v>5040</v>
      </c>
      <c r="E5257" s="5" t="s">
        <v>5040</v>
      </c>
      <c r="F5257" s="5" t="s">
        <v>10340</v>
      </c>
      <c r="G5257" s="5" t="s">
        <v>350</v>
      </c>
      <c r="H5257" s="2">
        <v>100</v>
      </c>
      <c r="I5257" s="2">
        <v>710000000</v>
      </c>
      <c r="J5257" s="2" t="s">
        <v>11537</v>
      </c>
      <c r="K5257" s="2" t="s">
        <v>10341</v>
      </c>
      <c r="L5257" s="2" t="s">
        <v>1148</v>
      </c>
      <c r="M5257" s="2"/>
      <c r="N5257" s="2" t="s">
        <v>453</v>
      </c>
      <c r="O5257" s="21" t="s">
        <v>61</v>
      </c>
      <c r="P5257" s="2"/>
      <c r="Q5257" s="2"/>
      <c r="R5257" s="2"/>
      <c r="S5257" s="2"/>
      <c r="T5257" s="9">
        <v>46300</v>
      </c>
      <c r="U5257" s="9">
        <f t="shared" si="405"/>
        <v>51856.000000000007</v>
      </c>
      <c r="V5257" s="2" t="s">
        <v>345</v>
      </c>
      <c r="W5257" s="2">
        <v>2014</v>
      </c>
      <c r="X5257" s="2"/>
    </row>
    <row r="5258" spans="1:24" ht="72.75" customHeight="1" outlineLevel="1" x14ac:dyDescent="0.25">
      <c r="A5258" s="2" t="s">
        <v>10342</v>
      </c>
      <c r="B5258" s="2" t="s">
        <v>27</v>
      </c>
      <c r="C5258" s="10" t="s">
        <v>5039</v>
      </c>
      <c r="D5258" s="10" t="s">
        <v>5040</v>
      </c>
      <c r="E5258" s="10" t="s">
        <v>5040</v>
      </c>
      <c r="F5258" s="5" t="s">
        <v>10343</v>
      </c>
      <c r="G5258" s="5" t="s">
        <v>350</v>
      </c>
      <c r="H5258" s="2">
        <v>100</v>
      </c>
      <c r="I5258" s="2">
        <v>710000000</v>
      </c>
      <c r="J5258" s="2" t="s">
        <v>11537</v>
      </c>
      <c r="K5258" s="2" t="s">
        <v>10341</v>
      </c>
      <c r="L5258" s="2" t="s">
        <v>10344</v>
      </c>
      <c r="M5258" s="2"/>
      <c r="N5258" s="2" t="s">
        <v>453</v>
      </c>
      <c r="O5258" s="21" t="s">
        <v>61</v>
      </c>
      <c r="P5258" s="2"/>
      <c r="Q5258" s="2"/>
      <c r="R5258" s="2"/>
      <c r="S5258" s="2"/>
      <c r="T5258" s="9">
        <v>0</v>
      </c>
      <c r="U5258" s="9">
        <f t="shared" si="405"/>
        <v>0</v>
      </c>
      <c r="V5258" s="2" t="s">
        <v>345</v>
      </c>
      <c r="W5258" s="2">
        <v>2014</v>
      </c>
      <c r="X5258" s="2" t="s">
        <v>10152</v>
      </c>
    </row>
    <row r="5259" spans="1:24" ht="72.75" customHeight="1" outlineLevel="1" x14ac:dyDescent="0.25">
      <c r="A5259" s="2" t="s">
        <v>10345</v>
      </c>
      <c r="B5259" s="2" t="s">
        <v>27</v>
      </c>
      <c r="C5259" s="10" t="s">
        <v>396</v>
      </c>
      <c r="D5259" s="10" t="s">
        <v>465</v>
      </c>
      <c r="E5259" s="10" t="s">
        <v>466</v>
      </c>
      <c r="F5259" s="5" t="s">
        <v>10346</v>
      </c>
      <c r="G5259" s="5" t="s">
        <v>29</v>
      </c>
      <c r="H5259" s="2">
        <v>100</v>
      </c>
      <c r="I5259" s="2">
        <v>710000000</v>
      </c>
      <c r="J5259" s="2" t="s">
        <v>11537</v>
      </c>
      <c r="K5259" s="2" t="s">
        <v>3765</v>
      </c>
      <c r="L5259" s="2" t="s">
        <v>10344</v>
      </c>
      <c r="M5259" s="2"/>
      <c r="N5259" s="2" t="s">
        <v>453</v>
      </c>
      <c r="O5259" s="21" t="s">
        <v>61</v>
      </c>
      <c r="P5259" s="2"/>
      <c r="Q5259" s="2"/>
      <c r="R5259" s="2"/>
      <c r="S5259" s="2"/>
      <c r="T5259" s="9">
        <v>0</v>
      </c>
      <c r="U5259" s="9">
        <f t="shared" si="405"/>
        <v>0</v>
      </c>
      <c r="V5259" s="2" t="s">
        <v>345</v>
      </c>
      <c r="W5259" s="2">
        <v>2014</v>
      </c>
      <c r="X5259" s="2"/>
    </row>
    <row r="5260" spans="1:24" ht="72.75" customHeight="1" outlineLevel="1" x14ac:dyDescent="0.25">
      <c r="A5260" s="2" t="s">
        <v>12042</v>
      </c>
      <c r="B5260" s="2" t="s">
        <v>27</v>
      </c>
      <c r="C5260" s="10" t="s">
        <v>396</v>
      </c>
      <c r="D5260" s="10" t="s">
        <v>465</v>
      </c>
      <c r="E5260" s="10" t="s">
        <v>466</v>
      </c>
      <c r="F5260" s="5" t="s">
        <v>10346</v>
      </c>
      <c r="G5260" s="5" t="s">
        <v>29</v>
      </c>
      <c r="H5260" s="2">
        <v>100</v>
      </c>
      <c r="I5260" s="2">
        <v>710000000</v>
      </c>
      <c r="J5260" s="2" t="s">
        <v>11537</v>
      </c>
      <c r="K5260" s="2" t="s">
        <v>6133</v>
      </c>
      <c r="L5260" s="2" t="s">
        <v>12043</v>
      </c>
      <c r="M5260" s="2"/>
      <c r="N5260" s="2" t="s">
        <v>12044</v>
      </c>
      <c r="O5260" s="21" t="s">
        <v>67</v>
      </c>
      <c r="P5260" s="2"/>
      <c r="Q5260" s="2"/>
      <c r="R5260" s="2"/>
      <c r="S5260" s="2"/>
      <c r="T5260" s="9">
        <v>1300000</v>
      </c>
      <c r="U5260" s="9">
        <v>1456000.0000000002</v>
      </c>
      <c r="V5260" s="2" t="s">
        <v>345</v>
      </c>
      <c r="W5260" s="2">
        <v>2014</v>
      </c>
      <c r="X5260" s="2" t="s">
        <v>12045</v>
      </c>
    </row>
    <row r="5261" spans="1:24" ht="72.75" customHeight="1" outlineLevel="1" x14ac:dyDescent="0.25">
      <c r="A5261" s="2" t="s">
        <v>10347</v>
      </c>
      <c r="B5261" s="2" t="s">
        <v>27</v>
      </c>
      <c r="C5261" s="2" t="s">
        <v>396</v>
      </c>
      <c r="D5261" s="10" t="s">
        <v>465</v>
      </c>
      <c r="E5261" s="10" t="s">
        <v>466</v>
      </c>
      <c r="F5261" s="2" t="s">
        <v>10348</v>
      </c>
      <c r="G5261" s="2" t="s">
        <v>29</v>
      </c>
      <c r="H5261" s="4">
        <v>100</v>
      </c>
      <c r="I5261" s="2">
        <v>710000000</v>
      </c>
      <c r="J5261" s="2" t="s">
        <v>11537</v>
      </c>
      <c r="K5261" s="2" t="s">
        <v>3765</v>
      </c>
      <c r="L5261" s="2" t="s">
        <v>10344</v>
      </c>
      <c r="M5261" s="2"/>
      <c r="N5261" s="2" t="s">
        <v>453</v>
      </c>
      <c r="O5261" s="21" t="s">
        <v>61</v>
      </c>
      <c r="P5261" s="2"/>
      <c r="Q5261" s="2"/>
      <c r="R5261" s="2"/>
      <c r="S5261" s="8"/>
      <c r="T5261" s="9">
        <v>0</v>
      </c>
      <c r="U5261" s="9">
        <f t="shared" si="405"/>
        <v>0</v>
      </c>
      <c r="V5261" s="2" t="s">
        <v>345</v>
      </c>
      <c r="W5261" s="2">
        <v>2014</v>
      </c>
      <c r="X5261" s="2"/>
    </row>
    <row r="5262" spans="1:24" s="18" customFormat="1" ht="76.5" customHeight="1" outlineLevel="1" x14ac:dyDescent="0.25">
      <c r="A5262" s="2" t="s">
        <v>12046</v>
      </c>
      <c r="B5262" s="2" t="s">
        <v>27</v>
      </c>
      <c r="C5262" s="2" t="s">
        <v>396</v>
      </c>
      <c r="D5262" s="10" t="s">
        <v>465</v>
      </c>
      <c r="E5262" s="10" t="s">
        <v>466</v>
      </c>
      <c r="F5262" s="2" t="s">
        <v>10348</v>
      </c>
      <c r="G5262" s="2" t="s">
        <v>29</v>
      </c>
      <c r="H5262" s="4">
        <v>100</v>
      </c>
      <c r="I5262" s="2">
        <v>710000000</v>
      </c>
      <c r="J5262" s="2" t="s">
        <v>11537</v>
      </c>
      <c r="K5262" s="2" t="s">
        <v>12040</v>
      </c>
      <c r="L5262" s="2" t="s">
        <v>10344</v>
      </c>
      <c r="M5262" s="2"/>
      <c r="N5262" s="2" t="s">
        <v>12044</v>
      </c>
      <c r="O5262" s="7" t="s">
        <v>67</v>
      </c>
      <c r="P5262" s="2"/>
      <c r="Q5262" s="2"/>
      <c r="R5262" s="2"/>
      <c r="S5262" s="8"/>
      <c r="T5262" s="9">
        <v>639221</v>
      </c>
      <c r="U5262" s="9">
        <v>715927.52</v>
      </c>
      <c r="V5262" s="2" t="s">
        <v>345</v>
      </c>
      <c r="W5262" s="2">
        <v>2014</v>
      </c>
      <c r="X5262" s="2" t="s">
        <v>11075</v>
      </c>
    </row>
    <row r="5263" spans="1:24" s="18" customFormat="1" ht="76.5" customHeight="1" outlineLevel="1" x14ac:dyDescent="0.25">
      <c r="A5263" s="2" t="s">
        <v>10352</v>
      </c>
      <c r="B5263" s="2" t="s">
        <v>27</v>
      </c>
      <c r="C5263" s="2" t="s">
        <v>8999</v>
      </c>
      <c r="D5263" s="10" t="s">
        <v>9000</v>
      </c>
      <c r="E5263" s="10" t="s">
        <v>9001</v>
      </c>
      <c r="F5263" s="2" t="s">
        <v>10353</v>
      </c>
      <c r="G5263" s="2" t="s">
        <v>29</v>
      </c>
      <c r="H5263" s="4">
        <v>0</v>
      </c>
      <c r="I5263" s="2">
        <v>710000000</v>
      </c>
      <c r="J5263" s="2" t="s">
        <v>11537</v>
      </c>
      <c r="K5263" s="2" t="s">
        <v>3765</v>
      </c>
      <c r="L5263" s="2" t="s">
        <v>10344</v>
      </c>
      <c r="M5263" s="2"/>
      <c r="N5263" s="2" t="s">
        <v>453</v>
      </c>
      <c r="O5263" s="7" t="s">
        <v>3810</v>
      </c>
      <c r="P5263" s="2"/>
      <c r="Q5263" s="2"/>
      <c r="R5263" s="2"/>
      <c r="S5263" s="8"/>
      <c r="T5263" s="9">
        <v>0</v>
      </c>
      <c r="U5263" s="9">
        <f t="shared" ref="U5263:U5269" si="406">T5263*1.12</f>
        <v>0</v>
      </c>
      <c r="V5263" s="2" t="s">
        <v>345</v>
      </c>
      <c r="W5263" s="2">
        <v>2014</v>
      </c>
      <c r="X5263" s="2" t="s">
        <v>10152</v>
      </c>
    </row>
    <row r="5264" spans="1:24" ht="72.75" customHeight="1" outlineLevel="1" x14ac:dyDescent="0.25">
      <c r="A5264" s="2" t="s">
        <v>10354</v>
      </c>
      <c r="B5264" s="2" t="s">
        <v>27</v>
      </c>
      <c r="C5264" s="10" t="s">
        <v>5039</v>
      </c>
      <c r="D5264" s="10" t="s">
        <v>5040</v>
      </c>
      <c r="E5264" s="10" t="s">
        <v>5040</v>
      </c>
      <c r="F5264" s="5" t="s">
        <v>10355</v>
      </c>
      <c r="G5264" s="5" t="s">
        <v>350</v>
      </c>
      <c r="H5264" s="21">
        <v>1</v>
      </c>
      <c r="I5264" s="2">
        <v>710000000</v>
      </c>
      <c r="J5264" s="2" t="s">
        <v>11537</v>
      </c>
      <c r="K5264" s="2" t="s">
        <v>10356</v>
      </c>
      <c r="L5264" s="2" t="s">
        <v>10344</v>
      </c>
      <c r="M5264" s="2"/>
      <c r="N5264" s="2" t="s">
        <v>453</v>
      </c>
      <c r="O5264" s="21" t="s">
        <v>61</v>
      </c>
      <c r="P5264" s="2"/>
      <c r="Q5264" s="2"/>
      <c r="R5264" s="2"/>
      <c r="S5264" s="2"/>
      <c r="T5264" s="9">
        <v>0</v>
      </c>
      <c r="U5264" s="9">
        <f t="shared" si="406"/>
        <v>0</v>
      </c>
      <c r="V5264" s="2" t="s">
        <v>345</v>
      </c>
      <c r="W5264" s="2">
        <v>2014</v>
      </c>
      <c r="X5264" s="2" t="s">
        <v>10152</v>
      </c>
    </row>
    <row r="5265" spans="1:24" ht="72.75" customHeight="1" outlineLevel="1" x14ac:dyDescent="0.25">
      <c r="A5265" s="2" t="s">
        <v>10357</v>
      </c>
      <c r="B5265" s="2" t="s">
        <v>27</v>
      </c>
      <c r="C5265" s="10" t="s">
        <v>5039</v>
      </c>
      <c r="D5265" s="10" t="s">
        <v>5040</v>
      </c>
      <c r="E5265" s="10" t="s">
        <v>5040</v>
      </c>
      <c r="F5265" s="2" t="s">
        <v>10358</v>
      </c>
      <c r="G5265" s="5" t="s">
        <v>350</v>
      </c>
      <c r="H5265" s="2">
        <v>100</v>
      </c>
      <c r="I5265" s="2">
        <v>710000000</v>
      </c>
      <c r="J5265" s="2" t="s">
        <v>11537</v>
      </c>
      <c r="K5265" s="2" t="s">
        <v>10356</v>
      </c>
      <c r="L5265" s="2" t="s">
        <v>10359</v>
      </c>
      <c r="M5265" s="2"/>
      <c r="N5265" s="2" t="s">
        <v>453</v>
      </c>
      <c r="O5265" s="21" t="s">
        <v>61</v>
      </c>
      <c r="P5265" s="2"/>
      <c r="Q5265" s="2"/>
      <c r="R5265" s="2"/>
      <c r="S5265" s="2"/>
      <c r="T5265" s="9">
        <v>0</v>
      </c>
      <c r="U5265" s="9">
        <f t="shared" si="406"/>
        <v>0</v>
      </c>
      <c r="V5265" s="2" t="s">
        <v>345</v>
      </c>
      <c r="W5265" s="2">
        <v>2014</v>
      </c>
      <c r="X5265" s="291" t="s">
        <v>10152</v>
      </c>
    </row>
    <row r="5266" spans="1:24" ht="72.75" customHeight="1" outlineLevel="1" x14ac:dyDescent="0.25">
      <c r="A5266" s="2" t="s">
        <v>10360</v>
      </c>
      <c r="B5266" s="2" t="s">
        <v>27</v>
      </c>
      <c r="C5266" s="5" t="s">
        <v>8999</v>
      </c>
      <c r="D5266" s="5" t="s">
        <v>9000</v>
      </c>
      <c r="E5266" s="10" t="s">
        <v>9001</v>
      </c>
      <c r="F5266" s="2" t="s">
        <v>2134</v>
      </c>
      <c r="G5266" s="2" t="s">
        <v>29</v>
      </c>
      <c r="H5266" s="4">
        <v>100</v>
      </c>
      <c r="I5266" s="2">
        <v>710000000</v>
      </c>
      <c r="J5266" s="2" t="s">
        <v>11537</v>
      </c>
      <c r="K5266" s="2" t="s">
        <v>9950</v>
      </c>
      <c r="L5266" s="2" t="s">
        <v>10359</v>
      </c>
      <c r="M5266" s="2"/>
      <c r="N5266" s="2" t="s">
        <v>453</v>
      </c>
      <c r="O5266" s="21" t="s">
        <v>61</v>
      </c>
      <c r="P5266" s="2"/>
      <c r="Q5266" s="2"/>
      <c r="R5266" s="2"/>
      <c r="S5266" s="8"/>
      <c r="T5266" s="9">
        <v>0</v>
      </c>
      <c r="U5266" s="9">
        <f t="shared" si="406"/>
        <v>0</v>
      </c>
      <c r="V5266" s="2" t="s">
        <v>345</v>
      </c>
      <c r="W5266" s="2">
        <v>2014</v>
      </c>
      <c r="X5266" s="291" t="s">
        <v>10152</v>
      </c>
    </row>
    <row r="5267" spans="1:24" ht="72.75" customHeight="1" outlineLevel="1" x14ac:dyDescent="0.25">
      <c r="A5267" s="2" t="s">
        <v>10364</v>
      </c>
      <c r="B5267" s="3" t="s">
        <v>27</v>
      </c>
      <c r="C5267" s="5" t="s">
        <v>8999</v>
      </c>
      <c r="D5267" s="5" t="s">
        <v>9000</v>
      </c>
      <c r="E5267" s="10" t="s">
        <v>9001</v>
      </c>
      <c r="F5267" s="5" t="s">
        <v>10365</v>
      </c>
      <c r="G5267" s="11" t="s">
        <v>29</v>
      </c>
      <c r="H5267" s="4">
        <v>0</v>
      </c>
      <c r="I5267" s="2">
        <v>710000000</v>
      </c>
      <c r="J5267" s="2" t="s">
        <v>11537</v>
      </c>
      <c r="K5267" s="2" t="s">
        <v>3765</v>
      </c>
      <c r="L5267" s="2" t="s">
        <v>10363</v>
      </c>
      <c r="M5267" s="6"/>
      <c r="N5267" s="2" t="s">
        <v>453</v>
      </c>
      <c r="O5267" s="15" t="s">
        <v>3810</v>
      </c>
      <c r="P5267" s="2"/>
      <c r="Q5267" s="2"/>
      <c r="R5267" s="2"/>
      <c r="S5267" s="8"/>
      <c r="T5267" s="9">
        <v>0</v>
      </c>
      <c r="U5267" s="9">
        <f t="shared" si="406"/>
        <v>0</v>
      </c>
      <c r="V5267" s="2" t="s">
        <v>345</v>
      </c>
      <c r="W5267" s="2">
        <v>2014</v>
      </c>
      <c r="X5267" s="2"/>
    </row>
    <row r="5268" spans="1:24" s="219" customFormat="1" ht="73.5" customHeight="1" outlineLevel="1" x14ac:dyDescent="0.25">
      <c r="A5268" s="2" t="s">
        <v>12501</v>
      </c>
      <c r="B5268" s="88" t="s">
        <v>27</v>
      </c>
      <c r="C5268" s="5" t="s">
        <v>8999</v>
      </c>
      <c r="D5268" s="5" t="s">
        <v>9000</v>
      </c>
      <c r="E5268" s="5" t="s">
        <v>9001</v>
      </c>
      <c r="F5268" s="5" t="s">
        <v>10365</v>
      </c>
      <c r="G5268" s="11" t="s">
        <v>29</v>
      </c>
      <c r="H5268" s="4">
        <v>100</v>
      </c>
      <c r="I5268" s="2">
        <v>710000000</v>
      </c>
      <c r="J5268" s="2" t="s">
        <v>11537</v>
      </c>
      <c r="K5268" s="2" t="s">
        <v>6133</v>
      </c>
      <c r="L5268" s="2" t="s">
        <v>10363</v>
      </c>
      <c r="M5268" s="6"/>
      <c r="N5268" s="2" t="s">
        <v>453</v>
      </c>
      <c r="O5268" s="15" t="s">
        <v>3810</v>
      </c>
      <c r="P5268" s="2"/>
      <c r="Q5268" s="2"/>
      <c r="R5268" s="2"/>
      <c r="S5268" s="8"/>
      <c r="T5268" s="9">
        <v>550000</v>
      </c>
      <c r="U5268" s="9">
        <f t="shared" si="406"/>
        <v>616000.00000000012</v>
      </c>
      <c r="V5268" s="2" t="s">
        <v>345</v>
      </c>
      <c r="W5268" s="2">
        <v>2014</v>
      </c>
      <c r="X5268" s="2" t="s">
        <v>12502</v>
      </c>
    </row>
    <row r="5269" spans="1:24" ht="72.75" customHeight="1" outlineLevel="1" x14ac:dyDescent="0.25">
      <c r="A5269" s="2" t="s">
        <v>10366</v>
      </c>
      <c r="B5269" s="2" t="s">
        <v>27</v>
      </c>
      <c r="C5269" s="10" t="s">
        <v>5039</v>
      </c>
      <c r="D5269" s="5" t="s">
        <v>5040</v>
      </c>
      <c r="E5269" s="5" t="s">
        <v>5040</v>
      </c>
      <c r="F5269" s="10" t="s">
        <v>10367</v>
      </c>
      <c r="G5269" s="5" t="s">
        <v>350</v>
      </c>
      <c r="H5269" s="21">
        <v>1</v>
      </c>
      <c r="I5269" s="2">
        <v>710000000</v>
      </c>
      <c r="J5269" s="2" t="s">
        <v>11537</v>
      </c>
      <c r="K5269" s="2" t="s">
        <v>10356</v>
      </c>
      <c r="L5269" s="2" t="s">
        <v>10363</v>
      </c>
      <c r="M5269" s="2"/>
      <c r="N5269" s="2" t="s">
        <v>453</v>
      </c>
      <c r="O5269" s="21" t="s">
        <v>61</v>
      </c>
      <c r="P5269" s="2"/>
      <c r="Q5269" s="2"/>
      <c r="R5269" s="2"/>
      <c r="S5269" s="2"/>
      <c r="T5269" s="9">
        <v>0</v>
      </c>
      <c r="U5269" s="9">
        <f t="shared" si="406"/>
        <v>0</v>
      </c>
      <c r="V5269" s="2" t="s">
        <v>345</v>
      </c>
      <c r="W5269" s="2">
        <v>2014</v>
      </c>
      <c r="X5269" s="2" t="s">
        <v>10152</v>
      </c>
    </row>
    <row r="5270" spans="1:24" ht="72.75" customHeight="1" outlineLevel="1" x14ac:dyDescent="0.25">
      <c r="A5270" s="2" t="s">
        <v>10368</v>
      </c>
      <c r="B5270" s="2" t="s">
        <v>27</v>
      </c>
      <c r="C5270" s="10" t="s">
        <v>10369</v>
      </c>
      <c r="D5270" s="10" t="s">
        <v>10370</v>
      </c>
      <c r="E5270" s="10" t="s">
        <v>10370</v>
      </c>
      <c r="F5270" s="2" t="s">
        <v>10371</v>
      </c>
      <c r="G5270" s="2" t="s">
        <v>29</v>
      </c>
      <c r="H5270" s="4">
        <v>100</v>
      </c>
      <c r="I5270" s="2">
        <v>710000000</v>
      </c>
      <c r="J5270" s="2" t="s">
        <v>11537</v>
      </c>
      <c r="K5270" s="2" t="s">
        <v>3765</v>
      </c>
      <c r="L5270" s="81" t="s">
        <v>1143</v>
      </c>
      <c r="M5270" s="2"/>
      <c r="N5270" s="2" t="s">
        <v>1190</v>
      </c>
      <c r="O5270" s="21" t="s">
        <v>61</v>
      </c>
      <c r="P5270" s="2"/>
      <c r="Q5270" s="2"/>
      <c r="R5270" s="2"/>
      <c r="S5270" s="8"/>
      <c r="T5270" s="9">
        <v>1020510</v>
      </c>
      <c r="U5270" s="9">
        <f t="shared" ref="U5270:U5288" si="407">T5270*1.12</f>
        <v>1142971.2000000002</v>
      </c>
      <c r="V5270" s="2" t="s">
        <v>469</v>
      </c>
      <c r="W5270" s="2">
        <v>2014</v>
      </c>
      <c r="X5270" s="2"/>
    </row>
    <row r="5271" spans="1:24" ht="72.75" customHeight="1" outlineLevel="1" x14ac:dyDescent="0.25">
      <c r="A5271" s="2" t="s">
        <v>10372</v>
      </c>
      <c r="B5271" s="2" t="s">
        <v>27</v>
      </c>
      <c r="C5271" s="10" t="s">
        <v>10369</v>
      </c>
      <c r="D5271" s="10" t="s">
        <v>10370</v>
      </c>
      <c r="E5271" s="10" t="s">
        <v>10370</v>
      </c>
      <c r="F5271" s="2" t="s">
        <v>10373</v>
      </c>
      <c r="G5271" s="2" t="s">
        <v>29</v>
      </c>
      <c r="H5271" s="4">
        <v>100</v>
      </c>
      <c r="I5271" s="2">
        <v>710000000</v>
      </c>
      <c r="J5271" s="2" t="s">
        <v>11537</v>
      </c>
      <c r="K5271" s="2" t="s">
        <v>3765</v>
      </c>
      <c r="L5271" s="81" t="s">
        <v>1143</v>
      </c>
      <c r="M5271" s="2"/>
      <c r="N5271" s="2" t="s">
        <v>1190</v>
      </c>
      <c r="O5271" s="21" t="s">
        <v>61</v>
      </c>
      <c r="P5271" s="2"/>
      <c r="Q5271" s="2"/>
      <c r="R5271" s="2"/>
      <c r="S5271" s="8"/>
      <c r="T5271" s="9">
        <v>1784620</v>
      </c>
      <c r="U5271" s="9">
        <f t="shared" si="407"/>
        <v>1998774.4000000001</v>
      </c>
      <c r="V5271" s="2" t="s">
        <v>469</v>
      </c>
      <c r="W5271" s="2">
        <v>2014</v>
      </c>
      <c r="X5271" s="2"/>
    </row>
    <row r="5272" spans="1:24" ht="72.75" customHeight="1" outlineLevel="1" x14ac:dyDescent="0.25">
      <c r="A5272" s="2" t="s">
        <v>10374</v>
      </c>
      <c r="B5272" s="2" t="s">
        <v>27</v>
      </c>
      <c r="C5272" s="10" t="s">
        <v>10369</v>
      </c>
      <c r="D5272" s="10" t="s">
        <v>10370</v>
      </c>
      <c r="E5272" s="10" t="s">
        <v>10370</v>
      </c>
      <c r="F5272" s="2" t="s">
        <v>10373</v>
      </c>
      <c r="G5272" s="2" t="s">
        <v>29</v>
      </c>
      <c r="H5272" s="4">
        <v>100</v>
      </c>
      <c r="I5272" s="2">
        <v>710000000</v>
      </c>
      <c r="J5272" s="2" t="s">
        <v>11537</v>
      </c>
      <c r="K5272" s="2" t="s">
        <v>3765</v>
      </c>
      <c r="L5272" s="2" t="s">
        <v>10375</v>
      </c>
      <c r="M5272" s="2"/>
      <c r="N5272" s="2" t="s">
        <v>1190</v>
      </c>
      <c r="O5272" s="21" t="s">
        <v>61</v>
      </c>
      <c r="P5272" s="2"/>
      <c r="Q5272" s="2"/>
      <c r="R5272" s="2"/>
      <c r="S5272" s="8"/>
      <c r="T5272" s="9">
        <v>2204280</v>
      </c>
      <c r="U5272" s="9">
        <f t="shared" si="407"/>
        <v>2468793.6</v>
      </c>
      <c r="V5272" s="2" t="s">
        <v>469</v>
      </c>
      <c r="W5272" s="2">
        <v>2014</v>
      </c>
      <c r="X5272" s="2"/>
    </row>
    <row r="5273" spans="1:24" ht="72.75" customHeight="1" outlineLevel="1" x14ac:dyDescent="0.25">
      <c r="A5273" s="2" t="s">
        <v>10376</v>
      </c>
      <c r="B5273" s="2" t="s">
        <v>27</v>
      </c>
      <c r="C5273" s="10" t="s">
        <v>10369</v>
      </c>
      <c r="D5273" s="10" t="s">
        <v>10370</v>
      </c>
      <c r="E5273" s="10" t="s">
        <v>10370</v>
      </c>
      <c r="F5273" s="2" t="s">
        <v>10371</v>
      </c>
      <c r="G5273" s="2" t="s">
        <v>29</v>
      </c>
      <c r="H5273" s="4">
        <v>100</v>
      </c>
      <c r="I5273" s="2">
        <v>710000000</v>
      </c>
      <c r="J5273" s="2" t="s">
        <v>11537</v>
      </c>
      <c r="K5273" s="2" t="s">
        <v>3765</v>
      </c>
      <c r="L5273" s="2" t="s">
        <v>1144</v>
      </c>
      <c r="M5273" s="2"/>
      <c r="N5273" s="2" t="s">
        <v>1190</v>
      </c>
      <c r="O5273" s="21" t="s">
        <v>61</v>
      </c>
      <c r="P5273" s="2"/>
      <c r="Q5273" s="2"/>
      <c r="R5273" s="2"/>
      <c r="S5273" s="8"/>
      <c r="T5273" s="9">
        <v>25900470</v>
      </c>
      <c r="U5273" s="9">
        <f t="shared" si="407"/>
        <v>29008526.400000002</v>
      </c>
      <c r="V5273" s="2" t="s">
        <v>469</v>
      </c>
      <c r="W5273" s="2">
        <v>2014</v>
      </c>
      <c r="X5273" s="2"/>
    </row>
    <row r="5274" spans="1:24" ht="72.75" customHeight="1" outlineLevel="1" x14ac:dyDescent="0.25">
      <c r="A5274" s="2" t="s">
        <v>10377</v>
      </c>
      <c r="B5274" s="2" t="s">
        <v>27</v>
      </c>
      <c r="C5274" s="10" t="s">
        <v>10369</v>
      </c>
      <c r="D5274" s="10" t="s">
        <v>10370</v>
      </c>
      <c r="E5274" s="10" t="s">
        <v>10370</v>
      </c>
      <c r="F5274" s="2" t="s">
        <v>10373</v>
      </c>
      <c r="G5274" s="2" t="s">
        <v>29</v>
      </c>
      <c r="H5274" s="4">
        <v>100</v>
      </c>
      <c r="I5274" s="2">
        <v>710000000</v>
      </c>
      <c r="J5274" s="2" t="s">
        <v>11537</v>
      </c>
      <c r="K5274" s="2" t="s">
        <v>3765</v>
      </c>
      <c r="L5274" s="2" t="s">
        <v>1144</v>
      </c>
      <c r="M5274" s="2"/>
      <c r="N5274" s="2" t="s">
        <v>1190</v>
      </c>
      <c r="O5274" s="21" t="s">
        <v>61</v>
      </c>
      <c r="P5274" s="2"/>
      <c r="Q5274" s="2"/>
      <c r="R5274" s="2"/>
      <c r="S5274" s="8"/>
      <c r="T5274" s="9">
        <v>3993980</v>
      </c>
      <c r="U5274" s="9">
        <f t="shared" si="407"/>
        <v>4473257.6000000006</v>
      </c>
      <c r="V5274" s="2" t="s">
        <v>469</v>
      </c>
      <c r="W5274" s="2">
        <v>2014</v>
      </c>
      <c r="X5274" s="2"/>
    </row>
    <row r="5275" spans="1:24" ht="72.75" customHeight="1" outlineLevel="1" x14ac:dyDescent="0.25">
      <c r="A5275" s="2" t="s">
        <v>10378</v>
      </c>
      <c r="B5275" s="2" t="s">
        <v>27</v>
      </c>
      <c r="C5275" s="10" t="s">
        <v>10369</v>
      </c>
      <c r="D5275" s="10" t="s">
        <v>10370</v>
      </c>
      <c r="E5275" s="10" t="s">
        <v>10370</v>
      </c>
      <c r="F5275" s="2" t="s">
        <v>10379</v>
      </c>
      <c r="G5275" s="2" t="s">
        <v>29</v>
      </c>
      <c r="H5275" s="4">
        <v>100</v>
      </c>
      <c r="I5275" s="2">
        <v>710000000</v>
      </c>
      <c r="J5275" s="2" t="s">
        <v>11537</v>
      </c>
      <c r="K5275" s="2" t="s">
        <v>3765</v>
      </c>
      <c r="L5275" s="2" t="s">
        <v>1144</v>
      </c>
      <c r="M5275" s="2"/>
      <c r="N5275" s="2" t="s">
        <v>1190</v>
      </c>
      <c r="O5275" s="21" t="s">
        <v>61</v>
      </c>
      <c r="P5275" s="2"/>
      <c r="Q5275" s="2"/>
      <c r="R5275" s="2"/>
      <c r="S5275" s="8"/>
      <c r="T5275" s="9">
        <v>949710</v>
      </c>
      <c r="U5275" s="9">
        <f t="shared" si="407"/>
        <v>1063675.2000000002</v>
      </c>
      <c r="V5275" s="2" t="s">
        <v>469</v>
      </c>
      <c r="W5275" s="2">
        <v>2014</v>
      </c>
      <c r="X5275" s="2"/>
    </row>
    <row r="5276" spans="1:24" ht="72.75" customHeight="1" outlineLevel="1" x14ac:dyDescent="0.25">
      <c r="A5276" s="2" t="s">
        <v>10380</v>
      </c>
      <c r="B5276" s="2" t="s">
        <v>27</v>
      </c>
      <c r="C5276" s="10" t="s">
        <v>10369</v>
      </c>
      <c r="D5276" s="10" t="s">
        <v>10370</v>
      </c>
      <c r="E5276" s="10" t="s">
        <v>10370</v>
      </c>
      <c r="F5276" s="2" t="s">
        <v>10373</v>
      </c>
      <c r="G5276" s="2" t="s">
        <v>29</v>
      </c>
      <c r="H5276" s="4">
        <v>100</v>
      </c>
      <c r="I5276" s="2">
        <v>710000000</v>
      </c>
      <c r="J5276" s="2" t="s">
        <v>11537</v>
      </c>
      <c r="K5276" s="2" t="s">
        <v>3765</v>
      </c>
      <c r="L5276" s="2" t="s">
        <v>1149</v>
      </c>
      <c r="M5276" s="2"/>
      <c r="N5276" s="2" t="s">
        <v>1190</v>
      </c>
      <c r="O5276" s="21" t="s">
        <v>61</v>
      </c>
      <c r="P5276" s="2"/>
      <c r="Q5276" s="2"/>
      <c r="R5276" s="2"/>
      <c r="S5276" s="8"/>
      <c r="T5276" s="9">
        <v>10016820</v>
      </c>
      <c r="U5276" s="9">
        <f t="shared" si="407"/>
        <v>11218838.4</v>
      </c>
      <c r="V5276" s="2" t="s">
        <v>469</v>
      </c>
      <c r="W5276" s="2">
        <v>2014</v>
      </c>
      <c r="X5276" s="2"/>
    </row>
    <row r="5277" spans="1:24" ht="72.75" customHeight="1" outlineLevel="1" x14ac:dyDescent="0.25">
      <c r="A5277" s="2" t="s">
        <v>10381</v>
      </c>
      <c r="B5277" s="2" t="s">
        <v>27</v>
      </c>
      <c r="C5277" s="10" t="s">
        <v>10369</v>
      </c>
      <c r="D5277" s="10" t="s">
        <v>10370</v>
      </c>
      <c r="E5277" s="10" t="s">
        <v>10370</v>
      </c>
      <c r="F5277" s="2" t="s">
        <v>10373</v>
      </c>
      <c r="G5277" s="2" t="s">
        <v>29</v>
      </c>
      <c r="H5277" s="4">
        <v>100</v>
      </c>
      <c r="I5277" s="2">
        <v>710000000</v>
      </c>
      <c r="J5277" s="2" t="s">
        <v>11537</v>
      </c>
      <c r="K5277" s="2" t="s">
        <v>3765</v>
      </c>
      <c r="L5277" s="2" t="s">
        <v>10382</v>
      </c>
      <c r="M5277" s="2"/>
      <c r="N5277" s="2" t="s">
        <v>1190</v>
      </c>
      <c r="O5277" s="21" t="s">
        <v>61</v>
      </c>
      <c r="P5277" s="2"/>
      <c r="Q5277" s="2"/>
      <c r="R5277" s="2"/>
      <c r="S5277" s="8"/>
      <c r="T5277" s="9">
        <v>456250</v>
      </c>
      <c r="U5277" s="9">
        <f t="shared" si="407"/>
        <v>511000.00000000006</v>
      </c>
      <c r="V5277" s="2" t="s">
        <v>469</v>
      </c>
      <c r="W5277" s="2">
        <v>2014</v>
      </c>
      <c r="X5277" s="2"/>
    </row>
    <row r="5278" spans="1:24" ht="72.75" customHeight="1" outlineLevel="1" x14ac:dyDescent="0.25">
      <c r="A5278" s="2" t="s">
        <v>10383</v>
      </c>
      <c r="B5278" s="2" t="s">
        <v>27</v>
      </c>
      <c r="C5278" s="10" t="s">
        <v>10369</v>
      </c>
      <c r="D5278" s="10" t="s">
        <v>10370</v>
      </c>
      <c r="E5278" s="10" t="s">
        <v>10370</v>
      </c>
      <c r="F5278" s="2" t="s">
        <v>10371</v>
      </c>
      <c r="G5278" s="2" t="s">
        <v>29</v>
      </c>
      <c r="H5278" s="4">
        <v>100</v>
      </c>
      <c r="I5278" s="2">
        <v>710000000</v>
      </c>
      <c r="J5278" s="2" t="s">
        <v>11537</v>
      </c>
      <c r="K5278" s="2" t="s">
        <v>3765</v>
      </c>
      <c r="L5278" s="5" t="s">
        <v>10384</v>
      </c>
      <c r="M5278" s="2"/>
      <c r="N5278" s="2" t="s">
        <v>1190</v>
      </c>
      <c r="O5278" s="21" t="s">
        <v>61</v>
      </c>
      <c r="P5278" s="2"/>
      <c r="Q5278" s="2"/>
      <c r="R5278" s="2"/>
      <c r="S5278" s="8"/>
      <c r="T5278" s="9">
        <v>3200230</v>
      </c>
      <c r="U5278" s="9">
        <f t="shared" si="407"/>
        <v>3584257.6000000006</v>
      </c>
      <c r="V5278" s="2" t="s">
        <v>469</v>
      </c>
      <c r="W5278" s="2">
        <v>2014</v>
      </c>
      <c r="X5278" s="2"/>
    </row>
    <row r="5279" spans="1:24" ht="72.75" customHeight="1" outlineLevel="1" x14ac:dyDescent="0.25">
      <c r="A5279" s="2" t="s">
        <v>10385</v>
      </c>
      <c r="B5279" s="2" t="s">
        <v>27</v>
      </c>
      <c r="C5279" s="10" t="s">
        <v>10369</v>
      </c>
      <c r="D5279" s="10" t="s">
        <v>10370</v>
      </c>
      <c r="E5279" s="10" t="s">
        <v>10370</v>
      </c>
      <c r="F5279" s="2" t="s">
        <v>10373</v>
      </c>
      <c r="G5279" s="2" t="s">
        <v>29</v>
      </c>
      <c r="H5279" s="4">
        <v>100</v>
      </c>
      <c r="I5279" s="2">
        <v>710000000</v>
      </c>
      <c r="J5279" s="2" t="s">
        <v>11537</v>
      </c>
      <c r="K5279" s="2" t="s">
        <v>3765</v>
      </c>
      <c r="L5279" s="5" t="s">
        <v>10384</v>
      </c>
      <c r="M5279" s="2"/>
      <c r="N5279" s="2" t="s">
        <v>1190</v>
      </c>
      <c r="O5279" s="21" t="s">
        <v>61</v>
      </c>
      <c r="P5279" s="2"/>
      <c r="Q5279" s="2"/>
      <c r="R5279" s="2"/>
      <c r="S5279" s="8"/>
      <c r="T5279" s="9">
        <v>2943690</v>
      </c>
      <c r="U5279" s="9">
        <f t="shared" si="407"/>
        <v>3296932.8000000003</v>
      </c>
      <c r="V5279" s="2" t="s">
        <v>469</v>
      </c>
      <c r="W5279" s="2">
        <v>2014</v>
      </c>
      <c r="X5279" s="2"/>
    </row>
    <row r="5280" spans="1:24" ht="72.75" customHeight="1" outlineLevel="1" x14ac:dyDescent="0.25">
      <c r="A5280" s="2" t="s">
        <v>10386</v>
      </c>
      <c r="B5280" s="2" t="s">
        <v>27</v>
      </c>
      <c r="C5280" s="10" t="s">
        <v>10369</v>
      </c>
      <c r="D5280" s="10" t="s">
        <v>10370</v>
      </c>
      <c r="E5280" s="10" t="s">
        <v>10370</v>
      </c>
      <c r="F5280" s="2" t="s">
        <v>10379</v>
      </c>
      <c r="G5280" s="2" t="s">
        <v>29</v>
      </c>
      <c r="H5280" s="4">
        <v>100</v>
      </c>
      <c r="I5280" s="2">
        <v>710000000</v>
      </c>
      <c r="J5280" s="2" t="s">
        <v>11537</v>
      </c>
      <c r="K5280" s="2" t="s">
        <v>3765</v>
      </c>
      <c r="L5280" s="5" t="s">
        <v>10384</v>
      </c>
      <c r="M5280" s="2"/>
      <c r="N5280" s="2" t="s">
        <v>1190</v>
      </c>
      <c r="O5280" s="21" t="s">
        <v>61</v>
      </c>
      <c r="P5280" s="2"/>
      <c r="Q5280" s="2"/>
      <c r="R5280" s="2"/>
      <c r="S5280" s="2"/>
      <c r="T5280" s="9">
        <v>3165700</v>
      </c>
      <c r="U5280" s="9">
        <f t="shared" si="407"/>
        <v>3545584.0000000005</v>
      </c>
      <c r="V5280" s="2" t="s">
        <v>469</v>
      </c>
      <c r="W5280" s="2">
        <v>2014</v>
      </c>
      <c r="X5280" s="2"/>
    </row>
    <row r="5281" spans="1:24" ht="72.75" customHeight="1" outlineLevel="1" x14ac:dyDescent="0.25">
      <c r="A5281" s="2" t="s">
        <v>10387</v>
      </c>
      <c r="B5281" s="2" t="s">
        <v>27</v>
      </c>
      <c r="C5281" s="10" t="s">
        <v>10369</v>
      </c>
      <c r="D5281" s="10" t="s">
        <v>10370</v>
      </c>
      <c r="E5281" s="10" t="s">
        <v>10370</v>
      </c>
      <c r="F5281" s="2" t="s">
        <v>10373</v>
      </c>
      <c r="G5281" s="2" t="s">
        <v>29</v>
      </c>
      <c r="H5281" s="4">
        <v>100</v>
      </c>
      <c r="I5281" s="2">
        <v>710000000</v>
      </c>
      <c r="J5281" s="2" t="s">
        <v>11537</v>
      </c>
      <c r="K5281" s="2" t="s">
        <v>3765</v>
      </c>
      <c r="L5281" s="2" t="s">
        <v>1140</v>
      </c>
      <c r="M5281" s="2"/>
      <c r="N5281" s="2" t="s">
        <v>1190</v>
      </c>
      <c r="O5281" s="21" t="s">
        <v>61</v>
      </c>
      <c r="P5281" s="2"/>
      <c r="Q5281" s="2"/>
      <c r="R5281" s="2"/>
      <c r="S5281" s="2"/>
      <c r="T5281" s="9">
        <v>1594890</v>
      </c>
      <c r="U5281" s="9">
        <f t="shared" si="407"/>
        <v>1786276.8000000003</v>
      </c>
      <c r="V5281" s="2" t="s">
        <v>469</v>
      </c>
      <c r="W5281" s="2">
        <v>2014</v>
      </c>
      <c r="X5281" s="2"/>
    </row>
    <row r="5282" spans="1:24" ht="72.75" customHeight="1" outlineLevel="1" x14ac:dyDescent="0.25">
      <c r="A5282" s="2" t="s">
        <v>10388</v>
      </c>
      <c r="B5282" s="2" t="s">
        <v>27</v>
      </c>
      <c r="C5282" s="10" t="s">
        <v>10369</v>
      </c>
      <c r="D5282" s="10" t="s">
        <v>10370</v>
      </c>
      <c r="E5282" s="10" t="s">
        <v>10370</v>
      </c>
      <c r="F5282" s="2" t="s">
        <v>10371</v>
      </c>
      <c r="G5282" s="2" t="s">
        <v>29</v>
      </c>
      <c r="H5282" s="4">
        <v>100</v>
      </c>
      <c r="I5282" s="2">
        <v>710000000</v>
      </c>
      <c r="J5282" s="2" t="s">
        <v>11537</v>
      </c>
      <c r="K5282" s="2" t="s">
        <v>3765</v>
      </c>
      <c r="L5282" s="2" t="s">
        <v>10389</v>
      </c>
      <c r="M5282" s="2"/>
      <c r="N5282" s="2" t="s">
        <v>1190</v>
      </c>
      <c r="O5282" s="21" t="s">
        <v>61</v>
      </c>
      <c r="P5282" s="2"/>
      <c r="Q5282" s="2"/>
      <c r="R5282" s="2"/>
      <c r="S5282" s="2"/>
      <c r="T5282" s="9">
        <v>84060</v>
      </c>
      <c r="U5282" s="9">
        <f t="shared" si="407"/>
        <v>94147.200000000012</v>
      </c>
      <c r="V5282" s="2" t="s">
        <v>469</v>
      </c>
      <c r="W5282" s="2">
        <v>2014</v>
      </c>
      <c r="X5282" s="2"/>
    </row>
    <row r="5283" spans="1:24" ht="72.75" customHeight="1" outlineLevel="1" x14ac:dyDescent="0.25">
      <c r="A5283" s="2" t="s">
        <v>10390</v>
      </c>
      <c r="B5283" s="2" t="s">
        <v>27</v>
      </c>
      <c r="C5283" s="10" t="s">
        <v>10369</v>
      </c>
      <c r="D5283" s="10" t="s">
        <v>10370</v>
      </c>
      <c r="E5283" s="10" t="s">
        <v>10370</v>
      </c>
      <c r="F5283" s="2" t="s">
        <v>10373</v>
      </c>
      <c r="G5283" s="2" t="s">
        <v>29</v>
      </c>
      <c r="H5283" s="4">
        <v>100</v>
      </c>
      <c r="I5283" s="2">
        <v>710000000</v>
      </c>
      <c r="J5283" s="2" t="s">
        <v>11537</v>
      </c>
      <c r="K5283" s="2" t="s">
        <v>3765</v>
      </c>
      <c r="L5283" s="2" t="s">
        <v>10389</v>
      </c>
      <c r="M5283" s="2"/>
      <c r="N5283" s="2" t="s">
        <v>1190</v>
      </c>
      <c r="O5283" s="21" t="s">
        <v>61</v>
      </c>
      <c r="P5283" s="2"/>
      <c r="Q5283" s="2"/>
      <c r="R5283" s="2"/>
      <c r="S5283" s="2"/>
      <c r="T5283" s="9">
        <v>37760</v>
      </c>
      <c r="U5283" s="9">
        <f t="shared" si="407"/>
        <v>42291.200000000004</v>
      </c>
      <c r="V5283" s="2" t="s">
        <v>469</v>
      </c>
      <c r="W5283" s="2">
        <v>2014</v>
      </c>
      <c r="X5283" s="2"/>
    </row>
    <row r="5284" spans="1:24" ht="72.75" customHeight="1" outlineLevel="1" x14ac:dyDescent="0.25">
      <c r="A5284" s="2" t="s">
        <v>10391</v>
      </c>
      <c r="B5284" s="2" t="s">
        <v>27</v>
      </c>
      <c r="C5284" s="10" t="s">
        <v>10369</v>
      </c>
      <c r="D5284" s="10" t="s">
        <v>10370</v>
      </c>
      <c r="E5284" s="10" t="s">
        <v>10370</v>
      </c>
      <c r="F5284" s="2" t="s">
        <v>10379</v>
      </c>
      <c r="G5284" s="2" t="s">
        <v>29</v>
      </c>
      <c r="H5284" s="4">
        <v>100</v>
      </c>
      <c r="I5284" s="2">
        <v>710000000</v>
      </c>
      <c r="J5284" s="2" t="s">
        <v>11537</v>
      </c>
      <c r="K5284" s="2" t="s">
        <v>3765</v>
      </c>
      <c r="L5284" s="2" t="s">
        <v>10389</v>
      </c>
      <c r="M5284" s="2"/>
      <c r="N5284" s="2" t="s">
        <v>1190</v>
      </c>
      <c r="O5284" s="21" t="s">
        <v>61</v>
      </c>
      <c r="P5284" s="2"/>
      <c r="Q5284" s="2"/>
      <c r="R5284" s="2"/>
      <c r="S5284" s="2"/>
      <c r="T5284" s="9">
        <v>3066700</v>
      </c>
      <c r="U5284" s="9">
        <f t="shared" si="407"/>
        <v>3434704.0000000005</v>
      </c>
      <c r="V5284" s="2" t="s">
        <v>469</v>
      </c>
      <c r="W5284" s="2">
        <v>2014</v>
      </c>
      <c r="X5284" s="2"/>
    </row>
    <row r="5285" spans="1:24" ht="72.75" customHeight="1" outlineLevel="1" x14ac:dyDescent="0.25">
      <c r="A5285" s="2" t="s">
        <v>10392</v>
      </c>
      <c r="B5285" s="2" t="s">
        <v>27</v>
      </c>
      <c r="C5285" s="10" t="s">
        <v>10369</v>
      </c>
      <c r="D5285" s="10" t="s">
        <v>10370</v>
      </c>
      <c r="E5285" s="10" t="s">
        <v>10370</v>
      </c>
      <c r="F5285" s="2" t="s">
        <v>10371</v>
      </c>
      <c r="G5285" s="2" t="s">
        <v>29</v>
      </c>
      <c r="H5285" s="4">
        <v>100</v>
      </c>
      <c r="I5285" s="2">
        <v>710000000</v>
      </c>
      <c r="J5285" s="2" t="s">
        <v>11537</v>
      </c>
      <c r="K5285" s="2" t="s">
        <v>3765</v>
      </c>
      <c r="L5285" s="10" t="s">
        <v>10393</v>
      </c>
      <c r="M5285" s="2"/>
      <c r="N5285" s="2" t="s">
        <v>1190</v>
      </c>
      <c r="O5285" s="21" t="s">
        <v>61</v>
      </c>
      <c r="P5285" s="2"/>
      <c r="Q5285" s="2"/>
      <c r="R5285" s="2"/>
      <c r="S5285" s="2"/>
      <c r="T5285" s="9">
        <v>208460</v>
      </c>
      <c r="U5285" s="9">
        <f t="shared" si="407"/>
        <v>233475.20000000001</v>
      </c>
      <c r="V5285" s="2" t="s">
        <v>469</v>
      </c>
      <c r="W5285" s="2">
        <v>2014</v>
      </c>
      <c r="X5285" s="2"/>
    </row>
    <row r="5286" spans="1:24" ht="72.75" customHeight="1" outlineLevel="1" x14ac:dyDescent="0.25">
      <c r="A5286" s="2" t="s">
        <v>10394</v>
      </c>
      <c r="B5286" s="2" t="s">
        <v>27</v>
      </c>
      <c r="C5286" s="10" t="s">
        <v>10369</v>
      </c>
      <c r="D5286" s="10" t="s">
        <v>10370</v>
      </c>
      <c r="E5286" s="10" t="s">
        <v>10370</v>
      </c>
      <c r="F5286" s="2" t="s">
        <v>10373</v>
      </c>
      <c r="G5286" s="2" t="s">
        <v>29</v>
      </c>
      <c r="H5286" s="4">
        <v>100</v>
      </c>
      <c r="I5286" s="2">
        <v>710000000</v>
      </c>
      <c r="J5286" s="2" t="s">
        <v>11537</v>
      </c>
      <c r="K5286" s="2" t="s">
        <v>3765</v>
      </c>
      <c r="L5286" s="10" t="s">
        <v>10393</v>
      </c>
      <c r="M5286" s="2"/>
      <c r="N5286" s="2" t="s">
        <v>1190</v>
      </c>
      <c r="O5286" s="21" t="s">
        <v>61</v>
      </c>
      <c r="P5286" s="2"/>
      <c r="Q5286" s="2"/>
      <c r="R5286" s="2"/>
      <c r="S5286" s="2"/>
      <c r="T5286" s="9">
        <v>32180</v>
      </c>
      <c r="U5286" s="9">
        <f t="shared" si="407"/>
        <v>36041.600000000006</v>
      </c>
      <c r="V5286" s="2" t="s">
        <v>469</v>
      </c>
      <c r="W5286" s="2">
        <v>2014</v>
      </c>
      <c r="X5286" s="2"/>
    </row>
    <row r="5287" spans="1:24" ht="72.75" customHeight="1" outlineLevel="1" x14ac:dyDescent="0.25">
      <c r="A5287" s="2" t="s">
        <v>10427</v>
      </c>
      <c r="B5287" s="2" t="s">
        <v>27</v>
      </c>
      <c r="C5287" s="2" t="s">
        <v>3154</v>
      </c>
      <c r="D5287" s="10" t="s">
        <v>9118</v>
      </c>
      <c r="E5287" s="10" t="s">
        <v>9119</v>
      </c>
      <c r="F5287" s="2"/>
      <c r="G5287" s="2" t="s">
        <v>29</v>
      </c>
      <c r="H5287" s="4">
        <v>100</v>
      </c>
      <c r="I5287" s="2">
        <v>710000000</v>
      </c>
      <c r="J5287" s="2" t="s">
        <v>11537</v>
      </c>
      <c r="K5287" s="2" t="s">
        <v>3766</v>
      </c>
      <c r="L5287" s="10" t="s">
        <v>1198</v>
      </c>
      <c r="M5287" s="2"/>
      <c r="N5287" s="2" t="s">
        <v>1469</v>
      </c>
      <c r="O5287" s="21">
        <v>0</v>
      </c>
      <c r="P5287" s="2"/>
      <c r="Q5287" s="2"/>
      <c r="R5287" s="2"/>
      <c r="S5287" s="8"/>
      <c r="T5287" s="9">
        <v>0</v>
      </c>
      <c r="U5287" s="9">
        <f t="shared" si="407"/>
        <v>0</v>
      </c>
      <c r="V5287" s="2" t="s">
        <v>345</v>
      </c>
      <c r="W5287" s="2">
        <v>2014</v>
      </c>
      <c r="X5287" s="2"/>
    </row>
    <row r="5288" spans="1:24" ht="72.75" customHeight="1" outlineLevel="1" x14ac:dyDescent="0.25">
      <c r="A5288" s="2" t="s">
        <v>11360</v>
      </c>
      <c r="B5288" s="2" t="s">
        <v>27</v>
      </c>
      <c r="C5288" s="2" t="s">
        <v>3154</v>
      </c>
      <c r="D5288" s="10" t="s">
        <v>9118</v>
      </c>
      <c r="E5288" s="10" t="s">
        <v>9119</v>
      </c>
      <c r="F5288" s="2"/>
      <c r="G5288" s="2" t="s">
        <v>29</v>
      </c>
      <c r="H5288" s="4">
        <v>100</v>
      </c>
      <c r="I5288" s="2">
        <v>710000000</v>
      </c>
      <c r="J5288" s="2" t="s">
        <v>11537</v>
      </c>
      <c r="K5288" s="2" t="s">
        <v>11361</v>
      </c>
      <c r="L5288" s="10" t="s">
        <v>1198</v>
      </c>
      <c r="M5288" s="2"/>
      <c r="N5288" s="2" t="s">
        <v>10916</v>
      </c>
      <c r="O5288" s="21">
        <v>0</v>
      </c>
      <c r="P5288" s="2"/>
      <c r="Q5288" s="2"/>
      <c r="R5288" s="2"/>
      <c r="S5288" s="8"/>
      <c r="T5288" s="9">
        <v>500000</v>
      </c>
      <c r="U5288" s="9">
        <f t="shared" si="407"/>
        <v>560000</v>
      </c>
      <c r="V5288" s="2" t="s">
        <v>345</v>
      </c>
      <c r="W5288" s="2">
        <v>2014</v>
      </c>
      <c r="X5288" s="2" t="s">
        <v>10795</v>
      </c>
    </row>
    <row r="5289" spans="1:24" ht="72.75" customHeight="1" outlineLevel="1" x14ac:dyDescent="0.25">
      <c r="A5289" s="2" t="s">
        <v>10429</v>
      </c>
      <c r="B5289" s="2" t="s">
        <v>27</v>
      </c>
      <c r="C5289" s="2" t="s">
        <v>3149</v>
      </c>
      <c r="D5289" s="10" t="s">
        <v>5757</v>
      </c>
      <c r="E5289" s="10" t="s">
        <v>5758</v>
      </c>
      <c r="F5289" s="2"/>
      <c r="G5289" s="2" t="s">
        <v>29</v>
      </c>
      <c r="H5289" s="4">
        <v>100</v>
      </c>
      <c r="I5289" s="2">
        <v>710000000</v>
      </c>
      <c r="J5289" s="2" t="s">
        <v>11537</v>
      </c>
      <c r="K5289" s="2" t="s">
        <v>1449</v>
      </c>
      <c r="L5289" s="10" t="s">
        <v>1198</v>
      </c>
      <c r="M5289" s="2"/>
      <c r="N5289" s="2" t="s">
        <v>1469</v>
      </c>
      <c r="O5289" s="21">
        <v>0</v>
      </c>
      <c r="P5289" s="2"/>
      <c r="Q5289" s="2"/>
      <c r="R5289" s="2"/>
      <c r="S5289" s="8"/>
      <c r="T5289" s="9">
        <v>21400</v>
      </c>
      <c r="U5289" s="9">
        <f>T5289*1.12</f>
        <v>23968.000000000004</v>
      </c>
      <c r="V5289" s="2" t="s">
        <v>345</v>
      </c>
      <c r="W5289" s="2">
        <v>2014</v>
      </c>
      <c r="X5289" s="2"/>
    </row>
    <row r="5290" spans="1:24" ht="72.75" customHeight="1" outlineLevel="1" x14ac:dyDescent="0.25">
      <c r="A5290" s="2" t="s">
        <v>10432</v>
      </c>
      <c r="B5290" s="2" t="s">
        <v>27</v>
      </c>
      <c r="C5290" s="2" t="s">
        <v>9722</v>
      </c>
      <c r="D5290" s="10" t="s">
        <v>9723</v>
      </c>
      <c r="E5290" s="10" t="s">
        <v>9724</v>
      </c>
      <c r="F5290" s="2" t="s">
        <v>10433</v>
      </c>
      <c r="G5290" s="2" t="s">
        <v>29</v>
      </c>
      <c r="H5290" s="4">
        <v>100</v>
      </c>
      <c r="I5290" s="2">
        <v>710000000</v>
      </c>
      <c r="J5290" s="2" t="s">
        <v>11537</v>
      </c>
      <c r="K5290" s="2" t="s">
        <v>3765</v>
      </c>
      <c r="L5290" s="2" t="s">
        <v>1141</v>
      </c>
      <c r="M5290" s="2"/>
      <c r="N5290" s="2" t="s">
        <v>1469</v>
      </c>
      <c r="O5290" s="21">
        <v>0</v>
      </c>
      <c r="P5290" s="2"/>
      <c r="Q5290" s="2"/>
      <c r="R5290" s="2"/>
      <c r="S5290" s="8"/>
      <c r="T5290" s="9">
        <v>434000</v>
      </c>
      <c r="U5290" s="9">
        <f>T5290*1.12</f>
        <v>486080.00000000006</v>
      </c>
      <c r="V5290" s="2" t="s">
        <v>345</v>
      </c>
      <c r="W5290" s="2">
        <v>2014</v>
      </c>
      <c r="X5290" s="2"/>
    </row>
    <row r="5291" spans="1:24" ht="72.75" customHeight="1" outlineLevel="1" x14ac:dyDescent="0.25">
      <c r="A5291" s="2" t="s">
        <v>10436</v>
      </c>
      <c r="B5291" s="2" t="s">
        <v>27</v>
      </c>
      <c r="C5291" s="2" t="s">
        <v>10437</v>
      </c>
      <c r="D5291" s="10" t="s">
        <v>10438</v>
      </c>
      <c r="E5291" s="10" t="s">
        <v>10438</v>
      </c>
      <c r="F5291" s="10" t="s">
        <v>10439</v>
      </c>
      <c r="G5291" s="2" t="s">
        <v>29</v>
      </c>
      <c r="H5291" s="4">
        <v>100</v>
      </c>
      <c r="I5291" s="2">
        <v>710000000</v>
      </c>
      <c r="J5291" s="2" t="s">
        <v>11537</v>
      </c>
      <c r="K5291" s="2" t="s">
        <v>3765</v>
      </c>
      <c r="L5291" s="2" t="s">
        <v>1141</v>
      </c>
      <c r="M5291" s="2"/>
      <c r="N5291" s="2" t="s">
        <v>1469</v>
      </c>
      <c r="O5291" s="21">
        <v>0</v>
      </c>
      <c r="P5291" s="2"/>
      <c r="Q5291" s="2"/>
      <c r="R5291" s="2"/>
      <c r="S5291" s="8"/>
      <c r="T5291" s="9">
        <v>0</v>
      </c>
      <c r="U5291" s="9">
        <f t="shared" ref="U5291:U5302" si="408">T5291*1.12</f>
        <v>0</v>
      </c>
      <c r="V5291" s="2" t="s">
        <v>469</v>
      </c>
      <c r="W5291" s="2">
        <v>2014</v>
      </c>
      <c r="X5291" s="2"/>
    </row>
    <row r="5292" spans="1:24" ht="72.75" customHeight="1" outlineLevel="1" x14ac:dyDescent="0.25">
      <c r="A5292" s="2" t="s">
        <v>10915</v>
      </c>
      <c r="B5292" s="2" t="s">
        <v>27</v>
      </c>
      <c r="C5292" s="2" t="s">
        <v>10437</v>
      </c>
      <c r="D5292" s="10" t="s">
        <v>10438</v>
      </c>
      <c r="E5292" s="10" t="s">
        <v>10438</v>
      </c>
      <c r="F5292" s="10" t="s">
        <v>10439</v>
      </c>
      <c r="G5292" s="2" t="s">
        <v>29</v>
      </c>
      <c r="H5292" s="4">
        <v>100</v>
      </c>
      <c r="I5292" s="2">
        <v>710000000</v>
      </c>
      <c r="J5292" s="2" t="s">
        <v>11537</v>
      </c>
      <c r="K5292" s="2" t="s">
        <v>6016</v>
      </c>
      <c r="L5292" s="2" t="s">
        <v>1141</v>
      </c>
      <c r="M5292" s="2"/>
      <c r="N5292" s="2" t="s">
        <v>10916</v>
      </c>
      <c r="O5292" s="21">
        <v>0</v>
      </c>
      <c r="P5292" s="2"/>
      <c r="Q5292" s="2"/>
      <c r="R5292" s="2"/>
      <c r="S5292" s="8"/>
      <c r="T5292" s="9">
        <v>3921900</v>
      </c>
      <c r="U5292" s="9">
        <f>T5292*1.12</f>
        <v>4392528</v>
      </c>
      <c r="V5292" s="2" t="s">
        <v>469</v>
      </c>
      <c r="W5292" s="2">
        <v>2014</v>
      </c>
      <c r="X5292" s="2" t="s">
        <v>10795</v>
      </c>
    </row>
    <row r="5293" spans="1:24" ht="72.75" customHeight="1" outlineLevel="1" x14ac:dyDescent="0.25">
      <c r="A5293" s="2" t="s">
        <v>10440</v>
      </c>
      <c r="B5293" s="2" t="s">
        <v>27</v>
      </c>
      <c r="C5293" s="2" t="s">
        <v>10441</v>
      </c>
      <c r="D5293" s="10" t="s">
        <v>10442</v>
      </c>
      <c r="E5293" s="10" t="s">
        <v>10442</v>
      </c>
      <c r="F5293" s="10" t="s">
        <v>10442</v>
      </c>
      <c r="G5293" s="2" t="s">
        <v>29</v>
      </c>
      <c r="H5293" s="4">
        <v>100</v>
      </c>
      <c r="I5293" s="2">
        <v>710000000</v>
      </c>
      <c r="J5293" s="2" t="s">
        <v>11537</v>
      </c>
      <c r="K5293" s="2" t="s">
        <v>3765</v>
      </c>
      <c r="L5293" s="2" t="s">
        <v>1148</v>
      </c>
      <c r="M5293" s="2"/>
      <c r="N5293" s="2" t="s">
        <v>1454</v>
      </c>
      <c r="O5293" s="21">
        <v>0</v>
      </c>
      <c r="P5293" s="2"/>
      <c r="Q5293" s="2"/>
      <c r="R5293" s="2"/>
      <c r="S5293" s="8"/>
      <c r="T5293" s="9">
        <v>6264000</v>
      </c>
      <c r="U5293" s="9">
        <f t="shared" si="408"/>
        <v>7015680.0000000009</v>
      </c>
      <c r="V5293" s="2" t="s">
        <v>345</v>
      </c>
      <c r="W5293" s="2">
        <v>2014</v>
      </c>
      <c r="X5293" s="2"/>
    </row>
    <row r="5294" spans="1:24" ht="72.75" customHeight="1" outlineLevel="1" x14ac:dyDescent="0.25">
      <c r="A5294" s="2" t="s">
        <v>10474</v>
      </c>
      <c r="B5294" s="2" t="s">
        <v>27</v>
      </c>
      <c r="C5294" s="2" t="s">
        <v>5044</v>
      </c>
      <c r="D5294" s="10" t="s">
        <v>5045</v>
      </c>
      <c r="E5294" s="10" t="s">
        <v>5045</v>
      </c>
      <c r="F5294" s="2"/>
      <c r="G5294" s="2" t="s">
        <v>29</v>
      </c>
      <c r="H5294" s="4">
        <v>100</v>
      </c>
      <c r="I5294" s="2">
        <v>710000000</v>
      </c>
      <c r="J5294" s="2" t="s">
        <v>11537</v>
      </c>
      <c r="K5294" s="2" t="s">
        <v>3765</v>
      </c>
      <c r="L5294" s="2" t="s">
        <v>1140</v>
      </c>
      <c r="M5294" s="2"/>
      <c r="N5294" s="2" t="s">
        <v>1454</v>
      </c>
      <c r="O5294" s="21">
        <v>100</v>
      </c>
      <c r="P5294" s="2"/>
      <c r="Q5294" s="2"/>
      <c r="R5294" s="2"/>
      <c r="S5294" s="8"/>
      <c r="T5294" s="9">
        <v>26786</v>
      </c>
      <c r="U5294" s="9">
        <f t="shared" si="408"/>
        <v>30000.320000000003</v>
      </c>
      <c r="V5294" s="2" t="s">
        <v>469</v>
      </c>
      <c r="W5294" s="2">
        <v>2014</v>
      </c>
      <c r="X5294" s="2"/>
    </row>
    <row r="5295" spans="1:24" ht="72.75" customHeight="1" outlineLevel="1" x14ac:dyDescent="0.25">
      <c r="A5295" s="2" t="s">
        <v>10475</v>
      </c>
      <c r="B5295" s="2" t="s">
        <v>27</v>
      </c>
      <c r="C5295" s="2" t="s">
        <v>10476</v>
      </c>
      <c r="D5295" s="10" t="s">
        <v>10477</v>
      </c>
      <c r="E5295" s="10" t="s">
        <v>10478</v>
      </c>
      <c r="F5295" s="2" t="s">
        <v>10853</v>
      </c>
      <c r="G5295" s="2" t="s">
        <v>343</v>
      </c>
      <c r="H5295" s="4">
        <v>100</v>
      </c>
      <c r="I5295" s="2">
        <v>710000000</v>
      </c>
      <c r="J5295" s="2" t="s">
        <v>11537</v>
      </c>
      <c r="K5295" s="2" t="s">
        <v>3766</v>
      </c>
      <c r="L5295" s="2" t="s">
        <v>1140</v>
      </c>
      <c r="M5295" s="2"/>
      <c r="N5295" s="2" t="s">
        <v>1454</v>
      </c>
      <c r="O5295" s="21">
        <v>30</v>
      </c>
      <c r="P5295" s="2"/>
      <c r="Q5295" s="2"/>
      <c r="R5295" s="2"/>
      <c r="S5295" s="8"/>
      <c r="T5295" s="9">
        <v>0</v>
      </c>
      <c r="U5295" s="9">
        <f t="shared" si="408"/>
        <v>0</v>
      </c>
      <c r="V5295" s="2" t="s">
        <v>345</v>
      </c>
      <c r="W5295" s="2">
        <v>2014</v>
      </c>
      <c r="X5295" s="2" t="s">
        <v>10152</v>
      </c>
    </row>
    <row r="5296" spans="1:24" ht="72.75" customHeight="1" outlineLevel="1" x14ac:dyDescent="0.25">
      <c r="A5296" s="2" t="s">
        <v>10479</v>
      </c>
      <c r="B5296" s="2" t="s">
        <v>27</v>
      </c>
      <c r="C5296" s="2" t="s">
        <v>10480</v>
      </c>
      <c r="D5296" s="10" t="s">
        <v>10481</v>
      </c>
      <c r="E5296" s="10" t="s">
        <v>10482</v>
      </c>
      <c r="F5296" s="2" t="s">
        <v>10483</v>
      </c>
      <c r="G5296" s="2" t="s">
        <v>29</v>
      </c>
      <c r="H5296" s="4">
        <v>100</v>
      </c>
      <c r="I5296" s="2">
        <v>710000000</v>
      </c>
      <c r="J5296" s="2" t="s">
        <v>11537</v>
      </c>
      <c r="K5296" s="2" t="s">
        <v>3765</v>
      </c>
      <c r="L5296" s="2" t="s">
        <v>381</v>
      </c>
      <c r="M5296" s="2"/>
      <c r="N5296" s="2" t="s">
        <v>10484</v>
      </c>
      <c r="O5296" s="21">
        <v>0</v>
      </c>
      <c r="P5296" s="2"/>
      <c r="Q5296" s="2"/>
      <c r="R5296" s="2"/>
      <c r="S5296" s="8"/>
      <c r="T5296" s="9">
        <v>1500000</v>
      </c>
      <c r="U5296" s="9">
        <f t="shared" si="408"/>
        <v>1680000.0000000002</v>
      </c>
      <c r="V5296" s="2" t="s">
        <v>345</v>
      </c>
      <c r="W5296" s="2">
        <v>2014</v>
      </c>
      <c r="X5296" s="2"/>
    </row>
    <row r="5297" spans="1:25" ht="72.75" customHeight="1" outlineLevel="1" x14ac:dyDescent="0.25">
      <c r="A5297" s="2" t="s">
        <v>10485</v>
      </c>
      <c r="B5297" s="2" t="s">
        <v>27</v>
      </c>
      <c r="C5297" s="2" t="s">
        <v>10202</v>
      </c>
      <c r="D5297" s="10" t="s">
        <v>10203</v>
      </c>
      <c r="E5297" s="10" t="s">
        <v>10204</v>
      </c>
      <c r="F5297" s="2" t="s">
        <v>10489</v>
      </c>
      <c r="G5297" s="2" t="s">
        <v>29</v>
      </c>
      <c r="H5297" s="4">
        <v>100</v>
      </c>
      <c r="I5297" s="2">
        <v>710000000</v>
      </c>
      <c r="J5297" s="2" t="s">
        <v>11537</v>
      </c>
      <c r="K5297" s="2" t="s">
        <v>3766</v>
      </c>
      <c r="L5297" s="2" t="s">
        <v>381</v>
      </c>
      <c r="M5297" s="2"/>
      <c r="N5297" s="2" t="s">
        <v>453</v>
      </c>
      <c r="O5297" s="21" t="s">
        <v>61</v>
      </c>
      <c r="P5297" s="2"/>
      <c r="Q5297" s="2"/>
      <c r="R5297" s="2"/>
      <c r="S5297" s="8"/>
      <c r="T5297" s="9">
        <v>0</v>
      </c>
      <c r="U5297" s="9">
        <f t="shared" si="408"/>
        <v>0</v>
      </c>
      <c r="V5297" s="2" t="s">
        <v>345</v>
      </c>
      <c r="W5297" s="2">
        <v>2014</v>
      </c>
      <c r="X5297" s="2"/>
    </row>
    <row r="5298" spans="1:25" ht="72.75" customHeight="1" outlineLevel="1" x14ac:dyDescent="0.25">
      <c r="A5298" s="2" t="s">
        <v>11135</v>
      </c>
      <c r="B5298" s="2" t="s">
        <v>27</v>
      </c>
      <c r="C5298" s="2" t="s">
        <v>10202</v>
      </c>
      <c r="D5298" s="10" t="s">
        <v>10203</v>
      </c>
      <c r="E5298" s="10" t="s">
        <v>10204</v>
      </c>
      <c r="F5298" s="2" t="s">
        <v>10489</v>
      </c>
      <c r="G5298" s="2" t="s">
        <v>29</v>
      </c>
      <c r="H5298" s="4">
        <v>100</v>
      </c>
      <c r="I5298" s="2">
        <v>710000000</v>
      </c>
      <c r="J5298" s="2" t="s">
        <v>11537</v>
      </c>
      <c r="K5298" s="2" t="s">
        <v>6161</v>
      </c>
      <c r="L5298" s="2" t="s">
        <v>1197</v>
      </c>
      <c r="M5298" s="2"/>
      <c r="N5298" s="2" t="s">
        <v>10994</v>
      </c>
      <c r="O5298" s="21" t="s">
        <v>61</v>
      </c>
      <c r="P5298" s="2"/>
      <c r="Q5298" s="2"/>
      <c r="R5298" s="2"/>
      <c r="S5298" s="8"/>
      <c r="T5298" s="9">
        <v>0</v>
      </c>
      <c r="U5298" s="9">
        <f t="shared" si="408"/>
        <v>0</v>
      </c>
      <c r="V5298" s="2" t="s">
        <v>345</v>
      </c>
      <c r="W5298" s="2">
        <v>2014</v>
      </c>
      <c r="X5298" s="2" t="s">
        <v>11136</v>
      </c>
    </row>
    <row r="5299" spans="1:25" ht="72.75" customHeight="1" outlineLevel="1" x14ac:dyDescent="0.25">
      <c r="A5299" s="2" t="s">
        <v>12553</v>
      </c>
      <c r="B5299" s="2" t="s">
        <v>27</v>
      </c>
      <c r="C5299" s="2" t="s">
        <v>10202</v>
      </c>
      <c r="D5299" s="10" t="s">
        <v>10203</v>
      </c>
      <c r="E5299" s="10" t="s">
        <v>10204</v>
      </c>
      <c r="F5299" s="2" t="s">
        <v>10489</v>
      </c>
      <c r="G5299" s="2" t="s">
        <v>350</v>
      </c>
      <c r="H5299" s="4">
        <v>100</v>
      </c>
      <c r="I5299" s="2">
        <v>710000000</v>
      </c>
      <c r="J5299" s="2" t="s">
        <v>11537</v>
      </c>
      <c r="K5299" s="2" t="s">
        <v>6133</v>
      </c>
      <c r="L5299" s="2" t="s">
        <v>1197</v>
      </c>
      <c r="M5299" s="2"/>
      <c r="N5299" s="2" t="s">
        <v>10994</v>
      </c>
      <c r="O5299" s="21">
        <v>0</v>
      </c>
      <c r="P5299" s="2"/>
      <c r="Q5299" s="2"/>
      <c r="R5299" s="2"/>
      <c r="S5299" s="8"/>
      <c r="T5299" s="9">
        <v>0</v>
      </c>
      <c r="U5299" s="9">
        <f t="shared" ref="U5299:U5300" si="409">T5299*1.12</f>
        <v>0</v>
      </c>
      <c r="V5299" s="2" t="s">
        <v>345</v>
      </c>
      <c r="W5299" s="2">
        <v>2014</v>
      </c>
      <c r="X5299" s="2">
        <v>11</v>
      </c>
    </row>
    <row r="5300" spans="1:25" s="253" customFormat="1" ht="66.75" customHeight="1" x14ac:dyDescent="0.25">
      <c r="A5300" s="237" t="s">
        <v>13411</v>
      </c>
      <c r="B5300" s="237" t="s">
        <v>27</v>
      </c>
      <c r="C5300" s="237" t="s">
        <v>10202</v>
      </c>
      <c r="D5300" s="239" t="s">
        <v>10203</v>
      </c>
      <c r="E5300" s="239" t="s">
        <v>10204</v>
      </c>
      <c r="F5300" s="237" t="s">
        <v>10489</v>
      </c>
      <c r="G5300" s="237" t="s">
        <v>29</v>
      </c>
      <c r="H5300" s="257">
        <v>100</v>
      </c>
      <c r="I5300" s="237">
        <v>710000000</v>
      </c>
      <c r="J5300" s="237" t="s">
        <v>1075</v>
      </c>
      <c r="K5300" s="237" t="s">
        <v>13412</v>
      </c>
      <c r="L5300" s="237" t="s">
        <v>1197</v>
      </c>
      <c r="M5300" s="237"/>
      <c r="N5300" s="237" t="s">
        <v>10994</v>
      </c>
      <c r="O5300" s="244">
        <v>0</v>
      </c>
      <c r="P5300" s="237"/>
      <c r="Q5300" s="237"/>
      <c r="R5300" s="237"/>
      <c r="S5300" s="252"/>
      <c r="T5300" s="246">
        <v>1650000</v>
      </c>
      <c r="U5300" s="246">
        <f t="shared" si="409"/>
        <v>1848000.0000000002</v>
      </c>
      <c r="V5300" s="237" t="s">
        <v>345</v>
      </c>
      <c r="W5300" s="237">
        <v>2014</v>
      </c>
      <c r="X5300" s="237" t="s">
        <v>13413</v>
      </c>
      <c r="Y5300" s="290"/>
    </row>
    <row r="5301" spans="1:25" ht="72.75" customHeight="1" outlineLevel="1" x14ac:dyDescent="0.25">
      <c r="A5301" s="2" t="s">
        <v>10486</v>
      </c>
      <c r="B5301" s="2" t="s">
        <v>27</v>
      </c>
      <c r="C5301" s="2" t="s">
        <v>10202</v>
      </c>
      <c r="D5301" s="10" t="s">
        <v>10203</v>
      </c>
      <c r="E5301" s="10" t="s">
        <v>10204</v>
      </c>
      <c r="F5301" s="2" t="s">
        <v>12554</v>
      </c>
      <c r="G5301" s="2" t="s">
        <v>29</v>
      </c>
      <c r="H5301" s="4">
        <v>100</v>
      </c>
      <c r="I5301" s="2">
        <v>710000000</v>
      </c>
      <c r="J5301" s="2" t="s">
        <v>11537</v>
      </c>
      <c r="K5301" s="2" t="s">
        <v>3766</v>
      </c>
      <c r="L5301" s="2" t="s">
        <v>9959</v>
      </c>
      <c r="M5301" s="2"/>
      <c r="N5301" s="2" t="s">
        <v>453</v>
      </c>
      <c r="O5301" s="21">
        <v>0</v>
      </c>
      <c r="P5301" s="2"/>
      <c r="Q5301" s="2"/>
      <c r="R5301" s="2"/>
      <c r="S5301" s="8"/>
      <c r="T5301" s="9">
        <v>0</v>
      </c>
      <c r="U5301" s="9">
        <f t="shared" si="408"/>
        <v>0</v>
      </c>
      <c r="V5301" s="2" t="s">
        <v>345</v>
      </c>
      <c r="W5301" s="2">
        <v>2014</v>
      </c>
      <c r="X5301" s="2"/>
    </row>
    <row r="5302" spans="1:25" ht="72.75" customHeight="1" outlineLevel="1" x14ac:dyDescent="0.25">
      <c r="A5302" s="2" t="s">
        <v>11138</v>
      </c>
      <c r="B5302" s="2" t="s">
        <v>27</v>
      </c>
      <c r="C5302" s="2" t="s">
        <v>10202</v>
      </c>
      <c r="D5302" s="10" t="s">
        <v>10203</v>
      </c>
      <c r="E5302" s="10" t="s">
        <v>10204</v>
      </c>
      <c r="F5302" s="2" t="s">
        <v>10490</v>
      </c>
      <c r="G5302" s="2" t="s">
        <v>29</v>
      </c>
      <c r="H5302" s="4">
        <v>100</v>
      </c>
      <c r="I5302" s="2">
        <v>710000000</v>
      </c>
      <c r="J5302" s="2" t="s">
        <v>11537</v>
      </c>
      <c r="K5302" s="2" t="s">
        <v>6161</v>
      </c>
      <c r="L5302" s="2" t="s">
        <v>1197</v>
      </c>
      <c r="M5302" s="2"/>
      <c r="N5302" s="2" t="s">
        <v>10994</v>
      </c>
      <c r="O5302" s="21">
        <v>0</v>
      </c>
      <c r="P5302" s="2"/>
      <c r="Q5302" s="2"/>
      <c r="R5302" s="2"/>
      <c r="S5302" s="8"/>
      <c r="T5302" s="9">
        <v>20000000</v>
      </c>
      <c r="U5302" s="9">
        <f t="shared" si="408"/>
        <v>22400000.000000004</v>
      </c>
      <c r="V5302" s="2" t="s">
        <v>345</v>
      </c>
      <c r="W5302" s="2">
        <v>2014</v>
      </c>
      <c r="X5302" s="2" t="s">
        <v>11136</v>
      </c>
    </row>
    <row r="5303" spans="1:25" ht="72.75" customHeight="1" outlineLevel="1" x14ac:dyDescent="0.25">
      <c r="A5303" s="2" t="s">
        <v>10487</v>
      </c>
      <c r="B5303" s="2" t="s">
        <v>27</v>
      </c>
      <c r="C5303" s="2" t="s">
        <v>10202</v>
      </c>
      <c r="D5303" s="10" t="s">
        <v>10203</v>
      </c>
      <c r="E5303" s="10" t="s">
        <v>10204</v>
      </c>
      <c r="F5303" s="2" t="s">
        <v>10491</v>
      </c>
      <c r="G5303" s="2" t="s">
        <v>29</v>
      </c>
      <c r="H5303" s="4">
        <v>100</v>
      </c>
      <c r="I5303" s="2">
        <v>710000000</v>
      </c>
      <c r="J5303" s="2" t="s">
        <v>11537</v>
      </c>
      <c r="K5303" s="2" t="s">
        <v>3766</v>
      </c>
      <c r="L5303" s="2" t="s">
        <v>381</v>
      </c>
      <c r="M5303" s="2"/>
      <c r="N5303" s="2" t="s">
        <v>453</v>
      </c>
      <c r="O5303" s="21">
        <v>0</v>
      </c>
      <c r="P5303" s="2"/>
      <c r="Q5303" s="2"/>
      <c r="R5303" s="2"/>
      <c r="S5303" s="8"/>
      <c r="T5303" s="9">
        <v>0</v>
      </c>
      <c r="U5303" s="9">
        <f t="shared" ref="U5303:U5309" si="410">T5303*1.12</f>
        <v>0</v>
      </c>
      <c r="V5303" s="2" t="s">
        <v>345</v>
      </c>
      <c r="W5303" s="2">
        <v>2014</v>
      </c>
      <c r="X5303" s="2"/>
    </row>
    <row r="5304" spans="1:25" ht="72.75" customHeight="1" outlineLevel="1" x14ac:dyDescent="0.25">
      <c r="A5304" s="2" t="s">
        <v>11139</v>
      </c>
      <c r="B5304" s="2" t="s">
        <v>27</v>
      </c>
      <c r="C5304" s="2" t="s">
        <v>10202</v>
      </c>
      <c r="D5304" s="10" t="s">
        <v>10203</v>
      </c>
      <c r="E5304" s="10" t="s">
        <v>10204</v>
      </c>
      <c r="F5304" s="2" t="s">
        <v>10491</v>
      </c>
      <c r="G5304" s="2" t="s">
        <v>343</v>
      </c>
      <c r="H5304" s="4">
        <v>0</v>
      </c>
      <c r="I5304" s="2">
        <v>710000000</v>
      </c>
      <c r="J5304" s="2" t="s">
        <v>11537</v>
      </c>
      <c r="K5304" s="2" t="s">
        <v>11174</v>
      </c>
      <c r="L5304" s="2" t="s">
        <v>1197</v>
      </c>
      <c r="M5304" s="2"/>
      <c r="N5304" s="2" t="s">
        <v>11021</v>
      </c>
      <c r="O5304" s="21">
        <v>0</v>
      </c>
      <c r="P5304" s="2"/>
      <c r="Q5304" s="2"/>
      <c r="R5304" s="2"/>
      <c r="S5304" s="8"/>
      <c r="T5304" s="9">
        <v>30000000</v>
      </c>
      <c r="U5304" s="9">
        <f t="shared" si="410"/>
        <v>33600000</v>
      </c>
      <c r="V5304" s="2" t="s">
        <v>345</v>
      </c>
      <c r="W5304" s="2">
        <v>2014</v>
      </c>
      <c r="X5304" s="2" t="s">
        <v>11175</v>
      </c>
    </row>
    <row r="5305" spans="1:25" ht="72.75" customHeight="1" outlineLevel="1" x14ac:dyDescent="0.25">
      <c r="A5305" s="2" t="s">
        <v>10488</v>
      </c>
      <c r="B5305" s="2" t="s">
        <v>27</v>
      </c>
      <c r="C5305" s="2" t="s">
        <v>10202</v>
      </c>
      <c r="D5305" s="10" t="s">
        <v>10203</v>
      </c>
      <c r="E5305" s="10" t="s">
        <v>10204</v>
      </c>
      <c r="F5305" s="2" t="s">
        <v>10492</v>
      </c>
      <c r="G5305" s="2" t="s">
        <v>350</v>
      </c>
      <c r="H5305" s="4">
        <v>100</v>
      </c>
      <c r="I5305" s="2">
        <v>710000000</v>
      </c>
      <c r="J5305" s="2" t="s">
        <v>11537</v>
      </c>
      <c r="K5305" s="2" t="s">
        <v>6016</v>
      </c>
      <c r="L5305" s="2" t="s">
        <v>381</v>
      </c>
      <c r="M5305" s="2"/>
      <c r="N5305" s="2" t="s">
        <v>453</v>
      </c>
      <c r="O5305" s="21">
        <v>0</v>
      </c>
      <c r="P5305" s="2"/>
      <c r="Q5305" s="2"/>
      <c r="R5305" s="2"/>
      <c r="S5305" s="8"/>
      <c r="T5305" s="9">
        <v>0</v>
      </c>
      <c r="U5305" s="9">
        <f t="shared" si="410"/>
        <v>0</v>
      </c>
      <c r="V5305" s="2" t="s">
        <v>345</v>
      </c>
      <c r="W5305" s="2">
        <v>2014</v>
      </c>
      <c r="X5305" s="2"/>
    </row>
    <row r="5306" spans="1:25" ht="72.75" customHeight="1" outlineLevel="1" x14ac:dyDescent="0.25">
      <c r="A5306" s="2" t="s">
        <v>11140</v>
      </c>
      <c r="B5306" s="2" t="s">
        <v>27</v>
      </c>
      <c r="C5306" s="2" t="s">
        <v>10202</v>
      </c>
      <c r="D5306" s="10" t="s">
        <v>10203</v>
      </c>
      <c r="E5306" s="10" t="s">
        <v>10204</v>
      </c>
      <c r="F5306" s="2" t="s">
        <v>10492</v>
      </c>
      <c r="G5306" s="2" t="s">
        <v>350</v>
      </c>
      <c r="H5306" s="4">
        <v>100</v>
      </c>
      <c r="I5306" s="2">
        <v>710000000</v>
      </c>
      <c r="J5306" s="2" t="s">
        <v>11537</v>
      </c>
      <c r="K5306" s="2" t="s">
        <v>11174</v>
      </c>
      <c r="L5306" s="2" t="s">
        <v>1197</v>
      </c>
      <c r="M5306" s="2"/>
      <c r="N5306" s="2" t="s">
        <v>10994</v>
      </c>
      <c r="O5306" s="21">
        <v>0</v>
      </c>
      <c r="P5306" s="2"/>
      <c r="Q5306" s="2"/>
      <c r="R5306" s="2"/>
      <c r="S5306" s="8"/>
      <c r="T5306" s="9">
        <v>2000000</v>
      </c>
      <c r="U5306" s="9">
        <f t="shared" si="410"/>
        <v>2240000</v>
      </c>
      <c r="V5306" s="2" t="s">
        <v>345</v>
      </c>
      <c r="W5306" s="2">
        <v>2014</v>
      </c>
      <c r="X5306" s="2" t="s">
        <v>11136</v>
      </c>
    </row>
    <row r="5307" spans="1:25" ht="72.75" customHeight="1" outlineLevel="1" x14ac:dyDescent="0.25">
      <c r="A5307" s="2" t="s">
        <v>10685</v>
      </c>
      <c r="B5307" s="2" t="s">
        <v>27</v>
      </c>
      <c r="C5307" s="2" t="s">
        <v>10686</v>
      </c>
      <c r="D5307" s="10" t="s">
        <v>10683</v>
      </c>
      <c r="E5307" s="10" t="s">
        <v>10684</v>
      </c>
      <c r="F5307" s="5" t="s">
        <v>10688</v>
      </c>
      <c r="G5307" s="2" t="s">
        <v>343</v>
      </c>
      <c r="H5307" s="4">
        <v>100</v>
      </c>
      <c r="I5307" s="2">
        <v>710000000</v>
      </c>
      <c r="J5307" s="2" t="s">
        <v>11537</v>
      </c>
      <c r="K5307" s="5" t="s">
        <v>3766</v>
      </c>
      <c r="L5307" s="2" t="s">
        <v>381</v>
      </c>
      <c r="M5307" s="2"/>
      <c r="N5307" s="2" t="s">
        <v>10687</v>
      </c>
      <c r="O5307" s="15" t="s">
        <v>61</v>
      </c>
      <c r="P5307" s="2"/>
      <c r="Q5307" s="2"/>
      <c r="R5307" s="2"/>
      <c r="S5307" s="48"/>
      <c r="T5307" s="9">
        <v>10267857.140000001</v>
      </c>
      <c r="U5307" s="9">
        <f t="shared" si="410"/>
        <v>11499999.996800002</v>
      </c>
      <c r="V5307" s="2" t="s">
        <v>345</v>
      </c>
      <c r="W5307" s="2">
        <v>2014</v>
      </c>
      <c r="X5307" s="2"/>
    </row>
    <row r="5308" spans="1:25" ht="90.75" customHeight="1" outlineLevel="1" x14ac:dyDescent="0.25">
      <c r="A5308" s="2" t="s">
        <v>10781</v>
      </c>
      <c r="B5308" s="2" t="s">
        <v>27</v>
      </c>
      <c r="C5308" s="2" t="s">
        <v>10782</v>
      </c>
      <c r="D5308" s="10" t="s">
        <v>10783</v>
      </c>
      <c r="E5308" s="10" t="s">
        <v>10784</v>
      </c>
      <c r="F5308" s="2" t="s">
        <v>10785</v>
      </c>
      <c r="G5308" s="2" t="s">
        <v>29</v>
      </c>
      <c r="H5308" s="4">
        <v>100</v>
      </c>
      <c r="I5308" s="2">
        <v>710000000</v>
      </c>
      <c r="J5308" s="2" t="s">
        <v>11537</v>
      </c>
      <c r="K5308" s="5" t="s">
        <v>3766</v>
      </c>
      <c r="L5308" s="2" t="s">
        <v>381</v>
      </c>
      <c r="M5308" s="2"/>
      <c r="N5308" s="2" t="s">
        <v>453</v>
      </c>
      <c r="O5308" s="21" t="s">
        <v>61</v>
      </c>
      <c r="P5308" s="2"/>
      <c r="Q5308" s="2"/>
      <c r="R5308" s="2"/>
      <c r="S5308" s="8"/>
      <c r="T5308" s="9">
        <v>0</v>
      </c>
      <c r="U5308" s="9">
        <f t="shared" si="410"/>
        <v>0</v>
      </c>
      <c r="V5308" s="2" t="s">
        <v>345</v>
      </c>
      <c r="W5308" s="2">
        <v>2014</v>
      </c>
      <c r="X5308" s="2"/>
    </row>
    <row r="5309" spans="1:25" s="85" customFormat="1" ht="134.25" customHeight="1" outlineLevel="1" x14ac:dyDescent="0.25">
      <c r="A5309" s="2" t="s">
        <v>12034</v>
      </c>
      <c r="B5309" s="2" t="s">
        <v>27</v>
      </c>
      <c r="C5309" s="191" t="s">
        <v>377</v>
      </c>
      <c r="D5309" s="10" t="s">
        <v>12806</v>
      </c>
      <c r="E5309" s="10" t="s">
        <v>379</v>
      </c>
      <c r="F5309" s="2" t="s">
        <v>12031</v>
      </c>
      <c r="G5309" s="2" t="s">
        <v>350</v>
      </c>
      <c r="H5309" s="4">
        <v>100</v>
      </c>
      <c r="I5309" s="2">
        <v>710000000</v>
      </c>
      <c r="J5309" s="2" t="s">
        <v>11537</v>
      </c>
      <c r="K5309" s="5" t="s">
        <v>6017</v>
      </c>
      <c r="L5309" s="2" t="s">
        <v>381</v>
      </c>
      <c r="M5309" s="2"/>
      <c r="N5309" s="2" t="s">
        <v>12032</v>
      </c>
      <c r="O5309" s="7" t="s">
        <v>67</v>
      </c>
      <c r="P5309" s="2"/>
      <c r="Q5309" s="2"/>
      <c r="R5309" s="2"/>
      <c r="S5309" s="48"/>
      <c r="T5309" s="9">
        <f>1852000+2000000</f>
        <v>3852000</v>
      </c>
      <c r="U5309" s="9">
        <f t="shared" si="410"/>
        <v>4314240</v>
      </c>
      <c r="V5309" s="2" t="s">
        <v>345</v>
      </c>
      <c r="W5309" s="2">
        <v>2014</v>
      </c>
      <c r="X5309" s="10" t="s">
        <v>12033</v>
      </c>
    </row>
    <row r="5310" spans="1:25" s="85" customFormat="1" ht="134.25" customHeight="1" outlineLevel="1" x14ac:dyDescent="0.25">
      <c r="A5310" s="291" t="s">
        <v>10855</v>
      </c>
      <c r="B5310" s="291" t="s">
        <v>27</v>
      </c>
      <c r="C5310" s="191" t="s">
        <v>10856</v>
      </c>
      <c r="D5310" s="292" t="s">
        <v>10857</v>
      </c>
      <c r="E5310" s="292" t="s">
        <v>10857</v>
      </c>
      <c r="F5310" s="291" t="s">
        <v>10858</v>
      </c>
      <c r="G5310" s="291" t="s">
        <v>29</v>
      </c>
      <c r="H5310" s="296">
        <v>100</v>
      </c>
      <c r="I5310" s="291">
        <v>710000000</v>
      </c>
      <c r="J5310" s="291" t="s">
        <v>11537</v>
      </c>
      <c r="K5310" s="293" t="s">
        <v>6016</v>
      </c>
      <c r="L5310" s="291" t="s">
        <v>381</v>
      </c>
      <c r="M5310" s="291"/>
      <c r="N5310" s="291" t="s">
        <v>453</v>
      </c>
      <c r="O5310" s="295">
        <v>0.5</v>
      </c>
      <c r="P5310" s="291"/>
      <c r="Q5310" s="291"/>
      <c r="R5310" s="291">
        <v>4</v>
      </c>
      <c r="S5310" s="48">
        <v>245606.79</v>
      </c>
      <c r="T5310" s="294" t="s">
        <v>10859</v>
      </c>
      <c r="U5310" s="294" t="s">
        <v>10860</v>
      </c>
      <c r="V5310" s="291" t="s">
        <v>469</v>
      </c>
      <c r="W5310" s="291">
        <v>2014</v>
      </c>
      <c r="X5310" s="292"/>
    </row>
    <row r="5311" spans="1:25" s="85" customFormat="1" ht="134.25" customHeight="1" outlineLevel="1" x14ac:dyDescent="0.25">
      <c r="A5311" s="291" t="s">
        <v>10864</v>
      </c>
      <c r="B5311" s="291" t="s">
        <v>27</v>
      </c>
      <c r="C5311" s="191" t="s">
        <v>10861</v>
      </c>
      <c r="D5311" s="292" t="s">
        <v>10862</v>
      </c>
      <c r="E5311" s="292" t="s">
        <v>10863</v>
      </c>
      <c r="F5311" s="291" t="s">
        <v>10862</v>
      </c>
      <c r="G5311" s="291" t="s">
        <v>29</v>
      </c>
      <c r="H5311" s="296">
        <v>100</v>
      </c>
      <c r="I5311" s="291">
        <v>710000000</v>
      </c>
      <c r="J5311" s="291" t="s">
        <v>11537</v>
      </c>
      <c r="K5311" s="293" t="s">
        <v>6016</v>
      </c>
      <c r="L5311" s="291" t="s">
        <v>381</v>
      </c>
      <c r="M5311" s="291"/>
      <c r="N5311" s="291" t="s">
        <v>11356</v>
      </c>
      <c r="O5311" s="295" t="s">
        <v>67</v>
      </c>
      <c r="P5311" s="291"/>
      <c r="Q5311" s="291"/>
      <c r="R5311" s="291"/>
      <c r="S5311" s="48"/>
      <c r="T5311" s="294">
        <v>1969000</v>
      </c>
      <c r="U5311" s="294">
        <f t="shared" ref="U5311:U5320" si="411">T5311*1.12</f>
        <v>2205280</v>
      </c>
      <c r="V5311" s="291" t="s">
        <v>345</v>
      </c>
      <c r="W5311" s="291">
        <v>2014</v>
      </c>
      <c r="X5311" s="292"/>
    </row>
    <row r="5312" spans="1:25" s="85" customFormat="1" ht="134.25" customHeight="1" outlineLevel="1" x14ac:dyDescent="0.25">
      <c r="A5312" s="291" t="s">
        <v>10869</v>
      </c>
      <c r="B5312" s="291" t="s">
        <v>27</v>
      </c>
      <c r="C5312" s="191" t="s">
        <v>10865</v>
      </c>
      <c r="D5312" s="292" t="s">
        <v>10866</v>
      </c>
      <c r="E5312" s="292" t="s">
        <v>10867</v>
      </c>
      <c r="F5312" s="291" t="s">
        <v>10868</v>
      </c>
      <c r="G5312" s="291" t="s">
        <v>350</v>
      </c>
      <c r="H5312" s="296">
        <v>100</v>
      </c>
      <c r="I5312" s="291">
        <v>710000000</v>
      </c>
      <c r="J5312" s="291" t="s">
        <v>11537</v>
      </c>
      <c r="K5312" s="293" t="s">
        <v>6016</v>
      </c>
      <c r="L5312" s="291" t="s">
        <v>381</v>
      </c>
      <c r="M5312" s="291"/>
      <c r="N5312" s="291" t="s">
        <v>10994</v>
      </c>
      <c r="O5312" s="295" t="s">
        <v>67</v>
      </c>
      <c r="P5312" s="291"/>
      <c r="Q5312" s="291"/>
      <c r="R5312" s="291"/>
      <c r="S5312" s="48"/>
      <c r="T5312" s="294">
        <v>2225000</v>
      </c>
      <c r="U5312" s="294">
        <f t="shared" si="411"/>
        <v>2492000.0000000005</v>
      </c>
      <c r="V5312" s="291" t="s">
        <v>345</v>
      </c>
      <c r="W5312" s="291">
        <v>2014</v>
      </c>
      <c r="X5312" s="292"/>
    </row>
    <row r="5313" spans="1:24" s="85" customFormat="1" ht="134.25" customHeight="1" outlineLevel="1" x14ac:dyDescent="0.25">
      <c r="A5313" s="291" t="s">
        <v>10870</v>
      </c>
      <c r="B5313" s="291" t="s">
        <v>27</v>
      </c>
      <c r="C5313" s="191" t="s">
        <v>2832</v>
      </c>
      <c r="D5313" s="292" t="s">
        <v>11347</v>
      </c>
      <c r="E5313" s="292" t="s">
        <v>11347</v>
      </c>
      <c r="F5313" s="291" t="s">
        <v>11348</v>
      </c>
      <c r="G5313" s="291" t="s">
        <v>350</v>
      </c>
      <c r="H5313" s="296">
        <v>0</v>
      </c>
      <c r="I5313" s="291">
        <v>710000000</v>
      </c>
      <c r="J5313" s="291" t="s">
        <v>11537</v>
      </c>
      <c r="K5313" s="293" t="s">
        <v>6133</v>
      </c>
      <c r="L5313" s="291" t="s">
        <v>11349</v>
      </c>
      <c r="M5313" s="291"/>
      <c r="N5313" s="291" t="s">
        <v>10994</v>
      </c>
      <c r="O5313" s="295">
        <v>0</v>
      </c>
      <c r="P5313" s="291"/>
      <c r="Q5313" s="291"/>
      <c r="R5313" s="291"/>
      <c r="S5313" s="48"/>
      <c r="T5313" s="294">
        <v>240000</v>
      </c>
      <c r="U5313" s="294">
        <f t="shared" si="411"/>
        <v>268800</v>
      </c>
      <c r="V5313" s="291" t="s">
        <v>345</v>
      </c>
      <c r="W5313" s="291">
        <v>2014</v>
      </c>
      <c r="X5313" s="292"/>
    </row>
    <row r="5314" spans="1:24" s="85" customFormat="1" ht="134.25" customHeight="1" outlineLevel="1" x14ac:dyDescent="0.25">
      <c r="A5314" s="291" t="s">
        <v>11350</v>
      </c>
      <c r="B5314" s="291" t="s">
        <v>27</v>
      </c>
      <c r="C5314" s="191" t="s">
        <v>2832</v>
      </c>
      <c r="D5314" s="292" t="s">
        <v>11347</v>
      </c>
      <c r="E5314" s="292" t="s">
        <v>11347</v>
      </c>
      <c r="F5314" s="291" t="s">
        <v>11351</v>
      </c>
      <c r="G5314" s="291" t="s">
        <v>350</v>
      </c>
      <c r="H5314" s="296">
        <v>0</v>
      </c>
      <c r="I5314" s="291">
        <v>710000000</v>
      </c>
      <c r="J5314" s="291" t="s">
        <v>11537</v>
      </c>
      <c r="K5314" s="293" t="s">
        <v>6133</v>
      </c>
      <c r="L5314" s="291" t="s">
        <v>11349</v>
      </c>
      <c r="M5314" s="291"/>
      <c r="N5314" s="291" t="s">
        <v>10994</v>
      </c>
      <c r="O5314" s="295">
        <v>0</v>
      </c>
      <c r="P5314" s="291"/>
      <c r="Q5314" s="291"/>
      <c r="R5314" s="291"/>
      <c r="S5314" s="48"/>
      <c r="T5314" s="294">
        <v>120000</v>
      </c>
      <c r="U5314" s="294">
        <f t="shared" si="411"/>
        <v>134400</v>
      </c>
      <c r="V5314" s="291" t="s">
        <v>345</v>
      </c>
      <c r="W5314" s="291">
        <v>2014</v>
      </c>
      <c r="X5314" s="292"/>
    </row>
    <row r="5315" spans="1:24" s="85" customFormat="1" ht="134.25" customHeight="1" outlineLevel="1" x14ac:dyDescent="0.25">
      <c r="A5315" s="291" t="s">
        <v>11141</v>
      </c>
      <c r="B5315" s="291" t="s">
        <v>27</v>
      </c>
      <c r="C5315" s="191" t="s">
        <v>12805</v>
      </c>
      <c r="D5315" s="292" t="s">
        <v>12804</v>
      </c>
      <c r="E5315" s="292" t="s">
        <v>12803</v>
      </c>
      <c r="F5315" s="291" t="s">
        <v>11142</v>
      </c>
      <c r="G5315" s="291" t="s">
        <v>350</v>
      </c>
      <c r="H5315" s="296">
        <v>20.8</v>
      </c>
      <c r="I5315" s="291">
        <v>710000000</v>
      </c>
      <c r="J5315" s="291" t="s">
        <v>11537</v>
      </c>
      <c r="K5315" s="293" t="s">
        <v>1448</v>
      </c>
      <c r="L5315" s="291" t="s">
        <v>1197</v>
      </c>
      <c r="M5315" s="291"/>
      <c r="N5315" s="291" t="s">
        <v>1457</v>
      </c>
      <c r="O5315" s="295" t="s">
        <v>475</v>
      </c>
      <c r="P5315" s="291"/>
      <c r="Q5315" s="291"/>
      <c r="R5315" s="291">
        <v>1</v>
      </c>
      <c r="S5315" s="48">
        <v>20000000</v>
      </c>
      <c r="T5315" s="294">
        <f>S5315*R5315</f>
        <v>20000000</v>
      </c>
      <c r="U5315" s="294">
        <f t="shared" si="411"/>
        <v>22400000.000000004</v>
      </c>
      <c r="V5315" s="291" t="s">
        <v>345</v>
      </c>
      <c r="W5315" s="291">
        <v>2014</v>
      </c>
      <c r="X5315" s="292"/>
    </row>
    <row r="5316" spans="1:24" ht="100.5" customHeight="1" outlineLevel="1" x14ac:dyDescent="0.25">
      <c r="A5316" s="2" t="s">
        <v>11143</v>
      </c>
      <c r="B5316" s="2" t="s">
        <v>27</v>
      </c>
      <c r="C5316" s="191" t="s">
        <v>10202</v>
      </c>
      <c r="D5316" s="5" t="s">
        <v>10203</v>
      </c>
      <c r="E5316" s="5" t="s">
        <v>10204</v>
      </c>
      <c r="F5316" s="5" t="s">
        <v>1446</v>
      </c>
      <c r="G5316" s="2" t="s">
        <v>343</v>
      </c>
      <c r="H5316" s="4">
        <v>0</v>
      </c>
      <c r="I5316" s="2">
        <v>710000000</v>
      </c>
      <c r="J5316" s="2" t="s">
        <v>11537</v>
      </c>
      <c r="K5316" s="2" t="s">
        <v>11174</v>
      </c>
      <c r="L5316" s="2" t="s">
        <v>1197</v>
      </c>
      <c r="M5316" s="2"/>
      <c r="N5316" s="2" t="s">
        <v>10994</v>
      </c>
      <c r="O5316" s="15" t="s">
        <v>67</v>
      </c>
      <c r="P5316" s="2"/>
      <c r="Q5316" s="2"/>
      <c r="R5316" s="2">
        <v>1</v>
      </c>
      <c r="S5316" s="294">
        <v>0</v>
      </c>
      <c r="T5316" s="9">
        <v>0</v>
      </c>
      <c r="U5316" s="9">
        <f t="shared" si="411"/>
        <v>0</v>
      </c>
      <c r="V5316" s="2" t="s">
        <v>345</v>
      </c>
      <c r="W5316" s="2">
        <v>2014</v>
      </c>
      <c r="X5316" s="2"/>
    </row>
    <row r="5317" spans="1:24" s="290" customFormat="1" ht="100.5" customHeight="1" outlineLevel="1" x14ac:dyDescent="0.25">
      <c r="A5317" s="291" t="s">
        <v>13733</v>
      </c>
      <c r="B5317" s="291" t="s">
        <v>27</v>
      </c>
      <c r="C5317" s="191" t="s">
        <v>10202</v>
      </c>
      <c r="D5317" s="293" t="s">
        <v>10203</v>
      </c>
      <c r="E5317" s="293" t="s">
        <v>10204</v>
      </c>
      <c r="F5317" s="293" t="s">
        <v>13734</v>
      </c>
      <c r="G5317" s="291" t="s">
        <v>343</v>
      </c>
      <c r="H5317" s="296">
        <v>0</v>
      </c>
      <c r="I5317" s="291">
        <v>710000000</v>
      </c>
      <c r="J5317" s="291" t="s">
        <v>11537</v>
      </c>
      <c r="K5317" s="291" t="s">
        <v>3806</v>
      </c>
      <c r="L5317" s="291" t="s">
        <v>1197</v>
      </c>
      <c r="M5317" s="291"/>
      <c r="N5317" s="291" t="s">
        <v>13741</v>
      </c>
      <c r="O5317" s="15" t="s">
        <v>67</v>
      </c>
      <c r="P5317" s="291"/>
      <c r="Q5317" s="291"/>
      <c r="R5317" s="291">
        <v>1</v>
      </c>
      <c r="S5317" s="294">
        <v>7000000</v>
      </c>
      <c r="T5317" s="294">
        <f>S5317*R5317</f>
        <v>7000000</v>
      </c>
      <c r="U5317" s="294">
        <f t="shared" ref="U5317" si="412">T5317*1.12</f>
        <v>7840000.0000000009</v>
      </c>
      <c r="V5317" s="291" t="s">
        <v>345</v>
      </c>
      <c r="W5317" s="291">
        <v>2014</v>
      </c>
      <c r="X5317" s="291" t="s">
        <v>12442</v>
      </c>
    </row>
    <row r="5318" spans="1:24" ht="69.75" customHeight="1" outlineLevel="1" x14ac:dyDescent="0.25">
      <c r="A5318" s="2" t="s">
        <v>12615</v>
      </c>
      <c r="B5318" s="3" t="s">
        <v>27</v>
      </c>
      <c r="C5318" s="5" t="s">
        <v>8601</v>
      </c>
      <c r="D5318" s="5" t="s">
        <v>8602</v>
      </c>
      <c r="E5318" s="5" t="s">
        <v>8602</v>
      </c>
      <c r="F5318" s="10"/>
      <c r="G5318" s="11" t="s">
        <v>29</v>
      </c>
      <c r="H5318" s="2">
        <v>100</v>
      </c>
      <c r="I5318" s="2">
        <v>710000000</v>
      </c>
      <c r="J5318" s="2" t="s">
        <v>11537</v>
      </c>
      <c r="K5318" s="2" t="s">
        <v>6016</v>
      </c>
      <c r="L5318" s="2" t="s">
        <v>1141</v>
      </c>
      <c r="M5318" s="6"/>
      <c r="N5318" s="2" t="s">
        <v>453</v>
      </c>
      <c r="O5318" s="15" t="s">
        <v>3810</v>
      </c>
      <c r="P5318" s="2"/>
      <c r="Q5318" s="2"/>
      <c r="R5318" s="2"/>
      <c r="S5318" s="8"/>
      <c r="T5318" s="9">
        <v>0</v>
      </c>
      <c r="U5318" s="9">
        <f t="shared" si="411"/>
        <v>0</v>
      </c>
      <c r="V5318" s="2" t="s">
        <v>469</v>
      </c>
      <c r="W5318" s="2">
        <v>2014</v>
      </c>
      <c r="X5318" s="2"/>
    </row>
    <row r="5319" spans="1:24" ht="69.75" customHeight="1" outlineLevel="1" x14ac:dyDescent="0.25">
      <c r="A5319" s="2" t="s">
        <v>12616</v>
      </c>
      <c r="B5319" s="3" t="s">
        <v>27</v>
      </c>
      <c r="C5319" s="5" t="s">
        <v>8601</v>
      </c>
      <c r="D5319" s="5" t="s">
        <v>8602</v>
      </c>
      <c r="E5319" s="5" t="s">
        <v>8602</v>
      </c>
      <c r="F5319" s="10"/>
      <c r="G5319" s="11" t="s">
        <v>29</v>
      </c>
      <c r="H5319" s="2">
        <v>100</v>
      </c>
      <c r="I5319" s="2">
        <v>710000000</v>
      </c>
      <c r="J5319" s="2" t="s">
        <v>11537</v>
      </c>
      <c r="K5319" s="2" t="s">
        <v>6016</v>
      </c>
      <c r="L5319" s="2" t="s">
        <v>1141</v>
      </c>
      <c r="M5319" s="6"/>
      <c r="N5319" s="2" t="s">
        <v>453</v>
      </c>
      <c r="O5319" s="15" t="s">
        <v>3810</v>
      </c>
      <c r="P5319" s="2"/>
      <c r="Q5319" s="2"/>
      <c r="R5319" s="2"/>
      <c r="S5319" s="8"/>
      <c r="T5319" s="9">
        <v>60937380</v>
      </c>
      <c r="U5319" s="9">
        <f t="shared" si="411"/>
        <v>68249865.600000009</v>
      </c>
      <c r="V5319" s="2" t="s">
        <v>469</v>
      </c>
      <c r="W5319" s="2">
        <v>2014</v>
      </c>
      <c r="X5319" s="2" t="s">
        <v>12617</v>
      </c>
    </row>
    <row r="5320" spans="1:24" ht="63.75" outlineLevel="1" x14ac:dyDescent="0.25">
      <c r="A5320" s="2" t="s">
        <v>11144</v>
      </c>
      <c r="B5320" s="2" t="s">
        <v>27</v>
      </c>
      <c r="C5320" s="41" t="s">
        <v>11252</v>
      </c>
      <c r="D5320" s="42" t="s">
        <v>12802</v>
      </c>
      <c r="E5320" s="2" t="s">
        <v>12802</v>
      </c>
      <c r="F5320" s="42" t="s">
        <v>11253</v>
      </c>
      <c r="G5320" s="34" t="s">
        <v>350</v>
      </c>
      <c r="H5320" s="121">
        <v>0</v>
      </c>
      <c r="I5320" s="2">
        <v>710000000</v>
      </c>
      <c r="J5320" s="2" t="s">
        <v>11537</v>
      </c>
      <c r="K5320" s="30" t="s">
        <v>6016</v>
      </c>
      <c r="L5320" s="2" t="s">
        <v>1075</v>
      </c>
      <c r="M5320" s="137"/>
      <c r="N5320" s="2" t="s">
        <v>10993</v>
      </c>
      <c r="O5320" s="35" t="s">
        <v>3810</v>
      </c>
      <c r="P5320" s="137"/>
      <c r="Q5320" s="5"/>
      <c r="R5320" s="5"/>
      <c r="S5320" s="213"/>
      <c r="T5320" s="9">
        <v>3000000</v>
      </c>
      <c r="U5320" s="9">
        <f t="shared" si="411"/>
        <v>3360000.0000000005</v>
      </c>
      <c r="V5320" s="2" t="s">
        <v>345</v>
      </c>
      <c r="W5320" s="2">
        <v>2014</v>
      </c>
      <c r="X5320" s="2"/>
    </row>
    <row r="5321" spans="1:24" ht="63.75" outlineLevel="1" x14ac:dyDescent="0.25">
      <c r="A5321" s="2" t="s">
        <v>11353</v>
      </c>
      <c r="B5321" s="2" t="s">
        <v>27</v>
      </c>
      <c r="C5321" s="41" t="s">
        <v>11222</v>
      </c>
      <c r="D5321" s="42" t="s">
        <v>11223</v>
      </c>
      <c r="E5321" s="2" t="s">
        <v>11223</v>
      </c>
      <c r="F5321" s="42" t="s">
        <v>11224</v>
      </c>
      <c r="G5321" s="34" t="s">
        <v>29</v>
      </c>
      <c r="H5321" s="121">
        <v>0</v>
      </c>
      <c r="I5321" s="2">
        <v>710000000</v>
      </c>
      <c r="J5321" s="2" t="s">
        <v>11537</v>
      </c>
      <c r="K5321" s="30" t="s">
        <v>6016</v>
      </c>
      <c r="L5321" s="2" t="s">
        <v>1141</v>
      </c>
      <c r="M5321" s="137"/>
      <c r="N5321" s="2" t="s">
        <v>10916</v>
      </c>
      <c r="O5321" s="35" t="s">
        <v>61</v>
      </c>
      <c r="P5321" s="137"/>
      <c r="Q5321" s="5"/>
      <c r="R5321" s="5"/>
      <c r="S5321" s="213"/>
      <c r="T5321" s="9">
        <v>2009250</v>
      </c>
      <c r="U5321" s="9">
        <v>2250360</v>
      </c>
      <c r="V5321" s="2" t="s">
        <v>469</v>
      </c>
      <c r="W5321" s="2">
        <v>2014</v>
      </c>
      <c r="X5321" s="2"/>
    </row>
    <row r="5322" spans="1:24" ht="63.75" outlineLevel="1" x14ac:dyDescent="0.25">
      <c r="A5322" s="2" t="s">
        <v>11352</v>
      </c>
      <c r="B5322" s="2" t="s">
        <v>27</v>
      </c>
      <c r="C5322" s="41" t="s">
        <v>4205</v>
      </c>
      <c r="D5322" s="42" t="s">
        <v>4206</v>
      </c>
      <c r="E5322" s="2" t="s">
        <v>9725</v>
      </c>
      <c r="F5322" s="42" t="s">
        <v>11225</v>
      </c>
      <c r="G5322" s="34" t="s">
        <v>29</v>
      </c>
      <c r="H5322" s="121">
        <v>100</v>
      </c>
      <c r="I5322" s="2">
        <v>710000000</v>
      </c>
      <c r="J5322" s="2" t="s">
        <v>11537</v>
      </c>
      <c r="K5322" s="30" t="s">
        <v>6016</v>
      </c>
      <c r="L5322" s="2" t="s">
        <v>11226</v>
      </c>
      <c r="M5322" s="137"/>
      <c r="N5322" s="2" t="s">
        <v>10916</v>
      </c>
      <c r="O5322" s="35">
        <v>0</v>
      </c>
      <c r="P5322" s="137"/>
      <c r="Q5322" s="5"/>
      <c r="R5322" s="5"/>
      <c r="S5322" s="5"/>
      <c r="T5322" s="9">
        <v>0</v>
      </c>
      <c r="U5322" s="9">
        <f>T5322*1.12</f>
        <v>0</v>
      </c>
      <c r="V5322" s="2" t="s">
        <v>345</v>
      </c>
      <c r="W5322" s="2">
        <v>2014</v>
      </c>
      <c r="X5322" s="2"/>
    </row>
    <row r="5323" spans="1:24" ht="63.75" outlineLevel="1" x14ac:dyDescent="0.25">
      <c r="A5323" s="2" t="s">
        <v>12082</v>
      </c>
      <c r="B5323" s="2" t="s">
        <v>27</v>
      </c>
      <c r="C5323" s="41" t="s">
        <v>4205</v>
      </c>
      <c r="D5323" s="42" t="s">
        <v>4206</v>
      </c>
      <c r="E5323" s="2" t="s">
        <v>9725</v>
      </c>
      <c r="F5323" s="42" t="s">
        <v>11225</v>
      </c>
      <c r="G5323" s="34" t="s">
        <v>29</v>
      </c>
      <c r="H5323" s="121">
        <v>100</v>
      </c>
      <c r="I5323" s="2">
        <v>710000000</v>
      </c>
      <c r="J5323" s="2" t="s">
        <v>11537</v>
      </c>
      <c r="K5323" s="30" t="s">
        <v>6133</v>
      </c>
      <c r="L5323" s="2" t="s">
        <v>11226</v>
      </c>
      <c r="M5323" s="137"/>
      <c r="N5323" s="2" t="s">
        <v>10994</v>
      </c>
      <c r="O5323" s="35">
        <v>0</v>
      </c>
      <c r="P5323" s="137"/>
      <c r="Q5323" s="2"/>
      <c r="R5323" s="5"/>
      <c r="S5323" s="5"/>
      <c r="T5323" s="9">
        <v>952260</v>
      </c>
      <c r="U5323" s="9">
        <f>T5323*1.12</f>
        <v>1066531.2000000002</v>
      </c>
      <c r="V5323" s="2" t="s">
        <v>345</v>
      </c>
      <c r="W5323" s="2">
        <v>2014</v>
      </c>
      <c r="X5323" s="2" t="s">
        <v>11250</v>
      </c>
    </row>
    <row r="5324" spans="1:24" ht="48.75" customHeight="1" outlineLevel="1" x14ac:dyDescent="0.25">
      <c r="A5324" s="2" t="s">
        <v>11221</v>
      </c>
      <c r="B5324" s="2" t="s">
        <v>27</v>
      </c>
      <c r="C5324" s="41" t="s">
        <v>10437</v>
      </c>
      <c r="D5324" s="42" t="s">
        <v>10438</v>
      </c>
      <c r="E5324" s="2" t="s">
        <v>10438</v>
      </c>
      <c r="F5324" s="42" t="s">
        <v>10439</v>
      </c>
      <c r="G5324" s="34" t="s">
        <v>29</v>
      </c>
      <c r="H5324" s="121">
        <v>100</v>
      </c>
      <c r="I5324" s="2">
        <v>710000000</v>
      </c>
      <c r="J5324" s="2" t="s">
        <v>11537</v>
      </c>
      <c r="K5324" s="30" t="s">
        <v>11228</v>
      </c>
      <c r="L5324" s="2" t="s">
        <v>11226</v>
      </c>
      <c r="M5324" s="137"/>
      <c r="N5324" s="2" t="s">
        <v>10916</v>
      </c>
      <c r="O5324" s="35">
        <v>0</v>
      </c>
      <c r="P5324" s="137"/>
      <c r="Q5324" s="5"/>
      <c r="R5324" s="5"/>
      <c r="S5324" s="5"/>
      <c r="T5324" s="9">
        <v>0</v>
      </c>
      <c r="U5324" s="9">
        <f>T5324*1.12</f>
        <v>0</v>
      </c>
      <c r="V5324" s="2" t="s">
        <v>469</v>
      </c>
      <c r="W5324" s="2">
        <v>2014</v>
      </c>
      <c r="X5324" s="2"/>
    </row>
    <row r="5325" spans="1:24" ht="51.75" customHeight="1" outlineLevel="1" x14ac:dyDescent="0.25">
      <c r="A5325" s="2" t="s">
        <v>12524</v>
      </c>
      <c r="B5325" s="2" t="s">
        <v>27</v>
      </c>
      <c r="C5325" s="41" t="s">
        <v>10437</v>
      </c>
      <c r="D5325" s="42" t="s">
        <v>10438</v>
      </c>
      <c r="E5325" s="2" t="s">
        <v>10438</v>
      </c>
      <c r="F5325" s="42" t="s">
        <v>10439</v>
      </c>
      <c r="G5325" s="34" t="s">
        <v>29</v>
      </c>
      <c r="H5325" s="121">
        <v>100</v>
      </c>
      <c r="I5325" s="2">
        <v>710000000</v>
      </c>
      <c r="J5325" s="2" t="s">
        <v>11537</v>
      </c>
      <c r="K5325" s="30" t="s">
        <v>12522</v>
      </c>
      <c r="L5325" s="2" t="s">
        <v>1142</v>
      </c>
      <c r="M5325" s="137"/>
      <c r="N5325" s="2" t="s">
        <v>10916</v>
      </c>
      <c r="O5325" s="35">
        <v>0</v>
      </c>
      <c r="P5325" s="137"/>
      <c r="Q5325" s="5"/>
      <c r="R5325" s="5"/>
      <c r="S5325" s="5"/>
      <c r="T5325" s="9">
        <v>3921600</v>
      </c>
      <c r="U5325" s="9">
        <f t="shared" ref="U5325" si="413">T5325*1.12</f>
        <v>4392192</v>
      </c>
      <c r="V5325" s="2" t="s">
        <v>469</v>
      </c>
      <c r="W5325" s="2">
        <v>2014</v>
      </c>
      <c r="X5325" s="2" t="s">
        <v>12523</v>
      </c>
    </row>
    <row r="5326" spans="1:24" ht="59.25" customHeight="1" outlineLevel="1" x14ac:dyDescent="0.25">
      <c r="A5326" s="2" t="s">
        <v>11392</v>
      </c>
      <c r="B5326" s="2" t="s">
        <v>27</v>
      </c>
      <c r="C5326" s="95" t="s">
        <v>2162</v>
      </c>
      <c r="D5326" s="91" t="s">
        <v>2163</v>
      </c>
      <c r="E5326" s="91" t="s">
        <v>5027</v>
      </c>
      <c r="F5326" s="2" t="s">
        <v>11394</v>
      </c>
      <c r="G5326" s="2" t="s">
        <v>29</v>
      </c>
      <c r="H5326" s="2">
        <v>100</v>
      </c>
      <c r="I5326" s="2">
        <v>710000000</v>
      </c>
      <c r="J5326" s="2" t="s">
        <v>11537</v>
      </c>
      <c r="K5326" s="2" t="s">
        <v>6161</v>
      </c>
      <c r="L5326" s="2" t="s">
        <v>1197</v>
      </c>
      <c r="M5326" s="48"/>
      <c r="N5326" s="2" t="s">
        <v>10994</v>
      </c>
      <c r="O5326" s="35">
        <v>0</v>
      </c>
      <c r="P5326" s="2"/>
      <c r="Q5326" s="2"/>
      <c r="R5326" s="2"/>
      <c r="S5326" s="2"/>
      <c r="T5326" s="9">
        <v>1785714.29</v>
      </c>
      <c r="U5326" s="9">
        <v>2000000</v>
      </c>
      <c r="V5326" s="2" t="s">
        <v>345</v>
      </c>
      <c r="W5326" s="2">
        <v>2014</v>
      </c>
      <c r="X5326" s="2"/>
    </row>
    <row r="5327" spans="1:24" ht="59.25" customHeight="1" outlineLevel="1" x14ac:dyDescent="0.25">
      <c r="A5327" s="2" t="s">
        <v>11395</v>
      </c>
      <c r="B5327" s="2" t="s">
        <v>27</v>
      </c>
      <c r="C5327" s="95" t="s">
        <v>5044</v>
      </c>
      <c r="D5327" s="91" t="s">
        <v>5045</v>
      </c>
      <c r="E5327" s="91" t="s">
        <v>5045</v>
      </c>
      <c r="F5327" s="2" t="s">
        <v>11393</v>
      </c>
      <c r="G5327" s="2" t="s">
        <v>29</v>
      </c>
      <c r="H5327" s="2">
        <v>100</v>
      </c>
      <c r="I5327" s="2">
        <v>710000000</v>
      </c>
      <c r="J5327" s="2" t="s">
        <v>11537</v>
      </c>
      <c r="K5327" s="2" t="s">
        <v>6161</v>
      </c>
      <c r="L5327" s="2" t="s">
        <v>1197</v>
      </c>
      <c r="M5327" s="48"/>
      <c r="N5327" s="2" t="s">
        <v>10994</v>
      </c>
      <c r="O5327" s="35">
        <v>0</v>
      </c>
      <c r="P5327" s="2"/>
      <c r="Q5327" s="2"/>
      <c r="R5327" s="2"/>
      <c r="S5327" s="2"/>
      <c r="T5327" s="9">
        <v>580000</v>
      </c>
      <c r="U5327" s="9">
        <v>649600</v>
      </c>
      <c r="V5327" s="2" t="s">
        <v>345</v>
      </c>
      <c r="W5327" s="2">
        <v>2014</v>
      </c>
      <c r="X5327" s="2"/>
    </row>
    <row r="5328" spans="1:24" ht="59.25" customHeight="1" outlineLevel="1" x14ac:dyDescent="0.25">
      <c r="A5328" s="2" t="s">
        <v>11440</v>
      </c>
      <c r="B5328" s="2" t="s">
        <v>27</v>
      </c>
      <c r="C5328" s="95" t="s">
        <v>11441</v>
      </c>
      <c r="D5328" s="91" t="s">
        <v>11442</v>
      </c>
      <c r="E5328" s="91" t="s">
        <v>11442</v>
      </c>
      <c r="F5328" s="2" t="s">
        <v>11443</v>
      </c>
      <c r="G5328" s="2" t="s">
        <v>350</v>
      </c>
      <c r="H5328" s="2">
        <v>100</v>
      </c>
      <c r="I5328" s="2">
        <v>710000000</v>
      </c>
      <c r="J5328" s="2" t="s">
        <v>11537</v>
      </c>
      <c r="K5328" s="2" t="s">
        <v>2483</v>
      </c>
      <c r="L5328" s="2" t="s">
        <v>1197</v>
      </c>
      <c r="M5328" s="48"/>
      <c r="N5328" s="2" t="s">
        <v>10994</v>
      </c>
      <c r="O5328" s="35">
        <v>0.3</v>
      </c>
      <c r="P5328" s="2"/>
      <c r="Q5328" s="2"/>
      <c r="R5328" s="2"/>
      <c r="S5328" s="2"/>
      <c r="T5328" s="9">
        <v>2400000</v>
      </c>
      <c r="U5328" s="9">
        <v>2688000</v>
      </c>
      <c r="V5328" s="2" t="s">
        <v>345</v>
      </c>
      <c r="W5328" s="2">
        <v>2014</v>
      </c>
      <c r="X5328" s="2"/>
    </row>
    <row r="5329" spans="1:26" ht="59.25" customHeight="1" outlineLevel="1" x14ac:dyDescent="0.25">
      <c r="A5329" s="2" t="s">
        <v>11494</v>
      </c>
      <c r="B5329" s="2" t="s">
        <v>27</v>
      </c>
      <c r="C5329" s="95" t="s">
        <v>8572</v>
      </c>
      <c r="D5329" s="91" t="s">
        <v>8573</v>
      </c>
      <c r="E5329" s="91" t="s">
        <v>8573</v>
      </c>
      <c r="F5329" s="2" t="s">
        <v>11495</v>
      </c>
      <c r="G5329" s="2" t="s">
        <v>29</v>
      </c>
      <c r="H5329" s="2">
        <v>100</v>
      </c>
      <c r="I5329" s="2">
        <v>710000000</v>
      </c>
      <c r="J5329" s="2" t="s">
        <v>11537</v>
      </c>
      <c r="K5329" s="2" t="s">
        <v>6161</v>
      </c>
      <c r="L5329" s="2" t="s">
        <v>11496</v>
      </c>
      <c r="M5329" s="48"/>
      <c r="N5329" s="2" t="s">
        <v>10994</v>
      </c>
      <c r="O5329" s="35">
        <v>0</v>
      </c>
      <c r="P5329" s="2"/>
      <c r="Q5329" s="2"/>
      <c r="R5329" s="2"/>
      <c r="S5329" s="2"/>
      <c r="T5329" s="9">
        <v>0</v>
      </c>
      <c r="U5329" s="9">
        <f>T5329*112%</f>
        <v>0</v>
      </c>
      <c r="V5329" s="2" t="s">
        <v>469</v>
      </c>
      <c r="W5329" s="2">
        <v>2014</v>
      </c>
      <c r="X5329" s="2"/>
    </row>
    <row r="5330" spans="1:26" s="288" customFormat="1" ht="63.75" outlineLevel="1" x14ac:dyDescent="0.25">
      <c r="A5330" s="276" t="s">
        <v>13762</v>
      </c>
      <c r="B5330" s="276" t="s">
        <v>27</v>
      </c>
      <c r="C5330" s="322" t="s">
        <v>8572</v>
      </c>
      <c r="D5330" s="283" t="s">
        <v>8573</v>
      </c>
      <c r="E5330" s="283" t="s">
        <v>8573</v>
      </c>
      <c r="F5330" s="276" t="s">
        <v>11495</v>
      </c>
      <c r="G5330" s="276" t="s">
        <v>29</v>
      </c>
      <c r="H5330" s="276">
        <v>100</v>
      </c>
      <c r="I5330" s="276">
        <v>710000000</v>
      </c>
      <c r="J5330" s="276" t="s">
        <v>11537</v>
      </c>
      <c r="K5330" s="276" t="s">
        <v>13619</v>
      </c>
      <c r="L5330" s="276" t="s">
        <v>11496</v>
      </c>
      <c r="M5330" s="251"/>
      <c r="N5330" s="276" t="s">
        <v>10994</v>
      </c>
      <c r="O5330" s="323">
        <v>0</v>
      </c>
      <c r="P5330" s="276"/>
      <c r="Q5330" s="276"/>
      <c r="R5330" s="276"/>
      <c r="S5330" s="276"/>
      <c r="T5330" s="278">
        <v>892068.75</v>
      </c>
      <c r="U5330" s="278">
        <f>T5330*112%</f>
        <v>999117.00000000012</v>
      </c>
      <c r="V5330" s="276" t="s">
        <v>469</v>
      </c>
      <c r="W5330" s="276">
        <v>2014</v>
      </c>
      <c r="X5330" s="276">
        <v>11</v>
      </c>
      <c r="Y5330" s="290"/>
    </row>
    <row r="5331" spans="1:26" s="85" customFormat="1" ht="63.75" customHeight="1" outlineLevel="1" x14ac:dyDescent="0.25">
      <c r="A5331" s="2" t="s">
        <v>11497</v>
      </c>
      <c r="B5331" s="2" t="s">
        <v>27</v>
      </c>
      <c r="C5331" s="95" t="s">
        <v>8572</v>
      </c>
      <c r="D5331" s="91" t="s">
        <v>8573</v>
      </c>
      <c r="E5331" s="91" t="s">
        <v>8573</v>
      </c>
      <c r="F5331" s="5" t="s">
        <v>11498</v>
      </c>
      <c r="G5331" s="2" t="s">
        <v>29</v>
      </c>
      <c r="H5331" s="2">
        <v>100</v>
      </c>
      <c r="I5331" s="2">
        <v>710000000</v>
      </c>
      <c r="J5331" s="2" t="s">
        <v>11537</v>
      </c>
      <c r="K5331" s="2" t="s">
        <v>6161</v>
      </c>
      <c r="L5331" s="2" t="s">
        <v>11496</v>
      </c>
      <c r="M5331" s="2"/>
      <c r="N5331" s="2" t="s">
        <v>10994</v>
      </c>
      <c r="O5331" s="35">
        <v>0</v>
      </c>
      <c r="P5331" s="2"/>
      <c r="Q5331" s="2"/>
      <c r="R5331" s="2"/>
      <c r="S5331" s="48"/>
      <c r="T5331" s="9">
        <v>0</v>
      </c>
      <c r="U5331" s="9">
        <f>T5331*112%</f>
        <v>0</v>
      </c>
      <c r="V5331" s="2" t="s">
        <v>469</v>
      </c>
      <c r="W5331" s="2">
        <v>2014</v>
      </c>
      <c r="X5331" s="2"/>
    </row>
    <row r="5332" spans="1:26" s="288" customFormat="1" ht="63.75" outlineLevel="1" x14ac:dyDescent="0.25">
      <c r="A5332" s="276" t="s">
        <v>13763</v>
      </c>
      <c r="B5332" s="276" t="s">
        <v>27</v>
      </c>
      <c r="C5332" s="322" t="s">
        <v>8572</v>
      </c>
      <c r="D5332" s="283" t="s">
        <v>8573</v>
      </c>
      <c r="E5332" s="283" t="s">
        <v>8573</v>
      </c>
      <c r="F5332" s="274" t="s">
        <v>11498</v>
      </c>
      <c r="G5332" s="276" t="s">
        <v>29</v>
      </c>
      <c r="H5332" s="276">
        <v>100</v>
      </c>
      <c r="I5332" s="276">
        <v>710000000</v>
      </c>
      <c r="J5332" s="276" t="s">
        <v>11537</v>
      </c>
      <c r="K5332" s="276" t="s">
        <v>13619</v>
      </c>
      <c r="L5332" s="276" t="s">
        <v>11496</v>
      </c>
      <c r="M5332" s="276"/>
      <c r="N5332" s="276" t="s">
        <v>10994</v>
      </c>
      <c r="O5332" s="323">
        <v>0</v>
      </c>
      <c r="P5332" s="276"/>
      <c r="Q5332" s="276"/>
      <c r="R5332" s="276"/>
      <c r="S5332" s="251"/>
      <c r="T5332" s="278">
        <v>981870.75</v>
      </c>
      <c r="U5332" s="278">
        <f>T5332*112%</f>
        <v>1099695.24</v>
      </c>
      <c r="V5332" s="276" t="s">
        <v>469</v>
      </c>
      <c r="W5332" s="276">
        <v>2014</v>
      </c>
      <c r="X5332" s="276">
        <v>11</v>
      </c>
      <c r="Y5332" s="85"/>
    </row>
    <row r="5333" spans="1:26" s="85" customFormat="1" ht="63.75" customHeight="1" outlineLevel="1" x14ac:dyDescent="0.25">
      <c r="A5333" s="2" t="s">
        <v>11499</v>
      </c>
      <c r="B5333" s="2" t="s">
        <v>27</v>
      </c>
      <c r="C5333" s="95" t="s">
        <v>8572</v>
      </c>
      <c r="D5333" s="91" t="s">
        <v>8573</v>
      </c>
      <c r="E5333" s="91" t="s">
        <v>8573</v>
      </c>
      <c r="F5333" s="5" t="s">
        <v>11500</v>
      </c>
      <c r="G5333" s="2" t="s">
        <v>29</v>
      </c>
      <c r="H5333" s="2">
        <v>100</v>
      </c>
      <c r="I5333" s="2">
        <v>710000000</v>
      </c>
      <c r="J5333" s="2" t="s">
        <v>11537</v>
      </c>
      <c r="K5333" s="2" t="s">
        <v>6161</v>
      </c>
      <c r="L5333" s="2" t="s">
        <v>11496</v>
      </c>
      <c r="M5333" s="2"/>
      <c r="N5333" s="2" t="s">
        <v>10994</v>
      </c>
      <c r="O5333" s="35">
        <v>0</v>
      </c>
      <c r="P5333" s="2"/>
      <c r="Q5333" s="2"/>
      <c r="R5333" s="2"/>
      <c r="S5333" s="48"/>
      <c r="T5333" s="9">
        <v>3962594.14</v>
      </c>
      <c r="U5333" s="9">
        <f>T5333*112%</f>
        <v>4438105.4368000003</v>
      </c>
      <c r="V5333" s="2" t="s">
        <v>469</v>
      </c>
      <c r="W5333" s="2">
        <v>2014</v>
      </c>
      <c r="X5333" s="2"/>
    </row>
    <row r="5334" spans="1:26" s="85" customFormat="1" ht="63.75" customHeight="1" outlineLevel="1" x14ac:dyDescent="0.25">
      <c r="A5334" s="2" t="s">
        <v>11514</v>
      </c>
      <c r="B5334" s="2" t="s">
        <v>11501</v>
      </c>
      <c r="C5334" s="95" t="s">
        <v>2832</v>
      </c>
      <c r="D5334" s="91" t="s">
        <v>11347</v>
      </c>
      <c r="E5334" s="91" t="s">
        <v>11347</v>
      </c>
      <c r="F5334" s="5" t="s">
        <v>11515</v>
      </c>
      <c r="G5334" s="2" t="s">
        <v>29</v>
      </c>
      <c r="H5334" s="2">
        <v>100</v>
      </c>
      <c r="I5334" s="2">
        <v>710000000</v>
      </c>
      <c r="J5334" s="2" t="s">
        <v>11537</v>
      </c>
      <c r="K5334" s="2" t="s">
        <v>11507</v>
      </c>
      <c r="L5334" s="2" t="s">
        <v>11504</v>
      </c>
      <c r="M5334" s="2"/>
      <c r="N5334" s="2" t="s">
        <v>11505</v>
      </c>
      <c r="O5334" s="35" t="s">
        <v>10158</v>
      </c>
      <c r="P5334" s="2"/>
      <c r="Q5334" s="2"/>
      <c r="R5334" s="2"/>
      <c r="S5334" s="48"/>
      <c r="T5334" s="9">
        <v>0</v>
      </c>
      <c r="U5334" s="9">
        <v>0</v>
      </c>
      <c r="V5334" s="2" t="s">
        <v>345</v>
      </c>
      <c r="W5334" s="2">
        <v>2014</v>
      </c>
      <c r="X5334" s="2"/>
    </row>
    <row r="5335" spans="1:26" s="324" customFormat="1" ht="66" customHeight="1" x14ac:dyDescent="0.25">
      <c r="A5335" s="276" t="s">
        <v>13632</v>
      </c>
      <c r="B5335" s="276" t="s">
        <v>11501</v>
      </c>
      <c r="C5335" s="322" t="s">
        <v>2832</v>
      </c>
      <c r="D5335" s="283" t="s">
        <v>11347</v>
      </c>
      <c r="E5335" s="283" t="s">
        <v>11347</v>
      </c>
      <c r="F5335" s="274" t="s">
        <v>11515</v>
      </c>
      <c r="G5335" s="276" t="s">
        <v>29</v>
      </c>
      <c r="H5335" s="276">
        <v>100</v>
      </c>
      <c r="I5335" s="276">
        <v>711000000</v>
      </c>
      <c r="J5335" s="276" t="s">
        <v>1075</v>
      </c>
      <c r="K5335" s="276" t="s">
        <v>13453</v>
      </c>
      <c r="L5335" s="276" t="s">
        <v>11504</v>
      </c>
      <c r="M5335" s="276"/>
      <c r="N5335" s="276" t="s">
        <v>11505</v>
      </c>
      <c r="O5335" s="323" t="s">
        <v>10158</v>
      </c>
      <c r="P5335" s="276"/>
      <c r="Q5335" s="276"/>
      <c r="R5335" s="276"/>
      <c r="S5335" s="251"/>
      <c r="T5335" s="278">
        <v>120000</v>
      </c>
      <c r="U5335" s="278">
        <v>134400</v>
      </c>
      <c r="V5335" s="276" t="s">
        <v>345</v>
      </c>
      <c r="W5335" s="276">
        <v>2014</v>
      </c>
      <c r="X5335" s="276">
        <v>11</v>
      </c>
      <c r="Y5335" s="85"/>
    </row>
    <row r="5336" spans="1:26" s="85" customFormat="1" ht="63.75" customHeight="1" outlineLevel="1" x14ac:dyDescent="0.25">
      <c r="A5336" s="2" t="s">
        <v>11516</v>
      </c>
      <c r="B5336" s="2" t="s">
        <v>11501</v>
      </c>
      <c r="C5336" s="95" t="s">
        <v>2832</v>
      </c>
      <c r="D5336" s="91" t="s">
        <v>11347</v>
      </c>
      <c r="E5336" s="91" t="s">
        <v>11347</v>
      </c>
      <c r="F5336" s="5" t="s">
        <v>11517</v>
      </c>
      <c r="G5336" s="2" t="s">
        <v>29</v>
      </c>
      <c r="H5336" s="2">
        <v>100</v>
      </c>
      <c r="I5336" s="2">
        <v>710000000</v>
      </c>
      <c r="J5336" s="2" t="s">
        <v>11537</v>
      </c>
      <c r="K5336" s="2" t="s">
        <v>11507</v>
      </c>
      <c r="L5336" s="2" t="s">
        <v>11504</v>
      </c>
      <c r="M5336" s="2"/>
      <c r="N5336" s="2" t="s">
        <v>11505</v>
      </c>
      <c r="O5336" s="35" t="s">
        <v>10158</v>
      </c>
      <c r="P5336" s="2"/>
      <c r="Q5336" s="2"/>
      <c r="R5336" s="2"/>
      <c r="S5336" s="48"/>
      <c r="T5336" s="9">
        <v>0</v>
      </c>
      <c r="U5336" s="9">
        <v>0</v>
      </c>
      <c r="V5336" s="2" t="s">
        <v>345</v>
      </c>
      <c r="W5336" s="2">
        <v>2014</v>
      </c>
      <c r="X5336" s="2"/>
    </row>
    <row r="5337" spans="1:26" s="324" customFormat="1" ht="77.25" customHeight="1" x14ac:dyDescent="0.25">
      <c r="A5337" s="276" t="s">
        <v>13633</v>
      </c>
      <c r="B5337" s="276" t="s">
        <v>11501</v>
      </c>
      <c r="C5337" s="322" t="s">
        <v>2832</v>
      </c>
      <c r="D5337" s="283" t="s">
        <v>11347</v>
      </c>
      <c r="E5337" s="283" t="s">
        <v>11347</v>
      </c>
      <c r="F5337" s="274" t="s">
        <v>11517</v>
      </c>
      <c r="G5337" s="276" t="s">
        <v>29</v>
      </c>
      <c r="H5337" s="276">
        <v>100</v>
      </c>
      <c r="I5337" s="276">
        <v>711000000</v>
      </c>
      <c r="J5337" s="276" t="s">
        <v>1075</v>
      </c>
      <c r="K5337" s="276" t="s">
        <v>13452</v>
      </c>
      <c r="L5337" s="276" t="s">
        <v>11504</v>
      </c>
      <c r="M5337" s="276"/>
      <c r="N5337" s="276" t="s">
        <v>11505</v>
      </c>
      <c r="O5337" s="323" t="s">
        <v>10158</v>
      </c>
      <c r="P5337" s="276"/>
      <c r="Q5337" s="276"/>
      <c r="R5337" s="276"/>
      <c r="S5337" s="251"/>
      <c r="T5337" s="278">
        <v>120000</v>
      </c>
      <c r="U5337" s="278">
        <v>134400</v>
      </c>
      <c r="V5337" s="276" t="s">
        <v>345</v>
      </c>
      <c r="W5337" s="276">
        <v>2014</v>
      </c>
      <c r="X5337" s="276">
        <v>11</v>
      </c>
      <c r="Y5337" s="85"/>
    </row>
    <row r="5338" spans="1:26" s="85" customFormat="1" ht="63.75" customHeight="1" outlineLevel="1" x14ac:dyDescent="0.25">
      <c r="A5338" s="2" t="s">
        <v>11518</v>
      </c>
      <c r="B5338" s="2" t="s">
        <v>11501</v>
      </c>
      <c r="C5338" s="95" t="s">
        <v>2832</v>
      </c>
      <c r="D5338" s="91" t="s">
        <v>11347</v>
      </c>
      <c r="E5338" s="91" t="s">
        <v>11347</v>
      </c>
      <c r="F5338" s="5" t="s">
        <v>11519</v>
      </c>
      <c r="G5338" s="2" t="s">
        <v>29</v>
      </c>
      <c r="H5338" s="2">
        <v>100</v>
      </c>
      <c r="I5338" s="2">
        <v>710000000</v>
      </c>
      <c r="J5338" s="2" t="s">
        <v>11537</v>
      </c>
      <c r="K5338" s="2" t="s">
        <v>11507</v>
      </c>
      <c r="L5338" s="2" t="s">
        <v>11504</v>
      </c>
      <c r="M5338" s="2"/>
      <c r="N5338" s="2" t="s">
        <v>11505</v>
      </c>
      <c r="O5338" s="35" t="s">
        <v>10158</v>
      </c>
      <c r="P5338" s="2"/>
      <c r="Q5338" s="2"/>
      <c r="R5338" s="2"/>
      <c r="S5338" s="48"/>
      <c r="T5338" s="9">
        <v>0</v>
      </c>
      <c r="U5338" s="9">
        <v>0</v>
      </c>
      <c r="V5338" s="2" t="s">
        <v>345</v>
      </c>
      <c r="W5338" s="2">
        <v>2014</v>
      </c>
      <c r="X5338" s="2"/>
    </row>
    <row r="5339" spans="1:26" s="324" customFormat="1" ht="66.75" customHeight="1" x14ac:dyDescent="0.25">
      <c r="A5339" s="276" t="s">
        <v>13634</v>
      </c>
      <c r="B5339" s="276" t="s">
        <v>11501</v>
      </c>
      <c r="C5339" s="322" t="s">
        <v>2832</v>
      </c>
      <c r="D5339" s="283" t="s">
        <v>11347</v>
      </c>
      <c r="E5339" s="283" t="s">
        <v>11347</v>
      </c>
      <c r="F5339" s="274" t="s">
        <v>11519</v>
      </c>
      <c r="G5339" s="276" t="s">
        <v>29</v>
      </c>
      <c r="H5339" s="276">
        <v>100</v>
      </c>
      <c r="I5339" s="276">
        <v>711000000</v>
      </c>
      <c r="J5339" s="276" t="s">
        <v>1075</v>
      </c>
      <c r="K5339" s="276" t="s">
        <v>13452</v>
      </c>
      <c r="L5339" s="276" t="s">
        <v>11504</v>
      </c>
      <c r="M5339" s="276"/>
      <c r="N5339" s="276" t="s">
        <v>11505</v>
      </c>
      <c r="O5339" s="323" t="s">
        <v>10158</v>
      </c>
      <c r="P5339" s="276"/>
      <c r="Q5339" s="276"/>
      <c r="R5339" s="276"/>
      <c r="S5339" s="251"/>
      <c r="T5339" s="278">
        <v>120000</v>
      </c>
      <c r="U5339" s="278">
        <v>134400</v>
      </c>
      <c r="V5339" s="276" t="s">
        <v>345</v>
      </c>
      <c r="W5339" s="276">
        <v>2014</v>
      </c>
      <c r="X5339" s="276">
        <v>11</v>
      </c>
      <c r="Y5339" s="85"/>
      <c r="Z5339" s="325"/>
    </row>
    <row r="5340" spans="1:26" s="85" customFormat="1" ht="63.75" customHeight="1" outlineLevel="1" x14ac:dyDescent="0.25">
      <c r="A5340" s="2" t="s">
        <v>11520</v>
      </c>
      <c r="B5340" s="2" t="s">
        <v>11501</v>
      </c>
      <c r="C5340" s="95" t="s">
        <v>11521</v>
      </c>
      <c r="D5340" s="91" t="s">
        <v>11522</v>
      </c>
      <c r="E5340" s="91" t="s">
        <v>11523</v>
      </c>
      <c r="F5340" s="5" t="s">
        <v>11524</v>
      </c>
      <c r="G5340" s="2" t="s">
        <v>29</v>
      </c>
      <c r="H5340" s="2">
        <v>100</v>
      </c>
      <c r="I5340" s="2">
        <v>710000000</v>
      </c>
      <c r="J5340" s="2" t="s">
        <v>11537</v>
      </c>
      <c r="K5340" s="2" t="s">
        <v>11525</v>
      </c>
      <c r="L5340" s="2" t="s">
        <v>11504</v>
      </c>
      <c r="M5340" s="2"/>
      <c r="N5340" s="2" t="s">
        <v>11505</v>
      </c>
      <c r="O5340" s="35" t="s">
        <v>3810</v>
      </c>
      <c r="P5340" s="2"/>
      <c r="Q5340" s="2"/>
      <c r="R5340" s="2"/>
      <c r="S5340" s="48"/>
      <c r="T5340" s="9">
        <v>36000</v>
      </c>
      <c r="U5340" s="9">
        <v>40320.000000000007</v>
      </c>
      <c r="V5340" s="2" t="s">
        <v>345</v>
      </c>
      <c r="W5340" s="2">
        <v>2014</v>
      </c>
      <c r="X5340" s="2"/>
    </row>
    <row r="5341" spans="1:26" s="85" customFormat="1" ht="63.75" customHeight="1" outlineLevel="1" x14ac:dyDescent="0.25">
      <c r="A5341" s="2" t="s">
        <v>11526</v>
      </c>
      <c r="B5341" s="2" t="s">
        <v>11501</v>
      </c>
      <c r="C5341" s="95" t="s">
        <v>377</v>
      </c>
      <c r="D5341" s="91" t="s">
        <v>378</v>
      </c>
      <c r="E5341" s="91" t="s">
        <v>379</v>
      </c>
      <c r="F5341" s="5" t="s">
        <v>11527</v>
      </c>
      <c r="G5341" s="2" t="s">
        <v>350</v>
      </c>
      <c r="H5341" s="2">
        <v>100</v>
      </c>
      <c r="I5341" s="2">
        <v>710000000</v>
      </c>
      <c r="J5341" s="2" t="s">
        <v>11537</v>
      </c>
      <c r="K5341" s="2" t="s">
        <v>11503</v>
      </c>
      <c r="L5341" s="2" t="s">
        <v>11504</v>
      </c>
      <c r="M5341" s="2"/>
      <c r="N5341" s="2" t="s">
        <v>11505</v>
      </c>
      <c r="O5341" s="35" t="s">
        <v>10158</v>
      </c>
      <c r="P5341" s="2"/>
      <c r="Q5341" s="2"/>
      <c r="R5341" s="2"/>
      <c r="S5341" s="48"/>
      <c r="T5341" s="9">
        <v>0</v>
      </c>
      <c r="U5341" s="9">
        <v>0</v>
      </c>
      <c r="V5341" s="2" t="s">
        <v>345</v>
      </c>
      <c r="W5341" s="2">
        <v>2014</v>
      </c>
      <c r="X5341" s="2"/>
    </row>
    <row r="5342" spans="1:26" s="324" customFormat="1" ht="51" x14ac:dyDescent="0.25">
      <c r="A5342" s="276" t="s">
        <v>13640</v>
      </c>
      <c r="B5342" s="276" t="s">
        <v>11501</v>
      </c>
      <c r="C5342" s="322" t="s">
        <v>377</v>
      </c>
      <c r="D5342" s="283" t="s">
        <v>378</v>
      </c>
      <c r="E5342" s="283" t="s">
        <v>379</v>
      </c>
      <c r="F5342" s="293" t="s">
        <v>11527</v>
      </c>
      <c r="G5342" s="276" t="s">
        <v>350</v>
      </c>
      <c r="H5342" s="276">
        <v>100</v>
      </c>
      <c r="I5342" s="276">
        <v>711000000</v>
      </c>
      <c r="J5342" s="276" t="s">
        <v>1075</v>
      </c>
      <c r="K5342" s="276" t="s">
        <v>13452</v>
      </c>
      <c r="L5342" s="276" t="s">
        <v>11504</v>
      </c>
      <c r="M5342" s="276"/>
      <c r="N5342" s="276" t="s">
        <v>11505</v>
      </c>
      <c r="O5342" s="323" t="s">
        <v>10158</v>
      </c>
      <c r="P5342" s="276"/>
      <c r="Q5342" s="276"/>
      <c r="R5342" s="276"/>
      <c r="S5342" s="251"/>
      <c r="T5342" s="278">
        <v>100000</v>
      </c>
      <c r="U5342" s="278">
        <v>112000.00000000001</v>
      </c>
      <c r="V5342" s="276" t="s">
        <v>345</v>
      </c>
      <c r="W5342" s="276">
        <v>2014</v>
      </c>
      <c r="X5342" s="276">
        <v>11</v>
      </c>
      <c r="Y5342" s="85"/>
      <c r="Z5342" s="325"/>
    </row>
    <row r="5343" spans="1:26" s="85" customFormat="1" ht="99.75" customHeight="1" outlineLevel="1" x14ac:dyDescent="0.25">
      <c r="A5343" s="2" t="s">
        <v>11528</v>
      </c>
      <c r="B5343" s="2" t="s">
        <v>11501</v>
      </c>
      <c r="C5343" s="95" t="s">
        <v>2131</v>
      </c>
      <c r="D5343" s="91" t="s">
        <v>2133</v>
      </c>
      <c r="E5343" s="91" t="s">
        <v>2133</v>
      </c>
      <c r="F5343" s="5" t="s">
        <v>11529</v>
      </c>
      <c r="G5343" s="2" t="s">
        <v>350</v>
      </c>
      <c r="H5343" s="2">
        <v>100</v>
      </c>
      <c r="I5343" s="2">
        <v>710000000</v>
      </c>
      <c r="J5343" s="2" t="s">
        <v>11537</v>
      </c>
      <c r="K5343" s="2" t="s">
        <v>6017</v>
      </c>
      <c r="L5343" s="2" t="s">
        <v>11504</v>
      </c>
      <c r="M5343" s="2"/>
      <c r="N5343" s="2" t="s">
        <v>11505</v>
      </c>
      <c r="O5343" s="35" t="s">
        <v>3810</v>
      </c>
      <c r="P5343" s="2"/>
      <c r="Q5343" s="2"/>
      <c r="R5343" s="2"/>
      <c r="S5343" s="48"/>
      <c r="T5343" s="9">
        <v>0</v>
      </c>
      <c r="U5343" s="9">
        <v>0</v>
      </c>
      <c r="V5343" s="2" t="s">
        <v>345</v>
      </c>
      <c r="W5343" s="2">
        <v>2014</v>
      </c>
      <c r="X5343" s="2"/>
    </row>
    <row r="5344" spans="1:26" s="324" customFormat="1" ht="107.25" customHeight="1" x14ac:dyDescent="0.25">
      <c r="A5344" s="276" t="s">
        <v>13639</v>
      </c>
      <c r="B5344" s="276" t="s">
        <v>11501</v>
      </c>
      <c r="C5344" s="322" t="s">
        <v>2131</v>
      </c>
      <c r="D5344" s="283" t="s">
        <v>2133</v>
      </c>
      <c r="E5344" s="283" t="s">
        <v>2133</v>
      </c>
      <c r="F5344" s="274" t="s">
        <v>11529</v>
      </c>
      <c r="G5344" s="276" t="s">
        <v>350</v>
      </c>
      <c r="H5344" s="276">
        <v>100</v>
      </c>
      <c r="I5344" s="276">
        <v>711000000</v>
      </c>
      <c r="J5344" s="276" t="s">
        <v>1075</v>
      </c>
      <c r="K5344" s="276" t="s">
        <v>13505</v>
      </c>
      <c r="L5344" s="276" t="s">
        <v>11504</v>
      </c>
      <c r="M5344" s="276"/>
      <c r="N5344" s="276" t="s">
        <v>11505</v>
      </c>
      <c r="O5344" s="323" t="s">
        <v>3810</v>
      </c>
      <c r="P5344" s="276"/>
      <c r="Q5344" s="276"/>
      <c r="R5344" s="276"/>
      <c r="S5344" s="251"/>
      <c r="T5344" s="278">
        <v>0</v>
      </c>
      <c r="U5344" s="278">
        <v>0</v>
      </c>
      <c r="V5344" s="276" t="s">
        <v>345</v>
      </c>
      <c r="W5344" s="276">
        <v>2014</v>
      </c>
      <c r="X5344" s="276">
        <v>11</v>
      </c>
      <c r="Y5344" s="85"/>
      <c r="Z5344" s="325"/>
    </row>
    <row r="5345" spans="1:16383" s="324" customFormat="1" ht="75" customHeight="1" x14ac:dyDescent="0.25">
      <c r="A5345" s="276" t="s">
        <v>13986</v>
      </c>
      <c r="B5345" s="276" t="s">
        <v>11501</v>
      </c>
      <c r="C5345" s="322" t="s">
        <v>2131</v>
      </c>
      <c r="D5345" s="283" t="s">
        <v>2133</v>
      </c>
      <c r="E5345" s="283" t="s">
        <v>2133</v>
      </c>
      <c r="F5345" s="274" t="s">
        <v>11529</v>
      </c>
      <c r="G5345" s="276" t="s">
        <v>29</v>
      </c>
      <c r="H5345" s="276">
        <v>100</v>
      </c>
      <c r="I5345" s="276">
        <v>711000000</v>
      </c>
      <c r="J5345" s="276" t="s">
        <v>1075</v>
      </c>
      <c r="K5345" s="276" t="s">
        <v>13505</v>
      </c>
      <c r="L5345" s="276" t="s">
        <v>11504</v>
      </c>
      <c r="M5345" s="276"/>
      <c r="N5345" s="276" t="s">
        <v>11505</v>
      </c>
      <c r="O5345" s="323" t="s">
        <v>3810</v>
      </c>
      <c r="P5345" s="276"/>
      <c r="Q5345" s="276"/>
      <c r="R5345" s="276"/>
      <c r="S5345" s="251"/>
      <c r="T5345" s="278">
        <v>100000</v>
      </c>
      <c r="U5345" s="278">
        <v>112000.00000000001</v>
      </c>
      <c r="V5345" s="276" t="s">
        <v>345</v>
      </c>
      <c r="W5345" s="276">
        <v>2014</v>
      </c>
      <c r="X5345" s="276">
        <v>7</v>
      </c>
      <c r="Y5345" s="85"/>
      <c r="Z5345" s="325"/>
    </row>
    <row r="5346" spans="1:16383" s="85" customFormat="1" ht="63.75" customHeight="1" outlineLevel="1" x14ac:dyDescent="0.25">
      <c r="A5346" s="2" t="s">
        <v>11530</v>
      </c>
      <c r="B5346" s="2" t="s">
        <v>11501</v>
      </c>
      <c r="C5346" s="95" t="s">
        <v>2118</v>
      </c>
      <c r="D5346" s="91" t="s">
        <v>2120</v>
      </c>
      <c r="E5346" s="91" t="s">
        <v>2120</v>
      </c>
      <c r="F5346" s="5" t="s">
        <v>11531</v>
      </c>
      <c r="G5346" s="2" t="s">
        <v>29</v>
      </c>
      <c r="H5346" s="2">
        <v>100</v>
      </c>
      <c r="I5346" s="2">
        <v>710000000</v>
      </c>
      <c r="J5346" s="2" t="s">
        <v>11537</v>
      </c>
      <c r="K5346" s="2" t="s">
        <v>11503</v>
      </c>
      <c r="L5346" s="2" t="s">
        <v>11504</v>
      </c>
      <c r="M5346" s="2"/>
      <c r="N5346" s="2" t="s">
        <v>11505</v>
      </c>
      <c r="O5346" s="35" t="s">
        <v>3810</v>
      </c>
      <c r="P5346" s="2"/>
      <c r="Q5346" s="2"/>
      <c r="R5346" s="2"/>
      <c r="S5346" s="48"/>
      <c r="T5346" s="9">
        <v>0</v>
      </c>
      <c r="U5346" s="9">
        <v>0</v>
      </c>
      <c r="V5346" s="2" t="s">
        <v>345</v>
      </c>
      <c r="W5346" s="2">
        <v>2014</v>
      </c>
      <c r="X5346" s="2"/>
    </row>
    <row r="5347" spans="1:16383" s="324" customFormat="1" ht="56.25" customHeight="1" x14ac:dyDescent="0.25">
      <c r="A5347" s="276" t="s">
        <v>13635</v>
      </c>
      <c r="B5347" s="276" t="s">
        <v>11501</v>
      </c>
      <c r="C5347" s="322" t="s">
        <v>2118</v>
      </c>
      <c r="D5347" s="283" t="s">
        <v>2120</v>
      </c>
      <c r="E5347" s="283" t="s">
        <v>2120</v>
      </c>
      <c r="F5347" s="274" t="s">
        <v>11531</v>
      </c>
      <c r="G5347" s="276" t="s">
        <v>29</v>
      </c>
      <c r="H5347" s="276">
        <v>100</v>
      </c>
      <c r="I5347" s="276">
        <v>711000000</v>
      </c>
      <c r="J5347" s="276" t="s">
        <v>1075</v>
      </c>
      <c r="K5347" s="276" t="s">
        <v>13452</v>
      </c>
      <c r="L5347" s="276" t="s">
        <v>11504</v>
      </c>
      <c r="M5347" s="276"/>
      <c r="N5347" s="276" t="s">
        <v>11505</v>
      </c>
      <c r="O5347" s="323" t="s">
        <v>3810</v>
      </c>
      <c r="P5347" s="276"/>
      <c r="Q5347" s="276"/>
      <c r="R5347" s="276"/>
      <c r="S5347" s="251"/>
      <c r="T5347" s="278">
        <v>18000</v>
      </c>
      <c r="U5347" s="278">
        <v>20160.000000000004</v>
      </c>
      <c r="V5347" s="276" t="s">
        <v>345</v>
      </c>
      <c r="W5347" s="276">
        <v>2014</v>
      </c>
      <c r="X5347" s="276">
        <v>11</v>
      </c>
      <c r="Y5347" s="85"/>
      <c r="Z5347" s="325"/>
    </row>
    <row r="5348" spans="1:16383" s="85" customFormat="1" ht="63.75" customHeight="1" outlineLevel="1" x14ac:dyDescent="0.25">
      <c r="A5348" s="2" t="s">
        <v>11683</v>
      </c>
      <c r="B5348" s="2" t="s">
        <v>27</v>
      </c>
      <c r="C5348" s="95" t="s">
        <v>3149</v>
      </c>
      <c r="D5348" s="91" t="s">
        <v>5757</v>
      </c>
      <c r="E5348" s="91" t="s">
        <v>5758</v>
      </c>
      <c r="F5348" s="5" t="s">
        <v>11684</v>
      </c>
      <c r="G5348" s="2" t="s">
        <v>29</v>
      </c>
      <c r="H5348" s="2">
        <v>100</v>
      </c>
      <c r="I5348" s="2">
        <v>710000000</v>
      </c>
      <c r="J5348" s="2" t="s">
        <v>11537</v>
      </c>
      <c r="K5348" s="2" t="s">
        <v>6017</v>
      </c>
      <c r="L5348" s="2" t="s">
        <v>1141</v>
      </c>
      <c r="M5348" s="2"/>
      <c r="N5348" s="2" t="s">
        <v>10994</v>
      </c>
      <c r="O5348" s="35" t="s">
        <v>3810</v>
      </c>
      <c r="P5348" s="2"/>
      <c r="Q5348" s="2"/>
      <c r="R5348" s="2"/>
      <c r="S5348" s="48"/>
      <c r="T5348" s="9">
        <v>44821</v>
      </c>
      <c r="U5348" s="9">
        <f>T5348*1.12</f>
        <v>50199.520000000004</v>
      </c>
      <c r="V5348" s="2" t="s">
        <v>345</v>
      </c>
      <c r="W5348" s="2">
        <v>2014</v>
      </c>
      <c r="X5348" s="2"/>
    </row>
    <row r="5349" spans="1:16383" s="85" customFormat="1" ht="68.25" customHeight="1" outlineLevel="1" x14ac:dyDescent="0.25">
      <c r="A5349" s="2" t="s">
        <v>11957</v>
      </c>
      <c r="B5349" s="3" t="s">
        <v>27</v>
      </c>
      <c r="C5349" s="2" t="s">
        <v>11958</v>
      </c>
      <c r="D5349" s="10" t="s">
        <v>11959</v>
      </c>
      <c r="E5349" s="10" t="s">
        <v>11959</v>
      </c>
      <c r="F5349" s="10" t="s">
        <v>11960</v>
      </c>
      <c r="G5349" s="2" t="s">
        <v>29</v>
      </c>
      <c r="H5349" s="4">
        <v>0</v>
      </c>
      <c r="I5349" s="2">
        <v>710000000</v>
      </c>
      <c r="J5349" s="2" t="s">
        <v>11537</v>
      </c>
      <c r="K5349" s="2" t="s">
        <v>6017</v>
      </c>
      <c r="L5349" s="10" t="s">
        <v>1198</v>
      </c>
      <c r="M5349" s="2"/>
      <c r="N5349" s="2" t="s">
        <v>11021</v>
      </c>
      <c r="O5349" s="21">
        <v>0.5</v>
      </c>
      <c r="P5349" s="2"/>
      <c r="Q5349" s="2"/>
      <c r="R5349" s="2"/>
      <c r="S5349" s="8"/>
      <c r="T5349" s="9">
        <v>524000</v>
      </c>
      <c r="U5349" s="9">
        <f>T5349*1.12</f>
        <v>586880</v>
      </c>
      <c r="V5349" s="2" t="s">
        <v>345</v>
      </c>
      <c r="W5349" s="2">
        <v>2014</v>
      </c>
      <c r="X5349" s="2"/>
    </row>
    <row r="5350" spans="1:16383" s="85" customFormat="1" ht="63.75" outlineLevel="1" x14ac:dyDescent="0.25">
      <c r="A5350" s="2" t="s">
        <v>11962</v>
      </c>
      <c r="B5350" s="3" t="s">
        <v>27</v>
      </c>
      <c r="C5350" s="2" t="s">
        <v>5750</v>
      </c>
      <c r="D5350" s="10" t="s">
        <v>12649</v>
      </c>
      <c r="E5350" s="10" t="s">
        <v>12649</v>
      </c>
      <c r="F5350" s="10" t="s">
        <v>11961</v>
      </c>
      <c r="G5350" s="2" t="s">
        <v>29</v>
      </c>
      <c r="H5350" s="4">
        <v>50</v>
      </c>
      <c r="I5350" s="2">
        <v>710000000</v>
      </c>
      <c r="J5350" s="2" t="s">
        <v>11537</v>
      </c>
      <c r="K5350" s="2" t="s">
        <v>6017</v>
      </c>
      <c r="L5350" s="10" t="s">
        <v>1198</v>
      </c>
      <c r="M5350" s="2"/>
      <c r="N5350" s="2" t="s">
        <v>11021</v>
      </c>
      <c r="O5350" s="21">
        <v>0</v>
      </c>
      <c r="P5350" s="2"/>
      <c r="Q5350" s="2"/>
      <c r="R5350" s="2"/>
      <c r="S5350" s="8"/>
      <c r="T5350" s="9">
        <v>705358</v>
      </c>
      <c r="U5350" s="9">
        <f t="shared" ref="U5350" si="414">T5350*1.12</f>
        <v>790000.96000000008</v>
      </c>
      <c r="V5350" s="2" t="s">
        <v>345</v>
      </c>
      <c r="W5350" s="2">
        <v>2014</v>
      </c>
      <c r="X5350" s="2"/>
    </row>
    <row r="5351" spans="1:16383" ht="50.25" customHeight="1" outlineLevel="1" x14ac:dyDescent="0.25">
      <c r="A5351" s="2" t="s">
        <v>12027</v>
      </c>
      <c r="B5351" s="2" t="s">
        <v>27</v>
      </c>
      <c r="C5351" s="2" t="s">
        <v>2131</v>
      </c>
      <c r="D5351" s="10" t="s">
        <v>2133</v>
      </c>
      <c r="E5351" s="2" t="s">
        <v>2133</v>
      </c>
      <c r="F5351" s="2"/>
      <c r="G5351" s="2" t="s">
        <v>350</v>
      </c>
      <c r="H5351" s="2">
        <v>100</v>
      </c>
      <c r="I5351" s="2">
        <v>710000000</v>
      </c>
      <c r="J5351" s="2" t="s">
        <v>11537</v>
      </c>
      <c r="K5351" s="2" t="s">
        <v>6017</v>
      </c>
      <c r="L5351" s="2" t="s">
        <v>1145</v>
      </c>
      <c r="M5351" s="5"/>
      <c r="N5351" s="2" t="s">
        <v>11401</v>
      </c>
      <c r="O5351" s="21">
        <v>0</v>
      </c>
      <c r="P5351" s="2"/>
      <c r="Q5351" s="2"/>
      <c r="R5351" s="2"/>
      <c r="S5351" s="2"/>
      <c r="T5351" s="9">
        <v>0</v>
      </c>
      <c r="U5351" s="9">
        <f>T5351*1.12</f>
        <v>0</v>
      </c>
      <c r="V5351" s="2" t="s">
        <v>345</v>
      </c>
      <c r="W5351" s="2">
        <v>2014</v>
      </c>
      <c r="X5351" s="2"/>
    </row>
    <row r="5352" spans="1:16383" s="273" customFormat="1" ht="57.75" customHeight="1" x14ac:dyDescent="0.25">
      <c r="A5352" s="276" t="s">
        <v>13518</v>
      </c>
      <c r="B5352" s="276" t="s">
        <v>27</v>
      </c>
      <c r="C5352" s="276" t="s">
        <v>2131</v>
      </c>
      <c r="D5352" s="275" t="s">
        <v>2133</v>
      </c>
      <c r="E5352" s="276" t="s">
        <v>2133</v>
      </c>
      <c r="F5352" s="276"/>
      <c r="G5352" s="276" t="s">
        <v>350</v>
      </c>
      <c r="H5352" s="276">
        <v>100</v>
      </c>
      <c r="I5352" s="281">
        <v>710000000</v>
      </c>
      <c r="J5352" s="291" t="s">
        <v>11537</v>
      </c>
      <c r="K5352" s="276" t="s">
        <v>3806</v>
      </c>
      <c r="L5352" s="276" t="s">
        <v>1145</v>
      </c>
      <c r="M5352" s="274"/>
      <c r="N5352" s="276" t="s">
        <v>10994</v>
      </c>
      <c r="O5352" s="287">
        <v>0</v>
      </c>
      <c r="P5352" s="276"/>
      <c r="Q5352" s="276"/>
      <c r="R5352" s="276"/>
      <c r="S5352" s="276"/>
      <c r="T5352" s="278">
        <v>2506000</v>
      </c>
      <c r="U5352" s="278">
        <f t="shared" ref="U5352" si="415">T5352*1.12</f>
        <v>2806720.0000000005</v>
      </c>
      <c r="V5352" s="276" t="s">
        <v>345</v>
      </c>
      <c r="W5352" s="276">
        <v>2014</v>
      </c>
      <c r="X5352" s="276" t="s">
        <v>10845</v>
      </c>
      <c r="Y5352" s="290"/>
      <c r="Z5352" s="288"/>
      <c r="AA5352" s="288"/>
      <c r="AB5352" s="288"/>
      <c r="AC5352" s="288"/>
      <c r="AD5352" s="288"/>
      <c r="AE5352" s="288"/>
      <c r="AF5352" s="288"/>
      <c r="AG5352" s="288"/>
      <c r="AH5352" s="288"/>
      <c r="AI5352" s="288"/>
      <c r="AJ5352" s="288"/>
      <c r="AK5352" s="288"/>
      <c r="AL5352" s="288"/>
      <c r="AM5352" s="288"/>
      <c r="AN5352" s="288"/>
      <c r="AO5352" s="288"/>
      <c r="AP5352" s="288"/>
      <c r="AQ5352" s="288"/>
      <c r="AR5352" s="288"/>
      <c r="AS5352" s="288"/>
      <c r="AT5352" s="288"/>
      <c r="AU5352" s="288"/>
      <c r="AV5352" s="288"/>
      <c r="AW5352" s="288"/>
      <c r="AX5352" s="288"/>
      <c r="AY5352" s="288"/>
      <c r="AZ5352" s="288"/>
      <c r="BA5352" s="288"/>
      <c r="BB5352" s="288"/>
      <c r="BC5352" s="288"/>
      <c r="BD5352" s="288"/>
      <c r="BE5352" s="288"/>
      <c r="BF5352" s="288"/>
      <c r="BG5352" s="288"/>
      <c r="BH5352" s="288"/>
      <c r="BI5352" s="288"/>
      <c r="BJ5352" s="288"/>
      <c r="BK5352" s="288"/>
      <c r="BL5352" s="288"/>
      <c r="BM5352" s="288"/>
      <c r="BN5352" s="288"/>
      <c r="BO5352" s="288"/>
      <c r="BP5352" s="288"/>
      <c r="BQ5352" s="288"/>
      <c r="BR5352" s="288"/>
      <c r="BS5352" s="288"/>
      <c r="BT5352" s="288"/>
      <c r="BU5352" s="288"/>
      <c r="BV5352" s="288"/>
      <c r="BW5352" s="288"/>
      <c r="BX5352" s="288"/>
      <c r="BY5352" s="288"/>
      <c r="BZ5352" s="288"/>
      <c r="CA5352" s="288"/>
      <c r="CB5352" s="288"/>
      <c r="CC5352" s="288"/>
      <c r="CD5352" s="288"/>
      <c r="CE5352" s="288"/>
      <c r="CF5352" s="288"/>
      <c r="CG5352" s="288"/>
      <c r="CH5352" s="288"/>
      <c r="CI5352" s="288"/>
      <c r="CJ5352" s="288"/>
      <c r="CK5352" s="288"/>
      <c r="CL5352" s="288"/>
      <c r="CM5352" s="288"/>
      <c r="CN5352" s="288"/>
      <c r="CO5352" s="288"/>
      <c r="CP5352" s="288"/>
      <c r="CQ5352" s="288"/>
      <c r="CR5352" s="288"/>
      <c r="CS5352" s="288"/>
      <c r="CT5352" s="288"/>
      <c r="CU5352" s="288"/>
      <c r="CV5352" s="288"/>
      <c r="CW5352" s="288"/>
      <c r="CX5352" s="288"/>
      <c r="CY5352" s="288"/>
      <c r="CZ5352" s="288"/>
      <c r="DA5352" s="288"/>
      <c r="DB5352" s="288"/>
      <c r="DC5352" s="288"/>
      <c r="DD5352" s="288"/>
      <c r="DE5352" s="288"/>
      <c r="DF5352" s="288"/>
      <c r="DG5352" s="288"/>
      <c r="DH5352" s="288"/>
      <c r="DI5352" s="288"/>
      <c r="DJ5352" s="288"/>
      <c r="DK5352" s="288"/>
      <c r="DL5352" s="288"/>
      <c r="DM5352" s="288"/>
      <c r="DN5352" s="288"/>
      <c r="DO5352" s="288"/>
      <c r="DP5352" s="288"/>
      <c r="DQ5352" s="288"/>
      <c r="DR5352" s="288"/>
      <c r="DS5352" s="288"/>
      <c r="DT5352" s="288"/>
      <c r="DU5352" s="288"/>
      <c r="DV5352" s="288"/>
      <c r="DW5352" s="288"/>
      <c r="DX5352" s="288"/>
      <c r="DY5352" s="288"/>
      <c r="DZ5352" s="288"/>
      <c r="EA5352" s="288"/>
      <c r="EB5352" s="288"/>
      <c r="EC5352" s="288"/>
      <c r="ED5352" s="288"/>
      <c r="EE5352" s="288"/>
      <c r="EF5352" s="288"/>
      <c r="EG5352" s="288"/>
      <c r="EH5352" s="288"/>
      <c r="EI5352" s="288"/>
      <c r="EJ5352" s="288"/>
      <c r="EK5352" s="288"/>
      <c r="EL5352" s="288"/>
      <c r="EM5352" s="288"/>
      <c r="EN5352" s="288"/>
      <c r="EO5352" s="288"/>
      <c r="EP5352" s="288"/>
      <c r="EQ5352" s="288"/>
      <c r="ER5352" s="288"/>
      <c r="ES5352" s="288"/>
      <c r="ET5352" s="288"/>
      <c r="EU5352" s="288"/>
      <c r="EV5352" s="288"/>
      <c r="EW5352" s="288"/>
      <c r="EX5352" s="288"/>
      <c r="EY5352" s="288"/>
      <c r="EZ5352" s="288"/>
      <c r="FA5352" s="288"/>
      <c r="FB5352" s="288"/>
      <c r="FC5352" s="288"/>
      <c r="FD5352" s="288"/>
      <c r="FE5352" s="288"/>
      <c r="FF5352" s="288"/>
      <c r="FG5352" s="288"/>
      <c r="FH5352" s="288"/>
      <c r="FI5352" s="288"/>
      <c r="FJ5352" s="288"/>
      <c r="FK5352" s="288"/>
      <c r="FL5352" s="288"/>
      <c r="FM5352" s="288"/>
      <c r="FN5352" s="288"/>
      <c r="FO5352" s="288"/>
      <c r="FP5352" s="288"/>
      <c r="FQ5352" s="288"/>
      <c r="FR5352" s="288"/>
      <c r="FS5352" s="288"/>
      <c r="FT5352" s="288"/>
      <c r="FU5352" s="288"/>
      <c r="FV5352" s="288"/>
      <c r="FW5352" s="288"/>
      <c r="FX5352" s="288"/>
      <c r="FY5352" s="288"/>
      <c r="FZ5352" s="288"/>
      <c r="GA5352" s="288"/>
      <c r="GB5352" s="288"/>
      <c r="GC5352" s="288"/>
      <c r="GD5352" s="288"/>
      <c r="GE5352" s="288"/>
      <c r="GF5352" s="288"/>
      <c r="GG5352" s="288"/>
      <c r="GH5352" s="288"/>
      <c r="GI5352" s="288"/>
      <c r="GJ5352" s="288"/>
      <c r="GK5352" s="288"/>
      <c r="GL5352" s="288"/>
      <c r="GM5352" s="288"/>
      <c r="GN5352" s="288"/>
      <c r="GO5352" s="288"/>
      <c r="GP5352" s="288"/>
      <c r="GQ5352" s="288"/>
      <c r="GR5352" s="288"/>
      <c r="GS5352" s="288"/>
      <c r="GT5352" s="288"/>
      <c r="GU5352" s="288"/>
      <c r="GV5352" s="288"/>
      <c r="GW5352" s="288"/>
      <c r="GX5352" s="288"/>
      <c r="GY5352" s="288"/>
      <c r="GZ5352" s="288"/>
      <c r="HA5352" s="288"/>
      <c r="HB5352" s="288"/>
      <c r="HC5352" s="288"/>
      <c r="HD5352" s="288"/>
      <c r="HE5352" s="288"/>
      <c r="HF5352" s="288"/>
      <c r="HG5352" s="288"/>
      <c r="HH5352" s="288"/>
      <c r="HI5352" s="288"/>
      <c r="HJ5352" s="288"/>
      <c r="HK5352" s="288"/>
      <c r="HL5352" s="288"/>
      <c r="HM5352" s="288"/>
      <c r="HN5352" s="288"/>
      <c r="HO5352" s="288"/>
      <c r="HP5352" s="288"/>
      <c r="HQ5352" s="288"/>
      <c r="HR5352" s="288"/>
      <c r="HS5352" s="288"/>
      <c r="HT5352" s="288"/>
      <c r="HU5352" s="288"/>
      <c r="HV5352" s="288"/>
      <c r="HW5352" s="288"/>
      <c r="HX5352" s="288"/>
      <c r="HY5352" s="288"/>
      <c r="HZ5352" s="288"/>
      <c r="IA5352" s="288"/>
      <c r="IB5352" s="288"/>
      <c r="IC5352" s="288"/>
      <c r="ID5352" s="288"/>
      <c r="IE5352" s="288"/>
      <c r="IF5352" s="288"/>
      <c r="IG5352" s="288"/>
      <c r="IH5352" s="288"/>
      <c r="II5352" s="288"/>
      <c r="IJ5352" s="288"/>
      <c r="IK5352" s="288"/>
      <c r="IL5352" s="288"/>
      <c r="IM5352" s="288"/>
      <c r="IN5352" s="288"/>
      <c r="IO5352" s="288"/>
      <c r="IP5352" s="288"/>
      <c r="IQ5352" s="288"/>
      <c r="IR5352" s="288"/>
      <c r="IS5352" s="288"/>
      <c r="IT5352" s="288"/>
      <c r="IU5352" s="288"/>
      <c r="IV5352" s="288"/>
      <c r="IW5352" s="288"/>
      <c r="IX5352" s="288"/>
      <c r="IY5352" s="288"/>
      <c r="IZ5352" s="288"/>
      <c r="JA5352" s="288"/>
      <c r="JB5352" s="288"/>
      <c r="JC5352" s="288"/>
      <c r="JD5352" s="288"/>
      <c r="JE5352" s="288"/>
      <c r="JF5352" s="288"/>
      <c r="JG5352" s="288"/>
      <c r="JH5352" s="288"/>
      <c r="JI5352" s="288"/>
      <c r="JJ5352" s="288"/>
      <c r="JK5352" s="288"/>
      <c r="JL5352" s="288"/>
      <c r="JM5352" s="288"/>
      <c r="JN5352" s="288"/>
      <c r="JO5352" s="288"/>
      <c r="JP5352" s="288"/>
      <c r="JQ5352" s="288"/>
      <c r="JR5352" s="288"/>
      <c r="JS5352" s="288"/>
      <c r="JT5352" s="288"/>
      <c r="JU5352" s="288"/>
      <c r="JV5352" s="288"/>
      <c r="JW5352" s="288"/>
      <c r="JX5352" s="288"/>
      <c r="JY5352" s="288"/>
      <c r="JZ5352" s="288"/>
      <c r="KA5352" s="288"/>
      <c r="KB5352" s="288"/>
      <c r="KC5352" s="288"/>
      <c r="KD5352" s="288"/>
      <c r="KE5352" s="288"/>
      <c r="KF5352" s="288"/>
      <c r="KG5352" s="288"/>
      <c r="KH5352" s="288"/>
      <c r="KI5352" s="288"/>
      <c r="KJ5352" s="288"/>
      <c r="KK5352" s="288"/>
      <c r="KL5352" s="288"/>
      <c r="KM5352" s="288"/>
      <c r="KN5352" s="288"/>
      <c r="KO5352" s="288"/>
      <c r="KP5352" s="288"/>
      <c r="KQ5352" s="288"/>
      <c r="KR5352" s="288"/>
      <c r="KS5352" s="288"/>
      <c r="KT5352" s="288"/>
      <c r="KU5352" s="288"/>
      <c r="KV5352" s="288"/>
      <c r="KW5352" s="288"/>
      <c r="KX5352" s="288"/>
      <c r="KY5352" s="288"/>
      <c r="KZ5352" s="288"/>
      <c r="LA5352" s="288"/>
      <c r="LB5352" s="288"/>
      <c r="LC5352" s="288"/>
      <c r="LD5352" s="288"/>
      <c r="LE5352" s="288"/>
      <c r="LF5352" s="288"/>
      <c r="LG5352" s="288"/>
      <c r="LH5352" s="288"/>
      <c r="LI5352" s="288"/>
      <c r="LJ5352" s="288"/>
      <c r="LK5352" s="288"/>
      <c r="LL5352" s="288"/>
      <c r="LM5352" s="288"/>
      <c r="LN5352" s="288"/>
      <c r="LO5352" s="288"/>
      <c r="LP5352" s="288"/>
      <c r="LQ5352" s="288"/>
      <c r="LR5352" s="288"/>
      <c r="LS5352" s="288"/>
      <c r="LT5352" s="288"/>
      <c r="LU5352" s="288"/>
      <c r="LV5352" s="288"/>
      <c r="LW5352" s="288"/>
      <c r="LX5352" s="288"/>
      <c r="LY5352" s="288"/>
      <c r="LZ5352" s="288"/>
      <c r="MA5352" s="288"/>
      <c r="MB5352" s="288"/>
      <c r="MC5352" s="288"/>
      <c r="MD5352" s="288"/>
      <c r="ME5352" s="288"/>
      <c r="MF5352" s="288"/>
      <c r="MG5352" s="288"/>
      <c r="MH5352" s="288"/>
      <c r="MI5352" s="288"/>
      <c r="MJ5352" s="288"/>
      <c r="MK5352" s="288"/>
      <c r="ML5352" s="288"/>
      <c r="MM5352" s="288"/>
      <c r="MN5352" s="288"/>
      <c r="MO5352" s="288"/>
      <c r="MP5352" s="288"/>
      <c r="MQ5352" s="288"/>
      <c r="MR5352" s="288"/>
      <c r="MS5352" s="288"/>
      <c r="MT5352" s="288"/>
      <c r="MU5352" s="288"/>
      <c r="MV5352" s="288"/>
      <c r="MW5352" s="288"/>
      <c r="MX5352" s="288"/>
      <c r="MY5352" s="288"/>
      <c r="MZ5352" s="288"/>
      <c r="NA5352" s="288"/>
      <c r="NB5352" s="288"/>
      <c r="NC5352" s="288"/>
      <c r="ND5352" s="288"/>
      <c r="NE5352" s="288"/>
      <c r="NF5352" s="288"/>
      <c r="NG5352" s="288"/>
      <c r="NH5352" s="288"/>
      <c r="NI5352" s="288"/>
      <c r="NJ5352" s="288"/>
      <c r="NK5352" s="288"/>
      <c r="NL5352" s="288"/>
      <c r="NM5352" s="288"/>
      <c r="NN5352" s="288"/>
      <c r="NO5352" s="288"/>
      <c r="NP5352" s="288"/>
      <c r="NQ5352" s="288"/>
      <c r="NR5352" s="288"/>
      <c r="NS5352" s="288"/>
      <c r="NT5352" s="288"/>
      <c r="NU5352" s="288"/>
      <c r="NV5352" s="288"/>
      <c r="NW5352" s="288"/>
      <c r="NX5352" s="288"/>
      <c r="NY5352" s="288"/>
      <c r="NZ5352" s="288"/>
      <c r="OA5352" s="288"/>
      <c r="OB5352" s="288"/>
      <c r="OC5352" s="288"/>
      <c r="OD5352" s="288"/>
      <c r="OE5352" s="288"/>
      <c r="OF5352" s="288"/>
      <c r="OG5352" s="288"/>
      <c r="OH5352" s="288"/>
      <c r="OI5352" s="288"/>
      <c r="OJ5352" s="288"/>
      <c r="OK5352" s="288"/>
      <c r="OL5352" s="288"/>
      <c r="OM5352" s="288"/>
      <c r="ON5352" s="288"/>
      <c r="OO5352" s="288"/>
      <c r="OP5352" s="288"/>
      <c r="OQ5352" s="288"/>
      <c r="OR5352" s="288"/>
      <c r="OS5352" s="288"/>
      <c r="OT5352" s="288"/>
      <c r="OU5352" s="288"/>
      <c r="OV5352" s="288"/>
      <c r="OW5352" s="288"/>
      <c r="OX5352" s="288"/>
      <c r="OY5352" s="288"/>
      <c r="OZ5352" s="288"/>
      <c r="PA5352" s="288"/>
      <c r="PB5352" s="288"/>
      <c r="PC5352" s="288"/>
      <c r="PD5352" s="288"/>
      <c r="PE5352" s="288"/>
      <c r="PF5352" s="288"/>
      <c r="PG5352" s="288"/>
      <c r="PH5352" s="288"/>
      <c r="PI5352" s="288"/>
      <c r="PJ5352" s="288"/>
      <c r="PK5352" s="288"/>
      <c r="PL5352" s="288"/>
      <c r="PM5352" s="288"/>
      <c r="PN5352" s="288"/>
      <c r="PO5352" s="288"/>
      <c r="PP5352" s="288"/>
      <c r="PQ5352" s="288"/>
      <c r="PR5352" s="288"/>
      <c r="PS5352" s="288"/>
      <c r="PT5352" s="288"/>
      <c r="PU5352" s="288"/>
      <c r="PV5352" s="288"/>
      <c r="PW5352" s="288"/>
      <c r="PX5352" s="288"/>
      <c r="PY5352" s="288"/>
      <c r="PZ5352" s="288"/>
      <c r="QA5352" s="288"/>
      <c r="QB5352" s="288"/>
      <c r="QC5352" s="288"/>
      <c r="QD5352" s="288"/>
      <c r="QE5352" s="288"/>
      <c r="QF5352" s="288"/>
      <c r="QG5352" s="288"/>
      <c r="QH5352" s="288"/>
      <c r="QI5352" s="288"/>
      <c r="QJ5352" s="288"/>
      <c r="QK5352" s="288"/>
      <c r="QL5352" s="288"/>
      <c r="QM5352" s="288"/>
      <c r="QN5352" s="288"/>
      <c r="QO5352" s="288"/>
      <c r="QP5352" s="288"/>
      <c r="QQ5352" s="288"/>
      <c r="QR5352" s="288"/>
      <c r="QS5352" s="288"/>
      <c r="QT5352" s="288"/>
      <c r="QU5352" s="288"/>
      <c r="QV5352" s="288"/>
      <c r="QW5352" s="288"/>
      <c r="QX5352" s="288"/>
      <c r="QY5352" s="288"/>
      <c r="QZ5352" s="288"/>
      <c r="RA5352" s="288"/>
      <c r="RB5352" s="288"/>
      <c r="RC5352" s="288"/>
      <c r="RD5352" s="288"/>
      <c r="RE5352" s="288"/>
      <c r="RF5352" s="288"/>
      <c r="RG5352" s="288"/>
      <c r="RH5352" s="288"/>
      <c r="RI5352" s="288"/>
      <c r="RJ5352" s="288"/>
      <c r="RK5352" s="288"/>
      <c r="RL5352" s="288"/>
      <c r="RM5352" s="288"/>
      <c r="RN5352" s="288"/>
      <c r="RO5352" s="288"/>
      <c r="RP5352" s="288"/>
      <c r="RQ5352" s="288"/>
      <c r="RR5352" s="288"/>
      <c r="RS5352" s="288"/>
      <c r="RT5352" s="288"/>
      <c r="RU5352" s="288"/>
      <c r="RV5352" s="288"/>
      <c r="RW5352" s="288"/>
      <c r="RX5352" s="288"/>
      <c r="RY5352" s="288"/>
      <c r="RZ5352" s="288"/>
      <c r="SA5352" s="288"/>
      <c r="SB5352" s="288"/>
      <c r="SC5352" s="288"/>
      <c r="SD5352" s="288"/>
      <c r="SE5352" s="288"/>
      <c r="SF5352" s="288"/>
      <c r="SG5352" s="288"/>
      <c r="SH5352" s="288"/>
      <c r="SI5352" s="288"/>
      <c r="SJ5352" s="288"/>
      <c r="SK5352" s="288"/>
      <c r="SL5352" s="288"/>
      <c r="SM5352" s="288"/>
      <c r="SN5352" s="288"/>
      <c r="SO5352" s="288"/>
      <c r="SP5352" s="288"/>
      <c r="SQ5352" s="288"/>
      <c r="SR5352" s="288"/>
      <c r="SS5352" s="288"/>
      <c r="ST5352" s="288"/>
      <c r="SU5352" s="288"/>
      <c r="SV5352" s="288"/>
      <c r="SW5352" s="288"/>
      <c r="SX5352" s="288"/>
      <c r="SY5352" s="288"/>
      <c r="SZ5352" s="288"/>
      <c r="TA5352" s="288"/>
      <c r="TB5352" s="288"/>
      <c r="TC5352" s="288"/>
      <c r="TD5352" s="288"/>
      <c r="TE5352" s="288"/>
      <c r="TF5352" s="288"/>
      <c r="TG5352" s="288"/>
      <c r="TH5352" s="288"/>
      <c r="TI5352" s="288"/>
      <c r="TJ5352" s="288"/>
      <c r="TK5352" s="288"/>
      <c r="TL5352" s="288"/>
      <c r="TM5352" s="288"/>
      <c r="TN5352" s="288"/>
      <c r="TO5352" s="288"/>
      <c r="TP5352" s="288"/>
      <c r="TQ5352" s="288"/>
      <c r="TR5352" s="288"/>
      <c r="TS5352" s="288"/>
      <c r="TT5352" s="288"/>
      <c r="TU5352" s="288"/>
      <c r="TV5352" s="288"/>
      <c r="TW5352" s="288"/>
      <c r="TX5352" s="288"/>
      <c r="TY5352" s="288"/>
      <c r="TZ5352" s="288"/>
      <c r="UA5352" s="288"/>
      <c r="UB5352" s="288"/>
      <c r="UC5352" s="288"/>
      <c r="UD5352" s="288"/>
      <c r="UE5352" s="288"/>
      <c r="UF5352" s="288"/>
      <c r="UG5352" s="288"/>
      <c r="UH5352" s="288"/>
      <c r="UI5352" s="288"/>
      <c r="UJ5352" s="288"/>
      <c r="UK5352" s="288"/>
      <c r="UL5352" s="288"/>
      <c r="UM5352" s="288"/>
      <c r="UN5352" s="288"/>
      <c r="UO5352" s="288"/>
      <c r="UP5352" s="288"/>
      <c r="UQ5352" s="288"/>
      <c r="UR5352" s="288"/>
      <c r="US5352" s="288"/>
      <c r="UT5352" s="288"/>
      <c r="UU5352" s="288"/>
      <c r="UV5352" s="288"/>
      <c r="UW5352" s="288"/>
      <c r="UX5352" s="288"/>
      <c r="UY5352" s="288"/>
      <c r="UZ5352" s="288"/>
      <c r="VA5352" s="288"/>
      <c r="VB5352" s="288"/>
      <c r="VC5352" s="288"/>
      <c r="VD5352" s="288"/>
      <c r="VE5352" s="288"/>
      <c r="VF5352" s="288"/>
      <c r="VG5352" s="288"/>
      <c r="VH5352" s="288"/>
      <c r="VI5352" s="288"/>
      <c r="VJ5352" s="288"/>
      <c r="VK5352" s="288"/>
      <c r="VL5352" s="288"/>
      <c r="VM5352" s="288"/>
      <c r="VN5352" s="288"/>
      <c r="VO5352" s="288"/>
      <c r="VP5352" s="288"/>
      <c r="VQ5352" s="288"/>
      <c r="VR5352" s="288"/>
      <c r="VS5352" s="288"/>
      <c r="VT5352" s="288"/>
      <c r="VU5352" s="288"/>
      <c r="VV5352" s="288"/>
      <c r="VW5352" s="288"/>
      <c r="VX5352" s="288"/>
      <c r="VY5352" s="288"/>
      <c r="VZ5352" s="288"/>
      <c r="WA5352" s="288"/>
      <c r="WB5352" s="288"/>
      <c r="WC5352" s="288"/>
      <c r="WD5352" s="288"/>
      <c r="WE5352" s="288"/>
      <c r="WF5352" s="288"/>
      <c r="WG5352" s="288"/>
      <c r="WH5352" s="288"/>
      <c r="WI5352" s="288"/>
      <c r="WJ5352" s="288"/>
      <c r="WK5352" s="288"/>
      <c r="WL5352" s="288"/>
      <c r="WM5352" s="288"/>
      <c r="WN5352" s="288"/>
      <c r="WO5352" s="288"/>
      <c r="WP5352" s="288"/>
      <c r="WQ5352" s="288"/>
      <c r="WR5352" s="288"/>
      <c r="WS5352" s="288"/>
      <c r="WT5352" s="288"/>
      <c r="WU5352" s="288"/>
      <c r="WV5352" s="288"/>
      <c r="WW5352" s="288"/>
      <c r="WX5352" s="288"/>
      <c r="WY5352" s="288"/>
      <c r="WZ5352" s="288"/>
      <c r="XA5352" s="288"/>
      <c r="XB5352" s="288"/>
      <c r="XC5352" s="288"/>
      <c r="XD5352" s="288"/>
      <c r="XE5352" s="288"/>
      <c r="XF5352" s="288"/>
      <c r="XG5352" s="288"/>
      <c r="XH5352" s="288"/>
      <c r="XI5352" s="288"/>
      <c r="XJ5352" s="288"/>
      <c r="XK5352" s="288"/>
      <c r="XL5352" s="288"/>
      <c r="XM5352" s="288"/>
      <c r="XN5352" s="288"/>
      <c r="XO5352" s="288"/>
      <c r="XP5352" s="288"/>
      <c r="XQ5352" s="288"/>
      <c r="XR5352" s="288"/>
      <c r="XS5352" s="288"/>
      <c r="XT5352" s="288"/>
      <c r="XU5352" s="288"/>
      <c r="XV5352" s="288"/>
      <c r="XW5352" s="288"/>
      <c r="XX5352" s="288"/>
      <c r="XY5352" s="288"/>
      <c r="XZ5352" s="288"/>
      <c r="YA5352" s="288"/>
      <c r="YB5352" s="288"/>
      <c r="YC5352" s="288"/>
      <c r="YD5352" s="288"/>
      <c r="YE5352" s="288"/>
      <c r="YF5352" s="288"/>
      <c r="YG5352" s="288"/>
      <c r="YH5352" s="288"/>
      <c r="YI5352" s="288"/>
      <c r="YJ5352" s="288"/>
      <c r="YK5352" s="288"/>
      <c r="YL5352" s="288"/>
      <c r="YM5352" s="288"/>
      <c r="YN5352" s="288"/>
      <c r="YO5352" s="288"/>
      <c r="YP5352" s="288"/>
      <c r="YQ5352" s="288"/>
      <c r="YR5352" s="288"/>
      <c r="YS5352" s="288"/>
      <c r="YT5352" s="288"/>
      <c r="YU5352" s="288"/>
      <c r="YV5352" s="288"/>
      <c r="YW5352" s="288"/>
      <c r="YX5352" s="288"/>
      <c r="YY5352" s="288"/>
      <c r="YZ5352" s="288"/>
      <c r="ZA5352" s="288"/>
      <c r="ZB5352" s="288"/>
      <c r="ZC5352" s="288"/>
      <c r="ZD5352" s="288"/>
      <c r="ZE5352" s="288"/>
      <c r="ZF5352" s="288"/>
      <c r="ZG5352" s="288"/>
      <c r="ZH5352" s="288"/>
      <c r="ZI5352" s="288"/>
      <c r="ZJ5352" s="288"/>
      <c r="ZK5352" s="288"/>
      <c r="ZL5352" s="288"/>
      <c r="ZM5352" s="288"/>
      <c r="ZN5352" s="288"/>
      <c r="ZO5352" s="288"/>
      <c r="ZP5352" s="288"/>
      <c r="ZQ5352" s="288"/>
      <c r="ZR5352" s="288"/>
      <c r="ZS5352" s="288"/>
      <c r="ZT5352" s="288"/>
      <c r="ZU5352" s="288"/>
      <c r="ZV5352" s="288"/>
      <c r="ZW5352" s="288"/>
      <c r="ZX5352" s="288"/>
      <c r="ZY5352" s="288"/>
      <c r="ZZ5352" s="288"/>
      <c r="AAA5352" s="288"/>
      <c r="AAB5352" s="288"/>
      <c r="AAC5352" s="288"/>
      <c r="AAD5352" s="288"/>
      <c r="AAE5352" s="288"/>
      <c r="AAF5352" s="288"/>
      <c r="AAG5352" s="288"/>
      <c r="AAH5352" s="288"/>
      <c r="AAI5352" s="288"/>
      <c r="AAJ5352" s="288"/>
      <c r="AAK5352" s="288"/>
      <c r="AAL5352" s="288"/>
      <c r="AAM5352" s="288"/>
      <c r="AAN5352" s="288"/>
      <c r="AAO5352" s="288"/>
      <c r="AAP5352" s="288"/>
      <c r="AAQ5352" s="288"/>
      <c r="AAR5352" s="288"/>
      <c r="AAS5352" s="288"/>
      <c r="AAT5352" s="288"/>
      <c r="AAU5352" s="288"/>
      <c r="AAV5352" s="288"/>
      <c r="AAW5352" s="288"/>
      <c r="AAX5352" s="288"/>
      <c r="AAY5352" s="288"/>
      <c r="AAZ5352" s="288"/>
      <c r="ABA5352" s="288"/>
      <c r="ABB5352" s="288"/>
      <c r="ABC5352" s="288"/>
      <c r="ABD5352" s="288"/>
      <c r="ABE5352" s="288"/>
      <c r="ABF5352" s="288"/>
      <c r="ABG5352" s="288"/>
      <c r="ABH5352" s="288"/>
      <c r="ABI5352" s="288"/>
      <c r="ABJ5352" s="288"/>
      <c r="ABK5352" s="288"/>
      <c r="ABL5352" s="288"/>
      <c r="ABM5352" s="288"/>
      <c r="ABN5352" s="288"/>
      <c r="ABO5352" s="288"/>
      <c r="ABP5352" s="288"/>
      <c r="ABQ5352" s="288"/>
      <c r="ABR5352" s="288"/>
      <c r="ABS5352" s="288"/>
      <c r="ABT5352" s="288"/>
      <c r="ABU5352" s="288"/>
      <c r="ABV5352" s="288"/>
      <c r="ABW5352" s="288"/>
      <c r="ABX5352" s="288"/>
      <c r="ABY5352" s="288"/>
      <c r="ABZ5352" s="288"/>
      <c r="ACA5352" s="288"/>
      <c r="ACB5352" s="288"/>
      <c r="ACC5352" s="288"/>
      <c r="ACD5352" s="288"/>
      <c r="ACE5352" s="288"/>
      <c r="ACF5352" s="288"/>
      <c r="ACG5352" s="288"/>
      <c r="ACH5352" s="288"/>
      <c r="ACI5352" s="288"/>
      <c r="ACJ5352" s="288"/>
      <c r="ACK5352" s="288"/>
      <c r="ACL5352" s="288"/>
      <c r="ACM5352" s="288"/>
      <c r="ACN5352" s="288"/>
      <c r="ACO5352" s="288"/>
      <c r="ACP5352" s="288"/>
      <c r="ACQ5352" s="288"/>
      <c r="ACR5352" s="288"/>
      <c r="ACS5352" s="288"/>
      <c r="ACT5352" s="288"/>
      <c r="ACU5352" s="288"/>
      <c r="ACV5352" s="288"/>
      <c r="ACW5352" s="288"/>
      <c r="ACX5352" s="288"/>
      <c r="ACY5352" s="288"/>
      <c r="ACZ5352" s="288"/>
      <c r="ADA5352" s="288"/>
      <c r="ADB5352" s="288"/>
      <c r="ADC5352" s="288"/>
      <c r="ADD5352" s="288"/>
      <c r="ADE5352" s="288"/>
      <c r="ADF5352" s="288"/>
      <c r="ADG5352" s="288"/>
      <c r="ADH5352" s="288"/>
      <c r="ADI5352" s="288"/>
      <c r="ADJ5352" s="288"/>
      <c r="ADK5352" s="288"/>
      <c r="ADL5352" s="288"/>
      <c r="ADM5352" s="288"/>
      <c r="ADN5352" s="288"/>
      <c r="ADO5352" s="288"/>
      <c r="ADP5352" s="288"/>
      <c r="ADQ5352" s="288"/>
      <c r="ADR5352" s="288"/>
      <c r="ADS5352" s="288"/>
      <c r="ADT5352" s="288"/>
      <c r="ADU5352" s="288"/>
      <c r="ADV5352" s="288"/>
      <c r="ADW5352" s="288"/>
      <c r="ADX5352" s="288"/>
      <c r="ADY5352" s="288"/>
      <c r="ADZ5352" s="288"/>
      <c r="AEA5352" s="288"/>
      <c r="AEB5352" s="288"/>
      <c r="AEC5352" s="288"/>
      <c r="AED5352" s="288"/>
      <c r="AEE5352" s="288"/>
      <c r="AEF5352" s="288"/>
      <c r="AEG5352" s="288"/>
      <c r="AEH5352" s="288"/>
      <c r="AEI5352" s="288"/>
      <c r="AEJ5352" s="288"/>
      <c r="AEK5352" s="288"/>
      <c r="AEL5352" s="288"/>
      <c r="AEM5352" s="288"/>
      <c r="AEN5352" s="288"/>
      <c r="AEO5352" s="288"/>
      <c r="AEP5352" s="288"/>
      <c r="AEQ5352" s="288"/>
      <c r="AER5352" s="288"/>
      <c r="AES5352" s="288"/>
      <c r="AET5352" s="288"/>
      <c r="AEU5352" s="288"/>
      <c r="AEV5352" s="288"/>
      <c r="AEW5352" s="288"/>
      <c r="AEX5352" s="288"/>
      <c r="AEY5352" s="288"/>
      <c r="AEZ5352" s="288"/>
      <c r="AFA5352" s="288"/>
      <c r="AFB5352" s="288"/>
      <c r="AFC5352" s="288"/>
      <c r="AFD5352" s="288"/>
      <c r="AFE5352" s="288"/>
      <c r="AFF5352" s="288"/>
      <c r="AFG5352" s="288"/>
      <c r="AFH5352" s="288"/>
      <c r="AFI5352" s="288"/>
      <c r="AFJ5352" s="288"/>
      <c r="AFK5352" s="288"/>
      <c r="AFL5352" s="288"/>
      <c r="AFM5352" s="288"/>
      <c r="AFN5352" s="288"/>
      <c r="AFO5352" s="288"/>
      <c r="AFP5352" s="288"/>
      <c r="AFQ5352" s="288"/>
      <c r="AFR5352" s="288"/>
      <c r="AFS5352" s="288"/>
      <c r="AFT5352" s="288"/>
      <c r="AFU5352" s="288"/>
      <c r="AFV5352" s="288"/>
      <c r="AFW5352" s="288"/>
      <c r="AFX5352" s="288"/>
      <c r="AFY5352" s="288"/>
      <c r="AFZ5352" s="288"/>
      <c r="AGA5352" s="288"/>
      <c r="AGB5352" s="288"/>
      <c r="AGC5352" s="288"/>
      <c r="AGD5352" s="288"/>
      <c r="AGE5352" s="288"/>
      <c r="AGF5352" s="288"/>
      <c r="AGG5352" s="288"/>
      <c r="AGH5352" s="288"/>
      <c r="AGI5352" s="288"/>
      <c r="AGJ5352" s="288"/>
      <c r="AGK5352" s="288"/>
      <c r="AGL5352" s="288"/>
      <c r="AGM5352" s="288"/>
      <c r="AGN5352" s="288"/>
      <c r="AGO5352" s="288"/>
      <c r="AGP5352" s="288"/>
      <c r="AGQ5352" s="288"/>
      <c r="AGR5352" s="288"/>
      <c r="AGS5352" s="288"/>
      <c r="AGT5352" s="288"/>
      <c r="AGU5352" s="288"/>
      <c r="AGV5352" s="288"/>
      <c r="AGW5352" s="288"/>
      <c r="AGX5352" s="288"/>
      <c r="AGY5352" s="288"/>
      <c r="AGZ5352" s="288"/>
      <c r="AHA5352" s="288"/>
      <c r="AHB5352" s="288"/>
      <c r="AHC5352" s="288"/>
      <c r="AHD5352" s="288"/>
      <c r="AHE5352" s="288"/>
      <c r="AHF5352" s="288"/>
      <c r="AHG5352" s="288"/>
      <c r="AHH5352" s="288"/>
      <c r="AHI5352" s="288"/>
      <c r="AHJ5352" s="288"/>
      <c r="AHK5352" s="288"/>
      <c r="AHL5352" s="288"/>
      <c r="AHM5352" s="288"/>
      <c r="AHN5352" s="288"/>
      <c r="AHO5352" s="288"/>
      <c r="AHP5352" s="288"/>
      <c r="AHQ5352" s="288"/>
      <c r="AHR5352" s="288"/>
      <c r="AHS5352" s="288"/>
      <c r="AHT5352" s="288"/>
      <c r="AHU5352" s="288"/>
      <c r="AHV5352" s="288"/>
      <c r="AHW5352" s="288"/>
      <c r="AHX5352" s="288"/>
      <c r="AHY5352" s="288"/>
      <c r="AHZ5352" s="288"/>
      <c r="AIA5352" s="288"/>
      <c r="AIB5352" s="288"/>
      <c r="AIC5352" s="288"/>
      <c r="AID5352" s="288"/>
      <c r="AIE5352" s="288"/>
      <c r="AIF5352" s="288"/>
      <c r="AIG5352" s="288"/>
      <c r="AIH5352" s="288"/>
      <c r="AII5352" s="288"/>
      <c r="AIJ5352" s="288"/>
      <c r="AIK5352" s="288"/>
      <c r="AIL5352" s="288"/>
      <c r="AIM5352" s="288"/>
      <c r="AIN5352" s="288"/>
      <c r="AIO5352" s="288"/>
      <c r="AIP5352" s="288"/>
      <c r="AIQ5352" s="288"/>
      <c r="AIR5352" s="288"/>
      <c r="AIS5352" s="288"/>
      <c r="AIT5352" s="288"/>
      <c r="AIU5352" s="288"/>
      <c r="AIV5352" s="288"/>
      <c r="AIW5352" s="288"/>
      <c r="AIX5352" s="288"/>
      <c r="AIY5352" s="288"/>
      <c r="AIZ5352" s="288"/>
      <c r="AJA5352" s="288"/>
      <c r="AJB5352" s="288"/>
      <c r="AJC5352" s="288"/>
      <c r="AJD5352" s="288"/>
      <c r="AJE5352" s="288"/>
      <c r="AJF5352" s="288"/>
      <c r="AJG5352" s="288"/>
      <c r="AJH5352" s="288"/>
      <c r="AJI5352" s="288"/>
      <c r="AJJ5352" s="288"/>
      <c r="AJK5352" s="288"/>
      <c r="AJL5352" s="288"/>
      <c r="AJM5352" s="288"/>
      <c r="AJN5352" s="288"/>
      <c r="AJO5352" s="288"/>
      <c r="AJP5352" s="288"/>
      <c r="AJQ5352" s="288"/>
      <c r="AJR5352" s="288"/>
      <c r="AJS5352" s="288"/>
      <c r="AJT5352" s="288"/>
      <c r="AJU5352" s="288"/>
      <c r="AJV5352" s="288"/>
      <c r="AJW5352" s="288"/>
      <c r="AJX5352" s="288"/>
      <c r="AJY5352" s="288"/>
      <c r="AJZ5352" s="288"/>
      <c r="AKA5352" s="288"/>
      <c r="AKB5352" s="288"/>
      <c r="AKC5352" s="288"/>
      <c r="AKD5352" s="288"/>
      <c r="AKE5352" s="288"/>
      <c r="AKF5352" s="288"/>
      <c r="AKG5352" s="288"/>
      <c r="AKH5352" s="288"/>
      <c r="AKI5352" s="288"/>
      <c r="AKJ5352" s="288"/>
      <c r="AKK5352" s="288"/>
      <c r="AKL5352" s="288"/>
      <c r="AKM5352" s="288"/>
      <c r="AKN5352" s="288"/>
      <c r="AKO5352" s="288"/>
      <c r="AKP5352" s="288"/>
      <c r="AKQ5352" s="288"/>
      <c r="AKR5352" s="288"/>
      <c r="AKS5352" s="288"/>
      <c r="AKT5352" s="288"/>
      <c r="AKU5352" s="288"/>
      <c r="AKV5352" s="288"/>
      <c r="AKW5352" s="288"/>
      <c r="AKX5352" s="288"/>
      <c r="AKY5352" s="288"/>
      <c r="AKZ5352" s="288"/>
      <c r="ALA5352" s="288"/>
      <c r="ALB5352" s="288"/>
      <c r="ALC5352" s="288"/>
      <c r="ALD5352" s="288"/>
      <c r="ALE5352" s="288"/>
      <c r="ALF5352" s="288"/>
      <c r="ALG5352" s="288"/>
      <c r="ALH5352" s="288"/>
      <c r="ALI5352" s="288"/>
      <c r="ALJ5352" s="288"/>
      <c r="ALK5352" s="288"/>
      <c r="ALL5352" s="288"/>
      <c r="ALM5352" s="288"/>
      <c r="ALN5352" s="288"/>
      <c r="ALO5352" s="288"/>
      <c r="ALP5352" s="288"/>
      <c r="ALQ5352" s="288"/>
      <c r="ALR5352" s="288"/>
      <c r="ALS5352" s="288"/>
      <c r="ALT5352" s="288"/>
      <c r="ALU5352" s="288"/>
      <c r="ALV5352" s="288"/>
      <c r="ALW5352" s="288"/>
      <c r="ALX5352" s="288"/>
      <c r="ALY5352" s="288"/>
      <c r="ALZ5352" s="288"/>
      <c r="AMA5352" s="288"/>
      <c r="AMB5352" s="288"/>
      <c r="AMC5352" s="288"/>
      <c r="AMD5352" s="288"/>
      <c r="AME5352" s="288"/>
      <c r="AMF5352" s="288"/>
      <c r="AMG5352" s="288"/>
      <c r="AMH5352" s="288"/>
      <c r="AMI5352" s="288"/>
      <c r="AMJ5352" s="288"/>
      <c r="AMK5352" s="288"/>
      <c r="AML5352" s="288"/>
      <c r="AMM5352" s="288"/>
      <c r="AMN5352" s="288"/>
      <c r="AMO5352" s="288"/>
      <c r="AMP5352" s="288"/>
      <c r="AMQ5352" s="288"/>
      <c r="AMR5352" s="288"/>
      <c r="AMS5352" s="288"/>
      <c r="AMT5352" s="288"/>
      <c r="AMU5352" s="288"/>
      <c r="AMV5352" s="288"/>
      <c r="AMW5352" s="288"/>
      <c r="AMX5352" s="288"/>
      <c r="AMY5352" s="288"/>
      <c r="AMZ5352" s="288"/>
      <c r="ANA5352" s="288"/>
      <c r="ANB5352" s="288"/>
      <c r="ANC5352" s="288"/>
      <c r="AND5352" s="288"/>
      <c r="ANE5352" s="288"/>
      <c r="ANF5352" s="288"/>
      <c r="ANG5352" s="288"/>
      <c r="ANH5352" s="288"/>
      <c r="ANI5352" s="288"/>
      <c r="ANJ5352" s="288"/>
      <c r="ANK5352" s="288"/>
      <c r="ANL5352" s="288"/>
      <c r="ANM5352" s="288"/>
      <c r="ANN5352" s="288"/>
      <c r="ANO5352" s="288"/>
      <c r="ANP5352" s="288"/>
      <c r="ANQ5352" s="288"/>
      <c r="ANR5352" s="288"/>
      <c r="ANS5352" s="288"/>
      <c r="ANT5352" s="288"/>
      <c r="ANU5352" s="288"/>
      <c r="ANV5352" s="288"/>
      <c r="ANW5352" s="288"/>
      <c r="ANX5352" s="288"/>
      <c r="ANY5352" s="288"/>
      <c r="ANZ5352" s="288"/>
      <c r="AOA5352" s="288"/>
      <c r="AOB5352" s="288"/>
      <c r="AOC5352" s="288"/>
      <c r="AOD5352" s="288"/>
      <c r="AOE5352" s="288"/>
      <c r="AOF5352" s="288"/>
      <c r="AOG5352" s="288"/>
      <c r="AOH5352" s="288"/>
      <c r="AOI5352" s="288"/>
      <c r="AOJ5352" s="288"/>
      <c r="AOK5352" s="288"/>
      <c r="AOL5352" s="288"/>
      <c r="AOM5352" s="288"/>
      <c r="AON5352" s="288"/>
      <c r="AOO5352" s="288"/>
      <c r="AOP5352" s="288"/>
      <c r="AOQ5352" s="288"/>
      <c r="AOR5352" s="288"/>
      <c r="AOS5352" s="288"/>
      <c r="AOT5352" s="288"/>
      <c r="AOU5352" s="288"/>
      <c r="AOV5352" s="288"/>
      <c r="AOW5352" s="288"/>
      <c r="AOX5352" s="288"/>
      <c r="AOY5352" s="288"/>
      <c r="AOZ5352" s="288"/>
      <c r="APA5352" s="288"/>
      <c r="APB5352" s="288"/>
      <c r="APC5352" s="288"/>
      <c r="APD5352" s="288"/>
      <c r="APE5352" s="288"/>
      <c r="APF5352" s="288"/>
      <c r="APG5352" s="288"/>
      <c r="APH5352" s="288"/>
      <c r="API5352" s="288"/>
      <c r="APJ5352" s="288"/>
      <c r="APK5352" s="288"/>
      <c r="APL5352" s="288"/>
      <c r="APM5352" s="288"/>
      <c r="APN5352" s="288"/>
      <c r="APO5352" s="288"/>
      <c r="APP5352" s="288"/>
      <c r="APQ5352" s="288"/>
      <c r="APR5352" s="288"/>
      <c r="APS5352" s="288"/>
      <c r="APT5352" s="288"/>
      <c r="APU5352" s="288"/>
      <c r="APV5352" s="288"/>
      <c r="APW5352" s="288"/>
      <c r="APX5352" s="288"/>
      <c r="APY5352" s="288"/>
      <c r="APZ5352" s="288"/>
      <c r="AQA5352" s="288"/>
      <c r="AQB5352" s="288"/>
      <c r="AQC5352" s="288"/>
      <c r="AQD5352" s="288"/>
      <c r="AQE5352" s="288"/>
      <c r="AQF5352" s="288"/>
      <c r="AQG5352" s="288"/>
      <c r="AQH5352" s="288"/>
      <c r="AQI5352" s="288"/>
      <c r="AQJ5352" s="288"/>
      <c r="AQK5352" s="288"/>
      <c r="AQL5352" s="288"/>
      <c r="AQM5352" s="288"/>
      <c r="AQN5352" s="288"/>
      <c r="AQO5352" s="288"/>
      <c r="AQP5352" s="288"/>
      <c r="AQQ5352" s="288"/>
      <c r="AQR5352" s="288"/>
      <c r="AQS5352" s="288"/>
      <c r="AQT5352" s="288"/>
      <c r="AQU5352" s="288"/>
      <c r="AQV5352" s="288"/>
      <c r="AQW5352" s="288"/>
      <c r="AQX5352" s="288"/>
      <c r="AQY5352" s="288"/>
      <c r="AQZ5352" s="288"/>
      <c r="ARA5352" s="288"/>
      <c r="ARB5352" s="288"/>
      <c r="ARC5352" s="288"/>
      <c r="ARD5352" s="288"/>
      <c r="ARE5352" s="288"/>
      <c r="ARF5352" s="288"/>
      <c r="ARG5352" s="288"/>
      <c r="ARH5352" s="288"/>
      <c r="ARI5352" s="288"/>
      <c r="ARJ5352" s="288"/>
      <c r="ARK5352" s="288"/>
      <c r="ARL5352" s="288"/>
      <c r="ARM5352" s="288"/>
      <c r="ARN5352" s="288"/>
      <c r="ARO5352" s="288"/>
      <c r="ARP5352" s="288"/>
      <c r="ARQ5352" s="288"/>
      <c r="ARR5352" s="288"/>
      <c r="ARS5352" s="288"/>
      <c r="ART5352" s="288"/>
      <c r="ARU5352" s="288"/>
      <c r="ARV5352" s="288"/>
      <c r="ARW5352" s="288"/>
      <c r="ARX5352" s="288"/>
      <c r="ARY5352" s="288"/>
      <c r="ARZ5352" s="288"/>
      <c r="ASA5352" s="288"/>
      <c r="ASB5352" s="288"/>
      <c r="ASC5352" s="288"/>
      <c r="ASD5352" s="288"/>
      <c r="ASE5352" s="288"/>
      <c r="ASF5352" s="288"/>
      <c r="ASG5352" s="288"/>
      <c r="ASH5352" s="288"/>
      <c r="ASI5352" s="288"/>
      <c r="ASJ5352" s="288"/>
      <c r="ASK5352" s="288"/>
      <c r="ASL5352" s="288"/>
      <c r="ASM5352" s="288"/>
      <c r="ASN5352" s="288"/>
      <c r="ASO5352" s="288"/>
      <c r="ASP5352" s="288"/>
      <c r="ASQ5352" s="288"/>
      <c r="ASR5352" s="288"/>
      <c r="ASS5352" s="288"/>
      <c r="AST5352" s="288"/>
      <c r="ASU5352" s="288"/>
      <c r="ASV5352" s="288"/>
      <c r="ASW5352" s="288"/>
      <c r="ASX5352" s="288"/>
      <c r="ASY5352" s="288"/>
      <c r="ASZ5352" s="288"/>
      <c r="ATA5352" s="288"/>
      <c r="ATB5352" s="288"/>
      <c r="ATC5352" s="288"/>
      <c r="ATD5352" s="288"/>
      <c r="ATE5352" s="288"/>
      <c r="ATF5352" s="288"/>
      <c r="ATG5352" s="288"/>
      <c r="ATH5352" s="288"/>
      <c r="ATI5352" s="288"/>
      <c r="ATJ5352" s="288"/>
      <c r="ATK5352" s="288"/>
      <c r="ATL5352" s="288"/>
      <c r="ATM5352" s="288"/>
      <c r="ATN5352" s="288"/>
      <c r="ATO5352" s="288"/>
      <c r="ATP5352" s="288"/>
      <c r="ATQ5352" s="288"/>
      <c r="ATR5352" s="288"/>
      <c r="ATS5352" s="288"/>
      <c r="ATT5352" s="288"/>
      <c r="ATU5352" s="288"/>
      <c r="ATV5352" s="288"/>
      <c r="ATW5352" s="288"/>
      <c r="ATX5352" s="288"/>
      <c r="ATY5352" s="288"/>
      <c r="ATZ5352" s="288"/>
      <c r="AUA5352" s="288"/>
      <c r="AUB5352" s="288"/>
      <c r="AUC5352" s="288"/>
      <c r="AUD5352" s="288"/>
      <c r="AUE5352" s="288"/>
      <c r="AUF5352" s="288"/>
      <c r="AUG5352" s="288"/>
      <c r="AUH5352" s="288"/>
      <c r="AUI5352" s="288"/>
      <c r="AUJ5352" s="288"/>
      <c r="AUK5352" s="288"/>
      <c r="AUL5352" s="288"/>
      <c r="AUM5352" s="288"/>
      <c r="AUN5352" s="288"/>
      <c r="AUO5352" s="288"/>
      <c r="AUP5352" s="288"/>
      <c r="AUQ5352" s="288"/>
      <c r="AUR5352" s="288"/>
      <c r="AUS5352" s="288"/>
      <c r="AUT5352" s="288"/>
      <c r="AUU5352" s="288"/>
      <c r="AUV5352" s="288"/>
      <c r="AUW5352" s="288"/>
      <c r="AUX5352" s="288"/>
      <c r="AUY5352" s="288"/>
      <c r="AUZ5352" s="288"/>
      <c r="AVA5352" s="288"/>
      <c r="AVB5352" s="288"/>
      <c r="AVC5352" s="288"/>
      <c r="AVD5352" s="288"/>
      <c r="AVE5352" s="288"/>
      <c r="AVF5352" s="288"/>
      <c r="AVG5352" s="288"/>
      <c r="AVH5352" s="288"/>
      <c r="AVI5352" s="288"/>
      <c r="AVJ5352" s="288"/>
      <c r="AVK5352" s="288"/>
      <c r="AVL5352" s="288"/>
      <c r="AVM5352" s="288"/>
      <c r="AVN5352" s="288"/>
      <c r="AVO5352" s="288"/>
      <c r="AVP5352" s="288"/>
      <c r="AVQ5352" s="288"/>
      <c r="AVR5352" s="288"/>
      <c r="AVS5352" s="288"/>
      <c r="AVT5352" s="288"/>
      <c r="AVU5352" s="288"/>
      <c r="AVV5352" s="288"/>
      <c r="AVW5352" s="288"/>
      <c r="AVX5352" s="288"/>
      <c r="AVY5352" s="288"/>
      <c r="AVZ5352" s="288"/>
      <c r="AWA5352" s="288"/>
      <c r="AWB5352" s="288"/>
      <c r="AWC5352" s="288"/>
      <c r="AWD5352" s="288"/>
      <c r="AWE5352" s="288"/>
      <c r="AWF5352" s="288"/>
      <c r="AWG5352" s="288"/>
      <c r="AWH5352" s="288"/>
      <c r="AWI5352" s="288"/>
      <c r="AWJ5352" s="288"/>
      <c r="AWK5352" s="288"/>
      <c r="AWL5352" s="288"/>
      <c r="AWM5352" s="288"/>
      <c r="AWN5352" s="288"/>
      <c r="AWO5352" s="288"/>
      <c r="AWP5352" s="288"/>
      <c r="AWQ5352" s="288"/>
      <c r="AWR5352" s="288"/>
      <c r="AWS5352" s="288"/>
      <c r="AWT5352" s="288"/>
      <c r="AWU5352" s="288"/>
      <c r="AWV5352" s="288"/>
      <c r="AWW5352" s="288"/>
      <c r="AWX5352" s="288"/>
      <c r="AWY5352" s="288"/>
      <c r="AWZ5352" s="288"/>
      <c r="AXA5352" s="288"/>
      <c r="AXB5352" s="288"/>
      <c r="AXC5352" s="288"/>
      <c r="AXD5352" s="288"/>
      <c r="AXE5352" s="288"/>
      <c r="AXF5352" s="288"/>
      <c r="AXG5352" s="288"/>
      <c r="AXH5352" s="288"/>
      <c r="AXI5352" s="288"/>
      <c r="AXJ5352" s="288"/>
      <c r="AXK5352" s="288"/>
      <c r="AXL5352" s="288"/>
      <c r="AXM5352" s="288"/>
      <c r="AXN5352" s="288"/>
      <c r="AXO5352" s="288"/>
      <c r="AXP5352" s="288"/>
      <c r="AXQ5352" s="288"/>
      <c r="AXR5352" s="288"/>
      <c r="AXS5352" s="288"/>
      <c r="AXT5352" s="288"/>
      <c r="AXU5352" s="288"/>
      <c r="AXV5352" s="288"/>
      <c r="AXW5352" s="288"/>
      <c r="AXX5352" s="288"/>
      <c r="AXY5352" s="288"/>
      <c r="AXZ5352" s="288"/>
      <c r="AYA5352" s="288"/>
      <c r="AYB5352" s="288"/>
      <c r="AYC5352" s="288"/>
      <c r="AYD5352" s="288"/>
      <c r="AYE5352" s="288"/>
      <c r="AYF5352" s="288"/>
      <c r="AYG5352" s="288"/>
      <c r="AYH5352" s="288"/>
      <c r="AYI5352" s="288"/>
      <c r="AYJ5352" s="288"/>
      <c r="AYK5352" s="288"/>
      <c r="AYL5352" s="288"/>
      <c r="AYM5352" s="288"/>
      <c r="AYN5352" s="288"/>
      <c r="AYO5352" s="288"/>
      <c r="AYP5352" s="288"/>
      <c r="AYQ5352" s="288"/>
      <c r="AYR5352" s="288"/>
      <c r="AYS5352" s="288"/>
      <c r="AYT5352" s="288"/>
      <c r="AYU5352" s="288"/>
      <c r="AYV5352" s="288"/>
      <c r="AYW5352" s="288"/>
      <c r="AYX5352" s="288"/>
      <c r="AYY5352" s="288"/>
      <c r="AYZ5352" s="288"/>
      <c r="AZA5352" s="288"/>
      <c r="AZB5352" s="288"/>
      <c r="AZC5352" s="288"/>
      <c r="AZD5352" s="288"/>
      <c r="AZE5352" s="288"/>
      <c r="AZF5352" s="288"/>
      <c r="AZG5352" s="288"/>
      <c r="AZH5352" s="288"/>
      <c r="AZI5352" s="288"/>
      <c r="AZJ5352" s="288"/>
      <c r="AZK5352" s="288"/>
      <c r="AZL5352" s="288"/>
      <c r="AZM5352" s="288"/>
      <c r="AZN5352" s="288"/>
      <c r="AZO5352" s="288"/>
      <c r="AZP5352" s="288"/>
      <c r="AZQ5352" s="288"/>
      <c r="AZR5352" s="288"/>
      <c r="AZS5352" s="288"/>
      <c r="AZT5352" s="288"/>
      <c r="AZU5352" s="288"/>
      <c r="AZV5352" s="288"/>
      <c r="AZW5352" s="288"/>
      <c r="AZX5352" s="288"/>
      <c r="AZY5352" s="288"/>
      <c r="AZZ5352" s="288"/>
      <c r="BAA5352" s="288"/>
      <c r="BAB5352" s="288"/>
      <c r="BAC5352" s="288"/>
      <c r="BAD5352" s="288"/>
      <c r="BAE5352" s="288"/>
      <c r="BAF5352" s="288"/>
      <c r="BAG5352" s="288"/>
      <c r="BAH5352" s="288"/>
      <c r="BAI5352" s="288"/>
      <c r="BAJ5352" s="288"/>
      <c r="BAK5352" s="288"/>
      <c r="BAL5352" s="288"/>
      <c r="BAM5352" s="288"/>
      <c r="BAN5352" s="288"/>
      <c r="BAO5352" s="288"/>
      <c r="BAP5352" s="288"/>
      <c r="BAQ5352" s="288"/>
      <c r="BAR5352" s="288"/>
      <c r="BAS5352" s="288"/>
      <c r="BAT5352" s="288"/>
      <c r="BAU5352" s="288"/>
      <c r="BAV5352" s="288"/>
      <c r="BAW5352" s="288"/>
      <c r="BAX5352" s="288"/>
      <c r="BAY5352" s="288"/>
      <c r="BAZ5352" s="288"/>
      <c r="BBA5352" s="288"/>
      <c r="BBB5352" s="288"/>
      <c r="BBC5352" s="288"/>
      <c r="BBD5352" s="288"/>
      <c r="BBE5352" s="288"/>
      <c r="BBF5352" s="288"/>
      <c r="BBG5352" s="288"/>
      <c r="BBH5352" s="288"/>
      <c r="BBI5352" s="288"/>
      <c r="BBJ5352" s="288"/>
      <c r="BBK5352" s="288"/>
      <c r="BBL5352" s="288"/>
      <c r="BBM5352" s="288"/>
      <c r="BBN5352" s="288"/>
      <c r="BBO5352" s="288"/>
      <c r="BBP5352" s="288"/>
      <c r="BBQ5352" s="288"/>
      <c r="BBR5352" s="288"/>
      <c r="BBS5352" s="288"/>
      <c r="BBT5352" s="288"/>
      <c r="BBU5352" s="288"/>
      <c r="BBV5352" s="288"/>
      <c r="BBW5352" s="288"/>
      <c r="BBX5352" s="288"/>
      <c r="BBY5352" s="288"/>
      <c r="BBZ5352" s="288"/>
      <c r="BCA5352" s="288"/>
      <c r="BCB5352" s="288"/>
      <c r="BCC5352" s="288"/>
      <c r="BCD5352" s="288"/>
      <c r="BCE5352" s="288"/>
      <c r="BCF5352" s="288"/>
      <c r="BCG5352" s="288"/>
      <c r="BCH5352" s="288"/>
      <c r="BCI5352" s="288"/>
      <c r="BCJ5352" s="288"/>
      <c r="BCK5352" s="288"/>
      <c r="BCL5352" s="288"/>
      <c r="BCM5352" s="288"/>
      <c r="BCN5352" s="288"/>
      <c r="BCO5352" s="288"/>
      <c r="BCP5352" s="288"/>
      <c r="BCQ5352" s="288"/>
      <c r="BCR5352" s="288"/>
      <c r="BCS5352" s="288"/>
      <c r="BCT5352" s="288"/>
      <c r="BCU5352" s="288"/>
      <c r="BCV5352" s="288"/>
      <c r="BCW5352" s="288"/>
      <c r="BCX5352" s="288"/>
      <c r="BCY5352" s="288"/>
      <c r="BCZ5352" s="288"/>
      <c r="BDA5352" s="288"/>
      <c r="BDB5352" s="288"/>
      <c r="BDC5352" s="288"/>
      <c r="BDD5352" s="288"/>
      <c r="BDE5352" s="288"/>
      <c r="BDF5352" s="288"/>
      <c r="BDG5352" s="288"/>
      <c r="BDH5352" s="288"/>
      <c r="BDI5352" s="288"/>
      <c r="BDJ5352" s="288"/>
      <c r="BDK5352" s="288"/>
      <c r="BDL5352" s="288"/>
      <c r="BDM5352" s="288"/>
      <c r="BDN5352" s="288"/>
      <c r="BDO5352" s="288"/>
      <c r="BDP5352" s="288"/>
      <c r="BDQ5352" s="288"/>
      <c r="BDR5352" s="288"/>
      <c r="BDS5352" s="288"/>
      <c r="BDT5352" s="288"/>
      <c r="BDU5352" s="288"/>
      <c r="BDV5352" s="288"/>
      <c r="BDW5352" s="288"/>
      <c r="BDX5352" s="288"/>
      <c r="BDY5352" s="288"/>
      <c r="BDZ5352" s="288"/>
      <c r="BEA5352" s="288"/>
      <c r="BEB5352" s="288"/>
      <c r="BEC5352" s="288"/>
      <c r="BED5352" s="288"/>
      <c r="BEE5352" s="288"/>
      <c r="BEF5352" s="288"/>
      <c r="BEG5352" s="288"/>
      <c r="BEH5352" s="288"/>
      <c r="BEI5352" s="288"/>
      <c r="BEJ5352" s="288"/>
      <c r="BEK5352" s="288"/>
      <c r="BEL5352" s="288"/>
      <c r="BEM5352" s="288"/>
      <c r="BEN5352" s="288"/>
      <c r="BEO5352" s="288"/>
      <c r="BEP5352" s="288"/>
      <c r="BEQ5352" s="288"/>
      <c r="BER5352" s="288"/>
      <c r="BES5352" s="288"/>
      <c r="BET5352" s="288"/>
      <c r="BEU5352" s="288"/>
      <c r="BEV5352" s="288"/>
      <c r="BEW5352" s="288"/>
      <c r="BEX5352" s="288"/>
      <c r="BEY5352" s="288"/>
      <c r="BEZ5352" s="288"/>
      <c r="BFA5352" s="288"/>
      <c r="BFB5352" s="288"/>
      <c r="BFC5352" s="288"/>
      <c r="BFD5352" s="288"/>
      <c r="BFE5352" s="288"/>
      <c r="BFF5352" s="288"/>
      <c r="BFG5352" s="288"/>
      <c r="BFH5352" s="288"/>
      <c r="BFI5352" s="288"/>
      <c r="BFJ5352" s="288"/>
      <c r="BFK5352" s="288"/>
      <c r="BFL5352" s="288"/>
      <c r="BFM5352" s="288"/>
      <c r="BFN5352" s="288"/>
      <c r="BFO5352" s="288"/>
      <c r="BFP5352" s="288"/>
      <c r="BFQ5352" s="288"/>
      <c r="BFR5352" s="288"/>
      <c r="BFS5352" s="288"/>
      <c r="BFT5352" s="288"/>
      <c r="BFU5352" s="288"/>
      <c r="BFV5352" s="288"/>
      <c r="BFW5352" s="288"/>
      <c r="BFX5352" s="288"/>
      <c r="BFY5352" s="288"/>
      <c r="BFZ5352" s="288"/>
      <c r="BGA5352" s="288"/>
      <c r="BGB5352" s="288"/>
      <c r="BGC5352" s="288"/>
      <c r="BGD5352" s="288"/>
      <c r="BGE5352" s="288"/>
      <c r="BGF5352" s="288"/>
      <c r="BGG5352" s="288"/>
      <c r="BGH5352" s="288"/>
      <c r="BGI5352" s="288"/>
      <c r="BGJ5352" s="288"/>
      <c r="BGK5352" s="288"/>
      <c r="BGL5352" s="288"/>
      <c r="BGM5352" s="288"/>
      <c r="BGN5352" s="288"/>
      <c r="BGO5352" s="288"/>
      <c r="BGP5352" s="288"/>
      <c r="BGQ5352" s="288"/>
      <c r="BGR5352" s="288"/>
      <c r="BGS5352" s="288"/>
      <c r="BGT5352" s="288"/>
      <c r="BGU5352" s="288"/>
      <c r="BGV5352" s="288"/>
      <c r="BGW5352" s="288"/>
      <c r="BGX5352" s="288"/>
      <c r="BGY5352" s="288"/>
      <c r="BGZ5352" s="288"/>
      <c r="BHA5352" s="288"/>
      <c r="BHB5352" s="288"/>
      <c r="BHC5352" s="288"/>
      <c r="BHD5352" s="288"/>
      <c r="BHE5352" s="288"/>
      <c r="BHF5352" s="288"/>
      <c r="BHG5352" s="288"/>
      <c r="BHH5352" s="288"/>
      <c r="BHI5352" s="288"/>
      <c r="BHJ5352" s="288"/>
      <c r="BHK5352" s="288"/>
      <c r="BHL5352" s="288"/>
      <c r="BHM5352" s="288"/>
      <c r="BHN5352" s="288"/>
      <c r="BHO5352" s="288"/>
      <c r="BHP5352" s="288"/>
      <c r="BHQ5352" s="288"/>
      <c r="BHR5352" s="288"/>
      <c r="BHS5352" s="288"/>
      <c r="BHT5352" s="288"/>
      <c r="BHU5352" s="288"/>
      <c r="BHV5352" s="288"/>
      <c r="BHW5352" s="288"/>
      <c r="BHX5352" s="288"/>
      <c r="BHY5352" s="288"/>
      <c r="BHZ5352" s="288"/>
      <c r="BIA5352" s="288"/>
      <c r="BIB5352" s="288"/>
      <c r="BIC5352" s="288"/>
      <c r="BID5352" s="288"/>
      <c r="BIE5352" s="288"/>
      <c r="BIF5352" s="288"/>
      <c r="BIG5352" s="288"/>
      <c r="BIH5352" s="288"/>
      <c r="BII5352" s="288"/>
      <c r="BIJ5352" s="288"/>
      <c r="BIK5352" s="288"/>
      <c r="BIL5352" s="288"/>
      <c r="BIM5352" s="288"/>
      <c r="BIN5352" s="288"/>
      <c r="BIO5352" s="288"/>
      <c r="BIP5352" s="288"/>
      <c r="BIQ5352" s="288"/>
      <c r="BIR5352" s="288"/>
      <c r="BIS5352" s="288"/>
      <c r="BIT5352" s="288"/>
      <c r="BIU5352" s="288"/>
      <c r="BIV5352" s="288"/>
      <c r="BIW5352" s="288"/>
      <c r="BIX5352" s="288"/>
      <c r="BIY5352" s="288"/>
      <c r="BIZ5352" s="288"/>
      <c r="BJA5352" s="288"/>
      <c r="BJB5352" s="288"/>
      <c r="BJC5352" s="288"/>
      <c r="BJD5352" s="288"/>
      <c r="BJE5352" s="288"/>
      <c r="BJF5352" s="288"/>
      <c r="BJG5352" s="288"/>
      <c r="BJH5352" s="288"/>
      <c r="BJI5352" s="288"/>
      <c r="BJJ5352" s="288"/>
      <c r="BJK5352" s="288"/>
      <c r="BJL5352" s="288"/>
      <c r="BJM5352" s="288"/>
      <c r="BJN5352" s="288"/>
      <c r="BJO5352" s="288"/>
      <c r="BJP5352" s="288"/>
      <c r="BJQ5352" s="288"/>
      <c r="BJR5352" s="288"/>
      <c r="BJS5352" s="288"/>
      <c r="BJT5352" s="288"/>
      <c r="BJU5352" s="288"/>
      <c r="BJV5352" s="288"/>
      <c r="BJW5352" s="288"/>
      <c r="BJX5352" s="288"/>
      <c r="BJY5352" s="288"/>
      <c r="BJZ5352" s="288"/>
      <c r="BKA5352" s="288"/>
      <c r="BKB5352" s="288"/>
      <c r="BKC5352" s="288"/>
      <c r="BKD5352" s="288"/>
      <c r="BKE5352" s="288"/>
      <c r="BKF5352" s="288"/>
      <c r="BKG5352" s="288"/>
      <c r="BKH5352" s="288"/>
      <c r="BKI5352" s="288"/>
      <c r="BKJ5352" s="288"/>
      <c r="BKK5352" s="288"/>
      <c r="BKL5352" s="288"/>
      <c r="BKM5352" s="288"/>
      <c r="BKN5352" s="288"/>
      <c r="BKO5352" s="288"/>
      <c r="BKP5352" s="288"/>
      <c r="BKQ5352" s="288"/>
      <c r="BKR5352" s="288"/>
      <c r="BKS5352" s="288"/>
      <c r="BKT5352" s="288"/>
      <c r="BKU5352" s="288"/>
      <c r="BKV5352" s="288"/>
      <c r="BKW5352" s="288"/>
      <c r="BKX5352" s="288"/>
      <c r="BKY5352" s="288"/>
      <c r="BKZ5352" s="288"/>
      <c r="BLA5352" s="288"/>
      <c r="BLB5352" s="288"/>
      <c r="BLC5352" s="288"/>
      <c r="BLD5352" s="288"/>
      <c r="BLE5352" s="288"/>
      <c r="BLF5352" s="288"/>
      <c r="BLG5352" s="288"/>
      <c r="BLH5352" s="288"/>
      <c r="BLI5352" s="288"/>
      <c r="BLJ5352" s="288"/>
      <c r="BLK5352" s="288"/>
      <c r="BLL5352" s="288"/>
      <c r="BLM5352" s="288"/>
      <c r="BLN5352" s="288"/>
      <c r="BLO5352" s="288"/>
      <c r="BLP5352" s="288"/>
      <c r="BLQ5352" s="288"/>
      <c r="BLR5352" s="288"/>
      <c r="BLS5352" s="288"/>
      <c r="BLT5352" s="288"/>
      <c r="BLU5352" s="288"/>
      <c r="BLV5352" s="288"/>
      <c r="BLW5352" s="288"/>
      <c r="BLX5352" s="288"/>
      <c r="BLY5352" s="288"/>
      <c r="BLZ5352" s="288"/>
      <c r="BMA5352" s="288"/>
      <c r="BMB5352" s="288"/>
      <c r="BMC5352" s="288"/>
      <c r="BMD5352" s="288"/>
      <c r="BME5352" s="288"/>
      <c r="BMF5352" s="288"/>
      <c r="BMG5352" s="288"/>
      <c r="BMH5352" s="288"/>
      <c r="BMI5352" s="288"/>
      <c r="BMJ5352" s="288"/>
      <c r="BMK5352" s="288"/>
      <c r="BML5352" s="288"/>
      <c r="BMM5352" s="288"/>
      <c r="BMN5352" s="288"/>
      <c r="BMO5352" s="288"/>
      <c r="BMP5352" s="288"/>
      <c r="BMQ5352" s="288"/>
      <c r="BMR5352" s="288"/>
      <c r="BMS5352" s="288"/>
      <c r="BMT5352" s="288"/>
      <c r="BMU5352" s="288"/>
      <c r="BMV5352" s="288"/>
      <c r="BMW5352" s="288"/>
      <c r="BMX5352" s="288"/>
      <c r="BMY5352" s="288"/>
      <c r="BMZ5352" s="288"/>
      <c r="BNA5352" s="288"/>
      <c r="BNB5352" s="288"/>
      <c r="BNC5352" s="288"/>
      <c r="BND5352" s="288"/>
      <c r="BNE5352" s="288"/>
      <c r="BNF5352" s="288"/>
      <c r="BNG5352" s="288"/>
      <c r="BNH5352" s="288"/>
      <c r="BNI5352" s="288"/>
      <c r="BNJ5352" s="288"/>
      <c r="BNK5352" s="288"/>
      <c r="BNL5352" s="288"/>
      <c r="BNM5352" s="288"/>
      <c r="BNN5352" s="288"/>
      <c r="BNO5352" s="288"/>
      <c r="BNP5352" s="288"/>
      <c r="BNQ5352" s="288"/>
      <c r="BNR5352" s="288"/>
      <c r="BNS5352" s="288"/>
      <c r="BNT5352" s="288"/>
      <c r="BNU5352" s="288"/>
      <c r="BNV5352" s="288"/>
      <c r="BNW5352" s="288"/>
      <c r="BNX5352" s="288"/>
      <c r="BNY5352" s="288"/>
      <c r="BNZ5352" s="288"/>
      <c r="BOA5352" s="288"/>
      <c r="BOB5352" s="288"/>
      <c r="BOC5352" s="288"/>
      <c r="BOD5352" s="288"/>
      <c r="BOE5352" s="288"/>
      <c r="BOF5352" s="288"/>
      <c r="BOG5352" s="288"/>
      <c r="BOH5352" s="288"/>
      <c r="BOI5352" s="288"/>
      <c r="BOJ5352" s="288"/>
      <c r="BOK5352" s="288"/>
      <c r="BOL5352" s="288"/>
      <c r="BOM5352" s="288"/>
      <c r="BON5352" s="288"/>
      <c r="BOO5352" s="288"/>
      <c r="BOP5352" s="288"/>
      <c r="BOQ5352" s="288"/>
      <c r="BOR5352" s="288"/>
      <c r="BOS5352" s="288"/>
      <c r="BOT5352" s="288"/>
      <c r="BOU5352" s="288"/>
      <c r="BOV5352" s="288"/>
      <c r="BOW5352" s="288"/>
      <c r="BOX5352" s="288"/>
      <c r="BOY5352" s="288"/>
      <c r="BOZ5352" s="288"/>
      <c r="BPA5352" s="288"/>
      <c r="BPB5352" s="288"/>
      <c r="BPC5352" s="288"/>
      <c r="BPD5352" s="288"/>
      <c r="BPE5352" s="288"/>
      <c r="BPF5352" s="288"/>
      <c r="BPG5352" s="288"/>
      <c r="BPH5352" s="288"/>
      <c r="BPI5352" s="288"/>
      <c r="BPJ5352" s="288"/>
      <c r="BPK5352" s="288"/>
      <c r="BPL5352" s="288"/>
      <c r="BPM5352" s="288"/>
      <c r="BPN5352" s="288"/>
      <c r="BPO5352" s="288"/>
      <c r="BPP5352" s="288"/>
      <c r="BPQ5352" s="288"/>
      <c r="BPR5352" s="288"/>
      <c r="BPS5352" s="288"/>
      <c r="BPT5352" s="288"/>
      <c r="BPU5352" s="288"/>
      <c r="BPV5352" s="288"/>
      <c r="BPW5352" s="288"/>
      <c r="BPX5352" s="288"/>
      <c r="BPY5352" s="288"/>
      <c r="BPZ5352" s="288"/>
      <c r="BQA5352" s="288"/>
      <c r="BQB5352" s="288"/>
      <c r="BQC5352" s="288"/>
      <c r="BQD5352" s="288"/>
      <c r="BQE5352" s="288"/>
      <c r="BQF5352" s="288"/>
      <c r="BQG5352" s="288"/>
      <c r="BQH5352" s="288"/>
      <c r="BQI5352" s="288"/>
      <c r="BQJ5352" s="288"/>
      <c r="BQK5352" s="288"/>
      <c r="BQL5352" s="288"/>
      <c r="BQM5352" s="288"/>
      <c r="BQN5352" s="288"/>
      <c r="BQO5352" s="288"/>
      <c r="BQP5352" s="288"/>
      <c r="BQQ5352" s="288"/>
      <c r="BQR5352" s="288"/>
      <c r="BQS5352" s="288"/>
      <c r="BQT5352" s="288"/>
      <c r="BQU5352" s="288"/>
      <c r="BQV5352" s="288"/>
      <c r="BQW5352" s="288"/>
      <c r="BQX5352" s="288"/>
      <c r="BQY5352" s="288"/>
      <c r="BQZ5352" s="288"/>
      <c r="BRA5352" s="288"/>
      <c r="BRB5352" s="288"/>
      <c r="BRC5352" s="288"/>
      <c r="BRD5352" s="288"/>
      <c r="BRE5352" s="288"/>
      <c r="BRF5352" s="288"/>
      <c r="BRG5352" s="288"/>
      <c r="BRH5352" s="288"/>
      <c r="BRI5352" s="288"/>
      <c r="BRJ5352" s="288"/>
      <c r="BRK5352" s="288"/>
      <c r="BRL5352" s="288"/>
      <c r="BRM5352" s="288"/>
      <c r="BRN5352" s="288"/>
      <c r="BRO5352" s="288"/>
      <c r="BRP5352" s="288"/>
      <c r="BRQ5352" s="288"/>
      <c r="BRR5352" s="288"/>
      <c r="BRS5352" s="288"/>
      <c r="BRT5352" s="288"/>
      <c r="BRU5352" s="288"/>
      <c r="BRV5352" s="288"/>
      <c r="BRW5352" s="288"/>
      <c r="BRX5352" s="288"/>
      <c r="BRY5352" s="288"/>
      <c r="BRZ5352" s="288"/>
      <c r="BSA5352" s="288"/>
      <c r="BSB5352" s="288"/>
      <c r="BSC5352" s="288"/>
      <c r="BSD5352" s="288"/>
      <c r="BSE5352" s="288"/>
      <c r="BSF5352" s="288"/>
      <c r="BSG5352" s="288"/>
      <c r="BSH5352" s="288"/>
      <c r="BSI5352" s="288"/>
      <c r="BSJ5352" s="288"/>
      <c r="BSK5352" s="288"/>
      <c r="BSL5352" s="288"/>
      <c r="BSM5352" s="288"/>
      <c r="BSN5352" s="288"/>
      <c r="BSO5352" s="288"/>
      <c r="BSP5352" s="288"/>
      <c r="BSQ5352" s="288"/>
      <c r="BSR5352" s="288"/>
      <c r="BSS5352" s="288"/>
      <c r="BST5352" s="288"/>
      <c r="BSU5352" s="288"/>
      <c r="BSV5352" s="288"/>
      <c r="BSW5352" s="288"/>
      <c r="BSX5352" s="288"/>
      <c r="BSY5352" s="288"/>
      <c r="BSZ5352" s="288"/>
      <c r="BTA5352" s="288"/>
      <c r="BTB5352" s="288"/>
      <c r="BTC5352" s="288"/>
      <c r="BTD5352" s="288"/>
      <c r="BTE5352" s="288"/>
      <c r="BTF5352" s="288"/>
      <c r="BTG5352" s="288"/>
      <c r="BTH5352" s="288"/>
      <c r="BTI5352" s="288"/>
      <c r="BTJ5352" s="288"/>
      <c r="BTK5352" s="288"/>
      <c r="BTL5352" s="288"/>
      <c r="BTM5352" s="288"/>
      <c r="BTN5352" s="288"/>
      <c r="BTO5352" s="288"/>
      <c r="BTP5352" s="288"/>
      <c r="BTQ5352" s="288"/>
      <c r="BTR5352" s="288"/>
      <c r="BTS5352" s="288"/>
      <c r="BTT5352" s="288"/>
      <c r="BTU5352" s="288"/>
      <c r="BTV5352" s="288"/>
      <c r="BTW5352" s="288"/>
      <c r="BTX5352" s="288"/>
      <c r="BTY5352" s="288"/>
      <c r="BTZ5352" s="288"/>
      <c r="BUA5352" s="288"/>
      <c r="BUB5352" s="288"/>
      <c r="BUC5352" s="288"/>
      <c r="BUD5352" s="288"/>
      <c r="BUE5352" s="288"/>
      <c r="BUF5352" s="288"/>
      <c r="BUG5352" s="288"/>
      <c r="BUH5352" s="288"/>
      <c r="BUI5352" s="288"/>
      <c r="BUJ5352" s="288"/>
      <c r="BUK5352" s="288"/>
      <c r="BUL5352" s="288"/>
      <c r="BUM5352" s="288"/>
      <c r="BUN5352" s="288"/>
      <c r="BUO5352" s="288"/>
      <c r="BUP5352" s="288"/>
      <c r="BUQ5352" s="288"/>
      <c r="BUR5352" s="288"/>
      <c r="BUS5352" s="288"/>
      <c r="BUT5352" s="288"/>
      <c r="BUU5352" s="288"/>
      <c r="BUV5352" s="288"/>
      <c r="BUW5352" s="288"/>
      <c r="BUX5352" s="288"/>
      <c r="BUY5352" s="288"/>
      <c r="BUZ5352" s="288"/>
      <c r="BVA5352" s="288"/>
      <c r="BVB5352" s="288"/>
      <c r="BVC5352" s="288"/>
      <c r="BVD5352" s="288"/>
      <c r="BVE5352" s="288"/>
      <c r="BVF5352" s="288"/>
      <c r="BVG5352" s="288"/>
      <c r="BVH5352" s="288"/>
      <c r="BVI5352" s="288"/>
      <c r="BVJ5352" s="288"/>
      <c r="BVK5352" s="288"/>
      <c r="BVL5352" s="288"/>
      <c r="BVM5352" s="288"/>
      <c r="BVN5352" s="288"/>
      <c r="BVO5352" s="288"/>
      <c r="BVP5352" s="288"/>
      <c r="BVQ5352" s="288"/>
      <c r="BVR5352" s="288"/>
      <c r="BVS5352" s="288"/>
      <c r="BVT5352" s="288"/>
      <c r="BVU5352" s="288"/>
      <c r="BVV5352" s="288"/>
      <c r="BVW5352" s="288"/>
      <c r="BVX5352" s="288"/>
      <c r="BVY5352" s="288"/>
      <c r="BVZ5352" s="288"/>
      <c r="BWA5352" s="288"/>
      <c r="BWB5352" s="288"/>
      <c r="BWC5352" s="288"/>
      <c r="BWD5352" s="288"/>
      <c r="BWE5352" s="288"/>
      <c r="BWF5352" s="288"/>
      <c r="BWG5352" s="288"/>
      <c r="BWH5352" s="288"/>
      <c r="BWI5352" s="288"/>
      <c r="BWJ5352" s="288"/>
      <c r="BWK5352" s="288"/>
      <c r="BWL5352" s="288"/>
      <c r="BWM5352" s="288"/>
      <c r="BWN5352" s="288"/>
      <c r="BWO5352" s="288"/>
      <c r="BWP5352" s="288"/>
      <c r="BWQ5352" s="288"/>
      <c r="BWR5352" s="288"/>
      <c r="BWS5352" s="288"/>
      <c r="BWT5352" s="288"/>
      <c r="BWU5352" s="288"/>
      <c r="BWV5352" s="288"/>
      <c r="BWW5352" s="288"/>
      <c r="BWX5352" s="288"/>
      <c r="BWY5352" s="288"/>
      <c r="BWZ5352" s="288"/>
      <c r="BXA5352" s="288"/>
      <c r="BXB5352" s="288"/>
      <c r="BXC5352" s="288"/>
      <c r="BXD5352" s="288"/>
      <c r="BXE5352" s="288"/>
      <c r="BXF5352" s="288"/>
      <c r="BXG5352" s="288"/>
      <c r="BXH5352" s="288"/>
      <c r="BXI5352" s="288"/>
      <c r="BXJ5352" s="288"/>
      <c r="BXK5352" s="288"/>
      <c r="BXL5352" s="288"/>
      <c r="BXM5352" s="288"/>
      <c r="BXN5352" s="288"/>
      <c r="BXO5352" s="288"/>
      <c r="BXP5352" s="288"/>
      <c r="BXQ5352" s="288"/>
      <c r="BXR5352" s="288"/>
      <c r="BXS5352" s="288"/>
      <c r="BXT5352" s="288"/>
      <c r="BXU5352" s="288"/>
      <c r="BXV5352" s="288"/>
      <c r="BXW5352" s="288"/>
      <c r="BXX5352" s="288"/>
      <c r="BXY5352" s="288"/>
      <c r="BXZ5352" s="288"/>
      <c r="BYA5352" s="288"/>
      <c r="BYB5352" s="288"/>
      <c r="BYC5352" s="288"/>
      <c r="BYD5352" s="288"/>
      <c r="BYE5352" s="288"/>
      <c r="BYF5352" s="288"/>
      <c r="BYG5352" s="288"/>
      <c r="BYH5352" s="288"/>
      <c r="BYI5352" s="288"/>
      <c r="BYJ5352" s="288"/>
      <c r="BYK5352" s="288"/>
      <c r="BYL5352" s="288"/>
      <c r="BYM5352" s="288"/>
      <c r="BYN5352" s="288"/>
      <c r="BYO5352" s="288"/>
      <c r="BYP5352" s="288"/>
      <c r="BYQ5352" s="288"/>
      <c r="BYR5352" s="288"/>
      <c r="BYS5352" s="288"/>
      <c r="BYT5352" s="288"/>
      <c r="BYU5352" s="288"/>
      <c r="BYV5352" s="288"/>
      <c r="BYW5352" s="288"/>
      <c r="BYX5352" s="288"/>
      <c r="BYY5352" s="288"/>
      <c r="BYZ5352" s="288"/>
      <c r="BZA5352" s="288"/>
      <c r="BZB5352" s="288"/>
      <c r="BZC5352" s="288"/>
      <c r="BZD5352" s="288"/>
      <c r="BZE5352" s="288"/>
      <c r="BZF5352" s="288"/>
      <c r="BZG5352" s="288"/>
      <c r="BZH5352" s="288"/>
      <c r="BZI5352" s="288"/>
      <c r="BZJ5352" s="288"/>
      <c r="BZK5352" s="288"/>
      <c r="BZL5352" s="288"/>
      <c r="BZM5352" s="288"/>
      <c r="BZN5352" s="288"/>
      <c r="BZO5352" s="288"/>
      <c r="BZP5352" s="288"/>
      <c r="BZQ5352" s="288"/>
      <c r="BZR5352" s="288"/>
      <c r="BZS5352" s="288"/>
      <c r="BZT5352" s="288"/>
      <c r="BZU5352" s="288"/>
      <c r="BZV5352" s="288"/>
      <c r="BZW5352" s="288"/>
      <c r="BZX5352" s="288"/>
      <c r="BZY5352" s="288"/>
      <c r="BZZ5352" s="288"/>
      <c r="CAA5352" s="288"/>
      <c r="CAB5352" s="288"/>
      <c r="CAC5352" s="288"/>
      <c r="CAD5352" s="288"/>
      <c r="CAE5352" s="288"/>
      <c r="CAF5352" s="288"/>
      <c r="CAG5352" s="288"/>
      <c r="CAH5352" s="288"/>
      <c r="CAI5352" s="288"/>
      <c r="CAJ5352" s="288"/>
      <c r="CAK5352" s="288"/>
      <c r="CAL5352" s="288"/>
      <c r="CAM5352" s="288"/>
      <c r="CAN5352" s="288"/>
      <c r="CAO5352" s="288"/>
      <c r="CAP5352" s="288"/>
      <c r="CAQ5352" s="288"/>
      <c r="CAR5352" s="288"/>
      <c r="CAS5352" s="288"/>
      <c r="CAT5352" s="288"/>
      <c r="CAU5352" s="288"/>
      <c r="CAV5352" s="288"/>
      <c r="CAW5352" s="288"/>
      <c r="CAX5352" s="288"/>
      <c r="CAY5352" s="288"/>
      <c r="CAZ5352" s="288"/>
      <c r="CBA5352" s="288"/>
      <c r="CBB5352" s="288"/>
      <c r="CBC5352" s="288"/>
      <c r="CBD5352" s="288"/>
      <c r="CBE5352" s="288"/>
      <c r="CBF5352" s="288"/>
      <c r="CBG5352" s="288"/>
      <c r="CBH5352" s="288"/>
      <c r="CBI5352" s="288"/>
      <c r="CBJ5352" s="288"/>
      <c r="CBK5352" s="288"/>
      <c r="CBL5352" s="288"/>
      <c r="CBM5352" s="288"/>
      <c r="CBN5352" s="288"/>
      <c r="CBO5352" s="288"/>
      <c r="CBP5352" s="288"/>
      <c r="CBQ5352" s="288"/>
      <c r="CBR5352" s="288"/>
      <c r="CBS5352" s="288"/>
      <c r="CBT5352" s="288"/>
      <c r="CBU5352" s="288"/>
      <c r="CBV5352" s="288"/>
      <c r="CBW5352" s="288"/>
      <c r="CBX5352" s="288"/>
      <c r="CBY5352" s="288"/>
      <c r="CBZ5352" s="288"/>
      <c r="CCA5352" s="288"/>
      <c r="CCB5352" s="288"/>
      <c r="CCC5352" s="288"/>
      <c r="CCD5352" s="288"/>
      <c r="CCE5352" s="288"/>
      <c r="CCF5352" s="288"/>
      <c r="CCG5352" s="288"/>
      <c r="CCH5352" s="288"/>
      <c r="CCI5352" s="288"/>
      <c r="CCJ5352" s="288"/>
      <c r="CCK5352" s="288"/>
      <c r="CCL5352" s="288"/>
      <c r="CCM5352" s="288"/>
      <c r="CCN5352" s="288"/>
      <c r="CCO5352" s="288"/>
      <c r="CCP5352" s="288"/>
      <c r="CCQ5352" s="288"/>
      <c r="CCR5352" s="288"/>
      <c r="CCS5352" s="288"/>
      <c r="CCT5352" s="288"/>
      <c r="CCU5352" s="288"/>
      <c r="CCV5352" s="288"/>
      <c r="CCW5352" s="288"/>
      <c r="CCX5352" s="288"/>
      <c r="CCY5352" s="288"/>
      <c r="CCZ5352" s="288"/>
      <c r="CDA5352" s="288"/>
      <c r="CDB5352" s="288"/>
      <c r="CDC5352" s="288"/>
      <c r="CDD5352" s="288"/>
      <c r="CDE5352" s="288"/>
      <c r="CDF5352" s="288"/>
      <c r="CDG5352" s="288"/>
      <c r="CDH5352" s="288"/>
      <c r="CDI5352" s="288"/>
      <c r="CDJ5352" s="288"/>
      <c r="CDK5352" s="288"/>
      <c r="CDL5352" s="288"/>
      <c r="CDM5352" s="288"/>
      <c r="CDN5352" s="288"/>
      <c r="CDO5352" s="288"/>
      <c r="CDP5352" s="288"/>
      <c r="CDQ5352" s="288"/>
      <c r="CDR5352" s="288"/>
      <c r="CDS5352" s="288"/>
      <c r="CDT5352" s="288"/>
      <c r="CDU5352" s="288"/>
      <c r="CDV5352" s="288"/>
      <c r="CDW5352" s="288"/>
      <c r="CDX5352" s="288"/>
      <c r="CDY5352" s="288"/>
      <c r="CDZ5352" s="288"/>
      <c r="CEA5352" s="288"/>
      <c r="CEB5352" s="288"/>
      <c r="CEC5352" s="288"/>
      <c r="CED5352" s="288"/>
      <c r="CEE5352" s="288"/>
      <c r="CEF5352" s="288"/>
      <c r="CEG5352" s="288"/>
      <c r="CEH5352" s="288"/>
      <c r="CEI5352" s="288"/>
      <c r="CEJ5352" s="288"/>
      <c r="CEK5352" s="288"/>
      <c r="CEL5352" s="288"/>
      <c r="CEM5352" s="288"/>
      <c r="CEN5352" s="288"/>
      <c r="CEO5352" s="288"/>
      <c r="CEP5352" s="288"/>
      <c r="CEQ5352" s="288"/>
      <c r="CER5352" s="288"/>
      <c r="CES5352" s="288"/>
      <c r="CET5352" s="288"/>
      <c r="CEU5352" s="288"/>
      <c r="CEV5352" s="288"/>
      <c r="CEW5352" s="288"/>
      <c r="CEX5352" s="288"/>
      <c r="CEY5352" s="288"/>
      <c r="CEZ5352" s="288"/>
      <c r="CFA5352" s="288"/>
      <c r="CFB5352" s="288"/>
      <c r="CFC5352" s="288"/>
      <c r="CFD5352" s="288"/>
      <c r="CFE5352" s="288"/>
      <c r="CFF5352" s="288"/>
      <c r="CFG5352" s="288"/>
      <c r="CFH5352" s="288"/>
      <c r="CFI5352" s="288"/>
      <c r="CFJ5352" s="288"/>
      <c r="CFK5352" s="288"/>
      <c r="CFL5352" s="288"/>
      <c r="CFM5352" s="288"/>
      <c r="CFN5352" s="288"/>
      <c r="CFO5352" s="288"/>
      <c r="CFP5352" s="288"/>
      <c r="CFQ5352" s="288"/>
      <c r="CFR5352" s="288"/>
      <c r="CFS5352" s="288"/>
      <c r="CFT5352" s="288"/>
      <c r="CFU5352" s="288"/>
      <c r="CFV5352" s="288"/>
      <c r="CFW5352" s="288"/>
      <c r="CFX5352" s="288"/>
      <c r="CFY5352" s="288"/>
      <c r="CFZ5352" s="288"/>
      <c r="CGA5352" s="288"/>
      <c r="CGB5352" s="288"/>
      <c r="CGC5352" s="288"/>
      <c r="CGD5352" s="288"/>
      <c r="CGE5352" s="288"/>
      <c r="CGF5352" s="288"/>
      <c r="CGG5352" s="288"/>
      <c r="CGH5352" s="288"/>
      <c r="CGI5352" s="288"/>
      <c r="CGJ5352" s="288"/>
      <c r="CGK5352" s="288"/>
      <c r="CGL5352" s="288"/>
      <c r="CGM5352" s="288"/>
      <c r="CGN5352" s="288"/>
      <c r="CGO5352" s="288"/>
      <c r="CGP5352" s="288"/>
      <c r="CGQ5352" s="288"/>
      <c r="CGR5352" s="288"/>
      <c r="CGS5352" s="288"/>
      <c r="CGT5352" s="288"/>
      <c r="CGU5352" s="288"/>
      <c r="CGV5352" s="288"/>
      <c r="CGW5352" s="288"/>
      <c r="CGX5352" s="288"/>
      <c r="CGY5352" s="288"/>
      <c r="CGZ5352" s="288"/>
      <c r="CHA5352" s="288"/>
      <c r="CHB5352" s="288"/>
      <c r="CHC5352" s="288"/>
      <c r="CHD5352" s="288"/>
      <c r="CHE5352" s="288"/>
      <c r="CHF5352" s="288"/>
      <c r="CHG5352" s="288"/>
      <c r="CHH5352" s="288"/>
      <c r="CHI5352" s="288"/>
      <c r="CHJ5352" s="288"/>
      <c r="CHK5352" s="288"/>
      <c r="CHL5352" s="288"/>
      <c r="CHM5352" s="288"/>
      <c r="CHN5352" s="288"/>
      <c r="CHO5352" s="288"/>
      <c r="CHP5352" s="288"/>
      <c r="CHQ5352" s="288"/>
      <c r="CHR5352" s="288"/>
      <c r="CHS5352" s="288"/>
      <c r="CHT5352" s="288"/>
      <c r="CHU5352" s="288"/>
      <c r="CHV5352" s="288"/>
      <c r="CHW5352" s="288"/>
      <c r="CHX5352" s="288"/>
      <c r="CHY5352" s="288"/>
      <c r="CHZ5352" s="288"/>
      <c r="CIA5352" s="288"/>
      <c r="CIB5352" s="288"/>
      <c r="CIC5352" s="288"/>
      <c r="CID5352" s="288"/>
      <c r="CIE5352" s="288"/>
      <c r="CIF5352" s="288"/>
      <c r="CIG5352" s="288"/>
      <c r="CIH5352" s="288"/>
      <c r="CII5352" s="288"/>
      <c r="CIJ5352" s="288"/>
      <c r="CIK5352" s="288"/>
      <c r="CIL5352" s="288"/>
      <c r="CIM5352" s="288"/>
      <c r="CIN5352" s="288"/>
      <c r="CIO5352" s="288"/>
      <c r="CIP5352" s="288"/>
      <c r="CIQ5352" s="288"/>
      <c r="CIR5352" s="288"/>
      <c r="CIS5352" s="288"/>
      <c r="CIT5352" s="288"/>
      <c r="CIU5352" s="288"/>
      <c r="CIV5352" s="288"/>
      <c r="CIW5352" s="288"/>
      <c r="CIX5352" s="288"/>
      <c r="CIY5352" s="288"/>
      <c r="CIZ5352" s="288"/>
      <c r="CJA5352" s="288"/>
      <c r="CJB5352" s="288"/>
      <c r="CJC5352" s="288"/>
      <c r="CJD5352" s="288"/>
      <c r="CJE5352" s="288"/>
      <c r="CJF5352" s="288"/>
      <c r="CJG5352" s="288"/>
      <c r="CJH5352" s="288"/>
      <c r="CJI5352" s="288"/>
      <c r="CJJ5352" s="288"/>
      <c r="CJK5352" s="288"/>
      <c r="CJL5352" s="288"/>
      <c r="CJM5352" s="288"/>
      <c r="CJN5352" s="288"/>
      <c r="CJO5352" s="288"/>
      <c r="CJP5352" s="288"/>
      <c r="CJQ5352" s="288"/>
      <c r="CJR5352" s="288"/>
      <c r="CJS5352" s="288"/>
      <c r="CJT5352" s="288"/>
      <c r="CJU5352" s="288"/>
      <c r="CJV5352" s="288"/>
      <c r="CJW5352" s="288"/>
      <c r="CJX5352" s="288"/>
      <c r="CJY5352" s="288"/>
      <c r="CJZ5352" s="288"/>
      <c r="CKA5352" s="288"/>
      <c r="CKB5352" s="288"/>
      <c r="CKC5352" s="288"/>
      <c r="CKD5352" s="288"/>
      <c r="CKE5352" s="288"/>
      <c r="CKF5352" s="288"/>
      <c r="CKG5352" s="288"/>
      <c r="CKH5352" s="288"/>
      <c r="CKI5352" s="288"/>
      <c r="CKJ5352" s="288"/>
      <c r="CKK5352" s="288"/>
      <c r="CKL5352" s="288"/>
      <c r="CKM5352" s="288"/>
      <c r="CKN5352" s="288"/>
      <c r="CKO5352" s="288"/>
      <c r="CKP5352" s="288"/>
      <c r="CKQ5352" s="288"/>
      <c r="CKR5352" s="288"/>
      <c r="CKS5352" s="288"/>
      <c r="CKT5352" s="288"/>
      <c r="CKU5352" s="288"/>
      <c r="CKV5352" s="288"/>
      <c r="CKW5352" s="288"/>
      <c r="CKX5352" s="288"/>
      <c r="CKY5352" s="288"/>
      <c r="CKZ5352" s="288"/>
      <c r="CLA5352" s="288"/>
      <c r="CLB5352" s="288"/>
      <c r="CLC5352" s="288"/>
      <c r="CLD5352" s="288"/>
      <c r="CLE5352" s="288"/>
      <c r="CLF5352" s="288"/>
      <c r="CLG5352" s="288"/>
      <c r="CLH5352" s="288"/>
      <c r="CLI5352" s="288"/>
      <c r="CLJ5352" s="288"/>
      <c r="CLK5352" s="288"/>
      <c r="CLL5352" s="288"/>
      <c r="CLM5352" s="288"/>
      <c r="CLN5352" s="288"/>
      <c r="CLO5352" s="288"/>
      <c r="CLP5352" s="288"/>
      <c r="CLQ5352" s="288"/>
      <c r="CLR5352" s="288"/>
      <c r="CLS5352" s="288"/>
      <c r="CLT5352" s="288"/>
      <c r="CLU5352" s="288"/>
      <c r="CLV5352" s="288"/>
      <c r="CLW5352" s="288"/>
      <c r="CLX5352" s="288"/>
      <c r="CLY5352" s="288"/>
      <c r="CLZ5352" s="288"/>
      <c r="CMA5352" s="288"/>
      <c r="CMB5352" s="288"/>
      <c r="CMC5352" s="288"/>
      <c r="CMD5352" s="288"/>
      <c r="CME5352" s="288"/>
      <c r="CMF5352" s="288"/>
      <c r="CMG5352" s="288"/>
      <c r="CMH5352" s="288"/>
      <c r="CMI5352" s="288"/>
      <c r="CMJ5352" s="288"/>
      <c r="CMK5352" s="288"/>
      <c r="CML5352" s="288"/>
      <c r="CMM5352" s="288"/>
      <c r="CMN5352" s="288"/>
      <c r="CMO5352" s="288"/>
      <c r="CMP5352" s="288"/>
      <c r="CMQ5352" s="288"/>
      <c r="CMR5352" s="288"/>
      <c r="CMS5352" s="288"/>
      <c r="CMT5352" s="288"/>
      <c r="CMU5352" s="288"/>
      <c r="CMV5352" s="288"/>
      <c r="CMW5352" s="288"/>
      <c r="CMX5352" s="288"/>
      <c r="CMY5352" s="288"/>
      <c r="CMZ5352" s="288"/>
      <c r="CNA5352" s="288"/>
      <c r="CNB5352" s="288"/>
      <c r="CNC5352" s="288"/>
      <c r="CND5352" s="288"/>
      <c r="CNE5352" s="288"/>
      <c r="CNF5352" s="288"/>
      <c r="CNG5352" s="288"/>
      <c r="CNH5352" s="288"/>
      <c r="CNI5352" s="288"/>
      <c r="CNJ5352" s="288"/>
      <c r="CNK5352" s="288"/>
      <c r="CNL5352" s="288"/>
      <c r="CNM5352" s="288"/>
      <c r="CNN5352" s="288"/>
      <c r="CNO5352" s="288"/>
      <c r="CNP5352" s="288"/>
      <c r="CNQ5352" s="288"/>
      <c r="CNR5352" s="288"/>
      <c r="CNS5352" s="288"/>
      <c r="CNT5352" s="288"/>
      <c r="CNU5352" s="288"/>
      <c r="CNV5352" s="288"/>
      <c r="CNW5352" s="288"/>
      <c r="CNX5352" s="288"/>
      <c r="CNY5352" s="288"/>
      <c r="CNZ5352" s="288"/>
      <c r="COA5352" s="288"/>
      <c r="COB5352" s="288"/>
      <c r="COC5352" s="288"/>
      <c r="COD5352" s="288"/>
      <c r="COE5352" s="288"/>
      <c r="COF5352" s="288"/>
      <c r="COG5352" s="288"/>
      <c r="COH5352" s="288"/>
      <c r="COI5352" s="288"/>
      <c r="COJ5352" s="288"/>
      <c r="COK5352" s="288"/>
      <c r="COL5352" s="288"/>
      <c r="COM5352" s="288"/>
      <c r="CON5352" s="288"/>
      <c r="COO5352" s="288"/>
      <c r="COP5352" s="288"/>
      <c r="COQ5352" s="288"/>
      <c r="COR5352" s="288"/>
      <c r="COS5352" s="288"/>
      <c r="COT5352" s="288"/>
      <c r="COU5352" s="288"/>
      <c r="COV5352" s="288"/>
      <c r="COW5352" s="288"/>
      <c r="COX5352" s="288"/>
      <c r="COY5352" s="288"/>
      <c r="COZ5352" s="288"/>
      <c r="CPA5352" s="288"/>
      <c r="CPB5352" s="288"/>
      <c r="CPC5352" s="288"/>
      <c r="CPD5352" s="288"/>
      <c r="CPE5352" s="288"/>
      <c r="CPF5352" s="288"/>
      <c r="CPG5352" s="288"/>
      <c r="CPH5352" s="288"/>
      <c r="CPI5352" s="288"/>
      <c r="CPJ5352" s="288"/>
      <c r="CPK5352" s="288"/>
      <c r="CPL5352" s="288"/>
      <c r="CPM5352" s="288"/>
      <c r="CPN5352" s="288"/>
      <c r="CPO5352" s="288"/>
      <c r="CPP5352" s="288"/>
      <c r="CPQ5352" s="288"/>
      <c r="CPR5352" s="288"/>
      <c r="CPS5352" s="288"/>
      <c r="CPT5352" s="288"/>
      <c r="CPU5352" s="288"/>
      <c r="CPV5352" s="288"/>
      <c r="CPW5352" s="288"/>
      <c r="CPX5352" s="288"/>
      <c r="CPY5352" s="288"/>
      <c r="CPZ5352" s="288"/>
      <c r="CQA5352" s="288"/>
      <c r="CQB5352" s="288"/>
      <c r="CQC5352" s="288"/>
      <c r="CQD5352" s="288"/>
      <c r="CQE5352" s="288"/>
      <c r="CQF5352" s="288"/>
      <c r="CQG5352" s="288"/>
      <c r="CQH5352" s="288"/>
      <c r="CQI5352" s="288"/>
      <c r="CQJ5352" s="288"/>
      <c r="CQK5352" s="288"/>
      <c r="CQL5352" s="288"/>
      <c r="CQM5352" s="288"/>
      <c r="CQN5352" s="288"/>
      <c r="CQO5352" s="288"/>
      <c r="CQP5352" s="288"/>
      <c r="CQQ5352" s="288"/>
      <c r="CQR5352" s="288"/>
      <c r="CQS5352" s="288"/>
      <c r="CQT5352" s="288"/>
      <c r="CQU5352" s="288"/>
      <c r="CQV5352" s="288"/>
      <c r="CQW5352" s="288"/>
      <c r="CQX5352" s="288"/>
      <c r="CQY5352" s="288"/>
      <c r="CQZ5352" s="288"/>
      <c r="CRA5352" s="288"/>
      <c r="CRB5352" s="288"/>
      <c r="CRC5352" s="288"/>
      <c r="CRD5352" s="288"/>
      <c r="CRE5352" s="288"/>
      <c r="CRF5352" s="288"/>
      <c r="CRG5352" s="288"/>
      <c r="CRH5352" s="288"/>
      <c r="CRI5352" s="288"/>
      <c r="CRJ5352" s="288"/>
      <c r="CRK5352" s="288"/>
      <c r="CRL5352" s="288"/>
      <c r="CRM5352" s="288"/>
      <c r="CRN5352" s="288"/>
      <c r="CRO5352" s="288"/>
      <c r="CRP5352" s="288"/>
      <c r="CRQ5352" s="288"/>
      <c r="CRR5352" s="288"/>
      <c r="CRS5352" s="288"/>
      <c r="CRT5352" s="288"/>
      <c r="CRU5352" s="288"/>
      <c r="CRV5352" s="288"/>
      <c r="CRW5352" s="288"/>
      <c r="CRX5352" s="288"/>
      <c r="CRY5352" s="288"/>
      <c r="CRZ5352" s="288"/>
      <c r="CSA5352" s="288"/>
      <c r="CSB5352" s="288"/>
      <c r="CSC5352" s="288"/>
      <c r="CSD5352" s="288"/>
      <c r="CSE5352" s="288"/>
      <c r="CSF5352" s="288"/>
      <c r="CSG5352" s="288"/>
      <c r="CSH5352" s="288"/>
      <c r="CSI5352" s="288"/>
      <c r="CSJ5352" s="288"/>
      <c r="CSK5352" s="288"/>
      <c r="CSL5352" s="288"/>
      <c r="CSM5352" s="288"/>
      <c r="CSN5352" s="288"/>
      <c r="CSO5352" s="288"/>
      <c r="CSP5352" s="288"/>
      <c r="CSQ5352" s="288"/>
      <c r="CSR5352" s="288"/>
      <c r="CSS5352" s="288"/>
      <c r="CST5352" s="288"/>
      <c r="CSU5352" s="288"/>
      <c r="CSV5352" s="288"/>
      <c r="CSW5352" s="288"/>
      <c r="CSX5352" s="288"/>
      <c r="CSY5352" s="288"/>
      <c r="CSZ5352" s="288"/>
      <c r="CTA5352" s="288"/>
      <c r="CTB5352" s="288"/>
      <c r="CTC5352" s="288"/>
      <c r="CTD5352" s="288"/>
      <c r="CTE5352" s="288"/>
      <c r="CTF5352" s="288"/>
      <c r="CTG5352" s="288"/>
      <c r="CTH5352" s="288"/>
      <c r="CTI5352" s="288"/>
      <c r="CTJ5352" s="288"/>
      <c r="CTK5352" s="288"/>
      <c r="CTL5352" s="288"/>
      <c r="CTM5352" s="288"/>
      <c r="CTN5352" s="288"/>
      <c r="CTO5352" s="288"/>
      <c r="CTP5352" s="288"/>
      <c r="CTQ5352" s="288"/>
      <c r="CTR5352" s="288"/>
      <c r="CTS5352" s="288"/>
      <c r="CTT5352" s="288"/>
      <c r="CTU5352" s="288"/>
      <c r="CTV5352" s="288"/>
      <c r="CTW5352" s="288"/>
      <c r="CTX5352" s="288"/>
      <c r="CTY5352" s="288"/>
      <c r="CTZ5352" s="288"/>
      <c r="CUA5352" s="288"/>
      <c r="CUB5352" s="288"/>
      <c r="CUC5352" s="288"/>
      <c r="CUD5352" s="288"/>
      <c r="CUE5352" s="288"/>
      <c r="CUF5352" s="288"/>
      <c r="CUG5352" s="288"/>
      <c r="CUH5352" s="288"/>
      <c r="CUI5352" s="288"/>
      <c r="CUJ5352" s="288"/>
      <c r="CUK5352" s="288"/>
      <c r="CUL5352" s="288"/>
      <c r="CUM5352" s="288"/>
      <c r="CUN5352" s="288"/>
      <c r="CUO5352" s="288"/>
      <c r="CUP5352" s="288"/>
      <c r="CUQ5352" s="288"/>
      <c r="CUR5352" s="288"/>
      <c r="CUS5352" s="288"/>
      <c r="CUT5352" s="288"/>
      <c r="CUU5352" s="288"/>
      <c r="CUV5352" s="288"/>
      <c r="CUW5352" s="288"/>
      <c r="CUX5352" s="288"/>
      <c r="CUY5352" s="288"/>
      <c r="CUZ5352" s="288"/>
      <c r="CVA5352" s="288"/>
      <c r="CVB5352" s="288"/>
      <c r="CVC5352" s="288"/>
      <c r="CVD5352" s="288"/>
      <c r="CVE5352" s="288"/>
      <c r="CVF5352" s="288"/>
      <c r="CVG5352" s="288"/>
      <c r="CVH5352" s="288"/>
      <c r="CVI5352" s="288"/>
      <c r="CVJ5352" s="288"/>
      <c r="CVK5352" s="288"/>
      <c r="CVL5352" s="288"/>
      <c r="CVM5352" s="288"/>
      <c r="CVN5352" s="288"/>
      <c r="CVO5352" s="288"/>
      <c r="CVP5352" s="288"/>
      <c r="CVQ5352" s="288"/>
      <c r="CVR5352" s="288"/>
      <c r="CVS5352" s="288"/>
      <c r="CVT5352" s="288"/>
      <c r="CVU5352" s="288"/>
      <c r="CVV5352" s="288"/>
      <c r="CVW5352" s="288"/>
      <c r="CVX5352" s="288"/>
      <c r="CVY5352" s="288"/>
      <c r="CVZ5352" s="288"/>
      <c r="CWA5352" s="288"/>
      <c r="CWB5352" s="288"/>
      <c r="CWC5352" s="288"/>
      <c r="CWD5352" s="288"/>
      <c r="CWE5352" s="288"/>
      <c r="CWF5352" s="288"/>
      <c r="CWG5352" s="288"/>
      <c r="CWH5352" s="288"/>
      <c r="CWI5352" s="288"/>
      <c r="CWJ5352" s="288"/>
      <c r="CWK5352" s="288"/>
      <c r="CWL5352" s="288"/>
      <c r="CWM5352" s="288"/>
      <c r="CWN5352" s="288"/>
      <c r="CWO5352" s="288"/>
      <c r="CWP5352" s="288"/>
      <c r="CWQ5352" s="288"/>
      <c r="CWR5352" s="288"/>
      <c r="CWS5352" s="288"/>
      <c r="CWT5352" s="288"/>
      <c r="CWU5352" s="288"/>
      <c r="CWV5352" s="288"/>
      <c r="CWW5352" s="288"/>
      <c r="CWX5352" s="288"/>
      <c r="CWY5352" s="288"/>
      <c r="CWZ5352" s="288"/>
      <c r="CXA5352" s="288"/>
      <c r="CXB5352" s="288"/>
      <c r="CXC5352" s="288"/>
      <c r="CXD5352" s="288"/>
      <c r="CXE5352" s="288"/>
      <c r="CXF5352" s="288"/>
      <c r="CXG5352" s="288"/>
      <c r="CXH5352" s="288"/>
      <c r="CXI5352" s="288"/>
      <c r="CXJ5352" s="288"/>
      <c r="CXK5352" s="288"/>
      <c r="CXL5352" s="288"/>
      <c r="CXM5352" s="288"/>
      <c r="CXN5352" s="288"/>
      <c r="CXO5352" s="288"/>
      <c r="CXP5352" s="288"/>
      <c r="CXQ5352" s="288"/>
      <c r="CXR5352" s="288"/>
      <c r="CXS5352" s="288"/>
      <c r="CXT5352" s="288"/>
      <c r="CXU5352" s="288"/>
      <c r="CXV5352" s="288"/>
      <c r="CXW5352" s="288"/>
      <c r="CXX5352" s="288"/>
      <c r="CXY5352" s="288"/>
      <c r="CXZ5352" s="288"/>
      <c r="CYA5352" s="288"/>
      <c r="CYB5352" s="288"/>
      <c r="CYC5352" s="288"/>
      <c r="CYD5352" s="288"/>
      <c r="CYE5352" s="288"/>
      <c r="CYF5352" s="288"/>
      <c r="CYG5352" s="288"/>
      <c r="CYH5352" s="288"/>
      <c r="CYI5352" s="288"/>
      <c r="CYJ5352" s="288"/>
      <c r="CYK5352" s="288"/>
      <c r="CYL5352" s="288"/>
      <c r="CYM5352" s="288"/>
      <c r="CYN5352" s="288"/>
      <c r="CYO5352" s="288"/>
      <c r="CYP5352" s="288"/>
      <c r="CYQ5352" s="288"/>
      <c r="CYR5352" s="288"/>
      <c r="CYS5352" s="288"/>
      <c r="CYT5352" s="288"/>
      <c r="CYU5352" s="288"/>
      <c r="CYV5352" s="288"/>
      <c r="CYW5352" s="288"/>
      <c r="CYX5352" s="288"/>
      <c r="CYY5352" s="288"/>
      <c r="CYZ5352" s="288"/>
      <c r="CZA5352" s="288"/>
      <c r="CZB5352" s="288"/>
      <c r="CZC5352" s="288"/>
      <c r="CZD5352" s="288"/>
      <c r="CZE5352" s="288"/>
      <c r="CZF5352" s="288"/>
      <c r="CZG5352" s="288"/>
      <c r="CZH5352" s="288"/>
      <c r="CZI5352" s="288"/>
      <c r="CZJ5352" s="288"/>
      <c r="CZK5352" s="288"/>
      <c r="CZL5352" s="288"/>
      <c r="CZM5352" s="288"/>
      <c r="CZN5352" s="288"/>
      <c r="CZO5352" s="288"/>
      <c r="CZP5352" s="288"/>
      <c r="CZQ5352" s="288"/>
      <c r="CZR5352" s="288"/>
      <c r="CZS5352" s="288"/>
      <c r="CZT5352" s="288"/>
      <c r="CZU5352" s="288"/>
      <c r="CZV5352" s="288"/>
      <c r="CZW5352" s="288"/>
      <c r="CZX5352" s="288"/>
      <c r="CZY5352" s="288"/>
      <c r="CZZ5352" s="288"/>
      <c r="DAA5352" s="288"/>
      <c r="DAB5352" s="288"/>
      <c r="DAC5352" s="288"/>
      <c r="DAD5352" s="288"/>
      <c r="DAE5352" s="288"/>
      <c r="DAF5352" s="288"/>
      <c r="DAG5352" s="288"/>
      <c r="DAH5352" s="288"/>
      <c r="DAI5352" s="288"/>
      <c r="DAJ5352" s="288"/>
      <c r="DAK5352" s="288"/>
      <c r="DAL5352" s="288"/>
      <c r="DAM5352" s="288"/>
      <c r="DAN5352" s="288"/>
      <c r="DAO5352" s="288"/>
      <c r="DAP5352" s="288"/>
      <c r="DAQ5352" s="288"/>
      <c r="DAR5352" s="288"/>
      <c r="DAS5352" s="288"/>
      <c r="DAT5352" s="288"/>
      <c r="DAU5352" s="288"/>
      <c r="DAV5352" s="288"/>
      <c r="DAW5352" s="288"/>
      <c r="DAX5352" s="288"/>
      <c r="DAY5352" s="288"/>
      <c r="DAZ5352" s="288"/>
      <c r="DBA5352" s="288"/>
      <c r="DBB5352" s="288"/>
      <c r="DBC5352" s="288"/>
      <c r="DBD5352" s="288"/>
      <c r="DBE5352" s="288"/>
      <c r="DBF5352" s="288"/>
      <c r="DBG5352" s="288"/>
      <c r="DBH5352" s="288"/>
      <c r="DBI5352" s="288"/>
      <c r="DBJ5352" s="288"/>
      <c r="DBK5352" s="288"/>
      <c r="DBL5352" s="288"/>
      <c r="DBM5352" s="288"/>
      <c r="DBN5352" s="288"/>
      <c r="DBO5352" s="288"/>
      <c r="DBP5352" s="288"/>
      <c r="DBQ5352" s="288"/>
      <c r="DBR5352" s="288"/>
      <c r="DBS5352" s="288"/>
      <c r="DBT5352" s="288"/>
      <c r="DBU5352" s="288"/>
      <c r="DBV5352" s="288"/>
      <c r="DBW5352" s="288"/>
      <c r="DBX5352" s="288"/>
      <c r="DBY5352" s="288"/>
      <c r="DBZ5352" s="288"/>
      <c r="DCA5352" s="288"/>
      <c r="DCB5352" s="288"/>
      <c r="DCC5352" s="288"/>
      <c r="DCD5352" s="288"/>
      <c r="DCE5352" s="288"/>
      <c r="DCF5352" s="288"/>
      <c r="DCG5352" s="288"/>
      <c r="DCH5352" s="288"/>
      <c r="DCI5352" s="288"/>
      <c r="DCJ5352" s="288"/>
      <c r="DCK5352" s="288"/>
      <c r="DCL5352" s="288"/>
      <c r="DCM5352" s="288"/>
      <c r="DCN5352" s="288"/>
      <c r="DCO5352" s="288"/>
      <c r="DCP5352" s="288"/>
      <c r="DCQ5352" s="288"/>
      <c r="DCR5352" s="288"/>
      <c r="DCS5352" s="288"/>
      <c r="DCT5352" s="288"/>
      <c r="DCU5352" s="288"/>
      <c r="DCV5352" s="288"/>
      <c r="DCW5352" s="288"/>
      <c r="DCX5352" s="288"/>
      <c r="DCY5352" s="288"/>
      <c r="DCZ5352" s="288"/>
      <c r="DDA5352" s="288"/>
      <c r="DDB5352" s="288"/>
      <c r="DDC5352" s="288"/>
      <c r="DDD5352" s="288"/>
      <c r="DDE5352" s="288"/>
      <c r="DDF5352" s="288"/>
      <c r="DDG5352" s="288"/>
      <c r="DDH5352" s="288"/>
      <c r="DDI5352" s="288"/>
      <c r="DDJ5352" s="288"/>
      <c r="DDK5352" s="288"/>
      <c r="DDL5352" s="288"/>
      <c r="DDM5352" s="288"/>
      <c r="DDN5352" s="288"/>
      <c r="DDO5352" s="288"/>
      <c r="DDP5352" s="288"/>
      <c r="DDQ5352" s="288"/>
      <c r="DDR5352" s="288"/>
      <c r="DDS5352" s="288"/>
      <c r="DDT5352" s="288"/>
      <c r="DDU5352" s="288"/>
      <c r="DDV5352" s="288"/>
      <c r="DDW5352" s="288"/>
      <c r="DDX5352" s="288"/>
      <c r="DDY5352" s="288"/>
      <c r="DDZ5352" s="288"/>
      <c r="DEA5352" s="288"/>
      <c r="DEB5352" s="288"/>
      <c r="DEC5352" s="288"/>
      <c r="DED5352" s="288"/>
      <c r="DEE5352" s="288"/>
      <c r="DEF5352" s="288"/>
      <c r="DEG5352" s="288"/>
      <c r="DEH5352" s="288"/>
      <c r="DEI5352" s="288"/>
      <c r="DEJ5352" s="288"/>
      <c r="DEK5352" s="288"/>
      <c r="DEL5352" s="288"/>
      <c r="DEM5352" s="288"/>
      <c r="DEN5352" s="288"/>
      <c r="DEO5352" s="288"/>
      <c r="DEP5352" s="288"/>
      <c r="DEQ5352" s="288"/>
      <c r="DER5352" s="288"/>
      <c r="DES5352" s="288"/>
      <c r="DET5352" s="288"/>
      <c r="DEU5352" s="288"/>
      <c r="DEV5352" s="288"/>
      <c r="DEW5352" s="288"/>
      <c r="DEX5352" s="288"/>
      <c r="DEY5352" s="288"/>
      <c r="DEZ5352" s="288"/>
      <c r="DFA5352" s="288"/>
      <c r="DFB5352" s="288"/>
      <c r="DFC5352" s="288"/>
      <c r="DFD5352" s="288"/>
      <c r="DFE5352" s="288"/>
      <c r="DFF5352" s="288"/>
      <c r="DFG5352" s="288"/>
      <c r="DFH5352" s="288"/>
      <c r="DFI5352" s="288"/>
      <c r="DFJ5352" s="288"/>
      <c r="DFK5352" s="288"/>
      <c r="DFL5352" s="288"/>
      <c r="DFM5352" s="288"/>
      <c r="DFN5352" s="288"/>
      <c r="DFO5352" s="288"/>
      <c r="DFP5352" s="288"/>
      <c r="DFQ5352" s="288"/>
      <c r="DFR5352" s="288"/>
      <c r="DFS5352" s="288"/>
      <c r="DFT5352" s="288"/>
      <c r="DFU5352" s="288"/>
      <c r="DFV5352" s="288"/>
      <c r="DFW5352" s="288"/>
      <c r="DFX5352" s="288"/>
      <c r="DFY5352" s="288"/>
      <c r="DFZ5352" s="288"/>
      <c r="DGA5352" s="288"/>
      <c r="DGB5352" s="288"/>
      <c r="DGC5352" s="288"/>
      <c r="DGD5352" s="288"/>
      <c r="DGE5352" s="288"/>
      <c r="DGF5352" s="288"/>
      <c r="DGG5352" s="288"/>
      <c r="DGH5352" s="288"/>
      <c r="DGI5352" s="288"/>
      <c r="DGJ5352" s="288"/>
      <c r="DGK5352" s="288"/>
      <c r="DGL5352" s="288"/>
      <c r="DGM5352" s="288"/>
      <c r="DGN5352" s="288"/>
      <c r="DGO5352" s="288"/>
      <c r="DGP5352" s="288"/>
      <c r="DGQ5352" s="288"/>
      <c r="DGR5352" s="288"/>
      <c r="DGS5352" s="288"/>
      <c r="DGT5352" s="288"/>
      <c r="DGU5352" s="288"/>
      <c r="DGV5352" s="288"/>
      <c r="DGW5352" s="288"/>
      <c r="DGX5352" s="288"/>
      <c r="DGY5352" s="288"/>
      <c r="DGZ5352" s="288"/>
      <c r="DHA5352" s="288"/>
      <c r="DHB5352" s="288"/>
      <c r="DHC5352" s="288"/>
      <c r="DHD5352" s="288"/>
      <c r="DHE5352" s="288"/>
      <c r="DHF5352" s="288"/>
      <c r="DHG5352" s="288"/>
      <c r="DHH5352" s="288"/>
      <c r="DHI5352" s="288"/>
      <c r="DHJ5352" s="288"/>
      <c r="DHK5352" s="288"/>
      <c r="DHL5352" s="288"/>
      <c r="DHM5352" s="288"/>
      <c r="DHN5352" s="288"/>
      <c r="DHO5352" s="288"/>
      <c r="DHP5352" s="288"/>
      <c r="DHQ5352" s="288"/>
      <c r="DHR5352" s="288"/>
      <c r="DHS5352" s="288"/>
      <c r="DHT5352" s="288"/>
      <c r="DHU5352" s="288"/>
      <c r="DHV5352" s="288"/>
      <c r="DHW5352" s="288"/>
      <c r="DHX5352" s="288"/>
      <c r="DHY5352" s="288"/>
      <c r="DHZ5352" s="288"/>
      <c r="DIA5352" s="288"/>
      <c r="DIB5352" s="288"/>
      <c r="DIC5352" s="288"/>
      <c r="DID5352" s="288"/>
      <c r="DIE5352" s="288"/>
      <c r="DIF5352" s="288"/>
      <c r="DIG5352" s="288"/>
      <c r="DIH5352" s="288"/>
      <c r="DII5352" s="288"/>
      <c r="DIJ5352" s="288"/>
      <c r="DIK5352" s="288"/>
      <c r="DIL5352" s="288"/>
      <c r="DIM5352" s="288"/>
      <c r="DIN5352" s="288"/>
      <c r="DIO5352" s="288"/>
      <c r="DIP5352" s="288"/>
      <c r="DIQ5352" s="288"/>
      <c r="DIR5352" s="288"/>
      <c r="DIS5352" s="288"/>
      <c r="DIT5352" s="288"/>
      <c r="DIU5352" s="288"/>
      <c r="DIV5352" s="288"/>
      <c r="DIW5352" s="288"/>
      <c r="DIX5352" s="288"/>
      <c r="DIY5352" s="288"/>
      <c r="DIZ5352" s="288"/>
      <c r="DJA5352" s="288"/>
      <c r="DJB5352" s="288"/>
      <c r="DJC5352" s="288"/>
      <c r="DJD5352" s="288"/>
      <c r="DJE5352" s="288"/>
      <c r="DJF5352" s="288"/>
      <c r="DJG5352" s="288"/>
      <c r="DJH5352" s="288"/>
      <c r="DJI5352" s="288"/>
      <c r="DJJ5352" s="288"/>
      <c r="DJK5352" s="288"/>
      <c r="DJL5352" s="288"/>
      <c r="DJM5352" s="288"/>
      <c r="DJN5352" s="288"/>
      <c r="DJO5352" s="288"/>
      <c r="DJP5352" s="288"/>
      <c r="DJQ5352" s="288"/>
      <c r="DJR5352" s="288"/>
      <c r="DJS5352" s="288"/>
      <c r="DJT5352" s="288"/>
      <c r="DJU5352" s="288"/>
      <c r="DJV5352" s="288"/>
      <c r="DJW5352" s="288"/>
      <c r="DJX5352" s="288"/>
      <c r="DJY5352" s="288"/>
      <c r="DJZ5352" s="288"/>
      <c r="DKA5352" s="288"/>
      <c r="DKB5352" s="288"/>
      <c r="DKC5352" s="288"/>
      <c r="DKD5352" s="288"/>
      <c r="DKE5352" s="288"/>
      <c r="DKF5352" s="288"/>
      <c r="DKG5352" s="288"/>
      <c r="DKH5352" s="288"/>
      <c r="DKI5352" s="288"/>
      <c r="DKJ5352" s="288"/>
      <c r="DKK5352" s="288"/>
      <c r="DKL5352" s="288"/>
      <c r="DKM5352" s="288"/>
      <c r="DKN5352" s="288"/>
      <c r="DKO5352" s="288"/>
      <c r="DKP5352" s="288"/>
      <c r="DKQ5352" s="288"/>
      <c r="DKR5352" s="288"/>
      <c r="DKS5352" s="288"/>
      <c r="DKT5352" s="288"/>
      <c r="DKU5352" s="288"/>
      <c r="DKV5352" s="288"/>
      <c r="DKW5352" s="288"/>
      <c r="DKX5352" s="288"/>
      <c r="DKY5352" s="288"/>
      <c r="DKZ5352" s="288"/>
      <c r="DLA5352" s="288"/>
      <c r="DLB5352" s="288"/>
      <c r="DLC5352" s="288"/>
      <c r="DLD5352" s="288"/>
      <c r="DLE5352" s="288"/>
      <c r="DLF5352" s="288"/>
      <c r="DLG5352" s="288"/>
      <c r="DLH5352" s="288"/>
      <c r="DLI5352" s="288"/>
      <c r="DLJ5352" s="288"/>
      <c r="DLK5352" s="288"/>
      <c r="DLL5352" s="288"/>
      <c r="DLM5352" s="288"/>
      <c r="DLN5352" s="288"/>
      <c r="DLO5352" s="288"/>
      <c r="DLP5352" s="288"/>
      <c r="DLQ5352" s="288"/>
      <c r="DLR5352" s="288"/>
      <c r="DLS5352" s="288"/>
      <c r="DLT5352" s="288"/>
      <c r="DLU5352" s="288"/>
      <c r="DLV5352" s="288"/>
      <c r="DLW5352" s="288"/>
      <c r="DLX5352" s="288"/>
      <c r="DLY5352" s="288"/>
      <c r="DLZ5352" s="288"/>
      <c r="DMA5352" s="288"/>
      <c r="DMB5352" s="288"/>
      <c r="DMC5352" s="288"/>
      <c r="DMD5352" s="288"/>
      <c r="DME5352" s="288"/>
      <c r="DMF5352" s="288"/>
      <c r="DMG5352" s="288"/>
      <c r="DMH5352" s="288"/>
      <c r="DMI5352" s="288"/>
      <c r="DMJ5352" s="288"/>
      <c r="DMK5352" s="288"/>
      <c r="DML5352" s="288"/>
      <c r="DMM5352" s="288"/>
      <c r="DMN5352" s="288"/>
      <c r="DMO5352" s="288"/>
      <c r="DMP5352" s="288"/>
      <c r="DMQ5352" s="288"/>
      <c r="DMR5352" s="288"/>
      <c r="DMS5352" s="288"/>
      <c r="DMT5352" s="288"/>
      <c r="DMU5352" s="288"/>
      <c r="DMV5352" s="288"/>
      <c r="DMW5352" s="288"/>
      <c r="DMX5352" s="288"/>
      <c r="DMY5352" s="288"/>
      <c r="DMZ5352" s="288"/>
      <c r="DNA5352" s="288"/>
      <c r="DNB5352" s="288"/>
      <c r="DNC5352" s="288"/>
      <c r="DND5352" s="288"/>
      <c r="DNE5352" s="288"/>
      <c r="DNF5352" s="288"/>
      <c r="DNG5352" s="288"/>
      <c r="DNH5352" s="288"/>
      <c r="DNI5352" s="288"/>
      <c r="DNJ5352" s="288"/>
      <c r="DNK5352" s="288"/>
      <c r="DNL5352" s="288"/>
      <c r="DNM5352" s="288"/>
      <c r="DNN5352" s="288"/>
      <c r="DNO5352" s="288"/>
      <c r="DNP5352" s="288"/>
      <c r="DNQ5352" s="288"/>
      <c r="DNR5352" s="288"/>
      <c r="DNS5352" s="288"/>
      <c r="DNT5352" s="288"/>
      <c r="DNU5352" s="288"/>
      <c r="DNV5352" s="288"/>
      <c r="DNW5352" s="288"/>
      <c r="DNX5352" s="288"/>
      <c r="DNY5352" s="288"/>
      <c r="DNZ5352" s="288"/>
      <c r="DOA5352" s="288"/>
      <c r="DOB5352" s="288"/>
      <c r="DOC5352" s="288"/>
      <c r="DOD5352" s="288"/>
      <c r="DOE5352" s="288"/>
      <c r="DOF5352" s="288"/>
      <c r="DOG5352" s="288"/>
      <c r="DOH5352" s="288"/>
      <c r="DOI5352" s="288"/>
      <c r="DOJ5352" s="288"/>
      <c r="DOK5352" s="288"/>
      <c r="DOL5352" s="288"/>
      <c r="DOM5352" s="288"/>
      <c r="DON5352" s="288"/>
      <c r="DOO5352" s="288"/>
      <c r="DOP5352" s="288"/>
      <c r="DOQ5352" s="288"/>
      <c r="DOR5352" s="288"/>
      <c r="DOS5352" s="288"/>
      <c r="DOT5352" s="288"/>
      <c r="DOU5352" s="288"/>
      <c r="DOV5352" s="288"/>
      <c r="DOW5352" s="288"/>
      <c r="DOX5352" s="288"/>
      <c r="DOY5352" s="288"/>
      <c r="DOZ5352" s="288"/>
      <c r="DPA5352" s="288"/>
      <c r="DPB5352" s="288"/>
      <c r="DPC5352" s="288"/>
      <c r="DPD5352" s="288"/>
      <c r="DPE5352" s="288"/>
      <c r="DPF5352" s="288"/>
      <c r="DPG5352" s="288"/>
      <c r="DPH5352" s="288"/>
      <c r="DPI5352" s="288"/>
      <c r="DPJ5352" s="288"/>
      <c r="DPK5352" s="288"/>
      <c r="DPL5352" s="288"/>
      <c r="DPM5352" s="288"/>
      <c r="DPN5352" s="288"/>
      <c r="DPO5352" s="288"/>
      <c r="DPP5352" s="288"/>
      <c r="DPQ5352" s="288"/>
      <c r="DPR5352" s="288"/>
      <c r="DPS5352" s="288"/>
      <c r="DPT5352" s="288"/>
      <c r="DPU5352" s="288"/>
      <c r="DPV5352" s="288"/>
      <c r="DPW5352" s="288"/>
      <c r="DPX5352" s="288"/>
      <c r="DPY5352" s="288"/>
      <c r="DPZ5352" s="288"/>
      <c r="DQA5352" s="288"/>
      <c r="DQB5352" s="288"/>
      <c r="DQC5352" s="288"/>
      <c r="DQD5352" s="288"/>
      <c r="DQE5352" s="288"/>
      <c r="DQF5352" s="288"/>
      <c r="DQG5352" s="288"/>
      <c r="DQH5352" s="288"/>
      <c r="DQI5352" s="288"/>
      <c r="DQJ5352" s="288"/>
      <c r="DQK5352" s="288"/>
      <c r="DQL5352" s="288"/>
      <c r="DQM5352" s="288"/>
      <c r="DQN5352" s="288"/>
      <c r="DQO5352" s="288"/>
      <c r="DQP5352" s="288"/>
      <c r="DQQ5352" s="288"/>
      <c r="DQR5352" s="288"/>
      <c r="DQS5352" s="288"/>
      <c r="DQT5352" s="288"/>
      <c r="DQU5352" s="288"/>
      <c r="DQV5352" s="288"/>
      <c r="DQW5352" s="288"/>
      <c r="DQX5352" s="288"/>
      <c r="DQY5352" s="288"/>
      <c r="DQZ5352" s="288"/>
      <c r="DRA5352" s="288"/>
      <c r="DRB5352" s="288"/>
      <c r="DRC5352" s="288"/>
      <c r="DRD5352" s="288"/>
      <c r="DRE5352" s="288"/>
      <c r="DRF5352" s="288"/>
      <c r="DRG5352" s="288"/>
      <c r="DRH5352" s="288"/>
      <c r="DRI5352" s="288"/>
      <c r="DRJ5352" s="288"/>
      <c r="DRK5352" s="288"/>
      <c r="DRL5352" s="288"/>
      <c r="DRM5352" s="288"/>
      <c r="DRN5352" s="288"/>
      <c r="DRO5352" s="288"/>
      <c r="DRP5352" s="288"/>
      <c r="DRQ5352" s="288"/>
      <c r="DRR5352" s="288"/>
      <c r="DRS5352" s="288"/>
      <c r="DRT5352" s="288"/>
      <c r="DRU5352" s="288"/>
      <c r="DRV5352" s="288"/>
      <c r="DRW5352" s="288"/>
      <c r="DRX5352" s="288"/>
      <c r="DRY5352" s="288"/>
      <c r="DRZ5352" s="288"/>
      <c r="DSA5352" s="288"/>
      <c r="DSB5352" s="288"/>
      <c r="DSC5352" s="288"/>
      <c r="DSD5352" s="288"/>
      <c r="DSE5352" s="288"/>
      <c r="DSF5352" s="288"/>
      <c r="DSG5352" s="288"/>
      <c r="DSH5352" s="288"/>
      <c r="DSI5352" s="288"/>
      <c r="DSJ5352" s="288"/>
      <c r="DSK5352" s="288"/>
      <c r="DSL5352" s="288"/>
      <c r="DSM5352" s="288"/>
      <c r="DSN5352" s="288"/>
      <c r="DSO5352" s="288"/>
      <c r="DSP5352" s="288"/>
      <c r="DSQ5352" s="288"/>
      <c r="DSR5352" s="288"/>
      <c r="DSS5352" s="288"/>
      <c r="DST5352" s="288"/>
      <c r="DSU5352" s="288"/>
      <c r="DSV5352" s="288"/>
      <c r="DSW5352" s="288"/>
      <c r="DSX5352" s="288"/>
      <c r="DSY5352" s="288"/>
      <c r="DSZ5352" s="288"/>
      <c r="DTA5352" s="288"/>
      <c r="DTB5352" s="288"/>
      <c r="DTC5352" s="288"/>
      <c r="DTD5352" s="288"/>
      <c r="DTE5352" s="288"/>
      <c r="DTF5352" s="288"/>
      <c r="DTG5352" s="288"/>
      <c r="DTH5352" s="288"/>
      <c r="DTI5352" s="288"/>
      <c r="DTJ5352" s="288"/>
      <c r="DTK5352" s="288"/>
      <c r="DTL5352" s="288"/>
      <c r="DTM5352" s="288"/>
      <c r="DTN5352" s="288"/>
      <c r="DTO5352" s="288"/>
      <c r="DTP5352" s="288"/>
      <c r="DTQ5352" s="288"/>
      <c r="DTR5352" s="288"/>
      <c r="DTS5352" s="288"/>
      <c r="DTT5352" s="288"/>
      <c r="DTU5352" s="288"/>
      <c r="DTV5352" s="288"/>
      <c r="DTW5352" s="288"/>
      <c r="DTX5352" s="288"/>
      <c r="DTY5352" s="288"/>
      <c r="DTZ5352" s="288"/>
      <c r="DUA5352" s="288"/>
      <c r="DUB5352" s="288"/>
      <c r="DUC5352" s="288"/>
      <c r="DUD5352" s="288"/>
      <c r="DUE5352" s="288"/>
      <c r="DUF5352" s="288"/>
      <c r="DUG5352" s="288"/>
      <c r="DUH5352" s="288"/>
      <c r="DUI5352" s="288"/>
      <c r="DUJ5352" s="288"/>
      <c r="DUK5352" s="288"/>
      <c r="DUL5352" s="288"/>
      <c r="DUM5352" s="288"/>
      <c r="DUN5352" s="288"/>
      <c r="DUO5352" s="288"/>
      <c r="DUP5352" s="288"/>
      <c r="DUQ5352" s="288"/>
      <c r="DUR5352" s="288"/>
      <c r="DUS5352" s="288"/>
      <c r="DUT5352" s="288"/>
      <c r="DUU5352" s="288"/>
      <c r="DUV5352" s="288"/>
      <c r="DUW5352" s="288"/>
      <c r="DUX5352" s="288"/>
      <c r="DUY5352" s="288"/>
      <c r="DUZ5352" s="288"/>
      <c r="DVA5352" s="288"/>
      <c r="DVB5352" s="288"/>
      <c r="DVC5352" s="288"/>
      <c r="DVD5352" s="288"/>
      <c r="DVE5352" s="288"/>
      <c r="DVF5352" s="288"/>
      <c r="DVG5352" s="288"/>
      <c r="DVH5352" s="288"/>
      <c r="DVI5352" s="288"/>
      <c r="DVJ5352" s="288"/>
      <c r="DVK5352" s="288"/>
      <c r="DVL5352" s="288"/>
      <c r="DVM5352" s="288"/>
      <c r="DVN5352" s="288"/>
      <c r="DVO5352" s="288"/>
      <c r="DVP5352" s="288"/>
      <c r="DVQ5352" s="288"/>
      <c r="DVR5352" s="288"/>
      <c r="DVS5352" s="288"/>
      <c r="DVT5352" s="288"/>
      <c r="DVU5352" s="288"/>
      <c r="DVV5352" s="288"/>
      <c r="DVW5352" s="288"/>
      <c r="DVX5352" s="288"/>
      <c r="DVY5352" s="288"/>
      <c r="DVZ5352" s="288"/>
      <c r="DWA5352" s="288"/>
      <c r="DWB5352" s="288"/>
      <c r="DWC5352" s="288"/>
      <c r="DWD5352" s="288"/>
      <c r="DWE5352" s="288"/>
      <c r="DWF5352" s="288"/>
      <c r="DWG5352" s="288"/>
      <c r="DWH5352" s="288"/>
      <c r="DWI5352" s="288"/>
      <c r="DWJ5352" s="288"/>
      <c r="DWK5352" s="288"/>
      <c r="DWL5352" s="288"/>
      <c r="DWM5352" s="288"/>
      <c r="DWN5352" s="288"/>
      <c r="DWO5352" s="288"/>
      <c r="DWP5352" s="288"/>
      <c r="DWQ5352" s="288"/>
      <c r="DWR5352" s="288"/>
      <c r="DWS5352" s="288"/>
      <c r="DWT5352" s="288"/>
      <c r="DWU5352" s="288"/>
      <c r="DWV5352" s="288"/>
      <c r="DWW5352" s="288"/>
      <c r="DWX5352" s="288"/>
      <c r="DWY5352" s="288"/>
      <c r="DWZ5352" s="288"/>
      <c r="DXA5352" s="288"/>
      <c r="DXB5352" s="288"/>
      <c r="DXC5352" s="288"/>
      <c r="DXD5352" s="288"/>
      <c r="DXE5352" s="288"/>
      <c r="DXF5352" s="288"/>
      <c r="DXG5352" s="288"/>
      <c r="DXH5352" s="288"/>
      <c r="DXI5352" s="288"/>
      <c r="DXJ5352" s="288"/>
      <c r="DXK5352" s="288"/>
      <c r="DXL5352" s="288"/>
      <c r="DXM5352" s="288"/>
      <c r="DXN5352" s="288"/>
      <c r="DXO5352" s="288"/>
      <c r="DXP5352" s="288"/>
      <c r="DXQ5352" s="288"/>
      <c r="DXR5352" s="288"/>
      <c r="DXS5352" s="288"/>
      <c r="DXT5352" s="288"/>
      <c r="DXU5352" s="288"/>
      <c r="DXV5352" s="288"/>
      <c r="DXW5352" s="288"/>
      <c r="DXX5352" s="288"/>
      <c r="DXY5352" s="288"/>
      <c r="DXZ5352" s="288"/>
      <c r="DYA5352" s="288"/>
      <c r="DYB5352" s="288"/>
      <c r="DYC5352" s="288"/>
      <c r="DYD5352" s="288"/>
      <c r="DYE5352" s="288"/>
      <c r="DYF5352" s="288"/>
      <c r="DYG5352" s="288"/>
      <c r="DYH5352" s="288"/>
      <c r="DYI5352" s="288"/>
      <c r="DYJ5352" s="288"/>
      <c r="DYK5352" s="288"/>
      <c r="DYL5352" s="288"/>
      <c r="DYM5352" s="288"/>
      <c r="DYN5352" s="288"/>
      <c r="DYO5352" s="288"/>
      <c r="DYP5352" s="288"/>
      <c r="DYQ5352" s="288"/>
      <c r="DYR5352" s="288"/>
      <c r="DYS5352" s="288"/>
      <c r="DYT5352" s="288"/>
      <c r="DYU5352" s="288"/>
      <c r="DYV5352" s="288"/>
      <c r="DYW5352" s="288"/>
      <c r="DYX5352" s="288"/>
      <c r="DYY5352" s="288"/>
      <c r="DYZ5352" s="288"/>
      <c r="DZA5352" s="288"/>
      <c r="DZB5352" s="288"/>
      <c r="DZC5352" s="288"/>
      <c r="DZD5352" s="288"/>
      <c r="DZE5352" s="288"/>
      <c r="DZF5352" s="288"/>
      <c r="DZG5352" s="288"/>
      <c r="DZH5352" s="288"/>
      <c r="DZI5352" s="288"/>
      <c r="DZJ5352" s="288"/>
      <c r="DZK5352" s="288"/>
      <c r="DZL5352" s="288"/>
      <c r="DZM5352" s="288"/>
      <c r="DZN5352" s="288"/>
      <c r="DZO5352" s="288"/>
      <c r="DZP5352" s="288"/>
      <c r="DZQ5352" s="288"/>
      <c r="DZR5352" s="288"/>
      <c r="DZS5352" s="288"/>
      <c r="DZT5352" s="288"/>
      <c r="DZU5352" s="288"/>
      <c r="DZV5352" s="288"/>
      <c r="DZW5352" s="288"/>
      <c r="DZX5352" s="288"/>
      <c r="DZY5352" s="288"/>
      <c r="DZZ5352" s="288"/>
      <c r="EAA5352" s="288"/>
      <c r="EAB5352" s="288"/>
      <c r="EAC5352" s="288"/>
      <c r="EAD5352" s="288"/>
      <c r="EAE5352" s="288"/>
      <c r="EAF5352" s="288"/>
      <c r="EAG5352" s="288"/>
      <c r="EAH5352" s="288"/>
      <c r="EAI5352" s="288"/>
      <c r="EAJ5352" s="288"/>
      <c r="EAK5352" s="288"/>
      <c r="EAL5352" s="288"/>
      <c r="EAM5352" s="288"/>
      <c r="EAN5352" s="288"/>
      <c r="EAO5352" s="288"/>
      <c r="EAP5352" s="288"/>
      <c r="EAQ5352" s="288"/>
      <c r="EAR5352" s="288"/>
      <c r="EAS5352" s="288"/>
      <c r="EAT5352" s="288"/>
      <c r="EAU5352" s="288"/>
      <c r="EAV5352" s="288"/>
      <c r="EAW5352" s="288"/>
      <c r="EAX5352" s="288"/>
      <c r="EAY5352" s="288"/>
      <c r="EAZ5352" s="288"/>
      <c r="EBA5352" s="288"/>
      <c r="EBB5352" s="288"/>
      <c r="EBC5352" s="288"/>
      <c r="EBD5352" s="288"/>
      <c r="EBE5352" s="288"/>
      <c r="EBF5352" s="288"/>
      <c r="EBG5352" s="288"/>
      <c r="EBH5352" s="288"/>
      <c r="EBI5352" s="288"/>
      <c r="EBJ5352" s="288"/>
      <c r="EBK5352" s="288"/>
      <c r="EBL5352" s="288"/>
      <c r="EBM5352" s="288"/>
      <c r="EBN5352" s="288"/>
      <c r="EBO5352" s="288"/>
      <c r="EBP5352" s="288"/>
      <c r="EBQ5352" s="288"/>
      <c r="EBR5352" s="288"/>
      <c r="EBS5352" s="288"/>
      <c r="EBT5352" s="288"/>
      <c r="EBU5352" s="288"/>
      <c r="EBV5352" s="288"/>
      <c r="EBW5352" s="288"/>
      <c r="EBX5352" s="288"/>
      <c r="EBY5352" s="288"/>
      <c r="EBZ5352" s="288"/>
      <c r="ECA5352" s="288"/>
      <c r="ECB5352" s="288"/>
      <c r="ECC5352" s="288"/>
      <c r="ECD5352" s="288"/>
      <c r="ECE5352" s="288"/>
      <c r="ECF5352" s="288"/>
      <c r="ECG5352" s="288"/>
      <c r="ECH5352" s="288"/>
      <c r="ECI5352" s="288"/>
      <c r="ECJ5352" s="288"/>
      <c r="ECK5352" s="288"/>
      <c r="ECL5352" s="288"/>
      <c r="ECM5352" s="288"/>
      <c r="ECN5352" s="288"/>
      <c r="ECO5352" s="288"/>
      <c r="ECP5352" s="288"/>
      <c r="ECQ5352" s="288"/>
      <c r="ECR5352" s="288"/>
      <c r="ECS5352" s="288"/>
      <c r="ECT5352" s="288"/>
      <c r="ECU5352" s="288"/>
      <c r="ECV5352" s="288"/>
      <c r="ECW5352" s="288"/>
      <c r="ECX5352" s="288"/>
      <c r="ECY5352" s="288"/>
      <c r="ECZ5352" s="288"/>
      <c r="EDA5352" s="288"/>
      <c r="EDB5352" s="288"/>
      <c r="EDC5352" s="288"/>
      <c r="EDD5352" s="288"/>
      <c r="EDE5352" s="288"/>
      <c r="EDF5352" s="288"/>
      <c r="EDG5352" s="288"/>
      <c r="EDH5352" s="288"/>
      <c r="EDI5352" s="288"/>
      <c r="EDJ5352" s="288"/>
      <c r="EDK5352" s="288"/>
      <c r="EDL5352" s="288"/>
      <c r="EDM5352" s="288"/>
      <c r="EDN5352" s="288"/>
      <c r="EDO5352" s="288"/>
      <c r="EDP5352" s="288"/>
      <c r="EDQ5352" s="288"/>
      <c r="EDR5352" s="288"/>
      <c r="EDS5352" s="288"/>
      <c r="EDT5352" s="288"/>
      <c r="EDU5352" s="288"/>
      <c r="EDV5352" s="288"/>
      <c r="EDW5352" s="288"/>
      <c r="EDX5352" s="288"/>
      <c r="EDY5352" s="288"/>
      <c r="EDZ5352" s="288"/>
      <c r="EEA5352" s="288"/>
      <c r="EEB5352" s="288"/>
      <c r="EEC5352" s="288"/>
      <c r="EED5352" s="288"/>
      <c r="EEE5352" s="288"/>
      <c r="EEF5352" s="288"/>
      <c r="EEG5352" s="288"/>
      <c r="EEH5352" s="288"/>
      <c r="EEI5352" s="288"/>
      <c r="EEJ5352" s="288"/>
      <c r="EEK5352" s="288"/>
      <c r="EEL5352" s="288"/>
      <c r="EEM5352" s="288"/>
      <c r="EEN5352" s="288"/>
      <c r="EEO5352" s="288"/>
      <c r="EEP5352" s="288"/>
      <c r="EEQ5352" s="288"/>
      <c r="EER5352" s="288"/>
      <c r="EES5352" s="288"/>
      <c r="EET5352" s="288"/>
      <c r="EEU5352" s="288"/>
      <c r="EEV5352" s="288"/>
      <c r="EEW5352" s="288"/>
      <c r="EEX5352" s="288"/>
      <c r="EEY5352" s="288"/>
      <c r="EEZ5352" s="288"/>
      <c r="EFA5352" s="288"/>
      <c r="EFB5352" s="288"/>
      <c r="EFC5352" s="288"/>
      <c r="EFD5352" s="288"/>
      <c r="EFE5352" s="288"/>
      <c r="EFF5352" s="288"/>
      <c r="EFG5352" s="288"/>
      <c r="EFH5352" s="288"/>
      <c r="EFI5352" s="288"/>
      <c r="EFJ5352" s="288"/>
      <c r="EFK5352" s="288"/>
      <c r="EFL5352" s="288"/>
      <c r="EFM5352" s="288"/>
      <c r="EFN5352" s="288"/>
      <c r="EFO5352" s="288"/>
      <c r="EFP5352" s="288"/>
      <c r="EFQ5352" s="288"/>
      <c r="EFR5352" s="288"/>
      <c r="EFS5352" s="288"/>
      <c r="EFT5352" s="288"/>
      <c r="EFU5352" s="288"/>
      <c r="EFV5352" s="288"/>
      <c r="EFW5352" s="288"/>
      <c r="EFX5352" s="288"/>
      <c r="EFY5352" s="288"/>
      <c r="EFZ5352" s="288"/>
      <c r="EGA5352" s="288"/>
      <c r="EGB5352" s="288"/>
      <c r="EGC5352" s="288"/>
      <c r="EGD5352" s="288"/>
      <c r="EGE5352" s="288"/>
      <c r="EGF5352" s="288"/>
      <c r="EGG5352" s="288"/>
      <c r="EGH5352" s="288"/>
      <c r="EGI5352" s="288"/>
      <c r="EGJ5352" s="288"/>
      <c r="EGK5352" s="288"/>
      <c r="EGL5352" s="288"/>
      <c r="EGM5352" s="288"/>
      <c r="EGN5352" s="288"/>
      <c r="EGO5352" s="288"/>
      <c r="EGP5352" s="288"/>
      <c r="EGQ5352" s="288"/>
      <c r="EGR5352" s="288"/>
      <c r="EGS5352" s="288"/>
      <c r="EGT5352" s="288"/>
      <c r="EGU5352" s="288"/>
      <c r="EGV5352" s="288"/>
      <c r="EGW5352" s="288"/>
      <c r="EGX5352" s="288"/>
      <c r="EGY5352" s="288"/>
      <c r="EGZ5352" s="288"/>
      <c r="EHA5352" s="288"/>
      <c r="EHB5352" s="288"/>
      <c r="EHC5352" s="288"/>
      <c r="EHD5352" s="288"/>
      <c r="EHE5352" s="288"/>
      <c r="EHF5352" s="288"/>
      <c r="EHG5352" s="288"/>
      <c r="EHH5352" s="288"/>
      <c r="EHI5352" s="288"/>
      <c r="EHJ5352" s="288"/>
      <c r="EHK5352" s="288"/>
      <c r="EHL5352" s="288"/>
      <c r="EHM5352" s="288"/>
      <c r="EHN5352" s="288"/>
      <c r="EHO5352" s="288"/>
      <c r="EHP5352" s="288"/>
      <c r="EHQ5352" s="288"/>
      <c r="EHR5352" s="288"/>
      <c r="EHS5352" s="288"/>
      <c r="EHT5352" s="288"/>
      <c r="EHU5352" s="288"/>
      <c r="EHV5352" s="288"/>
      <c r="EHW5352" s="288"/>
      <c r="EHX5352" s="288"/>
      <c r="EHY5352" s="288"/>
      <c r="EHZ5352" s="288"/>
      <c r="EIA5352" s="288"/>
      <c r="EIB5352" s="288"/>
      <c r="EIC5352" s="288"/>
      <c r="EID5352" s="288"/>
      <c r="EIE5352" s="288"/>
      <c r="EIF5352" s="288"/>
      <c r="EIG5352" s="288"/>
      <c r="EIH5352" s="288"/>
      <c r="EII5352" s="288"/>
      <c r="EIJ5352" s="288"/>
      <c r="EIK5352" s="288"/>
      <c r="EIL5352" s="288"/>
      <c r="EIM5352" s="288"/>
      <c r="EIN5352" s="288"/>
      <c r="EIO5352" s="288"/>
      <c r="EIP5352" s="288"/>
      <c r="EIQ5352" s="288"/>
      <c r="EIR5352" s="288"/>
      <c r="EIS5352" s="288"/>
      <c r="EIT5352" s="288"/>
      <c r="EIU5352" s="288"/>
      <c r="EIV5352" s="288"/>
      <c r="EIW5352" s="288"/>
      <c r="EIX5352" s="288"/>
      <c r="EIY5352" s="288"/>
      <c r="EIZ5352" s="288"/>
      <c r="EJA5352" s="288"/>
      <c r="EJB5352" s="288"/>
      <c r="EJC5352" s="288"/>
      <c r="EJD5352" s="288"/>
      <c r="EJE5352" s="288"/>
      <c r="EJF5352" s="288"/>
      <c r="EJG5352" s="288"/>
      <c r="EJH5352" s="288"/>
      <c r="EJI5352" s="288"/>
      <c r="EJJ5352" s="288"/>
      <c r="EJK5352" s="288"/>
      <c r="EJL5352" s="288"/>
      <c r="EJM5352" s="288"/>
      <c r="EJN5352" s="288"/>
      <c r="EJO5352" s="288"/>
      <c r="EJP5352" s="288"/>
      <c r="EJQ5352" s="288"/>
      <c r="EJR5352" s="288"/>
      <c r="EJS5352" s="288"/>
      <c r="EJT5352" s="288"/>
      <c r="EJU5352" s="288"/>
      <c r="EJV5352" s="288"/>
      <c r="EJW5352" s="288"/>
      <c r="EJX5352" s="288"/>
      <c r="EJY5352" s="288"/>
      <c r="EJZ5352" s="288"/>
      <c r="EKA5352" s="288"/>
      <c r="EKB5352" s="288"/>
      <c r="EKC5352" s="288"/>
      <c r="EKD5352" s="288"/>
      <c r="EKE5352" s="288"/>
      <c r="EKF5352" s="288"/>
      <c r="EKG5352" s="288"/>
      <c r="EKH5352" s="288"/>
      <c r="EKI5352" s="288"/>
      <c r="EKJ5352" s="288"/>
      <c r="EKK5352" s="288"/>
      <c r="EKL5352" s="288"/>
      <c r="EKM5352" s="288"/>
      <c r="EKN5352" s="288"/>
      <c r="EKO5352" s="288"/>
      <c r="EKP5352" s="288"/>
      <c r="EKQ5352" s="288"/>
      <c r="EKR5352" s="288"/>
      <c r="EKS5352" s="288"/>
      <c r="EKT5352" s="288"/>
      <c r="EKU5352" s="288"/>
      <c r="EKV5352" s="288"/>
      <c r="EKW5352" s="288"/>
      <c r="EKX5352" s="288"/>
      <c r="EKY5352" s="288"/>
      <c r="EKZ5352" s="288"/>
      <c r="ELA5352" s="288"/>
      <c r="ELB5352" s="288"/>
      <c r="ELC5352" s="288"/>
      <c r="ELD5352" s="288"/>
      <c r="ELE5352" s="288"/>
      <c r="ELF5352" s="288"/>
      <c r="ELG5352" s="288"/>
      <c r="ELH5352" s="288"/>
      <c r="ELI5352" s="288"/>
      <c r="ELJ5352" s="288"/>
      <c r="ELK5352" s="288"/>
      <c r="ELL5352" s="288"/>
      <c r="ELM5352" s="288"/>
      <c r="ELN5352" s="288"/>
      <c r="ELO5352" s="288"/>
      <c r="ELP5352" s="288"/>
      <c r="ELQ5352" s="288"/>
      <c r="ELR5352" s="288"/>
      <c r="ELS5352" s="288"/>
      <c r="ELT5352" s="288"/>
      <c r="ELU5352" s="288"/>
      <c r="ELV5352" s="288"/>
      <c r="ELW5352" s="288"/>
      <c r="ELX5352" s="288"/>
      <c r="ELY5352" s="288"/>
      <c r="ELZ5352" s="288"/>
      <c r="EMA5352" s="288"/>
      <c r="EMB5352" s="288"/>
      <c r="EMC5352" s="288"/>
      <c r="EMD5352" s="288"/>
      <c r="EME5352" s="288"/>
      <c r="EMF5352" s="288"/>
      <c r="EMG5352" s="288"/>
      <c r="EMH5352" s="288"/>
      <c r="EMI5352" s="288"/>
      <c r="EMJ5352" s="288"/>
      <c r="EMK5352" s="288"/>
      <c r="EML5352" s="288"/>
      <c r="EMM5352" s="288"/>
      <c r="EMN5352" s="288"/>
      <c r="EMO5352" s="288"/>
      <c r="EMP5352" s="288"/>
      <c r="EMQ5352" s="288"/>
      <c r="EMR5352" s="288"/>
      <c r="EMS5352" s="288"/>
      <c r="EMT5352" s="288"/>
      <c r="EMU5352" s="288"/>
      <c r="EMV5352" s="288"/>
      <c r="EMW5352" s="288"/>
      <c r="EMX5352" s="288"/>
      <c r="EMY5352" s="288"/>
      <c r="EMZ5352" s="288"/>
      <c r="ENA5352" s="288"/>
      <c r="ENB5352" s="288"/>
      <c r="ENC5352" s="288"/>
      <c r="END5352" s="288"/>
      <c r="ENE5352" s="288"/>
      <c r="ENF5352" s="288"/>
      <c r="ENG5352" s="288"/>
      <c r="ENH5352" s="288"/>
      <c r="ENI5352" s="288"/>
      <c r="ENJ5352" s="288"/>
      <c r="ENK5352" s="288"/>
      <c r="ENL5352" s="288"/>
      <c r="ENM5352" s="288"/>
      <c r="ENN5352" s="288"/>
      <c r="ENO5352" s="288"/>
      <c r="ENP5352" s="288"/>
      <c r="ENQ5352" s="288"/>
      <c r="ENR5352" s="288"/>
      <c r="ENS5352" s="288"/>
      <c r="ENT5352" s="288"/>
      <c r="ENU5352" s="288"/>
      <c r="ENV5352" s="288"/>
      <c r="ENW5352" s="288"/>
      <c r="ENX5352" s="288"/>
      <c r="ENY5352" s="288"/>
      <c r="ENZ5352" s="288"/>
      <c r="EOA5352" s="288"/>
      <c r="EOB5352" s="288"/>
      <c r="EOC5352" s="288"/>
      <c r="EOD5352" s="288"/>
      <c r="EOE5352" s="288"/>
      <c r="EOF5352" s="288"/>
      <c r="EOG5352" s="288"/>
      <c r="EOH5352" s="288"/>
      <c r="EOI5352" s="288"/>
      <c r="EOJ5352" s="288"/>
      <c r="EOK5352" s="288"/>
      <c r="EOL5352" s="288"/>
      <c r="EOM5352" s="288"/>
      <c r="EON5352" s="288"/>
      <c r="EOO5352" s="288"/>
      <c r="EOP5352" s="288"/>
      <c r="EOQ5352" s="288"/>
      <c r="EOR5352" s="288"/>
      <c r="EOS5352" s="288"/>
      <c r="EOT5352" s="288"/>
      <c r="EOU5352" s="288"/>
      <c r="EOV5352" s="288"/>
      <c r="EOW5352" s="288"/>
      <c r="EOX5352" s="288"/>
      <c r="EOY5352" s="288"/>
      <c r="EOZ5352" s="288"/>
      <c r="EPA5352" s="288"/>
      <c r="EPB5352" s="288"/>
      <c r="EPC5352" s="288"/>
      <c r="EPD5352" s="288"/>
      <c r="EPE5352" s="288"/>
      <c r="EPF5352" s="288"/>
      <c r="EPG5352" s="288"/>
      <c r="EPH5352" s="288"/>
      <c r="EPI5352" s="288"/>
      <c r="EPJ5352" s="288"/>
      <c r="EPK5352" s="288"/>
      <c r="EPL5352" s="288"/>
      <c r="EPM5352" s="288"/>
      <c r="EPN5352" s="288"/>
      <c r="EPO5352" s="288"/>
      <c r="EPP5352" s="288"/>
      <c r="EPQ5352" s="288"/>
      <c r="EPR5352" s="288"/>
      <c r="EPS5352" s="288"/>
      <c r="EPT5352" s="288"/>
      <c r="EPU5352" s="288"/>
      <c r="EPV5352" s="288"/>
      <c r="EPW5352" s="288"/>
      <c r="EPX5352" s="288"/>
      <c r="EPY5352" s="288"/>
      <c r="EPZ5352" s="288"/>
      <c r="EQA5352" s="288"/>
      <c r="EQB5352" s="288"/>
      <c r="EQC5352" s="288"/>
      <c r="EQD5352" s="288"/>
      <c r="EQE5352" s="288"/>
      <c r="EQF5352" s="288"/>
      <c r="EQG5352" s="288"/>
      <c r="EQH5352" s="288"/>
      <c r="EQI5352" s="288"/>
      <c r="EQJ5352" s="288"/>
      <c r="EQK5352" s="288"/>
      <c r="EQL5352" s="288"/>
      <c r="EQM5352" s="288"/>
      <c r="EQN5352" s="288"/>
      <c r="EQO5352" s="288"/>
      <c r="EQP5352" s="288"/>
      <c r="EQQ5352" s="288"/>
      <c r="EQR5352" s="288"/>
      <c r="EQS5352" s="288"/>
      <c r="EQT5352" s="288"/>
      <c r="EQU5352" s="288"/>
      <c r="EQV5352" s="288"/>
      <c r="EQW5352" s="288"/>
      <c r="EQX5352" s="288"/>
      <c r="EQY5352" s="288"/>
      <c r="EQZ5352" s="288"/>
      <c r="ERA5352" s="288"/>
      <c r="ERB5352" s="288"/>
      <c r="ERC5352" s="288"/>
      <c r="ERD5352" s="288"/>
      <c r="ERE5352" s="288"/>
      <c r="ERF5352" s="288"/>
      <c r="ERG5352" s="288"/>
      <c r="ERH5352" s="288"/>
      <c r="ERI5352" s="288"/>
      <c r="ERJ5352" s="288"/>
      <c r="ERK5352" s="288"/>
      <c r="ERL5352" s="288"/>
      <c r="ERM5352" s="288"/>
      <c r="ERN5352" s="288"/>
      <c r="ERO5352" s="288"/>
      <c r="ERP5352" s="288"/>
      <c r="ERQ5352" s="288"/>
      <c r="ERR5352" s="288"/>
      <c r="ERS5352" s="288"/>
      <c r="ERT5352" s="288"/>
      <c r="ERU5352" s="288"/>
      <c r="ERV5352" s="288"/>
      <c r="ERW5352" s="288"/>
      <c r="ERX5352" s="288"/>
      <c r="ERY5352" s="288"/>
      <c r="ERZ5352" s="288"/>
      <c r="ESA5352" s="288"/>
      <c r="ESB5352" s="288"/>
      <c r="ESC5352" s="288"/>
      <c r="ESD5352" s="288"/>
      <c r="ESE5352" s="288"/>
      <c r="ESF5352" s="288"/>
      <c r="ESG5352" s="288"/>
      <c r="ESH5352" s="288"/>
      <c r="ESI5352" s="288"/>
      <c r="ESJ5352" s="288"/>
      <c r="ESK5352" s="288"/>
      <c r="ESL5352" s="288"/>
      <c r="ESM5352" s="288"/>
      <c r="ESN5352" s="288"/>
      <c r="ESO5352" s="288"/>
      <c r="ESP5352" s="288"/>
      <c r="ESQ5352" s="288"/>
      <c r="ESR5352" s="288"/>
      <c r="ESS5352" s="288"/>
      <c r="EST5352" s="288"/>
      <c r="ESU5352" s="288"/>
      <c r="ESV5352" s="288"/>
      <c r="ESW5352" s="288"/>
      <c r="ESX5352" s="288"/>
      <c r="ESY5352" s="288"/>
      <c r="ESZ5352" s="288"/>
      <c r="ETA5352" s="288"/>
      <c r="ETB5352" s="288"/>
      <c r="ETC5352" s="288"/>
      <c r="ETD5352" s="288"/>
      <c r="ETE5352" s="288"/>
      <c r="ETF5352" s="288"/>
      <c r="ETG5352" s="288"/>
      <c r="ETH5352" s="288"/>
      <c r="ETI5352" s="288"/>
      <c r="ETJ5352" s="288"/>
      <c r="ETK5352" s="288"/>
      <c r="ETL5352" s="288"/>
      <c r="ETM5352" s="288"/>
      <c r="ETN5352" s="288"/>
      <c r="ETO5352" s="288"/>
      <c r="ETP5352" s="288"/>
      <c r="ETQ5352" s="288"/>
      <c r="ETR5352" s="288"/>
      <c r="ETS5352" s="288"/>
      <c r="ETT5352" s="288"/>
      <c r="ETU5352" s="288"/>
      <c r="ETV5352" s="288"/>
      <c r="ETW5352" s="288"/>
      <c r="ETX5352" s="288"/>
      <c r="ETY5352" s="288"/>
      <c r="ETZ5352" s="288"/>
      <c r="EUA5352" s="288"/>
      <c r="EUB5352" s="288"/>
      <c r="EUC5352" s="288"/>
      <c r="EUD5352" s="288"/>
      <c r="EUE5352" s="288"/>
      <c r="EUF5352" s="288"/>
      <c r="EUG5352" s="288"/>
      <c r="EUH5352" s="288"/>
      <c r="EUI5352" s="288"/>
      <c r="EUJ5352" s="288"/>
      <c r="EUK5352" s="288"/>
      <c r="EUL5352" s="288"/>
      <c r="EUM5352" s="288"/>
      <c r="EUN5352" s="288"/>
      <c r="EUO5352" s="288"/>
      <c r="EUP5352" s="288"/>
      <c r="EUQ5352" s="288"/>
      <c r="EUR5352" s="288"/>
      <c r="EUS5352" s="288"/>
      <c r="EUT5352" s="288"/>
      <c r="EUU5352" s="288"/>
      <c r="EUV5352" s="288"/>
      <c r="EUW5352" s="288"/>
      <c r="EUX5352" s="288"/>
      <c r="EUY5352" s="288"/>
      <c r="EUZ5352" s="288"/>
      <c r="EVA5352" s="288"/>
      <c r="EVB5352" s="288"/>
      <c r="EVC5352" s="288"/>
      <c r="EVD5352" s="288"/>
      <c r="EVE5352" s="288"/>
      <c r="EVF5352" s="288"/>
      <c r="EVG5352" s="288"/>
      <c r="EVH5352" s="288"/>
      <c r="EVI5352" s="288"/>
      <c r="EVJ5352" s="288"/>
      <c r="EVK5352" s="288"/>
      <c r="EVL5352" s="288"/>
      <c r="EVM5352" s="288"/>
      <c r="EVN5352" s="288"/>
      <c r="EVO5352" s="288"/>
      <c r="EVP5352" s="288"/>
      <c r="EVQ5352" s="288"/>
      <c r="EVR5352" s="288"/>
      <c r="EVS5352" s="288"/>
      <c r="EVT5352" s="288"/>
      <c r="EVU5352" s="288"/>
      <c r="EVV5352" s="288"/>
      <c r="EVW5352" s="288"/>
      <c r="EVX5352" s="288"/>
      <c r="EVY5352" s="288"/>
      <c r="EVZ5352" s="288"/>
      <c r="EWA5352" s="288"/>
      <c r="EWB5352" s="288"/>
      <c r="EWC5352" s="288"/>
      <c r="EWD5352" s="288"/>
      <c r="EWE5352" s="288"/>
      <c r="EWF5352" s="288"/>
      <c r="EWG5352" s="288"/>
      <c r="EWH5352" s="288"/>
      <c r="EWI5352" s="288"/>
      <c r="EWJ5352" s="288"/>
      <c r="EWK5352" s="288"/>
      <c r="EWL5352" s="288"/>
      <c r="EWM5352" s="288"/>
      <c r="EWN5352" s="288"/>
      <c r="EWO5352" s="288"/>
      <c r="EWP5352" s="288"/>
      <c r="EWQ5352" s="288"/>
      <c r="EWR5352" s="288"/>
      <c r="EWS5352" s="288"/>
      <c r="EWT5352" s="288"/>
      <c r="EWU5352" s="288"/>
      <c r="EWV5352" s="288"/>
      <c r="EWW5352" s="288"/>
      <c r="EWX5352" s="288"/>
      <c r="EWY5352" s="288"/>
      <c r="EWZ5352" s="288"/>
      <c r="EXA5352" s="288"/>
      <c r="EXB5352" s="288"/>
      <c r="EXC5352" s="288"/>
      <c r="EXD5352" s="288"/>
      <c r="EXE5352" s="288"/>
      <c r="EXF5352" s="288"/>
      <c r="EXG5352" s="288"/>
      <c r="EXH5352" s="288"/>
      <c r="EXI5352" s="288"/>
      <c r="EXJ5352" s="288"/>
      <c r="EXK5352" s="288"/>
      <c r="EXL5352" s="288"/>
      <c r="EXM5352" s="288"/>
      <c r="EXN5352" s="288"/>
      <c r="EXO5352" s="288"/>
      <c r="EXP5352" s="288"/>
      <c r="EXQ5352" s="288"/>
      <c r="EXR5352" s="288"/>
      <c r="EXS5352" s="288"/>
      <c r="EXT5352" s="288"/>
      <c r="EXU5352" s="288"/>
      <c r="EXV5352" s="288"/>
      <c r="EXW5352" s="288"/>
      <c r="EXX5352" s="288"/>
      <c r="EXY5352" s="288"/>
      <c r="EXZ5352" s="288"/>
      <c r="EYA5352" s="288"/>
      <c r="EYB5352" s="288"/>
      <c r="EYC5352" s="288"/>
      <c r="EYD5352" s="288"/>
      <c r="EYE5352" s="288"/>
      <c r="EYF5352" s="288"/>
      <c r="EYG5352" s="288"/>
      <c r="EYH5352" s="288"/>
      <c r="EYI5352" s="288"/>
      <c r="EYJ5352" s="288"/>
      <c r="EYK5352" s="288"/>
      <c r="EYL5352" s="288"/>
      <c r="EYM5352" s="288"/>
      <c r="EYN5352" s="288"/>
      <c r="EYO5352" s="288"/>
      <c r="EYP5352" s="288"/>
      <c r="EYQ5352" s="288"/>
      <c r="EYR5352" s="288"/>
      <c r="EYS5352" s="288"/>
      <c r="EYT5352" s="288"/>
      <c r="EYU5352" s="288"/>
      <c r="EYV5352" s="288"/>
      <c r="EYW5352" s="288"/>
      <c r="EYX5352" s="288"/>
      <c r="EYY5352" s="288"/>
      <c r="EYZ5352" s="288"/>
      <c r="EZA5352" s="288"/>
      <c r="EZB5352" s="288"/>
      <c r="EZC5352" s="288"/>
      <c r="EZD5352" s="288"/>
      <c r="EZE5352" s="288"/>
      <c r="EZF5352" s="288"/>
      <c r="EZG5352" s="288"/>
      <c r="EZH5352" s="288"/>
      <c r="EZI5352" s="288"/>
      <c r="EZJ5352" s="288"/>
      <c r="EZK5352" s="288"/>
      <c r="EZL5352" s="288"/>
      <c r="EZM5352" s="288"/>
      <c r="EZN5352" s="288"/>
      <c r="EZO5352" s="288"/>
      <c r="EZP5352" s="288"/>
      <c r="EZQ5352" s="288"/>
      <c r="EZR5352" s="288"/>
      <c r="EZS5352" s="288"/>
      <c r="EZT5352" s="288"/>
      <c r="EZU5352" s="288"/>
      <c r="EZV5352" s="288"/>
      <c r="EZW5352" s="288"/>
      <c r="EZX5352" s="288"/>
      <c r="EZY5352" s="288"/>
      <c r="EZZ5352" s="288"/>
      <c r="FAA5352" s="288"/>
      <c r="FAB5352" s="288"/>
      <c r="FAC5352" s="288"/>
      <c r="FAD5352" s="288"/>
      <c r="FAE5352" s="288"/>
      <c r="FAF5352" s="288"/>
      <c r="FAG5352" s="288"/>
      <c r="FAH5352" s="288"/>
      <c r="FAI5352" s="288"/>
      <c r="FAJ5352" s="288"/>
      <c r="FAK5352" s="288"/>
      <c r="FAL5352" s="288"/>
      <c r="FAM5352" s="288"/>
      <c r="FAN5352" s="288"/>
      <c r="FAO5352" s="288"/>
      <c r="FAP5352" s="288"/>
      <c r="FAQ5352" s="288"/>
      <c r="FAR5352" s="288"/>
      <c r="FAS5352" s="288"/>
      <c r="FAT5352" s="288"/>
      <c r="FAU5352" s="288"/>
      <c r="FAV5352" s="288"/>
      <c r="FAW5352" s="288"/>
      <c r="FAX5352" s="288"/>
      <c r="FAY5352" s="288"/>
      <c r="FAZ5352" s="288"/>
      <c r="FBA5352" s="288"/>
      <c r="FBB5352" s="288"/>
      <c r="FBC5352" s="288"/>
      <c r="FBD5352" s="288"/>
      <c r="FBE5352" s="288"/>
      <c r="FBF5352" s="288"/>
      <c r="FBG5352" s="288"/>
      <c r="FBH5352" s="288"/>
      <c r="FBI5352" s="288"/>
      <c r="FBJ5352" s="288"/>
      <c r="FBK5352" s="288"/>
      <c r="FBL5352" s="288"/>
      <c r="FBM5352" s="288"/>
      <c r="FBN5352" s="288"/>
      <c r="FBO5352" s="288"/>
      <c r="FBP5352" s="288"/>
      <c r="FBQ5352" s="288"/>
      <c r="FBR5352" s="288"/>
      <c r="FBS5352" s="288"/>
      <c r="FBT5352" s="288"/>
      <c r="FBU5352" s="288"/>
      <c r="FBV5352" s="288"/>
      <c r="FBW5352" s="288"/>
      <c r="FBX5352" s="288"/>
      <c r="FBY5352" s="288"/>
      <c r="FBZ5352" s="288"/>
      <c r="FCA5352" s="288"/>
      <c r="FCB5352" s="288"/>
      <c r="FCC5352" s="288"/>
      <c r="FCD5352" s="288"/>
      <c r="FCE5352" s="288"/>
      <c r="FCF5352" s="288"/>
      <c r="FCG5352" s="288"/>
      <c r="FCH5352" s="288"/>
      <c r="FCI5352" s="288"/>
      <c r="FCJ5352" s="288"/>
      <c r="FCK5352" s="288"/>
      <c r="FCL5352" s="288"/>
      <c r="FCM5352" s="288"/>
      <c r="FCN5352" s="288"/>
      <c r="FCO5352" s="288"/>
      <c r="FCP5352" s="288"/>
      <c r="FCQ5352" s="288"/>
      <c r="FCR5352" s="288"/>
      <c r="FCS5352" s="288"/>
      <c r="FCT5352" s="288"/>
      <c r="FCU5352" s="288"/>
      <c r="FCV5352" s="288"/>
      <c r="FCW5352" s="288"/>
      <c r="FCX5352" s="288"/>
      <c r="FCY5352" s="288"/>
      <c r="FCZ5352" s="288"/>
      <c r="FDA5352" s="288"/>
      <c r="FDB5352" s="288"/>
      <c r="FDC5352" s="288"/>
      <c r="FDD5352" s="288"/>
      <c r="FDE5352" s="288"/>
      <c r="FDF5352" s="288"/>
      <c r="FDG5352" s="288"/>
      <c r="FDH5352" s="288"/>
      <c r="FDI5352" s="288"/>
      <c r="FDJ5352" s="288"/>
      <c r="FDK5352" s="288"/>
      <c r="FDL5352" s="288"/>
      <c r="FDM5352" s="288"/>
      <c r="FDN5352" s="288"/>
      <c r="FDO5352" s="288"/>
      <c r="FDP5352" s="288"/>
      <c r="FDQ5352" s="288"/>
      <c r="FDR5352" s="288"/>
      <c r="FDS5352" s="288"/>
      <c r="FDT5352" s="288"/>
      <c r="FDU5352" s="288"/>
      <c r="FDV5352" s="288"/>
      <c r="FDW5352" s="288"/>
      <c r="FDX5352" s="288"/>
      <c r="FDY5352" s="288"/>
      <c r="FDZ5352" s="288"/>
      <c r="FEA5352" s="288"/>
      <c r="FEB5352" s="288"/>
      <c r="FEC5352" s="288"/>
      <c r="FED5352" s="288"/>
      <c r="FEE5352" s="288"/>
      <c r="FEF5352" s="288"/>
      <c r="FEG5352" s="288"/>
      <c r="FEH5352" s="288"/>
      <c r="FEI5352" s="288"/>
      <c r="FEJ5352" s="288"/>
      <c r="FEK5352" s="288"/>
      <c r="FEL5352" s="288"/>
      <c r="FEM5352" s="288"/>
      <c r="FEN5352" s="288"/>
      <c r="FEO5352" s="288"/>
      <c r="FEP5352" s="288"/>
      <c r="FEQ5352" s="288"/>
      <c r="FER5352" s="288"/>
      <c r="FES5352" s="288"/>
      <c r="FET5352" s="288"/>
      <c r="FEU5352" s="288"/>
      <c r="FEV5352" s="288"/>
      <c r="FEW5352" s="288"/>
      <c r="FEX5352" s="288"/>
      <c r="FEY5352" s="288"/>
      <c r="FEZ5352" s="288"/>
      <c r="FFA5352" s="288"/>
      <c r="FFB5352" s="288"/>
      <c r="FFC5352" s="288"/>
      <c r="FFD5352" s="288"/>
      <c r="FFE5352" s="288"/>
      <c r="FFF5352" s="288"/>
      <c r="FFG5352" s="288"/>
      <c r="FFH5352" s="288"/>
      <c r="FFI5352" s="288"/>
      <c r="FFJ5352" s="288"/>
      <c r="FFK5352" s="288"/>
      <c r="FFL5352" s="288"/>
      <c r="FFM5352" s="288"/>
      <c r="FFN5352" s="288"/>
      <c r="FFO5352" s="288"/>
      <c r="FFP5352" s="288"/>
      <c r="FFQ5352" s="288"/>
      <c r="FFR5352" s="288"/>
      <c r="FFS5352" s="288"/>
      <c r="FFT5352" s="288"/>
      <c r="FFU5352" s="288"/>
      <c r="FFV5352" s="288"/>
      <c r="FFW5352" s="288"/>
      <c r="FFX5352" s="288"/>
      <c r="FFY5352" s="288"/>
      <c r="FFZ5352" s="288"/>
      <c r="FGA5352" s="288"/>
      <c r="FGB5352" s="288"/>
      <c r="FGC5352" s="288"/>
      <c r="FGD5352" s="288"/>
      <c r="FGE5352" s="288"/>
      <c r="FGF5352" s="288"/>
      <c r="FGG5352" s="288"/>
      <c r="FGH5352" s="288"/>
      <c r="FGI5352" s="288"/>
      <c r="FGJ5352" s="288"/>
      <c r="FGK5352" s="288"/>
      <c r="FGL5352" s="288"/>
      <c r="FGM5352" s="288"/>
      <c r="FGN5352" s="288"/>
      <c r="FGO5352" s="288"/>
      <c r="FGP5352" s="288"/>
      <c r="FGQ5352" s="288"/>
      <c r="FGR5352" s="288"/>
      <c r="FGS5352" s="288"/>
      <c r="FGT5352" s="288"/>
      <c r="FGU5352" s="288"/>
      <c r="FGV5352" s="288"/>
      <c r="FGW5352" s="288"/>
      <c r="FGX5352" s="288"/>
      <c r="FGY5352" s="288"/>
      <c r="FGZ5352" s="288"/>
      <c r="FHA5352" s="288"/>
      <c r="FHB5352" s="288"/>
      <c r="FHC5352" s="288"/>
      <c r="FHD5352" s="288"/>
      <c r="FHE5352" s="288"/>
      <c r="FHF5352" s="288"/>
      <c r="FHG5352" s="288"/>
      <c r="FHH5352" s="288"/>
      <c r="FHI5352" s="288"/>
      <c r="FHJ5352" s="288"/>
      <c r="FHK5352" s="288"/>
      <c r="FHL5352" s="288"/>
      <c r="FHM5352" s="288"/>
      <c r="FHN5352" s="288"/>
      <c r="FHO5352" s="288"/>
      <c r="FHP5352" s="288"/>
      <c r="FHQ5352" s="288"/>
      <c r="FHR5352" s="288"/>
      <c r="FHS5352" s="288"/>
      <c r="FHT5352" s="288"/>
      <c r="FHU5352" s="288"/>
      <c r="FHV5352" s="288"/>
      <c r="FHW5352" s="288"/>
      <c r="FHX5352" s="288"/>
      <c r="FHY5352" s="288"/>
      <c r="FHZ5352" s="288"/>
      <c r="FIA5352" s="288"/>
      <c r="FIB5352" s="288"/>
      <c r="FIC5352" s="288"/>
      <c r="FID5352" s="288"/>
      <c r="FIE5352" s="288"/>
      <c r="FIF5352" s="288"/>
      <c r="FIG5352" s="288"/>
      <c r="FIH5352" s="288"/>
      <c r="FII5352" s="288"/>
      <c r="FIJ5352" s="288"/>
      <c r="FIK5352" s="288"/>
      <c r="FIL5352" s="288"/>
      <c r="FIM5352" s="288"/>
      <c r="FIN5352" s="288"/>
      <c r="FIO5352" s="288"/>
      <c r="FIP5352" s="288"/>
      <c r="FIQ5352" s="288"/>
      <c r="FIR5352" s="288"/>
      <c r="FIS5352" s="288"/>
      <c r="FIT5352" s="288"/>
      <c r="FIU5352" s="288"/>
      <c r="FIV5352" s="288"/>
      <c r="FIW5352" s="288"/>
      <c r="FIX5352" s="288"/>
      <c r="FIY5352" s="288"/>
      <c r="FIZ5352" s="288"/>
      <c r="FJA5352" s="288"/>
      <c r="FJB5352" s="288"/>
      <c r="FJC5352" s="288"/>
      <c r="FJD5352" s="288"/>
      <c r="FJE5352" s="288"/>
      <c r="FJF5352" s="288"/>
      <c r="FJG5352" s="288"/>
      <c r="FJH5352" s="288"/>
      <c r="FJI5352" s="288"/>
      <c r="FJJ5352" s="288"/>
      <c r="FJK5352" s="288"/>
      <c r="FJL5352" s="288"/>
      <c r="FJM5352" s="288"/>
      <c r="FJN5352" s="288"/>
      <c r="FJO5352" s="288"/>
      <c r="FJP5352" s="288"/>
      <c r="FJQ5352" s="288"/>
      <c r="FJR5352" s="288"/>
      <c r="FJS5352" s="288"/>
      <c r="FJT5352" s="288"/>
      <c r="FJU5352" s="288"/>
      <c r="FJV5352" s="288"/>
      <c r="FJW5352" s="288"/>
      <c r="FJX5352" s="288"/>
      <c r="FJY5352" s="288"/>
      <c r="FJZ5352" s="288"/>
      <c r="FKA5352" s="288"/>
      <c r="FKB5352" s="288"/>
      <c r="FKC5352" s="288"/>
      <c r="FKD5352" s="288"/>
      <c r="FKE5352" s="288"/>
      <c r="FKF5352" s="288"/>
      <c r="FKG5352" s="288"/>
      <c r="FKH5352" s="288"/>
      <c r="FKI5352" s="288"/>
      <c r="FKJ5352" s="288"/>
      <c r="FKK5352" s="288"/>
      <c r="FKL5352" s="288"/>
      <c r="FKM5352" s="288"/>
      <c r="FKN5352" s="288"/>
      <c r="FKO5352" s="288"/>
      <c r="FKP5352" s="288"/>
      <c r="FKQ5352" s="288"/>
      <c r="FKR5352" s="288"/>
      <c r="FKS5352" s="288"/>
      <c r="FKT5352" s="288"/>
      <c r="FKU5352" s="288"/>
      <c r="FKV5352" s="288"/>
      <c r="FKW5352" s="288"/>
      <c r="FKX5352" s="288"/>
      <c r="FKY5352" s="288"/>
      <c r="FKZ5352" s="288"/>
      <c r="FLA5352" s="288"/>
      <c r="FLB5352" s="288"/>
      <c r="FLC5352" s="288"/>
      <c r="FLD5352" s="288"/>
      <c r="FLE5352" s="288"/>
      <c r="FLF5352" s="288"/>
      <c r="FLG5352" s="288"/>
      <c r="FLH5352" s="288"/>
      <c r="FLI5352" s="288"/>
      <c r="FLJ5352" s="288"/>
      <c r="FLK5352" s="288"/>
      <c r="FLL5352" s="288"/>
      <c r="FLM5352" s="288"/>
      <c r="FLN5352" s="288"/>
      <c r="FLO5352" s="288"/>
      <c r="FLP5352" s="288"/>
      <c r="FLQ5352" s="288"/>
      <c r="FLR5352" s="288"/>
      <c r="FLS5352" s="288"/>
      <c r="FLT5352" s="288"/>
      <c r="FLU5352" s="288"/>
      <c r="FLV5352" s="288"/>
      <c r="FLW5352" s="288"/>
      <c r="FLX5352" s="288"/>
      <c r="FLY5352" s="288"/>
      <c r="FLZ5352" s="288"/>
      <c r="FMA5352" s="288"/>
      <c r="FMB5352" s="288"/>
      <c r="FMC5352" s="288"/>
      <c r="FMD5352" s="288"/>
      <c r="FME5352" s="288"/>
      <c r="FMF5352" s="288"/>
      <c r="FMG5352" s="288"/>
      <c r="FMH5352" s="288"/>
      <c r="FMI5352" s="288"/>
      <c r="FMJ5352" s="288"/>
      <c r="FMK5352" s="288"/>
      <c r="FML5352" s="288"/>
      <c r="FMM5352" s="288"/>
      <c r="FMN5352" s="288"/>
      <c r="FMO5352" s="288"/>
      <c r="FMP5352" s="288"/>
      <c r="FMQ5352" s="288"/>
      <c r="FMR5352" s="288"/>
      <c r="FMS5352" s="288"/>
      <c r="FMT5352" s="288"/>
      <c r="FMU5352" s="288"/>
      <c r="FMV5352" s="288"/>
      <c r="FMW5352" s="288"/>
      <c r="FMX5352" s="288"/>
      <c r="FMY5352" s="288"/>
      <c r="FMZ5352" s="288"/>
      <c r="FNA5352" s="288"/>
      <c r="FNB5352" s="288"/>
      <c r="FNC5352" s="288"/>
      <c r="FND5352" s="288"/>
      <c r="FNE5352" s="288"/>
      <c r="FNF5352" s="288"/>
      <c r="FNG5352" s="288"/>
      <c r="FNH5352" s="288"/>
      <c r="FNI5352" s="288"/>
      <c r="FNJ5352" s="288"/>
      <c r="FNK5352" s="288"/>
      <c r="FNL5352" s="288"/>
      <c r="FNM5352" s="288"/>
      <c r="FNN5352" s="288"/>
      <c r="FNO5352" s="288"/>
      <c r="FNP5352" s="288"/>
      <c r="FNQ5352" s="288"/>
      <c r="FNR5352" s="288"/>
      <c r="FNS5352" s="288"/>
      <c r="FNT5352" s="288"/>
      <c r="FNU5352" s="288"/>
      <c r="FNV5352" s="288"/>
      <c r="FNW5352" s="288"/>
      <c r="FNX5352" s="288"/>
      <c r="FNY5352" s="288"/>
      <c r="FNZ5352" s="288"/>
      <c r="FOA5352" s="288"/>
      <c r="FOB5352" s="288"/>
      <c r="FOC5352" s="288"/>
      <c r="FOD5352" s="288"/>
      <c r="FOE5352" s="288"/>
      <c r="FOF5352" s="288"/>
      <c r="FOG5352" s="288"/>
      <c r="FOH5352" s="288"/>
      <c r="FOI5352" s="288"/>
      <c r="FOJ5352" s="288"/>
      <c r="FOK5352" s="288"/>
      <c r="FOL5352" s="288"/>
      <c r="FOM5352" s="288"/>
      <c r="FON5352" s="288"/>
      <c r="FOO5352" s="288"/>
      <c r="FOP5352" s="288"/>
      <c r="FOQ5352" s="288"/>
      <c r="FOR5352" s="288"/>
      <c r="FOS5352" s="288"/>
      <c r="FOT5352" s="288"/>
      <c r="FOU5352" s="288"/>
      <c r="FOV5352" s="288"/>
      <c r="FOW5352" s="288"/>
      <c r="FOX5352" s="288"/>
      <c r="FOY5352" s="288"/>
      <c r="FOZ5352" s="288"/>
      <c r="FPA5352" s="288"/>
      <c r="FPB5352" s="288"/>
      <c r="FPC5352" s="288"/>
      <c r="FPD5352" s="288"/>
      <c r="FPE5352" s="288"/>
      <c r="FPF5352" s="288"/>
      <c r="FPG5352" s="288"/>
      <c r="FPH5352" s="288"/>
      <c r="FPI5352" s="288"/>
      <c r="FPJ5352" s="288"/>
      <c r="FPK5352" s="288"/>
      <c r="FPL5352" s="288"/>
      <c r="FPM5352" s="288"/>
      <c r="FPN5352" s="288"/>
      <c r="FPO5352" s="288"/>
      <c r="FPP5352" s="288"/>
      <c r="FPQ5352" s="288"/>
      <c r="FPR5352" s="288"/>
      <c r="FPS5352" s="288"/>
      <c r="FPT5352" s="288"/>
      <c r="FPU5352" s="288"/>
      <c r="FPV5352" s="288"/>
      <c r="FPW5352" s="288"/>
      <c r="FPX5352" s="288"/>
      <c r="FPY5352" s="288"/>
      <c r="FPZ5352" s="288"/>
      <c r="FQA5352" s="288"/>
      <c r="FQB5352" s="288"/>
      <c r="FQC5352" s="288"/>
      <c r="FQD5352" s="288"/>
      <c r="FQE5352" s="288"/>
      <c r="FQF5352" s="288"/>
      <c r="FQG5352" s="288"/>
      <c r="FQH5352" s="288"/>
      <c r="FQI5352" s="288"/>
      <c r="FQJ5352" s="288"/>
      <c r="FQK5352" s="288"/>
      <c r="FQL5352" s="288"/>
      <c r="FQM5352" s="288"/>
      <c r="FQN5352" s="288"/>
      <c r="FQO5352" s="288"/>
      <c r="FQP5352" s="288"/>
      <c r="FQQ5352" s="288"/>
      <c r="FQR5352" s="288"/>
      <c r="FQS5352" s="288"/>
      <c r="FQT5352" s="288"/>
      <c r="FQU5352" s="288"/>
      <c r="FQV5352" s="288"/>
      <c r="FQW5352" s="288"/>
      <c r="FQX5352" s="288"/>
      <c r="FQY5352" s="288"/>
      <c r="FQZ5352" s="288"/>
      <c r="FRA5352" s="288"/>
      <c r="FRB5352" s="288"/>
      <c r="FRC5352" s="288"/>
      <c r="FRD5352" s="288"/>
      <c r="FRE5352" s="288"/>
      <c r="FRF5352" s="288"/>
      <c r="FRG5352" s="288"/>
      <c r="FRH5352" s="288"/>
      <c r="FRI5352" s="288"/>
      <c r="FRJ5352" s="288"/>
      <c r="FRK5352" s="288"/>
      <c r="FRL5352" s="288"/>
      <c r="FRM5352" s="288"/>
      <c r="FRN5352" s="288"/>
      <c r="FRO5352" s="288"/>
      <c r="FRP5352" s="288"/>
      <c r="FRQ5352" s="288"/>
      <c r="FRR5352" s="288"/>
      <c r="FRS5352" s="288"/>
      <c r="FRT5352" s="288"/>
      <c r="FRU5352" s="288"/>
      <c r="FRV5352" s="288"/>
      <c r="FRW5352" s="288"/>
      <c r="FRX5352" s="288"/>
      <c r="FRY5352" s="288"/>
      <c r="FRZ5352" s="288"/>
      <c r="FSA5352" s="288"/>
      <c r="FSB5352" s="288"/>
      <c r="FSC5352" s="288"/>
      <c r="FSD5352" s="288"/>
      <c r="FSE5352" s="288"/>
      <c r="FSF5352" s="288"/>
      <c r="FSG5352" s="288"/>
      <c r="FSH5352" s="288"/>
      <c r="FSI5352" s="288"/>
      <c r="FSJ5352" s="288"/>
      <c r="FSK5352" s="288"/>
      <c r="FSL5352" s="288"/>
      <c r="FSM5352" s="288"/>
      <c r="FSN5352" s="288"/>
      <c r="FSO5352" s="288"/>
      <c r="FSP5352" s="288"/>
      <c r="FSQ5352" s="288"/>
      <c r="FSR5352" s="288"/>
      <c r="FSS5352" s="288"/>
      <c r="FST5352" s="288"/>
      <c r="FSU5352" s="288"/>
      <c r="FSV5352" s="288"/>
      <c r="FSW5352" s="288"/>
      <c r="FSX5352" s="288"/>
      <c r="FSY5352" s="288"/>
      <c r="FSZ5352" s="288"/>
      <c r="FTA5352" s="288"/>
      <c r="FTB5352" s="288"/>
      <c r="FTC5352" s="288"/>
      <c r="FTD5352" s="288"/>
      <c r="FTE5352" s="288"/>
      <c r="FTF5352" s="288"/>
      <c r="FTG5352" s="288"/>
      <c r="FTH5352" s="288"/>
      <c r="FTI5352" s="288"/>
      <c r="FTJ5352" s="288"/>
      <c r="FTK5352" s="288"/>
      <c r="FTL5352" s="288"/>
      <c r="FTM5352" s="288"/>
      <c r="FTN5352" s="288"/>
      <c r="FTO5352" s="288"/>
      <c r="FTP5352" s="288"/>
      <c r="FTQ5352" s="288"/>
      <c r="FTR5352" s="288"/>
      <c r="FTS5352" s="288"/>
      <c r="FTT5352" s="288"/>
      <c r="FTU5352" s="288"/>
      <c r="FTV5352" s="288"/>
      <c r="FTW5352" s="288"/>
      <c r="FTX5352" s="288"/>
      <c r="FTY5352" s="288"/>
      <c r="FTZ5352" s="288"/>
      <c r="FUA5352" s="288"/>
      <c r="FUB5352" s="288"/>
      <c r="FUC5352" s="288"/>
      <c r="FUD5352" s="288"/>
      <c r="FUE5352" s="288"/>
      <c r="FUF5352" s="288"/>
      <c r="FUG5352" s="288"/>
      <c r="FUH5352" s="288"/>
      <c r="FUI5352" s="288"/>
      <c r="FUJ5352" s="288"/>
      <c r="FUK5352" s="288"/>
      <c r="FUL5352" s="288"/>
      <c r="FUM5352" s="288"/>
      <c r="FUN5352" s="288"/>
      <c r="FUO5352" s="288"/>
      <c r="FUP5352" s="288"/>
      <c r="FUQ5352" s="288"/>
      <c r="FUR5352" s="288"/>
      <c r="FUS5352" s="288"/>
      <c r="FUT5352" s="288"/>
      <c r="FUU5352" s="288"/>
      <c r="FUV5352" s="288"/>
      <c r="FUW5352" s="288"/>
      <c r="FUX5352" s="288"/>
      <c r="FUY5352" s="288"/>
      <c r="FUZ5352" s="288"/>
      <c r="FVA5352" s="288"/>
      <c r="FVB5352" s="288"/>
      <c r="FVC5352" s="288"/>
      <c r="FVD5352" s="288"/>
      <c r="FVE5352" s="288"/>
      <c r="FVF5352" s="288"/>
      <c r="FVG5352" s="288"/>
      <c r="FVH5352" s="288"/>
      <c r="FVI5352" s="288"/>
      <c r="FVJ5352" s="288"/>
      <c r="FVK5352" s="288"/>
      <c r="FVL5352" s="288"/>
      <c r="FVM5352" s="288"/>
      <c r="FVN5352" s="288"/>
      <c r="FVO5352" s="288"/>
      <c r="FVP5352" s="288"/>
      <c r="FVQ5352" s="288"/>
      <c r="FVR5352" s="288"/>
      <c r="FVS5352" s="288"/>
      <c r="FVT5352" s="288"/>
      <c r="FVU5352" s="288"/>
      <c r="FVV5352" s="288"/>
      <c r="FVW5352" s="288"/>
      <c r="FVX5352" s="288"/>
      <c r="FVY5352" s="288"/>
      <c r="FVZ5352" s="288"/>
      <c r="FWA5352" s="288"/>
      <c r="FWB5352" s="288"/>
      <c r="FWC5352" s="288"/>
      <c r="FWD5352" s="288"/>
      <c r="FWE5352" s="288"/>
      <c r="FWF5352" s="288"/>
      <c r="FWG5352" s="288"/>
      <c r="FWH5352" s="288"/>
      <c r="FWI5352" s="288"/>
      <c r="FWJ5352" s="288"/>
      <c r="FWK5352" s="288"/>
      <c r="FWL5352" s="288"/>
      <c r="FWM5352" s="288"/>
      <c r="FWN5352" s="288"/>
      <c r="FWO5352" s="288"/>
      <c r="FWP5352" s="288"/>
      <c r="FWQ5352" s="288"/>
      <c r="FWR5352" s="288"/>
      <c r="FWS5352" s="288"/>
      <c r="FWT5352" s="288"/>
      <c r="FWU5352" s="288"/>
      <c r="FWV5352" s="288"/>
      <c r="FWW5352" s="288"/>
      <c r="FWX5352" s="288"/>
      <c r="FWY5352" s="288"/>
      <c r="FWZ5352" s="288"/>
      <c r="FXA5352" s="288"/>
      <c r="FXB5352" s="288"/>
      <c r="FXC5352" s="288"/>
      <c r="FXD5352" s="288"/>
      <c r="FXE5352" s="288"/>
      <c r="FXF5352" s="288"/>
      <c r="FXG5352" s="288"/>
      <c r="FXH5352" s="288"/>
      <c r="FXI5352" s="288"/>
      <c r="FXJ5352" s="288"/>
      <c r="FXK5352" s="288"/>
      <c r="FXL5352" s="288"/>
      <c r="FXM5352" s="288"/>
      <c r="FXN5352" s="288"/>
      <c r="FXO5352" s="288"/>
      <c r="FXP5352" s="288"/>
      <c r="FXQ5352" s="288"/>
      <c r="FXR5352" s="288"/>
      <c r="FXS5352" s="288"/>
      <c r="FXT5352" s="288"/>
      <c r="FXU5352" s="288"/>
      <c r="FXV5352" s="288"/>
      <c r="FXW5352" s="288"/>
      <c r="FXX5352" s="288"/>
      <c r="FXY5352" s="288"/>
      <c r="FXZ5352" s="288"/>
      <c r="FYA5352" s="288"/>
      <c r="FYB5352" s="288"/>
      <c r="FYC5352" s="288"/>
      <c r="FYD5352" s="288"/>
      <c r="FYE5352" s="288"/>
      <c r="FYF5352" s="288"/>
      <c r="FYG5352" s="288"/>
      <c r="FYH5352" s="288"/>
      <c r="FYI5352" s="288"/>
      <c r="FYJ5352" s="288"/>
      <c r="FYK5352" s="288"/>
      <c r="FYL5352" s="288"/>
      <c r="FYM5352" s="288"/>
      <c r="FYN5352" s="288"/>
      <c r="FYO5352" s="288"/>
      <c r="FYP5352" s="288"/>
      <c r="FYQ5352" s="288"/>
      <c r="FYR5352" s="288"/>
      <c r="FYS5352" s="288"/>
      <c r="FYT5352" s="288"/>
      <c r="FYU5352" s="288"/>
      <c r="FYV5352" s="288"/>
      <c r="FYW5352" s="288"/>
      <c r="FYX5352" s="288"/>
      <c r="FYY5352" s="288"/>
      <c r="FYZ5352" s="288"/>
      <c r="FZA5352" s="288"/>
      <c r="FZB5352" s="288"/>
      <c r="FZC5352" s="288"/>
      <c r="FZD5352" s="288"/>
      <c r="FZE5352" s="288"/>
      <c r="FZF5352" s="288"/>
      <c r="FZG5352" s="288"/>
      <c r="FZH5352" s="288"/>
      <c r="FZI5352" s="288"/>
      <c r="FZJ5352" s="288"/>
      <c r="FZK5352" s="288"/>
      <c r="FZL5352" s="288"/>
      <c r="FZM5352" s="288"/>
      <c r="FZN5352" s="288"/>
      <c r="FZO5352" s="288"/>
      <c r="FZP5352" s="288"/>
      <c r="FZQ5352" s="288"/>
      <c r="FZR5352" s="288"/>
      <c r="FZS5352" s="288"/>
      <c r="FZT5352" s="288"/>
      <c r="FZU5352" s="288"/>
      <c r="FZV5352" s="288"/>
      <c r="FZW5352" s="288"/>
      <c r="FZX5352" s="288"/>
      <c r="FZY5352" s="288"/>
      <c r="FZZ5352" s="288"/>
      <c r="GAA5352" s="288"/>
      <c r="GAB5352" s="288"/>
      <c r="GAC5352" s="288"/>
      <c r="GAD5352" s="288"/>
      <c r="GAE5352" s="288"/>
      <c r="GAF5352" s="288"/>
      <c r="GAG5352" s="288"/>
      <c r="GAH5352" s="288"/>
      <c r="GAI5352" s="288"/>
      <c r="GAJ5352" s="288"/>
      <c r="GAK5352" s="288"/>
      <c r="GAL5352" s="288"/>
      <c r="GAM5352" s="288"/>
      <c r="GAN5352" s="288"/>
      <c r="GAO5352" s="288"/>
      <c r="GAP5352" s="288"/>
      <c r="GAQ5352" s="288"/>
      <c r="GAR5352" s="288"/>
      <c r="GAS5352" s="288"/>
      <c r="GAT5352" s="288"/>
      <c r="GAU5352" s="288"/>
      <c r="GAV5352" s="288"/>
      <c r="GAW5352" s="288"/>
      <c r="GAX5352" s="288"/>
      <c r="GAY5352" s="288"/>
      <c r="GAZ5352" s="288"/>
      <c r="GBA5352" s="288"/>
      <c r="GBB5352" s="288"/>
      <c r="GBC5352" s="288"/>
      <c r="GBD5352" s="288"/>
      <c r="GBE5352" s="288"/>
      <c r="GBF5352" s="288"/>
      <c r="GBG5352" s="288"/>
      <c r="GBH5352" s="288"/>
      <c r="GBI5352" s="288"/>
      <c r="GBJ5352" s="288"/>
      <c r="GBK5352" s="288"/>
      <c r="GBL5352" s="288"/>
      <c r="GBM5352" s="288"/>
      <c r="GBN5352" s="288"/>
      <c r="GBO5352" s="288"/>
      <c r="GBP5352" s="288"/>
      <c r="GBQ5352" s="288"/>
      <c r="GBR5352" s="288"/>
      <c r="GBS5352" s="288"/>
      <c r="GBT5352" s="288"/>
      <c r="GBU5352" s="288"/>
      <c r="GBV5352" s="288"/>
      <c r="GBW5352" s="288"/>
      <c r="GBX5352" s="288"/>
      <c r="GBY5352" s="288"/>
      <c r="GBZ5352" s="288"/>
      <c r="GCA5352" s="288"/>
      <c r="GCB5352" s="288"/>
      <c r="GCC5352" s="288"/>
      <c r="GCD5352" s="288"/>
      <c r="GCE5352" s="288"/>
      <c r="GCF5352" s="288"/>
      <c r="GCG5352" s="288"/>
      <c r="GCH5352" s="288"/>
      <c r="GCI5352" s="288"/>
      <c r="GCJ5352" s="288"/>
      <c r="GCK5352" s="288"/>
      <c r="GCL5352" s="288"/>
      <c r="GCM5352" s="288"/>
      <c r="GCN5352" s="288"/>
      <c r="GCO5352" s="288"/>
      <c r="GCP5352" s="288"/>
      <c r="GCQ5352" s="288"/>
      <c r="GCR5352" s="288"/>
      <c r="GCS5352" s="288"/>
      <c r="GCT5352" s="288"/>
      <c r="GCU5352" s="288"/>
      <c r="GCV5352" s="288"/>
      <c r="GCW5352" s="288"/>
      <c r="GCX5352" s="288"/>
      <c r="GCY5352" s="288"/>
      <c r="GCZ5352" s="288"/>
      <c r="GDA5352" s="288"/>
      <c r="GDB5352" s="288"/>
      <c r="GDC5352" s="288"/>
      <c r="GDD5352" s="288"/>
      <c r="GDE5352" s="288"/>
      <c r="GDF5352" s="288"/>
      <c r="GDG5352" s="288"/>
      <c r="GDH5352" s="288"/>
      <c r="GDI5352" s="288"/>
      <c r="GDJ5352" s="288"/>
      <c r="GDK5352" s="288"/>
      <c r="GDL5352" s="288"/>
      <c r="GDM5352" s="288"/>
      <c r="GDN5352" s="288"/>
      <c r="GDO5352" s="288"/>
      <c r="GDP5352" s="288"/>
      <c r="GDQ5352" s="288"/>
      <c r="GDR5352" s="288"/>
      <c r="GDS5352" s="288"/>
      <c r="GDT5352" s="288"/>
      <c r="GDU5352" s="288"/>
      <c r="GDV5352" s="288"/>
      <c r="GDW5352" s="288"/>
      <c r="GDX5352" s="288"/>
      <c r="GDY5352" s="288"/>
      <c r="GDZ5352" s="288"/>
      <c r="GEA5352" s="288"/>
      <c r="GEB5352" s="288"/>
      <c r="GEC5352" s="288"/>
      <c r="GED5352" s="288"/>
      <c r="GEE5352" s="288"/>
      <c r="GEF5352" s="288"/>
      <c r="GEG5352" s="288"/>
      <c r="GEH5352" s="288"/>
      <c r="GEI5352" s="288"/>
      <c r="GEJ5352" s="288"/>
      <c r="GEK5352" s="288"/>
      <c r="GEL5352" s="288"/>
      <c r="GEM5352" s="288"/>
      <c r="GEN5352" s="288"/>
      <c r="GEO5352" s="288"/>
      <c r="GEP5352" s="288"/>
      <c r="GEQ5352" s="288"/>
      <c r="GER5352" s="288"/>
      <c r="GES5352" s="288"/>
      <c r="GET5352" s="288"/>
      <c r="GEU5352" s="288"/>
      <c r="GEV5352" s="288"/>
      <c r="GEW5352" s="288"/>
      <c r="GEX5352" s="288"/>
      <c r="GEY5352" s="288"/>
      <c r="GEZ5352" s="288"/>
      <c r="GFA5352" s="288"/>
      <c r="GFB5352" s="288"/>
      <c r="GFC5352" s="288"/>
      <c r="GFD5352" s="288"/>
      <c r="GFE5352" s="288"/>
      <c r="GFF5352" s="288"/>
      <c r="GFG5352" s="288"/>
      <c r="GFH5352" s="288"/>
      <c r="GFI5352" s="288"/>
      <c r="GFJ5352" s="288"/>
      <c r="GFK5352" s="288"/>
      <c r="GFL5352" s="288"/>
      <c r="GFM5352" s="288"/>
      <c r="GFN5352" s="288"/>
      <c r="GFO5352" s="288"/>
      <c r="GFP5352" s="288"/>
      <c r="GFQ5352" s="288"/>
      <c r="GFR5352" s="288"/>
      <c r="GFS5352" s="288"/>
      <c r="GFT5352" s="288"/>
      <c r="GFU5352" s="288"/>
      <c r="GFV5352" s="288"/>
      <c r="GFW5352" s="288"/>
      <c r="GFX5352" s="288"/>
      <c r="GFY5352" s="288"/>
      <c r="GFZ5352" s="288"/>
      <c r="GGA5352" s="288"/>
      <c r="GGB5352" s="288"/>
      <c r="GGC5352" s="288"/>
      <c r="GGD5352" s="288"/>
      <c r="GGE5352" s="288"/>
      <c r="GGF5352" s="288"/>
      <c r="GGG5352" s="288"/>
      <c r="GGH5352" s="288"/>
      <c r="GGI5352" s="288"/>
      <c r="GGJ5352" s="288"/>
      <c r="GGK5352" s="288"/>
      <c r="GGL5352" s="288"/>
      <c r="GGM5352" s="288"/>
      <c r="GGN5352" s="288"/>
      <c r="GGO5352" s="288"/>
      <c r="GGP5352" s="288"/>
      <c r="GGQ5352" s="288"/>
      <c r="GGR5352" s="288"/>
      <c r="GGS5352" s="288"/>
      <c r="GGT5352" s="288"/>
      <c r="GGU5352" s="288"/>
      <c r="GGV5352" s="288"/>
      <c r="GGW5352" s="288"/>
      <c r="GGX5352" s="288"/>
      <c r="GGY5352" s="288"/>
      <c r="GGZ5352" s="288"/>
      <c r="GHA5352" s="288"/>
      <c r="GHB5352" s="288"/>
      <c r="GHC5352" s="288"/>
      <c r="GHD5352" s="288"/>
      <c r="GHE5352" s="288"/>
      <c r="GHF5352" s="288"/>
      <c r="GHG5352" s="288"/>
      <c r="GHH5352" s="288"/>
      <c r="GHI5352" s="288"/>
      <c r="GHJ5352" s="288"/>
      <c r="GHK5352" s="288"/>
      <c r="GHL5352" s="288"/>
      <c r="GHM5352" s="288"/>
      <c r="GHN5352" s="288"/>
      <c r="GHO5352" s="288"/>
      <c r="GHP5352" s="288"/>
      <c r="GHQ5352" s="288"/>
      <c r="GHR5352" s="288"/>
      <c r="GHS5352" s="288"/>
      <c r="GHT5352" s="288"/>
      <c r="GHU5352" s="288"/>
      <c r="GHV5352" s="288"/>
      <c r="GHW5352" s="288"/>
      <c r="GHX5352" s="288"/>
      <c r="GHY5352" s="288"/>
      <c r="GHZ5352" s="288"/>
      <c r="GIA5352" s="288"/>
      <c r="GIB5352" s="288"/>
      <c r="GIC5352" s="288"/>
      <c r="GID5352" s="288"/>
      <c r="GIE5352" s="288"/>
      <c r="GIF5352" s="288"/>
      <c r="GIG5352" s="288"/>
      <c r="GIH5352" s="288"/>
      <c r="GII5352" s="288"/>
      <c r="GIJ5352" s="288"/>
      <c r="GIK5352" s="288"/>
      <c r="GIL5352" s="288"/>
      <c r="GIM5352" s="288"/>
      <c r="GIN5352" s="288"/>
      <c r="GIO5352" s="288"/>
      <c r="GIP5352" s="288"/>
      <c r="GIQ5352" s="288"/>
      <c r="GIR5352" s="288"/>
      <c r="GIS5352" s="288"/>
      <c r="GIT5352" s="288"/>
      <c r="GIU5352" s="288"/>
      <c r="GIV5352" s="288"/>
      <c r="GIW5352" s="288"/>
      <c r="GIX5352" s="288"/>
      <c r="GIY5352" s="288"/>
      <c r="GIZ5352" s="288"/>
      <c r="GJA5352" s="288"/>
      <c r="GJB5352" s="288"/>
      <c r="GJC5352" s="288"/>
      <c r="GJD5352" s="288"/>
      <c r="GJE5352" s="288"/>
      <c r="GJF5352" s="288"/>
      <c r="GJG5352" s="288"/>
      <c r="GJH5352" s="288"/>
      <c r="GJI5352" s="288"/>
      <c r="GJJ5352" s="288"/>
      <c r="GJK5352" s="288"/>
      <c r="GJL5352" s="288"/>
      <c r="GJM5352" s="288"/>
      <c r="GJN5352" s="288"/>
      <c r="GJO5352" s="288"/>
      <c r="GJP5352" s="288"/>
      <c r="GJQ5352" s="288"/>
      <c r="GJR5352" s="288"/>
      <c r="GJS5352" s="288"/>
      <c r="GJT5352" s="288"/>
      <c r="GJU5352" s="288"/>
      <c r="GJV5352" s="288"/>
      <c r="GJW5352" s="288"/>
      <c r="GJX5352" s="288"/>
      <c r="GJY5352" s="288"/>
      <c r="GJZ5352" s="288"/>
      <c r="GKA5352" s="288"/>
      <c r="GKB5352" s="288"/>
      <c r="GKC5352" s="288"/>
      <c r="GKD5352" s="288"/>
      <c r="GKE5352" s="288"/>
      <c r="GKF5352" s="288"/>
      <c r="GKG5352" s="288"/>
      <c r="GKH5352" s="288"/>
      <c r="GKI5352" s="288"/>
      <c r="GKJ5352" s="288"/>
      <c r="GKK5352" s="288"/>
      <c r="GKL5352" s="288"/>
      <c r="GKM5352" s="288"/>
      <c r="GKN5352" s="288"/>
      <c r="GKO5352" s="288"/>
      <c r="GKP5352" s="288"/>
      <c r="GKQ5352" s="288"/>
      <c r="GKR5352" s="288"/>
      <c r="GKS5352" s="288"/>
      <c r="GKT5352" s="288"/>
      <c r="GKU5352" s="288"/>
      <c r="GKV5352" s="288"/>
      <c r="GKW5352" s="288"/>
      <c r="GKX5352" s="288"/>
      <c r="GKY5352" s="288"/>
      <c r="GKZ5352" s="288"/>
      <c r="GLA5352" s="288"/>
      <c r="GLB5352" s="288"/>
      <c r="GLC5352" s="288"/>
      <c r="GLD5352" s="288"/>
      <c r="GLE5352" s="288"/>
      <c r="GLF5352" s="288"/>
      <c r="GLG5352" s="288"/>
      <c r="GLH5352" s="288"/>
      <c r="GLI5352" s="288"/>
      <c r="GLJ5352" s="288"/>
      <c r="GLK5352" s="288"/>
      <c r="GLL5352" s="288"/>
      <c r="GLM5352" s="288"/>
      <c r="GLN5352" s="288"/>
      <c r="GLO5352" s="288"/>
      <c r="GLP5352" s="288"/>
      <c r="GLQ5352" s="288"/>
      <c r="GLR5352" s="288"/>
      <c r="GLS5352" s="288"/>
      <c r="GLT5352" s="288"/>
      <c r="GLU5352" s="288"/>
      <c r="GLV5352" s="288"/>
      <c r="GLW5352" s="288"/>
      <c r="GLX5352" s="288"/>
      <c r="GLY5352" s="288"/>
      <c r="GLZ5352" s="288"/>
      <c r="GMA5352" s="288"/>
      <c r="GMB5352" s="288"/>
      <c r="GMC5352" s="288"/>
      <c r="GMD5352" s="288"/>
      <c r="GME5352" s="288"/>
      <c r="GMF5352" s="288"/>
      <c r="GMG5352" s="288"/>
      <c r="GMH5352" s="288"/>
      <c r="GMI5352" s="288"/>
      <c r="GMJ5352" s="288"/>
      <c r="GMK5352" s="288"/>
      <c r="GML5352" s="288"/>
      <c r="GMM5352" s="288"/>
      <c r="GMN5352" s="288"/>
      <c r="GMO5352" s="288"/>
      <c r="GMP5352" s="288"/>
      <c r="GMQ5352" s="288"/>
      <c r="GMR5352" s="288"/>
      <c r="GMS5352" s="288"/>
      <c r="GMT5352" s="288"/>
      <c r="GMU5352" s="288"/>
      <c r="GMV5352" s="288"/>
      <c r="GMW5352" s="288"/>
      <c r="GMX5352" s="288"/>
      <c r="GMY5352" s="288"/>
      <c r="GMZ5352" s="288"/>
      <c r="GNA5352" s="288"/>
      <c r="GNB5352" s="288"/>
      <c r="GNC5352" s="288"/>
      <c r="GND5352" s="288"/>
      <c r="GNE5352" s="288"/>
      <c r="GNF5352" s="288"/>
      <c r="GNG5352" s="288"/>
      <c r="GNH5352" s="288"/>
      <c r="GNI5352" s="288"/>
      <c r="GNJ5352" s="288"/>
      <c r="GNK5352" s="288"/>
      <c r="GNL5352" s="288"/>
      <c r="GNM5352" s="288"/>
      <c r="GNN5352" s="288"/>
      <c r="GNO5352" s="288"/>
      <c r="GNP5352" s="288"/>
      <c r="GNQ5352" s="288"/>
      <c r="GNR5352" s="288"/>
      <c r="GNS5352" s="288"/>
      <c r="GNT5352" s="288"/>
      <c r="GNU5352" s="288"/>
      <c r="GNV5352" s="288"/>
      <c r="GNW5352" s="288"/>
      <c r="GNX5352" s="288"/>
      <c r="GNY5352" s="288"/>
      <c r="GNZ5352" s="288"/>
      <c r="GOA5352" s="288"/>
      <c r="GOB5352" s="288"/>
      <c r="GOC5352" s="288"/>
      <c r="GOD5352" s="288"/>
      <c r="GOE5352" s="288"/>
      <c r="GOF5352" s="288"/>
      <c r="GOG5352" s="288"/>
      <c r="GOH5352" s="288"/>
      <c r="GOI5352" s="288"/>
      <c r="GOJ5352" s="288"/>
      <c r="GOK5352" s="288"/>
      <c r="GOL5352" s="288"/>
      <c r="GOM5352" s="288"/>
      <c r="GON5352" s="288"/>
      <c r="GOO5352" s="288"/>
      <c r="GOP5352" s="288"/>
      <c r="GOQ5352" s="288"/>
      <c r="GOR5352" s="288"/>
      <c r="GOS5352" s="288"/>
      <c r="GOT5352" s="288"/>
      <c r="GOU5352" s="288"/>
      <c r="GOV5352" s="288"/>
      <c r="GOW5352" s="288"/>
      <c r="GOX5352" s="288"/>
      <c r="GOY5352" s="288"/>
      <c r="GOZ5352" s="288"/>
      <c r="GPA5352" s="288"/>
      <c r="GPB5352" s="288"/>
      <c r="GPC5352" s="288"/>
      <c r="GPD5352" s="288"/>
      <c r="GPE5352" s="288"/>
      <c r="GPF5352" s="288"/>
      <c r="GPG5352" s="288"/>
      <c r="GPH5352" s="288"/>
      <c r="GPI5352" s="288"/>
      <c r="GPJ5352" s="288"/>
      <c r="GPK5352" s="288"/>
      <c r="GPL5352" s="288"/>
      <c r="GPM5352" s="288"/>
      <c r="GPN5352" s="288"/>
      <c r="GPO5352" s="288"/>
      <c r="GPP5352" s="288"/>
      <c r="GPQ5352" s="288"/>
      <c r="GPR5352" s="288"/>
      <c r="GPS5352" s="288"/>
      <c r="GPT5352" s="288"/>
      <c r="GPU5352" s="288"/>
      <c r="GPV5352" s="288"/>
      <c r="GPW5352" s="288"/>
      <c r="GPX5352" s="288"/>
      <c r="GPY5352" s="288"/>
      <c r="GPZ5352" s="288"/>
      <c r="GQA5352" s="288"/>
      <c r="GQB5352" s="288"/>
      <c r="GQC5352" s="288"/>
      <c r="GQD5352" s="288"/>
      <c r="GQE5352" s="288"/>
      <c r="GQF5352" s="288"/>
      <c r="GQG5352" s="288"/>
      <c r="GQH5352" s="288"/>
      <c r="GQI5352" s="288"/>
      <c r="GQJ5352" s="288"/>
      <c r="GQK5352" s="288"/>
      <c r="GQL5352" s="288"/>
      <c r="GQM5352" s="288"/>
      <c r="GQN5352" s="288"/>
      <c r="GQO5352" s="288"/>
      <c r="GQP5352" s="288"/>
      <c r="GQQ5352" s="288"/>
      <c r="GQR5352" s="288"/>
      <c r="GQS5352" s="288"/>
      <c r="GQT5352" s="288"/>
      <c r="GQU5352" s="288"/>
      <c r="GQV5352" s="288"/>
      <c r="GQW5352" s="288"/>
      <c r="GQX5352" s="288"/>
      <c r="GQY5352" s="288"/>
      <c r="GQZ5352" s="288"/>
      <c r="GRA5352" s="288"/>
      <c r="GRB5352" s="288"/>
      <c r="GRC5352" s="288"/>
      <c r="GRD5352" s="288"/>
      <c r="GRE5352" s="288"/>
      <c r="GRF5352" s="288"/>
      <c r="GRG5352" s="288"/>
      <c r="GRH5352" s="288"/>
      <c r="GRI5352" s="288"/>
      <c r="GRJ5352" s="288"/>
      <c r="GRK5352" s="288"/>
      <c r="GRL5352" s="288"/>
      <c r="GRM5352" s="288"/>
      <c r="GRN5352" s="288"/>
      <c r="GRO5352" s="288"/>
      <c r="GRP5352" s="288"/>
      <c r="GRQ5352" s="288"/>
      <c r="GRR5352" s="288"/>
      <c r="GRS5352" s="288"/>
      <c r="GRT5352" s="288"/>
      <c r="GRU5352" s="288"/>
      <c r="GRV5352" s="288"/>
      <c r="GRW5352" s="288"/>
      <c r="GRX5352" s="288"/>
      <c r="GRY5352" s="288"/>
      <c r="GRZ5352" s="288"/>
      <c r="GSA5352" s="288"/>
      <c r="GSB5352" s="288"/>
      <c r="GSC5352" s="288"/>
      <c r="GSD5352" s="288"/>
      <c r="GSE5352" s="288"/>
      <c r="GSF5352" s="288"/>
      <c r="GSG5352" s="288"/>
      <c r="GSH5352" s="288"/>
      <c r="GSI5352" s="288"/>
      <c r="GSJ5352" s="288"/>
      <c r="GSK5352" s="288"/>
      <c r="GSL5352" s="288"/>
      <c r="GSM5352" s="288"/>
      <c r="GSN5352" s="288"/>
      <c r="GSO5352" s="288"/>
      <c r="GSP5352" s="288"/>
      <c r="GSQ5352" s="288"/>
      <c r="GSR5352" s="288"/>
      <c r="GSS5352" s="288"/>
      <c r="GST5352" s="288"/>
      <c r="GSU5352" s="288"/>
      <c r="GSV5352" s="288"/>
      <c r="GSW5352" s="288"/>
      <c r="GSX5352" s="288"/>
      <c r="GSY5352" s="288"/>
      <c r="GSZ5352" s="288"/>
      <c r="GTA5352" s="288"/>
      <c r="GTB5352" s="288"/>
      <c r="GTC5352" s="288"/>
      <c r="GTD5352" s="288"/>
      <c r="GTE5352" s="288"/>
      <c r="GTF5352" s="288"/>
      <c r="GTG5352" s="288"/>
      <c r="GTH5352" s="288"/>
      <c r="GTI5352" s="288"/>
      <c r="GTJ5352" s="288"/>
      <c r="GTK5352" s="288"/>
      <c r="GTL5352" s="288"/>
      <c r="GTM5352" s="288"/>
      <c r="GTN5352" s="288"/>
      <c r="GTO5352" s="288"/>
      <c r="GTP5352" s="288"/>
      <c r="GTQ5352" s="288"/>
      <c r="GTR5352" s="288"/>
      <c r="GTS5352" s="288"/>
      <c r="GTT5352" s="288"/>
      <c r="GTU5352" s="288"/>
      <c r="GTV5352" s="288"/>
      <c r="GTW5352" s="288"/>
      <c r="GTX5352" s="288"/>
      <c r="GTY5352" s="288"/>
      <c r="GTZ5352" s="288"/>
      <c r="GUA5352" s="288"/>
      <c r="GUB5352" s="288"/>
      <c r="GUC5352" s="288"/>
      <c r="GUD5352" s="288"/>
      <c r="GUE5352" s="288"/>
      <c r="GUF5352" s="288"/>
      <c r="GUG5352" s="288"/>
      <c r="GUH5352" s="288"/>
      <c r="GUI5352" s="288"/>
      <c r="GUJ5352" s="288"/>
      <c r="GUK5352" s="288"/>
      <c r="GUL5352" s="288"/>
      <c r="GUM5352" s="288"/>
      <c r="GUN5352" s="288"/>
      <c r="GUO5352" s="288"/>
      <c r="GUP5352" s="288"/>
      <c r="GUQ5352" s="288"/>
      <c r="GUR5352" s="288"/>
      <c r="GUS5352" s="288"/>
      <c r="GUT5352" s="288"/>
      <c r="GUU5352" s="288"/>
      <c r="GUV5352" s="288"/>
      <c r="GUW5352" s="288"/>
      <c r="GUX5352" s="288"/>
      <c r="GUY5352" s="288"/>
      <c r="GUZ5352" s="288"/>
      <c r="GVA5352" s="288"/>
      <c r="GVB5352" s="288"/>
      <c r="GVC5352" s="288"/>
      <c r="GVD5352" s="288"/>
      <c r="GVE5352" s="288"/>
      <c r="GVF5352" s="288"/>
      <c r="GVG5352" s="288"/>
      <c r="GVH5352" s="288"/>
      <c r="GVI5352" s="288"/>
      <c r="GVJ5352" s="288"/>
      <c r="GVK5352" s="288"/>
      <c r="GVL5352" s="288"/>
      <c r="GVM5352" s="288"/>
      <c r="GVN5352" s="288"/>
      <c r="GVO5352" s="288"/>
      <c r="GVP5352" s="288"/>
      <c r="GVQ5352" s="288"/>
      <c r="GVR5352" s="288"/>
      <c r="GVS5352" s="288"/>
      <c r="GVT5352" s="288"/>
      <c r="GVU5352" s="288"/>
      <c r="GVV5352" s="288"/>
      <c r="GVW5352" s="288"/>
      <c r="GVX5352" s="288"/>
      <c r="GVY5352" s="288"/>
      <c r="GVZ5352" s="288"/>
      <c r="GWA5352" s="288"/>
      <c r="GWB5352" s="288"/>
      <c r="GWC5352" s="288"/>
      <c r="GWD5352" s="288"/>
      <c r="GWE5352" s="288"/>
      <c r="GWF5352" s="288"/>
      <c r="GWG5352" s="288"/>
      <c r="GWH5352" s="288"/>
      <c r="GWI5352" s="288"/>
      <c r="GWJ5352" s="288"/>
      <c r="GWK5352" s="288"/>
      <c r="GWL5352" s="288"/>
      <c r="GWM5352" s="288"/>
      <c r="GWN5352" s="288"/>
      <c r="GWO5352" s="288"/>
      <c r="GWP5352" s="288"/>
      <c r="GWQ5352" s="288"/>
      <c r="GWR5352" s="288"/>
      <c r="GWS5352" s="288"/>
      <c r="GWT5352" s="288"/>
      <c r="GWU5352" s="288"/>
      <c r="GWV5352" s="288"/>
      <c r="GWW5352" s="288"/>
      <c r="GWX5352" s="288"/>
      <c r="GWY5352" s="288"/>
      <c r="GWZ5352" s="288"/>
      <c r="GXA5352" s="288"/>
      <c r="GXB5352" s="288"/>
      <c r="GXC5352" s="288"/>
      <c r="GXD5352" s="288"/>
      <c r="GXE5352" s="288"/>
      <c r="GXF5352" s="288"/>
      <c r="GXG5352" s="288"/>
      <c r="GXH5352" s="288"/>
      <c r="GXI5352" s="288"/>
      <c r="GXJ5352" s="288"/>
      <c r="GXK5352" s="288"/>
      <c r="GXL5352" s="288"/>
      <c r="GXM5352" s="288"/>
      <c r="GXN5352" s="288"/>
      <c r="GXO5352" s="288"/>
      <c r="GXP5352" s="288"/>
      <c r="GXQ5352" s="288"/>
      <c r="GXR5352" s="288"/>
      <c r="GXS5352" s="288"/>
      <c r="GXT5352" s="288"/>
      <c r="GXU5352" s="288"/>
      <c r="GXV5352" s="288"/>
      <c r="GXW5352" s="288"/>
      <c r="GXX5352" s="288"/>
      <c r="GXY5352" s="288"/>
      <c r="GXZ5352" s="288"/>
      <c r="GYA5352" s="288"/>
      <c r="GYB5352" s="288"/>
      <c r="GYC5352" s="288"/>
      <c r="GYD5352" s="288"/>
      <c r="GYE5352" s="288"/>
      <c r="GYF5352" s="288"/>
      <c r="GYG5352" s="288"/>
      <c r="GYH5352" s="288"/>
      <c r="GYI5352" s="288"/>
      <c r="GYJ5352" s="288"/>
      <c r="GYK5352" s="288"/>
      <c r="GYL5352" s="288"/>
      <c r="GYM5352" s="288"/>
      <c r="GYN5352" s="288"/>
      <c r="GYO5352" s="288"/>
      <c r="GYP5352" s="288"/>
      <c r="GYQ5352" s="288"/>
      <c r="GYR5352" s="288"/>
      <c r="GYS5352" s="288"/>
      <c r="GYT5352" s="288"/>
      <c r="GYU5352" s="288"/>
      <c r="GYV5352" s="288"/>
      <c r="GYW5352" s="288"/>
      <c r="GYX5352" s="288"/>
      <c r="GYY5352" s="288"/>
      <c r="GYZ5352" s="288"/>
      <c r="GZA5352" s="288"/>
      <c r="GZB5352" s="288"/>
      <c r="GZC5352" s="288"/>
      <c r="GZD5352" s="288"/>
      <c r="GZE5352" s="288"/>
      <c r="GZF5352" s="288"/>
      <c r="GZG5352" s="288"/>
      <c r="GZH5352" s="288"/>
      <c r="GZI5352" s="288"/>
      <c r="GZJ5352" s="288"/>
      <c r="GZK5352" s="288"/>
      <c r="GZL5352" s="288"/>
      <c r="GZM5352" s="288"/>
      <c r="GZN5352" s="288"/>
      <c r="GZO5352" s="288"/>
      <c r="GZP5352" s="288"/>
      <c r="GZQ5352" s="288"/>
      <c r="GZR5352" s="288"/>
      <c r="GZS5352" s="288"/>
      <c r="GZT5352" s="288"/>
      <c r="GZU5352" s="288"/>
      <c r="GZV5352" s="288"/>
      <c r="GZW5352" s="288"/>
      <c r="GZX5352" s="288"/>
      <c r="GZY5352" s="288"/>
      <c r="GZZ5352" s="288"/>
      <c r="HAA5352" s="288"/>
      <c r="HAB5352" s="288"/>
      <c r="HAC5352" s="288"/>
      <c r="HAD5352" s="288"/>
      <c r="HAE5352" s="288"/>
      <c r="HAF5352" s="288"/>
      <c r="HAG5352" s="288"/>
      <c r="HAH5352" s="288"/>
      <c r="HAI5352" s="288"/>
      <c r="HAJ5352" s="288"/>
      <c r="HAK5352" s="288"/>
      <c r="HAL5352" s="288"/>
      <c r="HAM5352" s="288"/>
      <c r="HAN5352" s="288"/>
      <c r="HAO5352" s="288"/>
      <c r="HAP5352" s="288"/>
      <c r="HAQ5352" s="288"/>
      <c r="HAR5352" s="288"/>
      <c r="HAS5352" s="288"/>
      <c r="HAT5352" s="288"/>
      <c r="HAU5352" s="288"/>
      <c r="HAV5352" s="288"/>
      <c r="HAW5352" s="288"/>
      <c r="HAX5352" s="288"/>
      <c r="HAY5352" s="288"/>
      <c r="HAZ5352" s="288"/>
      <c r="HBA5352" s="288"/>
      <c r="HBB5352" s="288"/>
      <c r="HBC5352" s="288"/>
      <c r="HBD5352" s="288"/>
      <c r="HBE5352" s="288"/>
      <c r="HBF5352" s="288"/>
      <c r="HBG5352" s="288"/>
      <c r="HBH5352" s="288"/>
      <c r="HBI5352" s="288"/>
      <c r="HBJ5352" s="288"/>
      <c r="HBK5352" s="288"/>
      <c r="HBL5352" s="288"/>
      <c r="HBM5352" s="288"/>
      <c r="HBN5352" s="288"/>
      <c r="HBO5352" s="288"/>
      <c r="HBP5352" s="288"/>
      <c r="HBQ5352" s="288"/>
      <c r="HBR5352" s="288"/>
      <c r="HBS5352" s="288"/>
      <c r="HBT5352" s="288"/>
      <c r="HBU5352" s="288"/>
      <c r="HBV5352" s="288"/>
      <c r="HBW5352" s="288"/>
      <c r="HBX5352" s="288"/>
      <c r="HBY5352" s="288"/>
      <c r="HBZ5352" s="288"/>
      <c r="HCA5352" s="288"/>
      <c r="HCB5352" s="288"/>
      <c r="HCC5352" s="288"/>
      <c r="HCD5352" s="288"/>
      <c r="HCE5352" s="288"/>
      <c r="HCF5352" s="288"/>
      <c r="HCG5352" s="288"/>
      <c r="HCH5352" s="288"/>
      <c r="HCI5352" s="288"/>
      <c r="HCJ5352" s="288"/>
      <c r="HCK5352" s="288"/>
      <c r="HCL5352" s="288"/>
      <c r="HCM5352" s="288"/>
      <c r="HCN5352" s="288"/>
      <c r="HCO5352" s="288"/>
      <c r="HCP5352" s="288"/>
      <c r="HCQ5352" s="288"/>
      <c r="HCR5352" s="288"/>
      <c r="HCS5352" s="288"/>
      <c r="HCT5352" s="288"/>
      <c r="HCU5352" s="288"/>
      <c r="HCV5352" s="288"/>
      <c r="HCW5352" s="288"/>
      <c r="HCX5352" s="288"/>
      <c r="HCY5352" s="288"/>
      <c r="HCZ5352" s="288"/>
      <c r="HDA5352" s="288"/>
      <c r="HDB5352" s="288"/>
      <c r="HDC5352" s="288"/>
      <c r="HDD5352" s="288"/>
      <c r="HDE5352" s="288"/>
      <c r="HDF5352" s="288"/>
      <c r="HDG5352" s="288"/>
      <c r="HDH5352" s="288"/>
      <c r="HDI5352" s="288"/>
      <c r="HDJ5352" s="288"/>
      <c r="HDK5352" s="288"/>
      <c r="HDL5352" s="288"/>
      <c r="HDM5352" s="288"/>
      <c r="HDN5352" s="288"/>
      <c r="HDO5352" s="288"/>
      <c r="HDP5352" s="288"/>
      <c r="HDQ5352" s="288"/>
      <c r="HDR5352" s="288"/>
      <c r="HDS5352" s="288"/>
      <c r="HDT5352" s="288"/>
      <c r="HDU5352" s="288"/>
      <c r="HDV5352" s="288"/>
      <c r="HDW5352" s="288"/>
      <c r="HDX5352" s="288"/>
      <c r="HDY5352" s="288"/>
      <c r="HDZ5352" s="288"/>
      <c r="HEA5352" s="288"/>
      <c r="HEB5352" s="288"/>
      <c r="HEC5352" s="288"/>
      <c r="HED5352" s="288"/>
      <c r="HEE5352" s="288"/>
      <c r="HEF5352" s="288"/>
      <c r="HEG5352" s="288"/>
      <c r="HEH5352" s="288"/>
      <c r="HEI5352" s="288"/>
      <c r="HEJ5352" s="288"/>
      <c r="HEK5352" s="288"/>
      <c r="HEL5352" s="288"/>
      <c r="HEM5352" s="288"/>
      <c r="HEN5352" s="288"/>
      <c r="HEO5352" s="288"/>
      <c r="HEP5352" s="288"/>
      <c r="HEQ5352" s="288"/>
      <c r="HER5352" s="288"/>
      <c r="HES5352" s="288"/>
      <c r="HET5352" s="288"/>
      <c r="HEU5352" s="288"/>
      <c r="HEV5352" s="288"/>
      <c r="HEW5352" s="288"/>
      <c r="HEX5352" s="288"/>
      <c r="HEY5352" s="288"/>
      <c r="HEZ5352" s="288"/>
      <c r="HFA5352" s="288"/>
      <c r="HFB5352" s="288"/>
      <c r="HFC5352" s="288"/>
      <c r="HFD5352" s="288"/>
      <c r="HFE5352" s="288"/>
      <c r="HFF5352" s="288"/>
      <c r="HFG5352" s="288"/>
      <c r="HFH5352" s="288"/>
      <c r="HFI5352" s="288"/>
      <c r="HFJ5352" s="288"/>
      <c r="HFK5352" s="288"/>
      <c r="HFL5352" s="288"/>
      <c r="HFM5352" s="288"/>
      <c r="HFN5352" s="288"/>
      <c r="HFO5352" s="288"/>
      <c r="HFP5352" s="288"/>
      <c r="HFQ5352" s="288"/>
      <c r="HFR5352" s="288"/>
      <c r="HFS5352" s="288"/>
      <c r="HFT5352" s="288"/>
      <c r="HFU5352" s="288"/>
      <c r="HFV5352" s="288"/>
      <c r="HFW5352" s="288"/>
      <c r="HFX5352" s="288"/>
      <c r="HFY5352" s="288"/>
      <c r="HFZ5352" s="288"/>
      <c r="HGA5352" s="288"/>
      <c r="HGB5352" s="288"/>
      <c r="HGC5352" s="288"/>
      <c r="HGD5352" s="288"/>
      <c r="HGE5352" s="288"/>
      <c r="HGF5352" s="288"/>
      <c r="HGG5352" s="288"/>
      <c r="HGH5352" s="288"/>
      <c r="HGI5352" s="288"/>
      <c r="HGJ5352" s="288"/>
      <c r="HGK5352" s="288"/>
      <c r="HGL5352" s="288"/>
      <c r="HGM5352" s="288"/>
      <c r="HGN5352" s="288"/>
      <c r="HGO5352" s="288"/>
      <c r="HGP5352" s="288"/>
      <c r="HGQ5352" s="288"/>
      <c r="HGR5352" s="288"/>
      <c r="HGS5352" s="288"/>
      <c r="HGT5352" s="288"/>
      <c r="HGU5352" s="288"/>
      <c r="HGV5352" s="288"/>
      <c r="HGW5352" s="288"/>
      <c r="HGX5352" s="288"/>
      <c r="HGY5352" s="288"/>
      <c r="HGZ5352" s="288"/>
      <c r="HHA5352" s="288"/>
      <c r="HHB5352" s="288"/>
      <c r="HHC5352" s="288"/>
      <c r="HHD5352" s="288"/>
      <c r="HHE5352" s="288"/>
      <c r="HHF5352" s="288"/>
      <c r="HHG5352" s="288"/>
      <c r="HHH5352" s="288"/>
      <c r="HHI5352" s="288"/>
      <c r="HHJ5352" s="288"/>
      <c r="HHK5352" s="288"/>
      <c r="HHL5352" s="288"/>
      <c r="HHM5352" s="288"/>
      <c r="HHN5352" s="288"/>
      <c r="HHO5352" s="288"/>
      <c r="HHP5352" s="288"/>
      <c r="HHQ5352" s="288"/>
      <c r="HHR5352" s="288"/>
      <c r="HHS5352" s="288"/>
      <c r="HHT5352" s="288"/>
      <c r="HHU5352" s="288"/>
      <c r="HHV5352" s="288"/>
      <c r="HHW5352" s="288"/>
      <c r="HHX5352" s="288"/>
      <c r="HHY5352" s="288"/>
      <c r="HHZ5352" s="288"/>
      <c r="HIA5352" s="288"/>
      <c r="HIB5352" s="288"/>
      <c r="HIC5352" s="288"/>
      <c r="HID5352" s="288"/>
      <c r="HIE5352" s="288"/>
      <c r="HIF5352" s="288"/>
      <c r="HIG5352" s="288"/>
      <c r="HIH5352" s="288"/>
      <c r="HII5352" s="288"/>
      <c r="HIJ5352" s="288"/>
      <c r="HIK5352" s="288"/>
      <c r="HIL5352" s="288"/>
      <c r="HIM5352" s="288"/>
      <c r="HIN5352" s="288"/>
      <c r="HIO5352" s="288"/>
      <c r="HIP5352" s="288"/>
      <c r="HIQ5352" s="288"/>
      <c r="HIR5352" s="288"/>
      <c r="HIS5352" s="288"/>
      <c r="HIT5352" s="288"/>
      <c r="HIU5352" s="288"/>
      <c r="HIV5352" s="288"/>
      <c r="HIW5352" s="288"/>
      <c r="HIX5352" s="288"/>
      <c r="HIY5352" s="288"/>
      <c r="HIZ5352" s="288"/>
      <c r="HJA5352" s="288"/>
      <c r="HJB5352" s="288"/>
      <c r="HJC5352" s="288"/>
      <c r="HJD5352" s="288"/>
      <c r="HJE5352" s="288"/>
      <c r="HJF5352" s="288"/>
      <c r="HJG5352" s="288"/>
      <c r="HJH5352" s="288"/>
      <c r="HJI5352" s="288"/>
      <c r="HJJ5352" s="288"/>
      <c r="HJK5352" s="288"/>
      <c r="HJL5352" s="288"/>
      <c r="HJM5352" s="288"/>
      <c r="HJN5352" s="288"/>
      <c r="HJO5352" s="288"/>
      <c r="HJP5352" s="288"/>
      <c r="HJQ5352" s="288"/>
      <c r="HJR5352" s="288"/>
      <c r="HJS5352" s="288"/>
      <c r="HJT5352" s="288"/>
      <c r="HJU5352" s="288"/>
      <c r="HJV5352" s="288"/>
      <c r="HJW5352" s="288"/>
      <c r="HJX5352" s="288"/>
      <c r="HJY5352" s="288"/>
      <c r="HJZ5352" s="288"/>
      <c r="HKA5352" s="288"/>
      <c r="HKB5352" s="288"/>
      <c r="HKC5352" s="288"/>
      <c r="HKD5352" s="288"/>
      <c r="HKE5352" s="288"/>
      <c r="HKF5352" s="288"/>
      <c r="HKG5352" s="288"/>
      <c r="HKH5352" s="288"/>
      <c r="HKI5352" s="288"/>
      <c r="HKJ5352" s="288"/>
      <c r="HKK5352" s="288"/>
      <c r="HKL5352" s="288"/>
      <c r="HKM5352" s="288"/>
      <c r="HKN5352" s="288"/>
      <c r="HKO5352" s="288"/>
      <c r="HKP5352" s="288"/>
      <c r="HKQ5352" s="288"/>
      <c r="HKR5352" s="288"/>
      <c r="HKS5352" s="288"/>
      <c r="HKT5352" s="288"/>
      <c r="HKU5352" s="288"/>
      <c r="HKV5352" s="288"/>
      <c r="HKW5352" s="288"/>
      <c r="HKX5352" s="288"/>
      <c r="HKY5352" s="288"/>
      <c r="HKZ5352" s="288"/>
      <c r="HLA5352" s="288"/>
      <c r="HLB5352" s="288"/>
      <c r="HLC5352" s="288"/>
      <c r="HLD5352" s="288"/>
      <c r="HLE5352" s="288"/>
      <c r="HLF5352" s="288"/>
      <c r="HLG5352" s="288"/>
      <c r="HLH5352" s="288"/>
      <c r="HLI5352" s="288"/>
      <c r="HLJ5352" s="288"/>
      <c r="HLK5352" s="288"/>
      <c r="HLL5352" s="288"/>
      <c r="HLM5352" s="288"/>
      <c r="HLN5352" s="288"/>
      <c r="HLO5352" s="288"/>
      <c r="HLP5352" s="288"/>
      <c r="HLQ5352" s="288"/>
      <c r="HLR5352" s="288"/>
      <c r="HLS5352" s="288"/>
      <c r="HLT5352" s="288"/>
      <c r="HLU5352" s="288"/>
      <c r="HLV5352" s="288"/>
      <c r="HLW5352" s="288"/>
      <c r="HLX5352" s="288"/>
      <c r="HLY5352" s="288"/>
      <c r="HLZ5352" s="288"/>
      <c r="HMA5352" s="288"/>
      <c r="HMB5352" s="288"/>
      <c r="HMC5352" s="288"/>
      <c r="HMD5352" s="288"/>
      <c r="HME5352" s="288"/>
      <c r="HMF5352" s="288"/>
      <c r="HMG5352" s="288"/>
      <c r="HMH5352" s="288"/>
      <c r="HMI5352" s="288"/>
      <c r="HMJ5352" s="288"/>
      <c r="HMK5352" s="288"/>
      <c r="HML5352" s="288"/>
      <c r="HMM5352" s="288"/>
      <c r="HMN5352" s="288"/>
      <c r="HMO5352" s="288"/>
      <c r="HMP5352" s="288"/>
      <c r="HMQ5352" s="288"/>
      <c r="HMR5352" s="288"/>
      <c r="HMS5352" s="288"/>
      <c r="HMT5352" s="288"/>
      <c r="HMU5352" s="288"/>
      <c r="HMV5352" s="288"/>
      <c r="HMW5352" s="288"/>
      <c r="HMX5352" s="288"/>
      <c r="HMY5352" s="288"/>
      <c r="HMZ5352" s="288"/>
      <c r="HNA5352" s="288"/>
      <c r="HNB5352" s="288"/>
      <c r="HNC5352" s="288"/>
      <c r="HND5352" s="288"/>
      <c r="HNE5352" s="288"/>
      <c r="HNF5352" s="288"/>
      <c r="HNG5352" s="288"/>
      <c r="HNH5352" s="288"/>
      <c r="HNI5352" s="288"/>
      <c r="HNJ5352" s="288"/>
      <c r="HNK5352" s="288"/>
      <c r="HNL5352" s="288"/>
      <c r="HNM5352" s="288"/>
      <c r="HNN5352" s="288"/>
      <c r="HNO5352" s="288"/>
      <c r="HNP5352" s="288"/>
      <c r="HNQ5352" s="288"/>
      <c r="HNR5352" s="288"/>
      <c r="HNS5352" s="288"/>
      <c r="HNT5352" s="288"/>
      <c r="HNU5352" s="288"/>
      <c r="HNV5352" s="288"/>
      <c r="HNW5352" s="288"/>
      <c r="HNX5352" s="288"/>
      <c r="HNY5352" s="288"/>
      <c r="HNZ5352" s="288"/>
      <c r="HOA5352" s="288"/>
      <c r="HOB5352" s="288"/>
      <c r="HOC5352" s="288"/>
      <c r="HOD5352" s="288"/>
      <c r="HOE5352" s="288"/>
      <c r="HOF5352" s="288"/>
      <c r="HOG5352" s="288"/>
      <c r="HOH5352" s="288"/>
      <c r="HOI5352" s="288"/>
      <c r="HOJ5352" s="288"/>
      <c r="HOK5352" s="288"/>
      <c r="HOL5352" s="288"/>
      <c r="HOM5352" s="288"/>
      <c r="HON5352" s="288"/>
      <c r="HOO5352" s="288"/>
      <c r="HOP5352" s="288"/>
      <c r="HOQ5352" s="288"/>
      <c r="HOR5352" s="288"/>
      <c r="HOS5352" s="288"/>
      <c r="HOT5352" s="288"/>
      <c r="HOU5352" s="288"/>
      <c r="HOV5352" s="288"/>
      <c r="HOW5352" s="288"/>
      <c r="HOX5352" s="288"/>
      <c r="HOY5352" s="288"/>
      <c r="HOZ5352" s="288"/>
      <c r="HPA5352" s="288"/>
      <c r="HPB5352" s="288"/>
      <c r="HPC5352" s="288"/>
      <c r="HPD5352" s="288"/>
      <c r="HPE5352" s="288"/>
      <c r="HPF5352" s="288"/>
      <c r="HPG5352" s="288"/>
      <c r="HPH5352" s="288"/>
      <c r="HPI5352" s="288"/>
      <c r="HPJ5352" s="288"/>
      <c r="HPK5352" s="288"/>
      <c r="HPL5352" s="288"/>
      <c r="HPM5352" s="288"/>
      <c r="HPN5352" s="288"/>
      <c r="HPO5352" s="288"/>
      <c r="HPP5352" s="288"/>
      <c r="HPQ5352" s="288"/>
      <c r="HPR5352" s="288"/>
      <c r="HPS5352" s="288"/>
      <c r="HPT5352" s="288"/>
      <c r="HPU5352" s="288"/>
      <c r="HPV5352" s="288"/>
      <c r="HPW5352" s="288"/>
      <c r="HPX5352" s="288"/>
      <c r="HPY5352" s="288"/>
      <c r="HPZ5352" s="288"/>
      <c r="HQA5352" s="288"/>
      <c r="HQB5352" s="288"/>
      <c r="HQC5352" s="288"/>
      <c r="HQD5352" s="288"/>
      <c r="HQE5352" s="288"/>
      <c r="HQF5352" s="288"/>
      <c r="HQG5352" s="288"/>
      <c r="HQH5352" s="288"/>
      <c r="HQI5352" s="288"/>
      <c r="HQJ5352" s="288"/>
      <c r="HQK5352" s="288"/>
      <c r="HQL5352" s="288"/>
      <c r="HQM5352" s="288"/>
      <c r="HQN5352" s="288"/>
      <c r="HQO5352" s="288"/>
      <c r="HQP5352" s="288"/>
      <c r="HQQ5352" s="288"/>
      <c r="HQR5352" s="288"/>
      <c r="HQS5352" s="288"/>
      <c r="HQT5352" s="288"/>
      <c r="HQU5352" s="288"/>
      <c r="HQV5352" s="288"/>
      <c r="HQW5352" s="288"/>
      <c r="HQX5352" s="288"/>
      <c r="HQY5352" s="288"/>
      <c r="HQZ5352" s="288"/>
      <c r="HRA5352" s="288"/>
      <c r="HRB5352" s="288"/>
      <c r="HRC5352" s="288"/>
      <c r="HRD5352" s="288"/>
      <c r="HRE5352" s="288"/>
      <c r="HRF5352" s="288"/>
      <c r="HRG5352" s="288"/>
      <c r="HRH5352" s="288"/>
      <c r="HRI5352" s="288"/>
      <c r="HRJ5352" s="288"/>
      <c r="HRK5352" s="288"/>
      <c r="HRL5352" s="288"/>
      <c r="HRM5352" s="288"/>
      <c r="HRN5352" s="288"/>
      <c r="HRO5352" s="288"/>
      <c r="HRP5352" s="288"/>
      <c r="HRQ5352" s="288"/>
      <c r="HRR5352" s="288"/>
      <c r="HRS5352" s="288"/>
      <c r="HRT5352" s="288"/>
      <c r="HRU5352" s="288"/>
      <c r="HRV5352" s="288"/>
      <c r="HRW5352" s="288"/>
      <c r="HRX5352" s="288"/>
      <c r="HRY5352" s="288"/>
      <c r="HRZ5352" s="288"/>
      <c r="HSA5352" s="288"/>
      <c r="HSB5352" s="288"/>
      <c r="HSC5352" s="288"/>
      <c r="HSD5352" s="288"/>
      <c r="HSE5352" s="288"/>
      <c r="HSF5352" s="288"/>
      <c r="HSG5352" s="288"/>
      <c r="HSH5352" s="288"/>
      <c r="HSI5352" s="288"/>
      <c r="HSJ5352" s="288"/>
      <c r="HSK5352" s="288"/>
      <c r="HSL5352" s="288"/>
      <c r="HSM5352" s="288"/>
      <c r="HSN5352" s="288"/>
      <c r="HSO5352" s="288"/>
      <c r="HSP5352" s="288"/>
      <c r="HSQ5352" s="288"/>
      <c r="HSR5352" s="288"/>
      <c r="HSS5352" s="288"/>
      <c r="HST5352" s="288"/>
      <c r="HSU5352" s="288"/>
      <c r="HSV5352" s="288"/>
      <c r="HSW5352" s="288"/>
      <c r="HSX5352" s="288"/>
      <c r="HSY5352" s="288"/>
      <c r="HSZ5352" s="288"/>
      <c r="HTA5352" s="288"/>
      <c r="HTB5352" s="288"/>
      <c r="HTC5352" s="288"/>
      <c r="HTD5352" s="288"/>
      <c r="HTE5352" s="288"/>
      <c r="HTF5352" s="288"/>
      <c r="HTG5352" s="288"/>
      <c r="HTH5352" s="288"/>
      <c r="HTI5352" s="288"/>
      <c r="HTJ5352" s="288"/>
      <c r="HTK5352" s="288"/>
      <c r="HTL5352" s="288"/>
      <c r="HTM5352" s="288"/>
      <c r="HTN5352" s="288"/>
      <c r="HTO5352" s="288"/>
      <c r="HTP5352" s="288"/>
      <c r="HTQ5352" s="288"/>
      <c r="HTR5352" s="288"/>
      <c r="HTS5352" s="288"/>
      <c r="HTT5352" s="288"/>
      <c r="HTU5352" s="288"/>
      <c r="HTV5352" s="288"/>
      <c r="HTW5352" s="288"/>
      <c r="HTX5352" s="288"/>
      <c r="HTY5352" s="288"/>
      <c r="HTZ5352" s="288"/>
      <c r="HUA5352" s="288"/>
      <c r="HUB5352" s="288"/>
      <c r="HUC5352" s="288"/>
      <c r="HUD5352" s="288"/>
      <c r="HUE5352" s="288"/>
      <c r="HUF5352" s="288"/>
      <c r="HUG5352" s="288"/>
      <c r="HUH5352" s="288"/>
      <c r="HUI5352" s="288"/>
      <c r="HUJ5352" s="288"/>
      <c r="HUK5352" s="288"/>
      <c r="HUL5352" s="288"/>
      <c r="HUM5352" s="288"/>
      <c r="HUN5352" s="288"/>
      <c r="HUO5352" s="288"/>
      <c r="HUP5352" s="288"/>
      <c r="HUQ5352" s="288"/>
      <c r="HUR5352" s="288"/>
      <c r="HUS5352" s="288"/>
      <c r="HUT5352" s="288"/>
      <c r="HUU5352" s="288"/>
      <c r="HUV5352" s="288"/>
      <c r="HUW5352" s="288"/>
      <c r="HUX5352" s="288"/>
      <c r="HUY5352" s="288"/>
      <c r="HUZ5352" s="288"/>
      <c r="HVA5352" s="288"/>
      <c r="HVB5352" s="288"/>
      <c r="HVC5352" s="288"/>
      <c r="HVD5352" s="288"/>
      <c r="HVE5352" s="288"/>
      <c r="HVF5352" s="288"/>
      <c r="HVG5352" s="288"/>
      <c r="HVH5352" s="288"/>
      <c r="HVI5352" s="288"/>
      <c r="HVJ5352" s="288"/>
      <c r="HVK5352" s="288"/>
      <c r="HVL5352" s="288"/>
      <c r="HVM5352" s="288"/>
      <c r="HVN5352" s="288"/>
      <c r="HVO5352" s="288"/>
      <c r="HVP5352" s="288"/>
      <c r="HVQ5352" s="288"/>
      <c r="HVR5352" s="288"/>
      <c r="HVS5352" s="288"/>
      <c r="HVT5352" s="288"/>
      <c r="HVU5352" s="288"/>
      <c r="HVV5352" s="288"/>
      <c r="HVW5352" s="288"/>
      <c r="HVX5352" s="288"/>
      <c r="HVY5352" s="288"/>
      <c r="HVZ5352" s="288"/>
      <c r="HWA5352" s="288"/>
      <c r="HWB5352" s="288"/>
      <c r="HWC5352" s="288"/>
      <c r="HWD5352" s="288"/>
      <c r="HWE5352" s="288"/>
      <c r="HWF5352" s="288"/>
      <c r="HWG5352" s="288"/>
      <c r="HWH5352" s="288"/>
      <c r="HWI5352" s="288"/>
      <c r="HWJ5352" s="288"/>
      <c r="HWK5352" s="288"/>
      <c r="HWL5352" s="288"/>
      <c r="HWM5352" s="288"/>
      <c r="HWN5352" s="288"/>
      <c r="HWO5352" s="288"/>
      <c r="HWP5352" s="288"/>
      <c r="HWQ5352" s="288"/>
      <c r="HWR5352" s="288"/>
      <c r="HWS5352" s="288"/>
      <c r="HWT5352" s="288"/>
      <c r="HWU5352" s="288"/>
      <c r="HWV5352" s="288"/>
      <c r="HWW5352" s="288"/>
      <c r="HWX5352" s="288"/>
      <c r="HWY5352" s="288"/>
      <c r="HWZ5352" s="288"/>
      <c r="HXA5352" s="288"/>
      <c r="HXB5352" s="288"/>
      <c r="HXC5352" s="288"/>
      <c r="HXD5352" s="288"/>
      <c r="HXE5352" s="288"/>
      <c r="HXF5352" s="288"/>
      <c r="HXG5352" s="288"/>
      <c r="HXH5352" s="288"/>
      <c r="HXI5352" s="288"/>
      <c r="HXJ5352" s="288"/>
      <c r="HXK5352" s="288"/>
      <c r="HXL5352" s="288"/>
      <c r="HXM5352" s="288"/>
      <c r="HXN5352" s="288"/>
      <c r="HXO5352" s="288"/>
      <c r="HXP5352" s="288"/>
      <c r="HXQ5352" s="288"/>
      <c r="HXR5352" s="288"/>
      <c r="HXS5352" s="288"/>
      <c r="HXT5352" s="288"/>
      <c r="HXU5352" s="288"/>
      <c r="HXV5352" s="288"/>
      <c r="HXW5352" s="288"/>
      <c r="HXX5352" s="288"/>
      <c r="HXY5352" s="288"/>
      <c r="HXZ5352" s="288"/>
      <c r="HYA5352" s="288"/>
      <c r="HYB5352" s="288"/>
      <c r="HYC5352" s="288"/>
      <c r="HYD5352" s="288"/>
      <c r="HYE5352" s="288"/>
      <c r="HYF5352" s="288"/>
      <c r="HYG5352" s="288"/>
      <c r="HYH5352" s="288"/>
      <c r="HYI5352" s="288"/>
      <c r="HYJ5352" s="288"/>
      <c r="HYK5352" s="288"/>
      <c r="HYL5352" s="288"/>
      <c r="HYM5352" s="288"/>
      <c r="HYN5352" s="288"/>
      <c r="HYO5352" s="288"/>
      <c r="HYP5352" s="288"/>
      <c r="HYQ5352" s="288"/>
      <c r="HYR5352" s="288"/>
      <c r="HYS5352" s="288"/>
      <c r="HYT5352" s="288"/>
      <c r="HYU5352" s="288"/>
      <c r="HYV5352" s="288"/>
      <c r="HYW5352" s="288"/>
      <c r="HYX5352" s="288"/>
      <c r="HYY5352" s="288"/>
      <c r="HYZ5352" s="288"/>
      <c r="HZA5352" s="288"/>
      <c r="HZB5352" s="288"/>
      <c r="HZC5352" s="288"/>
      <c r="HZD5352" s="288"/>
      <c r="HZE5352" s="288"/>
      <c r="HZF5352" s="288"/>
      <c r="HZG5352" s="288"/>
      <c r="HZH5352" s="288"/>
      <c r="HZI5352" s="288"/>
      <c r="HZJ5352" s="288"/>
      <c r="HZK5352" s="288"/>
      <c r="HZL5352" s="288"/>
      <c r="HZM5352" s="288"/>
      <c r="HZN5352" s="288"/>
      <c r="HZO5352" s="288"/>
      <c r="HZP5352" s="288"/>
      <c r="HZQ5352" s="288"/>
      <c r="HZR5352" s="288"/>
      <c r="HZS5352" s="288"/>
      <c r="HZT5352" s="288"/>
      <c r="HZU5352" s="288"/>
      <c r="HZV5352" s="288"/>
      <c r="HZW5352" s="288"/>
      <c r="HZX5352" s="288"/>
      <c r="HZY5352" s="288"/>
      <c r="HZZ5352" s="288"/>
      <c r="IAA5352" s="288"/>
      <c r="IAB5352" s="288"/>
      <c r="IAC5352" s="288"/>
      <c r="IAD5352" s="288"/>
      <c r="IAE5352" s="288"/>
      <c r="IAF5352" s="288"/>
      <c r="IAG5352" s="288"/>
      <c r="IAH5352" s="288"/>
      <c r="IAI5352" s="288"/>
      <c r="IAJ5352" s="288"/>
      <c r="IAK5352" s="288"/>
      <c r="IAL5352" s="288"/>
      <c r="IAM5352" s="288"/>
      <c r="IAN5352" s="288"/>
      <c r="IAO5352" s="288"/>
      <c r="IAP5352" s="288"/>
      <c r="IAQ5352" s="288"/>
      <c r="IAR5352" s="288"/>
      <c r="IAS5352" s="288"/>
      <c r="IAT5352" s="288"/>
      <c r="IAU5352" s="288"/>
      <c r="IAV5352" s="288"/>
      <c r="IAW5352" s="288"/>
      <c r="IAX5352" s="288"/>
      <c r="IAY5352" s="288"/>
      <c r="IAZ5352" s="288"/>
      <c r="IBA5352" s="288"/>
      <c r="IBB5352" s="288"/>
      <c r="IBC5352" s="288"/>
      <c r="IBD5352" s="288"/>
      <c r="IBE5352" s="288"/>
      <c r="IBF5352" s="288"/>
      <c r="IBG5352" s="288"/>
      <c r="IBH5352" s="288"/>
      <c r="IBI5352" s="288"/>
      <c r="IBJ5352" s="288"/>
      <c r="IBK5352" s="288"/>
      <c r="IBL5352" s="288"/>
      <c r="IBM5352" s="288"/>
      <c r="IBN5352" s="288"/>
      <c r="IBO5352" s="288"/>
      <c r="IBP5352" s="288"/>
      <c r="IBQ5352" s="288"/>
      <c r="IBR5352" s="288"/>
      <c r="IBS5352" s="288"/>
      <c r="IBT5352" s="288"/>
      <c r="IBU5352" s="288"/>
      <c r="IBV5352" s="288"/>
      <c r="IBW5352" s="288"/>
      <c r="IBX5352" s="288"/>
      <c r="IBY5352" s="288"/>
      <c r="IBZ5352" s="288"/>
      <c r="ICA5352" s="288"/>
      <c r="ICB5352" s="288"/>
      <c r="ICC5352" s="288"/>
      <c r="ICD5352" s="288"/>
      <c r="ICE5352" s="288"/>
      <c r="ICF5352" s="288"/>
      <c r="ICG5352" s="288"/>
      <c r="ICH5352" s="288"/>
      <c r="ICI5352" s="288"/>
      <c r="ICJ5352" s="288"/>
      <c r="ICK5352" s="288"/>
      <c r="ICL5352" s="288"/>
      <c r="ICM5352" s="288"/>
      <c r="ICN5352" s="288"/>
      <c r="ICO5352" s="288"/>
      <c r="ICP5352" s="288"/>
      <c r="ICQ5352" s="288"/>
      <c r="ICR5352" s="288"/>
      <c r="ICS5352" s="288"/>
      <c r="ICT5352" s="288"/>
      <c r="ICU5352" s="288"/>
      <c r="ICV5352" s="288"/>
      <c r="ICW5352" s="288"/>
      <c r="ICX5352" s="288"/>
      <c r="ICY5352" s="288"/>
      <c r="ICZ5352" s="288"/>
      <c r="IDA5352" s="288"/>
      <c r="IDB5352" s="288"/>
      <c r="IDC5352" s="288"/>
      <c r="IDD5352" s="288"/>
      <c r="IDE5352" s="288"/>
      <c r="IDF5352" s="288"/>
      <c r="IDG5352" s="288"/>
      <c r="IDH5352" s="288"/>
      <c r="IDI5352" s="288"/>
      <c r="IDJ5352" s="288"/>
      <c r="IDK5352" s="288"/>
      <c r="IDL5352" s="288"/>
      <c r="IDM5352" s="288"/>
      <c r="IDN5352" s="288"/>
      <c r="IDO5352" s="288"/>
      <c r="IDP5352" s="288"/>
      <c r="IDQ5352" s="288"/>
      <c r="IDR5352" s="288"/>
      <c r="IDS5352" s="288"/>
      <c r="IDT5352" s="288"/>
      <c r="IDU5352" s="288"/>
      <c r="IDV5352" s="288"/>
      <c r="IDW5352" s="288"/>
      <c r="IDX5352" s="288"/>
      <c r="IDY5352" s="288"/>
      <c r="IDZ5352" s="288"/>
      <c r="IEA5352" s="288"/>
      <c r="IEB5352" s="288"/>
      <c r="IEC5352" s="288"/>
      <c r="IED5352" s="288"/>
      <c r="IEE5352" s="288"/>
      <c r="IEF5352" s="288"/>
      <c r="IEG5352" s="288"/>
      <c r="IEH5352" s="288"/>
      <c r="IEI5352" s="288"/>
      <c r="IEJ5352" s="288"/>
      <c r="IEK5352" s="288"/>
      <c r="IEL5352" s="288"/>
      <c r="IEM5352" s="288"/>
      <c r="IEN5352" s="288"/>
      <c r="IEO5352" s="288"/>
      <c r="IEP5352" s="288"/>
      <c r="IEQ5352" s="288"/>
      <c r="IER5352" s="288"/>
      <c r="IES5352" s="288"/>
      <c r="IET5352" s="288"/>
      <c r="IEU5352" s="288"/>
      <c r="IEV5352" s="288"/>
      <c r="IEW5352" s="288"/>
      <c r="IEX5352" s="288"/>
      <c r="IEY5352" s="288"/>
      <c r="IEZ5352" s="288"/>
      <c r="IFA5352" s="288"/>
      <c r="IFB5352" s="288"/>
      <c r="IFC5352" s="288"/>
      <c r="IFD5352" s="288"/>
      <c r="IFE5352" s="288"/>
      <c r="IFF5352" s="288"/>
      <c r="IFG5352" s="288"/>
      <c r="IFH5352" s="288"/>
      <c r="IFI5352" s="288"/>
      <c r="IFJ5352" s="288"/>
      <c r="IFK5352" s="288"/>
      <c r="IFL5352" s="288"/>
      <c r="IFM5352" s="288"/>
      <c r="IFN5352" s="288"/>
      <c r="IFO5352" s="288"/>
      <c r="IFP5352" s="288"/>
      <c r="IFQ5352" s="288"/>
      <c r="IFR5352" s="288"/>
      <c r="IFS5352" s="288"/>
      <c r="IFT5352" s="288"/>
      <c r="IFU5352" s="288"/>
      <c r="IFV5352" s="288"/>
      <c r="IFW5352" s="288"/>
      <c r="IFX5352" s="288"/>
      <c r="IFY5352" s="288"/>
      <c r="IFZ5352" s="288"/>
      <c r="IGA5352" s="288"/>
      <c r="IGB5352" s="288"/>
      <c r="IGC5352" s="288"/>
      <c r="IGD5352" s="288"/>
      <c r="IGE5352" s="288"/>
      <c r="IGF5352" s="288"/>
      <c r="IGG5352" s="288"/>
      <c r="IGH5352" s="288"/>
      <c r="IGI5352" s="288"/>
      <c r="IGJ5352" s="288"/>
      <c r="IGK5352" s="288"/>
      <c r="IGL5352" s="288"/>
      <c r="IGM5352" s="288"/>
      <c r="IGN5352" s="288"/>
      <c r="IGO5352" s="288"/>
      <c r="IGP5352" s="288"/>
      <c r="IGQ5352" s="288"/>
      <c r="IGR5352" s="288"/>
      <c r="IGS5352" s="288"/>
      <c r="IGT5352" s="288"/>
      <c r="IGU5352" s="288"/>
      <c r="IGV5352" s="288"/>
      <c r="IGW5352" s="288"/>
      <c r="IGX5352" s="288"/>
      <c r="IGY5352" s="288"/>
      <c r="IGZ5352" s="288"/>
      <c r="IHA5352" s="288"/>
      <c r="IHB5352" s="288"/>
      <c r="IHC5352" s="288"/>
      <c r="IHD5352" s="288"/>
      <c r="IHE5352" s="288"/>
      <c r="IHF5352" s="288"/>
      <c r="IHG5352" s="288"/>
      <c r="IHH5352" s="288"/>
      <c r="IHI5352" s="288"/>
      <c r="IHJ5352" s="288"/>
      <c r="IHK5352" s="288"/>
      <c r="IHL5352" s="288"/>
      <c r="IHM5352" s="288"/>
      <c r="IHN5352" s="288"/>
      <c r="IHO5352" s="288"/>
      <c r="IHP5352" s="288"/>
      <c r="IHQ5352" s="288"/>
      <c r="IHR5352" s="288"/>
      <c r="IHS5352" s="288"/>
      <c r="IHT5352" s="288"/>
      <c r="IHU5352" s="288"/>
      <c r="IHV5352" s="288"/>
      <c r="IHW5352" s="288"/>
      <c r="IHX5352" s="288"/>
      <c r="IHY5352" s="288"/>
      <c r="IHZ5352" s="288"/>
      <c r="IIA5352" s="288"/>
      <c r="IIB5352" s="288"/>
      <c r="IIC5352" s="288"/>
      <c r="IID5352" s="288"/>
      <c r="IIE5352" s="288"/>
      <c r="IIF5352" s="288"/>
      <c r="IIG5352" s="288"/>
      <c r="IIH5352" s="288"/>
      <c r="III5352" s="288"/>
      <c r="IIJ5352" s="288"/>
      <c r="IIK5352" s="288"/>
      <c r="IIL5352" s="288"/>
      <c r="IIM5352" s="288"/>
      <c r="IIN5352" s="288"/>
      <c r="IIO5352" s="288"/>
      <c r="IIP5352" s="288"/>
      <c r="IIQ5352" s="288"/>
      <c r="IIR5352" s="288"/>
      <c r="IIS5352" s="288"/>
      <c r="IIT5352" s="288"/>
      <c r="IIU5352" s="288"/>
      <c r="IIV5352" s="288"/>
      <c r="IIW5352" s="288"/>
      <c r="IIX5352" s="288"/>
      <c r="IIY5352" s="288"/>
      <c r="IIZ5352" s="288"/>
      <c r="IJA5352" s="288"/>
      <c r="IJB5352" s="288"/>
      <c r="IJC5352" s="288"/>
      <c r="IJD5352" s="288"/>
      <c r="IJE5352" s="288"/>
      <c r="IJF5352" s="288"/>
      <c r="IJG5352" s="288"/>
      <c r="IJH5352" s="288"/>
      <c r="IJI5352" s="288"/>
      <c r="IJJ5352" s="288"/>
      <c r="IJK5352" s="288"/>
      <c r="IJL5352" s="288"/>
      <c r="IJM5352" s="288"/>
      <c r="IJN5352" s="288"/>
      <c r="IJO5352" s="288"/>
      <c r="IJP5352" s="288"/>
      <c r="IJQ5352" s="288"/>
      <c r="IJR5352" s="288"/>
      <c r="IJS5352" s="288"/>
      <c r="IJT5352" s="288"/>
      <c r="IJU5352" s="288"/>
      <c r="IJV5352" s="288"/>
      <c r="IJW5352" s="288"/>
      <c r="IJX5352" s="288"/>
      <c r="IJY5352" s="288"/>
      <c r="IJZ5352" s="288"/>
      <c r="IKA5352" s="288"/>
      <c r="IKB5352" s="288"/>
      <c r="IKC5352" s="288"/>
      <c r="IKD5352" s="288"/>
      <c r="IKE5352" s="288"/>
      <c r="IKF5352" s="288"/>
      <c r="IKG5352" s="288"/>
      <c r="IKH5352" s="288"/>
      <c r="IKI5352" s="288"/>
      <c r="IKJ5352" s="288"/>
      <c r="IKK5352" s="288"/>
      <c r="IKL5352" s="288"/>
      <c r="IKM5352" s="288"/>
      <c r="IKN5352" s="288"/>
      <c r="IKO5352" s="288"/>
      <c r="IKP5352" s="288"/>
      <c r="IKQ5352" s="288"/>
      <c r="IKR5352" s="288"/>
      <c r="IKS5352" s="288"/>
      <c r="IKT5352" s="288"/>
      <c r="IKU5352" s="288"/>
      <c r="IKV5352" s="288"/>
      <c r="IKW5352" s="288"/>
      <c r="IKX5352" s="288"/>
      <c r="IKY5352" s="288"/>
      <c r="IKZ5352" s="288"/>
      <c r="ILA5352" s="288"/>
      <c r="ILB5352" s="288"/>
      <c r="ILC5352" s="288"/>
      <c r="ILD5352" s="288"/>
      <c r="ILE5352" s="288"/>
      <c r="ILF5352" s="288"/>
      <c r="ILG5352" s="288"/>
      <c r="ILH5352" s="288"/>
      <c r="ILI5352" s="288"/>
      <c r="ILJ5352" s="288"/>
      <c r="ILK5352" s="288"/>
      <c r="ILL5352" s="288"/>
      <c r="ILM5352" s="288"/>
      <c r="ILN5352" s="288"/>
      <c r="ILO5352" s="288"/>
      <c r="ILP5352" s="288"/>
      <c r="ILQ5352" s="288"/>
      <c r="ILR5352" s="288"/>
      <c r="ILS5352" s="288"/>
      <c r="ILT5352" s="288"/>
      <c r="ILU5352" s="288"/>
      <c r="ILV5352" s="288"/>
      <c r="ILW5352" s="288"/>
      <c r="ILX5352" s="288"/>
      <c r="ILY5352" s="288"/>
      <c r="ILZ5352" s="288"/>
      <c r="IMA5352" s="288"/>
      <c r="IMB5352" s="288"/>
      <c r="IMC5352" s="288"/>
      <c r="IMD5352" s="288"/>
      <c r="IME5352" s="288"/>
      <c r="IMF5352" s="288"/>
      <c r="IMG5352" s="288"/>
      <c r="IMH5352" s="288"/>
      <c r="IMI5352" s="288"/>
      <c r="IMJ5352" s="288"/>
      <c r="IMK5352" s="288"/>
      <c r="IML5352" s="288"/>
      <c r="IMM5352" s="288"/>
      <c r="IMN5352" s="288"/>
      <c r="IMO5352" s="288"/>
      <c r="IMP5352" s="288"/>
      <c r="IMQ5352" s="288"/>
      <c r="IMR5352" s="288"/>
      <c r="IMS5352" s="288"/>
      <c r="IMT5352" s="288"/>
      <c r="IMU5352" s="288"/>
      <c r="IMV5352" s="288"/>
      <c r="IMW5352" s="288"/>
      <c r="IMX5352" s="288"/>
      <c r="IMY5352" s="288"/>
      <c r="IMZ5352" s="288"/>
      <c r="INA5352" s="288"/>
      <c r="INB5352" s="288"/>
      <c r="INC5352" s="288"/>
      <c r="IND5352" s="288"/>
      <c r="INE5352" s="288"/>
      <c r="INF5352" s="288"/>
      <c r="ING5352" s="288"/>
      <c r="INH5352" s="288"/>
      <c r="INI5352" s="288"/>
      <c r="INJ5352" s="288"/>
      <c r="INK5352" s="288"/>
      <c r="INL5352" s="288"/>
      <c r="INM5352" s="288"/>
      <c r="INN5352" s="288"/>
      <c r="INO5352" s="288"/>
      <c r="INP5352" s="288"/>
      <c r="INQ5352" s="288"/>
      <c r="INR5352" s="288"/>
      <c r="INS5352" s="288"/>
      <c r="INT5352" s="288"/>
      <c r="INU5352" s="288"/>
      <c r="INV5352" s="288"/>
      <c r="INW5352" s="288"/>
      <c r="INX5352" s="288"/>
      <c r="INY5352" s="288"/>
      <c r="INZ5352" s="288"/>
      <c r="IOA5352" s="288"/>
      <c r="IOB5352" s="288"/>
      <c r="IOC5352" s="288"/>
      <c r="IOD5352" s="288"/>
      <c r="IOE5352" s="288"/>
      <c r="IOF5352" s="288"/>
      <c r="IOG5352" s="288"/>
      <c r="IOH5352" s="288"/>
      <c r="IOI5352" s="288"/>
      <c r="IOJ5352" s="288"/>
      <c r="IOK5352" s="288"/>
      <c r="IOL5352" s="288"/>
      <c r="IOM5352" s="288"/>
      <c r="ION5352" s="288"/>
      <c r="IOO5352" s="288"/>
      <c r="IOP5352" s="288"/>
      <c r="IOQ5352" s="288"/>
      <c r="IOR5352" s="288"/>
      <c r="IOS5352" s="288"/>
      <c r="IOT5352" s="288"/>
      <c r="IOU5352" s="288"/>
      <c r="IOV5352" s="288"/>
      <c r="IOW5352" s="288"/>
      <c r="IOX5352" s="288"/>
      <c r="IOY5352" s="288"/>
      <c r="IOZ5352" s="288"/>
      <c r="IPA5352" s="288"/>
      <c r="IPB5352" s="288"/>
      <c r="IPC5352" s="288"/>
      <c r="IPD5352" s="288"/>
      <c r="IPE5352" s="288"/>
      <c r="IPF5352" s="288"/>
      <c r="IPG5352" s="288"/>
      <c r="IPH5352" s="288"/>
      <c r="IPI5352" s="288"/>
      <c r="IPJ5352" s="288"/>
      <c r="IPK5352" s="288"/>
      <c r="IPL5352" s="288"/>
      <c r="IPM5352" s="288"/>
      <c r="IPN5352" s="288"/>
      <c r="IPO5352" s="288"/>
      <c r="IPP5352" s="288"/>
      <c r="IPQ5352" s="288"/>
      <c r="IPR5352" s="288"/>
      <c r="IPS5352" s="288"/>
      <c r="IPT5352" s="288"/>
      <c r="IPU5352" s="288"/>
      <c r="IPV5352" s="288"/>
      <c r="IPW5352" s="288"/>
      <c r="IPX5352" s="288"/>
      <c r="IPY5352" s="288"/>
      <c r="IPZ5352" s="288"/>
      <c r="IQA5352" s="288"/>
      <c r="IQB5352" s="288"/>
      <c r="IQC5352" s="288"/>
      <c r="IQD5352" s="288"/>
      <c r="IQE5352" s="288"/>
      <c r="IQF5352" s="288"/>
      <c r="IQG5352" s="288"/>
      <c r="IQH5352" s="288"/>
      <c r="IQI5352" s="288"/>
      <c r="IQJ5352" s="288"/>
      <c r="IQK5352" s="288"/>
      <c r="IQL5352" s="288"/>
      <c r="IQM5352" s="288"/>
      <c r="IQN5352" s="288"/>
      <c r="IQO5352" s="288"/>
      <c r="IQP5352" s="288"/>
      <c r="IQQ5352" s="288"/>
      <c r="IQR5352" s="288"/>
      <c r="IQS5352" s="288"/>
      <c r="IQT5352" s="288"/>
      <c r="IQU5352" s="288"/>
      <c r="IQV5352" s="288"/>
      <c r="IQW5352" s="288"/>
      <c r="IQX5352" s="288"/>
      <c r="IQY5352" s="288"/>
      <c r="IQZ5352" s="288"/>
      <c r="IRA5352" s="288"/>
      <c r="IRB5352" s="288"/>
      <c r="IRC5352" s="288"/>
      <c r="IRD5352" s="288"/>
      <c r="IRE5352" s="288"/>
      <c r="IRF5352" s="288"/>
      <c r="IRG5352" s="288"/>
      <c r="IRH5352" s="288"/>
      <c r="IRI5352" s="288"/>
      <c r="IRJ5352" s="288"/>
      <c r="IRK5352" s="288"/>
      <c r="IRL5352" s="288"/>
      <c r="IRM5352" s="288"/>
      <c r="IRN5352" s="288"/>
      <c r="IRO5352" s="288"/>
      <c r="IRP5352" s="288"/>
      <c r="IRQ5352" s="288"/>
      <c r="IRR5352" s="288"/>
      <c r="IRS5352" s="288"/>
      <c r="IRT5352" s="288"/>
      <c r="IRU5352" s="288"/>
      <c r="IRV5352" s="288"/>
      <c r="IRW5352" s="288"/>
      <c r="IRX5352" s="288"/>
      <c r="IRY5352" s="288"/>
      <c r="IRZ5352" s="288"/>
      <c r="ISA5352" s="288"/>
      <c r="ISB5352" s="288"/>
      <c r="ISC5352" s="288"/>
      <c r="ISD5352" s="288"/>
      <c r="ISE5352" s="288"/>
      <c r="ISF5352" s="288"/>
      <c r="ISG5352" s="288"/>
      <c r="ISH5352" s="288"/>
      <c r="ISI5352" s="288"/>
      <c r="ISJ5352" s="288"/>
      <c r="ISK5352" s="288"/>
      <c r="ISL5352" s="288"/>
      <c r="ISM5352" s="288"/>
      <c r="ISN5352" s="288"/>
      <c r="ISO5352" s="288"/>
      <c r="ISP5352" s="288"/>
      <c r="ISQ5352" s="288"/>
      <c r="ISR5352" s="288"/>
      <c r="ISS5352" s="288"/>
      <c r="IST5352" s="288"/>
      <c r="ISU5352" s="288"/>
      <c r="ISV5352" s="288"/>
      <c r="ISW5352" s="288"/>
      <c r="ISX5352" s="288"/>
      <c r="ISY5352" s="288"/>
      <c r="ISZ5352" s="288"/>
      <c r="ITA5352" s="288"/>
      <c r="ITB5352" s="288"/>
      <c r="ITC5352" s="288"/>
      <c r="ITD5352" s="288"/>
      <c r="ITE5352" s="288"/>
      <c r="ITF5352" s="288"/>
      <c r="ITG5352" s="288"/>
      <c r="ITH5352" s="288"/>
      <c r="ITI5352" s="288"/>
      <c r="ITJ5352" s="288"/>
      <c r="ITK5352" s="288"/>
      <c r="ITL5352" s="288"/>
      <c r="ITM5352" s="288"/>
      <c r="ITN5352" s="288"/>
      <c r="ITO5352" s="288"/>
      <c r="ITP5352" s="288"/>
      <c r="ITQ5352" s="288"/>
      <c r="ITR5352" s="288"/>
      <c r="ITS5352" s="288"/>
      <c r="ITT5352" s="288"/>
      <c r="ITU5352" s="288"/>
      <c r="ITV5352" s="288"/>
      <c r="ITW5352" s="288"/>
      <c r="ITX5352" s="288"/>
      <c r="ITY5352" s="288"/>
      <c r="ITZ5352" s="288"/>
      <c r="IUA5352" s="288"/>
      <c r="IUB5352" s="288"/>
      <c r="IUC5352" s="288"/>
      <c r="IUD5352" s="288"/>
      <c r="IUE5352" s="288"/>
      <c r="IUF5352" s="288"/>
      <c r="IUG5352" s="288"/>
      <c r="IUH5352" s="288"/>
      <c r="IUI5352" s="288"/>
      <c r="IUJ5352" s="288"/>
      <c r="IUK5352" s="288"/>
      <c r="IUL5352" s="288"/>
      <c r="IUM5352" s="288"/>
      <c r="IUN5352" s="288"/>
      <c r="IUO5352" s="288"/>
      <c r="IUP5352" s="288"/>
      <c r="IUQ5352" s="288"/>
      <c r="IUR5352" s="288"/>
      <c r="IUS5352" s="288"/>
      <c r="IUT5352" s="288"/>
      <c r="IUU5352" s="288"/>
      <c r="IUV5352" s="288"/>
      <c r="IUW5352" s="288"/>
      <c r="IUX5352" s="288"/>
      <c r="IUY5352" s="288"/>
      <c r="IUZ5352" s="288"/>
      <c r="IVA5352" s="288"/>
      <c r="IVB5352" s="288"/>
      <c r="IVC5352" s="288"/>
      <c r="IVD5352" s="288"/>
      <c r="IVE5352" s="288"/>
      <c r="IVF5352" s="288"/>
      <c r="IVG5352" s="288"/>
      <c r="IVH5352" s="288"/>
      <c r="IVI5352" s="288"/>
      <c r="IVJ5352" s="288"/>
      <c r="IVK5352" s="288"/>
      <c r="IVL5352" s="288"/>
      <c r="IVM5352" s="288"/>
      <c r="IVN5352" s="288"/>
      <c r="IVO5352" s="288"/>
      <c r="IVP5352" s="288"/>
      <c r="IVQ5352" s="288"/>
      <c r="IVR5352" s="288"/>
      <c r="IVS5352" s="288"/>
      <c r="IVT5352" s="288"/>
      <c r="IVU5352" s="288"/>
      <c r="IVV5352" s="288"/>
      <c r="IVW5352" s="288"/>
      <c r="IVX5352" s="288"/>
      <c r="IVY5352" s="288"/>
      <c r="IVZ5352" s="288"/>
      <c r="IWA5352" s="288"/>
      <c r="IWB5352" s="288"/>
      <c r="IWC5352" s="288"/>
      <c r="IWD5352" s="288"/>
      <c r="IWE5352" s="288"/>
      <c r="IWF5352" s="288"/>
      <c r="IWG5352" s="288"/>
      <c r="IWH5352" s="288"/>
      <c r="IWI5352" s="288"/>
      <c r="IWJ5352" s="288"/>
      <c r="IWK5352" s="288"/>
      <c r="IWL5352" s="288"/>
      <c r="IWM5352" s="288"/>
      <c r="IWN5352" s="288"/>
      <c r="IWO5352" s="288"/>
      <c r="IWP5352" s="288"/>
      <c r="IWQ5352" s="288"/>
      <c r="IWR5352" s="288"/>
      <c r="IWS5352" s="288"/>
      <c r="IWT5352" s="288"/>
      <c r="IWU5352" s="288"/>
      <c r="IWV5352" s="288"/>
      <c r="IWW5352" s="288"/>
      <c r="IWX5352" s="288"/>
      <c r="IWY5352" s="288"/>
      <c r="IWZ5352" s="288"/>
      <c r="IXA5352" s="288"/>
      <c r="IXB5352" s="288"/>
      <c r="IXC5352" s="288"/>
      <c r="IXD5352" s="288"/>
      <c r="IXE5352" s="288"/>
      <c r="IXF5352" s="288"/>
      <c r="IXG5352" s="288"/>
      <c r="IXH5352" s="288"/>
      <c r="IXI5352" s="288"/>
      <c r="IXJ5352" s="288"/>
      <c r="IXK5352" s="288"/>
      <c r="IXL5352" s="288"/>
      <c r="IXM5352" s="288"/>
      <c r="IXN5352" s="288"/>
      <c r="IXO5352" s="288"/>
      <c r="IXP5352" s="288"/>
      <c r="IXQ5352" s="288"/>
      <c r="IXR5352" s="288"/>
      <c r="IXS5352" s="288"/>
      <c r="IXT5352" s="288"/>
      <c r="IXU5352" s="288"/>
      <c r="IXV5352" s="288"/>
      <c r="IXW5352" s="288"/>
      <c r="IXX5352" s="288"/>
      <c r="IXY5352" s="288"/>
      <c r="IXZ5352" s="288"/>
      <c r="IYA5352" s="288"/>
      <c r="IYB5352" s="288"/>
      <c r="IYC5352" s="288"/>
      <c r="IYD5352" s="288"/>
      <c r="IYE5352" s="288"/>
      <c r="IYF5352" s="288"/>
      <c r="IYG5352" s="288"/>
      <c r="IYH5352" s="288"/>
      <c r="IYI5352" s="288"/>
      <c r="IYJ5352" s="288"/>
      <c r="IYK5352" s="288"/>
      <c r="IYL5352" s="288"/>
      <c r="IYM5352" s="288"/>
      <c r="IYN5352" s="288"/>
      <c r="IYO5352" s="288"/>
      <c r="IYP5352" s="288"/>
      <c r="IYQ5352" s="288"/>
      <c r="IYR5352" s="288"/>
      <c r="IYS5352" s="288"/>
      <c r="IYT5352" s="288"/>
      <c r="IYU5352" s="288"/>
      <c r="IYV5352" s="288"/>
      <c r="IYW5352" s="288"/>
      <c r="IYX5352" s="288"/>
      <c r="IYY5352" s="288"/>
      <c r="IYZ5352" s="288"/>
      <c r="IZA5352" s="288"/>
      <c r="IZB5352" s="288"/>
      <c r="IZC5352" s="288"/>
      <c r="IZD5352" s="288"/>
      <c r="IZE5352" s="288"/>
      <c r="IZF5352" s="288"/>
      <c r="IZG5352" s="288"/>
      <c r="IZH5352" s="288"/>
      <c r="IZI5352" s="288"/>
      <c r="IZJ5352" s="288"/>
      <c r="IZK5352" s="288"/>
      <c r="IZL5352" s="288"/>
      <c r="IZM5352" s="288"/>
      <c r="IZN5352" s="288"/>
      <c r="IZO5352" s="288"/>
      <c r="IZP5352" s="288"/>
      <c r="IZQ5352" s="288"/>
      <c r="IZR5352" s="288"/>
      <c r="IZS5352" s="288"/>
      <c r="IZT5352" s="288"/>
      <c r="IZU5352" s="288"/>
      <c r="IZV5352" s="288"/>
      <c r="IZW5352" s="288"/>
      <c r="IZX5352" s="288"/>
      <c r="IZY5352" s="288"/>
      <c r="IZZ5352" s="288"/>
      <c r="JAA5352" s="288"/>
      <c r="JAB5352" s="288"/>
      <c r="JAC5352" s="288"/>
      <c r="JAD5352" s="288"/>
      <c r="JAE5352" s="288"/>
      <c r="JAF5352" s="288"/>
      <c r="JAG5352" s="288"/>
      <c r="JAH5352" s="288"/>
      <c r="JAI5352" s="288"/>
      <c r="JAJ5352" s="288"/>
      <c r="JAK5352" s="288"/>
      <c r="JAL5352" s="288"/>
      <c r="JAM5352" s="288"/>
      <c r="JAN5352" s="288"/>
      <c r="JAO5352" s="288"/>
      <c r="JAP5352" s="288"/>
      <c r="JAQ5352" s="288"/>
      <c r="JAR5352" s="288"/>
      <c r="JAS5352" s="288"/>
      <c r="JAT5352" s="288"/>
      <c r="JAU5352" s="288"/>
      <c r="JAV5352" s="288"/>
      <c r="JAW5352" s="288"/>
      <c r="JAX5352" s="288"/>
      <c r="JAY5352" s="288"/>
      <c r="JAZ5352" s="288"/>
      <c r="JBA5352" s="288"/>
      <c r="JBB5352" s="288"/>
      <c r="JBC5352" s="288"/>
      <c r="JBD5352" s="288"/>
      <c r="JBE5352" s="288"/>
      <c r="JBF5352" s="288"/>
      <c r="JBG5352" s="288"/>
      <c r="JBH5352" s="288"/>
      <c r="JBI5352" s="288"/>
      <c r="JBJ5352" s="288"/>
      <c r="JBK5352" s="288"/>
      <c r="JBL5352" s="288"/>
      <c r="JBM5352" s="288"/>
      <c r="JBN5352" s="288"/>
      <c r="JBO5352" s="288"/>
      <c r="JBP5352" s="288"/>
      <c r="JBQ5352" s="288"/>
      <c r="JBR5352" s="288"/>
      <c r="JBS5352" s="288"/>
      <c r="JBT5352" s="288"/>
      <c r="JBU5352" s="288"/>
      <c r="JBV5352" s="288"/>
      <c r="JBW5352" s="288"/>
      <c r="JBX5352" s="288"/>
      <c r="JBY5352" s="288"/>
      <c r="JBZ5352" s="288"/>
      <c r="JCA5352" s="288"/>
      <c r="JCB5352" s="288"/>
      <c r="JCC5352" s="288"/>
      <c r="JCD5352" s="288"/>
      <c r="JCE5352" s="288"/>
      <c r="JCF5352" s="288"/>
      <c r="JCG5352" s="288"/>
      <c r="JCH5352" s="288"/>
      <c r="JCI5352" s="288"/>
      <c r="JCJ5352" s="288"/>
      <c r="JCK5352" s="288"/>
      <c r="JCL5352" s="288"/>
      <c r="JCM5352" s="288"/>
      <c r="JCN5352" s="288"/>
      <c r="JCO5352" s="288"/>
      <c r="JCP5352" s="288"/>
      <c r="JCQ5352" s="288"/>
      <c r="JCR5352" s="288"/>
      <c r="JCS5352" s="288"/>
      <c r="JCT5352" s="288"/>
      <c r="JCU5352" s="288"/>
      <c r="JCV5352" s="288"/>
      <c r="JCW5352" s="288"/>
      <c r="JCX5352" s="288"/>
      <c r="JCY5352" s="288"/>
      <c r="JCZ5352" s="288"/>
      <c r="JDA5352" s="288"/>
      <c r="JDB5352" s="288"/>
      <c r="JDC5352" s="288"/>
      <c r="JDD5352" s="288"/>
      <c r="JDE5352" s="288"/>
      <c r="JDF5352" s="288"/>
      <c r="JDG5352" s="288"/>
      <c r="JDH5352" s="288"/>
      <c r="JDI5352" s="288"/>
      <c r="JDJ5352" s="288"/>
      <c r="JDK5352" s="288"/>
      <c r="JDL5352" s="288"/>
      <c r="JDM5352" s="288"/>
      <c r="JDN5352" s="288"/>
      <c r="JDO5352" s="288"/>
      <c r="JDP5352" s="288"/>
      <c r="JDQ5352" s="288"/>
      <c r="JDR5352" s="288"/>
      <c r="JDS5352" s="288"/>
      <c r="JDT5352" s="288"/>
      <c r="JDU5352" s="288"/>
      <c r="JDV5352" s="288"/>
      <c r="JDW5352" s="288"/>
      <c r="JDX5352" s="288"/>
      <c r="JDY5352" s="288"/>
      <c r="JDZ5352" s="288"/>
      <c r="JEA5352" s="288"/>
      <c r="JEB5352" s="288"/>
      <c r="JEC5352" s="288"/>
      <c r="JED5352" s="288"/>
      <c r="JEE5352" s="288"/>
      <c r="JEF5352" s="288"/>
      <c r="JEG5352" s="288"/>
      <c r="JEH5352" s="288"/>
      <c r="JEI5352" s="288"/>
      <c r="JEJ5352" s="288"/>
      <c r="JEK5352" s="288"/>
      <c r="JEL5352" s="288"/>
      <c r="JEM5352" s="288"/>
      <c r="JEN5352" s="288"/>
      <c r="JEO5352" s="288"/>
      <c r="JEP5352" s="288"/>
      <c r="JEQ5352" s="288"/>
      <c r="JER5352" s="288"/>
      <c r="JES5352" s="288"/>
      <c r="JET5352" s="288"/>
      <c r="JEU5352" s="288"/>
      <c r="JEV5352" s="288"/>
      <c r="JEW5352" s="288"/>
      <c r="JEX5352" s="288"/>
      <c r="JEY5352" s="288"/>
      <c r="JEZ5352" s="288"/>
      <c r="JFA5352" s="288"/>
      <c r="JFB5352" s="288"/>
      <c r="JFC5352" s="288"/>
      <c r="JFD5352" s="288"/>
      <c r="JFE5352" s="288"/>
      <c r="JFF5352" s="288"/>
      <c r="JFG5352" s="288"/>
      <c r="JFH5352" s="288"/>
      <c r="JFI5352" s="288"/>
      <c r="JFJ5352" s="288"/>
      <c r="JFK5352" s="288"/>
      <c r="JFL5352" s="288"/>
      <c r="JFM5352" s="288"/>
      <c r="JFN5352" s="288"/>
      <c r="JFO5352" s="288"/>
      <c r="JFP5352" s="288"/>
      <c r="JFQ5352" s="288"/>
      <c r="JFR5352" s="288"/>
      <c r="JFS5352" s="288"/>
      <c r="JFT5352" s="288"/>
      <c r="JFU5352" s="288"/>
      <c r="JFV5352" s="288"/>
      <c r="JFW5352" s="288"/>
      <c r="JFX5352" s="288"/>
      <c r="JFY5352" s="288"/>
      <c r="JFZ5352" s="288"/>
      <c r="JGA5352" s="288"/>
      <c r="JGB5352" s="288"/>
      <c r="JGC5352" s="288"/>
      <c r="JGD5352" s="288"/>
      <c r="JGE5352" s="288"/>
      <c r="JGF5352" s="288"/>
      <c r="JGG5352" s="288"/>
      <c r="JGH5352" s="288"/>
      <c r="JGI5352" s="288"/>
      <c r="JGJ5352" s="288"/>
      <c r="JGK5352" s="288"/>
      <c r="JGL5352" s="288"/>
      <c r="JGM5352" s="288"/>
      <c r="JGN5352" s="288"/>
      <c r="JGO5352" s="288"/>
      <c r="JGP5352" s="288"/>
      <c r="JGQ5352" s="288"/>
      <c r="JGR5352" s="288"/>
      <c r="JGS5352" s="288"/>
      <c r="JGT5352" s="288"/>
      <c r="JGU5352" s="288"/>
      <c r="JGV5352" s="288"/>
      <c r="JGW5352" s="288"/>
      <c r="JGX5352" s="288"/>
      <c r="JGY5352" s="288"/>
      <c r="JGZ5352" s="288"/>
      <c r="JHA5352" s="288"/>
      <c r="JHB5352" s="288"/>
      <c r="JHC5352" s="288"/>
      <c r="JHD5352" s="288"/>
      <c r="JHE5352" s="288"/>
      <c r="JHF5352" s="288"/>
      <c r="JHG5352" s="288"/>
      <c r="JHH5352" s="288"/>
      <c r="JHI5352" s="288"/>
      <c r="JHJ5352" s="288"/>
      <c r="JHK5352" s="288"/>
      <c r="JHL5352" s="288"/>
      <c r="JHM5352" s="288"/>
      <c r="JHN5352" s="288"/>
      <c r="JHO5352" s="288"/>
      <c r="JHP5352" s="288"/>
      <c r="JHQ5352" s="288"/>
      <c r="JHR5352" s="288"/>
      <c r="JHS5352" s="288"/>
      <c r="JHT5352" s="288"/>
      <c r="JHU5352" s="288"/>
      <c r="JHV5352" s="288"/>
      <c r="JHW5352" s="288"/>
      <c r="JHX5352" s="288"/>
      <c r="JHY5352" s="288"/>
      <c r="JHZ5352" s="288"/>
      <c r="JIA5352" s="288"/>
      <c r="JIB5352" s="288"/>
      <c r="JIC5352" s="288"/>
      <c r="JID5352" s="288"/>
      <c r="JIE5352" s="288"/>
      <c r="JIF5352" s="288"/>
      <c r="JIG5352" s="288"/>
      <c r="JIH5352" s="288"/>
      <c r="JII5352" s="288"/>
      <c r="JIJ5352" s="288"/>
      <c r="JIK5352" s="288"/>
      <c r="JIL5352" s="288"/>
      <c r="JIM5352" s="288"/>
      <c r="JIN5352" s="288"/>
      <c r="JIO5352" s="288"/>
      <c r="JIP5352" s="288"/>
      <c r="JIQ5352" s="288"/>
      <c r="JIR5352" s="288"/>
      <c r="JIS5352" s="288"/>
      <c r="JIT5352" s="288"/>
      <c r="JIU5352" s="288"/>
      <c r="JIV5352" s="288"/>
      <c r="JIW5352" s="288"/>
      <c r="JIX5352" s="288"/>
      <c r="JIY5352" s="288"/>
      <c r="JIZ5352" s="288"/>
      <c r="JJA5352" s="288"/>
      <c r="JJB5352" s="288"/>
      <c r="JJC5352" s="288"/>
      <c r="JJD5352" s="288"/>
      <c r="JJE5352" s="288"/>
      <c r="JJF5352" s="288"/>
      <c r="JJG5352" s="288"/>
      <c r="JJH5352" s="288"/>
      <c r="JJI5352" s="288"/>
      <c r="JJJ5352" s="288"/>
      <c r="JJK5352" s="288"/>
      <c r="JJL5352" s="288"/>
      <c r="JJM5352" s="288"/>
      <c r="JJN5352" s="288"/>
      <c r="JJO5352" s="288"/>
      <c r="JJP5352" s="288"/>
      <c r="JJQ5352" s="288"/>
      <c r="JJR5352" s="288"/>
      <c r="JJS5352" s="288"/>
      <c r="JJT5352" s="288"/>
      <c r="JJU5352" s="288"/>
      <c r="JJV5352" s="288"/>
      <c r="JJW5352" s="288"/>
      <c r="JJX5352" s="288"/>
      <c r="JJY5352" s="288"/>
      <c r="JJZ5352" s="288"/>
      <c r="JKA5352" s="288"/>
      <c r="JKB5352" s="288"/>
      <c r="JKC5352" s="288"/>
      <c r="JKD5352" s="288"/>
      <c r="JKE5352" s="288"/>
      <c r="JKF5352" s="288"/>
      <c r="JKG5352" s="288"/>
      <c r="JKH5352" s="288"/>
      <c r="JKI5352" s="288"/>
      <c r="JKJ5352" s="288"/>
      <c r="JKK5352" s="288"/>
      <c r="JKL5352" s="288"/>
      <c r="JKM5352" s="288"/>
      <c r="JKN5352" s="288"/>
      <c r="JKO5352" s="288"/>
      <c r="JKP5352" s="288"/>
      <c r="JKQ5352" s="288"/>
      <c r="JKR5352" s="288"/>
      <c r="JKS5352" s="288"/>
      <c r="JKT5352" s="288"/>
      <c r="JKU5352" s="288"/>
      <c r="JKV5352" s="288"/>
      <c r="JKW5352" s="288"/>
      <c r="JKX5352" s="288"/>
      <c r="JKY5352" s="288"/>
      <c r="JKZ5352" s="288"/>
      <c r="JLA5352" s="288"/>
      <c r="JLB5352" s="288"/>
      <c r="JLC5352" s="288"/>
      <c r="JLD5352" s="288"/>
      <c r="JLE5352" s="288"/>
      <c r="JLF5352" s="288"/>
      <c r="JLG5352" s="288"/>
      <c r="JLH5352" s="288"/>
      <c r="JLI5352" s="288"/>
      <c r="JLJ5352" s="288"/>
      <c r="JLK5352" s="288"/>
      <c r="JLL5352" s="288"/>
      <c r="JLM5352" s="288"/>
      <c r="JLN5352" s="288"/>
      <c r="JLO5352" s="288"/>
      <c r="JLP5352" s="288"/>
      <c r="JLQ5352" s="288"/>
      <c r="JLR5352" s="288"/>
      <c r="JLS5352" s="288"/>
      <c r="JLT5352" s="288"/>
      <c r="JLU5352" s="288"/>
      <c r="JLV5352" s="288"/>
      <c r="JLW5352" s="288"/>
      <c r="JLX5352" s="288"/>
      <c r="JLY5352" s="288"/>
      <c r="JLZ5352" s="288"/>
      <c r="JMA5352" s="288"/>
      <c r="JMB5352" s="288"/>
      <c r="JMC5352" s="288"/>
      <c r="JMD5352" s="288"/>
      <c r="JME5352" s="288"/>
      <c r="JMF5352" s="288"/>
      <c r="JMG5352" s="288"/>
      <c r="JMH5352" s="288"/>
      <c r="JMI5352" s="288"/>
      <c r="JMJ5352" s="288"/>
      <c r="JMK5352" s="288"/>
      <c r="JML5352" s="288"/>
      <c r="JMM5352" s="288"/>
      <c r="JMN5352" s="288"/>
      <c r="JMO5352" s="288"/>
      <c r="JMP5352" s="288"/>
      <c r="JMQ5352" s="288"/>
      <c r="JMR5352" s="288"/>
      <c r="JMS5352" s="288"/>
      <c r="JMT5352" s="288"/>
      <c r="JMU5352" s="288"/>
      <c r="JMV5352" s="288"/>
      <c r="JMW5352" s="288"/>
      <c r="JMX5352" s="288"/>
      <c r="JMY5352" s="288"/>
      <c r="JMZ5352" s="288"/>
      <c r="JNA5352" s="288"/>
      <c r="JNB5352" s="288"/>
      <c r="JNC5352" s="288"/>
      <c r="JND5352" s="288"/>
      <c r="JNE5352" s="288"/>
      <c r="JNF5352" s="288"/>
      <c r="JNG5352" s="288"/>
      <c r="JNH5352" s="288"/>
      <c r="JNI5352" s="288"/>
      <c r="JNJ5352" s="288"/>
      <c r="JNK5352" s="288"/>
      <c r="JNL5352" s="288"/>
      <c r="JNM5352" s="288"/>
      <c r="JNN5352" s="288"/>
      <c r="JNO5352" s="288"/>
      <c r="JNP5352" s="288"/>
      <c r="JNQ5352" s="288"/>
      <c r="JNR5352" s="288"/>
      <c r="JNS5352" s="288"/>
      <c r="JNT5352" s="288"/>
      <c r="JNU5352" s="288"/>
      <c r="JNV5352" s="288"/>
      <c r="JNW5352" s="288"/>
      <c r="JNX5352" s="288"/>
      <c r="JNY5352" s="288"/>
      <c r="JNZ5352" s="288"/>
      <c r="JOA5352" s="288"/>
      <c r="JOB5352" s="288"/>
      <c r="JOC5352" s="288"/>
      <c r="JOD5352" s="288"/>
      <c r="JOE5352" s="288"/>
      <c r="JOF5352" s="288"/>
      <c r="JOG5352" s="288"/>
      <c r="JOH5352" s="288"/>
      <c r="JOI5352" s="288"/>
      <c r="JOJ5352" s="288"/>
      <c r="JOK5352" s="288"/>
      <c r="JOL5352" s="288"/>
      <c r="JOM5352" s="288"/>
      <c r="JON5352" s="288"/>
      <c r="JOO5352" s="288"/>
      <c r="JOP5352" s="288"/>
      <c r="JOQ5352" s="288"/>
      <c r="JOR5352" s="288"/>
      <c r="JOS5352" s="288"/>
      <c r="JOT5352" s="288"/>
      <c r="JOU5352" s="288"/>
      <c r="JOV5352" s="288"/>
      <c r="JOW5352" s="288"/>
      <c r="JOX5352" s="288"/>
      <c r="JOY5352" s="288"/>
      <c r="JOZ5352" s="288"/>
      <c r="JPA5352" s="288"/>
      <c r="JPB5352" s="288"/>
      <c r="JPC5352" s="288"/>
      <c r="JPD5352" s="288"/>
      <c r="JPE5352" s="288"/>
      <c r="JPF5352" s="288"/>
      <c r="JPG5352" s="288"/>
      <c r="JPH5352" s="288"/>
      <c r="JPI5352" s="288"/>
      <c r="JPJ5352" s="288"/>
      <c r="JPK5352" s="288"/>
      <c r="JPL5352" s="288"/>
      <c r="JPM5352" s="288"/>
      <c r="JPN5352" s="288"/>
      <c r="JPO5352" s="288"/>
      <c r="JPP5352" s="288"/>
      <c r="JPQ5352" s="288"/>
      <c r="JPR5352" s="288"/>
      <c r="JPS5352" s="288"/>
      <c r="JPT5352" s="288"/>
      <c r="JPU5352" s="288"/>
      <c r="JPV5352" s="288"/>
      <c r="JPW5352" s="288"/>
      <c r="JPX5352" s="288"/>
      <c r="JPY5352" s="288"/>
      <c r="JPZ5352" s="288"/>
      <c r="JQA5352" s="288"/>
      <c r="JQB5352" s="288"/>
      <c r="JQC5352" s="288"/>
      <c r="JQD5352" s="288"/>
      <c r="JQE5352" s="288"/>
      <c r="JQF5352" s="288"/>
      <c r="JQG5352" s="288"/>
      <c r="JQH5352" s="288"/>
      <c r="JQI5352" s="288"/>
      <c r="JQJ5352" s="288"/>
      <c r="JQK5352" s="288"/>
      <c r="JQL5352" s="288"/>
      <c r="JQM5352" s="288"/>
      <c r="JQN5352" s="288"/>
      <c r="JQO5352" s="288"/>
      <c r="JQP5352" s="288"/>
      <c r="JQQ5352" s="288"/>
      <c r="JQR5352" s="288"/>
      <c r="JQS5352" s="288"/>
      <c r="JQT5352" s="288"/>
      <c r="JQU5352" s="288"/>
      <c r="JQV5352" s="288"/>
      <c r="JQW5352" s="288"/>
      <c r="JQX5352" s="288"/>
      <c r="JQY5352" s="288"/>
      <c r="JQZ5352" s="288"/>
      <c r="JRA5352" s="288"/>
      <c r="JRB5352" s="288"/>
      <c r="JRC5352" s="288"/>
      <c r="JRD5352" s="288"/>
      <c r="JRE5352" s="288"/>
      <c r="JRF5352" s="288"/>
      <c r="JRG5352" s="288"/>
      <c r="JRH5352" s="288"/>
      <c r="JRI5352" s="288"/>
      <c r="JRJ5352" s="288"/>
      <c r="JRK5352" s="288"/>
      <c r="JRL5352" s="288"/>
      <c r="JRM5352" s="288"/>
      <c r="JRN5352" s="288"/>
      <c r="JRO5352" s="288"/>
      <c r="JRP5352" s="288"/>
      <c r="JRQ5352" s="288"/>
      <c r="JRR5352" s="288"/>
      <c r="JRS5352" s="288"/>
      <c r="JRT5352" s="288"/>
      <c r="JRU5352" s="288"/>
      <c r="JRV5352" s="288"/>
      <c r="JRW5352" s="288"/>
      <c r="JRX5352" s="288"/>
      <c r="JRY5352" s="288"/>
      <c r="JRZ5352" s="288"/>
      <c r="JSA5352" s="288"/>
      <c r="JSB5352" s="288"/>
      <c r="JSC5352" s="288"/>
      <c r="JSD5352" s="288"/>
      <c r="JSE5352" s="288"/>
      <c r="JSF5352" s="288"/>
      <c r="JSG5352" s="288"/>
      <c r="JSH5352" s="288"/>
      <c r="JSI5352" s="288"/>
      <c r="JSJ5352" s="288"/>
      <c r="JSK5352" s="288"/>
      <c r="JSL5352" s="288"/>
      <c r="JSM5352" s="288"/>
      <c r="JSN5352" s="288"/>
      <c r="JSO5352" s="288"/>
      <c r="JSP5352" s="288"/>
      <c r="JSQ5352" s="288"/>
      <c r="JSR5352" s="288"/>
      <c r="JSS5352" s="288"/>
      <c r="JST5352" s="288"/>
      <c r="JSU5352" s="288"/>
      <c r="JSV5352" s="288"/>
      <c r="JSW5352" s="288"/>
      <c r="JSX5352" s="288"/>
      <c r="JSY5352" s="288"/>
      <c r="JSZ5352" s="288"/>
      <c r="JTA5352" s="288"/>
      <c r="JTB5352" s="288"/>
      <c r="JTC5352" s="288"/>
      <c r="JTD5352" s="288"/>
      <c r="JTE5352" s="288"/>
      <c r="JTF5352" s="288"/>
      <c r="JTG5352" s="288"/>
      <c r="JTH5352" s="288"/>
      <c r="JTI5352" s="288"/>
      <c r="JTJ5352" s="288"/>
      <c r="JTK5352" s="288"/>
      <c r="JTL5352" s="288"/>
      <c r="JTM5352" s="288"/>
      <c r="JTN5352" s="288"/>
      <c r="JTO5352" s="288"/>
      <c r="JTP5352" s="288"/>
      <c r="JTQ5352" s="288"/>
      <c r="JTR5352" s="288"/>
      <c r="JTS5352" s="288"/>
      <c r="JTT5352" s="288"/>
      <c r="JTU5352" s="288"/>
      <c r="JTV5352" s="288"/>
      <c r="JTW5352" s="288"/>
      <c r="JTX5352" s="288"/>
      <c r="JTY5352" s="288"/>
      <c r="JTZ5352" s="288"/>
      <c r="JUA5352" s="288"/>
      <c r="JUB5352" s="288"/>
      <c r="JUC5352" s="288"/>
      <c r="JUD5352" s="288"/>
      <c r="JUE5352" s="288"/>
      <c r="JUF5352" s="288"/>
      <c r="JUG5352" s="288"/>
      <c r="JUH5352" s="288"/>
      <c r="JUI5352" s="288"/>
      <c r="JUJ5352" s="288"/>
      <c r="JUK5352" s="288"/>
      <c r="JUL5352" s="288"/>
      <c r="JUM5352" s="288"/>
      <c r="JUN5352" s="288"/>
      <c r="JUO5352" s="288"/>
      <c r="JUP5352" s="288"/>
      <c r="JUQ5352" s="288"/>
      <c r="JUR5352" s="288"/>
      <c r="JUS5352" s="288"/>
      <c r="JUT5352" s="288"/>
      <c r="JUU5352" s="288"/>
      <c r="JUV5352" s="288"/>
      <c r="JUW5352" s="288"/>
      <c r="JUX5352" s="288"/>
      <c r="JUY5352" s="288"/>
      <c r="JUZ5352" s="288"/>
      <c r="JVA5352" s="288"/>
      <c r="JVB5352" s="288"/>
      <c r="JVC5352" s="288"/>
      <c r="JVD5352" s="288"/>
      <c r="JVE5352" s="288"/>
      <c r="JVF5352" s="288"/>
      <c r="JVG5352" s="288"/>
      <c r="JVH5352" s="288"/>
      <c r="JVI5352" s="288"/>
      <c r="JVJ5352" s="288"/>
      <c r="JVK5352" s="288"/>
      <c r="JVL5352" s="288"/>
      <c r="JVM5352" s="288"/>
      <c r="JVN5352" s="288"/>
      <c r="JVO5352" s="288"/>
      <c r="JVP5352" s="288"/>
      <c r="JVQ5352" s="288"/>
      <c r="JVR5352" s="288"/>
      <c r="JVS5352" s="288"/>
      <c r="JVT5352" s="288"/>
      <c r="JVU5352" s="288"/>
      <c r="JVV5352" s="288"/>
      <c r="JVW5352" s="288"/>
      <c r="JVX5352" s="288"/>
      <c r="JVY5352" s="288"/>
      <c r="JVZ5352" s="288"/>
      <c r="JWA5352" s="288"/>
      <c r="JWB5352" s="288"/>
      <c r="JWC5352" s="288"/>
      <c r="JWD5352" s="288"/>
      <c r="JWE5352" s="288"/>
      <c r="JWF5352" s="288"/>
      <c r="JWG5352" s="288"/>
      <c r="JWH5352" s="288"/>
      <c r="JWI5352" s="288"/>
      <c r="JWJ5352" s="288"/>
      <c r="JWK5352" s="288"/>
      <c r="JWL5352" s="288"/>
      <c r="JWM5352" s="288"/>
      <c r="JWN5352" s="288"/>
      <c r="JWO5352" s="288"/>
      <c r="JWP5352" s="288"/>
      <c r="JWQ5352" s="288"/>
      <c r="JWR5352" s="288"/>
      <c r="JWS5352" s="288"/>
      <c r="JWT5352" s="288"/>
      <c r="JWU5352" s="288"/>
      <c r="JWV5352" s="288"/>
      <c r="JWW5352" s="288"/>
      <c r="JWX5352" s="288"/>
      <c r="JWY5352" s="288"/>
      <c r="JWZ5352" s="288"/>
      <c r="JXA5352" s="288"/>
      <c r="JXB5352" s="288"/>
      <c r="JXC5352" s="288"/>
      <c r="JXD5352" s="288"/>
      <c r="JXE5352" s="288"/>
      <c r="JXF5352" s="288"/>
      <c r="JXG5352" s="288"/>
      <c r="JXH5352" s="288"/>
      <c r="JXI5352" s="288"/>
      <c r="JXJ5352" s="288"/>
      <c r="JXK5352" s="288"/>
      <c r="JXL5352" s="288"/>
      <c r="JXM5352" s="288"/>
      <c r="JXN5352" s="288"/>
      <c r="JXO5352" s="288"/>
      <c r="JXP5352" s="288"/>
      <c r="JXQ5352" s="288"/>
      <c r="JXR5352" s="288"/>
      <c r="JXS5352" s="288"/>
      <c r="JXT5352" s="288"/>
      <c r="JXU5352" s="288"/>
      <c r="JXV5352" s="288"/>
      <c r="JXW5352" s="288"/>
      <c r="JXX5352" s="288"/>
      <c r="JXY5352" s="288"/>
      <c r="JXZ5352" s="288"/>
      <c r="JYA5352" s="288"/>
      <c r="JYB5352" s="288"/>
      <c r="JYC5352" s="288"/>
      <c r="JYD5352" s="288"/>
      <c r="JYE5352" s="288"/>
      <c r="JYF5352" s="288"/>
      <c r="JYG5352" s="288"/>
      <c r="JYH5352" s="288"/>
      <c r="JYI5352" s="288"/>
      <c r="JYJ5352" s="288"/>
      <c r="JYK5352" s="288"/>
      <c r="JYL5352" s="288"/>
      <c r="JYM5352" s="288"/>
      <c r="JYN5352" s="288"/>
      <c r="JYO5352" s="288"/>
      <c r="JYP5352" s="288"/>
      <c r="JYQ5352" s="288"/>
      <c r="JYR5352" s="288"/>
      <c r="JYS5352" s="288"/>
      <c r="JYT5352" s="288"/>
      <c r="JYU5352" s="288"/>
      <c r="JYV5352" s="288"/>
      <c r="JYW5352" s="288"/>
      <c r="JYX5352" s="288"/>
      <c r="JYY5352" s="288"/>
      <c r="JYZ5352" s="288"/>
      <c r="JZA5352" s="288"/>
      <c r="JZB5352" s="288"/>
      <c r="JZC5352" s="288"/>
      <c r="JZD5352" s="288"/>
      <c r="JZE5352" s="288"/>
      <c r="JZF5352" s="288"/>
      <c r="JZG5352" s="288"/>
      <c r="JZH5352" s="288"/>
      <c r="JZI5352" s="288"/>
      <c r="JZJ5352" s="288"/>
      <c r="JZK5352" s="288"/>
      <c r="JZL5352" s="288"/>
      <c r="JZM5352" s="288"/>
      <c r="JZN5352" s="288"/>
      <c r="JZO5352" s="288"/>
      <c r="JZP5352" s="288"/>
      <c r="JZQ5352" s="288"/>
      <c r="JZR5352" s="288"/>
      <c r="JZS5352" s="288"/>
      <c r="JZT5352" s="288"/>
      <c r="JZU5352" s="288"/>
      <c r="JZV5352" s="288"/>
      <c r="JZW5352" s="288"/>
      <c r="JZX5352" s="288"/>
      <c r="JZY5352" s="288"/>
      <c r="JZZ5352" s="288"/>
      <c r="KAA5352" s="288"/>
      <c r="KAB5352" s="288"/>
      <c r="KAC5352" s="288"/>
      <c r="KAD5352" s="288"/>
      <c r="KAE5352" s="288"/>
      <c r="KAF5352" s="288"/>
      <c r="KAG5352" s="288"/>
      <c r="KAH5352" s="288"/>
      <c r="KAI5352" s="288"/>
      <c r="KAJ5352" s="288"/>
      <c r="KAK5352" s="288"/>
      <c r="KAL5352" s="288"/>
      <c r="KAM5352" s="288"/>
      <c r="KAN5352" s="288"/>
      <c r="KAO5352" s="288"/>
      <c r="KAP5352" s="288"/>
      <c r="KAQ5352" s="288"/>
      <c r="KAR5352" s="288"/>
      <c r="KAS5352" s="288"/>
      <c r="KAT5352" s="288"/>
      <c r="KAU5352" s="288"/>
      <c r="KAV5352" s="288"/>
      <c r="KAW5352" s="288"/>
      <c r="KAX5352" s="288"/>
      <c r="KAY5352" s="288"/>
      <c r="KAZ5352" s="288"/>
      <c r="KBA5352" s="288"/>
      <c r="KBB5352" s="288"/>
      <c r="KBC5352" s="288"/>
      <c r="KBD5352" s="288"/>
      <c r="KBE5352" s="288"/>
      <c r="KBF5352" s="288"/>
      <c r="KBG5352" s="288"/>
      <c r="KBH5352" s="288"/>
      <c r="KBI5352" s="288"/>
      <c r="KBJ5352" s="288"/>
      <c r="KBK5352" s="288"/>
      <c r="KBL5352" s="288"/>
      <c r="KBM5352" s="288"/>
      <c r="KBN5352" s="288"/>
      <c r="KBO5352" s="288"/>
      <c r="KBP5352" s="288"/>
      <c r="KBQ5352" s="288"/>
      <c r="KBR5352" s="288"/>
      <c r="KBS5352" s="288"/>
      <c r="KBT5352" s="288"/>
      <c r="KBU5352" s="288"/>
      <c r="KBV5352" s="288"/>
      <c r="KBW5352" s="288"/>
      <c r="KBX5352" s="288"/>
      <c r="KBY5352" s="288"/>
      <c r="KBZ5352" s="288"/>
      <c r="KCA5352" s="288"/>
      <c r="KCB5352" s="288"/>
      <c r="KCC5352" s="288"/>
      <c r="KCD5352" s="288"/>
      <c r="KCE5352" s="288"/>
      <c r="KCF5352" s="288"/>
      <c r="KCG5352" s="288"/>
      <c r="KCH5352" s="288"/>
      <c r="KCI5352" s="288"/>
      <c r="KCJ5352" s="288"/>
      <c r="KCK5352" s="288"/>
      <c r="KCL5352" s="288"/>
      <c r="KCM5352" s="288"/>
      <c r="KCN5352" s="288"/>
      <c r="KCO5352" s="288"/>
      <c r="KCP5352" s="288"/>
      <c r="KCQ5352" s="288"/>
      <c r="KCR5352" s="288"/>
      <c r="KCS5352" s="288"/>
      <c r="KCT5352" s="288"/>
      <c r="KCU5352" s="288"/>
      <c r="KCV5352" s="288"/>
      <c r="KCW5352" s="288"/>
      <c r="KCX5352" s="288"/>
      <c r="KCY5352" s="288"/>
      <c r="KCZ5352" s="288"/>
      <c r="KDA5352" s="288"/>
      <c r="KDB5352" s="288"/>
      <c r="KDC5352" s="288"/>
      <c r="KDD5352" s="288"/>
      <c r="KDE5352" s="288"/>
      <c r="KDF5352" s="288"/>
      <c r="KDG5352" s="288"/>
      <c r="KDH5352" s="288"/>
      <c r="KDI5352" s="288"/>
      <c r="KDJ5352" s="288"/>
      <c r="KDK5352" s="288"/>
      <c r="KDL5352" s="288"/>
      <c r="KDM5352" s="288"/>
      <c r="KDN5352" s="288"/>
      <c r="KDO5352" s="288"/>
      <c r="KDP5352" s="288"/>
      <c r="KDQ5352" s="288"/>
      <c r="KDR5352" s="288"/>
      <c r="KDS5352" s="288"/>
      <c r="KDT5352" s="288"/>
      <c r="KDU5352" s="288"/>
      <c r="KDV5352" s="288"/>
      <c r="KDW5352" s="288"/>
      <c r="KDX5352" s="288"/>
      <c r="KDY5352" s="288"/>
      <c r="KDZ5352" s="288"/>
      <c r="KEA5352" s="288"/>
      <c r="KEB5352" s="288"/>
      <c r="KEC5352" s="288"/>
      <c r="KED5352" s="288"/>
      <c r="KEE5352" s="288"/>
      <c r="KEF5352" s="288"/>
      <c r="KEG5352" s="288"/>
      <c r="KEH5352" s="288"/>
      <c r="KEI5352" s="288"/>
      <c r="KEJ5352" s="288"/>
      <c r="KEK5352" s="288"/>
      <c r="KEL5352" s="288"/>
      <c r="KEM5352" s="288"/>
      <c r="KEN5352" s="288"/>
      <c r="KEO5352" s="288"/>
      <c r="KEP5352" s="288"/>
      <c r="KEQ5352" s="288"/>
      <c r="KER5352" s="288"/>
      <c r="KES5352" s="288"/>
      <c r="KET5352" s="288"/>
      <c r="KEU5352" s="288"/>
      <c r="KEV5352" s="288"/>
      <c r="KEW5352" s="288"/>
      <c r="KEX5352" s="288"/>
      <c r="KEY5352" s="288"/>
      <c r="KEZ5352" s="288"/>
      <c r="KFA5352" s="288"/>
      <c r="KFB5352" s="288"/>
      <c r="KFC5352" s="288"/>
      <c r="KFD5352" s="288"/>
      <c r="KFE5352" s="288"/>
      <c r="KFF5352" s="288"/>
      <c r="KFG5352" s="288"/>
      <c r="KFH5352" s="288"/>
      <c r="KFI5352" s="288"/>
      <c r="KFJ5352" s="288"/>
      <c r="KFK5352" s="288"/>
      <c r="KFL5352" s="288"/>
      <c r="KFM5352" s="288"/>
      <c r="KFN5352" s="288"/>
      <c r="KFO5352" s="288"/>
      <c r="KFP5352" s="288"/>
      <c r="KFQ5352" s="288"/>
      <c r="KFR5352" s="288"/>
      <c r="KFS5352" s="288"/>
      <c r="KFT5352" s="288"/>
      <c r="KFU5352" s="288"/>
      <c r="KFV5352" s="288"/>
      <c r="KFW5352" s="288"/>
      <c r="KFX5352" s="288"/>
      <c r="KFY5352" s="288"/>
      <c r="KFZ5352" s="288"/>
      <c r="KGA5352" s="288"/>
      <c r="KGB5352" s="288"/>
      <c r="KGC5352" s="288"/>
      <c r="KGD5352" s="288"/>
      <c r="KGE5352" s="288"/>
      <c r="KGF5352" s="288"/>
      <c r="KGG5352" s="288"/>
      <c r="KGH5352" s="288"/>
      <c r="KGI5352" s="288"/>
      <c r="KGJ5352" s="288"/>
      <c r="KGK5352" s="288"/>
      <c r="KGL5352" s="288"/>
      <c r="KGM5352" s="288"/>
      <c r="KGN5352" s="288"/>
      <c r="KGO5352" s="288"/>
      <c r="KGP5352" s="288"/>
      <c r="KGQ5352" s="288"/>
      <c r="KGR5352" s="288"/>
      <c r="KGS5352" s="288"/>
      <c r="KGT5352" s="288"/>
      <c r="KGU5352" s="288"/>
      <c r="KGV5352" s="288"/>
      <c r="KGW5352" s="288"/>
      <c r="KGX5352" s="288"/>
      <c r="KGY5352" s="288"/>
      <c r="KGZ5352" s="288"/>
      <c r="KHA5352" s="288"/>
      <c r="KHB5352" s="288"/>
      <c r="KHC5352" s="288"/>
      <c r="KHD5352" s="288"/>
      <c r="KHE5352" s="288"/>
      <c r="KHF5352" s="288"/>
      <c r="KHG5352" s="288"/>
      <c r="KHH5352" s="288"/>
      <c r="KHI5352" s="288"/>
      <c r="KHJ5352" s="288"/>
      <c r="KHK5352" s="288"/>
      <c r="KHL5352" s="288"/>
      <c r="KHM5352" s="288"/>
      <c r="KHN5352" s="288"/>
      <c r="KHO5352" s="288"/>
      <c r="KHP5352" s="288"/>
      <c r="KHQ5352" s="288"/>
      <c r="KHR5352" s="288"/>
      <c r="KHS5352" s="288"/>
      <c r="KHT5352" s="288"/>
      <c r="KHU5352" s="288"/>
      <c r="KHV5352" s="288"/>
      <c r="KHW5352" s="288"/>
      <c r="KHX5352" s="288"/>
      <c r="KHY5352" s="288"/>
      <c r="KHZ5352" s="288"/>
      <c r="KIA5352" s="288"/>
      <c r="KIB5352" s="288"/>
      <c r="KIC5352" s="288"/>
      <c r="KID5352" s="288"/>
      <c r="KIE5352" s="288"/>
      <c r="KIF5352" s="288"/>
      <c r="KIG5352" s="288"/>
      <c r="KIH5352" s="288"/>
      <c r="KII5352" s="288"/>
      <c r="KIJ5352" s="288"/>
      <c r="KIK5352" s="288"/>
      <c r="KIL5352" s="288"/>
      <c r="KIM5352" s="288"/>
      <c r="KIN5352" s="288"/>
      <c r="KIO5352" s="288"/>
      <c r="KIP5352" s="288"/>
      <c r="KIQ5352" s="288"/>
      <c r="KIR5352" s="288"/>
      <c r="KIS5352" s="288"/>
      <c r="KIT5352" s="288"/>
      <c r="KIU5352" s="288"/>
      <c r="KIV5352" s="288"/>
      <c r="KIW5352" s="288"/>
      <c r="KIX5352" s="288"/>
      <c r="KIY5352" s="288"/>
      <c r="KIZ5352" s="288"/>
      <c r="KJA5352" s="288"/>
      <c r="KJB5352" s="288"/>
      <c r="KJC5352" s="288"/>
      <c r="KJD5352" s="288"/>
      <c r="KJE5352" s="288"/>
      <c r="KJF5352" s="288"/>
      <c r="KJG5352" s="288"/>
      <c r="KJH5352" s="288"/>
      <c r="KJI5352" s="288"/>
      <c r="KJJ5352" s="288"/>
      <c r="KJK5352" s="288"/>
      <c r="KJL5352" s="288"/>
      <c r="KJM5352" s="288"/>
      <c r="KJN5352" s="288"/>
      <c r="KJO5352" s="288"/>
      <c r="KJP5352" s="288"/>
      <c r="KJQ5352" s="288"/>
      <c r="KJR5352" s="288"/>
      <c r="KJS5352" s="288"/>
      <c r="KJT5352" s="288"/>
      <c r="KJU5352" s="288"/>
      <c r="KJV5352" s="288"/>
      <c r="KJW5352" s="288"/>
      <c r="KJX5352" s="288"/>
      <c r="KJY5352" s="288"/>
      <c r="KJZ5352" s="288"/>
      <c r="KKA5352" s="288"/>
      <c r="KKB5352" s="288"/>
      <c r="KKC5352" s="288"/>
      <c r="KKD5352" s="288"/>
      <c r="KKE5352" s="288"/>
      <c r="KKF5352" s="288"/>
      <c r="KKG5352" s="288"/>
      <c r="KKH5352" s="288"/>
      <c r="KKI5352" s="288"/>
      <c r="KKJ5352" s="288"/>
      <c r="KKK5352" s="288"/>
      <c r="KKL5352" s="288"/>
      <c r="KKM5352" s="288"/>
      <c r="KKN5352" s="288"/>
      <c r="KKO5352" s="288"/>
      <c r="KKP5352" s="288"/>
      <c r="KKQ5352" s="288"/>
      <c r="KKR5352" s="288"/>
      <c r="KKS5352" s="288"/>
      <c r="KKT5352" s="288"/>
      <c r="KKU5352" s="288"/>
      <c r="KKV5352" s="288"/>
      <c r="KKW5352" s="288"/>
      <c r="KKX5352" s="288"/>
      <c r="KKY5352" s="288"/>
      <c r="KKZ5352" s="288"/>
      <c r="KLA5352" s="288"/>
      <c r="KLB5352" s="288"/>
      <c r="KLC5352" s="288"/>
      <c r="KLD5352" s="288"/>
      <c r="KLE5352" s="288"/>
      <c r="KLF5352" s="288"/>
      <c r="KLG5352" s="288"/>
      <c r="KLH5352" s="288"/>
      <c r="KLI5352" s="288"/>
      <c r="KLJ5352" s="288"/>
      <c r="KLK5352" s="288"/>
      <c r="KLL5352" s="288"/>
      <c r="KLM5352" s="288"/>
      <c r="KLN5352" s="288"/>
      <c r="KLO5352" s="288"/>
      <c r="KLP5352" s="288"/>
      <c r="KLQ5352" s="288"/>
      <c r="KLR5352" s="288"/>
      <c r="KLS5352" s="288"/>
      <c r="KLT5352" s="288"/>
      <c r="KLU5352" s="288"/>
      <c r="KLV5352" s="288"/>
      <c r="KLW5352" s="288"/>
      <c r="KLX5352" s="288"/>
      <c r="KLY5352" s="288"/>
      <c r="KLZ5352" s="288"/>
      <c r="KMA5352" s="288"/>
      <c r="KMB5352" s="288"/>
      <c r="KMC5352" s="288"/>
      <c r="KMD5352" s="288"/>
      <c r="KME5352" s="288"/>
      <c r="KMF5352" s="288"/>
      <c r="KMG5352" s="288"/>
      <c r="KMH5352" s="288"/>
      <c r="KMI5352" s="288"/>
      <c r="KMJ5352" s="288"/>
      <c r="KMK5352" s="288"/>
      <c r="KML5352" s="288"/>
      <c r="KMM5352" s="288"/>
      <c r="KMN5352" s="288"/>
      <c r="KMO5352" s="288"/>
      <c r="KMP5352" s="288"/>
      <c r="KMQ5352" s="288"/>
      <c r="KMR5352" s="288"/>
      <c r="KMS5352" s="288"/>
      <c r="KMT5352" s="288"/>
      <c r="KMU5352" s="288"/>
      <c r="KMV5352" s="288"/>
      <c r="KMW5352" s="288"/>
      <c r="KMX5352" s="288"/>
      <c r="KMY5352" s="288"/>
      <c r="KMZ5352" s="288"/>
      <c r="KNA5352" s="288"/>
      <c r="KNB5352" s="288"/>
      <c r="KNC5352" s="288"/>
      <c r="KND5352" s="288"/>
      <c r="KNE5352" s="288"/>
      <c r="KNF5352" s="288"/>
      <c r="KNG5352" s="288"/>
      <c r="KNH5352" s="288"/>
      <c r="KNI5352" s="288"/>
      <c r="KNJ5352" s="288"/>
      <c r="KNK5352" s="288"/>
      <c r="KNL5352" s="288"/>
      <c r="KNM5352" s="288"/>
      <c r="KNN5352" s="288"/>
      <c r="KNO5352" s="288"/>
      <c r="KNP5352" s="288"/>
      <c r="KNQ5352" s="288"/>
      <c r="KNR5352" s="288"/>
      <c r="KNS5352" s="288"/>
      <c r="KNT5352" s="288"/>
      <c r="KNU5352" s="288"/>
      <c r="KNV5352" s="288"/>
      <c r="KNW5352" s="288"/>
      <c r="KNX5352" s="288"/>
      <c r="KNY5352" s="288"/>
      <c r="KNZ5352" s="288"/>
      <c r="KOA5352" s="288"/>
      <c r="KOB5352" s="288"/>
      <c r="KOC5352" s="288"/>
      <c r="KOD5352" s="288"/>
      <c r="KOE5352" s="288"/>
      <c r="KOF5352" s="288"/>
      <c r="KOG5352" s="288"/>
      <c r="KOH5352" s="288"/>
      <c r="KOI5352" s="288"/>
      <c r="KOJ5352" s="288"/>
      <c r="KOK5352" s="288"/>
      <c r="KOL5352" s="288"/>
      <c r="KOM5352" s="288"/>
      <c r="KON5352" s="288"/>
      <c r="KOO5352" s="288"/>
      <c r="KOP5352" s="288"/>
      <c r="KOQ5352" s="288"/>
      <c r="KOR5352" s="288"/>
      <c r="KOS5352" s="288"/>
      <c r="KOT5352" s="288"/>
      <c r="KOU5352" s="288"/>
      <c r="KOV5352" s="288"/>
      <c r="KOW5352" s="288"/>
      <c r="KOX5352" s="288"/>
      <c r="KOY5352" s="288"/>
      <c r="KOZ5352" s="288"/>
      <c r="KPA5352" s="288"/>
      <c r="KPB5352" s="288"/>
      <c r="KPC5352" s="288"/>
      <c r="KPD5352" s="288"/>
      <c r="KPE5352" s="288"/>
      <c r="KPF5352" s="288"/>
      <c r="KPG5352" s="288"/>
      <c r="KPH5352" s="288"/>
      <c r="KPI5352" s="288"/>
      <c r="KPJ5352" s="288"/>
      <c r="KPK5352" s="288"/>
      <c r="KPL5352" s="288"/>
      <c r="KPM5352" s="288"/>
      <c r="KPN5352" s="288"/>
      <c r="KPO5352" s="288"/>
      <c r="KPP5352" s="288"/>
      <c r="KPQ5352" s="288"/>
      <c r="KPR5352" s="288"/>
      <c r="KPS5352" s="288"/>
      <c r="KPT5352" s="288"/>
      <c r="KPU5352" s="288"/>
      <c r="KPV5352" s="288"/>
      <c r="KPW5352" s="288"/>
      <c r="KPX5352" s="288"/>
      <c r="KPY5352" s="288"/>
      <c r="KPZ5352" s="288"/>
      <c r="KQA5352" s="288"/>
      <c r="KQB5352" s="288"/>
      <c r="KQC5352" s="288"/>
      <c r="KQD5352" s="288"/>
      <c r="KQE5352" s="288"/>
      <c r="KQF5352" s="288"/>
      <c r="KQG5352" s="288"/>
      <c r="KQH5352" s="288"/>
      <c r="KQI5352" s="288"/>
      <c r="KQJ5352" s="288"/>
      <c r="KQK5352" s="288"/>
      <c r="KQL5352" s="288"/>
      <c r="KQM5352" s="288"/>
      <c r="KQN5352" s="288"/>
      <c r="KQO5352" s="288"/>
      <c r="KQP5352" s="288"/>
      <c r="KQQ5352" s="288"/>
      <c r="KQR5352" s="288"/>
      <c r="KQS5352" s="288"/>
      <c r="KQT5352" s="288"/>
      <c r="KQU5352" s="288"/>
      <c r="KQV5352" s="288"/>
      <c r="KQW5352" s="288"/>
      <c r="KQX5352" s="288"/>
      <c r="KQY5352" s="288"/>
      <c r="KQZ5352" s="288"/>
      <c r="KRA5352" s="288"/>
      <c r="KRB5352" s="288"/>
      <c r="KRC5352" s="288"/>
      <c r="KRD5352" s="288"/>
      <c r="KRE5352" s="288"/>
      <c r="KRF5352" s="288"/>
      <c r="KRG5352" s="288"/>
      <c r="KRH5352" s="288"/>
      <c r="KRI5352" s="288"/>
      <c r="KRJ5352" s="288"/>
      <c r="KRK5352" s="288"/>
      <c r="KRL5352" s="288"/>
      <c r="KRM5352" s="288"/>
      <c r="KRN5352" s="288"/>
      <c r="KRO5352" s="288"/>
      <c r="KRP5352" s="288"/>
      <c r="KRQ5352" s="288"/>
      <c r="KRR5352" s="288"/>
      <c r="KRS5352" s="288"/>
      <c r="KRT5352" s="288"/>
      <c r="KRU5352" s="288"/>
      <c r="KRV5352" s="288"/>
      <c r="KRW5352" s="288"/>
      <c r="KRX5352" s="288"/>
      <c r="KRY5352" s="288"/>
      <c r="KRZ5352" s="288"/>
      <c r="KSA5352" s="288"/>
      <c r="KSB5352" s="288"/>
      <c r="KSC5352" s="288"/>
      <c r="KSD5352" s="288"/>
      <c r="KSE5352" s="288"/>
      <c r="KSF5352" s="288"/>
      <c r="KSG5352" s="288"/>
      <c r="KSH5352" s="288"/>
      <c r="KSI5352" s="288"/>
      <c r="KSJ5352" s="288"/>
      <c r="KSK5352" s="288"/>
      <c r="KSL5352" s="288"/>
      <c r="KSM5352" s="288"/>
      <c r="KSN5352" s="288"/>
      <c r="KSO5352" s="288"/>
      <c r="KSP5352" s="288"/>
      <c r="KSQ5352" s="288"/>
      <c r="KSR5352" s="288"/>
      <c r="KSS5352" s="288"/>
      <c r="KST5352" s="288"/>
      <c r="KSU5352" s="288"/>
      <c r="KSV5352" s="288"/>
      <c r="KSW5352" s="288"/>
      <c r="KSX5352" s="288"/>
      <c r="KSY5352" s="288"/>
      <c r="KSZ5352" s="288"/>
      <c r="KTA5352" s="288"/>
      <c r="KTB5352" s="288"/>
      <c r="KTC5352" s="288"/>
      <c r="KTD5352" s="288"/>
      <c r="KTE5352" s="288"/>
      <c r="KTF5352" s="288"/>
      <c r="KTG5352" s="288"/>
      <c r="KTH5352" s="288"/>
      <c r="KTI5352" s="288"/>
      <c r="KTJ5352" s="288"/>
      <c r="KTK5352" s="288"/>
      <c r="KTL5352" s="288"/>
      <c r="KTM5352" s="288"/>
      <c r="KTN5352" s="288"/>
      <c r="KTO5352" s="288"/>
      <c r="KTP5352" s="288"/>
      <c r="KTQ5352" s="288"/>
      <c r="KTR5352" s="288"/>
      <c r="KTS5352" s="288"/>
      <c r="KTT5352" s="288"/>
      <c r="KTU5352" s="288"/>
      <c r="KTV5352" s="288"/>
      <c r="KTW5352" s="288"/>
      <c r="KTX5352" s="288"/>
      <c r="KTY5352" s="288"/>
      <c r="KTZ5352" s="288"/>
      <c r="KUA5352" s="288"/>
      <c r="KUB5352" s="288"/>
      <c r="KUC5352" s="288"/>
      <c r="KUD5352" s="288"/>
      <c r="KUE5352" s="288"/>
      <c r="KUF5352" s="288"/>
      <c r="KUG5352" s="288"/>
      <c r="KUH5352" s="288"/>
      <c r="KUI5352" s="288"/>
      <c r="KUJ5352" s="288"/>
      <c r="KUK5352" s="288"/>
      <c r="KUL5352" s="288"/>
      <c r="KUM5352" s="288"/>
      <c r="KUN5352" s="288"/>
      <c r="KUO5352" s="288"/>
      <c r="KUP5352" s="288"/>
      <c r="KUQ5352" s="288"/>
      <c r="KUR5352" s="288"/>
      <c r="KUS5352" s="288"/>
      <c r="KUT5352" s="288"/>
      <c r="KUU5352" s="288"/>
      <c r="KUV5352" s="288"/>
      <c r="KUW5352" s="288"/>
      <c r="KUX5352" s="288"/>
      <c r="KUY5352" s="288"/>
      <c r="KUZ5352" s="288"/>
      <c r="KVA5352" s="288"/>
      <c r="KVB5352" s="288"/>
      <c r="KVC5352" s="288"/>
      <c r="KVD5352" s="288"/>
      <c r="KVE5352" s="288"/>
      <c r="KVF5352" s="288"/>
      <c r="KVG5352" s="288"/>
      <c r="KVH5352" s="288"/>
      <c r="KVI5352" s="288"/>
      <c r="KVJ5352" s="288"/>
      <c r="KVK5352" s="288"/>
      <c r="KVL5352" s="288"/>
      <c r="KVM5352" s="288"/>
      <c r="KVN5352" s="288"/>
      <c r="KVO5352" s="288"/>
      <c r="KVP5352" s="288"/>
      <c r="KVQ5352" s="288"/>
      <c r="KVR5352" s="288"/>
      <c r="KVS5352" s="288"/>
      <c r="KVT5352" s="288"/>
      <c r="KVU5352" s="288"/>
      <c r="KVV5352" s="288"/>
      <c r="KVW5352" s="288"/>
      <c r="KVX5352" s="288"/>
      <c r="KVY5352" s="288"/>
      <c r="KVZ5352" s="288"/>
      <c r="KWA5352" s="288"/>
      <c r="KWB5352" s="288"/>
      <c r="KWC5352" s="288"/>
      <c r="KWD5352" s="288"/>
      <c r="KWE5352" s="288"/>
      <c r="KWF5352" s="288"/>
      <c r="KWG5352" s="288"/>
      <c r="KWH5352" s="288"/>
      <c r="KWI5352" s="288"/>
      <c r="KWJ5352" s="288"/>
      <c r="KWK5352" s="288"/>
      <c r="KWL5352" s="288"/>
      <c r="KWM5352" s="288"/>
      <c r="KWN5352" s="288"/>
      <c r="KWO5352" s="288"/>
      <c r="KWP5352" s="288"/>
      <c r="KWQ5352" s="288"/>
      <c r="KWR5352" s="288"/>
      <c r="KWS5352" s="288"/>
      <c r="KWT5352" s="288"/>
      <c r="KWU5352" s="288"/>
      <c r="KWV5352" s="288"/>
      <c r="KWW5352" s="288"/>
      <c r="KWX5352" s="288"/>
      <c r="KWY5352" s="288"/>
      <c r="KWZ5352" s="288"/>
      <c r="KXA5352" s="288"/>
      <c r="KXB5352" s="288"/>
      <c r="KXC5352" s="288"/>
      <c r="KXD5352" s="288"/>
      <c r="KXE5352" s="288"/>
      <c r="KXF5352" s="288"/>
      <c r="KXG5352" s="288"/>
      <c r="KXH5352" s="288"/>
      <c r="KXI5352" s="288"/>
      <c r="KXJ5352" s="288"/>
      <c r="KXK5352" s="288"/>
      <c r="KXL5352" s="288"/>
      <c r="KXM5352" s="288"/>
      <c r="KXN5352" s="288"/>
      <c r="KXO5352" s="288"/>
      <c r="KXP5352" s="288"/>
      <c r="KXQ5352" s="288"/>
      <c r="KXR5352" s="288"/>
      <c r="KXS5352" s="288"/>
      <c r="KXT5352" s="288"/>
      <c r="KXU5352" s="288"/>
      <c r="KXV5352" s="288"/>
      <c r="KXW5352" s="288"/>
      <c r="KXX5352" s="288"/>
      <c r="KXY5352" s="288"/>
      <c r="KXZ5352" s="288"/>
      <c r="KYA5352" s="288"/>
      <c r="KYB5352" s="288"/>
      <c r="KYC5352" s="288"/>
      <c r="KYD5352" s="288"/>
      <c r="KYE5352" s="288"/>
      <c r="KYF5352" s="288"/>
      <c r="KYG5352" s="288"/>
      <c r="KYH5352" s="288"/>
      <c r="KYI5352" s="288"/>
      <c r="KYJ5352" s="288"/>
      <c r="KYK5352" s="288"/>
      <c r="KYL5352" s="288"/>
      <c r="KYM5352" s="288"/>
      <c r="KYN5352" s="288"/>
      <c r="KYO5352" s="288"/>
      <c r="KYP5352" s="288"/>
      <c r="KYQ5352" s="288"/>
      <c r="KYR5352" s="288"/>
      <c r="KYS5352" s="288"/>
      <c r="KYT5352" s="288"/>
      <c r="KYU5352" s="288"/>
      <c r="KYV5352" s="288"/>
      <c r="KYW5352" s="288"/>
      <c r="KYX5352" s="288"/>
      <c r="KYY5352" s="288"/>
      <c r="KYZ5352" s="288"/>
      <c r="KZA5352" s="288"/>
      <c r="KZB5352" s="288"/>
      <c r="KZC5352" s="288"/>
      <c r="KZD5352" s="288"/>
      <c r="KZE5352" s="288"/>
      <c r="KZF5352" s="288"/>
      <c r="KZG5352" s="288"/>
      <c r="KZH5352" s="288"/>
      <c r="KZI5352" s="288"/>
      <c r="KZJ5352" s="288"/>
      <c r="KZK5352" s="288"/>
      <c r="KZL5352" s="288"/>
      <c r="KZM5352" s="288"/>
      <c r="KZN5352" s="288"/>
      <c r="KZO5352" s="288"/>
      <c r="KZP5352" s="288"/>
      <c r="KZQ5352" s="288"/>
      <c r="KZR5352" s="288"/>
      <c r="KZS5352" s="288"/>
      <c r="KZT5352" s="288"/>
      <c r="KZU5352" s="288"/>
      <c r="KZV5352" s="288"/>
      <c r="KZW5352" s="288"/>
      <c r="KZX5352" s="288"/>
      <c r="KZY5352" s="288"/>
      <c r="KZZ5352" s="288"/>
      <c r="LAA5352" s="288"/>
      <c r="LAB5352" s="288"/>
      <c r="LAC5352" s="288"/>
      <c r="LAD5352" s="288"/>
      <c r="LAE5352" s="288"/>
      <c r="LAF5352" s="288"/>
      <c r="LAG5352" s="288"/>
      <c r="LAH5352" s="288"/>
      <c r="LAI5352" s="288"/>
      <c r="LAJ5352" s="288"/>
      <c r="LAK5352" s="288"/>
      <c r="LAL5352" s="288"/>
      <c r="LAM5352" s="288"/>
      <c r="LAN5352" s="288"/>
      <c r="LAO5352" s="288"/>
      <c r="LAP5352" s="288"/>
      <c r="LAQ5352" s="288"/>
      <c r="LAR5352" s="288"/>
      <c r="LAS5352" s="288"/>
      <c r="LAT5352" s="288"/>
      <c r="LAU5352" s="288"/>
      <c r="LAV5352" s="288"/>
      <c r="LAW5352" s="288"/>
      <c r="LAX5352" s="288"/>
      <c r="LAY5352" s="288"/>
      <c r="LAZ5352" s="288"/>
      <c r="LBA5352" s="288"/>
      <c r="LBB5352" s="288"/>
      <c r="LBC5352" s="288"/>
      <c r="LBD5352" s="288"/>
      <c r="LBE5352" s="288"/>
      <c r="LBF5352" s="288"/>
      <c r="LBG5352" s="288"/>
      <c r="LBH5352" s="288"/>
      <c r="LBI5352" s="288"/>
      <c r="LBJ5352" s="288"/>
      <c r="LBK5352" s="288"/>
      <c r="LBL5352" s="288"/>
      <c r="LBM5352" s="288"/>
      <c r="LBN5352" s="288"/>
      <c r="LBO5352" s="288"/>
      <c r="LBP5352" s="288"/>
      <c r="LBQ5352" s="288"/>
      <c r="LBR5352" s="288"/>
      <c r="LBS5352" s="288"/>
      <c r="LBT5352" s="288"/>
      <c r="LBU5352" s="288"/>
      <c r="LBV5352" s="288"/>
      <c r="LBW5352" s="288"/>
      <c r="LBX5352" s="288"/>
      <c r="LBY5352" s="288"/>
      <c r="LBZ5352" s="288"/>
      <c r="LCA5352" s="288"/>
      <c r="LCB5352" s="288"/>
      <c r="LCC5352" s="288"/>
      <c r="LCD5352" s="288"/>
      <c r="LCE5352" s="288"/>
      <c r="LCF5352" s="288"/>
      <c r="LCG5352" s="288"/>
      <c r="LCH5352" s="288"/>
      <c r="LCI5352" s="288"/>
      <c r="LCJ5352" s="288"/>
      <c r="LCK5352" s="288"/>
      <c r="LCL5352" s="288"/>
      <c r="LCM5352" s="288"/>
      <c r="LCN5352" s="288"/>
      <c r="LCO5352" s="288"/>
      <c r="LCP5352" s="288"/>
      <c r="LCQ5352" s="288"/>
      <c r="LCR5352" s="288"/>
      <c r="LCS5352" s="288"/>
      <c r="LCT5352" s="288"/>
      <c r="LCU5352" s="288"/>
      <c r="LCV5352" s="288"/>
      <c r="LCW5352" s="288"/>
      <c r="LCX5352" s="288"/>
      <c r="LCY5352" s="288"/>
      <c r="LCZ5352" s="288"/>
      <c r="LDA5352" s="288"/>
      <c r="LDB5352" s="288"/>
      <c r="LDC5352" s="288"/>
      <c r="LDD5352" s="288"/>
      <c r="LDE5352" s="288"/>
      <c r="LDF5352" s="288"/>
      <c r="LDG5352" s="288"/>
      <c r="LDH5352" s="288"/>
      <c r="LDI5352" s="288"/>
      <c r="LDJ5352" s="288"/>
      <c r="LDK5352" s="288"/>
      <c r="LDL5352" s="288"/>
      <c r="LDM5352" s="288"/>
      <c r="LDN5352" s="288"/>
      <c r="LDO5352" s="288"/>
      <c r="LDP5352" s="288"/>
      <c r="LDQ5352" s="288"/>
      <c r="LDR5352" s="288"/>
      <c r="LDS5352" s="288"/>
      <c r="LDT5352" s="288"/>
      <c r="LDU5352" s="288"/>
      <c r="LDV5352" s="288"/>
      <c r="LDW5352" s="288"/>
      <c r="LDX5352" s="288"/>
      <c r="LDY5352" s="288"/>
      <c r="LDZ5352" s="288"/>
      <c r="LEA5352" s="288"/>
      <c r="LEB5352" s="288"/>
      <c r="LEC5352" s="288"/>
      <c r="LED5352" s="288"/>
      <c r="LEE5352" s="288"/>
      <c r="LEF5352" s="288"/>
      <c r="LEG5352" s="288"/>
      <c r="LEH5352" s="288"/>
      <c r="LEI5352" s="288"/>
      <c r="LEJ5352" s="288"/>
      <c r="LEK5352" s="288"/>
      <c r="LEL5352" s="288"/>
      <c r="LEM5352" s="288"/>
      <c r="LEN5352" s="288"/>
      <c r="LEO5352" s="288"/>
      <c r="LEP5352" s="288"/>
      <c r="LEQ5352" s="288"/>
      <c r="LER5352" s="288"/>
      <c r="LES5352" s="288"/>
      <c r="LET5352" s="288"/>
      <c r="LEU5352" s="288"/>
      <c r="LEV5352" s="288"/>
      <c r="LEW5352" s="288"/>
      <c r="LEX5352" s="288"/>
      <c r="LEY5352" s="288"/>
      <c r="LEZ5352" s="288"/>
      <c r="LFA5352" s="288"/>
      <c r="LFB5352" s="288"/>
      <c r="LFC5352" s="288"/>
      <c r="LFD5352" s="288"/>
      <c r="LFE5352" s="288"/>
      <c r="LFF5352" s="288"/>
      <c r="LFG5352" s="288"/>
      <c r="LFH5352" s="288"/>
      <c r="LFI5352" s="288"/>
      <c r="LFJ5352" s="288"/>
      <c r="LFK5352" s="288"/>
      <c r="LFL5352" s="288"/>
      <c r="LFM5352" s="288"/>
      <c r="LFN5352" s="288"/>
      <c r="LFO5352" s="288"/>
      <c r="LFP5352" s="288"/>
      <c r="LFQ5352" s="288"/>
      <c r="LFR5352" s="288"/>
      <c r="LFS5352" s="288"/>
      <c r="LFT5352" s="288"/>
      <c r="LFU5352" s="288"/>
      <c r="LFV5352" s="288"/>
      <c r="LFW5352" s="288"/>
      <c r="LFX5352" s="288"/>
      <c r="LFY5352" s="288"/>
      <c r="LFZ5352" s="288"/>
      <c r="LGA5352" s="288"/>
      <c r="LGB5352" s="288"/>
      <c r="LGC5352" s="288"/>
      <c r="LGD5352" s="288"/>
      <c r="LGE5352" s="288"/>
      <c r="LGF5352" s="288"/>
      <c r="LGG5352" s="288"/>
      <c r="LGH5352" s="288"/>
      <c r="LGI5352" s="288"/>
      <c r="LGJ5352" s="288"/>
      <c r="LGK5352" s="288"/>
      <c r="LGL5352" s="288"/>
      <c r="LGM5352" s="288"/>
      <c r="LGN5352" s="288"/>
      <c r="LGO5352" s="288"/>
      <c r="LGP5352" s="288"/>
      <c r="LGQ5352" s="288"/>
      <c r="LGR5352" s="288"/>
      <c r="LGS5352" s="288"/>
      <c r="LGT5352" s="288"/>
      <c r="LGU5352" s="288"/>
      <c r="LGV5352" s="288"/>
      <c r="LGW5352" s="288"/>
      <c r="LGX5352" s="288"/>
      <c r="LGY5352" s="288"/>
      <c r="LGZ5352" s="288"/>
      <c r="LHA5352" s="288"/>
      <c r="LHB5352" s="288"/>
      <c r="LHC5352" s="288"/>
      <c r="LHD5352" s="288"/>
      <c r="LHE5352" s="288"/>
      <c r="LHF5352" s="288"/>
      <c r="LHG5352" s="288"/>
      <c r="LHH5352" s="288"/>
      <c r="LHI5352" s="288"/>
      <c r="LHJ5352" s="288"/>
      <c r="LHK5352" s="288"/>
      <c r="LHL5352" s="288"/>
      <c r="LHM5352" s="288"/>
      <c r="LHN5352" s="288"/>
      <c r="LHO5352" s="288"/>
      <c r="LHP5352" s="288"/>
      <c r="LHQ5352" s="288"/>
      <c r="LHR5352" s="288"/>
      <c r="LHS5352" s="288"/>
      <c r="LHT5352" s="288"/>
      <c r="LHU5352" s="288"/>
      <c r="LHV5352" s="288"/>
      <c r="LHW5352" s="288"/>
      <c r="LHX5352" s="288"/>
      <c r="LHY5352" s="288"/>
      <c r="LHZ5352" s="288"/>
      <c r="LIA5352" s="288"/>
      <c r="LIB5352" s="288"/>
      <c r="LIC5352" s="288"/>
      <c r="LID5352" s="288"/>
      <c r="LIE5352" s="288"/>
      <c r="LIF5352" s="288"/>
      <c r="LIG5352" s="288"/>
      <c r="LIH5352" s="288"/>
      <c r="LII5352" s="288"/>
      <c r="LIJ5352" s="288"/>
      <c r="LIK5352" s="288"/>
      <c r="LIL5352" s="288"/>
      <c r="LIM5352" s="288"/>
      <c r="LIN5352" s="288"/>
      <c r="LIO5352" s="288"/>
      <c r="LIP5352" s="288"/>
      <c r="LIQ5352" s="288"/>
      <c r="LIR5352" s="288"/>
      <c r="LIS5352" s="288"/>
      <c r="LIT5352" s="288"/>
      <c r="LIU5352" s="288"/>
      <c r="LIV5352" s="288"/>
      <c r="LIW5352" s="288"/>
      <c r="LIX5352" s="288"/>
      <c r="LIY5352" s="288"/>
      <c r="LIZ5352" s="288"/>
      <c r="LJA5352" s="288"/>
      <c r="LJB5352" s="288"/>
      <c r="LJC5352" s="288"/>
      <c r="LJD5352" s="288"/>
      <c r="LJE5352" s="288"/>
      <c r="LJF5352" s="288"/>
      <c r="LJG5352" s="288"/>
      <c r="LJH5352" s="288"/>
      <c r="LJI5352" s="288"/>
      <c r="LJJ5352" s="288"/>
      <c r="LJK5352" s="288"/>
      <c r="LJL5352" s="288"/>
      <c r="LJM5352" s="288"/>
      <c r="LJN5352" s="288"/>
      <c r="LJO5352" s="288"/>
      <c r="LJP5352" s="288"/>
      <c r="LJQ5352" s="288"/>
      <c r="LJR5352" s="288"/>
      <c r="LJS5352" s="288"/>
      <c r="LJT5352" s="288"/>
      <c r="LJU5352" s="288"/>
      <c r="LJV5352" s="288"/>
      <c r="LJW5352" s="288"/>
      <c r="LJX5352" s="288"/>
      <c r="LJY5352" s="288"/>
      <c r="LJZ5352" s="288"/>
      <c r="LKA5352" s="288"/>
      <c r="LKB5352" s="288"/>
      <c r="LKC5352" s="288"/>
      <c r="LKD5352" s="288"/>
      <c r="LKE5352" s="288"/>
      <c r="LKF5352" s="288"/>
      <c r="LKG5352" s="288"/>
      <c r="LKH5352" s="288"/>
      <c r="LKI5352" s="288"/>
      <c r="LKJ5352" s="288"/>
      <c r="LKK5352" s="288"/>
      <c r="LKL5352" s="288"/>
      <c r="LKM5352" s="288"/>
      <c r="LKN5352" s="288"/>
      <c r="LKO5352" s="288"/>
      <c r="LKP5352" s="288"/>
      <c r="LKQ5352" s="288"/>
      <c r="LKR5352" s="288"/>
      <c r="LKS5352" s="288"/>
      <c r="LKT5352" s="288"/>
      <c r="LKU5352" s="288"/>
      <c r="LKV5352" s="288"/>
      <c r="LKW5352" s="288"/>
      <c r="LKX5352" s="288"/>
      <c r="LKY5352" s="288"/>
      <c r="LKZ5352" s="288"/>
      <c r="LLA5352" s="288"/>
      <c r="LLB5352" s="288"/>
      <c r="LLC5352" s="288"/>
      <c r="LLD5352" s="288"/>
      <c r="LLE5352" s="288"/>
      <c r="LLF5352" s="288"/>
      <c r="LLG5352" s="288"/>
      <c r="LLH5352" s="288"/>
      <c r="LLI5352" s="288"/>
      <c r="LLJ5352" s="288"/>
      <c r="LLK5352" s="288"/>
      <c r="LLL5352" s="288"/>
      <c r="LLM5352" s="288"/>
      <c r="LLN5352" s="288"/>
      <c r="LLO5352" s="288"/>
      <c r="LLP5352" s="288"/>
      <c r="LLQ5352" s="288"/>
      <c r="LLR5352" s="288"/>
      <c r="LLS5352" s="288"/>
      <c r="LLT5352" s="288"/>
      <c r="LLU5352" s="288"/>
      <c r="LLV5352" s="288"/>
      <c r="LLW5352" s="288"/>
      <c r="LLX5352" s="288"/>
      <c r="LLY5352" s="288"/>
      <c r="LLZ5352" s="288"/>
      <c r="LMA5352" s="288"/>
      <c r="LMB5352" s="288"/>
      <c r="LMC5352" s="288"/>
      <c r="LMD5352" s="288"/>
      <c r="LME5352" s="288"/>
      <c r="LMF5352" s="288"/>
      <c r="LMG5352" s="288"/>
      <c r="LMH5352" s="288"/>
      <c r="LMI5352" s="288"/>
      <c r="LMJ5352" s="288"/>
      <c r="LMK5352" s="288"/>
      <c r="LML5352" s="288"/>
      <c r="LMM5352" s="288"/>
      <c r="LMN5352" s="288"/>
      <c r="LMO5352" s="288"/>
      <c r="LMP5352" s="288"/>
      <c r="LMQ5352" s="288"/>
      <c r="LMR5352" s="288"/>
      <c r="LMS5352" s="288"/>
      <c r="LMT5352" s="288"/>
      <c r="LMU5352" s="288"/>
      <c r="LMV5352" s="288"/>
      <c r="LMW5352" s="288"/>
      <c r="LMX5352" s="288"/>
      <c r="LMY5352" s="288"/>
      <c r="LMZ5352" s="288"/>
      <c r="LNA5352" s="288"/>
      <c r="LNB5352" s="288"/>
      <c r="LNC5352" s="288"/>
      <c r="LND5352" s="288"/>
      <c r="LNE5352" s="288"/>
      <c r="LNF5352" s="288"/>
      <c r="LNG5352" s="288"/>
      <c r="LNH5352" s="288"/>
      <c r="LNI5352" s="288"/>
      <c r="LNJ5352" s="288"/>
      <c r="LNK5352" s="288"/>
      <c r="LNL5352" s="288"/>
      <c r="LNM5352" s="288"/>
      <c r="LNN5352" s="288"/>
      <c r="LNO5352" s="288"/>
      <c r="LNP5352" s="288"/>
      <c r="LNQ5352" s="288"/>
      <c r="LNR5352" s="288"/>
      <c r="LNS5352" s="288"/>
      <c r="LNT5352" s="288"/>
      <c r="LNU5352" s="288"/>
      <c r="LNV5352" s="288"/>
      <c r="LNW5352" s="288"/>
      <c r="LNX5352" s="288"/>
      <c r="LNY5352" s="288"/>
      <c r="LNZ5352" s="288"/>
      <c r="LOA5352" s="288"/>
      <c r="LOB5352" s="288"/>
      <c r="LOC5352" s="288"/>
      <c r="LOD5352" s="288"/>
      <c r="LOE5352" s="288"/>
      <c r="LOF5352" s="288"/>
      <c r="LOG5352" s="288"/>
      <c r="LOH5352" s="288"/>
      <c r="LOI5352" s="288"/>
      <c r="LOJ5352" s="288"/>
      <c r="LOK5352" s="288"/>
      <c r="LOL5352" s="288"/>
      <c r="LOM5352" s="288"/>
      <c r="LON5352" s="288"/>
      <c r="LOO5352" s="288"/>
      <c r="LOP5352" s="288"/>
      <c r="LOQ5352" s="288"/>
      <c r="LOR5352" s="288"/>
      <c r="LOS5352" s="288"/>
      <c r="LOT5352" s="288"/>
      <c r="LOU5352" s="288"/>
      <c r="LOV5352" s="288"/>
      <c r="LOW5352" s="288"/>
      <c r="LOX5352" s="288"/>
      <c r="LOY5352" s="288"/>
      <c r="LOZ5352" s="288"/>
      <c r="LPA5352" s="288"/>
      <c r="LPB5352" s="288"/>
      <c r="LPC5352" s="288"/>
      <c r="LPD5352" s="288"/>
      <c r="LPE5352" s="288"/>
      <c r="LPF5352" s="288"/>
      <c r="LPG5352" s="288"/>
      <c r="LPH5352" s="288"/>
      <c r="LPI5352" s="288"/>
      <c r="LPJ5352" s="288"/>
      <c r="LPK5352" s="288"/>
      <c r="LPL5352" s="288"/>
      <c r="LPM5352" s="288"/>
      <c r="LPN5352" s="288"/>
      <c r="LPO5352" s="288"/>
      <c r="LPP5352" s="288"/>
      <c r="LPQ5352" s="288"/>
      <c r="LPR5352" s="288"/>
      <c r="LPS5352" s="288"/>
      <c r="LPT5352" s="288"/>
      <c r="LPU5352" s="288"/>
      <c r="LPV5352" s="288"/>
      <c r="LPW5352" s="288"/>
      <c r="LPX5352" s="288"/>
      <c r="LPY5352" s="288"/>
      <c r="LPZ5352" s="288"/>
      <c r="LQA5352" s="288"/>
      <c r="LQB5352" s="288"/>
      <c r="LQC5352" s="288"/>
      <c r="LQD5352" s="288"/>
      <c r="LQE5352" s="288"/>
      <c r="LQF5352" s="288"/>
      <c r="LQG5352" s="288"/>
      <c r="LQH5352" s="288"/>
      <c r="LQI5352" s="288"/>
      <c r="LQJ5352" s="288"/>
      <c r="LQK5352" s="288"/>
      <c r="LQL5352" s="288"/>
      <c r="LQM5352" s="288"/>
      <c r="LQN5352" s="288"/>
      <c r="LQO5352" s="288"/>
      <c r="LQP5352" s="288"/>
      <c r="LQQ5352" s="288"/>
      <c r="LQR5352" s="288"/>
      <c r="LQS5352" s="288"/>
      <c r="LQT5352" s="288"/>
      <c r="LQU5352" s="288"/>
      <c r="LQV5352" s="288"/>
      <c r="LQW5352" s="288"/>
      <c r="LQX5352" s="288"/>
      <c r="LQY5352" s="288"/>
      <c r="LQZ5352" s="288"/>
      <c r="LRA5352" s="288"/>
      <c r="LRB5352" s="288"/>
      <c r="LRC5352" s="288"/>
      <c r="LRD5352" s="288"/>
      <c r="LRE5352" s="288"/>
      <c r="LRF5352" s="288"/>
      <c r="LRG5352" s="288"/>
      <c r="LRH5352" s="288"/>
      <c r="LRI5352" s="288"/>
      <c r="LRJ5352" s="288"/>
      <c r="LRK5352" s="288"/>
      <c r="LRL5352" s="288"/>
      <c r="LRM5352" s="288"/>
      <c r="LRN5352" s="288"/>
      <c r="LRO5352" s="288"/>
      <c r="LRP5352" s="288"/>
      <c r="LRQ5352" s="288"/>
      <c r="LRR5352" s="288"/>
      <c r="LRS5352" s="288"/>
      <c r="LRT5352" s="288"/>
      <c r="LRU5352" s="288"/>
      <c r="LRV5352" s="288"/>
      <c r="LRW5352" s="288"/>
      <c r="LRX5352" s="288"/>
      <c r="LRY5352" s="288"/>
      <c r="LRZ5352" s="288"/>
      <c r="LSA5352" s="288"/>
      <c r="LSB5352" s="288"/>
      <c r="LSC5352" s="288"/>
      <c r="LSD5352" s="288"/>
      <c r="LSE5352" s="288"/>
      <c r="LSF5352" s="288"/>
      <c r="LSG5352" s="288"/>
      <c r="LSH5352" s="288"/>
      <c r="LSI5352" s="288"/>
      <c r="LSJ5352" s="288"/>
      <c r="LSK5352" s="288"/>
      <c r="LSL5352" s="288"/>
      <c r="LSM5352" s="288"/>
      <c r="LSN5352" s="288"/>
      <c r="LSO5352" s="288"/>
      <c r="LSP5352" s="288"/>
      <c r="LSQ5352" s="288"/>
      <c r="LSR5352" s="288"/>
      <c r="LSS5352" s="288"/>
      <c r="LST5352" s="288"/>
      <c r="LSU5352" s="288"/>
      <c r="LSV5352" s="288"/>
      <c r="LSW5352" s="288"/>
      <c r="LSX5352" s="288"/>
      <c r="LSY5352" s="288"/>
      <c r="LSZ5352" s="288"/>
      <c r="LTA5352" s="288"/>
      <c r="LTB5352" s="288"/>
      <c r="LTC5352" s="288"/>
      <c r="LTD5352" s="288"/>
      <c r="LTE5352" s="288"/>
      <c r="LTF5352" s="288"/>
      <c r="LTG5352" s="288"/>
      <c r="LTH5352" s="288"/>
      <c r="LTI5352" s="288"/>
      <c r="LTJ5352" s="288"/>
      <c r="LTK5352" s="288"/>
      <c r="LTL5352" s="288"/>
      <c r="LTM5352" s="288"/>
      <c r="LTN5352" s="288"/>
      <c r="LTO5352" s="288"/>
      <c r="LTP5352" s="288"/>
      <c r="LTQ5352" s="288"/>
      <c r="LTR5352" s="288"/>
      <c r="LTS5352" s="288"/>
      <c r="LTT5352" s="288"/>
      <c r="LTU5352" s="288"/>
      <c r="LTV5352" s="288"/>
      <c r="LTW5352" s="288"/>
      <c r="LTX5352" s="288"/>
      <c r="LTY5352" s="288"/>
      <c r="LTZ5352" s="288"/>
      <c r="LUA5352" s="288"/>
      <c r="LUB5352" s="288"/>
      <c r="LUC5352" s="288"/>
      <c r="LUD5352" s="288"/>
      <c r="LUE5352" s="288"/>
      <c r="LUF5352" s="288"/>
      <c r="LUG5352" s="288"/>
      <c r="LUH5352" s="288"/>
      <c r="LUI5352" s="288"/>
      <c r="LUJ5352" s="288"/>
      <c r="LUK5352" s="288"/>
      <c r="LUL5352" s="288"/>
      <c r="LUM5352" s="288"/>
      <c r="LUN5352" s="288"/>
      <c r="LUO5352" s="288"/>
      <c r="LUP5352" s="288"/>
      <c r="LUQ5352" s="288"/>
      <c r="LUR5352" s="288"/>
      <c r="LUS5352" s="288"/>
      <c r="LUT5352" s="288"/>
      <c r="LUU5352" s="288"/>
      <c r="LUV5352" s="288"/>
      <c r="LUW5352" s="288"/>
      <c r="LUX5352" s="288"/>
      <c r="LUY5352" s="288"/>
      <c r="LUZ5352" s="288"/>
      <c r="LVA5352" s="288"/>
      <c r="LVB5352" s="288"/>
      <c r="LVC5352" s="288"/>
      <c r="LVD5352" s="288"/>
      <c r="LVE5352" s="288"/>
      <c r="LVF5352" s="288"/>
      <c r="LVG5352" s="288"/>
      <c r="LVH5352" s="288"/>
      <c r="LVI5352" s="288"/>
      <c r="LVJ5352" s="288"/>
      <c r="LVK5352" s="288"/>
      <c r="LVL5352" s="288"/>
      <c r="LVM5352" s="288"/>
      <c r="LVN5352" s="288"/>
      <c r="LVO5352" s="288"/>
      <c r="LVP5352" s="288"/>
      <c r="LVQ5352" s="288"/>
      <c r="LVR5352" s="288"/>
      <c r="LVS5352" s="288"/>
      <c r="LVT5352" s="288"/>
      <c r="LVU5352" s="288"/>
      <c r="LVV5352" s="288"/>
      <c r="LVW5352" s="288"/>
      <c r="LVX5352" s="288"/>
      <c r="LVY5352" s="288"/>
      <c r="LVZ5352" s="288"/>
      <c r="LWA5352" s="288"/>
      <c r="LWB5352" s="288"/>
      <c r="LWC5352" s="288"/>
      <c r="LWD5352" s="288"/>
      <c r="LWE5352" s="288"/>
      <c r="LWF5352" s="288"/>
      <c r="LWG5352" s="288"/>
      <c r="LWH5352" s="288"/>
      <c r="LWI5352" s="288"/>
      <c r="LWJ5352" s="288"/>
      <c r="LWK5352" s="288"/>
      <c r="LWL5352" s="288"/>
      <c r="LWM5352" s="288"/>
      <c r="LWN5352" s="288"/>
      <c r="LWO5352" s="288"/>
      <c r="LWP5352" s="288"/>
      <c r="LWQ5352" s="288"/>
      <c r="LWR5352" s="288"/>
      <c r="LWS5352" s="288"/>
      <c r="LWT5352" s="288"/>
      <c r="LWU5352" s="288"/>
      <c r="LWV5352" s="288"/>
      <c r="LWW5352" s="288"/>
      <c r="LWX5352" s="288"/>
      <c r="LWY5352" s="288"/>
      <c r="LWZ5352" s="288"/>
      <c r="LXA5352" s="288"/>
      <c r="LXB5352" s="288"/>
      <c r="LXC5352" s="288"/>
      <c r="LXD5352" s="288"/>
      <c r="LXE5352" s="288"/>
      <c r="LXF5352" s="288"/>
      <c r="LXG5352" s="288"/>
      <c r="LXH5352" s="288"/>
      <c r="LXI5352" s="288"/>
      <c r="LXJ5352" s="288"/>
      <c r="LXK5352" s="288"/>
      <c r="LXL5352" s="288"/>
      <c r="LXM5352" s="288"/>
      <c r="LXN5352" s="288"/>
      <c r="LXO5352" s="288"/>
      <c r="LXP5352" s="288"/>
      <c r="LXQ5352" s="288"/>
      <c r="LXR5352" s="288"/>
      <c r="LXS5352" s="288"/>
      <c r="LXT5352" s="288"/>
      <c r="LXU5352" s="288"/>
      <c r="LXV5352" s="288"/>
      <c r="LXW5352" s="288"/>
      <c r="LXX5352" s="288"/>
      <c r="LXY5352" s="288"/>
      <c r="LXZ5352" s="288"/>
      <c r="LYA5352" s="288"/>
      <c r="LYB5352" s="288"/>
      <c r="LYC5352" s="288"/>
      <c r="LYD5352" s="288"/>
      <c r="LYE5352" s="288"/>
      <c r="LYF5352" s="288"/>
      <c r="LYG5352" s="288"/>
      <c r="LYH5352" s="288"/>
      <c r="LYI5352" s="288"/>
      <c r="LYJ5352" s="288"/>
      <c r="LYK5352" s="288"/>
      <c r="LYL5352" s="288"/>
      <c r="LYM5352" s="288"/>
      <c r="LYN5352" s="288"/>
      <c r="LYO5352" s="288"/>
      <c r="LYP5352" s="288"/>
      <c r="LYQ5352" s="288"/>
      <c r="LYR5352" s="288"/>
      <c r="LYS5352" s="288"/>
      <c r="LYT5352" s="288"/>
      <c r="LYU5352" s="288"/>
      <c r="LYV5352" s="288"/>
      <c r="LYW5352" s="288"/>
      <c r="LYX5352" s="288"/>
      <c r="LYY5352" s="288"/>
      <c r="LYZ5352" s="288"/>
      <c r="LZA5352" s="288"/>
      <c r="LZB5352" s="288"/>
      <c r="LZC5352" s="288"/>
      <c r="LZD5352" s="288"/>
      <c r="LZE5352" s="288"/>
      <c r="LZF5352" s="288"/>
      <c r="LZG5352" s="288"/>
      <c r="LZH5352" s="288"/>
      <c r="LZI5352" s="288"/>
      <c r="LZJ5352" s="288"/>
      <c r="LZK5352" s="288"/>
      <c r="LZL5352" s="288"/>
      <c r="LZM5352" s="288"/>
      <c r="LZN5352" s="288"/>
      <c r="LZO5352" s="288"/>
      <c r="LZP5352" s="288"/>
      <c r="LZQ5352" s="288"/>
      <c r="LZR5352" s="288"/>
      <c r="LZS5352" s="288"/>
      <c r="LZT5352" s="288"/>
      <c r="LZU5352" s="288"/>
      <c r="LZV5352" s="288"/>
      <c r="LZW5352" s="288"/>
      <c r="LZX5352" s="288"/>
      <c r="LZY5352" s="288"/>
      <c r="LZZ5352" s="288"/>
      <c r="MAA5352" s="288"/>
      <c r="MAB5352" s="288"/>
      <c r="MAC5352" s="288"/>
      <c r="MAD5352" s="288"/>
      <c r="MAE5352" s="288"/>
      <c r="MAF5352" s="288"/>
      <c r="MAG5352" s="288"/>
      <c r="MAH5352" s="288"/>
      <c r="MAI5352" s="288"/>
      <c r="MAJ5352" s="288"/>
      <c r="MAK5352" s="288"/>
      <c r="MAL5352" s="288"/>
      <c r="MAM5352" s="288"/>
      <c r="MAN5352" s="288"/>
      <c r="MAO5352" s="288"/>
      <c r="MAP5352" s="288"/>
      <c r="MAQ5352" s="288"/>
      <c r="MAR5352" s="288"/>
      <c r="MAS5352" s="288"/>
      <c r="MAT5352" s="288"/>
      <c r="MAU5352" s="288"/>
      <c r="MAV5352" s="288"/>
      <c r="MAW5352" s="288"/>
      <c r="MAX5352" s="288"/>
      <c r="MAY5352" s="288"/>
      <c r="MAZ5352" s="288"/>
      <c r="MBA5352" s="288"/>
      <c r="MBB5352" s="288"/>
      <c r="MBC5352" s="288"/>
      <c r="MBD5352" s="288"/>
      <c r="MBE5352" s="288"/>
      <c r="MBF5352" s="288"/>
      <c r="MBG5352" s="288"/>
      <c r="MBH5352" s="288"/>
      <c r="MBI5352" s="288"/>
      <c r="MBJ5352" s="288"/>
      <c r="MBK5352" s="288"/>
      <c r="MBL5352" s="288"/>
      <c r="MBM5352" s="288"/>
      <c r="MBN5352" s="288"/>
      <c r="MBO5352" s="288"/>
      <c r="MBP5352" s="288"/>
      <c r="MBQ5352" s="288"/>
      <c r="MBR5352" s="288"/>
      <c r="MBS5352" s="288"/>
      <c r="MBT5352" s="288"/>
      <c r="MBU5352" s="288"/>
      <c r="MBV5352" s="288"/>
      <c r="MBW5352" s="288"/>
      <c r="MBX5352" s="288"/>
      <c r="MBY5352" s="288"/>
      <c r="MBZ5352" s="288"/>
      <c r="MCA5352" s="288"/>
      <c r="MCB5352" s="288"/>
      <c r="MCC5352" s="288"/>
      <c r="MCD5352" s="288"/>
      <c r="MCE5352" s="288"/>
      <c r="MCF5352" s="288"/>
      <c r="MCG5352" s="288"/>
      <c r="MCH5352" s="288"/>
      <c r="MCI5352" s="288"/>
      <c r="MCJ5352" s="288"/>
      <c r="MCK5352" s="288"/>
      <c r="MCL5352" s="288"/>
      <c r="MCM5352" s="288"/>
      <c r="MCN5352" s="288"/>
      <c r="MCO5352" s="288"/>
      <c r="MCP5352" s="288"/>
      <c r="MCQ5352" s="288"/>
      <c r="MCR5352" s="288"/>
      <c r="MCS5352" s="288"/>
      <c r="MCT5352" s="288"/>
      <c r="MCU5352" s="288"/>
      <c r="MCV5352" s="288"/>
      <c r="MCW5352" s="288"/>
      <c r="MCX5352" s="288"/>
      <c r="MCY5352" s="288"/>
      <c r="MCZ5352" s="288"/>
      <c r="MDA5352" s="288"/>
      <c r="MDB5352" s="288"/>
      <c r="MDC5352" s="288"/>
      <c r="MDD5352" s="288"/>
      <c r="MDE5352" s="288"/>
      <c r="MDF5352" s="288"/>
      <c r="MDG5352" s="288"/>
      <c r="MDH5352" s="288"/>
      <c r="MDI5352" s="288"/>
      <c r="MDJ5352" s="288"/>
      <c r="MDK5352" s="288"/>
      <c r="MDL5352" s="288"/>
      <c r="MDM5352" s="288"/>
      <c r="MDN5352" s="288"/>
      <c r="MDO5352" s="288"/>
      <c r="MDP5352" s="288"/>
      <c r="MDQ5352" s="288"/>
      <c r="MDR5352" s="288"/>
      <c r="MDS5352" s="288"/>
      <c r="MDT5352" s="288"/>
      <c r="MDU5352" s="288"/>
      <c r="MDV5352" s="288"/>
      <c r="MDW5352" s="288"/>
      <c r="MDX5352" s="288"/>
      <c r="MDY5352" s="288"/>
      <c r="MDZ5352" s="288"/>
      <c r="MEA5352" s="288"/>
      <c r="MEB5352" s="288"/>
      <c r="MEC5352" s="288"/>
      <c r="MED5352" s="288"/>
      <c r="MEE5352" s="288"/>
      <c r="MEF5352" s="288"/>
      <c r="MEG5352" s="288"/>
      <c r="MEH5352" s="288"/>
      <c r="MEI5352" s="288"/>
      <c r="MEJ5352" s="288"/>
      <c r="MEK5352" s="288"/>
      <c r="MEL5352" s="288"/>
      <c r="MEM5352" s="288"/>
      <c r="MEN5352" s="288"/>
      <c r="MEO5352" s="288"/>
      <c r="MEP5352" s="288"/>
      <c r="MEQ5352" s="288"/>
      <c r="MER5352" s="288"/>
      <c r="MES5352" s="288"/>
      <c r="MET5352" s="288"/>
      <c r="MEU5352" s="288"/>
      <c r="MEV5352" s="288"/>
      <c r="MEW5352" s="288"/>
      <c r="MEX5352" s="288"/>
      <c r="MEY5352" s="288"/>
      <c r="MEZ5352" s="288"/>
      <c r="MFA5352" s="288"/>
      <c r="MFB5352" s="288"/>
      <c r="MFC5352" s="288"/>
      <c r="MFD5352" s="288"/>
      <c r="MFE5352" s="288"/>
      <c r="MFF5352" s="288"/>
      <c r="MFG5352" s="288"/>
      <c r="MFH5352" s="288"/>
      <c r="MFI5352" s="288"/>
      <c r="MFJ5352" s="288"/>
      <c r="MFK5352" s="288"/>
      <c r="MFL5352" s="288"/>
      <c r="MFM5352" s="288"/>
      <c r="MFN5352" s="288"/>
      <c r="MFO5352" s="288"/>
      <c r="MFP5352" s="288"/>
      <c r="MFQ5352" s="288"/>
      <c r="MFR5352" s="288"/>
      <c r="MFS5352" s="288"/>
      <c r="MFT5352" s="288"/>
      <c r="MFU5352" s="288"/>
      <c r="MFV5352" s="288"/>
      <c r="MFW5352" s="288"/>
      <c r="MFX5352" s="288"/>
      <c r="MFY5352" s="288"/>
      <c r="MFZ5352" s="288"/>
      <c r="MGA5352" s="288"/>
      <c r="MGB5352" s="288"/>
      <c r="MGC5352" s="288"/>
      <c r="MGD5352" s="288"/>
      <c r="MGE5352" s="288"/>
      <c r="MGF5352" s="288"/>
      <c r="MGG5352" s="288"/>
      <c r="MGH5352" s="288"/>
      <c r="MGI5352" s="288"/>
      <c r="MGJ5352" s="288"/>
      <c r="MGK5352" s="288"/>
      <c r="MGL5352" s="288"/>
      <c r="MGM5352" s="288"/>
      <c r="MGN5352" s="288"/>
      <c r="MGO5352" s="288"/>
      <c r="MGP5352" s="288"/>
      <c r="MGQ5352" s="288"/>
      <c r="MGR5352" s="288"/>
      <c r="MGS5352" s="288"/>
      <c r="MGT5352" s="288"/>
      <c r="MGU5352" s="288"/>
      <c r="MGV5352" s="288"/>
      <c r="MGW5352" s="288"/>
      <c r="MGX5352" s="288"/>
      <c r="MGY5352" s="288"/>
      <c r="MGZ5352" s="288"/>
      <c r="MHA5352" s="288"/>
      <c r="MHB5352" s="288"/>
      <c r="MHC5352" s="288"/>
      <c r="MHD5352" s="288"/>
      <c r="MHE5352" s="288"/>
      <c r="MHF5352" s="288"/>
      <c r="MHG5352" s="288"/>
      <c r="MHH5352" s="288"/>
      <c r="MHI5352" s="288"/>
      <c r="MHJ5352" s="288"/>
      <c r="MHK5352" s="288"/>
      <c r="MHL5352" s="288"/>
      <c r="MHM5352" s="288"/>
      <c r="MHN5352" s="288"/>
      <c r="MHO5352" s="288"/>
      <c r="MHP5352" s="288"/>
      <c r="MHQ5352" s="288"/>
      <c r="MHR5352" s="288"/>
      <c r="MHS5352" s="288"/>
      <c r="MHT5352" s="288"/>
      <c r="MHU5352" s="288"/>
      <c r="MHV5352" s="288"/>
      <c r="MHW5352" s="288"/>
      <c r="MHX5352" s="288"/>
      <c r="MHY5352" s="288"/>
      <c r="MHZ5352" s="288"/>
      <c r="MIA5352" s="288"/>
      <c r="MIB5352" s="288"/>
      <c r="MIC5352" s="288"/>
      <c r="MID5352" s="288"/>
      <c r="MIE5352" s="288"/>
      <c r="MIF5352" s="288"/>
      <c r="MIG5352" s="288"/>
      <c r="MIH5352" s="288"/>
      <c r="MII5352" s="288"/>
      <c r="MIJ5352" s="288"/>
      <c r="MIK5352" s="288"/>
      <c r="MIL5352" s="288"/>
      <c r="MIM5352" s="288"/>
      <c r="MIN5352" s="288"/>
      <c r="MIO5352" s="288"/>
      <c r="MIP5352" s="288"/>
      <c r="MIQ5352" s="288"/>
      <c r="MIR5352" s="288"/>
      <c r="MIS5352" s="288"/>
      <c r="MIT5352" s="288"/>
      <c r="MIU5352" s="288"/>
      <c r="MIV5352" s="288"/>
      <c r="MIW5352" s="288"/>
      <c r="MIX5352" s="288"/>
      <c r="MIY5352" s="288"/>
      <c r="MIZ5352" s="288"/>
      <c r="MJA5352" s="288"/>
      <c r="MJB5352" s="288"/>
      <c r="MJC5352" s="288"/>
      <c r="MJD5352" s="288"/>
      <c r="MJE5352" s="288"/>
      <c r="MJF5352" s="288"/>
      <c r="MJG5352" s="288"/>
      <c r="MJH5352" s="288"/>
      <c r="MJI5352" s="288"/>
      <c r="MJJ5352" s="288"/>
      <c r="MJK5352" s="288"/>
      <c r="MJL5352" s="288"/>
      <c r="MJM5352" s="288"/>
      <c r="MJN5352" s="288"/>
      <c r="MJO5352" s="288"/>
      <c r="MJP5352" s="288"/>
      <c r="MJQ5352" s="288"/>
      <c r="MJR5352" s="288"/>
      <c r="MJS5352" s="288"/>
      <c r="MJT5352" s="288"/>
      <c r="MJU5352" s="288"/>
      <c r="MJV5352" s="288"/>
      <c r="MJW5352" s="288"/>
      <c r="MJX5352" s="288"/>
      <c r="MJY5352" s="288"/>
      <c r="MJZ5352" s="288"/>
      <c r="MKA5352" s="288"/>
      <c r="MKB5352" s="288"/>
      <c r="MKC5352" s="288"/>
      <c r="MKD5352" s="288"/>
      <c r="MKE5352" s="288"/>
      <c r="MKF5352" s="288"/>
      <c r="MKG5352" s="288"/>
      <c r="MKH5352" s="288"/>
      <c r="MKI5352" s="288"/>
      <c r="MKJ5352" s="288"/>
      <c r="MKK5352" s="288"/>
      <c r="MKL5352" s="288"/>
      <c r="MKM5352" s="288"/>
      <c r="MKN5352" s="288"/>
      <c r="MKO5352" s="288"/>
      <c r="MKP5352" s="288"/>
      <c r="MKQ5352" s="288"/>
      <c r="MKR5352" s="288"/>
      <c r="MKS5352" s="288"/>
      <c r="MKT5352" s="288"/>
      <c r="MKU5352" s="288"/>
      <c r="MKV5352" s="288"/>
      <c r="MKW5352" s="288"/>
      <c r="MKX5352" s="288"/>
      <c r="MKY5352" s="288"/>
      <c r="MKZ5352" s="288"/>
      <c r="MLA5352" s="288"/>
      <c r="MLB5352" s="288"/>
      <c r="MLC5352" s="288"/>
      <c r="MLD5352" s="288"/>
      <c r="MLE5352" s="288"/>
      <c r="MLF5352" s="288"/>
      <c r="MLG5352" s="288"/>
      <c r="MLH5352" s="288"/>
      <c r="MLI5352" s="288"/>
      <c r="MLJ5352" s="288"/>
      <c r="MLK5352" s="288"/>
      <c r="MLL5352" s="288"/>
      <c r="MLM5352" s="288"/>
      <c r="MLN5352" s="288"/>
      <c r="MLO5352" s="288"/>
      <c r="MLP5352" s="288"/>
      <c r="MLQ5352" s="288"/>
      <c r="MLR5352" s="288"/>
      <c r="MLS5352" s="288"/>
      <c r="MLT5352" s="288"/>
      <c r="MLU5352" s="288"/>
      <c r="MLV5352" s="288"/>
      <c r="MLW5352" s="288"/>
      <c r="MLX5352" s="288"/>
      <c r="MLY5352" s="288"/>
      <c r="MLZ5352" s="288"/>
      <c r="MMA5352" s="288"/>
      <c r="MMB5352" s="288"/>
      <c r="MMC5352" s="288"/>
      <c r="MMD5352" s="288"/>
      <c r="MME5352" s="288"/>
      <c r="MMF5352" s="288"/>
      <c r="MMG5352" s="288"/>
      <c r="MMH5352" s="288"/>
      <c r="MMI5352" s="288"/>
      <c r="MMJ5352" s="288"/>
      <c r="MMK5352" s="288"/>
      <c r="MML5352" s="288"/>
      <c r="MMM5352" s="288"/>
      <c r="MMN5352" s="288"/>
      <c r="MMO5352" s="288"/>
      <c r="MMP5352" s="288"/>
      <c r="MMQ5352" s="288"/>
      <c r="MMR5352" s="288"/>
      <c r="MMS5352" s="288"/>
      <c r="MMT5352" s="288"/>
      <c r="MMU5352" s="288"/>
      <c r="MMV5352" s="288"/>
      <c r="MMW5352" s="288"/>
      <c r="MMX5352" s="288"/>
      <c r="MMY5352" s="288"/>
      <c r="MMZ5352" s="288"/>
      <c r="MNA5352" s="288"/>
      <c r="MNB5352" s="288"/>
      <c r="MNC5352" s="288"/>
      <c r="MND5352" s="288"/>
      <c r="MNE5352" s="288"/>
      <c r="MNF5352" s="288"/>
      <c r="MNG5352" s="288"/>
      <c r="MNH5352" s="288"/>
      <c r="MNI5352" s="288"/>
      <c r="MNJ5352" s="288"/>
      <c r="MNK5352" s="288"/>
      <c r="MNL5352" s="288"/>
      <c r="MNM5352" s="288"/>
      <c r="MNN5352" s="288"/>
      <c r="MNO5352" s="288"/>
      <c r="MNP5352" s="288"/>
      <c r="MNQ5352" s="288"/>
      <c r="MNR5352" s="288"/>
      <c r="MNS5352" s="288"/>
      <c r="MNT5352" s="288"/>
      <c r="MNU5352" s="288"/>
      <c r="MNV5352" s="288"/>
      <c r="MNW5352" s="288"/>
      <c r="MNX5352" s="288"/>
      <c r="MNY5352" s="288"/>
      <c r="MNZ5352" s="288"/>
      <c r="MOA5352" s="288"/>
      <c r="MOB5352" s="288"/>
      <c r="MOC5352" s="288"/>
      <c r="MOD5352" s="288"/>
      <c r="MOE5352" s="288"/>
      <c r="MOF5352" s="288"/>
      <c r="MOG5352" s="288"/>
      <c r="MOH5352" s="288"/>
      <c r="MOI5352" s="288"/>
      <c r="MOJ5352" s="288"/>
      <c r="MOK5352" s="288"/>
      <c r="MOL5352" s="288"/>
      <c r="MOM5352" s="288"/>
      <c r="MON5352" s="288"/>
      <c r="MOO5352" s="288"/>
      <c r="MOP5352" s="288"/>
      <c r="MOQ5352" s="288"/>
      <c r="MOR5352" s="288"/>
      <c r="MOS5352" s="288"/>
      <c r="MOT5352" s="288"/>
      <c r="MOU5352" s="288"/>
      <c r="MOV5352" s="288"/>
      <c r="MOW5352" s="288"/>
      <c r="MOX5352" s="288"/>
      <c r="MOY5352" s="288"/>
      <c r="MOZ5352" s="288"/>
      <c r="MPA5352" s="288"/>
      <c r="MPB5352" s="288"/>
      <c r="MPC5352" s="288"/>
      <c r="MPD5352" s="288"/>
      <c r="MPE5352" s="288"/>
      <c r="MPF5352" s="288"/>
      <c r="MPG5352" s="288"/>
      <c r="MPH5352" s="288"/>
      <c r="MPI5352" s="288"/>
      <c r="MPJ5352" s="288"/>
      <c r="MPK5352" s="288"/>
      <c r="MPL5352" s="288"/>
      <c r="MPM5352" s="288"/>
      <c r="MPN5352" s="288"/>
      <c r="MPO5352" s="288"/>
      <c r="MPP5352" s="288"/>
      <c r="MPQ5352" s="288"/>
      <c r="MPR5352" s="288"/>
      <c r="MPS5352" s="288"/>
      <c r="MPT5352" s="288"/>
      <c r="MPU5352" s="288"/>
      <c r="MPV5352" s="288"/>
      <c r="MPW5352" s="288"/>
      <c r="MPX5352" s="288"/>
      <c r="MPY5352" s="288"/>
      <c r="MPZ5352" s="288"/>
      <c r="MQA5352" s="288"/>
      <c r="MQB5352" s="288"/>
      <c r="MQC5352" s="288"/>
      <c r="MQD5352" s="288"/>
      <c r="MQE5352" s="288"/>
      <c r="MQF5352" s="288"/>
      <c r="MQG5352" s="288"/>
      <c r="MQH5352" s="288"/>
      <c r="MQI5352" s="288"/>
      <c r="MQJ5352" s="288"/>
      <c r="MQK5352" s="288"/>
      <c r="MQL5352" s="288"/>
      <c r="MQM5352" s="288"/>
      <c r="MQN5352" s="288"/>
      <c r="MQO5352" s="288"/>
      <c r="MQP5352" s="288"/>
      <c r="MQQ5352" s="288"/>
      <c r="MQR5352" s="288"/>
      <c r="MQS5352" s="288"/>
      <c r="MQT5352" s="288"/>
      <c r="MQU5352" s="288"/>
      <c r="MQV5352" s="288"/>
      <c r="MQW5352" s="288"/>
      <c r="MQX5352" s="288"/>
      <c r="MQY5352" s="288"/>
      <c r="MQZ5352" s="288"/>
      <c r="MRA5352" s="288"/>
      <c r="MRB5352" s="288"/>
      <c r="MRC5352" s="288"/>
      <c r="MRD5352" s="288"/>
      <c r="MRE5352" s="288"/>
      <c r="MRF5352" s="288"/>
      <c r="MRG5352" s="288"/>
      <c r="MRH5352" s="288"/>
      <c r="MRI5352" s="288"/>
      <c r="MRJ5352" s="288"/>
      <c r="MRK5352" s="288"/>
      <c r="MRL5352" s="288"/>
      <c r="MRM5352" s="288"/>
      <c r="MRN5352" s="288"/>
      <c r="MRO5352" s="288"/>
      <c r="MRP5352" s="288"/>
      <c r="MRQ5352" s="288"/>
      <c r="MRR5352" s="288"/>
      <c r="MRS5352" s="288"/>
      <c r="MRT5352" s="288"/>
      <c r="MRU5352" s="288"/>
      <c r="MRV5352" s="288"/>
      <c r="MRW5352" s="288"/>
      <c r="MRX5352" s="288"/>
      <c r="MRY5352" s="288"/>
      <c r="MRZ5352" s="288"/>
      <c r="MSA5352" s="288"/>
      <c r="MSB5352" s="288"/>
      <c r="MSC5352" s="288"/>
      <c r="MSD5352" s="288"/>
      <c r="MSE5352" s="288"/>
      <c r="MSF5352" s="288"/>
      <c r="MSG5352" s="288"/>
      <c r="MSH5352" s="288"/>
      <c r="MSI5352" s="288"/>
      <c r="MSJ5352" s="288"/>
      <c r="MSK5352" s="288"/>
      <c r="MSL5352" s="288"/>
      <c r="MSM5352" s="288"/>
      <c r="MSN5352" s="288"/>
      <c r="MSO5352" s="288"/>
      <c r="MSP5352" s="288"/>
      <c r="MSQ5352" s="288"/>
      <c r="MSR5352" s="288"/>
      <c r="MSS5352" s="288"/>
      <c r="MST5352" s="288"/>
      <c r="MSU5352" s="288"/>
      <c r="MSV5352" s="288"/>
      <c r="MSW5352" s="288"/>
      <c r="MSX5352" s="288"/>
      <c r="MSY5352" s="288"/>
      <c r="MSZ5352" s="288"/>
      <c r="MTA5352" s="288"/>
      <c r="MTB5352" s="288"/>
      <c r="MTC5352" s="288"/>
      <c r="MTD5352" s="288"/>
      <c r="MTE5352" s="288"/>
      <c r="MTF5352" s="288"/>
      <c r="MTG5352" s="288"/>
      <c r="MTH5352" s="288"/>
      <c r="MTI5352" s="288"/>
      <c r="MTJ5352" s="288"/>
      <c r="MTK5352" s="288"/>
      <c r="MTL5352" s="288"/>
      <c r="MTM5352" s="288"/>
      <c r="MTN5352" s="288"/>
      <c r="MTO5352" s="288"/>
      <c r="MTP5352" s="288"/>
      <c r="MTQ5352" s="288"/>
      <c r="MTR5352" s="288"/>
      <c r="MTS5352" s="288"/>
      <c r="MTT5352" s="288"/>
      <c r="MTU5352" s="288"/>
      <c r="MTV5352" s="288"/>
      <c r="MTW5352" s="288"/>
      <c r="MTX5352" s="288"/>
      <c r="MTY5352" s="288"/>
      <c r="MTZ5352" s="288"/>
      <c r="MUA5352" s="288"/>
      <c r="MUB5352" s="288"/>
      <c r="MUC5352" s="288"/>
      <c r="MUD5352" s="288"/>
      <c r="MUE5352" s="288"/>
      <c r="MUF5352" s="288"/>
      <c r="MUG5352" s="288"/>
      <c r="MUH5352" s="288"/>
      <c r="MUI5352" s="288"/>
      <c r="MUJ5352" s="288"/>
      <c r="MUK5352" s="288"/>
      <c r="MUL5352" s="288"/>
      <c r="MUM5352" s="288"/>
      <c r="MUN5352" s="288"/>
      <c r="MUO5352" s="288"/>
      <c r="MUP5352" s="288"/>
      <c r="MUQ5352" s="288"/>
      <c r="MUR5352" s="288"/>
      <c r="MUS5352" s="288"/>
      <c r="MUT5352" s="288"/>
      <c r="MUU5352" s="288"/>
      <c r="MUV5352" s="288"/>
      <c r="MUW5352" s="288"/>
      <c r="MUX5352" s="288"/>
      <c r="MUY5352" s="288"/>
      <c r="MUZ5352" s="288"/>
      <c r="MVA5352" s="288"/>
      <c r="MVB5352" s="288"/>
      <c r="MVC5352" s="288"/>
      <c r="MVD5352" s="288"/>
      <c r="MVE5352" s="288"/>
      <c r="MVF5352" s="288"/>
      <c r="MVG5352" s="288"/>
      <c r="MVH5352" s="288"/>
      <c r="MVI5352" s="288"/>
      <c r="MVJ5352" s="288"/>
      <c r="MVK5352" s="288"/>
      <c r="MVL5352" s="288"/>
      <c r="MVM5352" s="288"/>
      <c r="MVN5352" s="288"/>
      <c r="MVO5352" s="288"/>
      <c r="MVP5352" s="288"/>
      <c r="MVQ5352" s="288"/>
      <c r="MVR5352" s="288"/>
      <c r="MVS5352" s="288"/>
      <c r="MVT5352" s="288"/>
      <c r="MVU5352" s="288"/>
      <c r="MVV5352" s="288"/>
      <c r="MVW5352" s="288"/>
      <c r="MVX5352" s="288"/>
      <c r="MVY5352" s="288"/>
      <c r="MVZ5352" s="288"/>
      <c r="MWA5352" s="288"/>
      <c r="MWB5352" s="288"/>
      <c r="MWC5352" s="288"/>
      <c r="MWD5352" s="288"/>
      <c r="MWE5352" s="288"/>
      <c r="MWF5352" s="288"/>
      <c r="MWG5352" s="288"/>
      <c r="MWH5352" s="288"/>
      <c r="MWI5352" s="288"/>
      <c r="MWJ5352" s="288"/>
      <c r="MWK5352" s="288"/>
      <c r="MWL5352" s="288"/>
      <c r="MWM5352" s="288"/>
      <c r="MWN5352" s="288"/>
      <c r="MWO5352" s="288"/>
      <c r="MWP5352" s="288"/>
      <c r="MWQ5352" s="288"/>
      <c r="MWR5352" s="288"/>
      <c r="MWS5352" s="288"/>
      <c r="MWT5352" s="288"/>
      <c r="MWU5352" s="288"/>
      <c r="MWV5352" s="288"/>
      <c r="MWW5352" s="288"/>
      <c r="MWX5352" s="288"/>
      <c r="MWY5352" s="288"/>
      <c r="MWZ5352" s="288"/>
      <c r="MXA5352" s="288"/>
      <c r="MXB5352" s="288"/>
      <c r="MXC5352" s="288"/>
      <c r="MXD5352" s="288"/>
      <c r="MXE5352" s="288"/>
      <c r="MXF5352" s="288"/>
      <c r="MXG5352" s="288"/>
      <c r="MXH5352" s="288"/>
      <c r="MXI5352" s="288"/>
      <c r="MXJ5352" s="288"/>
      <c r="MXK5352" s="288"/>
      <c r="MXL5352" s="288"/>
      <c r="MXM5352" s="288"/>
      <c r="MXN5352" s="288"/>
      <c r="MXO5352" s="288"/>
      <c r="MXP5352" s="288"/>
      <c r="MXQ5352" s="288"/>
      <c r="MXR5352" s="288"/>
      <c r="MXS5352" s="288"/>
      <c r="MXT5352" s="288"/>
      <c r="MXU5352" s="288"/>
      <c r="MXV5352" s="288"/>
      <c r="MXW5352" s="288"/>
      <c r="MXX5352" s="288"/>
      <c r="MXY5352" s="288"/>
      <c r="MXZ5352" s="288"/>
      <c r="MYA5352" s="288"/>
      <c r="MYB5352" s="288"/>
      <c r="MYC5352" s="288"/>
      <c r="MYD5352" s="288"/>
      <c r="MYE5352" s="288"/>
      <c r="MYF5352" s="288"/>
      <c r="MYG5352" s="288"/>
      <c r="MYH5352" s="288"/>
      <c r="MYI5352" s="288"/>
      <c r="MYJ5352" s="288"/>
      <c r="MYK5352" s="288"/>
      <c r="MYL5352" s="288"/>
      <c r="MYM5352" s="288"/>
      <c r="MYN5352" s="288"/>
      <c r="MYO5352" s="288"/>
      <c r="MYP5352" s="288"/>
      <c r="MYQ5352" s="288"/>
      <c r="MYR5352" s="288"/>
      <c r="MYS5352" s="288"/>
      <c r="MYT5352" s="288"/>
      <c r="MYU5352" s="288"/>
      <c r="MYV5352" s="288"/>
      <c r="MYW5352" s="288"/>
      <c r="MYX5352" s="288"/>
      <c r="MYY5352" s="288"/>
      <c r="MYZ5352" s="288"/>
      <c r="MZA5352" s="288"/>
      <c r="MZB5352" s="288"/>
      <c r="MZC5352" s="288"/>
      <c r="MZD5352" s="288"/>
      <c r="MZE5352" s="288"/>
      <c r="MZF5352" s="288"/>
      <c r="MZG5352" s="288"/>
      <c r="MZH5352" s="288"/>
      <c r="MZI5352" s="288"/>
      <c r="MZJ5352" s="288"/>
      <c r="MZK5352" s="288"/>
      <c r="MZL5352" s="288"/>
      <c r="MZM5352" s="288"/>
      <c r="MZN5352" s="288"/>
      <c r="MZO5352" s="288"/>
      <c r="MZP5352" s="288"/>
      <c r="MZQ5352" s="288"/>
      <c r="MZR5352" s="288"/>
      <c r="MZS5352" s="288"/>
      <c r="MZT5352" s="288"/>
      <c r="MZU5352" s="288"/>
      <c r="MZV5352" s="288"/>
      <c r="MZW5352" s="288"/>
      <c r="MZX5352" s="288"/>
      <c r="MZY5352" s="288"/>
      <c r="MZZ5352" s="288"/>
      <c r="NAA5352" s="288"/>
      <c r="NAB5352" s="288"/>
      <c r="NAC5352" s="288"/>
      <c r="NAD5352" s="288"/>
      <c r="NAE5352" s="288"/>
      <c r="NAF5352" s="288"/>
      <c r="NAG5352" s="288"/>
      <c r="NAH5352" s="288"/>
      <c r="NAI5352" s="288"/>
      <c r="NAJ5352" s="288"/>
      <c r="NAK5352" s="288"/>
      <c r="NAL5352" s="288"/>
      <c r="NAM5352" s="288"/>
      <c r="NAN5352" s="288"/>
      <c r="NAO5352" s="288"/>
      <c r="NAP5352" s="288"/>
      <c r="NAQ5352" s="288"/>
      <c r="NAR5352" s="288"/>
      <c r="NAS5352" s="288"/>
      <c r="NAT5352" s="288"/>
      <c r="NAU5352" s="288"/>
      <c r="NAV5352" s="288"/>
      <c r="NAW5352" s="288"/>
      <c r="NAX5352" s="288"/>
      <c r="NAY5352" s="288"/>
      <c r="NAZ5352" s="288"/>
      <c r="NBA5352" s="288"/>
      <c r="NBB5352" s="288"/>
      <c r="NBC5352" s="288"/>
      <c r="NBD5352" s="288"/>
      <c r="NBE5352" s="288"/>
      <c r="NBF5352" s="288"/>
      <c r="NBG5352" s="288"/>
      <c r="NBH5352" s="288"/>
      <c r="NBI5352" s="288"/>
      <c r="NBJ5352" s="288"/>
      <c r="NBK5352" s="288"/>
      <c r="NBL5352" s="288"/>
      <c r="NBM5352" s="288"/>
      <c r="NBN5352" s="288"/>
      <c r="NBO5352" s="288"/>
      <c r="NBP5352" s="288"/>
      <c r="NBQ5352" s="288"/>
      <c r="NBR5352" s="288"/>
      <c r="NBS5352" s="288"/>
      <c r="NBT5352" s="288"/>
      <c r="NBU5352" s="288"/>
      <c r="NBV5352" s="288"/>
      <c r="NBW5352" s="288"/>
      <c r="NBX5352" s="288"/>
      <c r="NBY5352" s="288"/>
      <c r="NBZ5352" s="288"/>
      <c r="NCA5352" s="288"/>
      <c r="NCB5352" s="288"/>
      <c r="NCC5352" s="288"/>
      <c r="NCD5352" s="288"/>
      <c r="NCE5352" s="288"/>
      <c r="NCF5352" s="288"/>
      <c r="NCG5352" s="288"/>
      <c r="NCH5352" s="288"/>
      <c r="NCI5352" s="288"/>
      <c r="NCJ5352" s="288"/>
      <c r="NCK5352" s="288"/>
      <c r="NCL5352" s="288"/>
      <c r="NCM5352" s="288"/>
      <c r="NCN5352" s="288"/>
      <c r="NCO5352" s="288"/>
      <c r="NCP5352" s="288"/>
      <c r="NCQ5352" s="288"/>
      <c r="NCR5352" s="288"/>
      <c r="NCS5352" s="288"/>
      <c r="NCT5352" s="288"/>
      <c r="NCU5352" s="288"/>
      <c r="NCV5352" s="288"/>
      <c r="NCW5352" s="288"/>
      <c r="NCX5352" s="288"/>
      <c r="NCY5352" s="288"/>
      <c r="NCZ5352" s="288"/>
      <c r="NDA5352" s="288"/>
      <c r="NDB5352" s="288"/>
      <c r="NDC5352" s="288"/>
      <c r="NDD5352" s="288"/>
      <c r="NDE5352" s="288"/>
      <c r="NDF5352" s="288"/>
      <c r="NDG5352" s="288"/>
      <c r="NDH5352" s="288"/>
      <c r="NDI5352" s="288"/>
      <c r="NDJ5352" s="288"/>
      <c r="NDK5352" s="288"/>
      <c r="NDL5352" s="288"/>
      <c r="NDM5352" s="288"/>
      <c r="NDN5352" s="288"/>
      <c r="NDO5352" s="288"/>
      <c r="NDP5352" s="288"/>
      <c r="NDQ5352" s="288"/>
      <c r="NDR5352" s="288"/>
      <c r="NDS5352" s="288"/>
      <c r="NDT5352" s="288"/>
      <c r="NDU5352" s="288"/>
      <c r="NDV5352" s="288"/>
      <c r="NDW5352" s="288"/>
      <c r="NDX5352" s="288"/>
      <c r="NDY5352" s="288"/>
      <c r="NDZ5352" s="288"/>
      <c r="NEA5352" s="288"/>
      <c r="NEB5352" s="288"/>
      <c r="NEC5352" s="288"/>
      <c r="NED5352" s="288"/>
      <c r="NEE5352" s="288"/>
      <c r="NEF5352" s="288"/>
      <c r="NEG5352" s="288"/>
      <c r="NEH5352" s="288"/>
      <c r="NEI5352" s="288"/>
      <c r="NEJ5352" s="288"/>
      <c r="NEK5352" s="288"/>
      <c r="NEL5352" s="288"/>
      <c r="NEM5352" s="288"/>
      <c r="NEN5352" s="288"/>
      <c r="NEO5352" s="288"/>
      <c r="NEP5352" s="288"/>
      <c r="NEQ5352" s="288"/>
      <c r="NER5352" s="288"/>
      <c r="NES5352" s="288"/>
      <c r="NET5352" s="288"/>
      <c r="NEU5352" s="288"/>
      <c r="NEV5352" s="288"/>
      <c r="NEW5352" s="288"/>
      <c r="NEX5352" s="288"/>
      <c r="NEY5352" s="288"/>
      <c r="NEZ5352" s="288"/>
      <c r="NFA5352" s="288"/>
      <c r="NFB5352" s="288"/>
      <c r="NFC5352" s="288"/>
      <c r="NFD5352" s="288"/>
      <c r="NFE5352" s="288"/>
      <c r="NFF5352" s="288"/>
      <c r="NFG5352" s="288"/>
      <c r="NFH5352" s="288"/>
      <c r="NFI5352" s="288"/>
      <c r="NFJ5352" s="288"/>
      <c r="NFK5352" s="288"/>
      <c r="NFL5352" s="288"/>
      <c r="NFM5352" s="288"/>
      <c r="NFN5352" s="288"/>
      <c r="NFO5352" s="288"/>
      <c r="NFP5352" s="288"/>
      <c r="NFQ5352" s="288"/>
      <c r="NFR5352" s="288"/>
      <c r="NFS5352" s="288"/>
      <c r="NFT5352" s="288"/>
      <c r="NFU5352" s="288"/>
      <c r="NFV5352" s="288"/>
      <c r="NFW5352" s="288"/>
      <c r="NFX5352" s="288"/>
      <c r="NFY5352" s="288"/>
      <c r="NFZ5352" s="288"/>
      <c r="NGA5352" s="288"/>
      <c r="NGB5352" s="288"/>
      <c r="NGC5352" s="288"/>
      <c r="NGD5352" s="288"/>
      <c r="NGE5352" s="288"/>
      <c r="NGF5352" s="288"/>
      <c r="NGG5352" s="288"/>
      <c r="NGH5352" s="288"/>
      <c r="NGI5352" s="288"/>
      <c r="NGJ5352" s="288"/>
      <c r="NGK5352" s="288"/>
      <c r="NGL5352" s="288"/>
      <c r="NGM5352" s="288"/>
      <c r="NGN5352" s="288"/>
      <c r="NGO5352" s="288"/>
      <c r="NGP5352" s="288"/>
      <c r="NGQ5352" s="288"/>
      <c r="NGR5352" s="288"/>
      <c r="NGS5352" s="288"/>
      <c r="NGT5352" s="288"/>
      <c r="NGU5352" s="288"/>
      <c r="NGV5352" s="288"/>
      <c r="NGW5352" s="288"/>
      <c r="NGX5352" s="288"/>
      <c r="NGY5352" s="288"/>
      <c r="NGZ5352" s="288"/>
      <c r="NHA5352" s="288"/>
      <c r="NHB5352" s="288"/>
      <c r="NHC5352" s="288"/>
      <c r="NHD5352" s="288"/>
      <c r="NHE5352" s="288"/>
      <c r="NHF5352" s="288"/>
      <c r="NHG5352" s="288"/>
      <c r="NHH5352" s="288"/>
      <c r="NHI5352" s="288"/>
      <c r="NHJ5352" s="288"/>
      <c r="NHK5352" s="288"/>
      <c r="NHL5352" s="288"/>
      <c r="NHM5352" s="288"/>
      <c r="NHN5352" s="288"/>
      <c r="NHO5352" s="288"/>
      <c r="NHP5352" s="288"/>
      <c r="NHQ5352" s="288"/>
      <c r="NHR5352" s="288"/>
      <c r="NHS5352" s="288"/>
      <c r="NHT5352" s="288"/>
      <c r="NHU5352" s="288"/>
      <c r="NHV5352" s="288"/>
      <c r="NHW5352" s="288"/>
      <c r="NHX5352" s="288"/>
      <c r="NHY5352" s="288"/>
      <c r="NHZ5352" s="288"/>
      <c r="NIA5352" s="288"/>
      <c r="NIB5352" s="288"/>
      <c r="NIC5352" s="288"/>
      <c r="NID5352" s="288"/>
      <c r="NIE5352" s="288"/>
      <c r="NIF5352" s="288"/>
      <c r="NIG5352" s="288"/>
      <c r="NIH5352" s="288"/>
      <c r="NII5352" s="288"/>
      <c r="NIJ5352" s="288"/>
      <c r="NIK5352" s="288"/>
      <c r="NIL5352" s="288"/>
      <c r="NIM5352" s="288"/>
      <c r="NIN5352" s="288"/>
      <c r="NIO5352" s="288"/>
      <c r="NIP5352" s="288"/>
      <c r="NIQ5352" s="288"/>
      <c r="NIR5352" s="288"/>
      <c r="NIS5352" s="288"/>
      <c r="NIT5352" s="288"/>
      <c r="NIU5352" s="288"/>
      <c r="NIV5352" s="288"/>
      <c r="NIW5352" s="288"/>
      <c r="NIX5352" s="288"/>
      <c r="NIY5352" s="288"/>
      <c r="NIZ5352" s="288"/>
      <c r="NJA5352" s="288"/>
      <c r="NJB5352" s="288"/>
      <c r="NJC5352" s="288"/>
      <c r="NJD5352" s="288"/>
      <c r="NJE5352" s="288"/>
      <c r="NJF5352" s="288"/>
      <c r="NJG5352" s="288"/>
      <c r="NJH5352" s="288"/>
      <c r="NJI5352" s="288"/>
      <c r="NJJ5352" s="288"/>
      <c r="NJK5352" s="288"/>
      <c r="NJL5352" s="288"/>
      <c r="NJM5352" s="288"/>
      <c r="NJN5352" s="288"/>
      <c r="NJO5352" s="288"/>
      <c r="NJP5352" s="288"/>
      <c r="NJQ5352" s="288"/>
      <c r="NJR5352" s="288"/>
      <c r="NJS5352" s="288"/>
      <c r="NJT5352" s="288"/>
      <c r="NJU5352" s="288"/>
      <c r="NJV5352" s="288"/>
      <c r="NJW5352" s="288"/>
      <c r="NJX5352" s="288"/>
      <c r="NJY5352" s="288"/>
      <c r="NJZ5352" s="288"/>
      <c r="NKA5352" s="288"/>
      <c r="NKB5352" s="288"/>
      <c r="NKC5352" s="288"/>
      <c r="NKD5352" s="288"/>
      <c r="NKE5352" s="288"/>
      <c r="NKF5352" s="288"/>
      <c r="NKG5352" s="288"/>
      <c r="NKH5352" s="288"/>
      <c r="NKI5352" s="288"/>
      <c r="NKJ5352" s="288"/>
      <c r="NKK5352" s="288"/>
      <c r="NKL5352" s="288"/>
      <c r="NKM5352" s="288"/>
      <c r="NKN5352" s="288"/>
      <c r="NKO5352" s="288"/>
      <c r="NKP5352" s="288"/>
      <c r="NKQ5352" s="288"/>
      <c r="NKR5352" s="288"/>
      <c r="NKS5352" s="288"/>
      <c r="NKT5352" s="288"/>
      <c r="NKU5352" s="288"/>
      <c r="NKV5352" s="288"/>
      <c r="NKW5352" s="288"/>
      <c r="NKX5352" s="288"/>
      <c r="NKY5352" s="288"/>
      <c r="NKZ5352" s="288"/>
      <c r="NLA5352" s="288"/>
      <c r="NLB5352" s="288"/>
      <c r="NLC5352" s="288"/>
      <c r="NLD5352" s="288"/>
      <c r="NLE5352" s="288"/>
      <c r="NLF5352" s="288"/>
      <c r="NLG5352" s="288"/>
      <c r="NLH5352" s="288"/>
      <c r="NLI5352" s="288"/>
      <c r="NLJ5352" s="288"/>
      <c r="NLK5352" s="288"/>
      <c r="NLL5352" s="288"/>
      <c r="NLM5352" s="288"/>
      <c r="NLN5352" s="288"/>
      <c r="NLO5352" s="288"/>
      <c r="NLP5352" s="288"/>
      <c r="NLQ5352" s="288"/>
      <c r="NLR5352" s="288"/>
      <c r="NLS5352" s="288"/>
      <c r="NLT5352" s="288"/>
      <c r="NLU5352" s="288"/>
      <c r="NLV5352" s="288"/>
      <c r="NLW5352" s="288"/>
      <c r="NLX5352" s="288"/>
      <c r="NLY5352" s="288"/>
      <c r="NLZ5352" s="288"/>
      <c r="NMA5352" s="288"/>
      <c r="NMB5352" s="288"/>
      <c r="NMC5352" s="288"/>
      <c r="NMD5352" s="288"/>
      <c r="NME5352" s="288"/>
      <c r="NMF5352" s="288"/>
      <c r="NMG5352" s="288"/>
      <c r="NMH5352" s="288"/>
      <c r="NMI5352" s="288"/>
      <c r="NMJ5352" s="288"/>
      <c r="NMK5352" s="288"/>
      <c r="NML5352" s="288"/>
      <c r="NMM5352" s="288"/>
      <c r="NMN5352" s="288"/>
      <c r="NMO5352" s="288"/>
      <c r="NMP5352" s="288"/>
      <c r="NMQ5352" s="288"/>
      <c r="NMR5352" s="288"/>
      <c r="NMS5352" s="288"/>
      <c r="NMT5352" s="288"/>
      <c r="NMU5352" s="288"/>
      <c r="NMV5352" s="288"/>
      <c r="NMW5352" s="288"/>
      <c r="NMX5352" s="288"/>
      <c r="NMY5352" s="288"/>
      <c r="NMZ5352" s="288"/>
      <c r="NNA5352" s="288"/>
      <c r="NNB5352" s="288"/>
      <c r="NNC5352" s="288"/>
      <c r="NND5352" s="288"/>
      <c r="NNE5352" s="288"/>
      <c r="NNF5352" s="288"/>
      <c r="NNG5352" s="288"/>
      <c r="NNH5352" s="288"/>
      <c r="NNI5352" s="288"/>
      <c r="NNJ5352" s="288"/>
      <c r="NNK5352" s="288"/>
      <c r="NNL5352" s="288"/>
      <c r="NNM5352" s="288"/>
      <c r="NNN5352" s="288"/>
      <c r="NNO5352" s="288"/>
      <c r="NNP5352" s="288"/>
      <c r="NNQ5352" s="288"/>
      <c r="NNR5352" s="288"/>
      <c r="NNS5352" s="288"/>
      <c r="NNT5352" s="288"/>
      <c r="NNU5352" s="288"/>
      <c r="NNV5352" s="288"/>
      <c r="NNW5352" s="288"/>
      <c r="NNX5352" s="288"/>
      <c r="NNY5352" s="288"/>
      <c r="NNZ5352" s="288"/>
      <c r="NOA5352" s="288"/>
      <c r="NOB5352" s="288"/>
      <c r="NOC5352" s="288"/>
      <c r="NOD5352" s="288"/>
      <c r="NOE5352" s="288"/>
      <c r="NOF5352" s="288"/>
      <c r="NOG5352" s="288"/>
      <c r="NOH5352" s="288"/>
      <c r="NOI5352" s="288"/>
      <c r="NOJ5352" s="288"/>
      <c r="NOK5352" s="288"/>
      <c r="NOL5352" s="288"/>
      <c r="NOM5352" s="288"/>
      <c r="NON5352" s="288"/>
      <c r="NOO5352" s="288"/>
      <c r="NOP5352" s="288"/>
      <c r="NOQ5352" s="288"/>
      <c r="NOR5352" s="288"/>
      <c r="NOS5352" s="288"/>
      <c r="NOT5352" s="288"/>
      <c r="NOU5352" s="288"/>
      <c r="NOV5352" s="288"/>
      <c r="NOW5352" s="288"/>
      <c r="NOX5352" s="288"/>
      <c r="NOY5352" s="288"/>
      <c r="NOZ5352" s="288"/>
      <c r="NPA5352" s="288"/>
      <c r="NPB5352" s="288"/>
      <c r="NPC5352" s="288"/>
      <c r="NPD5352" s="288"/>
      <c r="NPE5352" s="288"/>
      <c r="NPF5352" s="288"/>
      <c r="NPG5352" s="288"/>
      <c r="NPH5352" s="288"/>
      <c r="NPI5352" s="288"/>
      <c r="NPJ5352" s="288"/>
      <c r="NPK5352" s="288"/>
      <c r="NPL5352" s="288"/>
      <c r="NPM5352" s="288"/>
      <c r="NPN5352" s="288"/>
      <c r="NPO5352" s="288"/>
      <c r="NPP5352" s="288"/>
      <c r="NPQ5352" s="288"/>
      <c r="NPR5352" s="288"/>
      <c r="NPS5352" s="288"/>
      <c r="NPT5352" s="288"/>
      <c r="NPU5352" s="288"/>
      <c r="NPV5352" s="288"/>
      <c r="NPW5352" s="288"/>
      <c r="NPX5352" s="288"/>
      <c r="NPY5352" s="288"/>
      <c r="NPZ5352" s="288"/>
      <c r="NQA5352" s="288"/>
      <c r="NQB5352" s="288"/>
      <c r="NQC5352" s="288"/>
      <c r="NQD5352" s="288"/>
      <c r="NQE5352" s="288"/>
      <c r="NQF5352" s="288"/>
      <c r="NQG5352" s="288"/>
      <c r="NQH5352" s="288"/>
      <c r="NQI5352" s="288"/>
      <c r="NQJ5352" s="288"/>
      <c r="NQK5352" s="288"/>
      <c r="NQL5352" s="288"/>
      <c r="NQM5352" s="288"/>
      <c r="NQN5352" s="288"/>
      <c r="NQO5352" s="288"/>
      <c r="NQP5352" s="288"/>
      <c r="NQQ5352" s="288"/>
      <c r="NQR5352" s="288"/>
      <c r="NQS5352" s="288"/>
      <c r="NQT5352" s="288"/>
      <c r="NQU5352" s="288"/>
      <c r="NQV5352" s="288"/>
      <c r="NQW5352" s="288"/>
      <c r="NQX5352" s="288"/>
      <c r="NQY5352" s="288"/>
      <c r="NQZ5352" s="288"/>
      <c r="NRA5352" s="288"/>
      <c r="NRB5352" s="288"/>
      <c r="NRC5352" s="288"/>
      <c r="NRD5352" s="288"/>
      <c r="NRE5352" s="288"/>
      <c r="NRF5352" s="288"/>
      <c r="NRG5352" s="288"/>
      <c r="NRH5352" s="288"/>
      <c r="NRI5352" s="288"/>
      <c r="NRJ5352" s="288"/>
      <c r="NRK5352" s="288"/>
      <c r="NRL5352" s="288"/>
      <c r="NRM5352" s="288"/>
      <c r="NRN5352" s="288"/>
      <c r="NRO5352" s="288"/>
      <c r="NRP5352" s="288"/>
      <c r="NRQ5352" s="288"/>
      <c r="NRR5352" s="288"/>
      <c r="NRS5352" s="288"/>
      <c r="NRT5352" s="288"/>
      <c r="NRU5352" s="288"/>
      <c r="NRV5352" s="288"/>
      <c r="NRW5352" s="288"/>
      <c r="NRX5352" s="288"/>
      <c r="NRY5352" s="288"/>
      <c r="NRZ5352" s="288"/>
      <c r="NSA5352" s="288"/>
      <c r="NSB5352" s="288"/>
      <c r="NSC5352" s="288"/>
      <c r="NSD5352" s="288"/>
      <c r="NSE5352" s="288"/>
      <c r="NSF5352" s="288"/>
      <c r="NSG5352" s="288"/>
      <c r="NSH5352" s="288"/>
      <c r="NSI5352" s="288"/>
      <c r="NSJ5352" s="288"/>
      <c r="NSK5352" s="288"/>
      <c r="NSL5352" s="288"/>
      <c r="NSM5352" s="288"/>
      <c r="NSN5352" s="288"/>
      <c r="NSO5352" s="288"/>
      <c r="NSP5352" s="288"/>
      <c r="NSQ5352" s="288"/>
      <c r="NSR5352" s="288"/>
      <c r="NSS5352" s="288"/>
      <c r="NST5352" s="288"/>
      <c r="NSU5352" s="288"/>
      <c r="NSV5352" s="288"/>
      <c r="NSW5352" s="288"/>
      <c r="NSX5352" s="288"/>
      <c r="NSY5352" s="288"/>
      <c r="NSZ5352" s="288"/>
      <c r="NTA5352" s="288"/>
      <c r="NTB5352" s="288"/>
      <c r="NTC5352" s="288"/>
      <c r="NTD5352" s="288"/>
      <c r="NTE5352" s="288"/>
      <c r="NTF5352" s="288"/>
      <c r="NTG5352" s="288"/>
      <c r="NTH5352" s="288"/>
      <c r="NTI5352" s="288"/>
      <c r="NTJ5352" s="288"/>
      <c r="NTK5352" s="288"/>
      <c r="NTL5352" s="288"/>
      <c r="NTM5352" s="288"/>
      <c r="NTN5352" s="288"/>
      <c r="NTO5352" s="288"/>
      <c r="NTP5352" s="288"/>
      <c r="NTQ5352" s="288"/>
      <c r="NTR5352" s="288"/>
      <c r="NTS5352" s="288"/>
      <c r="NTT5352" s="288"/>
      <c r="NTU5352" s="288"/>
      <c r="NTV5352" s="288"/>
      <c r="NTW5352" s="288"/>
      <c r="NTX5352" s="288"/>
      <c r="NTY5352" s="288"/>
      <c r="NTZ5352" s="288"/>
      <c r="NUA5352" s="288"/>
      <c r="NUB5352" s="288"/>
      <c r="NUC5352" s="288"/>
      <c r="NUD5352" s="288"/>
      <c r="NUE5352" s="288"/>
      <c r="NUF5352" s="288"/>
      <c r="NUG5352" s="288"/>
      <c r="NUH5352" s="288"/>
      <c r="NUI5352" s="288"/>
      <c r="NUJ5352" s="288"/>
      <c r="NUK5352" s="288"/>
      <c r="NUL5352" s="288"/>
      <c r="NUM5352" s="288"/>
      <c r="NUN5352" s="288"/>
      <c r="NUO5352" s="288"/>
      <c r="NUP5352" s="288"/>
      <c r="NUQ5352" s="288"/>
      <c r="NUR5352" s="288"/>
      <c r="NUS5352" s="288"/>
      <c r="NUT5352" s="288"/>
      <c r="NUU5352" s="288"/>
      <c r="NUV5352" s="288"/>
      <c r="NUW5352" s="288"/>
      <c r="NUX5352" s="288"/>
      <c r="NUY5352" s="288"/>
      <c r="NUZ5352" s="288"/>
      <c r="NVA5352" s="288"/>
      <c r="NVB5352" s="288"/>
      <c r="NVC5352" s="288"/>
      <c r="NVD5352" s="288"/>
      <c r="NVE5352" s="288"/>
      <c r="NVF5352" s="288"/>
      <c r="NVG5352" s="288"/>
      <c r="NVH5352" s="288"/>
      <c r="NVI5352" s="288"/>
      <c r="NVJ5352" s="288"/>
      <c r="NVK5352" s="288"/>
      <c r="NVL5352" s="288"/>
      <c r="NVM5352" s="288"/>
      <c r="NVN5352" s="288"/>
      <c r="NVO5352" s="288"/>
      <c r="NVP5352" s="288"/>
      <c r="NVQ5352" s="288"/>
      <c r="NVR5352" s="288"/>
      <c r="NVS5352" s="288"/>
      <c r="NVT5352" s="288"/>
      <c r="NVU5352" s="288"/>
      <c r="NVV5352" s="288"/>
      <c r="NVW5352" s="288"/>
      <c r="NVX5352" s="288"/>
      <c r="NVY5352" s="288"/>
      <c r="NVZ5352" s="288"/>
      <c r="NWA5352" s="288"/>
      <c r="NWB5352" s="288"/>
      <c r="NWC5352" s="288"/>
      <c r="NWD5352" s="288"/>
      <c r="NWE5352" s="288"/>
      <c r="NWF5352" s="288"/>
      <c r="NWG5352" s="288"/>
      <c r="NWH5352" s="288"/>
      <c r="NWI5352" s="288"/>
      <c r="NWJ5352" s="288"/>
      <c r="NWK5352" s="288"/>
      <c r="NWL5352" s="288"/>
      <c r="NWM5352" s="288"/>
      <c r="NWN5352" s="288"/>
      <c r="NWO5352" s="288"/>
      <c r="NWP5352" s="288"/>
      <c r="NWQ5352" s="288"/>
      <c r="NWR5352" s="288"/>
      <c r="NWS5352" s="288"/>
      <c r="NWT5352" s="288"/>
      <c r="NWU5352" s="288"/>
      <c r="NWV5352" s="288"/>
      <c r="NWW5352" s="288"/>
      <c r="NWX5352" s="288"/>
      <c r="NWY5352" s="288"/>
      <c r="NWZ5352" s="288"/>
      <c r="NXA5352" s="288"/>
      <c r="NXB5352" s="288"/>
      <c r="NXC5352" s="288"/>
      <c r="NXD5352" s="288"/>
      <c r="NXE5352" s="288"/>
      <c r="NXF5352" s="288"/>
      <c r="NXG5352" s="288"/>
      <c r="NXH5352" s="288"/>
      <c r="NXI5352" s="288"/>
      <c r="NXJ5352" s="288"/>
      <c r="NXK5352" s="288"/>
      <c r="NXL5352" s="288"/>
      <c r="NXM5352" s="288"/>
      <c r="NXN5352" s="288"/>
      <c r="NXO5352" s="288"/>
      <c r="NXP5352" s="288"/>
      <c r="NXQ5352" s="288"/>
      <c r="NXR5352" s="288"/>
      <c r="NXS5352" s="288"/>
      <c r="NXT5352" s="288"/>
      <c r="NXU5352" s="288"/>
      <c r="NXV5352" s="288"/>
      <c r="NXW5352" s="288"/>
      <c r="NXX5352" s="288"/>
      <c r="NXY5352" s="288"/>
      <c r="NXZ5352" s="288"/>
      <c r="NYA5352" s="288"/>
      <c r="NYB5352" s="288"/>
      <c r="NYC5352" s="288"/>
      <c r="NYD5352" s="288"/>
      <c r="NYE5352" s="288"/>
      <c r="NYF5352" s="288"/>
      <c r="NYG5352" s="288"/>
      <c r="NYH5352" s="288"/>
      <c r="NYI5352" s="288"/>
      <c r="NYJ5352" s="288"/>
      <c r="NYK5352" s="288"/>
      <c r="NYL5352" s="288"/>
      <c r="NYM5352" s="288"/>
      <c r="NYN5352" s="288"/>
      <c r="NYO5352" s="288"/>
      <c r="NYP5352" s="288"/>
      <c r="NYQ5352" s="288"/>
      <c r="NYR5352" s="288"/>
      <c r="NYS5352" s="288"/>
      <c r="NYT5352" s="288"/>
      <c r="NYU5352" s="288"/>
      <c r="NYV5352" s="288"/>
      <c r="NYW5352" s="288"/>
      <c r="NYX5352" s="288"/>
      <c r="NYY5352" s="288"/>
      <c r="NYZ5352" s="288"/>
      <c r="NZA5352" s="288"/>
      <c r="NZB5352" s="288"/>
      <c r="NZC5352" s="288"/>
      <c r="NZD5352" s="288"/>
      <c r="NZE5352" s="288"/>
      <c r="NZF5352" s="288"/>
      <c r="NZG5352" s="288"/>
      <c r="NZH5352" s="288"/>
      <c r="NZI5352" s="288"/>
      <c r="NZJ5352" s="288"/>
      <c r="NZK5352" s="288"/>
      <c r="NZL5352" s="288"/>
      <c r="NZM5352" s="288"/>
      <c r="NZN5352" s="288"/>
      <c r="NZO5352" s="288"/>
      <c r="NZP5352" s="288"/>
      <c r="NZQ5352" s="288"/>
      <c r="NZR5352" s="288"/>
      <c r="NZS5352" s="288"/>
      <c r="NZT5352" s="288"/>
      <c r="NZU5352" s="288"/>
      <c r="NZV5352" s="288"/>
      <c r="NZW5352" s="288"/>
      <c r="NZX5352" s="288"/>
      <c r="NZY5352" s="288"/>
      <c r="NZZ5352" s="288"/>
      <c r="OAA5352" s="288"/>
      <c r="OAB5352" s="288"/>
      <c r="OAC5352" s="288"/>
      <c r="OAD5352" s="288"/>
      <c r="OAE5352" s="288"/>
      <c r="OAF5352" s="288"/>
      <c r="OAG5352" s="288"/>
      <c r="OAH5352" s="288"/>
      <c r="OAI5352" s="288"/>
      <c r="OAJ5352" s="288"/>
      <c r="OAK5352" s="288"/>
      <c r="OAL5352" s="288"/>
      <c r="OAM5352" s="288"/>
      <c r="OAN5352" s="288"/>
      <c r="OAO5352" s="288"/>
      <c r="OAP5352" s="288"/>
      <c r="OAQ5352" s="288"/>
      <c r="OAR5352" s="288"/>
      <c r="OAS5352" s="288"/>
      <c r="OAT5352" s="288"/>
      <c r="OAU5352" s="288"/>
      <c r="OAV5352" s="288"/>
      <c r="OAW5352" s="288"/>
      <c r="OAX5352" s="288"/>
      <c r="OAY5352" s="288"/>
      <c r="OAZ5352" s="288"/>
      <c r="OBA5352" s="288"/>
      <c r="OBB5352" s="288"/>
      <c r="OBC5352" s="288"/>
      <c r="OBD5352" s="288"/>
      <c r="OBE5352" s="288"/>
      <c r="OBF5352" s="288"/>
      <c r="OBG5352" s="288"/>
      <c r="OBH5352" s="288"/>
      <c r="OBI5352" s="288"/>
      <c r="OBJ5352" s="288"/>
      <c r="OBK5352" s="288"/>
      <c r="OBL5352" s="288"/>
      <c r="OBM5352" s="288"/>
      <c r="OBN5352" s="288"/>
      <c r="OBO5352" s="288"/>
      <c r="OBP5352" s="288"/>
      <c r="OBQ5352" s="288"/>
      <c r="OBR5352" s="288"/>
      <c r="OBS5352" s="288"/>
      <c r="OBT5352" s="288"/>
      <c r="OBU5352" s="288"/>
      <c r="OBV5352" s="288"/>
      <c r="OBW5352" s="288"/>
      <c r="OBX5352" s="288"/>
      <c r="OBY5352" s="288"/>
      <c r="OBZ5352" s="288"/>
      <c r="OCA5352" s="288"/>
      <c r="OCB5352" s="288"/>
      <c r="OCC5352" s="288"/>
      <c r="OCD5352" s="288"/>
      <c r="OCE5352" s="288"/>
      <c r="OCF5352" s="288"/>
      <c r="OCG5352" s="288"/>
      <c r="OCH5352" s="288"/>
      <c r="OCI5352" s="288"/>
      <c r="OCJ5352" s="288"/>
      <c r="OCK5352" s="288"/>
      <c r="OCL5352" s="288"/>
      <c r="OCM5352" s="288"/>
      <c r="OCN5352" s="288"/>
      <c r="OCO5352" s="288"/>
      <c r="OCP5352" s="288"/>
      <c r="OCQ5352" s="288"/>
      <c r="OCR5352" s="288"/>
      <c r="OCS5352" s="288"/>
      <c r="OCT5352" s="288"/>
      <c r="OCU5352" s="288"/>
      <c r="OCV5352" s="288"/>
      <c r="OCW5352" s="288"/>
      <c r="OCX5352" s="288"/>
      <c r="OCY5352" s="288"/>
      <c r="OCZ5352" s="288"/>
      <c r="ODA5352" s="288"/>
      <c r="ODB5352" s="288"/>
      <c r="ODC5352" s="288"/>
      <c r="ODD5352" s="288"/>
      <c r="ODE5352" s="288"/>
      <c r="ODF5352" s="288"/>
      <c r="ODG5352" s="288"/>
      <c r="ODH5352" s="288"/>
      <c r="ODI5352" s="288"/>
      <c r="ODJ5352" s="288"/>
      <c r="ODK5352" s="288"/>
      <c r="ODL5352" s="288"/>
      <c r="ODM5352" s="288"/>
      <c r="ODN5352" s="288"/>
      <c r="ODO5352" s="288"/>
      <c r="ODP5352" s="288"/>
      <c r="ODQ5352" s="288"/>
      <c r="ODR5352" s="288"/>
      <c r="ODS5352" s="288"/>
      <c r="ODT5352" s="288"/>
      <c r="ODU5352" s="288"/>
      <c r="ODV5352" s="288"/>
      <c r="ODW5352" s="288"/>
      <c r="ODX5352" s="288"/>
      <c r="ODY5352" s="288"/>
      <c r="ODZ5352" s="288"/>
      <c r="OEA5352" s="288"/>
      <c r="OEB5352" s="288"/>
      <c r="OEC5352" s="288"/>
      <c r="OED5352" s="288"/>
      <c r="OEE5352" s="288"/>
      <c r="OEF5352" s="288"/>
      <c r="OEG5352" s="288"/>
      <c r="OEH5352" s="288"/>
      <c r="OEI5352" s="288"/>
      <c r="OEJ5352" s="288"/>
      <c r="OEK5352" s="288"/>
      <c r="OEL5352" s="288"/>
      <c r="OEM5352" s="288"/>
      <c r="OEN5352" s="288"/>
      <c r="OEO5352" s="288"/>
      <c r="OEP5352" s="288"/>
      <c r="OEQ5352" s="288"/>
      <c r="OER5352" s="288"/>
      <c r="OES5352" s="288"/>
      <c r="OET5352" s="288"/>
      <c r="OEU5352" s="288"/>
      <c r="OEV5352" s="288"/>
      <c r="OEW5352" s="288"/>
      <c r="OEX5352" s="288"/>
      <c r="OEY5352" s="288"/>
      <c r="OEZ5352" s="288"/>
      <c r="OFA5352" s="288"/>
      <c r="OFB5352" s="288"/>
      <c r="OFC5352" s="288"/>
      <c r="OFD5352" s="288"/>
      <c r="OFE5352" s="288"/>
      <c r="OFF5352" s="288"/>
      <c r="OFG5352" s="288"/>
      <c r="OFH5352" s="288"/>
      <c r="OFI5352" s="288"/>
      <c r="OFJ5352" s="288"/>
      <c r="OFK5352" s="288"/>
      <c r="OFL5352" s="288"/>
      <c r="OFM5352" s="288"/>
      <c r="OFN5352" s="288"/>
      <c r="OFO5352" s="288"/>
      <c r="OFP5352" s="288"/>
      <c r="OFQ5352" s="288"/>
      <c r="OFR5352" s="288"/>
      <c r="OFS5352" s="288"/>
      <c r="OFT5352" s="288"/>
      <c r="OFU5352" s="288"/>
      <c r="OFV5352" s="288"/>
      <c r="OFW5352" s="288"/>
      <c r="OFX5352" s="288"/>
      <c r="OFY5352" s="288"/>
      <c r="OFZ5352" s="288"/>
      <c r="OGA5352" s="288"/>
      <c r="OGB5352" s="288"/>
      <c r="OGC5352" s="288"/>
      <c r="OGD5352" s="288"/>
      <c r="OGE5352" s="288"/>
      <c r="OGF5352" s="288"/>
      <c r="OGG5352" s="288"/>
      <c r="OGH5352" s="288"/>
      <c r="OGI5352" s="288"/>
      <c r="OGJ5352" s="288"/>
      <c r="OGK5352" s="288"/>
      <c r="OGL5352" s="288"/>
      <c r="OGM5352" s="288"/>
      <c r="OGN5352" s="288"/>
      <c r="OGO5352" s="288"/>
      <c r="OGP5352" s="288"/>
      <c r="OGQ5352" s="288"/>
      <c r="OGR5352" s="288"/>
      <c r="OGS5352" s="288"/>
      <c r="OGT5352" s="288"/>
      <c r="OGU5352" s="288"/>
      <c r="OGV5352" s="288"/>
      <c r="OGW5352" s="288"/>
      <c r="OGX5352" s="288"/>
      <c r="OGY5352" s="288"/>
      <c r="OGZ5352" s="288"/>
      <c r="OHA5352" s="288"/>
      <c r="OHB5352" s="288"/>
      <c r="OHC5352" s="288"/>
      <c r="OHD5352" s="288"/>
      <c r="OHE5352" s="288"/>
      <c r="OHF5352" s="288"/>
      <c r="OHG5352" s="288"/>
      <c r="OHH5352" s="288"/>
      <c r="OHI5352" s="288"/>
      <c r="OHJ5352" s="288"/>
      <c r="OHK5352" s="288"/>
      <c r="OHL5352" s="288"/>
      <c r="OHM5352" s="288"/>
      <c r="OHN5352" s="288"/>
      <c r="OHO5352" s="288"/>
      <c r="OHP5352" s="288"/>
      <c r="OHQ5352" s="288"/>
      <c r="OHR5352" s="288"/>
      <c r="OHS5352" s="288"/>
      <c r="OHT5352" s="288"/>
      <c r="OHU5352" s="288"/>
      <c r="OHV5352" s="288"/>
      <c r="OHW5352" s="288"/>
      <c r="OHX5352" s="288"/>
      <c r="OHY5352" s="288"/>
      <c r="OHZ5352" s="288"/>
      <c r="OIA5352" s="288"/>
      <c r="OIB5352" s="288"/>
      <c r="OIC5352" s="288"/>
      <c r="OID5352" s="288"/>
      <c r="OIE5352" s="288"/>
      <c r="OIF5352" s="288"/>
      <c r="OIG5352" s="288"/>
      <c r="OIH5352" s="288"/>
      <c r="OII5352" s="288"/>
      <c r="OIJ5352" s="288"/>
      <c r="OIK5352" s="288"/>
      <c r="OIL5352" s="288"/>
      <c r="OIM5352" s="288"/>
      <c r="OIN5352" s="288"/>
      <c r="OIO5352" s="288"/>
      <c r="OIP5352" s="288"/>
      <c r="OIQ5352" s="288"/>
      <c r="OIR5352" s="288"/>
      <c r="OIS5352" s="288"/>
      <c r="OIT5352" s="288"/>
      <c r="OIU5352" s="288"/>
      <c r="OIV5352" s="288"/>
      <c r="OIW5352" s="288"/>
      <c r="OIX5352" s="288"/>
      <c r="OIY5352" s="288"/>
      <c r="OIZ5352" s="288"/>
      <c r="OJA5352" s="288"/>
      <c r="OJB5352" s="288"/>
      <c r="OJC5352" s="288"/>
      <c r="OJD5352" s="288"/>
      <c r="OJE5352" s="288"/>
      <c r="OJF5352" s="288"/>
      <c r="OJG5352" s="288"/>
      <c r="OJH5352" s="288"/>
      <c r="OJI5352" s="288"/>
      <c r="OJJ5352" s="288"/>
      <c r="OJK5352" s="288"/>
      <c r="OJL5352" s="288"/>
      <c r="OJM5352" s="288"/>
      <c r="OJN5352" s="288"/>
      <c r="OJO5352" s="288"/>
      <c r="OJP5352" s="288"/>
      <c r="OJQ5352" s="288"/>
      <c r="OJR5352" s="288"/>
      <c r="OJS5352" s="288"/>
      <c r="OJT5352" s="288"/>
      <c r="OJU5352" s="288"/>
      <c r="OJV5352" s="288"/>
      <c r="OJW5352" s="288"/>
      <c r="OJX5352" s="288"/>
      <c r="OJY5352" s="288"/>
      <c r="OJZ5352" s="288"/>
      <c r="OKA5352" s="288"/>
      <c r="OKB5352" s="288"/>
      <c r="OKC5352" s="288"/>
      <c r="OKD5352" s="288"/>
      <c r="OKE5352" s="288"/>
      <c r="OKF5352" s="288"/>
      <c r="OKG5352" s="288"/>
      <c r="OKH5352" s="288"/>
      <c r="OKI5352" s="288"/>
      <c r="OKJ5352" s="288"/>
      <c r="OKK5352" s="288"/>
      <c r="OKL5352" s="288"/>
      <c r="OKM5352" s="288"/>
      <c r="OKN5352" s="288"/>
      <c r="OKO5352" s="288"/>
      <c r="OKP5352" s="288"/>
      <c r="OKQ5352" s="288"/>
      <c r="OKR5352" s="288"/>
      <c r="OKS5352" s="288"/>
      <c r="OKT5352" s="288"/>
      <c r="OKU5352" s="288"/>
      <c r="OKV5352" s="288"/>
      <c r="OKW5352" s="288"/>
      <c r="OKX5352" s="288"/>
      <c r="OKY5352" s="288"/>
      <c r="OKZ5352" s="288"/>
      <c r="OLA5352" s="288"/>
      <c r="OLB5352" s="288"/>
      <c r="OLC5352" s="288"/>
      <c r="OLD5352" s="288"/>
      <c r="OLE5352" s="288"/>
      <c r="OLF5352" s="288"/>
      <c r="OLG5352" s="288"/>
      <c r="OLH5352" s="288"/>
      <c r="OLI5352" s="288"/>
      <c r="OLJ5352" s="288"/>
      <c r="OLK5352" s="288"/>
      <c r="OLL5352" s="288"/>
      <c r="OLM5352" s="288"/>
      <c r="OLN5352" s="288"/>
      <c r="OLO5352" s="288"/>
      <c r="OLP5352" s="288"/>
      <c r="OLQ5352" s="288"/>
      <c r="OLR5352" s="288"/>
      <c r="OLS5352" s="288"/>
      <c r="OLT5352" s="288"/>
      <c r="OLU5352" s="288"/>
      <c r="OLV5352" s="288"/>
      <c r="OLW5352" s="288"/>
      <c r="OLX5352" s="288"/>
      <c r="OLY5352" s="288"/>
      <c r="OLZ5352" s="288"/>
      <c r="OMA5352" s="288"/>
      <c r="OMB5352" s="288"/>
      <c r="OMC5352" s="288"/>
      <c r="OMD5352" s="288"/>
      <c r="OME5352" s="288"/>
      <c r="OMF5352" s="288"/>
      <c r="OMG5352" s="288"/>
      <c r="OMH5352" s="288"/>
      <c r="OMI5352" s="288"/>
      <c r="OMJ5352" s="288"/>
      <c r="OMK5352" s="288"/>
      <c r="OML5352" s="288"/>
      <c r="OMM5352" s="288"/>
      <c r="OMN5352" s="288"/>
      <c r="OMO5352" s="288"/>
      <c r="OMP5352" s="288"/>
      <c r="OMQ5352" s="288"/>
      <c r="OMR5352" s="288"/>
      <c r="OMS5352" s="288"/>
      <c r="OMT5352" s="288"/>
      <c r="OMU5352" s="288"/>
      <c r="OMV5352" s="288"/>
      <c r="OMW5352" s="288"/>
      <c r="OMX5352" s="288"/>
      <c r="OMY5352" s="288"/>
      <c r="OMZ5352" s="288"/>
      <c r="ONA5352" s="288"/>
      <c r="ONB5352" s="288"/>
      <c r="ONC5352" s="288"/>
      <c r="OND5352" s="288"/>
      <c r="ONE5352" s="288"/>
      <c r="ONF5352" s="288"/>
      <c r="ONG5352" s="288"/>
      <c r="ONH5352" s="288"/>
      <c r="ONI5352" s="288"/>
      <c r="ONJ5352" s="288"/>
      <c r="ONK5352" s="288"/>
      <c r="ONL5352" s="288"/>
      <c r="ONM5352" s="288"/>
      <c r="ONN5352" s="288"/>
      <c r="ONO5352" s="288"/>
      <c r="ONP5352" s="288"/>
      <c r="ONQ5352" s="288"/>
      <c r="ONR5352" s="288"/>
      <c r="ONS5352" s="288"/>
      <c r="ONT5352" s="288"/>
      <c r="ONU5352" s="288"/>
      <c r="ONV5352" s="288"/>
      <c r="ONW5352" s="288"/>
      <c r="ONX5352" s="288"/>
      <c r="ONY5352" s="288"/>
      <c r="ONZ5352" s="288"/>
      <c r="OOA5352" s="288"/>
      <c r="OOB5352" s="288"/>
      <c r="OOC5352" s="288"/>
      <c r="OOD5352" s="288"/>
      <c r="OOE5352" s="288"/>
      <c r="OOF5352" s="288"/>
      <c r="OOG5352" s="288"/>
      <c r="OOH5352" s="288"/>
      <c r="OOI5352" s="288"/>
      <c r="OOJ5352" s="288"/>
      <c r="OOK5352" s="288"/>
      <c r="OOL5352" s="288"/>
      <c r="OOM5352" s="288"/>
      <c r="OON5352" s="288"/>
      <c r="OOO5352" s="288"/>
      <c r="OOP5352" s="288"/>
      <c r="OOQ5352" s="288"/>
      <c r="OOR5352" s="288"/>
      <c r="OOS5352" s="288"/>
      <c r="OOT5352" s="288"/>
      <c r="OOU5352" s="288"/>
      <c r="OOV5352" s="288"/>
      <c r="OOW5352" s="288"/>
      <c r="OOX5352" s="288"/>
      <c r="OOY5352" s="288"/>
      <c r="OOZ5352" s="288"/>
      <c r="OPA5352" s="288"/>
      <c r="OPB5352" s="288"/>
      <c r="OPC5352" s="288"/>
      <c r="OPD5352" s="288"/>
      <c r="OPE5352" s="288"/>
      <c r="OPF5352" s="288"/>
      <c r="OPG5352" s="288"/>
      <c r="OPH5352" s="288"/>
      <c r="OPI5352" s="288"/>
      <c r="OPJ5352" s="288"/>
      <c r="OPK5352" s="288"/>
      <c r="OPL5352" s="288"/>
      <c r="OPM5352" s="288"/>
      <c r="OPN5352" s="288"/>
      <c r="OPO5352" s="288"/>
      <c r="OPP5352" s="288"/>
      <c r="OPQ5352" s="288"/>
      <c r="OPR5352" s="288"/>
      <c r="OPS5352" s="288"/>
      <c r="OPT5352" s="288"/>
      <c r="OPU5352" s="288"/>
      <c r="OPV5352" s="288"/>
      <c r="OPW5352" s="288"/>
      <c r="OPX5352" s="288"/>
      <c r="OPY5352" s="288"/>
      <c r="OPZ5352" s="288"/>
      <c r="OQA5352" s="288"/>
      <c r="OQB5352" s="288"/>
      <c r="OQC5352" s="288"/>
      <c r="OQD5352" s="288"/>
      <c r="OQE5352" s="288"/>
      <c r="OQF5352" s="288"/>
      <c r="OQG5352" s="288"/>
      <c r="OQH5352" s="288"/>
      <c r="OQI5352" s="288"/>
      <c r="OQJ5352" s="288"/>
      <c r="OQK5352" s="288"/>
      <c r="OQL5352" s="288"/>
      <c r="OQM5352" s="288"/>
      <c r="OQN5352" s="288"/>
      <c r="OQO5352" s="288"/>
      <c r="OQP5352" s="288"/>
      <c r="OQQ5352" s="288"/>
      <c r="OQR5352" s="288"/>
      <c r="OQS5352" s="288"/>
      <c r="OQT5352" s="288"/>
      <c r="OQU5352" s="288"/>
      <c r="OQV5352" s="288"/>
      <c r="OQW5352" s="288"/>
      <c r="OQX5352" s="288"/>
      <c r="OQY5352" s="288"/>
      <c r="OQZ5352" s="288"/>
      <c r="ORA5352" s="288"/>
      <c r="ORB5352" s="288"/>
      <c r="ORC5352" s="288"/>
      <c r="ORD5352" s="288"/>
      <c r="ORE5352" s="288"/>
      <c r="ORF5352" s="288"/>
      <c r="ORG5352" s="288"/>
      <c r="ORH5352" s="288"/>
      <c r="ORI5352" s="288"/>
      <c r="ORJ5352" s="288"/>
      <c r="ORK5352" s="288"/>
      <c r="ORL5352" s="288"/>
      <c r="ORM5352" s="288"/>
      <c r="ORN5352" s="288"/>
      <c r="ORO5352" s="288"/>
      <c r="ORP5352" s="288"/>
      <c r="ORQ5352" s="288"/>
      <c r="ORR5352" s="288"/>
      <c r="ORS5352" s="288"/>
      <c r="ORT5352" s="288"/>
      <c r="ORU5352" s="288"/>
      <c r="ORV5352" s="288"/>
      <c r="ORW5352" s="288"/>
      <c r="ORX5352" s="288"/>
      <c r="ORY5352" s="288"/>
      <c r="ORZ5352" s="288"/>
      <c r="OSA5352" s="288"/>
      <c r="OSB5352" s="288"/>
      <c r="OSC5352" s="288"/>
      <c r="OSD5352" s="288"/>
      <c r="OSE5352" s="288"/>
      <c r="OSF5352" s="288"/>
      <c r="OSG5352" s="288"/>
      <c r="OSH5352" s="288"/>
      <c r="OSI5352" s="288"/>
      <c r="OSJ5352" s="288"/>
      <c r="OSK5352" s="288"/>
      <c r="OSL5352" s="288"/>
      <c r="OSM5352" s="288"/>
      <c r="OSN5352" s="288"/>
      <c r="OSO5352" s="288"/>
      <c r="OSP5352" s="288"/>
      <c r="OSQ5352" s="288"/>
      <c r="OSR5352" s="288"/>
      <c r="OSS5352" s="288"/>
      <c r="OST5352" s="288"/>
      <c r="OSU5352" s="288"/>
      <c r="OSV5352" s="288"/>
      <c r="OSW5352" s="288"/>
      <c r="OSX5352" s="288"/>
      <c r="OSY5352" s="288"/>
      <c r="OSZ5352" s="288"/>
      <c r="OTA5352" s="288"/>
      <c r="OTB5352" s="288"/>
      <c r="OTC5352" s="288"/>
      <c r="OTD5352" s="288"/>
      <c r="OTE5352" s="288"/>
      <c r="OTF5352" s="288"/>
      <c r="OTG5352" s="288"/>
      <c r="OTH5352" s="288"/>
      <c r="OTI5352" s="288"/>
      <c r="OTJ5352" s="288"/>
      <c r="OTK5352" s="288"/>
      <c r="OTL5352" s="288"/>
      <c r="OTM5352" s="288"/>
      <c r="OTN5352" s="288"/>
      <c r="OTO5352" s="288"/>
      <c r="OTP5352" s="288"/>
      <c r="OTQ5352" s="288"/>
      <c r="OTR5352" s="288"/>
      <c r="OTS5352" s="288"/>
      <c r="OTT5352" s="288"/>
      <c r="OTU5352" s="288"/>
      <c r="OTV5352" s="288"/>
      <c r="OTW5352" s="288"/>
      <c r="OTX5352" s="288"/>
      <c r="OTY5352" s="288"/>
      <c r="OTZ5352" s="288"/>
      <c r="OUA5352" s="288"/>
      <c r="OUB5352" s="288"/>
      <c r="OUC5352" s="288"/>
      <c r="OUD5352" s="288"/>
      <c r="OUE5352" s="288"/>
      <c r="OUF5352" s="288"/>
      <c r="OUG5352" s="288"/>
      <c r="OUH5352" s="288"/>
      <c r="OUI5352" s="288"/>
      <c r="OUJ5352" s="288"/>
      <c r="OUK5352" s="288"/>
      <c r="OUL5352" s="288"/>
      <c r="OUM5352" s="288"/>
      <c r="OUN5352" s="288"/>
      <c r="OUO5352" s="288"/>
      <c r="OUP5352" s="288"/>
      <c r="OUQ5352" s="288"/>
      <c r="OUR5352" s="288"/>
      <c r="OUS5352" s="288"/>
      <c r="OUT5352" s="288"/>
      <c r="OUU5352" s="288"/>
      <c r="OUV5352" s="288"/>
      <c r="OUW5352" s="288"/>
      <c r="OUX5352" s="288"/>
      <c r="OUY5352" s="288"/>
      <c r="OUZ5352" s="288"/>
      <c r="OVA5352" s="288"/>
      <c r="OVB5352" s="288"/>
      <c r="OVC5352" s="288"/>
      <c r="OVD5352" s="288"/>
      <c r="OVE5352" s="288"/>
      <c r="OVF5352" s="288"/>
      <c r="OVG5352" s="288"/>
      <c r="OVH5352" s="288"/>
      <c r="OVI5352" s="288"/>
      <c r="OVJ5352" s="288"/>
      <c r="OVK5352" s="288"/>
      <c r="OVL5352" s="288"/>
      <c r="OVM5352" s="288"/>
      <c r="OVN5352" s="288"/>
      <c r="OVO5352" s="288"/>
      <c r="OVP5352" s="288"/>
      <c r="OVQ5352" s="288"/>
      <c r="OVR5352" s="288"/>
      <c r="OVS5352" s="288"/>
      <c r="OVT5352" s="288"/>
      <c r="OVU5352" s="288"/>
      <c r="OVV5352" s="288"/>
      <c r="OVW5352" s="288"/>
      <c r="OVX5352" s="288"/>
      <c r="OVY5352" s="288"/>
      <c r="OVZ5352" s="288"/>
      <c r="OWA5352" s="288"/>
      <c r="OWB5352" s="288"/>
      <c r="OWC5352" s="288"/>
      <c r="OWD5352" s="288"/>
      <c r="OWE5352" s="288"/>
      <c r="OWF5352" s="288"/>
      <c r="OWG5352" s="288"/>
      <c r="OWH5352" s="288"/>
      <c r="OWI5352" s="288"/>
      <c r="OWJ5352" s="288"/>
      <c r="OWK5352" s="288"/>
      <c r="OWL5352" s="288"/>
      <c r="OWM5352" s="288"/>
      <c r="OWN5352" s="288"/>
      <c r="OWO5352" s="288"/>
      <c r="OWP5352" s="288"/>
      <c r="OWQ5352" s="288"/>
      <c r="OWR5352" s="288"/>
      <c r="OWS5352" s="288"/>
      <c r="OWT5352" s="288"/>
      <c r="OWU5352" s="288"/>
      <c r="OWV5352" s="288"/>
      <c r="OWW5352" s="288"/>
      <c r="OWX5352" s="288"/>
      <c r="OWY5352" s="288"/>
      <c r="OWZ5352" s="288"/>
      <c r="OXA5352" s="288"/>
      <c r="OXB5352" s="288"/>
      <c r="OXC5352" s="288"/>
      <c r="OXD5352" s="288"/>
      <c r="OXE5352" s="288"/>
      <c r="OXF5352" s="288"/>
      <c r="OXG5352" s="288"/>
      <c r="OXH5352" s="288"/>
      <c r="OXI5352" s="288"/>
      <c r="OXJ5352" s="288"/>
      <c r="OXK5352" s="288"/>
      <c r="OXL5352" s="288"/>
      <c r="OXM5352" s="288"/>
      <c r="OXN5352" s="288"/>
      <c r="OXO5352" s="288"/>
      <c r="OXP5352" s="288"/>
      <c r="OXQ5352" s="288"/>
      <c r="OXR5352" s="288"/>
      <c r="OXS5352" s="288"/>
      <c r="OXT5352" s="288"/>
      <c r="OXU5352" s="288"/>
      <c r="OXV5352" s="288"/>
      <c r="OXW5352" s="288"/>
      <c r="OXX5352" s="288"/>
      <c r="OXY5352" s="288"/>
      <c r="OXZ5352" s="288"/>
      <c r="OYA5352" s="288"/>
      <c r="OYB5352" s="288"/>
      <c r="OYC5352" s="288"/>
      <c r="OYD5352" s="288"/>
      <c r="OYE5352" s="288"/>
      <c r="OYF5352" s="288"/>
      <c r="OYG5352" s="288"/>
      <c r="OYH5352" s="288"/>
      <c r="OYI5352" s="288"/>
      <c r="OYJ5352" s="288"/>
      <c r="OYK5352" s="288"/>
      <c r="OYL5352" s="288"/>
      <c r="OYM5352" s="288"/>
      <c r="OYN5352" s="288"/>
      <c r="OYO5352" s="288"/>
      <c r="OYP5352" s="288"/>
      <c r="OYQ5352" s="288"/>
      <c r="OYR5352" s="288"/>
      <c r="OYS5352" s="288"/>
      <c r="OYT5352" s="288"/>
      <c r="OYU5352" s="288"/>
      <c r="OYV5352" s="288"/>
      <c r="OYW5352" s="288"/>
      <c r="OYX5352" s="288"/>
      <c r="OYY5352" s="288"/>
      <c r="OYZ5352" s="288"/>
      <c r="OZA5352" s="288"/>
      <c r="OZB5352" s="288"/>
      <c r="OZC5352" s="288"/>
      <c r="OZD5352" s="288"/>
      <c r="OZE5352" s="288"/>
      <c r="OZF5352" s="288"/>
      <c r="OZG5352" s="288"/>
      <c r="OZH5352" s="288"/>
      <c r="OZI5352" s="288"/>
      <c r="OZJ5352" s="288"/>
      <c r="OZK5352" s="288"/>
      <c r="OZL5352" s="288"/>
      <c r="OZM5352" s="288"/>
      <c r="OZN5352" s="288"/>
      <c r="OZO5352" s="288"/>
      <c r="OZP5352" s="288"/>
      <c r="OZQ5352" s="288"/>
      <c r="OZR5352" s="288"/>
      <c r="OZS5352" s="288"/>
      <c r="OZT5352" s="288"/>
      <c r="OZU5352" s="288"/>
      <c r="OZV5352" s="288"/>
      <c r="OZW5352" s="288"/>
      <c r="OZX5352" s="288"/>
      <c r="OZY5352" s="288"/>
      <c r="OZZ5352" s="288"/>
      <c r="PAA5352" s="288"/>
      <c r="PAB5352" s="288"/>
      <c r="PAC5352" s="288"/>
      <c r="PAD5352" s="288"/>
      <c r="PAE5352" s="288"/>
      <c r="PAF5352" s="288"/>
      <c r="PAG5352" s="288"/>
      <c r="PAH5352" s="288"/>
      <c r="PAI5352" s="288"/>
      <c r="PAJ5352" s="288"/>
      <c r="PAK5352" s="288"/>
      <c r="PAL5352" s="288"/>
      <c r="PAM5352" s="288"/>
      <c r="PAN5352" s="288"/>
      <c r="PAO5352" s="288"/>
      <c r="PAP5352" s="288"/>
      <c r="PAQ5352" s="288"/>
      <c r="PAR5352" s="288"/>
      <c r="PAS5352" s="288"/>
      <c r="PAT5352" s="288"/>
      <c r="PAU5352" s="288"/>
      <c r="PAV5352" s="288"/>
      <c r="PAW5352" s="288"/>
      <c r="PAX5352" s="288"/>
      <c r="PAY5352" s="288"/>
      <c r="PAZ5352" s="288"/>
      <c r="PBA5352" s="288"/>
      <c r="PBB5352" s="288"/>
      <c r="PBC5352" s="288"/>
      <c r="PBD5352" s="288"/>
      <c r="PBE5352" s="288"/>
      <c r="PBF5352" s="288"/>
      <c r="PBG5352" s="288"/>
      <c r="PBH5352" s="288"/>
      <c r="PBI5352" s="288"/>
      <c r="PBJ5352" s="288"/>
      <c r="PBK5352" s="288"/>
      <c r="PBL5352" s="288"/>
      <c r="PBM5352" s="288"/>
      <c r="PBN5352" s="288"/>
      <c r="PBO5352" s="288"/>
      <c r="PBP5352" s="288"/>
      <c r="PBQ5352" s="288"/>
      <c r="PBR5352" s="288"/>
      <c r="PBS5352" s="288"/>
      <c r="PBT5352" s="288"/>
      <c r="PBU5352" s="288"/>
      <c r="PBV5352" s="288"/>
      <c r="PBW5352" s="288"/>
      <c r="PBX5352" s="288"/>
      <c r="PBY5352" s="288"/>
      <c r="PBZ5352" s="288"/>
      <c r="PCA5352" s="288"/>
      <c r="PCB5352" s="288"/>
      <c r="PCC5352" s="288"/>
      <c r="PCD5352" s="288"/>
      <c r="PCE5352" s="288"/>
      <c r="PCF5352" s="288"/>
      <c r="PCG5352" s="288"/>
      <c r="PCH5352" s="288"/>
      <c r="PCI5352" s="288"/>
      <c r="PCJ5352" s="288"/>
      <c r="PCK5352" s="288"/>
      <c r="PCL5352" s="288"/>
      <c r="PCM5352" s="288"/>
      <c r="PCN5352" s="288"/>
      <c r="PCO5352" s="288"/>
      <c r="PCP5352" s="288"/>
      <c r="PCQ5352" s="288"/>
      <c r="PCR5352" s="288"/>
      <c r="PCS5352" s="288"/>
      <c r="PCT5352" s="288"/>
      <c r="PCU5352" s="288"/>
      <c r="PCV5352" s="288"/>
      <c r="PCW5352" s="288"/>
      <c r="PCX5352" s="288"/>
      <c r="PCY5352" s="288"/>
      <c r="PCZ5352" s="288"/>
      <c r="PDA5352" s="288"/>
      <c r="PDB5352" s="288"/>
      <c r="PDC5352" s="288"/>
      <c r="PDD5352" s="288"/>
      <c r="PDE5352" s="288"/>
      <c r="PDF5352" s="288"/>
      <c r="PDG5352" s="288"/>
      <c r="PDH5352" s="288"/>
      <c r="PDI5352" s="288"/>
      <c r="PDJ5352" s="288"/>
      <c r="PDK5352" s="288"/>
      <c r="PDL5352" s="288"/>
      <c r="PDM5352" s="288"/>
      <c r="PDN5352" s="288"/>
      <c r="PDO5352" s="288"/>
      <c r="PDP5352" s="288"/>
      <c r="PDQ5352" s="288"/>
      <c r="PDR5352" s="288"/>
      <c r="PDS5352" s="288"/>
      <c r="PDT5352" s="288"/>
      <c r="PDU5352" s="288"/>
      <c r="PDV5352" s="288"/>
      <c r="PDW5352" s="288"/>
      <c r="PDX5352" s="288"/>
      <c r="PDY5352" s="288"/>
      <c r="PDZ5352" s="288"/>
      <c r="PEA5352" s="288"/>
      <c r="PEB5352" s="288"/>
      <c r="PEC5352" s="288"/>
      <c r="PED5352" s="288"/>
      <c r="PEE5352" s="288"/>
      <c r="PEF5352" s="288"/>
      <c r="PEG5352" s="288"/>
      <c r="PEH5352" s="288"/>
      <c r="PEI5352" s="288"/>
      <c r="PEJ5352" s="288"/>
      <c r="PEK5352" s="288"/>
      <c r="PEL5352" s="288"/>
      <c r="PEM5352" s="288"/>
      <c r="PEN5352" s="288"/>
      <c r="PEO5352" s="288"/>
      <c r="PEP5352" s="288"/>
      <c r="PEQ5352" s="288"/>
      <c r="PER5352" s="288"/>
      <c r="PES5352" s="288"/>
      <c r="PET5352" s="288"/>
      <c r="PEU5352" s="288"/>
      <c r="PEV5352" s="288"/>
      <c r="PEW5352" s="288"/>
      <c r="PEX5352" s="288"/>
      <c r="PEY5352" s="288"/>
      <c r="PEZ5352" s="288"/>
      <c r="PFA5352" s="288"/>
      <c r="PFB5352" s="288"/>
      <c r="PFC5352" s="288"/>
      <c r="PFD5352" s="288"/>
      <c r="PFE5352" s="288"/>
      <c r="PFF5352" s="288"/>
      <c r="PFG5352" s="288"/>
      <c r="PFH5352" s="288"/>
      <c r="PFI5352" s="288"/>
      <c r="PFJ5352" s="288"/>
      <c r="PFK5352" s="288"/>
      <c r="PFL5352" s="288"/>
      <c r="PFM5352" s="288"/>
      <c r="PFN5352" s="288"/>
      <c r="PFO5352" s="288"/>
      <c r="PFP5352" s="288"/>
      <c r="PFQ5352" s="288"/>
      <c r="PFR5352" s="288"/>
      <c r="PFS5352" s="288"/>
      <c r="PFT5352" s="288"/>
      <c r="PFU5352" s="288"/>
      <c r="PFV5352" s="288"/>
      <c r="PFW5352" s="288"/>
      <c r="PFX5352" s="288"/>
      <c r="PFY5352" s="288"/>
      <c r="PFZ5352" s="288"/>
      <c r="PGA5352" s="288"/>
      <c r="PGB5352" s="288"/>
      <c r="PGC5352" s="288"/>
      <c r="PGD5352" s="288"/>
      <c r="PGE5352" s="288"/>
      <c r="PGF5352" s="288"/>
      <c r="PGG5352" s="288"/>
      <c r="PGH5352" s="288"/>
      <c r="PGI5352" s="288"/>
      <c r="PGJ5352" s="288"/>
      <c r="PGK5352" s="288"/>
      <c r="PGL5352" s="288"/>
      <c r="PGM5352" s="288"/>
      <c r="PGN5352" s="288"/>
      <c r="PGO5352" s="288"/>
      <c r="PGP5352" s="288"/>
      <c r="PGQ5352" s="288"/>
      <c r="PGR5352" s="288"/>
      <c r="PGS5352" s="288"/>
      <c r="PGT5352" s="288"/>
      <c r="PGU5352" s="288"/>
      <c r="PGV5352" s="288"/>
      <c r="PGW5352" s="288"/>
      <c r="PGX5352" s="288"/>
      <c r="PGY5352" s="288"/>
      <c r="PGZ5352" s="288"/>
      <c r="PHA5352" s="288"/>
      <c r="PHB5352" s="288"/>
      <c r="PHC5352" s="288"/>
      <c r="PHD5352" s="288"/>
      <c r="PHE5352" s="288"/>
      <c r="PHF5352" s="288"/>
      <c r="PHG5352" s="288"/>
      <c r="PHH5352" s="288"/>
      <c r="PHI5352" s="288"/>
      <c r="PHJ5352" s="288"/>
      <c r="PHK5352" s="288"/>
      <c r="PHL5352" s="288"/>
      <c r="PHM5352" s="288"/>
      <c r="PHN5352" s="288"/>
      <c r="PHO5352" s="288"/>
      <c r="PHP5352" s="288"/>
      <c r="PHQ5352" s="288"/>
      <c r="PHR5352" s="288"/>
      <c r="PHS5352" s="288"/>
      <c r="PHT5352" s="288"/>
      <c r="PHU5352" s="288"/>
      <c r="PHV5352" s="288"/>
      <c r="PHW5352" s="288"/>
      <c r="PHX5352" s="288"/>
      <c r="PHY5352" s="288"/>
      <c r="PHZ5352" s="288"/>
      <c r="PIA5352" s="288"/>
      <c r="PIB5352" s="288"/>
      <c r="PIC5352" s="288"/>
      <c r="PID5352" s="288"/>
      <c r="PIE5352" s="288"/>
      <c r="PIF5352" s="288"/>
      <c r="PIG5352" s="288"/>
      <c r="PIH5352" s="288"/>
      <c r="PII5352" s="288"/>
      <c r="PIJ5352" s="288"/>
      <c r="PIK5352" s="288"/>
      <c r="PIL5352" s="288"/>
      <c r="PIM5352" s="288"/>
      <c r="PIN5352" s="288"/>
      <c r="PIO5352" s="288"/>
      <c r="PIP5352" s="288"/>
      <c r="PIQ5352" s="288"/>
      <c r="PIR5352" s="288"/>
      <c r="PIS5352" s="288"/>
      <c r="PIT5352" s="288"/>
      <c r="PIU5352" s="288"/>
      <c r="PIV5352" s="288"/>
      <c r="PIW5352" s="288"/>
      <c r="PIX5352" s="288"/>
      <c r="PIY5352" s="288"/>
      <c r="PIZ5352" s="288"/>
      <c r="PJA5352" s="288"/>
      <c r="PJB5352" s="288"/>
      <c r="PJC5352" s="288"/>
      <c r="PJD5352" s="288"/>
      <c r="PJE5352" s="288"/>
      <c r="PJF5352" s="288"/>
      <c r="PJG5352" s="288"/>
      <c r="PJH5352" s="288"/>
      <c r="PJI5352" s="288"/>
      <c r="PJJ5352" s="288"/>
      <c r="PJK5352" s="288"/>
      <c r="PJL5352" s="288"/>
      <c r="PJM5352" s="288"/>
      <c r="PJN5352" s="288"/>
      <c r="PJO5352" s="288"/>
      <c r="PJP5352" s="288"/>
      <c r="PJQ5352" s="288"/>
      <c r="PJR5352" s="288"/>
      <c r="PJS5352" s="288"/>
      <c r="PJT5352" s="288"/>
      <c r="PJU5352" s="288"/>
      <c r="PJV5352" s="288"/>
      <c r="PJW5352" s="288"/>
      <c r="PJX5352" s="288"/>
      <c r="PJY5352" s="288"/>
      <c r="PJZ5352" s="288"/>
      <c r="PKA5352" s="288"/>
      <c r="PKB5352" s="288"/>
      <c r="PKC5352" s="288"/>
      <c r="PKD5352" s="288"/>
      <c r="PKE5352" s="288"/>
      <c r="PKF5352" s="288"/>
      <c r="PKG5352" s="288"/>
      <c r="PKH5352" s="288"/>
      <c r="PKI5352" s="288"/>
      <c r="PKJ5352" s="288"/>
      <c r="PKK5352" s="288"/>
      <c r="PKL5352" s="288"/>
      <c r="PKM5352" s="288"/>
      <c r="PKN5352" s="288"/>
      <c r="PKO5352" s="288"/>
      <c r="PKP5352" s="288"/>
      <c r="PKQ5352" s="288"/>
      <c r="PKR5352" s="288"/>
      <c r="PKS5352" s="288"/>
      <c r="PKT5352" s="288"/>
      <c r="PKU5352" s="288"/>
      <c r="PKV5352" s="288"/>
      <c r="PKW5352" s="288"/>
      <c r="PKX5352" s="288"/>
      <c r="PKY5352" s="288"/>
      <c r="PKZ5352" s="288"/>
      <c r="PLA5352" s="288"/>
      <c r="PLB5352" s="288"/>
      <c r="PLC5352" s="288"/>
      <c r="PLD5352" s="288"/>
      <c r="PLE5352" s="288"/>
      <c r="PLF5352" s="288"/>
      <c r="PLG5352" s="288"/>
      <c r="PLH5352" s="288"/>
      <c r="PLI5352" s="288"/>
      <c r="PLJ5352" s="288"/>
      <c r="PLK5352" s="288"/>
      <c r="PLL5352" s="288"/>
      <c r="PLM5352" s="288"/>
      <c r="PLN5352" s="288"/>
      <c r="PLO5352" s="288"/>
      <c r="PLP5352" s="288"/>
      <c r="PLQ5352" s="288"/>
      <c r="PLR5352" s="288"/>
      <c r="PLS5352" s="288"/>
      <c r="PLT5352" s="288"/>
      <c r="PLU5352" s="288"/>
      <c r="PLV5352" s="288"/>
      <c r="PLW5352" s="288"/>
      <c r="PLX5352" s="288"/>
      <c r="PLY5352" s="288"/>
      <c r="PLZ5352" s="288"/>
      <c r="PMA5352" s="288"/>
      <c r="PMB5352" s="288"/>
      <c r="PMC5352" s="288"/>
      <c r="PMD5352" s="288"/>
      <c r="PME5352" s="288"/>
      <c r="PMF5352" s="288"/>
      <c r="PMG5352" s="288"/>
      <c r="PMH5352" s="288"/>
      <c r="PMI5352" s="288"/>
      <c r="PMJ5352" s="288"/>
      <c r="PMK5352" s="288"/>
      <c r="PML5352" s="288"/>
      <c r="PMM5352" s="288"/>
      <c r="PMN5352" s="288"/>
      <c r="PMO5352" s="288"/>
      <c r="PMP5352" s="288"/>
      <c r="PMQ5352" s="288"/>
      <c r="PMR5352" s="288"/>
      <c r="PMS5352" s="288"/>
      <c r="PMT5352" s="288"/>
      <c r="PMU5352" s="288"/>
      <c r="PMV5352" s="288"/>
      <c r="PMW5352" s="288"/>
      <c r="PMX5352" s="288"/>
      <c r="PMY5352" s="288"/>
      <c r="PMZ5352" s="288"/>
      <c r="PNA5352" s="288"/>
      <c r="PNB5352" s="288"/>
      <c r="PNC5352" s="288"/>
      <c r="PND5352" s="288"/>
      <c r="PNE5352" s="288"/>
      <c r="PNF5352" s="288"/>
      <c r="PNG5352" s="288"/>
      <c r="PNH5352" s="288"/>
      <c r="PNI5352" s="288"/>
      <c r="PNJ5352" s="288"/>
      <c r="PNK5352" s="288"/>
      <c r="PNL5352" s="288"/>
      <c r="PNM5352" s="288"/>
      <c r="PNN5352" s="288"/>
      <c r="PNO5352" s="288"/>
      <c r="PNP5352" s="288"/>
      <c r="PNQ5352" s="288"/>
      <c r="PNR5352" s="288"/>
      <c r="PNS5352" s="288"/>
      <c r="PNT5352" s="288"/>
      <c r="PNU5352" s="288"/>
      <c r="PNV5352" s="288"/>
      <c r="PNW5352" s="288"/>
      <c r="PNX5352" s="288"/>
      <c r="PNY5352" s="288"/>
      <c r="PNZ5352" s="288"/>
      <c r="POA5352" s="288"/>
      <c r="POB5352" s="288"/>
      <c r="POC5352" s="288"/>
      <c r="POD5352" s="288"/>
      <c r="POE5352" s="288"/>
      <c r="POF5352" s="288"/>
      <c r="POG5352" s="288"/>
      <c r="POH5352" s="288"/>
      <c r="POI5352" s="288"/>
      <c r="POJ5352" s="288"/>
      <c r="POK5352" s="288"/>
      <c r="POL5352" s="288"/>
      <c r="POM5352" s="288"/>
      <c r="PON5352" s="288"/>
      <c r="POO5352" s="288"/>
      <c r="POP5352" s="288"/>
      <c r="POQ5352" s="288"/>
      <c r="POR5352" s="288"/>
      <c r="POS5352" s="288"/>
      <c r="POT5352" s="288"/>
      <c r="POU5352" s="288"/>
      <c r="POV5352" s="288"/>
      <c r="POW5352" s="288"/>
      <c r="POX5352" s="288"/>
      <c r="POY5352" s="288"/>
      <c r="POZ5352" s="288"/>
      <c r="PPA5352" s="288"/>
      <c r="PPB5352" s="288"/>
      <c r="PPC5352" s="288"/>
      <c r="PPD5352" s="288"/>
      <c r="PPE5352" s="288"/>
      <c r="PPF5352" s="288"/>
      <c r="PPG5352" s="288"/>
      <c r="PPH5352" s="288"/>
      <c r="PPI5352" s="288"/>
      <c r="PPJ5352" s="288"/>
      <c r="PPK5352" s="288"/>
      <c r="PPL5352" s="288"/>
      <c r="PPM5352" s="288"/>
      <c r="PPN5352" s="288"/>
      <c r="PPO5352" s="288"/>
      <c r="PPP5352" s="288"/>
      <c r="PPQ5352" s="288"/>
      <c r="PPR5352" s="288"/>
      <c r="PPS5352" s="288"/>
      <c r="PPT5352" s="288"/>
      <c r="PPU5352" s="288"/>
      <c r="PPV5352" s="288"/>
      <c r="PPW5352" s="288"/>
      <c r="PPX5352" s="288"/>
      <c r="PPY5352" s="288"/>
      <c r="PPZ5352" s="288"/>
      <c r="PQA5352" s="288"/>
      <c r="PQB5352" s="288"/>
      <c r="PQC5352" s="288"/>
      <c r="PQD5352" s="288"/>
      <c r="PQE5352" s="288"/>
      <c r="PQF5352" s="288"/>
      <c r="PQG5352" s="288"/>
      <c r="PQH5352" s="288"/>
      <c r="PQI5352" s="288"/>
      <c r="PQJ5352" s="288"/>
      <c r="PQK5352" s="288"/>
      <c r="PQL5352" s="288"/>
      <c r="PQM5352" s="288"/>
      <c r="PQN5352" s="288"/>
      <c r="PQO5352" s="288"/>
      <c r="PQP5352" s="288"/>
      <c r="PQQ5352" s="288"/>
      <c r="PQR5352" s="288"/>
      <c r="PQS5352" s="288"/>
      <c r="PQT5352" s="288"/>
      <c r="PQU5352" s="288"/>
      <c r="PQV5352" s="288"/>
      <c r="PQW5352" s="288"/>
      <c r="PQX5352" s="288"/>
      <c r="PQY5352" s="288"/>
      <c r="PQZ5352" s="288"/>
      <c r="PRA5352" s="288"/>
      <c r="PRB5352" s="288"/>
      <c r="PRC5352" s="288"/>
      <c r="PRD5352" s="288"/>
      <c r="PRE5352" s="288"/>
      <c r="PRF5352" s="288"/>
      <c r="PRG5352" s="288"/>
      <c r="PRH5352" s="288"/>
      <c r="PRI5352" s="288"/>
      <c r="PRJ5352" s="288"/>
      <c r="PRK5352" s="288"/>
      <c r="PRL5352" s="288"/>
      <c r="PRM5352" s="288"/>
      <c r="PRN5352" s="288"/>
      <c r="PRO5352" s="288"/>
      <c r="PRP5352" s="288"/>
      <c r="PRQ5352" s="288"/>
      <c r="PRR5352" s="288"/>
      <c r="PRS5352" s="288"/>
      <c r="PRT5352" s="288"/>
      <c r="PRU5352" s="288"/>
      <c r="PRV5352" s="288"/>
      <c r="PRW5352" s="288"/>
      <c r="PRX5352" s="288"/>
      <c r="PRY5352" s="288"/>
      <c r="PRZ5352" s="288"/>
      <c r="PSA5352" s="288"/>
      <c r="PSB5352" s="288"/>
      <c r="PSC5352" s="288"/>
      <c r="PSD5352" s="288"/>
      <c r="PSE5352" s="288"/>
      <c r="PSF5352" s="288"/>
      <c r="PSG5352" s="288"/>
      <c r="PSH5352" s="288"/>
      <c r="PSI5352" s="288"/>
      <c r="PSJ5352" s="288"/>
      <c r="PSK5352" s="288"/>
      <c r="PSL5352" s="288"/>
      <c r="PSM5352" s="288"/>
      <c r="PSN5352" s="288"/>
      <c r="PSO5352" s="288"/>
      <c r="PSP5352" s="288"/>
      <c r="PSQ5352" s="288"/>
      <c r="PSR5352" s="288"/>
      <c r="PSS5352" s="288"/>
      <c r="PST5352" s="288"/>
      <c r="PSU5352" s="288"/>
      <c r="PSV5352" s="288"/>
      <c r="PSW5352" s="288"/>
      <c r="PSX5352" s="288"/>
      <c r="PSY5352" s="288"/>
      <c r="PSZ5352" s="288"/>
      <c r="PTA5352" s="288"/>
      <c r="PTB5352" s="288"/>
      <c r="PTC5352" s="288"/>
      <c r="PTD5352" s="288"/>
      <c r="PTE5352" s="288"/>
      <c r="PTF5352" s="288"/>
      <c r="PTG5352" s="288"/>
      <c r="PTH5352" s="288"/>
      <c r="PTI5352" s="288"/>
      <c r="PTJ5352" s="288"/>
      <c r="PTK5352" s="288"/>
      <c r="PTL5352" s="288"/>
      <c r="PTM5352" s="288"/>
      <c r="PTN5352" s="288"/>
      <c r="PTO5352" s="288"/>
      <c r="PTP5352" s="288"/>
      <c r="PTQ5352" s="288"/>
      <c r="PTR5352" s="288"/>
      <c r="PTS5352" s="288"/>
      <c r="PTT5352" s="288"/>
      <c r="PTU5352" s="288"/>
      <c r="PTV5352" s="288"/>
      <c r="PTW5352" s="288"/>
      <c r="PTX5352" s="288"/>
      <c r="PTY5352" s="288"/>
      <c r="PTZ5352" s="288"/>
      <c r="PUA5352" s="288"/>
      <c r="PUB5352" s="288"/>
      <c r="PUC5352" s="288"/>
      <c r="PUD5352" s="288"/>
      <c r="PUE5352" s="288"/>
      <c r="PUF5352" s="288"/>
      <c r="PUG5352" s="288"/>
      <c r="PUH5352" s="288"/>
      <c r="PUI5352" s="288"/>
      <c r="PUJ5352" s="288"/>
      <c r="PUK5352" s="288"/>
      <c r="PUL5352" s="288"/>
      <c r="PUM5352" s="288"/>
      <c r="PUN5352" s="288"/>
      <c r="PUO5352" s="288"/>
      <c r="PUP5352" s="288"/>
      <c r="PUQ5352" s="288"/>
      <c r="PUR5352" s="288"/>
      <c r="PUS5352" s="288"/>
      <c r="PUT5352" s="288"/>
      <c r="PUU5352" s="288"/>
      <c r="PUV5352" s="288"/>
      <c r="PUW5352" s="288"/>
      <c r="PUX5352" s="288"/>
      <c r="PUY5352" s="288"/>
      <c r="PUZ5352" s="288"/>
      <c r="PVA5352" s="288"/>
      <c r="PVB5352" s="288"/>
      <c r="PVC5352" s="288"/>
      <c r="PVD5352" s="288"/>
      <c r="PVE5352" s="288"/>
      <c r="PVF5352" s="288"/>
      <c r="PVG5352" s="288"/>
      <c r="PVH5352" s="288"/>
      <c r="PVI5352" s="288"/>
      <c r="PVJ5352" s="288"/>
      <c r="PVK5352" s="288"/>
      <c r="PVL5352" s="288"/>
      <c r="PVM5352" s="288"/>
      <c r="PVN5352" s="288"/>
      <c r="PVO5352" s="288"/>
      <c r="PVP5352" s="288"/>
      <c r="PVQ5352" s="288"/>
      <c r="PVR5352" s="288"/>
      <c r="PVS5352" s="288"/>
      <c r="PVT5352" s="288"/>
      <c r="PVU5352" s="288"/>
      <c r="PVV5352" s="288"/>
      <c r="PVW5352" s="288"/>
      <c r="PVX5352" s="288"/>
      <c r="PVY5352" s="288"/>
      <c r="PVZ5352" s="288"/>
      <c r="PWA5352" s="288"/>
      <c r="PWB5352" s="288"/>
      <c r="PWC5352" s="288"/>
      <c r="PWD5352" s="288"/>
      <c r="PWE5352" s="288"/>
      <c r="PWF5352" s="288"/>
      <c r="PWG5352" s="288"/>
      <c r="PWH5352" s="288"/>
      <c r="PWI5352" s="288"/>
      <c r="PWJ5352" s="288"/>
      <c r="PWK5352" s="288"/>
      <c r="PWL5352" s="288"/>
      <c r="PWM5352" s="288"/>
      <c r="PWN5352" s="288"/>
      <c r="PWO5352" s="288"/>
      <c r="PWP5352" s="288"/>
      <c r="PWQ5352" s="288"/>
      <c r="PWR5352" s="288"/>
      <c r="PWS5352" s="288"/>
      <c r="PWT5352" s="288"/>
      <c r="PWU5352" s="288"/>
      <c r="PWV5352" s="288"/>
      <c r="PWW5352" s="288"/>
      <c r="PWX5352" s="288"/>
      <c r="PWY5352" s="288"/>
      <c r="PWZ5352" s="288"/>
      <c r="PXA5352" s="288"/>
      <c r="PXB5352" s="288"/>
      <c r="PXC5352" s="288"/>
      <c r="PXD5352" s="288"/>
      <c r="PXE5352" s="288"/>
      <c r="PXF5352" s="288"/>
      <c r="PXG5352" s="288"/>
      <c r="PXH5352" s="288"/>
      <c r="PXI5352" s="288"/>
      <c r="PXJ5352" s="288"/>
      <c r="PXK5352" s="288"/>
      <c r="PXL5352" s="288"/>
      <c r="PXM5352" s="288"/>
      <c r="PXN5352" s="288"/>
      <c r="PXO5352" s="288"/>
      <c r="PXP5352" s="288"/>
      <c r="PXQ5352" s="288"/>
      <c r="PXR5352" s="288"/>
      <c r="PXS5352" s="288"/>
      <c r="PXT5352" s="288"/>
      <c r="PXU5352" s="288"/>
      <c r="PXV5352" s="288"/>
      <c r="PXW5352" s="288"/>
      <c r="PXX5352" s="288"/>
      <c r="PXY5352" s="288"/>
      <c r="PXZ5352" s="288"/>
      <c r="PYA5352" s="288"/>
      <c r="PYB5352" s="288"/>
      <c r="PYC5352" s="288"/>
      <c r="PYD5352" s="288"/>
      <c r="PYE5352" s="288"/>
      <c r="PYF5352" s="288"/>
      <c r="PYG5352" s="288"/>
      <c r="PYH5352" s="288"/>
      <c r="PYI5352" s="288"/>
      <c r="PYJ5352" s="288"/>
      <c r="PYK5352" s="288"/>
      <c r="PYL5352" s="288"/>
      <c r="PYM5352" s="288"/>
      <c r="PYN5352" s="288"/>
      <c r="PYO5352" s="288"/>
      <c r="PYP5352" s="288"/>
      <c r="PYQ5352" s="288"/>
      <c r="PYR5352" s="288"/>
      <c r="PYS5352" s="288"/>
      <c r="PYT5352" s="288"/>
      <c r="PYU5352" s="288"/>
      <c r="PYV5352" s="288"/>
      <c r="PYW5352" s="288"/>
      <c r="PYX5352" s="288"/>
      <c r="PYY5352" s="288"/>
      <c r="PYZ5352" s="288"/>
      <c r="PZA5352" s="288"/>
      <c r="PZB5352" s="288"/>
      <c r="PZC5352" s="288"/>
      <c r="PZD5352" s="288"/>
      <c r="PZE5352" s="288"/>
      <c r="PZF5352" s="288"/>
      <c r="PZG5352" s="288"/>
      <c r="PZH5352" s="288"/>
      <c r="PZI5352" s="288"/>
      <c r="PZJ5352" s="288"/>
      <c r="PZK5352" s="288"/>
      <c r="PZL5352" s="288"/>
      <c r="PZM5352" s="288"/>
      <c r="PZN5352" s="288"/>
      <c r="PZO5352" s="288"/>
      <c r="PZP5352" s="288"/>
      <c r="PZQ5352" s="288"/>
      <c r="PZR5352" s="288"/>
      <c r="PZS5352" s="288"/>
      <c r="PZT5352" s="288"/>
      <c r="PZU5352" s="288"/>
      <c r="PZV5352" s="288"/>
      <c r="PZW5352" s="288"/>
      <c r="PZX5352" s="288"/>
      <c r="PZY5352" s="288"/>
      <c r="PZZ5352" s="288"/>
      <c r="QAA5352" s="288"/>
      <c r="QAB5352" s="288"/>
      <c r="QAC5352" s="288"/>
      <c r="QAD5352" s="288"/>
      <c r="QAE5352" s="288"/>
      <c r="QAF5352" s="288"/>
      <c r="QAG5352" s="288"/>
      <c r="QAH5352" s="288"/>
      <c r="QAI5352" s="288"/>
      <c r="QAJ5352" s="288"/>
      <c r="QAK5352" s="288"/>
      <c r="QAL5352" s="288"/>
      <c r="QAM5352" s="288"/>
      <c r="QAN5352" s="288"/>
      <c r="QAO5352" s="288"/>
      <c r="QAP5352" s="288"/>
      <c r="QAQ5352" s="288"/>
      <c r="QAR5352" s="288"/>
      <c r="QAS5352" s="288"/>
      <c r="QAT5352" s="288"/>
      <c r="QAU5352" s="288"/>
      <c r="QAV5352" s="288"/>
      <c r="QAW5352" s="288"/>
      <c r="QAX5352" s="288"/>
      <c r="QAY5352" s="288"/>
      <c r="QAZ5352" s="288"/>
      <c r="QBA5352" s="288"/>
      <c r="QBB5352" s="288"/>
      <c r="QBC5352" s="288"/>
      <c r="QBD5352" s="288"/>
      <c r="QBE5352" s="288"/>
      <c r="QBF5352" s="288"/>
      <c r="QBG5352" s="288"/>
      <c r="QBH5352" s="288"/>
      <c r="QBI5352" s="288"/>
      <c r="QBJ5352" s="288"/>
      <c r="QBK5352" s="288"/>
      <c r="QBL5352" s="288"/>
      <c r="QBM5352" s="288"/>
      <c r="QBN5352" s="288"/>
      <c r="QBO5352" s="288"/>
      <c r="QBP5352" s="288"/>
      <c r="QBQ5352" s="288"/>
      <c r="QBR5352" s="288"/>
      <c r="QBS5352" s="288"/>
      <c r="QBT5352" s="288"/>
      <c r="QBU5352" s="288"/>
      <c r="QBV5352" s="288"/>
      <c r="QBW5352" s="288"/>
      <c r="QBX5352" s="288"/>
      <c r="QBY5352" s="288"/>
      <c r="QBZ5352" s="288"/>
      <c r="QCA5352" s="288"/>
      <c r="QCB5352" s="288"/>
      <c r="QCC5352" s="288"/>
      <c r="QCD5352" s="288"/>
      <c r="QCE5352" s="288"/>
      <c r="QCF5352" s="288"/>
      <c r="QCG5352" s="288"/>
      <c r="QCH5352" s="288"/>
      <c r="QCI5352" s="288"/>
      <c r="QCJ5352" s="288"/>
      <c r="QCK5352" s="288"/>
      <c r="QCL5352" s="288"/>
      <c r="QCM5352" s="288"/>
      <c r="QCN5352" s="288"/>
      <c r="QCO5352" s="288"/>
      <c r="QCP5352" s="288"/>
      <c r="QCQ5352" s="288"/>
      <c r="QCR5352" s="288"/>
      <c r="QCS5352" s="288"/>
      <c r="QCT5352" s="288"/>
      <c r="QCU5352" s="288"/>
      <c r="QCV5352" s="288"/>
      <c r="QCW5352" s="288"/>
      <c r="QCX5352" s="288"/>
      <c r="QCY5352" s="288"/>
      <c r="QCZ5352" s="288"/>
      <c r="QDA5352" s="288"/>
      <c r="QDB5352" s="288"/>
      <c r="QDC5352" s="288"/>
      <c r="QDD5352" s="288"/>
      <c r="QDE5352" s="288"/>
      <c r="QDF5352" s="288"/>
      <c r="QDG5352" s="288"/>
      <c r="QDH5352" s="288"/>
      <c r="QDI5352" s="288"/>
      <c r="QDJ5352" s="288"/>
      <c r="QDK5352" s="288"/>
      <c r="QDL5352" s="288"/>
      <c r="QDM5352" s="288"/>
      <c r="QDN5352" s="288"/>
      <c r="QDO5352" s="288"/>
      <c r="QDP5352" s="288"/>
      <c r="QDQ5352" s="288"/>
      <c r="QDR5352" s="288"/>
      <c r="QDS5352" s="288"/>
      <c r="QDT5352" s="288"/>
      <c r="QDU5352" s="288"/>
      <c r="QDV5352" s="288"/>
      <c r="QDW5352" s="288"/>
      <c r="QDX5352" s="288"/>
      <c r="QDY5352" s="288"/>
      <c r="QDZ5352" s="288"/>
      <c r="QEA5352" s="288"/>
      <c r="QEB5352" s="288"/>
      <c r="QEC5352" s="288"/>
      <c r="QED5352" s="288"/>
      <c r="QEE5352" s="288"/>
      <c r="QEF5352" s="288"/>
      <c r="QEG5352" s="288"/>
      <c r="QEH5352" s="288"/>
      <c r="QEI5352" s="288"/>
      <c r="QEJ5352" s="288"/>
      <c r="QEK5352" s="288"/>
      <c r="QEL5352" s="288"/>
      <c r="QEM5352" s="288"/>
      <c r="QEN5352" s="288"/>
      <c r="QEO5352" s="288"/>
      <c r="QEP5352" s="288"/>
      <c r="QEQ5352" s="288"/>
      <c r="QER5352" s="288"/>
      <c r="QES5352" s="288"/>
      <c r="QET5352" s="288"/>
      <c r="QEU5352" s="288"/>
      <c r="QEV5352" s="288"/>
      <c r="QEW5352" s="288"/>
      <c r="QEX5352" s="288"/>
      <c r="QEY5352" s="288"/>
      <c r="QEZ5352" s="288"/>
      <c r="QFA5352" s="288"/>
      <c r="QFB5352" s="288"/>
      <c r="QFC5352" s="288"/>
      <c r="QFD5352" s="288"/>
      <c r="QFE5352" s="288"/>
      <c r="QFF5352" s="288"/>
      <c r="QFG5352" s="288"/>
      <c r="QFH5352" s="288"/>
      <c r="QFI5352" s="288"/>
      <c r="QFJ5352" s="288"/>
      <c r="QFK5352" s="288"/>
      <c r="QFL5352" s="288"/>
      <c r="QFM5352" s="288"/>
      <c r="QFN5352" s="288"/>
      <c r="QFO5352" s="288"/>
      <c r="QFP5352" s="288"/>
      <c r="QFQ5352" s="288"/>
      <c r="QFR5352" s="288"/>
      <c r="QFS5352" s="288"/>
      <c r="QFT5352" s="288"/>
      <c r="QFU5352" s="288"/>
      <c r="QFV5352" s="288"/>
      <c r="QFW5352" s="288"/>
      <c r="QFX5352" s="288"/>
      <c r="QFY5352" s="288"/>
      <c r="QFZ5352" s="288"/>
      <c r="QGA5352" s="288"/>
      <c r="QGB5352" s="288"/>
      <c r="QGC5352" s="288"/>
      <c r="QGD5352" s="288"/>
      <c r="QGE5352" s="288"/>
      <c r="QGF5352" s="288"/>
      <c r="QGG5352" s="288"/>
      <c r="QGH5352" s="288"/>
      <c r="QGI5352" s="288"/>
      <c r="QGJ5352" s="288"/>
      <c r="QGK5352" s="288"/>
      <c r="QGL5352" s="288"/>
      <c r="QGM5352" s="288"/>
      <c r="QGN5352" s="288"/>
      <c r="QGO5352" s="288"/>
      <c r="QGP5352" s="288"/>
      <c r="QGQ5352" s="288"/>
      <c r="QGR5352" s="288"/>
      <c r="QGS5352" s="288"/>
      <c r="QGT5352" s="288"/>
      <c r="QGU5352" s="288"/>
      <c r="QGV5352" s="288"/>
      <c r="QGW5352" s="288"/>
      <c r="QGX5352" s="288"/>
      <c r="QGY5352" s="288"/>
      <c r="QGZ5352" s="288"/>
      <c r="QHA5352" s="288"/>
      <c r="QHB5352" s="288"/>
      <c r="QHC5352" s="288"/>
      <c r="QHD5352" s="288"/>
      <c r="QHE5352" s="288"/>
      <c r="QHF5352" s="288"/>
      <c r="QHG5352" s="288"/>
      <c r="QHH5352" s="288"/>
      <c r="QHI5352" s="288"/>
      <c r="QHJ5352" s="288"/>
      <c r="QHK5352" s="288"/>
      <c r="QHL5352" s="288"/>
      <c r="QHM5352" s="288"/>
      <c r="QHN5352" s="288"/>
      <c r="QHO5352" s="288"/>
      <c r="QHP5352" s="288"/>
      <c r="QHQ5352" s="288"/>
      <c r="QHR5352" s="288"/>
      <c r="QHS5352" s="288"/>
      <c r="QHT5352" s="288"/>
      <c r="QHU5352" s="288"/>
      <c r="QHV5352" s="288"/>
      <c r="QHW5352" s="288"/>
      <c r="QHX5352" s="288"/>
      <c r="QHY5352" s="288"/>
      <c r="QHZ5352" s="288"/>
      <c r="QIA5352" s="288"/>
      <c r="QIB5352" s="288"/>
      <c r="QIC5352" s="288"/>
      <c r="QID5352" s="288"/>
      <c r="QIE5352" s="288"/>
      <c r="QIF5352" s="288"/>
      <c r="QIG5352" s="288"/>
      <c r="QIH5352" s="288"/>
      <c r="QII5352" s="288"/>
      <c r="QIJ5352" s="288"/>
      <c r="QIK5352" s="288"/>
      <c r="QIL5352" s="288"/>
      <c r="QIM5352" s="288"/>
      <c r="QIN5352" s="288"/>
      <c r="QIO5352" s="288"/>
      <c r="QIP5352" s="288"/>
      <c r="QIQ5352" s="288"/>
      <c r="QIR5352" s="288"/>
      <c r="QIS5352" s="288"/>
      <c r="QIT5352" s="288"/>
      <c r="QIU5352" s="288"/>
      <c r="QIV5352" s="288"/>
      <c r="QIW5352" s="288"/>
      <c r="QIX5352" s="288"/>
      <c r="QIY5352" s="288"/>
      <c r="QIZ5352" s="288"/>
      <c r="QJA5352" s="288"/>
      <c r="QJB5352" s="288"/>
      <c r="QJC5352" s="288"/>
      <c r="QJD5352" s="288"/>
      <c r="QJE5352" s="288"/>
      <c r="QJF5352" s="288"/>
      <c r="QJG5352" s="288"/>
      <c r="QJH5352" s="288"/>
      <c r="QJI5352" s="288"/>
      <c r="QJJ5352" s="288"/>
      <c r="QJK5352" s="288"/>
      <c r="QJL5352" s="288"/>
      <c r="QJM5352" s="288"/>
      <c r="QJN5352" s="288"/>
      <c r="QJO5352" s="288"/>
      <c r="QJP5352" s="288"/>
      <c r="QJQ5352" s="288"/>
      <c r="QJR5352" s="288"/>
      <c r="QJS5352" s="288"/>
      <c r="QJT5352" s="288"/>
      <c r="QJU5352" s="288"/>
      <c r="QJV5352" s="288"/>
      <c r="QJW5352" s="288"/>
      <c r="QJX5352" s="288"/>
      <c r="QJY5352" s="288"/>
      <c r="QJZ5352" s="288"/>
      <c r="QKA5352" s="288"/>
      <c r="QKB5352" s="288"/>
      <c r="QKC5352" s="288"/>
      <c r="QKD5352" s="288"/>
      <c r="QKE5352" s="288"/>
      <c r="QKF5352" s="288"/>
      <c r="QKG5352" s="288"/>
      <c r="QKH5352" s="288"/>
      <c r="QKI5352" s="288"/>
      <c r="QKJ5352" s="288"/>
      <c r="QKK5352" s="288"/>
      <c r="QKL5352" s="288"/>
      <c r="QKM5352" s="288"/>
      <c r="QKN5352" s="288"/>
      <c r="QKO5352" s="288"/>
      <c r="QKP5352" s="288"/>
      <c r="QKQ5352" s="288"/>
      <c r="QKR5352" s="288"/>
      <c r="QKS5352" s="288"/>
      <c r="QKT5352" s="288"/>
      <c r="QKU5352" s="288"/>
      <c r="QKV5352" s="288"/>
      <c r="QKW5352" s="288"/>
      <c r="QKX5352" s="288"/>
      <c r="QKY5352" s="288"/>
      <c r="QKZ5352" s="288"/>
      <c r="QLA5352" s="288"/>
      <c r="QLB5352" s="288"/>
      <c r="QLC5352" s="288"/>
      <c r="QLD5352" s="288"/>
      <c r="QLE5352" s="288"/>
      <c r="QLF5352" s="288"/>
      <c r="QLG5352" s="288"/>
      <c r="QLH5352" s="288"/>
      <c r="QLI5352" s="288"/>
      <c r="QLJ5352" s="288"/>
      <c r="QLK5352" s="288"/>
      <c r="QLL5352" s="288"/>
      <c r="QLM5352" s="288"/>
      <c r="QLN5352" s="288"/>
      <c r="QLO5352" s="288"/>
      <c r="QLP5352" s="288"/>
      <c r="QLQ5352" s="288"/>
      <c r="QLR5352" s="288"/>
      <c r="QLS5352" s="288"/>
      <c r="QLT5352" s="288"/>
      <c r="QLU5352" s="288"/>
      <c r="QLV5352" s="288"/>
      <c r="QLW5352" s="288"/>
      <c r="QLX5352" s="288"/>
      <c r="QLY5352" s="288"/>
      <c r="QLZ5352" s="288"/>
      <c r="QMA5352" s="288"/>
      <c r="QMB5352" s="288"/>
      <c r="QMC5352" s="288"/>
      <c r="QMD5352" s="288"/>
      <c r="QME5352" s="288"/>
      <c r="QMF5352" s="288"/>
      <c r="QMG5352" s="288"/>
      <c r="QMH5352" s="288"/>
      <c r="QMI5352" s="288"/>
      <c r="QMJ5352" s="288"/>
      <c r="QMK5352" s="288"/>
      <c r="QML5352" s="288"/>
      <c r="QMM5352" s="288"/>
      <c r="QMN5352" s="288"/>
      <c r="QMO5352" s="288"/>
      <c r="QMP5352" s="288"/>
      <c r="QMQ5352" s="288"/>
      <c r="QMR5352" s="288"/>
      <c r="QMS5352" s="288"/>
      <c r="QMT5352" s="288"/>
      <c r="QMU5352" s="288"/>
      <c r="QMV5352" s="288"/>
      <c r="QMW5352" s="288"/>
      <c r="QMX5352" s="288"/>
      <c r="QMY5352" s="288"/>
      <c r="QMZ5352" s="288"/>
      <c r="QNA5352" s="288"/>
      <c r="QNB5352" s="288"/>
      <c r="QNC5352" s="288"/>
      <c r="QND5352" s="288"/>
      <c r="QNE5352" s="288"/>
      <c r="QNF5352" s="288"/>
      <c r="QNG5352" s="288"/>
      <c r="QNH5352" s="288"/>
      <c r="QNI5352" s="288"/>
      <c r="QNJ5352" s="288"/>
      <c r="QNK5352" s="288"/>
      <c r="QNL5352" s="288"/>
      <c r="QNM5352" s="288"/>
      <c r="QNN5352" s="288"/>
      <c r="QNO5352" s="288"/>
      <c r="QNP5352" s="288"/>
      <c r="QNQ5352" s="288"/>
      <c r="QNR5352" s="288"/>
      <c r="QNS5352" s="288"/>
      <c r="QNT5352" s="288"/>
      <c r="QNU5352" s="288"/>
      <c r="QNV5352" s="288"/>
      <c r="QNW5352" s="288"/>
      <c r="QNX5352" s="288"/>
      <c r="QNY5352" s="288"/>
      <c r="QNZ5352" s="288"/>
      <c r="QOA5352" s="288"/>
      <c r="QOB5352" s="288"/>
      <c r="QOC5352" s="288"/>
      <c r="QOD5352" s="288"/>
      <c r="QOE5352" s="288"/>
      <c r="QOF5352" s="288"/>
      <c r="QOG5352" s="288"/>
      <c r="QOH5352" s="288"/>
      <c r="QOI5352" s="288"/>
      <c r="QOJ5352" s="288"/>
      <c r="QOK5352" s="288"/>
      <c r="QOL5352" s="288"/>
      <c r="QOM5352" s="288"/>
      <c r="QON5352" s="288"/>
      <c r="QOO5352" s="288"/>
      <c r="QOP5352" s="288"/>
      <c r="QOQ5352" s="288"/>
      <c r="QOR5352" s="288"/>
      <c r="QOS5352" s="288"/>
      <c r="QOT5352" s="288"/>
      <c r="QOU5352" s="288"/>
      <c r="QOV5352" s="288"/>
      <c r="QOW5352" s="288"/>
      <c r="QOX5352" s="288"/>
      <c r="QOY5352" s="288"/>
      <c r="QOZ5352" s="288"/>
      <c r="QPA5352" s="288"/>
      <c r="QPB5352" s="288"/>
      <c r="QPC5352" s="288"/>
      <c r="QPD5352" s="288"/>
      <c r="QPE5352" s="288"/>
      <c r="QPF5352" s="288"/>
      <c r="QPG5352" s="288"/>
      <c r="QPH5352" s="288"/>
      <c r="QPI5352" s="288"/>
      <c r="QPJ5352" s="288"/>
      <c r="QPK5352" s="288"/>
      <c r="QPL5352" s="288"/>
      <c r="QPM5352" s="288"/>
      <c r="QPN5352" s="288"/>
      <c r="QPO5352" s="288"/>
      <c r="QPP5352" s="288"/>
      <c r="QPQ5352" s="288"/>
      <c r="QPR5352" s="288"/>
      <c r="QPS5352" s="288"/>
      <c r="QPT5352" s="288"/>
      <c r="QPU5352" s="288"/>
      <c r="QPV5352" s="288"/>
      <c r="QPW5352" s="288"/>
      <c r="QPX5352" s="288"/>
      <c r="QPY5352" s="288"/>
      <c r="QPZ5352" s="288"/>
      <c r="QQA5352" s="288"/>
      <c r="QQB5352" s="288"/>
      <c r="QQC5352" s="288"/>
      <c r="QQD5352" s="288"/>
      <c r="QQE5352" s="288"/>
      <c r="QQF5352" s="288"/>
      <c r="QQG5352" s="288"/>
      <c r="QQH5352" s="288"/>
      <c r="QQI5352" s="288"/>
      <c r="QQJ5352" s="288"/>
      <c r="QQK5352" s="288"/>
      <c r="QQL5352" s="288"/>
      <c r="QQM5352" s="288"/>
      <c r="QQN5352" s="288"/>
      <c r="QQO5352" s="288"/>
      <c r="QQP5352" s="288"/>
      <c r="QQQ5352" s="288"/>
      <c r="QQR5352" s="288"/>
      <c r="QQS5352" s="288"/>
      <c r="QQT5352" s="288"/>
      <c r="QQU5352" s="288"/>
      <c r="QQV5352" s="288"/>
      <c r="QQW5352" s="288"/>
      <c r="QQX5352" s="288"/>
      <c r="QQY5352" s="288"/>
      <c r="QQZ5352" s="288"/>
      <c r="QRA5352" s="288"/>
      <c r="QRB5352" s="288"/>
      <c r="QRC5352" s="288"/>
      <c r="QRD5352" s="288"/>
      <c r="QRE5352" s="288"/>
      <c r="QRF5352" s="288"/>
      <c r="QRG5352" s="288"/>
      <c r="QRH5352" s="288"/>
      <c r="QRI5352" s="288"/>
      <c r="QRJ5352" s="288"/>
      <c r="QRK5352" s="288"/>
      <c r="QRL5352" s="288"/>
      <c r="QRM5352" s="288"/>
      <c r="QRN5352" s="288"/>
      <c r="QRO5352" s="288"/>
      <c r="QRP5352" s="288"/>
      <c r="QRQ5352" s="288"/>
      <c r="QRR5352" s="288"/>
      <c r="QRS5352" s="288"/>
      <c r="QRT5352" s="288"/>
      <c r="QRU5352" s="288"/>
      <c r="QRV5352" s="288"/>
      <c r="QRW5352" s="288"/>
      <c r="QRX5352" s="288"/>
      <c r="QRY5352" s="288"/>
      <c r="QRZ5352" s="288"/>
      <c r="QSA5352" s="288"/>
      <c r="QSB5352" s="288"/>
      <c r="QSC5352" s="288"/>
      <c r="QSD5352" s="288"/>
      <c r="QSE5352" s="288"/>
      <c r="QSF5352" s="288"/>
      <c r="QSG5352" s="288"/>
      <c r="QSH5352" s="288"/>
      <c r="QSI5352" s="288"/>
      <c r="QSJ5352" s="288"/>
      <c r="QSK5352" s="288"/>
      <c r="QSL5352" s="288"/>
      <c r="QSM5352" s="288"/>
      <c r="QSN5352" s="288"/>
      <c r="QSO5352" s="288"/>
      <c r="QSP5352" s="288"/>
      <c r="QSQ5352" s="288"/>
      <c r="QSR5352" s="288"/>
      <c r="QSS5352" s="288"/>
      <c r="QST5352" s="288"/>
      <c r="QSU5352" s="288"/>
      <c r="QSV5352" s="288"/>
      <c r="QSW5352" s="288"/>
      <c r="QSX5352" s="288"/>
      <c r="QSY5352" s="288"/>
      <c r="QSZ5352" s="288"/>
      <c r="QTA5352" s="288"/>
      <c r="QTB5352" s="288"/>
      <c r="QTC5352" s="288"/>
      <c r="QTD5352" s="288"/>
      <c r="QTE5352" s="288"/>
      <c r="QTF5352" s="288"/>
      <c r="QTG5352" s="288"/>
      <c r="QTH5352" s="288"/>
      <c r="QTI5352" s="288"/>
      <c r="QTJ5352" s="288"/>
      <c r="QTK5352" s="288"/>
      <c r="QTL5352" s="288"/>
      <c r="QTM5352" s="288"/>
      <c r="QTN5352" s="288"/>
      <c r="QTO5352" s="288"/>
      <c r="QTP5352" s="288"/>
      <c r="QTQ5352" s="288"/>
      <c r="QTR5352" s="288"/>
      <c r="QTS5352" s="288"/>
      <c r="QTT5352" s="288"/>
      <c r="QTU5352" s="288"/>
      <c r="QTV5352" s="288"/>
      <c r="QTW5352" s="288"/>
      <c r="QTX5352" s="288"/>
      <c r="QTY5352" s="288"/>
      <c r="QTZ5352" s="288"/>
      <c r="QUA5352" s="288"/>
      <c r="QUB5352" s="288"/>
      <c r="QUC5352" s="288"/>
      <c r="QUD5352" s="288"/>
      <c r="QUE5352" s="288"/>
      <c r="QUF5352" s="288"/>
      <c r="QUG5352" s="288"/>
      <c r="QUH5352" s="288"/>
      <c r="QUI5352" s="288"/>
      <c r="QUJ5352" s="288"/>
      <c r="QUK5352" s="288"/>
      <c r="QUL5352" s="288"/>
      <c r="QUM5352" s="288"/>
      <c r="QUN5352" s="288"/>
      <c r="QUO5352" s="288"/>
      <c r="QUP5352" s="288"/>
      <c r="QUQ5352" s="288"/>
      <c r="QUR5352" s="288"/>
      <c r="QUS5352" s="288"/>
      <c r="QUT5352" s="288"/>
      <c r="QUU5352" s="288"/>
      <c r="QUV5352" s="288"/>
      <c r="QUW5352" s="288"/>
      <c r="QUX5352" s="288"/>
      <c r="QUY5352" s="288"/>
      <c r="QUZ5352" s="288"/>
      <c r="QVA5352" s="288"/>
      <c r="QVB5352" s="288"/>
      <c r="QVC5352" s="288"/>
      <c r="QVD5352" s="288"/>
      <c r="QVE5352" s="288"/>
      <c r="QVF5352" s="288"/>
      <c r="QVG5352" s="288"/>
      <c r="QVH5352" s="288"/>
      <c r="QVI5352" s="288"/>
      <c r="QVJ5352" s="288"/>
      <c r="QVK5352" s="288"/>
      <c r="QVL5352" s="288"/>
      <c r="QVM5352" s="288"/>
      <c r="QVN5352" s="288"/>
      <c r="QVO5352" s="288"/>
      <c r="QVP5352" s="288"/>
      <c r="QVQ5352" s="288"/>
      <c r="QVR5352" s="288"/>
      <c r="QVS5352" s="288"/>
      <c r="QVT5352" s="288"/>
      <c r="QVU5352" s="288"/>
      <c r="QVV5352" s="288"/>
      <c r="QVW5352" s="288"/>
      <c r="QVX5352" s="288"/>
      <c r="QVY5352" s="288"/>
      <c r="QVZ5352" s="288"/>
      <c r="QWA5352" s="288"/>
      <c r="QWB5352" s="288"/>
      <c r="QWC5352" s="288"/>
      <c r="QWD5352" s="288"/>
      <c r="QWE5352" s="288"/>
      <c r="QWF5352" s="288"/>
      <c r="QWG5352" s="288"/>
      <c r="QWH5352" s="288"/>
      <c r="QWI5352" s="288"/>
      <c r="QWJ5352" s="288"/>
      <c r="QWK5352" s="288"/>
      <c r="QWL5352" s="288"/>
      <c r="QWM5352" s="288"/>
      <c r="QWN5352" s="288"/>
      <c r="QWO5352" s="288"/>
      <c r="QWP5352" s="288"/>
      <c r="QWQ5352" s="288"/>
      <c r="QWR5352" s="288"/>
      <c r="QWS5352" s="288"/>
      <c r="QWT5352" s="288"/>
      <c r="QWU5352" s="288"/>
      <c r="QWV5352" s="288"/>
      <c r="QWW5352" s="288"/>
      <c r="QWX5352" s="288"/>
      <c r="QWY5352" s="288"/>
      <c r="QWZ5352" s="288"/>
      <c r="QXA5352" s="288"/>
      <c r="QXB5352" s="288"/>
      <c r="QXC5352" s="288"/>
      <c r="QXD5352" s="288"/>
      <c r="QXE5352" s="288"/>
      <c r="QXF5352" s="288"/>
      <c r="QXG5352" s="288"/>
      <c r="QXH5352" s="288"/>
      <c r="QXI5352" s="288"/>
      <c r="QXJ5352" s="288"/>
      <c r="QXK5352" s="288"/>
      <c r="QXL5352" s="288"/>
      <c r="QXM5352" s="288"/>
      <c r="QXN5352" s="288"/>
      <c r="QXO5352" s="288"/>
      <c r="QXP5352" s="288"/>
      <c r="QXQ5352" s="288"/>
      <c r="QXR5352" s="288"/>
      <c r="QXS5352" s="288"/>
      <c r="QXT5352" s="288"/>
      <c r="QXU5352" s="288"/>
      <c r="QXV5352" s="288"/>
      <c r="QXW5352" s="288"/>
      <c r="QXX5352" s="288"/>
      <c r="QXY5352" s="288"/>
      <c r="QXZ5352" s="288"/>
      <c r="QYA5352" s="288"/>
      <c r="QYB5352" s="288"/>
      <c r="QYC5352" s="288"/>
      <c r="QYD5352" s="288"/>
      <c r="QYE5352" s="288"/>
      <c r="QYF5352" s="288"/>
      <c r="QYG5352" s="288"/>
      <c r="QYH5352" s="288"/>
      <c r="QYI5352" s="288"/>
      <c r="QYJ5352" s="288"/>
      <c r="QYK5352" s="288"/>
      <c r="QYL5352" s="288"/>
      <c r="QYM5352" s="288"/>
      <c r="QYN5352" s="288"/>
      <c r="QYO5352" s="288"/>
      <c r="QYP5352" s="288"/>
      <c r="QYQ5352" s="288"/>
      <c r="QYR5352" s="288"/>
      <c r="QYS5352" s="288"/>
      <c r="QYT5352" s="288"/>
      <c r="QYU5352" s="288"/>
      <c r="QYV5352" s="288"/>
      <c r="QYW5352" s="288"/>
      <c r="QYX5352" s="288"/>
      <c r="QYY5352" s="288"/>
      <c r="QYZ5352" s="288"/>
      <c r="QZA5352" s="288"/>
      <c r="QZB5352" s="288"/>
      <c r="QZC5352" s="288"/>
      <c r="QZD5352" s="288"/>
      <c r="QZE5352" s="288"/>
      <c r="QZF5352" s="288"/>
      <c r="QZG5352" s="288"/>
      <c r="QZH5352" s="288"/>
      <c r="QZI5352" s="288"/>
      <c r="QZJ5352" s="288"/>
      <c r="QZK5352" s="288"/>
      <c r="QZL5352" s="288"/>
      <c r="QZM5352" s="288"/>
      <c r="QZN5352" s="288"/>
      <c r="QZO5352" s="288"/>
      <c r="QZP5352" s="288"/>
      <c r="QZQ5352" s="288"/>
      <c r="QZR5352" s="288"/>
      <c r="QZS5352" s="288"/>
      <c r="QZT5352" s="288"/>
      <c r="QZU5352" s="288"/>
      <c r="QZV5352" s="288"/>
      <c r="QZW5352" s="288"/>
      <c r="QZX5352" s="288"/>
      <c r="QZY5352" s="288"/>
      <c r="QZZ5352" s="288"/>
      <c r="RAA5352" s="288"/>
      <c r="RAB5352" s="288"/>
      <c r="RAC5352" s="288"/>
      <c r="RAD5352" s="288"/>
      <c r="RAE5352" s="288"/>
      <c r="RAF5352" s="288"/>
      <c r="RAG5352" s="288"/>
      <c r="RAH5352" s="288"/>
      <c r="RAI5352" s="288"/>
      <c r="RAJ5352" s="288"/>
      <c r="RAK5352" s="288"/>
      <c r="RAL5352" s="288"/>
      <c r="RAM5352" s="288"/>
      <c r="RAN5352" s="288"/>
      <c r="RAO5352" s="288"/>
      <c r="RAP5352" s="288"/>
      <c r="RAQ5352" s="288"/>
      <c r="RAR5352" s="288"/>
      <c r="RAS5352" s="288"/>
      <c r="RAT5352" s="288"/>
      <c r="RAU5352" s="288"/>
      <c r="RAV5352" s="288"/>
      <c r="RAW5352" s="288"/>
      <c r="RAX5352" s="288"/>
      <c r="RAY5352" s="288"/>
      <c r="RAZ5352" s="288"/>
      <c r="RBA5352" s="288"/>
      <c r="RBB5352" s="288"/>
      <c r="RBC5352" s="288"/>
      <c r="RBD5352" s="288"/>
      <c r="RBE5352" s="288"/>
      <c r="RBF5352" s="288"/>
      <c r="RBG5352" s="288"/>
      <c r="RBH5352" s="288"/>
      <c r="RBI5352" s="288"/>
      <c r="RBJ5352" s="288"/>
      <c r="RBK5352" s="288"/>
      <c r="RBL5352" s="288"/>
      <c r="RBM5352" s="288"/>
      <c r="RBN5352" s="288"/>
      <c r="RBO5352" s="288"/>
      <c r="RBP5352" s="288"/>
      <c r="RBQ5352" s="288"/>
      <c r="RBR5352" s="288"/>
      <c r="RBS5352" s="288"/>
      <c r="RBT5352" s="288"/>
      <c r="RBU5352" s="288"/>
      <c r="RBV5352" s="288"/>
      <c r="RBW5352" s="288"/>
      <c r="RBX5352" s="288"/>
      <c r="RBY5352" s="288"/>
      <c r="RBZ5352" s="288"/>
      <c r="RCA5352" s="288"/>
      <c r="RCB5352" s="288"/>
      <c r="RCC5352" s="288"/>
      <c r="RCD5352" s="288"/>
      <c r="RCE5352" s="288"/>
      <c r="RCF5352" s="288"/>
      <c r="RCG5352" s="288"/>
      <c r="RCH5352" s="288"/>
      <c r="RCI5352" s="288"/>
      <c r="RCJ5352" s="288"/>
      <c r="RCK5352" s="288"/>
      <c r="RCL5352" s="288"/>
      <c r="RCM5352" s="288"/>
      <c r="RCN5352" s="288"/>
      <c r="RCO5352" s="288"/>
      <c r="RCP5352" s="288"/>
      <c r="RCQ5352" s="288"/>
      <c r="RCR5352" s="288"/>
      <c r="RCS5352" s="288"/>
      <c r="RCT5352" s="288"/>
      <c r="RCU5352" s="288"/>
      <c r="RCV5352" s="288"/>
      <c r="RCW5352" s="288"/>
      <c r="RCX5352" s="288"/>
      <c r="RCY5352" s="288"/>
      <c r="RCZ5352" s="288"/>
      <c r="RDA5352" s="288"/>
      <c r="RDB5352" s="288"/>
      <c r="RDC5352" s="288"/>
      <c r="RDD5352" s="288"/>
      <c r="RDE5352" s="288"/>
      <c r="RDF5352" s="288"/>
      <c r="RDG5352" s="288"/>
      <c r="RDH5352" s="288"/>
      <c r="RDI5352" s="288"/>
      <c r="RDJ5352" s="288"/>
      <c r="RDK5352" s="288"/>
      <c r="RDL5352" s="288"/>
      <c r="RDM5352" s="288"/>
      <c r="RDN5352" s="288"/>
      <c r="RDO5352" s="288"/>
      <c r="RDP5352" s="288"/>
      <c r="RDQ5352" s="288"/>
      <c r="RDR5352" s="288"/>
      <c r="RDS5352" s="288"/>
      <c r="RDT5352" s="288"/>
      <c r="RDU5352" s="288"/>
      <c r="RDV5352" s="288"/>
      <c r="RDW5352" s="288"/>
      <c r="RDX5352" s="288"/>
      <c r="RDY5352" s="288"/>
      <c r="RDZ5352" s="288"/>
      <c r="REA5352" s="288"/>
      <c r="REB5352" s="288"/>
      <c r="REC5352" s="288"/>
      <c r="RED5352" s="288"/>
      <c r="REE5352" s="288"/>
      <c r="REF5352" s="288"/>
      <c r="REG5352" s="288"/>
      <c r="REH5352" s="288"/>
      <c r="REI5352" s="288"/>
      <c r="REJ5352" s="288"/>
      <c r="REK5352" s="288"/>
      <c r="REL5352" s="288"/>
      <c r="REM5352" s="288"/>
      <c r="REN5352" s="288"/>
      <c r="REO5352" s="288"/>
      <c r="REP5352" s="288"/>
      <c r="REQ5352" s="288"/>
      <c r="RER5352" s="288"/>
      <c r="RES5352" s="288"/>
      <c r="RET5352" s="288"/>
      <c r="REU5352" s="288"/>
      <c r="REV5352" s="288"/>
      <c r="REW5352" s="288"/>
      <c r="REX5352" s="288"/>
      <c r="REY5352" s="288"/>
      <c r="REZ5352" s="288"/>
      <c r="RFA5352" s="288"/>
      <c r="RFB5352" s="288"/>
      <c r="RFC5352" s="288"/>
      <c r="RFD5352" s="288"/>
      <c r="RFE5352" s="288"/>
      <c r="RFF5352" s="288"/>
      <c r="RFG5352" s="288"/>
      <c r="RFH5352" s="288"/>
      <c r="RFI5352" s="288"/>
      <c r="RFJ5352" s="288"/>
      <c r="RFK5352" s="288"/>
      <c r="RFL5352" s="288"/>
      <c r="RFM5352" s="288"/>
      <c r="RFN5352" s="288"/>
      <c r="RFO5352" s="288"/>
      <c r="RFP5352" s="288"/>
      <c r="RFQ5352" s="288"/>
      <c r="RFR5352" s="288"/>
      <c r="RFS5352" s="288"/>
      <c r="RFT5352" s="288"/>
      <c r="RFU5352" s="288"/>
      <c r="RFV5352" s="288"/>
      <c r="RFW5352" s="288"/>
      <c r="RFX5352" s="288"/>
      <c r="RFY5352" s="288"/>
      <c r="RFZ5352" s="288"/>
      <c r="RGA5352" s="288"/>
      <c r="RGB5352" s="288"/>
      <c r="RGC5352" s="288"/>
      <c r="RGD5352" s="288"/>
      <c r="RGE5352" s="288"/>
      <c r="RGF5352" s="288"/>
      <c r="RGG5352" s="288"/>
      <c r="RGH5352" s="288"/>
      <c r="RGI5352" s="288"/>
      <c r="RGJ5352" s="288"/>
      <c r="RGK5352" s="288"/>
      <c r="RGL5352" s="288"/>
      <c r="RGM5352" s="288"/>
      <c r="RGN5352" s="288"/>
      <c r="RGO5352" s="288"/>
      <c r="RGP5352" s="288"/>
      <c r="RGQ5352" s="288"/>
      <c r="RGR5352" s="288"/>
      <c r="RGS5352" s="288"/>
      <c r="RGT5352" s="288"/>
      <c r="RGU5352" s="288"/>
      <c r="RGV5352" s="288"/>
      <c r="RGW5352" s="288"/>
      <c r="RGX5352" s="288"/>
      <c r="RGY5352" s="288"/>
      <c r="RGZ5352" s="288"/>
      <c r="RHA5352" s="288"/>
      <c r="RHB5352" s="288"/>
      <c r="RHC5352" s="288"/>
      <c r="RHD5352" s="288"/>
      <c r="RHE5352" s="288"/>
      <c r="RHF5352" s="288"/>
      <c r="RHG5352" s="288"/>
      <c r="RHH5352" s="288"/>
      <c r="RHI5352" s="288"/>
      <c r="RHJ5352" s="288"/>
      <c r="RHK5352" s="288"/>
      <c r="RHL5352" s="288"/>
      <c r="RHM5352" s="288"/>
      <c r="RHN5352" s="288"/>
      <c r="RHO5352" s="288"/>
      <c r="RHP5352" s="288"/>
      <c r="RHQ5352" s="288"/>
      <c r="RHR5352" s="288"/>
      <c r="RHS5352" s="288"/>
      <c r="RHT5352" s="288"/>
      <c r="RHU5352" s="288"/>
      <c r="RHV5352" s="288"/>
      <c r="RHW5352" s="288"/>
      <c r="RHX5352" s="288"/>
      <c r="RHY5352" s="288"/>
      <c r="RHZ5352" s="288"/>
      <c r="RIA5352" s="288"/>
      <c r="RIB5352" s="288"/>
      <c r="RIC5352" s="288"/>
      <c r="RID5352" s="288"/>
      <c r="RIE5352" s="288"/>
      <c r="RIF5352" s="288"/>
      <c r="RIG5352" s="288"/>
      <c r="RIH5352" s="288"/>
      <c r="RII5352" s="288"/>
      <c r="RIJ5352" s="288"/>
      <c r="RIK5352" s="288"/>
      <c r="RIL5352" s="288"/>
      <c r="RIM5352" s="288"/>
      <c r="RIN5352" s="288"/>
      <c r="RIO5352" s="288"/>
      <c r="RIP5352" s="288"/>
      <c r="RIQ5352" s="288"/>
      <c r="RIR5352" s="288"/>
      <c r="RIS5352" s="288"/>
      <c r="RIT5352" s="288"/>
      <c r="RIU5352" s="288"/>
      <c r="RIV5352" s="288"/>
      <c r="RIW5352" s="288"/>
      <c r="RIX5352" s="288"/>
      <c r="RIY5352" s="288"/>
      <c r="RIZ5352" s="288"/>
      <c r="RJA5352" s="288"/>
      <c r="RJB5352" s="288"/>
      <c r="RJC5352" s="288"/>
      <c r="RJD5352" s="288"/>
      <c r="RJE5352" s="288"/>
      <c r="RJF5352" s="288"/>
      <c r="RJG5352" s="288"/>
      <c r="RJH5352" s="288"/>
      <c r="RJI5352" s="288"/>
      <c r="RJJ5352" s="288"/>
      <c r="RJK5352" s="288"/>
      <c r="RJL5352" s="288"/>
      <c r="RJM5352" s="288"/>
      <c r="RJN5352" s="288"/>
      <c r="RJO5352" s="288"/>
      <c r="RJP5352" s="288"/>
      <c r="RJQ5352" s="288"/>
      <c r="RJR5352" s="288"/>
      <c r="RJS5352" s="288"/>
      <c r="RJT5352" s="288"/>
      <c r="RJU5352" s="288"/>
      <c r="RJV5352" s="288"/>
      <c r="RJW5352" s="288"/>
      <c r="RJX5352" s="288"/>
      <c r="RJY5352" s="288"/>
      <c r="RJZ5352" s="288"/>
      <c r="RKA5352" s="288"/>
      <c r="RKB5352" s="288"/>
      <c r="RKC5352" s="288"/>
      <c r="RKD5352" s="288"/>
      <c r="RKE5352" s="288"/>
      <c r="RKF5352" s="288"/>
      <c r="RKG5352" s="288"/>
      <c r="RKH5352" s="288"/>
      <c r="RKI5352" s="288"/>
      <c r="RKJ5352" s="288"/>
      <c r="RKK5352" s="288"/>
      <c r="RKL5352" s="288"/>
      <c r="RKM5352" s="288"/>
      <c r="RKN5352" s="288"/>
      <c r="RKO5352" s="288"/>
      <c r="RKP5352" s="288"/>
      <c r="RKQ5352" s="288"/>
      <c r="RKR5352" s="288"/>
      <c r="RKS5352" s="288"/>
      <c r="RKT5352" s="288"/>
      <c r="RKU5352" s="288"/>
      <c r="RKV5352" s="288"/>
      <c r="RKW5352" s="288"/>
      <c r="RKX5352" s="288"/>
      <c r="RKY5352" s="288"/>
      <c r="RKZ5352" s="288"/>
      <c r="RLA5352" s="288"/>
      <c r="RLB5352" s="288"/>
      <c r="RLC5352" s="288"/>
      <c r="RLD5352" s="288"/>
      <c r="RLE5352" s="288"/>
      <c r="RLF5352" s="288"/>
      <c r="RLG5352" s="288"/>
      <c r="RLH5352" s="288"/>
      <c r="RLI5352" s="288"/>
      <c r="RLJ5352" s="288"/>
      <c r="RLK5352" s="288"/>
      <c r="RLL5352" s="288"/>
      <c r="RLM5352" s="288"/>
      <c r="RLN5352" s="288"/>
      <c r="RLO5352" s="288"/>
      <c r="RLP5352" s="288"/>
      <c r="RLQ5352" s="288"/>
      <c r="RLR5352" s="288"/>
      <c r="RLS5352" s="288"/>
      <c r="RLT5352" s="288"/>
      <c r="RLU5352" s="288"/>
      <c r="RLV5352" s="288"/>
      <c r="RLW5352" s="288"/>
      <c r="RLX5352" s="288"/>
      <c r="RLY5352" s="288"/>
      <c r="RLZ5352" s="288"/>
      <c r="RMA5352" s="288"/>
      <c r="RMB5352" s="288"/>
      <c r="RMC5352" s="288"/>
      <c r="RMD5352" s="288"/>
      <c r="RME5352" s="288"/>
      <c r="RMF5352" s="288"/>
      <c r="RMG5352" s="288"/>
      <c r="RMH5352" s="288"/>
      <c r="RMI5352" s="288"/>
      <c r="RMJ5352" s="288"/>
      <c r="RMK5352" s="288"/>
      <c r="RML5352" s="288"/>
      <c r="RMM5352" s="288"/>
      <c r="RMN5352" s="288"/>
      <c r="RMO5352" s="288"/>
      <c r="RMP5352" s="288"/>
      <c r="RMQ5352" s="288"/>
      <c r="RMR5352" s="288"/>
      <c r="RMS5352" s="288"/>
      <c r="RMT5352" s="288"/>
      <c r="RMU5352" s="288"/>
      <c r="RMV5352" s="288"/>
      <c r="RMW5352" s="288"/>
      <c r="RMX5352" s="288"/>
      <c r="RMY5352" s="288"/>
      <c r="RMZ5352" s="288"/>
      <c r="RNA5352" s="288"/>
      <c r="RNB5352" s="288"/>
      <c r="RNC5352" s="288"/>
      <c r="RND5352" s="288"/>
      <c r="RNE5352" s="288"/>
      <c r="RNF5352" s="288"/>
      <c r="RNG5352" s="288"/>
      <c r="RNH5352" s="288"/>
      <c r="RNI5352" s="288"/>
      <c r="RNJ5352" s="288"/>
      <c r="RNK5352" s="288"/>
      <c r="RNL5352" s="288"/>
      <c r="RNM5352" s="288"/>
      <c r="RNN5352" s="288"/>
      <c r="RNO5352" s="288"/>
      <c r="RNP5352" s="288"/>
      <c r="RNQ5352" s="288"/>
      <c r="RNR5352" s="288"/>
      <c r="RNS5352" s="288"/>
      <c r="RNT5352" s="288"/>
      <c r="RNU5352" s="288"/>
      <c r="RNV5352" s="288"/>
      <c r="RNW5352" s="288"/>
      <c r="RNX5352" s="288"/>
      <c r="RNY5352" s="288"/>
      <c r="RNZ5352" s="288"/>
      <c r="ROA5352" s="288"/>
      <c r="ROB5352" s="288"/>
      <c r="ROC5352" s="288"/>
      <c r="ROD5352" s="288"/>
      <c r="ROE5352" s="288"/>
      <c r="ROF5352" s="288"/>
      <c r="ROG5352" s="288"/>
      <c r="ROH5352" s="288"/>
      <c r="ROI5352" s="288"/>
      <c r="ROJ5352" s="288"/>
      <c r="ROK5352" s="288"/>
      <c r="ROL5352" s="288"/>
      <c r="ROM5352" s="288"/>
      <c r="RON5352" s="288"/>
      <c r="ROO5352" s="288"/>
      <c r="ROP5352" s="288"/>
      <c r="ROQ5352" s="288"/>
      <c r="ROR5352" s="288"/>
      <c r="ROS5352" s="288"/>
      <c r="ROT5352" s="288"/>
      <c r="ROU5352" s="288"/>
      <c r="ROV5352" s="288"/>
      <c r="ROW5352" s="288"/>
      <c r="ROX5352" s="288"/>
      <c r="ROY5352" s="288"/>
      <c r="ROZ5352" s="288"/>
      <c r="RPA5352" s="288"/>
      <c r="RPB5352" s="288"/>
      <c r="RPC5352" s="288"/>
      <c r="RPD5352" s="288"/>
      <c r="RPE5352" s="288"/>
      <c r="RPF5352" s="288"/>
      <c r="RPG5352" s="288"/>
      <c r="RPH5352" s="288"/>
      <c r="RPI5352" s="288"/>
      <c r="RPJ5352" s="288"/>
      <c r="RPK5352" s="288"/>
      <c r="RPL5352" s="288"/>
      <c r="RPM5352" s="288"/>
      <c r="RPN5352" s="288"/>
      <c r="RPO5352" s="288"/>
      <c r="RPP5352" s="288"/>
      <c r="RPQ5352" s="288"/>
      <c r="RPR5352" s="288"/>
      <c r="RPS5352" s="288"/>
      <c r="RPT5352" s="288"/>
      <c r="RPU5352" s="288"/>
      <c r="RPV5352" s="288"/>
      <c r="RPW5352" s="288"/>
      <c r="RPX5352" s="288"/>
      <c r="RPY5352" s="288"/>
      <c r="RPZ5352" s="288"/>
      <c r="RQA5352" s="288"/>
      <c r="RQB5352" s="288"/>
      <c r="RQC5352" s="288"/>
      <c r="RQD5352" s="288"/>
      <c r="RQE5352" s="288"/>
      <c r="RQF5352" s="288"/>
      <c r="RQG5352" s="288"/>
      <c r="RQH5352" s="288"/>
      <c r="RQI5352" s="288"/>
      <c r="RQJ5352" s="288"/>
      <c r="RQK5352" s="288"/>
      <c r="RQL5352" s="288"/>
      <c r="RQM5352" s="288"/>
      <c r="RQN5352" s="288"/>
      <c r="RQO5352" s="288"/>
      <c r="RQP5352" s="288"/>
      <c r="RQQ5352" s="288"/>
      <c r="RQR5352" s="288"/>
      <c r="RQS5352" s="288"/>
      <c r="RQT5352" s="288"/>
      <c r="RQU5352" s="288"/>
      <c r="RQV5352" s="288"/>
      <c r="RQW5352" s="288"/>
      <c r="RQX5352" s="288"/>
      <c r="RQY5352" s="288"/>
      <c r="RQZ5352" s="288"/>
      <c r="RRA5352" s="288"/>
      <c r="RRB5352" s="288"/>
      <c r="RRC5352" s="288"/>
      <c r="RRD5352" s="288"/>
      <c r="RRE5352" s="288"/>
      <c r="RRF5352" s="288"/>
      <c r="RRG5352" s="288"/>
      <c r="RRH5352" s="288"/>
      <c r="RRI5352" s="288"/>
      <c r="RRJ5352" s="288"/>
      <c r="RRK5352" s="288"/>
      <c r="RRL5352" s="288"/>
      <c r="RRM5352" s="288"/>
      <c r="RRN5352" s="288"/>
      <c r="RRO5352" s="288"/>
      <c r="RRP5352" s="288"/>
      <c r="RRQ5352" s="288"/>
      <c r="RRR5352" s="288"/>
      <c r="RRS5352" s="288"/>
      <c r="RRT5352" s="288"/>
      <c r="RRU5352" s="288"/>
      <c r="RRV5352" s="288"/>
      <c r="RRW5352" s="288"/>
      <c r="RRX5352" s="288"/>
      <c r="RRY5352" s="288"/>
      <c r="RRZ5352" s="288"/>
      <c r="RSA5352" s="288"/>
      <c r="RSB5352" s="288"/>
      <c r="RSC5352" s="288"/>
      <c r="RSD5352" s="288"/>
      <c r="RSE5352" s="288"/>
      <c r="RSF5352" s="288"/>
      <c r="RSG5352" s="288"/>
      <c r="RSH5352" s="288"/>
      <c r="RSI5352" s="288"/>
      <c r="RSJ5352" s="288"/>
      <c r="RSK5352" s="288"/>
      <c r="RSL5352" s="288"/>
      <c r="RSM5352" s="288"/>
      <c r="RSN5352" s="288"/>
      <c r="RSO5352" s="288"/>
      <c r="RSP5352" s="288"/>
      <c r="RSQ5352" s="288"/>
      <c r="RSR5352" s="288"/>
      <c r="RSS5352" s="288"/>
      <c r="RST5352" s="288"/>
      <c r="RSU5352" s="288"/>
      <c r="RSV5352" s="288"/>
      <c r="RSW5352" s="288"/>
      <c r="RSX5352" s="288"/>
      <c r="RSY5352" s="288"/>
      <c r="RSZ5352" s="288"/>
      <c r="RTA5352" s="288"/>
      <c r="RTB5352" s="288"/>
      <c r="RTC5352" s="288"/>
      <c r="RTD5352" s="288"/>
      <c r="RTE5352" s="288"/>
      <c r="RTF5352" s="288"/>
      <c r="RTG5352" s="288"/>
      <c r="RTH5352" s="288"/>
      <c r="RTI5352" s="288"/>
      <c r="RTJ5352" s="288"/>
      <c r="RTK5352" s="288"/>
      <c r="RTL5352" s="288"/>
      <c r="RTM5352" s="288"/>
      <c r="RTN5352" s="288"/>
      <c r="RTO5352" s="288"/>
      <c r="RTP5352" s="288"/>
      <c r="RTQ5352" s="288"/>
      <c r="RTR5352" s="288"/>
      <c r="RTS5352" s="288"/>
      <c r="RTT5352" s="288"/>
      <c r="RTU5352" s="288"/>
      <c r="RTV5352" s="288"/>
      <c r="RTW5352" s="288"/>
      <c r="RTX5352" s="288"/>
      <c r="RTY5352" s="288"/>
      <c r="RTZ5352" s="288"/>
      <c r="RUA5352" s="288"/>
      <c r="RUB5352" s="288"/>
      <c r="RUC5352" s="288"/>
      <c r="RUD5352" s="288"/>
      <c r="RUE5352" s="288"/>
      <c r="RUF5352" s="288"/>
      <c r="RUG5352" s="288"/>
      <c r="RUH5352" s="288"/>
      <c r="RUI5352" s="288"/>
      <c r="RUJ5352" s="288"/>
      <c r="RUK5352" s="288"/>
      <c r="RUL5352" s="288"/>
      <c r="RUM5352" s="288"/>
      <c r="RUN5352" s="288"/>
      <c r="RUO5352" s="288"/>
      <c r="RUP5352" s="288"/>
      <c r="RUQ5352" s="288"/>
      <c r="RUR5352" s="288"/>
      <c r="RUS5352" s="288"/>
      <c r="RUT5352" s="288"/>
      <c r="RUU5352" s="288"/>
      <c r="RUV5352" s="288"/>
      <c r="RUW5352" s="288"/>
      <c r="RUX5352" s="288"/>
      <c r="RUY5352" s="288"/>
      <c r="RUZ5352" s="288"/>
      <c r="RVA5352" s="288"/>
      <c r="RVB5352" s="288"/>
      <c r="RVC5352" s="288"/>
      <c r="RVD5352" s="288"/>
      <c r="RVE5352" s="288"/>
      <c r="RVF5352" s="288"/>
      <c r="RVG5352" s="288"/>
      <c r="RVH5352" s="288"/>
      <c r="RVI5352" s="288"/>
      <c r="RVJ5352" s="288"/>
      <c r="RVK5352" s="288"/>
      <c r="RVL5352" s="288"/>
      <c r="RVM5352" s="288"/>
      <c r="RVN5352" s="288"/>
      <c r="RVO5352" s="288"/>
      <c r="RVP5352" s="288"/>
      <c r="RVQ5352" s="288"/>
      <c r="RVR5352" s="288"/>
      <c r="RVS5352" s="288"/>
      <c r="RVT5352" s="288"/>
      <c r="RVU5352" s="288"/>
      <c r="RVV5352" s="288"/>
      <c r="RVW5352" s="288"/>
      <c r="RVX5352" s="288"/>
      <c r="RVY5352" s="288"/>
      <c r="RVZ5352" s="288"/>
      <c r="RWA5352" s="288"/>
      <c r="RWB5352" s="288"/>
      <c r="RWC5352" s="288"/>
      <c r="RWD5352" s="288"/>
      <c r="RWE5352" s="288"/>
      <c r="RWF5352" s="288"/>
      <c r="RWG5352" s="288"/>
      <c r="RWH5352" s="288"/>
      <c r="RWI5352" s="288"/>
      <c r="RWJ5352" s="288"/>
      <c r="RWK5352" s="288"/>
      <c r="RWL5352" s="288"/>
      <c r="RWM5352" s="288"/>
      <c r="RWN5352" s="288"/>
      <c r="RWO5352" s="288"/>
      <c r="RWP5352" s="288"/>
      <c r="RWQ5352" s="288"/>
      <c r="RWR5352" s="288"/>
      <c r="RWS5352" s="288"/>
      <c r="RWT5352" s="288"/>
      <c r="RWU5352" s="288"/>
      <c r="RWV5352" s="288"/>
      <c r="RWW5352" s="288"/>
      <c r="RWX5352" s="288"/>
      <c r="RWY5352" s="288"/>
      <c r="RWZ5352" s="288"/>
      <c r="RXA5352" s="288"/>
      <c r="RXB5352" s="288"/>
      <c r="RXC5352" s="288"/>
      <c r="RXD5352" s="288"/>
      <c r="RXE5352" s="288"/>
      <c r="RXF5352" s="288"/>
      <c r="RXG5352" s="288"/>
      <c r="RXH5352" s="288"/>
      <c r="RXI5352" s="288"/>
      <c r="RXJ5352" s="288"/>
      <c r="RXK5352" s="288"/>
      <c r="RXL5352" s="288"/>
      <c r="RXM5352" s="288"/>
      <c r="RXN5352" s="288"/>
      <c r="RXO5352" s="288"/>
      <c r="RXP5352" s="288"/>
      <c r="RXQ5352" s="288"/>
      <c r="RXR5352" s="288"/>
      <c r="RXS5352" s="288"/>
      <c r="RXT5352" s="288"/>
      <c r="RXU5352" s="288"/>
      <c r="RXV5352" s="288"/>
      <c r="RXW5352" s="288"/>
      <c r="RXX5352" s="288"/>
      <c r="RXY5352" s="288"/>
      <c r="RXZ5352" s="288"/>
      <c r="RYA5352" s="288"/>
      <c r="RYB5352" s="288"/>
      <c r="RYC5352" s="288"/>
      <c r="RYD5352" s="288"/>
      <c r="RYE5352" s="288"/>
      <c r="RYF5352" s="288"/>
      <c r="RYG5352" s="288"/>
      <c r="RYH5352" s="288"/>
      <c r="RYI5352" s="288"/>
      <c r="RYJ5352" s="288"/>
      <c r="RYK5352" s="288"/>
      <c r="RYL5352" s="288"/>
      <c r="RYM5352" s="288"/>
      <c r="RYN5352" s="288"/>
      <c r="RYO5352" s="288"/>
      <c r="RYP5352" s="288"/>
      <c r="RYQ5352" s="288"/>
      <c r="RYR5352" s="288"/>
      <c r="RYS5352" s="288"/>
      <c r="RYT5352" s="288"/>
      <c r="RYU5352" s="288"/>
      <c r="RYV5352" s="288"/>
      <c r="RYW5352" s="288"/>
      <c r="RYX5352" s="288"/>
      <c r="RYY5352" s="288"/>
      <c r="RYZ5352" s="288"/>
      <c r="RZA5352" s="288"/>
      <c r="RZB5352" s="288"/>
      <c r="RZC5352" s="288"/>
      <c r="RZD5352" s="288"/>
      <c r="RZE5352" s="288"/>
      <c r="RZF5352" s="288"/>
      <c r="RZG5352" s="288"/>
      <c r="RZH5352" s="288"/>
      <c r="RZI5352" s="288"/>
      <c r="RZJ5352" s="288"/>
      <c r="RZK5352" s="288"/>
      <c r="RZL5352" s="288"/>
      <c r="RZM5352" s="288"/>
      <c r="RZN5352" s="288"/>
      <c r="RZO5352" s="288"/>
      <c r="RZP5352" s="288"/>
      <c r="RZQ5352" s="288"/>
      <c r="RZR5352" s="288"/>
      <c r="RZS5352" s="288"/>
      <c r="RZT5352" s="288"/>
      <c r="RZU5352" s="288"/>
      <c r="RZV5352" s="288"/>
      <c r="RZW5352" s="288"/>
      <c r="RZX5352" s="288"/>
      <c r="RZY5352" s="288"/>
      <c r="RZZ5352" s="288"/>
      <c r="SAA5352" s="288"/>
      <c r="SAB5352" s="288"/>
      <c r="SAC5352" s="288"/>
      <c r="SAD5352" s="288"/>
      <c r="SAE5352" s="288"/>
      <c r="SAF5352" s="288"/>
      <c r="SAG5352" s="288"/>
      <c r="SAH5352" s="288"/>
      <c r="SAI5352" s="288"/>
      <c r="SAJ5352" s="288"/>
      <c r="SAK5352" s="288"/>
      <c r="SAL5352" s="288"/>
      <c r="SAM5352" s="288"/>
      <c r="SAN5352" s="288"/>
      <c r="SAO5352" s="288"/>
      <c r="SAP5352" s="288"/>
      <c r="SAQ5352" s="288"/>
      <c r="SAR5352" s="288"/>
      <c r="SAS5352" s="288"/>
      <c r="SAT5352" s="288"/>
      <c r="SAU5352" s="288"/>
      <c r="SAV5352" s="288"/>
      <c r="SAW5352" s="288"/>
      <c r="SAX5352" s="288"/>
      <c r="SAY5352" s="288"/>
      <c r="SAZ5352" s="288"/>
      <c r="SBA5352" s="288"/>
      <c r="SBB5352" s="288"/>
      <c r="SBC5352" s="288"/>
      <c r="SBD5352" s="288"/>
      <c r="SBE5352" s="288"/>
      <c r="SBF5352" s="288"/>
      <c r="SBG5352" s="288"/>
      <c r="SBH5352" s="288"/>
      <c r="SBI5352" s="288"/>
      <c r="SBJ5352" s="288"/>
      <c r="SBK5352" s="288"/>
      <c r="SBL5352" s="288"/>
      <c r="SBM5352" s="288"/>
      <c r="SBN5352" s="288"/>
      <c r="SBO5352" s="288"/>
      <c r="SBP5352" s="288"/>
      <c r="SBQ5352" s="288"/>
      <c r="SBR5352" s="288"/>
      <c r="SBS5352" s="288"/>
      <c r="SBT5352" s="288"/>
      <c r="SBU5352" s="288"/>
      <c r="SBV5352" s="288"/>
      <c r="SBW5352" s="288"/>
      <c r="SBX5352" s="288"/>
      <c r="SBY5352" s="288"/>
      <c r="SBZ5352" s="288"/>
      <c r="SCA5352" s="288"/>
      <c r="SCB5352" s="288"/>
      <c r="SCC5352" s="288"/>
      <c r="SCD5352" s="288"/>
      <c r="SCE5352" s="288"/>
      <c r="SCF5352" s="288"/>
      <c r="SCG5352" s="288"/>
      <c r="SCH5352" s="288"/>
      <c r="SCI5352" s="288"/>
      <c r="SCJ5352" s="288"/>
      <c r="SCK5352" s="288"/>
      <c r="SCL5352" s="288"/>
      <c r="SCM5352" s="288"/>
      <c r="SCN5352" s="288"/>
      <c r="SCO5352" s="288"/>
      <c r="SCP5352" s="288"/>
      <c r="SCQ5352" s="288"/>
      <c r="SCR5352" s="288"/>
      <c r="SCS5352" s="288"/>
      <c r="SCT5352" s="288"/>
      <c r="SCU5352" s="288"/>
      <c r="SCV5352" s="288"/>
      <c r="SCW5352" s="288"/>
      <c r="SCX5352" s="288"/>
      <c r="SCY5352" s="288"/>
      <c r="SCZ5352" s="288"/>
      <c r="SDA5352" s="288"/>
      <c r="SDB5352" s="288"/>
      <c r="SDC5352" s="288"/>
      <c r="SDD5352" s="288"/>
      <c r="SDE5352" s="288"/>
      <c r="SDF5352" s="288"/>
      <c r="SDG5352" s="288"/>
      <c r="SDH5352" s="288"/>
      <c r="SDI5352" s="288"/>
      <c r="SDJ5352" s="288"/>
      <c r="SDK5352" s="288"/>
      <c r="SDL5352" s="288"/>
      <c r="SDM5352" s="288"/>
      <c r="SDN5352" s="288"/>
      <c r="SDO5352" s="288"/>
      <c r="SDP5352" s="288"/>
      <c r="SDQ5352" s="288"/>
      <c r="SDR5352" s="288"/>
      <c r="SDS5352" s="288"/>
      <c r="SDT5352" s="288"/>
      <c r="SDU5352" s="288"/>
      <c r="SDV5352" s="288"/>
      <c r="SDW5352" s="288"/>
      <c r="SDX5352" s="288"/>
      <c r="SDY5352" s="288"/>
      <c r="SDZ5352" s="288"/>
      <c r="SEA5352" s="288"/>
      <c r="SEB5352" s="288"/>
      <c r="SEC5352" s="288"/>
      <c r="SED5352" s="288"/>
      <c r="SEE5352" s="288"/>
      <c r="SEF5352" s="288"/>
      <c r="SEG5352" s="288"/>
      <c r="SEH5352" s="288"/>
      <c r="SEI5352" s="288"/>
      <c r="SEJ5352" s="288"/>
      <c r="SEK5352" s="288"/>
      <c r="SEL5352" s="288"/>
      <c r="SEM5352" s="288"/>
      <c r="SEN5352" s="288"/>
      <c r="SEO5352" s="288"/>
      <c r="SEP5352" s="288"/>
      <c r="SEQ5352" s="288"/>
      <c r="SER5352" s="288"/>
      <c r="SES5352" s="288"/>
      <c r="SET5352" s="288"/>
      <c r="SEU5352" s="288"/>
      <c r="SEV5352" s="288"/>
      <c r="SEW5352" s="288"/>
      <c r="SEX5352" s="288"/>
      <c r="SEY5352" s="288"/>
      <c r="SEZ5352" s="288"/>
      <c r="SFA5352" s="288"/>
      <c r="SFB5352" s="288"/>
      <c r="SFC5352" s="288"/>
      <c r="SFD5352" s="288"/>
      <c r="SFE5352" s="288"/>
      <c r="SFF5352" s="288"/>
      <c r="SFG5352" s="288"/>
      <c r="SFH5352" s="288"/>
      <c r="SFI5352" s="288"/>
      <c r="SFJ5352" s="288"/>
      <c r="SFK5352" s="288"/>
      <c r="SFL5352" s="288"/>
      <c r="SFM5352" s="288"/>
      <c r="SFN5352" s="288"/>
      <c r="SFO5352" s="288"/>
      <c r="SFP5352" s="288"/>
      <c r="SFQ5352" s="288"/>
      <c r="SFR5352" s="288"/>
      <c r="SFS5352" s="288"/>
      <c r="SFT5352" s="288"/>
      <c r="SFU5352" s="288"/>
      <c r="SFV5352" s="288"/>
      <c r="SFW5352" s="288"/>
      <c r="SFX5352" s="288"/>
      <c r="SFY5352" s="288"/>
      <c r="SFZ5352" s="288"/>
      <c r="SGA5352" s="288"/>
      <c r="SGB5352" s="288"/>
      <c r="SGC5352" s="288"/>
      <c r="SGD5352" s="288"/>
      <c r="SGE5352" s="288"/>
      <c r="SGF5352" s="288"/>
      <c r="SGG5352" s="288"/>
      <c r="SGH5352" s="288"/>
      <c r="SGI5352" s="288"/>
      <c r="SGJ5352" s="288"/>
      <c r="SGK5352" s="288"/>
      <c r="SGL5352" s="288"/>
      <c r="SGM5352" s="288"/>
      <c r="SGN5352" s="288"/>
      <c r="SGO5352" s="288"/>
      <c r="SGP5352" s="288"/>
      <c r="SGQ5352" s="288"/>
      <c r="SGR5352" s="288"/>
      <c r="SGS5352" s="288"/>
      <c r="SGT5352" s="288"/>
      <c r="SGU5352" s="288"/>
      <c r="SGV5352" s="288"/>
      <c r="SGW5352" s="288"/>
      <c r="SGX5352" s="288"/>
      <c r="SGY5352" s="288"/>
      <c r="SGZ5352" s="288"/>
      <c r="SHA5352" s="288"/>
      <c r="SHB5352" s="288"/>
      <c r="SHC5352" s="288"/>
      <c r="SHD5352" s="288"/>
      <c r="SHE5352" s="288"/>
      <c r="SHF5352" s="288"/>
      <c r="SHG5352" s="288"/>
      <c r="SHH5352" s="288"/>
      <c r="SHI5352" s="288"/>
      <c r="SHJ5352" s="288"/>
      <c r="SHK5352" s="288"/>
      <c r="SHL5352" s="288"/>
      <c r="SHM5352" s="288"/>
      <c r="SHN5352" s="288"/>
      <c r="SHO5352" s="288"/>
      <c r="SHP5352" s="288"/>
      <c r="SHQ5352" s="288"/>
      <c r="SHR5352" s="288"/>
      <c r="SHS5352" s="288"/>
      <c r="SHT5352" s="288"/>
      <c r="SHU5352" s="288"/>
      <c r="SHV5352" s="288"/>
      <c r="SHW5352" s="288"/>
      <c r="SHX5352" s="288"/>
      <c r="SHY5352" s="288"/>
      <c r="SHZ5352" s="288"/>
      <c r="SIA5352" s="288"/>
      <c r="SIB5352" s="288"/>
      <c r="SIC5352" s="288"/>
      <c r="SID5352" s="288"/>
      <c r="SIE5352" s="288"/>
      <c r="SIF5352" s="288"/>
      <c r="SIG5352" s="288"/>
      <c r="SIH5352" s="288"/>
      <c r="SII5352" s="288"/>
      <c r="SIJ5352" s="288"/>
      <c r="SIK5352" s="288"/>
      <c r="SIL5352" s="288"/>
      <c r="SIM5352" s="288"/>
      <c r="SIN5352" s="288"/>
      <c r="SIO5352" s="288"/>
      <c r="SIP5352" s="288"/>
      <c r="SIQ5352" s="288"/>
      <c r="SIR5352" s="288"/>
      <c r="SIS5352" s="288"/>
      <c r="SIT5352" s="288"/>
      <c r="SIU5352" s="288"/>
      <c r="SIV5352" s="288"/>
      <c r="SIW5352" s="288"/>
      <c r="SIX5352" s="288"/>
      <c r="SIY5352" s="288"/>
      <c r="SIZ5352" s="288"/>
      <c r="SJA5352" s="288"/>
      <c r="SJB5352" s="288"/>
      <c r="SJC5352" s="288"/>
      <c r="SJD5352" s="288"/>
      <c r="SJE5352" s="288"/>
      <c r="SJF5352" s="288"/>
      <c r="SJG5352" s="288"/>
      <c r="SJH5352" s="288"/>
      <c r="SJI5352" s="288"/>
      <c r="SJJ5352" s="288"/>
      <c r="SJK5352" s="288"/>
      <c r="SJL5352" s="288"/>
      <c r="SJM5352" s="288"/>
      <c r="SJN5352" s="288"/>
      <c r="SJO5352" s="288"/>
      <c r="SJP5352" s="288"/>
      <c r="SJQ5352" s="288"/>
      <c r="SJR5352" s="288"/>
      <c r="SJS5352" s="288"/>
      <c r="SJT5352" s="288"/>
      <c r="SJU5352" s="288"/>
      <c r="SJV5352" s="288"/>
      <c r="SJW5352" s="288"/>
      <c r="SJX5352" s="288"/>
      <c r="SJY5352" s="288"/>
      <c r="SJZ5352" s="288"/>
      <c r="SKA5352" s="288"/>
      <c r="SKB5352" s="288"/>
      <c r="SKC5352" s="288"/>
      <c r="SKD5352" s="288"/>
      <c r="SKE5352" s="288"/>
      <c r="SKF5352" s="288"/>
      <c r="SKG5352" s="288"/>
      <c r="SKH5352" s="288"/>
      <c r="SKI5352" s="288"/>
      <c r="SKJ5352" s="288"/>
      <c r="SKK5352" s="288"/>
      <c r="SKL5352" s="288"/>
      <c r="SKM5352" s="288"/>
      <c r="SKN5352" s="288"/>
      <c r="SKO5352" s="288"/>
      <c r="SKP5352" s="288"/>
      <c r="SKQ5352" s="288"/>
      <c r="SKR5352" s="288"/>
      <c r="SKS5352" s="288"/>
      <c r="SKT5352" s="288"/>
      <c r="SKU5352" s="288"/>
      <c r="SKV5352" s="288"/>
      <c r="SKW5352" s="288"/>
      <c r="SKX5352" s="288"/>
      <c r="SKY5352" s="288"/>
      <c r="SKZ5352" s="288"/>
      <c r="SLA5352" s="288"/>
      <c r="SLB5352" s="288"/>
      <c r="SLC5352" s="288"/>
      <c r="SLD5352" s="288"/>
      <c r="SLE5352" s="288"/>
      <c r="SLF5352" s="288"/>
      <c r="SLG5352" s="288"/>
      <c r="SLH5352" s="288"/>
      <c r="SLI5352" s="288"/>
      <c r="SLJ5352" s="288"/>
      <c r="SLK5352" s="288"/>
      <c r="SLL5352" s="288"/>
      <c r="SLM5352" s="288"/>
      <c r="SLN5352" s="288"/>
      <c r="SLO5352" s="288"/>
      <c r="SLP5352" s="288"/>
      <c r="SLQ5352" s="288"/>
      <c r="SLR5352" s="288"/>
      <c r="SLS5352" s="288"/>
      <c r="SLT5352" s="288"/>
      <c r="SLU5352" s="288"/>
      <c r="SLV5352" s="288"/>
      <c r="SLW5352" s="288"/>
      <c r="SLX5352" s="288"/>
      <c r="SLY5352" s="288"/>
      <c r="SLZ5352" s="288"/>
      <c r="SMA5352" s="288"/>
      <c r="SMB5352" s="288"/>
      <c r="SMC5352" s="288"/>
      <c r="SMD5352" s="288"/>
      <c r="SME5352" s="288"/>
      <c r="SMF5352" s="288"/>
      <c r="SMG5352" s="288"/>
      <c r="SMH5352" s="288"/>
      <c r="SMI5352" s="288"/>
      <c r="SMJ5352" s="288"/>
      <c r="SMK5352" s="288"/>
      <c r="SML5352" s="288"/>
      <c r="SMM5352" s="288"/>
      <c r="SMN5352" s="288"/>
      <c r="SMO5352" s="288"/>
      <c r="SMP5352" s="288"/>
      <c r="SMQ5352" s="288"/>
      <c r="SMR5352" s="288"/>
      <c r="SMS5352" s="288"/>
      <c r="SMT5352" s="288"/>
      <c r="SMU5352" s="288"/>
      <c r="SMV5352" s="288"/>
      <c r="SMW5352" s="288"/>
      <c r="SMX5352" s="288"/>
      <c r="SMY5352" s="288"/>
      <c r="SMZ5352" s="288"/>
      <c r="SNA5352" s="288"/>
      <c r="SNB5352" s="288"/>
      <c r="SNC5352" s="288"/>
      <c r="SND5352" s="288"/>
      <c r="SNE5352" s="288"/>
      <c r="SNF5352" s="288"/>
      <c r="SNG5352" s="288"/>
      <c r="SNH5352" s="288"/>
      <c r="SNI5352" s="288"/>
      <c r="SNJ5352" s="288"/>
      <c r="SNK5352" s="288"/>
      <c r="SNL5352" s="288"/>
      <c r="SNM5352" s="288"/>
      <c r="SNN5352" s="288"/>
      <c r="SNO5352" s="288"/>
      <c r="SNP5352" s="288"/>
      <c r="SNQ5352" s="288"/>
      <c r="SNR5352" s="288"/>
      <c r="SNS5352" s="288"/>
      <c r="SNT5352" s="288"/>
      <c r="SNU5352" s="288"/>
      <c r="SNV5352" s="288"/>
      <c r="SNW5352" s="288"/>
      <c r="SNX5352" s="288"/>
      <c r="SNY5352" s="288"/>
      <c r="SNZ5352" s="288"/>
      <c r="SOA5352" s="288"/>
      <c r="SOB5352" s="288"/>
      <c r="SOC5352" s="288"/>
      <c r="SOD5352" s="288"/>
      <c r="SOE5352" s="288"/>
      <c r="SOF5352" s="288"/>
      <c r="SOG5352" s="288"/>
      <c r="SOH5352" s="288"/>
      <c r="SOI5352" s="288"/>
      <c r="SOJ5352" s="288"/>
      <c r="SOK5352" s="288"/>
      <c r="SOL5352" s="288"/>
      <c r="SOM5352" s="288"/>
      <c r="SON5352" s="288"/>
      <c r="SOO5352" s="288"/>
      <c r="SOP5352" s="288"/>
      <c r="SOQ5352" s="288"/>
      <c r="SOR5352" s="288"/>
      <c r="SOS5352" s="288"/>
      <c r="SOT5352" s="288"/>
      <c r="SOU5352" s="288"/>
      <c r="SOV5352" s="288"/>
      <c r="SOW5352" s="288"/>
      <c r="SOX5352" s="288"/>
      <c r="SOY5352" s="288"/>
      <c r="SOZ5352" s="288"/>
      <c r="SPA5352" s="288"/>
      <c r="SPB5352" s="288"/>
      <c r="SPC5352" s="288"/>
      <c r="SPD5352" s="288"/>
      <c r="SPE5352" s="288"/>
      <c r="SPF5352" s="288"/>
      <c r="SPG5352" s="288"/>
      <c r="SPH5352" s="288"/>
      <c r="SPI5352" s="288"/>
      <c r="SPJ5352" s="288"/>
      <c r="SPK5352" s="288"/>
      <c r="SPL5352" s="288"/>
      <c r="SPM5352" s="288"/>
      <c r="SPN5352" s="288"/>
      <c r="SPO5352" s="288"/>
      <c r="SPP5352" s="288"/>
      <c r="SPQ5352" s="288"/>
      <c r="SPR5352" s="288"/>
      <c r="SPS5352" s="288"/>
      <c r="SPT5352" s="288"/>
      <c r="SPU5352" s="288"/>
      <c r="SPV5352" s="288"/>
      <c r="SPW5352" s="288"/>
      <c r="SPX5352" s="288"/>
      <c r="SPY5352" s="288"/>
      <c r="SPZ5352" s="288"/>
      <c r="SQA5352" s="288"/>
      <c r="SQB5352" s="288"/>
      <c r="SQC5352" s="288"/>
      <c r="SQD5352" s="288"/>
      <c r="SQE5352" s="288"/>
      <c r="SQF5352" s="288"/>
      <c r="SQG5352" s="288"/>
      <c r="SQH5352" s="288"/>
      <c r="SQI5352" s="288"/>
      <c r="SQJ5352" s="288"/>
      <c r="SQK5352" s="288"/>
      <c r="SQL5352" s="288"/>
      <c r="SQM5352" s="288"/>
      <c r="SQN5352" s="288"/>
      <c r="SQO5352" s="288"/>
      <c r="SQP5352" s="288"/>
      <c r="SQQ5352" s="288"/>
      <c r="SQR5352" s="288"/>
      <c r="SQS5352" s="288"/>
      <c r="SQT5352" s="288"/>
      <c r="SQU5352" s="288"/>
      <c r="SQV5352" s="288"/>
      <c r="SQW5352" s="288"/>
      <c r="SQX5352" s="288"/>
      <c r="SQY5352" s="288"/>
      <c r="SQZ5352" s="288"/>
      <c r="SRA5352" s="288"/>
      <c r="SRB5352" s="288"/>
      <c r="SRC5352" s="288"/>
      <c r="SRD5352" s="288"/>
      <c r="SRE5352" s="288"/>
      <c r="SRF5352" s="288"/>
      <c r="SRG5352" s="288"/>
      <c r="SRH5352" s="288"/>
      <c r="SRI5352" s="288"/>
      <c r="SRJ5352" s="288"/>
      <c r="SRK5352" s="288"/>
      <c r="SRL5352" s="288"/>
      <c r="SRM5352" s="288"/>
      <c r="SRN5352" s="288"/>
      <c r="SRO5352" s="288"/>
      <c r="SRP5352" s="288"/>
      <c r="SRQ5352" s="288"/>
      <c r="SRR5352" s="288"/>
      <c r="SRS5352" s="288"/>
      <c r="SRT5352" s="288"/>
      <c r="SRU5352" s="288"/>
      <c r="SRV5352" s="288"/>
      <c r="SRW5352" s="288"/>
      <c r="SRX5352" s="288"/>
      <c r="SRY5352" s="288"/>
      <c r="SRZ5352" s="288"/>
      <c r="SSA5352" s="288"/>
      <c r="SSB5352" s="288"/>
      <c r="SSC5352" s="288"/>
      <c r="SSD5352" s="288"/>
      <c r="SSE5352" s="288"/>
      <c r="SSF5352" s="288"/>
      <c r="SSG5352" s="288"/>
      <c r="SSH5352" s="288"/>
      <c r="SSI5352" s="288"/>
      <c r="SSJ5352" s="288"/>
      <c r="SSK5352" s="288"/>
      <c r="SSL5352" s="288"/>
      <c r="SSM5352" s="288"/>
      <c r="SSN5352" s="288"/>
      <c r="SSO5352" s="288"/>
      <c r="SSP5352" s="288"/>
      <c r="SSQ5352" s="288"/>
      <c r="SSR5352" s="288"/>
      <c r="SSS5352" s="288"/>
      <c r="SST5352" s="288"/>
      <c r="SSU5352" s="288"/>
      <c r="SSV5352" s="288"/>
      <c r="SSW5352" s="288"/>
      <c r="SSX5352" s="288"/>
      <c r="SSY5352" s="288"/>
      <c r="SSZ5352" s="288"/>
      <c r="STA5352" s="288"/>
      <c r="STB5352" s="288"/>
      <c r="STC5352" s="288"/>
      <c r="STD5352" s="288"/>
      <c r="STE5352" s="288"/>
      <c r="STF5352" s="288"/>
      <c r="STG5352" s="288"/>
      <c r="STH5352" s="288"/>
      <c r="STI5352" s="288"/>
      <c r="STJ5352" s="288"/>
      <c r="STK5352" s="288"/>
      <c r="STL5352" s="288"/>
      <c r="STM5352" s="288"/>
      <c r="STN5352" s="288"/>
      <c r="STO5352" s="288"/>
      <c r="STP5352" s="288"/>
      <c r="STQ5352" s="288"/>
      <c r="STR5352" s="288"/>
      <c r="STS5352" s="288"/>
      <c r="STT5352" s="288"/>
      <c r="STU5352" s="288"/>
      <c r="STV5352" s="288"/>
      <c r="STW5352" s="288"/>
      <c r="STX5352" s="288"/>
      <c r="STY5352" s="288"/>
      <c r="STZ5352" s="288"/>
      <c r="SUA5352" s="288"/>
      <c r="SUB5352" s="288"/>
      <c r="SUC5352" s="288"/>
      <c r="SUD5352" s="288"/>
      <c r="SUE5352" s="288"/>
      <c r="SUF5352" s="288"/>
      <c r="SUG5352" s="288"/>
      <c r="SUH5352" s="288"/>
      <c r="SUI5352" s="288"/>
      <c r="SUJ5352" s="288"/>
      <c r="SUK5352" s="288"/>
      <c r="SUL5352" s="288"/>
      <c r="SUM5352" s="288"/>
      <c r="SUN5352" s="288"/>
      <c r="SUO5352" s="288"/>
      <c r="SUP5352" s="288"/>
      <c r="SUQ5352" s="288"/>
      <c r="SUR5352" s="288"/>
      <c r="SUS5352" s="288"/>
      <c r="SUT5352" s="288"/>
      <c r="SUU5352" s="288"/>
      <c r="SUV5352" s="288"/>
      <c r="SUW5352" s="288"/>
      <c r="SUX5352" s="288"/>
      <c r="SUY5352" s="288"/>
      <c r="SUZ5352" s="288"/>
      <c r="SVA5352" s="288"/>
      <c r="SVB5352" s="288"/>
      <c r="SVC5352" s="288"/>
      <c r="SVD5352" s="288"/>
      <c r="SVE5352" s="288"/>
      <c r="SVF5352" s="288"/>
      <c r="SVG5352" s="288"/>
      <c r="SVH5352" s="288"/>
      <c r="SVI5352" s="288"/>
      <c r="SVJ5352" s="288"/>
      <c r="SVK5352" s="288"/>
      <c r="SVL5352" s="288"/>
      <c r="SVM5352" s="288"/>
      <c r="SVN5352" s="288"/>
      <c r="SVO5352" s="288"/>
      <c r="SVP5352" s="288"/>
      <c r="SVQ5352" s="288"/>
      <c r="SVR5352" s="288"/>
      <c r="SVS5352" s="288"/>
      <c r="SVT5352" s="288"/>
      <c r="SVU5352" s="288"/>
      <c r="SVV5352" s="288"/>
      <c r="SVW5352" s="288"/>
      <c r="SVX5352" s="288"/>
      <c r="SVY5352" s="288"/>
      <c r="SVZ5352" s="288"/>
      <c r="SWA5352" s="288"/>
      <c r="SWB5352" s="288"/>
      <c r="SWC5352" s="288"/>
      <c r="SWD5352" s="288"/>
      <c r="SWE5352" s="288"/>
      <c r="SWF5352" s="288"/>
      <c r="SWG5352" s="288"/>
      <c r="SWH5352" s="288"/>
      <c r="SWI5352" s="288"/>
      <c r="SWJ5352" s="288"/>
      <c r="SWK5352" s="288"/>
      <c r="SWL5352" s="288"/>
      <c r="SWM5352" s="288"/>
      <c r="SWN5352" s="288"/>
      <c r="SWO5352" s="288"/>
      <c r="SWP5352" s="288"/>
      <c r="SWQ5352" s="288"/>
      <c r="SWR5352" s="288"/>
      <c r="SWS5352" s="288"/>
      <c r="SWT5352" s="288"/>
      <c r="SWU5352" s="288"/>
      <c r="SWV5352" s="288"/>
      <c r="SWW5352" s="288"/>
      <c r="SWX5352" s="288"/>
      <c r="SWY5352" s="288"/>
      <c r="SWZ5352" s="288"/>
      <c r="SXA5352" s="288"/>
      <c r="SXB5352" s="288"/>
      <c r="SXC5352" s="288"/>
      <c r="SXD5352" s="288"/>
      <c r="SXE5352" s="288"/>
      <c r="SXF5352" s="288"/>
      <c r="SXG5352" s="288"/>
      <c r="SXH5352" s="288"/>
      <c r="SXI5352" s="288"/>
      <c r="SXJ5352" s="288"/>
      <c r="SXK5352" s="288"/>
      <c r="SXL5352" s="288"/>
      <c r="SXM5352" s="288"/>
      <c r="SXN5352" s="288"/>
      <c r="SXO5352" s="288"/>
      <c r="SXP5352" s="288"/>
      <c r="SXQ5352" s="288"/>
      <c r="SXR5352" s="288"/>
      <c r="SXS5352" s="288"/>
      <c r="SXT5352" s="288"/>
      <c r="SXU5352" s="288"/>
      <c r="SXV5352" s="288"/>
      <c r="SXW5352" s="288"/>
      <c r="SXX5352" s="288"/>
      <c r="SXY5352" s="288"/>
      <c r="SXZ5352" s="288"/>
      <c r="SYA5352" s="288"/>
      <c r="SYB5352" s="288"/>
      <c r="SYC5352" s="288"/>
      <c r="SYD5352" s="288"/>
      <c r="SYE5352" s="288"/>
      <c r="SYF5352" s="288"/>
      <c r="SYG5352" s="288"/>
      <c r="SYH5352" s="288"/>
      <c r="SYI5352" s="288"/>
      <c r="SYJ5352" s="288"/>
      <c r="SYK5352" s="288"/>
      <c r="SYL5352" s="288"/>
      <c r="SYM5352" s="288"/>
      <c r="SYN5352" s="288"/>
      <c r="SYO5352" s="288"/>
      <c r="SYP5352" s="288"/>
      <c r="SYQ5352" s="288"/>
      <c r="SYR5352" s="288"/>
      <c r="SYS5352" s="288"/>
      <c r="SYT5352" s="288"/>
      <c r="SYU5352" s="288"/>
      <c r="SYV5352" s="288"/>
      <c r="SYW5352" s="288"/>
      <c r="SYX5352" s="288"/>
      <c r="SYY5352" s="288"/>
      <c r="SYZ5352" s="288"/>
      <c r="SZA5352" s="288"/>
      <c r="SZB5352" s="288"/>
      <c r="SZC5352" s="288"/>
      <c r="SZD5352" s="288"/>
      <c r="SZE5352" s="288"/>
      <c r="SZF5352" s="288"/>
      <c r="SZG5352" s="288"/>
      <c r="SZH5352" s="288"/>
      <c r="SZI5352" s="288"/>
      <c r="SZJ5352" s="288"/>
      <c r="SZK5352" s="288"/>
      <c r="SZL5352" s="288"/>
      <c r="SZM5352" s="288"/>
      <c r="SZN5352" s="288"/>
      <c r="SZO5352" s="288"/>
      <c r="SZP5352" s="288"/>
      <c r="SZQ5352" s="288"/>
      <c r="SZR5352" s="288"/>
      <c r="SZS5352" s="288"/>
      <c r="SZT5352" s="288"/>
      <c r="SZU5352" s="288"/>
      <c r="SZV5352" s="288"/>
      <c r="SZW5352" s="288"/>
      <c r="SZX5352" s="288"/>
      <c r="SZY5352" s="288"/>
      <c r="SZZ5352" s="288"/>
      <c r="TAA5352" s="288"/>
      <c r="TAB5352" s="288"/>
      <c r="TAC5352" s="288"/>
      <c r="TAD5352" s="288"/>
      <c r="TAE5352" s="288"/>
      <c r="TAF5352" s="288"/>
      <c r="TAG5352" s="288"/>
      <c r="TAH5352" s="288"/>
      <c r="TAI5352" s="288"/>
      <c r="TAJ5352" s="288"/>
      <c r="TAK5352" s="288"/>
      <c r="TAL5352" s="288"/>
      <c r="TAM5352" s="288"/>
      <c r="TAN5352" s="288"/>
      <c r="TAO5352" s="288"/>
      <c r="TAP5352" s="288"/>
      <c r="TAQ5352" s="288"/>
      <c r="TAR5352" s="288"/>
      <c r="TAS5352" s="288"/>
      <c r="TAT5352" s="288"/>
      <c r="TAU5352" s="288"/>
      <c r="TAV5352" s="288"/>
      <c r="TAW5352" s="288"/>
      <c r="TAX5352" s="288"/>
      <c r="TAY5352" s="288"/>
      <c r="TAZ5352" s="288"/>
      <c r="TBA5352" s="288"/>
      <c r="TBB5352" s="288"/>
      <c r="TBC5352" s="288"/>
      <c r="TBD5352" s="288"/>
      <c r="TBE5352" s="288"/>
      <c r="TBF5352" s="288"/>
      <c r="TBG5352" s="288"/>
      <c r="TBH5352" s="288"/>
      <c r="TBI5352" s="288"/>
      <c r="TBJ5352" s="288"/>
      <c r="TBK5352" s="288"/>
      <c r="TBL5352" s="288"/>
      <c r="TBM5352" s="288"/>
      <c r="TBN5352" s="288"/>
      <c r="TBO5352" s="288"/>
      <c r="TBP5352" s="288"/>
      <c r="TBQ5352" s="288"/>
      <c r="TBR5352" s="288"/>
      <c r="TBS5352" s="288"/>
      <c r="TBT5352" s="288"/>
      <c r="TBU5352" s="288"/>
      <c r="TBV5352" s="288"/>
      <c r="TBW5352" s="288"/>
      <c r="TBX5352" s="288"/>
      <c r="TBY5352" s="288"/>
      <c r="TBZ5352" s="288"/>
      <c r="TCA5352" s="288"/>
      <c r="TCB5352" s="288"/>
      <c r="TCC5352" s="288"/>
      <c r="TCD5352" s="288"/>
      <c r="TCE5352" s="288"/>
      <c r="TCF5352" s="288"/>
      <c r="TCG5352" s="288"/>
      <c r="TCH5352" s="288"/>
      <c r="TCI5352" s="288"/>
      <c r="TCJ5352" s="288"/>
      <c r="TCK5352" s="288"/>
      <c r="TCL5352" s="288"/>
      <c r="TCM5352" s="288"/>
      <c r="TCN5352" s="288"/>
      <c r="TCO5352" s="288"/>
      <c r="TCP5352" s="288"/>
      <c r="TCQ5352" s="288"/>
      <c r="TCR5352" s="288"/>
      <c r="TCS5352" s="288"/>
      <c r="TCT5352" s="288"/>
      <c r="TCU5352" s="288"/>
      <c r="TCV5352" s="288"/>
      <c r="TCW5352" s="288"/>
      <c r="TCX5352" s="288"/>
      <c r="TCY5352" s="288"/>
      <c r="TCZ5352" s="288"/>
      <c r="TDA5352" s="288"/>
      <c r="TDB5352" s="288"/>
      <c r="TDC5352" s="288"/>
      <c r="TDD5352" s="288"/>
      <c r="TDE5352" s="288"/>
      <c r="TDF5352" s="288"/>
      <c r="TDG5352" s="288"/>
      <c r="TDH5352" s="288"/>
      <c r="TDI5352" s="288"/>
      <c r="TDJ5352" s="288"/>
      <c r="TDK5352" s="288"/>
      <c r="TDL5352" s="288"/>
      <c r="TDM5352" s="288"/>
      <c r="TDN5352" s="288"/>
      <c r="TDO5352" s="288"/>
      <c r="TDP5352" s="288"/>
      <c r="TDQ5352" s="288"/>
      <c r="TDR5352" s="288"/>
      <c r="TDS5352" s="288"/>
      <c r="TDT5352" s="288"/>
      <c r="TDU5352" s="288"/>
      <c r="TDV5352" s="288"/>
      <c r="TDW5352" s="288"/>
      <c r="TDX5352" s="288"/>
      <c r="TDY5352" s="288"/>
      <c r="TDZ5352" s="288"/>
      <c r="TEA5352" s="288"/>
      <c r="TEB5352" s="288"/>
      <c r="TEC5352" s="288"/>
      <c r="TED5352" s="288"/>
      <c r="TEE5352" s="288"/>
      <c r="TEF5352" s="288"/>
      <c r="TEG5352" s="288"/>
      <c r="TEH5352" s="288"/>
      <c r="TEI5352" s="288"/>
      <c r="TEJ5352" s="288"/>
      <c r="TEK5352" s="288"/>
      <c r="TEL5352" s="288"/>
      <c r="TEM5352" s="288"/>
      <c r="TEN5352" s="288"/>
      <c r="TEO5352" s="288"/>
      <c r="TEP5352" s="288"/>
      <c r="TEQ5352" s="288"/>
      <c r="TER5352" s="288"/>
      <c r="TES5352" s="288"/>
      <c r="TET5352" s="288"/>
      <c r="TEU5352" s="288"/>
      <c r="TEV5352" s="288"/>
      <c r="TEW5352" s="288"/>
      <c r="TEX5352" s="288"/>
      <c r="TEY5352" s="288"/>
      <c r="TEZ5352" s="288"/>
      <c r="TFA5352" s="288"/>
      <c r="TFB5352" s="288"/>
      <c r="TFC5352" s="288"/>
      <c r="TFD5352" s="288"/>
      <c r="TFE5352" s="288"/>
      <c r="TFF5352" s="288"/>
      <c r="TFG5352" s="288"/>
      <c r="TFH5352" s="288"/>
      <c r="TFI5352" s="288"/>
      <c r="TFJ5352" s="288"/>
      <c r="TFK5352" s="288"/>
      <c r="TFL5352" s="288"/>
      <c r="TFM5352" s="288"/>
      <c r="TFN5352" s="288"/>
      <c r="TFO5352" s="288"/>
      <c r="TFP5352" s="288"/>
      <c r="TFQ5352" s="288"/>
      <c r="TFR5352" s="288"/>
      <c r="TFS5352" s="288"/>
      <c r="TFT5352" s="288"/>
      <c r="TFU5352" s="288"/>
      <c r="TFV5352" s="288"/>
      <c r="TFW5352" s="288"/>
      <c r="TFX5352" s="288"/>
      <c r="TFY5352" s="288"/>
      <c r="TFZ5352" s="288"/>
      <c r="TGA5352" s="288"/>
      <c r="TGB5352" s="288"/>
      <c r="TGC5352" s="288"/>
      <c r="TGD5352" s="288"/>
      <c r="TGE5352" s="288"/>
      <c r="TGF5352" s="288"/>
      <c r="TGG5352" s="288"/>
      <c r="TGH5352" s="288"/>
      <c r="TGI5352" s="288"/>
      <c r="TGJ5352" s="288"/>
      <c r="TGK5352" s="288"/>
      <c r="TGL5352" s="288"/>
      <c r="TGM5352" s="288"/>
      <c r="TGN5352" s="288"/>
      <c r="TGO5352" s="288"/>
      <c r="TGP5352" s="288"/>
      <c r="TGQ5352" s="288"/>
      <c r="TGR5352" s="288"/>
      <c r="TGS5352" s="288"/>
      <c r="TGT5352" s="288"/>
      <c r="TGU5352" s="288"/>
      <c r="TGV5352" s="288"/>
      <c r="TGW5352" s="288"/>
      <c r="TGX5352" s="288"/>
      <c r="TGY5352" s="288"/>
      <c r="TGZ5352" s="288"/>
      <c r="THA5352" s="288"/>
      <c r="THB5352" s="288"/>
      <c r="THC5352" s="288"/>
      <c r="THD5352" s="288"/>
      <c r="THE5352" s="288"/>
      <c r="THF5352" s="288"/>
      <c r="THG5352" s="288"/>
      <c r="THH5352" s="288"/>
      <c r="THI5352" s="288"/>
      <c r="THJ5352" s="288"/>
      <c r="THK5352" s="288"/>
      <c r="THL5352" s="288"/>
      <c r="THM5352" s="288"/>
      <c r="THN5352" s="288"/>
      <c r="THO5352" s="288"/>
      <c r="THP5352" s="288"/>
      <c r="THQ5352" s="288"/>
      <c r="THR5352" s="288"/>
      <c r="THS5352" s="288"/>
      <c r="THT5352" s="288"/>
      <c r="THU5352" s="288"/>
      <c r="THV5352" s="288"/>
      <c r="THW5352" s="288"/>
      <c r="THX5352" s="288"/>
      <c r="THY5352" s="288"/>
      <c r="THZ5352" s="288"/>
      <c r="TIA5352" s="288"/>
      <c r="TIB5352" s="288"/>
      <c r="TIC5352" s="288"/>
      <c r="TID5352" s="288"/>
      <c r="TIE5352" s="288"/>
      <c r="TIF5352" s="288"/>
      <c r="TIG5352" s="288"/>
      <c r="TIH5352" s="288"/>
      <c r="TII5352" s="288"/>
      <c r="TIJ5352" s="288"/>
      <c r="TIK5352" s="288"/>
      <c r="TIL5352" s="288"/>
      <c r="TIM5352" s="288"/>
      <c r="TIN5352" s="288"/>
      <c r="TIO5352" s="288"/>
      <c r="TIP5352" s="288"/>
      <c r="TIQ5352" s="288"/>
      <c r="TIR5352" s="288"/>
      <c r="TIS5352" s="288"/>
      <c r="TIT5352" s="288"/>
      <c r="TIU5352" s="288"/>
      <c r="TIV5352" s="288"/>
      <c r="TIW5352" s="288"/>
      <c r="TIX5352" s="288"/>
      <c r="TIY5352" s="288"/>
      <c r="TIZ5352" s="288"/>
      <c r="TJA5352" s="288"/>
      <c r="TJB5352" s="288"/>
      <c r="TJC5352" s="288"/>
      <c r="TJD5352" s="288"/>
      <c r="TJE5352" s="288"/>
      <c r="TJF5352" s="288"/>
      <c r="TJG5352" s="288"/>
      <c r="TJH5352" s="288"/>
      <c r="TJI5352" s="288"/>
      <c r="TJJ5352" s="288"/>
      <c r="TJK5352" s="288"/>
      <c r="TJL5352" s="288"/>
      <c r="TJM5352" s="288"/>
      <c r="TJN5352" s="288"/>
      <c r="TJO5352" s="288"/>
      <c r="TJP5352" s="288"/>
      <c r="TJQ5352" s="288"/>
      <c r="TJR5352" s="288"/>
      <c r="TJS5352" s="288"/>
      <c r="TJT5352" s="288"/>
      <c r="TJU5352" s="288"/>
      <c r="TJV5352" s="288"/>
      <c r="TJW5352" s="288"/>
      <c r="TJX5352" s="288"/>
      <c r="TJY5352" s="288"/>
      <c r="TJZ5352" s="288"/>
      <c r="TKA5352" s="288"/>
      <c r="TKB5352" s="288"/>
      <c r="TKC5352" s="288"/>
      <c r="TKD5352" s="288"/>
      <c r="TKE5352" s="288"/>
      <c r="TKF5352" s="288"/>
      <c r="TKG5352" s="288"/>
      <c r="TKH5352" s="288"/>
      <c r="TKI5352" s="288"/>
      <c r="TKJ5352" s="288"/>
      <c r="TKK5352" s="288"/>
      <c r="TKL5352" s="288"/>
      <c r="TKM5352" s="288"/>
      <c r="TKN5352" s="288"/>
      <c r="TKO5352" s="288"/>
      <c r="TKP5352" s="288"/>
      <c r="TKQ5352" s="288"/>
      <c r="TKR5352" s="288"/>
      <c r="TKS5352" s="288"/>
      <c r="TKT5352" s="288"/>
      <c r="TKU5352" s="288"/>
      <c r="TKV5352" s="288"/>
      <c r="TKW5352" s="288"/>
      <c r="TKX5352" s="288"/>
      <c r="TKY5352" s="288"/>
      <c r="TKZ5352" s="288"/>
      <c r="TLA5352" s="288"/>
      <c r="TLB5352" s="288"/>
      <c r="TLC5352" s="288"/>
      <c r="TLD5352" s="288"/>
      <c r="TLE5352" s="288"/>
      <c r="TLF5352" s="288"/>
      <c r="TLG5352" s="288"/>
      <c r="TLH5352" s="288"/>
      <c r="TLI5352" s="288"/>
      <c r="TLJ5352" s="288"/>
      <c r="TLK5352" s="288"/>
      <c r="TLL5352" s="288"/>
      <c r="TLM5352" s="288"/>
      <c r="TLN5352" s="288"/>
      <c r="TLO5352" s="288"/>
      <c r="TLP5352" s="288"/>
      <c r="TLQ5352" s="288"/>
      <c r="TLR5352" s="288"/>
      <c r="TLS5352" s="288"/>
      <c r="TLT5352" s="288"/>
      <c r="TLU5352" s="288"/>
      <c r="TLV5352" s="288"/>
      <c r="TLW5352" s="288"/>
      <c r="TLX5352" s="288"/>
      <c r="TLY5352" s="288"/>
      <c r="TLZ5352" s="288"/>
      <c r="TMA5352" s="288"/>
      <c r="TMB5352" s="288"/>
      <c r="TMC5352" s="288"/>
      <c r="TMD5352" s="288"/>
      <c r="TME5352" s="288"/>
      <c r="TMF5352" s="288"/>
      <c r="TMG5352" s="288"/>
      <c r="TMH5352" s="288"/>
      <c r="TMI5352" s="288"/>
      <c r="TMJ5352" s="288"/>
      <c r="TMK5352" s="288"/>
      <c r="TML5352" s="288"/>
      <c r="TMM5352" s="288"/>
      <c r="TMN5352" s="288"/>
      <c r="TMO5352" s="288"/>
      <c r="TMP5352" s="288"/>
      <c r="TMQ5352" s="288"/>
      <c r="TMR5352" s="288"/>
      <c r="TMS5352" s="288"/>
      <c r="TMT5352" s="288"/>
      <c r="TMU5352" s="288"/>
      <c r="TMV5352" s="288"/>
      <c r="TMW5352" s="288"/>
      <c r="TMX5352" s="288"/>
      <c r="TMY5352" s="288"/>
      <c r="TMZ5352" s="288"/>
      <c r="TNA5352" s="288"/>
      <c r="TNB5352" s="288"/>
      <c r="TNC5352" s="288"/>
      <c r="TND5352" s="288"/>
      <c r="TNE5352" s="288"/>
      <c r="TNF5352" s="288"/>
      <c r="TNG5352" s="288"/>
      <c r="TNH5352" s="288"/>
      <c r="TNI5352" s="288"/>
      <c r="TNJ5352" s="288"/>
      <c r="TNK5352" s="288"/>
      <c r="TNL5352" s="288"/>
      <c r="TNM5352" s="288"/>
      <c r="TNN5352" s="288"/>
      <c r="TNO5352" s="288"/>
      <c r="TNP5352" s="288"/>
      <c r="TNQ5352" s="288"/>
      <c r="TNR5352" s="288"/>
      <c r="TNS5352" s="288"/>
      <c r="TNT5352" s="288"/>
      <c r="TNU5352" s="288"/>
      <c r="TNV5352" s="288"/>
      <c r="TNW5352" s="288"/>
      <c r="TNX5352" s="288"/>
      <c r="TNY5352" s="288"/>
      <c r="TNZ5352" s="288"/>
      <c r="TOA5352" s="288"/>
      <c r="TOB5352" s="288"/>
      <c r="TOC5352" s="288"/>
      <c r="TOD5352" s="288"/>
      <c r="TOE5352" s="288"/>
      <c r="TOF5352" s="288"/>
      <c r="TOG5352" s="288"/>
      <c r="TOH5352" s="288"/>
      <c r="TOI5352" s="288"/>
      <c r="TOJ5352" s="288"/>
      <c r="TOK5352" s="288"/>
      <c r="TOL5352" s="288"/>
      <c r="TOM5352" s="288"/>
      <c r="TON5352" s="288"/>
      <c r="TOO5352" s="288"/>
      <c r="TOP5352" s="288"/>
      <c r="TOQ5352" s="288"/>
      <c r="TOR5352" s="288"/>
      <c r="TOS5352" s="288"/>
      <c r="TOT5352" s="288"/>
      <c r="TOU5352" s="288"/>
      <c r="TOV5352" s="288"/>
      <c r="TOW5352" s="288"/>
      <c r="TOX5352" s="288"/>
      <c r="TOY5352" s="288"/>
      <c r="TOZ5352" s="288"/>
      <c r="TPA5352" s="288"/>
      <c r="TPB5352" s="288"/>
      <c r="TPC5352" s="288"/>
      <c r="TPD5352" s="288"/>
      <c r="TPE5352" s="288"/>
      <c r="TPF5352" s="288"/>
      <c r="TPG5352" s="288"/>
      <c r="TPH5352" s="288"/>
      <c r="TPI5352" s="288"/>
      <c r="TPJ5352" s="288"/>
      <c r="TPK5352" s="288"/>
      <c r="TPL5352" s="288"/>
      <c r="TPM5352" s="288"/>
      <c r="TPN5352" s="288"/>
      <c r="TPO5352" s="288"/>
      <c r="TPP5352" s="288"/>
      <c r="TPQ5352" s="288"/>
      <c r="TPR5352" s="288"/>
      <c r="TPS5352" s="288"/>
      <c r="TPT5352" s="288"/>
      <c r="TPU5352" s="288"/>
      <c r="TPV5352" s="288"/>
      <c r="TPW5352" s="288"/>
      <c r="TPX5352" s="288"/>
      <c r="TPY5352" s="288"/>
      <c r="TPZ5352" s="288"/>
      <c r="TQA5352" s="288"/>
      <c r="TQB5352" s="288"/>
      <c r="TQC5352" s="288"/>
      <c r="TQD5352" s="288"/>
      <c r="TQE5352" s="288"/>
      <c r="TQF5352" s="288"/>
      <c r="TQG5352" s="288"/>
      <c r="TQH5352" s="288"/>
      <c r="TQI5352" s="288"/>
      <c r="TQJ5352" s="288"/>
      <c r="TQK5352" s="288"/>
      <c r="TQL5352" s="288"/>
      <c r="TQM5352" s="288"/>
      <c r="TQN5352" s="288"/>
      <c r="TQO5352" s="288"/>
      <c r="TQP5352" s="288"/>
      <c r="TQQ5352" s="288"/>
      <c r="TQR5352" s="288"/>
      <c r="TQS5352" s="288"/>
      <c r="TQT5352" s="288"/>
      <c r="TQU5352" s="288"/>
      <c r="TQV5352" s="288"/>
      <c r="TQW5352" s="288"/>
      <c r="TQX5352" s="288"/>
      <c r="TQY5352" s="288"/>
      <c r="TQZ5352" s="288"/>
      <c r="TRA5352" s="288"/>
      <c r="TRB5352" s="288"/>
      <c r="TRC5352" s="288"/>
      <c r="TRD5352" s="288"/>
      <c r="TRE5352" s="288"/>
      <c r="TRF5352" s="288"/>
      <c r="TRG5352" s="288"/>
      <c r="TRH5352" s="288"/>
      <c r="TRI5352" s="288"/>
      <c r="TRJ5352" s="288"/>
      <c r="TRK5352" s="288"/>
      <c r="TRL5352" s="288"/>
      <c r="TRM5352" s="288"/>
      <c r="TRN5352" s="288"/>
      <c r="TRO5352" s="288"/>
      <c r="TRP5352" s="288"/>
      <c r="TRQ5352" s="288"/>
      <c r="TRR5352" s="288"/>
      <c r="TRS5352" s="288"/>
      <c r="TRT5352" s="288"/>
      <c r="TRU5352" s="288"/>
      <c r="TRV5352" s="288"/>
      <c r="TRW5352" s="288"/>
      <c r="TRX5352" s="288"/>
      <c r="TRY5352" s="288"/>
      <c r="TRZ5352" s="288"/>
      <c r="TSA5352" s="288"/>
      <c r="TSB5352" s="288"/>
      <c r="TSC5352" s="288"/>
      <c r="TSD5352" s="288"/>
      <c r="TSE5352" s="288"/>
      <c r="TSF5352" s="288"/>
      <c r="TSG5352" s="288"/>
      <c r="TSH5352" s="288"/>
      <c r="TSI5352" s="288"/>
      <c r="TSJ5352" s="288"/>
      <c r="TSK5352" s="288"/>
      <c r="TSL5352" s="288"/>
      <c r="TSM5352" s="288"/>
      <c r="TSN5352" s="288"/>
      <c r="TSO5352" s="288"/>
      <c r="TSP5352" s="288"/>
      <c r="TSQ5352" s="288"/>
      <c r="TSR5352" s="288"/>
      <c r="TSS5352" s="288"/>
      <c r="TST5352" s="288"/>
      <c r="TSU5352" s="288"/>
      <c r="TSV5352" s="288"/>
      <c r="TSW5352" s="288"/>
      <c r="TSX5352" s="288"/>
      <c r="TSY5352" s="288"/>
      <c r="TSZ5352" s="288"/>
      <c r="TTA5352" s="288"/>
      <c r="TTB5352" s="288"/>
      <c r="TTC5352" s="288"/>
      <c r="TTD5352" s="288"/>
      <c r="TTE5352" s="288"/>
      <c r="TTF5352" s="288"/>
      <c r="TTG5352" s="288"/>
      <c r="TTH5352" s="288"/>
      <c r="TTI5352" s="288"/>
      <c r="TTJ5352" s="288"/>
      <c r="TTK5352" s="288"/>
      <c r="TTL5352" s="288"/>
      <c r="TTM5352" s="288"/>
      <c r="TTN5352" s="288"/>
      <c r="TTO5352" s="288"/>
      <c r="TTP5352" s="288"/>
      <c r="TTQ5352" s="288"/>
      <c r="TTR5352" s="288"/>
      <c r="TTS5352" s="288"/>
      <c r="TTT5352" s="288"/>
      <c r="TTU5352" s="288"/>
      <c r="TTV5352" s="288"/>
      <c r="TTW5352" s="288"/>
      <c r="TTX5352" s="288"/>
      <c r="TTY5352" s="288"/>
      <c r="TTZ5352" s="288"/>
      <c r="TUA5352" s="288"/>
      <c r="TUB5352" s="288"/>
      <c r="TUC5352" s="288"/>
      <c r="TUD5352" s="288"/>
      <c r="TUE5352" s="288"/>
      <c r="TUF5352" s="288"/>
      <c r="TUG5352" s="288"/>
      <c r="TUH5352" s="288"/>
      <c r="TUI5352" s="288"/>
      <c r="TUJ5352" s="288"/>
      <c r="TUK5352" s="288"/>
      <c r="TUL5352" s="288"/>
      <c r="TUM5352" s="288"/>
      <c r="TUN5352" s="288"/>
      <c r="TUO5352" s="288"/>
      <c r="TUP5352" s="288"/>
      <c r="TUQ5352" s="288"/>
      <c r="TUR5352" s="288"/>
      <c r="TUS5352" s="288"/>
      <c r="TUT5352" s="288"/>
      <c r="TUU5352" s="288"/>
      <c r="TUV5352" s="288"/>
      <c r="TUW5352" s="288"/>
      <c r="TUX5352" s="288"/>
      <c r="TUY5352" s="288"/>
      <c r="TUZ5352" s="288"/>
      <c r="TVA5352" s="288"/>
      <c r="TVB5352" s="288"/>
      <c r="TVC5352" s="288"/>
      <c r="TVD5352" s="288"/>
      <c r="TVE5352" s="288"/>
      <c r="TVF5352" s="288"/>
      <c r="TVG5352" s="288"/>
      <c r="TVH5352" s="288"/>
      <c r="TVI5352" s="288"/>
      <c r="TVJ5352" s="288"/>
      <c r="TVK5352" s="288"/>
      <c r="TVL5352" s="288"/>
      <c r="TVM5352" s="288"/>
      <c r="TVN5352" s="288"/>
      <c r="TVO5352" s="288"/>
      <c r="TVP5352" s="288"/>
      <c r="TVQ5352" s="288"/>
      <c r="TVR5352" s="288"/>
      <c r="TVS5352" s="288"/>
      <c r="TVT5352" s="288"/>
      <c r="TVU5352" s="288"/>
      <c r="TVV5352" s="288"/>
      <c r="TVW5352" s="288"/>
      <c r="TVX5352" s="288"/>
      <c r="TVY5352" s="288"/>
      <c r="TVZ5352" s="288"/>
      <c r="TWA5352" s="288"/>
      <c r="TWB5352" s="288"/>
      <c r="TWC5352" s="288"/>
      <c r="TWD5352" s="288"/>
      <c r="TWE5352" s="288"/>
      <c r="TWF5352" s="288"/>
      <c r="TWG5352" s="288"/>
      <c r="TWH5352" s="288"/>
      <c r="TWI5352" s="288"/>
      <c r="TWJ5352" s="288"/>
      <c r="TWK5352" s="288"/>
      <c r="TWL5352" s="288"/>
      <c r="TWM5352" s="288"/>
      <c r="TWN5352" s="288"/>
      <c r="TWO5352" s="288"/>
      <c r="TWP5352" s="288"/>
      <c r="TWQ5352" s="288"/>
      <c r="TWR5352" s="288"/>
      <c r="TWS5352" s="288"/>
      <c r="TWT5352" s="288"/>
      <c r="TWU5352" s="288"/>
      <c r="TWV5352" s="288"/>
      <c r="TWW5352" s="288"/>
      <c r="TWX5352" s="288"/>
      <c r="TWY5352" s="288"/>
      <c r="TWZ5352" s="288"/>
      <c r="TXA5352" s="288"/>
      <c r="TXB5352" s="288"/>
      <c r="TXC5352" s="288"/>
      <c r="TXD5352" s="288"/>
      <c r="TXE5352" s="288"/>
      <c r="TXF5352" s="288"/>
      <c r="TXG5352" s="288"/>
      <c r="TXH5352" s="288"/>
      <c r="TXI5352" s="288"/>
      <c r="TXJ5352" s="288"/>
      <c r="TXK5352" s="288"/>
      <c r="TXL5352" s="288"/>
      <c r="TXM5352" s="288"/>
      <c r="TXN5352" s="288"/>
      <c r="TXO5352" s="288"/>
      <c r="TXP5352" s="288"/>
      <c r="TXQ5352" s="288"/>
      <c r="TXR5352" s="288"/>
      <c r="TXS5352" s="288"/>
      <c r="TXT5352" s="288"/>
      <c r="TXU5352" s="288"/>
      <c r="TXV5352" s="288"/>
      <c r="TXW5352" s="288"/>
      <c r="TXX5352" s="288"/>
      <c r="TXY5352" s="288"/>
      <c r="TXZ5352" s="288"/>
      <c r="TYA5352" s="288"/>
      <c r="TYB5352" s="288"/>
      <c r="TYC5352" s="288"/>
      <c r="TYD5352" s="288"/>
      <c r="TYE5352" s="288"/>
      <c r="TYF5352" s="288"/>
      <c r="TYG5352" s="288"/>
      <c r="TYH5352" s="288"/>
      <c r="TYI5352" s="288"/>
      <c r="TYJ5352" s="288"/>
      <c r="TYK5352" s="288"/>
      <c r="TYL5352" s="288"/>
      <c r="TYM5352" s="288"/>
      <c r="TYN5352" s="288"/>
      <c r="TYO5352" s="288"/>
      <c r="TYP5352" s="288"/>
      <c r="TYQ5352" s="288"/>
      <c r="TYR5352" s="288"/>
      <c r="TYS5352" s="288"/>
      <c r="TYT5352" s="288"/>
      <c r="TYU5352" s="288"/>
      <c r="TYV5352" s="288"/>
      <c r="TYW5352" s="288"/>
      <c r="TYX5352" s="288"/>
      <c r="TYY5352" s="288"/>
      <c r="TYZ5352" s="288"/>
      <c r="TZA5352" s="288"/>
      <c r="TZB5352" s="288"/>
      <c r="TZC5352" s="288"/>
      <c r="TZD5352" s="288"/>
      <c r="TZE5352" s="288"/>
      <c r="TZF5352" s="288"/>
      <c r="TZG5352" s="288"/>
      <c r="TZH5352" s="288"/>
      <c r="TZI5352" s="288"/>
      <c r="TZJ5352" s="288"/>
      <c r="TZK5352" s="288"/>
      <c r="TZL5352" s="288"/>
      <c r="TZM5352" s="288"/>
      <c r="TZN5352" s="288"/>
      <c r="TZO5352" s="288"/>
      <c r="TZP5352" s="288"/>
      <c r="TZQ5352" s="288"/>
      <c r="TZR5352" s="288"/>
      <c r="TZS5352" s="288"/>
      <c r="TZT5352" s="288"/>
      <c r="TZU5352" s="288"/>
      <c r="TZV5352" s="288"/>
      <c r="TZW5352" s="288"/>
      <c r="TZX5352" s="288"/>
      <c r="TZY5352" s="288"/>
      <c r="TZZ5352" s="288"/>
      <c r="UAA5352" s="288"/>
      <c r="UAB5352" s="288"/>
      <c r="UAC5352" s="288"/>
      <c r="UAD5352" s="288"/>
      <c r="UAE5352" s="288"/>
      <c r="UAF5352" s="288"/>
      <c r="UAG5352" s="288"/>
      <c r="UAH5352" s="288"/>
      <c r="UAI5352" s="288"/>
      <c r="UAJ5352" s="288"/>
      <c r="UAK5352" s="288"/>
      <c r="UAL5352" s="288"/>
      <c r="UAM5352" s="288"/>
      <c r="UAN5352" s="288"/>
      <c r="UAO5352" s="288"/>
      <c r="UAP5352" s="288"/>
      <c r="UAQ5352" s="288"/>
      <c r="UAR5352" s="288"/>
      <c r="UAS5352" s="288"/>
      <c r="UAT5352" s="288"/>
      <c r="UAU5352" s="288"/>
      <c r="UAV5352" s="288"/>
      <c r="UAW5352" s="288"/>
      <c r="UAX5352" s="288"/>
      <c r="UAY5352" s="288"/>
      <c r="UAZ5352" s="288"/>
      <c r="UBA5352" s="288"/>
      <c r="UBB5352" s="288"/>
      <c r="UBC5352" s="288"/>
      <c r="UBD5352" s="288"/>
      <c r="UBE5352" s="288"/>
      <c r="UBF5352" s="288"/>
      <c r="UBG5352" s="288"/>
      <c r="UBH5352" s="288"/>
      <c r="UBI5352" s="288"/>
      <c r="UBJ5352" s="288"/>
      <c r="UBK5352" s="288"/>
      <c r="UBL5352" s="288"/>
      <c r="UBM5352" s="288"/>
      <c r="UBN5352" s="288"/>
      <c r="UBO5352" s="288"/>
      <c r="UBP5352" s="288"/>
      <c r="UBQ5352" s="288"/>
      <c r="UBR5352" s="288"/>
      <c r="UBS5352" s="288"/>
      <c r="UBT5352" s="288"/>
      <c r="UBU5352" s="288"/>
      <c r="UBV5352" s="288"/>
      <c r="UBW5352" s="288"/>
      <c r="UBX5352" s="288"/>
      <c r="UBY5352" s="288"/>
      <c r="UBZ5352" s="288"/>
      <c r="UCA5352" s="288"/>
      <c r="UCB5352" s="288"/>
      <c r="UCC5352" s="288"/>
      <c r="UCD5352" s="288"/>
      <c r="UCE5352" s="288"/>
      <c r="UCF5352" s="288"/>
      <c r="UCG5352" s="288"/>
      <c r="UCH5352" s="288"/>
      <c r="UCI5352" s="288"/>
      <c r="UCJ5352" s="288"/>
      <c r="UCK5352" s="288"/>
      <c r="UCL5352" s="288"/>
      <c r="UCM5352" s="288"/>
      <c r="UCN5352" s="288"/>
      <c r="UCO5352" s="288"/>
      <c r="UCP5352" s="288"/>
      <c r="UCQ5352" s="288"/>
      <c r="UCR5352" s="288"/>
      <c r="UCS5352" s="288"/>
      <c r="UCT5352" s="288"/>
      <c r="UCU5352" s="288"/>
      <c r="UCV5352" s="288"/>
      <c r="UCW5352" s="288"/>
      <c r="UCX5352" s="288"/>
      <c r="UCY5352" s="288"/>
      <c r="UCZ5352" s="288"/>
      <c r="UDA5352" s="288"/>
      <c r="UDB5352" s="288"/>
      <c r="UDC5352" s="288"/>
      <c r="UDD5352" s="288"/>
      <c r="UDE5352" s="288"/>
      <c r="UDF5352" s="288"/>
      <c r="UDG5352" s="288"/>
      <c r="UDH5352" s="288"/>
      <c r="UDI5352" s="288"/>
      <c r="UDJ5352" s="288"/>
      <c r="UDK5352" s="288"/>
      <c r="UDL5352" s="288"/>
      <c r="UDM5352" s="288"/>
      <c r="UDN5352" s="288"/>
      <c r="UDO5352" s="288"/>
      <c r="UDP5352" s="288"/>
      <c r="UDQ5352" s="288"/>
      <c r="UDR5352" s="288"/>
      <c r="UDS5352" s="288"/>
      <c r="UDT5352" s="288"/>
      <c r="UDU5352" s="288"/>
      <c r="UDV5352" s="288"/>
      <c r="UDW5352" s="288"/>
      <c r="UDX5352" s="288"/>
      <c r="UDY5352" s="288"/>
      <c r="UDZ5352" s="288"/>
      <c r="UEA5352" s="288"/>
      <c r="UEB5352" s="288"/>
      <c r="UEC5352" s="288"/>
      <c r="UED5352" s="288"/>
      <c r="UEE5352" s="288"/>
      <c r="UEF5352" s="288"/>
      <c r="UEG5352" s="288"/>
      <c r="UEH5352" s="288"/>
      <c r="UEI5352" s="288"/>
      <c r="UEJ5352" s="288"/>
      <c r="UEK5352" s="288"/>
      <c r="UEL5352" s="288"/>
      <c r="UEM5352" s="288"/>
      <c r="UEN5352" s="288"/>
      <c r="UEO5352" s="288"/>
      <c r="UEP5352" s="288"/>
      <c r="UEQ5352" s="288"/>
      <c r="UER5352" s="288"/>
      <c r="UES5352" s="288"/>
      <c r="UET5352" s="288"/>
      <c r="UEU5352" s="288"/>
      <c r="UEV5352" s="288"/>
      <c r="UEW5352" s="288"/>
      <c r="UEX5352" s="288"/>
      <c r="UEY5352" s="288"/>
      <c r="UEZ5352" s="288"/>
      <c r="UFA5352" s="288"/>
      <c r="UFB5352" s="288"/>
      <c r="UFC5352" s="288"/>
      <c r="UFD5352" s="288"/>
      <c r="UFE5352" s="288"/>
      <c r="UFF5352" s="288"/>
      <c r="UFG5352" s="288"/>
      <c r="UFH5352" s="288"/>
      <c r="UFI5352" s="288"/>
      <c r="UFJ5352" s="288"/>
      <c r="UFK5352" s="288"/>
      <c r="UFL5352" s="288"/>
      <c r="UFM5352" s="288"/>
      <c r="UFN5352" s="288"/>
      <c r="UFO5352" s="288"/>
      <c r="UFP5352" s="288"/>
      <c r="UFQ5352" s="288"/>
      <c r="UFR5352" s="288"/>
      <c r="UFS5352" s="288"/>
      <c r="UFT5352" s="288"/>
      <c r="UFU5352" s="288"/>
      <c r="UFV5352" s="288"/>
      <c r="UFW5352" s="288"/>
      <c r="UFX5352" s="288"/>
      <c r="UFY5352" s="288"/>
      <c r="UFZ5352" s="288"/>
      <c r="UGA5352" s="288"/>
      <c r="UGB5352" s="288"/>
      <c r="UGC5352" s="288"/>
      <c r="UGD5352" s="288"/>
      <c r="UGE5352" s="288"/>
      <c r="UGF5352" s="288"/>
      <c r="UGG5352" s="288"/>
      <c r="UGH5352" s="288"/>
      <c r="UGI5352" s="288"/>
      <c r="UGJ5352" s="288"/>
      <c r="UGK5352" s="288"/>
      <c r="UGL5352" s="288"/>
      <c r="UGM5352" s="288"/>
      <c r="UGN5352" s="288"/>
      <c r="UGO5352" s="288"/>
      <c r="UGP5352" s="288"/>
      <c r="UGQ5352" s="288"/>
      <c r="UGR5352" s="288"/>
      <c r="UGS5352" s="288"/>
      <c r="UGT5352" s="288"/>
      <c r="UGU5352" s="288"/>
      <c r="UGV5352" s="288"/>
      <c r="UGW5352" s="288"/>
      <c r="UGX5352" s="288"/>
      <c r="UGY5352" s="288"/>
      <c r="UGZ5352" s="288"/>
      <c r="UHA5352" s="288"/>
      <c r="UHB5352" s="288"/>
      <c r="UHC5352" s="288"/>
      <c r="UHD5352" s="288"/>
      <c r="UHE5352" s="288"/>
      <c r="UHF5352" s="288"/>
      <c r="UHG5352" s="288"/>
      <c r="UHH5352" s="288"/>
      <c r="UHI5352" s="288"/>
      <c r="UHJ5352" s="288"/>
      <c r="UHK5352" s="288"/>
      <c r="UHL5352" s="288"/>
      <c r="UHM5352" s="288"/>
      <c r="UHN5352" s="288"/>
      <c r="UHO5352" s="288"/>
      <c r="UHP5352" s="288"/>
      <c r="UHQ5352" s="288"/>
      <c r="UHR5352" s="288"/>
      <c r="UHS5352" s="288"/>
      <c r="UHT5352" s="288"/>
      <c r="UHU5352" s="288"/>
      <c r="UHV5352" s="288"/>
      <c r="UHW5352" s="288"/>
      <c r="UHX5352" s="288"/>
      <c r="UHY5352" s="288"/>
      <c r="UHZ5352" s="288"/>
      <c r="UIA5352" s="288"/>
      <c r="UIB5352" s="288"/>
      <c r="UIC5352" s="288"/>
      <c r="UID5352" s="288"/>
      <c r="UIE5352" s="288"/>
      <c r="UIF5352" s="288"/>
      <c r="UIG5352" s="288"/>
      <c r="UIH5352" s="288"/>
      <c r="UII5352" s="288"/>
      <c r="UIJ5352" s="288"/>
      <c r="UIK5352" s="288"/>
      <c r="UIL5352" s="288"/>
      <c r="UIM5352" s="288"/>
      <c r="UIN5352" s="288"/>
      <c r="UIO5352" s="288"/>
      <c r="UIP5352" s="288"/>
      <c r="UIQ5352" s="288"/>
      <c r="UIR5352" s="288"/>
      <c r="UIS5352" s="288"/>
      <c r="UIT5352" s="288"/>
      <c r="UIU5352" s="288"/>
      <c r="UIV5352" s="288"/>
      <c r="UIW5352" s="288"/>
      <c r="UIX5352" s="288"/>
      <c r="UIY5352" s="288"/>
      <c r="UIZ5352" s="288"/>
      <c r="UJA5352" s="288"/>
      <c r="UJB5352" s="288"/>
      <c r="UJC5352" s="288"/>
      <c r="UJD5352" s="288"/>
      <c r="UJE5352" s="288"/>
      <c r="UJF5352" s="288"/>
      <c r="UJG5352" s="288"/>
      <c r="UJH5352" s="288"/>
      <c r="UJI5352" s="288"/>
      <c r="UJJ5352" s="288"/>
      <c r="UJK5352" s="288"/>
      <c r="UJL5352" s="288"/>
      <c r="UJM5352" s="288"/>
      <c r="UJN5352" s="288"/>
      <c r="UJO5352" s="288"/>
      <c r="UJP5352" s="288"/>
      <c r="UJQ5352" s="288"/>
      <c r="UJR5352" s="288"/>
      <c r="UJS5352" s="288"/>
      <c r="UJT5352" s="288"/>
      <c r="UJU5352" s="288"/>
      <c r="UJV5352" s="288"/>
      <c r="UJW5352" s="288"/>
      <c r="UJX5352" s="288"/>
      <c r="UJY5352" s="288"/>
      <c r="UJZ5352" s="288"/>
      <c r="UKA5352" s="288"/>
      <c r="UKB5352" s="288"/>
      <c r="UKC5352" s="288"/>
      <c r="UKD5352" s="288"/>
      <c r="UKE5352" s="288"/>
      <c r="UKF5352" s="288"/>
      <c r="UKG5352" s="288"/>
      <c r="UKH5352" s="288"/>
      <c r="UKI5352" s="288"/>
      <c r="UKJ5352" s="288"/>
      <c r="UKK5352" s="288"/>
      <c r="UKL5352" s="288"/>
      <c r="UKM5352" s="288"/>
      <c r="UKN5352" s="288"/>
      <c r="UKO5352" s="288"/>
      <c r="UKP5352" s="288"/>
      <c r="UKQ5352" s="288"/>
      <c r="UKR5352" s="288"/>
      <c r="UKS5352" s="288"/>
      <c r="UKT5352" s="288"/>
      <c r="UKU5352" s="288"/>
      <c r="UKV5352" s="288"/>
      <c r="UKW5352" s="288"/>
      <c r="UKX5352" s="288"/>
      <c r="UKY5352" s="288"/>
      <c r="UKZ5352" s="288"/>
      <c r="ULA5352" s="288"/>
      <c r="ULB5352" s="288"/>
      <c r="ULC5352" s="288"/>
      <c r="ULD5352" s="288"/>
      <c r="ULE5352" s="288"/>
      <c r="ULF5352" s="288"/>
      <c r="ULG5352" s="288"/>
      <c r="ULH5352" s="288"/>
      <c r="ULI5352" s="288"/>
      <c r="ULJ5352" s="288"/>
      <c r="ULK5352" s="288"/>
      <c r="ULL5352" s="288"/>
      <c r="ULM5352" s="288"/>
      <c r="ULN5352" s="288"/>
      <c r="ULO5352" s="288"/>
      <c r="ULP5352" s="288"/>
      <c r="ULQ5352" s="288"/>
      <c r="ULR5352" s="288"/>
      <c r="ULS5352" s="288"/>
      <c r="ULT5352" s="288"/>
      <c r="ULU5352" s="288"/>
      <c r="ULV5352" s="288"/>
      <c r="ULW5352" s="288"/>
      <c r="ULX5352" s="288"/>
      <c r="ULY5352" s="288"/>
      <c r="ULZ5352" s="288"/>
      <c r="UMA5352" s="288"/>
      <c r="UMB5352" s="288"/>
      <c r="UMC5352" s="288"/>
      <c r="UMD5352" s="288"/>
      <c r="UME5352" s="288"/>
      <c r="UMF5352" s="288"/>
      <c r="UMG5352" s="288"/>
      <c r="UMH5352" s="288"/>
      <c r="UMI5352" s="288"/>
      <c r="UMJ5352" s="288"/>
      <c r="UMK5352" s="288"/>
      <c r="UML5352" s="288"/>
      <c r="UMM5352" s="288"/>
      <c r="UMN5352" s="288"/>
      <c r="UMO5352" s="288"/>
      <c r="UMP5352" s="288"/>
      <c r="UMQ5352" s="288"/>
      <c r="UMR5352" s="288"/>
      <c r="UMS5352" s="288"/>
      <c r="UMT5352" s="288"/>
      <c r="UMU5352" s="288"/>
      <c r="UMV5352" s="288"/>
      <c r="UMW5352" s="288"/>
      <c r="UMX5352" s="288"/>
      <c r="UMY5352" s="288"/>
      <c r="UMZ5352" s="288"/>
      <c r="UNA5352" s="288"/>
      <c r="UNB5352" s="288"/>
      <c r="UNC5352" s="288"/>
      <c r="UND5352" s="288"/>
      <c r="UNE5352" s="288"/>
      <c r="UNF5352" s="288"/>
      <c r="UNG5352" s="288"/>
      <c r="UNH5352" s="288"/>
      <c r="UNI5352" s="288"/>
      <c r="UNJ5352" s="288"/>
      <c r="UNK5352" s="288"/>
      <c r="UNL5352" s="288"/>
      <c r="UNM5352" s="288"/>
      <c r="UNN5352" s="288"/>
      <c r="UNO5352" s="288"/>
      <c r="UNP5352" s="288"/>
      <c r="UNQ5352" s="288"/>
      <c r="UNR5352" s="288"/>
      <c r="UNS5352" s="288"/>
      <c r="UNT5352" s="288"/>
      <c r="UNU5352" s="288"/>
      <c r="UNV5352" s="288"/>
      <c r="UNW5352" s="288"/>
      <c r="UNX5352" s="288"/>
      <c r="UNY5352" s="288"/>
      <c r="UNZ5352" s="288"/>
      <c r="UOA5352" s="288"/>
      <c r="UOB5352" s="288"/>
      <c r="UOC5352" s="288"/>
      <c r="UOD5352" s="288"/>
      <c r="UOE5352" s="288"/>
      <c r="UOF5352" s="288"/>
      <c r="UOG5352" s="288"/>
      <c r="UOH5352" s="288"/>
      <c r="UOI5352" s="288"/>
      <c r="UOJ5352" s="288"/>
      <c r="UOK5352" s="288"/>
      <c r="UOL5352" s="288"/>
      <c r="UOM5352" s="288"/>
      <c r="UON5352" s="288"/>
      <c r="UOO5352" s="288"/>
      <c r="UOP5352" s="288"/>
      <c r="UOQ5352" s="288"/>
      <c r="UOR5352" s="288"/>
      <c r="UOS5352" s="288"/>
      <c r="UOT5352" s="288"/>
      <c r="UOU5352" s="288"/>
      <c r="UOV5352" s="288"/>
      <c r="UOW5352" s="288"/>
      <c r="UOX5352" s="288"/>
      <c r="UOY5352" s="288"/>
      <c r="UOZ5352" s="288"/>
      <c r="UPA5352" s="288"/>
      <c r="UPB5352" s="288"/>
      <c r="UPC5352" s="288"/>
      <c r="UPD5352" s="288"/>
      <c r="UPE5352" s="288"/>
      <c r="UPF5352" s="288"/>
      <c r="UPG5352" s="288"/>
      <c r="UPH5352" s="288"/>
      <c r="UPI5352" s="288"/>
      <c r="UPJ5352" s="288"/>
      <c r="UPK5352" s="288"/>
      <c r="UPL5352" s="288"/>
      <c r="UPM5352" s="288"/>
      <c r="UPN5352" s="288"/>
      <c r="UPO5352" s="288"/>
      <c r="UPP5352" s="288"/>
      <c r="UPQ5352" s="288"/>
      <c r="UPR5352" s="288"/>
      <c r="UPS5352" s="288"/>
      <c r="UPT5352" s="288"/>
      <c r="UPU5352" s="288"/>
      <c r="UPV5352" s="288"/>
      <c r="UPW5352" s="288"/>
      <c r="UPX5352" s="288"/>
      <c r="UPY5352" s="288"/>
      <c r="UPZ5352" s="288"/>
      <c r="UQA5352" s="288"/>
      <c r="UQB5352" s="288"/>
      <c r="UQC5352" s="288"/>
      <c r="UQD5352" s="288"/>
      <c r="UQE5352" s="288"/>
      <c r="UQF5352" s="288"/>
      <c r="UQG5352" s="288"/>
      <c r="UQH5352" s="288"/>
      <c r="UQI5352" s="288"/>
      <c r="UQJ5352" s="288"/>
      <c r="UQK5352" s="288"/>
      <c r="UQL5352" s="288"/>
      <c r="UQM5352" s="288"/>
      <c r="UQN5352" s="288"/>
      <c r="UQO5352" s="288"/>
      <c r="UQP5352" s="288"/>
      <c r="UQQ5352" s="288"/>
      <c r="UQR5352" s="288"/>
      <c r="UQS5352" s="288"/>
      <c r="UQT5352" s="288"/>
      <c r="UQU5352" s="288"/>
      <c r="UQV5352" s="288"/>
      <c r="UQW5352" s="288"/>
      <c r="UQX5352" s="288"/>
      <c r="UQY5352" s="288"/>
      <c r="UQZ5352" s="288"/>
      <c r="URA5352" s="288"/>
      <c r="URB5352" s="288"/>
      <c r="URC5352" s="288"/>
      <c r="URD5352" s="288"/>
      <c r="URE5352" s="288"/>
      <c r="URF5352" s="288"/>
      <c r="URG5352" s="288"/>
      <c r="URH5352" s="288"/>
      <c r="URI5352" s="288"/>
      <c r="URJ5352" s="288"/>
      <c r="URK5352" s="288"/>
      <c r="URL5352" s="288"/>
      <c r="URM5352" s="288"/>
      <c r="URN5352" s="288"/>
      <c r="URO5352" s="288"/>
      <c r="URP5352" s="288"/>
      <c r="URQ5352" s="288"/>
      <c r="URR5352" s="288"/>
      <c r="URS5352" s="288"/>
      <c r="URT5352" s="288"/>
      <c r="URU5352" s="288"/>
      <c r="URV5352" s="288"/>
      <c r="URW5352" s="288"/>
      <c r="URX5352" s="288"/>
      <c r="URY5352" s="288"/>
      <c r="URZ5352" s="288"/>
      <c r="USA5352" s="288"/>
      <c r="USB5352" s="288"/>
      <c r="USC5352" s="288"/>
      <c r="USD5352" s="288"/>
      <c r="USE5352" s="288"/>
      <c r="USF5352" s="288"/>
      <c r="USG5352" s="288"/>
      <c r="USH5352" s="288"/>
      <c r="USI5352" s="288"/>
      <c r="USJ5352" s="288"/>
      <c r="USK5352" s="288"/>
      <c r="USL5352" s="288"/>
      <c r="USM5352" s="288"/>
      <c r="USN5352" s="288"/>
      <c r="USO5352" s="288"/>
      <c r="USP5352" s="288"/>
      <c r="USQ5352" s="288"/>
      <c r="USR5352" s="288"/>
      <c r="USS5352" s="288"/>
      <c r="UST5352" s="288"/>
      <c r="USU5352" s="288"/>
      <c r="USV5352" s="288"/>
      <c r="USW5352" s="288"/>
      <c r="USX5352" s="288"/>
      <c r="USY5352" s="288"/>
      <c r="USZ5352" s="288"/>
      <c r="UTA5352" s="288"/>
      <c r="UTB5352" s="288"/>
      <c r="UTC5352" s="288"/>
      <c r="UTD5352" s="288"/>
      <c r="UTE5352" s="288"/>
      <c r="UTF5352" s="288"/>
      <c r="UTG5352" s="288"/>
      <c r="UTH5352" s="288"/>
      <c r="UTI5352" s="288"/>
      <c r="UTJ5352" s="288"/>
      <c r="UTK5352" s="288"/>
      <c r="UTL5352" s="288"/>
      <c r="UTM5352" s="288"/>
      <c r="UTN5352" s="288"/>
      <c r="UTO5352" s="288"/>
      <c r="UTP5352" s="288"/>
      <c r="UTQ5352" s="288"/>
      <c r="UTR5352" s="288"/>
      <c r="UTS5352" s="288"/>
      <c r="UTT5352" s="288"/>
      <c r="UTU5352" s="288"/>
      <c r="UTV5352" s="288"/>
      <c r="UTW5352" s="288"/>
      <c r="UTX5352" s="288"/>
      <c r="UTY5352" s="288"/>
      <c r="UTZ5352" s="288"/>
      <c r="UUA5352" s="288"/>
      <c r="UUB5352" s="288"/>
      <c r="UUC5352" s="288"/>
      <c r="UUD5352" s="288"/>
      <c r="UUE5352" s="288"/>
      <c r="UUF5352" s="288"/>
      <c r="UUG5352" s="288"/>
      <c r="UUH5352" s="288"/>
      <c r="UUI5352" s="288"/>
      <c r="UUJ5352" s="288"/>
      <c r="UUK5352" s="288"/>
      <c r="UUL5352" s="288"/>
      <c r="UUM5352" s="288"/>
      <c r="UUN5352" s="288"/>
      <c r="UUO5352" s="288"/>
      <c r="UUP5352" s="288"/>
      <c r="UUQ5352" s="288"/>
      <c r="UUR5352" s="288"/>
      <c r="UUS5352" s="288"/>
      <c r="UUT5352" s="288"/>
      <c r="UUU5352" s="288"/>
      <c r="UUV5352" s="288"/>
      <c r="UUW5352" s="288"/>
      <c r="UUX5352" s="288"/>
      <c r="UUY5352" s="288"/>
      <c r="UUZ5352" s="288"/>
      <c r="UVA5352" s="288"/>
      <c r="UVB5352" s="288"/>
      <c r="UVC5352" s="288"/>
      <c r="UVD5352" s="288"/>
      <c r="UVE5352" s="288"/>
      <c r="UVF5352" s="288"/>
      <c r="UVG5352" s="288"/>
      <c r="UVH5352" s="288"/>
      <c r="UVI5352" s="288"/>
      <c r="UVJ5352" s="288"/>
      <c r="UVK5352" s="288"/>
      <c r="UVL5352" s="288"/>
      <c r="UVM5352" s="288"/>
      <c r="UVN5352" s="288"/>
      <c r="UVO5352" s="288"/>
      <c r="UVP5352" s="288"/>
      <c r="UVQ5352" s="288"/>
      <c r="UVR5352" s="288"/>
      <c r="UVS5352" s="288"/>
      <c r="UVT5352" s="288"/>
      <c r="UVU5352" s="288"/>
      <c r="UVV5352" s="288"/>
      <c r="UVW5352" s="288"/>
      <c r="UVX5352" s="288"/>
      <c r="UVY5352" s="288"/>
      <c r="UVZ5352" s="288"/>
      <c r="UWA5352" s="288"/>
      <c r="UWB5352" s="288"/>
      <c r="UWC5352" s="288"/>
      <c r="UWD5352" s="288"/>
      <c r="UWE5352" s="288"/>
      <c r="UWF5352" s="288"/>
      <c r="UWG5352" s="288"/>
      <c r="UWH5352" s="288"/>
      <c r="UWI5352" s="288"/>
      <c r="UWJ5352" s="288"/>
      <c r="UWK5352" s="288"/>
      <c r="UWL5352" s="288"/>
      <c r="UWM5352" s="288"/>
      <c r="UWN5352" s="288"/>
      <c r="UWO5352" s="288"/>
      <c r="UWP5352" s="288"/>
      <c r="UWQ5352" s="288"/>
      <c r="UWR5352" s="288"/>
      <c r="UWS5352" s="288"/>
      <c r="UWT5352" s="288"/>
      <c r="UWU5352" s="288"/>
      <c r="UWV5352" s="288"/>
      <c r="UWW5352" s="288"/>
      <c r="UWX5352" s="288"/>
      <c r="UWY5352" s="288"/>
      <c r="UWZ5352" s="288"/>
      <c r="UXA5352" s="288"/>
      <c r="UXB5352" s="288"/>
      <c r="UXC5352" s="288"/>
      <c r="UXD5352" s="288"/>
      <c r="UXE5352" s="288"/>
      <c r="UXF5352" s="288"/>
      <c r="UXG5352" s="288"/>
      <c r="UXH5352" s="288"/>
      <c r="UXI5352" s="288"/>
      <c r="UXJ5352" s="288"/>
      <c r="UXK5352" s="288"/>
      <c r="UXL5352" s="288"/>
      <c r="UXM5352" s="288"/>
      <c r="UXN5352" s="288"/>
      <c r="UXO5352" s="288"/>
      <c r="UXP5352" s="288"/>
      <c r="UXQ5352" s="288"/>
      <c r="UXR5352" s="288"/>
      <c r="UXS5352" s="288"/>
      <c r="UXT5352" s="288"/>
      <c r="UXU5352" s="288"/>
      <c r="UXV5352" s="288"/>
      <c r="UXW5352" s="288"/>
      <c r="UXX5352" s="288"/>
      <c r="UXY5352" s="288"/>
      <c r="UXZ5352" s="288"/>
      <c r="UYA5352" s="288"/>
      <c r="UYB5352" s="288"/>
      <c r="UYC5352" s="288"/>
      <c r="UYD5352" s="288"/>
      <c r="UYE5352" s="288"/>
      <c r="UYF5352" s="288"/>
      <c r="UYG5352" s="288"/>
      <c r="UYH5352" s="288"/>
      <c r="UYI5352" s="288"/>
      <c r="UYJ5352" s="288"/>
      <c r="UYK5352" s="288"/>
      <c r="UYL5352" s="288"/>
      <c r="UYM5352" s="288"/>
      <c r="UYN5352" s="288"/>
      <c r="UYO5352" s="288"/>
      <c r="UYP5352" s="288"/>
      <c r="UYQ5352" s="288"/>
      <c r="UYR5352" s="288"/>
      <c r="UYS5352" s="288"/>
      <c r="UYT5352" s="288"/>
      <c r="UYU5352" s="288"/>
      <c r="UYV5352" s="288"/>
      <c r="UYW5352" s="288"/>
      <c r="UYX5352" s="288"/>
      <c r="UYY5352" s="288"/>
      <c r="UYZ5352" s="288"/>
      <c r="UZA5352" s="288"/>
      <c r="UZB5352" s="288"/>
      <c r="UZC5352" s="288"/>
      <c r="UZD5352" s="288"/>
      <c r="UZE5352" s="288"/>
      <c r="UZF5352" s="288"/>
      <c r="UZG5352" s="288"/>
      <c r="UZH5352" s="288"/>
      <c r="UZI5352" s="288"/>
      <c r="UZJ5352" s="288"/>
      <c r="UZK5352" s="288"/>
      <c r="UZL5352" s="288"/>
      <c r="UZM5352" s="288"/>
      <c r="UZN5352" s="288"/>
      <c r="UZO5352" s="288"/>
      <c r="UZP5352" s="288"/>
      <c r="UZQ5352" s="288"/>
      <c r="UZR5352" s="288"/>
      <c r="UZS5352" s="288"/>
      <c r="UZT5352" s="288"/>
      <c r="UZU5352" s="288"/>
      <c r="UZV5352" s="288"/>
      <c r="UZW5352" s="288"/>
      <c r="UZX5352" s="288"/>
      <c r="UZY5352" s="288"/>
      <c r="UZZ5352" s="288"/>
      <c r="VAA5352" s="288"/>
      <c r="VAB5352" s="288"/>
      <c r="VAC5352" s="288"/>
      <c r="VAD5352" s="288"/>
      <c r="VAE5352" s="288"/>
      <c r="VAF5352" s="288"/>
      <c r="VAG5352" s="288"/>
      <c r="VAH5352" s="288"/>
      <c r="VAI5352" s="288"/>
      <c r="VAJ5352" s="288"/>
      <c r="VAK5352" s="288"/>
      <c r="VAL5352" s="288"/>
      <c r="VAM5352" s="288"/>
      <c r="VAN5352" s="288"/>
      <c r="VAO5352" s="288"/>
      <c r="VAP5352" s="288"/>
      <c r="VAQ5352" s="288"/>
      <c r="VAR5352" s="288"/>
      <c r="VAS5352" s="288"/>
      <c r="VAT5352" s="288"/>
      <c r="VAU5352" s="288"/>
      <c r="VAV5352" s="288"/>
      <c r="VAW5352" s="288"/>
      <c r="VAX5352" s="288"/>
      <c r="VAY5352" s="288"/>
      <c r="VAZ5352" s="288"/>
      <c r="VBA5352" s="288"/>
      <c r="VBB5352" s="288"/>
      <c r="VBC5352" s="288"/>
      <c r="VBD5352" s="288"/>
      <c r="VBE5352" s="288"/>
      <c r="VBF5352" s="288"/>
      <c r="VBG5352" s="288"/>
      <c r="VBH5352" s="288"/>
      <c r="VBI5352" s="288"/>
      <c r="VBJ5352" s="288"/>
      <c r="VBK5352" s="288"/>
      <c r="VBL5352" s="288"/>
      <c r="VBM5352" s="288"/>
      <c r="VBN5352" s="288"/>
      <c r="VBO5352" s="288"/>
      <c r="VBP5352" s="288"/>
      <c r="VBQ5352" s="288"/>
      <c r="VBR5352" s="288"/>
      <c r="VBS5352" s="288"/>
      <c r="VBT5352" s="288"/>
      <c r="VBU5352" s="288"/>
      <c r="VBV5352" s="288"/>
      <c r="VBW5352" s="288"/>
      <c r="VBX5352" s="288"/>
      <c r="VBY5352" s="288"/>
      <c r="VBZ5352" s="288"/>
      <c r="VCA5352" s="288"/>
      <c r="VCB5352" s="288"/>
      <c r="VCC5352" s="288"/>
      <c r="VCD5352" s="288"/>
      <c r="VCE5352" s="288"/>
      <c r="VCF5352" s="288"/>
      <c r="VCG5352" s="288"/>
      <c r="VCH5352" s="288"/>
      <c r="VCI5352" s="288"/>
      <c r="VCJ5352" s="288"/>
      <c r="VCK5352" s="288"/>
      <c r="VCL5352" s="288"/>
      <c r="VCM5352" s="288"/>
      <c r="VCN5352" s="288"/>
      <c r="VCO5352" s="288"/>
      <c r="VCP5352" s="288"/>
      <c r="VCQ5352" s="288"/>
      <c r="VCR5352" s="288"/>
      <c r="VCS5352" s="288"/>
      <c r="VCT5352" s="288"/>
      <c r="VCU5352" s="288"/>
      <c r="VCV5352" s="288"/>
      <c r="VCW5352" s="288"/>
      <c r="VCX5352" s="288"/>
      <c r="VCY5352" s="288"/>
      <c r="VCZ5352" s="288"/>
      <c r="VDA5352" s="288"/>
      <c r="VDB5352" s="288"/>
      <c r="VDC5352" s="288"/>
      <c r="VDD5352" s="288"/>
      <c r="VDE5352" s="288"/>
      <c r="VDF5352" s="288"/>
      <c r="VDG5352" s="288"/>
      <c r="VDH5352" s="288"/>
      <c r="VDI5352" s="288"/>
      <c r="VDJ5352" s="288"/>
      <c r="VDK5352" s="288"/>
      <c r="VDL5352" s="288"/>
      <c r="VDM5352" s="288"/>
      <c r="VDN5352" s="288"/>
      <c r="VDO5352" s="288"/>
      <c r="VDP5352" s="288"/>
      <c r="VDQ5352" s="288"/>
      <c r="VDR5352" s="288"/>
      <c r="VDS5352" s="288"/>
      <c r="VDT5352" s="288"/>
      <c r="VDU5352" s="288"/>
      <c r="VDV5352" s="288"/>
      <c r="VDW5352" s="288"/>
      <c r="VDX5352" s="288"/>
      <c r="VDY5352" s="288"/>
      <c r="VDZ5352" s="288"/>
      <c r="VEA5352" s="288"/>
      <c r="VEB5352" s="288"/>
      <c r="VEC5352" s="288"/>
      <c r="VED5352" s="288"/>
      <c r="VEE5352" s="288"/>
      <c r="VEF5352" s="288"/>
      <c r="VEG5352" s="288"/>
      <c r="VEH5352" s="288"/>
      <c r="VEI5352" s="288"/>
      <c r="VEJ5352" s="288"/>
      <c r="VEK5352" s="288"/>
      <c r="VEL5352" s="288"/>
      <c r="VEM5352" s="288"/>
      <c r="VEN5352" s="288"/>
      <c r="VEO5352" s="288"/>
      <c r="VEP5352" s="288"/>
      <c r="VEQ5352" s="288"/>
      <c r="VER5352" s="288"/>
      <c r="VES5352" s="288"/>
      <c r="VET5352" s="288"/>
      <c r="VEU5352" s="288"/>
      <c r="VEV5352" s="288"/>
      <c r="VEW5352" s="288"/>
      <c r="VEX5352" s="288"/>
      <c r="VEY5352" s="288"/>
      <c r="VEZ5352" s="288"/>
      <c r="VFA5352" s="288"/>
      <c r="VFB5352" s="288"/>
      <c r="VFC5352" s="288"/>
      <c r="VFD5352" s="288"/>
      <c r="VFE5352" s="288"/>
      <c r="VFF5352" s="288"/>
      <c r="VFG5352" s="288"/>
      <c r="VFH5352" s="288"/>
      <c r="VFI5352" s="288"/>
      <c r="VFJ5352" s="288"/>
      <c r="VFK5352" s="288"/>
      <c r="VFL5352" s="288"/>
      <c r="VFM5352" s="288"/>
      <c r="VFN5352" s="288"/>
      <c r="VFO5352" s="288"/>
      <c r="VFP5352" s="288"/>
      <c r="VFQ5352" s="288"/>
      <c r="VFR5352" s="288"/>
      <c r="VFS5352" s="288"/>
      <c r="VFT5352" s="288"/>
      <c r="VFU5352" s="288"/>
      <c r="VFV5352" s="288"/>
      <c r="VFW5352" s="288"/>
      <c r="VFX5352" s="288"/>
      <c r="VFY5352" s="288"/>
      <c r="VFZ5352" s="288"/>
      <c r="VGA5352" s="288"/>
      <c r="VGB5352" s="288"/>
      <c r="VGC5352" s="288"/>
      <c r="VGD5352" s="288"/>
      <c r="VGE5352" s="288"/>
      <c r="VGF5352" s="288"/>
      <c r="VGG5352" s="288"/>
      <c r="VGH5352" s="288"/>
      <c r="VGI5352" s="288"/>
      <c r="VGJ5352" s="288"/>
      <c r="VGK5352" s="288"/>
      <c r="VGL5352" s="288"/>
      <c r="VGM5352" s="288"/>
      <c r="VGN5352" s="288"/>
      <c r="VGO5352" s="288"/>
      <c r="VGP5352" s="288"/>
      <c r="VGQ5352" s="288"/>
      <c r="VGR5352" s="288"/>
      <c r="VGS5352" s="288"/>
      <c r="VGT5352" s="288"/>
      <c r="VGU5352" s="288"/>
      <c r="VGV5352" s="288"/>
      <c r="VGW5352" s="288"/>
      <c r="VGX5352" s="288"/>
      <c r="VGY5352" s="288"/>
      <c r="VGZ5352" s="288"/>
      <c r="VHA5352" s="288"/>
      <c r="VHB5352" s="288"/>
      <c r="VHC5352" s="288"/>
      <c r="VHD5352" s="288"/>
      <c r="VHE5352" s="288"/>
      <c r="VHF5352" s="288"/>
      <c r="VHG5352" s="288"/>
      <c r="VHH5352" s="288"/>
      <c r="VHI5352" s="288"/>
      <c r="VHJ5352" s="288"/>
      <c r="VHK5352" s="288"/>
      <c r="VHL5352" s="288"/>
      <c r="VHM5352" s="288"/>
      <c r="VHN5352" s="288"/>
      <c r="VHO5352" s="288"/>
      <c r="VHP5352" s="288"/>
      <c r="VHQ5352" s="288"/>
      <c r="VHR5352" s="288"/>
      <c r="VHS5352" s="288"/>
      <c r="VHT5352" s="288"/>
      <c r="VHU5352" s="288"/>
      <c r="VHV5352" s="288"/>
      <c r="VHW5352" s="288"/>
      <c r="VHX5352" s="288"/>
      <c r="VHY5352" s="288"/>
      <c r="VHZ5352" s="288"/>
      <c r="VIA5352" s="288"/>
      <c r="VIB5352" s="288"/>
      <c r="VIC5352" s="288"/>
      <c r="VID5352" s="288"/>
      <c r="VIE5352" s="288"/>
      <c r="VIF5352" s="288"/>
      <c r="VIG5352" s="288"/>
      <c r="VIH5352" s="288"/>
      <c r="VII5352" s="288"/>
      <c r="VIJ5352" s="288"/>
      <c r="VIK5352" s="288"/>
      <c r="VIL5352" s="288"/>
      <c r="VIM5352" s="288"/>
      <c r="VIN5352" s="288"/>
      <c r="VIO5352" s="288"/>
      <c r="VIP5352" s="288"/>
      <c r="VIQ5352" s="288"/>
      <c r="VIR5352" s="288"/>
      <c r="VIS5352" s="288"/>
      <c r="VIT5352" s="288"/>
      <c r="VIU5352" s="288"/>
      <c r="VIV5352" s="288"/>
      <c r="VIW5352" s="288"/>
      <c r="VIX5352" s="288"/>
      <c r="VIY5352" s="288"/>
      <c r="VIZ5352" s="288"/>
      <c r="VJA5352" s="288"/>
      <c r="VJB5352" s="288"/>
      <c r="VJC5352" s="288"/>
      <c r="VJD5352" s="288"/>
      <c r="VJE5352" s="288"/>
      <c r="VJF5352" s="288"/>
      <c r="VJG5352" s="288"/>
      <c r="VJH5352" s="288"/>
      <c r="VJI5352" s="288"/>
      <c r="VJJ5352" s="288"/>
      <c r="VJK5352" s="288"/>
      <c r="VJL5352" s="288"/>
      <c r="VJM5352" s="288"/>
      <c r="VJN5352" s="288"/>
      <c r="VJO5352" s="288"/>
      <c r="VJP5352" s="288"/>
      <c r="VJQ5352" s="288"/>
      <c r="VJR5352" s="288"/>
      <c r="VJS5352" s="288"/>
      <c r="VJT5352" s="288"/>
      <c r="VJU5352" s="288"/>
      <c r="VJV5352" s="288"/>
      <c r="VJW5352" s="288"/>
      <c r="VJX5352" s="288"/>
      <c r="VJY5352" s="288"/>
      <c r="VJZ5352" s="288"/>
      <c r="VKA5352" s="288"/>
      <c r="VKB5352" s="288"/>
      <c r="VKC5352" s="288"/>
      <c r="VKD5352" s="288"/>
      <c r="VKE5352" s="288"/>
      <c r="VKF5352" s="288"/>
      <c r="VKG5352" s="288"/>
      <c r="VKH5352" s="288"/>
      <c r="VKI5352" s="288"/>
      <c r="VKJ5352" s="288"/>
      <c r="VKK5352" s="288"/>
      <c r="VKL5352" s="288"/>
      <c r="VKM5352" s="288"/>
      <c r="VKN5352" s="288"/>
      <c r="VKO5352" s="288"/>
      <c r="VKP5352" s="288"/>
      <c r="VKQ5352" s="288"/>
      <c r="VKR5352" s="288"/>
      <c r="VKS5352" s="288"/>
      <c r="VKT5352" s="288"/>
      <c r="VKU5352" s="288"/>
      <c r="VKV5352" s="288"/>
      <c r="VKW5352" s="288"/>
      <c r="VKX5352" s="288"/>
      <c r="VKY5352" s="288"/>
      <c r="VKZ5352" s="288"/>
      <c r="VLA5352" s="288"/>
      <c r="VLB5352" s="288"/>
      <c r="VLC5352" s="288"/>
      <c r="VLD5352" s="288"/>
      <c r="VLE5352" s="288"/>
      <c r="VLF5352" s="288"/>
      <c r="VLG5352" s="288"/>
      <c r="VLH5352" s="288"/>
      <c r="VLI5352" s="288"/>
      <c r="VLJ5352" s="288"/>
      <c r="VLK5352" s="288"/>
      <c r="VLL5352" s="288"/>
      <c r="VLM5352" s="288"/>
      <c r="VLN5352" s="288"/>
      <c r="VLO5352" s="288"/>
      <c r="VLP5352" s="288"/>
      <c r="VLQ5352" s="288"/>
      <c r="VLR5352" s="288"/>
      <c r="VLS5352" s="288"/>
      <c r="VLT5352" s="288"/>
      <c r="VLU5352" s="288"/>
      <c r="VLV5352" s="288"/>
      <c r="VLW5352" s="288"/>
      <c r="VLX5352" s="288"/>
      <c r="VLY5352" s="288"/>
      <c r="VLZ5352" s="288"/>
      <c r="VMA5352" s="288"/>
      <c r="VMB5352" s="288"/>
      <c r="VMC5352" s="288"/>
      <c r="VMD5352" s="288"/>
      <c r="VME5352" s="288"/>
      <c r="VMF5352" s="288"/>
      <c r="VMG5352" s="288"/>
      <c r="VMH5352" s="288"/>
      <c r="VMI5352" s="288"/>
      <c r="VMJ5352" s="288"/>
      <c r="VMK5352" s="288"/>
      <c r="VML5352" s="288"/>
      <c r="VMM5352" s="288"/>
      <c r="VMN5352" s="288"/>
      <c r="VMO5352" s="288"/>
      <c r="VMP5352" s="288"/>
      <c r="VMQ5352" s="288"/>
      <c r="VMR5352" s="288"/>
      <c r="VMS5352" s="288"/>
      <c r="VMT5352" s="288"/>
      <c r="VMU5352" s="288"/>
      <c r="VMV5352" s="288"/>
      <c r="VMW5352" s="288"/>
      <c r="VMX5352" s="288"/>
      <c r="VMY5352" s="288"/>
      <c r="VMZ5352" s="288"/>
      <c r="VNA5352" s="288"/>
      <c r="VNB5352" s="288"/>
      <c r="VNC5352" s="288"/>
      <c r="VND5352" s="288"/>
      <c r="VNE5352" s="288"/>
      <c r="VNF5352" s="288"/>
      <c r="VNG5352" s="288"/>
      <c r="VNH5352" s="288"/>
      <c r="VNI5352" s="288"/>
      <c r="VNJ5352" s="288"/>
      <c r="VNK5352" s="288"/>
      <c r="VNL5352" s="288"/>
      <c r="VNM5352" s="288"/>
      <c r="VNN5352" s="288"/>
      <c r="VNO5352" s="288"/>
      <c r="VNP5352" s="288"/>
      <c r="VNQ5352" s="288"/>
      <c r="VNR5352" s="288"/>
      <c r="VNS5352" s="288"/>
      <c r="VNT5352" s="288"/>
      <c r="VNU5352" s="288"/>
      <c r="VNV5352" s="288"/>
      <c r="VNW5352" s="288"/>
      <c r="VNX5352" s="288"/>
      <c r="VNY5352" s="288"/>
      <c r="VNZ5352" s="288"/>
      <c r="VOA5352" s="288"/>
      <c r="VOB5352" s="288"/>
      <c r="VOC5352" s="288"/>
      <c r="VOD5352" s="288"/>
      <c r="VOE5352" s="288"/>
      <c r="VOF5352" s="288"/>
      <c r="VOG5352" s="288"/>
      <c r="VOH5352" s="288"/>
      <c r="VOI5352" s="288"/>
      <c r="VOJ5352" s="288"/>
      <c r="VOK5352" s="288"/>
      <c r="VOL5352" s="288"/>
      <c r="VOM5352" s="288"/>
      <c r="VON5352" s="288"/>
      <c r="VOO5352" s="288"/>
      <c r="VOP5352" s="288"/>
      <c r="VOQ5352" s="288"/>
      <c r="VOR5352" s="288"/>
      <c r="VOS5352" s="288"/>
      <c r="VOT5352" s="288"/>
      <c r="VOU5352" s="288"/>
      <c r="VOV5352" s="288"/>
      <c r="VOW5352" s="288"/>
      <c r="VOX5352" s="288"/>
      <c r="VOY5352" s="288"/>
      <c r="VOZ5352" s="288"/>
      <c r="VPA5352" s="288"/>
      <c r="VPB5352" s="288"/>
      <c r="VPC5352" s="288"/>
      <c r="VPD5352" s="288"/>
      <c r="VPE5352" s="288"/>
      <c r="VPF5352" s="288"/>
      <c r="VPG5352" s="288"/>
      <c r="VPH5352" s="288"/>
      <c r="VPI5352" s="288"/>
      <c r="VPJ5352" s="288"/>
      <c r="VPK5352" s="288"/>
      <c r="VPL5352" s="288"/>
      <c r="VPM5352" s="288"/>
      <c r="VPN5352" s="288"/>
      <c r="VPO5352" s="288"/>
      <c r="VPP5352" s="288"/>
      <c r="VPQ5352" s="288"/>
      <c r="VPR5352" s="288"/>
      <c r="VPS5352" s="288"/>
      <c r="VPT5352" s="288"/>
      <c r="VPU5352" s="288"/>
      <c r="VPV5352" s="288"/>
      <c r="VPW5352" s="288"/>
      <c r="VPX5352" s="288"/>
      <c r="VPY5352" s="288"/>
      <c r="VPZ5352" s="288"/>
      <c r="VQA5352" s="288"/>
      <c r="VQB5352" s="288"/>
      <c r="VQC5352" s="288"/>
      <c r="VQD5352" s="288"/>
      <c r="VQE5352" s="288"/>
      <c r="VQF5352" s="288"/>
      <c r="VQG5352" s="288"/>
      <c r="VQH5352" s="288"/>
      <c r="VQI5352" s="288"/>
      <c r="VQJ5352" s="288"/>
      <c r="VQK5352" s="288"/>
      <c r="VQL5352" s="288"/>
      <c r="VQM5352" s="288"/>
      <c r="VQN5352" s="288"/>
      <c r="VQO5352" s="288"/>
      <c r="VQP5352" s="288"/>
      <c r="VQQ5352" s="288"/>
      <c r="VQR5352" s="288"/>
      <c r="VQS5352" s="288"/>
      <c r="VQT5352" s="288"/>
      <c r="VQU5352" s="288"/>
      <c r="VQV5352" s="288"/>
      <c r="VQW5352" s="288"/>
      <c r="VQX5352" s="288"/>
      <c r="VQY5352" s="288"/>
      <c r="VQZ5352" s="288"/>
      <c r="VRA5352" s="288"/>
      <c r="VRB5352" s="288"/>
      <c r="VRC5352" s="288"/>
      <c r="VRD5352" s="288"/>
      <c r="VRE5352" s="288"/>
      <c r="VRF5352" s="288"/>
      <c r="VRG5352" s="288"/>
      <c r="VRH5352" s="288"/>
      <c r="VRI5352" s="288"/>
      <c r="VRJ5352" s="288"/>
      <c r="VRK5352" s="288"/>
      <c r="VRL5352" s="288"/>
      <c r="VRM5352" s="288"/>
      <c r="VRN5352" s="288"/>
      <c r="VRO5352" s="288"/>
      <c r="VRP5352" s="288"/>
      <c r="VRQ5352" s="288"/>
      <c r="VRR5352" s="288"/>
      <c r="VRS5352" s="288"/>
      <c r="VRT5352" s="288"/>
      <c r="VRU5352" s="288"/>
      <c r="VRV5352" s="288"/>
      <c r="VRW5352" s="288"/>
      <c r="VRX5352" s="288"/>
      <c r="VRY5352" s="288"/>
      <c r="VRZ5352" s="288"/>
      <c r="VSA5352" s="288"/>
      <c r="VSB5352" s="288"/>
      <c r="VSC5352" s="288"/>
      <c r="VSD5352" s="288"/>
      <c r="VSE5352" s="288"/>
      <c r="VSF5352" s="288"/>
      <c r="VSG5352" s="288"/>
      <c r="VSH5352" s="288"/>
      <c r="VSI5352" s="288"/>
      <c r="VSJ5352" s="288"/>
      <c r="VSK5352" s="288"/>
      <c r="VSL5352" s="288"/>
      <c r="VSM5352" s="288"/>
      <c r="VSN5352" s="288"/>
      <c r="VSO5352" s="288"/>
      <c r="VSP5352" s="288"/>
      <c r="VSQ5352" s="288"/>
      <c r="VSR5352" s="288"/>
      <c r="VSS5352" s="288"/>
      <c r="VST5352" s="288"/>
      <c r="VSU5352" s="288"/>
      <c r="VSV5352" s="288"/>
      <c r="VSW5352" s="288"/>
      <c r="VSX5352" s="288"/>
      <c r="VSY5352" s="288"/>
      <c r="VSZ5352" s="288"/>
      <c r="VTA5352" s="288"/>
      <c r="VTB5352" s="288"/>
      <c r="VTC5352" s="288"/>
      <c r="VTD5352" s="288"/>
      <c r="VTE5352" s="288"/>
      <c r="VTF5352" s="288"/>
      <c r="VTG5352" s="288"/>
      <c r="VTH5352" s="288"/>
      <c r="VTI5352" s="288"/>
      <c r="VTJ5352" s="288"/>
      <c r="VTK5352" s="288"/>
      <c r="VTL5352" s="288"/>
      <c r="VTM5352" s="288"/>
      <c r="VTN5352" s="288"/>
      <c r="VTO5352" s="288"/>
      <c r="VTP5352" s="288"/>
      <c r="VTQ5352" s="288"/>
      <c r="VTR5352" s="288"/>
      <c r="VTS5352" s="288"/>
      <c r="VTT5352" s="288"/>
      <c r="VTU5352" s="288"/>
      <c r="VTV5352" s="288"/>
      <c r="VTW5352" s="288"/>
      <c r="VTX5352" s="288"/>
      <c r="VTY5352" s="288"/>
      <c r="VTZ5352" s="288"/>
      <c r="VUA5352" s="288"/>
      <c r="VUB5352" s="288"/>
      <c r="VUC5352" s="288"/>
      <c r="VUD5352" s="288"/>
      <c r="VUE5352" s="288"/>
      <c r="VUF5352" s="288"/>
      <c r="VUG5352" s="288"/>
      <c r="VUH5352" s="288"/>
      <c r="VUI5352" s="288"/>
      <c r="VUJ5352" s="288"/>
      <c r="VUK5352" s="288"/>
      <c r="VUL5352" s="288"/>
      <c r="VUM5352" s="288"/>
      <c r="VUN5352" s="288"/>
      <c r="VUO5352" s="288"/>
      <c r="VUP5352" s="288"/>
      <c r="VUQ5352" s="288"/>
      <c r="VUR5352" s="288"/>
      <c r="VUS5352" s="288"/>
      <c r="VUT5352" s="288"/>
      <c r="VUU5352" s="288"/>
      <c r="VUV5352" s="288"/>
      <c r="VUW5352" s="288"/>
      <c r="VUX5352" s="288"/>
      <c r="VUY5352" s="288"/>
      <c r="VUZ5352" s="288"/>
      <c r="VVA5352" s="288"/>
      <c r="VVB5352" s="288"/>
      <c r="VVC5352" s="288"/>
      <c r="VVD5352" s="288"/>
      <c r="VVE5352" s="288"/>
      <c r="VVF5352" s="288"/>
      <c r="VVG5352" s="288"/>
      <c r="VVH5352" s="288"/>
      <c r="VVI5352" s="288"/>
      <c r="VVJ5352" s="288"/>
      <c r="VVK5352" s="288"/>
      <c r="VVL5352" s="288"/>
      <c r="VVM5352" s="288"/>
      <c r="VVN5352" s="288"/>
      <c r="VVO5352" s="288"/>
      <c r="VVP5352" s="288"/>
      <c r="VVQ5352" s="288"/>
      <c r="VVR5352" s="288"/>
      <c r="VVS5352" s="288"/>
      <c r="VVT5352" s="288"/>
      <c r="VVU5352" s="288"/>
      <c r="VVV5352" s="288"/>
      <c r="VVW5352" s="288"/>
      <c r="VVX5352" s="288"/>
      <c r="VVY5352" s="288"/>
      <c r="VVZ5352" s="288"/>
      <c r="VWA5352" s="288"/>
      <c r="VWB5352" s="288"/>
      <c r="VWC5352" s="288"/>
      <c r="VWD5352" s="288"/>
      <c r="VWE5352" s="288"/>
      <c r="VWF5352" s="288"/>
      <c r="VWG5352" s="288"/>
      <c r="VWH5352" s="288"/>
      <c r="VWI5352" s="288"/>
      <c r="VWJ5352" s="288"/>
      <c r="VWK5352" s="288"/>
      <c r="VWL5352" s="288"/>
      <c r="VWM5352" s="288"/>
      <c r="VWN5352" s="288"/>
      <c r="VWO5352" s="288"/>
      <c r="VWP5352" s="288"/>
      <c r="VWQ5352" s="288"/>
      <c r="VWR5352" s="288"/>
      <c r="VWS5352" s="288"/>
      <c r="VWT5352" s="288"/>
      <c r="VWU5352" s="288"/>
      <c r="VWV5352" s="288"/>
      <c r="VWW5352" s="288"/>
      <c r="VWX5352" s="288"/>
      <c r="VWY5352" s="288"/>
      <c r="VWZ5352" s="288"/>
      <c r="VXA5352" s="288"/>
      <c r="VXB5352" s="288"/>
      <c r="VXC5352" s="288"/>
      <c r="VXD5352" s="288"/>
      <c r="VXE5352" s="288"/>
      <c r="VXF5352" s="288"/>
      <c r="VXG5352" s="288"/>
      <c r="VXH5352" s="288"/>
      <c r="VXI5352" s="288"/>
      <c r="VXJ5352" s="288"/>
      <c r="VXK5352" s="288"/>
      <c r="VXL5352" s="288"/>
      <c r="VXM5352" s="288"/>
      <c r="VXN5352" s="288"/>
      <c r="VXO5352" s="288"/>
      <c r="VXP5352" s="288"/>
      <c r="VXQ5352" s="288"/>
      <c r="VXR5352" s="288"/>
      <c r="VXS5352" s="288"/>
      <c r="VXT5352" s="288"/>
      <c r="VXU5352" s="288"/>
      <c r="VXV5352" s="288"/>
      <c r="VXW5352" s="288"/>
      <c r="VXX5352" s="288"/>
      <c r="VXY5352" s="288"/>
      <c r="VXZ5352" s="288"/>
      <c r="VYA5352" s="288"/>
      <c r="VYB5352" s="288"/>
      <c r="VYC5352" s="288"/>
      <c r="VYD5352" s="288"/>
      <c r="VYE5352" s="288"/>
      <c r="VYF5352" s="288"/>
      <c r="VYG5352" s="288"/>
      <c r="VYH5352" s="288"/>
      <c r="VYI5352" s="288"/>
      <c r="VYJ5352" s="288"/>
      <c r="VYK5352" s="288"/>
      <c r="VYL5352" s="288"/>
      <c r="VYM5352" s="288"/>
      <c r="VYN5352" s="288"/>
      <c r="VYO5352" s="288"/>
      <c r="VYP5352" s="288"/>
      <c r="VYQ5352" s="288"/>
      <c r="VYR5352" s="288"/>
      <c r="VYS5352" s="288"/>
      <c r="VYT5352" s="288"/>
      <c r="VYU5352" s="288"/>
      <c r="VYV5352" s="288"/>
      <c r="VYW5352" s="288"/>
      <c r="VYX5352" s="288"/>
      <c r="VYY5352" s="288"/>
      <c r="VYZ5352" s="288"/>
      <c r="VZA5352" s="288"/>
      <c r="VZB5352" s="288"/>
      <c r="VZC5352" s="288"/>
      <c r="VZD5352" s="288"/>
      <c r="VZE5352" s="288"/>
      <c r="VZF5352" s="288"/>
      <c r="VZG5352" s="288"/>
      <c r="VZH5352" s="288"/>
      <c r="VZI5352" s="288"/>
      <c r="VZJ5352" s="288"/>
      <c r="VZK5352" s="288"/>
      <c r="VZL5352" s="288"/>
      <c r="VZM5352" s="288"/>
      <c r="VZN5352" s="288"/>
      <c r="VZO5352" s="288"/>
      <c r="VZP5352" s="288"/>
      <c r="VZQ5352" s="288"/>
      <c r="VZR5352" s="288"/>
      <c r="VZS5352" s="288"/>
      <c r="VZT5352" s="288"/>
      <c r="VZU5352" s="288"/>
      <c r="VZV5352" s="288"/>
      <c r="VZW5352" s="288"/>
      <c r="VZX5352" s="288"/>
      <c r="VZY5352" s="288"/>
      <c r="VZZ5352" s="288"/>
      <c r="WAA5352" s="288"/>
      <c r="WAB5352" s="288"/>
      <c r="WAC5352" s="288"/>
      <c r="WAD5352" s="288"/>
      <c r="WAE5352" s="288"/>
      <c r="WAF5352" s="288"/>
      <c r="WAG5352" s="288"/>
      <c r="WAH5352" s="288"/>
      <c r="WAI5352" s="288"/>
      <c r="WAJ5352" s="288"/>
      <c r="WAK5352" s="288"/>
      <c r="WAL5352" s="288"/>
      <c r="WAM5352" s="288"/>
      <c r="WAN5352" s="288"/>
      <c r="WAO5352" s="288"/>
      <c r="WAP5352" s="288"/>
      <c r="WAQ5352" s="288"/>
      <c r="WAR5352" s="288"/>
      <c r="WAS5352" s="288"/>
      <c r="WAT5352" s="288"/>
      <c r="WAU5352" s="288"/>
      <c r="WAV5352" s="288"/>
      <c r="WAW5352" s="288"/>
      <c r="WAX5352" s="288"/>
      <c r="WAY5352" s="288"/>
      <c r="WAZ5352" s="288"/>
      <c r="WBA5352" s="288"/>
      <c r="WBB5352" s="288"/>
      <c r="WBC5352" s="288"/>
      <c r="WBD5352" s="288"/>
      <c r="WBE5352" s="288"/>
      <c r="WBF5352" s="288"/>
      <c r="WBG5352" s="288"/>
      <c r="WBH5352" s="288"/>
      <c r="WBI5352" s="288"/>
      <c r="WBJ5352" s="288"/>
      <c r="WBK5352" s="288"/>
      <c r="WBL5352" s="288"/>
      <c r="WBM5352" s="288"/>
      <c r="WBN5352" s="288"/>
      <c r="WBO5352" s="288"/>
      <c r="WBP5352" s="288"/>
      <c r="WBQ5352" s="288"/>
      <c r="WBR5352" s="288"/>
      <c r="WBS5352" s="288"/>
      <c r="WBT5352" s="288"/>
      <c r="WBU5352" s="288"/>
      <c r="WBV5352" s="288"/>
      <c r="WBW5352" s="288"/>
      <c r="WBX5352" s="288"/>
      <c r="WBY5352" s="288"/>
      <c r="WBZ5352" s="288"/>
      <c r="WCA5352" s="288"/>
      <c r="WCB5352" s="288"/>
      <c r="WCC5352" s="288"/>
      <c r="WCD5352" s="288"/>
      <c r="WCE5352" s="288"/>
      <c r="WCF5352" s="288"/>
      <c r="WCG5352" s="288"/>
      <c r="WCH5352" s="288"/>
      <c r="WCI5352" s="288"/>
      <c r="WCJ5352" s="288"/>
      <c r="WCK5352" s="288"/>
      <c r="WCL5352" s="288"/>
      <c r="WCM5352" s="288"/>
      <c r="WCN5352" s="288"/>
      <c r="WCO5352" s="288"/>
      <c r="WCP5352" s="288"/>
      <c r="WCQ5352" s="288"/>
      <c r="WCR5352" s="288"/>
      <c r="WCS5352" s="288"/>
      <c r="WCT5352" s="288"/>
      <c r="WCU5352" s="288"/>
      <c r="WCV5352" s="288"/>
      <c r="WCW5352" s="288"/>
      <c r="WCX5352" s="288"/>
      <c r="WCY5352" s="288"/>
      <c r="WCZ5352" s="288"/>
      <c r="WDA5352" s="288"/>
      <c r="WDB5352" s="288"/>
      <c r="WDC5352" s="288"/>
      <c r="WDD5352" s="288"/>
      <c r="WDE5352" s="288"/>
      <c r="WDF5352" s="288"/>
      <c r="WDG5352" s="288"/>
      <c r="WDH5352" s="288"/>
      <c r="WDI5352" s="288"/>
      <c r="WDJ5352" s="288"/>
      <c r="WDK5352" s="288"/>
      <c r="WDL5352" s="288"/>
      <c r="WDM5352" s="288"/>
      <c r="WDN5352" s="288"/>
      <c r="WDO5352" s="288"/>
      <c r="WDP5352" s="288"/>
      <c r="WDQ5352" s="288"/>
      <c r="WDR5352" s="288"/>
      <c r="WDS5352" s="288"/>
      <c r="WDT5352" s="288"/>
      <c r="WDU5352" s="288"/>
      <c r="WDV5352" s="288"/>
      <c r="WDW5352" s="288"/>
      <c r="WDX5352" s="288"/>
      <c r="WDY5352" s="288"/>
      <c r="WDZ5352" s="288"/>
      <c r="WEA5352" s="288"/>
      <c r="WEB5352" s="288"/>
      <c r="WEC5352" s="288"/>
      <c r="WED5352" s="288"/>
      <c r="WEE5352" s="288"/>
      <c r="WEF5352" s="288"/>
      <c r="WEG5352" s="288"/>
      <c r="WEH5352" s="288"/>
      <c r="WEI5352" s="288"/>
      <c r="WEJ5352" s="288"/>
      <c r="WEK5352" s="288"/>
      <c r="WEL5352" s="288"/>
      <c r="WEM5352" s="288"/>
      <c r="WEN5352" s="288"/>
      <c r="WEO5352" s="288"/>
      <c r="WEP5352" s="288"/>
      <c r="WEQ5352" s="288"/>
      <c r="WER5352" s="288"/>
      <c r="WES5352" s="288"/>
      <c r="WET5352" s="288"/>
      <c r="WEU5352" s="288"/>
      <c r="WEV5352" s="288"/>
      <c r="WEW5352" s="288"/>
      <c r="WEX5352" s="288"/>
      <c r="WEY5352" s="288"/>
      <c r="WEZ5352" s="288"/>
      <c r="WFA5352" s="288"/>
      <c r="WFB5352" s="288"/>
      <c r="WFC5352" s="288"/>
      <c r="WFD5352" s="288"/>
      <c r="WFE5352" s="288"/>
      <c r="WFF5352" s="288"/>
      <c r="WFG5352" s="288"/>
      <c r="WFH5352" s="288"/>
      <c r="WFI5352" s="288"/>
      <c r="WFJ5352" s="288"/>
      <c r="WFK5352" s="288"/>
      <c r="WFL5352" s="288"/>
      <c r="WFM5352" s="288"/>
      <c r="WFN5352" s="288"/>
      <c r="WFO5352" s="288"/>
      <c r="WFP5352" s="288"/>
      <c r="WFQ5352" s="288"/>
      <c r="WFR5352" s="288"/>
      <c r="WFS5352" s="288"/>
      <c r="WFT5352" s="288"/>
      <c r="WFU5352" s="288"/>
      <c r="WFV5352" s="288"/>
      <c r="WFW5352" s="288"/>
      <c r="WFX5352" s="288"/>
      <c r="WFY5352" s="288"/>
      <c r="WFZ5352" s="288"/>
      <c r="WGA5352" s="288"/>
      <c r="WGB5352" s="288"/>
      <c r="WGC5352" s="288"/>
      <c r="WGD5352" s="288"/>
      <c r="WGE5352" s="288"/>
      <c r="WGF5352" s="288"/>
      <c r="WGG5352" s="288"/>
      <c r="WGH5352" s="288"/>
      <c r="WGI5352" s="288"/>
      <c r="WGJ5352" s="288"/>
      <c r="WGK5352" s="288"/>
      <c r="WGL5352" s="288"/>
      <c r="WGM5352" s="288"/>
      <c r="WGN5352" s="288"/>
      <c r="WGO5352" s="288"/>
      <c r="WGP5352" s="288"/>
      <c r="WGQ5352" s="288"/>
      <c r="WGR5352" s="288"/>
      <c r="WGS5352" s="288"/>
      <c r="WGT5352" s="288"/>
      <c r="WGU5352" s="288"/>
      <c r="WGV5352" s="288"/>
      <c r="WGW5352" s="288"/>
      <c r="WGX5352" s="288"/>
      <c r="WGY5352" s="288"/>
      <c r="WGZ5352" s="288"/>
      <c r="WHA5352" s="288"/>
      <c r="WHB5352" s="288"/>
      <c r="WHC5352" s="288"/>
      <c r="WHD5352" s="288"/>
      <c r="WHE5352" s="288"/>
      <c r="WHF5352" s="288"/>
      <c r="WHG5352" s="288"/>
      <c r="WHH5352" s="288"/>
      <c r="WHI5352" s="288"/>
      <c r="WHJ5352" s="288"/>
      <c r="WHK5352" s="288"/>
      <c r="WHL5352" s="288"/>
      <c r="WHM5352" s="288"/>
      <c r="WHN5352" s="288"/>
      <c r="WHO5352" s="288"/>
      <c r="WHP5352" s="288"/>
      <c r="WHQ5352" s="288"/>
      <c r="WHR5352" s="288"/>
      <c r="WHS5352" s="288"/>
      <c r="WHT5352" s="288"/>
      <c r="WHU5352" s="288"/>
      <c r="WHV5352" s="288"/>
      <c r="WHW5352" s="288"/>
      <c r="WHX5352" s="288"/>
      <c r="WHY5352" s="288"/>
      <c r="WHZ5352" s="288"/>
      <c r="WIA5352" s="288"/>
      <c r="WIB5352" s="288"/>
      <c r="WIC5352" s="288"/>
      <c r="WID5352" s="288"/>
      <c r="WIE5352" s="288"/>
      <c r="WIF5352" s="288"/>
      <c r="WIG5352" s="288"/>
      <c r="WIH5352" s="288"/>
      <c r="WII5352" s="288"/>
      <c r="WIJ5352" s="288"/>
      <c r="WIK5352" s="288"/>
      <c r="WIL5352" s="288"/>
      <c r="WIM5352" s="288"/>
      <c r="WIN5352" s="288"/>
      <c r="WIO5352" s="288"/>
      <c r="WIP5352" s="288"/>
      <c r="WIQ5352" s="288"/>
      <c r="WIR5352" s="288"/>
      <c r="WIS5352" s="288"/>
      <c r="WIT5352" s="288"/>
      <c r="WIU5352" s="288"/>
      <c r="WIV5352" s="288"/>
      <c r="WIW5352" s="288"/>
      <c r="WIX5352" s="288"/>
      <c r="WIY5352" s="288"/>
      <c r="WIZ5352" s="288"/>
      <c r="WJA5352" s="288"/>
      <c r="WJB5352" s="288"/>
      <c r="WJC5352" s="288"/>
      <c r="WJD5352" s="288"/>
      <c r="WJE5352" s="288"/>
      <c r="WJF5352" s="288"/>
      <c r="WJG5352" s="288"/>
      <c r="WJH5352" s="288"/>
      <c r="WJI5352" s="288"/>
      <c r="WJJ5352" s="288"/>
      <c r="WJK5352" s="288"/>
      <c r="WJL5352" s="288"/>
      <c r="WJM5352" s="288"/>
      <c r="WJN5352" s="288"/>
      <c r="WJO5352" s="288"/>
      <c r="WJP5352" s="288"/>
      <c r="WJQ5352" s="288"/>
      <c r="WJR5352" s="288"/>
      <c r="WJS5352" s="288"/>
      <c r="WJT5352" s="288"/>
      <c r="WJU5352" s="288"/>
      <c r="WJV5352" s="288"/>
      <c r="WJW5352" s="288"/>
      <c r="WJX5352" s="288"/>
      <c r="WJY5352" s="288"/>
      <c r="WJZ5352" s="288"/>
      <c r="WKA5352" s="288"/>
      <c r="WKB5352" s="288"/>
      <c r="WKC5352" s="288"/>
      <c r="WKD5352" s="288"/>
      <c r="WKE5352" s="288"/>
      <c r="WKF5352" s="288"/>
      <c r="WKG5352" s="288"/>
      <c r="WKH5352" s="288"/>
      <c r="WKI5352" s="288"/>
      <c r="WKJ5352" s="288"/>
      <c r="WKK5352" s="288"/>
      <c r="WKL5352" s="288"/>
      <c r="WKM5352" s="288"/>
      <c r="WKN5352" s="288"/>
      <c r="WKO5352" s="288"/>
      <c r="WKP5352" s="288"/>
      <c r="WKQ5352" s="288"/>
      <c r="WKR5352" s="288"/>
      <c r="WKS5352" s="288"/>
      <c r="WKT5352" s="288"/>
      <c r="WKU5352" s="288"/>
      <c r="WKV5352" s="288"/>
      <c r="WKW5352" s="288"/>
      <c r="WKX5352" s="288"/>
      <c r="WKY5352" s="288"/>
      <c r="WKZ5352" s="288"/>
      <c r="WLA5352" s="288"/>
      <c r="WLB5352" s="288"/>
      <c r="WLC5352" s="288"/>
      <c r="WLD5352" s="288"/>
      <c r="WLE5352" s="288"/>
      <c r="WLF5352" s="288"/>
      <c r="WLG5352" s="288"/>
      <c r="WLH5352" s="288"/>
      <c r="WLI5352" s="288"/>
      <c r="WLJ5352" s="288"/>
      <c r="WLK5352" s="288"/>
      <c r="WLL5352" s="288"/>
      <c r="WLM5352" s="288"/>
      <c r="WLN5352" s="288"/>
      <c r="WLO5352" s="288"/>
      <c r="WLP5352" s="288"/>
      <c r="WLQ5352" s="288"/>
      <c r="WLR5352" s="288"/>
      <c r="WLS5352" s="288"/>
      <c r="WLT5352" s="288"/>
      <c r="WLU5352" s="288"/>
      <c r="WLV5352" s="288"/>
      <c r="WLW5352" s="288"/>
      <c r="WLX5352" s="288"/>
      <c r="WLY5352" s="288"/>
      <c r="WLZ5352" s="288"/>
      <c r="WMA5352" s="288"/>
      <c r="WMB5352" s="288"/>
      <c r="WMC5352" s="288"/>
      <c r="WMD5352" s="288"/>
      <c r="WME5352" s="288"/>
      <c r="WMF5352" s="288"/>
      <c r="WMG5352" s="288"/>
      <c r="WMH5352" s="288"/>
      <c r="WMI5352" s="288"/>
      <c r="WMJ5352" s="288"/>
      <c r="WMK5352" s="288"/>
      <c r="WML5352" s="288"/>
      <c r="WMM5352" s="288"/>
      <c r="WMN5352" s="288"/>
      <c r="WMO5352" s="288"/>
      <c r="WMP5352" s="288"/>
      <c r="WMQ5352" s="288"/>
      <c r="WMR5352" s="288"/>
      <c r="WMS5352" s="288"/>
      <c r="WMT5352" s="288"/>
      <c r="WMU5352" s="288"/>
      <c r="WMV5352" s="288"/>
      <c r="WMW5352" s="288"/>
      <c r="WMX5352" s="288"/>
      <c r="WMY5352" s="288"/>
      <c r="WMZ5352" s="288"/>
      <c r="WNA5352" s="288"/>
      <c r="WNB5352" s="288"/>
      <c r="WNC5352" s="288"/>
      <c r="WND5352" s="288"/>
      <c r="WNE5352" s="288"/>
      <c r="WNF5352" s="288"/>
      <c r="WNG5352" s="288"/>
      <c r="WNH5352" s="288"/>
      <c r="WNI5352" s="288"/>
      <c r="WNJ5352" s="288"/>
      <c r="WNK5352" s="288"/>
      <c r="WNL5352" s="288"/>
      <c r="WNM5352" s="288"/>
      <c r="WNN5352" s="288"/>
      <c r="WNO5352" s="288"/>
      <c r="WNP5352" s="288"/>
      <c r="WNQ5352" s="288"/>
      <c r="WNR5352" s="288"/>
      <c r="WNS5352" s="288"/>
      <c r="WNT5352" s="288"/>
      <c r="WNU5352" s="288"/>
      <c r="WNV5352" s="288"/>
      <c r="WNW5352" s="288"/>
      <c r="WNX5352" s="288"/>
      <c r="WNY5352" s="288"/>
      <c r="WNZ5352" s="288"/>
      <c r="WOA5352" s="288"/>
      <c r="WOB5352" s="288"/>
      <c r="WOC5352" s="288"/>
      <c r="WOD5352" s="288"/>
      <c r="WOE5352" s="288"/>
      <c r="WOF5352" s="288"/>
      <c r="WOG5352" s="288"/>
      <c r="WOH5352" s="288"/>
      <c r="WOI5352" s="288"/>
      <c r="WOJ5352" s="288"/>
      <c r="WOK5352" s="288"/>
      <c r="WOL5352" s="288"/>
      <c r="WOM5352" s="288"/>
      <c r="WON5352" s="288"/>
      <c r="WOO5352" s="288"/>
      <c r="WOP5352" s="288"/>
      <c r="WOQ5352" s="288"/>
      <c r="WOR5352" s="288"/>
      <c r="WOS5352" s="288"/>
      <c r="WOT5352" s="288"/>
      <c r="WOU5352" s="288"/>
      <c r="WOV5352" s="288"/>
      <c r="WOW5352" s="288"/>
      <c r="WOX5352" s="288"/>
      <c r="WOY5352" s="288"/>
      <c r="WOZ5352" s="288"/>
      <c r="WPA5352" s="288"/>
      <c r="WPB5352" s="288"/>
      <c r="WPC5352" s="288"/>
      <c r="WPD5352" s="288"/>
      <c r="WPE5352" s="288"/>
      <c r="WPF5352" s="288"/>
      <c r="WPG5352" s="288"/>
      <c r="WPH5352" s="288"/>
      <c r="WPI5352" s="288"/>
      <c r="WPJ5352" s="288"/>
      <c r="WPK5352" s="288"/>
      <c r="WPL5352" s="288"/>
      <c r="WPM5352" s="288"/>
      <c r="WPN5352" s="288"/>
      <c r="WPO5352" s="288"/>
      <c r="WPP5352" s="288"/>
      <c r="WPQ5352" s="288"/>
      <c r="WPR5352" s="288"/>
      <c r="WPS5352" s="288"/>
      <c r="WPT5352" s="288"/>
      <c r="WPU5352" s="288"/>
      <c r="WPV5352" s="288"/>
      <c r="WPW5352" s="288"/>
      <c r="WPX5352" s="288"/>
      <c r="WPY5352" s="288"/>
      <c r="WPZ5352" s="288"/>
      <c r="WQA5352" s="288"/>
      <c r="WQB5352" s="288"/>
      <c r="WQC5352" s="288"/>
      <c r="WQD5352" s="288"/>
      <c r="WQE5352" s="288"/>
      <c r="WQF5352" s="288"/>
      <c r="WQG5352" s="288"/>
      <c r="WQH5352" s="288"/>
      <c r="WQI5352" s="288"/>
      <c r="WQJ5352" s="288"/>
      <c r="WQK5352" s="288"/>
      <c r="WQL5352" s="288"/>
      <c r="WQM5352" s="288"/>
      <c r="WQN5352" s="288"/>
      <c r="WQO5352" s="288"/>
      <c r="WQP5352" s="288"/>
      <c r="WQQ5352" s="288"/>
      <c r="WQR5352" s="288"/>
      <c r="WQS5352" s="288"/>
      <c r="WQT5352" s="288"/>
      <c r="WQU5352" s="288"/>
      <c r="WQV5352" s="288"/>
      <c r="WQW5352" s="288"/>
      <c r="WQX5352" s="288"/>
      <c r="WQY5352" s="288"/>
      <c r="WQZ5352" s="288"/>
      <c r="WRA5352" s="288"/>
      <c r="WRB5352" s="288"/>
      <c r="WRC5352" s="288"/>
      <c r="WRD5352" s="288"/>
      <c r="WRE5352" s="288"/>
      <c r="WRF5352" s="288"/>
      <c r="WRG5352" s="288"/>
      <c r="WRH5352" s="288"/>
      <c r="WRI5352" s="288"/>
      <c r="WRJ5352" s="288"/>
      <c r="WRK5352" s="288"/>
      <c r="WRL5352" s="288"/>
      <c r="WRM5352" s="288"/>
      <c r="WRN5352" s="288"/>
      <c r="WRO5352" s="288"/>
      <c r="WRP5352" s="288"/>
      <c r="WRQ5352" s="288"/>
      <c r="WRR5352" s="288"/>
      <c r="WRS5352" s="288"/>
      <c r="WRT5352" s="288"/>
      <c r="WRU5352" s="288"/>
      <c r="WRV5352" s="288"/>
      <c r="WRW5352" s="288"/>
      <c r="WRX5352" s="288"/>
      <c r="WRY5352" s="288"/>
      <c r="WRZ5352" s="288"/>
      <c r="WSA5352" s="288"/>
      <c r="WSB5352" s="288"/>
      <c r="WSC5352" s="288"/>
      <c r="WSD5352" s="288"/>
      <c r="WSE5352" s="288"/>
      <c r="WSF5352" s="288"/>
      <c r="WSG5352" s="288"/>
      <c r="WSH5352" s="288"/>
      <c r="WSI5352" s="288"/>
      <c r="WSJ5352" s="288"/>
      <c r="WSK5352" s="288"/>
      <c r="WSL5352" s="288"/>
      <c r="WSM5352" s="288"/>
      <c r="WSN5352" s="288"/>
      <c r="WSO5352" s="288"/>
      <c r="WSP5352" s="288"/>
      <c r="WSQ5352" s="288"/>
      <c r="WSR5352" s="288"/>
      <c r="WSS5352" s="288"/>
      <c r="WST5352" s="288"/>
      <c r="WSU5352" s="288"/>
      <c r="WSV5352" s="288"/>
      <c r="WSW5352" s="288"/>
      <c r="WSX5352" s="288"/>
      <c r="WSY5352" s="288"/>
      <c r="WSZ5352" s="288"/>
      <c r="WTA5352" s="288"/>
      <c r="WTB5352" s="288"/>
      <c r="WTC5352" s="288"/>
      <c r="WTD5352" s="288"/>
      <c r="WTE5352" s="288"/>
      <c r="WTF5352" s="288"/>
      <c r="WTG5352" s="288"/>
      <c r="WTH5352" s="288"/>
      <c r="WTI5352" s="288"/>
      <c r="WTJ5352" s="288"/>
      <c r="WTK5352" s="288"/>
      <c r="WTL5352" s="288"/>
      <c r="WTM5352" s="288"/>
      <c r="WTN5352" s="288"/>
      <c r="WTO5352" s="288"/>
      <c r="WTP5352" s="288"/>
      <c r="WTQ5352" s="288"/>
      <c r="WTR5352" s="288"/>
      <c r="WTS5352" s="288"/>
      <c r="WTT5352" s="288"/>
      <c r="WTU5352" s="288"/>
      <c r="WTV5352" s="288"/>
      <c r="WTW5352" s="288"/>
      <c r="WTX5352" s="288"/>
      <c r="WTY5352" s="288"/>
      <c r="WTZ5352" s="288"/>
      <c r="WUA5352" s="288"/>
      <c r="WUB5352" s="288"/>
      <c r="WUC5352" s="288"/>
      <c r="WUD5352" s="288"/>
      <c r="WUE5352" s="288"/>
      <c r="WUF5352" s="288"/>
      <c r="WUG5352" s="288"/>
      <c r="WUH5352" s="288"/>
      <c r="WUI5352" s="288"/>
      <c r="WUJ5352" s="288"/>
      <c r="WUK5352" s="288"/>
      <c r="WUL5352" s="288"/>
      <c r="WUM5352" s="288"/>
      <c r="WUN5352" s="288"/>
      <c r="WUO5352" s="288"/>
      <c r="WUP5352" s="288"/>
      <c r="WUQ5352" s="288"/>
      <c r="WUR5352" s="288"/>
      <c r="WUS5352" s="288"/>
      <c r="WUT5352" s="288"/>
      <c r="WUU5352" s="288"/>
      <c r="WUV5352" s="288"/>
      <c r="WUW5352" s="288"/>
      <c r="WUX5352" s="288"/>
      <c r="WUY5352" s="288"/>
      <c r="WUZ5352" s="288"/>
      <c r="WVA5352" s="288"/>
      <c r="WVB5352" s="288"/>
      <c r="WVC5352" s="288"/>
      <c r="WVD5352" s="288"/>
      <c r="WVE5352" s="288"/>
      <c r="WVF5352" s="288"/>
      <c r="WVG5352" s="288"/>
      <c r="WVH5352" s="288"/>
      <c r="WVI5352" s="288"/>
      <c r="WVJ5352" s="288"/>
      <c r="WVK5352" s="288"/>
      <c r="WVL5352" s="288"/>
      <c r="WVM5352" s="288"/>
      <c r="WVN5352" s="288"/>
      <c r="WVO5352" s="288"/>
      <c r="WVP5352" s="288"/>
      <c r="WVQ5352" s="288"/>
      <c r="WVR5352" s="288"/>
      <c r="WVS5352" s="288"/>
      <c r="WVT5352" s="288"/>
      <c r="WVU5352" s="288"/>
      <c r="WVV5352" s="288"/>
      <c r="WVW5352" s="288"/>
      <c r="WVX5352" s="288"/>
      <c r="WVY5352" s="288"/>
      <c r="WVZ5352" s="288"/>
      <c r="WWA5352" s="288"/>
      <c r="WWB5352" s="288"/>
      <c r="WWC5352" s="288"/>
      <c r="WWD5352" s="288"/>
      <c r="WWE5352" s="288"/>
      <c r="WWF5352" s="288"/>
      <c r="WWG5352" s="288"/>
      <c r="WWH5352" s="288"/>
      <c r="WWI5352" s="288"/>
      <c r="WWJ5352" s="288"/>
      <c r="WWK5352" s="288"/>
      <c r="WWL5352" s="288"/>
      <c r="WWM5352" s="288"/>
      <c r="WWN5352" s="288"/>
      <c r="WWO5352" s="288"/>
      <c r="WWP5352" s="288"/>
      <c r="WWQ5352" s="288"/>
      <c r="WWR5352" s="288"/>
      <c r="WWS5352" s="288"/>
      <c r="WWT5352" s="288"/>
      <c r="WWU5352" s="288"/>
      <c r="WWV5352" s="288"/>
      <c r="WWW5352" s="288"/>
      <c r="WWX5352" s="288"/>
      <c r="WWY5352" s="288"/>
      <c r="WWZ5352" s="288"/>
      <c r="WXA5352" s="288"/>
      <c r="WXB5352" s="288"/>
      <c r="WXC5352" s="288"/>
      <c r="WXD5352" s="288"/>
      <c r="WXE5352" s="288"/>
      <c r="WXF5352" s="288"/>
      <c r="WXG5352" s="288"/>
      <c r="WXH5352" s="288"/>
      <c r="WXI5352" s="288"/>
      <c r="WXJ5352" s="288"/>
      <c r="WXK5352" s="288"/>
      <c r="WXL5352" s="288"/>
      <c r="WXM5352" s="288"/>
      <c r="WXN5352" s="288"/>
      <c r="WXO5352" s="288"/>
      <c r="WXP5352" s="288"/>
      <c r="WXQ5352" s="288"/>
      <c r="WXR5352" s="288"/>
      <c r="WXS5352" s="288"/>
      <c r="WXT5352" s="288"/>
      <c r="WXU5352" s="288"/>
      <c r="WXV5352" s="288"/>
      <c r="WXW5352" s="288"/>
      <c r="WXX5352" s="288"/>
      <c r="WXY5352" s="288"/>
      <c r="WXZ5352" s="288"/>
      <c r="WYA5352" s="288"/>
      <c r="WYB5352" s="288"/>
      <c r="WYC5352" s="288"/>
      <c r="WYD5352" s="288"/>
      <c r="WYE5352" s="288"/>
      <c r="WYF5352" s="288"/>
      <c r="WYG5352" s="288"/>
      <c r="WYH5352" s="288"/>
      <c r="WYI5352" s="288"/>
      <c r="WYJ5352" s="288"/>
      <c r="WYK5352" s="288"/>
      <c r="WYL5352" s="288"/>
      <c r="WYM5352" s="288"/>
      <c r="WYN5352" s="288"/>
      <c r="WYO5352" s="288"/>
      <c r="WYP5352" s="288"/>
      <c r="WYQ5352" s="288"/>
      <c r="WYR5352" s="288"/>
      <c r="WYS5352" s="288"/>
      <c r="WYT5352" s="288"/>
      <c r="WYU5352" s="288"/>
      <c r="WYV5352" s="288"/>
      <c r="WYW5352" s="288"/>
      <c r="WYX5352" s="288"/>
      <c r="WYY5352" s="288"/>
      <c r="WYZ5352" s="288"/>
      <c r="WZA5352" s="288"/>
      <c r="WZB5352" s="288"/>
      <c r="WZC5352" s="288"/>
      <c r="WZD5352" s="288"/>
      <c r="WZE5352" s="288"/>
      <c r="WZF5352" s="288"/>
      <c r="WZG5352" s="288"/>
      <c r="WZH5352" s="288"/>
      <c r="WZI5352" s="288"/>
      <c r="WZJ5352" s="288"/>
      <c r="WZK5352" s="288"/>
      <c r="WZL5352" s="288"/>
      <c r="WZM5352" s="288"/>
      <c r="WZN5352" s="288"/>
      <c r="WZO5352" s="288"/>
      <c r="WZP5352" s="288"/>
      <c r="WZQ5352" s="288"/>
      <c r="WZR5352" s="288"/>
      <c r="WZS5352" s="288"/>
      <c r="WZT5352" s="288"/>
      <c r="WZU5352" s="288"/>
      <c r="WZV5352" s="288"/>
      <c r="WZW5352" s="288"/>
      <c r="WZX5352" s="288"/>
      <c r="WZY5352" s="288"/>
      <c r="WZZ5352" s="288"/>
      <c r="XAA5352" s="288"/>
      <c r="XAB5352" s="288"/>
      <c r="XAC5352" s="288"/>
      <c r="XAD5352" s="288"/>
      <c r="XAE5352" s="288"/>
      <c r="XAF5352" s="288"/>
      <c r="XAG5352" s="288"/>
      <c r="XAH5352" s="288"/>
      <c r="XAI5352" s="288"/>
      <c r="XAJ5352" s="288"/>
      <c r="XAK5352" s="288"/>
      <c r="XAL5352" s="288"/>
      <c r="XAM5352" s="288"/>
      <c r="XAN5352" s="288"/>
      <c r="XAO5352" s="288"/>
      <c r="XAP5352" s="288"/>
      <c r="XAQ5352" s="288"/>
      <c r="XAR5352" s="288"/>
      <c r="XAS5352" s="288"/>
      <c r="XAT5352" s="288"/>
      <c r="XAU5352" s="288"/>
      <c r="XAV5352" s="288"/>
      <c r="XAW5352" s="288"/>
      <c r="XAX5352" s="288"/>
      <c r="XAY5352" s="288"/>
      <c r="XAZ5352" s="288"/>
      <c r="XBA5352" s="288"/>
      <c r="XBB5352" s="288"/>
      <c r="XBC5352" s="288"/>
      <c r="XBD5352" s="288"/>
      <c r="XBE5352" s="288"/>
      <c r="XBF5352" s="288"/>
      <c r="XBG5352" s="288"/>
      <c r="XBH5352" s="288"/>
      <c r="XBI5352" s="288"/>
      <c r="XBJ5352" s="288"/>
      <c r="XBK5352" s="288"/>
      <c r="XBL5352" s="288"/>
      <c r="XBM5352" s="288"/>
      <c r="XBN5352" s="288"/>
      <c r="XBO5352" s="288"/>
      <c r="XBP5352" s="288"/>
      <c r="XBQ5352" s="288"/>
      <c r="XBR5352" s="288"/>
      <c r="XBS5352" s="288"/>
      <c r="XBT5352" s="288"/>
      <c r="XBU5352" s="288"/>
      <c r="XBV5352" s="288"/>
      <c r="XBW5352" s="288"/>
      <c r="XBX5352" s="288"/>
      <c r="XBY5352" s="288"/>
      <c r="XBZ5352" s="288"/>
      <c r="XCA5352" s="288"/>
      <c r="XCB5352" s="288"/>
      <c r="XCC5352" s="288"/>
      <c r="XCD5352" s="288"/>
      <c r="XCE5352" s="288"/>
      <c r="XCF5352" s="288"/>
      <c r="XCG5352" s="288"/>
      <c r="XCH5352" s="288"/>
      <c r="XCI5352" s="288"/>
      <c r="XCJ5352" s="288"/>
      <c r="XCK5352" s="288"/>
      <c r="XCL5352" s="288"/>
      <c r="XCM5352" s="288"/>
      <c r="XCN5352" s="288"/>
      <c r="XCO5352" s="288"/>
      <c r="XCP5352" s="288"/>
      <c r="XCQ5352" s="288"/>
      <c r="XCR5352" s="288"/>
      <c r="XCS5352" s="288"/>
      <c r="XCT5352" s="288"/>
      <c r="XCU5352" s="288"/>
      <c r="XCV5352" s="288"/>
      <c r="XCW5352" s="288"/>
      <c r="XCX5352" s="288"/>
      <c r="XCY5352" s="288"/>
      <c r="XCZ5352" s="288"/>
      <c r="XDA5352" s="288"/>
      <c r="XDB5352" s="288"/>
      <c r="XDC5352" s="288"/>
      <c r="XDD5352" s="288"/>
      <c r="XDE5352" s="288"/>
      <c r="XDF5352" s="288"/>
      <c r="XDG5352" s="288"/>
      <c r="XDH5352" s="288"/>
      <c r="XDI5352" s="288"/>
      <c r="XDJ5352" s="288"/>
      <c r="XDK5352" s="288"/>
      <c r="XDL5352" s="288"/>
      <c r="XDM5352" s="288"/>
      <c r="XDN5352" s="288"/>
      <c r="XDO5352" s="288"/>
      <c r="XDP5352" s="288"/>
      <c r="XDQ5352" s="288"/>
      <c r="XDR5352" s="288"/>
      <c r="XDS5352" s="288"/>
      <c r="XDT5352" s="288"/>
      <c r="XDU5352" s="288"/>
      <c r="XDV5352" s="288"/>
      <c r="XDW5352" s="288"/>
      <c r="XDX5352" s="288"/>
      <c r="XDY5352" s="288"/>
      <c r="XDZ5352" s="288"/>
      <c r="XEA5352" s="288"/>
      <c r="XEB5352" s="288"/>
      <c r="XEC5352" s="288"/>
      <c r="XED5352" s="288"/>
      <c r="XEE5352" s="288"/>
      <c r="XEF5352" s="288"/>
      <c r="XEG5352" s="288"/>
      <c r="XEH5352" s="288"/>
      <c r="XEI5352" s="288"/>
      <c r="XEJ5352" s="288"/>
      <c r="XEK5352" s="288"/>
      <c r="XEL5352" s="288"/>
      <c r="XEM5352" s="288"/>
      <c r="XEN5352" s="288"/>
      <c r="XEO5352" s="288"/>
      <c r="XEP5352" s="288"/>
      <c r="XEQ5352" s="288"/>
      <c r="XER5352" s="288"/>
      <c r="XES5352" s="288"/>
      <c r="XET5352" s="288"/>
      <c r="XEU5352" s="288"/>
      <c r="XEV5352" s="288"/>
      <c r="XEW5352" s="288"/>
      <c r="XEX5352" s="288"/>
      <c r="XEY5352" s="288"/>
      <c r="XEZ5352" s="288"/>
      <c r="XFA5352" s="288"/>
      <c r="XFB5352" s="288"/>
      <c r="XFC5352" s="288"/>
    </row>
    <row r="5353" spans="1:16383" ht="63" customHeight="1" outlineLevel="1" x14ac:dyDescent="0.25">
      <c r="A5353" s="2" t="s">
        <v>12035</v>
      </c>
      <c r="B5353" s="2" t="s">
        <v>27</v>
      </c>
      <c r="C5353" s="2" t="s">
        <v>12851</v>
      </c>
      <c r="D5353" s="10" t="s">
        <v>12850</v>
      </c>
      <c r="E5353" s="2" t="s">
        <v>12849</v>
      </c>
      <c r="F5353" s="2" t="s">
        <v>12036</v>
      </c>
      <c r="G5353" s="2" t="s">
        <v>29</v>
      </c>
      <c r="H5353" s="2">
        <v>100</v>
      </c>
      <c r="I5353" s="2">
        <v>710000000</v>
      </c>
      <c r="J5353" s="2" t="s">
        <v>11537</v>
      </c>
      <c r="K5353" s="2" t="s">
        <v>6017</v>
      </c>
      <c r="L5353" s="2" t="s">
        <v>1144</v>
      </c>
      <c r="M5353" s="5"/>
      <c r="N5353" s="2" t="s">
        <v>12037</v>
      </c>
      <c r="O5353" s="21">
        <v>0</v>
      </c>
      <c r="P5353" s="2"/>
      <c r="Q5353" s="2"/>
      <c r="R5353" s="2"/>
      <c r="S5353" s="2"/>
      <c r="T5353" s="9">
        <v>229000</v>
      </c>
      <c r="U5353" s="9">
        <f>T5353*1.12</f>
        <v>256480.00000000003</v>
      </c>
      <c r="V5353" s="2" t="s">
        <v>345</v>
      </c>
      <c r="W5353" s="2">
        <v>2014</v>
      </c>
      <c r="X5353" s="2"/>
    </row>
    <row r="5354" spans="1:16383" ht="63" customHeight="1" outlineLevel="1" x14ac:dyDescent="0.25">
      <c r="A5354" s="2" t="s">
        <v>12050</v>
      </c>
      <c r="B5354" s="2" t="s">
        <v>27</v>
      </c>
      <c r="C5354" s="2" t="s">
        <v>461</v>
      </c>
      <c r="D5354" s="10" t="s">
        <v>462</v>
      </c>
      <c r="E5354" s="2" t="s">
        <v>462</v>
      </c>
      <c r="F5354" s="2" t="s">
        <v>12047</v>
      </c>
      <c r="G5354" s="2" t="s">
        <v>350</v>
      </c>
      <c r="H5354" s="2">
        <v>100</v>
      </c>
      <c r="I5354" s="2">
        <v>710000000</v>
      </c>
      <c r="J5354" s="2" t="s">
        <v>11537</v>
      </c>
      <c r="K5354" s="2" t="s">
        <v>12040</v>
      </c>
      <c r="L5354" s="2" t="s">
        <v>12043</v>
      </c>
      <c r="M5354" s="5"/>
      <c r="N5354" s="2" t="s">
        <v>12041</v>
      </c>
      <c r="O5354" s="21" t="s">
        <v>67</v>
      </c>
      <c r="P5354" s="2"/>
      <c r="Q5354" s="2"/>
      <c r="R5354" s="2"/>
      <c r="S5354" s="2"/>
      <c r="T5354" s="9">
        <v>1536000</v>
      </c>
      <c r="U5354" s="9">
        <v>1720320.0000000002</v>
      </c>
      <c r="V5354" s="2" t="s">
        <v>345</v>
      </c>
      <c r="W5354" s="2">
        <v>2014</v>
      </c>
      <c r="X5354" s="2"/>
    </row>
    <row r="5355" spans="1:16383" ht="63" customHeight="1" outlineLevel="1" x14ac:dyDescent="0.25">
      <c r="A5355" s="2" t="s">
        <v>12051</v>
      </c>
      <c r="B5355" s="2" t="s">
        <v>27</v>
      </c>
      <c r="C5355" s="2" t="s">
        <v>396</v>
      </c>
      <c r="D5355" s="10" t="s">
        <v>465</v>
      </c>
      <c r="E5355" s="2" t="s">
        <v>466</v>
      </c>
      <c r="F5355" s="2" t="s">
        <v>10343</v>
      </c>
      <c r="G5355" s="2" t="s">
        <v>29</v>
      </c>
      <c r="H5355" s="2">
        <v>100</v>
      </c>
      <c r="I5355" s="2">
        <v>710000000</v>
      </c>
      <c r="J5355" s="2" t="s">
        <v>11537</v>
      </c>
      <c r="K5355" s="2" t="s">
        <v>6133</v>
      </c>
      <c r="L5355" s="2" t="s">
        <v>10344</v>
      </c>
      <c r="M5355" s="5"/>
      <c r="N5355" s="2" t="s">
        <v>12044</v>
      </c>
      <c r="O5355" s="21" t="s">
        <v>67</v>
      </c>
      <c r="P5355" s="2"/>
      <c r="Q5355" s="2"/>
      <c r="R5355" s="2"/>
      <c r="S5355" s="2"/>
      <c r="T5355" s="9">
        <v>92600</v>
      </c>
      <c r="U5355" s="9">
        <v>103712.00000000001</v>
      </c>
      <c r="V5355" s="2" t="s">
        <v>345</v>
      </c>
      <c r="W5355" s="2">
        <v>2014</v>
      </c>
      <c r="X5355" s="2"/>
    </row>
    <row r="5356" spans="1:16383" ht="63" customHeight="1" outlineLevel="1" x14ac:dyDescent="0.25">
      <c r="A5356" s="2" t="s">
        <v>12052</v>
      </c>
      <c r="B5356" s="2" t="s">
        <v>27</v>
      </c>
      <c r="C5356" s="2" t="s">
        <v>396</v>
      </c>
      <c r="D5356" s="10" t="s">
        <v>465</v>
      </c>
      <c r="E5356" s="2" t="s">
        <v>466</v>
      </c>
      <c r="F5356" s="2" t="s">
        <v>12048</v>
      </c>
      <c r="G5356" s="2" t="s">
        <v>350</v>
      </c>
      <c r="H5356" s="2">
        <v>100</v>
      </c>
      <c r="I5356" s="2">
        <v>710000000</v>
      </c>
      <c r="J5356" s="2" t="s">
        <v>11537</v>
      </c>
      <c r="K5356" s="2" t="s">
        <v>6017</v>
      </c>
      <c r="L5356" s="2" t="s">
        <v>10344</v>
      </c>
      <c r="M5356" s="5"/>
      <c r="N5356" s="2" t="s">
        <v>12044</v>
      </c>
      <c r="O5356" s="21" t="s">
        <v>67</v>
      </c>
      <c r="P5356" s="2"/>
      <c r="Q5356" s="2"/>
      <c r="R5356" s="2"/>
      <c r="S5356" s="2"/>
      <c r="T5356" s="9">
        <v>27000</v>
      </c>
      <c r="U5356" s="9">
        <v>30240.000000000004</v>
      </c>
      <c r="V5356" s="2" t="s">
        <v>345</v>
      </c>
      <c r="W5356" s="2">
        <v>2014</v>
      </c>
      <c r="X5356" s="2"/>
    </row>
    <row r="5357" spans="1:16383" ht="63" customHeight="1" outlineLevel="1" x14ac:dyDescent="0.25">
      <c r="A5357" s="2" t="s">
        <v>12053</v>
      </c>
      <c r="B5357" s="2" t="s">
        <v>27</v>
      </c>
      <c r="C5357" s="2" t="s">
        <v>396</v>
      </c>
      <c r="D5357" s="10" t="s">
        <v>465</v>
      </c>
      <c r="E5357" s="2" t="s">
        <v>466</v>
      </c>
      <c r="F5357" s="2" t="s">
        <v>12049</v>
      </c>
      <c r="G5357" s="2" t="s">
        <v>29</v>
      </c>
      <c r="H5357" s="2">
        <v>100</v>
      </c>
      <c r="I5357" s="2">
        <v>710000000</v>
      </c>
      <c r="J5357" s="2" t="s">
        <v>11537</v>
      </c>
      <c r="K5357" s="2" t="s">
        <v>6133</v>
      </c>
      <c r="L5357" s="2" t="s">
        <v>12043</v>
      </c>
      <c r="M5357" s="5"/>
      <c r="N5357" s="2" t="s">
        <v>12044</v>
      </c>
      <c r="O5357" s="21" t="s">
        <v>67</v>
      </c>
      <c r="P5357" s="2"/>
      <c r="Q5357" s="2"/>
      <c r="R5357" s="2"/>
      <c r="S5357" s="2"/>
      <c r="T5357" s="9">
        <v>412536</v>
      </c>
      <c r="U5357" s="9">
        <v>462040.32000000007</v>
      </c>
      <c r="V5357" s="2" t="s">
        <v>345</v>
      </c>
      <c r="W5357" s="2">
        <v>2014</v>
      </c>
      <c r="X5357" s="2"/>
    </row>
    <row r="5358" spans="1:16383" ht="127.5" outlineLevel="1" x14ac:dyDescent="0.25">
      <c r="A5358" s="2" t="s">
        <v>12083</v>
      </c>
      <c r="B5358" s="2" t="s">
        <v>27</v>
      </c>
      <c r="C5358" s="43" t="s">
        <v>476</v>
      </c>
      <c r="D5358" s="93" t="s">
        <v>477</v>
      </c>
      <c r="E5358" s="93" t="s">
        <v>478</v>
      </c>
      <c r="F5358" s="93"/>
      <c r="G5358" s="34" t="s">
        <v>29</v>
      </c>
      <c r="H5358" s="2">
        <v>100</v>
      </c>
      <c r="I5358" s="2">
        <v>710000000</v>
      </c>
      <c r="J5358" s="2" t="s">
        <v>11537</v>
      </c>
      <c r="K5358" s="30" t="s">
        <v>6016</v>
      </c>
      <c r="L5358" s="2" t="s">
        <v>11226</v>
      </c>
      <c r="M5358" s="137"/>
      <c r="N5358" s="2" t="s">
        <v>10994</v>
      </c>
      <c r="O5358" s="35">
        <v>0</v>
      </c>
      <c r="P5358" s="36"/>
      <c r="Q5358" s="2"/>
      <c r="R5358" s="2"/>
      <c r="S5358" s="2"/>
      <c r="T5358" s="9">
        <v>680000</v>
      </c>
      <c r="U5358" s="9">
        <f>T5358*1.12</f>
        <v>761600.00000000012</v>
      </c>
      <c r="V5358" s="2" t="s">
        <v>345</v>
      </c>
      <c r="W5358" s="2">
        <v>2014</v>
      </c>
      <c r="X5358" s="2"/>
    </row>
    <row r="5359" spans="1:16383" s="194" customFormat="1" ht="48.75" customHeight="1" outlineLevel="1" x14ac:dyDescent="0.2">
      <c r="A5359" s="2" t="s">
        <v>12136</v>
      </c>
      <c r="B5359" s="2" t="s">
        <v>27</v>
      </c>
      <c r="C5359" s="95" t="s">
        <v>12134</v>
      </c>
      <c r="D5359" s="10" t="s">
        <v>12135</v>
      </c>
      <c r="E5359" s="10" t="s">
        <v>12135</v>
      </c>
      <c r="F5359" s="2" t="s">
        <v>12138</v>
      </c>
      <c r="G5359" s="2" t="s">
        <v>29</v>
      </c>
      <c r="H5359" s="2">
        <v>100</v>
      </c>
      <c r="I5359" s="2">
        <v>710000000</v>
      </c>
      <c r="J5359" s="2" t="s">
        <v>11537</v>
      </c>
      <c r="K5359" s="2" t="s">
        <v>6017</v>
      </c>
      <c r="L5359" s="5" t="s">
        <v>2170</v>
      </c>
      <c r="M5359" s="5"/>
      <c r="N5359" s="2" t="s">
        <v>453</v>
      </c>
      <c r="O5359" s="7" t="s">
        <v>3810</v>
      </c>
      <c r="P5359" s="2"/>
      <c r="Q5359" s="5"/>
      <c r="R5359" s="170"/>
      <c r="S5359" s="210"/>
      <c r="T5359" s="9">
        <v>50000</v>
      </c>
      <c r="U5359" s="9">
        <f t="shared" ref="U5359:U5361" si="416">T5359*1.12</f>
        <v>56000.000000000007</v>
      </c>
      <c r="V5359" s="2" t="s">
        <v>345</v>
      </c>
      <c r="W5359" s="2">
        <v>2014</v>
      </c>
      <c r="X5359" s="10"/>
    </row>
    <row r="5360" spans="1:16383" s="85" customFormat="1" ht="96" customHeight="1" outlineLevel="1" x14ac:dyDescent="0.25">
      <c r="A5360" s="2" t="s">
        <v>12263</v>
      </c>
      <c r="B5360" s="3" t="s">
        <v>27</v>
      </c>
      <c r="C5360" s="10" t="s">
        <v>12260</v>
      </c>
      <c r="D5360" s="10" t="s">
        <v>12261</v>
      </c>
      <c r="E5360" s="10" t="s">
        <v>12262</v>
      </c>
      <c r="F5360" s="5"/>
      <c r="G5360" s="2" t="s">
        <v>29</v>
      </c>
      <c r="H5360" s="2">
        <v>100</v>
      </c>
      <c r="I5360" s="2">
        <v>710000000</v>
      </c>
      <c r="J5360" s="2" t="s">
        <v>11537</v>
      </c>
      <c r="K5360" s="14" t="s">
        <v>12019</v>
      </c>
      <c r="L5360" s="5" t="s">
        <v>1152</v>
      </c>
      <c r="M5360" s="2"/>
      <c r="N5360" s="2" t="s">
        <v>11021</v>
      </c>
      <c r="O5360" s="7" t="s">
        <v>3810</v>
      </c>
      <c r="P5360" s="2"/>
      <c r="Q5360" s="2"/>
      <c r="R5360" s="5"/>
      <c r="S5360" s="17"/>
      <c r="T5360" s="9">
        <v>366071</v>
      </c>
      <c r="U5360" s="9">
        <f t="shared" si="416"/>
        <v>409999.52</v>
      </c>
      <c r="V5360" s="2" t="s">
        <v>345</v>
      </c>
      <c r="W5360" s="2">
        <v>2014</v>
      </c>
      <c r="X5360" s="92"/>
    </row>
    <row r="5361" spans="1:47" s="85" customFormat="1" ht="78.75" customHeight="1" outlineLevel="1" x14ac:dyDescent="0.25">
      <c r="A5361" s="2" t="s">
        <v>12269</v>
      </c>
      <c r="B5361" s="3" t="s">
        <v>27</v>
      </c>
      <c r="C5361" s="10" t="s">
        <v>3780</v>
      </c>
      <c r="D5361" s="10" t="s">
        <v>3781</v>
      </c>
      <c r="E5361" s="10" t="s">
        <v>3782</v>
      </c>
      <c r="F5361" s="10" t="s">
        <v>6803</v>
      </c>
      <c r="G5361" s="11" t="s">
        <v>29</v>
      </c>
      <c r="H5361" s="2">
        <v>100</v>
      </c>
      <c r="I5361" s="2">
        <v>710000000</v>
      </c>
      <c r="J5361" s="2" t="s">
        <v>11537</v>
      </c>
      <c r="K5361" s="2" t="s">
        <v>6133</v>
      </c>
      <c r="L5361" s="2" t="s">
        <v>12266</v>
      </c>
      <c r="M5361" s="6"/>
      <c r="N5361" s="2" t="s">
        <v>12267</v>
      </c>
      <c r="O5361" s="7" t="s">
        <v>12268</v>
      </c>
      <c r="P5361" s="2"/>
      <c r="Q5361" s="2"/>
      <c r="R5361" s="2"/>
      <c r="S5361" s="8"/>
      <c r="T5361" s="9">
        <v>9872000</v>
      </c>
      <c r="U5361" s="9">
        <f t="shared" si="416"/>
        <v>11056640.000000002</v>
      </c>
      <c r="V5361" s="2" t="s">
        <v>345</v>
      </c>
      <c r="W5361" s="2">
        <v>2014</v>
      </c>
      <c r="X5361" s="2"/>
      <c r="Y5361" s="220"/>
      <c r="Z5361" s="220"/>
      <c r="AA5361" s="62"/>
      <c r="AB5361" s="50"/>
      <c r="AC5361" s="64"/>
      <c r="AD5361" s="50"/>
      <c r="AE5361" s="50"/>
      <c r="AF5361" s="50"/>
      <c r="AG5361" s="59"/>
      <c r="AH5361" s="50"/>
      <c r="AI5361" s="50"/>
      <c r="AJ5361" s="221"/>
      <c r="AK5361" s="60"/>
      <c r="AL5361" s="50"/>
      <c r="AM5361" s="50"/>
      <c r="AN5361" s="222"/>
      <c r="AO5361" s="222"/>
      <c r="AP5361" s="223"/>
      <c r="AQ5361" s="62"/>
      <c r="AR5361" s="50"/>
      <c r="AS5361" s="224"/>
      <c r="AT5361" s="225"/>
      <c r="AU5361" s="225"/>
    </row>
    <row r="5362" spans="1:47" s="228" customFormat="1" ht="84" customHeight="1" outlineLevel="1" x14ac:dyDescent="0.2">
      <c r="A5362" s="2" t="s">
        <v>12274</v>
      </c>
      <c r="B5362" s="5" t="s">
        <v>27</v>
      </c>
      <c r="C5362" s="5" t="s">
        <v>12271</v>
      </c>
      <c r="D5362" s="5" t="s">
        <v>12272</v>
      </c>
      <c r="E5362" s="5" t="s">
        <v>12272</v>
      </c>
      <c r="F5362" s="5" t="s">
        <v>12273</v>
      </c>
      <c r="G5362" s="5" t="s">
        <v>29</v>
      </c>
      <c r="H5362" s="5">
        <v>100</v>
      </c>
      <c r="I5362" s="2">
        <v>710000000</v>
      </c>
      <c r="J5362" s="2" t="s">
        <v>11537</v>
      </c>
      <c r="K5362" s="5" t="s">
        <v>11997</v>
      </c>
      <c r="L5362" s="5" t="s">
        <v>381</v>
      </c>
      <c r="M5362" s="5"/>
      <c r="N5362" s="5" t="s">
        <v>12475</v>
      </c>
      <c r="O5362" s="15">
        <v>0.3</v>
      </c>
      <c r="P5362" s="226"/>
      <c r="Q5362" s="226"/>
      <c r="R5362" s="227"/>
      <c r="S5362" s="226"/>
      <c r="T5362" s="9">
        <v>0</v>
      </c>
      <c r="U5362" s="9">
        <v>0</v>
      </c>
      <c r="V5362" s="2" t="s">
        <v>345</v>
      </c>
      <c r="W5362" s="2">
        <v>2014</v>
      </c>
      <c r="X5362" s="2"/>
    </row>
    <row r="5363" spans="1:47" s="228" customFormat="1" ht="56.25" customHeight="1" outlineLevel="1" x14ac:dyDescent="0.2">
      <c r="A5363" s="291" t="s">
        <v>13717</v>
      </c>
      <c r="B5363" s="293" t="s">
        <v>27</v>
      </c>
      <c r="C5363" s="293" t="s">
        <v>12271</v>
      </c>
      <c r="D5363" s="293" t="s">
        <v>12272</v>
      </c>
      <c r="E5363" s="293" t="s">
        <v>12272</v>
      </c>
      <c r="F5363" s="293" t="s">
        <v>13718</v>
      </c>
      <c r="G5363" s="293" t="s">
        <v>29</v>
      </c>
      <c r="H5363" s="293">
        <v>100</v>
      </c>
      <c r="I5363" s="291">
        <v>710000000</v>
      </c>
      <c r="J5363" s="291" t="s">
        <v>11537</v>
      </c>
      <c r="K5363" s="293" t="s">
        <v>11997</v>
      </c>
      <c r="L5363" s="293" t="s">
        <v>381</v>
      </c>
      <c r="M5363" s="293"/>
      <c r="N5363" s="293" t="s">
        <v>12475</v>
      </c>
      <c r="O5363" s="15">
        <v>0.3</v>
      </c>
      <c r="P5363" s="226"/>
      <c r="Q5363" s="226"/>
      <c r="R5363" s="227"/>
      <c r="S5363" s="226"/>
      <c r="T5363" s="294">
        <v>1653572</v>
      </c>
      <c r="U5363" s="294">
        <v>1852000</v>
      </c>
      <c r="V5363" s="291" t="s">
        <v>345</v>
      </c>
      <c r="W5363" s="291">
        <v>2014</v>
      </c>
      <c r="X5363" s="291">
        <v>6</v>
      </c>
    </row>
    <row r="5364" spans="1:47" s="228" customFormat="1" ht="84" customHeight="1" outlineLevel="1" x14ac:dyDescent="0.2">
      <c r="A5364" s="2" t="s">
        <v>12488</v>
      </c>
      <c r="B5364" s="5" t="s">
        <v>27</v>
      </c>
      <c r="C5364" s="5" t="s">
        <v>396</v>
      </c>
      <c r="D5364" s="5" t="s">
        <v>465</v>
      </c>
      <c r="E5364" s="5" t="s">
        <v>466</v>
      </c>
      <c r="F5364" s="5"/>
      <c r="G5364" s="5" t="s">
        <v>29</v>
      </c>
      <c r="H5364" s="5">
        <v>1</v>
      </c>
      <c r="I5364" s="2">
        <v>710000000</v>
      </c>
      <c r="J5364" s="2" t="s">
        <v>11537</v>
      </c>
      <c r="K5364" s="5" t="s">
        <v>6133</v>
      </c>
      <c r="L5364" s="5" t="s">
        <v>1140</v>
      </c>
      <c r="M5364" s="5"/>
      <c r="N5364" s="5" t="s">
        <v>11021</v>
      </c>
      <c r="O5364" s="15" t="s">
        <v>475</v>
      </c>
      <c r="P5364" s="226"/>
      <c r="Q5364" s="226"/>
      <c r="R5364" s="227"/>
      <c r="S5364" s="226"/>
      <c r="T5364" s="9">
        <v>1786000</v>
      </c>
      <c r="U5364" s="9">
        <f t="shared" ref="U5364:U5372" si="417">T5364*1.12</f>
        <v>2000320.0000000002</v>
      </c>
      <c r="V5364" s="2" t="s">
        <v>42</v>
      </c>
      <c r="W5364" s="2">
        <v>2014</v>
      </c>
      <c r="X5364" s="2"/>
    </row>
    <row r="5365" spans="1:47" ht="63.75" outlineLevel="1" x14ac:dyDescent="0.25">
      <c r="A5365" s="2" t="s">
        <v>12496</v>
      </c>
      <c r="B5365" s="3" t="s">
        <v>27</v>
      </c>
      <c r="C5365" s="5" t="s">
        <v>12490</v>
      </c>
      <c r="D5365" s="5" t="s">
        <v>12491</v>
      </c>
      <c r="E5365" s="10" t="s">
        <v>12491</v>
      </c>
      <c r="F5365" s="10" t="s">
        <v>12492</v>
      </c>
      <c r="G5365" s="11" t="s">
        <v>29</v>
      </c>
      <c r="H5365" s="4">
        <v>0</v>
      </c>
      <c r="I5365" s="2">
        <v>710000000</v>
      </c>
      <c r="J5365" s="2" t="s">
        <v>11537</v>
      </c>
      <c r="K5365" s="2" t="s">
        <v>6133</v>
      </c>
      <c r="L5365" s="5" t="s">
        <v>1147</v>
      </c>
      <c r="M5365" s="6"/>
      <c r="N5365" s="2" t="s">
        <v>12493</v>
      </c>
      <c r="O5365" s="7" t="s">
        <v>67</v>
      </c>
      <c r="P5365" s="2"/>
      <c r="Q5365" s="2"/>
      <c r="R5365" s="2"/>
      <c r="S5365" s="8"/>
      <c r="T5365" s="9">
        <v>207000</v>
      </c>
      <c r="U5365" s="9">
        <f t="shared" si="417"/>
        <v>231840.00000000003</v>
      </c>
      <c r="V5365" s="2" t="s">
        <v>345</v>
      </c>
      <c r="W5365" s="2">
        <v>2014</v>
      </c>
      <c r="X5365" s="2"/>
    </row>
    <row r="5366" spans="1:47" ht="63.75" outlineLevel="1" x14ac:dyDescent="0.25">
      <c r="A5366" s="2" t="s">
        <v>12497</v>
      </c>
      <c r="B5366" s="3" t="s">
        <v>27</v>
      </c>
      <c r="C5366" s="5" t="s">
        <v>461</v>
      </c>
      <c r="D5366" s="5" t="s">
        <v>462</v>
      </c>
      <c r="E5366" s="229" t="s">
        <v>462</v>
      </c>
      <c r="F5366" s="12"/>
      <c r="G5366" s="11" t="s">
        <v>29</v>
      </c>
      <c r="H5366" s="4">
        <v>100</v>
      </c>
      <c r="I5366" s="2">
        <v>710000000</v>
      </c>
      <c r="J5366" s="2" t="s">
        <v>11537</v>
      </c>
      <c r="K5366" s="2" t="s">
        <v>6133</v>
      </c>
      <c r="L5366" s="5" t="s">
        <v>1147</v>
      </c>
      <c r="M5366" s="6"/>
      <c r="N5366" s="2" t="s">
        <v>12493</v>
      </c>
      <c r="O5366" s="7" t="s">
        <v>9391</v>
      </c>
      <c r="P5366" s="2"/>
      <c r="Q5366" s="2"/>
      <c r="R5366" s="2"/>
      <c r="S5366" s="8"/>
      <c r="T5366" s="9">
        <v>1264000</v>
      </c>
      <c r="U5366" s="9">
        <f t="shared" si="417"/>
        <v>1415680.0000000002</v>
      </c>
      <c r="V5366" s="2" t="s">
        <v>345</v>
      </c>
      <c r="W5366" s="2">
        <v>2014</v>
      </c>
      <c r="X5366" s="2"/>
    </row>
    <row r="5367" spans="1:47" ht="63.75" outlineLevel="1" x14ac:dyDescent="0.25">
      <c r="A5367" s="2" t="s">
        <v>12498</v>
      </c>
      <c r="B5367" s="3" t="s">
        <v>27</v>
      </c>
      <c r="C5367" s="5" t="s">
        <v>396</v>
      </c>
      <c r="D5367" s="5" t="s">
        <v>465</v>
      </c>
      <c r="E5367" s="20" t="s">
        <v>466</v>
      </c>
      <c r="F5367" s="10"/>
      <c r="G5367" s="11" t="s">
        <v>29</v>
      </c>
      <c r="H5367" s="4">
        <v>100</v>
      </c>
      <c r="I5367" s="2">
        <v>710000000</v>
      </c>
      <c r="J5367" s="2" t="s">
        <v>11537</v>
      </c>
      <c r="K5367" s="2" t="s">
        <v>6133</v>
      </c>
      <c r="L5367" s="5" t="s">
        <v>1147</v>
      </c>
      <c r="M5367" s="6"/>
      <c r="N5367" s="2" t="s">
        <v>12493</v>
      </c>
      <c r="O5367" s="7" t="s">
        <v>67</v>
      </c>
      <c r="P5367" s="2"/>
      <c r="Q5367" s="2"/>
      <c r="R5367" s="2"/>
      <c r="S5367" s="8"/>
      <c r="T5367" s="9">
        <v>1069000</v>
      </c>
      <c r="U5367" s="9">
        <f t="shared" si="417"/>
        <v>1197280</v>
      </c>
      <c r="V5367" s="2" t="s">
        <v>345</v>
      </c>
      <c r="W5367" s="2">
        <v>2014</v>
      </c>
      <c r="X5367" s="2"/>
    </row>
    <row r="5368" spans="1:47" ht="63.75" outlineLevel="1" x14ac:dyDescent="0.25">
      <c r="A5368" s="2" t="s">
        <v>12499</v>
      </c>
      <c r="B5368" s="3" t="s">
        <v>27</v>
      </c>
      <c r="C5368" s="5" t="s">
        <v>3170</v>
      </c>
      <c r="D5368" s="5" t="s">
        <v>9728</v>
      </c>
      <c r="E5368" s="20" t="s">
        <v>9728</v>
      </c>
      <c r="F5368" s="10" t="s">
        <v>12494</v>
      </c>
      <c r="G5368" s="11" t="s">
        <v>29</v>
      </c>
      <c r="H5368" s="4">
        <v>100</v>
      </c>
      <c r="I5368" s="2">
        <v>710000000</v>
      </c>
      <c r="J5368" s="2" t="s">
        <v>11537</v>
      </c>
      <c r="K5368" s="2" t="s">
        <v>12495</v>
      </c>
      <c r="L5368" s="5" t="s">
        <v>1147</v>
      </c>
      <c r="M5368" s="6"/>
      <c r="N5368" s="2" t="s">
        <v>12493</v>
      </c>
      <c r="O5368" s="7" t="s">
        <v>67</v>
      </c>
      <c r="P5368" s="2"/>
      <c r="Q5368" s="2"/>
      <c r="R5368" s="2"/>
      <c r="S5368" s="8"/>
      <c r="T5368" s="9">
        <v>40000</v>
      </c>
      <c r="U5368" s="294">
        <f t="shared" si="417"/>
        <v>44800.000000000007</v>
      </c>
      <c r="V5368" s="2" t="s">
        <v>345</v>
      </c>
      <c r="W5368" s="2">
        <v>2014</v>
      </c>
      <c r="X5368" s="2"/>
    </row>
    <row r="5369" spans="1:47" ht="165.75" outlineLevel="1" x14ac:dyDescent="0.25">
      <c r="A5369" s="2" t="s">
        <v>12513</v>
      </c>
      <c r="B5369" s="3" t="s">
        <v>27</v>
      </c>
      <c r="C5369" s="5" t="s">
        <v>12510</v>
      </c>
      <c r="D5369" s="5" t="s">
        <v>12511</v>
      </c>
      <c r="E5369" s="20" t="s">
        <v>12511</v>
      </c>
      <c r="F5369" s="10" t="s">
        <v>12612</v>
      </c>
      <c r="G5369" s="11" t="s">
        <v>350</v>
      </c>
      <c r="H5369" s="4">
        <v>100</v>
      </c>
      <c r="I5369" s="2">
        <v>710000000</v>
      </c>
      <c r="J5369" s="2" t="s">
        <v>11537</v>
      </c>
      <c r="K5369" s="2" t="s">
        <v>12512</v>
      </c>
      <c r="L5369" s="5" t="s">
        <v>30</v>
      </c>
      <c r="M5369" s="6"/>
      <c r="N5369" s="2" t="s">
        <v>10994</v>
      </c>
      <c r="O5369" s="7">
        <v>0</v>
      </c>
      <c r="P5369" s="2"/>
      <c r="Q5369" s="2"/>
      <c r="R5369" s="2"/>
      <c r="S5369" s="8"/>
      <c r="T5369" s="9">
        <v>3500000</v>
      </c>
      <c r="U5369" s="294">
        <f t="shared" si="417"/>
        <v>3920000.0000000005</v>
      </c>
      <c r="V5369" s="2" t="s">
        <v>345</v>
      </c>
      <c r="W5369" s="2">
        <v>2014</v>
      </c>
      <c r="X5369" s="2"/>
    </row>
    <row r="5370" spans="1:47" ht="87" customHeight="1" outlineLevel="1" x14ac:dyDescent="0.25">
      <c r="A5370" s="2" t="s">
        <v>12515</v>
      </c>
      <c r="B5370" s="3" t="s">
        <v>27</v>
      </c>
      <c r="C5370" s="5" t="s">
        <v>3149</v>
      </c>
      <c r="D5370" s="10" t="s">
        <v>5757</v>
      </c>
      <c r="E5370" s="10" t="s">
        <v>5758</v>
      </c>
      <c r="F5370" s="10" t="s">
        <v>12514</v>
      </c>
      <c r="G5370" s="11" t="s">
        <v>29</v>
      </c>
      <c r="H5370" s="4">
        <v>100</v>
      </c>
      <c r="I5370" s="2">
        <v>710000000</v>
      </c>
      <c r="J5370" s="2" t="s">
        <v>11537</v>
      </c>
      <c r="K5370" s="2" t="s">
        <v>12512</v>
      </c>
      <c r="L5370" s="5" t="s">
        <v>1075</v>
      </c>
      <c r="M5370" s="6"/>
      <c r="N5370" s="2" t="s">
        <v>12267</v>
      </c>
      <c r="O5370" s="7" t="s">
        <v>375</v>
      </c>
      <c r="P5370" s="2"/>
      <c r="Q5370" s="2"/>
      <c r="R5370" s="2"/>
      <c r="S5370" s="8"/>
      <c r="T5370" s="9">
        <v>20000</v>
      </c>
      <c r="U5370" s="294">
        <f t="shared" si="417"/>
        <v>22400.000000000004</v>
      </c>
      <c r="V5370" s="2" t="s">
        <v>345</v>
      </c>
      <c r="W5370" s="2">
        <v>2014</v>
      </c>
      <c r="X5370" s="2"/>
    </row>
    <row r="5371" spans="1:47" ht="63.75" outlineLevel="1" x14ac:dyDescent="0.25">
      <c r="A5371" s="2" t="s">
        <v>12521</v>
      </c>
      <c r="B5371" s="3" t="s">
        <v>27</v>
      </c>
      <c r="C5371" s="5" t="s">
        <v>3154</v>
      </c>
      <c r="D5371" s="5" t="s">
        <v>9118</v>
      </c>
      <c r="E5371" s="20" t="s">
        <v>9119</v>
      </c>
      <c r="F5371" s="10" t="s">
        <v>12519</v>
      </c>
      <c r="G5371" s="11" t="s">
        <v>29</v>
      </c>
      <c r="H5371" s="4">
        <v>100</v>
      </c>
      <c r="I5371" s="2">
        <v>710000000</v>
      </c>
      <c r="J5371" s="2" t="s">
        <v>11537</v>
      </c>
      <c r="K5371" s="2" t="s">
        <v>11950</v>
      </c>
      <c r="L5371" s="5" t="s">
        <v>1141</v>
      </c>
      <c r="M5371" s="6"/>
      <c r="N5371" s="2" t="s">
        <v>12520</v>
      </c>
      <c r="O5371" s="7" t="s">
        <v>3810</v>
      </c>
      <c r="P5371" s="2"/>
      <c r="Q5371" s="2"/>
      <c r="R5371" s="2"/>
      <c r="S5371" s="8"/>
      <c r="T5371" s="9">
        <v>0</v>
      </c>
      <c r="U5371" s="294">
        <f t="shared" si="417"/>
        <v>0</v>
      </c>
      <c r="V5371" s="2" t="s">
        <v>345</v>
      </c>
      <c r="W5371" s="2">
        <v>2014</v>
      </c>
      <c r="X5371" s="2"/>
    </row>
    <row r="5372" spans="1:47" s="290" customFormat="1" ht="63.75" outlineLevel="1" x14ac:dyDescent="0.25">
      <c r="A5372" s="291" t="s">
        <v>13866</v>
      </c>
      <c r="B5372" s="3" t="s">
        <v>27</v>
      </c>
      <c r="C5372" s="293" t="s">
        <v>3154</v>
      </c>
      <c r="D5372" s="293" t="s">
        <v>9118</v>
      </c>
      <c r="E5372" s="20" t="s">
        <v>9119</v>
      </c>
      <c r="F5372" s="292"/>
      <c r="G5372" s="11" t="s">
        <v>29</v>
      </c>
      <c r="H5372" s="296">
        <v>100</v>
      </c>
      <c r="I5372" s="291">
        <v>710000000</v>
      </c>
      <c r="J5372" s="291" t="s">
        <v>11537</v>
      </c>
      <c r="K5372" s="291" t="s">
        <v>3806</v>
      </c>
      <c r="L5372" s="293" t="s">
        <v>1141</v>
      </c>
      <c r="M5372" s="6"/>
      <c r="N5372" s="291" t="s">
        <v>12520</v>
      </c>
      <c r="O5372" s="295" t="s">
        <v>3810</v>
      </c>
      <c r="P5372" s="291"/>
      <c r="Q5372" s="291"/>
      <c r="R5372" s="291"/>
      <c r="S5372" s="8"/>
      <c r="T5372" s="294">
        <v>633000</v>
      </c>
      <c r="U5372" s="294">
        <f t="shared" si="417"/>
        <v>708960.00000000012</v>
      </c>
      <c r="V5372" s="291" t="s">
        <v>345</v>
      </c>
      <c r="W5372" s="291">
        <v>2014</v>
      </c>
      <c r="X5372" s="291" t="s">
        <v>13867</v>
      </c>
    </row>
    <row r="5373" spans="1:47" s="18" customFormat="1" ht="95.25" customHeight="1" outlineLevel="1" x14ac:dyDescent="0.25">
      <c r="A5373" s="2" t="s">
        <v>12536</v>
      </c>
      <c r="B5373" s="3" t="s">
        <v>27</v>
      </c>
      <c r="C5373" s="20" t="s">
        <v>12532</v>
      </c>
      <c r="D5373" s="20" t="s">
        <v>12533</v>
      </c>
      <c r="E5373" s="20" t="s">
        <v>12533</v>
      </c>
      <c r="F5373" s="13" t="s">
        <v>12534</v>
      </c>
      <c r="G5373" s="2" t="s">
        <v>29</v>
      </c>
      <c r="H5373" s="2">
        <v>100</v>
      </c>
      <c r="I5373" s="2">
        <v>710000000</v>
      </c>
      <c r="J5373" s="2" t="s">
        <v>11537</v>
      </c>
      <c r="K5373" s="14" t="s">
        <v>12535</v>
      </c>
      <c r="L5373" s="5" t="s">
        <v>1153</v>
      </c>
      <c r="M5373" s="2"/>
      <c r="N5373" s="2" t="s">
        <v>11401</v>
      </c>
      <c r="O5373" s="15">
        <v>0</v>
      </c>
      <c r="P5373" s="2"/>
      <c r="Q5373" s="2"/>
      <c r="R5373" s="16"/>
      <c r="S5373" s="16"/>
      <c r="T5373" s="17">
        <v>158024.10714285701</v>
      </c>
      <c r="U5373" s="17">
        <f t="shared" ref="U5373" si="418">T5373*1.12</f>
        <v>176986.99999999988</v>
      </c>
      <c r="V5373" s="2" t="s">
        <v>345</v>
      </c>
      <c r="W5373" s="2">
        <v>2014</v>
      </c>
      <c r="X5373" s="2"/>
    </row>
    <row r="5374" spans="1:47" s="18" customFormat="1" ht="95.25" customHeight="1" outlineLevel="1" x14ac:dyDescent="0.25">
      <c r="A5374" s="2" t="s">
        <v>12539</v>
      </c>
      <c r="B5374" s="3" t="s">
        <v>27</v>
      </c>
      <c r="C5374" s="20" t="s">
        <v>3154</v>
      </c>
      <c r="D5374" s="20" t="s">
        <v>9118</v>
      </c>
      <c r="E5374" s="20" t="s">
        <v>9119</v>
      </c>
      <c r="F5374" s="13" t="s">
        <v>12517</v>
      </c>
      <c r="G5374" s="2" t="s">
        <v>29</v>
      </c>
      <c r="H5374" s="2" t="s">
        <v>33</v>
      </c>
      <c r="I5374" s="2">
        <v>710000000</v>
      </c>
      <c r="J5374" s="2" t="s">
        <v>11537</v>
      </c>
      <c r="K5374" s="14" t="s">
        <v>12537</v>
      </c>
      <c r="L5374" s="5" t="s">
        <v>12538</v>
      </c>
      <c r="M5374" s="2"/>
      <c r="N5374" s="2" t="s">
        <v>10994</v>
      </c>
      <c r="O5374" s="15" t="s">
        <v>67</v>
      </c>
      <c r="P5374" s="2"/>
      <c r="Q5374" s="2"/>
      <c r="R5374" s="16"/>
      <c r="S5374" s="16"/>
      <c r="T5374" s="17">
        <v>169000</v>
      </c>
      <c r="U5374" s="17">
        <f>T5374*1.12</f>
        <v>189280.00000000003</v>
      </c>
      <c r="V5374" s="2" t="s">
        <v>345</v>
      </c>
      <c r="W5374" s="2">
        <v>2014</v>
      </c>
      <c r="X5374" s="2"/>
    </row>
    <row r="5375" spans="1:47" s="85" customFormat="1" ht="56.25" customHeight="1" outlineLevel="1" x14ac:dyDescent="0.25">
      <c r="A5375" s="2" t="s">
        <v>12562</v>
      </c>
      <c r="B5375" s="3" t="s">
        <v>27</v>
      </c>
      <c r="C5375" s="10" t="s">
        <v>5008</v>
      </c>
      <c r="D5375" s="5" t="s">
        <v>5009</v>
      </c>
      <c r="E5375" s="5" t="s">
        <v>5009</v>
      </c>
      <c r="F5375" s="2"/>
      <c r="G5375" s="2" t="s">
        <v>343</v>
      </c>
      <c r="H5375" s="4">
        <v>100</v>
      </c>
      <c r="I5375" s="2">
        <v>710000000</v>
      </c>
      <c r="J5375" s="2" t="s">
        <v>11537</v>
      </c>
      <c r="K5375" s="2" t="s">
        <v>9530</v>
      </c>
      <c r="L5375" s="10" t="s">
        <v>12561</v>
      </c>
      <c r="M5375" s="6"/>
      <c r="N5375" s="2" t="s">
        <v>453</v>
      </c>
      <c r="O5375" s="21">
        <v>0</v>
      </c>
      <c r="P5375" s="2"/>
      <c r="Q5375" s="2"/>
      <c r="R5375" s="2"/>
      <c r="S5375" s="8"/>
      <c r="T5375" s="9">
        <v>202767960</v>
      </c>
      <c r="U5375" s="9">
        <f t="shared" ref="U5375" si="419">T5375*1.12</f>
        <v>227100115.20000002</v>
      </c>
      <c r="V5375" s="2" t="s">
        <v>345</v>
      </c>
      <c r="W5375" s="2">
        <v>2014</v>
      </c>
      <c r="X5375" s="2"/>
    </row>
    <row r="5376" spans="1:47" s="26" customFormat="1" ht="76.5" outlineLevel="1" x14ac:dyDescent="0.25">
      <c r="A5376" s="2" t="s">
        <v>12571</v>
      </c>
      <c r="B5376" s="3" t="s">
        <v>27</v>
      </c>
      <c r="C5376" s="5" t="s">
        <v>12572</v>
      </c>
      <c r="D5376" s="34" t="s">
        <v>12573</v>
      </c>
      <c r="E5376" s="5" t="s">
        <v>12573</v>
      </c>
      <c r="F5376" s="34"/>
      <c r="G5376" s="28" t="s">
        <v>29</v>
      </c>
      <c r="H5376" s="4">
        <v>100</v>
      </c>
      <c r="I5376" s="2">
        <v>710000000</v>
      </c>
      <c r="J5376" s="2" t="s">
        <v>11537</v>
      </c>
      <c r="K5376" s="30" t="s">
        <v>6133</v>
      </c>
      <c r="L5376" s="27" t="s">
        <v>1148</v>
      </c>
      <c r="M5376" s="31"/>
      <c r="N5376" s="2" t="s">
        <v>11918</v>
      </c>
      <c r="O5376" s="19">
        <v>100</v>
      </c>
      <c r="P5376" s="34"/>
      <c r="Q5376" s="2"/>
      <c r="R5376" s="37"/>
      <c r="S5376" s="37"/>
      <c r="T5376" s="9">
        <v>412000</v>
      </c>
      <c r="U5376" s="9">
        <f t="shared" ref="U5376" si="420">T5376*1.12</f>
        <v>461440.00000000006</v>
      </c>
      <c r="V5376" s="2" t="s">
        <v>345</v>
      </c>
      <c r="W5376" s="2">
        <v>2014</v>
      </c>
      <c r="X5376" s="2"/>
      <c r="Y5376" s="144"/>
    </row>
    <row r="5377" spans="1:16383" ht="63" customHeight="1" outlineLevel="1" x14ac:dyDescent="0.25">
      <c r="A5377" s="2" t="s">
        <v>12576</v>
      </c>
      <c r="B5377" s="2" t="s">
        <v>27</v>
      </c>
      <c r="C5377" s="2" t="s">
        <v>396</v>
      </c>
      <c r="D5377" s="10" t="s">
        <v>465</v>
      </c>
      <c r="E5377" s="2" t="s">
        <v>466</v>
      </c>
      <c r="F5377" s="2" t="s">
        <v>12574</v>
      </c>
      <c r="G5377" s="2" t="s">
        <v>29</v>
      </c>
      <c r="H5377" s="2">
        <v>100</v>
      </c>
      <c r="I5377" s="2">
        <v>710000000</v>
      </c>
      <c r="J5377" s="2" t="s">
        <v>11537</v>
      </c>
      <c r="K5377" s="2" t="s">
        <v>6133</v>
      </c>
      <c r="L5377" s="2" t="s">
        <v>12575</v>
      </c>
      <c r="M5377" s="5"/>
      <c r="N5377" s="2" t="s">
        <v>12044</v>
      </c>
      <c r="O5377" s="21">
        <v>0.5</v>
      </c>
      <c r="P5377" s="2"/>
      <c r="Q5377" s="2"/>
      <c r="R5377" s="2"/>
      <c r="S5377" s="2"/>
      <c r="T5377" s="9">
        <v>1730000</v>
      </c>
      <c r="U5377" s="9">
        <f>T5377*1.12</f>
        <v>1937600.0000000002</v>
      </c>
      <c r="V5377" s="2" t="s">
        <v>345</v>
      </c>
      <c r="W5377" s="2">
        <v>2014</v>
      </c>
      <c r="X5377" s="2"/>
    </row>
    <row r="5378" spans="1:16383" s="253" customFormat="1" ht="66.75" customHeight="1" x14ac:dyDescent="0.25">
      <c r="A5378" s="237" t="s">
        <v>13414</v>
      </c>
      <c r="B5378" s="237" t="s">
        <v>27</v>
      </c>
      <c r="C5378" s="237" t="s">
        <v>8572</v>
      </c>
      <c r="D5378" s="239" t="s">
        <v>8573</v>
      </c>
      <c r="E5378" s="239" t="s">
        <v>8573</v>
      </c>
      <c r="F5378" s="237" t="s">
        <v>13415</v>
      </c>
      <c r="G5378" s="237" t="s">
        <v>350</v>
      </c>
      <c r="H5378" s="257">
        <v>100</v>
      </c>
      <c r="I5378" s="237">
        <v>710000000</v>
      </c>
      <c r="J5378" s="237" t="s">
        <v>1075</v>
      </c>
      <c r="K5378" s="237" t="s">
        <v>6133</v>
      </c>
      <c r="L5378" s="237" t="s">
        <v>1141</v>
      </c>
      <c r="M5378" s="237"/>
      <c r="N5378" s="237" t="s">
        <v>11918</v>
      </c>
      <c r="O5378" s="244" t="s">
        <v>3810</v>
      </c>
      <c r="P5378" s="237"/>
      <c r="Q5378" s="237"/>
      <c r="R5378" s="237"/>
      <c r="S5378" s="252"/>
      <c r="T5378" s="246">
        <v>3051379.7142857146</v>
      </c>
      <c r="U5378" s="246">
        <f>T5378*1.12</f>
        <v>3417545.2800000007</v>
      </c>
      <c r="V5378" s="237" t="s">
        <v>345</v>
      </c>
      <c r="W5378" s="237">
        <v>2014</v>
      </c>
      <c r="X5378" s="237"/>
      <c r="Y5378" s="258"/>
    </row>
    <row r="5379" spans="1:16383" s="253" customFormat="1" ht="231.75" customHeight="1" x14ac:dyDescent="0.25">
      <c r="A5379" s="237" t="s">
        <v>13416</v>
      </c>
      <c r="B5379" s="238" t="s">
        <v>27</v>
      </c>
      <c r="C5379" s="261" t="s">
        <v>2832</v>
      </c>
      <c r="D5379" s="262" t="s">
        <v>11347</v>
      </c>
      <c r="E5379" s="262" t="s">
        <v>11347</v>
      </c>
      <c r="F5379" s="239" t="s">
        <v>13417</v>
      </c>
      <c r="G5379" s="259" t="s">
        <v>350</v>
      </c>
      <c r="H5379" s="237">
        <v>100</v>
      </c>
      <c r="I5379" s="237">
        <v>710000000</v>
      </c>
      <c r="J5379" s="237" t="s">
        <v>1075</v>
      </c>
      <c r="K5379" s="237" t="s">
        <v>6133</v>
      </c>
      <c r="L5379" s="237" t="s">
        <v>13418</v>
      </c>
      <c r="M5379" s="260"/>
      <c r="N5379" s="237" t="s">
        <v>10994</v>
      </c>
      <c r="O5379" s="241" t="s">
        <v>3810</v>
      </c>
      <c r="P5379" s="237"/>
      <c r="Q5379" s="237"/>
      <c r="R5379" s="237"/>
      <c r="S5379" s="252"/>
      <c r="T5379" s="246">
        <v>1339285.71</v>
      </c>
      <c r="U5379" s="246">
        <f>T5379*1.12</f>
        <v>1499999.9952</v>
      </c>
      <c r="V5379" s="237" t="s">
        <v>345</v>
      </c>
      <c r="W5379" s="237">
        <v>2014</v>
      </c>
      <c r="X5379" s="237"/>
      <c r="Y5379" s="258"/>
    </row>
    <row r="5380" spans="1:16383" ht="63" customHeight="1" x14ac:dyDescent="0.25">
      <c r="A5380" s="237" t="s">
        <v>13419</v>
      </c>
      <c r="B5380" s="2" t="s">
        <v>27</v>
      </c>
      <c r="C5380" s="2" t="s">
        <v>11958</v>
      </c>
      <c r="D5380" s="239" t="s">
        <v>11959</v>
      </c>
      <c r="E5380" s="2" t="s">
        <v>11959</v>
      </c>
      <c r="F5380" s="2" t="s">
        <v>13420</v>
      </c>
      <c r="G5380" s="2" t="s">
        <v>29</v>
      </c>
      <c r="H5380" s="237">
        <v>100</v>
      </c>
      <c r="I5380" s="276">
        <v>710000000</v>
      </c>
      <c r="J5380" s="237" t="s">
        <v>1075</v>
      </c>
      <c r="K5380" s="237" t="s">
        <v>3806</v>
      </c>
      <c r="L5380" s="237" t="s">
        <v>1141</v>
      </c>
      <c r="M5380" s="240"/>
      <c r="N5380" s="237" t="s">
        <v>11398</v>
      </c>
      <c r="O5380" s="244">
        <v>0.3</v>
      </c>
      <c r="P5380" s="237"/>
      <c r="Q5380" s="237"/>
      <c r="R5380" s="237"/>
      <c r="S5380" s="237"/>
      <c r="T5380" s="9">
        <v>276696</v>
      </c>
      <c r="U5380" s="9">
        <f>T5380*1.12</f>
        <v>309899.52000000002</v>
      </c>
      <c r="V5380" s="2" t="s">
        <v>345</v>
      </c>
      <c r="W5380" s="2">
        <v>2014</v>
      </c>
      <c r="X5380" s="237"/>
      <c r="Y5380" s="258"/>
    </row>
    <row r="5381" spans="1:16383" s="290" customFormat="1" ht="63" customHeight="1" x14ac:dyDescent="0.25">
      <c r="A5381" s="276" t="s">
        <v>13504</v>
      </c>
      <c r="B5381" s="291" t="s">
        <v>27</v>
      </c>
      <c r="C5381" s="291" t="s">
        <v>13499</v>
      </c>
      <c r="D5381" s="275" t="s">
        <v>13500</v>
      </c>
      <c r="E5381" s="291" t="s">
        <v>13501</v>
      </c>
      <c r="F5381" s="291" t="s">
        <v>13502</v>
      </c>
      <c r="G5381" s="291" t="s">
        <v>29</v>
      </c>
      <c r="H5381" s="276">
        <v>100</v>
      </c>
      <c r="I5381" s="276">
        <v>710000000</v>
      </c>
      <c r="J5381" s="276" t="s">
        <v>1075</v>
      </c>
      <c r="K5381" s="276" t="s">
        <v>13503</v>
      </c>
      <c r="L5381" s="276" t="s">
        <v>10363</v>
      </c>
      <c r="M5381" s="274"/>
      <c r="N5381" s="276" t="s">
        <v>10994</v>
      </c>
      <c r="O5381" s="287" t="s">
        <v>67</v>
      </c>
      <c r="P5381" s="276"/>
      <c r="Q5381" s="276"/>
      <c r="R5381" s="276"/>
      <c r="S5381" s="276"/>
      <c r="T5381" s="294">
        <v>1532100</v>
      </c>
      <c r="U5381" s="294">
        <f t="shared" ref="U5381:U5385" si="421">T5381*1.12</f>
        <v>1715952.0000000002</v>
      </c>
      <c r="V5381" s="291" t="s">
        <v>345</v>
      </c>
      <c r="W5381" s="291">
        <v>2014</v>
      </c>
      <c r="X5381" s="276"/>
      <c r="Y5381" s="289"/>
    </row>
    <row r="5382" spans="1:16383" s="298" customFormat="1" ht="63.75" x14ac:dyDescent="0.25">
      <c r="A5382" s="276" t="s">
        <v>13508</v>
      </c>
      <c r="B5382" s="238" t="s">
        <v>27</v>
      </c>
      <c r="C5382" s="274" t="s">
        <v>8999</v>
      </c>
      <c r="D5382" s="274" t="s">
        <v>9000</v>
      </c>
      <c r="E5382" s="299" t="s">
        <v>9001</v>
      </c>
      <c r="F5382" s="274" t="s">
        <v>13506</v>
      </c>
      <c r="G5382" s="275" t="s">
        <v>350</v>
      </c>
      <c r="H5382" s="300">
        <v>100</v>
      </c>
      <c r="I5382" s="276">
        <v>710000000</v>
      </c>
      <c r="J5382" s="276" t="s">
        <v>1075</v>
      </c>
      <c r="K5382" s="276" t="s">
        <v>13505</v>
      </c>
      <c r="L5382" s="276" t="s">
        <v>1140</v>
      </c>
      <c r="M5382" s="276"/>
      <c r="N5382" s="276" t="s">
        <v>10994</v>
      </c>
      <c r="O5382" s="287">
        <v>0</v>
      </c>
      <c r="P5382" s="279"/>
      <c r="Q5382" s="277"/>
      <c r="R5382" s="276"/>
      <c r="S5382" s="278"/>
      <c r="T5382" s="278">
        <v>636000</v>
      </c>
      <c r="U5382" s="278">
        <f t="shared" si="421"/>
        <v>712320.00000000012</v>
      </c>
      <c r="V5382" s="276" t="s">
        <v>345</v>
      </c>
      <c r="W5382" s="263">
        <v>2014</v>
      </c>
      <c r="X5382" s="275"/>
      <c r="Y5382" s="289"/>
      <c r="Z5382" s="288"/>
      <c r="AA5382" s="288"/>
      <c r="AB5382" s="288"/>
      <c r="AC5382" s="288"/>
      <c r="AD5382" s="288"/>
      <c r="AE5382" s="288"/>
      <c r="AF5382" s="288"/>
      <c r="AG5382" s="288"/>
      <c r="AH5382" s="288"/>
      <c r="AI5382" s="288"/>
      <c r="AJ5382" s="288"/>
      <c r="AK5382" s="288"/>
      <c r="AL5382" s="288"/>
      <c r="AM5382" s="288"/>
      <c r="AN5382" s="288"/>
      <c r="AO5382" s="288"/>
      <c r="AP5382" s="288"/>
      <c r="AQ5382" s="288"/>
      <c r="AR5382" s="288"/>
      <c r="AS5382" s="288"/>
      <c r="AT5382" s="288"/>
      <c r="AU5382" s="288"/>
      <c r="AV5382" s="288"/>
      <c r="AW5382" s="288"/>
      <c r="AX5382" s="288"/>
      <c r="AY5382" s="288"/>
      <c r="AZ5382" s="288"/>
      <c r="BA5382" s="288"/>
      <c r="BB5382" s="288"/>
      <c r="BC5382" s="288"/>
      <c r="BD5382" s="288"/>
      <c r="BE5382" s="288"/>
      <c r="BF5382" s="288"/>
      <c r="BG5382" s="288"/>
      <c r="BH5382" s="288"/>
      <c r="BI5382" s="288"/>
      <c r="BJ5382" s="288"/>
      <c r="BK5382" s="288"/>
      <c r="BL5382" s="288"/>
      <c r="BM5382" s="288"/>
      <c r="BN5382" s="288"/>
      <c r="BO5382" s="288"/>
      <c r="BP5382" s="288"/>
      <c r="BQ5382" s="288"/>
      <c r="BR5382" s="288"/>
      <c r="BS5382" s="288"/>
      <c r="BT5382" s="288"/>
      <c r="BU5382" s="288"/>
      <c r="BV5382" s="288"/>
      <c r="BW5382" s="288"/>
      <c r="BX5382" s="288"/>
      <c r="BY5382" s="288"/>
      <c r="BZ5382" s="288"/>
      <c r="CA5382" s="288"/>
      <c r="CB5382" s="288"/>
      <c r="CC5382" s="288"/>
      <c r="CD5382" s="288"/>
      <c r="CE5382" s="288"/>
      <c r="CF5382" s="288"/>
      <c r="CG5382" s="288"/>
      <c r="CH5382" s="288"/>
      <c r="CI5382" s="288"/>
      <c r="CJ5382" s="288"/>
      <c r="CK5382" s="288"/>
      <c r="CL5382" s="288"/>
      <c r="CM5382" s="288"/>
      <c r="CN5382" s="288"/>
      <c r="CO5382" s="288"/>
      <c r="CP5382" s="288"/>
      <c r="CQ5382" s="288"/>
      <c r="CR5382" s="288"/>
      <c r="CS5382" s="288"/>
      <c r="CT5382" s="288"/>
      <c r="CU5382" s="288"/>
      <c r="CV5382" s="288"/>
      <c r="CW5382" s="288"/>
      <c r="CX5382" s="288"/>
      <c r="CY5382" s="288"/>
      <c r="CZ5382" s="288"/>
      <c r="DA5382" s="288"/>
      <c r="DB5382" s="288"/>
      <c r="DC5382" s="288"/>
      <c r="DD5382" s="288"/>
      <c r="DE5382" s="288"/>
      <c r="DF5382" s="288"/>
      <c r="DG5382" s="288"/>
      <c r="DH5382" s="288"/>
      <c r="DI5382" s="288"/>
      <c r="DJ5382" s="288"/>
      <c r="DK5382" s="288"/>
      <c r="DL5382" s="288"/>
      <c r="DM5382" s="288"/>
      <c r="DN5382" s="288"/>
      <c r="DO5382" s="288"/>
      <c r="DP5382" s="288"/>
      <c r="DQ5382" s="288"/>
      <c r="DR5382" s="288"/>
      <c r="DS5382" s="288"/>
      <c r="DT5382" s="288"/>
      <c r="DU5382" s="288"/>
      <c r="DV5382" s="288"/>
      <c r="DW5382" s="288"/>
      <c r="DX5382" s="288"/>
      <c r="DY5382" s="288"/>
      <c r="DZ5382" s="288"/>
      <c r="EA5382" s="288"/>
      <c r="EB5382" s="288"/>
      <c r="EC5382" s="288"/>
      <c r="ED5382" s="288"/>
      <c r="EE5382" s="288"/>
      <c r="EF5382" s="288"/>
      <c r="EG5382" s="288"/>
      <c r="EH5382" s="288"/>
      <c r="EI5382" s="288"/>
      <c r="EJ5382" s="288"/>
      <c r="EK5382" s="288"/>
      <c r="EL5382" s="288"/>
      <c r="EM5382" s="288"/>
      <c r="EN5382" s="288"/>
      <c r="EO5382" s="288"/>
      <c r="EP5382" s="288"/>
      <c r="EQ5382" s="288"/>
      <c r="ER5382" s="288"/>
      <c r="ES5382" s="288"/>
      <c r="ET5382" s="288"/>
      <c r="EU5382" s="288"/>
      <c r="EV5382" s="288"/>
      <c r="EW5382" s="288"/>
      <c r="EX5382" s="288"/>
      <c r="EY5382" s="288"/>
      <c r="EZ5382" s="288"/>
      <c r="FA5382" s="288"/>
      <c r="FB5382" s="288"/>
      <c r="FC5382" s="288"/>
      <c r="FD5382" s="288"/>
      <c r="FE5382" s="288"/>
      <c r="FF5382" s="288"/>
      <c r="FG5382" s="288"/>
      <c r="FH5382" s="288"/>
      <c r="FI5382" s="288"/>
      <c r="FJ5382" s="288"/>
      <c r="FK5382" s="288"/>
      <c r="FL5382" s="288"/>
      <c r="FM5382" s="288"/>
      <c r="FN5382" s="288"/>
      <c r="FO5382" s="288"/>
      <c r="FP5382" s="288"/>
      <c r="FQ5382" s="288"/>
      <c r="FR5382" s="288"/>
      <c r="FS5382" s="288"/>
      <c r="FT5382" s="288"/>
      <c r="FU5382" s="288"/>
      <c r="FV5382" s="288"/>
      <c r="FW5382" s="288"/>
      <c r="FX5382" s="288"/>
      <c r="FY5382" s="288"/>
      <c r="FZ5382" s="288"/>
      <c r="GA5382" s="288"/>
      <c r="GB5382" s="288"/>
      <c r="GC5382" s="288"/>
      <c r="GD5382" s="288"/>
      <c r="GE5382" s="288"/>
      <c r="GF5382" s="288"/>
      <c r="GG5382" s="288"/>
      <c r="GH5382" s="288"/>
      <c r="GI5382" s="288"/>
      <c r="GJ5382" s="288"/>
      <c r="GK5382" s="288"/>
      <c r="GL5382" s="288"/>
      <c r="GM5382" s="288"/>
      <c r="GN5382" s="288"/>
      <c r="GO5382" s="288"/>
      <c r="GP5382" s="288"/>
      <c r="GQ5382" s="288"/>
      <c r="GR5382" s="288"/>
      <c r="GS5382" s="288"/>
      <c r="GT5382" s="288"/>
      <c r="GU5382" s="288"/>
      <c r="GV5382" s="288"/>
      <c r="GW5382" s="288"/>
      <c r="GX5382" s="288"/>
      <c r="GY5382" s="288"/>
      <c r="GZ5382" s="288"/>
      <c r="HA5382" s="288"/>
      <c r="HB5382" s="288"/>
      <c r="HC5382" s="288"/>
      <c r="HD5382" s="288"/>
      <c r="HE5382" s="288"/>
      <c r="HF5382" s="288"/>
      <c r="HG5382" s="288"/>
      <c r="HH5382" s="288"/>
      <c r="HI5382" s="288"/>
      <c r="HJ5382" s="288"/>
      <c r="HK5382" s="288"/>
      <c r="HL5382" s="288"/>
      <c r="HM5382" s="288"/>
      <c r="HN5382" s="288"/>
      <c r="HO5382" s="288"/>
      <c r="HP5382" s="288"/>
      <c r="HQ5382" s="288"/>
      <c r="HR5382" s="288"/>
      <c r="HS5382" s="288"/>
      <c r="HT5382" s="288"/>
      <c r="HU5382" s="288"/>
      <c r="HV5382" s="288"/>
      <c r="HW5382" s="288"/>
      <c r="HX5382" s="288"/>
      <c r="HY5382" s="288"/>
      <c r="HZ5382" s="288"/>
      <c r="IA5382" s="288"/>
      <c r="IB5382" s="288"/>
      <c r="IC5382" s="288"/>
      <c r="ID5382" s="288"/>
      <c r="IE5382" s="288"/>
      <c r="IF5382" s="288"/>
      <c r="IG5382" s="288"/>
      <c r="IH5382" s="288"/>
      <c r="II5382" s="288"/>
      <c r="IJ5382" s="288"/>
      <c r="IK5382" s="288"/>
      <c r="IL5382" s="288"/>
      <c r="IM5382" s="288"/>
      <c r="IN5382" s="288"/>
      <c r="IO5382" s="288"/>
      <c r="IP5382" s="288"/>
      <c r="IQ5382" s="288"/>
      <c r="IR5382" s="288"/>
      <c r="IS5382" s="288"/>
      <c r="IT5382" s="288"/>
      <c r="IU5382" s="288"/>
      <c r="IV5382" s="288"/>
      <c r="IW5382" s="288"/>
      <c r="IX5382" s="288"/>
      <c r="IY5382" s="288"/>
      <c r="IZ5382" s="288"/>
      <c r="JA5382" s="288"/>
      <c r="JB5382" s="288"/>
      <c r="JC5382" s="288"/>
      <c r="JD5382" s="288"/>
      <c r="JE5382" s="288"/>
      <c r="JF5382" s="288"/>
      <c r="JG5382" s="288"/>
      <c r="JH5382" s="288"/>
      <c r="JI5382" s="288"/>
      <c r="JJ5382" s="288"/>
      <c r="JK5382" s="288"/>
      <c r="JL5382" s="288"/>
      <c r="JM5382" s="288"/>
      <c r="JN5382" s="288"/>
      <c r="JO5382" s="288"/>
      <c r="JP5382" s="288"/>
      <c r="JQ5382" s="288"/>
      <c r="JR5382" s="288"/>
      <c r="JS5382" s="288"/>
      <c r="JT5382" s="288"/>
      <c r="JU5382" s="288"/>
      <c r="JV5382" s="288"/>
      <c r="JW5382" s="288"/>
      <c r="JX5382" s="288"/>
      <c r="JY5382" s="288"/>
      <c r="JZ5382" s="288"/>
      <c r="KA5382" s="288"/>
      <c r="KB5382" s="288"/>
      <c r="KC5382" s="288"/>
      <c r="KD5382" s="288"/>
      <c r="KE5382" s="288"/>
      <c r="KF5382" s="288"/>
      <c r="KG5382" s="288"/>
      <c r="KH5382" s="288"/>
      <c r="KI5382" s="288"/>
      <c r="KJ5382" s="288"/>
      <c r="KK5382" s="288"/>
      <c r="KL5382" s="288"/>
      <c r="KM5382" s="288"/>
      <c r="KN5382" s="288"/>
      <c r="KO5382" s="288"/>
      <c r="KP5382" s="288"/>
      <c r="KQ5382" s="288"/>
      <c r="KR5382" s="288"/>
      <c r="KS5382" s="288"/>
      <c r="KT5382" s="288"/>
      <c r="KU5382" s="288"/>
      <c r="KV5382" s="288"/>
      <c r="KW5382" s="288"/>
      <c r="KX5382" s="288"/>
      <c r="KY5382" s="288"/>
      <c r="KZ5382" s="288"/>
      <c r="LA5382" s="288"/>
      <c r="LB5382" s="288"/>
      <c r="LC5382" s="288"/>
      <c r="LD5382" s="288"/>
      <c r="LE5382" s="288"/>
      <c r="LF5382" s="288"/>
      <c r="LG5382" s="288"/>
      <c r="LH5382" s="288"/>
      <c r="LI5382" s="288"/>
      <c r="LJ5382" s="288"/>
      <c r="LK5382" s="288"/>
      <c r="LL5382" s="288"/>
      <c r="LM5382" s="288"/>
      <c r="LN5382" s="288"/>
      <c r="LO5382" s="288"/>
      <c r="LP5382" s="288"/>
      <c r="LQ5382" s="288"/>
      <c r="LR5382" s="288"/>
      <c r="LS5382" s="288"/>
      <c r="LT5382" s="288"/>
      <c r="LU5382" s="288"/>
      <c r="LV5382" s="288"/>
      <c r="LW5382" s="288"/>
      <c r="LX5382" s="288"/>
      <c r="LY5382" s="288"/>
      <c r="LZ5382" s="288"/>
      <c r="MA5382" s="288"/>
      <c r="MB5382" s="288"/>
      <c r="MC5382" s="288"/>
      <c r="MD5382" s="288"/>
      <c r="ME5382" s="288"/>
      <c r="MF5382" s="288"/>
      <c r="MG5382" s="288"/>
      <c r="MH5382" s="288"/>
      <c r="MI5382" s="288"/>
      <c r="MJ5382" s="288"/>
      <c r="MK5382" s="288"/>
      <c r="ML5382" s="288"/>
      <c r="MM5382" s="288"/>
      <c r="MN5382" s="288"/>
      <c r="MO5382" s="288"/>
      <c r="MP5382" s="288"/>
      <c r="MQ5382" s="288"/>
      <c r="MR5382" s="288"/>
      <c r="MS5382" s="288"/>
      <c r="MT5382" s="288"/>
      <c r="MU5382" s="288"/>
      <c r="MV5382" s="288"/>
      <c r="MW5382" s="288"/>
      <c r="MX5382" s="288"/>
      <c r="MY5382" s="288"/>
      <c r="MZ5382" s="288"/>
      <c r="NA5382" s="288"/>
      <c r="NB5382" s="288"/>
      <c r="NC5382" s="288"/>
      <c r="ND5382" s="288"/>
      <c r="NE5382" s="288"/>
      <c r="NF5382" s="288"/>
      <c r="NG5382" s="288"/>
      <c r="NH5382" s="288"/>
      <c r="NI5382" s="288"/>
      <c r="NJ5382" s="288"/>
      <c r="NK5382" s="288"/>
      <c r="NL5382" s="288"/>
      <c r="NM5382" s="288"/>
      <c r="NN5382" s="288"/>
      <c r="NO5382" s="288"/>
      <c r="NP5382" s="288"/>
      <c r="NQ5382" s="288"/>
      <c r="NR5382" s="288"/>
      <c r="NS5382" s="288"/>
      <c r="NT5382" s="288"/>
      <c r="NU5382" s="288"/>
      <c r="NV5382" s="288"/>
      <c r="NW5382" s="288"/>
      <c r="NX5382" s="288"/>
      <c r="NY5382" s="288"/>
      <c r="NZ5382" s="288"/>
      <c r="OA5382" s="288"/>
      <c r="OB5382" s="288"/>
      <c r="OC5382" s="288"/>
      <c r="OD5382" s="288"/>
      <c r="OE5382" s="288"/>
      <c r="OF5382" s="288"/>
      <c r="OG5382" s="288"/>
      <c r="OH5382" s="288"/>
      <c r="OI5382" s="288"/>
      <c r="OJ5382" s="288"/>
      <c r="OK5382" s="288"/>
      <c r="OL5382" s="288"/>
      <c r="OM5382" s="288"/>
      <c r="ON5382" s="288"/>
      <c r="OO5382" s="288"/>
      <c r="OP5382" s="288"/>
      <c r="OQ5382" s="288"/>
      <c r="OR5382" s="288"/>
      <c r="OS5382" s="288"/>
      <c r="OT5382" s="288"/>
      <c r="OU5382" s="288"/>
      <c r="OV5382" s="288"/>
      <c r="OW5382" s="288"/>
      <c r="OX5382" s="288"/>
      <c r="OY5382" s="288"/>
      <c r="OZ5382" s="288"/>
      <c r="PA5382" s="288"/>
      <c r="PB5382" s="288"/>
      <c r="PC5382" s="288"/>
      <c r="PD5382" s="288"/>
      <c r="PE5382" s="288"/>
      <c r="PF5382" s="288"/>
      <c r="PG5382" s="288"/>
      <c r="PH5382" s="288"/>
      <c r="PI5382" s="288"/>
      <c r="PJ5382" s="288"/>
      <c r="PK5382" s="288"/>
      <c r="PL5382" s="288"/>
      <c r="PM5382" s="288"/>
      <c r="PN5382" s="288"/>
      <c r="PO5382" s="288"/>
      <c r="PP5382" s="288"/>
      <c r="PQ5382" s="288"/>
      <c r="PR5382" s="288"/>
      <c r="PS5382" s="288"/>
      <c r="PT5382" s="288"/>
      <c r="PU5382" s="288"/>
      <c r="PV5382" s="288"/>
      <c r="PW5382" s="288"/>
      <c r="PX5382" s="288"/>
      <c r="PY5382" s="288"/>
      <c r="PZ5382" s="288"/>
      <c r="QA5382" s="288"/>
      <c r="QB5382" s="288"/>
      <c r="QC5382" s="288"/>
      <c r="QD5382" s="288"/>
      <c r="QE5382" s="288"/>
      <c r="QF5382" s="288"/>
      <c r="QG5382" s="288"/>
      <c r="QH5382" s="288"/>
      <c r="QI5382" s="288"/>
      <c r="QJ5382" s="288"/>
      <c r="QK5382" s="288"/>
      <c r="QL5382" s="288"/>
      <c r="QM5382" s="288"/>
      <c r="QN5382" s="288"/>
      <c r="QO5382" s="288"/>
      <c r="QP5382" s="288"/>
      <c r="QQ5382" s="288"/>
      <c r="QR5382" s="288"/>
      <c r="QS5382" s="288"/>
      <c r="QT5382" s="288"/>
      <c r="QU5382" s="288"/>
      <c r="QV5382" s="288"/>
      <c r="QW5382" s="288"/>
      <c r="QX5382" s="288"/>
      <c r="QY5382" s="288"/>
      <c r="QZ5382" s="288"/>
      <c r="RA5382" s="288"/>
      <c r="RB5382" s="288"/>
      <c r="RC5382" s="288"/>
      <c r="RD5382" s="288"/>
      <c r="RE5382" s="288"/>
      <c r="RF5382" s="288"/>
      <c r="RG5382" s="288"/>
      <c r="RH5382" s="288"/>
      <c r="RI5382" s="288"/>
      <c r="RJ5382" s="288"/>
      <c r="RK5382" s="288"/>
      <c r="RL5382" s="288"/>
      <c r="RM5382" s="288"/>
      <c r="RN5382" s="288"/>
      <c r="RO5382" s="288"/>
      <c r="RP5382" s="288"/>
      <c r="RQ5382" s="288"/>
      <c r="RR5382" s="288"/>
      <c r="RS5382" s="288"/>
      <c r="RT5382" s="288"/>
      <c r="RU5382" s="288"/>
      <c r="RV5382" s="288"/>
      <c r="RW5382" s="288"/>
      <c r="RX5382" s="288"/>
      <c r="RY5382" s="288"/>
      <c r="RZ5382" s="288"/>
      <c r="SA5382" s="288"/>
      <c r="SB5382" s="288"/>
      <c r="SC5382" s="288"/>
      <c r="SD5382" s="288"/>
      <c r="SE5382" s="288"/>
      <c r="SF5382" s="288"/>
      <c r="SG5382" s="288"/>
      <c r="SH5382" s="288"/>
      <c r="SI5382" s="288"/>
      <c r="SJ5382" s="288"/>
      <c r="SK5382" s="288"/>
      <c r="SL5382" s="288"/>
      <c r="SM5382" s="288"/>
      <c r="SN5382" s="288"/>
      <c r="SO5382" s="288"/>
      <c r="SP5382" s="288"/>
      <c r="SQ5382" s="288"/>
      <c r="SR5382" s="288"/>
      <c r="SS5382" s="288"/>
      <c r="ST5382" s="288"/>
      <c r="SU5382" s="288"/>
      <c r="SV5382" s="288"/>
      <c r="SW5382" s="288"/>
      <c r="SX5382" s="288"/>
      <c r="SY5382" s="288"/>
      <c r="SZ5382" s="288"/>
      <c r="TA5382" s="288"/>
      <c r="TB5382" s="288"/>
      <c r="TC5382" s="288"/>
      <c r="TD5382" s="288"/>
      <c r="TE5382" s="288"/>
      <c r="TF5382" s="288"/>
      <c r="TG5382" s="288"/>
      <c r="TH5382" s="288"/>
      <c r="TI5382" s="288"/>
      <c r="TJ5382" s="288"/>
      <c r="TK5382" s="288"/>
      <c r="TL5382" s="288"/>
      <c r="TM5382" s="288"/>
      <c r="TN5382" s="288"/>
      <c r="TO5382" s="288"/>
      <c r="TP5382" s="288"/>
      <c r="TQ5382" s="288"/>
      <c r="TR5382" s="288"/>
      <c r="TS5382" s="288"/>
      <c r="TT5382" s="288"/>
      <c r="TU5382" s="288"/>
      <c r="TV5382" s="288"/>
      <c r="TW5382" s="288"/>
      <c r="TX5382" s="288"/>
      <c r="TY5382" s="288"/>
      <c r="TZ5382" s="288"/>
      <c r="UA5382" s="288"/>
      <c r="UB5382" s="288"/>
      <c r="UC5382" s="288"/>
      <c r="UD5382" s="288"/>
      <c r="UE5382" s="288"/>
      <c r="UF5382" s="288"/>
      <c r="UG5382" s="288"/>
      <c r="UH5382" s="288"/>
      <c r="UI5382" s="288"/>
      <c r="UJ5382" s="288"/>
      <c r="UK5382" s="288"/>
      <c r="UL5382" s="288"/>
      <c r="UM5382" s="288"/>
      <c r="UN5382" s="288"/>
      <c r="UO5382" s="288"/>
      <c r="UP5382" s="288"/>
      <c r="UQ5382" s="288"/>
      <c r="UR5382" s="288"/>
      <c r="US5382" s="288"/>
      <c r="UT5382" s="288"/>
      <c r="UU5382" s="288"/>
      <c r="UV5382" s="288"/>
      <c r="UW5382" s="288"/>
      <c r="UX5382" s="288"/>
      <c r="UY5382" s="288"/>
      <c r="UZ5382" s="288"/>
      <c r="VA5382" s="288"/>
      <c r="VB5382" s="288"/>
      <c r="VC5382" s="288"/>
      <c r="VD5382" s="288"/>
      <c r="VE5382" s="288"/>
      <c r="VF5382" s="288"/>
      <c r="VG5382" s="288"/>
      <c r="VH5382" s="288"/>
      <c r="VI5382" s="288"/>
      <c r="VJ5382" s="288"/>
      <c r="VK5382" s="288"/>
      <c r="VL5382" s="288"/>
      <c r="VM5382" s="288"/>
      <c r="VN5382" s="288"/>
      <c r="VO5382" s="288"/>
      <c r="VP5382" s="288"/>
      <c r="VQ5382" s="288"/>
      <c r="VR5382" s="288"/>
      <c r="VS5382" s="288"/>
      <c r="VT5382" s="288"/>
      <c r="VU5382" s="288"/>
      <c r="VV5382" s="288"/>
      <c r="VW5382" s="288"/>
      <c r="VX5382" s="288"/>
      <c r="VY5382" s="288"/>
      <c r="VZ5382" s="288"/>
      <c r="WA5382" s="288"/>
      <c r="WB5382" s="288"/>
      <c r="WC5382" s="288"/>
      <c r="WD5382" s="288"/>
      <c r="WE5382" s="288"/>
      <c r="WF5382" s="288"/>
      <c r="WG5382" s="288"/>
      <c r="WH5382" s="288"/>
      <c r="WI5382" s="288"/>
      <c r="WJ5382" s="288"/>
      <c r="WK5382" s="288"/>
      <c r="WL5382" s="288"/>
      <c r="WM5382" s="288"/>
      <c r="WN5382" s="288"/>
      <c r="WO5382" s="288"/>
      <c r="WP5382" s="288"/>
      <c r="WQ5382" s="288"/>
      <c r="WR5382" s="288"/>
      <c r="WS5382" s="288"/>
      <c r="WT5382" s="288"/>
      <c r="WU5382" s="288"/>
      <c r="WV5382" s="288"/>
      <c r="WW5382" s="288"/>
      <c r="WX5382" s="288"/>
      <c r="WY5382" s="288"/>
      <c r="WZ5382" s="288"/>
      <c r="XA5382" s="288"/>
      <c r="XB5382" s="288"/>
      <c r="XC5382" s="288"/>
      <c r="XD5382" s="288"/>
      <c r="XE5382" s="288"/>
      <c r="XF5382" s="288"/>
      <c r="XG5382" s="288"/>
      <c r="XH5382" s="288"/>
      <c r="XI5382" s="288"/>
      <c r="XJ5382" s="288"/>
      <c r="XK5382" s="288"/>
      <c r="XL5382" s="288"/>
      <c r="XM5382" s="288"/>
      <c r="XN5382" s="288"/>
      <c r="XO5382" s="288"/>
      <c r="XP5382" s="288"/>
      <c r="XQ5382" s="288"/>
      <c r="XR5382" s="288"/>
      <c r="XS5382" s="288"/>
      <c r="XT5382" s="288"/>
      <c r="XU5382" s="288"/>
      <c r="XV5382" s="288"/>
      <c r="XW5382" s="288"/>
      <c r="XX5382" s="288"/>
      <c r="XY5382" s="288"/>
      <c r="XZ5382" s="288"/>
      <c r="YA5382" s="288"/>
      <c r="YB5382" s="288"/>
      <c r="YC5382" s="288"/>
      <c r="YD5382" s="288"/>
      <c r="YE5382" s="288"/>
      <c r="YF5382" s="288"/>
      <c r="YG5382" s="288"/>
      <c r="YH5382" s="288"/>
      <c r="YI5382" s="288"/>
      <c r="YJ5382" s="288"/>
      <c r="YK5382" s="288"/>
      <c r="YL5382" s="288"/>
      <c r="YM5382" s="288"/>
      <c r="YN5382" s="288"/>
      <c r="YO5382" s="288"/>
      <c r="YP5382" s="288"/>
      <c r="YQ5382" s="288"/>
      <c r="YR5382" s="288"/>
      <c r="YS5382" s="288"/>
      <c r="YT5382" s="288"/>
      <c r="YU5382" s="288"/>
      <c r="YV5382" s="288"/>
      <c r="YW5382" s="288"/>
      <c r="YX5382" s="288"/>
      <c r="YY5382" s="288"/>
      <c r="YZ5382" s="288"/>
      <c r="ZA5382" s="288"/>
      <c r="ZB5382" s="288"/>
      <c r="ZC5382" s="288"/>
      <c r="ZD5382" s="288"/>
      <c r="ZE5382" s="288"/>
      <c r="ZF5382" s="288"/>
      <c r="ZG5382" s="288"/>
      <c r="ZH5382" s="288"/>
      <c r="ZI5382" s="288"/>
      <c r="ZJ5382" s="288"/>
      <c r="ZK5382" s="288"/>
      <c r="ZL5382" s="288"/>
      <c r="ZM5382" s="288"/>
      <c r="ZN5382" s="288"/>
      <c r="ZO5382" s="288"/>
      <c r="ZP5382" s="288"/>
      <c r="ZQ5382" s="288"/>
      <c r="ZR5382" s="288"/>
      <c r="ZS5382" s="288"/>
      <c r="ZT5382" s="288"/>
      <c r="ZU5382" s="288"/>
      <c r="ZV5382" s="288"/>
      <c r="ZW5382" s="288"/>
      <c r="ZX5382" s="288"/>
      <c r="ZY5382" s="288"/>
      <c r="ZZ5382" s="288"/>
      <c r="AAA5382" s="288"/>
      <c r="AAB5382" s="288"/>
      <c r="AAC5382" s="288"/>
      <c r="AAD5382" s="288"/>
      <c r="AAE5382" s="288"/>
      <c r="AAF5382" s="288"/>
      <c r="AAG5382" s="288"/>
      <c r="AAH5382" s="288"/>
      <c r="AAI5382" s="288"/>
      <c r="AAJ5382" s="288"/>
      <c r="AAK5382" s="288"/>
      <c r="AAL5382" s="288"/>
      <c r="AAM5382" s="288"/>
      <c r="AAN5382" s="288"/>
      <c r="AAO5382" s="288"/>
      <c r="AAP5382" s="288"/>
      <c r="AAQ5382" s="288"/>
      <c r="AAR5382" s="288"/>
      <c r="AAS5382" s="288"/>
      <c r="AAT5382" s="288"/>
      <c r="AAU5382" s="288"/>
      <c r="AAV5382" s="288"/>
      <c r="AAW5382" s="288"/>
      <c r="AAX5382" s="288"/>
      <c r="AAY5382" s="288"/>
      <c r="AAZ5382" s="288"/>
      <c r="ABA5382" s="288"/>
      <c r="ABB5382" s="288"/>
      <c r="ABC5382" s="288"/>
      <c r="ABD5382" s="288"/>
      <c r="ABE5382" s="288"/>
      <c r="ABF5382" s="288"/>
      <c r="ABG5382" s="288"/>
      <c r="ABH5382" s="288"/>
      <c r="ABI5382" s="288"/>
      <c r="ABJ5382" s="288"/>
      <c r="ABK5382" s="288"/>
      <c r="ABL5382" s="288"/>
      <c r="ABM5382" s="288"/>
      <c r="ABN5382" s="288"/>
      <c r="ABO5382" s="288"/>
      <c r="ABP5382" s="288"/>
      <c r="ABQ5382" s="288"/>
      <c r="ABR5382" s="288"/>
      <c r="ABS5382" s="288"/>
      <c r="ABT5382" s="288"/>
      <c r="ABU5382" s="288"/>
      <c r="ABV5382" s="288"/>
      <c r="ABW5382" s="288"/>
      <c r="ABX5382" s="288"/>
      <c r="ABY5382" s="288"/>
      <c r="ABZ5382" s="288"/>
      <c r="ACA5382" s="288"/>
      <c r="ACB5382" s="288"/>
      <c r="ACC5382" s="288"/>
      <c r="ACD5382" s="288"/>
      <c r="ACE5382" s="288"/>
      <c r="ACF5382" s="288"/>
      <c r="ACG5382" s="288"/>
      <c r="ACH5382" s="288"/>
      <c r="ACI5382" s="288"/>
      <c r="ACJ5382" s="288"/>
      <c r="ACK5382" s="288"/>
      <c r="ACL5382" s="288"/>
      <c r="ACM5382" s="288"/>
      <c r="ACN5382" s="288"/>
      <c r="ACO5382" s="288"/>
      <c r="ACP5382" s="288"/>
      <c r="ACQ5382" s="288"/>
      <c r="ACR5382" s="288"/>
      <c r="ACS5382" s="288"/>
      <c r="ACT5382" s="288"/>
      <c r="ACU5382" s="288"/>
      <c r="ACV5382" s="288"/>
      <c r="ACW5382" s="288"/>
      <c r="ACX5382" s="288"/>
      <c r="ACY5382" s="288"/>
      <c r="ACZ5382" s="288"/>
      <c r="ADA5382" s="288"/>
      <c r="ADB5382" s="288"/>
      <c r="ADC5382" s="288"/>
      <c r="ADD5382" s="288"/>
      <c r="ADE5382" s="288"/>
      <c r="ADF5382" s="288"/>
      <c r="ADG5382" s="288"/>
      <c r="ADH5382" s="288"/>
      <c r="ADI5382" s="288"/>
      <c r="ADJ5382" s="288"/>
      <c r="ADK5382" s="288"/>
      <c r="ADL5382" s="288"/>
      <c r="ADM5382" s="288"/>
      <c r="ADN5382" s="288"/>
      <c r="ADO5382" s="288"/>
      <c r="ADP5382" s="288"/>
      <c r="ADQ5382" s="288"/>
      <c r="ADR5382" s="288"/>
      <c r="ADS5382" s="288"/>
      <c r="ADT5382" s="288"/>
      <c r="ADU5382" s="288"/>
      <c r="ADV5382" s="288"/>
      <c r="ADW5382" s="288"/>
      <c r="ADX5382" s="288"/>
      <c r="ADY5382" s="288"/>
      <c r="ADZ5382" s="288"/>
      <c r="AEA5382" s="288"/>
      <c r="AEB5382" s="288"/>
      <c r="AEC5382" s="288"/>
      <c r="AED5382" s="288"/>
      <c r="AEE5382" s="288"/>
      <c r="AEF5382" s="288"/>
      <c r="AEG5382" s="288"/>
      <c r="AEH5382" s="288"/>
      <c r="AEI5382" s="288"/>
      <c r="AEJ5382" s="288"/>
      <c r="AEK5382" s="288"/>
      <c r="AEL5382" s="288"/>
      <c r="AEM5382" s="288"/>
      <c r="AEN5382" s="288"/>
      <c r="AEO5382" s="288"/>
      <c r="AEP5382" s="288"/>
      <c r="AEQ5382" s="288"/>
      <c r="AER5382" s="288"/>
      <c r="AES5382" s="288"/>
      <c r="AET5382" s="288"/>
      <c r="AEU5382" s="288"/>
      <c r="AEV5382" s="288"/>
      <c r="AEW5382" s="288"/>
      <c r="AEX5382" s="288"/>
      <c r="AEY5382" s="288"/>
      <c r="AEZ5382" s="288"/>
      <c r="AFA5382" s="288"/>
      <c r="AFB5382" s="288"/>
      <c r="AFC5382" s="288"/>
      <c r="AFD5382" s="288"/>
      <c r="AFE5382" s="288"/>
      <c r="AFF5382" s="288"/>
      <c r="AFG5382" s="288"/>
      <c r="AFH5382" s="288"/>
      <c r="AFI5382" s="288"/>
      <c r="AFJ5382" s="288"/>
      <c r="AFK5382" s="288"/>
      <c r="AFL5382" s="288"/>
      <c r="AFM5382" s="288"/>
      <c r="AFN5382" s="288"/>
      <c r="AFO5382" s="288"/>
      <c r="AFP5382" s="288"/>
      <c r="AFQ5382" s="288"/>
      <c r="AFR5382" s="288"/>
      <c r="AFS5382" s="288"/>
      <c r="AFT5382" s="288"/>
      <c r="AFU5382" s="288"/>
      <c r="AFV5382" s="288"/>
      <c r="AFW5382" s="288"/>
      <c r="AFX5382" s="288"/>
      <c r="AFY5382" s="288"/>
      <c r="AFZ5382" s="288"/>
      <c r="AGA5382" s="288"/>
      <c r="AGB5382" s="288"/>
      <c r="AGC5382" s="288"/>
      <c r="AGD5382" s="288"/>
      <c r="AGE5382" s="288"/>
      <c r="AGF5382" s="288"/>
      <c r="AGG5382" s="288"/>
      <c r="AGH5382" s="288"/>
      <c r="AGI5382" s="288"/>
      <c r="AGJ5382" s="288"/>
      <c r="AGK5382" s="288"/>
      <c r="AGL5382" s="288"/>
      <c r="AGM5382" s="288"/>
      <c r="AGN5382" s="288"/>
      <c r="AGO5382" s="288"/>
      <c r="AGP5382" s="288"/>
      <c r="AGQ5382" s="288"/>
      <c r="AGR5382" s="288"/>
      <c r="AGS5382" s="288"/>
      <c r="AGT5382" s="288"/>
      <c r="AGU5382" s="288"/>
      <c r="AGV5382" s="288"/>
      <c r="AGW5382" s="288"/>
      <c r="AGX5382" s="288"/>
      <c r="AGY5382" s="288"/>
      <c r="AGZ5382" s="288"/>
      <c r="AHA5382" s="288"/>
      <c r="AHB5382" s="288"/>
      <c r="AHC5382" s="288"/>
      <c r="AHD5382" s="288"/>
      <c r="AHE5382" s="288"/>
      <c r="AHF5382" s="288"/>
      <c r="AHG5382" s="288"/>
      <c r="AHH5382" s="288"/>
      <c r="AHI5382" s="288"/>
      <c r="AHJ5382" s="288"/>
      <c r="AHK5382" s="288"/>
      <c r="AHL5382" s="288"/>
      <c r="AHM5382" s="288"/>
      <c r="AHN5382" s="288"/>
      <c r="AHO5382" s="288"/>
      <c r="AHP5382" s="288"/>
      <c r="AHQ5382" s="288"/>
      <c r="AHR5382" s="288"/>
      <c r="AHS5382" s="288"/>
      <c r="AHT5382" s="288"/>
      <c r="AHU5382" s="288"/>
      <c r="AHV5382" s="288"/>
      <c r="AHW5382" s="288"/>
      <c r="AHX5382" s="288"/>
      <c r="AHY5382" s="288"/>
      <c r="AHZ5382" s="288"/>
      <c r="AIA5382" s="288"/>
      <c r="AIB5382" s="288"/>
      <c r="AIC5382" s="288"/>
      <c r="AID5382" s="288"/>
      <c r="AIE5382" s="288"/>
      <c r="AIF5382" s="288"/>
      <c r="AIG5382" s="288"/>
      <c r="AIH5382" s="288"/>
      <c r="AII5382" s="288"/>
      <c r="AIJ5382" s="288"/>
      <c r="AIK5382" s="288"/>
      <c r="AIL5382" s="288"/>
      <c r="AIM5382" s="288"/>
      <c r="AIN5382" s="288"/>
      <c r="AIO5382" s="288"/>
      <c r="AIP5382" s="288"/>
      <c r="AIQ5382" s="288"/>
      <c r="AIR5382" s="288"/>
      <c r="AIS5382" s="288"/>
      <c r="AIT5382" s="288"/>
      <c r="AIU5382" s="288"/>
      <c r="AIV5382" s="288"/>
      <c r="AIW5382" s="288"/>
      <c r="AIX5382" s="288"/>
      <c r="AIY5382" s="288"/>
      <c r="AIZ5382" s="288"/>
      <c r="AJA5382" s="288"/>
      <c r="AJB5382" s="288"/>
      <c r="AJC5382" s="288"/>
      <c r="AJD5382" s="288"/>
      <c r="AJE5382" s="288"/>
      <c r="AJF5382" s="288"/>
      <c r="AJG5382" s="288"/>
      <c r="AJH5382" s="288"/>
      <c r="AJI5382" s="288"/>
      <c r="AJJ5382" s="288"/>
      <c r="AJK5382" s="288"/>
      <c r="AJL5382" s="288"/>
      <c r="AJM5382" s="288"/>
      <c r="AJN5382" s="288"/>
      <c r="AJO5382" s="288"/>
      <c r="AJP5382" s="288"/>
      <c r="AJQ5382" s="288"/>
      <c r="AJR5382" s="288"/>
      <c r="AJS5382" s="288"/>
      <c r="AJT5382" s="288"/>
      <c r="AJU5382" s="288"/>
      <c r="AJV5382" s="288"/>
      <c r="AJW5382" s="288"/>
      <c r="AJX5382" s="288"/>
      <c r="AJY5382" s="288"/>
      <c r="AJZ5382" s="288"/>
      <c r="AKA5382" s="288"/>
      <c r="AKB5382" s="288"/>
      <c r="AKC5382" s="288"/>
      <c r="AKD5382" s="288"/>
      <c r="AKE5382" s="288"/>
      <c r="AKF5382" s="288"/>
      <c r="AKG5382" s="288"/>
      <c r="AKH5382" s="288"/>
      <c r="AKI5382" s="288"/>
      <c r="AKJ5382" s="288"/>
      <c r="AKK5382" s="288"/>
      <c r="AKL5382" s="288"/>
      <c r="AKM5382" s="288"/>
      <c r="AKN5382" s="288"/>
      <c r="AKO5382" s="288"/>
      <c r="AKP5382" s="288"/>
      <c r="AKQ5382" s="288"/>
      <c r="AKR5382" s="288"/>
      <c r="AKS5382" s="288"/>
      <c r="AKT5382" s="288"/>
      <c r="AKU5382" s="288"/>
      <c r="AKV5382" s="288"/>
      <c r="AKW5382" s="288"/>
      <c r="AKX5382" s="288"/>
      <c r="AKY5382" s="288"/>
      <c r="AKZ5382" s="288"/>
      <c r="ALA5382" s="288"/>
      <c r="ALB5382" s="288"/>
      <c r="ALC5382" s="288"/>
      <c r="ALD5382" s="288"/>
      <c r="ALE5382" s="288"/>
      <c r="ALF5382" s="288"/>
      <c r="ALG5382" s="288"/>
      <c r="ALH5382" s="288"/>
      <c r="ALI5382" s="288"/>
      <c r="ALJ5382" s="288"/>
      <c r="ALK5382" s="288"/>
      <c r="ALL5382" s="288"/>
      <c r="ALM5382" s="288"/>
      <c r="ALN5382" s="288"/>
      <c r="ALO5382" s="288"/>
      <c r="ALP5382" s="288"/>
      <c r="ALQ5382" s="288"/>
      <c r="ALR5382" s="288"/>
      <c r="ALS5382" s="288"/>
      <c r="ALT5382" s="288"/>
      <c r="ALU5382" s="288"/>
      <c r="ALV5382" s="288"/>
      <c r="ALW5382" s="288"/>
      <c r="ALX5382" s="288"/>
      <c r="ALY5382" s="288"/>
      <c r="ALZ5382" s="288"/>
      <c r="AMA5382" s="288"/>
      <c r="AMB5382" s="288"/>
      <c r="AMC5382" s="288"/>
      <c r="AMD5382" s="288"/>
      <c r="AME5382" s="288"/>
      <c r="AMF5382" s="288"/>
      <c r="AMG5382" s="288"/>
      <c r="AMH5382" s="288"/>
      <c r="AMI5382" s="288"/>
      <c r="AMJ5382" s="288"/>
      <c r="AMK5382" s="288"/>
      <c r="AML5382" s="288"/>
      <c r="AMM5382" s="288"/>
      <c r="AMN5382" s="288"/>
      <c r="AMO5382" s="288"/>
      <c r="AMP5382" s="288"/>
      <c r="AMQ5382" s="288"/>
      <c r="AMR5382" s="288"/>
      <c r="AMS5382" s="288"/>
      <c r="AMT5382" s="288"/>
      <c r="AMU5382" s="288"/>
      <c r="AMV5382" s="288"/>
      <c r="AMW5382" s="288"/>
      <c r="AMX5382" s="288"/>
      <c r="AMY5382" s="288"/>
      <c r="AMZ5382" s="288"/>
      <c r="ANA5382" s="288"/>
      <c r="ANB5382" s="288"/>
      <c r="ANC5382" s="288"/>
      <c r="AND5382" s="288"/>
      <c r="ANE5382" s="288"/>
      <c r="ANF5382" s="288"/>
      <c r="ANG5382" s="288"/>
      <c r="ANH5382" s="288"/>
      <c r="ANI5382" s="288"/>
      <c r="ANJ5382" s="288"/>
      <c r="ANK5382" s="288"/>
      <c r="ANL5382" s="288"/>
      <c r="ANM5382" s="288"/>
      <c r="ANN5382" s="288"/>
      <c r="ANO5382" s="288"/>
      <c r="ANP5382" s="288"/>
      <c r="ANQ5382" s="288"/>
      <c r="ANR5382" s="288"/>
      <c r="ANS5382" s="288"/>
      <c r="ANT5382" s="288"/>
      <c r="ANU5382" s="288"/>
      <c r="ANV5382" s="288"/>
      <c r="ANW5382" s="288"/>
      <c r="ANX5382" s="288"/>
      <c r="ANY5382" s="288"/>
      <c r="ANZ5382" s="288"/>
      <c r="AOA5382" s="288"/>
      <c r="AOB5382" s="288"/>
      <c r="AOC5382" s="288"/>
      <c r="AOD5382" s="288"/>
      <c r="AOE5382" s="288"/>
      <c r="AOF5382" s="288"/>
      <c r="AOG5382" s="288"/>
      <c r="AOH5382" s="288"/>
      <c r="AOI5382" s="288"/>
      <c r="AOJ5382" s="288"/>
      <c r="AOK5382" s="288"/>
      <c r="AOL5382" s="288"/>
      <c r="AOM5382" s="288"/>
      <c r="AON5382" s="288"/>
      <c r="AOO5382" s="288"/>
      <c r="AOP5382" s="288"/>
      <c r="AOQ5382" s="288"/>
      <c r="AOR5382" s="288"/>
      <c r="AOS5382" s="288"/>
      <c r="AOT5382" s="288"/>
      <c r="AOU5382" s="288"/>
      <c r="AOV5382" s="288"/>
      <c r="AOW5382" s="288"/>
      <c r="AOX5382" s="288"/>
      <c r="AOY5382" s="288"/>
      <c r="AOZ5382" s="288"/>
      <c r="APA5382" s="288"/>
      <c r="APB5382" s="288"/>
      <c r="APC5382" s="288"/>
      <c r="APD5382" s="288"/>
      <c r="APE5382" s="288"/>
      <c r="APF5382" s="288"/>
      <c r="APG5382" s="288"/>
      <c r="APH5382" s="288"/>
      <c r="API5382" s="288"/>
      <c r="APJ5382" s="288"/>
      <c r="APK5382" s="288"/>
      <c r="APL5382" s="288"/>
      <c r="APM5382" s="288"/>
      <c r="APN5382" s="288"/>
      <c r="APO5382" s="288"/>
      <c r="APP5382" s="288"/>
      <c r="APQ5382" s="288"/>
      <c r="APR5382" s="288"/>
      <c r="APS5382" s="288"/>
      <c r="APT5382" s="288"/>
      <c r="APU5382" s="288"/>
      <c r="APV5382" s="288"/>
      <c r="APW5382" s="288"/>
      <c r="APX5382" s="288"/>
      <c r="APY5382" s="288"/>
      <c r="APZ5382" s="288"/>
      <c r="AQA5382" s="288"/>
      <c r="AQB5382" s="288"/>
      <c r="AQC5382" s="288"/>
      <c r="AQD5382" s="288"/>
      <c r="AQE5382" s="288"/>
      <c r="AQF5382" s="288"/>
      <c r="AQG5382" s="288"/>
      <c r="AQH5382" s="288"/>
      <c r="AQI5382" s="288"/>
      <c r="AQJ5382" s="288"/>
      <c r="AQK5382" s="288"/>
      <c r="AQL5382" s="288"/>
      <c r="AQM5382" s="288"/>
      <c r="AQN5382" s="288"/>
      <c r="AQO5382" s="288"/>
      <c r="AQP5382" s="288"/>
      <c r="AQQ5382" s="288"/>
      <c r="AQR5382" s="288"/>
      <c r="AQS5382" s="288"/>
      <c r="AQT5382" s="288"/>
      <c r="AQU5382" s="288"/>
      <c r="AQV5382" s="288"/>
      <c r="AQW5382" s="288"/>
      <c r="AQX5382" s="288"/>
      <c r="AQY5382" s="288"/>
      <c r="AQZ5382" s="288"/>
      <c r="ARA5382" s="288"/>
      <c r="ARB5382" s="288"/>
      <c r="ARC5382" s="288"/>
      <c r="ARD5382" s="288"/>
      <c r="ARE5382" s="288"/>
      <c r="ARF5382" s="288"/>
      <c r="ARG5382" s="288"/>
      <c r="ARH5382" s="288"/>
      <c r="ARI5382" s="288"/>
      <c r="ARJ5382" s="288"/>
      <c r="ARK5382" s="288"/>
      <c r="ARL5382" s="288"/>
      <c r="ARM5382" s="288"/>
      <c r="ARN5382" s="288"/>
      <c r="ARO5382" s="288"/>
      <c r="ARP5382" s="288"/>
      <c r="ARQ5382" s="288"/>
      <c r="ARR5382" s="288"/>
      <c r="ARS5382" s="288"/>
      <c r="ART5382" s="288"/>
      <c r="ARU5382" s="288"/>
      <c r="ARV5382" s="288"/>
      <c r="ARW5382" s="288"/>
      <c r="ARX5382" s="288"/>
      <c r="ARY5382" s="288"/>
      <c r="ARZ5382" s="288"/>
      <c r="ASA5382" s="288"/>
      <c r="ASB5382" s="288"/>
      <c r="ASC5382" s="288"/>
      <c r="ASD5382" s="288"/>
      <c r="ASE5382" s="288"/>
      <c r="ASF5382" s="288"/>
      <c r="ASG5382" s="288"/>
      <c r="ASH5382" s="288"/>
      <c r="ASI5382" s="288"/>
      <c r="ASJ5382" s="288"/>
      <c r="ASK5382" s="288"/>
      <c r="ASL5382" s="288"/>
      <c r="ASM5382" s="288"/>
      <c r="ASN5382" s="288"/>
      <c r="ASO5382" s="288"/>
      <c r="ASP5382" s="288"/>
      <c r="ASQ5382" s="288"/>
      <c r="ASR5382" s="288"/>
      <c r="ASS5382" s="288"/>
      <c r="AST5382" s="288"/>
      <c r="ASU5382" s="288"/>
      <c r="ASV5382" s="288"/>
      <c r="ASW5382" s="288"/>
      <c r="ASX5382" s="288"/>
      <c r="ASY5382" s="288"/>
      <c r="ASZ5382" s="288"/>
      <c r="ATA5382" s="288"/>
      <c r="ATB5382" s="288"/>
      <c r="ATC5382" s="288"/>
      <c r="ATD5382" s="288"/>
      <c r="ATE5382" s="288"/>
      <c r="ATF5382" s="288"/>
      <c r="ATG5382" s="288"/>
      <c r="ATH5382" s="288"/>
      <c r="ATI5382" s="288"/>
      <c r="ATJ5382" s="288"/>
      <c r="ATK5382" s="288"/>
      <c r="ATL5382" s="288"/>
      <c r="ATM5382" s="288"/>
      <c r="ATN5382" s="288"/>
      <c r="ATO5382" s="288"/>
      <c r="ATP5382" s="288"/>
      <c r="ATQ5382" s="288"/>
      <c r="ATR5382" s="288"/>
      <c r="ATS5382" s="288"/>
      <c r="ATT5382" s="288"/>
      <c r="ATU5382" s="288"/>
      <c r="ATV5382" s="288"/>
      <c r="ATW5382" s="288"/>
      <c r="ATX5382" s="288"/>
      <c r="ATY5382" s="288"/>
      <c r="ATZ5382" s="288"/>
      <c r="AUA5382" s="288"/>
      <c r="AUB5382" s="288"/>
      <c r="AUC5382" s="288"/>
      <c r="AUD5382" s="288"/>
      <c r="AUE5382" s="288"/>
      <c r="AUF5382" s="288"/>
      <c r="AUG5382" s="288"/>
      <c r="AUH5382" s="288"/>
      <c r="AUI5382" s="288"/>
      <c r="AUJ5382" s="288"/>
      <c r="AUK5382" s="288"/>
      <c r="AUL5382" s="288"/>
      <c r="AUM5382" s="288"/>
      <c r="AUN5382" s="288"/>
      <c r="AUO5382" s="288"/>
      <c r="AUP5382" s="288"/>
      <c r="AUQ5382" s="288"/>
      <c r="AUR5382" s="288"/>
      <c r="AUS5382" s="288"/>
      <c r="AUT5382" s="288"/>
      <c r="AUU5382" s="288"/>
      <c r="AUV5382" s="288"/>
      <c r="AUW5382" s="288"/>
      <c r="AUX5382" s="288"/>
      <c r="AUY5382" s="288"/>
      <c r="AUZ5382" s="288"/>
      <c r="AVA5382" s="288"/>
      <c r="AVB5382" s="288"/>
      <c r="AVC5382" s="288"/>
      <c r="AVD5382" s="288"/>
      <c r="AVE5382" s="288"/>
      <c r="AVF5382" s="288"/>
      <c r="AVG5382" s="288"/>
      <c r="AVH5382" s="288"/>
      <c r="AVI5382" s="288"/>
      <c r="AVJ5382" s="288"/>
      <c r="AVK5382" s="288"/>
      <c r="AVL5382" s="288"/>
      <c r="AVM5382" s="288"/>
      <c r="AVN5382" s="288"/>
      <c r="AVO5382" s="288"/>
      <c r="AVP5382" s="288"/>
      <c r="AVQ5382" s="288"/>
      <c r="AVR5382" s="288"/>
      <c r="AVS5382" s="288"/>
      <c r="AVT5382" s="288"/>
      <c r="AVU5382" s="288"/>
      <c r="AVV5382" s="288"/>
      <c r="AVW5382" s="288"/>
      <c r="AVX5382" s="288"/>
      <c r="AVY5382" s="288"/>
      <c r="AVZ5382" s="288"/>
      <c r="AWA5382" s="288"/>
      <c r="AWB5382" s="288"/>
      <c r="AWC5382" s="288"/>
      <c r="AWD5382" s="288"/>
      <c r="AWE5382" s="288"/>
      <c r="AWF5382" s="288"/>
      <c r="AWG5382" s="288"/>
      <c r="AWH5382" s="288"/>
      <c r="AWI5382" s="288"/>
      <c r="AWJ5382" s="288"/>
      <c r="AWK5382" s="288"/>
      <c r="AWL5382" s="288"/>
      <c r="AWM5382" s="288"/>
      <c r="AWN5382" s="288"/>
      <c r="AWO5382" s="288"/>
      <c r="AWP5382" s="288"/>
      <c r="AWQ5382" s="288"/>
      <c r="AWR5382" s="288"/>
      <c r="AWS5382" s="288"/>
      <c r="AWT5382" s="288"/>
      <c r="AWU5382" s="288"/>
      <c r="AWV5382" s="288"/>
      <c r="AWW5382" s="288"/>
      <c r="AWX5382" s="288"/>
      <c r="AWY5382" s="288"/>
      <c r="AWZ5382" s="288"/>
      <c r="AXA5382" s="288"/>
      <c r="AXB5382" s="288"/>
      <c r="AXC5382" s="288"/>
      <c r="AXD5382" s="288"/>
      <c r="AXE5382" s="288"/>
      <c r="AXF5382" s="288"/>
      <c r="AXG5382" s="288"/>
      <c r="AXH5382" s="288"/>
      <c r="AXI5382" s="288"/>
      <c r="AXJ5382" s="288"/>
      <c r="AXK5382" s="288"/>
      <c r="AXL5382" s="288"/>
      <c r="AXM5382" s="288"/>
      <c r="AXN5382" s="288"/>
      <c r="AXO5382" s="288"/>
      <c r="AXP5382" s="288"/>
      <c r="AXQ5382" s="288"/>
      <c r="AXR5382" s="288"/>
      <c r="AXS5382" s="288"/>
      <c r="AXT5382" s="288"/>
      <c r="AXU5382" s="288"/>
      <c r="AXV5382" s="288"/>
      <c r="AXW5382" s="288"/>
      <c r="AXX5382" s="288"/>
      <c r="AXY5382" s="288"/>
      <c r="AXZ5382" s="288"/>
      <c r="AYA5382" s="288"/>
      <c r="AYB5382" s="288"/>
      <c r="AYC5382" s="288"/>
      <c r="AYD5382" s="288"/>
      <c r="AYE5382" s="288"/>
      <c r="AYF5382" s="288"/>
      <c r="AYG5382" s="288"/>
      <c r="AYH5382" s="288"/>
      <c r="AYI5382" s="288"/>
      <c r="AYJ5382" s="288"/>
      <c r="AYK5382" s="288"/>
      <c r="AYL5382" s="288"/>
      <c r="AYM5382" s="288"/>
      <c r="AYN5382" s="288"/>
      <c r="AYO5382" s="288"/>
      <c r="AYP5382" s="288"/>
      <c r="AYQ5382" s="288"/>
      <c r="AYR5382" s="288"/>
      <c r="AYS5382" s="288"/>
      <c r="AYT5382" s="288"/>
      <c r="AYU5382" s="288"/>
      <c r="AYV5382" s="288"/>
      <c r="AYW5382" s="288"/>
      <c r="AYX5382" s="288"/>
      <c r="AYY5382" s="288"/>
      <c r="AYZ5382" s="288"/>
      <c r="AZA5382" s="288"/>
      <c r="AZB5382" s="288"/>
      <c r="AZC5382" s="288"/>
      <c r="AZD5382" s="288"/>
      <c r="AZE5382" s="288"/>
      <c r="AZF5382" s="288"/>
      <c r="AZG5382" s="288"/>
      <c r="AZH5382" s="288"/>
      <c r="AZI5382" s="288"/>
      <c r="AZJ5382" s="288"/>
      <c r="AZK5382" s="288"/>
      <c r="AZL5382" s="288"/>
      <c r="AZM5382" s="288"/>
      <c r="AZN5382" s="288"/>
      <c r="AZO5382" s="288"/>
      <c r="AZP5382" s="288"/>
      <c r="AZQ5382" s="288"/>
      <c r="AZR5382" s="288"/>
      <c r="AZS5382" s="288"/>
      <c r="AZT5382" s="288"/>
      <c r="AZU5382" s="288"/>
      <c r="AZV5382" s="288"/>
      <c r="AZW5382" s="288"/>
      <c r="AZX5382" s="288"/>
      <c r="AZY5382" s="288"/>
      <c r="AZZ5382" s="288"/>
      <c r="BAA5382" s="288"/>
      <c r="BAB5382" s="288"/>
      <c r="BAC5382" s="288"/>
      <c r="BAD5382" s="288"/>
      <c r="BAE5382" s="288"/>
      <c r="BAF5382" s="288"/>
      <c r="BAG5382" s="288"/>
      <c r="BAH5382" s="288"/>
      <c r="BAI5382" s="288"/>
      <c r="BAJ5382" s="288"/>
      <c r="BAK5382" s="288"/>
      <c r="BAL5382" s="288"/>
      <c r="BAM5382" s="288"/>
      <c r="BAN5382" s="288"/>
      <c r="BAO5382" s="288"/>
      <c r="BAP5382" s="288"/>
      <c r="BAQ5382" s="288"/>
      <c r="BAR5382" s="288"/>
      <c r="BAS5382" s="288"/>
      <c r="BAT5382" s="288"/>
      <c r="BAU5382" s="288"/>
      <c r="BAV5382" s="288"/>
      <c r="BAW5382" s="288"/>
      <c r="BAX5382" s="288"/>
      <c r="BAY5382" s="288"/>
      <c r="BAZ5382" s="288"/>
      <c r="BBA5382" s="288"/>
      <c r="BBB5382" s="288"/>
      <c r="BBC5382" s="288"/>
      <c r="BBD5382" s="288"/>
      <c r="BBE5382" s="288"/>
      <c r="BBF5382" s="288"/>
      <c r="BBG5382" s="288"/>
      <c r="BBH5382" s="288"/>
      <c r="BBI5382" s="288"/>
      <c r="BBJ5382" s="288"/>
      <c r="BBK5382" s="288"/>
      <c r="BBL5382" s="288"/>
      <c r="BBM5382" s="288"/>
      <c r="BBN5382" s="288"/>
      <c r="BBO5382" s="288"/>
      <c r="BBP5382" s="288"/>
      <c r="BBQ5382" s="288"/>
      <c r="BBR5382" s="288"/>
      <c r="BBS5382" s="288"/>
      <c r="BBT5382" s="288"/>
      <c r="BBU5382" s="288"/>
      <c r="BBV5382" s="288"/>
      <c r="BBW5382" s="288"/>
      <c r="BBX5382" s="288"/>
      <c r="BBY5382" s="288"/>
      <c r="BBZ5382" s="288"/>
      <c r="BCA5382" s="288"/>
      <c r="BCB5382" s="288"/>
      <c r="BCC5382" s="288"/>
      <c r="BCD5382" s="288"/>
      <c r="BCE5382" s="288"/>
      <c r="BCF5382" s="288"/>
      <c r="BCG5382" s="288"/>
      <c r="BCH5382" s="288"/>
      <c r="BCI5382" s="288"/>
      <c r="BCJ5382" s="288"/>
      <c r="BCK5382" s="288"/>
      <c r="BCL5382" s="288"/>
      <c r="BCM5382" s="288"/>
      <c r="BCN5382" s="288"/>
      <c r="BCO5382" s="288"/>
      <c r="BCP5382" s="288"/>
      <c r="BCQ5382" s="288"/>
      <c r="BCR5382" s="288"/>
      <c r="BCS5382" s="288"/>
      <c r="BCT5382" s="288"/>
      <c r="BCU5382" s="288"/>
      <c r="BCV5382" s="288"/>
      <c r="BCW5382" s="288"/>
      <c r="BCX5382" s="288"/>
      <c r="BCY5382" s="288"/>
      <c r="BCZ5382" s="288"/>
      <c r="BDA5382" s="288"/>
      <c r="BDB5382" s="288"/>
      <c r="BDC5382" s="288"/>
      <c r="BDD5382" s="288"/>
      <c r="BDE5382" s="288"/>
      <c r="BDF5382" s="288"/>
      <c r="BDG5382" s="288"/>
      <c r="BDH5382" s="288"/>
      <c r="BDI5382" s="288"/>
      <c r="BDJ5382" s="288"/>
      <c r="BDK5382" s="288"/>
      <c r="BDL5382" s="288"/>
      <c r="BDM5382" s="288"/>
      <c r="BDN5382" s="288"/>
      <c r="BDO5382" s="288"/>
      <c r="BDP5382" s="288"/>
      <c r="BDQ5382" s="288"/>
      <c r="BDR5382" s="288"/>
      <c r="BDS5382" s="288"/>
      <c r="BDT5382" s="288"/>
      <c r="BDU5382" s="288"/>
      <c r="BDV5382" s="288"/>
      <c r="BDW5382" s="288"/>
      <c r="BDX5382" s="288"/>
      <c r="BDY5382" s="288"/>
      <c r="BDZ5382" s="288"/>
      <c r="BEA5382" s="288"/>
      <c r="BEB5382" s="288"/>
      <c r="BEC5382" s="288"/>
      <c r="BED5382" s="288"/>
      <c r="BEE5382" s="288"/>
      <c r="BEF5382" s="288"/>
      <c r="BEG5382" s="288"/>
      <c r="BEH5382" s="288"/>
      <c r="BEI5382" s="288"/>
      <c r="BEJ5382" s="288"/>
      <c r="BEK5382" s="288"/>
      <c r="BEL5382" s="288"/>
      <c r="BEM5382" s="288"/>
      <c r="BEN5382" s="288"/>
      <c r="BEO5382" s="288"/>
      <c r="BEP5382" s="288"/>
      <c r="BEQ5382" s="288"/>
      <c r="BER5382" s="288"/>
      <c r="BES5382" s="288"/>
      <c r="BET5382" s="288"/>
      <c r="BEU5382" s="288"/>
      <c r="BEV5382" s="288"/>
      <c r="BEW5382" s="288"/>
      <c r="BEX5382" s="288"/>
      <c r="BEY5382" s="288"/>
      <c r="BEZ5382" s="288"/>
      <c r="BFA5382" s="288"/>
      <c r="BFB5382" s="288"/>
      <c r="BFC5382" s="288"/>
      <c r="BFD5382" s="288"/>
      <c r="BFE5382" s="288"/>
      <c r="BFF5382" s="288"/>
      <c r="BFG5382" s="288"/>
      <c r="BFH5382" s="288"/>
      <c r="BFI5382" s="288"/>
      <c r="BFJ5382" s="288"/>
      <c r="BFK5382" s="288"/>
      <c r="BFL5382" s="288"/>
      <c r="BFM5382" s="288"/>
      <c r="BFN5382" s="288"/>
      <c r="BFO5382" s="288"/>
      <c r="BFP5382" s="288"/>
      <c r="BFQ5382" s="288"/>
      <c r="BFR5382" s="288"/>
      <c r="BFS5382" s="288"/>
      <c r="BFT5382" s="288"/>
      <c r="BFU5382" s="288"/>
      <c r="BFV5382" s="288"/>
      <c r="BFW5382" s="288"/>
      <c r="BFX5382" s="288"/>
      <c r="BFY5382" s="288"/>
      <c r="BFZ5382" s="288"/>
      <c r="BGA5382" s="288"/>
      <c r="BGB5382" s="288"/>
      <c r="BGC5382" s="288"/>
      <c r="BGD5382" s="288"/>
      <c r="BGE5382" s="288"/>
      <c r="BGF5382" s="288"/>
      <c r="BGG5382" s="288"/>
      <c r="BGH5382" s="288"/>
      <c r="BGI5382" s="288"/>
      <c r="BGJ5382" s="288"/>
      <c r="BGK5382" s="288"/>
      <c r="BGL5382" s="288"/>
      <c r="BGM5382" s="288"/>
      <c r="BGN5382" s="288"/>
      <c r="BGO5382" s="288"/>
      <c r="BGP5382" s="288"/>
      <c r="BGQ5382" s="288"/>
      <c r="BGR5382" s="288"/>
      <c r="BGS5382" s="288"/>
      <c r="BGT5382" s="288"/>
      <c r="BGU5382" s="288"/>
      <c r="BGV5382" s="288"/>
      <c r="BGW5382" s="288"/>
      <c r="BGX5382" s="288"/>
      <c r="BGY5382" s="288"/>
      <c r="BGZ5382" s="288"/>
      <c r="BHA5382" s="288"/>
      <c r="BHB5382" s="288"/>
      <c r="BHC5382" s="288"/>
      <c r="BHD5382" s="288"/>
      <c r="BHE5382" s="288"/>
      <c r="BHF5382" s="288"/>
      <c r="BHG5382" s="288"/>
      <c r="BHH5382" s="288"/>
      <c r="BHI5382" s="288"/>
      <c r="BHJ5382" s="288"/>
      <c r="BHK5382" s="288"/>
      <c r="BHL5382" s="288"/>
      <c r="BHM5382" s="288"/>
      <c r="BHN5382" s="288"/>
      <c r="BHO5382" s="288"/>
      <c r="BHP5382" s="288"/>
      <c r="BHQ5382" s="288"/>
      <c r="BHR5382" s="288"/>
      <c r="BHS5382" s="288"/>
      <c r="BHT5382" s="288"/>
      <c r="BHU5382" s="288"/>
      <c r="BHV5382" s="288"/>
      <c r="BHW5382" s="288"/>
      <c r="BHX5382" s="288"/>
      <c r="BHY5382" s="288"/>
      <c r="BHZ5382" s="288"/>
      <c r="BIA5382" s="288"/>
      <c r="BIB5382" s="288"/>
      <c r="BIC5382" s="288"/>
      <c r="BID5382" s="288"/>
      <c r="BIE5382" s="288"/>
      <c r="BIF5382" s="288"/>
      <c r="BIG5382" s="288"/>
      <c r="BIH5382" s="288"/>
      <c r="BII5382" s="288"/>
      <c r="BIJ5382" s="288"/>
      <c r="BIK5382" s="288"/>
      <c r="BIL5382" s="288"/>
      <c r="BIM5382" s="288"/>
      <c r="BIN5382" s="288"/>
      <c r="BIO5382" s="288"/>
      <c r="BIP5382" s="288"/>
      <c r="BIQ5382" s="288"/>
      <c r="BIR5382" s="288"/>
      <c r="BIS5382" s="288"/>
      <c r="BIT5382" s="288"/>
      <c r="BIU5382" s="288"/>
      <c r="BIV5382" s="288"/>
      <c r="BIW5382" s="288"/>
      <c r="BIX5382" s="288"/>
      <c r="BIY5382" s="288"/>
      <c r="BIZ5382" s="288"/>
      <c r="BJA5382" s="288"/>
      <c r="BJB5382" s="288"/>
      <c r="BJC5382" s="288"/>
      <c r="BJD5382" s="288"/>
      <c r="BJE5382" s="288"/>
      <c r="BJF5382" s="288"/>
      <c r="BJG5382" s="288"/>
      <c r="BJH5382" s="288"/>
      <c r="BJI5382" s="288"/>
      <c r="BJJ5382" s="288"/>
      <c r="BJK5382" s="288"/>
      <c r="BJL5382" s="288"/>
      <c r="BJM5382" s="288"/>
      <c r="BJN5382" s="288"/>
      <c r="BJO5382" s="288"/>
      <c r="BJP5382" s="288"/>
      <c r="BJQ5382" s="288"/>
      <c r="BJR5382" s="288"/>
      <c r="BJS5382" s="288"/>
      <c r="BJT5382" s="288"/>
      <c r="BJU5382" s="288"/>
      <c r="BJV5382" s="288"/>
      <c r="BJW5382" s="288"/>
      <c r="BJX5382" s="288"/>
      <c r="BJY5382" s="288"/>
      <c r="BJZ5382" s="288"/>
      <c r="BKA5382" s="288"/>
      <c r="BKB5382" s="288"/>
      <c r="BKC5382" s="288"/>
      <c r="BKD5382" s="288"/>
      <c r="BKE5382" s="288"/>
      <c r="BKF5382" s="288"/>
      <c r="BKG5382" s="288"/>
      <c r="BKH5382" s="288"/>
      <c r="BKI5382" s="288"/>
      <c r="BKJ5382" s="288"/>
      <c r="BKK5382" s="288"/>
      <c r="BKL5382" s="288"/>
      <c r="BKM5382" s="288"/>
      <c r="BKN5382" s="288"/>
      <c r="BKO5382" s="288"/>
      <c r="BKP5382" s="288"/>
      <c r="BKQ5382" s="288"/>
      <c r="BKR5382" s="288"/>
      <c r="BKS5382" s="288"/>
      <c r="BKT5382" s="288"/>
      <c r="BKU5382" s="288"/>
      <c r="BKV5382" s="288"/>
      <c r="BKW5382" s="288"/>
      <c r="BKX5382" s="288"/>
      <c r="BKY5382" s="288"/>
      <c r="BKZ5382" s="288"/>
      <c r="BLA5382" s="288"/>
      <c r="BLB5382" s="288"/>
      <c r="BLC5382" s="288"/>
      <c r="BLD5382" s="288"/>
      <c r="BLE5382" s="288"/>
      <c r="BLF5382" s="288"/>
      <c r="BLG5382" s="288"/>
      <c r="BLH5382" s="288"/>
      <c r="BLI5382" s="288"/>
      <c r="BLJ5382" s="288"/>
      <c r="BLK5382" s="288"/>
      <c r="BLL5382" s="288"/>
      <c r="BLM5382" s="288"/>
      <c r="BLN5382" s="288"/>
      <c r="BLO5382" s="288"/>
      <c r="BLP5382" s="288"/>
      <c r="BLQ5382" s="288"/>
      <c r="BLR5382" s="288"/>
      <c r="BLS5382" s="288"/>
      <c r="BLT5382" s="288"/>
      <c r="BLU5382" s="288"/>
      <c r="BLV5382" s="288"/>
      <c r="BLW5382" s="288"/>
      <c r="BLX5382" s="288"/>
      <c r="BLY5382" s="288"/>
      <c r="BLZ5382" s="288"/>
      <c r="BMA5382" s="288"/>
      <c r="BMB5382" s="288"/>
      <c r="BMC5382" s="288"/>
      <c r="BMD5382" s="288"/>
      <c r="BME5382" s="288"/>
      <c r="BMF5382" s="288"/>
      <c r="BMG5382" s="288"/>
      <c r="BMH5382" s="288"/>
      <c r="BMI5382" s="288"/>
      <c r="BMJ5382" s="288"/>
      <c r="BMK5382" s="288"/>
      <c r="BML5382" s="288"/>
      <c r="BMM5382" s="288"/>
      <c r="BMN5382" s="288"/>
      <c r="BMO5382" s="288"/>
      <c r="BMP5382" s="288"/>
      <c r="BMQ5382" s="288"/>
      <c r="BMR5382" s="288"/>
      <c r="BMS5382" s="288"/>
      <c r="BMT5382" s="288"/>
      <c r="BMU5382" s="288"/>
      <c r="BMV5382" s="288"/>
      <c r="BMW5382" s="288"/>
      <c r="BMX5382" s="288"/>
      <c r="BMY5382" s="288"/>
      <c r="BMZ5382" s="288"/>
      <c r="BNA5382" s="288"/>
      <c r="BNB5382" s="288"/>
      <c r="BNC5382" s="288"/>
      <c r="BND5382" s="288"/>
      <c r="BNE5382" s="288"/>
      <c r="BNF5382" s="288"/>
      <c r="BNG5382" s="288"/>
      <c r="BNH5382" s="288"/>
      <c r="BNI5382" s="288"/>
      <c r="BNJ5382" s="288"/>
      <c r="BNK5382" s="288"/>
      <c r="BNL5382" s="288"/>
      <c r="BNM5382" s="288"/>
      <c r="BNN5382" s="288"/>
      <c r="BNO5382" s="288"/>
      <c r="BNP5382" s="288"/>
      <c r="BNQ5382" s="288"/>
      <c r="BNR5382" s="288"/>
      <c r="BNS5382" s="288"/>
      <c r="BNT5382" s="288"/>
      <c r="BNU5382" s="288"/>
      <c r="BNV5382" s="288"/>
      <c r="BNW5382" s="288"/>
      <c r="BNX5382" s="288"/>
      <c r="BNY5382" s="288"/>
      <c r="BNZ5382" s="288"/>
      <c r="BOA5382" s="288"/>
      <c r="BOB5382" s="288"/>
      <c r="BOC5382" s="288"/>
      <c r="BOD5382" s="288"/>
      <c r="BOE5382" s="288"/>
      <c r="BOF5382" s="288"/>
      <c r="BOG5382" s="288"/>
      <c r="BOH5382" s="288"/>
      <c r="BOI5382" s="288"/>
      <c r="BOJ5382" s="288"/>
      <c r="BOK5382" s="288"/>
      <c r="BOL5382" s="288"/>
      <c r="BOM5382" s="288"/>
      <c r="BON5382" s="288"/>
      <c r="BOO5382" s="288"/>
      <c r="BOP5382" s="288"/>
      <c r="BOQ5382" s="288"/>
      <c r="BOR5382" s="288"/>
      <c r="BOS5382" s="288"/>
      <c r="BOT5382" s="288"/>
      <c r="BOU5382" s="288"/>
      <c r="BOV5382" s="288"/>
      <c r="BOW5382" s="288"/>
      <c r="BOX5382" s="288"/>
      <c r="BOY5382" s="288"/>
      <c r="BOZ5382" s="288"/>
      <c r="BPA5382" s="288"/>
      <c r="BPB5382" s="288"/>
      <c r="BPC5382" s="288"/>
      <c r="BPD5382" s="288"/>
      <c r="BPE5382" s="288"/>
      <c r="BPF5382" s="288"/>
      <c r="BPG5382" s="288"/>
      <c r="BPH5382" s="288"/>
      <c r="BPI5382" s="288"/>
      <c r="BPJ5382" s="288"/>
      <c r="BPK5382" s="288"/>
      <c r="BPL5382" s="288"/>
      <c r="BPM5382" s="288"/>
      <c r="BPN5382" s="288"/>
      <c r="BPO5382" s="288"/>
      <c r="BPP5382" s="288"/>
      <c r="BPQ5382" s="288"/>
      <c r="BPR5382" s="288"/>
      <c r="BPS5382" s="288"/>
      <c r="BPT5382" s="288"/>
      <c r="BPU5382" s="288"/>
      <c r="BPV5382" s="288"/>
      <c r="BPW5382" s="288"/>
      <c r="BPX5382" s="288"/>
      <c r="BPY5382" s="288"/>
      <c r="BPZ5382" s="288"/>
      <c r="BQA5382" s="288"/>
      <c r="BQB5382" s="288"/>
      <c r="BQC5382" s="288"/>
      <c r="BQD5382" s="288"/>
      <c r="BQE5382" s="288"/>
      <c r="BQF5382" s="288"/>
      <c r="BQG5382" s="288"/>
      <c r="BQH5382" s="288"/>
      <c r="BQI5382" s="288"/>
      <c r="BQJ5382" s="288"/>
      <c r="BQK5382" s="288"/>
      <c r="BQL5382" s="288"/>
      <c r="BQM5382" s="288"/>
      <c r="BQN5382" s="288"/>
      <c r="BQO5382" s="288"/>
      <c r="BQP5382" s="288"/>
      <c r="BQQ5382" s="288"/>
      <c r="BQR5382" s="288"/>
      <c r="BQS5382" s="288"/>
      <c r="BQT5382" s="288"/>
      <c r="BQU5382" s="288"/>
      <c r="BQV5382" s="288"/>
      <c r="BQW5382" s="288"/>
      <c r="BQX5382" s="288"/>
      <c r="BQY5382" s="288"/>
      <c r="BQZ5382" s="288"/>
      <c r="BRA5382" s="288"/>
      <c r="BRB5382" s="288"/>
      <c r="BRC5382" s="288"/>
      <c r="BRD5382" s="288"/>
      <c r="BRE5382" s="288"/>
      <c r="BRF5382" s="288"/>
      <c r="BRG5382" s="288"/>
      <c r="BRH5382" s="288"/>
      <c r="BRI5382" s="288"/>
      <c r="BRJ5382" s="288"/>
      <c r="BRK5382" s="288"/>
      <c r="BRL5382" s="288"/>
      <c r="BRM5382" s="288"/>
      <c r="BRN5382" s="288"/>
      <c r="BRO5382" s="288"/>
      <c r="BRP5382" s="288"/>
      <c r="BRQ5382" s="288"/>
      <c r="BRR5382" s="288"/>
      <c r="BRS5382" s="288"/>
      <c r="BRT5382" s="288"/>
      <c r="BRU5382" s="288"/>
      <c r="BRV5382" s="288"/>
      <c r="BRW5382" s="288"/>
      <c r="BRX5382" s="288"/>
      <c r="BRY5382" s="288"/>
      <c r="BRZ5382" s="288"/>
      <c r="BSA5382" s="288"/>
      <c r="BSB5382" s="288"/>
      <c r="BSC5382" s="288"/>
      <c r="BSD5382" s="288"/>
      <c r="BSE5382" s="288"/>
      <c r="BSF5382" s="288"/>
      <c r="BSG5382" s="288"/>
      <c r="BSH5382" s="288"/>
      <c r="BSI5382" s="288"/>
      <c r="BSJ5382" s="288"/>
      <c r="BSK5382" s="288"/>
      <c r="BSL5382" s="288"/>
      <c r="BSM5382" s="288"/>
      <c r="BSN5382" s="288"/>
      <c r="BSO5382" s="288"/>
      <c r="BSP5382" s="288"/>
      <c r="BSQ5382" s="288"/>
      <c r="BSR5382" s="288"/>
      <c r="BSS5382" s="288"/>
      <c r="BST5382" s="288"/>
      <c r="BSU5382" s="288"/>
      <c r="BSV5382" s="288"/>
      <c r="BSW5382" s="288"/>
      <c r="BSX5382" s="288"/>
      <c r="BSY5382" s="288"/>
      <c r="BSZ5382" s="288"/>
      <c r="BTA5382" s="288"/>
      <c r="BTB5382" s="288"/>
      <c r="BTC5382" s="288"/>
      <c r="BTD5382" s="288"/>
      <c r="BTE5382" s="288"/>
      <c r="BTF5382" s="288"/>
      <c r="BTG5382" s="288"/>
      <c r="BTH5382" s="288"/>
      <c r="BTI5382" s="288"/>
      <c r="BTJ5382" s="288"/>
      <c r="BTK5382" s="288"/>
      <c r="BTL5382" s="288"/>
      <c r="BTM5382" s="288"/>
      <c r="BTN5382" s="288"/>
      <c r="BTO5382" s="288"/>
      <c r="BTP5382" s="288"/>
      <c r="BTQ5382" s="288"/>
      <c r="BTR5382" s="288"/>
      <c r="BTS5382" s="288"/>
      <c r="BTT5382" s="288"/>
      <c r="BTU5382" s="288"/>
      <c r="BTV5382" s="288"/>
      <c r="BTW5382" s="288"/>
      <c r="BTX5382" s="288"/>
      <c r="BTY5382" s="288"/>
      <c r="BTZ5382" s="288"/>
      <c r="BUA5382" s="288"/>
      <c r="BUB5382" s="288"/>
      <c r="BUC5382" s="288"/>
      <c r="BUD5382" s="288"/>
      <c r="BUE5382" s="288"/>
      <c r="BUF5382" s="288"/>
      <c r="BUG5382" s="288"/>
      <c r="BUH5382" s="288"/>
      <c r="BUI5382" s="288"/>
      <c r="BUJ5382" s="288"/>
      <c r="BUK5382" s="288"/>
      <c r="BUL5382" s="288"/>
      <c r="BUM5382" s="288"/>
      <c r="BUN5382" s="288"/>
      <c r="BUO5382" s="288"/>
      <c r="BUP5382" s="288"/>
      <c r="BUQ5382" s="288"/>
      <c r="BUR5382" s="288"/>
      <c r="BUS5382" s="288"/>
      <c r="BUT5382" s="288"/>
      <c r="BUU5382" s="288"/>
      <c r="BUV5382" s="288"/>
      <c r="BUW5382" s="288"/>
      <c r="BUX5382" s="288"/>
      <c r="BUY5382" s="288"/>
      <c r="BUZ5382" s="288"/>
      <c r="BVA5382" s="288"/>
      <c r="BVB5382" s="288"/>
      <c r="BVC5382" s="288"/>
      <c r="BVD5382" s="288"/>
      <c r="BVE5382" s="288"/>
      <c r="BVF5382" s="288"/>
      <c r="BVG5382" s="288"/>
      <c r="BVH5382" s="288"/>
      <c r="BVI5382" s="288"/>
      <c r="BVJ5382" s="288"/>
      <c r="BVK5382" s="288"/>
      <c r="BVL5382" s="288"/>
      <c r="BVM5382" s="288"/>
      <c r="BVN5382" s="288"/>
      <c r="BVO5382" s="288"/>
      <c r="BVP5382" s="288"/>
      <c r="BVQ5382" s="288"/>
      <c r="BVR5382" s="288"/>
      <c r="BVS5382" s="288"/>
      <c r="BVT5382" s="288"/>
      <c r="BVU5382" s="288"/>
      <c r="BVV5382" s="288"/>
      <c r="BVW5382" s="288"/>
      <c r="BVX5382" s="288"/>
      <c r="BVY5382" s="288"/>
      <c r="BVZ5382" s="288"/>
      <c r="BWA5382" s="288"/>
      <c r="BWB5382" s="288"/>
      <c r="BWC5382" s="288"/>
      <c r="BWD5382" s="288"/>
      <c r="BWE5382" s="288"/>
      <c r="BWF5382" s="288"/>
      <c r="BWG5382" s="288"/>
      <c r="BWH5382" s="288"/>
      <c r="BWI5382" s="288"/>
      <c r="BWJ5382" s="288"/>
      <c r="BWK5382" s="288"/>
      <c r="BWL5382" s="288"/>
      <c r="BWM5382" s="288"/>
      <c r="BWN5382" s="288"/>
      <c r="BWO5382" s="288"/>
      <c r="BWP5382" s="288"/>
      <c r="BWQ5382" s="288"/>
      <c r="BWR5382" s="288"/>
      <c r="BWS5382" s="288"/>
      <c r="BWT5382" s="288"/>
      <c r="BWU5382" s="288"/>
      <c r="BWV5382" s="288"/>
      <c r="BWW5382" s="288"/>
      <c r="BWX5382" s="288"/>
      <c r="BWY5382" s="288"/>
      <c r="BWZ5382" s="288"/>
      <c r="BXA5382" s="288"/>
      <c r="BXB5382" s="288"/>
      <c r="BXC5382" s="288"/>
      <c r="BXD5382" s="288"/>
      <c r="BXE5382" s="288"/>
      <c r="BXF5382" s="288"/>
      <c r="BXG5382" s="288"/>
      <c r="BXH5382" s="288"/>
      <c r="BXI5382" s="288"/>
      <c r="BXJ5382" s="288"/>
      <c r="BXK5382" s="288"/>
      <c r="BXL5382" s="288"/>
      <c r="BXM5382" s="288"/>
      <c r="BXN5382" s="288"/>
      <c r="BXO5382" s="288"/>
      <c r="BXP5382" s="288"/>
      <c r="BXQ5382" s="288"/>
      <c r="BXR5382" s="288"/>
      <c r="BXS5382" s="288"/>
      <c r="BXT5382" s="288"/>
      <c r="BXU5382" s="288"/>
      <c r="BXV5382" s="288"/>
      <c r="BXW5382" s="288"/>
      <c r="BXX5382" s="288"/>
      <c r="BXY5382" s="288"/>
      <c r="BXZ5382" s="288"/>
      <c r="BYA5382" s="288"/>
      <c r="BYB5382" s="288"/>
      <c r="BYC5382" s="288"/>
      <c r="BYD5382" s="288"/>
      <c r="BYE5382" s="288"/>
      <c r="BYF5382" s="288"/>
      <c r="BYG5382" s="288"/>
      <c r="BYH5382" s="288"/>
      <c r="BYI5382" s="288"/>
      <c r="BYJ5382" s="288"/>
      <c r="BYK5382" s="288"/>
      <c r="BYL5382" s="288"/>
      <c r="BYM5382" s="288"/>
      <c r="BYN5382" s="288"/>
      <c r="BYO5382" s="288"/>
      <c r="BYP5382" s="288"/>
      <c r="BYQ5382" s="288"/>
      <c r="BYR5382" s="288"/>
      <c r="BYS5382" s="288"/>
      <c r="BYT5382" s="288"/>
      <c r="BYU5382" s="288"/>
      <c r="BYV5382" s="288"/>
      <c r="BYW5382" s="288"/>
      <c r="BYX5382" s="288"/>
      <c r="BYY5382" s="288"/>
      <c r="BYZ5382" s="288"/>
      <c r="BZA5382" s="288"/>
      <c r="BZB5382" s="288"/>
      <c r="BZC5382" s="288"/>
      <c r="BZD5382" s="288"/>
      <c r="BZE5382" s="288"/>
      <c r="BZF5382" s="288"/>
      <c r="BZG5382" s="288"/>
      <c r="BZH5382" s="288"/>
      <c r="BZI5382" s="288"/>
      <c r="BZJ5382" s="288"/>
      <c r="BZK5382" s="288"/>
      <c r="BZL5382" s="288"/>
      <c r="BZM5382" s="288"/>
      <c r="BZN5382" s="288"/>
      <c r="BZO5382" s="288"/>
      <c r="BZP5382" s="288"/>
      <c r="BZQ5382" s="288"/>
      <c r="BZR5382" s="288"/>
      <c r="BZS5382" s="288"/>
      <c r="BZT5382" s="288"/>
      <c r="BZU5382" s="288"/>
      <c r="BZV5382" s="288"/>
      <c r="BZW5382" s="288"/>
      <c r="BZX5382" s="288"/>
      <c r="BZY5382" s="288"/>
      <c r="BZZ5382" s="288"/>
      <c r="CAA5382" s="288"/>
      <c r="CAB5382" s="288"/>
      <c r="CAC5382" s="288"/>
      <c r="CAD5382" s="288"/>
      <c r="CAE5382" s="288"/>
      <c r="CAF5382" s="288"/>
      <c r="CAG5382" s="288"/>
      <c r="CAH5382" s="288"/>
      <c r="CAI5382" s="288"/>
      <c r="CAJ5382" s="288"/>
      <c r="CAK5382" s="288"/>
      <c r="CAL5382" s="288"/>
      <c r="CAM5382" s="288"/>
      <c r="CAN5382" s="288"/>
      <c r="CAO5382" s="288"/>
      <c r="CAP5382" s="288"/>
      <c r="CAQ5382" s="288"/>
      <c r="CAR5382" s="288"/>
      <c r="CAS5382" s="288"/>
      <c r="CAT5382" s="288"/>
      <c r="CAU5382" s="288"/>
      <c r="CAV5382" s="288"/>
      <c r="CAW5382" s="288"/>
      <c r="CAX5382" s="288"/>
      <c r="CAY5382" s="288"/>
      <c r="CAZ5382" s="288"/>
      <c r="CBA5382" s="288"/>
      <c r="CBB5382" s="288"/>
      <c r="CBC5382" s="288"/>
      <c r="CBD5382" s="288"/>
      <c r="CBE5382" s="288"/>
      <c r="CBF5382" s="288"/>
      <c r="CBG5382" s="288"/>
      <c r="CBH5382" s="288"/>
      <c r="CBI5382" s="288"/>
      <c r="CBJ5382" s="288"/>
      <c r="CBK5382" s="288"/>
      <c r="CBL5382" s="288"/>
      <c r="CBM5382" s="288"/>
      <c r="CBN5382" s="288"/>
      <c r="CBO5382" s="288"/>
      <c r="CBP5382" s="288"/>
      <c r="CBQ5382" s="288"/>
      <c r="CBR5382" s="288"/>
      <c r="CBS5382" s="288"/>
      <c r="CBT5382" s="288"/>
      <c r="CBU5382" s="288"/>
      <c r="CBV5382" s="288"/>
      <c r="CBW5382" s="288"/>
      <c r="CBX5382" s="288"/>
      <c r="CBY5382" s="288"/>
      <c r="CBZ5382" s="288"/>
      <c r="CCA5382" s="288"/>
      <c r="CCB5382" s="288"/>
      <c r="CCC5382" s="288"/>
      <c r="CCD5382" s="288"/>
      <c r="CCE5382" s="288"/>
      <c r="CCF5382" s="288"/>
      <c r="CCG5382" s="288"/>
      <c r="CCH5382" s="288"/>
      <c r="CCI5382" s="288"/>
      <c r="CCJ5382" s="288"/>
      <c r="CCK5382" s="288"/>
      <c r="CCL5382" s="288"/>
      <c r="CCM5382" s="288"/>
      <c r="CCN5382" s="288"/>
      <c r="CCO5382" s="288"/>
      <c r="CCP5382" s="288"/>
      <c r="CCQ5382" s="288"/>
      <c r="CCR5382" s="288"/>
      <c r="CCS5382" s="288"/>
      <c r="CCT5382" s="288"/>
      <c r="CCU5382" s="288"/>
      <c r="CCV5382" s="288"/>
      <c r="CCW5382" s="288"/>
      <c r="CCX5382" s="288"/>
      <c r="CCY5382" s="288"/>
      <c r="CCZ5382" s="288"/>
      <c r="CDA5382" s="288"/>
      <c r="CDB5382" s="288"/>
      <c r="CDC5382" s="288"/>
      <c r="CDD5382" s="288"/>
      <c r="CDE5382" s="288"/>
      <c r="CDF5382" s="288"/>
      <c r="CDG5382" s="288"/>
      <c r="CDH5382" s="288"/>
      <c r="CDI5382" s="288"/>
      <c r="CDJ5382" s="288"/>
      <c r="CDK5382" s="288"/>
      <c r="CDL5382" s="288"/>
      <c r="CDM5382" s="288"/>
      <c r="CDN5382" s="288"/>
      <c r="CDO5382" s="288"/>
      <c r="CDP5382" s="288"/>
      <c r="CDQ5382" s="288"/>
      <c r="CDR5382" s="288"/>
      <c r="CDS5382" s="288"/>
      <c r="CDT5382" s="288"/>
      <c r="CDU5382" s="288"/>
      <c r="CDV5382" s="288"/>
      <c r="CDW5382" s="288"/>
      <c r="CDX5382" s="288"/>
      <c r="CDY5382" s="288"/>
      <c r="CDZ5382" s="288"/>
      <c r="CEA5382" s="288"/>
      <c r="CEB5382" s="288"/>
      <c r="CEC5382" s="288"/>
      <c r="CED5382" s="288"/>
      <c r="CEE5382" s="288"/>
      <c r="CEF5382" s="288"/>
      <c r="CEG5382" s="288"/>
      <c r="CEH5382" s="288"/>
      <c r="CEI5382" s="288"/>
      <c r="CEJ5382" s="288"/>
      <c r="CEK5382" s="288"/>
      <c r="CEL5382" s="288"/>
      <c r="CEM5382" s="288"/>
      <c r="CEN5382" s="288"/>
      <c r="CEO5382" s="288"/>
      <c r="CEP5382" s="288"/>
      <c r="CEQ5382" s="288"/>
      <c r="CER5382" s="288"/>
      <c r="CES5382" s="288"/>
      <c r="CET5382" s="288"/>
      <c r="CEU5382" s="288"/>
      <c r="CEV5382" s="288"/>
      <c r="CEW5382" s="288"/>
      <c r="CEX5382" s="288"/>
      <c r="CEY5382" s="288"/>
      <c r="CEZ5382" s="288"/>
      <c r="CFA5382" s="288"/>
      <c r="CFB5382" s="288"/>
      <c r="CFC5382" s="288"/>
      <c r="CFD5382" s="288"/>
      <c r="CFE5382" s="288"/>
      <c r="CFF5382" s="288"/>
      <c r="CFG5382" s="288"/>
      <c r="CFH5382" s="288"/>
      <c r="CFI5382" s="288"/>
      <c r="CFJ5382" s="288"/>
      <c r="CFK5382" s="288"/>
      <c r="CFL5382" s="288"/>
      <c r="CFM5382" s="288"/>
      <c r="CFN5382" s="288"/>
      <c r="CFO5382" s="288"/>
      <c r="CFP5382" s="288"/>
      <c r="CFQ5382" s="288"/>
      <c r="CFR5382" s="288"/>
      <c r="CFS5382" s="288"/>
      <c r="CFT5382" s="288"/>
      <c r="CFU5382" s="288"/>
      <c r="CFV5382" s="288"/>
      <c r="CFW5382" s="288"/>
      <c r="CFX5382" s="288"/>
      <c r="CFY5382" s="288"/>
      <c r="CFZ5382" s="288"/>
      <c r="CGA5382" s="288"/>
      <c r="CGB5382" s="288"/>
      <c r="CGC5382" s="288"/>
      <c r="CGD5382" s="288"/>
      <c r="CGE5382" s="288"/>
      <c r="CGF5382" s="288"/>
      <c r="CGG5382" s="288"/>
      <c r="CGH5382" s="288"/>
      <c r="CGI5382" s="288"/>
      <c r="CGJ5382" s="288"/>
      <c r="CGK5382" s="288"/>
      <c r="CGL5382" s="288"/>
      <c r="CGM5382" s="288"/>
      <c r="CGN5382" s="288"/>
      <c r="CGO5382" s="288"/>
      <c r="CGP5382" s="288"/>
      <c r="CGQ5382" s="288"/>
      <c r="CGR5382" s="288"/>
      <c r="CGS5382" s="288"/>
      <c r="CGT5382" s="288"/>
      <c r="CGU5382" s="288"/>
      <c r="CGV5382" s="288"/>
      <c r="CGW5382" s="288"/>
      <c r="CGX5382" s="288"/>
      <c r="CGY5382" s="288"/>
      <c r="CGZ5382" s="288"/>
      <c r="CHA5382" s="288"/>
      <c r="CHB5382" s="288"/>
      <c r="CHC5382" s="288"/>
      <c r="CHD5382" s="288"/>
      <c r="CHE5382" s="288"/>
      <c r="CHF5382" s="288"/>
      <c r="CHG5382" s="288"/>
      <c r="CHH5382" s="288"/>
      <c r="CHI5382" s="288"/>
      <c r="CHJ5382" s="288"/>
      <c r="CHK5382" s="288"/>
      <c r="CHL5382" s="288"/>
      <c r="CHM5382" s="288"/>
      <c r="CHN5382" s="288"/>
      <c r="CHO5382" s="288"/>
      <c r="CHP5382" s="288"/>
      <c r="CHQ5382" s="288"/>
      <c r="CHR5382" s="288"/>
      <c r="CHS5382" s="288"/>
      <c r="CHT5382" s="288"/>
      <c r="CHU5382" s="288"/>
      <c r="CHV5382" s="288"/>
      <c r="CHW5382" s="288"/>
      <c r="CHX5382" s="288"/>
      <c r="CHY5382" s="288"/>
      <c r="CHZ5382" s="288"/>
      <c r="CIA5382" s="288"/>
      <c r="CIB5382" s="288"/>
      <c r="CIC5382" s="288"/>
      <c r="CID5382" s="288"/>
      <c r="CIE5382" s="288"/>
      <c r="CIF5382" s="288"/>
      <c r="CIG5382" s="288"/>
      <c r="CIH5382" s="288"/>
      <c r="CII5382" s="288"/>
      <c r="CIJ5382" s="288"/>
      <c r="CIK5382" s="288"/>
      <c r="CIL5382" s="288"/>
      <c r="CIM5382" s="288"/>
      <c r="CIN5382" s="288"/>
      <c r="CIO5382" s="288"/>
      <c r="CIP5382" s="288"/>
      <c r="CIQ5382" s="288"/>
      <c r="CIR5382" s="288"/>
      <c r="CIS5382" s="288"/>
      <c r="CIT5382" s="288"/>
      <c r="CIU5382" s="288"/>
      <c r="CIV5382" s="288"/>
      <c r="CIW5382" s="288"/>
      <c r="CIX5382" s="288"/>
      <c r="CIY5382" s="288"/>
      <c r="CIZ5382" s="288"/>
      <c r="CJA5382" s="288"/>
      <c r="CJB5382" s="288"/>
      <c r="CJC5382" s="288"/>
      <c r="CJD5382" s="288"/>
      <c r="CJE5382" s="288"/>
      <c r="CJF5382" s="288"/>
      <c r="CJG5382" s="288"/>
      <c r="CJH5382" s="288"/>
      <c r="CJI5382" s="288"/>
      <c r="CJJ5382" s="288"/>
      <c r="CJK5382" s="288"/>
      <c r="CJL5382" s="288"/>
      <c r="CJM5382" s="288"/>
      <c r="CJN5382" s="288"/>
      <c r="CJO5382" s="288"/>
      <c r="CJP5382" s="288"/>
      <c r="CJQ5382" s="288"/>
      <c r="CJR5382" s="288"/>
      <c r="CJS5382" s="288"/>
      <c r="CJT5382" s="288"/>
      <c r="CJU5382" s="288"/>
      <c r="CJV5382" s="288"/>
      <c r="CJW5382" s="288"/>
      <c r="CJX5382" s="288"/>
      <c r="CJY5382" s="288"/>
      <c r="CJZ5382" s="288"/>
      <c r="CKA5382" s="288"/>
      <c r="CKB5382" s="288"/>
      <c r="CKC5382" s="288"/>
      <c r="CKD5382" s="288"/>
      <c r="CKE5382" s="288"/>
      <c r="CKF5382" s="288"/>
      <c r="CKG5382" s="288"/>
      <c r="CKH5382" s="288"/>
      <c r="CKI5382" s="288"/>
      <c r="CKJ5382" s="288"/>
      <c r="CKK5382" s="288"/>
      <c r="CKL5382" s="288"/>
      <c r="CKM5382" s="288"/>
      <c r="CKN5382" s="288"/>
      <c r="CKO5382" s="288"/>
      <c r="CKP5382" s="288"/>
      <c r="CKQ5382" s="288"/>
      <c r="CKR5382" s="288"/>
      <c r="CKS5382" s="288"/>
      <c r="CKT5382" s="288"/>
      <c r="CKU5382" s="288"/>
      <c r="CKV5382" s="288"/>
      <c r="CKW5382" s="288"/>
      <c r="CKX5382" s="288"/>
      <c r="CKY5382" s="288"/>
      <c r="CKZ5382" s="288"/>
      <c r="CLA5382" s="288"/>
      <c r="CLB5382" s="288"/>
      <c r="CLC5382" s="288"/>
      <c r="CLD5382" s="288"/>
      <c r="CLE5382" s="288"/>
      <c r="CLF5382" s="288"/>
      <c r="CLG5382" s="288"/>
      <c r="CLH5382" s="288"/>
      <c r="CLI5382" s="288"/>
      <c r="CLJ5382" s="288"/>
      <c r="CLK5382" s="288"/>
      <c r="CLL5382" s="288"/>
      <c r="CLM5382" s="288"/>
      <c r="CLN5382" s="288"/>
      <c r="CLO5382" s="288"/>
      <c r="CLP5382" s="288"/>
      <c r="CLQ5382" s="288"/>
      <c r="CLR5382" s="288"/>
      <c r="CLS5382" s="288"/>
      <c r="CLT5382" s="288"/>
      <c r="CLU5382" s="288"/>
      <c r="CLV5382" s="288"/>
      <c r="CLW5382" s="288"/>
      <c r="CLX5382" s="288"/>
      <c r="CLY5382" s="288"/>
      <c r="CLZ5382" s="288"/>
      <c r="CMA5382" s="288"/>
      <c r="CMB5382" s="288"/>
      <c r="CMC5382" s="288"/>
      <c r="CMD5382" s="288"/>
      <c r="CME5382" s="288"/>
      <c r="CMF5382" s="288"/>
      <c r="CMG5382" s="288"/>
      <c r="CMH5382" s="288"/>
      <c r="CMI5382" s="288"/>
      <c r="CMJ5382" s="288"/>
      <c r="CMK5382" s="288"/>
      <c r="CML5382" s="288"/>
      <c r="CMM5382" s="288"/>
      <c r="CMN5382" s="288"/>
      <c r="CMO5382" s="288"/>
      <c r="CMP5382" s="288"/>
      <c r="CMQ5382" s="288"/>
      <c r="CMR5382" s="288"/>
      <c r="CMS5382" s="288"/>
      <c r="CMT5382" s="288"/>
      <c r="CMU5382" s="288"/>
      <c r="CMV5382" s="288"/>
      <c r="CMW5382" s="288"/>
      <c r="CMX5382" s="288"/>
      <c r="CMY5382" s="288"/>
      <c r="CMZ5382" s="288"/>
      <c r="CNA5382" s="288"/>
      <c r="CNB5382" s="288"/>
      <c r="CNC5382" s="288"/>
      <c r="CND5382" s="288"/>
      <c r="CNE5382" s="288"/>
      <c r="CNF5382" s="288"/>
      <c r="CNG5382" s="288"/>
      <c r="CNH5382" s="288"/>
      <c r="CNI5382" s="288"/>
      <c r="CNJ5382" s="288"/>
      <c r="CNK5382" s="288"/>
      <c r="CNL5382" s="288"/>
      <c r="CNM5382" s="288"/>
      <c r="CNN5382" s="288"/>
      <c r="CNO5382" s="288"/>
      <c r="CNP5382" s="288"/>
      <c r="CNQ5382" s="288"/>
      <c r="CNR5382" s="288"/>
      <c r="CNS5382" s="288"/>
      <c r="CNT5382" s="288"/>
      <c r="CNU5382" s="288"/>
      <c r="CNV5382" s="288"/>
      <c r="CNW5382" s="288"/>
      <c r="CNX5382" s="288"/>
      <c r="CNY5382" s="288"/>
      <c r="CNZ5382" s="288"/>
      <c r="COA5382" s="288"/>
      <c r="COB5382" s="288"/>
      <c r="COC5382" s="288"/>
      <c r="COD5382" s="288"/>
      <c r="COE5382" s="288"/>
      <c r="COF5382" s="288"/>
      <c r="COG5382" s="288"/>
      <c r="COH5382" s="288"/>
      <c r="COI5382" s="288"/>
      <c r="COJ5382" s="288"/>
      <c r="COK5382" s="288"/>
      <c r="COL5382" s="288"/>
      <c r="COM5382" s="288"/>
      <c r="CON5382" s="288"/>
      <c r="COO5382" s="288"/>
      <c r="COP5382" s="288"/>
      <c r="COQ5382" s="288"/>
      <c r="COR5382" s="288"/>
      <c r="COS5382" s="288"/>
      <c r="COT5382" s="288"/>
      <c r="COU5382" s="288"/>
      <c r="COV5382" s="288"/>
      <c r="COW5382" s="288"/>
      <c r="COX5382" s="288"/>
      <c r="COY5382" s="288"/>
      <c r="COZ5382" s="288"/>
      <c r="CPA5382" s="288"/>
      <c r="CPB5382" s="288"/>
      <c r="CPC5382" s="288"/>
      <c r="CPD5382" s="288"/>
      <c r="CPE5382" s="288"/>
      <c r="CPF5382" s="288"/>
      <c r="CPG5382" s="288"/>
      <c r="CPH5382" s="288"/>
      <c r="CPI5382" s="288"/>
      <c r="CPJ5382" s="288"/>
      <c r="CPK5382" s="288"/>
      <c r="CPL5382" s="288"/>
      <c r="CPM5382" s="288"/>
      <c r="CPN5382" s="288"/>
      <c r="CPO5382" s="288"/>
      <c r="CPP5382" s="288"/>
      <c r="CPQ5382" s="288"/>
      <c r="CPR5382" s="288"/>
      <c r="CPS5382" s="288"/>
      <c r="CPT5382" s="288"/>
      <c r="CPU5382" s="288"/>
      <c r="CPV5382" s="288"/>
      <c r="CPW5382" s="288"/>
      <c r="CPX5382" s="288"/>
      <c r="CPY5382" s="288"/>
      <c r="CPZ5382" s="288"/>
      <c r="CQA5382" s="288"/>
      <c r="CQB5382" s="288"/>
      <c r="CQC5382" s="288"/>
      <c r="CQD5382" s="288"/>
      <c r="CQE5382" s="288"/>
      <c r="CQF5382" s="288"/>
      <c r="CQG5382" s="288"/>
      <c r="CQH5382" s="288"/>
      <c r="CQI5382" s="288"/>
      <c r="CQJ5382" s="288"/>
      <c r="CQK5382" s="288"/>
      <c r="CQL5382" s="288"/>
      <c r="CQM5382" s="288"/>
      <c r="CQN5382" s="288"/>
      <c r="CQO5382" s="288"/>
      <c r="CQP5382" s="288"/>
      <c r="CQQ5382" s="288"/>
      <c r="CQR5382" s="288"/>
      <c r="CQS5382" s="288"/>
      <c r="CQT5382" s="288"/>
      <c r="CQU5382" s="288"/>
      <c r="CQV5382" s="288"/>
      <c r="CQW5382" s="288"/>
      <c r="CQX5382" s="288"/>
      <c r="CQY5382" s="288"/>
      <c r="CQZ5382" s="288"/>
      <c r="CRA5382" s="288"/>
      <c r="CRB5382" s="288"/>
      <c r="CRC5382" s="288"/>
      <c r="CRD5382" s="288"/>
      <c r="CRE5382" s="288"/>
      <c r="CRF5382" s="288"/>
      <c r="CRG5382" s="288"/>
      <c r="CRH5382" s="288"/>
      <c r="CRI5382" s="288"/>
      <c r="CRJ5382" s="288"/>
      <c r="CRK5382" s="288"/>
      <c r="CRL5382" s="288"/>
      <c r="CRM5382" s="288"/>
      <c r="CRN5382" s="288"/>
      <c r="CRO5382" s="288"/>
      <c r="CRP5382" s="288"/>
      <c r="CRQ5382" s="288"/>
      <c r="CRR5382" s="288"/>
      <c r="CRS5382" s="288"/>
      <c r="CRT5382" s="288"/>
      <c r="CRU5382" s="288"/>
      <c r="CRV5382" s="288"/>
      <c r="CRW5382" s="288"/>
      <c r="CRX5382" s="288"/>
      <c r="CRY5382" s="288"/>
      <c r="CRZ5382" s="288"/>
      <c r="CSA5382" s="288"/>
      <c r="CSB5382" s="288"/>
      <c r="CSC5382" s="288"/>
      <c r="CSD5382" s="288"/>
      <c r="CSE5382" s="288"/>
      <c r="CSF5382" s="288"/>
      <c r="CSG5382" s="288"/>
      <c r="CSH5382" s="288"/>
      <c r="CSI5382" s="288"/>
      <c r="CSJ5382" s="288"/>
      <c r="CSK5382" s="288"/>
      <c r="CSL5382" s="288"/>
      <c r="CSM5382" s="288"/>
      <c r="CSN5382" s="288"/>
      <c r="CSO5382" s="288"/>
      <c r="CSP5382" s="288"/>
      <c r="CSQ5382" s="288"/>
      <c r="CSR5382" s="288"/>
      <c r="CSS5382" s="288"/>
      <c r="CST5382" s="288"/>
      <c r="CSU5382" s="288"/>
      <c r="CSV5382" s="288"/>
      <c r="CSW5382" s="288"/>
      <c r="CSX5382" s="288"/>
      <c r="CSY5382" s="288"/>
      <c r="CSZ5382" s="288"/>
      <c r="CTA5382" s="288"/>
      <c r="CTB5382" s="288"/>
      <c r="CTC5382" s="288"/>
      <c r="CTD5382" s="288"/>
      <c r="CTE5382" s="288"/>
      <c r="CTF5382" s="288"/>
      <c r="CTG5382" s="288"/>
      <c r="CTH5382" s="288"/>
      <c r="CTI5382" s="288"/>
      <c r="CTJ5382" s="288"/>
      <c r="CTK5382" s="288"/>
      <c r="CTL5382" s="288"/>
      <c r="CTM5382" s="288"/>
      <c r="CTN5382" s="288"/>
      <c r="CTO5382" s="288"/>
      <c r="CTP5382" s="288"/>
      <c r="CTQ5382" s="288"/>
      <c r="CTR5382" s="288"/>
      <c r="CTS5382" s="288"/>
      <c r="CTT5382" s="288"/>
      <c r="CTU5382" s="288"/>
      <c r="CTV5382" s="288"/>
      <c r="CTW5382" s="288"/>
      <c r="CTX5382" s="288"/>
      <c r="CTY5382" s="288"/>
      <c r="CTZ5382" s="288"/>
      <c r="CUA5382" s="288"/>
      <c r="CUB5382" s="288"/>
      <c r="CUC5382" s="288"/>
      <c r="CUD5382" s="288"/>
      <c r="CUE5382" s="288"/>
      <c r="CUF5382" s="288"/>
      <c r="CUG5382" s="288"/>
      <c r="CUH5382" s="288"/>
      <c r="CUI5382" s="288"/>
      <c r="CUJ5382" s="288"/>
      <c r="CUK5382" s="288"/>
      <c r="CUL5382" s="288"/>
      <c r="CUM5382" s="288"/>
      <c r="CUN5382" s="288"/>
      <c r="CUO5382" s="288"/>
      <c r="CUP5382" s="288"/>
      <c r="CUQ5382" s="288"/>
      <c r="CUR5382" s="288"/>
      <c r="CUS5382" s="288"/>
      <c r="CUT5382" s="288"/>
      <c r="CUU5382" s="288"/>
      <c r="CUV5382" s="288"/>
      <c r="CUW5382" s="288"/>
      <c r="CUX5382" s="288"/>
      <c r="CUY5382" s="288"/>
      <c r="CUZ5382" s="288"/>
      <c r="CVA5382" s="288"/>
      <c r="CVB5382" s="288"/>
      <c r="CVC5382" s="288"/>
      <c r="CVD5382" s="288"/>
      <c r="CVE5382" s="288"/>
      <c r="CVF5382" s="288"/>
      <c r="CVG5382" s="288"/>
      <c r="CVH5382" s="288"/>
      <c r="CVI5382" s="288"/>
      <c r="CVJ5382" s="288"/>
      <c r="CVK5382" s="288"/>
      <c r="CVL5382" s="288"/>
      <c r="CVM5382" s="288"/>
      <c r="CVN5382" s="288"/>
      <c r="CVO5382" s="288"/>
      <c r="CVP5382" s="288"/>
      <c r="CVQ5382" s="288"/>
      <c r="CVR5382" s="288"/>
      <c r="CVS5382" s="288"/>
      <c r="CVT5382" s="288"/>
      <c r="CVU5382" s="288"/>
      <c r="CVV5382" s="288"/>
      <c r="CVW5382" s="288"/>
      <c r="CVX5382" s="288"/>
      <c r="CVY5382" s="288"/>
      <c r="CVZ5382" s="288"/>
      <c r="CWA5382" s="288"/>
      <c r="CWB5382" s="288"/>
      <c r="CWC5382" s="288"/>
      <c r="CWD5382" s="288"/>
      <c r="CWE5382" s="288"/>
      <c r="CWF5382" s="288"/>
      <c r="CWG5382" s="288"/>
      <c r="CWH5382" s="288"/>
      <c r="CWI5382" s="288"/>
      <c r="CWJ5382" s="288"/>
      <c r="CWK5382" s="288"/>
      <c r="CWL5382" s="288"/>
      <c r="CWM5382" s="288"/>
      <c r="CWN5382" s="288"/>
      <c r="CWO5382" s="288"/>
      <c r="CWP5382" s="288"/>
      <c r="CWQ5382" s="288"/>
      <c r="CWR5382" s="288"/>
      <c r="CWS5382" s="288"/>
      <c r="CWT5382" s="288"/>
      <c r="CWU5382" s="288"/>
      <c r="CWV5382" s="288"/>
      <c r="CWW5382" s="288"/>
      <c r="CWX5382" s="288"/>
      <c r="CWY5382" s="288"/>
      <c r="CWZ5382" s="288"/>
      <c r="CXA5382" s="288"/>
      <c r="CXB5382" s="288"/>
      <c r="CXC5382" s="288"/>
      <c r="CXD5382" s="288"/>
      <c r="CXE5382" s="288"/>
      <c r="CXF5382" s="288"/>
      <c r="CXG5382" s="288"/>
      <c r="CXH5382" s="288"/>
      <c r="CXI5382" s="288"/>
      <c r="CXJ5382" s="288"/>
      <c r="CXK5382" s="288"/>
      <c r="CXL5382" s="288"/>
      <c r="CXM5382" s="288"/>
      <c r="CXN5382" s="288"/>
      <c r="CXO5382" s="288"/>
      <c r="CXP5382" s="288"/>
      <c r="CXQ5382" s="288"/>
      <c r="CXR5382" s="288"/>
      <c r="CXS5382" s="288"/>
      <c r="CXT5382" s="288"/>
      <c r="CXU5382" s="288"/>
      <c r="CXV5382" s="288"/>
      <c r="CXW5382" s="288"/>
      <c r="CXX5382" s="288"/>
      <c r="CXY5382" s="288"/>
      <c r="CXZ5382" s="288"/>
      <c r="CYA5382" s="288"/>
      <c r="CYB5382" s="288"/>
      <c r="CYC5382" s="288"/>
      <c r="CYD5382" s="288"/>
      <c r="CYE5382" s="288"/>
      <c r="CYF5382" s="288"/>
      <c r="CYG5382" s="288"/>
      <c r="CYH5382" s="288"/>
      <c r="CYI5382" s="288"/>
      <c r="CYJ5382" s="288"/>
      <c r="CYK5382" s="288"/>
      <c r="CYL5382" s="288"/>
      <c r="CYM5382" s="288"/>
      <c r="CYN5382" s="288"/>
      <c r="CYO5382" s="288"/>
      <c r="CYP5382" s="288"/>
      <c r="CYQ5382" s="288"/>
      <c r="CYR5382" s="288"/>
      <c r="CYS5382" s="288"/>
      <c r="CYT5382" s="288"/>
      <c r="CYU5382" s="288"/>
      <c r="CYV5382" s="288"/>
      <c r="CYW5382" s="288"/>
      <c r="CYX5382" s="288"/>
      <c r="CYY5382" s="288"/>
      <c r="CYZ5382" s="288"/>
      <c r="CZA5382" s="288"/>
      <c r="CZB5382" s="288"/>
      <c r="CZC5382" s="288"/>
      <c r="CZD5382" s="288"/>
      <c r="CZE5382" s="288"/>
      <c r="CZF5382" s="288"/>
      <c r="CZG5382" s="288"/>
      <c r="CZH5382" s="288"/>
      <c r="CZI5382" s="288"/>
      <c r="CZJ5382" s="288"/>
      <c r="CZK5382" s="288"/>
      <c r="CZL5382" s="288"/>
      <c r="CZM5382" s="288"/>
      <c r="CZN5382" s="288"/>
      <c r="CZO5382" s="288"/>
      <c r="CZP5382" s="288"/>
      <c r="CZQ5382" s="288"/>
      <c r="CZR5382" s="288"/>
      <c r="CZS5382" s="288"/>
      <c r="CZT5382" s="288"/>
      <c r="CZU5382" s="288"/>
      <c r="CZV5382" s="288"/>
      <c r="CZW5382" s="288"/>
      <c r="CZX5382" s="288"/>
      <c r="CZY5382" s="288"/>
      <c r="CZZ5382" s="288"/>
      <c r="DAA5382" s="288"/>
      <c r="DAB5382" s="288"/>
      <c r="DAC5382" s="288"/>
      <c r="DAD5382" s="288"/>
      <c r="DAE5382" s="288"/>
      <c r="DAF5382" s="288"/>
      <c r="DAG5382" s="288"/>
      <c r="DAH5382" s="288"/>
      <c r="DAI5382" s="288"/>
      <c r="DAJ5382" s="288"/>
      <c r="DAK5382" s="288"/>
      <c r="DAL5382" s="288"/>
      <c r="DAM5382" s="288"/>
      <c r="DAN5382" s="288"/>
      <c r="DAO5382" s="288"/>
      <c r="DAP5382" s="288"/>
      <c r="DAQ5382" s="288"/>
      <c r="DAR5382" s="288"/>
      <c r="DAS5382" s="288"/>
      <c r="DAT5382" s="288"/>
      <c r="DAU5382" s="288"/>
      <c r="DAV5382" s="288"/>
      <c r="DAW5382" s="288"/>
      <c r="DAX5382" s="288"/>
      <c r="DAY5382" s="288"/>
      <c r="DAZ5382" s="288"/>
      <c r="DBA5382" s="288"/>
      <c r="DBB5382" s="288"/>
      <c r="DBC5382" s="288"/>
      <c r="DBD5382" s="288"/>
      <c r="DBE5382" s="288"/>
      <c r="DBF5382" s="288"/>
      <c r="DBG5382" s="288"/>
      <c r="DBH5382" s="288"/>
      <c r="DBI5382" s="288"/>
      <c r="DBJ5382" s="288"/>
      <c r="DBK5382" s="288"/>
      <c r="DBL5382" s="288"/>
      <c r="DBM5382" s="288"/>
      <c r="DBN5382" s="288"/>
      <c r="DBO5382" s="288"/>
      <c r="DBP5382" s="288"/>
      <c r="DBQ5382" s="288"/>
      <c r="DBR5382" s="288"/>
      <c r="DBS5382" s="288"/>
      <c r="DBT5382" s="288"/>
      <c r="DBU5382" s="288"/>
      <c r="DBV5382" s="288"/>
      <c r="DBW5382" s="288"/>
      <c r="DBX5382" s="288"/>
      <c r="DBY5382" s="288"/>
      <c r="DBZ5382" s="288"/>
      <c r="DCA5382" s="288"/>
      <c r="DCB5382" s="288"/>
      <c r="DCC5382" s="288"/>
      <c r="DCD5382" s="288"/>
      <c r="DCE5382" s="288"/>
      <c r="DCF5382" s="288"/>
      <c r="DCG5382" s="288"/>
      <c r="DCH5382" s="288"/>
      <c r="DCI5382" s="288"/>
      <c r="DCJ5382" s="288"/>
      <c r="DCK5382" s="288"/>
      <c r="DCL5382" s="288"/>
      <c r="DCM5382" s="288"/>
      <c r="DCN5382" s="288"/>
      <c r="DCO5382" s="288"/>
      <c r="DCP5382" s="288"/>
      <c r="DCQ5382" s="288"/>
      <c r="DCR5382" s="288"/>
      <c r="DCS5382" s="288"/>
      <c r="DCT5382" s="288"/>
      <c r="DCU5382" s="288"/>
      <c r="DCV5382" s="288"/>
      <c r="DCW5382" s="288"/>
      <c r="DCX5382" s="288"/>
      <c r="DCY5382" s="288"/>
      <c r="DCZ5382" s="288"/>
      <c r="DDA5382" s="288"/>
      <c r="DDB5382" s="288"/>
      <c r="DDC5382" s="288"/>
      <c r="DDD5382" s="288"/>
      <c r="DDE5382" s="288"/>
      <c r="DDF5382" s="288"/>
      <c r="DDG5382" s="288"/>
      <c r="DDH5382" s="288"/>
      <c r="DDI5382" s="288"/>
      <c r="DDJ5382" s="288"/>
      <c r="DDK5382" s="288"/>
      <c r="DDL5382" s="288"/>
      <c r="DDM5382" s="288"/>
      <c r="DDN5382" s="288"/>
      <c r="DDO5382" s="288"/>
      <c r="DDP5382" s="288"/>
      <c r="DDQ5382" s="288"/>
      <c r="DDR5382" s="288"/>
      <c r="DDS5382" s="288"/>
      <c r="DDT5382" s="288"/>
      <c r="DDU5382" s="288"/>
      <c r="DDV5382" s="288"/>
      <c r="DDW5382" s="288"/>
      <c r="DDX5382" s="288"/>
      <c r="DDY5382" s="288"/>
      <c r="DDZ5382" s="288"/>
      <c r="DEA5382" s="288"/>
      <c r="DEB5382" s="288"/>
      <c r="DEC5382" s="288"/>
      <c r="DED5382" s="288"/>
      <c r="DEE5382" s="288"/>
      <c r="DEF5382" s="288"/>
      <c r="DEG5382" s="288"/>
      <c r="DEH5382" s="288"/>
      <c r="DEI5382" s="288"/>
      <c r="DEJ5382" s="288"/>
      <c r="DEK5382" s="288"/>
      <c r="DEL5382" s="288"/>
      <c r="DEM5382" s="288"/>
      <c r="DEN5382" s="288"/>
      <c r="DEO5382" s="288"/>
      <c r="DEP5382" s="288"/>
      <c r="DEQ5382" s="288"/>
      <c r="DER5382" s="288"/>
      <c r="DES5382" s="288"/>
      <c r="DET5382" s="288"/>
      <c r="DEU5382" s="288"/>
      <c r="DEV5382" s="288"/>
      <c r="DEW5382" s="288"/>
      <c r="DEX5382" s="288"/>
      <c r="DEY5382" s="288"/>
      <c r="DEZ5382" s="288"/>
      <c r="DFA5382" s="288"/>
      <c r="DFB5382" s="288"/>
      <c r="DFC5382" s="288"/>
      <c r="DFD5382" s="288"/>
      <c r="DFE5382" s="288"/>
      <c r="DFF5382" s="288"/>
      <c r="DFG5382" s="288"/>
      <c r="DFH5382" s="288"/>
      <c r="DFI5382" s="288"/>
      <c r="DFJ5382" s="288"/>
      <c r="DFK5382" s="288"/>
      <c r="DFL5382" s="288"/>
      <c r="DFM5382" s="288"/>
      <c r="DFN5382" s="288"/>
      <c r="DFO5382" s="288"/>
      <c r="DFP5382" s="288"/>
      <c r="DFQ5382" s="288"/>
      <c r="DFR5382" s="288"/>
      <c r="DFS5382" s="288"/>
      <c r="DFT5382" s="288"/>
      <c r="DFU5382" s="288"/>
      <c r="DFV5382" s="288"/>
      <c r="DFW5382" s="288"/>
      <c r="DFX5382" s="288"/>
      <c r="DFY5382" s="288"/>
      <c r="DFZ5382" s="288"/>
      <c r="DGA5382" s="288"/>
      <c r="DGB5382" s="288"/>
      <c r="DGC5382" s="288"/>
      <c r="DGD5382" s="288"/>
      <c r="DGE5382" s="288"/>
      <c r="DGF5382" s="288"/>
      <c r="DGG5382" s="288"/>
      <c r="DGH5382" s="288"/>
      <c r="DGI5382" s="288"/>
      <c r="DGJ5382" s="288"/>
      <c r="DGK5382" s="288"/>
      <c r="DGL5382" s="288"/>
      <c r="DGM5382" s="288"/>
      <c r="DGN5382" s="288"/>
      <c r="DGO5382" s="288"/>
      <c r="DGP5382" s="288"/>
      <c r="DGQ5382" s="288"/>
      <c r="DGR5382" s="288"/>
      <c r="DGS5382" s="288"/>
      <c r="DGT5382" s="288"/>
      <c r="DGU5382" s="288"/>
      <c r="DGV5382" s="288"/>
      <c r="DGW5382" s="288"/>
      <c r="DGX5382" s="288"/>
      <c r="DGY5382" s="288"/>
      <c r="DGZ5382" s="288"/>
      <c r="DHA5382" s="288"/>
      <c r="DHB5382" s="288"/>
      <c r="DHC5382" s="288"/>
      <c r="DHD5382" s="288"/>
      <c r="DHE5382" s="288"/>
      <c r="DHF5382" s="288"/>
      <c r="DHG5382" s="288"/>
      <c r="DHH5382" s="288"/>
      <c r="DHI5382" s="288"/>
      <c r="DHJ5382" s="288"/>
      <c r="DHK5382" s="288"/>
      <c r="DHL5382" s="288"/>
      <c r="DHM5382" s="288"/>
      <c r="DHN5382" s="288"/>
      <c r="DHO5382" s="288"/>
      <c r="DHP5382" s="288"/>
      <c r="DHQ5382" s="288"/>
      <c r="DHR5382" s="288"/>
      <c r="DHS5382" s="288"/>
      <c r="DHT5382" s="288"/>
      <c r="DHU5382" s="288"/>
      <c r="DHV5382" s="288"/>
      <c r="DHW5382" s="288"/>
      <c r="DHX5382" s="288"/>
      <c r="DHY5382" s="288"/>
      <c r="DHZ5382" s="288"/>
      <c r="DIA5382" s="288"/>
      <c r="DIB5382" s="288"/>
      <c r="DIC5382" s="288"/>
      <c r="DID5382" s="288"/>
      <c r="DIE5382" s="288"/>
      <c r="DIF5382" s="288"/>
      <c r="DIG5382" s="288"/>
      <c r="DIH5382" s="288"/>
      <c r="DII5382" s="288"/>
      <c r="DIJ5382" s="288"/>
      <c r="DIK5382" s="288"/>
      <c r="DIL5382" s="288"/>
      <c r="DIM5382" s="288"/>
      <c r="DIN5382" s="288"/>
      <c r="DIO5382" s="288"/>
      <c r="DIP5382" s="288"/>
      <c r="DIQ5382" s="288"/>
      <c r="DIR5382" s="288"/>
      <c r="DIS5382" s="288"/>
      <c r="DIT5382" s="288"/>
      <c r="DIU5382" s="288"/>
      <c r="DIV5382" s="288"/>
      <c r="DIW5382" s="288"/>
      <c r="DIX5382" s="288"/>
      <c r="DIY5382" s="288"/>
      <c r="DIZ5382" s="288"/>
      <c r="DJA5382" s="288"/>
      <c r="DJB5382" s="288"/>
      <c r="DJC5382" s="288"/>
      <c r="DJD5382" s="288"/>
      <c r="DJE5382" s="288"/>
      <c r="DJF5382" s="288"/>
      <c r="DJG5382" s="288"/>
      <c r="DJH5382" s="288"/>
      <c r="DJI5382" s="288"/>
      <c r="DJJ5382" s="288"/>
      <c r="DJK5382" s="288"/>
      <c r="DJL5382" s="288"/>
      <c r="DJM5382" s="288"/>
      <c r="DJN5382" s="288"/>
      <c r="DJO5382" s="288"/>
      <c r="DJP5382" s="288"/>
      <c r="DJQ5382" s="288"/>
      <c r="DJR5382" s="288"/>
      <c r="DJS5382" s="288"/>
      <c r="DJT5382" s="288"/>
      <c r="DJU5382" s="288"/>
      <c r="DJV5382" s="288"/>
      <c r="DJW5382" s="288"/>
      <c r="DJX5382" s="288"/>
      <c r="DJY5382" s="288"/>
      <c r="DJZ5382" s="288"/>
      <c r="DKA5382" s="288"/>
      <c r="DKB5382" s="288"/>
      <c r="DKC5382" s="288"/>
      <c r="DKD5382" s="288"/>
      <c r="DKE5382" s="288"/>
      <c r="DKF5382" s="288"/>
      <c r="DKG5382" s="288"/>
      <c r="DKH5382" s="288"/>
      <c r="DKI5382" s="288"/>
      <c r="DKJ5382" s="288"/>
      <c r="DKK5382" s="288"/>
      <c r="DKL5382" s="288"/>
      <c r="DKM5382" s="288"/>
      <c r="DKN5382" s="288"/>
      <c r="DKO5382" s="288"/>
      <c r="DKP5382" s="288"/>
      <c r="DKQ5382" s="288"/>
      <c r="DKR5382" s="288"/>
      <c r="DKS5382" s="288"/>
      <c r="DKT5382" s="288"/>
      <c r="DKU5382" s="288"/>
      <c r="DKV5382" s="288"/>
      <c r="DKW5382" s="288"/>
      <c r="DKX5382" s="288"/>
      <c r="DKY5382" s="288"/>
      <c r="DKZ5382" s="288"/>
      <c r="DLA5382" s="288"/>
      <c r="DLB5382" s="288"/>
      <c r="DLC5382" s="288"/>
      <c r="DLD5382" s="288"/>
      <c r="DLE5382" s="288"/>
      <c r="DLF5382" s="288"/>
      <c r="DLG5382" s="288"/>
      <c r="DLH5382" s="288"/>
      <c r="DLI5382" s="288"/>
      <c r="DLJ5382" s="288"/>
      <c r="DLK5382" s="288"/>
      <c r="DLL5382" s="288"/>
      <c r="DLM5382" s="288"/>
      <c r="DLN5382" s="288"/>
      <c r="DLO5382" s="288"/>
      <c r="DLP5382" s="288"/>
      <c r="DLQ5382" s="288"/>
      <c r="DLR5382" s="288"/>
      <c r="DLS5382" s="288"/>
      <c r="DLT5382" s="288"/>
      <c r="DLU5382" s="288"/>
      <c r="DLV5382" s="288"/>
      <c r="DLW5382" s="288"/>
      <c r="DLX5382" s="288"/>
      <c r="DLY5382" s="288"/>
      <c r="DLZ5382" s="288"/>
      <c r="DMA5382" s="288"/>
      <c r="DMB5382" s="288"/>
      <c r="DMC5382" s="288"/>
      <c r="DMD5382" s="288"/>
      <c r="DME5382" s="288"/>
      <c r="DMF5382" s="288"/>
      <c r="DMG5382" s="288"/>
      <c r="DMH5382" s="288"/>
      <c r="DMI5382" s="288"/>
      <c r="DMJ5382" s="288"/>
      <c r="DMK5382" s="288"/>
      <c r="DML5382" s="288"/>
      <c r="DMM5382" s="288"/>
      <c r="DMN5382" s="288"/>
      <c r="DMO5382" s="288"/>
      <c r="DMP5382" s="288"/>
      <c r="DMQ5382" s="288"/>
      <c r="DMR5382" s="288"/>
      <c r="DMS5382" s="288"/>
      <c r="DMT5382" s="288"/>
      <c r="DMU5382" s="288"/>
      <c r="DMV5382" s="288"/>
      <c r="DMW5382" s="288"/>
      <c r="DMX5382" s="288"/>
      <c r="DMY5382" s="288"/>
      <c r="DMZ5382" s="288"/>
      <c r="DNA5382" s="288"/>
      <c r="DNB5382" s="288"/>
      <c r="DNC5382" s="288"/>
      <c r="DND5382" s="288"/>
      <c r="DNE5382" s="288"/>
      <c r="DNF5382" s="288"/>
      <c r="DNG5382" s="288"/>
      <c r="DNH5382" s="288"/>
      <c r="DNI5382" s="288"/>
      <c r="DNJ5382" s="288"/>
      <c r="DNK5382" s="288"/>
      <c r="DNL5382" s="288"/>
      <c r="DNM5382" s="288"/>
      <c r="DNN5382" s="288"/>
      <c r="DNO5382" s="288"/>
      <c r="DNP5382" s="288"/>
      <c r="DNQ5382" s="288"/>
      <c r="DNR5382" s="288"/>
      <c r="DNS5382" s="288"/>
      <c r="DNT5382" s="288"/>
      <c r="DNU5382" s="288"/>
      <c r="DNV5382" s="288"/>
      <c r="DNW5382" s="288"/>
      <c r="DNX5382" s="288"/>
      <c r="DNY5382" s="288"/>
      <c r="DNZ5382" s="288"/>
      <c r="DOA5382" s="288"/>
      <c r="DOB5382" s="288"/>
      <c r="DOC5382" s="288"/>
      <c r="DOD5382" s="288"/>
      <c r="DOE5382" s="288"/>
      <c r="DOF5382" s="288"/>
      <c r="DOG5382" s="288"/>
      <c r="DOH5382" s="288"/>
      <c r="DOI5382" s="288"/>
      <c r="DOJ5382" s="288"/>
      <c r="DOK5382" s="288"/>
      <c r="DOL5382" s="288"/>
      <c r="DOM5382" s="288"/>
      <c r="DON5382" s="288"/>
      <c r="DOO5382" s="288"/>
      <c r="DOP5382" s="288"/>
      <c r="DOQ5382" s="288"/>
      <c r="DOR5382" s="288"/>
      <c r="DOS5382" s="288"/>
      <c r="DOT5382" s="288"/>
      <c r="DOU5382" s="288"/>
      <c r="DOV5382" s="288"/>
      <c r="DOW5382" s="288"/>
      <c r="DOX5382" s="288"/>
      <c r="DOY5382" s="288"/>
      <c r="DOZ5382" s="288"/>
      <c r="DPA5382" s="288"/>
      <c r="DPB5382" s="288"/>
      <c r="DPC5382" s="288"/>
      <c r="DPD5382" s="288"/>
      <c r="DPE5382" s="288"/>
      <c r="DPF5382" s="288"/>
      <c r="DPG5382" s="288"/>
      <c r="DPH5382" s="288"/>
      <c r="DPI5382" s="288"/>
      <c r="DPJ5382" s="288"/>
      <c r="DPK5382" s="288"/>
      <c r="DPL5382" s="288"/>
      <c r="DPM5382" s="288"/>
      <c r="DPN5382" s="288"/>
      <c r="DPO5382" s="288"/>
      <c r="DPP5382" s="288"/>
      <c r="DPQ5382" s="288"/>
      <c r="DPR5382" s="288"/>
      <c r="DPS5382" s="288"/>
      <c r="DPT5382" s="288"/>
      <c r="DPU5382" s="288"/>
      <c r="DPV5382" s="288"/>
      <c r="DPW5382" s="288"/>
      <c r="DPX5382" s="288"/>
      <c r="DPY5382" s="288"/>
      <c r="DPZ5382" s="288"/>
      <c r="DQA5382" s="288"/>
      <c r="DQB5382" s="288"/>
      <c r="DQC5382" s="288"/>
      <c r="DQD5382" s="288"/>
      <c r="DQE5382" s="288"/>
      <c r="DQF5382" s="288"/>
      <c r="DQG5382" s="288"/>
      <c r="DQH5382" s="288"/>
      <c r="DQI5382" s="288"/>
      <c r="DQJ5382" s="288"/>
      <c r="DQK5382" s="288"/>
      <c r="DQL5382" s="288"/>
      <c r="DQM5382" s="288"/>
      <c r="DQN5382" s="288"/>
      <c r="DQO5382" s="288"/>
      <c r="DQP5382" s="288"/>
      <c r="DQQ5382" s="288"/>
      <c r="DQR5382" s="288"/>
      <c r="DQS5382" s="288"/>
      <c r="DQT5382" s="288"/>
      <c r="DQU5382" s="288"/>
      <c r="DQV5382" s="288"/>
      <c r="DQW5382" s="288"/>
      <c r="DQX5382" s="288"/>
      <c r="DQY5382" s="288"/>
      <c r="DQZ5382" s="288"/>
      <c r="DRA5382" s="288"/>
      <c r="DRB5382" s="288"/>
      <c r="DRC5382" s="288"/>
      <c r="DRD5382" s="288"/>
      <c r="DRE5382" s="288"/>
      <c r="DRF5382" s="288"/>
      <c r="DRG5382" s="288"/>
      <c r="DRH5382" s="288"/>
      <c r="DRI5382" s="288"/>
      <c r="DRJ5382" s="288"/>
      <c r="DRK5382" s="288"/>
      <c r="DRL5382" s="288"/>
      <c r="DRM5382" s="288"/>
      <c r="DRN5382" s="288"/>
      <c r="DRO5382" s="288"/>
      <c r="DRP5382" s="288"/>
      <c r="DRQ5382" s="288"/>
      <c r="DRR5382" s="288"/>
      <c r="DRS5382" s="288"/>
      <c r="DRT5382" s="288"/>
      <c r="DRU5382" s="288"/>
      <c r="DRV5382" s="288"/>
      <c r="DRW5382" s="288"/>
      <c r="DRX5382" s="288"/>
      <c r="DRY5382" s="288"/>
      <c r="DRZ5382" s="288"/>
      <c r="DSA5382" s="288"/>
      <c r="DSB5382" s="288"/>
      <c r="DSC5382" s="288"/>
      <c r="DSD5382" s="288"/>
      <c r="DSE5382" s="288"/>
      <c r="DSF5382" s="288"/>
      <c r="DSG5382" s="288"/>
      <c r="DSH5382" s="288"/>
      <c r="DSI5382" s="288"/>
      <c r="DSJ5382" s="288"/>
      <c r="DSK5382" s="288"/>
      <c r="DSL5382" s="288"/>
      <c r="DSM5382" s="288"/>
      <c r="DSN5382" s="288"/>
      <c r="DSO5382" s="288"/>
      <c r="DSP5382" s="288"/>
      <c r="DSQ5382" s="288"/>
      <c r="DSR5382" s="288"/>
      <c r="DSS5382" s="288"/>
      <c r="DST5382" s="288"/>
      <c r="DSU5382" s="288"/>
      <c r="DSV5382" s="288"/>
      <c r="DSW5382" s="288"/>
      <c r="DSX5382" s="288"/>
      <c r="DSY5382" s="288"/>
      <c r="DSZ5382" s="288"/>
      <c r="DTA5382" s="288"/>
      <c r="DTB5382" s="288"/>
      <c r="DTC5382" s="288"/>
      <c r="DTD5382" s="288"/>
      <c r="DTE5382" s="288"/>
      <c r="DTF5382" s="288"/>
      <c r="DTG5382" s="288"/>
      <c r="DTH5382" s="288"/>
      <c r="DTI5382" s="288"/>
      <c r="DTJ5382" s="288"/>
      <c r="DTK5382" s="288"/>
      <c r="DTL5382" s="288"/>
      <c r="DTM5382" s="288"/>
      <c r="DTN5382" s="288"/>
      <c r="DTO5382" s="288"/>
      <c r="DTP5382" s="288"/>
      <c r="DTQ5382" s="288"/>
      <c r="DTR5382" s="288"/>
      <c r="DTS5382" s="288"/>
      <c r="DTT5382" s="288"/>
      <c r="DTU5382" s="288"/>
      <c r="DTV5382" s="288"/>
      <c r="DTW5382" s="288"/>
      <c r="DTX5382" s="288"/>
      <c r="DTY5382" s="288"/>
      <c r="DTZ5382" s="288"/>
      <c r="DUA5382" s="288"/>
      <c r="DUB5382" s="288"/>
      <c r="DUC5382" s="288"/>
      <c r="DUD5382" s="288"/>
      <c r="DUE5382" s="288"/>
      <c r="DUF5382" s="288"/>
      <c r="DUG5382" s="288"/>
      <c r="DUH5382" s="288"/>
      <c r="DUI5382" s="288"/>
      <c r="DUJ5382" s="288"/>
      <c r="DUK5382" s="288"/>
      <c r="DUL5382" s="288"/>
      <c r="DUM5382" s="288"/>
      <c r="DUN5382" s="288"/>
      <c r="DUO5382" s="288"/>
      <c r="DUP5382" s="288"/>
      <c r="DUQ5382" s="288"/>
      <c r="DUR5382" s="288"/>
      <c r="DUS5382" s="288"/>
      <c r="DUT5382" s="288"/>
      <c r="DUU5382" s="288"/>
      <c r="DUV5382" s="288"/>
      <c r="DUW5382" s="288"/>
      <c r="DUX5382" s="288"/>
      <c r="DUY5382" s="288"/>
      <c r="DUZ5382" s="288"/>
      <c r="DVA5382" s="288"/>
      <c r="DVB5382" s="288"/>
      <c r="DVC5382" s="288"/>
      <c r="DVD5382" s="288"/>
      <c r="DVE5382" s="288"/>
      <c r="DVF5382" s="288"/>
      <c r="DVG5382" s="288"/>
      <c r="DVH5382" s="288"/>
      <c r="DVI5382" s="288"/>
      <c r="DVJ5382" s="288"/>
      <c r="DVK5382" s="288"/>
      <c r="DVL5382" s="288"/>
      <c r="DVM5382" s="288"/>
      <c r="DVN5382" s="288"/>
      <c r="DVO5382" s="288"/>
      <c r="DVP5382" s="288"/>
      <c r="DVQ5382" s="288"/>
      <c r="DVR5382" s="288"/>
      <c r="DVS5382" s="288"/>
      <c r="DVT5382" s="288"/>
      <c r="DVU5382" s="288"/>
      <c r="DVV5382" s="288"/>
      <c r="DVW5382" s="288"/>
      <c r="DVX5382" s="288"/>
      <c r="DVY5382" s="288"/>
      <c r="DVZ5382" s="288"/>
      <c r="DWA5382" s="288"/>
      <c r="DWB5382" s="288"/>
      <c r="DWC5382" s="288"/>
      <c r="DWD5382" s="288"/>
      <c r="DWE5382" s="288"/>
      <c r="DWF5382" s="288"/>
      <c r="DWG5382" s="288"/>
      <c r="DWH5382" s="288"/>
      <c r="DWI5382" s="288"/>
      <c r="DWJ5382" s="288"/>
      <c r="DWK5382" s="288"/>
      <c r="DWL5382" s="288"/>
      <c r="DWM5382" s="288"/>
      <c r="DWN5382" s="288"/>
      <c r="DWO5382" s="288"/>
      <c r="DWP5382" s="288"/>
      <c r="DWQ5382" s="288"/>
      <c r="DWR5382" s="288"/>
      <c r="DWS5382" s="288"/>
      <c r="DWT5382" s="288"/>
      <c r="DWU5382" s="288"/>
      <c r="DWV5382" s="288"/>
      <c r="DWW5382" s="288"/>
      <c r="DWX5382" s="288"/>
      <c r="DWY5382" s="288"/>
      <c r="DWZ5382" s="288"/>
      <c r="DXA5382" s="288"/>
      <c r="DXB5382" s="288"/>
      <c r="DXC5382" s="288"/>
      <c r="DXD5382" s="288"/>
      <c r="DXE5382" s="288"/>
      <c r="DXF5382" s="288"/>
      <c r="DXG5382" s="288"/>
      <c r="DXH5382" s="288"/>
      <c r="DXI5382" s="288"/>
      <c r="DXJ5382" s="288"/>
      <c r="DXK5382" s="288"/>
      <c r="DXL5382" s="288"/>
      <c r="DXM5382" s="288"/>
      <c r="DXN5382" s="288"/>
      <c r="DXO5382" s="288"/>
      <c r="DXP5382" s="288"/>
      <c r="DXQ5382" s="288"/>
      <c r="DXR5382" s="288"/>
      <c r="DXS5382" s="288"/>
      <c r="DXT5382" s="288"/>
      <c r="DXU5382" s="288"/>
      <c r="DXV5382" s="288"/>
      <c r="DXW5382" s="288"/>
      <c r="DXX5382" s="288"/>
      <c r="DXY5382" s="288"/>
      <c r="DXZ5382" s="288"/>
      <c r="DYA5382" s="288"/>
      <c r="DYB5382" s="288"/>
      <c r="DYC5382" s="288"/>
      <c r="DYD5382" s="288"/>
      <c r="DYE5382" s="288"/>
      <c r="DYF5382" s="288"/>
      <c r="DYG5382" s="288"/>
      <c r="DYH5382" s="288"/>
      <c r="DYI5382" s="288"/>
      <c r="DYJ5382" s="288"/>
      <c r="DYK5382" s="288"/>
      <c r="DYL5382" s="288"/>
      <c r="DYM5382" s="288"/>
      <c r="DYN5382" s="288"/>
      <c r="DYO5382" s="288"/>
      <c r="DYP5382" s="288"/>
      <c r="DYQ5382" s="288"/>
      <c r="DYR5382" s="288"/>
      <c r="DYS5382" s="288"/>
      <c r="DYT5382" s="288"/>
      <c r="DYU5382" s="288"/>
      <c r="DYV5382" s="288"/>
      <c r="DYW5382" s="288"/>
      <c r="DYX5382" s="288"/>
      <c r="DYY5382" s="288"/>
      <c r="DYZ5382" s="288"/>
      <c r="DZA5382" s="288"/>
      <c r="DZB5382" s="288"/>
      <c r="DZC5382" s="288"/>
      <c r="DZD5382" s="288"/>
      <c r="DZE5382" s="288"/>
      <c r="DZF5382" s="288"/>
      <c r="DZG5382" s="288"/>
      <c r="DZH5382" s="288"/>
      <c r="DZI5382" s="288"/>
      <c r="DZJ5382" s="288"/>
      <c r="DZK5382" s="288"/>
      <c r="DZL5382" s="288"/>
      <c r="DZM5382" s="288"/>
      <c r="DZN5382" s="288"/>
      <c r="DZO5382" s="288"/>
      <c r="DZP5382" s="288"/>
      <c r="DZQ5382" s="288"/>
      <c r="DZR5382" s="288"/>
      <c r="DZS5382" s="288"/>
      <c r="DZT5382" s="288"/>
      <c r="DZU5382" s="288"/>
      <c r="DZV5382" s="288"/>
      <c r="DZW5382" s="288"/>
      <c r="DZX5382" s="288"/>
      <c r="DZY5382" s="288"/>
      <c r="DZZ5382" s="288"/>
      <c r="EAA5382" s="288"/>
      <c r="EAB5382" s="288"/>
      <c r="EAC5382" s="288"/>
      <c r="EAD5382" s="288"/>
      <c r="EAE5382" s="288"/>
      <c r="EAF5382" s="288"/>
      <c r="EAG5382" s="288"/>
      <c r="EAH5382" s="288"/>
      <c r="EAI5382" s="288"/>
      <c r="EAJ5382" s="288"/>
      <c r="EAK5382" s="288"/>
      <c r="EAL5382" s="288"/>
      <c r="EAM5382" s="288"/>
      <c r="EAN5382" s="288"/>
      <c r="EAO5382" s="288"/>
      <c r="EAP5382" s="288"/>
      <c r="EAQ5382" s="288"/>
      <c r="EAR5382" s="288"/>
      <c r="EAS5382" s="288"/>
      <c r="EAT5382" s="288"/>
      <c r="EAU5382" s="288"/>
      <c r="EAV5382" s="288"/>
      <c r="EAW5382" s="288"/>
      <c r="EAX5382" s="288"/>
      <c r="EAY5382" s="288"/>
      <c r="EAZ5382" s="288"/>
      <c r="EBA5382" s="288"/>
      <c r="EBB5382" s="288"/>
      <c r="EBC5382" s="288"/>
      <c r="EBD5382" s="288"/>
      <c r="EBE5382" s="288"/>
      <c r="EBF5382" s="288"/>
      <c r="EBG5382" s="288"/>
      <c r="EBH5382" s="288"/>
      <c r="EBI5382" s="288"/>
      <c r="EBJ5382" s="288"/>
      <c r="EBK5382" s="288"/>
      <c r="EBL5382" s="288"/>
      <c r="EBM5382" s="288"/>
      <c r="EBN5382" s="288"/>
      <c r="EBO5382" s="288"/>
      <c r="EBP5382" s="288"/>
      <c r="EBQ5382" s="288"/>
      <c r="EBR5382" s="288"/>
      <c r="EBS5382" s="288"/>
      <c r="EBT5382" s="288"/>
      <c r="EBU5382" s="288"/>
      <c r="EBV5382" s="288"/>
      <c r="EBW5382" s="288"/>
      <c r="EBX5382" s="288"/>
      <c r="EBY5382" s="288"/>
      <c r="EBZ5382" s="288"/>
      <c r="ECA5382" s="288"/>
      <c r="ECB5382" s="288"/>
      <c r="ECC5382" s="288"/>
      <c r="ECD5382" s="288"/>
      <c r="ECE5382" s="288"/>
      <c r="ECF5382" s="288"/>
      <c r="ECG5382" s="288"/>
      <c r="ECH5382" s="288"/>
      <c r="ECI5382" s="288"/>
      <c r="ECJ5382" s="288"/>
      <c r="ECK5382" s="288"/>
      <c r="ECL5382" s="288"/>
      <c r="ECM5382" s="288"/>
      <c r="ECN5382" s="288"/>
      <c r="ECO5382" s="288"/>
      <c r="ECP5382" s="288"/>
      <c r="ECQ5382" s="288"/>
      <c r="ECR5382" s="288"/>
      <c r="ECS5382" s="288"/>
      <c r="ECT5382" s="288"/>
      <c r="ECU5382" s="288"/>
      <c r="ECV5382" s="288"/>
      <c r="ECW5382" s="288"/>
      <c r="ECX5382" s="288"/>
      <c r="ECY5382" s="288"/>
      <c r="ECZ5382" s="288"/>
      <c r="EDA5382" s="288"/>
      <c r="EDB5382" s="288"/>
      <c r="EDC5382" s="288"/>
      <c r="EDD5382" s="288"/>
      <c r="EDE5382" s="288"/>
      <c r="EDF5382" s="288"/>
      <c r="EDG5382" s="288"/>
      <c r="EDH5382" s="288"/>
      <c r="EDI5382" s="288"/>
      <c r="EDJ5382" s="288"/>
      <c r="EDK5382" s="288"/>
      <c r="EDL5382" s="288"/>
      <c r="EDM5382" s="288"/>
      <c r="EDN5382" s="288"/>
      <c r="EDO5382" s="288"/>
      <c r="EDP5382" s="288"/>
      <c r="EDQ5382" s="288"/>
      <c r="EDR5382" s="288"/>
      <c r="EDS5382" s="288"/>
      <c r="EDT5382" s="288"/>
      <c r="EDU5382" s="288"/>
      <c r="EDV5382" s="288"/>
      <c r="EDW5382" s="288"/>
      <c r="EDX5382" s="288"/>
      <c r="EDY5382" s="288"/>
      <c r="EDZ5382" s="288"/>
      <c r="EEA5382" s="288"/>
      <c r="EEB5382" s="288"/>
      <c r="EEC5382" s="288"/>
      <c r="EED5382" s="288"/>
      <c r="EEE5382" s="288"/>
      <c r="EEF5382" s="288"/>
      <c r="EEG5382" s="288"/>
      <c r="EEH5382" s="288"/>
      <c r="EEI5382" s="288"/>
      <c r="EEJ5382" s="288"/>
      <c r="EEK5382" s="288"/>
      <c r="EEL5382" s="288"/>
      <c r="EEM5382" s="288"/>
      <c r="EEN5382" s="288"/>
      <c r="EEO5382" s="288"/>
      <c r="EEP5382" s="288"/>
      <c r="EEQ5382" s="288"/>
      <c r="EER5382" s="288"/>
      <c r="EES5382" s="288"/>
      <c r="EET5382" s="288"/>
      <c r="EEU5382" s="288"/>
      <c r="EEV5382" s="288"/>
      <c r="EEW5382" s="288"/>
      <c r="EEX5382" s="288"/>
      <c r="EEY5382" s="288"/>
      <c r="EEZ5382" s="288"/>
      <c r="EFA5382" s="288"/>
      <c r="EFB5382" s="288"/>
      <c r="EFC5382" s="288"/>
      <c r="EFD5382" s="288"/>
      <c r="EFE5382" s="288"/>
      <c r="EFF5382" s="288"/>
      <c r="EFG5382" s="288"/>
      <c r="EFH5382" s="288"/>
      <c r="EFI5382" s="288"/>
      <c r="EFJ5382" s="288"/>
      <c r="EFK5382" s="288"/>
      <c r="EFL5382" s="288"/>
      <c r="EFM5382" s="288"/>
      <c r="EFN5382" s="288"/>
      <c r="EFO5382" s="288"/>
      <c r="EFP5382" s="288"/>
      <c r="EFQ5382" s="288"/>
      <c r="EFR5382" s="288"/>
      <c r="EFS5382" s="288"/>
      <c r="EFT5382" s="288"/>
      <c r="EFU5382" s="288"/>
      <c r="EFV5382" s="288"/>
      <c r="EFW5382" s="288"/>
      <c r="EFX5382" s="288"/>
      <c r="EFY5382" s="288"/>
      <c r="EFZ5382" s="288"/>
      <c r="EGA5382" s="288"/>
      <c r="EGB5382" s="288"/>
      <c r="EGC5382" s="288"/>
      <c r="EGD5382" s="288"/>
      <c r="EGE5382" s="288"/>
      <c r="EGF5382" s="288"/>
      <c r="EGG5382" s="288"/>
      <c r="EGH5382" s="288"/>
      <c r="EGI5382" s="288"/>
      <c r="EGJ5382" s="288"/>
      <c r="EGK5382" s="288"/>
      <c r="EGL5382" s="288"/>
      <c r="EGM5382" s="288"/>
      <c r="EGN5382" s="288"/>
      <c r="EGO5382" s="288"/>
      <c r="EGP5382" s="288"/>
      <c r="EGQ5382" s="288"/>
      <c r="EGR5382" s="288"/>
      <c r="EGS5382" s="288"/>
      <c r="EGT5382" s="288"/>
      <c r="EGU5382" s="288"/>
      <c r="EGV5382" s="288"/>
      <c r="EGW5382" s="288"/>
      <c r="EGX5382" s="288"/>
      <c r="EGY5382" s="288"/>
      <c r="EGZ5382" s="288"/>
      <c r="EHA5382" s="288"/>
      <c r="EHB5382" s="288"/>
      <c r="EHC5382" s="288"/>
      <c r="EHD5382" s="288"/>
      <c r="EHE5382" s="288"/>
      <c r="EHF5382" s="288"/>
      <c r="EHG5382" s="288"/>
      <c r="EHH5382" s="288"/>
      <c r="EHI5382" s="288"/>
      <c r="EHJ5382" s="288"/>
      <c r="EHK5382" s="288"/>
      <c r="EHL5382" s="288"/>
      <c r="EHM5382" s="288"/>
      <c r="EHN5382" s="288"/>
      <c r="EHO5382" s="288"/>
      <c r="EHP5382" s="288"/>
      <c r="EHQ5382" s="288"/>
      <c r="EHR5382" s="288"/>
      <c r="EHS5382" s="288"/>
      <c r="EHT5382" s="288"/>
      <c r="EHU5382" s="288"/>
      <c r="EHV5382" s="288"/>
      <c r="EHW5382" s="288"/>
      <c r="EHX5382" s="288"/>
      <c r="EHY5382" s="288"/>
      <c r="EHZ5382" s="288"/>
      <c r="EIA5382" s="288"/>
      <c r="EIB5382" s="288"/>
      <c r="EIC5382" s="288"/>
      <c r="EID5382" s="288"/>
      <c r="EIE5382" s="288"/>
      <c r="EIF5382" s="288"/>
      <c r="EIG5382" s="288"/>
      <c r="EIH5382" s="288"/>
      <c r="EII5382" s="288"/>
      <c r="EIJ5382" s="288"/>
      <c r="EIK5382" s="288"/>
      <c r="EIL5382" s="288"/>
      <c r="EIM5382" s="288"/>
      <c r="EIN5382" s="288"/>
      <c r="EIO5382" s="288"/>
      <c r="EIP5382" s="288"/>
      <c r="EIQ5382" s="288"/>
      <c r="EIR5382" s="288"/>
      <c r="EIS5382" s="288"/>
      <c r="EIT5382" s="288"/>
      <c r="EIU5382" s="288"/>
      <c r="EIV5382" s="288"/>
      <c r="EIW5382" s="288"/>
      <c r="EIX5382" s="288"/>
      <c r="EIY5382" s="288"/>
      <c r="EIZ5382" s="288"/>
      <c r="EJA5382" s="288"/>
      <c r="EJB5382" s="288"/>
      <c r="EJC5382" s="288"/>
      <c r="EJD5382" s="288"/>
      <c r="EJE5382" s="288"/>
      <c r="EJF5382" s="288"/>
      <c r="EJG5382" s="288"/>
      <c r="EJH5382" s="288"/>
      <c r="EJI5382" s="288"/>
      <c r="EJJ5382" s="288"/>
      <c r="EJK5382" s="288"/>
      <c r="EJL5382" s="288"/>
      <c r="EJM5382" s="288"/>
      <c r="EJN5382" s="288"/>
      <c r="EJO5382" s="288"/>
      <c r="EJP5382" s="288"/>
      <c r="EJQ5382" s="288"/>
      <c r="EJR5382" s="288"/>
      <c r="EJS5382" s="288"/>
      <c r="EJT5382" s="288"/>
      <c r="EJU5382" s="288"/>
      <c r="EJV5382" s="288"/>
      <c r="EJW5382" s="288"/>
      <c r="EJX5382" s="288"/>
      <c r="EJY5382" s="288"/>
      <c r="EJZ5382" s="288"/>
      <c r="EKA5382" s="288"/>
      <c r="EKB5382" s="288"/>
      <c r="EKC5382" s="288"/>
      <c r="EKD5382" s="288"/>
      <c r="EKE5382" s="288"/>
      <c r="EKF5382" s="288"/>
      <c r="EKG5382" s="288"/>
      <c r="EKH5382" s="288"/>
      <c r="EKI5382" s="288"/>
      <c r="EKJ5382" s="288"/>
      <c r="EKK5382" s="288"/>
      <c r="EKL5382" s="288"/>
      <c r="EKM5382" s="288"/>
      <c r="EKN5382" s="288"/>
      <c r="EKO5382" s="288"/>
      <c r="EKP5382" s="288"/>
      <c r="EKQ5382" s="288"/>
      <c r="EKR5382" s="288"/>
      <c r="EKS5382" s="288"/>
      <c r="EKT5382" s="288"/>
      <c r="EKU5382" s="288"/>
      <c r="EKV5382" s="288"/>
      <c r="EKW5382" s="288"/>
      <c r="EKX5382" s="288"/>
      <c r="EKY5382" s="288"/>
      <c r="EKZ5382" s="288"/>
      <c r="ELA5382" s="288"/>
      <c r="ELB5382" s="288"/>
      <c r="ELC5382" s="288"/>
      <c r="ELD5382" s="288"/>
      <c r="ELE5382" s="288"/>
      <c r="ELF5382" s="288"/>
      <c r="ELG5382" s="288"/>
      <c r="ELH5382" s="288"/>
      <c r="ELI5382" s="288"/>
      <c r="ELJ5382" s="288"/>
      <c r="ELK5382" s="288"/>
      <c r="ELL5382" s="288"/>
      <c r="ELM5382" s="288"/>
      <c r="ELN5382" s="288"/>
      <c r="ELO5382" s="288"/>
      <c r="ELP5382" s="288"/>
      <c r="ELQ5382" s="288"/>
      <c r="ELR5382" s="288"/>
      <c r="ELS5382" s="288"/>
      <c r="ELT5382" s="288"/>
      <c r="ELU5382" s="288"/>
      <c r="ELV5382" s="288"/>
      <c r="ELW5382" s="288"/>
      <c r="ELX5382" s="288"/>
      <c r="ELY5382" s="288"/>
      <c r="ELZ5382" s="288"/>
      <c r="EMA5382" s="288"/>
      <c r="EMB5382" s="288"/>
      <c r="EMC5382" s="288"/>
      <c r="EMD5382" s="288"/>
      <c r="EME5382" s="288"/>
      <c r="EMF5382" s="288"/>
      <c r="EMG5382" s="288"/>
      <c r="EMH5382" s="288"/>
      <c r="EMI5382" s="288"/>
      <c r="EMJ5382" s="288"/>
      <c r="EMK5382" s="288"/>
      <c r="EML5382" s="288"/>
      <c r="EMM5382" s="288"/>
      <c r="EMN5382" s="288"/>
      <c r="EMO5382" s="288"/>
      <c r="EMP5382" s="288"/>
      <c r="EMQ5382" s="288"/>
      <c r="EMR5382" s="288"/>
      <c r="EMS5382" s="288"/>
      <c r="EMT5382" s="288"/>
      <c r="EMU5382" s="288"/>
      <c r="EMV5382" s="288"/>
      <c r="EMW5382" s="288"/>
      <c r="EMX5382" s="288"/>
      <c r="EMY5382" s="288"/>
      <c r="EMZ5382" s="288"/>
      <c r="ENA5382" s="288"/>
      <c r="ENB5382" s="288"/>
      <c r="ENC5382" s="288"/>
      <c r="END5382" s="288"/>
      <c r="ENE5382" s="288"/>
      <c r="ENF5382" s="288"/>
      <c r="ENG5382" s="288"/>
      <c r="ENH5382" s="288"/>
      <c r="ENI5382" s="288"/>
      <c r="ENJ5382" s="288"/>
      <c r="ENK5382" s="288"/>
      <c r="ENL5382" s="288"/>
      <c r="ENM5382" s="288"/>
      <c r="ENN5382" s="288"/>
      <c r="ENO5382" s="288"/>
      <c r="ENP5382" s="288"/>
      <c r="ENQ5382" s="288"/>
      <c r="ENR5382" s="288"/>
      <c r="ENS5382" s="288"/>
      <c r="ENT5382" s="288"/>
      <c r="ENU5382" s="288"/>
      <c r="ENV5382" s="288"/>
      <c r="ENW5382" s="288"/>
      <c r="ENX5382" s="288"/>
      <c r="ENY5382" s="288"/>
      <c r="ENZ5382" s="288"/>
      <c r="EOA5382" s="288"/>
      <c r="EOB5382" s="288"/>
      <c r="EOC5382" s="288"/>
      <c r="EOD5382" s="288"/>
      <c r="EOE5382" s="288"/>
      <c r="EOF5382" s="288"/>
      <c r="EOG5382" s="288"/>
      <c r="EOH5382" s="288"/>
      <c r="EOI5382" s="288"/>
      <c r="EOJ5382" s="288"/>
      <c r="EOK5382" s="288"/>
      <c r="EOL5382" s="288"/>
      <c r="EOM5382" s="288"/>
      <c r="EON5382" s="288"/>
      <c r="EOO5382" s="288"/>
      <c r="EOP5382" s="288"/>
      <c r="EOQ5382" s="288"/>
      <c r="EOR5382" s="288"/>
      <c r="EOS5382" s="288"/>
      <c r="EOT5382" s="288"/>
      <c r="EOU5382" s="288"/>
      <c r="EOV5382" s="288"/>
      <c r="EOW5382" s="288"/>
      <c r="EOX5382" s="288"/>
      <c r="EOY5382" s="288"/>
      <c r="EOZ5382" s="288"/>
      <c r="EPA5382" s="288"/>
      <c r="EPB5382" s="288"/>
      <c r="EPC5382" s="288"/>
      <c r="EPD5382" s="288"/>
      <c r="EPE5382" s="288"/>
      <c r="EPF5382" s="288"/>
      <c r="EPG5382" s="288"/>
      <c r="EPH5382" s="288"/>
      <c r="EPI5382" s="288"/>
      <c r="EPJ5382" s="288"/>
      <c r="EPK5382" s="288"/>
      <c r="EPL5382" s="288"/>
      <c r="EPM5382" s="288"/>
      <c r="EPN5382" s="288"/>
      <c r="EPO5382" s="288"/>
      <c r="EPP5382" s="288"/>
      <c r="EPQ5382" s="288"/>
      <c r="EPR5382" s="288"/>
      <c r="EPS5382" s="288"/>
      <c r="EPT5382" s="288"/>
      <c r="EPU5382" s="288"/>
      <c r="EPV5382" s="288"/>
      <c r="EPW5382" s="288"/>
      <c r="EPX5382" s="288"/>
      <c r="EPY5382" s="288"/>
      <c r="EPZ5382" s="288"/>
      <c r="EQA5382" s="288"/>
      <c r="EQB5382" s="288"/>
      <c r="EQC5382" s="288"/>
      <c r="EQD5382" s="288"/>
      <c r="EQE5382" s="288"/>
      <c r="EQF5382" s="288"/>
      <c r="EQG5382" s="288"/>
      <c r="EQH5382" s="288"/>
      <c r="EQI5382" s="288"/>
      <c r="EQJ5382" s="288"/>
      <c r="EQK5382" s="288"/>
      <c r="EQL5382" s="288"/>
      <c r="EQM5382" s="288"/>
      <c r="EQN5382" s="288"/>
      <c r="EQO5382" s="288"/>
      <c r="EQP5382" s="288"/>
      <c r="EQQ5382" s="288"/>
      <c r="EQR5382" s="288"/>
      <c r="EQS5382" s="288"/>
      <c r="EQT5382" s="288"/>
      <c r="EQU5382" s="288"/>
      <c r="EQV5382" s="288"/>
      <c r="EQW5382" s="288"/>
      <c r="EQX5382" s="288"/>
      <c r="EQY5382" s="288"/>
      <c r="EQZ5382" s="288"/>
      <c r="ERA5382" s="288"/>
      <c r="ERB5382" s="288"/>
      <c r="ERC5382" s="288"/>
      <c r="ERD5382" s="288"/>
      <c r="ERE5382" s="288"/>
      <c r="ERF5382" s="288"/>
      <c r="ERG5382" s="288"/>
      <c r="ERH5382" s="288"/>
      <c r="ERI5382" s="288"/>
      <c r="ERJ5382" s="288"/>
      <c r="ERK5382" s="288"/>
      <c r="ERL5382" s="288"/>
      <c r="ERM5382" s="288"/>
      <c r="ERN5382" s="288"/>
      <c r="ERO5382" s="288"/>
      <c r="ERP5382" s="288"/>
      <c r="ERQ5382" s="288"/>
      <c r="ERR5382" s="288"/>
      <c r="ERS5382" s="288"/>
      <c r="ERT5382" s="288"/>
      <c r="ERU5382" s="288"/>
      <c r="ERV5382" s="288"/>
      <c r="ERW5382" s="288"/>
      <c r="ERX5382" s="288"/>
      <c r="ERY5382" s="288"/>
      <c r="ERZ5382" s="288"/>
      <c r="ESA5382" s="288"/>
      <c r="ESB5382" s="288"/>
      <c r="ESC5382" s="288"/>
      <c r="ESD5382" s="288"/>
      <c r="ESE5382" s="288"/>
      <c r="ESF5382" s="288"/>
      <c r="ESG5382" s="288"/>
      <c r="ESH5382" s="288"/>
      <c r="ESI5382" s="288"/>
      <c r="ESJ5382" s="288"/>
      <c r="ESK5382" s="288"/>
      <c r="ESL5382" s="288"/>
      <c r="ESM5382" s="288"/>
      <c r="ESN5382" s="288"/>
      <c r="ESO5382" s="288"/>
      <c r="ESP5382" s="288"/>
      <c r="ESQ5382" s="288"/>
      <c r="ESR5382" s="288"/>
      <c r="ESS5382" s="288"/>
      <c r="EST5382" s="288"/>
      <c r="ESU5382" s="288"/>
      <c r="ESV5382" s="288"/>
      <c r="ESW5382" s="288"/>
      <c r="ESX5382" s="288"/>
      <c r="ESY5382" s="288"/>
      <c r="ESZ5382" s="288"/>
      <c r="ETA5382" s="288"/>
      <c r="ETB5382" s="288"/>
      <c r="ETC5382" s="288"/>
      <c r="ETD5382" s="288"/>
      <c r="ETE5382" s="288"/>
      <c r="ETF5382" s="288"/>
      <c r="ETG5382" s="288"/>
      <c r="ETH5382" s="288"/>
      <c r="ETI5382" s="288"/>
      <c r="ETJ5382" s="288"/>
      <c r="ETK5382" s="288"/>
      <c r="ETL5382" s="288"/>
      <c r="ETM5382" s="288"/>
      <c r="ETN5382" s="288"/>
      <c r="ETO5382" s="288"/>
      <c r="ETP5382" s="288"/>
      <c r="ETQ5382" s="288"/>
      <c r="ETR5382" s="288"/>
      <c r="ETS5382" s="288"/>
      <c r="ETT5382" s="288"/>
      <c r="ETU5382" s="288"/>
      <c r="ETV5382" s="288"/>
      <c r="ETW5382" s="288"/>
      <c r="ETX5382" s="288"/>
      <c r="ETY5382" s="288"/>
      <c r="ETZ5382" s="288"/>
      <c r="EUA5382" s="288"/>
      <c r="EUB5382" s="288"/>
      <c r="EUC5382" s="288"/>
      <c r="EUD5382" s="288"/>
      <c r="EUE5382" s="288"/>
      <c r="EUF5382" s="288"/>
      <c r="EUG5382" s="288"/>
      <c r="EUH5382" s="288"/>
      <c r="EUI5382" s="288"/>
      <c r="EUJ5382" s="288"/>
      <c r="EUK5382" s="288"/>
      <c r="EUL5382" s="288"/>
      <c r="EUM5382" s="288"/>
      <c r="EUN5382" s="288"/>
      <c r="EUO5382" s="288"/>
      <c r="EUP5382" s="288"/>
      <c r="EUQ5382" s="288"/>
      <c r="EUR5382" s="288"/>
      <c r="EUS5382" s="288"/>
      <c r="EUT5382" s="288"/>
      <c r="EUU5382" s="288"/>
      <c r="EUV5382" s="288"/>
      <c r="EUW5382" s="288"/>
      <c r="EUX5382" s="288"/>
      <c r="EUY5382" s="288"/>
      <c r="EUZ5382" s="288"/>
      <c r="EVA5382" s="288"/>
      <c r="EVB5382" s="288"/>
      <c r="EVC5382" s="288"/>
      <c r="EVD5382" s="288"/>
      <c r="EVE5382" s="288"/>
      <c r="EVF5382" s="288"/>
      <c r="EVG5382" s="288"/>
      <c r="EVH5382" s="288"/>
      <c r="EVI5382" s="288"/>
      <c r="EVJ5382" s="288"/>
      <c r="EVK5382" s="288"/>
      <c r="EVL5382" s="288"/>
      <c r="EVM5382" s="288"/>
      <c r="EVN5382" s="288"/>
      <c r="EVO5382" s="288"/>
      <c r="EVP5382" s="288"/>
      <c r="EVQ5382" s="288"/>
      <c r="EVR5382" s="288"/>
      <c r="EVS5382" s="288"/>
      <c r="EVT5382" s="288"/>
      <c r="EVU5382" s="288"/>
      <c r="EVV5382" s="288"/>
      <c r="EVW5382" s="288"/>
      <c r="EVX5382" s="288"/>
      <c r="EVY5382" s="288"/>
      <c r="EVZ5382" s="288"/>
      <c r="EWA5382" s="288"/>
      <c r="EWB5382" s="288"/>
      <c r="EWC5382" s="288"/>
      <c r="EWD5382" s="288"/>
      <c r="EWE5382" s="288"/>
      <c r="EWF5382" s="288"/>
      <c r="EWG5382" s="288"/>
      <c r="EWH5382" s="288"/>
      <c r="EWI5382" s="288"/>
      <c r="EWJ5382" s="288"/>
      <c r="EWK5382" s="288"/>
      <c r="EWL5382" s="288"/>
      <c r="EWM5382" s="288"/>
      <c r="EWN5382" s="288"/>
      <c r="EWO5382" s="288"/>
      <c r="EWP5382" s="288"/>
      <c r="EWQ5382" s="288"/>
      <c r="EWR5382" s="288"/>
      <c r="EWS5382" s="288"/>
      <c r="EWT5382" s="288"/>
      <c r="EWU5382" s="288"/>
      <c r="EWV5382" s="288"/>
      <c r="EWW5382" s="288"/>
      <c r="EWX5382" s="288"/>
      <c r="EWY5382" s="288"/>
      <c r="EWZ5382" s="288"/>
      <c r="EXA5382" s="288"/>
      <c r="EXB5382" s="288"/>
      <c r="EXC5382" s="288"/>
      <c r="EXD5382" s="288"/>
      <c r="EXE5382" s="288"/>
      <c r="EXF5382" s="288"/>
      <c r="EXG5382" s="288"/>
      <c r="EXH5382" s="288"/>
      <c r="EXI5382" s="288"/>
      <c r="EXJ5382" s="288"/>
      <c r="EXK5382" s="288"/>
      <c r="EXL5382" s="288"/>
      <c r="EXM5382" s="288"/>
      <c r="EXN5382" s="288"/>
      <c r="EXO5382" s="288"/>
      <c r="EXP5382" s="288"/>
      <c r="EXQ5382" s="288"/>
      <c r="EXR5382" s="288"/>
      <c r="EXS5382" s="288"/>
      <c r="EXT5382" s="288"/>
      <c r="EXU5382" s="288"/>
      <c r="EXV5382" s="288"/>
      <c r="EXW5382" s="288"/>
      <c r="EXX5382" s="288"/>
      <c r="EXY5382" s="288"/>
      <c r="EXZ5382" s="288"/>
      <c r="EYA5382" s="288"/>
      <c r="EYB5382" s="288"/>
      <c r="EYC5382" s="288"/>
      <c r="EYD5382" s="288"/>
      <c r="EYE5382" s="288"/>
      <c r="EYF5382" s="288"/>
      <c r="EYG5382" s="288"/>
      <c r="EYH5382" s="288"/>
      <c r="EYI5382" s="288"/>
      <c r="EYJ5382" s="288"/>
      <c r="EYK5382" s="288"/>
      <c r="EYL5382" s="288"/>
      <c r="EYM5382" s="288"/>
      <c r="EYN5382" s="288"/>
      <c r="EYO5382" s="288"/>
      <c r="EYP5382" s="288"/>
      <c r="EYQ5382" s="288"/>
      <c r="EYR5382" s="288"/>
      <c r="EYS5382" s="288"/>
      <c r="EYT5382" s="288"/>
      <c r="EYU5382" s="288"/>
      <c r="EYV5382" s="288"/>
      <c r="EYW5382" s="288"/>
      <c r="EYX5382" s="288"/>
      <c r="EYY5382" s="288"/>
      <c r="EYZ5382" s="288"/>
      <c r="EZA5382" s="288"/>
      <c r="EZB5382" s="288"/>
      <c r="EZC5382" s="288"/>
      <c r="EZD5382" s="288"/>
      <c r="EZE5382" s="288"/>
      <c r="EZF5382" s="288"/>
      <c r="EZG5382" s="288"/>
      <c r="EZH5382" s="288"/>
      <c r="EZI5382" s="288"/>
      <c r="EZJ5382" s="288"/>
      <c r="EZK5382" s="288"/>
      <c r="EZL5382" s="288"/>
      <c r="EZM5382" s="288"/>
      <c r="EZN5382" s="288"/>
      <c r="EZO5382" s="288"/>
      <c r="EZP5382" s="288"/>
      <c r="EZQ5382" s="288"/>
      <c r="EZR5382" s="288"/>
      <c r="EZS5382" s="288"/>
      <c r="EZT5382" s="288"/>
      <c r="EZU5382" s="288"/>
      <c r="EZV5382" s="288"/>
      <c r="EZW5382" s="288"/>
      <c r="EZX5382" s="288"/>
      <c r="EZY5382" s="288"/>
      <c r="EZZ5382" s="288"/>
      <c r="FAA5382" s="288"/>
      <c r="FAB5382" s="288"/>
      <c r="FAC5382" s="288"/>
      <c r="FAD5382" s="288"/>
      <c r="FAE5382" s="288"/>
      <c r="FAF5382" s="288"/>
      <c r="FAG5382" s="288"/>
      <c r="FAH5382" s="288"/>
      <c r="FAI5382" s="288"/>
      <c r="FAJ5382" s="288"/>
      <c r="FAK5382" s="288"/>
      <c r="FAL5382" s="288"/>
      <c r="FAM5382" s="288"/>
      <c r="FAN5382" s="288"/>
      <c r="FAO5382" s="288"/>
      <c r="FAP5382" s="288"/>
      <c r="FAQ5382" s="288"/>
      <c r="FAR5382" s="288"/>
      <c r="FAS5382" s="288"/>
      <c r="FAT5382" s="288"/>
      <c r="FAU5382" s="288"/>
      <c r="FAV5382" s="288"/>
      <c r="FAW5382" s="288"/>
      <c r="FAX5382" s="288"/>
      <c r="FAY5382" s="288"/>
      <c r="FAZ5382" s="288"/>
      <c r="FBA5382" s="288"/>
      <c r="FBB5382" s="288"/>
      <c r="FBC5382" s="288"/>
      <c r="FBD5382" s="288"/>
      <c r="FBE5382" s="288"/>
      <c r="FBF5382" s="288"/>
      <c r="FBG5382" s="288"/>
      <c r="FBH5382" s="288"/>
      <c r="FBI5382" s="288"/>
      <c r="FBJ5382" s="288"/>
      <c r="FBK5382" s="288"/>
      <c r="FBL5382" s="288"/>
      <c r="FBM5382" s="288"/>
      <c r="FBN5382" s="288"/>
      <c r="FBO5382" s="288"/>
      <c r="FBP5382" s="288"/>
      <c r="FBQ5382" s="288"/>
      <c r="FBR5382" s="288"/>
      <c r="FBS5382" s="288"/>
      <c r="FBT5382" s="288"/>
      <c r="FBU5382" s="288"/>
      <c r="FBV5382" s="288"/>
      <c r="FBW5382" s="288"/>
      <c r="FBX5382" s="288"/>
      <c r="FBY5382" s="288"/>
      <c r="FBZ5382" s="288"/>
      <c r="FCA5382" s="288"/>
      <c r="FCB5382" s="288"/>
      <c r="FCC5382" s="288"/>
      <c r="FCD5382" s="288"/>
      <c r="FCE5382" s="288"/>
      <c r="FCF5382" s="288"/>
      <c r="FCG5382" s="288"/>
      <c r="FCH5382" s="288"/>
      <c r="FCI5382" s="288"/>
      <c r="FCJ5382" s="288"/>
      <c r="FCK5382" s="288"/>
      <c r="FCL5382" s="288"/>
      <c r="FCM5382" s="288"/>
      <c r="FCN5382" s="288"/>
      <c r="FCO5382" s="288"/>
      <c r="FCP5382" s="288"/>
      <c r="FCQ5382" s="288"/>
      <c r="FCR5382" s="288"/>
      <c r="FCS5382" s="288"/>
      <c r="FCT5382" s="288"/>
      <c r="FCU5382" s="288"/>
      <c r="FCV5382" s="288"/>
      <c r="FCW5382" s="288"/>
      <c r="FCX5382" s="288"/>
      <c r="FCY5382" s="288"/>
      <c r="FCZ5382" s="288"/>
      <c r="FDA5382" s="288"/>
      <c r="FDB5382" s="288"/>
      <c r="FDC5382" s="288"/>
      <c r="FDD5382" s="288"/>
      <c r="FDE5382" s="288"/>
      <c r="FDF5382" s="288"/>
      <c r="FDG5382" s="288"/>
      <c r="FDH5382" s="288"/>
      <c r="FDI5382" s="288"/>
      <c r="FDJ5382" s="288"/>
      <c r="FDK5382" s="288"/>
      <c r="FDL5382" s="288"/>
      <c r="FDM5382" s="288"/>
      <c r="FDN5382" s="288"/>
      <c r="FDO5382" s="288"/>
      <c r="FDP5382" s="288"/>
      <c r="FDQ5382" s="288"/>
      <c r="FDR5382" s="288"/>
      <c r="FDS5382" s="288"/>
      <c r="FDT5382" s="288"/>
      <c r="FDU5382" s="288"/>
      <c r="FDV5382" s="288"/>
      <c r="FDW5382" s="288"/>
      <c r="FDX5382" s="288"/>
      <c r="FDY5382" s="288"/>
      <c r="FDZ5382" s="288"/>
      <c r="FEA5382" s="288"/>
      <c r="FEB5382" s="288"/>
      <c r="FEC5382" s="288"/>
      <c r="FED5382" s="288"/>
      <c r="FEE5382" s="288"/>
      <c r="FEF5382" s="288"/>
      <c r="FEG5382" s="288"/>
      <c r="FEH5382" s="288"/>
      <c r="FEI5382" s="288"/>
      <c r="FEJ5382" s="288"/>
      <c r="FEK5382" s="288"/>
      <c r="FEL5382" s="288"/>
      <c r="FEM5382" s="288"/>
      <c r="FEN5382" s="288"/>
      <c r="FEO5382" s="288"/>
      <c r="FEP5382" s="288"/>
      <c r="FEQ5382" s="288"/>
      <c r="FER5382" s="288"/>
      <c r="FES5382" s="288"/>
      <c r="FET5382" s="288"/>
      <c r="FEU5382" s="288"/>
      <c r="FEV5382" s="288"/>
      <c r="FEW5382" s="288"/>
      <c r="FEX5382" s="288"/>
      <c r="FEY5382" s="288"/>
      <c r="FEZ5382" s="288"/>
      <c r="FFA5382" s="288"/>
      <c r="FFB5382" s="288"/>
      <c r="FFC5382" s="288"/>
      <c r="FFD5382" s="288"/>
      <c r="FFE5382" s="288"/>
      <c r="FFF5382" s="288"/>
      <c r="FFG5382" s="288"/>
      <c r="FFH5382" s="288"/>
      <c r="FFI5382" s="288"/>
      <c r="FFJ5382" s="288"/>
      <c r="FFK5382" s="288"/>
      <c r="FFL5382" s="288"/>
      <c r="FFM5382" s="288"/>
      <c r="FFN5382" s="288"/>
      <c r="FFO5382" s="288"/>
      <c r="FFP5382" s="288"/>
      <c r="FFQ5382" s="288"/>
      <c r="FFR5382" s="288"/>
      <c r="FFS5382" s="288"/>
      <c r="FFT5382" s="288"/>
      <c r="FFU5382" s="288"/>
      <c r="FFV5382" s="288"/>
      <c r="FFW5382" s="288"/>
      <c r="FFX5382" s="288"/>
      <c r="FFY5382" s="288"/>
      <c r="FFZ5382" s="288"/>
      <c r="FGA5382" s="288"/>
      <c r="FGB5382" s="288"/>
      <c r="FGC5382" s="288"/>
      <c r="FGD5382" s="288"/>
      <c r="FGE5382" s="288"/>
      <c r="FGF5382" s="288"/>
      <c r="FGG5382" s="288"/>
      <c r="FGH5382" s="288"/>
      <c r="FGI5382" s="288"/>
      <c r="FGJ5382" s="288"/>
      <c r="FGK5382" s="288"/>
      <c r="FGL5382" s="288"/>
      <c r="FGM5382" s="288"/>
      <c r="FGN5382" s="288"/>
      <c r="FGO5382" s="288"/>
      <c r="FGP5382" s="288"/>
      <c r="FGQ5382" s="288"/>
      <c r="FGR5382" s="288"/>
      <c r="FGS5382" s="288"/>
      <c r="FGT5382" s="288"/>
      <c r="FGU5382" s="288"/>
      <c r="FGV5382" s="288"/>
      <c r="FGW5382" s="288"/>
      <c r="FGX5382" s="288"/>
      <c r="FGY5382" s="288"/>
      <c r="FGZ5382" s="288"/>
      <c r="FHA5382" s="288"/>
      <c r="FHB5382" s="288"/>
      <c r="FHC5382" s="288"/>
      <c r="FHD5382" s="288"/>
      <c r="FHE5382" s="288"/>
      <c r="FHF5382" s="288"/>
      <c r="FHG5382" s="288"/>
      <c r="FHH5382" s="288"/>
      <c r="FHI5382" s="288"/>
      <c r="FHJ5382" s="288"/>
      <c r="FHK5382" s="288"/>
      <c r="FHL5382" s="288"/>
      <c r="FHM5382" s="288"/>
      <c r="FHN5382" s="288"/>
      <c r="FHO5382" s="288"/>
      <c r="FHP5382" s="288"/>
      <c r="FHQ5382" s="288"/>
      <c r="FHR5382" s="288"/>
      <c r="FHS5382" s="288"/>
      <c r="FHT5382" s="288"/>
      <c r="FHU5382" s="288"/>
      <c r="FHV5382" s="288"/>
      <c r="FHW5382" s="288"/>
      <c r="FHX5382" s="288"/>
      <c r="FHY5382" s="288"/>
      <c r="FHZ5382" s="288"/>
      <c r="FIA5382" s="288"/>
      <c r="FIB5382" s="288"/>
      <c r="FIC5382" s="288"/>
      <c r="FID5382" s="288"/>
      <c r="FIE5382" s="288"/>
      <c r="FIF5382" s="288"/>
      <c r="FIG5382" s="288"/>
      <c r="FIH5382" s="288"/>
      <c r="FII5382" s="288"/>
      <c r="FIJ5382" s="288"/>
      <c r="FIK5382" s="288"/>
      <c r="FIL5382" s="288"/>
      <c r="FIM5382" s="288"/>
      <c r="FIN5382" s="288"/>
      <c r="FIO5382" s="288"/>
      <c r="FIP5382" s="288"/>
      <c r="FIQ5382" s="288"/>
      <c r="FIR5382" s="288"/>
      <c r="FIS5382" s="288"/>
      <c r="FIT5382" s="288"/>
      <c r="FIU5382" s="288"/>
      <c r="FIV5382" s="288"/>
      <c r="FIW5382" s="288"/>
      <c r="FIX5382" s="288"/>
      <c r="FIY5382" s="288"/>
      <c r="FIZ5382" s="288"/>
      <c r="FJA5382" s="288"/>
      <c r="FJB5382" s="288"/>
      <c r="FJC5382" s="288"/>
      <c r="FJD5382" s="288"/>
      <c r="FJE5382" s="288"/>
      <c r="FJF5382" s="288"/>
      <c r="FJG5382" s="288"/>
      <c r="FJH5382" s="288"/>
      <c r="FJI5382" s="288"/>
      <c r="FJJ5382" s="288"/>
      <c r="FJK5382" s="288"/>
      <c r="FJL5382" s="288"/>
      <c r="FJM5382" s="288"/>
      <c r="FJN5382" s="288"/>
      <c r="FJO5382" s="288"/>
      <c r="FJP5382" s="288"/>
      <c r="FJQ5382" s="288"/>
      <c r="FJR5382" s="288"/>
      <c r="FJS5382" s="288"/>
      <c r="FJT5382" s="288"/>
      <c r="FJU5382" s="288"/>
      <c r="FJV5382" s="288"/>
      <c r="FJW5382" s="288"/>
      <c r="FJX5382" s="288"/>
      <c r="FJY5382" s="288"/>
      <c r="FJZ5382" s="288"/>
      <c r="FKA5382" s="288"/>
      <c r="FKB5382" s="288"/>
      <c r="FKC5382" s="288"/>
      <c r="FKD5382" s="288"/>
      <c r="FKE5382" s="288"/>
      <c r="FKF5382" s="288"/>
      <c r="FKG5382" s="288"/>
      <c r="FKH5382" s="288"/>
      <c r="FKI5382" s="288"/>
      <c r="FKJ5382" s="288"/>
      <c r="FKK5382" s="288"/>
      <c r="FKL5382" s="288"/>
      <c r="FKM5382" s="288"/>
      <c r="FKN5382" s="288"/>
      <c r="FKO5382" s="288"/>
      <c r="FKP5382" s="288"/>
      <c r="FKQ5382" s="288"/>
      <c r="FKR5382" s="288"/>
      <c r="FKS5382" s="288"/>
      <c r="FKT5382" s="288"/>
      <c r="FKU5382" s="288"/>
      <c r="FKV5382" s="288"/>
      <c r="FKW5382" s="288"/>
      <c r="FKX5382" s="288"/>
      <c r="FKY5382" s="288"/>
      <c r="FKZ5382" s="288"/>
      <c r="FLA5382" s="288"/>
      <c r="FLB5382" s="288"/>
      <c r="FLC5382" s="288"/>
      <c r="FLD5382" s="288"/>
      <c r="FLE5382" s="288"/>
      <c r="FLF5382" s="288"/>
      <c r="FLG5382" s="288"/>
      <c r="FLH5382" s="288"/>
      <c r="FLI5382" s="288"/>
      <c r="FLJ5382" s="288"/>
      <c r="FLK5382" s="288"/>
      <c r="FLL5382" s="288"/>
      <c r="FLM5382" s="288"/>
      <c r="FLN5382" s="288"/>
      <c r="FLO5382" s="288"/>
      <c r="FLP5382" s="288"/>
      <c r="FLQ5382" s="288"/>
      <c r="FLR5382" s="288"/>
      <c r="FLS5382" s="288"/>
      <c r="FLT5382" s="288"/>
      <c r="FLU5382" s="288"/>
      <c r="FLV5382" s="288"/>
      <c r="FLW5382" s="288"/>
      <c r="FLX5382" s="288"/>
      <c r="FLY5382" s="288"/>
      <c r="FLZ5382" s="288"/>
      <c r="FMA5382" s="288"/>
      <c r="FMB5382" s="288"/>
      <c r="FMC5382" s="288"/>
      <c r="FMD5382" s="288"/>
      <c r="FME5382" s="288"/>
      <c r="FMF5382" s="288"/>
      <c r="FMG5382" s="288"/>
      <c r="FMH5382" s="288"/>
      <c r="FMI5382" s="288"/>
      <c r="FMJ5382" s="288"/>
      <c r="FMK5382" s="288"/>
      <c r="FML5382" s="288"/>
      <c r="FMM5382" s="288"/>
      <c r="FMN5382" s="288"/>
      <c r="FMO5382" s="288"/>
      <c r="FMP5382" s="288"/>
      <c r="FMQ5382" s="288"/>
      <c r="FMR5382" s="288"/>
      <c r="FMS5382" s="288"/>
      <c r="FMT5382" s="288"/>
      <c r="FMU5382" s="288"/>
      <c r="FMV5382" s="288"/>
      <c r="FMW5382" s="288"/>
      <c r="FMX5382" s="288"/>
      <c r="FMY5382" s="288"/>
      <c r="FMZ5382" s="288"/>
      <c r="FNA5382" s="288"/>
      <c r="FNB5382" s="288"/>
      <c r="FNC5382" s="288"/>
      <c r="FND5382" s="288"/>
      <c r="FNE5382" s="288"/>
      <c r="FNF5382" s="288"/>
      <c r="FNG5382" s="288"/>
      <c r="FNH5382" s="288"/>
      <c r="FNI5382" s="288"/>
      <c r="FNJ5382" s="288"/>
      <c r="FNK5382" s="288"/>
      <c r="FNL5382" s="288"/>
      <c r="FNM5382" s="288"/>
      <c r="FNN5382" s="288"/>
      <c r="FNO5382" s="288"/>
      <c r="FNP5382" s="288"/>
      <c r="FNQ5382" s="288"/>
      <c r="FNR5382" s="288"/>
      <c r="FNS5382" s="288"/>
      <c r="FNT5382" s="288"/>
      <c r="FNU5382" s="288"/>
      <c r="FNV5382" s="288"/>
      <c r="FNW5382" s="288"/>
      <c r="FNX5382" s="288"/>
      <c r="FNY5382" s="288"/>
      <c r="FNZ5382" s="288"/>
      <c r="FOA5382" s="288"/>
      <c r="FOB5382" s="288"/>
      <c r="FOC5382" s="288"/>
      <c r="FOD5382" s="288"/>
      <c r="FOE5382" s="288"/>
      <c r="FOF5382" s="288"/>
      <c r="FOG5382" s="288"/>
      <c r="FOH5382" s="288"/>
      <c r="FOI5382" s="288"/>
      <c r="FOJ5382" s="288"/>
      <c r="FOK5382" s="288"/>
      <c r="FOL5382" s="288"/>
      <c r="FOM5382" s="288"/>
      <c r="FON5382" s="288"/>
      <c r="FOO5382" s="288"/>
      <c r="FOP5382" s="288"/>
      <c r="FOQ5382" s="288"/>
      <c r="FOR5382" s="288"/>
      <c r="FOS5382" s="288"/>
      <c r="FOT5382" s="288"/>
      <c r="FOU5382" s="288"/>
      <c r="FOV5382" s="288"/>
      <c r="FOW5382" s="288"/>
      <c r="FOX5382" s="288"/>
      <c r="FOY5382" s="288"/>
      <c r="FOZ5382" s="288"/>
      <c r="FPA5382" s="288"/>
      <c r="FPB5382" s="288"/>
      <c r="FPC5382" s="288"/>
      <c r="FPD5382" s="288"/>
      <c r="FPE5382" s="288"/>
      <c r="FPF5382" s="288"/>
      <c r="FPG5382" s="288"/>
      <c r="FPH5382" s="288"/>
      <c r="FPI5382" s="288"/>
      <c r="FPJ5382" s="288"/>
      <c r="FPK5382" s="288"/>
      <c r="FPL5382" s="288"/>
      <c r="FPM5382" s="288"/>
      <c r="FPN5382" s="288"/>
      <c r="FPO5382" s="288"/>
      <c r="FPP5382" s="288"/>
      <c r="FPQ5382" s="288"/>
      <c r="FPR5382" s="288"/>
      <c r="FPS5382" s="288"/>
      <c r="FPT5382" s="288"/>
      <c r="FPU5382" s="288"/>
      <c r="FPV5382" s="288"/>
      <c r="FPW5382" s="288"/>
      <c r="FPX5382" s="288"/>
      <c r="FPY5382" s="288"/>
      <c r="FPZ5382" s="288"/>
      <c r="FQA5382" s="288"/>
      <c r="FQB5382" s="288"/>
      <c r="FQC5382" s="288"/>
      <c r="FQD5382" s="288"/>
      <c r="FQE5382" s="288"/>
      <c r="FQF5382" s="288"/>
      <c r="FQG5382" s="288"/>
      <c r="FQH5382" s="288"/>
      <c r="FQI5382" s="288"/>
      <c r="FQJ5382" s="288"/>
      <c r="FQK5382" s="288"/>
      <c r="FQL5382" s="288"/>
      <c r="FQM5382" s="288"/>
      <c r="FQN5382" s="288"/>
      <c r="FQO5382" s="288"/>
      <c r="FQP5382" s="288"/>
      <c r="FQQ5382" s="288"/>
      <c r="FQR5382" s="288"/>
      <c r="FQS5382" s="288"/>
      <c r="FQT5382" s="288"/>
      <c r="FQU5382" s="288"/>
      <c r="FQV5382" s="288"/>
      <c r="FQW5382" s="288"/>
      <c r="FQX5382" s="288"/>
      <c r="FQY5382" s="288"/>
      <c r="FQZ5382" s="288"/>
      <c r="FRA5382" s="288"/>
      <c r="FRB5382" s="288"/>
      <c r="FRC5382" s="288"/>
      <c r="FRD5382" s="288"/>
      <c r="FRE5382" s="288"/>
      <c r="FRF5382" s="288"/>
      <c r="FRG5382" s="288"/>
      <c r="FRH5382" s="288"/>
      <c r="FRI5382" s="288"/>
      <c r="FRJ5382" s="288"/>
      <c r="FRK5382" s="288"/>
      <c r="FRL5382" s="288"/>
      <c r="FRM5382" s="288"/>
      <c r="FRN5382" s="288"/>
      <c r="FRO5382" s="288"/>
      <c r="FRP5382" s="288"/>
      <c r="FRQ5382" s="288"/>
      <c r="FRR5382" s="288"/>
      <c r="FRS5382" s="288"/>
      <c r="FRT5382" s="288"/>
      <c r="FRU5382" s="288"/>
      <c r="FRV5382" s="288"/>
      <c r="FRW5382" s="288"/>
      <c r="FRX5382" s="288"/>
      <c r="FRY5382" s="288"/>
      <c r="FRZ5382" s="288"/>
      <c r="FSA5382" s="288"/>
      <c r="FSB5382" s="288"/>
      <c r="FSC5382" s="288"/>
      <c r="FSD5382" s="288"/>
      <c r="FSE5382" s="288"/>
      <c r="FSF5382" s="288"/>
      <c r="FSG5382" s="288"/>
      <c r="FSH5382" s="288"/>
      <c r="FSI5382" s="288"/>
      <c r="FSJ5382" s="288"/>
      <c r="FSK5382" s="288"/>
      <c r="FSL5382" s="288"/>
      <c r="FSM5382" s="288"/>
      <c r="FSN5382" s="288"/>
      <c r="FSO5382" s="288"/>
      <c r="FSP5382" s="288"/>
      <c r="FSQ5382" s="288"/>
      <c r="FSR5382" s="288"/>
      <c r="FSS5382" s="288"/>
      <c r="FST5382" s="288"/>
      <c r="FSU5382" s="288"/>
      <c r="FSV5382" s="288"/>
      <c r="FSW5382" s="288"/>
      <c r="FSX5382" s="288"/>
      <c r="FSY5382" s="288"/>
      <c r="FSZ5382" s="288"/>
      <c r="FTA5382" s="288"/>
      <c r="FTB5382" s="288"/>
      <c r="FTC5382" s="288"/>
      <c r="FTD5382" s="288"/>
      <c r="FTE5382" s="288"/>
      <c r="FTF5382" s="288"/>
      <c r="FTG5382" s="288"/>
      <c r="FTH5382" s="288"/>
      <c r="FTI5382" s="288"/>
      <c r="FTJ5382" s="288"/>
      <c r="FTK5382" s="288"/>
      <c r="FTL5382" s="288"/>
      <c r="FTM5382" s="288"/>
      <c r="FTN5382" s="288"/>
      <c r="FTO5382" s="288"/>
      <c r="FTP5382" s="288"/>
      <c r="FTQ5382" s="288"/>
      <c r="FTR5382" s="288"/>
      <c r="FTS5382" s="288"/>
      <c r="FTT5382" s="288"/>
      <c r="FTU5382" s="288"/>
      <c r="FTV5382" s="288"/>
      <c r="FTW5382" s="288"/>
      <c r="FTX5382" s="288"/>
      <c r="FTY5382" s="288"/>
      <c r="FTZ5382" s="288"/>
      <c r="FUA5382" s="288"/>
      <c r="FUB5382" s="288"/>
      <c r="FUC5382" s="288"/>
      <c r="FUD5382" s="288"/>
      <c r="FUE5382" s="288"/>
      <c r="FUF5382" s="288"/>
      <c r="FUG5382" s="288"/>
      <c r="FUH5382" s="288"/>
      <c r="FUI5382" s="288"/>
      <c r="FUJ5382" s="288"/>
      <c r="FUK5382" s="288"/>
      <c r="FUL5382" s="288"/>
      <c r="FUM5382" s="288"/>
      <c r="FUN5382" s="288"/>
      <c r="FUO5382" s="288"/>
      <c r="FUP5382" s="288"/>
      <c r="FUQ5382" s="288"/>
      <c r="FUR5382" s="288"/>
      <c r="FUS5382" s="288"/>
      <c r="FUT5382" s="288"/>
      <c r="FUU5382" s="288"/>
      <c r="FUV5382" s="288"/>
      <c r="FUW5382" s="288"/>
      <c r="FUX5382" s="288"/>
      <c r="FUY5382" s="288"/>
      <c r="FUZ5382" s="288"/>
      <c r="FVA5382" s="288"/>
      <c r="FVB5382" s="288"/>
      <c r="FVC5382" s="288"/>
      <c r="FVD5382" s="288"/>
      <c r="FVE5382" s="288"/>
      <c r="FVF5382" s="288"/>
      <c r="FVG5382" s="288"/>
      <c r="FVH5382" s="288"/>
      <c r="FVI5382" s="288"/>
      <c r="FVJ5382" s="288"/>
      <c r="FVK5382" s="288"/>
      <c r="FVL5382" s="288"/>
      <c r="FVM5382" s="288"/>
      <c r="FVN5382" s="288"/>
      <c r="FVO5382" s="288"/>
      <c r="FVP5382" s="288"/>
      <c r="FVQ5382" s="288"/>
      <c r="FVR5382" s="288"/>
      <c r="FVS5382" s="288"/>
      <c r="FVT5382" s="288"/>
      <c r="FVU5382" s="288"/>
      <c r="FVV5382" s="288"/>
      <c r="FVW5382" s="288"/>
      <c r="FVX5382" s="288"/>
      <c r="FVY5382" s="288"/>
      <c r="FVZ5382" s="288"/>
      <c r="FWA5382" s="288"/>
      <c r="FWB5382" s="288"/>
      <c r="FWC5382" s="288"/>
      <c r="FWD5382" s="288"/>
      <c r="FWE5382" s="288"/>
      <c r="FWF5382" s="288"/>
      <c r="FWG5382" s="288"/>
      <c r="FWH5382" s="288"/>
      <c r="FWI5382" s="288"/>
      <c r="FWJ5382" s="288"/>
      <c r="FWK5382" s="288"/>
      <c r="FWL5382" s="288"/>
      <c r="FWM5382" s="288"/>
      <c r="FWN5382" s="288"/>
      <c r="FWO5382" s="288"/>
      <c r="FWP5382" s="288"/>
      <c r="FWQ5382" s="288"/>
      <c r="FWR5382" s="288"/>
      <c r="FWS5382" s="288"/>
      <c r="FWT5382" s="288"/>
      <c r="FWU5382" s="288"/>
      <c r="FWV5382" s="288"/>
      <c r="FWW5382" s="288"/>
      <c r="FWX5382" s="288"/>
      <c r="FWY5382" s="288"/>
      <c r="FWZ5382" s="288"/>
      <c r="FXA5382" s="288"/>
      <c r="FXB5382" s="288"/>
      <c r="FXC5382" s="288"/>
      <c r="FXD5382" s="288"/>
      <c r="FXE5382" s="288"/>
      <c r="FXF5382" s="288"/>
      <c r="FXG5382" s="288"/>
      <c r="FXH5382" s="288"/>
      <c r="FXI5382" s="288"/>
      <c r="FXJ5382" s="288"/>
      <c r="FXK5382" s="288"/>
      <c r="FXL5382" s="288"/>
      <c r="FXM5382" s="288"/>
      <c r="FXN5382" s="288"/>
      <c r="FXO5382" s="288"/>
      <c r="FXP5382" s="288"/>
      <c r="FXQ5382" s="288"/>
      <c r="FXR5382" s="288"/>
      <c r="FXS5382" s="288"/>
      <c r="FXT5382" s="288"/>
      <c r="FXU5382" s="288"/>
      <c r="FXV5382" s="288"/>
      <c r="FXW5382" s="288"/>
      <c r="FXX5382" s="288"/>
      <c r="FXY5382" s="288"/>
      <c r="FXZ5382" s="288"/>
      <c r="FYA5382" s="288"/>
      <c r="FYB5382" s="288"/>
      <c r="FYC5382" s="288"/>
      <c r="FYD5382" s="288"/>
      <c r="FYE5382" s="288"/>
      <c r="FYF5382" s="288"/>
      <c r="FYG5382" s="288"/>
      <c r="FYH5382" s="288"/>
      <c r="FYI5382" s="288"/>
      <c r="FYJ5382" s="288"/>
      <c r="FYK5382" s="288"/>
      <c r="FYL5382" s="288"/>
      <c r="FYM5382" s="288"/>
      <c r="FYN5382" s="288"/>
      <c r="FYO5382" s="288"/>
      <c r="FYP5382" s="288"/>
      <c r="FYQ5382" s="288"/>
      <c r="FYR5382" s="288"/>
      <c r="FYS5382" s="288"/>
      <c r="FYT5382" s="288"/>
      <c r="FYU5382" s="288"/>
      <c r="FYV5382" s="288"/>
      <c r="FYW5382" s="288"/>
      <c r="FYX5382" s="288"/>
      <c r="FYY5382" s="288"/>
      <c r="FYZ5382" s="288"/>
      <c r="FZA5382" s="288"/>
      <c r="FZB5382" s="288"/>
      <c r="FZC5382" s="288"/>
      <c r="FZD5382" s="288"/>
      <c r="FZE5382" s="288"/>
      <c r="FZF5382" s="288"/>
      <c r="FZG5382" s="288"/>
      <c r="FZH5382" s="288"/>
      <c r="FZI5382" s="288"/>
      <c r="FZJ5382" s="288"/>
      <c r="FZK5382" s="288"/>
      <c r="FZL5382" s="288"/>
      <c r="FZM5382" s="288"/>
      <c r="FZN5382" s="288"/>
      <c r="FZO5382" s="288"/>
      <c r="FZP5382" s="288"/>
      <c r="FZQ5382" s="288"/>
      <c r="FZR5382" s="288"/>
      <c r="FZS5382" s="288"/>
      <c r="FZT5382" s="288"/>
      <c r="FZU5382" s="288"/>
      <c r="FZV5382" s="288"/>
      <c r="FZW5382" s="288"/>
      <c r="FZX5382" s="288"/>
      <c r="FZY5382" s="288"/>
      <c r="FZZ5382" s="288"/>
      <c r="GAA5382" s="288"/>
      <c r="GAB5382" s="288"/>
      <c r="GAC5382" s="288"/>
      <c r="GAD5382" s="288"/>
      <c r="GAE5382" s="288"/>
      <c r="GAF5382" s="288"/>
      <c r="GAG5382" s="288"/>
      <c r="GAH5382" s="288"/>
      <c r="GAI5382" s="288"/>
      <c r="GAJ5382" s="288"/>
      <c r="GAK5382" s="288"/>
      <c r="GAL5382" s="288"/>
      <c r="GAM5382" s="288"/>
      <c r="GAN5382" s="288"/>
      <c r="GAO5382" s="288"/>
      <c r="GAP5382" s="288"/>
      <c r="GAQ5382" s="288"/>
      <c r="GAR5382" s="288"/>
      <c r="GAS5382" s="288"/>
      <c r="GAT5382" s="288"/>
      <c r="GAU5382" s="288"/>
      <c r="GAV5382" s="288"/>
      <c r="GAW5382" s="288"/>
      <c r="GAX5382" s="288"/>
      <c r="GAY5382" s="288"/>
      <c r="GAZ5382" s="288"/>
      <c r="GBA5382" s="288"/>
      <c r="GBB5382" s="288"/>
      <c r="GBC5382" s="288"/>
      <c r="GBD5382" s="288"/>
      <c r="GBE5382" s="288"/>
      <c r="GBF5382" s="288"/>
      <c r="GBG5382" s="288"/>
      <c r="GBH5382" s="288"/>
      <c r="GBI5382" s="288"/>
      <c r="GBJ5382" s="288"/>
      <c r="GBK5382" s="288"/>
      <c r="GBL5382" s="288"/>
      <c r="GBM5382" s="288"/>
      <c r="GBN5382" s="288"/>
      <c r="GBO5382" s="288"/>
      <c r="GBP5382" s="288"/>
      <c r="GBQ5382" s="288"/>
      <c r="GBR5382" s="288"/>
      <c r="GBS5382" s="288"/>
      <c r="GBT5382" s="288"/>
      <c r="GBU5382" s="288"/>
      <c r="GBV5382" s="288"/>
      <c r="GBW5382" s="288"/>
      <c r="GBX5382" s="288"/>
      <c r="GBY5382" s="288"/>
      <c r="GBZ5382" s="288"/>
      <c r="GCA5382" s="288"/>
      <c r="GCB5382" s="288"/>
      <c r="GCC5382" s="288"/>
      <c r="GCD5382" s="288"/>
      <c r="GCE5382" s="288"/>
      <c r="GCF5382" s="288"/>
      <c r="GCG5382" s="288"/>
      <c r="GCH5382" s="288"/>
      <c r="GCI5382" s="288"/>
      <c r="GCJ5382" s="288"/>
      <c r="GCK5382" s="288"/>
      <c r="GCL5382" s="288"/>
      <c r="GCM5382" s="288"/>
      <c r="GCN5382" s="288"/>
      <c r="GCO5382" s="288"/>
      <c r="GCP5382" s="288"/>
      <c r="GCQ5382" s="288"/>
      <c r="GCR5382" s="288"/>
      <c r="GCS5382" s="288"/>
      <c r="GCT5382" s="288"/>
      <c r="GCU5382" s="288"/>
      <c r="GCV5382" s="288"/>
      <c r="GCW5382" s="288"/>
      <c r="GCX5382" s="288"/>
      <c r="GCY5382" s="288"/>
      <c r="GCZ5382" s="288"/>
      <c r="GDA5382" s="288"/>
      <c r="GDB5382" s="288"/>
      <c r="GDC5382" s="288"/>
      <c r="GDD5382" s="288"/>
      <c r="GDE5382" s="288"/>
      <c r="GDF5382" s="288"/>
      <c r="GDG5382" s="288"/>
      <c r="GDH5382" s="288"/>
      <c r="GDI5382" s="288"/>
      <c r="GDJ5382" s="288"/>
      <c r="GDK5382" s="288"/>
      <c r="GDL5382" s="288"/>
      <c r="GDM5382" s="288"/>
      <c r="GDN5382" s="288"/>
      <c r="GDO5382" s="288"/>
      <c r="GDP5382" s="288"/>
      <c r="GDQ5382" s="288"/>
      <c r="GDR5382" s="288"/>
      <c r="GDS5382" s="288"/>
      <c r="GDT5382" s="288"/>
      <c r="GDU5382" s="288"/>
      <c r="GDV5382" s="288"/>
      <c r="GDW5382" s="288"/>
      <c r="GDX5382" s="288"/>
      <c r="GDY5382" s="288"/>
      <c r="GDZ5382" s="288"/>
      <c r="GEA5382" s="288"/>
      <c r="GEB5382" s="288"/>
      <c r="GEC5382" s="288"/>
      <c r="GED5382" s="288"/>
      <c r="GEE5382" s="288"/>
      <c r="GEF5382" s="288"/>
      <c r="GEG5382" s="288"/>
      <c r="GEH5382" s="288"/>
      <c r="GEI5382" s="288"/>
      <c r="GEJ5382" s="288"/>
      <c r="GEK5382" s="288"/>
      <c r="GEL5382" s="288"/>
      <c r="GEM5382" s="288"/>
      <c r="GEN5382" s="288"/>
      <c r="GEO5382" s="288"/>
      <c r="GEP5382" s="288"/>
      <c r="GEQ5382" s="288"/>
      <c r="GER5382" s="288"/>
      <c r="GES5382" s="288"/>
      <c r="GET5382" s="288"/>
      <c r="GEU5382" s="288"/>
      <c r="GEV5382" s="288"/>
      <c r="GEW5382" s="288"/>
      <c r="GEX5382" s="288"/>
      <c r="GEY5382" s="288"/>
      <c r="GEZ5382" s="288"/>
      <c r="GFA5382" s="288"/>
      <c r="GFB5382" s="288"/>
      <c r="GFC5382" s="288"/>
      <c r="GFD5382" s="288"/>
      <c r="GFE5382" s="288"/>
      <c r="GFF5382" s="288"/>
      <c r="GFG5382" s="288"/>
      <c r="GFH5382" s="288"/>
      <c r="GFI5382" s="288"/>
      <c r="GFJ5382" s="288"/>
      <c r="GFK5382" s="288"/>
      <c r="GFL5382" s="288"/>
      <c r="GFM5382" s="288"/>
      <c r="GFN5382" s="288"/>
      <c r="GFO5382" s="288"/>
      <c r="GFP5382" s="288"/>
      <c r="GFQ5382" s="288"/>
      <c r="GFR5382" s="288"/>
      <c r="GFS5382" s="288"/>
      <c r="GFT5382" s="288"/>
      <c r="GFU5382" s="288"/>
      <c r="GFV5382" s="288"/>
      <c r="GFW5382" s="288"/>
      <c r="GFX5382" s="288"/>
      <c r="GFY5382" s="288"/>
      <c r="GFZ5382" s="288"/>
      <c r="GGA5382" s="288"/>
      <c r="GGB5382" s="288"/>
      <c r="GGC5382" s="288"/>
      <c r="GGD5382" s="288"/>
      <c r="GGE5382" s="288"/>
      <c r="GGF5382" s="288"/>
      <c r="GGG5382" s="288"/>
      <c r="GGH5382" s="288"/>
      <c r="GGI5382" s="288"/>
      <c r="GGJ5382" s="288"/>
      <c r="GGK5382" s="288"/>
      <c r="GGL5382" s="288"/>
      <c r="GGM5382" s="288"/>
      <c r="GGN5382" s="288"/>
      <c r="GGO5382" s="288"/>
      <c r="GGP5382" s="288"/>
      <c r="GGQ5382" s="288"/>
      <c r="GGR5382" s="288"/>
      <c r="GGS5382" s="288"/>
      <c r="GGT5382" s="288"/>
      <c r="GGU5382" s="288"/>
      <c r="GGV5382" s="288"/>
      <c r="GGW5382" s="288"/>
      <c r="GGX5382" s="288"/>
      <c r="GGY5382" s="288"/>
      <c r="GGZ5382" s="288"/>
      <c r="GHA5382" s="288"/>
      <c r="GHB5382" s="288"/>
      <c r="GHC5382" s="288"/>
      <c r="GHD5382" s="288"/>
      <c r="GHE5382" s="288"/>
      <c r="GHF5382" s="288"/>
      <c r="GHG5382" s="288"/>
      <c r="GHH5382" s="288"/>
      <c r="GHI5382" s="288"/>
      <c r="GHJ5382" s="288"/>
      <c r="GHK5382" s="288"/>
      <c r="GHL5382" s="288"/>
      <c r="GHM5382" s="288"/>
      <c r="GHN5382" s="288"/>
      <c r="GHO5382" s="288"/>
      <c r="GHP5382" s="288"/>
      <c r="GHQ5382" s="288"/>
      <c r="GHR5382" s="288"/>
      <c r="GHS5382" s="288"/>
      <c r="GHT5382" s="288"/>
      <c r="GHU5382" s="288"/>
      <c r="GHV5382" s="288"/>
      <c r="GHW5382" s="288"/>
      <c r="GHX5382" s="288"/>
      <c r="GHY5382" s="288"/>
      <c r="GHZ5382" s="288"/>
      <c r="GIA5382" s="288"/>
      <c r="GIB5382" s="288"/>
      <c r="GIC5382" s="288"/>
      <c r="GID5382" s="288"/>
      <c r="GIE5382" s="288"/>
      <c r="GIF5382" s="288"/>
      <c r="GIG5382" s="288"/>
      <c r="GIH5382" s="288"/>
      <c r="GII5382" s="288"/>
      <c r="GIJ5382" s="288"/>
      <c r="GIK5382" s="288"/>
      <c r="GIL5382" s="288"/>
      <c r="GIM5382" s="288"/>
      <c r="GIN5382" s="288"/>
      <c r="GIO5382" s="288"/>
      <c r="GIP5382" s="288"/>
      <c r="GIQ5382" s="288"/>
      <c r="GIR5382" s="288"/>
      <c r="GIS5382" s="288"/>
      <c r="GIT5382" s="288"/>
      <c r="GIU5382" s="288"/>
      <c r="GIV5382" s="288"/>
      <c r="GIW5382" s="288"/>
      <c r="GIX5382" s="288"/>
      <c r="GIY5382" s="288"/>
      <c r="GIZ5382" s="288"/>
      <c r="GJA5382" s="288"/>
      <c r="GJB5382" s="288"/>
      <c r="GJC5382" s="288"/>
      <c r="GJD5382" s="288"/>
      <c r="GJE5382" s="288"/>
      <c r="GJF5382" s="288"/>
      <c r="GJG5382" s="288"/>
      <c r="GJH5382" s="288"/>
      <c r="GJI5382" s="288"/>
      <c r="GJJ5382" s="288"/>
      <c r="GJK5382" s="288"/>
      <c r="GJL5382" s="288"/>
      <c r="GJM5382" s="288"/>
      <c r="GJN5382" s="288"/>
      <c r="GJO5382" s="288"/>
      <c r="GJP5382" s="288"/>
      <c r="GJQ5382" s="288"/>
      <c r="GJR5382" s="288"/>
      <c r="GJS5382" s="288"/>
      <c r="GJT5382" s="288"/>
      <c r="GJU5382" s="288"/>
      <c r="GJV5382" s="288"/>
      <c r="GJW5382" s="288"/>
      <c r="GJX5382" s="288"/>
      <c r="GJY5382" s="288"/>
      <c r="GJZ5382" s="288"/>
      <c r="GKA5382" s="288"/>
      <c r="GKB5382" s="288"/>
      <c r="GKC5382" s="288"/>
      <c r="GKD5382" s="288"/>
      <c r="GKE5382" s="288"/>
      <c r="GKF5382" s="288"/>
      <c r="GKG5382" s="288"/>
      <c r="GKH5382" s="288"/>
      <c r="GKI5382" s="288"/>
      <c r="GKJ5382" s="288"/>
      <c r="GKK5382" s="288"/>
      <c r="GKL5382" s="288"/>
      <c r="GKM5382" s="288"/>
      <c r="GKN5382" s="288"/>
      <c r="GKO5382" s="288"/>
      <c r="GKP5382" s="288"/>
      <c r="GKQ5382" s="288"/>
      <c r="GKR5382" s="288"/>
      <c r="GKS5382" s="288"/>
      <c r="GKT5382" s="288"/>
      <c r="GKU5382" s="288"/>
      <c r="GKV5382" s="288"/>
      <c r="GKW5382" s="288"/>
      <c r="GKX5382" s="288"/>
      <c r="GKY5382" s="288"/>
      <c r="GKZ5382" s="288"/>
      <c r="GLA5382" s="288"/>
      <c r="GLB5382" s="288"/>
      <c r="GLC5382" s="288"/>
      <c r="GLD5382" s="288"/>
      <c r="GLE5382" s="288"/>
      <c r="GLF5382" s="288"/>
      <c r="GLG5382" s="288"/>
      <c r="GLH5382" s="288"/>
      <c r="GLI5382" s="288"/>
      <c r="GLJ5382" s="288"/>
      <c r="GLK5382" s="288"/>
      <c r="GLL5382" s="288"/>
      <c r="GLM5382" s="288"/>
      <c r="GLN5382" s="288"/>
      <c r="GLO5382" s="288"/>
      <c r="GLP5382" s="288"/>
      <c r="GLQ5382" s="288"/>
      <c r="GLR5382" s="288"/>
      <c r="GLS5382" s="288"/>
      <c r="GLT5382" s="288"/>
      <c r="GLU5382" s="288"/>
      <c r="GLV5382" s="288"/>
      <c r="GLW5382" s="288"/>
      <c r="GLX5382" s="288"/>
      <c r="GLY5382" s="288"/>
      <c r="GLZ5382" s="288"/>
      <c r="GMA5382" s="288"/>
      <c r="GMB5382" s="288"/>
      <c r="GMC5382" s="288"/>
      <c r="GMD5382" s="288"/>
      <c r="GME5382" s="288"/>
      <c r="GMF5382" s="288"/>
      <c r="GMG5382" s="288"/>
      <c r="GMH5382" s="288"/>
      <c r="GMI5382" s="288"/>
      <c r="GMJ5382" s="288"/>
      <c r="GMK5382" s="288"/>
      <c r="GML5382" s="288"/>
      <c r="GMM5382" s="288"/>
      <c r="GMN5382" s="288"/>
      <c r="GMO5382" s="288"/>
      <c r="GMP5382" s="288"/>
      <c r="GMQ5382" s="288"/>
      <c r="GMR5382" s="288"/>
      <c r="GMS5382" s="288"/>
      <c r="GMT5382" s="288"/>
      <c r="GMU5382" s="288"/>
      <c r="GMV5382" s="288"/>
      <c r="GMW5382" s="288"/>
      <c r="GMX5382" s="288"/>
      <c r="GMY5382" s="288"/>
      <c r="GMZ5382" s="288"/>
      <c r="GNA5382" s="288"/>
      <c r="GNB5382" s="288"/>
      <c r="GNC5382" s="288"/>
      <c r="GND5382" s="288"/>
      <c r="GNE5382" s="288"/>
      <c r="GNF5382" s="288"/>
      <c r="GNG5382" s="288"/>
      <c r="GNH5382" s="288"/>
      <c r="GNI5382" s="288"/>
      <c r="GNJ5382" s="288"/>
      <c r="GNK5382" s="288"/>
      <c r="GNL5382" s="288"/>
      <c r="GNM5382" s="288"/>
      <c r="GNN5382" s="288"/>
      <c r="GNO5382" s="288"/>
      <c r="GNP5382" s="288"/>
      <c r="GNQ5382" s="288"/>
      <c r="GNR5382" s="288"/>
      <c r="GNS5382" s="288"/>
      <c r="GNT5382" s="288"/>
      <c r="GNU5382" s="288"/>
      <c r="GNV5382" s="288"/>
      <c r="GNW5382" s="288"/>
      <c r="GNX5382" s="288"/>
      <c r="GNY5382" s="288"/>
      <c r="GNZ5382" s="288"/>
      <c r="GOA5382" s="288"/>
      <c r="GOB5382" s="288"/>
      <c r="GOC5382" s="288"/>
      <c r="GOD5382" s="288"/>
      <c r="GOE5382" s="288"/>
      <c r="GOF5382" s="288"/>
      <c r="GOG5382" s="288"/>
      <c r="GOH5382" s="288"/>
      <c r="GOI5382" s="288"/>
      <c r="GOJ5382" s="288"/>
      <c r="GOK5382" s="288"/>
      <c r="GOL5382" s="288"/>
      <c r="GOM5382" s="288"/>
      <c r="GON5382" s="288"/>
      <c r="GOO5382" s="288"/>
      <c r="GOP5382" s="288"/>
      <c r="GOQ5382" s="288"/>
      <c r="GOR5382" s="288"/>
      <c r="GOS5382" s="288"/>
      <c r="GOT5382" s="288"/>
      <c r="GOU5382" s="288"/>
      <c r="GOV5382" s="288"/>
      <c r="GOW5382" s="288"/>
      <c r="GOX5382" s="288"/>
      <c r="GOY5382" s="288"/>
      <c r="GOZ5382" s="288"/>
      <c r="GPA5382" s="288"/>
      <c r="GPB5382" s="288"/>
      <c r="GPC5382" s="288"/>
      <c r="GPD5382" s="288"/>
      <c r="GPE5382" s="288"/>
      <c r="GPF5382" s="288"/>
      <c r="GPG5382" s="288"/>
      <c r="GPH5382" s="288"/>
      <c r="GPI5382" s="288"/>
      <c r="GPJ5382" s="288"/>
      <c r="GPK5382" s="288"/>
      <c r="GPL5382" s="288"/>
      <c r="GPM5382" s="288"/>
      <c r="GPN5382" s="288"/>
      <c r="GPO5382" s="288"/>
      <c r="GPP5382" s="288"/>
      <c r="GPQ5382" s="288"/>
      <c r="GPR5382" s="288"/>
      <c r="GPS5382" s="288"/>
      <c r="GPT5382" s="288"/>
      <c r="GPU5382" s="288"/>
      <c r="GPV5382" s="288"/>
      <c r="GPW5382" s="288"/>
      <c r="GPX5382" s="288"/>
      <c r="GPY5382" s="288"/>
      <c r="GPZ5382" s="288"/>
      <c r="GQA5382" s="288"/>
      <c r="GQB5382" s="288"/>
      <c r="GQC5382" s="288"/>
      <c r="GQD5382" s="288"/>
      <c r="GQE5382" s="288"/>
      <c r="GQF5382" s="288"/>
      <c r="GQG5382" s="288"/>
      <c r="GQH5382" s="288"/>
      <c r="GQI5382" s="288"/>
      <c r="GQJ5382" s="288"/>
      <c r="GQK5382" s="288"/>
      <c r="GQL5382" s="288"/>
      <c r="GQM5382" s="288"/>
      <c r="GQN5382" s="288"/>
      <c r="GQO5382" s="288"/>
      <c r="GQP5382" s="288"/>
      <c r="GQQ5382" s="288"/>
      <c r="GQR5382" s="288"/>
      <c r="GQS5382" s="288"/>
      <c r="GQT5382" s="288"/>
      <c r="GQU5382" s="288"/>
      <c r="GQV5382" s="288"/>
      <c r="GQW5382" s="288"/>
      <c r="GQX5382" s="288"/>
      <c r="GQY5382" s="288"/>
      <c r="GQZ5382" s="288"/>
      <c r="GRA5382" s="288"/>
      <c r="GRB5382" s="288"/>
      <c r="GRC5382" s="288"/>
      <c r="GRD5382" s="288"/>
      <c r="GRE5382" s="288"/>
      <c r="GRF5382" s="288"/>
      <c r="GRG5382" s="288"/>
      <c r="GRH5382" s="288"/>
      <c r="GRI5382" s="288"/>
      <c r="GRJ5382" s="288"/>
      <c r="GRK5382" s="288"/>
      <c r="GRL5382" s="288"/>
      <c r="GRM5382" s="288"/>
      <c r="GRN5382" s="288"/>
      <c r="GRO5382" s="288"/>
      <c r="GRP5382" s="288"/>
      <c r="GRQ5382" s="288"/>
      <c r="GRR5382" s="288"/>
      <c r="GRS5382" s="288"/>
      <c r="GRT5382" s="288"/>
      <c r="GRU5382" s="288"/>
      <c r="GRV5382" s="288"/>
      <c r="GRW5382" s="288"/>
      <c r="GRX5382" s="288"/>
      <c r="GRY5382" s="288"/>
      <c r="GRZ5382" s="288"/>
      <c r="GSA5382" s="288"/>
      <c r="GSB5382" s="288"/>
      <c r="GSC5382" s="288"/>
      <c r="GSD5382" s="288"/>
      <c r="GSE5382" s="288"/>
      <c r="GSF5382" s="288"/>
      <c r="GSG5382" s="288"/>
      <c r="GSH5382" s="288"/>
      <c r="GSI5382" s="288"/>
      <c r="GSJ5382" s="288"/>
      <c r="GSK5382" s="288"/>
      <c r="GSL5382" s="288"/>
      <c r="GSM5382" s="288"/>
      <c r="GSN5382" s="288"/>
      <c r="GSO5382" s="288"/>
      <c r="GSP5382" s="288"/>
      <c r="GSQ5382" s="288"/>
      <c r="GSR5382" s="288"/>
      <c r="GSS5382" s="288"/>
      <c r="GST5382" s="288"/>
      <c r="GSU5382" s="288"/>
      <c r="GSV5382" s="288"/>
      <c r="GSW5382" s="288"/>
      <c r="GSX5382" s="288"/>
      <c r="GSY5382" s="288"/>
      <c r="GSZ5382" s="288"/>
      <c r="GTA5382" s="288"/>
      <c r="GTB5382" s="288"/>
      <c r="GTC5382" s="288"/>
      <c r="GTD5382" s="288"/>
      <c r="GTE5382" s="288"/>
      <c r="GTF5382" s="288"/>
      <c r="GTG5382" s="288"/>
      <c r="GTH5382" s="288"/>
      <c r="GTI5382" s="288"/>
      <c r="GTJ5382" s="288"/>
      <c r="GTK5382" s="288"/>
      <c r="GTL5382" s="288"/>
      <c r="GTM5382" s="288"/>
      <c r="GTN5382" s="288"/>
      <c r="GTO5382" s="288"/>
      <c r="GTP5382" s="288"/>
      <c r="GTQ5382" s="288"/>
      <c r="GTR5382" s="288"/>
      <c r="GTS5382" s="288"/>
      <c r="GTT5382" s="288"/>
      <c r="GTU5382" s="288"/>
      <c r="GTV5382" s="288"/>
      <c r="GTW5382" s="288"/>
      <c r="GTX5382" s="288"/>
      <c r="GTY5382" s="288"/>
      <c r="GTZ5382" s="288"/>
      <c r="GUA5382" s="288"/>
      <c r="GUB5382" s="288"/>
      <c r="GUC5382" s="288"/>
      <c r="GUD5382" s="288"/>
      <c r="GUE5382" s="288"/>
      <c r="GUF5382" s="288"/>
      <c r="GUG5382" s="288"/>
      <c r="GUH5382" s="288"/>
      <c r="GUI5382" s="288"/>
      <c r="GUJ5382" s="288"/>
      <c r="GUK5382" s="288"/>
      <c r="GUL5382" s="288"/>
      <c r="GUM5382" s="288"/>
      <c r="GUN5382" s="288"/>
      <c r="GUO5382" s="288"/>
      <c r="GUP5382" s="288"/>
      <c r="GUQ5382" s="288"/>
      <c r="GUR5382" s="288"/>
      <c r="GUS5382" s="288"/>
      <c r="GUT5382" s="288"/>
      <c r="GUU5382" s="288"/>
      <c r="GUV5382" s="288"/>
      <c r="GUW5382" s="288"/>
      <c r="GUX5382" s="288"/>
      <c r="GUY5382" s="288"/>
      <c r="GUZ5382" s="288"/>
      <c r="GVA5382" s="288"/>
      <c r="GVB5382" s="288"/>
      <c r="GVC5382" s="288"/>
      <c r="GVD5382" s="288"/>
      <c r="GVE5382" s="288"/>
      <c r="GVF5382" s="288"/>
      <c r="GVG5382" s="288"/>
      <c r="GVH5382" s="288"/>
      <c r="GVI5382" s="288"/>
      <c r="GVJ5382" s="288"/>
      <c r="GVK5382" s="288"/>
      <c r="GVL5382" s="288"/>
      <c r="GVM5382" s="288"/>
      <c r="GVN5382" s="288"/>
      <c r="GVO5382" s="288"/>
      <c r="GVP5382" s="288"/>
      <c r="GVQ5382" s="288"/>
      <c r="GVR5382" s="288"/>
      <c r="GVS5382" s="288"/>
      <c r="GVT5382" s="288"/>
      <c r="GVU5382" s="288"/>
      <c r="GVV5382" s="288"/>
      <c r="GVW5382" s="288"/>
      <c r="GVX5382" s="288"/>
      <c r="GVY5382" s="288"/>
      <c r="GVZ5382" s="288"/>
      <c r="GWA5382" s="288"/>
      <c r="GWB5382" s="288"/>
      <c r="GWC5382" s="288"/>
      <c r="GWD5382" s="288"/>
      <c r="GWE5382" s="288"/>
      <c r="GWF5382" s="288"/>
      <c r="GWG5382" s="288"/>
      <c r="GWH5382" s="288"/>
      <c r="GWI5382" s="288"/>
      <c r="GWJ5382" s="288"/>
      <c r="GWK5382" s="288"/>
      <c r="GWL5382" s="288"/>
      <c r="GWM5382" s="288"/>
      <c r="GWN5382" s="288"/>
      <c r="GWO5382" s="288"/>
      <c r="GWP5382" s="288"/>
      <c r="GWQ5382" s="288"/>
      <c r="GWR5382" s="288"/>
      <c r="GWS5382" s="288"/>
      <c r="GWT5382" s="288"/>
      <c r="GWU5382" s="288"/>
      <c r="GWV5382" s="288"/>
      <c r="GWW5382" s="288"/>
      <c r="GWX5382" s="288"/>
      <c r="GWY5382" s="288"/>
      <c r="GWZ5382" s="288"/>
      <c r="GXA5382" s="288"/>
      <c r="GXB5382" s="288"/>
      <c r="GXC5382" s="288"/>
      <c r="GXD5382" s="288"/>
      <c r="GXE5382" s="288"/>
      <c r="GXF5382" s="288"/>
      <c r="GXG5382" s="288"/>
      <c r="GXH5382" s="288"/>
      <c r="GXI5382" s="288"/>
      <c r="GXJ5382" s="288"/>
      <c r="GXK5382" s="288"/>
      <c r="GXL5382" s="288"/>
      <c r="GXM5382" s="288"/>
      <c r="GXN5382" s="288"/>
      <c r="GXO5382" s="288"/>
      <c r="GXP5382" s="288"/>
      <c r="GXQ5382" s="288"/>
      <c r="GXR5382" s="288"/>
      <c r="GXS5382" s="288"/>
      <c r="GXT5382" s="288"/>
      <c r="GXU5382" s="288"/>
      <c r="GXV5382" s="288"/>
      <c r="GXW5382" s="288"/>
      <c r="GXX5382" s="288"/>
      <c r="GXY5382" s="288"/>
      <c r="GXZ5382" s="288"/>
      <c r="GYA5382" s="288"/>
      <c r="GYB5382" s="288"/>
      <c r="GYC5382" s="288"/>
      <c r="GYD5382" s="288"/>
      <c r="GYE5382" s="288"/>
      <c r="GYF5382" s="288"/>
      <c r="GYG5382" s="288"/>
      <c r="GYH5382" s="288"/>
      <c r="GYI5382" s="288"/>
      <c r="GYJ5382" s="288"/>
      <c r="GYK5382" s="288"/>
      <c r="GYL5382" s="288"/>
      <c r="GYM5382" s="288"/>
      <c r="GYN5382" s="288"/>
      <c r="GYO5382" s="288"/>
      <c r="GYP5382" s="288"/>
      <c r="GYQ5382" s="288"/>
      <c r="GYR5382" s="288"/>
      <c r="GYS5382" s="288"/>
      <c r="GYT5382" s="288"/>
      <c r="GYU5382" s="288"/>
      <c r="GYV5382" s="288"/>
      <c r="GYW5382" s="288"/>
      <c r="GYX5382" s="288"/>
      <c r="GYY5382" s="288"/>
      <c r="GYZ5382" s="288"/>
      <c r="GZA5382" s="288"/>
      <c r="GZB5382" s="288"/>
      <c r="GZC5382" s="288"/>
      <c r="GZD5382" s="288"/>
      <c r="GZE5382" s="288"/>
      <c r="GZF5382" s="288"/>
      <c r="GZG5382" s="288"/>
      <c r="GZH5382" s="288"/>
      <c r="GZI5382" s="288"/>
      <c r="GZJ5382" s="288"/>
      <c r="GZK5382" s="288"/>
      <c r="GZL5382" s="288"/>
      <c r="GZM5382" s="288"/>
      <c r="GZN5382" s="288"/>
      <c r="GZO5382" s="288"/>
      <c r="GZP5382" s="288"/>
      <c r="GZQ5382" s="288"/>
      <c r="GZR5382" s="288"/>
      <c r="GZS5382" s="288"/>
      <c r="GZT5382" s="288"/>
      <c r="GZU5382" s="288"/>
      <c r="GZV5382" s="288"/>
      <c r="GZW5382" s="288"/>
      <c r="GZX5382" s="288"/>
      <c r="GZY5382" s="288"/>
      <c r="GZZ5382" s="288"/>
      <c r="HAA5382" s="288"/>
      <c r="HAB5382" s="288"/>
      <c r="HAC5382" s="288"/>
      <c r="HAD5382" s="288"/>
      <c r="HAE5382" s="288"/>
      <c r="HAF5382" s="288"/>
      <c r="HAG5382" s="288"/>
      <c r="HAH5382" s="288"/>
      <c r="HAI5382" s="288"/>
      <c r="HAJ5382" s="288"/>
      <c r="HAK5382" s="288"/>
      <c r="HAL5382" s="288"/>
      <c r="HAM5382" s="288"/>
      <c r="HAN5382" s="288"/>
      <c r="HAO5382" s="288"/>
      <c r="HAP5382" s="288"/>
      <c r="HAQ5382" s="288"/>
      <c r="HAR5382" s="288"/>
      <c r="HAS5382" s="288"/>
      <c r="HAT5382" s="288"/>
      <c r="HAU5382" s="288"/>
      <c r="HAV5382" s="288"/>
      <c r="HAW5382" s="288"/>
      <c r="HAX5382" s="288"/>
      <c r="HAY5382" s="288"/>
      <c r="HAZ5382" s="288"/>
      <c r="HBA5382" s="288"/>
      <c r="HBB5382" s="288"/>
      <c r="HBC5382" s="288"/>
      <c r="HBD5382" s="288"/>
      <c r="HBE5382" s="288"/>
      <c r="HBF5382" s="288"/>
      <c r="HBG5382" s="288"/>
      <c r="HBH5382" s="288"/>
      <c r="HBI5382" s="288"/>
      <c r="HBJ5382" s="288"/>
      <c r="HBK5382" s="288"/>
      <c r="HBL5382" s="288"/>
      <c r="HBM5382" s="288"/>
      <c r="HBN5382" s="288"/>
      <c r="HBO5382" s="288"/>
      <c r="HBP5382" s="288"/>
      <c r="HBQ5382" s="288"/>
      <c r="HBR5382" s="288"/>
      <c r="HBS5382" s="288"/>
      <c r="HBT5382" s="288"/>
      <c r="HBU5382" s="288"/>
      <c r="HBV5382" s="288"/>
      <c r="HBW5382" s="288"/>
      <c r="HBX5382" s="288"/>
      <c r="HBY5382" s="288"/>
      <c r="HBZ5382" s="288"/>
      <c r="HCA5382" s="288"/>
      <c r="HCB5382" s="288"/>
      <c r="HCC5382" s="288"/>
      <c r="HCD5382" s="288"/>
      <c r="HCE5382" s="288"/>
      <c r="HCF5382" s="288"/>
      <c r="HCG5382" s="288"/>
      <c r="HCH5382" s="288"/>
      <c r="HCI5382" s="288"/>
      <c r="HCJ5382" s="288"/>
      <c r="HCK5382" s="288"/>
      <c r="HCL5382" s="288"/>
      <c r="HCM5382" s="288"/>
      <c r="HCN5382" s="288"/>
      <c r="HCO5382" s="288"/>
      <c r="HCP5382" s="288"/>
      <c r="HCQ5382" s="288"/>
      <c r="HCR5382" s="288"/>
      <c r="HCS5382" s="288"/>
      <c r="HCT5382" s="288"/>
      <c r="HCU5382" s="288"/>
      <c r="HCV5382" s="288"/>
      <c r="HCW5382" s="288"/>
      <c r="HCX5382" s="288"/>
      <c r="HCY5382" s="288"/>
      <c r="HCZ5382" s="288"/>
      <c r="HDA5382" s="288"/>
      <c r="HDB5382" s="288"/>
      <c r="HDC5382" s="288"/>
      <c r="HDD5382" s="288"/>
      <c r="HDE5382" s="288"/>
      <c r="HDF5382" s="288"/>
      <c r="HDG5382" s="288"/>
      <c r="HDH5382" s="288"/>
      <c r="HDI5382" s="288"/>
      <c r="HDJ5382" s="288"/>
      <c r="HDK5382" s="288"/>
      <c r="HDL5382" s="288"/>
      <c r="HDM5382" s="288"/>
      <c r="HDN5382" s="288"/>
      <c r="HDO5382" s="288"/>
      <c r="HDP5382" s="288"/>
      <c r="HDQ5382" s="288"/>
      <c r="HDR5382" s="288"/>
      <c r="HDS5382" s="288"/>
      <c r="HDT5382" s="288"/>
      <c r="HDU5382" s="288"/>
      <c r="HDV5382" s="288"/>
      <c r="HDW5382" s="288"/>
      <c r="HDX5382" s="288"/>
      <c r="HDY5382" s="288"/>
      <c r="HDZ5382" s="288"/>
      <c r="HEA5382" s="288"/>
      <c r="HEB5382" s="288"/>
      <c r="HEC5382" s="288"/>
      <c r="HED5382" s="288"/>
      <c r="HEE5382" s="288"/>
      <c r="HEF5382" s="288"/>
      <c r="HEG5382" s="288"/>
      <c r="HEH5382" s="288"/>
      <c r="HEI5382" s="288"/>
      <c r="HEJ5382" s="288"/>
      <c r="HEK5382" s="288"/>
      <c r="HEL5382" s="288"/>
      <c r="HEM5382" s="288"/>
      <c r="HEN5382" s="288"/>
      <c r="HEO5382" s="288"/>
      <c r="HEP5382" s="288"/>
      <c r="HEQ5382" s="288"/>
      <c r="HER5382" s="288"/>
      <c r="HES5382" s="288"/>
      <c r="HET5382" s="288"/>
      <c r="HEU5382" s="288"/>
      <c r="HEV5382" s="288"/>
      <c r="HEW5382" s="288"/>
      <c r="HEX5382" s="288"/>
      <c r="HEY5382" s="288"/>
      <c r="HEZ5382" s="288"/>
      <c r="HFA5382" s="288"/>
      <c r="HFB5382" s="288"/>
      <c r="HFC5382" s="288"/>
      <c r="HFD5382" s="288"/>
      <c r="HFE5382" s="288"/>
      <c r="HFF5382" s="288"/>
      <c r="HFG5382" s="288"/>
      <c r="HFH5382" s="288"/>
      <c r="HFI5382" s="288"/>
      <c r="HFJ5382" s="288"/>
      <c r="HFK5382" s="288"/>
      <c r="HFL5382" s="288"/>
      <c r="HFM5382" s="288"/>
      <c r="HFN5382" s="288"/>
      <c r="HFO5382" s="288"/>
      <c r="HFP5382" s="288"/>
      <c r="HFQ5382" s="288"/>
      <c r="HFR5382" s="288"/>
      <c r="HFS5382" s="288"/>
      <c r="HFT5382" s="288"/>
      <c r="HFU5382" s="288"/>
      <c r="HFV5382" s="288"/>
      <c r="HFW5382" s="288"/>
      <c r="HFX5382" s="288"/>
      <c r="HFY5382" s="288"/>
      <c r="HFZ5382" s="288"/>
      <c r="HGA5382" s="288"/>
      <c r="HGB5382" s="288"/>
      <c r="HGC5382" s="288"/>
      <c r="HGD5382" s="288"/>
      <c r="HGE5382" s="288"/>
      <c r="HGF5382" s="288"/>
      <c r="HGG5382" s="288"/>
      <c r="HGH5382" s="288"/>
      <c r="HGI5382" s="288"/>
      <c r="HGJ5382" s="288"/>
      <c r="HGK5382" s="288"/>
      <c r="HGL5382" s="288"/>
      <c r="HGM5382" s="288"/>
      <c r="HGN5382" s="288"/>
      <c r="HGO5382" s="288"/>
      <c r="HGP5382" s="288"/>
      <c r="HGQ5382" s="288"/>
      <c r="HGR5382" s="288"/>
      <c r="HGS5382" s="288"/>
      <c r="HGT5382" s="288"/>
      <c r="HGU5382" s="288"/>
      <c r="HGV5382" s="288"/>
      <c r="HGW5382" s="288"/>
      <c r="HGX5382" s="288"/>
      <c r="HGY5382" s="288"/>
      <c r="HGZ5382" s="288"/>
      <c r="HHA5382" s="288"/>
      <c r="HHB5382" s="288"/>
      <c r="HHC5382" s="288"/>
      <c r="HHD5382" s="288"/>
      <c r="HHE5382" s="288"/>
      <c r="HHF5382" s="288"/>
      <c r="HHG5382" s="288"/>
      <c r="HHH5382" s="288"/>
      <c r="HHI5382" s="288"/>
      <c r="HHJ5382" s="288"/>
      <c r="HHK5382" s="288"/>
      <c r="HHL5382" s="288"/>
      <c r="HHM5382" s="288"/>
      <c r="HHN5382" s="288"/>
      <c r="HHO5382" s="288"/>
      <c r="HHP5382" s="288"/>
      <c r="HHQ5382" s="288"/>
      <c r="HHR5382" s="288"/>
      <c r="HHS5382" s="288"/>
      <c r="HHT5382" s="288"/>
      <c r="HHU5382" s="288"/>
      <c r="HHV5382" s="288"/>
      <c r="HHW5382" s="288"/>
      <c r="HHX5382" s="288"/>
      <c r="HHY5382" s="288"/>
      <c r="HHZ5382" s="288"/>
      <c r="HIA5382" s="288"/>
      <c r="HIB5382" s="288"/>
      <c r="HIC5382" s="288"/>
      <c r="HID5382" s="288"/>
      <c r="HIE5382" s="288"/>
      <c r="HIF5382" s="288"/>
      <c r="HIG5382" s="288"/>
      <c r="HIH5382" s="288"/>
      <c r="HII5382" s="288"/>
      <c r="HIJ5382" s="288"/>
      <c r="HIK5382" s="288"/>
      <c r="HIL5382" s="288"/>
      <c r="HIM5382" s="288"/>
      <c r="HIN5382" s="288"/>
      <c r="HIO5382" s="288"/>
      <c r="HIP5382" s="288"/>
      <c r="HIQ5382" s="288"/>
      <c r="HIR5382" s="288"/>
      <c r="HIS5382" s="288"/>
      <c r="HIT5382" s="288"/>
      <c r="HIU5382" s="288"/>
      <c r="HIV5382" s="288"/>
      <c r="HIW5382" s="288"/>
      <c r="HIX5382" s="288"/>
      <c r="HIY5382" s="288"/>
      <c r="HIZ5382" s="288"/>
      <c r="HJA5382" s="288"/>
      <c r="HJB5382" s="288"/>
      <c r="HJC5382" s="288"/>
      <c r="HJD5382" s="288"/>
      <c r="HJE5382" s="288"/>
      <c r="HJF5382" s="288"/>
      <c r="HJG5382" s="288"/>
      <c r="HJH5382" s="288"/>
      <c r="HJI5382" s="288"/>
      <c r="HJJ5382" s="288"/>
      <c r="HJK5382" s="288"/>
      <c r="HJL5382" s="288"/>
      <c r="HJM5382" s="288"/>
      <c r="HJN5382" s="288"/>
      <c r="HJO5382" s="288"/>
      <c r="HJP5382" s="288"/>
      <c r="HJQ5382" s="288"/>
      <c r="HJR5382" s="288"/>
      <c r="HJS5382" s="288"/>
      <c r="HJT5382" s="288"/>
      <c r="HJU5382" s="288"/>
      <c r="HJV5382" s="288"/>
      <c r="HJW5382" s="288"/>
      <c r="HJX5382" s="288"/>
      <c r="HJY5382" s="288"/>
      <c r="HJZ5382" s="288"/>
      <c r="HKA5382" s="288"/>
      <c r="HKB5382" s="288"/>
      <c r="HKC5382" s="288"/>
      <c r="HKD5382" s="288"/>
      <c r="HKE5382" s="288"/>
      <c r="HKF5382" s="288"/>
      <c r="HKG5382" s="288"/>
      <c r="HKH5382" s="288"/>
      <c r="HKI5382" s="288"/>
      <c r="HKJ5382" s="288"/>
      <c r="HKK5382" s="288"/>
      <c r="HKL5382" s="288"/>
      <c r="HKM5382" s="288"/>
      <c r="HKN5382" s="288"/>
      <c r="HKO5382" s="288"/>
      <c r="HKP5382" s="288"/>
      <c r="HKQ5382" s="288"/>
      <c r="HKR5382" s="288"/>
      <c r="HKS5382" s="288"/>
      <c r="HKT5382" s="288"/>
      <c r="HKU5382" s="288"/>
      <c r="HKV5382" s="288"/>
      <c r="HKW5382" s="288"/>
      <c r="HKX5382" s="288"/>
      <c r="HKY5382" s="288"/>
      <c r="HKZ5382" s="288"/>
      <c r="HLA5382" s="288"/>
      <c r="HLB5382" s="288"/>
      <c r="HLC5382" s="288"/>
      <c r="HLD5382" s="288"/>
      <c r="HLE5382" s="288"/>
      <c r="HLF5382" s="288"/>
      <c r="HLG5382" s="288"/>
      <c r="HLH5382" s="288"/>
      <c r="HLI5382" s="288"/>
      <c r="HLJ5382" s="288"/>
      <c r="HLK5382" s="288"/>
      <c r="HLL5382" s="288"/>
      <c r="HLM5382" s="288"/>
      <c r="HLN5382" s="288"/>
      <c r="HLO5382" s="288"/>
      <c r="HLP5382" s="288"/>
      <c r="HLQ5382" s="288"/>
      <c r="HLR5382" s="288"/>
      <c r="HLS5382" s="288"/>
      <c r="HLT5382" s="288"/>
      <c r="HLU5382" s="288"/>
      <c r="HLV5382" s="288"/>
      <c r="HLW5382" s="288"/>
      <c r="HLX5382" s="288"/>
      <c r="HLY5382" s="288"/>
      <c r="HLZ5382" s="288"/>
      <c r="HMA5382" s="288"/>
      <c r="HMB5382" s="288"/>
      <c r="HMC5382" s="288"/>
      <c r="HMD5382" s="288"/>
      <c r="HME5382" s="288"/>
      <c r="HMF5382" s="288"/>
      <c r="HMG5382" s="288"/>
      <c r="HMH5382" s="288"/>
      <c r="HMI5382" s="288"/>
      <c r="HMJ5382" s="288"/>
      <c r="HMK5382" s="288"/>
      <c r="HML5382" s="288"/>
      <c r="HMM5382" s="288"/>
      <c r="HMN5382" s="288"/>
      <c r="HMO5382" s="288"/>
      <c r="HMP5382" s="288"/>
      <c r="HMQ5382" s="288"/>
      <c r="HMR5382" s="288"/>
      <c r="HMS5382" s="288"/>
      <c r="HMT5382" s="288"/>
      <c r="HMU5382" s="288"/>
      <c r="HMV5382" s="288"/>
      <c r="HMW5382" s="288"/>
      <c r="HMX5382" s="288"/>
      <c r="HMY5382" s="288"/>
      <c r="HMZ5382" s="288"/>
      <c r="HNA5382" s="288"/>
      <c r="HNB5382" s="288"/>
      <c r="HNC5382" s="288"/>
      <c r="HND5382" s="288"/>
      <c r="HNE5382" s="288"/>
      <c r="HNF5382" s="288"/>
      <c r="HNG5382" s="288"/>
      <c r="HNH5382" s="288"/>
      <c r="HNI5382" s="288"/>
      <c r="HNJ5382" s="288"/>
      <c r="HNK5382" s="288"/>
      <c r="HNL5382" s="288"/>
      <c r="HNM5382" s="288"/>
      <c r="HNN5382" s="288"/>
      <c r="HNO5382" s="288"/>
      <c r="HNP5382" s="288"/>
      <c r="HNQ5382" s="288"/>
      <c r="HNR5382" s="288"/>
      <c r="HNS5382" s="288"/>
      <c r="HNT5382" s="288"/>
      <c r="HNU5382" s="288"/>
      <c r="HNV5382" s="288"/>
      <c r="HNW5382" s="288"/>
      <c r="HNX5382" s="288"/>
      <c r="HNY5382" s="288"/>
      <c r="HNZ5382" s="288"/>
      <c r="HOA5382" s="288"/>
      <c r="HOB5382" s="288"/>
      <c r="HOC5382" s="288"/>
      <c r="HOD5382" s="288"/>
      <c r="HOE5382" s="288"/>
      <c r="HOF5382" s="288"/>
      <c r="HOG5382" s="288"/>
      <c r="HOH5382" s="288"/>
      <c r="HOI5382" s="288"/>
      <c r="HOJ5382" s="288"/>
      <c r="HOK5382" s="288"/>
      <c r="HOL5382" s="288"/>
      <c r="HOM5382" s="288"/>
      <c r="HON5382" s="288"/>
      <c r="HOO5382" s="288"/>
      <c r="HOP5382" s="288"/>
      <c r="HOQ5382" s="288"/>
      <c r="HOR5382" s="288"/>
      <c r="HOS5382" s="288"/>
      <c r="HOT5382" s="288"/>
      <c r="HOU5382" s="288"/>
      <c r="HOV5382" s="288"/>
      <c r="HOW5382" s="288"/>
      <c r="HOX5382" s="288"/>
      <c r="HOY5382" s="288"/>
      <c r="HOZ5382" s="288"/>
      <c r="HPA5382" s="288"/>
      <c r="HPB5382" s="288"/>
      <c r="HPC5382" s="288"/>
      <c r="HPD5382" s="288"/>
      <c r="HPE5382" s="288"/>
      <c r="HPF5382" s="288"/>
      <c r="HPG5382" s="288"/>
      <c r="HPH5382" s="288"/>
      <c r="HPI5382" s="288"/>
      <c r="HPJ5382" s="288"/>
      <c r="HPK5382" s="288"/>
      <c r="HPL5382" s="288"/>
      <c r="HPM5382" s="288"/>
      <c r="HPN5382" s="288"/>
      <c r="HPO5382" s="288"/>
      <c r="HPP5382" s="288"/>
      <c r="HPQ5382" s="288"/>
      <c r="HPR5382" s="288"/>
      <c r="HPS5382" s="288"/>
      <c r="HPT5382" s="288"/>
      <c r="HPU5382" s="288"/>
      <c r="HPV5382" s="288"/>
      <c r="HPW5382" s="288"/>
      <c r="HPX5382" s="288"/>
      <c r="HPY5382" s="288"/>
      <c r="HPZ5382" s="288"/>
      <c r="HQA5382" s="288"/>
      <c r="HQB5382" s="288"/>
      <c r="HQC5382" s="288"/>
      <c r="HQD5382" s="288"/>
      <c r="HQE5382" s="288"/>
      <c r="HQF5382" s="288"/>
      <c r="HQG5382" s="288"/>
      <c r="HQH5382" s="288"/>
      <c r="HQI5382" s="288"/>
      <c r="HQJ5382" s="288"/>
      <c r="HQK5382" s="288"/>
      <c r="HQL5382" s="288"/>
      <c r="HQM5382" s="288"/>
      <c r="HQN5382" s="288"/>
      <c r="HQO5382" s="288"/>
      <c r="HQP5382" s="288"/>
      <c r="HQQ5382" s="288"/>
      <c r="HQR5382" s="288"/>
      <c r="HQS5382" s="288"/>
      <c r="HQT5382" s="288"/>
      <c r="HQU5382" s="288"/>
      <c r="HQV5382" s="288"/>
      <c r="HQW5382" s="288"/>
      <c r="HQX5382" s="288"/>
      <c r="HQY5382" s="288"/>
      <c r="HQZ5382" s="288"/>
      <c r="HRA5382" s="288"/>
      <c r="HRB5382" s="288"/>
      <c r="HRC5382" s="288"/>
      <c r="HRD5382" s="288"/>
      <c r="HRE5382" s="288"/>
      <c r="HRF5382" s="288"/>
      <c r="HRG5382" s="288"/>
      <c r="HRH5382" s="288"/>
      <c r="HRI5382" s="288"/>
      <c r="HRJ5382" s="288"/>
      <c r="HRK5382" s="288"/>
      <c r="HRL5382" s="288"/>
      <c r="HRM5382" s="288"/>
      <c r="HRN5382" s="288"/>
      <c r="HRO5382" s="288"/>
      <c r="HRP5382" s="288"/>
      <c r="HRQ5382" s="288"/>
      <c r="HRR5382" s="288"/>
      <c r="HRS5382" s="288"/>
      <c r="HRT5382" s="288"/>
      <c r="HRU5382" s="288"/>
      <c r="HRV5382" s="288"/>
      <c r="HRW5382" s="288"/>
      <c r="HRX5382" s="288"/>
      <c r="HRY5382" s="288"/>
      <c r="HRZ5382" s="288"/>
      <c r="HSA5382" s="288"/>
      <c r="HSB5382" s="288"/>
      <c r="HSC5382" s="288"/>
      <c r="HSD5382" s="288"/>
      <c r="HSE5382" s="288"/>
      <c r="HSF5382" s="288"/>
      <c r="HSG5382" s="288"/>
      <c r="HSH5382" s="288"/>
      <c r="HSI5382" s="288"/>
      <c r="HSJ5382" s="288"/>
      <c r="HSK5382" s="288"/>
      <c r="HSL5382" s="288"/>
      <c r="HSM5382" s="288"/>
      <c r="HSN5382" s="288"/>
      <c r="HSO5382" s="288"/>
      <c r="HSP5382" s="288"/>
      <c r="HSQ5382" s="288"/>
      <c r="HSR5382" s="288"/>
      <c r="HSS5382" s="288"/>
      <c r="HST5382" s="288"/>
      <c r="HSU5382" s="288"/>
      <c r="HSV5382" s="288"/>
      <c r="HSW5382" s="288"/>
      <c r="HSX5382" s="288"/>
      <c r="HSY5382" s="288"/>
      <c r="HSZ5382" s="288"/>
      <c r="HTA5382" s="288"/>
      <c r="HTB5382" s="288"/>
      <c r="HTC5382" s="288"/>
      <c r="HTD5382" s="288"/>
      <c r="HTE5382" s="288"/>
      <c r="HTF5382" s="288"/>
      <c r="HTG5382" s="288"/>
      <c r="HTH5382" s="288"/>
      <c r="HTI5382" s="288"/>
      <c r="HTJ5382" s="288"/>
      <c r="HTK5382" s="288"/>
      <c r="HTL5382" s="288"/>
      <c r="HTM5382" s="288"/>
      <c r="HTN5382" s="288"/>
      <c r="HTO5382" s="288"/>
      <c r="HTP5382" s="288"/>
      <c r="HTQ5382" s="288"/>
      <c r="HTR5382" s="288"/>
      <c r="HTS5382" s="288"/>
      <c r="HTT5382" s="288"/>
      <c r="HTU5382" s="288"/>
      <c r="HTV5382" s="288"/>
      <c r="HTW5382" s="288"/>
      <c r="HTX5382" s="288"/>
      <c r="HTY5382" s="288"/>
      <c r="HTZ5382" s="288"/>
      <c r="HUA5382" s="288"/>
      <c r="HUB5382" s="288"/>
      <c r="HUC5382" s="288"/>
      <c r="HUD5382" s="288"/>
      <c r="HUE5382" s="288"/>
      <c r="HUF5382" s="288"/>
      <c r="HUG5382" s="288"/>
      <c r="HUH5382" s="288"/>
      <c r="HUI5382" s="288"/>
      <c r="HUJ5382" s="288"/>
      <c r="HUK5382" s="288"/>
      <c r="HUL5382" s="288"/>
      <c r="HUM5382" s="288"/>
      <c r="HUN5382" s="288"/>
      <c r="HUO5382" s="288"/>
      <c r="HUP5382" s="288"/>
      <c r="HUQ5382" s="288"/>
      <c r="HUR5382" s="288"/>
      <c r="HUS5382" s="288"/>
      <c r="HUT5382" s="288"/>
      <c r="HUU5382" s="288"/>
      <c r="HUV5382" s="288"/>
      <c r="HUW5382" s="288"/>
      <c r="HUX5382" s="288"/>
      <c r="HUY5382" s="288"/>
      <c r="HUZ5382" s="288"/>
      <c r="HVA5382" s="288"/>
      <c r="HVB5382" s="288"/>
      <c r="HVC5382" s="288"/>
      <c r="HVD5382" s="288"/>
      <c r="HVE5382" s="288"/>
      <c r="HVF5382" s="288"/>
      <c r="HVG5382" s="288"/>
      <c r="HVH5382" s="288"/>
      <c r="HVI5382" s="288"/>
      <c r="HVJ5382" s="288"/>
      <c r="HVK5382" s="288"/>
      <c r="HVL5382" s="288"/>
      <c r="HVM5382" s="288"/>
      <c r="HVN5382" s="288"/>
      <c r="HVO5382" s="288"/>
      <c r="HVP5382" s="288"/>
      <c r="HVQ5382" s="288"/>
      <c r="HVR5382" s="288"/>
      <c r="HVS5382" s="288"/>
      <c r="HVT5382" s="288"/>
      <c r="HVU5382" s="288"/>
      <c r="HVV5382" s="288"/>
      <c r="HVW5382" s="288"/>
      <c r="HVX5382" s="288"/>
      <c r="HVY5382" s="288"/>
      <c r="HVZ5382" s="288"/>
      <c r="HWA5382" s="288"/>
      <c r="HWB5382" s="288"/>
      <c r="HWC5382" s="288"/>
      <c r="HWD5382" s="288"/>
      <c r="HWE5382" s="288"/>
      <c r="HWF5382" s="288"/>
      <c r="HWG5382" s="288"/>
      <c r="HWH5382" s="288"/>
      <c r="HWI5382" s="288"/>
      <c r="HWJ5382" s="288"/>
      <c r="HWK5382" s="288"/>
      <c r="HWL5382" s="288"/>
      <c r="HWM5382" s="288"/>
      <c r="HWN5382" s="288"/>
      <c r="HWO5382" s="288"/>
      <c r="HWP5382" s="288"/>
      <c r="HWQ5382" s="288"/>
      <c r="HWR5382" s="288"/>
      <c r="HWS5382" s="288"/>
      <c r="HWT5382" s="288"/>
      <c r="HWU5382" s="288"/>
      <c r="HWV5382" s="288"/>
      <c r="HWW5382" s="288"/>
      <c r="HWX5382" s="288"/>
      <c r="HWY5382" s="288"/>
      <c r="HWZ5382" s="288"/>
      <c r="HXA5382" s="288"/>
      <c r="HXB5382" s="288"/>
      <c r="HXC5382" s="288"/>
      <c r="HXD5382" s="288"/>
      <c r="HXE5382" s="288"/>
      <c r="HXF5382" s="288"/>
      <c r="HXG5382" s="288"/>
      <c r="HXH5382" s="288"/>
      <c r="HXI5382" s="288"/>
      <c r="HXJ5382" s="288"/>
      <c r="HXK5382" s="288"/>
      <c r="HXL5382" s="288"/>
      <c r="HXM5382" s="288"/>
      <c r="HXN5382" s="288"/>
      <c r="HXO5382" s="288"/>
      <c r="HXP5382" s="288"/>
      <c r="HXQ5382" s="288"/>
      <c r="HXR5382" s="288"/>
      <c r="HXS5382" s="288"/>
      <c r="HXT5382" s="288"/>
      <c r="HXU5382" s="288"/>
      <c r="HXV5382" s="288"/>
      <c r="HXW5382" s="288"/>
      <c r="HXX5382" s="288"/>
      <c r="HXY5382" s="288"/>
      <c r="HXZ5382" s="288"/>
      <c r="HYA5382" s="288"/>
      <c r="HYB5382" s="288"/>
      <c r="HYC5382" s="288"/>
      <c r="HYD5382" s="288"/>
      <c r="HYE5382" s="288"/>
      <c r="HYF5382" s="288"/>
      <c r="HYG5382" s="288"/>
      <c r="HYH5382" s="288"/>
      <c r="HYI5382" s="288"/>
      <c r="HYJ5382" s="288"/>
      <c r="HYK5382" s="288"/>
      <c r="HYL5382" s="288"/>
      <c r="HYM5382" s="288"/>
      <c r="HYN5382" s="288"/>
      <c r="HYO5382" s="288"/>
      <c r="HYP5382" s="288"/>
      <c r="HYQ5382" s="288"/>
      <c r="HYR5382" s="288"/>
      <c r="HYS5382" s="288"/>
      <c r="HYT5382" s="288"/>
      <c r="HYU5382" s="288"/>
      <c r="HYV5382" s="288"/>
      <c r="HYW5382" s="288"/>
      <c r="HYX5382" s="288"/>
      <c r="HYY5382" s="288"/>
      <c r="HYZ5382" s="288"/>
      <c r="HZA5382" s="288"/>
      <c r="HZB5382" s="288"/>
      <c r="HZC5382" s="288"/>
      <c r="HZD5382" s="288"/>
      <c r="HZE5382" s="288"/>
      <c r="HZF5382" s="288"/>
      <c r="HZG5382" s="288"/>
      <c r="HZH5382" s="288"/>
      <c r="HZI5382" s="288"/>
      <c r="HZJ5382" s="288"/>
      <c r="HZK5382" s="288"/>
      <c r="HZL5382" s="288"/>
      <c r="HZM5382" s="288"/>
      <c r="HZN5382" s="288"/>
      <c r="HZO5382" s="288"/>
      <c r="HZP5382" s="288"/>
      <c r="HZQ5382" s="288"/>
      <c r="HZR5382" s="288"/>
      <c r="HZS5382" s="288"/>
      <c r="HZT5382" s="288"/>
      <c r="HZU5382" s="288"/>
      <c r="HZV5382" s="288"/>
      <c r="HZW5382" s="288"/>
      <c r="HZX5382" s="288"/>
      <c r="HZY5382" s="288"/>
      <c r="HZZ5382" s="288"/>
      <c r="IAA5382" s="288"/>
      <c r="IAB5382" s="288"/>
      <c r="IAC5382" s="288"/>
      <c r="IAD5382" s="288"/>
      <c r="IAE5382" s="288"/>
      <c r="IAF5382" s="288"/>
      <c r="IAG5382" s="288"/>
      <c r="IAH5382" s="288"/>
      <c r="IAI5382" s="288"/>
      <c r="IAJ5382" s="288"/>
      <c r="IAK5382" s="288"/>
      <c r="IAL5382" s="288"/>
      <c r="IAM5382" s="288"/>
      <c r="IAN5382" s="288"/>
      <c r="IAO5382" s="288"/>
      <c r="IAP5382" s="288"/>
      <c r="IAQ5382" s="288"/>
      <c r="IAR5382" s="288"/>
      <c r="IAS5382" s="288"/>
      <c r="IAT5382" s="288"/>
      <c r="IAU5382" s="288"/>
      <c r="IAV5382" s="288"/>
      <c r="IAW5382" s="288"/>
      <c r="IAX5382" s="288"/>
      <c r="IAY5382" s="288"/>
      <c r="IAZ5382" s="288"/>
      <c r="IBA5382" s="288"/>
      <c r="IBB5382" s="288"/>
      <c r="IBC5382" s="288"/>
      <c r="IBD5382" s="288"/>
      <c r="IBE5382" s="288"/>
      <c r="IBF5382" s="288"/>
      <c r="IBG5382" s="288"/>
      <c r="IBH5382" s="288"/>
      <c r="IBI5382" s="288"/>
      <c r="IBJ5382" s="288"/>
      <c r="IBK5382" s="288"/>
      <c r="IBL5382" s="288"/>
      <c r="IBM5382" s="288"/>
      <c r="IBN5382" s="288"/>
      <c r="IBO5382" s="288"/>
      <c r="IBP5382" s="288"/>
      <c r="IBQ5382" s="288"/>
      <c r="IBR5382" s="288"/>
      <c r="IBS5382" s="288"/>
      <c r="IBT5382" s="288"/>
      <c r="IBU5382" s="288"/>
      <c r="IBV5382" s="288"/>
      <c r="IBW5382" s="288"/>
      <c r="IBX5382" s="288"/>
      <c r="IBY5382" s="288"/>
      <c r="IBZ5382" s="288"/>
      <c r="ICA5382" s="288"/>
      <c r="ICB5382" s="288"/>
      <c r="ICC5382" s="288"/>
      <c r="ICD5382" s="288"/>
      <c r="ICE5382" s="288"/>
      <c r="ICF5382" s="288"/>
      <c r="ICG5382" s="288"/>
      <c r="ICH5382" s="288"/>
      <c r="ICI5382" s="288"/>
      <c r="ICJ5382" s="288"/>
      <c r="ICK5382" s="288"/>
      <c r="ICL5382" s="288"/>
      <c r="ICM5382" s="288"/>
      <c r="ICN5382" s="288"/>
      <c r="ICO5382" s="288"/>
      <c r="ICP5382" s="288"/>
      <c r="ICQ5382" s="288"/>
      <c r="ICR5382" s="288"/>
      <c r="ICS5382" s="288"/>
      <c r="ICT5382" s="288"/>
      <c r="ICU5382" s="288"/>
      <c r="ICV5382" s="288"/>
      <c r="ICW5382" s="288"/>
      <c r="ICX5382" s="288"/>
      <c r="ICY5382" s="288"/>
      <c r="ICZ5382" s="288"/>
      <c r="IDA5382" s="288"/>
      <c r="IDB5382" s="288"/>
      <c r="IDC5382" s="288"/>
      <c r="IDD5382" s="288"/>
      <c r="IDE5382" s="288"/>
      <c r="IDF5382" s="288"/>
      <c r="IDG5382" s="288"/>
      <c r="IDH5382" s="288"/>
      <c r="IDI5382" s="288"/>
      <c r="IDJ5382" s="288"/>
      <c r="IDK5382" s="288"/>
      <c r="IDL5382" s="288"/>
      <c r="IDM5382" s="288"/>
      <c r="IDN5382" s="288"/>
      <c r="IDO5382" s="288"/>
      <c r="IDP5382" s="288"/>
      <c r="IDQ5382" s="288"/>
      <c r="IDR5382" s="288"/>
      <c r="IDS5382" s="288"/>
      <c r="IDT5382" s="288"/>
      <c r="IDU5382" s="288"/>
      <c r="IDV5382" s="288"/>
      <c r="IDW5382" s="288"/>
      <c r="IDX5382" s="288"/>
      <c r="IDY5382" s="288"/>
      <c r="IDZ5382" s="288"/>
      <c r="IEA5382" s="288"/>
      <c r="IEB5382" s="288"/>
      <c r="IEC5382" s="288"/>
      <c r="IED5382" s="288"/>
      <c r="IEE5382" s="288"/>
      <c r="IEF5382" s="288"/>
      <c r="IEG5382" s="288"/>
      <c r="IEH5382" s="288"/>
      <c r="IEI5382" s="288"/>
      <c r="IEJ5382" s="288"/>
      <c r="IEK5382" s="288"/>
      <c r="IEL5382" s="288"/>
      <c r="IEM5382" s="288"/>
      <c r="IEN5382" s="288"/>
      <c r="IEO5382" s="288"/>
      <c r="IEP5382" s="288"/>
      <c r="IEQ5382" s="288"/>
      <c r="IER5382" s="288"/>
      <c r="IES5382" s="288"/>
      <c r="IET5382" s="288"/>
      <c r="IEU5382" s="288"/>
      <c r="IEV5382" s="288"/>
      <c r="IEW5382" s="288"/>
      <c r="IEX5382" s="288"/>
      <c r="IEY5382" s="288"/>
      <c r="IEZ5382" s="288"/>
      <c r="IFA5382" s="288"/>
      <c r="IFB5382" s="288"/>
      <c r="IFC5382" s="288"/>
      <c r="IFD5382" s="288"/>
      <c r="IFE5382" s="288"/>
      <c r="IFF5382" s="288"/>
      <c r="IFG5382" s="288"/>
      <c r="IFH5382" s="288"/>
      <c r="IFI5382" s="288"/>
      <c r="IFJ5382" s="288"/>
      <c r="IFK5382" s="288"/>
      <c r="IFL5382" s="288"/>
      <c r="IFM5382" s="288"/>
      <c r="IFN5382" s="288"/>
      <c r="IFO5382" s="288"/>
      <c r="IFP5382" s="288"/>
      <c r="IFQ5382" s="288"/>
      <c r="IFR5382" s="288"/>
      <c r="IFS5382" s="288"/>
      <c r="IFT5382" s="288"/>
      <c r="IFU5382" s="288"/>
      <c r="IFV5382" s="288"/>
      <c r="IFW5382" s="288"/>
      <c r="IFX5382" s="288"/>
      <c r="IFY5382" s="288"/>
      <c r="IFZ5382" s="288"/>
      <c r="IGA5382" s="288"/>
      <c r="IGB5382" s="288"/>
      <c r="IGC5382" s="288"/>
      <c r="IGD5382" s="288"/>
      <c r="IGE5382" s="288"/>
      <c r="IGF5382" s="288"/>
      <c r="IGG5382" s="288"/>
      <c r="IGH5382" s="288"/>
      <c r="IGI5382" s="288"/>
      <c r="IGJ5382" s="288"/>
      <c r="IGK5382" s="288"/>
      <c r="IGL5382" s="288"/>
      <c r="IGM5382" s="288"/>
      <c r="IGN5382" s="288"/>
      <c r="IGO5382" s="288"/>
      <c r="IGP5382" s="288"/>
      <c r="IGQ5382" s="288"/>
      <c r="IGR5382" s="288"/>
      <c r="IGS5382" s="288"/>
      <c r="IGT5382" s="288"/>
      <c r="IGU5382" s="288"/>
      <c r="IGV5382" s="288"/>
      <c r="IGW5382" s="288"/>
      <c r="IGX5382" s="288"/>
      <c r="IGY5382" s="288"/>
      <c r="IGZ5382" s="288"/>
      <c r="IHA5382" s="288"/>
      <c r="IHB5382" s="288"/>
      <c r="IHC5382" s="288"/>
      <c r="IHD5382" s="288"/>
      <c r="IHE5382" s="288"/>
      <c r="IHF5382" s="288"/>
      <c r="IHG5382" s="288"/>
      <c r="IHH5382" s="288"/>
      <c r="IHI5382" s="288"/>
      <c r="IHJ5382" s="288"/>
      <c r="IHK5382" s="288"/>
      <c r="IHL5382" s="288"/>
      <c r="IHM5382" s="288"/>
      <c r="IHN5382" s="288"/>
      <c r="IHO5382" s="288"/>
      <c r="IHP5382" s="288"/>
      <c r="IHQ5382" s="288"/>
      <c r="IHR5382" s="288"/>
      <c r="IHS5382" s="288"/>
      <c r="IHT5382" s="288"/>
      <c r="IHU5382" s="288"/>
      <c r="IHV5382" s="288"/>
      <c r="IHW5382" s="288"/>
      <c r="IHX5382" s="288"/>
      <c r="IHY5382" s="288"/>
      <c r="IHZ5382" s="288"/>
      <c r="IIA5382" s="288"/>
      <c r="IIB5382" s="288"/>
      <c r="IIC5382" s="288"/>
      <c r="IID5382" s="288"/>
      <c r="IIE5382" s="288"/>
      <c r="IIF5382" s="288"/>
      <c r="IIG5382" s="288"/>
      <c r="IIH5382" s="288"/>
      <c r="III5382" s="288"/>
      <c r="IIJ5382" s="288"/>
      <c r="IIK5382" s="288"/>
      <c r="IIL5382" s="288"/>
      <c r="IIM5382" s="288"/>
      <c r="IIN5382" s="288"/>
      <c r="IIO5382" s="288"/>
      <c r="IIP5382" s="288"/>
      <c r="IIQ5382" s="288"/>
      <c r="IIR5382" s="288"/>
      <c r="IIS5382" s="288"/>
      <c r="IIT5382" s="288"/>
      <c r="IIU5382" s="288"/>
      <c r="IIV5382" s="288"/>
      <c r="IIW5382" s="288"/>
      <c r="IIX5382" s="288"/>
      <c r="IIY5382" s="288"/>
      <c r="IIZ5382" s="288"/>
      <c r="IJA5382" s="288"/>
      <c r="IJB5382" s="288"/>
      <c r="IJC5382" s="288"/>
      <c r="IJD5382" s="288"/>
      <c r="IJE5382" s="288"/>
      <c r="IJF5382" s="288"/>
      <c r="IJG5382" s="288"/>
      <c r="IJH5382" s="288"/>
      <c r="IJI5382" s="288"/>
      <c r="IJJ5382" s="288"/>
      <c r="IJK5382" s="288"/>
      <c r="IJL5382" s="288"/>
      <c r="IJM5382" s="288"/>
      <c r="IJN5382" s="288"/>
      <c r="IJO5382" s="288"/>
      <c r="IJP5382" s="288"/>
      <c r="IJQ5382" s="288"/>
      <c r="IJR5382" s="288"/>
      <c r="IJS5382" s="288"/>
      <c r="IJT5382" s="288"/>
      <c r="IJU5382" s="288"/>
      <c r="IJV5382" s="288"/>
      <c r="IJW5382" s="288"/>
      <c r="IJX5382" s="288"/>
      <c r="IJY5382" s="288"/>
      <c r="IJZ5382" s="288"/>
      <c r="IKA5382" s="288"/>
      <c r="IKB5382" s="288"/>
      <c r="IKC5382" s="288"/>
      <c r="IKD5382" s="288"/>
      <c r="IKE5382" s="288"/>
      <c r="IKF5382" s="288"/>
      <c r="IKG5382" s="288"/>
      <c r="IKH5382" s="288"/>
      <c r="IKI5382" s="288"/>
      <c r="IKJ5382" s="288"/>
      <c r="IKK5382" s="288"/>
      <c r="IKL5382" s="288"/>
      <c r="IKM5382" s="288"/>
      <c r="IKN5382" s="288"/>
      <c r="IKO5382" s="288"/>
      <c r="IKP5382" s="288"/>
      <c r="IKQ5382" s="288"/>
      <c r="IKR5382" s="288"/>
      <c r="IKS5382" s="288"/>
      <c r="IKT5382" s="288"/>
      <c r="IKU5382" s="288"/>
      <c r="IKV5382" s="288"/>
      <c r="IKW5382" s="288"/>
      <c r="IKX5382" s="288"/>
      <c r="IKY5382" s="288"/>
      <c r="IKZ5382" s="288"/>
      <c r="ILA5382" s="288"/>
      <c r="ILB5382" s="288"/>
      <c r="ILC5382" s="288"/>
      <c r="ILD5382" s="288"/>
      <c r="ILE5382" s="288"/>
      <c r="ILF5382" s="288"/>
      <c r="ILG5382" s="288"/>
      <c r="ILH5382" s="288"/>
      <c r="ILI5382" s="288"/>
      <c r="ILJ5382" s="288"/>
      <c r="ILK5382" s="288"/>
      <c r="ILL5382" s="288"/>
      <c r="ILM5382" s="288"/>
      <c r="ILN5382" s="288"/>
      <c r="ILO5382" s="288"/>
      <c r="ILP5382" s="288"/>
      <c r="ILQ5382" s="288"/>
      <c r="ILR5382" s="288"/>
      <c r="ILS5382" s="288"/>
      <c r="ILT5382" s="288"/>
      <c r="ILU5382" s="288"/>
      <c r="ILV5382" s="288"/>
      <c r="ILW5382" s="288"/>
      <c r="ILX5382" s="288"/>
      <c r="ILY5382" s="288"/>
      <c r="ILZ5382" s="288"/>
      <c r="IMA5382" s="288"/>
      <c r="IMB5382" s="288"/>
      <c r="IMC5382" s="288"/>
      <c r="IMD5382" s="288"/>
      <c r="IME5382" s="288"/>
      <c r="IMF5382" s="288"/>
      <c r="IMG5382" s="288"/>
      <c r="IMH5382" s="288"/>
      <c r="IMI5382" s="288"/>
      <c r="IMJ5382" s="288"/>
      <c r="IMK5382" s="288"/>
      <c r="IML5382" s="288"/>
      <c r="IMM5382" s="288"/>
      <c r="IMN5382" s="288"/>
      <c r="IMO5382" s="288"/>
      <c r="IMP5382" s="288"/>
      <c r="IMQ5382" s="288"/>
      <c r="IMR5382" s="288"/>
      <c r="IMS5382" s="288"/>
      <c r="IMT5382" s="288"/>
      <c r="IMU5382" s="288"/>
      <c r="IMV5382" s="288"/>
      <c r="IMW5382" s="288"/>
      <c r="IMX5382" s="288"/>
      <c r="IMY5382" s="288"/>
      <c r="IMZ5382" s="288"/>
      <c r="INA5382" s="288"/>
      <c r="INB5382" s="288"/>
      <c r="INC5382" s="288"/>
      <c r="IND5382" s="288"/>
      <c r="INE5382" s="288"/>
      <c r="INF5382" s="288"/>
      <c r="ING5382" s="288"/>
      <c r="INH5382" s="288"/>
      <c r="INI5382" s="288"/>
      <c r="INJ5382" s="288"/>
      <c r="INK5382" s="288"/>
      <c r="INL5382" s="288"/>
      <c r="INM5382" s="288"/>
      <c r="INN5382" s="288"/>
      <c r="INO5382" s="288"/>
      <c r="INP5382" s="288"/>
      <c r="INQ5382" s="288"/>
      <c r="INR5382" s="288"/>
      <c r="INS5382" s="288"/>
      <c r="INT5382" s="288"/>
      <c r="INU5382" s="288"/>
      <c r="INV5382" s="288"/>
      <c r="INW5382" s="288"/>
      <c r="INX5382" s="288"/>
      <c r="INY5382" s="288"/>
      <c r="INZ5382" s="288"/>
      <c r="IOA5382" s="288"/>
      <c r="IOB5382" s="288"/>
      <c r="IOC5382" s="288"/>
      <c r="IOD5382" s="288"/>
      <c r="IOE5382" s="288"/>
      <c r="IOF5382" s="288"/>
      <c r="IOG5382" s="288"/>
      <c r="IOH5382" s="288"/>
      <c r="IOI5382" s="288"/>
      <c r="IOJ5382" s="288"/>
      <c r="IOK5382" s="288"/>
      <c r="IOL5382" s="288"/>
      <c r="IOM5382" s="288"/>
      <c r="ION5382" s="288"/>
      <c r="IOO5382" s="288"/>
      <c r="IOP5382" s="288"/>
      <c r="IOQ5382" s="288"/>
      <c r="IOR5382" s="288"/>
      <c r="IOS5382" s="288"/>
      <c r="IOT5382" s="288"/>
      <c r="IOU5382" s="288"/>
      <c r="IOV5382" s="288"/>
      <c r="IOW5382" s="288"/>
      <c r="IOX5382" s="288"/>
      <c r="IOY5382" s="288"/>
      <c r="IOZ5382" s="288"/>
      <c r="IPA5382" s="288"/>
      <c r="IPB5382" s="288"/>
      <c r="IPC5382" s="288"/>
      <c r="IPD5382" s="288"/>
      <c r="IPE5382" s="288"/>
      <c r="IPF5382" s="288"/>
      <c r="IPG5382" s="288"/>
      <c r="IPH5382" s="288"/>
      <c r="IPI5382" s="288"/>
      <c r="IPJ5382" s="288"/>
      <c r="IPK5382" s="288"/>
      <c r="IPL5382" s="288"/>
      <c r="IPM5382" s="288"/>
      <c r="IPN5382" s="288"/>
      <c r="IPO5382" s="288"/>
      <c r="IPP5382" s="288"/>
      <c r="IPQ5382" s="288"/>
      <c r="IPR5382" s="288"/>
      <c r="IPS5382" s="288"/>
      <c r="IPT5382" s="288"/>
      <c r="IPU5382" s="288"/>
      <c r="IPV5382" s="288"/>
      <c r="IPW5382" s="288"/>
      <c r="IPX5382" s="288"/>
      <c r="IPY5382" s="288"/>
      <c r="IPZ5382" s="288"/>
      <c r="IQA5382" s="288"/>
      <c r="IQB5382" s="288"/>
      <c r="IQC5382" s="288"/>
      <c r="IQD5382" s="288"/>
      <c r="IQE5382" s="288"/>
      <c r="IQF5382" s="288"/>
      <c r="IQG5382" s="288"/>
      <c r="IQH5382" s="288"/>
      <c r="IQI5382" s="288"/>
      <c r="IQJ5382" s="288"/>
      <c r="IQK5382" s="288"/>
      <c r="IQL5382" s="288"/>
      <c r="IQM5382" s="288"/>
      <c r="IQN5382" s="288"/>
      <c r="IQO5382" s="288"/>
      <c r="IQP5382" s="288"/>
      <c r="IQQ5382" s="288"/>
      <c r="IQR5382" s="288"/>
      <c r="IQS5382" s="288"/>
      <c r="IQT5382" s="288"/>
      <c r="IQU5382" s="288"/>
      <c r="IQV5382" s="288"/>
      <c r="IQW5382" s="288"/>
      <c r="IQX5382" s="288"/>
      <c r="IQY5382" s="288"/>
      <c r="IQZ5382" s="288"/>
      <c r="IRA5382" s="288"/>
      <c r="IRB5382" s="288"/>
      <c r="IRC5382" s="288"/>
      <c r="IRD5382" s="288"/>
      <c r="IRE5382" s="288"/>
      <c r="IRF5382" s="288"/>
      <c r="IRG5382" s="288"/>
      <c r="IRH5382" s="288"/>
      <c r="IRI5382" s="288"/>
      <c r="IRJ5382" s="288"/>
      <c r="IRK5382" s="288"/>
      <c r="IRL5382" s="288"/>
      <c r="IRM5382" s="288"/>
      <c r="IRN5382" s="288"/>
      <c r="IRO5382" s="288"/>
      <c r="IRP5382" s="288"/>
      <c r="IRQ5382" s="288"/>
      <c r="IRR5382" s="288"/>
      <c r="IRS5382" s="288"/>
      <c r="IRT5382" s="288"/>
      <c r="IRU5382" s="288"/>
      <c r="IRV5382" s="288"/>
      <c r="IRW5382" s="288"/>
      <c r="IRX5382" s="288"/>
      <c r="IRY5382" s="288"/>
      <c r="IRZ5382" s="288"/>
      <c r="ISA5382" s="288"/>
      <c r="ISB5382" s="288"/>
      <c r="ISC5382" s="288"/>
      <c r="ISD5382" s="288"/>
      <c r="ISE5382" s="288"/>
      <c r="ISF5382" s="288"/>
      <c r="ISG5382" s="288"/>
      <c r="ISH5382" s="288"/>
      <c r="ISI5382" s="288"/>
      <c r="ISJ5382" s="288"/>
      <c r="ISK5382" s="288"/>
      <c r="ISL5382" s="288"/>
      <c r="ISM5382" s="288"/>
      <c r="ISN5382" s="288"/>
      <c r="ISO5382" s="288"/>
      <c r="ISP5382" s="288"/>
      <c r="ISQ5382" s="288"/>
      <c r="ISR5382" s="288"/>
      <c r="ISS5382" s="288"/>
      <c r="IST5382" s="288"/>
      <c r="ISU5382" s="288"/>
      <c r="ISV5382" s="288"/>
      <c r="ISW5382" s="288"/>
      <c r="ISX5382" s="288"/>
      <c r="ISY5382" s="288"/>
      <c r="ISZ5382" s="288"/>
      <c r="ITA5382" s="288"/>
      <c r="ITB5382" s="288"/>
      <c r="ITC5382" s="288"/>
      <c r="ITD5382" s="288"/>
      <c r="ITE5382" s="288"/>
      <c r="ITF5382" s="288"/>
      <c r="ITG5382" s="288"/>
      <c r="ITH5382" s="288"/>
      <c r="ITI5382" s="288"/>
      <c r="ITJ5382" s="288"/>
      <c r="ITK5382" s="288"/>
      <c r="ITL5382" s="288"/>
      <c r="ITM5382" s="288"/>
      <c r="ITN5382" s="288"/>
      <c r="ITO5382" s="288"/>
      <c r="ITP5382" s="288"/>
      <c r="ITQ5382" s="288"/>
      <c r="ITR5382" s="288"/>
      <c r="ITS5382" s="288"/>
      <c r="ITT5382" s="288"/>
      <c r="ITU5382" s="288"/>
      <c r="ITV5382" s="288"/>
      <c r="ITW5382" s="288"/>
      <c r="ITX5382" s="288"/>
      <c r="ITY5382" s="288"/>
      <c r="ITZ5382" s="288"/>
      <c r="IUA5382" s="288"/>
      <c r="IUB5382" s="288"/>
      <c r="IUC5382" s="288"/>
      <c r="IUD5382" s="288"/>
      <c r="IUE5382" s="288"/>
      <c r="IUF5382" s="288"/>
      <c r="IUG5382" s="288"/>
      <c r="IUH5382" s="288"/>
      <c r="IUI5382" s="288"/>
      <c r="IUJ5382" s="288"/>
      <c r="IUK5382" s="288"/>
      <c r="IUL5382" s="288"/>
      <c r="IUM5382" s="288"/>
      <c r="IUN5382" s="288"/>
      <c r="IUO5382" s="288"/>
      <c r="IUP5382" s="288"/>
      <c r="IUQ5382" s="288"/>
      <c r="IUR5382" s="288"/>
      <c r="IUS5382" s="288"/>
      <c r="IUT5382" s="288"/>
      <c r="IUU5382" s="288"/>
      <c r="IUV5382" s="288"/>
      <c r="IUW5382" s="288"/>
      <c r="IUX5382" s="288"/>
      <c r="IUY5382" s="288"/>
      <c r="IUZ5382" s="288"/>
      <c r="IVA5382" s="288"/>
      <c r="IVB5382" s="288"/>
      <c r="IVC5382" s="288"/>
      <c r="IVD5382" s="288"/>
      <c r="IVE5382" s="288"/>
      <c r="IVF5382" s="288"/>
      <c r="IVG5382" s="288"/>
      <c r="IVH5382" s="288"/>
      <c r="IVI5382" s="288"/>
      <c r="IVJ5382" s="288"/>
      <c r="IVK5382" s="288"/>
      <c r="IVL5382" s="288"/>
      <c r="IVM5382" s="288"/>
      <c r="IVN5382" s="288"/>
      <c r="IVO5382" s="288"/>
      <c r="IVP5382" s="288"/>
      <c r="IVQ5382" s="288"/>
      <c r="IVR5382" s="288"/>
      <c r="IVS5382" s="288"/>
      <c r="IVT5382" s="288"/>
      <c r="IVU5382" s="288"/>
      <c r="IVV5382" s="288"/>
      <c r="IVW5382" s="288"/>
      <c r="IVX5382" s="288"/>
      <c r="IVY5382" s="288"/>
      <c r="IVZ5382" s="288"/>
      <c r="IWA5382" s="288"/>
      <c r="IWB5382" s="288"/>
      <c r="IWC5382" s="288"/>
      <c r="IWD5382" s="288"/>
      <c r="IWE5382" s="288"/>
      <c r="IWF5382" s="288"/>
      <c r="IWG5382" s="288"/>
      <c r="IWH5382" s="288"/>
      <c r="IWI5382" s="288"/>
      <c r="IWJ5382" s="288"/>
      <c r="IWK5382" s="288"/>
      <c r="IWL5382" s="288"/>
      <c r="IWM5382" s="288"/>
      <c r="IWN5382" s="288"/>
      <c r="IWO5382" s="288"/>
      <c r="IWP5382" s="288"/>
      <c r="IWQ5382" s="288"/>
      <c r="IWR5382" s="288"/>
      <c r="IWS5382" s="288"/>
      <c r="IWT5382" s="288"/>
      <c r="IWU5382" s="288"/>
      <c r="IWV5382" s="288"/>
      <c r="IWW5382" s="288"/>
      <c r="IWX5382" s="288"/>
      <c r="IWY5382" s="288"/>
      <c r="IWZ5382" s="288"/>
      <c r="IXA5382" s="288"/>
      <c r="IXB5382" s="288"/>
      <c r="IXC5382" s="288"/>
      <c r="IXD5382" s="288"/>
      <c r="IXE5382" s="288"/>
      <c r="IXF5382" s="288"/>
      <c r="IXG5382" s="288"/>
      <c r="IXH5382" s="288"/>
      <c r="IXI5382" s="288"/>
      <c r="IXJ5382" s="288"/>
      <c r="IXK5382" s="288"/>
      <c r="IXL5382" s="288"/>
      <c r="IXM5382" s="288"/>
      <c r="IXN5382" s="288"/>
      <c r="IXO5382" s="288"/>
      <c r="IXP5382" s="288"/>
      <c r="IXQ5382" s="288"/>
      <c r="IXR5382" s="288"/>
      <c r="IXS5382" s="288"/>
      <c r="IXT5382" s="288"/>
      <c r="IXU5382" s="288"/>
      <c r="IXV5382" s="288"/>
      <c r="IXW5382" s="288"/>
      <c r="IXX5382" s="288"/>
      <c r="IXY5382" s="288"/>
      <c r="IXZ5382" s="288"/>
      <c r="IYA5382" s="288"/>
      <c r="IYB5382" s="288"/>
      <c r="IYC5382" s="288"/>
      <c r="IYD5382" s="288"/>
      <c r="IYE5382" s="288"/>
      <c r="IYF5382" s="288"/>
      <c r="IYG5382" s="288"/>
      <c r="IYH5382" s="288"/>
      <c r="IYI5382" s="288"/>
      <c r="IYJ5382" s="288"/>
      <c r="IYK5382" s="288"/>
      <c r="IYL5382" s="288"/>
      <c r="IYM5382" s="288"/>
      <c r="IYN5382" s="288"/>
      <c r="IYO5382" s="288"/>
      <c r="IYP5382" s="288"/>
      <c r="IYQ5382" s="288"/>
      <c r="IYR5382" s="288"/>
      <c r="IYS5382" s="288"/>
      <c r="IYT5382" s="288"/>
      <c r="IYU5382" s="288"/>
      <c r="IYV5382" s="288"/>
      <c r="IYW5382" s="288"/>
      <c r="IYX5382" s="288"/>
      <c r="IYY5382" s="288"/>
      <c r="IYZ5382" s="288"/>
      <c r="IZA5382" s="288"/>
      <c r="IZB5382" s="288"/>
      <c r="IZC5382" s="288"/>
      <c r="IZD5382" s="288"/>
      <c r="IZE5382" s="288"/>
      <c r="IZF5382" s="288"/>
      <c r="IZG5382" s="288"/>
      <c r="IZH5382" s="288"/>
      <c r="IZI5382" s="288"/>
      <c r="IZJ5382" s="288"/>
      <c r="IZK5382" s="288"/>
      <c r="IZL5382" s="288"/>
      <c r="IZM5382" s="288"/>
      <c r="IZN5382" s="288"/>
      <c r="IZO5382" s="288"/>
      <c r="IZP5382" s="288"/>
      <c r="IZQ5382" s="288"/>
      <c r="IZR5382" s="288"/>
      <c r="IZS5382" s="288"/>
      <c r="IZT5382" s="288"/>
      <c r="IZU5382" s="288"/>
      <c r="IZV5382" s="288"/>
      <c r="IZW5382" s="288"/>
      <c r="IZX5382" s="288"/>
      <c r="IZY5382" s="288"/>
      <c r="IZZ5382" s="288"/>
      <c r="JAA5382" s="288"/>
      <c r="JAB5382" s="288"/>
      <c r="JAC5382" s="288"/>
      <c r="JAD5382" s="288"/>
      <c r="JAE5382" s="288"/>
      <c r="JAF5382" s="288"/>
      <c r="JAG5382" s="288"/>
      <c r="JAH5382" s="288"/>
      <c r="JAI5382" s="288"/>
      <c r="JAJ5382" s="288"/>
      <c r="JAK5382" s="288"/>
      <c r="JAL5382" s="288"/>
      <c r="JAM5382" s="288"/>
      <c r="JAN5382" s="288"/>
      <c r="JAO5382" s="288"/>
      <c r="JAP5382" s="288"/>
      <c r="JAQ5382" s="288"/>
      <c r="JAR5382" s="288"/>
      <c r="JAS5382" s="288"/>
      <c r="JAT5382" s="288"/>
      <c r="JAU5382" s="288"/>
      <c r="JAV5382" s="288"/>
      <c r="JAW5382" s="288"/>
      <c r="JAX5382" s="288"/>
      <c r="JAY5382" s="288"/>
      <c r="JAZ5382" s="288"/>
      <c r="JBA5382" s="288"/>
      <c r="JBB5382" s="288"/>
      <c r="JBC5382" s="288"/>
      <c r="JBD5382" s="288"/>
      <c r="JBE5382" s="288"/>
      <c r="JBF5382" s="288"/>
      <c r="JBG5382" s="288"/>
      <c r="JBH5382" s="288"/>
      <c r="JBI5382" s="288"/>
      <c r="JBJ5382" s="288"/>
      <c r="JBK5382" s="288"/>
      <c r="JBL5382" s="288"/>
      <c r="JBM5382" s="288"/>
      <c r="JBN5382" s="288"/>
      <c r="JBO5382" s="288"/>
      <c r="JBP5382" s="288"/>
      <c r="JBQ5382" s="288"/>
      <c r="JBR5382" s="288"/>
      <c r="JBS5382" s="288"/>
      <c r="JBT5382" s="288"/>
      <c r="JBU5382" s="288"/>
      <c r="JBV5382" s="288"/>
      <c r="JBW5382" s="288"/>
      <c r="JBX5382" s="288"/>
      <c r="JBY5382" s="288"/>
      <c r="JBZ5382" s="288"/>
      <c r="JCA5382" s="288"/>
      <c r="JCB5382" s="288"/>
      <c r="JCC5382" s="288"/>
      <c r="JCD5382" s="288"/>
      <c r="JCE5382" s="288"/>
      <c r="JCF5382" s="288"/>
      <c r="JCG5382" s="288"/>
      <c r="JCH5382" s="288"/>
      <c r="JCI5382" s="288"/>
      <c r="JCJ5382" s="288"/>
      <c r="JCK5382" s="288"/>
      <c r="JCL5382" s="288"/>
      <c r="JCM5382" s="288"/>
      <c r="JCN5382" s="288"/>
      <c r="JCO5382" s="288"/>
      <c r="JCP5382" s="288"/>
      <c r="JCQ5382" s="288"/>
      <c r="JCR5382" s="288"/>
      <c r="JCS5382" s="288"/>
      <c r="JCT5382" s="288"/>
      <c r="JCU5382" s="288"/>
      <c r="JCV5382" s="288"/>
      <c r="JCW5382" s="288"/>
      <c r="JCX5382" s="288"/>
      <c r="JCY5382" s="288"/>
      <c r="JCZ5382" s="288"/>
      <c r="JDA5382" s="288"/>
      <c r="JDB5382" s="288"/>
      <c r="JDC5382" s="288"/>
      <c r="JDD5382" s="288"/>
      <c r="JDE5382" s="288"/>
      <c r="JDF5382" s="288"/>
      <c r="JDG5382" s="288"/>
      <c r="JDH5382" s="288"/>
      <c r="JDI5382" s="288"/>
      <c r="JDJ5382" s="288"/>
      <c r="JDK5382" s="288"/>
      <c r="JDL5382" s="288"/>
      <c r="JDM5382" s="288"/>
      <c r="JDN5382" s="288"/>
      <c r="JDO5382" s="288"/>
      <c r="JDP5382" s="288"/>
      <c r="JDQ5382" s="288"/>
      <c r="JDR5382" s="288"/>
      <c r="JDS5382" s="288"/>
      <c r="JDT5382" s="288"/>
      <c r="JDU5382" s="288"/>
      <c r="JDV5382" s="288"/>
      <c r="JDW5382" s="288"/>
      <c r="JDX5382" s="288"/>
      <c r="JDY5382" s="288"/>
      <c r="JDZ5382" s="288"/>
      <c r="JEA5382" s="288"/>
      <c r="JEB5382" s="288"/>
      <c r="JEC5382" s="288"/>
      <c r="JED5382" s="288"/>
      <c r="JEE5382" s="288"/>
      <c r="JEF5382" s="288"/>
      <c r="JEG5382" s="288"/>
      <c r="JEH5382" s="288"/>
      <c r="JEI5382" s="288"/>
      <c r="JEJ5382" s="288"/>
      <c r="JEK5382" s="288"/>
      <c r="JEL5382" s="288"/>
      <c r="JEM5382" s="288"/>
      <c r="JEN5382" s="288"/>
      <c r="JEO5382" s="288"/>
      <c r="JEP5382" s="288"/>
      <c r="JEQ5382" s="288"/>
      <c r="JER5382" s="288"/>
      <c r="JES5382" s="288"/>
      <c r="JET5382" s="288"/>
      <c r="JEU5382" s="288"/>
      <c r="JEV5382" s="288"/>
      <c r="JEW5382" s="288"/>
      <c r="JEX5382" s="288"/>
      <c r="JEY5382" s="288"/>
      <c r="JEZ5382" s="288"/>
      <c r="JFA5382" s="288"/>
      <c r="JFB5382" s="288"/>
      <c r="JFC5382" s="288"/>
      <c r="JFD5382" s="288"/>
      <c r="JFE5382" s="288"/>
      <c r="JFF5382" s="288"/>
      <c r="JFG5382" s="288"/>
      <c r="JFH5382" s="288"/>
      <c r="JFI5382" s="288"/>
      <c r="JFJ5382" s="288"/>
      <c r="JFK5382" s="288"/>
      <c r="JFL5382" s="288"/>
      <c r="JFM5382" s="288"/>
      <c r="JFN5382" s="288"/>
      <c r="JFO5382" s="288"/>
      <c r="JFP5382" s="288"/>
      <c r="JFQ5382" s="288"/>
      <c r="JFR5382" s="288"/>
      <c r="JFS5382" s="288"/>
      <c r="JFT5382" s="288"/>
      <c r="JFU5382" s="288"/>
      <c r="JFV5382" s="288"/>
      <c r="JFW5382" s="288"/>
      <c r="JFX5382" s="288"/>
      <c r="JFY5382" s="288"/>
      <c r="JFZ5382" s="288"/>
      <c r="JGA5382" s="288"/>
      <c r="JGB5382" s="288"/>
      <c r="JGC5382" s="288"/>
      <c r="JGD5382" s="288"/>
      <c r="JGE5382" s="288"/>
      <c r="JGF5382" s="288"/>
      <c r="JGG5382" s="288"/>
      <c r="JGH5382" s="288"/>
      <c r="JGI5382" s="288"/>
      <c r="JGJ5382" s="288"/>
      <c r="JGK5382" s="288"/>
      <c r="JGL5382" s="288"/>
      <c r="JGM5382" s="288"/>
      <c r="JGN5382" s="288"/>
      <c r="JGO5382" s="288"/>
      <c r="JGP5382" s="288"/>
      <c r="JGQ5382" s="288"/>
      <c r="JGR5382" s="288"/>
      <c r="JGS5382" s="288"/>
      <c r="JGT5382" s="288"/>
      <c r="JGU5382" s="288"/>
      <c r="JGV5382" s="288"/>
      <c r="JGW5382" s="288"/>
      <c r="JGX5382" s="288"/>
      <c r="JGY5382" s="288"/>
      <c r="JGZ5382" s="288"/>
      <c r="JHA5382" s="288"/>
      <c r="JHB5382" s="288"/>
      <c r="JHC5382" s="288"/>
      <c r="JHD5382" s="288"/>
      <c r="JHE5382" s="288"/>
      <c r="JHF5382" s="288"/>
      <c r="JHG5382" s="288"/>
      <c r="JHH5382" s="288"/>
      <c r="JHI5382" s="288"/>
      <c r="JHJ5382" s="288"/>
      <c r="JHK5382" s="288"/>
      <c r="JHL5382" s="288"/>
      <c r="JHM5382" s="288"/>
      <c r="JHN5382" s="288"/>
      <c r="JHO5382" s="288"/>
      <c r="JHP5382" s="288"/>
      <c r="JHQ5382" s="288"/>
      <c r="JHR5382" s="288"/>
      <c r="JHS5382" s="288"/>
      <c r="JHT5382" s="288"/>
      <c r="JHU5382" s="288"/>
      <c r="JHV5382" s="288"/>
      <c r="JHW5382" s="288"/>
      <c r="JHX5382" s="288"/>
      <c r="JHY5382" s="288"/>
      <c r="JHZ5382" s="288"/>
      <c r="JIA5382" s="288"/>
      <c r="JIB5382" s="288"/>
      <c r="JIC5382" s="288"/>
      <c r="JID5382" s="288"/>
      <c r="JIE5382" s="288"/>
      <c r="JIF5382" s="288"/>
      <c r="JIG5382" s="288"/>
      <c r="JIH5382" s="288"/>
      <c r="JII5382" s="288"/>
      <c r="JIJ5382" s="288"/>
      <c r="JIK5382" s="288"/>
      <c r="JIL5382" s="288"/>
      <c r="JIM5382" s="288"/>
      <c r="JIN5382" s="288"/>
      <c r="JIO5382" s="288"/>
      <c r="JIP5382" s="288"/>
      <c r="JIQ5382" s="288"/>
      <c r="JIR5382" s="288"/>
      <c r="JIS5382" s="288"/>
      <c r="JIT5382" s="288"/>
      <c r="JIU5382" s="288"/>
      <c r="JIV5382" s="288"/>
      <c r="JIW5382" s="288"/>
      <c r="JIX5382" s="288"/>
      <c r="JIY5382" s="288"/>
      <c r="JIZ5382" s="288"/>
      <c r="JJA5382" s="288"/>
      <c r="JJB5382" s="288"/>
      <c r="JJC5382" s="288"/>
      <c r="JJD5382" s="288"/>
      <c r="JJE5382" s="288"/>
      <c r="JJF5382" s="288"/>
      <c r="JJG5382" s="288"/>
      <c r="JJH5382" s="288"/>
      <c r="JJI5382" s="288"/>
      <c r="JJJ5382" s="288"/>
      <c r="JJK5382" s="288"/>
      <c r="JJL5382" s="288"/>
      <c r="JJM5382" s="288"/>
      <c r="JJN5382" s="288"/>
      <c r="JJO5382" s="288"/>
      <c r="JJP5382" s="288"/>
      <c r="JJQ5382" s="288"/>
      <c r="JJR5382" s="288"/>
      <c r="JJS5382" s="288"/>
      <c r="JJT5382" s="288"/>
      <c r="JJU5382" s="288"/>
      <c r="JJV5382" s="288"/>
      <c r="JJW5382" s="288"/>
      <c r="JJX5382" s="288"/>
      <c r="JJY5382" s="288"/>
      <c r="JJZ5382" s="288"/>
      <c r="JKA5382" s="288"/>
      <c r="JKB5382" s="288"/>
      <c r="JKC5382" s="288"/>
      <c r="JKD5382" s="288"/>
      <c r="JKE5382" s="288"/>
      <c r="JKF5382" s="288"/>
      <c r="JKG5382" s="288"/>
      <c r="JKH5382" s="288"/>
      <c r="JKI5382" s="288"/>
      <c r="JKJ5382" s="288"/>
      <c r="JKK5382" s="288"/>
      <c r="JKL5382" s="288"/>
      <c r="JKM5382" s="288"/>
      <c r="JKN5382" s="288"/>
      <c r="JKO5382" s="288"/>
      <c r="JKP5382" s="288"/>
      <c r="JKQ5382" s="288"/>
      <c r="JKR5382" s="288"/>
      <c r="JKS5382" s="288"/>
      <c r="JKT5382" s="288"/>
      <c r="JKU5382" s="288"/>
      <c r="JKV5382" s="288"/>
      <c r="JKW5382" s="288"/>
      <c r="JKX5382" s="288"/>
      <c r="JKY5382" s="288"/>
      <c r="JKZ5382" s="288"/>
      <c r="JLA5382" s="288"/>
      <c r="JLB5382" s="288"/>
      <c r="JLC5382" s="288"/>
      <c r="JLD5382" s="288"/>
      <c r="JLE5382" s="288"/>
      <c r="JLF5382" s="288"/>
      <c r="JLG5382" s="288"/>
      <c r="JLH5382" s="288"/>
      <c r="JLI5382" s="288"/>
      <c r="JLJ5382" s="288"/>
      <c r="JLK5382" s="288"/>
      <c r="JLL5382" s="288"/>
      <c r="JLM5382" s="288"/>
      <c r="JLN5382" s="288"/>
      <c r="JLO5382" s="288"/>
      <c r="JLP5382" s="288"/>
      <c r="JLQ5382" s="288"/>
      <c r="JLR5382" s="288"/>
      <c r="JLS5382" s="288"/>
      <c r="JLT5382" s="288"/>
      <c r="JLU5382" s="288"/>
      <c r="JLV5382" s="288"/>
      <c r="JLW5382" s="288"/>
      <c r="JLX5382" s="288"/>
      <c r="JLY5382" s="288"/>
      <c r="JLZ5382" s="288"/>
      <c r="JMA5382" s="288"/>
      <c r="JMB5382" s="288"/>
      <c r="JMC5382" s="288"/>
      <c r="JMD5382" s="288"/>
      <c r="JME5382" s="288"/>
      <c r="JMF5382" s="288"/>
      <c r="JMG5382" s="288"/>
      <c r="JMH5382" s="288"/>
      <c r="JMI5382" s="288"/>
      <c r="JMJ5382" s="288"/>
      <c r="JMK5382" s="288"/>
      <c r="JML5382" s="288"/>
      <c r="JMM5382" s="288"/>
      <c r="JMN5382" s="288"/>
      <c r="JMO5382" s="288"/>
      <c r="JMP5382" s="288"/>
      <c r="JMQ5382" s="288"/>
      <c r="JMR5382" s="288"/>
      <c r="JMS5382" s="288"/>
      <c r="JMT5382" s="288"/>
      <c r="JMU5382" s="288"/>
      <c r="JMV5382" s="288"/>
      <c r="JMW5382" s="288"/>
      <c r="JMX5382" s="288"/>
      <c r="JMY5382" s="288"/>
      <c r="JMZ5382" s="288"/>
      <c r="JNA5382" s="288"/>
      <c r="JNB5382" s="288"/>
      <c r="JNC5382" s="288"/>
      <c r="JND5382" s="288"/>
      <c r="JNE5382" s="288"/>
      <c r="JNF5382" s="288"/>
      <c r="JNG5382" s="288"/>
      <c r="JNH5382" s="288"/>
      <c r="JNI5382" s="288"/>
      <c r="JNJ5382" s="288"/>
      <c r="JNK5382" s="288"/>
      <c r="JNL5382" s="288"/>
      <c r="JNM5382" s="288"/>
      <c r="JNN5382" s="288"/>
      <c r="JNO5382" s="288"/>
      <c r="JNP5382" s="288"/>
      <c r="JNQ5382" s="288"/>
      <c r="JNR5382" s="288"/>
      <c r="JNS5382" s="288"/>
      <c r="JNT5382" s="288"/>
      <c r="JNU5382" s="288"/>
      <c r="JNV5382" s="288"/>
      <c r="JNW5382" s="288"/>
      <c r="JNX5382" s="288"/>
      <c r="JNY5382" s="288"/>
      <c r="JNZ5382" s="288"/>
      <c r="JOA5382" s="288"/>
      <c r="JOB5382" s="288"/>
      <c r="JOC5382" s="288"/>
      <c r="JOD5382" s="288"/>
      <c r="JOE5382" s="288"/>
      <c r="JOF5382" s="288"/>
      <c r="JOG5382" s="288"/>
      <c r="JOH5382" s="288"/>
      <c r="JOI5382" s="288"/>
      <c r="JOJ5382" s="288"/>
      <c r="JOK5382" s="288"/>
      <c r="JOL5382" s="288"/>
      <c r="JOM5382" s="288"/>
      <c r="JON5382" s="288"/>
      <c r="JOO5382" s="288"/>
      <c r="JOP5382" s="288"/>
      <c r="JOQ5382" s="288"/>
      <c r="JOR5382" s="288"/>
      <c r="JOS5382" s="288"/>
      <c r="JOT5382" s="288"/>
      <c r="JOU5382" s="288"/>
      <c r="JOV5382" s="288"/>
      <c r="JOW5382" s="288"/>
      <c r="JOX5382" s="288"/>
      <c r="JOY5382" s="288"/>
      <c r="JOZ5382" s="288"/>
      <c r="JPA5382" s="288"/>
      <c r="JPB5382" s="288"/>
      <c r="JPC5382" s="288"/>
      <c r="JPD5382" s="288"/>
      <c r="JPE5382" s="288"/>
      <c r="JPF5382" s="288"/>
      <c r="JPG5382" s="288"/>
      <c r="JPH5382" s="288"/>
      <c r="JPI5382" s="288"/>
      <c r="JPJ5382" s="288"/>
      <c r="JPK5382" s="288"/>
      <c r="JPL5382" s="288"/>
      <c r="JPM5382" s="288"/>
      <c r="JPN5382" s="288"/>
      <c r="JPO5382" s="288"/>
      <c r="JPP5382" s="288"/>
      <c r="JPQ5382" s="288"/>
      <c r="JPR5382" s="288"/>
      <c r="JPS5382" s="288"/>
      <c r="JPT5382" s="288"/>
      <c r="JPU5382" s="288"/>
      <c r="JPV5382" s="288"/>
      <c r="JPW5382" s="288"/>
      <c r="JPX5382" s="288"/>
      <c r="JPY5382" s="288"/>
      <c r="JPZ5382" s="288"/>
      <c r="JQA5382" s="288"/>
      <c r="JQB5382" s="288"/>
      <c r="JQC5382" s="288"/>
      <c r="JQD5382" s="288"/>
      <c r="JQE5382" s="288"/>
      <c r="JQF5382" s="288"/>
      <c r="JQG5382" s="288"/>
      <c r="JQH5382" s="288"/>
      <c r="JQI5382" s="288"/>
      <c r="JQJ5382" s="288"/>
      <c r="JQK5382" s="288"/>
      <c r="JQL5382" s="288"/>
      <c r="JQM5382" s="288"/>
      <c r="JQN5382" s="288"/>
      <c r="JQO5382" s="288"/>
      <c r="JQP5382" s="288"/>
      <c r="JQQ5382" s="288"/>
      <c r="JQR5382" s="288"/>
      <c r="JQS5382" s="288"/>
      <c r="JQT5382" s="288"/>
      <c r="JQU5382" s="288"/>
      <c r="JQV5382" s="288"/>
      <c r="JQW5382" s="288"/>
      <c r="JQX5382" s="288"/>
      <c r="JQY5382" s="288"/>
      <c r="JQZ5382" s="288"/>
      <c r="JRA5382" s="288"/>
      <c r="JRB5382" s="288"/>
      <c r="JRC5382" s="288"/>
      <c r="JRD5382" s="288"/>
      <c r="JRE5382" s="288"/>
      <c r="JRF5382" s="288"/>
      <c r="JRG5382" s="288"/>
      <c r="JRH5382" s="288"/>
      <c r="JRI5382" s="288"/>
      <c r="JRJ5382" s="288"/>
      <c r="JRK5382" s="288"/>
      <c r="JRL5382" s="288"/>
      <c r="JRM5382" s="288"/>
      <c r="JRN5382" s="288"/>
      <c r="JRO5382" s="288"/>
      <c r="JRP5382" s="288"/>
      <c r="JRQ5382" s="288"/>
      <c r="JRR5382" s="288"/>
      <c r="JRS5382" s="288"/>
      <c r="JRT5382" s="288"/>
      <c r="JRU5382" s="288"/>
      <c r="JRV5382" s="288"/>
      <c r="JRW5382" s="288"/>
      <c r="JRX5382" s="288"/>
      <c r="JRY5382" s="288"/>
      <c r="JRZ5382" s="288"/>
      <c r="JSA5382" s="288"/>
      <c r="JSB5382" s="288"/>
      <c r="JSC5382" s="288"/>
      <c r="JSD5382" s="288"/>
      <c r="JSE5382" s="288"/>
      <c r="JSF5382" s="288"/>
      <c r="JSG5382" s="288"/>
      <c r="JSH5382" s="288"/>
      <c r="JSI5382" s="288"/>
      <c r="JSJ5382" s="288"/>
      <c r="JSK5382" s="288"/>
      <c r="JSL5382" s="288"/>
      <c r="JSM5382" s="288"/>
      <c r="JSN5382" s="288"/>
      <c r="JSO5382" s="288"/>
      <c r="JSP5382" s="288"/>
      <c r="JSQ5382" s="288"/>
      <c r="JSR5382" s="288"/>
      <c r="JSS5382" s="288"/>
      <c r="JST5382" s="288"/>
      <c r="JSU5382" s="288"/>
      <c r="JSV5382" s="288"/>
      <c r="JSW5382" s="288"/>
      <c r="JSX5382" s="288"/>
      <c r="JSY5382" s="288"/>
      <c r="JSZ5382" s="288"/>
      <c r="JTA5382" s="288"/>
      <c r="JTB5382" s="288"/>
      <c r="JTC5382" s="288"/>
      <c r="JTD5382" s="288"/>
      <c r="JTE5382" s="288"/>
      <c r="JTF5382" s="288"/>
      <c r="JTG5382" s="288"/>
      <c r="JTH5382" s="288"/>
      <c r="JTI5382" s="288"/>
      <c r="JTJ5382" s="288"/>
      <c r="JTK5382" s="288"/>
      <c r="JTL5382" s="288"/>
      <c r="JTM5382" s="288"/>
      <c r="JTN5382" s="288"/>
      <c r="JTO5382" s="288"/>
      <c r="JTP5382" s="288"/>
      <c r="JTQ5382" s="288"/>
      <c r="JTR5382" s="288"/>
      <c r="JTS5382" s="288"/>
      <c r="JTT5382" s="288"/>
      <c r="JTU5382" s="288"/>
      <c r="JTV5382" s="288"/>
      <c r="JTW5382" s="288"/>
      <c r="JTX5382" s="288"/>
      <c r="JTY5382" s="288"/>
      <c r="JTZ5382" s="288"/>
      <c r="JUA5382" s="288"/>
      <c r="JUB5382" s="288"/>
      <c r="JUC5382" s="288"/>
      <c r="JUD5382" s="288"/>
      <c r="JUE5382" s="288"/>
      <c r="JUF5382" s="288"/>
      <c r="JUG5382" s="288"/>
      <c r="JUH5382" s="288"/>
      <c r="JUI5382" s="288"/>
      <c r="JUJ5382" s="288"/>
      <c r="JUK5382" s="288"/>
      <c r="JUL5382" s="288"/>
      <c r="JUM5382" s="288"/>
      <c r="JUN5382" s="288"/>
      <c r="JUO5382" s="288"/>
      <c r="JUP5382" s="288"/>
      <c r="JUQ5382" s="288"/>
      <c r="JUR5382" s="288"/>
      <c r="JUS5382" s="288"/>
      <c r="JUT5382" s="288"/>
      <c r="JUU5382" s="288"/>
      <c r="JUV5382" s="288"/>
      <c r="JUW5382" s="288"/>
      <c r="JUX5382" s="288"/>
      <c r="JUY5382" s="288"/>
      <c r="JUZ5382" s="288"/>
      <c r="JVA5382" s="288"/>
      <c r="JVB5382" s="288"/>
      <c r="JVC5382" s="288"/>
      <c r="JVD5382" s="288"/>
      <c r="JVE5382" s="288"/>
      <c r="JVF5382" s="288"/>
      <c r="JVG5382" s="288"/>
      <c r="JVH5382" s="288"/>
      <c r="JVI5382" s="288"/>
      <c r="JVJ5382" s="288"/>
      <c r="JVK5382" s="288"/>
      <c r="JVL5382" s="288"/>
      <c r="JVM5382" s="288"/>
      <c r="JVN5382" s="288"/>
      <c r="JVO5382" s="288"/>
      <c r="JVP5382" s="288"/>
      <c r="JVQ5382" s="288"/>
      <c r="JVR5382" s="288"/>
      <c r="JVS5382" s="288"/>
      <c r="JVT5382" s="288"/>
      <c r="JVU5382" s="288"/>
      <c r="JVV5382" s="288"/>
      <c r="JVW5382" s="288"/>
      <c r="JVX5382" s="288"/>
      <c r="JVY5382" s="288"/>
      <c r="JVZ5382" s="288"/>
      <c r="JWA5382" s="288"/>
      <c r="JWB5382" s="288"/>
      <c r="JWC5382" s="288"/>
      <c r="JWD5382" s="288"/>
      <c r="JWE5382" s="288"/>
      <c r="JWF5382" s="288"/>
      <c r="JWG5382" s="288"/>
      <c r="JWH5382" s="288"/>
      <c r="JWI5382" s="288"/>
      <c r="JWJ5382" s="288"/>
      <c r="JWK5382" s="288"/>
      <c r="JWL5382" s="288"/>
      <c r="JWM5382" s="288"/>
      <c r="JWN5382" s="288"/>
      <c r="JWO5382" s="288"/>
      <c r="JWP5382" s="288"/>
      <c r="JWQ5382" s="288"/>
      <c r="JWR5382" s="288"/>
      <c r="JWS5382" s="288"/>
      <c r="JWT5382" s="288"/>
      <c r="JWU5382" s="288"/>
      <c r="JWV5382" s="288"/>
      <c r="JWW5382" s="288"/>
      <c r="JWX5382" s="288"/>
      <c r="JWY5382" s="288"/>
      <c r="JWZ5382" s="288"/>
      <c r="JXA5382" s="288"/>
      <c r="JXB5382" s="288"/>
      <c r="JXC5382" s="288"/>
      <c r="JXD5382" s="288"/>
      <c r="JXE5382" s="288"/>
      <c r="JXF5382" s="288"/>
      <c r="JXG5382" s="288"/>
      <c r="JXH5382" s="288"/>
      <c r="JXI5382" s="288"/>
      <c r="JXJ5382" s="288"/>
      <c r="JXK5382" s="288"/>
      <c r="JXL5382" s="288"/>
      <c r="JXM5382" s="288"/>
      <c r="JXN5382" s="288"/>
      <c r="JXO5382" s="288"/>
      <c r="JXP5382" s="288"/>
      <c r="JXQ5382" s="288"/>
      <c r="JXR5382" s="288"/>
      <c r="JXS5382" s="288"/>
      <c r="JXT5382" s="288"/>
      <c r="JXU5382" s="288"/>
      <c r="JXV5382" s="288"/>
      <c r="JXW5382" s="288"/>
      <c r="JXX5382" s="288"/>
      <c r="JXY5382" s="288"/>
      <c r="JXZ5382" s="288"/>
      <c r="JYA5382" s="288"/>
      <c r="JYB5382" s="288"/>
      <c r="JYC5382" s="288"/>
      <c r="JYD5382" s="288"/>
      <c r="JYE5382" s="288"/>
      <c r="JYF5382" s="288"/>
      <c r="JYG5382" s="288"/>
      <c r="JYH5382" s="288"/>
      <c r="JYI5382" s="288"/>
      <c r="JYJ5382" s="288"/>
      <c r="JYK5382" s="288"/>
      <c r="JYL5382" s="288"/>
      <c r="JYM5382" s="288"/>
      <c r="JYN5382" s="288"/>
      <c r="JYO5382" s="288"/>
      <c r="JYP5382" s="288"/>
      <c r="JYQ5382" s="288"/>
      <c r="JYR5382" s="288"/>
      <c r="JYS5382" s="288"/>
      <c r="JYT5382" s="288"/>
      <c r="JYU5382" s="288"/>
      <c r="JYV5382" s="288"/>
      <c r="JYW5382" s="288"/>
      <c r="JYX5382" s="288"/>
      <c r="JYY5382" s="288"/>
      <c r="JYZ5382" s="288"/>
      <c r="JZA5382" s="288"/>
      <c r="JZB5382" s="288"/>
      <c r="JZC5382" s="288"/>
      <c r="JZD5382" s="288"/>
      <c r="JZE5382" s="288"/>
      <c r="JZF5382" s="288"/>
      <c r="JZG5382" s="288"/>
      <c r="JZH5382" s="288"/>
      <c r="JZI5382" s="288"/>
      <c r="JZJ5382" s="288"/>
      <c r="JZK5382" s="288"/>
      <c r="JZL5382" s="288"/>
      <c r="JZM5382" s="288"/>
      <c r="JZN5382" s="288"/>
      <c r="JZO5382" s="288"/>
      <c r="JZP5382" s="288"/>
      <c r="JZQ5382" s="288"/>
      <c r="JZR5382" s="288"/>
      <c r="JZS5382" s="288"/>
      <c r="JZT5382" s="288"/>
      <c r="JZU5382" s="288"/>
      <c r="JZV5382" s="288"/>
      <c r="JZW5382" s="288"/>
      <c r="JZX5382" s="288"/>
      <c r="JZY5382" s="288"/>
      <c r="JZZ5382" s="288"/>
      <c r="KAA5382" s="288"/>
      <c r="KAB5382" s="288"/>
      <c r="KAC5382" s="288"/>
      <c r="KAD5382" s="288"/>
      <c r="KAE5382" s="288"/>
      <c r="KAF5382" s="288"/>
      <c r="KAG5382" s="288"/>
      <c r="KAH5382" s="288"/>
      <c r="KAI5382" s="288"/>
      <c r="KAJ5382" s="288"/>
      <c r="KAK5382" s="288"/>
      <c r="KAL5382" s="288"/>
      <c r="KAM5382" s="288"/>
      <c r="KAN5382" s="288"/>
      <c r="KAO5382" s="288"/>
      <c r="KAP5382" s="288"/>
      <c r="KAQ5382" s="288"/>
      <c r="KAR5382" s="288"/>
      <c r="KAS5382" s="288"/>
      <c r="KAT5382" s="288"/>
      <c r="KAU5382" s="288"/>
      <c r="KAV5382" s="288"/>
      <c r="KAW5382" s="288"/>
      <c r="KAX5382" s="288"/>
      <c r="KAY5382" s="288"/>
      <c r="KAZ5382" s="288"/>
      <c r="KBA5382" s="288"/>
      <c r="KBB5382" s="288"/>
      <c r="KBC5382" s="288"/>
      <c r="KBD5382" s="288"/>
      <c r="KBE5382" s="288"/>
      <c r="KBF5382" s="288"/>
      <c r="KBG5382" s="288"/>
      <c r="KBH5382" s="288"/>
      <c r="KBI5382" s="288"/>
      <c r="KBJ5382" s="288"/>
      <c r="KBK5382" s="288"/>
      <c r="KBL5382" s="288"/>
      <c r="KBM5382" s="288"/>
      <c r="KBN5382" s="288"/>
      <c r="KBO5382" s="288"/>
      <c r="KBP5382" s="288"/>
      <c r="KBQ5382" s="288"/>
      <c r="KBR5382" s="288"/>
      <c r="KBS5382" s="288"/>
      <c r="KBT5382" s="288"/>
      <c r="KBU5382" s="288"/>
      <c r="KBV5382" s="288"/>
      <c r="KBW5382" s="288"/>
      <c r="KBX5382" s="288"/>
      <c r="KBY5382" s="288"/>
      <c r="KBZ5382" s="288"/>
      <c r="KCA5382" s="288"/>
      <c r="KCB5382" s="288"/>
      <c r="KCC5382" s="288"/>
      <c r="KCD5382" s="288"/>
      <c r="KCE5382" s="288"/>
      <c r="KCF5382" s="288"/>
      <c r="KCG5382" s="288"/>
      <c r="KCH5382" s="288"/>
      <c r="KCI5382" s="288"/>
      <c r="KCJ5382" s="288"/>
      <c r="KCK5382" s="288"/>
      <c r="KCL5382" s="288"/>
      <c r="KCM5382" s="288"/>
      <c r="KCN5382" s="288"/>
      <c r="KCO5382" s="288"/>
      <c r="KCP5382" s="288"/>
      <c r="KCQ5382" s="288"/>
      <c r="KCR5382" s="288"/>
      <c r="KCS5382" s="288"/>
      <c r="KCT5382" s="288"/>
      <c r="KCU5382" s="288"/>
      <c r="KCV5382" s="288"/>
      <c r="KCW5382" s="288"/>
      <c r="KCX5382" s="288"/>
      <c r="KCY5382" s="288"/>
      <c r="KCZ5382" s="288"/>
      <c r="KDA5382" s="288"/>
      <c r="KDB5382" s="288"/>
      <c r="KDC5382" s="288"/>
      <c r="KDD5382" s="288"/>
      <c r="KDE5382" s="288"/>
      <c r="KDF5382" s="288"/>
      <c r="KDG5382" s="288"/>
      <c r="KDH5382" s="288"/>
      <c r="KDI5382" s="288"/>
      <c r="KDJ5382" s="288"/>
      <c r="KDK5382" s="288"/>
      <c r="KDL5382" s="288"/>
      <c r="KDM5382" s="288"/>
      <c r="KDN5382" s="288"/>
      <c r="KDO5382" s="288"/>
      <c r="KDP5382" s="288"/>
      <c r="KDQ5382" s="288"/>
      <c r="KDR5382" s="288"/>
      <c r="KDS5382" s="288"/>
      <c r="KDT5382" s="288"/>
      <c r="KDU5382" s="288"/>
      <c r="KDV5382" s="288"/>
      <c r="KDW5382" s="288"/>
      <c r="KDX5382" s="288"/>
      <c r="KDY5382" s="288"/>
      <c r="KDZ5382" s="288"/>
      <c r="KEA5382" s="288"/>
      <c r="KEB5382" s="288"/>
      <c r="KEC5382" s="288"/>
      <c r="KED5382" s="288"/>
      <c r="KEE5382" s="288"/>
      <c r="KEF5382" s="288"/>
      <c r="KEG5382" s="288"/>
      <c r="KEH5382" s="288"/>
      <c r="KEI5382" s="288"/>
      <c r="KEJ5382" s="288"/>
      <c r="KEK5382" s="288"/>
      <c r="KEL5382" s="288"/>
      <c r="KEM5382" s="288"/>
      <c r="KEN5382" s="288"/>
      <c r="KEO5382" s="288"/>
      <c r="KEP5382" s="288"/>
      <c r="KEQ5382" s="288"/>
      <c r="KER5382" s="288"/>
      <c r="KES5382" s="288"/>
      <c r="KET5382" s="288"/>
      <c r="KEU5382" s="288"/>
      <c r="KEV5382" s="288"/>
      <c r="KEW5382" s="288"/>
      <c r="KEX5382" s="288"/>
      <c r="KEY5382" s="288"/>
      <c r="KEZ5382" s="288"/>
      <c r="KFA5382" s="288"/>
      <c r="KFB5382" s="288"/>
      <c r="KFC5382" s="288"/>
      <c r="KFD5382" s="288"/>
      <c r="KFE5382" s="288"/>
      <c r="KFF5382" s="288"/>
      <c r="KFG5382" s="288"/>
      <c r="KFH5382" s="288"/>
      <c r="KFI5382" s="288"/>
      <c r="KFJ5382" s="288"/>
      <c r="KFK5382" s="288"/>
      <c r="KFL5382" s="288"/>
      <c r="KFM5382" s="288"/>
      <c r="KFN5382" s="288"/>
      <c r="KFO5382" s="288"/>
      <c r="KFP5382" s="288"/>
      <c r="KFQ5382" s="288"/>
      <c r="KFR5382" s="288"/>
      <c r="KFS5382" s="288"/>
      <c r="KFT5382" s="288"/>
      <c r="KFU5382" s="288"/>
      <c r="KFV5382" s="288"/>
      <c r="KFW5382" s="288"/>
      <c r="KFX5382" s="288"/>
      <c r="KFY5382" s="288"/>
      <c r="KFZ5382" s="288"/>
      <c r="KGA5382" s="288"/>
      <c r="KGB5382" s="288"/>
      <c r="KGC5382" s="288"/>
      <c r="KGD5382" s="288"/>
      <c r="KGE5382" s="288"/>
      <c r="KGF5382" s="288"/>
      <c r="KGG5382" s="288"/>
      <c r="KGH5382" s="288"/>
      <c r="KGI5382" s="288"/>
      <c r="KGJ5382" s="288"/>
      <c r="KGK5382" s="288"/>
      <c r="KGL5382" s="288"/>
      <c r="KGM5382" s="288"/>
      <c r="KGN5382" s="288"/>
      <c r="KGO5382" s="288"/>
      <c r="KGP5382" s="288"/>
      <c r="KGQ5382" s="288"/>
      <c r="KGR5382" s="288"/>
      <c r="KGS5382" s="288"/>
      <c r="KGT5382" s="288"/>
      <c r="KGU5382" s="288"/>
      <c r="KGV5382" s="288"/>
      <c r="KGW5382" s="288"/>
      <c r="KGX5382" s="288"/>
      <c r="KGY5382" s="288"/>
      <c r="KGZ5382" s="288"/>
      <c r="KHA5382" s="288"/>
      <c r="KHB5382" s="288"/>
      <c r="KHC5382" s="288"/>
      <c r="KHD5382" s="288"/>
      <c r="KHE5382" s="288"/>
      <c r="KHF5382" s="288"/>
      <c r="KHG5382" s="288"/>
      <c r="KHH5382" s="288"/>
      <c r="KHI5382" s="288"/>
      <c r="KHJ5382" s="288"/>
      <c r="KHK5382" s="288"/>
      <c r="KHL5382" s="288"/>
      <c r="KHM5382" s="288"/>
      <c r="KHN5382" s="288"/>
      <c r="KHO5382" s="288"/>
      <c r="KHP5382" s="288"/>
      <c r="KHQ5382" s="288"/>
      <c r="KHR5382" s="288"/>
      <c r="KHS5382" s="288"/>
      <c r="KHT5382" s="288"/>
      <c r="KHU5382" s="288"/>
      <c r="KHV5382" s="288"/>
      <c r="KHW5382" s="288"/>
      <c r="KHX5382" s="288"/>
      <c r="KHY5382" s="288"/>
      <c r="KHZ5382" s="288"/>
      <c r="KIA5382" s="288"/>
      <c r="KIB5382" s="288"/>
      <c r="KIC5382" s="288"/>
      <c r="KID5382" s="288"/>
      <c r="KIE5382" s="288"/>
      <c r="KIF5382" s="288"/>
      <c r="KIG5382" s="288"/>
      <c r="KIH5382" s="288"/>
      <c r="KII5382" s="288"/>
      <c r="KIJ5382" s="288"/>
      <c r="KIK5382" s="288"/>
      <c r="KIL5382" s="288"/>
      <c r="KIM5382" s="288"/>
      <c r="KIN5382" s="288"/>
      <c r="KIO5382" s="288"/>
      <c r="KIP5382" s="288"/>
      <c r="KIQ5382" s="288"/>
      <c r="KIR5382" s="288"/>
      <c r="KIS5382" s="288"/>
      <c r="KIT5382" s="288"/>
      <c r="KIU5382" s="288"/>
      <c r="KIV5382" s="288"/>
      <c r="KIW5382" s="288"/>
      <c r="KIX5382" s="288"/>
      <c r="KIY5382" s="288"/>
      <c r="KIZ5382" s="288"/>
      <c r="KJA5382" s="288"/>
      <c r="KJB5382" s="288"/>
      <c r="KJC5382" s="288"/>
      <c r="KJD5382" s="288"/>
      <c r="KJE5382" s="288"/>
      <c r="KJF5382" s="288"/>
      <c r="KJG5382" s="288"/>
      <c r="KJH5382" s="288"/>
      <c r="KJI5382" s="288"/>
      <c r="KJJ5382" s="288"/>
      <c r="KJK5382" s="288"/>
      <c r="KJL5382" s="288"/>
      <c r="KJM5382" s="288"/>
      <c r="KJN5382" s="288"/>
      <c r="KJO5382" s="288"/>
      <c r="KJP5382" s="288"/>
      <c r="KJQ5382" s="288"/>
      <c r="KJR5382" s="288"/>
      <c r="KJS5382" s="288"/>
      <c r="KJT5382" s="288"/>
      <c r="KJU5382" s="288"/>
      <c r="KJV5382" s="288"/>
      <c r="KJW5382" s="288"/>
      <c r="KJX5382" s="288"/>
      <c r="KJY5382" s="288"/>
      <c r="KJZ5382" s="288"/>
      <c r="KKA5382" s="288"/>
      <c r="KKB5382" s="288"/>
      <c r="KKC5382" s="288"/>
      <c r="KKD5382" s="288"/>
      <c r="KKE5382" s="288"/>
      <c r="KKF5382" s="288"/>
      <c r="KKG5382" s="288"/>
      <c r="KKH5382" s="288"/>
      <c r="KKI5382" s="288"/>
      <c r="KKJ5382" s="288"/>
      <c r="KKK5382" s="288"/>
      <c r="KKL5382" s="288"/>
      <c r="KKM5382" s="288"/>
      <c r="KKN5382" s="288"/>
      <c r="KKO5382" s="288"/>
      <c r="KKP5382" s="288"/>
      <c r="KKQ5382" s="288"/>
      <c r="KKR5382" s="288"/>
      <c r="KKS5382" s="288"/>
      <c r="KKT5382" s="288"/>
      <c r="KKU5382" s="288"/>
      <c r="KKV5382" s="288"/>
      <c r="KKW5382" s="288"/>
      <c r="KKX5382" s="288"/>
      <c r="KKY5382" s="288"/>
      <c r="KKZ5382" s="288"/>
      <c r="KLA5382" s="288"/>
      <c r="KLB5382" s="288"/>
      <c r="KLC5382" s="288"/>
      <c r="KLD5382" s="288"/>
      <c r="KLE5382" s="288"/>
      <c r="KLF5382" s="288"/>
      <c r="KLG5382" s="288"/>
      <c r="KLH5382" s="288"/>
      <c r="KLI5382" s="288"/>
      <c r="KLJ5382" s="288"/>
      <c r="KLK5382" s="288"/>
      <c r="KLL5382" s="288"/>
      <c r="KLM5382" s="288"/>
      <c r="KLN5382" s="288"/>
      <c r="KLO5382" s="288"/>
      <c r="KLP5382" s="288"/>
      <c r="KLQ5382" s="288"/>
      <c r="KLR5382" s="288"/>
      <c r="KLS5382" s="288"/>
      <c r="KLT5382" s="288"/>
      <c r="KLU5382" s="288"/>
      <c r="KLV5382" s="288"/>
      <c r="KLW5382" s="288"/>
      <c r="KLX5382" s="288"/>
      <c r="KLY5382" s="288"/>
      <c r="KLZ5382" s="288"/>
      <c r="KMA5382" s="288"/>
      <c r="KMB5382" s="288"/>
      <c r="KMC5382" s="288"/>
      <c r="KMD5382" s="288"/>
      <c r="KME5382" s="288"/>
      <c r="KMF5382" s="288"/>
      <c r="KMG5382" s="288"/>
      <c r="KMH5382" s="288"/>
      <c r="KMI5382" s="288"/>
      <c r="KMJ5382" s="288"/>
      <c r="KMK5382" s="288"/>
      <c r="KML5382" s="288"/>
      <c r="KMM5382" s="288"/>
      <c r="KMN5382" s="288"/>
      <c r="KMO5382" s="288"/>
      <c r="KMP5382" s="288"/>
      <c r="KMQ5382" s="288"/>
      <c r="KMR5382" s="288"/>
      <c r="KMS5382" s="288"/>
      <c r="KMT5382" s="288"/>
      <c r="KMU5382" s="288"/>
      <c r="KMV5382" s="288"/>
      <c r="KMW5382" s="288"/>
      <c r="KMX5382" s="288"/>
      <c r="KMY5382" s="288"/>
      <c r="KMZ5382" s="288"/>
      <c r="KNA5382" s="288"/>
      <c r="KNB5382" s="288"/>
      <c r="KNC5382" s="288"/>
      <c r="KND5382" s="288"/>
      <c r="KNE5382" s="288"/>
      <c r="KNF5382" s="288"/>
      <c r="KNG5382" s="288"/>
      <c r="KNH5382" s="288"/>
      <c r="KNI5382" s="288"/>
      <c r="KNJ5382" s="288"/>
      <c r="KNK5382" s="288"/>
      <c r="KNL5382" s="288"/>
      <c r="KNM5382" s="288"/>
      <c r="KNN5382" s="288"/>
      <c r="KNO5382" s="288"/>
      <c r="KNP5382" s="288"/>
      <c r="KNQ5382" s="288"/>
      <c r="KNR5382" s="288"/>
      <c r="KNS5382" s="288"/>
      <c r="KNT5382" s="288"/>
      <c r="KNU5382" s="288"/>
      <c r="KNV5382" s="288"/>
      <c r="KNW5382" s="288"/>
      <c r="KNX5382" s="288"/>
      <c r="KNY5382" s="288"/>
      <c r="KNZ5382" s="288"/>
      <c r="KOA5382" s="288"/>
      <c r="KOB5382" s="288"/>
      <c r="KOC5382" s="288"/>
      <c r="KOD5382" s="288"/>
      <c r="KOE5382" s="288"/>
      <c r="KOF5382" s="288"/>
      <c r="KOG5382" s="288"/>
      <c r="KOH5382" s="288"/>
      <c r="KOI5382" s="288"/>
      <c r="KOJ5382" s="288"/>
      <c r="KOK5382" s="288"/>
      <c r="KOL5382" s="288"/>
      <c r="KOM5382" s="288"/>
      <c r="KON5382" s="288"/>
      <c r="KOO5382" s="288"/>
      <c r="KOP5382" s="288"/>
      <c r="KOQ5382" s="288"/>
      <c r="KOR5382" s="288"/>
      <c r="KOS5382" s="288"/>
      <c r="KOT5382" s="288"/>
      <c r="KOU5382" s="288"/>
      <c r="KOV5382" s="288"/>
      <c r="KOW5382" s="288"/>
      <c r="KOX5382" s="288"/>
      <c r="KOY5382" s="288"/>
      <c r="KOZ5382" s="288"/>
      <c r="KPA5382" s="288"/>
      <c r="KPB5382" s="288"/>
      <c r="KPC5382" s="288"/>
      <c r="KPD5382" s="288"/>
      <c r="KPE5382" s="288"/>
      <c r="KPF5382" s="288"/>
      <c r="KPG5382" s="288"/>
      <c r="KPH5382" s="288"/>
      <c r="KPI5382" s="288"/>
      <c r="KPJ5382" s="288"/>
      <c r="KPK5382" s="288"/>
      <c r="KPL5382" s="288"/>
      <c r="KPM5382" s="288"/>
      <c r="KPN5382" s="288"/>
      <c r="KPO5382" s="288"/>
      <c r="KPP5382" s="288"/>
      <c r="KPQ5382" s="288"/>
      <c r="KPR5382" s="288"/>
      <c r="KPS5382" s="288"/>
      <c r="KPT5382" s="288"/>
      <c r="KPU5382" s="288"/>
      <c r="KPV5382" s="288"/>
      <c r="KPW5382" s="288"/>
      <c r="KPX5382" s="288"/>
      <c r="KPY5382" s="288"/>
      <c r="KPZ5382" s="288"/>
      <c r="KQA5382" s="288"/>
      <c r="KQB5382" s="288"/>
      <c r="KQC5382" s="288"/>
      <c r="KQD5382" s="288"/>
      <c r="KQE5382" s="288"/>
      <c r="KQF5382" s="288"/>
      <c r="KQG5382" s="288"/>
      <c r="KQH5382" s="288"/>
      <c r="KQI5382" s="288"/>
      <c r="KQJ5382" s="288"/>
      <c r="KQK5382" s="288"/>
      <c r="KQL5382" s="288"/>
      <c r="KQM5382" s="288"/>
      <c r="KQN5382" s="288"/>
      <c r="KQO5382" s="288"/>
      <c r="KQP5382" s="288"/>
      <c r="KQQ5382" s="288"/>
      <c r="KQR5382" s="288"/>
      <c r="KQS5382" s="288"/>
      <c r="KQT5382" s="288"/>
      <c r="KQU5382" s="288"/>
      <c r="KQV5382" s="288"/>
      <c r="KQW5382" s="288"/>
      <c r="KQX5382" s="288"/>
      <c r="KQY5382" s="288"/>
      <c r="KQZ5382" s="288"/>
      <c r="KRA5382" s="288"/>
      <c r="KRB5382" s="288"/>
      <c r="KRC5382" s="288"/>
      <c r="KRD5382" s="288"/>
      <c r="KRE5382" s="288"/>
      <c r="KRF5382" s="288"/>
      <c r="KRG5382" s="288"/>
      <c r="KRH5382" s="288"/>
      <c r="KRI5382" s="288"/>
      <c r="KRJ5382" s="288"/>
      <c r="KRK5382" s="288"/>
      <c r="KRL5382" s="288"/>
      <c r="KRM5382" s="288"/>
      <c r="KRN5382" s="288"/>
      <c r="KRO5382" s="288"/>
      <c r="KRP5382" s="288"/>
      <c r="KRQ5382" s="288"/>
      <c r="KRR5382" s="288"/>
      <c r="KRS5382" s="288"/>
      <c r="KRT5382" s="288"/>
      <c r="KRU5382" s="288"/>
      <c r="KRV5382" s="288"/>
      <c r="KRW5382" s="288"/>
      <c r="KRX5382" s="288"/>
      <c r="KRY5382" s="288"/>
      <c r="KRZ5382" s="288"/>
      <c r="KSA5382" s="288"/>
      <c r="KSB5382" s="288"/>
      <c r="KSC5382" s="288"/>
      <c r="KSD5382" s="288"/>
      <c r="KSE5382" s="288"/>
      <c r="KSF5382" s="288"/>
      <c r="KSG5382" s="288"/>
      <c r="KSH5382" s="288"/>
      <c r="KSI5382" s="288"/>
      <c r="KSJ5382" s="288"/>
      <c r="KSK5382" s="288"/>
      <c r="KSL5382" s="288"/>
      <c r="KSM5382" s="288"/>
      <c r="KSN5382" s="288"/>
      <c r="KSO5382" s="288"/>
      <c r="KSP5382" s="288"/>
      <c r="KSQ5382" s="288"/>
      <c r="KSR5382" s="288"/>
      <c r="KSS5382" s="288"/>
      <c r="KST5382" s="288"/>
      <c r="KSU5382" s="288"/>
      <c r="KSV5382" s="288"/>
      <c r="KSW5382" s="288"/>
      <c r="KSX5382" s="288"/>
      <c r="KSY5382" s="288"/>
      <c r="KSZ5382" s="288"/>
      <c r="KTA5382" s="288"/>
      <c r="KTB5382" s="288"/>
      <c r="KTC5382" s="288"/>
      <c r="KTD5382" s="288"/>
      <c r="KTE5382" s="288"/>
      <c r="KTF5382" s="288"/>
      <c r="KTG5382" s="288"/>
      <c r="KTH5382" s="288"/>
      <c r="KTI5382" s="288"/>
      <c r="KTJ5382" s="288"/>
      <c r="KTK5382" s="288"/>
      <c r="KTL5382" s="288"/>
      <c r="KTM5382" s="288"/>
      <c r="KTN5382" s="288"/>
      <c r="KTO5382" s="288"/>
      <c r="KTP5382" s="288"/>
      <c r="KTQ5382" s="288"/>
      <c r="KTR5382" s="288"/>
      <c r="KTS5382" s="288"/>
      <c r="KTT5382" s="288"/>
      <c r="KTU5382" s="288"/>
      <c r="KTV5382" s="288"/>
      <c r="KTW5382" s="288"/>
      <c r="KTX5382" s="288"/>
      <c r="KTY5382" s="288"/>
      <c r="KTZ5382" s="288"/>
      <c r="KUA5382" s="288"/>
      <c r="KUB5382" s="288"/>
      <c r="KUC5382" s="288"/>
      <c r="KUD5382" s="288"/>
      <c r="KUE5382" s="288"/>
      <c r="KUF5382" s="288"/>
      <c r="KUG5382" s="288"/>
      <c r="KUH5382" s="288"/>
      <c r="KUI5382" s="288"/>
      <c r="KUJ5382" s="288"/>
      <c r="KUK5382" s="288"/>
      <c r="KUL5382" s="288"/>
      <c r="KUM5382" s="288"/>
      <c r="KUN5382" s="288"/>
      <c r="KUO5382" s="288"/>
      <c r="KUP5382" s="288"/>
      <c r="KUQ5382" s="288"/>
      <c r="KUR5382" s="288"/>
      <c r="KUS5382" s="288"/>
      <c r="KUT5382" s="288"/>
      <c r="KUU5382" s="288"/>
      <c r="KUV5382" s="288"/>
      <c r="KUW5382" s="288"/>
      <c r="KUX5382" s="288"/>
      <c r="KUY5382" s="288"/>
      <c r="KUZ5382" s="288"/>
      <c r="KVA5382" s="288"/>
      <c r="KVB5382" s="288"/>
      <c r="KVC5382" s="288"/>
      <c r="KVD5382" s="288"/>
      <c r="KVE5382" s="288"/>
      <c r="KVF5382" s="288"/>
      <c r="KVG5382" s="288"/>
      <c r="KVH5382" s="288"/>
      <c r="KVI5382" s="288"/>
      <c r="KVJ5382" s="288"/>
      <c r="KVK5382" s="288"/>
      <c r="KVL5382" s="288"/>
      <c r="KVM5382" s="288"/>
      <c r="KVN5382" s="288"/>
      <c r="KVO5382" s="288"/>
      <c r="KVP5382" s="288"/>
      <c r="KVQ5382" s="288"/>
      <c r="KVR5382" s="288"/>
      <c r="KVS5382" s="288"/>
      <c r="KVT5382" s="288"/>
      <c r="KVU5382" s="288"/>
      <c r="KVV5382" s="288"/>
      <c r="KVW5382" s="288"/>
      <c r="KVX5382" s="288"/>
      <c r="KVY5382" s="288"/>
      <c r="KVZ5382" s="288"/>
      <c r="KWA5382" s="288"/>
      <c r="KWB5382" s="288"/>
      <c r="KWC5382" s="288"/>
      <c r="KWD5382" s="288"/>
      <c r="KWE5382" s="288"/>
      <c r="KWF5382" s="288"/>
      <c r="KWG5382" s="288"/>
      <c r="KWH5382" s="288"/>
      <c r="KWI5382" s="288"/>
      <c r="KWJ5382" s="288"/>
      <c r="KWK5382" s="288"/>
      <c r="KWL5382" s="288"/>
      <c r="KWM5382" s="288"/>
      <c r="KWN5382" s="288"/>
      <c r="KWO5382" s="288"/>
      <c r="KWP5382" s="288"/>
      <c r="KWQ5382" s="288"/>
      <c r="KWR5382" s="288"/>
      <c r="KWS5382" s="288"/>
      <c r="KWT5382" s="288"/>
      <c r="KWU5382" s="288"/>
      <c r="KWV5382" s="288"/>
      <c r="KWW5382" s="288"/>
      <c r="KWX5382" s="288"/>
      <c r="KWY5382" s="288"/>
      <c r="KWZ5382" s="288"/>
      <c r="KXA5382" s="288"/>
      <c r="KXB5382" s="288"/>
      <c r="KXC5382" s="288"/>
      <c r="KXD5382" s="288"/>
      <c r="KXE5382" s="288"/>
      <c r="KXF5382" s="288"/>
      <c r="KXG5382" s="288"/>
      <c r="KXH5382" s="288"/>
      <c r="KXI5382" s="288"/>
      <c r="KXJ5382" s="288"/>
      <c r="KXK5382" s="288"/>
      <c r="KXL5382" s="288"/>
      <c r="KXM5382" s="288"/>
      <c r="KXN5382" s="288"/>
      <c r="KXO5382" s="288"/>
      <c r="KXP5382" s="288"/>
      <c r="KXQ5382" s="288"/>
      <c r="KXR5382" s="288"/>
      <c r="KXS5382" s="288"/>
      <c r="KXT5382" s="288"/>
      <c r="KXU5382" s="288"/>
      <c r="KXV5382" s="288"/>
      <c r="KXW5382" s="288"/>
      <c r="KXX5382" s="288"/>
      <c r="KXY5382" s="288"/>
      <c r="KXZ5382" s="288"/>
      <c r="KYA5382" s="288"/>
      <c r="KYB5382" s="288"/>
      <c r="KYC5382" s="288"/>
      <c r="KYD5382" s="288"/>
      <c r="KYE5382" s="288"/>
      <c r="KYF5382" s="288"/>
      <c r="KYG5382" s="288"/>
      <c r="KYH5382" s="288"/>
      <c r="KYI5382" s="288"/>
      <c r="KYJ5382" s="288"/>
      <c r="KYK5382" s="288"/>
      <c r="KYL5382" s="288"/>
      <c r="KYM5382" s="288"/>
      <c r="KYN5382" s="288"/>
      <c r="KYO5382" s="288"/>
      <c r="KYP5382" s="288"/>
      <c r="KYQ5382" s="288"/>
      <c r="KYR5382" s="288"/>
      <c r="KYS5382" s="288"/>
      <c r="KYT5382" s="288"/>
      <c r="KYU5382" s="288"/>
      <c r="KYV5382" s="288"/>
      <c r="KYW5382" s="288"/>
      <c r="KYX5382" s="288"/>
      <c r="KYY5382" s="288"/>
      <c r="KYZ5382" s="288"/>
      <c r="KZA5382" s="288"/>
      <c r="KZB5382" s="288"/>
      <c r="KZC5382" s="288"/>
      <c r="KZD5382" s="288"/>
      <c r="KZE5382" s="288"/>
      <c r="KZF5382" s="288"/>
      <c r="KZG5382" s="288"/>
      <c r="KZH5382" s="288"/>
      <c r="KZI5382" s="288"/>
      <c r="KZJ5382" s="288"/>
      <c r="KZK5382" s="288"/>
      <c r="KZL5382" s="288"/>
      <c r="KZM5382" s="288"/>
      <c r="KZN5382" s="288"/>
      <c r="KZO5382" s="288"/>
      <c r="KZP5382" s="288"/>
      <c r="KZQ5382" s="288"/>
      <c r="KZR5382" s="288"/>
      <c r="KZS5382" s="288"/>
      <c r="KZT5382" s="288"/>
      <c r="KZU5382" s="288"/>
      <c r="KZV5382" s="288"/>
      <c r="KZW5382" s="288"/>
      <c r="KZX5382" s="288"/>
      <c r="KZY5382" s="288"/>
      <c r="KZZ5382" s="288"/>
      <c r="LAA5382" s="288"/>
      <c r="LAB5382" s="288"/>
      <c r="LAC5382" s="288"/>
      <c r="LAD5382" s="288"/>
      <c r="LAE5382" s="288"/>
      <c r="LAF5382" s="288"/>
      <c r="LAG5382" s="288"/>
      <c r="LAH5382" s="288"/>
      <c r="LAI5382" s="288"/>
      <c r="LAJ5382" s="288"/>
      <c r="LAK5382" s="288"/>
      <c r="LAL5382" s="288"/>
      <c r="LAM5382" s="288"/>
      <c r="LAN5382" s="288"/>
      <c r="LAO5382" s="288"/>
      <c r="LAP5382" s="288"/>
      <c r="LAQ5382" s="288"/>
      <c r="LAR5382" s="288"/>
      <c r="LAS5382" s="288"/>
      <c r="LAT5382" s="288"/>
      <c r="LAU5382" s="288"/>
      <c r="LAV5382" s="288"/>
      <c r="LAW5382" s="288"/>
      <c r="LAX5382" s="288"/>
      <c r="LAY5382" s="288"/>
      <c r="LAZ5382" s="288"/>
      <c r="LBA5382" s="288"/>
      <c r="LBB5382" s="288"/>
      <c r="LBC5382" s="288"/>
      <c r="LBD5382" s="288"/>
      <c r="LBE5382" s="288"/>
      <c r="LBF5382" s="288"/>
      <c r="LBG5382" s="288"/>
      <c r="LBH5382" s="288"/>
      <c r="LBI5382" s="288"/>
      <c r="LBJ5382" s="288"/>
      <c r="LBK5382" s="288"/>
      <c r="LBL5382" s="288"/>
      <c r="LBM5382" s="288"/>
      <c r="LBN5382" s="288"/>
      <c r="LBO5382" s="288"/>
      <c r="LBP5382" s="288"/>
      <c r="LBQ5382" s="288"/>
      <c r="LBR5382" s="288"/>
      <c r="LBS5382" s="288"/>
      <c r="LBT5382" s="288"/>
      <c r="LBU5382" s="288"/>
      <c r="LBV5382" s="288"/>
      <c r="LBW5382" s="288"/>
      <c r="LBX5382" s="288"/>
      <c r="LBY5382" s="288"/>
      <c r="LBZ5382" s="288"/>
      <c r="LCA5382" s="288"/>
      <c r="LCB5382" s="288"/>
      <c r="LCC5382" s="288"/>
      <c r="LCD5382" s="288"/>
      <c r="LCE5382" s="288"/>
      <c r="LCF5382" s="288"/>
      <c r="LCG5382" s="288"/>
      <c r="LCH5382" s="288"/>
      <c r="LCI5382" s="288"/>
      <c r="LCJ5382" s="288"/>
      <c r="LCK5382" s="288"/>
      <c r="LCL5382" s="288"/>
      <c r="LCM5382" s="288"/>
      <c r="LCN5382" s="288"/>
      <c r="LCO5382" s="288"/>
      <c r="LCP5382" s="288"/>
      <c r="LCQ5382" s="288"/>
      <c r="LCR5382" s="288"/>
      <c r="LCS5382" s="288"/>
      <c r="LCT5382" s="288"/>
      <c r="LCU5382" s="288"/>
      <c r="LCV5382" s="288"/>
      <c r="LCW5382" s="288"/>
      <c r="LCX5382" s="288"/>
      <c r="LCY5382" s="288"/>
      <c r="LCZ5382" s="288"/>
      <c r="LDA5382" s="288"/>
      <c r="LDB5382" s="288"/>
      <c r="LDC5382" s="288"/>
      <c r="LDD5382" s="288"/>
      <c r="LDE5382" s="288"/>
      <c r="LDF5382" s="288"/>
      <c r="LDG5382" s="288"/>
      <c r="LDH5382" s="288"/>
      <c r="LDI5382" s="288"/>
      <c r="LDJ5382" s="288"/>
      <c r="LDK5382" s="288"/>
      <c r="LDL5382" s="288"/>
      <c r="LDM5382" s="288"/>
      <c r="LDN5382" s="288"/>
      <c r="LDO5382" s="288"/>
      <c r="LDP5382" s="288"/>
      <c r="LDQ5382" s="288"/>
      <c r="LDR5382" s="288"/>
      <c r="LDS5382" s="288"/>
      <c r="LDT5382" s="288"/>
      <c r="LDU5382" s="288"/>
      <c r="LDV5382" s="288"/>
      <c r="LDW5382" s="288"/>
      <c r="LDX5382" s="288"/>
      <c r="LDY5382" s="288"/>
      <c r="LDZ5382" s="288"/>
      <c r="LEA5382" s="288"/>
      <c r="LEB5382" s="288"/>
      <c r="LEC5382" s="288"/>
      <c r="LED5382" s="288"/>
      <c r="LEE5382" s="288"/>
      <c r="LEF5382" s="288"/>
      <c r="LEG5382" s="288"/>
      <c r="LEH5382" s="288"/>
      <c r="LEI5382" s="288"/>
      <c r="LEJ5382" s="288"/>
      <c r="LEK5382" s="288"/>
      <c r="LEL5382" s="288"/>
      <c r="LEM5382" s="288"/>
      <c r="LEN5382" s="288"/>
      <c r="LEO5382" s="288"/>
      <c r="LEP5382" s="288"/>
      <c r="LEQ5382" s="288"/>
      <c r="LER5382" s="288"/>
      <c r="LES5382" s="288"/>
      <c r="LET5382" s="288"/>
      <c r="LEU5382" s="288"/>
      <c r="LEV5382" s="288"/>
      <c r="LEW5382" s="288"/>
      <c r="LEX5382" s="288"/>
      <c r="LEY5382" s="288"/>
      <c r="LEZ5382" s="288"/>
      <c r="LFA5382" s="288"/>
      <c r="LFB5382" s="288"/>
      <c r="LFC5382" s="288"/>
      <c r="LFD5382" s="288"/>
      <c r="LFE5382" s="288"/>
      <c r="LFF5382" s="288"/>
      <c r="LFG5382" s="288"/>
      <c r="LFH5382" s="288"/>
      <c r="LFI5382" s="288"/>
      <c r="LFJ5382" s="288"/>
      <c r="LFK5382" s="288"/>
      <c r="LFL5382" s="288"/>
      <c r="LFM5382" s="288"/>
      <c r="LFN5382" s="288"/>
      <c r="LFO5382" s="288"/>
      <c r="LFP5382" s="288"/>
      <c r="LFQ5382" s="288"/>
      <c r="LFR5382" s="288"/>
      <c r="LFS5382" s="288"/>
      <c r="LFT5382" s="288"/>
      <c r="LFU5382" s="288"/>
      <c r="LFV5382" s="288"/>
      <c r="LFW5382" s="288"/>
      <c r="LFX5382" s="288"/>
      <c r="LFY5382" s="288"/>
      <c r="LFZ5382" s="288"/>
      <c r="LGA5382" s="288"/>
      <c r="LGB5382" s="288"/>
      <c r="LGC5382" s="288"/>
      <c r="LGD5382" s="288"/>
      <c r="LGE5382" s="288"/>
      <c r="LGF5382" s="288"/>
      <c r="LGG5382" s="288"/>
      <c r="LGH5382" s="288"/>
      <c r="LGI5382" s="288"/>
      <c r="LGJ5382" s="288"/>
      <c r="LGK5382" s="288"/>
      <c r="LGL5382" s="288"/>
      <c r="LGM5382" s="288"/>
      <c r="LGN5382" s="288"/>
      <c r="LGO5382" s="288"/>
      <c r="LGP5382" s="288"/>
      <c r="LGQ5382" s="288"/>
      <c r="LGR5382" s="288"/>
      <c r="LGS5382" s="288"/>
      <c r="LGT5382" s="288"/>
      <c r="LGU5382" s="288"/>
      <c r="LGV5382" s="288"/>
      <c r="LGW5382" s="288"/>
      <c r="LGX5382" s="288"/>
      <c r="LGY5382" s="288"/>
      <c r="LGZ5382" s="288"/>
      <c r="LHA5382" s="288"/>
      <c r="LHB5382" s="288"/>
      <c r="LHC5382" s="288"/>
      <c r="LHD5382" s="288"/>
      <c r="LHE5382" s="288"/>
      <c r="LHF5382" s="288"/>
      <c r="LHG5382" s="288"/>
      <c r="LHH5382" s="288"/>
      <c r="LHI5382" s="288"/>
      <c r="LHJ5382" s="288"/>
      <c r="LHK5382" s="288"/>
      <c r="LHL5382" s="288"/>
      <c r="LHM5382" s="288"/>
      <c r="LHN5382" s="288"/>
      <c r="LHO5382" s="288"/>
      <c r="LHP5382" s="288"/>
      <c r="LHQ5382" s="288"/>
      <c r="LHR5382" s="288"/>
      <c r="LHS5382" s="288"/>
      <c r="LHT5382" s="288"/>
      <c r="LHU5382" s="288"/>
      <c r="LHV5382" s="288"/>
      <c r="LHW5382" s="288"/>
      <c r="LHX5382" s="288"/>
      <c r="LHY5382" s="288"/>
      <c r="LHZ5382" s="288"/>
      <c r="LIA5382" s="288"/>
      <c r="LIB5382" s="288"/>
      <c r="LIC5382" s="288"/>
      <c r="LID5382" s="288"/>
      <c r="LIE5382" s="288"/>
      <c r="LIF5382" s="288"/>
      <c r="LIG5382" s="288"/>
      <c r="LIH5382" s="288"/>
      <c r="LII5382" s="288"/>
      <c r="LIJ5382" s="288"/>
      <c r="LIK5382" s="288"/>
      <c r="LIL5382" s="288"/>
      <c r="LIM5382" s="288"/>
      <c r="LIN5382" s="288"/>
      <c r="LIO5382" s="288"/>
      <c r="LIP5382" s="288"/>
      <c r="LIQ5382" s="288"/>
      <c r="LIR5382" s="288"/>
      <c r="LIS5382" s="288"/>
      <c r="LIT5382" s="288"/>
      <c r="LIU5382" s="288"/>
      <c r="LIV5382" s="288"/>
      <c r="LIW5382" s="288"/>
      <c r="LIX5382" s="288"/>
      <c r="LIY5382" s="288"/>
      <c r="LIZ5382" s="288"/>
      <c r="LJA5382" s="288"/>
      <c r="LJB5382" s="288"/>
      <c r="LJC5382" s="288"/>
      <c r="LJD5382" s="288"/>
      <c r="LJE5382" s="288"/>
      <c r="LJF5382" s="288"/>
      <c r="LJG5382" s="288"/>
      <c r="LJH5382" s="288"/>
      <c r="LJI5382" s="288"/>
      <c r="LJJ5382" s="288"/>
      <c r="LJK5382" s="288"/>
      <c r="LJL5382" s="288"/>
      <c r="LJM5382" s="288"/>
      <c r="LJN5382" s="288"/>
      <c r="LJO5382" s="288"/>
      <c r="LJP5382" s="288"/>
      <c r="LJQ5382" s="288"/>
      <c r="LJR5382" s="288"/>
      <c r="LJS5382" s="288"/>
      <c r="LJT5382" s="288"/>
      <c r="LJU5382" s="288"/>
      <c r="LJV5382" s="288"/>
      <c r="LJW5382" s="288"/>
      <c r="LJX5382" s="288"/>
      <c r="LJY5382" s="288"/>
      <c r="LJZ5382" s="288"/>
      <c r="LKA5382" s="288"/>
      <c r="LKB5382" s="288"/>
      <c r="LKC5382" s="288"/>
      <c r="LKD5382" s="288"/>
      <c r="LKE5382" s="288"/>
      <c r="LKF5382" s="288"/>
      <c r="LKG5382" s="288"/>
      <c r="LKH5382" s="288"/>
      <c r="LKI5382" s="288"/>
      <c r="LKJ5382" s="288"/>
      <c r="LKK5382" s="288"/>
      <c r="LKL5382" s="288"/>
      <c r="LKM5382" s="288"/>
      <c r="LKN5382" s="288"/>
      <c r="LKO5382" s="288"/>
      <c r="LKP5382" s="288"/>
      <c r="LKQ5382" s="288"/>
      <c r="LKR5382" s="288"/>
      <c r="LKS5382" s="288"/>
      <c r="LKT5382" s="288"/>
      <c r="LKU5382" s="288"/>
      <c r="LKV5382" s="288"/>
      <c r="LKW5382" s="288"/>
      <c r="LKX5382" s="288"/>
      <c r="LKY5382" s="288"/>
      <c r="LKZ5382" s="288"/>
      <c r="LLA5382" s="288"/>
      <c r="LLB5382" s="288"/>
      <c r="LLC5382" s="288"/>
      <c r="LLD5382" s="288"/>
      <c r="LLE5382" s="288"/>
      <c r="LLF5382" s="288"/>
      <c r="LLG5382" s="288"/>
      <c r="LLH5382" s="288"/>
      <c r="LLI5382" s="288"/>
      <c r="LLJ5382" s="288"/>
      <c r="LLK5382" s="288"/>
      <c r="LLL5382" s="288"/>
      <c r="LLM5382" s="288"/>
      <c r="LLN5382" s="288"/>
      <c r="LLO5382" s="288"/>
      <c r="LLP5382" s="288"/>
      <c r="LLQ5382" s="288"/>
      <c r="LLR5382" s="288"/>
      <c r="LLS5382" s="288"/>
      <c r="LLT5382" s="288"/>
      <c r="LLU5382" s="288"/>
      <c r="LLV5382" s="288"/>
      <c r="LLW5382" s="288"/>
      <c r="LLX5382" s="288"/>
      <c r="LLY5382" s="288"/>
      <c r="LLZ5382" s="288"/>
      <c r="LMA5382" s="288"/>
      <c r="LMB5382" s="288"/>
      <c r="LMC5382" s="288"/>
      <c r="LMD5382" s="288"/>
      <c r="LME5382" s="288"/>
      <c r="LMF5382" s="288"/>
      <c r="LMG5382" s="288"/>
      <c r="LMH5382" s="288"/>
      <c r="LMI5382" s="288"/>
      <c r="LMJ5382" s="288"/>
      <c r="LMK5382" s="288"/>
      <c r="LML5382" s="288"/>
      <c r="LMM5382" s="288"/>
      <c r="LMN5382" s="288"/>
      <c r="LMO5382" s="288"/>
      <c r="LMP5382" s="288"/>
      <c r="LMQ5382" s="288"/>
      <c r="LMR5382" s="288"/>
      <c r="LMS5382" s="288"/>
      <c r="LMT5382" s="288"/>
      <c r="LMU5382" s="288"/>
      <c r="LMV5382" s="288"/>
      <c r="LMW5382" s="288"/>
      <c r="LMX5382" s="288"/>
      <c r="LMY5382" s="288"/>
      <c r="LMZ5382" s="288"/>
      <c r="LNA5382" s="288"/>
      <c r="LNB5382" s="288"/>
      <c r="LNC5382" s="288"/>
      <c r="LND5382" s="288"/>
      <c r="LNE5382" s="288"/>
      <c r="LNF5382" s="288"/>
      <c r="LNG5382" s="288"/>
      <c r="LNH5382" s="288"/>
      <c r="LNI5382" s="288"/>
      <c r="LNJ5382" s="288"/>
      <c r="LNK5382" s="288"/>
      <c r="LNL5382" s="288"/>
      <c r="LNM5382" s="288"/>
      <c r="LNN5382" s="288"/>
      <c r="LNO5382" s="288"/>
      <c r="LNP5382" s="288"/>
      <c r="LNQ5382" s="288"/>
      <c r="LNR5382" s="288"/>
      <c r="LNS5382" s="288"/>
      <c r="LNT5382" s="288"/>
      <c r="LNU5382" s="288"/>
      <c r="LNV5382" s="288"/>
      <c r="LNW5382" s="288"/>
      <c r="LNX5382" s="288"/>
      <c r="LNY5382" s="288"/>
      <c r="LNZ5382" s="288"/>
      <c r="LOA5382" s="288"/>
      <c r="LOB5382" s="288"/>
      <c r="LOC5382" s="288"/>
      <c r="LOD5382" s="288"/>
      <c r="LOE5382" s="288"/>
      <c r="LOF5382" s="288"/>
      <c r="LOG5382" s="288"/>
      <c r="LOH5382" s="288"/>
      <c r="LOI5382" s="288"/>
      <c r="LOJ5382" s="288"/>
      <c r="LOK5382" s="288"/>
      <c r="LOL5382" s="288"/>
      <c r="LOM5382" s="288"/>
      <c r="LON5382" s="288"/>
      <c r="LOO5382" s="288"/>
      <c r="LOP5382" s="288"/>
      <c r="LOQ5382" s="288"/>
      <c r="LOR5382" s="288"/>
      <c r="LOS5382" s="288"/>
      <c r="LOT5382" s="288"/>
      <c r="LOU5382" s="288"/>
      <c r="LOV5382" s="288"/>
      <c r="LOW5382" s="288"/>
      <c r="LOX5382" s="288"/>
      <c r="LOY5382" s="288"/>
      <c r="LOZ5382" s="288"/>
      <c r="LPA5382" s="288"/>
      <c r="LPB5382" s="288"/>
      <c r="LPC5382" s="288"/>
      <c r="LPD5382" s="288"/>
      <c r="LPE5382" s="288"/>
      <c r="LPF5382" s="288"/>
      <c r="LPG5382" s="288"/>
      <c r="LPH5382" s="288"/>
      <c r="LPI5382" s="288"/>
      <c r="LPJ5382" s="288"/>
      <c r="LPK5382" s="288"/>
      <c r="LPL5382" s="288"/>
      <c r="LPM5382" s="288"/>
      <c r="LPN5382" s="288"/>
      <c r="LPO5382" s="288"/>
      <c r="LPP5382" s="288"/>
      <c r="LPQ5382" s="288"/>
      <c r="LPR5382" s="288"/>
      <c r="LPS5382" s="288"/>
      <c r="LPT5382" s="288"/>
      <c r="LPU5382" s="288"/>
      <c r="LPV5382" s="288"/>
      <c r="LPW5382" s="288"/>
      <c r="LPX5382" s="288"/>
      <c r="LPY5382" s="288"/>
      <c r="LPZ5382" s="288"/>
      <c r="LQA5382" s="288"/>
      <c r="LQB5382" s="288"/>
      <c r="LQC5382" s="288"/>
      <c r="LQD5382" s="288"/>
      <c r="LQE5382" s="288"/>
      <c r="LQF5382" s="288"/>
      <c r="LQG5382" s="288"/>
      <c r="LQH5382" s="288"/>
      <c r="LQI5382" s="288"/>
      <c r="LQJ5382" s="288"/>
      <c r="LQK5382" s="288"/>
      <c r="LQL5382" s="288"/>
      <c r="LQM5382" s="288"/>
      <c r="LQN5382" s="288"/>
      <c r="LQO5382" s="288"/>
      <c r="LQP5382" s="288"/>
      <c r="LQQ5382" s="288"/>
      <c r="LQR5382" s="288"/>
      <c r="LQS5382" s="288"/>
      <c r="LQT5382" s="288"/>
      <c r="LQU5382" s="288"/>
      <c r="LQV5382" s="288"/>
      <c r="LQW5382" s="288"/>
      <c r="LQX5382" s="288"/>
      <c r="LQY5382" s="288"/>
      <c r="LQZ5382" s="288"/>
      <c r="LRA5382" s="288"/>
      <c r="LRB5382" s="288"/>
      <c r="LRC5382" s="288"/>
      <c r="LRD5382" s="288"/>
      <c r="LRE5382" s="288"/>
      <c r="LRF5382" s="288"/>
      <c r="LRG5382" s="288"/>
      <c r="LRH5382" s="288"/>
      <c r="LRI5382" s="288"/>
      <c r="LRJ5382" s="288"/>
      <c r="LRK5382" s="288"/>
      <c r="LRL5382" s="288"/>
      <c r="LRM5382" s="288"/>
      <c r="LRN5382" s="288"/>
      <c r="LRO5382" s="288"/>
      <c r="LRP5382" s="288"/>
      <c r="LRQ5382" s="288"/>
      <c r="LRR5382" s="288"/>
      <c r="LRS5382" s="288"/>
      <c r="LRT5382" s="288"/>
      <c r="LRU5382" s="288"/>
      <c r="LRV5382" s="288"/>
      <c r="LRW5382" s="288"/>
      <c r="LRX5382" s="288"/>
      <c r="LRY5382" s="288"/>
      <c r="LRZ5382" s="288"/>
      <c r="LSA5382" s="288"/>
      <c r="LSB5382" s="288"/>
      <c r="LSC5382" s="288"/>
      <c r="LSD5382" s="288"/>
      <c r="LSE5382" s="288"/>
      <c r="LSF5382" s="288"/>
      <c r="LSG5382" s="288"/>
      <c r="LSH5382" s="288"/>
      <c r="LSI5382" s="288"/>
      <c r="LSJ5382" s="288"/>
      <c r="LSK5382" s="288"/>
      <c r="LSL5382" s="288"/>
      <c r="LSM5382" s="288"/>
      <c r="LSN5382" s="288"/>
      <c r="LSO5382" s="288"/>
      <c r="LSP5382" s="288"/>
      <c r="LSQ5382" s="288"/>
      <c r="LSR5382" s="288"/>
      <c r="LSS5382" s="288"/>
      <c r="LST5382" s="288"/>
      <c r="LSU5382" s="288"/>
      <c r="LSV5382" s="288"/>
      <c r="LSW5382" s="288"/>
      <c r="LSX5382" s="288"/>
      <c r="LSY5382" s="288"/>
      <c r="LSZ5382" s="288"/>
      <c r="LTA5382" s="288"/>
      <c r="LTB5382" s="288"/>
      <c r="LTC5382" s="288"/>
      <c r="LTD5382" s="288"/>
      <c r="LTE5382" s="288"/>
      <c r="LTF5382" s="288"/>
      <c r="LTG5382" s="288"/>
      <c r="LTH5382" s="288"/>
      <c r="LTI5382" s="288"/>
      <c r="LTJ5382" s="288"/>
      <c r="LTK5382" s="288"/>
      <c r="LTL5382" s="288"/>
      <c r="LTM5382" s="288"/>
      <c r="LTN5382" s="288"/>
      <c r="LTO5382" s="288"/>
      <c r="LTP5382" s="288"/>
      <c r="LTQ5382" s="288"/>
      <c r="LTR5382" s="288"/>
      <c r="LTS5382" s="288"/>
      <c r="LTT5382" s="288"/>
      <c r="LTU5382" s="288"/>
      <c r="LTV5382" s="288"/>
      <c r="LTW5382" s="288"/>
      <c r="LTX5382" s="288"/>
      <c r="LTY5382" s="288"/>
      <c r="LTZ5382" s="288"/>
      <c r="LUA5382" s="288"/>
      <c r="LUB5382" s="288"/>
      <c r="LUC5382" s="288"/>
      <c r="LUD5382" s="288"/>
      <c r="LUE5382" s="288"/>
      <c r="LUF5382" s="288"/>
      <c r="LUG5382" s="288"/>
      <c r="LUH5382" s="288"/>
      <c r="LUI5382" s="288"/>
      <c r="LUJ5382" s="288"/>
      <c r="LUK5382" s="288"/>
      <c r="LUL5382" s="288"/>
      <c r="LUM5382" s="288"/>
      <c r="LUN5382" s="288"/>
      <c r="LUO5382" s="288"/>
      <c r="LUP5382" s="288"/>
      <c r="LUQ5382" s="288"/>
      <c r="LUR5382" s="288"/>
      <c r="LUS5382" s="288"/>
      <c r="LUT5382" s="288"/>
      <c r="LUU5382" s="288"/>
      <c r="LUV5382" s="288"/>
      <c r="LUW5382" s="288"/>
      <c r="LUX5382" s="288"/>
      <c r="LUY5382" s="288"/>
      <c r="LUZ5382" s="288"/>
      <c r="LVA5382" s="288"/>
      <c r="LVB5382" s="288"/>
      <c r="LVC5382" s="288"/>
      <c r="LVD5382" s="288"/>
      <c r="LVE5382" s="288"/>
      <c r="LVF5382" s="288"/>
      <c r="LVG5382" s="288"/>
      <c r="LVH5382" s="288"/>
      <c r="LVI5382" s="288"/>
      <c r="LVJ5382" s="288"/>
      <c r="LVK5382" s="288"/>
      <c r="LVL5382" s="288"/>
      <c r="LVM5382" s="288"/>
      <c r="LVN5382" s="288"/>
      <c r="LVO5382" s="288"/>
      <c r="LVP5382" s="288"/>
      <c r="LVQ5382" s="288"/>
      <c r="LVR5382" s="288"/>
      <c r="LVS5382" s="288"/>
      <c r="LVT5382" s="288"/>
      <c r="LVU5382" s="288"/>
      <c r="LVV5382" s="288"/>
      <c r="LVW5382" s="288"/>
      <c r="LVX5382" s="288"/>
      <c r="LVY5382" s="288"/>
      <c r="LVZ5382" s="288"/>
      <c r="LWA5382" s="288"/>
      <c r="LWB5382" s="288"/>
      <c r="LWC5382" s="288"/>
      <c r="LWD5382" s="288"/>
      <c r="LWE5382" s="288"/>
      <c r="LWF5382" s="288"/>
      <c r="LWG5382" s="288"/>
      <c r="LWH5382" s="288"/>
      <c r="LWI5382" s="288"/>
      <c r="LWJ5382" s="288"/>
      <c r="LWK5382" s="288"/>
      <c r="LWL5382" s="288"/>
      <c r="LWM5382" s="288"/>
      <c r="LWN5382" s="288"/>
      <c r="LWO5382" s="288"/>
      <c r="LWP5382" s="288"/>
      <c r="LWQ5382" s="288"/>
      <c r="LWR5382" s="288"/>
      <c r="LWS5382" s="288"/>
      <c r="LWT5382" s="288"/>
      <c r="LWU5382" s="288"/>
      <c r="LWV5382" s="288"/>
      <c r="LWW5382" s="288"/>
      <c r="LWX5382" s="288"/>
      <c r="LWY5382" s="288"/>
      <c r="LWZ5382" s="288"/>
      <c r="LXA5382" s="288"/>
      <c r="LXB5382" s="288"/>
      <c r="LXC5382" s="288"/>
      <c r="LXD5382" s="288"/>
      <c r="LXE5382" s="288"/>
      <c r="LXF5382" s="288"/>
      <c r="LXG5382" s="288"/>
      <c r="LXH5382" s="288"/>
      <c r="LXI5382" s="288"/>
      <c r="LXJ5382" s="288"/>
      <c r="LXK5382" s="288"/>
      <c r="LXL5382" s="288"/>
      <c r="LXM5382" s="288"/>
      <c r="LXN5382" s="288"/>
      <c r="LXO5382" s="288"/>
      <c r="LXP5382" s="288"/>
      <c r="LXQ5382" s="288"/>
      <c r="LXR5382" s="288"/>
      <c r="LXS5382" s="288"/>
      <c r="LXT5382" s="288"/>
      <c r="LXU5382" s="288"/>
      <c r="LXV5382" s="288"/>
      <c r="LXW5382" s="288"/>
      <c r="LXX5382" s="288"/>
      <c r="LXY5382" s="288"/>
      <c r="LXZ5382" s="288"/>
      <c r="LYA5382" s="288"/>
      <c r="LYB5382" s="288"/>
      <c r="LYC5382" s="288"/>
      <c r="LYD5382" s="288"/>
      <c r="LYE5382" s="288"/>
      <c r="LYF5382" s="288"/>
      <c r="LYG5382" s="288"/>
      <c r="LYH5382" s="288"/>
      <c r="LYI5382" s="288"/>
      <c r="LYJ5382" s="288"/>
      <c r="LYK5382" s="288"/>
      <c r="LYL5382" s="288"/>
      <c r="LYM5382" s="288"/>
      <c r="LYN5382" s="288"/>
      <c r="LYO5382" s="288"/>
      <c r="LYP5382" s="288"/>
      <c r="LYQ5382" s="288"/>
      <c r="LYR5382" s="288"/>
      <c r="LYS5382" s="288"/>
      <c r="LYT5382" s="288"/>
      <c r="LYU5382" s="288"/>
      <c r="LYV5382" s="288"/>
      <c r="LYW5382" s="288"/>
      <c r="LYX5382" s="288"/>
      <c r="LYY5382" s="288"/>
      <c r="LYZ5382" s="288"/>
      <c r="LZA5382" s="288"/>
      <c r="LZB5382" s="288"/>
      <c r="LZC5382" s="288"/>
      <c r="LZD5382" s="288"/>
      <c r="LZE5382" s="288"/>
      <c r="LZF5382" s="288"/>
      <c r="LZG5382" s="288"/>
      <c r="LZH5382" s="288"/>
      <c r="LZI5382" s="288"/>
      <c r="LZJ5382" s="288"/>
      <c r="LZK5382" s="288"/>
      <c r="LZL5382" s="288"/>
      <c r="LZM5382" s="288"/>
      <c r="LZN5382" s="288"/>
      <c r="LZO5382" s="288"/>
      <c r="LZP5382" s="288"/>
      <c r="LZQ5382" s="288"/>
      <c r="LZR5382" s="288"/>
      <c r="LZS5382" s="288"/>
      <c r="LZT5382" s="288"/>
      <c r="LZU5382" s="288"/>
      <c r="LZV5382" s="288"/>
      <c r="LZW5382" s="288"/>
      <c r="LZX5382" s="288"/>
      <c r="LZY5382" s="288"/>
      <c r="LZZ5382" s="288"/>
      <c r="MAA5382" s="288"/>
      <c r="MAB5382" s="288"/>
      <c r="MAC5382" s="288"/>
      <c r="MAD5382" s="288"/>
      <c r="MAE5382" s="288"/>
      <c r="MAF5382" s="288"/>
      <c r="MAG5382" s="288"/>
      <c r="MAH5382" s="288"/>
      <c r="MAI5382" s="288"/>
      <c r="MAJ5382" s="288"/>
      <c r="MAK5382" s="288"/>
      <c r="MAL5382" s="288"/>
      <c r="MAM5382" s="288"/>
      <c r="MAN5382" s="288"/>
      <c r="MAO5382" s="288"/>
      <c r="MAP5382" s="288"/>
      <c r="MAQ5382" s="288"/>
      <c r="MAR5382" s="288"/>
      <c r="MAS5382" s="288"/>
      <c r="MAT5382" s="288"/>
      <c r="MAU5382" s="288"/>
      <c r="MAV5382" s="288"/>
      <c r="MAW5382" s="288"/>
      <c r="MAX5382" s="288"/>
      <c r="MAY5382" s="288"/>
      <c r="MAZ5382" s="288"/>
      <c r="MBA5382" s="288"/>
      <c r="MBB5382" s="288"/>
      <c r="MBC5382" s="288"/>
      <c r="MBD5382" s="288"/>
      <c r="MBE5382" s="288"/>
      <c r="MBF5382" s="288"/>
      <c r="MBG5382" s="288"/>
      <c r="MBH5382" s="288"/>
      <c r="MBI5382" s="288"/>
      <c r="MBJ5382" s="288"/>
      <c r="MBK5382" s="288"/>
      <c r="MBL5382" s="288"/>
      <c r="MBM5382" s="288"/>
      <c r="MBN5382" s="288"/>
      <c r="MBO5382" s="288"/>
      <c r="MBP5382" s="288"/>
      <c r="MBQ5382" s="288"/>
      <c r="MBR5382" s="288"/>
      <c r="MBS5382" s="288"/>
      <c r="MBT5382" s="288"/>
      <c r="MBU5382" s="288"/>
      <c r="MBV5382" s="288"/>
      <c r="MBW5382" s="288"/>
      <c r="MBX5382" s="288"/>
      <c r="MBY5382" s="288"/>
      <c r="MBZ5382" s="288"/>
      <c r="MCA5382" s="288"/>
      <c r="MCB5382" s="288"/>
      <c r="MCC5382" s="288"/>
      <c r="MCD5382" s="288"/>
      <c r="MCE5382" s="288"/>
      <c r="MCF5382" s="288"/>
      <c r="MCG5382" s="288"/>
      <c r="MCH5382" s="288"/>
      <c r="MCI5382" s="288"/>
      <c r="MCJ5382" s="288"/>
      <c r="MCK5382" s="288"/>
      <c r="MCL5382" s="288"/>
      <c r="MCM5382" s="288"/>
      <c r="MCN5382" s="288"/>
      <c r="MCO5382" s="288"/>
      <c r="MCP5382" s="288"/>
      <c r="MCQ5382" s="288"/>
      <c r="MCR5382" s="288"/>
      <c r="MCS5382" s="288"/>
      <c r="MCT5382" s="288"/>
      <c r="MCU5382" s="288"/>
      <c r="MCV5382" s="288"/>
      <c r="MCW5382" s="288"/>
      <c r="MCX5382" s="288"/>
      <c r="MCY5382" s="288"/>
      <c r="MCZ5382" s="288"/>
      <c r="MDA5382" s="288"/>
      <c r="MDB5382" s="288"/>
      <c r="MDC5382" s="288"/>
      <c r="MDD5382" s="288"/>
      <c r="MDE5382" s="288"/>
      <c r="MDF5382" s="288"/>
      <c r="MDG5382" s="288"/>
      <c r="MDH5382" s="288"/>
      <c r="MDI5382" s="288"/>
      <c r="MDJ5382" s="288"/>
      <c r="MDK5382" s="288"/>
      <c r="MDL5382" s="288"/>
      <c r="MDM5382" s="288"/>
      <c r="MDN5382" s="288"/>
      <c r="MDO5382" s="288"/>
      <c r="MDP5382" s="288"/>
      <c r="MDQ5382" s="288"/>
      <c r="MDR5382" s="288"/>
      <c r="MDS5382" s="288"/>
      <c r="MDT5382" s="288"/>
      <c r="MDU5382" s="288"/>
      <c r="MDV5382" s="288"/>
      <c r="MDW5382" s="288"/>
      <c r="MDX5382" s="288"/>
      <c r="MDY5382" s="288"/>
      <c r="MDZ5382" s="288"/>
      <c r="MEA5382" s="288"/>
      <c r="MEB5382" s="288"/>
      <c r="MEC5382" s="288"/>
      <c r="MED5382" s="288"/>
      <c r="MEE5382" s="288"/>
      <c r="MEF5382" s="288"/>
      <c r="MEG5382" s="288"/>
      <c r="MEH5382" s="288"/>
      <c r="MEI5382" s="288"/>
      <c r="MEJ5382" s="288"/>
      <c r="MEK5382" s="288"/>
      <c r="MEL5382" s="288"/>
      <c r="MEM5382" s="288"/>
      <c r="MEN5382" s="288"/>
      <c r="MEO5382" s="288"/>
      <c r="MEP5382" s="288"/>
      <c r="MEQ5382" s="288"/>
      <c r="MER5382" s="288"/>
      <c r="MES5382" s="288"/>
      <c r="MET5382" s="288"/>
      <c r="MEU5382" s="288"/>
      <c r="MEV5382" s="288"/>
      <c r="MEW5382" s="288"/>
      <c r="MEX5382" s="288"/>
      <c r="MEY5382" s="288"/>
      <c r="MEZ5382" s="288"/>
      <c r="MFA5382" s="288"/>
      <c r="MFB5382" s="288"/>
      <c r="MFC5382" s="288"/>
      <c r="MFD5382" s="288"/>
      <c r="MFE5382" s="288"/>
      <c r="MFF5382" s="288"/>
      <c r="MFG5382" s="288"/>
      <c r="MFH5382" s="288"/>
      <c r="MFI5382" s="288"/>
      <c r="MFJ5382" s="288"/>
      <c r="MFK5382" s="288"/>
      <c r="MFL5382" s="288"/>
      <c r="MFM5382" s="288"/>
      <c r="MFN5382" s="288"/>
      <c r="MFO5382" s="288"/>
      <c r="MFP5382" s="288"/>
      <c r="MFQ5382" s="288"/>
      <c r="MFR5382" s="288"/>
      <c r="MFS5382" s="288"/>
      <c r="MFT5382" s="288"/>
      <c r="MFU5382" s="288"/>
      <c r="MFV5382" s="288"/>
      <c r="MFW5382" s="288"/>
      <c r="MFX5382" s="288"/>
      <c r="MFY5382" s="288"/>
      <c r="MFZ5382" s="288"/>
      <c r="MGA5382" s="288"/>
      <c r="MGB5382" s="288"/>
      <c r="MGC5382" s="288"/>
      <c r="MGD5382" s="288"/>
      <c r="MGE5382" s="288"/>
      <c r="MGF5382" s="288"/>
      <c r="MGG5382" s="288"/>
      <c r="MGH5382" s="288"/>
      <c r="MGI5382" s="288"/>
      <c r="MGJ5382" s="288"/>
      <c r="MGK5382" s="288"/>
      <c r="MGL5382" s="288"/>
      <c r="MGM5382" s="288"/>
      <c r="MGN5382" s="288"/>
      <c r="MGO5382" s="288"/>
      <c r="MGP5382" s="288"/>
      <c r="MGQ5382" s="288"/>
      <c r="MGR5382" s="288"/>
      <c r="MGS5382" s="288"/>
      <c r="MGT5382" s="288"/>
      <c r="MGU5382" s="288"/>
      <c r="MGV5382" s="288"/>
      <c r="MGW5382" s="288"/>
      <c r="MGX5382" s="288"/>
      <c r="MGY5382" s="288"/>
      <c r="MGZ5382" s="288"/>
      <c r="MHA5382" s="288"/>
      <c r="MHB5382" s="288"/>
      <c r="MHC5382" s="288"/>
      <c r="MHD5382" s="288"/>
      <c r="MHE5382" s="288"/>
      <c r="MHF5382" s="288"/>
      <c r="MHG5382" s="288"/>
      <c r="MHH5382" s="288"/>
      <c r="MHI5382" s="288"/>
      <c r="MHJ5382" s="288"/>
      <c r="MHK5382" s="288"/>
      <c r="MHL5382" s="288"/>
      <c r="MHM5382" s="288"/>
      <c r="MHN5382" s="288"/>
      <c r="MHO5382" s="288"/>
      <c r="MHP5382" s="288"/>
      <c r="MHQ5382" s="288"/>
      <c r="MHR5382" s="288"/>
      <c r="MHS5382" s="288"/>
      <c r="MHT5382" s="288"/>
      <c r="MHU5382" s="288"/>
      <c r="MHV5382" s="288"/>
      <c r="MHW5382" s="288"/>
      <c r="MHX5382" s="288"/>
      <c r="MHY5382" s="288"/>
      <c r="MHZ5382" s="288"/>
      <c r="MIA5382" s="288"/>
      <c r="MIB5382" s="288"/>
      <c r="MIC5382" s="288"/>
      <c r="MID5382" s="288"/>
      <c r="MIE5382" s="288"/>
      <c r="MIF5382" s="288"/>
      <c r="MIG5382" s="288"/>
      <c r="MIH5382" s="288"/>
      <c r="MII5382" s="288"/>
      <c r="MIJ5382" s="288"/>
      <c r="MIK5382" s="288"/>
      <c r="MIL5382" s="288"/>
      <c r="MIM5382" s="288"/>
      <c r="MIN5382" s="288"/>
      <c r="MIO5382" s="288"/>
      <c r="MIP5382" s="288"/>
      <c r="MIQ5382" s="288"/>
      <c r="MIR5382" s="288"/>
      <c r="MIS5382" s="288"/>
      <c r="MIT5382" s="288"/>
      <c r="MIU5382" s="288"/>
      <c r="MIV5382" s="288"/>
      <c r="MIW5382" s="288"/>
      <c r="MIX5382" s="288"/>
      <c r="MIY5382" s="288"/>
      <c r="MIZ5382" s="288"/>
      <c r="MJA5382" s="288"/>
      <c r="MJB5382" s="288"/>
      <c r="MJC5382" s="288"/>
      <c r="MJD5382" s="288"/>
      <c r="MJE5382" s="288"/>
      <c r="MJF5382" s="288"/>
      <c r="MJG5382" s="288"/>
      <c r="MJH5382" s="288"/>
      <c r="MJI5382" s="288"/>
      <c r="MJJ5382" s="288"/>
      <c r="MJK5382" s="288"/>
      <c r="MJL5382" s="288"/>
      <c r="MJM5382" s="288"/>
      <c r="MJN5382" s="288"/>
      <c r="MJO5382" s="288"/>
      <c r="MJP5382" s="288"/>
      <c r="MJQ5382" s="288"/>
      <c r="MJR5382" s="288"/>
      <c r="MJS5382" s="288"/>
      <c r="MJT5382" s="288"/>
      <c r="MJU5382" s="288"/>
      <c r="MJV5382" s="288"/>
      <c r="MJW5382" s="288"/>
      <c r="MJX5382" s="288"/>
      <c r="MJY5382" s="288"/>
      <c r="MJZ5382" s="288"/>
      <c r="MKA5382" s="288"/>
      <c r="MKB5382" s="288"/>
      <c r="MKC5382" s="288"/>
      <c r="MKD5382" s="288"/>
      <c r="MKE5382" s="288"/>
      <c r="MKF5382" s="288"/>
      <c r="MKG5382" s="288"/>
      <c r="MKH5382" s="288"/>
      <c r="MKI5382" s="288"/>
      <c r="MKJ5382" s="288"/>
      <c r="MKK5382" s="288"/>
      <c r="MKL5382" s="288"/>
      <c r="MKM5382" s="288"/>
      <c r="MKN5382" s="288"/>
      <c r="MKO5382" s="288"/>
      <c r="MKP5382" s="288"/>
      <c r="MKQ5382" s="288"/>
      <c r="MKR5382" s="288"/>
      <c r="MKS5382" s="288"/>
      <c r="MKT5382" s="288"/>
      <c r="MKU5382" s="288"/>
      <c r="MKV5382" s="288"/>
      <c r="MKW5382" s="288"/>
      <c r="MKX5382" s="288"/>
      <c r="MKY5382" s="288"/>
      <c r="MKZ5382" s="288"/>
      <c r="MLA5382" s="288"/>
      <c r="MLB5382" s="288"/>
      <c r="MLC5382" s="288"/>
      <c r="MLD5382" s="288"/>
      <c r="MLE5382" s="288"/>
      <c r="MLF5382" s="288"/>
      <c r="MLG5382" s="288"/>
      <c r="MLH5382" s="288"/>
      <c r="MLI5382" s="288"/>
      <c r="MLJ5382" s="288"/>
      <c r="MLK5382" s="288"/>
      <c r="MLL5382" s="288"/>
      <c r="MLM5382" s="288"/>
      <c r="MLN5382" s="288"/>
      <c r="MLO5382" s="288"/>
      <c r="MLP5382" s="288"/>
      <c r="MLQ5382" s="288"/>
      <c r="MLR5382" s="288"/>
      <c r="MLS5382" s="288"/>
      <c r="MLT5382" s="288"/>
      <c r="MLU5382" s="288"/>
      <c r="MLV5382" s="288"/>
      <c r="MLW5382" s="288"/>
      <c r="MLX5382" s="288"/>
      <c r="MLY5382" s="288"/>
      <c r="MLZ5382" s="288"/>
      <c r="MMA5382" s="288"/>
      <c r="MMB5382" s="288"/>
      <c r="MMC5382" s="288"/>
      <c r="MMD5382" s="288"/>
      <c r="MME5382" s="288"/>
      <c r="MMF5382" s="288"/>
      <c r="MMG5382" s="288"/>
      <c r="MMH5382" s="288"/>
      <c r="MMI5382" s="288"/>
      <c r="MMJ5382" s="288"/>
      <c r="MMK5382" s="288"/>
      <c r="MML5382" s="288"/>
      <c r="MMM5382" s="288"/>
      <c r="MMN5382" s="288"/>
      <c r="MMO5382" s="288"/>
      <c r="MMP5382" s="288"/>
      <c r="MMQ5382" s="288"/>
      <c r="MMR5382" s="288"/>
      <c r="MMS5382" s="288"/>
      <c r="MMT5382" s="288"/>
      <c r="MMU5382" s="288"/>
      <c r="MMV5382" s="288"/>
      <c r="MMW5382" s="288"/>
      <c r="MMX5382" s="288"/>
      <c r="MMY5382" s="288"/>
      <c r="MMZ5382" s="288"/>
      <c r="MNA5382" s="288"/>
      <c r="MNB5382" s="288"/>
      <c r="MNC5382" s="288"/>
      <c r="MND5382" s="288"/>
      <c r="MNE5382" s="288"/>
      <c r="MNF5382" s="288"/>
      <c r="MNG5382" s="288"/>
      <c r="MNH5382" s="288"/>
      <c r="MNI5382" s="288"/>
      <c r="MNJ5382" s="288"/>
      <c r="MNK5382" s="288"/>
      <c r="MNL5382" s="288"/>
      <c r="MNM5382" s="288"/>
      <c r="MNN5382" s="288"/>
      <c r="MNO5382" s="288"/>
      <c r="MNP5382" s="288"/>
      <c r="MNQ5382" s="288"/>
      <c r="MNR5382" s="288"/>
      <c r="MNS5382" s="288"/>
      <c r="MNT5382" s="288"/>
      <c r="MNU5382" s="288"/>
      <c r="MNV5382" s="288"/>
      <c r="MNW5382" s="288"/>
      <c r="MNX5382" s="288"/>
      <c r="MNY5382" s="288"/>
      <c r="MNZ5382" s="288"/>
      <c r="MOA5382" s="288"/>
      <c r="MOB5382" s="288"/>
      <c r="MOC5382" s="288"/>
      <c r="MOD5382" s="288"/>
      <c r="MOE5382" s="288"/>
      <c r="MOF5382" s="288"/>
      <c r="MOG5382" s="288"/>
      <c r="MOH5382" s="288"/>
      <c r="MOI5382" s="288"/>
      <c r="MOJ5382" s="288"/>
      <c r="MOK5382" s="288"/>
      <c r="MOL5382" s="288"/>
      <c r="MOM5382" s="288"/>
      <c r="MON5382" s="288"/>
      <c r="MOO5382" s="288"/>
      <c r="MOP5382" s="288"/>
      <c r="MOQ5382" s="288"/>
      <c r="MOR5382" s="288"/>
      <c r="MOS5382" s="288"/>
      <c r="MOT5382" s="288"/>
      <c r="MOU5382" s="288"/>
      <c r="MOV5382" s="288"/>
      <c r="MOW5382" s="288"/>
      <c r="MOX5382" s="288"/>
      <c r="MOY5382" s="288"/>
      <c r="MOZ5382" s="288"/>
      <c r="MPA5382" s="288"/>
      <c r="MPB5382" s="288"/>
      <c r="MPC5382" s="288"/>
      <c r="MPD5382" s="288"/>
      <c r="MPE5382" s="288"/>
      <c r="MPF5382" s="288"/>
      <c r="MPG5382" s="288"/>
      <c r="MPH5382" s="288"/>
      <c r="MPI5382" s="288"/>
      <c r="MPJ5382" s="288"/>
      <c r="MPK5382" s="288"/>
      <c r="MPL5382" s="288"/>
      <c r="MPM5382" s="288"/>
      <c r="MPN5382" s="288"/>
      <c r="MPO5382" s="288"/>
      <c r="MPP5382" s="288"/>
      <c r="MPQ5382" s="288"/>
      <c r="MPR5382" s="288"/>
      <c r="MPS5382" s="288"/>
      <c r="MPT5382" s="288"/>
      <c r="MPU5382" s="288"/>
      <c r="MPV5382" s="288"/>
      <c r="MPW5382" s="288"/>
      <c r="MPX5382" s="288"/>
      <c r="MPY5382" s="288"/>
      <c r="MPZ5382" s="288"/>
      <c r="MQA5382" s="288"/>
      <c r="MQB5382" s="288"/>
      <c r="MQC5382" s="288"/>
      <c r="MQD5382" s="288"/>
      <c r="MQE5382" s="288"/>
      <c r="MQF5382" s="288"/>
      <c r="MQG5382" s="288"/>
      <c r="MQH5382" s="288"/>
      <c r="MQI5382" s="288"/>
      <c r="MQJ5382" s="288"/>
      <c r="MQK5382" s="288"/>
      <c r="MQL5382" s="288"/>
      <c r="MQM5382" s="288"/>
      <c r="MQN5382" s="288"/>
      <c r="MQO5382" s="288"/>
      <c r="MQP5382" s="288"/>
      <c r="MQQ5382" s="288"/>
      <c r="MQR5382" s="288"/>
      <c r="MQS5382" s="288"/>
      <c r="MQT5382" s="288"/>
      <c r="MQU5382" s="288"/>
      <c r="MQV5382" s="288"/>
      <c r="MQW5382" s="288"/>
      <c r="MQX5382" s="288"/>
      <c r="MQY5382" s="288"/>
      <c r="MQZ5382" s="288"/>
      <c r="MRA5382" s="288"/>
      <c r="MRB5382" s="288"/>
      <c r="MRC5382" s="288"/>
      <c r="MRD5382" s="288"/>
      <c r="MRE5382" s="288"/>
      <c r="MRF5382" s="288"/>
      <c r="MRG5382" s="288"/>
      <c r="MRH5382" s="288"/>
      <c r="MRI5382" s="288"/>
      <c r="MRJ5382" s="288"/>
      <c r="MRK5382" s="288"/>
      <c r="MRL5382" s="288"/>
      <c r="MRM5382" s="288"/>
      <c r="MRN5382" s="288"/>
      <c r="MRO5382" s="288"/>
      <c r="MRP5382" s="288"/>
      <c r="MRQ5382" s="288"/>
      <c r="MRR5382" s="288"/>
      <c r="MRS5382" s="288"/>
      <c r="MRT5382" s="288"/>
      <c r="MRU5382" s="288"/>
      <c r="MRV5382" s="288"/>
      <c r="MRW5382" s="288"/>
      <c r="MRX5382" s="288"/>
      <c r="MRY5382" s="288"/>
      <c r="MRZ5382" s="288"/>
      <c r="MSA5382" s="288"/>
      <c r="MSB5382" s="288"/>
      <c r="MSC5382" s="288"/>
      <c r="MSD5382" s="288"/>
      <c r="MSE5382" s="288"/>
      <c r="MSF5382" s="288"/>
      <c r="MSG5382" s="288"/>
      <c r="MSH5382" s="288"/>
      <c r="MSI5382" s="288"/>
      <c r="MSJ5382" s="288"/>
      <c r="MSK5382" s="288"/>
      <c r="MSL5382" s="288"/>
      <c r="MSM5382" s="288"/>
      <c r="MSN5382" s="288"/>
      <c r="MSO5382" s="288"/>
      <c r="MSP5382" s="288"/>
      <c r="MSQ5382" s="288"/>
      <c r="MSR5382" s="288"/>
      <c r="MSS5382" s="288"/>
      <c r="MST5382" s="288"/>
      <c r="MSU5382" s="288"/>
      <c r="MSV5382" s="288"/>
      <c r="MSW5382" s="288"/>
      <c r="MSX5382" s="288"/>
      <c r="MSY5382" s="288"/>
      <c r="MSZ5382" s="288"/>
      <c r="MTA5382" s="288"/>
      <c r="MTB5382" s="288"/>
      <c r="MTC5382" s="288"/>
      <c r="MTD5382" s="288"/>
      <c r="MTE5382" s="288"/>
      <c r="MTF5382" s="288"/>
      <c r="MTG5382" s="288"/>
      <c r="MTH5382" s="288"/>
      <c r="MTI5382" s="288"/>
      <c r="MTJ5382" s="288"/>
      <c r="MTK5382" s="288"/>
      <c r="MTL5382" s="288"/>
      <c r="MTM5382" s="288"/>
      <c r="MTN5382" s="288"/>
      <c r="MTO5382" s="288"/>
      <c r="MTP5382" s="288"/>
      <c r="MTQ5382" s="288"/>
      <c r="MTR5382" s="288"/>
      <c r="MTS5382" s="288"/>
      <c r="MTT5382" s="288"/>
      <c r="MTU5382" s="288"/>
      <c r="MTV5382" s="288"/>
      <c r="MTW5382" s="288"/>
      <c r="MTX5382" s="288"/>
      <c r="MTY5382" s="288"/>
      <c r="MTZ5382" s="288"/>
      <c r="MUA5382" s="288"/>
      <c r="MUB5382" s="288"/>
      <c r="MUC5382" s="288"/>
      <c r="MUD5382" s="288"/>
      <c r="MUE5382" s="288"/>
      <c r="MUF5382" s="288"/>
      <c r="MUG5382" s="288"/>
      <c r="MUH5382" s="288"/>
      <c r="MUI5382" s="288"/>
      <c r="MUJ5382" s="288"/>
      <c r="MUK5382" s="288"/>
      <c r="MUL5382" s="288"/>
      <c r="MUM5382" s="288"/>
      <c r="MUN5382" s="288"/>
      <c r="MUO5382" s="288"/>
      <c r="MUP5382" s="288"/>
      <c r="MUQ5382" s="288"/>
      <c r="MUR5382" s="288"/>
      <c r="MUS5382" s="288"/>
      <c r="MUT5382" s="288"/>
      <c r="MUU5382" s="288"/>
      <c r="MUV5382" s="288"/>
      <c r="MUW5382" s="288"/>
      <c r="MUX5382" s="288"/>
      <c r="MUY5382" s="288"/>
      <c r="MUZ5382" s="288"/>
      <c r="MVA5382" s="288"/>
      <c r="MVB5382" s="288"/>
      <c r="MVC5382" s="288"/>
      <c r="MVD5382" s="288"/>
      <c r="MVE5382" s="288"/>
      <c r="MVF5382" s="288"/>
      <c r="MVG5382" s="288"/>
      <c r="MVH5382" s="288"/>
      <c r="MVI5382" s="288"/>
      <c r="MVJ5382" s="288"/>
      <c r="MVK5382" s="288"/>
      <c r="MVL5382" s="288"/>
      <c r="MVM5382" s="288"/>
      <c r="MVN5382" s="288"/>
      <c r="MVO5382" s="288"/>
      <c r="MVP5382" s="288"/>
      <c r="MVQ5382" s="288"/>
      <c r="MVR5382" s="288"/>
      <c r="MVS5382" s="288"/>
      <c r="MVT5382" s="288"/>
      <c r="MVU5382" s="288"/>
      <c r="MVV5382" s="288"/>
      <c r="MVW5382" s="288"/>
      <c r="MVX5382" s="288"/>
      <c r="MVY5382" s="288"/>
      <c r="MVZ5382" s="288"/>
      <c r="MWA5382" s="288"/>
      <c r="MWB5382" s="288"/>
      <c r="MWC5382" s="288"/>
      <c r="MWD5382" s="288"/>
      <c r="MWE5382" s="288"/>
      <c r="MWF5382" s="288"/>
      <c r="MWG5382" s="288"/>
      <c r="MWH5382" s="288"/>
      <c r="MWI5382" s="288"/>
      <c r="MWJ5382" s="288"/>
      <c r="MWK5382" s="288"/>
      <c r="MWL5382" s="288"/>
      <c r="MWM5382" s="288"/>
      <c r="MWN5382" s="288"/>
      <c r="MWO5382" s="288"/>
      <c r="MWP5382" s="288"/>
      <c r="MWQ5382" s="288"/>
      <c r="MWR5382" s="288"/>
      <c r="MWS5382" s="288"/>
      <c r="MWT5382" s="288"/>
      <c r="MWU5382" s="288"/>
      <c r="MWV5382" s="288"/>
      <c r="MWW5382" s="288"/>
      <c r="MWX5382" s="288"/>
      <c r="MWY5382" s="288"/>
      <c r="MWZ5382" s="288"/>
      <c r="MXA5382" s="288"/>
      <c r="MXB5382" s="288"/>
      <c r="MXC5382" s="288"/>
      <c r="MXD5382" s="288"/>
      <c r="MXE5382" s="288"/>
      <c r="MXF5382" s="288"/>
      <c r="MXG5382" s="288"/>
      <c r="MXH5382" s="288"/>
      <c r="MXI5382" s="288"/>
      <c r="MXJ5382" s="288"/>
      <c r="MXK5382" s="288"/>
      <c r="MXL5382" s="288"/>
      <c r="MXM5382" s="288"/>
      <c r="MXN5382" s="288"/>
      <c r="MXO5382" s="288"/>
      <c r="MXP5382" s="288"/>
      <c r="MXQ5382" s="288"/>
      <c r="MXR5382" s="288"/>
      <c r="MXS5382" s="288"/>
      <c r="MXT5382" s="288"/>
      <c r="MXU5382" s="288"/>
      <c r="MXV5382" s="288"/>
      <c r="MXW5382" s="288"/>
      <c r="MXX5382" s="288"/>
      <c r="MXY5382" s="288"/>
      <c r="MXZ5382" s="288"/>
      <c r="MYA5382" s="288"/>
      <c r="MYB5382" s="288"/>
      <c r="MYC5382" s="288"/>
      <c r="MYD5382" s="288"/>
      <c r="MYE5382" s="288"/>
      <c r="MYF5382" s="288"/>
      <c r="MYG5382" s="288"/>
      <c r="MYH5382" s="288"/>
      <c r="MYI5382" s="288"/>
      <c r="MYJ5382" s="288"/>
      <c r="MYK5382" s="288"/>
      <c r="MYL5382" s="288"/>
      <c r="MYM5382" s="288"/>
      <c r="MYN5382" s="288"/>
      <c r="MYO5382" s="288"/>
      <c r="MYP5382" s="288"/>
      <c r="MYQ5382" s="288"/>
      <c r="MYR5382" s="288"/>
      <c r="MYS5382" s="288"/>
      <c r="MYT5382" s="288"/>
      <c r="MYU5382" s="288"/>
      <c r="MYV5382" s="288"/>
      <c r="MYW5382" s="288"/>
      <c r="MYX5382" s="288"/>
      <c r="MYY5382" s="288"/>
      <c r="MYZ5382" s="288"/>
      <c r="MZA5382" s="288"/>
      <c r="MZB5382" s="288"/>
      <c r="MZC5382" s="288"/>
      <c r="MZD5382" s="288"/>
      <c r="MZE5382" s="288"/>
      <c r="MZF5382" s="288"/>
      <c r="MZG5382" s="288"/>
      <c r="MZH5382" s="288"/>
      <c r="MZI5382" s="288"/>
      <c r="MZJ5382" s="288"/>
      <c r="MZK5382" s="288"/>
      <c r="MZL5382" s="288"/>
      <c r="MZM5382" s="288"/>
      <c r="MZN5382" s="288"/>
      <c r="MZO5382" s="288"/>
      <c r="MZP5382" s="288"/>
      <c r="MZQ5382" s="288"/>
      <c r="MZR5382" s="288"/>
      <c r="MZS5382" s="288"/>
      <c r="MZT5382" s="288"/>
      <c r="MZU5382" s="288"/>
      <c r="MZV5382" s="288"/>
      <c r="MZW5382" s="288"/>
      <c r="MZX5382" s="288"/>
      <c r="MZY5382" s="288"/>
      <c r="MZZ5382" s="288"/>
      <c r="NAA5382" s="288"/>
      <c r="NAB5382" s="288"/>
      <c r="NAC5382" s="288"/>
      <c r="NAD5382" s="288"/>
      <c r="NAE5382" s="288"/>
      <c r="NAF5382" s="288"/>
      <c r="NAG5382" s="288"/>
      <c r="NAH5382" s="288"/>
      <c r="NAI5382" s="288"/>
      <c r="NAJ5382" s="288"/>
      <c r="NAK5382" s="288"/>
      <c r="NAL5382" s="288"/>
      <c r="NAM5382" s="288"/>
      <c r="NAN5382" s="288"/>
      <c r="NAO5382" s="288"/>
      <c r="NAP5382" s="288"/>
      <c r="NAQ5382" s="288"/>
      <c r="NAR5382" s="288"/>
      <c r="NAS5382" s="288"/>
      <c r="NAT5382" s="288"/>
      <c r="NAU5382" s="288"/>
      <c r="NAV5382" s="288"/>
      <c r="NAW5382" s="288"/>
      <c r="NAX5382" s="288"/>
      <c r="NAY5382" s="288"/>
      <c r="NAZ5382" s="288"/>
      <c r="NBA5382" s="288"/>
      <c r="NBB5382" s="288"/>
      <c r="NBC5382" s="288"/>
      <c r="NBD5382" s="288"/>
      <c r="NBE5382" s="288"/>
      <c r="NBF5382" s="288"/>
      <c r="NBG5382" s="288"/>
      <c r="NBH5382" s="288"/>
      <c r="NBI5382" s="288"/>
      <c r="NBJ5382" s="288"/>
      <c r="NBK5382" s="288"/>
      <c r="NBL5382" s="288"/>
      <c r="NBM5382" s="288"/>
      <c r="NBN5382" s="288"/>
      <c r="NBO5382" s="288"/>
      <c r="NBP5382" s="288"/>
      <c r="NBQ5382" s="288"/>
      <c r="NBR5382" s="288"/>
      <c r="NBS5382" s="288"/>
      <c r="NBT5382" s="288"/>
      <c r="NBU5382" s="288"/>
      <c r="NBV5382" s="288"/>
      <c r="NBW5382" s="288"/>
      <c r="NBX5382" s="288"/>
      <c r="NBY5382" s="288"/>
      <c r="NBZ5382" s="288"/>
      <c r="NCA5382" s="288"/>
      <c r="NCB5382" s="288"/>
      <c r="NCC5382" s="288"/>
      <c r="NCD5382" s="288"/>
      <c r="NCE5382" s="288"/>
      <c r="NCF5382" s="288"/>
      <c r="NCG5382" s="288"/>
      <c r="NCH5382" s="288"/>
      <c r="NCI5382" s="288"/>
      <c r="NCJ5382" s="288"/>
      <c r="NCK5382" s="288"/>
      <c r="NCL5382" s="288"/>
      <c r="NCM5382" s="288"/>
      <c r="NCN5382" s="288"/>
      <c r="NCO5382" s="288"/>
      <c r="NCP5382" s="288"/>
      <c r="NCQ5382" s="288"/>
      <c r="NCR5382" s="288"/>
      <c r="NCS5382" s="288"/>
      <c r="NCT5382" s="288"/>
      <c r="NCU5382" s="288"/>
      <c r="NCV5382" s="288"/>
      <c r="NCW5382" s="288"/>
      <c r="NCX5382" s="288"/>
      <c r="NCY5382" s="288"/>
      <c r="NCZ5382" s="288"/>
      <c r="NDA5382" s="288"/>
      <c r="NDB5382" s="288"/>
      <c r="NDC5382" s="288"/>
      <c r="NDD5382" s="288"/>
      <c r="NDE5382" s="288"/>
      <c r="NDF5382" s="288"/>
      <c r="NDG5382" s="288"/>
      <c r="NDH5382" s="288"/>
      <c r="NDI5382" s="288"/>
      <c r="NDJ5382" s="288"/>
      <c r="NDK5382" s="288"/>
      <c r="NDL5382" s="288"/>
      <c r="NDM5382" s="288"/>
      <c r="NDN5382" s="288"/>
      <c r="NDO5382" s="288"/>
      <c r="NDP5382" s="288"/>
      <c r="NDQ5382" s="288"/>
      <c r="NDR5382" s="288"/>
      <c r="NDS5382" s="288"/>
      <c r="NDT5382" s="288"/>
      <c r="NDU5382" s="288"/>
      <c r="NDV5382" s="288"/>
      <c r="NDW5382" s="288"/>
      <c r="NDX5382" s="288"/>
      <c r="NDY5382" s="288"/>
      <c r="NDZ5382" s="288"/>
      <c r="NEA5382" s="288"/>
      <c r="NEB5382" s="288"/>
      <c r="NEC5382" s="288"/>
      <c r="NED5382" s="288"/>
      <c r="NEE5382" s="288"/>
      <c r="NEF5382" s="288"/>
      <c r="NEG5382" s="288"/>
      <c r="NEH5382" s="288"/>
      <c r="NEI5382" s="288"/>
      <c r="NEJ5382" s="288"/>
      <c r="NEK5382" s="288"/>
      <c r="NEL5382" s="288"/>
      <c r="NEM5382" s="288"/>
      <c r="NEN5382" s="288"/>
      <c r="NEO5382" s="288"/>
      <c r="NEP5382" s="288"/>
      <c r="NEQ5382" s="288"/>
      <c r="NER5382" s="288"/>
      <c r="NES5382" s="288"/>
      <c r="NET5382" s="288"/>
      <c r="NEU5382" s="288"/>
      <c r="NEV5382" s="288"/>
      <c r="NEW5382" s="288"/>
      <c r="NEX5382" s="288"/>
      <c r="NEY5382" s="288"/>
      <c r="NEZ5382" s="288"/>
      <c r="NFA5382" s="288"/>
      <c r="NFB5382" s="288"/>
      <c r="NFC5382" s="288"/>
      <c r="NFD5382" s="288"/>
      <c r="NFE5382" s="288"/>
      <c r="NFF5382" s="288"/>
      <c r="NFG5382" s="288"/>
      <c r="NFH5382" s="288"/>
      <c r="NFI5382" s="288"/>
      <c r="NFJ5382" s="288"/>
      <c r="NFK5382" s="288"/>
      <c r="NFL5382" s="288"/>
      <c r="NFM5382" s="288"/>
      <c r="NFN5382" s="288"/>
      <c r="NFO5382" s="288"/>
      <c r="NFP5382" s="288"/>
      <c r="NFQ5382" s="288"/>
      <c r="NFR5382" s="288"/>
      <c r="NFS5382" s="288"/>
      <c r="NFT5382" s="288"/>
      <c r="NFU5382" s="288"/>
      <c r="NFV5382" s="288"/>
      <c r="NFW5382" s="288"/>
      <c r="NFX5382" s="288"/>
      <c r="NFY5382" s="288"/>
      <c r="NFZ5382" s="288"/>
      <c r="NGA5382" s="288"/>
      <c r="NGB5382" s="288"/>
      <c r="NGC5382" s="288"/>
      <c r="NGD5382" s="288"/>
      <c r="NGE5382" s="288"/>
      <c r="NGF5382" s="288"/>
      <c r="NGG5382" s="288"/>
      <c r="NGH5382" s="288"/>
      <c r="NGI5382" s="288"/>
      <c r="NGJ5382" s="288"/>
      <c r="NGK5382" s="288"/>
      <c r="NGL5382" s="288"/>
      <c r="NGM5382" s="288"/>
      <c r="NGN5382" s="288"/>
      <c r="NGO5382" s="288"/>
      <c r="NGP5382" s="288"/>
      <c r="NGQ5382" s="288"/>
      <c r="NGR5382" s="288"/>
      <c r="NGS5382" s="288"/>
      <c r="NGT5382" s="288"/>
      <c r="NGU5382" s="288"/>
      <c r="NGV5382" s="288"/>
      <c r="NGW5382" s="288"/>
      <c r="NGX5382" s="288"/>
      <c r="NGY5382" s="288"/>
      <c r="NGZ5382" s="288"/>
      <c r="NHA5382" s="288"/>
      <c r="NHB5382" s="288"/>
      <c r="NHC5382" s="288"/>
      <c r="NHD5382" s="288"/>
      <c r="NHE5382" s="288"/>
      <c r="NHF5382" s="288"/>
      <c r="NHG5382" s="288"/>
      <c r="NHH5382" s="288"/>
      <c r="NHI5382" s="288"/>
      <c r="NHJ5382" s="288"/>
      <c r="NHK5382" s="288"/>
      <c r="NHL5382" s="288"/>
      <c r="NHM5382" s="288"/>
      <c r="NHN5382" s="288"/>
      <c r="NHO5382" s="288"/>
      <c r="NHP5382" s="288"/>
      <c r="NHQ5382" s="288"/>
      <c r="NHR5382" s="288"/>
      <c r="NHS5382" s="288"/>
      <c r="NHT5382" s="288"/>
      <c r="NHU5382" s="288"/>
      <c r="NHV5382" s="288"/>
      <c r="NHW5382" s="288"/>
      <c r="NHX5382" s="288"/>
      <c r="NHY5382" s="288"/>
      <c r="NHZ5382" s="288"/>
      <c r="NIA5382" s="288"/>
      <c r="NIB5382" s="288"/>
      <c r="NIC5382" s="288"/>
      <c r="NID5382" s="288"/>
      <c r="NIE5382" s="288"/>
      <c r="NIF5382" s="288"/>
      <c r="NIG5382" s="288"/>
      <c r="NIH5382" s="288"/>
      <c r="NII5382" s="288"/>
      <c r="NIJ5382" s="288"/>
      <c r="NIK5382" s="288"/>
      <c r="NIL5382" s="288"/>
      <c r="NIM5382" s="288"/>
      <c r="NIN5382" s="288"/>
      <c r="NIO5382" s="288"/>
      <c r="NIP5382" s="288"/>
      <c r="NIQ5382" s="288"/>
      <c r="NIR5382" s="288"/>
      <c r="NIS5382" s="288"/>
      <c r="NIT5382" s="288"/>
      <c r="NIU5382" s="288"/>
      <c r="NIV5382" s="288"/>
      <c r="NIW5382" s="288"/>
      <c r="NIX5382" s="288"/>
      <c r="NIY5382" s="288"/>
      <c r="NIZ5382" s="288"/>
      <c r="NJA5382" s="288"/>
      <c r="NJB5382" s="288"/>
      <c r="NJC5382" s="288"/>
      <c r="NJD5382" s="288"/>
      <c r="NJE5382" s="288"/>
      <c r="NJF5382" s="288"/>
      <c r="NJG5382" s="288"/>
      <c r="NJH5382" s="288"/>
      <c r="NJI5382" s="288"/>
      <c r="NJJ5382" s="288"/>
      <c r="NJK5382" s="288"/>
      <c r="NJL5382" s="288"/>
      <c r="NJM5382" s="288"/>
      <c r="NJN5382" s="288"/>
      <c r="NJO5382" s="288"/>
      <c r="NJP5382" s="288"/>
      <c r="NJQ5382" s="288"/>
      <c r="NJR5382" s="288"/>
      <c r="NJS5382" s="288"/>
      <c r="NJT5382" s="288"/>
      <c r="NJU5382" s="288"/>
      <c r="NJV5382" s="288"/>
      <c r="NJW5382" s="288"/>
      <c r="NJX5382" s="288"/>
      <c r="NJY5382" s="288"/>
      <c r="NJZ5382" s="288"/>
      <c r="NKA5382" s="288"/>
      <c r="NKB5382" s="288"/>
      <c r="NKC5382" s="288"/>
      <c r="NKD5382" s="288"/>
      <c r="NKE5382" s="288"/>
      <c r="NKF5382" s="288"/>
      <c r="NKG5382" s="288"/>
      <c r="NKH5382" s="288"/>
      <c r="NKI5382" s="288"/>
      <c r="NKJ5382" s="288"/>
      <c r="NKK5382" s="288"/>
      <c r="NKL5382" s="288"/>
      <c r="NKM5382" s="288"/>
      <c r="NKN5382" s="288"/>
      <c r="NKO5382" s="288"/>
      <c r="NKP5382" s="288"/>
      <c r="NKQ5382" s="288"/>
      <c r="NKR5382" s="288"/>
      <c r="NKS5382" s="288"/>
      <c r="NKT5382" s="288"/>
      <c r="NKU5382" s="288"/>
      <c r="NKV5382" s="288"/>
      <c r="NKW5382" s="288"/>
      <c r="NKX5382" s="288"/>
      <c r="NKY5382" s="288"/>
      <c r="NKZ5382" s="288"/>
      <c r="NLA5382" s="288"/>
      <c r="NLB5382" s="288"/>
      <c r="NLC5382" s="288"/>
      <c r="NLD5382" s="288"/>
      <c r="NLE5382" s="288"/>
      <c r="NLF5382" s="288"/>
      <c r="NLG5382" s="288"/>
      <c r="NLH5382" s="288"/>
      <c r="NLI5382" s="288"/>
      <c r="NLJ5382" s="288"/>
      <c r="NLK5382" s="288"/>
      <c r="NLL5382" s="288"/>
      <c r="NLM5382" s="288"/>
      <c r="NLN5382" s="288"/>
      <c r="NLO5382" s="288"/>
      <c r="NLP5382" s="288"/>
      <c r="NLQ5382" s="288"/>
      <c r="NLR5382" s="288"/>
      <c r="NLS5382" s="288"/>
      <c r="NLT5382" s="288"/>
      <c r="NLU5382" s="288"/>
      <c r="NLV5382" s="288"/>
      <c r="NLW5382" s="288"/>
      <c r="NLX5382" s="288"/>
      <c r="NLY5382" s="288"/>
      <c r="NLZ5382" s="288"/>
      <c r="NMA5382" s="288"/>
      <c r="NMB5382" s="288"/>
      <c r="NMC5382" s="288"/>
      <c r="NMD5382" s="288"/>
      <c r="NME5382" s="288"/>
      <c r="NMF5382" s="288"/>
      <c r="NMG5382" s="288"/>
      <c r="NMH5382" s="288"/>
      <c r="NMI5382" s="288"/>
      <c r="NMJ5382" s="288"/>
      <c r="NMK5382" s="288"/>
      <c r="NML5382" s="288"/>
      <c r="NMM5382" s="288"/>
      <c r="NMN5382" s="288"/>
      <c r="NMO5382" s="288"/>
      <c r="NMP5382" s="288"/>
      <c r="NMQ5382" s="288"/>
      <c r="NMR5382" s="288"/>
      <c r="NMS5382" s="288"/>
      <c r="NMT5382" s="288"/>
      <c r="NMU5382" s="288"/>
      <c r="NMV5382" s="288"/>
      <c r="NMW5382" s="288"/>
      <c r="NMX5382" s="288"/>
      <c r="NMY5382" s="288"/>
      <c r="NMZ5382" s="288"/>
      <c r="NNA5382" s="288"/>
      <c r="NNB5382" s="288"/>
      <c r="NNC5382" s="288"/>
      <c r="NND5382" s="288"/>
      <c r="NNE5382" s="288"/>
      <c r="NNF5382" s="288"/>
      <c r="NNG5382" s="288"/>
      <c r="NNH5382" s="288"/>
      <c r="NNI5382" s="288"/>
      <c r="NNJ5382" s="288"/>
      <c r="NNK5382" s="288"/>
      <c r="NNL5382" s="288"/>
      <c r="NNM5382" s="288"/>
      <c r="NNN5382" s="288"/>
      <c r="NNO5382" s="288"/>
      <c r="NNP5382" s="288"/>
      <c r="NNQ5382" s="288"/>
      <c r="NNR5382" s="288"/>
      <c r="NNS5382" s="288"/>
      <c r="NNT5382" s="288"/>
      <c r="NNU5382" s="288"/>
      <c r="NNV5382" s="288"/>
      <c r="NNW5382" s="288"/>
      <c r="NNX5382" s="288"/>
      <c r="NNY5382" s="288"/>
      <c r="NNZ5382" s="288"/>
      <c r="NOA5382" s="288"/>
      <c r="NOB5382" s="288"/>
      <c r="NOC5382" s="288"/>
      <c r="NOD5382" s="288"/>
      <c r="NOE5382" s="288"/>
      <c r="NOF5382" s="288"/>
      <c r="NOG5382" s="288"/>
      <c r="NOH5382" s="288"/>
      <c r="NOI5382" s="288"/>
      <c r="NOJ5382" s="288"/>
      <c r="NOK5382" s="288"/>
      <c r="NOL5382" s="288"/>
      <c r="NOM5382" s="288"/>
      <c r="NON5382" s="288"/>
      <c r="NOO5382" s="288"/>
      <c r="NOP5382" s="288"/>
      <c r="NOQ5382" s="288"/>
      <c r="NOR5382" s="288"/>
      <c r="NOS5382" s="288"/>
      <c r="NOT5382" s="288"/>
      <c r="NOU5382" s="288"/>
      <c r="NOV5382" s="288"/>
      <c r="NOW5382" s="288"/>
      <c r="NOX5382" s="288"/>
      <c r="NOY5382" s="288"/>
      <c r="NOZ5382" s="288"/>
      <c r="NPA5382" s="288"/>
      <c r="NPB5382" s="288"/>
      <c r="NPC5382" s="288"/>
      <c r="NPD5382" s="288"/>
      <c r="NPE5382" s="288"/>
      <c r="NPF5382" s="288"/>
      <c r="NPG5382" s="288"/>
      <c r="NPH5382" s="288"/>
      <c r="NPI5382" s="288"/>
      <c r="NPJ5382" s="288"/>
      <c r="NPK5382" s="288"/>
      <c r="NPL5382" s="288"/>
      <c r="NPM5382" s="288"/>
      <c r="NPN5382" s="288"/>
      <c r="NPO5382" s="288"/>
      <c r="NPP5382" s="288"/>
      <c r="NPQ5382" s="288"/>
      <c r="NPR5382" s="288"/>
      <c r="NPS5382" s="288"/>
      <c r="NPT5382" s="288"/>
      <c r="NPU5382" s="288"/>
      <c r="NPV5382" s="288"/>
      <c r="NPW5382" s="288"/>
      <c r="NPX5382" s="288"/>
      <c r="NPY5382" s="288"/>
      <c r="NPZ5382" s="288"/>
      <c r="NQA5382" s="288"/>
      <c r="NQB5382" s="288"/>
      <c r="NQC5382" s="288"/>
      <c r="NQD5382" s="288"/>
      <c r="NQE5382" s="288"/>
      <c r="NQF5382" s="288"/>
      <c r="NQG5382" s="288"/>
      <c r="NQH5382" s="288"/>
      <c r="NQI5382" s="288"/>
      <c r="NQJ5382" s="288"/>
      <c r="NQK5382" s="288"/>
      <c r="NQL5382" s="288"/>
      <c r="NQM5382" s="288"/>
      <c r="NQN5382" s="288"/>
      <c r="NQO5382" s="288"/>
      <c r="NQP5382" s="288"/>
      <c r="NQQ5382" s="288"/>
      <c r="NQR5382" s="288"/>
      <c r="NQS5382" s="288"/>
      <c r="NQT5382" s="288"/>
      <c r="NQU5382" s="288"/>
      <c r="NQV5382" s="288"/>
      <c r="NQW5382" s="288"/>
      <c r="NQX5382" s="288"/>
      <c r="NQY5382" s="288"/>
      <c r="NQZ5382" s="288"/>
      <c r="NRA5382" s="288"/>
      <c r="NRB5382" s="288"/>
      <c r="NRC5382" s="288"/>
      <c r="NRD5382" s="288"/>
      <c r="NRE5382" s="288"/>
      <c r="NRF5382" s="288"/>
      <c r="NRG5382" s="288"/>
      <c r="NRH5382" s="288"/>
      <c r="NRI5382" s="288"/>
      <c r="NRJ5382" s="288"/>
      <c r="NRK5382" s="288"/>
      <c r="NRL5382" s="288"/>
      <c r="NRM5382" s="288"/>
      <c r="NRN5382" s="288"/>
      <c r="NRO5382" s="288"/>
      <c r="NRP5382" s="288"/>
      <c r="NRQ5382" s="288"/>
      <c r="NRR5382" s="288"/>
      <c r="NRS5382" s="288"/>
      <c r="NRT5382" s="288"/>
      <c r="NRU5382" s="288"/>
      <c r="NRV5382" s="288"/>
      <c r="NRW5382" s="288"/>
      <c r="NRX5382" s="288"/>
      <c r="NRY5382" s="288"/>
      <c r="NRZ5382" s="288"/>
      <c r="NSA5382" s="288"/>
      <c r="NSB5382" s="288"/>
      <c r="NSC5382" s="288"/>
      <c r="NSD5382" s="288"/>
      <c r="NSE5382" s="288"/>
      <c r="NSF5382" s="288"/>
      <c r="NSG5382" s="288"/>
      <c r="NSH5382" s="288"/>
      <c r="NSI5382" s="288"/>
      <c r="NSJ5382" s="288"/>
      <c r="NSK5382" s="288"/>
      <c r="NSL5382" s="288"/>
      <c r="NSM5382" s="288"/>
      <c r="NSN5382" s="288"/>
      <c r="NSO5382" s="288"/>
      <c r="NSP5382" s="288"/>
      <c r="NSQ5382" s="288"/>
      <c r="NSR5382" s="288"/>
      <c r="NSS5382" s="288"/>
      <c r="NST5382" s="288"/>
      <c r="NSU5382" s="288"/>
      <c r="NSV5382" s="288"/>
      <c r="NSW5382" s="288"/>
      <c r="NSX5382" s="288"/>
      <c r="NSY5382" s="288"/>
      <c r="NSZ5382" s="288"/>
      <c r="NTA5382" s="288"/>
      <c r="NTB5382" s="288"/>
      <c r="NTC5382" s="288"/>
      <c r="NTD5382" s="288"/>
      <c r="NTE5382" s="288"/>
      <c r="NTF5382" s="288"/>
      <c r="NTG5382" s="288"/>
      <c r="NTH5382" s="288"/>
      <c r="NTI5382" s="288"/>
      <c r="NTJ5382" s="288"/>
      <c r="NTK5382" s="288"/>
      <c r="NTL5382" s="288"/>
      <c r="NTM5382" s="288"/>
      <c r="NTN5382" s="288"/>
      <c r="NTO5382" s="288"/>
      <c r="NTP5382" s="288"/>
      <c r="NTQ5382" s="288"/>
      <c r="NTR5382" s="288"/>
      <c r="NTS5382" s="288"/>
      <c r="NTT5382" s="288"/>
      <c r="NTU5382" s="288"/>
      <c r="NTV5382" s="288"/>
      <c r="NTW5382" s="288"/>
      <c r="NTX5382" s="288"/>
      <c r="NTY5382" s="288"/>
      <c r="NTZ5382" s="288"/>
      <c r="NUA5382" s="288"/>
      <c r="NUB5382" s="288"/>
      <c r="NUC5382" s="288"/>
      <c r="NUD5382" s="288"/>
      <c r="NUE5382" s="288"/>
      <c r="NUF5382" s="288"/>
      <c r="NUG5382" s="288"/>
      <c r="NUH5382" s="288"/>
      <c r="NUI5382" s="288"/>
      <c r="NUJ5382" s="288"/>
      <c r="NUK5382" s="288"/>
      <c r="NUL5382" s="288"/>
      <c r="NUM5382" s="288"/>
      <c r="NUN5382" s="288"/>
      <c r="NUO5382" s="288"/>
      <c r="NUP5382" s="288"/>
      <c r="NUQ5382" s="288"/>
      <c r="NUR5382" s="288"/>
      <c r="NUS5382" s="288"/>
      <c r="NUT5382" s="288"/>
      <c r="NUU5382" s="288"/>
      <c r="NUV5382" s="288"/>
      <c r="NUW5382" s="288"/>
      <c r="NUX5382" s="288"/>
      <c r="NUY5382" s="288"/>
      <c r="NUZ5382" s="288"/>
      <c r="NVA5382" s="288"/>
      <c r="NVB5382" s="288"/>
      <c r="NVC5382" s="288"/>
      <c r="NVD5382" s="288"/>
      <c r="NVE5382" s="288"/>
      <c r="NVF5382" s="288"/>
      <c r="NVG5382" s="288"/>
      <c r="NVH5382" s="288"/>
      <c r="NVI5382" s="288"/>
      <c r="NVJ5382" s="288"/>
      <c r="NVK5382" s="288"/>
      <c r="NVL5382" s="288"/>
      <c r="NVM5382" s="288"/>
      <c r="NVN5382" s="288"/>
      <c r="NVO5382" s="288"/>
      <c r="NVP5382" s="288"/>
      <c r="NVQ5382" s="288"/>
      <c r="NVR5382" s="288"/>
      <c r="NVS5382" s="288"/>
      <c r="NVT5382" s="288"/>
      <c r="NVU5382" s="288"/>
      <c r="NVV5382" s="288"/>
      <c r="NVW5382" s="288"/>
      <c r="NVX5382" s="288"/>
      <c r="NVY5382" s="288"/>
      <c r="NVZ5382" s="288"/>
      <c r="NWA5382" s="288"/>
      <c r="NWB5382" s="288"/>
      <c r="NWC5382" s="288"/>
      <c r="NWD5382" s="288"/>
      <c r="NWE5382" s="288"/>
      <c r="NWF5382" s="288"/>
      <c r="NWG5382" s="288"/>
      <c r="NWH5382" s="288"/>
      <c r="NWI5382" s="288"/>
      <c r="NWJ5382" s="288"/>
      <c r="NWK5382" s="288"/>
      <c r="NWL5382" s="288"/>
      <c r="NWM5382" s="288"/>
      <c r="NWN5382" s="288"/>
      <c r="NWO5382" s="288"/>
      <c r="NWP5382" s="288"/>
      <c r="NWQ5382" s="288"/>
      <c r="NWR5382" s="288"/>
      <c r="NWS5382" s="288"/>
      <c r="NWT5382" s="288"/>
      <c r="NWU5382" s="288"/>
      <c r="NWV5382" s="288"/>
      <c r="NWW5382" s="288"/>
      <c r="NWX5382" s="288"/>
      <c r="NWY5382" s="288"/>
      <c r="NWZ5382" s="288"/>
      <c r="NXA5382" s="288"/>
      <c r="NXB5382" s="288"/>
      <c r="NXC5382" s="288"/>
      <c r="NXD5382" s="288"/>
      <c r="NXE5382" s="288"/>
      <c r="NXF5382" s="288"/>
      <c r="NXG5382" s="288"/>
      <c r="NXH5382" s="288"/>
      <c r="NXI5382" s="288"/>
      <c r="NXJ5382" s="288"/>
      <c r="NXK5382" s="288"/>
      <c r="NXL5382" s="288"/>
      <c r="NXM5382" s="288"/>
      <c r="NXN5382" s="288"/>
      <c r="NXO5382" s="288"/>
      <c r="NXP5382" s="288"/>
      <c r="NXQ5382" s="288"/>
      <c r="NXR5382" s="288"/>
      <c r="NXS5382" s="288"/>
      <c r="NXT5382" s="288"/>
      <c r="NXU5382" s="288"/>
      <c r="NXV5382" s="288"/>
      <c r="NXW5382" s="288"/>
      <c r="NXX5382" s="288"/>
      <c r="NXY5382" s="288"/>
      <c r="NXZ5382" s="288"/>
      <c r="NYA5382" s="288"/>
      <c r="NYB5382" s="288"/>
      <c r="NYC5382" s="288"/>
      <c r="NYD5382" s="288"/>
      <c r="NYE5382" s="288"/>
      <c r="NYF5382" s="288"/>
      <c r="NYG5382" s="288"/>
      <c r="NYH5382" s="288"/>
      <c r="NYI5382" s="288"/>
      <c r="NYJ5382" s="288"/>
      <c r="NYK5382" s="288"/>
      <c r="NYL5382" s="288"/>
      <c r="NYM5382" s="288"/>
      <c r="NYN5382" s="288"/>
      <c r="NYO5382" s="288"/>
      <c r="NYP5382" s="288"/>
      <c r="NYQ5382" s="288"/>
      <c r="NYR5382" s="288"/>
      <c r="NYS5382" s="288"/>
      <c r="NYT5382" s="288"/>
      <c r="NYU5382" s="288"/>
      <c r="NYV5382" s="288"/>
      <c r="NYW5382" s="288"/>
      <c r="NYX5382" s="288"/>
      <c r="NYY5382" s="288"/>
      <c r="NYZ5382" s="288"/>
      <c r="NZA5382" s="288"/>
      <c r="NZB5382" s="288"/>
      <c r="NZC5382" s="288"/>
      <c r="NZD5382" s="288"/>
      <c r="NZE5382" s="288"/>
      <c r="NZF5382" s="288"/>
      <c r="NZG5382" s="288"/>
      <c r="NZH5382" s="288"/>
      <c r="NZI5382" s="288"/>
      <c r="NZJ5382" s="288"/>
      <c r="NZK5382" s="288"/>
      <c r="NZL5382" s="288"/>
      <c r="NZM5382" s="288"/>
      <c r="NZN5382" s="288"/>
      <c r="NZO5382" s="288"/>
      <c r="NZP5382" s="288"/>
      <c r="NZQ5382" s="288"/>
      <c r="NZR5382" s="288"/>
      <c r="NZS5382" s="288"/>
      <c r="NZT5382" s="288"/>
      <c r="NZU5382" s="288"/>
      <c r="NZV5382" s="288"/>
      <c r="NZW5382" s="288"/>
      <c r="NZX5382" s="288"/>
      <c r="NZY5382" s="288"/>
      <c r="NZZ5382" s="288"/>
      <c r="OAA5382" s="288"/>
      <c r="OAB5382" s="288"/>
      <c r="OAC5382" s="288"/>
      <c r="OAD5382" s="288"/>
      <c r="OAE5382" s="288"/>
      <c r="OAF5382" s="288"/>
      <c r="OAG5382" s="288"/>
      <c r="OAH5382" s="288"/>
      <c r="OAI5382" s="288"/>
      <c r="OAJ5382" s="288"/>
      <c r="OAK5382" s="288"/>
      <c r="OAL5382" s="288"/>
      <c r="OAM5382" s="288"/>
      <c r="OAN5382" s="288"/>
      <c r="OAO5382" s="288"/>
      <c r="OAP5382" s="288"/>
      <c r="OAQ5382" s="288"/>
      <c r="OAR5382" s="288"/>
      <c r="OAS5382" s="288"/>
      <c r="OAT5382" s="288"/>
      <c r="OAU5382" s="288"/>
      <c r="OAV5382" s="288"/>
      <c r="OAW5382" s="288"/>
      <c r="OAX5382" s="288"/>
      <c r="OAY5382" s="288"/>
      <c r="OAZ5382" s="288"/>
      <c r="OBA5382" s="288"/>
      <c r="OBB5382" s="288"/>
      <c r="OBC5382" s="288"/>
      <c r="OBD5382" s="288"/>
      <c r="OBE5382" s="288"/>
      <c r="OBF5382" s="288"/>
      <c r="OBG5382" s="288"/>
      <c r="OBH5382" s="288"/>
      <c r="OBI5382" s="288"/>
      <c r="OBJ5382" s="288"/>
      <c r="OBK5382" s="288"/>
      <c r="OBL5382" s="288"/>
      <c r="OBM5382" s="288"/>
      <c r="OBN5382" s="288"/>
      <c r="OBO5382" s="288"/>
      <c r="OBP5382" s="288"/>
      <c r="OBQ5382" s="288"/>
      <c r="OBR5382" s="288"/>
      <c r="OBS5382" s="288"/>
      <c r="OBT5382" s="288"/>
      <c r="OBU5382" s="288"/>
      <c r="OBV5382" s="288"/>
      <c r="OBW5382" s="288"/>
      <c r="OBX5382" s="288"/>
      <c r="OBY5382" s="288"/>
      <c r="OBZ5382" s="288"/>
      <c r="OCA5382" s="288"/>
      <c r="OCB5382" s="288"/>
      <c r="OCC5382" s="288"/>
      <c r="OCD5382" s="288"/>
      <c r="OCE5382" s="288"/>
      <c r="OCF5382" s="288"/>
      <c r="OCG5382" s="288"/>
      <c r="OCH5382" s="288"/>
      <c r="OCI5382" s="288"/>
      <c r="OCJ5382" s="288"/>
      <c r="OCK5382" s="288"/>
      <c r="OCL5382" s="288"/>
      <c r="OCM5382" s="288"/>
      <c r="OCN5382" s="288"/>
      <c r="OCO5382" s="288"/>
      <c r="OCP5382" s="288"/>
      <c r="OCQ5382" s="288"/>
      <c r="OCR5382" s="288"/>
      <c r="OCS5382" s="288"/>
      <c r="OCT5382" s="288"/>
      <c r="OCU5382" s="288"/>
      <c r="OCV5382" s="288"/>
      <c r="OCW5382" s="288"/>
      <c r="OCX5382" s="288"/>
      <c r="OCY5382" s="288"/>
      <c r="OCZ5382" s="288"/>
      <c r="ODA5382" s="288"/>
      <c r="ODB5382" s="288"/>
      <c r="ODC5382" s="288"/>
      <c r="ODD5382" s="288"/>
      <c r="ODE5382" s="288"/>
      <c r="ODF5382" s="288"/>
      <c r="ODG5382" s="288"/>
      <c r="ODH5382" s="288"/>
      <c r="ODI5382" s="288"/>
      <c r="ODJ5382" s="288"/>
      <c r="ODK5382" s="288"/>
      <c r="ODL5382" s="288"/>
      <c r="ODM5382" s="288"/>
      <c r="ODN5382" s="288"/>
      <c r="ODO5382" s="288"/>
      <c r="ODP5382" s="288"/>
      <c r="ODQ5382" s="288"/>
      <c r="ODR5382" s="288"/>
      <c r="ODS5382" s="288"/>
      <c r="ODT5382" s="288"/>
      <c r="ODU5382" s="288"/>
      <c r="ODV5382" s="288"/>
      <c r="ODW5382" s="288"/>
      <c r="ODX5382" s="288"/>
      <c r="ODY5382" s="288"/>
      <c r="ODZ5382" s="288"/>
      <c r="OEA5382" s="288"/>
      <c r="OEB5382" s="288"/>
      <c r="OEC5382" s="288"/>
      <c r="OED5382" s="288"/>
      <c r="OEE5382" s="288"/>
      <c r="OEF5382" s="288"/>
      <c r="OEG5382" s="288"/>
      <c r="OEH5382" s="288"/>
      <c r="OEI5382" s="288"/>
      <c r="OEJ5382" s="288"/>
      <c r="OEK5382" s="288"/>
      <c r="OEL5382" s="288"/>
      <c r="OEM5382" s="288"/>
      <c r="OEN5382" s="288"/>
      <c r="OEO5382" s="288"/>
      <c r="OEP5382" s="288"/>
      <c r="OEQ5382" s="288"/>
      <c r="OER5382" s="288"/>
      <c r="OES5382" s="288"/>
      <c r="OET5382" s="288"/>
      <c r="OEU5382" s="288"/>
      <c r="OEV5382" s="288"/>
      <c r="OEW5382" s="288"/>
      <c r="OEX5382" s="288"/>
      <c r="OEY5382" s="288"/>
      <c r="OEZ5382" s="288"/>
      <c r="OFA5382" s="288"/>
      <c r="OFB5382" s="288"/>
      <c r="OFC5382" s="288"/>
      <c r="OFD5382" s="288"/>
      <c r="OFE5382" s="288"/>
      <c r="OFF5382" s="288"/>
      <c r="OFG5382" s="288"/>
      <c r="OFH5382" s="288"/>
      <c r="OFI5382" s="288"/>
      <c r="OFJ5382" s="288"/>
      <c r="OFK5382" s="288"/>
      <c r="OFL5382" s="288"/>
      <c r="OFM5382" s="288"/>
      <c r="OFN5382" s="288"/>
      <c r="OFO5382" s="288"/>
      <c r="OFP5382" s="288"/>
      <c r="OFQ5382" s="288"/>
      <c r="OFR5382" s="288"/>
      <c r="OFS5382" s="288"/>
      <c r="OFT5382" s="288"/>
      <c r="OFU5382" s="288"/>
      <c r="OFV5382" s="288"/>
      <c r="OFW5382" s="288"/>
      <c r="OFX5382" s="288"/>
      <c r="OFY5382" s="288"/>
      <c r="OFZ5382" s="288"/>
      <c r="OGA5382" s="288"/>
      <c r="OGB5382" s="288"/>
      <c r="OGC5382" s="288"/>
      <c r="OGD5382" s="288"/>
      <c r="OGE5382" s="288"/>
      <c r="OGF5382" s="288"/>
      <c r="OGG5382" s="288"/>
      <c r="OGH5382" s="288"/>
      <c r="OGI5382" s="288"/>
      <c r="OGJ5382" s="288"/>
      <c r="OGK5382" s="288"/>
      <c r="OGL5382" s="288"/>
      <c r="OGM5382" s="288"/>
      <c r="OGN5382" s="288"/>
      <c r="OGO5382" s="288"/>
      <c r="OGP5382" s="288"/>
      <c r="OGQ5382" s="288"/>
      <c r="OGR5382" s="288"/>
      <c r="OGS5382" s="288"/>
      <c r="OGT5382" s="288"/>
      <c r="OGU5382" s="288"/>
      <c r="OGV5382" s="288"/>
      <c r="OGW5382" s="288"/>
      <c r="OGX5382" s="288"/>
      <c r="OGY5382" s="288"/>
      <c r="OGZ5382" s="288"/>
      <c r="OHA5382" s="288"/>
      <c r="OHB5382" s="288"/>
      <c r="OHC5382" s="288"/>
      <c r="OHD5382" s="288"/>
      <c r="OHE5382" s="288"/>
      <c r="OHF5382" s="288"/>
      <c r="OHG5382" s="288"/>
      <c r="OHH5382" s="288"/>
      <c r="OHI5382" s="288"/>
      <c r="OHJ5382" s="288"/>
      <c r="OHK5382" s="288"/>
      <c r="OHL5382" s="288"/>
      <c r="OHM5382" s="288"/>
      <c r="OHN5382" s="288"/>
      <c r="OHO5382" s="288"/>
      <c r="OHP5382" s="288"/>
      <c r="OHQ5382" s="288"/>
      <c r="OHR5382" s="288"/>
      <c r="OHS5382" s="288"/>
      <c r="OHT5382" s="288"/>
      <c r="OHU5382" s="288"/>
      <c r="OHV5382" s="288"/>
      <c r="OHW5382" s="288"/>
      <c r="OHX5382" s="288"/>
      <c r="OHY5382" s="288"/>
      <c r="OHZ5382" s="288"/>
      <c r="OIA5382" s="288"/>
      <c r="OIB5382" s="288"/>
      <c r="OIC5382" s="288"/>
      <c r="OID5382" s="288"/>
      <c r="OIE5382" s="288"/>
      <c r="OIF5382" s="288"/>
      <c r="OIG5382" s="288"/>
      <c r="OIH5382" s="288"/>
      <c r="OII5382" s="288"/>
      <c r="OIJ5382" s="288"/>
      <c r="OIK5382" s="288"/>
      <c r="OIL5382" s="288"/>
      <c r="OIM5382" s="288"/>
      <c r="OIN5382" s="288"/>
      <c r="OIO5382" s="288"/>
      <c r="OIP5382" s="288"/>
      <c r="OIQ5382" s="288"/>
      <c r="OIR5382" s="288"/>
      <c r="OIS5382" s="288"/>
      <c r="OIT5382" s="288"/>
      <c r="OIU5382" s="288"/>
      <c r="OIV5382" s="288"/>
      <c r="OIW5382" s="288"/>
      <c r="OIX5382" s="288"/>
      <c r="OIY5382" s="288"/>
      <c r="OIZ5382" s="288"/>
      <c r="OJA5382" s="288"/>
      <c r="OJB5382" s="288"/>
      <c r="OJC5382" s="288"/>
      <c r="OJD5382" s="288"/>
      <c r="OJE5382" s="288"/>
      <c r="OJF5382" s="288"/>
      <c r="OJG5382" s="288"/>
      <c r="OJH5382" s="288"/>
      <c r="OJI5382" s="288"/>
      <c r="OJJ5382" s="288"/>
      <c r="OJK5382" s="288"/>
      <c r="OJL5382" s="288"/>
      <c r="OJM5382" s="288"/>
      <c r="OJN5382" s="288"/>
      <c r="OJO5382" s="288"/>
      <c r="OJP5382" s="288"/>
      <c r="OJQ5382" s="288"/>
      <c r="OJR5382" s="288"/>
      <c r="OJS5382" s="288"/>
      <c r="OJT5382" s="288"/>
      <c r="OJU5382" s="288"/>
      <c r="OJV5382" s="288"/>
      <c r="OJW5382" s="288"/>
      <c r="OJX5382" s="288"/>
      <c r="OJY5382" s="288"/>
      <c r="OJZ5382" s="288"/>
      <c r="OKA5382" s="288"/>
      <c r="OKB5382" s="288"/>
      <c r="OKC5382" s="288"/>
      <c r="OKD5382" s="288"/>
      <c r="OKE5382" s="288"/>
      <c r="OKF5382" s="288"/>
      <c r="OKG5382" s="288"/>
      <c r="OKH5382" s="288"/>
      <c r="OKI5382" s="288"/>
      <c r="OKJ5382" s="288"/>
      <c r="OKK5382" s="288"/>
      <c r="OKL5382" s="288"/>
      <c r="OKM5382" s="288"/>
      <c r="OKN5382" s="288"/>
      <c r="OKO5382" s="288"/>
      <c r="OKP5382" s="288"/>
      <c r="OKQ5382" s="288"/>
      <c r="OKR5382" s="288"/>
      <c r="OKS5382" s="288"/>
      <c r="OKT5382" s="288"/>
      <c r="OKU5382" s="288"/>
      <c r="OKV5382" s="288"/>
      <c r="OKW5382" s="288"/>
      <c r="OKX5382" s="288"/>
      <c r="OKY5382" s="288"/>
      <c r="OKZ5382" s="288"/>
      <c r="OLA5382" s="288"/>
      <c r="OLB5382" s="288"/>
      <c r="OLC5382" s="288"/>
      <c r="OLD5382" s="288"/>
      <c r="OLE5382" s="288"/>
      <c r="OLF5382" s="288"/>
      <c r="OLG5382" s="288"/>
      <c r="OLH5382" s="288"/>
      <c r="OLI5382" s="288"/>
      <c r="OLJ5382" s="288"/>
      <c r="OLK5382" s="288"/>
      <c r="OLL5382" s="288"/>
      <c r="OLM5382" s="288"/>
      <c r="OLN5382" s="288"/>
      <c r="OLO5382" s="288"/>
      <c r="OLP5382" s="288"/>
      <c r="OLQ5382" s="288"/>
      <c r="OLR5382" s="288"/>
      <c r="OLS5382" s="288"/>
      <c r="OLT5382" s="288"/>
      <c r="OLU5382" s="288"/>
      <c r="OLV5382" s="288"/>
      <c r="OLW5382" s="288"/>
      <c r="OLX5382" s="288"/>
      <c r="OLY5382" s="288"/>
      <c r="OLZ5382" s="288"/>
      <c r="OMA5382" s="288"/>
      <c r="OMB5382" s="288"/>
      <c r="OMC5382" s="288"/>
      <c r="OMD5382" s="288"/>
      <c r="OME5382" s="288"/>
      <c r="OMF5382" s="288"/>
      <c r="OMG5382" s="288"/>
      <c r="OMH5382" s="288"/>
      <c r="OMI5382" s="288"/>
      <c r="OMJ5382" s="288"/>
      <c r="OMK5382" s="288"/>
      <c r="OML5382" s="288"/>
      <c r="OMM5382" s="288"/>
      <c r="OMN5382" s="288"/>
      <c r="OMO5382" s="288"/>
      <c r="OMP5382" s="288"/>
      <c r="OMQ5382" s="288"/>
      <c r="OMR5382" s="288"/>
      <c r="OMS5382" s="288"/>
      <c r="OMT5382" s="288"/>
      <c r="OMU5382" s="288"/>
      <c r="OMV5382" s="288"/>
      <c r="OMW5382" s="288"/>
      <c r="OMX5382" s="288"/>
      <c r="OMY5382" s="288"/>
      <c r="OMZ5382" s="288"/>
      <c r="ONA5382" s="288"/>
      <c r="ONB5382" s="288"/>
      <c r="ONC5382" s="288"/>
      <c r="OND5382" s="288"/>
      <c r="ONE5382" s="288"/>
      <c r="ONF5382" s="288"/>
      <c r="ONG5382" s="288"/>
      <c r="ONH5382" s="288"/>
      <c r="ONI5382" s="288"/>
      <c r="ONJ5382" s="288"/>
      <c r="ONK5382" s="288"/>
      <c r="ONL5382" s="288"/>
      <c r="ONM5382" s="288"/>
      <c r="ONN5382" s="288"/>
      <c r="ONO5382" s="288"/>
      <c r="ONP5382" s="288"/>
      <c r="ONQ5382" s="288"/>
      <c r="ONR5382" s="288"/>
      <c r="ONS5382" s="288"/>
      <c r="ONT5382" s="288"/>
      <c r="ONU5382" s="288"/>
      <c r="ONV5382" s="288"/>
      <c r="ONW5382" s="288"/>
      <c r="ONX5382" s="288"/>
      <c r="ONY5382" s="288"/>
      <c r="ONZ5382" s="288"/>
      <c r="OOA5382" s="288"/>
      <c r="OOB5382" s="288"/>
      <c r="OOC5382" s="288"/>
      <c r="OOD5382" s="288"/>
      <c r="OOE5382" s="288"/>
      <c r="OOF5382" s="288"/>
      <c r="OOG5382" s="288"/>
      <c r="OOH5382" s="288"/>
      <c r="OOI5382" s="288"/>
      <c r="OOJ5382" s="288"/>
      <c r="OOK5382" s="288"/>
      <c r="OOL5382" s="288"/>
      <c r="OOM5382" s="288"/>
      <c r="OON5382" s="288"/>
      <c r="OOO5382" s="288"/>
      <c r="OOP5382" s="288"/>
      <c r="OOQ5382" s="288"/>
      <c r="OOR5382" s="288"/>
      <c r="OOS5382" s="288"/>
      <c r="OOT5382" s="288"/>
      <c r="OOU5382" s="288"/>
      <c r="OOV5382" s="288"/>
      <c r="OOW5382" s="288"/>
      <c r="OOX5382" s="288"/>
      <c r="OOY5382" s="288"/>
      <c r="OOZ5382" s="288"/>
      <c r="OPA5382" s="288"/>
      <c r="OPB5382" s="288"/>
      <c r="OPC5382" s="288"/>
      <c r="OPD5382" s="288"/>
      <c r="OPE5382" s="288"/>
      <c r="OPF5382" s="288"/>
      <c r="OPG5382" s="288"/>
      <c r="OPH5382" s="288"/>
      <c r="OPI5382" s="288"/>
      <c r="OPJ5382" s="288"/>
      <c r="OPK5382" s="288"/>
      <c r="OPL5382" s="288"/>
      <c r="OPM5382" s="288"/>
      <c r="OPN5382" s="288"/>
      <c r="OPO5382" s="288"/>
      <c r="OPP5382" s="288"/>
      <c r="OPQ5382" s="288"/>
      <c r="OPR5382" s="288"/>
      <c r="OPS5382" s="288"/>
      <c r="OPT5382" s="288"/>
      <c r="OPU5382" s="288"/>
      <c r="OPV5382" s="288"/>
      <c r="OPW5382" s="288"/>
      <c r="OPX5382" s="288"/>
      <c r="OPY5382" s="288"/>
      <c r="OPZ5382" s="288"/>
      <c r="OQA5382" s="288"/>
      <c r="OQB5382" s="288"/>
      <c r="OQC5382" s="288"/>
      <c r="OQD5382" s="288"/>
      <c r="OQE5382" s="288"/>
      <c r="OQF5382" s="288"/>
      <c r="OQG5382" s="288"/>
      <c r="OQH5382" s="288"/>
      <c r="OQI5382" s="288"/>
      <c r="OQJ5382" s="288"/>
      <c r="OQK5382" s="288"/>
      <c r="OQL5382" s="288"/>
      <c r="OQM5382" s="288"/>
      <c r="OQN5382" s="288"/>
      <c r="OQO5382" s="288"/>
      <c r="OQP5382" s="288"/>
      <c r="OQQ5382" s="288"/>
      <c r="OQR5382" s="288"/>
      <c r="OQS5382" s="288"/>
      <c r="OQT5382" s="288"/>
      <c r="OQU5382" s="288"/>
      <c r="OQV5382" s="288"/>
      <c r="OQW5382" s="288"/>
      <c r="OQX5382" s="288"/>
      <c r="OQY5382" s="288"/>
      <c r="OQZ5382" s="288"/>
      <c r="ORA5382" s="288"/>
      <c r="ORB5382" s="288"/>
      <c r="ORC5382" s="288"/>
      <c r="ORD5382" s="288"/>
      <c r="ORE5382" s="288"/>
      <c r="ORF5382" s="288"/>
      <c r="ORG5382" s="288"/>
      <c r="ORH5382" s="288"/>
      <c r="ORI5382" s="288"/>
      <c r="ORJ5382" s="288"/>
      <c r="ORK5382" s="288"/>
      <c r="ORL5382" s="288"/>
      <c r="ORM5382" s="288"/>
      <c r="ORN5382" s="288"/>
      <c r="ORO5382" s="288"/>
      <c r="ORP5382" s="288"/>
      <c r="ORQ5382" s="288"/>
      <c r="ORR5382" s="288"/>
      <c r="ORS5382" s="288"/>
      <c r="ORT5382" s="288"/>
      <c r="ORU5382" s="288"/>
      <c r="ORV5382" s="288"/>
      <c r="ORW5382" s="288"/>
      <c r="ORX5382" s="288"/>
      <c r="ORY5382" s="288"/>
      <c r="ORZ5382" s="288"/>
      <c r="OSA5382" s="288"/>
      <c r="OSB5382" s="288"/>
      <c r="OSC5382" s="288"/>
      <c r="OSD5382" s="288"/>
      <c r="OSE5382" s="288"/>
      <c r="OSF5382" s="288"/>
      <c r="OSG5382" s="288"/>
      <c r="OSH5382" s="288"/>
      <c r="OSI5382" s="288"/>
      <c r="OSJ5382" s="288"/>
      <c r="OSK5382" s="288"/>
      <c r="OSL5382" s="288"/>
      <c r="OSM5382" s="288"/>
      <c r="OSN5382" s="288"/>
      <c r="OSO5382" s="288"/>
      <c r="OSP5382" s="288"/>
      <c r="OSQ5382" s="288"/>
      <c r="OSR5382" s="288"/>
      <c r="OSS5382" s="288"/>
      <c r="OST5382" s="288"/>
      <c r="OSU5382" s="288"/>
      <c r="OSV5382" s="288"/>
      <c r="OSW5382" s="288"/>
      <c r="OSX5382" s="288"/>
      <c r="OSY5382" s="288"/>
      <c r="OSZ5382" s="288"/>
      <c r="OTA5382" s="288"/>
      <c r="OTB5382" s="288"/>
      <c r="OTC5382" s="288"/>
      <c r="OTD5382" s="288"/>
      <c r="OTE5382" s="288"/>
      <c r="OTF5382" s="288"/>
      <c r="OTG5382" s="288"/>
      <c r="OTH5382" s="288"/>
      <c r="OTI5382" s="288"/>
      <c r="OTJ5382" s="288"/>
      <c r="OTK5382" s="288"/>
      <c r="OTL5382" s="288"/>
      <c r="OTM5382" s="288"/>
      <c r="OTN5382" s="288"/>
      <c r="OTO5382" s="288"/>
      <c r="OTP5382" s="288"/>
      <c r="OTQ5382" s="288"/>
      <c r="OTR5382" s="288"/>
      <c r="OTS5382" s="288"/>
      <c r="OTT5382" s="288"/>
      <c r="OTU5382" s="288"/>
      <c r="OTV5382" s="288"/>
      <c r="OTW5382" s="288"/>
      <c r="OTX5382" s="288"/>
      <c r="OTY5382" s="288"/>
      <c r="OTZ5382" s="288"/>
      <c r="OUA5382" s="288"/>
      <c r="OUB5382" s="288"/>
      <c r="OUC5382" s="288"/>
      <c r="OUD5382" s="288"/>
      <c r="OUE5382" s="288"/>
      <c r="OUF5382" s="288"/>
      <c r="OUG5382" s="288"/>
      <c r="OUH5382" s="288"/>
      <c r="OUI5382" s="288"/>
      <c r="OUJ5382" s="288"/>
      <c r="OUK5382" s="288"/>
      <c r="OUL5382" s="288"/>
      <c r="OUM5382" s="288"/>
      <c r="OUN5382" s="288"/>
      <c r="OUO5382" s="288"/>
      <c r="OUP5382" s="288"/>
      <c r="OUQ5382" s="288"/>
      <c r="OUR5382" s="288"/>
      <c r="OUS5382" s="288"/>
      <c r="OUT5382" s="288"/>
      <c r="OUU5382" s="288"/>
      <c r="OUV5382" s="288"/>
      <c r="OUW5382" s="288"/>
      <c r="OUX5382" s="288"/>
      <c r="OUY5382" s="288"/>
      <c r="OUZ5382" s="288"/>
      <c r="OVA5382" s="288"/>
      <c r="OVB5382" s="288"/>
      <c r="OVC5382" s="288"/>
      <c r="OVD5382" s="288"/>
      <c r="OVE5382" s="288"/>
      <c r="OVF5382" s="288"/>
      <c r="OVG5382" s="288"/>
      <c r="OVH5382" s="288"/>
      <c r="OVI5382" s="288"/>
      <c r="OVJ5382" s="288"/>
      <c r="OVK5382" s="288"/>
      <c r="OVL5382" s="288"/>
      <c r="OVM5382" s="288"/>
      <c r="OVN5382" s="288"/>
      <c r="OVO5382" s="288"/>
      <c r="OVP5382" s="288"/>
      <c r="OVQ5382" s="288"/>
      <c r="OVR5382" s="288"/>
      <c r="OVS5382" s="288"/>
      <c r="OVT5382" s="288"/>
      <c r="OVU5382" s="288"/>
      <c r="OVV5382" s="288"/>
      <c r="OVW5382" s="288"/>
      <c r="OVX5382" s="288"/>
      <c r="OVY5382" s="288"/>
      <c r="OVZ5382" s="288"/>
      <c r="OWA5382" s="288"/>
      <c r="OWB5382" s="288"/>
      <c r="OWC5382" s="288"/>
      <c r="OWD5382" s="288"/>
      <c r="OWE5382" s="288"/>
      <c r="OWF5382" s="288"/>
      <c r="OWG5382" s="288"/>
      <c r="OWH5382" s="288"/>
      <c r="OWI5382" s="288"/>
      <c r="OWJ5382" s="288"/>
      <c r="OWK5382" s="288"/>
      <c r="OWL5382" s="288"/>
      <c r="OWM5382" s="288"/>
      <c r="OWN5382" s="288"/>
      <c r="OWO5382" s="288"/>
      <c r="OWP5382" s="288"/>
      <c r="OWQ5382" s="288"/>
      <c r="OWR5382" s="288"/>
      <c r="OWS5382" s="288"/>
      <c r="OWT5382" s="288"/>
      <c r="OWU5382" s="288"/>
      <c r="OWV5382" s="288"/>
      <c r="OWW5382" s="288"/>
      <c r="OWX5382" s="288"/>
      <c r="OWY5382" s="288"/>
      <c r="OWZ5382" s="288"/>
      <c r="OXA5382" s="288"/>
      <c r="OXB5382" s="288"/>
      <c r="OXC5382" s="288"/>
      <c r="OXD5382" s="288"/>
      <c r="OXE5382" s="288"/>
      <c r="OXF5382" s="288"/>
      <c r="OXG5382" s="288"/>
      <c r="OXH5382" s="288"/>
      <c r="OXI5382" s="288"/>
      <c r="OXJ5382" s="288"/>
      <c r="OXK5382" s="288"/>
      <c r="OXL5382" s="288"/>
      <c r="OXM5382" s="288"/>
      <c r="OXN5382" s="288"/>
      <c r="OXO5382" s="288"/>
      <c r="OXP5382" s="288"/>
      <c r="OXQ5382" s="288"/>
      <c r="OXR5382" s="288"/>
      <c r="OXS5382" s="288"/>
      <c r="OXT5382" s="288"/>
      <c r="OXU5382" s="288"/>
      <c r="OXV5382" s="288"/>
      <c r="OXW5382" s="288"/>
      <c r="OXX5382" s="288"/>
      <c r="OXY5382" s="288"/>
      <c r="OXZ5382" s="288"/>
      <c r="OYA5382" s="288"/>
      <c r="OYB5382" s="288"/>
      <c r="OYC5382" s="288"/>
      <c r="OYD5382" s="288"/>
      <c r="OYE5382" s="288"/>
      <c r="OYF5382" s="288"/>
      <c r="OYG5382" s="288"/>
      <c r="OYH5382" s="288"/>
      <c r="OYI5382" s="288"/>
      <c r="OYJ5382" s="288"/>
      <c r="OYK5382" s="288"/>
      <c r="OYL5382" s="288"/>
      <c r="OYM5382" s="288"/>
      <c r="OYN5382" s="288"/>
      <c r="OYO5382" s="288"/>
      <c r="OYP5382" s="288"/>
      <c r="OYQ5382" s="288"/>
      <c r="OYR5382" s="288"/>
      <c r="OYS5382" s="288"/>
      <c r="OYT5382" s="288"/>
      <c r="OYU5382" s="288"/>
      <c r="OYV5382" s="288"/>
      <c r="OYW5382" s="288"/>
      <c r="OYX5382" s="288"/>
      <c r="OYY5382" s="288"/>
      <c r="OYZ5382" s="288"/>
      <c r="OZA5382" s="288"/>
      <c r="OZB5382" s="288"/>
      <c r="OZC5382" s="288"/>
      <c r="OZD5382" s="288"/>
      <c r="OZE5382" s="288"/>
      <c r="OZF5382" s="288"/>
      <c r="OZG5382" s="288"/>
      <c r="OZH5382" s="288"/>
      <c r="OZI5382" s="288"/>
      <c r="OZJ5382" s="288"/>
      <c r="OZK5382" s="288"/>
      <c r="OZL5382" s="288"/>
      <c r="OZM5382" s="288"/>
      <c r="OZN5382" s="288"/>
      <c r="OZO5382" s="288"/>
      <c r="OZP5382" s="288"/>
      <c r="OZQ5382" s="288"/>
      <c r="OZR5382" s="288"/>
      <c r="OZS5382" s="288"/>
      <c r="OZT5382" s="288"/>
      <c r="OZU5382" s="288"/>
      <c r="OZV5382" s="288"/>
      <c r="OZW5382" s="288"/>
      <c r="OZX5382" s="288"/>
      <c r="OZY5382" s="288"/>
      <c r="OZZ5382" s="288"/>
      <c r="PAA5382" s="288"/>
      <c r="PAB5382" s="288"/>
      <c r="PAC5382" s="288"/>
      <c r="PAD5382" s="288"/>
      <c r="PAE5382" s="288"/>
      <c r="PAF5382" s="288"/>
      <c r="PAG5382" s="288"/>
      <c r="PAH5382" s="288"/>
      <c r="PAI5382" s="288"/>
      <c r="PAJ5382" s="288"/>
      <c r="PAK5382" s="288"/>
      <c r="PAL5382" s="288"/>
      <c r="PAM5382" s="288"/>
      <c r="PAN5382" s="288"/>
      <c r="PAO5382" s="288"/>
      <c r="PAP5382" s="288"/>
      <c r="PAQ5382" s="288"/>
      <c r="PAR5382" s="288"/>
      <c r="PAS5382" s="288"/>
      <c r="PAT5382" s="288"/>
      <c r="PAU5382" s="288"/>
      <c r="PAV5382" s="288"/>
      <c r="PAW5382" s="288"/>
      <c r="PAX5382" s="288"/>
      <c r="PAY5382" s="288"/>
      <c r="PAZ5382" s="288"/>
      <c r="PBA5382" s="288"/>
      <c r="PBB5382" s="288"/>
      <c r="PBC5382" s="288"/>
      <c r="PBD5382" s="288"/>
      <c r="PBE5382" s="288"/>
      <c r="PBF5382" s="288"/>
      <c r="PBG5382" s="288"/>
      <c r="PBH5382" s="288"/>
      <c r="PBI5382" s="288"/>
      <c r="PBJ5382" s="288"/>
      <c r="PBK5382" s="288"/>
      <c r="PBL5382" s="288"/>
      <c r="PBM5382" s="288"/>
      <c r="PBN5382" s="288"/>
      <c r="PBO5382" s="288"/>
      <c r="PBP5382" s="288"/>
      <c r="PBQ5382" s="288"/>
      <c r="PBR5382" s="288"/>
      <c r="PBS5382" s="288"/>
      <c r="PBT5382" s="288"/>
      <c r="PBU5382" s="288"/>
      <c r="PBV5382" s="288"/>
      <c r="PBW5382" s="288"/>
      <c r="PBX5382" s="288"/>
      <c r="PBY5382" s="288"/>
      <c r="PBZ5382" s="288"/>
      <c r="PCA5382" s="288"/>
      <c r="PCB5382" s="288"/>
      <c r="PCC5382" s="288"/>
      <c r="PCD5382" s="288"/>
      <c r="PCE5382" s="288"/>
      <c r="PCF5382" s="288"/>
      <c r="PCG5382" s="288"/>
      <c r="PCH5382" s="288"/>
      <c r="PCI5382" s="288"/>
      <c r="PCJ5382" s="288"/>
      <c r="PCK5382" s="288"/>
      <c r="PCL5382" s="288"/>
      <c r="PCM5382" s="288"/>
      <c r="PCN5382" s="288"/>
      <c r="PCO5382" s="288"/>
      <c r="PCP5382" s="288"/>
      <c r="PCQ5382" s="288"/>
      <c r="PCR5382" s="288"/>
      <c r="PCS5382" s="288"/>
      <c r="PCT5382" s="288"/>
      <c r="PCU5382" s="288"/>
      <c r="PCV5382" s="288"/>
      <c r="PCW5382" s="288"/>
      <c r="PCX5382" s="288"/>
      <c r="PCY5382" s="288"/>
      <c r="PCZ5382" s="288"/>
      <c r="PDA5382" s="288"/>
      <c r="PDB5382" s="288"/>
      <c r="PDC5382" s="288"/>
      <c r="PDD5382" s="288"/>
      <c r="PDE5382" s="288"/>
      <c r="PDF5382" s="288"/>
      <c r="PDG5382" s="288"/>
      <c r="PDH5382" s="288"/>
      <c r="PDI5382" s="288"/>
      <c r="PDJ5382" s="288"/>
      <c r="PDK5382" s="288"/>
      <c r="PDL5382" s="288"/>
      <c r="PDM5382" s="288"/>
      <c r="PDN5382" s="288"/>
      <c r="PDO5382" s="288"/>
      <c r="PDP5382" s="288"/>
      <c r="PDQ5382" s="288"/>
      <c r="PDR5382" s="288"/>
      <c r="PDS5382" s="288"/>
      <c r="PDT5382" s="288"/>
      <c r="PDU5382" s="288"/>
      <c r="PDV5382" s="288"/>
      <c r="PDW5382" s="288"/>
      <c r="PDX5382" s="288"/>
      <c r="PDY5382" s="288"/>
      <c r="PDZ5382" s="288"/>
      <c r="PEA5382" s="288"/>
      <c r="PEB5382" s="288"/>
      <c r="PEC5382" s="288"/>
      <c r="PED5382" s="288"/>
      <c r="PEE5382" s="288"/>
      <c r="PEF5382" s="288"/>
      <c r="PEG5382" s="288"/>
      <c r="PEH5382" s="288"/>
      <c r="PEI5382" s="288"/>
      <c r="PEJ5382" s="288"/>
      <c r="PEK5382" s="288"/>
      <c r="PEL5382" s="288"/>
      <c r="PEM5382" s="288"/>
      <c r="PEN5382" s="288"/>
      <c r="PEO5382" s="288"/>
      <c r="PEP5382" s="288"/>
      <c r="PEQ5382" s="288"/>
      <c r="PER5382" s="288"/>
      <c r="PES5382" s="288"/>
      <c r="PET5382" s="288"/>
      <c r="PEU5382" s="288"/>
      <c r="PEV5382" s="288"/>
      <c r="PEW5382" s="288"/>
      <c r="PEX5382" s="288"/>
      <c r="PEY5382" s="288"/>
      <c r="PEZ5382" s="288"/>
      <c r="PFA5382" s="288"/>
      <c r="PFB5382" s="288"/>
      <c r="PFC5382" s="288"/>
      <c r="PFD5382" s="288"/>
      <c r="PFE5382" s="288"/>
      <c r="PFF5382" s="288"/>
      <c r="PFG5382" s="288"/>
      <c r="PFH5382" s="288"/>
      <c r="PFI5382" s="288"/>
      <c r="PFJ5382" s="288"/>
      <c r="PFK5382" s="288"/>
      <c r="PFL5382" s="288"/>
      <c r="PFM5382" s="288"/>
      <c r="PFN5382" s="288"/>
      <c r="PFO5382" s="288"/>
      <c r="PFP5382" s="288"/>
      <c r="PFQ5382" s="288"/>
      <c r="PFR5382" s="288"/>
      <c r="PFS5382" s="288"/>
      <c r="PFT5382" s="288"/>
      <c r="PFU5382" s="288"/>
      <c r="PFV5382" s="288"/>
      <c r="PFW5382" s="288"/>
      <c r="PFX5382" s="288"/>
      <c r="PFY5382" s="288"/>
      <c r="PFZ5382" s="288"/>
      <c r="PGA5382" s="288"/>
      <c r="PGB5382" s="288"/>
      <c r="PGC5382" s="288"/>
      <c r="PGD5382" s="288"/>
      <c r="PGE5382" s="288"/>
      <c r="PGF5382" s="288"/>
      <c r="PGG5382" s="288"/>
      <c r="PGH5382" s="288"/>
      <c r="PGI5382" s="288"/>
      <c r="PGJ5382" s="288"/>
      <c r="PGK5382" s="288"/>
      <c r="PGL5382" s="288"/>
      <c r="PGM5382" s="288"/>
      <c r="PGN5382" s="288"/>
      <c r="PGO5382" s="288"/>
      <c r="PGP5382" s="288"/>
      <c r="PGQ5382" s="288"/>
      <c r="PGR5382" s="288"/>
      <c r="PGS5382" s="288"/>
      <c r="PGT5382" s="288"/>
      <c r="PGU5382" s="288"/>
      <c r="PGV5382" s="288"/>
      <c r="PGW5382" s="288"/>
      <c r="PGX5382" s="288"/>
      <c r="PGY5382" s="288"/>
      <c r="PGZ5382" s="288"/>
      <c r="PHA5382" s="288"/>
      <c r="PHB5382" s="288"/>
      <c r="PHC5382" s="288"/>
      <c r="PHD5382" s="288"/>
      <c r="PHE5382" s="288"/>
      <c r="PHF5382" s="288"/>
      <c r="PHG5382" s="288"/>
      <c r="PHH5382" s="288"/>
      <c r="PHI5382" s="288"/>
      <c r="PHJ5382" s="288"/>
      <c r="PHK5382" s="288"/>
      <c r="PHL5382" s="288"/>
      <c r="PHM5382" s="288"/>
      <c r="PHN5382" s="288"/>
      <c r="PHO5382" s="288"/>
      <c r="PHP5382" s="288"/>
      <c r="PHQ5382" s="288"/>
      <c r="PHR5382" s="288"/>
      <c r="PHS5382" s="288"/>
      <c r="PHT5382" s="288"/>
      <c r="PHU5382" s="288"/>
      <c r="PHV5382" s="288"/>
      <c r="PHW5382" s="288"/>
      <c r="PHX5382" s="288"/>
      <c r="PHY5382" s="288"/>
      <c r="PHZ5382" s="288"/>
      <c r="PIA5382" s="288"/>
      <c r="PIB5382" s="288"/>
      <c r="PIC5382" s="288"/>
      <c r="PID5382" s="288"/>
      <c r="PIE5382" s="288"/>
      <c r="PIF5382" s="288"/>
      <c r="PIG5382" s="288"/>
      <c r="PIH5382" s="288"/>
      <c r="PII5382" s="288"/>
      <c r="PIJ5382" s="288"/>
      <c r="PIK5382" s="288"/>
      <c r="PIL5382" s="288"/>
      <c r="PIM5382" s="288"/>
      <c r="PIN5382" s="288"/>
      <c r="PIO5382" s="288"/>
      <c r="PIP5382" s="288"/>
      <c r="PIQ5382" s="288"/>
      <c r="PIR5382" s="288"/>
      <c r="PIS5382" s="288"/>
      <c r="PIT5382" s="288"/>
      <c r="PIU5382" s="288"/>
      <c r="PIV5382" s="288"/>
      <c r="PIW5382" s="288"/>
      <c r="PIX5382" s="288"/>
      <c r="PIY5382" s="288"/>
      <c r="PIZ5382" s="288"/>
      <c r="PJA5382" s="288"/>
      <c r="PJB5382" s="288"/>
      <c r="PJC5382" s="288"/>
      <c r="PJD5382" s="288"/>
      <c r="PJE5382" s="288"/>
      <c r="PJF5382" s="288"/>
      <c r="PJG5382" s="288"/>
      <c r="PJH5382" s="288"/>
      <c r="PJI5382" s="288"/>
      <c r="PJJ5382" s="288"/>
      <c r="PJK5382" s="288"/>
      <c r="PJL5382" s="288"/>
      <c r="PJM5382" s="288"/>
      <c r="PJN5382" s="288"/>
      <c r="PJO5382" s="288"/>
      <c r="PJP5382" s="288"/>
      <c r="PJQ5382" s="288"/>
      <c r="PJR5382" s="288"/>
      <c r="PJS5382" s="288"/>
      <c r="PJT5382" s="288"/>
      <c r="PJU5382" s="288"/>
      <c r="PJV5382" s="288"/>
      <c r="PJW5382" s="288"/>
      <c r="PJX5382" s="288"/>
      <c r="PJY5382" s="288"/>
      <c r="PJZ5382" s="288"/>
      <c r="PKA5382" s="288"/>
      <c r="PKB5382" s="288"/>
      <c r="PKC5382" s="288"/>
      <c r="PKD5382" s="288"/>
      <c r="PKE5382" s="288"/>
      <c r="PKF5382" s="288"/>
      <c r="PKG5382" s="288"/>
      <c r="PKH5382" s="288"/>
      <c r="PKI5382" s="288"/>
      <c r="PKJ5382" s="288"/>
      <c r="PKK5382" s="288"/>
      <c r="PKL5382" s="288"/>
      <c r="PKM5382" s="288"/>
      <c r="PKN5382" s="288"/>
      <c r="PKO5382" s="288"/>
      <c r="PKP5382" s="288"/>
      <c r="PKQ5382" s="288"/>
      <c r="PKR5382" s="288"/>
      <c r="PKS5382" s="288"/>
      <c r="PKT5382" s="288"/>
      <c r="PKU5382" s="288"/>
      <c r="PKV5382" s="288"/>
      <c r="PKW5382" s="288"/>
      <c r="PKX5382" s="288"/>
      <c r="PKY5382" s="288"/>
      <c r="PKZ5382" s="288"/>
      <c r="PLA5382" s="288"/>
      <c r="PLB5382" s="288"/>
      <c r="PLC5382" s="288"/>
      <c r="PLD5382" s="288"/>
      <c r="PLE5382" s="288"/>
      <c r="PLF5382" s="288"/>
      <c r="PLG5382" s="288"/>
      <c r="PLH5382" s="288"/>
      <c r="PLI5382" s="288"/>
      <c r="PLJ5382" s="288"/>
      <c r="PLK5382" s="288"/>
      <c r="PLL5382" s="288"/>
      <c r="PLM5382" s="288"/>
      <c r="PLN5382" s="288"/>
      <c r="PLO5382" s="288"/>
      <c r="PLP5382" s="288"/>
      <c r="PLQ5382" s="288"/>
      <c r="PLR5382" s="288"/>
      <c r="PLS5382" s="288"/>
      <c r="PLT5382" s="288"/>
      <c r="PLU5382" s="288"/>
      <c r="PLV5382" s="288"/>
      <c r="PLW5382" s="288"/>
      <c r="PLX5382" s="288"/>
      <c r="PLY5382" s="288"/>
      <c r="PLZ5382" s="288"/>
      <c r="PMA5382" s="288"/>
      <c r="PMB5382" s="288"/>
      <c r="PMC5382" s="288"/>
      <c r="PMD5382" s="288"/>
      <c r="PME5382" s="288"/>
      <c r="PMF5382" s="288"/>
      <c r="PMG5382" s="288"/>
      <c r="PMH5382" s="288"/>
      <c r="PMI5382" s="288"/>
      <c r="PMJ5382" s="288"/>
      <c r="PMK5382" s="288"/>
      <c r="PML5382" s="288"/>
      <c r="PMM5382" s="288"/>
      <c r="PMN5382" s="288"/>
      <c r="PMO5382" s="288"/>
      <c r="PMP5382" s="288"/>
      <c r="PMQ5382" s="288"/>
      <c r="PMR5382" s="288"/>
      <c r="PMS5382" s="288"/>
      <c r="PMT5382" s="288"/>
      <c r="PMU5382" s="288"/>
      <c r="PMV5382" s="288"/>
      <c r="PMW5382" s="288"/>
      <c r="PMX5382" s="288"/>
      <c r="PMY5382" s="288"/>
      <c r="PMZ5382" s="288"/>
      <c r="PNA5382" s="288"/>
      <c r="PNB5382" s="288"/>
      <c r="PNC5382" s="288"/>
      <c r="PND5382" s="288"/>
      <c r="PNE5382" s="288"/>
      <c r="PNF5382" s="288"/>
      <c r="PNG5382" s="288"/>
      <c r="PNH5382" s="288"/>
      <c r="PNI5382" s="288"/>
      <c r="PNJ5382" s="288"/>
      <c r="PNK5382" s="288"/>
      <c r="PNL5382" s="288"/>
      <c r="PNM5382" s="288"/>
      <c r="PNN5382" s="288"/>
      <c r="PNO5382" s="288"/>
      <c r="PNP5382" s="288"/>
      <c r="PNQ5382" s="288"/>
      <c r="PNR5382" s="288"/>
      <c r="PNS5382" s="288"/>
      <c r="PNT5382" s="288"/>
      <c r="PNU5382" s="288"/>
      <c r="PNV5382" s="288"/>
      <c r="PNW5382" s="288"/>
      <c r="PNX5382" s="288"/>
      <c r="PNY5382" s="288"/>
      <c r="PNZ5382" s="288"/>
      <c r="POA5382" s="288"/>
      <c r="POB5382" s="288"/>
      <c r="POC5382" s="288"/>
      <c r="POD5382" s="288"/>
      <c r="POE5382" s="288"/>
      <c r="POF5382" s="288"/>
      <c r="POG5382" s="288"/>
      <c r="POH5382" s="288"/>
      <c r="POI5382" s="288"/>
      <c r="POJ5382" s="288"/>
      <c r="POK5382" s="288"/>
      <c r="POL5382" s="288"/>
      <c r="POM5382" s="288"/>
      <c r="PON5382" s="288"/>
      <c r="POO5382" s="288"/>
      <c r="POP5382" s="288"/>
      <c r="POQ5382" s="288"/>
      <c r="POR5382" s="288"/>
      <c r="POS5382" s="288"/>
      <c r="POT5382" s="288"/>
      <c r="POU5382" s="288"/>
      <c r="POV5382" s="288"/>
      <c r="POW5382" s="288"/>
      <c r="POX5382" s="288"/>
      <c r="POY5382" s="288"/>
      <c r="POZ5382" s="288"/>
      <c r="PPA5382" s="288"/>
      <c r="PPB5382" s="288"/>
      <c r="PPC5382" s="288"/>
      <c r="PPD5382" s="288"/>
      <c r="PPE5382" s="288"/>
      <c r="PPF5382" s="288"/>
      <c r="PPG5382" s="288"/>
      <c r="PPH5382" s="288"/>
      <c r="PPI5382" s="288"/>
      <c r="PPJ5382" s="288"/>
      <c r="PPK5382" s="288"/>
      <c r="PPL5382" s="288"/>
      <c r="PPM5382" s="288"/>
      <c r="PPN5382" s="288"/>
      <c r="PPO5382" s="288"/>
      <c r="PPP5382" s="288"/>
      <c r="PPQ5382" s="288"/>
      <c r="PPR5382" s="288"/>
      <c r="PPS5382" s="288"/>
      <c r="PPT5382" s="288"/>
      <c r="PPU5382" s="288"/>
      <c r="PPV5382" s="288"/>
      <c r="PPW5382" s="288"/>
      <c r="PPX5382" s="288"/>
      <c r="PPY5382" s="288"/>
      <c r="PPZ5382" s="288"/>
      <c r="PQA5382" s="288"/>
      <c r="PQB5382" s="288"/>
      <c r="PQC5382" s="288"/>
      <c r="PQD5382" s="288"/>
      <c r="PQE5382" s="288"/>
      <c r="PQF5382" s="288"/>
      <c r="PQG5382" s="288"/>
      <c r="PQH5382" s="288"/>
      <c r="PQI5382" s="288"/>
      <c r="PQJ5382" s="288"/>
      <c r="PQK5382" s="288"/>
      <c r="PQL5382" s="288"/>
      <c r="PQM5382" s="288"/>
      <c r="PQN5382" s="288"/>
      <c r="PQO5382" s="288"/>
      <c r="PQP5382" s="288"/>
      <c r="PQQ5382" s="288"/>
      <c r="PQR5382" s="288"/>
      <c r="PQS5382" s="288"/>
      <c r="PQT5382" s="288"/>
      <c r="PQU5382" s="288"/>
      <c r="PQV5382" s="288"/>
      <c r="PQW5382" s="288"/>
      <c r="PQX5382" s="288"/>
      <c r="PQY5382" s="288"/>
      <c r="PQZ5382" s="288"/>
      <c r="PRA5382" s="288"/>
      <c r="PRB5382" s="288"/>
      <c r="PRC5382" s="288"/>
      <c r="PRD5382" s="288"/>
      <c r="PRE5382" s="288"/>
      <c r="PRF5382" s="288"/>
      <c r="PRG5382" s="288"/>
      <c r="PRH5382" s="288"/>
      <c r="PRI5382" s="288"/>
      <c r="PRJ5382" s="288"/>
      <c r="PRK5382" s="288"/>
      <c r="PRL5382" s="288"/>
      <c r="PRM5382" s="288"/>
      <c r="PRN5382" s="288"/>
      <c r="PRO5382" s="288"/>
      <c r="PRP5382" s="288"/>
      <c r="PRQ5382" s="288"/>
      <c r="PRR5382" s="288"/>
      <c r="PRS5382" s="288"/>
      <c r="PRT5382" s="288"/>
      <c r="PRU5382" s="288"/>
      <c r="PRV5382" s="288"/>
      <c r="PRW5382" s="288"/>
      <c r="PRX5382" s="288"/>
      <c r="PRY5382" s="288"/>
      <c r="PRZ5382" s="288"/>
      <c r="PSA5382" s="288"/>
      <c r="PSB5382" s="288"/>
      <c r="PSC5382" s="288"/>
      <c r="PSD5382" s="288"/>
      <c r="PSE5382" s="288"/>
      <c r="PSF5382" s="288"/>
      <c r="PSG5382" s="288"/>
      <c r="PSH5382" s="288"/>
      <c r="PSI5382" s="288"/>
      <c r="PSJ5382" s="288"/>
      <c r="PSK5382" s="288"/>
      <c r="PSL5382" s="288"/>
      <c r="PSM5382" s="288"/>
      <c r="PSN5382" s="288"/>
      <c r="PSO5382" s="288"/>
      <c r="PSP5382" s="288"/>
      <c r="PSQ5382" s="288"/>
      <c r="PSR5382" s="288"/>
      <c r="PSS5382" s="288"/>
      <c r="PST5382" s="288"/>
      <c r="PSU5382" s="288"/>
      <c r="PSV5382" s="288"/>
      <c r="PSW5382" s="288"/>
      <c r="PSX5382" s="288"/>
      <c r="PSY5382" s="288"/>
      <c r="PSZ5382" s="288"/>
      <c r="PTA5382" s="288"/>
      <c r="PTB5382" s="288"/>
      <c r="PTC5382" s="288"/>
      <c r="PTD5382" s="288"/>
      <c r="PTE5382" s="288"/>
      <c r="PTF5382" s="288"/>
      <c r="PTG5382" s="288"/>
      <c r="PTH5382" s="288"/>
      <c r="PTI5382" s="288"/>
      <c r="PTJ5382" s="288"/>
      <c r="PTK5382" s="288"/>
      <c r="PTL5382" s="288"/>
      <c r="PTM5382" s="288"/>
      <c r="PTN5382" s="288"/>
      <c r="PTO5382" s="288"/>
      <c r="PTP5382" s="288"/>
      <c r="PTQ5382" s="288"/>
      <c r="PTR5382" s="288"/>
      <c r="PTS5382" s="288"/>
      <c r="PTT5382" s="288"/>
      <c r="PTU5382" s="288"/>
      <c r="PTV5382" s="288"/>
      <c r="PTW5382" s="288"/>
      <c r="PTX5382" s="288"/>
      <c r="PTY5382" s="288"/>
      <c r="PTZ5382" s="288"/>
      <c r="PUA5382" s="288"/>
      <c r="PUB5382" s="288"/>
      <c r="PUC5382" s="288"/>
      <c r="PUD5382" s="288"/>
      <c r="PUE5382" s="288"/>
      <c r="PUF5382" s="288"/>
      <c r="PUG5382" s="288"/>
      <c r="PUH5382" s="288"/>
      <c r="PUI5382" s="288"/>
      <c r="PUJ5382" s="288"/>
      <c r="PUK5382" s="288"/>
      <c r="PUL5382" s="288"/>
      <c r="PUM5382" s="288"/>
      <c r="PUN5382" s="288"/>
      <c r="PUO5382" s="288"/>
      <c r="PUP5382" s="288"/>
      <c r="PUQ5382" s="288"/>
      <c r="PUR5382" s="288"/>
      <c r="PUS5382" s="288"/>
      <c r="PUT5382" s="288"/>
      <c r="PUU5382" s="288"/>
      <c r="PUV5382" s="288"/>
      <c r="PUW5382" s="288"/>
      <c r="PUX5382" s="288"/>
      <c r="PUY5382" s="288"/>
      <c r="PUZ5382" s="288"/>
      <c r="PVA5382" s="288"/>
      <c r="PVB5382" s="288"/>
      <c r="PVC5382" s="288"/>
      <c r="PVD5382" s="288"/>
      <c r="PVE5382" s="288"/>
      <c r="PVF5382" s="288"/>
      <c r="PVG5382" s="288"/>
      <c r="PVH5382" s="288"/>
      <c r="PVI5382" s="288"/>
      <c r="PVJ5382" s="288"/>
      <c r="PVK5382" s="288"/>
      <c r="PVL5382" s="288"/>
      <c r="PVM5382" s="288"/>
      <c r="PVN5382" s="288"/>
      <c r="PVO5382" s="288"/>
      <c r="PVP5382" s="288"/>
      <c r="PVQ5382" s="288"/>
      <c r="PVR5382" s="288"/>
      <c r="PVS5382" s="288"/>
      <c r="PVT5382" s="288"/>
      <c r="PVU5382" s="288"/>
      <c r="PVV5382" s="288"/>
      <c r="PVW5382" s="288"/>
      <c r="PVX5382" s="288"/>
      <c r="PVY5382" s="288"/>
      <c r="PVZ5382" s="288"/>
      <c r="PWA5382" s="288"/>
      <c r="PWB5382" s="288"/>
      <c r="PWC5382" s="288"/>
      <c r="PWD5382" s="288"/>
      <c r="PWE5382" s="288"/>
      <c r="PWF5382" s="288"/>
      <c r="PWG5382" s="288"/>
      <c r="PWH5382" s="288"/>
      <c r="PWI5382" s="288"/>
      <c r="PWJ5382" s="288"/>
      <c r="PWK5382" s="288"/>
      <c r="PWL5382" s="288"/>
      <c r="PWM5382" s="288"/>
      <c r="PWN5382" s="288"/>
      <c r="PWO5382" s="288"/>
      <c r="PWP5382" s="288"/>
      <c r="PWQ5382" s="288"/>
      <c r="PWR5382" s="288"/>
      <c r="PWS5382" s="288"/>
      <c r="PWT5382" s="288"/>
      <c r="PWU5382" s="288"/>
      <c r="PWV5382" s="288"/>
      <c r="PWW5382" s="288"/>
      <c r="PWX5382" s="288"/>
      <c r="PWY5382" s="288"/>
      <c r="PWZ5382" s="288"/>
      <c r="PXA5382" s="288"/>
      <c r="PXB5382" s="288"/>
      <c r="PXC5382" s="288"/>
      <c r="PXD5382" s="288"/>
      <c r="PXE5382" s="288"/>
      <c r="PXF5382" s="288"/>
      <c r="PXG5382" s="288"/>
      <c r="PXH5382" s="288"/>
      <c r="PXI5382" s="288"/>
      <c r="PXJ5382" s="288"/>
      <c r="PXK5382" s="288"/>
      <c r="PXL5382" s="288"/>
      <c r="PXM5382" s="288"/>
      <c r="PXN5382" s="288"/>
      <c r="PXO5382" s="288"/>
      <c r="PXP5382" s="288"/>
      <c r="PXQ5382" s="288"/>
      <c r="PXR5382" s="288"/>
      <c r="PXS5382" s="288"/>
      <c r="PXT5382" s="288"/>
      <c r="PXU5382" s="288"/>
      <c r="PXV5382" s="288"/>
      <c r="PXW5382" s="288"/>
      <c r="PXX5382" s="288"/>
      <c r="PXY5382" s="288"/>
      <c r="PXZ5382" s="288"/>
      <c r="PYA5382" s="288"/>
      <c r="PYB5382" s="288"/>
      <c r="PYC5382" s="288"/>
      <c r="PYD5382" s="288"/>
      <c r="PYE5382" s="288"/>
      <c r="PYF5382" s="288"/>
      <c r="PYG5382" s="288"/>
      <c r="PYH5382" s="288"/>
      <c r="PYI5382" s="288"/>
      <c r="PYJ5382" s="288"/>
      <c r="PYK5382" s="288"/>
      <c r="PYL5382" s="288"/>
      <c r="PYM5382" s="288"/>
      <c r="PYN5382" s="288"/>
      <c r="PYO5382" s="288"/>
      <c r="PYP5382" s="288"/>
      <c r="PYQ5382" s="288"/>
      <c r="PYR5382" s="288"/>
      <c r="PYS5382" s="288"/>
      <c r="PYT5382" s="288"/>
      <c r="PYU5382" s="288"/>
      <c r="PYV5382" s="288"/>
      <c r="PYW5382" s="288"/>
      <c r="PYX5382" s="288"/>
      <c r="PYY5382" s="288"/>
      <c r="PYZ5382" s="288"/>
      <c r="PZA5382" s="288"/>
      <c r="PZB5382" s="288"/>
      <c r="PZC5382" s="288"/>
      <c r="PZD5382" s="288"/>
      <c r="PZE5382" s="288"/>
      <c r="PZF5382" s="288"/>
      <c r="PZG5382" s="288"/>
      <c r="PZH5382" s="288"/>
      <c r="PZI5382" s="288"/>
      <c r="PZJ5382" s="288"/>
      <c r="PZK5382" s="288"/>
      <c r="PZL5382" s="288"/>
      <c r="PZM5382" s="288"/>
      <c r="PZN5382" s="288"/>
      <c r="PZO5382" s="288"/>
      <c r="PZP5382" s="288"/>
      <c r="PZQ5382" s="288"/>
      <c r="PZR5382" s="288"/>
      <c r="PZS5382" s="288"/>
      <c r="PZT5382" s="288"/>
      <c r="PZU5382" s="288"/>
      <c r="PZV5382" s="288"/>
      <c r="PZW5382" s="288"/>
      <c r="PZX5382" s="288"/>
      <c r="PZY5382" s="288"/>
      <c r="PZZ5382" s="288"/>
      <c r="QAA5382" s="288"/>
      <c r="QAB5382" s="288"/>
      <c r="QAC5382" s="288"/>
      <c r="QAD5382" s="288"/>
      <c r="QAE5382" s="288"/>
      <c r="QAF5382" s="288"/>
      <c r="QAG5382" s="288"/>
      <c r="QAH5382" s="288"/>
      <c r="QAI5382" s="288"/>
      <c r="QAJ5382" s="288"/>
      <c r="QAK5382" s="288"/>
      <c r="QAL5382" s="288"/>
      <c r="QAM5382" s="288"/>
      <c r="QAN5382" s="288"/>
      <c r="QAO5382" s="288"/>
      <c r="QAP5382" s="288"/>
      <c r="QAQ5382" s="288"/>
      <c r="QAR5382" s="288"/>
      <c r="QAS5382" s="288"/>
      <c r="QAT5382" s="288"/>
      <c r="QAU5382" s="288"/>
      <c r="QAV5382" s="288"/>
      <c r="QAW5382" s="288"/>
      <c r="QAX5382" s="288"/>
      <c r="QAY5382" s="288"/>
      <c r="QAZ5382" s="288"/>
      <c r="QBA5382" s="288"/>
      <c r="QBB5382" s="288"/>
      <c r="QBC5382" s="288"/>
      <c r="QBD5382" s="288"/>
      <c r="QBE5382" s="288"/>
      <c r="QBF5382" s="288"/>
      <c r="QBG5382" s="288"/>
      <c r="QBH5382" s="288"/>
      <c r="QBI5382" s="288"/>
      <c r="QBJ5382" s="288"/>
      <c r="QBK5382" s="288"/>
      <c r="QBL5382" s="288"/>
      <c r="QBM5382" s="288"/>
      <c r="QBN5382" s="288"/>
      <c r="QBO5382" s="288"/>
      <c r="QBP5382" s="288"/>
      <c r="QBQ5382" s="288"/>
      <c r="QBR5382" s="288"/>
      <c r="QBS5382" s="288"/>
      <c r="QBT5382" s="288"/>
      <c r="QBU5382" s="288"/>
      <c r="QBV5382" s="288"/>
      <c r="QBW5382" s="288"/>
      <c r="QBX5382" s="288"/>
      <c r="QBY5382" s="288"/>
      <c r="QBZ5382" s="288"/>
      <c r="QCA5382" s="288"/>
      <c r="QCB5382" s="288"/>
      <c r="QCC5382" s="288"/>
      <c r="QCD5382" s="288"/>
      <c r="QCE5382" s="288"/>
      <c r="QCF5382" s="288"/>
      <c r="QCG5382" s="288"/>
      <c r="QCH5382" s="288"/>
      <c r="QCI5382" s="288"/>
      <c r="QCJ5382" s="288"/>
      <c r="QCK5382" s="288"/>
      <c r="QCL5382" s="288"/>
      <c r="QCM5382" s="288"/>
      <c r="QCN5382" s="288"/>
      <c r="QCO5382" s="288"/>
      <c r="QCP5382" s="288"/>
      <c r="QCQ5382" s="288"/>
      <c r="QCR5382" s="288"/>
      <c r="QCS5382" s="288"/>
      <c r="QCT5382" s="288"/>
      <c r="QCU5382" s="288"/>
      <c r="QCV5382" s="288"/>
      <c r="QCW5382" s="288"/>
      <c r="QCX5382" s="288"/>
      <c r="QCY5382" s="288"/>
      <c r="QCZ5382" s="288"/>
      <c r="QDA5382" s="288"/>
      <c r="QDB5382" s="288"/>
      <c r="QDC5382" s="288"/>
      <c r="QDD5382" s="288"/>
      <c r="QDE5382" s="288"/>
      <c r="QDF5382" s="288"/>
      <c r="QDG5382" s="288"/>
      <c r="QDH5382" s="288"/>
      <c r="QDI5382" s="288"/>
      <c r="QDJ5382" s="288"/>
      <c r="QDK5382" s="288"/>
      <c r="QDL5382" s="288"/>
      <c r="QDM5382" s="288"/>
      <c r="QDN5382" s="288"/>
      <c r="QDO5382" s="288"/>
      <c r="QDP5382" s="288"/>
      <c r="QDQ5382" s="288"/>
      <c r="QDR5382" s="288"/>
      <c r="QDS5382" s="288"/>
      <c r="QDT5382" s="288"/>
      <c r="QDU5382" s="288"/>
      <c r="QDV5382" s="288"/>
      <c r="QDW5382" s="288"/>
      <c r="QDX5382" s="288"/>
      <c r="QDY5382" s="288"/>
      <c r="QDZ5382" s="288"/>
      <c r="QEA5382" s="288"/>
      <c r="QEB5382" s="288"/>
      <c r="QEC5382" s="288"/>
      <c r="QED5382" s="288"/>
      <c r="QEE5382" s="288"/>
      <c r="QEF5382" s="288"/>
      <c r="QEG5382" s="288"/>
      <c r="QEH5382" s="288"/>
      <c r="QEI5382" s="288"/>
      <c r="QEJ5382" s="288"/>
      <c r="QEK5382" s="288"/>
      <c r="QEL5382" s="288"/>
      <c r="QEM5382" s="288"/>
      <c r="QEN5382" s="288"/>
      <c r="QEO5382" s="288"/>
      <c r="QEP5382" s="288"/>
      <c r="QEQ5382" s="288"/>
      <c r="QER5382" s="288"/>
      <c r="QES5382" s="288"/>
      <c r="QET5382" s="288"/>
      <c r="QEU5382" s="288"/>
      <c r="QEV5382" s="288"/>
      <c r="QEW5382" s="288"/>
      <c r="QEX5382" s="288"/>
      <c r="QEY5382" s="288"/>
      <c r="QEZ5382" s="288"/>
      <c r="QFA5382" s="288"/>
      <c r="QFB5382" s="288"/>
      <c r="QFC5382" s="288"/>
      <c r="QFD5382" s="288"/>
      <c r="QFE5382" s="288"/>
      <c r="QFF5382" s="288"/>
      <c r="QFG5382" s="288"/>
      <c r="QFH5382" s="288"/>
      <c r="QFI5382" s="288"/>
      <c r="QFJ5382" s="288"/>
      <c r="QFK5382" s="288"/>
      <c r="QFL5382" s="288"/>
      <c r="QFM5382" s="288"/>
      <c r="QFN5382" s="288"/>
      <c r="QFO5382" s="288"/>
      <c r="QFP5382" s="288"/>
      <c r="QFQ5382" s="288"/>
      <c r="QFR5382" s="288"/>
      <c r="QFS5382" s="288"/>
      <c r="QFT5382" s="288"/>
      <c r="QFU5382" s="288"/>
      <c r="QFV5382" s="288"/>
      <c r="QFW5382" s="288"/>
      <c r="QFX5382" s="288"/>
      <c r="QFY5382" s="288"/>
      <c r="QFZ5382" s="288"/>
      <c r="QGA5382" s="288"/>
      <c r="QGB5382" s="288"/>
      <c r="QGC5382" s="288"/>
      <c r="QGD5382" s="288"/>
      <c r="QGE5382" s="288"/>
      <c r="QGF5382" s="288"/>
      <c r="QGG5382" s="288"/>
      <c r="QGH5382" s="288"/>
      <c r="QGI5382" s="288"/>
      <c r="QGJ5382" s="288"/>
      <c r="QGK5382" s="288"/>
      <c r="QGL5382" s="288"/>
      <c r="QGM5382" s="288"/>
      <c r="QGN5382" s="288"/>
      <c r="QGO5382" s="288"/>
      <c r="QGP5382" s="288"/>
      <c r="QGQ5382" s="288"/>
      <c r="QGR5382" s="288"/>
      <c r="QGS5382" s="288"/>
      <c r="QGT5382" s="288"/>
      <c r="QGU5382" s="288"/>
      <c r="QGV5382" s="288"/>
      <c r="QGW5382" s="288"/>
      <c r="QGX5382" s="288"/>
      <c r="QGY5382" s="288"/>
      <c r="QGZ5382" s="288"/>
      <c r="QHA5382" s="288"/>
      <c r="QHB5382" s="288"/>
      <c r="QHC5382" s="288"/>
      <c r="QHD5382" s="288"/>
      <c r="QHE5382" s="288"/>
      <c r="QHF5382" s="288"/>
      <c r="QHG5382" s="288"/>
      <c r="QHH5382" s="288"/>
      <c r="QHI5382" s="288"/>
      <c r="QHJ5382" s="288"/>
      <c r="QHK5382" s="288"/>
      <c r="QHL5382" s="288"/>
      <c r="QHM5382" s="288"/>
      <c r="QHN5382" s="288"/>
      <c r="QHO5382" s="288"/>
      <c r="QHP5382" s="288"/>
      <c r="QHQ5382" s="288"/>
      <c r="QHR5382" s="288"/>
      <c r="QHS5382" s="288"/>
      <c r="QHT5382" s="288"/>
      <c r="QHU5382" s="288"/>
      <c r="QHV5382" s="288"/>
      <c r="QHW5382" s="288"/>
      <c r="QHX5382" s="288"/>
      <c r="QHY5382" s="288"/>
      <c r="QHZ5382" s="288"/>
      <c r="QIA5382" s="288"/>
      <c r="QIB5382" s="288"/>
      <c r="QIC5382" s="288"/>
      <c r="QID5382" s="288"/>
      <c r="QIE5382" s="288"/>
      <c r="QIF5382" s="288"/>
      <c r="QIG5382" s="288"/>
      <c r="QIH5382" s="288"/>
      <c r="QII5382" s="288"/>
      <c r="QIJ5382" s="288"/>
      <c r="QIK5382" s="288"/>
      <c r="QIL5382" s="288"/>
      <c r="QIM5382" s="288"/>
      <c r="QIN5382" s="288"/>
      <c r="QIO5382" s="288"/>
      <c r="QIP5382" s="288"/>
      <c r="QIQ5382" s="288"/>
      <c r="QIR5382" s="288"/>
      <c r="QIS5382" s="288"/>
      <c r="QIT5382" s="288"/>
      <c r="QIU5382" s="288"/>
      <c r="QIV5382" s="288"/>
      <c r="QIW5382" s="288"/>
      <c r="QIX5382" s="288"/>
      <c r="QIY5382" s="288"/>
      <c r="QIZ5382" s="288"/>
      <c r="QJA5382" s="288"/>
      <c r="QJB5382" s="288"/>
      <c r="QJC5382" s="288"/>
      <c r="QJD5382" s="288"/>
      <c r="QJE5382" s="288"/>
      <c r="QJF5382" s="288"/>
      <c r="QJG5382" s="288"/>
      <c r="QJH5382" s="288"/>
      <c r="QJI5382" s="288"/>
      <c r="QJJ5382" s="288"/>
      <c r="QJK5382" s="288"/>
      <c r="QJL5382" s="288"/>
      <c r="QJM5382" s="288"/>
      <c r="QJN5382" s="288"/>
      <c r="QJO5382" s="288"/>
      <c r="QJP5382" s="288"/>
      <c r="QJQ5382" s="288"/>
      <c r="QJR5382" s="288"/>
      <c r="QJS5382" s="288"/>
      <c r="QJT5382" s="288"/>
      <c r="QJU5382" s="288"/>
      <c r="QJV5382" s="288"/>
      <c r="QJW5382" s="288"/>
      <c r="QJX5382" s="288"/>
      <c r="QJY5382" s="288"/>
      <c r="QJZ5382" s="288"/>
      <c r="QKA5382" s="288"/>
      <c r="QKB5382" s="288"/>
      <c r="QKC5382" s="288"/>
      <c r="QKD5382" s="288"/>
      <c r="QKE5382" s="288"/>
      <c r="QKF5382" s="288"/>
      <c r="QKG5382" s="288"/>
      <c r="QKH5382" s="288"/>
      <c r="QKI5382" s="288"/>
      <c r="QKJ5382" s="288"/>
      <c r="QKK5382" s="288"/>
      <c r="QKL5382" s="288"/>
      <c r="QKM5382" s="288"/>
      <c r="QKN5382" s="288"/>
      <c r="QKO5382" s="288"/>
      <c r="QKP5382" s="288"/>
      <c r="QKQ5382" s="288"/>
      <c r="QKR5382" s="288"/>
      <c r="QKS5382" s="288"/>
      <c r="QKT5382" s="288"/>
      <c r="QKU5382" s="288"/>
      <c r="QKV5382" s="288"/>
      <c r="QKW5382" s="288"/>
      <c r="QKX5382" s="288"/>
      <c r="QKY5382" s="288"/>
      <c r="QKZ5382" s="288"/>
      <c r="QLA5382" s="288"/>
      <c r="QLB5382" s="288"/>
      <c r="QLC5382" s="288"/>
      <c r="QLD5382" s="288"/>
      <c r="QLE5382" s="288"/>
      <c r="QLF5382" s="288"/>
      <c r="QLG5382" s="288"/>
      <c r="QLH5382" s="288"/>
      <c r="QLI5382" s="288"/>
      <c r="QLJ5382" s="288"/>
      <c r="QLK5382" s="288"/>
      <c r="QLL5382" s="288"/>
      <c r="QLM5382" s="288"/>
      <c r="QLN5382" s="288"/>
      <c r="QLO5382" s="288"/>
      <c r="QLP5382" s="288"/>
      <c r="QLQ5382" s="288"/>
      <c r="QLR5382" s="288"/>
      <c r="QLS5382" s="288"/>
      <c r="QLT5382" s="288"/>
      <c r="QLU5382" s="288"/>
      <c r="QLV5382" s="288"/>
      <c r="QLW5382" s="288"/>
      <c r="QLX5382" s="288"/>
      <c r="QLY5382" s="288"/>
      <c r="QLZ5382" s="288"/>
      <c r="QMA5382" s="288"/>
      <c r="QMB5382" s="288"/>
      <c r="QMC5382" s="288"/>
      <c r="QMD5382" s="288"/>
      <c r="QME5382" s="288"/>
      <c r="QMF5382" s="288"/>
      <c r="QMG5382" s="288"/>
      <c r="QMH5382" s="288"/>
      <c r="QMI5382" s="288"/>
      <c r="QMJ5382" s="288"/>
      <c r="QMK5382" s="288"/>
      <c r="QML5382" s="288"/>
      <c r="QMM5382" s="288"/>
      <c r="QMN5382" s="288"/>
      <c r="QMO5382" s="288"/>
      <c r="QMP5382" s="288"/>
      <c r="QMQ5382" s="288"/>
      <c r="QMR5382" s="288"/>
      <c r="QMS5382" s="288"/>
      <c r="QMT5382" s="288"/>
      <c r="QMU5382" s="288"/>
      <c r="QMV5382" s="288"/>
      <c r="QMW5382" s="288"/>
      <c r="QMX5382" s="288"/>
      <c r="QMY5382" s="288"/>
      <c r="QMZ5382" s="288"/>
      <c r="QNA5382" s="288"/>
      <c r="QNB5382" s="288"/>
      <c r="QNC5382" s="288"/>
      <c r="QND5382" s="288"/>
      <c r="QNE5382" s="288"/>
      <c r="QNF5382" s="288"/>
      <c r="QNG5382" s="288"/>
      <c r="QNH5382" s="288"/>
      <c r="QNI5382" s="288"/>
      <c r="QNJ5382" s="288"/>
      <c r="QNK5382" s="288"/>
      <c r="QNL5382" s="288"/>
      <c r="QNM5382" s="288"/>
      <c r="QNN5382" s="288"/>
      <c r="QNO5382" s="288"/>
      <c r="QNP5382" s="288"/>
      <c r="QNQ5382" s="288"/>
      <c r="QNR5382" s="288"/>
      <c r="QNS5382" s="288"/>
      <c r="QNT5382" s="288"/>
      <c r="QNU5382" s="288"/>
      <c r="QNV5382" s="288"/>
      <c r="QNW5382" s="288"/>
      <c r="QNX5382" s="288"/>
      <c r="QNY5382" s="288"/>
      <c r="QNZ5382" s="288"/>
      <c r="QOA5382" s="288"/>
      <c r="QOB5382" s="288"/>
      <c r="QOC5382" s="288"/>
      <c r="QOD5382" s="288"/>
      <c r="QOE5382" s="288"/>
      <c r="QOF5382" s="288"/>
      <c r="QOG5382" s="288"/>
      <c r="QOH5382" s="288"/>
      <c r="QOI5382" s="288"/>
      <c r="QOJ5382" s="288"/>
      <c r="QOK5382" s="288"/>
      <c r="QOL5382" s="288"/>
      <c r="QOM5382" s="288"/>
      <c r="QON5382" s="288"/>
      <c r="QOO5382" s="288"/>
      <c r="QOP5382" s="288"/>
      <c r="QOQ5382" s="288"/>
      <c r="QOR5382" s="288"/>
      <c r="QOS5382" s="288"/>
      <c r="QOT5382" s="288"/>
      <c r="QOU5382" s="288"/>
      <c r="QOV5382" s="288"/>
      <c r="QOW5382" s="288"/>
      <c r="QOX5382" s="288"/>
      <c r="QOY5382" s="288"/>
      <c r="QOZ5382" s="288"/>
      <c r="QPA5382" s="288"/>
      <c r="QPB5382" s="288"/>
      <c r="QPC5382" s="288"/>
      <c r="QPD5382" s="288"/>
      <c r="QPE5382" s="288"/>
      <c r="QPF5382" s="288"/>
      <c r="QPG5382" s="288"/>
      <c r="QPH5382" s="288"/>
      <c r="QPI5382" s="288"/>
      <c r="QPJ5382" s="288"/>
      <c r="QPK5382" s="288"/>
      <c r="QPL5382" s="288"/>
      <c r="QPM5382" s="288"/>
      <c r="QPN5382" s="288"/>
      <c r="QPO5382" s="288"/>
      <c r="QPP5382" s="288"/>
      <c r="QPQ5382" s="288"/>
      <c r="QPR5382" s="288"/>
      <c r="QPS5382" s="288"/>
      <c r="QPT5382" s="288"/>
      <c r="QPU5382" s="288"/>
      <c r="QPV5382" s="288"/>
      <c r="QPW5382" s="288"/>
      <c r="QPX5382" s="288"/>
      <c r="QPY5382" s="288"/>
      <c r="QPZ5382" s="288"/>
      <c r="QQA5382" s="288"/>
      <c r="QQB5382" s="288"/>
      <c r="QQC5382" s="288"/>
      <c r="QQD5382" s="288"/>
      <c r="QQE5382" s="288"/>
      <c r="QQF5382" s="288"/>
      <c r="QQG5382" s="288"/>
      <c r="QQH5382" s="288"/>
      <c r="QQI5382" s="288"/>
      <c r="QQJ5382" s="288"/>
      <c r="QQK5382" s="288"/>
      <c r="QQL5382" s="288"/>
      <c r="QQM5382" s="288"/>
      <c r="QQN5382" s="288"/>
      <c r="QQO5382" s="288"/>
      <c r="QQP5382" s="288"/>
      <c r="QQQ5382" s="288"/>
      <c r="QQR5382" s="288"/>
      <c r="QQS5382" s="288"/>
      <c r="QQT5382" s="288"/>
      <c r="QQU5382" s="288"/>
      <c r="QQV5382" s="288"/>
      <c r="QQW5382" s="288"/>
      <c r="QQX5382" s="288"/>
      <c r="QQY5382" s="288"/>
      <c r="QQZ5382" s="288"/>
      <c r="QRA5382" s="288"/>
      <c r="QRB5382" s="288"/>
      <c r="QRC5382" s="288"/>
      <c r="QRD5382" s="288"/>
      <c r="QRE5382" s="288"/>
      <c r="QRF5382" s="288"/>
      <c r="QRG5382" s="288"/>
      <c r="QRH5382" s="288"/>
      <c r="QRI5382" s="288"/>
      <c r="QRJ5382" s="288"/>
      <c r="QRK5382" s="288"/>
      <c r="QRL5382" s="288"/>
      <c r="QRM5382" s="288"/>
      <c r="QRN5382" s="288"/>
      <c r="QRO5382" s="288"/>
      <c r="QRP5382" s="288"/>
      <c r="QRQ5382" s="288"/>
      <c r="QRR5382" s="288"/>
      <c r="QRS5382" s="288"/>
      <c r="QRT5382" s="288"/>
      <c r="QRU5382" s="288"/>
      <c r="QRV5382" s="288"/>
      <c r="QRW5382" s="288"/>
      <c r="QRX5382" s="288"/>
      <c r="QRY5382" s="288"/>
      <c r="QRZ5382" s="288"/>
      <c r="QSA5382" s="288"/>
      <c r="QSB5382" s="288"/>
      <c r="QSC5382" s="288"/>
      <c r="QSD5382" s="288"/>
      <c r="QSE5382" s="288"/>
      <c r="QSF5382" s="288"/>
      <c r="QSG5382" s="288"/>
      <c r="QSH5382" s="288"/>
      <c r="QSI5382" s="288"/>
      <c r="QSJ5382" s="288"/>
      <c r="QSK5382" s="288"/>
      <c r="QSL5382" s="288"/>
      <c r="QSM5382" s="288"/>
      <c r="QSN5382" s="288"/>
      <c r="QSO5382" s="288"/>
      <c r="QSP5382" s="288"/>
      <c r="QSQ5382" s="288"/>
      <c r="QSR5382" s="288"/>
      <c r="QSS5382" s="288"/>
      <c r="QST5382" s="288"/>
      <c r="QSU5382" s="288"/>
      <c r="QSV5382" s="288"/>
      <c r="QSW5382" s="288"/>
      <c r="QSX5382" s="288"/>
      <c r="QSY5382" s="288"/>
      <c r="QSZ5382" s="288"/>
      <c r="QTA5382" s="288"/>
      <c r="QTB5382" s="288"/>
      <c r="QTC5382" s="288"/>
      <c r="QTD5382" s="288"/>
      <c r="QTE5382" s="288"/>
      <c r="QTF5382" s="288"/>
      <c r="QTG5382" s="288"/>
      <c r="QTH5382" s="288"/>
      <c r="QTI5382" s="288"/>
      <c r="QTJ5382" s="288"/>
      <c r="QTK5382" s="288"/>
      <c r="QTL5382" s="288"/>
      <c r="QTM5382" s="288"/>
      <c r="QTN5382" s="288"/>
      <c r="QTO5382" s="288"/>
      <c r="QTP5382" s="288"/>
      <c r="QTQ5382" s="288"/>
      <c r="QTR5382" s="288"/>
      <c r="QTS5382" s="288"/>
      <c r="QTT5382" s="288"/>
      <c r="QTU5382" s="288"/>
      <c r="QTV5382" s="288"/>
      <c r="QTW5382" s="288"/>
      <c r="QTX5382" s="288"/>
      <c r="QTY5382" s="288"/>
      <c r="QTZ5382" s="288"/>
      <c r="QUA5382" s="288"/>
      <c r="QUB5382" s="288"/>
      <c r="QUC5382" s="288"/>
      <c r="QUD5382" s="288"/>
      <c r="QUE5382" s="288"/>
      <c r="QUF5382" s="288"/>
      <c r="QUG5382" s="288"/>
      <c r="QUH5382" s="288"/>
      <c r="QUI5382" s="288"/>
      <c r="QUJ5382" s="288"/>
      <c r="QUK5382" s="288"/>
      <c r="QUL5382" s="288"/>
      <c r="QUM5382" s="288"/>
      <c r="QUN5382" s="288"/>
      <c r="QUO5382" s="288"/>
      <c r="QUP5382" s="288"/>
      <c r="QUQ5382" s="288"/>
      <c r="QUR5382" s="288"/>
      <c r="QUS5382" s="288"/>
      <c r="QUT5382" s="288"/>
      <c r="QUU5382" s="288"/>
      <c r="QUV5382" s="288"/>
      <c r="QUW5382" s="288"/>
      <c r="QUX5382" s="288"/>
      <c r="QUY5382" s="288"/>
      <c r="QUZ5382" s="288"/>
      <c r="QVA5382" s="288"/>
      <c r="QVB5382" s="288"/>
      <c r="QVC5382" s="288"/>
      <c r="QVD5382" s="288"/>
      <c r="QVE5382" s="288"/>
      <c r="QVF5382" s="288"/>
      <c r="QVG5382" s="288"/>
      <c r="QVH5382" s="288"/>
      <c r="QVI5382" s="288"/>
      <c r="QVJ5382" s="288"/>
      <c r="QVK5382" s="288"/>
      <c r="QVL5382" s="288"/>
      <c r="QVM5382" s="288"/>
      <c r="QVN5382" s="288"/>
      <c r="QVO5382" s="288"/>
      <c r="QVP5382" s="288"/>
      <c r="QVQ5382" s="288"/>
      <c r="QVR5382" s="288"/>
      <c r="QVS5382" s="288"/>
      <c r="QVT5382" s="288"/>
      <c r="QVU5382" s="288"/>
      <c r="QVV5382" s="288"/>
      <c r="QVW5382" s="288"/>
      <c r="QVX5382" s="288"/>
      <c r="QVY5382" s="288"/>
      <c r="QVZ5382" s="288"/>
      <c r="QWA5382" s="288"/>
      <c r="QWB5382" s="288"/>
      <c r="QWC5382" s="288"/>
      <c r="QWD5382" s="288"/>
      <c r="QWE5382" s="288"/>
      <c r="QWF5382" s="288"/>
      <c r="QWG5382" s="288"/>
      <c r="QWH5382" s="288"/>
      <c r="QWI5382" s="288"/>
      <c r="QWJ5382" s="288"/>
      <c r="QWK5382" s="288"/>
      <c r="QWL5382" s="288"/>
      <c r="QWM5382" s="288"/>
      <c r="QWN5382" s="288"/>
      <c r="QWO5382" s="288"/>
      <c r="QWP5382" s="288"/>
      <c r="QWQ5382" s="288"/>
      <c r="QWR5382" s="288"/>
      <c r="QWS5382" s="288"/>
      <c r="QWT5382" s="288"/>
      <c r="QWU5382" s="288"/>
      <c r="QWV5382" s="288"/>
      <c r="QWW5382" s="288"/>
      <c r="QWX5382" s="288"/>
      <c r="QWY5382" s="288"/>
      <c r="QWZ5382" s="288"/>
      <c r="QXA5382" s="288"/>
      <c r="QXB5382" s="288"/>
      <c r="QXC5382" s="288"/>
      <c r="QXD5382" s="288"/>
      <c r="QXE5382" s="288"/>
      <c r="QXF5382" s="288"/>
      <c r="QXG5382" s="288"/>
      <c r="QXH5382" s="288"/>
      <c r="QXI5382" s="288"/>
      <c r="QXJ5382" s="288"/>
      <c r="QXK5382" s="288"/>
      <c r="QXL5382" s="288"/>
      <c r="QXM5382" s="288"/>
      <c r="QXN5382" s="288"/>
      <c r="QXO5382" s="288"/>
      <c r="QXP5382" s="288"/>
      <c r="QXQ5382" s="288"/>
      <c r="QXR5382" s="288"/>
      <c r="QXS5382" s="288"/>
      <c r="QXT5382" s="288"/>
      <c r="QXU5382" s="288"/>
      <c r="QXV5382" s="288"/>
      <c r="QXW5382" s="288"/>
      <c r="QXX5382" s="288"/>
      <c r="QXY5382" s="288"/>
      <c r="QXZ5382" s="288"/>
      <c r="QYA5382" s="288"/>
      <c r="QYB5382" s="288"/>
      <c r="QYC5382" s="288"/>
      <c r="QYD5382" s="288"/>
      <c r="QYE5382" s="288"/>
      <c r="QYF5382" s="288"/>
      <c r="QYG5382" s="288"/>
      <c r="QYH5382" s="288"/>
      <c r="QYI5382" s="288"/>
      <c r="QYJ5382" s="288"/>
      <c r="QYK5382" s="288"/>
      <c r="QYL5382" s="288"/>
      <c r="QYM5382" s="288"/>
      <c r="QYN5382" s="288"/>
      <c r="QYO5382" s="288"/>
      <c r="QYP5382" s="288"/>
      <c r="QYQ5382" s="288"/>
      <c r="QYR5382" s="288"/>
      <c r="QYS5382" s="288"/>
      <c r="QYT5382" s="288"/>
      <c r="QYU5382" s="288"/>
      <c r="QYV5382" s="288"/>
      <c r="QYW5382" s="288"/>
      <c r="QYX5382" s="288"/>
      <c r="QYY5382" s="288"/>
      <c r="QYZ5382" s="288"/>
      <c r="QZA5382" s="288"/>
      <c r="QZB5382" s="288"/>
      <c r="QZC5382" s="288"/>
      <c r="QZD5382" s="288"/>
      <c r="QZE5382" s="288"/>
      <c r="QZF5382" s="288"/>
      <c r="QZG5382" s="288"/>
      <c r="QZH5382" s="288"/>
      <c r="QZI5382" s="288"/>
      <c r="QZJ5382" s="288"/>
      <c r="QZK5382" s="288"/>
      <c r="QZL5382" s="288"/>
      <c r="QZM5382" s="288"/>
      <c r="QZN5382" s="288"/>
      <c r="QZO5382" s="288"/>
      <c r="QZP5382" s="288"/>
      <c r="QZQ5382" s="288"/>
      <c r="QZR5382" s="288"/>
      <c r="QZS5382" s="288"/>
      <c r="QZT5382" s="288"/>
      <c r="QZU5382" s="288"/>
      <c r="QZV5382" s="288"/>
      <c r="QZW5382" s="288"/>
      <c r="QZX5382" s="288"/>
      <c r="QZY5382" s="288"/>
      <c r="QZZ5382" s="288"/>
      <c r="RAA5382" s="288"/>
      <c r="RAB5382" s="288"/>
      <c r="RAC5382" s="288"/>
      <c r="RAD5382" s="288"/>
      <c r="RAE5382" s="288"/>
      <c r="RAF5382" s="288"/>
      <c r="RAG5382" s="288"/>
      <c r="RAH5382" s="288"/>
      <c r="RAI5382" s="288"/>
      <c r="RAJ5382" s="288"/>
      <c r="RAK5382" s="288"/>
      <c r="RAL5382" s="288"/>
      <c r="RAM5382" s="288"/>
      <c r="RAN5382" s="288"/>
      <c r="RAO5382" s="288"/>
      <c r="RAP5382" s="288"/>
      <c r="RAQ5382" s="288"/>
      <c r="RAR5382" s="288"/>
      <c r="RAS5382" s="288"/>
      <c r="RAT5382" s="288"/>
      <c r="RAU5382" s="288"/>
      <c r="RAV5382" s="288"/>
      <c r="RAW5382" s="288"/>
      <c r="RAX5382" s="288"/>
      <c r="RAY5382" s="288"/>
      <c r="RAZ5382" s="288"/>
      <c r="RBA5382" s="288"/>
      <c r="RBB5382" s="288"/>
      <c r="RBC5382" s="288"/>
      <c r="RBD5382" s="288"/>
      <c r="RBE5382" s="288"/>
      <c r="RBF5382" s="288"/>
      <c r="RBG5382" s="288"/>
      <c r="RBH5382" s="288"/>
      <c r="RBI5382" s="288"/>
      <c r="RBJ5382" s="288"/>
      <c r="RBK5382" s="288"/>
      <c r="RBL5382" s="288"/>
      <c r="RBM5382" s="288"/>
      <c r="RBN5382" s="288"/>
      <c r="RBO5382" s="288"/>
      <c r="RBP5382" s="288"/>
      <c r="RBQ5382" s="288"/>
      <c r="RBR5382" s="288"/>
      <c r="RBS5382" s="288"/>
      <c r="RBT5382" s="288"/>
      <c r="RBU5382" s="288"/>
      <c r="RBV5382" s="288"/>
      <c r="RBW5382" s="288"/>
      <c r="RBX5382" s="288"/>
      <c r="RBY5382" s="288"/>
      <c r="RBZ5382" s="288"/>
      <c r="RCA5382" s="288"/>
      <c r="RCB5382" s="288"/>
      <c r="RCC5382" s="288"/>
      <c r="RCD5382" s="288"/>
      <c r="RCE5382" s="288"/>
      <c r="RCF5382" s="288"/>
      <c r="RCG5382" s="288"/>
      <c r="RCH5382" s="288"/>
      <c r="RCI5382" s="288"/>
      <c r="RCJ5382" s="288"/>
      <c r="RCK5382" s="288"/>
      <c r="RCL5382" s="288"/>
      <c r="RCM5382" s="288"/>
      <c r="RCN5382" s="288"/>
      <c r="RCO5382" s="288"/>
      <c r="RCP5382" s="288"/>
      <c r="RCQ5382" s="288"/>
      <c r="RCR5382" s="288"/>
      <c r="RCS5382" s="288"/>
      <c r="RCT5382" s="288"/>
      <c r="RCU5382" s="288"/>
      <c r="RCV5382" s="288"/>
      <c r="RCW5382" s="288"/>
      <c r="RCX5382" s="288"/>
      <c r="RCY5382" s="288"/>
      <c r="RCZ5382" s="288"/>
      <c r="RDA5382" s="288"/>
      <c r="RDB5382" s="288"/>
      <c r="RDC5382" s="288"/>
      <c r="RDD5382" s="288"/>
      <c r="RDE5382" s="288"/>
      <c r="RDF5382" s="288"/>
      <c r="RDG5382" s="288"/>
      <c r="RDH5382" s="288"/>
      <c r="RDI5382" s="288"/>
      <c r="RDJ5382" s="288"/>
      <c r="RDK5382" s="288"/>
      <c r="RDL5382" s="288"/>
      <c r="RDM5382" s="288"/>
      <c r="RDN5382" s="288"/>
      <c r="RDO5382" s="288"/>
      <c r="RDP5382" s="288"/>
      <c r="RDQ5382" s="288"/>
      <c r="RDR5382" s="288"/>
      <c r="RDS5382" s="288"/>
      <c r="RDT5382" s="288"/>
      <c r="RDU5382" s="288"/>
      <c r="RDV5382" s="288"/>
      <c r="RDW5382" s="288"/>
      <c r="RDX5382" s="288"/>
      <c r="RDY5382" s="288"/>
      <c r="RDZ5382" s="288"/>
      <c r="REA5382" s="288"/>
      <c r="REB5382" s="288"/>
      <c r="REC5382" s="288"/>
      <c r="RED5382" s="288"/>
      <c r="REE5382" s="288"/>
      <c r="REF5382" s="288"/>
      <c r="REG5382" s="288"/>
      <c r="REH5382" s="288"/>
      <c r="REI5382" s="288"/>
      <c r="REJ5382" s="288"/>
      <c r="REK5382" s="288"/>
      <c r="REL5382" s="288"/>
      <c r="REM5382" s="288"/>
      <c r="REN5382" s="288"/>
      <c r="REO5382" s="288"/>
      <c r="REP5382" s="288"/>
      <c r="REQ5382" s="288"/>
      <c r="RER5382" s="288"/>
      <c r="RES5382" s="288"/>
      <c r="RET5382" s="288"/>
      <c r="REU5382" s="288"/>
      <c r="REV5382" s="288"/>
      <c r="REW5382" s="288"/>
      <c r="REX5382" s="288"/>
      <c r="REY5382" s="288"/>
      <c r="REZ5382" s="288"/>
      <c r="RFA5382" s="288"/>
      <c r="RFB5382" s="288"/>
      <c r="RFC5382" s="288"/>
      <c r="RFD5382" s="288"/>
      <c r="RFE5382" s="288"/>
      <c r="RFF5382" s="288"/>
      <c r="RFG5382" s="288"/>
      <c r="RFH5382" s="288"/>
      <c r="RFI5382" s="288"/>
      <c r="RFJ5382" s="288"/>
      <c r="RFK5382" s="288"/>
      <c r="RFL5382" s="288"/>
      <c r="RFM5382" s="288"/>
      <c r="RFN5382" s="288"/>
      <c r="RFO5382" s="288"/>
      <c r="RFP5382" s="288"/>
      <c r="RFQ5382" s="288"/>
      <c r="RFR5382" s="288"/>
      <c r="RFS5382" s="288"/>
      <c r="RFT5382" s="288"/>
      <c r="RFU5382" s="288"/>
      <c r="RFV5382" s="288"/>
      <c r="RFW5382" s="288"/>
      <c r="RFX5382" s="288"/>
      <c r="RFY5382" s="288"/>
      <c r="RFZ5382" s="288"/>
      <c r="RGA5382" s="288"/>
      <c r="RGB5382" s="288"/>
      <c r="RGC5382" s="288"/>
      <c r="RGD5382" s="288"/>
      <c r="RGE5382" s="288"/>
      <c r="RGF5382" s="288"/>
      <c r="RGG5382" s="288"/>
      <c r="RGH5382" s="288"/>
      <c r="RGI5382" s="288"/>
      <c r="RGJ5382" s="288"/>
      <c r="RGK5382" s="288"/>
      <c r="RGL5382" s="288"/>
      <c r="RGM5382" s="288"/>
      <c r="RGN5382" s="288"/>
      <c r="RGO5382" s="288"/>
      <c r="RGP5382" s="288"/>
      <c r="RGQ5382" s="288"/>
      <c r="RGR5382" s="288"/>
      <c r="RGS5382" s="288"/>
      <c r="RGT5382" s="288"/>
      <c r="RGU5382" s="288"/>
      <c r="RGV5382" s="288"/>
      <c r="RGW5382" s="288"/>
      <c r="RGX5382" s="288"/>
      <c r="RGY5382" s="288"/>
      <c r="RGZ5382" s="288"/>
      <c r="RHA5382" s="288"/>
      <c r="RHB5382" s="288"/>
      <c r="RHC5382" s="288"/>
      <c r="RHD5382" s="288"/>
      <c r="RHE5382" s="288"/>
      <c r="RHF5382" s="288"/>
      <c r="RHG5382" s="288"/>
      <c r="RHH5382" s="288"/>
      <c r="RHI5382" s="288"/>
      <c r="RHJ5382" s="288"/>
      <c r="RHK5382" s="288"/>
      <c r="RHL5382" s="288"/>
      <c r="RHM5382" s="288"/>
      <c r="RHN5382" s="288"/>
      <c r="RHO5382" s="288"/>
      <c r="RHP5382" s="288"/>
      <c r="RHQ5382" s="288"/>
      <c r="RHR5382" s="288"/>
      <c r="RHS5382" s="288"/>
      <c r="RHT5382" s="288"/>
      <c r="RHU5382" s="288"/>
      <c r="RHV5382" s="288"/>
      <c r="RHW5382" s="288"/>
      <c r="RHX5382" s="288"/>
      <c r="RHY5382" s="288"/>
      <c r="RHZ5382" s="288"/>
      <c r="RIA5382" s="288"/>
      <c r="RIB5382" s="288"/>
      <c r="RIC5382" s="288"/>
      <c r="RID5382" s="288"/>
      <c r="RIE5382" s="288"/>
      <c r="RIF5382" s="288"/>
      <c r="RIG5382" s="288"/>
      <c r="RIH5382" s="288"/>
      <c r="RII5382" s="288"/>
      <c r="RIJ5382" s="288"/>
      <c r="RIK5382" s="288"/>
      <c r="RIL5382" s="288"/>
      <c r="RIM5382" s="288"/>
      <c r="RIN5382" s="288"/>
      <c r="RIO5382" s="288"/>
      <c r="RIP5382" s="288"/>
      <c r="RIQ5382" s="288"/>
      <c r="RIR5382" s="288"/>
      <c r="RIS5382" s="288"/>
      <c r="RIT5382" s="288"/>
      <c r="RIU5382" s="288"/>
      <c r="RIV5382" s="288"/>
      <c r="RIW5382" s="288"/>
      <c r="RIX5382" s="288"/>
      <c r="RIY5382" s="288"/>
      <c r="RIZ5382" s="288"/>
      <c r="RJA5382" s="288"/>
      <c r="RJB5382" s="288"/>
      <c r="RJC5382" s="288"/>
      <c r="RJD5382" s="288"/>
      <c r="RJE5382" s="288"/>
      <c r="RJF5382" s="288"/>
      <c r="RJG5382" s="288"/>
      <c r="RJH5382" s="288"/>
      <c r="RJI5382" s="288"/>
      <c r="RJJ5382" s="288"/>
      <c r="RJK5382" s="288"/>
      <c r="RJL5382" s="288"/>
      <c r="RJM5382" s="288"/>
      <c r="RJN5382" s="288"/>
      <c r="RJO5382" s="288"/>
      <c r="RJP5382" s="288"/>
      <c r="RJQ5382" s="288"/>
      <c r="RJR5382" s="288"/>
      <c r="RJS5382" s="288"/>
      <c r="RJT5382" s="288"/>
      <c r="RJU5382" s="288"/>
      <c r="RJV5382" s="288"/>
      <c r="RJW5382" s="288"/>
      <c r="RJX5382" s="288"/>
      <c r="RJY5382" s="288"/>
      <c r="RJZ5382" s="288"/>
      <c r="RKA5382" s="288"/>
      <c r="RKB5382" s="288"/>
      <c r="RKC5382" s="288"/>
      <c r="RKD5382" s="288"/>
      <c r="RKE5382" s="288"/>
      <c r="RKF5382" s="288"/>
      <c r="RKG5382" s="288"/>
      <c r="RKH5382" s="288"/>
      <c r="RKI5382" s="288"/>
      <c r="RKJ5382" s="288"/>
      <c r="RKK5382" s="288"/>
      <c r="RKL5382" s="288"/>
      <c r="RKM5382" s="288"/>
      <c r="RKN5382" s="288"/>
      <c r="RKO5382" s="288"/>
      <c r="RKP5382" s="288"/>
      <c r="RKQ5382" s="288"/>
      <c r="RKR5382" s="288"/>
      <c r="RKS5382" s="288"/>
      <c r="RKT5382" s="288"/>
      <c r="RKU5382" s="288"/>
      <c r="RKV5382" s="288"/>
      <c r="RKW5382" s="288"/>
      <c r="RKX5382" s="288"/>
      <c r="RKY5382" s="288"/>
      <c r="RKZ5382" s="288"/>
      <c r="RLA5382" s="288"/>
      <c r="RLB5382" s="288"/>
      <c r="RLC5382" s="288"/>
      <c r="RLD5382" s="288"/>
      <c r="RLE5382" s="288"/>
      <c r="RLF5382" s="288"/>
      <c r="RLG5382" s="288"/>
      <c r="RLH5382" s="288"/>
      <c r="RLI5382" s="288"/>
      <c r="RLJ5382" s="288"/>
      <c r="RLK5382" s="288"/>
      <c r="RLL5382" s="288"/>
      <c r="RLM5382" s="288"/>
      <c r="RLN5382" s="288"/>
      <c r="RLO5382" s="288"/>
      <c r="RLP5382" s="288"/>
      <c r="RLQ5382" s="288"/>
      <c r="RLR5382" s="288"/>
      <c r="RLS5382" s="288"/>
      <c r="RLT5382" s="288"/>
      <c r="RLU5382" s="288"/>
      <c r="RLV5382" s="288"/>
      <c r="RLW5382" s="288"/>
      <c r="RLX5382" s="288"/>
      <c r="RLY5382" s="288"/>
      <c r="RLZ5382" s="288"/>
      <c r="RMA5382" s="288"/>
      <c r="RMB5382" s="288"/>
      <c r="RMC5382" s="288"/>
      <c r="RMD5382" s="288"/>
      <c r="RME5382" s="288"/>
      <c r="RMF5382" s="288"/>
      <c r="RMG5382" s="288"/>
      <c r="RMH5382" s="288"/>
      <c r="RMI5382" s="288"/>
      <c r="RMJ5382" s="288"/>
      <c r="RMK5382" s="288"/>
      <c r="RML5382" s="288"/>
      <c r="RMM5382" s="288"/>
      <c r="RMN5382" s="288"/>
      <c r="RMO5382" s="288"/>
      <c r="RMP5382" s="288"/>
      <c r="RMQ5382" s="288"/>
      <c r="RMR5382" s="288"/>
      <c r="RMS5382" s="288"/>
      <c r="RMT5382" s="288"/>
      <c r="RMU5382" s="288"/>
      <c r="RMV5382" s="288"/>
      <c r="RMW5382" s="288"/>
      <c r="RMX5382" s="288"/>
      <c r="RMY5382" s="288"/>
      <c r="RMZ5382" s="288"/>
      <c r="RNA5382" s="288"/>
      <c r="RNB5382" s="288"/>
      <c r="RNC5382" s="288"/>
      <c r="RND5382" s="288"/>
      <c r="RNE5382" s="288"/>
      <c r="RNF5382" s="288"/>
      <c r="RNG5382" s="288"/>
      <c r="RNH5382" s="288"/>
      <c r="RNI5382" s="288"/>
      <c r="RNJ5382" s="288"/>
      <c r="RNK5382" s="288"/>
      <c r="RNL5382" s="288"/>
      <c r="RNM5382" s="288"/>
      <c r="RNN5382" s="288"/>
      <c r="RNO5382" s="288"/>
      <c r="RNP5382" s="288"/>
      <c r="RNQ5382" s="288"/>
      <c r="RNR5382" s="288"/>
      <c r="RNS5382" s="288"/>
      <c r="RNT5382" s="288"/>
      <c r="RNU5382" s="288"/>
      <c r="RNV5382" s="288"/>
      <c r="RNW5382" s="288"/>
      <c r="RNX5382" s="288"/>
      <c r="RNY5382" s="288"/>
      <c r="RNZ5382" s="288"/>
      <c r="ROA5382" s="288"/>
      <c r="ROB5382" s="288"/>
      <c r="ROC5382" s="288"/>
      <c r="ROD5382" s="288"/>
      <c r="ROE5382" s="288"/>
      <c r="ROF5382" s="288"/>
      <c r="ROG5382" s="288"/>
      <c r="ROH5382" s="288"/>
      <c r="ROI5382" s="288"/>
      <c r="ROJ5382" s="288"/>
      <c r="ROK5382" s="288"/>
      <c r="ROL5382" s="288"/>
      <c r="ROM5382" s="288"/>
      <c r="RON5382" s="288"/>
      <c r="ROO5382" s="288"/>
      <c r="ROP5382" s="288"/>
      <c r="ROQ5382" s="288"/>
      <c r="ROR5382" s="288"/>
      <c r="ROS5382" s="288"/>
      <c r="ROT5382" s="288"/>
      <c r="ROU5382" s="288"/>
      <c r="ROV5382" s="288"/>
      <c r="ROW5382" s="288"/>
      <c r="ROX5382" s="288"/>
      <c r="ROY5382" s="288"/>
      <c r="ROZ5382" s="288"/>
      <c r="RPA5382" s="288"/>
      <c r="RPB5382" s="288"/>
      <c r="RPC5382" s="288"/>
      <c r="RPD5382" s="288"/>
      <c r="RPE5382" s="288"/>
      <c r="RPF5382" s="288"/>
      <c r="RPG5382" s="288"/>
      <c r="RPH5382" s="288"/>
      <c r="RPI5382" s="288"/>
      <c r="RPJ5382" s="288"/>
      <c r="RPK5382" s="288"/>
      <c r="RPL5382" s="288"/>
      <c r="RPM5382" s="288"/>
      <c r="RPN5382" s="288"/>
      <c r="RPO5382" s="288"/>
      <c r="RPP5382" s="288"/>
      <c r="RPQ5382" s="288"/>
      <c r="RPR5382" s="288"/>
      <c r="RPS5382" s="288"/>
      <c r="RPT5382" s="288"/>
      <c r="RPU5382" s="288"/>
      <c r="RPV5382" s="288"/>
      <c r="RPW5382" s="288"/>
      <c r="RPX5382" s="288"/>
      <c r="RPY5382" s="288"/>
      <c r="RPZ5382" s="288"/>
      <c r="RQA5382" s="288"/>
      <c r="RQB5382" s="288"/>
      <c r="RQC5382" s="288"/>
      <c r="RQD5382" s="288"/>
      <c r="RQE5382" s="288"/>
      <c r="RQF5382" s="288"/>
      <c r="RQG5382" s="288"/>
      <c r="RQH5382" s="288"/>
      <c r="RQI5382" s="288"/>
      <c r="RQJ5382" s="288"/>
      <c r="RQK5382" s="288"/>
      <c r="RQL5382" s="288"/>
      <c r="RQM5382" s="288"/>
      <c r="RQN5382" s="288"/>
      <c r="RQO5382" s="288"/>
      <c r="RQP5382" s="288"/>
      <c r="RQQ5382" s="288"/>
      <c r="RQR5382" s="288"/>
      <c r="RQS5382" s="288"/>
      <c r="RQT5382" s="288"/>
      <c r="RQU5382" s="288"/>
      <c r="RQV5382" s="288"/>
      <c r="RQW5382" s="288"/>
      <c r="RQX5382" s="288"/>
      <c r="RQY5382" s="288"/>
      <c r="RQZ5382" s="288"/>
      <c r="RRA5382" s="288"/>
      <c r="RRB5382" s="288"/>
      <c r="RRC5382" s="288"/>
      <c r="RRD5382" s="288"/>
      <c r="RRE5382" s="288"/>
      <c r="RRF5382" s="288"/>
      <c r="RRG5382" s="288"/>
      <c r="RRH5382" s="288"/>
      <c r="RRI5382" s="288"/>
      <c r="RRJ5382" s="288"/>
      <c r="RRK5382" s="288"/>
      <c r="RRL5382" s="288"/>
      <c r="RRM5382" s="288"/>
      <c r="RRN5382" s="288"/>
      <c r="RRO5382" s="288"/>
      <c r="RRP5382" s="288"/>
      <c r="RRQ5382" s="288"/>
      <c r="RRR5382" s="288"/>
      <c r="RRS5382" s="288"/>
      <c r="RRT5382" s="288"/>
      <c r="RRU5382" s="288"/>
      <c r="RRV5382" s="288"/>
      <c r="RRW5382" s="288"/>
      <c r="RRX5382" s="288"/>
      <c r="RRY5382" s="288"/>
      <c r="RRZ5382" s="288"/>
      <c r="RSA5382" s="288"/>
      <c r="RSB5382" s="288"/>
      <c r="RSC5382" s="288"/>
      <c r="RSD5382" s="288"/>
      <c r="RSE5382" s="288"/>
      <c r="RSF5382" s="288"/>
      <c r="RSG5382" s="288"/>
      <c r="RSH5382" s="288"/>
      <c r="RSI5382" s="288"/>
      <c r="RSJ5382" s="288"/>
      <c r="RSK5382" s="288"/>
      <c r="RSL5382" s="288"/>
      <c r="RSM5382" s="288"/>
      <c r="RSN5382" s="288"/>
      <c r="RSO5382" s="288"/>
      <c r="RSP5382" s="288"/>
      <c r="RSQ5382" s="288"/>
      <c r="RSR5382" s="288"/>
      <c r="RSS5382" s="288"/>
      <c r="RST5382" s="288"/>
      <c r="RSU5382" s="288"/>
      <c r="RSV5382" s="288"/>
      <c r="RSW5382" s="288"/>
      <c r="RSX5382" s="288"/>
      <c r="RSY5382" s="288"/>
      <c r="RSZ5382" s="288"/>
      <c r="RTA5382" s="288"/>
      <c r="RTB5382" s="288"/>
      <c r="RTC5382" s="288"/>
      <c r="RTD5382" s="288"/>
      <c r="RTE5382" s="288"/>
      <c r="RTF5382" s="288"/>
      <c r="RTG5382" s="288"/>
      <c r="RTH5382" s="288"/>
      <c r="RTI5382" s="288"/>
      <c r="RTJ5382" s="288"/>
      <c r="RTK5382" s="288"/>
      <c r="RTL5382" s="288"/>
      <c r="RTM5382" s="288"/>
      <c r="RTN5382" s="288"/>
      <c r="RTO5382" s="288"/>
      <c r="RTP5382" s="288"/>
      <c r="RTQ5382" s="288"/>
      <c r="RTR5382" s="288"/>
      <c r="RTS5382" s="288"/>
      <c r="RTT5382" s="288"/>
      <c r="RTU5382" s="288"/>
      <c r="RTV5382" s="288"/>
      <c r="RTW5382" s="288"/>
      <c r="RTX5382" s="288"/>
      <c r="RTY5382" s="288"/>
      <c r="RTZ5382" s="288"/>
      <c r="RUA5382" s="288"/>
      <c r="RUB5382" s="288"/>
      <c r="RUC5382" s="288"/>
      <c r="RUD5382" s="288"/>
      <c r="RUE5382" s="288"/>
      <c r="RUF5382" s="288"/>
      <c r="RUG5382" s="288"/>
      <c r="RUH5382" s="288"/>
      <c r="RUI5382" s="288"/>
      <c r="RUJ5382" s="288"/>
      <c r="RUK5382" s="288"/>
      <c r="RUL5382" s="288"/>
      <c r="RUM5382" s="288"/>
      <c r="RUN5382" s="288"/>
      <c r="RUO5382" s="288"/>
      <c r="RUP5382" s="288"/>
      <c r="RUQ5382" s="288"/>
      <c r="RUR5382" s="288"/>
      <c r="RUS5382" s="288"/>
      <c r="RUT5382" s="288"/>
      <c r="RUU5382" s="288"/>
      <c r="RUV5382" s="288"/>
      <c r="RUW5382" s="288"/>
      <c r="RUX5382" s="288"/>
      <c r="RUY5382" s="288"/>
      <c r="RUZ5382" s="288"/>
      <c r="RVA5382" s="288"/>
      <c r="RVB5382" s="288"/>
      <c r="RVC5382" s="288"/>
      <c r="RVD5382" s="288"/>
      <c r="RVE5382" s="288"/>
      <c r="RVF5382" s="288"/>
      <c r="RVG5382" s="288"/>
      <c r="RVH5382" s="288"/>
      <c r="RVI5382" s="288"/>
      <c r="RVJ5382" s="288"/>
      <c r="RVK5382" s="288"/>
      <c r="RVL5382" s="288"/>
      <c r="RVM5382" s="288"/>
      <c r="RVN5382" s="288"/>
      <c r="RVO5382" s="288"/>
      <c r="RVP5382" s="288"/>
      <c r="RVQ5382" s="288"/>
      <c r="RVR5382" s="288"/>
      <c r="RVS5382" s="288"/>
      <c r="RVT5382" s="288"/>
      <c r="RVU5382" s="288"/>
      <c r="RVV5382" s="288"/>
      <c r="RVW5382" s="288"/>
      <c r="RVX5382" s="288"/>
      <c r="RVY5382" s="288"/>
      <c r="RVZ5382" s="288"/>
      <c r="RWA5382" s="288"/>
      <c r="RWB5382" s="288"/>
      <c r="RWC5382" s="288"/>
      <c r="RWD5382" s="288"/>
      <c r="RWE5382" s="288"/>
      <c r="RWF5382" s="288"/>
      <c r="RWG5382" s="288"/>
      <c r="RWH5382" s="288"/>
      <c r="RWI5382" s="288"/>
      <c r="RWJ5382" s="288"/>
      <c r="RWK5382" s="288"/>
      <c r="RWL5382" s="288"/>
      <c r="RWM5382" s="288"/>
      <c r="RWN5382" s="288"/>
      <c r="RWO5382" s="288"/>
      <c r="RWP5382" s="288"/>
      <c r="RWQ5382" s="288"/>
      <c r="RWR5382" s="288"/>
      <c r="RWS5382" s="288"/>
      <c r="RWT5382" s="288"/>
      <c r="RWU5382" s="288"/>
      <c r="RWV5382" s="288"/>
      <c r="RWW5382" s="288"/>
      <c r="RWX5382" s="288"/>
      <c r="RWY5382" s="288"/>
      <c r="RWZ5382" s="288"/>
      <c r="RXA5382" s="288"/>
      <c r="RXB5382" s="288"/>
      <c r="RXC5382" s="288"/>
      <c r="RXD5382" s="288"/>
      <c r="RXE5382" s="288"/>
      <c r="RXF5382" s="288"/>
      <c r="RXG5382" s="288"/>
      <c r="RXH5382" s="288"/>
      <c r="RXI5382" s="288"/>
      <c r="RXJ5382" s="288"/>
      <c r="RXK5382" s="288"/>
      <c r="RXL5382" s="288"/>
      <c r="RXM5382" s="288"/>
      <c r="RXN5382" s="288"/>
      <c r="RXO5382" s="288"/>
      <c r="RXP5382" s="288"/>
      <c r="RXQ5382" s="288"/>
      <c r="RXR5382" s="288"/>
      <c r="RXS5382" s="288"/>
      <c r="RXT5382" s="288"/>
      <c r="RXU5382" s="288"/>
      <c r="RXV5382" s="288"/>
      <c r="RXW5382" s="288"/>
      <c r="RXX5382" s="288"/>
      <c r="RXY5382" s="288"/>
      <c r="RXZ5382" s="288"/>
      <c r="RYA5382" s="288"/>
      <c r="RYB5382" s="288"/>
      <c r="RYC5382" s="288"/>
      <c r="RYD5382" s="288"/>
      <c r="RYE5382" s="288"/>
      <c r="RYF5382" s="288"/>
      <c r="RYG5382" s="288"/>
      <c r="RYH5382" s="288"/>
      <c r="RYI5382" s="288"/>
      <c r="RYJ5382" s="288"/>
      <c r="RYK5382" s="288"/>
      <c r="RYL5382" s="288"/>
      <c r="RYM5382" s="288"/>
      <c r="RYN5382" s="288"/>
      <c r="RYO5382" s="288"/>
      <c r="RYP5382" s="288"/>
      <c r="RYQ5382" s="288"/>
      <c r="RYR5382" s="288"/>
      <c r="RYS5382" s="288"/>
      <c r="RYT5382" s="288"/>
      <c r="RYU5382" s="288"/>
      <c r="RYV5382" s="288"/>
      <c r="RYW5382" s="288"/>
      <c r="RYX5382" s="288"/>
      <c r="RYY5382" s="288"/>
      <c r="RYZ5382" s="288"/>
      <c r="RZA5382" s="288"/>
      <c r="RZB5382" s="288"/>
      <c r="RZC5382" s="288"/>
      <c r="RZD5382" s="288"/>
      <c r="RZE5382" s="288"/>
      <c r="RZF5382" s="288"/>
      <c r="RZG5382" s="288"/>
      <c r="RZH5382" s="288"/>
      <c r="RZI5382" s="288"/>
      <c r="RZJ5382" s="288"/>
      <c r="RZK5382" s="288"/>
      <c r="RZL5382" s="288"/>
      <c r="RZM5382" s="288"/>
      <c r="RZN5382" s="288"/>
      <c r="RZO5382" s="288"/>
      <c r="RZP5382" s="288"/>
      <c r="RZQ5382" s="288"/>
      <c r="RZR5382" s="288"/>
      <c r="RZS5382" s="288"/>
      <c r="RZT5382" s="288"/>
      <c r="RZU5382" s="288"/>
      <c r="RZV5382" s="288"/>
      <c r="RZW5382" s="288"/>
      <c r="RZX5382" s="288"/>
      <c r="RZY5382" s="288"/>
      <c r="RZZ5382" s="288"/>
      <c r="SAA5382" s="288"/>
      <c r="SAB5382" s="288"/>
      <c r="SAC5382" s="288"/>
      <c r="SAD5382" s="288"/>
      <c r="SAE5382" s="288"/>
      <c r="SAF5382" s="288"/>
      <c r="SAG5382" s="288"/>
      <c r="SAH5382" s="288"/>
      <c r="SAI5382" s="288"/>
      <c r="SAJ5382" s="288"/>
      <c r="SAK5382" s="288"/>
      <c r="SAL5382" s="288"/>
      <c r="SAM5382" s="288"/>
      <c r="SAN5382" s="288"/>
      <c r="SAO5382" s="288"/>
      <c r="SAP5382" s="288"/>
      <c r="SAQ5382" s="288"/>
      <c r="SAR5382" s="288"/>
      <c r="SAS5382" s="288"/>
      <c r="SAT5382" s="288"/>
      <c r="SAU5382" s="288"/>
      <c r="SAV5382" s="288"/>
      <c r="SAW5382" s="288"/>
      <c r="SAX5382" s="288"/>
      <c r="SAY5382" s="288"/>
      <c r="SAZ5382" s="288"/>
      <c r="SBA5382" s="288"/>
      <c r="SBB5382" s="288"/>
      <c r="SBC5382" s="288"/>
      <c r="SBD5382" s="288"/>
      <c r="SBE5382" s="288"/>
      <c r="SBF5382" s="288"/>
      <c r="SBG5382" s="288"/>
      <c r="SBH5382" s="288"/>
      <c r="SBI5382" s="288"/>
      <c r="SBJ5382" s="288"/>
      <c r="SBK5382" s="288"/>
      <c r="SBL5382" s="288"/>
      <c r="SBM5382" s="288"/>
      <c r="SBN5382" s="288"/>
      <c r="SBO5382" s="288"/>
      <c r="SBP5382" s="288"/>
      <c r="SBQ5382" s="288"/>
      <c r="SBR5382" s="288"/>
      <c r="SBS5382" s="288"/>
      <c r="SBT5382" s="288"/>
      <c r="SBU5382" s="288"/>
      <c r="SBV5382" s="288"/>
      <c r="SBW5382" s="288"/>
      <c r="SBX5382" s="288"/>
      <c r="SBY5382" s="288"/>
      <c r="SBZ5382" s="288"/>
      <c r="SCA5382" s="288"/>
      <c r="SCB5382" s="288"/>
      <c r="SCC5382" s="288"/>
      <c r="SCD5382" s="288"/>
      <c r="SCE5382" s="288"/>
      <c r="SCF5382" s="288"/>
      <c r="SCG5382" s="288"/>
      <c r="SCH5382" s="288"/>
      <c r="SCI5382" s="288"/>
      <c r="SCJ5382" s="288"/>
      <c r="SCK5382" s="288"/>
      <c r="SCL5382" s="288"/>
      <c r="SCM5382" s="288"/>
      <c r="SCN5382" s="288"/>
      <c r="SCO5382" s="288"/>
      <c r="SCP5382" s="288"/>
      <c r="SCQ5382" s="288"/>
      <c r="SCR5382" s="288"/>
      <c r="SCS5382" s="288"/>
      <c r="SCT5382" s="288"/>
      <c r="SCU5382" s="288"/>
      <c r="SCV5382" s="288"/>
      <c r="SCW5382" s="288"/>
      <c r="SCX5382" s="288"/>
      <c r="SCY5382" s="288"/>
      <c r="SCZ5382" s="288"/>
      <c r="SDA5382" s="288"/>
      <c r="SDB5382" s="288"/>
      <c r="SDC5382" s="288"/>
      <c r="SDD5382" s="288"/>
      <c r="SDE5382" s="288"/>
      <c r="SDF5382" s="288"/>
      <c r="SDG5382" s="288"/>
      <c r="SDH5382" s="288"/>
      <c r="SDI5382" s="288"/>
      <c r="SDJ5382" s="288"/>
      <c r="SDK5382" s="288"/>
      <c r="SDL5382" s="288"/>
      <c r="SDM5382" s="288"/>
      <c r="SDN5382" s="288"/>
      <c r="SDO5382" s="288"/>
      <c r="SDP5382" s="288"/>
      <c r="SDQ5382" s="288"/>
      <c r="SDR5382" s="288"/>
      <c r="SDS5382" s="288"/>
      <c r="SDT5382" s="288"/>
      <c r="SDU5382" s="288"/>
      <c r="SDV5382" s="288"/>
      <c r="SDW5382" s="288"/>
      <c r="SDX5382" s="288"/>
      <c r="SDY5382" s="288"/>
      <c r="SDZ5382" s="288"/>
      <c r="SEA5382" s="288"/>
      <c r="SEB5382" s="288"/>
      <c r="SEC5382" s="288"/>
      <c r="SED5382" s="288"/>
      <c r="SEE5382" s="288"/>
      <c r="SEF5382" s="288"/>
      <c r="SEG5382" s="288"/>
      <c r="SEH5382" s="288"/>
      <c r="SEI5382" s="288"/>
      <c r="SEJ5382" s="288"/>
      <c r="SEK5382" s="288"/>
      <c r="SEL5382" s="288"/>
      <c r="SEM5382" s="288"/>
      <c r="SEN5382" s="288"/>
      <c r="SEO5382" s="288"/>
      <c r="SEP5382" s="288"/>
      <c r="SEQ5382" s="288"/>
      <c r="SER5382" s="288"/>
      <c r="SES5382" s="288"/>
      <c r="SET5382" s="288"/>
      <c r="SEU5382" s="288"/>
      <c r="SEV5382" s="288"/>
      <c r="SEW5382" s="288"/>
      <c r="SEX5382" s="288"/>
      <c r="SEY5382" s="288"/>
      <c r="SEZ5382" s="288"/>
      <c r="SFA5382" s="288"/>
      <c r="SFB5382" s="288"/>
      <c r="SFC5382" s="288"/>
      <c r="SFD5382" s="288"/>
      <c r="SFE5382" s="288"/>
      <c r="SFF5382" s="288"/>
      <c r="SFG5382" s="288"/>
      <c r="SFH5382" s="288"/>
      <c r="SFI5382" s="288"/>
      <c r="SFJ5382" s="288"/>
      <c r="SFK5382" s="288"/>
      <c r="SFL5382" s="288"/>
      <c r="SFM5382" s="288"/>
      <c r="SFN5382" s="288"/>
      <c r="SFO5382" s="288"/>
      <c r="SFP5382" s="288"/>
      <c r="SFQ5382" s="288"/>
      <c r="SFR5382" s="288"/>
      <c r="SFS5382" s="288"/>
      <c r="SFT5382" s="288"/>
      <c r="SFU5382" s="288"/>
      <c r="SFV5382" s="288"/>
      <c r="SFW5382" s="288"/>
      <c r="SFX5382" s="288"/>
      <c r="SFY5382" s="288"/>
      <c r="SFZ5382" s="288"/>
      <c r="SGA5382" s="288"/>
      <c r="SGB5382" s="288"/>
      <c r="SGC5382" s="288"/>
      <c r="SGD5382" s="288"/>
      <c r="SGE5382" s="288"/>
      <c r="SGF5382" s="288"/>
      <c r="SGG5382" s="288"/>
      <c r="SGH5382" s="288"/>
      <c r="SGI5382" s="288"/>
      <c r="SGJ5382" s="288"/>
      <c r="SGK5382" s="288"/>
      <c r="SGL5382" s="288"/>
      <c r="SGM5382" s="288"/>
      <c r="SGN5382" s="288"/>
      <c r="SGO5382" s="288"/>
      <c r="SGP5382" s="288"/>
      <c r="SGQ5382" s="288"/>
      <c r="SGR5382" s="288"/>
      <c r="SGS5382" s="288"/>
      <c r="SGT5382" s="288"/>
      <c r="SGU5382" s="288"/>
      <c r="SGV5382" s="288"/>
      <c r="SGW5382" s="288"/>
      <c r="SGX5382" s="288"/>
      <c r="SGY5382" s="288"/>
      <c r="SGZ5382" s="288"/>
      <c r="SHA5382" s="288"/>
      <c r="SHB5382" s="288"/>
      <c r="SHC5382" s="288"/>
      <c r="SHD5382" s="288"/>
      <c r="SHE5382" s="288"/>
      <c r="SHF5382" s="288"/>
      <c r="SHG5382" s="288"/>
      <c r="SHH5382" s="288"/>
      <c r="SHI5382" s="288"/>
      <c r="SHJ5382" s="288"/>
      <c r="SHK5382" s="288"/>
      <c r="SHL5382" s="288"/>
      <c r="SHM5382" s="288"/>
      <c r="SHN5382" s="288"/>
      <c r="SHO5382" s="288"/>
      <c r="SHP5382" s="288"/>
      <c r="SHQ5382" s="288"/>
      <c r="SHR5382" s="288"/>
      <c r="SHS5382" s="288"/>
      <c r="SHT5382" s="288"/>
      <c r="SHU5382" s="288"/>
      <c r="SHV5382" s="288"/>
      <c r="SHW5382" s="288"/>
      <c r="SHX5382" s="288"/>
      <c r="SHY5382" s="288"/>
      <c r="SHZ5382" s="288"/>
      <c r="SIA5382" s="288"/>
      <c r="SIB5382" s="288"/>
      <c r="SIC5382" s="288"/>
      <c r="SID5382" s="288"/>
      <c r="SIE5382" s="288"/>
      <c r="SIF5382" s="288"/>
      <c r="SIG5382" s="288"/>
      <c r="SIH5382" s="288"/>
      <c r="SII5382" s="288"/>
      <c r="SIJ5382" s="288"/>
      <c r="SIK5382" s="288"/>
      <c r="SIL5382" s="288"/>
      <c r="SIM5382" s="288"/>
      <c r="SIN5382" s="288"/>
      <c r="SIO5382" s="288"/>
      <c r="SIP5382" s="288"/>
      <c r="SIQ5382" s="288"/>
      <c r="SIR5382" s="288"/>
      <c r="SIS5382" s="288"/>
      <c r="SIT5382" s="288"/>
      <c r="SIU5382" s="288"/>
      <c r="SIV5382" s="288"/>
      <c r="SIW5382" s="288"/>
      <c r="SIX5382" s="288"/>
      <c r="SIY5382" s="288"/>
      <c r="SIZ5382" s="288"/>
      <c r="SJA5382" s="288"/>
      <c r="SJB5382" s="288"/>
      <c r="SJC5382" s="288"/>
      <c r="SJD5382" s="288"/>
      <c r="SJE5382" s="288"/>
      <c r="SJF5382" s="288"/>
      <c r="SJG5382" s="288"/>
      <c r="SJH5382" s="288"/>
      <c r="SJI5382" s="288"/>
      <c r="SJJ5382" s="288"/>
      <c r="SJK5382" s="288"/>
      <c r="SJL5382" s="288"/>
      <c r="SJM5382" s="288"/>
      <c r="SJN5382" s="288"/>
      <c r="SJO5382" s="288"/>
      <c r="SJP5382" s="288"/>
      <c r="SJQ5382" s="288"/>
      <c r="SJR5382" s="288"/>
      <c r="SJS5382" s="288"/>
      <c r="SJT5382" s="288"/>
      <c r="SJU5382" s="288"/>
      <c r="SJV5382" s="288"/>
      <c r="SJW5382" s="288"/>
      <c r="SJX5382" s="288"/>
      <c r="SJY5382" s="288"/>
      <c r="SJZ5382" s="288"/>
      <c r="SKA5382" s="288"/>
      <c r="SKB5382" s="288"/>
      <c r="SKC5382" s="288"/>
      <c r="SKD5382" s="288"/>
      <c r="SKE5382" s="288"/>
      <c r="SKF5382" s="288"/>
      <c r="SKG5382" s="288"/>
      <c r="SKH5382" s="288"/>
      <c r="SKI5382" s="288"/>
      <c r="SKJ5382" s="288"/>
      <c r="SKK5382" s="288"/>
      <c r="SKL5382" s="288"/>
      <c r="SKM5382" s="288"/>
      <c r="SKN5382" s="288"/>
      <c r="SKO5382" s="288"/>
      <c r="SKP5382" s="288"/>
      <c r="SKQ5382" s="288"/>
      <c r="SKR5382" s="288"/>
      <c r="SKS5382" s="288"/>
      <c r="SKT5382" s="288"/>
      <c r="SKU5382" s="288"/>
      <c r="SKV5382" s="288"/>
      <c r="SKW5382" s="288"/>
      <c r="SKX5382" s="288"/>
      <c r="SKY5382" s="288"/>
      <c r="SKZ5382" s="288"/>
      <c r="SLA5382" s="288"/>
      <c r="SLB5382" s="288"/>
      <c r="SLC5382" s="288"/>
      <c r="SLD5382" s="288"/>
      <c r="SLE5382" s="288"/>
      <c r="SLF5382" s="288"/>
      <c r="SLG5382" s="288"/>
      <c r="SLH5382" s="288"/>
      <c r="SLI5382" s="288"/>
      <c r="SLJ5382" s="288"/>
      <c r="SLK5382" s="288"/>
      <c r="SLL5382" s="288"/>
      <c r="SLM5382" s="288"/>
      <c r="SLN5382" s="288"/>
      <c r="SLO5382" s="288"/>
      <c r="SLP5382" s="288"/>
      <c r="SLQ5382" s="288"/>
      <c r="SLR5382" s="288"/>
      <c r="SLS5382" s="288"/>
      <c r="SLT5382" s="288"/>
      <c r="SLU5382" s="288"/>
      <c r="SLV5382" s="288"/>
      <c r="SLW5382" s="288"/>
      <c r="SLX5382" s="288"/>
      <c r="SLY5382" s="288"/>
      <c r="SLZ5382" s="288"/>
      <c r="SMA5382" s="288"/>
      <c r="SMB5382" s="288"/>
      <c r="SMC5382" s="288"/>
      <c r="SMD5382" s="288"/>
      <c r="SME5382" s="288"/>
      <c r="SMF5382" s="288"/>
      <c r="SMG5382" s="288"/>
      <c r="SMH5382" s="288"/>
      <c r="SMI5382" s="288"/>
      <c r="SMJ5382" s="288"/>
      <c r="SMK5382" s="288"/>
      <c r="SML5382" s="288"/>
      <c r="SMM5382" s="288"/>
      <c r="SMN5382" s="288"/>
      <c r="SMO5382" s="288"/>
      <c r="SMP5382" s="288"/>
      <c r="SMQ5382" s="288"/>
      <c r="SMR5382" s="288"/>
      <c r="SMS5382" s="288"/>
      <c r="SMT5382" s="288"/>
      <c r="SMU5382" s="288"/>
      <c r="SMV5382" s="288"/>
      <c r="SMW5382" s="288"/>
      <c r="SMX5382" s="288"/>
      <c r="SMY5382" s="288"/>
      <c r="SMZ5382" s="288"/>
      <c r="SNA5382" s="288"/>
      <c r="SNB5382" s="288"/>
      <c r="SNC5382" s="288"/>
      <c r="SND5382" s="288"/>
      <c r="SNE5382" s="288"/>
      <c r="SNF5382" s="288"/>
      <c r="SNG5382" s="288"/>
      <c r="SNH5382" s="288"/>
      <c r="SNI5382" s="288"/>
      <c r="SNJ5382" s="288"/>
      <c r="SNK5382" s="288"/>
      <c r="SNL5382" s="288"/>
      <c r="SNM5382" s="288"/>
      <c r="SNN5382" s="288"/>
      <c r="SNO5382" s="288"/>
      <c r="SNP5382" s="288"/>
      <c r="SNQ5382" s="288"/>
      <c r="SNR5382" s="288"/>
      <c r="SNS5382" s="288"/>
      <c r="SNT5382" s="288"/>
      <c r="SNU5382" s="288"/>
      <c r="SNV5382" s="288"/>
      <c r="SNW5382" s="288"/>
      <c r="SNX5382" s="288"/>
      <c r="SNY5382" s="288"/>
      <c r="SNZ5382" s="288"/>
      <c r="SOA5382" s="288"/>
      <c r="SOB5382" s="288"/>
      <c r="SOC5382" s="288"/>
      <c r="SOD5382" s="288"/>
      <c r="SOE5382" s="288"/>
      <c r="SOF5382" s="288"/>
      <c r="SOG5382" s="288"/>
      <c r="SOH5382" s="288"/>
      <c r="SOI5382" s="288"/>
      <c r="SOJ5382" s="288"/>
      <c r="SOK5382" s="288"/>
      <c r="SOL5382" s="288"/>
      <c r="SOM5382" s="288"/>
      <c r="SON5382" s="288"/>
      <c r="SOO5382" s="288"/>
      <c r="SOP5382" s="288"/>
      <c r="SOQ5382" s="288"/>
      <c r="SOR5382" s="288"/>
      <c r="SOS5382" s="288"/>
      <c r="SOT5382" s="288"/>
      <c r="SOU5382" s="288"/>
      <c r="SOV5382" s="288"/>
      <c r="SOW5382" s="288"/>
      <c r="SOX5382" s="288"/>
      <c r="SOY5382" s="288"/>
      <c r="SOZ5382" s="288"/>
      <c r="SPA5382" s="288"/>
      <c r="SPB5382" s="288"/>
      <c r="SPC5382" s="288"/>
      <c r="SPD5382" s="288"/>
      <c r="SPE5382" s="288"/>
      <c r="SPF5382" s="288"/>
      <c r="SPG5382" s="288"/>
      <c r="SPH5382" s="288"/>
      <c r="SPI5382" s="288"/>
      <c r="SPJ5382" s="288"/>
      <c r="SPK5382" s="288"/>
      <c r="SPL5382" s="288"/>
      <c r="SPM5382" s="288"/>
      <c r="SPN5382" s="288"/>
      <c r="SPO5382" s="288"/>
      <c r="SPP5382" s="288"/>
      <c r="SPQ5382" s="288"/>
      <c r="SPR5382" s="288"/>
      <c r="SPS5382" s="288"/>
      <c r="SPT5382" s="288"/>
      <c r="SPU5382" s="288"/>
      <c r="SPV5382" s="288"/>
      <c r="SPW5382" s="288"/>
      <c r="SPX5382" s="288"/>
      <c r="SPY5382" s="288"/>
      <c r="SPZ5382" s="288"/>
      <c r="SQA5382" s="288"/>
      <c r="SQB5382" s="288"/>
      <c r="SQC5382" s="288"/>
      <c r="SQD5382" s="288"/>
      <c r="SQE5382" s="288"/>
      <c r="SQF5382" s="288"/>
      <c r="SQG5382" s="288"/>
      <c r="SQH5382" s="288"/>
      <c r="SQI5382" s="288"/>
      <c r="SQJ5382" s="288"/>
      <c r="SQK5382" s="288"/>
      <c r="SQL5382" s="288"/>
      <c r="SQM5382" s="288"/>
      <c r="SQN5382" s="288"/>
      <c r="SQO5382" s="288"/>
      <c r="SQP5382" s="288"/>
      <c r="SQQ5382" s="288"/>
      <c r="SQR5382" s="288"/>
      <c r="SQS5382" s="288"/>
      <c r="SQT5382" s="288"/>
      <c r="SQU5382" s="288"/>
      <c r="SQV5382" s="288"/>
      <c r="SQW5382" s="288"/>
      <c r="SQX5382" s="288"/>
      <c r="SQY5382" s="288"/>
      <c r="SQZ5382" s="288"/>
      <c r="SRA5382" s="288"/>
      <c r="SRB5382" s="288"/>
      <c r="SRC5382" s="288"/>
      <c r="SRD5382" s="288"/>
      <c r="SRE5382" s="288"/>
      <c r="SRF5382" s="288"/>
      <c r="SRG5382" s="288"/>
      <c r="SRH5382" s="288"/>
      <c r="SRI5382" s="288"/>
      <c r="SRJ5382" s="288"/>
      <c r="SRK5382" s="288"/>
      <c r="SRL5382" s="288"/>
      <c r="SRM5382" s="288"/>
      <c r="SRN5382" s="288"/>
      <c r="SRO5382" s="288"/>
      <c r="SRP5382" s="288"/>
      <c r="SRQ5382" s="288"/>
      <c r="SRR5382" s="288"/>
      <c r="SRS5382" s="288"/>
      <c r="SRT5382" s="288"/>
      <c r="SRU5382" s="288"/>
      <c r="SRV5382" s="288"/>
      <c r="SRW5382" s="288"/>
      <c r="SRX5382" s="288"/>
      <c r="SRY5382" s="288"/>
      <c r="SRZ5382" s="288"/>
      <c r="SSA5382" s="288"/>
      <c r="SSB5382" s="288"/>
      <c r="SSC5382" s="288"/>
      <c r="SSD5382" s="288"/>
      <c r="SSE5382" s="288"/>
      <c r="SSF5382" s="288"/>
      <c r="SSG5382" s="288"/>
      <c r="SSH5382" s="288"/>
      <c r="SSI5382" s="288"/>
      <c r="SSJ5382" s="288"/>
      <c r="SSK5382" s="288"/>
      <c r="SSL5382" s="288"/>
      <c r="SSM5382" s="288"/>
      <c r="SSN5382" s="288"/>
      <c r="SSO5382" s="288"/>
      <c r="SSP5382" s="288"/>
      <c r="SSQ5382" s="288"/>
      <c r="SSR5382" s="288"/>
      <c r="SSS5382" s="288"/>
      <c r="SST5382" s="288"/>
      <c r="SSU5382" s="288"/>
      <c r="SSV5382" s="288"/>
      <c r="SSW5382" s="288"/>
      <c r="SSX5382" s="288"/>
      <c r="SSY5382" s="288"/>
      <c r="SSZ5382" s="288"/>
      <c r="STA5382" s="288"/>
      <c r="STB5382" s="288"/>
      <c r="STC5382" s="288"/>
      <c r="STD5382" s="288"/>
      <c r="STE5382" s="288"/>
      <c r="STF5382" s="288"/>
      <c r="STG5382" s="288"/>
      <c r="STH5382" s="288"/>
      <c r="STI5382" s="288"/>
      <c r="STJ5382" s="288"/>
      <c r="STK5382" s="288"/>
      <c r="STL5382" s="288"/>
      <c r="STM5382" s="288"/>
      <c r="STN5382" s="288"/>
      <c r="STO5382" s="288"/>
      <c r="STP5382" s="288"/>
      <c r="STQ5382" s="288"/>
      <c r="STR5382" s="288"/>
      <c r="STS5382" s="288"/>
      <c r="STT5382" s="288"/>
      <c r="STU5382" s="288"/>
      <c r="STV5382" s="288"/>
      <c r="STW5382" s="288"/>
      <c r="STX5382" s="288"/>
      <c r="STY5382" s="288"/>
      <c r="STZ5382" s="288"/>
      <c r="SUA5382" s="288"/>
      <c r="SUB5382" s="288"/>
      <c r="SUC5382" s="288"/>
      <c r="SUD5382" s="288"/>
      <c r="SUE5382" s="288"/>
      <c r="SUF5382" s="288"/>
      <c r="SUG5382" s="288"/>
      <c r="SUH5382" s="288"/>
      <c r="SUI5382" s="288"/>
      <c r="SUJ5382" s="288"/>
      <c r="SUK5382" s="288"/>
      <c r="SUL5382" s="288"/>
      <c r="SUM5382" s="288"/>
      <c r="SUN5382" s="288"/>
      <c r="SUO5382" s="288"/>
      <c r="SUP5382" s="288"/>
      <c r="SUQ5382" s="288"/>
      <c r="SUR5382" s="288"/>
      <c r="SUS5382" s="288"/>
      <c r="SUT5382" s="288"/>
      <c r="SUU5382" s="288"/>
      <c r="SUV5382" s="288"/>
      <c r="SUW5382" s="288"/>
      <c r="SUX5382" s="288"/>
      <c r="SUY5382" s="288"/>
      <c r="SUZ5382" s="288"/>
      <c r="SVA5382" s="288"/>
      <c r="SVB5382" s="288"/>
      <c r="SVC5382" s="288"/>
      <c r="SVD5382" s="288"/>
      <c r="SVE5382" s="288"/>
      <c r="SVF5382" s="288"/>
      <c r="SVG5382" s="288"/>
      <c r="SVH5382" s="288"/>
      <c r="SVI5382" s="288"/>
      <c r="SVJ5382" s="288"/>
      <c r="SVK5382" s="288"/>
      <c r="SVL5382" s="288"/>
      <c r="SVM5382" s="288"/>
      <c r="SVN5382" s="288"/>
      <c r="SVO5382" s="288"/>
      <c r="SVP5382" s="288"/>
      <c r="SVQ5382" s="288"/>
      <c r="SVR5382" s="288"/>
      <c r="SVS5382" s="288"/>
      <c r="SVT5382" s="288"/>
      <c r="SVU5382" s="288"/>
      <c r="SVV5382" s="288"/>
      <c r="SVW5382" s="288"/>
      <c r="SVX5382" s="288"/>
      <c r="SVY5382" s="288"/>
      <c r="SVZ5382" s="288"/>
      <c r="SWA5382" s="288"/>
      <c r="SWB5382" s="288"/>
      <c r="SWC5382" s="288"/>
      <c r="SWD5382" s="288"/>
      <c r="SWE5382" s="288"/>
      <c r="SWF5382" s="288"/>
      <c r="SWG5382" s="288"/>
      <c r="SWH5382" s="288"/>
      <c r="SWI5382" s="288"/>
      <c r="SWJ5382" s="288"/>
      <c r="SWK5382" s="288"/>
      <c r="SWL5382" s="288"/>
      <c r="SWM5382" s="288"/>
      <c r="SWN5382" s="288"/>
      <c r="SWO5382" s="288"/>
      <c r="SWP5382" s="288"/>
      <c r="SWQ5382" s="288"/>
      <c r="SWR5382" s="288"/>
      <c r="SWS5382" s="288"/>
      <c r="SWT5382" s="288"/>
      <c r="SWU5382" s="288"/>
      <c r="SWV5382" s="288"/>
      <c r="SWW5382" s="288"/>
      <c r="SWX5382" s="288"/>
      <c r="SWY5382" s="288"/>
      <c r="SWZ5382" s="288"/>
      <c r="SXA5382" s="288"/>
      <c r="SXB5382" s="288"/>
      <c r="SXC5382" s="288"/>
      <c r="SXD5382" s="288"/>
      <c r="SXE5382" s="288"/>
      <c r="SXF5382" s="288"/>
      <c r="SXG5382" s="288"/>
      <c r="SXH5382" s="288"/>
      <c r="SXI5382" s="288"/>
      <c r="SXJ5382" s="288"/>
      <c r="SXK5382" s="288"/>
      <c r="SXL5382" s="288"/>
      <c r="SXM5382" s="288"/>
      <c r="SXN5382" s="288"/>
      <c r="SXO5382" s="288"/>
      <c r="SXP5382" s="288"/>
      <c r="SXQ5382" s="288"/>
      <c r="SXR5382" s="288"/>
      <c r="SXS5382" s="288"/>
      <c r="SXT5382" s="288"/>
      <c r="SXU5382" s="288"/>
      <c r="SXV5382" s="288"/>
      <c r="SXW5382" s="288"/>
      <c r="SXX5382" s="288"/>
      <c r="SXY5382" s="288"/>
      <c r="SXZ5382" s="288"/>
      <c r="SYA5382" s="288"/>
      <c r="SYB5382" s="288"/>
      <c r="SYC5382" s="288"/>
      <c r="SYD5382" s="288"/>
      <c r="SYE5382" s="288"/>
      <c r="SYF5382" s="288"/>
      <c r="SYG5382" s="288"/>
      <c r="SYH5382" s="288"/>
      <c r="SYI5382" s="288"/>
      <c r="SYJ5382" s="288"/>
      <c r="SYK5382" s="288"/>
      <c r="SYL5382" s="288"/>
      <c r="SYM5382" s="288"/>
      <c r="SYN5382" s="288"/>
      <c r="SYO5382" s="288"/>
      <c r="SYP5382" s="288"/>
      <c r="SYQ5382" s="288"/>
      <c r="SYR5382" s="288"/>
      <c r="SYS5382" s="288"/>
      <c r="SYT5382" s="288"/>
      <c r="SYU5382" s="288"/>
      <c r="SYV5382" s="288"/>
      <c r="SYW5382" s="288"/>
      <c r="SYX5382" s="288"/>
      <c r="SYY5382" s="288"/>
      <c r="SYZ5382" s="288"/>
      <c r="SZA5382" s="288"/>
      <c r="SZB5382" s="288"/>
      <c r="SZC5382" s="288"/>
      <c r="SZD5382" s="288"/>
      <c r="SZE5382" s="288"/>
      <c r="SZF5382" s="288"/>
      <c r="SZG5382" s="288"/>
      <c r="SZH5382" s="288"/>
      <c r="SZI5382" s="288"/>
      <c r="SZJ5382" s="288"/>
      <c r="SZK5382" s="288"/>
      <c r="SZL5382" s="288"/>
      <c r="SZM5382" s="288"/>
      <c r="SZN5382" s="288"/>
      <c r="SZO5382" s="288"/>
      <c r="SZP5382" s="288"/>
      <c r="SZQ5382" s="288"/>
      <c r="SZR5382" s="288"/>
      <c r="SZS5382" s="288"/>
      <c r="SZT5382" s="288"/>
      <c r="SZU5382" s="288"/>
      <c r="SZV5382" s="288"/>
      <c r="SZW5382" s="288"/>
      <c r="SZX5382" s="288"/>
      <c r="SZY5382" s="288"/>
      <c r="SZZ5382" s="288"/>
      <c r="TAA5382" s="288"/>
      <c r="TAB5382" s="288"/>
      <c r="TAC5382" s="288"/>
      <c r="TAD5382" s="288"/>
      <c r="TAE5382" s="288"/>
      <c r="TAF5382" s="288"/>
      <c r="TAG5382" s="288"/>
      <c r="TAH5382" s="288"/>
      <c r="TAI5382" s="288"/>
      <c r="TAJ5382" s="288"/>
      <c r="TAK5382" s="288"/>
      <c r="TAL5382" s="288"/>
      <c r="TAM5382" s="288"/>
      <c r="TAN5382" s="288"/>
      <c r="TAO5382" s="288"/>
      <c r="TAP5382" s="288"/>
      <c r="TAQ5382" s="288"/>
      <c r="TAR5382" s="288"/>
      <c r="TAS5382" s="288"/>
      <c r="TAT5382" s="288"/>
      <c r="TAU5382" s="288"/>
      <c r="TAV5382" s="288"/>
      <c r="TAW5382" s="288"/>
      <c r="TAX5382" s="288"/>
      <c r="TAY5382" s="288"/>
      <c r="TAZ5382" s="288"/>
      <c r="TBA5382" s="288"/>
      <c r="TBB5382" s="288"/>
      <c r="TBC5382" s="288"/>
      <c r="TBD5382" s="288"/>
      <c r="TBE5382" s="288"/>
      <c r="TBF5382" s="288"/>
      <c r="TBG5382" s="288"/>
      <c r="TBH5382" s="288"/>
      <c r="TBI5382" s="288"/>
      <c r="TBJ5382" s="288"/>
      <c r="TBK5382" s="288"/>
      <c r="TBL5382" s="288"/>
      <c r="TBM5382" s="288"/>
      <c r="TBN5382" s="288"/>
      <c r="TBO5382" s="288"/>
      <c r="TBP5382" s="288"/>
      <c r="TBQ5382" s="288"/>
      <c r="TBR5382" s="288"/>
      <c r="TBS5382" s="288"/>
      <c r="TBT5382" s="288"/>
      <c r="TBU5382" s="288"/>
      <c r="TBV5382" s="288"/>
      <c r="TBW5382" s="288"/>
      <c r="TBX5382" s="288"/>
      <c r="TBY5382" s="288"/>
      <c r="TBZ5382" s="288"/>
      <c r="TCA5382" s="288"/>
      <c r="TCB5382" s="288"/>
      <c r="TCC5382" s="288"/>
      <c r="TCD5382" s="288"/>
      <c r="TCE5382" s="288"/>
      <c r="TCF5382" s="288"/>
      <c r="TCG5382" s="288"/>
      <c r="TCH5382" s="288"/>
      <c r="TCI5382" s="288"/>
      <c r="TCJ5382" s="288"/>
      <c r="TCK5382" s="288"/>
      <c r="TCL5382" s="288"/>
      <c r="TCM5382" s="288"/>
      <c r="TCN5382" s="288"/>
      <c r="TCO5382" s="288"/>
      <c r="TCP5382" s="288"/>
      <c r="TCQ5382" s="288"/>
      <c r="TCR5382" s="288"/>
      <c r="TCS5382" s="288"/>
      <c r="TCT5382" s="288"/>
      <c r="TCU5382" s="288"/>
      <c r="TCV5382" s="288"/>
      <c r="TCW5382" s="288"/>
      <c r="TCX5382" s="288"/>
      <c r="TCY5382" s="288"/>
      <c r="TCZ5382" s="288"/>
      <c r="TDA5382" s="288"/>
      <c r="TDB5382" s="288"/>
      <c r="TDC5382" s="288"/>
      <c r="TDD5382" s="288"/>
      <c r="TDE5382" s="288"/>
      <c r="TDF5382" s="288"/>
      <c r="TDG5382" s="288"/>
      <c r="TDH5382" s="288"/>
      <c r="TDI5382" s="288"/>
      <c r="TDJ5382" s="288"/>
      <c r="TDK5382" s="288"/>
      <c r="TDL5382" s="288"/>
      <c r="TDM5382" s="288"/>
      <c r="TDN5382" s="288"/>
      <c r="TDO5382" s="288"/>
      <c r="TDP5382" s="288"/>
      <c r="TDQ5382" s="288"/>
      <c r="TDR5382" s="288"/>
      <c r="TDS5382" s="288"/>
      <c r="TDT5382" s="288"/>
      <c r="TDU5382" s="288"/>
      <c r="TDV5382" s="288"/>
      <c r="TDW5382" s="288"/>
      <c r="TDX5382" s="288"/>
      <c r="TDY5382" s="288"/>
      <c r="TDZ5382" s="288"/>
      <c r="TEA5382" s="288"/>
      <c r="TEB5382" s="288"/>
      <c r="TEC5382" s="288"/>
      <c r="TED5382" s="288"/>
      <c r="TEE5382" s="288"/>
      <c r="TEF5382" s="288"/>
      <c r="TEG5382" s="288"/>
      <c r="TEH5382" s="288"/>
      <c r="TEI5382" s="288"/>
      <c r="TEJ5382" s="288"/>
      <c r="TEK5382" s="288"/>
      <c r="TEL5382" s="288"/>
      <c r="TEM5382" s="288"/>
      <c r="TEN5382" s="288"/>
      <c r="TEO5382" s="288"/>
      <c r="TEP5382" s="288"/>
      <c r="TEQ5382" s="288"/>
      <c r="TER5382" s="288"/>
      <c r="TES5382" s="288"/>
      <c r="TET5382" s="288"/>
      <c r="TEU5382" s="288"/>
      <c r="TEV5382" s="288"/>
      <c r="TEW5382" s="288"/>
      <c r="TEX5382" s="288"/>
      <c r="TEY5382" s="288"/>
      <c r="TEZ5382" s="288"/>
      <c r="TFA5382" s="288"/>
      <c r="TFB5382" s="288"/>
      <c r="TFC5382" s="288"/>
      <c r="TFD5382" s="288"/>
      <c r="TFE5382" s="288"/>
      <c r="TFF5382" s="288"/>
      <c r="TFG5382" s="288"/>
      <c r="TFH5382" s="288"/>
      <c r="TFI5382" s="288"/>
      <c r="TFJ5382" s="288"/>
      <c r="TFK5382" s="288"/>
      <c r="TFL5382" s="288"/>
      <c r="TFM5382" s="288"/>
      <c r="TFN5382" s="288"/>
      <c r="TFO5382" s="288"/>
      <c r="TFP5382" s="288"/>
      <c r="TFQ5382" s="288"/>
      <c r="TFR5382" s="288"/>
      <c r="TFS5382" s="288"/>
      <c r="TFT5382" s="288"/>
      <c r="TFU5382" s="288"/>
      <c r="TFV5382" s="288"/>
      <c r="TFW5382" s="288"/>
      <c r="TFX5382" s="288"/>
      <c r="TFY5382" s="288"/>
      <c r="TFZ5382" s="288"/>
      <c r="TGA5382" s="288"/>
      <c r="TGB5382" s="288"/>
      <c r="TGC5382" s="288"/>
      <c r="TGD5382" s="288"/>
      <c r="TGE5382" s="288"/>
      <c r="TGF5382" s="288"/>
      <c r="TGG5382" s="288"/>
      <c r="TGH5382" s="288"/>
      <c r="TGI5382" s="288"/>
      <c r="TGJ5382" s="288"/>
      <c r="TGK5382" s="288"/>
      <c r="TGL5382" s="288"/>
      <c r="TGM5382" s="288"/>
      <c r="TGN5382" s="288"/>
      <c r="TGO5382" s="288"/>
      <c r="TGP5382" s="288"/>
      <c r="TGQ5382" s="288"/>
      <c r="TGR5382" s="288"/>
      <c r="TGS5382" s="288"/>
      <c r="TGT5382" s="288"/>
      <c r="TGU5382" s="288"/>
      <c r="TGV5382" s="288"/>
      <c r="TGW5382" s="288"/>
      <c r="TGX5382" s="288"/>
      <c r="TGY5382" s="288"/>
      <c r="TGZ5382" s="288"/>
      <c r="THA5382" s="288"/>
      <c r="THB5382" s="288"/>
      <c r="THC5382" s="288"/>
      <c r="THD5382" s="288"/>
      <c r="THE5382" s="288"/>
      <c r="THF5382" s="288"/>
      <c r="THG5382" s="288"/>
      <c r="THH5382" s="288"/>
      <c r="THI5382" s="288"/>
      <c r="THJ5382" s="288"/>
      <c r="THK5382" s="288"/>
      <c r="THL5382" s="288"/>
      <c r="THM5382" s="288"/>
      <c r="THN5382" s="288"/>
      <c r="THO5382" s="288"/>
      <c r="THP5382" s="288"/>
      <c r="THQ5382" s="288"/>
      <c r="THR5382" s="288"/>
      <c r="THS5382" s="288"/>
      <c r="THT5382" s="288"/>
      <c r="THU5382" s="288"/>
      <c r="THV5382" s="288"/>
      <c r="THW5382" s="288"/>
      <c r="THX5382" s="288"/>
      <c r="THY5382" s="288"/>
      <c r="THZ5382" s="288"/>
      <c r="TIA5382" s="288"/>
      <c r="TIB5382" s="288"/>
      <c r="TIC5382" s="288"/>
      <c r="TID5382" s="288"/>
      <c r="TIE5382" s="288"/>
      <c r="TIF5382" s="288"/>
      <c r="TIG5382" s="288"/>
      <c r="TIH5382" s="288"/>
      <c r="TII5382" s="288"/>
      <c r="TIJ5382" s="288"/>
      <c r="TIK5382" s="288"/>
      <c r="TIL5382" s="288"/>
      <c r="TIM5382" s="288"/>
      <c r="TIN5382" s="288"/>
      <c r="TIO5382" s="288"/>
      <c r="TIP5382" s="288"/>
      <c r="TIQ5382" s="288"/>
      <c r="TIR5382" s="288"/>
      <c r="TIS5382" s="288"/>
      <c r="TIT5382" s="288"/>
      <c r="TIU5382" s="288"/>
      <c r="TIV5382" s="288"/>
      <c r="TIW5382" s="288"/>
      <c r="TIX5382" s="288"/>
      <c r="TIY5382" s="288"/>
      <c r="TIZ5382" s="288"/>
      <c r="TJA5382" s="288"/>
      <c r="TJB5382" s="288"/>
      <c r="TJC5382" s="288"/>
      <c r="TJD5382" s="288"/>
      <c r="TJE5382" s="288"/>
      <c r="TJF5382" s="288"/>
      <c r="TJG5382" s="288"/>
      <c r="TJH5382" s="288"/>
      <c r="TJI5382" s="288"/>
      <c r="TJJ5382" s="288"/>
      <c r="TJK5382" s="288"/>
      <c r="TJL5382" s="288"/>
      <c r="TJM5382" s="288"/>
      <c r="TJN5382" s="288"/>
      <c r="TJO5382" s="288"/>
      <c r="TJP5382" s="288"/>
      <c r="TJQ5382" s="288"/>
      <c r="TJR5382" s="288"/>
      <c r="TJS5382" s="288"/>
      <c r="TJT5382" s="288"/>
      <c r="TJU5382" s="288"/>
      <c r="TJV5382" s="288"/>
      <c r="TJW5382" s="288"/>
      <c r="TJX5382" s="288"/>
      <c r="TJY5382" s="288"/>
      <c r="TJZ5382" s="288"/>
      <c r="TKA5382" s="288"/>
      <c r="TKB5382" s="288"/>
      <c r="TKC5382" s="288"/>
      <c r="TKD5382" s="288"/>
      <c r="TKE5382" s="288"/>
      <c r="TKF5382" s="288"/>
      <c r="TKG5382" s="288"/>
      <c r="TKH5382" s="288"/>
      <c r="TKI5382" s="288"/>
      <c r="TKJ5382" s="288"/>
      <c r="TKK5382" s="288"/>
      <c r="TKL5382" s="288"/>
      <c r="TKM5382" s="288"/>
      <c r="TKN5382" s="288"/>
      <c r="TKO5382" s="288"/>
      <c r="TKP5382" s="288"/>
      <c r="TKQ5382" s="288"/>
      <c r="TKR5382" s="288"/>
      <c r="TKS5382" s="288"/>
      <c r="TKT5382" s="288"/>
      <c r="TKU5382" s="288"/>
      <c r="TKV5382" s="288"/>
      <c r="TKW5382" s="288"/>
      <c r="TKX5382" s="288"/>
      <c r="TKY5382" s="288"/>
      <c r="TKZ5382" s="288"/>
      <c r="TLA5382" s="288"/>
      <c r="TLB5382" s="288"/>
      <c r="TLC5382" s="288"/>
      <c r="TLD5382" s="288"/>
      <c r="TLE5382" s="288"/>
      <c r="TLF5382" s="288"/>
      <c r="TLG5382" s="288"/>
      <c r="TLH5382" s="288"/>
      <c r="TLI5382" s="288"/>
      <c r="TLJ5382" s="288"/>
      <c r="TLK5382" s="288"/>
      <c r="TLL5382" s="288"/>
      <c r="TLM5382" s="288"/>
      <c r="TLN5382" s="288"/>
      <c r="TLO5382" s="288"/>
      <c r="TLP5382" s="288"/>
      <c r="TLQ5382" s="288"/>
      <c r="TLR5382" s="288"/>
      <c r="TLS5382" s="288"/>
      <c r="TLT5382" s="288"/>
      <c r="TLU5382" s="288"/>
      <c r="TLV5382" s="288"/>
      <c r="TLW5382" s="288"/>
      <c r="TLX5382" s="288"/>
      <c r="TLY5382" s="288"/>
      <c r="TLZ5382" s="288"/>
      <c r="TMA5382" s="288"/>
      <c r="TMB5382" s="288"/>
      <c r="TMC5382" s="288"/>
      <c r="TMD5382" s="288"/>
      <c r="TME5382" s="288"/>
      <c r="TMF5382" s="288"/>
      <c r="TMG5382" s="288"/>
      <c r="TMH5382" s="288"/>
      <c r="TMI5382" s="288"/>
      <c r="TMJ5382" s="288"/>
      <c r="TMK5382" s="288"/>
      <c r="TML5382" s="288"/>
      <c r="TMM5382" s="288"/>
      <c r="TMN5382" s="288"/>
      <c r="TMO5382" s="288"/>
      <c r="TMP5382" s="288"/>
      <c r="TMQ5382" s="288"/>
      <c r="TMR5382" s="288"/>
      <c r="TMS5382" s="288"/>
      <c r="TMT5382" s="288"/>
      <c r="TMU5382" s="288"/>
      <c r="TMV5382" s="288"/>
      <c r="TMW5382" s="288"/>
      <c r="TMX5382" s="288"/>
      <c r="TMY5382" s="288"/>
      <c r="TMZ5382" s="288"/>
      <c r="TNA5382" s="288"/>
      <c r="TNB5382" s="288"/>
      <c r="TNC5382" s="288"/>
      <c r="TND5382" s="288"/>
      <c r="TNE5382" s="288"/>
      <c r="TNF5382" s="288"/>
      <c r="TNG5382" s="288"/>
      <c r="TNH5382" s="288"/>
      <c r="TNI5382" s="288"/>
      <c r="TNJ5382" s="288"/>
      <c r="TNK5382" s="288"/>
      <c r="TNL5382" s="288"/>
      <c r="TNM5382" s="288"/>
      <c r="TNN5382" s="288"/>
      <c r="TNO5382" s="288"/>
      <c r="TNP5382" s="288"/>
      <c r="TNQ5382" s="288"/>
      <c r="TNR5382" s="288"/>
      <c r="TNS5382" s="288"/>
      <c r="TNT5382" s="288"/>
      <c r="TNU5382" s="288"/>
      <c r="TNV5382" s="288"/>
      <c r="TNW5382" s="288"/>
      <c r="TNX5382" s="288"/>
      <c r="TNY5382" s="288"/>
      <c r="TNZ5382" s="288"/>
      <c r="TOA5382" s="288"/>
      <c r="TOB5382" s="288"/>
      <c r="TOC5382" s="288"/>
      <c r="TOD5382" s="288"/>
      <c r="TOE5382" s="288"/>
      <c r="TOF5382" s="288"/>
      <c r="TOG5382" s="288"/>
      <c r="TOH5382" s="288"/>
      <c r="TOI5382" s="288"/>
      <c r="TOJ5382" s="288"/>
      <c r="TOK5382" s="288"/>
      <c r="TOL5382" s="288"/>
      <c r="TOM5382" s="288"/>
      <c r="TON5382" s="288"/>
      <c r="TOO5382" s="288"/>
      <c r="TOP5382" s="288"/>
      <c r="TOQ5382" s="288"/>
      <c r="TOR5382" s="288"/>
      <c r="TOS5382" s="288"/>
      <c r="TOT5382" s="288"/>
      <c r="TOU5382" s="288"/>
      <c r="TOV5382" s="288"/>
      <c r="TOW5382" s="288"/>
      <c r="TOX5382" s="288"/>
      <c r="TOY5382" s="288"/>
      <c r="TOZ5382" s="288"/>
      <c r="TPA5382" s="288"/>
      <c r="TPB5382" s="288"/>
      <c r="TPC5382" s="288"/>
      <c r="TPD5382" s="288"/>
      <c r="TPE5382" s="288"/>
      <c r="TPF5382" s="288"/>
      <c r="TPG5382" s="288"/>
      <c r="TPH5382" s="288"/>
      <c r="TPI5382" s="288"/>
      <c r="TPJ5382" s="288"/>
      <c r="TPK5382" s="288"/>
      <c r="TPL5382" s="288"/>
      <c r="TPM5382" s="288"/>
      <c r="TPN5382" s="288"/>
      <c r="TPO5382" s="288"/>
      <c r="TPP5382" s="288"/>
      <c r="TPQ5382" s="288"/>
      <c r="TPR5382" s="288"/>
      <c r="TPS5382" s="288"/>
      <c r="TPT5382" s="288"/>
      <c r="TPU5382" s="288"/>
      <c r="TPV5382" s="288"/>
      <c r="TPW5382" s="288"/>
      <c r="TPX5382" s="288"/>
      <c r="TPY5382" s="288"/>
      <c r="TPZ5382" s="288"/>
      <c r="TQA5382" s="288"/>
      <c r="TQB5382" s="288"/>
      <c r="TQC5382" s="288"/>
      <c r="TQD5382" s="288"/>
      <c r="TQE5382" s="288"/>
      <c r="TQF5382" s="288"/>
      <c r="TQG5382" s="288"/>
      <c r="TQH5382" s="288"/>
      <c r="TQI5382" s="288"/>
      <c r="TQJ5382" s="288"/>
      <c r="TQK5382" s="288"/>
      <c r="TQL5382" s="288"/>
      <c r="TQM5382" s="288"/>
      <c r="TQN5382" s="288"/>
      <c r="TQO5382" s="288"/>
      <c r="TQP5382" s="288"/>
      <c r="TQQ5382" s="288"/>
      <c r="TQR5382" s="288"/>
      <c r="TQS5382" s="288"/>
      <c r="TQT5382" s="288"/>
      <c r="TQU5382" s="288"/>
      <c r="TQV5382" s="288"/>
      <c r="TQW5382" s="288"/>
      <c r="TQX5382" s="288"/>
      <c r="TQY5382" s="288"/>
      <c r="TQZ5382" s="288"/>
      <c r="TRA5382" s="288"/>
      <c r="TRB5382" s="288"/>
      <c r="TRC5382" s="288"/>
      <c r="TRD5382" s="288"/>
      <c r="TRE5382" s="288"/>
      <c r="TRF5382" s="288"/>
      <c r="TRG5382" s="288"/>
      <c r="TRH5382" s="288"/>
      <c r="TRI5382" s="288"/>
      <c r="TRJ5382" s="288"/>
      <c r="TRK5382" s="288"/>
      <c r="TRL5382" s="288"/>
      <c r="TRM5382" s="288"/>
      <c r="TRN5382" s="288"/>
      <c r="TRO5382" s="288"/>
      <c r="TRP5382" s="288"/>
      <c r="TRQ5382" s="288"/>
      <c r="TRR5382" s="288"/>
      <c r="TRS5382" s="288"/>
      <c r="TRT5382" s="288"/>
      <c r="TRU5382" s="288"/>
      <c r="TRV5382" s="288"/>
      <c r="TRW5382" s="288"/>
      <c r="TRX5382" s="288"/>
      <c r="TRY5382" s="288"/>
      <c r="TRZ5382" s="288"/>
      <c r="TSA5382" s="288"/>
      <c r="TSB5382" s="288"/>
      <c r="TSC5382" s="288"/>
      <c r="TSD5382" s="288"/>
      <c r="TSE5382" s="288"/>
      <c r="TSF5382" s="288"/>
      <c r="TSG5382" s="288"/>
      <c r="TSH5382" s="288"/>
      <c r="TSI5382" s="288"/>
      <c r="TSJ5382" s="288"/>
      <c r="TSK5382" s="288"/>
      <c r="TSL5382" s="288"/>
      <c r="TSM5382" s="288"/>
      <c r="TSN5382" s="288"/>
      <c r="TSO5382" s="288"/>
      <c r="TSP5382" s="288"/>
      <c r="TSQ5382" s="288"/>
      <c r="TSR5382" s="288"/>
      <c r="TSS5382" s="288"/>
      <c r="TST5382" s="288"/>
      <c r="TSU5382" s="288"/>
      <c r="TSV5382" s="288"/>
      <c r="TSW5382" s="288"/>
      <c r="TSX5382" s="288"/>
      <c r="TSY5382" s="288"/>
      <c r="TSZ5382" s="288"/>
      <c r="TTA5382" s="288"/>
      <c r="TTB5382" s="288"/>
      <c r="TTC5382" s="288"/>
      <c r="TTD5382" s="288"/>
      <c r="TTE5382" s="288"/>
      <c r="TTF5382" s="288"/>
      <c r="TTG5382" s="288"/>
      <c r="TTH5382" s="288"/>
      <c r="TTI5382" s="288"/>
      <c r="TTJ5382" s="288"/>
      <c r="TTK5382" s="288"/>
      <c r="TTL5382" s="288"/>
      <c r="TTM5382" s="288"/>
      <c r="TTN5382" s="288"/>
      <c r="TTO5382" s="288"/>
      <c r="TTP5382" s="288"/>
      <c r="TTQ5382" s="288"/>
      <c r="TTR5382" s="288"/>
      <c r="TTS5382" s="288"/>
      <c r="TTT5382" s="288"/>
      <c r="TTU5382" s="288"/>
      <c r="TTV5382" s="288"/>
      <c r="TTW5382" s="288"/>
      <c r="TTX5382" s="288"/>
      <c r="TTY5382" s="288"/>
      <c r="TTZ5382" s="288"/>
      <c r="TUA5382" s="288"/>
      <c r="TUB5382" s="288"/>
      <c r="TUC5382" s="288"/>
      <c r="TUD5382" s="288"/>
      <c r="TUE5382" s="288"/>
      <c r="TUF5382" s="288"/>
      <c r="TUG5382" s="288"/>
      <c r="TUH5382" s="288"/>
      <c r="TUI5382" s="288"/>
      <c r="TUJ5382" s="288"/>
      <c r="TUK5382" s="288"/>
      <c r="TUL5382" s="288"/>
      <c r="TUM5382" s="288"/>
      <c r="TUN5382" s="288"/>
      <c r="TUO5382" s="288"/>
      <c r="TUP5382" s="288"/>
      <c r="TUQ5382" s="288"/>
      <c r="TUR5382" s="288"/>
      <c r="TUS5382" s="288"/>
      <c r="TUT5382" s="288"/>
      <c r="TUU5382" s="288"/>
      <c r="TUV5382" s="288"/>
      <c r="TUW5382" s="288"/>
      <c r="TUX5382" s="288"/>
      <c r="TUY5382" s="288"/>
      <c r="TUZ5382" s="288"/>
      <c r="TVA5382" s="288"/>
      <c r="TVB5382" s="288"/>
      <c r="TVC5382" s="288"/>
      <c r="TVD5382" s="288"/>
      <c r="TVE5382" s="288"/>
      <c r="TVF5382" s="288"/>
      <c r="TVG5382" s="288"/>
      <c r="TVH5382" s="288"/>
      <c r="TVI5382" s="288"/>
      <c r="TVJ5382" s="288"/>
      <c r="TVK5382" s="288"/>
      <c r="TVL5382" s="288"/>
      <c r="TVM5382" s="288"/>
      <c r="TVN5382" s="288"/>
      <c r="TVO5382" s="288"/>
      <c r="TVP5382" s="288"/>
      <c r="TVQ5382" s="288"/>
      <c r="TVR5382" s="288"/>
      <c r="TVS5382" s="288"/>
      <c r="TVT5382" s="288"/>
      <c r="TVU5382" s="288"/>
      <c r="TVV5382" s="288"/>
      <c r="TVW5382" s="288"/>
      <c r="TVX5382" s="288"/>
      <c r="TVY5382" s="288"/>
      <c r="TVZ5382" s="288"/>
      <c r="TWA5382" s="288"/>
      <c r="TWB5382" s="288"/>
      <c r="TWC5382" s="288"/>
      <c r="TWD5382" s="288"/>
      <c r="TWE5382" s="288"/>
      <c r="TWF5382" s="288"/>
      <c r="TWG5382" s="288"/>
      <c r="TWH5382" s="288"/>
      <c r="TWI5382" s="288"/>
      <c r="TWJ5382" s="288"/>
      <c r="TWK5382" s="288"/>
      <c r="TWL5382" s="288"/>
      <c r="TWM5382" s="288"/>
      <c r="TWN5382" s="288"/>
      <c r="TWO5382" s="288"/>
      <c r="TWP5382" s="288"/>
      <c r="TWQ5382" s="288"/>
      <c r="TWR5382" s="288"/>
      <c r="TWS5382" s="288"/>
      <c r="TWT5382" s="288"/>
      <c r="TWU5382" s="288"/>
      <c r="TWV5382" s="288"/>
      <c r="TWW5382" s="288"/>
      <c r="TWX5382" s="288"/>
      <c r="TWY5382" s="288"/>
      <c r="TWZ5382" s="288"/>
      <c r="TXA5382" s="288"/>
      <c r="TXB5382" s="288"/>
      <c r="TXC5382" s="288"/>
      <c r="TXD5382" s="288"/>
      <c r="TXE5382" s="288"/>
      <c r="TXF5382" s="288"/>
      <c r="TXG5382" s="288"/>
      <c r="TXH5382" s="288"/>
      <c r="TXI5382" s="288"/>
      <c r="TXJ5382" s="288"/>
      <c r="TXK5382" s="288"/>
      <c r="TXL5382" s="288"/>
      <c r="TXM5382" s="288"/>
      <c r="TXN5382" s="288"/>
      <c r="TXO5382" s="288"/>
      <c r="TXP5382" s="288"/>
      <c r="TXQ5382" s="288"/>
      <c r="TXR5382" s="288"/>
      <c r="TXS5382" s="288"/>
      <c r="TXT5382" s="288"/>
      <c r="TXU5382" s="288"/>
      <c r="TXV5382" s="288"/>
      <c r="TXW5382" s="288"/>
      <c r="TXX5382" s="288"/>
      <c r="TXY5382" s="288"/>
      <c r="TXZ5382" s="288"/>
      <c r="TYA5382" s="288"/>
      <c r="TYB5382" s="288"/>
      <c r="TYC5382" s="288"/>
      <c r="TYD5382" s="288"/>
      <c r="TYE5382" s="288"/>
      <c r="TYF5382" s="288"/>
      <c r="TYG5382" s="288"/>
      <c r="TYH5382" s="288"/>
      <c r="TYI5382" s="288"/>
      <c r="TYJ5382" s="288"/>
      <c r="TYK5382" s="288"/>
      <c r="TYL5382" s="288"/>
      <c r="TYM5382" s="288"/>
      <c r="TYN5382" s="288"/>
      <c r="TYO5382" s="288"/>
      <c r="TYP5382" s="288"/>
      <c r="TYQ5382" s="288"/>
      <c r="TYR5382" s="288"/>
      <c r="TYS5382" s="288"/>
      <c r="TYT5382" s="288"/>
      <c r="TYU5382" s="288"/>
      <c r="TYV5382" s="288"/>
      <c r="TYW5382" s="288"/>
      <c r="TYX5382" s="288"/>
      <c r="TYY5382" s="288"/>
      <c r="TYZ5382" s="288"/>
      <c r="TZA5382" s="288"/>
      <c r="TZB5382" s="288"/>
      <c r="TZC5382" s="288"/>
      <c r="TZD5382" s="288"/>
      <c r="TZE5382" s="288"/>
      <c r="TZF5382" s="288"/>
      <c r="TZG5382" s="288"/>
      <c r="TZH5382" s="288"/>
      <c r="TZI5382" s="288"/>
      <c r="TZJ5382" s="288"/>
      <c r="TZK5382" s="288"/>
      <c r="TZL5382" s="288"/>
      <c r="TZM5382" s="288"/>
      <c r="TZN5382" s="288"/>
      <c r="TZO5382" s="288"/>
      <c r="TZP5382" s="288"/>
      <c r="TZQ5382" s="288"/>
      <c r="TZR5382" s="288"/>
      <c r="TZS5382" s="288"/>
      <c r="TZT5382" s="288"/>
      <c r="TZU5382" s="288"/>
      <c r="TZV5382" s="288"/>
      <c r="TZW5382" s="288"/>
      <c r="TZX5382" s="288"/>
      <c r="TZY5382" s="288"/>
      <c r="TZZ5382" s="288"/>
      <c r="UAA5382" s="288"/>
      <c r="UAB5382" s="288"/>
      <c r="UAC5382" s="288"/>
      <c r="UAD5382" s="288"/>
      <c r="UAE5382" s="288"/>
      <c r="UAF5382" s="288"/>
      <c r="UAG5382" s="288"/>
      <c r="UAH5382" s="288"/>
      <c r="UAI5382" s="288"/>
      <c r="UAJ5382" s="288"/>
      <c r="UAK5382" s="288"/>
      <c r="UAL5382" s="288"/>
      <c r="UAM5382" s="288"/>
      <c r="UAN5382" s="288"/>
      <c r="UAO5382" s="288"/>
      <c r="UAP5382" s="288"/>
      <c r="UAQ5382" s="288"/>
      <c r="UAR5382" s="288"/>
      <c r="UAS5382" s="288"/>
      <c r="UAT5382" s="288"/>
      <c r="UAU5382" s="288"/>
      <c r="UAV5382" s="288"/>
      <c r="UAW5382" s="288"/>
      <c r="UAX5382" s="288"/>
      <c r="UAY5382" s="288"/>
      <c r="UAZ5382" s="288"/>
      <c r="UBA5382" s="288"/>
      <c r="UBB5382" s="288"/>
      <c r="UBC5382" s="288"/>
      <c r="UBD5382" s="288"/>
      <c r="UBE5382" s="288"/>
      <c r="UBF5382" s="288"/>
      <c r="UBG5382" s="288"/>
      <c r="UBH5382" s="288"/>
      <c r="UBI5382" s="288"/>
      <c r="UBJ5382" s="288"/>
      <c r="UBK5382" s="288"/>
      <c r="UBL5382" s="288"/>
      <c r="UBM5382" s="288"/>
      <c r="UBN5382" s="288"/>
      <c r="UBO5382" s="288"/>
      <c r="UBP5382" s="288"/>
      <c r="UBQ5382" s="288"/>
      <c r="UBR5382" s="288"/>
      <c r="UBS5382" s="288"/>
      <c r="UBT5382" s="288"/>
      <c r="UBU5382" s="288"/>
      <c r="UBV5382" s="288"/>
      <c r="UBW5382" s="288"/>
      <c r="UBX5382" s="288"/>
      <c r="UBY5382" s="288"/>
      <c r="UBZ5382" s="288"/>
      <c r="UCA5382" s="288"/>
      <c r="UCB5382" s="288"/>
      <c r="UCC5382" s="288"/>
      <c r="UCD5382" s="288"/>
      <c r="UCE5382" s="288"/>
      <c r="UCF5382" s="288"/>
      <c r="UCG5382" s="288"/>
      <c r="UCH5382" s="288"/>
      <c r="UCI5382" s="288"/>
      <c r="UCJ5382" s="288"/>
      <c r="UCK5382" s="288"/>
      <c r="UCL5382" s="288"/>
      <c r="UCM5382" s="288"/>
      <c r="UCN5382" s="288"/>
      <c r="UCO5382" s="288"/>
      <c r="UCP5382" s="288"/>
      <c r="UCQ5382" s="288"/>
      <c r="UCR5382" s="288"/>
      <c r="UCS5382" s="288"/>
      <c r="UCT5382" s="288"/>
      <c r="UCU5382" s="288"/>
      <c r="UCV5382" s="288"/>
      <c r="UCW5382" s="288"/>
      <c r="UCX5382" s="288"/>
      <c r="UCY5382" s="288"/>
      <c r="UCZ5382" s="288"/>
      <c r="UDA5382" s="288"/>
      <c r="UDB5382" s="288"/>
      <c r="UDC5382" s="288"/>
      <c r="UDD5382" s="288"/>
      <c r="UDE5382" s="288"/>
      <c r="UDF5382" s="288"/>
      <c r="UDG5382" s="288"/>
      <c r="UDH5382" s="288"/>
      <c r="UDI5382" s="288"/>
      <c r="UDJ5382" s="288"/>
      <c r="UDK5382" s="288"/>
      <c r="UDL5382" s="288"/>
      <c r="UDM5382" s="288"/>
      <c r="UDN5382" s="288"/>
      <c r="UDO5382" s="288"/>
      <c r="UDP5382" s="288"/>
      <c r="UDQ5382" s="288"/>
      <c r="UDR5382" s="288"/>
      <c r="UDS5382" s="288"/>
      <c r="UDT5382" s="288"/>
      <c r="UDU5382" s="288"/>
      <c r="UDV5382" s="288"/>
      <c r="UDW5382" s="288"/>
      <c r="UDX5382" s="288"/>
      <c r="UDY5382" s="288"/>
      <c r="UDZ5382" s="288"/>
      <c r="UEA5382" s="288"/>
      <c r="UEB5382" s="288"/>
      <c r="UEC5382" s="288"/>
      <c r="UED5382" s="288"/>
      <c r="UEE5382" s="288"/>
      <c r="UEF5382" s="288"/>
      <c r="UEG5382" s="288"/>
      <c r="UEH5382" s="288"/>
      <c r="UEI5382" s="288"/>
      <c r="UEJ5382" s="288"/>
      <c r="UEK5382" s="288"/>
      <c r="UEL5382" s="288"/>
      <c r="UEM5382" s="288"/>
      <c r="UEN5382" s="288"/>
      <c r="UEO5382" s="288"/>
      <c r="UEP5382" s="288"/>
      <c r="UEQ5382" s="288"/>
      <c r="UER5382" s="288"/>
      <c r="UES5382" s="288"/>
      <c r="UET5382" s="288"/>
      <c r="UEU5382" s="288"/>
      <c r="UEV5382" s="288"/>
      <c r="UEW5382" s="288"/>
      <c r="UEX5382" s="288"/>
      <c r="UEY5382" s="288"/>
      <c r="UEZ5382" s="288"/>
      <c r="UFA5382" s="288"/>
      <c r="UFB5382" s="288"/>
      <c r="UFC5382" s="288"/>
      <c r="UFD5382" s="288"/>
      <c r="UFE5382" s="288"/>
      <c r="UFF5382" s="288"/>
      <c r="UFG5382" s="288"/>
      <c r="UFH5382" s="288"/>
      <c r="UFI5382" s="288"/>
      <c r="UFJ5382" s="288"/>
      <c r="UFK5382" s="288"/>
      <c r="UFL5382" s="288"/>
      <c r="UFM5382" s="288"/>
      <c r="UFN5382" s="288"/>
      <c r="UFO5382" s="288"/>
      <c r="UFP5382" s="288"/>
      <c r="UFQ5382" s="288"/>
      <c r="UFR5382" s="288"/>
      <c r="UFS5382" s="288"/>
      <c r="UFT5382" s="288"/>
      <c r="UFU5382" s="288"/>
      <c r="UFV5382" s="288"/>
      <c r="UFW5382" s="288"/>
      <c r="UFX5382" s="288"/>
      <c r="UFY5382" s="288"/>
      <c r="UFZ5382" s="288"/>
      <c r="UGA5382" s="288"/>
      <c r="UGB5382" s="288"/>
      <c r="UGC5382" s="288"/>
      <c r="UGD5382" s="288"/>
      <c r="UGE5382" s="288"/>
      <c r="UGF5382" s="288"/>
      <c r="UGG5382" s="288"/>
      <c r="UGH5382" s="288"/>
      <c r="UGI5382" s="288"/>
      <c r="UGJ5382" s="288"/>
      <c r="UGK5382" s="288"/>
      <c r="UGL5382" s="288"/>
      <c r="UGM5382" s="288"/>
      <c r="UGN5382" s="288"/>
      <c r="UGO5382" s="288"/>
      <c r="UGP5382" s="288"/>
      <c r="UGQ5382" s="288"/>
      <c r="UGR5382" s="288"/>
      <c r="UGS5382" s="288"/>
      <c r="UGT5382" s="288"/>
      <c r="UGU5382" s="288"/>
      <c r="UGV5382" s="288"/>
      <c r="UGW5382" s="288"/>
      <c r="UGX5382" s="288"/>
      <c r="UGY5382" s="288"/>
      <c r="UGZ5382" s="288"/>
      <c r="UHA5382" s="288"/>
      <c r="UHB5382" s="288"/>
      <c r="UHC5382" s="288"/>
      <c r="UHD5382" s="288"/>
      <c r="UHE5382" s="288"/>
      <c r="UHF5382" s="288"/>
      <c r="UHG5382" s="288"/>
      <c r="UHH5382" s="288"/>
      <c r="UHI5382" s="288"/>
      <c r="UHJ5382" s="288"/>
      <c r="UHK5382" s="288"/>
      <c r="UHL5382" s="288"/>
      <c r="UHM5382" s="288"/>
      <c r="UHN5382" s="288"/>
      <c r="UHO5382" s="288"/>
      <c r="UHP5382" s="288"/>
      <c r="UHQ5382" s="288"/>
      <c r="UHR5382" s="288"/>
      <c r="UHS5382" s="288"/>
      <c r="UHT5382" s="288"/>
      <c r="UHU5382" s="288"/>
      <c r="UHV5382" s="288"/>
      <c r="UHW5382" s="288"/>
      <c r="UHX5382" s="288"/>
      <c r="UHY5382" s="288"/>
      <c r="UHZ5382" s="288"/>
      <c r="UIA5382" s="288"/>
      <c r="UIB5382" s="288"/>
      <c r="UIC5382" s="288"/>
      <c r="UID5382" s="288"/>
      <c r="UIE5382" s="288"/>
      <c r="UIF5382" s="288"/>
      <c r="UIG5382" s="288"/>
      <c r="UIH5382" s="288"/>
      <c r="UII5382" s="288"/>
      <c r="UIJ5382" s="288"/>
      <c r="UIK5382" s="288"/>
      <c r="UIL5382" s="288"/>
      <c r="UIM5382" s="288"/>
      <c r="UIN5382" s="288"/>
      <c r="UIO5382" s="288"/>
      <c r="UIP5382" s="288"/>
      <c r="UIQ5382" s="288"/>
      <c r="UIR5382" s="288"/>
      <c r="UIS5382" s="288"/>
      <c r="UIT5382" s="288"/>
      <c r="UIU5382" s="288"/>
      <c r="UIV5382" s="288"/>
      <c r="UIW5382" s="288"/>
      <c r="UIX5382" s="288"/>
      <c r="UIY5382" s="288"/>
      <c r="UIZ5382" s="288"/>
      <c r="UJA5382" s="288"/>
      <c r="UJB5382" s="288"/>
      <c r="UJC5382" s="288"/>
      <c r="UJD5382" s="288"/>
      <c r="UJE5382" s="288"/>
      <c r="UJF5382" s="288"/>
      <c r="UJG5382" s="288"/>
      <c r="UJH5382" s="288"/>
      <c r="UJI5382" s="288"/>
      <c r="UJJ5382" s="288"/>
      <c r="UJK5382" s="288"/>
      <c r="UJL5382" s="288"/>
      <c r="UJM5382" s="288"/>
      <c r="UJN5382" s="288"/>
      <c r="UJO5382" s="288"/>
      <c r="UJP5382" s="288"/>
      <c r="UJQ5382" s="288"/>
      <c r="UJR5382" s="288"/>
      <c r="UJS5382" s="288"/>
      <c r="UJT5382" s="288"/>
      <c r="UJU5382" s="288"/>
      <c r="UJV5382" s="288"/>
      <c r="UJW5382" s="288"/>
      <c r="UJX5382" s="288"/>
      <c r="UJY5382" s="288"/>
      <c r="UJZ5382" s="288"/>
      <c r="UKA5382" s="288"/>
      <c r="UKB5382" s="288"/>
      <c r="UKC5382" s="288"/>
      <c r="UKD5382" s="288"/>
      <c r="UKE5382" s="288"/>
      <c r="UKF5382" s="288"/>
      <c r="UKG5382" s="288"/>
      <c r="UKH5382" s="288"/>
      <c r="UKI5382" s="288"/>
      <c r="UKJ5382" s="288"/>
      <c r="UKK5382" s="288"/>
      <c r="UKL5382" s="288"/>
      <c r="UKM5382" s="288"/>
      <c r="UKN5382" s="288"/>
      <c r="UKO5382" s="288"/>
      <c r="UKP5382" s="288"/>
      <c r="UKQ5382" s="288"/>
      <c r="UKR5382" s="288"/>
      <c r="UKS5382" s="288"/>
      <c r="UKT5382" s="288"/>
      <c r="UKU5382" s="288"/>
      <c r="UKV5382" s="288"/>
      <c r="UKW5382" s="288"/>
      <c r="UKX5382" s="288"/>
      <c r="UKY5382" s="288"/>
      <c r="UKZ5382" s="288"/>
      <c r="ULA5382" s="288"/>
      <c r="ULB5382" s="288"/>
      <c r="ULC5382" s="288"/>
      <c r="ULD5382" s="288"/>
      <c r="ULE5382" s="288"/>
      <c r="ULF5382" s="288"/>
      <c r="ULG5382" s="288"/>
      <c r="ULH5382" s="288"/>
      <c r="ULI5382" s="288"/>
      <c r="ULJ5382" s="288"/>
      <c r="ULK5382" s="288"/>
      <c r="ULL5382" s="288"/>
      <c r="ULM5382" s="288"/>
      <c r="ULN5382" s="288"/>
      <c r="ULO5382" s="288"/>
      <c r="ULP5382" s="288"/>
      <c r="ULQ5382" s="288"/>
      <c r="ULR5382" s="288"/>
      <c r="ULS5382" s="288"/>
      <c r="ULT5382" s="288"/>
      <c r="ULU5382" s="288"/>
      <c r="ULV5382" s="288"/>
      <c r="ULW5382" s="288"/>
      <c r="ULX5382" s="288"/>
      <c r="ULY5382" s="288"/>
      <c r="ULZ5382" s="288"/>
      <c r="UMA5382" s="288"/>
      <c r="UMB5382" s="288"/>
      <c r="UMC5382" s="288"/>
      <c r="UMD5382" s="288"/>
      <c r="UME5382" s="288"/>
      <c r="UMF5382" s="288"/>
      <c r="UMG5382" s="288"/>
      <c r="UMH5382" s="288"/>
      <c r="UMI5382" s="288"/>
      <c r="UMJ5382" s="288"/>
      <c r="UMK5382" s="288"/>
      <c r="UML5382" s="288"/>
      <c r="UMM5382" s="288"/>
      <c r="UMN5382" s="288"/>
      <c r="UMO5382" s="288"/>
      <c r="UMP5382" s="288"/>
      <c r="UMQ5382" s="288"/>
      <c r="UMR5382" s="288"/>
      <c r="UMS5382" s="288"/>
      <c r="UMT5382" s="288"/>
      <c r="UMU5382" s="288"/>
      <c r="UMV5382" s="288"/>
      <c r="UMW5382" s="288"/>
      <c r="UMX5382" s="288"/>
      <c r="UMY5382" s="288"/>
      <c r="UMZ5382" s="288"/>
      <c r="UNA5382" s="288"/>
      <c r="UNB5382" s="288"/>
      <c r="UNC5382" s="288"/>
      <c r="UND5382" s="288"/>
      <c r="UNE5382" s="288"/>
      <c r="UNF5382" s="288"/>
      <c r="UNG5382" s="288"/>
      <c r="UNH5382" s="288"/>
      <c r="UNI5382" s="288"/>
      <c r="UNJ5382" s="288"/>
      <c r="UNK5382" s="288"/>
      <c r="UNL5382" s="288"/>
      <c r="UNM5382" s="288"/>
      <c r="UNN5382" s="288"/>
      <c r="UNO5382" s="288"/>
      <c r="UNP5382" s="288"/>
      <c r="UNQ5382" s="288"/>
      <c r="UNR5382" s="288"/>
      <c r="UNS5382" s="288"/>
      <c r="UNT5382" s="288"/>
      <c r="UNU5382" s="288"/>
      <c r="UNV5382" s="288"/>
      <c r="UNW5382" s="288"/>
      <c r="UNX5382" s="288"/>
      <c r="UNY5382" s="288"/>
      <c r="UNZ5382" s="288"/>
      <c r="UOA5382" s="288"/>
      <c r="UOB5382" s="288"/>
      <c r="UOC5382" s="288"/>
      <c r="UOD5382" s="288"/>
      <c r="UOE5382" s="288"/>
      <c r="UOF5382" s="288"/>
      <c r="UOG5382" s="288"/>
      <c r="UOH5382" s="288"/>
      <c r="UOI5382" s="288"/>
      <c r="UOJ5382" s="288"/>
      <c r="UOK5382" s="288"/>
      <c r="UOL5382" s="288"/>
      <c r="UOM5382" s="288"/>
      <c r="UON5382" s="288"/>
      <c r="UOO5382" s="288"/>
      <c r="UOP5382" s="288"/>
      <c r="UOQ5382" s="288"/>
      <c r="UOR5382" s="288"/>
      <c r="UOS5382" s="288"/>
      <c r="UOT5382" s="288"/>
      <c r="UOU5382" s="288"/>
      <c r="UOV5382" s="288"/>
      <c r="UOW5382" s="288"/>
      <c r="UOX5382" s="288"/>
      <c r="UOY5382" s="288"/>
      <c r="UOZ5382" s="288"/>
      <c r="UPA5382" s="288"/>
      <c r="UPB5382" s="288"/>
      <c r="UPC5382" s="288"/>
      <c r="UPD5382" s="288"/>
      <c r="UPE5382" s="288"/>
      <c r="UPF5382" s="288"/>
      <c r="UPG5382" s="288"/>
      <c r="UPH5382" s="288"/>
      <c r="UPI5382" s="288"/>
      <c r="UPJ5382" s="288"/>
      <c r="UPK5382" s="288"/>
      <c r="UPL5382" s="288"/>
      <c r="UPM5382" s="288"/>
      <c r="UPN5382" s="288"/>
      <c r="UPO5382" s="288"/>
      <c r="UPP5382" s="288"/>
      <c r="UPQ5382" s="288"/>
      <c r="UPR5382" s="288"/>
      <c r="UPS5382" s="288"/>
      <c r="UPT5382" s="288"/>
      <c r="UPU5382" s="288"/>
      <c r="UPV5382" s="288"/>
      <c r="UPW5382" s="288"/>
      <c r="UPX5382" s="288"/>
      <c r="UPY5382" s="288"/>
      <c r="UPZ5382" s="288"/>
      <c r="UQA5382" s="288"/>
      <c r="UQB5382" s="288"/>
      <c r="UQC5382" s="288"/>
      <c r="UQD5382" s="288"/>
      <c r="UQE5382" s="288"/>
      <c r="UQF5382" s="288"/>
      <c r="UQG5382" s="288"/>
      <c r="UQH5382" s="288"/>
      <c r="UQI5382" s="288"/>
      <c r="UQJ5382" s="288"/>
      <c r="UQK5382" s="288"/>
      <c r="UQL5382" s="288"/>
      <c r="UQM5382" s="288"/>
      <c r="UQN5382" s="288"/>
      <c r="UQO5382" s="288"/>
      <c r="UQP5382" s="288"/>
      <c r="UQQ5382" s="288"/>
      <c r="UQR5382" s="288"/>
      <c r="UQS5382" s="288"/>
      <c r="UQT5382" s="288"/>
      <c r="UQU5382" s="288"/>
      <c r="UQV5382" s="288"/>
      <c r="UQW5382" s="288"/>
      <c r="UQX5382" s="288"/>
      <c r="UQY5382" s="288"/>
      <c r="UQZ5382" s="288"/>
      <c r="URA5382" s="288"/>
      <c r="URB5382" s="288"/>
      <c r="URC5382" s="288"/>
      <c r="URD5382" s="288"/>
      <c r="URE5382" s="288"/>
      <c r="URF5382" s="288"/>
      <c r="URG5382" s="288"/>
      <c r="URH5382" s="288"/>
      <c r="URI5382" s="288"/>
      <c r="URJ5382" s="288"/>
      <c r="URK5382" s="288"/>
      <c r="URL5382" s="288"/>
      <c r="URM5382" s="288"/>
      <c r="URN5382" s="288"/>
      <c r="URO5382" s="288"/>
      <c r="URP5382" s="288"/>
      <c r="URQ5382" s="288"/>
      <c r="URR5382" s="288"/>
      <c r="URS5382" s="288"/>
      <c r="URT5382" s="288"/>
      <c r="URU5382" s="288"/>
      <c r="URV5382" s="288"/>
      <c r="URW5382" s="288"/>
      <c r="URX5382" s="288"/>
      <c r="URY5382" s="288"/>
      <c r="URZ5382" s="288"/>
      <c r="USA5382" s="288"/>
      <c r="USB5382" s="288"/>
      <c r="USC5382" s="288"/>
      <c r="USD5382" s="288"/>
      <c r="USE5382" s="288"/>
      <c r="USF5382" s="288"/>
      <c r="USG5382" s="288"/>
      <c r="USH5382" s="288"/>
      <c r="USI5382" s="288"/>
      <c r="USJ5382" s="288"/>
      <c r="USK5382" s="288"/>
      <c r="USL5382" s="288"/>
      <c r="USM5382" s="288"/>
      <c r="USN5382" s="288"/>
      <c r="USO5382" s="288"/>
      <c r="USP5382" s="288"/>
      <c r="USQ5382" s="288"/>
      <c r="USR5382" s="288"/>
      <c r="USS5382" s="288"/>
      <c r="UST5382" s="288"/>
      <c r="USU5382" s="288"/>
      <c r="USV5382" s="288"/>
      <c r="USW5382" s="288"/>
      <c r="USX5382" s="288"/>
      <c r="USY5382" s="288"/>
      <c r="USZ5382" s="288"/>
      <c r="UTA5382" s="288"/>
      <c r="UTB5382" s="288"/>
      <c r="UTC5382" s="288"/>
      <c r="UTD5382" s="288"/>
      <c r="UTE5382" s="288"/>
      <c r="UTF5382" s="288"/>
      <c r="UTG5382" s="288"/>
      <c r="UTH5382" s="288"/>
      <c r="UTI5382" s="288"/>
      <c r="UTJ5382" s="288"/>
      <c r="UTK5382" s="288"/>
      <c r="UTL5382" s="288"/>
      <c r="UTM5382" s="288"/>
      <c r="UTN5382" s="288"/>
      <c r="UTO5382" s="288"/>
      <c r="UTP5382" s="288"/>
      <c r="UTQ5382" s="288"/>
      <c r="UTR5382" s="288"/>
      <c r="UTS5382" s="288"/>
      <c r="UTT5382" s="288"/>
      <c r="UTU5382" s="288"/>
      <c r="UTV5382" s="288"/>
      <c r="UTW5382" s="288"/>
      <c r="UTX5382" s="288"/>
      <c r="UTY5382" s="288"/>
      <c r="UTZ5382" s="288"/>
      <c r="UUA5382" s="288"/>
      <c r="UUB5382" s="288"/>
      <c r="UUC5382" s="288"/>
      <c r="UUD5382" s="288"/>
      <c r="UUE5382" s="288"/>
      <c r="UUF5382" s="288"/>
      <c r="UUG5382" s="288"/>
      <c r="UUH5382" s="288"/>
      <c r="UUI5382" s="288"/>
      <c r="UUJ5382" s="288"/>
      <c r="UUK5382" s="288"/>
      <c r="UUL5382" s="288"/>
      <c r="UUM5382" s="288"/>
      <c r="UUN5382" s="288"/>
      <c r="UUO5382" s="288"/>
      <c r="UUP5382" s="288"/>
      <c r="UUQ5382" s="288"/>
      <c r="UUR5382" s="288"/>
      <c r="UUS5382" s="288"/>
      <c r="UUT5382" s="288"/>
      <c r="UUU5382" s="288"/>
      <c r="UUV5382" s="288"/>
      <c r="UUW5382" s="288"/>
      <c r="UUX5382" s="288"/>
      <c r="UUY5382" s="288"/>
      <c r="UUZ5382" s="288"/>
      <c r="UVA5382" s="288"/>
      <c r="UVB5382" s="288"/>
      <c r="UVC5382" s="288"/>
      <c r="UVD5382" s="288"/>
      <c r="UVE5382" s="288"/>
      <c r="UVF5382" s="288"/>
      <c r="UVG5382" s="288"/>
      <c r="UVH5382" s="288"/>
      <c r="UVI5382" s="288"/>
      <c r="UVJ5382" s="288"/>
      <c r="UVK5382" s="288"/>
      <c r="UVL5382" s="288"/>
      <c r="UVM5382" s="288"/>
      <c r="UVN5382" s="288"/>
      <c r="UVO5382" s="288"/>
      <c r="UVP5382" s="288"/>
      <c r="UVQ5382" s="288"/>
      <c r="UVR5382" s="288"/>
      <c r="UVS5382" s="288"/>
      <c r="UVT5382" s="288"/>
      <c r="UVU5382" s="288"/>
      <c r="UVV5382" s="288"/>
      <c r="UVW5382" s="288"/>
      <c r="UVX5382" s="288"/>
      <c r="UVY5382" s="288"/>
      <c r="UVZ5382" s="288"/>
      <c r="UWA5382" s="288"/>
      <c r="UWB5382" s="288"/>
      <c r="UWC5382" s="288"/>
      <c r="UWD5382" s="288"/>
      <c r="UWE5382" s="288"/>
      <c r="UWF5382" s="288"/>
      <c r="UWG5382" s="288"/>
      <c r="UWH5382" s="288"/>
      <c r="UWI5382" s="288"/>
      <c r="UWJ5382" s="288"/>
      <c r="UWK5382" s="288"/>
      <c r="UWL5382" s="288"/>
      <c r="UWM5382" s="288"/>
      <c r="UWN5382" s="288"/>
      <c r="UWO5382" s="288"/>
      <c r="UWP5382" s="288"/>
      <c r="UWQ5382" s="288"/>
      <c r="UWR5382" s="288"/>
      <c r="UWS5382" s="288"/>
      <c r="UWT5382" s="288"/>
      <c r="UWU5382" s="288"/>
      <c r="UWV5382" s="288"/>
      <c r="UWW5382" s="288"/>
      <c r="UWX5382" s="288"/>
      <c r="UWY5382" s="288"/>
      <c r="UWZ5382" s="288"/>
      <c r="UXA5382" s="288"/>
      <c r="UXB5382" s="288"/>
      <c r="UXC5382" s="288"/>
      <c r="UXD5382" s="288"/>
      <c r="UXE5382" s="288"/>
      <c r="UXF5382" s="288"/>
      <c r="UXG5382" s="288"/>
      <c r="UXH5382" s="288"/>
      <c r="UXI5382" s="288"/>
      <c r="UXJ5382" s="288"/>
      <c r="UXK5382" s="288"/>
      <c r="UXL5382" s="288"/>
      <c r="UXM5382" s="288"/>
      <c r="UXN5382" s="288"/>
      <c r="UXO5382" s="288"/>
      <c r="UXP5382" s="288"/>
      <c r="UXQ5382" s="288"/>
      <c r="UXR5382" s="288"/>
      <c r="UXS5382" s="288"/>
      <c r="UXT5382" s="288"/>
      <c r="UXU5382" s="288"/>
      <c r="UXV5382" s="288"/>
      <c r="UXW5382" s="288"/>
      <c r="UXX5382" s="288"/>
      <c r="UXY5382" s="288"/>
      <c r="UXZ5382" s="288"/>
      <c r="UYA5382" s="288"/>
      <c r="UYB5382" s="288"/>
      <c r="UYC5382" s="288"/>
      <c r="UYD5382" s="288"/>
      <c r="UYE5382" s="288"/>
      <c r="UYF5382" s="288"/>
      <c r="UYG5382" s="288"/>
      <c r="UYH5382" s="288"/>
      <c r="UYI5382" s="288"/>
      <c r="UYJ5382" s="288"/>
      <c r="UYK5382" s="288"/>
      <c r="UYL5382" s="288"/>
      <c r="UYM5382" s="288"/>
      <c r="UYN5382" s="288"/>
      <c r="UYO5382" s="288"/>
      <c r="UYP5382" s="288"/>
      <c r="UYQ5382" s="288"/>
      <c r="UYR5382" s="288"/>
      <c r="UYS5382" s="288"/>
      <c r="UYT5382" s="288"/>
      <c r="UYU5382" s="288"/>
      <c r="UYV5382" s="288"/>
      <c r="UYW5382" s="288"/>
      <c r="UYX5382" s="288"/>
      <c r="UYY5382" s="288"/>
      <c r="UYZ5382" s="288"/>
      <c r="UZA5382" s="288"/>
      <c r="UZB5382" s="288"/>
      <c r="UZC5382" s="288"/>
      <c r="UZD5382" s="288"/>
      <c r="UZE5382" s="288"/>
      <c r="UZF5382" s="288"/>
      <c r="UZG5382" s="288"/>
      <c r="UZH5382" s="288"/>
      <c r="UZI5382" s="288"/>
      <c r="UZJ5382" s="288"/>
      <c r="UZK5382" s="288"/>
      <c r="UZL5382" s="288"/>
      <c r="UZM5382" s="288"/>
      <c r="UZN5382" s="288"/>
      <c r="UZO5382" s="288"/>
      <c r="UZP5382" s="288"/>
      <c r="UZQ5382" s="288"/>
      <c r="UZR5382" s="288"/>
      <c r="UZS5382" s="288"/>
      <c r="UZT5382" s="288"/>
      <c r="UZU5382" s="288"/>
      <c r="UZV5382" s="288"/>
      <c r="UZW5382" s="288"/>
      <c r="UZX5382" s="288"/>
      <c r="UZY5382" s="288"/>
      <c r="UZZ5382" s="288"/>
      <c r="VAA5382" s="288"/>
      <c r="VAB5382" s="288"/>
      <c r="VAC5382" s="288"/>
      <c r="VAD5382" s="288"/>
      <c r="VAE5382" s="288"/>
      <c r="VAF5382" s="288"/>
      <c r="VAG5382" s="288"/>
      <c r="VAH5382" s="288"/>
      <c r="VAI5382" s="288"/>
      <c r="VAJ5382" s="288"/>
      <c r="VAK5382" s="288"/>
      <c r="VAL5382" s="288"/>
      <c r="VAM5382" s="288"/>
      <c r="VAN5382" s="288"/>
      <c r="VAO5382" s="288"/>
      <c r="VAP5382" s="288"/>
      <c r="VAQ5382" s="288"/>
      <c r="VAR5382" s="288"/>
      <c r="VAS5382" s="288"/>
      <c r="VAT5382" s="288"/>
      <c r="VAU5382" s="288"/>
      <c r="VAV5382" s="288"/>
      <c r="VAW5382" s="288"/>
      <c r="VAX5382" s="288"/>
      <c r="VAY5382" s="288"/>
      <c r="VAZ5382" s="288"/>
      <c r="VBA5382" s="288"/>
      <c r="VBB5382" s="288"/>
      <c r="VBC5382" s="288"/>
      <c r="VBD5382" s="288"/>
      <c r="VBE5382" s="288"/>
      <c r="VBF5382" s="288"/>
      <c r="VBG5382" s="288"/>
      <c r="VBH5382" s="288"/>
      <c r="VBI5382" s="288"/>
      <c r="VBJ5382" s="288"/>
      <c r="VBK5382" s="288"/>
      <c r="VBL5382" s="288"/>
      <c r="VBM5382" s="288"/>
      <c r="VBN5382" s="288"/>
      <c r="VBO5382" s="288"/>
      <c r="VBP5382" s="288"/>
      <c r="VBQ5382" s="288"/>
      <c r="VBR5382" s="288"/>
      <c r="VBS5382" s="288"/>
      <c r="VBT5382" s="288"/>
      <c r="VBU5382" s="288"/>
      <c r="VBV5382" s="288"/>
      <c r="VBW5382" s="288"/>
      <c r="VBX5382" s="288"/>
      <c r="VBY5382" s="288"/>
      <c r="VBZ5382" s="288"/>
      <c r="VCA5382" s="288"/>
      <c r="VCB5382" s="288"/>
      <c r="VCC5382" s="288"/>
      <c r="VCD5382" s="288"/>
      <c r="VCE5382" s="288"/>
      <c r="VCF5382" s="288"/>
      <c r="VCG5382" s="288"/>
      <c r="VCH5382" s="288"/>
      <c r="VCI5382" s="288"/>
      <c r="VCJ5382" s="288"/>
      <c r="VCK5382" s="288"/>
      <c r="VCL5382" s="288"/>
      <c r="VCM5382" s="288"/>
      <c r="VCN5382" s="288"/>
      <c r="VCO5382" s="288"/>
      <c r="VCP5382" s="288"/>
      <c r="VCQ5382" s="288"/>
      <c r="VCR5382" s="288"/>
      <c r="VCS5382" s="288"/>
      <c r="VCT5382" s="288"/>
      <c r="VCU5382" s="288"/>
      <c r="VCV5382" s="288"/>
      <c r="VCW5382" s="288"/>
      <c r="VCX5382" s="288"/>
      <c r="VCY5382" s="288"/>
      <c r="VCZ5382" s="288"/>
      <c r="VDA5382" s="288"/>
      <c r="VDB5382" s="288"/>
      <c r="VDC5382" s="288"/>
      <c r="VDD5382" s="288"/>
      <c r="VDE5382" s="288"/>
      <c r="VDF5382" s="288"/>
      <c r="VDG5382" s="288"/>
      <c r="VDH5382" s="288"/>
      <c r="VDI5382" s="288"/>
      <c r="VDJ5382" s="288"/>
      <c r="VDK5382" s="288"/>
      <c r="VDL5382" s="288"/>
      <c r="VDM5382" s="288"/>
      <c r="VDN5382" s="288"/>
      <c r="VDO5382" s="288"/>
      <c r="VDP5382" s="288"/>
      <c r="VDQ5382" s="288"/>
      <c r="VDR5382" s="288"/>
      <c r="VDS5382" s="288"/>
      <c r="VDT5382" s="288"/>
      <c r="VDU5382" s="288"/>
      <c r="VDV5382" s="288"/>
      <c r="VDW5382" s="288"/>
      <c r="VDX5382" s="288"/>
      <c r="VDY5382" s="288"/>
      <c r="VDZ5382" s="288"/>
      <c r="VEA5382" s="288"/>
      <c r="VEB5382" s="288"/>
      <c r="VEC5382" s="288"/>
      <c r="VED5382" s="288"/>
      <c r="VEE5382" s="288"/>
      <c r="VEF5382" s="288"/>
      <c r="VEG5382" s="288"/>
      <c r="VEH5382" s="288"/>
      <c r="VEI5382" s="288"/>
      <c r="VEJ5382" s="288"/>
      <c r="VEK5382" s="288"/>
      <c r="VEL5382" s="288"/>
      <c r="VEM5382" s="288"/>
      <c r="VEN5382" s="288"/>
      <c r="VEO5382" s="288"/>
      <c r="VEP5382" s="288"/>
      <c r="VEQ5382" s="288"/>
      <c r="VER5382" s="288"/>
      <c r="VES5382" s="288"/>
      <c r="VET5382" s="288"/>
      <c r="VEU5382" s="288"/>
      <c r="VEV5382" s="288"/>
      <c r="VEW5382" s="288"/>
      <c r="VEX5382" s="288"/>
      <c r="VEY5382" s="288"/>
      <c r="VEZ5382" s="288"/>
      <c r="VFA5382" s="288"/>
      <c r="VFB5382" s="288"/>
      <c r="VFC5382" s="288"/>
      <c r="VFD5382" s="288"/>
      <c r="VFE5382" s="288"/>
      <c r="VFF5382" s="288"/>
      <c r="VFG5382" s="288"/>
      <c r="VFH5382" s="288"/>
      <c r="VFI5382" s="288"/>
      <c r="VFJ5382" s="288"/>
      <c r="VFK5382" s="288"/>
      <c r="VFL5382" s="288"/>
      <c r="VFM5382" s="288"/>
      <c r="VFN5382" s="288"/>
      <c r="VFO5382" s="288"/>
      <c r="VFP5382" s="288"/>
      <c r="VFQ5382" s="288"/>
      <c r="VFR5382" s="288"/>
      <c r="VFS5382" s="288"/>
      <c r="VFT5382" s="288"/>
      <c r="VFU5382" s="288"/>
      <c r="VFV5382" s="288"/>
      <c r="VFW5382" s="288"/>
      <c r="VFX5382" s="288"/>
      <c r="VFY5382" s="288"/>
      <c r="VFZ5382" s="288"/>
      <c r="VGA5382" s="288"/>
      <c r="VGB5382" s="288"/>
      <c r="VGC5382" s="288"/>
      <c r="VGD5382" s="288"/>
      <c r="VGE5382" s="288"/>
      <c r="VGF5382" s="288"/>
      <c r="VGG5382" s="288"/>
      <c r="VGH5382" s="288"/>
      <c r="VGI5382" s="288"/>
      <c r="VGJ5382" s="288"/>
      <c r="VGK5382" s="288"/>
      <c r="VGL5382" s="288"/>
      <c r="VGM5382" s="288"/>
      <c r="VGN5382" s="288"/>
      <c r="VGO5382" s="288"/>
      <c r="VGP5382" s="288"/>
      <c r="VGQ5382" s="288"/>
      <c r="VGR5382" s="288"/>
      <c r="VGS5382" s="288"/>
      <c r="VGT5382" s="288"/>
      <c r="VGU5382" s="288"/>
      <c r="VGV5382" s="288"/>
      <c r="VGW5382" s="288"/>
      <c r="VGX5382" s="288"/>
      <c r="VGY5382" s="288"/>
      <c r="VGZ5382" s="288"/>
      <c r="VHA5382" s="288"/>
      <c r="VHB5382" s="288"/>
      <c r="VHC5382" s="288"/>
      <c r="VHD5382" s="288"/>
      <c r="VHE5382" s="288"/>
      <c r="VHF5382" s="288"/>
      <c r="VHG5382" s="288"/>
      <c r="VHH5382" s="288"/>
      <c r="VHI5382" s="288"/>
      <c r="VHJ5382" s="288"/>
      <c r="VHK5382" s="288"/>
      <c r="VHL5382" s="288"/>
      <c r="VHM5382" s="288"/>
      <c r="VHN5382" s="288"/>
      <c r="VHO5382" s="288"/>
      <c r="VHP5382" s="288"/>
      <c r="VHQ5382" s="288"/>
      <c r="VHR5382" s="288"/>
      <c r="VHS5382" s="288"/>
      <c r="VHT5382" s="288"/>
      <c r="VHU5382" s="288"/>
      <c r="VHV5382" s="288"/>
      <c r="VHW5382" s="288"/>
      <c r="VHX5382" s="288"/>
      <c r="VHY5382" s="288"/>
      <c r="VHZ5382" s="288"/>
      <c r="VIA5382" s="288"/>
      <c r="VIB5382" s="288"/>
      <c r="VIC5382" s="288"/>
      <c r="VID5382" s="288"/>
      <c r="VIE5382" s="288"/>
      <c r="VIF5382" s="288"/>
      <c r="VIG5382" s="288"/>
      <c r="VIH5382" s="288"/>
      <c r="VII5382" s="288"/>
      <c r="VIJ5382" s="288"/>
      <c r="VIK5382" s="288"/>
      <c r="VIL5382" s="288"/>
      <c r="VIM5382" s="288"/>
      <c r="VIN5382" s="288"/>
      <c r="VIO5382" s="288"/>
      <c r="VIP5382" s="288"/>
      <c r="VIQ5382" s="288"/>
      <c r="VIR5382" s="288"/>
      <c r="VIS5382" s="288"/>
      <c r="VIT5382" s="288"/>
      <c r="VIU5382" s="288"/>
      <c r="VIV5382" s="288"/>
      <c r="VIW5382" s="288"/>
      <c r="VIX5382" s="288"/>
      <c r="VIY5382" s="288"/>
      <c r="VIZ5382" s="288"/>
      <c r="VJA5382" s="288"/>
      <c r="VJB5382" s="288"/>
      <c r="VJC5382" s="288"/>
      <c r="VJD5382" s="288"/>
      <c r="VJE5382" s="288"/>
      <c r="VJF5382" s="288"/>
      <c r="VJG5382" s="288"/>
      <c r="VJH5382" s="288"/>
      <c r="VJI5382" s="288"/>
      <c r="VJJ5382" s="288"/>
      <c r="VJK5382" s="288"/>
      <c r="VJL5382" s="288"/>
      <c r="VJM5382" s="288"/>
      <c r="VJN5382" s="288"/>
      <c r="VJO5382" s="288"/>
      <c r="VJP5382" s="288"/>
      <c r="VJQ5382" s="288"/>
      <c r="VJR5382" s="288"/>
      <c r="VJS5382" s="288"/>
      <c r="VJT5382" s="288"/>
      <c r="VJU5382" s="288"/>
      <c r="VJV5382" s="288"/>
      <c r="VJW5382" s="288"/>
      <c r="VJX5382" s="288"/>
      <c r="VJY5382" s="288"/>
      <c r="VJZ5382" s="288"/>
      <c r="VKA5382" s="288"/>
      <c r="VKB5382" s="288"/>
      <c r="VKC5382" s="288"/>
      <c r="VKD5382" s="288"/>
      <c r="VKE5382" s="288"/>
      <c r="VKF5382" s="288"/>
      <c r="VKG5382" s="288"/>
      <c r="VKH5382" s="288"/>
      <c r="VKI5382" s="288"/>
      <c r="VKJ5382" s="288"/>
      <c r="VKK5382" s="288"/>
      <c r="VKL5382" s="288"/>
      <c r="VKM5382" s="288"/>
      <c r="VKN5382" s="288"/>
      <c r="VKO5382" s="288"/>
      <c r="VKP5382" s="288"/>
      <c r="VKQ5382" s="288"/>
      <c r="VKR5382" s="288"/>
      <c r="VKS5382" s="288"/>
      <c r="VKT5382" s="288"/>
      <c r="VKU5382" s="288"/>
      <c r="VKV5382" s="288"/>
      <c r="VKW5382" s="288"/>
      <c r="VKX5382" s="288"/>
      <c r="VKY5382" s="288"/>
      <c r="VKZ5382" s="288"/>
      <c r="VLA5382" s="288"/>
      <c r="VLB5382" s="288"/>
      <c r="VLC5382" s="288"/>
      <c r="VLD5382" s="288"/>
      <c r="VLE5382" s="288"/>
      <c r="VLF5382" s="288"/>
      <c r="VLG5382" s="288"/>
      <c r="VLH5382" s="288"/>
      <c r="VLI5382" s="288"/>
      <c r="VLJ5382" s="288"/>
      <c r="VLK5382" s="288"/>
      <c r="VLL5382" s="288"/>
      <c r="VLM5382" s="288"/>
      <c r="VLN5382" s="288"/>
      <c r="VLO5382" s="288"/>
      <c r="VLP5382" s="288"/>
      <c r="VLQ5382" s="288"/>
      <c r="VLR5382" s="288"/>
      <c r="VLS5382" s="288"/>
      <c r="VLT5382" s="288"/>
      <c r="VLU5382" s="288"/>
      <c r="VLV5382" s="288"/>
      <c r="VLW5382" s="288"/>
      <c r="VLX5382" s="288"/>
      <c r="VLY5382" s="288"/>
      <c r="VLZ5382" s="288"/>
      <c r="VMA5382" s="288"/>
      <c r="VMB5382" s="288"/>
      <c r="VMC5382" s="288"/>
      <c r="VMD5382" s="288"/>
      <c r="VME5382" s="288"/>
      <c r="VMF5382" s="288"/>
      <c r="VMG5382" s="288"/>
      <c r="VMH5382" s="288"/>
      <c r="VMI5382" s="288"/>
      <c r="VMJ5382" s="288"/>
      <c r="VMK5382" s="288"/>
      <c r="VML5382" s="288"/>
      <c r="VMM5382" s="288"/>
      <c r="VMN5382" s="288"/>
      <c r="VMO5382" s="288"/>
      <c r="VMP5382" s="288"/>
      <c r="VMQ5382" s="288"/>
      <c r="VMR5382" s="288"/>
      <c r="VMS5382" s="288"/>
      <c r="VMT5382" s="288"/>
      <c r="VMU5382" s="288"/>
      <c r="VMV5382" s="288"/>
      <c r="VMW5382" s="288"/>
      <c r="VMX5382" s="288"/>
      <c r="VMY5382" s="288"/>
      <c r="VMZ5382" s="288"/>
      <c r="VNA5382" s="288"/>
      <c r="VNB5382" s="288"/>
      <c r="VNC5382" s="288"/>
      <c r="VND5382" s="288"/>
      <c r="VNE5382" s="288"/>
      <c r="VNF5382" s="288"/>
      <c r="VNG5382" s="288"/>
      <c r="VNH5382" s="288"/>
      <c r="VNI5382" s="288"/>
      <c r="VNJ5382" s="288"/>
      <c r="VNK5382" s="288"/>
      <c r="VNL5382" s="288"/>
      <c r="VNM5382" s="288"/>
      <c r="VNN5382" s="288"/>
      <c r="VNO5382" s="288"/>
      <c r="VNP5382" s="288"/>
      <c r="VNQ5382" s="288"/>
      <c r="VNR5382" s="288"/>
      <c r="VNS5382" s="288"/>
      <c r="VNT5382" s="288"/>
      <c r="VNU5382" s="288"/>
      <c r="VNV5382" s="288"/>
      <c r="VNW5382" s="288"/>
      <c r="VNX5382" s="288"/>
      <c r="VNY5382" s="288"/>
      <c r="VNZ5382" s="288"/>
      <c r="VOA5382" s="288"/>
      <c r="VOB5382" s="288"/>
      <c r="VOC5382" s="288"/>
      <c r="VOD5382" s="288"/>
      <c r="VOE5382" s="288"/>
      <c r="VOF5382" s="288"/>
      <c r="VOG5382" s="288"/>
      <c r="VOH5382" s="288"/>
      <c r="VOI5382" s="288"/>
      <c r="VOJ5382" s="288"/>
      <c r="VOK5382" s="288"/>
      <c r="VOL5382" s="288"/>
      <c r="VOM5382" s="288"/>
      <c r="VON5382" s="288"/>
      <c r="VOO5382" s="288"/>
      <c r="VOP5382" s="288"/>
      <c r="VOQ5382" s="288"/>
      <c r="VOR5382" s="288"/>
      <c r="VOS5382" s="288"/>
      <c r="VOT5382" s="288"/>
      <c r="VOU5382" s="288"/>
      <c r="VOV5382" s="288"/>
      <c r="VOW5382" s="288"/>
      <c r="VOX5382" s="288"/>
      <c r="VOY5382" s="288"/>
      <c r="VOZ5382" s="288"/>
      <c r="VPA5382" s="288"/>
      <c r="VPB5382" s="288"/>
      <c r="VPC5382" s="288"/>
      <c r="VPD5382" s="288"/>
      <c r="VPE5382" s="288"/>
      <c r="VPF5382" s="288"/>
      <c r="VPG5382" s="288"/>
      <c r="VPH5382" s="288"/>
      <c r="VPI5382" s="288"/>
      <c r="VPJ5382" s="288"/>
      <c r="VPK5382" s="288"/>
      <c r="VPL5382" s="288"/>
      <c r="VPM5382" s="288"/>
      <c r="VPN5382" s="288"/>
      <c r="VPO5382" s="288"/>
      <c r="VPP5382" s="288"/>
      <c r="VPQ5382" s="288"/>
      <c r="VPR5382" s="288"/>
      <c r="VPS5382" s="288"/>
      <c r="VPT5382" s="288"/>
      <c r="VPU5382" s="288"/>
      <c r="VPV5382" s="288"/>
      <c r="VPW5382" s="288"/>
      <c r="VPX5382" s="288"/>
      <c r="VPY5382" s="288"/>
      <c r="VPZ5382" s="288"/>
      <c r="VQA5382" s="288"/>
      <c r="VQB5382" s="288"/>
      <c r="VQC5382" s="288"/>
      <c r="VQD5382" s="288"/>
      <c r="VQE5382" s="288"/>
      <c r="VQF5382" s="288"/>
      <c r="VQG5382" s="288"/>
      <c r="VQH5382" s="288"/>
      <c r="VQI5382" s="288"/>
      <c r="VQJ5382" s="288"/>
      <c r="VQK5382" s="288"/>
      <c r="VQL5382" s="288"/>
      <c r="VQM5382" s="288"/>
      <c r="VQN5382" s="288"/>
      <c r="VQO5382" s="288"/>
      <c r="VQP5382" s="288"/>
      <c r="VQQ5382" s="288"/>
      <c r="VQR5382" s="288"/>
      <c r="VQS5382" s="288"/>
      <c r="VQT5382" s="288"/>
      <c r="VQU5382" s="288"/>
      <c r="VQV5382" s="288"/>
      <c r="VQW5382" s="288"/>
      <c r="VQX5382" s="288"/>
      <c r="VQY5382" s="288"/>
      <c r="VQZ5382" s="288"/>
      <c r="VRA5382" s="288"/>
      <c r="VRB5382" s="288"/>
      <c r="VRC5382" s="288"/>
      <c r="VRD5382" s="288"/>
      <c r="VRE5382" s="288"/>
      <c r="VRF5382" s="288"/>
      <c r="VRG5382" s="288"/>
      <c r="VRH5382" s="288"/>
      <c r="VRI5382" s="288"/>
      <c r="VRJ5382" s="288"/>
      <c r="VRK5382" s="288"/>
      <c r="VRL5382" s="288"/>
      <c r="VRM5382" s="288"/>
      <c r="VRN5382" s="288"/>
      <c r="VRO5382" s="288"/>
      <c r="VRP5382" s="288"/>
      <c r="VRQ5382" s="288"/>
      <c r="VRR5382" s="288"/>
      <c r="VRS5382" s="288"/>
      <c r="VRT5382" s="288"/>
      <c r="VRU5382" s="288"/>
      <c r="VRV5382" s="288"/>
      <c r="VRW5382" s="288"/>
      <c r="VRX5382" s="288"/>
      <c r="VRY5382" s="288"/>
      <c r="VRZ5382" s="288"/>
      <c r="VSA5382" s="288"/>
      <c r="VSB5382" s="288"/>
      <c r="VSC5382" s="288"/>
      <c r="VSD5382" s="288"/>
      <c r="VSE5382" s="288"/>
      <c r="VSF5382" s="288"/>
      <c r="VSG5382" s="288"/>
      <c r="VSH5382" s="288"/>
      <c r="VSI5382" s="288"/>
      <c r="VSJ5382" s="288"/>
      <c r="VSK5382" s="288"/>
      <c r="VSL5382" s="288"/>
      <c r="VSM5382" s="288"/>
      <c r="VSN5382" s="288"/>
      <c r="VSO5382" s="288"/>
      <c r="VSP5382" s="288"/>
      <c r="VSQ5382" s="288"/>
      <c r="VSR5382" s="288"/>
      <c r="VSS5382" s="288"/>
      <c r="VST5382" s="288"/>
      <c r="VSU5382" s="288"/>
      <c r="VSV5382" s="288"/>
      <c r="VSW5382" s="288"/>
      <c r="VSX5382" s="288"/>
      <c r="VSY5382" s="288"/>
      <c r="VSZ5382" s="288"/>
      <c r="VTA5382" s="288"/>
      <c r="VTB5382" s="288"/>
      <c r="VTC5382" s="288"/>
      <c r="VTD5382" s="288"/>
      <c r="VTE5382" s="288"/>
      <c r="VTF5382" s="288"/>
      <c r="VTG5382" s="288"/>
      <c r="VTH5382" s="288"/>
      <c r="VTI5382" s="288"/>
      <c r="VTJ5382" s="288"/>
      <c r="VTK5382" s="288"/>
      <c r="VTL5382" s="288"/>
      <c r="VTM5382" s="288"/>
      <c r="VTN5382" s="288"/>
      <c r="VTO5382" s="288"/>
      <c r="VTP5382" s="288"/>
      <c r="VTQ5382" s="288"/>
      <c r="VTR5382" s="288"/>
      <c r="VTS5382" s="288"/>
      <c r="VTT5382" s="288"/>
      <c r="VTU5382" s="288"/>
      <c r="VTV5382" s="288"/>
      <c r="VTW5382" s="288"/>
      <c r="VTX5382" s="288"/>
      <c r="VTY5382" s="288"/>
      <c r="VTZ5382" s="288"/>
      <c r="VUA5382" s="288"/>
      <c r="VUB5382" s="288"/>
      <c r="VUC5382" s="288"/>
      <c r="VUD5382" s="288"/>
      <c r="VUE5382" s="288"/>
      <c r="VUF5382" s="288"/>
      <c r="VUG5382" s="288"/>
      <c r="VUH5382" s="288"/>
      <c r="VUI5382" s="288"/>
      <c r="VUJ5382" s="288"/>
      <c r="VUK5382" s="288"/>
      <c r="VUL5382" s="288"/>
      <c r="VUM5382" s="288"/>
      <c r="VUN5382" s="288"/>
      <c r="VUO5382" s="288"/>
      <c r="VUP5382" s="288"/>
      <c r="VUQ5382" s="288"/>
      <c r="VUR5382" s="288"/>
      <c r="VUS5382" s="288"/>
      <c r="VUT5382" s="288"/>
      <c r="VUU5382" s="288"/>
      <c r="VUV5382" s="288"/>
      <c r="VUW5382" s="288"/>
      <c r="VUX5382" s="288"/>
      <c r="VUY5382" s="288"/>
      <c r="VUZ5382" s="288"/>
      <c r="VVA5382" s="288"/>
      <c r="VVB5382" s="288"/>
      <c r="VVC5382" s="288"/>
      <c r="VVD5382" s="288"/>
      <c r="VVE5382" s="288"/>
      <c r="VVF5382" s="288"/>
      <c r="VVG5382" s="288"/>
      <c r="VVH5382" s="288"/>
      <c r="VVI5382" s="288"/>
      <c r="VVJ5382" s="288"/>
      <c r="VVK5382" s="288"/>
      <c r="VVL5382" s="288"/>
      <c r="VVM5382" s="288"/>
      <c r="VVN5382" s="288"/>
      <c r="VVO5382" s="288"/>
      <c r="VVP5382" s="288"/>
      <c r="VVQ5382" s="288"/>
      <c r="VVR5382" s="288"/>
      <c r="VVS5382" s="288"/>
      <c r="VVT5382" s="288"/>
      <c r="VVU5382" s="288"/>
      <c r="VVV5382" s="288"/>
      <c r="VVW5382" s="288"/>
      <c r="VVX5382" s="288"/>
      <c r="VVY5382" s="288"/>
      <c r="VVZ5382" s="288"/>
      <c r="VWA5382" s="288"/>
      <c r="VWB5382" s="288"/>
      <c r="VWC5382" s="288"/>
      <c r="VWD5382" s="288"/>
      <c r="VWE5382" s="288"/>
      <c r="VWF5382" s="288"/>
      <c r="VWG5382" s="288"/>
      <c r="VWH5382" s="288"/>
      <c r="VWI5382" s="288"/>
      <c r="VWJ5382" s="288"/>
      <c r="VWK5382" s="288"/>
      <c r="VWL5382" s="288"/>
      <c r="VWM5382" s="288"/>
      <c r="VWN5382" s="288"/>
      <c r="VWO5382" s="288"/>
      <c r="VWP5382" s="288"/>
      <c r="VWQ5382" s="288"/>
      <c r="VWR5382" s="288"/>
      <c r="VWS5382" s="288"/>
      <c r="VWT5382" s="288"/>
      <c r="VWU5382" s="288"/>
      <c r="VWV5382" s="288"/>
      <c r="VWW5382" s="288"/>
      <c r="VWX5382" s="288"/>
      <c r="VWY5382" s="288"/>
      <c r="VWZ5382" s="288"/>
      <c r="VXA5382" s="288"/>
      <c r="VXB5382" s="288"/>
      <c r="VXC5382" s="288"/>
      <c r="VXD5382" s="288"/>
      <c r="VXE5382" s="288"/>
      <c r="VXF5382" s="288"/>
      <c r="VXG5382" s="288"/>
      <c r="VXH5382" s="288"/>
      <c r="VXI5382" s="288"/>
      <c r="VXJ5382" s="288"/>
      <c r="VXK5382" s="288"/>
      <c r="VXL5382" s="288"/>
      <c r="VXM5382" s="288"/>
      <c r="VXN5382" s="288"/>
      <c r="VXO5382" s="288"/>
      <c r="VXP5382" s="288"/>
      <c r="VXQ5382" s="288"/>
      <c r="VXR5382" s="288"/>
      <c r="VXS5382" s="288"/>
      <c r="VXT5382" s="288"/>
      <c r="VXU5382" s="288"/>
      <c r="VXV5382" s="288"/>
      <c r="VXW5382" s="288"/>
      <c r="VXX5382" s="288"/>
      <c r="VXY5382" s="288"/>
      <c r="VXZ5382" s="288"/>
      <c r="VYA5382" s="288"/>
      <c r="VYB5382" s="288"/>
      <c r="VYC5382" s="288"/>
      <c r="VYD5382" s="288"/>
      <c r="VYE5382" s="288"/>
      <c r="VYF5382" s="288"/>
      <c r="VYG5382" s="288"/>
      <c r="VYH5382" s="288"/>
      <c r="VYI5382" s="288"/>
      <c r="VYJ5382" s="288"/>
      <c r="VYK5382" s="288"/>
      <c r="VYL5382" s="288"/>
      <c r="VYM5382" s="288"/>
      <c r="VYN5382" s="288"/>
      <c r="VYO5382" s="288"/>
      <c r="VYP5382" s="288"/>
      <c r="VYQ5382" s="288"/>
      <c r="VYR5382" s="288"/>
      <c r="VYS5382" s="288"/>
      <c r="VYT5382" s="288"/>
      <c r="VYU5382" s="288"/>
      <c r="VYV5382" s="288"/>
      <c r="VYW5382" s="288"/>
      <c r="VYX5382" s="288"/>
      <c r="VYY5382" s="288"/>
      <c r="VYZ5382" s="288"/>
      <c r="VZA5382" s="288"/>
      <c r="VZB5382" s="288"/>
      <c r="VZC5382" s="288"/>
      <c r="VZD5382" s="288"/>
      <c r="VZE5382" s="288"/>
      <c r="VZF5382" s="288"/>
      <c r="VZG5382" s="288"/>
      <c r="VZH5382" s="288"/>
      <c r="VZI5382" s="288"/>
      <c r="VZJ5382" s="288"/>
      <c r="VZK5382" s="288"/>
      <c r="VZL5382" s="288"/>
      <c r="VZM5382" s="288"/>
      <c r="VZN5382" s="288"/>
      <c r="VZO5382" s="288"/>
      <c r="VZP5382" s="288"/>
      <c r="VZQ5382" s="288"/>
      <c r="VZR5382" s="288"/>
      <c r="VZS5382" s="288"/>
      <c r="VZT5382" s="288"/>
      <c r="VZU5382" s="288"/>
      <c r="VZV5382" s="288"/>
      <c r="VZW5382" s="288"/>
      <c r="VZX5382" s="288"/>
      <c r="VZY5382" s="288"/>
      <c r="VZZ5382" s="288"/>
      <c r="WAA5382" s="288"/>
      <c r="WAB5382" s="288"/>
      <c r="WAC5382" s="288"/>
      <c r="WAD5382" s="288"/>
      <c r="WAE5382" s="288"/>
      <c r="WAF5382" s="288"/>
      <c r="WAG5382" s="288"/>
      <c r="WAH5382" s="288"/>
      <c r="WAI5382" s="288"/>
      <c r="WAJ5382" s="288"/>
      <c r="WAK5382" s="288"/>
      <c r="WAL5382" s="288"/>
      <c r="WAM5382" s="288"/>
      <c r="WAN5382" s="288"/>
      <c r="WAO5382" s="288"/>
      <c r="WAP5382" s="288"/>
      <c r="WAQ5382" s="288"/>
      <c r="WAR5382" s="288"/>
      <c r="WAS5382" s="288"/>
      <c r="WAT5382" s="288"/>
      <c r="WAU5382" s="288"/>
      <c r="WAV5382" s="288"/>
      <c r="WAW5382" s="288"/>
      <c r="WAX5382" s="288"/>
      <c r="WAY5382" s="288"/>
      <c r="WAZ5382" s="288"/>
      <c r="WBA5382" s="288"/>
      <c r="WBB5382" s="288"/>
      <c r="WBC5382" s="288"/>
      <c r="WBD5382" s="288"/>
      <c r="WBE5382" s="288"/>
      <c r="WBF5382" s="288"/>
      <c r="WBG5382" s="288"/>
      <c r="WBH5382" s="288"/>
      <c r="WBI5382" s="288"/>
      <c r="WBJ5382" s="288"/>
      <c r="WBK5382" s="288"/>
      <c r="WBL5382" s="288"/>
      <c r="WBM5382" s="288"/>
      <c r="WBN5382" s="288"/>
      <c r="WBO5382" s="288"/>
      <c r="WBP5382" s="288"/>
      <c r="WBQ5382" s="288"/>
      <c r="WBR5382" s="288"/>
      <c r="WBS5382" s="288"/>
      <c r="WBT5382" s="288"/>
      <c r="WBU5382" s="288"/>
      <c r="WBV5382" s="288"/>
      <c r="WBW5382" s="288"/>
      <c r="WBX5382" s="288"/>
      <c r="WBY5382" s="288"/>
      <c r="WBZ5382" s="288"/>
      <c r="WCA5382" s="288"/>
      <c r="WCB5382" s="288"/>
      <c r="WCC5382" s="288"/>
      <c r="WCD5382" s="288"/>
      <c r="WCE5382" s="288"/>
      <c r="WCF5382" s="288"/>
      <c r="WCG5382" s="288"/>
      <c r="WCH5382" s="288"/>
      <c r="WCI5382" s="288"/>
      <c r="WCJ5382" s="288"/>
      <c r="WCK5382" s="288"/>
      <c r="WCL5382" s="288"/>
      <c r="WCM5382" s="288"/>
      <c r="WCN5382" s="288"/>
      <c r="WCO5382" s="288"/>
      <c r="WCP5382" s="288"/>
      <c r="WCQ5382" s="288"/>
      <c r="WCR5382" s="288"/>
      <c r="WCS5382" s="288"/>
      <c r="WCT5382" s="288"/>
      <c r="WCU5382" s="288"/>
      <c r="WCV5382" s="288"/>
      <c r="WCW5382" s="288"/>
      <c r="WCX5382" s="288"/>
      <c r="WCY5382" s="288"/>
      <c r="WCZ5382" s="288"/>
      <c r="WDA5382" s="288"/>
      <c r="WDB5382" s="288"/>
      <c r="WDC5382" s="288"/>
      <c r="WDD5382" s="288"/>
      <c r="WDE5382" s="288"/>
      <c r="WDF5382" s="288"/>
      <c r="WDG5382" s="288"/>
      <c r="WDH5382" s="288"/>
      <c r="WDI5382" s="288"/>
      <c r="WDJ5382" s="288"/>
      <c r="WDK5382" s="288"/>
      <c r="WDL5382" s="288"/>
      <c r="WDM5382" s="288"/>
      <c r="WDN5382" s="288"/>
      <c r="WDO5382" s="288"/>
      <c r="WDP5382" s="288"/>
      <c r="WDQ5382" s="288"/>
      <c r="WDR5382" s="288"/>
      <c r="WDS5382" s="288"/>
      <c r="WDT5382" s="288"/>
      <c r="WDU5382" s="288"/>
      <c r="WDV5382" s="288"/>
      <c r="WDW5382" s="288"/>
      <c r="WDX5382" s="288"/>
      <c r="WDY5382" s="288"/>
      <c r="WDZ5382" s="288"/>
      <c r="WEA5382" s="288"/>
      <c r="WEB5382" s="288"/>
      <c r="WEC5382" s="288"/>
      <c r="WED5382" s="288"/>
      <c r="WEE5382" s="288"/>
      <c r="WEF5382" s="288"/>
      <c r="WEG5382" s="288"/>
      <c r="WEH5382" s="288"/>
      <c r="WEI5382" s="288"/>
      <c r="WEJ5382" s="288"/>
      <c r="WEK5382" s="288"/>
      <c r="WEL5382" s="288"/>
      <c r="WEM5382" s="288"/>
      <c r="WEN5382" s="288"/>
      <c r="WEO5382" s="288"/>
      <c r="WEP5382" s="288"/>
      <c r="WEQ5382" s="288"/>
      <c r="WER5382" s="288"/>
      <c r="WES5382" s="288"/>
      <c r="WET5382" s="288"/>
      <c r="WEU5382" s="288"/>
      <c r="WEV5382" s="288"/>
      <c r="WEW5382" s="288"/>
      <c r="WEX5382" s="288"/>
      <c r="WEY5382" s="288"/>
      <c r="WEZ5382" s="288"/>
      <c r="WFA5382" s="288"/>
      <c r="WFB5382" s="288"/>
      <c r="WFC5382" s="288"/>
      <c r="WFD5382" s="288"/>
      <c r="WFE5382" s="288"/>
      <c r="WFF5382" s="288"/>
      <c r="WFG5382" s="288"/>
      <c r="WFH5382" s="288"/>
      <c r="WFI5382" s="288"/>
      <c r="WFJ5382" s="288"/>
      <c r="WFK5382" s="288"/>
      <c r="WFL5382" s="288"/>
      <c r="WFM5382" s="288"/>
      <c r="WFN5382" s="288"/>
      <c r="WFO5382" s="288"/>
      <c r="WFP5382" s="288"/>
      <c r="WFQ5382" s="288"/>
      <c r="WFR5382" s="288"/>
      <c r="WFS5382" s="288"/>
      <c r="WFT5382" s="288"/>
      <c r="WFU5382" s="288"/>
      <c r="WFV5382" s="288"/>
      <c r="WFW5382" s="288"/>
      <c r="WFX5382" s="288"/>
      <c r="WFY5382" s="288"/>
      <c r="WFZ5382" s="288"/>
      <c r="WGA5382" s="288"/>
      <c r="WGB5382" s="288"/>
      <c r="WGC5382" s="288"/>
      <c r="WGD5382" s="288"/>
      <c r="WGE5382" s="288"/>
      <c r="WGF5382" s="288"/>
      <c r="WGG5382" s="288"/>
      <c r="WGH5382" s="288"/>
      <c r="WGI5382" s="288"/>
      <c r="WGJ5382" s="288"/>
      <c r="WGK5382" s="288"/>
      <c r="WGL5382" s="288"/>
      <c r="WGM5382" s="288"/>
      <c r="WGN5382" s="288"/>
      <c r="WGO5382" s="288"/>
      <c r="WGP5382" s="288"/>
      <c r="WGQ5382" s="288"/>
      <c r="WGR5382" s="288"/>
      <c r="WGS5382" s="288"/>
      <c r="WGT5382" s="288"/>
      <c r="WGU5382" s="288"/>
      <c r="WGV5382" s="288"/>
      <c r="WGW5382" s="288"/>
      <c r="WGX5382" s="288"/>
      <c r="WGY5382" s="288"/>
      <c r="WGZ5382" s="288"/>
      <c r="WHA5382" s="288"/>
      <c r="WHB5382" s="288"/>
      <c r="WHC5382" s="288"/>
      <c r="WHD5382" s="288"/>
      <c r="WHE5382" s="288"/>
      <c r="WHF5382" s="288"/>
      <c r="WHG5382" s="288"/>
      <c r="WHH5382" s="288"/>
      <c r="WHI5382" s="288"/>
      <c r="WHJ5382" s="288"/>
      <c r="WHK5382" s="288"/>
      <c r="WHL5382" s="288"/>
      <c r="WHM5382" s="288"/>
      <c r="WHN5382" s="288"/>
      <c r="WHO5382" s="288"/>
      <c r="WHP5382" s="288"/>
      <c r="WHQ5382" s="288"/>
      <c r="WHR5382" s="288"/>
      <c r="WHS5382" s="288"/>
      <c r="WHT5382" s="288"/>
      <c r="WHU5382" s="288"/>
      <c r="WHV5382" s="288"/>
      <c r="WHW5382" s="288"/>
      <c r="WHX5382" s="288"/>
      <c r="WHY5382" s="288"/>
      <c r="WHZ5382" s="288"/>
      <c r="WIA5382" s="288"/>
      <c r="WIB5382" s="288"/>
      <c r="WIC5382" s="288"/>
      <c r="WID5382" s="288"/>
      <c r="WIE5382" s="288"/>
      <c r="WIF5382" s="288"/>
      <c r="WIG5382" s="288"/>
      <c r="WIH5382" s="288"/>
      <c r="WII5382" s="288"/>
      <c r="WIJ5382" s="288"/>
      <c r="WIK5382" s="288"/>
      <c r="WIL5382" s="288"/>
      <c r="WIM5382" s="288"/>
      <c r="WIN5382" s="288"/>
      <c r="WIO5382" s="288"/>
      <c r="WIP5382" s="288"/>
      <c r="WIQ5382" s="288"/>
      <c r="WIR5382" s="288"/>
      <c r="WIS5382" s="288"/>
      <c r="WIT5382" s="288"/>
      <c r="WIU5382" s="288"/>
      <c r="WIV5382" s="288"/>
      <c r="WIW5382" s="288"/>
      <c r="WIX5382" s="288"/>
      <c r="WIY5382" s="288"/>
      <c r="WIZ5382" s="288"/>
      <c r="WJA5382" s="288"/>
      <c r="WJB5382" s="288"/>
      <c r="WJC5382" s="288"/>
      <c r="WJD5382" s="288"/>
      <c r="WJE5382" s="288"/>
      <c r="WJF5382" s="288"/>
      <c r="WJG5382" s="288"/>
      <c r="WJH5382" s="288"/>
      <c r="WJI5382" s="288"/>
      <c r="WJJ5382" s="288"/>
      <c r="WJK5382" s="288"/>
      <c r="WJL5382" s="288"/>
      <c r="WJM5382" s="288"/>
      <c r="WJN5382" s="288"/>
      <c r="WJO5382" s="288"/>
      <c r="WJP5382" s="288"/>
      <c r="WJQ5382" s="288"/>
      <c r="WJR5382" s="288"/>
      <c r="WJS5382" s="288"/>
      <c r="WJT5382" s="288"/>
      <c r="WJU5382" s="288"/>
      <c r="WJV5382" s="288"/>
      <c r="WJW5382" s="288"/>
      <c r="WJX5382" s="288"/>
      <c r="WJY5382" s="288"/>
      <c r="WJZ5382" s="288"/>
      <c r="WKA5382" s="288"/>
      <c r="WKB5382" s="288"/>
      <c r="WKC5382" s="288"/>
      <c r="WKD5382" s="288"/>
      <c r="WKE5382" s="288"/>
      <c r="WKF5382" s="288"/>
      <c r="WKG5382" s="288"/>
      <c r="WKH5382" s="288"/>
      <c r="WKI5382" s="288"/>
      <c r="WKJ5382" s="288"/>
      <c r="WKK5382" s="288"/>
      <c r="WKL5382" s="288"/>
      <c r="WKM5382" s="288"/>
      <c r="WKN5382" s="288"/>
      <c r="WKO5382" s="288"/>
      <c r="WKP5382" s="288"/>
      <c r="WKQ5382" s="288"/>
      <c r="WKR5382" s="288"/>
      <c r="WKS5382" s="288"/>
      <c r="WKT5382" s="288"/>
      <c r="WKU5382" s="288"/>
      <c r="WKV5382" s="288"/>
      <c r="WKW5382" s="288"/>
      <c r="WKX5382" s="288"/>
      <c r="WKY5382" s="288"/>
      <c r="WKZ5382" s="288"/>
      <c r="WLA5382" s="288"/>
      <c r="WLB5382" s="288"/>
      <c r="WLC5382" s="288"/>
      <c r="WLD5382" s="288"/>
      <c r="WLE5382" s="288"/>
      <c r="WLF5382" s="288"/>
      <c r="WLG5382" s="288"/>
      <c r="WLH5382" s="288"/>
      <c r="WLI5382" s="288"/>
      <c r="WLJ5382" s="288"/>
      <c r="WLK5382" s="288"/>
      <c r="WLL5382" s="288"/>
      <c r="WLM5382" s="288"/>
      <c r="WLN5382" s="288"/>
      <c r="WLO5382" s="288"/>
      <c r="WLP5382" s="288"/>
      <c r="WLQ5382" s="288"/>
      <c r="WLR5382" s="288"/>
      <c r="WLS5382" s="288"/>
      <c r="WLT5382" s="288"/>
      <c r="WLU5382" s="288"/>
      <c r="WLV5382" s="288"/>
      <c r="WLW5382" s="288"/>
      <c r="WLX5382" s="288"/>
      <c r="WLY5382" s="288"/>
      <c r="WLZ5382" s="288"/>
      <c r="WMA5382" s="288"/>
      <c r="WMB5382" s="288"/>
      <c r="WMC5382" s="288"/>
      <c r="WMD5382" s="288"/>
      <c r="WME5382" s="288"/>
      <c r="WMF5382" s="288"/>
      <c r="WMG5382" s="288"/>
      <c r="WMH5382" s="288"/>
      <c r="WMI5382" s="288"/>
      <c r="WMJ5382" s="288"/>
      <c r="WMK5382" s="288"/>
      <c r="WML5382" s="288"/>
      <c r="WMM5382" s="288"/>
      <c r="WMN5382" s="288"/>
      <c r="WMO5382" s="288"/>
      <c r="WMP5382" s="288"/>
      <c r="WMQ5382" s="288"/>
      <c r="WMR5382" s="288"/>
      <c r="WMS5382" s="288"/>
      <c r="WMT5382" s="288"/>
      <c r="WMU5382" s="288"/>
      <c r="WMV5382" s="288"/>
      <c r="WMW5382" s="288"/>
      <c r="WMX5382" s="288"/>
      <c r="WMY5382" s="288"/>
      <c r="WMZ5382" s="288"/>
      <c r="WNA5382" s="288"/>
      <c r="WNB5382" s="288"/>
      <c r="WNC5382" s="288"/>
      <c r="WND5382" s="288"/>
      <c r="WNE5382" s="288"/>
      <c r="WNF5382" s="288"/>
      <c r="WNG5382" s="288"/>
      <c r="WNH5382" s="288"/>
      <c r="WNI5382" s="288"/>
      <c r="WNJ5382" s="288"/>
      <c r="WNK5382" s="288"/>
      <c r="WNL5382" s="288"/>
      <c r="WNM5382" s="288"/>
      <c r="WNN5382" s="288"/>
      <c r="WNO5382" s="288"/>
      <c r="WNP5382" s="288"/>
      <c r="WNQ5382" s="288"/>
      <c r="WNR5382" s="288"/>
      <c r="WNS5382" s="288"/>
      <c r="WNT5382" s="288"/>
      <c r="WNU5382" s="288"/>
      <c r="WNV5382" s="288"/>
      <c r="WNW5382" s="288"/>
      <c r="WNX5382" s="288"/>
      <c r="WNY5382" s="288"/>
      <c r="WNZ5382" s="288"/>
      <c r="WOA5382" s="288"/>
      <c r="WOB5382" s="288"/>
      <c r="WOC5382" s="288"/>
      <c r="WOD5382" s="288"/>
      <c r="WOE5382" s="288"/>
      <c r="WOF5382" s="288"/>
      <c r="WOG5382" s="288"/>
      <c r="WOH5382" s="288"/>
      <c r="WOI5382" s="288"/>
      <c r="WOJ5382" s="288"/>
      <c r="WOK5382" s="288"/>
      <c r="WOL5382" s="288"/>
      <c r="WOM5382" s="288"/>
      <c r="WON5382" s="288"/>
      <c r="WOO5382" s="288"/>
      <c r="WOP5382" s="288"/>
      <c r="WOQ5382" s="288"/>
      <c r="WOR5382" s="288"/>
      <c r="WOS5382" s="288"/>
      <c r="WOT5382" s="288"/>
      <c r="WOU5382" s="288"/>
      <c r="WOV5382" s="288"/>
      <c r="WOW5382" s="288"/>
      <c r="WOX5382" s="288"/>
      <c r="WOY5382" s="288"/>
      <c r="WOZ5382" s="288"/>
      <c r="WPA5382" s="288"/>
      <c r="WPB5382" s="288"/>
      <c r="WPC5382" s="288"/>
      <c r="WPD5382" s="288"/>
      <c r="WPE5382" s="288"/>
      <c r="WPF5382" s="288"/>
      <c r="WPG5382" s="288"/>
      <c r="WPH5382" s="288"/>
      <c r="WPI5382" s="288"/>
      <c r="WPJ5382" s="288"/>
      <c r="WPK5382" s="288"/>
      <c r="WPL5382" s="288"/>
      <c r="WPM5382" s="288"/>
      <c r="WPN5382" s="288"/>
      <c r="WPO5382" s="288"/>
      <c r="WPP5382" s="288"/>
      <c r="WPQ5382" s="288"/>
      <c r="WPR5382" s="288"/>
      <c r="WPS5382" s="288"/>
      <c r="WPT5382" s="288"/>
      <c r="WPU5382" s="288"/>
      <c r="WPV5382" s="288"/>
      <c r="WPW5382" s="288"/>
      <c r="WPX5382" s="288"/>
      <c r="WPY5382" s="288"/>
      <c r="WPZ5382" s="288"/>
      <c r="WQA5382" s="288"/>
      <c r="WQB5382" s="288"/>
      <c r="WQC5382" s="288"/>
      <c r="WQD5382" s="288"/>
      <c r="WQE5382" s="288"/>
      <c r="WQF5382" s="288"/>
      <c r="WQG5382" s="288"/>
      <c r="WQH5382" s="288"/>
      <c r="WQI5382" s="288"/>
      <c r="WQJ5382" s="288"/>
      <c r="WQK5382" s="288"/>
      <c r="WQL5382" s="288"/>
      <c r="WQM5382" s="288"/>
      <c r="WQN5382" s="288"/>
      <c r="WQO5382" s="288"/>
      <c r="WQP5382" s="288"/>
      <c r="WQQ5382" s="288"/>
      <c r="WQR5382" s="288"/>
      <c r="WQS5382" s="288"/>
      <c r="WQT5382" s="288"/>
      <c r="WQU5382" s="288"/>
      <c r="WQV5382" s="288"/>
      <c r="WQW5382" s="288"/>
      <c r="WQX5382" s="288"/>
      <c r="WQY5382" s="288"/>
      <c r="WQZ5382" s="288"/>
      <c r="WRA5382" s="288"/>
      <c r="WRB5382" s="288"/>
      <c r="WRC5382" s="288"/>
      <c r="WRD5382" s="288"/>
      <c r="WRE5382" s="288"/>
      <c r="WRF5382" s="288"/>
      <c r="WRG5382" s="288"/>
      <c r="WRH5382" s="288"/>
      <c r="WRI5382" s="288"/>
      <c r="WRJ5382" s="288"/>
      <c r="WRK5382" s="288"/>
      <c r="WRL5382" s="288"/>
      <c r="WRM5382" s="288"/>
      <c r="WRN5382" s="288"/>
      <c r="WRO5382" s="288"/>
      <c r="WRP5382" s="288"/>
      <c r="WRQ5382" s="288"/>
      <c r="WRR5382" s="288"/>
      <c r="WRS5382" s="288"/>
      <c r="WRT5382" s="288"/>
      <c r="WRU5382" s="288"/>
      <c r="WRV5382" s="288"/>
      <c r="WRW5382" s="288"/>
      <c r="WRX5382" s="288"/>
      <c r="WRY5382" s="288"/>
      <c r="WRZ5382" s="288"/>
      <c r="WSA5382" s="288"/>
      <c r="WSB5382" s="288"/>
      <c r="WSC5382" s="288"/>
      <c r="WSD5382" s="288"/>
      <c r="WSE5382" s="288"/>
      <c r="WSF5382" s="288"/>
      <c r="WSG5382" s="288"/>
      <c r="WSH5382" s="288"/>
      <c r="WSI5382" s="288"/>
      <c r="WSJ5382" s="288"/>
      <c r="WSK5382" s="288"/>
      <c r="WSL5382" s="288"/>
      <c r="WSM5382" s="288"/>
      <c r="WSN5382" s="288"/>
      <c r="WSO5382" s="288"/>
      <c r="WSP5382" s="288"/>
      <c r="WSQ5382" s="288"/>
      <c r="WSR5382" s="288"/>
      <c r="WSS5382" s="288"/>
      <c r="WST5382" s="288"/>
      <c r="WSU5382" s="288"/>
      <c r="WSV5382" s="288"/>
      <c r="WSW5382" s="288"/>
      <c r="WSX5382" s="288"/>
      <c r="WSY5382" s="288"/>
      <c r="WSZ5382" s="288"/>
      <c r="WTA5382" s="288"/>
      <c r="WTB5382" s="288"/>
      <c r="WTC5382" s="288"/>
      <c r="WTD5382" s="288"/>
      <c r="WTE5382" s="288"/>
      <c r="WTF5382" s="288"/>
      <c r="WTG5382" s="288"/>
      <c r="WTH5382" s="288"/>
      <c r="WTI5382" s="288"/>
      <c r="WTJ5382" s="288"/>
      <c r="WTK5382" s="288"/>
      <c r="WTL5382" s="288"/>
      <c r="WTM5382" s="288"/>
      <c r="WTN5382" s="288"/>
      <c r="WTO5382" s="288"/>
      <c r="WTP5382" s="288"/>
      <c r="WTQ5382" s="288"/>
      <c r="WTR5382" s="288"/>
      <c r="WTS5382" s="288"/>
      <c r="WTT5382" s="288"/>
      <c r="WTU5382" s="288"/>
      <c r="WTV5382" s="288"/>
      <c r="WTW5382" s="288"/>
      <c r="WTX5382" s="288"/>
      <c r="WTY5382" s="288"/>
      <c r="WTZ5382" s="288"/>
      <c r="WUA5382" s="288"/>
      <c r="WUB5382" s="288"/>
      <c r="WUC5382" s="288"/>
      <c r="WUD5382" s="288"/>
      <c r="WUE5382" s="288"/>
      <c r="WUF5382" s="288"/>
      <c r="WUG5382" s="288"/>
      <c r="WUH5382" s="288"/>
      <c r="WUI5382" s="288"/>
      <c r="WUJ5382" s="288"/>
      <c r="WUK5382" s="288"/>
      <c r="WUL5382" s="288"/>
      <c r="WUM5382" s="288"/>
      <c r="WUN5382" s="288"/>
      <c r="WUO5382" s="288"/>
      <c r="WUP5382" s="288"/>
      <c r="WUQ5382" s="288"/>
      <c r="WUR5382" s="288"/>
      <c r="WUS5382" s="288"/>
      <c r="WUT5382" s="288"/>
      <c r="WUU5382" s="288"/>
      <c r="WUV5382" s="288"/>
      <c r="WUW5382" s="288"/>
      <c r="WUX5382" s="288"/>
      <c r="WUY5382" s="288"/>
      <c r="WUZ5382" s="288"/>
      <c r="WVA5382" s="288"/>
      <c r="WVB5382" s="288"/>
      <c r="WVC5382" s="288"/>
      <c r="WVD5382" s="288"/>
      <c r="WVE5382" s="288"/>
      <c r="WVF5382" s="288"/>
      <c r="WVG5382" s="288"/>
      <c r="WVH5382" s="288"/>
      <c r="WVI5382" s="288"/>
      <c r="WVJ5382" s="288"/>
      <c r="WVK5382" s="288"/>
      <c r="WVL5382" s="288"/>
      <c r="WVM5382" s="288"/>
      <c r="WVN5382" s="288"/>
      <c r="WVO5382" s="288"/>
      <c r="WVP5382" s="288"/>
      <c r="WVQ5382" s="288"/>
      <c r="WVR5382" s="288"/>
      <c r="WVS5382" s="288"/>
      <c r="WVT5382" s="288"/>
      <c r="WVU5382" s="288"/>
      <c r="WVV5382" s="288"/>
      <c r="WVW5382" s="288"/>
      <c r="WVX5382" s="288"/>
      <c r="WVY5382" s="288"/>
      <c r="WVZ5382" s="288"/>
      <c r="WWA5382" s="288"/>
      <c r="WWB5382" s="288"/>
      <c r="WWC5382" s="288"/>
      <c r="WWD5382" s="288"/>
      <c r="WWE5382" s="288"/>
      <c r="WWF5382" s="288"/>
      <c r="WWG5382" s="288"/>
      <c r="WWH5382" s="288"/>
      <c r="WWI5382" s="288"/>
      <c r="WWJ5382" s="288"/>
      <c r="WWK5382" s="288"/>
      <c r="WWL5382" s="288"/>
      <c r="WWM5382" s="288"/>
      <c r="WWN5382" s="288"/>
      <c r="WWO5382" s="288"/>
      <c r="WWP5382" s="288"/>
      <c r="WWQ5382" s="288"/>
      <c r="WWR5382" s="288"/>
      <c r="WWS5382" s="288"/>
      <c r="WWT5382" s="288"/>
      <c r="WWU5382" s="288"/>
      <c r="WWV5382" s="288"/>
      <c r="WWW5382" s="288"/>
      <c r="WWX5382" s="288"/>
      <c r="WWY5382" s="288"/>
      <c r="WWZ5382" s="288"/>
      <c r="WXA5382" s="288"/>
      <c r="WXB5382" s="288"/>
      <c r="WXC5382" s="288"/>
      <c r="WXD5382" s="288"/>
      <c r="WXE5382" s="288"/>
      <c r="WXF5382" s="288"/>
      <c r="WXG5382" s="288"/>
      <c r="WXH5382" s="288"/>
      <c r="WXI5382" s="288"/>
      <c r="WXJ5382" s="288"/>
      <c r="WXK5382" s="288"/>
      <c r="WXL5382" s="288"/>
      <c r="WXM5382" s="288"/>
      <c r="WXN5382" s="288"/>
      <c r="WXO5382" s="288"/>
      <c r="WXP5382" s="288"/>
      <c r="WXQ5382" s="288"/>
      <c r="WXR5382" s="288"/>
      <c r="WXS5382" s="288"/>
      <c r="WXT5382" s="288"/>
      <c r="WXU5382" s="288"/>
      <c r="WXV5382" s="288"/>
      <c r="WXW5382" s="288"/>
      <c r="WXX5382" s="288"/>
      <c r="WXY5382" s="288"/>
      <c r="WXZ5382" s="288"/>
      <c r="WYA5382" s="288"/>
      <c r="WYB5382" s="288"/>
      <c r="WYC5382" s="288"/>
      <c r="WYD5382" s="288"/>
      <c r="WYE5382" s="288"/>
      <c r="WYF5382" s="288"/>
      <c r="WYG5382" s="288"/>
      <c r="WYH5382" s="288"/>
      <c r="WYI5382" s="288"/>
      <c r="WYJ5382" s="288"/>
      <c r="WYK5382" s="288"/>
      <c r="WYL5382" s="288"/>
      <c r="WYM5382" s="288"/>
      <c r="WYN5382" s="288"/>
      <c r="WYO5382" s="288"/>
      <c r="WYP5382" s="288"/>
      <c r="WYQ5382" s="288"/>
      <c r="WYR5382" s="288"/>
      <c r="WYS5382" s="288"/>
      <c r="WYT5382" s="288"/>
      <c r="WYU5382" s="288"/>
      <c r="WYV5382" s="288"/>
      <c r="WYW5382" s="288"/>
      <c r="WYX5382" s="288"/>
      <c r="WYY5382" s="288"/>
      <c r="WYZ5382" s="288"/>
      <c r="WZA5382" s="288"/>
      <c r="WZB5382" s="288"/>
      <c r="WZC5382" s="288"/>
      <c r="WZD5382" s="288"/>
      <c r="WZE5382" s="288"/>
      <c r="WZF5382" s="288"/>
      <c r="WZG5382" s="288"/>
      <c r="WZH5382" s="288"/>
      <c r="WZI5382" s="288"/>
      <c r="WZJ5382" s="288"/>
      <c r="WZK5382" s="288"/>
      <c r="WZL5382" s="288"/>
      <c r="WZM5382" s="288"/>
      <c r="WZN5382" s="288"/>
      <c r="WZO5382" s="288"/>
      <c r="WZP5382" s="288"/>
      <c r="WZQ5382" s="288"/>
      <c r="WZR5382" s="288"/>
      <c r="WZS5382" s="288"/>
      <c r="WZT5382" s="288"/>
      <c r="WZU5382" s="288"/>
      <c r="WZV5382" s="288"/>
      <c r="WZW5382" s="288"/>
      <c r="WZX5382" s="288"/>
      <c r="WZY5382" s="288"/>
      <c r="WZZ5382" s="288"/>
      <c r="XAA5382" s="288"/>
      <c r="XAB5382" s="288"/>
      <c r="XAC5382" s="288"/>
      <c r="XAD5382" s="288"/>
      <c r="XAE5382" s="288"/>
      <c r="XAF5382" s="288"/>
      <c r="XAG5382" s="288"/>
      <c r="XAH5382" s="288"/>
      <c r="XAI5382" s="288"/>
      <c r="XAJ5382" s="288"/>
      <c r="XAK5382" s="288"/>
      <c r="XAL5382" s="288"/>
      <c r="XAM5382" s="288"/>
      <c r="XAN5382" s="288"/>
      <c r="XAO5382" s="288"/>
      <c r="XAP5382" s="288"/>
      <c r="XAQ5382" s="288"/>
      <c r="XAR5382" s="288"/>
      <c r="XAS5382" s="288"/>
      <c r="XAT5382" s="288"/>
      <c r="XAU5382" s="288"/>
      <c r="XAV5382" s="288"/>
      <c r="XAW5382" s="288"/>
      <c r="XAX5382" s="288"/>
      <c r="XAY5382" s="288"/>
      <c r="XAZ5382" s="288"/>
      <c r="XBA5382" s="288"/>
      <c r="XBB5382" s="288"/>
      <c r="XBC5382" s="288"/>
      <c r="XBD5382" s="288"/>
      <c r="XBE5382" s="288"/>
      <c r="XBF5382" s="288"/>
      <c r="XBG5382" s="288"/>
      <c r="XBH5382" s="288"/>
      <c r="XBI5382" s="288"/>
      <c r="XBJ5382" s="288"/>
      <c r="XBK5382" s="288"/>
      <c r="XBL5382" s="288"/>
      <c r="XBM5382" s="288"/>
      <c r="XBN5382" s="288"/>
      <c r="XBO5382" s="288"/>
      <c r="XBP5382" s="288"/>
      <c r="XBQ5382" s="288"/>
      <c r="XBR5382" s="288"/>
      <c r="XBS5382" s="288"/>
      <c r="XBT5382" s="288"/>
      <c r="XBU5382" s="288"/>
      <c r="XBV5382" s="288"/>
      <c r="XBW5382" s="288"/>
      <c r="XBX5382" s="288"/>
      <c r="XBY5382" s="288"/>
      <c r="XBZ5382" s="288"/>
      <c r="XCA5382" s="288"/>
      <c r="XCB5382" s="288"/>
      <c r="XCC5382" s="288"/>
      <c r="XCD5382" s="288"/>
      <c r="XCE5382" s="288"/>
      <c r="XCF5382" s="288"/>
      <c r="XCG5382" s="288"/>
      <c r="XCH5382" s="288"/>
      <c r="XCI5382" s="288"/>
      <c r="XCJ5382" s="288"/>
      <c r="XCK5382" s="288"/>
      <c r="XCL5382" s="288"/>
      <c r="XCM5382" s="288"/>
      <c r="XCN5382" s="288"/>
      <c r="XCO5382" s="288"/>
      <c r="XCP5382" s="288"/>
      <c r="XCQ5382" s="288"/>
      <c r="XCR5382" s="288"/>
      <c r="XCS5382" s="288"/>
      <c r="XCT5382" s="288"/>
      <c r="XCU5382" s="288"/>
      <c r="XCV5382" s="288"/>
      <c r="XCW5382" s="288"/>
      <c r="XCX5382" s="288"/>
      <c r="XCY5382" s="288"/>
      <c r="XCZ5382" s="288"/>
      <c r="XDA5382" s="288"/>
      <c r="XDB5382" s="288"/>
      <c r="XDC5382" s="288"/>
      <c r="XDD5382" s="288"/>
      <c r="XDE5382" s="288"/>
      <c r="XDF5382" s="288"/>
      <c r="XDG5382" s="288"/>
      <c r="XDH5382" s="288"/>
      <c r="XDI5382" s="288"/>
      <c r="XDJ5382" s="288"/>
      <c r="XDK5382" s="288"/>
      <c r="XDL5382" s="288"/>
      <c r="XDM5382" s="288"/>
      <c r="XDN5382" s="288"/>
      <c r="XDO5382" s="288"/>
      <c r="XDP5382" s="288"/>
      <c r="XDQ5382" s="288"/>
      <c r="XDR5382" s="288"/>
      <c r="XDS5382" s="288"/>
      <c r="XDT5382" s="288"/>
      <c r="XDU5382" s="288"/>
      <c r="XDV5382" s="288"/>
      <c r="XDW5382" s="288"/>
      <c r="XDX5382" s="288"/>
      <c r="XDY5382" s="288"/>
      <c r="XDZ5382" s="288"/>
      <c r="XEA5382" s="288"/>
      <c r="XEB5382" s="288"/>
      <c r="XEC5382" s="288"/>
      <c r="XED5382" s="288"/>
      <c r="XEE5382" s="288"/>
      <c r="XEF5382" s="288"/>
      <c r="XEG5382" s="288"/>
      <c r="XEH5382" s="288"/>
      <c r="XEI5382" s="288"/>
      <c r="XEJ5382" s="288"/>
      <c r="XEK5382" s="288"/>
      <c r="XEL5382" s="288"/>
      <c r="XEM5382" s="288"/>
      <c r="XEN5382" s="288"/>
      <c r="XEO5382" s="288"/>
      <c r="XEP5382" s="288"/>
      <c r="XEQ5382" s="288"/>
      <c r="XER5382" s="288"/>
      <c r="XES5382" s="288"/>
      <c r="XET5382" s="288"/>
      <c r="XEU5382" s="288"/>
      <c r="XEV5382" s="288"/>
      <c r="XEW5382" s="288"/>
      <c r="XEX5382" s="288"/>
      <c r="XEY5382" s="288"/>
      <c r="XEZ5382" s="288"/>
      <c r="XFA5382" s="288"/>
      <c r="XFB5382" s="288"/>
      <c r="XFC5382" s="288"/>
    </row>
    <row r="5383" spans="1:16383" s="298" customFormat="1" ht="63.75" x14ac:dyDescent="0.25">
      <c r="A5383" s="276" t="s">
        <v>13509</v>
      </c>
      <c r="B5383" s="238" t="s">
        <v>27</v>
      </c>
      <c r="C5383" s="274" t="s">
        <v>8999</v>
      </c>
      <c r="D5383" s="274" t="s">
        <v>9000</v>
      </c>
      <c r="E5383" s="299" t="s">
        <v>9001</v>
      </c>
      <c r="F5383" s="275" t="s">
        <v>13507</v>
      </c>
      <c r="G5383" s="275" t="s">
        <v>29</v>
      </c>
      <c r="H5383" s="300">
        <v>100</v>
      </c>
      <c r="I5383" s="276">
        <v>710000000</v>
      </c>
      <c r="J5383" s="276" t="s">
        <v>1075</v>
      </c>
      <c r="K5383" s="276" t="s">
        <v>13505</v>
      </c>
      <c r="L5383" s="276" t="s">
        <v>1140</v>
      </c>
      <c r="M5383" s="276"/>
      <c r="N5383" s="276" t="s">
        <v>10994</v>
      </c>
      <c r="O5383" s="287">
        <v>1</v>
      </c>
      <c r="P5383" s="279"/>
      <c r="Q5383" s="277"/>
      <c r="R5383" s="276"/>
      <c r="S5383" s="278"/>
      <c r="T5383" s="278">
        <v>9000</v>
      </c>
      <c r="U5383" s="278">
        <f t="shared" si="421"/>
        <v>10080.000000000002</v>
      </c>
      <c r="V5383" s="276" t="s">
        <v>345</v>
      </c>
      <c r="W5383" s="263">
        <v>2014</v>
      </c>
      <c r="X5383" s="275"/>
      <c r="Y5383" s="289"/>
      <c r="Z5383" s="288"/>
      <c r="AA5383" s="288"/>
      <c r="AB5383" s="288"/>
      <c r="AC5383" s="288"/>
      <c r="AD5383" s="288"/>
      <c r="AE5383" s="288"/>
      <c r="AF5383" s="288"/>
      <c r="AG5383" s="288"/>
      <c r="AH5383" s="288"/>
      <c r="AI5383" s="288"/>
      <c r="AJ5383" s="288"/>
      <c r="AK5383" s="288"/>
      <c r="AL5383" s="288"/>
      <c r="AM5383" s="288"/>
      <c r="AN5383" s="288"/>
      <c r="AO5383" s="288"/>
      <c r="AP5383" s="288"/>
      <c r="AQ5383" s="288"/>
      <c r="AR5383" s="288"/>
      <c r="AS5383" s="288"/>
      <c r="AT5383" s="288"/>
      <c r="AU5383" s="288"/>
      <c r="AV5383" s="288"/>
      <c r="AW5383" s="288"/>
      <c r="AX5383" s="288"/>
      <c r="AY5383" s="288"/>
      <c r="AZ5383" s="288"/>
      <c r="BA5383" s="288"/>
      <c r="BB5383" s="288"/>
      <c r="BC5383" s="288"/>
      <c r="BD5383" s="288"/>
      <c r="BE5383" s="288"/>
      <c r="BF5383" s="288"/>
      <c r="BG5383" s="288"/>
      <c r="BH5383" s="288"/>
      <c r="BI5383" s="288"/>
      <c r="BJ5383" s="288"/>
      <c r="BK5383" s="288"/>
      <c r="BL5383" s="288"/>
      <c r="BM5383" s="288"/>
      <c r="BN5383" s="288"/>
      <c r="BO5383" s="288"/>
      <c r="BP5383" s="288"/>
      <c r="BQ5383" s="288"/>
      <c r="BR5383" s="288"/>
      <c r="BS5383" s="288"/>
      <c r="BT5383" s="288"/>
      <c r="BU5383" s="288"/>
      <c r="BV5383" s="288"/>
      <c r="BW5383" s="288"/>
      <c r="BX5383" s="288"/>
      <c r="BY5383" s="288"/>
      <c r="BZ5383" s="288"/>
      <c r="CA5383" s="288"/>
      <c r="CB5383" s="288"/>
      <c r="CC5383" s="288"/>
      <c r="CD5383" s="288"/>
      <c r="CE5383" s="288"/>
      <c r="CF5383" s="288"/>
      <c r="CG5383" s="288"/>
      <c r="CH5383" s="288"/>
      <c r="CI5383" s="288"/>
      <c r="CJ5383" s="288"/>
      <c r="CK5383" s="288"/>
      <c r="CL5383" s="288"/>
      <c r="CM5383" s="288"/>
      <c r="CN5383" s="288"/>
      <c r="CO5383" s="288"/>
      <c r="CP5383" s="288"/>
      <c r="CQ5383" s="288"/>
      <c r="CR5383" s="288"/>
      <c r="CS5383" s="288"/>
      <c r="CT5383" s="288"/>
      <c r="CU5383" s="288"/>
      <c r="CV5383" s="288"/>
      <c r="CW5383" s="288"/>
      <c r="CX5383" s="288"/>
      <c r="CY5383" s="288"/>
      <c r="CZ5383" s="288"/>
      <c r="DA5383" s="288"/>
      <c r="DB5383" s="288"/>
      <c r="DC5383" s="288"/>
      <c r="DD5383" s="288"/>
      <c r="DE5383" s="288"/>
      <c r="DF5383" s="288"/>
      <c r="DG5383" s="288"/>
      <c r="DH5383" s="288"/>
      <c r="DI5383" s="288"/>
      <c r="DJ5383" s="288"/>
      <c r="DK5383" s="288"/>
      <c r="DL5383" s="288"/>
      <c r="DM5383" s="288"/>
      <c r="DN5383" s="288"/>
      <c r="DO5383" s="288"/>
      <c r="DP5383" s="288"/>
      <c r="DQ5383" s="288"/>
      <c r="DR5383" s="288"/>
      <c r="DS5383" s="288"/>
      <c r="DT5383" s="288"/>
      <c r="DU5383" s="288"/>
      <c r="DV5383" s="288"/>
      <c r="DW5383" s="288"/>
      <c r="DX5383" s="288"/>
      <c r="DY5383" s="288"/>
      <c r="DZ5383" s="288"/>
      <c r="EA5383" s="288"/>
      <c r="EB5383" s="288"/>
      <c r="EC5383" s="288"/>
      <c r="ED5383" s="288"/>
      <c r="EE5383" s="288"/>
      <c r="EF5383" s="288"/>
      <c r="EG5383" s="288"/>
      <c r="EH5383" s="288"/>
      <c r="EI5383" s="288"/>
      <c r="EJ5383" s="288"/>
      <c r="EK5383" s="288"/>
      <c r="EL5383" s="288"/>
      <c r="EM5383" s="288"/>
      <c r="EN5383" s="288"/>
      <c r="EO5383" s="288"/>
      <c r="EP5383" s="288"/>
      <c r="EQ5383" s="288"/>
      <c r="ER5383" s="288"/>
      <c r="ES5383" s="288"/>
      <c r="ET5383" s="288"/>
      <c r="EU5383" s="288"/>
      <c r="EV5383" s="288"/>
      <c r="EW5383" s="288"/>
      <c r="EX5383" s="288"/>
      <c r="EY5383" s="288"/>
      <c r="EZ5383" s="288"/>
      <c r="FA5383" s="288"/>
      <c r="FB5383" s="288"/>
      <c r="FC5383" s="288"/>
      <c r="FD5383" s="288"/>
      <c r="FE5383" s="288"/>
      <c r="FF5383" s="288"/>
      <c r="FG5383" s="288"/>
      <c r="FH5383" s="288"/>
      <c r="FI5383" s="288"/>
      <c r="FJ5383" s="288"/>
      <c r="FK5383" s="288"/>
      <c r="FL5383" s="288"/>
      <c r="FM5383" s="288"/>
      <c r="FN5383" s="288"/>
      <c r="FO5383" s="288"/>
      <c r="FP5383" s="288"/>
      <c r="FQ5383" s="288"/>
      <c r="FR5383" s="288"/>
      <c r="FS5383" s="288"/>
      <c r="FT5383" s="288"/>
      <c r="FU5383" s="288"/>
      <c r="FV5383" s="288"/>
      <c r="FW5383" s="288"/>
      <c r="FX5383" s="288"/>
      <c r="FY5383" s="288"/>
      <c r="FZ5383" s="288"/>
      <c r="GA5383" s="288"/>
      <c r="GB5383" s="288"/>
      <c r="GC5383" s="288"/>
      <c r="GD5383" s="288"/>
      <c r="GE5383" s="288"/>
      <c r="GF5383" s="288"/>
      <c r="GG5383" s="288"/>
      <c r="GH5383" s="288"/>
      <c r="GI5383" s="288"/>
      <c r="GJ5383" s="288"/>
      <c r="GK5383" s="288"/>
      <c r="GL5383" s="288"/>
      <c r="GM5383" s="288"/>
      <c r="GN5383" s="288"/>
      <c r="GO5383" s="288"/>
      <c r="GP5383" s="288"/>
      <c r="GQ5383" s="288"/>
      <c r="GR5383" s="288"/>
      <c r="GS5383" s="288"/>
      <c r="GT5383" s="288"/>
      <c r="GU5383" s="288"/>
      <c r="GV5383" s="288"/>
      <c r="GW5383" s="288"/>
      <c r="GX5383" s="288"/>
      <c r="GY5383" s="288"/>
      <c r="GZ5383" s="288"/>
      <c r="HA5383" s="288"/>
      <c r="HB5383" s="288"/>
      <c r="HC5383" s="288"/>
      <c r="HD5383" s="288"/>
      <c r="HE5383" s="288"/>
      <c r="HF5383" s="288"/>
      <c r="HG5383" s="288"/>
      <c r="HH5383" s="288"/>
      <c r="HI5383" s="288"/>
      <c r="HJ5383" s="288"/>
      <c r="HK5383" s="288"/>
      <c r="HL5383" s="288"/>
      <c r="HM5383" s="288"/>
      <c r="HN5383" s="288"/>
      <c r="HO5383" s="288"/>
      <c r="HP5383" s="288"/>
      <c r="HQ5383" s="288"/>
      <c r="HR5383" s="288"/>
      <c r="HS5383" s="288"/>
      <c r="HT5383" s="288"/>
      <c r="HU5383" s="288"/>
      <c r="HV5383" s="288"/>
      <c r="HW5383" s="288"/>
      <c r="HX5383" s="288"/>
      <c r="HY5383" s="288"/>
      <c r="HZ5383" s="288"/>
      <c r="IA5383" s="288"/>
      <c r="IB5383" s="288"/>
      <c r="IC5383" s="288"/>
      <c r="ID5383" s="288"/>
      <c r="IE5383" s="288"/>
      <c r="IF5383" s="288"/>
      <c r="IG5383" s="288"/>
      <c r="IH5383" s="288"/>
      <c r="II5383" s="288"/>
      <c r="IJ5383" s="288"/>
      <c r="IK5383" s="288"/>
      <c r="IL5383" s="288"/>
      <c r="IM5383" s="288"/>
      <c r="IN5383" s="288"/>
      <c r="IO5383" s="288"/>
      <c r="IP5383" s="288"/>
      <c r="IQ5383" s="288"/>
      <c r="IR5383" s="288"/>
      <c r="IS5383" s="288"/>
      <c r="IT5383" s="288"/>
      <c r="IU5383" s="288"/>
      <c r="IV5383" s="288"/>
      <c r="IW5383" s="288"/>
      <c r="IX5383" s="288"/>
      <c r="IY5383" s="288"/>
      <c r="IZ5383" s="288"/>
      <c r="JA5383" s="288"/>
      <c r="JB5383" s="288"/>
      <c r="JC5383" s="288"/>
      <c r="JD5383" s="288"/>
      <c r="JE5383" s="288"/>
      <c r="JF5383" s="288"/>
      <c r="JG5383" s="288"/>
      <c r="JH5383" s="288"/>
      <c r="JI5383" s="288"/>
      <c r="JJ5383" s="288"/>
      <c r="JK5383" s="288"/>
      <c r="JL5383" s="288"/>
      <c r="JM5383" s="288"/>
      <c r="JN5383" s="288"/>
      <c r="JO5383" s="288"/>
      <c r="JP5383" s="288"/>
      <c r="JQ5383" s="288"/>
      <c r="JR5383" s="288"/>
      <c r="JS5383" s="288"/>
      <c r="JT5383" s="288"/>
      <c r="JU5383" s="288"/>
      <c r="JV5383" s="288"/>
      <c r="JW5383" s="288"/>
      <c r="JX5383" s="288"/>
      <c r="JY5383" s="288"/>
      <c r="JZ5383" s="288"/>
      <c r="KA5383" s="288"/>
      <c r="KB5383" s="288"/>
      <c r="KC5383" s="288"/>
      <c r="KD5383" s="288"/>
      <c r="KE5383" s="288"/>
      <c r="KF5383" s="288"/>
      <c r="KG5383" s="288"/>
      <c r="KH5383" s="288"/>
      <c r="KI5383" s="288"/>
      <c r="KJ5383" s="288"/>
      <c r="KK5383" s="288"/>
      <c r="KL5383" s="288"/>
      <c r="KM5383" s="288"/>
      <c r="KN5383" s="288"/>
      <c r="KO5383" s="288"/>
      <c r="KP5383" s="288"/>
      <c r="KQ5383" s="288"/>
      <c r="KR5383" s="288"/>
      <c r="KS5383" s="288"/>
      <c r="KT5383" s="288"/>
      <c r="KU5383" s="288"/>
      <c r="KV5383" s="288"/>
      <c r="KW5383" s="288"/>
      <c r="KX5383" s="288"/>
      <c r="KY5383" s="288"/>
      <c r="KZ5383" s="288"/>
      <c r="LA5383" s="288"/>
      <c r="LB5383" s="288"/>
      <c r="LC5383" s="288"/>
      <c r="LD5383" s="288"/>
      <c r="LE5383" s="288"/>
      <c r="LF5383" s="288"/>
      <c r="LG5383" s="288"/>
      <c r="LH5383" s="288"/>
      <c r="LI5383" s="288"/>
      <c r="LJ5383" s="288"/>
      <c r="LK5383" s="288"/>
      <c r="LL5383" s="288"/>
      <c r="LM5383" s="288"/>
      <c r="LN5383" s="288"/>
      <c r="LO5383" s="288"/>
      <c r="LP5383" s="288"/>
      <c r="LQ5383" s="288"/>
      <c r="LR5383" s="288"/>
      <c r="LS5383" s="288"/>
      <c r="LT5383" s="288"/>
      <c r="LU5383" s="288"/>
      <c r="LV5383" s="288"/>
      <c r="LW5383" s="288"/>
      <c r="LX5383" s="288"/>
      <c r="LY5383" s="288"/>
      <c r="LZ5383" s="288"/>
      <c r="MA5383" s="288"/>
      <c r="MB5383" s="288"/>
      <c r="MC5383" s="288"/>
      <c r="MD5383" s="288"/>
      <c r="ME5383" s="288"/>
      <c r="MF5383" s="288"/>
      <c r="MG5383" s="288"/>
      <c r="MH5383" s="288"/>
      <c r="MI5383" s="288"/>
      <c r="MJ5383" s="288"/>
      <c r="MK5383" s="288"/>
      <c r="ML5383" s="288"/>
      <c r="MM5383" s="288"/>
      <c r="MN5383" s="288"/>
      <c r="MO5383" s="288"/>
      <c r="MP5383" s="288"/>
      <c r="MQ5383" s="288"/>
      <c r="MR5383" s="288"/>
      <c r="MS5383" s="288"/>
      <c r="MT5383" s="288"/>
      <c r="MU5383" s="288"/>
      <c r="MV5383" s="288"/>
      <c r="MW5383" s="288"/>
      <c r="MX5383" s="288"/>
      <c r="MY5383" s="288"/>
      <c r="MZ5383" s="288"/>
      <c r="NA5383" s="288"/>
      <c r="NB5383" s="288"/>
      <c r="NC5383" s="288"/>
      <c r="ND5383" s="288"/>
      <c r="NE5383" s="288"/>
      <c r="NF5383" s="288"/>
      <c r="NG5383" s="288"/>
      <c r="NH5383" s="288"/>
      <c r="NI5383" s="288"/>
      <c r="NJ5383" s="288"/>
      <c r="NK5383" s="288"/>
      <c r="NL5383" s="288"/>
      <c r="NM5383" s="288"/>
      <c r="NN5383" s="288"/>
      <c r="NO5383" s="288"/>
      <c r="NP5383" s="288"/>
      <c r="NQ5383" s="288"/>
      <c r="NR5383" s="288"/>
      <c r="NS5383" s="288"/>
      <c r="NT5383" s="288"/>
      <c r="NU5383" s="288"/>
      <c r="NV5383" s="288"/>
      <c r="NW5383" s="288"/>
      <c r="NX5383" s="288"/>
      <c r="NY5383" s="288"/>
      <c r="NZ5383" s="288"/>
      <c r="OA5383" s="288"/>
      <c r="OB5383" s="288"/>
      <c r="OC5383" s="288"/>
      <c r="OD5383" s="288"/>
      <c r="OE5383" s="288"/>
      <c r="OF5383" s="288"/>
      <c r="OG5383" s="288"/>
      <c r="OH5383" s="288"/>
      <c r="OI5383" s="288"/>
      <c r="OJ5383" s="288"/>
      <c r="OK5383" s="288"/>
      <c r="OL5383" s="288"/>
      <c r="OM5383" s="288"/>
      <c r="ON5383" s="288"/>
      <c r="OO5383" s="288"/>
      <c r="OP5383" s="288"/>
      <c r="OQ5383" s="288"/>
      <c r="OR5383" s="288"/>
      <c r="OS5383" s="288"/>
      <c r="OT5383" s="288"/>
      <c r="OU5383" s="288"/>
      <c r="OV5383" s="288"/>
      <c r="OW5383" s="288"/>
      <c r="OX5383" s="288"/>
      <c r="OY5383" s="288"/>
      <c r="OZ5383" s="288"/>
      <c r="PA5383" s="288"/>
      <c r="PB5383" s="288"/>
      <c r="PC5383" s="288"/>
      <c r="PD5383" s="288"/>
      <c r="PE5383" s="288"/>
      <c r="PF5383" s="288"/>
      <c r="PG5383" s="288"/>
      <c r="PH5383" s="288"/>
      <c r="PI5383" s="288"/>
      <c r="PJ5383" s="288"/>
      <c r="PK5383" s="288"/>
      <c r="PL5383" s="288"/>
      <c r="PM5383" s="288"/>
      <c r="PN5383" s="288"/>
      <c r="PO5383" s="288"/>
      <c r="PP5383" s="288"/>
      <c r="PQ5383" s="288"/>
      <c r="PR5383" s="288"/>
      <c r="PS5383" s="288"/>
      <c r="PT5383" s="288"/>
      <c r="PU5383" s="288"/>
      <c r="PV5383" s="288"/>
      <c r="PW5383" s="288"/>
      <c r="PX5383" s="288"/>
      <c r="PY5383" s="288"/>
      <c r="PZ5383" s="288"/>
      <c r="QA5383" s="288"/>
      <c r="QB5383" s="288"/>
      <c r="QC5383" s="288"/>
      <c r="QD5383" s="288"/>
      <c r="QE5383" s="288"/>
      <c r="QF5383" s="288"/>
      <c r="QG5383" s="288"/>
      <c r="QH5383" s="288"/>
      <c r="QI5383" s="288"/>
      <c r="QJ5383" s="288"/>
      <c r="QK5383" s="288"/>
      <c r="QL5383" s="288"/>
      <c r="QM5383" s="288"/>
      <c r="QN5383" s="288"/>
      <c r="QO5383" s="288"/>
      <c r="QP5383" s="288"/>
      <c r="QQ5383" s="288"/>
      <c r="QR5383" s="288"/>
      <c r="QS5383" s="288"/>
      <c r="QT5383" s="288"/>
      <c r="QU5383" s="288"/>
      <c r="QV5383" s="288"/>
      <c r="QW5383" s="288"/>
      <c r="QX5383" s="288"/>
      <c r="QY5383" s="288"/>
      <c r="QZ5383" s="288"/>
      <c r="RA5383" s="288"/>
      <c r="RB5383" s="288"/>
      <c r="RC5383" s="288"/>
      <c r="RD5383" s="288"/>
      <c r="RE5383" s="288"/>
      <c r="RF5383" s="288"/>
      <c r="RG5383" s="288"/>
      <c r="RH5383" s="288"/>
      <c r="RI5383" s="288"/>
      <c r="RJ5383" s="288"/>
      <c r="RK5383" s="288"/>
      <c r="RL5383" s="288"/>
      <c r="RM5383" s="288"/>
      <c r="RN5383" s="288"/>
      <c r="RO5383" s="288"/>
      <c r="RP5383" s="288"/>
      <c r="RQ5383" s="288"/>
      <c r="RR5383" s="288"/>
      <c r="RS5383" s="288"/>
      <c r="RT5383" s="288"/>
      <c r="RU5383" s="288"/>
      <c r="RV5383" s="288"/>
      <c r="RW5383" s="288"/>
      <c r="RX5383" s="288"/>
      <c r="RY5383" s="288"/>
      <c r="RZ5383" s="288"/>
      <c r="SA5383" s="288"/>
      <c r="SB5383" s="288"/>
      <c r="SC5383" s="288"/>
      <c r="SD5383" s="288"/>
      <c r="SE5383" s="288"/>
      <c r="SF5383" s="288"/>
      <c r="SG5383" s="288"/>
      <c r="SH5383" s="288"/>
      <c r="SI5383" s="288"/>
      <c r="SJ5383" s="288"/>
      <c r="SK5383" s="288"/>
      <c r="SL5383" s="288"/>
      <c r="SM5383" s="288"/>
      <c r="SN5383" s="288"/>
      <c r="SO5383" s="288"/>
      <c r="SP5383" s="288"/>
      <c r="SQ5383" s="288"/>
      <c r="SR5383" s="288"/>
      <c r="SS5383" s="288"/>
      <c r="ST5383" s="288"/>
      <c r="SU5383" s="288"/>
      <c r="SV5383" s="288"/>
      <c r="SW5383" s="288"/>
      <c r="SX5383" s="288"/>
      <c r="SY5383" s="288"/>
      <c r="SZ5383" s="288"/>
      <c r="TA5383" s="288"/>
      <c r="TB5383" s="288"/>
      <c r="TC5383" s="288"/>
      <c r="TD5383" s="288"/>
      <c r="TE5383" s="288"/>
      <c r="TF5383" s="288"/>
      <c r="TG5383" s="288"/>
      <c r="TH5383" s="288"/>
      <c r="TI5383" s="288"/>
      <c r="TJ5383" s="288"/>
      <c r="TK5383" s="288"/>
      <c r="TL5383" s="288"/>
      <c r="TM5383" s="288"/>
      <c r="TN5383" s="288"/>
      <c r="TO5383" s="288"/>
      <c r="TP5383" s="288"/>
      <c r="TQ5383" s="288"/>
      <c r="TR5383" s="288"/>
      <c r="TS5383" s="288"/>
      <c r="TT5383" s="288"/>
      <c r="TU5383" s="288"/>
      <c r="TV5383" s="288"/>
      <c r="TW5383" s="288"/>
      <c r="TX5383" s="288"/>
      <c r="TY5383" s="288"/>
      <c r="TZ5383" s="288"/>
      <c r="UA5383" s="288"/>
      <c r="UB5383" s="288"/>
      <c r="UC5383" s="288"/>
      <c r="UD5383" s="288"/>
      <c r="UE5383" s="288"/>
      <c r="UF5383" s="288"/>
      <c r="UG5383" s="288"/>
      <c r="UH5383" s="288"/>
      <c r="UI5383" s="288"/>
      <c r="UJ5383" s="288"/>
      <c r="UK5383" s="288"/>
      <c r="UL5383" s="288"/>
      <c r="UM5383" s="288"/>
      <c r="UN5383" s="288"/>
      <c r="UO5383" s="288"/>
      <c r="UP5383" s="288"/>
      <c r="UQ5383" s="288"/>
      <c r="UR5383" s="288"/>
      <c r="US5383" s="288"/>
      <c r="UT5383" s="288"/>
      <c r="UU5383" s="288"/>
      <c r="UV5383" s="288"/>
      <c r="UW5383" s="288"/>
      <c r="UX5383" s="288"/>
      <c r="UY5383" s="288"/>
      <c r="UZ5383" s="288"/>
      <c r="VA5383" s="288"/>
      <c r="VB5383" s="288"/>
      <c r="VC5383" s="288"/>
      <c r="VD5383" s="288"/>
      <c r="VE5383" s="288"/>
      <c r="VF5383" s="288"/>
      <c r="VG5383" s="288"/>
      <c r="VH5383" s="288"/>
      <c r="VI5383" s="288"/>
      <c r="VJ5383" s="288"/>
      <c r="VK5383" s="288"/>
      <c r="VL5383" s="288"/>
      <c r="VM5383" s="288"/>
      <c r="VN5383" s="288"/>
      <c r="VO5383" s="288"/>
      <c r="VP5383" s="288"/>
      <c r="VQ5383" s="288"/>
      <c r="VR5383" s="288"/>
      <c r="VS5383" s="288"/>
      <c r="VT5383" s="288"/>
      <c r="VU5383" s="288"/>
      <c r="VV5383" s="288"/>
      <c r="VW5383" s="288"/>
      <c r="VX5383" s="288"/>
      <c r="VY5383" s="288"/>
      <c r="VZ5383" s="288"/>
      <c r="WA5383" s="288"/>
      <c r="WB5383" s="288"/>
      <c r="WC5383" s="288"/>
      <c r="WD5383" s="288"/>
      <c r="WE5383" s="288"/>
      <c r="WF5383" s="288"/>
      <c r="WG5383" s="288"/>
      <c r="WH5383" s="288"/>
      <c r="WI5383" s="288"/>
      <c r="WJ5383" s="288"/>
      <c r="WK5383" s="288"/>
      <c r="WL5383" s="288"/>
      <c r="WM5383" s="288"/>
      <c r="WN5383" s="288"/>
      <c r="WO5383" s="288"/>
      <c r="WP5383" s="288"/>
      <c r="WQ5383" s="288"/>
      <c r="WR5383" s="288"/>
      <c r="WS5383" s="288"/>
      <c r="WT5383" s="288"/>
      <c r="WU5383" s="288"/>
      <c r="WV5383" s="288"/>
      <c r="WW5383" s="288"/>
      <c r="WX5383" s="288"/>
      <c r="WY5383" s="288"/>
      <c r="WZ5383" s="288"/>
      <c r="XA5383" s="288"/>
      <c r="XB5383" s="288"/>
      <c r="XC5383" s="288"/>
      <c r="XD5383" s="288"/>
      <c r="XE5383" s="288"/>
      <c r="XF5383" s="288"/>
      <c r="XG5383" s="288"/>
      <c r="XH5383" s="288"/>
      <c r="XI5383" s="288"/>
      <c r="XJ5383" s="288"/>
      <c r="XK5383" s="288"/>
      <c r="XL5383" s="288"/>
      <c r="XM5383" s="288"/>
      <c r="XN5383" s="288"/>
      <c r="XO5383" s="288"/>
      <c r="XP5383" s="288"/>
      <c r="XQ5383" s="288"/>
      <c r="XR5383" s="288"/>
      <c r="XS5383" s="288"/>
      <c r="XT5383" s="288"/>
      <c r="XU5383" s="288"/>
      <c r="XV5383" s="288"/>
      <c r="XW5383" s="288"/>
      <c r="XX5383" s="288"/>
      <c r="XY5383" s="288"/>
      <c r="XZ5383" s="288"/>
      <c r="YA5383" s="288"/>
      <c r="YB5383" s="288"/>
      <c r="YC5383" s="288"/>
      <c r="YD5383" s="288"/>
      <c r="YE5383" s="288"/>
      <c r="YF5383" s="288"/>
      <c r="YG5383" s="288"/>
      <c r="YH5383" s="288"/>
      <c r="YI5383" s="288"/>
      <c r="YJ5383" s="288"/>
      <c r="YK5383" s="288"/>
      <c r="YL5383" s="288"/>
      <c r="YM5383" s="288"/>
      <c r="YN5383" s="288"/>
      <c r="YO5383" s="288"/>
      <c r="YP5383" s="288"/>
      <c r="YQ5383" s="288"/>
      <c r="YR5383" s="288"/>
      <c r="YS5383" s="288"/>
      <c r="YT5383" s="288"/>
      <c r="YU5383" s="288"/>
      <c r="YV5383" s="288"/>
      <c r="YW5383" s="288"/>
      <c r="YX5383" s="288"/>
      <c r="YY5383" s="288"/>
      <c r="YZ5383" s="288"/>
      <c r="ZA5383" s="288"/>
      <c r="ZB5383" s="288"/>
      <c r="ZC5383" s="288"/>
      <c r="ZD5383" s="288"/>
      <c r="ZE5383" s="288"/>
      <c r="ZF5383" s="288"/>
      <c r="ZG5383" s="288"/>
      <c r="ZH5383" s="288"/>
      <c r="ZI5383" s="288"/>
      <c r="ZJ5383" s="288"/>
      <c r="ZK5383" s="288"/>
      <c r="ZL5383" s="288"/>
      <c r="ZM5383" s="288"/>
      <c r="ZN5383" s="288"/>
      <c r="ZO5383" s="288"/>
      <c r="ZP5383" s="288"/>
      <c r="ZQ5383" s="288"/>
      <c r="ZR5383" s="288"/>
      <c r="ZS5383" s="288"/>
      <c r="ZT5383" s="288"/>
      <c r="ZU5383" s="288"/>
      <c r="ZV5383" s="288"/>
      <c r="ZW5383" s="288"/>
      <c r="ZX5383" s="288"/>
      <c r="ZY5383" s="288"/>
      <c r="ZZ5383" s="288"/>
      <c r="AAA5383" s="288"/>
      <c r="AAB5383" s="288"/>
      <c r="AAC5383" s="288"/>
      <c r="AAD5383" s="288"/>
      <c r="AAE5383" s="288"/>
      <c r="AAF5383" s="288"/>
      <c r="AAG5383" s="288"/>
      <c r="AAH5383" s="288"/>
      <c r="AAI5383" s="288"/>
      <c r="AAJ5383" s="288"/>
      <c r="AAK5383" s="288"/>
      <c r="AAL5383" s="288"/>
      <c r="AAM5383" s="288"/>
      <c r="AAN5383" s="288"/>
      <c r="AAO5383" s="288"/>
      <c r="AAP5383" s="288"/>
      <c r="AAQ5383" s="288"/>
      <c r="AAR5383" s="288"/>
      <c r="AAS5383" s="288"/>
      <c r="AAT5383" s="288"/>
      <c r="AAU5383" s="288"/>
      <c r="AAV5383" s="288"/>
      <c r="AAW5383" s="288"/>
      <c r="AAX5383" s="288"/>
      <c r="AAY5383" s="288"/>
      <c r="AAZ5383" s="288"/>
      <c r="ABA5383" s="288"/>
      <c r="ABB5383" s="288"/>
      <c r="ABC5383" s="288"/>
      <c r="ABD5383" s="288"/>
      <c r="ABE5383" s="288"/>
      <c r="ABF5383" s="288"/>
      <c r="ABG5383" s="288"/>
      <c r="ABH5383" s="288"/>
      <c r="ABI5383" s="288"/>
      <c r="ABJ5383" s="288"/>
      <c r="ABK5383" s="288"/>
      <c r="ABL5383" s="288"/>
      <c r="ABM5383" s="288"/>
      <c r="ABN5383" s="288"/>
      <c r="ABO5383" s="288"/>
      <c r="ABP5383" s="288"/>
      <c r="ABQ5383" s="288"/>
      <c r="ABR5383" s="288"/>
      <c r="ABS5383" s="288"/>
      <c r="ABT5383" s="288"/>
      <c r="ABU5383" s="288"/>
      <c r="ABV5383" s="288"/>
      <c r="ABW5383" s="288"/>
      <c r="ABX5383" s="288"/>
      <c r="ABY5383" s="288"/>
      <c r="ABZ5383" s="288"/>
      <c r="ACA5383" s="288"/>
      <c r="ACB5383" s="288"/>
      <c r="ACC5383" s="288"/>
      <c r="ACD5383" s="288"/>
      <c r="ACE5383" s="288"/>
      <c r="ACF5383" s="288"/>
      <c r="ACG5383" s="288"/>
      <c r="ACH5383" s="288"/>
      <c r="ACI5383" s="288"/>
      <c r="ACJ5383" s="288"/>
      <c r="ACK5383" s="288"/>
      <c r="ACL5383" s="288"/>
      <c r="ACM5383" s="288"/>
      <c r="ACN5383" s="288"/>
      <c r="ACO5383" s="288"/>
      <c r="ACP5383" s="288"/>
      <c r="ACQ5383" s="288"/>
      <c r="ACR5383" s="288"/>
      <c r="ACS5383" s="288"/>
      <c r="ACT5383" s="288"/>
      <c r="ACU5383" s="288"/>
      <c r="ACV5383" s="288"/>
      <c r="ACW5383" s="288"/>
      <c r="ACX5383" s="288"/>
      <c r="ACY5383" s="288"/>
      <c r="ACZ5383" s="288"/>
      <c r="ADA5383" s="288"/>
      <c r="ADB5383" s="288"/>
      <c r="ADC5383" s="288"/>
      <c r="ADD5383" s="288"/>
      <c r="ADE5383" s="288"/>
      <c r="ADF5383" s="288"/>
      <c r="ADG5383" s="288"/>
      <c r="ADH5383" s="288"/>
      <c r="ADI5383" s="288"/>
      <c r="ADJ5383" s="288"/>
      <c r="ADK5383" s="288"/>
      <c r="ADL5383" s="288"/>
      <c r="ADM5383" s="288"/>
      <c r="ADN5383" s="288"/>
      <c r="ADO5383" s="288"/>
      <c r="ADP5383" s="288"/>
      <c r="ADQ5383" s="288"/>
      <c r="ADR5383" s="288"/>
      <c r="ADS5383" s="288"/>
      <c r="ADT5383" s="288"/>
      <c r="ADU5383" s="288"/>
      <c r="ADV5383" s="288"/>
      <c r="ADW5383" s="288"/>
      <c r="ADX5383" s="288"/>
      <c r="ADY5383" s="288"/>
      <c r="ADZ5383" s="288"/>
      <c r="AEA5383" s="288"/>
      <c r="AEB5383" s="288"/>
      <c r="AEC5383" s="288"/>
      <c r="AED5383" s="288"/>
      <c r="AEE5383" s="288"/>
      <c r="AEF5383" s="288"/>
      <c r="AEG5383" s="288"/>
      <c r="AEH5383" s="288"/>
      <c r="AEI5383" s="288"/>
      <c r="AEJ5383" s="288"/>
      <c r="AEK5383" s="288"/>
      <c r="AEL5383" s="288"/>
      <c r="AEM5383" s="288"/>
      <c r="AEN5383" s="288"/>
      <c r="AEO5383" s="288"/>
      <c r="AEP5383" s="288"/>
      <c r="AEQ5383" s="288"/>
      <c r="AER5383" s="288"/>
      <c r="AES5383" s="288"/>
      <c r="AET5383" s="288"/>
      <c r="AEU5383" s="288"/>
      <c r="AEV5383" s="288"/>
      <c r="AEW5383" s="288"/>
      <c r="AEX5383" s="288"/>
      <c r="AEY5383" s="288"/>
      <c r="AEZ5383" s="288"/>
      <c r="AFA5383" s="288"/>
      <c r="AFB5383" s="288"/>
      <c r="AFC5383" s="288"/>
      <c r="AFD5383" s="288"/>
      <c r="AFE5383" s="288"/>
      <c r="AFF5383" s="288"/>
      <c r="AFG5383" s="288"/>
      <c r="AFH5383" s="288"/>
      <c r="AFI5383" s="288"/>
      <c r="AFJ5383" s="288"/>
      <c r="AFK5383" s="288"/>
      <c r="AFL5383" s="288"/>
      <c r="AFM5383" s="288"/>
      <c r="AFN5383" s="288"/>
      <c r="AFO5383" s="288"/>
      <c r="AFP5383" s="288"/>
      <c r="AFQ5383" s="288"/>
      <c r="AFR5383" s="288"/>
      <c r="AFS5383" s="288"/>
      <c r="AFT5383" s="288"/>
      <c r="AFU5383" s="288"/>
      <c r="AFV5383" s="288"/>
      <c r="AFW5383" s="288"/>
      <c r="AFX5383" s="288"/>
      <c r="AFY5383" s="288"/>
      <c r="AFZ5383" s="288"/>
      <c r="AGA5383" s="288"/>
      <c r="AGB5383" s="288"/>
      <c r="AGC5383" s="288"/>
      <c r="AGD5383" s="288"/>
      <c r="AGE5383" s="288"/>
      <c r="AGF5383" s="288"/>
      <c r="AGG5383" s="288"/>
      <c r="AGH5383" s="288"/>
      <c r="AGI5383" s="288"/>
      <c r="AGJ5383" s="288"/>
      <c r="AGK5383" s="288"/>
      <c r="AGL5383" s="288"/>
      <c r="AGM5383" s="288"/>
      <c r="AGN5383" s="288"/>
      <c r="AGO5383" s="288"/>
      <c r="AGP5383" s="288"/>
      <c r="AGQ5383" s="288"/>
      <c r="AGR5383" s="288"/>
      <c r="AGS5383" s="288"/>
      <c r="AGT5383" s="288"/>
      <c r="AGU5383" s="288"/>
      <c r="AGV5383" s="288"/>
      <c r="AGW5383" s="288"/>
      <c r="AGX5383" s="288"/>
      <c r="AGY5383" s="288"/>
      <c r="AGZ5383" s="288"/>
      <c r="AHA5383" s="288"/>
      <c r="AHB5383" s="288"/>
      <c r="AHC5383" s="288"/>
      <c r="AHD5383" s="288"/>
      <c r="AHE5383" s="288"/>
      <c r="AHF5383" s="288"/>
      <c r="AHG5383" s="288"/>
      <c r="AHH5383" s="288"/>
      <c r="AHI5383" s="288"/>
      <c r="AHJ5383" s="288"/>
      <c r="AHK5383" s="288"/>
      <c r="AHL5383" s="288"/>
      <c r="AHM5383" s="288"/>
      <c r="AHN5383" s="288"/>
      <c r="AHO5383" s="288"/>
      <c r="AHP5383" s="288"/>
      <c r="AHQ5383" s="288"/>
      <c r="AHR5383" s="288"/>
      <c r="AHS5383" s="288"/>
      <c r="AHT5383" s="288"/>
      <c r="AHU5383" s="288"/>
      <c r="AHV5383" s="288"/>
      <c r="AHW5383" s="288"/>
      <c r="AHX5383" s="288"/>
      <c r="AHY5383" s="288"/>
      <c r="AHZ5383" s="288"/>
      <c r="AIA5383" s="288"/>
      <c r="AIB5383" s="288"/>
      <c r="AIC5383" s="288"/>
      <c r="AID5383" s="288"/>
      <c r="AIE5383" s="288"/>
      <c r="AIF5383" s="288"/>
      <c r="AIG5383" s="288"/>
      <c r="AIH5383" s="288"/>
      <c r="AII5383" s="288"/>
      <c r="AIJ5383" s="288"/>
      <c r="AIK5383" s="288"/>
      <c r="AIL5383" s="288"/>
      <c r="AIM5383" s="288"/>
      <c r="AIN5383" s="288"/>
      <c r="AIO5383" s="288"/>
      <c r="AIP5383" s="288"/>
      <c r="AIQ5383" s="288"/>
      <c r="AIR5383" s="288"/>
      <c r="AIS5383" s="288"/>
      <c r="AIT5383" s="288"/>
      <c r="AIU5383" s="288"/>
      <c r="AIV5383" s="288"/>
      <c r="AIW5383" s="288"/>
      <c r="AIX5383" s="288"/>
      <c r="AIY5383" s="288"/>
      <c r="AIZ5383" s="288"/>
      <c r="AJA5383" s="288"/>
      <c r="AJB5383" s="288"/>
      <c r="AJC5383" s="288"/>
      <c r="AJD5383" s="288"/>
      <c r="AJE5383" s="288"/>
      <c r="AJF5383" s="288"/>
      <c r="AJG5383" s="288"/>
      <c r="AJH5383" s="288"/>
      <c r="AJI5383" s="288"/>
      <c r="AJJ5383" s="288"/>
      <c r="AJK5383" s="288"/>
      <c r="AJL5383" s="288"/>
      <c r="AJM5383" s="288"/>
      <c r="AJN5383" s="288"/>
      <c r="AJO5383" s="288"/>
      <c r="AJP5383" s="288"/>
      <c r="AJQ5383" s="288"/>
      <c r="AJR5383" s="288"/>
      <c r="AJS5383" s="288"/>
      <c r="AJT5383" s="288"/>
      <c r="AJU5383" s="288"/>
      <c r="AJV5383" s="288"/>
      <c r="AJW5383" s="288"/>
      <c r="AJX5383" s="288"/>
      <c r="AJY5383" s="288"/>
      <c r="AJZ5383" s="288"/>
      <c r="AKA5383" s="288"/>
      <c r="AKB5383" s="288"/>
      <c r="AKC5383" s="288"/>
      <c r="AKD5383" s="288"/>
      <c r="AKE5383" s="288"/>
      <c r="AKF5383" s="288"/>
      <c r="AKG5383" s="288"/>
      <c r="AKH5383" s="288"/>
      <c r="AKI5383" s="288"/>
      <c r="AKJ5383" s="288"/>
      <c r="AKK5383" s="288"/>
      <c r="AKL5383" s="288"/>
      <c r="AKM5383" s="288"/>
      <c r="AKN5383" s="288"/>
      <c r="AKO5383" s="288"/>
      <c r="AKP5383" s="288"/>
      <c r="AKQ5383" s="288"/>
      <c r="AKR5383" s="288"/>
      <c r="AKS5383" s="288"/>
      <c r="AKT5383" s="288"/>
      <c r="AKU5383" s="288"/>
      <c r="AKV5383" s="288"/>
      <c r="AKW5383" s="288"/>
      <c r="AKX5383" s="288"/>
      <c r="AKY5383" s="288"/>
      <c r="AKZ5383" s="288"/>
      <c r="ALA5383" s="288"/>
      <c r="ALB5383" s="288"/>
      <c r="ALC5383" s="288"/>
      <c r="ALD5383" s="288"/>
      <c r="ALE5383" s="288"/>
      <c r="ALF5383" s="288"/>
      <c r="ALG5383" s="288"/>
      <c r="ALH5383" s="288"/>
      <c r="ALI5383" s="288"/>
      <c r="ALJ5383" s="288"/>
      <c r="ALK5383" s="288"/>
      <c r="ALL5383" s="288"/>
      <c r="ALM5383" s="288"/>
      <c r="ALN5383" s="288"/>
      <c r="ALO5383" s="288"/>
      <c r="ALP5383" s="288"/>
      <c r="ALQ5383" s="288"/>
      <c r="ALR5383" s="288"/>
      <c r="ALS5383" s="288"/>
      <c r="ALT5383" s="288"/>
      <c r="ALU5383" s="288"/>
      <c r="ALV5383" s="288"/>
      <c r="ALW5383" s="288"/>
      <c r="ALX5383" s="288"/>
      <c r="ALY5383" s="288"/>
      <c r="ALZ5383" s="288"/>
      <c r="AMA5383" s="288"/>
      <c r="AMB5383" s="288"/>
      <c r="AMC5383" s="288"/>
      <c r="AMD5383" s="288"/>
      <c r="AME5383" s="288"/>
      <c r="AMF5383" s="288"/>
      <c r="AMG5383" s="288"/>
      <c r="AMH5383" s="288"/>
      <c r="AMI5383" s="288"/>
      <c r="AMJ5383" s="288"/>
      <c r="AMK5383" s="288"/>
      <c r="AML5383" s="288"/>
      <c r="AMM5383" s="288"/>
      <c r="AMN5383" s="288"/>
      <c r="AMO5383" s="288"/>
      <c r="AMP5383" s="288"/>
      <c r="AMQ5383" s="288"/>
      <c r="AMR5383" s="288"/>
      <c r="AMS5383" s="288"/>
      <c r="AMT5383" s="288"/>
      <c r="AMU5383" s="288"/>
      <c r="AMV5383" s="288"/>
      <c r="AMW5383" s="288"/>
      <c r="AMX5383" s="288"/>
      <c r="AMY5383" s="288"/>
      <c r="AMZ5383" s="288"/>
      <c r="ANA5383" s="288"/>
      <c r="ANB5383" s="288"/>
      <c r="ANC5383" s="288"/>
      <c r="AND5383" s="288"/>
      <c r="ANE5383" s="288"/>
      <c r="ANF5383" s="288"/>
      <c r="ANG5383" s="288"/>
      <c r="ANH5383" s="288"/>
      <c r="ANI5383" s="288"/>
      <c r="ANJ5383" s="288"/>
      <c r="ANK5383" s="288"/>
      <c r="ANL5383" s="288"/>
      <c r="ANM5383" s="288"/>
      <c r="ANN5383" s="288"/>
      <c r="ANO5383" s="288"/>
      <c r="ANP5383" s="288"/>
      <c r="ANQ5383" s="288"/>
      <c r="ANR5383" s="288"/>
      <c r="ANS5383" s="288"/>
      <c r="ANT5383" s="288"/>
      <c r="ANU5383" s="288"/>
      <c r="ANV5383" s="288"/>
      <c r="ANW5383" s="288"/>
      <c r="ANX5383" s="288"/>
      <c r="ANY5383" s="288"/>
      <c r="ANZ5383" s="288"/>
      <c r="AOA5383" s="288"/>
      <c r="AOB5383" s="288"/>
      <c r="AOC5383" s="288"/>
      <c r="AOD5383" s="288"/>
      <c r="AOE5383" s="288"/>
      <c r="AOF5383" s="288"/>
      <c r="AOG5383" s="288"/>
      <c r="AOH5383" s="288"/>
      <c r="AOI5383" s="288"/>
      <c r="AOJ5383" s="288"/>
      <c r="AOK5383" s="288"/>
      <c r="AOL5383" s="288"/>
      <c r="AOM5383" s="288"/>
      <c r="AON5383" s="288"/>
      <c r="AOO5383" s="288"/>
      <c r="AOP5383" s="288"/>
      <c r="AOQ5383" s="288"/>
      <c r="AOR5383" s="288"/>
      <c r="AOS5383" s="288"/>
      <c r="AOT5383" s="288"/>
      <c r="AOU5383" s="288"/>
      <c r="AOV5383" s="288"/>
      <c r="AOW5383" s="288"/>
      <c r="AOX5383" s="288"/>
      <c r="AOY5383" s="288"/>
      <c r="AOZ5383" s="288"/>
      <c r="APA5383" s="288"/>
      <c r="APB5383" s="288"/>
      <c r="APC5383" s="288"/>
      <c r="APD5383" s="288"/>
      <c r="APE5383" s="288"/>
      <c r="APF5383" s="288"/>
      <c r="APG5383" s="288"/>
      <c r="APH5383" s="288"/>
      <c r="API5383" s="288"/>
      <c r="APJ5383" s="288"/>
      <c r="APK5383" s="288"/>
      <c r="APL5383" s="288"/>
      <c r="APM5383" s="288"/>
      <c r="APN5383" s="288"/>
      <c r="APO5383" s="288"/>
      <c r="APP5383" s="288"/>
      <c r="APQ5383" s="288"/>
      <c r="APR5383" s="288"/>
      <c r="APS5383" s="288"/>
      <c r="APT5383" s="288"/>
      <c r="APU5383" s="288"/>
      <c r="APV5383" s="288"/>
      <c r="APW5383" s="288"/>
      <c r="APX5383" s="288"/>
      <c r="APY5383" s="288"/>
      <c r="APZ5383" s="288"/>
      <c r="AQA5383" s="288"/>
      <c r="AQB5383" s="288"/>
      <c r="AQC5383" s="288"/>
      <c r="AQD5383" s="288"/>
      <c r="AQE5383" s="288"/>
      <c r="AQF5383" s="288"/>
      <c r="AQG5383" s="288"/>
      <c r="AQH5383" s="288"/>
      <c r="AQI5383" s="288"/>
      <c r="AQJ5383" s="288"/>
      <c r="AQK5383" s="288"/>
      <c r="AQL5383" s="288"/>
      <c r="AQM5383" s="288"/>
      <c r="AQN5383" s="288"/>
      <c r="AQO5383" s="288"/>
      <c r="AQP5383" s="288"/>
      <c r="AQQ5383" s="288"/>
      <c r="AQR5383" s="288"/>
      <c r="AQS5383" s="288"/>
      <c r="AQT5383" s="288"/>
      <c r="AQU5383" s="288"/>
      <c r="AQV5383" s="288"/>
      <c r="AQW5383" s="288"/>
      <c r="AQX5383" s="288"/>
      <c r="AQY5383" s="288"/>
      <c r="AQZ5383" s="288"/>
      <c r="ARA5383" s="288"/>
      <c r="ARB5383" s="288"/>
      <c r="ARC5383" s="288"/>
      <c r="ARD5383" s="288"/>
      <c r="ARE5383" s="288"/>
      <c r="ARF5383" s="288"/>
      <c r="ARG5383" s="288"/>
      <c r="ARH5383" s="288"/>
      <c r="ARI5383" s="288"/>
      <c r="ARJ5383" s="288"/>
      <c r="ARK5383" s="288"/>
      <c r="ARL5383" s="288"/>
      <c r="ARM5383" s="288"/>
      <c r="ARN5383" s="288"/>
      <c r="ARO5383" s="288"/>
      <c r="ARP5383" s="288"/>
      <c r="ARQ5383" s="288"/>
      <c r="ARR5383" s="288"/>
      <c r="ARS5383" s="288"/>
      <c r="ART5383" s="288"/>
      <c r="ARU5383" s="288"/>
      <c r="ARV5383" s="288"/>
      <c r="ARW5383" s="288"/>
      <c r="ARX5383" s="288"/>
      <c r="ARY5383" s="288"/>
      <c r="ARZ5383" s="288"/>
      <c r="ASA5383" s="288"/>
      <c r="ASB5383" s="288"/>
      <c r="ASC5383" s="288"/>
      <c r="ASD5383" s="288"/>
      <c r="ASE5383" s="288"/>
      <c r="ASF5383" s="288"/>
      <c r="ASG5383" s="288"/>
      <c r="ASH5383" s="288"/>
      <c r="ASI5383" s="288"/>
      <c r="ASJ5383" s="288"/>
      <c r="ASK5383" s="288"/>
      <c r="ASL5383" s="288"/>
      <c r="ASM5383" s="288"/>
      <c r="ASN5383" s="288"/>
      <c r="ASO5383" s="288"/>
      <c r="ASP5383" s="288"/>
      <c r="ASQ5383" s="288"/>
      <c r="ASR5383" s="288"/>
      <c r="ASS5383" s="288"/>
      <c r="AST5383" s="288"/>
      <c r="ASU5383" s="288"/>
      <c r="ASV5383" s="288"/>
      <c r="ASW5383" s="288"/>
      <c r="ASX5383" s="288"/>
      <c r="ASY5383" s="288"/>
      <c r="ASZ5383" s="288"/>
      <c r="ATA5383" s="288"/>
      <c r="ATB5383" s="288"/>
      <c r="ATC5383" s="288"/>
      <c r="ATD5383" s="288"/>
      <c r="ATE5383" s="288"/>
      <c r="ATF5383" s="288"/>
      <c r="ATG5383" s="288"/>
      <c r="ATH5383" s="288"/>
      <c r="ATI5383" s="288"/>
      <c r="ATJ5383" s="288"/>
      <c r="ATK5383" s="288"/>
      <c r="ATL5383" s="288"/>
      <c r="ATM5383" s="288"/>
      <c r="ATN5383" s="288"/>
      <c r="ATO5383" s="288"/>
      <c r="ATP5383" s="288"/>
      <c r="ATQ5383" s="288"/>
      <c r="ATR5383" s="288"/>
      <c r="ATS5383" s="288"/>
      <c r="ATT5383" s="288"/>
      <c r="ATU5383" s="288"/>
      <c r="ATV5383" s="288"/>
      <c r="ATW5383" s="288"/>
      <c r="ATX5383" s="288"/>
      <c r="ATY5383" s="288"/>
      <c r="ATZ5383" s="288"/>
      <c r="AUA5383" s="288"/>
      <c r="AUB5383" s="288"/>
      <c r="AUC5383" s="288"/>
      <c r="AUD5383" s="288"/>
      <c r="AUE5383" s="288"/>
      <c r="AUF5383" s="288"/>
      <c r="AUG5383" s="288"/>
      <c r="AUH5383" s="288"/>
      <c r="AUI5383" s="288"/>
      <c r="AUJ5383" s="288"/>
      <c r="AUK5383" s="288"/>
      <c r="AUL5383" s="288"/>
      <c r="AUM5383" s="288"/>
      <c r="AUN5383" s="288"/>
      <c r="AUO5383" s="288"/>
      <c r="AUP5383" s="288"/>
      <c r="AUQ5383" s="288"/>
      <c r="AUR5383" s="288"/>
      <c r="AUS5383" s="288"/>
      <c r="AUT5383" s="288"/>
      <c r="AUU5383" s="288"/>
      <c r="AUV5383" s="288"/>
      <c r="AUW5383" s="288"/>
      <c r="AUX5383" s="288"/>
      <c r="AUY5383" s="288"/>
      <c r="AUZ5383" s="288"/>
      <c r="AVA5383" s="288"/>
      <c r="AVB5383" s="288"/>
      <c r="AVC5383" s="288"/>
      <c r="AVD5383" s="288"/>
      <c r="AVE5383" s="288"/>
      <c r="AVF5383" s="288"/>
      <c r="AVG5383" s="288"/>
      <c r="AVH5383" s="288"/>
      <c r="AVI5383" s="288"/>
      <c r="AVJ5383" s="288"/>
      <c r="AVK5383" s="288"/>
      <c r="AVL5383" s="288"/>
      <c r="AVM5383" s="288"/>
      <c r="AVN5383" s="288"/>
      <c r="AVO5383" s="288"/>
      <c r="AVP5383" s="288"/>
      <c r="AVQ5383" s="288"/>
      <c r="AVR5383" s="288"/>
      <c r="AVS5383" s="288"/>
      <c r="AVT5383" s="288"/>
      <c r="AVU5383" s="288"/>
      <c r="AVV5383" s="288"/>
      <c r="AVW5383" s="288"/>
      <c r="AVX5383" s="288"/>
      <c r="AVY5383" s="288"/>
      <c r="AVZ5383" s="288"/>
      <c r="AWA5383" s="288"/>
      <c r="AWB5383" s="288"/>
      <c r="AWC5383" s="288"/>
      <c r="AWD5383" s="288"/>
      <c r="AWE5383" s="288"/>
      <c r="AWF5383" s="288"/>
      <c r="AWG5383" s="288"/>
      <c r="AWH5383" s="288"/>
      <c r="AWI5383" s="288"/>
      <c r="AWJ5383" s="288"/>
      <c r="AWK5383" s="288"/>
      <c r="AWL5383" s="288"/>
      <c r="AWM5383" s="288"/>
      <c r="AWN5383" s="288"/>
      <c r="AWO5383" s="288"/>
      <c r="AWP5383" s="288"/>
      <c r="AWQ5383" s="288"/>
      <c r="AWR5383" s="288"/>
      <c r="AWS5383" s="288"/>
      <c r="AWT5383" s="288"/>
      <c r="AWU5383" s="288"/>
      <c r="AWV5383" s="288"/>
      <c r="AWW5383" s="288"/>
      <c r="AWX5383" s="288"/>
      <c r="AWY5383" s="288"/>
      <c r="AWZ5383" s="288"/>
      <c r="AXA5383" s="288"/>
      <c r="AXB5383" s="288"/>
      <c r="AXC5383" s="288"/>
      <c r="AXD5383" s="288"/>
      <c r="AXE5383" s="288"/>
      <c r="AXF5383" s="288"/>
      <c r="AXG5383" s="288"/>
      <c r="AXH5383" s="288"/>
      <c r="AXI5383" s="288"/>
      <c r="AXJ5383" s="288"/>
      <c r="AXK5383" s="288"/>
      <c r="AXL5383" s="288"/>
      <c r="AXM5383" s="288"/>
      <c r="AXN5383" s="288"/>
      <c r="AXO5383" s="288"/>
      <c r="AXP5383" s="288"/>
      <c r="AXQ5383" s="288"/>
      <c r="AXR5383" s="288"/>
      <c r="AXS5383" s="288"/>
      <c r="AXT5383" s="288"/>
      <c r="AXU5383" s="288"/>
      <c r="AXV5383" s="288"/>
      <c r="AXW5383" s="288"/>
      <c r="AXX5383" s="288"/>
      <c r="AXY5383" s="288"/>
      <c r="AXZ5383" s="288"/>
      <c r="AYA5383" s="288"/>
      <c r="AYB5383" s="288"/>
      <c r="AYC5383" s="288"/>
      <c r="AYD5383" s="288"/>
      <c r="AYE5383" s="288"/>
      <c r="AYF5383" s="288"/>
      <c r="AYG5383" s="288"/>
      <c r="AYH5383" s="288"/>
      <c r="AYI5383" s="288"/>
      <c r="AYJ5383" s="288"/>
      <c r="AYK5383" s="288"/>
      <c r="AYL5383" s="288"/>
      <c r="AYM5383" s="288"/>
      <c r="AYN5383" s="288"/>
      <c r="AYO5383" s="288"/>
      <c r="AYP5383" s="288"/>
      <c r="AYQ5383" s="288"/>
      <c r="AYR5383" s="288"/>
      <c r="AYS5383" s="288"/>
      <c r="AYT5383" s="288"/>
      <c r="AYU5383" s="288"/>
      <c r="AYV5383" s="288"/>
      <c r="AYW5383" s="288"/>
      <c r="AYX5383" s="288"/>
      <c r="AYY5383" s="288"/>
      <c r="AYZ5383" s="288"/>
      <c r="AZA5383" s="288"/>
      <c r="AZB5383" s="288"/>
      <c r="AZC5383" s="288"/>
      <c r="AZD5383" s="288"/>
      <c r="AZE5383" s="288"/>
      <c r="AZF5383" s="288"/>
      <c r="AZG5383" s="288"/>
      <c r="AZH5383" s="288"/>
      <c r="AZI5383" s="288"/>
      <c r="AZJ5383" s="288"/>
      <c r="AZK5383" s="288"/>
      <c r="AZL5383" s="288"/>
      <c r="AZM5383" s="288"/>
      <c r="AZN5383" s="288"/>
      <c r="AZO5383" s="288"/>
      <c r="AZP5383" s="288"/>
      <c r="AZQ5383" s="288"/>
      <c r="AZR5383" s="288"/>
      <c r="AZS5383" s="288"/>
      <c r="AZT5383" s="288"/>
      <c r="AZU5383" s="288"/>
      <c r="AZV5383" s="288"/>
      <c r="AZW5383" s="288"/>
      <c r="AZX5383" s="288"/>
      <c r="AZY5383" s="288"/>
      <c r="AZZ5383" s="288"/>
      <c r="BAA5383" s="288"/>
      <c r="BAB5383" s="288"/>
      <c r="BAC5383" s="288"/>
      <c r="BAD5383" s="288"/>
      <c r="BAE5383" s="288"/>
      <c r="BAF5383" s="288"/>
      <c r="BAG5383" s="288"/>
      <c r="BAH5383" s="288"/>
      <c r="BAI5383" s="288"/>
      <c r="BAJ5383" s="288"/>
      <c r="BAK5383" s="288"/>
      <c r="BAL5383" s="288"/>
      <c r="BAM5383" s="288"/>
      <c r="BAN5383" s="288"/>
      <c r="BAO5383" s="288"/>
      <c r="BAP5383" s="288"/>
      <c r="BAQ5383" s="288"/>
      <c r="BAR5383" s="288"/>
      <c r="BAS5383" s="288"/>
      <c r="BAT5383" s="288"/>
      <c r="BAU5383" s="288"/>
      <c r="BAV5383" s="288"/>
      <c r="BAW5383" s="288"/>
      <c r="BAX5383" s="288"/>
      <c r="BAY5383" s="288"/>
      <c r="BAZ5383" s="288"/>
      <c r="BBA5383" s="288"/>
      <c r="BBB5383" s="288"/>
      <c r="BBC5383" s="288"/>
      <c r="BBD5383" s="288"/>
      <c r="BBE5383" s="288"/>
      <c r="BBF5383" s="288"/>
      <c r="BBG5383" s="288"/>
      <c r="BBH5383" s="288"/>
      <c r="BBI5383" s="288"/>
      <c r="BBJ5383" s="288"/>
      <c r="BBK5383" s="288"/>
      <c r="BBL5383" s="288"/>
      <c r="BBM5383" s="288"/>
      <c r="BBN5383" s="288"/>
      <c r="BBO5383" s="288"/>
      <c r="BBP5383" s="288"/>
      <c r="BBQ5383" s="288"/>
      <c r="BBR5383" s="288"/>
      <c r="BBS5383" s="288"/>
      <c r="BBT5383" s="288"/>
      <c r="BBU5383" s="288"/>
      <c r="BBV5383" s="288"/>
      <c r="BBW5383" s="288"/>
      <c r="BBX5383" s="288"/>
      <c r="BBY5383" s="288"/>
      <c r="BBZ5383" s="288"/>
      <c r="BCA5383" s="288"/>
      <c r="BCB5383" s="288"/>
      <c r="BCC5383" s="288"/>
      <c r="BCD5383" s="288"/>
      <c r="BCE5383" s="288"/>
      <c r="BCF5383" s="288"/>
      <c r="BCG5383" s="288"/>
      <c r="BCH5383" s="288"/>
      <c r="BCI5383" s="288"/>
      <c r="BCJ5383" s="288"/>
      <c r="BCK5383" s="288"/>
      <c r="BCL5383" s="288"/>
      <c r="BCM5383" s="288"/>
      <c r="BCN5383" s="288"/>
      <c r="BCO5383" s="288"/>
      <c r="BCP5383" s="288"/>
      <c r="BCQ5383" s="288"/>
      <c r="BCR5383" s="288"/>
      <c r="BCS5383" s="288"/>
      <c r="BCT5383" s="288"/>
      <c r="BCU5383" s="288"/>
      <c r="BCV5383" s="288"/>
      <c r="BCW5383" s="288"/>
      <c r="BCX5383" s="288"/>
      <c r="BCY5383" s="288"/>
      <c r="BCZ5383" s="288"/>
      <c r="BDA5383" s="288"/>
      <c r="BDB5383" s="288"/>
      <c r="BDC5383" s="288"/>
      <c r="BDD5383" s="288"/>
      <c r="BDE5383" s="288"/>
      <c r="BDF5383" s="288"/>
      <c r="BDG5383" s="288"/>
      <c r="BDH5383" s="288"/>
      <c r="BDI5383" s="288"/>
      <c r="BDJ5383" s="288"/>
      <c r="BDK5383" s="288"/>
      <c r="BDL5383" s="288"/>
      <c r="BDM5383" s="288"/>
      <c r="BDN5383" s="288"/>
      <c r="BDO5383" s="288"/>
      <c r="BDP5383" s="288"/>
      <c r="BDQ5383" s="288"/>
      <c r="BDR5383" s="288"/>
      <c r="BDS5383" s="288"/>
      <c r="BDT5383" s="288"/>
      <c r="BDU5383" s="288"/>
      <c r="BDV5383" s="288"/>
      <c r="BDW5383" s="288"/>
      <c r="BDX5383" s="288"/>
      <c r="BDY5383" s="288"/>
      <c r="BDZ5383" s="288"/>
      <c r="BEA5383" s="288"/>
      <c r="BEB5383" s="288"/>
      <c r="BEC5383" s="288"/>
      <c r="BED5383" s="288"/>
      <c r="BEE5383" s="288"/>
      <c r="BEF5383" s="288"/>
      <c r="BEG5383" s="288"/>
      <c r="BEH5383" s="288"/>
      <c r="BEI5383" s="288"/>
      <c r="BEJ5383" s="288"/>
      <c r="BEK5383" s="288"/>
      <c r="BEL5383" s="288"/>
      <c r="BEM5383" s="288"/>
      <c r="BEN5383" s="288"/>
      <c r="BEO5383" s="288"/>
      <c r="BEP5383" s="288"/>
      <c r="BEQ5383" s="288"/>
      <c r="BER5383" s="288"/>
      <c r="BES5383" s="288"/>
      <c r="BET5383" s="288"/>
      <c r="BEU5383" s="288"/>
      <c r="BEV5383" s="288"/>
      <c r="BEW5383" s="288"/>
      <c r="BEX5383" s="288"/>
      <c r="BEY5383" s="288"/>
      <c r="BEZ5383" s="288"/>
      <c r="BFA5383" s="288"/>
      <c r="BFB5383" s="288"/>
      <c r="BFC5383" s="288"/>
      <c r="BFD5383" s="288"/>
      <c r="BFE5383" s="288"/>
      <c r="BFF5383" s="288"/>
      <c r="BFG5383" s="288"/>
      <c r="BFH5383" s="288"/>
      <c r="BFI5383" s="288"/>
      <c r="BFJ5383" s="288"/>
      <c r="BFK5383" s="288"/>
      <c r="BFL5383" s="288"/>
      <c r="BFM5383" s="288"/>
      <c r="BFN5383" s="288"/>
      <c r="BFO5383" s="288"/>
      <c r="BFP5383" s="288"/>
      <c r="BFQ5383" s="288"/>
      <c r="BFR5383" s="288"/>
      <c r="BFS5383" s="288"/>
      <c r="BFT5383" s="288"/>
      <c r="BFU5383" s="288"/>
      <c r="BFV5383" s="288"/>
      <c r="BFW5383" s="288"/>
      <c r="BFX5383" s="288"/>
      <c r="BFY5383" s="288"/>
      <c r="BFZ5383" s="288"/>
      <c r="BGA5383" s="288"/>
      <c r="BGB5383" s="288"/>
      <c r="BGC5383" s="288"/>
      <c r="BGD5383" s="288"/>
      <c r="BGE5383" s="288"/>
      <c r="BGF5383" s="288"/>
      <c r="BGG5383" s="288"/>
      <c r="BGH5383" s="288"/>
      <c r="BGI5383" s="288"/>
      <c r="BGJ5383" s="288"/>
      <c r="BGK5383" s="288"/>
      <c r="BGL5383" s="288"/>
      <c r="BGM5383" s="288"/>
      <c r="BGN5383" s="288"/>
      <c r="BGO5383" s="288"/>
      <c r="BGP5383" s="288"/>
      <c r="BGQ5383" s="288"/>
      <c r="BGR5383" s="288"/>
      <c r="BGS5383" s="288"/>
      <c r="BGT5383" s="288"/>
      <c r="BGU5383" s="288"/>
      <c r="BGV5383" s="288"/>
      <c r="BGW5383" s="288"/>
      <c r="BGX5383" s="288"/>
      <c r="BGY5383" s="288"/>
      <c r="BGZ5383" s="288"/>
      <c r="BHA5383" s="288"/>
      <c r="BHB5383" s="288"/>
      <c r="BHC5383" s="288"/>
      <c r="BHD5383" s="288"/>
      <c r="BHE5383" s="288"/>
      <c r="BHF5383" s="288"/>
      <c r="BHG5383" s="288"/>
      <c r="BHH5383" s="288"/>
      <c r="BHI5383" s="288"/>
      <c r="BHJ5383" s="288"/>
      <c r="BHK5383" s="288"/>
      <c r="BHL5383" s="288"/>
      <c r="BHM5383" s="288"/>
      <c r="BHN5383" s="288"/>
      <c r="BHO5383" s="288"/>
      <c r="BHP5383" s="288"/>
      <c r="BHQ5383" s="288"/>
      <c r="BHR5383" s="288"/>
      <c r="BHS5383" s="288"/>
      <c r="BHT5383" s="288"/>
      <c r="BHU5383" s="288"/>
      <c r="BHV5383" s="288"/>
      <c r="BHW5383" s="288"/>
      <c r="BHX5383" s="288"/>
      <c r="BHY5383" s="288"/>
      <c r="BHZ5383" s="288"/>
      <c r="BIA5383" s="288"/>
      <c r="BIB5383" s="288"/>
      <c r="BIC5383" s="288"/>
      <c r="BID5383" s="288"/>
      <c r="BIE5383" s="288"/>
      <c r="BIF5383" s="288"/>
      <c r="BIG5383" s="288"/>
      <c r="BIH5383" s="288"/>
      <c r="BII5383" s="288"/>
      <c r="BIJ5383" s="288"/>
      <c r="BIK5383" s="288"/>
      <c r="BIL5383" s="288"/>
      <c r="BIM5383" s="288"/>
      <c r="BIN5383" s="288"/>
      <c r="BIO5383" s="288"/>
      <c r="BIP5383" s="288"/>
      <c r="BIQ5383" s="288"/>
      <c r="BIR5383" s="288"/>
      <c r="BIS5383" s="288"/>
      <c r="BIT5383" s="288"/>
      <c r="BIU5383" s="288"/>
      <c r="BIV5383" s="288"/>
      <c r="BIW5383" s="288"/>
      <c r="BIX5383" s="288"/>
      <c r="BIY5383" s="288"/>
      <c r="BIZ5383" s="288"/>
      <c r="BJA5383" s="288"/>
      <c r="BJB5383" s="288"/>
      <c r="BJC5383" s="288"/>
      <c r="BJD5383" s="288"/>
      <c r="BJE5383" s="288"/>
      <c r="BJF5383" s="288"/>
      <c r="BJG5383" s="288"/>
      <c r="BJH5383" s="288"/>
      <c r="BJI5383" s="288"/>
      <c r="BJJ5383" s="288"/>
      <c r="BJK5383" s="288"/>
      <c r="BJL5383" s="288"/>
      <c r="BJM5383" s="288"/>
      <c r="BJN5383" s="288"/>
      <c r="BJO5383" s="288"/>
      <c r="BJP5383" s="288"/>
      <c r="BJQ5383" s="288"/>
      <c r="BJR5383" s="288"/>
      <c r="BJS5383" s="288"/>
      <c r="BJT5383" s="288"/>
      <c r="BJU5383" s="288"/>
      <c r="BJV5383" s="288"/>
      <c r="BJW5383" s="288"/>
      <c r="BJX5383" s="288"/>
      <c r="BJY5383" s="288"/>
      <c r="BJZ5383" s="288"/>
      <c r="BKA5383" s="288"/>
      <c r="BKB5383" s="288"/>
      <c r="BKC5383" s="288"/>
      <c r="BKD5383" s="288"/>
      <c r="BKE5383" s="288"/>
      <c r="BKF5383" s="288"/>
      <c r="BKG5383" s="288"/>
      <c r="BKH5383" s="288"/>
      <c r="BKI5383" s="288"/>
      <c r="BKJ5383" s="288"/>
      <c r="BKK5383" s="288"/>
      <c r="BKL5383" s="288"/>
      <c r="BKM5383" s="288"/>
      <c r="BKN5383" s="288"/>
      <c r="BKO5383" s="288"/>
      <c r="BKP5383" s="288"/>
      <c r="BKQ5383" s="288"/>
      <c r="BKR5383" s="288"/>
      <c r="BKS5383" s="288"/>
      <c r="BKT5383" s="288"/>
      <c r="BKU5383" s="288"/>
      <c r="BKV5383" s="288"/>
      <c r="BKW5383" s="288"/>
      <c r="BKX5383" s="288"/>
      <c r="BKY5383" s="288"/>
      <c r="BKZ5383" s="288"/>
      <c r="BLA5383" s="288"/>
      <c r="BLB5383" s="288"/>
      <c r="BLC5383" s="288"/>
      <c r="BLD5383" s="288"/>
      <c r="BLE5383" s="288"/>
      <c r="BLF5383" s="288"/>
      <c r="BLG5383" s="288"/>
      <c r="BLH5383" s="288"/>
      <c r="BLI5383" s="288"/>
      <c r="BLJ5383" s="288"/>
      <c r="BLK5383" s="288"/>
      <c r="BLL5383" s="288"/>
      <c r="BLM5383" s="288"/>
      <c r="BLN5383" s="288"/>
      <c r="BLO5383" s="288"/>
      <c r="BLP5383" s="288"/>
      <c r="BLQ5383" s="288"/>
      <c r="BLR5383" s="288"/>
      <c r="BLS5383" s="288"/>
      <c r="BLT5383" s="288"/>
      <c r="BLU5383" s="288"/>
      <c r="BLV5383" s="288"/>
      <c r="BLW5383" s="288"/>
      <c r="BLX5383" s="288"/>
      <c r="BLY5383" s="288"/>
      <c r="BLZ5383" s="288"/>
      <c r="BMA5383" s="288"/>
      <c r="BMB5383" s="288"/>
      <c r="BMC5383" s="288"/>
      <c r="BMD5383" s="288"/>
      <c r="BME5383" s="288"/>
      <c r="BMF5383" s="288"/>
      <c r="BMG5383" s="288"/>
      <c r="BMH5383" s="288"/>
      <c r="BMI5383" s="288"/>
      <c r="BMJ5383" s="288"/>
      <c r="BMK5383" s="288"/>
      <c r="BML5383" s="288"/>
      <c r="BMM5383" s="288"/>
      <c r="BMN5383" s="288"/>
      <c r="BMO5383" s="288"/>
      <c r="BMP5383" s="288"/>
      <c r="BMQ5383" s="288"/>
      <c r="BMR5383" s="288"/>
      <c r="BMS5383" s="288"/>
      <c r="BMT5383" s="288"/>
      <c r="BMU5383" s="288"/>
      <c r="BMV5383" s="288"/>
      <c r="BMW5383" s="288"/>
      <c r="BMX5383" s="288"/>
      <c r="BMY5383" s="288"/>
      <c r="BMZ5383" s="288"/>
      <c r="BNA5383" s="288"/>
      <c r="BNB5383" s="288"/>
      <c r="BNC5383" s="288"/>
      <c r="BND5383" s="288"/>
      <c r="BNE5383" s="288"/>
      <c r="BNF5383" s="288"/>
      <c r="BNG5383" s="288"/>
      <c r="BNH5383" s="288"/>
      <c r="BNI5383" s="288"/>
      <c r="BNJ5383" s="288"/>
      <c r="BNK5383" s="288"/>
      <c r="BNL5383" s="288"/>
      <c r="BNM5383" s="288"/>
      <c r="BNN5383" s="288"/>
      <c r="BNO5383" s="288"/>
      <c r="BNP5383" s="288"/>
      <c r="BNQ5383" s="288"/>
      <c r="BNR5383" s="288"/>
      <c r="BNS5383" s="288"/>
      <c r="BNT5383" s="288"/>
      <c r="BNU5383" s="288"/>
      <c r="BNV5383" s="288"/>
      <c r="BNW5383" s="288"/>
      <c r="BNX5383" s="288"/>
      <c r="BNY5383" s="288"/>
      <c r="BNZ5383" s="288"/>
      <c r="BOA5383" s="288"/>
      <c r="BOB5383" s="288"/>
      <c r="BOC5383" s="288"/>
      <c r="BOD5383" s="288"/>
      <c r="BOE5383" s="288"/>
      <c r="BOF5383" s="288"/>
      <c r="BOG5383" s="288"/>
      <c r="BOH5383" s="288"/>
      <c r="BOI5383" s="288"/>
      <c r="BOJ5383" s="288"/>
      <c r="BOK5383" s="288"/>
      <c r="BOL5383" s="288"/>
      <c r="BOM5383" s="288"/>
      <c r="BON5383" s="288"/>
      <c r="BOO5383" s="288"/>
      <c r="BOP5383" s="288"/>
      <c r="BOQ5383" s="288"/>
      <c r="BOR5383" s="288"/>
      <c r="BOS5383" s="288"/>
      <c r="BOT5383" s="288"/>
      <c r="BOU5383" s="288"/>
      <c r="BOV5383" s="288"/>
      <c r="BOW5383" s="288"/>
      <c r="BOX5383" s="288"/>
      <c r="BOY5383" s="288"/>
      <c r="BOZ5383" s="288"/>
      <c r="BPA5383" s="288"/>
      <c r="BPB5383" s="288"/>
      <c r="BPC5383" s="288"/>
      <c r="BPD5383" s="288"/>
      <c r="BPE5383" s="288"/>
      <c r="BPF5383" s="288"/>
      <c r="BPG5383" s="288"/>
      <c r="BPH5383" s="288"/>
      <c r="BPI5383" s="288"/>
      <c r="BPJ5383" s="288"/>
      <c r="BPK5383" s="288"/>
      <c r="BPL5383" s="288"/>
      <c r="BPM5383" s="288"/>
      <c r="BPN5383" s="288"/>
      <c r="BPO5383" s="288"/>
      <c r="BPP5383" s="288"/>
      <c r="BPQ5383" s="288"/>
      <c r="BPR5383" s="288"/>
      <c r="BPS5383" s="288"/>
      <c r="BPT5383" s="288"/>
      <c r="BPU5383" s="288"/>
      <c r="BPV5383" s="288"/>
      <c r="BPW5383" s="288"/>
      <c r="BPX5383" s="288"/>
      <c r="BPY5383" s="288"/>
      <c r="BPZ5383" s="288"/>
      <c r="BQA5383" s="288"/>
      <c r="BQB5383" s="288"/>
      <c r="BQC5383" s="288"/>
      <c r="BQD5383" s="288"/>
      <c r="BQE5383" s="288"/>
      <c r="BQF5383" s="288"/>
      <c r="BQG5383" s="288"/>
      <c r="BQH5383" s="288"/>
      <c r="BQI5383" s="288"/>
      <c r="BQJ5383" s="288"/>
      <c r="BQK5383" s="288"/>
      <c r="BQL5383" s="288"/>
      <c r="BQM5383" s="288"/>
      <c r="BQN5383" s="288"/>
      <c r="BQO5383" s="288"/>
      <c r="BQP5383" s="288"/>
      <c r="BQQ5383" s="288"/>
      <c r="BQR5383" s="288"/>
      <c r="BQS5383" s="288"/>
      <c r="BQT5383" s="288"/>
      <c r="BQU5383" s="288"/>
      <c r="BQV5383" s="288"/>
      <c r="BQW5383" s="288"/>
      <c r="BQX5383" s="288"/>
      <c r="BQY5383" s="288"/>
      <c r="BQZ5383" s="288"/>
      <c r="BRA5383" s="288"/>
      <c r="BRB5383" s="288"/>
      <c r="BRC5383" s="288"/>
      <c r="BRD5383" s="288"/>
      <c r="BRE5383" s="288"/>
      <c r="BRF5383" s="288"/>
      <c r="BRG5383" s="288"/>
      <c r="BRH5383" s="288"/>
      <c r="BRI5383" s="288"/>
      <c r="BRJ5383" s="288"/>
      <c r="BRK5383" s="288"/>
      <c r="BRL5383" s="288"/>
      <c r="BRM5383" s="288"/>
      <c r="BRN5383" s="288"/>
      <c r="BRO5383" s="288"/>
      <c r="BRP5383" s="288"/>
      <c r="BRQ5383" s="288"/>
      <c r="BRR5383" s="288"/>
      <c r="BRS5383" s="288"/>
      <c r="BRT5383" s="288"/>
      <c r="BRU5383" s="288"/>
      <c r="BRV5383" s="288"/>
      <c r="BRW5383" s="288"/>
      <c r="BRX5383" s="288"/>
      <c r="BRY5383" s="288"/>
      <c r="BRZ5383" s="288"/>
      <c r="BSA5383" s="288"/>
      <c r="BSB5383" s="288"/>
      <c r="BSC5383" s="288"/>
      <c r="BSD5383" s="288"/>
      <c r="BSE5383" s="288"/>
      <c r="BSF5383" s="288"/>
      <c r="BSG5383" s="288"/>
      <c r="BSH5383" s="288"/>
      <c r="BSI5383" s="288"/>
      <c r="BSJ5383" s="288"/>
      <c r="BSK5383" s="288"/>
      <c r="BSL5383" s="288"/>
      <c r="BSM5383" s="288"/>
      <c r="BSN5383" s="288"/>
      <c r="BSO5383" s="288"/>
      <c r="BSP5383" s="288"/>
      <c r="BSQ5383" s="288"/>
      <c r="BSR5383" s="288"/>
      <c r="BSS5383" s="288"/>
      <c r="BST5383" s="288"/>
      <c r="BSU5383" s="288"/>
      <c r="BSV5383" s="288"/>
      <c r="BSW5383" s="288"/>
      <c r="BSX5383" s="288"/>
      <c r="BSY5383" s="288"/>
      <c r="BSZ5383" s="288"/>
      <c r="BTA5383" s="288"/>
      <c r="BTB5383" s="288"/>
      <c r="BTC5383" s="288"/>
      <c r="BTD5383" s="288"/>
      <c r="BTE5383" s="288"/>
      <c r="BTF5383" s="288"/>
      <c r="BTG5383" s="288"/>
      <c r="BTH5383" s="288"/>
      <c r="BTI5383" s="288"/>
      <c r="BTJ5383" s="288"/>
      <c r="BTK5383" s="288"/>
      <c r="BTL5383" s="288"/>
      <c r="BTM5383" s="288"/>
      <c r="BTN5383" s="288"/>
      <c r="BTO5383" s="288"/>
      <c r="BTP5383" s="288"/>
      <c r="BTQ5383" s="288"/>
      <c r="BTR5383" s="288"/>
      <c r="BTS5383" s="288"/>
      <c r="BTT5383" s="288"/>
      <c r="BTU5383" s="288"/>
      <c r="BTV5383" s="288"/>
      <c r="BTW5383" s="288"/>
      <c r="BTX5383" s="288"/>
      <c r="BTY5383" s="288"/>
      <c r="BTZ5383" s="288"/>
      <c r="BUA5383" s="288"/>
      <c r="BUB5383" s="288"/>
      <c r="BUC5383" s="288"/>
      <c r="BUD5383" s="288"/>
      <c r="BUE5383" s="288"/>
      <c r="BUF5383" s="288"/>
      <c r="BUG5383" s="288"/>
      <c r="BUH5383" s="288"/>
      <c r="BUI5383" s="288"/>
      <c r="BUJ5383" s="288"/>
      <c r="BUK5383" s="288"/>
      <c r="BUL5383" s="288"/>
      <c r="BUM5383" s="288"/>
      <c r="BUN5383" s="288"/>
      <c r="BUO5383" s="288"/>
      <c r="BUP5383" s="288"/>
      <c r="BUQ5383" s="288"/>
      <c r="BUR5383" s="288"/>
      <c r="BUS5383" s="288"/>
      <c r="BUT5383" s="288"/>
      <c r="BUU5383" s="288"/>
      <c r="BUV5383" s="288"/>
      <c r="BUW5383" s="288"/>
      <c r="BUX5383" s="288"/>
      <c r="BUY5383" s="288"/>
      <c r="BUZ5383" s="288"/>
      <c r="BVA5383" s="288"/>
      <c r="BVB5383" s="288"/>
      <c r="BVC5383" s="288"/>
      <c r="BVD5383" s="288"/>
      <c r="BVE5383" s="288"/>
      <c r="BVF5383" s="288"/>
      <c r="BVG5383" s="288"/>
      <c r="BVH5383" s="288"/>
      <c r="BVI5383" s="288"/>
      <c r="BVJ5383" s="288"/>
      <c r="BVK5383" s="288"/>
      <c r="BVL5383" s="288"/>
      <c r="BVM5383" s="288"/>
      <c r="BVN5383" s="288"/>
      <c r="BVO5383" s="288"/>
      <c r="BVP5383" s="288"/>
      <c r="BVQ5383" s="288"/>
      <c r="BVR5383" s="288"/>
      <c r="BVS5383" s="288"/>
      <c r="BVT5383" s="288"/>
      <c r="BVU5383" s="288"/>
      <c r="BVV5383" s="288"/>
      <c r="BVW5383" s="288"/>
      <c r="BVX5383" s="288"/>
      <c r="BVY5383" s="288"/>
      <c r="BVZ5383" s="288"/>
      <c r="BWA5383" s="288"/>
      <c r="BWB5383" s="288"/>
      <c r="BWC5383" s="288"/>
      <c r="BWD5383" s="288"/>
      <c r="BWE5383" s="288"/>
      <c r="BWF5383" s="288"/>
      <c r="BWG5383" s="288"/>
      <c r="BWH5383" s="288"/>
      <c r="BWI5383" s="288"/>
      <c r="BWJ5383" s="288"/>
      <c r="BWK5383" s="288"/>
      <c r="BWL5383" s="288"/>
      <c r="BWM5383" s="288"/>
      <c r="BWN5383" s="288"/>
      <c r="BWO5383" s="288"/>
      <c r="BWP5383" s="288"/>
      <c r="BWQ5383" s="288"/>
      <c r="BWR5383" s="288"/>
      <c r="BWS5383" s="288"/>
      <c r="BWT5383" s="288"/>
      <c r="BWU5383" s="288"/>
      <c r="BWV5383" s="288"/>
      <c r="BWW5383" s="288"/>
      <c r="BWX5383" s="288"/>
      <c r="BWY5383" s="288"/>
      <c r="BWZ5383" s="288"/>
      <c r="BXA5383" s="288"/>
      <c r="BXB5383" s="288"/>
      <c r="BXC5383" s="288"/>
      <c r="BXD5383" s="288"/>
      <c r="BXE5383" s="288"/>
      <c r="BXF5383" s="288"/>
      <c r="BXG5383" s="288"/>
      <c r="BXH5383" s="288"/>
      <c r="BXI5383" s="288"/>
      <c r="BXJ5383" s="288"/>
      <c r="BXK5383" s="288"/>
      <c r="BXL5383" s="288"/>
      <c r="BXM5383" s="288"/>
      <c r="BXN5383" s="288"/>
      <c r="BXO5383" s="288"/>
      <c r="BXP5383" s="288"/>
      <c r="BXQ5383" s="288"/>
      <c r="BXR5383" s="288"/>
      <c r="BXS5383" s="288"/>
      <c r="BXT5383" s="288"/>
      <c r="BXU5383" s="288"/>
      <c r="BXV5383" s="288"/>
      <c r="BXW5383" s="288"/>
      <c r="BXX5383" s="288"/>
      <c r="BXY5383" s="288"/>
      <c r="BXZ5383" s="288"/>
      <c r="BYA5383" s="288"/>
      <c r="BYB5383" s="288"/>
      <c r="BYC5383" s="288"/>
      <c r="BYD5383" s="288"/>
      <c r="BYE5383" s="288"/>
      <c r="BYF5383" s="288"/>
      <c r="BYG5383" s="288"/>
      <c r="BYH5383" s="288"/>
      <c r="BYI5383" s="288"/>
      <c r="BYJ5383" s="288"/>
      <c r="BYK5383" s="288"/>
      <c r="BYL5383" s="288"/>
      <c r="BYM5383" s="288"/>
      <c r="BYN5383" s="288"/>
      <c r="BYO5383" s="288"/>
      <c r="BYP5383" s="288"/>
      <c r="BYQ5383" s="288"/>
      <c r="BYR5383" s="288"/>
      <c r="BYS5383" s="288"/>
      <c r="BYT5383" s="288"/>
      <c r="BYU5383" s="288"/>
      <c r="BYV5383" s="288"/>
      <c r="BYW5383" s="288"/>
      <c r="BYX5383" s="288"/>
      <c r="BYY5383" s="288"/>
      <c r="BYZ5383" s="288"/>
      <c r="BZA5383" s="288"/>
      <c r="BZB5383" s="288"/>
      <c r="BZC5383" s="288"/>
      <c r="BZD5383" s="288"/>
      <c r="BZE5383" s="288"/>
      <c r="BZF5383" s="288"/>
      <c r="BZG5383" s="288"/>
      <c r="BZH5383" s="288"/>
      <c r="BZI5383" s="288"/>
      <c r="BZJ5383" s="288"/>
      <c r="BZK5383" s="288"/>
      <c r="BZL5383" s="288"/>
      <c r="BZM5383" s="288"/>
      <c r="BZN5383" s="288"/>
      <c r="BZO5383" s="288"/>
      <c r="BZP5383" s="288"/>
      <c r="BZQ5383" s="288"/>
      <c r="BZR5383" s="288"/>
      <c r="BZS5383" s="288"/>
      <c r="BZT5383" s="288"/>
      <c r="BZU5383" s="288"/>
      <c r="BZV5383" s="288"/>
      <c r="BZW5383" s="288"/>
      <c r="BZX5383" s="288"/>
      <c r="BZY5383" s="288"/>
      <c r="BZZ5383" s="288"/>
      <c r="CAA5383" s="288"/>
      <c r="CAB5383" s="288"/>
      <c r="CAC5383" s="288"/>
      <c r="CAD5383" s="288"/>
      <c r="CAE5383" s="288"/>
      <c r="CAF5383" s="288"/>
      <c r="CAG5383" s="288"/>
      <c r="CAH5383" s="288"/>
      <c r="CAI5383" s="288"/>
      <c r="CAJ5383" s="288"/>
      <c r="CAK5383" s="288"/>
      <c r="CAL5383" s="288"/>
      <c r="CAM5383" s="288"/>
      <c r="CAN5383" s="288"/>
      <c r="CAO5383" s="288"/>
      <c r="CAP5383" s="288"/>
      <c r="CAQ5383" s="288"/>
      <c r="CAR5383" s="288"/>
      <c r="CAS5383" s="288"/>
      <c r="CAT5383" s="288"/>
      <c r="CAU5383" s="288"/>
      <c r="CAV5383" s="288"/>
      <c r="CAW5383" s="288"/>
      <c r="CAX5383" s="288"/>
      <c r="CAY5383" s="288"/>
      <c r="CAZ5383" s="288"/>
      <c r="CBA5383" s="288"/>
      <c r="CBB5383" s="288"/>
      <c r="CBC5383" s="288"/>
      <c r="CBD5383" s="288"/>
      <c r="CBE5383" s="288"/>
      <c r="CBF5383" s="288"/>
      <c r="CBG5383" s="288"/>
      <c r="CBH5383" s="288"/>
      <c r="CBI5383" s="288"/>
      <c r="CBJ5383" s="288"/>
      <c r="CBK5383" s="288"/>
      <c r="CBL5383" s="288"/>
      <c r="CBM5383" s="288"/>
      <c r="CBN5383" s="288"/>
      <c r="CBO5383" s="288"/>
      <c r="CBP5383" s="288"/>
      <c r="CBQ5383" s="288"/>
      <c r="CBR5383" s="288"/>
      <c r="CBS5383" s="288"/>
      <c r="CBT5383" s="288"/>
      <c r="CBU5383" s="288"/>
      <c r="CBV5383" s="288"/>
      <c r="CBW5383" s="288"/>
      <c r="CBX5383" s="288"/>
      <c r="CBY5383" s="288"/>
      <c r="CBZ5383" s="288"/>
      <c r="CCA5383" s="288"/>
      <c r="CCB5383" s="288"/>
      <c r="CCC5383" s="288"/>
      <c r="CCD5383" s="288"/>
      <c r="CCE5383" s="288"/>
      <c r="CCF5383" s="288"/>
      <c r="CCG5383" s="288"/>
      <c r="CCH5383" s="288"/>
      <c r="CCI5383" s="288"/>
      <c r="CCJ5383" s="288"/>
      <c r="CCK5383" s="288"/>
      <c r="CCL5383" s="288"/>
      <c r="CCM5383" s="288"/>
      <c r="CCN5383" s="288"/>
      <c r="CCO5383" s="288"/>
      <c r="CCP5383" s="288"/>
      <c r="CCQ5383" s="288"/>
      <c r="CCR5383" s="288"/>
      <c r="CCS5383" s="288"/>
      <c r="CCT5383" s="288"/>
      <c r="CCU5383" s="288"/>
      <c r="CCV5383" s="288"/>
      <c r="CCW5383" s="288"/>
      <c r="CCX5383" s="288"/>
      <c r="CCY5383" s="288"/>
      <c r="CCZ5383" s="288"/>
      <c r="CDA5383" s="288"/>
      <c r="CDB5383" s="288"/>
      <c r="CDC5383" s="288"/>
      <c r="CDD5383" s="288"/>
      <c r="CDE5383" s="288"/>
      <c r="CDF5383" s="288"/>
      <c r="CDG5383" s="288"/>
      <c r="CDH5383" s="288"/>
      <c r="CDI5383" s="288"/>
      <c r="CDJ5383" s="288"/>
      <c r="CDK5383" s="288"/>
      <c r="CDL5383" s="288"/>
      <c r="CDM5383" s="288"/>
      <c r="CDN5383" s="288"/>
      <c r="CDO5383" s="288"/>
      <c r="CDP5383" s="288"/>
      <c r="CDQ5383" s="288"/>
      <c r="CDR5383" s="288"/>
      <c r="CDS5383" s="288"/>
      <c r="CDT5383" s="288"/>
      <c r="CDU5383" s="288"/>
      <c r="CDV5383" s="288"/>
      <c r="CDW5383" s="288"/>
      <c r="CDX5383" s="288"/>
      <c r="CDY5383" s="288"/>
      <c r="CDZ5383" s="288"/>
      <c r="CEA5383" s="288"/>
      <c r="CEB5383" s="288"/>
      <c r="CEC5383" s="288"/>
      <c r="CED5383" s="288"/>
      <c r="CEE5383" s="288"/>
      <c r="CEF5383" s="288"/>
      <c r="CEG5383" s="288"/>
      <c r="CEH5383" s="288"/>
      <c r="CEI5383" s="288"/>
      <c r="CEJ5383" s="288"/>
      <c r="CEK5383" s="288"/>
      <c r="CEL5383" s="288"/>
      <c r="CEM5383" s="288"/>
      <c r="CEN5383" s="288"/>
      <c r="CEO5383" s="288"/>
      <c r="CEP5383" s="288"/>
      <c r="CEQ5383" s="288"/>
      <c r="CER5383" s="288"/>
      <c r="CES5383" s="288"/>
      <c r="CET5383" s="288"/>
      <c r="CEU5383" s="288"/>
      <c r="CEV5383" s="288"/>
      <c r="CEW5383" s="288"/>
      <c r="CEX5383" s="288"/>
      <c r="CEY5383" s="288"/>
      <c r="CEZ5383" s="288"/>
      <c r="CFA5383" s="288"/>
      <c r="CFB5383" s="288"/>
      <c r="CFC5383" s="288"/>
      <c r="CFD5383" s="288"/>
      <c r="CFE5383" s="288"/>
      <c r="CFF5383" s="288"/>
      <c r="CFG5383" s="288"/>
      <c r="CFH5383" s="288"/>
      <c r="CFI5383" s="288"/>
      <c r="CFJ5383" s="288"/>
      <c r="CFK5383" s="288"/>
      <c r="CFL5383" s="288"/>
      <c r="CFM5383" s="288"/>
      <c r="CFN5383" s="288"/>
      <c r="CFO5383" s="288"/>
      <c r="CFP5383" s="288"/>
      <c r="CFQ5383" s="288"/>
      <c r="CFR5383" s="288"/>
      <c r="CFS5383" s="288"/>
      <c r="CFT5383" s="288"/>
      <c r="CFU5383" s="288"/>
      <c r="CFV5383" s="288"/>
      <c r="CFW5383" s="288"/>
      <c r="CFX5383" s="288"/>
      <c r="CFY5383" s="288"/>
      <c r="CFZ5383" s="288"/>
      <c r="CGA5383" s="288"/>
      <c r="CGB5383" s="288"/>
      <c r="CGC5383" s="288"/>
      <c r="CGD5383" s="288"/>
      <c r="CGE5383" s="288"/>
      <c r="CGF5383" s="288"/>
      <c r="CGG5383" s="288"/>
      <c r="CGH5383" s="288"/>
      <c r="CGI5383" s="288"/>
      <c r="CGJ5383" s="288"/>
      <c r="CGK5383" s="288"/>
      <c r="CGL5383" s="288"/>
      <c r="CGM5383" s="288"/>
      <c r="CGN5383" s="288"/>
      <c r="CGO5383" s="288"/>
      <c r="CGP5383" s="288"/>
      <c r="CGQ5383" s="288"/>
      <c r="CGR5383" s="288"/>
      <c r="CGS5383" s="288"/>
      <c r="CGT5383" s="288"/>
      <c r="CGU5383" s="288"/>
      <c r="CGV5383" s="288"/>
      <c r="CGW5383" s="288"/>
      <c r="CGX5383" s="288"/>
      <c r="CGY5383" s="288"/>
      <c r="CGZ5383" s="288"/>
      <c r="CHA5383" s="288"/>
      <c r="CHB5383" s="288"/>
      <c r="CHC5383" s="288"/>
      <c r="CHD5383" s="288"/>
      <c r="CHE5383" s="288"/>
      <c r="CHF5383" s="288"/>
      <c r="CHG5383" s="288"/>
      <c r="CHH5383" s="288"/>
      <c r="CHI5383" s="288"/>
      <c r="CHJ5383" s="288"/>
      <c r="CHK5383" s="288"/>
      <c r="CHL5383" s="288"/>
      <c r="CHM5383" s="288"/>
      <c r="CHN5383" s="288"/>
      <c r="CHO5383" s="288"/>
      <c r="CHP5383" s="288"/>
      <c r="CHQ5383" s="288"/>
      <c r="CHR5383" s="288"/>
      <c r="CHS5383" s="288"/>
      <c r="CHT5383" s="288"/>
      <c r="CHU5383" s="288"/>
      <c r="CHV5383" s="288"/>
      <c r="CHW5383" s="288"/>
      <c r="CHX5383" s="288"/>
      <c r="CHY5383" s="288"/>
      <c r="CHZ5383" s="288"/>
      <c r="CIA5383" s="288"/>
      <c r="CIB5383" s="288"/>
      <c r="CIC5383" s="288"/>
      <c r="CID5383" s="288"/>
      <c r="CIE5383" s="288"/>
      <c r="CIF5383" s="288"/>
      <c r="CIG5383" s="288"/>
      <c r="CIH5383" s="288"/>
      <c r="CII5383" s="288"/>
      <c r="CIJ5383" s="288"/>
      <c r="CIK5383" s="288"/>
      <c r="CIL5383" s="288"/>
      <c r="CIM5383" s="288"/>
      <c r="CIN5383" s="288"/>
      <c r="CIO5383" s="288"/>
      <c r="CIP5383" s="288"/>
      <c r="CIQ5383" s="288"/>
      <c r="CIR5383" s="288"/>
      <c r="CIS5383" s="288"/>
      <c r="CIT5383" s="288"/>
      <c r="CIU5383" s="288"/>
      <c r="CIV5383" s="288"/>
      <c r="CIW5383" s="288"/>
      <c r="CIX5383" s="288"/>
      <c r="CIY5383" s="288"/>
      <c r="CIZ5383" s="288"/>
      <c r="CJA5383" s="288"/>
      <c r="CJB5383" s="288"/>
      <c r="CJC5383" s="288"/>
      <c r="CJD5383" s="288"/>
      <c r="CJE5383" s="288"/>
      <c r="CJF5383" s="288"/>
      <c r="CJG5383" s="288"/>
      <c r="CJH5383" s="288"/>
      <c r="CJI5383" s="288"/>
      <c r="CJJ5383" s="288"/>
      <c r="CJK5383" s="288"/>
      <c r="CJL5383" s="288"/>
      <c r="CJM5383" s="288"/>
      <c r="CJN5383" s="288"/>
      <c r="CJO5383" s="288"/>
      <c r="CJP5383" s="288"/>
      <c r="CJQ5383" s="288"/>
      <c r="CJR5383" s="288"/>
      <c r="CJS5383" s="288"/>
      <c r="CJT5383" s="288"/>
      <c r="CJU5383" s="288"/>
      <c r="CJV5383" s="288"/>
      <c r="CJW5383" s="288"/>
      <c r="CJX5383" s="288"/>
      <c r="CJY5383" s="288"/>
      <c r="CJZ5383" s="288"/>
      <c r="CKA5383" s="288"/>
      <c r="CKB5383" s="288"/>
      <c r="CKC5383" s="288"/>
      <c r="CKD5383" s="288"/>
      <c r="CKE5383" s="288"/>
      <c r="CKF5383" s="288"/>
      <c r="CKG5383" s="288"/>
      <c r="CKH5383" s="288"/>
      <c r="CKI5383" s="288"/>
      <c r="CKJ5383" s="288"/>
      <c r="CKK5383" s="288"/>
      <c r="CKL5383" s="288"/>
      <c r="CKM5383" s="288"/>
      <c r="CKN5383" s="288"/>
      <c r="CKO5383" s="288"/>
      <c r="CKP5383" s="288"/>
      <c r="CKQ5383" s="288"/>
      <c r="CKR5383" s="288"/>
      <c r="CKS5383" s="288"/>
      <c r="CKT5383" s="288"/>
      <c r="CKU5383" s="288"/>
      <c r="CKV5383" s="288"/>
      <c r="CKW5383" s="288"/>
      <c r="CKX5383" s="288"/>
      <c r="CKY5383" s="288"/>
      <c r="CKZ5383" s="288"/>
      <c r="CLA5383" s="288"/>
      <c r="CLB5383" s="288"/>
      <c r="CLC5383" s="288"/>
      <c r="CLD5383" s="288"/>
      <c r="CLE5383" s="288"/>
      <c r="CLF5383" s="288"/>
      <c r="CLG5383" s="288"/>
      <c r="CLH5383" s="288"/>
      <c r="CLI5383" s="288"/>
      <c r="CLJ5383" s="288"/>
      <c r="CLK5383" s="288"/>
      <c r="CLL5383" s="288"/>
      <c r="CLM5383" s="288"/>
      <c r="CLN5383" s="288"/>
      <c r="CLO5383" s="288"/>
      <c r="CLP5383" s="288"/>
      <c r="CLQ5383" s="288"/>
      <c r="CLR5383" s="288"/>
      <c r="CLS5383" s="288"/>
      <c r="CLT5383" s="288"/>
      <c r="CLU5383" s="288"/>
      <c r="CLV5383" s="288"/>
      <c r="CLW5383" s="288"/>
      <c r="CLX5383" s="288"/>
      <c r="CLY5383" s="288"/>
      <c r="CLZ5383" s="288"/>
      <c r="CMA5383" s="288"/>
      <c r="CMB5383" s="288"/>
      <c r="CMC5383" s="288"/>
      <c r="CMD5383" s="288"/>
      <c r="CME5383" s="288"/>
      <c r="CMF5383" s="288"/>
      <c r="CMG5383" s="288"/>
      <c r="CMH5383" s="288"/>
      <c r="CMI5383" s="288"/>
      <c r="CMJ5383" s="288"/>
      <c r="CMK5383" s="288"/>
      <c r="CML5383" s="288"/>
      <c r="CMM5383" s="288"/>
      <c r="CMN5383" s="288"/>
      <c r="CMO5383" s="288"/>
      <c r="CMP5383" s="288"/>
      <c r="CMQ5383" s="288"/>
      <c r="CMR5383" s="288"/>
      <c r="CMS5383" s="288"/>
      <c r="CMT5383" s="288"/>
      <c r="CMU5383" s="288"/>
      <c r="CMV5383" s="288"/>
      <c r="CMW5383" s="288"/>
      <c r="CMX5383" s="288"/>
      <c r="CMY5383" s="288"/>
      <c r="CMZ5383" s="288"/>
      <c r="CNA5383" s="288"/>
      <c r="CNB5383" s="288"/>
      <c r="CNC5383" s="288"/>
      <c r="CND5383" s="288"/>
      <c r="CNE5383" s="288"/>
      <c r="CNF5383" s="288"/>
      <c r="CNG5383" s="288"/>
      <c r="CNH5383" s="288"/>
      <c r="CNI5383" s="288"/>
      <c r="CNJ5383" s="288"/>
      <c r="CNK5383" s="288"/>
      <c r="CNL5383" s="288"/>
      <c r="CNM5383" s="288"/>
      <c r="CNN5383" s="288"/>
      <c r="CNO5383" s="288"/>
      <c r="CNP5383" s="288"/>
      <c r="CNQ5383" s="288"/>
      <c r="CNR5383" s="288"/>
      <c r="CNS5383" s="288"/>
      <c r="CNT5383" s="288"/>
      <c r="CNU5383" s="288"/>
      <c r="CNV5383" s="288"/>
      <c r="CNW5383" s="288"/>
      <c r="CNX5383" s="288"/>
      <c r="CNY5383" s="288"/>
      <c r="CNZ5383" s="288"/>
      <c r="COA5383" s="288"/>
      <c r="COB5383" s="288"/>
      <c r="COC5383" s="288"/>
      <c r="COD5383" s="288"/>
      <c r="COE5383" s="288"/>
      <c r="COF5383" s="288"/>
      <c r="COG5383" s="288"/>
      <c r="COH5383" s="288"/>
      <c r="COI5383" s="288"/>
      <c r="COJ5383" s="288"/>
      <c r="COK5383" s="288"/>
      <c r="COL5383" s="288"/>
      <c r="COM5383" s="288"/>
      <c r="CON5383" s="288"/>
      <c r="COO5383" s="288"/>
      <c r="COP5383" s="288"/>
      <c r="COQ5383" s="288"/>
      <c r="COR5383" s="288"/>
      <c r="COS5383" s="288"/>
      <c r="COT5383" s="288"/>
      <c r="COU5383" s="288"/>
      <c r="COV5383" s="288"/>
      <c r="COW5383" s="288"/>
      <c r="COX5383" s="288"/>
      <c r="COY5383" s="288"/>
      <c r="COZ5383" s="288"/>
      <c r="CPA5383" s="288"/>
      <c r="CPB5383" s="288"/>
      <c r="CPC5383" s="288"/>
      <c r="CPD5383" s="288"/>
      <c r="CPE5383" s="288"/>
      <c r="CPF5383" s="288"/>
      <c r="CPG5383" s="288"/>
      <c r="CPH5383" s="288"/>
      <c r="CPI5383" s="288"/>
      <c r="CPJ5383" s="288"/>
      <c r="CPK5383" s="288"/>
      <c r="CPL5383" s="288"/>
      <c r="CPM5383" s="288"/>
      <c r="CPN5383" s="288"/>
      <c r="CPO5383" s="288"/>
      <c r="CPP5383" s="288"/>
      <c r="CPQ5383" s="288"/>
      <c r="CPR5383" s="288"/>
      <c r="CPS5383" s="288"/>
      <c r="CPT5383" s="288"/>
      <c r="CPU5383" s="288"/>
      <c r="CPV5383" s="288"/>
      <c r="CPW5383" s="288"/>
      <c r="CPX5383" s="288"/>
      <c r="CPY5383" s="288"/>
      <c r="CPZ5383" s="288"/>
      <c r="CQA5383" s="288"/>
      <c r="CQB5383" s="288"/>
      <c r="CQC5383" s="288"/>
      <c r="CQD5383" s="288"/>
      <c r="CQE5383" s="288"/>
      <c r="CQF5383" s="288"/>
      <c r="CQG5383" s="288"/>
      <c r="CQH5383" s="288"/>
      <c r="CQI5383" s="288"/>
      <c r="CQJ5383" s="288"/>
      <c r="CQK5383" s="288"/>
      <c r="CQL5383" s="288"/>
      <c r="CQM5383" s="288"/>
      <c r="CQN5383" s="288"/>
      <c r="CQO5383" s="288"/>
      <c r="CQP5383" s="288"/>
      <c r="CQQ5383" s="288"/>
      <c r="CQR5383" s="288"/>
      <c r="CQS5383" s="288"/>
      <c r="CQT5383" s="288"/>
      <c r="CQU5383" s="288"/>
      <c r="CQV5383" s="288"/>
      <c r="CQW5383" s="288"/>
      <c r="CQX5383" s="288"/>
      <c r="CQY5383" s="288"/>
      <c r="CQZ5383" s="288"/>
      <c r="CRA5383" s="288"/>
      <c r="CRB5383" s="288"/>
      <c r="CRC5383" s="288"/>
      <c r="CRD5383" s="288"/>
      <c r="CRE5383" s="288"/>
      <c r="CRF5383" s="288"/>
      <c r="CRG5383" s="288"/>
      <c r="CRH5383" s="288"/>
      <c r="CRI5383" s="288"/>
      <c r="CRJ5383" s="288"/>
      <c r="CRK5383" s="288"/>
      <c r="CRL5383" s="288"/>
      <c r="CRM5383" s="288"/>
      <c r="CRN5383" s="288"/>
      <c r="CRO5383" s="288"/>
      <c r="CRP5383" s="288"/>
      <c r="CRQ5383" s="288"/>
      <c r="CRR5383" s="288"/>
      <c r="CRS5383" s="288"/>
      <c r="CRT5383" s="288"/>
      <c r="CRU5383" s="288"/>
      <c r="CRV5383" s="288"/>
      <c r="CRW5383" s="288"/>
      <c r="CRX5383" s="288"/>
      <c r="CRY5383" s="288"/>
      <c r="CRZ5383" s="288"/>
      <c r="CSA5383" s="288"/>
      <c r="CSB5383" s="288"/>
      <c r="CSC5383" s="288"/>
      <c r="CSD5383" s="288"/>
      <c r="CSE5383" s="288"/>
      <c r="CSF5383" s="288"/>
      <c r="CSG5383" s="288"/>
      <c r="CSH5383" s="288"/>
      <c r="CSI5383" s="288"/>
      <c r="CSJ5383" s="288"/>
      <c r="CSK5383" s="288"/>
      <c r="CSL5383" s="288"/>
      <c r="CSM5383" s="288"/>
      <c r="CSN5383" s="288"/>
      <c r="CSO5383" s="288"/>
      <c r="CSP5383" s="288"/>
      <c r="CSQ5383" s="288"/>
      <c r="CSR5383" s="288"/>
      <c r="CSS5383" s="288"/>
      <c r="CST5383" s="288"/>
      <c r="CSU5383" s="288"/>
      <c r="CSV5383" s="288"/>
      <c r="CSW5383" s="288"/>
      <c r="CSX5383" s="288"/>
      <c r="CSY5383" s="288"/>
      <c r="CSZ5383" s="288"/>
      <c r="CTA5383" s="288"/>
      <c r="CTB5383" s="288"/>
      <c r="CTC5383" s="288"/>
      <c r="CTD5383" s="288"/>
      <c r="CTE5383" s="288"/>
      <c r="CTF5383" s="288"/>
      <c r="CTG5383" s="288"/>
      <c r="CTH5383" s="288"/>
      <c r="CTI5383" s="288"/>
      <c r="CTJ5383" s="288"/>
      <c r="CTK5383" s="288"/>
      <c r="CTL5383" s="288"/>
      <c r="CTM5383" s="288"/>
      <c r="CTN5383" s="288"/>
      <c r="CTO5383" s="288"/>
      <c r="CTP5383" s="288"/>
      <c r="CTQ5383" s="288"/>
      <c r="CTR5383" s="288"/>
      <c r="CTS5383" s="288"/>
      <c r="CTT5383" s="288"/>
      <c r="CTU5383" s="288"/>
      <c r="CTV5383" s="288"/>
      <c r="CTW5383" s="288"/>
      <c r="CTX5383" s="288"/>
      <c r="CTY5383" s="288"/>
      <c r="CTZ5383" s="288"/>
      <c r="CUA5383" s="288"/>
      <c r="CUB5383" s="288"/>
      <c r="CUC5383" s="288"/>
      <c r="CUD5383" s="288"/>
      <c r="CUE5383" s="288"/>
      <c r="CUF5383" s="288"/>
      <c r="CUG5383" s="288"/>
      <c r="CUH5383" s="288"/>
      <c r="CUI5383" s="288"/>
      <c r="CUJ5383" s="288"/>
      <c r="CUK5383" s="288"/>
      <c r="CUL5383" s="288"/>
      <c r="CUM5383" s="288"/>
      <c r="CUN5383" s="288"/>
      <c r="CUO5383" s="288"/>
      <c r="CUP5383" s="288"/>
      <c r="CUQ5383" s="288"/>
      <c r="CUR5383" s="288"/>
      <c r="CUS5383" s="288"/>
      <c r="CUT5383" s="288"/>
      <c r="CUU5383" s="288"/>
      <c r="CUV5383" s="288"/>
      <c r="CUW5383" s="288"/>
      <c r="CUX5383" s="288"/>
      <c r="CUY5383" s="288"/>
      <c r="CUZ5383" s="288"/>
      <c r="CVA5383" s="288"/>
      <c r="CVB5383" s="288"/>
      <c r="CVC5383" s="288"/>
      <c r="CVD5383" s="288"/>
      <c r="CVE5383" s="288"/>
      <c r="CVF5383" s="288"/>
      <c r="CVG5383" s="288"/>
      <c r="CVH5383" s="288"/>
      <c r="CVI5383" s="288"/>
      <c r="CVJ5383" s="288"/>
      <c r="CVK5383" s="288"/>
      <c r="CVL5383" s="288"/>
      <c r="CVM5383" s="288"/>
      <c r="CVN5383" s="288"/>
      <c r="CVO5383" s="288"/>
      <c r="CVP5383" s="288"/>
      <c r="CVQ5383" s="288"/>
      <c r="CVR5383" s="288"/>
      <c r="CVS5383" s="288"/>
      <c r="CVT5383" s="288"/>
      <c r="CVU5383" s="288"/>
      <c r="CVV5383" s="288"/>
      <c r="CVW5383" s="288"/>
      <c r="CVX5383" s="288"/>
      <c r="CVY5383" s="288"/>
      <c r="CVZ5383" s="288"/>
      <c r="CWA5383" s="288"/>
      <c r="CWB5383" s="288"/>
      <c r="CWC5383" s="288"/>
      <c r="CWD5383" s="288"/>
      <c r="CWE5383" s="288"/>
      <c r="CWF5383" s="288"/>
      <c r="CWG5383" s="288"/>
      <c r="CWH5383" s="288"/>
      <c r="CWI5383" s="288"/>
      <c r="CWJ5383" s="288"/>
      <c r="CWK5383" s="288"/>
      <c r="CWL5383" s="288"/>
      <c r="CWM5383" s="288"/>
      <c r="CWN5383" s="288"/>
      <c r="CWO5383" s="288"/>
      <c r="CWP5383" s="288"/>
      <c r="CWQ5383" s="288"/>
      <c r="CWR5383" s="288"/>
      <c r="CWS5383" s="288"/>
      <c r="CWT5383" s="288"/>
      <c r="CWU5383" s="288"/>
      <c r="CWV5383" s="288"/>
      <c r="CWW5383" s="288"/>
      <c r="CWX5383" s="288"/>
      <c r="CWY5383" s="288"/>
      <c r="CWZ5383" s="288"/>
      <c r="CXA5383" s="288"/>
      <c r="CXB5383" s="288"/>
      <c r="CXC5383" s="288"/>
      <c r="CXD5383" s="288"/>
      <c r="CXE5383" s="288"/>
      <c r="CXF5383" s="288"/>
      <c r="CXG5383" s="288"/>
      <c r="CXH5383" s="288"/>
      <c r="CXI5383" s="288"/>
      <c r="CXJ5383" s="288"/>
      <c r="CXK5383" s="288"/>
      <c r="CXL5383" s="288"/>
      <c r="CXM5383" s="288"/>
      <c r="CXN5383" s="288"/>
      <c r="CXO5383" s="288"/>
      <c r="CXP5383" s="288"/>
      <c r="CXQ5383" s="288"/>
      <c r="CXR5383" s="288"/>
      <c r="CXS5383" s="288"/>
      <c r="CXT5383" s="288"/>
      <c r="CXU5383" s="288"/>
      <c r="CXV5383" s="288"/>
      <c r="CXW5383" s="288"/>
      <c r="CXX5383" s="288"/>
      <c r="CXY5383" s="288"/>
      <c r="CXZ5383" s="288"/>
      <c r="CYA5383" s="288"/>
      <c r="CYB5383" s="288"/>
      <c r="CYC5383" s="288"/>
      <c r="CYD5383" s="288"/>
      <c r="CYE5383" s="288"/>
      <c r="CYF5383" s="288"/>
      <c r="CYG5383" s="288"/>
      <c r="CYH5383" s="288"/>
      <c r="CYI5383" s="288"/>
      <c r="CYJ5383" s="288"/>
      <c r="CYK5383" s="288"/>
      <c r="CYL5383" s="288"/>
      <c r="CYM5383" s="288"/>
      <c r="CYN5383" s="288"/>
      <c r="CYO5383" s="288"/>
      <c r="CYP5383" s="288"/>
      <c r="CYQ5383" s="288"/>
      <c r="CYR5383" s="288"/>
      <c r="CYS5383" s="288"/>
      <c r="CYT5383" s="288"/>
      <c r="CYU5383" s="288"/>
      <c r="CYV5383" s="288"/>
      <c r="CYW5383" s="288"/>
      <c r="CYX5383" s="288"/>
      <c r="CYY5383" s="288"/>
      <c r="CYZ5383" s="288"/>
      <c r="CZA5383" s="288"/>
      <c r="CZB5383" s="288"/>
      <c r="CZC5383" s="288"/>
      <c r="CZD5383" s="288"/>
      <c r="CZE5383" s="288"/>
      <c r="CZF5383" s="288"/>
      <c r="CZG5383" s="288"/>
      <c r="CZH5383" s="288"/>
      <c r="CZI5383" s="288"/>
      <c r="CZJ5383" s="288"/>
      <c r="CZK5383" s="288"/>
      <c r="CZL5383" s="288"/>
      <c r="CZM5383" s="288"/>
      <c r="CZN5383" s="288"/>
      <c r="CZO5383" s="288"/>
      <c r="CZP5383" s="288"/>
      <c r="CZQ5383" s="288"/>
      <c r="CZR5383" s="288"/>
      <c r="CZS5383" s="288"/>
      <c r="CZT5383" s="288"/>
      <c r="CZU5383" s="288"/>
      <c r="CZV5383" s="288"/>
      <c r="CZW5383" s="288"/>
      <c r="CZX5383" s="288"/>
      <c r="CZY5383" s="288"/>
      <c r="CZZ5383" s="288"/>
      <c r="DAA5383" s="288"/>
      <c r="DAB5383" s="288"/>
      <c r="DAC5383" s="288"/>
      <c r="DAD5383" s="288"/>
      <c r="DAE5383" s="288"/>
      <c r="DAF5383" s="288"/>
      <c r="DAG5383" s="288"/>
      <c r="DAH5383" s="288"/>
      <c r="DAI5383" s="288"/>
      <c r="DAJ5383" s="288"/>
      <c r="DAK5383" s="288"/>
      <c r="DAL5383" s="288"/>
      <c r="DAM5383" s="288"/>
      <c r="DAN5383" s="288"/>
      <c r="DAO5383" s="288"/>
      <c r="DAP5383" s="288"/>
      <c r="DAQ5383" s="288"/>
      <c r="DAR5383" s="288"/>
      <c r="DAS5383" s="288"/>
      <c r="DAT5383" s="288"/>
      <c r="DAU5383" s="288"/>
      <c r="DAV5383" s="288"/>
      <c r="DAW5383" s="288"/>
      <c r="DAX5383" s="288"/>
      <c r="DAY5383" s="288"/>
      <c r="DAZ5383" s="288"/>
      <c r="DBA5383" s="288"/>
      <c r="DBB5383" s="288"/>
      <c r="DBC5383" s="288"/>
      <c r="DBD5383" s="288"/>
      <c r="DBE5383" s="288"/>
      <c r="DBF5383" s="288"/>
      <c r="DBG5383" s="288"/>
      <c r="DBH5383" s="288"/>
      <c r="DBI5383" s="288"/>
      <c r="DBJ5383" s="288"/>
      <c r="DBK5383" s="288"/>
      <c r="DBL5383" s="288"/>
      <c r="DBM5383" s="288"/>
      <c r="DBN5383" s="288"/>
      <c r="DBO5383" s="288"/>
      <c r="DBP5383" s="288"/>
      <c r="DBQ5383" s="288"/>
      <c r="DBR5383" s="288"/>
      <c r="DBS5383" s="288"/>
      <c r="DBT5383" s="288"/>
      <c r="DBU5383" s="288"/>
      <c r="DBV5383" s="288"/>
      <c r="DBW5383" s="288"/>
      <c r="DBX5383" s="288"/>
      <c r="DBY5383" s="288"/>
      <c r="DBZ5383" s="288"/>
      <c r="DCA5383" s="288"/>
      <c r="DCB5383" s="288"/>
      <c r="DCC5383" s="288"/>
      <c r="DCD5383" s="288"/>
      <c r="DCE5383" s="288"/>
      <c r="DCF5383" s="288"/>
      <c r="DCG5383" s="288"/>
      <c r="DCH5383" s="288"/>
      <c r="DCI5383" s="288"/>
      <c r="DCJ5383" s="288"/>
      <c r="DCK5383" s="288"/>
      <c r="DCL5383" s="288"/>
      <c r="DCM5383" s="288"/>
      <c r="DCN5383" s="288"/>
      <c r="DCO5383" s="288"/>
      <c r="DCP5383" s="288"/>
      <c r="DCQ5383" s="288"/>
      <c r="DCR5383" s="288"/>
      <c r="DCS5383" s="288"/>
      <c r="DCT5383" s="288"/>
      <c r="DCU5383" s="288"/>
      <c r="DCV5383" s="288"/>
      <c r="DCW5383" s="288"/>
      <c r="DCX5383" s="288"/>
      <c r="DCY5383" s="288"/>
      <c r="DCZ5383" s="288"/>
      <c r="DDA5383" s="288"/>
      <c r="DDB5383" s="288"/>
      <c r="DDC5383" s="288"/>
      <c r="DDD5383" s="288"/>
      <c r="DDE5383" s="288"/>
      <c r="DDF5383" s="288"/>
      <c r="DDG5383" s="288"/>
      <c r="DDH5383" s="288"/>
      <c r="DDI5383" s="288"/>
      <c r="DDJ5383" s="288"/>
      <c r="DDK5383" s="288"/>
      <c r="DDL5383" s="288"/>
      <c r="DDM5383" s="288"/>
      <c r="DDN5383" s="288"/>
      <c r="DDO5383" s="288"/>
      <c r="DDP5383" s="288"/>
      <c r="DDQ5383" s="288"/>
      <c r="DDR5383" s="288"/>
      <c r="DDS5383" s="288"/>
      <c r="DDT5383" s="288"/>
      <c r="DDU5383" s="288"/>
      <c r="DDV5383" s="288"/>
      <c r="DDW5383" s="288"/>
      <c r="DDX5383" s="288"/>
      <c r="DDY5383" s="288"/>
      <c r="DDZ5383" s="288"/>
      <c r="DEA5383" s="288"/>
      <c r="DEB5383" s="288"/>
      <c r="DEC5383" s="288"/>
      <c r="DED5383" s="288"/>
      <c r="DEE5383" s="288"/>
      <c r="DEF5383" s="288"/>
      <c r="DEG5383" s="288"/>
      <c r="DEH5383" s="288"/>
      <c r="DEI5383" s="288"/>
      <c r="DEJ5383" s="288"/>
      <c r="DEK5383" s="288"/>
      <c r="DEL5383" s="288"/>
      <c r="DEM5383" s="288"/>
      <c r="DEN5383" s="288"/>
      <c r="DEO5383" s="288"/>
      <c r="DEP5383" s="288"/>
      <c r="DEQ5383" s="288"/>
      <c r="DER5383" s="288"/>
      <c r="DES5383" s="288"/>
      <c r="DET5383" s="288"/>
      <c r="DEU5383" s="288"/>
      <c r="DEV5383" s="288"/>
      <c r="DEW5383" s="288"/>
      <c r="DEX5383" s="288"/>
      <c r="DEY5383" s="288"/>
      <c r="DEZ5383" s="288"/>
      <c r="DFA5383" s="288"/>
      <c r="DFB5383" s="288"/>
      <c r="DFC5383" s="288"/>
      <c r="DFD5383" s="288"/>
      <c r="DFE5383" s="288"/>
      <c r="DFF5383" s="288"/>
      <c r="DFG5383" s="288"/>
      <c r="DFH5383" s="288"/>
      <c r="DFI5383" s="288"/>
      <c r="DFJ5383" s="288"/>
      <c r="DFK5383" s="288"/>
      <c r="DFL5383" s="288"/>
      <c r="DFM5383" s="288"/>
      <c r="DFN5383" s="288"/>
      <c r="DFO5383" s="288"/>
      <c r="DFP5383" s="288"/>
      <c r="DFQ5383" s="288"/>
      <c r="DFR5383" s="288"/>
      <c r="DFS5383" s="288"/>
      <c r="DFT5383" s="288"/>
      <c r="DFU5383" s="288"/>
      <c r="DFV5383" s="288"/>
      <c r="DFW5383" s="288"/>
      <c r="DFX5383" s="288"/>
      <c r="DFY5383" s="288"/>
      <c r="DFZ5383" s="288"/>
      <c r="DGA5383" s="288"/>
      <c r="DGB5383" s="288"/>
      <c r="DGC5383" s="288"/>
      <c r="DGD5383" s="288"/>
      <c r="DGE5383" s="288"/>
      <c r="DGF5383" s="288"/>
      <c r="DGG5383" s="288"/>
      <c r="DGH5383" s="288"/>
      <c r="DGI5383" s="288"/>
      <c r="DGJ5383" s="288"/>
      <c r="DGK5383" s="288"/>
      <c r="DGL5383" s="288"/>
      <c r="DGM5383" s="288"/>
      <c r="DGN5383" s="288"/>
      <c r="DGO5383" s="288"/>
      <c r="DGP5383" s="288"/>
      <c r="DGQ5383" s="288"/>
      <c r="DGR5383" s="288"/>
      <c r="DGS5383" s="288"/>
      <c r="DGT5383" s="288"/>
      <c r="DGU5383" s="288"/>
      <c r="DGV5383" s="288"/>
      <c r="DGW5383" s="288"/>
      <c r="DGX5383" s="288"/>
      <c r="DGY5383" s="288"/>
      <c r="DGZ5383" s="288"/>
      <c r="DHA5383" s="288"/>
      <c r="DHB5383" s="288"/>
      <c r="DHC5383" s="288"/>
      <c r="DHD5383" s="288"/>
      <c r="DHE5383" s="288"/>
      <c r="DHF5383" s="288"/>
      <c r="DHG5383" s="288"/>
      <c r="DHH5383" s="288"/>
      <c r="DHI5383" s="288"/>
      <c r="DHJ5383" s="288"/>
      <c r="DHK5383" s="288"/>
      <c r="DHL5383" s="288"/>
      <c r="DHM5383" s="288"/>
      <c r="DHN5383" s="288"/>
      <c r="DHO5383" s="288"/>
      <c r="DHP5383" s="288"/>
      <c r="DHQ5383" s="288"/>
      <c r="DHR5383" s="288"/>
      <c r="DHS5383" s="288"/>
      <c r="DHT5383" s="288"/>
      <c r="DHU5383" s="288"/>
      <c r="DHV5383" s="288"/>
      <c r="DHW5383" s="288"/>
      <c r="DHX5383" s="288"/>
      <c r="DHY5383" s="288"/>
      <c r="DHZ5383" s="288"/>
      <c r="DIA5383" s="288"/>
      <c r="DIB5383" s="288"/>
      <c r="DIC5383" s="288"/>
      <c r="DID5383" s="288"/>
      <c r="DIE5383" s="288"/>
      <c r="DIF5383" s="288"/>
      <c r="DIG5383" s="288"/>
      <c r="DIH5383" s="288"/>
      <c r="DII5383" s="288"/>
      <c r="DIJ5383" s="288"/>
      <c r="DIK5383" s="288"/>
      <c r="DIL5383" s="288"/>
      <c r="DIM5383" s="288"/>
      <c r="DIN5383" s="288"/>
      <c r="DIO5383" s="288"/>
      <c r="DIP5383" s="288"/>
      <c r="DIQ5383" s="288"/>
      <c r="DIR5383" s="288"/>
      <c r="DIS5383" s="288"/>
      <c r="DIT5383" s="288"/>
      <c r="DIU5383" s="288"/>
      <c r="DIV5383" s="288"/>
      <c r="DIW5383" s="288"/>
      <c r="DIX5383" s="288"/>
      <c r="DIY5383" s="288"/>
      <c r="DIZ5383" s="288"/>
      <c r="DJA5383" s="288"/>
      <c r="DJB5383" s="288"/>
      <c r="DJC5383" s="288"/>
      <c r="DJD5383" s="288"/>
      <c r="DJE5383" s="288"/>
      <c r="DJF5383" s="288"/>
      <c r="DJG5383" s="288"/>
      <c r="DJH5383" s="288"/>
      <c r="DJI5383" s="288"/>
      <c r="DJJ5383" s="288"/>
      <c r="DJK5383" s="288"/>
      <c r="DJL5383" s="288"/>
      <c r="DJM5383" s="288"/>
      <c r="DJN5383" s="288"/>
      <c r="DJO5383" s="288"/>
      <c r="DJP5383" s="288"/>
      <c r="DJQ5383" s="288"/>
      <c r="DJR5383" s="288"/>
      <c r="DJS5383" s="288"/>
      <c r="DJT5383" s="288"/>
      <c r="DJU5383" s="288"/>
      <c r="DJV5383" s="288"/>
      <c r="DJW5383" s="288"/>
      <c r="DJX5383" s="288"/>
      <c r="DJY5383" s="288"/>
      <c r="DJZ5383" s="288"/>
      <c r="DKA5383" s="288"/>
      <c r="DKB5383" s="288"/>
      <c r="DKC5383" s="288"/>
      <c r="DKD5383" s="288"/>
      <c r="DKE5383" s="288"/>
      <c r="DKF5383" s="288"/>
      <c r="DKG5383" s="288"/>
      <c r="DKH5383" s="288"/>
      <c r="DKI5383" s="288"/>
      <c r="DKJ5383" s="288"/>
      <c r="DKK5383" s="288"/>
      <c r="DKL5383" s="288"/>
      <c r="DKM5383" s="288"/>
      <c r="DKN5383" s="288"/>
      <c r="DKO5383" s="288"/>
      <c r="DKP5383" s="288"/>
      <c r="DKQ5383" s="288"/>
      <c r="DKR5383" s="288"/>
      <c r="DKS5383" s="288"/>
      <c r="DKT5383" s="288"/>
      <c r="DKU5383" s="288"/>
      <c r="DKV5383" s="288"/>
      <c r="DKW5383" s="288"/>
      <c r="DKX5383" s="288"/>
      <c r="DKY5383" s="288"/>
      <c r="DKZ5383" s="288"/>
      <c r="DLA5383" s="288"/>
      <c r="DLB5383" s="288"/>
      <c r="DLC5383" s="288"/>
      <c r="DLD5383" s="288"/>
      <c r="DLE5383" s="288"/>
      <c r="DLF5383" s="288"/>
      <c r="DLG5383" s="288"/>
      <c r="DLH5383" s="288"/>
      <c r="DLI5383" s="288"/>
      <c r="DLJ5383" s="288"/>
      <c r="DLK5383" s="288"/>
      <c r="DLL5383" s="288"/>
      <c r="DLM5383" s="288"/>
      <c r="DLN5383" s="288"/>
      <c r="DLO5383" s="288"/>
      <c r="DLP5383" s="288"/>
      <c r="DLQ5383" s="288"/>
      <c r="DLR5383" s="288"/>
      <c r="DLS5383" s="288"/>
      <c r="DLT5383" s="288"/>
      <c r="DLU5383" s="288"/>
      <c r="DLV5383" s="288"/>
      <c r="DLW5383" s="288"/>
      <c r="DLX5383" s="288"/>
      <c r="DLY5383" s="288"/>
      <c r="DLZ5383" s="288"/>
      <c r="DMA5383" s="288"/>
      <c r="DMB5383" s="288"/>
      <c r="DMC5383" s="288"/>
      <c r="DMD5383" s="288"/>
      <c r="DME5383" s="288"/>
      <c r="DMF5383" s="288"/>
      <c r="DMG5383" s="288"/>
      <c r="DMH5383" s="288"/>
      <c r="DMI5383" s="288"/>
      <c r="DMJ5383" s="288"/>
      <c r="DMK5383" s="288"/>
      <c r="DML5383" s="288"/>
      <c r="DMM5383" s="288"/>
      <c r="DMN5383" s="288"/>
      <c r="DMO5383" s="288"/>
      <c r="DMP5383" s="288"/>
      <c r="DMQ5383" s="288"/>
      <c r="DMR5383" s="288"/>
      <c r="DMS5383" s="288"/>
      <c r="DMT5383" s="288"/>
      <c r="DMU5383" s="288"/>
      <c r="DMV5383" s="288"/>
      <c r="DMW5383" s="288"/>
      <c r="DMX5383" s="288"/>
      <c r="DMY5383" s="288"/>
      <c r="DMZ5383" s="288"/>
      <c r="DNA5383" s="288"/>
      <c r="DNB5383" s="288"/>
      <c r="DNC5383" s="288"/>
      <c r="DND5383" s="288"/>
      <c r="DNE5383" s="288"/>
      <c r="DNF5383" s="288"/>
      <c r="DNG5383" s="288"/>
      <c r="DNH5383" s="288"/>
      <c r="DNI5383" s="288"/>
      <c r="DNJ5383" s="288"/>
      <c r="DNK5383" s="288"/>
      <c r="DNL5383" s="288"/>
      <c r="DNM5383" s="288"/>
      <c r="DNN5383" s="288"/>
      <c r="DNO5383" s="288"/>
      <c r="DNP5383" s="288"/>
      <c r="DNQ5383" s="288"/>
      <c r="DNR5383" s="288"/>
      <c r="DNS5383" s="288"/>
      <c r="DNT5383" s="288"/>
      <c r="DNU5383" s="288"/>
      <c r="DNV5383" s="288"/>
      <c r="DNW5383" s="288"/>
      <c r="DNX5383" s="288"/>
      <c r="DNY5383" s="288"/>
      <c r="DNZ5383" s="288"/>
      <c r="DOA5383" s="288"/>
      <c r="DOB5383" s="288"/>
      <c r="DOC5383" s="288"/>
      <c r="DOD5383" s="288"/>
      <c r="DOE5383" s="288"/>
      <c r="DOF5383" s="288"/>
      <c r="DOG5383" s="288"/>
      <c r="DOH5383" s="288"/>
      <c r="DOI5383" s="288"/>
      <c r="DOJ5383" s="288"/>
      <c r="DOK5383" s="288"/>
      <c r="DOL5383" s="288"/>
      <c r="DOM5383" s="288"/>
      <c r="DON5383" s="288"/>
      <c r="DOO5383" s="288"/>
      <c r="DOP5383" s="288"/>
      <c r="DOQ5383" s="288"/>
      <c r="DOR5383" s="288"/>
      <c r="DOS5383" s="288"/>
      <c r="DOT5383" s="288"/>
      <c r="DOU5383" s="288"/>
      <c r="DOV5383" s="288"/>
      <c r="DOW5383" s="288"/>
      <c r="DOX5383" s="288"/>
      <c r="DOY5383" s="288"/>
      <c r="DOZ5383" s="288"/>
      <c r="DPA5383" s="288"/>
      <c r="DPB5383" s="288"/>
      <c r="DPC5383" s="288"/>
      <c r="DPD5383" s="288"/>
      <c r="DPE5383" s="288"/>
      <c r="DPF5383" s="288"/>
      <c r="DPG5383" s="288"/>
      <c r="DPH5383" s="288"/>
      <c r="DPI5383" s="288"/>
      <c r="DPJ5383" s="288"/>
      <c r="DPK5383" s="288"/>
      <c r="DPL5383" s="288"/>
      <c r="DPM5383" s="288"/>
      <c r="DPN5383" s="288"/>
      <c r="DPO5383" s="288"/>
      <c r="DPP5383" s="288"/>
      <c r="DPQ5383" s="288"/>
      <c r="DPR5383" s="288"/>
      <c r="DPS5383" s="288"/>
      <c r="DPT5383" s="288"/>
      <c r="DPU5383" s="288"/>
      <c r="DPV5383" s="288"/>
      <c r="DPW5383" s="288"/>
      <c r="DPX5383" s="288"/>
      <c r="DPY5383" s="288"/>
      <c r="DPZ5383" s="288"/>
      <c r="DQA5383" s="288"/>
      <c r="DQB5383" s="288"/>
      <c r="DQC5383" s="288"/>
      <c r="DQD5383" s="288"/>
      <c r="DQE5383" s="288"/>
      <c r="DQF5383" s="288"/>
      <c r="DQG5383" s="288"/>
      <c r="DQH5383" s="288"/>
      <c r="DQI5383" s="288"/>
      <c r="DQJ5383" s="288"/>
      <c r="DQK5383" s="288"/>
      <c r="DQL5383" s="288"/>
      <c r="DQM5383" s="288"/>
      <c r="DQN5383" s="288"/>
      <c r="DQO5383" s="288"/>
      <c r="DQP5383" s="288"/>
      <c r="DQQ5383" s="288"/>
      <c r="DQR5383" s="288"/>
      <c r="DQS5383" s="288"/>
      <c r="DQT5383" s="288"/>
      <c r="DQU5383" s="288"/>
      <c r="DQV5383" s="288"/>
      <c r="DQW5383" s="288"/>
      <c r="DQX5383" s="288"/>
      <c r="DQY5383" s="288"/>
      <c r="DQZ5383" s="288"/>
      <c r="DRA5383" s="288"/>
      <c r="DRB5383" s="288"/>
      <c r="DRC5383" s="288"/>
      <c r="DRD5383" s="288"/>
      <c r="DRE5383" s="288"/>
      <c r="DRF5383" s="288"/>
      <c r="DRG5383" s="288"/>
      <c r="DRH5383" s="288"/>
      <c r="DRI5383" s="288"/>
      <c r="DRJ5383" s="288"/>
      <c r="DRK5383" s="288"/>
      <c r="DRL5383" s="288"/>
      <c r="DRM5383" s="288"/>
      <c r="DRN5383" s="288"/>
      <c r="DRO5383" s="288"/>
      <c r="DRP5383" s="288"/>
      <c r="DRQ5383" s="288"/>
      <c r="DRR5383" s="288"/>
      <c r="DRS5383" s="288"/>
      <c r="DRT5383" s="288"/>
      <c r="DRU5383" s="288"/>
      <c r="DRV5383" s="288"/>
      <c r="DRW5383" s="288"/>
      <c r="DRX5383" s="288"/>
      <c r="DRY5383" s="288"/>
      <c r="DRZ5383" s="288"/>
      <c r="DSA5383" s="288"/>
      <c r="DSB5383" s="288"/>
      <c r="DSC5383" s="288"/>
      <c r="DSD5383" s="288"/>
      <c r="DSE5383" s="288"/>
      <c r="DSF5383" s="288"/>
      <c r="DSG5383" s="288"/>
      <c r="DSH5383" s="288"/>
      <c r="DSI5383" s="288"/>
      <c r="DSJ5383" s="288"/>
      <c r="DSK5383" s="288"/>
      <c r="DSL5383" s="288"/>
      <c r="DSM5383" s="288"/>
      <c r="DSN5383" s="288"/>
      <c r="DSO5383" s="288"/>
      <c r="DSP5383" s="288"/>
      <c r="DSQ5383" s="288"/>
      <c r="DSR5383" s="288"/>
      <c r="DSS5383" s="288"/>
      <c r="DST5383" s="288"/>
      <c r="DSU5383" s="288"/>
      <c r="DSV5383" s="288"/>
      <c r="DSW5383" s="288"/>
      <c r="DSX5383" s="288"/>
      <c r="DSY5383" s="288"/>
      <c r="DSZ5383" s="288"/>
      <c r="DTA5383" s="288"/>
      <c r="DTB5383" s="288"/>
      <c r="DTC5383" s="288"/>
      <c r="DTD5383" s="288"/>
      <c r="DTE5383" s="288"/>
      <c r="DTF5383" s="288"/>
      <c r="DTG5383" s="288"/>
      <c r="DTH5383" s="288"/>
      <c r="DTI5383" s="288"/>
      <c r="DTJ5383" s="288"/>
      <c r="DTK5383" s="288"/>
      <c r="DTL5383" s="288"/>
      <c r="DTM5383" s="288"/>
      <c r="DTN5383" s="288"/>
      <c r="DTO5383" s="288"/>
      <c r="DTP5383" s="288"/>
      <c r="DTQ5383" s="288"/>
      <c r="DTR5383" s="288"/>
      <c r="DTS5383" s="288"/>
      <c r="DTT5383" s="288"/>
      <c r="DTU5383" s="288"/>
      <c r="DTV5383" s="288"/>
      <c r="DTW5383" s="288"/>
      <c r="DTX5383" s="288"/>
      <c r="DTY5383" s="288"/>
      <c r="DTZ5383" s="288"/>
      <c r="DUA5383" s="288"/>
      <c r="DUB5383" s="288"/>
      <c r="DUC5383" s="288"/>
      <c r="DUD5383" s="288"/>
      <c r="DUE5383" s="288"/>
      <c r="DUF5383" s="288"/>
      <c r="DUG5383" s="288"/>
      <c r="DUH5383" s="288"/>
      <c r="DUI5383" s="288"/>
      <c r="DUJ5383" s="288"/>
      <c r="DUK5383" s="288"/>
      <c r="DUL5383" s="288"/>
      <c r="DUM5383" s="288"/>
      <c r="DUN5383" s="288"/>
      <c r="DUO5383" s="288"/>
      <c r="DUP5383" s="288"/>
      <c r="DUQ5383" s="288"/>
      <c r="DUR5383" s="288"/>
      <c r="DUS5383" s="288"/>
      <c r="DUT5383" s="288"/>
      <c r="DUU5383" s="288"/>
      <c r="DUV5383" s="288"/>
      <c r="DUW5383" s="288"/>
      <c r="DUX5383" s="288"/>
      <c r="DUY5383" s="288"/>
      <c r="DUZ5383" s="288"/>
      <c r="DVA5383" s="288"/>
      <c r="DVB5383" s="288"/>
      <c r="DVC5383" s="288"/>
      <c r="DVD5383" s="288"/>
      <c r="DVE5383" s="288"/>
      <c r="DVF5383" s="288"/>
      <c r="DVG5383" s="288"/>
      <c r="DVH5383" s="288"/>
      <c r="DVI5383" s="288"/>
      <c r="DVJ5383" s="288"/>
      <c r="DVK5383" s="288"/>
      <c r="DVL5383" s="288"/>
      <c r="DVM5383" s="288"/>
      <c r="DVN5383" s="288"/>
      <c r="DVO5383" s="288"/>
      <c r="DVP5383" s="288"/>
      <c r="DVQ5383" s="288"/>
      <c r="DVR5383" s="288"/>
      <c r="DVS5383" s="288"/>
      <c r="DVT5383" s="288"/>
      <c r="DVU5383" s="288"/>
      <c r="DVV5383" s="288"/>
      <c r="DVW5383" s="288"/>
      <c r="DVX5383" s="288"/>
      <c r="DVY5383" s="288"/>
      <c r="DVZ5383" s="288"/>
      <c r="DWA5383" s="288"/>
      <c r="DWB5383" s="288"/>
      <c r="DWC5383" s="288"/>
      <c r="DWD5383" s="288"/>
      <c r="DWE5383" s="288"/>
      <c r="DWF5383" s="288"/>
      <c r="DWG5383" s="288"/>
      <c r="DWH5383" s="288"/>
      <c r="DWI5383" s="288"/>
      <c r="DWJ5383" s="288"/>
      <c r="DWK5383" s="288"/>
      <c r="DWL5383" s="288"/>
      <c r="DWM5383" s="288"/>
      <c r="DWN5383" s="288"/>
      <c r="DWO5383" s="288"/>
      <c r="DWP5383" s="288"/>
      <c r="DWQ5383" s="288"/>
      <c r="DWR5383" s="288"/>
      <c r="DWS5383" s="288"/>
      <c r="DWT5383" s="288"/>
      <c r="DWU5383" s="288"/>
      <c r="DWV5383" s="288"/>
      <c r="DWW5383" s="288"/>
      <c r="DWX5383" s="288"/>
      <c r="DWY5383" s="288"/>
      <c r="DWZ5383" s="288"/>
      <c r="DXA5383" s="288"/>
      <c r="DXB5383" s="288"/>
      <c r="DXC5383" s="288"/>
      <c r="DXD5383" s="288"/>
      <c r="DXE5383" s="288"/>
      <c r="DXF5383" s="288"/>
      <c r="DXG5383" s="288"/>
      <c r="DXH5383" s="288"/>
      <c r="DXI5383" s="288"/>
      <c r="DXJ5383" s="288"/>
      <c r="DXK5383" s="288"/>
      <c r="DXL5383" s="288"/>
      <c r="DXM5383" s="288"/>
      <c r="DXN5383" s="288"/>
      <c r="DXO5383" s="288"/>
      <c r="DXP5383" s="288"/>
      <c r="DXQ5383" s="288"/>
      <c r="DXR5383" s="288"/>
      <c r="DXS5383" s="288"/>
      <c r="DXT5383" s="288"/>
      <c r="DXU5383" s="288"/>
      <c r="DXV5383" s="288"/>
      <c r="DXW5383" s="288"/>
      <c r="DXX5383" s="288"/>
      <c r="DXY5383" s="288"/>
      <c r="DXZ5383" s="288"/>
      <c r="DYA5383" s="288"/>
      <c r="DYB5383" s="288"/>
      <c r="DYC5383" s="288"/>
      <c r="DYD5383" s="288"/>
      <c r="DYE5383" s="288"/>
      <c r="DYF5383" s="288"/>
      <c r="DYG5383" s="288"/>
      <c r="DYH5383" s="288"/>
      <c r="DYI5383" s="288"/>
      <c r="DYJ5383" s="288"/>
      <c r="DYK5383" s="288"/>
      <c r="DYL5383" s="288"/>
      <c r="DYM5383" s="288"/>
      <c r="DYN5383" s="288"/>
      <c r="DYO5383" s="288"/>
      <c r="DYP5383" s="288"/>
      <c r="DYQ5383" s="288"/>
      <c r="DYR5383" s="288"/>
      <c r="DYS5383" s="288"/>
      <c r="DYT5383" s="288"/>
      <c r="DYU5383" s="288"/>
      <c r="DYV5383" s="288"/>
      <c r="DYW5383" s="288"/>
      <c r="DYX5383" s="288"/>
      <c r="DYY5383" s="288"/>
      <c r="DYZ5383" s="288"/>
      <c r="DZA5383" s="288"/>
      <c r="DZB5383" s="288"/>
      <c r="DZC5383" s="288"/>
      <c r="DZD5383" s="288"/>
      <c r="DZE5383" s="288"/>
      <c r="DZF5383" s="288"/>
      <c r="DZG5383" s="288"/>
      <c r="DZH5383" s="288"/>
      <c r="DZI5383" s="288"/>
      <c r="DZJ5383" s="288"/>
      <c r="DZK5383" s="288"/>
      <c r="DZL5383" s="288"/>
      <c r="DZM5383" s="288"/>
      <c r="DZN5383" s="288"/>
      <c r="DZO5383" s="288"/>
      <c r="DZP5383" s="288"/>
      <c r="DZQ5383" s="288"/>
      <c r="DZR5383" s="288"/>
      <c r="DZS5383" s="288"/>
      <c r="DZT5383" s="288"/>
      <c r="DZU5383" s="288"/>
      <c r="DZV5383" s="288"/>
      <c r="DZW5383" s="288"/>
      <c r="DZX5383" s="288"/>
      <c r="DZY5383" s="288"/>
      <c r="DZZ5383" s="288"/>
      <c r="EAA5383" s="288"/>
      <c r="EAB5383" s="288"/>
      <c r="EAC5383" s="288"/>
      <c r="EAD5383" s="288"/>
      <c r="EAE5383" s="288"/>
      <c r="EAF5383" s="288"/>
      <c r="EAG5383" s="288"/>
      <c r="EAH5383" s="288"/>
      <c r="EAI5383" s="288"/>
      <c r="EAJ5383" s="288"/>
      <c r="EAK5383" s="288"/>
      <c r="EAL5383" s="288"/>
      <c r="EAM5383" s="288"/>
      <c r="EAN5383" s="288"/>
      <c r="EAO5383" s="288"/>
      <c r="EAP5383" s="288"/>
      <c r="EAQ5383" s="288"/>
      <c r="EAR5383" s="288"/>
      <c r="EAS5383" s="288"/>
      <c r="EAT5383" s="288"/>
      <c r="EAU5383" s="288"/>
      <c r="EAV5383" s="288"/>
      <c r="EAW5383" s="288"/>
      <c r="EAX5383" s="288"/>
      <c r="EAY5383" s="288"/>
      <c r="EAZ5383" s="288"/>
      <c r="EBA5383" s="288"/>
      <c r="EBB5383" s="288"/>
      <c r="EBC5383" s="288"/>
      <c r="EBD5383" s="288"/>
      <c r="EBE5383" s="288"/>
      <c r="EBF5383" s="288"/>
      <c r="EBG5383" s="288"/>
      <c r="EBH5383" s="288"/>
      <c r="EBI5383" s="288"/>
      <c r="EBJ5383" s="288"/>
      <c r="EBK5383" s="288"/>
      <c r="EBL5383" s="288"/>
      <c r="EBM5383" s="288"/>
      <c r="EBN5383" s="288"/>
      <c r="EBO5383" s="288"/>
      <c r="EBP5383" s="288"/>
      <c r="EBQ5383" s="288"/>
      <c r="EBR5383" s="288"/>
      <c r="EBS5383" s="288"/>
      <c r="EBT5383" s="288"/>
      <c r="EBU5383" s="288"/>
      <c r="EBV5383" s="288"/>
      <c r="EBW5383" s="288"/>
      <c r="EBX5383" s="288"/>
      <c r="EBY5383" s="288"/>
      <c r="EBZ5383" s="288"/>
      <c r="ECA5383" s="288"/>
      <c r="ECB5383" s="288"/>
      <c r="ECC5383" s="288"/>
      <c r="ECD5383" s="288"/>
      <c r="ECE5383" s="288"/>
      <c r="ECF5383" s="288"/>
      <c r="ECG5383" s="288"/>
      <c r="ECH5383" s="288"/>
      <c r="ECI5383" s="288"/>
      <c r="ECJ5383" s="288"/>
      <c r="ECK5383" s="288"/>
      <c r="ECL5383" s="288"/>
      <c r="ECM5383" s="288"/>
      <c r="ECN5383" s="288"/>
      <c r="ECO5383" s="288"/>
      <c r="ECP5383" s="288"/>
      <c r="ECQ5383" s="288"/>
      <c r="ECR5383" s="288"/>
      <c r="ECS5383" s="288"/>
      <c r="ECT5383" s="288"/>
      <c r="ECU5383" s="288"/>
      <c r="ECV5383" s="288"/>
      <c r="ECW5383" s="288"/>
      <c r="ECX5383" s="288"/>
      <c r="ECY5383" s="288"/>
      <c r="ECZ5383" s="288"/>
      <c r="EDA5383" s="288"/>
      <c r="EDB5383" s="288"/>
      <c r="EDC5383" s="288"/>
      <c r="EDD5383" s="288"/>
      <c r="EDE5383" s="288"/>
      <c r="EDF5383" s="288"/>
      <c r="EDG5383" s="288"/>
      <c r="EDH5383" s="288"/>
      <c r="EDI5383" s="288"/>
      <c r="EDJ5383" s="288"/>
      <c r="EDK5383" s="288"/>
      <c r="EDL5383" s="288"/>
      <c r="EDM5383" s="288"/>
      <c r="EDN5383" s="288"/>
      <c r="EDO5383" s="288"/>
      <c r="EDP5383" s="288"/>
      <c r="EDQ5383" s="288"/>
      <c r="EDR5383" s="288"/>
      <c r="EDS5383" s="288"/>
      <c r="EDT5383" s="288"/>
      <c r="EDU5383" s="288"/>
      <c r="EDV5383" s="288"/>
      <c r="EDW5383" s="288"/>
      <c r="EDX5383" s="288"/>
      <c r="EDY5383" s="288"/>
      <c r="EDZ5383" s="288"/>
      <c r="EEA5383" s="288"/>
      <c r="EEB5383" s="288"/>
      <c r="EEC5383" s="288"/>
      <c r="EED5383" s="288"/>
      <c r="EEE5383" s="288"/>
      <c r="EEF5383" s="288"/>
      <c r="EEG5383" s="288"/>
      <c r="EEH5383" s="288"/>
      <c r="EEI5383" s="288"/>
      <c r="EEJ5383" s="288"/>
      <c r="EEK5383" s="288"/>
      <c r="EEL5383" s="288"/>
      <c r="EEM5383" s="288"/>
      <c r="EEN5383" s="288"/>
      <c r="EEO5383" s="288"/>
      <c r="EEP5383" s="288"/>
      <c r="EEQ5383" s="288"/>
      <c r="EER5383" s="288"/>
      <c r="EES5383" s="288"/>
      <c r="EET5383" s="288"/>
      <c r="EEU5383" s="288"/>
      <c r="EEV5383" s="288"/>
      <c r="EEW5383" s="288"/>
      <c r="EEX5383" s="288"/>
      <c r="EEY5383" s="288"/>
      <c r="EEZ5383" s="288"/>
      <c r="EFA5383" s="288"/>
      <c r="EFB5383" s="288"/>
      <c r="EFC5383" s="288"/>
      <c r="EFD5383" s="288"/>
      <c r="EFE5383" s="288"/>
      <c r="EFF5383" s="288"/>
      <c r="EFG5383" s="288"/>
      <c r="EFH5383" s="288"/>
      <c r="EFI5383" s="288"/>
      <c r="EFJ5383" s="288"/>
      <c r="EFK5383" s="288"/>
      <c r="EFL5383" s="288"/>
      <c r="EFM5383" s="288"/>
      <c r="EFN5383" s="288"/>
      <c r="EFO5383" s="288"/>
      <c r="EFP5383" s="288"/>
      <c r="EFQ5383" s="288"/>
      <c r="EFR5383" s="288"/>
      <c r="EFS5383" s="288"/>
      <c r="EFT5383" s="288"/>
      <c r="EFU5383" s="288"/>
      <c r="EFV5383" s="288"/>
      <c r="EFW5383" s="288"/>
      <c r="EFX5383" s="288"/>
      <c r="EFY5383" s="288"/>
      <c r="EFZ5383" s="288"/>
      <c r="EGA5383" s="288"/>
      <c r="EGB5383" s="288"/>
      <c r="EGC5383" s="288"/>
      <c r="EGD5383" s="288"/>
      <c r="EGE5383" s="288"/>
      <c r="EGF5383" s="288"/>
      <c r="EGG5383" s="288"/>
      <c r="EGH5383" s="288"/>
      <c r="EGI5383" s="288"/>
      <c r="EGJ5383" s="288"/>
      <c r="EGK5383" s="288"/>
      <c r="EGL5383" s="288"/>
      <c r="EGM5383" s="288"/>
      <c r="EGN5383" s="288"/>
      <c r="EGO5383" s="288"/>
      <c r="EGP5383" s="288"/>
      <c r="EGQ5383" s="288"/>
      <c r="EGR5383" s="288"/>
      <c r="EGS5383" s="288"/>
      <c r="EGT5383" s="288"/>
      <c r="EGU5383" s="288"/>
      <c r="EGV5383" s="288"/>
      <c r="EGW5383" s="288"/>
      <c r="EGX5383" s="288"/>
      <c r="EGY5383" s="288"/>
      <c r="EGZ5383" s="288"/>
      <c r="EHA5383" s="288"/>
      <c r="EHB5383" s="288"/>
      <c r="EHC5383" s="288"/>
      <c r="EHD5383" s="288"/>
      <c r="EHE5383" s="288"/>
      <c r="EHF5383" s="288"/>
      <c r="EHG5383" s="288"/>
      <c r="EHH5383" s="288"/>
      <c r="EHI5383" s="288"/>
      <c r="EHJ5383" s="288"/>
      <c r="EHK5383" s="288"/>
      <c r="EHL5383" s="288"/>
      <c r="EHM5383" s="288"/>
      <c r="EHN5383" s="288"/>
      <c r="EHO5383" s="288"/>
      <c r="EHP5383" s="288"/>
      <c r="EHQ5383" s="288"/>
      <c r="EHR5383" s="288"/>
      <c r="EHS5383" s="288"/>
      <c r="EHT5383" s="288"/>
      <c r="EHU5383" s="288"/>
      <c r="EHV5383" s="288"/>
      <c r="EHW5383" s="288"/>
      <c r="EHX5383" s="288"/>
      <c r="EHY5383" s="288"/>
      <c r="EHZ5383" s="288"/>
      <c r="EIA5383" s="288"/>
      <c r="EIB5383" s="288"/>
      <c r="EIC5383" s="288"/>
      <c r="EID5383" s="288"/>
      <c r="EIE5383" s="288"/>
      <c r="EIF5383" s="288"/>
      <c r="EIG5383" s="288"/>
      <c r="EIH5383" s="288"/>
      <c r="EII5383" s="288"/>
      <c r="EIJ5383" s="288"/>
      <c r="EIK5383" s="288"/>
      <c r="EIL5383" s="288"/>
      <c r="EIM5383" s="288"/>
      <c r="EIN5383" s="288"/>
      <c r="EIO5383" s="288"/>
      <c r="EIP5383" s="288"/>
      <c r="EIQ5383" s="288"/>
      <c r="EIR5383" s="288"/>
      <c r="EIS5383" s="288"/>
      <c r="EIT5383" s="288"/>
      <c r="EIU5383" s="288"/>
      <c r="EIV5383" s="288"/>
      <c r="EIW5383" s="288"/>
      <c r="EIX5383" s="288"/>
      <c r="EIY5383" s="288"/>
      <c r="EIZ5383" s="288"/>
      <c r="EJA5383" s="288"/>
      <c r="EJB5383" s="288"/>
      <c r="EJC5383" s="288"/>
      <c r="EJD5383" s="288"/>
      <c r="EJE5383" s="288"/>
      <c r="EJF5383" s="288"/>
      <c r="EJG5383" s="288"/>
      <c r="EJH5383" s="288"/>
      <c r="EJI5383" s="288"/>
      <c r="EJJ5383" s="288"/>
      <c r="EJK5383" s="288"/>
      <c r="EJL5383" s="288"/>
      <c r="EJM5383" s="288"/>
      <c r="EJN5383" s="288"/>
      <c r="EJO5383" s="288"/>
      <c r="EJP5383" s="288"/>
      <c r="EJQ5383" s="288"/>
      <c r="EJR5383" s="288"/>
      <c r="EJS5383" s="288"/>
      <c r="EJT5383" s="288"/>
      <c r="EJU5383" s="288"/>
      <c r="EJV5383" s="288"/>
      <c r="EJW5383" s="288"/>
      <c r="EJX5383" s="288"/>
      <c r="EJY5383" s="288"/>
      <c r="EJZ5383" s="288"/>
      <c r="EKA5383" s="288"/>
      <c r="EKB5383" s="288"/>
      <c r="EKC5383" s="288"/>
      <c r="EKD5383" s="288"/>
      <c r="EKE5383" s="288"/>
      <c r="EKF5383" s="288"/>
      <c r="EKG5383" s="288"/>
      <c r="EKH5383" s="288"/>
      <c r="EKI5383" s="288"/>
      <c r="EKJ5383" s="288"/>
      <c r="EKK5383" s="288"/>
      <c r="EKL5383" s="288"/>
      <c r="EKM5383" s="288"/>
      <c r="EKN5383" s="288"/>
      <c r="EKO5383" s="288"/>
      <c r="EKP5383" s="288"/>
      <c r="EKQ5383" s="288"/>
      <c r="EKR5383" s="288"/>
      <c r="EKS5383" s="288"/>
      <c r="EKT5383" s="288"/>
      <c r="EKU5383" s="288"/>
      <c r="EKV5383" s="288"/>
      <c r="EKW5383" s="288"/>
      <c r="EKX5383" s="288"/>
      <c r="EKY5383" s="288"/>
      <c r="EKZ5383" s="288"/>
      <c r="ELA5383" s="288"/>
      <c r="ELB5383" s="288"/>
      <c r="ELC5383" s="288"/>
      <c r="ELD5383" s="288"/>
      <c r="ELE5383" s="288"/>
      <c r="ELF5383" s="288"/>
      <c r="ELG5383" s="288"/>
      <c r="ELH5383" s="288"/>
      <c r="ELI5383" s="288"/>
      <c r="ELJ5383" s="288"/>
      <c r="ELK5383" s="288"/>
      <c r="ELL5383" s="288"/>
      <c r="ELM5383" s="288"/>
      <c r="ELN5383" s="288"/>
      <c r="ELO5383" s="288"/>
      <c r="ELP5383" s="288"/>
      <c r="ELQ5383" s="288"/>
      <c r="ELR5383" s="288"/>
      <c r="ELS5383" s="288"/>
      <c r="ELT5383" s="288"/>
      <c r="ELU5383" s="288"/>
      <c r="ELV5383" s="288"/>
      <c r="ELW5383" s="288"/>
      <c r="ELX5383" s="288"/>
      <c r="ELY5383" s="288"/>
      <c r="ELZ5383" s="288"/>
      <c r="EMA5383" s="288"/>
      <c r="EMB5383" s="288"/>
      <c r="EMC5383" s="288"/>
      <c r="EMD5383" s="288"/>
      <c r="EME5383" s="288"/>
      <c r="EMF5383" s="288"/>
      <c r="EMG5383" s="288"/>
      <c r="EMH5383" s="288"/>
      <c r="EMI5383" s="288"/>
      <c r="EMJ5383" s="288"/>
      <c r="EMK5383" s="288"/>
      <c r="EML5383" s="288"/>
      <c r="EMM5383" s="288"/>
      <c r="EMN5383" s="288"/>
      <c r="EMO5383" s="288"/>
      <c r="EMP5383" s="288"/>
      <c r="EMQ5383" s="288"/>
      <c r="EMR5383" s="288"/>
      <c r="EMS5383" s="288"/>
      <c r="EMT5383" s="288"/>
      <c r="EMU5383" s="288"/>
      <c r="EMV5383" s="288"/>
      <c r="EMW5383" s="288"/>
      <c r="EMX5383" s="288"/>
      <c r="EMY5383" s="288"/>
      <c r="EMZ5383" s="288"/>
      <c r="ENA5383" s="288"/>
      <c r="ENB5383" s="288"/>
      <c r="ENC5383" s="288"/>
      <c r="END5383" s="288"/>
      <c r="ENE5383" s="288"/>
      <c r="ENF5383" s="288"/>
      <c r="ENG5383" s="288"/>
      <c r="ENH5383" s="288"/>
      <c r="ENI5383" s="288"/>
      <c r="ENJ5383" s="288"/>
      <c r="ENK5383" s="288"/>
      <c r="ENL5383" s="288"/>
      <c r="ENM5383" s="288"/>
      <c r="ENN5383" s="288"/>
      <c r="ENO5383" s="288"/>
      <c r="ENP5383" s="288"/>
      <c r="ENQ5383" s="288"/>
      <c r="ENR5383" s="288"/>
      <c r="ENS5383" s="288"/>
      <c r="ENT5383" s="288"/>
      <c r="ENU5383" s="288"/>
      <c r="ENV5383" s="288"/>
      <c r="ENW5383" s="288"/>
      <c r="ENX5383" s="288"/>
      <c r="ENY5383" s="288"/>
      <c r="ENZ5383" s="288"/>
      <c r="EOA5383" s="288"/>
      <c r="EOB5383" s="288"/>
      <c r="EOC5383" s="288"/>
      <c r="EOD5383" s="288"/>
      <c r="EOE5383" s="288"/>
      <c r="EOF5383" s="288"/>
      <c r="EOG5383" s="288"/>
      <c r="EOH5383" s="288"/>
      <c r="EOI5383" s="288"/>
      <c r="EOJ5383" s="288"/>
      <c r="EOK5383" s="288"/>
      <c r="EOL5383" s="288"/>
      <c r="EOM5383" s="288"/>
      <c r="EON5383" s="288"/>
      <c r="EOO5383" s="288"/>
      <c r="EOP5383" s="288"/>
      <c r="EOQ5383" s="288"/>
      <c r="EOR5383" s="288"/>
      <c r="EOS5383" s="288"/>
      <c r="EOT5383" s="288"/>
      <c r="EOU5383" s="288"/>
      <c r="EOV5383" s="288"/>
      <c r="EOW5383" s="288"/>
      <c r="EOX5383" s="288"/>
      <c r="EOY5383" s="288"/>
      <c r="EOZ5383" s="288"/>
      <c r="EPA5383" s="288"/>
      <c r="EPB5383" s="288"/>
      <c r="EPC5383" s="288"/>
      <c r="EPD5383" s="288"/>
      <c r="EPE5383" s="288"/>
      <c r="EPF5383" s="288"/>
      <c r="EPG5383" s="288"/>
      <c r="EPH5383" s="288"/>
      <c r="EPI5383" s="288"/>
      <c r="EPJ5383" s="288"/>
      <c r="EPK5383" s="288"/>
      <c r="EPL5383" s="288"/>
      <c r="EPM5383" s="288"/>
      <c r="EPN5383" s="288"/>
      <c r="EPO5383" s="288"/>
      <c r="EPP5383" s="288"/>
      <c r="EPQ5383" s="288"/>
      <c r="EPR5383" s="288"/>
      <c r="EPS5383" s="288"/>
      <c r="EPT5383" s="288"/>
      <c r="EPU5383" s="288"/>
      <c r="EPV5383" s="288"/>
      <c r="EPW5383" s="288"/>
      <c r="EPX5383" s="288"/>
      <c r="EPY5383" s="288"/>
      <c r="EPZ5383" s="288"/>
      <c r="EQA5383" s="288"/>
      <c r="EQB5383" s="288"/>
      <c r="EQC5383" s="288"/>
      <c r="EQD5383" s="288"/>
      <c r="EQE5383" s="288"/>
      <c r="EQF5383" s="288"/>
      <c r="EQG5383" s="288"/>
      <c r="EQH5383" s="288"/>
      <c r="EQI5383" s="288"/>
      <c r="EQJ5383" s="288"/>
      <c r="EQK5383" s="288"/>
      <c r="EQL5383" s="288"/>
      <c r="EQM5383" s="288"/>
      <c r="EQN5383" s="288"/>
      <c r="EQO5383" s="288"/>
      <c r="EQP5383" s="288"/>
      <c r="EQQ5383" s="288"/>
      <c r="EQR5383" s="288"/>
      <c r="EQS5383" s="288"/>
      <c r="EQT5383" s="288"/>
      <c r="EQU5383" s="288"/>
      <c r="EQV5383" s="288"/>
      <c r="EQW5383" s="288"/>
      <c r="EQX5383" s="288"/>
      <c r="EQY5383" s="288"/>
      <c r="EQZ5383" s="288"/>
      <c r="ERA5383" s="288"/>
      <c r="ERB5383" s="288"/>
      <c r="ERC5383" s="288"/>
      <c r="ERD5383" s="288"/>
      <c r="ERE5383" s="288"/>
      <c r="ERF5383" s="288"/>
      <c r="ERG5383" s="288"/>
      <c r="ERH5383" s="288"/>
      <c r="ERI5383" s="288"/>
      <c r="ERJ5383" s="288"/>
      <c r="ERK5383" s="288"/>
      <c r="ERL5383" s="288"/>
      <c r="ERM5383" s="288"/>
      <c r="ERN5383" s="288"/>
      <c r="ERO5383" s="288"/>
      <c r="ERP5383" s="288"/>
      <c r="ERQ5383" s="288"/>
      <c r="ERR5383" s="288"/>
      <c r="ERS5383" s="288"/>
      <c r="ERT5383" s="288"/>
      <c r="ERU5383" s="288"/>
      <c r="ERV5383" s="288"/>
      <c r="ERW5383" s="288"/>
      <c r="ERX5383" s="288"/>
      <c r="ERY5383" s="288"/>
      <c r="ERZ5383" s="288"/>
      <c r="ESA5383" s="288"/>
      <c r="ESB5383" s="288"/>
      <c r="ESC5383" s="288"/>
      <c r="ESD5383" s="288"/>
      <c r="ESE5383" s="288"/>
      <c r="ESF5383" s="288"/>
      <c r="ESG5383" s="288"/>
      <c r="ESH5383" s="288"/>
      <c r="ESI5383" s="288"/>
      <c r="ESJ5383" s="288"/>
      <c r="ESK5383" s="288"/>
      <c r="ESL5383" s="288"/>
      <c r="ESM5383" s="288"/>
      <c r="ESN5383" s="288"/>
      <c r="ESO5383" s="288"/>
      <c r="ESP5383" s="288"/>
      <c r="ESQ5383" s="288"/>
      <c r="ESR5383" s="288"/>
      <c r="ESS5383" s="288"/>
      <c r="EST5383" s="288"/>
      <c r="ESU5383" s="288"/>
      <c r="ESV5383" s="288"/>
      <c r="ESW5383" s="288"/>
      <c r="ESX5383" s="288"/>
      <c r="ESY5383" s="288"/>
      <c r="ESZ5383" s="288"/>
      <c r="ETA5383" s="288"/>
      <c r="ETB5383" s="288"/>
      <c r="ETC5383" s="288"/>
      <c r="ETD5383" s="288"/>
      <c r="ETE5383" s="288"/>
      <c r="ETF5383" s="288"/>
      <c r="ETG5383" s="288"/>
      <c r="ETH5383" s="288"/>
      <c r="ETI5383" s="288"/>
      <c r="ETJ5383" s="288"/>
      <c r="ETK5383" s="288"/>
      <c r="ETL5383" s="288"/>
      <c r="ETM5383" s="288"/>
      <c r="ETN5383" s="288"/>
      <c r="ETO5383" s="288"/>
      <c r="ETP5383" s="288"/>
      <c r="ETQ5383" s="288"/>
      <c r="ETR5383" s="288"/>
      <c r="ETS5383" s="288"/>
      <c r="ETT5383" s="288"/>
      <c r="ETU5383" s="288"/>
      <c r="ETV5383" s="288"/>
      <c r="ETW5383" s="288"/>
      <c r="ETX5383" s="288"/>
      <c r="ETY5383" s="288"/>
      <c r="ETZ5383" s="288"/>
      <c r="EUA5383" s="288"/>
      <c r="EUB5383" s="288"/>
      <c r="EUC5383" s="288"/>
      <c r="EUD5383" s="288"/>
      <c r="EUE5383" s="288"/>
      <c r="EUF5383" s="288"/>
      <c r="EUG5383" s="288"/>
      <c r="EUH5383" s="288"/>
      <c r="EUI5383" s="288"/>
      <c r="EUJ5383" s="288"/>
      <c r="EUK5383" s="288"/>
      <c r="EUL5383" s="288"/>
      <c r="EUM5383" s="288"/>
      <c r="EUN5383" s="288"/>
      <c r="EUO5383" s="288"/>
      <c r="EUP5383" s="288"/>
      <c r="EUQ5383" s="288"/>
      <c r="EUR5383" s="288"/>
      <c r="EUS5383" s="288"/>
      <c r="EUT5383" s="288"/>
      <c r="EUU5383" s="288"/>
      <c r="EUV5383" s="288"/>
      <c r="EUW5383" s="288"/>
      <c r="EUX5383" s="288"/>
      <c r="EUY5383" s="288"/>
      <c r="EUZ5383" s="288"/>
      <c r="EVA5383" s="288"/>
      <c r="EVB5383" s="288"/>
      <c r="EVC5383" s="288"/>
      <c r="EVD5383" s="288"/>
      <c r="EVE5383" s="288"/>
      <c r="EVF5383" s="288"/>
      <c r="EVG5383" s="288"/>
      <c r="EVH5383" s="288"/>
      <c r="EVI5383" s="288"/>
      <c r="EVJ5383" s="288"/>
      <c r="EVK5383" s="288"/>
      <c r="EVL5383" s="288"/>
      <c r="EVM5383" s="288"/>
      <c r="EVN5383" s="288"/>
      <c r="EVO5383" s="288"/>
      <c r="EVP5383" s="288"/>
      <c r="EVQ5383" s="288"/>
      <c r="EVR5383" s="288"/>
      <c r="EVS5383" s="288"/>
      <c r="EVT5383" s="288"/>
      <c r="EVU5383" s="288"/>
      <c r="EVV5383" s="288"/>
      <c r="EVW5383" s="288"/>
      <c r="EVX5383" s="288"/>
      <c r="EVY5383" s="288"/>
      <c r="EVZ5383" s="288"/>
      <c r="EWA5383" s="288"/>
      <c r="EWB5383" s="288"/>
      <c r="EWC5383" s="288"/>
      <c r="EWD5383" s="288"/>
      <c r="EWE5383" s="288"/>
      <c r="EWF5383" s="288"/>
      <c r="EWG5383" s="288"/>
      <c r="EWH5383" s="288"/>
      <c r="EWI5383" s="288"/>
      <c r="EWJ5383" s="288"/>
      <c r="EWK5383" s="288"/>
      <c r="EWL5383" s="288"/>
      <c r="EWM5383" s="288"/>
      <c r="EWN5383" s="288"/>
      <c r="EWO5383" s="288"/>
      <c r="EWP5383" s="288"/>
      <c r="EWQ5383" s="288"/>
      <c r="EWR5383" s="288"/>
      <c r="EWS5383" s="288"/>
      <c r="EWT5383" s="288"/>
      <c r="EWU5383" s="288"/>
      <c r="EWV5383" s="288"/>
      <c r="EWW5383" s="288"/>
      <c r="EWX5383" s="288"/>
      <c r="EWY5383" s="288"/>
      <c r="EWZ5383" s="288"/>
      <c r="EXA5383" s="288"/>
      <c r="EXB5383" s="288"/>
      <c r="EXC5383" s="288"/>
      <c r="EXD5383" s="288"/>
      <c r="EXE5383" s="288"/>
      <c r="EXF5383" s="288"/>
      <c r="EXG5383" s="288"/>
      <c r="EXH5383" s="288"/>
      <c r="EXI5383" s="288"/>
      <c r="EXJ5383" s="288"/>
      <c r="EXK5383" s="288"/>
      <c r="EXL5383" s="288"/>
      <c r="EXM5383" s="288"/>
      <c r="EXN5383" s="288"/>
      <c r="EXO5383" s="288"/>
      <c r="EXP5383" s="288"/>
      <c r="EXQ5383" s="288"/>
      <c r="EXR5383" s="288"/>
      <c r="EXS5383" s="288"/>
      <c r="EXT5383" s="288"/>
      <c r="EXU5383" s="288"/>
      <c r="EXV5383" s="288"/>
      <c r="EXW5383" s="288"/>
      <c r="EXX5383" s="288"/>
      <c r="EXY5383" s="288"/>
      <c r="EXZ5383" s="288"/>
      <c r="EYA5383" s="288"/>
      <c r="EYB5383" s="288"/>
      <c r="EYC5383" s="288"/>
      <c r="EYD5383" s="288"/>
      <c r="EYE5383" s="288"/>
      <c r="EYF5383" s="288"/>
      <c r="EYG5383" s="288"/>
      <c r="EYH5383" s="288"/>
      <c r="EYI5383" s="288"/>
      <c r="EYJ5383" s="288"/>
      <c r="EYK5383" s="288"/>
      <c r="EYL5383" s="288"/>
      <c r="EYM5383" s="288"/>
      <c r="EYN5383" s="288"/>
      <c r="EYO5383" s="288"/>
      <c r="EYP5383" s="288"/>
      <c r="EYQ5383" s="288"/>
      <c r="EYR5383" s="288"/>
      <c r="EYS5383" s="288"/>
      <c r="EYT5383" s="288"/>
      <c r="EYU5383" s="288"/>
      <c r="EYV5383" s="288"/>
      <c r="EYW5383" s="288"/>
      <c r="EYX5383" s="288"/>
      <c r="EYY5383" s="288"/>
      <c r="EYZ5383" s="288"/>
      <c r="EZA5383" s="288"/>
      <c r="EZB5383" s="288"/>
      <c r="EZC5383" s="288"/>
      <c r="EZD5383" s="288"/>
      <c r="EZE5383" s="288"/>
      <c r="EZF5383" s="288"/>
      <c r="EZG5383" s="288"/>
      <c r="EZH5383" s="288"/>
      <c r="EZI5383" s="288"/>
      <c r="EZJ5383" s="288"/>
      <c r="EZK5383" s="288"/>
      <c r="EZL5383" s="288"/>
      <c r="EZM5383" s="288"/>
      <c r="EZN5383" s="288"/>
      <c r="EZO5383" s="288"/>
      <c r="EZP5383" s="288"/>
      <c r="EZQ5383" s="288"/>
      <c r="EZR5383" s="288"/>
      <c r="EZS5383" s="288"/>
      <c r="EZT5383" s="288"/>
      <c r="EZU5383" s="288"/>
      <c r="EZV5383" s="288"/>
      <c r="EZW5383" s="288"/>
      <c r="EZX5383" s="288"/>
      <c r="EZY5383" s="288"/>
      <c r="EZZ5383" s="288"/>
      <c r="FAA5383" s="288"/>
      <c r="FAB5383" s="288"/>
      <c r="FAC5383" s="288"/>
      <c r="FAD5383" s="288"/>
      <c r="FAE5383" s="288"/>
      <c r="FAF5383" s="288"/>
      <c r="FAG5383" s="288"/>
      <c r="FAH5383" s="288"/>
      <c r="FAI5383" s="288"/>
      <c r="FAJ5383" s="288"/>
      <c r="FAK5383" s="288"/>
      <c r="FAL5383" s="288"/>
      <c r="FAM5383" s="288"/>
      <c r="FAN5383" s="288"/>
      <c r="FAO5383" s="288"/>
      <c r="FAP5383" s="288"/>
      <c r="FAQ5383" s="288"/>
      <c r="FAR5383" s="288"/>
      <c r="FAS5383" s="288"/>
      <c r="FAT5383" s="288"/>
      <c r="FAU5383" s="288"/>
      <c r="FAV5383" s="288"/>
      <c r="FAW5383" s="288"/>
      <c r="FAX5383" s="288"/>
      <c r="FAY5383" s="288"/>
      <c r="FAZ5383" s="288"/>
      <c r="FBA5383" s="288"/>
      <c r="FBB5383" s="288"/>
      <c r="FBC5383" s="288"/>
      <c r="FBD5383" s="288"/>
      <c r="FBE5383" s="288"/>
      <c r="FBF5383" s="288"/>
      <c r="FBG5383" s="288"/>
      <c r="FBH5383" s="288"/>
      <c r="FBI5383" s="288"/>
      <c r="FBJ5383" s="288"/>
      <c r="FBK5383" s="288"/>
      <c r="FBL5383" s="288"/>
      <c r="FBM5383" s="288"/>
      <c r="FBN5383" s="288"/>
      <c r="FBO5383" s="288"/>
      <c r="FBP5383" s="288"/>
      <c r="FBQ5383" s="288"/>
      <c r="FBR5383" s="288"/>
      <c r="FBS5383" s="288"/>
      <c r="FBT5383" s="288"/>
      <c r="FBU5383" s="288"/>
      <c r="FBV5383" s="288"/>
      <c r="FBW5383" s="288"/>
      <c r="FBX5383" s="288"/>
      <c r="FBY5383" s="288"/>
      <c r="FBZ5383" s="288"/>
      <c r="FCA5383" s="288"/>
      <c r="FCB5383" s="288"/>
      <c r="FCC5383" s="288"/>
      <c r="FCD5383" s="288"/>
      <c r="FCE5383" s="288"/>
      <c r="FCF5383" s="288"/>
      <c r="FCG5383" s="288"/>
      <c r="FCH5383" s="288"/>
      <c r="FCI5383" s="288"/>
      <c r="FCJ5383" s="288"/>
      <c r="FCK5383" s="288"/>
      <c r="FCL5383" s="288"/>
      <c r="FCM5383" s="288"/>
      <c r="FCN5383" s="288"/>
      <c r="FCO5383" s="288"/>
      <c r="FCP5383" s="288"/>
      <c r="FCQ5383" s="288"/>
      <c r="FCR5383" s="288"/>
      <c r="FCS5383" s="288"/>
      <c r="FCT5383" s="288"/>
      <c r="FCU5383" s="288"/>
      <c r="FCV5383" s="288"/>
      <c r="FCW5383" s="288"/>
      <c r="FCX5383" s="288"/>
      <c r="FCY5383" s="288"/>
      <c r="FCZ5383" s="288"/>
      <c r="FDA5383" s="288"/>
      <c r="FDB5383" s="288"/>
      <c r="FDC5383" s="288"/>
      <c r="FDD5383" s="288"/>
      <c r="FDE5383" s="288"/>
      <c r="FDF5383" s="288"/>
      <c r="FDG5383" s="288"/>
      <c r="FDH5383" s="288"/>
      <c r="FDI5383" s="288"/>
      <c r="FDJ5383" s="288"/>
      <c r="FDK5383" s="288"/>
      <c r="FDL5383" s="288"/>
      <c r="FDM5383" s="288"/>
      <c r="FDN5383" s="288"/>
      <c r="FDO5383" s="288"/>
      <c r="FDP5383" s="288"/>
      <c r="FDQ5383" s="288"/>
      <c r="FDR5383" s="288"/>
      <c r="FDS5383" s="288"/>
      <c r="FDT5383" s="288"/>
      <c r="FDU5383" s="288"/>
      <c r="FDV5383" s="288"/>
      <c r="FDW5383" s="288"/>
      <c r="FDX5383" s="288"/>
      <c r="FDY5383" s="288"/>
      <c r="FDZ5383" s="288"/>
      <c r="FEA5383" s="288"/>
      <c r="FEB5383" s="288"/>
      <c r="FEC5383" s="288"/>
      <c r="FED5383" s="288"/>
      <c r="FEE5383" s="288"/>
      <c r="FEF5383" s="288"/>
      <c r="FEG5383" s="288"/>
      <c r="FEH5383" s="288"/>
      <c r="FEI5383" s="288"/>
      <c r="FEJ5383" s="288"/>
      <c r="FEK5383" s="288"/>
      <c r="FEL5383" s="288"/>
      <c r="FEM5383" s="288"/>
      <c r="FEN5383" s="288"/>
      <c r="FEO5383" s="288"/>
      <c r="FEP5383" s="288"/>
      <c r="FEQ5383" s="288"/>
      <c r="FER5383" s="288"/>
      <c r="FES5383" s="288"/>
      <c r="FET5383" s="288"/>
      <c r="FEU5383" s="288"/>
      <c r="FEV5383" s="288"/>
      <c r="FEW5383" s="288"/>
      <c r="FEX5383" s="288"/>
      <c r="FEY5383" s="288"/>
      <c r="FEZ5383" s="288"/>
      <c r="FFA5383" s="288"/>
      <c r="FFB5383" s="288"/>
      <c r="FFC5383" s="288"/>
      <c r="FFD5383" s="288"/>
      <c r="FFE5383" s="288"/>
      <c r="FFF5383" s="288"/>
      <c r="FFG5383" s="288"/>
      <c r="FFH5383" s="288"/>
      <c r="FFI5383" s="288"/>
      <c r="FFJ5383" s="288"/>
      <c r="FFK5383" s="288"/>
      <c r="FFL5383" s="288"/>
      <c r="FFM5383" s="288"/>
      <c r="FFN5383" s="288"/>
      <c r="FFO5383" s="288"/>
      <c r="FFP5383" s="288"/>
      <c r="FFQ5383" s="288"/>
      <c r="FFR5383" s="288"/>
      <c r="FFS5383" s="288"/>
      <c r="FFT5383" s="288"/>
      <c r="FFU5383" s="288"/>
      <c r="FFV5383" s="288"/>
      <c r="FFW5383" s="288"/>
      <c r="FFX5383" s="288"/>
      <c r="FFY5383" s="288"/>
      <c r="FFZ5383" s="288"/>
      <c r="FGA5383" s="288"/>
      <c r="FGB5383" s="288"/>
      <c r="FGC5383" s="288"/>
      <c r="FGD5383" s="288"/>
      <c r="FGE5383" s="288"/>
      <c r="FGF5383" s="288"/>
      <c r="FGG5383" s="288"/>
      <c r="FGH5383" s="288"/>
      <c r="FGI5383" s="288"/>
      <c r="FGJ5383" s="288"/>
      <c r="FGK5383" s="288"/>
      <c r="FGL5383" s="288"/>
      <c r="FGM5383" s="288"/>
      <c r="FGN5383" s="288"/>
      <c r="FGO5383" s="288"/>
      <c r="FGP5383" s="288"/>
      <c r="FGQ5383" s="288"/>
      <c r="FGR5383" s="288"/>
      <c r="FGS5383" s="288"/>
      <c r="FGT5383" s="288"/>
      <c r="FGU5383" s="288"/>
      <c r="FGV5383" s="288"/>
      <c r="FGW5383" s="288"/>
      <c r="FGX5383" s="288"/>
      <c r="FGY5383" s="288"/>
      <c r="FGZ5383" s="288"/>
      <c r="FHA5383" s="288"/>
      <c r="FHB5383" s="288"/>
      <c r="FHC5383" s="288"/>
      <c r="FHD5383" s="288"/>
      <c r="FHE5383" s="288"/>
      <c r="FHF5383" s="288"/>
      <c r="FHG5383" s="288"/>
      <c r="FHH5383" s="288"/>
      <c r="FHI5383" s="288"/>
      <c r="FHJ5383" s="288"/>
      <c r="FHK5383" s="288"/>
      <c r="FHL5383" s="288"/>
      <c r="FHM5383" s="288"/>
      <c r="FHN5383" s="288"/>
      <c r="FHO5383" s="288"/>
      <c r="FHP5383" s="288"/>
      <c r="FHQ5383" s="288"/>
      <c r="FHR5383" s="288"/>
      <c r="FHS5383" s="288"/>
      <c r="FHT5383" s="288"/>
      <c r="FHU5383" s="288"/>
      <c r="FHV5383" s="288"/>
      <c r="FHW5383" s="288"/>
      <c r="FHX5383" s="288"/>
      <c r="FHY5383" s="288"/>
      <c r="FHZ5383" s="288"/>
      <c r="FIA5383" s="288"/>
      <c r="FIB5383" s="288"/>
      <c r="FIC5383" s="288"/>
      <c r="FID5383" s="288"/>
      <c r="FIE5383" s="288"/>
      <c r="FIF5383" s="288"/>
      <c r="FIG5383" s="288"/>
      <c r="FIH5383" s="288"/>
      <c r="FII5383" s="288"/>
      <c r="FIJ5383" s="288"/>
      <c r="FIK5383" s="288"/>
      <c r="FIL5383" s="288"/>
      <c r="FIM5383" s="288"/>
      <c r="FIN5383" s="288"/>
      <c r="FIO5383" s="288"/>
      <c r="FIP5383" s="288"/>
      <c r="FIQ5383" s="288"/>
      <c r="FIR5383" s="288"/>
      <c r="FIS5383" s="288"/>
      <c r="FIT5383" s="288"/>
      <c r="FIU5383" s="288"/>
      <c r="FIV5383" s="288"/>
      <c r="FIW5383" s="288"/>
      <c r="FIX5383" s="288"/>
      <c r="FIY5383" s="288"/>
      <c r="FIZ5383" s="288"/>
      <c r="FJA5383" s="288"/>
      <c r="FJB5383" s="288"/>
      <c r="FJC5383" s="288"/>
      <c r="FJD5383" s="288"/>
      <c r="FJE5383" s="288"/>
      <c r="FJF5383" s="288"/>
      <c r="FJG5383" s="288"/>
      <c r="FJH5383" s="288"/>
      <c r="FJI5383" s="288"/>
      <c r="FJJ5383" s="288"/>
      <c r="FJK5383" s="288"/>
      <c r="FJL5383" s="288"/>
      <c r="FJM5383" s="288"/>
      <c r="FJN5383" s="288"/>
      <c r="FJO5383" s="288"/>
      <c r="FJP5383" s="288"/>
      <c r="FJQ5383" s="288"/>
      <c r="FJR5383" s="288"/>
      <c r="FJS5383" s="288"/>
      <c r="FJT5383" s="288"/>
      <c r="FJU5383" s="288"/>
      <c r="FJV5383" s="288"/>
      <c r="FJW5383" s="288"/>
      <c r="FJX5383" s="288"/>
      <c r="FJY5383" s="288"/>
      <c r="FJZ5383" s="288"/>
      <c r="FKA5383" s="288"/>
      <c r="FKB5383" s="288"/>
      <c r="FKC5383" s="288"/>
      <c r="FKD5383" s="288"/>
      <c r="FKE5383" s="288"/>
      <c r="FKF5383" s="288"/>
      <c r="FKG5383" s="288"/>
      <c r="FKH5383" s="288"/>
      <c r="FKI5383" s="288"/>
      <c r="FKJ5383" s="288"/>
      <c r="FKK5383" s="288"/>
      <c r="FKL5383" s="288"/>
      <c r="FKM5383" s="288"/>
      <c r="FKN5383" s="288"/>
      <c r="FKO5383" s="288"/>
      <c r="FKP5383" s="288"/>
      <c r="FKQ5383" s="288"/>
      <c r="FKR5383" s="288"/>
      <c r="FKS5383" s="288"/>
      <c r="FKT5383" s="288"/>
      <c r="FKU5383" s="288"/>
      <c r="FKV5383" s="288"/>
      <c r="FKW5383" s="288"/>
      <c r="FKX5383" s="288"/>
      <c r="FKY5383" s="288"/>
      <c r="FKZ5383" s="288"/>
      <c r="FLA5383" s="288"/>
      <c r="FLB5383" s="288"/>
      <c r="FLC5383" s="288"/>
      <c r="FLD5383" s="288"/>
      <c r="FLE5383" s="288"/>
      <c r="FLF5383" s="288"/>
      <c r="FLG5383" s="288"/>
      <c r="FLH5383" s="288"/>
      <c r="FLI5383" s="288"/>
      <c r="FLJ5383" s="288"/>
      <c r="FLK5383" s="288"/>
      <c r="FLL5383" s="288"/>
      <c r="FLM5383" s="288"/>
      <c r="FLN5383" s="288"/>
      <c r="FLO5383" s="288"/>
      <c r="FLP5383" s="288"/>
      <c r="FLQ5383" s="288"/>
      <c r="FLR5383" s="288"/>
      <c r="FLS5383" s="288"/>
      <c r="FLT5383" s="288"/>
      <c r="FLU5383" s="288"/>
      <c r="FLV5383" s="288"/>
      <c r="FLW5383" s="288"/>
      <c r="FLX5383" s="288"/>
      <c r="FLY5383" s="288"/>
      <c r="FLZ5383" s="288"/>
      <c r="FMA5383" s="288"/>
      <c r="FMB5383" s="288"/>
      <c r="FMC5383" s="288"/>
      <c r="FMD5383" s="288"/>
      <c r="FME5383" s="288"/>
      <c r="FMF5383" s="288"/>
      <c r="FMG5383" s="288"/>
      <c r="FMH5383" s="288"/>
      <c r="FMI5383" s="288"/>
      <c r="FMJ5383" s="288"/>
      <c r="FMK5383" s="288"/>
      <c r="FML5383" s="288"/>
      <c r="FMM5383" s="288"/>
      <c r="FMN5383" s="288"/>
      <c r="FMO5383" s="288"/>
      <c r="FMP5383" s="288"/>
      <c r="FMQ5383" s="288"/>
      <c r="FMR5383" s="288"/>
      <c r="FMS5383" s="288"/>
      <c r="FMT5383" s="288"/>
      <c r="FMU5383" s="288"/>
      <c r="FMV5383" s="288"/>
      <c r="FMW5383" s="288"/>
      <c r="FMX5383" s="288"/>
      <c r="FMY5383" s="288"/>
      <c r="FMZ5383" s="288"/>
      <c r="FNA5383" s="288"/>
      <c r="FNB5383" s="288"/>
      <c r="FNC5383" s="288"/>
      <c r="FND5383" s="288"/>
      <c r="FNE5383" s="288"/>
      <c r="FNF5383" s="288"/>
      <c r="FNG5383" s="288"/>
      <c r="FNH5383" s="288"/>
      <c r="FNI5383" s="288"/>
      <c r="FNJ5383" s="288"/>
      <c r="FNK5383" s="288"/>
      <c r="FNL5383" s="288"/>
      <c r="FNM5383" s="288"/>
      <c r="FNN5383" s="288"/>
      <c r="FNO5383" s="288"/>
      <c r="FNP5383" s="288"/>
      <c r="FNQ5383" s="288"/>
      <c r="FNR5383" s="288"/>
      <c r="FNS5383" s="288"/>
      <c r="FNT5383" s="288"/>
      <c r="FNU5383" s="288"/>
      <c r="FNV5383" s="288"/>
      <c r="FNW5383" s="288"/>
      <c r="FNX5383" s="288"/>
      <c r="FNY5383" s="288"/>
      <c r="FNZ5383" s="288"/>
      <c r="FOA5383" s="288"/>
      <c r="FOB5383" s="288"/>
      <c r="FOC5383" s="288"/>
      <c r="FOD5383" s="288"/>
      <c r="FOE5383" s="288"/>
      <c r="FOF5383" s="288"/>
      <c r="FOG5383" s="288"/>
      <c r="FOH5383" s="288"/>
      <c r="FOI5383" s="288"/>
      <c r="FOJ5383" s="288"/>
      <c r="FOK5383" s="288"/>
      <c r="FOL5383" s="288"/>
      <c r="FOM5383" s="288"/>
      <c r="FON5383" s="288"/>
      <c r="FOO5383" s="288"/>
      <c r="FOP5383" s="288"/>
      <c r="FOQ5383" s="288"/>
      <c r="FOR5383" s="288"/>
      <c r="FOS5383" s="288"/>
      <c r="FOT5383" s="288"/>
      <c r="FOU5383" s="288"/>
      <c r="FOV5383" s="288"/>
      <c r="FOW5383" s="288"/>
      <c r="FOX5383" s="288"/>
      <c r="FOY5383" s="288"/>
      <c r="FOZ5383" s="288"/>
      <c r="FPA5383" s="288"/>
      <c r="FPB5383" s="288"/>
      <c r="FPC5383" s="288"/>
      <c r="FPD5383" s="288"/>
      <c r="FPE5383" s="288"/>
      <c r="FPF5383" s="288"/>
      <c r="FPG5383" s="288"/>
      <c r="FPH5383" s="288"/>
      <c r="FPI5383" s="288"/>
      <c r="FPJ5383" s="288"/>
      <c r="FPK5383" s="288"/>
      <c r="FPL5383" s="288"/>
      <c r="FPM5383" s="288"/>
      <c r="FPN5383" s="288"/>
      <c r="FPO5383" s="288"/>
      <c r="FPP5383" s="288"/>
      <c r="FPQ5383" s="288"/>
      <c r="FPR5383" s="288"/>
      <c r="FPS5383" s="288"/>
      <c r="FPT5383" s="288"/>
      <c r="FPU5383" s="288"/>
      <c r="FPV5383" s="288"/>
      <c r="FPW5383" s="288"/>
      <c r="FPX5383" s="288"/>
      <c r="FPY5383" s="288"/>
      <c r="FPZ5383" s="288"/>
      <c r="FQA5383" s="288"/>
      <c r="FQB5383" s="288"/>
      <c r="FQC5383" s="288"/>
      <c r="FQD5383" s="288"/>
      <c r="FQE5383" s="288"/>
      <c r="FQF5383" s="288"/>
      <c r="FQG5383" s="288"/>
      <c r="FQH5383" s="288"/>
      <c r="FQI5383" s="288"/>
      <c r="FQJ5383" s="288"/>
      <c r="FQK5383" s="288"/>
      <c r="FQL5383" s="288"/>
      <c r="FQM5383" s="288"/>
      <c r="FQN5383" s="288"/>
      <c r="FQO5383" s="288"/>
      <c r="FQP5383" s="288"/>
      <c r="FQQ5383" s="288"/>
      <c r="FQR5383" s="288"/>
      <c r="FQS5383" s="288"/>
      <c r="FQT5383" s="288"/>
      <c r="FQU5383" s="288"/>
      <c r="FQV5383" s="288"/>
      <c r="FQW5383" s="288"/>
      <c r="FQX5383" s="288"/>
      <c r="FQY5383" s="288"/>
      <c r="FQZ5383" s="288"/>
      <c r="FRA5383" s="288"/>
      <c r="FRB5383" s="288"/>
      <c r="FRC5383" s="288"/>
      <c r="FRD5383" s="288"/>
      <c r="FRE5383" s="288"/>
      <c r="FRF5383" s="288"/>
      <c r="FRG5383" s="288"/>
      <c r="FRH5383" s="288"/>
      <c r="FRI5383" s="288"/>
      <c r="FRJ5383" s="288"/>
      <c r="FRK5383" s="288"/>
      <c r="FRL5383" s="288"/>
      <c r="FRM5383" s="288"/>
      <c r="FRN5383" s="288"/>
      <c r="FRO5383" s="288"/>
      <c r="FRP5383" s="288"/>
      <c r="FRQ5383" s="288"/>
      <c r="FRR5383" s="288"/>
      <c r="FRS5383" s="288"/>
      <c r="FRT5383" s="288"/>
      <c r="FRU5383" s="288"/>
      <c r="FRV5383" s="288"/>
      <c r="FRW5383" s="288"/>
      <c r="FRX5383" s="288"/>
      <c r="FRY5383" s="288"/>
      <c r="FRZ5383" s="288"/>
      <c r="FSA5383" s="288"/>
      <c r="FSB5383" s="288"/>
      <c r="FSC5383" s="288"/>
      <c r="FSD5383" s="288"/>
      <c r="FSE5383" s="288"/>
      <c r="FSF5383" s="288"/>
      <c r="FSG5383" s="288"/>
      <c r="FSH5383" s="288"/>
      <c r="FSI5383" s="288"/>
      <c r="FSJ5383" s="288"/>
      <c r="FSK5383" s="288"/>
      <c r="FSL5383" s="288"/>
      <c r="FSM5383" s="288"/>
      <c r="FSN5383" s="288"/>
      <c r="FSO5383" s="288"/>
      <c r="FSP5383" s="288"/>
      <c r="FSQ5383" s="288"/>
      <c r="FSR5383" s="288"/>
      <c r="FSS5383" s="288"/>
      <c r="FST5383" s="288"/>
      <c r="FSU5383" s="288"/>
      <c r="FSV5383" s="288"/>
      <c r="FSW5383" s="288"/>
      <c r="FSX5383" s="288"/>
      <c r="FSY5383" s="288"/>
      <c r="FSZ5383" s="288"/>
      <c r="FTA5383" s="288"/>
      <c r="FTB5383" s="288"/>
      <c r="FTC5383" s="288"/>
      <c r="FTD5383" s="288"/>
      <c r="FTE5383" s="288"/>
      <c r="FTF5383" s="288"/>
      <c r="FTG5383" s="288"/>
      <c r="FTH5383" s="288"/>
      <c r="FTI5383" s="288"/>
      <c r="FTJ5383" s="288"/>
      <c r="FTK5383" s="288"/>
      <c r="FTL5383" s="288"/>
      <c r="FTM5383" s="288"/>
      <c r="FTN5383" s="288"/>
      <c r="FTO5383" s="288"/>
      <c r="FTP5383" s="288"/>
      <c r="FTQ5383" s="288"/>
      <c r="FTR5383" s="288"/>
      <c r="FTS5383" s="288"/>
      <c r="FTT5383" s="288"/>
      <c r="FTU5383" s="288"/>
      <c r="FTV5383" s="288"/>
      <c r="FTW5383" s="288"/>
      <c r="FTX5383" s="288"/>
      <c r="FTY5383" s="288"/>
      <c r="FTZ5383" s="288"/>
      <c r="FUA5383" s="288"/>
      <c r="FUB5383" s="288"/>
      <c r="FUC5383" s="288"/>
      <c r="FUD5383" s="288"/>
      <c r="FUE5383" s="288"/>
      <c r="FUF5383" s="288"/>
      <c r="FUG5383" s="288"/>
      <c r="FUH5383" s="288"/>
      <c r="FUI5383" s="288"/>
      <c r="FUJ5383" s="288"/>
      <c r="FUK5383" s="288"/>
      <c r="FUL5383" s="288"/>
      <c r="FUM5383" s="288"/>
      <c r="FUN5383" s="288"/>
      <c r="FUO5383" s="288"/>
      <c r="FUP5383" s="288"/>
      <c r="FUQ5383" s="288"/>
      <c r="FUR5383" s="288"/>
      <c r="FUS5383" s="288"/>
      <c r="FUT5383" s="288"/>
      <c r="FUU5383" s="288"/>
      <c r="FUV5383" s="288"/>
      <c r="FUW5383" s="288"/>
      <c r="FUX5383" s="288"/>
      <c r="FUY5383" s="288"/>
      <c r="FUZ5383" s="288"/>
      <c r="FVA5383" s="288"/>
      <c r="FVB5383" s="288"/>
      <c r="FVC5383" s="288"/>
      <c r="FVD5383" s="288"/>
      <c r="FVE5383" s="288"/>
      <c r="FVF5383" s="288"/>
      <c r="FVG5383" s="288"/>
      <c r="FVH5383" s="288"/>
      <c r="FVI5383" s="288"/>
      <c r="FVJ5383" s="288"/>
      <c r="FVK5383" s="288"/>
      <c r="FVL5383" s="288"/>
      <c r="FVM5383" s="288"/>
      <c r="FVN5383" s="288"/>
      <c r="FVO5383" s="288"/>
      <c r="FVP5383" s="288"/>
      <c r="FVQ5383" s="288"/>
      <c r="FVR5383" s="288"/>
      <c r="FVS5383" s="288"/>
      <c r="FVT5383" s="288"/>
      <c r="FVU5383" s="288"/>
      <c r="FVV5383" s="288"/>
      <c r="FVW5383" s="288"/>
      <c r="FVX5383" s="288"/>
      <c r="FVY5383" s="288"/>
      <c r="FVZ5383" s="288"/>
      <c r="FWA5383" s="288"/>
      <c r="FWB5383" s="288"/>
      <c r="FWC5383" s="288"/>
      <c r="FWD5383" s="288"/>
      <c r="FWE5383" s="288"/>
      <c r="FWF5383" s="288"/>
      <c r="FWG5383" s="288"/>
      <c r="FWH5383" s="288"/>
      <c r="FWI5383" s="288"/>
      <c r="FWJ5383" s="288"/>
      <c r="FWK5383" s="288"/>
      <c r="FWL5383" s="288"/>
      <c r="FWM5383" s="288"/>
      <c r="FWN5383" s="288"/>
      <c r="FWO5383" s="288"/>
      <c r="FWP5383" s="288"/>
      <c r="FWQ5383" s="288"/>
      <c r="FWR5383" s="288"/>
      <c r="FWS5383" s="288"/>
      <c r="FWT5383" s="288"/>
      <c r="FWU5383" s="288"/>
      <c r="FWV5383" s="288"/>
      <c r="FWW5383" s="288"/>
      <c r="FWX5383" s="288"/>
      <c r="FWY5383" s="288"/>
      <c r="FWZ5383" s="288"/>
      <c r="FXA5383" s="288"/>
      <c r="FXB5383" s="288"/>
      <c r="FXC5383" s="288"/>
      <c r="FXD5383" s="288"/>
      <c r="FXE5383" s="288"/>
      <c r="FXF5383" s="288"/>
      <c r="FXG5383" s="288"/>
      <c r="FXH5383" s="288"/>
      <c r="FXI5383" s="288"/>
      <c r="FXJ5383" s="288"/>
      <c r="FXK5383" s="288"/>
      <c r="FXL5383" s="288"/>
      <c r="FXM5383" s="288"/>
      <c r="FXN5383" s="288"/>
      <c r="FXO5383" s="288"/>
      <c r="FXP5383" s="288"/>
      <c r="FXQ5383" s="288"/>
      <c r="FXR5383" s="288"/>
      <c r="FXS5383" s="288"/>
      <c r="FXT5383" s="288"/>
      <c r="FXU5383" s="288"/>
      <c r="FXV5383" s="288"/>
      <c r="FXW5383" s="288"/>
      <c r="FXX5383" s="288"/>
      <c r="FXY5383" s="288"/>
      <c r="FXZ5383" s="288"/>
      <c r="FYA5383" s="288"/>
      <c r="FYB5383" s="288"/>
      <c r="FYC5383" s="288"/>
      <c r="FYD5383" s="288"/>
      <c r="FYE5383" s="288"/>
      <c r="FYF5383" s="288"/>
      <c r="FYG5383" s="288"/>
      <c r="FYH5383" s="288"/>
      <c r="FYI5383" s="288"/>
      <c r="FYJ5383" s="288"/>
      <c r="FYK5383" s="288"/>
      <c r="FYL5383" s="288"/>
      <c r="FYM5383" s="288"/>
      <c r="FYN5383" s="288"/>
      <c r="FYO5383" s="288"/>
      <c r="FYP5383" s="288"/>
      <c r="FYQ5383" s="288"/>
      <c r="FYR5383" s="288"/>
      <c r="FYS5383" s="288"/>
      <c r="FYT5383" s="288"/>
      <c r="FYU5383" s="288"/>
      <c r="FYV5383" s="288"/>
      <c r="FYW5383" s="288"/>
      <c r="FYX5383" s="288"/>
      <c r="FYY5383" s="288"/>
      <c r="FYZ5383" s="288"/>
      <c r="FZA5383" s="288"/>
      <c r="FZB5383" s="288"/>
      <c r="FZC5383" s="288"/>
      <c r="FZD5383" s="288"/>
      <c r="FZE5383" s="288"/>
      <c r="FZF5383" s="288"/>
      <c r="FZG5383" s="288"/>
      <c r="FZH5383" s="288"/>
      <c r="FZI5383" s="288"/>
      <c r="FZJ5383" s="288"/>
      <c r="FZK5383" s="288"/>
      <c r="FZL5383" s="288"/>
      <c r="FZM5383" s="288"/>
      <c r="FZN5383" s="288"/>
      <c r="FZO5383" s="288"/>
      <c r="FZP5383" s="288"/>
      <c r="FZQ5383" s="288"/>
      <c r="FZR5383" s="288"/>
      <c r="FZS5383" s="288"/>
      <c r="FZT5383" s="288"/>
      <c r="FZU5383" s="288"/>
      <c r="FZV5383" s="288"/>
      <c r="FZW5383" s="288"/>
      <c r="FZX5383" s="288"/>
      <c r="FZY5383" s="288"/>
      <c r="FZZ5383" s="288"/>
      <c r="GAA5383" s="288"/>
      <c r="GAB5383" s="288"/>
      <c r="GAC5383" s="288"/>
      <c r="GAD5383" s="288"/>
      <c r="GAE5383" s="288"/>
      <c r="GAF5383" s="288"/>
      <c r="GAG5383" s="288"/>
      <c r="GAH5383" s="288"/>
      <c r="GAI5383" s="288"/>
      <c r="GAJ5383" s="288"/>
      <c r="GAK5383" s="288"/>
      <c r="GAL5383" s="288"/>
      <c r="GAM5383" s="288"/>
      <c r="GAN5383" s="288"/>
      <c r="GAO5383" s="288"/>
      <c r="GAP5383" s="288"/>
      <c r="GAQ5383" s="288"/>
      <c r="GAR5383" s="288"/>
      <c r="GAS5383" s="288"/>
      <c r="GAT5383" s="288"/>
      <c r="GAU5383" s="288"/>
      <c r="GAV5383" s="288"/>
      <c r="GAW5383" s="288"/>
      <c r="GAX5383" s="288"/>
      <c r="GAY5383" s="288"/>
      <c r="GAZ5383" s="288"/>
      <c r="GBA5383" s="288"/>
      <c r="GBB5383" s="288"/>
      <c r="GBC5383" s="288"/>
      <c r="GBD5383" s="288"/>
      <c r="GBE5383" s="288"/>
      <c r="GBF5383" s="288"/>
      <c r="GBG5383" s="288"/>
      <c r="GBH5383" s="288"/>
      <c r="GBI5383" s="288"/>
      <c r="GBJ5383" s="288"/>
      <c r="GBK5383" s="288"/>
      <c r="GBL5383" s="288"/>
      <c r="GBM5383" s="288"/>
      <c r="GBN5383" s="288"/>
      <c r="GBO5383" s="288"/>
      <c r="GBP5383" s="288"/>
      <c r="GBQ5383" s="288"/>
      <c r="GBR5383" s="288"/>
      <c r="GBS5383" s="288"/>
      <c r="GBT5383" s="288"/>
      <c r="GBU5383" s="288"/>
      <c r="GBV5383" s="288"/>
      <c r="GBW5383" s="288"/>
      <c r="GBX5383" s="288"/>
      <c r="GBY5383" s="288"/>
      <c r="GBZ5383" s="288"/>
      <c r="GCA5383" s="288"/>
      <c r="GCB5383" s="288"/>
      <c r="GCC5383" s="288"/>
      <c r="GCD5383" s="288"/>
      <c r="GCE5383" s="288"/>
      <c r="GCF5383" s="288"/>
      <c r="GCG5383" s="288"/>
      <c r="GCH5383" s="288"/>
      <c r="GCI5383" s="288"/>
      <c r="GCJ5383" s="288"/>
      <c r="GCK5383" s="288"/>
      <c r="GCL5383" s="288"/>
      <c r="GCM5383" s="288"/>
      <c r="GCN5383" s="288"/>
      <c r="GCO5383" s="288"/>
      <c r="GCP5383" s="288"/>
      <c r="GCQ5383" s="288"/>
      <c r="GCR5383" s="288"/>
      <c r="GCS5383" s="288"/>
      <c r="GCT5383" s="288"/>
      <c r="GCU5383" s="288"/>
      <c r="GCV5383" s="288"/>
      <c r="GCW5383" s="288"/>
      <c r="GCX5383" s="288"/>
      <c r="GCY5383" s="288"/>
      <c r="GCZ5383" s="288"/>
      <c r="GDA5383" s="288"/>
      <c r="GDB5383" s="288"/>
      <c r="GDC5383" s="288"/>
      <c r="GDD5383" s="288"/>
      <c r="GDE5383" s="288"/>
      <c r="GDF5383" s="288"/>
      <c r="GDG5383" s="288"/>
      <c r="GDH5383" s="288"/>
      <c r="GDI5383" s="288"/>
      <c r="GDJ5383" s="288"/>
      <c r="GDK5383" s="288"/>
      <c r="GDL5383" s="288"/>
      <c r="GDM5383" s="288"/>
      <c r="GDN5383" s="288"/>
      <c r="GDO5383" s="288"/>
      <c r="GDP5383" s="288"/>
      <c r="GDQ5383" s="288"/>
      <c r="GDR5383" s="288"/>
      <c r="GDS5383" s="288"/>
      <c r="GDT5383" s="288"/>
      <c r="GDU5383" s="288"/>
      <c r="GDV5383" s="288"/>
      <c r="GDW5383" s="288"/>
      <c r="GDX5383" s="288"/>
      <c r="GDY5383" s="288"/>
      <c r="GDZ5383" s="288"/>
      <c r="GEA5383" s="288"/>
      <c r="GEB5383" s="288"/>
      <c r="GEC5383" s="288"/>
      <c r="GED5383" s="288"/>
      <c r="GEE5383" s="288"/>
      <c r="GEF5383" s="288"/>
      <c r="GEG5383" s="288"/>
      <c r="GEH5383" s="288"/>
      <c r="GEI5383" s="288"/>
      <c r="GEJ5383" s="288"/>
      <c r="GEK5383" s="288"/>
      <c r="GEL5383" s="288"/>
      <c r="GEM5383" s="288"/>
      <c r="GEN5383" s="288"/>
      <c r="GEO5383" s="288"/>
      <c r="GEP5383" s="288"/>
      <c r="GEQ5383" s="288"/>
      <c r="GER5383" s="288"/>
      <c r="GES5383" s="288"/>
      <c r="GET5383" s="288"/>
      <c r="GEU5383" s="288"/>
      <c r="GEV5383" s="288"/>
      <c r="GEW5383" s="288"/>
      <c r="GEX5383" s="288"/>
      <c r="GEY5383" s="288"/>
      <c r="GEZ5383" s="288"/>
      <c r="GFA5383" s="288"/>
      <c r="GFB5383" s="288"/>
      <c r="GFC5383" s="288"/>
      <c r="GFD5383" s="288"/>
      <c r="GFE5383" s="288"/>
      <c r="GFF5383" s="288"/>
      <c r="GFG5383" s="288"/>
      <c r="GFH5383" s="288"/>
      <c r="GFI5383" s="288"/>
      <c r="GFJ5383" s="288"/>
      <c r="GFK5383" s="288"/>
      <c r="GFL5383" s="288"/>
      <c r="GFM5383" s="288"/>
      <c r="GFN5383" s="288"/>
      <c r="GFO5383" s="288"/>
      <c r="GFP5383" s="288"/>
      <c r="GFQ5383" s="288"/>
      <c r="GFR5383" s="288"/>
      <c r="GFS5383" s="288"/>
      <c r="GFT5383" s="288"/>
      <c r="GFU5383" s="288"/>
      <c r="GFV5383" s="288"/>
      <c r="GFW5383" s="288"/>
      <c r="GFX5383" s="288"/>
      <c r="GFY5383" s="288"/>
      <c r="GFZ5383" s="288"/>
      <c r="GGA5383" s="288"/>
      <c r="GGB5383" s="288"/>
      <c r="GGC5383" s="288"/>
      <c r="GGD5383" s="288"/>
      <c r="GGE5383" s="288"/>
      <c r="GGF5383" s="288"/>
      <c r="GGG5383" s="288"/>
      <c r="GGH5383" s="288"/>
      <c r="GGI5383" s="288"/>
      <c r="GGJ5383" s="288"/>
      <c r="GGK5383" s="288"/>
      <c r="GGL5383" s="288"/>
      <c r="GGM5383" s="288"/>
      <c r="GGN5383" s="288"/>
      <c r="GGO5383" s="288"/>
      <c r="GGP5383" s="288"/>
      <c r="GGQ5383" s="288"/>
      <c r="GGR5383" s="288"/>
      <c r="GGS5383" s="288"/>
      <c r="GGT5383" s="288"/>
      <c r="GGU5383" s="288"/>
      <c r="GGV5383" s="288"/>
      <c r="GGW5383" s="288"/>
      <c r="GGX5383" s="288"/>
      <c r="GGY5383" s="288"/>
      <c r="GGZ5383" s="288"/>
      <c r="GHA5383" s="288"/>
      <c r="GHB5383" s="288"/>
      <c r="GHC5383" s="288"/>
      <c r="GHD5383" s="288"/>
      <c r="GHE5383" s="288"/>
      <c r="GHF5383" s="288"/>
      <c r="GHG5383" s="288"/>
      <c r="GHH5383" s="288"/>
      <c r="GHI5383" s="288"/>
      <c r="GHJ5383" s="288"/>
      <c r="GHK5383" s="288"/>
      <c r="GHL5383" s="288"/>
      <c r="GHM5383" s="288"/>
      <c r="GHN5383" s="288"/>
      <c r="GHO5383" s="288"/>
      <c r="GHP5383" s="288"/>
      <c r="GHQ5383" s="288"/>
      <c r="GHR5383" s="288"/>
      <c r="GHS5383" s="288"/>
      <c r="GHT5383" s="288"/>
      <c r="GHU5383" s="288"/>
      <c r="GHV5383" s="288"/>
      <c r="GHW5383" s="288"/>
      <c r="GHX5383" s="288"/>
      <c r="GHY5383" s="288"/>
      <c r="GHZ5383" s="288"/>
      <c r="GIA5383" s="288"/>
      <c r="GIB5383" s="288"/>
      <c r="GIC5383" s="288"/>
      <c r="GID5383" s="288"/>
      <c r="GIE5383" s="288"/>
      <c r="GIF5383" s="288"/>
      <c r="GIG5383" s="288"/>
      <c r="GIH5383" s="288"/>
      <c r="GII5383" s="288"/>
      <c r="GIJ5383" s="288"/>
      <c r="GIK5383" s="288"/>
      <c r="GIL5383" s="288"/>
      <c r="GIM5383" s="288"/>
      <c r="GIN5383" s="288"/>
      <c r="GIO5383" s="288"/>
      <c r="GIP5383" s="288"/>
      <c r="GIQ5383" s="288"/>
      <c r="GIR5383" s="288"/>
      <c r="GIS5383" s="288"/>
      <c r="GIT5383" s="288"/>
      <c r="GIU5383" s="288"/>
      <c r="GIV5383" s="288"/>
      <c r="GIW5383" s="288"/>
      <c r="GIX5383" s="288"/>
      <c r="GIY5383" s="288"/>
      <c r="GIZ5383" s="288"/>
      <c r="GJA5383" s="288"/>
      <c r="GJB5383" s="288"/>
      <c r="GJC5383" s="288"/>
      <c r="GJD5383" s="288"/>
      <c r="GJE5383" s="288"/>
      <c r="GJF5383" s="288"/>
      <c r="GJG5383" s="288"/>
      <c r="GJH5383" s="288"/>
      <c r="GJI5383" s="288"/>
      <c r="GJJ5383" s="288"/>
      <c r="GJK5383" s="288"/>
      <c r="GJL5383" s="288"/>
      <c r="GJM5383" s="288"/>
      <c r="GJN5383" s="288"/>
      <c r="GJO5383" s="288"/>
      <c r="GJP5383" s="288"/>
      <c r="GJQ5383" s="288"/>
      <c r="GJR5383" s="288"/>
      <c r="GJS5383" s="288"/>
      <c r="GJT5383" s="288"/>
      <c r="GJU5383" s="288"/>
      <c r="GJV5383" s="288"/>
      <c r="GJW5383" s="288"/>
      <c r="GJX5383" s="288"/>
      <c r="GJY5383" s="288"/>
      <c r="GJZ5383" s="288"/>
      <c r="GKA5383" s="288"/>
      <c r="GKB5383" s="288"/>
      <c r="GKC5383" s="288"/>
      <c r="GKD5383" s="288"/>
      <c r="GKE5383" s="288"/>
      <c r="GKF5383" s="288"/>
      <c r="GKG5383" s="288"/>
      <c r="GKH5383" s="288"/>
      <c r="GKI5383" s="288"/>
      <c r="GKJ5383" s="288"/>
      <c r="GKK5383" s="288"/>
      <c r="GKL5383" s="288"/>
      <c r="GKM5383" s="288"/>
      <c r="GKN5383" s="288"/>
      <c r="GKO5383" s="288"/>
      <c r="GKP5383" s="288"/>
      <c r="GKQ5383" s="288"/>
      <c r="GKR5383" s="288"/>
      <c r="GKS5383" s="288"/>
      <c r="GKT5383" s="288"/>
      <c r="GKU5383" s="288"/>
      <c r="GKV5383" s="288"/>
      <c r="GKW5383" s="288"/>
      <c r="GKX5383" s="288"/>
      <c r="GKY5383" s="288"/>
      <c r="GKZ5383" s="288"/>
      <c r="GLA5383" s="288"/>
      <c r="GLB5383" s="288"/>
      <c r="GLC5383" s="288"/>
      <c r="GLD5383" s="288"/>
      <c r="GLE5383" s="288"/>
      <c r="GLF5383" s="288"/>
      <c r="GLG5383" s="288"/>
      <c r="GLH5383" s="288"/>
      <c r="GLI5383" s="288"/>
      <c r="GLJ5383" s="288"/>
      <c r="GLK5383" s="288"/>
      <c r="GLL5383" s="288"/>
      <c r="GLM5383" s="288"/>
      <c r="GLN5383" s="288"/>
      <c r="GLO5383" s="288"/>
      <c r="GLP5383" s="288"/>
      <c r="GLQ5383" s="288"/>
      <c r="GLR5383" s="288"/>
      <c r="GLS5383" s="288"/>
      <c r="GLT5383" s="288"/>
      <c r="GLU5383" s="288"/>
      <c r="GLV5383" s="288"/>
      <c r="GLW5383" s="288"/>
      <c r="GLX5383" s="288"/>
      <c r="GLY5383" s="288"/>
      <c r="GLZ5383" s="288"/>
      <c r="GMA5383" s="288"/>
      <c r="GMB5383" s="288"/>
      <c r="GMC5383" s="288"/>
      <c r="GMD5383" s="288"/>
      <c r="GME5383" s="288"/>
      <c r="GMF5383" s="288"/>
      <c r="GMG5383" s="288"/>
      <c r="GMH5383" s="288"/>
      <c r="GMI5383" s="288"/>
      <c r="GMJ5383" s="288"/>
      <c r="GMK5383" s="288"/>
      <c r="GML5383" s="288"/>
      <c r="GMM5383" s="288"/>
      <c r="GMN5383" s="288"/>
      <c r="GMO5383" s="288"/>
      <c r="GMP5383" s="288"/>
      <c r="GMQ5383" s="288"/>
      <c r="GMR5383" s="288"/>
      <c r="GMS5383" s="288"/>
      <c r="GMT5383" s="288"/>
      <c r="GMU5383" s="288"/>
      <c r="GMV5383" s="288"/>
      <c r="GMW5383" s="288"/>
      <c r="GMX5383" s="288"/>
      <c r="GMY5383" s="288"/>
      <c r="GMZ5383" s="288"/>
      <c r="GNA5383" s="288"/>
      <c r="GNB5383" s="288"/>
      <c r="GNC5383" s="288"/>
      <c r="GND5383" s="288"/>
      <c r="GNE5383" s="288"/>
      <c r="GNF5383" s="288"/>
      <c r="GNG5383" s="288"/>
      <c r="GNH5383" s="288"/>
      <c r="GNI5383" s="288"/>
      <c r="GNJ5383" s="288"/>
      <c r="GNK5383" s="288"/>
      <c r="GNL5383" s="288"/>
      <c r="GNM5383" s="288"/>
      <c r="GNN5383" s="288"/>
      <c r="GNO5383" s="288"/>
      <c r="GNP5383" s="288"/>
      <c r="GNQ5383" s="288"/>
      <c r="GNR5383" s="288"/>
      <c r="GNS5383" s="288"/>
      <c r="GNT5383" s="288"/>
      <c r="GNU5383" s="288"/>
      <c r="GNV5383" s="288"/>
      <c r="GNW5383" s="288"/>
      <c r="GNX5383" s="288"/>
      <c r="GNY5383" s="288"/>
      <c r="GNZ5383" s="288"/>
      <c r="GOA5383" s="288"/>
      <c r="GOB5383" s="288"/>
      <c r="GOC5383" s="288"/>
      <c r="GOD5383" s="288"/>
      <c r="GOE5383" s="288"/>
      <c r="GOF5383" s="288"/>
      <c r="GOG5383" s="288"/>
      <c r="GOH5383" s="288"/>
      <c r="GOI5383" s="288"/>
      <c r="GOJ5383" s="288"/>
      <c r="GOK5383" s="288"/>
      <c r="GOL5383" s="288"/>
      <c r="GOM5383" s="288"/>
      <c r="GON5383" s="288"/>
      <c r="GOO5383" s="288"/>
      <c r="GOP5383" s="288"/>
      <c r="GOQ5383" s="288"/>
      <c r="GOR5383" s="288"/>
      <c r="GOS5383" s="288"/>
      <c r="GOT5383" s="288"/>
      <c r="GOU5383" s="288"/>
      <c r="GOV5383" s="288"/>
      <c r="GOW5383" s="288"/>
      <c r="GOX5383" s="288"/>
      <c r="GOY5383" s="288"/>
      <c r="GOZ5383" s="288"/>
      <c r="GPA5383" s="288"/>
      <c r="GPB5383" s="288"/>
      <c r="GPC5383" s="288"/>
      <c r="GPD5383" s="288"/>
      <c r="GPE5383" s="288"/>
      <c r="GPF5383" s="288"/>
      <c r="GPG5383" s="288"/>
      <c r="GPH5383" s="288"/>
      <c r="GPI5383" s="288"/>
      <c r="GPJ5383" s="288"/>
      <c r="GPK5383" s="288"/>
      <c r="GPL5383" s="288"/>
      <c r="GPM5383" s="288"/>
      <c r="GPN5383" s="288"/>
      <c r="GPO5383" s="288"/>
      <c r="GPP5383" s="288"/>
      <c r="GPQ5383" s="288"/>
      <c r="GPR5383" s="288"/>
      <c r="GPS5383" s="288"/>
      <c r="GPT5383" s="288"/>
      <c r="GPU5383" s="288"/>
      <c r="GPV5383" s="288"/>
      <c r="GPW5383" s="288"/>
      <c r="GPX5383" s="288"/>
      <c r="GPY5383" s="288"/>
      <c r="GPZ5383" s="288"/>
      <c r="GQA5383" s="288"/>
      <c r="GQB5383" s="288"/>
      <c r="GQC5383" s="288"/>
      <c r="GQD5383" s="288"/>
      <c r="GQE5383" s="288"/>
      <c r="GQF5383" s="288"/>
      <c r="GQG5383" s="288"/>
      <c r="GQH5383" s="288"/>
      <c r="GQI5383" s="288"/>
      <c r="GQJ5383" s="288"/>
      <c r="GQK5383" s="288"/>
      <c r="GQL5383" s="288"/>
      <c r="GQM5383" s="288"/>
      <c r="GQN5383" s="288"/>
      <c r="GQO5383" s="288"/>
      <c r="GQP5383" s="288"/>
      <c r="GQQ5383" s="288"/>
      <c r="GQR5383" s="288"/>
      <c r="GQS5383" s="288"/>
      <c r="GQT5383" s="288"/>
      <c r="GQU5383" s="288"/>
      <c r="GQV5383" s="288"/>
      <c r="GQW5383" s="288"/>
      <c r="GQX5383" s="288"/>
      <c r="GQY5383" s="288"/>
      <c r="GQZ5383" s="288"/>
      <c r="GRA5383" s="288"/>
      <c r="GRB5383" s="288"/>
      <c r="GRC5383" s="288"/>
      <c r="GRD5383" s="288"/>
      <c r="GRE5383" s="288"/>
      <c r="GRF5383" s="288"/>
      <c r="GRG5383" s="288"/>
      <c r="GRH5383" s="288"/>
      <c r="GRI5383" s="288"/>
      <c r="GRJ5383" s="288"/>
      <c r="GRK5383" s="288"/>
      <c r="GRL5383" s="288"/>
      <c r="GRM5383" s="288"/>
      <c r="GRN5383" s="288"/>
      <c r="GRO5383" s="288"/>
      <c r="GRP5383" s="288"/>
      <c r="GRQ5383" s="288"/>
      <c r="GRR5383" s="288"/>
      <c r="GRS5383" s="288"/>
      <c r="GRT5383" s="288"/>
      <c r="GRU5383" s="288"/>
      <c r="GRV5383" s="288"/>
      <c r="GRW5383" s="288"/>
      <c r="GRX5383" s="288"/>
      <c r="GRY5383" s="288"/>
      <c r="GRZ5383" s="288"/>
      <c r="GSA5383" s="288"/>
      <c r="GSB5383" s="288"/>
      <c r="GSC5383" s="288"/>
      <c r="GSD5383" s="288"/>
      <c r="GSE5383" s="288"/>
      <c r="GSF5383" s="288"/>
      <c r="GSG5383" s="288"/>
      <c r="GSH5383" s="288"/>
      <c r="GSI5383" s="288"/>
      <c r="GSJ5383" s="288"/>
      <c r="GSK5383" s="288"/>
      <c r="GSL5383" s="288"/>
      <c r="GSM5383" s="288"/>
      <c r="GSN5383" s="288"/>
      <c r="GSO5383" s="288"/>
      <c r="GSP5383" s="288"/>
      <c r="GSQ5383" s="288"/>
      <c r="GSR5383" s="288"/>
      <c r="GSS5383" s="288"/>
      <c r="GST5383" s="288"/>
      <c r="GSU5383" s="288"/>
      <c r="GSV5383" s="288"/>
      <c r="GSW5383" s="288"/>
      <c r="GSX5383" s="288"/>
      <c r="GSY5383" s="288"/>
      <c r="GSZ5383" s="288"/>
      <c r="GTA5383" s="288"/>
      <c r="GTB5383" s="288"/>
      <c r="GTC5383" s="288"/>
      <c r="GTD5383" s="288"/>
      <c r="GTE5383" s="288"/>
      <c r="GTF5383" s="288"/>
      <c r="GTG5383" s="288"/>
      <c r="GTH5383" s="288"/>
      <c r="GTI5383" s="288"/>
      <c r="GTJ5383" s="288"/>
      <c r="GTK5383" s="288"/>
      <c r="GTL5383" s="288"/>
      <c r="GTM5383" s="288"/>
      <c r="GTN5383" s="288"/>
      <c r="GTO5383" s="288"/>
      <c r="GTP5383" s="288"/>
      <c r="GTQ5383" s="288"/>
      <c r="GTR5383" s="288"/>
      <c r="GTS5383" s="288"/>
      <c r="GTT5383" s="288"/>
      <c r="GTU5383" s="288"/>
      <c r="GTV5383" s="288"/>
      <c r="GTW5383" s="288"/>
      <c r="GTX5383" s="288"/>
      <c r="GTY5383" s="288"/>
      <c r="GTZ5383" s="288"/>
      <c r="GUA5383" s="288"/>
      <c r="GUB5383" s="288"/>
      <c r="GUC5383" s="288"/>
      <c r="GUD5383" s="288"/>
      <c r="GUE5383" s="288"/>
      <c r="GUF5383" s="288"/>
      <c r="GUG5383" s="288"/>
      <c r="GUH5383" s="288"/>
      <c r="GUI5383" s="288"/>
      <c r="GUJ5383" s="288"/>
      <c r="GUK5383" s="288"/>
      <c r="GUL5383" s="288"/>
      <c r="GUM5383" s="288"/>
      <c r="GUN5383" s="288"/>
      <c r="GUO5383" s="288"/>
      <c r="GUP5383" s="288"/>
      <c r="GUQ5383" s="288"/>
      <c r="GUR5383" s="288"/>
      <c r="GUS5383" s="288"/>
      <c r="GUT5383" s="288"/>
      <c r="GUU5383" s="288"/>
      <c r="GUV5383" s="288"/>
      <c r="GUW5383" s="288"/>
      <c r="GUX5383" s="288"/>
      <c r="GUY5383" s="288"/>
      <c r="GUZ5383" s="288"/>
      <c r="GVA5383" s="288"/>
      <c r="GVB5383" s="288"/>
      <c r="GVC5383" s="288"/>
      <c r="GVD5383" s="288"/>
      <c r="GVE5383" s="288"/>
      <c r="GVF5383" s="288"/>
      <c r="GVG5383" s="288"/>
      <c r="GVH5383" s="288"/>
      <c r="GVI5383" s="288"/>
      <c r="GVJ5383" s="288"/>
      <c r="GVK5383" s="288"/>
      <c r="GVL5383" s="288"/>
      <c r="GVM5383" s="288"/>
      <c r="GVN5383" s="288"/>
      <c r="GVO5383" s="288"/>
      <c r="GVP5383" s="288"/>
      <c r="GVQ5383" s="288"/>
      <c r="GVR5383" s="288"/>
      <c r="GVS5383" s="288"/>
      <c r="GVT5383" s="288"/>
      <c r="GVU5383" s="288"/>
      <c r="GVV5383" s="288"/>
      <c r="GVW5383" s="288"/>
      <c r="GVX5383" s="288"/>
      <c r="GVY5383" s="288"/>
      <c r="GVZ5383" s="288"/>
      <c r="GWA5383" s="288"/>
      <c r="GWB5383" s="288"/>
      <c r="GWC5383" s="288"/>
      <c r="GWD5383" s="288"/>
      <c r="GWE5383" s="288"/>
      <c r="GWF5383" s="288"/>
      <c r="GWG5383" s="288"/>
      <c r="GWH5383" s="288"/>
      <c r="GWI5383" s="288"/>
      <c r="GWJ5383" s="288"/>
      <c r="GWK5383" s="288"/>
      <c r="GWL5383" s="288"/>
      <c r="GWM5383" s="288"/>
      <c r="GWN5383" s="288"/>
      <c r="GWO5383" s="288"/>
      <c r="GWP5383" s="288"/>
      <c r="GWQ5383" s="288"/>
      <c r="GWR5383" s="288"/>
      <c r="GWS5383" s="288"/>
      <c r="GWT5383" s="288"/>
      <c r="GWU5383" s="288"/>
      <c r="GWV5383" s="288"/>
      <c r="GWW5383" s="288"/>
      <c r="GWX5383" s="288"/>
      <c r="GWY5383" s="288"/>
      <c r="GWZ5383" s="288"/>
      <c r="GXA5383" s="288"/>
      <c r="GXB5383" s="288"/>
      <c r="GXC5383" s="288"/>
      <c r="GXD5383" s="288"/>
      <c r="GXE5383" s="288"/>
      <c r="GXF5383" s="288"/>
      <c r="GXG5383" s="288"/>
      <c r="GXH5383" s="288"/>
      <c r="GXI5383" s="288"/>
      <c r="GXJ5383" s="288"/>
      <c r="GXK5383" s="288"/>
      <c r="GXL5383" s="288"/>
      <c r="GXM5383" s="288"/>
      <c r="GXN5383" s="288"/>
      <c r="GXO5383" s="288"/>
      <c r="GXP5383" s="288"/>
      <c r="GXQ5383" s="288"/>
      <c r="GXR5383" s="288"/>
      <c r="GXS5383" s="288"/>
      <c r="GXT5383" s="288"/>
      <c r="GXU5383" s="288"/>
      <c r="GXV5383" s="288"/>
      <c r="GXW5383" s="288"/>
      <c r="GXX5383" s="288"/>
      <c r="GXY5383" s="288"/>
      <c r="GXZ5383" s="288"/>
      <c r="GYA5383" s="288"/>
      <c r="GYB5383" s="288"/>
      <c r="GYC5383" s="288"/>
      <c r="GYD5383" s="288"/>
      <c r="GYE5383" s="288"/>
      <c r="GYF5383" s="288"/>
      <c r="GYG5383" s="288"/>
      <c r="GYH5383" s="288"/>
      <c r="GYI5383" s="288"/>
      <c r="GYJ5383" s="288"/>
      <c r="GYK5383" s="288"/>
      <c r="GYL5383" s="288"/>
      <c r="GYM5383" s="288"/>
      <c r="GYN5383" s="288"/>
      <c r="GYO5383" s="288"/>
      <c r="GYP5383" s="288"/>
      <c r="GYQ5383" s="288"/>
      <c r="GYR5383" s="288"/>
      <c r="GYS5383" s="288"/>
      <c r="GYT5383" s="288"/>
      <c r="GYU5383" s="288"/>
      <c r="GYV5383" s="288"/>
      <c r="GYW5383" s="288"/>
      <c r="GYX5383" s="288"/>
      <c r="GYY5383" s="288"/>
      <c r="GYZ5383" s="288"/>
      <c r="GZA5383" s="288"/>
      <c r="GZB5383" s="288"/>
      <c r="GZC5383" s="288"/>
      <c r="GZD5383" s="288"/>
      <c r="GZE5383" s="288"/>
      <c r="GZF5383" s="288"/>
      <c r="GZG5383" s="288"/>
      <c r="GZH5383" s="288"/>
      <c r="GZI5383" s="288"/>
      <c r="GZJ5383" s="288"/>
      <c r="GZK5383" s="288"/>
      <c r="GZL5383" s="288"/>
      <c r="GZM5383" s="288"/>
      <c r="GZN5383" s="288"/>
      <c r="GZO5383" s="288"/>
      <c r="GZP5383" s="288"/>
      <c r="GZQ5383" s="288"/>
      <c r="GZR5383" s="288"/>
      <c r="GZS5383" s="288"/>
      <c r="GZT5383" s="288"/>
      <c r="GZU5383" s="288"/>
      <c r="GZV5383" s="288"/>
      <c r="GZW5383" s="288"/>
      <c r="GZX5383" s="288"/>
      <c r="GZY5383" s="288"/>
      <c r="GZZ5383" s="288"/>
      <c r="HAA5383" s="288"/>
      <c r="HAB5383" s="288"/>
      <c r="HAC5383" s="288"/>
      <c r="HAD5383" s="288"/>
      <c r="HAE5383" s="288"/>
      <c r="HAF5383" s="288"/>
      <c r="HAG5383" s="288"/>
      <c r="HAH5383" s="288"/>
      <c r="HAI5383" s="288"/>
      <c r="HAJ5383" s="288"/>
      <c r="HAK5383" s="288"/>
      <c r="HAL5383" s="288"/>
      <c r="HAM5383" s="288"/>
      <c r="HAN5383" s="288"/>
      <c r="HAO5383" s="288"/>
      <c r="HAP5383" s="288"/>
      <c r="HAQ5383" s="288"/>
      <c r="HAR5383" s="288"/>
      <c r="HAS5383" s="288"/>
      <c r="HAT5383" s="288"/>
      <c r="HAU5383" s="288"/>
      <c r="HAV5383" s="288"/>
      <c r="HAW5383" s="288"/>
      <c r="HAX5383" s="288"/>
      <c r="HAY5383" s="288"/>
      <c r="HAZ5383" s="288"/>
      <c r="HBA5383" s="288"/>
      <c r="HBB5383" s="288"/>
      <c r="HBC5383" s="288"/>
      <c r="HBD5383" s="288"/>
      <c r="HBE5383" s="288"/>
      <c r="HBF5383" s="288"/>
      <c r="HBG5383" s="288"/>
      <c r="HBH5383" s="288"/>
      <c r="HBI5383" s="288"/>
      <c r="HBJ5383" s="288"/>
      <c r="HBK5383" s="288"/>
      <c r="HBL5383" s="288"/>
      <c r="HBM5383" s="288"/>
      <c r="HBN5383" s="288"/>
      <c r="HBO5383" s="288"/>
      <c r="HBP5383" s="288"/>
      <c r="HBQ5383" s="288"/>
      <c r="HBR5383" s="288"/>
      <c r="HBS5383" s="288"/>
      <c r="HBT5383" s="288"/>
      <c r="HBU5383" s="288"/>
      <c r="HBV5383" s="288"/>
      <c r="HBW5383" s="288"/>
      <c r="HBX5383" s="288"/>
      <c r="HBY5383" s="288"/>
      <c r="HBZ5383" s="288"/>
      <c r="HCA5383" s="288"/>
      <c r="HCB5383" s="288"/>
      <c r="HCC5383" s="288"/>
      <c r="HCD5383" s="288"/>
      <c r="HCE5383" s="288"/>
      <c r="HCF5383" s="288"/>
      <c r="HCG5383" s="288"/>
      <c r="HCH5383" s="288"/>
      <c r="HCI5383" s="288"/>
      <c r="HCJ5383" s="288"/>
      <c r="HCK5383" s="288"/>
      <c r="HCL5383" s="288"/>
      <c r="HCM5383" s="288"/>
      <c r="HCN5383" s="288"/>
      <c r="HCO5383" s="288"/>
      <c r="HCP5383" s="288"/>
      <c r="HCQ5383" s="288"/>
      <c r="HCR5383" s="288"/>
      <c r="HCS5383" s="288"/>
      <c r="HCT5383" s="288"/>
      <c r="HCU5383" s="288"/>
      <c r="HCV5383" s="288"/>
      <c r="HCW5383" s="288"/>
      <c r="HCX5383" s="288"/>
      <c r="HCY5383" s="288"/>
      <c r="HCZ5383" s="288"/>
      <c r="HDA5383" s="288"/>
      <c r="HDB5383" s="288"/>
      <c r="HDC5383" s="288"/>
      <c r="HDD5383" s="288"/>
      <c r="HDE5383" s="288"/>
      <c r="HDF5383" s="288"/>
      <c r="HDG5383" s="288"/>
      <c r="HDH5383" s="288"/>
      <c r="HDI5383" s="288"/>
      <c r="HDJ5383" s="288"/>
      <c r="HDK5383" s="288"/>
      <c r="HDL5383" s="288"/>
      <c r="HDM5383" s="288"/>
      <c r="HDN5383" s="288"/>
      <c r="HDO5383" s="288"/>
      <c r="HDP5383" s="288"/>
      <c r="HDQ5383" s="288"/>
      <c r="HDR5383" s="288"/>
      <c r="HDS5383" s="288"/>
      <c r="HDT5383" s="288"/>
      <c r="HDU5383" s="288"/>
      <c r="HDV5383" s="288"/>
      <c r="HDW5383" s="288"/>
      <c r="HDX5383" s="288"/>
      <c r="HDY5383" s="288"/>
      <c r="HDZ5383" s="288"/>
      <c r="HEA5383" s="288"/>
      <c r="HEB5383" s="288"/>
      <c r="HEC5383" s="288"/>
      <c r="HED5383" s="288"/>
      <c r="HEE5383" s="288"/>
      <c r="HEF5383" s="288"/>
      <c r="HEG5383" s="288"/>
      <c r="HEH5383" s="288"/>
      <c r="HEI5383" s="288"/>
      <c r="HEJ5383" s="288"/>
      <c r="HEK5383" s="288"/>
      <c r="HEL5383" s="288"/>
      <c r="HEM5383" s="288"/>
      <c r="HEN5383" s="288"/>
      <c r="HEO5383" s="288"/>
      <c r="HEP5383" s="288"/>
      <c r="HEQ5383" s="288"/>
      <c r="HER5383" s="288"/>
      <c r="HES5383" s="288"/>
      <c r="HET5383" s="288"/>
      <c r="HEU5383" s="288"/>
      <c r="HEV5383" s="288"/>
      <c r="HEW5383" s="288"/>
      <c r="HEX5383" s="288"/>
      <c r="HEY5383" s="288"/>
      <c r="HEZ5383" s="288"/>
      <c r="HFA5383" s="288"/>
      <c r="HFB5383" s="288"/>
      <c r="HFC5383" s="288"/>
      <c r="HFD5383" s="288"/>
      <c r="HFE5383" s="288"/>
      <c r="HFF5383" s="288"/>
      <c r="HFG5383" s="288"/>
      <c r="HFH5383" s="288"/>
      <c r="HFI5383" s="288"/>
      <c r="HFJ5383" s="288"/>
      <c r="HFK5383" s="288"/>
      <c r="HFL5383" s="288"/>
      <c r="HFM5383" s="288"/>
      <c r="HFN5383" s="288"/>
      <c r="HFO5383" s="288"/>
      <c r="HFP5383" s="288"/>
      <c r="HFQ5383" s="288"/>
      <c r="HFR5383" s="288"/>
      <c r="HFS5383" s="288"/>
      <c r="HFT5383" s="288"/>
      <c r="HFU5383" s="288"/>
      <c r="HFV5383" s="288"/>
      <c r="HFW5383" s="288"/>
      <c r="HFX5383" s="288"/>
      <c r="HFY5383" s="288"/>
      <c r="HFZ5383" s="288"/>
      <c r="HGA5383" s="288"/>
      <c r="HGB5383" s="288"/>
      <c r="HGC5383" s="288"/>
      <c r="HGD5383" s="288"/>
      <c r="HGE5383" s="288"/>
      <c r="HGF5383" s="288"/>
      <c r="HGG5383" s="288"/>
      <c r="HGH5383" s="288"/>
      <c r="HGI5383" s="288"/>
      <c r="HGJ5383" s="288"/>
      <c r="HGK5383" s="288"/>
      <c r="HGL5383" s="288"/>
      <c r="HGM5383" s="288"/>
      <c r="HGN5383" s="288"/>
      <c r="HGO5383" s="288"/>
      <c r="HGP5383" s="288"/>
      <c r="HGQ5383" s="288"/>
      <c r="HGR5383" s="288"/>
      <c r="HGS5383" s="288"/>
      <c r="HGT5383" s="288"/>
      <c r="HGU5383" s="288"/>
      <c r="HGV5383" s="288"/>
      <c r="HGW5383" s="288"/>
      <c r="HGX5383" s="288"/>
      <c r="HGY5383" s="288"/>
      <c r="HGZ5383" s="288"/>
      <c r="HHA5383" s="288"/>
      <c r="HHB5383" s="288"/>
      <c r="HHC5383" s="288"/>
      <c r="HHD5383" s="288"/>
      <c r="HHE5383" s="288"/>
      <c r="HHF5383" s="288"/>
      <c r="HHG5383" s="288"/>
      <c r="HHH5383" s="288"/>
      <c r="HHI5383" s="288"/>
      <c r="HHJ5383" s="288"/>
      <c r="HHK5383" s="288"/>
      <c r="HHL5383" s="288"/>
      <c r="HHM5383" s="288"/>
      <c r="HHN5383" s="288"/>
      <c r="HHO5383" s="288"/>
      <c r="HHP5383" s="288"/>
      <c r="HHQ5383" s="288"/>
      <c r="HHR5383" s="288"/>
      <c r="HHS5383" s="288"/>
      <c r="HHT5383" s="288"/>
      <c r="HHU5383" s="288"/>
      <c r="HHV5383" s="288"/>
      <c r="HHW5383" s="288"/>
      <c r="HHX5383" s="288"/>
      <c r="HHY5383" s="288"/>
      <c r="HHZ5383" s="288"/>
      <c r="HIA5383" s="288"/>
      <c r="HIB5383" s="288"/>
      <c r="HIC5383" s="288"/>
      <c r="HID5383" s="288"/>
      <c r="HIE5383" s="288"/>
      <c r="HIF5383" s="288"/>
      <c r="HIG5383" s="288"/>
      <c r="HIH5383" s="288"/>
      <c r="HII5383" s="288"/>
      <c r="HIJ5383" s="288"/>
      <c r="HIK5383" s="288"/>
      <c r="HIL5383" s="288"/>
      <c r="HIM5383" s="288"/>
      <c r="HIN5383" s="288"/>
      <c r="HIO5383" s="288"/>
      <c r="HIP5383" s="288"/>
      <c r="HIQ5383" s="288"/>
      <c r="HIR5383" s="288"/>
      <c r="HIS5383" s="288"/>
      <c r="HIT5383" s="288"/>
      <c r="HIU5383" s="288"/>
      <c r="HIV5383" s="288"/>
      <c r="HIW5383" s="288"/>
      <c r="HIX5383" s="288"/>
      <c r="HIY5383" s="288"/>
      <c r="HIZ5383" s="288"/>
      <c r="HJA5383" s="288"/>
      <c r="HJB5383" s="288"/>
      <c r="HJC5383" s="288"/>
      <c r="HJD5383" s="288"/>
      <c r="HJE5383" s="288"/>
      <c r="HJF5383" s="288"/>
      <c r="HJG5383" s="288"/>
      <c r="HJH5383" s="288"/>
      <c r="HJI5383" s="288"/>
      <c r="HJJ5383" s="288"/>
      <c r="HJK5383" s="288"/>
      <c r="HJL5383" s="288"/>
      <c r="HJM5383" s="288"/>
      <c r="HJN5383" s="288"/>
      <c r="HJO5383" s="288"/>
      <c r="HJP5383" s="288"/>
      <c r="HJQ5383" s="288"/>
      <c r="HJR5383" s="288"/>
      <c r="HJS5383" s="288"/>
      <c r="HJT5383" s="288"/>
      <c r="HJU5383" s="288"/>
      <c r="HJV5383" s="288"/>
      <c r="HJW5383" s="288"/>
      <c r="HJX5383" s="288"/>
      <c r="HJY5383" s="288"/>
      <c r="HJZ5383" s="288"/>
      <c r="HKA5383" s="288"/>
      <c r="HKB5383" s="288"/>
      <c r="HKC5383" s="288"/>
      <c r="HKD5383" s="288"/>
      <c r="HKE5383" s="288"/>
      <c r="HKF5383" s="288"/>
      <c r="HKG5383" s="288"/>
      <c r="HKH5383" s="288"/>
      <c r="HKI5383" s="288"/>
      <c r="HKJ5383" s="288"/>
      <c r="HKK5383" s="288"/>
      <c r="HKL5383" s="288"/>
      <c r="HKM5383" s="288"/>
      <c r="HKN5383" s="288"/>
      <c r="HKO5383" s="288"/>
      <c r="HKP5383" s="288"/>
      <c r="HKQ5383" s="288"/>
      <c r="HKR5383" s="288"/>
      <c r="HKS5383" s="288"/>
      <c r="HKT5383" s="288"/>
      <c r="HKU5383" s="288"/>
      <c r="HKV5383" s="288"/>
      <c r="HKW5383" s="288"/>
      <c r="HKX5383" s="288"/>
      <c r="HKY5383" s="288"/>
      <c r="HKZ5383" s="288"/>
      <c r="HLA5383" s="288"/>
      <c r="HLB5383" s="288"/>
      <c r="HLC5383" s="288"/>
      <c r="HLD5383" s="288"/>
      <c r="HLE5383" s="288"/>
      <c r="HLF5383" s="288"/>
      <c r="HLG5383" s="288"/>
      <c r="HLH5383" s="288"/>
      <c r="HLI5383" s="288"/>
      <c r="HLJ5383" s="288"/>
      <c r="HLK5383" s="288"/>
      <c r="HLL5383" s="288"/>
      <c r="HLM5383" s="288"/>
      <c r="HLN5383" s="288"/>
      <c r="HLO5383" s="288"/>
      <c r="HLP5383" s="288"/>
      <c r="HLQ5383" s="288"/>
      <c r="HLR5383" s="288"/>
      <c r="HLS5383" s="288"/>
      <c r="HLT5383" s="288"/>
      <c r="HLU5383" s="288"/>
      <c r="HLV5383" s="288"/>
      <c r="HLW5383" s="288"/>
      <c r="HLX5383" s="288"/>
      <c r="HLY5383" s="288"/>
      <c r="HLZ5383" s="288"/>
      <c r="HMA5383" s="288"/>
      <c r="HMB5383" s="288"/>
      <c r="HMC5383" s="288"/>
      <c r="HMD5383" s="288"/>
      <c r="HME5383" s="288"/>
      <c r="HMF5383" s="288"/>
      <c r="HMG5383" s="288"/>
      <c r="HMH5383" s="288"/>
      <c r="HMI5383" s="288"/>
      <c r="HMJ5383" s="288"/>
      <c r="HMK5383" s="288"/>
      <c r="HML5383" s="288"/>
      <c r="HMM5383" s="288"/>
      <c r="HMN5383" s="288"/>
      <c r="HMO5383" s="288"/>
      <c r="HMP5383" s="288"/>
      <c r="HMQ5383" s="288"/>
      <c r="HMR5383" s="288"/>
      <c r="HMS5383" s="288"/>
      <c r="HMT5383" s="288"/>
      <c r="HMU5383" s="288"/>
      <c r="HMV5383" s="288"/>
      <c r="HMW5383" s="288"/>
      <c r="HMX5383" s="288"/>
      <c r="HMY5383" s="288"/>
      <c r="HMZ5383" s="288"/>
      <c r="HNA5383" s="288"/>
      <c r="HNB5383" s="288"/>
      <c r="HNC5383" s="288"/>
      <c r="HND5383" s="288"/>
      <c r="HNE5383" s="288"/>
      <c r="HNF5383" s="288"/>
      <c r="HNG5383" s="288"/>
      <c r="HNH5383" s="288"/>
      <c r="HNI5383" s="288"/>
      <c r="HNJ5383" s="288"/>
      <c r="HNK5383" s="288"/>
      <c r="HNL5383" s="288"/>
      <c r="HNM5383" s="288"/>
      <c r="HNN5383" s="288"/>
      <c r="HNO5383" s="288"/>
      <c r="HNP5383" s="288"/>
      <c r="HNQ5383" s="288"/>
      <c r="HNR5383" s="288"/>
      <c r="HNS5383" s="288"/>
      <c r="HNT5383" s="288"/>
      <c r="HNU5383" s="288"/>
      <c r="HNV5383" s="288"/>
      <c r="HNW5383" s="288"/>
      <c r="HNX5383" s="288"/>
      <c r="HNY5383" s="288"/>
      <c r="HNZ5383" s="288"/>
      <c r="HOA5383" s="288"/>
      <c r="HOB5383" s="288"/>
      <c r="HOC5383" s="288"/>
      <c r="HOD5383" s="288"/>
      <c r="HOE5383" s="288"/>
      <c r="HOF5383" s="288"/>
      <c r="HOG5383" s="288"/>
      <c r="HOH5383" s="288"/>
      <c r="HOI5383" s="288"/>
      <c r="HOJ5383" s="288"/>
      <c r="HOK5383" s="288"/>
      <c r="HOL5383" s="288"/>
      <c r="HOM5383" s="288"/>
      <c r="HON5383" s="288"/>
      <c r="HOO5383" s="288"/>
      <c r="HOP5383" s="288"/>
      <c r="HOQ5383" s="288"/>
      <c r="HOR5383" s="288"/>
      <c r="HOS5383" s="288"/>
      <c r="HOT5383" s="288"/>
      <c r="HOU5383" s="288"/>
      <c r="HOV5383" s="288"/>
      <c r="HOW5383" s="288"/>
      <c r="HOX5383" s="288"/>
      <c r="HOY5383" s="288"/>
      <c r="HOZ5383" s="288"/>
      <c r="HPA5383" s="288"/>
      <c r="HPB5383" s="288"/>
      <c r="HPC5383" s="288"/>
      <c r="HPD5383" s="288"/>
      <c r="HPE5383" s="288"/>
      <c r="HPF5383" s="288"/>
      <c r="HPG5383" s="288"/>
      <c r="HPH5383" s="288"/>
      <c r="HPI5383" s="288"/>
      <c r="HPJ5383" s="288"/>
      <c r="HPK5383" s="288"/>
      <c r="HPL5383" s="288"/>
      <c r="HPM5383" s="288"/>
      <c r="HPN5383" s="288"/>
      <c r="HPO5383" s="288"/>
      <c r="HPP5383" s="288"/>
      <c r="HPQ5383" s="288"/>
      <c r="HPR5383" s="288"/>
      <c r="HPS5383" s="288"/>
      <c r="HPT5383" s="288"/>
      <c r="HPU5383" s="288"/>
      <c r="HPV5383" s="288"/>
      <c r="HPW5383" s="288"/>
      <c r="HPX5383" s="288"/>
      <c r="HPY5383" s="288"/>
      <c r="HPZ5383" s="288"/>
      <c r="HQA5383" s="288"/>
      <c r="HQB5383" s="288"/>
      <c r="HQC5383" s="288"/>
      <c r="HQD5383" s="288"/>
      <c r="HQE5383" s="288"/>
      <c r="HQF5383" s="288"/>
      <c r="HQG5383" s="288"/>
      <c r="HQH5383" s="288"/>
      <c r="HQI5383" s="288"/>
      <c r="HQJ5383" s="288"/>
      <c r="HQK5383" s="288"/>
      <c r="HQL5383" s="288"/>
      <c r="HQM5383" s="288"/>
      <c r="HQN5383" s="288"/>
      <c r="HQO5383" s="288"/>
      <c r="HQP5383" s="288"/>
      <c r="HQQ5383" s="288"/>
      <c r="HQR5383" s="288"/>
      <c r="HQS5383" s="288"/>
      <c r="HQT5383" s="288"/>
      <c r="HQU5383" s="288"/>
      <c r="HQV5383" s="288"/>
      <c r="HQW5383" s="288"/>
      <c r="HQX5383" s="288"/>
      <c r="HQY5383" s="288"/>
      <c r="HQZ5383" s="288"/>
      <c r="HRA5383" s="288"/>
      <c r="HRB5383" s="288"/>
      <c r="HRC5383" s="288"/>
      <c r="HRD5383" s="288"/>
      <c r="HRE5383" s="288"/>
      <c r="HRF5383" s="288"/>
      <c r="HRG5383" s="288"/>
      <c r="HRH5383" s="288"/>
      <c r="HRI5383" s="288"/>
      <c r="HRJ5383" s="288"/>
      <c r="HRK5383" s="288"/>
      <c r="HRL5383" s="288"/>
      <c r="HRM5383" s="288"/>
      <c r="HRN5383" s="288"/>
      <c r="HRO5383" s="288"/>
      <c r="HRP5383" s="288"/>
      <c r="HRQ5383" s="288"/>
      <c r="HRR5383" s="288"/>
      <c r="HRS5383" s="288"/>
      <c r="HRT5383" s="288"/>
      <c r="HRU5383" s="288"/>
      <c r="HRV5383" s="288"/>
      <c r="HRW5383" s="288"/>
      <c r="HRX5383" s="288"/>
      <c r="HRY5383" s="288"/>
      <c r="HRZ5383" s="288"/>
      <c r="HSA5383" s="288"/>
      <c r="HSB5383" s="288"/>
      <c r="HSC5383" s="288"/>
      <c r="HSD5383" s="288"/>
      <c r="HSE5383" s="288"/>
      <c r="HSF5383" s="288"/>
      <c r="HSG5383" s="288"/>
      <c r="HSH5383" s="288"/>
      <c r="HSI5383" s="288"/>
      <c r="HSJ5383" s="288"/>
      <c r="HSK5383" s="288"/>
      <c r="HSL5383" s="288"/>
      <c r="HSM5383" s="288"/>
      <c r="HSN5383" s="288"/>
      <c r="HSO5383" s="288"/>
      <c r="HSP5383" s="288"/>
      <c r="HSQ5383" s="288"/>
      <c r="HSR5383" s="288"/>
      <c r="HSS5383" s="288"/>
      <c r="HST5383" s="288"/>
      <c r="HSU5383" s="288"/>
      <c r="HSV5383" s="288"/>
      <c r="HSW5383" s="288"/>
      <c r="HSX5383" s="288"/>
      <c r="HSY5383" s="288"/>
      <c r="HSZ5383" s="288"/>
      <c r="HTA5383" s="288"/>
      <c r="HTB5383" s="288"/>
      <c r="HTC5383" s="288"/>
      <c r="HTD5383" s="288"/>
      <c r="HTE5383" s="288"/>
      <c r="HTF5383" s="288"/>
      <c r="HTG5383" s="288"/>
      <c r="HTH5383" s="288"/>
      <c r="HTI5383" s="288"/>
      <c r="HTJ5383" s="288"/>
      <c r="HTK5383" s="288"/>
      <c r="HTL5383" s="288"/>
      <c r="HTM5383" s="288"/>
      <c r="HTN5383" s="288"/>
      <c r="HTO5383" s="288"/>
      <c r="HTP5383" s="288"/>
      <c r="HTQ5383" s="288"/>
      <c r="HTR5383" s="288"/>
      <c r="HTS5383" s="288"/>
      <c r="HTT5383" s="288"/>
      <c r="HTU5383" s="288"/>
      <c r="HTV5383" s="288"/>
      <c r="HTW5383" s="288"/>
      <c r="HTX5383" s="288"/>
      <c r="HTY5383" s="288"/>
      <c r="HTZ5383" s="288"/>
      <c r="HUA5383" s="288"/>
      <c r="HUB5383" s="288"/>
      <c r="HUC5383" s="288"/>
      <c r="HUD5383" s="288"/>
      <c r="HUE5383" s="288"/>
      <c r="HUF5383" s="288"/>
      <c r="HUG5383" s="288"/>
      <c r="HUH5383" s="288"/>
      <c r="HUI5383" s="288"/>
      <c r="HUJ5383" s="288"/>
      <c r="HUK5383" s="288"/>
      <c r="HUL5383" s="288"/>
      <c r="HUM5383" s="288"/>
      <c r="HUN5383" s="288"/>
      <c r="HUO5383" s="288"/>
      <c r="HUP5383" s="288"/>
      <c r="HUQ5383" s="288"/>
      <c r="HUR5383" s="288"/>
      <c r="HUS5383" s="288"/>
      <c r="HUT5383" s="288"/>
      <c r="HUU5383" s="288"/>
      <c r="HUV5383" s="288"/>
      <c r="HUW5383" s="288"/>
      <c r="HUX5383" s="288"/>
      <c r="HUY5383" s="288"/>
      <c r="HUZ5383" s="288"/>
      <c r="HVA5383" s="288"/>
      <c r="HVB5383" s="288"/>
      <c r="HVC5383" s="288"/>
      <c r="HVD5383" s="288"/>
      <c r="HVE5383" s="288"/>
      <c r="HVF5383" s="288"/>
      <c r="HVG5383" s="288"/>
      <c r="HVH5383" s="288"/>
      <c r="HVI5383" s="288"/>
      <c r="HVJ5383" s="288"/>
      <c r="HVK5383" s="288"/>
      <c r="HVL5383" s="288"/>
      <c r="HVM5383" s="288"/>
      <c r="HVN5383" s="288"/>
      <c r="HVO5383" s="288"/>
      <c r="HVP5383" s="288"/>
      <c r="HVQ5383" s="288"/>
      <c r="HVR5383" s="288"/>
      <c r="HVS5383" s="288"/>
      <c r="HVT5383" s="288"/>
      <c r="HVU5383" s="288"/>
      <c r="HVV5383" s="288"/>
      <c r="HVW5383" s="288"/>
      <c r="HVX5383" s="288"/>
      <c r="HVY5383" s="288"/>
      <c r="HVZ5383" s="288"/>
      <c r="HWA5383" s="288"/>
      <c r="HWB5383" s="288"/>
      <c r="HWC5383" s="288"/>
      <c r="HWD5383" s="288"/>
      <c r="HWE5383" s="288"/>
      <c r="HWF5383" s="288"/>
      <c r="HWG5383" s="288"/>
      <c r="HWH5383" s="288"/>
      <c r="HWI5383" s="288"/>
      <c r="HWJ5383" s="288"/>
      <c r="HWK5383" s="288"/>
      <c r="HWL5383" s="288"/>
      <c r="HWM5383" s="288"/>
      <c r="HWN5383" s="288"/>
      <c r="HWO5383" s="288"/>
      <c r="HWP5383" s="288"/>
      <c r="HWQ5383" s="288"/>
      <c r="HWR5383" s="288"/>
      <c r="HWS5383" s="288"/>
      <c r="HWT5383" s="288"/>
      <c r="HWU5383" s="288"/>
      <c r="HWV5383" s="288"/>
      <c r="HWW5383" s="288"/>
      <c r="HWX5383" s="288"/>
      <c r="HWY5383" s="288"/>
      <c r="HWZ5383" s="288"/>
      <c r="HXA5383" s="288"/>
      <c r="HXB5383" s="288"/>
      <c r="HXC5383" s="288"/>
      <c r="HXD5383" s="288"/>
      <c r="HXE5383" s="288"/>
      <c r="HXF5383" s="288"/>
      <c r="HXG5383" s="288"/>
      <c r="HXH5383" s="288"/>
      <c r="HXI5383" s="288"/>
      <c r="HXJ5383" s="288"/>
      <c r="HXK5383" s="288"/>
      <c r="HXL5383" s="288"/>
      <c r="HXM5383" s="288"/>
      <c r="HXN5383" s="288"/>
      <c r="HXO5383" s="288"/>
      <c r="HXP5383" s="288"/>
      <c r="HXQ5383" s="288"/>
      <c r="HXR5383" s="288"/>
      <c r="HXS5383" s="288"/>
      <c r="HXT5383" s="288"/>
      <c r="HXU5383" s="288"/>
      <c r="HXV5383" s="288"/>
      <c r="HXW5383" s="288"/>
      <c r="HXX5383" s="288"/>
      <c r="HXY5383" s="288"/>
      <c r="HXZ5383" s="288"/>
      <c r="HYA5383" s="288"/>
      <c r="HYB5383" s="288"/>
      <c r="HYC5383" s="288"/>
      <c r="HYD5383" s="288"/>
      <c r="HYE5383" s="288"/>
      <c r="HYF5383" s="288"/>
      <c r="HYG5383" s="288"/>
      <c r="HYH5383" s="288"/>
      <c r="HYI5383" s="288"/>
      <c r="HYJ5383" s="288"/>
      <c r="HYK5383" s="288"/>
      <c r="HYL5383" s="288"/>
      <c r="HYM5383" s="288"/>
      <c r="HYN5383" s="288"/>
      <c r="HYO5383" s="288"/>
      <c r="HYP5383" s="288"/>
      <c r="HYQ5383" s="288"/>
      <c r="HYR5383" s="288"/>
      <c r="HYS5383" s="288"/>
      <c r="HYT5383" s="288"/>
      <c r="HYU5383" s="288"/>
      <c r="HYV5383" s="288"/>
      <c r="HYW5383" s="288"/>
      <c r="HYX5383" s="288"/>
      <c r="HYY5383" s="288"/>
      <c r="HYZ5383" s="288"/>
      <c r="HZA5383" s="288"/>
      <c r="HZB5383" s="288"/>
      <c r="HZC5383" s="288"/>
      <c r="HZD5383" s="288"/>
      <c r="HZE5383" s="288"/>
      <c r="HZF5383" s="288"/>
      <c r="HZG5383" s="288"/>
      <c r="HZH5383" s="288"/>
      <c r="HZI5383" s="288"/>
      <c r="HZJ5383" s="288"/>
      <c r="HZK5383" s="288"/>
      <c r="HZL5383" s="288"/>
      <c r="HZM5383" s="288"/>
      <c r="HZN5383" s="288"/>
      <c r="HZO5383" s="288"/>
      <c r="HZP5383" s="288"/>
      <c r="HZQ5383" s="288"/>
      <c r="HZR5383" s="288"/>
      <c r="HZS5383" s="288"/>
      <c r="HZT5383" s="288"/>
      <c r="HZU5383" s="288"/>
      <c r="HZV5383" s="288"/>
      <c r="HZW5383" s="288"/>
      <c r="HZX5383" s="288"/>
      <c r="HZY5383" s="288"/>
      <c r="HZZ5383" s="288"/>
      <c r="IAA5383" s="288"/>
      <c r="IAB5383" s="288"/>
      <c r="IAC5383" s="288"/>
      <c r="IAD5383" s="288"/>
      <c r="IAE5383" s="288"/>
      <c r="IAF5383" s="288"/>
      <c r="IAG5383" s="288"/>
      <c r="IAH5383" s="288"/>
      <c r="IAI5383" s="288"/>
      <c r="IAJ5383" s="288"/>
      <c r="IAK5383" s="288"/>
      <c r="IAL5383" s="288"/>
      <c r="IAM5383" s="288"/>
      <c r="IAN5383" s="288"/>
      <c r="IAO5383" s="288"/>
      <c r="IAP5383" s="288"/>
      <c r="IAQ5383" s="288"/>
      <c r="IAR5383" s="288"/>
      <c r="IAS5383" s="288"/>
      <c r="IAT5383" s="288"/>
      <c r="IAU5383" s="288"/>
      <c r="IAV5383" s="288"/>
      <c r="IAW5383" s="288"/>
      <c r="IAX5383" s="288"/>
      <c r="IAY5383" s="288"/>
      <c r="IAZ5383" s="288"/>
      <c r="IBA5383" s="288"/>
      <c r="IBB5383" s="288"/>
      <c r="IBC5383" s="288"/>
      <c r="IBD5383" s="288"/>
      <c r="IBE5383" s="288"/>
      <c r="IBF5383" s="288"/>
      <c r="IBG5383" s="288"/>
      <c r="IBH5383" s="288"/>
      <c r="IBI5383" s="288"/>
      <c r="IBJ5383" s="288"/>
      <c r="IBK5383" s="288"/>
      <c r="IBL5383" s="288"/>
      <c r="IBM5383" s="288"/>
      <c r="IBN5383" s="288"/>
      <c r="IBO5383" s="288"/>
      <c r="IBP5383" s="288"/>
      <c r="IBQ5383" s="288"/>
      <c r="IBR5383" s="288"/>
      <c r="IBS5383" s="288"/>
      <c r="IBT5383" s="288"/>
      <c r="IBU5383" s="288"/>
      <c r="IBV5383" s="288"/>
      <c r="IBW5383" s="288"/>
      <c r="IBX5383" s="288"/>
      <c r="IBY5383" s="288"/>
      <c r="IBZ5383" s="288"/>
      <c r="ICA5383" s="288"/>
      <c r="ICB5383" s="288"/>
      <c r="ICC5383" s="288"/>
      <c r="ICD5383" s="288"/>
      <c r="ICE5383" s="288"/>
      <c r="ICF5383" s="288"/>
      <c r="ICG5383" s="288"/>
      <c r="ICH5383" s="288"/>
      <c r="ICI5383" s="288"/>
      <c r="ICJ5383" s="288"/>
      <c r="ICK5383" s="288"/>
      <c r="ICL5383" s="288"/>
      <c r="ICM5383" s="288"/>
      <c r="ICN5383" s="288"/>
      <c r="ICO5383" s="288"/>
      <c r="ICP5383" s="288"/>
      <c r="ICQ5383" s="288"/>
      <c r="ICR5383" s="288"/>
      <c r="ICS5383" s="288"/>
      <c r="ICT5383" s="288"/>
      <c r="ICU5383" s="288"/>
      <c r="ICV5383" s="288"/>
      <c r="ICW5383" s="288"/>
      <c r="ICX5383" s="288"/>
      <c r="ICY5383" s="288"/>
      <c r="ICZ5383" s="288"/>
      <c r="IDA5383" s="288"/>
      <c r="IDB5383" s="288"/>
      <c r="IDC5383" s="288"/>
      <c r="IDD5383" s="288"/>
      <c r="IDE5383" s="288"/>
      <c r="IDF5383" s="288"/>
      <c r="IDG5383" s="288"/>
      <c r="IDH5383" s="288"/>
      <c r="IDI5383" s="288"/>
      <c r="IDJ5383" s="288"/>
      <c r="IDK5383" s="288"/>
      <c r="IDL5383" s="288"/>
      <c r="IDM5383" s="288"/>
      <c r="IDN5383" s="288"/>
      <c r="IDO5383" s="288"/>
      <c r="IDP5383" s="288"/>
      <c r="IDQ5383" s="288"/>
      <c r="IDR5383" s="288"/>
      <c r="IDS5383" s="288"/>
      <c r="IDT5383" s="288"/>
      <c r="IDU5383" s="288"/>
      <c r="IDV5383" s="288"/>
      <c r="IDW5383" s="288"/>
      <c r="IDX5383" s="288"/>
      <c r="IDY5383" s="288"/>
      <c r="IDZ5383" s="288"/>
      <c r="IEA5383" s="288"/>
      <c r="IEB5383" s="288"/>
      <c r="IEC5383" s="288"/>
      <c r="IED5383" s="288"/>
      <c r="IEE5383" s="288"/>
      <c r="IEF5383" s="288"/>
      <c r="IEG5383" s="288"/>
      <c r="IEH5383" s="288"/>
      <c r="IEI5383" s="288"/>
      <c r="IEJ5383" s="288"/>
      <c r="IEK5383" s="288"/>
      <c r="IEL5383" s="288"/>
      <c r="IEM5383" s="288"/>
      <c r="IEN5383" s="288"/>
      <c r="IEO5383" s="288"/>
      <c r="IEP5383" s="288"/>
      <c r="IEQ5383" s="288"/>
      <c r="IER5383" s="288"/>
      <c r="IES5383" s="288"/>
      <c r="IET5383" s="288"/>
      <c r="IEU5383" s="288"/>
      <c r="IEV5383" s="288"/>
      <c r="IEW5383" s="288"/>
      <c r="IEX5383" s="288"/>
      <c r="IEY5383" s="288"/>
      <c r="IEZ5383" s="288"/>
      <c r="IFA5383" s="288"/>
      <c r="IFB5383" s="288"/>
      <c r="IFC5383" s="288"/>
      <c r="IFD5383" s="288"/>
      <c r="IFE5383" s="288"/>
      <c r="IFF5383" s="288"/>
      <c r="IFG5383" s="288"/>
      <c r="IFH5383" s="288"/>
      <c r="IFI5383" s="288"/>
      <c r="IFJ5383" s="288"/>
      <c r="IFK5383" s="288"/>
      <c r="IFL5383" s="288"/>
      <c r="IFM5383" s="288"/>
      <c r="IFN5383" s="288"/>
      <c r="IFO5383" s="288"/>
      <c r="IFP5383" s="288"/>
      <c r="IFQ5383" s="288"/>
      <c r="IFR5383" s="288"/>
      <c r="IFS5383" s="288"/>
      <c r="IFT5383" s="288"/>
      <c r="IFU5383" s="288"/>
      <c r="IFV5383" s="288"/>
      <c r="IFW5383" s="288"/>
      <c r="IFX5383" s="288"/>
      <c r="IFY5383" s="288"/>
      <c r="IFZ5383" s="288"/>
      <c r="IGA5383" s="288"/>
      <c r="IGB5383" s="288"/>
      <c r="IGC5383" s="288"/>
      <c r="IGD5383" s="288"/>
      <c r="IGE5383" s="288"/>
      <c r="IGF5383" s="288"/>
      <c r="IGG5383" s="288"/>
      <c r="IGH5383" s="288"/>
      <c r="IGI5383" s="288"/>
      <c r="IGJ5383" s="288"/>
      <c r="IGK5383" s="288"/>
      <c r="IGL5383" s="288"/>
      <c r="IGM5383" s="288"/>
      <c r="IGN5383" s="288"/>
      <c r="IGO5383" s="288"/>
      <c r="IGP5383" s="288"/>
      <c r="IGQ5383" s="288"/>
      <c r="IGR5383" s="288"/>
      <c r="IGS5383" s="288"/>
      <c r="IGT5383" s="288"/>
      <c r="IGU5383" s="288"/>
      <c r="IGV5383" s="288"/>
      <c r="IGW5383" s="288"/>
      <c r="IGX5383" s="288"/>
      <c r="IGY5383" s="288"/>
      <c r="IGZ5383" s="288"/>
      <c r="IHA5383" s="288"/>
      <c r="IHB5383" s="288"/>
      <c r="IHC5383" s="288"/>
      <c r="IHD5383" s="288"/>
      <c r="IHE5383" s="288"/>
      <c r="IHF5383" s="288"/>
      <c r="IHG5383" s="288"/>
      <c r="IHH5383" s="288"/>
      <c r="IHI5383" s="288"/>
      <c r="IHJ5383" s="288"/>
      <c r="IHK5383" s="288"/>
      <c r="IHL5383" s="288"/>
      <c r="IHM5383" s="288"/>
      <c r="IHN5383" s="288"/>
      <c r="IHO5383" s="288"/>
      <c r="IHP5383" s="288"/>
      <c r="IHQ5383" s="288"/>
      <c r="IHR5383" s="288"/>
      <c r="IHS5383" s="288"/>
      <c r="IHT5383" s="288"/>
      <c r="IHU5383" s="288"/>
      <c r="IHV5383" s="288"/>
      <c r="IHW5383" s="288"/>
      <c r="IHX5383" s="288"/>
      <c r="IHY5383" s="288"/>
      <c r="IHZ5383" s="288"/>
      <c r="IIA5383" s="288"/>
      <c r="IIB5383" s="288"/>
      <c r="IIC5383" s="288"/>
      <c r="IID5383" s="288"/>
      <c r="IIE5383" s="288"/>
      <c r="IIF5383" s="288"/>
      <c r="IIG5383" s="288"/>
      <c r="IIH5383" s="288"/>
      <c r="III5383" s="288"/>
      <c r="IIJ5383" s="288"/>
      <c r="IIK5383" s="288"/>
      <c r="IIL5383" s="288"/>
      <c r="IIM5383" s="288"/>
      <c r="IIN5383" s="288"/>
      <c r="IIO5383" s="288"/>
      <c r="IIP5383" s="288"/>
      <c r="IIQ5383" s="288"/>
      <c r="IIR5383" s="288"/>
      <c r="IIS5383" s="288"/>
      <c r="IIT5383" s="288"/>
      <c r="IIU5383" s="288"/>
      <c r="IIV5383" s="288"/>
      <c r="IIW5383" s="288"/>
      <c r="IIX5383" s="288"/>
      <c r="IIY5383" s="288"/>
      <c r="IIZ5383" s="288"/>
      <c r="IJA5383" s="288"/>
      <c r="IJB5383" s="288"/>
      <c r="IJC5383" s="288"/>
      <c r="IJD5383" s="288"/>
      <c r="IJE5383" s="288"/>
      <c r="IJF5383" s="288"/>
      <c r="IJG5383" s="288"/>
      <c r="IJH5383" s="288"/>
      <c r="IJI5383" s="288"/>
      <c r="IJJ5383" s="288"/>
      <c r="IJK5383" s="288"/>
      <c r="IJL5383" s="288"/>
      <c r="IJM5383" s="288"/>
      <c r="IJN5383" s="288"/>
      <c r="IJO5383" s="288"/>
      <c r="IJP5383" s="288"/>
      <c r="IJQ5383" s="288"/>
      <c r="IJR5383" s="288"/>
      <c r="IJS5383" s="288"/>
      <c r="IJT5383" s="288"/>
      <c r="IJU5383" s="288"/>
      <c r="IJV5383" s="288"/>
      <c r="IJW5383" s="288"/>
      <c r="IJX5383" s="288"/>
      <c r="IJY5383" s="288"/>
      <c r="IJZ5383" s="288"/>
      <c r="IKA5383" s="288"/>
      <c r="IKB5383" s="288"/>
      <c r="IKC5383" s="288"/>
      <c r="IKD5383" s="288"/>
      <c r="IKE5383" s="288"/>
      <c r="IKF5383" s="288"/>
      <c r="IKG5383" s="288"/>
      <c r="IKH5383" s="288"/>
      <c r="IKI5383" s="288"/>
      <c r="IKJ5383" s="288"/>
      <c r="IKK5383" s="288"/>
      <c r="IKL5383" s="288"/>
      <c r="IKM5383" s="288"/>
      <c r="IKN5383" s="288"/>
      <c r="IKO5383" s="288"/>
      <c r="IKP5383" s="288"/>
      <c r="IKQ5383" s="288"/>
      <c r="IKR5383" s="288"/>
      <c r="IKS5383" s="288"/>
      <c r="IKT5383" s="288"/>
      <c r="IKU5383" s="288"/>
      <c r="IKV5383" s="288"/>
      <c r="IKW5383" s="288"/>
      <c r="IKX5383" s="288"/>
      <c r="IKY5383" s="288"/>
      <c r="IKZ5383" s="288"/>
      <c r="ILA5383" s="288"/>
      <c r="ILB5383" s="288"/>
      <c r="ILC5383" s="288"/>
      <c r="ILD5383" s="288"/>
      <c r="ILE5383" s="288"/>
      <c r="ILF5383" s="288"/>
      <c r="ILG5383" s="288"/>
      <c r="ILH5383" s="288"/>
      <c r="ILI5383" s="288"/>
      <c r="ILJ5383" s="288"/>
      <c r="ILK5383" s="288"/>
      <c r="ILL5383" s="288"/>
      <c r="ILM5383" s="288"/>
      <c r="ILN5383" s="288"/>
      <c r="ILO5383" s="288"/>
      <c r="ILP5383" s="288"/>
      <c r="ILQ5383" s="288"/>
      <c r="ILR5383" s="288"/>
      <c r="ILS5383" s="288"/>
      <c r="ILT5383" s="288"/>
      <c r="ILU5383" s="288"/>
      <c r="ILV5383" s="288"/>
      <c r="ILW5383" s="288"/>
      <c r="ILX5383" s="288"/>
      <c r="ILY5383" s="288"/>
      <c r="ILZ5383" s="288"/>
      <c r="IMA5383" s="288"/>
      <c r="IMB5383" s="288"/>
      <c r="IMC5383" s="288"/>
      <c r="IMD5383" s="288"/>
      <c r="IME5383" s="288"/>
      <c r="IMF5383" s="288"/>
      <c r="IMG5383" s="288"/>
      <c r="IMH5383" s="288"/>
      <c r="IMI5383" s="288"/>
      <c r="IMJ5383" s="288"/>
      <c r="IMK5383" s="288"/>
      <c r="IML5383" s="288"/>
      <c r="IMM5383" s="288"/>
      <c r="IMN5383" s="288"/>
      <c r="IMO5383" s="288"/>
      <c r="IMP5383" s="288"/>
      <c r="IMQ5383" s="288"/>
      <c r="IMR5383" s="288"/>
      <c r="IMS5383" s="288"/>
      <c r="IMT5383" s="288"/>
      <c r="IMU5383" s="288"/>
      <c r="IMV5383" s="288"/>
      <c r="IMW5383" s="288"/>
      <c r="IMX5383" s="288"/>
      <c r="IMY5383" s="288"/>
      <c r="IMZ5383" s="288"/>
      <c r="INA5383" s="288"/>
      <c r="INB5383" s="288"/>
      <c r="INC5383" s="288"/>
      <c r="IND5383" s="288"/>
      <c r="INE5383" s="288"/>
      <c r="INF5383" s="288"/>
      <c r="ING5383" s="288"/>
      <c r="INH5383" s="288"/>
      <c r="INI5383" s="288"/>
      <c r="INJ5383" s="288"/>
      <c r="INK5383" s="288"/>
      <c r="INL5383" s="288"/>
      <c r="INM5383" s="288"/>
      <c r="INN5383" s="288"/>
      <c r="INO5383" s="288"/>
      <c r="INP5383" s="288"/>
      <c r="INQ5383" s="288"/>
      <c r="INR5383" s="288"/>
      <c r="INS5383" s="288"/>
      <c r="INT5383" s="288"/>
      <c r="INU5383" s="288"/>
      <c r="INV5383" s="288"/>
      <c r="INW5383" s="288"/>
      <c r="INX5383" s="288"/>
      <c r="INY5383" s="288"/>
      <c r="INZ5383" s="288"/>
      <c r="IOA5383" s="288"/>
      <c r="IOB5383" s="288"/>
      <c r="IOC5383" s="288"/>
      <c r="IOD5383" s="288"/>
      <c r="IOE5383" s="288"/>
      <c r="IOF5383" s="288"/>
      <c r="IOG5383" s="288"/>
      <c r="IOH5383" s="288"/>
      <c r="IOI5383" s="288"/>
      <c r="IOJ5383" s="288"/>
      <c r="IOK5383" s="288"/>
      <c r="IOL5383" s="288"/>
      <c r="IOM5383" s="288"/>
      <c r="ION5383" s="288"/>
      <c r="IOO5383" s="288"/>
      <c r="IOP5383" s="288"/>
      <c r="IOQ5383" s="288"/>
      <c r="IOR5383" s="288"/>
      <c r="IOS5383" s="288"/>
      <c r="IOT5383" s="288"/>
      <c r="IOU5383" s="288"/>
      <c r="IOV5383" s="288"/>
      <c r="IOW5383" s="288"/>
      <c r="IOX5383" s="288"/>
      <c r="IOY5383" s="288"/>
      <c r="IOZ5383" s="288"/>
      <c r="IPA5383" s="288"/>
      <c r="IPB5383" s="288"/>
      <c r="IPC5383" s="288"/>
      <c r="IPD5383" s="288"/>
      <c r="IPE5383" s="288"/>
      <c r="IPF5383" s="288"/>
      <c r="IPG5383" s="288"/>
      <c r="IPH5383" s="288"/>
      <c r="IPI5383" s="288"/>
      <c r="IPJ5383" s="288"/>
      <c r="IPK5383" s="288"/>
      <c r="IPL5383" s="288"/>
      <c r="IPM5383" s="288"/>
      <c r="IPN5383" s="288"/>
      <c r="IPO5383" s="288"/>
      <c r="IPP5383" s="288"/>
      <c r="IPQ5383" s="288"/>
      <c r="IPR5383" s="288"/>
      <c r="IPS5383" s="288"/>
      <c r="IPT5383" s="288"/>
      <c r="IPU5383" s="288"/>
      <c r="IPV5383" s="288"/>
      <c r="IPW5383" s="288"/>
      <c r="IPX5383" s="288"/>
      <c r="IPY5383" s="288"/>
      <c r="IPZ5383" s="288"/>
      <c r="IQA5383" s="288"/>
      <c r="IQB5383" s="288"/>
      <c r="IQC5383" s="288"/>
      <c r="IQD5383" s="288"/>
      <c r="IQE5383" s="288"/>
      <c r="IQF5383" s="288"/>
      <c r="IQG5383" s="288"/>
      <c r="IQH5383" s="288"/>
      <c r="IQI5383" s="288"/>
      <c r="IQJ5383" s="288"/>
      <c r="IQK5383" s="288"/>
      <c r="IQL5383" s="288"/>
      <c r="IQM5383" s="288"/>
      <c r="IQN5383" s="288"/>
      <c r="IQO5383" s="288"/>
      <c r="IQP5383" s="288"/>
      <c r="IQQ5383" s="288"/>
      <c r="IQR5383" s="288"/>
      <c r="IQS5383" s="288"/>
      <c r="IQT5383" s="288"/>
      <c r="IQU5383" s="288"/>
      <c r="IQV5383" s="288"/>
      <c r="IQW5383" s="288"/>
      <c r="IQX5383" s="288"/>
      <c r="IQY5383" s="288"/>
      <c r="IQZ5383" s="288"/>
      <c r="IRA5383" s="288"/>
      <c r="IRB5383" s="288"/>
      <c r="IRC5383" s="288"/>
      <c r="IRD5383" s="288"/>
      <c r="IRE5383" s="288"/>
      <c r="IRF5383" s="288"/>
      <c r="IRG5383" s="288"/>
      <c r="IRH5383" s="288"/>
      <c r="IRI5383" s="288"/>
      <c r="IRJ5383" s="288"/>
      <c r="IRK5383" s="288"/>
      <c r="IRL5383" s="288"/>
      <c r="IRM5383" s="288"/>
      <c r="IRN5383" s="288"/>
      <c r="IRO5383" s="288"/>
      <c r="IRP5383" s="288"/>
      <c r="IRQ5383" s="288"/>
      <c r="IRR5383" s="288"/>
      <c r="IRS5383" s="288"/>
      <c r="IRT5383" s="288"/>
      <c r="IRU5383" s="288"/>
      <c r="IRV5383" s="288"/>
      <c r="IRW5383" s="288"/>
      <c r="IRX5383" s="288"/>
      <c r="IRY5383" s="288"/>
      <c r="IRZ5383" s="288"/>
      <c r="ISA5383" s="288"/>
      <c r="ISB5383" s="288"/>
      <c r="ISC5383" s="288"/>
      <c r="ISD5383" s="288"/>
      <c r="ISE5383" s="288"/>
      <c r="ISF5383" s="288"/>
      <c r="ISG5383" s="288"/>
      <c r="ISH5383" s="288"/>
      <c r="ISI5383" s="288"/>
      <c r="ISJ5383" s="288"/>
      <c r="ISK5383" s="288"/>
      <c r="ISL5383" s="288"/>
      <c r="ISM5383" s="288"/>
      <c r="ISN5383" s="288"/>
      <c r="ISO5383" s="288"/>
      <c r="ISP5383" s="288"/>
      <c r="ISQ5383" s="288"/>
      <c r="ISR5383" s="288"/>
      <c r="ISS5383" s="288"/>
      <c r="IST5383" s="288"/>
      <c r="ISU5383" s="288"/>
      <c r="ISV5383" s="288"/>
      <c r="ISW5383" s="288"/>
      <c r="ISX5383" s="288"/>
      <c r="ISY5383" s="288"/>
      <c r="ISZ5383" s="288"/>
      <c r="ITA5383" s="288"/>
      <c r="ITB5383" s="288"/>
      <c r="ITC5383" s="288"/>
      <c r="ITD5383" s="288"/>
      <c r="ITE5383" s="288"/>
      <c r="ITF5383" s="288"/>
      <c r="ITG5383" s="288"/>
      <c r="ITH5383" s="288"/>
      <c r="ITI5383" s="288"/>
      <c r="ITJ5383" s="288"/>
      <c r="ITK5383" s="288"/>
      <c r="ITL5383" s="288"/>
      <c r="ITM5383" s="288"/>
      <c r="ITN5383" s="288"/>
      <c r="ITO5383" s="288"/>
      <c r="ITP5383" s="288"/>
      <c r="ITQ5383" s="288"/>
      <c r="ITR5383" s="288"/>
      <c r="ITS5383" s="288"/>
      <c r="ITT5383" s="288"/>
      <c r="ITU5383" s="288"/>
      <c r="ITV5383" s="288"/>
      <c r="ITW5383" s="288"/>
      <c r="ITX5383" s="288"/>
      <c r="ITY5383" s="288"/>
      <c r="ITZ5383" s="288"/>
      <c r="IUA5383" s="288"/>
      <c r="IUB5383" s="288"/>
      <c r="IUC5383" s="288"/>
      <c r="IUD5383" s="288"/>
      <c r="IUE5383" s="288"/>
      <c r="IUF5383" s="288"/>
      <c r="IUG5383" s="288"/>
      <c r="IUH5383" s="288"/>
      <c r="IUI5383" s="288"/>
      <c r="IUJ5383" s="288"/>
      <c r="IUK5383" s="288"/>
      <c r="IUL5383" s="288"/>
      <c r="IUM5383" s="288"/>
      <c r="IUN5383" s="288"/>
      <c r="IUO5383" s="288"/>
      <c r="IUP5383" s="288"/>
      <c r="IUQ5383" s="288"/>
      <c r="IUR5383" s="288"/>
      <c r="IUS5383" s="288"/>
      <c r="IUT5383" s="288"/>
      <c r="IUU5383" s="288"/>
      <c r="IUV5383" s="288"/>
      <c r="IUW5383" s="288"/>
      <c r="IUX5383" s="288"/>
      <c r="IUY5383" s="288"/>
      <c r="IUZ5383" s="288"/>
      <c r="IVA5383" s="288"/>
      <c r="IVB5383" s="288"/>
      <c r="IVC5383" s="288"/>
      <c r="IVD5383" s="288"/>
      <c r="IVE5383" s="288"/>
      <c r="IVF5383" s="288"/>
      <c r="IVG5383" s="288"/>
      <c r="IVH5383" s="288"/>
      <c r="IVI5383" s="288"/>
      <c r="IVJ5383" s="288"/>
      <c r="IVK5383" s="288"/>
      <c r="IVL5383" s="288"/>
      <c r="IVM5383" s="288"/>
      <c r="IVN5383" s="288"/>
      <c r="IVO5383" s="288"/>
      <c r="IVP5383" s="288"/>
      <c r="IVQ5383" s="288"/>
      <c r="IVR5383" s="288"/>
      <c r="IVS5383" s="288"/>
      <c r="IVT5383" s="288"/>
      <c r="IVU5383" s="288"/>
      <c r="IVV5383" s="288"/>
      <c r="IVW5383" s="288"/>
      <c r="IVX5383" s="288"/>
      <c r="IVY5383" s="288"/>
      <c r="IVZ5383" s="288"/>
      <c r="IWA5383" s="288"/>
      <c r="IWB5383" s="288"/>
      <c r="IWC5383" s="288"/>
      <c r="IWD5383" s="288"/>
      <c r="IWE5383" s="288"/>
      <c r="IWF5383" s="288"/>
      <c r="IWG5383" s="288"/>
      <c r="IWH5383" s="288"/>
      <c r="IWI5383" s="288"/>
      <c r="IWJ5383" s="288"/>
      <c r="IWK5383" s="288"/>
      <c r="IWL5383" s="288"/>
      <c r="IWM5383" s="288"/>
      <c r="IWN5383" s="288"/>
      <c r="IWO5383" s="288"/>
      <c r="IWP5383" s="288"/>
      <c r="IWQ5383" s="288"/>
      <c r="IWR5383" s="288"/>
      <c r="IWS5383" s="288"/>
      <c r="IWT5383" s="288"/>
      <c r="IWU5383" s="288"/>
      <c r="IWV5383" s="288"/>
      <c r="IWW5383" s="288"/>
      <c r="IWX5383" s="288"/>
      <c r="IWY5383" s="288"/>
      <c r="IWZ5383" s="288"/>
      <c r="IXA5383" s="288"/>
      <c r="IXB5383" s="288"/>
      <c r="IXC5383" s="288"/>
      <c r="IXD5383" s="288"/>
      <c r="IXE5383" s="288"/>
      <c r="IXF5383" s="288"/>
      <c r="IXG5383" s="288"/>
      <c r="IXH5383" s="288"/>
      <c r="IXI5383" s="288"/>
      <c r="IXJ5383" s="288"/>
      <c r="IXK5383" s="288"/>
      <c r="IXL5383" s="288"/>
      <c r="IXM5383" s="288"/>
      <c r="IXN5383" s="288"/>
      <c r="IXO5383" s="288"/>
      <c r="IXP5383" s="288"/>
      <c r="IXQ5383" s="288"/>
      <c r="IXR5383" s="288"/>
      <c r="IXS5383" s="288"/>
      <c r="IXT5383" s="288"/>
      <c r="IXU5383" s="288"/>
      <c r="IXV5383" s="288"/>
      <c r="IXW5383" s="288"/>
      <c r="IXX5383" s="288"/>
      <c r="IXY5383" s="288"/>
      <c r="IXZ5383" s="288"/>
      <c r="IYA5383" s="288"/>
      <c r="IYB5383" s="288"/>
      <c r="IYC5383" s="288"/>
      <c r="IYD5383" s="288"/>
      <c r="IYE5383" s="288"/>
      <c r="IYF5383" s="288"/>
      <c r="IYG5383" s="288"/>
      <c r="IYH5383" s="288"/>
      <c r="IYI5383" s="288"/>
      <c r="IYJ5383" s="288"/>
      <c r="IYK5383" s="288"/>
      <c r="IYL5383" s="288"/>
      <c r="IYM5383" s="288"/>
      <c r="IYN5383" s="288"/>
      <c r="IYO5383" s="288"/>
      <c r="IYP5383" s="288"/>
      <c r="IYQ5383" s="288"/>
      <c r="IYR5383" s="288"/>
      <c r="IYS5383" s="288"/>
      <c r="IYT5383" s="288"/>
      <c r="IYU5383" s="288"/>
      <c r="IYV5383" s="288"/>
      <c r="IYW5383" s="288"/>
      <c r="IYX5383" s="288"/>
      <c r="IYY5383" s="288"/>
      <c r="IYZ5383" s="288"/>
      <c r="IZA5383" s="288"/>
      <c r="IZB5383" s="288"/>
      <c r="IZC5383" s="288"/>
      <c r="IZD5383" s="288"/>
      <c r="IZE5383" s="288"/>
      <c r="IZF5383" s="288"/>
      <c r="IZG5383" s="288"/>
      <c r="IZH5383" s="288"/>
      <c r="IZI5383" s="288"/>
      <c r="IZJ5383" s="288"/>
      <c r="IZK5383" s="288"/>
      <c r="IZL5383" s="288"/>
      <c r="IZM5383" s="288"/>
      <c r="IZN5383" s="288"/>
      <c r="IZO5383" s="288"/>
      <c r="IZP5383" s="288"/>
      <c r="IZQ5383" s="288"/>
      <c r="IZR5383" s="288"/>
      <c r="IZS5383" s="288"/>
      <c r="IZT5383" s="288"/>
      <c r="IZU5383" s="288"/>
      <c r="IZV5383" s="288"/>
      <c r="IZW5383" s="288"/>
      <c r="IZX5383" s="288"/>
      <c r="IZY5383" s="288"/>
      <c r="IZZ5383" s="288"/>
      <c r="JAA5383" s="288"/>
      <c r="JAB5383" s="288"/>
      <c r="JAC5383" s="288"/>
      <c r="JAD5383" s="288"/>
      <c r="JAE5383" s="288"/>
      <c r="JAF5383" s="288"/>
      <c r="JAG5383" s="288"/>
      <c r="JAH5383" s="288"/>
      <c r="JAI5383" s="288"/>
      <c r="JAJ5383" s="288"/>
      <c r="JAK5383" s="288"/>
      <c r="JAL5383" s="288"/>
      <c r="JAM5383" s="288"/>
      <c r="JAN5383" s="288"/>
      <c r="JAO5383" s="288"/>
      <c r="JAP5383" s="288"/>
      <c r="JAQ5383" s="288"/>
      <c r="JAR5383" s="288"/>
      <c r="JAS5383" s="288"/>
      <c r="JAT5383" s="288"/>
      <c r="JAU5383" s="288"/>
      <c r="JAV5383" s="288"/>
      <c r="JAW5383" s="288"/>
      <c r="JAX5383" s="288"/>
      <c r="JAY5383" s="288"/>
      <c r="JAZ5383" s="288"/>
      <c r="JBA5383" s="288"/>
      <c r="JBB5383" s="288"/>
      <c r="JBC5383" s="288"/>
      <c r="JBD5383" s="288"/>
      <c r="JBE5383" s="288"/>
      <c r="JBF5383" s="288"/>
      <c r="JBG5383" s="288"/>
      <c r="JBH5383" s="288"/>
      <c r="JBI5383" s="288"/>
      <c r="JBJ5383" s="288"/>
      <c r="JBK5383" s="288"/>
      <c r="JBL5383" s="288"/>
      <c r="JBM5383" s="288"/>
      <c r="JBN5383" s="288"/>
      <c r="JBO5383" s="288"/>
      <c r="JBP5383" s="288"/>
      <c r="JBQ5383" s="288"/>
      <c r="JBR5383" s="288"/>
      <c r="JBS5383" s="288"/>
      <c r="JBT5383" s="288"/>
      <c r="JBU5383" s="288"/>
      <c r="JBV5383" s="288"/>
      <c r="JBW5383" s="288"/>
      <c r="JBX5383" s="288"/>
      <c r="JBY5383" s="288"/>
      <c r="JBZ5383" s="288"/>
      <c r="JCA5383" s="288"/>
      <c r="JCB5383" s="288"/>
      <c r="JCC5383" s="288"/>
      <c r="JCD5383" s="288"/>
      <c r="JCE5383" s="288"/>
      <c r="JCF5383" s="288"/>
      <c r="JCG5383" s="288"/>
      <c r="JCH5383" s="288"/>
      <c r="JCI5383" s="288"/>
      <c r="JCJ5383" s="288"/>
      <c r="JCK5383" s="288"/>
      <c r="JCL5383" s="288"/>
      <c r="JCM5383" s="288"/>
      <c r="JCN5383" s="288"/>
      <c r="JCO5383" s="288"/>
      <c r="JCP5383" s="288"/>
      <c r="JCQ5383" s="288"/>
      <c r="JCR5383" s="288"/>
      <c r="JCS5383" s="288"/>
      <c r="JCT5383" s="288"/>
      <c r="JCU5383" s="288"/>
      <c r="JCV5383" s="288"/>
      <c r="JCW5383" s="288"/>
      <c r="JCX5383" s="288"/>
      <c r="JCY5383" s="288"/>
      <c r="JCZ5383" s="288"/>
      <c r="JDA5383" s="288"/>
      <c r="JDB5383" s="288"/>
      <c r="JDC5383" s="288"/>
      <c r="JDD5383" s="288"/>
      <c r="JDE5383" s="288"/>
      <c r="JDF5383" s="288"/>
      <c r="JDG5383" s="288"/>
      <c r="JDH5383" s="288"/>
      <c r="JDI5383" s="288"/>
      <c r="JDJ5383" s="288"/>
      <c r="JDK5383" s="288"/>
      <c r="JDL5383" s="288"/>
      <c r="JDM5383" s="288"/>
      <c r="JDN5383" s="288"/>
      <c r="JDO5383" s="288"/>
      <c r="JDP5383" s="288"/>
      <c r="JDQ5383" s="288"/>
      <c r="JDR5383" s="288"/>
      <c r="JDS5383" s="288"/>
      <c r="JDT5383" s="288"/>
      <c r="JDU5383" s="288"/>
      <c r="JDV5383" s="288"/>
      <c r="JDW5383" s="288"/>
      <c r="JDX5383" s="288"/>
      <c r="JDY5383" s="288"/>
      <c r="JDZ5383" s="288"/>
      <c r="JEA5383" s="288"/>
      <c r="JEB5383" s="288"/>
      <c r="JEC5383" s="288"/>
      <c r="JED5383" s="288"/>
      <c r="JEE5383" s="288"/>
      <c r="JEF5383" s="288"/>
      <c r="JEG5383" s="288"/>
      <c r="JEH5383" s="288"/>
      <c r="JEI5383" s="288"/>
      <c r="JEJ5383" s="288"/>
      <c r="JEK5383" s="288"/>
      <c r="JEL5383" s="288"/>
      <c r="JEM5383" s="288"/>
      <c r="JEN5383" s="288"/>
      <c r="JEO5383" s="288"/>
      <c r="JEP5383" s="288"/>
      <c r="JEQ5383" s="288"/>
      <c r="JER5383" s="288"/>
      <c r="JES5383" s="288"/>
      <c r="JET5383" s="288"/>
      <c r="JEU5383" s="288"/>
      <c r="JEV5383" s="288"/>
      <c r="JEW5383" s="288"/>
      <c r="JEX5383" s="288"/>
      <c r="JEY5383" s="288"/>
      <c r="JEZ5383" s="288"/>
      <c r="JFA5383" s="288"/>
      <c r="JFB5383" s="288"/>
      <c r="JFC5383" s="288"/>
      <c r="JFD5383" s="288"/>
      <c r="JFE5383" s="288"/>
      <c r="JFF5383" s="288"/>
      <c r="JFG5383" s="288"/>
      <c r="JFH5383" s="288"/>
      <c r="JFI5383" s="288"/>
      <c r="JFJ5383" s="288"/>
      <c r="JFK5383" s="288"/>
      <c r="JFL5383" s="288"/>
      <c r="JFM5383" s="288"/>
      <c r="JFN5383" s="288"/>
      <c r="JFO5383" s="288"/>
      <c r="JFP5383" s="288"/>
      <c r="JFQ5383" s="288"/>
      <c r="JFR5383" s="288"/>
      <c r="JFS5383" s="288"/>
      <c r="JFT5383" s="288"/>
      <c r="JFU5383" s="288"/>
      <c r="JFV5383" s="288"/>
      <c r="JFW5383" s="288"/>
      <c r="JFX5383" s="288"/>
      <c r="JFY5383" s="288"/>
      <c r="JFZ5383" s="288"/>
      <c r="JGA5383" s="288"/>
      <c r="JGB5383" s="288"/>
      <c r="JGC5383" s="288"/>
      <c r="JGD5383" s="288"/>
      <c r="JGE5383" s="288"/>
      <c r="JGF5383" s="288"/>
      <c r="JGG5383" s="288"/>
      <c r="JGH5383" s="288"/>
      <c r="JGI5383" s="288"/>
      <c r="JGJ5383" s="288"/>
      <c r="JGK5383" s="288"/>
      <c r="JGL5383" s="288"/>
      <c r="JGM5383" s="288"/>
      <c r="JGN5383" s="288"/>
      <c r="JGO5383" s="288"/>
      <c r="JGP5383" s="288"/>
      <c r="JGQ5383" s="288"/>
      <c r="JGR5383" s="288"/>
      <c r="JGS5383" s="288"/>
      <c r="JGT5383" s="288"/>
      <c r="JGU5383" s="288"/>
      <c r="JGV5383" s="288"/>
      <c r="JGW5383" s="288"/>
      <c r="JGX5383" s="288"/>
      <c r="JGY5383" s="288"/>
      <c r="JGZ5383" s="288"/>
      <c r="JHA5383" s="288"/>
      <c r="JHB5383" s="288"/>
      <c r="JHC5383" s="288"/>
      <c r="JHD5383" s="288"/>
      <c r="JHE5383" s="288"/>
      <c r="JHF5383" s="288"/>
      <c r="JHG5383" s="288"/>
      <c r="JHH5383" s="288"/>
      <c r="JHI5383" s="288"/>
      <c r="JHJ5383" s="288"/>
      <c r="JHK5383" s="288"/>
      <c r="JHL5383" s="288"/>
      <c r="JHM5383" s="288"/>
      <c r="JHN5383" s="288"/>
      <c r="JHO5383" s="288"/>
      <c r="JHP5383" s="288"/>
      <c r="JHQ5383" s="288"/>
      <c r="JHR5383" s="288"/>
      <c r="JHS5383" s="288"/>
      <c r="JHT5383" s="288"/>
      <c r="JHU5383" s="288"/>
      <c r="JHV5383" s="288"/>
      <c r="JHW5383" s="288"/>
      <c r="JHX5383" s="288"/>
      <c r="JHY5383" s="288"/>
      <c r="JHZ5383" s="288"/>
      <c r="JIA5383" s="288"/>
      <c r="JIB5383" s="288"/>
      <c r="JIC5383" s="288"/>
      <c r="JID5383" s="288"/>
      <c r="JIE5383" s="288"/>
      <c r="JIF5383" s="288"/>
      <c r="JIG5383" s="288"/>
      <c r="JIH5383" s="288"/>
      <c r="JII5383" s="288"/>
      <c r="JIJ5383" s="288"/>
      <c r="JIK5383" s="288"/>
      <c r="JIL5383" s="288"/>
      <c r="JIM5383" s="288"/>
      <c r="JIN5383" s="288"/>
      <c r="JIO5383" s="288"/>
      <c r="JIP5383" s="288"/>
      <c r="JIQ5383" s="288"/>
      <c r="JIR5383" s="288"/>
      <c r="JIS5383" s="288"/>
      <c r="JIT5383" s="288"/>
      <c r="JIU5383" s="288"/>
      <c r="JIV5383" s="288"/>
      <c r="JIW5383" s="288"/>
      <c r="JIX5383" s="288"/>
      <c r="JIY5383" s="288"/>
      <c r="JIZ5383" s="288"/>
      <c r="JJA5383" s="288"/>
      <c r="JJB5383" s="288"/>
      <c r="JJC5383" s="288"/>
      <c r="JJD5383" s="288"/>
      <c r="JJE5383" s="288"/>
      <c r="JJF5383" s="288"/>
      <c r="JJG5383" s="288"/>
      <c r="JJH5383" s="288"/>
      <c r="JJI5383" s="288"/>
      <c r="JJJ5383" s="288"/>
      <c r="JJK5383" s="288"/>
      <c r="JJL5383" s="288"/>
      <c r="JJM5383" s="288"/>
      <c r="JJN5383" s="288"/>
      <c r="JJO5383" s="288"/>
      <c r="JJP5383" s="288"/>
      <c r="JJQ5383" s="288"/>
      <c r="JJR5383" s="288"/>
      <c r="JJS5383" s="288"/>
      <c r="JJT5383" s="288"/>
      <c r="JJU5383" s="288"/>
      <c r="JJV5383" s="288"/>
      <c r="JJW5383" s="288"/>
      <c r="JJX5383" s="288"/>
      <c r="JJY5383" s="288"/>
      <c r="JJZ5383" s="288"/>
      <c r="JKA5383" s="288"/>
      <c r="JKB5383" s="288"/>
      <c r="JKC5383" s="288"/>
      <c r="JKD5383" s="288"/>
      <c r="JKE5383" s="288"/>
      <c r="JKF5383" s="288"/>
      <c r="JKG5383" s="288"/>
      <c r="JKH5383" s="288"/>
      <c r="JKI5383" s="288"/>
      <c r="JKJ5383" s="288"/>
      <c r="JKK5383" s="288"/>
      <c r="JKL5383" s="288"/>
      <c r="JKM5383" s="288"/>
      <c r="JKN5383" s="288"/>
      <c r="JKO5383" s="288"/>
      <c r="JKP5383" s="288"/>
      <c r="JKQ5383" s="288"/>
      <c r="JKR5383" s="288"/>
      <c r="JKS5383" s="288"/>
      <c r="JKT5383" s="288"/>
      <c r="JKU5383" s="288"/>
      <c r="JKV5383" s="288"/>
      <c r="JKW5383" s="288"/>
      <c r="JKX5383" s="288"/>
      <c r="JKY5383" s="288"/>
      <c r="JKZ5383" s="288"/>
      <c r="JLA5383" s="288"/>
      <c r="JLB5383" s="288"/>
      <c r="JLC5383" s="288"/>
      <c r="JLD5383" s="288"/>
      <c r="JLE5383" s="288"/>
      <c r="JLF5383" s="288"/>
      <c r="JLG5383" s="288"/>
      <c r="JLH5383" s="288"/>
      <c r="JLI5383" s="288"/>
      <c r="JLJ5383" s="288"/>
      <c r="JLK5383" s="288"/>
      <c r="JLL5383" s="288"/>
      <c r="JLM5383" s="288"/>
      <c r="JLN5383" s="288"/>
      <c r="JLO5383" s="288"/>
      <c r="JLP5383" s="288"/>
      <c r="JLQ5383" s="288"/>
      <c r="JLR5383" s="288"/>
      <c r="JLS5383" s="288"/>
      <c r="JLT5383" s="288"/>
      <c r="JLU5383" s="288"/>
      <c r="JLV5383" s="288"/>
      <c r="JLW5383" s="288"/>
      <c r="JLX5383" s="288"/>
      <c r="JLY5383" s="288"/>
      <c r="JLZ5383" s="288"/>
      <c r="JMA5383" s="288"/>
      <c r="JMB5383" s="288"/>
      <c r="JMC5383" s="288"/>
      <c r="JMD5383" s="288"/>
      <c r="JME5383" s="288"/>
      <c r="JMF5383" s="288"/>
      <c r="JMG5383" s="288"/>
      <c r="JMH5383" s="288"/>
      <c r="JMI5383" s="288"/>
      <c r="JMJ5383" s="288"/>
      <c r="JMK5383" s="288"/>
      <c r="JML5383" s="288"/>
      <c r="JMM5383" s="288"/>
      <c r="JMN5383" s="288"/>
      <c r="JMO5383" s="288"/>
      <c r="JMP5383" s="288"/>
      <c r="JMQ5383" s="288"/>
      <c r="JMR5383" s="288"/>
      <c r="JMS5383" s="288"/>
      <c r="JMT5383" s="288"/>
      <c r="JMU5383" s="288"/>
      <c r="JMV5383" s="288"/>
      <c r="JMW5383" s="288"/>
      <c r="JMX5383" s="288"/>
      <c r="JMY5383" s="288"/>
      <c r="JMZ5383" s="288"/>
      <c r="JNA5383" s="288"/>
      <c r="JNB5383" s="288"/>
      <c r="JNC5383" s="288"/>
      <c r="JND5383" s="288"/>
      <c r="JNE5383" s="288"/>
      <c r="JNF5383" s="288"/>
      <c r="JNG5383" s="288"/>
      <c r="JNH5383" s="288"/>
      <c r="JNI5383" s="288"/>
      <c r="JNJ5383" s="288"/>
      <c r="JNK5383" s="288"/>
      <c r="JNL5383" s="288"/>
      <c r="JNM5383" s="288"/>
      <c r="JNN5383" s="288"/>
      <c r="JNO5383" s="288"/>
      <c r="JNP5383" s="288"/>
      <c r="JNQ5383" s="288"/>
      <c r="JNR5383" s="288"/>
      <c r="JNS5383" s="288"/>
      <c r="JNT5383" s="288"/>
      <c r="JNU5383" s="288"/>
      <c r="JNV5383" s="288"/>
      <c r="JNW5383" s="288"/>
      <c r="JNX5383" s="288"/>
      <c r="JNY5383" s="288"/>
      <c r="JNZ5383" s="288"/>
      <c r="JOA5383" s="288"/>
      <c r="JOB5383" s="288"/>
      <c r="JOC5383" s="288"/>
      <c r="JOD5383" s="288"/>
      <c r="JOE5383" s="288"/>
      <c r="JOF5383" s="288"/>
      <c r="JOG5383" s="288"/>
      <c r="JOH5383" s="288"/>
      <c r="JOI5383" s="288"/>
      <c r="JOJ5383" s="288"/>
      <c r="JOK5383" s="288"/>
      <c r="JOL5383" s="288"/>
      <c r="JOM5383" s="288"/>
      <c r="JON5383" s="288"/>
      <c r="JOO5383" s="288"/>
      <c r="JOP5383" s="288"/>
      <c r="JOQ5383" s="288"/>
      <c r="JOR5383" s="288"/>
      <c r="JOS5383" s="288"/>
      <c r="JOT5383" s="288"/>
      <c r="JOU5383" s="288"/>
      <c r="JOV5383" s="288"/>
      <c r="JOW5383" s="288"/>
      <c r="JOX5383" s="288"/>
      <c r="JOY5383" s="288"/>
      <c r="JOZ5383" s="288"/>
      <c r="JPA5383" s="288"/>
      <c r="JPB5383" s="288"/>
      <c r="JPC5383" s="288"/>
      <c r="JPD5383" s="288"/>
      <c r="JPE5383" s="288"/>
      <c r="JPF5383" s="288"/>
      <c r="JPG5383" s="288"/>
      <c r="JPH5383" s="288"/>
      <c r="JPI5383" s="288"/>
      <c r="JPJ5383" s="288"/>
      <c r="JPK5383" s="288"/>
      <c r="JPL5383" s="288"/>
      <c r="JPM5383" s="288"/>
      <c r="JPN5383" s="288"/>
      <c r="JPO5383" s="288"/>
      <c r="JPP5383" s="288"/>
      <c r="JPQ5383" s="288"/>
      <c r="JPR5383" s="288"/>
      <c r="JPS5383" s="288"/>
      <c r="JPT5383" s="288"/>
      <c r="JPU5383" s="288"/>
      <c r="JPV5383" s="288"/>
      <c r="JPW5383" s="288"/>
      <c r="JPX5383" s="288"/>
      <c r="JPY5383" s="288"/>
      <c r="JPZ5383" s="288"/>
      <c r="JQA5383" s="288"/>
      <c r="JQB5383" s="288"/>
      <c r="JQC5383" s="288"/>
      <c r="JQD5383" s="288"/>
      <c r="JQE5383" s="288"/>
      <c r="JQF5383" s="288"/>
      <c r="JQG5383" s="288"/>
      <c r="JQH5383" s="288"/>
      <c r="JQI5383" s="288"/>
      <c r="JQJ5383" s="288"/>
      <c r="JQK5383" s="288"/>
      <c r="JQL5383" s="288"/>
      <c r="JQM5383" s="288"/>
      <c r="JQN5383" s="288"/>
      <c r="JQO5383" s="288"/>
      <c r="JQP5383" s="288"/>
      <c r="JQQ5383" s="288"/>
      <c r="JQR5383" s="288"/>
      <c r="JQS5383" s="288"/>
      <c r="JQT5383" s="288"/>
      <c r="JQU5383" s="288"/>
      <c r="JQV5383" s="288"/>
      <c r="JQW5383" s="288"/>
      <c r="JQX5383" s="288"/>
      <c r="JQY5383" s="288"/>
      <c r="JQZ5383" s="288"/>
      <c r="JRA5383" s="288"/>
      <c r="JRB5383" s="288"/>
      <c r="JRC5383" s="288"/>
      <c r="JRD5383" s="288"/>
      <c r="JRE5383" s="288"/>
      <c r="JRF5383" s="288"/>
      <c r="JRG5383" s="288"/>
      <c r="JRH5383" s="288"/>
      <c r="JRI5383" s="288"/>
      <c r="JRJ5383" s="288"/>
      <c r="JRK5383" s="288"/>
      <c r="JRL5383" s="288"/>
      <c r="JRM5383" s="288"/>
      <c r="JRN5383" s="288"/>
      <c r="JRO5383" s="288"/>
      <c r="JRP5383" s="288"/>
      <c r="JRQ5383" s="288"/>
      <c r="JRR5383" s="288"/>
      <c r="JRS5383" s="288"/>
      <c r="JRT5383" s="288"/>
      <c r="JRU5383" s="288"/>
      <c r="JRV5383" s="288"/>
      <c r="JRW5383" s="288"/>
      <c r="JRX5383" s="288"/>
      <c r="JRY5383" s="288"/>
      <c r="JRZ5383" s="288"/>
      <c r="JSA5383" s="288"/>
      <c r="JSB5383" s="288"/>
      <c r="JSC5383" s="288"/>
      <c r="JSD5383" s="288"/>
      <c r="JSE5383" s="288"/>
      <c r="JSF5383" s="288"/>
      <c r="JSG5383" s="288"/>
      <c r="JSH5383" s="288"/>
      <c r="JSI5383" s="288"/>
      <c r="JSJ5383" s="288"/>
      <c r="JSK5383" s="288"/>
      <c r="JSL5383" s="288"/>
      <c r="JSM5383" s="288"/>
      <c r="JSN5383" s="288"/>
      <c r="JSO5383" s="288"/>
      <c r="JSP5383" s="288"/>
      <c r="JSQ5383" s="288"/>
      <c r="JSR5383" s="288"/>
      <c r="JSS5383" s="288"/>
      <c r="JST5383" s="288"/>
      <c r="JSU5383" s="288"/>
      <c r="JSV5383" s="288"/>
      <c r="JSW5383" s="288"/>
      <c r="JSX5383" s="288"/>
      <c r="JSY5383" s="288"/>
      <c r="JSZ5383" s="288"/>
      <c r="JTA5383" s="288"/>
      <c r="JTB5383" s="288"/>
      <c r="JTC5383" s="288"/>
      <c r="JTD5383" s="288"/>
      <c r="JTE5383" s="288"/>
      <c r="JTF5383" s="288"/>
      <c r="JTG5383" s="288"/>
      <c r="JTH5383" s="288"/>
      <c r="JTI5383" s="288"/>
      <c r="JTJ5383" s="288"/>
      <c r="JTK5383" s="288"/>
      <c r="JTL5383" s="288"/>
      <c r="JTM5383" s="288"/>
      <c r="JTN5383" s="288"/>
      <c r="JTO5383" s="288"/>
      <c r="JTP5383" s="288"/>
      <c r="JTQ5383" s="288"/>
      <c r="JTR5383" s="288"/>
      <c r="JTS5383" s="288"/>
      <c r="JTT5383" s="288"/>
      <c r="JTU5383" s="288"/>
      <c r="JTV5383" s="288"/>
      <c r="JTW5383" s="288"/>
      <c r="JTX5383" s="288"/>
      <c r="JTY5383" s="288"/>
      <c r="JTZ5383" s="288"/>
      <c r="JUA5383" s="288"/>
      <c r="JUB5383" s="288"/>
      <c r="JUC5383" s="288"/>
      <c r="JUD5383" s="288"/>
      <c r="JUE5383" s="288"/>
      <c r="JUF5383" s="288"/>
      <c r="JUG5383" s="288"/>
      <c r="JUH5383" s="288"/>
      <c r="JUI5383" s="288"/>
      <c r="JUJ5383" s="288"/>
      <c r="JUK5383" s="288"/>
      <c r="JUL5383" s="288"/>
      <c r="JUM5383" s="288"/>
      <c r="JUN5383" s="288"/>
      <c r="JUO5383" s="288"/>
      <c r="JUP5383" s="288"/>
      <c r="JUQ5383" s="288"/>
      <c r="JUR5383" s="288"/>
      <c r="JUS5383" s="288"/>
      <c r="JUT5383" s="288"/>
      <c r="JUU5383" s="288"/>
      <c r="JUV5383" s="288"/>
      <c r="JUW5383" s="288"/>
      <c r="JUX5383" s="288"/>
      <c r="JUY5383" s="288"/>
      <c r="JUZ5383" s="288"/>
      <c r="JVA5383" s="288"/>
      <c r="JVB5383" s="288"/>
      <c r="JVC5383" s="288"/>
      <c r="JVD5383" s="288"/>
      <c r="JVE5383" s="288"/>
      <c r="JVF5383" s="288"/>
      <c r="JVG5383" s="288"/>
      <c r="JVH5383" s="288"/>
      <c r="JVI5383" s="288"/>
      <c r="JVJ5383" s="288"/>
      <c r="JVK5383" s="288"/>
      <c r="JVL5383" s="288"/>
      <c r="JVM5383" s="288"/>
      <c r="JVN5383" s="288"/>
      <c r="JVO5383" s="288"/>
      <c r="JVP5383" s="288"/>
      <c r="JVQ5383" s="288"/>
      <c r="JVR5383" s="288"/>
      <c r="JVS5383" s="288"/>
      <c r="JVT5383" s="288"/>
      <c r="JVU5383" s="288"/>
      <c r="JVV5383" s="288"/>
      <c r="JVW5383" s="288"/>
      <c r="JVX5383" s="288"/>
      <c r="JVY5383" s="288"/>
      <c r="JVZ5383" s="288"/>
      <c r="JWA5383" s="288"/>
      <c r="JWB5383" s="288"/>
      <c r="JWC5383" s="288"/>
      <c r="JWD5383" s="288"/>
      <c r="JWE5383" s="288"/>
      <c r="JWF5383" s="288"/>
      <c r="JWG5383" s="288"/>
      <c r="JWH5383" s="288"/>
      <c r="JWI5383" s="288"/>
      <c r="JWJ5383" s="288"/>
      <c r="JWK5383" s="288"/>
      <c r="JWL5383" s="288"/>
      <c r="JWM5383" s="288"/>
      <c r="JWN5383" s="288"/>
      <c r="JWO5383" s="288"/>
      <c r="JWP5383" s="288"/>
      <c r="JWQ5383" s="288"/>
      <c r="JWR5383" s="288"/>
      <c r="JWS5383" s="288"/>
      <c r="JWT5383" s="288"/>
      <c r="JWU5383" s="288"/>
      <c r="JWV5383" s="288"/>
      <c r="JWW5383" s="288"/>
      <c r="JWX5383" s="288"/>
      <c r="JWY5383" s="288"/>
      <c r="JWZ5383" s="288"/>
      <c r="JXA5383" s="288"/>
      <c r="JXB5383" s="288"/>
      <c r="JXC5383" s="288"/>
      <c r="JXD5383" s="288"/>
      <c r="JXE5383" s="288"/>
      <c r="JXF5383" s="288"/>
      <c r="JXG5383" s="288"/>
      <c r="JXH5383" s="288"/>
      <c r="JXI5383" s="288"/>
      <c r="JXJ5383" s="288"/>
      <c r="JXK5383" s="288"/>
      <c r="JXL5383" s="288"/>
      <c r="JXM5383" s="288"/>
      <c r="JXN5383" s="288"/>
      <c r="JXO5383" s="288"/>
      <c r="JXP5383" s="288"/>
      <c r="JXQ5383" s="288"/>
      <c r="JXR5383" s="288"/>
      <c r="JXS5383" s="288"/>
      <c r="JXT5383" s="288"/>
      <c r="JXU5383" s="288"/>
      <c r="JXV5383" s="288"/>
      <c r="JXW5383" s="288"/>
      <c r="JXX5383" s="288"/>
      <c r="JXY5383" s="288"/>
      <c r="JXZ5383" s="288"/>
      <c r="JYA5383" s="288"/>
      <c r="JYB5383" s="288"/>
      <c r="JYC5383" s="288"/>
      <c r="JYD5383" s="288"/>
      <c r="JYE5383" s="288"/>
      <c r="JYF5383" s="288"/>
      <c r="JYG5383" s="288"/>
      <c r="JYH5383" s="288"/>
      <c r="JYI5383" s="288"/>
      <c r="JYJ5383" s="288"/>
      <c r="JYK5383" s="288"/>
      <c r="JYL5383" s="288"/>
      <c r="JYM5383" s="288"/>
      <c r="JYN5383" s="288"/>
      <c r="JYO5383" s="288"/>
      <c r="JYP5383" s="288"/>
      <c r="JYQ5383" s="288"/>
      <c r="JYR5383" s="288"/>
      <c r="JYS5383" s="288"/>
      <c r="JYT5383" s="288"/>
      <c r="JYU5383" s="288"/>
      <c r="JYV5383" s="288"/>
      <c r="JYW5383" s="288"/>
      <c r="JYX5383" s="288"/>
      <c r="JYY5383" s="288"/>
      <c r="JYZ5383" s="288"/>
      <c r="JZA5383" s="288"/>
      <c r="JZB5383" s="288"/>
      <c r="JZC5383" s="288"/>
      <c r="JZD5383" s="288"/>
      <c r="JZE5383" s="288"/>
      <c r="JZF5383" s="288"/>
      <c r="JZG5383" s="288"/>
      <c r="JZH5383" s="288"/>
      <c r="JZI5383" s="288"/>
      <c r="JZJ5383" s="288"/>
      <c r="JZK5383" s="288"/>
      <c r="JZL5383" s="288"/>
      <c r="JZM5383" s="288"/>
      <c r="JZN5383" s="288"/>
      <c r="JZO5383" s="288"/>
      <c r="JZP5383" s="288"/>
      <c r="JZQ5383" s="288"/>
      <c r="JZR5383" s="288"/>
      <c r="JZS5383" s="288"/>
      <c r="JZT5383" s="288"/>
      <c r="JZU5383" s="288"/>
      <c r="JZV5383" s="288"/>
      <c r="JZW5383" s="288"/>
      <c r="JZX5383" s="288"/>
      <c r="JZY5383" s="288"/>
      <c r="JZZ5383" s="288"/>
      <c r="KAA5383" s="288"/>
      <c r="KAB5383" s="288"/>
      <c r="KAC5383" s="288"/>
      <c r="KAD5383" s="288"/>
      <c r="KAE5383" s="288"/>
      <c r="KAF5383" s="288"/>
      <c r="KAG5383" s="288"/>
      <c r="KAH5383" s="288"/>
      <c r="KAI5383" s="288"/>
      <c r="KAJ5383" s="288"/>
      <c r="KAK5383" s="288"/>
      <c r="KAL5383" s="288"/>
      <c r="KAM5383" s="288"/>
      <c r="KAN5383" s="288"/>
      <c r="KAO5383" s="288"/>
      <c r="KAP5383" s="288"/>
      <c r="KAQ5383" s="288"/>
      <c r="KAR5383" s="288"/>
      <c r="KAS5383" s="288"/>
      <c r="KAT5383" s="288"/>
      <c r="KAU5383" s="288"/>
      <c r="KAV5383" s="288"/>
      <c r="KAW5383" s="288"/>
      <c r="KAX5383" s="288"/>
      <c r="KAY5383" s="288"/>
      <c r="KAZ5383" s="288"/>
      <c r="KBA5383" s="288"/>
      <c r="KBB5383" s="288"/>
      <c r="KBC5383" s="288"/>
      <c r="KBD5383" s="288"/>
      <c r="KBE5383" s="288"/>
      <c r="KBF5383" s="288"/>
      <c r="KBG5383" s="288"/>
      <c r="KBH5383" s="288"/>
      <c r="KBI5383" s="288"/>
      <c r="KBJ5383" s="288"/>
      <c r="KBK5383" s="288"/>
      <c r="KBL5383" s="288"/>
      <c r="KBM5383" s="288"/>
      <c r="KBN5383" s="288"/>
      <c r="KBO5383" s="288"/>
      <c r="KBP5383" s="288"/>
      <c r="KBQ5383" s="288"/>
      <c r="KBR5383" s="288"/>
      <c r="KBS5383" s="288"/>
      <c r="KBT5383" s="288"/>
      <c r="KBU5383" s="288"/>
      <c r="KBV5383" s="288"/>
      <c r="KBW5383" s="288"/>
      <c r="KBX5383" s="288"/>
      <c r="KBY5383" s="288"/>
      <c r="KBZ5383" s="288"/>
      <c r="KCA5383" s="288"/>
      <c r="KCB5383" s="288"/>
      <c r="KCC5383" s="288"/>
      <c r="KCD5383" s="288"/>
      <c r="KCE5383" s="288"/>
      <c r="KCF5383" s="288"/>
      <c r="KCG5383" s="288"/>
      <c r="KCH5383" s="288"/>
      <c r="KCI5383" s="288"/>
      <c r="KCJ5383" s="288"/>
      <c r="KCK5383" s="288"/>
      <c r="KCL5383" s="288"/>
      <c r="KCM5383" s="288"/>
      <c r="KCN5383" s="288"/>
      <c r="KCO5383" s="288"/>
      <c r="KCP5383" s="288"/>
      <c r="KCQ5383" s="288"/>
      <c r="KCR5383" s="288"/>
      <c r="KCS5383" s="288"/>
      <c r="KCT5383" s="288"/>
      <c r="KCU5383" s="288"/>
      <c r="KCV5383" s="288"/>
      <c r="KCW5383" s="288"/>
      <c r="KCX5383" s="288"/>
      <c r="KCY5383" s="288"/>
      <c r="KCZ5383" s="288"/>
      <c r="KDA5383" s="288"/>
      <c r="KDB5383" s="288"/>
      <c r="KDC5383" s="288"/>
      <c r="KDD5383" s="288"/>
      <c r="KDE5383" s="288"/>
      <c r="KDF5383" s="288"/>
      <c r="KDG5383" s="288"/>
      <c r="KDH5383" s="288"/>
      <c r="KDI5383" s="288"/>
      <c r="KDJ5383" s="288"/>
      <c r="KDK5383" s="288"/>
      <c r="KDL5383" s="288"/>
      <c r="KDM5383" s="288"/>
      <c r="KDN5383" s="288"/>
      <c r="KDO5383" s="288"/>
      <c r="KDP5383" s="288"/>
      <c r="KDQ5383" s="288"/>
      <c r="KDR5383" s="288"/>
      <c r="KDS5383" s="288"/>
      <c r="KDT5383" s="288"/>
      <c r="KDU5383" s="288"/>
      <c r="KDV5383" s="288"/>
      <c r="KDW5383" s="288"/>
      <c r="KDX5383" s="288"/>
      <c r="KDY5383" s="288"/>
      <c r="KDZ5383" s="288"/>
      <c r="KEA5383" s="288"/>
      <c r="KEB5383" s="288"/>
      <c r="KEC5383" s="288"/>
      <c r="KED5383" s="288"/>
      <c r="KEE5383" s="288"/>
      <c r="KEF5383" s="288"/>
      <c r="KEG5383" s="288"/>
      <c r="KEH5383" s="288"/>
      <c r="KEI5383" s="288"/>
      <c r="KEJ5383" s="288"/>
      <c r="KEK5383" s="288"/>
      <c r="KEL5383" s="288"/>
      <c r="KEM5383" s="288"/>
      <c r="KEN5383" s="288"/>
      <c r="KEO5383" s="288"/>
      <c r="KEP5383" s="288"/>
      <c r="KEQ5383" s="288"/>
      <c r="KER5383" s="288"/>
      <c r="KES5383" s="288"/>
      <c r="KET5383" s="288"/>
      <c r="KEU5383" s="288"/>
      <c r="KEV5383" s="288"/>
      <c r="KEW5383" s="288"/>
      <c r="KEX5383" s="288"/>
      <c r="KEY5383" s="288"/>
      <c r="KEZ5383" s="288"/>
      <c r="KFA5383" s="288"/>
      <c r="KFB5383" s="288"/>
      <c r="KFC5383" s="288"/>
      <c r="KFD5383" s="288"/>
      <c r="KFE5383" s="288"/>
      <c r="KFF5383" s="288"/>
      <c r="KFG5383" s="288"/>
      <c r="KFH5383" s="288"/>
      <c r="KFI5383" s="288"/>
      <c r="KFJ5383" s="288"/>
      <c r="KFK5383" s="288"/>
      <c r="KFL5383" s="288"/>
      <c r="KFM5383" s="288"/>
      <c r="KFN5383" s="288"/>
      <c r="KFO5383" s="288"/>
      <c r="KFP5383" s="288"/>
      <c r="KFQ5383" s="288"/>
      <c r="KFR5383" s="288"/>
      <c r="KFS5383" s="288"/>
      <c r="KFT5383" s="288"/>
      <c r="KFU5383" s="288"/>
      <c r="KFV5383" s="288"/>
      <c r="KFW5383" s="288"/>
      <c r="KFX5383" s="288"/>
      <c r="KFY5383" s="288"/>
      <c r="KFZ5383" s="288"/>
      <c r="KGA5383" s="288"/>
      <c r="KGB5383" s="288"/>
      <c r="KGC5383" s="288"/>
      <c r="KGD5383" s="288"/>
      <c r="KGE5383" s="288"/>
      <c r="KGF5383" s="288"/>
      <c r="KGG5383" s="288"/>
      <c r="KGH5383" s="288"/>
      <c r="KGI5383" s="288"/>
      <c r="KGJ5383" s="288"/>
      <c r="KGK5383" s="288"/>
      <c r="KGL5383" s="288"/>
      <c r="KGM5383" s="288"/>
      <c r="KGN5383" s="288"/>
      <c r="KGO5383" s="288"/>
      <c r="KGP5383" s="288"/>
      <c r="KGQ5383" s="288"/>
      <c r="KGR5383" s="288"/>
      <c r="KGS5383" s="288"/>
      <c r="KGT5383" s="288"/>
      <c r="KGU5383" s="288"/>
      <c r="KGV5383" s="288"/>
      <c r="KGW5383" s="288"/>
      <c r="KGX5383" s="288"/>
      <c r="KGY5383" s="288"/>
      <c r="KGZ5383" s="288"/>
      <c r="KHA5383" s="288"/>
      <c r="KHB5383" s="288"/>
      <c r="KHC5383" s="288"/>
      <c r="KHD5383" s="288"/>
      <c r="KHE5383" s="288"/>
      <c r="KHF5383" s="288"/>
      <c r="KHG5383" s="288"/>
      <c r="KHH5383" s="288"/>
      <c r="KHI5383" s="288"/>
      <c r="KHJ5383" s="288"/>
      <c r="KHK5383" s="288"/>
      <c r="KHL5383" s="288"/>
      <c r="KHM5383" s="288"/>
      <c r="KHN5383" s="288"/>
      <c r="KHO5383" s="288"/>
      <c r="KHP5383" s="288"/>
      <c r="KHQ5383" s="288"/>
      <c r="KHR5383" s="288"/>
      <c r="KHS5383" s="288"/>
      <c r="KHT5383" s="288"/>
      <c r="KHU5383" s="288"/>
      <c r="KHV5383" s="288"/>
      <c r="KHW5383" s="288"/>
      <c r="KHX5383" s="288"/>
      <c r="KHY5383" s="288"/>
      <c r="KHZ5383" s="288"/>
      <c r="KIA5383" s="288"/>
      <c r="KIB5383" s="288"/>
      <c r="KIC5383" s="288"/>
      <c r="KID5383" s="288"/>
      <c r="KIE5383" s="288"/>
      <c r="KIF5383" s="288"/>
      <c r="KIG5383" s="288"/>
      <c r="KIH5383" s="288"/>
      <c r="KII5383" s="288"/>
      <c r="KIJ5383" s="288"/>
      <c r="KIK5383" s="288"/>
      <c r="KIL5383" s="288"/>
      <c r="KIM5383" s="288"/>
      <c r="KIN5383" s="288"/>
      <c r="KIO5383" s="288"/>
      <c r="KIP5383" s="288"/>
      <c r="KIQ5383" s="288"/>
      <c r="KIR5383" s="288"/>
      <c r="KIS5383" s="288"/>
      <c r="KIT5383" s="288"/>
      <c r="KIU5383" s="288"/>
      <c r="KIV5383" s="288"/>
      <c r="KIW5383" s="288"/>
      <c r="KIX5383" s="288"/>
      <c r="KIY5383" s="288"/>
      <c r="KIZ5383" s="288"/>
      <c r="KJA5383" s="288"/>
      <c r="KJB5383" s="288"/>
      <c r="KJC5383" s="288"/>
      <c r="KJD5383" s="288"/>
      <c r="KJE5383" s="288"/>
      <c r="KJF5383" s="288"/>
      <c r="KJG5383" s="288"/>
      <c r="KJH5383" s="288"/>
      <c r="KJI5383" s="288"/>
      <c r="KJJ5383" s="288"/>
      <c r="KJK5383" s="288"/>
      <c r="KJL5383" s="288"/>
      <c r="KJM5383" s="288"/>
      <c r="KJN5383" s="288"/>
      <c r="KJO5383" s="288"/>
      <c r="KJP5383" s="288"/>
      <c r="KJQ5383" s="288"/>
      <c r="KJR5383" s="288"/>
      <c r="KJS5383" s="288"/>
      <c r="KJT5383" s="288"/>
      <c r="KJU5383" s="288"/>
      <c r="KJV5383" s="288"/>
      <c r="KJW5383" s="288"/>
      <c r="KJX5383" s="288"/>
      <c r="KJY5383" s="288"/>
      <c r="KJZ5383" s="288"/>
      <c r="KKA5383" s="288"/>
      <c r="KKB5383" s="288"/>
      <c r="KKC5383" s="288"/>
      <c r="KKD5383" s="288"/>
      <c r="KKE5383" s="288"/>
      <c r="KKF5383" s="288"/>
      <c r="KKG5383" s="288"/>
      <c r="KKH5383" s="288"/>
      <c r="KKI5383" s="288"/>
      <c r="KKJ5383" s="288"/>
      <c r="KKK5383" s="288"/>
      <c r="KKL5383" s="288"/>
      <c r="KKM5383" s="288"/>
      <c r="KKN5383" s="288"/>
      <c r="KKO5383" s="288"/>
      <c r="KKP5383" s="288"/>
      <c r="KKQ5383" s="288"/>
      <c r="KKR5383" s="288"/>
      <c r="KKS5383" s="288"/>
      <c r="KKT5383" s="288"/>
      <c r="KKU5383" s="288"/>
      <c r="KKV5383" s="288"/>
      <c r="KKW5383" s="288"/>
      <c r="KKX5383" s="288"/>
      <c r="KKY5383" s="288"/>
      <c r="KKZ5383" s="288"/>
      <c r="KLA5383" s="288"/>
      <c r="KLB5383" s="288"/>
      <c r="KLC5383" s="288"/>
      <c r="KLD5383" s="288"/>
      <c r="KLE5383" s="288"/>
      <c r="KLF5383" s="288"/>
      <c r="KLG5383" s="288"/>
      <c r="KLH5383" s="288"/>
      <c r="KLI5383" s="288"/>
      <c r="KLJ5383" s="288"/>
      <c r="KLK5383" s="288"/>
      <c r="KLL5383" s="288"/>
      <c r="KLM5383" s="288"/>
      <c r="KLN5383" s="288"/>
      <c r="KLO5383" s="288"/>
      <c r="KLP5383" s="288"/>
      <c r="KLQ5383" s="288"/>
      <c r="KLR5383" s="288"/>
      <c r="KLS5383" s="288"/>
      <c r="KLT5383" s="288"/>
      <c r="KLU5383" s="288"/>
      <c r="KLV5383" s="288"/>
      <c r="KLW5383" s="288"/>
      <c r="KLX5383" s="288"/>
      <c r="KLY5383" s="288"/>
      <c r="KLZ5383" s="288"/>
      <c r="KMA5383" s="288"/>
      <c r="KMB5383" s="288"/>
      <c r="KMC5383" s="288"/>
      <c r="KMD5383" s="288"/>
      <c r="KME5383" s="288"/>
      <c r="KMF5383" s="288"/>
      <c r="KMG5383" s="288"/>
      <c r="KMH5383" s="288"/>
      <c r="KMI5383" s="288"/>
      <c r="KMJ5383" s="288"/>
      <c r="KMK5383" s="288"/>
      <c r="KML5383" s="288"/>
      <c r="KMM5383" s="288"/>
      <c r="KMN5383" s="288"/>
      <c r="KMO5383" s="288"/>
      <c r="KMP5383" s="288"/>
      <c r="KMQ5383" s="288"/>
      <c r="KMR5383" s="288"/>
      <c r="KMS5383" s="288"/>
      <c r="KMT5383" s="288"/>
      <c r="KMU5383" s="288"/>
      <c r="KMV5383" s="288"/>
      <c r="KMW5383" s="288"/>
      <c r="KMX5383" s="288"/>
      <c r="KMY5383" s="288"/>
      <c r="KMZ5383" s="288"/>
      <c r="KNA5383" s="288"/>
      <c r="KNB5383" s="288"/>
      <c r="KNC5383" s="288"/>
      <c r="KND5383" s="288"/>
      <c r="KNE5383" s="288"/>
      <c r="KNF5383" s="288"/>
      <c r="KNG5383" s="288"/>
      <c r="KNH5383" s="288"/>
      <c r="KNI5383" s="288"/>
      <c r="KNJ5383" s="288"/>
      <c r="KNK5383" s="288"/>
      <c r="KNL5383" s="288"/>
      <c r="KNM5383" s="288"/>
      <c r="KNN5383" s="288"/>
      <c r="KNO5383" s="288"/>
      <c r="KNP5383" s="288"/>
      <c r="KNQ5383" s="288"/>
      <c r="KNR5383" s="288"/>
      <c r="KNS5383" s="288"/>
      <c r="KNT5383" s="288"/>
      <c r="KNU5383" s="288"/>
      <c r="KNV5383" s="288"/>
      <c r="KNW5383" s="288"/>
      <c r="KNX5383" s="288"/>
      <c r="KNY5383" s="288"/>
      <c r="KNZ5383" s="288"/>
      <c r="KOA5383" s="288"/>
      <c r="KOB5383" s="288"/>
      <c r="KOC5383" s="288"/>
      <c r="KOD5383" s="288"/>
      <c r="KOE5383" s="288"/>
      <c r="KOF5383" s="288"/>
      <c r="KOG5383" s="288"/>
      <c r="KOH5383" s="288"/>
      <c r="KOI5383" s="288"/>
      <c r="KOJ5383" s="288"/>
      <c r="KOK5383" s="288"/>
      <c r="KOL5383" s="288"/>
      <c r="KOM5383" s="288"/>
      <c r="KON5383" s="288"/>
      <c r="KOO5383" s="288"/>
      <c r="KOP5383" s="288"/>
      <c r="KOQ5383" s="288"/>
      <c r="KOR5383" s="288"/>
      <c r="KOS5383" s="288"/>
      <c r="KOT5383" s="288"/>
      <c r="KOU5383" s="288"/>
      <c r="KOV5383" s="288"/>
      <c r="KOW5383" s="288"/>
      <c r="KOX5383" s="288"/>
      <c r="KOY5383" s="288"/>
      <c r="KOZ5383" s="288"/>
      <c r="KPA5383" s="288"/>
      <c r="KPB5383" s="288"/>
      <c r="KPC5383" s="288"/>
      <c r="KPD5383" s="288"/>
      <c r="KPE5383" s="288"/>
      <c r="KPF5383" s="288"/>
      <c r="KPG5383" s="288"/>
      <c r="KPH5383" s="288"/>
      <c r="KPI5383" s="288"/>
      <c r="KPJ5383" s="288"/>
      <c r="KPK5383" s="288"/>
      <c r="KPL5383" s="288"/>
      <c r="KPM5383" s="288"/>
      <c r="KPN5383" s="288"/>
      <c r="KPO5383" s="288"/>
      <c r="KPP5383" s="288"/>
      <c r="KPQ5383" s="288"/>
      <c r="KPR5383" s="288"/>
      <c r="KPS5383" s="288"/>
      <c r="KPT5383" s="288"/>
      <c r="KPU5383" s="288"/>
      <c r="KPV5383" s="288"/>
      <c r="KPW5383" s="288"/>
      <c r="KPX5383" s="288"/>
      <c r="KPY5383" s="288"/>
      <c r="KPZ5383" s="288"/>
      <c r="KQA5383" s="288"/>
      <c r="KQB5383" s="288"/>
      <c r="KQC5383" s="288"/>
      <c r="KQD5383" s="288"/>
      <c r="KQE5383" s="288"/>
      <c r="KQF5383" s="288"/>
      <c r="KQG5383" s="288"/>
      <c r="KQH5383" s="288"/>
      <c r="KQI5383" s="288"/>
      <c r="KQJ5383" s="288"/>
      <c r="KQK5383" s="288"/>
      <c r="KQL5383" s="288"/>
      <c r="KQM5383" s="288"/>
      <c r="KQN5383" s="288"/>
      <c r="KQO5383" s="288"/>
      <c r="KQP5383" s="288"/>
      <c r="KQQ5383" s="288"/>
      <c r="KQR5383" s="288"/>
      <c r="KQS5383" s="288"/>
      <c r="KQT5383" s="288"/>
      <c r="KQU5383" s="288"/>
      <c r="KQV5383" s="288"/>
      <c r="KQW5383" s="288"/>
      <c r="KQX5383" s="288"/>
      <c r="KQY5383" s="288"/>
      <c r="KQZ5383" s="288"/>
      <c r="KRA5383" s="288"/>
      <c r="KRB5383" s="288"/>
      <c r="KRC5383" s="288"/>
      <c r="KRD5383" s="288"/>
      <c r="KRE5383" s="288"/>
      <c r="KRF5383" s="288"/>
      <c r="KRG5383" s="288"/>
      <c r="KRH5383" s="288"/>
      <c r="KRI5383" s="288"/>
      <c r="KRJ5383" s="288"/>
      <c r="KRK5383" s="288"/>
      <c r="KRL5383" s="288"/>
      <c r="KRM5383" s="288"/>
      <c r="KRN5383" s="288"/>
      <c r="KRO5383" s="288"/>
      <c r="KRP5383" s="288"/>
      <c r="KRQ5383" s="288"/>
      <c r="KRR5383" s="288"/>
      <c r="KRS5383" s="288"/>
      <c r="KRT5383" s="288"/>
      <c r="KRU5383" s="288"/>
      <c r="KRV5383" s="288"/>
      <c r="KRW5383" s="288"/>
      <c r="KRX5383" s="288"/>
      <c r="KRY5383" s="288"/>
      <c r="KRZ5383" s="288"/>
      <c r="KSA5383" s="288"/>
      <c r="KSB5383" s="288"/>
      <c r="KSC5383" s="288"/>
      <c r="KSD5383" s="288"/>
      <c r="KSE5383" s="288"/>
      <c r="KSF5383" s="288"/>
      <c r="KSG5383" s="288"/>
      <c r="KSH5383" s="288"/>
      <c r="KSI5383" s="288"/>
      <c r="KSJ5383" s="288"/>
      <c r="KSK5383" s="288"/>
      <c r="KSL5383" s="288"/>
      <c r="KSM5383" s="288"/>
      <c r="KSN5383" s="288"/>
      <c r="KSO5383" s="288"/>
      <c r="KSP5383" s="288"/>
      <c r="KSQ5383" s="288"/>
      <c r="KSR5383" s="288"/>
      <c r="KSS5383" s="288"/>
      <c r="KST5383" s="288"/>
      <c r="KSU5383" s="288"/>
      <c r="KSV5383" s="288"/>
      <c r="KSW5383" s="288"/>
      <c r="KSX5383" s="288"/>
      <c r="KSY5383" s="288"/>
      <c r="KSZ5383" s="288"/>
      <c r="KTA5383" s="288"/>
      <c r="KTB5383" s="288"/>
      <c r="KTC5383" s="288"/>
      <c r="KTD5383" s="288"/>
      <c r="KTE5383" s="288"/>
      <c r="KTF5383" s="288"/>
      <c r="KTG5383" s="288"/>
      <c r="KTH5383" s="288"/>
      <c r="KTI5383" s="288"/>
      <c r="KTJ5383" s="288"/>
      <c r="KTK5383" s="288"/>
      <c r="KTL5383" s="288"/>
      <c r="KTM5383" s="288"/>
      <c r="KTN5383" s="288"/>
      <c r="KTO5383" s="288"/>
      <c r="KTP5383" s="288"/>
      <c r="KTQ5383" s="288"/>
      <c r="KTR5383" s="288"/>
      <c r="KTS5383" s="288"/>
      <c r="KTT5383" s="288"/>
      <c r="KTU5383" s="288"/>
      <c r="KTV5383" s="288"/>
      <c r="KTW5383" s="288"/>
      <c r="KTX5383" s="288"/>
      <c r="KTY5383" s="288"/>
      <c r="KTZ5383" s="288"/>
      <c r="KUA5383" s="288"/>
      <c r="KUB5383" s="288"/>
      <c r="KUC5383" s="288"/>
      <c r="KUD5383" s="288"/>
      <c r="KUE5383" s="288"/>
      <c r="KUF5383" s="288"/>
      <c r="KUG5383" s="288"/>
      <c r="KUH5383" s="288"/>
      <c r="KUI5383" s="288"/>
      <c r="KUJ5383" s="288"/>
      <c r="KUK5383" s="288"/>
      <c r="KUL5383" s="288"/>
      <c r="KUM5383" s="288"/>
      <c r="KUN5383" s="288"/>
      <c r="KUO5383" s="288"/>
      <c r="KUP5383" s="288"/>
      <c r="KUQ5383" s="288"/>
      <c r="KUR5383" s="288"/>
      <c r="KUS5383" s="288"/>
      <c r="KUT5383" s="288"/>
      <c r="KUU5383" s="288"/>
      <c r="KUV5383" s="288"/>
      <c r="KUW5383" s="288"/>
      <c r="KUX5383" s="288"/>
      <c r="KUY5383" s="288"/>
      <c r="KUZ5383" s="288"/>
      <c r="KVA5383" s="288"/>
      <c r="KVB5383" s="288"/>
      <c r="KVC5383" s="288"/>
      <c r="KVD5383" s="288"/>
      <c r="KVE5383" s="288"/>
      <c r="KVF5383" s="288"/>
      <c r="KVG5383" s="288"/>
      <c r="KVH5383" s="288"/>
      <c r="KVI5383" s="288"/>
      <c r="KVJ5383" s="288"/>
      <c r="KVK5383" s="288"/>
      <c r="KVL5383" s="288"/>
      <c r="KVM5383" s="288"/>
      <c r="KVN5383" s="288"/>
      <c r="KVO5383" s="288"/>
      <c r="KVP5383" s="288"/>
      <c r="KVQ5383" s="288"/>
      <c r="KVR5383" s="288"/>
      <c r="KVS5383" s="288"/>
      <c r="KVT5383" s="288"/>
      <c r="KVU5383" s="288"/>
      <c r="KVV5383" s="288"/>
      <c r="KVW5383" s="288"/>
      <c r="KVX5383" s="288"/>
      <c r="KVY5383" s="288"/>
      <c r="KVZ5383" s="288"/>
      <c r="KWA5383" s="288"/>
      <c r="KWB5383" s="288"/>
      <c r="KWC5383" s="288"/>
      <c r="KWD5383" s="288"/>
      <c r="KWE5383" s="288"/>
      <c r="KWF5383" s="288"/>
      <c r="KWG5383" s="288"/>
      <c r="KWH5383" s="288"/>
      <c r="KWI5383" s="288"/>
      <c r="KWJ5383" s="288"/>
      <c r="KWK5383" s="288"/>
      <c r="KWL5383" s="288"/>
      <c r="KWM5383" s="288"/>
      <c r="KWN5383" s="288"/>
      <c r="KWO5383" s="288"/>
      <c r="KWP5383" s="288"/>
      <c r="KWQ5383" s="288"/>
      <c r="KWR5383" s="288"/>
      <c r="KWS5383" s="288"/>
      <c r="KWT5383" s="288"/>
      <c r="KWU5383" s="288"/>
      <c r="KWV5383" s="288"/>
      <c r="KWW5383" s="288"/>
      <c r="KWX5383" s="288"/>
      <c r="KWY5383" s="288"/>
      <c r="KWZ5383" s="288"/>
      <c r="KXA5383" s="288"/>
      <c r="KXB5383" s="288"/>
      <c r="KXC5383" s="288"/>
      <c r="KXD5383" s="288"/>
      <c r="KXE5383" s="288"/>
      <c r="KXF5383" s="288"/>
      <c r="KXG5383" s="288"/>
      <c r="KXH5383" s="288"/>
      <c r="KXI5383" s="288"/>
      <c r="KXJ5383" s="288"/>
      <c r="KXK5383" s="288"/>
      <c r="KXL5383" s="288"/>
      <c r="KXM5383" s="288"/>
      <c r="KXN5383" s="288"/>
      <c r="KXO5383" s="288"/>
      <c r="KXP5383" s="288"/>
      <c r="KXQ5383" s="288"/>
      <c r="KXR5383" s="288"/>
      <c r="KXS5383" s="288"/>
      <c r="KXT5383" s="288"/>
      <c r="KXU5383" s="288"/>
      <c r="KXV5383" s="288"/>
      <c r="KXW5383" s="288"/>
      <c r="KXX5383" s="288"/>
      <c r="KXY5383" s="288"/>
      <c r="KXZ5383" s="288"/>
      <c r="KYA5383" s="288"/>
      <c r="KYB5383" s="288"/>
      <c r="KYC5383" s="288"/>
      <c r="KYD5383" s="288"/>
      <c r="KYE5383" s="288"/>
      <c r="KYF5383" s="288"/>
      <c r="KYG5383" s="288"/>
      <c r="KYH5383" s="288"/>
      <c r="KYI5383" s="288"/>
      <c r="KYJ5383" s="288"/>
      <c r="KYK5383" s="288"/>
      <c r="KYL5383" s="288"/>
      <c r="KYM5383" s="288"/>
      <c r="KYN5383" s="288"/>
      <c r="KYO5383" s="288"/>
      <c r="KYP5383" s="288"/>
      <c r="KYQ5383" s="288"/>
      <c r="KYR5383" s="288"/>
      <c r="KYS5383" s="288"/>
      <c r="KYT5383" s="288"/>
      <c r="KYU5383" s="288"/>
      <c r="KYV5383" s="288"/>
      <c r="KYW5383" s="288"/>
      <c r="KYX5383" s="288"/>
      <c r="KYY5383" s="288"/>
      <c r="KYZ5383" s="288"/>
      <c r="KZA5383" s="288"/>
      <c r="KZB5383" s="288"/>
      <c r="KZC5383" s="288"/>
      <c r="KZD5383" s="288"/>
      <c r="KZE5383" s="288"/>
      <c r="KZF5383" s="288"/>
      <c r="KZG5383" s="288"/>
      <c r="KZH5383" s="288"/>
      <c r="KZI5383" s="288"/>
      <c r="KZJ5383" s="288"/>
      <c r="KZK5383" s="288"/>
      <c r="KZL5383" s="288"/>
      <c r="KZM5383" s="288"/>
      <c r="KZN5383" s="288"/>
      <c r="KZO5383" s="288"/>
      <c r="KZP5383" s="288"/>
      <c r="KZQ5383" s="288"/>
      <c r="KZR5383" s="288"/>
      <c r="KZS5383" s="288"/>
      <c r="KZT5383" s="288"/>
      <c r="KZU5383" s="288"/>
      <c r="KZV5383" s="288"/>
      <c r="KZW5383" s="288"/>
      <c r="KZX5383" s="288"/>
      <c r="KZY5383" s="288"/>
      <c r="KZZ5383" s="288"/>
      <c r="LAA5383" s="288"/>
      <c r="LAB5383" s="288"/>
      <c r="LAC5383" s="288"/>
      <c r="LAD5383" s="288"/>
      <c r="LAE5383" s="288"/>
      <c r="LAF5383" s="288"/>
      <c r="LAG5383" s="288"/>
      <c r="LAH5383" s="288"/>
      <c r="LAI5383" s="288"/>
      <c r="LAJ5383" s="288"/>
      <c r="LAK5383" s="288"/>
      <c r="LAL5383" s="288"/>
      <c r="LAM5383" s="288"/>
      <c r="LAN5383" s="288"/>
      <c r="LAO5383" s="288"/>
      <c r="LAP5383" s="288"/>
      <c r="LAQ5383" s="288"/>
      <c r="LAR5383" s="288"/>
      <c r="LAS5383" s="288"/>
      <c r="LAT5383" s="288"/>
      <c r="LAU5383" s="288"/>
      <c r="LAV5383" s="288"/>
      <c r="LAW5383" s="288"/>
      <c r="LAX5383" s="288"/>
      <c r="LAY5383" s="288"/>
      <c r="LAZ5383" s="288"/>
      <c r="LBA5383" s="288"/>
      <c r="LBB5383" s="288"/>
      <c r="LBC5383" s="288"/>
      <c r="LBD5383" s="288"/>
      <c r="LBE5383" s="288"/>
      <c r="LBF5383" s="288"/>
      <c r="LBG5383" s="288"/>
      <c r="LBH5383" s="288"/>
      <c r="LBI5383" s="288"/>
      <c r="LBJ5383" s="288"/>
      <c r="LBK5383" s="288"/>
      <c r="LBL5383" s="288"/>
      <c r="LBM5383" s="288"/>
      <c r="LBN5383" s="288"/>
      <c r="LBO5383" s="288"/>
      <c r="LBP5383" s="288"/>
      <c r="LBQ5383" s="288"/>
      <c r="LBR5383" s="288"/>
      <c r="LBS5383" s="288"/>
      <c r="LBT5383" s="288"/>
      <c r="LBU5383" s="288"/>
      <c r="LBV5383" s="288"/>
      <c r="LBW5383" s="288"/>
      <c r="LBX5383" s="288"/>
      <c r="LBY5383" s="288"/>
      <c r="LBZ5383" s="288"/>
      <c r="LCA5383" s="288"/>
      <c r="LCB5383" s="288"/>
      <c r="LCC5383" s="288"/>
      <c r="LCD5383" s="288"/>
      <c r="LCE5383" s="288"/>
      <c r="LCF5383" s="288"/>
      <c r="LCG5383" s="288"/>
      <c r="LCH5383" s="288"/>
      <c r="LCI5383" s="288"/>
      <c r="LCJ5383" s="288"/>
      <c r="LCK5383" s="288"/>
      <c r="LCL5383" s="288"/>
      <c r="LCM5383" s="288"/>
      <c r="LCN5383" s="288"/>
      <c r="LCO5383" s="288"/>
      <c r="LCP5383" s="288"/>
      <c r="LCQ5383" s="288"/>
      <c r="LCR5383" s="288"/>
      <c r="LCS5383" s="288"/>
      <c r="LCT5383" s="288"/>
      <c r="LCU5383" s="288"/>
      <c r="LCV5383" s="288"/>
      <c r="LCW5383" s="288"/>
      <c r="LCX5383" s="288"/>
      <c r="LCY5383" s="288"/>
      <c r="LCZ5383" s="288"/>
      <c r="LDA5383" s="288"/>
      <c r="LDB5383" s="288"/>
      <c r="LDC5383" s="288"/>
      <c r="LDD5383" s="288"/>
      <c r="LDE5383" s="288"/>
      <c r="LDF5383" s="288"/>
      <c r="LDG5383" s="288"/>
      <c r="LDH5383" s="288"/>
      <c r="LDI5383" s="288"/>
      <c r="LDJ5383" s="288"/>
      <c r="LDK5383" s="288"/>
      <c r="LDL5383" s="288"/>
      <c r="LDM5383" s="288"/>
      <c r="LDN5383" s="288"/>
      <c r="LDO5383" s="288"/>
      <c r="LDP5383" s="288"/>
      <c r="LDQ5383" s="288"/>
      <c r="LDR5383" s="288"/>
      <c r="LDS5383" s="288"/>
      <c r="LDT5383" s="288"/>
      <c r="LDU5383" s="288"/>
      <c r="LDV5383" s="288"/>
      <c r="LDW5383" s="288"/>
      <c r="LDX5383" s="288"/>
      <c r="LDY5383" s="288"/>
      <c r="LDZ5383" s="288"/>
      <c r="LEA5383" s="288"/>
      <c r="LEB5383" s="288"/>
      <c r="LEC5383" s="288"/>
      <c r="LED5383" s="288"/>
      <c r="LEE5383" s="288"/>
      <c r="LEF5383" s="288"/>
      <c r="LEG5383" s="288"/>
      <c r="LEH5383" s="288"/>
      <c r="LEI5383" s="288"/>
      <c r="LEJ5383" s="288"/>
      <c r="LEK5383" s="288"/>
      <c r="LEL5383" s="288"/>
      <c r="LEM5383" s="288"/>
      <c r="LEN5383" s="288"/>
      <c r="LEO5383" s="288"/>
      <c r="LEP5383" s="288"/>
      <c r="LEQ5383" s="288"/>
      <c r="LER5383" s="288"/>
      <c r="LES5383" s="288"/>
      <c r="LET5383" s="288"/>
      <c r="LEU5383" s="288"/>
      <c r="LEV5383" s="288"/>
      <c r="LEW5383" s="288"/>
      <c r="LEX5383" s="288"/>
      <c r="LEY5383" s="288"/>
      <c r="LEZ5383" s="288"/>
      <c r="LFA5383" s="288"/>
      <c r="LFB5383" s="288"/>
      <c r="LFC5383" s="288"/>
      <c r="LFD5383" s="288"/>
      <c r="LFE5383" s="288"/>
      <c r="LFF5383" s="288"/>
      <c r="LFG5383" s="288"/>
      <c r="LFH5383" s="288"/>
      <c r="LFI5383" s="288"/>
      <c r="LFJ5383" s="288"/>
      <c r="LFK5383" s="288"/>
      <c r="LFL5383" s="288"/>
      <c r="LFM5383" s="288"/>
      <c r="LFN5383" s="288"/>
      <c r="LFO5383" s="288"/>
      <c r="LFP5383" s="288"/>
      <c r="LFQ5383" s="288"/>
      <c r="LFR5383" s="288"/>
      <c r="LFS5383" s="288"/>
      <c r="LFT5383" s="288"/>
      <c r="LFU5383" s="288"/>
      <c r="LFV5383" s="288"/>
      <c r="LFW5383" s="288"/>
      <c r="LFX5383" s="288"/>
      <c r="LFY5383" s="288"/>
      <c r="LFZ5383" s="288"/>
      <c r="LGA5383" s="288"/>
      <c r="LGB5383" s="288"/>
      <c r="LGC5383" s="288"/>
      <c r="LGD5383" s="288"/>
      <c r="LGE5383" s="288"/>
      <c r="LGF5383" s="288"/>
      <c r="LGG5383" s="288"/>
      <c r="LGH5383" s="288"/>
      <c r="LGI5383" s="288"/>
      <c r="LGJ5383" s="288"/>
      <c r="LGK5383" s="288"/>
      <c r="LGL5383" s="288"/>
      <c r="LGM5383" s="288"/>
      <c r="LGN5383" s="288"/>
      <c r="LGO5383" s="288"/>
      <c r="LGP5383" s="288"/>
      <c r="LGQ5383" s="288"/>
      <c r="LGR5383" s="288"/>
      <c r="LGS5383" s="288"/>
      <c r="LGT5383" s="288"/>
      <c r="LGU5383" s="288"/>
      <c r="LGV5383" s="288"/>
      <c r="LGW5383" s="288"/>
      <c r="LGX5383" s="288"/>
      <c r="LGY5383" s="288"/>
      <c r="LGZ5383" s="288"/>
      <c r="LHA5383" s="288"/>
      <c r="LHB5383" s="288"/>
      <c r="LHC5383" s="288"/>
      <c r="LHD5383" s="288"/>
      <c r="LHE5383" s="288"/>
      <c r="LHF5383" s="288"/>
      <c r="LHG5383" s="288"/>
      <c r="LHH5383" s="288"/>
      <c r="LHI5383" s="288"/>
      <c r="LHJ5383" s="288"/>
      <c r="LHK5383" s="288"/>
      <c r="LHL5383" s="288"/>
      <c r="LHM5383" s="288"/>
      <c r="LHN5383" s="288"/>
      <c r="LHO5383" s="288"/>
      <c r="LHP5383" s="288"/>
      <c r="LHQ5383" s="288"/>
      <c r="LHR5383" s="288"/>
      <c r="LHS5383" s="288"/>
      <c r="LHT5383" s="288"/>
      <c r="LHU5383" s="288"/>
      <c r="LHV5383" s="288"/>
      <c r="LHW5383" s="288"/>
      <c r="LHX5383" s="288"/>
      <c r="LHY5383" s="288"/>
      <c r="LHZ5383" s="288"/>
      <c r="LIA5383" s="288"/>
      <c r="LIB5383" s="288"/>
      <c r="LIC5383" s="288"/>
      <c r="LID5383" s="288"/>
      <c r="LIE5383" s="288"/>
      <c r="LIF5383" s="288"/>
      <c r="LIG5383" s="288"/>
      <c r="LIH5383" s="288"/>
      <c r="LII5383" s="288"/>
      <c r="LIJ5383" s="288"/>
      <c r="LIK5383" s="288"/>
      <c r="LIL5383" s="288"/>
      <c r="LIM5383" s="288"/>
      <c r="LIN5383" s="288"/>
      <c r="LIO5383" s="288"/>
      <c r="LIP5383" s="288"/>
      <c r="LIQ5383" s="288"/>
      <c r="LIR5383" s="288"/>
      <c r="LIS5383" s="288"/>
      <c r="LIT5383" s="288"/>
      <c r="LIU5383" s="288"/>
      <c r="LIV5383" s="288"/>
      <c r="LIW5383" s="288"/>
      <c r="LIX5383" s="288"/>
      <c r="LIY5383" s="288"/>
      <c r="LIZ5383" s="288"/>
      <c r="LJA5383" s="288"/>
      <c r="LJB5383" s="288"/>
      <c r="LJC5383" s="288"/>
      <c r="LJD5383" s="288"/>
      <c r="LJE5383" s="288"/>
      <c r="LJF5383" s="288"/>
      <c r="LJG5383" s="288"/>
      <c r="LJH5383" s="288"/>
      <c r="LJI5383" s="288"/>
      <c r="LJJ5383" s="288"/>
      <c r="LJK5383" s="288"/>
      <c r="LJL5383" s="288"/>
      <c r="LJM5383" s="288"/>
      <c r="LJN5383" s="288"/>
      <c r="LJO5383" s="288"/>
      <c r="LJP5383" s="288"/>
      <c r="LJQ5383" s="288"/>
      <c r="LJR5383" s="288"/>
      <c r="LJS5383" s="288"/>
      <c r="LJT5383" s="288"/>
      <c r="LJU5383" s="288"/>
      <c r="LJV5383" s="288"/>
      <c r="LJW5383" s="288"/>
      <c r="LJX5383" s="288"/>
      <c r="LJY5383" s="288"/>
      <c r="LJZ5383" s="288"/>
      <c r="LKA5383" s="288"/>
      <c r="LKB5383" s="288"/>
      <c r="LKC5383" s="288"/>
      <c r="LKD5383" s="288"/>
      <c r="LKE5383" s="288"/>
      <c r="LKF5383" s="288"/>
      <c r="LKG5383" s="288"/>
      <c r="LKH5383" s="288"/>
      <c r="LKI5383" s="288"/>
      <c r="LKJ5383" s="288"/>
      <c r="LKK5383" s="288"/>
      <c r="LKL5383" s="288"/>
      <c r="LKM5383" s="288"/>
      <c r="LKN5383" s="288"/>
      <c r="LKO5383" s="288"/>
      <c r="LKP5383" s="288"/>
      <c r="LKQ5383" s="288"/>
      <c r="LKR5383" s="288"/>
      <c r="LKS5383" s="288"/>
      <c r="LKT5383" s="288"/>
      <c r="LKU5383" s="288"/>
      <c r="LKV5383" s="288"/>
      <c r="LKW5383" s="288"/>
      <c r="LKX5383" s="288"/>
      <c r="LKY5383" s="288"/>
      <c r="LKZ5383" s="288"/>
      <c r="LLA5383" s="288"/>
      <c r="LLB5383" s="288"/>
      <c r="LLC5383" s="288"/>
      <c r="LLD5383" s="288"/>
      <c r="LLE5383" s="288"/>
      <c r="LLF5383" s="288"/>
      <c r="LLG5383" s="288"/>
      <c r="LLH5383" s="288"/>
      <c r="LLI5383" s="288"/>
      <c r="LLJ5383" s="288"/>
      <c r="LLK5383" s="288"/>
      <c r="LLL5383" s="288"/>
      <c r="LLM5383" s="288"/>
      <c r="LLN5383" s="288"/>
      <c r="LLO5383" s="288"/>
      <c r="LLP5383" s="288"/>
      <c r="LLQ5383" s="288"/>
      <c r="LLR5383" s="288"/>
      <c r="LLS5383" s="288"/>
      <c r="LLT5383" s="288"/>
      <c r="LLU5383" s="288"/>
      <c r="LLV5383" s="288"/>
      <c r="LLW5383" s="288"/>
      <c r="LLX5383" s="288"/>
      <c r="LLY5383" s="288"/>
      <c r="LLZ5383" s="288"/>
      <c r="LMA5383" s="288"/>
      <c r="LMB5383" s="288"/>
      <c r="LMC5383" s="288"/>
      <c r="LMD5383" s="288"/>
      <c r="LME5383" s="288"/>
      <c r="LMF5383" s="288"/>
      <c r="LMG5383" s="288"/>
      <c r="LMH5383" s="288"/>
      <c r="LMI5383" s="288"/>
      <c r="LMJ5383" s="288"/>
      <c r="LMK5383" s="288"/>
      <c r="LML5383" s="288"/>
      <c r="LMM5383" s="288"/>
      <c r="LMN5383" s="288"/>
      <c r="LMO5383" s="288"/>
      <c r="LMP5383" s="288"/>
      <c r="LMQ5383" s="288"/>
      <c r="LMR5383" s="288"/>
      <c r="LMS5383" s="288"/>
      <c r="LMT5383" s="288"/>
      <c r="LMU5383" s="288"/>
      <c r="LMV5383" s="288"/>
      <c r="LMW5383" s="288"/>
      <c r="LMX5383" s="288"/>
      <c r="LMY5383" s="288"/>
      <c r="LMZ5383" s="288"/>
      <c r="LNA5383" s="288"/>
      <c r="LNB5383" s="288"/>
      <c r="LNC5383" s="288"/>
      <c r="LND5383" s="288"/>
      <c r="LNE5383" s="288"/>
      <c r="LNF5383" s="288"/>
      <c r="LNG5383" s="288"/>
      <c r="LNH5383" s="288"/>
      <c r="LNI5383" s="288"/>
      <c r="LNJ5383" s="288"/>
      <c r="LNK5383" s="288"/>
      <c r="LNL5383" s="288"/>
      <c r="LNM5383" s="288"/>
      <c r="LNN5383" s="288"/>
      <c r="LNO5383" s="288"/>
      <c r="LNP5383" s="288"/>
      <c r="LNQ5383" s="288"/>
      <c r="LNR5383" s="288"/>
      <c r="LNS5383" s="288"/>
      <c r="LNT5383" s="288"/>
      <c r="LNU5383" s="288"/>
      <c r="LNV5383" s="288"/>
      <c r="LNW5383" s="288"/>
      <c r="LNX5383" s="288"/>
      <c r="LNY5383" s="288"/>
      <c r="LNZ5383" s="288"/>
      <c r="LOA5383" s="288"/>
      <c r="LOB5383" s="288"/>
      <c r="LOC5383" s="288"/>
      <c r="LOD5383" s="288"/>
      <c r="LOE5383" s="288"/>
      <c r="LOF5383" s="288"/>
      <c r="LOG5383" s="288"/>
      <c r="LOH5383" s="288"/>
      <c r="LOI5383" s="288"/>
      <c r="LOJ5383" s="288"/>
      <c r="LOK5383" s="288"/>
      <c r="LOL5383" s="288"/>
      <c r="LOM5383" s="288"/>
      <c r="LON5383" s="288"/>
      <c r="LOO5383" s="288"/>
      <c r="LOP5383" s="288"/>
      <c r="LOQ5383" s="288"/>
      <c r="LOR5383" s="288"/>
      <c r="LOS5383" s="288"/>
      <c r="LOT5383" s="288"/>
      <c r="LOU5383" s="288"/>
      <c r="LOV5383" s="288"/>
      <c r="LOW5383" s="288"/>
      <c r="LOX5383" s="288"/>
      <c r="LOY5383" s="288"/>
      <c r="LOZ5383" s="288"/>
      <c r="LPA5383" s="288"/>
      <c r="LPB5383" s="288"/>
      <c r="LPC5383" s="288"/>
      <c r="LPD5383" s="288"/>
      <c r="LPE5383" s="288"/>
      <c r="LPF5383" s="288"/>
      <c r="LPG5383" s="288"/>
      <c r="LPH5383" s="288"/>
      <c r="LPI5383" s="288"/>
      <c r="LPJ5383" s="288"/>
      <c r="LPK5383" s="288"/>
      <c r="LPL5383" s="288"/>
      <c r="LPM5383" s="288"/>
      <c r="LPN5383" s="288"/>
      <c r="LPO5383" s="288"/>
      <c r="LPP5383" s="288"/>
      <c r="LPQ5383" s="288"/>
      <c r="LPR5383" s="288"/>
      <c r="LPS5383" s="288"/>
      <c r="LPT5383" s="288"/>
      <c r="LPU5383" s="288"/>
      <c r="LPV5383" s="288"/>
      <c r="LPW5383" s="288"/>
      <c r="LPX5383" s="288"/>
      <c r="LPY5383" s="288"/>
      <c r="LPZ5383" s="288"/>
      <c r="LQA5383" s="288"/>
      <c r="LQB5383" s="288"/>
      <c r="LQC5383" s="288"/>
      <c r="LQD5383" s="288"/>
      <c r="LQE5383" s="288"/>
      <c r="LQF5383" s="288"/>
      <c r="LQG5383" s="288"/>
      <c r="LQH5383" s="288"/>
      <c r="LQI5383" s="288"/>
      <c r="LQJ5383" s="288"/>
      <c r="LQK5383" s="288"/>
      <c r="LQL5383" s="288"/>
      <c r="LQM5383" s="288"/>
      <c r="LQN5383" s="288"/>
      <c r="LQO5383" s="288"/>
      <c r="LQP5383" s="288"/>
      <c r="LQQ5383" s="288"/>
      <c r="LQR5383" s="288"/>
      <c r="LQS5383" s="288"/>
      <c r="LQT5383" s="288"/>
      <c r="LQU5383" s="288"/>
      <c r="LQV5383" s="288"/>
      <c r="LQW5383" s="288"/>
      <c r="LQX5383" s="288"/>
      <c r="LQY5383" s="288"/>
      <c r="LQZ5383" s="288"/>
      <c r="LRA5383" s="288"/>
      <c r="LRB5383" s="288"/>
      <c r="LRC5383" s="288"/>
      <c r="LRD5383" s="288"/>
      <c r="LRE5383" s="288"/>
      <c r="LRF5383" s="288"/>
      <c r="LRG5383" s="288"/>
      <c r="LRH5383" s="288"/>
      <c r="LRI5383" s="288"/>
      <c r="LRJ5383" s="288"/>
      <c r="LRK5383" s="288"/>
      <c r="LRL5383" s="288"/>
      <c r="LRM5383" s="288"/>
      <c r="LRN5383" s="288"/>
      <c r="LRO5383" s="288"/>
      <c r="LRP5383" s="288"/>
      <c r="LRQ5383" s="288"/>
      <c r="LRR5383" s="288"/>
      <c r="LRS5383" s="288"/>
      <c r="LRT5383" s="288"/>
      <c r="LRU5383" s="288"/>
      <c r="LRV5383" s="288"/>
      <c r="LRW5383" s="288"/>
      <c r="LRX5383" s="288"/>
      <c r="LRY5383" s="288"/>
      <c r="LRZ5383" s="288"/>
      <c r="LSA5383" s="288"/>
      <c r="LSB5383" s="288"/>
      <c r="LSC5383" s="288"/>
      <c r="LSD5383" s="288"/>
      <c r="LSE5383" s="288"/>
      <c r="LSF5383" s="288"/>
      <c r="LSG5383" s="288"/>
      <c r="LSH5383" s="288"/>
      <c r="LSI5383" s="288"/>
      <c r="LSJ5383" s="288"/>
      <c r="LSK5383" s="288"/>
      <c r="LSL5383" s="288"/>
      <c r="LSM5383" s="288"/>
      <c r="LSN5383" s="288"/>
      <c r="LSO5383" s="288"/>
      <c r="LSP5383" s="288"/>
      <c r="LSQ5383" s="288"/>
      <c r="LSR5383" s="288"/>
      <c r="LSS5383" s="288"/>
      <c r="LST5383" s="288"/>
      <c r="LSU5383" s="288"/>
      <c r="LSV5383" s="288"/>
      <c r="LSW5383" s="288"/>
      <c r="LSX5383" s="288"/>
      <c r="LSY5383" s="288"/>
      <c r="LSZ5383" s="288"/>
      <c r="LTA5383" s="288"/>
      <c r="LTB5383" s="288"/>
      <c r="LTC5383" s="288"/>
      <c r="LTD5383" s="288"/>
      <c r="LTE5383" s="288"/>
      <c r="LTF5383" s="288"/>
      <c r="LTG5383" s="288"/>
      <c r="LTH5383" s="288"/>
      <c r="LTI5383" s="288"/>
      <c r="LTJ5383" s="288"/>
      <c r="LTK5383" s="288"/>
      <c r="LTL5383" s="288"/>
      <c r="LTM5383" s="288"/>
      <c r="LTN5383" s="288"/>
      <c r="LTO5383" s="288"/>
      <c r="LTP5383" s="288"/>
      <c r="LTQ5383" s="288"/>
      <c r="LTR5383" s="288"/>
      <c r="LTS5383" s="288"/>
      <c r="LTT5383" s="288"/>
      <c r="LTU5383" s="288"/>
      <c r="LTV5383" s="288"/>
      <c r="LTW5383" s="288"/>
      <c r="LTX5383" s="288"/>
      <c r="LTY5383" s="288"/>
      <c r="LTZ5383" s="288"/>
      <c r="LUA5383" s="288"/>
      <c r="LUB5383" s="288"/>
      <c r="LUC5383" s="288"/>
      <c r="LUD5383" s="288"/>
      <c r="LUE5383" s="288"/>
      <c r="LUF5383" s="288"/>
      <c r="LUG5383" s="288"/>
      <c r="LUH5383" s="288"/>
      <c r="LUI5383" s="288"/>
      <c r="LUJ5383" s="288"/>
      <c r="LUK5383" s="288"/>
      <c r="LUL5383" s="288"/>
      <c r="LUM5383" s="288"/>
      <c r="LUN5383" s="288"/>
      <c r="LUO5383" s="288"/>
      <c r="LUP5383" s="288"/>
      <c r="LUQ5383" s="288"/>
      <c r="LUR5383" s="288"/>
      <c r="LUS5383" s="288"/>
      <c r="LUT5383" s="288"/>
      <c r="LUU5383" s="288"/>
      <c r="LUV5383" s="288"/>
      <c r="LUW5383" s="288"/>
      <c r="LUX5383" s="288"/>
      <c r="LUY5383" s="288"/>
      <c r="LUZ5383" s="288"/>
      <c r="LVA5383" s="288"/>
      <c r="LVB5383" s="288"/>
      <c r="LVC5383" s="288"/>
      <c r="LVD5383" s="288"/>
      <c r="LVE5383" s="288"/>
      <c r="LVF5383" s="288"/>
      <c r="LVG5383" s="288"/>
      <c r="LVH5383" s="288"/>
      <c r="LVI5383" s="288"/>
      <c r="LVJ5383" s="288"/>
      <c r="LVK5383" s="288"/>
      <c r="LVL5383" s="288"/>
      <c r="LVM5383" s="288"/>
      <c r="LVN5383" s="288"/>
      <c r="LVO5383" s="288"/>
      <c r="LVP5383" s="288"/>
      <c r="LVQ5383" s="288"/>
      <c r="LVR5383" s="288"/>
      <c r="LVS5383" s="288"/>
      <c r="LVT5383" s="288"/>
      <c r="LVU5383" s="288"/>
      <c r="LVV5383" s="288"/>
      <c r="LVW5383" s="288"/>
      <c r="LVX5383" s="288"/>
      <c r="LVY5383" s="288"/>
      <c r="LVZ5383" s="288"/>
      <c r="LWA5383" s="288"/>
      <c r="LWB5383" s="288"/>
      <c r="LWC5383" s="288"/>
      <c r="LWD5383" s="288"/>
      <c r="LWE5383" s="288"/>
      <c r="LWF5383" s="288"/>
      <c r="LWG5383" s="288"/>
      <c r="LWH5383" s="288"/>
      <c r="LWI5383" s="288"/>
      <c r="LWJ5383" s="288"/>
      <c r="LWK5383" s="288"/>
      <c r="LWL5383" s="288"/>
      <c r="LWM5383" s="288"/>
      <c r="LWN5383" s="288"/>
      <c r="LWO5383" s="288"/>
      <c r="LWP5383" s="288"/>
      <c r="LWQ5383" s="288"/>
      <c r="LWR5383" s="288"/>
      <c r="LWS5383" s="288"/>
      <c r="LWT5383" s="288"/>
      <c r="LWU5383" s="288"/>
      <c r="LWV5383" s="288"/>
      <c r="LWW5383" s="288"/>
      <c r="LWX5383" s="288"/>
      <c r="LWY5383" s="288"/>
      <c r="LWZ5383" s="288"/>
      <c r="LXA5383" s="288"/>
      <c r="LXB5383" s="288"/>
      <c r="LXC5383" s="288"/>
      <c r="LXD5383" s="288"/>
      <c r="LXE5383" s="288"/>
      <c r="LXF5383" s="288"/>
      <c r="LXG5383" s="288"/>
      <c r="LXH5383" s="288"/>
      <c r="LXI5383" s="288"/>
      <c r="LXJ5383" s="288"/>
      <c r="LXK5383" s="288"/>
      <c r="LXL5383" s="288"/>
      <c r="LXM5383" s="288"/>
      <c r="LXN5383" s="288"/>
      <c r="LXO5383" s="288"/>
      <c r="LXP5383" s="288"/>
      <c r="LXQ5383" s="288"/>
      <c r="LXR5383" s="288"/>
      <c r="LXS5383" s="288"/>
      <c r="LXT5383" s="288"/>
      <c r="LXU5383" s="288"/>
      <c r="LXV5383" s="288"/>
      <c r="LXW5383" s="288"/>
      <c r="LXX5383" s="288"/>
      <c r="LXY5383" s="288"/>
      <c r="LXZ5383" s="288"/>
      <c r="LYA5383" s="288"/>
      <c r="LYB5383" s="288"/>
      <c r="LYC5383" s="288"/>
      <c r="LYD5383" s="288"/>
      <c r="LYE5383" s="288"/>
      <c r="LYF5383" s="288"/>
      <c r="LYG5383" s="288"/>
      <c r="LYH5383" s="288"/>
      <c r="LYI5383" s="288"/>
      <c r="LYJ5383" s="288"/>
      <c r="LYK5383" s="288"/>
      <c r="LYL5383" s="288"/>
      <c r="LYM5383" s="288"/>
      <c r="LYN5383" s="288"/>
      <c r="LYO5383" s="288"/>
      <c r="LYP5383" s="288"/>
      <c r="LYQ5383" s="288"/>
      <c r="LYR5383" s="288"/>
      <c r="LYS5383" s="288"/>
      <c r="LYT5383" s="288"/>
      <c r="LYU5383" s="288"/>
      <c r="LYV5383" s="288"/>
      <c r="LYW5383" s="288"/>
      <c r="LYX5383" s="288"/>
      <c r="LYY5383" s="288"/>
      <c r="LYZ5383" s="288"/>
      <c r="LZA5383" s="288"/>
      <c r="LZB5383" s="288"/>
      <c r="LZC5383" s="288"/>
      <c r="LZD5383" s="288"/>
      <c r="LZE5383" s="288"/>
      <c r="LZF5383" s="288"/>
      <c r="LZG5383" s="288"/>
      <c r="LZH5383" s="288"/>
      <c r="LZI5383" s="288"/>
      <c r="LZJ5383" s="288"/>
      <c r="LZK5383" s="288"/>
      <c r="LZL5383" s="288"/>
      <c r="LZM5383" s="288"/>
      <c r="LZN5383" s="288"/>
      <c r="LZO5383" s="288"/>
      <c r="LZP5383" s="288"/>
      <c r="LZQ5383" s="288"/>
      <c r="LZR5383" s="288"/>
      <c r="LZS5383" s="288"/>
      <c r="LZT5383" s="288"/>
      <c r="LZU5383" s="288"/>
      <c r="LZV5383" s="288"/>
      <c r="LZW5383" s="288"/>
      <c r="LZX5383" s="288"/>
      <c r="LZY5383" s="288"/>
      <c r="LZZ5383" s="288"/>
      <c r="MAA5383" s="288"/>
      <c r="MAB5383" s="288"/>
      <c r="MAC5383" s="288"/>
      <c r="MAD5383" s="288"/>
      <c r="MAE5383" s="288"/>
      <c r="MAF5383" s="288"/>
      <c r="MAG5383" s="288"/>
      <c r="MAH5383" s="288"/>
      <c r="MAI5383" s="288"/>
      <c r="MAJ5383" s="288"/>
      <c r="MAK5383" s="288"/>
      <c r="MAL5383" s="288"/>
      <c r="MAM5383" s="288"/>
      <c r="MAN5383" s="288"/>
      <c r="MAO5383" s="288"/>
      <c r="MAP5383" s="288"/>
      <c r="MAQ5383" s="288"/>
      <c r="MAR5383" s="288"/>
      <c r="MAS5383" s="288"/>
      <c r="MAT5383" s="288"/>
      <c r="MAU5383" s="288"/>
      <c r="MAV5383" s="288"/>
      <c r="MAW5383" s="288"/>
      <c r="MAX5383" s="288"/>
      <c r="MAY5383" s="288"/>
      <c r="MAZ5383" s="288"/>
      <c r="MBA5383" s="288"/>
      <c r="MBB5383" s="288"/>
      <c r="MBC5383" s="288"/>
      <c r="MBD5383" s="288"/>
      <c r="MBE5383" s="288"/>
      <c r="MBF5383" s="288"/>
      <c r="MBG5383" s="288"/>
      <c r="MBH5383" s="288"/>
      <c r="MBI5383" s="288"/>
      <c r="MBJ5383" s="288"/>
      <c r="MBK5383" s="288"/>
      <c r="MBL5383" s="288"/>
      <c r="MBM5383" s="288"/>
      <c r="MBN5383" s="288"/>
      <c r="MBO5383" s="288"/>
      <c r="MBP5383" s="288"/>
      <c r="MBQ5383" s="288"/>
      <c r="MBR5383" s="288"/>
      <c r="MBS5383" s="288"/>
      <c r="MBT5383" s="288"/>
      <c r="MBU5383" s="288"/>
      <c r="MBV5383" s="288"/>
      <c r="MBW5383" s="288"/>
      <c r="MBX5383" s="288"/>
      <c r="MBY5383" s="288"/>
      <c r="MBZ5383" s="288"/>
      <c r="MCA5383" s="288"/>
      <c r="MCB5383" s="288"/>
      <c r="MCC5383" s="288"/>
      <c r="MCD5383" s="288"/>
      <c r="MCE5383" s="288"/>
      <c r="MCF5383" s="288"/>
      <c r="MCG5383" s="288"/>
      <c r="MCH5383" s="288"/>
      <c r="MCI5383" s="288"/>
      <c r="MCJ5383" s="288"/>
      <c r="MCK5383" s="288"/>
      <c r="MCL5383" s="288"/>
      <c r="MCM5383" s="288"/>
      <c r="MCN5383" s="288"/>
      <c r="MCO5383" s="288"/>
      <c r="MCP5383" s="288"/>
      <c r="MCQ5383" s="288"/>
      <c r="MCR5383" s="288"/>
      <c r="MCS5383" s="288"/>
      <c r="MCT5383" s="288"/>
      <c r="MCU5383" s="288"/>
      <c r="MCV5383" s="288"/>
      <c r="MCW5383" s="288"/>
      <c r="MCX5383" s="288"/>
      <c r="MCY5383" s="288"/>
      <c r="MCZ5383" s="288"/>
      <c r="MDA5383" s="288"/>
      <c r="MDB5383" s="288"/>
      <c r="MDC5383" s="288"/>
      <c r="MDD5383" s="288"/>
      <c r="MDE5383" s="288"/>
      <c r="MDF5383" s="288"/>
      <c r="MDG5383" s="288"/>
      <c r="MDH5383" s="288"/>
      <c r="MDI5383" s="288"/>
      <c r="MDJ5383" s="288"/>
      <c r="MDK5383" s="288"/>
      <c r="MDL5383" s="288"/>
      <c r="MDM5383" s="288"/>
      <c r="MDN5383" s="288"/>
      <c r="MDO5383" s="288"/>
      <c r="MDP5383" s="288"/>
      <c r="MDQ5383" s="288"/>
      <c r="MDR5383" s="288"/>
      <c r="MDS5383" s="288"/>
      <c r="MDT5383" s="288"/>
      <c r="MDU5383" s="288"/>
      <c r="MDV5383" s="288"/>
      <c r="MDW5383" s="288"/>
      <c r="MDX5383" s="288"/>
      <c r="MDY5383" s="288"/>
      <c r="MDZ5383" s="288"/>
      <c r="MEA5383" s="288"/>
      <c r="MEB5383" s="288"/>
      <c r="MEC5383" s="288"/>
      <c r="MED5383" s="288"/>
      <c r="MEE5383" s="288"/>
      <c r="MEF5383" s="288"/>
      <c r="MEG5383" s="288"/>
      <c r="MEH5383" s="288"/>
      <c r="MEI5383" s="288"/>
      <c r="MEJ5383" s="288"/>
      <c r="MEK5383" s="288"/>
      <c r="MEL5383" s="288"/>
      <c r="MEM5383" s="288"/>
      <c r="MEN5383" s="288"/>
      <c r="MEO5383" s="288"/>
      <c r="MEP5383" s="288"/>
      <c r="MEQ5383" s="288"/>
      <c r="MER5383" s="288"/>
      <c r="MES5383" s="288"/>
      <c r="MET5383" s="288"/>
      <c r="MEU5383" s="288"/>
      <c r="MEV5383" s="288"/>
      <c r="MEW5383" s="288"/>
      <c r="MEX5383" s="288"/>
      <c r="MEY5383" s="288"/>
      <c r="MEZ5383" s="288"/>
      <c r="MFA5383" s="288"/>
      <c r="MFB5383" s="288"/>
      <c r="MFC5383" s="288"/>
      <c r="MFD5383" s="288"/>
      <c r="MFE5383" s="288"/>
      <c r="MFF5383" s="288"/>
      <c r="MFG5383" s="288"/>
      <c r="MFH5383" s="288"/>
      <c r="MFI5383" s="288"/>
      <c r="MFJ5383" s="288"/>
      <c r="MFK5383" s="288"/>
      <c r="MFL5383" s="288"/>
      <c r="MFM5383" s="288"/>
      <c r="MFN5383" s="288"/>
      <c r="MFO5383" s="288"/>
      <c r="MFP5383" s="288"/>
      <c r="MFQ5383" s="288"/>
      <c r="MFR5383" s="288"/>
      <c r="MFS5383" s="288"/>
      <c r="MFT5383" s="288"/>
      <c r="MFU5383" s="288"/>
      <c r="MFV5383" s="288"/>
      <c r="MFW5383" s="288"/>
      <c r="MFX5383" s="288"/>
      <c r="MFY5383" s="288"/>
      <c r="MFZ5383" s="288"/>
      <c r="MGA5383" s="288"/>
      <c r="MGB5383" s="288"/>
      <c r="MGC5383" s="288"/>
      <c r="MGD5383" s="288"/>
      <c r="MGE5383" s="288"/>
      <c r="MGF5383" s="288"/>
      <c r="MGG5383" s="288"/>
      <c r="MGH5383" s="288"/>
      <c r="MGI5383" s="288"/>
      <c r="MGJ5383" s="288"/>
      <c r="MGK5383" s="288"/>
      <c r="MGL5383" s="288"/>
      <c r="MGM5383" s="288"/>
      <c r="MGN5383" s="288"/>
      <c r="MGO5383" s="288"/>
      <c r="MGP5383" s="288"/>
      <c r="MGQ5383" s="288"/>
      <c r="MGR5383" s="288"/>
      <c r="MGS5383" s="288"/>
      <c r="MGT5383" s="288"/>
      <c r="MGU5383" s="288"/>
      <c r="MGV5383" s="288"/>
      <c r="MGW5383" s="288"/>
      <c r="MGX5383" s="288"/>
      <c r="MGY5383" s="288"/>
      <c r="MGZ5383" s="288"/>
      <c r="MHA5383" s="288"/>
      <c r="MHB5383" s="288"/>
      <c r="MHC5383" s="288"/>
      <c r="MHD5383" s="288"/>
      <c r="MHE5383" s="288"/>
      <c r="MHF5383" s="288"/>
      <c r="MHG5383" s="288"/>
      <c r="MHH5383" s="288"/>
      <c r="MHI5383" s="288"/>
      <c r="MHJ5383" s="288"/>
      <c r="MHK5383" s="288"/>
      <c r="MHL5383" s="288"/>
      <c r="MHM5383" s="288"/>
      <c r="MHN5383" s="288"/>
      <c r="MHO5383" s="288"/>
      <c r="MHP5383" s="288"/>
      <c r="MHQ5383" s="288"/>
      <c r="MHR5383" s="288"/>
      <c r="MHS5383" s="288"/>
      <c r="MHT5383" s="288"/>
      <c r="MHU5383" s="288"/>
      <c r="MHV5383" s="288"/>
      <c r="MHW5383" s="288"/>
      <c r="MHX5383" s="288"/>
      <c r="MHY5383" s="288"/>
      <c r="MHZ5383" s="288"/>
      <c r="MIA5383" s="288"/>
      <c r="MIB5383" s="288"/>
      <c r="MIC5383" s="288"/>
      <c r="MID5383" s="288"/>
      <c r="MIE5383" s="288"/>
      <c r="MIF5383" s="288"/>
      <c r="MIG5383" s="288"/>
      <c r="MIH5383" s="288"/>
      <c r="MII5383" s="288"/>
      <c r="MIJ5383" s="288"/>
      <c r="MIK5383" s="288"/>
      <c r="MIL5383" s="288"/>
      <c r="MIM5383" s="288"/>
      <c r="MIN5383" s="288"/>
      <c r="MIO5383" s="288"/>
      <c r="MIP5383" s="288"/>
      <c r="MIQ5383" s="288"/>
      <c r="MIR5383" s="288"/>
      <c r="MIS5383" s="288"/>
      <c r="MIT5383" s="288"/>
      <c r="MIU5383" s="288"/>
      <c r="MIV5383" s="288"/>
      <c r="MIW5383" s="288"/>
      <c r="MIX5383" s="288"/>
      <c r="MIY5383" s="288"/>
      <c r="MIZ5383" s="288"/>
      <c r="MJA5383" s="288"/>
      <c r="MJB5383" s="288"/>
      <c r="MJC5383" s="288"/>
      <c r="MJD5383" s="288"/>
      <c r="MJE5383" s="288"/>
      <c r="MJF5383" s="288"/>
      <c r="MJG5383" s="288"/>
      <c r="MJH5383" s="288"/>
      <c r="MJI5383" s="288"/>
      <c r="MJJ5383" s="288"/>
      <c r="MJK5383" s="288"/>
      <c r="MJL5383" s="288"/>
      <c r="MJM5383" s="288"/>
      <c r="MJN5383" s="288"/>
      <c r="MJO5383" s="288"/>
      <c r="MJP5383" s="288"/>
      <c r="MJQ5383" s="288"/>
      <c r="MJR5383" s="288"/>
      <c r="MJS5383" s="288"/>
      <c r="MJT5383" s="288"/>
      <c r="MJU5383" s="288"/>
      <c r="MJV5383" s="288"/>
      <c r="MJW5383" s="288"/>
      <c r="MJX5383" s="288"/>
      <c r="MJY5383" s="288"/>
      <c r="MJZ5383" s="288"/>
      <c r="MKA5383" s="288"/>
      <c r="MKB5383" s="288"/>
      <c r="MKC5383" s="288"/>
      <c r="MKD5383" s="288"/>
      <c r="MKE5383" s="288"/>
      <c r="MKF5383" s="288"/>
      <c r="MKG5383" s="288"/>
      <c r="MKH5383" s="288"/>
      <c r="MKI5383" s="288"/>
      <c r="MKJ5383" s="288"/>
      <c r="MKK5383" s="288"/>
      <c r="MKL5383" s="288"/>
      <c r="MKM5383" s="288"/>
      <c r="MKN5383" s="288"/>
      <c r="MKO5383" s="288"/>
      <c r="MKP5383" s="288"/>
      <c r="MKQ5383" s="288"/>
      <c r="MKR5383" s="288"/>
      <c r="MKS5383" s="288"/>
      <c r="MKT5383" s="288"/>
      <c r="MKU5383" s="288"/>
      <c r="MKV5383" s="288"/>
      <c r="MKW5383" s="288"/>
      <c r="MKX5383" s="288"/>
      <c r="MKY5383" s="288"/>
      <c r="MKZ5383" s="288"/>
      <c r="MLA5383" s="288"/>
      <c r="MLB5383" s="288"/>
      <c r="MLC5383" s="288"/>
      <c r="MLD5383" s="288"/>
      <c r="MLE5383" s="288"/>
      <c r="MLF5383" s="288"/>
      <c r="MLG5383" s="288"/>
      <c r="MLH5383" s="288"/>
      <c r="MLI5383" s="288"/>
      <c r="MLJ5383" s="288"/>
      <c r="MLK5383" s="288"/>
      <c r="MLL5383" s="288"/>
      <c r="MLM5383" s="288"/>
      <c r="MLN5383" s="288"/>
      <c r="MLO5383" s="288"/>
      <c r="MLP5383" s="288"/>
      <c r="MLQ5383" s="288"/>
      <c r="MLR5383" s="288"/>
      <c r="MLS5383" s="288"/>
      <c r="MLT5383" s="288"/>
      <c r="MLU5383" s="288"/>
      <c r="MLV5383" s="288"/>
      <c r="MLW5383" s="288"/>
      <c r="MLX5383" s="288"/>
      <c r="MLY5383" s="288"/>
      <c r="MLZ5383" s="288"/>
      <c r="MMA5383" s="288"/>
      <c r="MMB5383" s="288"/>
      <c r="MMC5383" s="288"/>
      <c r="MMD5383" s="288"/>
      <c r="MME5383" s="288"/>
      <c r="MMF5383" s="288"/>
      <c r="MMG5383" s="288"/>
      <c r="MMH5383" s="288"/>
      <c r="MMI5383" s="288"/>
      <c r="MMJ5383" s="288"/>
      <c r="MMK5383" s="288"/>
      <c r="MML5383" s="288"/>
      <c r="MMM5383" s="288"/>
      <c r="MMN5383" s="288"/>
      <c r="MMO5383" s="288"/>
      <c r="MMP5383" s="288"/>
      <c r="MMQ5383" s="288"/>
      <c r="MMR5383" s="288"/>
      <c r="MMS5383" s="288"/>
      <c r="MMT5383" s="288"/>
      <c r="MMU5383" s="288"/>
      <c r="MMV5383" s="288"/>
      <c r="MMW5383" s="288"/>
      <c r="MMX5383" s="288"/>
      <c r="MMY5383" s="288"/>
      <c r="MMZ5383" s="288"/>
      <c r="MNA5383" s="288"/>
      <c r="MNB5383" s="288"/>
      <c r="MNC5383" s="288"/>
      <c r="MND5383" s="288"/>
      <c r="MNE5383" s="288"/>
      <c r="MNF5383" s="288"/>
      <c r="MNG5383" s="288"/>
      <c r="MNH5383" s="288"/>
      <c r="MNI5383" s="288"/>
      <c r="MNJ5383" s="288"/>
      <c r="MNK5383" s="288"/>
      <c r="MNL5383" s="288"/>
      <c r="MNM5383" s="288"/>
      <c r="MNN5383" s="288"/>
      <c r="MNO5383" s="288"/>
      <c r="MNP5383" s="288"/>
      <c r="MNQ5383" s="288"/>
      <c r="MNR5383" s="288"/>
      <c r="MNS5383" s="288"/>
      <c r="MNT5383" s="288"/>
      <c r="MNU5383" s="288"/>
      <c r="MNV5383" s="288"/>
      <c r="MNW5383" s="288"/>
      <c r="MNX5383" s="288"/>
      <c r="MNY5383" s="288"/>
      <c r="MNZ5383" s="288"/>
      <c r="MOA5383" s="288"/>
      <c r="MOB5383" s="288"/>
      <c r="MOC5383" s="288"/>
      <c r="MOD5383" s="288"/>
      <c r="MOE5383" s="288"/>
      <c r="MOF5383" s="288"/>
      <c r="MOG5383" s="288"/>
      <c r="MOH5383" s="288"/>
      <c r="MOI5383" s="288"/>
      <c r="MOJ5383" s="288"/>
      <c r="MOK5383" s="288"/>
      <c r="MOL5383" s="288"/>
      <c r="MOM5383" s="288"/>
      <c r="MON5383" s="288"/>
      <c r="MOO5383" s="288"/>
      <c r="MOP5383" s="288"/>
      <c r="MOQ5383" s="288"/>
      <c r="MOR5383" s="288"/>
      <c r="MOS5383" s="288"/>
      <c r="MOT5383" s="288"/>
      <c r="MOU5383" s="288"/>
      <c r="MOV5383" s="288"/>
      <c r="MOW5383" s="288"/>
      <c r="MOX5383" s="288"/>
      <c r="MOY5383" s="288"/>
      <c r="MOZ5383" s="288"/>
      <c r="MPA5383" s="288"/>
      <c r="MPB5383" s="288"/>
      <c r="MPC5383" s="288"/>
      <c r="MPD5383" s="288"/>
      <c r="MPE5383" s="288"/>
      <c r="MPF5383" s="288"/>
      <c r="MPG5383" s="288"/>
      <c r="MPH5383" s="288"/>
      <c r="MPI5383" s="288"/>
      <c r="MPJ5383" s="288"/>
      <c r="MPK5383" s="288"/>
      <c r="MPL5383" s="288"/>
      <c r="MPM5383" s="288"/>
      <c r="MPN5383" s="288"/>
      <c r="MPO5383" s="288"/>
      <c r="MPP5383" s="288"/>
      <c r="MPQ5383" s="288"/>
      <c r="MPR5383" s="288"/>
      <c r="MPS5383" s="288"/>
      <c r="MPT5383" s="288"/>
      <c r="MPU5383" s="288"/>
      <c r="MPV5383" s="288"/>
      <c r="MPW5383" s="288"/>
      <c r="MPX5383" s="288"/>
      <c r="MPY5383" s="288"/>
      <c r="MPZ5383" s="288"/>
      <c r="MQA5383" s="288"/>
      <c r="MQB5383" s="288"/>
      <c r="MQC5383" s="288"/>
      <c r="MQD5383" s="288"/>
      <c r="MQE5383" s="288"/>
      <c r="MQF5383" s="288"/>
      <c r="MQG5383" s="288"/>
      <c r="MQH5383" s="288"/>
      <c r="MQI5383" s="288"/>
      <c r="MQJ5383" s="288"/>
      <c r="MQK5383" s="288"/>
      <c r="MQL5383" s="288"/>
      <c r="MQM5383" s="288"/>
      <c r="MQN5383" s="288"/>
      <c r="MQO5383" s="288"/>
      <c r="MQP5383" s="288"/>
      <c r="MQQ5383" s="288"/>
      <c r="MQR5383" s="288"/>
      <c r="MQS5383" s="288"/>
      <c r="MQT5383" s="288"/>
      <c r="MQU5383" s="288"/>
      <c r="MQV5383" s="288"/>
      <c r="MQW5383" s="288"/>
      <c r="MQX5383" s="288"/>
      <c r="MQY5383" s="288"/>
      <c r="MQZ5383" s="288"/>
      <c r="MRA5383" s="288"/>
      <c r="MRB5383" s="288"/>
      <c r="MRC5383" s="288"/>
      <c r="MRD5383" s="288"/>
      <c r="MRE5383" s="288"/>
      <c r="MRF5383" s="288"/>
      <c r="MRG5383" s="288"/>
      <c r="MRH5383" s="288"/>
      <c r="MRI5383" s="288"/>
      <c r="MRJ5383" s="288"/>
      <c r="MRK5383" s="288"/>
      <c r="MRL5383" s="288"/>
      <c r="MRM5383" s="288"/>
      <c r="MRN5383" s="288"/>
      <c r="MRO5383" s="288"/>
      <c r="MRP5383" s="288"/>
      <c r="MRQ5383" s="288"/>
      <c r="MRR5383" s="288"/>
      <c r="MRS5383" s="288"/>
      <c r="MRT5383" s="288"/>
      <c r="MRU5383" s="288"/>
      <c r="MRV5383" s="288"/>
      <c r="MRW5383" s="288"/>
      <c r="MRX5383" s="288"/>
      <c r="MRY5383" s="288"/>
      <c r="MRZ5383" s="288"/>
      <c r="MSA5383" s="288"/>
      <c r="MSB5383" s="288"/>
      <c r="MSC5383" s="288"/>
      <c r="MSD5383" s="288"/>
      <c r="MSE5383" s="288"/>
      <c r="MSF5383" s="288"/>
      <c r="MSG5383" s="288"/>
      <c r="MSH5383" s="288"/>
      <c r="MSI5383" s="288"/>
      <c r="MSJ5383" s="288"/>
      <c r="MSK5383" s="288"/>
      <c r="MSL5383" s="288"/>
      <c r="MSM5383" s="288"/>
      <c r="MSN5383" s="288"/>
      <c r="MSO5383" s="288"/>
      <c r="MSP5383" s="288"/>
      <c r="MSQ5383" s="288"/>
      <c r="MSR5383" s="288"/>
      <c r="MSS5383" s="288"/>
      <c r="MST5383" s="288"/>
      <c r="MSU5383" s="288"/>
      <c r="MSV5383" s="288"/>
      <c r="MSW5383" s="288"/>
      <c r="MSX5383" s="288"/>
      <c r="MSY5383" s="288"/>
      <c r="MSZ5383" s="288"/>
      <c r="MTA5383" s="288"/>
      <c r="MTB5383" s="288"/>
      <c r="MTC5383" s="288"/>
      <c r="MTD5383" s="288"/>
      <c r="MTE5383" s="288"/>
      <c r="MTF5383" s="288"/>
      <c r="MTG5383" s="288"/>
      <c r="MTH5383" s="288"/>
      <c r="MTI5383" s="288"/>
      <c r="MTJ5383" s="288"/>
      <c r="MTK5383" s="288"/>
      <c r="MTL5383" s="288"/>
      <c r="MTM5383" s="288"/>
      <c r="MTN5383" s="288"/>
      <c r="MTO5383" s="288"/>
      <c r="MTP5383" s="288"/>
      <c r="MTQ5383" s="288"/>
      <c r="MTR5383" s="288"/>
      <c r="MTS5383" s="288"/>
      <c r="MTT5383" s="288"/>
      <c r="MTU5383" s="288"/>
      <c r="MTV5383" s="288"/>
      <c r="MTW5383" s="288"/>
      <c r="MTX5383" s="288"/>
      <c r="MTY5383" s="288"/>
      <c r="MTZ5383" s="288"/>
      <c r="MUA5383" s="288"/>
      <c r="MUB5383" s="288"/>
      <c r="MUC5383" s="288"/>
      <c r="MUD5383" s="288"/>
      <c r="MUE5383" s="288"/>
      <c r="MUF5383" s="288"/>
      <c r="MUG5383" s="288"/>
      <c r="MUH5383" s="288"/>
      <c r="MUI5383" s="288"/>
      <c r="MUJ5383" s="288"/>
      <c r="MUK5383" s="288"/>
      <c r="MUL5383" s="288"/>
      <c r="MUM5383" s="288"/>
      <c r="MUN5383" s="288"/>
      <c r="MUO5383" s="288"/>
      <c r="MUP5383" s="288"/>
      <c r="MUQ5383" s="288"/>
      <c r="MUR5383" s="288"/>
      <c r="MUS5383" s="288"/>
      <c r="MUT5383" s="288"/>
      <c r="MUU5383" s="288"/>
      <c r="MUV5383" s="288"/>
      <c r="MUW5383" s="288"/>
      <c r="MUX5383" s="288"/>
      <c r="MUY5383" s="288"/>
      <c r="MUZ5383" s="288"/>
      <c r="MVA5383" s="288"/>
      <c r="MVB5383" s="288"/>
      <c r="MVC5383" s="288"/>
      <c r="MVD5383" s="288"/>
      <c r="MVE5383" s="288"/>
      <c r="MVF5383" s="288"/>
      <c r="MVG5383" s="288"/>
      <c r="MVH5383" s="288"/>
      <c r="MVI5383" s="288"/>
      <c r="MVJ5383" s="288"/>
      <c r="MVK5383" s="288"/>
      <c r="MVL5383" s="288"/>
      <c r="MVM5383" s="288"/>
      <c r="MVN5383" s="288"/>
      <c r="MVO5383" s="288"/>
      <c r="MVP5383" s="288"/>
      <c r="MVQ5383" s="288"/>
      <c r="MVR5383" s="288"/>
      <c r="MVS5383" s="288"/>
      <c r="MVT5383" s="288"/>
      <c r="MVU5383" s="288"/>
      <c r="MVV5383" s="288"/>
      <c r="MVW5383" s="288"/>
      <c r="MVX5383" s="288"/>
      <c r="MVY5383" s="288"/>
      <c r="MVZ5383" s="288"/>
      <c r="MWA5383" s="288"/>
      <c r="MWB5383" s="288"/>
      <c r="MWC5383" s="288"/>
      <c r="MWD5383" s="288"/>
      <c r="MWE5383" s="288"/>
      <c r="MWF5383" s="288"/>
      <c r="MWG5383" s="288"/>
      <c r="MWH5383" s="288"/>
      <c r="MWI5383" s="288"/>
      <c r="MWJ5383" s="288"/>
      <c r="MWK5383" s="288"/>
      <c r="MWL5383" s="288"/>
      <c r="MWM5383" s="288"/>
      <c r="MWN5383" s="288"/>
      <c r="MWO5383" s="288"/>
      <c r="MWP5383" s="288"/>
      <c r="MWQ5383" s="288"/>
      <c r="MWR5383" s="288"/>
      <c r="MWS5383" s="288"/>
      <c r="MWT5383" s="288"/>
      <c r="MWU5383" s="288"/>
      <c r="MWV5383" s="288"/>
      <c r="MWW5383" s="288"/>
      <c r="MWX5383" s="288"/>
      <c r="MWY5383" s="288"/>
      <c r="MWZ5383" s="288"/>
      <c r="MXA5383" s="288"/>
      <c r="MXB5383" s="288"/>
      <c r="MXC5383" s="288"/>
      <c r="MXD5383" s="288"/>
      <c r="MXE5383" s="288"/>
      <c r="MXF5383" s="288"/>
      <c r="MXG5383" s="288"/>
      <c r="MXH5383" s="288"/>
      <c r="MXI5383" s="288"/>
      <c r="MXJ5383" s="288"/>
      <c r="MXK5383" s="288"/>
      <c r="MXL5383" s="288"/>
      <c r="MXM5383" s="288"/>
      <c r="MXN5383" s="288"/>
      <c r="MXO5383" s="288"/>
      <c r="MXP5383" s="288"/>
      <c r="MXQ5383" s="288"/>
      <c r="MXR5383" s="288"/>
      <c r="MXS5383" s="288"/>
      <c r="MXT5383" s="288"/>
      <c r="MXU5383" s="288"/>
      <c r="MXV5383" s="288"/>
      <c r="MXW5383" s="288"/>
      <c r="MXX5383" s="288"/>
      <c r="MXY5383" s="288"/>
      <c r="MXZ5383" s="288"/>
      <c r="MYA5383" s="288"/>
      <c r="MYB5383" s="288"/>
      <c r="MYC5383" s="288"/>
      <c r="MYD5383" s="288"/>
      <c r="MYE5383" s="288"/>
      <c r="MYF5383" s="288"/>
      <c r="MYG5383" s="288"/>
      <c r="MYH5383" s="288"/>
      <c r="MYI5383" s="288"/>
      <c r="MYJ5383" s="288"/>
      <c r="MYK5383" s="288"/>
      <c r="MYL5383" s="288"/>
      <c r="MYM5383" s="288"/>
      <c r="MYN5383" s="288"/>
      <c r="MYO5383" s="288"/>
      <c r="MYP5383" s="288"/>
      <c r="MYQ5383" s="288"/>
      <c r="MYR5383" s="288"/>
      <c r="MYS5383" s="288"/>
      <c r="MYT5383" s="288"/>
      <c r="MYU5383" s="288"/>
      <c r="MYV5383" s="288"/>
      <c r="MYW5383" s="288"/>
      <c r="MYX5383" s="288"/>
      <c r="MYY5383" s="288"/>
      <c r="MYZ5383" s="288"/>
      <c r="MZA5383" s="288"/>
      <c r="MZB5383" s="288"/>
      <c r="MZC5383" s="288"/>
      <c r="MZD5383" s="288"/>
      <c r="MZE5383" s="288"/>
      <c r="MZF5383" s="288"/>
      <c r="MZG5383" s="288"/>
      <c r="MZH5383" s="288"/>
      <c r="MZI5383" s="288"/>
      <c r="MZJ5383" s="288"/>
      <c r="MZK5383" s="288"/>
      <c r="MZL5383" s="288"/>
      <c r="MZM5383" s="288"/>
      <c r="MZN5383" s="288"/>
      <c r="MZO5383" s="288"/>
      <c r="MZP5383" s="288"/>
      <c r="MZQ5383" s="288"/>
      <c r="MZR5383" s="288"/>
      <c r="MZS5383" s="288"/>
      <c r="MZT5383" s="288"/>
      <c r="MZU5383" s="288"/>
      <c r="MZV5383" s="288"/>
      <c r="MZW5383" s="288"/>
      <c r="MZX5383" s="288"/>
      <c r="MZY5383" s="288"/>
      <c r="MZZ5383" s="288"/>
      <c r="NAA5383" s="288"/>
      <c r="NAB5383" s="288"/>
      <c r="NAC5383" s="288"/>
      <c r="NAD5383" s="288"/>
      <c r="NAE5383" s="288"/>
      <c r="NAF5383" s="288"/>
      <c r="NAG5383" s="288"/>
      <c r="NAH5383" s="288"/>
      <c r="NAI5383" s="288"/>
      <c r="NAJ5383" s="288"/>
      <c r="NAK5383" s="288"/>
      <c r="NAL5383" s="288"/>
      <c r="NAM5383" s="288"/>
      <c r="NAN5383" s="288"/>
      <c r="NAO5383" s="288"/>
      <c r="NAP5383" s="288"/>
      <c r="NAQ5383" s="288"/>
      <c r="NAR5383" s="288"/>
      <c r="NAS5383" s="288"/>
      <c r="NAT5383" s="288"/>
      <c r="NAU5383" s="288"/>
      <c r="NAV5383" s="288"/>
      <c r="NAW5383" s="288"/>
      <c r="NAX5383" s="288"/>
      <c r="NAY5383" s="288"/>
      <c r="NAZ5383" s="288"/>
      <c r="NBA5383" s="288"/>
      <c r="NBB5383" s="288"/>
      <c r="NBC5383" s="288"/>
      <c r="NBD5383" s="288"/>
      <c r="NBE5383" s="288"/>
      <c r="NBF5383" s="288"/>
      <c r="NBG5383" s="288"/>
      <c r="NBH5383" s="288"/>
      <c r="NBI5383" s="288"/>
      <c r="NBJ5383" s="288"/>
      <c r="NBK5383" s="288"/>
      <c r="NBL5383" s="288"/>
      <c r="NBM5383" s="288"/>
      <c r="NBN5383" s="288"/>
      <c r="NBO5383" s="288"/>
      <c r="NBP5383" s="288"/>
      <c r="NBQ5383" s="288"/>
      <c r="NBR5383" s="288"/>
      <c r="NBS5383" s="288"/>
      <c r="NBT5383" s="288"/>
      <c r="NBU5383" s="288"/>
      <c r="NBV5383" s="288"/>
      <c r="NBW5383" s="288"/>
      <c r="NBX5383" s="288"/>
      <c r="NBY5383" s="288"/>
      <c r="NBZ5383" s="288"/>
      <c r="NCA5383" s="288"/>
      <c r="NCB5383" s="288"/>
      <c r="NCC5383" s="288"/>
      <c r="NCD5383" s="288"/>
      <c r="NCE5383" s="288"/>
      <c r="NCF5383" s="288"/>
      <c r="NCG5383" s="288"/>
      <c r="NCH5383" s="288"/>
      <c r="NCI5383" s="288"/>
      <c r="NCJ5383" s="288"/>
      <c r="NCK5383" s="288"/>
      <c r="NCL5383" s="288"/>
      <c r="NCM5383" s="288"/>
      <c r="NCN5383" s="288"/>
      <c r="NCO5383" s="288"/>
      <c r="NCP5383" s="288"/>
      <c r="NCQ5383" s="288"/>
      <c r="NCR5383" s="288"/>
      <c r="NCS5383" s="288"/>
      <c r="NCT5383" s="288"/>
      <c r="NCU5383" s="288"/>
      <c r="NCV5383" s="288"/>
      <c r="NCW5383" s="288"/>
      <c r="NCX5383" s="288"/>
      <c r="NCY5383" s="288"/>
      <c r="NCZ5383" s="288"/>
      <c r="NDA5383" s="288"/>
      <c r="NDB5383" s="288"/>
      <c r="NDC5383" s="288"/>
      <c r="NDD5383" s="288"/>
      <c r="NDE5383" s="288"/>
      <c r="NDF5383" s="288"/>
      <c r="NDG5383" s="288"/>
      <c r="NDH5383" s="288"/>
      <c r="NDI5383" s="288"/>
      <c r="NDJ5383" s="288"/>
      <c r="NDK5383" s="288"/>
      <c r="NDL5383" s="288"/>
      <c r="NDM5383" s="288"/>
      <c r="NDN5383" s="288"/>
      <c r="NDO5383" s="288"/>
      <c r="NDP5383" s="288"/>
      <c r="NDQ5383" s="288"/>
      <c r="NDR5383" s="288"/>
      <c r="NDS5383" s="288"/>
      <c r="NDT5383" s="288"/>
      <c r="NDU5383" s="288"/>
      <c r="NDV5383" s="288"/>
      <c r="NDW5383" s="288"/>
      <c r="NDX5383" s="288"/>
      <c r="NDY5383" s="288"/>
      <c r="NDZ5383" s="288"/>
      <c r="NEA5383" s="288"/>
      <c r="NEB5383" s="288"/>
      <c r="NEC5383" s="288"/>
      <c r="NED5383" s="288"/>
      <c r="NEE5383" s="288"/>
      <c r="NEF5383" s="288"/>
      <c r="NEG5383" s="288"/>
      <c r="NEH5383" s="288"/>
      <c r="NEI5383" s="288"/>
      <c r="NEJ5383" s="288"/>
      <c r="NEK5383" s="288"/>
      <c r="NEL5383" s="288"/>
      <c r="NEM5383" s="288"/>
      <c r="NEN5383" s="288"/>
      <c r="NEO5383" s="288"/>
      <c r="NEP5383" s="288"/>
      <c r="NEQ5383" s="288"/>
      <c r="NER5383" s="288"/>
      <c r="NES5383" s="288"/>
      <c r="NET5383" s="288"/>
      <c r="NEU5383" s="288"/>
      <c r="NEV5383" s="288"/>
      <c r="NEW5383" s="288"/>
      <c r="NEX5383" s="288"/>
      <c r="NEY5383" s="288"/>
      <c r="NEZ5383" s="288"/>
      <c r="NFA5383" s="288"/>
      <c r="NFB5383" s="288"/>
      <c r="NFC5383" s="288"/>
      <c r="NFD5383" s="288"/>
      <c r="NFE5383" s="288"/>
      <c r="NFF5383" s="288"/>
      <c r="NFG5383" s="288"/>
      <c r="NFH5383" s="288"/>
      <c r="NFI5383" s="288"/>
      <c r="NFJ5383" s="288"/>
      <c r="NFK5383" s="288"/>
      <c r="NFL5383" s="288"/>
      <c r="NFM5383" s="288"/>
      <c r="NFN5383" s="288"/>
      <c r="NFO5383" s="288"/>
      <c r="NFP5383" s="288"/>
      <c r="NFQ5383" s="288"/>
      <c r="NFR5383" s="288"/>
      <c r="NFS5383" s="288"/>
      <c r="NFT5383" s="288"/>
      <c r="NFU5383" s="288"/>
      <c r="NFV5383" s="288"/>
      <c r="NFW5383" s="288"/>
      <c r="NFX5383" s="288"/>
      <c r="NFY5383" s="288"/>
      <c r="NFZ5383" s="288"/>
      <c r="NGA5383" s="288"/>
      <c r="NGB5383" s="288"/>
      <c r="NGC5383" s="288"/>
      <c r="NGD5383" s="288"/>
      <c r="NGE5383" s="288"/>
      <c r="NGF5383" s="288"/>
      <c r="NGG5383" s="288"/>
      <c r="NGH5383" s="288"/>
      <c r="NGI5383" s="288"/>
      <c r="NGJ5383" s="288"/>
      <c r="NGK5383" s="288"/>
      <c r="NGL5383" s="288"/>
      <c r="NGM5383" s="288"/>
      <c r="NGN5383" s="288"/>
      <c r="NGO5383" s="288"/>
      <c r="NGP5383" s="288"/>
      <c r="NGQ5383" s="288"/>
      <c r="NGR5383" s="288"/>
      <c r="NGS5383" s="288"/>
      <c r="NGT5383" s="288"/>
      <c r="NGU5383" s="288"/>
      <c r="NGV5383" s="288"/>
      <c r="NGW5383" s="288"/>
      <c r="NGX5383" s="288"/>
      <c r="NGY5383" s="288"/>
      <c r="NGZ5383" s="288"/>
      <c r="NHA5383" s="288"/>
      <c r="NHB5383" s="288"/>
      <c r="NHC5383" s="288"/>
      <c r="NHD5383" s="288"/>
      <c r="NHE5383" s="288"/>
      <c r="NHF5383" s="288"/>
      <c r="NHG5383" s="288"/>
      <c r="NHH5383" s="288"/>
      <c r="NHI5383" s="288"/>
      <c r="NHJ5383" s="288"/>
      <c r="NHK5383" s="288"/>
      <c r="NHL5383" s="288"/>
      <c r="NHM5383" s="288"/>
      <c r="NHN5383" s="288"/>
      <c r="NHO5383" s="288"/>
      <c r="NHP5383" s="288"/>
      <c r="NHQ5383" s="288"/>
      <c r="NHR5383" s="288"/>
      <c r="NHS5383" s="288"/>
      <c r="NHT5383" s="288"/>
      <c r="NHU5383" s="288"/>
      <c r="NHV5383" s="288"/>
      <c r="NHW5383" s="288"/>
      <c r="NHX5383" s="288"/>
      <c r="NHY5383" s="288"/>
      <c r="NHZ5383" s="288"/>
      <c r="NIA5383" s="288"/>
      <c r="NIB5383" s="288"/>
      <c r="NIC5383" s="288"/>
      <c r="NID5383" s="288"/>
      <c r="NIE5383" s="288"/>
      <c r="NIF5383" s="288"/>
      <c r="NIG5383" s="288"/>
      <c r="NIH5383" s="288"/>
      <c r="NII5383" s="288"/>
      <c r="NIJ5383" s="288"/>
      <c r="NIK5383" s="288"/>
      <c r="NIL5383" s="288"/>
      <c r="NIM5383" s="288"/>
      <c r="NIN5383" s="288"/>
      <c r="NIO5383" s="288"/>
      <c r="NIP5383" s="288"/>
      <c r="NIQ5383" s="288"/>
      <c r="NIR5383" s="288"/>
      <c r="NIS5383" s="288"/>
      <c r="NIT5383" s="288"/>
      <c r="NIU5383" s="288"/>
      <c r="NIV5383" s="288"/>
      <c r="NIW5383" s="288"/>
      <c r="NIX5383" s="288"/>
      <c r="NIY5383" s="288"/>
      <c r="NIZ5383" s="288"/>
      <c r="NJA5383" s="288"/>
      <c r="NJB5383" s="288"/>
      <c r="NJC5383" s="288"/>
      <c r="NJD5383" s="288"/>
      <c r="NJE5383" s="288"/>
      <c r="NJF5383" s="288"/>
      <c r="NJG5383" s="288"/>
      <c r="NJH5383" s="288"/>
      <c r="NJI5383" s="288"/>
      <c r="NJJ5383" s="288"/>
      <c r="NJK5383" s="288"/>
      <c r="NJL5383" s="288"/>
      <c r="NJM5383" s="288"/>
      <c r="NJN5383" s="288"/>
      <c r="NJO5383" s="288"/>
      <c r="NJP5383" s="288"/>
      <c r="NJQ5383" s="288"/>
      <c r="NJR5383" s="288"/>
      <c r="NJS5383" s="288"/>
      <c r="NJT5383" s="288"/>
      <c r="NJU5383" s="288"/>
      <c r="NJV5383" s="288"/>
      <c r="NJW5383" s="288"/>
      <c r="NJX5383" s="288"/>
      <c r="NJY5383" s="288"/>
      <c r="NJZ5383" s="288"/>
      <c r="NKA5383" s="288"/>
      <c r="NKB5383" s="288"/>
      <c r="NKC5383" s="288"/>
      <c r="NKD5383" s="288"/>
      <c r="NKE5383" s="288"/>
      <c r="NKF5383" s="288"/>
      <c r="NKG5383" s="288"/>
      <c r="NKH5383" s="288"/>
      <c r="NKI5383" s="288"/>
      <c r="NKJ5383" s="288"/>
      <c r="NKK5383" s="288"/>
      <c r="NKL5383" s="288"/>
      <c r="NKM5383" s="288"/>
      <c r="NKN5383" s="288"/>
      <c r="NKO5383" s="288"/>
      <c r="NKP5383" s="288"/>
      <c r="NKQ5383" s="288"/>
      <c r="NKR5383" s="288"/>
      <c r="NKS5383" s="288"/>
      <c r="NKT5383" s="288"/>
      <c r="NKU5383" s="288"/>
      <c r="NKV5383" s="288"/>
      <c r="NKW5383" s="288"/>
      <c r="NKX5383" s="288"/>
      <c r="NKY5383" s="288"/>
      <c r="NKZ5383" s="288"/>
      <c r="NLA5383" s="288"/>
      <c r="NLB5383" s="288"/>
      <c r="NLC5383" s="288"/>
      <c r="NLD5383" s="288"/>
      <c r="NLE5383" s="288"/>
      <c r="NLF5383" s="288"/>
      <c r="NLG5383" s="288"/>
      <c r="NLH5383" s="288"/>
      <c r="NLI5383" s="288"/>
      <c r="NLJ5383" s="288"/>
      <c r="NLK5383" s="288"/>
      <c r="NLL5383" s="288"/>
      <c r="NLM5383" s="288"/>
      <c r="NLN5383" s="288"/>
      <c r="NLO5383" s="288"/>
      <c r="NLP5383" s="288"/>
      <c r="NLQ5383" s="288"/>
      <c r="NLR5383" s="288"/>
      <c r="NLS5383" s="288"/>
      <c r="NLT5383" s="288"/>
      <c r="NLU5383" s="288"/>
      <c r="NLV5383" s="288"/>
      <c r="NLW5383" s="288"/>
      <c r="NLX5383" s="288"/>
      <c r="NLY5383" s="288"/>
      <c r="NLZ5383" s="288"/>
      <c r="NMA5383" s="288"/>
      <c r="NMB5383" s="288"/>
      <c r="NMC5383" s="288"/>
      <c r="NMD5383" s="288"/>
      <c r="NME5383" s="288"/>
      <c r="NMF5383" s="288"/>
      <c r="NMG5383" s="288"/>
      <c r="NMH5383" s="288"/>
      <c r="NMI5383" s="288"/>
      <c r="NMJ5383" s="288"/>
      <c r="NMK5383" s="288"/>
      <c r="NML5383" s="288"/>
      <c r="NMM5383" s="288"/>
      <c r="NMN5383" s="288"/>
      <c r="NMO5383" s="288"/>
      <c r="NMP5383" s="288"/>
      <c r="NMQ5383" s="288"/>
      <c r="NMR5383" s="288"/>
      <c r="NMS5383" s="288"/>
      <c r="NMT5383" s="288"/>
      <c r="NMU5383" s="288"/>
      <c r="NMV5383" s="288"/>
      <c r="NMW5383" s="288"/>
      <c r="NMX5383" s="288"/>
      <c r="NMY5383" s="288"/>
      <c r="NMZ5383" s="288"/>
      <c r="NNA5383" s="288"/>
      <c r="NNB5383" s="288"/>
      <c r="NNC5383" s="288"/>
      <c r="NND5383" s="288"/>
      <c r="NNE5383" s="288"/>
      <c r="NNF5383" s="288"/>
      <c r="NNG5383" s="288"/>
      <c r="NNH5383" s="288"/>
      <c r="NNI5383" s="288"/>
      <c r="NNJ5383" s="288"/>
      <c r="NNK5383" s="288"/>
      <c r="NNL5383" s="288"/>
      <c r="NNM5383" s="288"/>
      <c r="NNN5383" s="288"/>
      <c r="NNO5383" s="288"/>
      <c r="NNP5383" s="288"/>
      <c r="NNQ5383" s="288"/>
      <c r="NNR5383" s="288"/>
      <c r="NNS5383" s="288"/>
      <c r="NNT5383" s="288"/>
      <c r="NNU5383" s="288"/>
      <c r="NNV5383" s="288"/>
      <c r="NNW5383" s="288"/>
      <c r="NNX5383" s="288"/>
      <c r="NNY5383" s="288"/>
      <c r="NNZ5383" s="288"/>
      <c r="NOA5383" s="288"/>
      <c r="NOB5383" s="288"/>
      <c r="NOC5383" s="288"/>
      <c r="NOD5383" s="288"/>
      <c r="NOE5383" s="288"/>
      <c r="NOF5383" s="288"/>
      <c r="NOG5383" s="288"/>
      <c r="NOH5383" s="288"/>
      <c r="NOI5383" s="288"/>
      <c r="NOJ5383" s="288"/>
      <c r="NOK5383" s="288"/>
      <c r="NOL5383" s="288"/>
      <c r="NOM5383" s="288"/>
      <c r="NON5383" s="288"/>
      <c r="NOO5383" s="288"/>
      <c r="NOP5383" s="288"/>
      <c r="NOQ5383" s="288"/>
      <c r="NOR5383" s="288"/>
      <c r="NOS5383" s="288"/>
      <c r="NOT5383" s="288"/>
      <c r="NOU5383" s="288"/>
      <c r="NOV5383" s="288"/>
      <c r="NOW5383" s="288"/>
      <c r="NOX5383" s="288"/>
      <c r="NOY5383" s="288"/>
      <c r="NOZ5383" s="288"/>
      <c r="NPA5383" s="288"/>
      <c r="NPB5383" s="288"/>
      <c r="NPC5383" s="288"/>
      <c r="NPD5383" s="288"/>
      <c r="NPE5383" s="288"/>
      <c r="NPF5383" s="288"/>
      <c r="NPG5383" s="288"/>
      <c r="NPH5383" s="288"/>
      <c r="NPI5383" s="288"/>
      <c r="NPJ5383" s="288"/>
      <c r="NPK5383" s="288"/>
      <c r="NPL5383" s="288"/>
      <c r="NPM5383" s="288"/>
      <c r="NPN5383" s="288"/>
      <c r="NPO5383" s="288"/>
      <c r="NPP5383" s="288"/>
      <c r="NPQ5383" s="288"/>
      <c r="NPR5383" s="288"/>
      <c r="NPS5383" s="288"/>
      <c r="NPT5383" s="288"/>
      <c r="NPU5383" s="288"/>
      <c r="NPV5383" s="288"/>
      <c r="NPW5383" s="288"/>
      <c r="NPX5383" s="288"/>
      <c r="NPY5383" s="288"/>
      <c r="NPZ5383" s="288"/>
      <c r="NQA5383" s="288"/>
      <c r="NQB5383" s="288"/>
      <c r="NQC5383" s="288"/>
      <c r="NQD5383" s="288"/>
      <c r="NQE5383" s="288"/>
      <c r="NQF5383" s="288"/>
      <c r="NQG5383" s="288"/>
      <c r="NQH5383" s="288"/>
      <c r="NQI5383" s="288"/>
      <c r="NQJ5383" s="288"/>
      <c r="NQK5383" s="288"/>
      <c r="NQL5383" s="288"/>
      <c r="NQM5383" s="288"/>
      <c r="NQN5383" s="288"/>
      <c r="NQO5383" s="288"/>
      <c r="NQP5383" s="288"/>
      <c r="NQQ5383" s="288"/>
      <c r="NQR5383" s="288"/>
      <c r="NQS5383" s="288"/>
      <c r="NQT5383" s="288"/>
      <c r="NQU5383" s="288"/>
      <c r="NQV5383" s="288"/>
      <c r="NQW5383" s="288"/>
      <c r="NQX5383" s="288"/>
      <c r="NQY5383" s="288"/>
      <c r="NQZ5383" s="288"/>
      <c r="NRA5383" s="288"/>
      <c r="NRB5383" s="288"/>
      <c r="NRC5383" s="288"/>
      <c r="NRD5383" s="288"/>
      <c r="NRE5383" s="288"/>
      <c r="NRF5383" s="288"/>
      <c r="NRG5383" s="288"/>
      <c r="NRH5383" s="288"/>
      <c r="NRI5383" s="288"/>
      <c r="NRJ5383" s="288"/>
      <c r="NRK5383" s="288"/>
      <c r="NRL5383" s="288"/>
      <c r="NRM5383" s="288"/>
      <c r="NRN5383" s="288"/>
      <c r="NRO5383" s="288"/>
      <c r="NRP5383" s="288"/>
      <c r="NRQ5383" s="288"/>
      <c r="NRR5383" s="288"/>
      <c r="NRS5383" s="288"/>
      <c r="NRT5383" s="288"/>
      <c r="NRU5383" s="288"/>
      <c r="NRV5383" s="288"/>
      <c r="NRW5383" s="288"/>
      <c r="NRX5383" s="288"/>
      <c r="NRY5383" s="288"/>
      <c r="NRZ5383" s="288"/>
      <c r="NSA5383" s="288"/>
      <c r="NSB5383" s="288"/>
      <c r="NSC5383" s="288"/>
      <c r="NSD5383" s="288"/>
      <c r="NSE5383" s="288"/>
      <c r="NSF5383" s="288"/>
      <c r="NSG5383" s="288"/>
      <c r="NSH5383" s="288"/>
      <c r="NSI5383" s="288"/>
      <c r="NSJ5383" s="288"/>
      <c r="NSK5383" s="288"/>
      <c r="NSL5383" s="288"/>
      <c r="NSM5383" s="288"/>
      <c r="NSN5383" s="288"/>
      <c r="NSO5383" s="288"/>
      <c r="NSP5383" s="288"/>
      <c r="NSQ5383" s="288"/>
      <c r="NSR5383" s="288"/>
      <c r="NSS5383" s="288"/>
      <c r="NST5383" s="288"/>
      <c r="NSU5383" s="288"/>
      <c r="NSV5383" s="288"/>
      <c r="NSW5383" s="288"/>
      <c r="NSX5383" s="288"/>
      <c r="NSY5383" s="288"/>
      <c r="NSZ5383" s="288"/>
      <c r="NTA5383" s="288"/>
      <c r="NTB5383" s="288"/>
      <c r="NTC5383" s="288"/>
      <c r="NTD5383" s="288"/>
      <c r="NTE5383" s="288"/>
      <c r="NTF5383" s="288"/>
      <c r="NTG5383" s="288"/>
      <c r="NTH5383" s="288"/>
      <c r="NTI5383" s="288"/>
      <c r="NTJ5383" s="288"/>
      <c r="NTK5383" s="288"/>
      <c r="NTL5383" s="288"/>
      <c r="NTM5383" s="288"/>
      <c r="NTN5383" s="288"/>
      <c r="NTO5383" s="288"/>
      <c r="NTP5383" s="288"/>
      <c r="NTQ5383" s="288"/>
      <c r="NTR5383" s="288"/>
      <c r="NTS5383" s="288"/>
      <c r="NTT5383" s="288"/>
      <c r="NTU5383" s="288"/>
      <c r="NTV5383" s="288"/>
      <c r="NTW5383" s="288"/>
      <c r="NTX5383" s="288"/>
      <c r="NTY5383" s="288"/>
      <c r="NTZ5383" s="288"/>
      <c r="NUA5383" s="288"/>
      <c r="NUB5383" s="288"/>
      <c r="NUC5383" s="288"/>
      <c r="NUD5383" s="288"/>
      <c r="NUE5383" s="288"/>
      <c r="NUF5383" s="288"/>
      <c r="NUG5383" s="288"/>
      <c r="NUH5383" s="288"/>
      <c r="NUI5383" s="288"/>
      <c r="NUJ5383" s="288"/>
      <c r="NUK5383" s="288"/>
      <c r="NUL5383" s="288"/>
      <c r="NUM5383" s="288"/>
      <c r="NUN5383" s="288"/>
      <c r="NUO5383" s="288"/>
      <c r="NUP5383" s="288"/>
      <c r="NUQ5383" s="288"/>
      <c r="NUR5383" s="288"/>
      <c r="NUS5383" s="288"/>
      <c r="NUT5383" s="288"/>
      <c r="NUU5383" s="288"/>
      <c r="NUV5383" s="288"/>
      <c r="NUW5383" s="288"/>
      <c r="NUX5383" s="288"/>
      <c r="NUY5383" s="288"/>
      <c r="NUZ5383" s="288"/>
      <c r="NVA5383" s="288"/>
      <c r="NVB5383" s="288"/>
      <c r="NVC5383" s="288"/>
      <c r="NVD5383" s="288"/>
      <c r="NVE5383" s="288"/>
      <c r="NVF5383" s="288"/>
      <c r="NVG5383" s="288"/>
      <c r="NVH5383" s="288"/>
      <c r="NVI5383" s="288"/>
      <c r="NVJ5383" s="288"/>
      <c r="NVK5383" s="288"/>
      <c r="NVL5383" s="288"/>
      <c r="NVM5383" s="288"/>
      <c r="NVN5383" s="288"/>
      <c r="NVO5383" s="288"/>
      <c r="NVP5383" s="288"/>
      <c r="NVQ5383" s="288"/>
      <c r="NVR5383" s="288"/>
      <c r="NVS5383" s="288"/>
      <c r="NVT5383" s="288"/>
      <c r="NVU5383" s="288"/>
      <c r="NVV5383" s="288"/>
      <c r="NVW5383" s="288"/>
      <c r="NVX5383" s="288"/>
      <c r="NVY5383" s="288"/>
      <c r="NVZ5383" s="288"/>
      <c r="NWA5383" s="288"/>
      <c r="NWB5383" s="288"/>
      <c r="NWC5383" s="288"/>
      <c r="NWD5383" s="288"/>
      <c r="NWE5383" s="288"/>
      <c r="NWF5383" s="288"/>
      <c r="NWG5383" s="288"/>
      <c r="NWH5383" s="288"/>
      <c r="NWI5383" s="288"/>
      <c r="NWJ5383" s="288"/>
      <c r="NWK5383" s="288"/>
      <c r="NWL5383" s="288"/>
      <c r="NWM5383" s="288"/>
      <c r="NWN5383" s="288"/>
      <c r="NWO5383" s="288"/>
      <c r="NWP5383" s="288"/>
      <c r="NWQ5383" s="288"/>
      <c r="NWR5383" s="288"/>
      <c r="NWS5383" s="288"/>
      <c r="NWT5383" s="288"/>
      <c r="NWU5383" s="288"/>
      <c r="NWV5383" s="288"/>
      <c r="NWW5383" s="288"/>
      <c r="NWX5383" s="288"/>
      <c r="NWY5383" s="288"/>
      <c r="NWZ5383" s="288"/>
      <c r="NXA5383" s="288"/>
      <c r="NXB5383" s="288"/>
      <c r="NXC5383" s="288"/>
      <c r="NXD5383" s="288"/>
      <c r="NXE5383" s="288"/>
      <c r="NXF5383" s="288"/>
      <c r="NXG5383" s="288"/>
      <c r="NXH5383" s="288"/>
      <c r="NXI5383" s="288"/>
      <c r="NXJ5383" s="288"/>
      <c r="NXK5383" s="288"/>
      <c r="NXL5383" s="288"/>
      <c r="NXM5383" s="288"/>
      <c r="NXN5383" s="288"/>
      <c r="NXO5383" s="288"/>
      <c r="NXP5383" s="288"/>
      <c r="NXQ5383" s="288"/>
      <c r="NXR5383" s="288"/>
      <c r="NXS5383" s="288"/>
      <c r="NXT5383" s="288"/>
      <c r="NXU5383" s="288"/>
      <c r="NXV5383" s="288"/>
      <c r="NXW5383" s="288"/>
      <c r="NXX5383" s="288"/>
      <c r="NXY5383" s="288"/>
      <c r="NXZ5383" s="288"/>
      <c r="NYA5383" s="288"/>
      <c r="NYB5383" s="288"/>
      <c r="NYC5383" s="288"/>
      <c r="NYD5383" s="288"/>
      <c r="NYE5383" s="288"/>
      <c r="NYF5383" s="288"/>
      <c r="NYG5383" s="288"/>
      <c r="NYH5383" s="288"/>
      <c r="NYI5383" s="288"/>
      <c r="NYJ5383" s="288"/>
      <c r="NYK5383" s="288"/>
      <c r="NYL5383" s="288"/>
      <c r="NYM5383" s="288"/>
      <c r="NYN5383" s="288"/>
      <c r="NYO5383" s="288"/>
      <c r="NYP5383" s="288"/>
      <c r="NYQ5383" s="288"/>
      <c r="NYR5383" s="288"/>
      <c r="NYS5383" s="288"/>
      <c r="NYT5383" s="288"/>
      <c r="NYU5383" s="288"/>
      <c r="NYV5383" s="288"/>
      <c r="NYW5383" s="288"/>
      <c r="NYX5383" s="288"/>
      <c r="NYY5383" s="288"/>
      <c r="NYZ5383" s="288"/>
      <c r="NZA5383" s="288"/>
      <c r="NZB5383" s="288"/>
      <c r="NZC5383" s="288"/>
      <c r="NZD5383" s="288"/>
      <c r="NZE5383" s="288"/>
      <c r="NZF5383" s="288"/>
      <c r="NZG5383" s="288"/>
      <c r="NZH5383" s="288"/>
      <c r="NZI5383" s="288"/>
      <c r="NZJ5383" s="288"/>
      <c r="NZK5383" s="288"/>
      <c r="NZL5383" s="288"/>
      <c r="NZM5383" s="288"/>
      <c r="NZN5383" s="288"/>
      <c r="NZO5383" s="288"/>
      <c r="NZP5383" s="288"/>
      <c r="NZQ5383" s="288"/>
      <c r="NZR5383" s="288"/>
      <c r="NZS5383" s="288"/>
      <c r="NZT5383" s="288"/>
      <c r="NZU5383" s="288"/>
      <c r="NZV5383" s="288"/>
      <c r="NZW5383" s="288"/>
      <c r="NZX5383" s="288"/>
      <c r="NZY5383" s="288"/>
      <c r="NZZ5383" s="288"/>
      <c r="OAA5383" s="288"/>
      <c r="OAB5383" s="288"/>
      <c r="OAC5383" s="288"/>
      <c r="OAD5383" s="288"/>
      <c r="OAE5383" s="288"/>
      <c r="OAF5383" s="288"/>
      <c r="OAG5383" s="288"/>
      <c r="OAH5383" s="288"/>
      <c r="OAI5383" s="288"/>
      <c r="OAJ5383" s="288"/>
      <c r="OAK5383" s="288"/>
      <c r="OAL5383" s="288"/>
      <c r="OAM5383" s="288"/>
      <c r="OAN5383" s="288"/>
      <c r="OAO5383" s="288"/>
      <c r="OAP5383" s="288"/>
      <c r="OAQ5383" s="288"/>
      <c r="OAR5383" s="288"/>
      <c r="OAS5383" s="288"/>
      <c r="OAT5383" s="288"/>
      <c r="OAU5383" s="288"/>
      <c r="OAV5383" s="288"/>
      <c r="OAW5383" s="288"/>
      <c r="OAX5383" s="288"/>
      <c r="OAY5383" s="288"/>
      <c r="OAZ5383" s="288"/>
      <c r="OBA5383" s="288"/>
      <c r="OBB5383" s="288"/>
      <c r="OBC5383" s="288"/>
      <c r="OBD5383" s="288"/>
      <c r="OBE5383" s="288"/>
      <c r="OBF5383" s="288"/>
      <c r="OBG5383" s="288"/>
      <c r="OBH5383" s="288"/>
      <c r="OBI5383" s="288"/>
      <c r="OBJ5383" s="288"/>
      <c r="OBK5383" s="288"/>
      <c r="OBL5383" s="288"/>
      <c r="OBM5383" s="288"/>
      <c r="OBN5383" s="288"/>
      <c r="OBO5383" s="288"/>
      <c r="OBP5383" s="288"/>
      <c r="OBQ5383" s="288"/>
      <c r="OBR5383" s="288"/>
      <c r="OBS5383" s="288"/>
      <c r="OBT5383" s="288"/>
      <c r="OBU5383" s="288"/>
      <c r="OBV5383" s="288"/>
      <c r="OBW5383" s="288"/>
      <c r="OBX5383" s="288"/>
      <c r="OBY5383" s="288"/>
      <c r="OBZ5383" s="288"/>
      <c r="OCA5383" s="288"/>
      <c r="OCB5383" s="288"/>
      <c r="OCC5383" s="288"/>
      <c r="OCD5383" s="288"/>
      <c r="OCE5383" s="288"/>
      <c r="OCF5383" s="288"/>
      <c r="OCG5383" s="288"/>
      <c r="OCH5383" s="288"/>
      <c r="OCI5383" s="288"/>
      <c r="OCJ5383" s="288"/>
      <c r="OCK5383" s="288"/>
      <c r="OCL5383" s="288"/>
      <c r="OCM5383" s="288"/>
      <c r="OCN5383" s="288"/>
      <c r="OCO5383" s="288"/>
      <c r="OCP5383" s="288"/>
      <c r="OCQ5383" s="288"/>
      <c r="OCR5383" s="288"/>
      <c r="OCS5383" s="288"/>
      <c r="OCT5383" s="288"/>
      <c r="OCU5383" s="288"/>
      <c r="OCV5383" s="288"/>
      <c r="OCW5383" s="288"/>
      <c r="OCX5383" s="288"/>
      <c r="OCY5383" s="288"/>
      <c r="OCZ5383" s="288"/>
      <c r="ODA5383" s="288"/>
      <c r="ODB5383" s="288"/>
      <c r="ODC5383" s="288"/>
      <c r="ODD5383" s="288"/>
      <c r="ODE5383" s="288"/>
      <c r="ODF5383" s="288"/>
      <c r="ODG5383" s="288"/>
      <c r="ODH5383" s="288"/>
      <c r="ODI5383" s="288"/>
      <c r="ODJ5383" s="288"/>
      <c r="ODK5383" s="288"/>
      <c r="ODL5383" s="288"/>
      <c r="ODM5383" s="288"/>
      <c r="ODN5383" s="288"/>
      <c r="ODO5383" s="288"/>
      <c r="ODP5383" s="288"/>
      <c r="ODQ5383" s="288"/>
      <c r="ODR5383" s="288"/>
      <c r="ODS5383" s="288"/>
      <c r="ODT5383" s="288"/>
      <c r="ODU5383" s="288"/>
      <c r="ODV5383" s="288"/>
      <c r="ODW5383" s="288"/>
      <c r="ODX5383" s="288"/>
      <c r="ODY5383" s="288"/>
      <c r="ODZ5383" s="288"/>
      <c r="OEA5383" s="288"/>
      <c r="OEB5383" s="288"/>
      <c r="OEC5383" s="288"/>
      <c r="OED5383" s="288"/>
      <c r="OEE5383" s="288"/>
      <c r="OEF5383" s="288"/>
      <c r="OEG5383" s="288"/>
      <c r="OEH5383" s="288"/>
      <c r="OEI5383" s="288"/>
      <c r="OEJ5383" s="288"/>
      <c r="OEK5383" s="288"/>
      <c r="OEL5383" s="288"/>
      <c r="OEM5383" s="288"/>
      <c r="OEN5383" s="288"/>
      <c r="OEO5383" s="288"/>
      <c r="OEP5383" s="288"/>
      <c r="OEQ5383" s="288"/>
      <c r="OER5383" s="288"/>
      <c r="OES5383" s="288"/>
      <c r="OET5383" s="288"/>
      <c r="OEU5383" s="288"/>
      <c r="OEV5383" s="288"/>
      <c r="OEW5383" s="288"/>
      <c r="OEX5383" s="288"/>
      <c r="OEY5383" s="288"/>
      <c r="OEZ5383" s="288"/>
      <c r="OFA5383" s="288"/>
      <c r="OFB5383" s="288"/>
      <c r="OFC5383" s="288"/>
      <c r="OFD5383" s="288"/>
      <c r="OFE5383" s="288"/>
      <c r="OFF5383" s="288"/>
      <c r="OFG5383" s="288"/>
      <c r="OFH5383" s="288"/>
      <c r="OFI5383" s="288"/>
      <c r="OFJ5383" s="288"/>
      <c r="OFK5383" s="288"/>
      <c r="OFL5383" s="288"/>
      <c r="OFM5383" s="288"/>
      <c r="OFN5383" s="288"/>
      <c r="OFO5383" s="288"/>
      <c r="OFP5383" s="288"/>
      <c r="OFQ5383" s="288"/>
      <c r="OFR5383" s="288"/>
      <c r="OFS5383" s="288"/>
      <c r="OFT5383" s="288"/>
      <c r="OFU5383" s="288"/>
      <c r="OFV5383" s="288"/>
      <c r="OFW5383" s="288"/>
      <c r="OFX5383" s="288"/>
      <c r="OFY5383" s="288"/>
      <c r="OFZ5383" s="288"/>
      <c r="OGA5383" s="288"/>
      <c r="OGB5383" s="288"/>
      <c r="OGC5383" s="288"/>
      <c r="OGD5383" s="288"/>
      <c r="OGE5383" s="288"/>
      <c r="OGF5383" s="288"/>
      <c r="OGG5383" s="288"/>
      <c r="OGH5383" s="288"/>
      <c r="OGI5383" s="288"/>
      <c r="OGJ5383" s="288"/>
      <c r="OGK5383" s="288"/>
      <c r="OGL5383" s="288"/>
      <c r="OGM5383" s="288"/>
      <c r="OGN5383" s="288"/>
      <c r="OGO5383" s="288"/>
      <c r="OGP5383" s="288"/>
      <c r="OGQ5383" s="288"/>
      <c r="OGR5383" s="288"/>
      <c r="OGS5383" s="288"/>
      <c r="OGT5383" s="288"/>
      <c r="OGU5383" s="288"/>
      <c r="OGV5383" s="288"/>
      <c r="OGW5383" s="288"/>
      <c r="OGX5383" s="288"/>
      <c r="OGY5383" s="288"/>
      <c r="OGZ5383" s="288"/>
      <c r="OHA5383" s="288"/>
      <c r="OHB5383" s="288"/>
      <c r="OHC5383" s="288"/>
      <c r="OHD5383" s="288"/>
      <c r="OHE5383" s="288"/>
      <c r="OHF5383" s="288"/>
      <c r="OHG5383" s="288"/>
      <c r="OHH5383" s="288"/>
      <c r="OHI5383" s="288"/>
      <c r="OHJ5383" s="288"/>
      <c r="OHK5383" s="288"/>
      <c r="OHL5383" s="288"/>
      <c r="OHM5383" s="288"/>
      <c r="OHN5383" s="288"/>
      <c r="OHO5383" s="288"/>
      <c r="OHP5383" s="288"/>
      <c r="OHQ5383" s="288"/>
      <c r="OHR5383" s="288"/>
      <c r="OHS5383" s="288"/>
      <c r="OHT5383" s="288"/>
      <c r="OHU5383" s="288"/>
      <c r="OHV5383" s="288"/>
      <c r="OHW5383" s="288"/>
      <c r="OHX5383" s="288"/>
      <c r="OHY5383" s="288"/>
      <c r="OHZ5383" s="288"/>
      <c r="OIA5383" s="288"/>
      <c r="OIB5383" s="288"/>
      <c r="OIC5383" s="288"/>
      <c r="OID5383" s="288"/>
      <c r="OIE5383" s="288"/>
      <c r="OIF5383" s="288"/>
      <c r="OIG5383" s="288"/>
      <c r="OIH5383" s="288"/>
      <c r="OII5383" s="288"/>
      <c r="OIJ5383" s="288"/>
      <c r="OIK5383" s="288"/>
      <c r="OIL5383" s="288"/>
      <c r="OIM5383" s="288"/>
      <c r="OIN5383" s="288"/>
      <c r="OIO5383" s="288"/>
      <c r="OIP5383" s="288"/>
      <c r="OIQ5383" s="288"/>
      <c r="OIR5383" s="288"/>
      <c r="OIS5383" s="288"/>
      <c r="OIT5383" s="288"/>
      <c r="OIU5383" s="288"/>
      <c r="OIV5383" s="288"/>
      <c r="OIW5383" s="288"/>
      <c r="OIX5383" s="288"/>
      <c r="OIY5383" s="288"/>
      <c r="OIZ5383" s="288"/>
      <c r="OJA5383" s="288"/>
      <c r="OJB5383" s="288"/>
      <c r="OJC5383" s="288"/>
      <c r="OJD5383" s="288"/>
      <c r="OJE5383" s="288"/>
      <c r="OJF5383" s="288"/>
      <c r="OJG5383" s="288"/>
      <c r="OJH5383" s="288"/>
      <c r="OJI5383" s="288"/>
      <c r="OJJ5383" s="288"/>
      <c r="OJK5383" s="288"/>
      <c r="OJL5383" s="288"/>
      <c r="OJM5383" s="288"/>
      <c r="OJN5383" s="288"/>
      <c r="OJO5383" s="288"/>
      <c r="OJP5383" s="288"/>
      <c r="OJQ5383" s="288"/>
      <c r="OJR5383" s="288"/>
      <c r="OJS5383" s="288"/>
      <c r="OJT5383" s="288"/>
      <c r="OJU5383" s="288"/>
      <c r="OJV5383" s="288"/>
      <c r="OJW5383" s="288"/>
      <c r="OJX5383" s="288"/>
      <c r="OJY5383" s="288"/>
      <c r="OJZ5383" s="288"/>
      <c r="OKA5383" s="288"/>
      <c r="OKB5383" s="288"/>
      <c r="OKC5383" s="288"/>
      <c r="OKD5383" s="288"/>
      <c r="OKE5383" s="288"/>
      <c r="OKF5383" s="288"/>
      <c r="OKG5383" s="288"/>
      <c r="OKH5383" s="288"/>
      <c r="OKI5383" s="288"/>
      <c r="OKJ5383" s="288"/>
      <c r="OKK5383" s="288"/>
      <c r="OKL5383" s="288"/>
      <c r="OKM5383" s="288"/>
      <c r="OKN5383" s="288"/>
      <c r="OKO5383" s="288"/>
      <c r="OKP5383" s="288"/>
      <c r="OKQ5383" s="288"/>
      <c r="OKR5383" s="288"/>
      <c r="OKS5383" s="288"/>
      <c r="OKT5383" s="288"/>
      <c r="OKU5383" s="288"/>
      <c r="OKV5383" s="288"/>
      <c r="OKW5383" s="288"/>
      <c r="OKX5383" s="288"/>
      <c r="OKY5383" s="288"/>
      <c r="OKZ5383" s="288"/>
      <c r="OLA5383" s="288"/>
      <c r="OLB5383" s="288"/>
      <c r="OLC5383" s="288"/>
      <c r="OLD5383" s="288"/>
      <c r="OLE5383" s="288"/>
      <c r="OLF5383" s="288"/>
      <c r="OLG5383" s="288"/>
      <c r="OLH5383" s="288"/>
      <c r="OLI5383" s="288"/>
      <c r="OLJ5383" s="288"/>
      <c r="OLK5383" s="288"/>
      <c r="OLL5383" s="288"/>
      <c r="OLM5383" s="288"/>
      <c r="OLN5383" s="288"/>
      <c r="OLO5383" s="288"/>
      <c r="OLP5383" s="288"/>
      <c r="OLQ5383" s="288"/>
      <c r="OLR5383" s="288"/>
      <c r="OLS5383" s="288"/>
      <c r="OLT5383" s="288"/>
      <c r="OLU5383" s="288"/>
      <c r="OLV5383" s="288"/>
      <c r="OLW5383" s="288"/>
      <c r="OLX5383" s="288"/>
      <c r="OLY5383" s="288"/>
      <c r="OLZ5383" s="288"/>
      <c r="OMA5383" s="288"/>
      <c r="OMB5383" s="288"/>
      <c r="OMC5383" s="288"/>
      <c r="OMD5383" s="288"/>
      <c r="OME5383" s="288"/>
      <c r="OMF5383" s="288"/>
      <c r="OMG5383" s="288"/>
      <c r="OMH5383" s="288"/>
      <c r="OMI5383" s="288"/>
      <c r="OMJ5383" s="288"/>
      <c r="OMK5383" s="288"/>
      <c r="OML5383" s="288"/>
      <c r="OMM5383" s="288"/>
      <c r="OMN5383" s="288"/>
      <c r="OMO5383" s="288"/>
      <c r="OMP5383" s="288"/>
      <c r="OMQ5383" s="288"/>
      <c r="OMR5383" s="288"/>
      <c r="OMS5383" s="288"/>
      <c r="OMT5383" s="288"/>
      <c r="OMU5383" s="288"/>
      <c r="OMV5383" s="288"/>
      <c r="OMW5383" s="288"/>
      <c r="OMX5383" s="288"/>
      <c r="OMY5383" s="288"/>
      <c r="OMZ5383" s="288"/>
      <c r="ONA5383" s="288"/>
      <c r="ONB5383" s="288"/>
      <c r="ONC5383" s="288"/>
      <c r="OND5383" s="288"/>
      <c r="ONE5383" s="288"/>
      <c r="ONF5383" s="288"/>
      <c r="ONG5383" s="288"/>
      <c r="ONH5383" s="288"/>
      <c r="ONI5383" s="288"/>
      <c r="ONJ5383" s="288"/>
      <c r="ONK5383" s="288"/>
      <c r="ONL5383" s="288"/>
      <c r="ONM5383" s="288"/>
      <c r="ONN5383" s="288"/>
      <c r="ONO5383" s="288"/>
      <c r="ONP5383" s="288"/>
      <c r="ONQ5383" s="288"/>
      <c r="ONR5383" s="288"/>
      <c r="ONS5383" s="288"/>
      <c r="ONT5383" s="288"/>
      <c r="ONU5383" s="288"/>
      <c r="ONV5383" s="288"/>
      <c r="ONW5383" s="288"/>
      <c r="ONX5383" s="288"/>
      <c r="ONY5383" s="288"/>
      <c r="ONZ5383" s="288"/>
      <c r="OOA5383" s="288"/>
      <c r="OOB5383" s="288"/>
      <c r="OOC5383" s="288"/>
      <c r="OOD5383" s="288"/>
      <c r="OOE5383" s="288"/>
      <c r="OOF5383" s="288"/>
      <c r="OOG5383" s="288"/>
      <c r="OOH5383" s="288"/>
      <c r="OOI5383" s="288"/>
      <c r="OOJ5383" s="288"/>
      <c r="OOK5383" s="288"/>
      <c r="OOL5383" s="288"/>
      <c r="OOM5383" s="288"/>
      <c r="OON5383" s="288"/>
      <c r="OOO5383" s="288"/>
      <c r="OOP5383" s="288"/>
      <c r="OOQ5383" s="288"/>
      <c r="OOR5383" s="288"/>
      <c r="OOS5383" s="288"/>
      <c r="OOT5383" s="288"/>
      <c r="OOU5383" s="288"/>
      <c r="OOV5383" s="288"/>
      <c r="OOW5383" s="288"/>
      <c r="OOX5383" s="288"/>
      <c r="OOY5383" s="288"/>
      <c r="OOZ5383" s="288"/>
      <c r="OPA5383" s="288"/>
      <c r="OPB5383" s="288"/>
      <c r="OPC5383" s="288"/>
      <c r="OPD5383" s="288"/>
      <c r="OPE5383" s="288"/>
      <c r="OPF5383" s="288"/>
      <c r="OPG5383" s="288"/>
      <c r="OPH5383" s="288"/>
      <c r="OPI5383" s="288"/>
      <c r="OPJ5383" s="288"/>
      <c r="OPK5383" s="288"/>
      <c r="OPL5383" s="288"/>
      <c r="OPM5383" s="288"/>
      <c r="OPN5383" s="288"/>
      <c r="OPO5383" s="288"/>
      <c r="OPP5383" s="288"/>
      <c r="OPQ5383" s="288"/>
      <c r="OPR5383" s="288"/>
      <c r="OPS5383" s="288"/>
      <c r="OPT5383" s="288"/>
      <c r="OPU5383" s="288"/>
      <c r="OPV5383" s="288"/>
      <c r="OPW5383" s="288"/>
      <c r="OPX5383" s="288"/>
      <c r="OPY5383" s="288"/>
      <c r="OPZ5383" s="288"/>
      <c r="OQA5383" s="288"/>
      <c r="OQB5383" s="288"/>
      <c r="OQC5383" s="288"/>
      <c r="OQD5383" s="288"/>
      <c r="OQE5383" s="288"/>
      <c r="OQF5383" s="288"/>
      <c r="OQG5383" s="288"/>
      <c r="OQH5383" s="288"/>
      <c r="OQI5383" s="288"/>
      <c r="OQJ5383" s="288"/>
      <c r="OQK5383" s="288"/>
      <c r="OQL5383" s="288"/>
      <c r="OQM5383" s="288"/>
      <c r="OQN5383" s="288"/>
      <c r="OQO5383" s="288"/>
      <c r="OQP5383" s="288"/>
      <c r="OQQ5383" s="288"/>
      <c r="OQR5383" s="288"/>
      <c r="OQS5383" s="288"/>
      <c r="OQT5383" s="288"/>
      <c r="OQU5383" s="288"/>
      <c r="OQV5383" s="288"/>
      <c r="OQW5383" s="288"/>
      <c r="OQX5383" s="288"/>
      <c r="OQY5383" s="288"/>
      <c r="OQZ5383" s="288"/>
      <c r="ORA5383" s="288"/>
      <c r="ORB5383" s="288"/>
      <c r="ORC5383" s="288"/>
      <c r="ORD5383" s="288"/>
      <c r="ORE5383" s="288"/>
      <c r="ORF5383" s="288"/>
      <c r="ORG5383" s="288"/>
      <c r="ORH5383" s="288"/>
      <c r="ORI5383" s="288"/>
      <c r="ORJ5383" s="288"/>
      <c r="ORK5383" s="288"/>
      <c r="ORL5383" s="288"/>
      <c r="ORM5383" s="288"/>
      <c r="ORN5383" s="288"/>
      <c r="ORO5383" s="288"/>
      <c r="ORP5383" s="288"/>
      <c r="ORQ5383" s="288"/>
      <c r="ORR5383" s="288"/>
      <c r="ORS5383" s="288"/>
      <c r="ORT5383" s="288"/>
      <c r="ORU5383" s="288"/>
      <c r="ORV5383" s="288"/>
      <c r="ORW5383" s="288"/>
      <c r="ORX5383" s="288"/>
      <c r="ORY5383" s="288"/>
      <c r="ORZ5383" s="288"/>
      <c r="OSA5383" s="288"/>
      <c r="OSB5383" s="288"/>
      <c r="OSC5383" s="288"/>
      <c r="OSD5383" s="288"/>
      <c r="OSE5383" s="288"/>
      <c r="OSF5383" s="288"/>
      <c r="OSG5383" s="288"/>
      <c r="OSH5383" s="288"/>
      <c r="OSI5383" s="288"/>
      <c r="OSJ5383" s="288"/>
      <c r="OSK5383" s="288"/>
      <c r="OSL5383" s="288"/>
      <c r="OSM5383" s="288"/>
      <c r="OSN5383" s="288"/>
      <c r="OSO5383" s="288"/>
      <c r="OSP5383" s="288"/>
      <c r="OSQ5383" s="288"/>
      <c r="OSR5383" s="288"/>
      <c r="OSS5383" s="288"/>
      <c r="OST5383" s="288"/>
      <c r="OSU5383" s="288"/>
      <c r="OSV5383" s="288"/>
      <c r="OSW5383" s="288"/>
      <c r="OSX5383" s="288"/>
      <c r="OSY5383" s="288"/>
      <c r="OSZ5383" s="288"/>
      <c r="OTA5383" s="288"/>
      <c r="OTB5383" s="288"/>
      <c r="OTC5383" s="288"/>
      <c r="OTD5383" s="288"/>
      <c r="OTE5383" s="288"/>
      <c r="OTF5383" s="288"/>
      <c r="OTG5383" s="288"/>
      <c r="OTH5383" s="288"/>
      <c r="OTI5383" s="288"/>
      <c r="OTJ5383" s="288"/>
      <c r="OTK5383" s="288"/>
      <c r="OTL5383" s="288"/>
      <c r="OTM5383" s="288"/>
      <c r="OTN5383" s="288"/>
      <c r="OTO5383" s="288"/>
      <c r="OTP5383" s="288"/>
      <c r="OTQ5383" s="288"/>
      <c r="OTR5383" s="288"/>
      <c r="OTS5383" s="288"/>
      <c r="OTT5383" s="288"/>
      <c r="OTU5383" s="288"/>
      <c r="OTV5383" s="288"/>
      <c r="OTW5383" s="288"/>
      <c r="OTX5383" s="288"/>
      <c r="OTY5383" s="288"/>
      <c r="OTZ5383" s="288"/>
      <c r="OUA5383" s="288"/>
      <c r="OUB5383" s="288"/>
      <c r="OUC5383" s="288"/>
      <c r="OUD5383" s="288"/>
      <c r="OUE5383" s="288"/>
      <c r="OUF5383" s="288"/>
      <c r="OUG5383" s="288"/>
      <c r="OUH5383" s="288"/>
      <c r="OUI5383" s="288"/>
      <c r="OUJ5383" s="288"/>
      <c r="OUK5383" s="288"/>
      <c r="OUL5383" s="288"/>
      <c r="OUM5383" s="288"/>
      <c r="OUN5383" s="288"/>
      <c r="OUO5383" s="288"/>
      <c r="OUP5383" s="288"/>
      <c r="OUQ5383" s="288"/>
      <c r="OUR5383" s="288"/>
      <c r="OUS5383" s="288"/>
      <c r="OUT5383" s="288"/>
      <c r="OUU5383" s="288"/>
      <c r="OUV5383" s="288"/>
      <c r="OUW5383" s="288"/>
      <c r="OUX5383" s="288"/>
      <c r="OUY5383" s="288"/>
      <c r="OUZ5383" s="288"/>
      <c r="OVA5383" s="288"/>
      <c r="OVB5383" s="288"/>
      <c r="OVC5383" s="288"/>
      <c r="OVD5383" s="288"/>
      <c r="OVE5383" s="288"/>
      <c r="OVF5383" s="288"/>
      <c r="OVG5383" s="288"/>
      <c r="OVH5383" s="288"/>
      <c r="OVI5383" s="288"/>
      <c r="OVJ5383" s="288"/>
      <c r="OVK5383" s="288"/>
      <c r="OVL5383" s="288"/>
      <c r="OVM5383" s="288"/>
      <c r="OVN5383" s="288"/>
      <c r="OVO5383" s="288"/>
      <c r="OVP5383" s="288"/>
      <c r="OVQ5383" s="288"/>
      <c r="OVR5383" s="288"/>
      <c r="OVS5383" s="288"/>
      <c r="OVT5383" s="288"/>
      <c r="OVU5383" s="288"/>
      <c r="OVV5383" s="288"/>
      <c r="OVW5383" s="288"/>
      <c r="OVX5383" s="288"/>
      <c r="OVY5383" s="288"/>
      <c r="OVZ5383" s="288"/>
      <c r="OWA5383" s="288"/>
      <c r="OWB5383" s="288"/>
      <c r="OWC5383" s="288"/>
      <c r="OWD5383" s="288"/>
      <c r="OWE5383" s="288"/>
      <c r="OWF5383" s="288"/>
      <c r="OWG5383" s="288"/>
      <c r="OWH5383" s="288"/>
      <c r="OWI5383" s="288"/>
      <c r="OWJ5383" s="288"/>
      <c r="OWK5383" s="288"/>
      <c r="OWL5383" s="288"/>
      <c r="OWM5383" s="288"/>
      <c r="OWN5383" s="288"/>
      <c r="OWO5383" s="288"/>
      <c r="OWP5383" s="288"/>
      <c r="OWQ5383" s="288"/>
      <c r="OWR5383" s="288"/>
      <c r="OWS5383" s="288"/>
      <c r="OWT5383" s="288"/>
      <c r="OWU5383" s="288"/>
      <c r="OWV5383" s="288"/>
      <c r="OWW5383" s="288"/>
      <c r="OWX5383" s="288"/>
      <c r="OWY5383" s="288"/>
      <c r="OWZ5383" s="288"/>
      <c r="OXA5383" s="288"/>
      <c r="OXB5383" s="288"/>
      <c r="OXC5383" s="288"/>
      <c r="OXD5383" s="288"/>
      <c r="OXE5383" s="288"/>
      <c r="OXF5383" s="288"/>
      <c r="OXG5383" s="288"/>
      <c r="OXH5383" s="288"/>
      <c r="OXI5383" s="288"/>
      <c r="OXJ5383" s="288"/>
      <c r="OXK5383" s="288"/>
      <c r="OXL5383" s="288"/>
      <c r="OXM5383" s="288"/>
      <c r="OXN5383" s="288"/>
      <c r="OXO5383" s="288"/>
      <c r="OXP5383" s="288"/>
      <c r="OXQ5383" s="288"/>
      <c r="OXR5383" s="288"/>
      <c r="OXS5383" s="288"/>
      <c r="OXT5383" s="288"/>
      <c r="OXU5383" s="288"/>
      <c r="OXV5383" s="288"/>
      <c r="OXW5383" s="288"/>
      <c r="OXX5383" s="288"/>
      <c r="OXY5383" s="288"/>
      <c r="OXZ5383" s="288"/>
      <c r="OYA5383" s="288"/>
      <c r="OYB5383" s="288"/>
      <c r="OYC5383" s="288"/>
      <c r="OYD5383" s="288"/>
      <c r="OYE5383" s="288"/>
      <c r="OYF5383" s="288"/>
      <c r="OYG5383" s="288"/>
      <c r="OYH5383" s="288"/>
      <c r="OYI5383" s="288"/>
      <c r="OYJ5383" s="288"/>
      <c r="OYK5383" s="288"/>
      <c r="OYL5383" s="288"/>
      <c r="OYM5383" s="288"/>
      <c r="OYN5383" s="288"/>
      <c r="OYO5383" s="288"/>
      <c r="OYP5383" s="288"/>
      <c r="OYQ5383" s="288"/>
      <c r="OYR5383" s="288"/>
      <c r="OYS5383" s="288"/>
      <c r="OYT5383" s="288"/>
      <c r="OYU5383" s="288"/>
      <c r="OYV5383" s="288"/>
      <c r="OYW5383" s="288"/>
      <c r="OYX5383" s="288"/>
      <c r="OYY5383" s="288"/>
      <c r="OYZ5383" s="288"/>
      <c r="OZA5383" s="288"/>
      <c r="OZB5383" s="288"/>
      <c r="OZC5383" s="288"/>
      <c r="OZD5383" s="288"/>
      <c r="OZE5383" s="288"/>
      <c r="OZF5383" s="288"/>
      <c r="OZG5383" s="288"/>
      <c r="OZH5383" s="288"/>
      <c r="OZI5383" s="288"/>
      <c r="OZJ5383" s="288"/>
      <c r="OZK5383" s="288"/>
      <c r="OZL5383" s="288"/>
      <c r="OZM5383" s="288"/>
      <c r="OZN5383" s="288"/>
      <c r="OZO5383" s="288"/>
      <c r="OZP5383" s="288"/>
      <c r="OZQ5383" s="288"/>
      <c r="OZR5383" s="288"/>
      <c r="OZS5383" s="288"/>
      <c r="OZT5383" s="288"/>
      <c r="OZU5383" s="288"/>
      <c r="OZV5383" s="288"/>
      <c r="OZW5383" s="288"/>
      <c r="OZX5383" s="288"/>
      <c r="OZY5383" s="288"/>
      <c r="OZZ5383" s="288"/>
      <c r="PAA5383" s="288"/>
      <c r="PAB5383" s="288"/>
      <c r="PAC5383" s="288"/>
      <c r="PAD5383" s="288"/>
      <c r="PAE5383" s="288"/>
      <c r="PAF5383" s="288"/>
      <c r="PAG5383" s="288"/>
      <c r="PAH5383" s="288"/>
      <c r="PAI5383" s="288"/>
      <c r="PAJ5383" s="288"/>
      <c r="PAK5383" s="288"/>
      <c r="PAL5383" s="288"/>
      <c r="PAM5383" s="288"/>
      <c r="PAN5383" s="288"/>
      <c r="PAO5383" s="288"/>
      <c r="PAP5383" s="288"/>
      <c r="PAQ5383" s="288"/>
      <c r="PAR5383" s="288"/>
      <c r="PAS5383" s="288"/>
      <c r="PAT5383" s="288"/>
      <c r="PAU5383" s="288"/>
      <c r="PAV5383" s="288"/>
      <c r="PAW5383" s="288"/>
      <c r="PAX5383" s="288"/>
      <c r="PAY5383" s="288"/>
      <c r="PAZ5383" s="288"/>
      <c r="PBA5383" s="288"/>
      <c r="PBB5383" s="288"/>
      <c r="PBC5383" s="288"/>
      <c r="PBD5383" s="288"/>
      <c r="PBE5383" s="288"/>
      <c r="PBF5383" s="288"/>
      <c r="PBG5383" s="288"/>
      <c r="PBH5383" s="288"/>
      <c r="PBI5383" s="288"/>
      <c r="PBJ5383" s="288"/>
      <c r="PBK5383" s="288"/>
      <c r="PBL5383" s="288"/>
      <c r="PBM5383" s="288"/>
      <c r="PBN5383" s="288"/>
      <c r="PBO5383" s="288"/>
      <c r="PBP5383" s="288"/>
      <c r="PBQ5383" s="288"/>
      <c r="PBR5383" s="288"/>
      <c r="PBS5383" s="288"/>
      <c r="PBT5383" s="288"/>
      <c r="PBU5383" s="288"/>
      <c r="PBV5383" s="288"/>
      <c r="PBW5383" s="288"/>
      <c r="PBX5383" s="288"/>
      <c r="PBY5383" s="288"/>
      <c r="PBZ5383" s="288"/>
      <c r="PCA5383" s="288"/>
      <c r="PCB5383" s="288"/>
      <c r="PCC5383" s="288"/>
      <c r="PCD5383" s="288"/>
      <c r="PCE5383" s="288"/>
      <c r="PCF5383" s="288"/>
      <c r="PCG5383" s="288"/>
      <c r="PCH5383" s="288"/>
      <c r="PCI5383" s="288"/>
      <c r="PCJ5383" s="288"/>
      <c r="PCK5383" s="288"/>
      <c r="PCL5383" s="288"/>
      <c r="PCM5383" s="288"/>
      <c r="PCN5383" s="288"/>
      <c r="PCO5383" s="288"/>
      <c r="PCP5383" s="288"/>
      <c r="PCQ5383" s="288"/>
      <c r="PCR5383" s="288"/>
      <c r="PCS5383" s="288"/>
      <c r="PCT5383" s="288"/>
      <c r="PCU5383" s="288"/>
      <c r="PCV5383" s="288"/>
      <c r="PCW5383" s="288"/>
      <c r="PCX5383" s="288"/>
      <c r="PCY5383" s="288"/>
      <c r="PCZ5383" s="288"/>
      <c r="PDA5383" s="288"/>
      <c r="PDB5383" s="288"/>
      <c r="PDC5383" s="288"/>
      <c r="PDD5383" s="288"/>
      <c r="PDE5383" s="288"/>
      <c r="PDF5383" s="288"/>
      <c r="PDG5383" s="288"/>
      <c r="PDH5383" s="288"/>
      <c r="PDI5383" s="288"/>
      <c r="PDJ5383" s="288"/>
      <c r="PDK5383" s="288"/>
      <c r="PDL5383" s="288"/>
      <c r="PDM5383" s="288"/>
      <c r="PDN5383" s="288"/>
      <c r="PDO5383" s="288"/>
      <c r="PDP5383" s="288"/>
      <c r="PDQ5383" s="288"/>
      <c r="PDR5383" s="288"/>
      <c r="PDS5383" s="288"/>
      <c r="PDT5383" s="288"/>
      <c r="PDU5383" s="288"/>
      <c r="PDV5383" s="288"/>
      <c r="PDW5383" s="288"/>
      <c r="PDX5383" s="288"/>
      <c r="PDY5383" s="288"/>
      <c r="PDZ5383" s="288"/>
      <c r="PEA5383" s="288"/>
      <c r="PEB5383" s="288"/>
      <c r="PEC5383" s="288"/>
      <c r="PED5383" s="288"/>
      <c r="PEE5383" s="288"/>
      <c r="PEF5383" s="288"/>
      <c r="PEG5383" s="288"/>
      <c r="PEH5383" s="288"/>
      <c r="PEI5383" s="288"/>
      <c r="PEJ5383" s="288"/>
      <c r="PEK5383" s="288"/>
      <c r="PEL5383" s="288"/>
      <c r="PEM5383" s="288"/>
      <c r="PEN5383" s="288"/>
      <c r="PEO5383" s="288"/>
      <c r="PEP5383" s="288"/>
      <c r="PEQ5383" s="288"/>
      <c r="PER5383" s="288"/>
      <c r="PES5383" s="288"/>
      <c r="PET5383" s="288"/>
      <c r="PEU5383" s="288"/>
      <c r="PEV5383" s="288"/>
      <c r="PEW5383" s="288"/>
      <c r="PEX5383" s="288"/>
      <c r="PEY5383" s="288"/>
      <c r="PEZ5383" s="288"/>
      <c r="PFA5383" s="288"/>
      <c r="PFB5383" s="288"/>
      <c r="PFC5383" s="288"/>
      <c r="PFD5383" s="288"/>
      <c r="PFE5383" s="288"/>
      <c r="PFF5383" s="288"/>
      <c r="PFG5383" s="288"/>
      <c r="PFH5383" s="288"/>
      <c r="PFI5383" s="288"/>
      <c r="PFJ5383" s="288"/>
      <c r="PFK5383" s="288"/>
      <c r="PFL5383" s="288"/>
      <c r="PFM5383" s="288"/>
      <c r="PFN5383" s="288"/>
      <c r="PFO5383" s="288"/>
      <c r="PFP5383" s="288"/>
      <c r="PFQ5383" s="288"/>
      <c r="PFR5383" s="288"/>
      <c r="PFS5383" s="288"/>
      <c r="PFT5383" s="288"/>
      <c r="PFU5383" s="288"/>
      <c r="PFV5383" s="288"/>
      <c r="PFW5383" s="288"/>
      <c r="PFX5383" s="288"/>
      <c r="PFY5383" s="288"/>
      <c r="PFZ5383" s="288"/>
      <c r="PGA5383" s="288"/>
      <c r="PGB5383" s="288"/>
      <c r="PGC5383" s="288"/>
      <c r="PGD5383" s="288"/>
      <c r="PGE5383" s="288"/>
      <c r="PGF5383" s="288"/>
      <c r="PGG5383" s="288"/>
      <c r="PGH5383" s="288"/>
      <c r="PGI5383" s="288"/>
      <c r="PGJ5383" s="288"/>
      <c r="PGK5383" s="288"/>
      <c r="PGL5383" s="288"/>
      <c r="PGM5383" s="288"/>
      <c r="PGN5383" s="288"/>
      <c r="PGO5383" s="288"/>
      <c r="PGP5383" s="288"/>
      <c r="PGQ5383" s="288"/>
      <c r="PGR5383" s="288"/>
      <c r="PGS5383" s="288"/>
      <c r="PGT5383" s="288"/>
      <c r="PGU5383" s="288"/>
      <c r="PGV5383" s="288"/>
      <c r="PGW5383" s="288"/>
      <c r="PGX5383" s="288"/>
      <c r="PGY5383" s="288"/>
      <c r="PGZ5383" s="288"/>
      <c r="PHA5383" s="288"/>
      <c r="PHB5383" s="288"/>
      <c r="PHC5383" s="288"/>
      <c r="PHD5383" s="288"/>
      <c r="PHE5383" s="288"/>
      <c r="PHF5383" s="288"/>
      <c r="PHG5383" s="288"/>
      <c r="PHH5383" s="288"/>
      <c r="PHI5383" s="288"/>
      <c r="PHJ5383" s="288"/>
      <c r="PHK5383" s="288"/>
      <c r="PHL5383" s="288"/>
      <c r="PHM5383" s="288"/>
      <c r="PHN5383" s="288"/>
      <c r="PHO5383" s="288"/>
      <c r="PHP5383" s="288"/>
      <c r="PHQ5383" s="288"/>
      <c r="PHR5383" s="288"/>
      <c r="PHS5383" s="288"/>
      <c r="PHT5383" s="288"/>
      <c r="PHU5383" s="288"/>
      <c r="PHV5383" s="288"/>
      <c r="PHW5383" s="288"/>
      <c r="PHX5383" s="288"/>
      <c r="PHY5383" s="288"/>
      <c r="PHZ5383" s="288"/>
      <c r="PIA5383" s="288"/>
      <c r="PIB5383" s="288"/>
      <c r="PIC5383" s="288"/>
      <c r="PID5383" s="288"/>
      <c r="PIE5383" s="288"/>
      <c r="PIF5383" s="288"/>
      <c r="PIG5383" s="288"/>
      <c r="PIH5383" s="288"/>
      <c r="PII5383" s="288"/>
      <c r="PIJ5383" s="288"/>
      <c r="PIK5383" s="288"/>
      <c r="PIL5383" s="288"/>
      <c r="PIM5383" s="288"/>
      <c r="PIN5383" s="288"/>
      <c r="PIO5383" s="288"/>
      <c r="PIP5383" s="288"/>
      <c r="PIQ5383" s="288"/>
      <c r="PIR5383" s="288"/>
      <c r="PIS5383" s="288"/>
      <c r="PIT5383" s="288"/>
      <c r="PIU5383" s="288"/>
      <c r="PIV5383" s="288"/>
      <c r="PIW5383" s="288"/>
      <c r="PIX5383" s="288"/>
      <c r="PIY5383" s="288"/>
      <c r="PIZ5383" s="288"/>
      <c r="PJA5383" s="288"/>
      <c r="PJB5383" s="288"/>
      <c r="PJC5383" s="288"/>
      <c r="PJD5383" s="288"/>
      <c r="PJE5383" s="288"/>
      <c r="PJF5383" s="288"/>
      <c r="PJG5383" s="288"/>
      <c r="PJH5383" s="288"/>
      <c r="PJI5383" s="288"/>
      <c r="PJJ5383" s="288"/>
      <c r="PJK5383" s="288"/>
      <c r="PJL5383" s="288"/>
      <c r="PJM5383" s="288"/>
      <c r="PJN5383" s="288"/>
      <c r="PJO5383" s="288"/>
      <c r="PJP5383" s="288"/>
      <c r="PJQ5383" s="288"/>
      <c r="PJR5383" s="288"/>
      <c r="PJS5383" s="288"/>
      <c r="PJT5383" s="288"/>
      <c r="PJU5383" s="288"/>
      <c r="PJV5383" s="288"/>
      <c r="PJW5383" s="288"/>
      <c r="PJX5383" s="288"/>
      <c r="PJY5383" s="288"/>
      <c r="PJZ5383" s="288"/>
      <c r="PKA5383" s="288"/>
      <c r="PKB5383" s="288"/>
      <c r="PKC5383" s="288"/>
      <c r="PKD5383" s="288"/>
      <c r="PKE5383" s="288"/>
      <c r="PKF5383" s="288"/>
      <c r="PKG5383" s="288"/>
      <c r="PKH5383" s="288"/>
      <c r="PKI5383" s="288"/>
      <c r="PKJ5383" s="288"/>
      <c r="PKK5383" s="288"/>
      <c r="PKL5383" s="288"/>
      <c r="PKM5383" s="288"/>
      <c r="PKN5383" s="288"/>
      <c r="PKO5383" s="288"/>
      <c r="PKP5383" s="288"/>
      <c r="PKQ5383" s="288"/>
      <c r="PKR5383" s="288"/>
      <c r="PKS5383" s="288"/>
      <c r="PKT5383" s="288"/>
      <c r="PKU5383" s="288"/>
      <c r="PKV5383" s="288"/>
      <c r="PKW5383" s="288"/>
      <c r="PKX5383" s="288"/>
      <c r="PKY5383" s="288"/>
      <c r="PKZ5383" s="288"/>
      <c r="PLA5383" s="288"/>
      <c r="PLB5383" s="288"/>
      <c r="PLC5383" s="288"/>
      <c r="PLD5383" s="288"/>
      <c r="PLE5383" s="288"/>
      <c r="PLF5383" s="288"/>
      <c r="PLG5383" s="288"/>
      <c r="PLH5383" s="288"/>
      <c r="PLI5383" s="288"/>
      <c r="PLJ5383" s="288"/>
      <c r="PLK5383" s="288"/>
      <c r="PLL5383" s="288"/>
      <c r="PLM5383" s="288"/>
      <c r="PLN5383" s="288"/>
      <c r="PLO5383" s="288"/>
      <c r="PLP5383" s="288"/>
      <c r="PLQ5383" s="288"/>
      <c r="PLR5383" s="288"/>
      <c r="PLS5383" s="288"/>
      <c r="PLT5383" s="288"/>
      <c r="PLU5383" s="288"/>
      <c r="PLV5383" s="288"/>
      <c r="PLW5383" s="288"/>
      <c r="PLX5383" s="288"/>
      <c r="PLY5383" s="288"/>
      <c r="PLZ5383" s="288"/>
      <c r="PMA5383" s="288"/>
      <c r="PMB5383" s="288"/>
      <c r="PMC5383" s="288"/>
      <c r="PMD5383" s="288"/>
      <c r="PME5383" s="288"/>
      <c r="PMF5383" s="288"/>
      <c r="PMG5383" s="288"/>
      <c r="PMH5383" s="288"/>
      <c r="PMI5383" s="288"/>
      <c r="PMJ5383" s="288"/>
      <c r="PMK5383" s="288"/>
      <c r="PML5383" s="288"/>
      <c r="PMM5383" s="288"/>
      <c r="PMN5383" s="288"/>
      <c r="PMO5383" s="288"/>
      <c r="PMP5383" s="288"/>
      <c r="PMQ5383" s="288"/>
      <c r="PMR5383" s="288"/>
      <c r="PMS5383" s="288"/>
      <c r="PMT5383" s="288"/>
      <c r="PMU5383" s="288"/>
      <c r="PMV5383" s="288"/>
      <c r="PMW5383" s="288"/>
      <c r="PMX5383" s="288"/>
      <c r="PMY5383" s="288"/>
      <c r="PMZ5383" s="288"/>
      <c r="PNA5383" s="288"/>
      <c r="PNB5383" s="288"/>
      <c r="PNC5383" s="288"/>
      <c r="PND5383" s="288"/>
      <c r="PNE5383" s="288"/>
      <c r="PNF5383" s="288"/>
      <c r="PNG5383" s="288"/>
      <c r="PNH5383" s="288"/>
      <c r="PNI5383" s="288"/>
      <c r="PNJ5383" s="288"/>
      <c r="PNK5383" s="288"/>
      <c r="PNL5383" s="288"/>
      <c r="PNM5383" s="288"/>
      <c r="PNN5383" s="288"/>
      <c r="PNO5383" s="288"/>
      <c r="PNP5383" s="288"/>
      <c r="PNQ5383" s="288"/>
      <c r="PNR5383" s="288"/>
      <c r="PNS5383" s="288"/>
      <c r="PNT5383" s="288"/>
      <c r="PNU5383" s="288"/>
      <c r="PNV5383" s="288"/>
      <c r="PNW5383" s="288"/>
      <c r="PNX5383" s="288"/>
      <c r="PNY5383" s="288"/>
      <c r="PNZ5383" s="288"/>
      <c r="POA5383" s="288"/>
      <c r="POB5383" s="288"/>
      <c r="POC5383" s="288"/>
      <c r="POD5383" s="288"/>
      <c r="POE5383" s="288"/>
      <c r="POF5383" s="288"/>
      <c r="POG5383" s="288"/>
      <c r="POH5383" s="288"/>
      <c r="POI5383" s="288"/>
      <c r="POJ5383" s="288"/>
      <c r="POK5383" s="288"/>
      <c r="POL5383" s="288"/>
      <c r="POM5383" s="288"/>
      <c r="PON5383" s="288"/>
      <c r="POO5383" s="288"/>
      <c r="POP5383" s="288"/>
      <c r="POQ5383" s="288"/>
      <c r="POR5383" s="288"/>
      <c r="POS5383" s="288"/>
      <c r="POT5383" s="288"/>
      <c r="POU5383" s="288"/>
      <c r="POV5383" s="288"/>
      <c r="POW5383" s="288"/>
      <c r="POX5383" s="288"/>
      <c r="POY5383" s="288"/>
      <c r="POZ5383" s="288"/>
      <c r="PPA5383" s="288"/>
      <c r="PPB5383" s="288"/>
      <c r="PPC5383" s="288"/>
      <c r="PPD5383" s="288"/>
      <c r="PPE5383" s="288"/>
      <c r="PPF5383" s="288"/>
      <c r="PPG5383" s="288"/>
      <c r="PPH5383" s="288"/>
      <c r="PPI5383" s="288"/>
      <c r="PPJ5383" s="288"/>
      <c r="PPK5383" s="288"/>
      <c r="PPL5383" s="288"/>
      <c r="PPM5383" s="288"/>
      <c r="PPN5383" s="288"/>
      <c r="PPO5383" s="288"/>
      <c r="PPP5383" s="288"/>
      <c r="PPQ5383" s="288"/>
      <c r="PPR5383" s="288"/>
      <c r="PPS5383" s="288"/>
      <c r="PPT5383" s="288"/>
      <c r="PPU5383" s="288"/>
      <c r="PPV5383" s="288"/>
      <c r="PPW5383" s="288"/>
      <c r="PPX5383" s="288"/>
      <c r="PPY5383" s="288"/>
      <c r="PPZ5383" s="288"/>
      <c r="PQA5383" s="288"/>
      <c r="PQB5383" s="288"/>
      <c r="PQC5383" s="288"/>
      <c r="PQD5383" s="288"/>
      <c r="PQE5383" s="288"/>
      <c r="PQF5383" s="288"/>
      <c r="PQG5383" s="288"/>
      <c r="PQH5383" s="288"/>
      <c r="PQI5383" s="288"/>
      <c r="PQJ5383" s="288"/>
      <c r="PQK5383" s="288"/>
      <c r="PQL5383" s="288"/>
      <c r="PQM5383" s="288"/>
      <c r="PQN5383" s="288"/>
      <c r="PQO5383" s="288"/>
      <c r="PQP5383" s="288"/>
      <c r="PQQ5383" s="288"/>
      <c r="PQR5383" s="288"/>
      <c r="PQS5383" s="288"/>
      <c r="PQT5383" s="288"/>
      <c r="PQU5383" s="288"/>
      <c r="PQV5383" s="288"/>
      <c r="PQW5383" s="288"/>
      <c r="PQX5383" s="288"/>
      <c r="PQY5383" s="288"/>
      <c r="PQZ5383" s="288"/>
      <c r="PRA5383" s="288"/>
      <c r="PRB5383" s="288"/>
      <c r="PRC5383" s="288"/>
      <c r="PRD5383" s="288"/>
      <c r="PRE5383" s="288"/>
      <c r="PRF5383" s="288"/>
      <c r="PRG5383" s="288"/>
      <c r="PRH5383" s="288"/>
      <c r="PRI5383" s="288"/>
      <c r="PRJ5383" s="288"/>
      <c r="PRK5383" s="288"/>
      <c r="PRL5383" s="288"/>
      <c r="PRM5383" s="288"/>
      <c r="PRN5383" s="288"/>
      <c r="PRO5383" s="288"/>
      <c r="PRP5383" s="288"/>
      <c r="PRQ5383" s="288"/>
      <c r="PRR5383" s="288"/>
      <c r="PRS5383" s="288"/>
      <c r="PRT5383" s="288"/>
      <c r="PRU5383" s="288"/>
      <c r="PRV5383" s="288"/>
      <c r="PRW5383" s="288"/>
      <c r="PRX5383" s="288"/>
      <c r="PRY5383" s="288"/>
      <c r="PRZ5383" s="288"/>
      <c r="PSA5383" s="288"/>
      <c r="PSB5383" s="288"/>
      <c r="PSC5383" s="288"/>
      <c r="PSD5383" s="288"/>
      <c r="PSE5383" s="288"/>
      <c r="PSF5383" s="288"/>
      <c r="PSG5383" s="288"/>
      <c r="PSH5383" s="288"/>
      <c r="PSI5383" s="288"/>
      <c r="PSJ5383" s="288"/>
      <c r="PSK5383" s="288"/>
      <c r="PSL5383" s="288"/>
      <c r="PSM5383" s="288"/>
      <c r="PSN5383" s="288"/>
      <c r="PSO5383" s="288"/>
      <c r="PSP5383" s="288"/>
      <c r="PSQ5383" s="288"/>
      <c r="PSR5383" s="288"/>
      <c r="PSS5383" s="288"/>
      <c r="PST5383" s="288"/>
      <c r="PSU5383" s="288"/>
      <c r="PSV5383" s="288"/>
      <c r="PSW5383" s="288"/>
      <c r="PSX5383" s="288"/>
      <c r="PSY5383" s="288"/>
      <c r="PSZ5383" s="288"/>
      <c r="PTA5383" s="288"/>
      <c r="PTB5383" s="288"/>
      <c r="PTC5383" s="288"/>
      <c r="PTD5383" s="288"/>
      <c r="PTE5383" s="288"/>
      <c r="PTF5383" s="288"/>
      <c r="PTG5383" s="288"/>
      <c r="PTH5383" s="288"/>
      <c r="PTI5383" s="288"/>
      <c r="PTJ5383" s="288"/>
      <c r="PTK5383" s="288"/>
      <c r="PTL5383" s="288"/>
      <c r="PTM5383" s="288"/>
      <c r="PTN5383" s="288"/>
      <c r="PTO5383" s="288"/>
      <c r="PTP5383" s="288"/>
      <c r="PTQ5383" s="288"/>
      <c r="PTR5383" s="288"/>
      <c r="PTS5383" s="288"/>
      <c r="PTT5383" s="288"/>
      <c r="PTU5383" s="288"/>
      <c r="PTV5383" s="288"/>
      <c r="PTW5383" s="288"/>
      <c r="PTX5383" s="288"/>
      <c r="PTY5383" s="288"/>
      <c r="PTZ5383" s="288"/>
      <c r="PUA5383" s="288"/>
      <c r="PUB5383" s="288"/>
      <c r="PUC5383" s="288"/>
      <c r="PUD5383" s="288"/>
      <c r="PUE5383" s="288"/>
      <c r="PUF5383" s="288"/>
      <c r="PUG5383" s="288"/>
      <c r="PUH5383" s="288"/>
      <c r="PUI5383" s="288"/>
      <c r="PUJ5383" s="288"/>
      <c r="PUK5383" s="288"/>
      <c r="PUL5383" s="288"/>
      <c r="PUM5383" s="288"/>
      <c r="PUN5383" s="288"/>
      <c r="PUO5383" s="288"/>
      <c r="PUP5383" s="288"/>
      <c r="PUQ5383" s="288"/>
      <c r="PUR5383" s="288"/>
      <c r="PUS5383" s="288"/>
      <c r="PUT5383" s="288"/>
      <c r="PUU5383" s="288"/>
      <c r="PUV5383" s="288"/>
      <c r="PUW5383" s="288"/>
      <c r="PUX5383" s="288"/>
      <c r="PUY5383" s="288"/>
      <c r="PUZ5383" s="288"/>
      <c r="PVA5383" s="288"/>
      <c r="PVB5383" s="288"/>
      <c r="PVC5383" s="288"/>
      <c r="PVD5383" s="288"/>
      <c r="PVE5383" s="288"/>
      <c r="PVF5383" s="288"/>
      <c r="PVG5383" s="288"/>
      <c r="PVH5383" s="288"/>
      <c r="PVI5383" s="288"/>
      <c r="PVJ5383" s="288"/>
      <c r="PVK5383" s="288"/>
      <c r="PVL5383" s="288"/>
      <c r="PVM5383" s="288"/>
      <c r="PVN5383" s="288"/>
      <c r="PVO5383" s="288"/>
      <c r="PVP5383" s="288"/>
      <c r="PVQ5383" s="288"/>
      <c r="PVR5383" s="288"/>
      <c r="PVS5383" s="288"/>
      <c r="PVT5383" s="288"/>
      <c r="PVU5383" s="288"/>
      <c r="PVV5383" s="288"/>
      <c r="PVW5383" s="288"/>
      <c r="PVX5383" s="288"/>
      <c r="PVY5383" s="288"/>
      <c r="PVZ5383" s="288"/>
      <c r="PWA5383" s="288"/>
      <c r="PWB5383" s="288"/>
      <c r="PWC5383" s="288"/>
      <c r="PWD5383" s="288"/>
      <c r="PWE5383" s="288"/>
      <c r="PWF5383" s="288"/>
      <c r="PWG5383" s="288"/>
      <c r="PWH5383" s="288"/>
      <c r="PWI5383" s="288"/>
      <c r="PWJ5383" s="288"/>
      <c r="PWK5383" s="288"/>
      <c r="PWL5383" s="288"/>
      <c r="PWM5383" s="288"/>
      <c r="PWN5383" s="288"/>
      <c r="PWO5383" s="288"/>
      <c r="PWP5383" s="288"/>
      <c r="PWQ5383" s="288"/>
      <c r="PWR5383" s="288"/>
      <c r="PWS5383" s="288"/>
      <c r="PWT5383" s="288"/>
      <c r="PWU5383" s="288"/>
      <c r="PWV5383" s="288"/>
      <c r="PWW5383" s="288"/>
      <c r="PWX5383" s="288"/>
      <c r="PWY5383" s="288"/>
      <c r="PWZ5383" s="288"/>
      <c r="PXA5383" s="288"/>
      <c r="PXB5383" s="288"/>
      <c r="PXC5383" s="288"/>
      <c r="PXD5383" s="288"/>
      <c r="PXE5383" s="288"/>
      <c r="PXF5383" s="288"/>
      <c r="PXG5383" s="288"/>
      <c r="PXH5383" s="288"/>
      <c r="PXI5383" s="288"/>
      <c r="PXJ5383" s="288"/>
      <c r="PXK5383" s="288"/>
      <c r="PXL5383" s="288"/>
      <c r="PXM5383" s="288"/>
      <c r="PXN5383" s="288"/>
      <c r="PXO5383" s="288"/>
      <c r="PXP5383" s="288"/>
      <c r="PXQ5383" s="288"/>
      <c r="PXR5383" s="288"/>
      <c r="PXS5383" s="288"/>
      <c r="PXT5383" s="288"/>
      <c r="PXU5383" s="288"/>
      <c r="PXV5383" s="288"/>
      <c r="PXW5383" s="288"/>
      <c r="PXX5383" s="288"/>
      <c r="PXY5383" s="288"/>
      <c r="PXZ5383" s="288"/>
      <c r="PYA5383" s="288"/>
      <c r="PYB5383" s="288"/>
      <c r="PYC5383" s="288"/>
      <c r="PYD5383" s="288"/>
      <c r="PYE5383" s="288"/>
      <c r="PYF5383" s="288"/>
      <c r="PYG5383" s="288"/>
      <c r="PYH5383" s="288"/>
      <c r="PYI5383" s="288"/>
      <c r="PYJ5383" s="288"/>
      <c r="PYK5383" s="288"/>
      <c r="PYL5383" s="288"/>
      <c r="PYM5383" s="288"/>
      <c r="PYN5383" s="288"/>
      <c r="PYO5383" s="288"/>
      <c r="PYP5383" s="288"/>
      <c r="PYQ5383" s="288"/>
      <c r="PYR5383" s="288"/>
      <c r="PYS5383" s="288"/>
      <c r="PYT5383" s="288"/>
      <c r="PYU5383" s="288"/>
      <c r="PYV5383" s="288"/>
      <c r="PYW5383" s="288"/>
      <c r="PYX5383" s="288"/>
      <c r="PYY5383" s="288"/>
      <c r="PYZ5383" s="288"/>
      <c r="PZA5383" s="288"/>
      <c r="PZB5383" s="288"/>
      <c r="PZC5383" s="288"/>
      <c r="PZD5383" s="288"/>
      <c r="PZE5383" s="288"/>
      <c r="PZF5383" s="288"/>
      <c r="PZG5383" s="288"/>
      <c r="PZH5383" s="288"/>
      <c r="PZI5383" s="288"/>
      <c r="PZJ5383" s="288"/>
      <c r="PZK5383" s="288"/>
      <c r="PZL5383" s="288"/>
      <c r="PZM5383" s="288"/>
      <c r="PZN5383" s="288"/>
      <c r="PZO5383" s="288"/>
      <c r="PZP5383" s="288"/>
      <c r="PZQ5383" s="288"/>
      <c r="PZR5383" s="288"/>
      <c r="PZS5383" s="288"/>
      <c r="PZT5383" s="288"/>
      <c r="PZU5383" s="288"/>
      <c r="PZV5383" s="288"/>
      <c r="PZW5383" s="288"/>
      <c r="PZX5383" s="288"/>
      <c r="PZY5383" s="288"/>
      <c r="PZZ5383" s="288"/>
      <c r="QAA5383" s="288"/>
      <c r="QAB5383" s="288"/>
      <c r="QAC5383" s="288"/>
      <c r="QAD5383" s="288"/>
      <c r="QAE5383" s="288"/>
      <c r="QAF5383" s="288"/>
      <c r="QAG5383" s="288"/>
      <c r="QAH5383" s="288"/>
      <c r="QAI5383" s="288"/>
      <c r="QAJ5383" s="288"/>
      <c r="QAK5383" s="288"/>
      <c r="QAL5383" s="288"/>
      <c r="QAM5383" s="288"/>
      <c r="QAN5383" s="288"/>
      <c r="QAO5383" s="288"/>
      <c r="QAP5383" s="288"/>
      <c r="QAQ5383" s="288"/>
      <c r="QAR5383" s="288"/>
      <c r="QAS5383" s="288"/>
      <c r="QAT5383" s="288"/>
      <c r="QAU5383" s="288"/>
      <c r="QAV5383" s="288"/>
      <c r="QAW5383" s="288"/>
      <c r="QAX5383" s="288"/>
      <c r="QAY5383" s="288"/>
      <c r="QAZ5383" s="288"/>
      <c r="QBA5383" s="288"/>
      <c r="QBB5383" s="288"/>
      <c r="QBC5383" s="288"/>
      <c r="QBD5383" s="288"/>
      <c r="QBE5383" s="288"/>
      <c r="QBF5383" s="288"/>
      <c r="QBG5383" s="288"/>
      <c r="QBH5383" s="288"/>
      <c r="QBI5383" s="288"/>
      <c r="QBJ5383" s="288"/>
      <c r="QBK5383" s="288"/>
      <c r="QBL5383" s="288"/>
      <c r="QBM5383" s="288"/>
      <c r="QBN5383" s="288"/>
      <c r="QBO5383" s="288"/>
      <c r="QBP5383" s="288"/>
      <c r="QBQ5383" s="288"/>
      <c r="QBR5383" s="288"/>
      <c r="QBS5383" s="288"/>
      <c r="QBT5383" s="288"/>
      <c r="QBU5383" s="288"/>
      <c r="QBV5383" s="288"/>
      <c r="QBW5383" s="288"/>
      <c r="QBX5383" s="288"/>
      <c r="QBY5383" s="288"/>
      <c r="QBZ5383" s="288"/>
      <c r="QCA5383" s="288"/>
      <c r="QCB5383" s="288"/>
      <c r="QCC5383" s="288"/>
      <c r="QCD5383" s="288"/>
      <c r="QCE5383" s="288"/>
      <c r="QCF5383" s="288"/>
      <c r="QCG5383" s="288"/>
      <c r="QCH5383" s="288"/>
      <c r="QCI5383" s="288"/>
      <c r="QCJ5383" s="288"/>
      <c r="QCK5383" s="288"/>
      <c r="QCL5383" s="288"/>
      <c r="QCM5383" s="288"/>
      <c r="QCN5383" s="288"/>
      <c r="QCO5383" s="288"/>
      <c r="QCP5383" s="288"/>
      <c r="QCQ5383" s="288"/>
      <c r="QCR5383" s="288"/>
      <c r="QCS5383" s="288"/>
      <c r="QCT5383" s="288"/>
      <c r="QCU5383" s="288"/>
      <c r="QCV5383" s="288"/>
      <c r="QCW5383" s="288"/>
      <c r="QCX5383" s="288"/>
      <c r="QCY5383" s="288"/>
      <c r="QCZ5383" s="288"/>
      <c r="QDA5383" s="288"/>
      <c r="QDB5383" s="288"/>
      <c r="QDC5383" s="288"/>
      <c r="QDD5383" s="288"/>
      <c r="QDE5383" s="288"/>
      <c r="QDF5383" s="288"/>
      <c r="QDG5383" s="288"/>
      <c r="QDH5383" s="288"/>
      <c r="QDI5383" s="288"/>
      <c r="QDJ5383" s="288"/>
      <c r="QDK5383" s="288"/>
      <c r="QDL5383" s="288"/>
      <c r="QDM5383" s="288"/>
      <c r="QDN5383" s="288"/>
      <c r="QDO5383" s="288"/>
      <c r="QDP5383" s="288"/>
      <c r="QDQ5383" s="288"/>
      <c r="QDR5383" s="288"/>
      <c r="QDS5383" s="288"/>
      <c r="QDT5383" s="288"/>
      <c r="QDU5383" s="288"/>
      <c r="QDV5383" s="288"/>
      <c r="QDW5383" s="288"/>
      <c r="QDX5383" s="288"/>
      <c r="QDY5383" s="288"/>
      <c r="QDZ5383" s="288"/>
      <c r="QEA5383" s="288"/>
      <c r="QEB5383" s="288"/>
      <c r="QEC5383" s="288"/>
      <c r="QED5383" s="288"/>
      <c r="QEE5383" s="288"/>
      <c r="QEF5383" s="288"/>
      <c r="QEG5383" s="288"/>
      <c r="QEH5383" s="288"/>
      <c r="QEI5383" s="288"/>
      <c r="QEJ5383" s="288"/>
      <c r="QEK5383" s="288"/>
      <c r="QEL5383" s="288"/>
      <c r="QEM5383" s="288"/>
      <c r="QEN5383" s="288"/>
      <c r="QEO5383" s="288"/>
      <c r="QEP5383" s="288"/>
      <c r="QEQ5383" s="288"/>
      <c r="QER5383" s="288"/>
      <c r="QES5383" s="288"/>
      <c r="QET5383" s="288"/>
      <c r="QEU5383" s="288"/>
      <c r="QEV5383" s="288"/>
      <c r="QEW5383" s="288"/>
      <c r="QEX5383" s="288"/>
      <c r="QEY5383" s="288"/>
      <c r="QEZ5383" s="288"/>
      <c r="QFA5383" s="288"/>
      <c r="QFB5383" s="288"/>
      <c r="QFC5383" s="288"/>
      <c r="QFD5383" s="288"/>
      <c r="QFE5383" s="288"/>
      <c r="QFF5383" s="288"/>
      <c r="QFG5383" s="288"/>
      <c r="QFH5383" s="288"/>
      <c r="QFI5383" s="288"/>
      <c r="QFJ5383" s="288"/>
      <c r="QFK5383" s="288"/>
      <c r="QFL5383" s="288"/>
      <c r="QFM5383" s="288"/>
      <c r="QFN5383" s="288"/>
      <c r="QFO5383" s="288"/>
      <c r="QFP5383" s="288"/>
      <c r="QFQ5383" s="288"/>
      <c r="QFR5383" s="288"/>
      <c r="QFS5383" s="288"/>
      <c r="QFT5383" s="288"/>
      <c r="QFU5383" s="288"/>
      <c r="QFV5383" s="288"/>
      <c r="QFW5383" s="288"/>
      <c r="QFX5383" s="288"/>
      <c r="QFY5383" s="288"/>
      <c r="QFZ5383" s="288"/>
      <c r="QGA5383" s="288"/>
      <c r="QGB5383" s="288"/>
      <c r="QGC5383" s="288"/>
      <c r="QGD5383" s="288"/>
      <c r="QGE5383" s="288"/>
      <c r="QGF5383" s="288"/>
      <c r="QGG5383" s="288"/>
      <c r="QGH5383" s="288"/>
      <c r="QGI5383" s="288"/>
      <c r="QGJ5383" s="288"/>
      <c r="QGK5383" s="288"/>
      <c r="QGL5383" s="288"/>
      <c r="QGM5383" s="288"/>
      <c r="QGN5383" s="288"/>
      <c r="QGO5383" s="288"/>
      <c r="QGP5383" s="288"/>
      <c r="QGQ5383" s="288"/>
      <c r="QGR5383" s="288"/>
      <c r="QGS5383" s="288"/>
      <c r="QGT5383" s="288"/>
      <c r="QGU5383" s="288"/>
      <c r="QGV5383" s="288"/>
      <c r="QGW5383" s="288"/>
      <c r="QGX5383" s="288"/>
      <c r="QGY5383" s="288"/>
      <c r="QGZ5383" s="288"/>
      <c r="QHA5383" s="288"/>
      <c r="QHB5383" s="288"/>
      <c r="QHC5383" s="288"/>
      <c r="QHD5383" s="288"/>
      <c r="QHE5383" s="288"/>
      <c r="QHF5383" s="288"/>
      <c r="QHG5383" s="288"/>
      <c r="QHH5383" s="288"/>
      <c r="QHI5383" s="288"/>
      <c r="QHJ5383" s="288"/>
      <c r="QHK5383" s="288"/>
      <c r="QHL5383" s="288"/>
      <c r="QHM5383" s="288"/>
      <c r="QHN5383" s="288"/>
      <c r="QHO5383" s="288"/>
      <c r="QHP5383" s="288"/>
      <c r="QHQ5383" s="288"/>
      <c r="QHR5383" s="288"/>
      <c r="QHS5383" s="288"/>
      <c r="QHT5383" s="288"/>
      <c r="QHU5383" s="288"/>
      <c r="QHV5383" s="288"/>
      <c r="QHW5383" s="288"/>
      <c r="QHX5383" s="288"/>
      <c r="QHY5383" s="288"/>
      <c r="QHZ5383" s="288"/>
      <c r="QIA5383" s="288"/>
      <c r="QIB5383" s="288"/>
      <c r="QIC5383" s="288"/>
      <c r="QID5383" s="288"/>
      <c r="QIE5383" s="288"/>
      <c r="QIF5383" s="288"/>
      <c r="QIG5383" s="288"/>
      <c r="QIH5383" s="288"/>
      <c r="QII5383" s="288"/>
      <c r="QIJ5383" s="288"/>
      <c r="QIK5383" s="288"/>
      <c r="QIL5383" s="288"/>
      <c r="QIM5383" s="288"/>
      <c r="QIN5383" s="288"/>
      <c r="QIO5383" s="288"/>
      <c r="QIP5383" s="288"/>
      <c r="QIQ5383" s="288"/>
      <c r="QIR5383" s="288"/>
      <c r="QIS5383" s="288"/>
      <c r="QIT5383" s="288"/>
      <c r="QIU5383" s="288"/>
      <c r="QIV5383" s="288"/>
      <c r="QIW5383" s="288"/>
      <c r="QIX5383" s="288"/>
      <c r="QIY5383" s="288"/>
      <c r="QIZ5383" s="288"/>
      <c r="QJA5383" s="288"/>
      <c r="QJB5383" s="288"/>
      <c r="QJC5383" s="288"/>
      <c r="QJD5383" s="288"/>
      <c r="QJE5383" s="288"/>
      <c r="QJF5383" s="288"/>
      <c r="QJG5383" s="288"/>
      <c r="QJH5383" s="288"/>
      <c r="QJI5383" s="288"/>
      <c r="QJJ5383" s="288"/>
      <c r="QJK5383" s="288"/>
      <c r="QJL5383" s="288"/>
      <c r="QJM5383" s="288"/>
      <c r="QJN5383" s="288"/>
      <c r="QJO5383" s="288"/>
      <c r="QJP5383" s="288"/>
      <c r="QJQ5383" s="288"/>
      <c r="QJR5383" s="288"/>
      <c r="QJS5383" s="288"/>
      <c r="QJT5383" s="288"/>
      <c r="QJU5383" s="288"/>
      <c r="QJV5383" s="288"/>
      <c r="QJW5383" s="288"/>
      <c r="QJX5383" s="288"/>
      <c r="QJY5383" s="288"/>
      <c r="QJZ5383" s="288"/>
      <c r="QKA5383" s="288"/>
      <c r="QKB5383" s="288"/>
      <c r="QKC5383" s="288"/>
      <c r="QKD5383" s="288"/>
      <c r="QKE5383" s="288"/>
      <c r="QKF5383" s="288"/>
      <c r="QKG5383" s="288"/>
      <c r="QKH5383" s="288"/>
      <c r="QKI5383" s="288"/>
      <c r="QKJ5383" s="288"/>
      <c r="QKK5383" s="288"/>
      <c r="QKL5383" s="288"/>
      <c r="QKM5383" s="288"/>
      <c r="QKN5383" s="288"/>
      <c r="QKO5383" s="288"/>
      <c r="QKP5383" s="288"/>
      <c r="QKQ5383" s="288"/>
      <c r="QKR5383" s="288"/>
      <c r="QKS5383" s="288"/>
      <c r="QKT5383" s="288"/>
      <c r="QKU5383" s="288"/>
      <c r="QKV5383" s="288"/>
      <c r="QKW5383" s="288"/>
      <c r="QKX5383" s="288"/>
      <c r="QKY5383" s="288"/>
      <c r="QKZ5383" s="288"/>
      <c r="QLA5383" s="288"/>
      <c r="QLB5383" s="288"/>
      <c r="QLC5383" s="288"/>
      <c r="QLD5383" s="288"/>
      <c r="QLE5383" s="288"/>
      <c r="QLF5383" s="288"/>
      <c r="QLG5383" s="288"/>
      <c r="QLH5383" s="288"/>
      <c r="QLI5383" s="288"/>
      <c r="QLJ5383" s="288"/>
      <c r="QLK5383" s="288"/>
      <c r="QLL5383" s="288"/>
      <c r="QLM5383" s="288"/>
      <c r="QLN5383" s="288"/>
      <c r="QLO5383" s="288"/>
      <c r="QLP5383" s="288"/>
      <c r="QLQ5383" s="288"/>
      <c r="QLR5383" s="288"/>
      <c r="QLS5383" s="288"/>
      <c r="QLT5383" s="288"/>
      <c r="QLU5383" s="288"/>
      <c r="QLV5383" s="288"/>
      <c r="QLW5383" s="288"/>
      <c r="QLX5383" s="288"/>
      <c r="QLY5383" s="288"/>
      <c r="QLZ5383" s="288"/>
      <c r="QMA5383" s="288"/>
      <c r="QMB5383" s="288"/>
      <c r="QMC5383" s="288"/>
      <c r="QMD5383" s="288"/>
      <c r="QME5383" s="288"/>
      <c r="QMF5383" s="288"/>
      <c r="QMG5383" s="288"/>
      <c r="QMH5383" s="288"/>
      <c r="QMI5383" s="288"/>
      <c r="QMJ5383" s="288"/>
      <c r="QMK5383" s="288"/>
      <c r="QML5383" s="288"/>
      <c r="QMM5383" s="288"/>
      <c r="QMN5383" s="288"/>
      <c r="QMO5383" s="288"/>
      <c r="QMP5383" s="288"/>
      <c r="QMQ5383" s="288"/>
      <c r="QMR5383" s="288"/>
      <c r="QMS5383" s="288"/>
      <c r="QMT5383" s="288"/>
      <c r="QMU5383" s="288"/>
      <c r="QMV5383" s="288"/>
      <c r="QMW5383" s="288"/>
      <c r="QMX5383" s="288"/>
      <c r="QMY5383" s="288"/>
      <c r="QMZ5383" s="288"/>
      <c r="QNA5383" s="288"/>
      <c r="QNB5383" s="288"/>
      <c r="QNC5383" s="288"/>
      <c r="QND5383" s="288"/>
      <c r="QNE5383" s="288"/>
      <c r="QNF5383" s="288"/>
      <c r="QNG5383" s="288"/>
      <c r="QNH5383" s="288"/>
      <c r="QNI5383" s="288"/>
      <c r="QNJ5383" s="288"/>
      <c r="QNK5383" s="288"/>
      <c r="QNL5383" s="288"/>
      <c r="QNM5383" s="288"/>
      <c r="QNN5383" s="288"/>
      <c r="QNO5383" s="288"/>
      <c r="QNP5383" s="288"/>
      <c r="QNQ5383" s="288"/>
      <c r="QNR5383" s="288"/>
      <c r="QNS5383" s="288"/>
      <c r="QNT5383" s="288"/>
      <c r="QNU5383" s="288"/>
      <c r="QNV5383" s="288"/>
      <c r="QNW5383" s="288"/>
      <c r="QNX5383" s="288"/>
      <c r="QNY5383" s="288"/>
      <c r="QNZ5383" s="288"/>
      <c r="QOA5383" s="288"/>
      <c r="QOB5383" s="288"/>
      <c r="QOC5383" s="288"/>
      <c r="QOD5383" s="288"/>
      <c r="QOE5383" s="288"/>
      <c r="QOF5383" s="288"/>
      <c r="QOG5383" s="288"/>
      <c r="QOH5383" s="288"/>
      <c r="QOI5383" s="288"/>
      <c r="QOJ5383" s="288"/>
      <c r="QOK5383" s="288"/>
      <c r="QOL5383" s="288"/>
      <c r="QOM5383" s="288"/>
      <c r="QON5383" s="288"/>
      <c r="QOO5383" s="288"/>
      <c r="QOP5383" s="288"/>
      <c r="QOQ5383" s="288"/>
      <c r="QOR5383" s="288"/>
      <c r="QOS5383" s="288"/>
      <c r="QOT5383" s="288"/>
      <c r="QOU5383" s="288"/>
      <c r="QOV5383" s="288"/>
      <c r="QOW5383" s="288"/>
      <c r="QOX5383" s="288"/>
      <c r="QOY5383" s="288"/>
      <c r="QOZ5383" s="288"/>
      <c r="QPA5383" s="288"/>
      <c r="QPB5383" s="288"/>
      <c r="QPC5383" s="288"/>
      <c r="QPD5383" s="288"/>
      <c r="QPE5383" s="288"/>
      <c r="QPF5383" s="288"/>
      <c r="QPG5383" s="288"/>
      <c r="QPH5383" s="288"/>
      <c r="QPI5383" s="288"/>
      <c r="QPJ5383" s="288"/>
      <c r="QPK5383" s="288"/>
      <c r="QPL5383" s="288"/>
      <c r="QPM5383" s="288"/>
      <c r="QPN5383" s="288"/>
      <c r="QPO5383" s="288"/>
      <c r="QPP5383" s="288"/>
      <c r="QPQ5383" s="288"/>
      <c r="QPR5383" s="288"/>
      <c r="QPS5383" s="288"/>
      <c r="QPT5383" s="288"/>
      <c r="QPU5383" s="288"/>
      <c r="QPV5383" s="288"/>
      <c r="QPW5383" s="288"/>
      <c r="QPX5383" s="288"/>
      <c r="QPY5383" s="288"/>
      <c r="QPZ5383" s="288"/>
      <c r="QQA5383" s="288"/>
      <c r="QQB5383" s="288"/>
      <c r="QQC5383" s="288"/>
      <c r="QQD5383" s="288"/>
      <c r="QQE5383" s="288"/>
      <c r="QQF5383" s="288"/>
      <c r="QQG5383" s="288"/>
      <c r="QQH5383" s="288"/>
      <c r="QQI5383" s="288"/>
      <c r="QQJ5383" s="288"/>
      <c r="QQK5383" s="288"/>
      <c r="QQL5383" s="288"/>
      <c r="QQM5383" s="288"/>
      <c r="QQN5383" s="288"/>
      <c r="QQO5383" s="288"/>
      <c r="QQP5383" s="288"/>
      <c r="QQQ5383" s="288"/>
      <c r="QQR5383" s="288"/>
      <c r="QQS5383" s="288"/>
      <c r="QQT5383" s="288"/>
      <c r="QQU5383" s="288"/>
      <c r="QQV5383" s="288"/>
      <c r="QQW5383" s="288"/>
      <c r="QQX5383" s="288"/>
      <c r="QQY5383" s="288"/>
      <c r="QQZ5383" s="288"/>
      <c r="QRA5383" s="288"/>
      <c r="QRB5383" s="288"/>
      <c r="QRC5383" s="288"/>
      <c r="QRD5383" s="288"/>
      <c r="QRE5383" s="288"/>
      <c r="QRF5383" s="288"/>
      <c r="QRG5383" s="288"/>
      <c r="QRH5383" s="288"/>
      <c r="QRI5383" s="288"/>
      <c r="QRJ5383" s="288"/>
      <c r="QRK5383" s="288"/>
      <c r="QRL5383" s="288"/>
      <c r="QRM5383" s="288"/>
      <c r="QRN5383" s="288"/>
      <c r="QRO5383" s="288"/>
      <c r="QRP5383" s="288"/>
      <c r="QRQ5383" s="288"/>
      <c r="QRR5383" s="288"/>
      <c r="QRS5383" s="288"/>
      <c r="QRT5383" s="288"/>
      <c r="QRU5383" s="288"/>
      <c r="QRV5383" s="288"/>
      <c r="QRW5383" s="288"/>
      <c r="QRX5383" s="288"/>
      <c r="QRY5383" s="288"/>
      <c r="QRZ5383" s="288"/>
      <c r="QSA5383" s="288"/>
      <c r="QSB5383" s="288"/>
      <c r="QSC5383" s="288"/>
      <c r="QSD5383" s="288"/>
      <c r="QSE5383" s="288"/>
      <c r="QSF5383" s="288"/>
      <c r="QSG5383" s="288"/>
      <c r="QSH5383" s="288"/>
      <c r="QSI5383" s="288"/>
      <c r="QSJ5383" s="288"/>
      <c r="QSK5383" s="288"/>
      <c r="QSL5383" s="288"/>
      <c r="QSM5383" s="288"/>
      <c r="QSN5383" s="288"/>
      <c r="QSO5383" s="288"/>
      <c r="QSP5383" s="288"/>
      <c r="QSQ5383" s="288"/>
      <c r="QSR5383" s="288"/>
      <c r="QSS5383" s="288"/>
      <c r="QST5383" s="288"/>
      <c r="QSU5383" s="288"/>
      <c r="QSV5383" s="288"/>
      <c r="QSW5383" s="288"/>
      <c r="QSX5383" s="288"/>
      <c r="QSY5383" s="288"/>
      <c r="QSZ5383" s="288"/>
      <c r="QTA5383" s="288"/>
      <c r="QTB5383" s="288"/>
      <c r="QTC5383" s="288"/>
      <c r="QTD5383" s="288"/>
      <c r="QTE5383" s="288"/>
      <c r="QTF5383" s="288"/>
      <c r="QTG5383" s="288"/>
      <c r="QTH5383" s="288"/>
      <c r="QTI5383" s="288"/>
      <c r="QTJ5383" s="288"/>
      <c r="QTK5383" s="288"/>
      <c r="QTL5383" s="288"/>
      <c r="QTM5383" s="288"/>
      <c r="QTN5383" s="288"/>
      <c r="QTO5383" s="288"/>
      <c r="QTP5383" s="288"/>
      <c r="QTQ5383" s="288"/>
      <c r="QTR5383" s="288"/>
      <c r="QTS5383" s="288"/>
      <c r="QTT5383" s="288"/>
      <c r="QTU5383" s="288"/>
      <c r="QTV5383" s="288"/>
      <c r="QTW5383" s="288"/>
      <c r="QTX5383" s="288"/>
      <c r="QTY5383" s="288"/>
      <c r="QTZ5383" s="288"/>
      <c r="QUA5383" s="288"/>
      <c r="QUB5383" s="288"/>
      <c r="QUC5383" s="288"/>
      <c r="QUD5383" s="288"/>
      <c r="QUE5383" s="288"/>
      <c r="QUF5383" s="288"/>
      <c r="QUG5383" s="288"/>
      <c r="QUH5383" s="288"/>
      <c r="QUI5383" s="288"/>
      <c r="QUJ5383" s="288"/>
      <c r="QUK5383" s="288"/>
      <c r="QUL5383" s="288"/>
      <c r="QUM5383" s="288"/>
      <c r="QUN5383" s="288"/>
      <c r="QUO5383" s="288"/>
      <c r="QUP5383" s="288"/>
      <c r="QUQ5383" s="288"/>
      <c r="QUR5383" s="288"/>
      <c r="QUS5383" s="288"/>
      <c r="QUT5383" s="288"/>
      <c r="QUU5383" s="288"/>
      <c r="QUV5383" s="288"/>
      <c r="QUW5383" s="288"/>
      <c r="QUX5383" s="288"/>
      <c r="QUY5383" s="288"/>
      <c r="QUZ5383" s="288"/>
      <c r="QVA5383" s="288"/>
      <c r="QVB5383" s="288"/>
      <c r="QVC5383" s="288"/>
      <c r="QVD5383" s="288"/>
      <c r="QVE5383" s="288"/>
      <c r="QVF5383" s="288"/>
      <c r="QVG5383" s="288"/>
      <c r="QVH5383" s="288"/>
      <c r="QVI5383" s="288"/>
      <c r="QVJ5383" s="288"/>
      <c r="QVK5383" s="288"/>
      <c r="QVL5383" s="288"/>
      <c r="QVM5383" s="288"/>
      <c r="QVN5383" s="288"/>
      <c r="QVO5383" s="288"/>
      <c r="QVP5383" s="288"/>
      <c r="QVQ5383" s="288"/>
      <c r="QVR5383" s="288"/>
      <c r="QVS5383" s="288"/>
      <c r="QVT5383" s="288"/>
      <c r="QVU5383" s="288"/>
      <c r="QVV5383" s="288"/>
      <c r="QVW5383" s="288"/>
      <c r="QVX5383" s="288"/>
      <c r="QVY5383" s="288"/>
      <c r="QVZ5383" s="288"/>
      <c r="QWA5383" s="288"/>
      <c r="QWB5383" s="288"/>
      <c r="QWC5383" s="288"/>
      <c r="QWD5383" s="288"/>
      <c r="QWE5383" s="288"/>
      <c r="QWF5383" s="288"/>
      <c r="QWG5383" s="288"/>
      <c r="QWH5383" s="288"/>
      <c r="QWI5383" s="288"/>
      <c r="QWJ5383" s="288"/>
      <c r="QWK5383" s="288"/>
      <c r="QWL5383" s="288"/>
      <c r="QWM5383" s="288"/>
      <c r="QWN5383" s="288"/>
      <c r="QWO5383" s="288"/>
      <c r="QWP5383" s="288"/>
      <c r="QWQ5383" s="288"/>
      <c r="QWR5383" s="288"/>
      <c r="QWS5383" s="288"/>
      <c r="QWT5383" s="288"/>
      <c r="QWU5383" s="288"/>
      <c r="QWV5383" s="288"/>
      <c r="QWW5383" s="288"/>
      <c r="QWX5383" s="288"/>
      <c r="QWY5383" s="288"/>
      <c r="QWZ5383" s="288"/>
      <c r="QXA5383" s="288"/>
      <c r="QXB5383" s="288"/>
      <c r="QXC5383" s="288"/>
      <c r="QXD5383" s="288"/>
      <c r="QXE5383" s="288"/>
      <c r="QXF5383" s="288"/>
      <c r="QXG5383" s="288"/>
      <c r="QXH5383" s="288"/>
      <c r="QXI5383" s="288"/>
      <c r="QXJ5383" s="288"/>
      <c r="QXK5383" s="288"/>
      <c r="QXL5383" s="288"/>
      <c r="QXM5383" s="288"/>
      <c r="QXN5383" s="288"/>
      <c r="QXO5383" s="288"/>
      <c r="QXP5383" s="288"/>
      <c r="QXQ5383" s="288"/>
      <c r="QXR5383" s="288"/>
      <c r="QXS5383" s="288"/>
      <c r="QXT5383" s="288"/>
      <c r="QXU5383" s="288"/>
      <c r="QXV5383" s="288"/>
      <c r="QXW5383" s="288"/>
      <c r="QXX5383" s="288"/>
      <c r="QXY5383" s="288"/>
      <c r="QXZ5383" s="288"/>
      <c r="QYA5383" s="288"/>
      <c r="QYB5383" s="288"/>
      <c r="QYC5383" s="288"/>
      <c r="QYD5383" s="288"/>
      <c r="QYE5383" s="288"/>
      <c r="QYF5383" s="288"/>
      <c r="QYG5383" s="288"/>
      <c r="QYH5383" s="288"/>
      <c r="QYI5383" s="288"/>
      <c r="QYJ5383" s="288"/>
      <c r="QYK5383" s="288"/>
      <c r="QYL5383" s="288"/>
      <c r="QYM5383" s="288"/>
      <c r="QYN5383" s="288"/>
      <c r="QYO5383" s="288"/>
      <c r="QYP5383" s="288"/>
      <c r="QYQ5383" s="288"/>
      <c r="QYR5383" s="288"/>
      <c r="QYS5383" s="288"/>
      <c r="QYT5383" s="288"/>
      <c r="QYU5383" s="288"/>
      <c r="QYV5383" s="288"/>
      <c r="QYW5383" s="288"/>
      <c r="QYX5383" s="288"/>
      <c r="QYY5383" s="288"/>
      <c r="QYZ5383" s="288"/>
      <c r="QZA5383" s="288"/>
      <c r="QZB5383" s="288"/>
      <c r="QZC5383" s="288"/>
      <c r="QZD5383" s="288"/>
      <c r="QZE5383" s="288"/>
      <c r="QZF5383" s="288"/>
      <c r="QZG5383" s="288"/>
      <c r="QZH5383" s="288"/>
      <c r="QZI5383" s="288"/>
      <c r="QZJ5383" s="288"/>
      <c r="QZK5383" s="288"/>
      <c r="QZL5383" s="288"/>
      <c r="QZM5383" s="288"/>
      <c r="QZN5383" s="288"/>
      <c r="QZO5383" s="288"/>
      <c r="QZP5383" s="288"/>
      <c r="QZQ5383" s="288"/>
      <c r="QZR5383" s="288"/>
      <c r="QZS5383" s="288"/>
      <c r="QZT5383" s="288"/>
      <c r="QZU5383" s="288"/>
      <c r="QZV5383" s="288"/>
      <c r="QZW5383" s="288"/>
      <c r="QZX5383" s="288"/>
      <c r="QZY5383" s="288"/>
      <c r="QZZ5383" s="288"/>
      <c r="RAA5383" s="288"/>
      <c r="RAB5383" s="288"/>
      <c r="RAC5383" s="288"/>
      <c r="RAD5383" s="288"/>
      <c r="RAE5383" s="288"/>
      <c r="RAF5383" s="288"/>
      <c r="RAG5383" s="288"/>
      <c r="RAH5383" s="288"/>
      <c r="RAI5383" s="288"/>
      <c r="RAJ5383" s="288"/>
      <c r="RAK5383" s="288"/>
      <c r="RAL5383" s="288"/>
      <c r="RAM5383" s="288"/>
      <c r="RAN5383" s="288"/>
      <c r="RAO5383" s="288"/>
      <c r="RAP5383" s="288"/>
      <c r="RAQ5383" s="288"/>
      <c r="RAR5383" s="288"/>
      <c r="RAS5383" s="288"/>
      <c r="RAT5383" s="288"/>
      <c r="RAU5383" s="288"/>
      <c r="RAV5383" s="288"/>
      <c r="RAW5383" s="288"/>
      <c r="RAX5383" s="288"/>
      <c r="RAY5383" s="288"/>
      <c r="RAZ5383" s="288"/>
      <c r="RBA5383" s="288"/>
      <c r="RBB5383" s="288"/>
      <c r="RBC5383" s="288"/>
      <c r="RBD5383" s="288"/>
      <c r="RBE5383" s="288"/>
      <c r="RBF5383" s="288"/>
      <c r="RBG5383" s="288"/>
      <c r="RBH5383" s="288"/>
      <c r="RBI5383" s="288"/>
      <c r="RBJ5383" s="288"/>
      <c r="RBK5383" s="288"/>
      <c r="RBL5383" s="288"/>
      <c r="RBM5383" s="288"/>
      <c r="RBN5383" s="288"/>
      <c r="RBO5383" s="288"/>
      <c r="RBP5383" s="288"/>
      <c r="RBQ5383" s="288"/>
      <c r="RBR5383" s="288"/>
      <c r="RBS5383" s="288"/>
      <c r="RBT5383" s="288"/>
      <c r="RBU5383" s="288"/>
      <c r="RBV5383" s="288"/>
      <c r="RBW5383" s="288"/>
      <c r="RBX5383" s="288"/>
      <c r="RBY5383" s="288"/>
      <c r="RBZ5383" s="288"/>
      <c r="RCA5383" s="288"/>
      <c r="RCB5383" s="288"/>
      <c r="RCC5383" s="288"/>
      <c r="RCD5383" s="288"/>
      <c r="RCE5383" s="288"/>
      <c r="RCF5383" s="288"/>
      <c r="RCG5383" s="288"/>
      <c r="RCH5383" s="288"/>
      <c r="RCI5383" s="288"/>
      <c r="RCJ5383" s="288"/>
      <c r="RCK5383" s="288"/>
      <c r="RCL5383" s="288"/>
      <c r="RCM5383" s="288"/>
      <c r="RCN5383" s="288"/>
      <c r="RCO5383" s="288"/>
      <c r="RCP5383" s="288"/>
      <c r="RCQ5383" s="288"/>
      <c r="RCR5383" s="288"/>
      <c r="RCS5383" s="288"/>
      <c r="RCT5383" s="288"/>
      <c r="RCU5383" s="288"/>
      <c r="RCV5383" s="288"/>
      <c r="RCW5383" s="288"/>
      <c r="RCX5383" s="288"/>
      <c r="RCY5383" s="288"/>
      <c r="RCZ5383" s="288"/>
      <c r="RDA5383" s="288"/>
      <c r="RDB5383" s="288"/>
      <c r="RDC5383" s="288"/>
      <c r="RDD5383" s="288"/>
      <c r="RDE5383" s="288"/>
      <c r="RDF5383" s="288"/>
      <c r="RDG5383" s="288"/>
      <c r="RDH5383" s="288"/>
      <c r="RDI5383" s="288"/>
      <c r="RDJ5383" s="288"/>
      <c r="RDK5383" s="288"/>
      <c r="RDL5383" s="288"/>
      <c r="RDM5383" s="288"/>
      <c r="RDN5383" s="288"/>
      <c r="RDO5383" s="288"/>
      <c r="RDP5383" s="288"/>
      <c r="RDQ5383" s="288"/>
      <c r="RDR5383" s="288"/>
      <c r="RDS5383" s="288"/>
      <c r="RDT5383" s="288"/>
      <c r="RDU5383" s="288"/>
      <c r="RDV5383" s="288"/>
      <c r="RDW5383" s="288"/>
      <c r="RDX5383" s="288"/>
      <c r="RDY5383" s="288"/>
      <c r="RDZ5383" s="288"/>
      <c r="REA5383" s="288"/>
      <c r="REB5383" s="288"/>
      <c r="REC5383" s="288"/>
      <c r="RED5383" s="288"/>
      <c r="REE5383" s="288"/>
      <c r="REF5383" s="288"/>
      <c r="REG5383" s="288"/>
      <c r="REH5383" s="288"/>
      <c r="REI5383" s="288"/>
      <c r="REJ5383" s="288"/>
      <c r="REK5383" s="288"/>
      <c r="REL5383" s="288"/>
      <c r="REM5383" s="288"/>
      <c r="REN5383" s="288"/>
      <c r="REO5383" s="288"/>
      <c r="REP5383" s="288"/>
      <c r="REQ5383" s="288"/>
      <c r="RER5383" s="288"/>
      <c r="RES5383" s="288"/>
      <c r="RET5383" s="288"/>
      <c r="REU5383" s="288"/>
      <c r="REV5383" s="288"/>
      <c r="REW5383" s="288"/>
      <c r="REX5383" s="288"/>
      <c r="REY5383" s="288"/>
      <c r="REZ5383" s="288"/>
      <c r="RFA5383" s="288"/>
      <c r="RFB5383" s="288"/>
      <c r="RFC5383" s="288"/>
      <c r="RFD5383" s="288"/>
      <c r="RFE5383" s="288"/>
      <c r="RFF5383" s="288"/>
      <c r="RFG5383" s="288"/>
      <c r="RFH5383" s="288"/>
      <c r="RFI5383" s="288"/>
      <c r="RFJ5383" s="288"/>
      <c r="RFK5383" s="288"/>
      <c r="RFL5383" s="288"/>
      <c r="RFM5383" s="288"/>
      <c r="RFN5383" s="288"/>
      <c r="RFO5383" s="288"/>
      <c r="RFP5383" s="288"/>
      <c r="RFQ5383" s="288"/>
      <c r="RFR5383" s="288"/>
      <c r="RFS5383" s="288"/>
      <c r="RFT5383" s="288"/>
      <c r="RFU5383" s="288"/>
      <c r="RFV5383" s="288"/>
      <c r="RFW5383" s="288"/>
      <c r="RFX5383" s="288"/>
      <c r="RFY5383" s="288"/>
      <c r="RFZ5383" s="288"/>
      <c r="RGA5383" s="288"/>
      <c r="RGB5383" s="288"/>
      <c r="RGC5383" s="288"/>
      <c r="RGD5383" s="288"/>
      <c r="RGE5383" s="288"/>
      <c r="RGF5383" s="288"/>
      <c r="RGG5383" s="288"/>
      <c r="RGH5383" s="288"/>
      <c r="RGI5383" s="288"/>
      <c r="RGJ5383" s="288"/>
      <c r="RGK5383" s="288"/>
      <c r="RGL5383" s="288"/>
      <c r="RGM5383" s="288"/>
      <c r="RGN5383" s="288"/>
      <c r="RGO5383" s="288"/>
      <c r="RGP5383" s="288"/>
      <c r="RGQ5383" s="288"/>
      <c r="RGR5383" s="288"/>
      <c r="RGS5383" s="288"/>
      <c r="RGT5383" s="288"/>
      <c r="RGU5383" s="288"/>
      <c r="RGV5383" s="288"/>
      <c r="RGW5383" s="288"/>
      <c r="RGX5383" s="288"/>
      <c r="RGY5383" s="288"/>
      <c r="RGZ5383" s="288"/>
      <c r="RHA5383" s="288"/>
      <c r="RHB5383" s="288"/>
      <c r="RHC5383" s="288"/>
      <c r="RHD5383" s="288"/>
      <c r="RHE5383" s="288"/>
      <c r="RHF5383" s="288"/>
      <c r="RHG5383" s="288"/>
      <c r="RHH5383" s="288"/>
      <c r="RHI5383" s="288"/>
      <c r="RHJ5383" s="288"/>
      <c r="RHK5383" s="288"/>
      <c r="RHL5383" s="288"/>
      <c r="RHM5383" s="288"/>
      <c r="RHN5383" s="288"/>
      <c r="RHO5383" s="288"/>
      <c r="RHP5383" s="288"/>
      <c r="RHQ5383" s="288"/>
      <c r="RHR5383" s="288"/>
      <c r="RHS5383" s="288"/>
      <c r="RHT5383" s="288"/>
      <c r="RHU5383" s="288"/>
      <c r="RHV5383" s="288"/>
      <c r="RHW5383" s="288"/>
      <c r="RHX5383" s="288"/>
      <c r="RHY5383" s="288"/>
      <c r="RHZ5383" s="288"/>
      <c r="RIA5383" s="288"/>
      <c r="RIB5383" s="288"/>
      <c r="RIC5383" s="288"/>
      <c r="RID5383" s="288"/>
      <c r="RIE5383" s="288"/>
      <c r="RIF5383" s="288"/>
      <c r="RIG5383" s="288"/>
      <c r="RIH5383" s="288"/>
      <c r="RII5383" s="288"/>
      <c r="RIJ5383" s="288"/>
      <c r="RIK5383" s="288"/>
      <c r="RIL5383" s="288"/>
      <c r="RIM5383" s="288"/>
      <c r="RIN5383" s="288"/>
      <c r="RIO5383" s="288"/>
      <c r="RIP5383" s="288"/>
      <c r="RIQ5383" s="288"/>
      <c r="RIR5383" s="288"/>
      <c r="RIS5383" s="288"/>
      <c r="RIT5383" s="288"/>
      <c r="RIU5383" s="288"/>
      <c r="RIV5383" s="288"/>
      <c r="RIW5383" s="288"/>
      <c r="RIX5383" s="288"/>
      <c r="RIY5383" s="288"/>
      <c r="RIZ5383" s="288"/>
      <c r="RJA5383" s="288"/>
      <c r="RJB5383" s="288"/>
      <c r="RJC5383" s="288"/>
      <c r="RJD5383" s="288"/>
      <c r="RJE5383" s="288"/>
      <c r="RJF5383" s="288"/>
      <c r="RJG5383" s="288"/>
      <c r="RJH5383" s="288"/>
      <c r="RJI5383" s="288"/>
      <c r="RJJ5383" s="288"/>
      <c r="RJK5383" s="288"/>
      <c r="RJL5383" s="288"/>
      <c r="RJM5383" s="288"/>
      <c r="RJN5383" s="288"/>
      <c r="RJO5383" s="288"/>
      <c r="RJP5383" s="288"/>
      <c r="RJQ5383" s="288"/>
      <c r="RJR5383" s="288"/>
      <c r="RJS5383" s="288"/>
      <c r="RJT5383" s="288"/>
      <c r="RJU5383" s="288"/>
      <c r="RJV5383" s="288"/>
      <c r="RJW5383" s="288"/>
      <c r="RJX5383" s="288"/>
      <c r="RJY5383" s="288"/>
      <c r="RJZ5383" s="288"/>
      <c r="RKA5383" s="288"/>
      <c r="RKB5383" s="288"/>
      <c r="RKC5383" s="288"/>
      <c r="RKD5383" s="288"/>
      <c r="RKE5383" s="288"/>
      <c r="RKF5383" s="288"/>
      <c r="RKG5383" s="288"/>
      <c r="RKH5383" s="288"/>
      <c r="RKI5383" s="288"/>
      <c r="RKJ5383" s="288"/>
      <c r="RKK5383" s="288"/>
      <c r="RKL5383" s="288"/>
      <c r="RKM5383" s="288"/>
      <c r="RKN5383" s="288"/>
      <c r="RKO5383" s="288"/>
      <c r="RKP5383" s="288"/>
      <c r="RKQ5383" s="288"/>
      <c r="RKR5383" s="288"/>
      <c r="RKS5383" s="288"/>
      <c r="RKT5383" s="288"/>
      <c r="RKU5383" s="288"/>
      <c r="RKV5383" s="288"/>
      <c r="RKW5383" s="288"/>
      <c r="RKX5383" s="288"/>
      <c r="RKY5383" s="288"/>
      <c r="RKZ5383" s="288"/>
      <c r="RLA5383" s="288"/>
      <c r="RLB5383" s="288"/>
      <c r="RLC5383" s="288"/>
      <c r="RLD5383" s="288"/>
      <c r="RLE5383" s="288"/>
      <c r="RLF5383" s="288"/>
      <c r="RLG5383" s="288"/>
      <c r="RLH5383" s="288"/>
      <c r="RLI5383" s="288"/>
      <c r="RLJ5383" s="288"/>
      <c r="RLK5383" s="288"/>
      <c r="RLL5383" s="288"/>
      <c r="RLM5383" s="288"/>
      <c r="RLN5383" s="288"/>
      <c r="RLO5383" s="288"/>
      <c r="RLP5383" s="288"/>
      <c r="RLQ5383" s="288"/>
      <c r="RLR5383" s="288"/>
      <c r="RLS5383" s="288"/>
      <c r="RLT5383" s="288"/>
      <c r="RLU5383" s="288"/>
      <c r="RLV5383" s="288"/>
      <c r="RLW5383" s="288"/>
      <c r="RLX5383" s="288"/>
      <c r="RLY5383" s="288"/>
      <c r="RLZ5383" s="288"/>
      <c r="RMA5383" s="288"/>
      <c r="RMB5383" s="288"/>
      <c r="RMC5383" s="288"/>
      <c r="RMD5383" s="288"/>
      <c r="RME5383" s="288"/>
      <c r="RMF5383" s="288"/>
      <c r="RMG5383" s="288"/>
      <c r="RMH5383" s="288"/>
      <c r="RMI5383" s="288"/>
      <c r="RMJ5383" s="288"/>
      <c r="RMK5383" s="288"/>
      <c r="RML5383" s="288"/>
      <c r="RMM5383" s="288"/>
      <c r="RMN5383" s="288"/>
      <c r="RMO5383" s="288"/>
      <c r="RMP5383" s="288"/>
      <c r="RMQ5383" s="288"/>
      <c r="RMR5383" s="288"/>
      <c r="RMS5383" s="288"/>
      <c r="RMT5383" s="288"/>
      <c r="RMU5383" s="288"/>
      <c r="RMV5383" s="288"/>
      <c r="RMW5383" s="288"/>
      <c r="RMX5383" s="288"/>
      <c r="RMY5383" s="288"/>
      <c r="RMZ5383" s="288"/>
      <c r="RNA5383" s="288"/>
      <c r="RNB5383" s="288"/>
      <c r="RNC5383" s="288"/>
      <c r="RND5383" s="288"/>
      <c r="RNE5383" s="288"/>
      <c r="RNF5383" s="288"/>
      <c r="RNG5383" s="288"/>
      <c r="RNH5383" s="288"/>
      <c r="RNI5383" s="288"/>
      <c r="RNJ5383" s="288"/>
      <c r="RNK5383" s="288"/>
      <c r="RNL5383" s="288"/>
      <c r="RNM5383" s="288"/>
      <c r="RNN5383" s="288"/>
      <c r="RNO5383" s="288"/>
      <c r="RNP5383" s="288"/>
      <c r="RNQ5383" s="288"/>
      <c r="RNR5383" s="288"/>
      <c r="RNS5383" s="288"/>
      <c r="RNT5383" s="288"/>
      <c r="RNU5383" s="288"/>
      <c r="RNV5383" s="288"/>
      <c r="RNW5383" s="288"/>
      <c r="RNX5383" s="288"/>
      <c r="RNY5383" s="288"/>
      <c r="RNZ5383" s="288"/>
      <c r="ROA5383" s="288"/>
      <c r="ROB5383" s="288"/>
      <c r="ROC5383" s="288"/>
      <c r="ROD5383" s="288"/>
      <c r="ROE5383" s="288"/>
      <c r="ROF5383" s="288"/>
      <c r="ROG5383" s="288"/>
      <c r="ROH5383" s="288"/>
      <c r="ROI5383" s="288"/>
      <c r="ROJ5383" s="288"/>
      <c r="ROK5383" s="288"/>
      <c r="ROL5383" s="288"/>
      <c r="ROM5383" s="288"/>
      <c r="RON5383" s="288"/>
      <c r="ROO5383" s="288"/>
      <c r="ROP5383" s="288"/>
      <c r="ROQ5383" s="288"/>
      <c r="ROR5383" s="288"/>
      <c r="ROS5383" s="288"/>
      <c r="ROT5383" s="288"/>
      <c r="ROU5383" s="288"/>
      <c r="ROV5383" s="288"/>
      <c r="ROW5383" s="288"/>
      <c r="ROX5383" s="288"/>
      <c r="ROY5383" s="288"/>
      <c r="ROZ5383" s="288"/>
      <c r="RPA5383" s="288"/>
      <c r="RPB5383" s="288"/>
      <c r="RPC5383" s="288"/>
      <c r="RPD5383" s="288"/>
      <c r="RPE5383" s="288"/>
      <c r="RPF5383" s="288"/>
      <c r="RPG5383" s="288"/>
      <c r="RPH5383" s="288"/>
      <c r="RPI5383" s="288"/>
      <c r="RPJ5383" s="288"/>
      <c r="RPK5383" s="288"/>
      <c r="RPL5383" s="288"/>
      <c r="RPM5383" s="288"/>
      <c r="RPN5383" s="288"/>
      <c r="RPO5383" s="288"/>
      <c r="RPP5383" s="288"/>
      <c r="RPQ5383" s="288"/>
      <c r="RPR5383" s="288"/>
      <c r="RPS5383" s="288"/>
      <c r="RPT5383" s="288"/>
      <c r="RPU5383" s="288"/>
      <c r="RPV5383" s="288"/>
      <c r="RPW5383" s="288"/>
      <c r="RPX5383" s="288"/>
      <c r="RPY5383" s="288"/>
      <c r="RPZ5383" s="288"/>
      <c r="RQA5383" s="288"/>
      <c r="RQB5383" s="288"/>
      <c r="RQC5383" s="288"/>
      <c r="RQD5383" s="288"/>
      <c r="RQE5383" s="288"/>
      <c r="RQF5383" s="288"/>
      <c r="RQG5383" s="288"/>
      <c r="RQH5383" s="288"/>
      <c r="RQI5383" s="288"/>
      <c r="RQJ5383" s="288"/>
      <c r="RQK5383" s="288"/>
      <c r="RQL5383" s="288"/>
      <c r="RQM5383" s="288"/>
      <c r="RQN5383" s="288"/>
      <c r="RQO5383" s="288"/>
      <c r="RQP5383" s="288"/>
      <c r="RQQ5383" s="288"/>
      <c r="RQR5383" s="288"/>
      <c r="RQS5383" s="288"/>
      <c r="RQT5383" s="288"/>
      <c r="RQU5383" s="288"/>
      <c r="RQV5383" s="288"/>
      <c r="RQW5383" s="288"/>
      <c r="RQX5383" s="288"/>
      <c r="RQY5383" s="288"/>
      <c r="RQZ5383" s="288"/>
      <c r="RRA5383" s="288"/>
      <c r="RRB5383" s="288"/>
      <c r="RRC5383" s="288"/>
      <c r="RRD5383" s="288"/>
      <c r="RRE5383" s="288"/>
      <c r="RRF5383" s="288"/>
      <c r="RRG5383" s="288"/>
      <c r="RRH5383" s="288"/>
      <c r="RRI5383" s="288"/>
      <c r="RRJ5383" s="288"/>
      <c r="RRK5383" s="288"/>
      <c r="RRL5383" s="288"/>
      <c r="RRM5383" s="288"/>
      <c r="RRN5383" s="288"/>
      <c r="RRO5383" s="288"/>
      <c r="RRP5383" s="288"/>
      <c r="RRQ5383" s="288"/>
      <c r="RRR5383" s="288"/>
      <c r="RRS5383" s="288"/>
      <c r="RRT5383" s="288"/>
      <c r="RRU5383" s="288"/>
      <c r="RRV5383" s="288"/>
      <c r="RRW5383" s="288"/>
      <c r="RRX5383" s="288"/>
      <c r="RRY5383" s="288"/>
      <c r="RRZ5383" s="288"/>
      <c r="RSA5383" s="288"/>
      <c r="RSB5383" s="288"/>
      <c r="RSC5383" s="288"/>
      <c r="RSD5383" s="288"/>
      <c r="RSE5383" s="288"/>
      <c r="RSF5383" s="288"/>
      <c r="RSG5383" s="288"/>
      <c r="RSH5383" s="288"/>
      <c r="RSI5383" s="288"/>
      <c r="RSJ5383" s="288"/>
      <c r="RSK5383" s="288"/>
      <c r="RSL5383" s="288"/>
      <c r="RSM5383" s="288"/>
      <c r="RSN5383" s="288"/>
      <c r="RSO5383" s="288"/>
      <c r="RSP5383" s="288"/>
      <c r="RSQ5383" s="288"/>
      <c r="RSR5383" s="288"/>
      <c r="RSS5383" s="288"/>
      <c r="RST5383" s="288"/>
      <c r="RSU5383" s="288"/>
      <c r="RSV5383" s="288"/>
      <c r="RSW5383" s="288"/>
      <c r="RSX5383" s="288"/>
      <c r="RSY5383" s="288"/>
      <c r="RSZ5383" s="288"/>
      <c r="RTA5383" s="288"/>
      <c r="RTB5383" s="288"/>
      <c r="RTC5383" s="288"/>
      <c r="RTD5383" s="288"/>
      <c r="RTE5383" s="288"/>
      <c r="RTF5383" s="288"/>
      <c r="RTG5383" s="288"/>
      <c r="RTH5383" s="288"/>
      <c r="RTI5383" s="288"/>
      <c r="RTJ5383" s="288"/>
      <c r="RTK5383" s="288"/>
      <c r="RTL5383" s="288"/>
      <c r="RTM5383" s="288"/>
      <c r="RTN5383" s="288"/>
      <c r="RTO5383" s="288"/>
      <c r="RTP5383" s="288"/>
      <c r="RTQ5383" s="288"/>
      <c r="RTR5383" s="288"/>
      <c r="RTS5383" s="288"/>
      <c r="RTT5383" s="288"/>
      <c r="RTU5383" s="288"/>
      <c r="RTV5383" s="288"/>
      <c r="RTW5383" s="288"/>
      <c r="RTX5383" s="288"/>
      <c r="RTY5383" s="288"/>
      <c r="RTZ5383" s="288"/>
      <c r="RUA5383" s="288"/>
      <c r="RUB5383" s="288"/>
      <c r="RUC5383" s="288"/>
      <c r="RUD5383" s="288"/>
      <c r="RUE5383" s="288"/>
      <c r="RUF5383" s="288"/>
      <c r="RUG5383" s="288"/>
      <c r="RUH5383" s="288"/>
      <c r="RUI5383" s="288"/>
      <c r="RUJ5383" s="288"/>
      <c r="RUK5383" s="288"/>
      <c r="RUL5383" s="288"/>
      <c r="RUM5383" s="288"/>
      <c r="RUN5383" s="288"/>
      <c r="RUO5383" s="288"/>
      <c r="RUP5383" s="288"/>
      <c r="RUQ5383" s="288"/>
      <c r="RUR5383" s="288"/>
      <c r="RUS5383" s="288"/>
      <c r="RUT5383" s="288"/>
      <c r="RUU5383" s="288"/>
      <c r="RUV5383" s="288"/>
      <c r="RUW5383" s="288"/>
      <c r="RUX5383" s="288"/>
      <c r="RUY5383" s="288"/>
      <c r="RUZ5383" s="288"/>
      <c r="RVA5383" s="288"/>
      <c r="RVB5383" s="288"/>
      <c r="RVC5383" s="288"/>
      <c r="RVD5383" s="288"/>
      <c r="RVE5383" s="288"/>
      <c r="RVF5383" s="288"/>
      <c r="RVG5383" s="288"/>
      <c r="RVH5383" s="288"/>
      <c r="RVI5383" s="288"/>
      <c r="RVJ5383" s="288"/>
      <c r="RVK5383" s="288"/>
      <c r="RVL5383" s="288"/>
      <c r="RVM5383" s="288"/>
      <c r="RVN5383" s="288"/>
      <c r="RVO5383" s="288"/>
      <c r="RVP5383" s="288"/>
      <c r="RVQ5383" s="288"/>
      <c r="RVR5383" s="288"/>
      <c r="RVS5383" s="288"/>
      <c r="RVT5383" s="288"/>
      <c r="RVU5383" s="288"/>
      <c r="RVV5383" s="288"/>
      <c r="RVW5383" s="288"/>
      <c r="RVX5383" s="288"/>
      <c r="RVY5383" s="288"/>
      <c r="RVZ5383" s="288"/>
      <c r="RWA5383" s="288"/>
      <c r="RWB5383" s="288"/>
      <c r="RWC5383" s="288"/>
      <c r="RWD5383" s="288"/>
      <c r="RWE5383" s="288"/>
      <c r="RWF5383" s="288"/>
      <c r="RWG5383" s="288"/>
      <c r="RWH5383" s="288"/>
      <c r="RWI5383" s="288"/>
      <c r="RWJ5383" s="288"/>
      <c r="RWK5383" s="288"/>
      <c r="RWL5383" s="288"/>
      <c r="RWM5383" s="288"/>
      <c r="RWN5383" s="288"/>
      <c r="RWO5383" s="288"/>
      <c r="RWP5383" s="288"/>
      <c r="RWQ5383" s="288"/>
      <c r="RWR5383" s="288"/>
      <c r="RWS5383" s="288"/>
      <c r="RWT5383" s="288"/>
      <c r="RWU5383" s="288"/>
      <c r="RWV5383" s="288"/>
      <c r="RWW5383" s="288"/>
      <c r="RWX5383" s="288"/>
      <c r="RWY5383" s="288"/>
      <c r="RWZ5383" s="288"/>
      <c r="RXA5383" s="288"/>
      <c r="RXB5383" s="288"/>
      <c r="RXC5383" s="288"/>
      <c r="RXD5383" s="288"/>
      <c r="RXE5383" s="288"/>
      <c r="RXF5383" s="288"/>
      <c r="RXG5383" s="288"/>
      <c r="RXH5383" s="288"/>
      <c r="RXI5383" s="288"/>
      <c r="RXJ5383" s="288"/>
      <c r="RXK5383" s="288"/>
      <c r="RXL5383" s="288"/>
      <c r="RXM5383" s="288"/>
      <c r="RXN5383" s="288"/>
      <c r="RXO5383" s="288"/>
      <c r="RXP5383" s="288"/>
      <c r="RXQ5383" s="288"/>
      <c r="RXR5383" s="288"/>
      <c r="RXS5383" s="288"/>
      <c r="RXT5383" s="288"/>
      <c r="RXU5383" s="288"/>
      <c r="RXV5383" s="288"/>
      <c r="RXW5383" s="288"/>
      <c r="RXX5383" s="288"/>
      <c r="RXY5383" s="288"/>
      <c r="RXZ5383" s="288"/>
      <c r="RYA5383" s="288"/>
      <c r="RYB5383" s="288"/>
      <c r="RYC5383" s="288"/>
      <c r="RYD5383" s="288"/>
      <c r="RYE5383" s="288"/>
      <c r="RYF5383" s="288"/>
      <c r="RYG5383" s="288"/>
      <c r="RYH5383" s="288"/>
      <c r="RYI5383" s="288"/>
      <c r="RYJ5383" s="288"/>
      <c r="RYK5383" s="288"/>
      <c r="RYL5383" s="288"/>
      <c r="RYM5383" s="288"/>
      <c r="RYN5383" s="288"/>
      <c r="RYO5383" s="288"/>
      <c r="RYP5383" s="288"/>
      <c r="RYQ5383" s="288"/>
      <c r="RYR5383" s="288"/>
      <c r="RYS5383" s="288"/>
      <c r="RYT5383" s="288"/>
      <c r="RYU5383" s="288"/>
      <c r="RYV5383" s="288"/>
      <c r="RYW5383" s="288"/>
      <c r="RYX5383" s="288"/>
      <c r="RYY5383" s="288"/>
      <c r="RYZ5383" s="288"/>
      <c r="RZA5383" s="288"/>
      <c r="RZB5383" s="288"/>
      <c r="RZC5383" s="288"/>
      <c r="RZD5383" s="288"/>
      <c r="RZE5383" s="288"/>
      <c r="RZF5383" s="288"/>
      <c r="RZG5383" s="288"/>
      <c r="RZH5383" s="288"/>
      <c r="RZI5383" s="288"/>
      <c r="RZJ5383" s="288"/>
      <c r="RZK5383" s="288"/>
      <c r="RZL5383" s="288"/>
      <c r="RZM5383" s="288"/>
      <c r="RZN5383" s="288"/>
      <c r="RZO5383" s="288"/>
      <c r="RZP5383" s="288"/>
      <c r="RZQ5383" s="288"/>
      <c r="RZR5383" s="288"/>
      <c r="RZS5383" s="288"/>
      <c r="RZT5383" s="288"/>
      <c r="RZU5383" s="288"/>
      <c r="RZV5383" s="288"/>
      <c r="RZW5383" s="288"/>
      <c r="RZX5383" s="288"/>
      <c r="RZY5383" s="288"/>
      <c r="RZZ5383" s="288"/>
      <c r="SAA5383" s="288"/>
      <c r="SAB5383" s="288"/>
      <c r="SAC5383" s="288"/>
      <c r="SAD5383" s="288"/>
      <c r="SAE5383" s="288"/>
      <c r="SAF5383" s="288"/>
      <c r="SAG5383" s="288"/>
      <c r="SAH5383" s="288"/>
      <c r="SAI5383" s="288"/>
      <c r="SAJ5383" s="288"/>
      <c r="SAK5383" s="288"/>
      <c r="SAL5383" s="288"/>
      <c r="SAM5383" s="288"/>
      <c r="SAN5383" s="288"/>
      <c r="SAO5383" s="288"/>
      <c r="SAP5383" s="288"/>
      <c r="SAQ5383" s="288"/>
      <c r="SAR5383" s="288"/>
      <c r="SAS5383" s="288"/>
      <c r="SAT5383" s="288"/>
      <c r="SAU5383" s="288"/>
      <c r="SAV5383" s="288"/>
      <c r="SAW5383" s="288"/>
      <c r="SAX5383" s="288"/>
      <c r="SAY5383" s="288"/>
      <c r="SAZ5383" s="288"/>
      <c r="SBA5383" s="288"/>
      <c r="SBB5383" s="288"/>
      <c r="SBC5383" s="288"/>
      <c r="SBD5383" s="288"/>
      <c r="SBE5383" s="288"/>
      <c r="SBF5383" s="288"/>
      <c r="SBG5383" s="288"/>
      <c r="SBH5383" s="288"/>
      <c r="SBI5383" s="288"/>
      <c r="SBJ5383" s="288"/>
      <c r="SBK5383" s="288"/>
      <c r="SBL5383" s="288"/>
      <c r="SBM5383" s="288"/>
      <c r="SBN5383" s="288"/>
      <c r="SBO5383" s="288"/>
      <c r="SBP5383" s="288"/>
      <c r="SBQ5383" s="288"/>
      <c r="SBR5383" s="288"/>
      <c r="SBS5383" s="288"/>
      <c r="SBT5383" s="288"/>
      <c r="SBU5383" s="288"/>
      <c r="SBV5383" s="288"/>
      <c r="SBW5383" s="288"/>
      <c r="SBX5383" s="288"/>
      <c r="SBY5383" s="288"/>
      <c r="SBZ5383" s="288"/>
      <c r="SCA5383" s="288"/>
      <c r="SCB5383" s="288"/>
      <c r="SCC5383" s="288"/>
      <c r="SCD5383" s="288"/>
      <c r="SCE5383" s="288"/>
      <c r="SCF5383" s="288"/>
      <c r="SCG5383" s="288"/>
      <c r="SCH5383" s="288"/>
      <c r="SCI5383" s="288"/>
      <c r="SCJ5383" s="288"/>
      <c r="SCK5383" s="288"/>
      <c r="SCL5383" s="288"/>
      <c r="SCM5383" s="288"/>
      <c r="SCN5383" s="288"/>
      <c r="SCO5383" s="288"/>
      <c r="SCP5383" s="288"/>
      <c r="SCQ5383" s="288"/>
      <c r="SCR5383" s="288"/>
      <c r="SCS5383" s="288"/>
      <c r="SCT5383" s="288"/>
      <c r="SCU5383" s="288"/>
      <c r="SCV5383" s="288"/>
      <c r="SCW5383" s="288"/>
      <c r="SCX5383" s="288"/>
      <c r="SCY5383" s="288"/>
      <c r="SCZ5383" s="288"/>
      <c r="SDA5383" s="288"/>
      <c r="SDB5383" s="288"/>
      <c r="SDC5383" s="288"/>
      <c r="SDD5383" s="288"/>
      <c r="SDE5383" s="288"/>
      <c r="SDF5383" s="288"/>
      <c r="SDG5383" s="288"/>
      <c r="SDH5383" s="288"/>
      <c r="SDI5383" s="288"/>
      <c r="SDJ5383" s="288"/>
      <c r="SDK5383" s="288"/>
      <c r="SDL5383" s="288"/>
      <c r="SDM5383" s="288"/>
      <c r="SDN5383" s="288"/>
      <c r="SDO5383" s="288"/>
      <c r="SDP5383" s="288"/>
      <c r="SDQ5383" s="288"/>
      <c r="SDR5383" s="288"/>
      <c r="SDS5383" s="288"/>
      <c r="SDT5383" s="288"/>
      <c r="SDU5383" s="288"/>
      <c r="SDV5383" s="288"/>
      <c r="SDW5383" s="288"/>
      <c r="SDX5383" s="288"/>
      <c r="SDY5383" s="288"/>
      <c r="SDZ5383" s="288"/>
      <c r="SEA5383" s="288"/>
      <c r="SEB5383" s="288"/>
      <c r="SEC5383" s="288"/>
      <c r="SED5383" s="288"/>
      <c r="SEE5383" s="288"/>
      <c r="SEF5383" s="288"/>
      <c r="SEG5383" s="288"/>
      <c r="SEH5383" s="288"/>
      <c r="SEI5383" s="288"/>
      <c r="SEJ5383" s="288"/>
      <c r="SEK5383" s="288"/>
      <c r="SEL5383" s="288"/>
      <c r="SEM5383" s="288"/>
      <c r="SEN5383" s="288"/>
      <c r="SEO5383" s="288"/>
      <c r="SEP5383" s="288"/>
      <c r="SEQ5383" s="288"/>
      <c r="SER5383" s="288"/>
      <c r="SES5383" s="288"/>
      <c r="SET5383" s="288"/>
      <c r="SEU5383" s="288"/>
      <c r="SEV5383" s="288"/>
      <c r="SEW5383" s="288"/>
      <c r="SEX5383" s="288"/>
      <c r="SEY5383" s="288"/>
      <c r="SEZ5383" s="288"/>
      <c r="SFA5383" s="288"/>
      <c r="SFB5383" s="288"/>
      <c r="SFC5383" s="288"/>
      <c r="SFD5383" s="288"/>
      <c r="SFE5383" s="288"/>
      <c r="SFF5383" s="288"/>
      <c r="SFG5383" s="288"/>
      <c r="SFH5383" s="288"/>
      <c r="SFI5383" s="288"/>
      <c r="SFJ5383" s="288"/>
      <c r="SFK5383" s="288"/>
      <c r="SFL5383" s="288"/>
      <c r="SFM5383" s="288"/>
      <c r="SFN5383" s="288"/>
      <c r="SFO5383" s="288"/>
      <c r="SFP5383" s="288"/>
      <c r="SFQ5383" s="288"/>
      <c r="SFR5383" s="288"/>
      <c r="SFS5383" s="288"/>
      <c r="SFT5383" s="288"/>
      <c r="SFU5383" s="288"/>
      <c r="SFV5383" s="288"/>
      <c r="SFW5383" s="288"/>
      <c r="SFX5383" s="288"/>
      <c r="SFY5383" s="288"/>
      <c r="SFZ5383" s="288"/>
      <c r="SGA5383" s="288"/>
      <c r="SGB5383" s="288"/>
      <c r="SGC5383" s="288"/>
      <c r="SGD5383" s="288"/>
      <c r="SGE5383" s="288"/>
      <c r="SGF5383" s="288"/>
      <c r="SGG5383" s="288"/>
      <c r="SGH5383" s="288"/>
      <c r="SGI5383" s="288"/>
      <c r="SGJ5383" s="288"/>
      <c r="SGK5383" s="288"/>
      <c r="SGL5383" s="288"/>
      <c r="SGM5383" s="288"/>
      <c r="SGN5383" s="288"/>
      <c r="SGO5383" s="288"/>
      <c r="SGP5383" s="288"/>
      <c r="SGQ5383" s="288"/>
      <c r="SGR5383" s="288"/>
      <c r="SGS5383" s="288"/>
      <c r="SGT5383" s="288"/>
      <c r="SGU5383" s="288"/>
      <c r="SGV5383" s="288"/>
      <c r="SGW5383" s="288"/>
      <c r="SGX5383" s="288"/>
      <c r="SGY5383" s="288"/>
      <c r="SGZ5383" s="288"/>
      <c r="SHA5383" s="288"/>
      <c r="SHB5383" s="288"/>
      <c r="SHC5383" s="288"/>
      <c r="SHD5383" s="288"/>
      <c r="SHE5383" s="288"/>
      <c r="SHF5383" s="288"/>
      <c r="SHG5383" s="288"/>
      <c r="SHH5383" s="288"/>
      <c r="SHI5383" s="288"/>
      <c r="SHJ5383" s="288"/>
      <c r="SHK5383" s="288"/>
      <c r="SHL5383" s="288"/>
      <c r="SHM5383" s="288"/>
      <c r="SHN5383" s="288"/>
      <c r="SHO5383" s="288"/>
      <c r="SHP5383" s="288"/>
      <c r="SHQ5383" s="288"/>
      <c r="SHR5383" s="288"/>
      <c r="SHS5383" s="288"/>
      <c r="SHT5383" s="288"/>
      <c r="SHU5383" s="288"/>
      <c r="SHV5383" s="288"/>
      <c r="SHW5383" s="288"/>
      <c r="SHX5383" s="288"/>
      <c r="SHY5383" s="288"/>
      <c r="SHZ5383" s="288"/>
      <c r="SIA5383" s="288"/>
      <c r="SIB5383" s="288"/>
      <c r="SIC5383" s="288"/>
      <c r="SID5383" s="288"/>
      <c r="SIE5383" s="288"/>
      <c r="SIF5383" s="288"/>
      <c r="SIG5383" s="288"/>
      <c r="SIH5383" s="288"/>
      <c r="SII5383" s="288"/>
      <c r="SIJ5383" s="288"/>
      <c r="SIK5383" s="288"/>
      <c r="SIL5383" s="288"/>
      <c r="SIM5383" s="288"/>
      <c r="SIN5383" s="288"/>
      <c r="SIO5383" s="288"/>
      <c r="SIP5383" s="288"/>
      <c r="SIQ5383" s="288"/>
      <c r="SIR5383" s="288"/>
      <c r="SIS5383" s="288"/>
      <c r="SIT5383" s="288"/>
      <c r="SIU5383" s="288"/>
      <c r="SIV5383" s="288"/>
      <c r="SIW5383" s="288"/>
      <c r="SIX5383" s="288"/>
      <c r="SIY5383" s="288"/>
      <c r="SIZ5383" s="288"/>
      <c r="SJA5383" s="288"/>
      <c r="SJB5383" s="288"/>
      <c r="SJC5383" s="288"/>
      <c r="SJD5383" s="288"/>
      <c r="SJE5383" s="288"/>
      <c r="SJF5383" s="288"/>
      <c r="SJG5383" s="288"/>
      <c r="SJH5383" s="288"/>
      <c r="SJI5383" s="288"/>
      <c r="SJJ5383" s="288"/>
      <c r="SJK5383" s="288"/>
      <c r="SJL5383" s="288"/>
      <c r="SJM5383" s="288"/>
      <c r="SJN5383" s="288"/>
      <c r="SJO5383" s="288"/>
      <c r="SJP5383" s="288"/>
      <c r="SJQ5383" s="288"/>
      <c r="SJR5383" s="288"/>
      <c r="SJS5383" s="288"/>
      <c r="SJT5383" s="288"/>
      <c r="SJU5383" s="288"/>
      <c r="SJV5383" s="288"/>
      <c r="SJW5383" s="288"/>
      <c r="SJX5383" s="288"/>
      <c r="SJY5383" s="288"/>
      <c r="SJZ5383" s="288"/>
      <c r="SKA5383" s="288"/>
      <c r="SKB5383" s="288"/>
      <c r="SKC5383" s="288"/>
      <c r="SKD5383" s="288"/>
      <c r="SKE5383" s="288"/>
      <c r="SKF5383" s="288"/>
      <c r="SKG5383" s="288"/>
      <c r="SKH5383" s="288"/>
      <c r="SKI5383" s="288"/>
      <c r="SKJ5383" s="288"/>
      <c r="SKK5383" s="288"/>
      <c r="SKL5383" s="288"/>
      <c r="SKM5383" s="288"/>
      <c r="SKN5383" s="288"/>
      <c r="SKO5383" s="288"/>
      <c r="SKP5383" s="288"/>
      <c r="SKQ5383" s="288"/>
      <c r="SKR5383" s="288"/>
      <c r="SKS5383" s="288"/>
      <c r="SKT5383" s="288"/>
      <c r="SKU5383" s="288"/>
      <c r="SKV5383" s="288"/>
      <c r="SKW5383" s="288"/>
      <c r="SKX5383" s="288"/>
      <c r="SKY5383" s="288"/>
      <c r="SKZ5383" s="288"/>
      <c r="SLA5383" s="288"/>
      <c r="SLB5383" s="288"/>
      <c r="SLC5383" s="288"/>
      <c r="SLD5383" s="288"/>
      <c r="SLE5383" s="288"/>
      <c r="SLF5383" s="288"/>
      <c r="SLG5383" s="288"/>
      <c r="SLH5383" s="288"/>
      <c r="SLI5383" s="288"/>
      <c r="SLJ5383" s="288"/>
      <c r="SLK5383" s="288"/>
      <c r="SLL5383" s="288"/>
      <c r="SLM5383" s="288"/>
      <c r="SLN5383" s="288"/>
      <c r="SLO5383" s="288"/>
      <c r="SLP5383" s="288"/>
      <c r="SLQ5383" s="288"/>
      <c r="SLR5383" s="288"/>
      <c r="SLS5383" s="288"/>
      <c r="SLT5383" s="288"/>
      <c r="SLU5383" s="288"/>
      <c r="SLV5383" s="288"/>
      <c r="SLW5383" s="288"/>
      <c r="SLX5383" s="288"/>
      <c r="SLY5383" s="288"/>
      <c r="SLZ5383" s="288"/>
      <c r="SMA5383" s="288"/>
      <c r="SMB5383" s="288"/>
      <c r="SMC5383" s="288"/>
      <c r="SMD5383" s="288"/>
      <c r="SME5383" s="288"/>
      <c r="SMF5383" s="288"/>
      <c r="SMG5383" s="288"/>
      <c r="SMH5383" s="288"/>
      <c r="SMI5383" s="288"/>
      <c r="SMJ5383" s="288"/>
      <c r="SMK5383" s="288"/>
      <c r="SML5383" s="288"/>
      <c r="SMM5383" s="288"/>
      <c r="SMN5383" s="288"/>
      <c r="SMO5383" s="288"/>
      <c r="SMP5383" s="288"/>
      <c r="SMQ5383" s="288"/>
      <c r="SMR5383" s="288"/>
      <c r="SMS5383" s="288"/>
      <c r="SMT5383" s="288"/>
      <c r="SMU5383" s="288"/>
      <c r="SMV5383" s="288"/>
      <c r="SMW5383" s="288"/>
      <c r="SMX5383" s="288"/>
      <c r="SMY5383" s="288"/>
      <c r="SMZ5383" s="288"/>
      <c r="SNA5383" s="288"/>
      <c r="SNB5383" s="288"/>
      <c r="SNC5383" s="288"/>
      <c r="SND5383" s="288"/>
      <c r="SNE5383" s="288"/>
      <c r="SNF5383" s="288"/>
      <c r="SNG5383" s="288"/>
      <c r="SNH5383" s="288"/>
      <c r="SNI5383" s="288"/>
      <c r="SNJ5383" s="288"/>
      <c r="SNK5383" s="288"/>
      <c r="SNL5383" s="288"/>
      <c r="SNM5383" s="288"/>
      <c r="SNN5383" s="288"/>
      <c r="SNO5383" s="288"/>
      <c r="SNP5383" s="288"/>
      <c r="SNQ5383" s="288"/>
      <c r="SNR5383" s="288"/>
      <c r="SNS5383" s="288"/>
      <c r="SNT5383" s="288"/>
      <c r="SNU5383" s="288"/>
      <c r="SNV5383" s="288"/>
      <c r="SNW5383" s="288"/>
      <c r="SNX5383" s="288"/>
      <c r="SNY5383" s="288"/>
      <c r="SNZ5383" s="288"/>
      <c r="SOA5383" s="288"/>
      <c r="SOB5383" s="288"/>
      <c r="SOC5383" s="288"/>
      <c r="SOD5383" s="288"/>
      <c r="SOE5383" s="288"/>
      <c r="SOF5383" s="288"/>
      <c r="SOG5383" s="288"/>
      <c r="SOH5383" s="288"/>
      <c r="SOI5383" s="288"/>
      <c r="SOJ5383" s="288"/>
      <c r="SOK5383" s="288"/>
      <c r="SOL5383" s="288"/>
      <c r="SOM5383" s="288"/>
      <c r="SON5383" s="288"/>
      <c r="SOO5383" s="288"/>
      <c r="SOP5383" s="288"/>
      <c r="SOQ5383" s="288"/>
      <c r="SOR5383" s="288"/>
      <c r="SOS5383" s="288"/>
      <c r="SOT5383" s="288"/>
      <c r="SOU5383" s="288"/>
      <c r="SOV5383" s="288"/>
      <c r="SOW5383" s="288"/>
      <c r="SOX5383" s="288"/>
      <c r="SOY5383" s="288"/>
      <c r="SOZ5383" s="288"/>
      <c r="SPA5383" s="288"/>
      <c r="SPB5383" s="288"/>
      <c r="SPC5383" s="288"/>
      <c r="SPD5383" s="288"/>
      <c r="SPE5383" s="288"/>
      <c r="SPF5383" s="288"/>
      <c r="SPG5383" s="288"/>
      <c r="SPH5383" s="288"/>
      <c r="SPI5383" s="288"/>
      <c r="SPJ5383" s="288"/>
      <c r="SPK5383" s="288"/>
      <c r="SPL5383" s="288"/>
      <c r="SPM5383" s="288"/>
      <c r="SPN5383" s="288"/>
      <c r="SPO5383" s="288"/>
      <c r="SPP5383" s="288"/>
      <c r="SPQ5383" s="288"/>
      <c r="SPR5383" s="288"/>
      <c r="SPS5383" s="288"/>
      <c r="SPT5383" s="288"/>
      <c r="SPU5383" s="288"/>
      <c r="SPV5383" s="288"/>
      <c r="SPW5383" s="288"/>
      <c r="SPX5383" s="288"/>
      <c r="SPY5383" s="288"/>
      <c r="SPZ5383" s="288"/>
      <c r="SQA5383" s="288"/>
      <c r="SQB5383" s="288"/>
      <c r="SQC5383" s="288"/>
      <c r="SQD5383" s="288"/>
      <c r="SQE5383" s="288"/>
      <c r="SQF5383" s="288"/>
      <c r="SQG5383" s="288"/>
      <c r="SQH5383" s="288"/>
      <c r="SQI5383" s="288"/>
      <c r="SQJ5383" s="288"/>
      <c r="SQK5383" s="288"/>
      <c r="SQL5383" s="288"/>
      <c r="SQM5383" s="288"/>
      <c r="SQN5383" s="288"/>
      <c r="SQO5383" s="288"/>
      <c r="SQP5383" s="288"/>
      <c r="SQQ5383" s="288"/>
      <c r="SQR5383" s="288"/>
      <c r="SQS5383" s="288"/>
      <c r="SQT5383" s="288"/>
      <c r="SQU5383" s="288"/>
      <c r="SQV5383" s="288"/>
      <c r="SQW5383" s="288"/>
      <c r="SQX5383" s="288"/>
      <c r="SQY5383" s="288"/>
      <c r="SQZ5383" s="288"/>
      <c r="SRA5383" s="288"/>
      <c r="SRB5383" s="288"/>
      <c r="SRC5383" s="288"/>
      <c r="SRD5383" s="288"/>
      <c r="SRE5383" s="288"/>
      <c r="SRF5383" s="288"/>
      <c r="SRG5383" s="288"/>
      <c r="SRH5383" s="288"/>
      <c r="SRI5383" s="288"/>
      <c r="SRJ5383" s="288"/>
      <c r="SRK5383" s="288"/>
      <c r="SRL5383" s="288"/>
      <c r="SRM5383" s="288"/>
      <c r="SRN5383" s="288"/>
      <c r="SRO5383" s="288"/>
      <c r="SRP5383" s="288"/>
      <c r="SRQ5383" s="288"/>
      <c r="SRR5383" s="288"/>
      <c r="SRS5383" s="288"/>
      <c r="SRT5383" s="288"/>
      <c r="SRU5383" s="288"/>
      <c r="SRV5383" s="288"/>
      <c r="SRW5383" s="288"/>
      <c r="SRX5383" s="288"/>
      <c r="SRY5383" s="288"/>
      <c r="SRZ5383" s="288"/>
      <c r="SSA5383" s="288"/>
      <c r="SSB5383" s="288"/>
      <c r="SSC5383" s="288"/>
      <c r="SSD5383" s="288"/>
      <c r="SSE5383" s="288"/>
      <c r="SSF5383" s="288"/>
      <c r="SSG5383" s="288"/>
      <c r="SSH5383" s="288"/>
      <c r="SSI5383" s="288"/>
      <c r="SSJ5383" s="288"/>
      <c r="SSK5383" s="288"/>
      <c r="SSL5383" s="288"/>
      <c r="SSM5383" s="288"/>
      <c r="SSN5383" s="288"/>
      <c r="SSO5383" s="288"/>
      <c r="SSP5383" s="288"/>
      <c r="SSQ5383" s="288"/>
      <c r="SSR5383" s="288"/>
      <c r="SSS5383" s="288"/>
      <c r="SST5383" s="288"/>
      <c r="SSU5383" s="288"/>
      <c r="SSV5383" s="288"/>
      <c r="SSW5383" s="288"/>
      <c r="SSX5383" s="288"/>
      <c r="SSY5383" s="288"/>
      <c r="SSZ5383" s="288"/>
      <c r="STA5383" s="288"/>
      <c r="STB5383" s="288"/>
      <c r="STC5383" s="288"/>
      <c r="STD5383" s="288"/>
      <c r="STE5383" s="288"/>
      <c r="STF5383" s="288"/>
      <c r="STG5383" s="288"/>
      <c r="STH5383" s="288"/>
      <c r="STI5383" s="288"/>
      <c r="STJ5383" s="288"/>
      <c r="STK5383" s="288"/>
      <c r="STL5383" s="288"/>
      <c r="STM5383" s="288"/>
      <c r="STN5383" s="288"/>
      <c r="STO5383" s="288"/>
      <c r="STP5383" s="288"/>
      <c r="STQ5383" s="288"/>
      <c r="STR5383" s="288"/>
      <c r="STS5383" s="288"/>
      <c r="STT5383" s="288"/>
      <c r="STU5383" s="288"/>
      <c r="STV5383" s="288"/>
      <c r="STW5383" s="288"/>
      <c r="STX5383" s="288"/>
      <c r="STY5383" s="288"/>
      <c r="STZ5383" s="288"/>
      <c r="SUA5383" s="288"/>
      <c r="SUB5383" s="288"/>
      <c r="SUC5383" s="288"/>
      <c r="SUD5383" s="288"/>
      <c r="SUE5383" s="288"/>
      <c r="SUF5383" s="288"/>
      <c r="SUG5383" s="288"/>
      <c r="SUH5383" s="288"/>
      <c r="SUI5383" s="288"/>
      <c r="SUJ5383" s="288"/>
      <c r="SUK5383" s="288"/>
      <c r="SUL5383" s="288"/>
      <c r="SUM5383" s="288"/>
      <c r="SUN5383" s="288"/>
      <c r="SUO5383" s="288"/>
      <c r="SUP5383" s="288"/>
      <c r="SUQ5383" s="288"/>
      <c r="SUR5383" s="288"/>
      <c r="SUS5383" s="288"/>
      <c r="SUT5383" s="288"/>
      <c r="SUU5383" s="288"/>
      <c r="SUV5383" s="288"/>
      <c r="SUW5383" s="288"/>
      <c r="SUX5383" s="288"/>
      <c r="SUY5383" s="288"/>
      <c r="SUZ5383" s="288"/>
      <c r="SVA5383" s="288"/>
      <c r="SVB5383" s="288"/>
      <c r="SVC5383" s="288"/>
      <c r="SVD5383" s="288"/>
      <c r="SVE5383" s="288"/>
      <c r="SVF5383" s="288"/>
      <c r="SVG5383" s="288"/>
      <c r="SVH5383" s="288"/>
      <c r="SVI5383" s="288"/>
      <c r="SVJ5383" s="288"/>
      <c r="SVK5383" s="288"/>
      <c r="SVL5383" s="288"/>
      <c r="SVM5383" s="288"/>
      <c r="SVN5383" s="288"/>
      <c r="SVO5383" s="288"/>
      <c r="SVP5383" s="288"/>
      <c r="SVQ5383" s="288"/>
      <c r="SVR5383" s="288"/>
      <c r="SVS5383" s="288"/>
      <c r="SVT5383" s="288"/>
      <c r="SVU5383" s="288"/>
      <c r="SVV5383" s="288"/>
      <c r="SVW5383" s="288"/>
      <c r="SVX5383" s="288"/>
      <c r="SVY5383" s="288"/>
      <c r="SVZ5383" s="288"/>
      <c r="SWA5383" s="288"/>
      <c r="SWB5383" s="288"/>
      <c r="SWC5383" s="288"/>
      <c r="SWD5383" s="288"/>
      <c r="SWE5383" s="288"/>
      <c r="SWF5383" s="288"/>
      <c r="SWG5383" s="288"/>
      <c r="SWH5383" s="288"/>
      <c r="SWI5383" s="288"/>
      <c r="SWJ5383" s="288"/>
      <c r="SWK5383" s="288"/>
      <c r="SWL5383" s="288"/>
      <c r="SWM5383" s="288"/>
      <c r="SWN5383" s="288"/>
      <c r="SWO5383" s="288"/>
      <c r="SWP5383" s="288"/>
      <c r="SWQ5383" s="288"/>
      <c r="SWR5383" s="288"/>
      <c r="SWS5383" s="288"/>
      <c r="SWT5383" s="288"/>
      <c r="SWU5383" s="288"/>
      <c r="SWV5383" s="288"/>
      <c r="SWW5383" s="288"/>
      <c r="SWX5383" s="288"/>
      <c r="SWY5383" s="288"/>
      <c r="SWZ5383" s="288"/>
      <c r="SXA5383" s="288"/>
      <c r="SXB5383" s="288"/>
      <c r="SXC5383" s="288"/>
      <c r="SXD5383" s="288"/>
      <c r="SXE5383" s="288"/>
      <c r="SXF5383" s="288"/>
      <c r="SXG5383" s="288"/>
      <c r="SXH5383" s="288"/>
      <c r="SXI5383" s="288"/>
      <c r="SXJ5383" s="288"/>
      <c r="SXK5383" s="288"/>
      <c r="SXL5383" s="288"/>
      <c r="SXM5383" s="288"/>
      <c r="SXN5383" s="288"/>
      <c r="SXO5383" s="288"/>
      <c r="SXP5383" s="288"/>
      <c r="SXQ5383" s="288"/>
      <c r="SXR5383" s="288"/>
      <c r="SXS5383" s="288"/>
      <c r="SXT5383" s="288"/>
      <c r="SXU5383" s="288"/>
      <c r="SXV5383" s="288"/>
      <c r="SXW5383" s="288"/>
      <c r="SXX5383" s="288"/>
      <c r="SXY5383" s="288"/>
      <c r="SXZ5383" s="288"/>
      <c r="SYA5383" s="288"/>
      <c r="SYB5383" s="288"/>
      <c r="SYC5383" s="288"/>
      <c r="SYD5383" s="288"/>
      <c r="SYE5383" s="288"/>
      <c r="SYF5383" s="288"/>
      <c r="SYG5383" s="288"/>
      <c r="SYH5383" s="288"/>
      <c r="SYI5383" s="288"/>
      <c r="SYJ5383" s="288"/>
      <c r="SYK5383" s="288"/>
      <c r="SYL5383" s="288"/>
      <c r="SYM5383" s="288"/>
      <c r="SYN5383" s="288"/>
      <c r="SYO5383" s="288"/>
      <c r="SYP5383" s="288"/>
      <c r="SYQ5383" s="288"/>
      <c r="SYR5383" s="288"/>
      <c r="SYS5383" s="288"/>
      <c r="SYT5383" s="288"/>
      <c r="SYU5383" s="288"/>
      <c r="SYV5383" s="288"/>
      <c r="SYW5383" s="288"/>
      <c r="SYX5383" s="288"/>
      <c r="SYY5383" s="288"/>
      <c r="SYZ5383" s="288"/>
      <c r="SZA5383" s="288"/>
      <c r="SZB5383" s="288"/>
      <c r="SZC5383" s="288"/>
      <c r="SZD5383" s="288"/>
      <c r="SZE5383" s="288"/>
      <c r="SZF5383" s="288"/>
      <c r="SZG5383" s="288"/>
      <c r="SZH5383" s="288"/>
      <c r="SZI5383" s="288"/>
      <c r="SZJ5383" s="288"/>
      <c r="SZK5383" s="288"/>
      <c r="SZL5383" s="288"/>
      <c r="SZM5383" s="288"/>
      <c r="SZN5383" s="288"/>
      <c r="SZO5383" s="288"/>
      <c r="SZP5383" s="288"/>
      <c r="SZQ5383" s="288"/>
      <c r="SZR5383" s="288"/>
      <c r="SZS5383" s="288"/>
      <c r="SZT5383" s="288"/>
      <c r="SZU5383" s="288"/>
      <c r="SZV5383" s="288"/>
      <c r="SZW5383" s="288"/>
      <c r="SZX5383" s="288"/>
      <c r="SZY5383" s="288"/>
      <c r="SZZ5383" s="288"/>
      <c r="TAA5383" s="288"/>
      <c r="TAB5383" s="288"/>
      <c r="TAC5383" s="288"/>
      <c r="TAD5383" s="288"/>
      <c r="TAE5383" s="288"/>
      <c r="TAF5383" s="288"/>
      <c r="TAG5383" s="288"/>
      <c r="TAH5383" s="288"/>
      <c r="TAI5383" s="288"/>
      <c r="TAJ5383" s="288"/>
      <c r="TAK5383" s="288"/>
      <c r="TAL5383" s="288"/>
      <c r="TAM5383" s="288"/>
      <c r="TAN5383" s="288"/>
      <c r="TAO5383" s="288"/>
      <c r="TAP5383" s="288"/>
      <c r="TAQ5383" s="288"/>
      <c r="TAR5383" s="288"/>
      <c r="TAS5383" s="288"/>
      <c r="TAT5383" s="288"/>
      <c r="TAU5383" s="288"/>
      <c r="TAV5383" s="288"/>
      <c r="TAW5383" s="288"/>
      <c r="TAX5383" s="288"/>
      <c r="TAY5383" s="288"/>
      <c r="TAZ5383" s="288"/>
      <c r="TBA5383" s="288"/>
      <c r="TBB5383" s="288"/>
      <c r="TBC5383" s="288"/>
      <c r="TBD5383" s="288"/>
      <c r="TBE5383" s="288"/>
      <c r="TBF5383" s="288"/>
      <c r="TBG5383" s="288"/>
      <c r="TBH5383" s="288"/>
      <c r="TBI5383" s="288"/>
      <c r="TBJ5383" s="288"/>
      <c r="TBK5383" s="288"/>
      <c r="TBL5383" s="288"/>
      <c r="TBM5383" s="288"/>
      <c r="TBN5383" s="288"/>
      <c r="TBO5383" s="288"/>
      <c r="TBP5383" s="288"/>
      <c r="TBQ5383" s="288"/>
      <c r="TBR5383" s="288"/>
      <c r="TBS5383" s="288"/>
      <c r="TBT5383" s="288"/>
      <c r="TBU5383" s="288"/>
      <c r="TBV5383" s="288"/>
      <c r="TBW5383" s="288"/>
      <c r="TBX5383" s="288"/>
      <c r="TBY5383" s="288"/>
      <c r="TBZ5383" s="288"/>
      <c r="TCA5383" s="288"/>
      <c r="TCB5383" s="288"/>
      <c r="TCC5383" s="288"/>
      <c r="TCD5383" s="288"/>
      <c r="TCE5383" s="288"/>
      <c r="TCF5383" s="288"/>
      <c r="TCG5383" s="288"/>
      <c r="TCH5383" s="288"/>
      <c r="TCI5383" s="288"/>
      <c r="TCJ5383" s="288"/>
      <c r="TCK5383" s="288"/>
      <c r="TCL5383" s="288"/>
      <c r="TCM5383" s="288"/>
      <c r="TCN5383" s="288"/>
      <c r="TCO5383" s="288"/>
      <c r="TCP5383" s="288"/>
      <c r="TCQ5383" s="288"/>
      <c r="TCR5383" s="288"/>
      <c r="TCS5383" s="288"/>
      <c r="TCT5383" s="288"/>
      <c r="TCU5383" s="288"/>
      <c r="TCV5383" s="288"/>
      <c r="TCW5383" s="288"/>
      <c r="TCX5383" s="288"/>
      <c r="TCY5383" s="288"/>
      <c r="TCZ5383" s="288"/>
      <c r="TDA5383" s="288"/>
      <c r="TDB5383" s="288"/>
      <c r="TDC5383" s="288"/>
      <c r="TDD5383" s="288"/>
      <c r="TDE5383" s="288"/>
      <c r="TDF5383" s="288"/>
      <c r="TDG5383" s="288"/>
      <c r="TDH5383" s="288"/>
      <c r="TDI5383" s="288"/>
      <c r="TDJ5383" s="288"/>
      <c r="TDK5383" s="288"/>
      <c r="TDL5383" s="288"/>
      <c r="TDM5383" s="288"/>
      <c r="TDN5383" s="288"/>
      <c r="TDO5383" s="288"/>
      <c r="TDP5383" s="288"/>
      <c r="TDQ5383" s="288"/>
      <c r="TDR5383" s="288"/>
      <c r="TDS5383" s="288"/>
      <c r="TDT5383" s="288"/>
      <c r="TDU5383" s="288"/>
      <c r="TDV5383" s="288"/>
      <c r="TDW5383" s="288"/>
      <c r="TDX5383" s="288"/>
      <c r="TDY5383" s="288"/>
      <c r="TDZ5383" s="288"/>
      <c r="TEA5383" s="288"/>
      <c r="TEB5383" s="288"/>
      <c r="TEC5383" s="288"/>
      <c r="TED5383" s="288"/>
      <c r="TEE5383" s="288"/>
      <c r="TEF5383" s="288"/>
      <c r="TEG5383" s="288"/>
      <c r="TEH5383" s="288"/>
      <c r="TEI5383" s="288"/>
      <c r="TEJ5383" s="288"/>
      <c r="TEK5383" s="288"/>
      <c r="TEL5383" s="288"/>
      <c r="TEM5383" s="288"/>
      <c r="TEN5383" s="288"/>
      <c r="TEO5383" s="288"/>
      <c r="TEP5383" s="288"/>
      <c r="TEQ5383" s="288"/>
      <c r="TER5383" s="288"/>
      <c r="TES5383" s="288"/>
      <c r="TET5383" s="288"/>
      <c r="TEU5383" s="288"/>
      <c r="TEV5383" s="288"/>
      <c r="TEW5383" s="288"/>
      <c r="TEX5383" s="288"/>
      <c r="TEY5383" s="288"/>
      <c r="TEZ5383" s="288"/>
      <c r="TFA5383" s="288"/>
      <c r="TFB5383" s="288"/>
      <c r="TFC5383" s="288"/>
      <c r="TFD5383" s="288"/>
      <c r="TFE5383" s="288"/>
      <c r="TFF5383" s="288"/>
      <c r="TFG5383" s="288"/>
      <c r="TFH5383" s="288"/>
      <c r="TFI5383" s="288"/>
      <c r="TFJ5383" s="288"/>
      <c r="TFK5383" s="288"/>
      <c r="TFL5383" s="288"/>
      <c r="TFM5383" s="288"/>
      <c r="TFN5383" s="288"/>
      <c r="TFO5383" s="288"/>
      <c r="TFP5383" s="288"/>
      <c r="TFQ5383" s="288"/>
      <c r="TFR5383" s="288"/>
      <c r="TFS5383" s="288"/>
      <c r="TFT5383" s="288"/>
      <c r="TFU5383" s="288"/>
      <c r="TFV5383" s="288"/>
      <c r="TFW5383" s="288"/>
      <c r="TFX5383" s="288"/>
      <c r="TFY5383" s="288"/>
      <c r="TFZ5383" s="288"/>
      <c r="TGA5383" s="288"/>
      <c r="TGB5383" s="288"/>
      <c r="TGC5383" s="288"/>
      <c r="TGD5383" s="288"/>
      <c r="TGE5383" s="288"/>
      <c r="TGF5383" s="288"/>
      <c r="TGG5383" s="288"/>
      <c r="TGH5383" s="288"/>
      <c r="TGI5383" s="288"/>
      <c r="TGJ5383" s="288"/>
      <c r="TGK5383" s="288"/>
      <c r="TGL5383" s="288"/>
      <c r="TGM5383" s="288"/>
      <c r="TGN5383" s="288"/>
      <c r="TGO5383" s="288"/>
      <c r="TGP5383" s="288"/>
      <c r="TGQ5383" s="288"/>
      <c r="TGR5383" s="288"/>
      <c r="TGS5383" s="288"/>
      <c r="TGT5383" s="288"/>
      <c r="TGU5383" s="288"/>
      <c r="TGV5383" s="288"/>
      <c r="TGW5383" s="288"/>
      <c r="TGX5383" s="288"/>
      <c r="TGY5383" s="288"/>
      <c r="TGZ5383" s="288"/>
      <c r="THA5383" s="288"/>
      <c r="THB5383" s="288"/>
      <c r="THC5383" s="288"/>
      <c r="THD5383" s="288"/>
      <c r="THE5383" s="288"/>
      <c r="THF5383" s="288"/>
      <c r="THG5383" s="288"/>
      <c r="THH5383" s="288"/>
      <c r="THI5383" s="288"/>
      <c r="THJ5383" s="288"/>
      <c r="THK5383" s="288"/>
      <c r="THL5383" s="288"/>
      <c r="THM5383" s="288"/>
      <c r="THN5383" s="288"/>
      <c r="THO5383" s="288"/>
      <c r="THP5383" s="288"/>
      <c r="THQ5383" s="288"/>
      <c r="THR5383" s="288"/>
      <c r="THS5383" s="288"/>
      <c r="THT5383" s="288"/>
      <c r="THU5383" s="288"/>
      <c r="THV5383" s="288"/>
      <c r="THW5383" s="288"/>
      <c r="THX5383" s="288"/>
      <c r="THY5383" s="288"/>
      <c r="THZ5383" s="288"/>
      <c r="TIA5383" s="288"/>
      <c r="TIB5383" s="288"/>
      <c r="TIC5383" s="288"/>
      <c r="TID5383" s="288"/>
      <c r="TIE5383" s="288"/>
      <c r="TIF5383" s="288"/>
      <c r="TIG5383" s="288"/>
      <c r="TIH5383" s="288"/>
      <c r="TII5383" s="288"/>
      <c r="TIJ5383" s="288"/>
      <c r="TIK5383" s="288"/>
      <c r="TIL5383" s="288"/>
      <c r="TIM5383" s="288"/>
      <c r="TIN5383" s="288"/>
      <c r="TIO5383" s="288"/>
      <c r="TIP5383" s="288"/>
      <c r="TIQ5383" s="288"/>
      <c r="TIR5383" s="288"/>
      <c r="TIS5383" s="288"/>
      <c r="TIT5383" s="288"/>
      <c r="TIU5383" s="288"/>
      <c r="TIV5383" s="288"/>
      <c r="TIW5383" s="288"/>
      <c r="TIX5383" s="288"/>
      <c r="TIY5383" s="288"/>
      <c r="TIZ5383" s="288"/>
      <c r="TJA5383" s="288"/>
      <c r="TJB5383" s="288"/>
      <c r="TJC5383" s="288"/>
      <c r="TJD5383" s="288"/>
      <c r="TJE5383" s="288"/>
      <c r="TJF5383" s="288"/>
      <c r="TJG5383" s="288"/>
      <c r="TJH5383" s="288"/>
      <c r="TJI5383" s="288"/>
      <c r="TJJ5383" s="288"/>
      <c r="TJK5383" s="288"/>
      <c r="TJL5383" s="288"/>
      <c r="TJM5383" s="288"/>
      <c r="TJN5383" s="288"/>
      <c r="TJO5383" s="288"/>
      <c r="TJP5383" s="288"/>
      <c r="TJQ5383" s="288"/>
      <c r="TJR5383" s="288"/>
      <c r="TJS5383" s="288"/>
      <c r="TJT5383" s="288"/>
      <c r="TJU5383" s="288"/>
      <c r="TJV5383" s="288"/>
      <c r="TJW5383" s="288"/>
      <c r="TJX5383" s="288"/>
      <c r="TJY5383" s="288"/>
      <c r="TJZ5383" s="288"/>
      <c r="TKA5383" s="288"/>
      <c r="TKB5383" s="288"/>
      <c r="TKC5383" s="288"/>
      <c r="TKD5383" s="288"/>
      <c r="TKE5383" s="288"/>
      <c r="TKF5383" s="288"/>
      <c r="TKG5383" s="288"/>
      <c r="TKH5383" s="288"/>
      <c r="TKI5383" s="288"/>
      <c r="TKJ5383" s="288"/>
      <c r="TKK5383" s="288"/>
      <c r="TKL5383" s="288"/>
      <c r="TKM5383" s="288"/>
      <c r="TKN5383" s="288"/>
      <c r="TKO5383" s="288"/>
      <c r="TKP5383" s="288"/>
      <c r="TKQ5383" s="288"/>
      <c r="TKR5383" s="288"/>
      <c r="TKS5383" s="288"/>
      <c r="TKT5383" s="288"/>
      <c r="TKU5383" s="288"/>
      <c r="TKV5383" s="288"/>
      <c r="TKW5383" s="288"/>
      <c r="TKX5383" s="288"/>
      <c r="TKY5383" s="288"/>
      <c r="TKZ5383" s="288"/>
      <c r="TLA5383" s="288"/>
      <c r="TLB5383" s="288"/>
      <c r="TLC5383" s="288"/>
      <c r="TLD5383" s="288"/>
      <c r="TLE5383" s="288"/>
      <c r="TLF5383" s="288"/>
      <c r="TLG5383" s="288"/>
      <c r="TLH5383" s="288"/>
      <c r="TLI5383" s="288"/>
      <c r="TLJ5383" s="288"/>
      <c r="TLK5383" s="288"/>
      <c r="TLL5383" s="288"/>
      <c r="TLM5383" s="288"/>
      <c r="TLN5383" s="288"/>
      <c r="TLO5383" s="288"/>
      <c r="TLP5383" s="288"/>
      <c r="TLQ5383" s="288"/>
      <c r="TLR5383" s="288"/>
      <c r="TLS5383" s="288"/>
      <c r="TLT5383" s="288"/>
      <c r="TLU5383" s="288"/>
      <c r="TLV5383" s="288"/>
      <c r="TLW5383" s="288"/>
      <c r="TLX5383" s="288"/>
      <c r="TLY5383" s="288"/>
      <c r="TLZ5383" s="288"/>
      <c r="TMA5383" s="288"/>
      <c r="TMB5383" s="288"/>
      <c r="TMC5383" s="288"/>
      <c r="TMD5383" s="288"/>
      <c r="TME5383" s="288"/>
      <c r="TMF5383" s="288"/>
      <c r="TMG5383" s="288"/>
      <c r="TMH5383" s="288"/>
      <c r="TMI5383" s="288"/>
      <c r="TMJ5383" s="288"/>
      <c r="TMK5383" s="288"/>
      <c r="TML5383" s="288"/>
      <c r="TMM5383" s="288"/>
      <c r="TMN5383" s="288"/>
      <c r="TMO5383" s="288"/>
      <c r="TMP5383" s="288"/>
      <c r="TMQ5383" s="288"/>
      <c r="TMR5383" s="288"/>
      <c r="TMS5383" s="288"/>
      <c r="TMT5383" s="288"/>
      <c r="TMU5383" s="288"/>
      <c r="TMV5383" s="288"/>
      <c r="TMW5383" s="288"/>
      <c r="TMX5383" s="288"/>
      <c r="TMY5383" s="288"/>
      <c r="TMZ5383" s="288"/>
      <c r="TNA5383" s="288"/>
      <c r="TNB5383" s="288"/>
      <c r="TNC5383" s="288"/>
      <c r="TND5383" s="288"/>
      <c r="TNE5383" s="288"/>
      <c r="TNF5383" s="288"/>
      <c r="TNG5383" s="288"/>
      <c r="TNH5383" s="288"/>
      <c r="TNI5383" s="288"/>
      <c r="TNJ5383" s="288"/>
      <c r="TNK5383" s="288"/>
      <c r="TNL5383" s="288"/>
      <c r="TNM5383" s="288"/>
      <c r="TNN5383" s="288"/>
      <c r="TNO5383" s="288"/>
      <c r="TNP5383" s="288"/>
      <c r="TNQ5383" s="288"/>
      <c r="TNR5383" s="288"/>
      <c r="TNS5383" s="288"/>
      <c r="TNT5383" s="288"/>
      <c r="TNU5383" s="288"/>
      <c r="TNV5383" s="288"/>
      <c r="TNW5383" s="288"/>
      <c r="TNX5383" s="288"/>
      <c r="TNY5383" s="288"/>
      <c r="TNZ5383" s="288"/>
      <c r="TOA5383" s="288"/>
      <c r="TOB5383" s="288"/>
      <c r="TOC5383" s="288"/>
      <c r="TOD5383" s="288"/>
      <c r="TOE5383" s="288"/>
      <c r="TOF5383" s="288"/>
      <c r="TOG5383" s="288"/>
      <c r="TOH5383" s="288"/>
      <c r="TOI5383" s="288"/>
      <c r="TOJ5383" s="288"/>
      <c r="TOK5383" s="288"/>
      <c r="TOL5383" s="288"/>
      <c r="TOM5383" s="288"/>
      <c r="TON5383" s="288"/>
      <c r="TOO5383" s="288"/>
      <c r="TOP5383" s="288"/>
      <c r="TOQ5383" s="288"/>
      <c r="TOR5383" s="288"/>
      <c r="TOS5383" s="288"/>
      <c r="TOT5383" s="288"/>
      <c r="TOU5383" s="288"/>
      <c r="TOV5383" s="288"/>
      <c r="TOW5383" s="288"/>
      <c r="TOX5383" s="288"/>
      <c r="TOY5383" s="288"/>
      <c r="TOZ5383" s="288"/>
      <c r="TPA5383" s="288"/>
      <c r="TPB5383" s="288"/>
      <c r="TPC5383" s="288"/>
      <c r="TPD5383" s="288"/>
      <c r="TPE5383" s="288"/>
      <c r="TPF5383" s="288"/>
      <c r="TPG5383" s="288"/>
      <c r="TPH5383" s="288"/>
      <c r="TPI5383" s="288"/>
      <c r="TPJ5383" s="288"/>
      <c r="TPK5383" s="288"/>
      <c r="TPL5383" s="288"/>
      <c r="TPM5383" s="288"/>
      <c r="TPN5383" s="288"/>
      <c r="TPO5383" s="288"/>
      <c r="TPP5383" s="288"/>
      <c r="TPQ5383" s="288"/>
      <c r="TPR5383" s="288"/>
      <c r="TPS5383" s="288"/>
      <c r="TPT5383" s="288"/>
      <c r="TPU5383" s="288"/>
      <c r="TPV5383" s="288"/>
      <c r="TPW5383" s="288"/>
      <c r="TPX5383" s="288"/>
      <c r="TPY5383" s="288"/>
      <c r="TPZ5383" s="288"/>
      <c r="TQA5383" s="288"/>
      <c r="TQB5383" s="288"/>
      <c r="TQC5383" s="288"/>
      <c r="TQD5383" s="288"/>
      <c r="TQE5383" s="288"/>
      <c r="TQF5383" s="288"/>
      <c r="TQG5383" s="288"/>
      <c r="TQH5383" s="288"/>
      <c r="TQI5383" s="288"/>
      <c r="TQJ5383" s="288"/>
      <c r="TQK5383" s="288"/>
      <c r="TQL5383" s="288"/>
      <c r="TQM5383" s="288"/>
      <c r="TQN5383" s="288"/>
      <c r="TQO5383" s="288"/>
      <c r="TQP5383" s="288"/>
      <c r="TQQ5383" s="288"/>
      <c r="TQR5383" s="288"/>
      <c r="TQS5383" s="288"/>
      <c r="TQT5383" s="288"/>
      <c r="TQU5383" s="288"/>
      <c r="TQV5383" s="288"/>
      <c r="TQW5383" s="288"/>
      <c r="TQX5383" s="288"/>
      <c r="TQY5383" s="288"/>
      <c r="TQZ5383" s="288"/>
      <c r="TRA5383" s="288"/>
      <c r="TRB5383" s="288"/>
      <c r="TRC5383" s="288"/>
      <c r="TRD5383" s="288"/>
      <c r="TRE5383" s="288"/>
      <c r="TRF5383" s="288"/>
      <c r="TRG5383" s="288"/>
      <c r="TRH5383" s="288"/>
      <c r="TRI5383" s="288"/>
      <c r="TRJ5383" s="288"/>
      <c r="TRK5383" s="288"/>
      <c r="TRL5383" s="288"/>
      <c r="TRM5383" s="288"/>
      <c r="TRN5383" s="288"/>
      <c r="TRO5383" s="288"/>
      <c r="TRP5383" s="288"/>
      <c r="TRQ5383" s="288"/>
      <c r="TRR5383" s="288"/>
      <c r="TRS5383" s="288"/>
      <c r="TRT5383" s="288"/>
      <c r="TRU5383" s="288"/>
      <c r="TRV5383" s="288"/>
      <c r="TRW5383" s="288"/>
      <c r="TRX5383" s="288"/>
      <c r="TRY5383" s="288"/>
      <c r="TRZ5383" s="288"/>
      <c r="TSA5383" s="288"/>
      <c r="TSB5383" s="288"/>
      <c r="TSC5383" s="288"/>
      <c r="TSD5383" s="288"/>
      <c r="TSE5383" s="288"/>
      <c r="TSF5383" s="288"/>
      <c r="TSG5383" s="288"/>
      <c r="TSH5383" s="288"/>
      <c r="TSI5383" s="288"/>
      <c r="TSJ5383" s="288"/>
      <c r="TSK5383" s="288"/>
      <c r="TSL5383" s="288"/>
      <c r="TSM5383" s="288"/>
      <c r="TSN5383" s="288"/>
      <c r="TSO5383" s="288"/>
      <c r="TSP5383" s="288"/>
      <c r="TSQ5383" s="288"/>
      <c r="TSR5383" s="288"/>
      <c r="TSS5383" s="288"/>
      <c r="TST5383" s="288"/>
      <c r="TSU5383" s="288"/>
      <c r="TSV5383" s="288"/>
      <c r="TSW5383" s="288"/>
      <c r="TSX5383" s="288"/>
      <c r="TSY5383" s="288"/>
      <c r="TSZ5383" s="288"/>
      <c r="TTA5383" s="288"/>
      <c r="TTB5383" s="288"/>
      <c r="TTC5383" s="288"/>
      <c r="TTD5383" s="288"/>
      <c r="TTE5383" s="288"/>
      <c r="TTF5383" s="288"/>
      <c r="TTG5383" s="288"/>
      <c r="TTH5383" s="288"/>
      <c r="TTI5383" s="288"/>
      <c r="TTJ5383" s="288"/>
      <c r="TTK5383" s="288"/>
      <c r="TTL5383" s="288"/>
      <c r="TTM5383" s="288"/>
      <c r="TTN5383" s="288"/>
      <c r="TTO5383" s="288"/>
      <c r="TTP5383" s="288"/>
      <c r="TTQ5383" s="288"/>
      <c r="TTR5383" s="288"/>
      <c r="TTS5383" s="288"/>
      <c r="TTT5383" s="288"/>
      <c r="TTU5383" s="288"/>
      <c r="TTV5383" s="288"/>
      <c r="TTW5383" s="288"/>
      <c r="TTX5383" s="288"/>
      <c r="TTY5383" s="288"/>
      <c r="TTZ5383" s="288"/>
      <c r="TUA5383" s="288"/>
      <c r="TUB5383" s="288"/>
      <c r="TUC5383" s="288"/>
      <c r="TUD5383" s="288"/>
      <c r="TUE5383" s="288"/>
      <c r="TUF5383" s="288"/>
      <c r="TUG5383" s="288"/>
      <c r="TUH5383" s="288"/>
      <c r="TUI5383" s="288"/>
      <c r="TUJ5383" s="288"/>
      <c r="TUK5383" s="288"/>
      <c r="TUL5383" s="288"/>
      <c r="TUM5383" s="288"/>
      <c r="TUN5383" s="288"/>
      <c r="TUO5383" s="288"/>
      <c r="TUP5383" s="288"/>
      <c r="TUQ5383" s="288"/>
      <c r="TUR5383" s="288"/>
      <c r="TUS5383" s="288"/>
      <c r="TUT5383" s="288"/>
      <c r="TUU5383" s="288"/>
      <c r="TUV5383" s="288"/>
      <c r="TUW5383" s="288"/>
      <c r="TUX5383" s="288"/>
      <c r="TUY5383" s="288"/>
      <c r="TUZ5383" s="288"/>
      <c r="TVA5383" s="288"/>
      <c r="TVB5383" s="288"/>
      <c r="TVC5383" s="288"/>
      <c r="TVD5383" s="288"/>
      <c r="TVE5383" s="288"/>
      <c r="TVF5383" s="288"/>
      <c r="TVG5383" s="288"/>
      <c r="TVH5383" s="288"/>
      <c r="TVI5383" s="288"/>
      <c r="TVJ5383" s="288"/>
      <c r="TVK5383" s="288"/>
      <c r="TVL5383" s="288"/>
      <c r="TVM5383" s="288"/>
      <c r="TVN5383" s="288"/>
      <c r="TVO5383" s="288"/>
      <c r="TVP5383" s="288"/>
      <c r="TVQ5383" s="288"/>
      <c r="TVR5383" s="288"/>
      <c r="TVS5383" s="288"/>
      <c r="TVT5383" s="288"/>
      <c r="TVU5383" s="288"/>
      <c r="TVV5383" s="288"/>
      <c r="TVW5383" s="288"/>
      <c r="TVX5383" s="288"/>
      <c r="TVY5383" s="288"/>
      <c r="TVZ5383" s="288"/>
      <c r="TWA5383" s="288"/>
      <c r="TWB5383" s="288"/>
      <c r="TWC5383" s="288"/>
      <c r="TWD5383" s="288"/>
      <c r="TWE5383" s="288"/>
      <c r="TWF5383" s="288"/>
      <c r="TWG5383" s="288"/>
      <c r="TWH5383" s="288"/>
      <c r="TWI5383" s="288"/>
      <c r="TWJ5383" s="288"/>
      <c r="TWK5383" s="288"/>
      <c r="TWL5383" s="288"/>
      <c r="TWM5383" s="288"/>
      <c r="TWN5383" s="288"/>
      <c r="TWO5383" s="288"/>
      <c r="TWP5383" s="288"/>
      <c r="TWQ5383" s="288"/>
      <c r="TWR5383" s="288"/>
      <c r="TWS5383" s="288"/>
      <c r="TWT5383" s="288"/>
      <c r="TWU5383" s="288"/>
      <c r="TWV5383" s="288"/>
      <c r="TWW5383" s="288"/>
      <c r="TWX5383" s="288"/>
      <c r="TWY5383" s="288"/>
      <c r="TWZ5383" s="288"/>
      <c r="TXA5383" s="288"/>
      <c r="TXB5383" s="288"/>
      <c r="TXC5383" s="288"/>
      <c r="TXD5383" s="288"/>
      <c r="TXE5383" s="288"/>
      <c r="TXF5383" s="288"/>
      <c r="TXG5383" s="288"/>
      <c r="TXH5383" s="288"/>
      <c r="TXI5383" s="288"/>
      <c r="TXJ5383" s="288"/>
      <c r="TXK5383" s="288"/>
      <c r="TXL5383" s="288"/>
      <c r="TXM5383" s="288"/>
      <c r="TXN5383" s="288"/>
      <c r="TXO5383" s="288"/>
      <c r="TXP5383" s="288"/>
      <c r="TXQ5383" s="288"/>
      <c r="TXR5383" s="288"/>
      <c r="TXS5383" s="288"/>
      <c r="TXT5383" s="288"/>
      <c r="TXU5383" s="288"/>
      <c r="TXV5383" s="288"/>
      <c r="TXW5383" s="288"/>
      <c r="TXX5383" s="288"/>
      <c r="TXY5383" s="288"/>
      <c r="TXZ5383" s="288"/>
      <c r="TYA5383" s="288"/>
      <c r="TYB5383" s="288"/>
      <c r="TYC5383" s="288"/>
      <c r="TYD5383" s="288"/>
      <c r="TYE5383" s="288"/>
      <c r="TYF5383" s="288"/>
      <c r="TYG5383" s="288"/>
      <c r="TYH5383" s="288"/>
      <c r="TYI5383" s="288"/>
      <c r="TYJ5383" s="288"/>
      <c r="TYK5383" s="288"/>
      <c r="TYL5383" s="288"/>
      <c r="TYM5383" s="288"/>
      <c r="TYN5383" s="288"/>
      <c r="TYO5383" s="288"/>
      <c r="TYP5383" s="288"/>
      <c r="TYQ5383" s="288"/>
      <c r="TYR5383" s="288"/>
      <c r="TYS5383" s="288"/>
      <c r="TYT5383" s="288"/>
      <c r="TYU5383" s="288"/>
      <c r="TYV5383" s="288"/>
      <c r="TYW5383" s="288"/>
      <c r="TYX5383" s="288"/>
      <c r="TYY5383" s="288"/>
      <c r="TYZ5383" s="288"/>
      <c r="TZA5383" s="288"/>
      <c r="TZB5383" s="288"/>
      <c r="TZC5383" s="288"/>
      <c r="TZD5383" s="288"/>
      <c r="TZE5383" s="288"/>
      <c r="TZF5383" s="288"/>
      <c r="TZG5383" s="288"/>
      <c r="TZH5383" s="288"/>
      <c r="TZI5383" s="288"/>
      <c r="TZJ5383" s="288"/>
      <c r="TZK5383" s="288"/>
      <c r="TZL5383" s="288"/>
      <c r="TZM5383" s="288"/>
      <c r="TZN5383" s="288"/>
      <c r="TZO5383" s="288"/>
      <c r="TZP5383" s="288"/>
      <c r="TZQ5383" s="288"/>
      <c r="TZR5383" s="288"/>
      <c r="TZS5383" s="288"/>
      <c r="TZT5383" s="288"/>
      <c r="TZU5383" s="288"/>
      <c r="TZV5383" s="288"/>
      <c r="TZW5383" s="288"/>
      <c r="TZX5383" s="288"/>
      <c r="TZY5383" s="288"/>
      <c r="TZZ5383" s="288"/>
      <c r="UAA5383" s="288"/>
      <c r="UAB5383" s="288"/>
      <c r="UAC5383" s="288"/>
      <c r="UAD5383" s="288"/>
      <c r="UAE5383" s="288"/>
      <c r="UAF5383" s="288"/>
      <c r="UAG5383" s="288"/>
      <c r="UAH5383" s="288"/>
      <c r="UAI5383" s="288"/>
      <c r="UAJ5383" s="288"/>
      <c r="UAK5383" s="288"/>
      <c r="UAL5383" s="288"/>
      <c r="UAM5383" s="288"/>
      <c r="UAN5383" s="288"/>
      <c r="UAO5383" s="288"/>
      <c r="UAP5383" s="288"/>
      <c r="UAQ5383" s="288"/>
      <c r="UAR5383" s="288"/>
      <c r="UAS5383" s="288"/>
      <c r="UAT5383" s="288"/>
      <c r="UAU5383" s="288"/>
      <c r="UAV5383" s="288"/>
      <c r="UAW5383" s="288"/>
      <c r="UAX5383" s="288"/>
      <c r="UAY5383" s="288"/>
      <c r="UAZ5383" s="288"/>
      <c r="UBA5383" s="288"/>
      <c r="UBB5383" s="288"/>
      <c r="UBC5383" s="288"/>
      <c r="UBD5383" s="288"/>
      <c r="UBE5383" s="288"/>
      <c r="UBF5383" s="288"/>
      <c r="UBG5383" s="288"/>
      <c r="UBH5383" s="288"/>
      <c r="UBI5383" s="288"/>
      <c r="UBJ5383" s="288"/>
      <c r="UBK5383" s="288"/>
      <c r="UBL5383" s="288"/>
      <c r="UBM5383" s="288"/>
      <c r="UBN5383" s="288"/>
      <c r="UBO5383" s="288"/>
      <c r="UBP5383" s="288"/>
      <c r="UBQ5383" s="288"/>
      <c r="UBR5383" s="288"/>
      <c r="UBS5383" s="288"/>
      <c r="UBT5383" s="288"/>
      <c r="UBU5383" s="288"/>
      <c r="UBV5383" s="288"/>
      <c r="UBW5383" s="288"/>
      <c r="UBX5383" s="288"/>
      <c r="UBY5383" s="288"/>
      <c r="UBZ5383" s="288"/>
      <c r="UCA5383" s="288"/>
      <c r="UCB5383" s="288"/>
      <c r="UCC5383" s="288"/>
      <c r="UCD5383" s="288"/>
      <c r="UCE5383" s="288"/>
      <c r="UCF5383" s="288"/>
      <c r="UCG5383" s="288"/>
      <c r="UCH5383" s="288"/>
      <c r="UCI5383" s="288"/>
      <c r="UCJ5383" s="288"/>
      <c r="UCK5383" s="288"/>
      <c r="UCL5383" s="288"/>
      <c r="UCM5383" s="288"/>
      <c r="UCN5383" s="288"/>
      <c r="UCO5383" s="288"/>
      <c r="UCP5383" s="288"/>
      <c r="UCQ5383" s="288"/>
      <c r="UCR5383" s="288"/>
      <c r="UCS5383" s="288"/>
      <c r="UCT5383" s="288"/>
      <c r="UCU5383" s="288"/>
      <c r="UCV5383" s="288"/>
      <c r="UCW5383" s="288"/>
      <c r="UCX5383" s="288"/>
      <c r="UCY5383" s="288"/>
      <c r="UCZ5383" s="288"/>
      <c r="UDA5383" s="288"/>
      <c r="UDB5383" s="288"/>
      <c r="UDC5383" s="288"/>
      <c r="UDD5383" s="288"/>
      <c r="UDE5383" s="288"/>
      <c r="UDF5383" s="288"/>
      <c r="UDG5383" s="288"/>
      <c r="UDH5383" s="288"/>
      <c r="UDI5383" s="288"/>
      <c r="UDJ5383" s="288"/>
      <c r="UDK5383" s="288"/>
      <c r="UDL5383" s="288"/>
      <c r="UDM5383" s="288"/>
      <c r="UDN5383" s="288"/>
      <c r="UDO5383" s="288"/>
      <c r="UDP5383" s="288"/>
      <c r="UDQ5383" s="288"/>
      <c r="UDR5383" s="288"/>
      <c r="UDS5383" s="288"/>
      <c r="UDT5383" s="288"/>
      <c r="UDU5383" s="288"/>
      <c r="UDV5383" s="288"/>
      <c r="UDW5383" s="288"/>
      <c r="UDX5383" s="288"/>
      <c r="UDY5383" s="288"/>
      <c r="UDZ5383" s="288"/>
      <c r="UEA5383" s="288"/>
      <c r="UEB5383" s="288"/>
      <c r="UEC5383" s="288"/>
      <c r="UED5383" s="288"/>
      <c r="UEE5383" s="288"/>
      <c r="UEF5383" s="288"/>
      <c r="UEG5383" s="288"/>
      <c r="UEH5383" s="288"/>
      <c r="UEI5383" s="288"/>
      <c r="UEJ5383" s="288"/>
      <c r="UEK5383" s="288"/>
      <c r="UEL5383" s="288"/>
      <c r="UEM5383" s="288"/>
      <c r="UEN5383" s="288"/>
      <c r="UEO5383" s="288"/>
      <c r="UEP5383" s="288"/>
      <c r="UEQ5383" s="288"/>
      <c r="UER5383" s="288"/>
      <c r="UES5383" s="288"/>
      <c r="UET5383" s="288"/>
      <c r="UEU5383" s="288"/>
      <c r="UEV5383" s="288"/>
      <c r="UEW5383" s="288"/>
      <c r="UEX5383" s="288"/>
      <c r="UEY5383" s="288"/>
      <c r="UEZ5383" s="288"/>
      <c r="UFA5383" s="288"/>
      <c r="UFB5383" s="288"/>
      <c r="UFC5383" s="288"/>
      <c r="UFD5383" s="288"/>
      <c r="UFE5383" s="288"/>
      <c r="UFF5383" s="288"/>
      <c r="UFG5383" s="288"/>
      <c r="UFH5383" s="288"/>
      <c r="UFI5383" s="288"/>
      <c r="UFJ5383" s="288"/>
      <c r="UFK5383" s="288"/>
      <c r="UFL5383" s="288"/>
      <c r="UFM5383" s="288"/>
      <c r="UFN5383" s="288"/>
      <c r="UFO5383" s="288"/>
      <c r="UFP5383" s="288"/>
      <c r="UFQ5383" s="288"/>
      <c r="UFR5383" s="288"/>
      <c r="UFS5383" s="288"/>
      <c r="UFT5383" s="288"/>
      <c r="UFU5383" s="288"/>
      <c r="UFV5383" s="288"/>
      <c r="UFW5383" s="288"/>
      <c r="UFX5383" s="288"/>
      <c r="UFY5383" s="288"/>
      <c r="UFZ5383" s="288"/>
      <c r="UGA5383" s="288"/>
      <c r="UGB5383" s="288"/>
      <c r="UGC5383" s="288"/>
      <c r="UGD5383" s="288"/>
      <c r="UGE5383" s="288"/>
      <c r="UGF5383" s="288"/>
      <c r="UGG5383" s="288"/>
      <c r="UGH5383" s="288"/>
      <c r="UGI5383" s="288"/>
      <c r="UGJ5383" s="288"/>
      <c r="UGK5383" s="288"/>
      <c r="UGL5383" s="288"/>
      <c r="UGM5383" s="288"/>
      <c r="UGN5383" s="288"/>
      <c r="UGO5383" s="288"/>
      <c r="UGP5383" s="288"/>
      <c r="UGQ5383" s="288"/>
      <c r="UGR5383" s="288"/>
      <c r="UGS5383" s="288"/>
      <c r="UGT5383" s="288"/>
      <c r="UGU5383" s="288"/>
      <c r="UGV5383" s="288"/>
      <c r="UGW5383" s="288"/>
      <c r="UGX5383" s="288"/>
      <c r="UGY5383" s="288"/>
      <c r="UGZ5383" s="288"/>
      <c r="UHA5383" s="288"/>
      <c r="UHB5383" s="288"/>
      <c r="UHC5383" s="288"/>
      <c r="UHD5383" s="288"/>
      <c r="UHE5383" s="288"/>
      <c r="UHF5383" s="288"/>
      <c r="UHG5383" s="288"/>
      <c r="UHH5383" s="288"/>
      <c r="UHI5383" s="288"/>
      <c r="UHJ5383" s="288"/>
      <c r="UHK5383" s="288"/>
      <c r="UHL5383" s="288"/>
      <c r="UHM5383" s="288"/>
      <c r="UHN5383" s="288"/>
      <c r="UHO5383" s="288"/>
      <c r="UHP5383" s="288"/>
      <c r="UHQ5383" s="288"/>
      <c r="UHR5383" s="288"/>
      <c r="UHS5383" s="288"/>
      <c r="UHT5383" s="288"/>
      <c r="UHU5383" s="288"/>
      <c r="UHV5383" s="288"/>
      <c r="UHW5383" s="288"/>
      <c r="UHX5383" s="288"/>
      <c r="UHY5383" s="288"/>
      <c r="UHZ5383" s="288"/>
      <c r="UIA5383" s="288"/>
      <c r="UIB5383" s="288"/>
      <c r="UIC5383" s="288"/>
      <c r="UID5383" s="288"/>
      <c r="UIE5383" s="288"/>
      <c r="UIF5383" s="288"/>
      <c r="UIG5383" s="288"/>
      <c r="UIH5383" s="288"/>
      <c r="UII5383" s="288"/>
      <c r="UIJ5383" s="288"/>
      <c r="UIK5383" s="288"/>
      <c r="UIL5383" s="288"/>
      <c r="UIM5383" s="288"/>
      <c r="UIN5383" s="288"/>
      <c r="UIO5383" s="288"/>
      <c r="UIP5383" s="288"/>
      <c r="UIQ5383" s="288"/>
      <c r="UIR5383" s="288"/>
      <c r="UIS5383" s="288"/>
      <c r="UIT5383" s="288"/>
      <c r="UIU5383" s="288"/>
      <c r="UIV5383" s="288"/>
      <c r="UIW5383" s="288"/>
      <c r="UIX5383" s="288"/>
      <c r="UIY5383" s="288"/>
      <c r="UIZ5383" s="288"/>
      <c r="UJA5383" s="288"/>
      <c r="UJB5383" s="288"/>
      <c r="UJC5383" s="288"/>
      <c r="UJD5383" s="288"/>
      <c r="UJE5383" s="288"/>
      <c r="UJF5383" s="288"/>
      <c r="UJG5383" s="288"/>
      <c r="UJH5383" s="288"/>
      <c r="UJI5383" s="288"/>
      <c r="UJJ5383" s="288"/>
      <c r="UJK5383" s="288"/>
      <c r="UJL5383" s="288"/>
      <c r="UJM5383" s="288"/>
      <c r="UJN5383" s="288"/>
      <c r="UJO5383" s="288"/>
      <c r="UJP5383" s="288"/>
      <c r="UJQ5383" s="288"/>
      <c r="UJR5383" s="288"/>
      <c r="UJS5383" s="288"/>
      <c r="UJT5383" s="288"/>
      <c r="UJU5383" s="288"/>
      <c r="UJV5383" s="288"/>
      <c r="UJW5383" s="288"/>
      <c r="UJX5383" s="288"/>
      <c r="UJY5383" s="288"/>
      <c r="UJZ5383" s="288"/>
      <c r="UKA5383" s="288"/>
      <c r="UKB5383" s="288"/>
      <c r="UKC5383" s="288"/>
      <c r="UKD5383" s="288"/>
      <c r="UKE5383" s="288"/>
      <c r="UKF5383" s="288"/>
      <c r="UKG5383" s="288"/>
      <c r="UKH5383" s="288"/>
      <c r="UKI5383" s="288"/>
      <c r="UKJ5383" s="288"/>
      <c r="UKK5383" s="288"/>
      <c r="UKL5383" s="288"/>
      <c r="UKM5383" s="288"/>
      <c r="UKN5383" s="288"/>
      <c r="UKO5383" s="288"/>
      <c r="UKP5383" s="288"/>
      <c r="UKQ5383" s="288"/>
      <c r="UKR5383" s="288"/>
      <c r="UKS5383" s="288"/>
      <c r="UKT5383" s="288"/>
      <c r="UKU5383" s="288"/>
      <c r="UKV5383" s="288"/>
      <c r="UKW5383" s="288"/>
      <c r="UKX5383" s="288"/>
      <c r="UKY5383" s="288"/>
      <c r="UKZ5383" s="288"/>
      <c r="ULA5383" s="288"/>
      <c r="ULB5383" s="288"/>
      <c r="ULC5383" s="288"/>
      <c r="ULD5383" s="288"/>
      <c r="ULE5383" s="288"/>
      <c r="ULF5383" s="288"/>
      <c r="ULG5383" s="288"/>
      <c r="ULH5383" s="288"/>
      <c r="ULI5383" s="288"/>
      <c r="ULJ5383" s="288"/>
      <c r="ULK5383" s="288"/>
      <c r="ULL5383" s="288"/>
      <c r="ULM5383" s="288"/>
      <c r="ULN5383" s="288"/>
      <c r="ULO5383" s="288"/>
      <c r="ULP5383" s="288"/>
      <c r="ULQ5383" s="288"/>
      <c r="ULR5383" s="288"/>
      <c r="ULS5383" s="288"/>
      <c r="ULT5383" s="288"/>
      <c r="ULU5383" s="288"/>
      <c r="ULV5383" s="288"/>
      <c r="ULW5383" s="288"/>
      <c r="ULX5383" s="288"/>
      <c r="ULY5383" s="288"/>
      <c r="ULZ5383" s="288"/>
      <c r="UMA5383" s="288"/>
      <c r="UMB5383" s="288"/>
      <c r="UMC5383" s="288"/>
      <c r="UMD5383" s="288"/>
      <c r="UME5383" s="288"/>
      <c r="UMF5383" s="288"/>
      <c r="UMG5383" s="288"/>
      <c r="UMH5383" s="288"/>
      <c r="UMI5383" s="288"/>
      <c r="UMJ5383" s="288"/>
      <c r="UMK5383" s="288"/>
      <c r="UML5383" s="288"/>
      <c r="UMM5383" s="288"/>
      <c r="UMN5383" s="288"/>
      <c r="UMO5383" s="288"/>
      <c r="UMP5383" s="288"/>
      <c r="UMQ5383" s="288"/>
      <c r="UMR5383" s="288"/>
      <c r="UMS5383" s="288"/>
      <c r="UMT5383" s="288"/>
      <c r="UMU5383" s="288"/>
      <c r="UMV5383" s="288"/>
      <c r="UMW5383" s="288"/>
      <c r="UMX5383" s="288"/>
      <c r="UMY5383" s="288"/>
      <c r="UMZ5383" s="288"/>
      <c r="UNA5383" s="288"/>
      <c r="UNB5383" s="288"/>
      <c r="UNC5383" s="288"/>
      <c r="UND5383" s="288"/>
      <c r="UNE5383" s="288"/>
      <c r="UNF5383" s="288"/>
      <c r="UNG5383" s="288"/>
      <c r="UNH5383" s="288"/>
      <c r="UNI5383" s="288"/>
      <c r="UNJ5383" s="288"/>
      <c r="UNK5383" s="288"/>
      <c r="UNL5383" s="288"/>
      <c r="UNM5383" s="288"/>
      <c r="UNN5383" s="288"/>
      <c r="UNO5383" s="288"/>
      <c r="UNP5383" s="288"/>
      <c r="UNQ5383" s="288"/>
      <c r="UNR5383" s="288"/>
      <c r="UNS5383" s="288"/>
      <c r="UNT5383" s="288"/>
      <c r="UNU5383" s="288"/>
      <c r="UNV5383" s="288"/>
      <c r="UNW5383" s="288"/>
      <c r="UNX5383" s="288"/>
      <c r="UNY5383" s="288"/>
      <c r="UNZ5383" s="288"/>
      <c r="UOA5383" s="288"/>
      <c r="UOB5383" s="288"/>
      <c r="UOC5383" s="288"/>
      <c r="UOD5383" s="288"/>
      <c r="UOE5383" s="288"/>
      <c r="UOF5383" s="288"/>
      <c r="UOG5383" s="288"/>
      <c r="UOH5383" s="288"/>
      <c r="UOI5383" s="288"/>
      <c r="UOJ5383" s="288"/>
      <c r="UOK5383" s="288"/>
      <c r="UOL5383" s="288"/>
      <c r="UOM5383" s="288"/>
      <c r="UON5383" s="288"/>
      <c r="UOO5383" s="288"/>
      <c r="UOP5383" s="288"/>
      <c r="UOQ5383" s="288"/>
      <c r="UOR5383" s="288"/>
      <c r="UOS5383" s="288"/>
      <c r="UOT5383" s="288"/>
      <c r="UOU5383" s="288"/>
      <c r="UOV5383" s="288"/>
      <c r="UOW5383" s="288"/>
      <c r="UOX5383" s="288"/>
      <c r="UOY5383" s="288"/>
      <c r="UOZ5383" s="288"/>
      <c r="UPA5383" s="288"/>
      <c r="UPB5383" s="288"/>
      <c r="UPC5383" s="288"/>
      <c r="UPD5383" s="288"/>
      <c r="UPE5383" s="288"/>
      <c r="UPF5383" s="288"/>
      <c r="UPG5383" s="288"/>
      <c r="UPH5383" s="288"/>
      <c r="UPI5383" s="288"/>
      <c r="UPJ5383" s="288"/>
      <c r="UPK5383" s="288"/>
      <c r="UPL5383" s="288"/>
      <c r="UPM5383" s="288"/>
      <c r="UPN5383" s="288"/>
      <c r="UPO5383" s="288"/>
      <c r="UPP5383" s="288"/>
      <c r="UPQ5383" s="288"/>
      <c r="UPR5383" s="288"/>
      <c r="UPS5383" s="288"/>
      <c r="UPT5383" s="288"/>
      <c r="UPU5383" s="288"/>
      <c r="UPV5383" s="288"/>
      <c r="UPW5383" s="288"/>
      <c r="UPX5383" s="288"/>
      <c r="UPY5383" s="288"/>
      <c r="UPZ5383" s="288"/>
      <c r="UQA5383" s="288"/>
      <c r="UQB5383" s="288"/>
      <c r="UQC5383" s="288"/>
      <c r="UQD5383" s="288"/>
      <c r="UQE5383" s="288"/>
      <c r="UQF5383" s="288"/>
      <c r="UQG5383" s="288"/>
      <c r="UQH5383" s="288"/>
      <c r="UQI5383" s="288"/>
      <c r="UQJ5383" s="288"/>
      <c r="UQK5383" s="288"/>
      <c r="UQL5383" s="288"/>
      <c r="UQM5383" s="288"/>
      <c r="UQN5383" s="288"/>
      <c r="UQO5383" s="288"/>
      <c r="UQP5383" s="288"/>
      <c r="UQQ5383" s="288"/>
      <c r="UQR5383" s="288"/>
      <c r="UQS5383" s="288"/>
      <c r="UQT5383" s="288"/>
      <c r="UQU5383" s="288"/>
      <c r="UQV5383" s="288"/>
      <c r="UQW5383" s="288"/>
      <c r="UQX5383" s="288"/>
      <c r="UQY5383" s="288"/>
      <c r="UQZ5383" s="288"/>
      <c r="URA5383" s="288"/>
      <c r="URB5383" s="288"/>
      <c r="URC5383" s="288"/>
      <c r="URD5383" s="288"/>
      <c r="URE5383" s="288"/>
      <c r="URF5383" s="288"/>
      <c r="URG5383" s="288"/>
      <c r="URH5383" s="288"/>
      <c r="URI5383" s="288"/>
      <c r="URJ5383" s="288"/>
      <c r="URK5383" s="288"/>
      <c r="URL5383" s="288"/>
      <c r="URM5383" s="288"/>
      <c r="URN5383" s="288"/>
      <c r="URO5383" s="288"/>
      <c r="URP5383" s="288"/>
      <c r="URQ5383" s="288"/>
      <c r="URR5383" s="288"/>
      <c r="URS5383" s="288"/>
      <c r="URT5383" s="288"/>
      <c r="URU5383" s="288"/>
      <c r="URV5383" s="288"/>
      <c r="URW5383" s="288"/>
      <c r="URX5383" s="288"/>
      <c r="URY5383" s="288"/>
      <c r="URZ5383" s="288"/>
      <c r="USA5383" s="288"/>
      <c r="USB5383" s="288"/>
      <c r="USC5383" s="288"/>
      <c r="USD5383" s="288"/>
      <c r="USE5383" s="288"/>
      <c r="USF5383" s="288"/>
      <c r="USG5383" s="288"/>
      <c r="USH5383" s="288"/>
      <c r="USI5383" s="288"/>
      <c r="USJ5383" s="288"/>
      <c r="USK5383" s="288"/>
      <c r="USL5383" s="288"/>
      <c r="USM5383" s="288"/>
      <c r="USN5383" s="288"/>
      <c r="USO5383" s="288"/>
      <c r="USP5383" s="288"/>
      <c r="USQ5383" s="288"/>
      <c r="USR5383" s="288"/>
      <c r="USS5383" s="288"/>
      <c r="UST5383" s="288"/>
      <c r="USU5383" s="288"/>
      <c r="USV5383" s="288"/>
      <c r="USW5383" s="288"/>
      <c r="USX5383" s="288"/>
      <c r="USY5383" s="288"/>
      <c r="USZ5383" s="288"/>
      <c r="UTA5383" s="288"/>
      <c r="UTB5383" s="288"/>
      <c r="UTC5383" s="288"/>
      <c r="UTD5383" s="288"/>
      <c r="UTE5383" s="288"/>
      <c r="UTF5383" s="288"/>
      <c r="UTG5383" s="288"/>
      <c r="UTH5383" s="288"/>
      <c r="UTI5383" s="288"/>
      <c r="UTJ5383" s="288"/>
      <c r="UTK5383" s="288"/>
      <c r="UTL5383" s="288"/>
      <c r="UTM5383" s="288"/>
      <c r="UTN5383" s="288"/>
      <c r="UTO5383" s="288"/>
      <c r="UTP5383" s="288"/>
      <c r="UTQ5383" s="288"/>
      <c r="UTR5383" s="288"/>
      <c r="UTS5383" s="288"/>
      <c r="UTT5383" s="288"/>
      <c r="UTU5383" s="288"/>
      <c r="UTV5383" s="288"/>
      <c r="UTW5383" s="288"/>
      <c r="UTX5383" s="288"/>
      <c r="UTY5383" s="288"/>
      <c r="UTZ5383" s="288"/>
      <c r="UUA5383" s="288"/>
      <c r="UUB5383" s="288"/>
      <c r="UUC5383" s="288"/>
      <c r="UUD5383" s="288"/>
      <c r="UUE5383" s="288"/>
      <c r="UUF5383" s="288"/>
      <c r="UUG5383" s="288"/>
      <c r="UUH5383" s="288"/>
      <c r="UUI5383" s="288"/>
      <c r="UUJ5383" s="288"/>
      <c r="UUK5383" s="288"/>
      <c r="UUL5383" s="288"/>
      <c r="UUM5383" s="288"/>
      <c r="UUN5383" s="288"/>
      <c r="UUO5383" s="288"/>
      <c r="UUP5383" s="288"/>
      <c r="UUQ5383" s="288"/>
      <c r="UUR5383" s="288"/>
      <c r="UUS5383" s="288"/>
      <c r="UUT5383" s="288"/>
      <c r="UUU5383" s="288"/>
      <c r="UUV5383" s="288"/>
      <c r="UUW5383" s="288"/>
      <c r="UUX5383" s="288"/>
      <c r="UUY5383" s="288"/>
      <c r="UUZ5383" s="288"/>
      <c r="UVA5383" s="288"/>
      <c r="UVB5383" s="288"/>
      <c r="UVC5383" s="288"/>
      <c r="UVD5383" s="288"/>
      <c r="UVE5383" s="288"/>
      <c r="UVF5383" s="288"/>
      <c r="UVG5383" s="288"/>
      <c r="UVH5383" s="288"/>
      <c r="UVI5383" s="288"/>
      <c r="UVJ5383" s="288"/>
      <c r="UVK5383" s="288"/>
      <c r="UVL5383" s="288"/>
      <c r="UVM5383" s="288"/>
      <c r="UVN5383" s="288"/>
      <c r="UVO5383" s="288"/>
      <c r="UVP5383" s="288"/>
      <c r="UVQ5383" s="288"/>
      <c r="UVR5383" s="288"/>
      <c r="UVS5383" s="288"/>
      <c r="UVT5383" s="288"/>
      <c r="UVU5383" s="288"/>
      <c r="UVV5383" s="288"/>
      <c r="UVW5383" s="288"/>
      <c r="UVX5383" s="288"/>
      <c r="UVY5383" s="288"/>
      <c r="UVZ5383" s="288"/>
      <c r="UWA5383" s="288"/>
      <c r="UWB5383" s="288"/>
      <c r="UWC5383" s="288"/>
      <c r="UWD5383" s="288"/>
      <c r="UWE5383" s="288"/>
      <c r="UWF5383" s="288"/>
      <c r="UWG5383" s="288"/>
      <c r="UWH5383" s="288"/>
      <c r="UWI5383" s="288"/>
      <c r="UWJ5383" s="288"/>
      <c r="UWK5383" s="288"/>
      <c r="UWL5383" s="288"/>
      <c r="UWM5383" s="288"/>
      <c r="UWN5383" s="288"/>
      <c r="UWO5383" s="288"/>
      <c r="UWP5383" s="288"/>
      <c r="UWQ5383" s="288"/>
      <c r="UWR5383" s="288"/>
      <c r="UWS5383" s="288"/>
      <c r="UWT5383" s="288"/>
      <c r="UWU5383" s="288"/>
      <c r="UWV5383" s="288"/>
      <c r="UWW5383" s="288"/>
      <c r="UWX5383" s="288"/>
      <c r="UWY5383" s="288"/>
      <c r="UWZ5383" s="288"/>
      <c r="UXA5383" s="288"/>
      <c r="UXB5383" s="288"/>
      <c r="UXC5383" s="288"/>
      <c r="UXD5383" s="288"/>
      <c r="UXE5383" s="288"/>
      <c r="UXF5383" s="288"/>
      <c r="UXG5383" s="288"/>
      <c r="UXH5383" s="288"/>
      <c r="UXI5383" s="288"/>
      <c r="UXJ5383" s="288"/>
      <c r="UXK5383" s="288"/>
      <c r="UXL5383" s="288"/>
      <c r="UXM5383" s="288"/>
      <c r="UXN5383" s="288"/>
      <c r="UXO5383" s="288"/>
      <c r="UXP5383" s="288"/>
      <c r="UXQ5383" s="288"/>
      <c r="UXR5383" s="288"/>
      <c r="UXS5383" s="288"/>
      <c r="UXT5383" s="288"/>
      <c r="UXU5383" s="288"/>
      <c r="UXV5383" s="288"/>
      <c r="UXW5383" s="288"/>
      <c r="UXX5383" s="288"/>
      <c r="UXY5383" s="288"/>
      <c r="UXZ5383" s="288"/>
      <c r="UYA5383" s="288"/>
      <c r="UYB5383" s="288"/>
      <c r="UYC5383" s="288"/>
      <c r="UYD5383" s="288"/>
      <c r="UYE5383" s="288"/>
      <c r="UYF5383" s="288"/>
      <c r="UYG5383" s="288"/>
      <c r="UYH5383" s="288"/>
      <c r="UYI5383" s="288"/>
      <c r="UYJ5383" s="288"/>
      <c r="UYK5383" s="288"/>
      <c r="UYL5383" s="288"/>
      <c r="UYM5383" s="288"/>
      <c r="UYN5383" s="288"/>
      <c r="UYO5383" s="288"/>
      <c r="UYP5383" s="288"/>
      <c r="UYQ5383" s="288"/>
      <c r="UYR5383" s="288"/>
      <c r="UYS5383" s="288"/>
      <c r="UYT5383" s="288"/>
      <c r="UYU5383" s="288"/>
      <c r="UYV5383" s="288"/>
      <c r="UYW5383" s="288"/>
      <c r="UYX5383" s="288"/>
      <c r="UYY5383" s="288"/>
      <c r="UYZ5383" s="288"/>
      <c r="UZA5383" s="288"/>
      <c r="UZB5383" s="288"/>
      <c r="UZC5383" s="288"/>
      <c r="UZD5383" s="288"/>
      <c r="UZE5383" s="288"/>
      <c r="UZF5383" s="288"/>
      <c r="UZG5383" s="288"/>
      <c r="UZH5383" s="288"/>
      <c r="UZI5383" s="288"/>
      <c r="UZJ5383" s="288"/>
      <c r="UZK5383" s="288"/>
      <c r="UZL5383" s="288"/>
      <c r="UZM5383" s="288"/>
      <c r="UZN5383" s="288"/>
      <c r="UZO5383" s="288"/>
      <c r="UZP5383" s="288"/>
      <c r="UZQ5383" s="288"/>
      <c r="UZR5383" s="288"/>
      <c r="UZS5383" s="288"/>
      <c r="UZT5383" s="288"/>
      <c r="UZU5383" s="288"/>
      <c r="UZV5383" s="288"/>
      <c r="UZW5383" s="288"/>
      <c r="UZX5383" s="288"/>
      <c r="UZY5383" s="288"/>
      <c r="UZZ5383" s="288"/>
      <c r="VAA5383" s="288"/>
      <c r="VAB5383" s="288"/>
      <c r="VAC5383" s="288"/>
      <c r="VAD5383" s="288"/>
      <c r="VAE5383" s="288"/>
      <c r="VAF5383" s="288"/>
      <c r="VAG5383" s="288"/>
      <c r="VAH5383" s="288"/>
      <c r="VAI5383" s="288"/>
      <c r="VAJ5383" s="288"/>
      <c r="VAK5383" s="288"/>
      <c r="VAL5383" s="288"/>
      <c r="VAM5383" s="288"/>
      <c r="VAN5383" s="288"/>
      <c r="VAO5383" s="288"/>
      <c r="VAP5383" s="288"/>
      <c r="VAQ5383" s="288"/>
      <c r="VAR5383" s="288"/>
      <c r="VAS5383" s="288"/>
      <c r="VAT5383" s="288"/>
      <c r="VAU5383" s="288"/>
      <c r="VAV5383" s="288"/>
      <c r="VAW5383" s="288"/>
      <c r="VAX5383" s="288"/>
      <c r="VAY5383" s="288"/>
      <c r="VAZ5383" s="288"/>
      <c r="VBA5383" s="288"/>
      <c r="VBB5383" s="288"/>
      <c r="VBC5383" s="288"/>
      <c r="VBD5383" s="288"/>
      <c r="VBE5383" s="288"/>
      <c r="VBF5383" s="288"/>
      <c r="VBG5383" s="288"/>
      <c r="VBH5383" s="288"/>
      <c r="VBI5383" s="288"/>
      <c r="VBJ5383" s="288"/>
      <c r="VBK5383" s="288"/>
      <c r="VBL5383" s="288"/>
      <c r="VBM5383" s="288"/>
      <c r="VBN5383" s="288"/>
      <c r="VBO5383" s="288"/>
      <c r="VBP5383" s="288"/>
      <c r="VBQ5383" s="288"/>
      <c r="VBR5383" s="288"/>
      <c r="VBS5383" s="288"/>
      <c r="VBT5383" s="288"/>
      <c r="VBU5383" s="288"/>
      <c r="VBV5383" s="288"/>
      <c r="VBW5383" s="288"/>
      <c r="VBX5383" s="288"/>
      <c r="VBY5383" s="288"/>
      <c r="VBZ5383" s="288"/>
      <c r="VCA5383" s="288"/>
      <c r="VCB5383" s="288"/>
      <c r="VCC5383" s="288"/>
      <c r="VCD5383" s="288"/>
      <c r="VCE5383" s="288"/>
      <c r="VCF5383" s="288"/>
      <c r="VCG5383" s="288"/>
      <c r="VCH5383" s="288"/>
      <c r="VCI5383" s="288"/>
      <c r="VCJ5383" s="288"/>
      <c r="VCK5383" s="288"/>
      <c r="VCL5383" s="288"/>
      <c r="VCM5383" s="288"/>
      <c r="VCN5383" s="288"/>
      <c r="VCO5383" s="288"/>
      <c r="VCP5383" s="288"/>
      <c r="VCQ5383" s="288"/>
      <c r="VCR5383" s="288"/>
      <c r="VCS5383" s="288"/>
      <c r="VCT5383" s="288"/>
      <c r="VCU5383" s="288"/>
      <c r="VCV5383" s="288"/>
      <c r="VCW5383" s="288"/>
      <c r="VCX5383" s="288"/>
      <c r="VCY5383" s="288"/>
      <c r="VCZ5383" s="288"/>
      <c r="VDA5383" s="288"/>
      <c r="VDB5383" s="288"/>
      <c r="VDC5383" s="288"/>
      <c r="VDD5383" s="288"/>
      <c r="VDE5383" s="288"/>
      <c r="VDF5383" s="288"/>
      <c r="VDG5383" s="288"/>
      <c r="VDH5383" s="288"/>
      <c r="VDI5383" s="288"/>
      <c r="VDJ5383" s="288"/>
      <c r="VDK5383" s="288"/>
      <c r="VDL5383" s="288"/>
      <c r="VDM5383" s="288"/>
      <c r="VDN5383" s="288"/>
      <c r="VDO5383" s="288"/>
      <c r="VDP5383" s="288"/>
      <c r="VDQ5383" s="288"/>
      <c r="VDR5383" s="288"/>
      <c r="VDS5383" s="288"/>
      <c r="VDT5383" s="288"/>
      <c r="VDU5383" s="288"/>
      <c r="VDV5383" s="288"/>
      <c r="VDW5383" s="288"/>
      <c r="VDX5383" s="288"/>
      <c r="VDY5383" s="288"/>
      <c r="VDZ5383" s="288"/>
      <c r="VEA5383" s="288"/>
      <c r="VEB5383" s="288"/>
      <c r="VEC5383" s="288"/>
      <c r="VED5383" s="288"/>
      <c r="VEE5383" s="288"/>
      <c r="VEF5383" s="288"/>
      <c r="VEG5383" s="288"/>
      <c r="VEH5383" s="288"/>
      <c r="VEI5383" s="288"/>
      <c r="VEJ5383" s="288"/>
      <c r="VEK5383" s="288"/>
      <c r="VEL5383" s="288"/>
      <c r="VEM5383" s="288"/>
      <c r="VEN5383" s="288"/>
      <c r="VEO5383" s="288"/>
      <c r="VEP5383" s="288"/>
      <c r="VEQ5383" s="288"/>
      <c r="VER5383" s="288"/>
      <c r="VES5383" s="288"/>
      <c r="VET5383" s="288"/>
      <c r="VEU5383" s="288"/>
      <c r="VEV5383" s="288"/>
      <c r="VEW5383" s="288"/>
      <c r="VEX5383" s="288"/>
      <c r="VEY5383" s="288"/>
      <c r="VEZ5383" s="288"/>
      <c r="VFA5383" s="288"/>
      <c r="VFB5383" s="288"/>
      <c r="VFC5383" s="288"/>
      <c r="VFD5383" s="288"/>
      <c r="VFE5383" s="288"/>
      <c r="VFF5383" s="288"/>
      <c r="VFG5383" s="288"/>
      <c r="VFH5383" s="288"/>
      <c r="VFI5383" s="288"/>
      <c r="VFJ5383" s="288"/>
      <c r="VFK5383" s="288"/>
      <c r="VFL5383" s="288"/>
      <c r="VFM5383" s="288"/>
      <c r="VFN5383" s="288"/>
      <c r="VFO5383" s="288"/>
      <c r="VFP5383" s="288"/>
      <c r="VFQ5383" s="288"/>
      <c r="VFR5383" s="288"/>
      <c r="VFS5383" s="288"/>
      <c r="VFT5383" s="288"/>
      <c r="VFU5383" s="288"/>
      <c r="VFV5383" s="288"/>
      <c r="VFW5383" s="288"/>
      <c r="VFX5383" s="288"/>
      <c r="VFY5383" s="288"/>
      <c r="VFZ5383" s="288"/>
      <c r="VGA5383" s="288"/>
      <c r="VGB5383" s="288"/>
      <c r="VGC5383" s="288"/>
      <c r="VGD5383" s="288"/>
      <c r="VGE5383" s="288"/>
      <c r="VGF5383" s="288"/>
      <c r="VGG5383" s="288"/>
      <c r="VGH5383" s="288"/>
      <c r="VGI5383" s="288"/>
      <c r="VGJ5383" s="288"/>
      <c r="VGK5383" s="288"/>
      <c r="VGL5383" s="288"/>
      <c r="VGM5383" s="288"/>
      <c r="VGN5383" s="288"/>
      <c r="VGO5383" s="288"/>
      <c r="VGP5383" s="288"/>
      <c r="VGQ5383" s="288"/>
      <c r="VGR5383" s="288"/>
      <c r="VGS5383" s="288"/>
      <c r="VGT5383" s="288"/>
      <c r="VGU5383" s="288"/>
      <c r="VGV5383" s="288"/>
      <c r="VGW5383" s="288"/>
      <c r="VGX5383" s="288"/>
      <c r="VGY5383" s="288"/>
      <c r="VGZ5383" s="288"/>
      <c r="VHA5383" s="288"/>
      <c r="VHB5383" s="288"/>
      <c r="VHC5383" s="288"/>
      <c r="VHD5383" s="288"/>
      <c r="VHE5383" s="288"/>
      <c r="VHF5383" s="288"/>
      <c r="VHG5383" s="288"/>
      <c r="VHH5383" s="288"/>
      <c r="VHI5383" s="288"/>
      <c r="VHJ5383" s="288"/>
      <c r="VHK5383" s="288"/>
      <c r="VHL5383" s="288"/>
      <c r="VHM5383" s="288"/>
      <c r="VHN5383" s="288"/>
      <c r="VHO5383" s="288"/>
      <c r="VHP5383" s="288"/>
      <c r="VHQ5383" s="288"/>
      <c r="VHR5383" s="288"/>
      <c r="VHS5383" s="288"/>
      <c r="VHT5383" s="288"/>
      <c r="VHU5383" s="288"/>
      <c r="VHV5383" s="288"/>
      <c r="VHW5383" s="288"/>
      <c r="VHX5383" s="288"/>
      <c r="VHY5383" s="288"/>
      <c r="VHZ5383" s="288"/>
      <c r="VIA5383" s="288"/>
      <c r="VIB5383" s="288"/>
      <c r="VIC5383" s="288"/>
      <c r="VID5383" s="288"/>
      <c r="VIE5383" s="288"/>
      <c r="VIF5383" s="288"/>
      <c r="VIG5383" s="288"/>
      <c r="VIH5383" s="288"/>
      <c r="VII5383" s="288"/>
      <c r="VIJ5383" s="288"/>
      <c r="VIK5383" s="288"/>
      <c r="VIL5383" s="288"/>
      <c r="VIM5383" s="288"/>
      <c r="VIN5383" s="288"/>
      <c r="VIO5383" s="288"/>
      <c r="VIP5383" s="288"/>
      <c r="VIQ5383" s="288"/>
      <c r="VIR5383" s="288"/>
      <c r="VIS5383" s="288"/>
      <c r="VIT5383" s="288"/>
      <c r="VIU5383" s="288"/>
      <c r="VIV5383" s="288"/>
      <c r="VIW5383" s="288"/>
      <c r="VIX5383" s="288"/>
      <c r="VIY5383" s="288"/>
      <c r="VIZ5383" s="288"/>
      <c r="VJA5383" s="288"/>
      <c r="VJB5383" s="288"/>
      <c r="VJC5383" s="288"/>
      <c r="VJD5383" s="288"/>
      <c r="VJE5383" s="288"/>
      <c r="VJF5383" s="288"/>
      <c r="VJG5383" s="288"/>
      <c r="VJH5383" s="288"/>
      <c r="VJI5383" s="288"/>
      <c r="VJJ5383" s="288"/>
      <c r="VJK5383" s="288"/>
      <c r="VJL5383" s="288"/>
      <c r="VJM5383" s="288"/>
      <c r="VJN5383" s="288"/>
      <c r="VJO5383" s="288"/>
      <c r="VJP5383" s="288"/>
      <c r="VJQ5383" s="288"/>
      <c r="VJR5383" s="288"/>
      <c r="VJS5383" s="288"/>
      <c r="VJT5383" s="288"/>
      <c r="VJU5383" s="288"/>
      <c r="VJV5383" s="288"/>
      <c r="VJW5383" s="288"/>
      <c r="VJX5383" s="288"/>
      <c r="VJY5383" s="288"/>
      <c r="VJZ5383" s="288"/>
      <c r="VKA5383" s="288"/>
      <c r="VKB5383" s="288"/>
      <c r="VKC5383" s="288"/>
      <c r="VKD5383" s="288"/>
      <c r="VKE5383" s="288"/>
      <c r="VKF5383" s="288"/>
      <c r="VKG5383" s="288"/>
      <c r="VKH5383" s="288"/>
      <c r="VKI5383" s="288"/>
      <c r="VKJ5383" s="288"/>
      <c r="VKK5383" s="288"/>
      <c r="VKL5383" s="288"/>
      <c r="VKM5383" s="288"/>
      <c r="VKN5383" s="288"/>
      <c r="VKO5383" s="288"/>
      <c r="VKP5383" s="288"/>
      <c r="VKQ5383" s="288"/>
      <c r="VKR5383" s="288"/>
      <c r="VKS5383" s="288"/>
      <c r="VKT5383" s="288"/>
      <c r="VKU5383" s="288"/>
      <c r="VKV5383" s="288"/>
      <c r="VKW5383" s="288"/>
      <c r="VKX5383" s="288"/>
      <c r="VKY5383" s="288"/>
      <c r="VKZ5383" s="288"/>
      <c r="VLA5383" s="288"/>
      <c r="VLB5383" s="288"/>
      <c r="VLC5383" s="288"/>
      <c r="VLD5383" s="288"/>
      <c r="VLE5383" s="288"/>
      <c r="VLF5383" s="288"/>
      <c r="VLG5383" s="288"/>
      <c r="VLH5383" s="288"/>
      <c r="VLI5383" s="288"/>
      <c r="VLJ5383" s="288"/>
      <c r="VLK5383" s="288"/>
      <c r="VLL5383" s="288"/>
      <c r="VLM5383" s="288"/>
      <c r="VLN5383" s="288"/>
      <c r="VLO5383" s="288"/>
      <c r="VLP5383" s="288"/>
      <c r="VLQ5383" s="288"/>
      <c r="VLR5383" s="288"/>
      <c r="VLS5383" s="288"/>
      <c r="VLT5383" s="288"/>
      <c r="VLU5383" s="288"/>
      <c r="VLV5383" s="288"/>
      <c r="VLW5383" s="288"/>
      <c r="VLX5383" s="288"/>
      <c r="VLY5383" s="288"/>
      <c r="VLZ5383" s="288"/>
      <c r="VMA5383" s="288"/>
      <c r="VMB5383" s="288"/>
      <c r="VMC5383" s="288"/>
      <c r="VMD5383" s="288"/>
      <c r="VME5383" s="288"/>
      <c r="VMF5383" s="288"/>
      <c r="VMG5383" s="288"/>
      <c r="VMH5383" s="288"/>
      <c r="VMI5383" s="288"/>
      <c r="VMJ5383" s="288"/>
      <c r="VMK5383" s="288"/>
      <c r="VML5383" s="288"/>
      <c r="VMM5383" s="288"/>
      <c r="VMN5383" s="288"/>
      <c r="VMO5383" s="288"/>
      <c r="VMP5383" s="288"/>
      <c r="VMQ5383" s="288"/>
      <c r="VMR5383" s="288"/>
      <c r="VMS5383" s="288"/>
      <c r="VMT5383" s="288"/>
      <c r="VMU5383" s="288"/>
      <c r="VMV5383" s="288"/>
      <c r="VMW5383" s="288"/>
      <c r="VMX5383" s="288"/>
      <c r="VMY5383" s="288"/>
      <c r="VMZ5383" s="288"/>
      <c r="VNA5383" s="288"/>
      <c r="VNB5383" s="288"/>
      <c r="VNC5383" s="288"/>
      <c r="VND5383" s="288"/>
      <c r="VNE5383" s="288"/>
      <c r="VNF5383" s="288"/>
      <c r="VNG5383" s="288"/>
      <c r="VNH5383" s="288"/>
      <c r="VNI5383" s="288"/>
      <c r="VNJ5383" s="288"/>
      <c r="VNK5383" s="288"/>
      <c r="VNL5383" s="288"/>
      <c r="VNM5383" s="288"/>
      <c r="VNN5383" s="288"/>
      <c r="VNO5383" s="288"/>
      <c r="VNP5383" s="288"/>
      <c r="VNQ5383" s="288"/>
      <c r="VNR5383" s="288"/>
      <c r="VNS5383" s="288"/>
      <c r="VNT5383" s="288"/>
      <c r="VNU5383" s="288"/>
      <c r="VNV5383" s="288"/>
      <c r="VNW5383" s="288"/>
      <c r="VNX5383" s="288"/>
      <c r="VNY5383" s="288"/>
      <c r="VNZ5383" s="288"/>
      <c r="VOA5383" s="288"/>
      <c r="VOB5383" s="288"/>
      <c r="VOC5383" s="288"/>
      <c r="VOD5383" s="288"/>
      <c r="VOE5383" s="288"/>
      <c r="VOF5383" s="288"/>
      <c r="VOG5383" s="288"/>
      <c r="VOH5383" s="288"/>
      <c r="VOI5383" s="288"/>
      <c r="VOJ5383" s="288"/>
      <c r="VOK5383" s="288"/>
      <c r="VOL5383" s="288"/>
      <c r="VOM5383" s="288"/>
      <c r="VON5383" s="288"/>
      <c r="VOO5383" s="288"/>
      <c r="VOP5383" s="288"/>
      <c r="VOQ5383" s="288"/>
      <c r="VOR5383" s="288"/>
      <c r="VOS5383" s="288"/>
      <c r="VOT5383" s="288"/>
      <c r="VOU5383" s="288"/>
      <c r="VOV5383" s="288"/>
      <c r="VOW5383" s="288"/>
      <c r="VOX5383" s="288"/>
      <c r="VOY5383" s="288"/>
      <c r="VOZ5383" s="288"/>
      <c r="VPA5383" s="288"/>
      <c r="VPB5383" s="288"/>
      <c r="VPC5383" s="288"/>
      <c r="VPD5383" s="288"/>
      <c r="VPE5383" s="288"/>
      <c r="VPF5383" s="288"/>
      <c r="VPG5383" s="288"/>
      <c r="VPH5383" s="288"/>
      <c r="VPI5383" s="288"/>
      <c r="VPJ5383" s="288"/>
      <c r="VPK5383" s="288"/>
      <c r="VPL5383" s="288"/>
      <c r="VPM5383" s="288"/>
      <c r="VPN5383" s="288"/>
      <c r="VPO5383" s="288"/>
      <c r="VPP5383" s="288"/>
      <c r="VPQ5383" s="288"/>
      <c r="VPR5383" s="288"/>
      <c r="VPS5383" s="288"/>
      <c r="VPT5383" s="288"/>
      <c r="VPU5383" s="288"/>
      <c r="VPV5383" s="288"/>
      <c r="VPW5383" s="288"/>
      <c r="VPX5383" s="288"/>
      <c r="VPY5383" s="288"/>
      <c r="VPZ5383" s="288"/>
      <c r="VQA5383" s="288"/>
      <c r="VQB5383" s="288"/>
      <c r="VQC5383" s="288"/>
      <c r="VQD5383" s="288"/>
      <c r="VQE5383" s="288"/>
      <c r="VQF5383" s="288"/>
      <c r="VQG5383" s="288"/>
      <c r="VQH5383" s="288"/>
      <c r="VQI5383" s="288"/>
      <c r="VQJ5383" s="288"/>
      <c r="VQK5383" s="288"/>
      <c r="VQL5383" s="288"/>
      <c r="VQM5383" s="288"/>
      <c r="VQN5383" s="288"/>
      <c r="VQO5383" s="288"/>
      <c r="VQP5383" s="288"/>
      <c r="VQQ5383" s="288"/>
      <c r="VQR5383" s="288"/>
      <c r="VQS5383" s="288"/>
      <c r="VQT5383" s="288"/>
      <c r="VQU5383" s="288"/>
      <c r="VQV5383" s="288"/>
      <c r="VQW5383" s="288"/>
      <c r="VQX5383" s="288"/>
      <c r="VQY5383" s="288"/>
      <c r="VQZ5383" s="288"/>
      <c r="VRA5383" s="288"/>
      <c r="VRB5383" s="288"/>
      <c r="VRC5383" s="288"/>
      <c r="VRD5383" s="288"/>
      <c r="VRE5383" s="288"/>
      <c r="VRF5383" s="288"/>
      <c r="VRG5383" s="288"/>
      <c r="VRH5383" s="288"/>
      <c r="VRI5383" s="288"/>
      <c r="VRJ5383" s="288"/>
      <c r="VRK5383" s="288"/>
      <c r="VRL5383" s="288"/>
      <c r="VRM5383" s="288"/>
      <c r="VRN5383" s="288"/>
      <c r="VRO5383" s="288"/>
      <c r="VRP5383" s="288"/>
      <c r="VRQ5383" s="288"/>
      <c r="VRR5383" s="288"/>
      <c r="VRS5383" s="288"/>
      <c r="VRT5383" s="288"/>
      <c r="VRU5383" s="288"/>
      <c r="VRV5383" s="288"/>
      <c r="VRW5383" s="288"/>
      <c r="VRX5383" s="288"/>
      <c r="VRY5383" s="288"/>
      <c r="VRZ5383" s="288"/>
      <c r="VSA5383" s="288"/>
      <c r="VSB5383" s="288"/>
      <c r="VSC5383" s="288"/>
      <c r="VSD5383" s="288"/>
      <c r="VSE5383" s="288"/>
      <c r="VSF5383" s="288"/>
      <c r="VSG5383" s="288"/>
      <c r="VSH5383" s="288"/>
      <c r="VSI5383" s="288"/>
      <c r="VSJ5383" s="288"/>
      <c r="VSK5383" s="288"/>
      <c r="VSL5383" s="288"/>
      <c r="VSM5383" s="288"/>
      <c r="VSN5383" s="288"/>
      <c r="VSO5383" s="288"/>
      <c r="VSP5383" s="288"/>
      <c r="VSQ5383" s="288"/>
      <c r="VSR5383" s="288"/>
      <c r="VSS5383" s="288"/>
      <c r="VST5383" s="288"/>
      <c r="VSU5383" s="288"/>
      <c r="VSV5383" s="288"/>
      <c r="VSW5383" s="288"/>
      <c r="VSX5383" s="288"/>
      <c r="VSY5383" s="288"/>
      <c r="VSZ5383" s="288"/>
      <c r="VTA5383" s="288"/>
      <c r="VTB5383" s="288"/>
      <c r="VTC5383" s="288"/>
      <c r="VTD5383" s="288"/>
      <c r="VTE5383" s="288"/>
      <c r="VTF5383" s="288"/>
      <c r="VTG5383" s="288"/>
      <c r="VTH5383" s="288"/>
      <c r="VTI5383" s="288"/>
      <c r="VTJ5383" s="288"/>
      <c r="VTK5383" s="288"/>
      <c r="VTL5383" s="288"/>
      <c r="VTM5383" s="288"/>
      <c r="VTN5383" s="288"/>
      <c r="VTO5383" s="288"/>
      <c r="VTP5383" s="288"/>
      <c r="VTQ5383" s="288"/>
      <c r="VTR5383" s="288"/>
      <c r="VTS5383" s="288"/>
      <c r="VTT5383" s="288"/>
      <c r="VTU5383" s="288"/>
      <c r="VTV5383" s="288"/>
      <c r="VTW5383" s="288"/>
      <c r="VTX5383" s="288"/>
      <c r="VTY5383" s="288"/>
      <c r="VTZ5383" s="288"/>
      <c r="VUA5383" s="288"/>
      <c r="VUB5383" s="288"/>
      <c r="VUC5383" s="288"/>
      <c r="VUD5383" s="288"/>
      <c r="VUE5383" s="288"/>
      <c r="VUF5383" s="288"/>
      <c r="VUG5383" s="288"/>
      <c r="VUH5383" s="288"/>
      <c r="VUI5383" s="288"/>
      <c r="VUJ5383" s="288"/>
      <c r="VUK5383" s="288"/>
      <c r="VUL5383" s="288"/>
      <c r="VUM5383" s="288"/>
      <c r="VUN5383" s="288"/>
      <c r="VUO5383" s="288"/>
      <c r="VUP5383" s="288"/>
      <c r="VUQ5383" s="288"/>
      <c r="VUR5383" s="288"/>
      <c r="VUS5383" s="288"/>
      <c r="VUT5383" s="288"/>
      <c r="VUU5383" s="288"/>
      <c r="VUV5383" s="288"/>
      <c r="VUW5383" s="288"/>
      <c r="VUX5383" s="288"/>
      <c r="VUY5383" s="288"/>
      <c r="VUZ5383" s="288"/>
      <c r="VVA5383" s="288"/>
      <c r="VVB5383" s="288"/>
      <c r="VVC5383" s="288"/>
      <c r="VVD5383" s="288"/>
      <c r="VVE5383" s="288"/>
      <c r="VVF5383" s="288"/>
      <c r="VVG5383" s="288"/>
      <c r="VVH5383" s="288"/>
      <c r="VVI5383" s="288"/>
      <c r="VVJ5383" s="288"/>
      <c r="VVK5383" s="288"/>
      <c r="VVL5383" s="288"/>
      <c r="VVM5383" s="288"/>
      <c r="VVN5383" s="288"/>
      <c r="VVO5383" s="288"/>
      <c r="VVP5383" s="288"/>
      <c r="VVQ5383" s="288"/>
      <c r="VVR5383" s="288"/>
      <c r="VVS5383" s="288"/>
      <c r="VVT5383" s="288"/>
      <c r="VVU5383" s="288"/>
      <c r="VVV5383" s="288"/>
      <c r="VVW5383" s="288"/>
      <c r="VVX5383" s="288"/>
      <c r="VVY5383" s="288"/>
      <c r="VVZ5383" s="288"/>
      <c r="VWA5383" s="288"/>
      <c r="VWB5383" s="288"/>
      <c r="VWC5383" s="288"/>
      <c r="VWD5383" s="288"/>
      <c r="VWE5383" s="288"/>
      <c r="VWF5383" s="288"/>
      <c r="VWG5383" s="288"/>
      <c r="VWH5383" s="288"/>
      <c r="VWI5383" s="288"/>
      <c r="VWJ5383" s="288"/>
      <c r="VWK5383" s="288"/>
      <c r="VWL5383" s="288"/>
      <c r="VWM5383" s="288"/>
      <c r="VWN5383" s="288"/>
      <c r="VWO5383" s="288"/>
      <c r="VWP5383" s="288"/>
      <c r="VWQ5383" s="288"/>
      <c r="VWR5383" s="288"/>
      <c r="VWS5383" s="288"/>
      <c r="VWT5383" s="288"/>
      <c r="VWU5383" s="288"/>
      <c r="VWV5383" s="288"/>
      <c r="VWW5383" s="288"/>
      <c r="VWX5383" s="288"/>
      <c r="VWY5383" s="288"/>
      <c r="VWZ5383" s="288"/>
      <c r="VXA5383" s="288"/>
      <c r="VXB5383" s="288"/>
      <c r="VXC5383" s="288"/>
      <c r="VXD5383" s="288"/>
      <c r="VXE5383" s="288"/>
      <c r="VXF5383" s="288"/>
      <c r="VXG5383" s="288"/>
      <c r="VXH5383" s="288"/>
      <c r="VXI5383" s="288"/>
      <c r="VXJ5383" s="288"/>
      <c r="VXK5383" s="288"/>
      <c r="VXL5383" s="288"/>
      <c r="VXM5383" s="288"/>
      <c r="VXN5383" s="288"/>
      <c r="VXO5383" s="288"/>
      <c r="VXP5383" s="288"/>
      <c r="VXQ5383" s="288"/>
      <c r="VXR5383" s="288"/>
      <c r="VXS5383" s="288"/>
      <c r="VXT5383" s="288"/>
      <c r="VXU5383" s="288"/>
      <c r="VXV5383" s="288"/>
      <c r="VXW5383" s="288"/>
      <c r="VXX5383" s="288"/>
      <c r="VXY5383" s="288"/>
      <c r="VXZ5383" s="288"/>
      <c r="VYA5383" s="288"/>
      <c r="VYB5383" s="288"/>
      <c r="VYC5383" s="288"/>
      <c r="VYD5383" s="288"/>
      <c r="VYE5383" s="288"/>
      <c r="VYF5383" s="288"/>
      <c r="VYG5383" s="288"/>
      <c r="VYH5383" s="288"/>
      <c r="VYI5383" s="288"/>
      <c r="VYJ5383" s="288"/>
      <c r="VYK5383" s="288"/>
      <c r="VYL5383" s="288"/>
      <c r="VYM5383" s="288"/>
      <c r="VYN5383" s="288"/>
      <c r="VYO5383" s="288"/>
      <c r="VYP5383" s="288"/>
      <c r="VYQ5383" s="288"/>
      <c r="VYR5383" s="288"/>
      <c r="VYS5383" s="288"/>
      <c r="VYT5383" s="288"/>
      <c r="VYU5383" s="288"/>
      <c r="VYV5383" s="288"/>
      <c r="VYW5383" s="288"/>
      <c r="VYX5383" s="288"/>
      <c r="VYY5383" s="288"/>
      <c r="VYZ5383" s="288"/>
      <c r="VZA5383" s="288"/>
      <c r="VZB5383" s="288"/>
      <c r="VZC5383" s="288"/>
      <c r="VZD5383" s="288"/>
      <c r="VZE5383" s="288"/>
      <c r="VZF5383" s="288"/>
      <c r="VZG5383" s="288"/>
      <c r="VZH5383" s="288"/>
      <c r="VZI5383" s="288"/>
      <c r="VZJ5383" s="288"/>
      <c r="VZK5383" s="288"/>
      <c r="VZL5383" s="288"/>
      <c r="VZM5383" s="288"/>
      <c r="VZN5383" s="288"/>
      <c r="VZO5383" s="288"/>
      <c r="VZP5383" s="288"/>
      <c r="VZQ5383" s="288"/>
      <c r="VZR5383" s="288"/>
      <c r="VZS5383" s="288"/>
      <c r="VZT5383" s="288"/>
      <c r="VZU5383" s="288"/>
      <c r="VZV5383" s="288"/>
      <c r="VZW5383" s="288"/>
      <c r="VZX5383" s="288"/>
      <c r="VZY5383" s="288"/>
      <c r="VZZ5383" s="288"/>
      <c r="WAA5383" s="288"/>
      <c r="WAB5383" s="288"/>
      <c r="WAC5383" s="288"/>
      <c r="WAD5383" s="288"/>
      <c r="WAE5383" s="288"/>
      <c r="WAF5383" s="288"/>
      <c r="WAG5383" s="288"/>
      <c r="WAH5383" s="288"/>
      <c r="WAI5383" s="288"/>
      <c r="WAJ5383" s="288"/>
      <c r="WAK5383" s="288"/>
      <c r="WAL5383" s="288"/>
      <c r="WAM5383" s="288"/>
      <c r="WAN5383" s="288"/>
      <c r="WAO5383" s="288"/>
      <c r="WAP5383" s="288"/>
      <c r="WAQ5383" s="288"/>
      <c r="WAR5383" s="288"/>
      <c r="WAS5383" s="288"/>
      <c r="WAT5383" s="288"/>
      <c r="WAU5383" s="288"/>
      <c r="WAV5383" s="288"/>
      <c r="WAW5383" s="288"/>
      <c r="WAX5383" s="288"/>
      <c r="WAY5383" s="288"/>
      <c r="WAZ5383" s="288"/>
      <c r="WBA5383" s="288"/>
      <c r="WBB5383" s="288"/>
      <c r="WBC5383" s="288"/>
      <c r="WBD5383" s="288"/>
      <c r="WBE5383" s="288"/>
      <c r="WBF5383" s="288"/>
      <c r="WBG5383" s="288"/>
      <c r="WBH5383" s="288"/>
      <c r="WBI5383" s="288"/>
      <c r="WBJ5383" s="288"/>
      <c r="WBK5383" s="288"/>
      <c r="WBL5383" s="288"/>
      <c r="WBM5383" s="288"/>
      <c r="WBN5383" s="288"/>
      <c r="WBO5383" s="288"/>
      <c r="WBP5383" s="288"/>
      <c r="WBQ5383" s="288"/>
      <c r="WBR5383" s="288"/>
      <c r="WBS5383" s="288"/>
      <c r="WBT5383" s="288"/>
      <c r="WBU5383" s="288"/>
      <c r="WBV5383" s="288"/>
      <c r="WBW5383" s="288"/>
      <c r="WBX5383" s="288"/>
      <c r="WBY5383" s="288"/>
      <c r="WBZ5383" s="288"/>
      <c r="WCA5383" s="288"/>
      <c r="WCB5383" s="288"/>
      <c r="WCC5383" s="288"/>
      <c r="WCD5383" s="288"/>
      <c r="WCE5383" s="288"/>
      <c r="WCF5383" s="288"/>
      <c r="WCG5383" s="288"/>
      <c r="WCH5383" s="288"/>
      <c r="WCI5383" s="288"/>
      <c r="WCJ5383" s="288"/>
      <c r="WCK5383" s="288"/>
      <c r="WCL5383" s="288"/>
      <c r="WCM5383" s="288"/>
      <c r="WCN5383" s="288"/>
      <c r="WCO5383" s="288"/>
      <c r="WCP5383" s="288"/>
      <c r="WCQ5383" s="288"/>
      <c r="WCR5383" s="288"/>
      <c r="WCS5383" s="288"/>
      <c r="WCT5383" s="288"/>
      <c r="WCU5383" s="288"/>
      <c r="WCV5383" s="288"/>
      <c r="WCW5383" s="288"/>
      <c r="WCX5383" s="288"/>
      <c r="WCY5383" s="288"/>
      <c r="WCZ5383" s="288"/>
      <c r="WDA5383" s="288"/>
      <c r="WDB5383" s="288"/>
      <c r="WDC5383" s="288"/>
      <c r="WDD5383" s="288"/>
      <c r="WDE5383" s="288"/>
      <c r="WDF5383" s="288"/>
      <c r="WDG5383" s="288"/>
      <c r="WDH5383" s="288"/>
      <c r="WDI5383" s="288"/>
      <c r="WDJ5383" s="288"/>
      <c r="WDK5383" s="288"/>
      <c r="WDL5383" s="288"/>
      <c r="WDM5383" s="288"/>
      <c r="WDN5383" s="288"/>
      <c r="WDO5383" s="288"/>
      <c r="WDP5383" s="288"/>
      <c r="WDQ5383" s="288"/>
      <c r="WDR5383" s="288"/>
      <c r="WDS5383" s="288"/>
      <c r="WDT5383" s="288"/>
      <c r="WDU5383" s="288"/>
      <c r="WDV5383" s="288"/>
      <c r="WDW5383" s="288"/>
      <c r="WDX5383" s="288"/>
      <c r="WDY5383" s="288"/>
      <c r="WDZ5383" s="288"/>
      <c r="WEA5383" s="288"/>
      <c r="WEB5383" s="288"/>
      <c r="WEC5383" s="288"/>
      <c r="WED5383" s="288"/>
      <c r="WEE5383" s="288"/>
      <c r="WEF5383" s="288"/>
      <c r="WEG5383" s="288"/>
      <c r="WEH5383" s="288"/>
      <c r="WEI5383" s="288"/>
      <c r="WEJ5383" s="288"/>
      <c r="WEK5383" s="288"/>
      <c r="WEL5383" s="288"/>
      <c r="WEM5383" s="288"/>
      <c r="WEN5383" s="288"/>
      <c r="WEO5383" s="288"/>
      <c r="WEP5383" s="288"/>
      <c r="WEQ5383" s="288"/>
      <c r="WER5383" s="288"/>
      <c r="WES5383" s="288"/>
      <c r="WET5383" s="288"/>
      <c r="WEU5383" s="288"/>
      <c r="WEV5383" s="288"/>
      <c r="WEW5383" s="288"/>
      <c r="WEX5383" s="288"/>
      <c r="WEY5383" s="288"/>
      <c r="WEZ5383" s="288"/>
      <c r="WFA5383" s="288"/>
      <c r="WFB5383" s="288"/>
      <c r="WFC5383" s="288"/>
      <c r="WFD5383" s="288"/>
      <c r="WFE5383" s="288"/>
      <c r="WFF5383" s="288"/>
      <c r="WFG5383" s="288"/>
      <c r="WFH5383" s="288"/>
      <c r="WFI5383" s="288"/>
      <c r="WFJ5383" s="288"/>
      <c r="WFK5383" s="288"/>
      <c r="WFL5383" s="288"/>
      <c r="WFM5383" s="288"/>
      <c r="WFN5383" s="288"/>
      <c r="WFO5383" s="288"/>
      <c r="WFP5383" s="288"/>
      <c r="WFQ5383" s="288"/>
      <c r="WFR5383" s="288"/>
      <c r="WFS5383" s="288"/>
      <c r="WFT5383" s="288"/>
      <c r="WFU5383" s="288"/>
      <c r="WFV5383" s="288"/>
      <c r="WFW5383" s="288"/>
      <c r="WFX5383" s="288"/>
      <c r="WFY5383" s="288"/>
      <c r="WFZ5383" s="288"/>
      <c r="WGA5383" s="288"/>
      <c r="WGB5383" s="288"/>
      <c r="WGC5383" s="288"/>
      <c r="WGD5383" s="288"/>
      <c r="WGE5383" s="288"/>
      <c r="WGF5383" s="288"/>
      <c r="WGG5383" s="288"/>
      <c r="WGH5383" s="288"/>
      <c r="WGI5383" s="288"/>
      <c r="WGJ5383" s="288"/>
      <c r="WGK5383" s="288"/>
      <c r="WGL5383" s="288"/>
      <c r="WGM5383" s="288"/>
      <c r="WGN5383" s="288"/>
      <c r="WGO5383" s="288"/>
      <c r="WGP5383" s="288"/>
      <c r="WGQ5383" s="288"/>
      <c r="WGR5383" s="288"/>
      <c r="WGS5383" s="288"/>
      <c r="WGT5383" s="288"/>
      <c r="WGU5383" s="288"/>
      <c r="WGV5383" s="288"/>
      <c r="WGW5383" s="288"/>
      <c r="WGX5383" s="288"/>
      <c r="WGY5383" s="288"/>
      <c r="WGZ5383" s="288"/>
      <c r="WHA5383" s="288"/>
      <c r="WHB5383" s="288"/>
      <c r="WHC5383" s="288"/>
      <c r="WHD5383" s="288"/>
      <c r="WHE5383" s="288"/>
      <c r="WHF5383" s="288"/>
      <c r="WHG5383" s="288"/>
      <c r="WHH5383" s="288"/>
      <c r="WHI5383" s="288"/>
      <c r="WHJ5383" s="288"/>
      <c r="WHK5383" s="288"/>
      <c r="WHL5383" s="288"/>
      <c r="WHM5383" s="288"/>
      <c r="WHN5383" s="288"/>
      <c r="WHO5383" s="288"/>
      <c r="WHP5383" s="288"/>
      <c r="WHQ5383" s="288"/>
      <c r="WHR5383" s="288"/>
      <c r="WHS5383" s="288"/>
      <c r="WHT5383" s="288"/>
      <c r="WHU5383" s="288"/>
      <c r="WHV5383" s="288"/>
      <c r="WHW5383" s="288"/>
      <c r="WHX5383" s="288"/>
      <c r="WHY5383" s="288"/>
      <c r="WHZ5383" s="288"/>
      <c r="WIA5383" s="288"/>
      <c r="WIB5383" s="288"/>
      <c r="WIC5383" s="288"/>
      <c r="WID5383" s="288"/>
      <c r="WIE5383" s="288"/>
      <c r="WIF5383" s="288"/>
      <c r="WIG5383" s="288"/>
      <c r="WIH5383" s="288"/>
      <c r="WII5383" s="288"/>
      <c r="WIJ5383" s="288"/>
      <c r="WIK5383" s="288"/>
      <c r="WIL5383" s="288"/>
      <c r="WIM5383" s="288"/>
      <c r="WIN5383" s="288"/>
      <c r="WIO5383" s="288"/>
      <c r="WIP5383" s="288"/>
      <c r="WIQ5383" s="288"/>
      <c r="WIR5383" s="288"/>
      <c r="WIS5383" s="288"/>
      <c r="WIT5383" s="288"/>
      <c r="WIU5383" s="288"/>
      <c r="WIV5383" s="288"/>
      <c r="WIW5383" s="288"/>
      <c r="WIX5383" s="288"/>
      <c r="WIY5383" s="288"/>
      <c r="WIZ5383" s="288"/>
      <c r="WJA5383" s="288"/>
      <c r="WJB5383" s="288"/>
      <c r="WJC5383" s="288"/>
      <c r="WJD5383" s="288"/>
      <c r="WJE5383" s="288"/>
      <c r="WJF5383" s="288"/>
      <c r="WJG5383" s="288"/>
      <c r="WJH5383" s="288"/>
      <c r="WJI5383" s="288"/>
      <c r="WJJ5383" s="288"/>
      <c r="WJK5383" s="288"/>
      <c r="WJL5383" s="288"/>
      <c r="WJM5383" s="288"/>
      <c r="WJN5383" s="288"/>
      <c r="WJO5383" s="288"/>
      <c r="WJP5383" s="288"/>
      <c r="WJQ5383" s="288"/>
      <c r="WJR5383" s="288"/>
      <c r="WJS5383" s="288"/>
      <c r="WJT5383" s="288"/>
      <c r="WJU5383" s="288"/>
      <c r="WJV5383" s="288"/>
      <c r="WJW5383" s="288"/>
      <c r="WJX5383" s="288"/>
      <c r="WJY5383" s="288"/>
      <c r="WJZ5383" s="288"/>
      <c r="WKA5383" s="288"/>
      <c r="WKB5383" s="288"/>
      <c r="WKC5383" s="288"/>
      <c r="WKD5383" s="288"/>
      <c r="WKE5383" s="288"/>
      <c r="WKF5383" s="288"/>
      <c r="WKG5383" s="288"/>
      <c r="WKH5383" s="288"/>
      <c r="WKI5383" s="288"/>
      <c r="WKJ5383" s="288"/>
      <c r="WKK5383" s="288"/>
      <c r="WKL5383" s="288"/>
      <c r="WKM5383" s="288"/>
      <c r="WKN5383" s="288"/>
      <c r="WKO5383" s="288"/>
      <c r="WKP5383" s="288"/>
      <c r="WKQ5383" s="288"/>
      <c r="WKR5383" s="288"/>
      <c r="WKS5383" s="288"/>
      <c r="WKT5383" s="288"/>
      <c r="WKU5383" s="288"/>
      <c r="WKV5383" s="288"/>
      <c r="WKW5383" s="288"/>
      <c r="WKX5383" s="288"/>
      <c r="WKY5383" s="288"/>
      <c r="WKZ5383" s="288"/>
      <c r="WLA5383" s="288"/>
      <c r="WLB5383" s="288"/>
      <c r="WLC5383" s="288"/>
      <c r="WLD5383" s="288"/>
      <c r="WLE5383" s="288"/>
      <c r="WLF5383" s="288"/>
      <c r="WLG5383" s="288"/>
      <c r="WLH5383" s="288"/>
      <c r="WLI5383" s="288"/>
      <c r="WLJ5383" s="288"/>
      <c r="WLK5383" s="288"/>
      <c r="WLL5383" s="288"/>
      <c r="WLM5383" s="288"/>
      <c r="WLN5383" s="288"/>
      <c r="WLO5383" s="288"/>
      <c r="WLP5383" s="288"/>
      <c r="WLQ5383" s="288"/>
      <c r="WLR5383" s="288"/>
      <c r="WLS5383" s="288"/>
      <c r="WLT5383" s="288"/>
      <c r="WLU5383" s="288"/>
      <c r="WLV5383" s="288"/>
      <c r="WLW5383" s="288"/>
      <c r="WLX5383" s="288"/>
      <c r="WLY5383" s="288"/>
      <c r="WLZ5383" s="288"/>
      <c r="WMA5383" s="288"/>
      <c r="WMB5383" s="288"/>
      <c r="WMC5383" s="288"/>
      <c r="WMD5383" s="288"/>
      <c r="WME5383" s="288"/>
      <c r="WMF5383" s="288"/>
      <c r="WMG5383" s="288"/>
      <c r="WMH5383" s="288"/>
      <c r="WMI5383" s="288"/>
      <c r="WMJ5383" s="288"/>
      <c r="WMK5383" s="288"/>
      <c r="WML5383" s="288"/>
      <c r="WMM5383" s="288"/>
      <c r="WMN5383" s="288"/>
      <c r="WMO5383" s="288"/>
      <c r="WMP5383" s="288"/>
      <c r="WMQ5383" s="288"/>
      <c r="WMR5383" s="288"/>
      <c r="WMS5383" s="288"/>
      <c r="WMT5383" s="288"/>
      <c r="WMU5383" s="288"/>
      <c r="WMV5383" s="288"/>
      <c r="WMW5383" s="288"/>
      <c r="WMX5383" s="288"/>
      <c r="WMY5383" s="288"/>
      <c r="WMZ5383" s="288"/>
      <c r="WNA5383" s="288"/>
      <c r="WNB5383" s="288"/>
      <c r="WNC5383" s="288"/>
      <c r="WND5383" s="288"/>
      <c r="WNE5383" s="288"/>
      <c r="WNF5383" s="288"/>
      <c r="WNG5383" s="288"/>
      <c r="WNH5383" s="288"/>
      <c r="WNI5383" s="288"/>
      <c r="WNJ5383" s="288"/>
      <c r="WNK5383" s="288"/>
      <c r="WNL5383" s="288"/>
      <c r="WNM5383" s="288"/>
      <c r="WNN5383" s="288"/>
      <c r="WNO5383" s="288"/>
      <c r="WNP5383" s="288"/>
      <c r="WNQ5383" s="288"/>
      <c r="WNR5383" s="288"/>
      <c r="WNS5383" s="288"/>
      <c r="WNT5383" s="288"/>
      <c r="WNU5383" s="288"/>
      <c r="WNV5383" s="288"/>
      <c r="WNW5383" s="288"/>
      <c r="WNX5383" s="288"/>
      <c r="WNY5383" s="288"/>
      <c r="WNZ5383" s="288"/>
      <c r="WOA5383" s="288"/>
      <c r="WOB5383" s="288"/>
      <c r="WOC5383" s="288"/>
      <c r="WOD5383" s="288"/>
      <c r="WOE5383" s="288"/>
      <c r="WOF5383" s="288"/>
      <c r="WOG5383" s="288"/>
      <c r="WOH5383" s="288"/>
      <c r="WOI5383" s="288"/>
      <c r="WOJ5383" s="288"/>
      <c r="WOK5383" s="288"/>
      <c r="WOL5383" s="288"/>
      <c r="WOM5383" s="288"/>
      <c r="WON5383" s="288"/>
      <c r="WOO5383" s="288"/>
      <c r="WOP5383" s="288"/>
      <c r="WOQ5383" s="288"/>
      <c r="WOR5383" s="288"/>
      <c r="WOS5383" s="288"/>
      <c r="WOT5383" s="288"/>
      <c r="WOU5383" s="288"/>
      <c r="WOV5383" s="288"/>
      <c r="WOW5383" s="288"/>
      <c r="WOX5383" s="288"/>
      <c r="WOY5383" s="288"/>
      <c r="WOZ5383" s="288"/>
      <c r="WPA5383" s="288"/>
      <c r="WPB5383" s="288"/>
      <c r="WPC5383" s="288"/>
      <c r="WPD5383" s="288"/>
      <c r="WPE5383" s="288"/>
      <c r="WPF5383" s="288"/>
      <c r="WPG5383" s="288"/>
      <c r="WPH5383" s="288"/>
      <c r="WPI5383" s="288"/>
      <c r="WPJ5383" s="288"/>
      <c r="WPK5383" s="288"/>
      <c r="WPL5383" s="288"/>
      <c r="WPM5383" s="288"/>
      <c r="WPN5383" s="288"/>
      <c r="WPO5383" s="288"/>
      <c r="WPP5383" s="288"/>
      <c r="WPQ5383" s="288"/>
      <c r="WPR5383" s="288"/>
      <c r="WPS5383" s="288"/>
      <c r="WPT5383" s="288"/>
      <c r="WPU5383" s="288"/>
      <c r="WPV5383" s="288"/>
      <c r="WPW5383" s="288"/>
      <c r="WPX5383" s="288"/>
      <c r="WPY5383" s="288"/>
      <c r="WPZ5383" s="288"/>
      <c r="WQA5383" s="288"/>
      <c r="WQB5383" s="288"/>
      <c r="WQC5383" s="288"/>
      <c r="WQD5383" s="288"/>
      <c r="WQE5383" s="288"/>
      <c r="WQF5383" s="288"/>
      <c r="WQG5383" s="288"/>
      <c r="WQH5383" s="288"/>
      <c r="WQI5383" s="288"/>
      <c r="WQJ5383" s="288"/>
      <c r="WQK5383" s="288"/>
      <c r="WQL5383" s="288"/>
      <c r="WQM5383" s="288"/>
      <c r="WQN5383" s="288"/>
      <c r="WQO5383" s="288"/>
      <c r="WQP5383" s="288"/>
      <c r="WQQ5383" s="288"/>
      <c r="WQR5383" s="288"/>
      <c r="WQS5383" s="288"/>
      <c r="WQT5383" s="288"/>
      <c r="WQU5383" s="288"/>
      <c r="WQV5383" s="288"/>
      <c r="WQW5383" s="288"/>
      <c r="WQX5383" s="288"/>
      <c r="WQY5383" s="288"/>
      <c r="WQZ5383" s="288"/>
      <c r="WRA5383" s="288"/>
      <c r="WRB5383" s="288"/>
      <c r="WRC5383" s="288"/>
      <c r="WRD5383" s="288"/>
      <c r="WRE5383" s="288"/>
      <c r="WRF5383" s="288"/>
      <c r="WRG5383" s="288"/>
      <c r="WRH5383" s="288"/>
      <c r="WRI5383" s="288"/>
      <c r="WRJ5383" s="288"/>
      <c r="WRK5383" s="288"/>
      <c r="WRL5383" s="288"/>
      <c r="WRM5383" s="288"/>
      <c r="WRN5383" s="288"/>
      <c r="WRO5383" s="288"/>
      <c r="WRP5383" s="288"/>
      <c r="WRQ5383" s="288"/>
      <c r="WRR5383" s="288"/>
      <c r="WRS5383" s="288"/>
      <c r="WRT5383" s="288"/>
      <c r="WRU5383" s="288"/>
      <c r="WRV5383" s="288"/>
      <c r="WRW5383" s="288"/>
      <c r="WRX5383" s="288"/>
      <c r="WRY5383" s="288"/>
      <c r="WRZ5383" s="288"/>
      <c r="WSA5383" s="288"/>
      <c r="WSB5383" s="288"/>
      <c r="WSC5383" s="288"/>
      <c r="WSD5383" s="288"/>
      <c r="WSE5383" s="288"/>
      <c r="WSF5383" s="288"/>
      <c r="WSG5383" s="288"/>
      <c r="WSH5383" s="288"/>
      <c r="WSI5383" s="288"/>
      <c r="WSJ5383" s="288"/>
      <c r="WSK5383" s="288"/>
      <c r="WSL5383" s="288"/>
      <c r="WSM5383" s="288"/>
      <c r="WSN5383" s="288"/>
      <c r="WSO5383" s="288"/>
      <c r="WSP5383" s="288"/>
      <c r="WSQ5383" s="288"/>
      <c r="WSR5383" s="288"/>
      <c r="WSS5383" s="288"/>
      <c r="WST5383" s="288"/>
      <c r="WSU5383" s="288"/>
      <c r="WSV5383" s="288"/>
      <c r="WSW5383" s="288"/>
      <c r="WSX5383" s="288"/>
      <c r="WSY5383" s="288"/>
      <c r="WSZ5383" s="288"/>
      <c r="WTA5383" s="288"/>
      <c r="WTB5383" s="288"/>
      <c r="WTC5383" s="288"/>
      <c r="WTD5383" s="288"/>
      <c r="WTE5383" s="288"/>
      <c r="WTF5383" s="288"/>
      <c r="WTG5383" s="288"/>
      <c r="WTH5383" s="288"/>
      <c r="WTI5383" s="288"/>
      <c r="WTJ5383" s="288"/>
      <c r="WTK5383" s="288"/>
      <c r="WTL5383" s="288"/>
      <c r="WTM5383" s="288"/>
      <c r="WTN5383" s="288"/>
      <c r="WTO5383" s="288"/>
      <c r="WTP5383" s="288"/>
      <c r="WTQ5383" s="288"/>
      <c r="WTR5383" s="288"/>
      <c r="WTS5383" s="288"/>
      <c r="WTT5383" s="288"/>
      <c r="WTU5383" s="288"/>
      <c r="WTV5383" s="288"/>
      <c r="WTW5383" s="288"/>
      <c r="WTX5383" s="288"/>
      <c r="WTY5383" s="288"/>
      <c r="WTZ5383" s="288"/>
      <c r="WUA5383" s="288"/>
      <c r="WUB5383" s="288"/>
      <c r="WUC5383" s="288"/>
      <c r="WUD5383" s="288"/>
      <c r="WUE5383" s="288"/>
      <c r="WUF5383" s="288"/>
      <c r="WUG5383" s="288"/>
      <c r="WUH5383" s="288"/>
      <c r="WUI5383" s="288"/>
      <c r="WUJ5383" s="288"/>
      <c r="WUK5383" s="288"/>
      <c r="WUL5383" s="288"/>
      <c r="WUM5383" s="288"/>
      <c r="WUN5383" s="288"/>
      <c r="WUO5383" s="288"/>
      <c r="WUP5383" s="288"/>
      <c r="WUQ5383" s="288"/>
      <c r="WUR5383" s="288"/>
      <c r="WUS5383" s="288"/>
      <c r="WUT5383" s="288"/>
      <c r="WUU5383" s="288"/>
      <c r="WUV5383" s="288"/>
      <c r="WUW5383" s="288"/>
      <c r="WUX5383" s="288"/>
      <c r="WUY5383" s="288"/>
      <c r="WUZ5383" s="288"/>
      <c r="WVA5383" s="288"/>
      <c r="WVB5383" s="288"/>
      <c r="WVC5383" s="288"/>
      <c r="WVD5383" s="288"/>
      <c r="WVE5383" s="288"/>
      <c r="WVF5383" s="288"/>
      <c r="WVG5383" s="288"/>
      <c r="WVH5383" s="288"/>
      <c r="WVI5383" s="288"/>
      <c r="WVJ5383" s="288"/>
      <c r="WVK5383" s="288"/>
      <c r="WVL5383" s="288"/>
      <c r="WVM5383" s="288"/>
      <c r="WVN5383" s="288"/>
      <c r="WVO5383" s="288"/>
      <c r="WVP5383" s="288"/>
      <c r="WVQ5383" s="288"/>
      <c r="WVR5383" s="288"/>
      <c r="WVS5383" s="288"/>
      <c r="WVT5383" s="288"/>
      <c r="WVU5383" s="288"/>
      <c r="WVV5383" s="288"/>
      <c r="WVW5383" s="288"/>
      <c r="WVX5383" s="288"/>
      <c r="WVY5383" s="288"/>
      <c r="WVZ5383" s="288"/>
      <c r="WWA5383" s="288"/>
      <c r="WWB5383" s="288"/>
      <c r="WWC5383" s="288"/>
      <c r="WWD5383" s="288"/>
      <c r="WWE5383" s="288"/>
      <c r="WWF5383" s="288"/>
      <c r="WWG5383" s="288"/>
      <c r="WWH5383" s="288"/>
      <c r="WWI5383" s="288"/>
      <c r="WWJ5383" s="288"/>
      <c r="WWK5383" s="288"/>
      <c r="WWL5383" s="288"/>
      <c r="WWM5383" s="288"/>
      <c r="WWN5383" s="288"/>
      <c r="WWO5383" s="288"/>
      <c r="WWP5383" s="288"/>
      <c r="WWQ5383" s="288"/>
      <c r="WWR5383" s="288"/>
      <c r="WWS5383" s="288"/>
      <c r="WWT5383" s="288"/>
      <c r="WWU5383" s="288"/>
      <c r="WWV5383" s="288"/>
      <c r="WWW5383" s="288"/>
      <c r="WWX5383" s="288"/>
      <c r="WWY5383" s="288"/>
      <c r="WWZ5383" s="288"/>
      <c r="WXA5383" s="288"/>
      <c r="WXB5383" s="288"/>
      <c r="WXC5383" s="288"/>
      <c r="WXD5383" s="288"/>
      <c r="WXE5383" s="288"/>
      <c r="WXF5383" s="288"/>
      <c r="WXG5383" s="288"/>
      <c r="WXH5383" s="288"/>
      <c r="WXI5383" s="288"/>
      <c r="WXJ5383" s="288"/>
      <c r="WXK5383" s="288"/>
      <c r="WXL5383" s="288"/>
      <c r="WXM5383" s="288"/>
      <c r="WXN5383" s="288"/>
      <c r="WXO5383" s="288"/>
      <c r="WXP5383" s="288"/>
      <c r="WXQ5383" s="288"/>
      <c r="WXR5383" s="288"/>
      <c r="WXS5383" s="288"/>
      <c r="WXT5383" s="288"/>
      <c r="WXU5383" s="288"/>
      <c r="WXV5383" s="288"/>
      <c r="WXW5383" s="288"/>
      <c r="WXX5383" s="288"/>
      <c r="WXY5383" s="288"/>
      <c r="WXZ5383" s="288"/>
      <c r="WYA5383" s="288"/>
      <c r="WYB5383" s="288"/>
      <c r="WYC5383" s="288"/>
      <c r="WYD5383" s="288"/>
      <c r="WYE5383" s="288"/>
      <c r="WYF5383" s="288"/>
      <c r="WYG5383" s="288"/>
      <c r="WYH5383" s="288"/>
      <c r="WYI5383" s="288"/>
      <c r="WYJ5383" s="288"/>
      <c r="WYK5383" s="288"/>
      <c r="WYL5383" s="288"/>
      <c r="WYM5383" s="288"/>
      <c r="WYN5383" s="288"/>
      <c r="WYO5383" s="288"/>
      <c r="WYP5383" s="288"/>
      <c r="WYQ5383" s="288"/>
      <c r="WYR5383" s="288"/>
      <c r="WYS5383" s="288"/>
      <c r="WYT5383" s="288"/>
      <c r="WYU5383" s="288"/>
      <c r="WYV5383" s="288"/>
      <c r="WYW5383" s="288"/>
      <c r="WYX5383" s="288"/>
      <c r="WYY5383" s="288"/>
      <c r="WYZ5383" s="288"/>
      <c r="WZA5383" s="288"/>
      <c r="WZB5383" s="288"/>
      <c r="WZC5383" s="288"/>
      <c r="WZD5383" s="288"/>
      <c r="WZE5383" s="288"/>
      <c r="WZF5383" s="288"/>
      <c r="WZG5383" s="288"/>
      <c r="WZH5383" s="288"/>
      <c r="WZI5383" s="288"/>
      <c r="WZJ5383" s="288"/>
      <c r="WZK5383" s="288"/>
      <c r="WZL5383" s="288"/>
      <c r="WZM5383" s="288"/>
      <c r="WZN5383" s="288"/>
      <c r="WZO5383" s="288"/>
      <c r="WZP5383" s="288"/>
      <c r="WZQ5383" s="288"/>
      <c r="WZR5383" s="288"/>
      <c r="WZS5383" s="288"/>
      <c r="WZT5383" s="288"/>
      <c r="WZU5383" s="288"/>
      <c r="WZV5383" s="288"/>
      <c r="WZW5383" s="288"/>
      <c r="WZX5383" s="288"/>
      <c r="WZY5383" s="288"/>
      <c r="WZZ5383" s="288"/>
      <c r="XAA5383" s="288"/>
      <c r="XAB5383" s="288"/>
      <c r="XAC5383" s="288"/>
      <c r="XAD5383" s="288"/>
      <c r="XAE5383" s="288"/>
      <c r="XAF5383" s="288"/>
      <c r="XAG5383" s="288"/>
      <c r="XAH5383" s="288"/>
      <c r="XAI5383" s="288"/>
      <c r="XAJ5383" s="288"/>
      <c r="XAK5383" s="288"/>
      <c r="XAL5383" s="288"/>
      <c r="XAM5383" s="288"/>
      <c r="XAN5383" s="288"/>
      <c r="XAO5383" s="288"/>
      <c r="XAP5383" s="288"/>
      <c r="XAQ5383" s="288"/>
      <c r="XAR5383" s="288"/>
      <c r="XAS5383" s="288"/>
      <c r="XAT5383" s="288"/>
      <c r="XAU5383" s="288"/>
      <c r="XAV5383" s="288"/>
      <c r="XAW5383" s="288"/>
      <c r="XAX5383" s="288"/>
      <c r="XAY5383" s="288"/>
      <c r="XAZ5383" s="288"/>
      <c r="XBA5383" s="288"/>
      <c r="XBB5383" s="288"/>
      <c r="XBC5383" s="288"/>
      <c r="XBD5383" s="288"/>
      <c r="XBE5383" s="288"/>
      <c r="XBF5383" s="288"/>
      <c r="XBG5383" s="288"/>
      <c r="XBH5383" s="288"/>
      <c r="XBI5383" s="288"/>
      <c r="XBJ5383" s="288"/>
      <c r="XBK5383" s="288"/>
      <c r="XBL5383" s="288"/>
      <c r="XBM5383" s="288"/>
      <c r="XBN5383" s="288"/>
      <c r="XBO5383" s="288"/>
      <c r="XBP5383" s="288"/>
      <c r="XBQ5383" s="288"/>
      <c r="XBR5383" s="288"/>
      <c r="XBS5383" s="288"/>
      <c r="XBT5383" s="288"/>
      <c r="XBU5383" s="288"/>
      <c r="XBV5383" s="288"/>
      <c r="XBW5383" s="288"/>
      <c r="XBX5383" s="288"/>
      <c r="XBY5383" s="288"/>
      <c r="XBZ5383" s="288"/>
      <c r="XCA5383" s="288"/>
      <c r="XCB5383" s="288"/>
      <c r="XCC5383" s="288"/>
      <c r="XCD5383" s="288"/>
      <c r="XCE5383" s="288"/>
      <c r="XCF5383" s="288"/>
      <c r="XCG5383" s="288"/>
      <c r="XCH5383" s="288"/>
      <c r="XCI5383" s="288"/>
      <c r="XCJ5383" s="288"/>
      <c r="XCK5383" s="288"/>
      <c r="XCL5383" s="288"/>
      <c r="XCM5383" s="288"/>
      <c r="XCN5383" s="288"/>
      <c r="XCO5383" s="288"/>
      <c r="XCP5383" s="288"/>
      <c r="XCQ5383" s="288"/>
      <c r="XCR5383" s="288"/>
      <c r="XCS5383" s="288"/>
      <c r="XCT5383" s="288"/>
      <c r="XCU5383" s="288"/>
      <c r="XCV5383" s="288"/>
      <c r="XCW5383" s="288"/>
      <c r="XCX5383" s="288"/>
      <c r="XCY5383" s="288"/>
      <c r="XCZ5383" s="288"/>
      <c r="XDA5383" s="288"/>
      <c r="XDB5383" s="288"/>
      <c r="XDC5383" s="288"/>
      <c r="XDD5383" s="288"/>
      <c r="XDE5383" s="288"/>
      <c r="XDF5383" s="288"/>
      <c r="XDG5383" s="288"/>
      <c r="XDH5383" s="288"/>
      <c r="XDI5383" s="288"/>
      <c r="XDJ5383" s="288"/>
      <c r="XDK5383" s="288"/>
      <c r="XDL5383" s="288"/>
      <c r="XDM5383" s="288"/>
      <c r="XDN5383" s="288"/>
      <c r="XDO5383" s="288"/>
      <c r="XDP5383" s="288"/>
      <c r="XDQ5383" s="288"/>
      <c r="XDR5383" s="288"/>
      <c r="XDS5383" s="288"/>
      <c r="XDT5383" s="288"/>
      <c r="XDU5383" s="288"/>
      <c r="XDV5383" s="288"/>
      <c r="XDW5383" s="288"/>
      <c r="XDX5383" s="288"/>
      <c r="XDY5383" s="288"/>
      <c r="XDZ5383" s="288"/>
      <c r="XEA5383" s="288"/>
      <c r="XEB5383" s="288"/>
      <c r="XEC5383" s="288"/>
      <c r="XED5383" s="288"/>
      <c r="XEE5383" s="288"/>
      <c r="XEF5383" s="288"/>
      <c r="XEG5383" s="288"/>
      <c r="XEH5383" s="288"/>
      <c r="XEI5383" s="288"/>
      <c r="XEJ5383" s="288"/>
      <c r="XEK5383" s="288"/>
      <c r="XEL5383" s="288"/>
      <c r="XEM5383" s="288"/>
      <c r="XEN5383" s="288"/>
      <c r="XEO5383" s="288"/>
      <c r="XEP5383" s="288"/>
      <c r="XEQ5383" s="288"/>
      <c r="XER5383" s="288"/>
      <c r="XES5383" s="288"/>
      <c r="XET5383" s="288"/>
      <c r="XEU5383" s="288"/>
      <c r="XEV5383" s="288"/>
      <c r="XEW5383" s="288"/>
      <c r="XEX5383" s="288"/>
      <c r="XEY5383" s="288"/>
      <c r="XEZ5383" s="288"/>
      <c r="XFA5383" s="288"/>
      <c r="XFB5383" s="288"/>
      <c r="XFC5383" s="288"/>
    </row>
    <row r="5384" spans="1:16383" s="298" customFormat="1" ht="71.25" customHeight="1" x14ac:dyDescent="0.25">
      <c r="A5384" s="276" t="s">
        <v>13516</v>
      </c>
      <c r="B5384" s="276" t="s">
        <v>27</v>
      </c>
      <c r="C5384" s="275" t="s">
        <v>461</v>
      </c>
      <c r="D5384" s="275" t="s">
        <v>462</v>
      </c>
      <c r="E5384" s="275" t="s">
        <v>462</v>
      </c>
      <c r="F5384" s="274" t="s">
        <v>460</v>
      </c>
      <c r="G5384" s="276" t="s">
        <v>29</v>
      </c>
      <c r="H5384" s="281">
        <v>100</v>
      </c>
      <c r="I5384" s="276">
        <v>710000000</v>
      </c>
      <c r="J5384" s="276" t="s">
        <v>1075</v>
      </c>
      <c r="K5384" s="276" t="s">
        <v>13505</v>
      </c>
      <c r="L5384" s="276" t="s">
        <v>1140</v>
      </c>
      <c r="M5384" s="276"/>
      <c r="N5384" s="276" t="s">
        <v>10994</v>
      </c>
      <c r="O5384" s="285">
        <v>0</v>
      </c>
      <c r="P5384" s="276"/>
      <c r="Q5384" s="276"/>
      <c r="R5384" s="276"/>
      <c r="S5384" s="251"/>
      <c r="T5384" s="278">
        <v>500000</v>
      </c>
      <c r="U5384" s="278">
        <f t="shared" si="421"/>
        <v>560000</v>
      </c>
      <c r="V5384" s="276" t="s">
        <v>345</v>
      </c>
      <c r="W5384" s="276">
        <v>2014</v>
      </c>
      <c r="X5384" s="276"/>
      <c r="Y5384" s="289"/>
      <c r="Z5384" s="288"/>
      <c r="AA5384" s="288"/>
      <c r="AB5384" s="288"/>
      <c r="AC5384" s="288"/>
      <c r="AD5384" s="288"/>
      <c r="AE5384" s="288"/>
      <c r="AF5384" s="288"/>
      <c r="AG5384" s="288"/>
      <c r="AH5384" s="288"/>
      <c r="AI5384" s="288"/>
      <c r="AJ5384" s="288"/>
      <c r="AK5384" s="288"/>
      <c r="AL5384" s="288"/>
      <c r="AM5384" s="288"/>
      <c r="AN5384" s="288"/>
      <c r="AO5384" s="288"/>
      <c r="AP5384" s="288"/>
      <c r="AQ5384" s="288"/>
      <c r="AR5384" s="288"/>
      <c r="AS5384" s="288"/>
      <c r="AT5384" s="288"/>
      <c r="AU5384" s="288"/>
      <c r="AV5384" s="288"/>
      <c r="AW5384" s="288"/>
      <c r="AX5384" s="288"/>
      <c r="AY5384" s="288"/>
      <c r="AZ5384" s="288"/>
      <c r="BA5384" s="288"/>
      <c r="BB5384" s="288"/>
      <c r="BC5384" s="288"/>
      <c r="BD5384" s="288"/>
      <c r="BE5384" s="288"/>
      <c r="BF5384" s="288"/>
      <c r="BG5384" s="288"/>
      <c r="BH5384" s="288"/>
      <c r="BI5384" s="288"/>
      <c r="BJ5384" s="288"/>
      <c r="BK5384" s="288"/>
      <c r="BL5384" s="288"/>
      <c r="BM5384" s="288"/>
      <c r="BN5384" s="288"/>
      <c r="BO5384" s="288"/>
      <c r="BP5384" s="288"/>
      <c r="BQ5384" s="288"/>
      <c r="BR5384" s="288"/>
      <c r="BS5384" s="288"/>
      <c r="BT5384" s="288"/>
      <c r="BU5384" s="288"/>
      <c r="BV5384" s="288"/>
      <c r="BW5384" s="288"/>
      <c r="BX5384" s="288"/>
      <c r="BY5384" s="288"/>
      <c r="BZ5384" s="288"/>
      <c r="CA5384" s="288"/>
      <c r="CB5384" s="288"/>
      <c r="CC5384" s="288"/>
      <c r="CD5384" s="288"/>
      <c r="CE5384" s="288"/>
      <c r="CF5384" s="288"/>
      <c r="CG5384" s="288"/>
      <c r="CH5384" s="288"/>
      <c r="CI5384" s="288"/>
      <c r="CJ5384" s="288"/>
      <c r="CK5384" s="288"/>
      <c r="CL5384" s="288"/>
      <c r="CM5384" s="288"/>
      <c r="CN5384" s="288"/>
      <c r="CO5384" s="288"/>
      <c r="CP5384" s="288"/>
      <c r="CQ5384" s="288"/>
      <c r="CR5384" s="288"/>
      <c r="CS5384" s="288"/>
      <c r="CT5384" s="288"/>
      <c r="CU5384" s="288"/>
      <c r="CV5384" s="288"/>
      <c r="CW5384" s="288"/>
      <c r="CX5384" s="288"/>
      <c r="CY5384" s="288"/>
      <c r="CZ5384" s="288"/>
      <c r="DA5384" s="288"/>
      <c r="DB5384" s="288"/>
      <c r="DC5384" s="288"/>
      <c r="DD5384" s="288"/>
      <c r="DE5384" s="288"/>
      <c r="DF5384" s="288"/>
      <c r="DG5384" s="288"/>
      <c r="DH5384" s="288"/>
      <c r="DI5384" s="288"/>
      <c r="DJ5384" s="288"/>
      <c r="DK5384" s="288"/>
      <c r="DL5384" s="288"/>
      <c r="DM5384" s="288"/>
      <c r="DN5384" s="288"/>
      <c r="DO5384" s="288"/>
      <c r="DP5384" s="288"/>
      <c r="DQ5384" s="288"/>
      <c r="DR5384" s="288"/>
      <c r="DS5384" s="288"/>
      <c r="DT5384" s="288"/>
      <c r="DU5384" s="288"/>
      <c r="DV5384" s="288"/>
      <c r="DW5384" s="288"/>
      <c r="DX5384" s="288"/>
      <c r="DY5384" s="288"/>
      <c r="DZ5384" s="288"/>
      <c r="EA5384" s="288"/>
      <c r="EB5384" s="288"/>
      <c r="EC5384" s="288"/>
      <c r="ED5384" s="288"/>
      <c r="EE5384" s="288"/>
      <c r="EF5384" s="288"/>
      <c r="EG5384" s="288"/>
      <c r="EH5384" s="288"/>
      <c r="EI5384" s="288"/>
      <c r="EJ5384" s="288"/>
      <c r="EK5384" s="288"/>
      <c r="EL5384" s="288"/>
      <c r="EM5384" s="288"/>
      <c r="EN5384" s="288"/>
      <c r="EO5384" s="288"/>
      <c r="EP5384" s="288"/>
      <c r="EQ5384" s="288"/>
      <c r="ER5384" s="288"/>
      <c r="ES5384" s="288"/>
      <c r="ET5384" s="288"/>
      <c r="EU5384" s="288"/>
      <c r="EV5384" s="288"/>
      <c r="EW5384" s="288"/>
      <c r="EX5384" s="288"/>
      <c r="EY5384" s="288"/>
      <c r="EZ5384" s="288"/>
      <c r="FA5384" s="288"/>
      <c r="FB5384" s="288"/>
      <c r="FC5384" s="288"/>
      <c r="FD5384" s="288"/>
      <c r="FE5384" s="288"/>
      <c r="FF5384" s="288"/>
      <c r="FG5384" s="288"/>
      <c r="FH5384" s="288"/>
      <c r="FI5384" s="288"/>
      <c r="FJ5384" s="288"/>
      <c r="FK5384" s="288"/>
      <c r="FL5384" s="288"/>
      <c r="FM5384" s="288"/>
      <c r="FN5384" s="288"/>
      <c r="FO5384" s="288"/>
      <c r="FP5384" s="288"/>
      <c r="FQ5384" s="288"/>
      <c r="FR5384" s="288"/>
      <c r="FS5384" s="288"/>
      <c r="FT5384" s="288"/>
      <c r="FU5384" s="288"/>
      <c r="FV5384" s="288"/>
      <c r="FW5384" s="288"/>
      <c r="FX5384" s="288"/>
      <c r="FY5384" s="288"/>
      <c r="FZ5384" s="288"/>
      <c r="GA5384" s="288"/>
      <c r="GB5384" s="288"/>
      <c r="GC5384" s="288"/>
      <c r="GD5384" s="288"/>
      <c r="GE5384" s="288"/>
      <c r="GF5384" s="288"/>
      <c r="GG5384" s="288"/>
      <c r="GH5384" s="288"/>
      <c r="GI5384" s="288"/>
      <c r="GJ5384" s="288"/>
      <c r="GK5384" s="288"/>
      <c r="GL5384" s="288"/>
      <c r="GM5384" s="288"/>
      <c r="GN5384" s="288"/>
      <c r="GO5384" s="288"/>
      <c r="GP5384" s="288"/>
      <c r="GQ5384" s="288"/>
      <c r="GR5384" s="288"/>
      <c r="GS5384" s="288"/>
      <c r="GT5384" s="288"/>
      <c r="GU5384" s="288"/>
      <c r="GV5384" s="288"/>
      <c r="GW5384" s="288"/>
      <c r="GX5384" s="288"/>
      <c r="GY5384" s="288"/>
      <c r="GZ5384" s="288"/>
      <c r="HA5384" s="288"/>
      <c r="HB5384" s="288"/>
      <c r="HC5384" s="288"/>
      <c r="HD5384" s="288"/>
      <c r="HE5384" s="288"/>
      <c r="HF5384" s="288"/>
      <c r="HG5384" s="288"/>
      <c r="HH5384" s="288"/>
      <c r="HI5384" s="288"/>
      <c r="HJ5384" s="288"/>
      <c r="HK5384" s="288"/>
      <c r="HL5384" s="288"/>
      <c r="HM5384" s="288"/>
      <c r="HN5384" s="288"/>
      <c r="HO5384" s="288"/>
      <c r="HP5384" s="288"/>
      <c r="HQ5384" s="288"/>
      <c r="HR5384" s="288"/>
      <c r="HS5384" s="288"/>
      <c r="HT5384" s="288"/>
      <c r="HU5384" s="288"/>
      <c r="HV5384" s="288"/>
      <c r="HW5384" s="288"/>
      <c r="HX5384" s="288"/>
      <c r="HY5384" s="288"/>
      <c r="HZ5384" s="288"/>
      <c r="IA5384" s="288"/>
      <c r="IB5384" s="288"/>
      <c r="IC5384" s="288"/>
      <c r="ID5384" s="288"/>
      <c r="IE5384" s="288"/>
      <c r="IF5384" s="288"/>
      <c r="IG5384" s="288"/>
      <c r="IH5384" s="288"/>
      <c r="II5384" s="288"/>
      <c r="IJ5384" s="288"/>
      <c r="IK5384" s="288"/>
      <c r="IL5384" s="288"/>
      <c r="IM5384" s="288"/>
      <c r="IN5384" s="288"/>
      <c r="IO5384" s="288"/>
      <c r="IP5384" s="288"/>
      <c r="IQ5384" s="288"/>
      <c r="IR5384" s="288"/>
      <c r="IS5384" s="288"/>
      <c r="IT5384" s="288"/>
      <c r="IU5384" s="288"/>
      <c r="IV5384" s="288"/>
      <c r="IW5384" s="288"/>
      <c r="IX5384" s="288"/>
      <c r="IY5384" s="288"/>
      <c r="IZ5384" s="288"/>
      <c r="JA5384" s="288"/>
      <c r="JB5384" s="288"/>
      <c r="JC5384" s="288"/>
      <c r="JD5384" s="288"/>
      <c r="JE5384" s="288"/>
      <c r="JF5384" s="288"/>
      <c r="JG5384" s="288"/>
      <c r="JH5384" s="288"/>
      <c r="JI5384" s="288"/>
      <c r="JJ5384" s="288"/>
      <c r="JK5384" s="288"/>
      <c r="JL5384" s="288"/>
      <c r="JM5384" s="288"/>
      <c r="JN5384" s="288"/>
      <c r="JO5384" s="288"/>
      <c r="JP5384" s="288"/>
      <c r="JQ5384" s="288"/>
      <c r="JR5384" s="288"/>
      <c r="JS5384" s="288"/>
      <c r="JT5384" s="288"/>
      <c r="JU5384" s="288"/>
      <c r="JV5384" s="288"/>
      <c r="JW5384" s="288"/>
      <c r="JX5384" s="288"/>
      <c r="JY5384" s="288"/>
      <c r="JZ5384" s="288"/>
      <c r="KA5384" s="288"/>
      <c r="KB5384" s="288"/>
      <c r="KC5384" s="288"/>
      <c r="KD5384" s="288"/>
      <c r="KE5384" s="288"/>
      <c r="KF5384" s="288"/>
      <c r="KG5384" s="288"/>
      <c r="KH5384" s="288"/>
      <c r="KI5384" s="288"/>
      <c r="KJ5384" s="288"/>
      <c r="KK5384" s="288"/>
      <c r="KL5384" s="288"/>
      <c r="KM5384" s="288"/>
      <c r="KN5384" s="288"/>
      <c r="KO5384" s="288"/>
      <c r="KP5384" s="288"/>
      <c r="KQ5384" s="288"/>
      <c r="KR5384" s="288"/>
      <c r="KS5384" s="288"/>
      <c r="KT5384" s="288"/>
      <c r="KU5384" s="288"/>
      <c r="KV5384" s="288"/>
      <c r="KW5384" s="288"/>
      <c r="KX5384" s="288"/>
      <c r="KY5384" s="288"/>
      <c r="KZ5384" s="288"/>
      <c r="LA5384" s="288"/>
      <c r="LB5384" s="288"/>
      <c r="LC5384" s="288"/>
      <c r="LD5384" s="288"/>
      <c r="LE5384" s="288"/>
      <c r="LF5384" s="288"/>
      <c r="LG5384" s="288"/>
      <c r="LH5384" s="288"/>
      <c r="LI5384" s="288"/>
      <c r="LJ5384" s="288"/>
      <c r="LK5384" s="288"/>
      <c r="LL5384" s="288"/>
      <c r="LM5384" s="288"/>
      <c r="LN5384" s="288"/>
      <c r="LO5384" s="288"/>
      <c r="LP5384" s="288"/>
      <c r="LQ5384" s="288"/>
      <c r="LR5384" s="288"/>
      <c r="LS5384" s="288"/>
      <c r="LT5384" s="288"/>
      <c r="LU5384" s="288"/>
      <c r="LV5384" s="288"/>
      <c r="LW5384" s="288"/>
      <c r="LX5384" s="288"/>
      <c r="LY5384" s="288"/>
      <c r="LZ5384" s="288"/>
      <c r="MA5384" s="288"/>
      <c r="MB5384" s="288"/>
      <c r="MC5384" s="288"/>
      <c r="MD5384" s="288"/>
      <c r="ME5384" s="288"/>
      <c r="MF5384" s="288"/>
      <c r="MG5384" s="288"/>
      <c r="MH5384" s="288"/>
      <c r="MI5384" s="288"/>
      <c r="MJ5384" s="288"/>
      <c r="MK5384" s="288"/>
      <c r="ML5384" s="288"/>
      <c r="MM5384" s="288"/>
      <c r="MN5384" s="288"/>
      <c r="MO5384" s="288"/>
      <c r="MP5384" s="288"/>
      <c r="MQ5384" s="288"/>
      <c r="MR5384" s="288"/>
      <c r="MS5384" s="288"/>
      <c r="MT5384" s="288"/>
      <c r="MU5384" s="288"/>
      <c r="MV5384" s="288"/>
      <c r="MW5384" s="288"/>
      <c r="MX5384" s="288"/>
      <c r="MY5384" s="288"/>
      <c r="MZ5384" s="288"/>
      <c r="NA5384" s="288"/>
      <c r="NB5384" s="288"/>
      <c r="NC5384" s="288"/>
      <c r="ND5384" s="288"/>
      <c r="NE5384" s="288"/>
      <c r="NF5384" s="288"/>
      <c r="NG5384" s="288"/>
      <c r="NH5384" s="288"/>
      <c r="NI5384" s="288"/>
      <c r="NJ5384" s="288"/>
      <c r="NK5384" s="288"/>
      <c r="NL5384" s="288"/>
      <c r="NM5384" s="288"/>
      <c r="NN5384" s="288"/>
      <c r="NO5384" s="288"/>
      <c r="NP5384" s="288"/>
      <c r="NQ5384" s="288"/>
      <c r="NR5384" s="288"/>
      <c r="NS5384" s="288"/>
      <c r="NT5384" s="288"/>
      <c r="NU5384" s="288"/>
      <c r="NV5384" s="288"/>
      <c r="NW5384" s="288"/>
      <c r="NX5384" s="288"/>
      <c r="NY5384" s="288"/>
      <c r="NZ5384" s="288"/>
      <c r="OA5384" s="288"/>
      <c r="OB5384" s="288"/>
      <c r="OC5384" s="288"/>
      <c r="OD5384" s="288"/>
      <c r="OE5384" s="288"/>
      <c r="OF5384" s="288"/>
      <c r="OG5384" s="288"/>
      <c r="OH5384" s="288"/>
      <c r="OI5384" s="288"/>
      <c r="OJ5384" s="288"/>
      <c r="OK5384" s="288"/>
      <c r="OL5384" s="288"/>
      <c r="OM5384" s="288"/>
      <c r="ON5384" s="288"/>
      <c r="OO5384" s="288"/>
      <c r="OP5384" s="288"/>
      <c r="OQ5384" s="288"/>
      <c r="OR5384" s="288"/>
      <c r="OS5384" s="288"/>
      <c r="OT5384" s="288"/>
      <c r="OU5384" s="288"/>
      <c r="OV5384" s="288"/>
      <c r="OW5384" s="288"/>
      <c r="OX5384" s="288"/>
      <c r="OY5384" s="288"/>
      <c r="OZ5384" s="288"/>
      <c r="PA5384" s="288"/>
      <c r="PB5384" s="288"/>
      <c r="PC5384" s="288"/>
      <c r="PD5384" s="288"/>
      <c r="PE5384" s="288"/>
      <c r="PF5384" s="288"/>
      <c r="PG5384" s="288"/>
      <c r="PH5384" s="288"/>
      <c r="PI5384" s="288"/>
      <c r="PJ5384" s="288"/>
      <c r="PK5384" s="288"/>
      <c r="PL5384" s="288"/>
      <c r="PM5384" s="288"/>
      <c r="PN5384" s="288"/>
      <c r="PO5384" s="288"/>
      <c r="PP5384" s="288"/>
      <c r="PQ5384" s="288"/>
      <c r="PR5384" s="288"/>
      <c r="PS5384" s="288"/>
      <c r="PT5384" s="288"/>
      <c r="PU5384" s="288"/>
      <c r="PV5384" s="288"/>
      <c r="PW5384" s="288"/>
      <c r="PX5384" s="288"/>
      <c r="PY5384" s="288"/>
      <c r="PZ5384" s="288"/>
      <c r="QA5384" s="288"/>
      <c r="QB5384" s="288"/>
      <c r="QC5384" s="288"/>
      <c r="QD5384" s="288"/>
      <c r="QE5384" s="288"/>
      <c r="QF5384" s="288"/>
      <c r="QG5384" s="288"/>
      <c r="QH5384" s="288"/>
      <c r="QI5384" s="288"/>
      <c r="QJ5384" s="288"/>
      <c r="QK5384" s="288"/>
      <c r="QL5384" s="288"/>
      <c r="QM5384" s="288"/>
      <c r="QN5384" s="288"/>
      <c r="QO5384" s="288"/>
      <c r="QP5384" s="288"/>
      <c r="QQ5384" s="288"/>
      <c r="QR5384" s="288"/>
      <c r="QS5384" s="288"/>
      <c r="QT5384" s="288"/>
      <c r="QU5384" s="288"/>
      <c r="QV5384" s="288"/>
      <c r="QW5384" s="288"/>
      <c r="QX5384" s="288"/>
      <c r="QY5384" s="288"/>
      <c r="QZ5384" s="288"/>
      <c r="RA5384" s="288"/>
      <c r="RB5384" s="288"/>
      <c r="RC5384" s="288"/>
      <c r="RD5384" s="288"/>
      <c r="RE5384" s="288"/>
      <c r="RF5384" s="288"/>
      <c r="RG5384" s="288"/>
      <c r="RH5384" s="288"/>
      <c r="RI5384" s="288"/>
      <c r="RJ5384" s="288"/>
      <c r="RK5384" s="288"/>
      <c r="RL5384" s="288"/>
      <c r="RM5384" s="288"/>
      <c r="RN5384" s="288"/>
      <c r="RO5384" s="288"/>
      <c r="RP5384" s="288"/>
      <c r="RQ5384" s="288"/>
      <c r="RR5384" s="288"/>
      <c r="RS5384" s="288"/>
      <c r="RT5384" s="288"/>
      <c r="RU5384" s="288"/>
      <c r="RV5384" s="288"/>
      <c r="RW5384" s="288"/>
      <c r="RX5384" s="288"/>
      <c r="RY5384" s="288"/>
      <c r="RZ5384" s="288"/>
      <c r="SA5384" s="288"/>
      <c r="SB5384" s="288"/>
      <c r="SC5384" s="288"/>
      <c r="SD5384" s="288"/>
      <c r="SE5384" s="288"/>
      <c r="SF5384" s="288"/>
      <c r="SG5384" s="288"/>
      <c r="SH5384" s="288"/>
      <c r="SI5384" s="288"/>
      <c r="SJ5384" s="288"/>
      <c r="SK5384" s="288"/>
      <c r="SL5384" s="288"/>
      <c r="SM5384" s="288"/>
      <c r="SN5384" s="288"/>
      <c r="SO5384" s="288"/>
      <c r="SP5384" s="288"/>
      <c r="SQ5384" s="288"/>
      <c r="SR5384" s="288"/>
      <c r="SS5384" s="288"/>
      <c r="ST5384" s="288"/>
      <c r="SU5384" s="288"/>
      <c r="SV5384" s="288"/>
      <c r="SW5384" s="288"/>
      <c r="SX5384" s="288"/>
      <c r="SY5384" s="288"/>
      <c r="SZ5384" s="288"/>
      <c r="TA5384" s="288"/>
      <c r="TB5384" s="288"/>
      <c r="TC5384" s="288"/>
      <c r="TD5384" s="288"/>
      <c r="TE5384" s="288"/>
      <c r="TF5384" s="288"/>
      <c r="TG5384" s="288"/>
      <c r="TH5384" s="288"/>
      <c r="TI5384" s="288"/>
      <c r="TJ5384" s="288"/>
      <c r="TK5384" s="288"/>
      <c r="TL5384" s="288"/>
      <c r="TM5384" s="288"/>
      <c r="TN5384" s="288"/>
      <c r="TO5384" s="288"/>
      <c r="TP5384" s="288"/>
      <c r="TQ5384" s="288"/>
      <c r="TR5384" s="288"/>
      <c r="TS5384" s="288"/>
      <c r="TT5384" s="288"/>
      <c r="TU5384" s="288"/>
      <c r="TV5384" s="288"/>
      <c r="TW5384" s="288"/>
      <c r="TX5384" s="288"/>
      <c r="TY5384" s="288"/>
      <c r="TZ5384" s="288"/>
      <c r="UA5384" s="288"/>
      <c r="UB5384" s="288"/>
      <c r="UC5384" s="288"/>
      <c r="UD5384" s="288"/>
      <c r="UE5384" s="288"/>
      <c r="UF5384" s="288"/>
      <c r="UG5384" s="288"/>
      <c r="UH5384" s="288"/>
      <c r="UI5384" s="288"/>
      <c r="UJ5384" s="288"/>
      <c r="UK5384" s="288"/>
      <c r="UL5384" s="288"/>
      <c r="UM5384" s="288"/>
      <c r="UN5384" s="288"/>
      <c r="UO5384" s="288"/>
      <c r="UP5384" s="288"/>
      <c r="UQ5384" s="288"/>
      <c r="UR5384" s="288"/>
      <c r="US5384" s="288"/>
      <c r="UT5384" s="288"/>
      <c r="UU5384" s="288"/>
      <c r="UV5384" s="288"/>
      <c r="UW5384" s="288"/>
      <c r="UX5384" s="288"/>
      <c r="UY5384" s="288"/>
      <c r="UZ5384" s="288"/>
      <c r="VA5384" s="288"/>
      <c r="VB5384" s="288"/>
      <c r="VC5384" s="288"/>
      <c r="VD5384" s="288"/>
      <c r="VE5384" s="288"/>
      <c r="VF5384" s="288"/>
      <c r="VG5384" s="288"/>
      <c r="VH5384" s="288"/>
      <c r="VI5384" s="288"/>
      <c r="VJ5384" s="288"/>
      <c r="VK5384" s="288"/>
      <c r="VL5384" s="288"/>
      <c r="VM5384" s="288"/>
      <c r="VN5384" s="288"/>
      <c r="VO5384" s="288"/>
      <c r="VP5384" s="288"/>
      <c r="VQ5384" s="288"/>
      <c r="VR5384" s="288"/>
      <c r="VS5384" s="288"/>
      <c r="VT5384" s="288"/>
      <c r="VU5384" s="288"/>
      <c r="VV5384" s="288"/>
      <c r="VW5384" s="288"/>
      <c r="VX5384" s="288"/>
      <c r="VY5384" s="288"/>
      <c r="VZ5384" s="288"/>
      <c r="WA5384" s="288"/>
      <c r="WB5384" s="288"/>
      <c r="WC5384" s="288"/>
      <c r="WD5384" s="288"/>
      <c r="WE5384" s="288"/>
      <c r="WF5384" s="288"/>
      <c r="WG5384" s="288"/>
      <c r="WH5384" s="288"/>
      <c r="WI5384" s="288"/>
      <c r="WJ5384" s="288"/>
      <c r="WK5384" s="288"/>
      <c r="WL5384" s="288"/>
      <c r="WM5384" s="288"/>
      <c r="WN5384" s="288"/>
      <c r="WO5384" s="288"/>
      <c r="WP5384" s="288"/>
      <c r="WQ5384" s="288"/>
      <c r="WR5384" s="288"/>
      <c r="WS5384" s="288"/>
      <c r="WT5384" s="288"/>
      <c r="WU5384" s="288"/>
      <c r="WV5384" s="288"/>
      <c r="WW5384" s="288"/>
      <c r="WX5384" s="288"/>
      <c r="WY5384" s="288"/>
      <c r="WZ5384" s="288"/>
      <c r="XA5384" s="288"/>
      <c r="XB5384" s="288"/>
      <c r="XC5384" s="288"/>
      <c r="XD5384" s="288"/>
      <c r="XE5384" s="288"/>
      <c r="XF5384" s="288"/>
      <c r="XG5384" s="288"/>
      <c r="XH5384" s="288"/>
      <c r="XI5384" s="288"/>
      <c r="XJ5384" s="288"/>
      <c r="XK5384" s="288"/>
      <c r="XL5384" s="288"/>
      <c r="XM5384" s="288"/>
      <c r="XN5384" s="288"/>
      <c r="XO5384" s="288"/>
      <c r="XP5384" s="288"/>
      <c r="XQ5384" s="288"/>
      <c r="XR5384" s="288"/>
      <c r="XS5384" s="288"/>
      <c r="XT5384" s="288"/>
      <c r="XU5384" s="288"/>
      <c r="XV5384" s="288"/>
      <c r="XW5384" s="288"/>
      <c r="XX5384" s="288"/>
      <c r="XY5384" s="288"/>
      <c r="XZ5384" s="288"/>
      <c r="YA5384" s="288"/>
      <c r="YB5384" s="288"/>
      <c r="YC5384" s="288"/>
      <c r="YD5384" s="288"/>
      <c r="YE5384" s="288"/>
      <c r="YF5384" s="288"/>
      <c r="YG5384" s="288"/>
      <c r="YH5384" s="288"/>
      <c r="YI5384" s="288"/>
      <c r="YJ5384" s="288"/>
      <c r="YK5384" s="288"/>
      <c r="YL5384" s="288"/>
      <c r="YM5384" s="288"/>
      <c r="YN5384" s="288"/>
      <c r="YO5384" s="288"/>
      <c r="YP5384" s="288"/>
      <c r="YQ5384" s="288"/>
      <c r="YR5384" s="288"/>
      <c r="YS5384" s="288"/>
      <c r="YT5384" s="288"/>
      <c r="YU5384" s="288"/>
      <c r="YV5384" s="288"/>
      <c r="YW5384" s="288"/>
      <c r="YX5384" s="288"/>
      <c r="YY5384" s="288"/>
      <c r="YZ5384" s="288"/>
      <c r="ZA5384" s="288"/>
      <c r="ZB5384" s="288"/>
      <c r="ZC5384" s="288"/>
      <c r="ZD5384" s="288"/>
      <c r="ZE5384" s="288"/>
      <c r="ZF5384" s="288"/>
      <c r="ZG5384" s="288"/>
      <c r="ZH5384" s="288"/>
      <c r="ZI5384" s="288"/>
      <c r="ZJ5384" s="288"/>
      <c r="ZK5384" s="288"/>
      <c r="ZL5384" s="288"/>
      <c r="ZM5384" s="288"/>
      <c r="ZN5384" s="288"/>
      <c r="ZO5384" s="288"/>
      <c r="ZP5384" s="288"/>
      <c r="ZQ5384" s="288"/>
      <c r="ZR5384" s="288"/>
      <c r="ZS5384" s="288"/>
      <c r="ZT5384" s="288"/>
      <c r="ZU5384" s="288"/>
      <c r="ZV5384" s="288"/>
      <c r="ZW5384" s="288"/>
      <c r="ZX5384" s="288"/>
      <c r="ZY5384" s="288"/>
      <c r="ZZ5384" s="288"/>
      <c r="AAA5384" s="288"/>
      <c r="AAB5384" s="288"/>
      <c r="AAC5384" s="288"/>
      <c r="AAD5384" s="288"/>
      <c r="AAE5384" s="288"/>
      <c r="AAF5384" s="288"/>
      <c r="AAG5384" s="288"/>
      <c r="AAH5384" s="288"/>
      <c r="AAI5384" s="288"/>
      <c r="AAJ5384" s="288"/>
      <c r="AAK5384" s="288"/>
      <c r="AAL5384" s="288"/>
      <c r="AAM5384" s="288"/>
      <c r="AAN5384" s="288"/>
      <c r="AAO5384" s="288"/>
      <c r="AAP5384" s="288"/>
      <c r="AAQ5384" s="288"/>
      <c r="AAR5384" s="288"/>
      <c r="AAS5384" s="288"/>
      <c r="AAT5384" s="288"/>
      <c r="AAU5384" s="288"/>
      <c r="AAV5384" s="288"/>
      <c r="AAW5384" s="288"/>
      <c r="AAX5384" s="288"/>
      <c r="AAY5384" s="288"/>
      <c r="AAZ5384" s="288"/>
      <c r="ABA5384" s="288"/>
      <c r="ABB5384" s="288"/>
      <c r="ABC5384" s="288"/>
      <c r="ABD5384" s="288"/>
      <c r="ABE5384" s="288"/>
      <c r="ABF5384" s="288"/>
      <c r="ABG5384" s="288"/>
      <c r="ABH5384" s="288"/>
      <c r="ABI5384" s="288"/>
      <c r="ABJ5384" s="288"/>
      <c r="ABK5384" s="288"/>
      <c r="ABL5384" s="288"/>
      <c r="ABM5384" s="288"/>
      <c r="ABN5384" s="288"/>
      <c r="ABO5384" s="288"/>
      <c r="ABP5384" s="288"/>
      <c r="ABQ5384" s="288"/>
      <c r="ABR5384" s="288"/>
      <c r="ABS5384" s="288"/>
      <c r="ABT5384" s="288"/>
      <c r="ABU5384" s="288"/>
      <c r="ABV5384" s="288"/>
      <c r="ABW5384" s="288"/>
      <c r="ABX5384" s="288"/>
      <c r="ABY5384" s="288"/>
      <c r="ABZ5384" s="288"/>
      <c r="ACA5384" s="288"/>
      <c r="ACB5384" s="288"/>
      <c r="ACC5384" s="288"/>
      <c r="ACD5384" s="288"/>
      <c r="ACE5384" s="288"/>
      <c r="ACF5384" s="288"/>
      <c r="ACG5384" s="288"/>
      <c r="ACH5384" s="288"/>
      <c r="ACI5384" s="288"/>
      <c r="ACJ5384" s="288"/>
      <c r="ACK5384" s="288"/>
      <c r="ACL5384" s="288"/>
      <c r="ACM5384" s="288"/>
      <c r="ACN5384" s="288"/>
      <c r="ACO5384" s="288"/>
      <c r="ACP5384" s="288"/>
      <c r="ACQ5384" s="288"/>
      <c r="ACR5384" s="288"/>
      <c r="ACS5384" s="288"/>
      <c r="ACT5384" s="288"/>
      <c r="ACU5384" s="288"/>
      <c r="ACV5384" s="288"/>
      <c r="ACW5384" s="288"/>
      <c r="ACX5384" s="288"/>
      <c r="ACY5384" s="288"/>
      <c r="ACZ5384" s="288"/>
      <c r="ADA5384" s="288"/>
      <c r="ADB5384" s="288"/>
      <c r="ADC5384" s="288"/>
      <c r="ADD5384" s="288"/>
      <c r="ADE5384" s="288"/>
      <c r="ADF5384" s="288"/>
      <c r="ADG5384" s="288"/>
      <c r="ADH5384" s="288"/>
      <c r="ADI5384" s="288"/>
      <c r="ADJ5384" s="288"/>
      <c r="ADK5384" s="288"/>
      <c r="ADL5384" s="288"/>
      <c r="ADM5384" s="288"/>
      <c r="ADN5384" s="288"/>
      <c r="ADO5384" s="288"/>
      <c r="ADP5384" s="288"/>
      <c r="ADQ5384" s="288"/>
      <c r="ADR5384" s="288"/>
      <c r="ADS5384" s="288"/>
      <c r="ADT5384" s="288"/>
      <c r="ADU5384" s="288"/>
      <c r="ADV5384" s="288"/>
      <c r="ADW5384" s="288"/>
      <c r="ADX5384" s="288"/>
      <c r="ADY5384" s="288"/>
      <c r="ADZ5384" s="288"/>
      <c r="AEA5384" s="288"/>
      <c r="AEB5384" s="288"/>
      <c r="AEC5384" s="288"/>
      <c r="AED5384" s="288"/>
      <c r="AEE5384" s="288"/>
      <c r="AEF5384" s="288"/>
      <c r="AEG5384" s="288"/>
      <c r="AEH5384" s="288"/>
      <c r="AEI5384" s="288"/>
      <c r="AEJ5384" s="288"/>
      <c r="AEK5384" s="288"/>
      <c r="AEL5384" s="288"/>
      <c r="AEM5384" s="288"/>
      <c r="AEN5384" s="288"/>
      <c r="AEO5384" s="288"/>
      <c r="AEP5384" s="288"/>
      <c r="AEQ5384" s="288"/>
      <c r="AER5384" s="288"/>
      <c r="AES5384" s="288"/>
      <c r="AET5384" s="288"/>
      <c r="AEU5384" s="288"/>
      <c r="AEV5384" s="288"/>
      <c r="AEW5384" s="288"/>
      <c r="AEX5384" s="288"/>
      <c r="AEY5384" s="288"/>
      <c r="AEZ5384" s="288"/>
      <c r="AFA5384" s="288"/>
      <c r="AFB5384" s="288"/>
      <c r="AFC5384" s="288"/>
      <c r="AFD5384" s="288"/>
      <c r="AFE5384" s="288"/>
      <c r="AFF5384" s="288"/>
      <c r="AFG5384" s="288"/>
      <c r="AFH5384" s="288"/>
      <c r="AFI5384" s="288"/>
      <c r="AFJ5384" s="288"/>
      <c r="AFK5384" s="288"/>
      <c r="AFL5384" s="288"/>
      <c r="AFM5384" s="288"/>
      <c r="AFN5384" s="288"/>
      <c r="AFO5384" s="288"/>
      <c r="AFP5384" s="288"/>
      <c r="AFQ5384" s="288"/>
      <c r="AFR5384" s="288"/>
      <c r="AFS5384" s="288"/>
      <c r="AFT5384" s="288"/>
      <c r="AFU5384" s="288"/>
      <c r="AFV5384" s="288"/>
      <c r="AFW5384" s="288"/>
      <c r="AFX5384" s="288"/>
      <c r="AFY5384" s="288"/>
      <c r="AFZ5384" s="288"/>
      <c r="AGA5384" s="288"/>
      <c r="AGB5384" s="288"/>
      <c r="AGC5384" s="288"/>
      <c r="AGD5384" s="288"/>
      <c r="AGE5384" s="288"/>
      <c r="AGF5384" s="288"/>
      <c r="AGG5384" s="288"/>
      <c r="AGH5384" s="288"/>
      <c r="AGI5384" s="288"/>
      <c r="AGJ5384" s="288"/>
      <c r="AGK5384" s="288"/>
      <c r="AGL5384" s="288"/>
      <c r="AGM5384" s="288"/>
      <c r="AGN5384" s="288"/>
      <c r="AGO5384" s="288"/>
      <c r="AGP5384" s="288"/>
      <c r="AGQ5384" s="288"/>
      <c r="AGR5384" s="288"/>
      <c r="AGS5384" s="288"/>
      <c r="AGT5384" s="288"/>
      <c r="AGU5384" s="288"/>
      <c r="AGV5384" s="288"/>
      <c r="AGW5384" s="288"/>
      <c r="AGX5384" s="288"/>
      <c r="AGY5384" s="288"/>
      <c r="AGZ5384" s="288"/>
      <c r="AHA5384" s="288"/>
      <c r="AHB5384" s="288"/>
      <c r="AHC5384" s="288"/>
      <c r="AHD5384" s="288"/>
      <c r="AHE5384" s="288"/>
      <c r="AHF5384" s="288"/>
      <c r="AHG5384" s="288"/>
      <c r="AHH5384" s="288"/>
      <c r="AHI5384" s="288"/>
      <c r="AHJ5384" s="288"/>
      <c r="AHK5384" s="288"/>
      <c r="AHL5384" s="288"/>
      <c r="AHM5384" s="288"/>
      <c r="AHN5384" s="288"/>
      <c r="AHO5384" s="288"/>
      <c r="AHP5384" s="288"/>
      <c r="AHQ5384" s="288"/>
      <c r="AHR5384" s="288"/>
      <c r="AHS5384" s="288"/>
      <c r="AHT5384" s="288"/>
      <c r="AHU5384" s="288"/>
      <c r="AHV5384" s="288"/>
      <c r="AHW5384" s="288"/>
      <c r="AHX5384" s="288"/>
      <c r="AHY5384" s="288"/>
      <c r="AHZ5384" s="288"/>
      <c r="AIA5384" s="288"/>
      <c r="AIB5384" s="288"/>
      <c r="AIC5384" s="288"/>
      <c r="AID5384" s="288"/>
      <c r="AIE5384" s="288"/>
      <c r="AIF5384" s="288"/>
      <c r="AIG5384" s="288"/>
      <c r="AIH5384" s="288"/>
      <c r="AII5384" s="288"/>
      <c r="AIJ5384" s="288"/>
      <c r="AIK5384" s="288"/>
      <c r="AIL5384" s="288"/>
      <c r="AIM5384" s="288"/>
      <c r="AIN5384" s="288"/>
      <c r="AIO5384" s="288"/>
      <c r="AIP5384" s="288"/>
      <c r="AIQ5384" s="288"/>
      <c r="AIR5384" s="288"/>
      <c r="AIS5384" s="288"/>
      <c r="AIT5384" s="288"/>
      <c r="AIU5384" s="288"/>
      <c r="AIV5384" s="288"/>
      <c r="AIW5384" s="288"/>
      <c r="AIX5384" s="288"/>
      <c r="AIY5384" s="288"/>
      <c r="AIZ5384" s="288"/>
      <c r="AJA5384" s="288"/>
      <c r="AJB5384" s="288"/>
      <c r="AJC5384" s="288"/>
      <c r="AJD5384" s="288"/>
      <c r="AJE5384" s="288"/>
      <c r="AJF5384" s="288"/>
      <c r="AJG5384" s="288"/>
      <c r="AJH5384" s="288"/>
      <c r="AJI5384" s="288"/>
      <c r="AJJ5384" s="288"/>
      <c r="AJK5384" s="288"/>
      <c r="AJL5384" s="288"/>
      <c r="AJM5384" s="288"/>
      <c r="AJN5384" s="288"/>
      <c r="AJO5384" s="288"/>
      <c r="AJP5384" s="288"/>
      <c r="AJQ5384" s="288"/>
      <c r="AJR5384" s="288"/>
      <c r="AJS5384" s="288"/>
      <c r="AJT5384" s="288"/>
      <c r="AJU5384" s="288"/>
      <c r="AJV5384" s="288"/>
      <c r="AJW5384" s="288"/>
      <c r="AJX5384" s="288"/>
      <c r="AJY5384" s="288"/>
      <c r="AJZ5384" s="288"/>
      <c r="AKA5384" s="288"/>
      <c r="AKB5384" s="288"/>
      <c r="AKC5384" s="288"/>
      <c r="AKD5384" s="288"/>
      <c r="AKE5384" s="288"/>
      <c r="AKF5384" s="288"/>
      <c r="AKG5384" s="288"/>
      <c r="AKH5384" s="288"/>
      <c r="AKI5384" s="288"/>
      <c r="AKJ5384" s="288"/>
      <c r="AKK5384" s="288"/>
      <c r="AKL5384" s="288"/>
      <c r="AKM5384" s="288"/>
      <c r="AKN5384" s="288"/>
      <c r="AKO5384" s="288"/>
      <c r="AKP5384" s="288"/>
      <c r="AKQ5384" s="288"/>
      <c r="AKR5384" s="288"/>
      <c r="AKS5384" s="288"/>
      <c r="AKT5384" s="288"/>
      <c r="AKU5384" s="288"/>
      <c r="AKV5384" s="288"/>
      <c r="AKW5384" s="288"/>
      <c r="AKX5384" s="288"/>
      <c r="AKY5384" s="288"/>
      <c r="AKZ5384" s="288"/>
      <c r="ALA5384" s="288"/>
      <c r="ALB5384" s="288"/>
      <c r="ALC5384" s="288"/>
      <c r="ALD5384" s="288"/>
      <c r="ALE5384" s="288"/>
      <c r="ALF5384" s="288"/>
      <c r="ALG5384" s="288"/>
      <c r="ALH5384" s="288"/>
      <c r="ALI5384" s="288"/>
      <c r="ALJ5384" s="288"/>
      <c r="ALK5384" s="288"/>
      <c r="ALL5384" s="288"/>
      <c r="ALM5384" s="288"/>
      <c r="ALN5384" s="288"/>
      <c r="ALO5384" s="288"/>
      <c r="ALP5384" s="288"/>
      <c r="ALQ5384" s="288"/>
      <c r="ALR5384" s="288"/>
      <c r="ALS5384" s="288"/>
      <c r="ALT5384" s="288"/>
      <c r="ALU5384" s="288"/>
      <c r="ALV5384" s="288"/>
      <c r="ALW5384" s="288"/>
      <c r="ALX5384" s="288"/>
      <c r="ALY5384" s="288"/>
      <c r="ALZ5384" s="288"/>
      <c r="AMA5384" s="288"/>
      <c r="AMB5384" s="288"/>
      <c r="AMC5384" s="288"/>
      <c r="AMD5384" s="288"/>
      <c r="AME5384" s="288"/>
      <c r="AMF5384" s="288"/>
      <c r="AMG5384" s="288"/>
      <c r="AMH5384" s="288"/>
      <c r="AMI5384" s="288"/>
      <c r="AMJ5384" s="288"/>
      <c r="AMK5384" s="288"/>
      <c r="AML5384" s="288"/>
      <c r="AMM5384" s="288"/>
      <c r="AMN5384" s="288"/>
      <c r="AMO5384" s="288"/>
      <c r="AMP5384" s="288"/>
      <c r="AMQ5384" s="288"/>
      <c r="AMR5384" s="288"/>
      <c r="AMS5384" s="288"/>
      <c r="AMT5384" s="288"/>
      <c r="AMU5384" s="288"/>
      <c r="AMV5384" s="288"/>
      <c r="AMW5384" s="288"/>
      <c r="AMX5384" s="288"/>
      <c r="AMY5384" s="288"/>
      <c r="AMZ5384" s="288"/>
      <c r="ANA5384" s="288"/>
      <c r="ANB5384" s="288"/>
      <c r="ANC5384" s="288"/>
      <c r="AND5384" s="288"/>
      <c r="ANE5384" s="288"/>
      <c r="ANF5384" s="288"/>
      <c r="ANG5384" s="288"/>
      <c r="ANH5384" s="288"/>
      <c r="ANI5384" s="288"/>
      <c r="ANJ5384" s="288"/>
      <c r="ANK5384" s="288"/>
      <c r="ANL5384" s="288"/>
      <c r="ANM5384" s="288"/>
      <c r="ANN5384" s="288"/>
      <c r="ANO5384" s="288"/>
      <c r="ANP5384" s="288"/>
      <c r="ANQ5384" s="288"/>
      <c r="ANR5384" s="288"/>
      <c r="ANS5384" s="288"/>
      <c r="ANT5384" s="288"/>
      <c r="ANU5384" s="288"/>
      <c r="ANV5384" s="288"/>
      <c r="ANW5384" s="288"/>
      <c r="ANX5384" s="288"/>
      <c r="ANY5384" s="288"/>
      <c r="ANZ5384" s="288"/>
      <c r="AOA5384" s="288"/>
      <c r="AOB5384" s="288"/>
      <c r="AOC5384" s="288"/>
      <c r="AOD5384" s="288"/>
      <c r="AOE5384" s="288"/>
      <c r="AOF5384" s="288"/>
      <c r="AOG5384" s="288"/>
      <c r="AOH5384" s="288"/>
      <c r="AOI5384" s="288"/>
      <c r="AOJ5384" s="288"/>
      <c r="AOK5384" s="288"/>
      <c r="AOL5384" s="288"/>
      <c r="AOM5384" s="288"/>
      <c r="AON5384" s="288"/>
      <c r="AOO5384" s="288"/>
      <c r="AOP5384" s="288"/>
      <c r="AOQ5384" s="288"/>
      <c r="AOR5384" s="288"/>
      <c r="AOS5384" s="288"/>
      <c r="AOT5384" s="288"/>
      <c r="AOU5384" s="288"/>
      <c r="AOV5384" s="288"/>
      <c r="AOW5384" s="288"/>
      <c r="AOX5384" s="288"/>
      <c r="AOY5384" s="288"/>
      <c r="AOZ5384" s="288"/>
      <c r="APA5384" s="288"/>
      <c r="APB5384" s="288"/>
      <c r="APC5384" s="288"/>
      <c r="APD5384" s="288"/>
      <c r="APE5384" s="288"/>
      <c r="APF5384" s="288"/>
      <c r="APG5384" s="288"/>
      <c r="APH5384" s="288"/>
      <c r="API5384" s="288"/>
      <c r="APJ5384" s="288"/>
      <c r="APK5384" s="288"/>
      <c r="APL5384" s="288"/>
      <c r="APM5384" s="288"/>
      <c r="APN5384" s="288"/>
      <c r="APO5384" s="288"/>
      <c r="APP5384" s="288"/>
      <c r="APQ5384" s="288"/>
      <c r="APR5384" s="288"/>
      <c r="APS5384" s="288"/>
      <c r="APT5384" s="288"/>
      <c r="APU5384" s="288"/>
      <c r="APV5384" s="288"/>
      <c r="APW5384" s="288"/>
      <c r="APX5384" s="288"/>
      <c r="APY5384" s="288"/>
      <c r="APZ5384" s="288"/>
      <c r="AQA5384" s="288"/>
      <c r="AQB5384" s="288"/>
      <c r="AQC5384" s="288"/>
      <c r="AQD5384" s="288"/>
      <c r="AQE5384" s="288"/>
      <c r="AQF5384" s="288"/>
      <c r="AQG5384" s="288"/>
      <c r="AQH5384" s="288"/>
      <c r="AQI5384" s="288"/>
      <c r="AQJ5384" s="288"/>
      <c r="AQK5384" s="288"/>
      <c r="AQL5384" s="288"/>
      <c r="AQM5384" s="288"/>
      <c r="AQN5384" s="288"/>
      <c r="AQO5384" s="288"/>
      <c r="AQP5384" s="288"/>
      <c r="AQQ5384" s="288"/>
      <c r="AQR5384" s="288"/>
      <c r="AQS5384" s="288"/>
      <c r="AQT5384" s="288"/>
      <c r="AQU5384" s="288"/>
      <c r="AQV5384" s="288"/>
      <c r="AQW5384" s="288"/>
      <c r="AQX5384" s="288"/>
      <c r="AQY5384" s="288"/>
      <c r="AQZ5384" s="288"/>
      <c r="ARA5384" s="288"/>
      <c r="ARB5384" s="288"/>
      <c r="ARC5384" s="288"/>
      <c r="ARD5384" s="288"/>
      <c r="ARE5384" s="288"/>
      <c r="ARF5384" s="288"/>
      <c r="ARG5384" s="288"/>
      <c r="ARH5384" s="288"/>
      <c r="ARI5384" s="288"/>
      <c r="ARJ5384" s="288"/>
      <c r="ARK5384" s="288"/>
      <c r="ARL5384" s="288"/>
      <c r="ARM5384" s="288"/>
      <c r="ARN5384" s="288"/>
      <c r="ARO5384" s="288"/>
      <c r="ARP5384" s="288"/>
      <c r="ARQ5384" s="288"/>
      <c r="ARR5384" s="288"/>
      <c r="ARS5384" s="288"/>
      <c r="ART5384" s="288"/>
      <c r="ARU5384" s="288"/>
      <c r="ARV5384" s="288"/>
      <c r="ARW5384" s="288"/>
      <c r="ARX5384" s="288"/>
      <c r="ARY5384" s="288"/>
      <c r="ARZ5384" s="288"/>
      <c r="ASA5384" s="288"/>
      <c r="ASB5384" s="288"/>
      <c r="ASC5384" s="288"/>
      <c r="ASD5384" s="288"/>
      <c r="ASE5384" s="288"/>
      <c r="ASF5384" s="288"/>
      <c r="ASG5384" s="288"/>
      <c r="ASH5384" s="288"/>
      <c r="ASI5384" s="288"/>
      <c r="ASJ5384" s="288"/>
      <c r="ASK5384" s="288"/>
      <c r="ASL5384" s="288"/>
      <c r="ASM5384" s="288"/>
      <c r="ASN5384" s="288"/>
      <c r="ASO5384" s="288"/>
      <c r="ASP5384" s="288"/>
      <c r="ASQ5384" s="288"/>
      <c r="ASR5384" s="288"/>
      <c r="ASS5384" s="288"/>
      <c r="AST5384" s="288"/>
      <c r="ASU5384" s="288"/>
      <c r="ASV5384" s="288"/>
      <c r="ASW5384" s="288"/>
      <c r="ASX5384" s="288"/>
      <c r="ASY5384" s="288"/>
      <c r="ASZ5384" s="288"/>
      <c r="ATA5384" s="288"/>
      <c r="ATB5384" s="288"/>
      <c r="ATC5384" s="288"/>
      <c r="ATD5384" s="288"/>
      <c r="ATE5384" s="288"/>
      <c r="ATF5384" s="288"/>
      <c r="ATG5384" s="288"/>
      <c r="ATH5384" s="288"/>
      <c r="ATI5384" s="288"/>
      <c r="ATJ5384" s="288"/>
      <c r="ATK5384" s="288"/>
      <c r="ATL5384" s="288"/>
      <c r="ATM5384" s="288"/>
      <c r="ATN5384" s="288"/>
      <c r="ATO5384" s="288"/>
      <c r="ATP5384" s="288"/>
      <c r="ATQ5384" s="288"/>
      <c r="ATR5384" s="288"/>
      <c r="ATS5384" s="288"/>
      <c r="ATT5384" s="288"/>
      <c r="ATU5384" s="288"/>
      <c r="ATV5384" s="288"/>
      <c r="ATW5384" s="288"/>
      <c r="ATX5384" s="288"/>
      <c r="ATY5384" s="288"/>
      <c r="ATZ5384" s="288"/>
      <c r="AUA5384" s="288"/>
      <c r="AUB5384" s="288"/>
      <c r="AUC5384" s="288"/>
      <c r="AUD5384" s="288"/>
      <c r="AUE5384" s="288"/>
      <c r="AUF5384" s="288"/>
      <c r="AUG5384" s="288"/>
      <c r="AUH5384" s="288"/>
      <c r="AUI5384" s="288"/>
      <c r="AUJ5384" s="288"/>
      <c r="AUK5384" s="288"/>
      <c r="AUL5384" s="288"/>
      <c r="AUM5384" s="288"/>
      <c r="AUN5384" s="288"/>
      <c r="AUO5384" s="288"/>
      <c r="AUP5384" s="288"/>
      <c r="AUQ5384" s="288"/>
      <c r="AUR5384" s="288"/>
      <c r="AUS5384" s="288"/>
      <c r="AUT5384" s="288"/>
      <c r="AUU5384" s="288"/>
      <c r="AUV5384" s="288"/>
      <c r="AUW5384" s="288"/>
      <c r="AUX5384" s="288"/>
      <c r="AUY5384" s="288"/>
      <c r="AUZ5384" s="288"/>
      <c r="AVA5384" s="288"/>
      <c r="AVB5384" s="288"/>
      <c r="AVC5384" s="288"/>
      <c r="AVD5384" s="288"/>
      <c r="AVE5384" s="288"/>
      <c r="AVF5384" s="288"/>
      <c r="AVG5384" s="288"/>
      <c r="AVH5384" s="288"/>
      <c r="AVI5384" s="288"/>
      <c r="AVJ5384" s="288"/>
      <c r="AVK5384" s="288"/>
      <c r="AVL5384" s="288"/>
      <c r="AVM5384" s="288"/>
      <c r="AVN5384" s="288"/>
      <c r="AVO5384" s="288"/>
      <c r="AVP5384" s="288"/>
      <c r="AVQ5384" s="288"/>
      <c r="AVR5384" s="288"/>
      <c r="AVS5384" s="288"/>
      <c r="AVT5384" s="288"/>
      <c r="AVU5384" s="288"/>
      <c r="AVV5384" s="288"/>
      <c r="AVW5384" s="288"/>
      <c r="AVX5384" s="288"/>
      <c r="AVY5384" s="288"/>
      <c r="AVZ5384" s="288"/>
      <c r="AWA5384" s="288"/>
      <c r="AWB5384" s="288"/>
      <c r="AWC5384" s="288"/>
      <c r="AWD5384" s="288"/>
      <c r="AWE5384" s="288"/>
      <c r="AWF5384" s="288"/>
      <c r="AWG5384" s="288"/>
      <c r="AWH5384" s="288"/>
      <c r="AWI5384" s="288"/>
      <c r="AWJ5384" s="288"/>
      <c r="AWK5384" s="288"/>
      <c r="AWL5384" s="288"/>
      <c r="AWM5384" s="288"/>
      <c r="AWN5384" s="288"/>
      <c r="AWO5384" s="288"/>
      <c r="AWP5384" s="288"/>
      <c r="AWQ5384" s="288"/>
      <c r="AWR5384" s="288"/>
      <c r="AWS5384" s="288"/>
      <c r="AWT5384" s="288"/>
      <c r="AWU5384" s="288"/>
      <c r="AWV5384" s="288"/>
      <c r="AWW5384" s="288"/>
      <c r="AWX5384" s="288"/>
      <c r="AWY5384" s="288"/>
      <c r="AWZ5384" s="288"/>
      <c r="AXA5384" s="288"/>
      <c r="AXB5384" s="288"/>
      <c r="AXC5384" s="288"/>
      <c r="AXD5384" s="288"/>
      <c r="AXE5384" s="288"/>
      <c r="AXF5384" s="288"/>
      <c r="AXG5384" s="288"/>
      <c r="AXH5384" s="288"/>
      <c r="AXI5384" s="288"/>
      <c r="AXJ5384" s="288"/>
      <c r="AXK5384" s="288"/>
      <c r="AXL5384" s="288"/>
      <c r="AXM5384" s="288"/>
      <c r="AXN5384" s="288"/>
      <c r="AXO5384" s="288"/>
      <c r="AXP5384" s="288"/>
      <c r="AXQ5384" s="288"/>
      <c r="AXR5384" s="288"/>
      <c r="AXS5384" s="288"/>
      <c r="AXT5384" s="288"/>
      <c r="AXU5384" s="288"/>
      <c r="AXV5384" s="288"/>
      <c r="AXW5384" s="288"/>
      <c r="AXX5384" s="288"/>
      <c r="AXY5384" s="288"/>
      <c r="AXZ5384" s="288"/>
      <c r="AYA5384" s="288"/>
      <c r="AYB5384" s="288"/>
      <c r="AYC5384" s="288"/>
      <c r="AYD5384" s="288"/>
      <c r="AYE5384" s="288"/>
      <c r="AYF5384" s="288"/>
      <c r="AYG5384" s="288"/>
      <c r="AYH5384" s="288"/>
      <c r="AYI5384" s="288"/>
      <c r="AYJ5384" s="288"/>
      <c r="AYK5384" s="288"/>
      <c r="AYL5384" s="288"/>
      <c r="AYM5384" s="288"/>
      <c r="AYN5384" s="288"/>
      <c r="AYO5384" s="288"/>
      <c r="AYP5384" s="288"/>
      <c r="AYQ5384" s="288"/>
      <c r="AYR5384" s="288"/>
      <c r="AYS5384" s="288"/>
      <c r="AYT5384" s="288"/>
      <c r="AYU5384" s="288"/>
      <c r="AYV5384" s="288"/>
      <c r="AYW5384" s="288"/>
      <c r="AYX5384" s="288"/>
      <c r="AYY5384" s="288"/>
      <c r="AYZ5384" s="288"/>
      <c r="AZA5384" s="288"/>
      <c r="AZB5384" s="288"/>
      <c r="AZC5384" s="288"/>
      <c r="AZD5384" s="288"/>
      <c r="AZE5384" s="288"/>
      <c r="AZF5384" s="288"/>
      <c r="AZG5384" s="288"/>
      <c r="AZH5384" s="288"/>
      <c r="AZI5384" s="288"/>
      <c r="AZJ5384" s="288"/>
      <c r="AZK5384" s="288"/>
      <c r="AZL5384" s="288"/>
      <c r="AZM5384" s="288"/>
      <c r="AZN5384" s="288"/>
      <c r="AZO5384" s="288"/>
      <c r="AZP5384" s="288"/>
      <c r="AZQ5384" s="288"/>
      <c r="AZR5384" s="288"/>
      <c r="AZS5384" s="288"/>
      <c r="AZT5384" s="288"/>
      <c r="AZU5384" s="288"/>
      <c r="AZV5384" s="288"/>
      <c r="AZW5384" s="288"/>
      <c r="AZX5384" s="288"/>
      <c r="AZY5384" s="288"/>
      <c r="AZZ5384" s="288"/>
      <c r="BAA5384" s="288"/>
      <c r="BAB5384" s="288"/>
      <c r="BAC5384" s="288"/>
      <c r="BAD5384" s="288"/>
      <c r="BAE5384" s="288"/>
      <c r="BAF5384" s="288"/>
      <c r="BAG5384" s="288"/>
      <c r="BAH5384" s="288"/>
      <c r="BAI5384" s="288"/>
      <c r="BAJ5384" s="288"/>
      <c r="BAK5384" s="288"/>
      <c r="BAL5384" s="288"/>
      <c r="BAM5384" s="288"/>
      <c r="BAN5384" s="288"/>
      <c r="BAO5384" s="288"/>
      <c r="BAP5384" s="288"/>
      <c r="BAQ5384" s="288"/>
      <c r="BAR5384" s="288"/>
      <c r="BAS5384" s="288"/>
      <c r="BAT5384" s="288"/>
      <c r="BAU5384" s="288"/>
      <c r="BAV5384" s="288"/>
      <c r="BAW5384" s="288"/>
      <c r="BAX5384" s="288"/>
      <c r="BAY5384" s="288"/>
      <c r="BAZ5384" s="288"/>
      <c r="BBA5384" s="288"/>
      <c r="BBB5384" s="288"/>
      <c r="BBC5384" s="288"/>
      <c r="BBD5384" s="288"/>
      <c r="BBE5384" s="288"/>
      <c r="BBF5384" s="288"/>
      <c r="BBG5384" s="288"/>
      <c r="BBH5384" s="288"/>
      <c r="BBI5384" s="288"/>
      <c r="BBJ5384" s="288"/>
      <c r="BBK5384" s="288"/>
      <c r="BBL5384" s="288"/>
      <c r="BBM5384" s="288"/>
      <c r="BBN5384" s="288"/>
      <c r="BBO5384" s="288"/>
      <c r="BBP5384" s="288"/>
      <c r="BBQ5384" s="288"/>
      <c r="BBR5384" s="288"/>
      <c r="BBS5384" s="288"/>
      <c r="BBT5384" s="288"/>
      <c r="BBU5384" s="288"/>
      <c r="BBV5384" s="288"/>
      <c r="BBW5384" s="288"/>
      <c r="BBX5384" s="288"/>
      <c r="BBY5384" s="288"/>
      <c r="BBZ5384" s="288"/>
      <c r="BCA5384" s="288"/>
      <c r="BCB5384" s="288"/>
      <c r="BCC5384" s="288"/>
      <c r="BCD5384" s="288"/>
      <c r="BCE5384" s="288"/>
      <c r="BCF5384" s="288"/>
      <c r="BCG5384" s="288"/>
      <c r="BCH5384" s="288"/>
      <c r="BCI5384" s="288"/>
      <c r="BCJ5384" s="288"/>
      <c r="BCK5384" s="288"/>
      <c r="BCL5384" s="288"/>
      <c r="BCM5384" s="288"/>
      <c r="BCN5384" s="288"/>
      <c r="BCO5384" s="288"/>
      <c r="BCP5384" s="288"/>
      <c r="BCQ5384" s="288"/>
      <c r="BCR5384" s="288"/>
      <c r="BCS5384" s="288"/>
      <c r="BCT5384" s="288"/>
      <c r="BCU5384" s="288"/>
      <c r="BCV5384" s="288"/>
      <c r="BCW5384" s="288"/>
      <c r="BCX5384" s="288"/>
      <c r="BCY5384" s="288"/>
      <c r="BCZ5384" s="288"/>
      <c r="BDA5384" s="288"/>
      <c r="BDB5384" s="288"/>
      <c r="BDC5384" s="288"/>
      <c r="BDD5384" s="288"/>
      <c r="BDE5384" s="288"/>
      <c r="BDF5384" s="288"/>
      <c r="BDG5384" s="288"/>
      <c r="BDH5384" s="288"/>
      <c r="BDI5384" s="288"/>
      <c r="BDJ5384" s="288"/>
      <c r="BDK5384" s="288"/>
      <c r="BDL5384" s="288"/>
      <c r="BDM5384" s="288"/>
      <c r="BDN5384" s="288"/>
      <c r="BDO5384" s="288"/>
      <c r="BDP5384" s="288"/>
      <c r="BDQ5384" s="288"/>
      <c r="BDR5384" s="288"/>
      <c r="BDS5384" s="288"/>
      <c r="BDT5384" s="288"/>
      <c r="BDU5384" s="288"/>
      <c r="BDV5384" s="288"/>
      <c r="BDW5384" s="288"/>
      <c r="BDX5384" s="288"/>
      <c r="BDY5384" s="288"/>
      <c r="BDZ5384" s="288"/>
      <c r="BEA5384" s="288"/>
      <c r="BEB5384" s="288"/>
      <c r="BEC5384" s="288"/>
      <c r="BED5384" s="288"/>
      <c r="BEE5384" s="288"/>
      <c r="BEF5384" s="288"/>
      <c r="BEG5384" s="288"/>
      <c r="BEH5384" s="288"/>
      <c r="BEI5384" s="288"/>
      <c r="BEJ5384" s="288"/>
      <c r="BEK5384" s="288"/>
      <c r="BEL5384" s="288"/>
      <c r="BEM5384" s="288"/>
      <c r="BEN5384" s="288"/>
      <c r="BEO5384" s="288"/>
      <c r="BEP5384" s="288"/>
      <c r="BEQ5384" s="288"/>
      <c r="BER5384" s="288"/>
      <c r="BES5384" s="288"/>
      <c r="BET5384" s="288"/>
      <c r="BEU5384" s="288"/>
      <c r="BEV5384" s="288"/>
      <c r="BEW5384" s="288"/>
      <c r="BEX5384" s="288"/>
      <c r="BEY5384" s="288"/>
      <c r="BEZ5384" s="288"/>
      <c r="BFA5384" s="288"/>
      <c r="BFB5384" s="288"/>
      <c r="BFC5384" s="288"/>
      <c r="BFD5384" s="288"/>
      <c r="BFE5384" s="288"/>
      <c r="BFF5384" s="288"/>
      <c r="BFG5384" s="288"/>
      <c r="BFH5384" s="288"/>
      <c r="BFI5384" s="288"/>
      <c r="BFJ5384" s="288"/>
      <c r="BFK5384" s="288"/>
      <c r="BFL5384" s="288"/>
      <c r="BFM5384" s="288"/>
      <c r="BFN5384" s="288"/>
      <c r="BFO5384" s="288"/>
      <c r="BFP5384" s="288"/>
      <c r="BFQ5384" s="288"/>
      <c r="BFR5384" s="288"/>
      <c r="BFS5384" s="288"/>
      <c r="BFT5384" s="288"/>
      <c r="BFU5384" s="288"/>
      <c r="BFV5384" s="288"/>
      <c r="BFW5384" s="288"/>
      <c r="BFX5384" s="288"/>
      <c r="BFY5384" s="288"/>
      <c r="BFZ5384" s="288"/>
      <c r="BGA5384" s="288"/>
      <c r="BGB5384" s="288"/>
      <c r="BGC5384" s="288"/>
      <c r="BGD5384" s="288"/>
      <c r="BGE5384" s="288"/>
      <c r="BGF5384" s="288"/>
      <c r="BGG5384" s="288"/>
      <c r="BGH5384" s="288"/>
      <c r="BGI5384" s="288"/>
      <c r="BGJ5384" s="288"/>
      <c r="BGK5384" s="288"/>
      <c r="BGL5384" s="288"/>
      <c r="BGM5384" s="288"/>
      <c r="BGN5384" s="288"/>
      <c r="BGO5384" s="288"/>
      <c r="BGP5384" s="288"/>
      <c r="BGQ5384" s="288"/>
      <c r="BGR5384" s="288"/>
      <c r="BGS5384" s="288"/>
      <c r="BGT5384" s="288"/>
      <c r="BGU5384" s="288"/>
      <c r="BGV5384" s="288"/>
      <c r="BGW5384" s="288"/>
      <c r="BGX5384" s="288"/>
      <c r="BGY5384" s="288"/>
      <c r="BGZ5384" s="288"/>
      <c r="BHA5384" s="288"/>
      <c r="BHB5384" s="288"/>
      <c r="BHC5384" s="288"/>
      <c r="BHD5384" s="288"/>
      <c r="BHE5384" s="288"/>
      <c r="BHF5384" s="288"/>
      <c r="BHG5384" s="288"/>
      <c r="BHH5384" s="288"/>
      <c r="BHI5384" s="288"/>
      <c r="BHJ5384" s="288"/>
      <c r="BHK5384" s="288"/>
      <c r="BHL5384" s="288"/>
      <c r="BHM5384" s="288"/>
      <c r="BHN5384" s="288"/>
      <c r="BHO5384" s="288"/>
      <c r="BHP5384" s="288"/>
      <c r="BHQ5384" s="288"/>
      <c r="BHR5384" s="288"/>
      <c r="BHS5384" s="288"/>
      <c r="BHT5384" s="288"/>
      <c r="BHU5384" s="288"/>
      <c r="BHV5384" s="288"/>
      <c r="BHW5384" s="288"/>
      <c r="BHX5384" s="288"/>
      <c r="BHY5384" s="288"/>
      <c r="BHZ5384" s="288"/>
      <c r="BIA5384" s="288"/>
      <c r="BIB5384" s="288"/>
      <c r="BIC5384" s="288"/>
      <c r="BID5384" s="288"/>
      <c r="BIE5384" s="288"/>
      <c r="BIF5384" s="288"/>
      <c r="BIG5384" s="288"/>
      <c r="BIH5384" s="288"/>
      <c r="BII5384" s="288"/>
      <c r="BIJ5384" s="288"/>
      <c r="BIK5384" s="288"/>
      <c r="BIL5384" s="288"/>
      <c r="BIM5384" s="288"/>
      <c r="BIN5384" s="288"/>
      <c r="BIO5384" s="288"/>
      <c r="BIP5384" s="288"/>
      <c r="BIQ5384" s="288"/>
      <c r="BIR5384" s="288"/>
      <c r="BIS5384" s="288"/>
      <c r="BIT5384" s="288"/>
      <c r="BIU5384" s="288"/>
      <c r="BIV5384" s="288"/>
      <c r="BIW5384" s="288"/>
      <c r="BIX5384" s="288"/>
      <c r="BIY5384" s="288"/>
      <c r="BIZ5384" s="288"/>
      <c r="BJA5384" s="288"/>
      <c r="BJB5384" s="288"/>
      <c r="BJC5384" s="288"/>
      <c r="BJD5384" s="288"/>
      <c r="BJE5384" s="288"/>
      <c r="BJF5384" s="288"/>
      <c r="BJG5384" s="288"/>
      <c r="BJH5384" s="288"/>
      <c r="BJI5384" s="288"/>
      <c r="BJJ5384" s="288"/>
      <c r="BJK5384" s="288"/>
      <c r="BJL5384" s="288"/>
      <c r="BJM5384" s="288"/>
      <c r="BJN5384" s="288"/>
      <c r="BJO5384" s="288"/>
      <c r="BJP5384" s="288"/>
      <c r="BJQ5384" s="288"/>
      <c r="BJR5384" s="288"/>
      <c r="BJS5384" s="288"/>
      <c r="BJT5384" s="288"/>
      <c r="BJU5384" s="288"/>
      <c r="BJV5384" s="288"/>
      <c r="BJW5384" s="288"/>
      <c r="BJX5384" s="288"/>
      <c r="BJY5384" s="288"/>
      <c r="BJZ5384" s="288"/>
      <c r="BKA5384" s="288"/>
      <c r="BKB5384" s="288"/>
      <c r="BKC5384" s="288"/>
      <c r="BKD5384" s="288"/>
      <c r="BKE5384" s="288"/>
      <c r="BKF5384" s="288"/>
      <c r="BKG5384" s="288"/>
      <c r="BKH5384" s="288"/>
      <c r="BKI5384" s="288"/>
      <c r="BKJ5384" s="288"/>
      <c r="BKK5384" s="288"/>
      <c r="BKL5384" s="288"/>
      <c r="BKM5384" s="288"/>
      <c r="BKN5384" s="288"/>
      <c r="BKO5384" s="288"/>
      <c r="BKP5384" s="288"/>
      <c r="BKQ5384" s="288"/>
      <c r="BKR5384" s="288"/>
      <c r="BKS5384" s="288"/>
      <c r="BKT5384" s="288"/>
      <c r="BKU5384" s="288"/>
      <c r="BKV5384" s="288"/>
      <c r="BKW5384" s="288"/>
      <c r="BKX5384" s="288"/>
      <c r="BKY5384" s="288"/>
      <c r="BKZ5384" s="288"/>
      <c r="BLA5384" s="288"/>
      <c r="BLB5384" s="288"/>
      <c r="BLC5384" s="288"/>
      <c r="BLD5384" s="288"/>
      <c r="BLE5384" s="288"/>
      <c r="BLF5384" s="288"/>
      <c r="BLG5384" s="288"/>
      <c r="BLH5384" s="288"/>
      <c r="BLI5384" s="288"/>
      <c r="BLJ5384" s="288"/>
      <c r="BLK5384" s="288"/>
      <c r="BLL5384" s="288"/>
      <c r="BLM5384" s="288"/>
      <c r="BLN5384" s="288"/>
      <c r="BLO5384" s="288"/>
      <c r="BLP5384" s="288"/>
      <c r="BLQ5384" s="288"/>
      <c r="BLR5384" s="288"/>
      <c r="BLS5384" s="288"/>
      <c r="BLT5384" s="288"/>
      <c r="BLU5384" s="288"/>
      <c r="BLV5384" s="288"/>
      <c r="BLW5384" s="288"/>
      <c r="BLX5384" s="288"/>
      <c r="BLY5384" s="288"/>
      <c r="BLZ5384" s="288"/>
      <c r="BMA5384" s="288"/>
      <c r="BMB5384" s="288"/>
      <c r="BMC5384" s="288"/>
      <c r="BMD5384" s="288"/>
      <c r="BME5384" s="288"/>
      <c r="BMF5384" s="288"/>
      <c r="BMG5384" s="288"/>
      <c r="BMH5384" s="288"/>
      <c r="BMI5384" s="288"/>
      <c r="BMJ5384" s="288"/>
      <c r="BMK5384" s="288"/>
      <c r="BML5384" s="288"/>
      <c r="BMM5384" s="288"/>
      <c r="BMN5384" s="288"/>
      <c r="BMO5384" s="288"/>
      <c r="BMP5384" s="288"/>
      <c r="BMQ5384" s="288"/>
      <c r="BMR5384" s="288"/>
      <c r="BMS5384" s="288"/>
      <c r="BMT5384" s="288"/>
      <c r="BMU5384" s="288"/>
      <c r="BMV5384" s="288"/>
      <c r="BMW5384" s="288"/>
      <c r="BMX5384" s="288"/>
      <c r="BMY5384" s="288"/>
      <c r="BMZ5384" s="288"/>
      <c r="BNA5384" s="288"/>
      <c r="BNB5384" s="288"/>
      <c r="BNC5384" s="288"/>
      <c r="BND5384" s="288"/>
      <c r="BNE5384" s="288"/>
      <c r="BNF5384" s="288"/>
      <c r="BNG5384" s="288"/>
      <c r="BNH5384" s="288"/>
      <c r="BNI5384" s="288"/>
      <c r="BNJ5384" s="288"/>
      <c r="BNK5384" s="288"/>
      <c r="BNL5384" s="288"/>
      <c r="BNM5384" s="288"/>
      <c r="BNN5384" s="288"/>
      <c r="BNO5384" s="288"/>
      <c r="BNP5384" s="288"/>
      <c r="BNQ5384" s="288"/>
      <c r="BNR5384" s="288"/>
      <c r="BNS5384" s="288"/>
      <c r="BNT5384" s="288"/>
      <c r="BNU5384" s="288"/>
      <c r="BNV5384" s="288"/>
      <c r="BNW5384" s="288"/>
      <c r="BNX5384" s="288"/>
      <c r="BNY5384" s="288"/>
      <c r="BNZ5384" s="288"/>
      <c r="BOA5384" s="288"/>
      <c r="BOB5384" s="288"/>
      <c r="BOC5384" s="288"/>
      <c r="BOD5384" s="288"/>
      <c r="BOE5384" s="288"/>
      <c r="BOF5384" s="288"/>
      <c r="BOG5384" s="288"/>
      <c r="BOH5384" s="288"/>
      <c r="BOI5384" s="288"/>
      <c r="BOJ5384" s="288"/>
      <c r="BOK5384" s="288"/>
      <c r="BOL5384" s="288"/>
      <c r="BOM5384" s="288"/>
      <c r="BON5384" s="288"/>
      <c r="BOO5384" s="288"/>
      <c r="BOP5384" s="288"/>
      <c r="BOQ5384" s="288"/>
      <c r="BOR5384" s="288"/>
      <c r="BOS5384" s="288"/>
      <c r="BOT5384" s="288"/>
      <c r="BOU5384" s="288"/>
      <c r="BOV5384" s="288"/>
      <c r="BOW5384" s="288"/>
      <c r="BOX5384" s="288"/>
      <c r="BOY5384" s="288"/>
      <c r="BOZ5384" s="288"/>
      <c r="BPA5384" s="288"/>
      <c r="BPB5384" s="288"/>
      <c r="BPC5384" s="288"/>
      <c r="BPD5384" s="288"/>
      <c r="BPE5384" s="288"/>
      <c r="BPF5384" s="288"/>
      <c r="BPG5384" s="288"/>
      <c r="BPH5384" s="288"/>
      <c r="BPI5384" s="288"/>
      <c r="BPJ5384" s="288"/>
      <c r="BPK5384" s="288"/>
      <c r="BPL5384" s="288"/>
      <c r="BPM5384" s="288"/>
      <c r="BPN5384" s="288"/>
      <c r="BPO5384" s="288"/>
      <c r="BPP5384" s="288"/>
      <c r="BPQ5384" s="288"/>
      <c r="BPR5384" s="288"/>
      <c r="BPS5384" s="288"/>
      <c r="BPT5384" s="288"/>
      <c r="BPU5384" s="288"/>
      <c r="BPV5384" s="288"/>
      <c r="BPW5384" s="288"/>
      <c r="BPX5384" s="288"/>
      <c r="BPY5384" s="288"/>
      <c r="BPZ5384" s="288"/>
      <c r="BQA5384" s="288"/>
      <c r="BQB5384" s="288"/>
      <c r="BQC5384" s="288"/>
      <c r="BQD5384" s="288"/>
      <c r="BQE5384" s="288"/>
      <c r="BQF5384" s="288"/>
      <c r="BQG5384" s="288"/>
      <c r="BQH5384" s="288"/>
      <c r="BQI5384" s="288"/>
      <c r="BQJ5384" s="288"/>
      <c r="BQK5384" s="288"/>
      <c r="BQL5384" s="288"/>
      <c r="BQM5384" s="288"/>
      <c r="BQN5384" s="288"/>
      <c r="BQO5384" s="288"/>
      <c r="BQP5384" s="288"/>
      <c r="BQQ5384" s="288"/>
      <c r="BQR5384" s="288"/>
      <c r="BQS5384" s="288"/>
      <c r="BQT5384" s="288"/>
      <c r="BQU5384" s="288"/>
      <c r="BQV5384" s="288"/>
      <c r="BQW5384" s="288"/>
      <c r="BQX5384" s="288"/>
      <c r="BQY5384" s="288"/>
      <c r="BQZ5384" s="288"/>
      <c r="BRA5384" s="288"/>
      <c r="BRB5384" s="288"/>
      <c r="BRC5384" s="288"/>
      <c r="BRD5384" s="288"/>
      <c r="BRE5384" s="288"/>
      <c r="BRF5384" s="288"/>
      <c r="BRG5384" s="288"/>
      <c r="BRH5384" s="288"/>
      <c r="BRI5384" s="288"/>
      <c r="BRJ5384" s="288"/>
      <c r="BRK5384" s="288"/>
      <c r="BRL5384" s="288"/>
      <c r="BRM5384" s="288"/>
      <c r="BRN5384" s="288"/>
      <c r="BRO5384" s="288"/>
      <c r="BRP5384" s="288"/>
      <c r="BRQ5384" s="288"/>
      <c r="BRR5384" s="288"/>
      <c r="BRS5384" s="288"/>
      <c r="BRT5384" s="288"/>
      <c r="BRU5384" s="288"/>
      <c r="BRV5384" s="288"/>
      <c r="BRW5384" s="288"/>
      <c r="BRX5384" s="288"/>
      <c r="BRY5384" s="288"/>
      <c r="BRZ5384" s="288"/>
      <c r="BSA5384" s="288"/>
      <c r="BSB5384" s="288"/>
      <c r="BSC5384" s="288"/>
      <c r="BSD5384" s="288"/>
      <c r="BSE5384" s="288"/>
      <c r="BSF5384" s="288"/>
      <c r="BSG5384" s="288"/>
      <c r="BSH5384" s="288"/>
      <c r="BSI5384" s="288"/>
      <c r="BSJ5384" s="288"/>
      <c r="BSK5384" s="288"/>
      <c r="BSL5384" s="288"/>
      <c r="BSM5384" s="288"/>
      <c r="BSN5384" s="288"/>
      <c r="BSO5384" s="288"/>
      <c r="BSP5384" s="288"/>
      <c r="BSQ5384" s="288"/>
      <c r="BSR5384" s="288"/>
      <c r="BSS5384" s="288"/>
      <c r="BST5384" s="288"/>
      <c r="BSU5384" s="288"/>
      <c r="BSV5384" s="288"/>
      <c r="BSW5384" s="288"/>
      <c r="BSX5384" s="288"/>
      <c r="BSY5384" s="288"/>
      <c r="BSZ5384" s="288"/>
      <c r="BTA5384" s="288"/>
      <c r="BTB5384" s="288"/>
      <c r="BTC5384" s="288"/>
      <c r="BTD5384" s="288"/>
      <c r="BTE5384" s="288"/>
      <c r="BTF5384" s="288"/>
      <c r="BTG5384" s="288"/>
      <c r="BTH5384" s="288"/>
      <c r="BTI5384" s="288"/>
      <c r="BTJ5384" s="288"/>
      <c r="BTK5384" s="288"/>
      <c r="BTL5384" s="288"/>
      <c r="BTM5384" s="288"/>
      <c r="BTN5384" s="288"/>
      <c r="BTO5384" s="288"/>
      <c r="BTP5384" s="288"/>
      <c r="BTQ5384" s="288"/>
      <c r="BTR5384" s="288"/>
      <c r="BTS5384" s="288"/>
      <c r="BTT5384" s="288"/>
      <c r="BTU5384" s="288"/>
      <c r="BTV5384" s="288"/>
      <c r="BTW5384" s="288"/>
      <c r="BTX5384" s="288"/>
      <c r="BTY5384" s="288"/>
      <c r="BTZ5384" s="288"/>
      <c r="BUA5384" s="288"/>
      <c r="BUB5384" s="288"/>
      <c r="BUC5384" s="288"/>
      <c r="BUD5384" s="288"/>
      <c r="BUE5384" s="288"/>
      <c r="BUF5384" s="288"/>
      <c r="BUG5384" s="288"/>
      <c r="BUH5384" s="288"/>
      <c r="BUI5384" s="288"/>
      <c r="BUJ5384" s="288"/>
      <c r="BUK5384" s="288"/>
      <c r="BUL5384" s="288"/>
      <c r="BUM5384" s="288"/>
      <c r="BUN5384" s="288"/>
      <c r="BUO5384" s="288"/>
      <c r="BUP5384" s="288"/>
      <c r="BUQ5384" s="288"/>
      <c r="BUR5384" s="288"/>
      <c r="BUS5384" s="288"/>
      <c r="BUT5384" s="288"/>
      <c r="BUU5384" s="288"/>
      <c r="BUV5384" s="288"/>
      <c r="BUW5384" s="288"/>
      <c r="BUX5384" s="288"/>
      <c r="BUY5384" s="288"/>
      <c r="BUZ5384" s="288"/>
      <c r="BVA5384" s="288"/>
      <c r="BVB5384" s="288"/>
      <c r="BVC5384" s="288"/>
      <c r="BVD5384" s="288"/>
      <c r="BVE5384" s="288"/>
      <c r="BVF5384" s="288"/>
      <c r="BVG5384" s="288"/>
      <c r="BVH5384" s="288"/>
      <c r="BVI5384" s="288"/>
      <c r="BVJ5384" s="288"/>
      <c r="BVK5384" s="288"/>
      <c r="BVL5384" s="288"/>
      <c r="BVM5384" s="288"/>
      <c r="BVN5384" s="288"/>
      <c r="BVO5384" s="288"/>
      <c r="BVP5384" s="288"/>
      <c r="BVQ5384" s="288"/>
      <c r="BVR5384" s="288"/>
      <c r="BVS5384" s="288"/>
      <c r="BVT5384" s="288"/>
      <c r="BVU5384" s="288"/>
      <c r="BVV5384" s="288"/>
      <c r="BVW5384" s="288"/>
      <c r="BVX5384" s="288"/>
      <c r="BVY5384" s="288"/>
      <c r="BVZ5384" s="288"/>
      <c r="BWA5384" s="288"/>
      <c r="BWB5384" s="288"/>
      <c r="BWC5384" s="288"/>
      <c r="BWD5384" s="288"/>
      <c r="BWE5384" s="288"/>
      <c r="BWF5384" s="288"/>
      <c r="BWG5384" s="288"/>
      <c r="BWH5384" s="288"/>
      <c r="BWI5384" s="288"/>
      <c r="BWJ5384" s="288"/>
      <c r="BWK5384" s="288"/>
      <c r="BWL5384" s="288"/>
      <c r="BWM5384" s="288"/>
      <c r="BWN5384" s="288"/>
      <c r="BWO5384" s="288"/>
      <c r="BWP5384" s="288"/>
      <c r="BWQ5384" s="288"/>
      <c r="BWR5384" s="288"/>
      <c r="BWS5384" s="288"/>
      <c r="BWT5384" s="288"/>
      <c r="BWU5384" s="288"/>
      <c r="BWV5384" s="288"/>
      <c r="BWW5384" s="288"/>
      <c r="BWX5384" s="288"/>
      <c r="BWY5384" s="288"/>
      <c r="BWZ5384" s="288"/>
      <c r="BXA5384" s="288"/>
      <c r="BXB5384" s="288"/>
      <c r="BXC5384" s="288"/>
      <c r="BXD5384" s="288"/>
      <c r="BXE5384" s="288"/>
      <c r="BXF5384" s="288"/>
      <c r="BXG5384" s="288"/>
      <c r="BXH5384" s="288"/>
      <c r="BXI5384" s="288"/>
      <c r="BXJ5384" s="288"/>
      <c r="BXK5384" s="288"/>
      <c r="BXL5384" s="288"/>
      <c r="BXM5384" s="288"/>
      <c r="BXN5384" s="288"/>
      <c r="BXO5384" s="288"/>
      <c r="BXP5384" s="288"/>
      <c r="BXQ5384" s="288"/>
      <c r="BXR5384" s="288"/>
      <c r="BXS5384" s="288"/>
      <c r="BXT5384" s="288"/>
      <c r="BXU5384" s="288"/>
      <c r="BXV5384" s="288"/>
      <c r="BXW5384" s="288"/>
      <c r="BXX5384" s="288"/>
      <c r="BXY5384" s="288"/>
      <c r="BXZ5384" s="288"/>
      <c r="BYA5384" s="288"/>
      <c r="BYB5384" s="288"/>
      <c r="BYC5384" s="288"/>
      <c r="BYD5384" s="288"/>
      <c r="BYE5384" s="288"/>
      <c r="BYF5384" s="288"/>
      <c r="BYG5384" s="288"/>
      <c r="BYH5384" s="288"/>
      <c r="BYI5384" s="288"/>
      <c r="BYJ5384" s="288"/>
      <c r="BYK5384" s="288"/>
      <c r="BYL5384" s="288"/>
      <c r="BYM5384" s="288"/>
      <c r="BYN5384" s="288"/>
      <c r="BYO5384" s="288"/>
      <c r="BYP5384" s="288"/>
      <c r="BYQ5384" s="288"/>
      <c r="BYR5384" s="288"/>
      <c r="BYS5384" s="288"/>
      <c r="BYT5384" s="288"/>
      <c r="BYU5384" s="288"/>
      <c r="BYV5384" s="288"/>
      <c r="BYW5384" s="288"/>
      <c r="BYX5384" s="288"/>
      <c r="BYY5384" s="288"/>
      <c r="BYZ5384" s="288"/>
      <c r="BZA5384" s="288"/>
      <c r="BZB5384" s="288"/>
      <c r="BZC5384" s="288"/>
      <c r="BZD5384" s="288"/>
      <c r="BZE5384" s="288"/>
      <c r="BZF5384" s="288"/>
      <c r="BZG5384" s="288"/>
      <c r="BZH5384" s="288"/>
      <c r="BZI5384" s="288"/>
      <c r="BZJ5384" s="288"/>
      <c r="BZK5384" s="288"/>
      <c r="BZL5384" s="288"/>
      <c r="BZM5384" s="288"/>
      <c r="BZN5384" s="288"/>
      <c r="BZO5384" s="288"/>
      <c r="BZP5384" s="288"/>
      <c r="BZQ5384" s="288"/>
      <c r="BZR5384" s="288"/>
      <c r="BZS5384" s="288"/>
      <c r="BZT5384" s="288"/>
      <c r="BZU5384" s="288"/>
      <c r="BZV5384" s="288"/>
      <c r="BZW5384" s="288"/>
      <c r="BZX5384" s="288"/>
      <c r="BZY5384" s="288"/>
      <c r="BZZ5384" s="288"/>
      <c r="CAA5384" s="288"/>
      <c r="CAB5384" s="288"/>
      <c r="CAC5384" s="288"/>
      <c r="CAD5384" s="288"/>
      <c r="CAE5384" s="288"/>
      <c r="CAF5384" s="288"/>
      <c r="CAG5384" s="288"/>
      <c r="CAH5384" s="288"/>
      <c r="CAI5384" s="288"/>
      <c r="CAJ5384" s="288"/>
      <c r="CAK5384" s="288"/>
      <c r="CAL5384" s="288"/>
      <c r="CAM5384" s="288"/>
      <c r="CAN5384" s="288"/>
      <c r="CAO5384" s="288"/>
      <c r="CAP5384" s="288"/>
      <c r="CAQ5384" s="288"/>
      <c r="CAR5384" s="288"/>
      <c r="CAS5384" s="288"/>
      <c r="CAT5384" s="288"/>
      <c r="CAU5384" s="288"/>
      <c r="CAV5384" s="288"/>
      <c r="CAW5384" s="288"/>
      <c r="CAX5384" s="288"/>
      <c r="CAY5384" s="288"/>
      <c r="CAZ5384" s="288"/>
      <c r="CBA5384" s="288"/>
      <c r="CBB5384" s="288"/>
      <c r="CBC5384" s="288"/>
      <c r="CBD5384" s="288"/>
      <c r="CBE5384" s="288"/>
      <c r="CBF5384" s="288"/>
      <c r="CBG5384" s="288"/>
      <c r="CBH5384" s="288"/>
      <c r="CBI5384" s="288"/>
      <c r="CBJ5384" s="288"/>
      <c r="CBK5384" s="288"/>
      <c r="CBL5384" s="288"/>
      <c r="CBM5384" s="288"/>
      <c r="CBN5384" s="288"/>
      <c r="CBO5384" s="288"/>
      <c r="CBP5384" s="288"/>
      <c r="CBQ5384" s="288"/>
      <c r="CBR5384" s="288"/>
      <c r="CBS5384" s="288"/>
      <c r="CBT5384" s="288"/>
      <c r="CBU5384" s="288"/>
      <c r="CBV5384" s="288"/>
      <c r="CBW5384" s="288"/>
      <c r="CBX5384" s="288"/>
      <c r="CBY5384" s="288"/>
      <c r="CBZ5384" s="288"/>
      <c r="CCA5384" s="288"/>
      <c r="CCB5384" s="288"/>
      <c r="CCC5384" s="288"/>
      <c r="CCD5384" s="288"/>
      <c r="CCE5384" s="288"/>
      <c r="CCF5384" s="288"/>
      <c r="CCG5384" s="288"/>
      <c r="CCH5384" s="288"/>
      <c r="CCI5384" s="288"/>
      <c r="CCJ5384" s="288"/>
      <c r="CCK5384" s="288"/>
      <c r="CCL5384" s="288"/>
      <c r="CCM5384" s="288"/>
      <c r="CCN5384" s="288"/>
      <c r="CCO5384" s="288"/>
      <c r="CCP5384" s="288"/>
      <c r="CCQ5384" s="288"/>
      <c r="CCR5384" s="288"/>
      <c r="CCS5384" s="288"/>
      <c r="CCT5384" s="288"/>
      <c r="CCU5384" s="288"/>
      <c r="CCV5384" s="288"/>
      <c r="CCW5384" s="288"/>
      <c r="CCX5384" s="288"/>
      <c r="CCY5384" s="288"/>
      <c r="CCZ5384" s="288"/>
      <c r="CDA5384" s="288"/>
      <c r="CDB5384" s="288"/>
      <c r="CDC5384" s="288"/>
      <c r="CDD5384" s="288"/>
      <c r="CDE5384" s="288"/>
      <c r="CDF5384" s="288"/>
      <c r="CDG5384" s="288"/>
      <c r="CDH5384" s="288"/>
      <c r="CDI5384" s="288"/>
      <c r="CDJ5384" s="288"/>
      <c r="CDK5384" s="288"/>
      <c r="CDL5384" s="288"/>
      <c r="CDM5384" s="288"/>
      <c r="CDN5384" s="288"/>
      <c r="CDO5384" s="288"/>
      <c r="CDP5384" s="288"/>
      <c r="CDQ5384" s="288"/>
      <c r="CDR5384" s="288"/>
      <c r="CDS5384" s="288"/>
      <c r="CDT5384" s="288"/>
      <c r="CDU5384" s="288"/>
      <c r="CDV5384" s="288"/>
      <c r="CDW5384" s="288"/>
      <c r="CDX5384" s="288"/>
      <c r="CDY5384" s="288"/>
      <c r="CDZ5384" s="288"/>
      <c r="CEA5384" s="288"/>
      <c r="CEB5384" s="288"/>
      <c r="CEC5384" s="288"/>
      <c r="CED5384" s="288"/>
      <c r="CEE5384" s="288"/>
      <c r="CEF5384" s="288"/>
      <c r="CEG5384" s="288"/>
      <c r="CEH5384" s="288"/>
      <c r="CEI5384" s="288"/>
      <c r="CEJ5384" s="288"/>
      <c r="CEK5384" s="288"/>
      <c r="CEL5384" s="288"/>
      <c r="CEM5384" s="288"/>
      <c r="CEN5384" s="288"/>
      <c r="CEO5384" s="288"/>
      <c r="CEP5384" s="288"/>
      <c r="CEQ5384" s="288"/>
      <c r="CER5384" s="288"/>
      <c r="CES5384" s="288"/>
      <c r="CET5384" s="288"/>
      <c r="CEU5384" s="288"/>
      <c r="CEV5384" s="288"/>
      <c r="CEW5384" s="288"/>
      <c r="CEX5384" s="288"/>
      <c r="CEY5384" s="288"/>
      <c r="CEZ5384" s="288"/>
      <c r="CFA5384" s="288"/>
      <c r="CFB5384" s="288"/>
      <c r="CFC5384" s="288"/>
      <c r="CFD5384" s="288"/>
      <c r="CFE5384" s="288"/>
      <c r="CFF5384" s="288"/>
      <c r="CFG5384" s="288"/>
      <c r="CFH5384" s="288"/>
      <c r="CFI5384" s="288"/>
      <c r="CFJ5384" s="288"/>
      <c r="CFK5384" s="288"/>
      <c r="CFL5384" s="288"/>
      <c r="CFM5384" s="288"/>
      <c r="CFN5384" s="288"/>
      <c r="CFO5384" s="288"/>
      <c r="CFP5384" s="288"/>
      <c r="CFQ5384" s="288"/>
      <c r="CFR5384" s="288"/>
      <c r="CFS5384" s="288"/>
      <c r="CFT5384" s="288"/>
      <c r="CFU5384" s="288"/>
      <c r="CFV5384" s="288"/>
      <c r="CFW5384" s="288"/>
      <c r="CFX5384" s="288"/>
      <c r="CFY5384" s="288"/>
      <c r="CFZ5384" s="288"/>
      <c r="CGA5384" s="288"/>
      <c r="CGB5384" s="288"/>
      <c r="CGC5384" s="288"/>
      <c r="CGD5384" s="288"/>
      <c r="CGE5384" s="288"/>
      <c r="CGF5384" s="288"/>
      <c r="CGG5384" s="288"/>
      <c r="CGH5384" s="288"/>
      <c r="CGI5384" s="288"/>
      <c r="CGJ5384" s="288"/>
      <c r="CGK5384" s="288"/>
      <c r="CGL5384" s="288"/>
      <c r="CGM5384" s="288"/>
      <c r="CGN5384" s="288"/>
      <c r="CGO5384" s="288"/>
      <c r="CGP5384" s="288"/>
      <c r="CGQ5384" s="288"/>
      <c r="CGR5384" s="288"/>
      <c r="CGS5384" s="288"/>
      <c r="CGT5384" s="288"/>
      <c r="CGU5384" s="288"/>
      <c r="CGV5384" s="288"/>
      <c r="CGW5384" s="288"/>
      <c r="CGX5384" s="288"/>
      <c r="CGY5384" s="288"/>
      <c r="CGZ5384" s="288"/>
      <c r="CHA5384" s="288"/>
      <c r="CHB5384" s="288"/>
      <c r="CHC5384" s="288"/>
      <c r="CHD5384" s="288"/>
      <c r="CHE5384" s="288"/>
      <c r="CHF5384" s="288"/>
      <c r="CHG5384" s="288"/>
      <c r="CHH5384" s="288"/>
      <c r="CHI5384" s="288"/>
      <c r="CHJ5384" s="288"/>
      <c r="CHK5384" s="288"/>
      <c r="CHL5384" s="288"/>
      <c r="CHM5384" s="288"/>
      <c r="CHN5384" s="288"/>
      <c r="CHO5384" s="288"/>
      <c r="CHP5384" s="288"/>
      <c r="CHQ5384" s="288"/>
      <c r="CHR5384" s="288"/>
      <c r="CHS5384" s="288"/>
      <c r="CHT5384" s="288"/>
      <c r="CHU5384" s="288"/>
      <c r="CHV5384" s="288"/>
      <c r="CHW5384" s="288"/>
      <c r="CHX5384" s="288"/>
      <c r="CHY5384" s="288"/>
      <c r="CHZ5384" s="288"/>
      <c r="CIA5384" s="288"/>
      <c r="CIB5384" s="288"/>
      <c r="CIC5384" s="288"/>
      <c r="CID5384" s="288"/>
      <c r="CIE5384" s="288"/>
      <c r="CIF5384" s="288"/>
      <c r="CIG5384" s="288"/>
      <c r="CIH5384" s="288"/>
      <c r="CII5384" s="288"/>
      <c r="CIJ5384" s="288"/>
      <c r="CIK5384" s="288"/>
      <c r="CIL5384" s="288"/>
      <c r="CIM5384" s="288"/>
      <c r="CIN5384" s="288"/>
      <c r="CIO5384" s="288"/>
      <c r="CIP5384" s="288"/>
      <c r="CIQ5384" s="288"/>
      <c r="CIR5384" s="288"/>
      <c r="CIS5384" s="288"/>
      <c r="CIT5384" s="288"/>
      <c r="CIU5384" s="288"/>
      <c r="CIV5384" s="288"/>
      <c r="CIW5384" s="288"/>
      <c r="CIX5384" s="288"/>
      <c r="CIY5384" s="288"/>
      <c r="CIZ5384" s="288"/>
      <c r="CJA5384" s="288"/>
      <c r="CJB5384" s="288"/>
      <c r="CJC5384" s="288"/>
      <c r="CJD5384" s="288"/>
      <c r="CJE5384" s="288"/>
      <c r="CJF5384" s="288"/>
      <c r="CJG5384" s="288"/>
      <c r="CJH5384" s="288"/>
      <c r="CJI5384" s="288"/>
      <c r="CJJ5384" s="288"/>
      <c r="CJK5384" s="288"/>
      <c r="CJL5384" s="288"/>
      <c r="CJM5384" s="288"/>
      <c r="CJN5384" s="288"/>
      <c r="CJO5384" s="288"/>
      <c r="CJP5384" s="288"/>
      <c r="CJQ5384" s="288"/>
      <c r="CJR5384" s="288"/>
      <c r="CJS5384" s="288"/>
      <c r="CJT5384" s="288"/>
      <c r="CJU5384" s="288"/>
      <c r="CJV5384" s="288"/>
      <c r="CJW5384" s="288"/>
      <c r="CJX5384" s="288"/>
      <c r="CJY5384" s="288"/>
      <c r="CJZ5384" s="288"/>
      <c r="CKA5384" s="288"/>
      <c r="CKB5384" s="288"/>
      <c r="CKC5384" s="288"/>
      <c r="CKD5384" s="288"/>
      <c r="CKE5384" s="288"/>
      <c r="CKF5384" s="288"/>
      <c r="CKG5384" s="288"/>
      <c r="CKH5384" s="288"/>
      <c r="CKI5384" s="288"/>
      <c r="CKJ5384" s="288"/>
      <c r="CKK5384" s="288"/>
      <c r="CKL5384" s="288"/>
      <c r="CKM5384" s="288"/>
      <c r="CKN5384" s="288"/>
      <c r="CKO5384" s="288"/>
      <c r="CKP5384" s="288"/>
      <c r="CKQ5384" s="288"/>
      <c r="CKR5384" s="288"/>
      <c r="CKS5384" s="288"/>
      <c r="CKT5384" s="288"/>
      <c r="CKU5384" s="288"/>
      <c r="CKV5384" s="288"/>
      <c r="CKW5384" s="288"/>
      <c r="CKX5384" s="288"/>
      <c r="CKY5384" s="288"/>
      <c r="CKZ5384" s="288"/>
      <c r="CLA5384" s="288"/>
      <c r="CLB5384" s="288"/>
      <c r="CLC5384" s="288"/>
      <c r="CLD5384" s="288"/>
      <c r="CLE5384" s="288"/>
      <c r="CLF5384" s="288"/>
      <c r="CLG5384" s="288"/>
      <c r="CLH5384" s="288"/>
      <c r="CLI5384" s="288"/>
      <c r="CLJ5384" s="288"/>
      <c r="CLK5384" s="288"/>
      <c r="CLL5384" s="288"/>
      <c r="CLM5384" s="288"/>
      <c r="CLN5384" s="288"/>
      <c r="CLO5384" s="288"/>
      <c r="CLP5384" s="288"/>
      <c r="CLQ5384" s="288"/>
      <c r="CLR5384" s="288"/>
      <c r="CLS5384" s="288"/>
      <c r="CLT5384" s="288"/>
      <c r="CLU5384" s="288"/>
      <c r="CLV5384" s="288"/>
      <c r="CLW5384" s="288"/>
      <c r="CLX5384" s="288"/>
      <c r="CLY5384" s="288"/>
      <c r="CLZ5384" s="288"/>
      <c r="CMA5384" s="288"/>
      <c r="CMB5384" s="288"/>
      <c r="CMC5384" s="288"/>
      <c r="CMD5384" s="288"/>
      <c r="CME5384" s="288"/>
      <c r="CMF5384" s="288"/>
      <c r="CMG5384" s="288"/>
      <c r="CMH5384" s="288"/>
      <c r="CMI5384" s="288"/>
      <c r="CMJ5384" s="288"/>
      <c r="CMK5384" s="288"/>
      <c r="CML5384" s="288"/>
      <c r="CMM5384" s="288"/>
      <c r="CMN5384" s="288"/>
      <c r="CMO5384" s="288"/>
      <c r="CMP5384" s="288"/>
      <c r="CMQ5384" s="288"/>
      <c r="CMR5384" s="288"/>
      <c r="CMS5384" s="288"/>
      <c r="CMT5384" s="288"/>
      <c r="CMU5384" s="288"/>
      <c r="CMV5384" s="288"/>
      <c r="CMW5384" s="288"/>
      <c r="CMX5384" s="288"/>
      <c r="CMY5384" s="288"/>
      <c r="CMZ5384" s="288"/>
      <c r="CNA5384" s="288"/>
      <c r="CNB5384" s="288"/>
      <c r="CNC5384" s="288"/>
      <c r="CND5384" s="288"/>
      <c r="CNE5384" s="288"/>
      <c r="CNF5384" s="288"/>
      <c r="CNG5384" s="288"/>
      <c r="CNH5384" s="288"/>
      <c r="CNI5384" s="288"/>
      <c r="CNJ5384" s="288"/>
      <c r="CNK5384" s="288"/>
      <c r="CNL5384" s="288"/>
      <c r="CNM5384" s="288"/>
      <c r="CNN5384" s="288"/>
      <c r="CNO5384" s="288"/>
      <c r="CNP5384" s="288"/>
      <c r="CNQ5384" s="288"/>
      <c r="CNR5384" s="288"/>
      <c r="CNS5384" s="288"/>
      <c r="CNT5384" s="288"/>
      <c r="CNU5384" s="288"/>
      <c r="CNV5384" s="288"/>
      <c r="CNW5384" s="288"/>
      <c r="CNX5384" s="288"/>
      <c r="CNY5384" s="288"/>
      <c r="CNZ5384" s="288"/>
      <c r="COA5384" s="288"/>
      <c r="COB5384" s="288"/>
      <c r="COC5384" s="288"/>
      <c r="COD5384" s="288"/>
      <c r="COE5384" s="288"/>
      <c r="COF5384" s="288"/>
      <c r="COG5384" s="288"/>
      <c r="COH5384" s="288"/>
      <c r="COI5384" s="288"/>
      <c r="COJ5384" s="288"/>
      <c r="COK5384" s="288"/>
      <c r="COL5384" s="288"/>
      <c r="COM5384" s="288"/>
      <c r="CON5384" s="288"/>
      <c r="COO5384" s="288"/>
      <c r="COP5384" s="288"/>
      <c r="COQ5384" s="288"/>
      <c r="COR5384" s="288"/>
      <c r="COS5384" s="288"/>
      <c r="COT5384" s="288"/>
      <c r="COU5384" s="288"/>
      <c r="COV5384" s="288"/>
      <c r="COW5384" s="288"/>
      <c r="COX5384" s="288"/>
      <c r="COY5384" s="288"/>
      <c r="COZ5384" s="288"/>
      <c r="CPA5384" s="288"/>
      <c r="CPB5384" s="288"/>
      <c r="CPC5384" s="288"/>
      <c r="CPD5384" s="288"/>
      <c r="CPE5384" s="288"/>
      <c r="CPF5384" s="288"/>
      <c r="CPG5384" s="288"/>
      <c r="CPH5384" s="288"/>
      <c r="CPI5384" s="288"/>
      <c r="CPJ5384" s="288"/>
      <c r="CPK5384" s="288"/>
      <c r="CPL5384" s="288"/>
      <c r="CPM5384" s="288"/>
      <c r="CPN5384" s="288"/>
      <c r="CPO5384" s="288"/>
      <c r="CPP5384" s="288"/>
      <c r="CPQ5384" s="288"/>
      <c r="CPR5384" s="288"/>
      <c r="CPS5384" s="288"/>
      <c r="CPT5384" s="288"/>
      <c r="CPU5384" s="288"/>
      <c r="CPV5384" s="288"/>
      <c r="CPW5384" s="288"/>
      <c r="CPX5384" s="288"/>
      <c r="CPY5384" s="288"/>
      <c r="CPZ5384" s="288"/>
      <c r="CQA5384" s="288"/>
      <c r="CQB5384" s="288"/>
      <c r="CQC5384" s="288"/>
      <c r="CQD5384" s="288"/>
      <c r="CQE5384" s="288"/>
      <c r="CQF5384" s="288"/>
      <c r="CQG5384" s="288"/>
      <c r="CQH5384" s="288"/>
      <c r="CQI5384" s="288"/>
      <c r="CQJ5384" s="288"/>
      <c r="CQK5384" s="288"/>
      <c r="CQL5384" s="288"/>
      <c r="CQM5384" s="288"/>
      <c r="CQN5384" s="288"/>
      <c r="CQO5384" s="288"/>
      <c r="CQP5384" s="288"/>
      <c r="CQQ5384" s="288"/>
      <c r="CQR5384" s="288"/>
      <c r="CQS5384" s="288"/>
      <c r="CQT5384" s="288"/>
      <c r="CQU5384" s="288"/>
      <c r="CQV5384" s="288"/>
      <c r="CQW5384" s="288"/>
      <c r="CQX5384" s="288"/>
      <c r="CQY5384" s="288"/>
      <c r="CQZ5384" s="288"/>
      <c r="CRA5384" s="288"/>
      <c r="CRB5384" s="288"/>
      <c r="CRC5384" s="288"/>
      <c r="CRD5384" s="288"/>
      <c r="CRE5384" s="288"/>
      <c r="CRF5384" s="288"/>
      <c r="CRG5384" s="288"/>
      <c r="CRH5384" s="288"/>
      <c r="CRI5384" s="288"/>
      <c r="CRJ5384" s="288"/>
      <c r="CRK5384" s="288"/>
      <c r="CRL5384" s="288"/>
      <c r="CRM5384" s="288"/>
      <c r="CRN5384" s="288"/>
      <c r="CRO5384" s="288"/>
      <c r="CRP5384" s="288"/>
      <c r="CRQ5384" s="288"/>
      <c r="CRR5384" s="288"/>
      <c r="CRS5384" s="288"/>
      <c r="CRT5384" s="288"/>
      <c r="CRU5384" s="288"/>
      <c r="CRV5384" s="288"/>
      <c r="CRW5384" s="288"/>
      <c r="CRX5384" s="288"/>
      <c r="CRY5384" s="288"/>
      <c r="CRZ5384" s="288"/>
      <c r="CSA5384" s="288"/>
      <c r="CSB5384" s="288"/>
      <c r="CSC5384" s="288"/>
      <c r="CSD5384" s="288"/>
      <c r="CSE5384" s="288"/>
      <c r="CSF5384" s="288"/>
      <c r="CSG5384" s="288"/>
      <c r="CSH5384" s="288"/>
      <c r="CSI5384" s="288"/>
      <c r="CSJ5384" s="288"/>
      <c r="CSK5384" s="288"/>
      <c r="CSL5384" s="288"/>
      <c r="CSM5384" s="288"/>
      <c r="CSN5384" s="288"/>
      <c r="CSO5384" s="288"/>
      <c r="CSP5384" s="288"/>
      <c r="CSQ5384" s="288"/>
      <c r="CSR5384" s="288"/>
      <c r="CSS5384" s="288"/>
      <c r="CST5384" s="288"/>
      <c r="CSU5384" s="288"/>
      <c r="CSV5384" s="288"/>
      <c r="CSW5384" s="288"/>
      <c r="CSX5384" s="288"/>
      <c r="CSY5384" s="288"/>
      <c r="CSZ5384" s="288"/>
      <c r="CTA5384" s="288"/>
      <c r="CTB5384" s="288"/>
      <c r="CTC5384" s="288"/>
      <c r="CTD5384" s="288"/>
      <c r="CTE5384" s="288"/>
      <c r="CTF5384" s="288"/>
      <c r="CTG5384" s="288"/>
      <c r="CTH5384" s="288"/>
      <c r="CTI5384" s="288"/>
      <c r="CTJ5384" s="288"/>
      <c r="CTK5384" s="288"/>
      <c r="CTL5384" s="288"/>
      <c r="CTM5384" s="288"/>
      <c r="CTN5384" s="288"/>
      <c r="CTO5384" s="288"/>
      <c r="CTP5384" s="288"/>
      <c r="CTQ5384" s="288"/>
      <c r="CTR5384" s="288"/>
      <c r="CTS5384" s="288"/>
      <c r="CTT5384" s="288"/>
      <c r="CTU5384" s="288"/>
      <c r="CTV5384" s="288"/>
      <c r="CTW5384" s="288"/>
      <c r="CTX5384" s="288"/>
      <c r="CTY5384" s="288"/>
      <c r="CTZ5384" s="288"/>
      <c r="CUA5384" s="288"/>
      <c r="CUB5384" s="288"/>
      <c r="CUC5384" s="288"/>
      <c r="CUD5384" s="288"/>
      <c r="CUE5384" s="288"/>
      <c r="CUF5384" s="288"/>
      <c r="CUG5384" s="288"/>
      <c r="CUH5384" s="288"/>
      <c r="CUI5384" s="288"/>
      <c r="CUJ5384" s="288"/>
      <c r="CUK5384" s="288"/>
      <c r="CUL5384" s="288"/>
      <c r="CUM5384" s="288"/>
      <c r="CUN5384" s="288"/>
      <c r="CUO5384" s="288"/>
      <c r="CUP5384" s="288"/>
      <c r="CUQ5384" s="288"/>
      <c r="CUR5384" s="288"/>
      <c r="CUS5384" s="288"/>
      <c r="CUT5384" s="288"/>
      <c r="CUU5384" s="288"/>
      <c r="CUV5384" s="288"/>
      <c r="CUW5384" s="288"/>
      <c r="CUX5384" s="288"/>
      <c r="CUY5384" s="288"/>
      <c r="CUZ5384" s="288"/>
      <c r="CVA5384" s="288"/>
      <c r="CVB5384" s="288"/>
      <c r="CVC5384" s="288"/>
      <c r="CVD5384" s="288"/>
      <c r="CVE5384" s="288"/>
      <c r="CVF5384" s="288"/>
      <c r="CVG5384" s="288"/>
      <c r="CVH5384" s="288"/>
      <c r="CVI5384" s="288"/>
      <c r="CVJ5384" s="288"/>
      <c r="CVK5384" s="288"/>
      <c r="CVL5384" s="288"/>
      <c r="CVM5384" s="288"/>
      <c r="CVN5384" s="288"/>
      <c r="CVO5384" s="288"/>
      <c r="CVP5384" s="288"/>
      <c r="CVQ5384" s="288"/>
      <c r="CVR5384" s="288"/>
      <c r="CVS5384" s="288"/>
      <c r="CVT5384" s="288"/>
      <c r="CVU5384" s="288"/>
      <c r="CVV5384" s="288"/>
      <c r="CVW5384" s="288"/>
      <c r="CVX5384" s="288"/>
      <c r="CVY5384" s="288"/>
      <c r="CVZ5384" s="288"/>
      <c r="CWA5384" s="288"/>
      <c r="CWB5384" s="288"/>
      <c r="CWC5384" s="288"/>
      <c r="CWD5384" s="288"/>
      <c r="CWE5384" s="288"/>
      <c r="CWF5384" s="288"/>
      <c r="CWG5384" s="288"/>
      <c r="CWH5384" s="288"/>
      <c r="CWI5384" s="288"/>
      <c r="CWJ5384" s="288"/>
      <c r="CWK5384" s="288"/>
      <c r="CWL5384" s="288"/>
      <c r="CWM5384" s="288"/>
      <c r="CWN5384" s="288"/>
      <c r="CWO5384" s="288"/>
      <c r="CWP5384" s="288"/>
      <c r="CWQ5384" s="288"/>
      <c r="CWR5384" s="288"/>
      <c r="CWS5384" s="288"/>
      <c r="CWT5384" s="288"/>
      <c r="CWU5384" s="288"/>
      <c r="CWV5384" s="288"/>
      <c r="CWW5384" s="288"/>
      <c r="CWX5384" s="288"/>
      <c r="CWY5384" s="288"/>
      <c r="CWZ5384" s="288"/>
      <c r="CXA5384" s="288"/>
      <c r="CXB5384" s="288"/>
      <c r="CXC5384" s="288"/>
      <c r="CXD5384" s="288"/>
      <c r="CXE5384" s="288"/>
      <c r="CXF5384" s="288"/>
      <c r="CXG5384" s="288"/>
      <c r="CXH5384" s="288"/>
      <c r="CXI5384" s="288"/>
      <c r="CXJ5384" s="288"/>
      <c r="CXK5384" s="288"/>
      <c r="CXL5384" s="288"/>
      <c r="CXM5384" s="288"/>
      <c r="CXN5384" s="288"/>
      <c r="CXO5384" s="288"/>
      <c r="CXP5384" s="288"/>
      <c r="CXQ5384" s="288"/>
      <c r="CXR5384" s="288"/>
      <c r="CXS5384" s="288"/>
      <c r="CXT5384" s="288"/>
      <c r="CXU5384" s="288"/>
      <c r="CXV5384" s="288"/>
      <c r="CXW5384" s="288"/>
      <c r="CXX5384" s="288"/>
      <c r="CXY5384" s="288"/>
      <c r="CXZ5384" s="288"/>
      <c r="CYA5384" s="288"/>
      <c r="CYB5384" s="288"/>
      <c r="CYC5384" s="288"/>
      <c r="CYD5384" s="288"/>
      <c r="CYE5384" s="288"/>
      <c r="CYF5384" s="288"/>
      <c r="CYG5384" s="288"/>
      <c r="CYH5384" s="288"/>
      <c r="CYI5384" s="288"/>
      <c r="CYJ5384" s="288"/>
      <c r="CYK5384" s="288"/>
      <c r="CYL5384" s="288"/>
      <c r="CYM5384" s="288"/>
      <c r="CYN5384" s="288"/>
      <c r="CYO5384" s="288"/>
      <c r="CYP5384" s="288"/>
      <c r="CYQ5384" s="288"/>
      <c r="CYR5384" s="288"/>
      <c r="CYS5384" s="288"/>
      <c r="CYT5384" s="288"/>
      <c r="CYU5384" s="288"/>
      <c r="CYV5384" s="288"/>
      <c r="CYW5384" s="288"/>
      <c r="CYX5384" s="288"/>
      <c r="CYY5384" s="288"/>
      <c r="CYZ5384" s="288"/>
      <c r="CZA5384" s="288"/>
      <c r="CZB5384" s="288"/>
      <c r="CZC5384" s="288"/>
      <c r="CZD5384" s="288"/>
      <c r="CZE5384" s="288"/>
      <c r="CZF5384" s="288"/>
      <c r="CZG5384" s="288"/>
      <c r="CZH5384" s="288"/>
      <c r="CZI5384" s="288"/>
      <c r="CZJ5384" s="288"/>
      <c r="CZK5384" s="288"/>
      <c r="CZL5384" s="288"/>
      <c r="CZM5384" s="288"/>
      <c r="CZN5384" s="288"/>
      <c r="CZO5384" s="288"/>
      <c r="CZP5384" s="288"/>
      <c r="CZQ5384" s="288"/>
      <c r="CZR5384" s="288"/>
      <c r="CZS5384" s="288"/>
      <c r="CZT5384" s="288"/>
      <c r="CZU5384" s="288"/>
      <c r="CZV5384" s="288"/>
      <c r="CZW5384" s="288"/>
      <c r="CZX5384" s="288"/>
      <c r="CZY5384" s="288"/>
      <c r="CZZ5384" s="288"/>
      <c r="DAA5384" s="288"/>
      <c r="DAB5384" s="288"/>
      <c r="DAC5384" s="288"/>
      <c r="DAD5384" s="288"/>
      <c r="DAE5384" s="288"/>
      <c r="DAF5384" s="288"/>
      <c r="DAG5384" s="288"/>
      <c r="DAH5384" s="288"/>
      <c r="DAI5384" s="288"/>
      <c r="DAJ5384" s="288"/>
      <c r="DAK5384" s="288"/>
      <c r="DAL5384" s="288"/>
      <c r="DAM5384" s="288"/>
      <c r="DAN5384" s="288"/>
      <c r="DAO5384" s="288"/>
      <c r="DAP5384" s="288"/>
      <c r="DAQ5384" s="288"/>
      <c r="DAR5384" s="288"/>
      <c r="DAS5384" s="288"/>
      <c r="DAT5384" s="288"/>
      <c r="DAU5384" s="288"/>
      <c r="DAV5384" s="288"/>
      <c r="DAW5384" s="288"/>
      <c r="DAX5384" s="288"/>
      <c r="DAY5384" s="288"/>
      <c r="DAZ5384" s="288"/>
      <c r="DBA5384" s="288"/>
      <c r="DBB5384" s="288"/>
      <c r="DBC5384" s="288"/>
      <c r="DBD5384" s="288"/>
      <c r="DBE5384" s="288"/>
      <c r="DBF5384" s="288"/>
      <c r="DBG5384" s="288"/>
      <c r="DBH5384" s="288"/>
      <c r="DBI5384" s="288"/>
      <c r="DBJ5384" s="288"/>
      <c r="DBK5384" s="288"/>
      <c r="DBL5384" s="288"/>
      <c r="DBM5384" s="288"/>
      <c r="DBN5384" s="288"/>
      <c r="DBO5384" s="288"/>
      <c r="DBP5384" s="288"/>
      <c r="DBQ5384" s="288"/>
      <c r="DBR5384" s="288"/>
      <c r="DBS5384" s="288"/>
      <c r="DBT5384" s="288"/>
      <c r="DBU5384" s="288"/>
      <c r="DBV5384" s="288"/>
      <c r="DBW5384" s="288"/>
      <c r="DBX5384" s="288"/>
      <c r="DBY5384" s="288"/>
      <c r="DBZ5384" s="288"/>
      <c r="DCA5384" s="288"/>
      <c r="DCB5384" s="288"/>
      <c r="DCC5384" s="288"/>
      <c r="DCD5384" s="288"/>
      <c r="DCE5384" s="288"/>
      <c r="DCF5384" s="288"/>
      <c r="DCG5384" s="288"/>
      <c r="DCH5384" s="288"/>
      <c r="DCI5384" s="288"/>
      <c r="DCJ5384" s="288"/>
      <c r="DCK5384" s="288"/>
      <c r="DCL5384" s="288"/>
      <c r="DCM5384" s="288"/>
      <c r="DCN5384" s="288"/>
      <c r="DCO5384" s="288"/>
      <c r="DCP5384" s="288"/>
      <c r="DCQ5384" s="288"/>
      <c r="DCR5384" s="288"/>
      <c r="DCS5384" s="288"/>
      <c r="DCT5384" s="288"/>
      <c r="DCU5384" s="288"/>
      <c r="DCV5384" s="288"/>
      <c r="DCW5384" s="288"/>
      <c r="DCX5384" s="288"/>
      <c r="DCY5384" s="288"/>
      <c r="DCZ5384" s="288"/>
      <c r="DDA5384" s="288"/>
      <c r="DDB5384" s="288"/>
      <c r="DDC5384" s="288"/>
      <c r="DDD5384" s="288"/>
      <c r="DDE5384" s="288"/>
      <c r="DDF5384" s="288"/>
      <c r="DDG5384" s="288"/>
      <c r="DDH5384" s="288"/>
      <c r="DDI5384" s="288"/>
      <c r="DDJ5384" s="288"/>
      <c r="DDK5384" s="288"/>
      <c r="DDL5384" s="288"/>
      <c r="DDM5384" s="288"/>
      <c r="DDN5384" s="288"/>
      <c r="DDO5384" s="288"/>
      <c r="DDP5384" s="288"/>
      <c r="DDQ5384" s="288"/>
      <c r="DDR5384" s="288"/>
      <c r="DDS5384" s="288"/>
      <c r="DDT5384" s="288"/>
      <c r="DDU5384" s="288"/>
      <c r="DDV5384" s="288"/>
      <c r="DDW5384" s="288"/>
      <c r="DDX5384" s="288"/>
      <c r="DDY5384" s="288"/>
      <c r="DDZ5384" s="288"/>
      <c r="DEA5384" s="288"/>
      <c r="DEB5384" s="288"/>
      <c r="DEC5384" s="288"/>
      <c r="DED5384" s="288"/>
      <c r="DEE5384" s="288"/>
      <c r="DEF5384" s="288"/>
      <c r="DEG5384" s="288"/>
      <c r="DEH5384" s="288"/>
      <c r="DEI5384" s="288"/>
      <c r="DEJ5384" s="288"/>
      <c r="DEK5384" s="288"/>
      <c r="DEL5384" s="288"/>
      <c r="DEM5384" s="288"/>
      <c r="DEN5384" s="288"/>
      <c r="DEO5384" s="288"/>
      <c r="DEP5384" s="288"/>
      <c r="DEQ5384" s="288"/>
      <c r="DER5384" s="288"/>
      <c r="DES5384" s="288"/>
      <c r="DET5384" s="288"/>
      <c r="DEU5384" s="288"/>
      <c r="DEV5384" s="288"/>
      <c r="DEW5384" s="288"/>
      <c r="DEX5384" s="288"/>
      <c r="DEY5384" s="288"/>
      <c r="DEZ5384" s="288"/>
      <c r="DFA5384" s="288"/>
      <c r="DFB5384" s="288"/>
      <c r="DFC5384" s="288"/>
      <c r="DFD5384" s="288"/>
      <c r="DFE5384" s="288"/>
      <c r="DFF5384" s="288"/>
      <c r="DFG5384" s="288"/>
      <c r="DFH5384" s="288"/>
      <c r="DFI5384" s="288"/>
      <c r="DFJ5384" s="288"/>
      <c r="DFK5384" s="288"/>
      <c r="DFL5384" s="288"/>
      <c r="DFM5384" s="288"/>
      <c r="DFN5384" s="288"/>
      <c r="DFO5384" s="288"/>
      <c r="DFP5384" s="288"/>
      <c r="DFQ5384" s="288"/>
      <c r="DFR5384" s="288"/>
      <c r="DFS5384" s="288"/>
      <c r="DFT5384" s="288"/>
      <c r="DFU5384" s="288"/>
      <c r="DFV5384" s="288"/>
      <c r="DFW5384" s="288"/>
      <c r="DFX5384" s="288"/>
      <c r="DFY5384" s="288"/>
      <c r="DFZ5384" s="288"/>
      <c r="DGA5384" s="288"/>
      <c r="DGB5384" s="288"/>
      <c r="DGC5384" s="288"/>
      <c r="DGD5384" s="288"/>
      <c r="DGE5384" s="288"/>
      <c r="DGF5384" s="288"/>
      <c r="DGG5384" s="288"/>
      <c r="DGH5384" s="288"/>
      <c r="DGI5384" s="288"/>
      <c r="DGJ5384" s="288"/>
      <c r="DGK5384" s="288"/>
      <c r="DGL5384" s="288"/>
      <c r="DGM5384" s="288"/>
      <c r="DGN5384" s="288"/>
      <c r="DGO5384" s="288"/>
      <c r="DGP5384" s="288"/>
      <c r="DGQ5384" s="288"/>
      <c r="DGR5384" s="288"/>
      <c r="DGS5384" s="288"/>
      <c r="DGT5384" s="288"/>
      <c r="DGU5384" s="288"/>
      <c r="DGV5384" s="288"/>
      <c r="DGW5384" s="288"/>
      <c r="DGX5384" s="288"/>
      <c r="DGY5384" s="288"/>
      <c r="DGZ5384" s="288"/>
      <c r="DHA5384" s="288"/>
      <c r="DHB5384" s="288"/>
      <c r="DHC5384" s="288"/>
      <c r="DHD5384" s="288"/>
      <c r="DHE5384" s="288"/>
      <c r="DHF5384" s="288"/>
      <c r="DHG5384" s="288"/>
      <c r="DHH5384" s="288"/>
      <c r="DHI5384" s="288"/>
      <c r="DHJ5384" s="288"/>
      <c r="DHK5384" s="288"/>
      <c r="DHL5384" s="288"/>
      <c r="DHM5384" s="288"/>
      <c r="DHN5384" s="288"/>
      <c r="DHO5384" s="288"/>
      <c r="DHP5384" s="288"/>
      <c r="DHQ5384" s="288"/>
      <c r="DHR5384" s="288"/>
      <c r="DHS5384" s="288"/>
      <c r="DHT5384" s="288"/>
      <c r="DHU5384" s="288"/>
      <c r="DHV5384" s="288"/>
      <c r="DHW5384" s="288"/>
      <c r="DHX5384" s="288"/>
      <c r="DHY5384" s="288"/>
      <c r="DHZ5384" s="288"/>
      <c r="DIA5384" s="288"/>
      <c r="DIB5384" s="288"/>
      <c r="DIC5384" s="288"/>
      <c r="DID5384" s="288"/>
      <c r="DIE5384" s="288"/>
      <c r="DIF5384" s="288"/>
      <c r="DIG5384" s="288"/>
      <c r="DIH5384" s="288"/>
      <c r="DII5384" s="288"/>
      <c r="DIJ5384" s="288"/>
      <c r="DIK5384" s="288"/>
      <c r="DIL5384" s="288"/>
      <c r="DIM5384" s="288"/>
      <c r="DIN5384" s="288"/>
      <c r="DIO5384" s="288"/>
      <c r="DIP5384" s="288"/>
      <c r="DIQ5384" s="288"/>
      <c r="DIR5384" s="288"/>
      <c r="DIS5384" s="288"/>
      <c r="DIT5384" s="288"/>
      <c r="DIU5384" s="288"/>
      <c r="DIV5384" s="288"/>
      <c r="DIW5384" s="288"/>
      <c r="DIX5384" s="288"/>
      <c r="DIY5384" s="288"/>
      <c r="DIZ5384" s="288"/>
      <c r="DJA5384" s="288"/>
      <c r="DJB5384" s="288"/>
      <c r="DJC5384" s="288"/>
      <c r="DJD5384" s="288"/>
      <c r="DJE5384" s="288"/>
      <c r="DJF5384" s="288"/>
      <c r="DJG5384" s="288"/>
      <c r="DJH5384" s="288"/>
      <c r="DJI5384" s="288"/>
      <c r="DJJ5384" s="288"/>
      <c r="DJK5384" s="288"/>
      <c r="DJL5384" s="288"/>
      <c r="DJM5384" s="288"/>
      <c r="DJN5384" s="288"/>
      <c r="DJO5384" s="288"/>
      <c r="DJP5384" s="288"/>
      <c r="DJQ5384" s="288"/>
      <c r="DJR5384" s="288"/>
      <c r="DJS5384" s="288"/>
      <c r="DJT5384" s="288"/>
      <c r="DJU5384" s="288"/>
      <c r="DJV5384" s="288"/>
      <c r="DJW5384" s="288"/>
      <c r="DJX5384" s="288"/>
      <c r="DJY5384" s="288"/>
      <c r="DJZ5384" s="288"/>
      <c r="DKA5384" s="288"/>
      <c r="DKB5384" s="288"/>
      <c r="DKC5384" s="288"/>
      <c r="DKD5384" s="288"/>
      <c r="DKE5384" s="288"/>
      <c r="DKF5384" s="288"/>
      <c r="DKG5384" s="288"/>
      <c r="DKH5384" s="288"/>
      <c r="DKI5384" s="288"/>
      <c r="DKJ5384" s="288"/>
      <c r="DKK5384" s="288"/>
      <c r="DKL5384" s="288"/>
      <c r="DKM5384" s="288"/>
      <c r="DKN5384" s="288"/>
      <c r="DKO5384" s="288"/>
      <c r="DKP5384" s="288"/>
      <c r="DKQ5384" s="288"/>
      <c r="DKR5384" s="288"/>
      <c r="DKS5384" s="288"/>
      <c r="DKT5384" s="288"/>
      <c r="DKU5384" s="288"/>
      <c r="DKV5384" s="288"/>
      <c r="DKW5384" s="288"/>
      <c r="DKX5384" s="288"/>
      <c r="DKY5384" s="288"/>
      <c r="DKZ5384" s="288"/>
      <c r="DLA5384" s="288"/>
      <c r="DLB5384" s="288"/>
      <c r="DLC5384" s="288"/>
      <c r="DLD5384" s="288"/>
      <c r="DLE5384" s="288"/>
      <c r="DLF5384" s="288"/>
      <c r="DLG5384" s="288"/>
      <c r="DLH5384" s="288"/>
      <c r="DLI5384" s="288"/>
      <c r="DLJ5384" s="288"/>
      <c r="DLK5384" s="288"/>
      <c r="DLL5384" s="288"/>
      <c r="DLM5384" s="288"/>
      <c r="DLN5384" s="288"/>
      <c r="DLO5384" s="288"/>
      <c r="DLP5384" s="288"/>
      <c r="DLQ5384" s="288"/>
      <c r="DLR5384" s="288"/>
      <c r="DLS5384" s="288"/>
      <c r="DLT5384" s="288"/>
      <c r="DLU5384" s="288"/>
      <c r="DLV5384" s="288"/>
      <c r="DLW5384" s="288"/>
      <c r="DLX5384" s="288"/>
      <c r="DLY5384" s="288"/>
      <c r="DLZ5384" s="288"/>
      <c r="DMA5384" s="288"/>
      <c r="DMB5384" s="288"/>
      <c r="DMC5384" s="288"/>
      <c r="DMD5384" s="288"/>
      <c r="DME5384" s="288"/>
      <c r="DMF5384" s="288"/>
      <c r="DMG5384" s="288"/>
      <c r="DMH5384" s="288"/>
      <c r="DMI5384" s="288"/>
      <c r="DMJ5384" s="288"/>
      <c r="DMK5384" s="288"/>
      <c r="DML5384" s="288"/>
      <c r="DMM5384" s="288"/>
      <c r="DMN5384" s="288"/>
      <c r="DMO5384" s="288"/>
      <c r="DMP5384" s="288"/>
      <c r="DMQ5384" s="288"/>
      <c r="DMR5384" s="288"/>
      <c r="DMS5384" s="288"/>
      <c r="DMT5384" s="288"/>
      <c r="DMU5384" s="288"/>
      <c r="DMV5384" s="288"/>
      <c r="DMW5384" s="288"/>
      <c r="DMX5384" s="288"/>
      <c r="DMY5384" s="288"/>
      <c r="DMZ5384" s="288"/>
      <c r="DNA5384" s="288"/>
      <c r="DNB5384" s="288"/>
      <c r="DNC5384" s="288"/>
      <c r="DND5384" s="288"/>
      <c r="DNE5384" s="288"/>
      <c r="DNF5384" s="288"/>
      <c r="DNG5384" s="288"/>
      <c r="DNH5384" s="288"/>
      <c r="DNI5384" s="288"/>
      <c r="DNJ5384" s="288"/>
      <c r="DNK5384" s="288"/>
      <c r="DNL5384" s="288"/>
      <c r="DNM5384" s="288"/>
      <c r="DNN5384" s="288"/>
      <c r="DNO5384" s="288"/>
      <c r="DNP5384" s="288"/>
      <c r="DNQ5384" s="288"/>
      <c r="DNR5384" s="288"/>
      <c r="DNS5384" s="288"/>
      <c r="DNT5384" s="288"/>
      <c r="DNU5384" s="288"/>
      <c r="DNV5384" s="288"/>
      <c r="DNW5384" s="288"/>
      <c r="DNX5384" s="288"/>
      <c r="DNY5384" s="288"/>
      <c r="DNZ5384" s="288"/>
      <c r="DOA5384" s="288"/>
      <c r="DOB5384" s="288"/>
      <c r="DOC5384" s="288"/>
      <c r="DOD5384" s="288"/>
      <c r="DOE5384" s="288"/>
      <c r="DOF5384" s="288"/>
      <c r="DOG5384" s="288"/>
      <c r="DOH5384" s="288"/>
      <c r="DOI5384" s="288"/>
      <c r="DOJ5384" s="288"/>
      <c r="DOK5384" s="288"/>
      <c r="DOL5384" s="288"/>
      <c r="DOM5384" s="288"/>
      <c r="DON5384" s="288"/>
      <c r="DOO5384" s="288"/>
      <c r="DOP5384" s="288"/>
      <c r="DOQ5384" s="288"/>
      <c r="DOR5384" s="288"/>
      <c r="DOS5384" s="288"/>
      <c r="DOT5384" s="288"/>
      <c r="DOU5384" s="288"/>
      <c r="DOV5384" s="288"/>
      <c r="DOW5384" s="288"/>
      <c r="DOX5384" s="288"/>
      <c r="DOY5384" s="288"/>
      <c r="DOZ5384" s="288"/>
      <c r="DPA5384" s="288"/>
      <c r="DPB5384" s="288"/>
      <c r="DPC5384" s="288"/>
      <c r="DPD5384" s="288"/>
      <c r="DPE5384" s="288"/>
      <c r="DPF5384" s="288"/>
      <c r="DPG5384" s="288"/>
      <c r="DPH5384" s="288"/>
      <c r="DPI5384" s="288"/>
      <c r="DPJ5384" s="288"/>
      <c r="DPK5384" s="288"/>
      <c r="DPL5384" s="288"/>
      <c r="DPM5384" s="288"/>
      <c r="DPN5384" s="288"/>
      <c r="DPO5384" s="288"/>
      <c r="DPP5384" s="288"/>
      <c r="DPQ5384" s="288"/>
      <c r="DPR5384" s="288"/>
      <c r="DPS5384" s="288"/>
      <c r="DPT5384" s="288"/>
      <c r="DPU5384" s="288"/>
      <c r="DPV5384" s="288"/>
      <c r="DPW5384" s="288"/>
      <c r="DPX5384" s="288"/>
      <c r="DPY5384" s="288"/>
      <c r="DPZ5384" s="288"/>
      <c r="DQA5384" s="288"/>
      <c r="DQB5384" s="288"/>
      <c r="DQC5384" s="288"/>
      <c r="DQD5384" s="288"/>
      <c r="DQE5384" s="288"/>
      <c r="DQF5384" s="288"/>
      <c r="DQG5384" s="288"/>
      <c r="DQH5384" s="288"/>
      <c r="DQI5384" s="288"/>
      <c r="DQJ5384" s="288"/>
      <c r="DQK5384" s="288"/>
      <c r="DQL5384" s="288"/>
      <c r="DQM5384" s="288"/>
      <c r="DQN5384" s="288"/>
      <c r="DQO5384" s="288"/>
      <c r="DQP5384" s="288"/>
      <c r="DQQ5384" s="288"/>
      <c r="DQR5384" s="288"/>
      <c r="DQS5384" s="288"/>
      <c r="DQT5384" s="288"/>
      <c r="DQU5384" s="288"/>
      <c r="DQV5384" s="288"/>
      <c r="DQW5384" s="288"/>
      <c r="DQX5384" s="288"/>
      <c r="DQY5384" s="288"/>
      <c r="DQZ5384" s="288"/>
      <c r="DRA5384" s="288"/>
      <c r="DRB5384" s="288"/>
      <c r="DRC5384" s="288"/>
      <c r="DRD5384" s="288"/>
      <c r="DRE5384" s="288"/>
      <c r="DRF5384" s="288"/>
      <c r="DRG5384" s="288"/>
      <c r="DRH5384" s="288"/>
      <c r="DRI5384" s="288"/>
      <c r="DRJ5384" s="288"/>
      <c r="DRK5384" s="288"/>
      <c r="DRL5384" s="288"/>
      <c r="DRM5384" s="288"/>
      <c r="DRN5384" s="288"/>
      <c r="DRO5384" s="288"/>
      <c r="DRP5384" s="288"/>
      <c r="DRQ5384" s="288"/>
      <c r="DRR5384" s="288"/>
      <c r="DRS5384" s="288"/>
      <c r="DRT5384" s="288"/>
      <c r="DRU5384" s="288"/>
      <c r="DRV5384" s="288"/>
      <c r="DRW5384" s="288"/>
      <c r="DRX5384" s="288"/>
      <c r="DRY5384" s="288"/>
      <c r="DRZ5384" s="288"/>
      <c r="DSA5384" s="288"/>
      <c r="DSB5384" s="288"/>
      <c r="DSC5384" s="288"/>
      <c r="DSD5384" s="288"/>
      <c r="DSE5384" s="288"/>
      <c r="DSF5384" s="288"/>
      <c r="DSG5384" s="288"/>
      <c r="DSH5384" s="288"/>
      <c r="DSI5384" s="288"/>
      <c r="DSJ5384" s="288"/>
      <c r="DSK5384" s="288"/>
      <c r="DSL5384" s="288"/>
      <c r="DSM5384" s="288"/>
      <c r="DSN5384" s="288"/>
      <c r="DSO5384" s="288"/>
      <c r="DSP5384" s="288"/>
      <c r="DSQ5384" s="288"/>
      <c r="DSR5384" s="288"/>
      <c r="DSS5384" s="288"/>
      <c r="DST5384" s="288"/>
      <c r="DSU5384" s="288"/>
      <c r="DSV5384" s="288"/>
      <c r="DSW5384" s="288"/>
      <c r="DSX5384" s="288"/>
      <c r="DSY5384" s="288"/>
      <c r="DSZ5384" s="288"/>
      <c r="DTA5384" s="288"/>
      <c r="DTB5384" s="288"/>
      <c r="DTC5384" s="288"/>
      <c r="DTD5384" s="288"/>
      <c r="DTE5384" s="288"/>
      <c r="DTF5384" s="288"/>
      <c r="DTG5384" s="288"/>
      <c r="DTH5384" s="288"/>
      <c r="DTI5384" s="288"/>
      <c r="DTJ5384" s="288"/>
      <c r="DTK5384" s="288"/>
      <c r="DTL5384" s="288"/>
      <c r="DTM5384" s="288"/>
      <c r="DTN5384" s="288"/>
      <c r="DTO5384" s="288"/>
      <c r="DTP5384" s="288"/>
      <c r="DTQ5384" s="288"/>
      <c r="DTR5384" s="288"/>
      <c r="DTS5384" s="288"/>
      <c r="DTT5384" s="288"/>
      <c r="DTU5384" s="288"/>
      <c r="DTV5384" s="288"/>
      <c r="DTW5384" s="288"/>
      <c r="DTX5384" s="288"/>
      <c r="DTY5384" s="288"/>
      <c r="DTZ5384" s="288"/>
      <c r="DUA5384" s="288"/>
      <c r="DUB5384" s="288"/>
      <c r="DUC5384" s="288"/>
      <c r="DUD5384" s="288"/>
      <c r="DUE5384" s="288"/>
      <c r="DUF5384" s="288"/>
      <c r="DUG5384" s="288"/>
      <c r="DUH5384" s="288"/>
      <c r="DUI5384" s="288"/>
      <c r="DUJ5384" s="288"/>
      <c r="DUK5384" s="288"/>
      <c r="DUL5384" s="288"/>
      <c r="DUM5384" s="288"/>
      <c r="DUN5384" s="288"/>
      <c r="DUO5384" s="288"/>
      <c r="DUP5384" s="288"/>
      <c r="DUQ5384" s="288"/>
      <c r="DUR5384" s="288"/>
      <c r="DUS5384" s="288"/>
      <c r="DUT5384" s="288"/>
      <c r="DUU5384" s="288"/>
      <c r="DUV5384" s="288"/>
      <c r="DUW5384" s="288"/>
      <c r="DUX5384" s="288"/>
      <c r="DUY5384" s="288"/>
      <c r="DUZ5384" s="288"/>
      <c r="DVA5384" s="288"/>
      <c r="DVB5384" s="288"/>
      <c r="DVC5384" s="288"/>
      <c r="DVD5384" s="288"/>
      <c r="DVE5384" s="288"/>
      <c r="DVF5384" s="288"/>
      <c r="DVG5384" s="288"/>
      <c r="DVH5384" s="288"/>
      <c r="DVI5384" s="288"/>
      <c r="DVJ5384" s="288"/>
      <c r="DVK5384" s="288"/>
      <c r="DVL5384" s="288"/>
      <c r="DVM5384" s="288"/>
      <c r="DVN5384" s="288"/>
      <c r="DVO5384" s="288"/>
      <c r="DVP5384" s="288"/>
      <c r="DVQ5384" s="288"/>
      <c r="DVR5384" s="288"/>
      <c r="DVS5384" s="288"/>
      <c r="DVT5384" s="288"/>
      <c r="DVU5384" s="288"/>
      <c r="DVV5384" s="288"/>
      <c r="DVW5384" s="288"/>
      <c r="DVX5384" s="288"/>
      <c r="DVY5384" s="288"/>
      <c r="DVZ5384" s="288"/>
      <c r="DWA5384" s="288"/>
      <c r="DWB5384" s="288"/>
      <c r="DWC5384" s="288"/>
      <c r="DWD5384" s="288"/>
      <c r="DWE5384" s="288"/>
      <c r="DWF5384" s="288"/>
      <c r="DWG5384" s="288"/>
      <c r="DWH5384" s="288"/>
      <c r="DWI5384" s="288"/>
      <c r="DWJ5384" s="288"/>
      <c r="DWK5384" s="288"/>
      <c r="DWL5384" s="288"/>
      <c r="DWM5384" s="288"/>
      <c r="DWN5384" s="288"/>
      <c r="DWO5384" s="288"/>
      <c r="DWP5384" s="288"/>
      <c r="DWQ5384" s="288"/>
      <c r="DWR5384" s="288"/>
      <c r="DWS5384" s="288"/>
      <c r="DWT5384" s="288"/>
      <c r="DWU5384" s="288"/>
      <c r="DWV5384" s="288"/>
      <c r="DWW5384" s="288"/>
      <c r="DWX5384" s="288"/>
      <c r="DWY5384" s="288"/>
      <c r="DWZ5384" s="288"/>
      <c r="DXA5384" s="288"/>
      <c r="DXB5384" s="288"/>
      <c r="DXC5384" s="288"/>
      <c r="DXD5384" s="288"/>
      <c r="DXE5384" s="288"/>
      <c r="DXF5384" s="288"/>
      <c r="DXG5384" s="288"/>
      <c r="DXH5384" s="288"/>
      <c r="DXI5384" s="288"/>
      <c r="DXJ5384" s="288"/>
      <c r="DXK5384" s="288"/>
      <c r="DXL5384" s="288"/>
      <c r="DXM5384" s="288"/>
      <c r="DXN5384" s="288"/>
      <c r="DXO5384" s="288"/>
      <c r="DXP5384" s="288"/>
      <c r="DXQ5384" s="288"/>
      <c r="DXR5384" s="288"/>
      <c r="DXS5384" s="288"/>
      <c r="DXT5384" s="288"/>
      <c r="DXU5384" s="288"/>
      <c r="DXV5384" s="288"/>
      <c r="DXW5384" s="288"/>
      <c r="DXX5384" s="288"/>
      <c r="DXY5384" s="288"/>
      <c r="DXZ5384" s="288"/>
      <c r="DYA5384" s="288"/>
      <c r="DYB5384" s="288"/>
      <c r="DYC5384" s="288"/>
      <c r="DYD5384" s="288"/>
      <c r="DYE5384" s="288"/>
      <c r="DYF5384" s="288"/>
      <c r="DYG5384" s="288"/>
      <c r="DYH5384" s="288"/>
      <c r="DYI5384" s="288"/>
      <c r="DYJ5384" s="288"/>
      <c r="DYK5384" s="288"/>
      <c r="DYL5384" s="288"/>
      <c r="DYM5384" s="288"/>
      <c r="DYN5384" s="288"/>
      <c r="DYO5384" s="288"/>
      <c r="DYP5384" s="288"/>
      <c r="DYQ5384" s="288"/>
      <c r="DYR5384" s="288"/>
      <c r="DYS5384" s="288"/>
      <c r="DYT5384" s="288"/>
      <c r="DYU5384" s="288"/>
      <c r="DYV5384" s="288"/>
      <c r="DYW5384" s="288"/>
      <c r="DYX5384" s="288"/>
      <c r="DYY5384" s="288"/>
      <c r="DYZ5384" s="288"/>
      <c r="DZA5384" s="288"/>
      <c r="DZB5384" s="288"/>
      <c r="DZC5384" s="288"/>
      <c r="DZD5384" s="288"/>
      <c r="DZE5384" s="288"/>
      <c r="DZF5384" s="288"/>
      <c r="DZG5384" s="288"/>
      <c r="DZH5384" s="288"/>
      <c r="DZI5384" s="288"/>
      <c r="DZJ5384" s="288"/>
      <c r="DZK5384" s="288"/>
      <c r="DZL5384" s="288"/>
      <c r="DZM5384" s="288"/>
      <c r="DZN5384" s="288"/>
      <c r="DZO5384" s="288"/>
      <c r="DZP5384" s="288"/>
      <c r="DZQ5384" s="288"/>
      <c r="DZR5384" s="288"/>
      <c r="DZS5384" s="288"/>
      <c r="DZT5384" s="288"/>
      <c r="DZU5384" s="288"/>
      <c r="DZV5384" s="288"/>
      <c r="DZW5384" s="288"/>
      <c r="DZX5384" s="288"/>
      <c r="DZY5384" s="288"/>
      <c r="DZZ5384" s="288"/>
      <c r="EAA5384" s="288"/>
      <c r="EAB5384" s="288"/>
      <c r="EAC5384" s="288"/>
      <c r="EAD5384" s="288"/>
      <c r="EAE5384" s="288"/>
      <c r="EAF5384" s="288"/>
      <c r="EAG5384" s="288"/>
      <c r="EAH5384" s="288"/>
      <c r="EAI5384" s="288"/>
      <c r="EAJ5384" s="288"/>
      <c r="EAK5384" s="288"/>
      <c r="EAL5384" s="288"/>
      <c r="EAM5384" s="288"/>
      <c r="EAN5384" s="288"/>
      <c r="EAO5384" s="288"/>
      <c r="EAP5384" s="288"/>
      <c r="EAQ5384" s="288"/>
      <c r="EAR5384" s="288"/>
      <c r="EAS5384" s="288"/>
      <c r="EAT5384" s="288"/>
      <c r="EAU5384" s="288"/>
      <c r="EAV5384" s="288"/>
      <c r="EAW5384" s="288"/>
      <c r="EAX5384" s="288"/>
      <c r="EAY5384" s="288"/>
      <c r="EAZ5384" s="288"/>
      <c r="EBA5384" s="288"/>
      <c r="EBB5384" s="288"/>
      <c r="EBC5384" s="288"/>
      <c r="EBD5384" s="288"/>
      <c r="EBE5384" s="288"/>
      <c r="EBF5384" s="288"/>
      <c r="EBG5384" s="288"/>
      <c r="EBH5384" s="288"/>
      <c r="EBI5384" s="288"/>
      <c r="EBJ5384" s="288"/>
      <c r="EBK5384" s="288"/>
      <c r="EBL5384" s="288"/>
      <c r="EBM5384" s="288"/>
      <c r="EBN5384" s="288"/>
      <c r="EBO5384" s="288"/>
      <c r="EBP5384" s="288"/>
      <c r="EBQ5384" s="288"/>
      <c r="EBR5384" s="288"/>
      <c r="EBS5384" s="288"/>
      <c r="EBT5384" s="288"/>
      <c r="EBU5384" s="288"/>
      <c r="EBV5384" s="288"/>
      <c r="EBW5384" s="288"/>
      <c r="EBX5384" s="288"/>
      <c r="EBY5384" s="288"/>
      <c r="EBZ5384" s="288"/>
      <c r="ECA5384" s="288"/>
      <c r="ECB5384" s="288"/>
      <c r="ECC5384" s="288"/>
      <c r="ECD5384" s="288"/>
      <c r="ECE5384" s="288"/>
      <c r="ECF5384" s="288"/>
      <c r="ECG5384" s="288"/>
      <c r="ECH5384" s="288"/>
      <c r="ECI5384" s="288"/>
      <c r="ECJ5384" s="288"/>
      <c r="ECK5384" s="288"/>
      <c r="ECL5384" s="288"/>
      <c r="ECM5384" s="288"/>
      <c r="ECN5384" s="288"/>
      <c r="ECO5384" s="288"/>
      <c r="ECP5384" s="288"/>
      <c r="ECQ5384" s="288"/>
      <c r="ECR5384" s="288"/>
      <c r="ECS5384" s="288"/>
      <c r="ECT5384" s="288"/>
      <c r="ECU5384" s="288"/>
      <c r="ECV5384" s="288"/>
      <c r="ECW5384" s="288"/>
      <c r="ECX5384" s="288"/>
      <c r="ECY5384" s="288"/>
      <c r="ECZ5384" s="288"/>
      <c r="EDA5384" s="288"/>
      <c r="EDB5384" s="288"/>
      <c r="EDC5384" s="288"/>
      <c r="EDD5384" s="288"/>
      <c r="EDE5384" s="288"/>
      <c r="EDF5384" s="288"/>
      <c r="EDG5384" s="288"/>
      <c r="EDH5384" s="288"/>
      <c r="EDI5384" s="288"/>
      <c r="EDJ5384" s="288"/>
      <c r="EDK5384" s="288"/>
      <c r="EDL5384" s="288"/>
      <c r="EDM5384" s="288"/>
      <c r="EDN5384" s="288"/>
      <c r="EDO5384" s="288"/>
      <c r="EDP5384" s="288"/>
      <c r="EDQ5384" s="288"/>
      <c r="EDR5384" s="288"/>
      <c r="EDS5384" s="288"/>
      <c r="EDT5384" s="288"/>
      <c r="EDU5384" s="288"/>
      <c r="EDV5384" s="288"/>
      <c r="EDW5384" s="288"/>
      <c r="EDX5384" s="288"/>
      <c r="EDY5384" s="288"/>
      <c r="EDZ5384" s="288"/>
      <c r="EEA5384" s="288"/>
      <c r="EEB5384" s="288"/>
      <c r="EEC5384" s="288"/>
      <c r="EED5384" s="288"/>
      <c r="EEE5384" s="288"/>
      <c r="EEF5384" s="288"/>
      <c r="EEG5384" s="288"/>
      <c r="EEH5384" s="288"/>
      <c r="EEI5384" s="288"/>
      <c r="EEJ5384" s="288"/>
      <c r="EEK5384" s="288"/>
      <c r="EEL5384" s="288"/>
      <c r="EEM5384" s="288"/>
      <c r="EEN5384" s="288"/>
      <c r="EEO5384" s="288"/>
      <c r="EEP5384" s="288"/>
      <c r="EEQ5384" s="288"/>
      <c r="EER5384" s="288"/>
      <c r="EES5384" s="288"/>
      <c r="EET5384" s="288"/>
      <c r="EEU5384" s="288"/>
      <c r="EEV5384" s="288"/>
      <c r="EEW5384" s="288"/>
      <c r="EEX5384" s="288"/>
      <c r="EEY5384" s="288"/>
      <c r="EEZ5384" s="288"/>
      <c r="EFA5384" s="288"/>
      <c r="EFB5384" s="288"/>
      <c r="EFC5384" s="288"/>
      <c r="EFD5384" s="288"/>
      <c r="EFE5384" s="288"/>
      <c r="EFF5384" s="288"/>
      <c r="EFG5384" s="288"/>
      <c r="EFH5384" s="288"/>
      <c r="EFI5384" s="288"/>
      <c r="EFJ5384" s="288"/>
      <c r="EFK5384" s="288"/>
      <c r="EFL5384" s="288"/>
      <c r="EFM5384" s="288"/>
      <c r="EFN5384" s="288"/>
      <c r="EFO5384" s="288"/>
      <c r="EFP5384" s="288"/>
      <c r="EFQ5384" s="288"/>
      <c r="EFR5384" s="288"/>
      <c r="EFS5384" s="288"/>
      <c r="EFT5384" s="288"/>
      <c r="EFU5384" s="288"/>
      <c r="EFV5384" s="288"/>
      <c r="EFW5384" s="288"/>
      <c r="EFX5384" s="288"/>
      <c r="EFY5384" s="288"/>
      <c r="EFZ5384" s="288"/>
      <c r="EGA5384" s="288"/>
      <c r="EGB5384" s="288"/>
      <c r="EGC5384" s="288"/>
      <c r="EGD5384" s="288"/>
      <c r="EGE5384" s="288"/>
      <c r="EGF5384" s="288"/>
      <c r="EGG5384" s="288"/>
      <c r="EGH5384" s="288"/>
      <c r="EGI5384" s="288"/>
      <c r="EGJ5384" s="288"/>
      <c r="EGK5384" s="288"/>
      <c r="EGL5384" s="288"/>
      <c r="EGM5384" s="288"/>
      <c r="EGN5384" s="288"/>
      <c r="EGO5384" s="288"/>
      <c r="EGP5384" s="288"/>
      <c r="EGQ5384" s="288"/>
      <c r="EGR5384" s="288"/>
      <c r="EGS5384" s="288"/>
      <c r="EGT5384" s="288"/>
      <c r="EGU5384" s="288"/>
      <c r="EGV5384" s="288"/>
      <c r="EGW5384" s="288"/>
      <c r="EGX5384" s="288"/>
      <c r="EGY5384" s="288"/>
      <c r="EGZ5384" s="288"/>
      <c r="EHA5384" s="288"/>
      <c r="EHB5384" s="288"/>
      <c r="EHC5384" s="288"/>
      <c r="EHD5384" s="288"/>
      <c r="EHE5384" s="288"/>
      <c r="EHF5384" s="288"/>
      <c r="EHG5384" s="288"/>
      <c r="EHH5384" s="288"/>
      <c r="EHI5384" s="288"/>
      <c r="EHJ5384" s="288"/>
      <c r="EHK5384" s="288"/>
      <c r="EHL5384" s="288"/>
      <c r="EHM5384" s="288"/>
      <c r="EHN5384" s="288"/>
      <c r="EHO5384" s="288"/>
      <c r="EHP5384" s="288"/>
      <c r="EHQ5384" s="288"/>
      <c r="EHR5384" s="288"/>
      <c r="EHS5384" s="288"/>
      <c r="EHT5384" s="288"/>
      <c r="EHU5384" s="288"/>
      <c r="EHV5384" s="288"/>
      <c r="EHW5384" s="288"/>
      <c r="EHX5384" s="288"/>
      <c r="EHY5384" s="288"/>
      <c r="EHZ5384" s="288"/>
      <c r="EIA5384" s="288"/>
      <c r="EIB5384" s="288"/>
      <c r="EIC5384" s="288"/>
      <c r="EID5384" s="288"/>
      <c r="EIE5384" s="288"/>
      <c r="EIF5384" s="288"/>
      <c r="EIG5384" s="288"/>
      <c r="EIH5384" s="288"/>
      <c r="EII5384" s="288"/>
      <c r="EIJ5384" s="288"/>
      <c r="EIK5384" s="288"/>
      <c r="EIL5384" s="288"/>
      <c r="EIM5384" s="288"/>
      <c r="EIN5384" s="288"/>
      <c r="EIO5384" s="288"/>
      <c r="EIP5384" s="288"/>
      <c r="EIQ5384" s="288"/>
      <c r="EIR5384" s="288"/>
      <c r="EIS5384" s="288"/>
      <c r="EIT5384" s="288"/>
      <c r="EIU5384" s="288"/>
      <c r="EIV5384" s="288"/>
      <c r="EIW5384" s="288"/>
      <c r="EIX5384" s="288"/>
      <c r="EIY5384" s="288"/>
      <c r="EIZ5384" s="288"/>
      <c r="EJA5384" s="288"/>
      <c r="EJB5384" s="288"/>
      <c r="EJC5384" s="288"/>
      <c r="EJD5384" s="288"/>
      <c r="EJE5384" s="288"/>
      <c r="EJF5384" s="288"/>
      <c r="EJG5384" s="288"/>
      <c r="EJH5384" s="288"/>
      <c r="EJI5384" s="288"/>
      <c r="EJJ5384" s="288"/>
      <c r="EJK5384" s="288"/>
      <c r="EJL5384" s="288"/>
      <c r="EJM5384" s="288"/>
      <c r="EJN5384" s="288"/>
      <c r="EJO5384" s="288"/>
      <c r="EJP5384" s="288"/>
      <c r="EJQ5384" s="288"/>
      <c r="EJR5384" s="288"/>
      <c r="EJS5384" s="288"/>
      <c r="EJT5384" s="288"/>
      <c r="EJU5384" s="288"/>
      <c r="EJV5384" s="288"/>
      <c r="EJW5384" s="288"/>
      <c r="EJX5384" s="288"/>
      <c r="EJY5384" s="288"/>
      <c r="EJZ5384" s="288"/>
      <c r="EKA5384" s="288"/>
      <c r="EKB5384" s="288"/>
      <c r="EKC5384" s="288"/>
      <c r="EKD5384" s="288"/>
      <c r="EKE5384" s="288"/>
      <c r="EKF5384" s="288"/>
      <c r="EKG5384" s="288"/>
      <c r="EKH5384" s="288"/>
      <c r="EKI5384" s="288"/>
      <c r="EKJ5384" s="288"/>
      <c r="EKK5384" s="288"/>
      <c r="EKL5384" s="288"/>
      <c r="EKM5384" s="288"/>
      <c r="EKN5384" s="288"/>
      <c r="EKO5384" s="288"/>
      <c r="EKP5384" s="288"/>
      <c r="EKQ5384" s="288"/>
      <c r="EKR5384" s="288"/>
      <c r="EKS5384" s="288"/>
      <c r="EKT5384" s="288"/>
      <c r="EKU5384" s="288"/>
      <c r="EKV5384" s="288"/>
      <c r="EKW5384" s="288"/>
      <c r="EKX5384" s="288"/>
      <c r="EKY5384" s="288"/>
      <c r="EKZ5384" s="288"/>
      <c r="ELA5384" s="288"/>
      <c r="ELB5384" s="288"/>
      <c r="ELC5384" s="288"/>
      <c r="ELD5384" s="288"/>
      <c r="ELE5384" s="288"/>
      <c r="ELF5384" s="288"/>
      <c r="ELG5384" s="288"/>
      <c r="ELH5384" s="288"/>
      <c r="ELI5384" s="288"/>
      <c r="ELJ5384" s="288"/>
      <c r="ELK5384" s="288"/>
      <c r="ELL5384" s="288"/>
      <c r="ELM5384" s="288"/>
      <c r="ELN5384" s="288"/>
      <c r="ELO5384" s="288"/>
      <c r="ELP5384" s="288"/>
      <c r="ELQ5384" s="288"/>
      <c r="ELR5384" s="288"/>
      <c r="ELS5384" s="288"/>
      <c r="ELT5384" s="288"/>
      <c r="ELU5384" s="288"/>
      <c r="ELV5384" s="288"/>
      <c r="ELW5384" s="288"/>
      <c r="ELX5384" s="288"/>
      <c r="ELY5384" s="288"/>
      <c r="ELZ5384" s="288"/>
      <c r="EMA5384" s="288"/>
      <c r="EMB5384" s="288"/>
      <c r="EMC5384" s="288"/>
      <c r="EMD5384" s="288"/>
      <c r="EME5384" s="288"/>
      <c r="EMF5384" s="288"/>
      <c r="EMG5384" s="288"/>
      <c r="EMH5384" s="288"/>
      <c r="EMI5384" s="288"/>
      <c r="EMJ5384" s="288"/>
      <c r="EMK5384" s="288"/>
      <c r="EML5384" s="288"/>
      <c r="EMM5384" s="288"/>
      <c r="EMN5384" s="288"/>
      <c r="EMO5384" s="288"/>
      <c r="EMP5384" s="288"/>
      <c r="EMQ5384" s="288"/>
      <c r="EMR5384" s="288"/>
      <c r="EMS5384" s="288"/>
      <c r="EMT5384" s="288"/>
      <c r="EMU5384" s="288"/>
      <c r="EMV5384" s="288"/>
      <c r="EMW5384" s="288"/>
      <c r="EMX5384" s="288"/>
      <c r="EMY5384" s="288"/>
      <c r="EMZ5384" s="288"/>
      <c r="ENA5384" s="288"/>
      <c r="ENB5384" s="288"/>
      <c r="ENC5384" s="288"/>
      <c r="END5384" s="288"/>
      <c r="ENE5384" s="288"/>
      <c r="ENF5384" s="288"/>
      <c r="ENG5384" s="288"/>
      <c r="ENH5384" s="288"/>
      <c r="ENI5384" s="288"/>
      <c r="ENJ5384" s="288"/>
      <c r="ENK5384" s="288"/>
      <c r="ENL5384" s="288"/>
      <c r="ENM5384" s="288"/>
      <c r="ENN5384" s="288"/>
      <c r="ENO5384" s="288"/>
      <c r="ENP5384" s="288"/>
      <c r="ENQ5384" s="288"/>
      <c r="ENR5384" s="288"/>
      <c r="ENS5384" s="288"/>
      <c r="ENT5384" s="288"/>
      <c r="ENU5384" s="288"/>
      <c r="ENV5384" s="288"/>
      <c r="ENW5384" s="288"/>
      <c r="ENX5384" s="288"/>
      <c r="ENY5384" s="288"/>
      <c r="ENZ5384" s="288"/>
      <c r="EOA5384" s="288"/>
      <c r="EOB5384" s="288"/>
      <c r="EOC5384" s="288"/>
      <c r="EOD5384" s="288"/>
      <c r="EOE5384" s="288"/>
      <c r="EOF5384" s="288"/>
      <c r="EOG5384" s="288"/>
      <c r="EOH5384" s="288"/>
      <c r="EOI5384" s="288"/>
      <c r="EOJ5384" s="288"/>
      <c r="EOK5384" s="288"/>
      <c r="EOL5384" s="288"/>
      <c r="EOM5384" s="288"/>
      <c r="EON5384" s="288"/>
      <c r="EOO5384" s="288"/>
      <c r="EOP5384" s="288"/>
      <c r="EOQ5384" s="288"/>
      <c r="EOR5384" s="288"/>
      <c r="EOS5384" s="288"/>
      <c r="EOT5384" s="288"/>
      <c r="EOU5384" s="288"/>
      <c r="EOV5384" s="288"/>
      <c r="EOW5384" s="288"/>
      <c r="EOX5384" s="288"/>
      <c r="EOY5384" s="288"/>
      <c r="EOZ5384" s="288"/>
      <c r="EPA5384" s="288"/>
      <c r="EPB5384" s="288"/>
      <c r="EPC5384" s="288"/>
      <c r="EPD5384" s="288"/>
      <c r="EPE5384" s="288"/>
      <c r="EPF5384" s="288"/>
      <c r="EPG5384" s="288"/>
      <c r="EPH5384" s="288"/>
      <c r="EPI5384" s="288"/>
      <c r="EPJ5384" s="288"/>
      <c r="EPK5384" s="288"/>
      <c r="EPL5384" s="288"/>
      <c r="EPM5384" s="288"/>
      <c r="EPN5384" s="288"/>
      <c r="EPO5384" s="288"/>
      <c r="EPP5384" s="288"/>
      <c r="EPQ5384" s="288"/>
      <c r="EPR5384" s="288"/>
      <c r="EPS5384" s="288"/>
      <c r="EPT5384" s="288"/>
      <c r="EPU5384" s="288"/>
      <c r="EPV5384" s="288"/>
      <c r="EPW5384" s="288"/>
      <c r="EPX5384" s="288"/>
      <c r="EPY5384" s="288"/>
      <c r="EPZ5384" s="288"/>
      <c r="EQA5384" s="288"/>
      <c r="EQB5384" s="288"/>
      <c r="EQC5384" s="288"/>
      <c r="EQD5384" s="288"/>
      <c r="EQE5384" s="288"/>
      <c r="EQF5384" s="288"/>
      <c r="EQG5384" s="288"/>
      <c r="EQH5384" s="288"/>
      <c r="EQI5384" s="288"/>
      <c r="EQJ5384" s="288"/>
      <c r="EQK5384" s="288"/>
      <c r="EQL5384" s="288"/>
      <c r="EQM5384" s="288"/>
      <c r="EQN5384" s="288"/>
      <c r="EQO5384" s="288"/>
      <c r="EQP5384" s="288"/>
      <c r="EQQ5384" s="288"/>
      <c r="EQR5384" s="288"/>
      <c r="EQS5384" s="288"/>
      <c r="EQT5384" s="288"/>
      <c r="EQU5384" s="288"/>
      <c r="EQV5384" s="288"/>
      <c r="EQW5384" s="288"/>
      <c r="EQX5384" s="288"/>
      <c r="EQY5384" s="288"/>
      <c r="EQZ5384" s="288"/>
      <c r="ERA5384" s="288"/>
      <c r="ERB5384" s="288"/>
      <c r="ERC5384" s="288"/>
      <c r="ERD5384" s="288"/>
      <c r="ERE5384" s="288"/>
      <c r="ERF5384" s="288"/>
      <c r="ERG5384" s="288"/>
      <c r="ERH5384" s="288"/>
      <c r="ERI5384" s="288"/>
      <c r="ERJ5384" s="288"/>
      <c r="ERK5384" s="288"/>
      <c r="ERL5384" s="288"/>
      <c r="ERM5384" s="288"/>
      <c r="ERN5384" s="288"/>
      <c r="ERO5384" s="288"/>
      <c r="ERP5384" s="288"/>
      <c r="ERQ5384" s="288"/>
      <c r="ERR5384" s="288"/>
      <c r="ERS5384" s="288"/>
      <c r="ERT5384" s="288"/>
      <c r="ERU5384" s="288"/>
      <c r="ERV5384" s="288"/>
      <c r="ERW5384" s="288"/>
      <c r="ERX5384" s="288"/>
      <c r="ERY5384" s="288"/>
      <c r="ERZ5384" s="288"/>
      <c r="ESA5384" s="288"/>
      <c r="ESB5384" s="288"/>
      <c r="ESC5384" s="288"/>
      <c r="ESD5384" s="288"/>
      <c r="ESE5384" s="288"/>
      <c r="ESF5384" s="288"/>
      <c r="ESG5384" s="288"/>
      <c r="ESH5384" s="288"/>
      <c r="ESI5384" s="288"/>
      <c r="ESJ5384" s="288"/>
      <c r="ESK5384" s="288"/>
      <c r="ESL5384" s="288"/>
      <c r="ESM5384" s="288"/>
      <c r="ESN5384" s="288"/>
      <c r="ESO5384" s="288"/>
      <c r="ESP5384" s="288"/>
      <c r="ESQ5384" s="288"/>
      <c r="ESR5384" s="288"/>
      <c r="ESS5384" s="288"/>
      <c r="EST5384" s="288"/>
      <c r="ESU5384" s="288"/>
      <c r="ESV5384" s="288"/>
      <c r="ESW5384" s="288"/>
      <c r="ESX5384" s="288"/>
      <c r="ESY5384" s="288"/>
      <c r="ESZ5384" s="288"/>
      <c r="ETA5384" s="288"/>
      <c r="ETB5384" s="288"/>
      <c r="ETC5384" s="288"/>
      <c r="ETD5384" s="288"/>
      <c r="ETE5384" s="288"/>
      <c r="ETF5384" s="288"/>
      <c r="ETG5384" s="288"/>
      <c r="ETH5384" s="288"/>
      <c r="ETI5384" s="288"/>
      <c r="ETJ5384" s="288"/>
      <c r="ETK5384" s="288"/>
      <c r="ETL5384" s="288"/>
      <c r="ETM5384" s="288"/>
      <c r="ETN5384" s="288"/>
      <c r="ETO5384" s="288"/>
      <c r="ETP5384" s="288"/>
      <c r="ETQ5384" s="288"/>
      <c r="ETR5384" s="288"/>
      <c r="ETS5384" s="288"/>
      <c r="ETT5384" s="288"/>
      <c r="ETU5384" s="288"/>
      <c r="ETV5384" s="288"/>
      <c r="ETW5384" s="288"/>
      <c r="ETX5384" s="288"/>
      <c r="ETY5384" s="288"/>
      <c r="ETZ5384" s="288"/>
      <c r="EUA5384" s="288"/>
      <c r="EUB5384" s="288"/>
      <c r="EUC5384" s="288"/>
      <c r="EUD5384" s="288"/>
      <c r="EUE5384" s="288"/>
      <c r="EUF5384" s="288"/>
      <c r="EUG5384" s="288"/>
      <c r="EUH5384" s="288"/>
      <c r="EUI5384" s="288"/>
      <c r="EUJ5384" s="288"/>
      <c r="EUK5384" s="288"/>
      <c r="EUL5384" s="288"/>
      <c r="EUM5384" s="288"/>
      <c r="EUN5384" s="288"/>
      <c r="EUO5384" s="288"/>
      <c r="EUP5384" s="288"/>
      <c r="EUQ5384" s="288"/>
      <c r="EUR5384" s="288"/>
      <c r="EUS5384" s="288"/>
      <c r="EUT5384" s="288"/>
      <c r="EUU5384" s="288"/>
      <c r="EUV5384" s="288"/>
      <c r="EUW5384" s="288"/>
      <c r="EUX5384" s="288"/>
      <c r="EUY5384" s="288"/>
      <c r="EUZ5384" s="288"/>
      <c r="EVA5384" s="288"/>
      <c r="EVB5384" s="288"/>
      <c r="EVC5384" s="288"/>
      <c r="EVD5384" s="288"/>
      <c r="EVE5384" s="288"/>
      <c r="EVF5384" s="288"/>
      <c r="EVG5384" s="288"/>
      <c r="EVH5384" s="288"/>
      <c r="EVI5384" s="288"/>
      <c r="EVJ5384" s="288"/>
      <c r="EVK5384" s="288"/>
      <c r="EVL5384" s="288"/>
      <c r="EVM5384" s="288"/>
      <c r="EVN5384" s="288"/>
      <c r="EVO5384" s="288"/>
      <c r="EVP5384" s="288"/>
      <c r="EVQ5384" s="288"/>
      <c r="EVR5384" s="288"/>
      <c r="EVS5384" s="288"/>
      <c r="EVT5384" s="288"/>
      <c r="EVU5384" s="288"/>
      <c r="EVV5384" s="288"/>
      <c r="EVW5384" s="288"/>
      <c r="EVX5384" s="288"/>
      <c r="EVY5384" s="288"/>
      <c r="EVZ5384" s="288"/>
      <c r="EWA5384" s="288"/>
      <c r="EWB5384" s="288"/>
      <c r="EWC5384" s="288"/>
      <c r="EWD5384" s="288"/>
      <c r="EWE5384" s="288"/>
      <c r="EWF5384" s="288"/>
      <c r="EWG5384" s="288"/>
      <c r="EWH5384" s="288"/>
      <c r="EWI5384" s="288"/>
      <c r="EWJ5384" s="288"/>
      <c r="EWK5384" s="288"/>
      <c r="EWL5384" s="288"/>
      <c r="EWM5384" s="288"/>
      <c r="EWN5384" s="288"/>
      <c r="EWO5384" s="288"/>
      <c r="EWP5384" s="288"/>
      <c r="EWQ5384" s="288"/>
      <c r="EWR5384" s="288"/>
      <c r="EWS5384" s="288"/>
      <c r="EWT5384" s="288"/>
      <c r="EWU5384" s="288"/>
      <c r="EWV5384" s="288"/>
      <c r="EWW5384" s="288"/>
      <c r="EWX5384" s="288"/>
      <c r="EWY5384" s="288"/>
      <c r="EWZ5384" s="288"/>
      <c r="EXA5384" s="288"/>
      <c r="EXB5384" s="288"/>
      <c r="EXC5384" s="288"/>
      <c r="EXD5384" s="288"/>
      <c r="EXE5384" s="288"/>
      <c r="EXF5384" s="288"/>
      <c r="EXG5384" s="288"/>
      <c r="EXH5384" s="288"/>
      <c r="EXI5384" s="288"/>
      <c r="EXJ5384" s="288"/>
      <c r="EXK5384" s="288"/>
      <c r="EXL5384" s="288"/>
      <c r="EXM5384" s="288"/>
      <c r="EXN5384" s="288"/>
      <c r="EXO5384" s="288"/>
      <c r="EXP5384" s="288"/>
      <c r="EXQ5384" s="288"/>
      <c r="EXR5384" s="288"/>
      <c r="EXS5384" s="288"/>
      <c r="EXT5384" s="288"/>
      <c r="EXU5384" s="288"/>
      <c r="EXV5384" s="288"/>
      <c r="EXW5384" s="288"/>
      <c r="EXX5384" s="288"/>
      <c r="EXY5384" s="288"/>
      <c r="EXZ5384" s="288"/>
      <c r="EYA5384" s="288"/>
      <c r="EYB5384" s="288"/>
      <c r="EYC5384" s="288"/>
      <c r="EYD5384" s="288"/>
      <c r="EYE5384" s="288"/>
      <c r="EYF5384" s="288"/>
      <c r="EYG5384" s="288"/>
      <c r="EYH5384" s="288"/>
      <c r="EYI5384" s="288"/>
      <c r="EYJ5384" s="288"/>
      <c r="EYK5384" s="288"/>
      <c r="EYL5384" s="288"/>
      <c r="EYM5384" s="288"/>
      <c r="EYN5384" s="288"/>
      <c r="EYO5384" s="288"/>
      <c r="EYP5384" s="288"/>
      <c r="EYQ5384" s="288"/>
      <c r="EYR5384" s="288"/>
      <c r="EYS5384" s="288"/>
      <c r="EYT5384" s="288"/>
      <c r="EYU5384" s="288"/>
      <c r="EYV5384" s="288"/>
      <c r="EYW5384" s="288"/>
      <c r="EYX5384" s="288"/>
      <c r="EYY5384" s="288"/>
      <c r="EYZ5384" s="288"/>
      <c r="EZA5384" s="288"/>
      <c r="EZB5384" s="288"/>
      <c r="EZC5384" s="288"/>
      <c r="EZD5384" s="288"/>
      <c r="EZE5384" s="288"/>
      <c r="EZF5384" s="288"/>
      <c r="EZG5384" s="288"/>
      <c r="EZH5384" s="288"/>
      <c r="EZI5384" s="288"/>
      <c r="EZJ5384" s="288"/>
      <c r="EZK5384" s="288"/>
      <c r="EZL5384" s="288"/>
      <c r="EZM5384" s="288"/>
      <c r="EZN5384" s="288"/>
      <c r="EZO5384" s="288"/>
      <c r="EZP5384" s="288"/>
      <c r="EZQ5384" s="288"/>
      <c r="EZR5384" s="288"/>
      <c r="EZS5384" s="288"/>
      <c r="EZT5384" s="288"/>
      <c r="EZU5384" s="288"/>
      <c r="EZV5384" s="288"/>
      <c r="EZW5384" s="288"/>
      <c r="EZX5384" s="288"/>
      <c r="EZY5384" s="288"/>
      <c r="EZZ5384" s="288"/>
      <c r="FAA5384" s="288"/>
      <c r="FAB5384" s="288"/>
      <c r="FAC5384" s="288"/>
      <c r="FAD5384" s="288"/>
      <c r="FAE5384" s="288"/>
      <c r="FAF5384" s="288"/>
      <c r="FAG5384" s="288"/>
      <c r="FAH5384" s="288"/>
      <c r="FAI5384" s="288"/>
      <c r="FAJ5384" s="288"/>
      <c r="FAK5384" s="288"/>
      <c r="FAL5384" s="288"/>
      <c r="FAM5384" s="288"/>
      <c r="FAN5384" s="288"/>
      <c r="FAO5384" s="288"/>
      <c r="FAP5384" s="288"/>
      <c r="FAQ5384" s="288"/>
      <c r="FAR5384" s="288"/>
      <c r="FAS5384" s="288"/>
      <c r="FAT5384" s="288"/>
      <c r="FAU5384" s="288"/>
      <c r="FAV5384" s="288"/>
      <c r="FAW5384" s="288"/>
      <c r="FAX5384" s="288"/>
      <c r="FAY5384" s="288"/>
      <c r="FAZ5384" s="288"/>
      <c r="FBA5384" s="288"/>
      <c r="FBB5384" s="288"/>
      <c r="FBC5384" s="288"/>
      <c r="FBD5384" s="288"/>
      <c r="FBE5384" s="288"/>
      <c r="FBF5384" s="288"/>
      <c r="FBG5384" s="288"/>
      <c r="FBH5384" s="288"/>
      <c r="FBI5384" s="288"/>
      <c r="FBJ5384" s="288"/>
      <c r="FBK5384" s="288"/>
      <c r="FBL5384" s="288"/>
      <c r="FBM5384" s="288"/>
      <c r="FBN5384" s="288"/>
      <c r="FBO5384" s="288"/>
      <c r="FBP5384" s="288"/>
      <c r="FBQ5384" s="288"/>
      <c r="FBR5384" s="288"/>
      <c r="FBS5384" s="288"/>
      <c r="FBT5384" s="288"/>
      <c r="FBU5384" s="288"/>
      <c r="FBV5384" s="288"/>
      <c r="FBW5384" s="288"/>
      <c r="FBX5384" s="288"/>
      <c r="FBY5384" s="288"/>
      <c r="FBZ5384" s="288"/>
      <c r="FCA5384" s="288"/>
      <c r="FCB5384" s="288"/>
      <c r="FCC5384" s="288"/>
      <c r="FCD5384" s="288"/>
      <c r="FCE5384" s="288"/>
      <c r="FCF5384" s="288"/>
      <c r="FCG5384" s="288"/>
      <c r="FCH5384" s="288"/>
      <c r="FCI5384" s="288"/>
      <c r="FCJ5384" s="288"/>
      <c r="FCK5384" s="288"/>
      <c r="FCL5384" s="288"/>
      <c r="FCM5384" s="288"/>
      <c r="FCN5384" s="288"/>
      <c r="FCO5384" s="288"/>
      <c r="FCP5384" s="288"/>
      <c r="FCQ5384" s="288"/>
      <c r="FCR5384" s="288"/>
      <c r="FCS5384" s="288"/>
      <c r="FCT5384" s="288"/>
      <c r="FCU5384" s="288"/>
      <c r="FCV5384" s="288"/>
      <c r="FCW5384" s="288"/>
      <c r="FCX5384" s="288"/>
      <c r="FCY5384" s="288"/>
      <c r="FCZ5384" s="288"/>
      <c r="FDA5384" s="288"/>
      <c r="FDB5384" s="288"/>
      <c r="FDC5384" s="288"/>
      <c r="FDD5384" s="288"/>
      <c r="FDE5384" s="288"/>
      <c r="FDF5384" s="288"/>
      <c r="FDG5384" s="288"/>
      <c r="FDH5384" s="288"/>
      <c r="FDI5384" s="288"/>
      <c r="FDJ5384" s="288"/>
      <c r="FDK5384" s="288"/>
      <c r="FDL5384" s="288"/>
      <c r="FDM5384" s="288"/>
      <c r="FDN5384" s="288"/>
      <c r="FDO5384" s="288"/>
      <c r="FDP5384" s="288"/>
      <c r="FDQ5384" s="288"/>
      <c r="FDR5384" s="288"/>
      <c r="FDS5384" s="288"/>
      <c r="FDT5384" s="288"/>
      <c r="FDU5384" s="288"/>
      <c r="FDV5384" s="288"/>
      <c r="FDW5384" s="288"/>
      <c r="FDX5384" s="288"/>
      <c r="FDY5384" s="288"/>
      <c r="FDZ5384" s="288"/>
      <c r="FEA5384" s="288"/>
      <c r="FEB5384" s="288"/>
      <c r="FEC5384" s="288"/>
      <c r="FED5384" s="288"/>
      <c r="FEE5384" s="288"/>
      <c r="FEF5384" s="288"/>
      <c r="FEG5384" s="288"/>
      <c r="FEH5384" s="288"/>
      <c r="FEI5384" s="288"/>
      <c r="FEJ5384" s="288"/>
      <c r="FEK5384" s="288"/>
      <c r="FEL5384" s="288"/>
      <c r="FEM5384" s="288"/>
      <c r="FEN5384" s="288"/>
      <c r="FEO5384" s="288"/>
      <c r="FEP5384" s="288"/>
      <c r="FEQ5384" s="288"/>
      <c r="FER5384" s="288"/>
      <c r="FES5384" s="288"/>
      <c r="FET5384" s="288"/>
      <c r="FEU5384" s="288"/>
      <c r="FEV5384" s="288"/>
      <c r="FEW5384" s="288"/>
      <c r="FEX5384" s="288"/>
      <c r="FEY5384" s="288"/>
      <c r="FEZ5384" s="288"/>
      <c r="FFA5384" s="288"/>
      <c r="FFB5384" s="288"/>
      <c r="FFC5384" s="288"/>
      <c r="FFD5384" s="288"/>
      <c r="FFE5384" s="288"/>
      <c r="FFF5384" s="288"/>
      <c r="FFG5384" s="288"/>
      <c r="FFH5384" s="288"/>
      <c r="FFI5384" s="288"/>
      <c r="FFJ5384" s="288"/>
      <c r="FFK5384" s="288"/>
      <c r="FFL5384" s="288"/>
      <c r="FFM5384" s="288"/>
      <c r="FFN5384" s="288"/>
      <c r="FFO5384" s="288"/>
      <c r="FFP5384" s="288"/>
      <c r="FFQ5384" s="288"/>
      <c r="FFR5384" s="288"/>
      <c r="FFS5384" s="288"/>
      <c r="FFT5384" s="288"/>
      <c r="FFU5384" s="288"/>
      <c r="FFV5384" s="288"/>
      <c r="FFW5384" s="288"/>
      <c r="FFX5384" s="288"/>
      <c r="FFY5384" s="288"/>
      <c r="FFZ5384" s="288"/>
      <c r="FGA5384" s="288"/>
      <c r="FGB5384" s="288"/>
      <c r="FGC5384" s="288"/>
      <c r="FGD5384" s="288"/>
      <c r="FGE5384" s="288"/>
      <c r="FGF5384" s="288"/>
      <c r="FGG5384" s="288"/>
      <c r="FGH5384" s="288"/>
      <c r="FGI5384" s="288"/>
      <c r="FGJ5384" s="288"/>
      <c r="FGK5384" s="288"/>
      <c r="FGL5384" s="288"/>
      <c r="FGM5384" s="288"/>
      <c r="FGN5384" s="288"/>
      <c r="FGO5384" s="288"/>
      <c r="FGP5384" s="288"/>
      <c r="FGQ5384" s="288"/>
      <c r="FGR5384" s="288"/>
      <c r="FGS5384" s="288"/>
      <c r="FGT5384" s="288"/>
      <c r="FGU5384" s="288"/>
      <c r="FGV5384" s="288"/>
      <c r="FGW5384" s="288"/>
      <c r="FGX5384" s="288"/>
      <c r="FGY5384" s="288"/>
      <c r="FGZ5384" s="288"/>
      <c r="FHA5384" s="288"/>
      <c r="FHB5384" s="288"/>
      <c r="FHC5384" s="288"/>
      <c r="FHD5384" s="288"/>
      <c r="FHE5384" s="288"/>
      <c r="FHF5384" s="288"/>
      <c r="FHG5384" s="288"/>
      <c r="FHH5384" s="288"/>
      <c r="FHI5384" s="288"/>
      <c r="FHJ5384" s="288"/>
      <c r="FHK5384" s="288"/>
      <c r="FHL5384" s="288"/>
      <c r="FHM5384" s="288"/>
      <c r="FHN5384" s="288"/>
      <c r="FHO5384" s="288"/>
      <c r="FHP5384" s="288"/>
      <c r="FHQ5384" s="288"/>
      <c r="FHR5384" s="288"/>
      <c r="FHS5384" s="288"/>
      <c r="FHT5384" s="288"/>
      <c r="FHU5384" s="288"/>
      <c r="FHV5384" s="288"/>
      <c r="FHW5384" s="288"/>
      <c r="FHX5384" s="288"/>
      <c r="FHY5384" s="288"/>
      <c r="FHZ5384" s="288"/>
      <c r="FIA5384" s="288"/>
      <c r="FIB5384" s="288"/>
      <c r="FIC5384" s="288"/>
      <c r="FID5384" s="288"/>
      <c r="FIE5384" s="288"/>
      <c r="FIF5384" s="288"/>
      <c r="FIG5384" s="288"/>
      <c r="FIH5384" s="288"/>
      <c r="FII5384" s="288"/>
      <c r="FIJ5384" s="288"/>
      <c r="FIK5384" s="288"/>
      <c r="FIL5384" s="288"/>
      <c r="FIM5384" s="288"/>
      <c r="FIN5384" s="288"/>
      <c r="FIO5384" s="288"/>
      <c r="FIP5384" s="288"/>
      <c r="FIQ5384" s="288"/>
      <c r="FIR5384" s="288"/>
      <c r="FIS5384" s="288"/>
      <c r="FIT5384" s="288"/>
      <c r="FIU5384" s="288"/>
      <c r="FIV5384" s="288"/>
      <c r="FIW5384" s="288"/>
      <c r="FIX5384" s="288"/>
      <c r="FIY5384" s="288"/>
      <c r="FIZ5384" s="288"/>
      <c r="FJA5384" s="288"/>
      <c r="FJB5384" s="288"/>
      <c r="FJC5384" s="288"/>
      <c r="FJD5384" s="288"/>
      <c r="FJE5384" s="288"/>
      <c r="FJF5384" s="288"/>
      <c r="FJG5384" s="288"/>
      <c r="FJH5384" s="288"/>
      <c r="FJI5384" s="288"/>
      <c r="FJJ5384" s="288"/>
      <c r="FJK5384" s="288"/>
      <c r="FJL5384" s="288"/>
      <c r="FJM5384" s="288"/>
      <c r="FJN5384" s="288"/>
      <c r="FJO5384" s="288"/>
      <c r="FJP5384" s="288"/>
      <c r="FJQ5384" s="288"/>
      <c r="FJR5384" s="288"/>
      <c r="FJS5384" s="288"/>
      <c r="FJT5384" s="288"/>
      <c r="FJU5384" s="288"/>
      <c r="FJV5384" s="288"/>
      <c r="FJW5384" s="288"/>
      <c r="FJX5384" s="288"/>
      <c r="FJY5384" s="288"/>
      <c r="FJZ5384" s="288"/>
      <c r="FKA5384" s="288"/>
      <c r="FKB5384" s="288"/>
      <c r="FKC5384" s="288"/>
      <c r="FKD5384" s="288"/>
      <c r="FKE5384" s="288"/>
      <c r="FKF5384" s="288"/>
      <c r="FKG5384" s="288"/>
      <c r="FKH5384" s="288"/>
      <c r="FKI5384" s="288"/>
      <c r="FKJ5384" s="288"/>
      <c r="FKK5384" s="288"/>
      <c r="FKL5384" s="288"/>
      <c r="FKM5384" s="288"/>
      <c r="FKN5384" s="288"/>
      <c r="FKO5384" s="288"/>
      <c r="FKP5384" s="288"/>
      <c r="FKQ5384" s="288"/>
      <c r="FKR5384" s="288"/>
      <c r="FKS5384" s="288"/>
      <c r="FKT5384" s="288"/>
      <c r="FKU5384" s="288"/>
      <c r="FKV5384" s="288"/>
      <c r="FKW5384" s="288"/>
      <c r="FKX5384" s="288"/>
      <c r="FKY5384" s="288"/>
      <c r="FKZ5384" s="288"/>
      <c r="FLA5384" s="288"/>
      <c r="FLB5384" s="288"/>
      <c r="FLC5384" s="288"/>
      <c r="FLD5384" s="288"/>
      <c r="FLE5384" s="288"/>
      <c r="FLF5384" s="288"/>
      <c r="FLG5384" s="288"/>
      <c r="FLH5384" s="288"/>
      <c r="FLI5384" s="288"/>
      <c r="FLJ5384" s="288"/>
      <c r="FLK5384" s="288"/>
      <c r="FLL5384" s="288"/>
      <c r="FLM5384" s="288"/>
      <c r="FLN5384" s="288"/>
      <c r="FLO5384" s="288"/>
      <c r="FLP5384" s="288"/>
      <c r="FLQ5384" s="288"/>
      <c r="FLR5384" s="288"/>
      <c r="FLS5384" s="288"/>
      <c r="FLT5384" s="288"/>
      <c r="FLU5384" s="288"/>
      <c r="FLV5384" s="288"/>
      <c r="FLW5384" s="288"/>
      <c r="FLX5384" s="288"/>
      <c r="FLY5384" s="288"/>
      <c r="FLZ5384" s="288"/>
      <c r="FMA5384" s="288"/>
      <c r="FMB5384" s="288"/>
      <c r="FMC5384" s="288"/>
      <c r="FMD5384" s="288"/>
      <c r="FME5384" s="288"/>
      <c r="FMF5384" s="288"/>
      <c r="FMG5384" s="288"/>
      <c r="FMH5384" s="288"/>
      <c r="FMI5384" s="288"/>
      <c r="FMJ5384" s="288"/>
      <c r="FMK5384" s="288"/>
      <c r="FML5384" s="288"/>
      <c r="FMM5384" s="288"/>
      <c r="FMN5384" s="288"/>
      <c r="FMO5384" s="288"/>
      <c r="FMP5384" s="288"/>
      <c r="FMQ5384" s="288"/>
      <c r="FMR5384" s="288"/>
      <c r="FMS5384" s="288"/>
      <c r="FMT5384" s="288"/>
      <c r="FMU5384" s="288"/>
      <c r="FMV5384" s="288"/>
      <c r="FMW5384" s="288"/>
      <c r="FMX5384" s="288"/>
      <c r="FMY5384" s="288"/>
      <c r="FMZ5384" s="288"/>
      <c r="FNA5384" s="288"/>
      <c r="FNB5384" s="288"/>
      <c r="FNC5384" s="288"/>
      <c r="FND5384" s="288"/>
      <c r="FNE5384" s="288"/>
      <c r="FNF5384" s="288"/>
      <c r="FNG5384" s="288"/>
      <c r="FNH5384" s="288"/>
      <c r="FNI5384" s="288"/>
      <c r="FNJ5384" s="288"/>
      <c r="FNK5384" s="288"/>
      <c r="FNL5384" s="288"/>
      <c r="FNM5384" s="288"/>
      <c r="FNN5384" s="288"/>
      <c r="FNO5384" s="288"/>
      <c r="FNP5384" s="288"/>
      <c r="FNQ5384" s="288"/>
      <c r="FNR5384" s="288"/>
      <c r="FNS5384" s="288"/>
      <c r="FNT5384" s="288"/>
      <c r="FNU5384" s="288"/>
      <c r="FNV5384" s="288"/>
      <c r="FNW5384" s="288"/>
      <c r="FNX5384" s="288"/>
      <c r="FNY5384" s="288"/>
      <c r="FNZ5384" s="288"/>
      <c r="FOA5384" s="288"/>
      <c r="FOB5384" s="288"/>
      <c r="FOC5384" s="288"/>
      <c r="FOD5384" s="288"/>
      <c r="FOE5384" s="288"/>
      <c r="FOF5384" s="288"/>
      <c r="FOG5384" s="288"/>
      <c r="FOH5384" s="288"/>
      <c r="FOI5384" s="288"/>
      <c r="FOJ5384" s="288"/>
      <c r="FOK5384" s="288"/>
      <c r="FOL5384" s="288"/>
      <c r="FOM5384" s="288"/>
      <c r="FON5384" s="288"/>
      <c r="FOO5384" s="288"/>
      <c r="FOP5384" s="288"/>
      <c r="FOQ5384" s="288"/>
      <c r="FOR5384" s="288"/>
      <c r="FOS5384" s="288"/>
      <c r="FOT5384" s="288"/>
      <c r="FOU5384" s="288"/>
      <c r="FOV5384" s="288"/>
      <c r="FOW5384" s="288"/>
      <c r="FOX5384" s="288"/>
      <c r="FOY5384" s="288"/>
      <c r="FOZ5384" s="288"/>
      <c r="FPA5384" s="288"/>
      <c r="FPB5384" s="288"/>
      <c r="FPC5384" s="288"/>
      <c r="FPD5384" s="288"/>
      <c r="FPE5384" s="288"/>
      <c r="FPF5384" s="288"/>
      <c r="FPG5384" s="288"/>
      <c r="FPH5384" s="288"/>
      <c r="FPI5384" s="288"/>
      <c r="FPJ5384" s="288"/>
      <c r="FPK5384" s="288"/>
      <c r="FPL5384" s="288"/>
      <c r="FPM5384" s="288"/>
      <c r="FPN5384" s="288"/>
      <c r="FPO5384" s="288"/>
      <c r="FPP5384" s="288"/>
      <c r="FPQ5384" s="288"/>
      <c r="FPR5384" s="288"/>
      <c r="FPS5384" s="288"/>
      <c r="FPT5384" s="288"/>
      <c r="FPU5384" s="288"/>
      <c r="FPV5384" s="288"/>
      <c r="FPW5384" s="288"/>
      <c r="FPX5384" s="288"/>
      <c r="FPY5384" s="288"/>
      <c r="FPZ5384" s="288"/>
      <c r="FQA5384" s="288"/>
      <c r="FQB5384" s="288"/>
      <c r="FQC5384" s="288"/>
      <c r="FQD5384" s="288"/>
      <c r="FQE5384" s="288"/>
      <c r="FQF5384" s="288"/>
      <c r="FQG5384" s="288"/>
      <c r="FQH5384" s="288"/>
      <c r="FQI5384" s="288"/>
      <c r="FQJ5384" s="288"/>
      <c r="FQK5384" s="288"/>
      <c r="FQL5384" s="288"/>
      <c r="FQM5384" s="288"/>
      <c r="FQN5384" s="288"/>
      <c r="FQO5384" s="288"/>
      <c r="FQP5384" s="288"/>
      <c r="FQQ5384" s="288"/>
      <c r="FQR5384" s="288"/>
      <c r="FQS5384" s="288"/>
      <c r="FQT5384" s="288"/>
      <c r="FQU5384" s="288"/>
      <c r="FQV5384" s="288"/>
      <c r="FQW5384" s="288"/>
      <c r="FQX5384" s="288"/>
      <c r="FQY5384" s="288"/>
      <c r="FQZ5384" s="288"/>
      <c r="FRA5384" s="288"/>
      <c r="FRB5384" s="288"/>
      <c r="FRC5384" s="288"/>
      <c r="FRD5384" s="288"/>
      <c r="FRE5384" s="288"/>
      <c r="FRF5384" s="288"/>
      <c r="FRG5384" s="288"/>
      <c r="FRH5384" s="288"/>
      <c r="FRI5384" s="288"/>
      <c r="FRJ5384" s="288"/>
      <c r="FRK5384" s="288"/>
      <c r="FRL5384" s="288"/>
      <c r="FRM5384" s="288"/>
      <c r="FRN5384" s="288"/>
      <c r="FRO5384" s="288"/>
      <c r="FRP5384" s="288"/>
      <c r="FRQ5384" s="288"/>
      <c r="FRR5384" s="288"/>
      <c r="FRS5384" s="288"/>
      <c r="FRT5384" s="288"/>
      <c r="FRU5384" s="288"/>
      <c r="FRV5384" s="288"/>
      <c r="FRW5384" s="288"/>
      <c r="FRX5384" s="288"/>
      <c r="FRY5384" s="288"/>
      <c r="FRZ5384" s="288"/>
      <c r="FSA5384" s="288"/>
      <c r="FSB5384" s="288"/>
      <c r="FSC5384" s="288"/>
      <c r="FSD5384" s="288"/>
      <c r="FSE5384" s="288"/>
      <c r="FSF5384" s="288"/>
      <c r="FSG5384" s="288"/>
      <c r="FSH5384" s="288"/>
      <c r="FSI5384" s="288"/>
      <c r="FSJ5384" s="288"/>
      <c r="FSK5384" s="288"/>
      <c r="FSL5384" s="288"/>
      <c r="FSM5384" s="288"/>
      <c r="FSN5384" s="288"/>
      <c r="FSO5384" s="288"/>
      <c r="FSP5384" s="288"/>
      <c r="FSQ5384" s="288"/>
      <c r="FSR5384" s="288"/>
      <c r="FSS5384" s="288"/>
      <c r="FST5384" s="288"/>
      <c r="FSU5384" s="288"/>
      <c r="FSV5384" s="288"/>
      <c r="FSW5384" s="288"/>
      <c r="FSX5384" s="288"/>
      <c r="FSY5384" s="288"/>
      <c r="FSZ5384" s="288"/>
      <c r="FTA5384" s="288"/>
      <c r="FTB5384" s="288"/>
      <c r="FTC5384" s="288"/>
      <c r="FTD5384" s="288"/>
      <c r="FTE5384" s="288"/>
      <c r="FTF5384" s="288"/>
      <c r="FTG5384" s="288"/>
      <c r="FTH5384" s="288"/>
      <c r="FTI5384" s="288"/>
      <c r="FTJ5384" s="288"/>
      <c r="FTK5384" s="288"/>
      <c r="FTL5384" s="288"/>
      <c r="FTM5384" s="288"/>
      <c r="FTN5384" s="288"/>
      <c r="FTO5384" s="288"/>
      <c r="FTP5384" s="288"/>
      <c r="FTQ5384" s="288"/>
      <c r="FTR5384" s="288"/>
      <c r="FTS5384" s="288"/>
      <c r="FTT5384" s="288"/>
      <c r="FTU5384" s="288"/>
      <c r="FTV5384" s="288"/>
      <c r="FTW5384" s="288"/>
      <c r="FTX5384" s="288"/>
      <c r="FTY5384" s="288"/>
      <c r="FTZ5384" s="288"/>
      <c r="FUA5384" s="288"/>
      <c r="FUB5384" s="288"/>
      <c r="FUC5384" s="288"/>
      <c r="FUD5384" s="288"/>
      <c r="FUE5384" s="288"/>
      <c r="FUF5384" s="288"/>
      <c r="FUG5384" s="288"/>
      <c r="FUH5384" s="288"/>
      <c r="FUI5384" s="288"/>
      <c r="FUJ5384" s="288"/>
      <c r="FUK5384" s="288"/>
      <c r="FUL5384" s="288"/>
      <c r="FUM5384" s="288"/>
      <c r="FUN5384" s="288"/>
      <c r="FUO5384" s="288"/>
      <c r="FUP5384" s="288"/>
      <c r="FUQ5384" s="288"/>
      <c r="FUR5384" s="288"/>
      <c r="FUS5384" s="288"/>
      <c r="FUT5384" s="288"/>
      <c r="FUU5384" s="288"/>
      <c r="FUV5384" s="288"/>
      <c r="FUW5384" s="288"/>
      <c r="FUX5384" s="288"/>
      <c r="FUY5384" s="288"/>
      <c r="FUZ5384" s="288"/>
      <c r="FVA5384" s="288"/>
      <c r="FVB5384" s="288"/>
      <c r="FVC5384" s="288"/>
      <c r="FVD5384" s="288"/>
      <c r="FVE5384" s="288"/>
      <c r="FVF5384" s="288"/>
      <c r="FVG5384" s="288"/>
      <c r="FVH5384" s="288"/>
      <c r="FVI5384" s="288"/>
      <c r="FVJ5384" s="288"/>
      <c r="FVK5384" s="288"/>
      <c r="FVL5384" s="288"/>
      <c r="FVM5384" s="288"/>
      <c r="FVN5384" s="288"/>
      <c r="FVO5384" s="288"/>
      <c r="FVP5384" s="288"/>
      <c r="FVQ5384" s="288"/>
      <c r="FVR5384" s="288"/>
      <c r="FVS5384" s="288"/>
      <c r="FVT5384" s="288"/>
      <c r="FVU5384" s="288"/>
      <c r="FVV5384" s="288"/>
      <c r="FVW5384" s="288"/>
      <c r="FVX5384" s="288"/>
      <c r="FVY5384" s="288"/>
      <c r="FVZ5384" s="288"/>
      <c r="FWA5384" s="288"/>
      <c r="FWB5384" s="288"/>
      <c r="FWC5384" s="288"/>
      <c r="FWD5384" s="288"/>
      <c r="FWE5384" s="288"/>
      <c r="FWF5384" s="288"/>
      <c r="FWG5384" s="288"/>
      <c r="FWH5384" s="288"/>
      <c r="FWI5384" s="288"/>
      <c r="FWJ5384" s="288"/>
      <c r="FWK5384" s="288"/>
      <c r="FWL5384" s="288"/>
      <c r="FWM5384" s="288"/>
      <c r="FWN5384" s="288"/>
      <c r="FWO5384" s="288"/>
      <c r="FWP5384" s="288"/>
      <c r="FWQ5384" s="288"/>
      <c r="FWR5384" s="288"/>
      <c r="FWS5384" s="288"/>
      <c r="FWT5384" s="288"/>
      <c r="FWU5384" s="288"/>
      <c r="FWV5384" s="288"/>
      <c r="FWW5384" s="288"/>
      <c r="FWX5384" s="288"/>
      <c r="FWY5384" s="288"/>
      <c r="FWZ5384" s="288"/>
      <c r="FXA5384" s="288"/>
      <c r="FXB5384" s="288"/>
      <c r="FXC5384" s="288"/>
      <c r="FXD5384" s="288"/>
      <c r="FXE5384" s="288"/>
      <c r="FXF5384" s="288"/>
      <c r="FXG5384" s="288"/>
      <c r="FXH5384" s="288"/>
      <c r="FXI5384" s="288"/>
      <c r="FXJ5384" s="288"/>
      <c r="FXK5384" s="288"/>
      <c r="FXL5384" s="288"/>
      <c r="FXM5384" s="288"/>
      <c r="FXN5384" s="288"/>
      <c r="FXO5384" s="288"/>
      <c r="FXP5384" s="288"/>
      <c r="FXQ5384" s="288"/>
      <c r="FXR5384" s="288"/>
      <c r="FXS5384" s="288"/>
      <c r="FXT5384" s="288"/>
      <c r="FXU5384" s="288"/>
      <c r="FXV5384" s="288"/>
      <c r="FXW5384" s="288"/>
      <c r="FXX5384" s="288"/>
      <c r="FXY5384" s="288"/>
      <c r="FXZ5384" s="288"/>
      <c r="FYA5384" s="288"/>
      <c r="FYB5384" s="288"/>
      <c r="FYC5384" s="288"/>
      <c r="FYD5384" s="288"/>
      <c r="FYE5384" s="288"/>
      <c r="FYF5384" s="288"/>
      <c r="FYG5384" s="288"/>
      <c r="FYH5384" s="288"/>
      <c r="FYI5384" s="288"/>
      <c r="FYJ5384" s="288"/>
      <c r="FYK5384" s="288"/>
      <c r="FYL5384" s="288"/>
      <c r="FYM5384" s="288"/>
      <c r="FYN5384" s="288"/>
      <c r="FYO5384" s="288"/>
      <c r="FYP5384" s="288"/>
      <c r="FYQ5384" s="288"/>
      <c r="FYR5384" s="288"/>
      <c r="FYS5384" s="288"/>
      <c r="FYT5384" s="288"/>
      <c r="FYU5384" s="288"/>
      <c r="FYV5384" s="288"/>
      <c r="FYW5384" s="288"/>
      <c r="FYX5384" s="288"/>
      <c r="FYY5384" s="288"/>
      <c r="FYZ5384" s="288"/>
      <c r="FZA5384" s="288"/>
      <c r="FZB5384" s="288"/>
      <c r="FZC5384" s="288"/>
      <c r="FZD5384" s="288"/>
      <c r="FZE5384" s="288"/>
      <c r="FZF5384" s="288"/>
      <c r="FZG5384" s="288"/>
      <c r="FZH5384" s="288"/>
      <c r="FZI5384" s="288"/>
      <c r="FZJ5384" s="288"/>
      <c r="FZK5384" s="288"/>
      <c r="FZL5384" s="288"/>
      <c r="FZM5384" s="288"/>
      <c r="FZN5384" s="288"/>
      <c r="FZO5384" s="288"/>
      <c r="FZP5384" s="288"/>
      <c r="FZQ5384" s="288"/>
      <c r="FZR5384" s="288"/>
      <c r="FZS5384" s="288"/>
      <c r="FZT5384" s="288"/>
      <c r="FZU5384" s="288"/>
      <c r="FZV5384" s="288"/>
      <c r="FZW5384" s="288"/>
      <c r="FZX5384" s="288"/>
      <c r="FZY5384" s="288"/>
      <c r="FZZ5384" s="288"/>
      <c r="GAA5384" s="288"/>
      <c r="GAB5384" s="288"/>
      <c r="GAC5384" s="288"/>
      <c r="GAD5384" s="288"/>
      <c r="GAE5384" s="288"/>
      <c r="GAF5384" s="288"/>
      <c r="GAG5384" s="288"/>
      <c r="GAH5384" s="288"/>
      <c r="GAI5384" s="288"/>
      <c r="GAJ5384" s="288"/>
      <c r="GAK5384" s="288"/>
      <c r="GAL5384" s="288"/>
      <c r="GAM5384" s="288"/>
      <c r="GAN5384" s="288"/>
      <c r="GAO5384" s="288"/>
      <c r="GAP5384" s="288"/>
      <c r="GAQ5384" s="288"/>
      <c r="GAR5384" s="288"/>
      <c r="GAS5384" s="288"/>
      <c r="GAT5384" s="288"/>
      <c r="GAU5384" s="288"/>
      <c r="GAV5384" s="288"/>
      <c r="GAW5384" s="288"/>
      <c r="GAX5384" s="288"/>
      <c r="GAY5384" s="288"/>
      <c r="GAZ5384" s="288"/>
      <c r="GBA5384" s="288"/>
      <c r="GBB5384" s="288"/>
      <c r="GBC5384" s="288"/>
      <c r="GBD5384" s="288"/>
      <c r="GBE5384" s="288"/>
      <c r="GBF5384" s="288"/>
      <c r="GBG5384" s="288"/>
      <c r="GBH5384" s="288"/>
      <c r="GBI5384" s="288"/>
      <c r="GBJ5384" s="288"/>
      <c r="GBK5384" s="288"/>
      <c r="GBL5384" s="288"/>
      <c r="GBM5384" s="288"/>
      <c r="GBN5384" s="288"/>
      <c r="GBO5384" s="288"/>
      <c r="GBP5384" s="288"/>
      <c r="GBQ5384" s="288"/>
      <c r="GBR5384" s="288"/>
      <c r="GBS5384" s="288"/>
      <c r="GBT5384" s="288"/>
      <c r="GBU5384" s="288"/>
      <c r="GBV5384" s="288"/>
      <c r="GBW5384" s="288"/>
      <c r="GBX5384" s="288"/>
      <c r="GBY5384" s="288"/>
      <c r="GBZ5384" s="288"/>
      <c r="GCA5384" s="288"/>
      <c r="GCB5384" s="288"/>
      <c r="GCC5384" s="288"/>
      <c r="GCD5384" s="288"/>
      <c r="GCE5384" s="288"/>
      <c r="GCF5384" s="288"/>
      <c r="GCG5384" s="288"/>
      <c r="GCH5384" s="288"/>
      <c r="GCI5384" s="288"/>
      <c r="GCJ5384" s="288"/>
      <c r="GCK5384" s="288"/>
      <c r="GCL5384" s="288"/>
      <c r="GCM5384" s="288"/>
      <c r="GCN5384" s="288"/>
      <c r="GCO5384" s="288"/>
      <c r="GCP5384" s="288"/>
      <c r="GCQ5384" s="288"/>
      <c r="GCR5384" s="288"/>
      <c r="GCS5384" s="288"/>
      <c r="GCT5384" s="288"/>
      <c r="GCU5384" s="288"/>
      <c r="GCV5384" s="288"/>
      <c r="GCW5384" s="288"/>
      <c r="GCX5384" s="288"/>
      <c r="GCY5384" s="288"/>
      <c r="GCZ5384" s="288"/>
      <c r="GDA5384" s="288"/>
      <c r="GDB5384" s="288"/>
      <c r="GDC5384" s="288"/>
      <c r="GDD5384" s="288"/>
      <c r="GDE5384" s="288"/>
      <c r="GDF5384" s="288"/>
      <c r="GDG5384" s="288"/>
      <c r="GDH5384" s="288"/>
      <c r="GDI5384" s="288"/>
      <c r="GDJ5384" s="288"/>
      <c r="GDK5384" s="288"/>
      <c r="GDL5384" s="288"/>
      <c r="GDM5384" s="288"/>
      <c r="GDN5384" s="288"/>
      <c r="GDO5384" s="288"/>
      <c r="GDP5384" s="288"/>
      <c r="GDQ5384" s="288"/>
      <c r="GDR5384" s="288"/>
      <c r="GDS5384" s="288"/>
      <c r="GDT5384" s="288"/>
      <c r="GDU5384" s="288"/>
      <c r="GDV5384" s="288"/>
      <c r="GDW5384" s="288"/>
      <c r="GDX5384" s="288"/>
      <c r="GDY5384" s="288"/>
      <c r="GDZ5384" s="288"/>
      <c r="GEA5384" s="288"/>
      <c r="GEB5384" s="288"/>
      <c r="GEC5384" s="288"/>
      <c r="GED5384" s="288"/>
      <c r="GEE5384" s="288"/>
      <c r="GEF5384" s="288"/>
      <c r="GEG5384" s="288"/>
      <c r="GEH5384" s="288"/>
      <c r="GEI5384" s="288"/>
      <c r="GEJ5384" s="288"/>
      <c r="GEK5384" s="288"/>
      <c r="GEL5384" s="288"/>
      <c r="GEM5384" s="288"/>
      <c r="GEN5384" s="288"/>
      <c r="GEO5384" s="288"/>
      <c r="GEP5384" s="288"/>
      <c r="GEQ5384" s="288"/>
      <c r="GER5384" s="288"/>
      <c r="GES5384" s="288"/>
      <c r="GET5384" s="288"/>
      <c r="GEU5384" s="288"/>
      <c r="GEV5384" s="288"/>
      <c r="GEW5384" s="288"/>
      <c r="GEX5384" s="288"/>
      <c r="GEY5384" s="288"/>
      <c r="GEZ5384" s="288"/>
      <c r="GFA5384" s="288"/>
      <c r="GFB5384" s="288"/>
      <c r="GFC5384" s="288"/>
      <c r="GFD5384" s="288"/>
      <c r="GFE5384" s="288"/>
      <c r="GFF5384" s="288"/>
      <c r="GFG5384" s="288"/>
      <c r="GFH5384" s="288"/>
      <c r="GFI5384" s="288"/>
      <c r="GFJ5384" s="288"/>
      <c r="GFK5384" s="288"/>
      <c r="GFL5384" s="288"/>
      <c r="GFM5384" s="288"/>
      <c r="GFN5384" s="288"/>
      <c r="GFO5384" s="288"/>
      <c r="GFP5384" s="288"/>
      <c r="GFQ5384" s="288"/>
      <c r="GFR5384" s="288"/>
      <c r="GFS5384" s="288"/>
      <c r="GFT5384" s="288"/>
      <c r="GFU5384" s="288"/>
      <c r="GFV5384" s="288"/>
      <c r="GFW5384" s="288"/>
      <c r="GFX5384" s="288"/>
      <c r="GFY5384" s="288"/>
      <c r="GFZ5384" s="288"/>
      <c r="GGA5384" s="288"/>
      <c r="GGB5384" s="288"/>
      <c r="GGC5384" s="288"/>
      <c r="GGD5384" s="288"/>
      <c r="GGE5384" s="288"/>
      <c r="GGF5384" s="288"/>
      <c r="GGG5384" s="288"/>
      <c r="GGH5384" s="288"/>
      <c r="GGI5384" s="288"/>
      <c r="GGJ5384" s="288"/>
      <c r="GGK5384" s="288"/>
      <c r="GGL5384" s="288"/>
      <c r="GGM5384" s="288"/>
      <c r="GGN5384" s="288"/>
      <c r="GGO5384" s="288"/>
      <c r="GGP5384" s="288"/>
      <c r="GGQ5384" s="288"/>
      <c r="GGR5384" s="288"/>
      <c r="GGS5384" s="288"/>
      <c r="GGT5384" s="288"/>
      <c r="GGU5384" s="288"/>
      <c r="GGV5384" s="288"/>
      <c r="GGW5384" s="288"/>
      <c r="GGX5384" s="288"/>
      <c r="GGY5384" s="288"/>
      <c r="GGZ5384" s="288"/>
      <c r="GHA5384" s="288"/>
      <c r="GHB5384" s="288"/>
      <c r="GHC5384" s="288"/>
      <c r="GHD5384" s="288"/>
      <c r="GHE5384" s="288"/>
      <c r="GHF5384" s="288"/>
      <c r="GHG5384" s="288"/>
      <c r="GHH5384" s="288"/>
      <c r="GHI5384" s="288"/>
      <c r="GHJ5384" s="288"/>
      <c r="GHK5384" s="288"/>
      <c r="GHL5384" s="288"/>
      <c r="GHM5384" s="288"/>
      <c r="GHN5384" s="288"/>
      <c r="GHO5384" s="288"/>
      <c r="GHP5384" s="288"/>
      <c r="GHQ5384" s="288"/>
      <c r="GHR5384" s="288"/>
      <c r="GHS5384" s="288"/>
      <c r="GHT5384" s="288"/>
      <c r="GHU5384" s="288"/>
      <c r="GHV5384" s="288"/>
      <c r="GHW5384" s="288"/>
      <c r="GHX5384" s="288"/>
      <c r="GHY5384" s="288"/>
      <c r="GHZ5384" s="288"/>
      <c r="GIA5384" s="288"/>
      <c r="GIB5384" s="288"/>
      <c r="GIC5384" s="288"/>
      <c r="GID5384" s="288"/>
      <c r="GIE5384" s="288"/>
      <c r="GIF5384" s="288"/>
      <c r="GIG5384" s="288"/>
      <c r="GIH5384" s="288"/>
      <c r="GII5384" s="288"/>
      <c r="GIJ5384" s="288"/>
      <c r="GIK5384" s="288"/>
      <c r="GIL5384" s="288"/>
      <c r="GIM5384" s="288"/>
      <c r="GIN5384" s="288"/>
      <c r="GIO5384" s="288"/>
      <c r="GIP5384" s="288"/>
      <c r="GIQ5384" s="288"/>
      <c r="GIR5384" s="288"/>
      <c r="GIS5384" s="288"/>
      <c r="GIT5384" s="288"/>
      <c r="GIU5384" s="288"/>
      <c r="GIV5384" s="288"/>
      <c r="GIW5384" s="288"/>
      <c r="GIX5384" s="288"/>
      <c r="GIY5384" s="288"/>
      <c r="GIZ5384" s="288"/>
      <c r="GJA5384" s="288"/>
      <c r="GJB5384" s="288"/>
      <c r="GJC5384" s="288"/>
      <c r="GJD5384" s="288"/>
      <c r="GJE5384" s="288"/>
      <c r="GJF5384" s="288"/>
      <c r="GJG5384" s="288"/>
      <c r="GJH5384" s="288"/>
      <c r="GJI5384" s="288"/>
      <c r="GJJ5384" s="288"/>
      <c r="GJK5384" s="288"/>
      <c r="GJL5384" s="288"/>
      <c r="GJM5384" s="288"/>
      <c r="GJN5384" s="288"/>
      <c r="GJO5384" s="288"/>
      <c r="GJP5384" s="288"/>
      <c r="GJQ5384" s="288"/>
      <c r="GJR5384" s="288"/>
      <c r="GJS5384" s="288"/>
      <c r="GJT5384" s="288"/>
      <c r="GJU5384" s="288"/>
      <c r="GJV5384" s="288"/>
      <c r="GJW5384" s="288"/>
      <c r="GJX5384" s="288"/>
      <c r="GJY5384" s="288"/>
      <c r="GJZ5384" s="288"/>
      <c r="GKA5384" s="288"/>
      <c r="GKB5384" s="288"/>
      <c r="GKC5384" s="288"/>
      <c r="GKD5384" s="288"/>
      <c r="GKE5384" s="288"/>
      <c r="GKF5384" s="288"/>
      <c r="GKG5384" s="288"/>
      <c r="GKH5384" s="288"/>
      <c r="GKI5384" s="288"/>
      <c r="GKJ5384" s="288"/>
      <c r="GKK5384" s="288"/>
      <c r="GKL5384" s="288"/>
      <c r="GKM5384" s="288"/>
      <c r="GKN5384" s="288"/>
      <c r="GKO5384" s="288"/>
      <c r="GKP5384" s="288"/>
      <c r="GKQ5384" s="288"/>
      <c r="GKR5384" s="288"/>
      <c r="GKS5384" s="288"/>
      <c r="GKT5384" s="288"/>
      <c r="GKU5384" s="288"/>
      <c r="GKV5384" s="288"/>
      <c r="GKW5384" s="288"/>
      <c r="GKX5384" s="288"/>
      <c r="GKY5384" s="288"/>
      <c r="GKZ5384" s="288"/>
      <c r="GLA5384" s="288"/>
      <c r="GLB5384" s="288"/>
      <c r="GLC5384" s="288"/>
      <c r="GLD5384" s="288"/>
      <c r="GLE5384" s="288"/>
      <c r="GLF5384" s="288"/>
      <c r="GLG5384" s="288"/>
      <c r="GLH5384" s="288"/>
      <c r="GLI5384" s="288"/>
      <c r="GLJ5384" s="288"/>
      <c r="GLK5384" s="288"/>
      <c r="GLL5384" s="288"/>
      <c r="GLM5384" s="288"/>
      <c r="GLN5384" s="288"/>
      <c r="GLO5384" s="288"/>
      <c r="GLP5384" s="288"/>
      <c r="GLQ5384" s="288"/>
      <c r="GLR5384" s="288"/>
      <c r="GLS5384" s="288"/>
      <c r="GLT5384" s="288"/>
      <c r="GLU5384" s="288"/>
      <c r="GLV5384" s="288"/>
      <c r="GLW5384" s="288"/>
      <c r="GLX5384" s="288"/>
      <c r="GLY5384" s="288"/>
      <c r="GLZ5384" s="288"/>
      <c r="GMA5384" s="288"/>
      <c r="GMB5384" s="288"/>
      <c r="GMC5384" s="288"/>
      <c r="GMD5384" s="288"/>
      <c r="GME5384" s="288"/>
      <c r="GMF5384" s="288"/>
      <c r="GMG5384" s="288"/>
      <c r="GMH5384" s="288"/>
      <c r="GMI5384" s="288"/>
      <c r="GMJ5384" s="288"/>
      <c r="GMK5384" s="288"/>
      <c r="GML5384" s="288"/>
      <c r="GMM5384" s="288"/>
      <c r="GMN5384" s="288"/>
      <c r="GMO5384" s="288"/>
      <c r="GMP5384" s="288"/>
      <c r="GMQ5384" s="288"/>
      <c r="GMR5384" s="288"/>
      <c r="GMS5384" s="288"/>
      <c r="GMT5384" s="288"/>
      <c r="GMU5384" s="288"/>
      <c r="GMV5384" s="288"/>
      <c r="GMW5384" s="288"/>
      <c r="GMX5384" s="288"/>
      <c r="GMY5384" s="288"/>
      <c r="GMZ5384" s="288"/>
      <c r="GNA5384" s="288"/>
      <c r="GNB5384" s="288"/>
      <c r="GNC5384" s="288"/>
      <c r="GND5384" s="288"/>
      <c r="GNE5384" s="288"/>
      <c r="GNF5384" s="288"/>
      <c r="GNG5384" s="288"/>
      <c r="GNH5384" s="288"/>
      <c r="GNI5384" s="288"/>
      <c r="GNJ5384" s="288"/>
      <c r="GNK5384" s="288"/>
      <c r="GNL5384" s="288"/>
      <c r="GNM5384" s="288"/>
      <c r="GNN5384" s="288"/>
      <c r="GNO5384" s="288"/>
      <c r="GNP5384" s="288"/>
      <c r="GNQ5384" s="288"/>
      <c r="GNR5384" s="288"/>
      <c r="GNS5384" s="288"/>
      <c r="GNT5384" s="288"/>
      <c r="GNU5384" s="288"/>
      <c r="GNV5384" s="288"/>
      <c r="GNW5384" s="288"/>
      <c r="GNX5384" s="288"/>
      <c r="GNY5384" s="288"/>
      <c r="GNZ5384" s="288"/>
      <c r="GOA5384" s="288"/>
      <c r="GOB5384" s="288"/>
      <c r="GOC5384" s="288"/>
      <c r="GOD5384" s="288"/>
      <c r="GOE5384" s="288"/>
      <c r="GOF5384" s="288"/>
      <c r="GOG5384" s="288"/>
      <c r="GOH5384" s="288"/>
      <c r="GOI5384" s="288"/>
      <c r="GOJ5384" s="288"/>
      <c r="GOK5384" s="288"/>
      <c r="GOL5384" s="288"/>
      <c r="GOM5384" s="288"/>
      <c r="GON5384" s="288"/>
      <c r="GOO5384" s="288"/>
      <c r="GOP5384" s="288"/>
      <c r="GOQ5384" s="288"/>
      <c r="GOR5384" s="288"/>
      <c r="GOS5384" s="288"/>
      <c r="GOT5384" s="288"/>
      <c r="GOU5384" s="288"/>
      <c r="GOV5384" s="288"/>
      <c r="GOW5384" s="288"/>
      <c r="GOX5384" s="288"/>
      <c r="GOY5384" s="288"/>
      <c r="GOZ5384" s="288"/>
      <c r="GPA5384" s="288"/>
      <c r="GPB5384" s="288"/>
      <c r="GPC5384" s="288"/>
      <c r="GPD5384" s="288"/>
      <c r="GPE5384" s="288"/>
      <c r="GPF5384" s="288"/>
      <c r="GPG5384" s="288"/>
      <c r="GPH5384" s="288"/>
      <c r="GPI5384" s="288"/>
      <c r="GPJ5384" s="288"/>
      <c r="GPK5384" s="288"/>
      <c r="GPL5384" s="288"/>
      <c r="GPM5384" s="288"/>
      <c r="GPN5384" s="288"/>
      <c r="GPO5384" s="288"/>
      <c r="GPP5384" s="288"/>
      <c r="GPQ5384" s="288"/>
      <c r="GPR5384" s="288"/>
      <c r="GPS5384" s="288"/>
      <c r="GPT5384" s="288"/>
      <c r="GPU5384" s="288"/>
      <c r="GPV5384" s="288"/>
      <c r="GPW5384" s="288"/>
      <c r="GPX5384" s="288"/>
      <c r="GPY5384" s="288"/>
      <c r="GPZ5384" s="288"/>
      <c r="GQA5384" s="288"/>
      <c r="GQB5384" s="288"/>
      <c r="GQC5384" s="288"/>
      <c r="GQD5384" s="288"/>
      <c r="GQE5384" s="288"/>
      <c r="GQF5384" s="288"/>
      <c r="GQG5384" s="288"/>
      <c r="GQH5384" s="288"/>
      <c r="GQI5384" s="288"/>
      <c r="GQJ5384" s="288"/>
      <c r="GQK5384" s="288"/>
      <c r="GQL5384" s="288"/>
      <c r="GQM5384" s="288"/>
      <c r="GQN5384" s="288"/>
      <c r="GQO5384" s="288"/>
      <c r="GQP5384" s="288"/>
      <c r="GQQ5384" s="288"/>
      <c r="GQR5384" s="288"/>
      <c r="GQS5384" s="288"/>
      <c r="GQT5384" s="288"/>
      <c r="GQU5384" s="288"/>
      <c r="GQV5384" s="288"/>
      <c r="GQW5384" s="288"/>
      <c r="GQX5384" s="288"/>
      <c r="GQY5384" s="288"/>
      <c r="GQZ5384" s="288"/>
      <c r="GRA5384" s="288"/>
      <c r="GRB5384" s="288"/>
      <c r="GRC5384" s="288"/>
      <c r="GRD5384" s="288"/>
      <c r="GRE5384" s="288"/>
      <c r="GRF5384" s="288"/>
      <c r="GRG5384" s="288"/>
      <c r="GRH5384" s="288"/>
      <c r="GRI5384" s="288"/>
      <c r="GRJ5384" s="288"/>
      <c r="GRK5384" s="288"/>
      <c r="GRL5384" s="288"/>
      <c r="GRM5384" s="288"/>
      <c r="GRN5384" s="288"/>
      <c r="GRO5384" s="288"/>
      <c r="GRP5384" s="288"/>
      <c r="GRQ5384" s="288"/>
      <c r="GRR5384" s="288"/>
      <c r="GRS5384" s="288"/>
      <c r="GRT5384" s="288"/>
      <c r="GRU5384" s="288"/>
      <c r="GRV5384" s="288"/>
      <c r="GRW5384" s="288"/>
      <c r="GRX5384" s="288"/>
      <c r="GRY5384" s="288"/>
      <c r="GRZ5384" s="288"/>
      <c r="GSA5384" s="288"/>
      <c r="GSB5384" s="288"/>
      <c r="GSC5384" s="288"/>
      <c r="GSD5384" s="288"/>
      <c r="GSE5384" s="288"/>
      <c r="GSF5384" s="288"/>
      <c r="GSG5384" s="288"/>
      <c r="GSH5384" s="288"/>
      <c r="GSI5384" s="288"/>
      <c r="GSJ5384" s="288"/>
      <c r="GSK5384" s="288"/>
      <c r="GSL5384" s="288"/>
      <c r="GSM5384" s="288"/>
      <c r="GSN5384" s="288"/>
      <c r="GSO5384" s="288"/>
      <c r="GSP5384" s="288"/>
      <c r="GSQ5384" s="288"/>
      <c r="GSR5384" s="288"/>
      <c r="GSS5384" s="288"/>
      <c r="GST5384" s="288"/>
      <c r="GSU5384" s="288"/>
      <c r="GSV5384" s="288"/>
      <c r="GSW5384" s="288"/>
      <c r="GSX5384" s="288"/>
      <c r="GSY5384" s="288"/>
      <c r="GSZ5384" s="288"/>
      <c r="GTA5384" s="288"/>
      <c r="GTB5384" s="288"/>
      <c r="GTC5384" s="288"/>
      <c r="GTD5384" s="288"/>
      <c r="GTE5384" s="288"/>
      <c r="GTF5384" s="288"/>
      <c r="GTG5384" s="288"/>
      <c r="GTH5384" s="288"/>
      <c r="GTI5384" s="288"/>
      <c r="GTJ5384" s="288"/>
      <c r="GTK5384" s="288"/>
      <c r="GTL5384" s="288"/>
      <c r="GTM5384" s="288"/>
      <c r="GTN5384" s="288"/>
      <c r="GTO5384" s="288"/>
      <c r="GTP5384" s="288"/>
      <c r="GTQ5384" s="288"/>
      <c r="GTR5384" s="288"/>
      <c r="GTS5384" s="288"/>
      <c r="GTT5384" s="288"/>
      <c r="GTU5384" s="288"/>
      <c r="GTV5384" s="288"/>
      <c r="GTW5384" s="288"/>
      <c r="GTX5384" s="288"/>
      <c r="GTY5384" s="288"/>
      <c r="GTZ5384" s="288"/>
      <c r="GUA5384" s="288"/>
      <c r="GUB5384" s="288"/>
      <c r="GUC5384" s="288"/>
      <c r="GUD5384" s="288"/>
      <c r="GUE5384" s="288"/>
      <c r="GUF5384" s="288"/>
      <c r="GUG5384" s="288"/>
      <c r="GUH5384" s="288"/>
      <c r="GUI5384" s="288"/>
      <c r="GUJ5384" s="288"/>
      <c r="GUK5384" s="288"/>
      <c r="GUL5384" s="288"/>
      <c r="GUM5384" s="288"/>
      <c r="GUN5384" s="288"/>
      <c r="GUO5384" s="288"/>
      <c r="GUP5384" s="288"/>
      <c r="GUQ5384" s="288"/>
      <c r="GUR5384" s="288"/>
      <c r="GUS5384" s="288"/>
      <c r="GUT5384" s="288"/>
      <c r="GUU5384" s="288"/>
      <c r="GUV5384" s="288"/>
      <c r="GUW5384" s="288"/>
      <c r="GUX5384" s="288"/>
      <c r="GUY5384" s="288"/>
      <c r="GUZ5384" s="288"/>
      <c r="GVA5384" s="288"/>
      <c r="GVB5384" s="288"/>
      <c r="GVC5384" s="288"/>
      <c r="GVD5384" s="288"/>
      <c r="GVE5384" s="288"/>
      <c r="GVF5384" s="288"/>
      <c r="GVG5384" s="288"/>
      <c r="GVH5384" s="288"/>
      <c r="GVI5384" s="288"/>
      <c r="GVJ5384" s="288"/>
      <c r="GVK5384" s="288"/>
      <c r="GVL5384" s="288"/>
      <c r="GVM5384" s="288"/>
      <c r="GVN5384" s="288"/>
      <c r="GVO5384" s="288"/>
      <c r="GVP5384" s="288"/>
      <c r="GVQ5384" s="288"/>
      <c r="GVR5384" s="288"/>
      <c r="GVS5384" s="288"/>
      <c r="GVT5384" s="288"/>
      <c r="GVU5384" s="288"/>
      <c r="GVV5384" s="288"/>
      <c r="GVW5384" s="288"/>
      <c r="GVX5384" s="288"/>
      <c r="GVY5384" s="288"/>
      <c r="GVZ5384" s="288"/>
      <c r="GWA5384" s="288"/>
      <c r="GWB5384" s="288"/>
      <c r="GWC5384" s="288"/>
      <c r="GWD5384" s="288"/>
      <c r="GWE5384" s="288"/>
      <c r="GWF5384" s="288"/>
      <c r="GWG5384" s="288"/>
      <c r="GWH5384" s="288"/>
      <c r="GWI5384" s="288"/>
      <c r="GWJ5384" s="288"/>
      <c r="GWK5384" s="288"/>
      <c r="GWL5384" s="288"/>
      <c r="GWM5384" s="288"/>
      <c r="GWN5384" s="288"/>
      <c r="GWO5384" s="288"/>
      <c r="GWP5384" s="288"/>
      <c r="GWQ5384" s="288"/>
      <c r="GWR5384" s="288"/>
      <c r="GWS5384" s="288"/>
      <c r="GWT5384" s="288"/>
      <c r="GWU5384" s="288"/>
      <c r="GWV5384" s="288"/>
      <c r="GWW5384" s="288"/>
      <c r="GWX5384" s="288"/>
      <c r="GWY5384" s="288"/>
      <c r="GWZ5384" s="288"/>
      <c r="GXA5384" s="288"/>
      <c r="GXB5384" s="288"/>
      <c r="GXC5384" s="288"/>
      <c r="GXD5384" s="288"/>
      <c r="GXE5384" s="288"/>
      <c r="GXF5384" s="288"/>
      <c r="GXG5384" s="288"/>
      <c r="GXH5384" s="288"/>
      <c r="GXI5384" s="288"/>
      <c r="GXJ5384" s="288"/>
      <c r="GXK5384" s="288"/>
      <c r="GXL5384" s="288"/>
      <c r="GXM5384" s="288"/>
      <c r="GXN5384" s="288"/>
      <c r="GXO5384" s="288"/>
      <c r="GXP5384" s="288"/>
      <c r="GXQ5384" s="288"/>
      <c r="GXR5384" s="288"/>
      <c r="GXS5384" s="288"/>
      <c r="GXT5384" s="288"/>
      <c r="GXU5384" s="288"/>
      <c r="GXV5384" s="288"/>
      <c r="GXW5384" s="288"/>
      <c r="GXX5384" s="288"/>
      <c r="GXY5384" s="288"/>
      <c r="GXZ5384" s="288"/>
      <c r="GYA5384" s="288"/>
      <c r="GYB5384" s="288"/>
      <c r="GYC5384" s="288"/>
      <c r="GYD5384" s="288"/>
      <c r="GYE5384" s="288"/>
      <c r="GYF5384" s="288"/>
      <c r="GYG5384" s="288"/>
      <c r="GYH5384" s="288"/>
      <c r="GYI5384" s="288"/>
      <c r="GYJ5384" s="288"/>
      <c r="GYK5384" s="288"/>
      <c r="GYL5384" s="288"/>
      <c r="GYM5384" s="288"/>
      <c r="GYN5384" s="288"/>
      <c r="GYO5384" s="288"/>
      <c r="GYP5384" s="288"/>
      <c r="GYQ5384" s="288"/>
      <c r="GYR5384" s="288"/>
      <c r="GYS5384" s="288"/>
      <c r="GYT5384" s="288"/>
      <c r="GYU5384" s="288"/>
      <c r="GYV5384" s="288"/>
      <c r="GYW5384" s="288"/>
      <c r="GYX5384" s="288"/>
      <c r="GYY5384" s="288"/>
      <c r="GYZ5384" s="288"/>
      <c r="GZA5384" s="288"/>
      <c r="GZB5384" s="288"/>
      <c r="GZC5384" s="288"/>
      <c r="GZD5384" s="288"/>
      <c r="GZE5384" s="288"/>
      <c r="GZF5384" s="288"/>
      <c r="GZG5384" s="288"/>
      <c r="GZH5384" s="288"/>
      <c r="GZI5384" s="288"/>
      <c r="GZJ5384" s="288"/>
      <c r="GZK5384" s="288"/>
      <c r="GZL5384" s="288"/>
      <c r="GZM5384" s="288"/>
      <c r="GZN5384" s="288"/>
      <c r="GZO5384" s="288"/>
      <c r="GZP5384" s="288"/>
      <c r="GZQ5384" s="288"/>
      <c r="GZR5384" s="288"/>
      <c r="GZS5384" s="288"/>
      <c r="GZT5384" s="288"/>
      <c r="GZU5384" s="288"/>
      <c r="GZV5384" s="288"/>
      <c r="GZW5384" s="288"/>
      <c r="GZX5384" s="288"/>
      <c r="GZY5384" s="288"/>
      <c r="GZZ5384" s="288"/>
      <c r="HAA5384" s="288"/>
      <c r="HAB5384" s="288"/>
      <c r="HAC5384" s="288"/>
      <c r="HAD5384" s="288"/>
      <c r="HAE5384" s="288"/>
      <c r="HAF5384" s="288"/>
      <c r="HAG5384" s="288"/>
      <c r="HAH5384" s="288"/>
      <c r="HAI5384" s="288"/>
      <c r="HAJ5384" s="288"/>
      <c r="HAK5384" s="288"/>
      <c r="HAL5384" s="288"/>
      <c r="HAM5384" s="288"/>
      <c r="HAN5384" s="288"/>
      <c r="HAO5384" s="288"/>
      <c r="HAP5384" s="288"/>
      <c r="HAQ5384" s="288"/>
      <c r="HAR5384" s="288"/>
      <c r="HAS5384" s="288"/>
      <c r="HAT5384" s="288"/>
      <c r="HAU5384" s="288"/>
      <c r="HAV5384" s="288"/>
      <c r="HAW5384" s="288"/>
      <c r="HAX5384" s="288"/>
      <c r="HAY5384" s="288"/>
      <c r="HAZ5384" s="288"/>
      <c r="HBA5384" s="288"/>
      <c r="HBB5384" s="288"/>
      <c r="HBC5384" s="288"/>
      <c r="HBD5384" s="288"/>
      <c r="HBE5384" s="288"/>
      <c r="HBF5384" s="288"/>
      <c r="HBG5384" s="288"/>
      <c r="HBH5384" s="288"/>
      <c r="HBI5384" s="288"/>
      <c r="HBJ5384" s="288"/>
      <c r="HBK5384" s="288"/>
      <c r="HBL5384" s="288"/>
      <c r="HBM5384" s="288"/>
      <c r="HBN5384" s="288"/>
      <c r="HBO5384" s="288"/>
      <c r="HBP5384" s="288"/>
      <c r="HBQ5384" s="288"/>
      <c r="HBR5384" s="288"/>
      <c r="HBS5384" s="288"/>
      <c r="HBT5384" s="288"/>
      <c r="HBU5384" s="288"/>
      <c r="HBV5384" s="288"/>
      <c r="HBW5384" s="288"/>
      <c r="HBX5384" s="288"/>
      <c r="HBY5384" s="288"/>
      <c r="HBZ5384" s="288"/>
      <c r="HCA5384" s="288"/>
      <c r="HCB5384" s="288"/>
      <c r="HCC5384" s="288"/>
      <c r="HCD5384" s="288"/>
      <c r="HCE5384" s="288"/>
      <c r="HCF5384" s="288"/>
      <c r="HCG5384" s="288"/>
      <c r="HCH5384" s="288"/>
      <c r="HCI5384" s="288"/>
      <c r="HCJ5384" s="288"/>
      <c r="HCK5384" s="288"/>
      <c r="HCL5384" s="288"/>
      <c r="HCM5384" s="288"/>
      <c r="HCN5384" s="288"/>
      <c r="HCO5384" s="288"/>
      <c r="HCP5384" s="288"/>
      <c r="HCQ5384" s="288"/>
      <c r="HCR5384" s="288"/>
      <c r="HCS5384" s="288"/>
      <c r="HCT5384" s="288"/>
      <c r="HCU5384" s="288"/>
      <c r="HCV5384" s="288"/>
      <c r="HCW5384" s="288"/>
      <c r="HCX5384" s="288"/>
      <c r="HCY5384" s="288"/>
      <c r="HCZ5384" s="288"/>
      <c r="HDA5384" s="288"/>
      <c r="HDB5384" s="288"/>
      <c r="HDC5384" s="288"/>
      <c r="HDD5384" s="288"/>
      <c r="HDE5384" s="288"/>
      <c r="HDF5384" s="288"/>
      <c r="HDG5384" s="288"/>
      <c r="HDH5384" s="288"/>
      <c r="HDI5384" s="288"/>
      <c r="HDJ5384" s="288"/>
      <c r="HDK5384" s="288"/>
      <c r="HDL5384" s="288"/>
      <c r="HDM5384" s="288"/>
      <c r="HDN5384" s="288"/>
      <c r="HDO5384" s="288"/>
      <c r="HDP5384" s="288"/>
      <c r="HDQ5384" s="288"/>
      <c r="HDR5384" s="288"/>
      <c r="HDS5384" s="288"/>
      <c r="HDT5384" s="288"/>
      <c r="HDU5384" s="288"/>
      <c r="HDV5384" s="288"/>
      <c r="HDW5384" s="288"/>
      <c r="HDX5384" s="288"/>
      <c r="HDY5384" s="288"/>
      <c r="HDZ5384" s="288"/>
      <c r="HEA5384" s="288"/>
      <c r="HEB5384" s="288"/>
      <c r="HEC5384" s="288"/>
      <c r="HED5384" s="288"/>
      <c r="HEE5384" s="288"/>
      <c r="HEF5384" s="288"/>
      <c r="HEG5384" s="288"/>
      <c r="HEH5384" s="288"/>
      <c r="HEI5384" s="288"/>
      <c r="HEJ5384" s="288"/>
      <c r="HEK5384" s="288"/>
      <c r="HEL5384" s="288"/>
      <c r="HEM5384" s="288"/>
      <c r="HEN5384" s="288"/>
      <c r="HEO5384" s="288"/>
      <c r="HEP5384" s="288"/>
      <c r="HEQ5384" s="288"/>
      <c r="HER5384" s="288"/>
      <c r="HES5384" s="288"/>
      <c r="HET5384" s="288"/>
      <c r="HEU5384" s="288"/>
      <c r="HEV5384" s="288"/>
      <c r="HEW5384" s="288"/>
      <c r="HEX5384" s="288"/>
      <c r="HEY5384" s="288"/>
      <c r="HEZ5384" s="288"/>
      <c r="HFA5384" s="288"/>
      <c r="HFB5384" s="288"/>
      <c r="HFC5384" s="288"/>
      <c r="HFD5384" s="288"/>
      <c r="HFE5384" s="288"/>
      <c r="HFF5384" s="288"/>
      <c r="HFG5384" s="288"/>
      <c r="HFH5384" s="288"/>
      <c r="HFI5384" s="288"/>
      <c r="HFJ5384" s="288"/>
      <c r="HFK5384" s="288"/>
      <c r="HFL5384" s="288"/>
      <c r="HFM5384" s="288"/>
      <c r="HFN5384" s="288"/>
      <c r="HFO5384" s="288"/>
      <c r="HFP5384" s="288"/>
      <c r="HFQ5384" s="288"/>
      <c r="HFR5384" s="288"/>
      <c r="HFS5384" s="288"/>
      <c r="HFT5384" s="288"/>
      <c r="HFU5384" s="288"/>
      <c r="HFV5384" s="288"/>
      <c r="HFW5384" s="288"/>
      <c r="HFX5384" s="288"/>
      <c r="HFY5384" s="288"/>
      <c r="HFZ5384" s="288"/>
      <c r="HGA5384" s="288"/>
      <c r="HGB5384" s="288"/>
      <c r="HGC5384" s="288"/>
      <c r="HGD5384" s="288"/>
      <c r="HGE5384" s="288"/>
      <c r="HGF5384" s="288"/>
      <c r="HGG5384" s="288"/>
      <c r="HGH5384" s="288"/>
      <c r="HGI5384" s="288"/>
      <c r="HGJ5384" s="288"/>
      <c r="HGK5384" s="288"/>
      <c r="HGL5384" s="288"/>
      <c r="HGM5384" s="288"/>
      <c r="HGN5384" s="288"/>
      <c r="HGO5384" s="288"/>
      <c r="HGP5384" s="288"/>
      <c r="HGQ5384" s="288"/>
      <c r="HGR5384" s="288"/>
      <c r="HGS5384" s="288"/>
      <c r="HGT5384" s="288"/>
      <c r="HGU5384" s="288"/>
      <c r="HGV5384" s="288"/>
      <c r="HGW5384" s="288"/>
      <c r="HGX5384" s="288"/>
      <c r="HGY5384" s="288"/>
      <c r="HGZ5384" s="288"/>
      <c r="HHA5384" s="288"/>
      <c r="HHB5384" s="288"/>
      <c r="HHC5384" s="288"/>
      <c r="HHD5384" s="288"/>
      <c r="HHE5384" s="288"/>
      <c r="HHF5384" s="288"/>
      <c r="HHG5384" s="288"/>
      <c r="HHH5384" s="288"/>
      <c r="HHI5384" s="288"/>
      <c r="HHJ5384" s="288"/>
      <c r="HHK5384" s="288"/>
      <c r="HHL5384" s="288"/>
      <c r="HHM5384" s="288"/>
      <c r="HHN5384" s="288"/>
      <c r="HHO5384" s="288"/>
      <c r="HHP5384" s="288"/>
      <c r="HHQ5384" s="288"/>
      <c r="HHR5384" s="288"/>
      <c r="HHS5384" s="288"/>
      <c r="HHT5384" s="288"/>
      <c r="HHU5384" s="288"/>
      <c r="HHV5384" s="288"/>
      <c r="HHW5384" s="288"/>
      <c r="HHX5384" s="288"/>
      <c r="HHY5384" s="288"/>
      <c r="HHZ5384" s="288"/>
      <c r="HIA5384" s="288"/>
      <c r="HIB5384" s="288"/>
      <c r="HIC5384" s="288"/>
      <c r="HID5384" s="288"/>
      <c r="HIE5384" s="288"/>
      <c r="HIF5384" s="288"/>
      <c r="HIG5384" s="288"/>
      <c r="HIH5384" s="288"/>
      <c r="HII5384" s="288"/>
      <c r="HIJ5384" s="288"/>
      <c r="HIK5384" s="288"/>
      <c r="HIL5384" s="288"/>
      <c r="HIM5384" s="288"/>
      <c r="HIN5384" s="288"/>
      <c r="HIO5384" s="288"/>
      <c r="HIP5384" s="288"/>
      <c r="HIQ5384" s="288"/>
      <c r="HIR5384" s="288"/>
      <c r="HIS5384" s="288"/>
      <c r="HIT5384" s="288"/>
      <c r="HIU5384" s="288"/>
      <c r="HIV5384" s="288"/>
      <c r="HIW5384" s="288"/>
      <c r="HIX5384" s="288"/>
      <c r="HIY5384" s="288"/>
      <c r="HIZ5384" s="288"/>
      <c r="HJA5384" s="288"/>
      <c r="HJB5384" s="288"/>
      <c r="HJC5384" s="288"/>
      <c r="HJD5384" s="288"/>
      <c r="HJE5384" s="288"/>
      <c r="HJF5384" s="288"/>
      <c r="HJG5384" s="288"/>
      <c r="HJH5384" s="288"/>
      <c r="HJI5384" s="288"/>
      <c r="HJJ5384" s="288"/>
      <c r="HJK5384" s="288"/>
      <c r="HJL5384" s="288"/>
      <c r="HJM5384" s="288"/>
      <c r="HJN5384" s="288"/>
      <c r="HJO5384" s="288"/>
      <c r="HJP5384" s="288"/>
      <c r="HJQ5384" s="288"/>
      <c r="HJR5384" s="288"/>
      <c r="HJS5384" s="288"/>
      <c r="HJT5384" s="288"/>
      <c r="HJU5384" s="288"/>
      <c r="HJV5384" s="288"/>
      <c r="HJW5384" s="288"/>
      <c r="HJX5384" s="288"/>
      <c r="HJY5384" s="288"/>
      <c r="HJZ5384" s="288"/>
      <c r="HKA5384" s="288"/>
      <c r="HKB5384" s="288"/>
      <c r="HKC5384" s="288"/>
      <c r="HKD5384" s="288"/>
      <c r="HKE5384" s="288"/>
      <c r="HKF5384" s="288"/>
      <c r="HKG5384" s="288"/>
      <c r="HKH5384" s="288"/>
      <c r="HKI5384" s="288"/>
      <c r="HKJ5384" s="288"/>
      <c r="HKK5384" s="288"/>
      <c r="HKL5384" s="288"/>
      <c r="HKM5384" s="288"/>
      <c r="HKN5384" s="288"/>
      <c r="HKO5384" s="288"/>
      <c r="HKP5384" s="288"/>
      <c r="HKQ5384" s="288"/>
      <c r="HKR5384" s="288"/>
      <c r="HKS5384" s="288"/>
      <c r="HKT5384" s="288"/>
      <c r="HKU5384" s="288"/>
      <c r="HKV5384" s="288"/>
      <c r="HKW5384" s="288"/>
      <c r="HKX5384" s="288"/>
      <c r="HKY5384" s="288"/>
      <c r="HKZ5384" s="288"/>
      <c r="HLA5384" s="288"/>
      <c r="HLB5384" s="288"/>
      <c r="HLC5384" s="288"/>
      <c r="HLD5384" s="288"/>
      <c r="HLE5384" s="288"/>
      <c r="HLF5384" s="288"/>
      <c r="HLG5384" s="288"/>
      <c r="HLH5384" s="288"/>
      <c r="HLI5384" s="288"/>
      <c r="HLJ5384" s="288"/>
      <c r="HLK5384" s="288"/>
      <c r="HLL5384" s="288"/>
      <c r="HLM5384" s="288"/>
      <c r="HLN5384" s="288"/>
      <c r="HLO5384" s="288"/>
      <c r="HLP5384" s="288"/>
      <c r="HLQ5384" s="288"/>
      <c r="HLR5384" s="288"/>
      <c r="HLS5384" s="288"/>
      <c r="HLT5384" s="288"/>
      <c r="HLU5384" s="288"/>
      <c r="HLV5384" s="288"/>
      <c r="HLW5384" s="288"/>
      <c r="HLX5384" s="288"/>
      <c r="HLY5384" s="288"/>
      <c r="HLZ5384" s="288"/>
      <c r="HMA5384" s="288"/>
      <c r="HMB5384" s="288"/>
      <c r="HMC5384" s="288"/>
      <c r="HMD5384" s="288"/>
      <c r="HME5384" s="288"/>
      <c r="HMF5384" s="288"/>
      <c r="HMG5384" s="288"/>
      <c r="HMH5384" s="288"/>
      <c r="HMI5384" s="288"/>
      <c r="HMJ5384" s="288"/>
      <c r="HMK5384" s="288"/>
      <c r="HML5384" s="288"/>
      <c r="HMM5384" s="288"/>
      <c r="HMN5384" s="288"/>
      <c r="HMO5384" s="288"/>
      <c r="HMP5384" s="288"/>
      <c r="HMQ5384" s="288"/>
      <c r="HMR5384" s="288"/>
      <c r="HMS5384" s="288"/>
      <c r="HMT5384" s="288"/>
      <c r="HMU5384" s="288"/>
      <c r="HMV5384" s="288"/>
      <c r="HMW5384" s="288"/>
      <c r="HMX5384" s="288"/>
      <c r="HMY5384" s="288"/>
      <c r="HMZ5384" s="288"/>
      <c r="HNA5384" s="288"/>
      <c r="HNB5384" s="288"/>
      <c r="HNC5384" s="288"/>
      <c r="HND5384" s="288"/>
      <c r="HNE5384" s="288"/>
      <c r="HNF5384" s="288"/>
      <c r="HNG5384" s="288"/>
      <c r="HNH5384" s="288"/>
      <c r="HNI5384" s="288"/>
      <c r="HNJ5384" s="288"/>
      <c r="HNK5384" s="288"/>
      <c r="HNL5384" s="288"/>
      <c r="HNM5384" s="288"/>
      <c r="HNN5384" s="288"/>
      <c r="HNO5384" s="288"/>
      <c r="HNP5384" s="288"/>
      <c r="HNQ5384" s="288"/>
      <c r="HNR5384" s="288"/>
      <c r="HNS5384" s="288"/>
      <c r="HNT5384" s="288"/>
      <c r="HNU5384" s="288"/>
      <c r="HNV5384" s="288"/>
      <c r="HNW5384" s="288"/>
      <c r="HNX5384" s="288"/>
      <c r="HNY5384" s="288"/>
      <c r="HNZ5384" s="288"/>
      <c r="HOA5384" s="288"/>
      <c r="HOB5384" s="288"/>
      <c r="HOC5384" s="288"/>
      <c r="HOD5384" s="288"/>
      <c r="HOE5384" s="288"/>
      <c r="HOF5384" s="288"/>
      <c r="HOG5384" s="288"/>
      <c r="HOH5384" s="288"/>
      <c r="HOI5384" s="288"/>
      <c r="HOJ5384" s="288"/>
      <c r="HOK5384" s="288"/>
      <c r="HOL5384" s="288"/>
      <c r="HOM5384" s="288"/>
      <c r="HON5384" s="288"/>
      <c r="HOO5384" s="288"/>
      <c r="HOP5384" s="288"/>
      <c r="HOQ5384" s="288"/>
      <c r="HOR5384" s="288"/>
      <c r="HOS5384" s="288"/>
      <c r="HOT5384" s="288"/>
      <c r="HOU5384" s="288"/>
      <c r="HOV5384" s="288"/>
      <c r="HOW5384" s="288"/>
      <c r="HOX5384" s="288"/>
      <c r="HOY5384" s="288"/>
      <c r="HOZ5384" s="288"/>
      <c r="HPA5384" s="288"/>
      <c r="HPB5384" s="288"/>
      <c r="HPC5384" s="288"/>
      <c r="HPD5384" s="288"/>
      <c r="HPE5384" s="288"/>
      <c r="HPF5384" s="288"/>
      <c r="HPG5384" s="288"/>
      <c r="HPH5384" s="288"/>
      <c r="HPI5384" s="288"/>
      <c r="HPJ5384" s="288"/>
      <c r="HPK5384" s="288"/>
      <c r="HPL5384" s="288"/>
      <c r="HPM5384" s="288"/>
      <c r="HPN5384" s="288"/>
      <c r="HPO5384" s="288"/>
      <c r="HPP5384" s="288"/>
      <c r="HPQ5384" s="288"/>
      <c r="HPR5384" s="288"/>
      <c r="HPS5384" s="288"/>
      <c r="HPT5384" s="288"/>
      <c r="HPU5384" s="288"/>
      <c r="HPV5384" s="288"/>
      <c r="HPW5384" s="288"/>
      <c r="HPX5384" s="288"/>
      <c r="HPY5384" s="288"/>
      <c r="HPZ5384" s="288"/>
      <c r="HQA5384" s="288"/>
      <c r="HQB5384" s="288"/>
      <c r="HQC5384" s="288"/>
      <c r="HQD5384" s="288"/>
      <c r="HQE5384" s="288"/>
      <c r="HQF5384" s="288"/>
      <c r="HQG5384" s="288"/>
      <c r="HQH5384" s="288"/>
      <c r="HQI5384" s="288"/>
      <c r="HQJ5384" s="288"/>
      <c r="HQK5384" s="288"/>
      <c r="HQL5384" s="288"/>
      <c r="HQM5384" s="288"/>
      <c r="HQN5384" s="288"/>
      <c r="HQO5384" s="288"/>
      <c r="HQP5384" s="288"/>
      <c r="HQQ5384" s="288"/>
      <c r="HQR5384" s="288"/>
      <c r="HQS5384" s="288"/>
      <c r="HQT5384" s="288"/>
      <c r="HQU5384" s="288"/>
      <c r="HQV5384" s="288"/>
      <c r="HQW5384" s="288"/>
      <c r="HQX5384" s="288"/>
      <c r="HQY5384" s="288"/>
      <c r="HQZ5384" s="288"/>
      <c r="HRA5384" s="288"/>
      <c r="HRB5384" s="288"/>
      <c r="HRC5384" s="288"/>
      <c r="HRD5384" s="288"/>
      <c r="HRE5384" s="288"/>
      <c r="HRF5384" s="288"/>
      <c r="HRG5384" s="288"/>
      <c r="HRH5384" s="288"/>
      <c r="HRI5384" s="288"/>
      <c r="HRJ5384" s="288"/>
      <c r="HRK5384" s="288"/>
      <c r="HRL5384" s="288"/>
      <c r="HRM5384" s="288"/>
      <c r="HRN5384" s="288"/>
      <c r="HRO5384" s="288"/>
      <c r="HRP5384" s="288"/>
      <c r="HRQ5384" s="288"/>
      <c r="HRR5384" s="288"/>
      <c r="HRS5384" s="288"/>
      <c r="HRT5384" s="288"/>
      <c r="HRU5384" s="288"/>
      <c r="HRV5384" s="288"/>
      <c r="HRW5384" s="288"/>
      <c r="HRX5384" s="288"/>
      <c r="HRY5384" s="288"/>
      <c r="HRZ5384" s="288"/>
      <c r="HSA5384" s="288"/>
      <c r="HSB5384" s="288"/>
      <c r="HSC5384" s="288"/>
      <c r="HSD5384" s="288"/>
      <c r="HSE5384" s="288"/>
      <c r="HSF5384" s="288"/>
      <c r="HSG5384" s="288"/>
      <c r="HSH5384" s="288"/>
      <c r="HSI5384" s="288"/>
      <c r="HSJ5384" s="288"/>
      <c r="HSK5384" s="288"/>
      <c r="HSL5384" s="288"/>
      <c r="HSM5384" s="288"/>
      <c r="HSN5384" s="288"/>
      <c r="HSO5384" s="288"/>
      <c r="HSP5384" s="288"/>
      <c r="HSQ5384" s="288"/>
      <c r="HSR5384" s="288"/>
      <c r="HSS5384" s="288"/>
      <c r="HST5384" s="288"/>
      <c r="HSU5384" s="288"/>
      <c r="HSV5384" s="288"/>
      <c r="HSW5384" s="288"/>
      <c r="HSX5384" s="288"/>
      <c r="HSY5384" s="288"/>
      <c r="HSZ5384" s="288"/>
      <c r="HTA5384" s="288"/>
      <c r="HTB5384" s="288"/>
      <c r="HTC5384" s="288"/>
      <c r="HTD5384" s="288"/>
      <c r="HTE5384" s="288"/>
      <c r="HTF5384" s="288"/>
      <c r="HTG5384" s="288"/>
      <c r="HTH5384" s="288"/>
      <c r="HTI5384" s="288"/>
      <c r="HTJ5384" s="288"/>
      <c r="HTK5384" s="288"/>
      <c r="HTL5384" s="288"/>
      <c r="HTM5384" s="288"/>
      <c r="HTN5384" s="288"/>
      <c r="HTO5384" s="288"/>
      <c r="HTP5384" s="288"/>
      <c r="HTQ5384" s="288"/>
      <c r="HTR5384" s="288"/>
      <c r="HTS5384" s="288"/>
      <c r="HTT5384" s="288"/>
      <c r="HTU5384" s="288"/>
      <c r="HTV5384" s="288"/>
      <c r="HTW5384" s="288"/>
      <c r="HTX5384" s="288"/>
      <c r="HTY5384" s="288"/>
      <c r="HTZ5384" s="288"/>
      <c r="HUA5384" s="288"/>
      <c r="HUB5384" s="288"/>
      <c r="HUC5384" s="288"/>
      <c r="HUD5384" s="288"/>
      <c r="HUE5384" s="288"/>
      <c r="HUF5384" s="288"/>
      <c r="HUG5384" s="288"/>
      <c r="HUH5384" s="288"/>
      <c r="HUI5384" s="288"/>
      <c r="HUJ5384" s="288"/>
      <c r="HUK5384" s="288"/>
      <c r="HUL5384" s="288"/>
      <c r="HUM5384" s="288"/>
      <c r="HUN5384" s="288"/>
      <c r="HUO5384" s="288"/>
      <c r="HUP5384" s="288"/>
      <c r="HUQ5384" s="288"/>
      <c r="HUR5384" s="288"/>
      <c r="HUS5384" s="288"/>
      <c r="HUT5384" s="288"/>
      <c r="HUU5384" s="288"/>
      <c r="HUV5384" s="288"/>
      <c r="HUW5384" s="288"/>
      <c r="HUX5384" s="288"/>
      <c r="HUY5384" s="288"/>
      <c r="HUZ5384" s="288"/>
      <c r="HVA5384" s="288"/>
      <c r="HVB5384" s="288"/>
      <c r="HVC5384" s="288"/>
      <c r="HVD5384" s="288"/>
      <c r="HVE5384" s="288"/>
      <c r="HVF5384" s="288"/>
      <c r="HVG5384" s="288"/>
      <c r="HVH5384" s="288"/>
      <c r="HVI5384" s="288"/>
      <c r="HVJ5384" s="288"/>
      <c r="HVK5384" s="288"/>
      <c r="HVL5384" s="288"/>
      <c r="HVM5384" s="288"/>
      <c r="HVN5384" s="288"/>
      <c r="HVO5384" s="288"/>
      <c r="HVP5384" s="288"/>
      <c r="HVQ5384" s="288"/>
      <c r="HVR5384" s="288"/>
      <c r="HVS5384" s="288"/>
      <c r="HVT5384" s="288"/>
      <c r="HVU5384" s="288"/>
      <c r="HVV5384" s="288"/>
      <c r="HVW5384" s="288"/>
      <c r="HVX5384" s="288"/>
      <c r="HVY5384" s="288"/>
      <c r="HVZ5384" s="288"/>
      <c r="HWA5384" s="288"/>
      <c r="HWB5384" s="288"/>
      <c r="HWC5384" s="288"/>
      <c r="HWD5384" s="288"/>
      <c r="HWE5384" s="288"/>
      <c r="HWF5384" s="288"/>
      <c r="HWG5384" s="288"/>
      <c r="HWH5384" s="288"/>
      <c r="HWI5384" s="288"/>
      <c r="HWJ5384" s="288"/>
      <c r="HWK5384" s="288"/>
      <c r="HWL5384" s="288"/>
      <c r="HWM5384" s="288"/>
      <c r="HWN5384" s="288"/>
      <c r="HWO5384" s="288"/>
      <c r="HWP5384" s="288"/>
      <c r="HWQ5384" s="288"/>
      <c r="HWR5384" s="288"/>
      <c r="HWS5384" s="288"/>
      <c r="HWT5384" s="288"/>
      <c r="HWU5384" s="288"/>
      <c r="HWV5384" s="288"/>
      <c r="HWW5384" s="288"/>
      <c r="HWX5384" s="288"/>
      <c r="HWY5384" s="288"/>
      <c r="HWZ5384" s="288"/>
      <c r="HXA5384" s="288"/>
      <c r="HXB5384" s="288"/>
      <c r="HXC5384" s="288"/>
      <c r="HXD5384" s="288"/>
      <c r="HXE5384" s="288"/>
      <c r="HXF5384" s="288"/>
      <c r="HXG5384" s="288"/>
      <c r="HXH5384" s="288"/>
      <c r="HXI5384" s="288"/>
      <c r="HXJ5384" s="288"/>
      <c r="HXK5384" s="288"/>
      <c r="HXL5384" s="288"/>
      <c r="HXM5384" s="288"/>
      <c r="HXN5384" s="288"/>
      <c r="HXO5384" s="288"/>
      <c r="HXP5384" s="288"/>
      <c r="HXQ5384" s="288"/>
      <c r="HXR5384" s="288"/>
      <c r="HXS5384" s="288"/>
      <c r="HXT5384" s="288"/>
      <c r="HXU5384" s="288"/>
      <c r="HXV5384" s="288"/>
      <c r="HXW5384" s="288"/>
      <c r="HXX5384" s="288"/>
      <c r="HXY5384" s="288"/>
      <c r="HXZ5384" s="288"/>
      <c r="HYA5384" s="288"/>
      <c r="HYB5384" s="288"/>
      <c r="HYC5384" s="288"/>
      <c r="HYD5384" s="288"/>
      <c r="HYE5384" s="288"/>
      <c r="HYF5384" s="288"/>
      <c r="HYG5384" s="288"/>
      <c r="HYH5384" s="288"/>
      <c r="HYI5384" s="288"/>
      <c r="HYJ5384" s="288"/>
      <c r="HYK5384" s="288"/>
      <c r="HYL5384" s="288"/>
      <c r="HYM5384" s="288"/>
      <c r="HYN5384" s="288"/>
      <c r="HYO5384" s="288"/>
      <c r="HYP5384" s="288"/>
      <c r="HYQ5384" s="288"/>
      <c r="HYR5384" s="288"/>
      <c r="HYS5384" s="288"/>
      <c r="HYT5384" s="288"/>
      <c r="HYU5384" s="288"/>
      <c r="HYV5384" s="288"/>
      <c r="HYW5384" s="288"/>
      <c r="HYX5384" s="288"/>
      <c r="HYY5384" s="288"/>
      <c r="HYZ5384" s="288"/>
      <c r="HZA5384" s="288"/>
      <c r="HZB5384" s="288"/>
      <c r="HZC5384" s="288"/>
      <c r="HZD5384" s="288"/>
      <c r="HZE5384" s="288"/>
      <c r="HZF5384" s="288"/>
      <c r="HZG5384" s="288"/>
      <c r="HZH5384" s="288"/>
      <c r="HZI5384" s="288"/>
      <c r="HZJ5384" s="288"/>
      <c r="HZK5384" s="288"/>
      <c r="HZL5384" s="288"/>
      <c r="HZM5384" s="288"/>
      <c r="HZN5384" s="288"/>
      <c r="HZO5384" s="288"/>
      <c r="HZP5384" s="288"/>
      <c r="HZQ5384" s="288"/>
      <c r="HZR5384" s="288"/>
      <c r="HZS5384" s="288"/>
      <c r="HZT5384" s="288"/>
      <c r="HZU5384" s="288"/>
      <c r="HZV5384" s="288"/>
      <c r="HZW5384" s="288"/>
      <c r="HZX5384" s="288"/>
      <c r="HZY5384" s="288"/>
      <c r="HZZ5384" s="288"/>
      <c r="IAA5384" s="288"/>
      <c r="IAB5384" s="288"/>
      <c r="IAC5384" s="288"/>
      <c r="IAD5384" s="288"/>
      <c r="IAE5384" s="288"/>
      <c r="IAF5384" s="288"/>
      <c r="IAG5384" s="288"/>
      <c r="IAH5384" s="288"/>
      <c r="IAI5384" s="288"/>
      <c r="IAJ5384" s="288"/>
      <c r="IAK5384" s="288"/>
      <c r="IAL5384" s="288"/>
      <c r="IAM5384" s="288"/>
      <c r="IAN5384" s="288"/>
      <c r="IAO5384" s="288"/>
      <c r="IAP5384" s="288"/>
      <c r="IAQ5384" s="288"/>
      <c r="IAR5384" s="288"/>
      <c r="IAS5384" s="288"/>
      <c r="IAT5384" s="288"/>
      <c r="IAU5384" s="288"/>
      <c r="IAV5384" s="288"/>
      <c r="IAW5384" s="288"/>
      <c r="IAX5384" s="288"/>
      <c r="IAY5384" s="288"/>
      <c r="IAZ5384" s="288"/>
      <c r="IBA5384" s="288"/>
      <c r="IBB5384" s="288"/>
      <c r="IBC5384" s="288"/>
      <c r="IBD5384" s="288"/>
      <c r="IBE5384" s="288"/>
      <c r="IBF5384" s="288"/>
      <c r="IBG5384" s="288"/>
      <c r="IBH5384" s="288"/>
      <c r="IBI5384" s="288"/>
      <c r="IBJ5384" s="288"/>
      <c r="IBK5384" s="288"/>
      <c r="IBL5384" s="288"/>
      <c r="IBM5384" s="288"/>
      <c r="IBN5384" s="288"/>
      <c r="IBO5384" s="288"/>
      <c r="IBP5384" s="288"/>
      <c r="IBQ5384" s="288"/>
      <c r="IBR5384" s="288"/>
      <c r="IBS5384" s="288"/>
      <c r="IBT5384" s="288"/>
      <c r="IBU5384" s="288"/>
      <c r="IBV5384" s="288"/>
      <c r="IBW5384" s="288"/>
      <c r="IBX5384" s="288"/>
      <c r="IBY5384" s="288"/>
      <c r="IBZ5384" s="288"/>
      <c r="ICA5384" s="288"/>
      <c r="ICB5384" s="288"/>
      <c r="ICC5384" s="288"/>
      <c r="ICD5384" s="288"/>
      <c r="ICE5384" s="288"/>
      <c r="ICF5384" s="288"/>
      <c r="ICG5384" s="288"/>
      <c r="ICH5384" s="288"/>
      <c r="ICI5384" s="288"/>
      <c r="ICJ5384" s="288"/>
      <c r="ICK5384" s="288"/>
      <c r="ICL5384" s="288"/>
      <c r="ICM5384" s="288"/>
      <c r="ICN5384" s="288"/>
      <c r="ICO5384" s="288"/>
      <c r="ICP5384" s="288"/>
      <c r="ICQ5384" s="288"/>
      <c r="ICR5384" s="288"/>
      <c r="ICS5384" s="288"/>
      <c r="ICT5384" s="288"/>
      <c r="ICU5384" s="288"/>
      <c r="ICV5384" s="288"/>
      <c r="ICW5384" s="288"/>
      <c r="ICX5384" s="288"/>
      <c r="ICY5384" s="288"/>
      <c r="ICZ5384" s="288"/>
      <c r="IDA5384" s="288"/>
      <c r="IDB5384" s="288"/>
      <c r="IDC5384" s="288"/>
      <c r="IDD5384" s="288"/>
      <c r="IDE5384" s="288"/>
      <c r="IDF5384" s="288"/>
      <c r="IDG5384" s="288"/>
      <c r="IDH5384" s="288"/>
      <c r="IDI5384" s="288"/>
      <c r="IDJ5384" s="288"/>
      <c r="IDK5384" s="288"/>
      <c r="IDL5384" s="288"/>
      <c r="IDM5384" s="288"/>
      <c r="IDN5384" s="288"/>
      <c r="IDO5384" s="288"/>
      <c r="IDP5384" s="288"/>
      <c r="IDQ5384" s="288"/>
      <c r="IDR5384" s="288"/>
      <c r="IDS5384" s="288"/>
      <c r="IDT5384" s="288"/>
      <c r="IDU5384" s="288"/>
      <c r="IDV5384" s="288"/>
      <c r="IDW5384" s="288"/>
      <c r="IDX5384" s="288"/>
      <c r="IDY5384" s="288"/>
      <c r="IDZ5384" s="288"/>
      <c r="IEA5384" s="288"/>
      <c r="IEB5384" s="288"/>
      <c r="IEC5384" s="288"/>
      <c r="IED5384" s="288"/>
      <c r="IEE5384" s="288"/>
      <c r="IEF5384" s="288"/>
      <c r="IEG5384" s="288"/>
      <c r="IEH5384" s="288"/>
      <c r="IEI5384" s="288"/>
      <c r="IEJ5384" s="288"/>
      <c r="IEK5384" s="288"/>
      <c r="IEL5384" s="288"/>
      <c r="IEM5384" s="288"/>
      <c r="IEN5384" s="288"/>
      <c r="IEO5384" s="288"/>
      <c r="IEP5384" s="288"/>
      <c r="IEQ5384" s="288"/>
      <c r="IER5384" s="288"/>
      <c r="IES5384" s="288"/>
      <c r="IET5384" s="288"/>
      <c r="IEU5384" s="288"/>
      <c r="IEV5384" s="288"/>
      <c r="IEW5384" s="288"/>
      <c r="IEX5384" s="288"/>
      <c r="IEY5384" s="288"/>
      <c r="IEZ5384" s="288"/>
      <c r="IFA5384" s="288"/>
      <c r="IFB5384" s="288"/>
      <c r="IFC5384" s="288"/>
      <c r="IFD5384" s="288"/>
      <c r="IFE5384" s="288"/>
      <c r="IFF5384" s="288"/>
      <c r="IFG5384" s="288"/>
      <c r="IFH5384" s="288"/>
      <c r="IFI5384" s="288"/>
      <c r="IFJ5384" s="288"/>
      <c r="IFK5384" s="288"/>
      <c r="IFL5384" s="288"/>
      <c r="IFM5384" s="288"/>
      <c r="IFN5384" s="288"/>
      <c r="IFO5384" s="288"/>
      <c r="IFP5384" s="288"/>
      <c r="IFQ5384" s="288"/>
      <c r="IFR5384" s="288"/>
      <c r="IFS5384" s="288"/>
      <c r="IFT5384" s="288"/>
      <c r="IFU5384" s="288"/>
      <c r="IFV5384" s="288"/>
      <c r="IFW5384" s="288"/>
      <c r="IFX5384" s="288"/>
      <c r="IFY5384" s="288"/>
      <c r="IFZ5384" s="288"/>
      <c r="IGA5384" s="288"/>
      <c r="IGB5384" s="288"/>
      <c r="IGC5384" s="288"/>
      <c r="IGD5384" s="288"/>
      <c r="IGE5384" s="288"/>
      <c r="IGF5384" s="288"/>
      <c r="IGG5384" s="288"/>
      <c r="IGH5384" s="288"/>
      <c r="IGI5384" s="288"/>
      <c r="IGJ5384" s="288"/>
      <c r="IGK5384" s="288"/>
      <c r="IGL5384" s="288"/>
      <c r="IGM5384" s="288"/>
      <c r="IGN5384" s="288"/>
      <c r="IGO5384" s="288"/>
      <c r="IGP5384" s="288"/>
      <c r="IGQ5384" s="288"/>
      <c r="IGR5384" s="288"/>
      <c r="IGS5384" s="288"/>
      <c r="IGT5384" s="288"/>
      <c r="IGU5384" s="288"/>
      <c r="IGV5384" s="288"/>
      <c r="IGW5384" s="288"/>
      <c r="IGX5384" s="288"/>
      <c r="IGY5384" s="288"/>
      <c r="IGZ5384" s="288"/>
      <c r="IHA5384" s="288"/>
      <c r="IHB5384" s="288"/>
      <c r="IHC5384" s="288"/>
      <c r="IHD5384" s="288"/>
      <c r="IHE5384" s="288"/>
      <c r="IHF5384" s="288"/>
      <c r="IHG5384" s="288"/>
      <c r="IHH5384" s="288"/>
      <c r="IHI5384" s="288"/>
      <c r="IHJ5384" s="288"/>
      <c r="IHK5384" s="288"/>
      <c r="IHL5384" s="288"/>
      <c r="IHM5384" s="288"/>
      <c r="IHN5384" s="288"/>
      <c r="IHO5384" s="288"/>
      <c r="IHP5384" s="288"/>
      <c r="IHQ5384" s="288"/>
      <c r="IHR5384" s="288"/>
      <c r="IHS5384" s="288"/>
      <c r="IHT5384" s="288"/>
      <c r="IHU5384" s="288"/>
      <c r="IHV5384" s="288"/>
      <c r="IHW5384" s="288"/>
      <c r="IHX5384" s="288"/>
      <c r="IHY5384" s="288"/>
      <c r="IHZ5384" s="288"/>
      <c r="IIA5384" s="288"/>
      <c r="IIB5384" s="288"/>
      <c r="IIC5384" s="288"/>
      <c r="IID5384" s="288"/>
      <c r="IIE5384" s="288"/>
      <c r="IIF5384" s="288"/>
      <c r="IIG5384" s="288"/>
      <c r="IIH5384" s="288"/>
      <c r="III5384" s="288"/>
      <c r="IIJ5384" s="288"/>
      <c r="IIK5384" s="288"/>
      <c r="IIL5384" s="288"/>
      <c r="IIM5384" s="288"/>
      <c r="IIN5384" s="288"/>
      <c r="IIO5384" s="288"/>
      <c r="IIP5384" s="288"/>
      <c r="IIQ5384" s="288"/>
      <c r="IIR5384" s="288"/>
      <c r="IIS5384" s="288"/>
      <c r="IIT5384" s="288"/>
      <c r="IIU5384" s="288"/>
      <c r="IIV5384" s="288"/>
      <c r="IIW5384" s="288"/>
      <c r="IIX5384" s="288"/>
      <c r="IIY5384" s="288"/>
      <c r="IIZ5384" s="288"/>
      <c r="IJA5384" s="288"/>
      <c r="IJB5384" s="288"/>
      <c r="IJC5384" s="288"/>
      <c r="IJD5384" s="288"/>
      <c r="IJE5384" s="288"/>
      <c r="IJF5384" s="288"/>
      <c r="IJG5384" s="288"/>
      <c r="IJH5384" s="288"/>
      <c r="IJI5384" s="288"/>
      <c r="IJJ5384" s="288"/>
      <c r="IJK5384" s="288"/>
      <c r="IJL5384" s="288"/>
      <c r="IJM5384" s="288"/>
      <c r="IJN5384" s="288"/>
      <c r="IJO5384" s="288"/>
      <c r="IJP5384" s="288"/>
      <c r="IJQ5384" s="288"/>
      <c r="IJR5384" s="288"/>
      <c r="IJS5384" s="288"/>
      <c r="IJT5384" s="288"/>
      <c r="IJU5384" s="288"/>
      <c r="IJV5384" s="288"/>
      <c r="IJW5384" s="288"/>
      <c r="IJX5384" s="288"/>
      <c r="IJY5384" s="288"/>
      <c r="IJZ5384" s="288"/>
      <c r="IKA5384" s="288"/>
      <c r="IKB5384" s="288"/>
      <c r="IKC5384" s="288"/>
      <c r="IKD5384" s="288"/>
      <c r="IKE5384" s="288"/>
      <c r="IKF5384" s="288"/>
      <c r="IKG5384" s="288"/>
      <c r="IKH5384" s="288"/>
      <c r="IKI5384" s="288"/>
      <c r="IKJ5384" s="288"/>
      <c r="IKK5384" s="288"/>
      <c r="IKL5384" s="288"/>
      <c r="IKM5384" s="288"/>
      <c r="IKN5384" s="288"/>
      <c r="IKO5384" s="288"/>
      <c r="IKP5384" s="288"/>
      <c r="IKQ5384" s="288"/>
      <c r="IKR5384" s="288"/>
      <c r="IKS5384" s="288"/>
      <c r="IKT5384" s="288"/>
      <c r="IKU5384" s="288"/>
      <c r="IKV5384" s="288"/>
      <c r="IKW5384" s="288"/>
      <c r="IKX5384" s="288"/>
      <c r="IKY5384" s="288"/>
      <c r="IKZ5384" s="288"/>
      <c r="ILA5384" s="288"/>
      <c r="ILB5384" s="288"/>
      <c r="ILC5384" s="288"/>
      <c r="ILD5384" s="288"/>
      <c r="ILE5384" s="288"/>
      <c r="ILF5384" s="288"/>
      <c r="ILG5384" s="288"/>
      <c r="ILH5384" s="288"/>
      <c r="ILI5384" s="288"/>
      <c r="ILJ5384" s="288"/>
      <c r="ILK5384" s="288"/>
      <c r="ILL5384" s="288"/>
      <c r="ILM5384" s="288"/>
      <c r="ILN5384" s="288"/>
      <c r="ILO5384" s="288"/>
      <c r="ILP5384" s="288"/>
      <c r="ILQ5384" s="288"/>
      <c r="ILR5384" s="288"/>
      <c r="ILS5384" s="288"/>
      <c r="ILT5384" s="288"/>
      <c r="ILU5384" s="288"/>
      <c r="ILV5384" s="288"/>
      <c r="ILW5384" s="288"/>
      <c r="ILX5384" s="288"/>
      <c r="ILY5384" s="288"/>
      <c r="ILZ5384" s="288"/>
      <c r="IMA5384" s="288"/>
      <c r="IMB5384" s="288"/>
      <c r="IMC5384" s="288"/>
      <c r="IMD5384" s="288"/>
      <c r="IME5384" s="288"/>
      <c r="IMF5384" s="288"/>
      <c r="IMG5384" s="288"/>
      <c r="IMH5384" s="288"/>
      <c r="IMI5384" s="288"/>
      <c r="IMJ5384" s="288"/>
      <c r="IMK5384" s="288"/>
      <c r="IML5384" s="288"/>
      <c r="IMM5384" s="288"/>
      <c r="IMN5384" s="288"/>
      <c r="IMO5384" s="288"/>
      <c r="IMP5384" s="288"/>
      <c r="IMQ5384" s="288"/>
      <c r="IMR5384" s="288"/>
      <c r="IMS5384" s="288"/>
      <c r="IMT5384" s="288"/>
      <c r="IMU5384" s="288"/>
      <c r="IMV5384" s="288"/>
      <c r="IMW5384" s="288"/>
      <c r="IMX5384" s="288"/>
      <c r="IMY5384" s="288"/>
      <c r="IMZ5384" s="288"/>
      <c r="INA5384" s="288"/>
      <c r="INB5384" s="288"/>
      <c r="INC5384" s="288"/>
      <c r="IND5384" s="288"/>
      <c r="INE5384" s="288"/>
      <c r="INF5384" s="288"/>
      <c r="ING5384" s="288"/>
      <c r="INH5384" s="288"/>
      <c r="INI5384" s="288"/>
      <c r="INJ5384" s="288"/>
      <c r="INK5384" s="288"/>
      <c r="INL5384" s="288"/>
      <c r="INM5384" s="288"/>
      <c r="INN5384" s="288"/>
      <c r="INO5384" s="288"/>
      <c r="INP5384" s="288"/>
      <c r="INQ5384" s="288"/>
      <c r="INR5384" s="288"/>
      <c r="INS5384" s="288"/>
      <c r="INT5384" s="288"/>
      <c r="INU5384" s="288"/>
      <c r="INV5384" s="288"/>
      <c r="INW5384" s="288"/>
      <c r="INX5384" s="288"/>
      <c r="INY5384" s="288"/>
      <c r="INZ5384" s="288"/>
      <c r="IOA5384" s="288"/>
      <c r="IOB5384" s="288"/>
      <c r="IOC5384" s="288"/>
      <c r="IOD5384" s="288"/>
      <c r="IOE5384" s="288"/>
      <c r="IOF5384" s="288"/>
      <c r="IOG5384" s="288"/>
      <c r="IOH5384" s="288"/>
      <c r="IOI5384" s="288"/>
      <c r="IOJ5384" s="288"/>
      <c r="IOK5384" s="288"/>
      <c r="IOL5384" s="288"/>
      <c r="IOM5384" s="288"/>
      <c r="ION5384" s="288"/>
      <c r="IOO5384" s="288"/>
      <c r="IOP5384" s="288"/>
      <c r="IOQ5384" s="288"/>
      <c r="IOR5384" s="288"/>
      <c r="IOS5384" s="288"/>
      <c r="IOT5384" s="288"/>
      <c r="IOU5384" s="288"/>
      <c r="IOV5384" s="288"/>
      <c r="IOW5384" s="288"/>
      <c r="IOX5384" s="288"/>
      <c r="IOY5384" s="288"/>
      <c r="IOZ5384" s="288"/>
      <c r="IPA5384" s="288"/>
      <c r="IPB5384" s="288"/>
      <c r="IPC5384" s="288"/>
      <c r="IPD5384" s="288"/>
      <c r="IPE5384" s="288"/>
      <c r="IPF5384" s="288"/>
      <c r="IPG5384" s="288"/>
      <c r="IPH5384" s="288"/>
      <c r="IPI5384" s="288"/>
      <c r="IPJ5384" s="288"/>
      <c r="IPK5384" s="288"/>
      <c r="IPL5384" s="288"/>
      <c r="IPM5384" s="288"/>
      <c r="IPN5384" s="288"/>
      <c r="IPO5384" s="288"/>
      <c r="IPP5384" s="288"/>
      <c r="IPQ5384" s="288"/>
      <c r="IPR5384" s="288"/>
      <c r="IPS5384" s="288"/>
      <c r="IPT5384" s="288"/>
      <c r="IPU5384" s="288"/>
      <c r="IPV5384" s="288"/>
      <c r="IPW5384" s="288"/>
      <c r="IPX5384" s="288"/>
      <c r="IPY5384" s="288"/>
      <c r="IPZ5384" s="288"/>
      <c r="IQA5384" s="288"/>
      <c r="IQB5384" s="288"/>
      <c r="IQC5384" s="288"/>
      <c r="IQD5384" s="288"/>
      <c r="IQE5384" s="288"/>
      <c r="IQF5384" s="288"/>
      <c r="IQG5384" s="288"/>
      <c r="IQH5384" s="288"/>
      <c r="IQI5384" s="288"/>
      <c r="IQJ5384" s="288"/>
      <c r="IQK5384" s="288"/>
      <c r="IQL5384" s="288"/>
      <c r="IQM5384" s="288"/>
      <c r="IQN5384" s="288"/>
      <c r="IQO5384" s="288"/>
      <c r="IQP5384" s="288"/>
      <c r="IQQ5384" s="288"/>
      <c r="IQR5384" s="288"/>
      <c r="IQS5384" s="288"/>
      <c r="IQT5384" s="288"/>
      <c r="IQU5384" s="288"/>
      <c r="IQV5384" s="288"/>
      <c r="IQW5384" s="288"/>
      <c r="IQX5384" s="288"/>
      <c r="IQY5384" s="288"/>
      <c r="IQZ5384" s="288"/>
      <c r="IRA5384" s="288"/>
      <c r="IRB5384" s="288"/>
      <c r="IRC5384" s="288"/>
      <c r="IRD5384" s="288"/>
      <c r="IRE5384" s="288"/>
      <c r="IRF5384" s="288"/>
      <c r="IRG5384" s="288"/>
      <c r="IRH5384" s="288"/>
      <c r="IRI5384" s="288"/>
      <c r="IRJ5384" s="288"/>
      <c r="IRK5384" s="288"/>
      <c r="IRL5384" s="288"/>
      <c r="IRM5384" s="288"/>
      <c r="IRN5384" s="288"/>
      <c r="IRO5384" s="288"/>
      <c r="IRP5384" s="288"/>
      <c r="IRQ5384" s="288"/>
      <c r="IRR5384" s="288"/>
      <c r="IRS5384" s="288"/>
      <c r="IRT5384" s="288"/>
      <c r="IRU5384" s="288"/>
      <c r="IRV5384" s="288"/>
      <c r="IRW5384" s="288"/>
      <c r="IRX5384" s="288"/>
      <c r="IRY5384" s="288"/>
      <c r="IRZ5384" s="288"/>
      <c r="ISA5384" s="288"/>
      <c r="ISB5384" s="288"/>
      <c r="ISC5384" s="288"/>
      <c r="ISD5384" s="288"/>
      <c r="ISE5384" s="288"/>
      <c r="ISF5384" s="288"/>
      <c r="ISG5384" s="288"/>
      <c r="ISH5384" s="288"/>
      <c r="ISI5384" s="288"/>
      <c r="ISJ5384" s="288"/>
      <c r="ISK5384" s="288"/>
      <c r="ISL5384" s="288"/>
      <c r="ISM5384" s="288"/>
      <c r="ISN5384" s="288"/>
      <c r="ISO5384" s="288"/>
      <c r="ISP5384" s="288"/>
      <c r="ISQ5384" s="288"/>
      <c r="ISR5384" s="288"/>
      <c r="ISS5384" s="288"/>
      <c r="IST5384" s="288"/>
      <c r="ISU5384" s="288"/>
      <c r="ISV5384" s="288"/>
      <c r="ISW5384" s="288"/>
      <c r="ISX5384" s="288"/>
      <c r="ISY5384" s="288"/>
      <c r="ISZ5384" s="288"/>
      <c r="ITA5384" s="288"/>
      <c r="ITB5384" s="288"/>
      <c r="ITC5384" s="288"/>
      <c r="ITD5384" s="288"/>
      <c r="ITE5384" s="288"/>
      <c r="ITF5384" s="288"/>
      <c r="ITG5384" s="288"/>
      <c r="ITH5384" s="288"/>
      <c r="ITI5384" s="288"/>
      <c r="ITJ5384" s="288"/>
      <c r="ITK5384" s="288"/>
      <c r="ITL5384" s="288"/>
      <c r="ITM5384" s="288"/>
      <c r="ITN5384" s="288"/>
      <c r="ITO5384" s="288"/>
      <c r="ITP5384" s="288"/>
      <c r="ITQ5384" s="288"/>
      <c r="ITR5384" s="288"/>
      <c r="ITS5384" s="288"/>
      <c r="ITT5384" s="288"/>
      <c r="ITU5384" s="288"/>
      <c r="ITV5384" s="288"/>
      <c r="ITW5384" s="288"/>
      <c r="ITX5384" s="288"/>
      <c r="ITY5384" s="288"/>
      <c r="ITZ5384" s="288"/>
      <c r="IUA5384" s="288"/>
      <c r="IUB5384" s="288"/>
      <c r="IUC5384" s="288"/>
      <c r="IUD5384" s="288"/>
      <c r="IUE5384" s="288"/>
      <c r="IUF5384" s="288"/>
      <c r="IUG5384" s="288"/>
      <c r="IUH5384" s="288"/>
      <c r="IUI5384" s="288"/>
      <c r="IUJ5384" s="288"/>
      <c r="IUK5384" s="288"/>
      <c r="IUL5384" s="288"/>
      <c r="IUM5384" s="288"/>
      <c r="IUN5384" s="288"/>
      <c r="IUO5384" s="288"/>
      <c r="IUP5384" s="288"/>
      <c r="IUQ5384" s="288"/>
      <c r="IUR5384" s="288"/>
      <c r="IUS5384" s="288"/>
      <c r="IUT5384" s="288"/>
      <c r="IUU5384" s="288"/>
      <c r="IUV5384" s="288"/>
      <c r="IUW5384" s="288"/>
      <c r="IUX5384" s="288"/>
      <c r="IUY5384" s="288"/>
      <c r="IUZ5384" s="288"/>
      <c r="IVA5384" s="288"/>
      <c r="IVB5384" s="288"/>
      <c r="IVC5384" s="288"/>
      <c r="IVD5384" s="288"/>
      <c r="IVE5384" s="288"/>
      <c r="IVF5384" s="288"/>
      <c r="IVG5384" s="288"/>
      <c r="IVH5384" s="288"/>
      <c r="IVI5384" s="288"/>
      <c r="IVJ5384" s="288"/>
      <c r="IVK5384" s="288"/>
      <c r="IVL5384" s="288"/>
      <c r="IVM5384" s="288"/>
      <c r="IVN5384" s="288"/>
      <c r="IVO5384" s="288"/>
      <c r="IVP5384" s="288"/>
      <c r="IVQ5384" s="288"/>
      <c r="IVR5384" s="288"/>
      <c r="IVS5384" s="288"/>
      <c r="IVT5384" s="288"/>
      <c r="IVU5384" s="288"/>
      <c r="IVV5384" s="288"/>
      <c r="IVW5384" s="288"/>
      <c r="IVX5384" s="288"/>
      <c r="IVY5384" s="288"/>
      <c r="IVZ5384" s="288"/>
      <c r="IWA5384" s="288"/>
      <c r="IWB5384" s="288"/>
      <c r="IWC5384" s="288"/>
      <c r="IWD5384" s="288"/>
      <c r="IWE5384" s="288"/>
      <c r="IWF5384" s="288"/>
      <c r="IWG5384" s="288"/>
      <c r="IWH5384" s="288"/>
      <c r="IWI5384" s="288"/>
      <c r="IWJ5384" s="288"/>
      <c r="IWK5384" s="288"/>
      <c r="IWL5384" s="288"/>
      <c r="IWM5384" s="288"/>
      <c r="IWN5384" s="288"/>
      <c r="IWO5384" s="288"/>
      <c r="IWP5384" s="288"/>
      <c r="IWQ5384" s="288"/>
      <c r="IWR5384" s="288"/>
      <c r="IWS5384" s="288"/>
      <c r="IWT5384" s="288"/>
      <c r="IWU5384" s="288"/>
      <c r="IWV5384" s="288"/>
      <c r="IWW5384" s="288"/>
      <c r="IWX5384" s="288"/>
      <c r="IWY5384" s="288"/>
      <c r="IWZ5384" s="288"/>
      <c r="IXA5384" s="288"/>
      <c r="IXB5384" s="288"/>
      <c r="IXC5384" s="288"/>
      <c r="IXD5384" s="288"/>
      <c r="IXE5384" s="288"/>
      <c r="IXF5384" s="288"/>
      <c r="IXG5384" s="288"/>
      <c r="IXH5384" s="288"/>
      <c r="IXI5384" s="288"/>
      <c r="IXJ5384" s="288"/>
      <c r="IXK5384" s="288"/>
      <c r="IXL5384" s="288"/>
      <c r="IXM5384" s="288"/>
      <c r="IXN5384" s="288"/>
      <c r="IXO5384" s="288"/>
      <c r="IXP5384" s="288"/>
      <c r="IXQ5384" s="288"/>
      <c r="IXR5384" s="288"/>
      <c r="IXS5384" s="288"/>
      <c r="IXT5384" s="288"/>
      <c r="IXU5384" s="288"/>
      <c r="IXV5384" s="288"/>
      <c r="IXW5384" s="288"/>
      <c r="IXX5384" s="288"/>
      <c r="IXY5384" s="288"/>
      <c r="IXZ5384" s="288"/>
      <c r="IYA5384" s="288"/>
      <c r="IYB5384" s="288"/>
      <c r="IYC5384" s="288"/>
      <c r="IYD5384" s="288"/>
      <c r="IYE5384" s="288"/>
      <c r="IYF5384" s="288"/>
      <c r="IYG5384" s="288"/>
      <c r="IYH5384" s="288"/>
      <c r="IYI5384" s="288"/>
      <c r="IYJ5384" s="288"/>
      <c r="IYK5384" s="288"/>
      <c r="IYL5384" s="288"/>
      <c r="IYM5384" s="288"/>
      <c r="IYN5384" s="288"/>
      <c r="IYO5384" s="288"/>
      <c r="IYP5384" s="288"/>
      <c r="IYQ5384" s="288"/>
      <c r="IYR5384" s="288"/>
      <c r="IYS5384" s="288"/>
      <c r="IYT5384" s="288"/>
      <c r="IYU5384" s="288"/>
      <c r="IYV5384" s="288"/>
      <c r="IYW5384" s="288"/>
      <c r="IYX5384" s="288"/>
      <c r="IYY5384" s="288"/>
      <c r="IYZ5384" s="288"/>
      <c r="IZA5384" s="288"/>
      <c r="IZB5384" s="288"/>
      <c r="IZC5384" s="288"/>
      <c r="IZD5384" s="288"/>
      <c r="IZE5384" s="288"/>
      <c r="IZF5384" s="288"/>
      <c r="IZG5384" s="288"/>
      <c r="IZH5384" s="288"/>
      <c r="IZI5384" s="288"/>
      <c r="IZJ5384" s="288"/>
      <c r="IZK5384" s="288"/>
      <c r="IZL5384" s="288"/>
      <c r="IZM5384" s="288"/>
      <c r="IZN5384" s="288"/>
      <c r="IZO5384" s="288"/>
      <c r="IZP5384" s="288"/>
      <c r="IZQ5384" s="288"/>
      <c r="IZR5384" s="288"/>
      <c r="IZS5384" s="288"/>
      <c r="IZT5384" s="288"/>
      <c r="IZU5384" s="288"/>
      <c r="IZV5384" s="288"/>
      <c r="IZW5384" s="288"/>
      <c r="IZX5384" s="288"/>
      <c r="IZY5384" s="288"/>
      <c r="IZZ5384" s="288"/>
      <c r="JAA5384" s="288"/>
      <c r="JAB5384" s="288"/>
      <c r="JAC5384" s="288"/>
      <c r="JAD5384" s="288"/>
      <c r="JAE5384" s="288"/>
      <c r="JAF5384" s="288"/>
      <c r="JAG5384" s="288"/>
      <c r="JAH5384" s="288"/>
      <c r="JAI5384" s="288"/>
      <c r="JAJ5384" s="288"/>
      <c r="JAK5384" s="288"/>
      <c r="JAL5384" s="288"/>
      <c r="JAM5384" s="288"/>
      <c r="JAN5384" s="288"/>
      <c r="JAO5384" s="288"/>
      <c r="JAP5384" s="288"/>
      <c r="JAQ5384" s="288"/>
      <c r="JAR5384" s="288"/>
      <c r="JAS5384" s="288"/>
      <c r="JAT5384" s="288"/>
      <c r="JAU5384" s="288"/>
      <c r="JAV5384" s="288"/>
      <c r="JAW5384" s="288"/>
      <c r="JAX5384" s="288"/>
      <c r="JAY5384" s="288"/>
      <c r="JAZ5384" s="288"/>
      <c r="JBA5384" s="288"/>
      <c r="JBB5384" s="288"/>
      <c r="JBC5384" s="288"/>
      <c r="JBD5384" s="288"/>
      <c r="JBE5384" s="288"/>
      <c r="JBF5384" s="288"/>
      <c r="JBG5384" s="288"/>
      <c r="JBH5384" s="288"/>
      <c r="JBI5384" s="288"/>
      <c r="JBJ5384" s="288"/>
      <c r="JBK5384" s="288"/>
      <c r="JBL5384" s="288"/>
      <c r="JBM5384" s="288"/>
      <c r="JBN5384" s="288"/>
      <c r="JBO5384" s="288"/>
      <c r="JBP5384" s="288"/>
      <c r="JBQ5384" s="288"/>
      <c r="JBR5384" s="288"/>
      <c r="JBS5384" s="288"/>
      <c r="JBT5384" s="288"/>
      <c r="JBU5384" s="288"/>
      <c r="JBV5384" s="288"/>
      <c r="JBW5384" s="288"/>
      <c r="JBX5384" s="288"/>
      <c r="JBY5384" s="288"/>
      <c r="JBZ5384" s="288"/>
      <c r="JCA5384" s="288"/>
      <c r="JCB5384" s="288"/>
      <c r="JCC5384" s="288"/>
      <c r="JCD5384" s="288"/>
      <c r="JCE5384" s="288"/>
      <c r="JCF5384" s="288"/>
      <c r="JCG5384" s="288"/>
      <c r="JCH5384" s="288"/>
      <c r="JCI5384" s="288"/>
      <c r="JCJ5384" s="288"/>
      <c r="JCK5384" s="288"/>
      <c r="JCL5384" s="288"/>
      <c r="JCM5384" s="288"/>
      <c r="JCN5384" s="288"/>
      <c r="JCO5384" s="288"/>
      <c r="JCP5384" s="288"/>
      <c r="JCQ5384" s="288"/>
      <c r="JCR5384" s="288"/>
      <c r="JCS5384" s="288"/>
      <c r="JCT5384" s="288"/>
      <c r="JCU5384" s="288"/>
      <c r="JCV5384" s="288"/>
      <c r="JCW5384" s="288"/>
      <c r="JCX5384" s="288"/>
      <c r="JCY5384" s="288"/>
      <c r="JCZ5384" s="288"/>
      <c r="JDA5384" s="288"/>
      <c r="JDB5384" s="288"/>
      <c r="JDC5384" s="288"/>
      <c r="JDD5384" s="288"/>
      <c r="JDE5384" s="288"/>
      <c r="JDF5384" s="288"/>
      <c r="JDG5384" s="288"/>
      <c r="JDH5384" s="288"/>
      <c r="JDI5384" s="288"/>
      <c r="JDJ5384" s="288"/>
      <c r="JDK5384" s="288"/>
      <c r="JDL5384" s="288"/>
      <c r="JDM5384" s="288"/>
      <c r="JDN5384" s="288"/>
      <c r="JDO5384" s="288"/>
      <c r="JDP5384" s="288"/>
      <c r="JDQ5384" s="288"/>
      <c r="JDR5384" s="288"/>
      <c r="JDS5384" s="288"/>
      <c r="JDT5384" s="288"/>
      <c r="JDU5384" s="288"/>
      <c r="JDV5384" s="288"/>
      <c r="JDW5384" s="288"/>
      <c r="JDX5384" s="288"/>
      <c r="JDY5384" s="288"/>
      <c r="JDZ5384" s="288"/>
      <c r="JEA5384" s="288"/>
      <c r="JEB5384" s="288"/>
      <c r="JEC5384" s="288"/>
      <c r="JED5384" s="288"/>
      <c r="JEE5384" s="288"/>
      <c r="JEF5384" s="288"/>
      <c r="JEG5384" s="288"/>
      <c r="JEH5384" s="288"/>
      <c r="JEI5384" s="288"/>
      <c r="JEJ5384" s="288"/>
      <c r="JEK5384" s="288"/>
      <c r="JEL5384" s="288"/>
      <c r="JEM5384" s="288"/>
      <c r="JEN5384" s="288"/>
      <c r="JEO5384" s="288"/>
      <c r="JEP5384" s="288"/>
      <c r="JEQ5384" s="288"/>
      <c r="JER5384" s="288"/>
      <c r="JES5384" s="288"/>
      <c r="JET5384" s="288"/>
      <c r="JEU5384" s="288"/>
      <c r="JEV5384" s="288"/>
      <c r="JEW5384" s="288"/>
      <c r="JEX5384" s="288"/>
      <c r="JEY5384" s="288"/>
      <c r="JEZ5384" s="288"/>
      <c r="JFA5384" s="288"/>
      <c r="JFB5384" s="288"/>
      <c r="JFC5384" s="288"/>
      <c r="JFD5384" s="288"/>
      <c r="JFE5384" s="288"/>
      <c r="JFF5384" s="288"/>
      <c r="JFG5384" s="288"/>
      <c r="JFH5384" s="288"/>
      <c r="JFI5384" s="288"/>
      <c r="JFJ5384" s="288"/>
      <c r="JFK5384" s="288"/>
      <c r="JFL5384" s="288"/>
      <c r="JFM5384" s="288"/>
      <c r="JFN5384" s="288"/>
      <c r="JFO5384" s="288"/>
      <c r="JFP5384" s="288"/>
      <c r="JFQ5384" s="288"/>
      <c r="JFR5384" s="288"/>
      <c r="JFS5384" s="288"/>
      <c r="JFT5384" s="288"/>
      <c r="JFU5384" s="288"/>
      <c r="JFV5384" s="288"/>
      <c r="JFW5384" s="288"/>
      <c r="JFX5384" s="288"/>
      <c r="JFY5384" s="288"/>
      <c r="JFZ5384" s="288"/>
      <c r="JGA5384" s="288"/>
      <c r="JGB5384" s="288"/>
      <c r="JGC5384" s="288"/>
      <c r="JGD5384" s="288"/>
      <c r="JGE5384" s="288"/>
      <c r="JGF5384" s="288"/>
      <c r="JGG5384" s="288"/>
      <c r="JGH5384" s="288"/>
      <c r="JGI5384" s="288"/>
      <c r="JGJ5384" s="288"/>
      <c r="JGK5384" s="288"/>
      <c r="JGL5384" s="288"/>
      <c r="JGM5384" s="288"/>
      <c r="JGN5384" s="288"/>
      <c r="JGO5384" s="288"/>
      <c r="JGP5384" s="288"/>
      <c r="JGQ5384" s="288"/>
      <c r="JGR5384" s="288"/>
      <c r="JGS5384" s="288"/>
      <c r="JGT5384" s="288"/>
      <c r="JGU5384" s="288"/>
      <c r="JGV5384" s="288"/>
      <c r="JGW5384" s="288"/>
      <c r="JGX5384" s="288"/>
      <c r="JGY5384" s="288"/>
      <c r="JGZ5384" s="288"/>
      <c r="JHA5384" s="288"/>
      <c r="JHB5384" s="288"/>
      <c r="JHC5384" s="288"/>
      <c r="JHD5384" s="288"/>
      <c r="JHE5384" s="288"/>
      <c r="JHF5384" s="288"/>
      <c r="JHG5384" s="288"/>
      <c r="JHH5384" s="288"/>
      <c r="JHI5384" s="288"/>
      <c r="JHJ5384" s="288"/>
      <c r="JHK5384" s="288"/>
      <c r="JHL5384" s="288"/>
      <c r="JHM5384" s="288"/>
      <c r="JHN5384" s="288"/>
      <c r="JHO5384" s="288"/>
      <c r="JHP5384" s="288"/>
      <c r="JHQ5384" s="288"/>
      <c r="JHR5384" s="288"/>
      <c r="JHS5384" s="288"/>
      <c r="JHT5384" s="288"/>
      <c r="JHU5384" s="288"/>
      <c r="JHV5384" s="288"/>
      <c r="JHW5384" s="288"/>
      <c r="JHX5384" s="288"/>
      <c r="JHY5384" s="288"/>
      <c r="JHZ5384" s="288"/>
      <c r="JIA5384" s="288"/>
      <c r="JIB5384" s="288"/>
      <c r="JIC5384" s="288"/>
      <c r="JID5384" s="288"/>
      <c r="JIE5384" s="288"/>
      <c r="JIF5384" s="288"/>
      <c r="JIG5384" s="288"/>
      <c r="JIH5384" s="288"/>
      <c r="JII5384" s="288"/>
      <c r="JIJ5384" s="288"/>
      <c r="JIK5384" s="288"/>
      <c r="JIL5384" s="288"/>
      <c r="JIM5384" s="288"/>
      <c r="JIN5384" s="288"/>
      <c r="JIO5384" s="288"/>
      <c r="JIP5384" s="288"/>
      <c r="JIQ5384" s="288"/>
      <c r="JIR5384" s="288"/>
      <c r="JIS5384" s="288"/>
      <c r="JIT5384" s="288"/>
      <c r="JIU5384" s="288"/>
      <c r="JIV5384" s="288"/>
      <c r="JIW5384" s="288"/>
      <c r="JIX5384" s="288"/>
      <c r="JIY5384" s="288"/>
      <c r="JIZ5384" s="288"/>
      <c r="JJA5384" s="288"/>
      <c r="JJB5384" s="288"/>
      <c r="JJC5384" s="288"/>
      <c r="JJD5384" s="288"/>
      <c r="JJE5384" s="288"/>
      <c r="JJF5384" s="288"/>
      <c r="JJG5384" s="288"/>
      <c r="JJH5384" s="288"/>
      <c r="JJI5384" s="288"/>
      <c r="JJJ5384" s="288"/>
      <c r="JJK5384" s="288"/>
      <c r="JJL5384" s="288"/>
      <c r="JJM5384" s="288"/>
      <c r="JJN5384" s="288"/>
      <c r="JJO5384" s="288"/>
      <c r="JJP5384" s="288"/>
      <c r="JJQ5384" s="288"/>
      <c r="JJR5384" s="288"/>
      <c r="JJS5384" s="288"/>
      <c r="JJT5384" s="288"/>
      <c r="JJU5384" s="288"/>
      <c r="JJV5384" s="288"/>
      <c r="JJW5384" s="288"/>
      <c r="JJX5384" s="288"/>
      <c r="JJY5384" s="288"/>
      <c r="JJZ5384" s="288"/>
      <c r="JKA5384" s="288"/>
      <c r="JKB5384" s="288"/>
      <c r="JKC5384" s="288"/>
      <c r="JKD5384" s="288"/>
      <c r="JKE5384" s="288"/>
      <c r="JKF5384" s="288"/>
      <c r="JKG5384" s="288"/>
      <c r="JKH5384" s="288"/>
      <c r="JKI5384" s="288"/>
      <c r="JKJ5384" s="288"/>
      <c r="JKK5384" s="288"/>
      <c r="JKL5384" s="288"/>
      <c r="JKM5384" s="288"/>
      <c r="JKN5384" s="288"/>
      <c r="JKO5384" s="288"/>
      <c r="JKP5384" s="288"/>
      <c r="JKQ5384" s="288"/>
      <c r="JKR5384" s="288"/>
      <c r="JKS5384" s="288"/>
      <c r="JKT5384" s="288"/>
      <c r="JKU5384" s="288"/>
      <c r="JKV5384" s="288"/>
      <c r="JKW5384" s="288"/>
      <c r="JKX5384" s="288"/>
      <c r="JKY5384" s="288"/>
      <c r="JKZ5384" s="288"/>
      <c r="JLA5384" s="288"/>
      <c r="JLB5384" s="288"/>
      <c r="JLC5384" s="288"/>
      <c r="JLD5384" s="288"/>
      <c r="JLE5384" s="288"/>
      <c r="JLF5384" s="288"/>
      <c r="JLG5384" s="288"/>
      <c r="JLH5384" s="288"/>
      <c r="JLI5384" s="288"/>
      <c r="JLJ5384" s="288"/>
      <c r="JLK5384" s="288"/>
      <c r="JLL5384" s="288"/>
      <c r="JLM5384" s="288"/>
      <c r="JLN5384" s="288"/>
      <c r="JLO5384" s="288"/>
      <c r="JLP5384" s="288"/>
      <c r="JLQ5384" s="288"/>
      <c r="JLR5384" s="288"/>
      <c r="JLS5384" s="288"/>
      <c r="JLT5384" s="288"/>
      <c r="JLU5384" s="288"/>
      <c r="JLV5384" s="288"/>
      <c r="JLW5384" s="288"/>
      <c r="JLX5384" s="288"/>
      <c r="JLY5384" s="288"/>
      <c r="JLZ5384" s="288"/>
      <c r="JMA5384" s="288"/>
      <c r="JMB5384" s="288"/>
      <c r="JMC5384" s="288"/>
      <c r="JMD5384" s="288"/>
      <c r="JME5384" s="288"/>
      <c r="JMF5384" s="288"/>
      <c r="JMG5384" s="288"/>
      <c r="JMH5384" s="288"/>
      <c r="JMI5384" s="288"/>
      <c r="JMJ5384" s="288"/>
      <c r="JMK5384" s="288"/>
      <c r="JML5384" s="288"/>
      <c r="JMM5384" s="288"/>
      <c r="JMN5384" s="288"/>
      <c r="JMO5384" s="288"/>
      <c r="JMP5384" s="288"/>
      <c r="JMQ5384" s="288"/>
      <c r="JMR5384" s="288"/>
      <c r="JMS5384" s="288"/>
      <c r="JMT5384" s="288"/>
      <c r="JMU5384" s="288"/>
      <c r="JMV5384" s="288"/>
      <c r="JMW5384" s="288"/>
      <c r="JMX5384" s="288"/>
      <c r="JMY5384" s="288"/>
      <c r="JMZ5384" s="288"/>
      <c r="JNA5384" s="288"/>
      <c r="JNB5384" s="288"/>
      <c r="JNC5384" s="288"/>
      <c r="JND5384" s="288"/>
      <c r="JNE5384" s="288"/>
      <c r="JNF5384" s="288"/>
      <c r="JNG5384" s="288"/>
      <c r="JNH5384" s="288"/>
      <c r="JNI5384" s="288"/>
      <c r="JNJ5384" s="288"/>
      <c r="JNK5384" s="288"/>
      <c r="JNL5384" s="288"/>
      <c r="JNM5384" s="288"/>
      <c r="JNN5384" s="288"/>
      <c r="JNO5384" s="288"/>
      <c r="JNP5384" s="288"/>
      <c r="JNQ5384" s="288"/>
      <c r="JNR5384" s="288"/>
      <c r="JNS5384" s="288"/>
      <c r="JNT5384" s="288"/>
      <c r="JNU5384" s="288"/>
      <c r="JNV5384" s="288"/>
      <c r="JNW5384" s="288"/>
      <c r="JNX5384" s="288"/>
      <c r="JNY5384" s="288"/>
      <c r="JNZ5384" s="288"/>
      <c r="JOA5384" s="288"/>
      <c r="JOB5384" s="288"/>
      <c r="JOC5384" s="288"/>
      <c r="JOD5384" s="288"/>
      <c r="JOE5384" s="288"/>
      <c r="JOF5384" s="288"/>
      <c r="JOG5384" s="288"/>
      <c r="JOH5384" s="288"/>
      <c r="JOI5384" s="288"/>
      <c r="JOJ5384" s="288"/>
      <c r="JOK5384" s="288"/>
      <c r="JOL5384" s="288"/>
      <c r="JOM5384" s="288"/>
      <c r="JON5384" s="288"/>
      <c r="JOO5384" s="288"/>
      <c r="JOP5384" s="288"/>
      <c r="JOQ5384" s="288"/>
      <c r="JOR5384" s="288"/>
      <c r="JOS5384" s="288"/>
      <c r="JOT5384" s="288"/>
      <c r="JOU5384" s="288"/>
      <c r="JOV5384" s="288"/>
      <c r="JOW5384" s="288"/>
      <c r="JOX5384" s="288"/>
      <c r="JOY5384" s="288"/>
      <c r="JOZ5384" s="288"/>
      <c r="JPA5384" s="288"/>
      <c r="JPB5384" s="288"/>
      <c r="JPC5384" s="288"/>
      <c r="JPD5384" s="288"/>
      <c r="JPE5384" s="288"/>
      <c r="JPF5384" s="288"/>
      <c r="JPG5384" s="288"/>
      <c r="JPH5384" s="288"/>
      <c r="JPI5384" s="288"/>
      <c r="JPJ5384" s="288"/>
      <c r="JPK5384" s="288"/>
      <c r="JPL5384" s="288"/>
      <c r="JPM5384" s="288"/>
      <c r="JPN5384" s="288"/>
      <c r="JPO5384" s="288"/>
      <c r="JPP5384" s="288"/>
      <c r="JPQ5384" s="288"/>
      <c r="JPR5384" s="288"/>
      <c r="JPS5384" s="288"/>
      <c r="JPT5384" s="288"/>
      <c r="JPU5384" s="288"/>
      <c r="JPV5384" s="288"/>
      <c r="JPW5384" s="288"/>
      <c r="JPX5384" s="288"/>
      <c r="JPY5384" s="288"/>
      <c r="JPZ5384" s="288"/>
      <c r="JQA5384" s="288"/>
      <c r="JQB5384" s="288"/>
      <c r="JQC5384" s="288"/>
      <c r="JQD5384" s="288"/>
      <c r="JQE5384" s="288"/>
      <c r="JQF5384" s="288"/>
      <c r="JQG5384" s="288"/>
      <c r="JQH5384" s="288"/>
      <c r="JQI5384" s="288"/>
      <c r="JQJ5384" s="288"/>
      <c r="JQK5384" s="288"/>
      <c r="JQL5384" s="288"/>
      <c r="JQM5384" s="288"/>
      <c r="JQN5384" s="288"/>
      <c r="JQO5384" s="288"/>
      <c r="JQP5384" s="288"/>
      <c r="JQQ5384" s="288"/>
      <c r="JQR5384" s="288"/>
      <c r="JQS5384" s="288"/>
      <c r="JQT5384" s="288"/>
      <c r="JQU5384" s="288"/>
      <c r="JQV5384" s="288"/>
      <c r="JQW5384" s="288"/>
      <c r="JQX5384" s="288"/>
      <c r="JQY5384" s="288"/>
      <c r="JQZ5384" s="288"/>
      <c r="JRA5384" s="288"/>
      <c r="JRB5384" s="288"/>
      <c r="JRC5384" s="288"/>
      <c r="JRD5384" s="288"/>
      <c r="JRE5384" s="288"/>
      <c r="JRF5384" s="288"/>
      <c r="JRG5384" s="288"/>
      <c r="JRH5384" s="288"/>
      <c r="JRI5384" s="288"/>
      <c r="JRJ5384" s="288"/>
      <c r="JRK5384" s="288"/>
      <c r="JRL5384" s="288"/>
      <c r="JRM5384" s="288"/>
      <c r="JRN5384" s="288"/>
      <c r="JRO5384" s="288"/>
      <c r="JRP5384" s="288"/>
      <c r="JRQ5384" s="288"/>
      <c r="JRR5384" s="288"/>
      <c r="JRS5384" s="288"/>
      <c r="JRT5384" s="288"/>
      <c r="JRU5384" s="288"/>
      <c r="JRV5384" s="288"/>
      <c r="JRW5384" s="288"/>
      <c r="JRX5384" s="288"/>
      <c r="JRY5384" s="288"/>
      <c r="JRZ5384" s="288"/>
      <c r="JSA5384" s="288"/>
      <c r="JSB5384" s="288"/>
      <c r="JSC5384" s="288"/>
      <c r="JSD5384" s="288"/>
      <c r="JSE5384" s="288"/>
      <c r="JSF5384" s="288"/>
      <c r="JSG5384" s="288"/>
      <c r="JSH5384" s="288"/>
      <c r="JSI5384" s="288"/>
      <c r="JSJ5384" s="288"/>
      <c r="JSK5384" s="288"/>
      <c r="JSL5384" s="288"/>
      <c r="JSM5384" s="288"/>
      <c r="JSN5384" s="288"/>
      <c r="JSO5384" s="288"/>
      <c r="JSP5384" s="288"/>
      <c r="JSQ5384" s="288"/>
      <c r="JSR5384" s="288"/>
      <c r="JSS5384" s="288"/>
      <c r="JST5384" s="288"/>
      <c r="JSU5384" s="288"/>
      <c r="JSV5384" s="288"/>
      <c r="JSW5384" s="288"/>
      <c r="JSX5384" s="288"/>
      <c r="JSY5384" s="288"/>
      <c r="JSZ5384" s="288"/>
      <c r="JTA5384" s="288"/>
      <c r="JTB5384" s="288"/>
      <c r="JTC5384" s="288"/>
      <c r="JTD5384" s="288"/>
      <c r="JTE5384" s="288"/>
      <c r="JTF5384" s="288"/>
      <c r="JTG5384" s="288"/>
      <c r="JTH5384" s="288"/>
      <c r="JTI5384" s="288"/>
      <c r="JTJ5384" s="288"/>
      <c r="JTK5384" s="288"/>
      <c r="JTL5384" s="288"/>
      <c r="JTM5384" s="288"/>
      <c r="JTN5384" s="288"/>
      <c r="JTO5384" s="288"/>
      <c r="JTP5384" s="288"/>
      <c r="JTQ5384" s="288"/>
      <c r="JTR5384" s="288"/>
      <c r="JTS5384" s="288"/>
      <c r="JTT5384" s="288"/>
      <c r="JTU5384" s="288"/>
      <c r="JTV5384" s="288"/>
      <c r="JTW5384" s="288"/>
      <c r="JTX5384" s="288"/>
      <c r="JTY5384" s="288"/>
      <c r="JTZ5384" s="288"/>
      <c r="JUA5384" s="288"/>
      <c r="JUB5384" s="288"/>
      <c r="JUC5384" s="288"/>
      <c r="JUD5384" s="288"/>
      <c r="JUE5384" s="288"/>
      <c r="JUF5384" s="288"/>
      <c r="JUG5384" s="288"/>
      <c r="JUH5384" s="288"/>
      <c r="JUI5384" s="288"/>
      <c r="JUJ5384" s="288"/>
      <c r="JUK5384" s="288"/>
      <c r="JUL5384" s="288"/>
      <c r="JUM5384" s="288"/>
      <c r="JUN5384" s="288"/>
      <c r="JUO5384" s="288"/>
      <c r="JUP5384" s="288"/>
      <c r="JUQ5384" s="288"/>
      <c r="JUR5384" s="288"/>
      <c r="JUS5384" s="288"/>
      <c r="JUT5384" s="288"/>
      <c r="JUU5384" s="288"/>
      <c r="JUV5384" s="288"/>
      <c r="JUW5384" s="288"/>
      <c r="JUX5384" s="288"/>
      <c r="JUY5384" s="288"/>
      <c r="JUZ5384" s="288"/>
      <c r="JVA5384" s="288"/>
      <c r="JVB5384" s="288"/>
      <c r="JVC5384" s="288"/>
      <c r="JVD5384" s="288"/>
      <c r="JVE5384" s="288"/>
      <c r="JVF5384" s="288"/>
      <c r="JVG5384" s="288"/>
      <c r="JVH5384" s="288"/>
      <c r="JVI5384" s="288"/>
      <c r="JVJ5384" s="288"/>
      <c r="JVK5384" s="288"/>
      <c r="JVL5384" s="288"/>
      <c r="JVM5384" s="288"/>
      <c r="JVN5384" s="288"/>
      <c r="JVO5384" s="288"/>
      <c r="JVP5384" s="288"/>
      <c r="JVQ5384" s="288"/>
      <c r="JVR5384" s="288"/>
      <c r="JVS5384" s="288"/>
      <c r="JVT5384" s="288"/>
      <c r="JVU5384" s="288"/>
      <c r="JVV5384" s="288"/>
      <c r="JVW5384" s="288"/>
      <c r="JVX5384" s="288"/>
      <c r="JVY5384" s="288"/>
      <c r="JVZ5384" s="288"/>
      <c r="JWA5384" s="288"/>
      <c r="JWB5384" s="288"/>
      <c r="JWC5384" s="288"/>
      <c r="JWD5384" s="288"/>
      <c r="JWE5384" s="288"/>
      <c r="JWF5384" s="288"/>
      <c r="JWG5384" s="288"/>
      <c r="JWH5384" s="288"/>
      <c r="JWI5384" s="288"/>
      <c r="JWJ5384" s="288"/>
      <c r="JWK5384" s="288"/>
      <c r="JWL5384" s="288"/>
      <c r="JWM5384" s="288"/>
      <c r="JWN5384" s="288"/>
      <c r="JWO5384" s="288"/>
      <c r="JWP5384" s="288"/>
      <c r="JWQ5384" s="288"/>
      <c r="JWR5384" s="288"/>
      <c r="JWS5384" s="288"/>
      <c r="JWT5384" s="288"/>
      <c r="JWU5384" s="288"/>
      <c r="JWV5384" s="288"/>
      <c r="JWW5384" s="288"/>
      <c r="JWX5384" s="288"/>
      <c r="JWY5384" s="288"/>
      <c r="JWZ5384" s="288"/>
      <c r="JXA5384" s="288"/>
      <c r="JXB5384" s="288"/>
      <c r="JXC5384" s="288"/>
      <c r="JXD5384" s="288"/>
      <c r="JXE5384" s="288"/>
      <c r="JXF5384" s="288"/>
      <c r="JXG5384" s="288"/>
      <c r="JXH5384" s="288"/>
      <c r="JXI5384" s="288"/>
      <c r="JXJ5384" s="288"/>
      <c r="JXK5384" s="288"/>
      <c r="JXL5384" s="288"/>
      <c r="JXM5384" s="288"/>
      <c r="JXN5384" s="288"/>
      <c r="JXO5384" s="288"/>
      <c r="JXP5384" s="288"/>
      <c r="JXQ5384" s="288"/>
      <c r="JXR5384" s="288"/>
      <c r="JXS5384" s="288"/>
      <c r="JXT5384" s="288"/>
      <c r="JXU5384" s="288"/>
      <c r="JXV5384" s="288"/>
      <c r="JXW5384" s="288"/>
      <c r="JXX5384" s="288"/>
      <c r="JXY5384" s="288"/>
      <c r="JXZ5384" s="288"/>
      <c r="JYA5384" s="288"/>
      <c r="JYB5384" s="288"/>
      <c r="JYC5384" s="288"/>
      <c r="JYD5384" s="288"/>
      <c r="JYE5384" s="288"/>
      <c r="JYF5384" s="288"/>
      <c r="JYG5384" s="288"/>
      <c r="JYH5384" s="288"/>
      <c r="JYI5384" s="288"/>
      <c r="JYJ5384" s="288"/>
      <c r="JYK5384" s="288"/>
      <c r="JYL5384" s="288"/>
      <c r="JYM5384" s="288"/>
      <c r="JYN5384" s="288"/>
      <c r="JYO5384" s="288"/>
      <c r="JYP5384" s="288"/>
      <c r="JYQ5384" s="288"/>
      <c r="JYR5384" s="288"/>
      <c r="JYS5384" s="288"/>
      <c r="JYT5384" s="288"/>
      <c r="JYU5384" s="288"/>
      <c r="JYV5384" s="288"/>
      <c r="JYW5384" s="288"/>
      <c r="JYX5384" s="288"/>
      <c r="JYY5384" s="288"/>
      <c r="JYZ5384" s="288"/>
      <c r="JZA5384" s="288"/>
      <c r="JZB5384" s="288"/>
      <c r="JZC5384" s="288"/>
      <c r="JZD5384" s="288"/>
      <c r="JZE5384" s="288"/>
      <c r="JZF5384" s="288"/>
      <c r="JZG5384" s="288"/>
      <c r="JZH5384" s="288"/>
      <c r="JZI5384" s="288"/>
      <c r="JZJ5384" s="288"/>
      <c r="JZK5384" s="288"/>
      <c r="JZL5384" s="288"/>
      <c r="JZM5384" s="288"/>
      <c r="JZN5384" s="288"/>
      <c r="JZO5384" s="288"/>
      <c r="JZP5384" s="288"/>
      <c r="JZQ5384" s="288"/>
      <c r="JZR5384" s="288"/>
      <c r="JZS5384" s="288"/>
      <c r="JZT5384" s="288"/>
      <c r="JZU5384" s="288"/>
      <c r="JZV5384" s="288"/>
      <c r="JZW5384" s="288"/>
      <c r="JZX5384" s="288"/>
      <c r="JZY5384" s="288"/>
      <c r="JZZ5384" s="288"/>
      <c r="KAA5384" s="288"/>
      <c r="KAB5384" s="288"/>
      <c r="KAC5384" s="288"/>
      <c r="KAD5384" s="288"/>
      <c r="KAE5384" s="288"/>
      <c r="KAF5384" s="288"/>
      <c r="KAG5384" s="288"/>
      <c r="KAH5384" s="288"/>
      <c r="KAI5384" s="288"/>
      <c r="KAJ5384" s="288"/>
      <c r="KAK5384" s="288"/>
      <c r="KAL5384" s="288"/>
      <c r="KAM5384" s="288"/>
      <c r="KAN5384" s="288"/>
      <c r="KAO5384" s="288"/>
      <c r="KAP5384" s="288"/>
      <c r="KAQ5384" s="288"/>
      <c r="KAR5384" s="288"/>
      <c r="KAS5384" s="288"/>
      <c r="KAT5384" s="288"/>
      <c r="KAU5384" s="288"/>
      <c r="KAV5384" s="288"/>
      <c r="KAW5384" s="288"/>
      <c r="KAX5384" s="288"/>
      <c r="KAY5384" s="288"/>
      <c r="KAZ5384" s="288"/>
      <c r="KBA5384" s="288"/>
      <c r="KBB5384" s="288"/>
      <c r="KBC5384" s="288"/>
      <c r="KBD5384" s="288"/>
      <c r="KBE5384" s="288"/>
      <c r="KBF5384" s="288"/>
      <c r="KBG5384" s="288"/>
      <c r="KBH5384" s="288"/>
      <c r="KBI5384" s="288"/>
      <c r="KBJ5384" s="288"/>
      <c r="KBK5384" s="288"/>
      <c r="KBL5384" s="288"/>
      <c r="KBM5384" s="288"/>
      <c r="KBN5384" s="288"/>
      <c r="KBO5384" s="288"/>
      <c r="KBP5384" s="288"/>
      <c r="KBQ5384" s="288"/>
      <c r="KBR5384" s="288"/>
      <c r="KBS5384" s="288"/>
      <c r="KBT5384" s="288"/>
      <c r="KBU5384" s="288"/>
      <c r="KBV5384" s="288"/>
      <c r="KBW5384" s="288"/>
      <c r="KBX5384" s="288"/>
      <c r="KBY5384" s="288"/>
      <c r="KBZ5384" s="288"/>
      <c r="KCA5384" s="288"/>
      <c r="KCB5384" s="288"/>
      <c r="KCC5384" s="288"/>
      <c r="KCD5384" s="288"/>
      <c r="KCE5384" s="288"/>
      <c r="KCF5384" s="288"/>
      <c r="KCG5384" s="288"/>
      <c r="KCH5384" s="288"/>
      <c r="KCI5384" s="288"/>
      <c r="KCJ5384" s="288"/>
      <c r="KCK5384" s="288"/>
      <c r="KCL5384" s="288"/>
      <c r="KCM5384" s="288"/>
      <c r="KCN5384" s="288"/>
      <c r="KCO5384" s="288"/>
      <c r="KCP5384" s="288"/>
      <c r="KCQ5384" s="288"/>
      <c r="KCR5384" s="288"/>
      <c r="KCS5384" s="288"/>
      <c r="KCT5384" s="288"/>
      <c r="KCU5384" s="288"/>
      <c r="KCV5384" s="288"/>
      <c r="KCW5384" s="288"/>
      <c r="KCX5384" s="288"/>
      <c r="KCY5384" s="288"/>
      <c r="KCZ5384" s="288"/>
      <c r="KDA5384" s="288"/>
      <c r="KDB5384" s="288"/>
      <c r="KDC5384" s="288"/>
      <c r="KDD5384" s="288"/>
      <c r="KDE5384" s="288"/>
      <c r="KDF5384" s="288"/>
      <c r="KDG5384" s="288"/>
      <c r="KDH5384" s="288"/>
      <c r="KDI5384" s="288"/>
      <c r="KDJ5384" s="288"/>
      <c r="KDK5384" s="288"/>
      <c r="KDL5384" s="288"/>
      <c r="KDM5384" s="288"/>
      <c r="KDN5384" s="288"/>
      <c r="KDO5384" s="288"/>
      <c r="KDP5384" s="288"/>
      <c r="KDQ5384" s="288"/>
      <c r="KDR5384" s="288"/>
      <c r="KDS5384" s="288"/>
      <c r="KDT5384" s="288"/>
      <c r="KDU5384" s="288"/>
      <c r="KDV5384" s="288"/>
      <c r="KDW5384" s="288"/>
      <c r="KDX5384" s="288"/>
      <c r="KDY5384" s="288"/>
      <c r="KDZ5384" s="288"/>
      <c r="KEA5384" s="288"/>
      <c r="KEB5384" s="288"/>
      <c r="KEC5384" s="288"/>
      <c r="KED5384" s="288"/>
      <c r="KEE5384" s="288"/>
      <c r="KEF5384" s="288"/>
      <c r="KEG5384" s="288"/>
      <c r="KEH5384" s="288"/>
      <c r="KEI5384" s="288"/>
      <c r="KEJ5384" s="288"/>
      <c r="KEK5384" s="288"/>
      <c r="KEL5384" s="288"/>
      <c r="KEM5384" s="288"/>
      <c r="KEN5384" s="288"/>
      <c r="KEO5384" s="288"/>
      <c r="KEP5384" s="288"/>
      <c r="KEQ5384" s="288"/>
      <c r="KER5384" s="288"/>
      <c r="KES5384" s="288"/>
      <c r="KET5384" s="288"/>
      <c r="KEU5384" s="288"/>
      <c r="KEV5384" s="288"/>
      <c r="KEW5384" s="288"/>
      <c r="KEX5384" s="288"/>
      <c r="KEY5384" s="288"/>
      <c r="KEZ5384" s="288"/>
      <c r="KFA5384" s="288"/>
      <c r="KFB5384" s="288"/>
      <c r="KFC5384" s="288"/>
      <c r="KFD5384" s="288"/>
      <c r="KFE5384" s="288"/>
      <c r="KFF5384" s="288"/>
      <c r="KFG5384" s="288"/>
      <c r="KFH5384" s="288"/>
      <c r="KFI5384" s="288"/>
      <c r="KFJ5384" s="288"/>
      <c r="KFK5384" s="288"/>
      <c r="KFL5384" s="288"/>
      <c r="KFM5384" s="288"/>
      <c r="KFN5384" s="288"/>
      <c r="KFO5384" s="288"/>
      <c r="KFP5384" s="288"/>
      <c r="KFQ5384" s="288"/>
      <c r="KFR5384" s="288"/>
      <c r="KFS5384" s="288"/>
      <c r="KFT5384" s="288"/>
      <c r="KFU5384" s="288"/>
      <c r="KFV5384" s="288"/>
      <c r="KFW5384" s="288"/>
      <c r="KFX5384" s="288"/>
      <c r="KFY5384" s="288"/>
      <c r="KFZ5384" s="288"/>
      <c r="KGA5384" s="288"/>
      <c r="KGB5384" s="288"/>
      <c r="KGC5384" s="288"/>
      <c r="KGD5384" s="288"/>
      <c r="KGE5384" s="288"/>
      <c r="KGF5384" s="288"/>
      <c r="KGG5384" s="288"/>
      <c r="KGH5384" s="288"/>
      <c r="KGI5384" s="288"/>
      <c r="KGJ5384" s="288"/>
      <c r="KGK5384" s="288"/>
      <c r="KGL5384" s="288"/>
      <c r="KGM5384" s="288"/>
      <c r="KGN5384" s="288"/>
      <c r="KGO5384" s="288"/>
      <c r="KGP5384" s="288"/>
      <c r="KGQ5384" s="288"/>
      <c r="KGR5384" s="288"/>
      <c r="KGS5384" s="288"/>
      <c r="KGT5384" s="288"/>
      <c r="KGU5384" s="288"/>
      <c r="KGV5384" s="288"/>
      <c r="KGW5384" s="288"/>
      <c r="KGX5384" s="288"/>
      <c r="KGY5384" s="288"/>
      <c r="KGZ5384" s="288"/>
      <c r="KHA5384" s="288"/>
      <c r="KHB5384" s="288"/>
      <c r="KHC5384" s="288"/>
      <c r="KHD5384" s="288"/>
      <c r="KHE5384" s="288"/>
      <c r="KHF5384" s="288"/>
      <c r="KHG5384" s="288"/>
      <c r="KHH5384" s="288"/>
      <c r="KHI5384" s="288"/>
      <c r="KHJ5384" s="288"/>
      <c r="KHK5384" s="288"/>
      <c r="KHL5384" s="288"/>
      <c r="KHM5384" s="288"/>
      <c r="KHN5384" s="288"/>
      <c r="KHO5384" s="288"/>
      <c r="KHP5384" s="288"/>
      <c r="KHQ5384" s="288"/>
      <c r="KHR5384" s="288"/>
      <c r="KHS5384" s="288"/>
      <c r="KHT5384" s="288"/>
      <c r="KHU5384" s="288"/>
      <c r="KHV5384" s="288"/>
      <c r="KHW5384" s="288"/>
      <c r="KHX5384" s="288"/>
      <c r="KHY5384" s="288"/>
      <c r="KHZ5384" s="288"/>
      <c r="KIA5384" s="288"/>
      <c r="KIB5384" s="288"/>
      <c r="KIC5384" s="288"/>
      <c r="KID5384" s="288"/>
      <c r="KIE5384" s="288"/>
      <c r="KIF5384" s="288"/>
      <c r="KIG5384" s="288"/>
      <c r="KIH5384" s="288"/>
      <c r="KII5384" s="288"/>
      <c r="KIJ5384" s="288"/>
      <c r="KIK5384" s="288"/>
      <c r="KIL5384" s="288"/>
      <c r="KIM5384" s="288"/>
      <c r="KIN5384" s="288"/>
      <c r="KIO5384" s="288"/>
      <c r="KIP5384" s="288"/>
      <c r="KIQ5384" s="288"/>
      <c r="KIR5384" s="288"/>
      <c r="KIS5384" s="288"/>
      <c r="KIT5384" s="288"/>
      <c r="KIU5384" s="288"/>
      <c r="KIV5384" s="288"/>
      <c r="KIW5384" s="288"/>
      <c r="KIX5384" s="288"/>
      <c r="KIY5384" s="288"/>
      <c r="KIZ5384" s="288"/>
      <c r="KJA5384" s="288"/>
      <c r="KJB5384" s="288"/>
      <c r="KJC5384" s="288"/>
      <c r="KJD5384" s="288"/>
      <c r="KJE5384" s="288"/>
      <c r="KJF5384" s="288"/>
      <c r="KJG5384" s="288"/>
      <c r="KJH5384" s="288"/>
      <c r="KJI5384" s="288"/>
      <c r="KJJ5384" s="288"/>
      <c r="KJK5384" s="288"/>
      <c r="KJL5384" s="288"/>
      <c r="KJM5384" s="288"/>
      <c r="KJN5384" s="288"/>
      <c r="KJO5384" s="288"/>
      <c r="KJP5384" s="288"/>
      <c r="KJQ5384" s="288"/>
      <c r="KJR5384" s="288"/>
      <c r="KJS5384" s="288"/>
      <c r="KJT5384" s="288"/>
      <c r="KJU5384" s="288"/>
      <c r="KJV5384" s="288"/>
      <c r="KJW5384" s="288"/>
      <c r="KJX5384" s="288"/>
      <c r="KJY5384" s="288"/>
      <c r="KJZ5384" s="288"/>
      <c r="KKA5384" s="288"/>
      <c r="KKB5384" s="288"/>
      <c r="KKC5384" s="288"/>
      <c r="KKD5384" s="288"/>
      <c r="KKE5384" s="288"/>
      <c r="KKF5384" s="288"/>
      <c r="KKG5384" s="288"/>
      <c r="KKH5384" s="288"/>
      <c r="KKI5384" s="288"/>
      <c r="KKJ5384" s="288"/>
      <c r="KKK5384" s="288"/>
      <c r="KKL5384" s="288"/>
      <c r="KKM5384" s="288"/>
      <c r="KKN5384" s="288"/>
      <c r="KKO5384" s="288"/>
      <c r="KKP5384" s="288"/>
      <c r="KKQ5384" s="288"/>
      <c r="KKR5384" s="288"/>
      <c r="KKS5384" s="288"/>
      <c r="KKT5384" s="288"/>
      <c r="KKU5384" s="288"/>
      <c r="KKV5384" s="288"/>
      <c r="KKW5384" s="288"/>
      <c r="KKX5384" s="288"/>
      <c r="KKY5384" s="288"/>
      <c r="KKZ5384" s="288"/>
      <c r="KLA5384" s="288"/>
      <c r="KLB5384" s="288"/>
      <c r="KLC5384" s="288"/>
      <c r="KLD5384" s="288"/>
      <c r="KLE5384" s="288"/>
      <c r="KLF5384" s="288"/>
      <c r="KLG5384" s="288"/>
      <c r="KLH5384" s="288"/>
      <c r="KLI5384" s="288"/>
      <c r="KLJ5384" s="288"/>
      <c r="KLK5384" s="288"/>
      <c r="KLL5384" s="288"/>
      <c r="KLM5384" s="288"/>
      <c r="KLN5384" s="288"/>
      <c r="KLO5384" s="288"/>
      <c r="KLP5384" s="288"/>
      <c r="KLQ5384" s="288"/>
      <c r="KLR5384" s="288"/>
      <c r="KLS5384" s="288"/>
      <c r="KLT5384" s="288"/>
      <c r="KLU5384" s="288"/>
      <c r="KLV5384" s="288"/>
      <c r="KLW5384" s="288"/>
      <c r="KLX5384" s="288"/>
      <c r="KLY5384" s="288"/>
      <c r="KLZ5384" s="288"/>
      <c r="KMA5384" s="288"/>
      <c r="KMB5384" s="288"/>
      <c r="KMC5384" s="288"/>
      <c r="KMD5384" s="288"/>
      <c r="KME5384" s="288"/>
      <c r="KMF5384" s="288"/>
      <c r="KMG5384" s="288"/>
      <c r="KMH5384" s="288"/>
      <c r="KMI5384" s="288"/>
      <c r="KMJ5384" s="288"/>
      <c r="KMK5384" s="288"/>
      <c r="KML5384" s="288"/>
      <c r="KMM5384" s="288"/>
      <c r="KMN5384" s="288"/>
      <c r="KMO5384" s="288"/>
      <c r="KMP5384" s="288"/>
      <c r="KMQ5384" s="288"/>
      <c r="KMR5384" s="288"/>
      <c r="KMS5384" s="288"/>
      <c r="KMT5384" s="288"/>
      <c r="KMU5384" s="288"/>
      <c r="KMV5384" s="288"/>
      <c r="KMW5384" s="288"/>
      <c r="KMX5384" s="288"/>
      <c r="KMY5384" s="288"/>
      <c r="KMZ5384" s="288"/>
      <c r="KNA5384" s="288"/>
      <c r="KNB5384" s="288"/>
      <c r="KNC5384" s="288"/>
      <c r="KND5384" s="288"/>
      <c r="KNE5384" s="288"/>
      <c r="KNF5384" s="288"/>
      <c r="KNG5384" s="288"/>
      <c r="KNH5384" s="288"/>
      <c r="KNI5384" s="288"/>
      <c r="KNJ5384" s="288"/>
      <c r="KNK5384" s="288"/>
      <c r="KNL5384" s="288"/>
      <c r="KNM5384" s="288"/>
      <c r="KNN5384" s="288"/>
      <c r="KNO5384" s="288"/>
      <c r="KNP5384" s="288"/>
      <c r="KNQ5384" s="288"/>
      <c r="KNR5384" s="288"/>
      <c r="KNS5384" s="288"/>
      <c r="KNT5384" s="288"/>
      <c r="KNU5384" s="288"/>
      <c r="KNV5384" s="288"/>
      <c r="KNW5384" s="288"/>
      <c r="KNX5384" s="288"/>
      <c r="KNY5384" s="288"/>
      <c r="KNZ5384" s="288"/>
      <c r="KOA5384" s="288"/>
      <c r="KOB5384" s="288"/>
      <c r="KOC5384" s="288"/>
      <c r="KOD5384" s="288"/>
      <c r="KOE5384" s="288"/>
      <c r="KOF5384" s="288"/>
      <c r="KOG5384" s="288"/>
      <c r="KOH5384" s="288"/>
      <c r="KOI5384" s="288"/>
      <c r="KOJ5384" s="288"/>
      <c r="KOK5384" s="288"/>
      <c r="KOL5384" s="288"/>
      <c r="KOM5384" s="288"/>
      <c r="KON5384" s="288"/>
      <c r="KOO5384" s="288"/>
      <c r="KOP5384" s="288"/>
      <c r="KOQ5384" s="288"/>
      <c r="KOR5384" s="288"/>
      <c r="KOS5384" s="288"/>
      <c r="KOT5384" s="288"/>
      <c r="KOU5384" s="288"/>
      <c r="KOV5384" s="288"/>
      <c r="KOW5384" s="288"/>
      <c r="KOX5384" s="288"/>
      <c r="KOY5384" s="288"/>
      <c r="KOZ5384" s="288"/>
      <c r="KPA5384" s="288"/>
      <c r="KPB5384" s="288"/>
      <c r="KPC5384" s="288"/>
      <c r="KPD5384" s="288"/>
      <c r="KPE5384" s="288"/>
      <c r="KPF5384" s="288"/>
      <c r="KPG5384" s="288"/>
      <c r="KPH5384" s="288"/>
      <c r="KPI5384" s="288"/>
      <c r="KPJ5384" s="288"/>
      <c r="KPK5384" s="288"/>
      <c r="KPL5384" s="288"/>
      <c r="KPM5384" s="288"/>
      <c r="KPN5384" s="288"/>
      <c r="KPO5384" s="288"/>
      <c r="KPP5384" s="288"/>
      <c r="KPQ5384" s="288"/>
      <c r="KPR5384" s="288"/>
      <c r="KPS5384" s="288"/>
      <c r="KPT5384" s="288"/>
      <c r="KPU5384" s="288"/>
      <c r="KPV5384" s="288"/>
      <c r="KPW5384" s="288"/>
      <c r="KPX5384" s="288"/>
      <c r="KPY5384" s="288"/>
      <c r="KPZ5384" s="288"/>
      <c r="KQA5384" s="288"/>
      <c r="KQB5384" s="288"/>
      <c r="KQC5384" s="288"/>
      <c r="KQD5384" s="288"/>
      <c r="KQE5384" s="288"/>
      <c r="KQF5384" s="288"/>
      <c r="KQG5384" s="288"/>
      <c r="KQH5384" s="288"/>
      <c r="KQI5384" s="288"/>
      <c r="KQJ5384" s="288"/>
      <c r="KQK5384" s="288"/>
      <c r="KQL5384" s="288"/>
      <c r="KQM5384" s="288"/>
      <c r="KQN5384" s="288"/>
      <c r="KQO5384" s="288"/>
      <c r="KQP5384" s="288"/>
      <c r="KQQ5384" s="288"/>
      <c r="KQR5384" s="288"/>
      <c r="KQS5384" s="288"/>
      <c r="KQT5384" s="288"/>
      <c r="KQU5384" s="288"/>
      <c r="KQV5384" s="288"/>
      <c r="KQW5384" s="288"/>
      <c r="KQX5384" s="288"/>
      <c r="KQY5384" s="288"/>
      <c r="KQZ5384" s="288"/>
      <c r="KRA5384" s="288"/>
      <c r="KRB5384" s="288"/>
      <c r="KRC5384" s="288"/>
      <c r="KRD5384" s="288"/>
      <c r="KRE5384" s="288"/>
      <c r="KRF5384" s="288"/>
      <c r="KRG5384" s="288"/>
      <c r="KRH5384" s="288"/>
      <c r="KRI5384" s="288"/>
      <c r="KRJ5384" s="288"/>
      <c r="KRK5384" s="288"/>
      <c r="KRL5384" s="288"/>
      <c r="KRM5384" s="288"/>
      <c r="KRN5384" s="288"/>
      <c r="KRO5384" s="288"/>
      <c r="KRP5384" s="288"/>
      <c r="KRQ5384" s="288"/>
      <c r="KRR5384" s="288"/>
      <c r="KRS5384" s="288"/>
      <c r="KRT5384" s="288"/>
      <c r="KRU5384" s="288"/>
      <c r="KRV5384" s="288"/>
      <c r="KRW5384" s="288"/>
      <c r="KRX5384" s="288"/>
      <c r="KRY5384" s="288"/>
      <c r="KRZ5384" s="288"/>
      <c r="KSA5384" s="288"/>
      <c r="KSB5384" s="288"/>
      <c r="KSC5384" s="288"/>
      <c r="KSD5384" s="288"/>
      <c r="KSE5384" s="288"/>
      <c r="KSF5384" s="288"/>
      <c r="KSG5384" s="288"/>
      <c r="KSH5384" s="288"/>
      <c r="KSI5384" s="288"/>
      <c r="KSJ5384" s="288"/>
      <c r="KSK5384" s="288"/>
      <c r="KSL5384" s="288"/>
      <c r="KSM5384" s="288"/>
      <c r="KSN5384" s="288"/>
      <c r="KSO5384" s="288"/>
      <c r="KSP5384" s="288"/>
      <c r="KSQ5384" s="288"/>
      <c r="KSR5384" s="288"/>
      <c r="KSS5384" s="288"/>
      <c r="KST5384" s="288"/>
      <c r="KSU5384" s="288"/>
      <c r="KSV5384" s="288"/>
      <c r="KSW5384" s="288"/>
      <c r="KSX5384" s="288"/>
      <c r="KSY5384" s="288"/>
      <c r="KSZ5384" s="288"/>
      <c r="KTA5384" s="288"/>
      <c r="KTB5384" s="288"/>
      <c r="KTC5384" s="288"/>
      <c r="KTD5384" s="288"/>
      <c r="KTE5384" s="288"/>
      <c r="KTF5384" s="288"/>
      <c r="KTG5384" s="288"/>
      <c r="KTH5384" s="288"/>
      <c r="KTI5384" s="288"/>
      <c r="KTJ5384" s="288"/>
      <c r="KTK5384" s="288"/>
      <c r="KTL5384" s="288"/>
      <c r="KTM5384" s="288"/>
      <c r="KTN5384" s="288"/>
      <c r="KTO5384" s="288"/>
      <c r="KTP5384" s="288"/>
      <c r="KTQ5384" s="288"/>
      <c r="KTR5384" s="288"/>
      <c r="KTS5384" s="288"/>
      <c r="KTT5384" s="288"/>
      <c r="KTU5384" s="288"/>
      <c r="KTV5384" s="288"/>
      <c r="KTW5384" s="288"/>
      <c r="KTX5384" s="288"/>
      <c r="KTY5384" s="288"/>
      <c r="KTZ5384" s="288"/>
      <c r="KUA5384" s="288"/>
      <c r="KUB5384" s="288"/>
      <c r="KUC5384" s="288"/>
      <c r="KUD5384" s="288"/>
      <c r="KUE5384" s="288"/>
      <c r="KUF5384" s="288"/>
      <c r="KUG5384" s="288"/>
      <c r="KUH5384" s="288"/>
      <c r="KUI5384" s="288"/>
      <c r="KUJ5384" s="288"/>
      <c r="KUK5384" s="288"/>
      <c r="KUL5384" s="288"/>
      <c r="KUM5384" s="288"/>
      <c r="KUN5384" s="288"/>
      <c r="KUO5384" s="288"/>
      <c r="KUP5384" s="288"/>
      <c r="KUQ5384" s="288"/>
      <c r="KUR5384" s="288"/>
      <c r="KUS5384" s="288"/>
      <c r="KUT5384" s="288"/>
      <c r="KUU5384" s="288"/>
      <c r="KUV5384" s="288"/>
      <c r="KUW5384" s="288"/>
      <c r="KUX5384" s="288"/>
      <c r="KUY5384" s="288"/>
      <c r="KUZ5384" s="288"/>
      <c r="KVA5384" s="288"/>
      <c r="KVB5384" s="288"/>
      <c r="KVC5384" s="288"/>
      <c r="KVD5384" s="288"/>
      <c r="KVE5384" s="288"/>
      <c r="KVF5384" s="288"/>
      <c r="KVG5384" s="288"/>
      <c r="KVH5384" s="288"/>
      <c r="KVI5384" s="288"/>
      <c r="KVJ5384" s="288"/>
      <c r="KVK5384" s="288"/>
      <c r="KVL5384" s="288"/>
      <c r="KVM5384" s="288"/>
      <c r="KVN5384" s="288"/>
      <c r="KVO5384" s="288"/>
      <c r="KVP5384" s="288"/>
      <c r="KVQ5384" s="288"/>
      <c r="KVR5384" s="288"/>
      <c r="KVS5384" s="288"/>
      <c r="KVT5384" s="288"/>
      <c r="KVU5384" s="288"/>
      <c r="KVV5384" s="288"/>
      <c r="KVW5384" s="288"/>
      <c r="KVX5384" s="288"/>
      <c r="KVY5384" s="288"/>
      <c r="KVZ5384" s="288"/>
      <c r="KWA5384" s="288"/>
      <c r="KWB5384" s="288"/>
      <c r="KWC5384" s="288"/>
      <c r="KWD5384" s="288"/>
      <c r="KWE5384" s="288"/>
      <c r="KWF5384" s="288"/>
      <c r="KWG5384" s="288"/>
      <c r="KWH5384" s="288"/>
      <c r="KWI5384" s="288"/>
      <c r="KWJ5384" s="288"/>
      <c r="KWK5384" s="288"/>
      <c r="KWL5384" s="288"/>
      <c r="KWM5384" s="288"/>
      <c r="KWN5384" s="288"/>
      <c r="KWO5384" s="288"/>
      <c r="KWP5384" s="288"/>
      <c r="KWQ5384" s="288"/>
      <c r="KWR5384" s="288"/>
      <c r="KWS5384" s="288"/>
      <c r="KWT5384" s="288"/>
      <c r="KWU5384" s="288"/>
      <c r="KWV5384" s="288"/>
      <c r="KWW5384" s="288"/>
      <c r="KWX5384" s="288"/>
      <c r="KWY5384" s="288"/>
      <c r="KWZ5384" s="288"/>
      <c r="KXA5384" s="288"/>
      <c r="KXB5384" s="288"/>
      <c r="KXC5384" s="288"/>
      <c r="KXD5384" s="288"/>
      <c r="KXE5384" s="288"/>
      <c r="KXF5384" s="288"/>
      <c r="KXG5384" s="288"/>
      <c r="KXH5384" s="288"/>
      <c r="KXI5384" s="288"/>
      <c r="KXJ5384" s="288"/>
      <c r="KXK5384" s="288"/>
      <c r="KXL5384" s="288"/>
      <c r="KXM5384" s="288"/>
      <c r="KXN5384" s="288"/>
      <c r="KXO5384" s="288"/>
      <c r="KXP5384" s="288"/>
      <c r="KXQ5384" s="288"/>
      <c r="KXR5384" s="288"/>
      <c r="KXS5384" s="288"/>
      <c r="KXT5384" s="288"/>
      <c r="KXU5384" s="288"/>
      <c r="KXV5384" s="288"/>
      <c r="KXW5384" s="288"/>
      <c r="KXX5384" s="288"/>
      <c r="KXY5384" s="288"/>
      <c r="KXZ5384" s="288"/>
      <c r="KYA5384" s="288"/>
      <c r="KYB5384" s="288"/>
      <c r="KYC5384" s="288"/>
      <c r="KYD5384" s="288"/>
      <c r="KYE5384" s="288"/>
      <c r="KYF5384" s="288"/>
      <c r="KYG5384" s="288"/>
      <c r="KYH5384" s="288"/>
      <c r="KYI5384" s="288"/>
      <c r="KYJ5384" s="288"/>
      <c r="KYK5384" s="288"/>
      <c r="KYL5384" s="288"/>
      <c r="KYM5384" s="288"/>
      <c r="KYN5384" s="288"/>
      <c r="KYO5384" s="288"/>
      <c r="KYP5384" s="288"/>
      <c r="KYQ5384" s="288"/>
      <c r="KYR5384" s="288"/>
      <c r="KYS5384" s="288"/>
      <c r="KYT5384" s="288"/>
      <c r="KYU5384" s="288"/>
      <c r="KYV5384" s="288"/>
      <c r="KYW5384" s="288"/>
      <c r="KYX5384" s="288"/>
      <c r="KYY5384" s="288"/>
      <c r="KYZ5384" s="288"/>
      <c r="KZA5384" s="288"/>
      <c r="KZB5384" s="288"/>
      <c r="KZC5384" s="288"/>
      <c r="KZD5384" s="288"/>
      <c r="KZE5384" s="288"/>
      <c r="KZF5384" s="288"/>
      <c r="KZG5384" s="288"/>
      <c r="KZH5384" s="288"/>
      <c r="KZI5384" s="288"/>
      <c r="KZJ5384" s="288"/>
      <c r="KZK5384" s="288"/>
      <c r="KZL5384" s="288"/>
      <c r="KZM5384" s="288"/>
      <c r="KZN5384" s="288"/>
      <c r="KZO5384" s="288"/>
      <c r="KZP5384" s="288"/>
      <c r="KZQ5384" s="288"/>
      <c r="KZR5384" s="288"/>
      <c r="KZS5384" s="288"/>
      <c r="KZT5384" s="288"/>
      <c r="KZU5384" s="288"/>
      <c r="KZV5384" s="288"/>
      <c r="KZW5384" s="288"/>
      <c r="KZX5384" s="288"/>
      <c r="KZY5384" s="288"/>
      <c r="KZZ5384" s="288"/>
      <c r="LAA5384" s="288"/>
      <c r="LAB5384" s="288"/>
      <c r="LAC5384" s="288"/>
      <c r="LAD5384" s="288"/>
      <c r="LAE5384" s="288"/>
      <c r="LAF5384" s="288"/>
      <c r="LAG5384" s="288"/>
      <c r="LAH5384" s="288"/>
      <c r="LAI5384" s="288"/>
      <c r="LAJ5384" s="288"/>
      <c r="LAK5384" s="288"/>
      <c r="LAL5384" s="288"/>
      <c r="LAM5384" s="288"/>
      <c r="LAN5384" s="288"/>
      <c r="LAO5384" s="288"/>
      <c r="LAP5384" s="288"/>
      <c r="LAQ5384" s="288"/>
      <c r="LAR5384" s="288"/>
      <c r="LAS5384" s="288"/>
      <c r="LAT5384" s="288"/>
      <c r="LAU5384" s="288"/>
      <c r="LAV5384" s="288"/>
      <c r="LAW5384" s="288"/>
      <c r="LAX5384" s="288"/>
      <c r="LAY5384" s="288"/>
      <c r="LAZ5384" s="288"/>
      <c r="LBA5384" s="288"/>
      <c r="LBB5384" s="288"/>
      <c r="LBC5384" s="288"/>
      <c r="LBD5384" s="288"/>
      <c r="LBE5384" s="288"/>
      <c r="LBF5384" s="288"/>
      <c r="LBG5384" s="288"/>
      <c r="LBH5384" s="288"/>
      <c r="LBI5384" s="288"/>
      <c r="LBJ5384" s="288"/>
      <c r="LBK5384" s="288"/>
      <c r="LBL5384" s="288"/>
      <c r="LBM5384" s="288"/>
      <c r="LBN5384" s="288"/>
      <c r="LBO5384" s="288"/>
      <c r="LBP5384" s="288"/>
      <c r="LBQ5384" s="288"/>
      <c r="LBR5384" s="288"/>
      <c r="LBS5384" s="288"/>
      <c r="LBT5384" s="288"/>
      <c r="LBU5384" s="288"/>
      <c r="LBV5384" s="288"/>
      <c r="LBW5384" s="288"/>
      <c r="LBX5384" s="288"/>
      <c r="LBY5384" s="288"/>
      <c r="LBZ5384" s="288"/>
      <c r="LCA5384" s="288"/>
      <c r="LCB5384" s="288"/>
      <c r="LCC5384" s="288"/>
      <c r="LCD5384" s="288"/>
      <c r="LCE5384" s="288"/>
      <c r="LCF5384" s="288"/>
      <c r="LCG5384" s="288"/>
      <c r="LCH5384" s="288"/>
      <c r="LCI5384" s="288"/>
      <c r="LCJ5384" s="288"/>
      <c r="LCK5384" s="288"/>
      <c r="LCL5384" s="288"/>
      <c r="LCM5384" s="288"/>
      <c r="LCN5384" s="288"/>
      <c r="LCO5384" s="288"/>
      <c r="LCP5384" s="288"/>
      <c r="LCQ5384" s="288"/>
      <c r="LCR5384" s="288"/>
      <c r="LCS5384" s="288"/>
      <c r="LCT5384" s="288"/>
      <c r="LCU5384" s="288"/>
      <c r="LCV5384" s="288"/>
      <c r="LCW5384" s="288"/>
      <c r="LCX5384" s="288"/>
      <c r="LCY5384" s="288"/>
      <c r="LCZ5384" s="288"/>
      <c r="LDA5384" s="288"/>
      <c r="LDB5384" s="288"/>
      <c r="LDC5384" s="288"/>
      <c r="LDD5384" s="288"/>
      <c r="LDE5384" s="288"/>
      <c r="LDF5384" s="288"/>
      <c r="LDG5384" s="288"/>
      <c r="LDH5384" s="288"/>
      <c r="LDI5384" s="288"/>
      <c r="LDJ5384" s="288"/>
      <c r="LDK5384" s="288"/>
      <c r="LDL5384" s="288"/>
      <c r="LDM5384" s="288"/>
      <c r="LDN5384" s="288"/>
      <c r="LDO5384" s="288"/>
      <c r="LDP5384" s="288"/>
      <c r="LDQ5384" s="288"/>
      <c r="LDR5384" s="288"/>
      <c r="LDS5384" s="288"/>
      <c r="LDT5384" s="288"/>
      <c r="LDU5384" s="288"/>
      <c r="LDV5384" s="288"/>
      <c r="LDW5384" s="288"/>
      <c r="LDX5384" s="288"/>
      <c r="LDY5384" s="288"/>
      <c r="LDZ5384" s="288"/>
      <c r="LEA5384" s="288"/>
      <c r="LEB5384" s="288"/>
      <c r="LEC5384" s="288"/>
      <c r="LED5384" s="288"/>
      <c r="LEE5384" s="288"/>
      <c r="LEF5384" s="288"/>
      <c r="LEG5384" s="288"/>
      <c r="LEH5384" s="288"/>
      <c r="LEI5384" s="288"/>
      <c r="LEJ5384" s="288"/>
      <c r="LEK5384" s="288"/>
      <c r="LEL5384" s="288"/>
      <c r="LEM5384" s="288"/>
      <c r="LEN5384" s="288"/>
      <c r="LEO5384" s="288"/>
      <c r="LEP5384" s="288"/>
      <c r="LEQ5384" s="288"/>
      <c r="LER5384" s="288"/>
      <c r="LES5384" s="288"/>
      <c r="LET5384" s="288"/>
      <c r="LEU5384" s="288"/>
      <c r="LEV5384" s="288"/>
      <c r="LEW5384" s="288"/>
      <c r="LEX5384" s="288"/>
      <c r="LEY5384" s="288"/>
      <c r="LEZ5384" s="288"/>
      <c r="LFA5384" s="288"/>
      <c r="LFB5384" s="288"/>
      <c r="LFC5384" s="288"/>
      <c r="LFD5384" s="288"/>
      <c r="LFE5384" s="288"/>
      <c r="LFF5384" s="288"/>
      <c r="LFG5384" s="288"/>
      <c r="LFH5384" s="288"/>
      <c r="LFI5384" s="288"/>
      <c r="LFJ5384" s="288"/>
      <c r="LFK5384" s="288"/>
      <c r="LFL5384" s="288"/>
      <c r="LFM5384" s="288"/>
      <c r="LFN5384" s="288"/>
      <c r="LFO5384" s="288"/>
      <c r="LFP5384" s="288"/>
      <c r="LFQ5384" s="288"/>
      <c r="LFR5384" s="288"/>
      <c r="LFS5384" s="288"/>
      <c r="LFT5384" s="288"/>
      <c r="LFU5384" s="288"/>
      <c r="LFV5384" s="288"/>
      <c r="LFW5384" s="288"/>
      <c r="LFX5384" s="288"/>
      <c r="LFY5384" s="288"/>
      <c r="LFZ5384" s="288"/>
      <c r="LGA5384" s="288"/>
      <c r="LGB5384" s="288"/>
      <c r="LGC5384" s="288"/>
      <c r="LGD5384" s="288"/>
      <c r="LGE5384" s="288"/>
      <c r="LGF5384" s="288"/>
      <c r="LGG5384" s="288"/>
      <c r="LGH5384" s="288"/>
      <c r="LGI5384" s="288"/>
      <c r="LGJ5384" s="288"/>
      <c r="LGK5384" s="288"/>
      <c r="LGL5384" s="288"/>
      <c r="LGM5384" s="288"/>
      <c r="LGN5384" s="288"/>
      <c r="LGO5384" s="288"/>
      <c r="LGP5384" s="288"/>
      <c r="LGQ5384" s="288"/>
      <c r="LGR5384" s="288"/>
      <c r="LGS5384" s="288"/>
      <c r="LGT5384" s="288"/>
      <c r="LGU5384" s="288"/>
      <c r="LGV5384" s="288"/>
      <c r="LGW5384" s="288"/>
      <c r="LGX5384" s="288"/>
      <c r="LGY5384" s="288"/>
      <c r="LGZ5384" s="288"/>
      <c r="LHA5384" s="288"/>
      <c r="LHB5384" s="288"/>
      <c r="LHC5384" s="288"/>
      <c r="LHD5384" s="288"/>
      <c r="LHE5384" s="288"/>
      <c r="LHF5384" s="288"/>
      <c r="LHG5384" s="288"/>
      <c r="LHH5384" s="288"/>
      <c r="LHI5384" s="288"/>
      <c r="LHJ5384" s="288"/>
      <c r="LHK5384" s="288"/>
      <c r="LHL5384" s="288"/>
      <c r="LHM5384" s="288"/>
      <c r="LHN5384" s="288"/>
      <c r="LHO5384" s="288"/>
      <c r="LHP5384" s="288"/>
      <c r="LHQ5384" s="288"/>
      <c r="LHR5384" s="288"/>
      <c r="LHS5384" s="288"/>
      <c r="LHT5384" s="288"/>
      <c r="LHU5384" s="288"/>
      <c r="LHV5384" s="288"/>
      <c r="LHW5384" s="288"/>
      <c r="LHX5384" s="288"/>
      <c r="LHY5384" s="288"/>
      <c r="LHZ5384" s="288"/>
      <c r="LIA5384" s="288"/>
      <c r="LIB5384" s="288"/>
      <c r="LIC5384" s="288"/>
      <c r="LID5384" s="288"/>
      <c r="LIE5384" s="288"/>
      <c r="LIF5384" s="288"/>
      <c r="LIG5384" s="288"/>
      <c r="LIH5384" s="288"/>
      <c r="LII5384" s="288"/>
      <c r="LIJ5384" s="288"/>
      <c r="LIK5384" s="288"/>
      <c r="LIL5384" s="288"/>
      <c r="LIM5384" s="288"/>
      <c r="LIN5384" s="288"/>
      <c r="LIO5384" s="288"/>
      <c r="LIP5384" s="288"/>
      <c r="LIQ5384" s="288"/>
      <c r="LIR5384" s="288"/>
      <c r="LIS5384" s="288"/>
      <c r="LIT5384" s="288"/>
      <c r="LIU5384" s="288"/>
      <c r="LIV5384" s="288"/>
      <c r="LIW5384" s="288"/>
      <c r="LIX5384" s="288"/>
      <c r="LIY5384" s="288"/>
      <c r="LIZ5384" s="288"/>
      <c r="LJA5384" s="288"/>
      <c r="LJB5384" s="288"/>
      <c r="LJC5384" s="288"/>
      <c r="LJD5384" s="288"/>
      <c r="LJE5384" s="288"/>
      <c r="LJF5384" s="288"/>
      <c r="LJG5384" s="288"/>
      <c r="LJH5384" s="288"/>
      <c r="LJI5384" s="288"/>
      <c r="LJJ5384" s="288"/>
      <c r="LJK5384" s="288"/>
      <c r="LJL5384" s="288"/>
      <c r="LJM5384" s="288"/>
      <c r="LJN5384" s="288"/>
      <c r="LJO5384" s="288"/>
      <c r="LJP5384" s="288"/>
      <c r="LJQ5384" s="288"/>
      <c r="LJR5384" s="288"/>
      <c r="LJS5384" s="288"/>
      <c r="LJT5384" s="288"/>
      <c r="LJU5384" s="288"/>
      <c r="LJV5384" s="288"/>
      <c r="LJW5384" s="288"/>
      <c r="LJX5384" s="288"/>
      <c r="LJY5384" s="288"/>
      <c r="LJZ5384" s="288"/>
      <c r="LKA5384" s="288"/>
      <c r="LKB5384" s="288"/>
      <c r="LKC5384" s="288"/>
      <c r="LKD5384" s="288"/>
      <c r="LKE5384" s="288"/>
      <c r="LKF5384" s="288"/>
      <c r="LKG5384" s="288"/>
      <c r="LKH5384" s="288"/>
      <c r="LKI5384" s="288"/>
      <c r="LKJ5384" s="288"/>
      <c r="LKK5384" s="288"/>
      <c r="LKL5384" s="288"/>
      <c r="LKM5384" s="288"/>
      <c r="LKN5384" s="288"/>
      <c r="LKO5384" s="288"/>
      <c r="LKP5384" s="288"/>
      <c r="LKQ5384" s="288"/>
      <c r="LKR5384" s="288"/>
      <c r="LKS5384" s="288"/>
      <c r="LKT5384" s="288"/>
      <c r="LKU5384" s="288"/>
      <c r="LKV5384" s="288"/>
      <c r="LKW5384" s="288"/>
      <c r="LKX5384" s="288"/>
      <c r="LKY5384" s="288"/>
      <c r="LKZ5384" s="288"/>
      <c r="LLA5384" s="288"/>
      <c r="LLB5384" s="288"/>
      <c r="LLC5384" s="288"/>
      <c r="LLD5384" s="288"/>
      <c r="LLE5384" s="288"/>
      <c r="LLF5384" s="288"/>
      <c r="LLG5384" s="288"/>
      <c r="LLH5384" s="288"/>
      <c r="LLI5384" s="288"/>
      <c r="LLJ5384" s="288"/>
      <c r="LLK5384" s="288"/>
      <c r="LLL5384" s="288"/>
      <c r="LLM5384" s="288"/>
      <c r="LLN5384" s="288"/>
      <c r="LLO5384" s="288"/>
      <c r="LLP5384" s="288"/>
      <c r="LLQ5384" s="288"/>
      <c r="LLR5384" s="288"/>
      <c r="LLS5384" s="288"/>
      <c r="LLT5384" s="288"/>
      <c r="LLU5384" s="288"/>
      <c r="LLV5384" s="288"/>
      <c r="LLW5384" s="288"/>
      <c r="LLX5384" s="288"/>
      <c r="LLY5384" s="288"/>
      <c r="LLZ5384" s="288"/>
      <c r="LMA5384" s="288"/>
      <c r="LMB5384" s="288"/>
      <c r="LMC5384" s="288"/>
      <c r="LMD5384" s="288"/>
      <c r="LME5384" s="288"/>
      <c r="LMF5384" s="288"/>
      <c r="LMG5384" s="288"/>
      <c r="LMH5384" s="288"/>
      <c r="LMI5384" s="288"/>
      <c r="LMJ5384" s="288"/>
      <c r="LMK5384" s="288"/>
      <c r="LML5384" s="288"/>
      <c r="LMM5384" s="288"/>
      <c r="LMN5384" s="288"/>
      <c r="LMO5384" s="288"/>
      <c r="LMP5384" s="288"/>
      <c r="LMQ5384" s="288"/>
      <c r="LMR5384" s="288"/>
      <c r="LMS5384" s="288"/>
      <c r="LMT5384" s="288"/>
      <c r="LMU5384" s="288"/>
      <c r="LMV5384" s="288"/>
      <c r="LMW5384" s="288"/>
      <c r="LMX5384" s="288"/>
      <c r="LMY5384" s="288"/>
      <c r="LMZ5384" s="288"/>
      <c r="LNA5384" s="288"/>
      <c r="LNB5384" s="288"/>
      <c r="LNC5384" s="288"/>
      <c r="LND5384" s="288"/>
      <c r="LNE5384" s="288"/>
      <c r="LNF5384" s="288"/>
      <c r="LNG5384" s="288"/>
      <c r="LNH5384" s="288"/>
      <c r="LNI5384" s="288"/>
      <c r="LNJ5384" s="288"/>
      <c r="LNK5384" s="288"/>
      <c r="LNL5384" s="288"/>
      <c r="LNM5384" s="288"/>
      <c r="LNN5384" s="288"/>
      <c r="LNO5384" s="288"/>
      <c r="LNP5384" s="288"/>
      <c r="LNQ5384" s="288"/>
      <c r="LNR5384" s="288"/>
      <c r="LNS5384" s="288"/>
      <c r="LNT5384" s="288"/>
      <c r="LNU5384" s="288"/>
      <c r="LNV5384" s="288"/>
      <c r="LNW5384" s="288"/>
      <c r="LNX5384" s="288"/>
      <c r="LNY5384" s="288"/>
      <c r="LNZ5384" s="288"/>
      <c r="LOA5384" s="288"/>
      <c r="LOB5384" s="288"/>
      <c r="LOC5384" s="288"/>
      <c r="LOD5384" s="288"/>
      <c r="LOE5384" s="288"/>
      <c r="LOF5384" s="288"/>
      <c r="LOG5384" s="288"/>
      <c r="LOH5384" s="288"/>
      <c r="LOI5384" s="288"/>
      <c r="LOJ5384" s="288"/>
      <c r="LOK5384" s="288"/>
      <c r="LOL5384" s="288"/>
      <c r="LOM5384" s="288"/>
      <c r="LON5384" s="288"/>
      <c r="LOO5384" s="288"/>
      <c r="LOP5384" s="288"/>
      <c r="LOQ5384" s="288"/>
      <c r="LOR5384" s="288"/>
      <c r="LOS5384" s="288"/>
      <c r="LOT5384" s="288"/>
      <c r="LOU5384" s="288"/>
      <c r="LOV5384" s="288"/>
      <c r="LOW5384" s="288"/>
      <c r="LOX5384" s="288"/>
      <c r="LOY5384" s="288"/>
      <c r="LOZ5384" s="288"/>
      <c r="LPA5384" s="288"/>
      <c r="LPB5384" s="288"/>
      <c r="LPC5384" s="288"/>
      <c r="LPD5384" s="288"/>
      <c r="LPE5384" s="288"/>
      <c r="LPF5384" s="288"/>
      <c r="LPG5384" s="288"/>
      <c r="LPH5384" s="288"/>
      <c r="LPI5384" s="288"/>
      <c r="LPJ5384" s="288"/>
      <c r="LPK5384" s="288"/>
      <c r="LPL5384" s="288"/>
      <c r="LPM5384" s="288"/>
      <c r="LPN5384" s="288"/>
      <c r="LPO5384" s="288"/>
      <c r="LPP5384" s="288"/>
      <c r="LPQ5384" s="288"/>
      <c r="LPR5384" s="288"/>
      <c r="LPS5384" s="288"/>
      <c r="LPT5384" s="288"/>
      <c r="LPU5384" s="288"/>
      <c r="LPV5384" s="288"/>
      <c r="LPW5384" s="288"/>
      <c r="LPX5384" s="288"/>
      <c r="LPY5384" s="288"/>
      <c r="LPZ5384" s="288"/>
      <c r="LQA5384" s="288"/>
      <c r="LQB5384" s="288"/>
      <c r="LQC5384" s="288"/>
      <c r="LQD5384" s="288"/>
      <c r="LQE5384" s="288"/>
      <c r="LQF5384" s="288"/>
      <c r="LQG5384" s="288"/>
      <c r="LQH5384" s="288"/>
      <c r="LQI5384" s="288"/>
      <c r="LQJ5384" s="288"/>
      <c r="LQK5384" s="288"/>
      <c r="LQL5384" s="288"/>
      <c r="LQM5384" s="288"/>
      <c r="LQN5384" s="288"/>
      <c r="LQO5384" s="288"/>
      <c r="LQP5384" s="288"/>
      <c r="LQQ5384" s="288"/>
      <c r="LQR5384" s="288"/>
      <c r="LQS5384" s="288"/>
      <c r="LQT5384" s="288"/>
      <c r="LQU5384" s="288"/>
      <c r="LQV5384" s="288"/>
      <c r="LQW5384" s="288"/>
      <c r="LQX5384" s="288"/>
      <c r="LQY5384" s="288"/>
      <c r="LQZ5384" s="288"/>
      <c r="LRA5384" s="288"/>
      <c r="LRB5384" s="288"/>
      <c r="LRC5384" s="288"/>
      <c r="LRD5384" s="288"/>
      <c r="LRE5384" s="288"/>
      <c r="LRF5384" s="288"/>
      <c r="LRG5384" s="288"/>
      <c r="LRH5384" s="288"/>
      <c r="LRI5384" s="288"/>
      <c r="LRJ5384" s="288"/>
      <c r="LRK5384" s="288"/>
      <c r="LRL5384" s="288"/>
      <c r="LRM5384" s="288"/>
      <c r="LRN5384" s="288"/>
      <c r="LRO5384" s="288"/>
      <c r="LRP5384" s="288"/>
      <c r="LRQ5384" s="288"/>
      <c r="LRR5384" s="288"/>
      <c r="LRS5384" s="288"/>
      <c r="LRT5384" s="288"/>
      <c r="LRU5384" s="288"/>
      <c r="LRV5384" s="288"/>
      <c r="LRW5384" s="288"/>
      <c r="LRX5384" s="288"/>
      <c r="LRY5384" s="288"/>
      <c r="LRZ5384" s="288"/>
      <c r="LSA5384" s="288"/>
      <c r="LSB5384" s="288"/>
      <c r="LSC5384" s="288"/>
      <c r="LSD5384" s="288"/>
      <c r="LSE5384" s="288"/>
      <c r="LSF5384" s="288"/>
      <c r="LSG5384" s="288"/>
      <c r="LSH5384" s="288"/>
      <c r="LSI5384" s="288"/>
      <c r="LSJ5384" s="288"/>
      <c r="LSK5384" s="288"/>
      <c r="LSL5384" s="288"/>
      <c r="LSM5384" s="288"/>
      <c r="LSN5384" s="288"/>
      <c r="LSO5384" s="288"/>
      <c r="LSP5384" s="288"/>
      <c r="LSQ5384" s="288"/>
      <c r="LSR5384" s="288"/>
      <c r="LSS5384" s="288"/>
      <c r="LST5384" s="288"/>
      <c r="LSU5384" s="288"/>
      <c r="LSV5384" s="288"/>
      <c r="LSW5384" s="288"/>
      <c r="LSX5384" s="288"/>
      <c r="LSY5384" s="288"/>
      <c r="LSZ5384" s="288"/>
      <c r="LTA5384" s="288"/>
      <c r="LTB5384" s="288"/>
      <c r="LTC5384" s="288"/>
      <c r="LTD5384" s="288"/>
      <c r="LTE5384" s="288"/>
      <c r="LTF5384" s="288"/>
      <c r="LTG5384" s="288"/>
      <c r="LTH5384" s="288"/>
      <c r="LTI5384" s="288"/>
      <c r="LTJ5384" s="288"/>
      <c r="LTK5384" s="288"/>
      <c r="LTL5384" s="288"/>
      <c r="LTM5384" s="288"/>
      <c r="LTN5384" s="288"/>
      <c r="LTO5384" s="288"/>
      <c r="LTP5384" s="288"/>
      <c r="LTQ5384" s="288"/>
      <c r="LTR5384" s="288"/>
      <c r="LTS5384" s="288"/>
      <c r="LTT5384" s="288"/>
      <c r="LTU5384" s="288"/>
      <c r="LTV5384" s="288"/>
      <c r="LTW5384" s="288"/>
      <c r="LTX5384" s="288"/>
      <c r="LTY5384" s="288"/>
      <c r="LTZ5384" s="288"/>
      <c r="LUA5384" s="288"/>
      <c r="LUB5384" s="288"/>
      <c r="LUC5384" s="288"/>
      <c r="LUD5384" s="288"/>
      <c r="LUE5384" s="288"/>
      <c r="LUF5384" s="288"/>
      <c r="LUG5384" s="288"/>
      <c r="LUH5384" s="288"/>
      <c r="LUI5384" s="288"/>
      <c r="LUJ5384" s="288"/>
      <c r="LUK5384" s="288"/>
      <c r="LUL5384" s="288"/>
      <c r="LUM5384" s="288"/>
      <c r="LUN5384" s="288"/>
      <c r="LUO5384" s="288"/>
      <c r="LUP5384" s="288"/>
      <c r="LUQ5384" s="288"/>
      <c r="LUR5384" s="288"/>
      <c r="LUS5384" s="288"/>
      <c r="LUT5384" s="288"/>
      <c r="LUU5384" s="288"/>
      <c r="LUV5384" s="288"/>
      <c r="LUW5384" s="288"/>
      <c r="LUX5384" s="288"/>
      <c r="LUY5384" s="288"/>
      <c r="LUZ5384" s="288"/>
      <c r="LVA5384" s="288"/>
      <c r="LVB5384" s="288"/>
      <c r="LVC5384" s="288"/>
      <c r="LVD5384" s="288"/>
      <c r="LVE5384" s="288"/>
      <c r="LVF5384" s="288"/>
      <c r="LVG5384" s="288"/>
      <c r="LVH5384" s="288"/>
      <c r="LVI5384" s="288"/>
      <c r="LVJ5384" s="288"/>
      <c r="LVK5384" s="288"/>
      <c r="LVL5384" s="288"/>
      <c r="LVM5384" s="288"/>
      <c r="LVN5384" s="288"/>
      <c r="LVO5384" s="288"/>
      <c r="LVP5384" s="288"/>
      <c r="LVQ5384" s="288"/>
      <c r="LVR5384" s="288"/>
      <c r="LVS5384" s="288"/>
      <c r="LVT5384" s="288"/>
      <c r="LVU5384" s="288"/>
      <c r="LVV5384" s="288"/>
      <c r="LVW5384" s="288"/>
      <c r="LVX5384" s="288"/>
      <c r="LVY5384" s="288"/>
      <c r="LVZ5384" s="288"/>
      <c r="LWA5384" s="288"/>
      <c r="LWB5384" s="288"/>
      <c r="LWC5384" s="288"/>
      <c r="LWD5384" s="288"/>
      <c r="LWE5384" s="288"/>
      <c r="LWF5384" s="288"/>
      <c r="LWG5384" s="288"/>
      <c r="LWH5384" s="288"/>
      <c r="LWI5384" s="288"/>
      <c r="LWJ5384" s="288"/>
      <c r="LWK5384" s="288"/>
      <c r="LWL5384" s="288"/>
      <c r="LWM5384" s="288"/>
      <c r="LWN5384" s="288"/>
      <c r="LWO5384" s="288"/>
      <c r="LWP5384" s="288"/>
      <c r="LWQ5384" s="288"/>
      <c r="LWR5384" s="288"/>
      <c r="LWS5384" s="288"/>
      <c r="LWT5384" s="288"/>
      <c r="LWU5384" s="288"/>
      <c r="LWV5384" s="288"/>
      <c r="LWW5384" s="288"/>
      <c r="LWX5384" s="288"/>
      <c r="LWY5384" s="288"/>
      <c r="LWZ5384" s="288"/>
      <c r="LXA5384" s="288"/>
      <c r="LXB5384" s="288"/>
      <c r="LXC5384" s="288"/>
      <c r="LXD5384" s="288"/>
      <c r="LXE5384" s="288"/>
      <c r="LXF5384" s="288"/>
      <c r="LXG5384" s="288"/>
      <c r="LXH5384" s="288"/>
      <c r="LXI5384" s="288"/>
      <c r="LXJ5384" s="288"/>
      <c r="LXK5384" s="288"/>
      <c r="LXL5384" s="288"/>
      <c r="LXM5384" s="288"/>
      <c r="LXN5384" s="288"/>
      <c r="LXO5384" s="288"/>
      <c r="LXP5384" s="288"/>
      <c r="LXQ5384" s="288"/>
      <c r="LXR5384" s="288"/>
      <c r="LXS5384" s="288"/>
      <c r="LXT5384" s="288"/>
      <c r="LXU5384" s="288"/>
      <c r="LXV5384" s="288"/>
      <c r="LXW5384" s="288"/>
      <c r="LXX5384" s="288"/>
      <c r="LXY5384" s="288"/>
      <c r="LXZ5384" s="288"/>
      <c r="LYA5384" s="288"/>
      <c r="LYB5384" s="288"/>
      <c r="LYC5384" s="288"/>
      <c r="LYD5384" s="288"/>
      <c r="LYE5384" s="288"/>
      <c r="LYF5384" s="288"/>
      <c r="LYG5384" s="288"/>
      <c r="LYH5384" s="288"/>
      <c r="LYI5384" s="288"/>
      <c r="LYJ5384" s="288"/>
      <c r="LYK5384" s="288"/>
      <c r="LYL5384" s="288"/>
      <c r="LYM5384" s="288"/>
      <c r="LYN5384" s="288"/>
      <c r="LYO5384" s="288"/>
      <c r="LYP5384" s="288"/>
      <c r="LYQ5384" s="288"/>
      <c r="LYR5384" s="288"/>
      <c r="LYS5384" s="288"/>
      <c r="LYT5384" s="288"/>
      <c r="LYU5384" s="288"/>
      <c r="LYV5384" s="288"/>
      <c r="LYW5384" s="288"/>
      <c r="LYX5384" s="288"/>
      <c r="LYY5384" s="288"/>
      <c r="LYZ5384" s="288"/>
      <c r="LZA5384" s="288"/>
      <c r="LZB5384" s="288"/>
      <c r="LZC5384" s="288"/>
      <c r="LZD5384" s="288"/>
      <c r="LZE5384" s="288"/>
      <c r="LZF5384" s="288"/>
      <c r="LZG5384" s="288"/>
      <c r="LZH5384" s="288"/>
      <c r="LZI5384" s="288"/>
      <c r="LZJ5384" s="288"/>
      <c r="LZK5384" s="288"/>
      <c r="LZL5384" s="288"/>
      <c r="LZM5384" s="288"/>
      <c r="LZN5384" s="288"/>
      <c r="LZO5384" s="288"/>
      <c r="LZP5384" s="288"/>
      <c r="LZQ5384" s="288"/>
      <c r="LZR5384" s="288"/>
      <c r="LZS5384" s="288"/>
      <c r="LZT5384" s="288"/>
      <c r="LZU5384" s="288"/>
      <c r="LZV5384" s="288"/>
      <c r="LZW5384" s="288"/>
      <c r="LZX5384" s="288"/>
      <c r="LZY5384" s="288"/>
      <c r="LZZ5384" s="288"/>
      <c r="MAA5384" s="288"/>
      <c r="MAB5384" s="288"/>
      <c r="MAC5384" s="288"/>
      <c r="MAD5384" s="288"/>
      <c r="MAE5384" s="288"/>
      <c r="MAF5384" s="288"/>
      <c r="MAG5384" s="288"/>
      <c r="MAH5384" s="288"/>
      <c r="MAI5384" s="288"/>
      <c r="MAJ5384" s="288"/>
      <c r="MAK5384" s="288"/>
      <c r="MAL5384" s="288"/>
      <c r="MAM5384" s="288"/>
      <c r="MAN5384" s="288"/>
      <c r="MAO5384" s="288"/>
      <c r="MAP5384" s="288"/>
      <c r="MAQ5384" s="288"/>
      <c r="MAR5384" s="288"/>
      <c r="MAS5384" s="288"/>
      <c r="MAT5384" s="288"/>
      <c r="MAU5384" s="288"/>
      <c r="MAV5384" s="288"/>
      <c r="MAW5384" s="288"/>
      <c r="MAX5384" s="288"/>
      <c r="MAY5384" s="288"/>
      <c r="MAZ5384" s="288"/>
      <c r="MBA5384" s="288"/>
      <c r="MBB5384" s="288"/>
      <c r="MBC5384" s="288"/>
      <c r="MBD5384" s="288"/>
      <c r="MBE5384" s="288"/>
      <c r="MBF5384" s="288"/>
      <c r="MBG5384" s="288"/>
      <c r="MBH5384" s="288"/>
      <c r="MBI5384" s="288"/>
      <c r="MBJ5384" s="288"/>
      <c r="MBK5384" s="288"/>
      <c r="MBL5384" s="288"/>
      <c r="MBM5384" s="288"/>
      <c r="MBN5384" s="288"/>
      <c r="MBO5384" s="288"/>
      <c r="MBP5384" s="288"/>
      <c r="MBQ5384" s="288"/>
      <c r="MBR5384" s="288"/>
      <c r="MBS5384" s="288"/>
      <c r="MBT5384" s="288"/>
      <c r="MBU5384" s="288"/>
      <c r="MBV5384" s="288"/>
      <c r="MBW5384" s="288"/>
      <c r="MBX5384" s="288"/>
      <c r="MBY5384" s="288"/>
      <c r="MBZ5384" s="288"/>
      <c r="MCA5384" s="288"/>
      <c r="MCB5384" s="288"/>
      <c r="MCC5384" s="288"/>
      <c r="MCD5384" s="288"/>
      <c r="MCE5384" s="288"/>
      <c r="MCF5384" s="288"/>
      <c r="MCG5384" s="288"/>
      <c r="MCH5384" s="288"/>
      <c r="MCI5384" s="288"/>
      <c r="MCJ5384" s="288"/>
      <c r="MCK5384" s="288"/>
      <c r="MCL5384" s="288"/>
      <c r="MCM5384" s="288"/>
      <c r="MCN5384" s="288"/>
      <c r="MCO5384" s="288"/>
      <c r="MCP5384" s="288"/>
      <c r="MCQ5384" s="288"/>
      <c r="MCR5384" s="288"/>
      <c r="MCS5384" s="288"/>
      <c r="MCT5384" s="288"/>
      <c r="MCU5384" s="288"/>
      <c r="MCV5384" s="288"/>
      <c r="MCW5384" s="288"/>
      <c r="MCX5384" s="288"/>
      <c r="MCY5384" s="288"/>
      <c r="MCZ5384" s="288"/>
      <c r="MDA5384" s="288"/>
      <c r="MDB5384" s="288"/>
      <c r="MDC5384" s="288"/>
      <c r="MDD5384" s="288"/>
      <c r="MDE5384" s="288"/>
      <c r="MDF5384" s="288"/>
      <c r="MDG5384" s="288"/>
      <c r="MDH5384" s="288"/>
      <c r="MDI5384" s="288"/>
      <c r="MDJ5384" s="288"/>
      <c r="MDK5384" s="288"/>
      <c r="MDL5384" s="288"/>
      <c r="MDM5384" s="288"/>
      <c r="MDN5384" s="288"/>
      <c r="MDO5384" s="288"/>
      <c r="MDP5384" s="288"/>
      <c r="MDQ5384" s="288"/>
      <c r="MDR5384" s="288"/>
      <c r="MDS5384" s="288"/>
      <c r="MDT5384" s="288"/>
      <c r="MDU5384" s="288"/>
      <c r="MDV5384" s="288"/>
      <c r="MDW5384" s="288"/>
      <c r="MDX5384" s="288"/>
      <c r="MDY5384" s="288"/>
      <c r="MDZ5384" s="288"/>
      <c r="MEA5384" s="288"/>
      <c r="MEB5384" s="288"/>
      <c r="MEC5384" s="288"/>
      <c r="MED5384" s="288"/>
      <c r="MEE5384" s="288"/>
      <c r="MEF5384" s="288"/>
      <c r="MEG5384" s="288"/>
      <c r="MEH5384" s="288"/>
      <c r="MEI5384" s="288"/>
      <c r="MEJ5384" s="288"/>
      <c r="MEK5384" s="288"/>
      <c r="MEL5384" s="288"/>
      <c r="MEM5384" s="288"/>
      <c r="MEN5384" s="288"/>
      <c r="MEO5384" s="288"/>
      <c r="MEP5384" s="288"/>
      <c r="MEQ5384" s="288"/>
      <c r="MER5384" s="288"/>
      <c r="MES5384" s="288"/>
      <c r="MET5384" s="288"/>
      <c r="MEU5384" s="288"/>
      <c r="MEV5384" s="288"/>
      <c r="MEW5384" s="288"/>
      <c r="MEX5384" s="288"/>
      <c r="MEY5384" s="288"/>
      <c r="MEZ5384" s="288"/>
      <c r="MFA5384" s="288"/>
      <c r="MFB5384" s="288"/>
      <c r="MFC5384" s="288"/>
      <c r="MFD5384" s="288"/>
      <c r="MFE5384" s="288"/>
      <c r="MFF5384" s="288"/>
      <c r="MFG5384" s="288"/>
      <c r="MFH5384" s="288"/>
      <c r="MFI5384" s="288"/>
      <c r="MFJ5384" s="288"/>
      <c r="MFK5384" s="288"/>
      <c r="MFL5384" s="288"/>
      <c r="MFM5384" s="288"/>
      <c r="MFN5384" s="288"/>
      <c r="MFO5384" s="288"/>
      <c r="MFP5384" s="288"/>
      <c r="MFQ5384" s="288"/>
      <c r="MFR5384" s="288"/>
      <c r="MFS5384" s="288"/>
      <c r="MFT5384" s="288"/>
      <c r="MFU5384" s="288"/>
      <c r="MFV5384" s="288"/>
      <c r="MFW5384" s="288"/>
      <c r="MFX5384" s="288"/>
      <c r="MFY5384" s="288"/>
      <c r="MFZ5384" s="288"/>
      <c r="MGA5384" s="288"/>
      <c r="MGB5384" s="288"/>
      <c r="MGC5384" s="288"/>
      <c r="MGD5384" s="288"/>
      <c r="MGE5384" s="288"/>
      <c r="MGF5384" s="288"/>
      <c r="MGG5384" s="288"/>
      <c r="MGH5384" s="288"/>
      <c r="MGI5384" s="288"/>
      <c r="MGJ5384" s="288"/>
      <c r="MGK5384" s="288"/>
      <c r="MGL5384" s="288"/>
      <c r="MGM5384" s="288"/>
      <c r="MGN5384" s="288"/>
      <c r="MGO5384" s="288"/>
      <c r="MGP5384" s="288"/>
      <c r="MGQ5384" s="288"/>
      <c r="MGR5384" s="288"/>
      <c r="MGS5384" s="288"/>
      <c r="MGT5384" s="288"/>
      <c r="MGU5384" s="288"/>
      <c r="MGV5384" s="288"/>
      <c r="MGW5384" s="288"/>
      <c r="MGX5384" s="288"/>
      <c r="MGY5384" s="288"/>
      <c r="MGZ5384" s="288"/>
      <c r="MHA5384" s="288"/>
      <c r="MHB5384" s="288"/>
      <c r="MHC5384" s="288"/>
      <c r="MHD5384" s="288"/>
      <c r="MHE5384" s="288"/>
      <c r="MHF5384" s="288"/>
      <c r="MHG5384" s="288"/>
      <c r="MHH5384" s="288"/>
      <c r="MHI5384" s="288"/>
      <c r="MHJ5384" s="288"/>
      <c r="MHK5384" s="288"/>
      <c r="MHL5384" s="288"/>
      <c r="MHM5384" s="288"/>
      <c r="MHN5384" s="288"/>
      <c r="MHO5384" s="288"/>
      <c r="MHP5384" s="288"/>
      <c r="MHQ5384" s="288"/>
      <c r="MHR5384" s="288"/>
      <c r="MHS5384" s="288"/>
      <c r="MHT5384" s="288"/>
      <c r="MHU5384" s="288"/>
      <c r="MHV5384" s="288"/>
      <c r="MHW5384" s="288"/>
      <c r="MHX5384" s="288"/>
      <c r="MHY5384" s="288"/>
      <c r="MHZ5384" s="288"/>
      <c r="MIA5384" s="288"/>
      <c r="MIB5384" s="288"/>
      <c r="MIC5384" s="288"/>
      <c r="MID5384" s="288"/>
      <c r="MIE5384" s="288"/>
      <c r="MIF5384" s="288"/>
      <c r="MIG5384" s="288"/>
      <c r="MIH5384" s="288"/>
      <c r="MII5384" s="288"/>
      <c r="MIJ5384" s="288"/>
      <c r="MIK5384" s="288"/>
      <c r="MIL5384" s="288"/>
      <c r="MIM5384" s="288"/>
      <c r="MIN5384" s="288"/>
      <c r="MIO5384" s="288"/>
      <c r="MIP5384" s="288"/>
      <c r="MIQ5384" s="288"/>
      <c r="MIR5384" s="288"/>
      <c r="MIS5384" s="288"/>
      <c r="MIT5384" s="288"/>
      <c r="MIU5384" s="288"/>
      <c r="MIV5384" s="288"/>
      <c r="MIW5384" s="288"/>
      <c r="MIX5384" s="288"/>
      <c r="MIY5384" s="288"/>
      <c r="MIZ5384" s="288"/>
      <c r="MJA5384" s="288"/>
      <c r="MJB5384" s="288"/>
      <c r="MJC5384" s="288"/>
      <c r="MJD5384" s="288"/>
      <c r="MJE5384" s="288"/>
      <c r="MJF5384" s="288"/>
      <c r="MJG5384" s="288"/>
      <c r="MJH5384" s="288"/>
      <c r="MJI5384" s="288"/>
      <c r="MJJ5384" s="288"/>
      <c r="MJK5384" s="288"/>
      <c r="MJL5384" s="288"/>
      <c r="MJM5384" s="288"/>
      <c r="MJN5384" s="288"/>
      <c r="MJO5384" s="288"/>
      <c r="MJP5384" s="288"/>
      <c r="MJQ5384" s="288"/>
      <c r="MJR5384" s="288"/>
      <c r="MJS5384" s="288"/>
      <c r="MJT5384" s="288"/>
      <c r="MJU5384" s="288"/>
      <c r="MJV5384" s="288"/>
      <c r="MJW5384" s="288"/>
      <c r="MJX5384" s="288"/>
      <c r="MJY5384" s="288"/>
      <c r="MJZ5384" s="288"/>
      <c r="MKA5384" s="288"/>
      <c r="MKB5384" s="288"/>
      <c r="MKC5384" s="288"/>
      <c r="MKD5384" s="288"/>
      <c r="MKE5384" s="288"/>
      <c r="MKF5384" s="288"/>
      <c r="MKG5384" s="288"/>
      <c r="MKH5384" s="288"/>
      <c r="MKI5384" s="288"/>
      <c r="MKJ5384" s="288"/>
      <c r="MKK5384" s="288"/>
      <c r="MKL5384" s="288"/>
      <c r="MKM5384" s="288"/>
      <c r="MKN5384" s="288"/>
      <c r="MKO5384" s="288"/>
      <c r="MKP5384" s="288"/>
      <c r="MKQ5384" s="288"/>
      <c r="MKR5384" s="288"/>
      <c r="MKS5384" s="288"/>
      <c r="MKT5384" s="288"/>
      <c r="MKU5384" s="288"/>
      <c r="MKV5384" s="288"/>
      <c r="MKW5384" s="288"/>
      <c r="MKX5384" s="288"/>
      <c r="MKY5384" s="288"/>
      <c r="MKZ5384" s="288"/>
      <c r="MLA5384" s="288"/>
      <c r="MLB5384" s="288"/>
      <c r="MLC5384" s="288"/>
      <c r="MLD5384" s="288"/>
      <c r="MLE5384" s="288"/>
      <c r="MLF5384" s="288"/>
      <c r="MLG5384" s="288"/>
      <c r="MLH5384" s="288"/>
      <c r="MLI5384" s="288"/>
      <c r="MLJ5384" s="288"/>
      <c r="MLK5384" s="288"/>
      <c r="MLL5384" s="288"/>
      <c r="MLM5384" s="288"/>
      <c r="MLN5384" s="288"/>
      <c r="MLO5384" s="288"/>
      <c r="MLP5384" s="288"/>
      <c r="MLQ5384" s="288"/>
      <c r="MLR5384" s="288"/>
      <c r="MLS5384" s="288"/>
      <c r="MLT5384" s="288"/>
      <c r="MLU5384" s="288"/>
      <c r="MLV5384" s="288"/>
      <c r="MLW5384" s="288"/>
      <c r="MLX5384" s="288"/>
      <c r="MLY5384" s="288"/>
      <c r="MLZ5384" s="288"/>
      <c r="MMA5384" s="288"/>
      <c r="MMB5384" s="288"/>
      <c r="MMC5384" s="288"/>
      <c r="MMD5384" s="288"/>
      <c r="MME5384" s="288"/>
      <c r="MMF5384" s="288"/>
      <c r="MMG5384" s="288"/>
      <c r="MMH5384" s="288"/>
      <c r="MMI5384" s="288"/>
      <c r="MMJ5384" s="288"/>
      <c r="MMK5384" s="288"/>
      <c r="MML5384" s="288"/>
      <c r="MMM5384" s="288"/>
      <c r="MMN5384" s="288"/>
      <c r="MMO5384" s="288"/>
      <c r="MMP5384" s="288"/>
      <c r="MMQ5384" s="288"/>
      <c r="MMR5384" s="288"/>
      <c r="MMS5384" s="288"/>
      <c r="MMT5384" s="288"/>
      <c r="MMU5384" s="288"/>
      <c r="MMV5384" s="288"/>
      <c r="MMW5384" s="288"/>
      <c r="MMX5384" s="288"/>
      <c r="MMY5384" s="288"/>
      <c r="MMZ5384" s="288"/>
      <c r="MNA5384" s="288"/>
      <c r="MNB5384" s="288"/>
      <c r="MNC5384" s="288"/>
      <c r="MND5384" s="288"/>
      <c r="MNE5384" s="288"/>
      <c r="MNF5384" s="288"/>
      <c r="MNG5384" s="288"/>
      <c r="MNH5384" s="288"/>
      <c r="MNI5384" s="288"/>
      <c r="MNJ5384" s="288"/>
      <c r="MNK5384" s="288"/>
      <c r="MNL5384" s="288"/>
      <c r="MNM5384" s="288"/>
      <c r="MNN5384" s="288"/>
      <c r="MNO5384" s="288"/>
      <c r="MNP5384" s="288"/>
      <c r="MNQ5384" s="288"/>
      <c r="MNR5384" s="288"/>
      <c r="MNS5384" s="288"/>
      <c r="MNT5384" s="288"/>
      <c r="MNU5384" s="288"/>
      <c r="MNV5384" s="288"/>
      <c r="MNW5384" s="288"/>
      <c r="MNX5384" s="288"/>
      <c r="MNY5384" s="288"/>
      <c r="MNZ5384" s="288"/>
      <c r="MOA5384" s="288"/>
      <c r="MOB5384" s="288"/>
      <c r="MOC5384" s="288"/>
      <c r="MOD5384" s="288"/>
      <c r="MOE5384" s="288"/>
      <c r="MOF5384" s="288"/>
      <c r="MOG5384" s="288"/>
      <c r="MOH5384" s="288"/>
      <c r="MOI5384" s="288"/>
      <c r="MOJ5384" s="288"/>
      <c r="MOK5384" s="288"/>
      <c r="MOL5384" s="288"/>
      <c r="MOM5384" s="288"/>
      <c r="MON5384" s="288"/>
      <c r="MOO5384" s="288"/>
      <c r="MOP5384" s="288"/>
      <c r="MOQ5384" s="288"/>
      <c r="MOR5384" s="288"/>
      <c r="MOS5384" s="288"/>
      <c r="MOT5384" s="288"/>
      <c r="MOU5384" s="288"/>
      <c r="MOV5384" s="288"/>
      <c r="MOW5384" s="288"/>
      <c r="MOX5384" s="288"/>
      <c r="MOY5384" s="288"/>
      <c r="MOZ5384" s="288"/>
      <c r="MPA5384" s="288"/>
      <c r="MPB5384" s="288"/>
      <c r="MPC5384" s="288"/>
      <c r="MPD5384" s="288"/>
      <c r="MPE5384" s="288"/>
      <c r="MPF5384" s="288"/>
      <c r="MPG5384" s="288"/>
      <c r="MPH5384" s="288"/>
      <c r="MPI5384" s="288"/>
      <c r="MPJ5384" s="288"/>
      <c r="MPK5384" s="288"/>
      <c r="MPL5384" s="288"/>
      <c r="MPM5384" s="288"/>
      <c r="MPN5384" s="288"/>
      <c r="MPO5384" s="288"/>
      <c r="MPP5384" s="288"/>
      <c r="MPQ5384" s="288"/>
      <c r="MPR5384" s="288"/>
      <c r="MPS5384" s="288"/>
      <c r="MPT5384" s="288"/>
      <c r="MPU5384" s="288"/>
      <c r="MPV5384" s="288"/>
      <c r="MPW5384" s="288"/>
      <c r="MPX5384" s="288"/>
      <c r="MPY5384" s="288"/>
      <c r="MPZ5384" s="288"/>
      <c r="MQA5384" s="288"/>
      <c r="MQB5384" s="288"/>
      <c r="MQC5384" s="288"/>
      <c r="MQD5384" s="288"/>
      <c r="MQE5384" s="288"/>
      <c r="MQF5384" s="288"/>
      <c r="MQG5384" s="288"/>
      <c r="MQH5384" s="288"/>
      <c r="MQI5384" s="288"/>
      <c r="MQJ5384" s="288"/>
      <c r="MQK5384" s="288"/>
      <c r="MQL5384" s="288"/>
      <c r="MQM5384" s="288"/>
      <c r="MQN5384" s="288"/>
      <c r="MQO5384" s="288"/>
      <c r="MQP5384" s="288"/>
      <c r="MQQ5384" s="288"/>
      <c r="MQR5384" s="288"/>
      <c r="MQS5384" s="288"/>
      <c r="MQT5384" s="288"/>
      <c r="MQU5384" s="288"/>
      <c r="MQV5384" s="288"/>
      <c r="MQW5384" s="288"/>
      <c r="MQX5384" s="288"/>
      <c r="MQY5384" s="288"/>
      <c r="MQZ5384" s="288"/>
      <c r="MRA5384" s="288"/>
      <c r="MRB5384" s="288"/>
      <c r="MRC5384" s="288"/>
      <c r="MRD5384" s="288"/>
      <c r="MRE5384" s="288"/>
      <c r="MRF5384" s="288"/>
      <c r="MRG5384" s="288"/>
      <c r="MRH5384" s="288"/>
      <c r="MRI5384" s="288"/>
      <c r="MRJ5384" s="288"/>
      <c r="MRK5384" s="288"/>
      <c r="MRL5384" s="288"/>
      <c r="MRM5384" s="288"/>
      <c r="MRN5384" s="288"/>
      <c r="MRO5384" s="288"/>
      <c r="MRP5384" s="288"/>
      <c r="MRQ5384" s="288"/>
      <c r="MRR5384" s="288"/>
      <c r="MRS5384" s="288"/>
      <c r="MRT5384" s="288"/>
      <c r="MRU5384" s="288"/>
      <c r="MRV5384" s="288"/>
      <c r="MRW5384" s="288"/>
      <c r="MRX5384" s="288"/>
      <c r="MRY5384" s="288"/>
      <c r="MRZ5384" s="288"/>
      <c r="MSA5384" s="288"/>
      <c r="MSB5384" s="288"/>
      <c r="MSC5384" s="288"/>
      <c r="MSD5384" s="288"/>
      <c r="MSE5384" s="288"/>
      <c r="MSF5384" s="288"/>
      <c r="MSG5384" s="288"/>
      <c r="MSH5384" s="288"/>
      <c r="MSI5384" s="288"/>
      <c r="MSJ5384" s="288"/>
      <c r="MSK5384" s="288"/>
      <c r="MSL5384" s="288"/>
      <c r="MSM5384" s="288"/>
      <c r="MSN5384" s="288"/>
      <c r="MSO5384" s="288"/>
      <c r="MSP5384" s="288"/>
      <c r="MSQ5384" s="288"/>
      <c r="MSR5384" s="288"/>
      <c r="MSS5384" s="288"/>
      <c r="MST5384" s="288"/>
      <c r="MSU5384" s="288"/>
      <c r="MSV5384" s="288"/>
      <c r="MSW5384" s="288"/>
      <c r="MSX5384" s="288"/>
      <c r="MSY5384" s="288"/>
      <c r="MSZ5384" s="288"/>
      <c r="MTA5384" s="288"/>
      <c r="MTB5384" s="288"/>
      <c r="MTC5384" s="288"/>
      <c r="MTD5384" s="288"/>
      <c r="MTE5384" s="288"/>
      <c r="MTF5384" s="288"/>
      <c r="MTG5384" s="288"/>
      <c r="MTH5384" s="288"/>
      <c r="MTI5384" s="288"/>
      <c r="MTJ5384" s="288"/>
      <c r="MTK5384" s="288"/>
      <c r="MTL5384" s="288"/>
      <c r="MTM5384" s="288"/>
      <c r="MTN5384" s="288"/>
      <c r="MTO5384" s="288"/>
      <c r="MTP5384" s="288"/>
      <c r="MTQ5384" s="288"/>
      <c r="MTR5384" s="288"/>
      <c r="MTS5384" s="288"/>
      <c r="MTT5384" s="288"/>
      <c r="MTU5384" s="288"/>
      <c r="MTV5384" s="288"/>
      <c r="MTW5384" s="288"/>
      <c r="MTX5384" s="288"/>
      <c r="MTY5384" s="288"/>
      <c r="MTZ5384" s="288"/>
      <c r="MUA5384" s="288"/>
      <c r="MUB5384" s="288"/>
      <c r="MUC5384" s="288"/>
      <c r="MUD5384" s="288"/>
      <c r="MUE5384" s="288"/>
      <c r="MUF5384" s="288"/>
      <c r="MUG5384" s="288"/>
      <c r="MUH5384" s="288"/>
      <c r="MUI5384" s="288"/>
      <c r="MUJ5384" s="288"/>
      <c r="MUK5384" s="288"/>
      <c r="MUL5384" s="288"/>
      <c r="MUM5384" s="288"/>
      <c r="MUN5384" s="288"/>
      <c r="MUO5384" s="288"/>
      <c r="MUP5384" s="288"/>
      <c r="MUQ5384" s="288"/>
      <c r="MUR5384" s="288"/>
      <c r="MUS5384" s="288"/>
      <c r="MUT5384" s="288"/>
      <c r="MUU5384" s="288"/>
      <c r="MUV5384" s="288"/>
      <c r="MUW5384" s="288"/>
      <c r="MUX5384" s="288"/>
      <c r="MUY5384" s="288"/>
      <c r="MUZ5384" s="288"/>
      <c r="MVA5384" s="288"/>
      <c r="MVB5384" s="288"/>
      <c r="MVC5384" s="288"/>
      <c r="MVD5384" s="288"/>
      <c r="MVE5384" s="288"/>
      <c r="MVF5384" s="288"/>
      <c r="MVG5384" s="288"/>
      <c r="MVH5384" s="288"/>
      <c r="MVI5384" s="288"/>
      <c r="MVJ5384" s="288"/>
      <c r="MVK5384" s="288"/>
      <c r="MVL5384" s="288"/>
      <c r="MVM5384" s="288"/>
      <c r="MVN5384" s="288"/>
      <c r="MVO5384" s="288"/>
      <c r="MVP5384" s="288"/>
      <c r="MVQ5384" s="288"/>
      <c r="MVR5384" s="288"/>
      <c r="MVS5384" s="288"/>
      <c r="MVT5384" s="288"/>
      <c r="MVU5384" s="288"/>
      <c r="MVV5384" s="288"/>
      <c r="MVW5384" s="288"/>
      <c r="MVX5384" s="288"/>
      <c r="MVY5384" s="288"/>
      <c r="MVZ5384" s="288"/>
      <c r="MWA5384" s="288"/>
      <c r="MWB5384" s="288"/>
      <c r="MWC5384" s="288"/>
      <c r="MWD5384" s="288"/>
      <c r="MWE5384" s="288"/>
      <c r="MWF5384" s="288"/>
      <c r="MWG5384" s="288"/>
      <c r="MWH5384" s="288"/>
      <c r="MWI5384" s="288"/>
      <c r="MWJ5384" s="288"/>
      <c r="MWK5384" s="288"/>
      <c r="MWL5384" s="288"/>
      <c r="MWM5384" s="288"/>
      <c r="MWN5384" s="288"/>
      <c r="MWO5384" s="288"/>
      <c r="MWP5384" s="288"/>
      <c r="MWQ5384" s="288"/>
      <c r="MWR5384" s="288"/>
      <c r="MWS5384" s="288"/>
      <c r="MWT5384" s="288"/>
      <c r="MWU5384" s="288"/>
      <c r="MWV5384" s="288"/>
      <c r="MWW5384" s="288"/>
      <c r="MWX5384" s="288"/>
      <c r="MWY5384" s="288"/>
      <c r="MWZ5384" s="288"/>
      <c r="MXA5384" s="288"/>
      <c r="MXB5384" s="288"/>
      <c r="MXC5384" s="288"/>
      <c r="MXD5384" s="288"/>
      <c r="MXE5384" s="288"/>
      <c r="MXF5384" s="288"/>
      <c r="MXG5384" s="288"/>
      <c r="MXH5384" s="288"/>
      <c r="MXI5384" s="288"/>
      <c r="MXJ5384" s="288"/>
      <c r="MXK5384" s="288"/>
      <c r="MXL5384" s="288"/>
      <c r="MXM5384" s="288"/>
      <c r="MXN5384" s="288"/>
      <c r="MXO5384" s="288"/>
      <c r="MXP5384" s="288"/>
      <c r="MXQ5384" s="288"/>
      <c r="MXR5384" s="288"/>
      <c r="MXS5384" s="288"/>
      <c r="MXT5384" s="288"/>
      <c r="MXU5384" s="288"/>
      <c r="MXV5384" s="288"/>
      <c r="MXW5384" s="288"/>
      <c r="MXX5384" s="288"/>
      <c r="MXY5384" s="288"/>
      <c r="MXZ5384" s="288"/>
      <c r="MYA5384" s="288"/>
      <c r="MYB5384" s="288"/>
      <c r="MYC5384" s="288"/>
      <c r="MYD5384" s="288"/>
      <c r="MYE5384" s="288"/>
      <c r="MYF5384" s="288"/>
      <c r="MYG5384" s="288"/>
      <c r="MYH5384" s="288"/>
      <c r="MYI5384" s="288"/>
      <c r="MYJ5384" s="288"/>
      <c r="MYK5384" s="288"/>
      <c r="MYL5384" s="288"/>
      <c r="MYM5384" s="288"/>
      <c r="MYN5384" s="288"/>
      <c r="MYO5384" s="288"/>
      <c r="MYP5384" s="288"/>
      <c r="MYQ5384" s="288"/>
      <c r="MYR5384" s="288"/>
      <c r="MYS5384" s="288"/>
      <c r="MYT5384" s="288"/>
      <c r="MYU5384" s="288"/>
      <c r="MYV5384" s="288"/>
      <c r="MYW5384" s="288"/>
      <c r="MYX5384" s="288"/>
      <c r="MYY5384" s="288"/>
      <c r="MYZ5384" s="288"/>
      <c r="MZA5384" s="288"/>
      <c r="MZB5384" s="288"/>
      <c r="MZC5384" s="288"/>
      <c r="MZD5384" s="288"/>
      <c r="MZE5384" s="288"/>
      <c r="MZF5384" s="288"/>
      <c r="MZG5384" s="288"/>
      <c r="MZH5384" s="288"/>
      <c r="MZI5384" s="288"/>
      <c r="MZJ5384" s="288"/>
      <c r="MZK5384" s="288"/>
      <c r="MZL5384" s="288"/>
      <c r="MZM5384" s="288"/>
      <c r="MZN5384" s="288"/>
      <c r="MZO5384" s="288"/>
      <c r="MZP5384" s="288"/>
      <c r="MZQ5384" s="288"/>
      <c r="MZR5384" s="288"/>
      <c r="MZS5384" s="288"/>
      <c r="MZT5384" s="288"/>
      <c r="MZU5384" s="288"/>
      <c r="MZV5384" s="288"/>
      <c r="MZW5384" s="288"/>
      <c r="MZX5384" s="288"/>
      <c r="MZY5384" s="288"/>
      <c r="MZZ5384" s="288"/>
      <c r="NAA5384" s="288"/>
      <c r="NAB5384" s="288"/>
      <c r="NAC5384" s="288"/>
      <c r="NAD5384" s="288"/>
      <c r="NAE5384" s="288"/>
      <c r="NAF5384" s="288"/>
      <c r="NAG5384" s="288"/>
      <c r="NAH5384" s="288"/>
      <c r="NAI5384" s="288"/>
      <c r="NAJ5384" s="288"/>
      <c r="NAK5384" s="288"/>
      <c r="NAL5384" s="288"/>
      <c r="NAM5384" s="288"/>
      <c r="NAN5384" s="288"/>
      <c r="NAO5384" s="288"/>
      <c r="NAP5384" s="288"/>
      <c r="NAQ5384" s="288"/>
      <c r="NAR5384" s="288"/>
      <c r="NAS5384" s="288"/>
      <c r="NAT5384" s="288"/>
      <c r="NAU5384" s="288"/>
      <c r="NAV5384" s="288"/>
      <c r="NAW5384" s="288"/>
      <c r="NAX5384" s="288"/>
      <c r="NAY5384" s="288"/>
      <c r="NAZ5384" s="288"/>
      <c r="NBA5384" s="288"/>
      <c r="NBB5384" s="288"/>
      <c r="NBC5384" s="288"/>
      <c r="NBD5384" s="288"/>
      <c r="NBE5384" s="288"/>
      <c r="NBF5384" s="288"/>
      <c r="NBG5384" s="288"/>
      <c r="NBH5384" s="288"/>
      <c r="NBI5384" s="288"/>
      <c r="NBJ5384" s="288"/>
      <c r="NBK5384" s="288"/>
      <c r="NBL5384" s="288"/>
      <c r="NBM5384" s="288"/>
      <c r="NBN5384" s="288"/>
      <c r="NBO5384" s="288"/>
      <c r="NBP5384" s="288"/>
      <c r="NBQ5384" s="288"/>
      <c r="NBR5384" s="288"/>
      <c r="NBS5384" s="288"/>
      <c r="NBT5384" s="288"/>
      <c r="NBU5384" s="288"/>
      <c r="NBV5384" s="288"/>
      <c r="NBW5384" s="288"/>
      <c r="NBX5384" s="288"/>
      <c r="NBY5384" s="288"/>
      <c r="NBZ5384" s="288"/>
      <c r="NCA5384" s="288"/>
      <c r="NCB5384" s="288"/>
      <c r="NCC5384" s="288"/>
      <c r="NCD5384" s="288"/>
      <c r="NCE5384" s="288"/>
      <c r="NCF5384" s="288"/>
      <c r="NCG5384" s="288"/>
      <c r="NCH5384" s="288"/>
      <c r="NCI5384" s="288"/>
      <c r="NCJ5384" s="288"/>
      <c r="NCK5384" s="288"/>
      <c r="NCL5384" s="288"/>
      <c r="NCM5384" s="288"/>
      <c r="NCN5384" s="288"/>
      <c r="NCO5384" s="288"/>
      <c r="NCP5384" s="288"/>
      <c r="NCQ5384" s="288"/>
      <c r="NCR5384" s="288"/>
      <c r="NCS5384" s="288"/>
      <c r="NCT5384" s="288"/>
      <c r="NCU5384" s="288"/>
      <c r="NCV5384" s="288"/>
      <c r="NCW5384" s="288"/>
      <c r="NCX5384" s="288"/>
      <c r="NCY5384" s="288"/>
      <c r="NCZ5384" s="288"/>
      <c r="NDA5384" s="288"/>
      <c r="NDB5384" s="288"/>
      <c r="NDC5384" s="288"/>
      <c r="NDD5384" s="288"/>
      <c r="NDE5384" s="288"/>
      <c r="NDF5384" s="288"/>
      <c r="NDG5384" s="288"/>
      <c r="NDH5384" s="288"/>
      <c r="NDI5384" s="288"/>
      <c r="NDJ5384" s="288"/>
      <c r="NDK5384" s="288"/>
      <c r="NDL5384" s="288"/>
      <c r="NDM5384" s="288"/>
      <c r="NDN5384" s="288"/>
      <c r="NDO5384" s="288"/>
      <c r="NDP5384" s="288"/>
      <c r="NDQ5384" s="288"/>
      <c r="NDR5384" s="288"/>
      <c r="NDS5384" s="288"/>
      <c r="NDT5384" s="288"/>
      <c r="NDU5384" s="288"/>
      <c r="NDV5384" s="288"/>
      <c r="NDW5384" s="288"/>
      <c r="NDX5384" s="288"/>
      <c r="NDY5384" s="288"/>
      <c r="NDZ5384" s="288"/>
      <c r="NEA5384" s="288"/>
      <c r="NEB5384" s="288"/>
      <c r="NEC5384" s="288"/>
      <c r="NED5384" s="288"/>
      <c r="NEE5384" s="288"/>
      <c r="NEF5384" s="288"/>
      <c r="NEG5384" s="288"/>
      <c r="NEH5384" s="288"/>
      <c r="NEI5384" s="288"/>
      <c r="NEJ5384" s="288"/>
      <c r="NEK5384" s="288"/>
      <c r="NEL5384" s="288"/>
      <c r="NEM5384" s="288"/>
      <c r="NEN5384" s="288"/>
      <c r="NEO5384" s="288"/>
      <c r="NEP5384" s="288"/>
      <c r="NEQ5384" s="288"/>
      <c r="NER5384" s="288"/>
      <c r="NES5384" s="288"/>
      <c r="NET5384" s="288"/>
      <c r="NEU5384" s="288"/>
      <c r="NEV5384" s="288"/>
      <c r="NEW5384" s="288"/>
      <c r="NEX5384" s="288"/>
      <c r="NEY5384" s="288"/>
      <c r="NEZ5384" s="288"/>
      <c r="NFA5384" s="288"/>
      <c r="NFB5384" s="288"/>
      <c r="NFC5384" s="288"/>
      <c r="NFD5384" s="288"/>
      <c r="NFE5384" s="288"/>
      <c r="NFF5384" s="288"/>
      <c r="NFG5384" s="288"/>
      <c r="NFH5384" s="288"/>
      <c r="NFI5384" s="288"/>
      <c r="NFJ5384" s="288"/>
      <c r="NFK5384" s="288"/>
      <c r="NFL5384" s="288"/>
      <c r="NFM5384" s="288"/>
      <c r="NFN5384" s="288"/>
      <c r="NFO5384" s="288"/>
      <c r="NFP5384" s="288"/>
      <c r="NFQ5384" s="288"/>
      <c r="NFR5384" s="288"/>
      <c r="NFS5384" s="288"/>
      <c r="NFT5384" s="288"/>
      <c r="NFU5384" s="288"/>
      <c r="NFV5384" s="288"/>
      <c r="NFW5384" s="288"/>
      <c r="NFX5384" s="288"/>
      <c r="NFY5384" s="288"/>
      <c r="NFZ5384" s="288"/>
      <c r="NGA5384" s="288"/>
      <c r="NGB5384" s="288"/>
      <c r="NGC5384" s="288"/>
      <c r="NGD5384" s="288"/>
      <c r="NGE5384" s="288"/>
      <c r="NGF5384" s="288"/>
      <c r="NGG5384" s="288"/>
      <c r="NGH5384" s="288"/>
      <c r="NGI5384" s="288"/>
      <c r="NGJ5384" s="288"/>
      <c r="NGK5384" s="288"/>
      <c r="NGL5384" s="288"/>
      <c r="NGM5384" s="288"/>
      <c r="NGN5384" s="288"/>
      <c r="NGO5384" s="288"/>
      <c r="NGP5384" s="288"/>
      <c r="NGQ5384" s="288"/>
      <c r="NGR5384" s="288"/>
      <c r="NGS5384" s="288"/>
      <c r="NGT5384" s="288"/>
      <c r="NGU5384" s="288"/>
      <c r="NGV5384" s="288"/>
      <c r="NGW5384" s="288"/>
      <c r="NGX5384" s="288"/>
      <c r="NGY5384" s="288"/>
      <c r="NGZ5384" s="288"/>
      <c r="NHA5384" s="288"/>
      <c r="NHB5384" s="288"/>
      <c r="NHC5384" s="288"/>
      <c r="NHD5384" s="288"/>
      <c r="NHE5384" s="288"/>
      <c r="NHF5384" s="288"/>
      <c r="NHG5384" s="288"/>
      <c r="NHH5384" s="288"/>
      <c r="NHI5384" s="288"/>
      <c r="NHJ5384" s="288"/>
      <c r="NHK5384" s="288"/>
      <c r="NHL5384" s="288"/>
      <c r="NHM5384" s="288"/>
      <c r="NHN5384" s="288"/>
      <c r="NHO5384" s="288"/>
      <c r="NHP5384" s="288"/>
      <c r="NHQ5384" s="288"/>
      <c r="NHR5384" s="288"/>
      <c r="NHS5384" s="288"/>
      <c r="NHT5384" s="288"/>
      <c r="NHU5384" s="288"/>
      <c r="NHV5384" s="288"/>
      <c r="NHW5384" s="288"/>
      <c r="NHX5384" s="288"/>
      <c r="NHY5384" s="288"/>
      <c r="NHZ5384" s="288"/>
      <c r="NIA5384" s="288"/>
      <c r="NIB5384" s="288"/>
      <c r="NIC5384" s="288"/>
      <c r="NID5384" s="288"/>
      <c r="NIE5384" s="288"/>
      <c r="NIF5384" s="288"/>
      <c r="NIG5384" s="288"/>
      <c r="NIH5384" s="288"/>
      <c r="NII5384" s="288"/>
      <c r="NIJ5384" s="288"/>
      <c r="NIK5384" s="288"/>
      <c r="NIL5384" s="288"/>
      <c r="NIM5384" s="288"/>
      <c r="NIN5384" s="288"/>
      <c r="NIO5384" s="288"/>
      <c r="NIP5384" s="288"/>
      <c r="NIQ5384" s="288"/>
      <c r="NIR5384" s="288"/>
      <c r="NIS5384" s="288"/>
      <c r="NIT5384" s="288"/>
      <c r="NIU5384" s="288"/>
      <c r="NIV5384" s="288"/>
      <c r="NIW5384" s="288"/>
      <c r="NIX5384" s="288"/>
      <c r="NIY5384" s="288"/>
      <c r="NIZ5384" s="288"/>
      <c r="NJA5384" s="288"/>
      <c r="NJB5384" s="288"/>
      <c r="NJC5384" s="288"/>
      <c r="NJD5384" s="288"/>
      <c r="NJE5384" s="288"/>
      <c r="NJF5384" s="288"/>
      <c r="NJG5384" s="288"/>
      <c r="NJH5384" s="288"/>
      <c r="NJI5384" s="288"/>
      <c r="NJJ5384" s="288"/>
      <c r="NJK5384" s="288"/>
      <c r="NJL5384" s="288"/>
      <c r="NJM5384" s="288"/>
      <c r="NJN5384" s="288"/>
      <c r="NJO5384" s="288"/>
      <c r="NJP5384" s="288"/>
      <c r="NJQ5384" s="288"/>
      <c r="NJR5384" s="288"/>
      <c r="NJS5384" s="288"/>
      <c r="NJT5384" s="288"/>
      <c r="NJU5384" s="288"/>
      <c r="NJV5384" s="288"/>
      <c r="NJW5384" s="288"/>
      <c r="NJX5384" s="288"/>
      <c r="NJY5384" s="288"/>
      <c r="NJZ5384" s="288"/>
      <c r="NKA5384" s="288"/>
      <c r="NKB5384" s="288"/>
      <c r="NKC5384" s="288"/>
      <c r="NKD5384" s="288"/>
      <c r="NKE5384" s="288"/>
      <c r="NKF5384" s="288"/>
      <c r="NKG5384" s="288"/>
      <c r="NKH5384" s="288"/>
      <c r="NKI5384" s="288"/>
      <c r="NKJ5384" s="288"/>
      <c r="NKK5384" s="288"/>
      <c r="NKL5384" s="288"/>
      <c r="NKM5384" s="288"/>
      <c r="NKN5384" s="288"/>
      <c r="NKO5384" s="288"/>
      <c r="NKP5384" s="288"/>
      <c r="NKQ5384" s="288"/>
      <c r="NKR5384" s="288"/>
      <c r="NKS5384" s="288"/>
      <c r="NKT5384" s="288"/>
      <c r="NKU5384" s="288"/>
      <c r="NKV5384" s="288"/>
      <c r="NKW5384" s="288"/>
      <c r="NKX5384" s="288"/>
      <c r="NKY5384" s="288"/>
      <c r="NKZ5384" s="288"/>
      <c r="NLA5384" s="288"/>
      <c r="NLB5384" s="288"/>
      <c r="NLC5384" s="288"/>
      <c r="NLD5384" s="288"/>
      <c r="NLE5384" s="288"/>
      <c r="NLF5384" s="288"/>
      <c r="NLG5384" s="288"/>
      <c r="NLH5384" s="288"/>
      <c r="NLI5384" s="288"/>
      <c r="NLJ5384" s="288"/>
      <c r="NLK5384" s="288"/>
      <c r="NLL5384" s="288"/>
      <c r="NLM5384" s="288"/>
      <c r="NLN5384" s="288"/>
      <c r="NLO5384" s="288"/>
      <c r="NLP5384" s="288"/>
      <c r="NLQ5384" s="288"/>
      <c r="NLR5384" s="288"/>
      <c r="NLS5384" s="288"/>
      <c r="NLT5384" s="288"/>
      <c r="NLU5384" s="288"/>
      <c r="NLV5384" s="288"/>
      <c r="NLW5384" s="288"/>
      <c r="NLX5384" s="288"/>
      <c r="NLY5384" s="288"/>
      <c r="NLZ5384" s="288"/>
      <c r="NMA5384" s="288"/>
      <c r="NMB5384" s="288"/>
      <c r="NMC5384" s="288"/>
      <c r="NMD5384" s="288"/>
      <c r="NME5384" s="288"/>
      <c r="NMF5384" s="288"/>
      <c r="NMG5384" s="288"/>
      <c r="NMH5384" s="288"/>
      <c r="NMI5384" s="288"/>
      <c r="NMJ5384" s="288"/>
      <c r="NMK5384" s="288"/>
      <c r="NML5384" s="288"/>
      <c r="NMM5384" s="288"/>
      <c r="NMN5384" s="288"/>
      <c r="NMO5384" s="288"/>
      <c r="NMP5384" s="288"/>
      <c r="NMQ5384" s="288"/>
      <c r="NMR5384" s="288"/>
      <c r="NMS5384" s="288"/>
      <c r="NMT5384" s="288"/>
      <c r="NMU5384" s="288"/>
      <c r="NMV5384" s="288"/>
      <c r="NMW5384" s="288"/>
      <c r="NMX5384" s="288"/>
      <c r="NMY5384" s="288"/>
      <c r="NMZ5384" s="288"/>
      <c r="NNA5384" s="288"/>
      <c r="NNB5384" s="288"/>
      <c r="NNC5384" s="288"/>
      <c r="NND5384" s="288"/>
      <c r="NNE5384" s="288"/>
      <c r="NNF5384" s="288"/>
      <c r="NNG5384" s="288"/>
      <c r="NNH5384" s="288"/>
      <c r="NNI5384" s="288"/>
      <c r="NNJ5384" s="288"/>
      <c r="NNK5384" s="288"/>
      <c r="NNL5384" s="288"/>
      <c r="NNM5384" s="288"/>
      <c r="NNN5384" s="288"/>
      <c r="NNO5384" s="288"/>
      <c r="NNP5384" s="288"/>
      <c r="NNQ5384" s="288"/>
      <c r="NNR5384" s="288"/>
      <c r="NNS5384" s="288"/>
      <c r="NNT5384" s="288"/>
      <c r="NNU5384" s="288"/>
      <c r="NNV5384" s="288"/>
      <c r="NNW5384" s="288"/>
      <c r="NNX5384" s="288"/>
      <c r="NNY5384" s="288"/>
      <c r="NNZ5384" s="288"/>
      <c r="NOA5384" s="288"/>
      <c r="NOB5384" s="288"/>
      <c r="NOC5384" s="288"/>
      <c r="NOD5384" s="288"/>
      <c r="NOE5384" s="288"/>
      <c r="NOF5384" s="288"/>
      <c r="NOG5384" s="288"/>
      <c r="NOH5384" s="288"/>
      <c r="NOI5384" s="288"/>
      <c r="NOJ5384" s="288"/>
      <c r="NOK5384" s="288"/>
      <c r="NOL5384" s="288"/>
      <c r="NOM5384" s="288"/>
      <c r="NON5384" s="288"/>
      <c r="NOO5384" s="288"/>
      <c r="NOP5384" s="288"/>
      <c r="NOQ5384" s="288"/>
      <c r="NOR5384" s="288"/>
      <c r="NOS5384" s="288"/>
      <c r="NOT5384" s="288"/>
      <c r="NOU5384" s="288"/>
      <c r="NOV5384" s="288"/>
      <c r="NOW5384" s="288"/>
      <c r="NOX5384" s="288"/>
      <c r="NOY5384" s="288"/>
      <c r="NOZ5384" s="288"/>
      <c r="NPA5384" s="288"/>
      <c r="NPB5384" s="288"/>
      <c r="NPC5384" s="288"/>
      <c r="NPD5384" s="288"/>
      <c r="NPE5384" s="288"/>
      <c r="NPF5384" s="288"/>
      <c r="NPG5384" s="288"/>
      <c r="NPH5384" s="288"/>
      <c r="NPI5384" s="288"/>
      <c r="NPJ5384" s="288"/>
      <c r="NPK5384" s="288"/>
      <c r="NPL5384" s="288"/>
      <c r="NPM5384" s="288"/>
      <c r="NPN5384" s="288"/>
      <c r="NPO5384" s="288"/>
      <c r="NPP5384" s="288"/>
      <c r="NPQ5384" s="288"/>
      <c r="NPR5384" s="288"/>
      <c r="NPS5384" s="288"/>
      <c r="NPT5384" s="288"/>
      <c r="NPU5384" s="288"/>
      <c r="NPV5384" s="288"/>
      <c r="NPW5384" s="288"/>
      <c r="NPX5384" s="288"/>
      <c r="NPY5384" s="288"/>
      <c r="NPZ5384" s="288"/>
      <c r="NQA5384" s="288"/>
      <c r="NQB5384" s="288"/>
      <c r="NQC5384" s="288"/>
      <c r="NQD5384" s="288"/>
      <c r="NQE5384" s="288"/>
      <c r="NQF5384" s="288"/>
      <c r="NQG5384" s="288"/>
      <c r="NQH5384" s="288"/>
      <c r="NQI5384" s="288"/>
      <c r="NQJ5384" s="288"/>
      <c r="NQK5384" s="288"/>
      <c r="NQL5384" s="288"/>
      <c r="NQM5384" s="288"/>
      <c r="NQN5384" s="288"/>
      <c r="NQO5384" s="288"/>
      <c r="NQP5384" s="288"/>
      <c r="NQQ5384" s="288"/>
      <c r="NQR5384" s="288"/>
      <c r="NQS5384" s="288"/>
      <c r="NQT5384" s="288"/>
      <c r="NQU5384" s="288"/>
      <c r="NQV5384" s="288"/>
      <c r="NQW5384" s="288"/>
      <c r="NQX5384" s="288"/>
      <c r="NQY5384" s="288"/>
      <c r="NQZ5384" s="288"/>
      <c r="NRA5384" s="288"/>
      <c r="NRB5384" s="288"/>
      <c r="NRC5384" s="288"/>
      <c r="NRD5384" s="288"/>
      <c r="NRE5384" s="288"/>
      <c r="NRF5384" s="288"/>
      <c r="NRG5384" s="288"/>
      <c r="NRH5384" s="288"/>
      <c r="NRI5384" s="288"/>
      <c r="NRJ5384" s="288"/>
      <c r="NRK5384" s="288"/>
      <c r="NRL5384" s="288"/>
      <c r="NRM5384" s="288"/>
      <c r="NRN5384" s="288"/>
      <c r="NRO5384" s="288"/>
      <c r="NRP5384" s="288"/>
      <c r="NRQ5384" s="288"/>
      <c r="NRR5384" s="288"/>
      <c r="NRS5384" s="288"/>
      <c r="NRT5384" s="288"/>
      <c r="NRU5384" s="288"/>
      <c r="NRV5384" s="288"/>
      <c r="NRW5384" s="288"/>
      <c r="NRX5384" s="288"/>
      <c r="NRY5384" s="288"/>
      <c r="NRZ5384" s="288"/>
      <c r="NSA5384" s="288"/>
      <c r="NSB5384" s="288"/>
      <c r="NSC5384" s="288"/>
      <c r="NSD5384" s="288"/>
      <c r="NSE5384" s="288"/>
      <c r="NSF5384" s="288"/>
      <c r="NSG5384" s="288"/>
      <c r="NSH5384" s="288"/>
      <c r="NSI5384" s="288"/>
      <c r="NSJ5384" s="288"/>
      <c r="NSK5384" s="288"/>
      <c r="NSL5384" s="288"/>
      <c r="NSM5384" s="288"/>
      <c r="NSN5384" s="288"/>
      <c r="NSO5384" s="288"/>
      <c r="NSP5384" s="288"/>
      <c r="NSQ5384" s="288"/>
      <c r="NSR5384" s="288"/>
      <c r="NSS5384" s="288"/>
      <c r="NST5384" s="288"/>
      <c r="NSU5384" s="288"/>
      <c r="NSV5384" s="288"/>
      <c r="NSW5384" s="288"/>
      <c r="NSX5384" s="288"/>
      <c r="NSY5384" s="288"/>
      <c r="NSZ5384" s="288"/>
      <c r="NTA5384" s="288"/>
      <c r="NTB5384" s="288"/>
      <c r="NTC5384" s="288"/>
      <c r="NTD5384" s="288"/>
      <c r="NTE5384" s="288"/>
      <c r="NTF5384" s="288"/>
      <c r="NTG5384" s="288"/>
      <c r="NTH5384" s="288"/>
      <c r="NTI5384" s="288"/>
      <c r="NTJ5384" s="288"/>
      <c r="NTK5384" s="288"/>
      <c r="NTL5384" s="288"/>
      <c r="NTM5384" s="288"/>
      <c r="NTN5384" s="288"/>
      <c r="NTO5384" s="288"/>
      <c r="NTP5384" s="288"/>
      <c r="NTQ5384" s="288"/>
      <c r="NTR5384" s="288"/>
      <c r="NTS5384" s="288"/>
      <c r="NTT5384" s="288"/>
      <c r="NTU5384" s="288"/>
      <c r="NTV5384" s="288"/>
      <c r="NTW5384" s="288"/>
      <c r="NTX5384" s="288"/>
      <c r="NTY5384" s="288"/>
      <c r="NTZ5384" s="288"/>
      <c r="NUA5384" s="288"/>
      <c r="NUB5384" s="288"/>
      <c r="NUC5384" s="288"/>
      <c r="NUD5384" s="288"/>
      <c r="NUE5384" s="288"/>
      <c r="NUF5384" s="288"/>
      <c r="NUG5384" s="288"/>
      <c r="NUH5384" s="288"/>
      <c r="NUI5384" s="288"/>
      <c r="NUJ5384" s="288"/>
      <c r="NUK5384" s="288"/>
      <c r="NUL5384" s="288"/>
      <c r="NUM5384" s="288"/>
      <c r="NUN5384" s="288"/>
      <c r="NUO5384" s="288"/>
      <c r="NUP5384" s="288"/>
      <c r="NUQ5384" s="288"/>
      <c r="NUR5384" s="288"/>
      <c r="NUS5384" s="288"/>
      <c r="NUT5384" s="288"/>
      <c r="NUU5384" s="288"/>
      <c r="NUV5384" s="288"/>
      <c r="NUW5384" s="288"/>
      <c r="NUX5384" s="288"/>
      <c r="NUY5384" s="288"/>
      <c r="NUZ5384" s="288"/>
      <c r="NVA5384" s="288"/>
      <c r="NVB5384" s="288"/>
      <c r="NVC5384" s="288"/>
      <c r="NVD5384" s="288"/>
      <c r="NVE5384" s="288"/>
      <c r="NVF5384" s="288"/>
      <c r="NVG5384" s="288"/>
      <c r="NVH5384" s="288"/>
      <c r="NVI5384" s="288"/>
      <c r="NVJ5384" s="288"/>
      <c r="NVK5384" s="288"/>
      <c r="NVL5384" s="288"/>
      <c r="NVM5384" s="288"/>
      <c r="NVN5384" s="288"/>
      <c r="NVO5384" s="288"/>
      <c r="NVP5384" s="288"/>
      <c r="NVQ5384" s="288"/>
      <c r="NVR5384" s="288"/>
      <c r="NVS5384" s="288"/>
      <c r="NVT5384" s="288"/>
      <c r="NVU5384" s="288"/>
      <c r="NVV5384" s="288"/>
      <c r="NVW5384" s="288"/>
      <c r="NVX5384" s="288"/>
      <c r="NVY5384" s="288"/>
      <c r="NVZ5384" s="288"/>
      <c r="NWA5384" s="288"/>
      <c r="NWB5384" s="288"/>
      <c r="NWC5384" s="288"/>
      <c r="NWD5384" s="288"/>
      <c r="NWE5384" s="288"/>
      <c r="NWF5384" s="288"/>
      <c r="NWG5384" s="288"/>
      <c r="NWH5384" s="288"/>
      <c r="NWI5384" s="288"/>
      <c r="NWJ5384" s="288"/>
      <c r="NWK5384" s="288"/>
      <c r="NWL5384" s="288"/>
      <c r="NWM5384" s="288"/>
      <c r="NWN5384" s="288"/>
      <c r="NWO5384" s="288"/>
      <c r="NWP5384" s="288"/>
      <c r="NWQ5384" s="288"/>
      <c r="NWR5384" s="288"/>
      <c r="NWS5384" s="288"/>
      <c r="NWT5384" s="288"/>
      <c r="NWU5384" s="288"/>
      <c r="NWV5384" s="288"/>
      <c r="NWW5384" s="288"/>
      <c r="NWX5384" s="288"/>
      <c r="NWY5384" s="288"/>
      <c r="NWZ5384" s="288"/>
      <c r="NXA5384" s="288"/>
      <c r="NXB5384" s="288"/>
      <c r="NXC5384" s="288"/>
      <c r="NXD5384" s="288"/>
      <c r="NXE5384" s="288"/>
      <c r="NXF5384" s="288"/>
      <c r="NXG5384" s="288"/>
      <c r="NXH5384" s="288"/>
      <c r="NXI5384" s="288"/>
      <c r="NXJ5384" s="288"/>
      <c r="NXK5384" s="288"/>
      <c r="NXL5384" s="288"/>
      <c r="NXM5384" s="288"/>
      <c r="NXN5384" s="288"/>
      <c r="NXO5384" s="288"/>
      <c r="NXP5384" s="288"/>
      <c r="NXQ5384" s="288"/>
      <c r="NXR5384" s="288"/>
      <c r="NXS5384" s="288"/>
      <c r="NXT5384" s="288"/>
      <c r="NXU5384" s="288"/>
      <c r="NXV5384" s="288"/>
      <c r="NXW5384" s="288"/>
      <c r="NXX5384" s="288"/>
      <c r="NXY5384" s="288"/>
      <c r="NXZ5384" s="288"/>
      <c r="NYA5384" s="288"/>
      <c r="NYB5384" s="288"/>
      <c r="NYC5384" s="288"/>
      <c r="NYD5384" s="288"/>
      <c r="NYE5384" s="288"/>
      <c r="NYF5384" s="288"/>
      <c r="NYG5384" s="288"/>
      <c r="NYH5384" s="288"/>
      <c r="NYI5384" s="288"/>
      <c r="NYJ5384" s="288"/>
      <c r="NYK5384" s="288"/>
      <c r="NYL5384" s="288"/>
      <c r="NYM5384" s="288"/>
      <c r="NYN5384" s="288"/>
      <c r="NYO5384" s="288"/>
      <c r="NYP5384" s="288"/>
      <c r="NYQ5384" s="288"/>
      <c r="NYR5384" s="288"/>
      <c r="NYS5384" s="288"/>
      <c r="NYT5384" s="288"/>
      <c r="NYU5384" s="288"/>
      <c r="NYV5384" s="288"/>
      <c r="NYW5384" s="288"/>
      <c r="NYX5384" s="288"/>
      <c r="NYY5384" s="288"/>
      <c r="NYZ5384" s="288"/>
      <c r="NZA5384" s="288"/>
      <c r="NZB5384" s="288"/>
      <c r="NZC5384" s="288"/>
      <c r="NZD5384" s="288"/>
      <c r="NZE5384" s="288"/>
      <c r="NZF5384" s="288"/>
      <c r="NZG5384" s="288"/>
      <c r="NZH5384" s="288"/>
      <c r="NZI5384" s="288"/>
      <c r="NZJ5384" s="288"/>
      <c r="NZK5384" s="288"/>
      <c r="NZL5384" s="288"/>
      <c r="NZM5384" s="288"/>
      <c r="NZN5384" s="288"/>
      <c r="NZO5384" s="288"/>
      <c r="NZP5384" s="288"/>
      <c r="NZQ5384" s="288"/>
      <c r="NZR5384" s="288"/>
      <c r="NZS5384" s="288"/>
      <c r="NZT5384" s="288"/>
      <c r="NZU5384" s="288"/>
      <c r="NZV5384" s="288"/>
      <c r="NZW5384" s="288"/>
      <c r="NZX5384" s="288"/>
      <c r="NZY5384" s="288"/>
      <c r="NZZ5384" s="288"/>
      <c r="OAA5384" s="288"/>
      <c r="OAB5384" s="288"/>
      <c r="OAC5384" s="288"/>
      <c r="OAD5384" s="288"/>
      <c r="OAE5384" s="288"/>
      <c r="OAF5384" s="288"/>
      <c r="OAG5384" s="288"/>
      <c r="OAH5384" s="288"/>
      <c r="OAI5384" s="288"/>
      <c r="OAJ5384" s="288"/>
      <c r="OAK5384" s="288"/>
      <c r="OAL5384" s="288"/>
      <c r="OAM5384" s="288"/>
      <c r="OAN5384" s="288"/>
      <c r="OAO5384" s="288"/>
      <c r="OAP5384" s="288"/>
      <c r="OAQ5384" s="288"/>
      <c r="OAR5384" s="288"/>
      <c r="OAS5384" s="288"/>
      <c r="OAT5384" s="288"/>
      <c r="OAU5384" s="288"/>
      <c r="OAV5384" s="288"/>
      <c r="OAW5384" s="288"/>
      <c r="OAX5384" s="288"/>
      <c r="OAY5384" s="288"/>
      <c r="OAZ5384" s="288"/>
      <c r="OBA5384" s="288"/>
      <c r="OBB5384" s="288"/>
      <c r="OBC5384" s="288"/>
      <c r="OBD5384" s="288"/>
      <c r="OBE5384" s="288"/>
      <c r="OBF5384" s="288"/>
      <c r="OBG5384" s="288"/>
      <c r="OBH5384" s="288"/>
      <c r="OBI5384" s="288"/>
      <c r="OBJ5384" s="288"/>
      <c r="OBK5384" s="288"/>
      <c r="OBL5384" s="288"/>
      <c r="OBM5384" s="288"/>
      <c r="OBN5384" s="288"/>
      <c r="OBO5384" s="288"/>
      <c r="OBP5384" s="288"/>
      <c r="OBQ5384" s="288"/>
      <c r="OBR5384" s="288"/>
      <c r="OBS5384" s="288"/>
      <c r="OBT5384" s="288"/>
      <c r="OBU5384" s="288"/>
      <c r="OBV5384" s="288"/>
      <c r="OBW5384" s="288"/>
      <c r="OBX5384" s="288"/>
      <c r="OBY5384" s="288"/>
      <c r="OBZ5384" s="288"/>
      <c r="OCA5384" s="288"/>
      <c r="OCB5384" s="288"/>
      <c r="OCC5384" s="288"/>
      <c r="OCD5384" s="288"/>
      <c r="OCE5384" s="288"/>
      <c r="OCF5384" s="288"/>
      <c r="OCG5384" s="288"/>
      <c r="OCH5384" s="288"/>
      <c r="OCI5384" s="288"/>
      <c r="OCJ5384" s="288"/>
      <c r="OCK5384" s="288"/>
      <c r="OCL5384" s="288"/>
      <c r="OCM5384" s="288"/>
      <c r="OCN5384" s="288"/>
      <c r="OCO5384" s="288"/>
      <c r="OCP5384" s="288"/>
      <c r="OCQ5384" s="288"/>
      <c r="OCR5384" s="288"/>
      <c r="OCS5384" s="288"/>
      <c r="OCT5384" s="288"/>
      <c r="OCU5384" s="288"/>
      <c r="OCV5384" s="288"/>
      <c r="OCW5384" s="288"/>
      <c r="OCX5384" s="288"/>
      <c r="OCY5384" s="288"/>
      <c r="OCZ5384" s="288"/>
      <c r="ODA5384" s="288"/>
      <c r="ODB5384" s="288"/>
      <c r="ODC5384" s="288"/>
      <c r="ODD5384" s="288"/>
      <c r="ODE5384" s="288"/>
      <c r="ODF5384" s="288"/>
      <c r="ODG5384" s="288"/>
      <c r="ODH5384" s="288"/>
      <c r="ODI5384" s="288"/>
      <c r="ODJ5384" s="288"/>
      <c r="ODK5384" s="288"/>
      <c r="ODL5384" s="288"/>
      <c r="ODM5384" s="288"/>
      <c r="ODN5384" s="288"/>
      <c r="ODO5384" s="288"/>
      <c r="ODP5384" s="288"/>
      <c r="ODQ5384" s="288"/>
      <c r="ODR5384" s="288"/>
      <c r="ODS5384" s="288"/>
      <c r="ODT5384" s="288"/>
      <c r="ODU5384" s="288"/>
      <c r="ODV5384" s="288"/>
      <c r="ODW5384" s="288"/>
      <c r="ODX5384" s="288"/>
      <c r="ODY5384" s="288"/>
      <c r="ODZ5384" s="288"/>
      <c r="OEA5384" s="288"/>
      <c r="OEB5384" s="288"/>
      <c r="OEC5384" s="288"/>
      <c r="OED5384" s="288"/>
      <c r="OEE5384" s="288"/>
      <c r="OEF5384" s="288"/>
      <c r="OEG5384" s="288"/>
      <c r="OEH5384" s="288"/>
      <c r="OEI5384" s="288"/>
      <c r="OEJ5384" s="288"/>
      <c r="OEK5384" s="288"/>
      <c r="OEL5384" s="288"/>
      <c r="OEM5384" s="288"/>
      <c r="OEN5384" s="288"/>
      <c r="OEO5384" s="288"/>
      <c r="OEP5384" s="288"/>
      <c r="OEQ5384" s="288"/>
      <c r="OER5384" s="288"/>
      <c r="OES5384" s="288"/>
      <c r="OET5384" s="288"/>
      <c r="OEU5384" s="288"/>
      <c r="OEV5384" s="288"/>
      <c r="OEW5384" s="288"/>
      <c r="OEX5384" s="288"/>
      <c r="OEY5384" s="288"/>
      <c r="OEZ5384" s="288"/>
      <c r="OFA5384" s="288"/>
      <c r="OFB5384" s="288"/>
      <c r="OFC5384" s="288"/>
      <c r="OFD5384" s="288"/>
      <c r="OFE5384" s="288"/>
      <c r="OFF5384" s="288"/>
      <c r="OFG5384" s="288"/>
      <c r="OFH5384" s="288"/>
      <c r="OFI5384" s="288"/>
      <c r="OFJ5384" s="288"/>
      <c r="OFK5384" s="288"/>
      <c r="OFL5384" s="288"/>
      <c r="OFM5384" s="288"/>
      <c r="OFN5384" s="288"/>
      <c r="OFO5384" s="288"/>
      <c r="OFP5384" s="288"/>
      <c r="OFQ5384" s="288"/>
      <c r="OFR5384" s="288"/>
      <c r="OFS5384" s="288"/>
      <c r="OFT5384" s="288"/>
      <c r="OFU5384" s="288"/>
      <c r="OFV5384" s="288"/>
      <c r="OFW5384" s="288"/>
      <c r="OFX5384" s="288"/>
      <c r="OFY5384" s="288"/>
      <c r="OFZ5384" s="288"/>
      <c r="OGA5384" s="288"/>
      <c r="OGB5384" s="288"/>
      <c r="OGC5384" s="288"/>
      <c r="OGD5384" s="288"/>
      <c r="OGE5384" s="288"/>
      <c r="OGF5384" s="288"/>
      <c r="OGG5384" s="288"/>
      <c r="OGH5384" s="288"/>
      <c r="OGI5384" s="288"/>
      <c r="OGJ5384" s="288"/>
      <c r="OGK5384" s="288"/>
      <c r="OGL5384" s="288"/>
      <c r="OGM5384" s="288"/>
      <c r="OGN5384" s="288"/>
      <c r="OGO5384" s="288"/>
      <c r="OGP5384" s="288"/>
      <c r="OGQ5384" s="288"/>
      <c r="OGR5384" s="288"/>
      <c r="OGS5384" s="288"/>
      <c r="OGT5384" s="288"/>
      <c r="OGU5384" s="288"/>
      <c r="OGV5384" s="288"/>
      <c r="OGW5384" s="288"/>
      <c r="OGX5384" s="288"/>
      <c r="OGY5384" s="288"/>
      <c r="OGZ5384" s="288"/>
      <c r="OHA5384" s="288"/>
      <c r="OHB5384" s="288"/>
      <c r="OHC5384" s="288"/>
      <c r="OHD5384" s="288"/>
      <c r="OHE5384" s="288"/>
      <c r="OHF5384" s="288"/>
      <c r="OHG5384" s="288"/>
      <c r="OHH5384" s="288"/>
      <c r="OHI5384" s="288"/>
      <c r="OHJ5384" s="288"/>
      <c r="OHK5384" s="288"/>
      <c r="OHL5384" s="288"/>
      <c r="OHM5384" s="288"/>
      <c r="OHN5384" s="288"/>
      <c r="OHO5384" s="288"/>
      <c r="OHP5384" s="288"/>
      <c r="OHQ5384" s="288"/>
      <c r="OHR5384" s="288"/>
      <c r="OHS5384" s="288"/>
      <c r="OHT5384" s="288"/>
      <c r="OHU5384" s="288"/>
      <c r="OHV5384" s="288"/>
      <c r="OHW5384" s="288"/>
      <c r="OHX5384" s="288"/>
      <c r="OHY5384" s="288"/>
      <c r="OHZ5384" s="288"/>
      <c r="OIA5384" s="288"/>
      <c r="OIB5384" s="288"/>
      <c r="OIC5384" s="288"/>
      <c r="OID5384" s="288"/>
      <c r="OIE5384" s="288"/>
      <c r="OIF5384" s="288"/>
      <c r="OIG5384" s="288"/>
      <c r="OIH5384" s="288"/>
      <c r="OII5384" s="288"/>
      <c r="OIJ5384" s="288"/>
      <c r="OIK5384" s="288"/>
      <c r="OIL5384" s="288"/>
      <c r="OIM5384" s="288"/>
      <c r="OIN5384" s="288"/>
      <c r="OIO5384" s="288"/>
      <c r="OIP5384" s="288"/>
      <c r="OIQ5384" s="288"/>
      <c r="OIR5384" s="288"/>
      <c r="OIS5384" s="288"/>
      <c r="OIT5384" s="288"/>
      <c r="OIU5384" s="288"/>
      <c r="OIV5384" s="288"/>
      <c r="OIW5384" s="288"/>
      <c r="OIX5384" s="288"/>
      <c r="OIY5384" s="288"/>
      <c r="OIZ5384" s="288"/>
      <c r="OJA5384" s="288"/>
      <c r="OJB5384" s="288"/>
      <c r="OJC5384" s="288"/>
      <c r="OJD5384" s="288"/>
      <c r="OJE5384" s="288"/>
      <c r="OJF5384" s="288"/>
      <c r="OJG5384" s="288"/>
      <c r="OJH5384" s="288"/>
      <c r="OJI5384" s="288"/>
      <c r="OJJ5384" s="288"/>
      <c r="OJK5384" s="288"/>
      <c r="OJL5384" s="288"/>
      <c r="OJM5384" s="288"/>
      <c r="OJN5384" s="288"/>
      <c r="OJO5384" s="288"/>
      <c r="OJP5384" s="288"/>
      <c r="OJQ5384" s="288"/>
      <c r="OJR5384" s="288"/>
      <c r="OJS5384" s="288"/>
      <c r="OJT5384" s="288"/>
      <c r="OJU5384" s="288"/>
      <c r="OJV5384" s="288"/>
      <c r="OJW5384" s="288"/>
      <c r="OJX5384" s="288"/>
      <c r="OJY5384" s="288"/>
      <c r="OJZ5384" s="288"/>
      <c r="OKA5384" s="288"/>
      <c r="OKB5384" s="288"/>
      <c r="OKC5384" s="288"/>
      <c r="OKD5384" s="288"/>
      <c r="OKE5384" s="288"/>
      <c r="OKF5384" s="288"/>
      <c r="OKG5384" s="288"/>
      <c r="OKH5384" s="288"/>
      <c r="OKI5384" s="288"/>
      <c r="OKJ5384" s="288"/>
      <c r="OKK5384" s="288"/>
      <c r="OKL5384" s="288"/>
      <c r="OKM5384" s="288"/>
      <c r="OKN5384" s="288"/>
      <c r="OKO5384" s="288"/>
      <c r="OKP5384" s="288"/>
      <c r="OKQ5384" s="288"/>
      <c r="OKR5384" s="288"/>
      <c r="OKS5384" s="288"/>
      <c r="OKT5384" s="288"/>
      <c r="OKU5384" s="288"/>
      <c r="OKV5384" s="288"/>
      <c r="OKW5384" s="288"/>
      <c r="OKX5384" s="288"/>
      <c r="OKY5384" s="288"/>
      <c r="OKZ5384" s="288"/>
      <c r="OLA5384" s="288"/>
      <c r="OLB5384" s="288"/>
      <c r="OLC5384" s="288"/>
      <c r="OLD5384" s="288"/>
      <c r="OLE5384" s="288"/>
      <c r="OLF5384" s="288"/>
      <c r="OLG5384" s="288"/>
      <c r="OLH5384" s="288"/>
      <c r="OLI5384" s="288"/>
      <c r="OLJ5384" s="288"/>
      <c r="OLK5384" s="288"/>
      <c r="OLL5384" s="288"/>
      <c r="OLM5384" s="288"/>
      <c r="OLN5384" s="288"/>
      <c r="OLO5384" s="288"/>
      <c r="OLP5384" s="288"/>
      <c r="OLQ5384" s="288"/>
      <c r="OLR5384" s="288"/>
      <c r="OLS5384" s="288"/>
      <c r="OLT5384" s="288"/>
      <c r="OLU5384" s="288"/>
      <c r="OLV5384" s="288"/>
      <c r="OLW5384" s="288"/>
      <c r="OLX5384" s="288"/>
      <c r="OLY5384" s="288"/>
      <c r="OLZ5384" s="288"/>
      <c r="OMA5384" s="288"/>
      <c r="OMB5384" s="288"/>
      <c r="OMC5384" s="288"/>
      <c r="OMD5384" s="288"/>
      <c r="OME5384" s="288"/>
      <c r="OMF5384" s="288"/>
      <c r="OMG5384" s="288"/>
      <c r="OMH5384" s="288"/>
      <c r="OMI5384" s="288"/>
      <c r="OMJ5384" s="288"/>
      <c r="OMK5384" s="288"/>
      <c r="OML5384" s="288"/>
      <c r="OMM5384" s="288"/>
      <c r="OMN5384" s="288"/>
      <c r="OMO5384" s="288"/>
      <c r="OMP5384" s="288"/>
      <c r="OMQ5384" s="288"/>
      <c r="OMR5384" s="288"/>
      <c r="OMS5384" s="288"/>
      <c r="OMT5384" s="288"/>
      <c r="OMU5384" s="288"/>
      <c r="OMV5384" s="288"/>
      <c r="OMW5384" s="288"/>
      <c r="OMX5384" s="288"/>
      <c r="OMY5384" s="288"/>
      <c r="OMZ5384" s="288"/>
      <c r="ONA5384" s="288"/>
      <c r="ONB5384" s="288"/>
      <c r="ONC5384" s="288"/>
      <c r="OND5384" s="288"/>
      <c r="ONE5384" s="288"/>
      <c r="ONF5384" s="288"/>
      <c r="ONG5384" s="288"/>
      <c r="ONH5384" s="288"/>
      <c r="ONI5384" s="288"/>
      <c r="ONJ5384" s="288"/>
      <c r="ONK5384" s="288"/>
      <c r="ONL5384" s="288"/>
      <c r="ONM5384" s="288"/>
      <c r="ONN5384" s="288"/>
      <c r="ONO5384" s="288"/>
      <c r="ONP5384" s="288"/>
      <c r="ONQ5384" s="288"/>
      <c r="ONR5384" s="288"/>
      <c r="ONS5384" s="288"/>
      <c r="ONT5384" s="288"/>
      <c r="ONU5384" s="288"/>
      <c r="ONV5384" s="288"/>
      <c r="ONW5384" s="288"/>
      <c r="ONX5384" s="288"/>
      <c r="ONY5384" s="288"/>
      <c r="ONZ5384" s="288"/>
      <c r="OOA5384" s="288"/>
      <c r="OOB5384" s="288"/>
      <c r="OOC5384" s="288"/>
      <c r="OOD5384" s="288"/>
      <c r="OOE5384" s="288"/>
      <c r="OOF5384" s="288"/>
      <c r="OOG5384" s="288"/>
      <c r="OOH5384" s="288"/>
      <c r="OOI5384" s="288"/>
      <c r="OOJ5384" s="288"/>
      <c r="OOK5384" s="288"/>
      <c r="OOL5384" s="288"/>
      <c r="OOM5384" s="288"/>
      <c r="OON5384" s="288"/>
      <c r="OOO5384" s="288"/>
      <c r="OOP5384" s="288"/>
      <c r="OOQ5384" s="288"/>
      <c r="OOR5384" s="288"/>
      <c r="OOS5384" s="288"/>
      <c r="OOT5384" s="288"/>
      <c r="OOU5384" s="288"/>
      <c r="OOV5384" s="288"/>
      <c r="OOW5384" s="288"/>
      <c r="OOX5384" s="288"/>
      <c r="OOY5384" s="288"/>
      <c r="OOZ5384" s="288"/>
      <c r="OPA5384" s="288"/>
      <c r="OPB5384" s="288"/>
      <c r="OPC5384" s="288"/>
      <c r="OPD5384" s="288"/>
      <c r="OPE5384" s="288"/>
      <c r="OPF5384" s="288"/>
      <c r="OPG5384" s="288"/>
      <c r="OPH5384" s="288"/>
      <c r="OPI5384" s="288"/>
      <c r="OPJ5384" s="288"/>
      <c r="OPK5384" s="288"/>
      <c r="OPL5384" s="288"/>
      <c r="OPM5384" s="288"/>
      <c r="OPN5384" s="288"/>
      <c r="OPO5384" s="288"/>
      <c r="OPP5384" s="288"/>
      <c r="OPQ5384" s="288"/>
      <c r="OPR5384" s="288"/>
      <c r="OPS5384" s="288"/>
      <c r="OPT5384" s="288"/>
      <c r="OPU5384" s="288"/>
      <c r="OPV5384" s="288"/>
      <c r="OPW5384" s="288"/>
      <c r="OPX5384" s="288"/>
      <c r="OPY5384" s="288"/>
      <c r="OPZ5384" s="288"/>
      <c r="OQA5384" s="288"/>
      <c r="OQB5384" s="288"/>
      <c r="OQC5384" s="288"/>
      <c r="OQD5384" s="288"/>
      <c r="OQE5384" s="288"/>
      <c r="OQF5384" s="288"/>
      <c r="OQG5384" s="288"/>
      <c r="OQH5384" s="288"/>
      <c r="OQI5384" s="288"/>
      <c r="OQJ5384" s="288"/>
      <c r="OQK5384" s="288"/>
      <c r="OQL5384" s="288"/>
      <c r="OQM5384" s="288"/>
      <c r="OQN5384" s="288"/>
      <c r="OQO5384" s="288"/>
      <c r="OQP5384" s="288"/>
      <c r="OQQ5384" s="288"/>
      <c r="OQR5384" s="288"/>
      <c r="OQS5384" s="288"/>
      <c r="OQT5384" s="288"/>
      <c r="OQU5384" s="288"/>
      <c r="OQV5384" s="288"/>
      <c r="OQW5384" s="288"/>
      <c r="OQX5384" s="288"/>
      <c r="OQY5384" s="288"/>
      <c r="OQZ5384" s="288"/>
      <c r="ORA5384" s="288"/>
      <c r="ORB5384" s="288"/>
      <c r="ORC5384" s="288"/>
      <c r="ORD5384" s="288"/>
      <c r="ORE5384" s="288"/>
      <c r="ORF5384" s="288"/>
      <c r="ORG5384" s="288"/>
      <c r="ORH5384" s="288"/>
      <c r="ORI5384" s="288"/>
      <c r="ORJ5384" s="288"/>
      <c r="ORK5384" s="288"/>
      <c r="ORL5384" s="288"/>
      <c r="ORM5384" s="288"/>
      <c r="ORN5384" s="288"/>
      <c r="ORO5384" s="288"/>
      <c r="ORP5384" s="288"/>
      <c r="ORQ5384" s="288"/>
      <c r="ORR5384" s="288"/>
      <c r="ORS5384" s="288"/>
      <c r="ORT5384" s="288"/>
      <c r="ORU5384" s="288"/>
      <c r="ORV5384" s="288"/>
      <c r="ORW5384" s="288"/>
      <c r="ORX5384" s="288"/>
      <c r="ORY5384" s="288"/>
      <c r="ORZ5384" s="288"/>
      <c r="OSA5384" s="288"/>
      <c r="OSB5384" s="288"/>
      <c r="OSC5384" s="288"/>
      <c r="OSD5384" s="288"/>
      <c r="OSE5384" s="288"/>
      <c r="OSF5384" s="288"/>
      <c r="OSG5384" s="288"/>
      <c r="OSH5384" s="288"/>
      <c r="OSI5384" s="288"/>
      <c r="OSJ5384" s="288"/>
      <c r="OSK5384" s="288"/>
      <c r="OSL5384" s="288"/>
      <c r="OSM5384" s="288"/>
      <c r="OSN5384" s="288"/>
      <c r="OSO5384" s="288"/>
      <c r="OSP5384" s="288"/>
      <c r="OSQ5384" s="288"/>
      <c r="OSR5384" s="288"/>
      <c r="OSS5384" s="288"/>
      <c r="OST5384" s="288"/>
      <c r="OSU5384" s="288"/>
      <c r="OSV5384" s="288"/>
      <c r="OSW5384" s="288"/>
      <c r="OSX5384" s="288"/>
      <c r="OSY5384" s="288"/>
      <c r="OSZ5384" s="288"/>
      <c r="OTA5384" s="288"/>
      <c r="OTB5384" s="288"/>
      <c r="OTC5384" s="288"/>
      <c r="OTD5384" s="288"/>
      <c r="OTE5384" s="288"/>
      <c r="OTF5384" s="288"/>
      <c r="OTG5384" s="288"/>
      <c r="OTH5384" s="288"/>
      <c r="OTI5384" s="288"/>
      <c r="OTJ5384" s="288"/>
      <c r="OTK5384" s="288"/>
      <c r="OTL5384" s="288"/>
      <c r="OTM5384" s="288"/>
      <c r="OTN5384" s="288"/>
      <c r="OTO5384" s="288"/>
      <c r="OTP5384" s="288"/>
      <c r="OTQ5384" s="288"/>
      <c r="OTR5384" s="288"/>
      <c r="OTS5384" s="288"/>
      <c r="OTT5384" s="288"/>
      <c r="OTU5384" s="288"/>
      <c r="OTV5384" s="288"/>
      <c r="OTW5384" s="288"/>
      <c r="OTX5384" s="288"/>
      <c r="OTY5384" s="288"/>
      <c r="OTZ5384" s="288"/>
      <c r="OUA5384" s="288"/>
      <c r="OUB5384" s="288"/>
      <c r="OUC5384" s="288"/>
      <c r="OUD5384" s="288"/>
      <c r="OUE5384" s="288"/>
      <c r="OUF5384" s="288"/>
      <c r="OUG5384" s="288"/>
      <c r="OUH5384" s="288"/>
      <c r="OUI5384" s="288"/>
      <c r="OUJ5384" s="288"/>
      <c r="OUK5384" s="288"/>
      <c r="OUL5384" s="288"/>
      <c r="OUM5384" s="288"/>
      <c r="OUN5384" s="288"/>
      <c r="OUO5384" s="288"/>
      <c r="OUP5384" s="288"/>
      <c r="OUQ5384" s="288"/>
      <c r="OUR5384" s="288"/>
      <c r="OUS5384" s="288"/>
      <c r="OUT5384" s="288"/>
      <c r="OUU5384" s="288"/>
      <c r="OUV5384" s="288"/>
      <c r="OUW5384" s="288"/>
      <c r="OUX5384" s="288"/>
      <c r="OUY5384" s="288"/>
      <c r="OUZ5384" s="288"/>
      <c r="OVA5384" s="288"/>
      <c r="OVB5384" s="288"/>
      <c r="OVC5384" s="288"/>
      <c r="OVD5384" s="288"/>
      <c r="OVE5384" s="288"/>
      <c r="OVF5384" s="288"/>
      <c r="OVG5384" s="288"/>
      <c r="OVH5384" s="288"/>
      <c r="OVI5384" s="288"/>
      <c r="OVJ5384" s="288"/>
      <c r="OVK5384" s="288"/>
      <c r="OVL5384" s="288"/>
      <c r="OVM5384" s="288"/>
      <c r="OVN5384" s="288"/>
      <c r="OVO5384" s="288"/>
      <c r="OVP5384" s="288"/>
      <c r="OVQ5384" s="288"/>
      <c r="OVR5384" s="288"/>
      <c r="OVS5384" s="288"/>
      <c r="OVT5384" s="288"/>
      <c r="OVU5384" s="288"/>
      <c r="OVV5384" s="288"/>
      <c r="OVW5384" s="288"/>
      <c r="OVX5384" s="288"/>
      <c r="OVY5384" s="288"/>
      <c r="OVZ5384" s="288"/>
      <c r="OWA5384" s="288"/>
      <c r="OWB5384" s="288"/>
      <c r="OWC5384" s="288"/>
      <c r="OWD5384" s="288"/>
      <c r="OWE5384" s="288"/>
      <c r="OWF5384" s="288"/>
      <c r="OWG5384" s="288"/>
      <c r="OWH5384" s="288"/>
      <c r="OWI5384" s="288"/>
      <c r="OWJ5384" s="288"/>
      <c r="OWK5384" s="288"/>
      <c r="OWL5384" s="288"/>
      <c r="OWM5384" s="288"/>
      <c r="OWN5384" s="288"/>
      <c r="OWO5384" s="288"/>
      <c r="OWP5384" s="288"/>
      <c r="OWQ5384" s="288"/>
      <c r="OWR5384" s="288"/>
      <c r="OWS5384" s="288"/>
      <c r="OWT5384" s="288"/>
      <c r="OWU5384" s="288"/>
      <c r="OWV5384" s="288"/>
      <c r="OWW5384" s="288"/>
      <c r="OWX5384" s="288"/>
      <c r="OWY5384" s="288"/>
      <c r="OWZ5384" s="288"/>
      <c r="OXA5384" s="288"/>
      <c r="OXB5384" s="288"/>
      <c r="OXC5384" s="288"/>
      <c r="OXD5384" s="288"/>
      <c r="OXE5384" s="288"/>
      <c r="OXF5384" s="288"/>
      <c r="OXG5384" s="288"/>
      <c r="OXH5384" s="288"/>
      <c r="OXI5384" s="288"/>
      <c r="OXJ5384" s="288"/>
      <c r="OXK5384" s="288"/>
      <c r="OXL5384" s="288"/>
      <c r="OXM5384" s="288"/>
      <c r="OXN5384" s="288"/>
      <c r="OXO5384" s="288"/>
      <c r="OXP5384" s="288"/>
      <c r="OXQ5384" s="288"/>
      <c r="OXR5384" s="288"/>
      <c r="OXS5384" s="288"/>
      <c r="OXT5384" s="288"/>
      <c r="OXU5384" s="288"/>
      <c r="OXV5384" s="288"/>
      <c r="OXW5384" s="288"/>
      <c r="OXX5384" s="288"/>
      <c r="OXY5384" s="288"/>
      <c r="OXZ5384" s="288"/>
      <c r="OYA5384" s="288"/>
      <c r="OYB5384" s="288"/>
      <c r="OYC5384" s="288"/>
      <c r="OYD5384" s="288"/>
      <c r="OYE5384" s="288"/>
      <c r="OYF5384" s="288"/>
      <c r="OYG5384" s="288"/>
      <c r="OYH5384" s="288"/>
      <c r="OYI5384" s="288"/>
      <c r="OYJ5384" s="288"/>
      <c r="OYK5384" s="288"/>
      <c r="OYL5384" s="288"/>
      <c r="OYM5384" s="288"/>
      <c r="OYN5384" s="288"/>
      <c r="OYO5384" s="288"/>
      <c r="OYP5384" s="288"/>
      <c r="OYQ5384" s="288"/>
      <c r="OYR5384" s="288"/>
      <c r="OYS5384" s="288"/>
      <c r="OYT5384" s="288"/>
      <c r="OYU5384" s="288"/>
      <c r="OYV5384" s="288"/>
      <c r="OYW5384" s="288"/>
      <c r="OYX5384" s="288"/>
      <c r="OYY5384" s="288"/>
      <c r="OYZ5384" s="288"/>
      <c r="OZA5384" s="288"/>
      <c r="OZB5384" s="288"/>
      <c r="OZC5384" s="288"/>
      <c r="OZD5384" s="288"/>
      <c r="OZE5384" s="288"/>
      <c r="OZF5384" s="288"/>
      <c r="OZG5384" s="288"/>
      <c r="OZH5384" s="288"/>
      <c r="OZI5384" s="288"/>
      <c r="OZJ5384" s="288"/>
      <c r="OZK5384" s="288"/>
      <c r="OZL5384" s="288"/>
      <c r="OZM5384" s="288"/>
      <c r="OZN5384" s="288"/>
      <c r="OZO5384" s="288"/>
      <c r="OZP5384" s="288"/>
      <c r="OZQ5384" s="288"/>
      <c r="OZR5384" s="288"/>
      <c r="OZS5384" s="288"/>
      <c r="OZT5384" s="288"/>
      <c r="OZU5384" s="288"/>
      <c r="OZV5384" s="288"/>
      <c r="OZW5384" s="288"/>
      <c r="OZX5384" s="288"/>
      <c r="OZY5384" s="288"/>
      <c r="OZZ5384" s="288"/>
      <c r="PAA5384" s="288"/>
      <c r="PAB5384" s="288"/>
      <c r="PAC5384" s="288"/>
      <c r="PAD5384" s="288"/>
      <c r="PAE5384" s="288"/>
      <c r="PAF5384" s="288"/>
      <c r="PAG5384" s="288"/>
      <c r="PAH5384" s="288"/>
      <c r="PAI5384" s="288"/>
      <c r="PAJ5384" s="288"/>
      <c r="PAK5384" s="288"/>
      <c r="PAL5384" s="288"/>
      <c r="PAM5384" s="288"/>
      <c r="PAN5384" s="288"/>
      <c r="PAO5384" s="288"/>
      <c r="PAP5384" s="288"/>
      <c r="PAQ5384" s="288"/>
      <c r="PAR5384" s="288"/>
      <c r="PAS5384" s="288"/>
      <c r="PAT5384" s="288"/>
      <c r="PAU5384" s="288"/>
      <c r="PAV5384" s="288"/>
      <c r="PAW5384" s="288"/>
      <c r="PAX5384" s="288"/>
      <c r="PAY5384" s="288"/>
      <c r="PAZ5384" s="288"/>
      <c r="PBA5384" s="288"/>
      <c r="PBB5384" s="288"/>
      <c r="PBC5384" s="288"/>
      <c r="PBD5384" s="288"/>
      <c r="PBE5384" s="288"/>
      <c r="PBF5384" s="288"/>
      <c r="PBG5384" s="288"/>
      <c r="PBH5384" s="288"/>
      <c r="PBI5384" s="288"/>
      <c r="PBJ5384" s="288"/>
      <c r="PBK5384" s="288"/>
      <c r="PBL5384" s="288"/>
      <c r="PBM5384" s="288"/>
      <c r="PBN5384" s="288"/>
      <c r="PBO5384" s="288"/>
      <c r="PBP5384" s="288"/>
      <c r="PBQ5384" s="288"/>
      <c r="PBR5384" s="288"/>
      <c r="PBS5384" s="288"/>
      <c r="PBT5384" s="288"/>
      <c r="PBU5384" s="288"/>
      <c r="PBV5384" s="288"/>
      <c r="PBW5384" s="288"/>
      <c r="PBX5384" s="288"/>
      <c r="PBY5384" s="288"/>
      <c r="PBZ5384" s="288"/>
      <c r="PCA5384" s="288"/>
      <c r="PCB5384" s="288"/>
      <c r="PCC5384" s="288"/>
      <c r="PCD5384" s="288"/>
      <c r="PCE5384" s="288"/>
      <c r="PCF5384" s="288"/>
      <c r="PCG5384" s="288"/>
      <c r="PCH5384" s="288"/>
      <c r="PCI5384" s="288"/>
      <c r="PCJ5384" s="288"/>
      <c r="PCK5384" s="288"/>
      <c r="PCL5384" s="288"/>
      <c r="PCM5384" s="288"/>
      <c r="PCN5384" s="288"/>
      <c r="PCO5384" s="288"/>
      <c r="PCP5384" s="288"/>
      <c r="PCQ5384" s="288"/>
      <c r="PCR5384" s="288"/>
      <c r="PCS5384" s="288"/>
      <c r="PCT5384" s="288"/>
      <c r="PCU5384" s="288"/>
      <c r="PCV5384" s="288"/>
      <c r="PCW5384" s="288"/>
      <c r="PCX5384" s="288"/>
      <c r="PCY5384" s="288"/>
      <c r="PCZ5384" s="288"/>
      <c r="PDA5384" s="288"/>
      <c r="PDB5384" s="288"/>
      <c r="PDC5384" s="288"/>
      <c r="PDD5384" s="288"/>
      <c r="PDE5384" s="288"/>
      <c r="PDF5384" s="288"/>
      <c r="PDG5384" s="288"/>
      <c r="PDH5384" s="288"/>
      <c r="PDI5384" s="288"/>
      <c r="PDJ5384" s="288"/>
      <c r="PDK5384" s="288"/>
      <c r="PDL5384" s="288"/>
      <c r="PDM5384" s="288"/>
      <c r="PDN5384" s="288"/>
      <c r="PDO5384" s="288"/>
      <c r="PDP5384" s="288"/>
      <c r="PDQ5384" s="288"/>
      <c r="PDR5384" s="288"/>
      <c r="PDS5384" s="288"/>
      <c r="PDT5384" s="288"/>
      <c r="PDU5384" s="288"/>
      <c r="PDV5384" s="288"/>
      <c r="PDW5384" s="288"/>
      <c r="PDX5384" s="288"/>
      <c r="PDY5384" s="288"/>
      <c r="PDZ5384" s="288"/>
      <c r="PEA5384" s="288"/>
      <c r="PEB5384" s="288"/>
      <c r="PEC5384" s="288"/>
      <c r="PED5384" s="288"/>
      <c r="PEE5384" s="288"/>
      <c r="PEF5384" s="288"/>
      <c r="PEG5384" s="288"/>
      <c r="PEH5384" s="288"/>
      <c r="PEI5384" s="288"/>
      <c r="PEJ5384" s="288"/>
      <c r="PEK5384" s="288"/>
      <c r="PEL5384" s="288"/>
      <c r="PEM5384" s="288"/>
      <c r="PEN5384" s="288"/>
      <c r="PEO5384" s="288"/>
      <c r="PEP5384" s="288"/>
      <c r="PEQ5384" s="288"/>
      <c r="PER5384" s="288"/>
      <c r="PES5384" s="288"/>
      <c r="PET5384" s="288"/>
      <c r="PEU5384" s="288"/>
      <c r="PEV5384" s="288"/>
      <c r="PEW5384" s="288"/>
      <c r="PEX5384" s="288"/>
      <c r="PEY5384" s="288"/>
      <c r="PEZ5384" s="288"/>
      <c r="PFA5384" s="288"/>
      <c r="PFB5384" s="288"/>
      <c r="PFC5384" s="288"/>
      <c r="PFD5384" s="288"/>
      <c r="PFE5384" s="288"/>
      <c r="PFF5384" s="288"/>
      <c r="PFG5384" s="288"/>
      <c r="PFH5384" s="288"/>
      <c r="PFI5384" s="288"/>
      <c r="PFJ5384" s="288"/>
      <c r="PFK5384" s="288"/>
      <c r="PFL5384" s="288"/>
      <c r="PFM5384" s="288"/>
      <c r="PFN5384" s="288"/>
      <c r="PFO5384" s="288"/>
      <c r="PFP5384" s="288"/>
      <c r="PFQ5384" s="288"/>
      <c r="PFR5384" s="288"/>
      <c r="PFS5384" s="288"/>
      <c r="PFT5384" s="288"/>
      <c r="PFU5384" s="288"/>
      <c r="PFV5384" s="288"/>
      <c r="PFW5384" s="288"/>
      <c r="PFX5384" s="288"/>
      <c r="PFY5384" s="288"/>
      <c r="PFZ5384" s="288"/>
      <c r="PGA5384" s="288"/>
      <c r="PGB5384" s="288"/>
      <c r="PGC5384" s="288"/>
      <c r="PGD5384" s="288"/>
      <c r="PGE5384" s="288"/>
      <c r="PGF5384" s="288"/>
      <c r="PGG5384" s="288"/>
      <c r="PGH5384" s="288"/>
      <c r="PGI5384" s="288"/>
      <c r="PGJ5384" s="288"/>
      <c r="PGK5384" s="288"/>
      <c r="PGL5384" s="288"/>
      <c r="PGM5384" s="288"/>
      <c r="PGN5384" s="288"/>
      <c r="PGO5384" s="288"/>
      <c r="PGP5384" s="288"/>
      <c r="PGQ5384" s="288"/>
      <c r="PGR5384" s="288"/>
      <c r="PGS5384" s="288"/>
      <c r="PGT5384" s="288"/>
      <c r="PGU5384" s="288"/>
      <c r="PGV5384" s="288"/>
      <c r="PGW5384" s="288"/>
      <c r="PGX5384" s="288"/>
      <c r="PGY5384" s="288"/>
      <c r="PGZ5384" s="288"/>
      <c r="PHA5384" s="288"/>
      <c r="PHB5384" s="288"/>
      <c r="PHC5384" s="288"/>
      <c r="PHD5384" s="288"/>
      <c r="PHE5384" s="288"/>
      <c r="PHF5384" s="288"/>
      <c r="PHG5384" s="288"/>
      <c r="PHH5384" s="288"/>
      <c r="PHI5384" s="288"/>
      <c r="PHJ5384" s="288"/>
      <c r="PHK5384" s="288"/>
      <c r="PHL5384" s="288"/>
      <c r="PHM5384" s="288"/>
      <c r="PHN5384" s="288"/>
      <c r="PHO5384" s="288"/>
      <c r="PHP5384" s="288"/>
      <c r="PHQ5384" s="288"/>
      <c r="PHR5384" s="288"/>
      <c r="PHS5384" s="288"/>
      <c r="PHT5384" s="288"/>
      <c r="PHU5384" s="288"/>
      <c r="PHV5384" s="288"/>
      <c r="PHW5384" s="288"/>
      <c r="PHX5384" s="288"/>
      <c r="PHY5384" s="288"/>
      <c r="PHZ5384" s="288"/>
      <c r="PIA5384" s="288"/>
      <c r="PIB5384" s="288"/>
      <c r="PIC5384" s="288"/>
      <c r="PID5384" s="288"/>
      <c r="PIE5384" s="288"/>
      <c r="PIF5384" s="288"/>
      <c r="PIG5384" s="288"/>
      <c r="PIH5384" s="288"/>
      <c r="PII5384" s="288"/>
      <c r="PIJ5384" s="288"/>
      <c r="PIK5384" s="288"/>
      <c r="PIL5384" s="288"/>
      <c r="PIM5384" s="288"/>
      <c r="PIN5384" s="288"/>
      <c r="PIO5384" s="288"/>
      <c r="PIP5384" s="288"/>
      <c r="PIQ5384" s="288"/>
      <c r="PIR5384" s="288"/>
      <c r="PIS5384" s="288"/>
      <c r="PIT5384" s="288"/>
      <c r="PIU5384" s="288"/>
      <c r="PIV5384" s="288"/>
      <c r="PIW5384" s="288"/>
      <c r="PIX5384" s="288"/>
      <c r="PIY5384" s="288"/>
      <c r="PIZ5384" s="288"/>
      <c r="PJA5384" s="288"/>
      <c r="PJB5384" s="288"/>
      <c r="PJC5384" s="288"/>
      <c r="PJD5384" s="288"/>
      <c r="PJE5384" s="288"/>
      <c r="PJF5384" s="288"/>
      <c r="PJG5384" s="288"/>
      <c r="PJH5384" s="288"/>
      <c r="PJI5384" s="288"/>
      <c r="PJJ5384" s="288"/>
      <c r="PJK5384" s="288"/>
      <c r="PJL5384" s="288"/>
      <c r="PJM5384" s="288"/>
      <c r="PJN5384" s="288"/>
      <c r="PJO5384" s="288"/>
      <c r="PJP5384" s="288"/>
      <c r="PJQ5384" s="288"/>
      <c r="PJR5384" s="288"/>
      <c r="PJS5384" s="288"/>
      <c r="PJT5384" s="288"/>
      <c r="PJU5384" s="288"/>
      <c r="PJV5384" s="288"/>
      <c r="PJW5384" s="288"/>
      <c r="PJX5384" s="288"/>
      <c r="PJY5384" s="288"/>
      <c r="PJZ5384" s="288"/>
      <c r="PKA5384" s="288"/>
      <c r="PKB5384" s="288"/>
      <c r="PKC5384" s="288"/>
      <c r="PKD5384" s="288"/>
      <c r="PKE5384" s="288"/>
      <c r="PKF5384" s="288"/>
      <c r="PKG5384" s="288"/>
      <c r="PKH5384" s="288"/>
      <c r="PKI5384" s="288"/>
      <c r="PKJ5384" s="288"/>
      <c r="PKK5384" s="288"/>
      <c r="PKL5384" s="288"/>
      <c r="PKM5384" s="288"/>
      <c r="PKN5384" s="288"/>
      <c r="PKO5384" s="288"/>
      <c r="PKP5384" s="288"/>
      <c r="PKQ5384" s="288"/>
      <c r="PKR5384" s="288"/>
      <c r="PKS5384" s="288"/>
      <c r="PKT5384" s="288"/>
      <c r="PKU5384" s="288"/>
      <c r="PKV5384" s="288"/>
      <c r="PKW5384" s="288"/>
      <c r="PKX5384" s="288"/>
      <c r="PKY5384" s="288"/>
      <c r="PKZ5384" s="288"/>
      <c r="PLA5384" s="288"/>
      <c r="PLB5384" s="288"/>
      <c r="PLC5384" s="288"/>
      <c r="PLD5384" s="288"/>
      <c r="PLE5384" s="288"/>
      <c r="PLF5384" s="288"/>
      <c r="PLG5384" s="288"/>
      <c r="PLH5384" s="288"/>
      <c r="PLI5384" s="288"/>
      <c r="PLJ5384" s="288"/>
      <c r="PLK5384" s="288"/>
      <c r="PLL5384" s="288"/>
      <c r="PLM5384" s="288"/>
      <c r="PLN5384" s="288"/>
      <c r="PLO5384" s="288"/>
      <c r="PLP5384" s="288"/>
      <c r="PLQ5384" s="288"/>
      <c r="PLR5384" s="288"/>
      <c r="PLS5384" s="288"/>
      <c r="PLT5384" s="288"/>
      <c r="PLU5384" s="288"/>
      <c r="PLV5384" s="288"/>
      <c r="PLW5384" s="288"/>
      <c r="PLX5384" s="288"/>
      <c r="PLY5384" s="288"/>
      <c r="PLZ5384" s="288"/>
      <c r="PMA5384" s="288"/>
      <c r="PMB5384" s="288"/>
      <c r="PMC5384" s="288"/>
      <c r="PMD5384" s="288"/>
      <c r="PME5384" s="288"/>
      <c r="PMF5384" s="288"/>
      <c r="PMG5384" s="288"/>
      <c r="PMH5384" s="288"/>
      <c r="PMI5384" s="288"/>
      <c r="PMJ5384" s="288"/>
      <c r="PMK5384" s="288"/>
      <c r="PML5384" s="288"/>
      <c r="PMM5384" s="288"/>
      <c r="PMN5384" s="288"/>
      <c r="PMO5384" s="288"/>
      <c r="PMP5384" s="288"/>
      <c r="PMQ5384" s="288"/>
      <c r="PMR5384" s="288"/>
      <c r="PMS5384" s="288"/>
      <c r="PMT5384" s="288"/>
      <c r="PMU5384" s="288"/>
      <c r="PMV5384" s="288"/>
      <c r="PMW5384" s="288"/>
      <c r="PMX5384" s="288"/>
      <c r="PMY5384" s="288"/>
      <c r="PMZ5384" s="288"/>
      <c r="PNA5384" s="288"/>
      <c r="PNB5384" s="288"/>
      <c r="PNC5384" s="288"/>
      <c r="PND5384" s="288"/>
      <c r="PNE5384" s="288"/>
      <c r="PNF5384" s="288"/>
      <c r="PNG5384" s="288"/>
      <c r="PNH5384" s="288"/>
      <c r="PNI5384" s="288"/>
      <c r="PNJ5384" s="288"/>
      <c r="PNK5384" s="288"/>
      <c r="PNL5384" s="288"/>
      <c r="PNM5384" s="288"/>
      <c r="PNN5384" s="288"/>
      <c r="PNO5384" s="288"/>
      <c r="PNP5384" s="288"/>
      <c r="PNQ5384" s="288"/>
      <c r="PNR5384" s="288"/>
      <c r="PNS5384" s="288"/>
      <c r="PNT5384" s="288"/>
      <c r="PNU5384" s="288"/>
      <c r="PNV5384" s="288"/>
      <c r="PNW5384" s="288"/>
      <c r="PNX5384" s="288"/>
      <c r="PNY5384" s="288"/>
      <c r="PNZ5384" s="288"/>
      <c r="POA5384" s="288"/>
      <c r="POB5384" s="288"/>
      <c r="POC5384" s="288"/>
      <c r="POD5384" s="288"/>
      <c r="POE5384" s="288"/>
      <c r="POF5384" s="288"/>
      <c r="POG5384" s="288"/>
      <c r="POH5384" s="288"/>
      <c r="POI5384" s="288"/>
      <c r="POJ5384" s="288"/>
      <c r="POK5384" s="288"/>
      <c r="POL5384" s="288"/>
      <c r="POM5384" s="288"/>
      <c r="PON5384" s="288"/>
      <c r="POO5384" s="288"/>
      <c r="POP5384" s="288"/>
      <c r="POQ5384" s="288"/>
      <c r="POR5384" s="288"/>
      <c r="POS5384" s="288"/>
      <c r="POT5384" s="288"/>
      <c r="POU5384" s="288"/>
      <c r="POV5384" s="288"/>
      <c r="POW5384" s="288"/>
      <c r="POX5384" s="288"/>
      <c r="POY5384" s="288"/>
      <c r="POZ5384" s="288"/>
      <c r="PPA5384" s="288"/>
      <c r="PPB5384" s="288"/>
      <c r="PPC5384" s="288"/>
      <c r="PPD5384" s="288"/>
      <c r="PPE5384" s="288"/>
      <c r="PPF5384" s="288"/>
      <c r="PPG5384" s="288"/>
      <c r="PPH5384" s="288"/>
      <c r="PPI5384" s="288"/>
      <c r="PPJ5384" s="288"/>
      <c r="PPK5384" s="288"/>
      <c r="PPL5384" s="288"/>
      <c r="PPM5384" s="288"/>
      <c r="PPN5384" s="288"/>
      <c r="PPO5384" s="288"/>
      <c r="PPP5384" s="288"/>
      <c r="PPQ5384" s="288"/>
      <c r="PPR5384" s="288"/>
      <c r="PPS5384" s="288"/>
      <c r="PPT5384" s="288"/>
      <c r="PPU5384" s="288"/>
      <c r="PPV5384" s="288"/>
      <c r="PPW5384" s="288"/>
      <c r="PPX5384" s="288"/>
      <c r="PPY5384" s="288"/>
      <c r="PPZ5384" s="288"/>
      <c r="PQA5384" s="288"/>
      <c r="PQB5384" s="288"/>
      <c r="PQC5384" s="288"/>
      <c r="PQD5384" s="288"/>
      <c r="PQE5384" s="288"/>
      <c r="PQF5384" s="288"/>
      <c r="PQG5384" s="288"/>
      <c r="PQH5384" s="288"/>
      <c r="PQI5384" s="288"/>
      <c r="PQJ5384" s="288"/>
      <c r="PQK5384" s="288"/>
      <c r="PQL5384" s="288"/>
      <c r="PQM5384" s="288"/>
      <c r="PQN5384" s="288"/>
      <c r="PQO5384" s="288"/>
      <c r="PQP5384" s="288"/>
      <c r="PQQ5384" s="288"/>
      <c r="PQR5384" s="288"/>
      <c r="PQS5384" s="288"/>
      <c r="PQT5384" s="288"/>
      <c r="PQU5384" s="288"/>
      <c r="PQV5384" s="288"/>
      <c r="PQW5384" s="288"/>
      <c r="PQX5384" s="288"/>
      <c r="PQY5384" s="288"/>
      <c r="PQZ5384" s="288"/>
      <c r="PRA5384" s="288"/>
      <c r="PRB5384" s="288"/>
      <c r="PRC5384" s="288"/>
      <c r="PRD5384" s="288"/>
      <c r="PRE5384" s="288"/>
      <c r="PRF5384" s="288"/>
      <c r="PRG5384" s="288"/>
      <c r="PRH5384" s="288"/>
      <c r="PRI5384" s="288"/>
      <c r="PRJ5384" s="288"/>
      <c r="PRK5384" s="288"/>
      <c r="PRL5384" s="288"/>
      <c r="PRM5384" s="288"/>
      <c r="PRN5384" s="288"/>
      <c r="PRO5384" s="288"/>
      <c r="PRP5384" s="288"/>
      <c r="PRQ5384" s="288"/>
      <c r="PRR5384" s="288"/>
      <c r="PRS5384" s="288"/>
      <c r="PRT5384" s="288"/>
      <c r="PRU5384" s="288"/>
      <c r="PRV5384" s="288"/>
      <c r="PRW5384" s="288"/>
      <c r="PRX5384" s="288"/>
      <c r="PRY5384" s="288"/>
      <c r="PRZ5384" s="288"/>
      <c r="PSA5384" s="288"/>
      <c r="PSB5384" s="288"/>
      <c r="PSC5384" s="288"/>
      <c r="PSD5384" s="288"/>
      <c r="PSE5384" s="288"/>
      <c r="PSF5384" s="288"/>
      <c r="PSG5384" s="288"/>
      <c r="PSH5384" s="288"/>
      <c r="PSI5384" s="288"/>
      <c r="PSJ5384" s="288"/>
      <c r="PSK5384" s="288"/>
      <c r="PSL5384" s="288"/>
      <c r="PSM5384" s="288"/>
      <c r="PSN5384" s="288"/>
      <c r="PSO5384" s="288"/>
      <c r="PSP5384" s="288"/>
      <c r="PSQ5384" s="288"/>
      <c r="PSR5384" s="288"/>
      <c r="PSS5384" s="288"/>
      <c r="PST5384" s="288"/>
      <c r="PSU5384" s="288"/>
      <c r="PSV5384" s="288"/>
      <c r="PSW5384" s="288"/>
      <c r="PSX5384" s="288"/>
      <c r="PSY5384" s="288"/>
      <c r="PSZ5384" s="288"/>
      <c r="PTA5384" s="288"/>
      <c r="PTB5384" s="288"/>
      <c r="PTC5384" s="288"/>
      <c r="PTD5384" s="288"/>
      <c r="PTE5384" s="288"/>
      <c r="PTF5384" s="288"/>
      <c r="PTG5384" s="288"/>
      <c r="PTH5384" s="288"/>
      <c r="PTI5384" s="288"/>
      <c r="PTJ5384" s="288"/>
      <c r="PTK5384" s="288"/>
      <c r="PTL5384" s="288"/>
      <c r="PTM5384" s="288"/>
      <c r="PTN5384" s="288"/>
      <c r="PTO5384" s="288"/>
      <c r="PTP5384" s="288"/>
      <c r="PTQ5384" s="288"/>
      <c r="PTR5384" s="288"/>
      <c r="PTS5384" s="288"/>
      <c r="PTT5384" s="288"/>
      <c r="PTU5384" s="288"/>
      <c r="PTV5384" s="288"/>
      <c r="PTW5384" s="288"/>
      <c r="PTX5384" s="288"/>
      <c r="PTY5384" s="288"/>
      <c r="PTZ5384" s="288"/>
      <c r="PUA5384" s="288"/>
      <c r="PUB5384" s="288"/>
      <c r="PUC5384" s="288"/>
      <c r="PUD5384" s="288"/>
      <c r="PUE5384" s="288"/>
      <c r="PUF5384" s="288"/>
      <c r="PUG5384" s="288"/>
      <c r="PUH5384" s="288"/>
      <c r="PUI5384" s="288"/>
      <c r="PUJ5384" s="288"/>
      <c r="PUK5384" s="288"/>
      <c r="PUL5384" s="288"/>
      <c r="PUM5384" s="288"/>
      <c r="PUN5384" s="288"/>
      <c r="PUO5384" s="288"/>
      <c r="PUP5384" s="288"/>
      <c r="PUQ5384" s="288"/>
      <c r="PUR5384" s="288"/>
      <c r="PUS5384" s="288"/>
      <c r="PUT5384" s="288"/>
      <c r="PUU5384" s="288"/>
      <c r="PUV5384" s="288"/>
      <c r="PUW5384" s="288"/>
      <c r="PUX5384" s="288"/>
      <c r="PUY5384" s="288"/>
      <c r="PUZ5384" s="288"/>
      <c r="PVA5384" s="288"/>
      <c r="PVB5384" s="288"/>
      <c r="PVC5384" s="288"/>
      <c r="PVD5384" s="288"/>
      <c r="PVE5384" s="288"/>
      <c r="PVF5384" s="288"/>
      <c r="PVG5384" s="288"/>
      <c r="PVH5384" s="288"/>
      <c r="PVI5384" s="288"/>
      <c r="PVJ5384" s="288"/>
      <c r="PVK5384" s="288"/>
      <c r="PVL5384" s="288"/>
      <c r="PVM5384" s="288"/>
      <c r="PVN5384" s="288"/>
      <c r="PVO5384" s="288"/>
      <c r="PVP5384" s="288"/>
      <c r="PVQ5384" s="288"/>
      <c r="PVR5384" s="288"/>
      <c r="PVS5384" s="288"/>
      <c r="PVT5384" s="288"/>
      <c r="PVU5384" s="288"/>
      <c r="PVV5384" s="288"/>
      <c r="PVW5384" s="288"/>
      <c r="PVX5384" s="288"/>
      <c r="PVY5384" s="288"/>
      <c r="PVZ5384" s="288"/>
      <c r="PWA5384" s="288"/>
      <c r="PWB5384" s="288"/>
      <c r="PWC5384" s="288"/>
      <c r="PWD5384" s="288"/>
      <c r="PWE5384" s="288"/>
      <c r="PWF5384" s="288"/>
      <c r="PWG5384" s="288"/>
      <c r="PWH5384" s="288"/>
      <c r="PWI5384" s="288"/>
      <c r="PWJ5384" s="288"/>
      <c r="PWK5384" s="288"/>
      <c r="PWL5384" s="288"/>
      <c r="PWM5384" s="288"/>
      <c r="PWN5384" s="288"/>
      <c r="PWO5384" s="288"/>
      <c r="PWP5384" s="288"/>
      <c r="PWQ5384" s="288"/>
      <c r="PWR5384" s="288"/>
      <c r="PWS5384" s="288"/>
      <c r="PWT5384" s="288"/>
      <c r="PWU5384" s="288"/>
      <c r="PWV5384" s="288"/>
      <c r="PWW5384" s="288"/>
      <c r="PWX5384" s="288"/>
      <c r="PWY5384" s="288"/>
      <c r="PWZ5384" s="288"/>
      <c r="PXA5384" s="288"/>
      <c r="PXB5384" s="288"/>
      <c r="PXC5384" s="288"/>
      <c r="PXD5384" s="288"/>
      <c r="PXE5384" s="288"/>
      <c r="PXF5384" s="288"/>
      <c r="PXG5384" s="288"/>
      <c r="PXH5384" s="288"/>
      <c r="PXI5384" s="288"/>
      <c r="PXJ5384" s="288"/>
      <c r="PXK5384" s="288"/>
      <c r="PXL5384" s="288"/>
      <c r="PXM5384" s="288"/>
      <c r="PXN5384" s="288"/>
      <c r="PXO5384" s="288"/>
      <c r="PXP5384" s="288"/>
      <c r="PXQ5384" s="288"/>
      <c r="PXR5384" s="288"/>
      <c r="PXS5384" s="288"/>
      <c r="PXT5384" s="288"/>
      <c r="PXU5384" s="288"/>
      <c r="PXV5384" s="288"/>
      <c r="PXW5384" s="288"/>
      <c r="PXX5384" s="288"/>
      <c r="PXY5384" s="288"/>
      <c r="PXZ5384" s="288"/>
      <c r="PYA5384" s="288"/>
      <c r="PYB5384" s="288"/>
      <c r="PYC5384" s="288"/>
      <c r="PYD5384" s="288"/>
      <c r="PYE5384" s="288"/>
      <c r="PYF5384" s="288"/>
      <c r="PYG5384" s="288"/>
      <c r="PYH5384" s="288"/>
      <c r="PYI5384" s="288"/>
      <c r="PYJ5384" s="288"/>
      <c r="PYK5384" s="288"/>
      <c r="PYL5384" s="288"/>
      <c r="PYM5384" s="288"/>
      <c r="PYN5384" s="288"/>
      <c r="PYO5384" s="288"/>
      <c r="PYP5384" s="288"/>
      <c r="PYQ5384" s="288"/>
      <c r="PYR5384" s="288"/>
      <c r="PYS5384" s="288"/>
      <c r="PYT5384" s="288"/>
      <c r="PYU5384" s="288"/>
      <c r="PYV5384" s="288"/>
      <c r="PYW5384" s="288"/>
      <c r="PYX5384" s="288"/>
      <c r="PYY5384" s="288"/>
      <c r="PYZ5384" s="288"/>
      <c r="PZA5384" s="288"/>
      <c r="PZB5384" s="288"/>
      <c r="PZC5384" s="288"/>
      <c r="PZD5384" s="288"/>
      <c r="PZE5384" s="288"/>
      <c r="PZF5384" s="288"/>
      <c r="PZG5384" s="288"/>
      <c r="PZH5384" s="288"/>
      <c r="PZI5384" s="288"/>
      <c r="PZJ5384" s="288"/>
      <c r="PZK5384" s="288"/>
      <c r="PZL5384" s="288"/>
      <c r="PZM5384" s="288"/>
      <c r="PZN5384" s="288"/>
      <c r="PZO5384" s="288"/>
      <c r="PZP5384" s="288"/>
      <c r="PZQ5384" s="288"/>
      <c r="PZR5384" s="288"/>
      <c r="PZS5384" s="288"/>
      <c r="PZT5384" s="288"/>
      <c r="PZU5384" s="288"/>
      <c r="PZV5384" s="288"/>
      <c r="PZW5384" s="288"/>
      <c r="PZX5384" s="288"/>
      <c r="PZY5384" s="288"/>
      <c r="PZZ5384" s="288"/>
      <c r="QAA5384" s="288"/>
      <c r="QAB5384" s="288"/>
      <c r="QAC5384" s="288"/>
      <c r="QAD5384" s="288"/>
      <c r="QAE5384" s="288"/>
      <c r="QAF5384" s="288"/>
      <c r="QAG5384" s="288"/>
      <c r="QAH5384" s="288"/>
      <c r="QAI5384" s="288"/>
      <c r="QAJ5384" s="288"/>
      <c r="QAK5384" s="288"/>
      <c r="QAL5384" s="288"/>
      <c r="QAM5384" s="288"/>
      <c r="QAN5384" s="288"/>
      <c r="QAO5384" s="288"/>
      <c r="QAP5384" s="288"/>
      <c r="QAQ5384" s="288"/>
      <c r="QAR5384" s="288"/>
      <c r="QAS5384" s="288"/>
      <c r="QAT5384" s="288"/>
      <c r="QAU5384" s="288"/>
      <c r="QAV5384" s="288"/>
      <c r="QAW5384" s="288"/>
      <c r="QAX5384" s="288"/>
      <c r="QAY5384" s="288"/>
      <c r="QAZ5384" s="288"/>
      <c r="QBA5384" s="288"/>
      <c r="QBB5384" s="288"/>
      <c r="QBC5384" s="288"/>
      <c r="QBD5384" s="288"/>
      <c r="QBE5384" s="288"/>
      <c r="QBF5384" s="288"/>
      <c r="QBG5384" s="288"/>
      <c r="QBH5384" s="288"/>
      <c r="QBI5384" s="288"/>
      <c r="QBJ5384" s="288"/>
      <c r="QBK5384" s="288"/>
      <c r="QBL5384" s="288"/>
      <c r="QBM5384" s="288"/>
      <c r="QBN5384" s="288"/>
      <c r="QBO5384" s="288"/>
      <c r="QBP5384" s="288"/>
      <c r="QBQ5384" s="288"/>
      <c r="QBR5384" s="288"/>
      <c r="QBS5384" s="288"/>
      <c r="QBT5384" s="288"/>
      <c r="QBU5384" s="288"/>
      <c r="QBV5384" s="288"/>
      <c r="QBW5384" s="288"/>
      <c r="QBX5384" s="288"/>
      <c r="QBY5384" s="288"/>
      <c r="QBZ5384" s="288"/>
      <c r="QCA5384" s="288"/>
      <c r="QCB5384" s="288"/>
      <c r="QCC5384" s="288"/>
      <c r="QCD5384" s="288"/>
      <c r="QCE5384" s="288"/>
      <c r="QCF5384" s="288"/>
      <c r="QCG5384" s="288"/>
      <c r="QCH5384" s="288"/>
      <c r="QCI5384" s="288"/>
      <c r="QCJ5384" s="288"/>
      <c r="QCK5384" s="288"/>
      <c r="QCL5384" s="288"/>
      <c r="QCM5384" s="288"/>
      <c r="QCN5384" s="288"/>
      <c r="QCO5384" s="288"/>
      <c r="QCP5384" s="288"/>
      <c r="QCQ5384" s="288"/>
      <c r="QCR5384" s="288"/>
      <c r="QCS5384" s="288"/>
      <c r="QCT5384" s="288"/>
      <c r="QCU5384" s="288"/>
      <c r="QCV5384" s="288"/>
      <c r="QCW5384" s="288"/>
      <c r="QCX5384" s="288"/>
      <c r="QCY5384" s="288"/>
      <c r="QCZ5384" s="288"/>
      <c r="QDA5384" s="288"/>
      <c r="QDB5384" s="288"/>
      <c r="QDC5384" s="288"/>
      <c r="QDD5384" s="288"/>
      <c r="QDE5384" s="288"/>
      <c r="QDF5384" s="288"/>
      <c r="QDG5384" s="288"/>
      <c r="QDH5384" s="288"/>
      <c r="QDI5384" s="288"/>
      <c r="QDJ5384" s="288"/>
      <c r="QDK5384" s="288"/>
      <c r="QDL5384" s="288"/>
      <c r="QDM5384" s="288"/>
      <c r="QDN5384" s="288"/>
      <c r="QDO5384" s="288"/>
      <c r="QDP5384" s="288"/>
      <c r="QDQ5384" s="288"/>
      <c r="QDR5384" s="288"/>
      <c r="QDS5384" s="288"/>
      <c r="QDT5384" s="288"/>
      <c r="QDU5384" s="288"/>
      <c r="QDV5384" s="288"/>
      <c r="QDW5384" s="288"/>
      <c r="QDX5384" s="288"/>
      <c r="QDY5384" s="288"/>
      <c r="QDZ5384" s="288"/>
      <c r="QEA5384" s="288"/>
      <c r="QEB5384" s="288"/>
      <c r="QEC5384" s="288"/>
      <c r="QED5384" s="288"/>
      <c r="QEE5384" s="288"/>
      <c r="QEF5384" s="288"/>
      <c r="QEG5384" s="288"/>
      <c r="QEH5384" s="288"/>
      <c r="QEI5384" s="288"/>
      <c r="QEJ5384" s="288"/>
      <c r="QEK5384" s="288"/>
      <c r="QEL5384" s="288"/>
      <c r="QEM5384" s="288"/>
      <c r="QEN5384" s="288"/>
      <c r="QEO5384" s="288"/>
      <c r="QEP5384" s="288"/>
      <c r="QEQ5384" s="288"/>
      <c r="QER5384" s="288"/>
      <c r="QES5384" s="288"/>
      <c r="QET5384" s="288"/>
      <c r="QEU5384" s="288"/>
      <c r="QEV5384" s="288"/>
      <c r="QEW5384" s="288"/>
      <c r="QEX5384" s="288"/>
      <c r="QEY5384" s="288"/>
      <c r="QEZ5384" s="288"/>
      <c r="QFA5384" s="288"/>
      <c r="QFB5384" s="288"/>
      <c r="QFC5384" s="288"/>
      <c r="QFD5384" s="288"/>
      <c r="QFE5384" s="288"/>
      <c r="QFF5384" s="288"/>
      <c r="QFG5384" s="288"/>
      <c r="QFH5384" s="288"/>
      <c r="QFI5384" s="288"/>
      <c r="QFJ5384" s="288"/>
      <c r="QFK5384" s="288"/>
      <c r="QFL5384" s="288"/>
      <c r="QFM5384" s="288"/>
      <c r="QFN5384" s="288"/>
      <c r="QFO5384" s="288"/>
      <c r="QFP5384" s="288"/>
      <c r="QFQ5384" s="288"/>
      <c r="QFR5384" s="288"/>
      <c r="QFS5384" s="288"/>
      <c r="QFT5384" s="288"/>
      <c r="QFU5384" s="288"/>
      <c r="QFV5384" s="288"/>
      <c r="QFW5384" s="288"/>
      <c r="QFX5384" s="288"/>
      <c r="QFY5384" s="288"/>
      <c r="QFZ5384" s="288"/>
      <c r="QGA5384" s="288"/>
      <c r="QGB5384" s="288"/>
      <c r="QGC5384" s="288"/>
      <c r="QGD5384" s="288"/>
      <c r="QGE5384" s="288"/>
      <c r="QGF5384" s="288"/>
      <c r="QGG5384" s="288"/>
      <c r="QGH5384" s="288"/>
      <c r="QGI5384" s="288"/>
      <c r="QGJ5384" s="288"/>
      <c r="QGK5384" s="288"/>
      <c r="QGL5384" s="288"/>
      <c r="QGM5384" s="288"/>
      <c r="QGN5384" s="288"/>
      <c r="QGO5384" s="288"/>
      <c r="QGP5384" s="288"/>
      <c r="QGQ5384" s="288"/>
      <c r="QGR5384" s="288"/>
      <c r="QGS5384" s="288"/>
      <c r="QGT5384" s="288"/>
      <c r="QGU5384" s="288"/>
      <c r="QGV5384" s="288"/>
      <c r="QGW5384" s="288"/>
      <c r="QGX5384" s="288"/>
      <c r="QGY5384" s="288"/>
      <c r="QGZ5384" s="288"/>
      <c r="QHA5384" s="288"/>
      <c r="QHB5384" s="288"/>
      <c r="QHC5384" s="288"/>
      <c r="QHD5384" s="288"/>
      <c r="QHE5384" s="288"/>
      <c r="QHF5384" s="288"/>
      <c r="QHG5384" s="288"/>
      <c r="QHH5384" s="288"/>
      <c r="QHI5384" s="288"/>
      <c r="QHJ5384" s="288"/>
      <c r="QHK5384" s="288"/>
      <c r="QHL5384" s="288"/>
      <c r="QHM5384" s="288"/>
      <c r="QHN5384" s="288"/>
      <c r="QHO5384" s="288"/>
      <c r="QHP5384" s="288"/>
      <c r="QHQ5384" s="288"/>
      <c r="QHR5384" s="288"/>
      <c r="QHS5384" s="288"/>
      <c r="QHT5384" s="288"/>
      <c r="QHU5384" s="288"/>
      <c r="QHV5384" s="288"/>
      <c r="QHW5384" s="288"/>
      <c r="QHX5384" s="288"/>
      <c r="QHY5384" s="288"/>
      <c r="QHZ5384" s="288"/>
      <c r="QIA5384" s="288"/>
      <c r="QIB5384" s="288"/>
      <c r="QIC5384" s="288"/>
      <c r="QID5384" s="288"/>
      <c r="QIE5384" s="288"/>
      <c r="QIF5384" s="288"/>
      <c r="QIG5384" s="288"/>
      <c r="QIH5384" s="288"/>
      <c r="QII5384" s="288"/>
      <c r="QIJ5384" s="288"/>
      <c r="QIK5384" s="288"/>
      <c r="QIL5384" s="288"/>
      <c r="QIM5384" s="288"/>
      <c r="QIN5384" s="288"/>
      <c r="QIO5384" s="288"/>
      <c r="QIP5384" s="288"/>
      <c r="QIQ5384" s="288"/>
      <c r="QIR5384" s="288"/>
      <c r="QIS5384" s="288"/>
      <c r="QIT5384" s="288"/>
      <c r="QIU5384" s="288"/>
      <c r="QIV5384" s="288"/>
      <c r="QIW5384" s="288"/>
      <c r="QIX5384" s="288"/>
      <c r="QIY5384" s="288"/>
      <c r="QIZ5384" s="288"/>
      <c r="QJA5384" s="288"/>
      <c r="QJB5384" s="288"/>
      <c r="QJC5384" s="288"/>
      <c r="QJD5384" s="288"/>
      <c r="QJE5384" s="288"/>
      <c r="QJF5384" s="288"/>
      <c r="QJG5384" s="288"/>
      <c r="QJH5384" s="288"/>
      <c r="QJI5384" s="288"/>
      <c r="QJJ5384" s="288"/>
      <c r="QJK5384" s="288"/>
      <c r="QJL5384" s="288"/>
      <c r="QJM5384" s="288"/>
      <c r="QJN5384" s="288"/>
      <c r="QJO5384" s="288"/>
      <c r="QJP5384" s="288"/>
      <c r="QJQ5384" s="288"/>
      <c r="QJR5384" s="288"/>
      <c r="QJS5384" s="288"/>
      <c r="QJT5384" s="288"/>
      <c r="QJU5384" s="288"/>
      <c r="QJV5384" s="288"/>
      <c r="QJW5384" s="288"/>
      <c r="QJX5384" s="288"/>
      <c r="QJY5384" s="288"/>
      <c r="QJZ5384" s="288"/>
      <c r="QKA5384" s="288"/>
      <c r="QKB5384" s="288"/>
      <c r="QKC5384" s="288"/>
      <c r="QKD5384" s="288"/>
      <c r="QKE5384" s="288"/>
      <c r="QKF5384" s="288"/>
      <c r="QKG5384" s="288"/>
      <c r="QKH5384" s="288"/>
      <c r="QKI5384" s="288"/>
      <c r="QKJ5384" s="288"/>
      <c r="QKK5384" s="288"/>
      <c r="QKL5384" s="288"/>
      <c r="QKM5384" s="288"/>
      <c r="QKN5384" s="288"/>
      <c r="QKO5384" s="288"/>
      <c r="QKP5384" s="288"/>
      <c r="QKQ5384" s="288"/>
      <c r="QKR5384" s="288"/>
      <c r="QKS5384" s="288"/>
      <c r="QKT5384" s="288"/>
      <c r="QKU5384" s="288"/>
      <c r="QKV5384" s="288"/>
      <c r="QKW5384" s="288"/>
      <c r="QKX5384" s="288"/>
      <c r="QKY5384" s="288"/>
      <c r="QKZ5384" s="288"/>
      <c r="QLA5384" s="288"/>
      <c r="QLB5384" s="288"/>
      <c r="QLC5384" s="288"/>
      <c r="QLD5384" s="288"/>
      <c r="QLE5384" s="288"/>
      <c r="QLF5384" s="288"/>
      <c r="QLG5384" s="288"/>
      <c r="QLH5384" s="288"/>
      <c r="QLI5384" s="288"/>
      <c r="QLJ5384" s="288"/>
      <c r="QLK5384" s="288"/>
      <c r="QLL5384" s="288"/>
      <c r="QLM5384" s="288"/>
      <c r="QLN5384" s="288"/>
      <c r="QLO5384" s="288"/>
      <c r="QLP5384" s="288"/>
      <c r="QLQ5384" s="288"/>
      <c r="QLR5384" s="288"/>
      <c r="QLS5384" s="288"/>
      <c r="QLT5384" s="288"/>
      <c r="QLU5384" s="288"/>
      <c r="QLV5384" s="288"/>
      <c r="QLW5384" s="288"/>
      <c r="QLX5384" s="288"/>
      <c r="QLY5384" s="288"/>
      <c r="QLZ5384" s="288"/>
      <c r="QMA5384" s="288"/>
      <c r="QMB5384" s="288"/>
      <c r="QMC5384" s="288"/>
      <c r="QMD5384" s="288"/>
      <c r="QME5384" s="288"/>
      <c r="QMF5384" s="288"/>
      <c r="QMG5384" s="288"/>
      <c r="QMH5384" s="288"/>
      <c r="QMI5384" s="288"/>
      <c r="QMJ5384" s="288"/>
      <c r="QMK5384" s="288"/>
      <c r="QML5384" s="288"/>
      <c r="QMM5384" s="288"/>
      <c r="QMN5384" s="288"/>
      <c r="QMO5384" s="288"/>
      <c r="QMP5384" s="288"/>
      <c r="QMQ5384" s="288"/>
      <c r="QMR5384" s="288"/>
      <c r="QMS5384" s="288"/>
      <c r="QMT5384" s="288"/>
      <c r="QMU5384" s="288"/>
      <c r="QMV5384" s="288"/>
      <c r="QMW5384" s="288"/>
      <c r="QMX5384" s="288"/>
      <c r="QMY5384" s="288"/>
      <c r="QMZ5384" s="288"/>
      <c r="QNA5384" s="288"/>
      <c r="QNB5384" s="288"/>
      <c r="QNC5384" s="288"/>
      <c r="QND5384" s="288"/>
      <c r="QNE5384" s="288"/>
      <c r="QNF5384" s="288"/>
      <c r="QNG5384" s="288"/>
      <c r="QNH5384" s="288"/>
      <c r="QNI5384" s="288"/>
      <c r="QNJ5384" s="288"/>
      <c r="QNK5384" s="288"/>
      <c r="QNL5384" s="288"/>
      <c r="QNM5384" s="288"/>
      <c r="QNN5384" s="288"/>
      <c r="QNO5384" s="288"/>
      <c r="QNP5384" s="288"/>
      <c r="QNQ5384" s="288"/>
      <c r="QNR5384" s="288"/>
      <c r="QNS5384" s="288"/>
      <c r="QNT5384" s="288"/>
      <c r="QNU5384" s="288"/>
      <c r="QNV5384" s="288"/>
      <c r="QNW5384" s="288"/>
      <c r="QNX5384" s="288"/>
      <c r="QNY5384" s="288"/>
      <c r="QNZ5384" s="288"/>
      <c r="QOA5384" s="288"/>
      <c r="QOB5384" s="288"/>
      <c r="QOC5384" s="288"/>
      <c r="QOD5384" s="288"/>
      <c r="QOE5384" s="288"/>
      <c r="QOF5384" s="288"/>
      <c r="QOG5384" s="288"/>
      <c r="QOH5384" s="288"/>
      <c r="QOI5384" s="288"/>
      <c r="QOJ5384" s="288"/>
      <c r="QOK5384" s="288"/>
      <c r="QOL5384" s="288"/>
      <c r="QOM5384" s="288"/>
      <c r="QON5384" s="288"/>
      <c r="QOO5384" s="288"/>
      <c r="QOP5384" s="288"/>
      <c r="QOQ5384" s="288"/>
      <c r="QOR5384" s="288"/>
      <c r="QOS5384" s="288"/>
      <c r="QOT5384" s="288"/>
      <c r="QOU5384" s="288"/>
      <c r="QOV5384" s="288"/>
      <c r="QOW5384" s="288"/>
      <c r="QOX5384" s="288"/>
      <c r="QOY5384" s="288"/>
      <c r="QOZ5384" s="288"/>
      <c r="QPA5384" s="288"/>
      <c r="QPB5384" s="288"/>
      <c r="QPC5384" s="288"/>
      <c r="QPD5384" s="288"/>
      <c r="QPE5384" s="288"/>
      <c r="QPF5384" s="288"/>
      <c r="QPG5384" s="288"/>
      <c r="QPH5384" s="288"/>
      <c r="QPI5384" s="288"/>
      <c r="QPJ5384" s="288"/>
      <c r="QPK5384" s="288"/>
      <c r="QPL5384" s="288"/>
      <c r="QPM5384" s="288"/>
      <c r="QPN5384" s="288"/>
      <c r="QPO5384" s="288"/>
      <c r="QPP5384" s="288"/>
      <c r="QPQ5384" s="288"/>
      <c r="QPR5384" s="288"/>
      <c r="QPS5384" s="288"/>
      <c r="QPT5384" s="288"/>
      <c r="QPU5384" s="288"/>
      <c r="QPV5384" s="288"/>
      <c r="QPW5384" s="288"/>
      <c r="QPX5384" s="288"/>
      <c r="QPY5384" s="288"/>
      <c r="QPZ5384" s="288"/>
      <c r="QQA5384" s="288"/>
      <c r="QQB5384" s="288"/>
      <c r="QQC5384" s="288"/>
      <c r="QQD5384" s="288"/>
      <c r="QQE5384" s="288"/>
      <c r="QQF5384" s="288"/>
      <c r="QQG5384" s="288"/>
      <c r="QQH5384" s="288"/>
      <c r="QQI5384" s="288"/>
      <c r="QQJ5384" s="288"/>
      <c r="QQK5384" s="288"/>
      <c r="QQL5384" s="288"/>
      <c r="QQM5384" s="288"/>
      <c r="QQN5384" s="288"/>
      <c r="QQO5384" s="288"/>
      <c r="QQP5384" s="288"/>
      <c r="QQQ5384" s="288"/>
      <c r="QQR5384" s="288"/>
      <c r="QQS5384" s="288"/>
      <c r="QQT5384" s="288"/>
      <c r="QQU5384" s="288"/>
      <c r="QQV5384" s="288"/>
      <c r="QQW5384" s="288"/>
      <c r="QQX5384" s="288"/>
      <c r="QQY5384" s="288"/>
      <c r="QQZ5384" s="288"/>
      <c r="QRA5384" s="288"/>
      <c r="QRB5384" s="288"/>
      <c r="QRC5384" s="288"/>
      <c r="QRD5384" s="288"/>
      <c r="QRE5384" s="288"/>
      <c r="QRF5384" s="288"/>
      <c r="QRG5384" s="288"/>
      <c r="QRH5384" s="288"/>
      <c r="QRI5384" s="288"/>
      <c r="QRJ5384" s="288"/>
      <c r="QRK5384" s="288"/>
      <c r="QRL5384" s="288"/>
      <c r="QRM5384" s="288"/>
      <c r="QRN5384" s="288"/>
      <c r="QRO5384" s="288"/>
      <c r="QRP5384" s="288"/>
      <c r="QRQ5384" s="288"/>
      <c r="QRR5384" s="288"/>
      <c r="QRS5384" s="288"/>
      <c r="QRT5384" s="288"/>
      <c r="QRU5384" s="288"/>
      <c r="QRV5384" s="288"/>
      <c r="QRW5384" s="288"/>
      <c r="QRX5384" s="288"/>
      <c r="QRY5384" s="288"/>
      <c r="QRZ5384" s="288"/>
      <c r="QSA5384" s="288"/>
      <c r="QSB5384" s="288"/>
      <c r="QSC5384" s="288"/>
      <c r="QSD5384" s="288"/>
      <c r="QSE5384" s="288"/>
      <c r="QSF5384" s="288"/>
      <c r="QSG5384" s="288"/>
      <c r="QSH5384" s="288"/>
      <c r="QSI5384" s="288"/>
      <c r="QSJ5384" s="288"/>
      <c r="QSK5384" s="288"/>
      <c r="QSL5384" s="288"/>
      <c r="QSM5384" s="288"/>
      <c r="QSN5384" s="288"/>
      <c r="QSO5384" s="288"/>
      <c r="QSP5384" s="288"/>
      <c r="QSQ5384" s="288"/>
      <c r="QSR5384" s="288"/>
      <c r="QSS5384" s="288"/>
      <c r="QST5384" s="288"/>
      <c r="QSU5384" s="288"/>
      <c r="QSV5384" s="288"/>
      <c r="QSW5384" s="288"/>
      <c r="QSX5384" s="288"/>
      <c r="QSY5384" s="288"/>
      <c r="QSZ5384" s="288"/>
      <c r="QTA5384" s="288"/>
      <c r="QTB5384" s="288"/>
      <c r="QTC5384" s="288"/>
      <c r="QTD5384" s="288"/>
      <c r="QTE5384" s="288"/>
      <c r="QTF5384" s="288"/>
      <c r="QTG5384" s="288"/>
      <c r="QTH5384" s="288"/>
      <c r="QTI5384" s="288"/>
      <c r="QTJ5384" s="288"/>
      <c r="QTK5384" s="288"/>
      <c r="QTL5384" s="288"/>
      <c r="QTM5384" s="288"/>
      <c r="QTN5384" s="288"/>
      <c r="QTO5384" s="288"/>
      <c r="QTP5384" s="288"/>
      <c r="QTQ5384" s="288"/>
      <c r="QTR5384" s="288"/>
      <c r="QTS5384" s="288"/>
      <c r="QTT5384" s="288"/>
      <c r="QTU5384" s="288"/>
      <c r="QTV5384" s="288"/>
      <c r="QTW5384" s="288"/>
      <c r="QTX5384" s="288"/>
      <c r="QTY5384" s="288"/>
      <c r="QTZ5384" s="288"/>
      <c r="QUA5384" s="288"/>
      <c r="QUB5384" s="288"/>
      <c r="QUC5384" s="288"/>
      <c r="QUD5384" s="288"/>
      <c r="QUE5384" s="288"/>
      <c r="QUF5384" s="288"/>
      <c r="QUG5384" s="288"/>
      <c r="QUH5384" s="288"/>
      <c r="QUI5384" s="288"/>
      <c r="QUJ5384" s="288"/>
      <c r="QUK5384" s="288"/>
      <c r="QUL5384" s="288"/>
      <c r="QUM5384" s="288"/>
      <c r="QUN5384" s="288"/>
      <c r="QUO5384" s="288"/>
      <c r="QUP5384" s="288"/>
      <c r="QUQ5384" s="288"/>
      <c r="QUR5384" s="288"/>
      <c r="QUS5384" s="288"/>
      <c r="QUT5384" s="288"/>
      <c r="QUU5384" s="288"/>
      <c r="QUV5384" s="288"/>
      <c r="QUW5384" s="288"/>
      <c r="QUX5384" s="288"/>
      <c r="QUY5384" s="288"/>
      <c r="QUZ5384" s="288"/>
      <c r="QVA5384" s="288"/>
      <c r="QVB5384" s="288"/>
      <c r="QVC5384" s="288"/>
      <c r="QVD5384" s="288"/>
      <c r="QVE5384" s="288"/>
      <c r="QVF5384" s="288"/>
      <c r="QVG5384" s="288"/>
      <c r="QVH5384" s="288"/>
      <c r="QVI5384" s="288"/>
      <c r="QVJ5384" s="288"/>
      <c r="QVK5384" s="288"/>
      <c r="QVL5384" s="288"/>
      <c r="QVM5384" s="288"/>
      <c r="QVN5384" s="288"/>
      <c r="QVO5384" s="288"/>
      <c r="QVP5384" s="288"/>
      <c r="QVQ5384" s="288"/>
      <c r="QVR5384" s="288"/>
      <c r="QVS5384" s="288"/>
      <c r="QVT5384" s="288"/>
      <c r="QVU5384" s="288"/>
      <c r="QVV5384" s="288"/>
      <c r="QVW5384" s="288"/>
      <c r="QVX5384" s="288"/>
      <c r="QVY5384" s="288"/>
      <c r="QVZ5384" s="288"/>
      <c r="QWA5384" s="288"/>
      <c r="QWB5384" s="288"/>
      <c r="QWC5384" s="288"/>
      <c r="QWD5384" s="288"/>
      <c r="QWE5384" s="288"/>
      <c r="QWF5384" s="288"/>
      <c r="QWG5384" s="288"/>
      <c r="QWH5384" s="288"/>
      <c r="QWI5384" s="288"/>
      <c r="QWJ5384" s="288"/>
      <c r="QWK5384" s="288"/>
      <c r="QWL5384" s="288"/>
      <c r="QWM5384" s="288"/>
      <c r="QWN5384" s="288"/>
      <c r="QWO5384" s="288"/>
      <c r="QWP5384" s="288"/>
      <c r="QWQ5384" s="288"/>
      <c r="QWR5384" s="288"/>
      <c r="QWS5384" s="288"/>
      <c r="QWT5384" s="288"/>
      <c r="QWU5384" s="288"/>
      <c r="QWV5384" s="288"/>
      <c r="QWW5384" s="288"/>
      <c r="QWX5384" s="288"/>
      <c r="QWY5384" s="288"/>
      <c r="QWZ5384" s="288"/>
      <c r="QXA5384" s="288"/>
      <c r="QXB5384" s="288"/>
      <c r="QXC5384" s="288"/>
      <c r="QXD5384" s="288"/>
      <c r="QXE5384" s="288"/>
      <c r="QXF5384" s="288"/>
      <c r="QXG5384" s="288"/>
      <c r="QXH5384" s="288"/>
      <c r="QXI5384" s="288"/>
      <c r="QXJ5384" s="288"/>
      <c r="QXK5384" s="288"/>
      <c r="QXL5384" s="288"/>
      <c r="QXM5384" s="288"/>
      <c r="QXN5384" s="288"/>
      <c r="QXO5384" s="288"/>
      <c r="QXP5384" s="288"/>
      <c r="QXQ5384" s="288"/>
      <c r="QXR5384" s="288"/>
      <c r="QXS5384" s="288"/>
      <c r="QXT5384" s="288"/>
      <c r="QXU5384" s="288"/>
      <c r="QXV5384" s="288"/>
      <c r="QXW5384" s="288"/>
      <c r="QXX5384" s="288"/>
      <c r="QXY5384" s="288"/>
      <c r="QXZ5384" s="288"/>
      <c r="QYA5384" s="288"/>
      <c r="QYB5384" s="288"/>
      <c r="QYC5384" s="288"/>
      <c r="QYD5384" s="288"/>
      <c r="QYE5384" s="288"/>
      <c r="QYF5384" s="288"/>
      <c r="QYG5384" s="288"/>
      <c r="QYH5384" s="288"/>
      <c r="QYI5384" s="288"/>
      <c r="QYJ5384" s="288"/>
      <c r="QYK5384" s="288"/>
      <c r="QYL5384" s="288"/>
      <c r="QYM5384" s="288"/>
      <c r="QYN5384" s="288"/>
      <c r="QYO5384" s="288"/>
      <c r="QYP5384" s="288"/>
      <c r="QYQ5384" s="288"/>
      <c r="QYR5384" s="288"/>
      <c r="QYS5384" s="288"/>
      <c r="QYT5384" s="288"/>
      <c r="QYU5384" s="288"/>
      <c r="QYV5384" s="288"/>
      <c r="QYW5384" s="288"/>
      <c r="QYX5384" s="288"/>
      <c r="QYY5384" s="288"/>
      <c r="QYZ5384" s="288"/>
      <c r="QZA5384" s="288"/>
      <c r="QZB5384" s="288"/>
      <c r="QZC5384" s="288"/>
      <c r="QZD5384" s="288"/>
      <c r="QZE5384" s="288"/>
      <c r="QZF5384" s="288"/>
      <c r="QZG5384" s="288"/>
      <c r="QZH5384" s="288"/>
      <c r="QZI5384" s="288"/>
      <c r="QZJ5384" s="288"/>
      <c r="QZK5384" s="288"/>
      <c r="QZL5384" s="288"/>
      <c r="QZM5384" s="288"/>
      <c r="QZN5384" s="288"/>
      <c r="QZO5384" s="288"/>
      <c r="QZP5384" s="288"/>
      <c r="QZQ5384" s="288"/>
      <c r="QZR5384" s="288"/>
      <c r="QZS5384" s="288"/>
      <c r="QZT5384" s="288"/>
      <c r="QZU5384" s="288"/>
      <c r="QZV5384" s="288"/>
      <c r="QZW5384" s="288"/>
      <c r="QZX5384" s="288"/>
      <c r="QZY5384" s="288"/>
      <c r="QZZ5384" s="288"/>
      <c r="RAA5384" s="288"/>
      <c r="RAB5384" s="288"/>
      <c r="RAC5384" s="288"/>
      <c r="RAD5384" s="288"/>
      <c r="RAE5384" s="288"/>
      <c r="RAF5384" s="288"/>
      <c r="RAG5384" s="288"/>
      <c r="RAH5384" s="288"/>
      <c r="RAI5384" s="288"/>
      <c r="RAJ5384" s="288"/>
      <c r="RAK5384" s="288"/>
      <c r="RAL5384" s="288"/>
      <c r="RAM5384" s="288"/>
      <c r="RAN5384" s="288"/>
      <c r="RAO5384" s="288"/>
      <c r="RAP5384" s="288"/>
      <c r="RAQ5384" s="288"/>
      <c r="RAR5384" s="288"/>
      <c r="RAS5384" s="288"/>
      <c r="RAT5384" s="288"/>
      <c r="RAU5384" s="288"/>
      <c r="RAV5384" s="288"/>
      <c r="RAW5384" s="288"/>
      <c r="RAX5384" s="288"/>
      <c r="RAY5384" s="288"/>
      <c r="RAZ5384" s="288"/>
      <c r="RBA5384" s="288"/>
      <c r="RBB5384" s="288"/>
      <c r="RBC5384" s="288"/>
      <c r="RBD5384" s="288"/>
      <c r="RBE5384" s="288"/>
      <c r="RBF5384" s="288"/>
      <c r="RBG5384" s="288"/>
      <c r="RBH5384" s="288"/>
      <c r="RBI5384" s="288"/>
      <c r="RBJ5384" s="288"/>
      <c r="RBK5384" s="288"/>
      <c r="RBL5384" s="288"/>
      <c r="RBM5384" s="288"/>
      <c r="RBN5384" s="288"/>
      <c r="RBO5384" s="288"/>
      <c r="RBP5384" s="288"/>
      <c r="RBQ5384" s="288"/>
      <c r="RBR5384" s="288"/>
      <c r="RBS5384" s="288"/>
      <c r="RBT5384" s="288"/>
      <c r="RBU5384" s="288"/>
      <c r="RBV5384" s="288"/>
      <c r="RBW5384" s="288"/>
      <c r="RBX5384" s="288"/>
      <c r="RBY5384" s="288"/>
      <c r="RBZ5384" s="288"/>
      <c r="RCA5384" s="288"/>
      <c r="RCB5384" s="288"/>
      <c r="RCC5384" s="288"/>
      <c r="RCD5384" s="288"/>
      <c r="RCE5384" s="288"/>
      <c r="RCF5384" s="288"/>
      <c r="RCG5384" s="288"/>
      <c r="RCH5384" s="288"/>
      <c r="RCI5384" s="288"/>
      <c r="RCJ5384" s="288"/>
      <c r="RCK5384" s="288"/>
      <c r="RCL5384" s="288"/>
      <c r="RCM5384" s="288"/>
      <c r="RCN5384" s="288"/>
      <c r="RCO5384" s="288"/>
      <c r="RCP5384" s="288"/>
      <c r="RCQ5384" s="288"/>
      <c r="RCR5384" s="288"/>
      <c r="RCS5384" s="288"/>
      <c r="RCT5384" s="288"/>
      <c r="RCU5384" s="288"/>
      <c r="RCV5384" s="288"/>
      <c r="RCW5384" s="288"/>
      <c r="RCX5384" s="288"/>
      <c r="RCY5384" s="288"/>
      <c r="RCZ5384" s="288"/>
      <c r="RDA5384" s="288"/>
      <c r="RDB5384" s="288"/>
      <c r="RDC5384" s="288"/>
      <c r="RDD5384" s="288"/>
      <c r="RDE5384" s="288"/>
      <c r="RDF5384" s="288"/>
      <c r="RDG5384" s="288"/>
      <c r="RDH5384" s="288"/>
      <c r="RDI5384" s="288"/>
      <c r="RDJ5384" s="288"/>
      <c r="RDK5384" s="288"/>
      <c r="RDL5384" s="288"/>
      <c r="RDM5384" s="288"/>
      <c r="RDN5384" s="288"/>
      <c r="RDO5384" s="288"/>
      <c r="RDP5384" s="288"/>
      <c r="RDQ5384" s="288"/>
      <c r="RDR5384" s="288"/>
      <c r="RDS5384" s="288"/>
      <c r="RDT5384" s="288"/>
      <c r="RDU5384" s="288"/>
      <c r="RDV5384" s="288"/>
      <c r="RDW5384" s="288"/>
      <c r="RDX5384" s="288"/>
      <c r="RDY5384" s="288"/>
      <c r="RDZ5384" s="288"/>
      <c r="REA5384" s="288"/>
      <c r="REB5384" s="288"/>
      <c r="REC5384" s="288"/>
      <c r="RED5384" s="288"/>
      <c r="REE5384" s="288"/>
      <c r="REF5384" s="288"/>
      <c r="REG5384" s="288"/>
      <c r="REH5384" s="288"/>
      <c r="REI5384" s="288"/>
      <c r="REJ5384" s="288"/>
      <c r="REK5384" s="288"/>
      <c r="REL5384" s="288"/>
      <c r="REM5384" s="288"/>
      <c r="REN5384" s="288"/>
      <c r="REO5384" s="288"/>
      <c r="REP5384" s="288"/>
      <c r="REQ5384" s="288"/>
      <c r="RER5384" s="288"/>
      <c r="RES5384" s="288"/>
      <c r="RET5384" s="288"/>
      <c r="REU5384" s="288"/>
      <c r="REV5384" s="288"/>
      <c r="REW5384" s="288"/>
      <c r="REX5384" s="288"/>
      <c r="REY5384" s="288"/>
      <c r="REZ5384" s="288"/>
      <c r="RFA5384" s="288"/>
      <c r="RFB5384" s="288"/>
      <c r="RFC5384" s="288"/>
      <c r="RFD5384" s="288"/>
      <c r="RFE5384" s="288"/>
      <c r="RFF5384" s="288"/>
      <c r="RFG5384" s="288"/>
      <c r="RFH5384" s="288"/>
      <c r="RFI5384" s="288"/>
      <c r="RFJ5384" s="288"/>
      <c r="RFK5384" s="288"/>
      <c r="RFL5384" s="288"/>
      <c r="RFM5384" s="288"/>
      <c r="RFN5384" s="288"/>
      <c r="RFO5384" s="288"/>
      <c r="RFP5384" s="288"/>
      <c r="RFQ5384" s="288"/>
      <c r="RFR5384" s="288"/>
      <c r="RFS5384" s="288"/>
      <c r="RFT5384" s="288"/>
      <c r="RFU5384" s="288"/>
      <c r="RFV5384" s="288"/>
      <c r="RFW5384" s="288"/>
      <c r="RFX5384" s="288"/>
      <c r="RFY5384" s="288"/>
      <c r="RFZ5384" s="288"/>
      <c r="RGA5384" s="288"/>
      <c r="RGB5384" s="288"/>
      <c r="RGC5384" s="288"/>
      <c r="RGD5384" s="288"/>
      <c r="RGE5384" s="288"/>
      <c r="RGF5384" s="288"/>
      <c r="RGG5384" s="288"/>
      <c r="RGH5384" s="288"/>
      <c r="RGI5384" s="288"/>
      <c r="RGJ5384" s="288"/>
      <c r="RGK5384" s="288"/>
      <c r="RGL5384" s="288"/>
      <c r="RGM5384" s="288"/>
      <c r="RGN5384" s="288"/>
      <c r="RGO5384" s="288"/>
      <c r="RGP5384" s="288"/>
      <c r="RGQ5384" s="288"/>
      <c r="RGR5384" s="288"/>
      <c r="RGS5384" s="288"/>
      <c r="RGT5384" s="288"/>
      <c r="RGU5384" s="288"/>
      <c r="RGV5384" s="288"/>
      <c r="RGW5384" s="288"/>
      <c r="RGX5384" s="288"/>
      <c r="RGY5384" s="288"/>
      <c r="RGZ5384" s="288"/>
      <c r="RHA5384" s="288"/>
      <c r="RHB5384" s="288"/>
      <c r="RHC5384" s="288"/>
      <c r="RHD5384" s="288"/>
      <c r="RHE5384" s="288"/>
      <c r="RHF5384" s="288"/>
      <c r="RHG5384" s="288"/>
      <c r="RHH5384" s="288"/>
      <c r="RHI5384" s="288"/>
      <c r="RHJ5384" s="288"/>
      <c r="RHK5384" s="288"/>
      <c r="RHL5384" s="288"/>
      <c r="RHM5384" s="288"/>
      <c r="RHN5384" s="288"/>
      <c r="RHO5384" s="288"/>
      <c r="RHP5384" s="288"/>
      <c r="RHQ5384" s="288"/>
      <c r="RHR5384" s="288"/>
      <c r="RHS5384" s="288"/>
      <c r="RHT5384" s="288"/>
      <c r="RHU5384" s="288"/>
      <c r="RHV5384" s="288"/>
      <c r="RHW5384" s="288"/>
      <c r="RHX5384" s="288"/>
      <c r="RHY5384" s="288"/>
      <c r="RHZ5384" s="288"/>
      <c r="RIA5384" s="288"/>
      <c r="RIB5384" s="288"/>
      <c r="RIC5384" s="288"/>
      <c r="RID5384" s="288"/>
      <c r="RIE5384" s="288"/>
      <c r="RIF5384" s="288"/>
      <c r="RIG5384" s="288"/>
      <c r="RIH5384" s="288"/>
      <c r="RII5384" s="288"/>
      <c r="RIJ5384" s="288"/>
      <c r="RIK5384" s="288"/>
      <c r="RIL5384" s="288"/>
      <c r="RIM5384" s="288"/>
      <c r="RIN5384" s="288"/>
      <c r="RIO5384" s="288"/>
      <c r="RIP5384" s="288"/>
      <c r="RIQ5384" s="288"/>
      <c r="RIR5384" s="288"/>
      <c r="RIS5384" s="288"/>
      <c r="RIT5384" s="288"/>
      <c r="RIU5384" s="288"/>
      <c r="RIV5384" s="288"/>
      <c r="RIW5384" s="288"/>
      <c r="RIX5384" s="288"/>
      <c r="RIY5384" s="288"/>
      <c r="RIZ5384" s="288"/>
      <c r="RJA5384" s="288"/>
      <c r="RJB5384" s="288"/>
      <c r="RJC5384" s="288"/>
      <c r="RJD5384" s="288"/>
      <c r="RJE5384" s="288"/>
      <c r="RJF5384" s="288"/>
      <c r="RJG5384" s="288"/>
      <c r="RJH5384" s="288"/>
      <c r="RJI5384" s="288"/>
      <c r="RJJ5384" s="288"/>
      <c r="RJK5384" s="288"/>
      <c r="RJL5384" s="288"/>
      <c r="RJM5384" s="288"/>
      <c r="RJN5384" s="288"/>
      <c r="RJO5384" s="288"/>
      <c r="RJP5384" s="288"/>
      <c r="RJQ5384" s="288"/>
      <c r="RJR5384" s="288"/>
      <c r="RJS5384" s="288"/>
      <c r="RJT5384" s="288"/>
      <c r="RJU5384" s="288"/>
      <c r="RJV5384" s="288"/>
      <c r="RJW5384" s="288"/>
      <c r="RJX5384" s="288"/>
      <c r="RJY5384" s="288"/>
      <c r="RJZ5384" s="288"/>
      <c r="RKA5384" s="288"/>
      <c r="RKB5384" s="288"/>
      <c r="RKC5384" s="288"/>
      <c r="RKD5384" s="288"/>
      <c r="RKE5384" s="288"/>
      <c r="RKF5384" s="288"/>
      <c r="RKG5384" s="288"/>
      <c r="RKH5384" s="288"/>
      <c r="RKI5384" s="288"/>
      <c r="RKJ5384" s="288"/>
      <c r="RKK5384" s="288"/>
      <c r="RKL5384" s="288"/>
      <c r="RKM5384" s="288"/>
      <c r="RKN5384" s="288"/>
      <c r="RKO5384" s="288"/>
      <c r="RKP5384" s="288"/>
      <c r="RKQ5384" s="288"/>
      <c r="RKR5384" s="288"/>
      <c r="RKS5384" s="288"/>
      <c r="RKT5384" s="288"/>
      <c r="RKU5384" s="288"/>
      <c r="RKV5384" s="288"/>
      <c r="RKW5384" s="288"/>
      <c r="RKX5384" s="288"/>
      <c r="RKY5384" s="288"/>
      <c r="RKZ5384" s="288"/>
      <c r="RLA5384" s="288"/>
      <c r="RLB5384" s="288"/>
      <c r="RLC5384" s="288"/>
      <c r="RLD5384" s="288"/>
      <c r="RLE5384" s="288"/>
      <c r="RLF5384" s="288"/>
      <c r="RLG5384" s="288"/>
      <c r="RLH5384" s="288"/>
      <c r="RLI5384" s="288"/>
      <c r="RLJ5384" s="288"/>
      <c r="RLK5384" s="288"/>
      <c r="RLL5384" s="288"/>
      <c r="RLM5384" s="288"/>
      <c r="RLN5384" s="288"/>
      <c r="RLO5384" s="288"/>
      <c r="RLP5384" s="288"/>
      <c r="RLQ5384" s="288"/>
      <c r="RLR5384" s="288"/>
      <c r="RLS5384" s="288"/>
      <c r="RLT5384" s="288"/>
      <c r="RLU5384" s="288"/>
      <c r="RLV5384" s="288"/>
      <c r="RLW5384" s="288"/>
      <c r="RLX5384" s="288"/>
      <c r="RLY5384" s="288"/>
      <c r="RLZ5384" s="288"/>
      <c r="RMA5384" s="288"/>
      <c r="RMB5384" s="288"/>
      <c r="RMC5384" s="288"/>
      <c r="RMD5384" s="288"/>
      <c r="RME5384" s="288"/>
      <c r="RMF5384" s="288"/>
      <c r="RMG5384" s="288"/>
      <c r="RMH5384" s="288"/>
      <c r="RMI5384" s="288"/>
      <c r="RMJ5384" s="288"/>
      <c r="RMK5384" s="288"/>
      <c r="RML5384" s="288"/>
      <c r="RMM5384" s="288"/>
      <c r="RMN5384" s="288"/>
      <c r="RMO5384" s="288"/>
      <c r="RMP5384" s="288"/>
      <c r="RMQ5384" s="288"/>
      <c r="RMR5384" s="288"/>
      <c r="RMS5384" s="288"/>
      <c r="RMT5384" s="288"/>
      <c r="RMU5384" s="288"/>
      <c r="RMV5384" s="288"/>
      <c r="RMW5384" s="288"/>
      <c r="RMX5384" s="288"/>
      <c r="RMY5384" s="288"/>
      <c r="RMZ5384" s="288"/>
      <c r="RNA5384" s="288"/>
      <c r="RNB5384" s="288"/>
      <c r="RNC5384" s="288"/>
      <c r="RND5384" s="288"/>
      <c r="RNE5384" s="288"/>
      <c r="RNF5384" s="288"/>
      <c r="RNG5384" s="288"/>
      <c r="RNH5384" s="288"/>
      <c r="RNI5384" s="288"/>
      <c r="RNJ5384" s="288"/>
      <c r="RNK5384" s="288"/>
      <c r="RNL5384" s="288"/>
      <c r="RNM5384" s="288"/>
      <c r="RNN5384" s="288"/>
      <c r="RNO5384" s="288"/>
      <c r="RNP5384" s="288"/>
      <c r="RNQ5384" s="288"/>
      <c r="RNR5384" s="288"/>
      <c r="RNS5384" s="288"/>
      <c r="RNT5384" s="288"/>
      <c r="RNU5384" s="288"/>
      <c r="RNV5384" s="288"/>
      <c r="RNW5384" s="288"/>
      <c r="RNX5384" s="288"/>
      <c r="RNY5384" s="288"/>
      <c r="RNZ5384" s="288"/>
      <c r="ROA5384" s="288"/>
      <c r="ROB5384" s="288"/>
      <c r="ROC5384" s="288"/>
      <c r="ROD5384" s="288"/>
      <c r="ROE5384" s="288"/>
      <c r="ROF5384" s="288"/>
      <c r="ROG5384" s="288"/>
      <c r="ROH5384" s="288"/>
      <c r="ROI5384" s="288"/>
      <c r="ROJ5384" s="288"/>
      <c r="ROK5384" s="288"/>
      <c r="ROL5384" s="288"/>
      <c r="ROM5384" s="288"/>
      <c r="RON5384" s="288"/>
      <c r="ROO5384" s="288"/>
      <c r="ROP5384" s="288"/>
      <c r="ROQ5384" s="288"/>
      <c r="ROR5384" s="288"/>
      <c r="ROS5384" s="288"/>
      <c r="ROT5384" s="288"/>
      <c r="ROU5384" s="288"/>
      <c r="ROV5384" s="288"/>
      <c r="ROW5384" s="288"/>
      <c r="ROX5384" s="288"/>
      <c r="ROY5384" s="288"/>
      <c r="ROZ5384" s="288"/>
      <c r="RPA5384" s="288"/>
      <c r="RPB5384" s="288"/>
      <c r="RPC5384" s="288"/>
      <c r="RPD5384" s="288"/>
      <c r="RPE5384" s="288"/>
      <c r="RPF5384" s="288"/>
      <c r="RPG5384" s="288"/>
      <c r="RPH5384" s="288"/>
      <c r="RPI5384" s="288"/>
      <c r="RPJ5384" s="288"/>
      <c r="RPK5384" s="288"/>
      <c r="RPL5384" s="288"/>
      <c r="RPM5384" s="288"/>
      <c r="RPN5384" s="288"/>
      <c r="RPO5384" s="288"/>
      <c r="RPP5384" s="288"/>
      <c r="RPQ5384" s="288"/>
      <c r="RPR5384" s="288"/>
      <c r="RPS5384" s="288"/>
      <c r="RPT5384" s="288"/>
      <c r="RPU5384" s="288"/>
      <c r="RPV5384" s="288"/>
      <c r="RPW5384" s="288"/>
      <c r="RPX5384" s="288"/>
      <c r="RPY5384" s="288"/>
      <c r="RPZ5384" s="288"/>
      <c r="RQA5384" s="288"/>
      <c r="RQB5384" s="288"/>
      <c r="RQC5384" s="288"/>
      <c r="RQD5384" s="288"/>
      <c r="RQE5384" s="288"/>
      <c r="RQF5384" s="288"/>
      <c r="RQG5384" s="288"/>
      <c r="RQH5384" s="288"/>
      <c r="RQI5384" s="288"/>
      <c r="RQJ5384" s="288"/>
      <c r="RQK5384" s="288"/>
      <c r="RQL5384" s="288"/>
      <c r="RQM5384" s="288"/>
      <c r="RQN5384" s="288"/>
      <c r="RQO5384" s="288"/>
      <c r="RQP5384" s="288"/>
      <c r="RQQ5384" s="288"/>
      <c r="RQR5384" s="288"/>
      <c r="RQS5384" s="288"/>
      <c r="RQT5384" s="288"/>
      <c r="RQU5384" s="288"/>
      <c r="RQV5384" s="288"/>
      <c r="RQW5384" s="288"/>
      <c r="RQX5384" s="288"/>
      <c r="RQY5384" s="288"/>
      <c r="RQZ5384" s="288"/>
      <c r="RRA5384" s="288"/>
      <c r="RRB5384" s="288"/>
      <c r="RRC5384" s="288"/>
      <c r="RRD5384" s="288"/>
      <c r="RRE5384" s="288"/>
      <c r="RRF5384" s="288"/>
      <c r="RRG5384" s="288"/>
      <c r="RRH5384" s="288"/>
      <c r="RRI5384" s="288"/>
      <c r="RRJ5384" s="288"/>
      <c r="RRK5384" s="288"/>
      <c r="RRL5384" s="288"/>
      <c r="RRM5384" s="288"/>
      <c r="RRN5384" s="288"/>
      <c r="RRO5384" s="288"/>
      <c r="RRP5384" s="288"/>
      <c r="RRQ5384" s="288"/>
      <c r="RRR5384" s="288"/>
      <c r="RRS5384" s="288"/>
      <c r="RRT5384" s="288"/>
      <c r="RRU5384" s="288"/>
      <c r="RRV5384" s="288"/>
      <c r="RRW5384" s="288"/>
      <c r="RRX5384" s="288"/>
      <c r="RRY5384" s="288"/>
      <c r="RRZ5384" s="288"/>
      <c r="RSA5384" s="288"/>
      <c r="RSB5384" s="288"/>
      <c r="RSC5384" s="288"/>
      <c r="RSD5384" s="288"/>
      <c r="RSE5384" s="288"/>
      <c r="RSF5384" s="288"/>
      <c r="RSG5384" s="288"/>
      <c r="RSH5384" s="288"/>
      <c r="RSI5384" s="288"/>
      <c r="RSJ5384" s="288"/>
      <c r="RSK5384" s="288"/>
      <c r="RSL5384" s="288"/>
      <c r="RSM5384" s="288"/>
      <c r="RSN5384" s="288"/>
      <c r="RSO5384" s="288"/>
      <c r="RSP5384" s="288"/>
      <c r="RSQ5384" s="288"/>
      <c r="RSR5384" s="288"/>
      <c r="RSS5384" s="288"/>
      <c r="RST5384" s="288"/>
      <c r="RSU5384" s="288"/>
      <c r="RSV5384" s="288"/>
      <c r="RSW5384" s="288"/>
      <c r="RSX5384" s="288"/>
      <c r="RSY5384" s="288"/>
      <c r="RSZ5384" s="288"/>
      <c r="RTA5384" s="288"/>
      <c r="RTB5384" s="288"/>
      <c r="RTC5384" s="288"/>
      <c r="RTD5384" s="288"/>
      <c r="RTE5384" s="288"/>
      <c r="RTF5384" s="288"/>
      <c r="RTG5384" s="288"/>
      <c r="RTH5384" s="288"/>
      <c r="RTI5384" s="288"/>
      <c r="RTJ5384" s="288"/>
      <c r="RTK5384" s="288"/>
      <c r="RTL5384" s="288"/>
      <c r="RTM5384" s="288"/>
      <c r="RTN5384" s="288"/>
      <c r="RTO5384" s="288"/>
      <c r="RTP5384" s="288"/>
      <c r="RTQ5384" s="288"/>
      <c r="RTR5384" s="288"/>
      <c r="RTS5384" s="288"/>
      <c r="RTT5384" s="288"/>
      <c r="RTU5384" s="288"/>
      <c r="RTV5384" s="288"/>
      <c r="RTW5384" s="288"/>
      <c r="RTX5384" s="288"/>
      <c r="RTY5384" s="288"/>
      <c r="RTZ5384" s="288"/>
      <c r="RUA5384" s="288"/>
      <c r="RUB5384" s="288"/>
      <c r="RUC5384" s="288"/>
      <c r="RUD5384" s="288"/>
      <c r="RUE5384" s="288"/>
      <c r="RUF5384" s="288"/>
      <c r="RUG5384" s="288"/>
      <c r="RUH5384" s="288"/>
      <c r="RUI5384" s="288"/>
      <c r="RUJ5384" s="288"/>
      <c r="RUK5384" s="288"/>
      <c r="RUL5384" s="288"/>
      <c r="RUM5384" s="288"/>
      <c r="RUN5384" s="288"/>
      <c r="RUO5384" s="288"/>
      <c r="RUP5384" s="288"/>
      <c r="RUQ5384" s="288"/>
      <c r="RUR5384" s="288"/>
      <c r="RUS5384" s="288"/>
      <c r="RUT5384" s="288"/>
      <c r="RUU5384" s="288"/>
      <c r="RUV5384" s="288"/>
      <c r="RUW5384" s="288"/>
      <c r="RUX5384" s="288"/>
      <c r="RUY5384" s="288"/>
      <c r="RUZ5384" s="288"/>
      <c r="RVA5384" s="288"/>
      <c r="RVB5384" s="288"/>
      <c r="RVC5384" s="288"/>
      <c r="RVD5384" s="288"/>
      <c r="RVE5384" s="288"/>
      <c r="RVF5384" s="288"/>
      <c r="RVG5384" s="288"/>
      <c r="RVH5384" s="288"/>
      <c r="RVI5384" s="288"/>
      <c r="RVJ5384" s="288"/>
      <c r="RVK5384" s="288"/>
      <c r="RVL5384" s="288"/>
      <c r="RVM5384" s="288"/>
      <c r="RVN5384" s="288"/>
      <c r="RVO5384" s="288"/>
      <c r="RVP5384" s="288"/>
      <c r="RVQ5384" s="288"/>
      <c r="RVR5384" s="288"/>
      <c r="RVS5384" s="288"/>
      <c r="RVT5384" s="288"/>
      <c r="RVU5384" s="288"/>
      <c r="RVV5384" s="288"/>
      <c r="RVW5384" s="288"/>
      <c r="RVX5384" s="288"/>
      <c r="RVY5384" s="288"/>
      <c r="RVZ5384" s="288"/>
      <c r="RWA5384" s="288"/>
      <c r="RWB5384" s="288"/>
      <c r="RWC5384" s="288"/>
      <c r="RWD5384" s="288"/>
      <c r="RWE5384" s="288"/>
      <c r="RWF5384" s="288"/>
      <c r="RWG5384" s="288"/>
      <c r="RWH5384" s="288"/>
      <c r="RWI5384" s="288"/>
      <c r="RWJ5384" s="288"/>
      <c r="RWK5384" s="288"/>
      <c r="RWL5384" s="288"/>
      <c r="RWM5384" s="288"/>
      <c r="RWN5384" s="288"/>
      <c r="RWO5384" s="288"/>
      <c r="RWP5384" s="288"/>
      <c r="RWQ5384" s="288"/>
      <c r="RWR5384" s="288"/>
      <c r="RWS5384" s="288"/>
      <c r="RWT5384" s="288"/>
      <c r="RWU5384" s="288"/>
      <c r="RWV5384" s="288"/>
      <c r="RWW5384" s="288"/>
      <c r="RWX5384" s="288"/>
      <c r="RWY5384" s="288"/>
      <c r="RWZ5384" s="288"/>
      <c r="RXA5384" s="288"/>
      <c r="RXB5384" s="288"/>
      <c r="RXC5384" s="288"/>
      <c r="RXD5384" s="288"/>
      <c r="RXE5384" s="288"/>
      <c r="RXF5384" s="288"/>
      <c r="RXG5384" s="288"/>
      <c r="RXH5384" s="288"/>
      <c r="RXI5384" s="288"/>
      <c r="RXJ5384" s="288"/>
      <c r="RXK5384" s="288"/>
      <c r="RXL5384" s="288"/>
      <c r="RXM5384" s="288"/>
      <c r="RXN5384" s="288"/>
      <c r="RXO5384" s="288"/>
      <c r="RXP5384" s="288"/>
      <c r="RXQ5384" s="288"/>
      <c r="RXR5384" s="288"/>
      <c r="RXS5384" s="288"/>
      <c r="RXT5384" s="288"/>
      <c r="RXU5384" s="288"/>
      <c r="RXV5384" s="288"/>
      <c r="RXW5384" s="288"/>
      <c r="RXX5384" s="288"/>
      <c r="RXY5384" s="288"/>
      <c r="RXZ5384" s="288"/>
      <c r="RYA5384" s="288"/>
      <c r="RYB5384" s="288"/>
      <c r="RYC5384" s="288"/>
      <c r="RYD5384" s="288"/>
      <c r="RYE5384" s="288"/>
      <c r="RYF5384" s="288"/>
      <c r="RYG5384" s="288"/>
      <c r="RYH5384" s="288"/>
      <c r="RYI5384" s="288"/>
      <c r="RYJ5384" s="288"/>
      <c r="RYK5384" s="288"/>
      <c r="RYL5384" s="288"/>
      <c r="RYM5384" s="288"/>
      <c r="RYN5384" s="288"/>
      <c r="RYO5384" s="288"/>
      <c r="RYP5384" s="288"/>
      <c r="RYQ5384" s="288"/>
      <c r="RYR5384" s="288"/>
      <c r="RYS5384" s="288"/>
      <c r="RYT5384" s="288"/>
      <c r="RYU5384" s="288"/>
      <c r="RYV5384" s="288"/>
      <c r="RYW5384" s="288"/>
      <c r="RYX5384" s="288"/>
      <c r="RYY5384" s="288"/>
      <c r="RYZ5384" s="288"/>
      <c r="RZA5384" s="288"/>
      <c r="RZB5384" s="288"/>
      <c r="RZC5384" s="288"/>
      <c r="RZD5384" s="288"/>
      <c r="RZE5384" s="288"/>
      <c r="RZF5384" s="288"/>
      <c r="RZG5384" s="288"/>
      <c r="RZH5384" s="288"/>
      <c r="RZI5384" s="288"/>
      <c r="RZJ5384" s="288"/>
      <c r="RZK5384" s="288"/>
      <c r="RZL5384" s="288"/>
      <c r="RZM5384" s="288"/>
      <c r="RZN5384" s="288"/>
      <c r="RZO5384" s="288"/>
      <c r="RZP5384" s="288"/>
      <c r="RZQ5384" s="288"/>
      <c r="RZR5384" s="288"/>
      <c r="RZS5384" s="288"/>
      <c r="RZT5384" s="288"/>
      <c r="RZU5384" s="288"/>
      <c r="RZV5384" s="288"/>
      <c r="RZW5384" s="288"/>
      <c r="RZX5384" s="288"/>
      <c r="RZY5384" s="288"/>
      <c r="RZZ5384" s="288"/>
      <c r="SAA5384" s="288"/>
      <c r="SAB5384" s="288"/>
      <c r="SAC5384" s="288"/>
      <c r="SAD5384" s="288"/>
      <c r="SAE5384" s="288"/>
      <c r="SAF5384" s="288"/>
      <c r="SAG5384" s="288"/>
      <c r="SAH5384" s="288"/>
      <c r="SAI5384" s="288"/>
      <c r="SAJ5384" s="288"/>
      <c r="SAK5384" s="288"/>
      <c r="SAL5384" s="288"/>
      <c r="SAM5384" s="288"/>
      <c r="SAN5384" s="288"/>
      <c r="SAO5384" s="288"/>
      <c r="SAP5384" s="288"/>
      <c r="SAQ5384" s="288"/>
      <c r="SAR5384" s="288"/>
      <c r="SAS5384" s="288"/>
      <c r="SAT5384" s="288"/>
      <c r="SAU5384" s="288"/>
      <c r="SAV5384" s="288"/>
      <c r="SAW5384" s="288"/>
      <c r="SAX5384" s="288"/>
      <c r="SAY5384" s="288"/>
      <c r="SAZ5384" s="288"/>
      <c r="SBA5384" s="288"/>
      <c r="SBB5384" s="288"/>
      <c r="SBC5384" s="288"/>
      <c r="SBD5384" s="288"/>
      <c r="SBE5384" s="288"/>
      <c r="SBF5384" s="288"/>
      <c r="SBG5384" s="288"/>
      <c r="SBH5384" s="288"/>
      <c r="SBI5384" s="288"/>
      <c r="SBJ5384" s="288"/>
      <c r="SBK5384" s="288"/>
      <c r="SBL5384" s="288"/>
      <c r="SBM5384" s="288"/>
      <c r="SBN5384" s="288"/>
      <c r="SBO5384" s="288"/>
      <c r="SBP5384" s="288"/>
      <c r="SBQ5384" s="288"/>
      <c r="SBR5384" s="288"/>
      <c r="SBS5384" s="288"/>
      <c r="SBT5384" s="288"/>
      <c r="SBU5384" s="288"/>
      <c r="SBV5384" s="288"/>
      <c r="SBW5384" s="288"/>
      <c r="SBX5384" s="288"/>
      <c r="SBY5384" s="288"/>
      <c r="SBZ5384" s="288"/>
      <c r="SCA5384" s="288"/>
      <c r="SCB5384" s="288"/>
      <c r="SCC5384" s="288"/>
      <c r="SCD5384" s="288"/>
      <c r="SCE5384" s="288"/>
      <c r="SCF5384" s="288"/>
      <c r="SCG5384" s="288"/>
      <c r="SCH5384" s="288"/>
      <c r="SCI5384" s="288"/>
      <c r="SCJ5384" s="288"/>
      <c r="SCK5384" s="288"/>
      <c r="SCL5384" s="288"/>
      <c r="SCM5384" s="288"/>
      <c r="SCN5384" s="288"/>
      <c r="SCO5384" s="288"/>
      <c r="SCP5384" s="288"/>
      <c r="SCQ5384" s="288"/>
      <c r="SCR5384" s="288"/>
      <c r="SCS5384" s="288"/>
      <c r="SCT5384" s="288"/>
      <c r="SCU5384" s="288"/>
      <c r="SCV5384" s="288"/>
      <c r="SCW5384" s="288"/>
      <c r="SCX5384" s="288"/>
      <c r="SCY5384" s="288"/>
      <c r="SCZ5384" s="288"/>
      <c r="SDA5384" s="288"/>
      <c r="SDB5384" s="288"/>
      <c r="SDC5384" s="288"/>
      <c r="SDD5384" s="288"/>
      <c r="SDE5384" s="288"/>
      <c r="SDF5384" s="288"/>
      <c r="SDG5384" s="288"/>
      <c r="SDH5384" s="288"/>
      <c r="SDI5384" s="288"/>
      <c r="SDJ5384" s="288"/>
      <c r="SDK5384" s="288"/>
      <c r="SDL5384" s="288"/>
      <c r="SDM5384" s="288"/>
      <c r="SDN5384" s="288"/>
      <c r="SDO5384" s="288"/>
      <c r="SDP5384" s="288"/>
      <c r="SDQ5384" s="288"/>
      <c r="SDR5384" s="288"/>
      <c r="SDS5384" s="288"/>
      <c r="SDT5384" s="288"/>
      <c r="SDU5384" s="288"/>
      <c r="SDV5384" s="288"/>
      <c r="SDW5384" s="288"/>
      <c r="SDX5384" s="288"/>
      <c r="SDY5384" s="288"/>
      <c r="SDZ5384" s="288"/>
      <c r="SEA5384" s="288"/>
      <c r="SEB5384" s="288"/>
      <c r="SEC5384" s="288"/>
      <c r="SED5384" s="288"/>
      <c r="SEE5384" s="288"/>
      <c r="SEF5384" s="288"/>
      <c r="SEG5384" s="288"/>
      <c r="SEH5384" s="288"/>
      <c r="SEI5384" s="288"/>
      <c r="SEJ5384" s="288"/>
      <c r="SEK5384" s="288"/>
      <c r="SEL5384" s="288"/>
      <c r="SEM5384" s="288"/>
      <c r="SEN5384" s="288"/>
      <c r="SEO5384" s="288"/>
      <c r="SEP5384" s="288"/>
      <c r="SEQ5384" s="288"/>
      <c r="SER5384" s="288"/>
      <c r="SES5384" s="288"/>
      <c r="SET5384" s="288"/>
      <c r="SEU5384" s="288"/>
      <c r="SEV5384" s="288"/>
      <c r="SEW5384" s="288"/>
      <c r="SEX5384" s="288"/>
      <c r="SEY5384" s="288"/>
      <c r="SEZ5384" s="288"/>
      <c r="SFA5384" s="288"/>
      <c r="SFB5384" s="288"/>
      <c r="SFC5384" s="288"/>
      <c r="SFD5384" s="288"/>
      <c r="SFE5384" s="288"/>
      <c r="SFF5384" s="288"/>
      <c r="SFG5384" s="288"/>
      <c r="SFH5384" s="288"/>
      <c r="SFI5384" s="288"/>
      <c r="SFJ5384" s="288"/>
      <c r="SFK5384" s="288"/>
      <c r="SFL5384" s="288"/>
      <c r="SFM5384" s="288"/>
      <c r="SFN5384" s="288"/>
      <c r="SFO5384" s="288"/>
      <c r="SFP5384" s="288"/>
      <c r="SFQ5384" s="288"/>
      <c r="SFR5384" s="288"/>
      <c r="SFS5384" s="288"/>
      <c r="SFT5384" s="288"/>
      <c r="SFU5384" s="288"/>
      <c r="SFV5384" s="288"/>
      <c r="SFW5384" s="288"/>
      <c r="SFX5384" s="288"/>
      <c r="SFY5384" s="288"/>
      <c r="SFZ5384" s="288"/>
      <c r="SGA5384" s="288"/>
      <c r="SGB5384" s="288"/>
      <c r="SGC5384" s="288"/>
      <c r="SGD5384" s="288"/>
      <c r="SGE5384" s="288"/>
      <c r="SGF5384" s="288"/>
      <c r="SGG5384" s="288"/>
      <c r="SGH5384" s="288"/>
      <c r="SGI5384" s="288"/>
      <c r="SGJ5384" s="288"/>
      <c r="SGK5384" s="288"/>
      <c r="SGL5384" s="288"/>
      <c r="SGM5384" s="288"/>
      <c r="SGN5384" s="288"/>
      <c r="SGO5384" s="288"/>
      <c r="SGP5384" s="288"/>
      <c r="SGQ5384" s="288"/>
      <c r="SGR5384" s="288"/>
      <c r="SGS5384" s="288"/>
      <c r="SGT5384" s="288"/>
      <c r="SGU5384" s="288"/>
      <c r="SGV5384" s="288"/>
      <c r="SGW5384" s="288"/>
      <c r="SGX5384" s="288"/>
      <c r="SGY5384" s="288"/>
      <c r="SGZ5384" s="288"/>
      <c r="SHA5384" s="288"/>
      <c r="SHB5384" s="288"/>
      <c r="SHC5384" s="288"/>
      <c r="SHD5384" s="288"/>
      <c r="SHE5384" s="288"/>
      <c r="SHF5384" s="288"/>
      <c r="SHG5384" s="288"/>
      <c r="SHH5384" s="288"/>
      <c r="SHI5384" s="288"/>
      <c r="SHJ5384" s="288"/>
      <c r="SHK5384" s="288"/>
      <c r="SHL5384" s="288"/>
      <c r="SHM5384" s="288"/>
      <c r="SHN5384" s="288"/>
      <c r="SHO5384" s="288"/>
      <c r="SHP5384" s="288"/>
      <c r="SHQ5384" s="288"/>
      <c r="SHR5384" s="288"/>
      <c r="SHS5384" s="288"/>
      <c r="SHT5384" s="288"/>
      <c r="SHU5384" s="288"/>
      <c r="SHV5384" s="288"/>
      <c r="SHW5384" s="288"/>
      <c r="SHX5384" s="288"/>
      <c r="SHY5384" s="288"/>
      <c r="SHZ5384" s="288"/>
      <c r="SIA5384" s="288"/>
      <c r="SIB5384" s="288"/>
      <c r="SIC5384" s="288"/>
      <c r="SID5384" s="288"/>
      <c r="SIE5384" s="288"/>
      <c r="SIF5384" s="288"/>
      <c r="SIG5384" s="288"/>
      <c r="SIH5384" s="288"/>
      <c r="SII5384" s="288"/>
      <c r="SIJ5384" s="288"/>
      <c r="SIK5384" s="288"/>
      <c r="SIL5384" s="288"/>
      <c r="SIM5384" s="288"/>
      <c r="SIN5384" s="288"/>
      <c r="SIO5384" s="288"/>
      <c r="SIP5384" s="288"/>
      <c r="SIQ5384" s="288"/>
      <c r="SIR5384" s="288"/>
      <c r="SIS5384" s="288"/>
      <c r="SIT5384" s="288"/>
      <c r="SIU5384" s="288"/>
      <c r="SIV5384" s="288"/>
      <c r="SIW5384" s="288"/>
      <c r="SIX5384" s="288"/>
      <c r="SIY5384" s="288"/>
      <c r="SIZ5384" s="288"/>
      <c r="SJA5384" s="288"/>
      <c r="SJB5384" s="288"/>
      <c r="SJC5384" s="288"/>
      <c r="SJD5384" s="288"/>
      <c r="SJE5384" s="288"/>
      <c r="SJF5384" s="288"/>
      <c r="SJG5384" s="288"/>
      <c r="SJH5384" s="288"/>
      <c r="SJI5384" s="288"/>
      <c r="SJJ5384" s="288"/>
      <c r="SJK5384" s="288"/>
      <c r="SJL5384" s="288"/>
      <c r="SJM5384" s="288"/>
      <c r="SJN5384" s="288"/>
      <c r="SJO5384" s="288"/>
      <c r="SJP5384" s="288"/>
      <c r="SJQ5384" s="288"/>
      <c r="SJR5384" s="288"/>
      <c r="SJS5384" s="288"/>
      <c r="SJT5384" s="288"/>
      <c r="SJU5384" s="288"/>
      <c r="SJV5384" s="288"/>
      <c r="SJW5384" s="288"/>
      <c r="SJX5384" s="288"/>
      <c r="SJY5384" s="288"/>
      <c r="SJZ5384" s="288"/>
      <c r="SKA5384" s="288"/>
      <c r="SKB5384" s="288"/>
      <c r="SKC5384" s="288"/>
      <c r="SKD5384" s="288"/>
      <c r="SKE5384" s="288"/>
      <c r="SKF5384" s="288"/>
      <c r="SKG5384" s="288"/>
      <c r="SKH5384" s="288"/>
      <c r="SKI5384" s="288"/>
      <c r="SKJ5384" s="288"/>
      <c r="SKK5384" s="288"/>
      <c r="SKL5384" s="288"/>
      <c r="SKM5384" s="288"/>
      <c r="SKN5384" s="288"/>
      <c r="SKO5384" s="288"/>
      <c r="SKP5384" s="288"/>
      <c r="SKQ5384" s="288"/>
      <c r="SKR5384" s="288"/>
      <c r="SKS5384" s="288"/>
      <c r="SKT5384" s="288"/>
      <c r="SKU5384" s="288"/>
      <c r="SKV5384" s="288"/>
      <c r="SKW5384" s="288"/>
      <c r="SKX5384" s="288"/>
      <c r="SKY5384" s="288"/>
      <c r="SKZ5384" s="288"/>
      <c r="SLA5384" s="288"/>
      <c r="SLB5384" s="288"/>
      <c r="SLC5384" s="288"/>
      <c r="SLD5384" s="288"/>
      <c r="SLE5384" s="288"/>
      <c r="SLF5384" s="288"/>
      <c r="SLG5384" s="288"/>
      <c r="SLH5384" s="288"/>
      <c r="SLI5384" s="288"/>
      <c r="SLJ5384" s="288"/>
      <c r="SLK5384" s="288"/>
      <c r="SLL5384" s="288"/>
      <c r="SLM5384" s="288"/>
      <c r="SLN5384" s="288"/>
      <c r="SLO5384" s="288"/>
      <c r="SLP5384" s="288"/>
      <c r="SLQ5384" s="288"/>
      <c r="SLR5384" s="288"/>
      <c r="SLS5384" s="288"/>
      <c r="SLT5384" s="288"/>
      <c r="SLU5384" s="288"/>
      <c r="SLV5384" s="288"/>
      <c r="SLW5384" s="288"/>
      <c r="SLX5384" s="288"/>
      <c r="SLY5384" s="288"/>
      <c r="SLZ5384" s="288"/>
      <c r="SMA5384" s="288"/>
      <c r="SMB5384" s="288"/>
      <c r="SMC5384" s="288"/>
      <c r="SMD5384" s="288"/>
      <c r="SME5384" s="288"/>
      <c r="SMF5384" s="288"/>
      <c r="SMG5384" s="288"/>
      <c r="SMH5384" s="288"/>
      <c r="SMI5384" s="288"/>
      <c r="SMJ5384" s="288"/>
      <c r="SMK5384" s="288"/>
      <c r="SML5384" s="288"/>
      <c r="SMM5384" s="288"/>
      <c r="SMN5384" s="288"/>
      <c r="SMO5384" s="288"/>
      <c r="SMP5384" s="288"/>
      <c r="SMQ5384" s="288"/>
      <c r="SMR5384" s="288"/>
      <c r="SMS5384" s="288"/>
      <c r="SMT5384" s="288"/>
      <c r="SMU5384" s="288"/>
      <c r="SMV5384" s="288"/>
      <c r="SMW5384" s="288"/>
      <c r="SMX5384" s="288"/>
      <c r="SMY5384" s="288"/>
      <c r="SMZ5384" s="288"/>
      <c r="SNA5384" s="288"/>
      <c r="SNB5384" s="288"/>
      <c r="SNC5384" s="288"/>
      <c r="SND5384" s="288"/>
      <c r="SNE5384" s="288"/>
      <c r="SNF5384" s="288"/>
      <c r="SNG5384" s="288"/>
      <c r="SNH5384" s="288"/>
      <c r="SNI5384" s="288"/>
      <c r="SNJ5384" s="288"/>
      <c r="SNK5384" s="288"/>
      <c r="SNL5384" s="288"/>
      <c r="SNM5384" s="288"/>
      <c r="SNN5384" s="288"/>
      <c r="SNO5384" s="288"/>
      <c r="SNP5384" s="288"/>
      <c r="SNQ5384" s="288"/>
      <c r="SNR5384" s="288"/>
      <c r="SNS5384" s="288"/>
      <c r="SNT5384" s="288"/>
      <c r="SNU5384" s="288"/>
      <c r="SNV5384" s="288"/>
      <c r="SNW5384" s="288"/>
      <c r="SNX5384" s="288"/>
      <c r="SNY5384" s="288"/>
      <c r="SNZ5384" s="288"/>
      <c r="SOA5384" s="288"/>
      <c r="SOB5384" s="288"/>
      <c r="SOC5384" s="288"/>
      <c r="SOD5384" s="288"/>
      <c r="SOE5384" s="288"/>
      <c r="SOF5384" s="288"/>
      <c r="SOG5384" s="288"/>
      <c r="SOH5384" s="288"/>
      <c r="SOI5384" s="288"/>
      <c r="SOJ5384" s="288"/>
      <c r="SOK5384" s="288"/>
      <c r="SOL5384" s="288"/>
      <c r="SOM5384" s="288"/>
      <c r="SON5384" s="288"/>
      <c r="SOO5384" s="288"/>
      <c r="SOP5384" s="288"/>
      <c r="SOQ5384" s="288"/>
      <c r="SOR5384" s="288"/>
      <c r="SOS5384" s="288"/>
      <c r="SOT5384" s="288"/>
      <c r="SOU5384" s="288"/>
      <c r="SOV5384" s="288"/>
      <c r="SOW5384" s="288"/>
      <c r="SOX5384" s="288"/>
      <c r="SOY5384" s="288"/>
      <c r="SOZ5384" s="288"/>
      <c r="SPA5384" s="288"/>
      <c r="SPB5384" s="288"/>
      <c r="SPC5384" s="288"/>
      <c r="SPD5384" s="288"/>
      <c r="SPE5384" s="288"/>
      <c r="SPF5384" s="288"/>
      <c r="SPG5384" s="288"/>
      <c r="SPH5384" s="288"/>
      <c r="SPI5384" s="288"/>
      <c r="SPJ5384" s="288"/>
      <c r="SPK5384" s="288"/>
      <c r="SPL5384" s="288"/>
      <c r="SPM5384" s="288"/>
      <c r="SPN5384" s="288"/>
      <c r="SPO5384" s="288"/>
      <c r="SPP5384" s="288"/>
      <c r="SPQ5384" s="288"/>
      <c r="SPR5384" s="288"/>
      <c r="SPS5384" s="288"/>
      <c r="SPT5384" s="288"/>
      <c r="SPU5384" s="288"/>
      <c r="SPV5384" s="288"/>
      <c r="SPW5384" s="288"/>
      <c r="SPX5384" s="288"/>
      <c r="SPY5384" s="288"/>
      <c r="SPZ5384" s="288"/>
      <c r="SQA5384" s="288"/>
      <c r="SQB5384" s="288"/>
      <c r="SQC5384" s="288"/>
      <c r="SQD5384" s="288"/>
      <c r="SQE5384" s="288"/>
      <c r="SQF5384" s="288"/>
      <c r="SQG5384" s="288"/>
      <c r="SQH5384" s="288"/>
      <c r="SQI5384" s="288"/>
      <c r="SQJ5384" s="288"/>
      <c r="SQK5384" s="288"/>
      <c r="SQL5384" s="288"/>
      <c r="SQM5384" s="288"/>
      <c r="SQN5384" s="288"/>
      <c r="SQO5384" s="288"/>
      <c r="SQP5384" s="288"/>
      <c r="SQQ5384" s="288"/>
      <c r="SQR5384" s="288"/>
      <c r="SQS5384" s="288"/>
      <c r="SQT5384" s="288"/>
      <c r="SQU5384" s="288"/>
      <c r="SQV5384" s="288"/>
      <c r="SQW5384" s="288"/>
      <c r="SQX5384" s="288"/>
      <c r="SQY5384" s="288"/>
      <c r="SQZ5384" s="288"/>
      <c r="SRA5384" s="288"/>
      <c r="SRB5384" s="288"/>
      <c r="SRC5384" s="288"/>
      <c r="SRD5384" s="288"/>
      <c r="SRE5384" s="288"/>
      <c r="SRF5384" s="288"/>
      <c r="SRG5384" s="288"/>
      <c r="SRH5384" s="288"/>
      <c r="SRI5384" s="288"/>
      <c r="SRJ5384" s="288"/>
      <c r="SRK5384" s="288"/>
      <c r="SRL5384" s="288"/>
      <c r="SRM5384" s="288"/>
      <c r="SRN5384" s="288"/>
      <c r="SRO5384" s="288"/>
      <c r="SRP5384" s="288"/>
      <c r="SRQ5384" s="288"/>
      <c r="SRR5384" s="288"/>
      <c r="SRS5384" s="288"/>
      <c r="SRT5384" s="288"/>
      <c r="SRU5384" s="288"/>
      <c r="SRV5384" s="288"/>
      <c r="SRW5384" s="288"/>
      <c r="SRX5384" s="288"/>
      <c r="SRY5384" s="288"/>
      <c r="SRZ5384" s="288"/>
      <c r="SSA5384" s="288"/>
      <c r="SSB5384" s="288"/>
      <c r="SSC5384" s="288"/>
      <c r="SSD5384" s="288"/>
      <c r="SSE5384" s="288"/>
      <c r="SSF5384" s="288"/>
      <c r="SSG5384" s="288"/>
      <c r="SSH5384" s="288"/>
      <c r="SSI5384" s="288"/>
      <c r="SSJ5384" s="288"/>
      <c r="SSK5384" s="288"/>
      <c r="SSL5384" s="288"/>
      <c r="SSM5384" s="288"/>
      <c r="SSN5384" s="288"/>
      <c r="SSO5384" s="288"/>
      <c r="SSP5384" s="288"/>
      <c r="SSQ5384" s="288"/>
      <c r="SSR5384" s="288"/>
      <c r="SSS5384" s="288"/>
      <c r="SST5384" s="288"/>
      <c r="SSU5384" s="288"/>
      <c r="SSV5384" s="288"/>
      <c r="SSW5384" s="288"/>
      <c r="SSX5384" s="288"/>
      <c r="SSY5384" s="288"/>
      <c r="SSZ5384" s="288"/>
      <c r="STA5384" s="288"/>
      <c r="STB5384" s="288"/>
      <c r="STC5384" s="288"/>
      <c r="STD5384" s="288"/>
      <c r="STE5384" s="288"/>
      <c r="STF5384" s="288"/>
      <c r="STG5384" s="288"/>
      <c r="STH5384" s="288"/>
      <c r="STI5384" s="288"/>
      <c r="STJ5384" s="288"/>
      <c r="STK5384" s="288"/>
      <c r="STL5384" s="288"/>
      <c r="STM5384" s="288"/>
      <c r="STN5384" s="288"/>
      <c r="STO5384" s="288"/>
      <c r="STP5384" s="288"/>
      <c r="STQ5384" s="288"/>
      <c r="STR5384" s="288"/>
      <c r="STS5384" s="288"/>
      <c r="STT5384" s="288"/>
      <c r="STU5384" s="288"/>
      <c r="STV5384" s="288"/>
      <c r="STW5384" s="288"/>
      <c r="STX5384" s="288"/>
      <c r="STY5384" s="288"/>
      <c r="STZ5384" s="288"/>
      <c r="SUA5384" s="288"/>
      <c r="SUB5384" s="288"/>
      <c r="SUC5384" s="288"/>
      <c r="SUD5384" s="288"/>
      <c r="SUE5384" s="288"/>
      <c r="SUF5384" s="288"/>
      <c r="SUG5384" s="288"/>
      <c r="SUH5384" s="288"/>
      <c r="SUI5384" s="288"/>
      <c r="SUJ5384" s="288"/>
      <c r="SUK5384" s="288"/>
      <c r="SUL5384" s="288"/>
      <c r="SUM5384" s="288"/>
      <c r="SUN5384" s="288"/>
      <c r="SUO5384" s="288"/>
      <c r="SUP5384" s="288"/>
      <c r="SUQ5384" s="288"/>
      <c r="SUR5384" s="288"/>
      <c r="SUS5384" s="288"/>
      <c r="SUT5384" s="288"/>
      <c r="SUU5384" s="288"/>
      <c r="SUV5384" s="288"/>
      <c r="SUW5384" s="288"/>
      <c r="SUX5384" s="288"/>
      <c r="SUY5384" s="288"/>
      <c r="SUZ5384" s="288"/>
      <c r="SVA5384" s="288"/>
      <c r="SVB5384" s="288"/>
      <c r="SVC5384" s="288"/>
      <c r="SVD5384" s="288"/>
      <c r="SVE5384" s="288"/>
      <c r="SVF5384" s="288"/>
      <c r="SVG5384" s="288"/>
      <c r="SVH5384" s="288"/>
      <c r="SVI5384" s="288"/>
      <c r="SVJ5384" s="288"/>
      <c r="SVK5384" s="288"/>
      <c r="SVL5384" s="288"/>
      <c r="SVM5384" s="288"/>
      <c r="SVN5384" s="288"/>
      <c r="SVO5384" s="288"/>
      <c r="SVP5384" s="288"/>
      <c r="SVQ5384" s="288"/>
      <c r="SVR5384" s="288"/>
      <c r="SVS5384" s="288"/>
      <c r="SVT5384" s="288"/>
      <c r="SVU5384" s="288"/>
      <c r="SVV5384" s="288"/>
      <c r="SVW5384" s="288"/>
      <c r="SVX5384" s="288"/>
      <c r="SVY5384" s="288"/>
      <c r="SVZ5384" s="288"/>
      <c r="SWA5384" s="288"/>
      <c r="SWB5384" s="288"/>
      <c r="SWC5384" s="288"/>
      <c r="SWD5384" s="288"/>
      <c r="SWE5384" s="288"/>
      <c r="SWF5384" s="288"/>
      <c r="SWG5384" s="288"/>
      <c r="SWH5384" s="288"/>
      <c r="SWI5384" s="288"/>
      <c r="SWJ5384" s="288"/>
      <c r="SWK5384" s="288"/>
      <c r="SWL5384" s="288"/>
      <c r="SWM5384" s="288"/>
      <c r="SWN5384" s="288"/>
      <c r="SWO5384" s="288"/>
      <c r="SWP5384" s="288"/>
      <c r="SWQ5384" s="288"/>
      <c r="SWR5384" s="288"/>
      <c r="SWS5384" s="288"/>
      <c r="SWT5384" s="288"/>
      <c r="SWU5384" s="288"/>
      <c r="SWV5384" s="288"/>
      <c r="SWW5384" s="288"/>
      <c r="SWX5384" s="288"/>
      <c r="SWY5384" s="288"/>
      <c r="SWZ5384" s="288"/>
      <c r="SXA5384" s="288"/>
      <c r="SXB5384" s="288"/>
      <c r="SXC5384" s="288"/>
      <c r="SXD5384" s="288"/>
      <c r="SXE5384" s="288"/>
      <c r="SXF5384" s="288"/>
      <c r="SXG5384" s="288"/>
      <c r="SXH5384" s="288"/>
      <c r="SXI5384" s="288"/>
      <c r="SXJ5384" s="288"/>
      <c r="SXK5384" s="288"/>
      <c r="SXL5384" s="288"/>
      <c r="SXM5384" s="288"/>
      <c r="SXN5384" s="288"/>
      <c r="SXO5384" s="288"/>
      <c r="SXP5384" s="288"/>
      <c r="SXQ5384" s="288"/>
      <c r="SXR5384" s="288"/>
      <c r="SXS5384" s="288"/>
      <c r="SXT5384" s="288"/>
      <c r="SXU5384" s="288"/>
      <c r="SXV5384" s="288"/>
      <c r="SXW5384" s="288"/>
      <c r="SXX5384" s="288"/>
      <c r="SXY5384" s="288"/>
      <c r="SXZ5384" s="288"/>
      <c r="SYA5384" s="288"/>
      <c r="SYB5384" s="288"/>
      <c r="SYC5384" s="288"/>
      <c r="SYD5384" s="288"/>
      <c r="SYE5384" s="288"/>
      <c r="SYF5384" s="288"/>
      <c r="SYG5384" s="288"/>
      <c r="SYH5384" s="288"/>
      <c r="SYI5384" s="288"/>
      <c r="SYJ5384" s="288"/>
      <c r="SYK5384" s="288"/>
      <c r="SYL5384" s="288"/>
      <c r="SYM5384" s="288"/>
      <c r="SYN5384" s="288"/>
      <c r="SYO5384" s="288"/>
      <c r="SYP5384" s="288"/>
      <c r="SYQ5384" s="288"/>
      <c r="SYR5384" s="288"/>
      <c r="SYS5384" s="288"/>
      <c r="SYT5384" s="288"/>
      <c r="SYU5384" s="288"/>
      <c r="SYV5384" s="288"/>
      <c r="SYW5384" s="288"/>
      <c r="SYX5384" s="288"/>
      <c r="SYY5384" s="288"/>
      <c r="SYZ5384" s="288"/>
      <c r="SZA5384" s="288"/>
      <c r="SZB5384" s="288"/>
      <c r="SZC5384" s="288"/>
      <c r="SZD5384" s="288"/>
      <c r="SZE5384" s="288"/>
      <c r="SZF5384" s="288"/>
      <c r="SZG5384" s="288"/>
      <c r="SZH5384" s="288"/>
      <c r="SZI5384" s="288"/>
      <c r="SZJ5384" s="288"/>
      <c r="SZK5384" s="288"/>
      <c r="SZL5384" s="288"/>
      <c r="SZM5384" s="288"/>
      <c r="SZN5384" s="288"/>
      <c r="SZO5384" s="288"/>
      <c r="SZP5384" s="288"/>
      <c r="SZQ5384" s="288"/>
      <c r="SZR5384" s="288"/>
      <c r="SZS5384" s="288"/>
      <c r="SZT5384" s="288"/>
      <c r="SZU5384" s="288"/>
      <c r="SZV5384" s="288"/>
      <c r="SZW5384" s="288"/>
      <c r="SZX5384" s="288"/>
      <c r="SZY5384" s="288"/>
      <c r="SZZ5384" s="288"/>
      <c r="TAA5384" s="288"/>
      <c r="TAB5384" s="288"/>
      <c r="TAC5384" s="288"/>
      <c r="TAD5384" s="288"/>
      <c r="TAE5384" s="288"/>
      <c r="TAF5384" s="288"/>
      <c r="TAG5384" s="288"/>
      <c r="TAH5384" s="288"/>
      <c r="TAI5384" s="288"/>
      <c r="TAJ5384" s="288"/>
      <c r="TAK5384" s="288"/>
      <c r="TAL5384" s="288"/>
      <c r="TAM5384" s="288"/>
      <c r="TAN5384" s="288"/>
      <c r="TAO5384" s="288"/>
      <c r="TAP5384" s="288"/>
      <c r="TAQ5384" s="288"/>
      <c r="TAR5384" s="288"/>
      <c r="TAS5384" s="288"/>
      <c r="TAT5384" s="288"/>
      <c r="TAU5384" s="288"/>
      <c r="TAV5384" s="288"/>
      <c r="TAW5384" s="288"/>
      <c r="TAX5384" s="288"/>
      <c r="TAY5384" s="288"/>
      <c r="TAZ5384" s="288"/>
      <c r="TBA5384" s="288"/>
      <c r="TBB5384" s="288"/>
      <c r="TBC5384" s="288"/>
      <c r="TBD5384" s="288"/>
      <c r="TBE5384" s="288"/>
      <c r="TBF5384" s="288"/>
      <c r="TBG5384" s="288"/>
      <c r="TBH5384" s="288"/>
      <c r="TBI5384" s="288"/>
      <c r="TBJ5384" s="288"/>
      <c r="TBK5384" s="288"/>
      <c r="TBL5384" s="288"/>
      <c r="TBM5384" s="288"/>
      <c r="TBN5384" s="288"/>
      <c r="TBO5384" s="288"/>
      <c r="TBP5384" s="288"/>
      <c r="TBQ5384" s="288"/>
      <c r="TBR5384" s="288"/>
      <c r="TBS5384" s="288"/>
      <c r="TBT5384" s="288"/>
      <c r="TBU5384" s="288"/>
      <c r="TBV5384" s="288"/>
      <c r="TBW5384" s="288"/>
      <c r="TBX5384" s="288"/>
      <c r="TBY5384" s="288"/>
      <c r="TBZ5384" s="288"/>
      <c r="TCA5384" s="288"/>
      <c r="TCB5384" s="288"/>
      <c r="TCC5384" s="288"/>
      <c r="TCD5384" s="288"/>
      <c r="TCE5384" s="288"/>
      <c r="TCF5384" s="288"/>
      <c r="TCG5384" s="288"/>
      <c r="TCH5384" s="288"/>
      <c r="TCI5384" s="288"/>
      <c r="TCJ5384" s="288"/>
      <c r="TCK5384" s="288"/>
      <c r="TCL5384" s="288"/>
      <c r="TCM5384" s="288"/>
      <c r="TCN5384" s="288"/>
      <c r="TCO5384" s="288"/>
      <c r="TCP5384" s="288"/>
      <c r="TCQ5384" s="288"/>
      <c r="TCR5384" s="288"/>
      <c r="TCS5384" s="288"/>
      <c r="TCT5384" s="288"/>
      <c r="TCU5384" s="288"/>
      <c r="TCV5384" s="288"/>
      <c r="TCW5384" s="288"/>
      <c r="TCX5384" s="288"/>
      <c r="TCY5384" s="288"/>
      <c r="TCZ5384" s="288"/>
      <c r="TDA5384" s="288"/>
      <c r="TDB5384" s="288"/>
      <c r="TDC5384" s="288"/>
      <c r="TDD5384" s="288"/>
      <c r="TDE5384" s="288"/>
      <c r="TDF5384" s="288"/>
      <c r="TDG5384" s="288"/>
      <c r="TDH5384" s="288"/>
      <c r="TDI5384" s="288"/>
      <c r="TDJ5384" s="288"/>
      <c r="TDK5384" s="288"/>
      <c r="TDL5384" s="288"/>
      <c r="TDM5384" s="288"/>
      <c r="TDN5384" s="288"/>
      <c r="TDO5384" s="288"/>
      <c r="TDP5384" s="288"/>
      <c r="TDQ5384" s="288"/>
      <c r="TDR5384" s="288"/>
      <c r="TDS5384" s="288"/>
      <c r="TDT5384" s="288"/>
      <c r="TDU5384" s="288"/>
      <c r="TDV5384" s="288"/>
      <c r="TDW5384" s="288"/>
      <c r="TDX5384" s="288"/>
      <c r="TDY5384" s="288"/>
      <c r="TDZ5384" s="288"/>
      <c r="TEA5384" s="288"/>
      <c r="TEB5384" s="288"/>
      <c r="TEC5384" s="288"/>
      <c r="TED5384" s="288"/>
      <c r="TEE5384" s="288"/>
      <c r="TEF5384" s="288"/>
      <c r="TEG5384" s="288"/>
      <c r="TEH5384" s="288"/>
      <c r="TEI5384" s="288"/>
      <c r="TEJ5384" s="288"/>
      <c r="TEK5384" s="288"/>
      <c r="TEL5384" s="288"/>
      <c r="TEM5384" s="288"/>
      <c r="TEN5384" s="288"/>
      <c r="TEO5384" s="288"/>
      <c r="TEP5384" s="288"/>
      <c r="TEQ5384" s="288"/>
      <c r="TER5384" s="288"/>
      <c r="TES5384" s="288"/>
      <c r="TET5384" s="288"/>
      <c r="TEU5384" s="288"/>
      <c r="TEV5384" s="288"/>
      <c r="TEW5384" s="288"/>
      <c r="TEX5384" s="288"/>
      <c r="TEY5384" s="288"/>
      <c r="TEZ5384" s="288"/>
      <c r="TFA5384" s="288"/>
      <c r="TFB5384" s="288"/>
      <c r="TFC5384" s="288"/>
      <c r="TFD5384" s="288"/>
      <c r="TFE5384" s="288"/>
      <c r="TFF5384" s="288"/>
      <c r="TFG5384" s="288"/>
      <c r="TFH5384" s="288"/>
      <c r="TFI5384" s="288"/>
      <c r="TFJ5384" s="288"/>
      <c r="TFK5384" s="288"/>
      <c r="TFL5384" s="288"/>
      <c r="TFM5384" s="288"/>
      <c r="TFN5384" s="288"/>
      <c r="TFO5384" s="288"/>
      <c r="TFP5384" s="288"/>
      <c r="TFQ5384" s="288"/>
      <c r="TFR5384" s="288"/>
      <c r="TFS5384" s="288"/>
      <c r="TFT5384" s="288"/>
      <c r="TFU5384" s="288"/>
      <c r="TFV5384" s="288"/>
      <c r="TFW5384" s="288"/>
      <c r="TFX5384" s="288"/>
      <c r="TFY5384" s="288"/>
      <c r="TFZ5384" s="288"/>
      <c r="TGA5384" s="288"/>
      <c r="TGB5384" s="288"/>
      <c r="TGC5384" s="288"/>
      <c r="TGD5384" s="288"/>
      <c r="TGE5384" s="288"/>
      <c r="TGF5384" s="288"/>
      <c r="TGG5384" s="288"/>
      <c r="TGH5384" s="288"/>
      <c r="TGI5384" s="288"/>
      <c r="TGJ5384" s="288"/>
      <c r="TGK5384" s="288"/>
      <c r="TGL5384" s="288"/>
      <c r="TGM5384" s="288"/>
      <c r="TGN5384" s="288"/>
      <c r="TGO5384" s="288"/>
      <c r="TGP5384" s="288"/>
      <c r="TGQ5384" s="288"/>
      <c r="TGR5384" s="288"/>
      <c r="TGS5384" s="288"/>
      <c r="TGT5384" s="288"/>
      <c r="TGU5384" s="288"/>
      <c r="TGV5384" s="288"/>
      <c r="TGW5384" s="288"/>
      <c r="TGX5384" s="288"/>
      <c r="TGY5384" s="288"/>
      <c r="TGZ5384" s="288"/>
      <c r="THA5384" s="288"/>
      <c r="THB5384" s="288"/>
      <c r="THC5384" s="288"/>
      <c r="THD5384" s="288"/>
      <c r="THE5384" s="288"/>
      <c r="THF5384" s="288"/>
      <c r="THG5384" s="288"/>
      <c r="THH5384" s="288"/>
      <c r="THI5384" s="288"/>
      <c r="THJ5384" s="288"/>
      <c r="THK5384" s="288"/>
      <c r="THL5384" s="288"/>
      <c r="THM5384" s="288"/>
      <c r="THN5384" s="288"/>
      <c r="THO5384" s="288"/>
      <c r="THP5384" s="288"/>
      <c r="THQ5384" s="288"/>
      <c r="THR5384" s="288"/>
      <c r="THS5384" s="288"/>
      <c r="THT5384" s="288"/>
      <c r="THU5384" s="288"/>
      <c r="THV5384" s="288"/>
      <c r="THW5384" s="288"/>
      <c r="THX5384" s="288"/>
      <c r="THY5384" s="288"/>
      <c r="THZ5384" s="288"/>
      <c r="TIA5384" s="288"/>
      <c r="TIB5384" s="288"/>
      <c r="TIC5384" s="288"/>
      <c r="TID5384" s="288"/>
      <c r="TIE5384" s="288"/>
      <c r="TIF5384" s="288"/>
      <c r="TIG5384" s="288"/>
      <c r="TIH5384" s="288"/>
      <c r="TII5384" s="288"/>
      <c r="TIJ5384" s="288"/>
      <c r="TIK5384" s="288"/>
      <c r="TIL5384" s="288"/>
      <c r="TIM5384" s="288"/>
      <c r="TIN5384" s="288"/>
      <c r="TIO5384" s="288"/>
      <c r="TIP5384" s="288"/>
      <c r="TIQ5384" s="288"/>
      <c r="TIR5384" s="288"/>
      <c r="TIS5384" s="288"/>
      <c r="TIT5384" s="288"/>
      <c r="TIU5384" s="288"/>
      <c r="TIV5384" s="288"/>
      <c r="TIW5384" s="288"/>
      <c r="TIX5384" s="288"/>
      <c r="TIY5384" s="288"/>
      <c r="TIZ5384" s="288"/>
      <c r="TJA5384" s="288"/>
      <c r="TJB5384" s="288"/>
      <c r="TJC5384" s="288"/>
      <c r="TJD5384" s="288"/>
      <c r="TJE5384" s="288"/>
      <c r="TJF5384" s="288"/>
      <c r="TJG5384" s="288"/>
      <c r="TJH5384" s="288"/>
      <c r="TJI5384" s="288"/>
      <c r="TJJ5384" s="288"/>
      <c r="TJK5384" s="288"/>
      <c r="TJL5384" s="288"/>
      <c r="TJM5384" s="288"/>
      <c r="TJN5384" s="288"/>
      <c r="TJO5384" s="288"/>
      <c r="TJP5384" s="288"/>
      <c r="TJQ5384" s="288"/>
      <c r="TJR5384" s="288"/>
      <c r="TJS5384" s="288"/>
      <c r="TJT5384" s="288"/>
      <c r="TJU5384" s="288"/>
      <c r="TJV5384" s="288"/>
      <c r="TJW5384" s="288"/>
      <c r="TJX5384" s="288"/>
      <c r="TJY5384" s="288"/>
      <c r="TJZ5384" s="288"/>
      <c r="TKA5384" s="288"/>
      <c r="TKB5384" s="288"/>
      <c r="TKC5384" s="288"/>
      <c r="TKD5384" s="288"/>
      <c r="TKE5384" s="288"/>
      <c r="TKF5384" s="288"/>
      <c r="TKG5384" s="288"/>
      <c r="TKH5384" s="288"/>
      <c r="TKI5384" s="288"/>
      <c r="TKJ5384" s="288"/>
      <c r="TKK5384" s="288"/>
      <c r="TKL5384" s="288"/>
      <c r="TKM5384" s="288"/>
      <c r="TKN5384" s="288"/>
      <c r="TKO5384" s="288"/>
      <c r="TKP5384" s="288"/>
      <c r="TKQ5384" s="288"/>
      <c r="TKR5384" s="288"/>
      <c r="TKS5384" s="288"/>
      <c r="TKT5384" s="288"/>
      <c r="TKU5384" s="288"/>
      <c r="TKV5384" s="288"/>
      <c r="TKW5384" s="288"/>
      <c r="TKX5384" s="288"/>
      <c r="TKY5384" s="288"/>
      <c r="TKZ5384" s="288"/>
      <c r="TLA5384" s="288"/>
      <c r="TLB5384" s="288"/>
      <c r="TLC5384" s="288"/>
      <c r="TLD5384" s="288"/>
      <c r="TLE5384" s="288"/>
      <c r="TLF5384" s="288"/>
      <c r="TLG5384" s="288"/>
      <c r="TLH5384" s="288"/>
      <c r="TLI5384" s="288"/>
      <c r="TLJ5384" s="288"/>
      <c r="TLK5384" s="288"/>
      <c r="TLL5384" s="288"/>
      <c r="TLM5384" s="288"/>
      <c r="TLN5384" s="288"/>
      <c r="TLO5384" s="288"/>
      <c r="TLP5384" s="288"/>
      <c r="TLQ5384" s="288"/>
      <c r="TLR5384" s="288"/>
      <c r="TLS5384" s="288"/>
      <c r="TLT5384" s="288"/>
      <c r="TLU5384" s="288"/>
      <c r="TLV5384" s="288"/>
      <c r="TLW5384" s="288"/>
      <c r="TLX5384" s="288"/>
      <c r="TLY5384" s="288"/>
      <c r="TLZ5384" s="288"/>
      <c r="TMA5384" s="288"/>
      <c r="TMB5384" s="288"/>
      <c r="TMC5384" s="288"/>
      <c r="TMD5384" s="288"/>
      <c r="TME5384" s="288"/>
      <c r="TMF5384" s="288"/>
      <c r="TMG5384" s="288"/>
      <c r="TMH5384" s="288"/>
      <c r="TMI5384" s="288"/>
      <c r="TMJ5384" s="288"/>
      <c r="TMK5384" s="288"/>
      <c r="TML5384" s="288"/>
      <c r="TMM5384" s="288"/>
      <c r="TMN5384" s="288"/>
      <c r="TMO5384" s="288"/>
      <c r="TMP5384" s="288"/>
      <c r="TMQ5384" s="288"/>
      <c r="TMR5384" s="288"/>
      <c r="TMS5384" s="288"/>
      <c r="TMT5384" s="288"/>
      <c r="TMU5384" s="288"/>
      <c r="TMV5384" s="288"/>
      <c r="TMW5384" s="288"/>
      <c r="TMX5384" s="288"/>
      <c r="TMY5384" s="288"/>
      <c r="TMZ5384" s="288"/>
      <c r="TNA5384" s="288"/>
      <c r="TNB5384" s="288"/>
      <c r="TNC5384" s="288"/>
      <c r="TND5384" s="288"/>
      <c r="TNE5384" s="288"/>
      <c r="TNF5384" s="288"/>
      <c r="TNG5384" s="288"/>
      <c r="TNH5384" s="288"/>
      <c r="TNI5384" s="288"/>
      <c r="TNJ5384" s="288"/>
      <c r="TNK5384" s="288"/>
      <c r="TNL5384" s="288"/>
      <c r="TNM5384" s="288"/>
      <c r="TNN5384" s="288"/>
      <c r="TNO5384" s="288"/>
      <c r="TNP5384" s="288"/>
      <c r="TNQ5384" s="288"/>
      <c r="TNR5384" s="288"/>
      <c r="TNS5384" s="288"/>
      <c r="TNT5384" s="288"/>
      <c r="TNU5384" s="288"/>
      <c r="TNV5384" s="288"/>
      <c r="TNW5384" s="288"/>
      <c r="TNX5384" s="288"/>
      <c r="TNY5384" s="288"/>
      <c r="TNZ5384" s="288"/>
      <c r="TOA5384" s="288"/>
      <c r="TOB5384" s="288"/>
      <c r="TOC5384" s="288"/>
      <c r="TOD5384" s="288"/>
      <c r="TOE5384" s="288"/>
      <c r="TOF5384" s="288"/>
      <c r="TOG5384" s="288"/>
      <c r="TOH5384" s="288"/>
      <c r="TOI5384" s="288"/>
      <c r="TOJ5384" s="288"/>
      <c r="TOK5384" s="288"/>
      <c r="TOL5384" s="288"/>
      <c r="TOM5384" s="288"/>
      <c r="TON5384" s="288"/>
      <c r="TOO5384" s="288"/>
      <c r="TOP5384" s="288"/>
      <c r="TOQ5384" s="288"/>
      <c r="TOR5384" s="288"/>
      <c r="TOS5384" s="288"/>
      <c r="TOT5384" s="288"/>
      <c r="TOU5384" s="288"/>
      <c r="TOV5384" s="288"/>
      <c r="TOW5384" s="288"/>
      <c r="TOX5384" s="288"/>
      <c r="TOY5384" s="288"/>
      <c r="TOZ5384" s="288"/>
      <c r="TPA5384" s="288"/>
      <c r="TPB5384" s="288"/>
      <c r="TPC5384" s="288"/>
      <c r="TPD5384" s="288"/>
      <c r="TPE5384" s="288"/>
      <c r="TPF5384" s="288"/>
      <c r="TPG5384" s="288"/>
      <c r="TPH5384" s="288"/>
      <c r="TPI5384" s="288"/>
      <c r="TPJ5384" s="288"/>
      <c r="TPK5384" s="288"/>
      <c r="TPL5384" s="288"/>
      <c r="TPM5384" s="288"/>
      <c r="TPN5384" s="288"/>
      <c r="TPO5384" s="288"/>
      <c r="TPP5384" s="288"/>
      <c r="TPQ5384" s="288"/>
      <c r="TPR5384" s="288"/>
      <c r="TPS5384" s="288"/>
      <c r="TPT5384" s="288"/>
      <c r="TPU5384" s="288"/>
      <c r="TPV5384" s="288"/>
      <c r="TPW5384" s="288"/>
      <c r="TPX5384" s="288"/>
      <c r="TPY5384" s="288"/>
      <c r="TPZ5384" s="288"/>
      <c r="TQA5384" s="288"/>
      <c r="TQB5384" s="288"/>
      <c r="TQC5384" s="288"/>
      <c r="TQD5384" s="288"/>
      <c r="TQE5384" s="288"/>
      <c r="TQF5384" s="288"/>
      <c r="TQG5384" s="288"/>
      <c r="TQH5384" s="288"/>
      <c r="TQI5384" s="288"/>
      <c r="TQJ5384" s="288"/>
      <c r="TQK5384" s="288"/>
      <c r="TQL5384" s="288"/>
      <c r="TQM5384" s="288"/>
      <c r="TQN5384" s="288"/>
      <c r="TQO5384" s="288"/>
      <c r="TQP5384" s="288"/>
      <c r="TQQ5384" s="288"/>
      <c r="TQR5384" s="288"/>
      <c r="TQS5384" s="288"/>
      <c r="TQT5384" s="288"/>
      <c r="TQU5384" s="288"/>
      <c r="TQV5384" s="288"/>
      <c r="TQW5384" s="288"/>
      <c r="TQX5384" s="288"/>
      <c r="TQY5384" s="288"/>
      <c r="TQZ5384" s="288"/>
      <c r="TRA5384" s="288"/>
      <c r="TRB5384" s="288"/>
      <c r="TRC5384" s="288"/>
      <c r="TRD5384" s="288"/>
      <c r="TRE5384" s="288"/>
      <c r="TRF5384" s="288"/>
      <c r="TRG5384" s="288"/>
      <c r="TRH5384" s="288"/>
      <c r="TRI5384" s="288"/>
      <c r="TRJ5384" s="288"/>
      <c r="TRK5384" s="288"/>
      <c r="TRL5384" s="288"/>
      <c r="TRM5384" s="288"/>
      <c r="TRN5384" s="288"/>
      <c r="TRO5384" s="288"/>
      <c r="TRP5384" s="288"/>
      <c r="TRQ5384" s="288"/>
      <c r="TRR5384" s="288"/>
      <c r="TRS5384" s="288"/>
      <c r="TRT5384" s="288"/>
      <c r="TRU5384" s="288"/>
      <c r="TRV5384" s="288"/>
      <c r="TRW5384" s="288"/>
      <c r="TRX5384" s="288"/>
      <c r="TRY5384" s="288"/>
      <c r="TRZ5384" s="288"/>
      <c r="TSA5384" s="288"/>
      <c r="TSB5384" s="288"/>
      <c r="TSC5384" s="288"/>
      <c r="TSD5384" s="288"/>
      <c r="TSE5384" s="288"/>
      <c r="TSF5384" s="288"/>
      <c r="TSG5384" s="288"/>
      <c r="TSH5384" s="288"/>
      <c r="TSI5384" s="288"/>
      <c r="TSJ5384" s="288"/>
      <c r="TSK5384" s="288"/>
      <c r="TSL5384" s="288"/>
      <c r="TSM5384" s="288"/>
      <c r="TSN5384" s="288"/>
      <c r="TSO5384" s="288"/>
      <c r="TSP5384" s="288"/>
      <c r="TSQ5384" s="288"/>
      <c r="TSR5384" s="288"/>
      <c r="TSS5384" s="288"/>
      <c r="TST5384" s="288"/>
      <c r="TSU5384" s="288"/>
      <c r="TSV5384" s="288"/>
      <c r="TSW5384" s="288"/>
      <c r="TSX5384" s="288"/>
      <c r="TSY5384" s="288"/>
      <c r="TSZ5384" s="288"/>
      <c r="TTA5384" s="288"/>
      <c r="TTB5384" s="288"/>
      <c r="TTC5384" s="288"/>
      <c r="TTD5384" s="288"/>
      <c r="TTE5384" s="288"/>
      <c r="TTF5384" s="288"/>
      <c r="TTG5384" s="288"/>
      <c r="TTH5384" s="288"/>
      <c r="TTI5384" s="288"/>
      <c r="TTJ5384" s="288"/>
      <c r="TTK5384" s="288"/>
      <c r="TTL5384" s="288"/>
      <c r="TTM5384" s="288"/>
      <c r="TTN5384" s="288"/>
      <c r="TTO5384" s="288"/>
      <c r="TTP5384" s="288"/>
      <c r="TTQ5384" s="288"/>
      <c r="TTR5384" s="288"/>
      <c r="TTS5384" s="288"/>
      <c r="TTT5384" s="288"/>
      <c r="TTU5384" s="288"/>
      <c r="TTV5384" s="288"/>
      <c r="TTW5384" s="288"/>
      <c r="TTX5384" s="288"/>
      <c r="TTY5384" s="288"/>
      <c r="TTZ5384" s="288"/>
      <c r="TUA5384" s="288"/>
      <c r="TUB5384" s="288"/>
      <c r="TUC5384" s="288"/>
      <c r="TUD5384" s="288"/>
      <c r="TUE5384" s="288"/>
      <c r="TUF5384" s="288"/>
      <c r="TUG5384" s="288"/>
      <c r="TUH5384" s="288"/>
      <c r="TUI5384" s="288"/>
      <c r="TUJ5384" s="288"/>
      <c r="TUK5384" s="288"/>
      <c r="TUL5384" s="288"/>
      <c r="TUM5384" s="288"/>
      <c r="TUN5384" s="288"/>
      <c r="TUO5384" s="288"/>
      <c r="TUP5384" s="288"/>
      <c r="TUQ5384" s="288"/>
      <c r="TUR5384" s="288"/>
      <c r="TUS5384" s="288"/>
      <c r="TUT5384" s="288"/>
      <c r="TUU5384" s="288"/>
      <c r="TUV5384" s="288"/>
      <c r="TUW5384" s="288"/>
      <c r="TUX5384" s="288"/>
      <c r="TUY5384" s="288"/>
      <c r="TUZ5384" s="288"/>
      <c r="TVA5384" s="288"/>
      <c r="TVB5384" s="288"/>
      <c r="TVC5384" s="288"/>
      <c r="TVD5384" s="288"/>
      <c r="TVE5384" s="288"/>
      <c r="TVF5384" s="288"/>
      <c r="TVG5384" s="288"/>
      <c r="TVH5384" s="288"/>
      <c r="TVI5384" s="288"/>
      <c r="TVJ5384" s="288"/>
      <c r="TVK5384" s="288"/>
      <c r="TVL5384" s="288"/>
      <c r="TVM5384" s="288"/>
      <c r="TVN5384" s="288"/>
      <c r="TVO5384" s="288"/>
      <c r="TVP5384" s="288"/>
      <c r="TVQ5384" s="288"/>
      <c r="TVR5384" s="288"/>
      <c r="TVS5384" s="288"/>
      <c r="TVT5384" s="288"/>
      <c r="TVU5384" s="288"/>
      <c r="TVV5384" s="288"/>
      <c r="TVW5384" s="288"/>
      <c r="TVX5384" s="288"/>
      <c r="TVY5384" s="288"/>
      <c r="TVZ5384" s="288"/>
      <c r="TWA5384" s="288"/>
      <c r="TWB5384" s="288"/>
      <c r="TWC5384" s="288"/>
      <c r="TWD5384" s="288"/>
      <c r="TWE5384" s="288"/>
      <c r="TWF5384" s="288"/>
      <c r="TWG5384" s="288"/>
      <c r="TWH5384" s="288"/>
      <c r="TWI5384" s="288"/>
      <c r="TWJ5384" s="288"/>
      <c r="TWK5384" s="288"/>
      <c r="TWL5384" s="288"/>
      <c r="TWM5384" s="288"/>
      <c r="TWN5384" s="288"/>
      <c r="TWO5384" s="288"/>
      <c r="TWP5384" s="288"/>
      <c r="TWQ5384" s="288"/>
      <c r="TWR5384" s="288"/>
      <c r="TWS5384" s="288"/>
      <c r="TWT5384" s="288"/>
      <c r="TWU5384" s="288"/>
      <c r="TWV5384" s="288"/>
      <c r="TWW5384" s="288"/>
      <c r="TWX5384" s="288"/>
      <c r="TWY5384" s="288"/>
      <c r="TWZ5384" s="288"/>
      <c r="TXA5384" s="288"/>
      <c r="TXB5384" s="288"/>
      <c r="TXC5384" s="288"/>
      <c r="TXD5384" s="288"/>
      <c r="TXE5384" s="288"/>
      <c r="TXF5384" s="288"/>
      <c r="TXG5384" s="288"/>
      <c r="TXH5384" s="288"/>
      <c r="TXI5384" s="288"/>
      <c r="TXJ5384" s="288"/>
      <c r="TXK5384" s="288"/>
      <c r="TXL5384" s="288"/>
      <c r="TXM5384" s="288"/>
      <c r="TXN5384" s="288"/>
      <c r="TXO5384" s="288"/>
      <c r="TXP5384" s="288"/>
      <c r="TXQ5384" s="288"/>
      <c r="TXR5384" s="288"/>
      <c r="TXS5384" s="288"/>
      <c r="TXT5384" s="288"/>
      <c r="TXU5384" s="288"/>
      <c r="TXV5384" s="288"/>
      <c r="TXW5384" s="288"/>
      <c r="TXX5384" s="288"/>
      <c r="TXY5384" s="288"/>
      <c r="TXZ5384" s="288"/>
      <c r="TYA5384" s="288"/>
      <c r="TYB5384" s="288"/>
      <c r="TYC5384" s="288"/>
      <c r="TYD5384" s="288"/>
      <c r="TYE5384" s="288"/>
      <c r="TYF5384" s="288"/>
      <c r="TYG5384" s="288"/>
      <c r="TYH5384" s="288"/>
      <c r="TYI5384" s="288"/>
      <c r="TYJ5384" s="288"/>
      <c r="TYK5384" s="288"/>
      <c r="TYL5384" s="288"/>
      <c r="TYM5384" s="288"/>
      <c r="TYN5384" s="288"/>
      <c r="TYO5384" s="288"/>
      <c r="TYP5384" s="288"/>
      <c r="TYQ5384" s="288"/>
      <c r="TYR5384" s="288"/>
      <c r="TYS5384" s="288"/>
      <c r="TYT5384" s="288"/>
      <c r="TYU5384" s="288"/>
      <c r="TYV5384" s="288"/>
      <c r="TYW5384" s="288"/>
      <c r="TYX5384" s="288"/>
      <c r="TYY5384" s="288"/>
      <c r="TYZ5384" s="288"/>
      <c r="TZA5384" s="288"/>
      <c r="TZB5384" s="288"/>
      <c r="TZC5384" s="288"/>
      <c r="TZD5384" s="288"/>
      <c r="TZE5384" s="288"/>
      <c r="TZF5384" s="288"/>
      <c r="TZG5384" s="288"/>
      <c r="TZH5384" s="288"/>
      <c r="TZI5384" s="288"/>
      <c r="TZJ5384" s="288"/>
      <c r="TZK5384" s="288"/>
      <c r="TZL5384" s="288"/>
      <c r="TZM5384" s="288"/>
      <c r="TZN5384" s="288"/>
      <c r="TZO5384" s="288"/>
      <c r="TZP5384" s="288"/>
      <c r="TZQ5384" s="288"/>
      <c r="TZR5384" s="288"/>
      <c r="TZS5384" s="288"/>
      <c r="TZT5384" s="288"/>
      <c r="TZU5384" s="288"/>
      <c r="TZV5384" s="288"/>
      <c r="TZW5384" s="288"/>
      <c r="TZX5384" s="288"/>
      <c r="TZY5384" s="288"/>
      <c r="TZZ5384" s="288"/>
      <c r="UAA5384" s="288"/>
      <c r="UAB5384" s="288"/>
      <c r="UAC5384" s="288"/>
      <c r="UAD5384" s="288"/>
      <c r="UAE5384" s="288"/>
      <c r="UAF5384" s="288"/>
      <c r="UAG5384" s="288"/>
      <c r="UAH5384" s="288"/>
      <c r="UAI5384" s="288"/>
      <c r="UAJ5384" s="288"/>
      <c r="UAK5384" s="288"/>
      <c r="UAL5384" s="288"/>
      <c r="UAM5384" s="288"/>
      <c r="UAN5384" s="288"/>
      <c r="UAO5384" s="288"/>
      <c r="UAP5384" s="288"/>
      <c r="UAQ5384" s="288"/>
      <c r="UAR5384" s="288"/>
      <c r="UAS5384" s="288"/>
      <c r="UAT5384" s="288"/>
      <c r="UAU5384" s="288"/>
      <c r="UAV5384" s="288"/>
      <c r="UAW5384" s="288"/>
      <c r="UAX5384" s="288"/>
      <c r="UAY5384" s="288"/>
      <c r="UAZ5384" s="288"/>
      <c r="UBA5384" s="288"/>
      <c r="UBB5384" s="288"/>
      <c r="UBC5384" s="288"/>
      <c r="UBD5384" s="288"/>
      <c r="UBE5384" s="288"/>
      <c r="UBF5384" s="288"/>
      <c r="UBG5384" s="288"/>
      <c r="UBH5384" s="288"/>
      <c r="UBI5384" s="288"/>
      <c r="UBJ5384" s="288"/>
      <c r="UBK5384" s="288"/>
      <c r="UBL5384" s="288"/>
      <c r="UBM5384" s="288"/>
      <c r="UBN5384" s="288"/>
      <c r="UBO5384" s="288"/>
      <c r="UBP5384" s="288"/>
      <c r="UBQ5384" s="288"/>
      <c r="UBR5384" s="288"/>
      <c r="UBS5384" s="288"/>
      <c r="UBT5384" s="288"/>
      <c r="UBU5384" s="288"/>
      <c r="UBV5384" s="288"/>
      <c r="UBW5384" s="288"/>
      <c r="UBX5384" s="288"/>
      <c r="UBY5384" s="288"/>
      <c r="UBZ5384" s="288"/>
      <c r="UCA5384" s="288"/>
      <c r="UCB5384" s="288"/>
      <c r="UCC5384" s="288"/>
      <c r="UCD5384" s="288"/>
      <c r="UCE5384" s="288"/>
      <c r="UCF5384" s="288"/>
      <c r="UCG5384" s="288"/>
      <c r="UCH5384" s="288"/>
      <c r="UCI5384" s="288"/>
      <c r="UCJ5384" s="288"/>
      <c r="UCK5384" s="288"/>
      <c r="UCL5384" s="288"/>
      <c r="UCM5384" s="288"/>
      <c r="UCN5384" s="288"/>
      <c r="UCO5384" s="288"/>
      <c r="UCP5384" s="288"/>
      <c r="UCQ5384" s="288"/>
      <c r="UCR5384" s="288"/>
      <c r="UCS5384" s="288"/>
      <c r="UCT5384" s="288"/>
      <c r="UCU5384" s="288"/>
      <c r="UCV5384" s="288"/>
      <c r="UCW5384" s="288"/>
      <c r="UCX5384" s="288"/>
      <c r="UCY5384" s="288"/>
      <c r="UCZ5384" s="288"/>
      <c r="UDA5384" s="288"/>
      <c r="UDB5384" s="288"/>
      <c r="UDC5384" s="288"/>
      <c r="UDD5384" s="288"/>
      <c r="UDE5384" s="288"/>
      <c r="UDF5384" s="288"/>
      <c r="UDG5384" s="288"/>
      <c r="UDH5384" s="288"/>
      <c r="UDI5384" s="288"/>
      <c r="UDJ5384" s="288"/>
      <c r="UDK5384" s="288"/>
      <c r="UDL5384" s="288"/>
      <c r="UDM5384" s="288"/>
      <c r="UDN5384" s="288"/>
      <c r="UDO5384" s="288"/>
      <c r="UDP5384" s="288"/>
      <c r="UDQ5384" s="288"/>
      <c r="UDR5384" s="288"/>
      <c r="UDS5384" s="288"/>
      <c r="UDT5384" s="288"/>
      <c r="UDU5384" s="288"/>
      <c r="UDV5384" s="288"/>
      <c r="UDW5384" s="288"/>
      <c r="UDX5384" s="288"/>
      <c r="UDY5384" s="288"/>
      <c r="UDZ5384" s="288"/>
      <c r="UEA5384" s="288"/>
      <c r="UEB5384" s="288"/>
      <c r="UEC5384" s="288"/>
      <c r="UED5384" s="288"/>
      <c r="UEE5384" s="288"/>
      <c r="UEF5384" s="288"/>
      <c r="UEG5384" s="288"/>
      <c r="UEH5384" s="288"/>
      <c r="UEI5384" s="288"/>
      <c r="UEJ5384" s="288"/>
      <c r="UEK5384" s="288"/>
      <c r="UEL5384" s="288"/>
      <c r="UEM5384" s="288"/>
      <c r="UEN5384" s="288"/>
      <c r="UEO5384" s="288"/>
      <c r="UEP5384" s="288"/>
      <c r="UEQ5384" s="288"/>
      <c r="UER5384" s="288"/>
      <c r="UES5384" s="288"/>
      <c r="UET5384" s="288"/>
      <c r="UEU5384" s="288"/>
      <c r="UEV5384" s="288"/>
      <c r="UEW5384" s="288"/>
      <c r="UEX5384" s="288"/>
      <c r="UEY5384" s="288"/>
      <c r="UEZ5384" s="288"/>
      <c r="UFA5384" s="288"/>
      <c r="UFB5384" s="288"/>
      <c r="UFC5384" s="288"/>
      <c r="UFD5384" s="288"/>
      <c r="UFE5384" s="288"/>
      <c r="UFF5384" s="288"/>
      <c r="UFG5384" s="288"/>
      <c r="UFH5384" s="288"/>
      <c r="UFI5384" s="288"/>
      <c r="UFJ5384" s="288"/>
      <c r="UFK5384" s="288"/>
      <c r="UFL5384" s="288"/>
      <c r="UFM5384" s="288"/>
      <c r="UFN5384" s="288"/>
      <c r="UFO5384" s="288"/>
      <c r="UFP5384" s="288"/>
      <c r="UFQ5384" s="288"/>
      <c r="UFR5384" s="288"/>
      <c r="UFS5384" s="288"/>
      <c r="UFT5384" s="288"/>
      <c r="UFU5384" s="288"/>
      <c r="UFV5384" s="288"/>
      <c r="UFW5384" s="288"/>
      <c r="UFX5384" s="288"/>
      <c r="UFY5384" s="288"/>
      <c r="UFZ5384" s="288"/>
      <c r="UGA5384" s="288"/>
      <c r="UGB5384" s="288"/>
      <c r="UGC5384" s="288"/>
      <c r="UGD5384" s="288"/>
      <c r="UGE5384" s="288"/>
      <c r="UGF5384" s="288"/>
      <c r="UGG5384" s="288"/>
      <c r="UGH5384" s="288"/>
      <c r="UGI5384" s="288"/>
      <c r="UGJ5384" s="288"/>
      <c r="UGK5384" s="288"/>
      <c r="UGL5384" s="288"/>
      <c r="UGM5384" s="288"/>
      <c r="UGN5384" s="288"/>
      <c r="UGO5384" s="288"/>
      <c r="UGP5384" s="288"/>
      <c r="UGQ5384" s="288"/>
      <c r="UGR5384" s="288"/>
      <c r="UGS5384" s="288"/>
      <c r="UGT5384" s="288"/>
      <c r="UGU5384" s="288"/>
      <c r="UGV5384" s="288"/>
      <c r="UGW5384" s="288"/>
      <c r="UGX5384" s="288"/>
      <c r="UGY5384" s="288"/>
      <c r="UGZ5384" s="288"/>
      <c r="UHA5384" s="288"/>
      <c r="UHB5384" s="288"/>
      <c r="UHC5384" s="288"/>
      <c r="UHD5384" s="288"/>
      <c r="UHE5384" s="288"/>
      <c r="UHF5384" s="288"/>
      <c r="UHG5384" s="288"/>
      <c r="UHH5384" s="288"/>
      <c r="UHI5384" s="288"/>
      <c r="UHJ5384" s="288"/>
      <c r="UHK5384" s="288"/>
      <c r="UHL5384" s="288"/>
      <c r="UHM5384" s="288"/>
      <c r="UHN5384" s="288"/>
      <c r="UHO5384" s="288"/>
      <c r="UHP5384" s="288"/>
      <c r="UHQ5384" s="288"/>
      <c r="UHR5384" s="288"/>
      <c r="UHS5384" s="288"/>
      <c r="UHT5384" s="288"/>
      <c r="UHU5384" s="288"/>
      <c r="UHV5384" s="288"/>
      <c r="UHW5384" s="288"/>
      <c r="UHX5384" s="288"/>
      <c r="UHY5384" s="288"/>
      <c r="UHZ5384" s="288"/>
      <c r="UIA5384" s="288"/>
      <c r="UIB5384" s="288"/>
      <c r="UIC5384" s="288"/>
      <c r="UID5384" s="288"/>
      <c r="UIE5384" s="288"/>
      <c r="UIF5384" s="288"/>
      <c r="UIG5384" s="288"/>
      <c r="UIH5384" s="288"/>
      <c r="UII5384" s="288"/>
      <c r="UIJ5384" s="288"/>
      <c r="UIK5384" s="288"/>
      <c r="UIL5384" s="288"/>
      <c r="UIM5384" s="288"/>
      <c r="UIN5384" s="288"/>
      <c r="UIO5384" s="288"/>
      <c r="UIP5384" s="288"/>
      <c r="UIQ5384" s="288"/>
      <c r="UIR5384" s="288"/>
      <c r="UIS5384" s="288"/>
      <c r="UIT5384" s="288"/>
      <c r="UIU5384" s="288"/>
      <c r="UIV5384" s="288"/>
      <c r="UIW5384" s="288"/>
      <c r="UIX5384" s="288"/>
      <c r="UIY5384" s="288"/>
      <c r="UIZ5384" s="288"/>
      <c r="UJA5384" s="288"/>
      <c r="UJB5384" s="288"/>
      <c r="UJC5384" s="288"/>
      <c r="UJD5384" s="288"/>
      <c r="UJE5384" s="288"/>
      <c r="UJF5384" s="288"/>
      <c r="UJG5384" s="288"/>
      <c r="UJH5384" s="288"/>
      <c r="UJI5384" s="288"/>
      <c r="UJJ5384" s="288"/>
      <c r="UJK5384" s="288"/>
      <c r="UJL5384" s="288"/>
      <c r="UJM5384" s="288"/>
      <c r="UJN5384" s="288"/>
      <c r="UJO5384" s="288"/>
      <c r="UJP5384" s="288"/>
      <c r="UJQ5384" s="288"/>
      <c r="UJR5384" s="288"/>
      <c r="UJS5384" s="288"/>
      <c r="UJT5384" s="288"/>
      <c r="UJU5384" s="288"/>
      <c r="UJV5384" s="288"/>
      <c r="UJW5384" s="288"/>
      <c r="UJX5384" s="288"/>
      <c r="UJY5384" s="288"/>
      <c r="UJZ5384" s="288"/>
      <c r="UKA5384" s="288"/>
      <c r="UKB5384" s="288"/>
      <c r="UKC5384" s="288"/>
      <c r="UKD5384" s="288"/>
      <c r="UKE5384" s="288"/>
      <c r="UKF5384" s="288"/>
      <c r="UKG5384" s="288"/>
      <c r="UKH5384" s="288"/>
      <c r="UKI5384" s="288"/>
      <c r="UKJ5384" s="288"/>
      <c r="UKK5384" s="288"/>
      <c r="UKL5384" s="288"/>
      <c r="UKM5384" s="288"/>
      <c r="UKN5384" s="288"/>
      <c r="UKO5384" s="288"/>
      <c r="UKP5384" s="288"/>
      <c r="UKQ5384" s="288"/>
      <c r="UKR5384" s="288"/>
      <c r="UKS5384" s="288"/>
      <c r="UKT5384" s="288"/>
      <c r="UKU5384" s="288"/>
      <c r="UKV5384" s="288"/>
      <c r="UKW5384" s="288"/>
      <c r="UKX5384" s="288"/>
      <c r="UKY5384" s="288"/>
      <c r="UKZ5384" s="288"/>
      <c r="ULA5384" s="288"/>
      <c r="ULB5384" s="288"/>
      <c r="ULC5384" s="288"/>
      <c r="ULD5384" s="288"/>
      <c r="ULE5384" s="288"/>
      <c r="ULF5384" s="288"/>
      <c r="ULG5384" s="288"/>
      <c r="ULH5384" s="288"/>
      <c r="ULI5384" s="288"/>
      <c r="ULJ5384" s="288"/>
      <c r="ULK5384" s="288"/>
      <c r="ULL5384" s="288"/>
      <c r="ULM5384" s="288"/>
      <c r="ULN5384" s="288"/>
      <c r="ULO5384" s="288"/>
      <c r="ULP5384" s="288"/>
      <c r="ULQ5384" s="288"/>
      <c r="ULR5384" s="288"/>
      <c r="ULS5384" s="288"/>
      <c r="ULT5384" s="288"/>
      <c r="ULU5384" s="288"/>
      <c r="ULV5384" s="288"/>
      <c r="ULW5384" s="288"/>
      <c r="ULX5384" s="288"/>
      <c r="ULY5384" s="288"/>
      <c r="ULZ5384" s="288"/>
      <c r="UMA5384" s="288"/>
      <c r="UMB5384" s="288"/>
      <c r="UMC5384" s="288"/>
      <c r="UMD5384" s="288"/>
      <c r="UME5384" s="288"/>
      <c r="UMF5384" s="288"/>
      <c r="UMG5384" s="288"/>
      <c r="UMH5384" s="288"/>
      <c r="UMI5384" s="288"/>
      <c r="UMJ5384" s="288"/>
      <c r="UMK5384" s="288"/>
      <c r="UML5384" s="288"/>
      <c r="UMM5384" s="288"/>
      <c r="UMN5384" s="288"/>
      <c r="UMO5384" s="288"/>
      <c r="UMP5384" s="288"/>
      <c r="UMQ5384" s="288"/>
      <c r="UMR5384" s="288"/>
      <c r="UMS5384" s="288"/>
      <c r="UMT5384" s="288"/>
      <c r="UMU5384" s="288"/>
      <c r="UMV5384" s="288"/>
      <c r="UMW5384" s="288"/>
      <c r="UMX5384" s="288"/>
      <c r="UMY5384" s="288"/>
      <c r="UMZ5384" s="288"/>
      <c r="UNA5384" s="288"/>
      <c r="UNB5384" s="288"/>
      <c r="UNC5384" s="288"/>
      <c r="UND5384" s="288"/>
      <c r="UNE5384" s="288"/>
      <c r="UNF5384" s="288"/>
      <c r="UNG5384" s="288"/>
      <c r="UNH5384" s="288"/>
      <c r="UNI5384" s="288"/>
      <c r="UNJ5384" s="288"/>
      <c r="UNK5384" s="288"/>
      <c r="UNL5384" s="288"/>
      <c r="UNM5384" s="288"/>
      <c r="UNN5384" s="288"/>
      <c r="UNO5384" s="288"/>
      <c r="UNP5384" s="288"/>
      <c r="UNQ5384" s="288"/>
      <c r="UNR5384" s="288"/>
      <c r="UNS5384" s="288"/>
      <c r="UNT5384" s="288"/>
      <c r="UNU5384" s="288"/>
      <c r="UNV5384" s="288"/>
      <c r="UNW5384" s="288"/>
      <c r="UNX5384" s="288"/>
      <c r="UNY5384" s="288"/>
      <c r="UNZ5384" s="288"/>
      <c r="UOA5384" s="288"/>
      <c r="UOB5384" s="288"/>
      <c r="UOC5384" s="288"/>
      <c r="UOD5384" s="288"/>
      <c r="UOE5384" s="288"/>
      <c r="UOF5384" s="288"/>
      <c r="UOG5384" s="288"/>
      <c r="UOH5384" s="288"/>
      <c r="UOI5384" s="288"/>
      <c r="UOJ5384" s="288"/>
      <c r="UOK5384" s="288"/>
      <c r="UOL5384" s="288"/>
      <c r="UOM5384" s="288"/>
      <c r="UON5384" s="288"/>
      <c r="UOO5384" s="288"/>
      <c r="UOP5384" s="288"/>
      <c r="UOQ5384" s="288"/>
      <c r="UOR5384" s="288"/>
      <c r="UOS5384" s="288"/>
      <c r="UOT5384" s="288"/>
      <c r="UOU5384" s="288"/>
      <c r="UOV5384" s="288"/>
      <c r="UOW5384" s="288"/>
      <c r="UOX5384" s="288"/>
      <c r="UOY5384" s="288"/>
      <c r="UOZ5384" s="288"/>
      <c r="UPA5384" s="288"/>
      <c r="UPB5384" s="288"/>
      <c r="UPC5384" s="288"/>
      <c r="UPD5384" s="288"/>
      <c r="UPE5384" s="288"/>
      <c r="UPF5384" s="288"/>
      <c r="UPG5384" s="288"/>
      <c r="UPH5384" s="288"/>
      <c r="UPI5384" s="288"/>
      <c r="UPJ5384" s="288"/>
      <c r="UPK5384" s="288"/>
      <c r="UPL5384" s="288"/>
      <c r="UPM5384" s="288"/>
      <c r="UPN5384" s="288"/>
      <c r="UPO5384" s="288"/>
      <c r="UPP5384" s="288"/>
      <c r="UPQ5384" s="288"/>
      <c r="UPR5384" s="288"/>
      <c r="UPS5384" s="288"/>
      <c r="UPT5384" s="288"/>
      <c r="UPU5384" s="288"/>
      <c r="UPV5384" s="288"/>
      <c r="UPW5384" s="288"/>
      <c r="UPX5384" s="288"/>
      <c r="UPY5384" s="288"/>
      <c r="UPZ5384" s="288"/>
      <c r="UQA5384" s="288"/>
      <c r="UQB5384" s="288"/>
      <c r="UQC5384" s="288"/>
      <c r="UQD5384" s="288"/>
      <c r="UQE5384" s="288"/>
      <c r="UQF5384" s="288"/>
      <c r="UQG5384" s="288"/>
      <c r="UQH5384" s="288"/>
      <c r="UQI5384" s="288"/>
      <c r="UQJ5384" s="288"/>
      <c r="UQK5384" s="288"/>
      <c r="UQL5384" s="288"/>
      <c r="UQM5384" s="288"/>
      <c r="UQN5384" s="288"/>
      <c r="UQO5384" s="288"/>
      <c r="UQP5384" s="288"/>
      <c r="UQQ5384" s="288"/>
      <c r="UQR5384" s="288"/>
      <c r="UQS5384" s="288"/>
      <c r="UQT5384" s="288"/>
      <c r="UQU5384" s="288"/>
      <c r="UQV5384" s="288"/>
      <c r="UQW5384" s="288"/>
      <c r="UQX5384" s="288"/>
      <c r="UQY5384" s="288"/>
      <c r="UQZ5384" s="288"/>
      <c r="URA5384" s="288"/>
      <c r="URB5384" s="288"/>
      <c r="URC5384" s="288"/>
      <c r="URD5384" s="288"/>
      <c r="URE5384" s="288"/>
      <c r="URF5384" s="288"/>
      <c r="URG5384" s="288"/>
      <c r="URH5384" s="288"/>
      <c r="URI5384" s="288"/>
      <c r="URJ5384" s="288"/>
      <c r="URK5384" s="288"/>
      <c r="URL5384" s="288"/>
      <c r="URM5384" s="288"/>
      <c r="URN5384" s="288"/>
      <c r="URO5384" s="288"/>
      <c r="URP5384" s="288"/>
      <c r="URQ5384" s="288"/>
      <c r="URR5384" s="288"/>
      <c r="URS5384" s="288"/>
      <c r="URT5384" s="288"/>
      <c r="URU5384" s="288"/>
      <c r="URV5384" s="288"/>
      <c r="URW5384" s="288"/>
      <c r="URX5384" s="288"/>
      <c r="URY5384" s="288"/>
      <c r="URZ5384" s="288"/>
      <c r="USA5384" s="288"/>
      <c r="USB5384" s="288"/>
      <c r="USC5384" s="288"/>
      <c r="USD5384" s="288"/>
      <c r="USE5384" s="288"/>
      <c r="USF5384" s="288"/>
      <c r="USG5384" s="288"/>
      <c r="USH5384" s="288"/>
      <c r="USI5384" s="288"/>
      <c r="USJ5384" s="288"/>
      <c r="USK5384" s="288"/>
      <c r="USL5384" s="288"/>
      <c r="USM5384" s="288"/>
      <c r="USN5384" s="288"/>
      <c r="USO5384" s="288"/>
      <c r="USP5384" s="288"/>
      <c r="USQ5384" s="288"/>
      <c r="USR5384" s="288"/>
      <c r="USS5384" s="288"/>
      <c r="UST5384" s="288"/>
      <c r="USU5384" s="288"/>
      <c r="USV5384" s="288"/>
      <c r="USW5384" s="288"/>
      <c r="USX5384" s="288"/>
      <c r="USY5384" s="288"/>
      <c r="USZ5384" s="288"/>
      <c r="UTA5384" s="288"/>
      <c r="UTB5384" s="288"/>
      <c r="UTC5384" s="288"/>
      <c r="UTD5384" s="288"/>
      <c r="UTE5384" s="288"/>
      <c r="UTF5384" s="288"/>
      <c r="UTG5384" s="288"/>
      <c r="UTH5384" s="288"/>
      <c r="UTI5384" s="288"/>
      <c r="UTJ5384" s="288"/>
      <c r="UTK5384" s="288"/>
      <c r="UTL5384" s="288"/>
      <c r="UTM5384" s="288"/>
      <c r="UTN5384" s="288"/>
      <c r="UTO5384" s="288"/>
      <c r="UTP5384" s="288"/>
      <c r="UTQ5384" s="288"/>
      <c r="UTR5384" s="288"/>
      <c r="UTS5384" s="288"/>
      <c r="UTT5384" s="288"/>
      <c r="UTU5384" s="288"/>
      <c r="UTV5384" s="288"/>
      <c r="UTW5384" s="288"/>
      <c r="UTX5384" s="288"/>
      <c r="UTY5384" s="288"/>
      <c r="UTZ5384" s="288"/>
      <c r="UUA5384" s="288"/>
      <c r="UUB5384" s="288"/>
      <c r="UUC5384" s="288"/>
      <c r="UUD5384" s="288"/>
      <c r="UUE5384" s="288"/>
      <c r="UUF5384" s="288"/>
      <c r="UUG5384" s="288"/>
      <c r="UUH5384" s="288"/>
      <c r="UUI5384" s="288"/>
      <c r="UUJ5384" s="288"/>
      <c r="UUK5384" s="288"/>
      <c r="UUL5384" s="288"/>
      <c r="UUM5384" s="288"/>
      <c r="UUN5384" s="288"/>
      <c r="UUO5384" s="288"/>
      <c r="UUP5384" s="288"/>
      <c r="UUQ5384" s="288"/>
      <c r="UUR5384" s="288"/>
      <c r="UUS5384" s="288"/>
      <c r="UUT5384" s="288"/>
      <c r="UUU5384" s="288"/>
      <c r="UUV5384" s="288"/>
      <c r="UUW5384" s="288"/>
      <c r="UUX5384" s="288"/>
      <c r="UUY5384" s="288"/>
      <c r="UUZ5384" s="288"/>
      <c r="UVA5384" s="288"/>
      <c r="UVB5384" s="288"/>
      <c r="UVC5384" s="288"/>
      <c r="UVD5384" s="288"/>
      <c r="UVE5384" s="288"/>
      <c r="UVF5384" s="288"/>
      <c r="UVG5384" s="288"/>
      <c r="UVH5384" s="288"/>
      <c r="UVI5384" s="288"/>
      <c r="UVJ5384" s="288"/>
      <c r="UVK5384" s="288"/>
      <c r="UVL5384" s="288"/>
      <c r="UVM5384" s="288"/>
      <c r="UVN5384" s="288"/>
      <c r="UVO5384" s="288"/>
      <c r="UVP5384" s="288"/>
      <c r="UVQ5384" s="288"/>
      <c r="UVR5384" s="288"/>
      <c r="UVS5384" s="288"/>
      <c r="UVT5384" s="288"/>
      <c r="UVU5384" s="288"/>
      <c r="UVV5384" s="288"/>
      <c r="UVW5384" s="288"/>
      <c r="UVX5384" s="288"/>
      <c r="UVY5384" s="288"/>
      <c r="UVZ5384" s="288"/>
      <c r="UWA5384" s="288"/>
      <c r="UWB5384" s="288"/>
      <c r="UWC5384" s="288"/>
      <c r="UWD5384" s="288"/>
      <c r="UWE5384" s="288"/>
      <c r="UWF5384" s="288"/>
      <c r="UWG5384" s="288"/>
      <c r="UWH5384" s="288"/>
      <c r="UWI5384" s="288"/>
      <c r="UWJ5384" s="288"/>
      <c r="UWK5384" s="288"/>
      <c r="UWL5384" s="288"/>
      <c r="UWM5384" s="288"/>
      <c r="UWN5384" s="288"/>
      <c r="UWO5384" s="288"/>
      <c r="UWP5384" s="288"/>
      <c r="UWQ5384" s="288"/>
      <c r="UWR5384" s="288"/>
      <c r="UWS5384" s="288"/>
      <c r="UWT5384" s="288"/>
      <c r="UWU5384" s="288"/>
      <c r="UWV5384" s="288"/>
      <c r="UWW5384" s="288"/>
      <c r="UWX5384" s="288"/>
      <c r="UWY5384" s="288"/>
      <c r="UWZ5384" s="288"/>
      <c r="UXA5384" s="288"/>
      <c r="UXB5384" s="288"/>
      <c r="UXC5384" s="288"/>
      <c r="UXD5384" s="288"/>
      <c r="UXE5384" s="288"/>
      <c r="UXF5384" s="288"/>
      <c r="UXG5384" s="288"/>
      <c r="UXH5384" s="288"/>
      <c r="UXI5384" s="288"/>
      <c r="UXJ5384" s="288"/>
      <c r="UXK5384" s="288"/>
      <c r="UXL5384" s="288"/>
      <c r="UXM5384" s="288"/>
      <c r="UXN5384" s="288"/>
      <c r="UXO5384" s="288"/>
      <c r="UXP5384" s="288"/>
      <c r="UXQ5384" s="288"/>
      <c r="UXR5384" s="288"/>
      <c r="UXS5384" s="288"/>
      <c r="UXT5384" s="288"/>
      <c r="UXU5384" s="288"/>
      <c r="UXV5384" s="288"/>
      <c r="UXW5384" s="288"/>
      <c r="UXX5384" s="288"/>
      <c r="UXY5384" s="288"/>
      <c r="UXZ5384" s="288"/>
      <c r="UYA5384" s="288"/>
      <c r="UYB5384" s="288"/>
      <c r="UYC5384" s="288"/>
      <c r="UYD5384" s="288"/>
      <c r="UYE5384" s="288"/>
      <c r="UYF5384" s="288"/>
      <c r="UYG5384" s="288"/>
      <c r="UYH5384" s="288"/>
      <c r="UYI5384" s="288"/>
      <c r="UYJ5384" s="288"/>
      <c r="UYK5384" s="288"/>
      <c r="UYL5384" s="288"/>
      <c r="UYM5384" s="288"/>
      <c r="UYN5384" s="288"/>
      <c r="UYO5384" s="288"/>
      <c r="UYP5384" s="288"/>
      <c r="UYQ5384" s="288"/>
      <c r="UYR5384" s="288"/>
      <c r="UYS5384" s="288"/>
      <c r="UYT5384" s="288"/>
      <c r="UYU5384" s="288"/>
      <c r="UYV5384" s="288"/>
      <c r="UYW5384" s="288"/>
      <c r="UYX5384" s="288"/>
      <c r="UYY5384" s="288"/>
      <c r="UYZ5384" s="288"/>
      <c r="UZA5384" s="288"/>
      <c r="UZB5384" s="288"/>
      <c r="UZC5384" s="288"/>
      <c r="UZD5384" s="288"/>
      <c r="UZE5384" s="288"/>
      <c r="UZF5384" s="288"/>
      <c r="UZG5384" s="288"/>
      <c r="UZH5384" s="288"/>
      <c r="UZI5384" s="288"/>
      <c r="UZJ5384" s="288"/>
      <c r="UZK5384" s="288"/>
      <c r="UZL5384" s="288"/>
      <c r="UZM5384" s="288"/>
      <c r="UZN5384" s="288"/>
      <c r="UZO5384" s="288"/>
      <c r="UZP5384" s="288"/>
      <c r="UZQ5384" s="288"/>
      <c r="UZR5384" s="288"/>
      <c r="UZS5384" s="288"/>
      <c r="UZT5384" s="288"/>
      <c r="UZU5384" s="288"/>
      <c r="UZV5384" s="288"/>
      <c r="UZW5384" s="288"/>
      <c r="UZX5384" s="288"/>
      <c r="UZY5384" s="288"/>
      <c r="UZZ5384" s="288"/>
      <c r="VAA5384" s="288"/>
      <c r="VAB5384" s="288"/>
      <c r="VAC5384" s="288"/>
      <c r="VAD5384" s="288"/>
      <c r="VAE5384" s="288"/>
      <c r="VAF5384" s="288"/>
      <c r="VAG5384" s="288"/>
      <c r="VAH5384" s="288"/>
      <c r="VAI5384" s="288"/>
      <c r="VAJ5384" s="288"/>
      <c r="VAK5384" s="288"/>
      <c r="VAL5384" s="288"/>
      <c r="VAM5384" s="288"/>
      <c r="VAN5384" s="288"/>
      <c r="VAO5384" s="288"/>
      <c r="VAP5384" s="288"/>
      <c r="VAQ5384" s="288"/>
      <c r="VAR5384" s="288"/>
      <c r="VAS5384" s="288"/>
      <c r="VAT5384" s="288"/>
      <c r="VAU5384" s="288"/>
      <c r="VAV5384" s="288"/>
      <c r="VAW5384" s="288"/>
      <c r="VAX5384" s="288"/>
      <c r="VAY5384" s="288"/>
      <c r="VAZ5384" s="288"/>
      <c r="VBA5384" s="288"/>
      <c r="VBB5384" s="288"/>
      <c r="VBC5384" s="288"/>
      <c r="VBD5384" s="288"/>
      <c r="VBE5384" s="288"/>
      <c r="VBF5384" s="288"/>
      <c r="VBG5384" s="288"/>
      <c r="VBH5384" s="288"/>
      <c r="VBI5384" s="288"/>
      <c r="VBJ5384" s="288"/>
      <c r="VBK5384" s="288"/>
      <c r="VBL5384" s="288"/>
      <c r="VBM5384" s="288"/>
      <c r="VBN5384" s="288"/>
      <c r="VBO5384" s="288"/>
      <c r="VBP5384" s="288"/>
      <c r="VBQ5384" s="288"/>
      <c r="VBR5384" s="288"/>
      <c r="VBS5384" s="288"/>
      <c r="VBT5384" s="288"/>
      <c r="VBU5384" s="288"/>
      <c r="VBV5384" s="288"/>
      <c r="VBW5384" s="288"/>
      <c r="VBX5384" s="288"/>
      <c r="VBY5384" s="288"/>
      <c r="VBZ5384" s="288"/>
      <c r="VCA5384" s="288"/>
      <c r="VCB5384" s="288"/>
      <c r="VCC5384" s="288"/>
      <c r="VCD5384" s="288"/>
      <c r="VCE5384" s="288"/>
      <c r="VCF5384" s="288"/>
      <c r="VCG5384" s="288"/>
      <c r="VCH5384" s="288"/>
      <c r="VCI5384" s="288"/>
      <c r="VCJ5384" s="288"/>
      <c r="VCK5384" s="288"/>
      <c r="VCL5384" s="288"/>
      <c r="VCM5384" s="288"/>
      <c r="VCN5384" s="288"/>
      <c r="VCO5384" s="288"/>
      <c r="VCP5384" s="288"/>
      <c r="VCQ5384" s="288"/>
      <c r="VCR5384" s="288"/>
      <c r="VCS5384" s="288"/>
      <c r="VCT5384" s="288"/>
      <c r="VCU5384" s="288"/>
      <c r="VCV5384" s="288"/>
      <c r="VCW5384" s="288"/>
      <c r="VCX5384" s="288"/>
      <c r="VCY5384" s="288"/>
      <c r="VCZ5384" s="288"/>
      <c r="VDA5384" s="288"/>
      <c r="VDB5384" s="288"/>
      <c r="VDC5384" s="288"/>
      <c r="VDD5384" s="288"/>
      <c r="VDE5384" s="288"/>
      <c r="VDF5384" s="288"/>
      <c r="VDG5384" s="288"/>
      <c r="VDH5384" s="288"/>
      <c r="VDI5384" s="288"/>
      <c r="VDJ5384" s="288"/>
      <c r="VDK5384" s="288"/>
      <c r="VDL5384" s="288"/>
      <c r="VDM5384" s="288"/>
      <c r="VDN5384" s="288"/>
      <c r="VDO5384" s="288"/>
      <c r="VDP5384" s="288"/>
      <c r="VDQ5384" s="288"/>
      <c r="VDR5384" s="288"/>
      <c r="VDS5384" s="288"/>
      <c r="VDT5384" s="288"/>
      <c r="VDU5384" s="288"/>
      <c r="VDV5384" s="288"/>
      <c r="VDW5384" s="288"/>
      <c r="VDX5384" s="288"/>
      <c r="VDY5384" s="288"/>
      <c r="VDZ5384" s="288"/>
      <c r="VEA5384" s="288"/>
      <c r="VEB5384" s="288"/>
      <c r="VEC5384" s="288"/>
      <c r="VED5384" s="288"/>
      <c r="VEE5384" s="288"/>
      <c r="VEF5384" s="288"/>
      <c r="VEG5384" s="288"/>
      <c r="VEH5384" s="288"/>
      <c r="VEI5384" s="288"/>
      <c r="VEJ5384" s="288"/>
      <c r="VEK5384" s="288"/>
      <c r="VEL5384" s="288"/>
      <c r="VEM5384" s="288"/>
      <c r="VEN5384" s="288"/>
      <c r="VEO5384" s="288"/>
      <c r="VEP5384" s="288"/>
      <c r="VEQ5384" s="288"/>
      <c r="VER5384" s="288"/>
      <c r="VES5384" s="288"/>
      <c r="VET5384" s="288"/>
      <c r="VEU5384" s="288"/>
      <c r="VEV5384" s="288"/>
      <c r="VEW5384" s="288"/>
      <c r="VEX5384" s="288"/>
      <c r="VEY5384" s="288"/>
      <c r="VEZ5384" s="288"/>
      <c r="VFA5384" s="288"/>
      <c r="VFB5384" s="288"/>
      <c r="VFC5384" s="288"/>
      <c r="VFD5384" s="288"/>
      <c r="VFE5384" s="288"/>
      <c r="VFF5384" s="288"/>
      <c r="VFG5384" s="288"/>
      <c r="VFH5384" s="288"/>
      <c r="VFI5384" s="288"/>
      <c r="VFJ5384" s="288"/>
      <c r="VFK5384" s="288"/>
      <c r="VFL5384" s="288"/>
      <c r="VFM5384" s="288"/>
      <c r="VFN5384" s="288"/>
      <c r="VFO5384" s="288"/>
      <c r="VFP5384" s="288"/>
      <c r="VFQ5384" s="288"/>
      <c r="VFR5384" s="288"/>
      <c r="VFS5384" s="288"/>
      <c r="VFT5384" s="288"/>
      <c r="VFU5384" s="288"/>
      <c r="VFV5384" s="288"/>
      <c r="VFW5384" s="288"/>
      <c r="VFX5384" s="288"/>
      <c r="VFY5384" s="288"/>
      <c r="VFZ5384" s="288"/>
      <c r="VGA5384" s="288"/>
      <c r="VGB5384" s="288"/>
      <c r="VGC5384" s="288"/>
      <c r="VGD5384" s="288"/>
      <c r="VGE5384" s="288"/>
      <c r="VGF5384" s="288"/>
      <c r="VGG5384" s="288"/>
      <c r="VGH5384" s="288"/>
      <c r="VGI5384" s="288"/>
      <c r="VGJ5384" s="288"/>
      <c r="VGK5384" s="288"/>
      <c r="VGL5384" s="288"/>
      <c r="VGM5384" s="288"/>
      <c r="VGN5384" s="288"/>
      <c r="VGO5384" s="288"/>
      <c r="VGP5384" s="288"/>
      <c r="VGQ5384" s="288"/>
      <c r="VGR5384" s="288"/>
      <c r="VGS5384" s="288"/>
      <c r="VGT5384" s="288"/>
      <c r="VGU5384" s="288"/>
      <c r="VGV5384" s="288"/>
      <c r="VGW5384" s="288"/>
      <c r="VGX5384" s="288"/>
      <c r="VGY5384" s="288"/>
      <c r="VGZ5384" s="288"/>
      <c r="VHA5384" s="288"/>
      <c r="VHB5384" s="288"/>
      <c r="VHC5384" s="288"/>
      <c r="VHD5384" s="288"/>
      <c r="VHE5384" s="288"/>
      <c r="VHF5384" s="288"/>
      <c r="VHG5384" s="288"/>
      <c r="VHH5384" s="288"/>
      <c r="VHI5384" s="288"/>
      <c r="VHJ5384" s="288"/>
      <c r="VHK5384" s="288"/>
      <c r="VHL5384" s="288"/>
      <c r="VHM5384" s="288"/>
      <c r="VHN5384" s="288"/>
      <c r="VHO5384" s="288"/>
      <c r="VHP5384" s="288"/>
      <c r="VHQ5384" s="288"/>
      <c r="VHR5384" s="288"/>
      <c r="VHS5384" s="288"/>
      <c r="VHT5384" s="288"/>
      <c r="VHU5384" s="288"/>
      <c r="VHV5384" s="288"/>
      <c r="VHW5384" s="288"/>
      <c r="VHX5384" s="288"/>
      <c r="VHY5384" s="288"/>
      <c r="VHZ5384" s="288"/>
      <c r="VIA5384" s="288"/>
      <c r="VIB5384" s="288"/>
      <c r="VIC5384" s="288"/>
      <c r="VID5384" s="288"/>
      <c r="VIE5384" s="288"/>
      <c r="VIF5384" s="288"/>
      <c r="VIG5384" s="288"/>
      <c r="VIH5384" s="288"/>
      <c r="VII5384" s="288"/>
      <c r="VIJ5384" s="288"/>
      <c r="VIK5384" s="288"/>
      <c r="VIL5384" s="288"/>
      <c r="VIM5384" s="288"/>
      <c r="VIN5384" s="288"/>
      <c r="VIO5384" s="288"/>
      <c r="VIP5384" s="288"/>
      <c r="VIQ5384" s="288"/>
      <c r="VIR5384" s="288"/>
      <c r="VIS5384" s="288"/>
      <c r="VIT5384" s="288"/>
      <c r="VIU5384" s="288"/>
      <c r="VIV5384" s="288"/>
      <c r="VIW5384" s="288"/>
      <c r="VIX5384" s="288"/>
      <c r="VIY5384" s="288"/>
      <c r="VIZ5384" s="288"/>
      <c r="VJA5384" s="288"/>
      <c r="VJB5384" s="288"/>
      <c r="VJC5384" s="288"/>
      <c r="VJD5384" s="288"/>
      <c r="VJE5384" s="288"/>
      <c r="VJF5384" s="288"/>
      <c r="VJG5384" s="288"/>
      <c r="VJH5384" s="288"/>
      <c r="VJI5384" s="288"/>
      <c r="VJJ5384" s="288"/>
      <c r="VJK5384" s="288"/>
      <c r="VJL5384" s="288"/>
      <c r="VJM5384" s="288"/>
      <c r="VJN5384" s="288"/>
      <c r="VJO5384" s="288"/>
      <c r="VJP5384" s="288"/>
      <c r="VJQ5384" s="288"/>
      <c r="VJR5384" s="288"/>
      <c r="VJS5384" s="288"/>
      <c r="VJT5384" s="288"/>
      <c r="VJU5384" s="288"/>
      <c r="VJV5384" s="288"/>
      <c r="VJW5384" s="288"/>
      <c r="VJX5384" s="288"/>
      <c r="VJY5384" s="288"/>
      <c r="VJZ5384" s="288"/>
      <c r="VKA5384" s="288"/>
      <c r="VKB5384" s="288"/>
      <c r="VKC5384" s="288"/>
      <c r="VKD5384" s="288"/>
      <c r="VKE5384" s="288"/>
      <c r="VKF5384" s="288"/>
      <c r="VKG5384" s="288"/>
      <c r="VKH5384" s="288"/>
      <c r="VKI5384" s="288"/>
      <c r="VKJ5384" s="288"/>
      <c r="VKK5384" s="288"/>
      <c r="VKL5384" s="288"/>
      <c r="VKM5384" s="288"/>
      <c r="VKN5384" s="288"/>
      <c r="VKO5384" s="288"/>
      <c r="VKP5384" s="288"/>
      <c r="VKQ5384" s="288"/>
      <c r="VKR5384" s="288"/>
      <c r="VKS5384" s="288"/>
      <c r="VKT5384" s="288"/>
      <c r="VKU5384" s="288"/>
      <c r="VKV5384" s="288"/>
      <c r="VKW5384" s="288"/>
      <c r="VKX5384" s="288"/>
      <c r="VKY5384" s="288"/>
      <c r="VKZ5384" s="288"/>
      <c r="VLA5384" s="288"/>
      <c r="VLB5384" s="288"/>
      <c r="VLC5384" s="288"/>
      <c r="VLD5384" s="288"/>
      <c r="VLE5384" s="288"/>
      <c r="VLF5384" s="288"/>
      <c r="VLG5384" s="288"/>
      <c r="VLH5384" s="288"/>
      <c r="VLI5384" s="288"/>
      <c r="VLJ5384" s="288"/>
      <c r="VLK5384" s="288"/>
      <c r="VLL5384" s="288"/>
      <c r="VLM5384" s="288"/>
      <c r="VLN5384" s="288"/>
      <c r="VLO5384" s="288"/>
      <c r="VLP5384" s="288"/>
      <c r="VLQ5384" s="288"/>
      <c r="VLR5384" s="288"/>
      <c r="VLS5384" s="288"/>
      <c r="VLT5384" s="288"/>
      <c r="VLU5384" s="288"/>
      <c r="VLV5384" s="288"/>
      <c r="VLW5384" s="288"/>
      <c r="VLX5384" s="288"/>
      <c r="VLY5384" s="288"/>
      <c r="VLZ5384" s="288"/>
      <c r="VMA5384" s="288"/>
      <c r="VMB5384" s="288"/>
      <c r="VMC5384" s="288"/>
      <c r="VMD5384" s="288"/>
      <c r="VME5384" s="288"/>
      <c r="VMF5384" s="288"/>
      <c r="VMG5384" s="288"/>
      <c r="VMH5384" s="288"/>
      <c r="VMI5384" s="288"/>
      <c r="VMJ5384" s="288"/>
      <c r="VMK5384" s="288"/>
      <c r="VML5384" s="288"/>
      <c r="VMM5384" s="288"/>
      <c r="VMN5384" s="288"/>
      <c r="VMO5384" s="288"/>
      <c r="VMP5384" s="288"/>
      <c r="VMQ5384" s="288"/>
      <c r="VMR5384" s="288"/>
      <c r="VMS5384" s="288"/>
      <c r="VMT5384" s="288"/>
      <c r="VMU5384" s="288"/>
      <c r="VMV5384" s="288"/>
      <c r="VMW5384" s="288"/>
      <c r="VMX5384" s="288"/>
      <c r="VMY5384" s="288"/>
      <c r="VMZ5384" s="288"/>
      <c r="VNA5384" s="288"/>
      <c r="VNB5384" s="288"/>
      <c r="VNC5384" s="288"/>
      <c r="VND5384" s="288"/>
      <c r="VNE5384" s="288"/>
      <c r="VNF5384" s="288"/>
      <c r="VNG5384" s="288"/>
      <c r="VNH5384" s="288"/>
      <c r="VNI5384" s="288"/>
      <c r="VNJ5384" s="288"/>
      <c r="VNK5384" s="288"/>
      <c r="VNL5384" s="288"/>
      <c r="VNM5384" s="288"/>
      <c r="VNN5384" s="288"/>
      <c r="VNO5384" s="288"/>
      <c r="VNP5384" s="288"/>
      <c r="VNQ5384" s="288"/>
      <c r="VNR5384" s="288"/>
      <c r="VNS5384" s="288"/>
      <c r="VNT5384" s="288"/>
      <c r="VNU5384" s="288"/>
      <c r="VNV5384" s="288"/>
      <c r="VNW5384" s="288"/>
      <c r="VNX5384" s="288"/>
      <c r="VNY5384" s="288"/>
      <c r="VNZ5384" s="288"/>
      <c r="VOA5384" s="288"/>
      <c r="VOB5384" s="288"/>
      <c r="VOC5384" s="288"/>
      <c r="VOD5384" s="288"/>
      <c r="VOE5384" s="288"/>
      <c r="VOF5384" s="288"/>
      <c r="VOG5384" s="288"/>
      <c r="VOH5384" s="288"/>
      <c r="VOI5384" s="288"/>
      <c r="VOJ5384" s="288"/>
      <c r="VOK5384" s="288"/>
      <c r="VOL5384" s="288"/>
      <c r="VOM5384" s="288"/>
      <c r="VON5384" s="288"/>
      <c r="VOO5384" s="288"/>
      <c r="VOP5384" s="288"/>
      <c r="VOQ5384" s="288"/>
      <c r="VOR5384" s="288"/>
      <c r="VOS5384" s="288"/>
      <c r="VOT5384" s="288"/>
      <c r="VOU5384" s="288"/>
      <c r="VOV5384" s="288"/>
      <c r="VOW5384" s="288"/>
      <c r="VOX5384" s="288"/>
      <c r="VOY5384" s="288"/>
      <c r="VOZ5384" s="288"/>
      <c r="VPA5384" s="288"/>
      <c r="VPB5384" s="288"/>
      <c r="VPC5384" s="288"/>
      <c r="VPD5384" s="288"/>
      <c r="VPE5384" s="288"/>
      <c r="VPF5384" s="288"/>
      <c r="VPG5384" s="288"/>
      <c r="VPH5384" s="288"/>
      <c r="VPI5384" s="288"/>
      <c r="VPJ5384" s="288"/>
      <c r="VPK5384" s="288"/>
      <c r="VPL5384" s="288"/>
      <c r="VPM5384" s="288"/>
      <c r="VPN5384" s="288"/>
      <c r="VPO5384" s="288"/>
      <c r="VPP5384" s="288"/>
      <c r="VPQ5384" s="288"/>
      <c r="VPR5384" s="288"/>
      <c r="VPS5384" s="288"/>
      <c r="VPT5384" s="288"/>
      <c r="VPU5384" s="288"/>
      <c r="VPV5384" s="288"/>
      <c r="VPW5384" s="288"/>
      <c r="VPX5384" s="288"/>
      <c r="VPY5384" s="288"/>
      <c r="VPZ5384" s="288"/>
      <c r="VQA5384" s="288"/>
      <c r="VQB5384" s="288"/>
      <c r="VQC5384" s="288"/>
      <c r="VQD5384" s="288"/>
      <c r="VQE5384" s="288"/>
      <c r="VQF5384" s="288"/>
      <c r="VQG5384" s="288"/>
      <c r="VQH5384" s="288"/>
      <c r="VQI5384" s="288"/>
      <c r="VQJ5384" s="288"/>
      <c r="VQK5384" s="288"/>
      <c r="VQL5384" s="288"/>
      <c r="VQM5384" s="288"/>
      <c r="VQN5384" s="288"/>
      <c r="VQO5384" s="288"/>
      <c r="VQP5384" s="288"/>
      <c r="VQQ5384" s="288"/>
      <c r="VQR5384" s="288"/>
      <c r="VQS5384" s="288"/>
      <c r="VQT5384" s="288"/>
      <c r="VQU5384" s="288"/>
      <c r="VQV5384" s="288"/>
      <c r="VQW5384" s="288"/>
      <c r="VQX5384" s="288"/>
      <c r="VQY5384" s="288"/>
      <c r="VQZ5384" s="288"/>
      <c r="VRA5384" s="288"/>
      <c r="VRB5384" s="288"/>
      <c r="VRC5384" s="288"/>
      <c r="VRD5384" s="288"/>
      <c r="VRE5384" s="288"/>
      <c r="VRF5384" s="288"/>
      <c r="VRG5384" s="288"/>
      <c r="VRH5384" s="288"/>
      <c r="VRI5384" s="288"/>
      <c r="VRJ5384" s="288"/>
      <c r="VRK5384" s="288"/>
      <c r="VRL5384" s="288"/>
      <c r="VRM5384" s="288"/>
      <c r="VRN5384" s="288"/>
      <c r="VRO5384" s="288"/>
      <c r="VRP5384" s="288"/>
      <c r="VRQ5384" s="288"/>
      <c r="VRR5384" s="288"/>
      <c r="VRS5384" s="288"/>
      <c r="VRT5384" s="288"/>
      <c r="VRU5384" s="288"/>
      <c r="VRV5384" s="288"/>
      <c r="VRW5384" s="288"/>
      <c r="VRX5384" s="288"/>
      <c r="VRY5384" s="288"/>
      <c r="VRZ5384" s="288"/>
      <c r="VSA5384" s="288"/>
      <c r="VSB5384" s="288"/>
      <c r="VSC5384" s="288"/>
      <c r="VSD5384" s="288"/>
      <c r="VSE5384" s="288"/>
      <c r="VSF5384" s="288"/>
      <c r="VSG5384" s="288"/>
      <c r="VSH5384" s="288"/>
      <c r="VSI5384" s="288"/>
      <c r="VSJ5384" s="288"/>
      <c r="VSK5384" s="288"/>
      <c r="VSL5384" s="288"/>
      <c r="VSM5384" s="288"/>
      <c r="VSN5384" s="288"/>
      <c r="VSO5384" s="288"/>
      <c r="VSP5384" s="288"/>
      <c r="VSQ5384" s="288"/>
      <c r="VSR5384" s="288"/>
      <c r="VSS5384" s="288"/>
      <c r="VST5384" s="288"/>
      <c r="VSU5384" s="288"/>
      <c r="VSV5384" s="288"/>
      <c r="VSW5384" s="288"/>
      <c r="VSX5384" s="288"/>
      <c r="VSY5384" s="288"/>
      <c r="VSZ5384" s="288"/>
      <c r="VTA5384" s="288"/>
      <c r="VTB5384" s="288"/>
      <c r="VTC5384" s="288"/>
      <c r="VTD5384" s="288"/>
      <c r="VTE5384" s="288"/>
      <c r="VTF5384" s="288"/>
      <c r="VTG5384" s="288"/>
      <c r="VTH5384" s="288"/>
      <c r="VTI5384" s="288"/>
      <c r="VTJ5384" s="288"/>
      <c r="VTK5384" s="288"/>
      <c r="VTL5384" s="288"/>
      <c r="VTM5384" s="288"/>
      <c r="VTN5384" s="288"/>
      <c r="VTO5384" s="288"/>
      <c r="VTP5384" s="288"/>
      <c r="VTQ5384" s="288"/>
      <c r="VTR5384" s="288"/>
      <c r="VTS5384" s="288"/>
      <c r="VTT5384" s="288"/>
      <c r="VTU5384" s="288"/>
      <c r="VTV5384" s="288"/>
      <c r="VTW5384" s="288"/>
      <c r="VTX5384" s="288"/>
      <c r="VTY5384" s="288"/>
      <c r="VTZ5384" s="288"/>
      <c r="VUA5384" s="288"/>
      <c r="VUB5384" s="288"/>
      <c r="VUC5384" s="288"/>
      <c r="VUD5384" s="288"/>
      <c r="VUE5384" s="288"/>
      <c r="VUF5384" s="288"/>
      <c r="VUG5384" s="288"/>
      <c r="VUH5384" s="288"/>
      <c r="VUI5384" s="288"/>
      <c r="VUJ5384" s="288"/>
      <c r="VUK5384" s="288"/>
      <c r="VUL5384" s="288"/>
      <c r="VUM5384" s="288"/>
      <c r="VUN5384" s="288"/>
      <c r="VUO5384" s="288"/>
      <c r="VUP5384" s="288"/>
      <c r="VUQ5384" s="288"/>
      <c r="VUR5384" s="288"/>
      <c r="VUS5384" s="288"/>
      <c r="VUT5384" s="288"/>
      <c r="VUU5384" s="288"/>
      <c r="VUV5384" s="288"/>
      <c r="VUW5384" s="288"/>
      <c r="VUX5384" s="288"/>
      <c r="VUY5384" s="288"/>
      <c r="VUZ5384" s="288"/>
      <c r="VVA5384" s="288"/>
      <c r="VVB5384" s="288"/>
      <c r="VVC5384" s="288"/>
      <c r="VVD5384" s="288"/>
      <c r="VVE5384" s="288"/>
      <c r="VVF5384" s="288"/>
      <c r="VVG5384" s="288"/>
      <c r="VVH5384" s="288"/>
      <c r="VVI5384" s="288"/>
      <c r="VVJ5384" s="288"/>
      <c r="VVK5384" s="288"/>
      <c r="VVL5384" s="288"/>
      <c r="VVM5384" s="288"/>
      <c r="VVN5384" s="288"/>
      <c r="VVO5384" s="288"/>
      <c r="VVP5384" s="288"/>
      <c r="VVQ5384" s="288"/>
      <c r="VVR5384" s="288"/>
      <c r="VVS5384" s="288"/>
      <c r="VVT5384" s="288"/>
      <c r="VVU5384" s="288"/>
      <c r="VVV5384" s="288"/>
      <c r="VVW5384" s="288"/>
      <c r="VVX5384" s="288"/>
      <c r="VVY5384" s="288"/>
      <c r="VVZ5384" s="288"/>
      <c r="VWA5384" s="288"/>
      <c r="VWB5384" s="288"/>
      <c r="VWC5384" s="288"/>
      <c r="VWD5384" s="288"/>
      <c r="VWE5384" s="288"/>
      <c r="VWF5384" s="288"/>
      <c r="VWG5384" s="288"/>
      <c r="VWH5384" s="288"/>
      <c r="VWI5384" s="288"/>
      <c r="VWJ5384" s="288"/>
      <c r="VWK5384" s="288"/>
      <c r="VWL5384" s="288"/>
      <c r="VWM5384" s="288"/>
      <c r="VWN5384" s="288"/>
      <c r="VWO5384" s="288"/>
      <c r="VWP5384" s="288"/>
      <c r="VWQ5384" s="288"/>
      <c r="VWR5384" s="288"/>
      <c r="VWS5384" s="288"/>
      <c r="VWT5384" s="288"/>
      <c r="VWU5384" s="288"/>
      <c r="VWV5384" s="288"/>
      <c r="VWW5384" s="288"/>
      <c r="VWX5384" s="288"/>
      <c r="VWY5384" s="288"/>
      <c r="VWZ5384" s="288"/>
      <c r="VXA5384" s="288"/>
      <c r="VXB5384" s="288"/>
      <c r="VXC5384" s="288"/>
      <c r="VXD5384" s="288"/>
      <c r="VXE5384" s="288"/>
      <c r="VXF5384" s="288"/>
      <c r="VXG5384" s="288"/>
      <c r="VXH5384" s="288"/>
      <c r="VXI5384" s="288"/>
      <c r="VXJ5384" s="288"/>
      <c r="VXK5384" s="288"/>
      <c r="VXL5384" s="288"/>
      <c r="VXM5384" s="288"/>
      <c r="VXN5384" s="288"/>
      <c r="VXO5384" s="288"/>
      <c r="VXP5384" s="288"/>
      <c r="VXQ5384" s="288"/>
      <c r="VXR5384" s="288"/>
      <c r="VXS5384" s="288"/>
      <c r="VXT5384" s="288"/>
      <c r="VXU5384" s="288"/>
      <c r="VXV5384" s="288"/>
      <c r="VXW5384" s="288"/>
      <c r="VXX5384" s="288"/>
      <c r="VXY5384" s="288"/>
      <c r="VXZ5384" s="288"/>
      <c r="VYA5384" s="288"/>
      <c r="VYB5384" s="288"/>
      <c r="VYC5384" s="288"/>
      <c r="VYD5384" s="288"/>
      <c r="VYE5384" s="288"/>
      <c r="VYF5384" s="288"/>
      <c r="VYG5384" s="288"/>
      <c r="VYH5384" s="288"/>
      <c r="VYI5384" s="288"/>
      <c r="VYJ5384" s="288"/>
      <c r="VYK5384" s="288"/>
      <c r="VYL5384" s="288"/>
      <c r="VYM5384" s="288"/>
      <c r="VYN5384" s="288"/>
      <c r="VYO5384" s="288"/>
      <c r="VYP5384" s="288"/>
      <c r="VYQ5384" s="288"/>
      <c r="VYR5384" s="288"/>
      <c r="VYS5384" s="288"/>
      <c r="VYT5384" s="288"/>
      <c r="VYU5384" s="288"/>
      <c r="VYV5384" s="288"/>
      <c r="VYW5384" s="288"/>
      <c r="VYX5384" s="288"/>
      <c r="VYY5384" s="288"/>
      <c r="VYZ5384" s="288"/>
      <c r="VZA5384" s="288"/>
      <c r="VZB5384" s="288"/>
      <c r="VZC5384" s="288"/>
      <c r="VZD5384" s="288"/>
      <c r="VZE5384" s="288"/>
      <c r="VZF5384" s="288"/>
      <c r="VZG5384" s="288"/>
      <c r="VZH5384" s="288"/>
      <c r="VZI5384" s="288"/>
      <c r="VZJ5384" s="288"/>
      <c r="VZK5384" s="288"/>
      <c r="VZL5384" s="288"/>
      <c r="VZM5384" s="288"/>
      <c r="VZN5384" s="288"/>
      <c r="VZO5384" s="288"/>
      <c r="VZP5384" s="288"/>
      <c r="VZQ5384" s="288"/>
      <c r="VZR5384" s="288"/>
      <c r="VZS5384" s="288"/>
      <c r="VZT5384" s="288"/>
      <c r="VZU5384" s="288"/>
      <c r="VZV5384" s="288"/>
      <c r="VZW5384" s="288"/>
      <c r="VZX5384" s="288"/>
      <c r="VZY5384" s="288"/>
      <c r="VZZ5384" s="288"/>
      <c r="WAA5384" s="288"/>
      <c r="WAB5384" s="288"/>
      <c r="WAC5384" s="288"/>
      <c r="WAD5384" s="288"/>
      <c r="WAE5384" s="288"/>
      <c r="WAF5384" s="288"/>
      <c r="WAG5384" s="288"/>
      <c r="WAH5384" s="288"/>
      <c r="WAI5384" s="288"/>
      <c r="WAJ5384" s="288"/>
      <c r="WAK5384" s="288"/>
      <c r="WAL5384" s="288"/>
      <c r="WAM5384" s="288"/>
      <c r="WAN5384" s="288"/>
      <c r="WAO5384" s="288"/>
      <c r="WAP5384" s="288"/>
      <c r="WAQ5384" s="288"/>
      <c r="WAR5384" s="288"/>
      <c r="WAS5384" s="288"/>
      <c r="WAT5384" s="288"/>
      <c r="WAU5384" s="288"/>
      <c r="WAV5384" s="288"/>
      <c r="WAW5384" s="288"/>
      <c r="WAX5384" s="288"/>
      <c r="WAY5384" s="288"/>
      <c r="WAZ5384" s="288"/>
      <c r="WBA5384" s="288"/>
      <c r="WBB5384" s="288"/>
      <c r="WBC5384" s="288"/>
      <c r="WBD5384" s="288"/>
      <c r="WBE5384" s="288"/>
      <c r="WBF5384" s="288"/>
      <c r="WBG5384" s="288"/>
      <c r="WBH5384" s="288"/>
      <c r="WBI5384" s="288"/>
      <c r="WBJ5384" s="288"/>
      <c r="WBK5384" s="288"/>
      <c r="WBL5384" s="288"/>
      <c r="WBM5384" s="288"/>
      <c r="WBN5384" s="288"/>
      <c r="WBO5384" s="288"/>
      <c r="WBP5384" s="288"/>
      <c r="WBQ5384" s="288"/>
      <c r="WBR5384" s="288"/>
      <c r="WBS5384" s="288"/>
      <c r="WBT5384" s="288"/>
      <c r="WBU5384" s="288"/>
      <c r="WBV5384" s="288"/>
      <c r="WBW5384" s="288"/>
      <c r="WBX5384" s="288"/>
      <c r="WBY5384" s="288"/>
      <c r="WBZ5384" s="288"/>
      <c r="WCA5384" s="288"/>
      <c r="WCB5384" s="288"/>
      <c r="WCC5384" s="288"/>
      <c r="WCD5384" s="288"/>
      <c r="WCE5384" s="288"/>
      <c r="WCF5384" s="288"/>
      <c r="WCG5384" s="288"/>
      <c r="WCH5384" s="288"/>
      <c r="WCI5384" s="288"/>
      <c r="WCJ5384" s="288"/>
      <c r="WCK5384" s="288"/>
      <c r="WCL5384" s="288"/>
      <c r="WCM5384" s="288"/>
      <c r="WCN5384" s="288"/>
      <c r="WCO5384" s="288"/>
      <c r="WCP5384" s="288"/>
      <c r="WCQ5384" s="288"/>
      <c r="WCR5384" s="288"/>
      <c r="WCS5384" s="288"/>
      <c r="WCT5384" s="288"/>
      <c r="WCU5384" s="288"/>
      <c r="WCV5384" s="288"/>
      <c r="WCW5384" s="288"/>
      <c r="WCX5384" s="288"/>
      <c r="WCY5384" s="288"/>
      <c r="WCZ5384" s="288"/>
      <c r="WDA5384" s="288"/>
      <c r="WDB5384" s="288"/>
      <c r="WDC5384" s="288"/>
      <c r="WDD5384" s="288"/>
      <c r="WDE5384" s="288"/>
      <c r="WDF5384" s="288"/>
      <c r="WDG5384" s="288"/>
      <c r="WDH5384" s="288"/>
      <c r="WDI5384" s="288"/>
      <c r="WDJ5384" s="288"/>
      <c r="WDK5384" s="288"/>
      <c r="WDL5384" s="288"/>
      <c r="WDM5384" s="288"/>
      <c r="WDN5384" s="288"/>
      <c r="WDO5384" s="288"/>
      <c r="WDP5384" s="288"/>
      <c r="WDQ5384" s="288"/>
      <c r="WDR5384" s="288"/>
      <c r="WDS5384" s="288"/>
      <c r="WDT5384" s="288"/>
      <c r="WDU5384" s="288"/>
      <c r="WDV5384" s="288"/>
      <c r="WDW5384" s="288"/>
      <c r="WDX5384" s="288"/>
      <c r="WDY5384" s="288"/>
      <c r="WDZ5384" s="288"/>
      <c r="WEA5384" s="288"/>
      <c r="WEB5384" s="288"/>
      <c r="WEC5384" s="288"/>
      <c r="WED5384" s="288"/>
      <c r="WEE5384" s="288"/>
      <c r="WEF5384" s="288"/>
      <c r="WEG5384" s="288"/>
      <c r="WEH5384" s="288"/>
      <c r="WEI5384" s="288"/>
      <c r="WEJ5384" s="288"/>
      <c r="WEK5384" s="288"/>
      <c r="WEL5384" s="288"/>
      <c r="WEM5384" s="288"/>
      <c r="WEN5384" s="288"/>
      <c r="WEO5384" s="288"/>
      <c r="WEP5384" s="288"/>
      <c r="WEQ5384" s="288"/>
      <c r="WER5384" s="288"/>
      <c r="WES5384" s="288"/>
      <c r="WET5384" s="288"/>
      <c r="WEU5384" s="288"/>
      <c r="WEV5384" s="288"/>
      <c r="WEW5384" s="288"/>
      <c r="WEX5384" s="288"/>
      <c r="WEY5384" s="288"/>
      <c r="WEZ5384" s="288"/>
      <c r="WFA5384" s="288"/>
      <c r="WFB5384" s="288"/>
      <c r="WFC5384" s="288"/>
      <c r="WFD5384" s="288"/>
      <c r="WFE5384" s="288"/>
      <c r="WFF5384" s="288"/>
      <c r="WFG5384" s="288"/>
      <c r="WFH5384" s="288"/>
      <c r="WFI5384" s="288"/>
      <c r="WFJ5384" s="288"/>
      <c r="WFK5384" s="288"/>
      <c r="WFL5384" s="288"/>
      <c r="WFM5384" s="288"/>
      <c r="WFN5384" s="288"/>
      <c r="WFO5384" s="288"/>
      <c r="WFP5384" s="288"/>
      <c r="WFQ5384" s="288"/>
      <c r="WFR5384" s="288"/>
      <c r="WFS5384" s="288"/>
      <c r="WFT5384" s="288"/>
      <c r="WFU5384" s="288"/>
      <c r="WFV5384" s="288"/>
      <c r="WFW5384" s="288"/>
      <c r="WFX5384" s="288"/>
      <c r="WFY5384" s="288"/>
      <c r="WFZ5384" s="288"/>
      <c r="WGA5384" s="288"/>
      <c r="WGB5384" s="288"/>
      <c r="WGC5384" s="288"/>
      <c r="WGD5384" s="288"/>
      <c r="WGE5384" s="288"/>
      <c r="WGF5384" s="288"/>
      <c r="WGG5384" s="288"/>
      <c r="WGH5384" s="288"/>
      <c r="WGI5384" s="288"/>
      <c r="WGJ5384" s="288"/>
      <c r="WGK5384" s="288"/>
      <c r="WGL5384" s="288"/>
      <c r="WGM5384" s="288"/>
      <c r="WGN5384" s="288"/>
      <c r="WGO5384" s="288"/>
      <c r="WGP5384" s="288"/>
      <c r="WGQ5384" s="288"/>
      <c r="WGR5384" s="288"/>
      <c r="WGS5384" s="288"/>
      <c r="WGT5384" s="288"/>
      <c r="WGU5384" s="288"/>
      <c r="WGV5384" s="288"/>
      <c r="WGW5384" s="288"/>
      <c r="WGX5384" s="288"/>
      <c r="WGY5384" s="288"/>
      <c r="WGZ5384" s="288"/>
      <c r="WHA5384" s="288"/>
      <c r="WHB5384" s="288"/>
      <c r="WHC5384" s="288"/>
      <c r="WHD5384" s="288"/>
      <c r="WHE5384" s="288"/>
      <c r="WHF5384" s="288"/>
      <c r="WHG5384" s="288"/>
      <c r="WHH5384" s="288"/>
      <c r="WHI5384" s="288"/>
      <c r="WHJ5384" s="288"/>
      <c r="WHK5384" s="288"/>
      <c r="WHL5384" s="288"/>
      <c r="WHM5384" s="288"/>
      <c r="WHN5384" s="288"/>
      <c r="WHO5384" s="288"/>
      <c r="WHP5384" s="288"/>
      <c r="WHQ5384" s="288"/>
      <c r="WHR5384" s="288"/>
      <c r="WHS5384" s="288"/>
      <c r="WHT5384" s="288"/>
      <c r="WHU5384" s="288"/>
      <c r="WHV5384" s="288"/>
      <c r="WHW5384" s="288"/>
      <c r="WHX5384" s="288"/>
      <c r="WHY5384" s="288"/>
      <c r="WHZ5384" s="288"/>
      <c r="WIA5384" s="288"/>
      <c r="WIB5384" s="288"/>
      <c r="WIC5384" s="288"/>
      <c r="WID5384" s="288"/>
      <c r="WIE5384" s="288"/>
      <c r="WIF5384" s="288"/>
      <c r="WIG5384" s="288"/>
      <c r="WIH5384" s="288"/>
      <c r="WII5384" s="288"/>
      <c r="WIJ5384" s="288"/>
      <c r="WIK5384" s="288"/>
      <c r="WIL5384" s="288"/>
      <c r="WIM5384" s="288"/>
      <c r="WIN5384" s="288"/>
      <c r="WIO5384" s="288"/>
      <c r="WIP5384" s="288"/>
      <c r="WIQ5384" s="288"/>
      <c r="WIR5384" s="288"/>
      <c r="WIS5384" s="288"/>
      <c r="WIT5384" s="288"/>
      <c r="WIU5384" s="288"/>
      <c r="WIV5384" s="288"/>
      <c r="WIW5384" s="288"/>
      <c r="WIX5384" s="288"/>
      <c r="WIY5384" s="288"/>
      <c r="WIZ5384" s="288"/>
      <c r="WJA5384" s="288"/>
      <c r="WJB5384" s="288"/>
      <c r="WJC5384" s="288"/>
      <c r="WJD5384" s="288"/>
      <c r="WJE5384" s="288"/>
      <c r="WJF5384" s="288"/>
      <c r="WJG5384" s="288"/>
      <c r="WJH5384" s="288"/>
      <c r="WJI5384" s="288"/>
      <c r="WJJ5384" s="288"/>
      <c r="WJK5384" s="288"/>
      <c r="WJL5384" s="288"/>
      <c r="WJM5384" s="288"/>
      <c r="WJN5384" s="288"/>
      <c r="WJO5384" s="288"/>
      <c r="WJP5384" s="288"/>
      <c r="WJQ5384" s="288"/>
      <c r="WJR5384" s="288"/>
      <c r="WJS5384" s="288"/>
      <c r="WJT5384" s="288"/>
      <c r="WJU5384" s="288"/>
      <c r="WJV5384" s="288"/>
      <c r="WJW5384" s="288"/>
      <c r="WJX5384" s="288"/>
      <c r="WJY5384" s="288"/>
      <c r="WJZ5384" s="288"/>
      <c r="WKA5384" s="288"/>
      <c r="WKB5384" s="288"/>
      <c r="WKC5384" s="288"/>
      <c r="WKD5384" s="288"/>
      <c r="WKE5384" s="288"/>
      <c r="WKF5384" s="288"/>
      <c r="WKG5384" s="288"/>
      <c r="WKH5384" s="288"/>
      <c r="WKI5384" s="288"/>
      <c r="WKJ5384" s="288"/>
      <c r="WKK5384" s="288"/>
      <c r="WKL5384" s="288"/>
      <c r="WKM5384" s="288"/>
      <c r="WKN5384" s="288"/>
      <c r="WKO5384" s="288"/>
      <c r="WKP5384" s="288"/>
      <c r="WKQ5384" s="288"/>
      <c r="WKR5384" s="288"/>
      <c r="WKS5384" s="288"/>
      <c r="WKT5384" s="288"/>
      <c r="WKU5384" s="288"/>
      <c r="WKV5384" s="288"/>
      <c r="WKW5384" s="288"/>
      <c r="WKX5384" s="288"/>
      <c r="WKY5384" s="288"/>
      <c r="WKZ5384" s="288"/>
      <c r="WLA5384" s="288"/>
      <c r="WLB5384" s="288"/>
      <c r="WLC5384" s="288"/>
      <c r="WLD5384" s="288"/>
      <c r="WLE5384" s="288"/>
      <c r="WLF5384" s="288"/>
      <c r="WLG5384" s="288"/>
      <c r="WLH5384" s="288"/>
      <c r="WLI5384" s="288"/>
      <c r="WLJ5384" s="288"/>
      <c r="WLK5384" s="288"/>
      <c r="WLL5384" s="288"/>
      <c r="WLM5384" s="288"/>
      <c r="WLN5384" s="288"/>
      <c r="WLO5384" s="288"/>
      <c r="WLP5384" s="288"/>
      <c r="WLQ5384" s="288"/>
      <c r="WLR5384" s="288"/>
      <c r="WLS5384" s="288"/>
      <c r="WLT5384" s="288"/>
      <c r="WLU5384" s="288"/>
      <c r="WLV5384" s="288"/>
      <c r="WLW5384" s="288"/>
      <c r="WLX5384" s="288"/>
      <c r="WLY5384" s="288"/>
      <c r="WLZ5384" s="288"/>
      <c r="WMA5384" s="288"/>
      <c r="WMB5384" s="288"/>
      <c r="WMC5384" s="288"/>
      <c r="WMD5384" s="288"/>
      <c r="WME5384" s="288"/>
      <c r="WMF5384" s="288"/>
      <c r="WMG5384" s="288"/>
      <c r="WMH5384" s="288"/>
      <c r="WMI5384" s="288"/>
      <c r="WMJ5384" s="288"/>
      <c r="WMK5384" s="288"/>
      <c r="WML5384" s="288"/>
      <c r="WMM5384" s="288"/>
      <c r="WMN5384" s="288"/>
      <c r="WMO5384" s="288"/>
      <c r="WMP5384" s="288"/>
      <c r="WMQ5384" s="288"/>
      <c r="WMR5384" s="288"/>
      <c r="WMS5384" s="288"/>
      <c r="WMT5384" s="288"/>
      <c r="WMU5384" s="288"/>
      <c r="WMV5384" s="288"/>
      <c r="WMW5384" s="288"/>
      <c r="WMX5384" s="288"/>
      <c r="WMY5384" s="288"/>
      <c r="WMZ5384" s="288"/>
      <c r="WNA5384" s="288"/>
      <c r="WNB5384" s="288"/>
      <c r="WNC5384" s="288"/>
      <c r="WND5384" s="288"/>
      <c r="WNE5384" s="288"/>
      <c r="WNF5384" s="288"/>
      <c r="WNG5384" s="288"/>
      <c r="WNH5384" s="288"/>
      <c r="WNI5384" s="288"/>
      <c r="WNJ5384" s="288"/>
      <c r="WNK5384" s="288"/>
      <c r="WNL5384" s="288"/>
      <c r="WNM5384" s="288"/>
      <c r="WNN5384" s="288"/>
      <c r="WNO5384" s="288"/>
      <c r="WNP5384" s="288"/>
      <c r="WNQ5384" s="288"/>
      <c r="WNR5384" s="288"/>
      <c r="WNS5384" s="288"/>
      <c r="WNT5384" s="288"/>
      <c r="WNU5384" s="288"/>
      <c r="WNV5384" s="288"/>
      <c r="WNW5384" s="288"/>
      <c r="WNX5384" s="288"/>
      <c r="WNY5384" s="288"/>
      <c r="WNZ5384" s="288"/>
      <c r="WOA5384" s="288"/>
      <c r="WOB5384" s="288"/>
      <c r="WOC5384" s="288"/>
      <c r="WOD5384" s="288"/>
      <c r="WOE5384" s="288"/>
      <c r="WOF5384" s="288"/>
      <c r="WOG5384" s="288"/>
      <c r="WOH5384" s="288"/>
      <c r="WOI5384" s="288"/>
      <c r="WOJ5384" s="288"/>
      <c r="WOK5384" s="288"/>
      <c r="WOL5384" s="288"/>
      <c r="WOM5384" s="288"/>
      <c r="WON5384" s="288"/>
      <c r="WOO5384" s="288"/>
      <c r="WOP5384" s="288"/>
      <c r="WOQ5384" s="288"/>
      <c r="WOR5384" s="288"/>
      <c r="WOS5384" s="288"/>
      <c r="WOT5384" s="288"/>
      <c r="WOU5384" s="288"/>
      <c r="WOV5384" s="288"/>
      <c r="WOW5384" s="288"/>
      <c r="WOX5384" s="288"/>
      <c r="WOY5384" s="288"/>
      <c r="WOZ5384" s="288"/>
      <c r="WPA5384" s="288"/>
      <c r="WPB5384" s="288"/>
      <c r="WPC5384" s="288"/>
      <c r="WPD5384" s="288"/>
      <c r="WPE5384" s="288"/>
      <c r="WPF5384" s="288"/>
      <c r="WPG5384" s="288"/>
      <c r="WPH5384" s="288"/>
      <c r="WPI5384" s="288"/>
      <c r="WPJ5384" s="288"/>
      <c r="WPK5384" s="288"/>
      <c r="WPL5384" s="288"/>
      <c r="WPM5384" s="288"/>
      <c r="WPN5384" s="288"/>
      <c r="WPO5384" s="288"/>
      <c r="WPP5384" s="288"/>
      <c r="WPQ5384" s="288"/>
      <c r="WPR5384" s="288"/>
      <c r="WPS5384" s="288"/>
      <c r="WPT5384" s="288"/>
      <c r="WPU5384" s="288"/>
      <c r="WPV5384" s="288"/>
      <c r="WPW5384" s="288"/>
      <c r="WPX5384" s="288"/>
      <c r="WPY5384" s="288"/>
      <c r="WPZ5384" s="288"/>
      <c r="WQA5384" s="288"/>
      <c r="WQB5384" s="288"/>
      <c r="WQC5384" s="288"/>
      <c r="WQD5384" s="288"/>
      <c r="WQE5384" s="288"/>
      <c r="WQF5384" s="288"/>
      <c r="WQG5384" s="288"/>
      <c r="WQH5384" s="288"/>
      <c r="WQI5384" s="288"/>
      <c r="WQJ5384" s="288"/>
      <c r="WQK5384" s="288"/>
      <c r="WQL5384" s="288"/>
      <c r="WQM5384" s="288"/>
      <c r="WQN5384" s="288"/>
      <c r="WQO5384" s="288"/>
      <c r="WQP5384" s="288"/>
      <c r="WQQ5384" s="288"/>
      <c r="WQR5384" s="288"/>
      <c r="WQS5384" s="288"/>
      <c r="WQT5384" s="288"/>
      <c r="WQU5384" s="288"/>
      <c r="WQV5384" s="288"/>
      <c r="WQW5384" s="288"/>
      <c r="WQX5384" s="288"/>
      <c r="WQY5384" s="288"/>
      <c r="WQZ5384" s="288"/>
      <c r="WRA5384" s="288"/>
      <c r="WRB5384" s="288"/>
      <c r="WRC5384" s="288"/>
      <c r="WRD5384" s="288"/>
      <c r="WRE5384" s="288"/>
      <c r="WRF5384" s="288"/>
      <c r="WRG5384" s="288"/>
      <c r="WRH5384" s="288"/>
      <c r="WRI5384" s="288"/>
      <c r="WRJ5384" s="288"/>
      <c r="WRK5384" s="288"/>
      <c r="WRL5384" s="288"/>
      <c r="WRM5384" s="288"/>
      <c r="WRN5384" s="288"/>
      <c r="WRO5384" s="288"/>
      <c r="WRP5384" s="288"/>
      <c r="WRQ5384" s="288"/>
      <c r="WRR5384" s="288"/>
      <c r="WRS5384" s="288"/>
      <c r="WRT5384" s="288"/>
      <c r="WRU5384" s="288"/>
      <c r="WRV5384" s="288"/>
      <c r="WRW5384" s="288"/>
      <c r="WRX5384" s="288"/>
      <c r="WRY5384" s="288"/>
      <c r="WRZ5384" s="288"/>
      <c r="WSA5384" s="288"/>
      <c r="WSB5384" s="288"/>
      <c r="WSC5384" s="288"/>
      <c r="WSD5384" s="288"/>
      <c r="WSE5384" s="288"/>
      <c r="WSF5384" s="288"/>
      <c r="WSG5384" s="288"/>
      <c r="WSH5384" s="288"/>
      <c r="WSI5384" s="288"/>
      <c r="WSJ5384" s="288"/>
      <c r="WSK5384" s="288"/>
      <c r="WSL5384" s="288"/>
      <c r="WSM5384" s="288"/>
      <c r="WSN5384" s="288"/>
      <c r="WSO5384" s="288"/>
      <c r="WSP5384" s="288"/>
      <c r="WSQ5384" s="288"/>
      <c r="WSR5384" s="288"/>
      <c r="WSS5384" s="288"/>
      <c r="WST5384" s="288"/>
      <c r="WSU5384" s="288"/>
      <c r="WSV5384" s="288"/>
      <c r="WSW5384" s="288"/>
      <c r="WSX5384" s="288"/>
      <c r="WSY5384" s="288"/>
      <c r="WSZ5384" s="288"/>
      <c r="WTA5384" s="288"/>
      <c r="WTB5384" s="288"/>
      <c r="WTC5384" s="288"/>
      <c r="WTD5384" s="288"/>
      <c r="WTE5384" s="288"/>
      <c r="WTF5384" s="288"/>
      <c r="WTG5384" s="288"/>
      <c r="WTH5384" s="288"/>
      <c r="WTI5384" s="288"/>
      <c r="WTJ5384" s="288"/>
      <c r="WTK5384" s="288"/>
      <c r="WTL5384" s="288"/>
      <c r="WTM5384" s="288"/>
      <c r="WTN5384" s="288"/>
      <c r="WTO5384" s="288"/>
      <c r="WTP5384" s="288"/>
      <c r="WTQ5384" s="288"/>
      <c r="WTR5384" s="288"/>
      <c r="WTS5384" s="288"/>
      <c r="WTT5384" s="288"/>
      <c r="WTU5384" s="288"/>
      <c r="WTV5384" s="288"/>
      <c r="WTW5384" s="288"/>
      <c r="WTX5384" s="288"/>
      <c r="WTY5384" s="288"/>
      <c r="WTZ5384" s="288"/>
      <c r="WUA5384" s="288"/>
      <c r="WUB5384" s="288"/>
      <c r="WUC5384" s="288"/>
      <c r="WUD5384" s="288"/>
      <c r="WUE5384" s="288"/>
      <c r="WUF5384" s="288"/>
      <c r="WUG5384" s="288"/>
      <c r="WUH5384" s="288"/>
      <c r="WUI5384" s="288"/>
      <c r="WUJ5384" s="288"/>
      <c r="WUK5384" s="288"/>
      <c r="WUL5384" s="288"/>
      <c r="WUM5384" s="288"/>
      <c r="WUN5384" s="288"/>
      <c r="WUO5384" s="288"/>
      <c r="WUP5384" s="288"/>
      <c r="WUQ5384" s="288"/>
      <c r="WUR5384" s="288"/>
      <c r="WUS5384" s="288"/>
      <c r="WUT5384" s="288"/>
      <c r="WUU5384" s="288"/>
      <c r="WUV5384" s="288"/>
      <c r="WUW5384" s="288"/>
      <c r="WUX5384" s="288"/>
      <c r="WUY5384" s="288"/>
      <c r="WUZ5384" s="288"/>
      <c r="WVA5384" s="288"/>
      <c r="WVB5384" s="288"/>
      <c r="WVC5384" s="288"/>
      <c r="WVD5384" s="288"/>
      <c r="WVE5384" s="288"/>
      <c r="WVF5384" s="288"/>
      <c r="WVG5384" s="288"/>
      <c r="WVH5384" s="288"/>
      <c r="WVI5384" s="288"/>
      <c r="WVJ5384" s="288"/>
      <c r="WVK5384" s="288"/>
      <c r="WVL5384" s="288"/>
      <c r="WVM5384" s="288"/>
      <c r="WVN5384" s="288"/>
      <c r="WVO5384" s="288"/>
      <c r="WVP5384" s="288"/>
      <c r="WVQ5384" s="288"/>
      <c r="WVR5384" s="288"/>
      <c r="WVS5384" s="288"/>
      <c r="WVT5384" s="288"/>
      <c r="WVU5384" s="288"/>
      <c r="WVV5384" s="288"/>
      <c r="WVW5384" s="288"/>
      <c r="WVX5384" s="288"/>
      <c r="WVY5384" s="288"/>
      <c r="WVZ5384" s="288"/>
      <c r="WWA5384" s="288"/>
      <c r="WWB5384" s="288"/>
      <c r="WWC5384" s="288"/>
      <c r="WWD5384" s="288"/>
      <c r="WWE5384" s="288"/>
      <c r="WWF5384" s="288"/>
      <c r="WWG5384" s="288"/>
      <c r="WWH5384" s="288"/>
      <c r="WWI5384" s="288"/>
      <c r="WWJ5384" s="288"/>
      <c r="WWK5384" s="288"/>
      <c r="WWL5384" s="288"/>
      <c r="WWM5384" s="288"/>
      <c r="WWN5384" s="288"/>
      <c r="WWO5384" s="288"/>
      <c r="WWP5384" s="288"/>
      <c r="WWQ5384" s="288"/>
      <c r="WWR5384" s="288"/>
      <c r="WWS5384" s="288"/>
      <c r="WWT5384" s="288"/>
      <c r="WWU5384" s="288"/>
      <c r="WWV5384" s="288"/>
      <c r="WWW5384" s="288"/>
      <c r="WWX5384" s="288"/>
      <c r="WWY5384" s="288"/>
      <c r="WWZ5384" s="288"/>
      <c r="WXA5384" s="288"/>
      <c r="WXB5384" s="288"/>
      <c r="WXC5384" s="288"/>
      <c r="WXD5384" s="288"/>
      <c r="WXE5384" s="288"/>
      <c r="WXF5384" s="288"/>
      <c r="WXG5384" s="288"/>
      <c r="WXH5384" s="288"/>
      <c r="WXI5384" s="288"/>
      <c r="WXJ5384" s="288"/>
      <c r="WXK5384" s="288"/>
      <c r="WXL5384" s="288"/>
      <c r="WXM5384" s="288"/>
      <c r="WXN5384" s="288"/>
      <c r="WXO5384" s="288"/>
      <c r="WXP5384" s="288"/>
      <c r="WXQ5384" s="288"/>
      <c r="WXR5384" s="288"/>
      <c r="WXS5384" s="288"/>
      <c r="WXT5384" s="288"/>
      <c r="WXU5384" s="288"/>
      <c r="WXV5384" s="288"/>
      <c r="WXW5384" s="288"/>
      <c r="WXX5384" s="288"/>
      <c r="WXY5384" s="288"/>
      <c r="WXZ5384" s="288"/>
      <c r="WYA5384" s="288"/>
      <c r="WYB5384" s="288"/>
      <c r="WYC5384" s="288"/>
      <c r="WYD5384" s="288"/>
      <c r="WYE5384" s="288"/>
      <c r="WYF5384" s="288"/>
      <c r="WYG5384" s="288"/>
      <c r="WYH5384" s="288"/>
      <c r="WYI5384" s="288"/>
      <c r="WYJ5384" s="288"/>
      <c r="WYK5384" s="288"/>
      <c r="WYL5384" s="288"/>
      <c r="WYM5384" s="288"/>
      <c r="WYN5384" s="288"/>
      <c r="WYO5384" s="288"/>
      <c r="WYP5384" s="288"/>
      <c r="WYQ5384" s="288"/>
      <c r="WYR5384" s="288"/>
      <c r="WYS5384" s="288"/>
      <c r="WYT5384" s="288"/>
      <c r="WYU5384" s="288"/>
      <c r="WYV5384" s="288"/>
      <c r="WYW5384" s="288"/>
      <c r="WYX5384" s="288"/>
      <c r="WYY5384" s="288"/>
      <c r="WYZ5384" s="288"/>
      <c r="WZA5384" s="288"/>
      <c r="WZB5384" s="288"/>
      <c r="WZC5384" s="288"/>
      <c r="WZD5384" s="288"/>
      <c r="WZE5384" s="288"/>
      <c r="WZF5384" s="288"/>
      <c r="WZG5384" s="288"/>
      <c r="WZH5384" s="288"/>
      <c r="WZI5384" s="288"/>
      <c r="WZJ5384" s="288"/>
      <c r="WZK5384" s="288"/>
      <c r="WZL5384" s="288"/>
      <c r="WZM5384" s="288"/>
      <c r="WZN5384" s="288"/>
      <c r="WZO5384" s="288"/>
      <c r="WZP5384" s="288"/>
      <c r="WZQ5384" s="288"/>
      <c r="WZR5384" s="288"/>
      <c r="WZS5384" s="288"/>
      <c r="WZT5384" s="288"/>
      <c r="WZU5384" s="288"/>
      <c r="WZV5384" s="288"/>
      <c r="WZW5384" s="288"/>
      <c r="WZX5384" s="288"/>
      <c r="WZY5384" s="288"/>
      <c r="WZZ5384" s="288"/>
      <c r="XAA5384" s="288"/>
      <c r="XAB5384" s="288"/>
      <c r="XAC5384" s="288"/>
      <c r="XAD5384" s="288"/>
      <c r="XAE5384" s="288"/>
      <c r="XAF5384" s="288"/>
      <c r="XAG5384" s="288"/>
      <c r="XAH5384" s="288"/>
      <c r="XAI5384" s="288"/>
      <c r="XAJ5384" s="288"/>
      <c r="XAK5384" s="288"/>
      <c r="XAL5384" s="288"/>
      <c r="XAM5384" s="288"/>
      <c r="XAN5384" s="288"/>
      <c r="XAO5384" s="288"/>
      <c r="XAP5384" s="288"/>
      <c r="XAQ5384" s="288"/>
      <c r="XAR5384" s="288"/>
      <c r="XAS5384" s="288"/>
      <c r="XAT5384" s="288"/>
      <c r="XAU5384" s="288"/>
      <c r="XAV5384" s="288"/>
      <c r="XAW5384" s="288"/>
      <c r="XAX5384" s="288"/>
      <c r="XAY5384" s="288"/>
      <c r="XAZ5384" s="288"/>
      <c r="XBA5384" s="288"/>
      <c r="XBB5384" s="288"/>
      <c r="XBC5384" s="288"/>
      <c r="XBD5384" s="288"/>
      <c r="XBE5384" s="288"/>
      <c r="XBF5384" s="288"/>
      <c r="XBG5384" s="288"/>
      <c r="XBH5384" s="288"/>
      <c r="XBI5384" s="288"/>
      <c r="XBJ5384" s="288"/>
      <c r="XBK5384" s="288"/>
      <c r="XBL5384" s="288"/>
      <c r="XBM5384" s="288"/>
      <c r="XBN5384" s="288"/>
      <c r="XBO5384" s="288"/>
      <c r="XBP5384" s="288"/>
      <c r="XBQ5384" s="288"/>
      <c r="XBR5384" s="288"/>
      <c r="XBS5384" s="288"/>
      <c r="XBT5384" s="288"/>
      <c r="XBU5384" s="288"/>
      <c r="XBV5384" s="288"/>
      <c r="XBW5384" s="288"/>
      <c r="XBX5384" s="288"/>
      <c r="XBY5384" s="288"/>
      <c r="XBZ5384" s="288"/>
      <c r="XCA5384" s="288"/>
      <c r="XCB5384" s="288"/>
      <c r="XCC5384" s="288"/>
      <c r="XCD5384" s="288"/>
      <c r="XCE5384" s="288"/>
      <c r="XCF5384" s="288"/>
      <c r="XCG5384" s="288"/>
      <c r="XCH5384" s="288"/>
      <c r="XCI5384" s="288"/>
      <c r="XCJ5384" s="288"/>
      <c r="XCK5384" s="288"/>
      <c r="XCL5384" s="288"/>
      <c r="XCM5384" s="288"/>
      <c r="XCN5384" s="288"/>
      <c r="XCO5384" s="288"/>
      <c r="XCP5384" s="288"/>
      <c r="XCQ5384" s="288"/>
      <c r="XCR5384" s="288"/>
      <c r="XCS5384" s="288"/>
      <c r="XCT5384" s="288"/>
      <c r="XCU5384" s="288"/>
      <c r="XCV5384" s="288"/>
      <c r="XCW5384" s="288"/>
      <c r="XCX5384" s="288"/>
      <c r="XCY5384" s="288"/>
      <c r="XCZ5384" s="288"/>
      <c r="XDA5384" s="288"/>
      <c r="XDB5384" s="288"/>
      <c r="XDC5384" s="288"/>
      <c r="XDD5384" s="288"/>
      <c r="XDE5384" s="288"/>
      <c r="XDF5384" s="288"/>
      <c r="XDG5384" s="288"/>
      <c r="XDH5384" s="288"/>
      <c r="XDI5384" s="288"/>
      <c r="XDJ5384" s="288"/>
      <c r="XDK5384" s="288"/>
      <c r="XDL5384" s="288"/>
      <c r="XDM5384" s="288"/>
      <c r="XDN5384" s="288"/>
      <c r="XDO5384" s="288"/>
      <c r="XDP5384" s="288"/>
      <c r="XDQ5384" s="288"/>
      <c r="XDR5384" s="288"/>
      <c r="XDS5384" s="288"/>
      <c r="XDT5384" s="288"/>
      <c r="XDU5384" s="288"/>
      <c r="XDV5384" s="288"/>
      <c r="XDW5384" s="288"/>
      <c r="XDX5384" s="288"/>
      <c r="XDY5384" s="288"/>
      <c r="XDZ5384" s="288"/>
      <c r="XEA5384" s="288"/>
      <c r="XEB5384" s="288"/>
      <c r="XEC5384" s="288"/>
      <c r="XED5384" s="288"/>
      <c r="XEE5384" s="288"/>
      <c r="XEF5384" s="288"/>
      <c r="XEG5384" s="288"/>
      <c r="XEH5384" s="288"/>
      <c r="XEI5384" s="288"/>
      <c r="XEJ5384" s="288"/>
      <c r="XEK5384" s="288"/>
      <c r="XEL5384" s="288"/>
      <c r="XEM5384" s="288"/>
      <c r="XEN5384" s="288"/>
      <c r="XEO5384" s="288"/>
      <c r="XEP5384" s="288"/>
      <c r="XEQ5384" s="288"/>
      <c r="XER5384" s="288"/>
      <c r="XES5384" s="288"/>
      <c r="XET5384" s="288"/>
      <c r="XEU5384" s="288"/>
      <c r="XEV5384" s="288"/>
      <c r="XEW5384" s="288"/>
      <c r="XEX5384" s="288"/>
      <c r="XEY5384" s="288"/>
      <c r="XEZ5384" s="288"/>
      <c r="XFA5384" s="288"/>
      <c r="XFB5384" s="288"/>
      <c r="XFC5384" s="288"/>
    </row>
    <row r="5385" spans="1:16383" s="273" customFormat="1" ht="56.25" customHeight="1" x14ac:dyDescent="0.25">
      <c r="A5385" s="276" t="s">
        <v>13519</v>
      </c>
      <c r="B5385" s="276" t="s">
        <v>27</v>
      </c>
      <c r="C5385" s="305" t="s">
        <v>396</v>
      </c>
      <c r="D5385" s="305" t="s">
        <v>465</v>
      </c>
      <c r="E5385" s="305" t="s">
        <v>466</v>
      </c>
      <c r="F5385" s="276"/>
      <c r="G5385" s="276" t="s">
        <v>350</v>
      </c>
      <c r="H5385" s="276">
        <v>100</v>
      </c>
      <c r="I5385" s="281">
        <v>710000000</v>
      </c>
      <c r="J5385" s="276" t="s">
        <v>1075</v>
      </c>
      <c r="K5385" s="276" t="s">
        <v>3806</v>
      </c>
      <c r="L5385" s="276" t="s">
        <v>1145</v>
      </c>
      <c r="M5385" s="304"/>
      <c r="N5385" s="276" t="s">
        <v>10994</v>
      </c>
      <c r="O5385" s="287">
        <v>0</v>
      </c>
      <c r="P5385" s="304"/>
      <c r="Q5385" s="304"/>
      <c r="R5385" s="304"/>
      <c r="S5385" s="304"/>
      <c r="T5385" s="278">
        <v>1065000</v>
      </c>
      <c r="U5385" s="278">
        <f t="shared" si="421"/>
        <v>1192800</v>
      </c>
      <c r="V5385" s="276" t="s">
        <v>345</v>
      </c>
      <c r="W5385" s="276">
        <v>2014</v>
      </c>
      <c r="X5385" s="276"/>
      <c r="Y5385" s="289"/>
    </row>
    <row r="5386" spans="1:16383" s="273" customFormat="1" ht="56.25" customHeight="1" x14ac:dyDescent="0.25">
      <c r="A5386" s="276" t="s">
        <v>13529</v>
      </c>
      <c r="B5386" s="276" t="s">
        <v>27</v>
      </c>
      <c r="C5386" s="305" t="s">
        <v>13530</v>
      </c>
      <c r="D5386" s="305" t="s">
        <v>13531</v>
      </c>
      <c r="E5386" s="305" t="s">
        <v>13532</v>
      </c>
      <c r="F5386" s="276" t="s">
        <v>13720</v>
      </c>
      <c r="G5386" s="276" t="s">
        <v>29</v>
      </c>
      <c r="H5386" s="276">
        <v>100</v>
      </c>
      <c r="I5386" s="281">
        <v>710000000</v>
      </c>
      <c r="J5386" s="276" t="s">
        <v>1075</v>
      </c>
      <c r="K5386" s="276" t="s">
        <v>3806</v>
      </c>
      <c r="L5386" s="276" t="s">
        <v>9959</v>
      </c>
      <c r="M5386" s="304"/>
      <c r="N5386" s="276" t="s">
        <v>13533</v>
      </c>
      <c r="O5386" s="287">
        <v>0</v>
      </c>
      <c r="P5386" s="304"/>
      <c r="Q5386" s="304" t="s">
        <v>13534</v>
      </c>
      <c r="R5386" s="304">
        <v>1900</v>
      </c>
      <c r="S5386" s="304">
        <v>500</v>
      </c>
      <c r="T5386" s="278">
        <f>R5386*S5386</f>
        <v>950000</v>
      </c>
      <c r="U5386" s="278">
        <f>T5386*112%</f>
        <v>1064000</v>
      </c>
      <c r="V5386" s="276" t="s">
        <v>345</v>
      </c>
      <c r="W5386" s="276">
        <v>2014</v>
      </c>
      <c r="X5386" s="276"/>
      <c r="Y5386" s="289"/>
    </row>
    <row r="5387" spans="1:16383" s="273" customFormat="1" ht="113.25" customHeight="1" x14ac:dyDescent="0.25">
      <c r="A5387" s="276" t="s">
        <v>13537</v>
      </c>
      <c r="B5387" s="276" t="s">
        <v>27</v>
      </c>
      <c r="C5387" s="305" t="s">
        <v>3797</v>
      </c>
      <c r="D5387" s="305" t="s">
        <v>3798</v>
      </c>
      <c r="E5387" s="305" t="s">
        <v>3798</v>
      </c>
      <c r="F5387" s="276" t="s">
        <v>13538</v>
      </c>
      <c r="G5387" s="276" t="s">
        <v>343</v>
      </c>
      <c r="H5387" s="276">
        <v>100</v>
      </c>
      <c r="I5387" s="281">
        <v>710000000</v>
      </c>
      <c r="J5387" s="276" t="s">
        <v>1075</v>
      </c>
      <c r="K5387" s="276" t="s">
        <v>3806</v>
      </c>
      <c r="L5387" s="276" t="s">
        <v>1075</v>
      </c>
      <c r="M5387" s="304"/>
      <c r="N5387" s="276" t="s">
        <v>13539</v>
      </c>
      <c r="O5387" s="287">
        <v>0</v>
      </c>
      <c r="P5387" s="304"/>
      <c r="Q5387" s="304"/>
      <c r="R5387" s="304"/>
      <c r="S5387" s="304"/>
      <c r="T5387" s="278">
        <v>8000000</v>
      </c>
      <c r="U5387" s="278">
        <f>T5387*112%</f>
        <v>8960000</v>
      </c>
      <c r="V5387" s="276" t="s">
        <v>345</v>
      </c>
      <c r="W5387" s="276">
        <v>2014</v>
      </c>
      <c r="X5387" s="276"/>
      <c r="Y5387" s="289"/>
    </row>
    <row r="5388" spans="1:16383" s="273" customFormat="1" ht="67.5" customHeight="1" x14ac:dyDescent="0.25">
      <c r="A5388" s="276" t="s">
        <v>13624</v>
      </c>
      <c r="B5388" s="276" t="s">
        <v>27</v>
      </c>
      <c r="C5388" s="305" t="s">
        <v>2144</v>
      </c>
      <c r="D5388" s="305" t="s">
        <v>2145</v>
      </c>
      <c r="E5388" s="305" t="s">
        <v>2145</v>
      </c>
      <c r="F5388" s="276" t="s">
        <v>8651</v>
      </c>
      <c r="G5388" s="276" t="s">
        <v>29</v>
      </c>
      <c r="H5388" s="276">
        <v>0</v>
      </c>
      <c r="I5388" s="281">
        <v>710000000</v>
      </c>
      <c r="J5388" s="276" t="s">
        <v>1075</v>
      </c>
      <c r="K5388" s="276" t="s">
        <v>13619</v>
      </c>
      <c r="L5388" s="276" t="s">
        <v>1141</v>
      </c>
      <c r="M5388" s="304"/>
      <c r="N5388" s="276" t="s">
        <v>11398</v>
      </c>
      <c r="O5388" s="287" t="s">
        <v>3810</v>
      </c>
      <c r="P5388" s="304"/>
      <c r="Q5388" s="304"/>
      <c r="R5388" s="304"/>
      <c r="S5388" s="304"/>
      <c r="T5388" s="278">
        <v>267500</v>
      </c>
      <c r="U5388" s="278">
        <f>T5388*1.12</f>
        <v>299600</v>
      </c>
      <c r="V5388" s="276" t="s">
        <v>345</v>
      </c>
      <c r="W5388" s="276">
        <v>2014</v>
      </c>
      <c r="X5388" s="276"/>
      <c r="Y5388" s="289"/>
    </row>
    <row r="5389" spans="1:16383" s="273" customFormat="1" ht="71.25" customHeight="1" x14ac:dyDescent="0.25">
      <c r="A5389" s="276" t="s">
        <v>13737</v>
      </c>
      <c r="B5389" s="238" t="s">
        <v>27</v>
      </c>
      <c r="C5389" s="276" t="s">
        <v>13735</v>
      </c>
      <c r="D5389" s="275" t="s">
        <v>13736</v>
      </c>
      <c r="E5389" s="275" t="s">
        <v>13736</v>
      </c>
      <c r="F5389" s="291" t="s">
        <v>2134</v>
      </c>
      <c r="G5389" s="276" t="s">
        <v>29</v>
      </c>
      <c r="H5389" s="281">
        <v>100</v>
      </c>
      <c r="I5389" s="276">
        <v>710000000</v>
      </c>
      <c r="J5389" s="276" t="s">
        <v>11537</v>
      </c>
      <c r="K5389" s="291" t="s">
        <v>13619</v>
      </c>
      <c r="L5389" s="275" t="s">
        <v>1198</v>
      </c>
      <c r="M5389" s="282"/>
      <c r="N5389" s="276" t="s">
        <v>453</v>
      </c>
      <c r="O5389" s="287">
        <v>0</v>
      </c>
      <c r="P5389" s="276"/>
      <c r="Q5389" s="276"/>
      <c r="R5389" s="276"/>
      <c r="S5389" s="277"/>
      <c r="T5389" s="294">
        <v>1492640</v>
      </c>
      <c r="U5389" s="278">
        <f t="shared" ref="U5389:U5390" si="422">T5389*1.12</f>
        <v>1671756.8</v>
      </c>
      <c r="V5389" s="276" t="s">
        <v>345</v>
      </c>
      <c r="W5389" s="276">
        <v>2014</v>
      </c>
      <c r="X5389" s="291"/>
    </row>
    <row r="5390" spans="1:16383" s="336" customFormat="1" ht="85.5" customHeight="1" x14ac:dyDescent="0.25">
      <c r="A5390" s="276" t="s">
        <v>13765</v>
      </c>
      <c r="B5390" s="247" t="s">
        <v>27</v>
      </c>
      <c r="C5390" s="276" t="s">
        <v>6186</v>
      </c>
      <c r="D5390" s="274" t="s">
        <v>4444</v>
      </c>
      <c r="E5390" s="274" t="s">
        <v>4444</v>
      </c>
      <c r="F5390" s="291" t="s">
        <v>13766</v>
      </c>
      <c r="G5390" s="276" t="s">
        <v>29</v>
      </c>
      <c r="H5390" s="281">
        <v>0</v>
      </c>
      <c r="I5390" s="276">
        <v>710000000</v>
      </c>
      <c r="J5390" s="276" t="s">
        <v>11537</v>
      </c>
      <c r="K5390" s="291" t="s">
        <v>13619</v>
      </c>
      <c r="L5390" s="276" t="s">
        <v>11537</v>
      </c>
      <c r="M5390" s="282"/>
      <c r="N5390" s="276" t="s">
        <v>10994</v>
      </c>
      <c r="O5390" s="287">
        <v>0</v>
      </c>
      <c r="P5390" s="276"/>
      <c r="Q5390" s="276"/>
      <c r="R5390" s="276"/>
      <c r="S5390" s="277"/>
      <c r="T5390" s="294">
        <v>6850000</v>
      </c>
      <c r="U5390" s="278">
        <f t="shared" si="422"/>
        <v>7672000.0000000009</v>
      </c>
      <c r="V5390" s="276" t="s">
        <v>345</v>
      </c>
      <c r="W5390" s="276">
        <v>2014</v>
      </c>
      <c r="X5390" s="276"/>
      <c r="Y5390" s="273"/>
    </row>
    <row r="5391" spans="1:16383" s="290" customFormat="1" ht="63.75" customHeight="1" outlineLevel="1" x14ac:dyDescent="0.25">
      <c r="A5391" s="276" t="s">
        <v>13774</v>
      </c>
      <c r="B5391" s="291" t="s">
        <v>27</v>
      </c>
      <c r="C5391" s="191" t="s">
        <v>377</v>
      </c>
      <c r="D5391" s="293" t="s">
        <v>378</v>
      </c>
      <c r="E5391" s="293" t="s">
        <v>379</v>
      </c>
      <c r="F5391" s="293" t="s">
        <v>13775</v>
      </c>
      <c r="G5391" s="291" t="s">
        <v>350</v>
      </c>
      <c r="H5391" s="296">
        <v>100</v>
      </c>
      <c r="I5391" s="291">
        <v>710000000</v>
      </c>
      <c r="J5391" s="291" t="s">
        <v>11537</v>
      </c>
      <c r="K5391" s="293" t="s">
        <v>3806</v>
      </c>
      <c r="L5391" s="291" t="s">
        <v>381</v>
      </c>
      <c r="M5391" s="291"/>
      <c r="N5391" s="276" t="s">
        <v>10994</v>
      </c>
      <c r="O5391" s="287">
        <v>0</v>
      </c>
      <c r="P5391" s="291"/>
      <c r="Q5391" s="291"/>
      <c r="R5391" s="291"/>
      <c r="S5391" s="48"/>
      <c r="T5391" s="17">
        <v>4000000</v>
      </c>
      <c r="U5391" s="278">
        <f t="shared" ref="U5391:U5392" si="423">T5391*1.12</f>
        <v>4480000</v>
      </c>
      <c r="V5391" s="291" t="s">
        <v>345</v>
      </c>
      <c r="W5391" s="291">
        <v>2014</v>
      </c>
      <c r="X5391" s="291"/>
    </row>
    <row r="5392" spans="1:16383" s="290" customFormat="1" ht="63.75" customHeight="1" outlineLevel="1" x14ac:dyDescent="0.25">
      <c r="A5392" s="276" t="s">
        <v>13776</v>
      </c>
      <c r="B5392" s="291" t="s">
        <v>27</v>
      </c>
      <c r="C5392" s="191" t="s">
        <v>13777</v>
      </c>
      <c r="D5392" s="293" t="s">
        <v>13778</v>
      </c>
      <c r="E5392" s="293" t="s">
        <v>13779</v>
      </c>
      <c r="F5392" s="293" t="s">
        <v>13780</v>
      </c>
      <c r="G5392" s="291" t="s">
        <v>350</v>
      </c>
      <c r="H5392" s="296">
        <v>100</v>
      </c>
      <c r="I5392" s="291">
        <v>710000000</v>
      </c>
      <c r="J5392" s="291" t="s">
        <v>11537</v>
      </c>
      <c r="K5392" s="293" t="s">
        <v>13619</v>
      </c>
      <c r="L5392" s="291" t="s">
        <v>1198</v>
      </c>
      <c r="M5392" s="291"/>
      <c r="N5392" s="276" t="s">
        <v>10994</v>
      </c>
      <c r="O5392" s="287">
        <v>0</v>
      </c>
      <c r="P5392" s="291"/>
      <c r="Q5392" s="291"/>
      <c r="R5392" s="291"/>
      <c r="S5392" s="48"/>
      <c r="T5392" s="17">
        <v>2200000</v>
      </c>
      <c r="U5392" s="278">
        <f t="shared" si="423"/>
        <v>2464000.0000000005</v>
      </c>
      <c r="V5392" s="291" t="s">
        <v>345</v>
      </c>
      <c r="W5392" s="291">
        <v>2014</v>
      </c>
      <c r="X5392" s="276"/>
    </row>
    <row r="5393" spans="1:25" s="273" customFormat="1" ht="75" customHeight="1" x14ac:dyDescent="0.25">
      <c r="A5393" s="276" t="s">
        <v>13823</v>
      </c>
      <c r="B5393" s="276" t="s">
        <v>27</v>
      </c>
      <c r="C5393" s="292" t="s">
        <v>3170</v>
      </c>
      <c r="D5393" s="309" t="s">
        <v>9728</v>
      </c>
      <c r="E5393" s="309" t="s">
        <v>9728</v>
      </c>
      <c r="F5393" s="274" t="s">
        <v>13912</v>
      </c>
      <c r="G5393" s="274" t="s">
        <v>350</v>
      </c>
      <c r="H5393" s="281">
        <v>100</v>
      </c>
      <c r="I5393" s="276">
        <v>710000000</v>
      </c>
      <c r="J5393" s="276" t="s">
        <v>13819</v>
      </c>
      <c r="K5393" s="271" t="s">
        <v>3806</v>
      </c>
      <c r="L5393" s="293" t="s">
        <v>381</v>
      </c>
      <c r="M5393" s="243"/>
      <c r="N5393" s="276" t="s">
        <v>13820</v>
      </c>
      <c r="O5393" s="285">
        <v>0.3</v>
      </c>
      <c r="P5393" s="276"/>
      <c r="Q5393" s="276"/>
      <c r="R5393" s="278">
        <v>250</v>
      </c>
      <c r="S5393" s="278">
        <v>3500</v>
      </c>
      <c r="T5393" s="278">
        <f>R5393*S5393</f>
        <v>875000</v>
      </c>
      <c r="U5393" s="278">
        <f>T5393*112%</f>
        <v>980000.00000000012</v>
      </c>
      <c r="V5393" s="276" t="s">
        <v>345</v>
      </c>
      <c r="W5393" s="276">
        <v>2014</v>
      </c>
      <c r="X5393" s="276"/>
    </row>
    <row r="5394" spans="1:25" s="273" customFormat="1" ht="122.25" customHeight="1" x14ac:dyDescent="0.25">
      <c r="A5394" s="276" t="s">
        <v>13824</v>
      </c>
      <c r="B5394" s="276" t="s">
        <v>27</v>
      </c>
      <c r="C5394" s="292" t="s">
        <v>3170</v>
      </c>
      <c r="D5394" s="309" t="s">
        <v>9728</v>
      </c>
      <c r="E5394" s="309" t="s">
        <v>9728</v>
      </c>
      <c r="F5394" s="276" t="s">
        <v>13913</v>
      </c>
      <c r="G5394" s="276" t="s">
        <v>350</v>
      </c>
      <c r="H5394" s="276">
        <v>100</v>
      </c>
      <c r="I5394" s="276">
        <v>710000000</v>
      </c>
      <c r="J5394" s="276" t="s">
        <v>1075</v>
      </c>
      <c r="K5394" s="248" t="s">
        <v>3806</v>
      </c>
      <c r="L5394" s="293" t="s">
        <v>13838</v>
      </c>
      <c r="M5394" s="276"/>
      <c r="N5394" s="276" t="s">
        <v>13820</v>
      </c>
      <c r="O5394" s="285">
        <v>0.3</v>
      </c>
      <c r="P5394" s="276"/>
      <c r="Q5394" s="274"/>
      <c r="R5394" s="278">
        <v>34</v>
      </c>
      <c r="S5394" s="278">
        <v>1500</v>
      </c>
      <c r="T5394" s="278">
        <v>51000</v>
      </c>
      <c r="U5394" s="278">
        <v>57120</v>
      </c>
      <c r="V5394" s="276" t="s">
        <v>345</v>
      </c>
      <c r="W5394" s="276">
        <v>2014</v>
      </c>
      <c r="X5394" s="276"/>
    </row>
    <row r="5395" spans="1:25" s="273" customFormat="1" ht="66.75" customHeight="1" x14ac:dyDescent="0.25">
      <c r="A5395" s="276" t="s">
        <v>13825</v>
      </c>
      <c r="B5395" s="276" t="s">
        <v>27</v>
      </c>
      <c r="C5395" s="276" t="s">
        <v>3170</v>
      </c>
      <c r="D5395" s="309" t="s">
        <v>9728</v>
      </c>
      <c r="E5395" s="276" t="s">
        <v>9728</v>
      </c>
      <c r="F5395" s="276" t="s">
        <v>13914</v>
      </c>
      <c r="G5395" s="276" t="s">
        <v>350</v>
      </c>
      <c r="H5395" s="276">
        <v>100</v>
      </c>
      <c r="I5395" s="276">
        <v>710000000</v>
      </c>
      <c r="J5395" s="276" t="s">
        <v>1075</v>
      </c>
      <c r="K5395" s="248" t="s">
        <v>3806</v>
      </c>
      <c r="L5395" s="293" t="s">
        <v>13839</v>
      </c>
      <c r="M5395" s="276"/>
      <c r="N5395" s="276" t="s">
        <v>13820</v>
      </c>
      <c r="O5395" s="285">
        <v>0.3</v>
      </c>
      <c r="P5395" s="276"/>
      <c r="Q5395" s="274"/>
      <c r="R5395" s="278">
        <v>5</v>
      </c>
      <c r="S5395" s="278">
        <v>1500</v>
      </c>
      <c r="T5395" s="278">
        <v>7500</v>
      </c>
      <c r="U5395" s="278">
        <v>8400</v>
      </c>
      <c r="V5395" s="276" t="s">
        <v>345</v>
      </c>
      <c r="W5395" s="276">
        <v>2014</v>
      </c>
      <c r="X5395" s="276"/>
    </row>
    <row r="5396" spans="1:25" s="273" customFormat="1" ht="96.75" customHeight="1" x14ac:dyDescent="0.25">
      <c r="A5396" s="276" t="s">
        <v>13826</v>
      </c>
      <c r="B5396" s="276" t="s">
        <v>27</v>
      </c>
      <c r="C5396" s="284" t="s">
        <v>3170</v>
      </c>
      <c r="D5396" s="274" t="s">
        <v>9728</v>
      </c>
      <c r="E5396" s="274" t="s">
        <v>9728</v>
      </c>
      <c r="F5396" s="274" t="s">
        <v>13915</v>
      </c>
      <c r="G5396" s="259" t="s">
        <v>350</v>
      </c>
      <c r="H5396" s="281">
        <v>100</v>
      </c>
      <c r="I5396" s="276">
        <v>710000000</v>
      </c>
      <c r="J5396" s="276" t="s">
        <v>1075</v>
      </c>
      <c r="K5396" s="276" t="s">
        <v>3806</v>
      </c>
      <c r="L5396" s="291" t="s">
        <v>13840</v>
      </c>
      <c r="M5396" s="276"/>
      <c r="N5396" s="276" t="s">
        <v>13820</v>
      </c>
      <c r="O5396" s="285">
        <v>0.3</v>
      </c>
      <c r="P5396" s="276"/>
      <c r="Q5396" s="276"/>
      <c r="R5396" s="278">
        <v>29</v>
      </c>
      <c r="S5396" s="278">
        <v>1500</v>
      </c>
      <c r="T5396" s="278">
        <v>43500</v>
      </c>
      <c r="U5396" s="278">
        <v>48720</v>
      </c>
      <c r="V5396" s="276" t="s">
        <v>345</v>
      </c>
      <c r="W5396" s="276">
        <v>2014</v>
      </c>
      <c r="X5396" s="276"/>
    </row>
    <row r="5397" spans="1:25" s="273" customFormat="1" ht="109.5" customHeight="1" x14ac:dyDescent="0.25">
      <c r="A5397" s="276" t="s">
        <v>13827</v>
      </c>
      <c r="B5397" s="276" t="s">
        <v>27</v>
      </c>
      <c r="C5397" s="276" t="s">
        <v>3170</v>
      </c>
      <c r="D5397" s="280" t="s">
        <v>9728</v>
      </c>
      <c r="E5397" s="276" t="s">
        <v>9728</v>
      </c>
      <c r="F5397" s="280" t="s">
        <v>13916</v>
      </c>
      <c r="G5397" s="276" t="s">
        <v>350</v>
      </c>
      <c r="H5397" s="300">
        <v>100</v>
      </c>
      <c r="I5397" s="276">
        <v>710000000</v>
      </c>
      <c r="J5397" s="276" t="s">
        <v>1075</v>
      </c>
      <c r="K5397" s="286" t="s">
        <v>3806</v>
      </c>
      <c r="L5397" s="276" t="s">
        <v>13841</v>
      </c>
      <c r="M5397" s="276"/>
      <c r="N5397" s="276" t="s">
        <v>13820</v>
      </c>
      <c r="O5397" s="285">
        <v>0.3</v>
      </c>
      <c r="P5397" s="276"/>
      <c r="Q5397" s="276"/>
      <c r="R5397" s="278">
        <v>23</v>
      </c>
      <c r="S5397" s="278">
        <v>1500</v>
      </c>
      <c r="T5397" s="278">
        <v>34500</v>
      </c>
      <c r="U5397" s="278">
        <v>38640</v>
      </c>
      <c r="V5397" s="276" t="s">
        <v>345</v>
      </c>
      <c r="W5397" s="276">
        <v>2014</v>
      </c>
      <c r="X5397" s="276"/>
    </row>
    <row r="5398" spans="1:25" s="273" customFormat="1" ht="123.75" customHeight="1" x14ac:dyDescent="0.25">
      <c r="A5398" s="276" t="s">
        <v>13828</v>
      </c>
      <c r="B5398" s="276" t="s">
        <v>27</v>
      </c>
      <c r="C5398" s="276" t="s">
        <v>3170</v>
      </c>
      <c r="D5398" s="275" t="s">
        <v>9728</v>
      </c>
      <c r="E5398" s="275" t="s">
        <v>9728</v>
      </c>
      <c r="F5398" s="276" t="s">
        <v>13917</v>
      </c>
      <c r="G5398" s="276" t="s">
        <v>350</v>
      </c>
      <c r="H5398" s="276">
        <v>100</v>
      </c>
      <c r="I5398" s="276">
        <v>710000000</v>
      </c>
      <c r="J5398" s="276" t="s">
        <v>1075</v>
      </c>
      <c r="K5398" s="276" t="s">
        <v>3806</v>
      </c>
      <c r="L5398" s="291" t="s">
        <v>13842</v>
      </c>
      <c r="M5398" s="276"/>
      <c r="N5398" s="276" t="s">
        <v>13820</v>
      </c>
      <c r="O5398" s="287">
        <v>0.3</v>
      </c>
      <c r="P5398" s="276"/>
      <c r="Q5398" s="276"/>
      <c r="R5398" s="278">
        <v>59</v>
      </c>
      <c r="S5398" s="278">
        <v>1500</v>
      </c>
      <c r="T5398" s="278">
        <v>88500</v>
      </c>
      <c r="U5398" s="278">
        <v>99120</v>
      </c>
      <c r="V5398" s="276" t="s">
        <v>345</v>
      </c>
      <c r="W5398" s="276">
        <v>2014</v>
      </c>
      <c r="X5398" s="276"/>
    </row>
    <row r="5399" spans="1:25" s="273" customFormat="1" ht="96" customHeight="1" x14ac:dyDescent="0.25">
      <c r="A5399" s="276" t="s">
        <v>13829</v>
      </c>
      <c r="B5399" s="276" t="s">
        <v>27</v>
      </c>
      <c r="C5399" s="276" t="s">
        <v>3170</v>
      </c>
      <c r="D5399" s="309" t="s">
        <v>9728</v>
      </c>
      <c r="E5399" s="276" t="s">
        <v>9728</v>
      </c>
      <c r="F5399" s="276" t="s">
        <v>13918</v>
      </c>
      <c r="G5399" s="276" t="s">
        <v>350</v>
      </c>
      <c r="H5399" s="276">
        <v>100</v>
      </c>
      <c r="I5399" s="276">
        <v>710000000</v>
      </c>
      <c r="J5399" s="276" t="s">
        <v>1075</v>
      </c>
      <c r="K5399" s="248" t="s">
        <v>3806</v>
      </c>
      <c r="L5399" s="276" t="s">
        <v>13843</v>
      </c>
      <c r="M5399" s="276"/>
      <c r="N5399" s="276" t="s">
        <v>13820</v>
      </c>
      <c r="O5399" s="287">
        <v>0.3</v>
      </c>
      <c r="P5399" s="279"/>
      <c r="Q5399" s="276"/>
      <c r="R5399" s="278">
        <v>19</v>
      </c>
      <c r="S5399" s="278">
        <v>1500</v>
      </c>
      <c r="T5399" s="278">
        <v>28500</v>
      </c>
      <c r="U5399" s="278">
        <v>31920</v>
      </c>
      <c r="V5399" s="276" t="s">
        <v>345</v>
      </c>
      <c r="W5399" s="276">
        <v>2014</v>
      </c>
      <c r="X5399" s="276"/>
    </row>
    <row r="5400" spans="1:25" s="273" customFormat="1" ht="51" x14ac:dyDescent="0.25">
      <c r="A5400" s="276" t="s">
        <v>13830</v>
      </c>
      <c r="B5400" s="238" t="s">
        <v>27</v>
      </c>
      <c r="C5400" s="274" t="s">
        <v>3170</v>
      </c>
      <c r="D5400" s="274" t="s">
        <v>9728</v>
      </c>
      <c r="E5400" s="276" t="s">
        <v>9728</v>
      </c>
      <c r="F5400" s="275" t="s">
        <v>13919</v>
      </c>
      <c r="G5400" s="276" t="s">
        <v>350</v>
      </c>
      <c r="H5400" s="276">
        <v>100</v>
      </c>
      <c r="I5400" s="276">
        <v>710000000</v>
      </c>
      <c r="J5400" s="276" t="s">
        <v>1075</v>
      </c>
      <c r="K5400" s="276" t="s">
        <v>3806</v>
      </c>
      <c r="L5400" s="276" t="s">
        <v>11237</v>
      </c>
      <c r="M5400" s="282"/>
      <c r="N5400" s="276" t="s">
        <v>13820</v>
      </c>
      <c r="O5400" s="285">
        <v>0.3</v>
      </c>
      <c r="P5400" s="276"/>
      <c r="Q5400" s="276"/>
      <c r="R5400" s="278">
        <v>13</v>
      </c>
      <c r="S5400" s="278">
        <v>1500</v>
      </c>
      <c r="T5400" s="278">
        <f>R5400*S5400</f>
        <v>19500</v>
      </c>
      <c r="U5400" s="278">
        <f>T5400*112%</f>
        <v>21840.000000000004</v>
      </c>
      <c r="V5400" s="276" t="s">
        <v>345</v>
      </c>
      <c r="W5400" s="276">
        <v>2014</v>
      </c>
      <c r="X5400" s="276"/>
    </row>
    <row r="5401" spans="1:25" s="273" customFormat="1" ht="152.25" customHeight="1" x14ac:dyDescent="0.25">
      <c r="A5401" s="276" t="s">
        <v>13831</v>
      </c>
      <c r="B5401" s="238" t="s">
        <v>27</v>
      </c>
      <c r="C5401" s="276" t="s">
        <v>3170</v>
      </c>
      <c r="D5401" s="275" t="s">
        <v>9728</v>
      </c>
      <c r="E5401" s="275" t="s">
        <v>9728</v>
      </c>
      <c r="F5401" s="276" t="s">
        <v>13920</v>
      </c>
      <c r="G5401" s="276" t="s">
        <v>350</v>
      </c>
      <c r="H5401" s="281">
        <v>100</v>
      </c>
      <c r="I5401" s="276">
        <v>710000000</v>
      </c>
      <c r="J5401" s="276" t="s">
        <v>1075</v>
      </c>
      <c r="K5401" s="276" t="s">
        <v>3806</v>
      </c>
      <c r="L5401" s="276" t="s">
        <v>13844</v>
      </c>
      <c r="M5401" s="282"/>
      <c r="N5401" s="276" t="s">
        <v>13820</v>
      </c>
      <c r="O5401" s="287">
        <v>0.3</v>
      </c>
      <c r="P5401" s="276"/>
      <c r="Q5401" s="276"/>
      <c r="R5401" s="278">
        <v>1015</v>
      </c>
      <c r="S5401" s="278">
        <v>1500</v>
      </c>
      <c r="T5401" s="278">
        <v>1522500</v>
      </c>
      <c r="U5401" s="278">
        <v>1705200</v>
      </c>
      <c r="V5401" s="276" t="s">
        <v>345</v>
      </c>
      <c r="W5401" s="276">
        <v>2014</v>
      </c>
      <c r="X5401" s="276"/>
    </row>
    <row r="5402" spans="1:25" s="273" customFormat="1" ht="116.25" customHeight="1" x14ac:dyDescent="0.25">
      <c r="A5402" s="276" t="s">
        <v>13832</v>
      </c>
      <c r="B5402" s="276" t="s">
        <v>27</v>
      </c>
      <c r="C5402" s="276" t="s">
        <v>3170</v>
      </c>
      <c r="D5402" s="276" t="s">
        <v>9728</v>
      </c>
      <c r="E5402" s="276" t="s">
        <v>9728</v>
      </c>
      <c r="F5402" s="276" t="s">
        <v>13921</v>
      </c>
      <c r="G5402" s="276" t="s">
        <v>350</v>
      </c>
      <c r="H5402" s="276">
        <v>100</v>
      </c>
      <c r="I5402" s="276">
        <v>710000000</v>
      </c>
      <c r="J5402" s="276" t="s">
        <v>1075</v>
      </c>
      <c r="K5402" s="276" t="s">
        <v>3806</v>
      </c>
      <c r="L5402" s="291" t="s">
        <v>13845</v>
      </c>
      <c r="M5402" s="276"/>
      <c r="N5402" s="276" t="s">
        <v>13820</v>
      </c>
      <c r="O5402" s="287">
        <v>0.3</v>
      </c>
      <c r="P5402" s="276"/>
      <c r="Q5402" s="276"/>
      <c r="R5402" s="278">
        <v>63</v>
      </c>
      <c r="S5402" s="278">
        <v>1500</v>
      </c>
      <c r="T5402" s="278">
        <v>94500</v>
      </c>
      <c r="U5402" s="278">
        <v>105840</v>
      </c>
      <c r="V5402" s="276" t="s">
        <v>345</v>
      </c>
      <c r="W5402" s="276">
        <v>2014</v>
      </c>
      <c r="X5402" s="276"/>
    </row>
    <row r="5403" spans="1:25" s="273" customFormat="1" ht="99.75" customHeight="1" x14ac:dyDescent="0.25">
      <c r="A5403" s="276" t="s">
        <v>13833</v>
      </c>
      <c r="B5403" s="276" t="s">
        <v>27</v>
      </c>
      <c r="C5403" s="276" t="s">
        <v>3170</v>
      </c>
      <c r="D5403" s="276" t="s">
        <v>9728</v>
      </c>
      <c r="E5403" s="276" t="s">
        <v>9728</v>
      </c>
      <c r="F5403" s="276" t="s">
        <v>13922</v>
      </c>
      <c r="G5403" s="276" t="s">
        <v>350</v>
      </c>
      <c r="H5403" s="276">
        <v>100</v>
      </c>
      <c r="I5403" s="276">
        <v>710000000</v>
      </c>
      <c r="J5403" s="276" t="s">
        <v>1075</v>
      </c>
      <c r="K5403" s="276" t="s">
        <v>3806</v>
      </c>
      <c r="L5403" s="293" t="s">
        <v>13846</v>
      </c>
      <c r="M5403" s="276"/>
      <c r="N5403" s="276" t="s">
        <v>13820</v>
      </c>
      <c r="O5403" s="287">
        <v>0.3</v>
      </c>
      <c r="P5403" s="276"/>
      <c r="Q5403" s="276"/>
      <c r="R5403" s="278">
        <v>20</v>
      </c>
      <c r="S5403" s="278">
        <v>1500</v>
      </c>
      <c r="T5403" s="278">
        <v>30000</v>
      </c>
      <c r="U5403" s="278">
        <v>33600</v>
      </c>
      <c r="V5403" s="276" t="s">
        <v>345</v>
      </c>
      <c r="W5403" s="276">
        <v>2014</v>
      </c>
      <c r="X5403" s="276"/>
    </row>
    <row r="5404" spans="1:25" s="273" customFormat="1" ht="126" customHeight="1" x14ac:dyDescent="0.25">
      <c r="A5404" s="276" t="s">
        <v>13834</v>
      </c>
      <c r="B5404" s="276" t="s">
        <v>27</v>
      </c>
      <c r="C5404" s="276" t="s">
        <v>3170</v>
      </c>
      <c r="D5404" s="276" t="s">
        <v>9728</v>
      </c>
      <c r="E5404" s="276" t="s">
        <v>9728</v>
      </c>
      <c r="F5404" s="276" t="s">
        <v>13923</v>
      </c>
      <c r="G5404" s="276" t="s">
        <v>350</v>
      </c>
      <c r="H5404" s="276">
        <v>100</v>
      </c>
      <c r="I5404" s="276">
        <v>710000000</v>
      </c>
      <c r="J5404" s="276" t="s">
        <v>1075</v>
      </c>
      <c r="K5404" s="276" t="s">
        <v>3806</v>
      </c>
      <c r="L5404" s="291" t="s">
        <v>13847</v>
      </c>
      <c r="M5404" s="276"/>
      <c r="N5404" s="276" t="s">
        <v>13820</v>
      </c>
      <c r="O5404" s="287">
        <v>0.3</v>
      </c>
      <c r="P5404" s="276"/>
      <c r="Q5404" s="276"/>
      <c r="R5404" s="278">
        <v>38</v>
      </c>
      <c r="S5404" s="278">
        <v>1500</v>
      </c>
      <c r="T5404" s="278">
        <v>57000</v>
      </c>
      <c r="U5404" s="278">
        <v>63840</v>
      </c>
      <c r="V5404" s="276" t="s">
        <v>345</v>
      </c>
      <c r="W5404" s="276">
        <v>2014</v>
      </c>
      <c r="X5404" s="276"/>
    </row>
    <row r="5405" spans="1:25" s="273" customFormat="1" ht="132.75" customHeight="1" x14ac:dyDescent="0.25">
      <c r="A5405" s="276" t="s">
        <v>13835</v>
      </c>
      <c r="B5405" s="276" t="s">
        <v>27</v>
      </c>
      <c r="C5405" s="276" t="s">
        <v>3170</v>
      </c>
      <c r="D5405" s="276" t="s">
        <v>9728</v>
      </c>
      <c r="E5405" s="276" t="s">
        <v>9728</v>
      </c>
      <c r="F5405" s="276" t="s">
        <v>13918</v>
      </c>
      <c r="G5405" s="276" t="s">
        <v>350</v>
      </c>
      <c r="H5405" s="276">
        <v>100</v>
      </c>
      <c r="I5405" s="276">
        <v>710000000</v>
      </c>
      <c r="J5405" s="276" t="s">
        <v>1075</v>
      </c>
      <c r="K5405" s="276" t="s">
        <v>3806</v>
      </c>
      <c r="L5405" s="276" t="s">
        <v>13821</v>
      </c>
      <c r="M5405" s="276"/>
      <c r="N5405" s="276" t="s">
        <v>13820</v>
      </c>
      <c r="O5405" s="287">
        <v>0.3</v>
      </c>
      <c r="P5405" s="276"/>
      <c r="Q5405" s="276"/>
      <c r="R5405" s="278">
        <v>19</v>
      </c>
      <c r="S5405" s="278">
        <v>1500</v>
      </c>
      <c r="T5405" s="278">
        <v>28500</v>
      </c>
      <c r="U5405" s="278">
        <v>31920</v>
      </c>
      <c r="V5405" s="276" t="s">
        <v>345</v>
      </c>
      <c r="W5405" s="276">
        <v>2014</v>
      </c>
      <c r="X5405" s="276"/>
    </row>
    <row r="5406" spans="1:25" s="273" customFormat="1" ht="109.5" customHeight="1" x14ac:dyDescent="0.25">
      <c r="A5406" s="276" t="s">
        <v>13836</v>
      </c>
      <c r="B5406" s="276" t="s">
        <v>27</v>
      </c>
      <c r="C5406" s="276" t="s">
        <v>3170</v>
      </c>
      <c r="D5406" s="276" t="s">
        <v>9728</v>
      </c>
      <c r="E5406" s="276" t="s">
        <v>9728</v>
      </c>
      <c r="F5406" s="276" t="s">
        <v>13924</v>
      </c>
      <c r="G5406" s="276" t="s">
        <v>350</v>
      </c>
      <c r="H5406" s="276">
        <v>100</v>
      </c>
      <c r="I5406" s="276">
        <v>710000000</v>
      </c>
      <c r="J5406" s="276" t="s">
        <v>1075</v>
      </c>
      <c r="K5406" s="276" t="s">
        <v>3806</v>
      </c>
      <c r="L5406" s="291" t="s">
        <v>13848</v>
      </c>
      <c r="M5406" s="276"/>
      <c r="N5406" s="276" t="s">
        <v>13820</v>
      </c>
      <c r="O5406" s="287">
        <v>0.3</v>
      </c>
      <c r="P5406" s="276"/>
      <c r="Q5406" s="276"/>
      <c r="R5406" s="278">
        <v>24</v>
      </c>
      <c r="S5406" s="278">
        <v>1500</v>
      </c>
      <c r="T5406" s="278">
        <v>36000</v>
      </c>
      <c r="U5406" s="278">
        <v>40320</v>
      </c>
      <c r="V5406" s="276" t="s">
        <v>345</v>
      </c>
      <c r="W5406" s="276">
        <v>2014</v>
      </c>
      <c r="X5406" s="276"/>
    </row>
    <row r="5407" spans="1:25" s="273" customFormat="1" ht="109.5" customHeight="1" x14ac:dyDescent="0.25">
      <c r="A5407" s="276" t="s">
        <v>13837</v>
      </c>
      <c r="B5407" s="276" t="s">
        <v>27</v>
      </c>
      <c r="C5407" s="276" t="s">
        <v>3170</v>
      </c>
      <c r="D5407" s="276" t="s">
        <v>9728</v>
      </c>
      <c r="E5407" s="276" t="s">
        <v>9728</v>
      </c>
      <c r="F5407" s="276" t="s">
        <v>13925</v>
      </c>
      <c r="G5407" s="276" t="s">
        <v>350</v>
      </c>
      <c r="H5407" s="276">
        <v>100</v>
      </c>
      <c r="I5407" s="276">
        <v>710000000</v>
      </c>
      <c r="J5407" s="276" t="s">
        <v>1075</v>
      </c>
      <c r="K5407" s="276" t="s">
        <v>3806</v>
      </c>
      <c r="L5407" s="276" t="s">
        <v>13822</v>
      </c>
      <c r="M5407" s="276"/>
      <c r="N5407" s="276" t="s">
        <v>13820</v>
      </c>
      <c r="O5407" s="287">
        <v>0.3</v>
      </c>
      <c r="P5407" s="276"/>
      <c r="Q5407" s="276"/>
      <c r="R5407" s="278">
        <v>138</v>
      </c>
      <c r="S5407" s="278">
        <v>1500</v>
      </c>
      <c r="T5407" s="278">
        <v>207000</v>
      </c>
      <c r="U5407" s="278">
        <v>231840</v>
      </c>
      <c r="V5407" s="276" t="s">
        <v>345</v>
      </c>
      <c r="W5407" s="276">
        <v>2014</v>
      </c>
      <c r="X5407" s="276"/>
    </row>
    <row r="5408" spans="1:25" s="342" customFormat="1" ht="51" x14ac:dyDescent="0.25">
      <c r="A5408" s="276" t="s">
        <v>13865</v>
      </c>
      <c r="B5408" s="238" t="s">
        <v>27</v>
      </c>
      <c r="C5408" s="314" t="s">
        <v>13860</v>
      </c>
      <c r="D5408" s="275" t="s">
        <v>13861</v>
      </c>
      <c r="E5408" s="275" t="s">
        <v>13862</v>
      </c>
      <c r="F5408" s="276" t="s">
        <v>13863</v>
      </c>
      <c r="G5408" s="276" t="s">
        <v>29</v>
      </c>
      <c r="H5408" s="276">
        <v>100</v>
      </c>
      <c r="I5408" s="276">
        <v>710000000</v>
      </c>
      <c r="J5408" s="276" t="s">
        <v>1075</v>
      </c>
      <c r="K5408" s="276" t="s">
        <v>31</v>
      </c>
      <c r="L5408" s="276" t="s">
        <v>30</v>
      </c>
      <c r="M5408" s="282"/>
      <c r="N5408" s="276" t="s">
        <v>13864</v>
      </c>
      <c r="O5408" s="287">
        <v>1</v>
      </c>
      <c r="P5408" s="340"/>
      <c r="Q5408" s="341"/>
      <c r="R5408" s="276">
        <v>15</v>
      </c>
      <c r="S5408" s="278">
        <f>T5408/R5408</f>
        <v>333333.33333333331</v>
      </c>
      <c r="T5408" s="278">
        <v>5000000</v>
      </c>
      <c r="U5408" s="278">
        <f>T5408*112%</f>
        <v>5600000.0000000009</v>
      </c>
      <c r="V5408" s="276" t="s">
        <v>345</v>
      </c>
      <c r="W5408" s="276">
        <v>2014</v>
      </c>
      <c r="X5408" s="276"/>
      <c r="Y5408" s="273"/>
    </row>
    <row r="5409" spans="1:25" s="290" customFormat="1" ht="30" customHeight="1" outlineLevel="1" x14ac:dyDescent="0.25">
      <c r="A5409" s="276" t="s">
        <v>13872</v>
      </c>
      <c r="B5409" s="238" t="s">
        <v>27</v>
      </c>
      <c r="C5409" s="293"/>
      <c r="D5409" s="293"/>
      <c r="E5409" s="293"/>
      <c r="F5409" s="291"/>
      <c r="G5409" s="291"/>
      <c r="H5409" s="291"/>
      <c r="I5409" s="291"/>
      <c r="J5409" s="291"/>
      <c r="K5409" s="293"/>
      <c r="L5409" s="293"/>
      <c r="M5409" s="291"/>
      <c r="N5409" s="291"/>
      <c r="O5409" s="15"/>
      <c r="P5409" s="291"/>
      <c r="Q5409" s="293"/>
      <c r="R5409" s="293"/>
      <c r="S5409" s="17"/>
      <c r="T5409" s="17"/>
      <c r="U5409" s="17"/>
      <c r="V5409" s="291"/>
      <c r="W5409" s="291"/>
      <c r="X5409" s="291"/>
      <c r="Y5409" s="273"/>
    </row>
    <row r="5410" spans="1:25" s="290" customFormat="1" ht="63.75" x14ac:dyDescent="0.25">
      <c r="A5410" s="276" t="s">
        <v>13906</v>
      </c>
      <c r="B5410" s="3" t="s">
        <v>27</v>
      </c>
      <c r="C5410" s="293" t="s">
        <v>13903</v>
      </c>
      <c r="D5410" s="293" t="s">
        <v>13904</v>
      </c>
      <c r="E5410" s="292" t="s">
        <v>13904</v>
      </c>
      <c r="F5410" s="292" t="s">
        <v>13905</v>
      </c>
      <c r="G5410" s="11" t="s">
        <v>29</v>
      </c>
      <c r="H5410" s="296">
        <v>100</v>
      </c>
      <c r="I5410" s="291">
        <v>710000000</v>
      </c>
      <c r="J5410" s="291" t="s">
        <v>11537</v>
      </c>
      <c r="K5410" s="291" t="s">
        <v>13505</v>
      </c>
      <c r="L5410" s="293" t="s">
        <v>1147</v>
      </c>
      <c r="M5410" s="6"/>
      <c r="N5410" s="291" t="s">
        <v>12493</v>
      </c>
      <c r="O5410" s="19">
        <v>0</v>
      </c>
      <c r="P5410" s="291"/>
      <c r="Q5410" s="291"/>
      <c r="R5410" s="291"/>
      <c r="S5410" s="8"/>
      <c r="T5410" s="294">
        <v>312152</v>
      </c>
      <c r="U5410" s="294">
        <f>T5410*1.12</f>
        <v>349610.24000000005</v>
      </c>
      <c r="V5410" s="291" t="s">
        <v>345</v>
      </c>
      <c r="W5410" s="291">
        <v>2014</v>
      </c>
      <c r="X5410" s="293"/>
      <c r="Y5410" s="273"/>
    </row>
    <row r="5411" spans="1:25" s="273" customFormat="1" ht="90.75" customHeight="1" x14ac:dyDescent="0.25">
      <c r="A5411" s="276" t="s">
        <v>13911</v>
      </c>
      <c r="B5411" s="88" t="s">
        <v>27</v>
      </c>
      <c r="C5411" s="346" t="s">
        <v>8999</v>
      </c>
      <c r="D5411" s="293" t="s">
        <v>9000</v>
      </c>
      <c r="E5411" s="293" t="s">
        <v>9001</v>
      </c>
      <c r="F5411" s="293" t="s">
        <v>13909</v>
      </c>
      <c r="G5411" s="34" t="s">
        <v>29</v>
      </c>
      <c r="H5411" s="121">
        <v>100</v>
      </c>
      <c r="I5411" s="291">
        <v>710000000</v>
      </c>
      <c r="J5411" s="291" t="s">
        <v>1075</v>
      </c>
      <c r="K5411" s="30" t="s">
        <v>13505</v>
      </c>
      <c r="L5411" s="291" t="s">
        <v>1148</v>
      </c>
      <c r="M5411" s="121"/>
      <c r="N5411" s="291" t="s">
        <v>13910</v>
      </c>
      <c r="O5411" s="21">
        <v>1</v>
      </c>
      <c r="P5411" s="121"/>
      <c r="Q5411" s="293"/>
      <c r="R5411" s="293"/>
      <c r="S5411" s="293"/>
      <c r="T5411" s="213">
        <v>26646</v>
      </c>
      <c r="U5411" s="213">
        <f t="shared" ref="U5411" si="424">T5411*1.12</f>
        <v>29843.520000000004</v>
      </c>
      <c r="V5411" s="291" t="s">
        <v>345</v>
      </c>
      <c r="W5411" s="30">
        <v>2014</v>
      </c>
      <c r="X5411" s="344"/>
    </row>
    <row r="5412" spans="1:25" s="273" customFormat="1" ht="63.75" x14ac:dyDescent="0.25">
      <c r="A5412" s="276" t="s">
        <v>13936</v>
      </c>
      <c r="B5412" s="3" t="s">
        <v>27</v>
      </c>
      <c r="C5412" s="81" t="s">
        <v>13933</v>
      </c>
      <c r="D5412" s="81" t="s">
        <v>13934</v>
      </c>
      <c r="E5412" s="81" t="s">
        <v>13934</v>
      </c>
      <c r="F5412" s="293" t="s">
        <v>13943</v>
      </c>
      <c r="G5412" s="81" t="s">
        <v>29</v>
      </c>
      <c r="H5412" s="81">
        <v>100</v>
      </c>
      <c r="I5412" s="81">
        <v>710000000</v>
      </c>
      <c r="J5412" s="81" t="s">
        <v>11537</v>
      </c>
      <c r="K5412" s="81" t="s">
        <v>3806</v>
      </c>
      <c r="L5412" s="81" t="s">
        <v>13959</v>
      </c>
      <c r="M5412" s="81"/>
      <c r="N5412" s="81" t="s">
        <v>13935</v>
      </c>
      <c r="O5412" s="81">
        <v>0</v>
      </c>
      <c r="P5412" s="81"/>
      <c r="Q5412" s="81"/>
      <c r="R5412" s="81"/>
      <c r="S5412" s="81"/>
      <c r="T5412" s="213">
        <v>680000</v>
      </c>
      <c r="U5412" s="213">
        <f>T5412*1.12</f>
        <v>761600.00000000012</v>
      </c>
      <c r="V5412" s="291" t="s">
        <v>345</v>
      </c>
      <c r="W5412" s="30">
        <v>2014</v>
      </c>
      <c r="X5412" s="345"/>
    </row>
    <row r="5413" spans="1:25" s="273" customFormat="1" ht="63.75" x14ac:dyDescent="0.25">
      <c r="A5413" s="276" t="s">
        <v>13938</v>
      </c>
      <c r="B5413" s="3" t="s">
        <v>27</v>
      </c>
      <c r="C5413" s="81" t="s">
        <v>13933</v>
      </c>
      <c r="D5413" s="81" t="s">
        <v>13934</v>
      </c>
      <c r="E5413" s="81" t="s">
        <v>13934</v>
      </c>
      <c r="F5413" s="293" t="s">
        <v>13943</v>
      </c>
      <c r="G5413" s="81" t="s">
        <v>29</v>
      </c>
      <c r="H5413" s="81">
        <v>100</v>
      </c>
      <c r="I5413" s="81">
        <v>710000000</v>
      </c>
      <c r="J5413" s="81" t="s">
        <v>11537</v>
      </c>
      <c r="K5413" s="81" t="s">
        <v>31</v>
      </c>
      <c r="L5413" s="81" t="s">
        <v>13958</v>
      </c>
      <c r="M5413" s="81"/>
      <c r="N5413" s="81" t="s">
        <v>13937</v>
      </c>
      <c r="O5413" s="81">
        <v>0</v>
      </c>
      <c r="P5413" s="81"/>
      <c r="Q5413" s="81"/>
      <c r="R5413" s="81"/>
      <c r="S5413" s="81"/>
      <c r="T5413" s="213">
        <v>765000</v>
      </c>
      <c r="U5413" s="213">
        <f>T5413*1.12</f>
        <v>856800.00000000012</v>
      </c>
      <c r="V5413" s="291" t="s">
        <v>345</v>
      </c>
      <c r="W5413" s="30">
        <v>2014</v>
      </c>
      <c r="X5413" s="345"/>
    </row>
    <row r="5414" spans="1:25" s="273" customFormat="1" ht="63.75" x14ac:dyDescent="0.25">
      <c r="A5414" s="276" t="s">
        <v>13939</v>
      </c>
      <c r="B5414" s="3" t="s">
        <v>27</v>
      </c>
      <c r="C5414" s="81" t="s">
        <v>13933</v>
      </c>
      <c r="D5414" s="81" t="s">
        <v>13934</v>
      </c>
      <c r="E5414" s="81" t="s">
        <v>13934</v>
      </c>
      <c r="F5414" s="293" t="s">
        <v>13943</v>
      </c>
      <c r="G5414" s="81" t="s">
        <v>29</v>
      </c>
      <c r="H5414" s="81">
        <v>100</v>
      </c>
      <c r="I5414" s="81">
        <v>710000000</v>
      </c>
      <c r="J5414" s="81" t="s">
        <v>11537</v>
      </c>
      <c r="K5414" s="81" t="s">
        <v>31</v>
      </c>
      <c r="L5414" s="81" t="s">
        <v>13957</v>
      </c>
      <c r="M5414" s="81"/>
      <c r="N5414" s="81" t="s">
        <v>31</v>
      </c>
      <c r="O5414" s="81">
        <v>0</v>
      </c>
      <c r="P5414" s="81"/>
      <c r="Q5414" s="81"/>
      <c r="R5414" s="81"/>
      <c r="S5414" s="81"/>
      <c r="T5414" s="213">
        <v>180000</v>
      </c>
      <c r="U5414" s="213">
        <f>T5414*1.12</f>
        <v>201600.00000000003</v>
      </c>
      <c r="V5414" s="291" t="s">
        <v>345</v>
      </c>
      <c r="W5414" s="30">
        <v>2014</v>
      </c>
      <c r="X5414" s="345"/>
    </row>
    <row r="5415" spans="1:25" s="273" customFormat="1" ht="63.75" x14ac:dyDescent="0.25">
      <c r="A5415" s="276" t="s">
        <v>13942</v>
      </c>
      <c r="B5415" s="3" t="s">
        <v>27</v>
      </c>
      <c r="C5415" s="81" t="s">
        <v>13940</v>
      </c>
      <c r="D5415" s="81" t="s">
        <v>13941</v>
      </c>
      <c r="E5415" s="81" t="s">
        <v>13941</v>
      </c>
      <c r="F5415" s="81" t="s">
        <v>13943</v>
      </c>
      <c r="G5415" s="81" t="s">
        <v>29</v>
      </c>
      <c r="H5415" s="81">
        <v>100</v>
      </c>
      <c r="I5415" s="81">
        <v>710000000</v>
      </c>
      <c r="J5415" s="81" t="s">
        <v>11537</v>
      </c>
      <c r="K5415" s="81" t="s">
        <v>13619</v>
      </c>
      <c r="L5415" s="81" t="s">
        <v>13956</v>
      </c>
      <c r="M5415" s="81"/>
      <c r="N5415" s="81" t="s">
        <v>31</v>
      </c>
      <c r="O5415" s="81">
        <v>0</v>
      </c>
      <c r="P5415" s="81"/>
      <c r="Q5415" s="81"/>
      <c r="R5415" s="81"/>
      <c r="S5415" s="81"/>
      <c r="T5415" s="213">
        <v>400000</v>
      </c>
      <c r="U5415" s="213">
        <f t="shared" ref="U5415:U5419" si="425">T5415*1.12</f>
        <v>448000.00000000006</v>
      </c>
      <c r="V5415" s="291" t="s">
        <v>345</v>
      </c>
      <c r="W5415" s="30">
        <v>2014</v>
      </c>
      <c r="X5415" s="345"/>
    </row>
    <row r="5416" spans="1:25" s="273" customFormat="1" ht="63.75" x14ac:dyDescent="0.25">
      <c r="A5416" s="276" t="s">
        <v>13944</v>
      </c>
      <c r="B5416" s="3" t="s">
        <v>27</v>
      </c>
      <c r="C5416" s="81" t="s">
        <v>13940</v>
      </c>
      <c r="D5416" s="81" t="s">
        <v>13941</v>
      </c>
      <c r="E5416" s="81" t="s">
        <v>13941</v>
      </c>
      <c r="F5416" s="293" t="s">
        <v>13943</v>
      </c>
      <c r="G5416" s="81" t="s">
        <v>29</v>
      </c>
      <c r="H5416" s="81">
        <v>100</v>
      </c>
      <c r="I5416" s="81">
        <v>710000000</v>
      </c>
      <c r="J5416" s="81" t="s">
        <v>11537</v>
      </c>
      <c r="K5416" s="81" t="s">
        <v>13945</v>
      </c>
      <c r="L5416" s="81" t="s">
        <v>13955</v>
      </c>
      <c r="M5416" s="81"/>
      <c r="N5416" s="81" t="s">
        <v>31</v>
      </c>
      <c r="O5416" s="81">
        <v>0</v>
      </c>
      <c r="P5416" s="81"/>
      <c r="Q5416" s="81"/>
      <c r="R5416" s="81"/>
      <c r="S5416" s="81"/>
      <c r="T5416" s="213">
        <v>550000</v>
      </c>
      <c r="U5416" s="213">
        <f t="shared" si="425"/>
        <v>616000.00000000012</v>
      </c>
      <c r="V5416" s="291" t="s">
        <v>345</v>
      </c>
      <c r="W5416" s="30">
        <v>2014</v>
      </c>
      <c r="X5416" s="345"/>
    </row>
    <row r="5417" spans="1:25" s="290" customFormat="1" ht="63.75" customHeight="1" outlineLevel="1" x14ac:dyDescent="0.25">
      <c r="A5417" s="276" t="s">
        <v>13946</v>
      </c>
      <c r="B5417" s="291" t="s">
        <v>27</v>
      </c>
      <c r="C5417" s="293" t="s">
        <v>13940</v>
      </c>
      <c r="D5417" s="81" t="s">
        <v>13941</v>
      </c>
      <c r="E5417" s="81" t="s">
        <v>13941</v>
      </c>
      <c r="F5417" s="293" t="s">
        <v>13943</v>
      </c>
      <c r="G5417" s="291" t="s">
        <v>29</v>
      </c>
      <c r="H5417" s="296">
        <v>100</v>
      </c>
      <c r="I5417" s="291">
        <v>710000000</v>
      </c>
      <c r="J5417" s="291" t="s">
        <v>11537</v>
      </c>
      <c r="K5417" s="291" t="s">
        <v>31</v>
      </c>
      <c r="L5417" s="293" t="s">
        <v>13954</v>
      </c>
      <c r="M5417" s="291"/>
      <c r="N5417" s="291" t="s">
        <v>31</v>
      </c>
      <c r="O5417" s="15">
        <v>0</v>
      </c>
      <c r="P5417" s="291"/>
      <c r="Q5417" s="291"/>
      <c r="R5417" s="291"/>
      <c r="S5417" s="291"/>
      <c r="T5417" s="294">
        <v>305000</v>
      </c>
      <c r="U5417" s="294">
        <f t="shared" si="425"/>
        <v>341600.00000000006</v>
      </c>
      <c r="V5417" s="291" t="s">
        <v>345</v>
      </c>
      <c r="W5417" s="291">
        <v>2014</v>
      </c>
      <c r="X5417" s="291"/>
    </row>
    <row r="5418" spans="1:25" s="273" customFormat="1" ht="90.75" customHeight="1" x14ac:dyDescent="0.25">
      <c r="A5418" s="276" t="s">
        <v>13950</v>
      </c>
      <c r="B5418" s="291" t="s">
        <v>27</v>
      </c>
      <c r="C5418" s="293" t="s">
        <v>13947</v>
      </c>
      <c r="D5418" s="81" t="s">
        <v>13948</v>
      </c>
      <c r="E5418" s="81" t="s">
        <v>13948</v>
      </c>
      <c r="F5418" s="293" t="s">
        <v>13943</v>
      </c>
      <c r="G5418" s="291" t="s">
        <v>29</v>
      </c>
      <c r="H5418" s="296">
        <v>100</v>
      </c>
      <c r="I5418" s="291">
        <v>710000000</v>
      </c>
      <c r="J5418" s="291" t="s">
        <v>13949</v>
      </c>
      <c r="K5418" s="291" t="s">
        <v>31</v>
      </c>
      <c r="L5418" s="276" t="s">
        <v>13953</v>
      </c>
      <c r="M5418" s="121"/>
      <c r="N5418" s="291" t="s">
        <v>31</v>
      </c>
      <c r="O5418" s="15">
        <v>0</v>
      </c>
      <c r="P5418" s="121"/>
      <c r="Q5418" s="293"/>
      <c r="R5418" s="293"/>
      <c r="S5418" s="293"/>
      <c r="T5418" s="213">
        <v>426000</v>
      </c>
      <c r="U5418" s="213">
        <f t="shared" si="425"/>
        <v>477120.00000000006</v>
      </c>
      <c r="V5418" s="291" t="s">
        <v>345</v>
      </c>
      <c r="W5418" s="291">
        <v>2014</v>
      </c>
      <c r="X5418" s="344"/>
    </row>
    <row r="5419" spans="1:25" s="348" customFormat="1" ht="76.5" customHeight="1" x14ac:dyDescent="0.25">
      <c r="A5419" s="276" t="s">
        <v>13951</v>
      </c>
      <c r="B5419" s="3" t="s">
        <v>27</v>
      </c>
      <c r="C5419" s="43" t="s">
        <v>13947</v>
      </c>
      <c r="D5419" s="292" t="s">
        <v>13948</v>
      </c>
      <c r="E5419" s="292" t="s">
        <v>13948</v>
      </c>
      <c r="F5419" s="293" t="s">
        <v>13943</v>
      </c>
      <c r="G5419" s="291" t="s">
        <v>29</v>
      </c>
      <c r="H5419" s="296">
        <v>100</v>
      </c>
      <c r="I5419" s="296">
        <v>711000000</v>
      </c>
      <c r="J5419" s="291" t="s">
        <v>1075</v>
      </c>
      <c r="K5419" s="14" t="s">
        <v>31</v>
      </c>
      <c r="L5419" s="291" t="s">
        <v>13952</v>
      </c>
      <c r="M5419" s="291"/>
      <c r="N5419" s="291" t="s">
        <v>31</v>
      </c>
      <c r="O5419" s="293">
        <v>0</v>
      </c>
      <c r="P5419" s="36"/>
      <c r="Q5419" s="291"/>
      <c r="R5419" s="293"/>
      <c r="S5419" s="17"/>
      <c r="T5419" s="17">
        <v>195000</v>
      </c>
      <c r="U5419" s="17">
        <f t="shared" si="425"/>
        <v>218400.00000000003</v>
      </c>
      <c r="V5419" s="291" t="s">
        <v>345</v>
      </c>
      <c r="W5419" s="291">
        <v>2014</v>
      </c>
      <c r="X5419" s="347"/>
      <c r="Y5419" s="273"/>
    </row>
    <row r="5420" spans="1:25" s="273" customFormat="1" ht="90.75" customHeight="1" x14ac:dyDescent="0.25">
      <c r="A5420" s="276" t="s">
        <v>13960</v>
      </c>
      <c r="B5420" s="3" t="s">
        <v>27</v>
      </c>
      <c r="C5420" s="43" t="s">
        <v>13947</v>
      </c>
      <c r="D5420" s="292" t="s">
        <v>13948</v>
      </c>
      <c r="E5420" s="292" t="s">
        <v>13948</v>
      </c>
      <c r="F5420" s="293" t="s">
        <v>13943</v>
      </c>
      <c r="G5420" s="291" t="s">
        <v>29</v>
      </c>
      <c r="H5420" s="296">
        <v>100</v>
      </c>
      <c r="I5420" s="296">
        <v>711000000</v>
      </c>
      <c r="J5420" s="291" t="s">
        <v>13711</v>
      </c>
      <c r="K5420" s="14" t="s">
        <v>31</v>
      </c>
      <c r="L5420" s="291" t="s">
        <v>13961</v>
      </c>
      <c r="M5420" s="121"/>
      <c r="N5420" s="291" t="s">
        <v>31</v>
      </c>
      <c r="O5420" s="293">
        <v>0</v>
      </c>
      <c r="P5420" s="121"/>
      <c r="Q5420" s="293"/>
      <c r="R5420" s="293"/>
      <c r="S5420" s="293"/>
      <c r="T5420" s="213">
        <v>120000</v>
      </c>
      <c r="U5420" s="213">
        <f t="shared" ref="U5420" si="426">T5420*1.12</f>
        <v>134400</v>
      </c>
      <c r="V5420" s="291" t="s">
        <v>345</v>
      </c>
      <c r="W5420" s="291">
        <v>2014</v>
      </c>
      <c r="X5420" s="344"/>
    </row>
    <row r="5421" spans="1:25" s="273" customFormat="1" ht="90.75" customHeight="1" x14ac:dyDescent="0.25">
      <c r="A5421" s="276" t="s">
        <v>13962</v>
      </c>
      <c r="B5421" s="3" t="s">
        <v>27</v>
      </c>
      <c r="C5421" s="43" t="s">
        <v>13947</v>
      </c>
      <c r="D5421" s="292" t="s">
        <v>13948</v>
      </c>
      <c r="E5421" s="292" t="s">
        <v>13948</v>
      </c>
      <c r="F5421" s="293" t="s">
        <v>13943</v>
      </c>
      <c r="G5421" s="291" t="s">
        <v>29</v>
      </c>
      <c r="H5421" s="296">
        <v>100</v>
      </c>
      <c r="I5421" s="296">
        <v>711000000</v>
      </c>
      <c r="J5421" s="291" t="s">
        <v>13963</v>
      </c>
      <c r="K5421" s="14" t="s">
        <v>31</v>
      </c>
      <c r="L5421" s="291" t="s">
        <v>13964</v>
      </c>
      <c r="M5421" s="121"/>
      <c r="N5421" s="291" t="s">
        <v>31</v>
      </c>
      <c r="O5421" s="293">
        <v>0</v>
      </c>
      <c r="P5421" s="121"/>
      <c r="Q5421" s="293"/>
      <c r="R5421" s="293"/>
      <c r="S5421" s="293"/>
      <c r="T5421" s="213">
        <v>250000</v>
      </c>
      <c r="U5421" s="213">
        <f t="shared" ref="U5421" si="427">T5421*1.12</f>
        <v>280000</v>
      </c>
      <c r="V5421" s="291" t="s">
        <v>345</v>
      </c>
      <c r="W5421" s="291">
        <v>2014</v>
      </c>
      <c r="X5421" s="344"/>
    </row>
    <row r="5422" spans="1:25" s="350" customFormat="1" ht="65.25" customHeight="1" x14ac:dyDescent="0.25">
      <c r="A5422" s="276" t="s">
        <v>13972</v>
      </c>
      <c r="B5422" s="274" t="s">
        <v>27</v>
      </c>
      <c r="C5422" s="274" t="s">
        <v>8598</v>
      </c>
      <c r="D5422" s="276" t="s">
        <v>8599</v>
      </c>
      <c r="E5422" s="276" t="s">
        <v>8600</v>
      </c>
      <c r="F5422" s="329" t="s">
        <v>13970</v>
      </c>
      <c r="G5422" s="276" t="s">
        <v>29</v>
      </c>
      <c r="H5422" s="276">
        <v>100</v>
      </c>
      <c r="I5422" s="276">
        <v>710000000</v>
      </c>
      <c r="J5422" s="274" t="s">
        <v>1075</v>
      </c>
      <c r="K5422" s="276" t="s">
        <v>13971</v>
      </c>
      <c r="L5422" s="276" t="s">
        <v>1198</v>
      </c>
      <c r="M5422" s="285"/>
      <c r="N5422" s="287" t="s">
        <v>11021</v>
      </c>
      <c r="O5422" s="293">
        <v>0</v>
      </c>
      <c r="P5422" s="349"/>
      <c r="Q5422" s="259"/>
      <c r="R5422" s="259"/>
      <c r="S5422" s="259"/>
      <c r="T5422" s="255">
        <v>500000</v>
      </c>
      <c r="U5422" s="79">
        <v>560000</v>
      </c>
      <c r="V5422" s="276" t="s">
        <v>345</v>
      </c>
      <c r="W5422" s="274">
        <v>2014</v>
      </c>
      <c r="X5422" s="274"/>
    </row>
    <row r="5423" spans="1:25" s="350" customFormat="1" ht="65.25" customHeight="1" x14ac:dyDescent="0.25">
      <c r="A5423" s="276" t="s">
        <v>13976</v>
      </c>
      <c r="B5423" s="274" t="s">
        <v>27</v>
      </c>
      <c r="C5423" s="274" t="s">
        <v>2855</v>
      </c>
      <c r="D5423" s="276" t="s">
        <v>5805</v>
      </c>
      <c r="E5423" s="276" t="s">
        <v>12633</v>
      </c>
      <c r="F5423" s="329"/>
      <c r="G5423" s="276" t="s">
        <v>29</v>
      </c>
      <c r="H5423" s="276">
        <v>100</v>
      </c>
      <c r="I5423" s="276">
        <v>710000000</v>
      </c>
      <c r="J5423" s="274" t="s">
        <v>11537</v>
      </c>
      <c r="K5423" s="276" t="s">
        <v>31</v>
      </c>
      <c r="L5423" s="276" t="s">
        <v>1198</v>
      </c>
      <c r="M5423" s="285"/>
      <c r="N5423" s="287" t="s">
        <v>11021</v>
      </c>
      <c r="O5423" s="287">
        <v>0</v>
      </c>
      <c r="P5423" s="349"/>
      <c r="Q5423" s="259"/>
      <c r="R5423" s="259"/>
      <c r="S5423" s="259"/>
      <c r="T5423" s="255">
        <v>120000</v>
      </c>
      <c r="U5423" s="79">
        <f t="shared" ref="U5423" si="428">T5423*1.12</f>
        <v>134400</v>
      </c>
      <c r="V5423" s="276" t="s">
        <v>345</v>
      </c>
      <c r="W5423" s="274">
        <v>2014</v>
      </c>
      <c r="X5423" s="274"/>
    </row>
    <row r="5424" spans="1:25" s="355" customFormat="1" ht="84" customHeight="1" x14ac:dyDescent="0.2">
      <c r="A5424" s="276" t="s">
        <v>13987</v>
      </c>
      <c r="B5424" s="351" t="s">
        <v>27</v>
      </c>
      <c r="C5424" s="275" t="s">
        <v>13988</v>
      </c>
      <c r="D5424" s="274" t="s">
        <v>13989</v>
      </c>
      <c r="E5424" s="274" t="s">
        <v>13990</v>
      </c>
      <c r="F5424" s="274" t="s">
        <v>10789</v>
      </c>
      <c r="G5424" s="276" t="s">
        <v>350</v>
      </c>
      <c r="H5424" s="274">
        <v>100</v>
      </c>
      <c r="I5424" s="351">
        <v>710000000</v>
      </c>
      <c r="J5424" s="351" t="s">
        <v>1075</v>
      </c>
      <c r="K5424" s="276" t="s">
        <v>3766</v>
      </c>
      <c r="L5424" s="276" t="s">
        <v>6145</v>
      </c>
      <c r="M5424" s="274"/>
      <c r="N5424" s="276" t="s">
        <v>10790</v>
      </c>
      <c r="O5424" s="287">
        <v>0</v>
      </c>
      <c r="P5424" s="352"/>
      <c r="Q5424" s="352"/>
      <c r="R5424" s="353"/>
      <c r="S5424" s="352"/>
      <c r="T5424" s="354">
        <v>2962500</v>
      </c>
      <c r="U5424" s="354">
        <v>3318000</v>
      </c>
      <c r="V5424" s="276" t="s">
        <v>345</v>
      </c>
      <c r="W5424" s="274">
        <v>2014</v>
      </c>
      <c r="X5424" s="274"/>
    </row>
    <row r="5425" spans="1:24" s="355" customFormat="1" ht="102.75" customHeight="1" x14ac:dyDescent="0.2">
      <c r="A5425" s="276" t="s">
        <v>13991</v>
      </c>
      <c r="B5425" s="351" t="s">
        <v>27</v>
      </c>
      <c r="C5425" s="275" t="s">
        <v>13992</v>
      </c>
      <c r="D5425" s="274" t="s">
        <v>13993</v>
      </c>
      <c r="E5425" s="274" t="s">
        <v>13994</v>
      </c>
      <c r="F5425" s="274" t="s">
        <v>13995</v>
      </c>
      <c r="G5425" s="276" t="s">
        <v>29</v>
      </c>
      <c r="H5425" s="274">
        <v>100</v>
      </c>
      <c r="I5425" s="351">
        <v>710000000</v>
      </c>
      <c r="J5425" s="351" t="s">
        <v>1075</v>
      </c>
      <c r="K5425" s="276" t="s">
        <v>13996</v>
      </c>
      <c r="L5425" s="351" t="s">
        <v>1075</v>
      </c>
      <c r="M5425" s="274"/>
      <c r="N5425" s="276" t="s">
        <v>13997</v>
      </c>
      <c r="O5425" s="287">
        <v>0</v>
      </c>
      <c r="P5425" s="352"/>
      <c r="Q5425" s="352"/>
      <c r="R5425" s="353"/>
      <c r="S5425" s="352"/>
      <c r="T5425" s="354">
        <v>37500</v>
      </c>
      <c r="U5425" s="354">
        <v>42000</v>
      </c>
      <c r="V5425" s="276" t="s">
        <v>345</v>
      </c>
      <c r="W5425" s="274">
        <v>2014</v>
      </c>
      <c r="X5425" s="274"/>
    </row>
    <row r="5426" spans="1:24" ht="15.75" customHeight="1" x14ac:dyDescent="0.25">
      <c r="A5426" s="366" t="s">
        <v>12618</v>
      </c>
      <c r="B5426" s="367"/>
      <c r="C5426" s="368"/>
      <c r="D5426" s="42"/>
      <c r="E5426" s="2"/>
      <c r="F5426" s="42"/>
      <c r="G5426" s="34"/>
      <c r="H5426" s="121"/>
      <c r="I5426" s="2"/>
      <c r="J5426" s="2"/>
      <c r="K5426" s="30"/>
      <c r="L5426" s="2"/>
      <c r="M5426" s="137"/>
      <c r="N5426" s="2"/>
      <c r="O5426" s="35"/>
      <c r="P5426" s="137"/>
      <c r="Q5426" s="5"/>
      <c r="R5426" s="5"/>
      <c r="S5426" s="5"/>
      <c r="T5426" s="230">
        <f>SUM(T4640:T5425)</f>
        <v>10243086531.223518</v>
      </c>
      <c r="U5426" s="230">
        <f>SUM(U4640:U5425)</f>
        <v>11471950232.292425</v>
      </c>
      <c r="V5426" s="2"/>
      <c r="W5426" s="30"/>
      <c r="X5426" s="5"/>
    </row>
    <row r="5427" spans="1:24" ht="21" customHeight="1" x14ac:dyDescent="0.25">
      <c r="A5427" s="360" t="s">
        <v>448</v>
      </c>
      <c r="B5427" s="360"/>
      <c r="C5427" s="360"/>
      <c r="D5427" s="2"/>
      <c r="E5427" s="2"/>
      <c r="F5427" s="2"/>
      <c r="G5427" s="2"/>
      <c r="H5427" s="2"/>
      <c r="I5427" s="2"/>
      <c r="J5427" s="2"/>
      <c r="K5427" s="2"/>
      <c r="L5427" s="2"/>
      <c r="M5427" s="2"/>
      <c r="N5427" s="2"/>
      <c r="O5427" s="21"/>
      <c r="P5427" s="2"/>
      <c r="Q5427" s="2"/>
      <c r="R5427" s="2"/>
      <c r="S5427" s="2"/>
      <c r="T5427" s="231">
        <f>T4229+T4638+T5426</f>
        <v>16452828117.477409</v>
      </c>
      <c r="U5427" s="231">
        <f>T5427*112%</f>
        <v>18427167491.574699</v>
      </c>
      <c r="V5427" s="2"/>
      <c r="W5427" s="2"/>
      <c r="X5427" s="2"/>
    </row>
    <row r="5428" spans="1:24" ht="15.75" customHeight="1" x14ac:dyDescent="0.25">
      <c r="P5428" s="1"/>
      <c r="X5428" s="55"/>
    </row>
    <row r="5429" spans="1:24" ht="15.75" customHeight="1" x14ac:dyDescent="0.25">
      <c r="B5429" s="358" t="s">
        <v>9065</v>
      </c>
      <c r="C5429" s="358"/>
      <c r="D5429" s="358"/>
    </row>
    <row r="5430" spans="1:24" s="232" customFormat="1" ht="17.25" customHeight="1" x14ac:dyDescent="0.25">
      <c r="B5430" s="358" t="s">
        <v>27</v>
      </c>
      <c r="C5430" s="358"/>
      <c r="D5430" s="233"/>
      <c r="O5430" s="234"/>
      <c r="P5430" s="235"/>
      <c r="U5430" s="370" t="s">
        <v>10992</v>
      </c>
      <c r="V5430" s="370"/>
      <c r="W5430" s="370"/>
    </row>
    <row r="5433" spans="1:24" x14ac:dyDescent="0.25">
      <c r="T5433" s="50"/>
    </row>
    <row r="5434" spans="1:24" x14ac:dyDescent="0.25">
      <c r="E5434" s="50"/>
    </row>
    <row r="5440" spans="1:24" ht="15" customHeight="1" x14ac:dyDescent="0.25">
      <c r="B5440" s="359" t="s">
        <v>11363</v>
      </c>
      <c r="C5440" s="359"/>
      <c r="D5440" s="359"/>
    </row>
    <row r="5441" spans="2:4" x14ac:dyDescent="0.25">
      <c r="B5441" s="359" t="s">
        <v>11362</v>
      </c>
      <c r="C5441" s="359"/>
      <c r="D5441" s="359"/>
    </row>
  </sheetData>
  <autoFilter ref="A13:Y4227"/>
  <mergeCells count="15">
    <mergeCell ref="B2:D2"/>
    <mergeCell ref="B5429:D5429"/>
    <mergeCell ref="B5430:C5430"/>
    <mergeCell ref="B5440:D5440"/>
    <mergeCell ref="B5441:D5441"/>
    <mergeCell ref="A5427:C5427"/>
    <mergeCell ref="A4:X4"/>
    <mergeCell ref="A15:X15"/>
    <mergeCell ref="A4638:C4638"/>
    <mergeCell ref="A4229:C4229"/>
    <mergeCell ref="A4230:C4230"/>
    <mergeCell ref="T6:X6"/>
    <mergeCell ref="A4639:X4639"/>
    <mergeCell ref="U5430:W5430"/>
    <mergeCell ref="A5426:C5426"/>
  </mergeCells>
  <conditionalFormatting sqref="F4591">
    <cfRule type="expression" dxfId="17" priority="16">
      <formula>#REF!=#REF!</formula>
    </cfRule>
    <cfRule type="expression" dxfId="16" priority="17">
      <formula>#REF!=#REF!</formula>
    </cfRule>
    <cfRule type="expression" dxfId="15" priority="18">
      <formula>#REF!=#REF!</formula>
    </cfRule>
  </conditionalFormatting>
  <conditionalFormatting sqref="F4592">
    <cfRule type="expression" dxfId="14" priority="13">
      <formula>#REF!=#REF!</formula>
    </cfRule>
    <cfRule type="expression" dxfId="13" priority="14">
      <formula>#REF!=#REF!</formula>
    </cfRule>
    <cfRule type="expression" dxfId="12" priority="15">
      <formula>#REF!=#REF!</formula>
    </cfRule>
  </conditionalFormatting>
  <conditionalFormatting sqref="F4593">
    <cfRule type="expression" dxfId="11" priority="10">
      <formula>#REF!=#REF!</formula>
    </cfRule>
    <cfRule type="expression" dxfId="10" priority="11">
      <formula>#REF!=#REF!</formula>
    </cfRule>
    <cfRule type="expression" dxfId="9" priority="12">
      <formula>#REF!=#REF!</formula>
    </cfRule>
  </conditionalFormatting>
  <conditionalFormatting sqref="F4326">
    <cfRule type="expression" dxfId="8" priority="7">
      <formula>#REF!=#REF!</formula>
    </cfRule>
    <cfRule type="expression" dxfId="7" priority="8">
      <formula>#REF!=#REF!</formula>
    </cfRule>
    <cfRule type="expression" dxfId="6" priority="9">
      <formula>#REF!=#REF!</formula>
    </cfRule>
  </conditionalFormatting>
  <conditionalFormatting sqref="F4325">
    <cfRule type="expression" dxfId="5" priority="4">
      <formula>#REF!=#REF!</formula>
    </cfRule>
    <cfRule type="expression" dxfId="4" priority="5">
      <formula>#REF!=#REF!</formula>
    </cfRule>
    <cfRule type="expression" dxfId="3" priority="6">
      <formula>#REF!=#REF!</formula>
    </cfRule>
  </conditionalFormatting>
  <conditionalFormatting sqref="F4594">
    <cfRule type="expression" dxfId="2" priority="1">
      <formula>#REF!=#REF!</formula>
    </cfRule>
    <cfRule type="expression" dxfId="1" priority="2">
      <formula>#REF!=#REF!</formula>
    </cfRule>
    <cfRule type="expression" dxfId="0" priority="3">
      <formula>#REF!=#REF!</formula>
    </cfRule>
  </conditionalFormatting>
  <hyperlinks>
    <hyperlink ref="C1557" r:id="rId1" display="13.92.29.00.00.00.60.11.1"/>
    <hyperlink ref="C1678" r:id="rId2" display="http://enstru.skc.kz/ru/ntru/detail/?kpved=08.12.11.00.00.00.10.10.1"/>
    <hyperlink ref="C1600" r:id="rId3" display="http://enstru.skc.kz/ru/ntru/detail/?kpved=13.99.19.00.00.00.20.10.1"/>
    <hyperlink ref="C1602" r:id="rId4" display="http://enstru.skc.kz/ru/ntru/detail/?kpved=27.33.11.00.00.01.01.01.1"/>
    <hyperlink ref="C1601" r:id="rId5" display="http://enstru.skc.kz/ru/ntru/detail/?kpved=26.51.63.14.11.12.11.11.1"/>
    <hyperlink ref="C1645" r:id="rId6" display="http://enstru.skc.kz/ru/ntru/detail/?kpved=29.10.19.00.00.20.12.10.1"/>
    <hyperlink ref="C1612" r:id="rId7" display="http://enstru.skc.kz/ru/ntru/detail/?kpved=13.99.19.00.00.00.20.10.1"/>
    <hyperlink ref="C1608" r:id="rId8" display="http://enstru.skc.kz/ru/ntru/detail/?kpved=27.40.33.00.00.10.70.09.1"/>
    <hyperlink ref="C1631" r:id="rId9" display="http://enstru.skc.kz/ru/ntru/detail/?kpved=13.99.19.00.00.00.20.10.1"/>
    <hyperlink ref="C1606" r:id="rId10" display="http://enstru.skc.kz/ru/ntru/detail/?kpved=28.14.12.12.00.00.00.08.1"/>
    <hyperlink ref="C1615" r:id="rId11" display="http://enstru.skc.kz/ru/ntru/detail/?kpved=28.14.12.12.00.00.00.08.1"/>
    <hyperlink ref="C1618" r:id="rId12" display="http://enstru.skc.kz/ru/ntru/detail/?kpved=26.51.63.14.11.12.11.11.1"/>
    <hyperlink ref="C1664" r:id="rId13" display="http://enstru.skc.kz/ru/ntru/detail/?kpved=29.32.30.00.06.06.01.01.1"/>
    <hyperlink ref="C1665" r:id="rId14" display="http://enstru.skc.kz/ru/ntru/detail/?kpved=29.32.30.00.15.00.42.01.1"/>
    <hyperlink ref="C1667" r:id="rId15" display="http://enstru.skc.kz/ru/ntru/detail/?kpved=29.32.30.00.15.00.42.02.1"/>
    <hyperlink ref="C1965" r:id="rId16" display="http://enstru.skc.kz/ru/ntru/detail/?kpved=28.29.13.00.00.00.11.12.1"/>
    <hyperlink ref="C1973" r:id="rId17" display="http://enstru.skc.kz/ru/ntru/detail/?kpved=19.20.29.00.00.11.40.10.1"/>
    <hyperlink ref="C1975" r:id="rId18" display="http://enstru.skc.kz/ru/ntru/detail/?kpved=19.20.29.00.00.11.40.17.2"/>
    <hyperlink ref="C1977" r:id="rId19" display="http://enstru.skc.kz/ru/ntru/detail/?kpved=19.20.29.00.00.00.16.22.1"/>
    <hyperlink ref="F2175" r:id="rId20" display="http://vsegost.com/Catalog/38/38067.shtml"/>
    <hyperlink ref="F2185" r:id="rId21" display="http://ostapbenderx.narod.ru/Index/5/507.htm"/>
    <hyperlink ref="F2191" r:id="rId22" display="http://zavhoz-spb.ru/product/6647/"/>
    <hyperlink ref="F2195" r:id="rId23" display="http://www.avtomats.com.ua/1720-GOST_2491_82_puskatel_magnitnyj.html"/>
    <hyperlink ref="F2197" r:id="rId24" display="http://vsegost.com/Catalog/13/13927.shtml"/>
    <hyperlink ref="F2199" r:id="rId25" display="http://vsegost.com/Catalog/23/23994.shtml"/>
    <hyperlink ref="F2054" r:id="rId26" display="https://www.google.kz/url?sa=t&amp;rct=j&amp;q=&amp;esrc=s&amp;source=web&amp;cd=4&amp;ved=0CD4QFjAD&amp;url=http%3A%2F%2Fvsegost.com%2FCatalog%2F28%2F28700.shtml&amp;ei=HBa9UozIHem04ASQ0IGIBQ&amp;usg=AFQjCNF5GZLnJ1v9rutdPjjLAR5ae_q0TQ&amp;bvm=bv.58187178,d.bGE"/>
    <hyperlink ref="E2225" r:id="rId27" display="http://vsegost.com/Catalog/22/22455.shtml"/>
    <hyperlink ref="E2226" r:id="rId28" display="http://standartgost.ru/%D0%93%D0%9E%D0%A1%D0%A2 %D0%A0 %D0%98%D0%A1%D0%9E 6315-93"/>
    <hyperlink ref="F2250" r:id="rId29" display="http://vsegost.com/Catalog/23/23994.shtml"/>
    <hyperlink ref="E2250" r:id="rId30" display="http://vsegost.com/Catalog/23/23994.shtml"/>
    <hyperlink ref="F2468" r:id="rId31" display="http://vsegost.com/Catalog/38/38067.shtml"/>
    <hyperlink ref="F2472" r:id="rId32" display="http://ostapbenderx.narod.ru/Index/5/507.htm"/>
    <hyperlink ref="F2475" r:id="rId33" display="http://zavhoz-spb.ru/product/6647/"/>
    <hyperlink ref="F2477" r:id="rId34" display="http://www.avtomats.com.ua/1720-GOST_2491_82_puskatel_magnitnyj.html"/>
    <hyperlink ref="F2478" r:id="rId35" display="http://vsegost.com/Catalog/13/13927.shtml"/>
    <hyperlink ref="F2479" r:id="rId36" display="http://vsegost.com/Catalog/23/23994.shtml"/>
    <hyperlink ref="E2479" r:id="rId37" display="http://vsegost.com/Catalog/23/23994.shtml"/>
    <hyperlink ref="F2507" r:id="rId38" display="http://vsegost.com/Catalog/38/38067.shtml"/>
    <hyperlink ref="C2651" r:id="rId39" display="http://enstru.skc.kz/ru/ntru/detail/?kpved=25.93.15.00.00.13.10.10.1"/>
    <hyperlink ref="C1478" r:id="rId40" display="http://enstru.skc.kz/ru/ntru/detail/?kpved=32.91.11.00.00.00.12.30.1"/>
    <hyperlink ref="C1500" r:id="rId41" display="http://enstru.skc.kz/ru/ntru/detail/?kpved=20.41.31.00.00.10.20.30.1"/>
    <hyperlink ref="C1501" r:id="rId42" display="http://enstru.skc.kz/ru/ntru/detail/?kpved=20.41.31.00.00.10.10.10.1"/>
    <hyperlink ref="C1502" r:id="rId43" display="http://enstru.skc.kz/ru/ntru/detail/?kpved=20.41.31.00.00.10.10.50.1"/>
    <hyperlink ref="C1503" r:id="rId44" display="http://enstru.skc.kz/ru/ntru/detail/?kpved=14.12.30.00.00.80.16.10.1"/>
    <hyperlink ref="D1506" r:id="rId45" display="http://enstru.skc.kz/ru/ntru/detail/?kpved=20.13.21.00.00.10.10.11.1"/>
    <hyperlink ref="C1509" r:id="rId46" display="http://enstru.skc.kz/ru/ntru/detail/?kpved=22.22.11.10.00.00.00.06.1"/>
    <hyperlink ref="C1511" r:id="rId47" display="http://enstru.skc.kz/ru/ntru/detail/?kpved=17.22.13.40.00.00.00.40.1"/>
    <hyperlink ref="C1532" r:id="rId48" display="http://enstru.skc.kz/ru/ntru/detail/?kpved=25.93.11.00.00.22.11.22.1"/>
    <hyperlink ref="C2815" r:id="rId49" display="http://enstru.skc.kz/ru/ntru/detail/?kpved=26.20.16.14.11.11.11.16.1"/>
    <hyperlink ref="C2820" r:id="rId50" display="http://enstru.skc.kz/ru/ntru/detail/?kpved=26.20.16.14.11.11.11.16.1"/>
    <hyperlink ref="C1680" r:id="rId51" display="http://enstru.skc.kz/ru/ntru/detail/?kpved=25.21.11.00.00.10.10.01.2"/>
    <hyperlink ref="C1446" r:id="rId52" display="http://enstru.skc.kz/ru/ntru/detail/?kpved=32.91.11.00.00.00.12.30.1"/>
    <hyperlink ref="C1473" r:id="rId53" display="http://enstru.skc.kz/ru/ntru/detail/?kpved=25.99.29.00.02.13.17.10.1"/>
    <hyperlink ref="C1468" r:id="rId54" display="http://enstru.skc.kz/ru/ntru/detail/?kpved=20.30.21.00.21.06.12.21.2"/>
    <hyperlink ref="C1533" r:id="rId55" display="http://enstru.skc.kz/ru/ntru/detail/?kpved=25.93.11.00.00.22.11.22.1"/>
    <hyperlink ref="C5268" r:id="rId56" display="http://enstru.skc.kz/ru/ntru/detail/?kpved=84.11.19.11.00.00.00"/>
    <hyperlink ref="C1666" r:id="rId57" display="http://enstru.skc.kz/ru/ntru/detail/?kpved=29.32.30.00.15.00.42.01.1"/>
    <hyperlink ref="C1668" r:id="rId58" display="http://enstru.skc.kz/ru/ntru/detail/?kpved=29.32.30.00.15.00.42.02.1"/>
    <hyperlink ref="C4184" r:id="rId59" display="http://enstru.skc.kz/ru/ntru/detail/?kpved=29.10.19.00.00.20.12.10.1"/>
  </hyperlinks>
  <pageMargins left="0.11811023622047245" right="0.11811023622047245" top="0" bottom="0" header="0.31496062992125984" footer="0.31496062992125984"/>
  <pageSetup paperSize="9" scale="35" orientation="landscape" r:id="rId60"/>
  <rowBreaks count="1" manualBreakCount="1">
    <brk id="4772" max="16383" man="1"/>
  </rowBreaks>
  <ignoredErrors>
    <ignoredError sqref="X1358" twoDigitTextYear="1"/>
  </ignoredErrors>
  <legacyDrawing r:id="rId6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vt:lpstr>
      <vt:lpstr>'Приложение 1'!Заголовки_для_печати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2014-12-10T09:51:52Z</dcterms:modified>
</cp:coreProperties>
</file>